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katerina.derbina\Desktop\66\"/>
    </mc:Choice>
  </mc:AlternateContent>
  <workbookProtection workbookAlgorithmName="SHA-512" workbookHashValue="5CK2BzNMuGR/cu18hJIdCuUYcxJxiyKK0fTTyaCJeXRnRLXckJ8p9gpMgAw6xdlb2WWn9gRkTRjHDKnFHuwVCw==" workbookSaltValue="ClK6RILvr8InhqGgMS9zBQ==" workbookSpinCount="100000" lockStructure="1"/>
  <bookViews>
    <workbookView xWindow="0" yWindow="0" windowWidth="28800" windowHeight="11700" firstSheet="3" activeTab="3"/>
  </bookViews>
  <sheets>
    <sheet name="5.Ведомость_списания" sheetId="17" state="hidden" r:id="rId1"/>
    <sheet name="4.Ресурсный_расчет" sheetId="15" state="hidden" r:id="rId2"/>
    <sheet name="3.Материалы" sheetId="13" state="hidden" r:id="rId3"/>
    <sheet name="2.Лок.смета.и.Акт" sheetId="11" r:id="rId4"/>
    <sheet name="SourceOb.2" sheetId="10" state="hidden" r:id="rId5"/>
    <sheet name="1.Лок.смета.и.Акт" sheetId="8" state="hidden" r:id="rId6"/>
    <sheet name="SourceOb.1" sheetId="7" state="hidden" r:id="rId7"/>
    <sheet name="Source" sheetId="1" state="hidden" r:id="rId8"/>
    <sheet name="SourceObSm" sheetId="2" state="hidden" r:id="rId9"/>
    <sheet name="SmtRes" sheetId="3" state="hidden" r:id="rId10"/>
    <sheet name="EtalonRes" sheetId="4" state="hidden" r:id="rId11"/>
    <sheet name="SrcKA" sheetId="5" state="hidden" r:id="rId12"/>
  </sheets>
  <definedNames>
    <definedName name="_xlnm.Print_Titles" localSheetId="5">'1.Лок.смета.и.Акт'!$46:$46</definedName>
    <definedName name="_xlnm.Print_Titles" localSheetId="3">'2.Лок.смета.и.Акт'!$21:$21</definedName>
    <definedName name="_xlnm.Print_Titles" localSheetId="2">'3.Материалы'!$17:$17</definedName>
    <definedName name="_xlnm.Print_Titles" localSheetId="1">'4.Ресурсный_расчет'!$17:$17</definedName>
    <definedName name="_xlnm.Print_Titles" localSheetId="0">'5.Ведомость_списания'!$23:$23</definedName>
    <definedName name="_xlnm.Print_Area" localSheetId="5">'1.Лок.смета.и.Акт'!$A$1:$K$1551</definedName>
    <definedName name="_xlnm.Print_Area" localSheetId="3">'2.Лок.смета.и.Акт'!$A$1:$G$183</definedName>
    <definedName name="_xlnm.Print_Area" localSheetId="2">'3.Материалы'!$A$1:$G$117</definedName>
    <definedName name="_xlnm.Print_Area" localSheetId="1">'4.Ресурсный_расчет'!$A$1:$G$168</definedName>
    <definedName name="_xlnm.Print_Area" localSheetId="0">'5.Ведомость_списания'!$A$1:$K$344</definedName>
  </definedNames>
  <calcPr calcId="162913" iterate="1"/>
</workbook>
</file>

<file path=xl/calcChain.xml><?xml version="1.0" encoding="utf-8"?>
<calcChain xmlns="http://schemas.openxmlformats.org/spreadsheetml/2006/main">
  <c r="BZ340" i="17" l="1"/>
  <c r="BY340" i="17"/>
  <c r="BZ337" i="17"/>
  <c r="BY337" i="17"/>
  <c r="BZ334" i="17"/>
  <c r="BY334" i="17"/>
  <c r="J736" i="1"/>
  <c r="J734" i="1"/>
  <c r="J732" i="1"/>
  <c r="J728" i="1"/>
  <c r="J726" i="1"/>
  <c r="J724" i="1"/>
  <c r="J720" i="1"/>
  <c r="J718" i="1"/>
  <c r="J714" i="1"/>
  <c r="J710" i="1"/>
  <c r="J708" i="1"/>
  <c r="J704" i="1"/>
  <c r="J702" i="1"/>
  <c r="J700" i="1"/>
  <c r="J698" i="1"/>
  <c r="J694" i="1"/>
  <c r="J692" i="1"/>
  <c r="J690" i="1"/>
  <c r="J688" i="1"/>
  <c r="J684" i="1"/>
  <c r="J682" i="1"/>
  <c r="J680" i="1"/>
  <c r="J678" i="1"/>
  <c r="J676" i="1"/>
  <c r="J674" i="1"/>
  <c r="J672" i="1"/>
  <c r="J668" i="1"/>
  <c r="J666" i="1"/>
  <c r="J664" i="1"/>
  <c r="J662" i="1"/>
  <c r="BU292" i="17"/>
  <c r="J653" i="1"/>
  <c r="J651" i="1"/>
  <c r="J647" i="1"/>
  <c r="J645" i="1"/>
  <c r="J643" i="1"/>
  <c r="J641" i="1"/>
  <c r="J633" i="1"/>
  <c r="J631" i="1"/>
  <c r="J629" i="1"/>
  <c r="J627" i="1"/>
  <c r="J625" i="1"/>
  <c r="J623" i="1"/>
  <c r="J621" i="1"/>
  <c r="J619" i="1"/>
  <c r="J617" i="1"/>
  <c r="J615" i="1"/>
  <c r="J613" i="1"/>
  <c r="J611" i="1"/>
  <c r="Y943" i="3"/>
  <c r="BU265" i="17"/>
  <c r="J572" i="1"/>
  <c r="J570" i="1"/>
  <c r="J566" i="1"/>
  <c r="J564" i="1"/>
  <c r="J562" i="1"/>
  <c r="J560" i="1"/>
  <c r="J558" i="1"/>
  <c r="J556" i="1"/>
  <c r="J554" i="1"/>
  <c r="BU253" i="17"/>
  <c r="J549" i="1"/>
  <c r="J547" i="1"/>
  <c r="J545" i="1"/>
  <c r="J541" i="1"/>
  <c r="J539" i="1"/>
  <c r="J537" i="1"/>
  <c r="J533" i="1"/>
  <c r="J531" i="1"/>
  <c r="J527" i="1"/>
  <c r="J523" i="1"/>
  <c r="J521" i="1"/>
  <c r="J517" i="1"/>
  <c r="J515" i="1"/>
  <c r="J513" i="1"/>
  <c r="J511" i="1"/>
  <c r="J507" i="1"/>
  <c r="J505" i="1"/>
  <c r="J503" i="1"/>
  <c r="J501" i="1"/>
  <c r="J497" i="1"/>
  <c r="J495" i="1"/>
  <c r="J493" i="1"/>
  <c r="J491" i="1"/>
  <c r="J489" i="1"/>
  <c r="J487" i="1"/>
  <c r="J485" i="1"/>
  <c r="J481" i="1"/>
  <c r="J479" i="1"/>
  <c r="J477" i="1"/>
  <c r="J475" i="1"/>
  <c r="BU213" i="17"/>
  <c r="J466" i="1"/>
  <c r="J464" i="1"/>
  <c r="J460" i="1"/>
  <c r="J458" i="1"/>
  <c r="J456" i="1"/>
  <c r="J454" i="1"/>
  <c r="J446" i="1"/>
  <c r="J444" i="1"/>
  <c r="J442" i="1"/>
  <c r="J440" i="1"/>
  <c r="J438" i="1"/>
  <c r="J436" i="1"/>
  <c r="J434" i="1"/>
  <c r="J432" i="1"/>
  <c r="J430" i="1"/>
  <c r="J428" i="1"/>
  <c r="J426" i="1"/>
  <c r="J424" i="1"/>
  <c r="J422" i="1"/>
  <c r="Y665" i="3"/>
  <c r="BU185" i="17"/>
  <c r="J383" i="1"/>
  <c r="J379" i="1"/>
  <c r="J377" i="1"/>
  <c r="J373" i="1"/>
  <c r="J371" i="1"/>
  <c r="J369" i="1"/>
  <c r="J367" i="1"/>
  <c r="J365" i="1"/>
  <c r="J363" i="1"/>
  <c r="J361" i="1"/>
  <c r="J357" i="1"/>
  <c r="J355" i="1"/>
  <c r="J351" i="1"/>
  <c r="J349" i="1"/>
  <c r="J347" i="1"/>
  <c r="J343" i="1"/>
  <c r="J341" i="1"/>
  <c r="J339" i="1"/>
  <c r="J337" i="1"/>
  <c r="J335" i="1"/>
  <c r="J333" i="1"/>
  <c r="J331" i="1"/>
  <c r="J327" i="1"/>
  <c r="J325" i="1"/>
  <c r="J323" i="1"/>
  <c r="J321" i="1"/>
  <c r="J317" i="1"/>
  <c r="J313" i="1"/>
  <c r="J309" i="1"/>
  <c r="J307" i="1"/>
  <c r="J303" i="1"/>
  <c r="J301" i="1"/>
  <c r="J297" i="1"/>
  <c r="J295" i="1"/>
  <c r="J293" i="1"/>
  <c r="J287" i="1"/>
  <c r="J285" i="1"/>
  <c r="J283" i="1"/>
  <c r="J281" i="1"/>
  <c r="J279" i="1"/>
  <c r="J277" i="1"/>
  <c r="J275" i="1"/>
  <c r="J273" i="1"/>
  <c r="BU129" i="17"/>
  <c r="J268" i="1"/>
  <c r="J266" i="1"/>
  <c r="J262" i="1"/>
  <c r="J260" i="1"/>
  <c r="J258" i="1"/>
  <c r="J254" i="1"/>
  <c r="J252" i="1"/>
  <c r="J250" i="1"/>
  <c r="J248" i="1"/>
  <c r="J246" i="1"/>
  <c r="J242" i="1"/>
  <c r="J240" i="1"/>
  <c r="J238" i="1"/>
  <c r="J236" i="1"/>
  <c r="J232" i="1"/>
  <c r="J230" i="1"/>
  <c r="J226" i="1"/>
  <c r="J224" i="1"/>
  <c r="BU104" i="17"/>
  <c r="J185" i="1"/>
  <c r="J181" i="1"/>
  <c r="J179" i="1"/>
  <c r="J175" i="1"/>
  <c r="J173" i="1"/>
  <c r="J171" i="1"/>
  <c r="J169" i="1"/>
  <c r="J167" i="1"/>
  <c r="J165" i="1"/>
  <c r="J163" i="1"/>
  <c r="J159" i="1"/>
  <c r="J157" i="1"/>
  <c r="J153" i="1"/>
  <c r="J151" i="1"/>
  <c r="J149" i="1"/>
  <c r="J145" i="1"/>
  <c r="J143" i="1"/>
  <c r="J141" i="1"/>
  <c r="J139" i="1"/>
  <c r="J137" i="1"/>
  <c r="J135" i="1"/>
  <c r="J133" i="1"/>
  <c r="J129" i="1"/>
  <c r="J127" i="1"/>
  <c r="J125" i="1"/>
  <c r="J123" i="1"/>
  <c r="J119" i="1"/>
  <c r="J115" i="1"/>
  <c r="J111" i="1"/>
  <c r="J109" i="1"/>
  <c r="J105" i="1"/>
  <c r="J103" i="1"/>
  <c r="J99" i="1"/>
  <c r="J97" i="1"/>
  <c r="J95" i="1"/>
  <c r="J89" i="1"/>
  <c r="J87" i="1"/>
  <c r="J85" i="1"/>
  <c r="J83" i="1"/>
  <c r="J81" i="1"/>
  <c r="J79" i="1"/>
  <c r="BU50" i="17"/>
  <c r="J74" i="1"/>
  <c r="J72" i="1"/>
  <c r="J68" i="1"/>
  <c r="J66" i="1"/>
  <c r="J64" i="1"/>
  <c r="J60" i="1"/>
  <c r="J58" i="1"/>
  <c r="J56" i="1"/>
  <c r="J54" i="1"/>
  <c r="J52" i="1"/>
  <c r="J48" i="1"/>
  <c r="J46" i="1"/>
  <c r="J44" i="1"/>
  <c r="J42" i="1"/>
  <c r="J38" i="1"/>
  <c r="J36" i="1"/>
  <c r="J32" i="1"/>
  <c r="J30" i="1"/>
  <c r="BU25" i="17"/>
  <c r="BU24" i="17"/>
  <c r="DK1168" i="3"/>
  <c r="DI1168" i="3"/>
  <c r="DK1167" i="3"/>
  <c r="DI1167" i="3"/>
  <c r="DK1166" i="3"/>
  <c r="DI1166" i="3"/>
  <c r="DK1161" i="3"/>
  <c r="DI1161" i="3"/>
  <c r="DK1160" i="3"/>
  <c r="DI1160" i="3"/>
  <c r="DK1159" i="3"/>
  <c r="DI1159" i="3"/>
  <c r="DK1154" i="3"/>
  <c r="DJ1154" i="3"/>
  <c r="DI1154" i="3"/>
  <c r="DK1153" i="3"/>
  <c r="DJ1153" i="3"/>
  <c r="DI1153" i="3"/>
  <c r="DK1152" i="3"/>
  <c r="DI1152" i="3"/>
  <c r="DK1147" i="3"/>
  <c r="DJ1147" i="3"/>
  <c r="DI1147" i="3"/>
  <c r="DK1146" i="3"/>
  <c r="DJ1146" i="3"/>
  <c r="DI1146" i="3"/>
  <c r="DK1145" i="3"/>
  <c r="DI1145" i="3"/>
  <c r="DK1140" i="3"/>
  <c r="DI1140" i="3"/>
  <c r="DK1139" i="3"/>
  <c r="DI1139" i="3"/>
  <c r="DK1137" i="3"/>
  <c r="DI1137" i="3"/>
  <c r="DK1136" i="3"/>
  <c r="DI1136" i="3"/>
  <c r="DK1134" i="3"/>
  <c r="DI1134" i="3"/>
  <c r="DK1125" i="3"/>
  <c r="DI1125" i="3"/>
  <c r="DK1116" i="3"/>
  <c r="DJ1116" i="3"/>
  <c r="DI1116" i="3"/>
  <c r="DK1115" i="3"/>
  <c r="DJ1115" i="3"/>
  <c r="DI1115" i="3"/>
  <c r="DK1108" i="3"/>
  <c r="DJ1108" i="3"/>
  <c r="DI1108" i="3"/>
  <c r="DK1107" i="3"/>
  <c r="DJ1107" i="3"/>
  <c r="DI1107" i="3"/>
  <c r="DK1100" i="3"/>
  <c r="DI1100" i="3"/>
  <c r="DK1099" i="3"/>
  <c r="DI1099" i="3"/>
  <c r="DK1098" i="3"/>
  <c r="DI1098" i="3"/>
  <c r="DK1097" i="3"/>
  <c r="DI1097" i="3"/>
  <c r="DK1093" i="3"/>
  <c r="DI1093" i="3"/>
  <c r="DK1092" i="3"/>
  <c r="DI1092" i="3"/>
  <c r="DK1091" i="3"/>
  <c r="DI1091" i="3"/>
  <c r="DK1090" i="3"/>
  <c r="DI1090" i="3"/>
  <c r="DK1086" i="3"/>
  <c r="DI1086" i="3"/>
  <c r="DK1085" i="3"/>
  <c r="DJ1085" i="3"/>
  <c r="DI1085" i="3"/>
  <c r="DK1084" i="3"/>
  <c r="DI1084" i="3"/>
  <c r="DK1083" i="3"/>
  <c r="DI1083" i="3"/>
  <c r="DK1073" i="3"/>
  <c r="DI1073" i="3"/>
  <c r="DK1072" i="3"/>
  <c r="DJ1072" i="3"/>
  <c r="DI1072" i="3"/>
  <c r="DK1071" i="3"/>
  <c r="DI1071" i="3"/>
  <c r="DK1070" i="3"/>
  <c r="DI1070" i="3"/>
  <c r="DK1060" i="3"/>
  <c r="DI1060" i="3"/>
  <c r="DK1059" i="3"/>
  <c r="DI1059" i="3"/>
  <c r="DK1058" i="3"/>
  <c r="DI1058" i="3"/>
  <c r="DK1057" i="3"/>
  <c r="DI1057" i="3"/>
  <c r="DK1056" i="3"/>
  <c r="DJ1056" i="3"/>
  <c r="DI1056" i="3"/>
  <c r="DK1055" i="3"/>
  <c r="DI1055" i="3"/>
  <c r="DK1054" i="3"/>
  <c r="DJ1054" i="3"/>
  <c r="DI1054" i="3"/>
  <c r="DK1043" i="3"/>
  <c r="DI1043" i="3"/>
  <c r="DK1042" i="3"/>
  <c r="DI1042" i="3"/>
  <c r="DK1041" i="3"/>
  <c r="DI1041" i="3"/>
  <c r="DK1040" i="3"/>
  <c r="DI1040" i="3"/>
  <c r="DK1039" i="3"/>
  <c r="DJ1039" i="3"/>
  <c r="DI1039" i="3"/>
  <c r="DK1038" i="3"/>
  <c r="DI1038" i="3"/>
  <c r="DK1037" i="3"/>
  <c r="DJ1037" i="3"/>
  <c r="DI1037" i="3"/>
  <c r="DK1026" i="3"/>
  <c r="DI1026" i="3"/>
  <c r="DK1025" i="3"/>
  <c r="DJ1025" i="3"/>
  <c r="DI1025" i="3"/>
  <c r="DK1024" i="3"/>
  <c r="DI1024" i="3"/>
  <c r="DK1023" i="3"/>
  <c r="DJ1023" i="3"/>
  <c r="DI1023" i="3"/>
  <c r="DK1019" i="3"/>
  <c r="DI1019" i="3"/>
  <c r="DK1018" i="3"/>
  <c r="DJ1018" i="3"/>
  <c r="DI1018" i="3"/>
  <c r="DK1017" i="3"/>
  <c r="DI1017" i="3"/>
  <c r="DK1016" i="3"/>
  <c r="DJ1016" i="3"/>
  <c r="DI1016" i="3"/>
  <c r="DK1008" i="3"/>
  <c r="DJ1008" i="3"/>
  <c r="DI1008" i="3"/>
  <c r="DK1007" i="3"/>
  <c r="DJ1007" i="3"/>
  <c r="DI1007" i="3"/>
  <c r="DK1000" i="3"/>
  <c r="DJ1000" i="3"/>
  <c r="DI1000" i="3"/>
  <c r="DK999" i="3"/>
  <c r="DJ999" i="3"/>
  <c r="DI999" i="3"/>
  <c r="DK992" i="3"/>
  <c r="DI992" i="3"/>
  <c r="DK991" i="3"/>
  <c r="DI991" i="3"/>
  <c r="DK990" i="3"/>
  <c r="DI990" i="3"/>
  <c r="DK989" i="3"/>
  <c r="DI989" i="3"/>
  <c r="DK985" i="3"/>
  <c r="DI985" i="3"/>
  <c r="DK984" i="3"/>
  <c r="DI984" i="3"/>
  <c r="DK983" i="3"/>
  <c r="DI983" i="3"/>
  <c r="DK982" i="3"/>
  <c r="DI982" i="3"/>
  <c r="DK970" i="3"/>
  <c r="DI970" i="3"/>
  <c r="DK969" i="3"/>
  <c r="DI969" i="3"/>
  <c r="DK968" i="3"/>
  <c r="DI968" i="3"/>
  <c r="DK967" i="3"/>
  <c r="DI967" i="3"/>
  <c r="DK966" i="3"/>
  <c r="DI966" i="3"/>
  <c r="DK965" i="3"/>
  <c r="DI965" i="3"/>
  <c r="DK964" i="3"/>
  <c r="DI964" i="3"/>
  <c r="DK963" i="3"/>
  <c r="DI963" i="3"/>
  <c r="DK962" i="3"/>
  <c r="DI962" i="3"/>
  <c r="DK961" i="3"/>
  <c r="DI961" i="3"/>
  <c r="DK960" i="3"/>
  <c r="DI960" i="3"/>
  <c r="DK959" i="3"/>
  <c r="DI959" i="3"/>
  <c r="DK958" i="3"/>
  <c r="DI958" i="3"/>
  <c r="DK954" i="3"/>
  <c r="DI954" i="3"/>
  <c r="DK953" i="3"/>
  <c r="DI953" i="3"/>
  <c r="DK952" i="3"/>
  <c r="DI952" i="3"/>
  <c r="DK951" i="3"/>
  <c r="DI951" i="3"/>
  <c r="DK950" i="3"/>
  <c r="DI950" i="3"/>
  <c r="DK949" i="3"/>
  <c r="DI949" i="3"/>
  <c r="DK948" i="3"/>
  <c r="DI948" i="3"/>
  <c r="DK947" i="3"/>
  <c r="DI947" i="3"/>
  <c r="DK946" i="3"/>
  <c r="DI946" i="3"/>
  <c r="DK945" i="3"/>
  <c r="DI945" i="3"/>
  <c r="DK944" i="3"/>
  <c r="DI944" i="3"/>
  <c r="DK943" i="3"/>
  <c r="DI943" i="3"/>
  <c r="DK942" i="3"/>
  <c r="DI942" i="3"/>
  <c r="DK938" i="3"/>
  <c r="DJ938" i="3"/>
  <c r="DI938" i="3"/>
  <c r="DK937" i="3"/>
  <c r="DJ937" i="3"/>
  <c r="DI937" i="3"/>
  <c r="DK930" i="3"/>
  <c r="DJ930" i="3"/>
  <c r="DI930" i="3"/>
  <c r="DK929" i="3"/>
  <c r="DJ929" i="3"/>
  <c r="DI929" i="3"/>
  <c r="DK922" i="3"/>
  <c r="DI922" i="3"/>
  <c r="DK921" i="3"/>
  <c r="DI921" i="3"/>
  <c r="DK920" i="3"/>
  <c r="DI920" i="3"/>
  <c r="DK919" i="3"/>
  <c r="DI919" i="3"/>
  <c r="DK918" i="3"/>
  <c r="DJ918" i="3"/>
  <c r="DI918" i="3"/>
  <c r="DK917" i="3"/>
  <c r="DJ917" i="3"/>
  <c r="DI917" i="3"/>
  <c r="DK916" i="3"/>
  <c r="DJ916" i="3"/>
  <c r="DI916" i="3"/>
  <c r="DK907" i="3"/>
  <c r="DI907" i="3"/>
  <c r="DK906" i="3"/>
  <c r="DI906" i="3"/>
  <c r="DK905" i="3"/>
  <c r="DI905" i="3"/>
  <c r="DK904" i="3"/>
  <c r="DI904" i="3"/>
  <c r="DK903" i="3"/>
  <c r="DJ903" i="3"/>
  <c r="DI903" i="3"/>
  <c r="DK902" i="3"/>
  <c r="DJ902" i="3"/>
  <c r="DI902" i="3"/>
  <c r="DK901" i="3"/>
  <c r="DJ901" i="3"/>
  <c r="DI901" i="3"/>
  <c r="DK892" i="3"/>
  <c r="DI892" i="3"/>
  <c r="DK891" i="3"/>
  <c r="DI891" i="3"/>
  <c r="DK890" i="3"/>
  <c r="DI890" i="3"/>
  <c r="DK885" i="3"/>
  <c r="DI885" i="3"/>
  <c r="DK884" i="3"/>
  <c r="DI884" i="3"/>
  <c r="DK883" i="3"/>
  <c r="DI883" i="3"/>
  <c r="DK878" i="3"/>
  <c r="DJ878" i="3"/>
  <c r="DI878" i="3"/>
  <c r="DK877" i="3"/>
  <c r="DJ877" i="3"/>
  <c r="DI877" i="3"/>
  <c r="DK876" i="3"/>
  <c r="DI876" i="3"/>
  <c r="DK871" i="3"/>
  <c r="DJ871" i="3"/>
  <c r="DI871" i="3"/>
  <c r="DK870" i="3"/>
  <c r="DJ870" i="3"/>
  <c r="DI870" i="3"/>
  <c r="DK869" i="3"/>
  <c r="DI869" i="3"/>
  <c r="DK864" i="3"/>
  <c r="DI864" i="3"/>
  <c r="DK863" i="3"/>
  <c r="DI863" i="3"/>
  <c r="DK861" i="3"/>
  <c r="DI861" i="3"/>
  <c r="DK860" i="3"/>
  <c r="DI860" i="3"/>
  <c r="DK858" i="3"/>
  <c r="DI858" i="3"/>
  <c r="DK849" i="3"/>
  <c r="DI849" i="3"/>
  <c r="DK840" i="3"/>
  <c r="DJ840" i="3"/>
  <c r="DI840" i="3"/>
  <c r="DK839" i="3"/>
  <c r="DJ839" i="3"/>
  <c r="DI839" i="3"/>
  <c r="DK832" i="3"/>
  <c r="DJ832" i="3"/>
  <c r="DI832" i="3"/>
  <c r="DK831" i="3"/>
  <c r="DJ831" i="3"/>
  <c r="DI831" i="3"/>
  <c r="DK824" i="3"/>
  <c r="DI824" i="3"/>
  <c r="DK823" i="3"/>
  <c r="DI823" i="3"/>
  <c r="DK822" i="3"/>
  <c r="DI822" i="3"/>
  <c r="DK821" i="3"/>
  <c r="DI821" i="3"/>
  <c r="DK817" i="3"/>
  <c r="DI817" i="3"/>
  <c r="DK816" i="3"/>
  <c r="DI816" i="3"/>
  <c r="DK815" i="3"/>
  <c r="DI815" i="3"/>
  <c r="DK814" i="3"/>
  <c r="DI814" i="3"/>
  <c r="DK810" i="3"/>
  <c r="DI810" i="3"/>
  <c r="DK809" i="3"/>
  <c r="DJ809" i="3"/>
  <c r="DI809" i="3"/>
  <c r="DK808" i="3"/>
  <c r="DI808" i="3"/>
  <c r="DK807" i="3"/>
  <c r="DI807" i="3"/>
  <c r="DK797" i="3"/>
  <c r="DI797" i="3"/>
  <c r="DK796" i="3"/>
  <c r="DJ796" i="3"/>
  <c r="DI796" i="3"/>
  <c r="DK795" i="3"/>
  <c r="DI795" i="3"/>
  <c r="DK794" i="3"/>
  <c r="DI794" i="3"/>
  <c r="DK784" i="3"/>
  <c r="DI784" i="3"/>
  <c r="DK783" i="3"/>
  <c r="DI783" i="3"/>
  <c r="DK782" i="3"/>
  <c r="DI782" i="3"/>
  <c r="DK781" i="3"/>
  <c r="DI781" i="3"/>
  <c r="DK780" i="3"/>
  <c r="DJ780" i="3"/>
  <c r="DI780" i="3"/>
  <c r="DK779" i="3"/>
  <c r="DI779" i="3"/>
  <c r="DK778" i="3"/>
  <c r="DJ778" i="3"/>
  <c r="DI778" i="3"/>
  <c r="DK767" i="3"/>
  <c r="DI767" i="3"/>
  <c r="DK766" i="3"/>
  <c r="DI766" i="3"/>
  <c r="DK765" i="3"/>
  <c r="DI765" i="3"/>
  <c r="DK764" i="3"/>
  <c r="DI764" i="3"/>
  <c r="DK763" i="3"/>
  <c r="DJ763" i="3"/>
  <c r="DI763" i="3"/>
  <c r="DK762" i="3"/>
  <c r="DI762" i="3"/>
  <c r="DK761" i="3"/>
  <c r="DJ761" i="3"/>
  <c r="DI761" i="3"/>
  <c r="DK750" i="3"/>
  <c r="DI750" i="3"/>
  <c r="DK749" i="3"/>
  <c r="DJ749" i="3"/>
  <c r="DI749" i="3"/>
  <c r="DK748" i="3"/>
  <c r="DI748" i="3"/>
  <c r="DK747" i="3"/>
  <c r="DJ747" i="3"/>
  <c r="DI747" i="3"/>
  <c r="DK743" i="3"/>
  <c r="DI743" i="3"/>
  <c r="DK742" i="3"/>
  <c r="DJ742" i="3"/>
  <c r="DI742" i="3"/>
  <c r="DK741" i="3"/>
  <c r="DI741" i="3"/>
  <c r="DK740" i="3"/>
  <c r="DJ740" i="3"/>
  <c r="DI740" i="3"/>
  <c r="DK732" i="3"/>
  <c r="DJ732" i="3"/>
  <c r="DI732" i="3"/>
  <c r="DK731" i="3"/>
  <c r="DJ731" i="3"/>
  <c r="DI731" i="3"/>
  <c r="DK724" i="3"/>
  <c r="DJ724" i="3"/>
  <c r="DI724" i="3"/>
  <c r="DK723" i="3"/>
  <c r="DJ723" i="3"/>
  <c r="DI723" i="3"/>
  <c r="DK716" i="3"/>
  <c r="DI716" i="3"/>
  <c r="DK715" i="3"/>
  <c r="DI715" i="3"/>
  <c r="DK714" i="3"/>
  <c r="DI714" i="3"/>
  <c r="DK713" i="3"/>
  <c r="DI713" i="3"/>
  <c r="DK709" i="3"/>
  <c r="DI709" i="3"/>
  <c r="DK708" i="3"/>
  <c r="DI708" i="3"/>
  <c r="DK707" i="3"/>
  <c r="DI707" i="3"/>
  <c r="DK706" i="3"/>
  <c r="DI706" i="3"/>
  <c r="DK694" i="3"/>
  <c r="DI694" i="3"/>
  <c r="DK693" i="3"/>
  <c r="DI693" i="3"/>
  <c r="DK692" i="3"/>
  <c r="DI692" i="3"/>
  <c r="DK691" i="3"/>
  <c r="DI691" i="3"/>
  <c r="DK690" i="3"/>
  <c r="DI690" i="3"/>
  <c r="DK689" i="3"/>
  <c r="DI689" i="3"/>
  <c r="DK688" i="3"/>
  <c r="DI688" i="3"/>
  <c r="DK687" i="3"/>
  <c r="DI687" i="3"/>
  <c r="DK686" i="3"/>
  <c r="DI686" i="3"/>
  <c r="DK685" i="3"/>
  <c r="DI685" i="3"/>
  <c r="DK684" i="3"/>
  <c r="DI684" i="3"/>
  <c r="DK683" i="3"/>
  <c r="DI683" i="3"/>
  <c r="DK682" i="3"/>
  <c r="DI682" i="3"/>
  <c r="DK681" i="3"/>
  <c r="DI681" i="3"/>
  <c r="DK677" i="3"/>
  <c r="DI677" i="3"/>
  <c r="DK676" i="3"/>
  <c r="DI676" i="3"/>
  <c r="DK675" i="3"/>
  <c r="DI675" i="3"/>
  <c r="DK674" i="3"/>
  <c r="DI674" i="3"/>
  <c r="DK673" i="3"/>
  <c r="DI673" i="3"/>
  <c r="DK672" i="3"/>
  <c r="DI672" i="3"/>
  <c r="DK671" i="3"/>
  <c r="DI671" i="3"/>
  <c r="DK670" i="3"/>
  <c r="DI670" i="3"/>
  <c r="DK669" i="3"/>
  <c r="DI669" i="3"/>
  <c r="DK668" i="3"/>
  <c r="DI668" i="3"/>
  <c r="DK667" i="3"/>
  <c r="DI667" i="3"/>
  <c r="DK666" i="3"/>
  <c r="DI666" i="3"/>
  <c r="DK665" i="3"/>
  <c r="DI665" i="3"/>
  <c r="DK664" i="3"/>
  <c r="DI664" i="3"/>
  <c r="DK660" i="3"/>
  <c r="DI660" i="3"/>
  <c r="DK653" i="3"/>
  <c r="DI653" i="3"/>
  <c r="DK646" i="3"/>
  <c r="DJ646" i="3"/>
  <c r="DI646" i="3"/>
  <c r="DK645" i="3"/>
  <c r="DJ645" i="3"/>
  <c r="DI645" i="3"/>
  <c r="DK638" i="3"/>
  <c r="DJ638" i="3"/>
  <c r="DI638" i="3"/>
  <c r="DK637" i="3"/>
  <c r="DJ637" i="3"/>
  <c r="DI637" i="3"/>
  <c r="DK630" i="3"/>
  <c r="DI630" i="3"/>
  <c r="DK629" i="3"/>
  <c r="DI629" i="3"/>
  <c r="DK628" i="3"/>
  <c r="DI628" i="3"/>
  <c r="DK627" i="3"/>
  <c r="DI627" i="3"/>
  <c r="DK626" i="3"/>
  <c r="DJ626" i="3"/>
  <c r="DI626" i="3"/>
  <c r="DK625" i="3"/>
  <c r="DI625" i="3"/>
  <c r="DK624" i="3"/>
  <c r="DJ624" i="3"/>
  <c r="DI624" i="3"/>
  <c r="DK614" i="3"/>
  <c r="DI614" i="3"/>
  <c r="DK613" i="3"/>
  <c r="DI613" i="3"/>
  <c r="DK612" i="3"/>
  <c r="DI612" i="3"/>
  <c r="DK611" i="3"/>
  <c r="DI611" i="3"/>
  <c r="DK610" i="3"/>
  <c r="DJ610" i="3"/>
  <c r="DI610" i="3"/>
  <c r="DK609" i="3"/>
  <c r="DI609" i="3"/>
  <c r="DK608" i="3"/>
  <c r="DJ608" i="3"/>
  <c r="DI608" i="3"/>
  <c r="DK598" i="3"/>
  <c r="DI598" i="3"/>
  <c r="DK597" i="3"/>
  <c r="DI597" i="3"/>
  <c r="DK596" i="3"/>
  <c r="DI596" i="3"/>
  <c r="DK595" i="3"/>
  <c r="DJ595" i="3"/>
  <c r="DI595" i="3"/>
  <c r="DK594" i="3"/>
  <c r="DI594" i="3"/>
  <c r="DK593" i="3"/>
  <c r="DJ593" i="3"/>
  <c r="DI593" i="3"/>
  <c r="DK583" i="3"/>
  <c r="DI583" i="3"/>
  <c r="DK582" i="3"/>
  <c r="DI582" i="3"/>
  <c r="DK581" i="3"/>
  <c r="DI581" i="3"/>
  <c r="DK580" i="3"/>
  <c r="DJ580" i="3"/>
  <c r="DI580" i="3"/>
  <c r="DK579" i="3"/>
  <c r="DI579" i="3"/>
  <c r="DK578" i="3"/>
  <c r="DJ578" i="3"/>
  <c r="DI578" i="3"/>
  <c r="DK568" i="3"/>
  <c r="DI568" i="3"/>
  <c r="DK567" i="3"/>
  <c r="DI567" i="3"/>
  <c r="DK566" i="3"/>
  <c r="DI566" i="3"/>
  <c r="DK565" i="3"/>
  <c r="DI565" i="3"/>
  <c r="DK564" i="3"/>
  <c r="DJ564" i="3"/>
  <c r="DI564" i="3"/>
  <c r="DK563" i="3"/>
  <c r="DI563" i="3"/>
  <c r="DK562" i="3"/>
  <c r="DJ562" i="3"/>
  <c r="DI562" i="3"/>
  <c r="DK551" i="3"/>
  <c r="DI551" i="3"/>
  <c r="DK550" i="3"/>
  <c r="DI550" i="3"/>
  <c r="DK549" i="3"/>
  <c r="DI549" i="3"/>
  <c r="DK548" i="3"/>
  <c r="DI548" i="3"/>
  <c r="DK547" i="3"/>
  <c r="DJ547" i="3"/>
  <c r="DI547" i="3"/>
  <c r="DK546" i="3"/>
  <c r="DI546" i="3"/>
  <c r="DK545" i="3"/>
  <c r="DJ545" i="3"/>
  <c r="DI545" i="3"/>
  <c r="DK534" i="3"/>
  <c r="DI534" i="3"/>
  <c r="DK533" i="3"/>
  <c r="DJ533" i="3"/>
  <c r="DI533" i="3"/>
  <c r="DK532" i="3"/>
  <c r="DI532" i="3"/>
  <c r="DK531" i="3"/>
  <c r="DJ531" i="3"/>
  <c r="DI531" i="3"/>
  <c r="DK519" i="3"/>
  <c r="DI519" i="3"/>
  <c r="DK518" i="3"/>
  <c r="DJ518" i="3"/>
  <c r="DI518" i="3"/>
  <c r="DK517" i="3"/>
  <c r="DI517" i="3"/>
  <c r="DK516" i="3"/>
  <c r="DJ516" i="3"/>
  <c r="DI516" i="3"/>
  <c r="DK504" i="3"/>
  <c r="DI504" i="3"/>
  <c r="DK497" i="3"/>
  <c r="DI497" i="3"/>
  <c r="DK490" i="3"/>
  <c r="DI490" i="3"/>
  <c r="DK486" i="3"/>
  <c r="DI486" i="3"/>
  <c r="DK482" i="3"/>
  <c r="DJ482" i="3"/>
  <c r="DI482" i="3"/>
  <c r="DK481" i="3"/>
  <c r="DJ481" i="3"/>
  <c r="DI481" i="3"/>
  <c r="DK474" i="3"/>
  <c r="DJ474" i="3"/>
  <c r="DI474" i="3"/>
  <c r="DK473" i="3"/>
  <c r="DJ473" i="3"/>
  <c r="DI473" i="3"/>
  <c r="DK466" i="3"/>
  <c r="DI466" i="3"/>
  <c r="DK465" i="3"/>
  <c r="DI465" i="3"/>
  <c r="DK461" i="3"/>
  <c r="DI461" i="3"/>
  <c r="DK460" i="3"/>
  <c r="DI460" i="3"/>
  <c r="DK456" i="3"/>
  <c r="DI456" i="3"/>
  <c r="DK455" i="3"/>
  <c r="DJ455" i="3"/>
  <c r="DI455" i="3"/>
  <c r="DK454" i="3"/>
  <c r="DJ454" i="3"/>
  <c r="DI454" i="3"/>
  <c r="DK453" i="3"/>
  <c r="DJ453" i="3"/>
  <c r="DI453" i="3"/>
  <c r="DK448" i="3"/>
  <c r="DI448" i="3"/>
  <c r="DK447" i="3"/>
  <c r="DJ447" i="3"/>
  <c r="DI447" i="3"/>
  <c r="DK446" i="3"/>
  <c r="DJ446" i="3"/>
  <c r="DI446" i="3"/>
  <c r="DK445" i="3"/>
  <c r="DJ445" i="3"/>
  <c r="DI445" i="3"/>
  <c r="DK440" i="3"/>
  <c r="DI440" i="3"/>
  <c r="DK439" i="3"/>
  <c r="DI439" i="3"/>
  <c r="DK438" i="3"/>
  <c r="DI438" i="3"/>
  <c r="DK437" i="3"/>
  <c r="DJ437" i="3"/>
  <c r="DI437" i="3"/>
  <c r="DK436" i="3"/>
  <c r="DI436" i="3"/>
  <c r="DK435" i="3"/>
  <c r="DI435" i="3"/>
  <c r="DK434" i="3"/>
  <c r="DJ434" i="3"/>
  <c r="DI434" i="3"/>
  <c r="DK433" i="3"/>
  <c r="DJ433" i="3"/>
  <c r="DI433" i="3"/>
  <c r="DK427" i="3"/>
  <c r="DI427" i="3"/>
  <c r="DK426" i="3"/>
  <c r="DI426" i="3"/>
  <c r="DK425" i="3"/>
  <c r="DI425" i="3"/>
  <c r="DK424" i="3"/>
  <c r="DJ424" i="3"/>
  <c r="DI424" i="3"/>
  <c r="DK423" i="3"/>
  <c r="DI423" i="3"/>
  <c r="DK422" i="3"/>
  <c r="DI422" i="3"/>
  <c r="DK421" i="3"/>
  <c r="DJ421" i="3"/>
  <c r="DI421" i="3"/>
  <c r="DK420" i="3"/>
  <c r="DJ420" i="3"/>
  <c r="DI420" i="3"/>
  <c r="DK414" i="3"/>
  <c r="DI414" i="3"/>
  <c r="DK413" i="3"/>
  <c r="DI413" i="3"/>
  <c r="DK408" i="3"/>
  <c r="DI408" i="3"/>
  <c r="DK407" i="3"/>
  <c r="DI407" i="3"/>
  <c r="DK402" i="3"/>
  <c r="DI402" i="3"/>
  <c r="DK401" i="3"/>
  <c r="DI401" i="3"/>
  <c r="DK400" i="3"/>
  <c r="DI400" i="3"/>
  <c r="DK394" i="3"/>
  <c r="DI394" i="3"/>
  <c r="DK393" i="3"/>
  <c r="DI393" i="3"/>
  <c r="DK392" i="3"/>
  <c r="DI392" i="3"/>
  <c r="DK386" i="3"/>
  <c r="DI386" i="3"/>
  <c r="DK385" i="3"/>
  <c r="DI385" i="3"/>
  <c r="DK384" i="3"/>
  <c r="DI384" i="3"/>
  <c r="DK383" i="3"/>
  <c r="DI383" i="3"/>
  <c r="DK382" i="3"/>
  <c r="DI382" i="3"/>
  <c r="DK376" i="3"/>
  <c r="DI376" i="3"/>
  <c r="DK375" i="3"/>
  <c r="DI375" i="3"/>
  <c r="DK374" i="3"/>
  <c r="DI374" i="3"/>
  <c r="DK373" i="3"/>
  <c r="DI373" i="3"/>
  <c r="DK372" i="3"/>
  <c r="DI372" i="3"/>
  <c r="DK366" i="3"/>
  <c r="DI366" i="3"/>
  <c r="DK365" i="3"/>
  <c r="DI365" i="3"/>
  <c r="DK364" i="3"/>
  <c r="DI364" i="3"/>
  <c r="DK363" i="3"/>
  <c r="DI363" i="3"/>
  <c r="DK357" i="3"/>
  <c r="DI357" i="3"/>
  <c r="DK356" i="3"/>
  <c r="DI356" i="3"/>
  <c r="DK355" i="3"/>
  <c r="DI355" i="3"/>
  <c r="DK354" i="3"/>
  <c r="DI354" i="3"/>
  <c r="DK348" i="3"/>
  <c r="DI348" i="3"/>
  <c r="DK347" i="3"/>
  <c r="DI347" i="3"/>
  <c r="DK343" i="3"/>
  <c r="DI343" i="3"/>
  <c r="DK342" i="3"/>
  <c r="DI342" i="3"/>
  <c r="DK338" i="3"/>
  <c r="DI338" i="3"/>
  <c r="DK337" i="3"/>
  <c r="DI337" i="3"/>
  <c r="DK333" i="3"/>
  <c r="DI333" i="3"/>
  <c r="DK332" i="3"/>
  <c r="DI332" i="3"/>
  <c r="DK328" i="3"/>
  <c r="DI328" i="3"/>
  <c r="DK321" i="3"/>
  <c r="DI321" i="3"/>
  <c r="DK314" i="3"/>
  <c r="DJ314" i="3"/>
  <c r="DI314" i="3"/>
  <c r="DK313" i="3"/>
  <c r="DJ313" i="3"/>
  <c r="DI313" i="3"/>
  <c r="DK306" i="3"/>
  <c r="DJ306" i="3"/>
  <c r="DI306" i="3"/>
  <c r="DK305" i="3"/>
  <c r="DJ305" i="3"/>
  <c r="DI305" i="3"/>
  <c r="DK298" i="3"/>
  <c r="DI298" i="3"/>
  <c r="DK297" i="3"/>
  <c r="DI297" i="3"/>
  <c r="DK296" i="3"/>
  <c r="DI296" i="3"/>
  <c r="DK295" i="3"/>
  <c r="DI295" i="3"/>
  <c r="DK294" i="3"/>
  <c r="DJ294" i="3"/>
  <c r="DI294" i="3"/>
  <c r="DK293" i="3"/>
  <c r="DI293" i="3"/>
  <c r="DK292" i="3"/>
  <c r="DJ292" i="3"/>
  <c r="DI292" i="3"/>
  <c r="DK282" i="3"/>
  <c r="DI282" i="3"/>
  <c r="DK281" i="3"/>
  <c r="DI281" i="3"/>
  <c r="DK280" i="3"/>
  <c r="DI280" i="3"/>
  <c r="DK279" i="3"/>
  <c r="DI279" i="3"/>
  <c r="DK278" i="3"/>
  <c r="DJ278" i="3"/>
  <c r="DI278" i="3"/>
  <c r="DK277" i="3"/>
  <c r="DI277" i="3"/>
  <c r="DK276" i="3"/>
  <c r="DJ276" i="3"/>
  <c r="DI276" i="3"/>
  <c r="DK266" i="3"/>
  <c r="DI266" i="3"/>
  <c r="DK265" i="3"/>
  <c r="DI265" i="3"/>
  <c r="DK264" i="3"/>
  <c r="DI264" i="3"/>
  <c r="DK263" i="3"/>
  <c r="DJ263" i="3"/>
  <c r="DI263" i="3"/>
  <c r="DK262" i="3"/>
  <c r="DI262" i="3"/>
  <c r="DK261" i="3"/>
  <c r="DJ261" i="3"/>
  <c r="DI261" i="3"/>
  <c r="DK251" i="3"/>
  <c r="DI251" i="3"/>
  <c r="DK250" i="3"/>
  <c r="DI250" i="3"/>
  <c r="DK249" i="3"/>
  <c r="DI249" i="3"/>
  <c r="DK248" i="3"/>
  <c r="DJ248" i="3"/>
  <c r="DI248" i="3"/>
  <c r="DK247" i="3"/>
  <c r="DI247" i="3"/>
  <c r="DK246" i="3"/>
  <c r="DJ246" i="3"/>
  <c r="DI246" i="3"/>
  <c r="DK236" i="3"/>
  <c r="DI236" i="3"/>
  <c r="DK235" i="3"/>
  <c r="DI235" i="3"/>
  <c r="DK234" i="3"/>
  <c r="DI234" i="3"/>
  <c r="DK233" i="3"/>
  <c r="DI233" i="3"/>
  <c r="DK232" i="3"/>
  <c r="DJ232" i="3"/>
  <c r="DI232" i="3"/>
  <c r="DK231" i="3"/>
  <c r="DI231" i="3"/>
  <c r="DK230" i="3"/>
  <c r="DJ230" i="3"/>
  <c r="DI230" i="3"/>
  <c r="DK219" i="3"/>
  <c r="DI219" i="3"/>
  <c r="DK218" i="3"/>
  <c r="DI218" i="3"/>
  <c r="DK217" i="3"/>
  <c r="DI217" i="3"/>
  <c r="DK216" i="3"/>
  <c r="DI216" i="3"/>
  <c r="DK215" i="3"/>
  <c r="DJ215" i="3"/>
  <c r="DI215" i="3"/>
  <c r="DK214" i="3"/>
  <c r="DI214" i="3"/>
  <c r="DK213" i="3"/>
  <c r="DJ213" i="3"/>
  <c r="DI213" i="3"/>
  <c r="DK202" i="3"/>
  <c r="DI202" i="3"/>
  <c r="DK201" i="3"/>
  <c r="DJ201" i="3"/>
  <c r="DI201" i="3"/>
  <c r="DK200" i="3"/>
  <c r="DI200" i="3"/>
  <c r="DK199" i="3"/>
  <c r="DJ199" i="3"/>
  <c r="DI199" i="3"/>
  <c r="DK187" i="3"/>
  <c r="DI187" i="3"/>
  <c r="DK186" i="3"/>
  <c r="DJ186" i="3"/>
  <c r="DI186" i="3"/>
  <c r="DK185" i="3"/>
  <c r="DI185" i="3"/>
  <c r="DK184" i="3"/>
  <c r="DJ184" i="3"/>
  <c r="DI184" i="3"/>
  <c r="DK172" i="3"/>
  <c r="DI172" i="3"/>
  <c r="DK165" i="3"/>
  <c r="DI165" i="3"/>
  <c r="DK158" i="3"/>
  <c r="DI158" i="3"/>
  <c r="DK154" i="3"/>
  <c r="DI154" i="3"/>
  <c r="DK150" i="3"/>
  <c r="DJ150" i="3"/>
  <c r="DI150" i="3"/>
  <c r="DK149" i="3"/>
  <c r="DJ149" i="3"/>
  <c r="DI149" i="3"/>
  <c r="DK142" i="3"/>
  <c r="DJ142" i="3"/>
  <c r="DI142" i="3"/>
  <c r="DK141" i="3"/>
  <c r="DJ141" i="3"/>
  <c r="DI141" i="3"/>
  <c r="DK134" i="3"/>
  <c r="DI134" i="3"/>
  <c r="DK133" i="3"/>
  <c r="DI133" i="3"/>
  <c r="DK129" i="3"/>
  <c r="DI129" i="3"/>
  <c r="DK128" i="3"/>
  <c r="DI128" i="3"/>
  <c r="DK124" i="3"/>
  <c r="DI124" i="3"/>
  <c r="DK123" i="3"/>
  <c r="DJ123" i="3"/>
  <c r="DI123" i="3"/>
  <c r="DK122" i="3"/>
  <c r="DJ122" i="3"/>
  <c r="DI122" i="3"/>
  <c r="DK121" i="3"/>
  <c r="DJ121" i="3"/>
  <c r="DI121" i="3"/>
  <c r="DK116" i="3"/>
  <c r="DI116" i="3"/>
  <c r="DK115" i="3"/>
  <c r="DJ115" i="3"/>
  <c r="DI115" i="3"/>
  <c r="DK114" i="3"/>
  <c r="DJ114" i="3"/>
  <c r="DI114" i="3"/>
  <c r="DK113" i="3"/>
  <c r="DJ113" i="3"/>
  <c r="DI113" i="3"/>
  <c r="DK108" i="3"/>
  <c r="DI108" i="3"/>
  <c r="DK107" i="3"/>
  <c r="DI107" i="3"/>
  <c r="DK106" i="3"/>
  <c r="DJ106" i="3"/>
  <c r="DI106" i="3"/>
  <c r="DK105" i="3"/>
  <c r="DI105" i="3"/>
  <c r="DK104" i="3"/>
  <c r="DJ104" i="3"/>
  <c r="DI104" i="3"/>
  <c r="DK103" i="3"/>
  <c r="DJ103" i="3"/>
  <c r="DI103" i="3"/>
  <c r="DK97" i="3"/>
  <c r="DI97" i="3"/>
  <c r="DK96" i="3"/>
  <c r="DI96" i="3"/>
  <c r="DK95" i="3"/>
  <c r="DJ95" i="3"/>
  <c r="DI95" i="3"/>
  <c r="DK94" i="3"/>
  <c r="DI94" i="3"/>
  <c r="DK93" i="3"/>
  <c r="DJ93" i="3"/>
  <c r="DI93" i="3"/>
  <c r="DK92" i="3"/>
  <c r="DJ92" i="3"/>
  <c r="DI92" i="3"/>
  <c r="DK86" i="3"/>
  <c r="DI86" i="3"/>
  <c r="DK85" i="3"/>
  <c r="DI85" i="3"/>
  <c r="DK80" i="3"/>
  <c r="DI80" i="3"/>
  <c r="DK79" i="3"/>
  <c r="DI79" i="3"/>
  <c r="DK74" i="3"/>
  <c r="DI74" i="3"/>
  <c r="DK73" i="3"/>
  <c r="DI73" i="3"/>
  <c r="DK72" i="3"/>
  <c r="DI72" i="3"/>
  <c r="DK66" i="3"/>
  <c r="DI66" i="3"/>
  <c r="DK65" i="3"/>
  <c r="DI65" i="3"/>
  <c r="DK64" i="3"/>
  <c r="DI64" i="3"/>
  <c r="DK58" i="3"/>
  <c r="DI58" i="3"/>
  <c r="DK57" i="3"/>
  <c r="DI57" i="3"/>
  <c r="DK56" i="3"/>
  <c r="DI56" i="3"/>
  <c r="DK55" i="3"/>
  <c r="DI55" i="3"/>
  <c r="DK54" i="3"/>
  <c r="DI54" i="3"/>
  <c r="DK48" i="3"/>
  <c r="DI48" i="3"/>
  <c r="DK47" i="3"/>
  <c r="DI47" i="3"/>
  <c r="DK46" i="3"/>
  <c r="DI46" i="3"/>
  <c r="DK45" i="3"/>
  <c r="DI45" i="3"/>
  <c r="DK44" i="3"/>
  <c r="DI44" i="3"/>
  <c r="DK38" i="3"/>
  <c r="DI38" i="3"/>
  <c r="DK37" i="3"/>
  <c r="DI37" i="3"/>
  <c r="DK36" i="3"/>
  <c r="DI36" i="3"/>
  <c r="DK35" i="3"/>
  <c r="DI35" i="3"/>
  <c r="DK29" i="3"/>
  <c r="DI29" i="3"/>
  <c r="DK28" i="3"/>
  <c r="DI28" i="3"/>
  <c r="DK27" i="3"/>
  <c r="DI27" i="3"/>
  <c r="DK26" i="3"/>
  <c r="DI26" i="3"/>
  <c r="DK20" i="3"/>
  <c r="DI20" i="3"/>
  <c r="DK19" i="3"/>
  <c r="DI19" i="3"/>
  <c r="DK15" i="3"/>
  <c r="DI15" i="3"/>
  <c r="DK14" i="3"/>
  <c r="DI14" i="3"/>
  <c r="DK10" i="3"/>
  <c r="DI10" i="3"/>
  <c r="DK9" i="3"/>
  <c r="DI9" i="3"/>
  <c r="DK5" i="3"/>
  <c r="DI5" i="3"/>
  <c r="DK4" i="3"/>
  <c r="DI4" i="3"/>
  <c r="BS18" i="17"/>
  <c r="BR13" i="17"/>
  <c r="BR12" i="17"/>
  <c r="BR11" i="17"/>
  <c r="CA7" i="17"/>
  <c r="CA4" i="17"/>
  <c r="CA3" i="17"/>
  <c r="BZ164" i="15"/>
  <c r="BY164" i="15"/>
  <c r="BZ161" i="15"/>
  <c r="BY161" i="15"/>
  <c r="BZ158" i="15"/>
  <c r="BY158" i="15"/>
  <c r="F115" i="15"/>
  <c r="F138" i="15"/>
  <c r="F76" i="15"/>
  <c r="F137" i="15"/>
  <c r="F119" i="15"/>
  <c r="F146" i="15"/>
  <c r="F132" i="15"/>
  <c r="F123" i="15"/>
  <c r="F131" i="15"/>
  <c r="F140" i="15"/>
  <c r="F75" i="15"/>
  <c r="F117" i="15"/>
  <c r="F120" i="15"/>
  <c r="F98" i="15"/>
  <c r="F82" i="15"/>
  <c r="F71" i="15"/>
  <c r="F70" i="15"/>
  <c r="F111" i="15"/>
  <c r="F110" i="15"/>
  <c r="F107" i="15"/>
  <c r="F106" i="15"/>
  <c r="F83" i="15"/>
  <c r="F141" i="15"/>
  <c r="F79" i="15"/>
  <c r="F114" i="15"/>
  <c r="F113" i="15"/>
  <c r="F74" i="15"/>
  <c r="F87" i="15"/>
  <c r="F88" i="15"/>
  <c r="F95" i="15"/>
  <c r="F94" i="15"/>
  <c r="F89" i="15"/>
  <c r="F93" i="15"/>
  <c r="F90" i="15"/>
  <c r="F92" i="15"/>
  <c r="F91" i="15"/>
  <c r="F86" i="15"/>
  <c r="F105" i="15"/>
  <c r="F104" i="15"/>
  <c r="F72" i="15"/>
  <c r="F97" i="15"/>
  <c r="F128" i="15"/>
  <c r="F85" i="15"/>
  <c r="F81" i="15"/>
  <c r="F143" i="15"/>
  <c r="F142" i="15"/>
  <c r="F118" i="15"/>
  <c r="F77" i="15"/>
  <c r="F126" i="15"/>
  <c r="F125" i="15"/>
  <c r="F130" i="15"/>
  <c r="F116" i="15"/>
  <c r="F145" i="15"/>
  <c r="F101" i="15"/>
  <c r="F122" i="15"/>
  <c r="F69" i="15"/>
  <c r="F67" i="15"/>
  <c r="F78" i="15"/>
  <c r="F80" i="15"/>
  <c r="F144" i="15"/>
  <c r="F124" i="15"/>
  <c r="F129" i="15"/>
  <c r="F108" i="15"/>
  <c r="F149" i="15"/>
  <c r="F109" i="15"/>
  <c r="F73" i="15"/>
  <c r="F96" i="15"/>
  <c r="F127" i="15"/>
  <c r="F148" i="15"/>
  <c r="F68" i="15"/>
  <c r="F121" i="15"/>
  <c r="F135" i="15"/>
  <c r="F136" i="15"/>
  <c r="F134" i="15"/>
  <c r="F133" i="15"/>
  <c r="F147" i="15"/>
  <c r="F84" i="15"/>
  <c r="F102" i="15"/>
  <c r="F103" i="15"/>
  <c r="F112" i="15"/>
  <c r="F100" i="15"/>
  <c r="F99" i="15"/>
  <c r="F139" i="15"/>
  <c r="F40" i="15"/>
  <c r="F60" i="15"/>
  <c r="F55" i="15"/>
  <c r="F58" i="15"/>
  <c r="F41" i="15"/>
  <c r="F38" i="15"/>
  <c r="F57" i="15"/>
  <c r="F46" i="15"/>
  <c r="F56" i="15"/>
  <c r="F52" i="15"/>
  <c r="F51" i="15"/>
  <c r="F50" i="15"/>
  <c r="F43" i="15"/>
  <c r="F39" i="15"/>
  <c r="F36" i="15"/>
  <c r="F59" i="15"/>
  <c r="F53" i="15"/>
  <c r="F48" i="15"/>
  <c r="F45" i="15"/>
  <c r="F61" i="15"/>
  <c r="F44" i="15"/>
  <c r="F42" i="15"/>
  <c r="F47" i="15"/>
  <c r="F35" i="15"/>
  <c r="F49" i="15"/>
  <c r="F62" i="15"/>
  <c r="F54" i="15"/>
  <c r="F37" i="15"/>
  <c r="F63" i="15"/>
  <c r="DK1165" i="3"/>
  <c r="DJ1165" i="3"/>
  <c r="DI1165" i="3"/>
  <c r="DK1164" i="3"/>
  <c r="DJ1164" i="3"/>
  <c r="DI1164" i="3"/>
  <c r="DK1158" i="3"/>
  <c r="DJ1158" i="3"/>
  <c r="DI1158" i="3"/>
  <c r="DK1157" i="3"/>
  <c r="DJ1157" i="3"/>
  <c r="DI1157" i="3"/>
  <c r="DK1151" i="3"/>
  <c r="DJ1151" i="3"/>
  <c r="DI1151" i="3"/>
  <c r="DK1150" i="3"/>
  <c r="DJ1150" i="3"/>
  <c r="DI1150" i="3"/>
  <c r="DK1149" i="3"/>
  <c r="DJ1149" i="3"/>
  <c r="DI1149" i="3"/>
  <c r="DK1144" i="3"/>
  <c r="DJ1144" i="3"/>
  <c r="DI1144" i="3"/>
  <c r="DK1143" i="3"/>
  <c r="DJ1143" i="3"/>
  <c r="DI1143" i="3"/>
  <c r="DK1142" i="3"/>
  <c r="DJ1142" i="3"/>
  <c r="DI1142" i="3"/>
  <c r="DK1133" i="3"/>
  <c r="DJ1133" i="3"/>
  <c r="DI1133" i="3"/>
  <c r="DK1132" i="3"/>
  <c r="DJ1132" i="3"/>
  <c r="DI1132" i="3"/>
  <c r="DK1131" i="3"/>
  <c r="DJ1131" i="3"/>
  <c r="DI1131" i="3"/>
  <c r="DK1130" i="3"/>
  <c r="DJ1130" i="3"/>
  <c r="DI1130" i="3"/>
  <c r="DK1129" i="3"/>
  <c r="DJ1129" i="3"/>
  <c r="DI1129" i="3"/>
  <c r="DK1128" i="3"/>
  <c r="DJ1128" i="3"/>
  <c r="DI1128" i="3"/>
  <c r="DK1124" i="3"/>
  <c r="DJ1124" i="3"/>
  <c r="DI1124" i="3"/>
  <c r="DK1123" i="3"/>
  <c r="DJ1123" i="3"/>
  <c r="DI1123" i="3"/>
  <c r="DK1122" i="3"/>
  <c r="DJ1122" i="3"/>
  <c r="DI1122" i="3"/>
  <c r="DK1121" i="3"/>
  <c r="DJ1121" i="3"/>
  <c r="DI1121" i="3"/>
  <c r="DK1120" i="3"/>
  <c r="DJ1120" i="3"/>
  <c r="DI1120" i="3"/>
  <c r="DK1119" i="3"/>
  <c r="DJ1119" i="3"/>
  <c r="DI1119" i="3"/>
  <c r="DK1114" i="3"/>
  <c r="DJ1114" i="3"/>
  <c r="DI1114" i="3"/>
  <c r="DK1113" i="3"/>
  <c r="DJ1113" i="3"/>
  <c r="DI1113" i="3"/>
  <c r="DK1112" i="3"/>
  <c r="DJ1112" i="3"/>
  <c r="DI1112" i="3"/>
  <c r="DK1111" i="3"/>
  <c r="DJ1111" i="3"/>
  <c r="DI1111" i="3"/>
  <c r="DK1106" i="3"/>
  <c r="DJ1106" i="3"/>
  <c r="DI1106" i="3"/>
  <c r="DK1105" i="3"/>
  <c r="DJ1105" i="3"/>
  <c r="DI1105" i="3"/>
  <c r="DK1104" i="3"/>
  <c r="DJ1104" i="3"/>
  <c r="DI1104" i="3"/>
  <c r="DK1103" i="3"/>
  <c r="DJ1103" i="3"/>
  <c r="DI1103" i="3"/>
  <c r="DK1096" i="3"/>
  <c r="DJ1096" i="3"/>
  <c r="DI1096" i="3"/>
  <c r="DK1095" i="3"/>
  <c r="DJ1095" i="3"/>
  <c r="DI1095" i="3"/>
  <c r="DK1089" i="3"/>
  <c r="DJ1089" i="3"/>
  <c r="DI1089" i="3"/>
  <c r="DK1088" i="3"/>
  <c r="DJ1088" i="3"/>
  <c r="DI1088" i="3"/>
  <c r="DK1082" i="3"/>
  <c r="DJ1082" i="3"/>
  <c r="DI1082" i="3"/>
  <c r="DK1081" i="3"/>
  <c r="DJ1081" i="3"/>
  <c r="DI1081" i="3"/>
  <c r="DK1080" i="3"/>
  <c r="DJ1080" i="3"/>
  <c r="DI1080" i="3"/>
  <c r="DK1079" i="3"/>
  <c r="DJ1079" i="3"/>
  <c r="DI1079" i="3"/>
  <c r="DK1078" i="3"/>
  <c r="DJ1078" i="3"/>
  <c r="DI1078" i="3"/>
  <c r="DK1077" i="3"/>
  <c r="DJ1077" i="3"/>
  <c r="DI1077" i="3"/>
  <c r="DK1076" i="3"/>
  <c r="DJ1076" i="3"/>
  <c r="DI1076" i="3"/>
  <c r="DK1069" i="3"/>
  <c r="DJ1069" i="3"/>
  <c r="DI1069" i="3"/>
  <c r="DK1068" i="3"/>
  <c r="DJ1068" i="3"/>
  <c r="DI1068" i="3"/>
  <c r="DK1067" i="3"/>
  <c r="DJ1067" i="3"/>
  <c r="DI1067" i="3"/>
  <c r="DK1066" i="3"/>
  <c r="DJ1066" i="3"/>
  <c r="DI1066" i="3"/>
  <c r="DK1065" i="3"/>
  <c r="DJ1065" i="3"/>
  <c r="DI1065" i="3"/>
  <c r="DK1064" i="3"/>
  <c r="DJ1064" i="3"/>
  <c r="DI1064" i="3"/>
  <c r="DK1063" i="3"/>
  <c r="DJ1063" i="3"/>
  <c r="DI1063" i="3"/>
  <c r="DK1053" i="3"/>
  <c r="DJ1053" i="3"/>
  <c r="DI1053" i="3"/>
  <c r="DK1052" i="3"/>
  <c r="DJ1052" i="3"/>
  <c r="DI1052" i="3"/>
  <c r="DK1051" i="3"/>
  <c r="DJ1051" i="3"/>
  <c r="DI1051" i="3"/>
  <c r="DK1050" i="3"/>
  <c r="DJ1050" i="3"/>
  <c r="DI1050" i="3"/>
  <c r="DK1049" i="3"/>
  <c r="DJ1049" i="3"/>
  <c r="DI1049" i="3"/>
  <c r="DK1048" i="3"/>
  <c r="DJ1048" i="3"/>
  <c r="DI1048" i="3"/>
  <c r="DK1047" i="3"/>
  <c r="DJ1047" i="3"/>
  <c r="DI1047" i="3"/>
  <c r="DK1046" i="3"/>
  <c r="DJ1046" i="3"/>
  <c r="DI1046" i="3"/>
  <c r="DK1036" i="3"/>
  <c r="DJ1036" i="3"/>
  <c r="DI1036" i="3"/>
  <c r="DK1035" i="3"/>
  <c r="DJ1035" i="3"/>
  <c r="DI1035" i="3"/>
  <c r="DK1034" i="3"/>
  <c r="DJ1034" i="3"/>
  <c r="DI1034" i="3"/>
  <c r="DK1033" i="3"/>
  <c r="DJ1033" i="3"/>
  <c r="DI1033" i="3"/>
  <c r="DK1032" i="3"/>
  <c r="DJ1032" i="3"/>
  <c r="DI1032" i="3"/>
  <c r="DK1031" i="3"/>
  <c r="DJ1031" i="3"/>
  <c r="DI1031" i="3"/>
  <c r="DK1030" i="3"/>
  <c r="DJ1030" i="3"/>
  <c r="DI1030" i="3"/>
  <c r="DK1029" i="3"/>
  <c r="DJ1029" i="3"/>
  <c r="DI1029" i="3"/>
  <c r="DK1022" i="3"/>
  <c r="DJ1022" i="3"/>
  <c r="DI1022" i="3"/>
  <c r="DK1015" i="3"/>
  <c r="DJ1015" i="3"/>
  <c r="DI1015" i="3"/>
  <c r="DK1006" i="3"/>
  <c r="DJ1006" i="3"/>
  <c r="DI1006" i="3"/>
  <c r="DK1005" i="3"/>
  <c r="DJ1005" i="3"/>
  <c r="DI1005" i="3"/>
  <c r="DK1004" i="3"/>
  <c r="DJ1004" i="3"/>
  <c r="DI1004" i="3"/>
  <c r="DK1003" i="3"/>
  <c r="DJ1003" i="3"/>
  <c r="DI1003" i="3"/>
  <c r="DK998" i="3"/>
  <c r="DJ998" i="3"/>
  <c r="DI998" i="3"/>
  <c r="DK997" i="3"/>
  <c r="DJ997" i="3"/>
  <c r="DI997" i="3"/>
  <c r="DK996" i="3"/>
  <c r="DJ996" i="3"/>
  <c r="DI996" i="3"/>
  <c r="DK995" i="3"/>
  <c r="DJ995" i="3"/>
  <c r="DI995" i="3"/>
  <c r="DK988" i="3"/>
  <c r="DJ988" i="3"/>
  <c r="DI988" i="3"/>
  <c r="DK987" i="3"/>
  <c r="DJ987" i="3"/>
  <c r="DI987" i="3"/>
  <c r="DK981" i="3"/>
  <c r="DJ981" i="3"/>
  <c r="DI981" i="3"/>
  <c r="DK980" i="3"/>
  <c r="DJ980" i="3"/>
  <c r="DI980" i="3"/>
  <c r="DK978" i="3"/>
  <c r="DJ978" i="3"/>
  <c r="DI978" i="3"/>
  <c r="DK976" i="3"/>
  <c r="DJ976" i="3"/>
  <c r="DI976" i="3"/>
  <c r="DK974" i="3"/>
  <c r="DJ974" i="3"/>
  <c r="DI974" i="3"/>
  <c r="DK972" i="3"/>
  <c r="DJ972" i="3"/>
  <c r="DI972" i="3"/>
  <c r="DK957" i="3"/>
  <c r="DI957" i="3"/>
  <c r="DK941" i="3"/>
  <c r="DI941" i="3"/>
  <c r="DK936" i="3"/>
  <c r="DJ936" i="3"/>
  <c r="DI936" i="3"/>
  <c r="DK935" i="3"/>
  <c r="DJ935" i="3"/>
  <c r="DI935" i="3"/>
  <c r="DK934" i="3"/>
  <c r="DJ934" i="3"/>
  <c r="DI934" i="3"/>
  <c r="DK933" i="3"/>
  <c r="DJ933" i="3"/>
  <c r="DI933" i="3"/>
  <c r="DK928" i="3"/>
  <c r="DJ928" i="3"/>
  <c r="DI928" i="3"/>
  <c r="DK927" i="3"/>
  <c r="DJ927" i="3"/>
  <c r="DI927" i="3"/>
  <c r="DK926" i="3"/>
  <c r="DJ926" i="3"/>
  <c r="DI926" i="3"/>
  <c r="DK925" i="3"/>
  <c r="DJ925" i="3"/>
  <c r="DI925" i="3"/>
  <c r="DK915" i="3"/>
  <c r="DJ915" i="3"/>
  <c r="DI915" i="3"/>
  <c r="DK914" i="3"/>
  <c r="DJ914" i="3"/>
  <c r="DI914" i="3"/>
  <c r="DK913" i="3"/>
  <c r="DJ913" i="3"/>
  <c r="DI913" i="3"/>
  <c r="DK912" i="3"/>
  <c r="DJ912" i="3"/>
  <c r="DI912" i="3"/>
  <c r="DK911" i="3"/>
  <c r="DJ911" i="3"/>
  <c r="DI911" i="3"/>
  <c r="DK910" i="3"/>
  <c r="DJ910" i="3"/>
  <c r="DI910" i="3"/>
  <c r="DK900" i="3"/>
  <c r="DJ900" i="3"/>
  <c r="DI900" i="3"/>
  <c r="DK899" i="3"/>
  <c r="DJ899" i="3"/>
  <c r="DI899" i="3"/>
  <c r="DK898" i="3"/>
  <c r="DJ898" i="3"/>
  <c r="DI898" i="3"/>
  <c r="DK897" i="3"/>
  <c r="DJ897" i="3"/>
  <c r="DI897" i="3"/>
  <c r="DK896" i="3"/>
  <c r="DJ896" i="3"/>
  <c r="DI896" i="3"/>
  <c r="DK895" i="3"/>
  <c r="DJ895" i="3"/>
  <c r="DI895" i="3"/>
  <c r="DK889" i="3"/>
  <c r="DJ889" i="3"/>
  <c r="DI889" i="3"/>
  <c r="DK888" i="3"/>
  <c r="DJ888" i="3"/>
  <c r="DI888" i="3"/>
  <c r="DK882" i="3"/>
  <c r="DJ882" i="3"/>
  <c r="DI882" i="3"/>
  <c r="DK881" i="3"/>
  <c r="DJ881" i="3"/>
  <c r="DI881" i="3"/>
  <c r="DK875" i="3"/>
  <c r="DJ875" i="3"/>
  <c r="DI875" i="3"/>
  <c r="DK874" i="3"/>
  <c r="DJ874" i="3"/>
  <c r="DI874" i="3"/>
  <c r="DK873" i="3"/>
  <c r="DJ873" i="3"/>
  <c r="DI873" i="3"/>
  <c r="DK868" i="3"/>
  <c r="DJ868" i="3"/>
  <c r="DI868" i="3"/>
  <c r="DK867" i="3"/>
  <c r="DJ867" i="3"/>
  <c r="DI867" i="3"/>
  <c r="DK866" i="3"/>
  <c r="DJ866" i="3"/>
  <c r="DI866" i="3"/>
  <c r="DK857" i="3"/>
  <c r="DJ857" i="3"/>
  <c r="DI857" i="3"/>
  <c r="DK856" i="3"/>
  <c r="DJ856" i="3"/>
  <c r="DI856" i="3"/>
  <c r="DK855" i="3"/>
  <c r="DJ855" i="3"/>
  <c r="DI855" i="3"/>
  <c r="DK854" i="3"/>
  <c r="DJ854" i="3"/>
  <c r="DI854" i="3"/>
  <c r="DK853" i="3"/>
  <c r="DJ853" i="3"/>
  <c r="DI853" i="3"/>
  <c r="DK852" i="3"/>
  <c r="DJ852" i="3"/>
  <c r="DI852" i="3"/>
  <c r="DK848" i="3"/>
  <c r="DJ848" i="3"/>
  <c r="DI848" i="3"/>
  <c r="DK847" i="3"/>
  <c r="DJ847" i="3"/>
  <c r="DI847" i="3"/>
  <c r="DK846" i="3"/>
  <c r="DJ846" i="3"/>
  <c r="DI846" i="3"/>
  <c r="DK845" i="3"/>
  <c r="DJ845" i="3"/>
  <c r="DI845" i="3"/>
  <c r="DK844" i="3"/>
  <c r="DJ844" i="3"/>
  <c r="DI844" i="3"/>
  <c r="DK843" i="3"/>
  <c r="DJ843" i="3"/>
  <c r="DI843" i="3"/>
  <c r="DK838" i="3"/>
  <c r="DJ838" i="3"/>
  <c r="DI838" i="3"/>
  <c r="DK837" i="3"/>
  <c r="DJ837" i="3"/>
  <c r="DI837" i="3"/>
  <c r="DK836" i="3"/>
  <c r="DJ836" i="3"/>
  <c r="DI836" i="3"/>
  <c r="DK835" i="3"/>
  <c r="DJ835" i="3"/>
  <c r="DI835" i="3"/>
  <c r="DK830" i="3"/>
  <c r="DJ830" i="3"/>
  <c r="DI830" i="3"/>
  <c r="DK829" i="3"/>
  <c r="DJ829" i="3"/>
  <c r="DI829" i="3"/>
  <c r="DK828" i="3"/>
  <c r="DJ828" i="3"/>
  <c r="DI828" i="3"/>
  <c r="DK827" i="3"/>
  <c r="DJ827" i="3"/>
  <c r="DI827" i="3"/>
  <c r="DK820" i="3"/>
  <c r="DJ820" i="3"/>
  <c r="DI820" i="3"/>
  <c r="DK819" i="3"/>
  <c r="DJ819" i="3"/>
  <c r="DI819" i="3"/>
  <c r="DK813" i="3"/>
  <c r="DJ813" i="3"/>
  <c r="DI813" i="3"/>
  <c r="DK812" i="3"/>
  <c r="DJ812" i="3"/>
  <c r="DI812" i="3"/>
  <c r="DK806" i="3"/>
  <c r="DJ806" i="3"/>
  <c r="DI806" i="3"/>
  <c r="DK805" i="3"/>
  <c r="DJ805" i="3"/>
  <c r="DI805" i="3"/>
  <c r="DK804" i="3"/>
  <c r="DJ804" i="3"/>
  <c r="DI804" i="3"/>
  <c r="DK803" i="3"/>
  <c r="DJ803" i="3"/>
  <c r="DI803" i="3"/>
  <c r="DK802" i="3"/>
  <c r="DJ802" i="3"/>
  <c r="DI802" i="3"/>
  <c r="DK801" i="3"/>
  <c r="DJ801" i="3"/>
  <c r="DI801" i="3"/>
  <c r="DK800" i="3"/>
  <c r="DJ800" i="3"/>
  <c r="DI800" i="3"/>
  <c r="DK793" i="3"/>
  <c r="DJ793" i="3"/>
  <c r="DI793" i="3"/>
  <c r="DK792" i="3"/>
  <c r="DJ792" i="3"/>
  <c r="DI792" i="3"/>
  <c r="DK791" i="3"/>
  <c r="DJ791" i="3"/>
  <c r="DI791" i="3"/>
  <c r="DK790" i="3"/>
  <c r="DJ790" i="3"/>
  <c r="DI790" i="3"/>
  <c r="DK789" i="3"/>
  <c r="DJ789" i="3"/>
  <c r="DI789" i="3"/>
  <c r="DK788" i="3"/>
  <c r="DJ788" i="3"/>
  <c r="DI788" i="3"/>
  <c r="DK787" i="3"/>
  <c r="DJ787" i="3"/>
  <c r="DI787" i="3"/>
  <c r="DK777" i="3"/>
  <c r="DJ777" i="3"/>
  <c r="DI777" i="3"/>
  <c r="DK776" i="3"/>
  <c r="DJ776" i="3"/>
  <c r="DI776" i="3"/>
  <c r="DK775" i="3"/>
  <c r="DJ775" i="3"/>
  <c r="DI775" i="3"/>
  <c r="DK774" i="3"/>
  <c r="DJ774" i="3"/>
  <c r="DI774" i="3"/>
  <c r="DK773" i="3"/>
  <c r="DJ773" i="3"/>
  <c r="DI773" i="3"/>
  <c r="DK772" i="3"/>
  <c r="DJ772" i="3"/>
  <c r="DI772" i="3"/>
  <c r="DK771" i="3"/>
  <c r="DJ771" i="3"/>
  <c r="DI771" i="3"/>
  <c r="DK770" i="3"/>
  <c r="DJ770" i="3"/>
  <c r="DI770" i="3"/>
  <c r="DK760" i="3"/>
  <c r="DJ760" i="3"/>
  <c r="DI760" i="3"/>
  <c r="DK759" i="3"/>
  <c r="DJ759" i="3"/>
  <c r="DI759" i="3"/>
  <c r="DK758" i="3"/>
  <c r="DJ758" i="3"/>
  <c r="DI758" i="3"/>
  <c r="DK757" i="3"/>
  <c r="DJ757" i="3"/>
  <c r="DI757" i="3"/>
  <c r="DK756" i="3"/>
  <c r="DJ756" i="3"/>
  <c r="DI756" i="3"/>
  <c r="DK755" i="3"/>
  <c r="DJ755" i="3"/>
  <c r="DI755" i="3"/>
  <c r="DK754" i="3"/>
  <c r="DJ754" i="3"/>
  <c r="DI754" i="3"/>
  <c r="DK753" i="3"/>
  <c r="DJ753" i="3"/>
  <c r="DI753" i="3"/>
  <c r="DK746" i="3"/>
  <c r="DJ746" i="3"/>
  <c r="DI746" i="3"/>
  <c r="DK739" i="3"/>
  <c r="DJ739" i="3"/>
  <c r="DI739" i="3"/>
  <c r="DK730" i="3"/>
  <c r="DJ730" i="3"/>
  <c r="DI730" i="3"/>
  <c r="DK729" i="3"/>
  <c r="DJ729" i="3"/>
  <c r="DI729" i="3"/>
  <c r="DK728" i="3"/>
  <c r="DJ728" i="3"/>
  <c r="DI728" i="3"/>
  <c r="DK727" i="3"/>
  <c r="DJ727" i="3"/>
  <c r="DI727" i="3"/>
  <c r="DK722" i="3"/>
  <c r="DJ722" i="3"/>
  <c r="DI722" i="3"/>
  <c r="DK721" i="3"/>
  <c r="DJ721" i="3"/>
  <c r="DI721" i="3"/>
  <c r="DK720" i="3"/>
  <c r="DJ720" i="3"/>
  <c r="DI720" i="3"/>
  <c r="DK719" i="3"/>
  <c r="DJ719" i="3"/>
  <c r="DI719" i="3"/>
  <c r="DK712" i="3"/>
  <c r="DJ712" i="3"/>
  <c r="DI712" i="3"/>
  <c r="DK711" i="3"/>
  <c r="DJ711" i="3"/>
  <c r="DI711" i="3"/>
  <c r="DK705" i="3"/>
  <c r="DJ705" i="3"/>
  <c r="DI705" i="3"/>
  <c r="DK704" i="3"/>
  <c r="DJ704" i="3"/>
  <c r="DI704" i="3"/>
  <c r="DK702" i="3"/>
  <c r="DJ702" i="3"/>
  <c r="DI702" i="3"/>
  <c r="DK700" i="3"/>
  <c r="DJ700" i="3"/>
  <c r="DI700" i="3"/>
  <c r="DK698" i="3"/>
  <c r="DJ698" i="3"/>
  <c r="DI698" i="3"/>
  <c r="DK696" i="3"/>
  <c r="DJ696" i="3"/>
  <c r="DI696" i="3"/>
  <c r="DK680" i="3"/>
  <c r="DI680" i="3"/>
  <c r="DK663" i="3"/>
  <c r="DI663" i="3"/>
  <c r="DK659" i="3"/>
  <c r="DJ659" i="3"/>
  <c r="DI659" i="3"/>
  <c r="DK658" i="3"/>
  <c r="DJ658" i="3"/>
  <c r="DI658" i="3"/>
  <c r="DK657" i="3"/>
  <c r="DJ657" i="3"/>
  <c r="DI657" i="3"/>
  <c r="DK656" i="3"/>
  <c r="DJ656" i="3"/>
  <c r="DI656" i="3"/>
  <c r="DK652" i="3"/>
  <c r="DJ652" i="3"/>
  <c r="DI652" i="3"/>
  <c r="DK651" i="3"/>
  <c r="DJ651" i="3"/>
  <c r="DI651" i="3"/>
  <c r="DK650" i="3"/>
  <c r="DJ650" i="3"/>
  <c r="DI650" i="3"/>
  <c r="DK649" i="3"/>
  <c r="DJ649" i="3"/>
  <c r="DI649" i="3"/>
  <c r="DK644" i="3"/>
  <c r="DJ644" i="3"/>
  <c r="DI644" i="3"/>
  <c r="DK643" i="3"/>
  <c r="DJ643" i="3"/>
  <c r="DI643" i="3"/>
  <c r="DK642" i="3"/>
  <c r="DJ642" i="3"/>
  <c r="DI642" i="3"/>
  <c r="DK641" i="3"/>
  <c r="DJ641" i="3"/>
  <c r="DI641" i="3"/>
  <c r="DK636" i="3"/>
  <c r="DJ636" i="3"/>
  <c r="DI636" i="3"/>
  <c r="DK635" i="3"/>
  <c r="DJ635" i="3"/>
  <c r="DI635" i="3"/>
  <c r="DK634" i="3"/>
  <c r="DJ634" i="3"/>
  <c r="DI634" i="3"/>
  <c r="DK633" i="3"/>
  <c r="DJ633" i="3"/>
  <c r="DI633" i="3"/>
  <c r="DK623" i="3"/>
  <c r="DJ623" i="3"/>
  <c r="DI623" i="3"/>
  <c r="DK622" i="3"/>
  <c r="DJ622" i="3"/>
  <c r="DI622" i="3"/>
  <c r="DK621" i="3"/>
  <c r="DJ621" i="3"/>
  <c r="DI621" i="3"/>
  <c r="DK620" i="3"/>
  <c r="DJ620" i="3"/>
  <c r="DI620" i="3"/>
  <c r="DK619" i="3"/>
  <c r="DJ619" i="3"/>
  <c r="DI619" i="3"/>
  <c r="DK618" i="3"/>
  <c r="DJ618" i="3"/>
  <c r="DI618" i="3"/>
  <c r="DK617" i="3"/>
  <c r="DJ617" i="3"/>
  <c r="DI617" i="3"/>
  <c r="DK607" i="3"/>
  <c r="DJ607" i="3"/>
  <c r="DI607" i="3"/>
  <c r="DK606" i="3"/>
  <c r="DJ606" i="3"/>
  <c r="DI606" i="3"/>
  <c r="DK605" i="3"/>
  <c r="DJ605" i="3"/>
  <c r="DI605" i="3"/>
  <c r="DK604" i="3"/>
  <c r="DJ604" i="3"/>
  <c r="DI604" i="3"/>
  <c r="DK603" i="3"/>
  <c r="DJ603" i="3"/>
  <c r="DI603" i="3"/>
  <c r="DK602" i="3"/>
  <c r="DJ602" i="3"/>
  <c r="DI602" i="3"/>
  <c r="DK601" i="3"/>
  <c r="DJ601" i="3"/>
  <c r="DI601" i="3"/>
  <c r="DK592" i="3"/>
  <c r="DJ592" i="3"/>
  <c r="DI592" i="3"/>
  <c r="DK591" i="3"/>
  <c r="DJ591" i="3"/>
  <c r="DI591" i="3"/>
  <c r="DK590" i="3"/>
  <c r="DJ590" i="3"/>
  <c r="DI590" i="3"/>
  <c r="DK589" i="3"/>
  <c r="DJ589" i="3"/>
  <c r="DI589" i="3"/>
  <c r="DK588" i="3"/>
  <c r="DJ588" i="3"/>
  <c r="DI588" i="3"/>
  <c r="DK587" i="3"/>
  <c r="DJ587" i="3"/>
  <c r="DI587" i="3"/>
  <c r="DK586" i="3"/>
  <c r="DJ586" i="3"/>
  <c r="DI586" i="3"/>
  <c r="DK577" i="3"/>
  <c r="DJ577" i="3"/>
  <c r="DI577" i="3"/>
  <c r="DK576" i="3"/>
  <c r="DJ576" i="3"/>
  <c r="DI576" i="3"/>
  <c r="DK575" i="3"/>
  <c r="DJ575" i="3"/>
  <c r="DI575" i="3"/>
  <c r="DK574" i="3"/>
  <c r="DJ574" i="3"/>
  <c r="DI574" i="3"/>
  <c r="DK573" i="3"/>
  <c r="DJ573" i="3"/>
  <c r="DI573" i="3"/>
  <c r="DK572" i="3"/>
  <c r="DJ572" i="3"/>
  <c r="DI572" i="3"/>
  <c r="DK571" i="3"/>
  <c r="DJ571" i="3"/>
  <c r="DI571" i="3"/>
  <c r="DK561" i="3"/>
  <c r="DJ561" i="3"/>
  <c r="DI561" i="3"/>
  <c r="DK560" i="3"/>
  <c r="DJ560" i="3"/>
  <c r="DI560" i="3"/>
  <c r="DK559" i="3"/>
  <c r="DJ559" i="3"/>
  <c r="DI559" i="3"/>
  <c r="DK558" i="3"/>
  <c r="DJ558" i="3"/>
  <c r="DI558" i="3"/>
  <c r="DK557" i="3"/>
  <c r="DJ557" i="3"/>
  <c r="DI557" i="3"/>
  <c r="DK556" i="3"/>
  <c r="DJ556" i="3"/>
  <c r="DI556" i="3"/>
  <c r="DK555" i="3"/>
  <c r="DJ555" i="3"/>
  <c r="DI555" i="3"/>
  <c r="DK554" i="3"/>
  <c r="DJ554" i="3"/>
  <c r="DI554" i="3"/>
  <c r="DK544" i="3"/>
  <c r="DJ544" i="3"/>
  <c r="DI544" i="3"/>
  <c r="DK543" i="3"/>
  <c r="DJ543" i="3"/>
  <c r="DI543" i="3"/>
  <c r="DK542" i="3"/>
  <c r="DJ542" i="3"/>
  <c r="DI542" i="3"/>
  <c r="DK541" i="3"/>
  <c r="DJ541" i="3"/>
  <c r="DI541" i="3"/>
  <c r="DK540" i="3"/>
  <c r="DJ540" i="3"/>
  <c r="DI540" i="3"/>
  <c r="DK539" i="3"/>
  <c r="DJ539" i="3"/>
  <c r="DI539" i="3"/>
  <c r="DK538" i="3"/>
  <c r="DJ538" i="3"/>
  <c r="DI538" i="3"/>
  <c r="DK537" i="3"/>
  <c r="DJ537" i="3"/>
  <c r="DI537" i="3"/>
  <c r="DK530" i="3"/>
  <c r="DJ530" i="3"/>
  <c r="DI530" i="3"/>
  <c r="DK529" i="3"/>
  <c r="DJ529" i="3"/>
  <c r="DI529" i="3"/>
  <c r="DK528" i="3"/>
  <c r="DJ528" i="3"/>
  <c r="DI528" i="3"/>
  <c r="DK527" i="3"/>
  <c r="DJ527" i="3"/>
  <c r="DI527" i="3"/>
  <c r="DK526" i="3"/>
  <c r="DJ526" i="3"/>
  <c r="DI526" i="3"/>
  <c r="DK525" i="3"/>
  <c r="DJ525" i="3"/>
  <c r="DI525" i="3"/>
  <c r="DK524" i="3"/>
  <c r="DJ524" i="3"/>
  <c r="DI524" i="3"/>
  <c r="DK523" i="3"/>
  <c r="DJ523" i="3"/>
  <c r="DI523" i="3"/>
  <c r="DK522" i="3"/>
  <c r="DJ522" i="3"/>
  <c r="DI522" i="3"/>
  <c r="DK515" i="3"/>
  <c r="DJ515" i="3"/>
  <c r="DI515" i="3"/>
  <c r="DK514" i="3"/>
  <c r="DJ514" i="3"/>
  <c r="DI514" i="3"/>
  <c r="DK513" i="3"/>
  <c r="DJ513" i="3"/>
  <c r="DI513" i="3"/>
  <c r="DK512" i="3"/>
  <c r="DJ512" i="3"/>
  <c r="DI512" i="3"/>
  <c r="DK511" i="3"/>
  <c r="DJ511" i="3"/>
  <c r="DI511" i="3"/>
  <c r="DK510" i="3"/>
  <c r="DJ510" i="3"/>
  <c r="DI510" i="3"/>
  <c r="DK509" i="3"/>
  <c r="DJ509" i="3"/>
  <c r="DI509" i="3"/>
  <c r="DK508" i="3"/>
  <c r="DJ508" i="3"/>
  <c r="DI508" i="3"/>
  <c r="DK507" i="3"/>
  <c r="DJ507" i="3"/>
  <c r="DI507" i="3"/>
  <c r="DK503" i="3"/>
  <c r="DJ503" i="3"/>
  <c r="DI503" i="3"/>
  <c r="DK502" i="3"/>
  <c r="DJ502" i="3"/>
  <c r="DI502" i="3"/>
  <c r="DK501" i="3"/>
  <c r="DJ501" i="3"/>
  <c r="DI501" i="3"/>
  <c r="DK500" i="3"/>
  <c r="DJ500" i="3"/>
  <c r="DI500" i="3"/>
  <c r="DK496" i="3"/>
  <c r="DJ496" i="3"/>
  <c r="DI496" i="3"/>
  <c r="DK495" i="3"/>
  <c r="DJ495" i="3"/>
  <c r="DI495" i="3"/>
  <c r="DK494" i="3"/>
  <c r="DJ494" i="3"/>
  <c r="DI494" i="3"/>
  <c r="DK493" i="3"/>
  <c r="DJ493" i="3"/>
  <c r="DI493" i="3"/>
  <c r="DK489" i="3"/>
  <c r="DJ489" i="3"/>
  <c r="DI489" i="3"/>
  <c r="DK488" i="3"/>
  <c r="DJ488" i="3"/>
  <c r="DI488" i="3"/>
  <c r="DK485" i="3"/>
  <c r="DJ485" i="3"/>
  <c r="DI485" i="3"/>
  <c r="DK484" i="3"/>
  <c r="DJ484" i="3"/>
  <c r="DI484" i="3"/>
  <c r="DK480" i="3"/>
  <c r="DJ480" i="3"/>
  <c r="DI480" i="3"/>
  <c r="DK479" i="3"/>
  <c r="DJ479" i="3"/>
  <c r="DI479" i="3"/>
  <c r="DK478" i="3"/>
  <c r="DJ478" i="3"/>
  <c r="DI478" i="3"/>
  <c r="DK477" i="3"/>
  <c r="DJ477" i="3"/>
  <c r="DI477" i="3"/>
  <c r="DK472" i="3"/>
  <c r="DJ472" i="3"/>
  <c r="DI472" i="3"/>
  <c r="DK471" i="3"/>
  <c r="DJ471" i="3"/>
  <c r="DI471" i="3"/>
  <c r="DK470" i="3"/>
  <c r="DJ470" i="3"/>
  <c r="DI470" i="3"/>
  <c r="DK469" i="3"/>
  <c r="DJ469" i="3"/>
  <c r="DI469" i="3"/>
  <c r="DK464" i="3"/>
  <c r="DJ464" i="3"/>
  <c r="DI464" i="3"/>
  <c r="DK463" i="3"/>
  <c r="DJ463" i="3"/>
  <c r="DI463" i="3"/>
  <c r="DK459" i="3"/>
  <c r="DJ459" i="3"/>
  <c r="DI459" i="3"/>
  <c r="DK458" i="3"/>
  <c r="DJ458" i="3"/>
  <c r="DI458" i="3"/>
  <c r="DK452" i="3"/>
  <c r="DJ452" i="3"/>
  <c r="DI452" i="3"/>
  <c r="DK451" i="3"/>
  <c r="DJ451" i="3"/>
  <c r="DI451" i="3"/>
  <c r="DK444" i="3"/>
  <c r="DJ444" i="3"/>
  <c r="DI444" i="3"/>
  <c r="DK443" i="3"/>
  <c r="DJ443" i="3"/>
  <c r="DI443" i="3"/>
  <c r="DK432" i="3"/>
  <c r="DJ432" i="3"/>
  <c r="DI432" i="3"/>
  <c r="DK431" i="3"/>
  <c r="DJ431" i="3"/>
  <c r="DI431" i="3"/>
  <c r="DK430" i="3"/>
  <c r="DJ430" i="3"/>
  <c r="DI430" i="3"/>
  <c r="DK419" i="3"/>
  <c r="DJ419" i="3"/>
  <c r="DI419" i="3"/>
  <c r="DK418" i="3"/>
  <c r="DJ418" i="3"/>
  <c r="DI418" i="3"/>
  <c r="DK417" i="3"/>
  <c r="DJ417" i="3"/>
  <c r="DI417" i="3"/>
  <c r="DK412" i="3"/>
  <c r="DJ412" i="3"/>
  <c r="DI412" i="3"/>
  <c r="DK411" i="3"/>
  <c r="DI411" i="3"/>
  <c r="DK406" i="3"/>
  <c r="DJ406" i="3"/>
  <c r="DI406" i="3"/>
  <c r="DK405" i="3"/>
  <c r="DI405" i="3"/>
  <c r="DK399" i="3"/>
  <c r="DJ399" i="3"/>
  <c r="DI399" i="3"/>
  <c r="DK398" i="3"/>
  <c r="DJ398" i="3"/>
  <c r="DI398" i="3"/>
  <c r="DK397" i="3"/>
  <c r="DJ397" i="3"/>
  <c r="DI397" i="3"/>
  <c r="DK391" i="3"/>
  <c r="DJ391" i="3"/>
  <c r="DI391" i="3"/>
  <c r="DK390" i="3"/>
  <c r="DJ390" i="3"/>
  <c r="DI390" i="3"/>
  <c r="DK389" i="3"/>
  <c r="DJ389" i="3"/>
  <c r="DI389" i="3"/>
  <c r="DK381" i="3"/>
  <c r="DJ381" i="3"/>
  <c r="DI381" i="3"/>
  <c r="DK380" i="3"/>
  <c r="DJ380" i="3"/>
  <c r="DI380" i="3"/>
  <c r="DK379" i="3"/>
  <c r="DI379" i="3"/>
  <c r="DK371" i="3"/>
  <c r="DJ371" i="3"/>
  <c r="DI371" i="3"/>
  <c r="DK370" i="3"/>
  <c r="DJ370" i="3"/>
  <c r="DI370" i="3"/>
  <c r="DK369" i="3"/>
  <c r="DI369" i="3"/>
  <c r="DK362" i="3"/>
  <c r="DJ362" i="3"/>
  <c r="DI362" i="3"/>
  <c r="DK361" i="3"/>
  <c r="DJ361" i="3"/>
  <c r="DI361" i="3"/>
  <c r="DK360" i="3"/>
  <c r="DJ360" i="3"/>
  <c r="DI360" i="3"/>
  <c r="DK353" i="3"/>
  <c r="DJ353" i="3"/>
  <c r="DI353" i="3"/>
  <c r="DK352" i="3"/>
  <c r="DJ352" i="3"/>
  <c r="DI352" i="3"/>
  <c r="DK351" i="3"/>
  <c r="DJ351" i="3"/>
  <c r="DI351" i="3"/>
  <c r="DK346" i="3"/>
  <c r="DI346" i="3"/>
  <c r="DK341" i="3"/>
  <c r="DI341" i="3"/>
  <c r="DK336" i="3"/>
  <c r="DI336" i="3"/>
  <c r="DK331" i="3"/>
  <c r="DI331" i="3"/>
  <c r="DK327" i="3"/>
  <c r="DJ327" i="3"/>
  <c r="DI327" i="3"/>
  <c r="DK326" i="3"/>
  <c r="DJ326" i="3"/>
  <c r="DI326" i="3"/>
  <c r="DK325" i="3"/>
  <c r="DJ325" i="3"/>
  <c r="DI325" i="3"/>
  <c r="DK324" i="3"/>
  <c r="DJ324" i="3"/>
  <c r="DI324" i="3"/>
  <c r="DK320" i="3"/>
  <c r="DJ320" i="3"/>
  <c r="DI320" i="3"/>
  <c r="DK319" i="3"/>
  <c r="DJ319" i="3"/>
  <c r="DI319" i="3"/>
  <c r="DK318" i="3"/>
  <c r="DJ318" i="3"/>
  <c r="DI318" i="3"/>
  <c r="DK317" i="3"/>
  <c r="DJ317" i="3"/>
  <c r="DI317" i="3"/>
  <c r="DK312" i="3"/>
  <c r="DJ312" i="3"/>
  <c r="DI312" i="3"/>
  <c r="DK311" i="3"/>
  <c r="DJ311" i="3"/>
  <c r="DI311" i="3"/>
  <c r="DK310" i="3"/>
  <c r="DJ310" i="3"/>
  <c r="DI310" i="3"/>
  <c r="DK309" i="3"/>
  <c r="DJ309" i="3"/>
  <c r="DI309" i="3"/>
  <c r="DK304" i="3"/>
  <c r="DJ304" i="3"/>
  <c r="DI304" i="3"/>
  <c r="DK303" i="3"/>
  <c r="DJ303" i="3"/>
  <c r="DI303" i="3"/>
  <c r="DK302" i="3"/>
  <c r="DJ302" i="3"/>
  <c r="DI302" i="3"/>
  <c r="DK301" i="3"/>
  <c r="DJ301" i="3"/>
  <c r="DI301" i="3"/>
  <c r="DK291" i="3"/>
  <c r="DJ291" i="3"/>
  <c r="DI291" i="3"/>
  <c r="DK290" i="3"/>
  <c r="DJ290" i="3"/>
  <c r="DI290" i="3"/>
  <c r="DK289" i="3"/>
  <c r="DJ289" i="3"/>
  <c r="DI289" i="3"/>
  <c r="DK288" i="3"/>
  <c r="DJ288" i="3"/>
  <c r="DI288" i="3"/>
  <c r="DK287" i="3"/>
  <c r="DJ287" i="3"/>
  <c r="DI287" i="3"/>
  <c r="DK286" i="3"/>
  <c r="DJ286" i="3"/>
  <c r="DI286" i="3"/>
  <c r="DK285" i="3"/>
  <c r="DJ285" i="3"/>
  <c r="DI285" i="3"/>
  <c r="DK275" i="3"/>
  <c r="DJ275" i="3"/>
  <c r="DI275" i="3"/>
  <c r="DK274" i="3"/>
  <c r="DJ274" i="3"/>
  <c r="DI274" i="3"/>
  <c r="DK273" i="3"/>
  <c r="DJ273" i="3"/>
  <c r="DI273" i="3"/>
  <c r="DK272" i="3"/>
  <c r="DJ272" i="3"/>
  <c r="DI272" i="3"/>
  <c r="DK271" i="3"/>
  <c r="DJ271" i="3"/>
  <c r="DI271" i="3"/>
  <c r="DK270" i="3"/>
  <c r="DJ270" i="3"/>
  <c r="DI270" i="3"/>
  <c r="DK269" i="3"/>
  <c r="DJ269" i="3"/>
  <c r="DI269" i="3"/>
  <c r="DK260" i="3"/>
  <c r="DJ260" i="3"/>
  <c r="DI260" i="3"/>
  <c r="DK259" i="3"/>
  <c r="DJ259" i="3"/>
  <c r="DI259" i="3"/>
  <c r="DK258" i="3"/>
  <c r="DJ258" i="3"/>
  <c r="DI258" i="3"/>
  <c r="DK257" i="3"/>
  <c r="DJ257" i="3"/>
  <c r="DI257" i="3"/>
  <c r="DK256" i="3"/>
  <c r="DJ256" i="3"/>
  <c r="DI256" i="3"/>
  <c r="DK255" i="3"/>
  <c r="DJ255" i="3"/>
  <c r="DI255" i="3"/>
  <c r="DK254" i="3"/>
  <c r="DJ254" i="3"/>
  <c r="DI254" i="3"/>
  <c r="DK245" i="3"/>
  <c r="DJ245" i="3"/>
  <c r="DI245" i="3"/>
  <c r="DK244" i="3"/>
  <c r="DJ244" i="3"/>
  <c r="DI244" i="3"/>
  <c r="DK243" i="3"/>
  <c r="DJ243" i="3"/>
  <c r="DI243" i="3"/>
  <c r="DK242" i="3"/>
  <c r="DJ242" i="3"/>
  <c r="DI242" i="3"/>
  <c r="DK241" i="3"/>
  <c r="DJ241" i="3"/>
  <c r="DI241" i="3"/>
  <c r="DK240" i="3"/>
  <c r="DJ240" i="3"/>
  <c r="DI240" i="3"/>
  <c r="DK239" i="3"/>
  <c r="DJ239" i="3"/>
  <c r="DI239" i="3"/>
  <c r="DK229" i="3"/>
  <c r="DJ229" i="3"/>
  <c r="DI229" i="3"/>
  <c r="DK228" i="3"/>
  <c r="DJ228" i="3"/>
  <c r="DI228" i="3"/>
  <c r="DK227" i="3"/>
  <c r="DJ227" i="3"/>
  <c r="DI227" i="3"/>
  <c r="DK226" i="3"/>
  <c r="DJ226" i="3"/>
  <c r="DI226" i="3"/>
  <c r="DK225" i="3"/>
  <c r="DJ225" i="3"/>
  <c r="DI225" i="3"/>
  <c r="DK224" i="3"/>
  <c r="DJ224" i="3"/>
  <c r="DI224" i="3"/>
  <c r="DK223" i="3"/>
  <c r="DJ223" i="3"/>
  <c r="DI223" i="3"/>
  <c r="DK222" i="3"/>
  <c r="DJ222" i="3"/>
  <c r="DI222" i="3"/>
  <c r="DK212" i="3"/>
  <c r="DJ212" i="3"/>
  <c r="DI212" i="3"/>
  <c r="DK211" i="3"/>
  <c r="DJ211" i="3"/>
  <c r="DI211" i="3"/>
  <c r="DK210" i="3"/>
  <c r="DJ210" i="3"/>
  <c r="DI210" i="3"/>
  <c r="DK209" i="3"/>
  <c r="DJ209" i="3"/>
  <c r="DI209" i="3"/>
  <c r="DK208" i="3"/>
  <c r="DJ208" i="3"/>
  <c r="DI208" i="3"/>
  <c r="DK207" i="3"/>
  <c r="DJ207" i="3"/>
  <c r="DI207" i="3"/>
  <c r="DK206" i="3"/>
  <c r="DJ206" i="3"/>
  <c r="DI206" i="3"/>
  <c r="DK205" i="3"/>
  <c r="DJ205" i="3"/>
  <c r="DI205" i="3"/>
  <c r="DK198" i="3"/>
  <c r="DJ198" i="3"/>
  <c r="DI198" i="3"/>
  <c r="DK197" i="3"/>
  <c r="DJ197" i="3"/>
  <c r="DI197" i="3"/>
  <c r="DK196" i="3"/>
  <c r="DJ196" i="3"/>
  <c r="DI196" i="3"/>
  <c r="DK195" i="3"/>
  <c r="DJ195" i="3"/>
  <c r="DI195" i="3"/>
  <c r="DK194" i="3"/>
  <c r="DJ194" i="3"/>
  <c r="DI194" i="3"/>
  <c r="DK193" i="3"/>
  <c r="DJ193" i="3"/>
  <c r="DI193" i="3"/>
  <c r="DK192" i="3"/>
  <c r="DJ192" i="3"/>
  <c r="DI192" i="3"/>
  <c r="DK191" i="3"/>
  <c r="DJ191" i="3"/>
  <c r="DI191" i="3"/>
  <c r="DK190" i="3"/>
  <c r="DJ190" i="3"/>
  <c r="DI190" i="3"/>
  <c r="DK183" i="3"/>
  <c r="DJ183" i="3"/>
  <c r="DI183" i="3"/>
  <c r="DK182" i="3"/>
  <c r="DJ182" i="3"/>
  <c r="DI182" i="3"/>
  <c r="DK181" i="3"/>
  <c r="DJ181" i="3"/>
  <c r="DI181" i="3"/>
  <c r="DK180" i="3"/>
  <c r="DJ180" i="3"/>
  <c r="DI180" i="3"/>
  <c r="DK179" i="3"/>
  <c r="DJ179" i="3"/>
  <c r="DI179" i="3"/>
  <c r="DK178" i="3"/>
  <c r="DJ178" i="3"/>
  <c r="DI178" i="3"/>
  <c r="DK177" i="3"/>
  <c r="DJ177" i="3"/>
  <c r="DI177" i="3"/>
  <c r="DK176" i="3"/>
  <c r="DJ176" i="3"/>
  <c r="DI176" i="3"/>
  <c r="DK175" i="3"/>
  <c r="DJ175" i="3"/>
  <c r="DI175" i="3"/>
  <c r="DK171" i="3"/>
  <c r="DJ171" i="3"/>
  <c r="DI171" i="3"/>
  <c r="DK170" i="3"/>
  <c r="DJ170" i="3"/>
  <c r="DI170" i="3"/>
  <c r="DK169" i="3"/>
  <c r="DJ169" i="3"/>
  <c r="DI169" i="3"/>
  <c r="DK168" i="3"/>
  <c r="DJ168" i="3"/>
  <c r="DI168" i="3"/>
  <c r="DK164" i="3"/>
  <c r="DJ164" i="3"/>
  <c r="DI164" i="3"/>
  <c r="DK163" i="3"/>
  <c r="DJ163" i="3"/>
  <c r="DI163" i="3"/>
  <c r="DK162" i="3"/>
  <c r="DJ162" i="3"/>
  <c r="DI162" i="3"/>
  <c r="DK161" i="3"/>
  <c r="DJ161" i="3"/>
  <c r="DI161" i="3"/>
  <c r="DK157" i="3"/>
  <c r="DJ157" i="3"/>
  <c r="DI157" i="3"/>
  <c r="DK156" i="3"/>
  <c r="DJ156" i="3"/>
  <c r="DI156" i="3"/>
  <c r="DK153" i="3"/>
  <c r="DJ153" i="3"/>
  <c r="DI153" i="3"/>
  <c r="DK152" i="3"/>
  <c r="DJ152" i="3"/>
  <c r="DI152" i="3"/>
  <c r="DK148" i="3"/>
  <c r="DJ148" i="3"/>
  <c r="DI148" i="3"/>
  <c r="DK147" i="3"/>
  <c r="DJ147" i="3"/>
  <c r="DI147" i="3"/>
  <c r="DK146" i="3"/>
  <c r="DJ146" i="3"/>
  <c r="DI146" i="3"/>
  <c r="DK145" i="3"/>
  <c r="DJ145" i="3"/>
  <c r="DI145" i="3"/>
  <c r="DK140" i="3"/>
  <c r="DJ140" i="3"/>
  <c r="DI140" i="3"/>
  <c r="DK139" i="3"/>
  <c r="DJ139" i="3"/>
  <c r="DI139" i="3"/>
  <c r="DK138" i="3"/>
  <c r="DJ138" i="3"/>
  <c r="DI138" i="3"/>
  <c r="DK137" i="3"/>
  <c r="DJ137" i="3"/>
  <c r="DI137" i="3"/>
  <c r="DK132" i="3"/>
  <c r="DJ132" i="3"/>
  <c r="DI132" i="3"/>
  <c r="DK131" i="3"/>
  <c r="DJ131" i="3"/>
  <c r="DI131" i="3"/>
  <c r="DK127" i="3"/>
  <c r="DJ127" i="3"/>
  <c r="DI127" i="3"/>
  <c r="DK126" i="3"/>
  <c r="DJ126" i="3"/>
  <c r="DI126" i="3"/>
  <c r="DK120" i="3"/>
  <c r="DJ120" i="3"/>
  <c r="DI120" i="3"/>
  <c r="DK119" i="3"/>
  <c r="DJ119" i="3"/>
  <c r="DI119" i="3"/>
  <c r="DK112" i="3"/>
  <c r="DJ112" i="3"/>
  <c r="DI112" i="3"/>
  <c r="DK111" i="3"/>
  <c r="DJ111" i="3"/>
  <c r="DI111" i="3"/>
  <c r="DK102" i="3"/>
  <c r="DJ102" i="3"/>
  <c r="DI102" i="3"/>
  <c r="DK101" i="3"/>
  <c r="DJ101" i="3"/>
  <c r="DI101" i="3"/>
  <c r="DK100" i="3"/>
  <c r="DJ100" i="3"/>
  <c r="DI100" i="3"/>
  <c r="DK91" i="3"/>
  <c r="DJ91" i="3"/>
  <c r="DI91" i="3"/>
  <c r="DK90" i="3"/>
  <c r="DJ90" i="3"/>
  <c r="DI90" i="3"/>
  <c r="DK89" i="3"/>
  <c r="DJ89" i="3"/>
  <c r="DI89" i="3"/>
  <c r="DK84" i="3"/>
  <c r="DJ84" i="3"/>
  <c r="DI84" i="3"/>
  <c r="DK83" i="3"/>
  <c r="DI83" i="3"/>
  <c r="DK78" i="3"/>
  <c r="DJ78" i="3"/>
  <c r="DI78" i="3"/>
  <c r="DK77" i="3"/>
  <c r="DI77" i="3"/>
  <c r="DK71" i="3"/>
  <c r="DJ71" i="3"/>
  <c r="DI71" i="3"/>
  <c r="DK70" i="3"/>
  <c r="DJ70" i="3"/>
  <c r="DI70" i="3"/>
  <c r="DK69" i="3"/>
  <c r="DJ69" i="3"/>
  <c r="DI69" i="3"/>
  <c r="DK63" i="3"/>
  <c r="DJ63" i="3"/>
  <c r="DI63" i="3"/>
  <c r="DK62" i="3"/>
  <c r="DJ62" i="3"/>
  <c r="DI62" i="3"/>
  <c r="DK61" i="3"/>
  <c r="DJ61" i="3"/>
  <c r="DI61" i="3"/>
  <c r="DK53" i="3"/>
  <c r="DJ53" i="3"/>
  <c r="DI53" i="3"/>
  <c r="DK52" i="3"/>
  <c r="DJ52" i="3"/>
  <c r="DI52" i="3"/>
  <c r="DK51" i="3"/>
  <c r="DI51" i="3"/>
  <c r="DK43" i="3"/>
  <c r="DJ43" i="3"/>
  <c r="DI43" i="3"/>
  <c r="DK42" i="3"/>
  <c r="DJ42" i="3"/>
  <c r="DI42" i="3"/>
  <c r="DK41" i="3"/>
  <c r="DI41" i="3"/>
  <c r="DK34" i="3"/>
  <c r="DJ34" i="3"/>
  <c r="DI34" i="3"/>
  <c r="DK33" i="3"/>
  <c r="DJ33" i="3"/>
  <c r="DI33" i="3"/>
  <c r="DK32" i="3"/>
  <c r="DJ32" i="3"/>
  <c r="DI32" i="3"/>
  <c r="DK25" i="3"/>
  <c r="DJ25" i="3"/>
  <c r="DI25" i="3"/>
  <c r="DK24" i="3"/>
  <c r="DJ24" i="3"/>
  <c r="DI24" i="3"/>
  <c r="DK23" i="3"/>
  <c r="DJ23" i="3"/>
  <c r="DI23" i="3"/>
  <c r="DK18" i="3"/>
  <c r="DI18" i="3"/>
  <c r="DK13" i="3"/>
  <c r="DI13" i="3"/>
  <c r="DK8" i="3"/>
  <c r="DI8" i="3"/>
  <c r="DK3" i="3"/>
  <c r="DI3" i="3"/>
  <c r="F23" i="15"/>
  <c r="F20" i="15"/>
  <c r="F22" i="15"/>
  <c r="F19" i="15"/>
  <c r="F25" i="15"/>
  <c r="F21" i="15"/>
  <c r="F30" i="15"/>
  <c r="F24" i="15"/>
  <c r="F26" i="15"/>
  <c r="F28" i="15"/>
  <c r="F29" i="15"/>
  <c r="F31" i="15"/>
  <c r="F27" i="15"/>
  <c r="DK1163" i="3"/>
  <c r="DJ1163" i="3"/>
  <c r="DI1163" i="3"/>
  <c r="DK1162" i="3"/>
  <c r="DJ1162" i="3"/>
  <c r="DI1162" i="3"/>
  <c r="DK1156" i="3"/>
  <c r="DJ1156" i="3"/>
  <c r="DI1156" i="3"/>
  <c r="DK1155" i="3"/>
  <c r="DJ1155" i="3"/>
  <c r="DI1155" i="3"/>
  <c r="DK1148" i="3"/>
  <c r="DJ1148" i="3"/>
  <c r="DI1148" i="3"/>
  <c r="DK1141" i="3"/>
  <c r="DJ1141" i="3"/>
  <c r="DI1141" i="3"/>
  <c r="DK1138" i="3"/>
  <c r="DJ1138" i="3"/>
  <c r="DI1138" i="3"/>
  <c r="DK1135" i="3"/>
  <c r="DJ1135" i="3"/>
  <c r="DI1135" i="3"/>
  <c r="DK1127" i="3"/>
  <c r="DJ1127" i="3"/>
  <c r="DI1127" i="3"/>
  <c r="DK1126" i="3"/>
  <c r="DJ1126" i="3"/>
  <c r="DI1126" i="3"/>
  <c r="DK1118" i="3"/>
  <c r="DJ1118" i="3"/>
  <c r="DI1118" i="3"/>
  <c r="DK1117" i="3"/>
  <c r="DJ1117" i="3"/>
  <c r="DI1117" i="3"/>
  <c r="DK1110" i="3"/>
  <c r="DJ1110" i="3"/>
  <c r="DI1110" i="3"/>
  <c r="DK1109" i="3"/>
  <c r="DJ1109" i="3"/>
  <c r="DI1109" i="3"/>
  <c r="DK1102" i="3"/>
  <c r="DJ1102" i="3"/>
  <c r="DI1102" i="3"/>
  <c r="DK1101" i="3"/>
  <c r="DJ1101" i="3"/>
  <c r="DI1101" i="3"/>
  <c r="DK1094" i="3"/>
  <c r="DJ1094" i="3"/>
  <c r="DI1094" i="3"/>
  <c r="DK1087" i="3"/>
  <c r="DJ1087" i="3"/>
  <c r="DI1087" i="3"/>
  <c r="DK1075" i="3"/>
  <c r="DJ1075" i="3"/>
  <c r="DI1075" i="3"/>
  <c r="DK1074" i="3"/>
  <c r="DJ1074" i="3"/>
  <c r="DI1074" i="3"/>
  <c r="DK1062" i="3"/>
  <c r="DJ1062" i="3"/>
  <c r="DI1062" i="3"/>
  <c r="DK1061" i="3"/>
  <c r="DJ1061" i="3"/>
  <c r="DI1061" i="3"/>
  <c r="DK1045" i="3"/>
  <c r="DJ1045" i="3"/>
  <c r="DI1045" i="3"/>
  <c r="DK1044" i="3"/>
  <c r="DJ1044" i="3"/>
  <c r="DI1044" i="3"/>
  <c r="DK1028" i="3"/>
  <c r="DJ1028" i="3"/>
  <c r="DI1028" i="3"/>
  <c r="DK1027" i="3"/>
  <c r="DJ1027" i="3"/>
  <c r="DI1027" i="3"/>
  <c r="DK1021" i="3"/>
  <c r="DJ1021" i="3"/>
  <c r="DI1021" i="3"/>
  <c r="DK1020" i="3"/>
  <c r="DJ1020" i="3"/>
  <c r="DI1020" i="3"/>
  <c r="DK1014" i="3"/>
  <c r="DJ1014" i="3"/>
  <c r="DI1014" i="3"/>
  <c r="DK1013" i="3"/>
  <c r="DJ1013" i="3"/>
  <c r="DI1013" i="3"/>
  <c r="DK1012" i="3"/>
  <c r="DJ1012" i="3"/>
  <c r="DI1012" i="3"/>
  <c r="DK1011" i="3"/>
  <c r="DJ1011" i="3"/>
  <c r="DI1011" i="3"/>
  <c r="DK1010" i="3"/>
  <c r="DJ1010" i="3"/>
  <c r="DI1010" i="3"/>
  <c r="DK1009" i="3"/>
  <c r="DJ1009" i="3"/>
  <c r="DI1009" i="3"/>
  <c r="DK1002" i="3"/>
  <c r="DJ1002" i="3"/>
  <c r="DI1002" i="3"/>
  <c r="DK1001" i="3"/>
  <c r="DJ1001" i="3"/>
  <c r="DI1001" i="3"/>
  <c r="DK994" i="3"/>
  <c r="DJ994" i="3"/>
  <c r="DI994" i="3"/>
  <c r="DK993" i="3"/>
  <c r="DJ993" i="3"/>
  <c r="DI993" i="3"/>
  <c r="DK986" i="3"/>
  <c r="DJ986" i="3"/>
  <c r="DI986" i="3"/>
  <c r="DK979" i="3"/>
  <c r="DJ979" i="3"/>
  <c r="DI979" i="3"/>
  <c r="DK977" i="3"/>
  <c r="DJ977" i="3"/>
  <c r="DI977" i="3"/>
  <c r="DK975" i="3"/>
  <c r="DJ975" i="3"/>
  <c r="DI975" i="3"/>
  <c r="DK973" i="3"/>
  <c r="DJ973" i="3"/>
  <c r="DI973" i="3"/>
  <c r="DK971" i="3"/>
  <c r="DJ971" i="3"/>
  <c r="DI971" i="3"/>
  <c r="DK956" i="3"/>
  <c r="DJ956" i="3"/>
  <c r="DI956" i="3"/>
  <c r="DK955" i="3"/>
  <c r="DJ955" i="3"/>
  <c r="DI955" i="3"/>
  <c r="DK940" i="3"/>
  <c r="DJ940" i="3"/>
  <c r="DI940" i="3"/>
  <c r="DK939" i="3"/>
  <c r="DJ939" i="3"/>
  <c r="DI939" i="3"/>
  <c r="DK932" i="3"/>
  <c r="DJ932" i="3"/>
  <c r="DI932" i="3"/>
  <c r="DK931" i="3"/>
  <c r="DJ931" i="3"/>
  <c r="DI931" i="3"/>
  <c r="DK924" i="3"/>
  <c r="DJ924" i="3"/>
  <c r="DI924" i="3"/>
  <c r="DK923" i="3"/>
  <c r="DJ923" i="3"/>
  <c r="DI923" i="3"/>
  <c r="DK909" i="3"/>
  <c r="DJ909" i="3"/>
  <c r="DI909" i="3"/>
  <c r="DK908" i="3"/>
  <c r="DJ908" i="3"/>
  <c r="DI908" i="3"/>
  <c r="DK894" i="3"/>
  <c r="DJ894" i="3"/>
  <c r="DI894" i="3"/>
  <c r="DK893" i="3"/>
  <c r="DJ893" i="3"/>
  <c r="DI893" i="3"/>
  <c r="DK887" i="3"/>
  <c r="DJ887" i="3"/>
  <c r="DI887" i="3"/>
  <c r="DK886" i="3"/>
  <c r="DJ886" i="3"/>
  <c r="DI886" i="3"/>
  <c r="DK880" i="3"/>
  <c r="DJ880" i="3"/>
  <c r="DI880" i="3"/>
  <c r="DK879" i="3"/>
  <c r="DJ879" i="3"/>
  <c r="DI879" i="3"/>
  <c r="DK872" i="3"/>
  <c r="DJ872" i="3"/>
  <c r="DI872" i="3"/>
  <c r="DK865" i="3"/>
  <c r="DJ865" i="3"/>
  <c r="DI865" i="3"/>
  <c r="DK862" i="3"/>
  <c r="DJ862" i="3"/>
  <c r="DI862" i="3"/>
  <c r="DK859" i="3"/>
  <c r="DJ859" i="3"/>
  <c r="DI859" i="3"/>
  <c r="DK851" i="3"/>
  <c r="DJ851" i="3"/>
  <c r="DI851" i="3"/>
  <c r="DK850" i="3"/>
  <c r="DJ850" i="3"/>
  <c r="DI850" i="3"/>
  <c r="DK842" i="3"/>
  <c r="DJ842" i="3"/>
  <c r="DI842" i="3"/>
  <c r="DK841" i="3"/>
  <c r="DJ841" i="3"/>
  <c r="DI841" i="3"/>
  <c r="DK834" i="3"/>
  <c r="DJ834" i="3"/>
  <c r="DI834" i="3"/>
  <c r="DK833" i="3"/>
  <c r="DJ833" i="3"/>
  <c r="DI833" i="3"/>
  <c r="DK826" i="3"/>
  <c r="DJ826" i="3"/>
  <c r="DI826" i="3"/>
  <c r="DK825" i="3"/>
  <c r="DJ825" i="3"/>
  <c r="DI825" i="3"/>
  <c r="DK818" i="3"/>
  <c r="DJ818" i="3"/>
  <c r="DI818" i="3"/>
  <c r="DK811" i="3"/>
  <c r="DJ811" i="3"/>
  <c r="DI811" i="3"/>
  <c r="DK799" i="3"/>
  <c r="DJ799" i="3"/>
  <c r="DI799" i="3"/>
  <c r="DK798" i="3"/>
  <c r="DJ798" i="3"/>
  <c r="DI798" i="3"/>
  <c r="DK786" i="3"/>
  <c r="DJ786" i="3"/>
  <c r="DI786" i="3"/>
  <c r="DK785" i="3"/>
  <c r="DJ785" i="3"/>
  <c r="DI785" i="3"/>
  <c r="DK769" i="3"/>
  <c r="DJ769" i="3"/>
  <c r="DI769" i="3"/>
  <c r="DK768" i="3"/>
  <c r="DJ768" i="3"/>
  <c r="DI768" i="3"/>
  <c r="DK752" i="3"/>
  <c r="DJ752" i="3"/>
  <c r="DI752" i="3"/>
  <c r="DK751" i="3"/>
  <c r="DJ751" i="3"/>
  <c r="DI751" i="3"/>
  <c r="DK745" i="3"/>
  <c r="DJ745" i="3"/>
  <c r="DI745" i="3"/>
  <c r="DK744" i="3"/>
  <c r="DJ744" i="3"/>
  <c r="DI744" i="3"/>
  <c r="DK738" i="3"/>
  <c r="DJ738" i="3"/>
  <c r="DI738" i="3"/>
  <c r="DK737" i="3"/>
  <c r="DJ737" i="3"/>
  <c r="DI737" i="3"/>
  <c r="DK736" i="3"/>
  <c r="DJ736" i="3"/>
  <c r="DI736" i="3"/>
  <c r="DK735" i="3"/>
  <c r="DJ735" i="3"/>
  <c r="DI735" i="3"/>
  <c r="DK734" i="3"/>
  <c r="DJ734" i="3"/>
  <c r="DI734" i="3"/>
  <c r="DK733" i="3"/>
  <c r="DJ733" i="3"/>
  <c r="DI733" i="3"/>
  <c r="DK726" i="3"/>
  <c r="DJ726" i="3"/>
  <c r="DI726" i="3"/>
  <c r="DK725" i="3"/>
  <c r="DJ725" i="3"/>
  <c r="DI725" i="3"/>
  <c r="DK718" i="3"/>
  <c r="DJ718" i="3"/>
  <c r="DI718" i="3"/>
  <c r="DK717" i="3"/>
  <c r="DJ717" i="3"/>
  <c r="DI717" i="3"/>
  <c r="DK710" i="3"/>
  <c r="DJ710" i="3"/>
  <c r="DI710" i="3"/>
  <c r="DK703" i="3"/>
  <c r="DJ703" i="3"/>
  <c r="DI703" i="3"/>
  <c r="DK701" i="3"/>
  <c r="DJ701" i="3"/>
  <c r="DI701" i="3"/>
  <c r="DK699" i="3"/>
  <c r="DJ699" i="3"/>
  <c r="DI699" i="3"/>
  <c r="DK697" i="3"/>
  <c r="DJ697" i="3"/>
  <c r="DI697" i="3"/>
  <c r="DK695" i="3"/>
  <c r="DJ695" i="3"/>
  <c r="DI695" i="3"/>
  <c r="DK679" i="3"/>
  <c r="DJ679" i="3"/>
  <c r="DI679" i="3"/>
  <c r="DK678" i="3"/>
  <c r="DJ678" i="3"/>
  <c r="DI678" i="3"/>
  <c r="DK662" i="3"/>
  <c r="DJ662" i="3"/>
  <c r="DI662" i="3"/>
  <c r="DK661" i="3"/>
  <c r="DJ661" i="3"/>
  <c r="DI661" i="3"/>
  <c r="DK655" i="3"/>
  <c r="DJ655" i="3"/>
  <c r="DI655" i="3"/>
  <c r="DK654" i="3"/>
  <c r="DJ654" i="3"/>
  <c r="DI654" i="3"/>
  <c r="DK648" i="3"/>
  <c r="DJ648" i="3"/>
  <c r="DI648" i="3"/>
  <c r="DK647" i="3"/>
  <c r="DJ647" i="3"/>
  <c r="DI647" i="3"/>
  <c r="DK640" i="3"/>
  <c r="DJ640" i="3"/>
  <c r="DI640" i="3"/>
  <c r="DK639" i="3"/>
  <c r="DJ639" i="3"/>
  <c r="DI639" i="3"/>
  <c r="DK632" i="3"/>
  <c r="DJ632" i="3"/>
  <c r="DI632" i="3"/>
  <c r="DK631" i="3"/>
  <c r="DJ631" i="3"/>
  <c r="DI631" i="3"/>
  <c r="DK616" i="3"/>
  <c r="DJ616" i="3"/>
  <c r="DI616" i="3"/>
  <c r="DK615" i="3"/>
  <c r="DJ615" i="3"/>
  <c r="DI615" i="3"/>
  <c r="DK600" i="3"/>
  <c r="DJ600" i="3"/>
  <c r="DI600" i="3"/>
  <c r="DK599" i="3"/>
  <c r="DJ599" i="3"/>
  <c r="DI599" i="3"/>
  <c r="DK585" i="3"/>
  <c r="DJ585" i="3"/>
  <c r="DI585" i="3"/>
  <c r="DK584" i="3"/>
  <c r="DJ584" i="3"/>
  <c r="DI584" i="3"/>
  <c r="DK570" i="3"/>
  <c r="DJ570" i="3"/>
  <c r="DI570" i="3"/>
  <c r="DK569" i="3"/>
  <c r="DJ569" i="3"/>
  <c r="DI569" i="3"/>
  <c r="DK553" i="3"/>
  <c r="DJ553" i="3"/>
  <c r="DI553" i="3"/>
  <c r="DK552" i="3"/>
  <c r="DJ552" i="3"/>
  <c r="DI552" i="3"/>
  <c r="DK536" i="3"/>
  <c r="DJ536" i="3"/>
  <c r="DI536" i="3"/>
  <c r="DK535" i="3"/>
  <c r="DJ535" i="3"/>
  <c r="DI535" i="3"/>
  <c r="DK521" i="3"/>
  <c r="DJ521" i="3"/>
  <c r="DI521" i="3"/>
  <c r="DK520" i="3"/>
  <c r="DJ520" i="3"/>
  <c r="DI520" i="3"/>
  <c r="DK506" i="3"/>
  <c r="DJ506" i="3"/>
  <c r="DI506" i="3"/>
  <c r="DK505" i="3"/>
  <c r="DJ505" i="3"/>
  <c r="DI505" i="3"/>
  <c r="DK499" i="3"/>
  <c r="DJ499" i="3"/>
  <c r="DI499" i="3"/>
  <c r="DK498" i="3"/>
  <c r="DJ498" i="3"/>
  <c r="DI498" i="3"/>
  <c r="DK492" i="3"/>
  <c r="DJ492" i="3"/>
  <c r="DI492" i="3"/>
  <c r="DK491" i="3"/>
  <c r="DJ491" i="3"/>
  <c r="DI491" i="3"/>
  <c r="DK487" i="3"/>
  <c r="DJ487" i="3"/>
  <c r="DI487" i="3"/>
  <c r="DK483" i="3"/>
  <c r="DJ483" i="3"/>
  <c r="DI483" i="3"/>
  <c r="DK476" i="3"/>
  <c r="DJ476" i="3"/>
  <c r="DI476" i="3"/>
  <c r="DK475" i="3"/>
  <c r="DJ475" i="3"/>
  <c r="DI475" i="3"/>
  <c r="DK468" i="3"/>
  <c r="DJ468" i="3"/>
  <c r="DI468" i="3"/>
  <c r="DK467" i="3"/>
  <c r="DJ467" i="3"/>
  <c r="DI467" i="3"/>
  <c r="DK462" i="3"/>
  <c r="DJ462" i="3"/>
  <c r="DI462" i="3"/>
  <c r="DK457" i="3"/>
  <c r="DJ457" i="3"/>
  <c r="DI457" i="3"/>
  <c r="DK450" i="3"/>
  <c r="DJ450" i="3"/>
  <c r="DI450" i="3"/>
  <c r="DK449" i="3"/>
  <c r="DJ449" i="3"/>
  <c r="DI449" i="3"/>
  <c r="DK442" i="3"/>
  <c r="DJ442" i="3"/>
  <c r="DI442" i="3"/>
  <c r="DK441" i="3"/>
  <c r="DJ441" i="3"/>
  <c r="DI441" i="3"/>
  <c r="DK429" i="3"/>
  <c r="DJ429" i="3"/>
  <c r="DI429" i="3"/>
  <c r="DK428" i="3"/>
  <c r="DJ428" i="3"/>
  <c r="DI428" i="3"/>
  <c r="DK416" i="3"/>
  <c r="DJ416" i="3"/>
  <c r="DI416" i="3"/>
  <c r="DK415" i="3"/>
  <c r="DJ415" i="3"/>
  <c r="DI415" i="3"/>
  <c r="DK410" i="3"/>
  <c r="DJ410" i="3"/>
  <c r="DI410" i="3"/>
  <c r="DK409" i="3"/>
  <c r="DJ409" i="3"/>
  <c r="DI409" i="3"/>
  <c r="DK404" i="3"/>
  <c r="DJ404" i="3"/>
  <c r="DI404" i="3"/>
  <c r="DK403" i="3"/>
  <c r="DJ403" i="3"/>
  <c r="DI403" i="3"/>
  <c r="DK396" i="3"/>
  <c r="DJ396" i="3"/>
  <c r="DI396" i="3"/>
  <c r="DK395" i="3"/>
  <c r="DJ395" i="3"/>
  <c r="DI395" i="3"/>
  <c r="DK388" i="3"/>
  <c r="DJ388" i="3"/>
  <c r="DI388" i="3"/>
  <c r="DK387" i="3"/>
  <c r="DJ387" i="3"/>
  <c r="DI387" i="3"/>
  <c r="DK378" i="3"/>
  <c r="DJ378" i="3"/>
  <c r="DI378" i="3"/>
  <c r="DK377" i="3"/>
  <c r="DJ377" i="3"/>
  <c r="DI377" i="3"/>
  <c r="DK368" i="3"/>
  <c r="DJ368" i="3"/>
  <c r="DI368" i="3"/>
  <c r="DK367" i="3"/>
  <c r="DJ367" i="3"/>
  <c r="DI367" i="3"/>
  <c r="DK359" i="3"/>
  <c r="DJ359" i="3"/>
  <c r="DI359" i="3"/>
  <c r="DK358" i="3"/>
  <c r="DJ358" i="3"/>
  <c r="DI358" i="3"/>
  <c r="DK350" i="3"/>
  <c r="DJ350" i="3"/>
  <c r="DI350" i="3"/>
  <c r="DK349" i="3"/>
  <c r="DJ349" i="3"/>
  <c r="DI349" i="3"/>
  <c r="DK345" i="3"/>
  <c r="DJ345" i="3"/>
  <c r="DI345" i="3"/>
  <c r="DK344" i="3"/>
  <c r="DJ344" i="3"/>
  <c r="DI344" i="3"/>
  <c r="DK340" i="3"/>
  <c r="DJ340" i="3"/>
  <c r="DI340" i="3"/>
  <c r="DK339" i="3"/>
  <c r="DJ339" i="3"/>
  <c r="DI339" i="3"/>
  <c r="DK335" i="3"/>
  <c r="DJ335" i="3"/>
  <c r="DI335" i="3"/>
  <c r="DK334" i="3"/>
  <c r="DJ334" i="3"/>
  <c r="DI334" i="3"/>
  <c r="DK330" i="3"/>
  <c r="DJ330" i="3"/>
  <c r="DI330" i="3"/>
  <c r="DK329" i="3"/>
  <c r="DJ329" i="3"/>
  <c r="DI329" i="3"/>
  <c r="DK323" i="3"/>
  <c r="DJ323" i="3"/>
  <c r="DI323" i="3"/>
  <c r="DK322" i="3"/>
  <c r="DJ322" i="3"/>
  <c r="DI322" i="3"/>
  <c r="DK316" i="3"/>
  <c r="DJ316" i="3"/>
  <c r="DI316" i="3"/>
  <c r="DK315" i="3"/>
  <c r="DJ315" i="3"/>
  <c r="DI315" i="3"/>
  <c r="DK308" i="3"/>
  <c r="DJ308" i="3"/>
  <c r="DI308" i="3"/>
  <c r="DK307" i="3"/>
  <c r="DJ307" i="3"/>
  <c r="DI307" i="3"/>
  <c r="DK300" i="3"/>
  <c r="DJ300" i="3"/>
  <c r="DI300" i="3"/>
  <c r="DK299" i="3"/>
  <c r="DJ299" i="3"/>
  <c r="DI299" i="3"/>
  <c r="DK284" i="3"/>
  <c r="DJ284" i="3"/>
  <c r="DI284" i="3"/>
  <c r="DK283" i="3"/>
  <c r="DJ283" i="3"/>
  <c r="DI283" i="3"/>
  <c r="DK268" i="3"/>
  <c r="DJ268" i="3"/>
  <c r="DI268" i="3"/>
  <c r="DK267" i="3"/>
  <c r="DJ267" i="3"/>
  <c r="DI267" i="3"/>
  <c r="DK253" i="3"/>
  <c r="DJ253" i="3"/>
  <c r="DI253" i="3"/>
  <c r="DK252" i="3"/>
  <c r="DJ252" i="3"/>
  <c r="DI252" i="3"/>
  <c r="DK238" i="3"/>
  <c r="DJ238" i="3"/>
  <c r="DI238" i="3"/>
  <c r="DK237" i="3"/>
  <c r="DJ237" i="3"/>
  <c r="DI237" i="3"/>
  <c r="DK221" i="3"/>
  <c r="DJ221" i="3"/>
  <c r="DI221" i="3"/>
  <c r="DK220" i="3"/>
  <c r="DJ220" i="3"/>
  <c r="DI220" i="3"/>
  <c r="DK204" i="3"/>
  <c r="DJ204" i="3"/>
  <c r="DI204" i="3"/>
  <c r="DK203" i="3"/>
  <c r="DJ203" i="3"/>
  <c r="DI203" i="3"/>
  <c r="DK189" i="3"/>
  <c r="DJ189" i="3"/>
  <c r="DI189" i="3"/>
  <c r="DK188" i="3"/>
  <c r="DJ188" i="3"/>
  <c r="DI188" i="3"/>
  <c r="DK174" i="3"/>
  <c r="DJ174" i="3"/>
  <c r="DI174" i="3"/>
  <c r="DK173" i="3"/>
  <c r="DJ173" i="3"/>
  <c r="DI173" i="3"/>
  <c r="DK167" i="3"/>
  <c r="DJ167" i="3"/>
  <c r="DI167" i="3"/>
  <c r="DK166" i="3"/>
  <c r="DJ166" i="3"/>
  <c r="DI166" i="3"/>
  <c r="DK160" i="3"/>
  <c r="DJ160" i="3"/>
  <c r="DI160" i="3"/>
  <c r="DK159" i="3"/>
  <c r="DJ159" i="3"/>
  <c r="DI159" i="3"/>
  <c r="DK155" i="3"/>
  <c r="DJ155" i="3"/>
  <c r="DI155" i="3"/>
  <c r="DK151" i="3"/>
  <c r="DJ151" i="3"/>
  <c r="DI151" i="3"/>
  <c r="DK144" i="3"/>
  <c r="DJ144" i="3"/>
  <c r="DI144" i="3"/>
  <c r="DK143" i="3"/>
  <c r="DJ143" i="3"/>
  <c r="DI143" i="3"/>
  <c r="DK136" i="3"/>
  <c r="DJ136" i="3"/>
  <c r="DI136" i="3"/>
  <c r="DK135" i="3"/>
  <c r="DJ135" i="3"/>
  <c r="DI135" i="3"/>
  <c r="DK130" i="3"/>
  <c r="DJ130" i="3"/>
  <c r="DI130" i="3"/>
  <c r="DK125" i="3"/>
  <c r="DJ125" i="3"/>
  <c r="DI125" i="3"/>
  <c r="DK118" i="3"/>
  <c r="DJ118" i="3"/>
  <c r="DI118" i="3"/>
  <c r="DK117" i="3"/>
  <c r="DJ117" i="3"/>
  <c r="DI117" i="3"/>
  <c r="DK110" i="3"/>
  <c r="DJ110" i="3"/>
  <c r="DI110" i="3"/>
  <c r="DK109" i="3"/>
  <c r="DJ109" i="3"/>
  <c r="DI109" i="3"/>
  <c r="DK99" i="3"/>
  <c r="DJ99" i="3"/>
  <c r="DI99" i="3"/>
  <c r="DK98" i="3"/>
  <c r="DJ98" i="3"/>
  <c r="DI98" i="3"/>
  <c r="DK88" i="3"/>
  <c r="DJ88" i="3"/>
  <c r="DI88" i="3"/>
  <c r="DK87" i="3"/>
  <c r="DJ87" i="3"/>
  <c r="DI87" i="3"/>
  <c r="DK82" i="3"/>
  <c r="DJ82" i="3"/>
  <c r="DI82" i="3"/>
  <c r="DK81" i="3"/>
  <c r="DJ81" i="3"/>
  <c r="DI81" i="3"/>
  <c r="DK76" i="3"/>
  <c r="DJ76" i="3"/>
  <c r="DI76" i="3"/>
  <c r="DK75" i="3"/>
  <c r="DJ75" i="3"/>
  <c r="DI75" i="3"/>
  <c r="DK68" i="3"/>
  <c r="DJ68" i="3"/>
  <c r="DI68" i="3"/>
  <c r="DK67" i="3"/>
  <c r="DJ67" i="3"/>
  <c r="DI67" i="3"/>
  <c r="DK60" i="3"/>
  <c r="DJ60" i="3"/>
  <c r="DI60" i="3"/>
  <c r="DK59" i="3"/>
  <c r="DJ59" i="3"/>
  <c r="DI59" i="3"/>
  <c r="DK50" i="3"/>
  <c r="DJ50" i="3"/>
  <c r="DI50" i="3"/>
  <c r="DK49" i="3"/>
  <c r="DJ49" i="3"/>
  <c r="DI49" i="3"/>
  <c r="DK40" i="3"/>
  <c r="DJ40" i="3"/>
  <c r="DI40" i="3"/>
  <c r="DK39" i="3"/>
  <c r="DJ39" i="3"/>
  <c r="DI39" i="3"/>
  <c r="DK31" i="3"/>
  <c r="DJ31" i="3"/>
  <c r="DI31" i="3"/>
  <c r="DK30" i="3"/>
  <c r="DJ30" i="3"/>
  <c r="DI30" i="3"/>
  <c r="DK22" i="3"/>
  <c r="DJ22" i="3"/>
  <c r="DI22" i="3"/>
  <c r="DK21" i="3"/>
  <c r="DJ21" i="3"/>
  <c r="DI21" i="3"/>
  <c r="DK17" i="3"/>
  <c r="DJ17" i="3"/>
  <c r="DI17" i="3"/>
  <c r="DK16" i="3"/>
  <c r="DJ16" i="3"/>
  <c r="DI16" i="3"/>
  <c r="DK12" i="3"/>
  <c r="DJ12" i="3"/>
  <c r="DI12" i="3"/>
  <c r="DK11" i="3"/>
  <c r="DJ11" i="3"/>
  <c r="DI11" i="3"/>
  <c r="DK7" i="3"/>
  <c r="DJ7" i="3"/>
  <c r="DI7" i="3"/>
  <c r="DK6" i="3"/>
  <c r="DJ6" i="3"/>
  <c r="DI6" i="3"/>
  <c r="DK2" i="3"/>
  <c r="DJ2" i="3"/>
  <c r="DI2" i="3"/>
  <c r="DK1" i="3"/>
  <c r="DJ1" i="3"/>
  <c r="DI1" i="3"/>
  <c r="BS10" i="15"/>
  <c r="BR5" i="15"/>
  <c r="BR4" i="15"/>
  <c r="BR3" i="15"/>
  <c r="BZ113" i="13"/>
  <c r="BY113" i="13"/>
  <c r="BZ110" i="13"/>
  <c r="BY110" i="13"/>
  <c r="BZ107" i="13"/>
  <c r="BY107" i="13"/>
  <c r="F54" i="13"/>
  <c r="F85" i="13"/>
  <c r="F28" i="13"/>
  <c r="F83" i="13"/>
  <c r="F58" i="13"/>
  <c r="F95" i="13"/>
  <c r="F76" i="13"/>
  <c r="F65" i="13"/>
  <c r="F74" i="13"/>
  <c r="F87" i="13"/>
  <c r="F27" i="13"/>
  <c r="F56" i="13"/>
  <c r="F59" i="13"/>
  <c r="F94" i="13"/>
  <c r="F75" i="13"/>
  <c r="F98" i="13"/>
  <c r="F97" i="13"/>
  <c r="F50" i="13"/>
  <c r="F49" i="13"/>
  <c r="F46" i="13"/>
  <c r="F45" i="13"/>
  <c r="F60" i="13"/>
  <c r="F88" i="13"/>
  <c r="F32" i="13"/>
  <c r="F53" i="13"/>
  <c r="F52" i="13"/>
  <c r="F19" i="13"/>
  <c r="F41" i="13"/>
  <c r="F42" i="13"/>
  <c r="F44" i="13"/>
  <c r="F43" i="13"/>
  <c r="F40" i="13"/>
  <c r="F36" i="13"/>
  <c r="F35" i="13"/>
  <c r="F34" i="13"/>
  <c r="F33" i="13"/>
  <c r="F37" i="13"/>
  <c r="F39" i="13"/>
  <c r="F38" i="13"/>
  <c r="F30" i="13"/>
  <c r="F82" i="13"/>
  <c r="F71" i="13"/>
  <c r="F24" i="13"/>
  <c r="F62" i="13"/>
  <c r="F90" i="13"/>
  <c r="F89" i="13"/>
  <c r="F57" i="13"/>
  <c r="F29" i="13"/>
  <c r="F69" i="13"/>
  <c r="F68" i="13"/>
  <c r="F73" i="13"/>
  <c r="F55" i="13"/>
  <c r="F93" i="13"/>
  <c r="F22" i="13"/>
  <c r="F64" i="13"/>
  <c r="F84" i="13"/>
  <c r="F61" i="13"/>
  <c r="F67" i="13"/>
  <c r="F77" i="13"/>
  <c r="F92" i="13"/>
  <c r="F66" i="13"/>
  <c r="F72" i="13"/>
  <c r="F47" i="13"/>
  <c r="F101" i="13"/>
  <c r="F48" i="13"/>
  <c r="F26" i="13"/>
  <c r="F91" i="13"/>
  <c r="F70" i="13"/>
  <c r="F100" i="13"/>
  <c r="F96" i="13"/>
  <c r="F63" i="13"/>
  <c r="F80" i="13"/>
  <c r="F81" i="13"/>
  <c r="F79" i="13"/>
  <c r="F78" i="13"/>
  <c r="F99" i="13"/>
  <c r="F23" i="13"/>
  <c r="F25" i="13"/>
  <c r="F31" i="13"/>
  <c r="F51" i="13"/>
  <c r="F21" i="13"/>
  <c r="F20" i="13"/>
  <c r="F86" i="13"/>
  <c r="BS10" i="13"/>
  <c r="BR5" i="13"/>
  <c r="BR4" i="13"/>
  <c r="BR3" i="13"/>
  <c r="IU22" i="10"/>
  <c r="IT22" i="10"/>
  <c r="IS22" i="10"/>
  <c r="IR22" i="10"/>
  <c r="IQ22" i="10"/>
  <c r="IP22" i="10"/>
  <c r="IO22" i="10"/>
  <c r="IN22" i="10"/>
  <c r="GG22" i="10"/>
  <c r="GF22" i="10"/>
  <c r="GE22" i="10"/>
  <c r="GD22" i="10"/>
  <c r="GC22" i="10"/>
  <c r="GB22" i="10"/>
  <c r="GA22" i="10"/>
  <c r="FZ22" i="10"/>
  <c r="FY22" i="10"/>
  <c r="FX22" i="10"/>
  <c r="IM22" i="10"/>
  <c r="IL22" i="10"/>
  <c r="IK22" i="10"/>
  <c r="IJ22" i="10"/>
  <c r="II22" i="10"/>
  <c r="IH22" i="10"/>
  <c r="IG22" i="10"/>
  <c r="IF22" i="10"/>
  <c r="IE22" i="10"/>
  <c r="ID22" i="10"/>
  <c r="IC22" i="10"/>
  <c r="IB22" i="10"/>
  <c r="FW22" i="10"/>
  <c r="FV22" i="10"/>
  <c r="FU22" i="10"/>
  <c r="FT22" i="10"/>
  <c r="FS22" i="10"/>
  <c r="FR22" i="10"/>
  <c r="FQ22" i="10"/>
  <c r="FP22" i="10"/>
  <c r="FO22" i="10"/>
  <c r="FN22" i="10"/>
  <c r="FM22" i="10"/>
  <c r="FL22" i="10"/>
  <c r="FK22" i="10"/>
  <c r="FJ22" i="10"/>
  <c r="FI22" i="10"/>
  <c r="FH22" i="10"/>
  <c r="FG22" i="10"/>
  <c r="FF22" i="10"/>
  <c r="FE22" i="10"/>
  <c r="FD22" i="10"/>
  <c r="FC22" i="10"/>
  <c r="FB22" i="10"/>
  <c r="FA22" i="10"/>
  <c r="EZ22" i="10"/>
  <c r="EY22" i="10"/>
  <c r="EX22" i="10"/>
  <c r="EW22" i="10"/>
  <c r="EV22" i="10"/>
  <c r="BP1556" i="10"/>
  <c r="BO1556" i="10"/>
  <c r="BN1556" i="10"/>
  <c r="BM1556" i="10"/>
  <c r="BL1556" i="10"/>
  <c r="BK1556" i="10"/>
  <c r="BJ1556" i="10"/>
  <c r="BI1556" i="10"/>
  <c r="BH1556" i="10"/>
  <c r="BG1556" i="10"/>
  <c r="BF1556" i="10"/>
  <c r="BE1556" i="10"/>
  <c r="BD22" i="10"/>
  <c r="BC22" i="10"/>
  <c r="BB22" i="10"/>
  <c r="BA22" i="10"/>
  <c r="AZ22" i="10"/>
  <c r="AY22" i="10"/>
  <c r="DZ22" i="10"/>
  <c r="DY22" i="10"/>
  <c r="DX22" i="10"/>
  <c r="DD22" i="10"/>
  <c r="IU21" i="10"/>
  <c r="IT21" i="10"/>
  <c r="IS21" i="10"/>
  <c r="IR21" i="10"/>
  <c r="IQ21" i="10"/>
  <c r="IP21" i="10"/>
  <c r="IO21" i="10"/>
  <c r="IN21" i="10"/>
  <c r="GG21" i="10"/>
  <c r="GF21" i="10"/>
  <c r="GE21" i="10"/>
  <c r="GD21" i="10"/>
  <c r="GC21" i="10"/>
  <c r="GB21" i="10"/>
  <c r="GA21" i="10"/>
  <c r="FZ21" i="10"/>
  <c r="FY21" i="10"/>
  <c r="FX21" i="10"/>
  <c r="IM21" i="10"/>
  <c r="IL21" i="10"/>
  <c r="IK21" i="10"/>
  <c r="IJ21" i="10"/>
  <c r="II21" i="10"/>
  <c r="IH21" i="10"/>
  <c r="IG21" i="10"/>
  <c r="IF21" i="10"/>
  <c r="IE21" i="10"/>
  <c r="ID21" i="10"/>
  <c r="IC21" i="10"/>
  <c r="IB21" i="10"/>
  <c r="FW21" i="10"/>
  <c r="FV21" i="10"/>
  <c r="FU21" i="10"/>
  <c r="FT21" i="10"/>
  <c r="FS21" i="10"/>
  <c r="FR21" i="10"/>
  <c r="FQ21" i="10"/>
  <c r="FP21" i="10"/>
  <c r="FO21" i="10"/>
  <c r="FN21" i="10"/>
  <c r="FM21" i="10"/>
  <c r="FL21" i="10"/>
  <c r="FK21" i="10"/>
  <c r="FJ21" i="10"/>
  <c r="FI21" i="10"/>
  <c r="FH21" i="10"/>
  <c r="FG21" i="10"/>
  <c r="FF21" i="10"/>
  <c r="FE21" i="10"/>
  <c r="FD21" i="10"/>
  <c r="FC21" i="10"/>
  <c r="FB21" i="10"/>
  <c r="FA21" i="10"/>
  <c r="EZ21" i="10"/>
  <c r="EY21" i="10"/>
  <c r="EX21" i="10"/>
  <c r="EW21" i="10"/>
  <c r="EV21" i="10"/>
  <c r="BP1491" i="10"/>
  <c r="BO1491" i="10"/>
  <c r="BN1491" i="10"/>
  <c r="BM1491" i="10"/>
  <c r="BL1491" i="10"/>
  <c r="BK1491" i="10"/>
  <c r="BJ1491" i="10"/>
  <c r="BI1491" i="10"/>
  <c r="BH1491" i="10"/>
  <c r="BG1491" i="10"/>
  <c r="BF1491" i="10"/>
  <c r="BE1491" i="10"/>
  <c r="BD21" i="10"/>
  <c r="BC21" i="10"/>
  <c r="BB21" i="10"/>
  <c r="BA21" i="10"/>
  <c r="AZ21" i="10"/>
  <c r="AY21" i="10"/>
  <c r="DZ21" i="10"/>
  <c r="DY21" i="10"/>
  <c r="DX21" i="10"/>
  <c r="DD21" i="10"/>
  <c r="DW737" i="1"/>
  <c r="F737" i="1"/>
  <c r="DW735" i="1"/>
  <c r="F735" i="1"/>
  <c r="DW733" i="1"/>
  <c r="F733" i="1"/>
  <c r="EW731" i="1"/>
  <c r="AQ731" i="1"/>
  <c r="CA731" i="1"/>
  <c r="BZ731" i="1"/>
  <c r="I731" i="1"/>
  <c r="I730" i="1"/>
  <c r="DW731" i="1"/>
  <c r="DW729" i="1"/>
  <c r="F729" i="1"/>
  <c r="DW727" i="1"/>
  <c r="F727" i="1"/>
  <c r="DW725" i="1"/>
  <c r="F725" i="1"/>
  <c r="EW723" i="1"/>
  <c r="AQ723" i="1"/>
  <c r="CA723" i="1"/>
  <c r="BZ723" i="1"/>
  <c r="I723" i="1"/>
  <c r="I722" i="1"/>
  <c r="DW723" i="1"/>
  <c r="DW721" i="1"/>
  <c r="F721" i="1"/>
  <c r="DW719" i="1"/>
  <c r="F719" i="1"/>
  <c r="EW717" i="1"/>
  <c r="AQ717" i="1"/>
  <c r="CA717" i="1"/>
  <c r="BZ717" i="1"/>
  <c r="I717" i="1"/>
  <c r="I716" i="1"/>
  <c r="DW717" i="1"/>
  <c r="DW715" i="1"/>
  <c r="F715" i="1"/>
  <c r="EW713" i="1"/>
  <c r="AQ713" i="1"/>
  <c r="CA713" i="1"/>
  <c r="BZ713" i="1"/>
  <c r="I713" i="1"/>
  <c r="I712" i="1"/>
  <c r="DW713" i="1"/>
  <c r="DW711" i="1"/>
  <c r="F711" i="1"/>
  <c r="DW709" i="1"/>
  <c r="F709" i="1"/>
  <c r="EW707" i="1"/>
  <c r="AQ707" i="1"/>
  <c r="CA707" i="1"/>
  <c r="BZ707" i="1"/>
  <c r="I707" i="1"/>
  <c r="GX1330" i="8" s="1"/>
  <c r="I706" i="1"/>
  <c r="DW707" i="1"/>
  <c r="DW705" i="1"/>
  <c r="F705" i="1"/>
  <c r="DW703" i="1"/>
  <c r="F703" i="1"/>
  <c r="DW701" i="1"/>
  <c r="F701" i="1"/>
  <c r="DW699" i="1"/>
  <c r="F699" i="1"/>
  <c r="EW697" i="1"/>
  <c r="AQ697" i="1"/>
  <c r="CA697" i="1"/>
  <c r="BZ697" i="1"/>
  <c r="I697" i="1"/>
  <c r="I696" i="1"/>
  <c r="DW697" i="1"/>
  <c r="DW695" i="1"/>
  <c r="F695" i="1"/>
  <c r="DW693" i="1"/>
  <c r="F693" i="1"/>
  <c r="DW691" i="1"/>
  <c r="F691" i="1"/>
  <c r="DW689" i="1"/>
  <c r="F689" i="1"/>
  <c r="EW687" i="1"/>
  <c r="AQ687" i="1"/>
  <c r="CA687" i="1"/>
  <c r="BZ687" i="1"/>
  <c r="I687" i="1"/>
  <c r="I686" i="1"/>
  <c r="DW687" i="1"/>
  <c r="DW685" i="1"/>
  <c r="F685" i="1"/>
  <c r="DW683" i="1"/>
  <c r="F683" i="1"/>
  <c r="DW681" i="1"/>
  <c r="F681" i="1"/>
  <c r="DW679" i="1"/>
  <c r="F679" i="1"/>
  <c r="DW677" i="1"/>
  <c r="F677" i="1"/>
  <c r="DW675" i="1"/>
  <c r="F675" i="1"/>
  <c r="DW673" i="1"/>
  <c r="F673" i="1"/>
  <c r="EW671" i="1"/>
  <c r="AQ671" i="1"/>
  <c r="CA671" i="1"/>
  <c r="BZ671" i="1"/>
  <c r="I671" i="1"/>
  <c r="I670" i="1"/>
  <c r="DW671" i="1"/>
  <c r="DW669" i="1"/>
  <c r="F669" i="1"/>
  <c r="DW667" i="1"/>
  <c r="F667" i="1"/>
  <c r="DW665" i="1"/>
  <c r="F665" i="1"/>
  <c r="DW663" i="1"/>
  <c r="F663" i="1"/>
  <c r="EW661" i="1"/>
  <c r="AQ661" i="1"/>
  <c r="CA661" i="1"/>
  <c r="BZ661" i="1"/>
  <c r="I661" i="1"/>
  <c r="I660" i="1"/>
  <c r="DW661" i="1"/>
  <c r="BV105" i="11"/>
  <c r="EW658" i="1"/>
  <c r="AQ658" i="1"/>
  <c r="CA658" i="1"/>
  <c r="BZ658" i="1"/>
  <c r="I658" i="1"/>
  <c r="DH1012" i="3" s="1"/>
  <c r="I657" i="1"/>
  <c r="DW658" i="1"/>
  <c r="EW656" i="1"/>
  <c r="AQ656" i="1"/>
  <c r="CA656" i="1"/>
  <c r="BZ656" i="1"/>
  <c r="I656" i="1"/>
  <c r="DH1010" i="3" s="1"/>
  <c r="I655" i="1"/>
  <c r="DW656" i="1"/>
  <c r="DW654" i="1"/>
  <c r="F654" i="1"/>
  <c r="DW652" i="1"/>
  <c r="F652" i="1"/>
  <c r="EW650" i="1"/>
  <c r="AQ650" i="1"/>
  <c r="CA650" i="1"/>
  <c r="BZ650" i="1"/>
  <c r="I650" i="1"/>
  <c r="GX1221" i="8" s="1"/>
  <c r="I649" i="1"/>
  <c r="DW650" i="1"/>
  <c r="DW648" i="1"/>
  <c r="F648" i="1"/>
  <c r="DW646" i="1"/>
  <c r="F646" i="1"/>
  <c r="DW644" i="1"/>
  <c r="F644" i="1"/>
  <c r="DW642" i="1"/>
  <c r="F642" i="1"/>
  <c r="EW640" i="1"/>
  <c r="AQ640" i="1"/>
  <c r="CA640" i="1"/>
  <c r="BZ640" i="1"/>
  <c r="I640" i="1"/>
  <c r="I639" i="1"/>
  <c r="DW640" i="1"/>
  <c r="EW638" i="1"/>
  <c r="AQ638" i="1"/>
  <c r="CA638" i="1"/>
  <c r="BZ638" i="1"/>
  <c r="I638" i="1"/>
  <c r="I637" i="1"/>
  <c r="DW638" i="1"/>
  <c r="EW636" i="1"/>
  <c r="AQ636" i="1"/>
  <c r="CA636" i="1"/>
  <c r="BZ636" i="1"/>
  <c r="I636" i="1"/>
  <c r="I635" i="1"/>
  <c r="DW636" i="1"/>
  <c r="DW634" i="1"/>
  <c r="F634" i="1"/>
  <c r="DW632" i="1"/>
  <c r="F632" i="1"/>
  <c r="DW630" i="1"/>
  <c r="F630" i="1"/>
  <c r="DW628" i="1"/>
  <c r="F628" i="1"/>
  <c r="DW626" i="1"/>
  <c r="F626" i="1"/>
  <c r="DW624" i="1"/>
  <c r="F624" i="1"/>
  <c r="DW622" i="1"/>
  <c r="F622" i="1"/>
  <c r="DW620" i="1"/>
  <c r="F620" i="1"/>
  <c r="DW618" i="1"/>
  <c r="F618" i="1"/>
  <c r="DW616" i="1"/>
  <c r="F616" i="1"/>
  <c r="DW614" i="1"/>
  <c r="F614" i="1"/>
  <c r="DW612" i="1"/>
  <c r="F612" i="1"/>
  <c r="EW610" i="1"/>
  <c r="AQ610" i="1"/>
  <c r="CA610" i="1"/>
  <c r="BZ610" i="1"/>
  <c r="I610" i="1"/>
  <c r="I609" i="1"/>
  <c r="DW610" i="1"/>
  <c r="BV95" i="11"/>
  <c r="IU19" i="10"/>
  <c r="IT19" i="10"/>
  <c r="IS19" i="10"/>
  <c r="IR19" i="10"/>
  <c r="IQ19" i="10"/>
  <c r="IP19" i="10"/>
  <c r="IO19" i="10"/>
  <c r="IN19" i="10"/>
  <c r="GG19" i="10"/>
  <c r="GF19" i="10"/>
  <c r="GE19" i="10"/>
  <c r="GD19" i="10"/>
  <c r="GC19" i="10"/>
  <c r="GB19" i="10"/>
  <c r="GA19" i="10"/>
  <c r="FZ19" i="10"/>
  <c r="FY19" i="10"/>
  <c r="FX19" i="10"/>
  <c r="IM19" i="10"/>
  <c r="IL19" i="10"/>
  <c r="IK19" i="10"/>
  <c r="IJ19" i="10"/>
  <c r="II19" i="10"/>
  <c r="IH19" i="10"/>
  <c r="IG19" i="10"/>
  <c r="IF19" i="10"/>
  <c r="IE19" i="10"/>
  <c r="ID19" i="10"/>
  <c r="IC19" i="10"/>
  <c r="IB19" i="10"/>
  <c r="FW19" i="10"/>
  <c r="FV19" i="10"/>
  <c r="FU19" i="10"/>
  <c r="FT19" i="10"/>
  <c r="FS19" i="10"/>
  <c r="FR19" i="10"/>
  <c r="FQ19" i="10"/>
  <c r="FP19" i="10"/>
  <c r="FO19" i="10"/>
  <c r="FN19" i="10"/>
  <c r="FM19" i="10"/>
  <c r="FL19" i="10"/>
  <c r="FK19" i="10"/>
  <c r="FJ19" i="10"/>
  <c r="FI19" i="10"/>
  <c r="FH19" i="10"/>
  <c r="FG19" i="10"/>
  <c r="FF19" i="10"/>
  <c r="FE19" i="10"/>
  <c r="FD19" i="10"/>
  <c r="FC19" i="10"/>
  <c r="FB19" i="10"/>
  <c r="FA19" i="10"/>
  <c r="EZ19" i="10"/>
  <c r="EY19" i="10"/>
  <c r="EX19" i="10"/>
  <c r="EW19" i="10"/>
  <c r="EV19" i="10"/>
  <c r="BP1152" i="10"/>
  <c r="BO1152" i="10"/>
  <c r="BN1152" i="10"/>
  <c r="BM1152" i="10"/>
  <c r="BL1152" i="10"/>
  <c r="BK1152" i="10"/>
  <c r="BJ1152" i="10"/>
  <c r="BI1152" i="10"/>
  <c r="BH1152" i="10"/>
  <c r="BG1152" i="10"/>
  <c r="BF1152" i="10"/>
  <c r="BE1152" i="10"/>
  <c r="BD19" i="10"/>
  <c r="BC19" i="10"/>
  <c r="BB19" i="10"/>
  <c r="BA19" i="10"/>
  <c r="AZ19" i="10"/>
  <c r="AY19" i="10"/>
  <c r="DZ19" i="10"/>
  <c r="DY19" i="10"/>
  <c r="DX19" i="10"/>
  <c r="DD19" i="10"/>
  <c r="DW573" i="1"/>
  <c r="F573" i="1"/>
  <c r="DW571" i="1"/>
  <c r="F571" i="1"/>
  <c r="EW569" i="1"/>
  <c r="AQ569" i="1"/>
  <c r="CA569" i="1"/>
  <c r="BZ569" i="1"/>
  <c r="I569" i="1"/>
  <c r="I568" i="1"/>
  <c r="DW569" i="1"/>
  <c r="DW567" i="1"/>
  <c r="F567" i="1"/>
  <c r="DW565" i="1"/>
  <c r="F565" i="1"/>
  <c r="DW563" i="1"/>
  <c r="F563" i="1"/>
  <c r="DW561" i="1"/>
  <c r="F561" i="1"/>
  <c r="DW559" i="1"/>
  <c r="F559" i="1"/>
  <c r="DW557" i="1"/>
  <c r="F557" i="1"/>
  <c r="DW555" i="1"/>
  <c r="F555" i="1"/>
  <c r="EW553" i="1"/>
  <c r="AQ553" i="1"/>
  <c r="CA553" i="1"/>
  <c r="BZ553" i="1"/>
  <c r="I553" i="1"/>
  <c r="I552" i="1"/>
  <c r="DW553" i="1"/>
  <c r="BV90" i="11"/>
  <c r="DW550" i="1"/>
  <c r="F550" i="1"/>
  <c r="DW548" i="1"/>
  <c r="F548" i="1"/>
  <c r="DW546" i="1"/>
  <c r="F546" i="1"/>
  <c r="EW544" i="1"/>
  <c r="AQ544" i="1"/>
  <c r="CA544" i="1"/>
  <c r="BZ544" i="1"/>
  <c r="I544" i="1"/>
  <c r="I543" i="1"/>
  <c r="DW544" i="1"/>
  <c r="DW542" i="1"/>
  <c r="F542" i="1"/>
  <c r="DW540" i="1"/>
  <c r="F540" i="1"/>
  <c r="DW538" i="1"/>
  <c r="F538" i="1"/>
  <c r="EW536" i="1"/>
  <c r="AQ536" i="1"/>
  <c r="CA536" i="1"/>
  <c r="BZ536" i="1"/>
  <c r="I536" i="1"/>
  <c r="I535" i="1"/>
  <c r="DW536" i="1"/>
  <c r="DW534" i="1"/>
  <c r="F534" i="1"/>
  <c r="DW532" i="1"/>
  <c r="F532" i="1"/>
  <c r="EW530" i="1"/>
  <c r="AQ530" i="1"/>
  <c r="CA530" i="1"/>
  <c r="BZ530" i="1"/>
  <c r="I530" i="1"/>
  <c r="I529" i="1"/>
  <c r="DW530" i="1"/>
  <c r="DW528" i="1"/>
  <c r="F528" i="1"/>
  <c r="EW526" i="1"/>
  <c r="AQ526" i="1"/>
  <c r="CA526" i="1"/>
  <c r="BZ526" i="1"/>
  <c r="I526" i="1"/>
  <c r="I525" i="1"/>
  <c r="DW526" i="1"/>
  <c r="DW524" i="1"/>
  <c r="F524" i="1"/>
  <c r="DW522" i="1"/>
  <c r="F522" i="1"/>
  <c r="EW520" i="1"/>
  <c r="AQ520" i="1"/>
  <c r="CA520" i="1"/>
  <c r="BZ520" i="1"/>
  <c r="I520" i="1"/>
  <c r="GX974" i="8" s="1"/>
  <c r="I519" i="1"/>
  <c r="DW520" i="1"/>
  <c r="DW518" i="1"/>
  <c r="F518" i="1"/>
  <c r="DW516" i="1"/>
  <c r="F516" i="1"/>
  <c r="DW514" i="1"/>
  <c r="F514" i="1"/>
  <c r="DW512" i="1"/>
  <c r="F512" i="1"/>
  <c r="EW510" i="1"/>
  <c r="AQ510" i="1"/>
  <c r="CA510" i="1"/>
  <c r="BZ510" i="1"/>
  <c r="I510" i="1"/>
  <c r="I509" i="1"/>
  <c r="DW510" i="1"/>
  <c r="DW508" i="1"/>
  <c r="F508" i="1"/>
  <c r="DW506" i="1"/>
  <c r="F506" i="1"/>
  <c r="DW504" i="1"/>
  <c r="F504" i="1"/>
  <c r="DW502" i="1"/>
  <c r="F502" i="1"/>
  <c r="EW500" i="1"/>
  <c r="AQ500" i="1"/>
  <c r="CA500" i="1"/>
  <c r="BZ500" i="1"/>
  <c r="I500" i="1"/>
  <c r="I499" i="1"/>
  <c r="DW500" i="1"/>
  <c r="DW498" i="1"/>
  <c r="F498" i="1"/>
  <c r="DW496" i="1"/>
  <c r="F496" i="1"/>
  <c r="DW494" i="1"/>
  <c r="F494" i="1"/>
  <c r="DW492" i="1"/>
  <c r="F492" i="1"/>
  <c r="DW490" i="1"/>
  <c r="F490" i="1"/>
  <c r="DW488" i="1"/>
  <c r="F488" i="1"/>
  <c r="DW486" i="1"/>
  <c r="F486" i="1"/>
  <c r="EW484" i="1"/>
  <c r="AQ484" i="1"/>
  <c r="CA484" i="1"/>
  <c r="BZ484" i="1"/>
  <c r="I484" i="1"/>
  <c r="I483" i="1"/>
  <c r="DW484" i="1"/>
  <c r="DW482" i="1"/>
  <c r="F482" i="1"/>
  <c r="DW480" i="1"/>
  <c r="F480" i="1"/>
  <c r="DW478" i="1"/>
  <c r="F478" i="1"/>
  <c r="DW476" i="1"/>
  <c r="F476" i="1"/>
  <c r="EW474" i="1"/>
  <c r="AQ474" i="1"/>
  <c r="CA474" i="1"/>
  <c r="BZ474" i="1"/>
  <c r="I474" i="1"/>
  <c r="I473" i="1"/>
  <c r="DW474" i="1"/>
  <c r="EW471" i="1"/>
  <c r="AQ471" i="1"/>
  <c r="CA471" i="1"/>
  <c r="BZ471" i="1"/>
  <c r="I471" i="1"/>
  <c r="DH736" i="3" s="1"/>
  <c r="I470" i="1"/>
  <c r="DW471" i="1"/>
  <c r="EW469" i="1"/>
  <c r="AQ469" i="1"/>
  <c r="CA469" i="1"/>
  <c r="BZ469" i="1"/>
  <c r="I469" i="1"/>
  <c r="DH734" i="3" s="1"/>
  <c r="I468" i="1"/>
  <c r="DW469" i="1"/>
  <c r="DW467" i="1"/>
  <c r="F467" i="1"/>
  <c r="DW465" i="1"/>
  <c r="F465" i="1"/>
  <c r="EW463" i="1"/>
  <c r="AQ463" i="1"/>
  <c r="CA463" i="1"/>
  <c r="BZ463" i="1"/>
  <c r="I463" i="1"/>
  <c r="GX865" i="8" s="1"/>
  <c r="I462" i="1"/>
  <c r="DW463" i="1"/>
  <c r="DW461" i="1"/>
  <c r="F461" i="1"/>
  <c r="DW459" i="1"/>
  <c r="F459" i="1"/>
  <c r="DW457" i="1"/>
  <c r="F457" i="1"/>
  <c r="DW455" i="1"/>
  <c r="F455" i="1"/>
  <c r="EW453" i="1"/>
  <c r="AQ453" i="1"/>
  <c r="CA453" i="1"/>
  <c r="BZ453" i="1"/>
  <c r="I453" i="1"/>
  <c r="I452" i="1"/>
  <c r="DW453" i="1"/>
  <c r="EW451" i="1"/>
  <c r="AQ451" i="1"/>
  <c r="CA451" i="1"/>
  <c r="BZ451" i="1"/>
  <c r="I451" i="1"/>
  <c r="I450" i="1"/>
  <c r="DW451" i="1"/>
  <c r="EW449" i="1"/>
  <c r="AQ449" i="1"/>
  <c r="CA449" i="1"/>
  <c r="BZ449" i="1"/>
  <c r="I449" i="1"/>
  <c r="I448" i="1"/>
  <c r="DW449" i="1"/>
  <c r="DW447" i="1"/>
  <c r="F447" i="1"/>
  <c r="DW445" i="1"/>
  <c r="F445" i="1"/>
  <c r="DW443" i="1"/>
  <c r="F443" i="1"/>
  <c r="DW441" i="1"/>
  <c r="F441" i="1"/>
  <c r="DW439" i="1"/>
  <c r="F439" i="1"/>
  <c r="DW437" i="1"/>
  <c r="F437" i="1"/>
  <c r="DW435" i="1"/>
  <c r="F435" i="1"/>
  <c r="DW433" i="1"/>
  <c r="F433" i="1"/>
  <c r="DW431" i="1"/>
  <c r="F431" i="1"/>
  <c r="DW429" i="1"/>
  <c r="F429" i="1"/>
  <c r="DW427" i="1"/>
  <c r="F427" i="1"/>
  <c r="DW425" i="1"/>
  <c r="F425" i="1"/>
  <c r="DW423" i="1"/>
  <c r="F423" i="1"/>
  <c r="EW421" i="1"/>
  <c r="AQ421" i="1"/>
  <c r="CA421" i="1"/>
  <c r="BZ421" i="1"/>
  <c r="I421" i="1"/>
  <c r="I420" i="1"/>
  <c r="DW421" i="1"/>
  <c r="BV71" i="11"/>
  <c r="IU17" i="10"/>
  <c r="IT17" i="10"/>
  <c r="IS17" i="10"/>
  <c r="IR17" i="10"/>
  <c r="IQ17" i="10"/>
  <c r="IP17" i="10"/>
  <c r="IO17" i="10"/>
  <c r="IN17" i="10"/>
  <c r="GG17" i="10"/>
  <c r="GF17" i="10"/>
  <c r="GE17" i="10"/>
  <c r="GD17" i="10"/>
  <c r="GC17" i="10"/>
  <c r="GB17" i="10"/>
  <c r="GA17" i="10"/>
  <c r="FZ17" i="10"/>
  <c r="FY17" i="10"/>
  <c r="FX17" i="10"/>
  <c r="IM17" i="10"/>
  <c r="IL17" i="10"/>
  <c r="IK17" i="10"/>
  <c r="IJ17" i="10"/>
  <c r="II17" i="10"/>
  <c r="IH17" i="10"/>
  <c r="IG17" i="10"/>
  <c r="IF17" i="10"/>
  <c r="IE17" i="10"/>
  <c r="ID17" i="10"/>
  <c r="IC17" i="10"/>
  <c r="IB17" i="10"/>
  <c r="FW17" i="10"/>
  <c r="FV17" i="10"/>
  <c r="FU17" i="10"/>
  <c r="FT17" i="10"/>
  <c r="FS17" i="10"/>
  <c r="FR17" i="10"/>
  <c r="FQ17" i="10"/>
  <c r="FP17" i="10"/>
  <c r="FO17" i="10"/>
  <c r="FN17" i="10"/>
  <c r="FM17" i="10"/>
  <c r="FL17" i="10"/>
  <c r="FK17" i="10"/>
  <c r="FJ17" i="10"/>
  <c r="FI17" i="10"/>
  <c r="FH17" i="10"/>
  <c r="FG17" i="10"/>
  <c r="FF17" i="10"/>
  <c r="FE17" i="10"/>
  <c r="FD17" i="10"/>
  <c r="FC17" i="10"/>
  <c r="FB17" i="10"/>
  <c r="FA17" i="10"/>
  <c r="EZ17" i="10"/>
  <c r="EY17" i="10"/>
  <c r="EX17" i="10"/>
  <c r="EW17" i="10"/>
  <c r="EV17" i="10"/>
  <c r="BP768" i="10"/>
  <c r="BO768" i="10"/>
  <c r="BN768" i="10"/>
  <c r="BM768" i="10"/>
  <c r="BL768" i="10"/>
  <c r="BK768" i="10"/>
  <c r="BJ768" i="10"/>
  <c r="BI768" i="10"/>
  <c r="BH768" i="10"/>
  <c r="BG768" i="10"/>
  <c r="BF768" i="10"/>
  <c r="BE768" i="10"/>
  <c r="BD17" i="10"/>
  <c r="BC17" i="10"/>
  <c r="BB17" i="10"/>
  <c r="BA17" i="10"/>
  <c r="AZ17" i="10"/>
  <c r="AY17" i="10"/>
  <c r="DZ17" i="10"/>
  <c r="DY17" i="10"/>
  <c r="DX17" i="10"/>
  <c r="DD17" i="10"/>
  <c r="DW384" i="1"/>
  <c r="F384" i="1"/>
  <c r="EW382" i="1"/>
  <c r="AQ382" i="1"/>
  <c r="CA382" i="1"/>
  <c r="BZ382" i="1"/>
  <c r="I382" i="1"/>
  <c r="I381" i="1"/>
  <c r="DW382" i="1"/>
  <c r="DW380" i="1"/>
  <c r="F380" i="1"/>
  <c r="DW378" i="1"/>
  <c r="F378" i="1"/>
  <c r="EW376" i="1"/>
  <c r="AQ376" i="1"/>
  <c r="CA376" i="1"/>
  <c r="BZ376" i="1"/>
  <c r="I376" i="1"/>
  <c r="GX701" i="8" s="1"/>
  <c r="I375" i="1"/>
  <c r="DW376" i="1"/>
  <c r="DW374" i="1"/>
  <c r="F374" i="1"/>
  <c r="DW372" i="1"/>
  <c r="F372" i="1"/>
  <c r="DW370" i="1"/>
  <c r="F370" i="1"/>
  <c r="DW368" i="1"/>
  <c r="F368" i="1"/>
  <c r="DW366" i="1"/>
  <c r="F366" i="1"/>
  <c r="DW364" i="1"/>
  <c r="F364" i="1"/>
  <c r="DW362" i="1"/>
  <c r="F362" i="1"/>
  <c r="EW360" i="1"/>
  <c r="AQ360" i="1"/>
  <c r="CA360" i="1"/>
  <c r="BZ360" i="1"/>
  <c r="I360" i="1"/>
  <c r="I359" i="1"/>
  <c r="DW360" i="1"/>
  <c r="DW358" i="1"/>
  <c r="F358" i="1"/>
  <c r="DW356" i="1"/>
  <c r="F356" i="1"/>
  <c r="DW354" i="1"/>
  <c r="F354" i="1"/>
  <c r="DW352" i="1"/>
  <c r="F352" i="1"/>
  <c r="DW350" i="1"/>
  <c r="F350" i="1"/>
  <c r="DW348" i="1"/>
  <c r="F348" i="1"/>
  <c r="EW346" i="1"/>
  <c r="AQ346" i="1"/>
  <c r="CA346" i="1"/>
  <c r="BZ346" i="1"/>
  <c r="I346" i="1"/>
  <c r="I345" i="1"/>
  <c r="DW346" i="1"/>
  <c r="DW344" i="1"/>
  <c r="F344" i="1"/>
  <c r="DW342" i="1"/>
  <c r="F342" i="1"/>
  <c r="DW340" i="1"/>
  <c r="F340" i="1"/>
  <c r="DW338" i="1"/>
  <c r="F338" i="1"/>
  <c r="DW336" i="1"/>
  <c r="F336" i="1"/>
  <c r="DW334" i="1"/>
  <c r="F334" i="1"/>
  <c r="DW332" i="1"/>
  <c r="F332" i="1"/>
  <c r="EW330" i="1"/>
  <c r="AQ330" i="1"/>
  <c r="CA330" i="1"/>
  <c r="BZ330" i="1"/>
  <c r="I330" i="1"/>
  <c r="I329" i="1"/>
  <c r="DW330" i="1"/>
  <c r="DW328" i="1"/>
  <c r="F328" i="1"/>
  <c r="DW326" i="1"/>
  <c r="F326" i="1"/>
  <c r="DW324" i="1"/>
  <c r="F324" i="1"/>
  <c r="DW322" i="1"/>
  <c r="F322" i="1"/>
  <c r="EW320" i="1"/>
  <c r="AQ320" i="1"/>
  <c r="CA320" i="1"/>
  <c r="BZ320" i="1"/>
  <c r="I320" i="1"/>
  <c r="I319" i="1"/>
  <c r="DW320" i="1"/>
  <c r="DW318" i="1"/>
  <c r="F318" i="1"/>
  <c r="EW316" i="1"/>
  <c r="AQ316" i="1"/>
  <c r="CA316" i="1"/>
  <c r="BZ316" i="1"/>
  <c r="I316" i="1"/>
  <c r="I315" i="1"/>
  <c r="DW316" i="1"/>
  <c r="DW314" i="1"/>
  <c r="F314" i="1"/>
  <c r="EW312" i="1"/>
  <c r="AQ312" i="1"/>
  <c r="CA312" i="1"/>
  <c r="BZ312" i="1"/>
  <c r="I312" i="1"/>
  <c r="I311" i="1"/>
  <c r="DW312" i="1"/>
  <c r="DW310" i="1"/>
  <c r="F310" i="1"/>
  <c r="DW308" i="1"/>
  <c r="F308" i="1"/>
  <c r="EW306" i="1"/>
  <c r="AQ306" i="1"/>
  <c r="CA306" i="1"/>
  <c r="BZ306" i="1"/>
  <c r="I306" i="1"/>
  <c r="I305" i="1"/>
  <c r="DW306" i="1"/>
  <c r="DW304" i="1"/>
  <c r="F304" i="1"/>
  <c r="DW302" i="1"/>
  <c r="F302" i="1"/>
  <c r="EW300" i="1"/>
  <c r="AQ300" i="1"/>
  <c r="CA300" i="1"/>
  <c r="BZ300" i="1"/>
  <c r="I300" i="1"/>
  <c r="I299" i="1"/>
  <c r="DW300" i="1"/>
  <c r="DW298" i="1"/>
  <c r="F298" i="1"/>
  <c r="DW296" i="1"/>
  <c r="F296" i="1"/>
  <c r="DW294" i="1"/>
  <c r="F294" i="1"/>
  <c r="DW292" i="1"/>
  <c r="F292" i="1"/>
  <c r="EW290" i="1"/>
  <c r="AQ290" i="1"/>
  <c r="CA290" i="1"/>
  <c r="BZ290" i="1"/>
  <c r="I290" i="1"/>
  <c r="I289" i="1"/>
  <c r="DW290" i="1"/>
  <c r="DW288" i="1"/>
  <c r="F288" i="1"/>
  <c r="DW286" i="1"/>
  <c r="F286" i="1"/>
  <c r="DW284" i="1"/>
  <c r="F284" i="1"/>
  <c r="DW282" i="1"/>
  <c r="F282" i="1"/>
  <c r="DW280" i="1"/>
  <c r="F280" i="1"/>
  <c r="DW278" i="1"/>
  <c r="F278" i="1"/>
  <c r="DW276" i="1"/>
  <c r="F276" i="1"/>
  <c r="DW274" i="1"/>
  <c r="F274" i="1"/>
  <c r="EW272" i="1"/>
  <c r="AQ272" i="1"/>
  <c r="CA272" i="1"/>
  <c r="BZ272" i="1"/>
  <c r="I272" i="1"/>
  <c r="I271" i="1"/>
  <c r="DW272" i="1"/>
  <c r="BV56" i="11"/>
  <c r="DW269" i="1"/>
  <c r="F269" i="1"/>
  <c r="DW267" i="1"/>
  <c r="F267" i="1"/>
  <c r="EW265" i="1"/>
  <c r="AQ265" i="1"/>
  <c r="CA265" i="1"/>
  <c r="BZ265" i="1"/>
  <c r="I265" i="1"/>
  <c r="I264" i="1"/>
  <c r="DW265" i="1"/>
  <c r="DW263" i="1"/>
  <c r="F263" i="1"/>
  <c r="DW261" i="1"/>
  <c r="F261" i="1"/>
  <c r="DW259" i="1"/>
  <c r="F259" i="1"/>
  <c r="EW257" i="1"/>
  <c r="AQ257" i="1"/>
  <c r="CA257" i="1"/>
  <c r="BZ257" i="1"/>
  <c r="I257" i="1"/>
  <c r="I256" i="1"/>
  <c r="DW257" i="1"/>
  <c r="DW255" i="1"/>
  <c r="F255" i="1"/>
  <c r="DW253" i="1"/>
  <c r="F253" i="1"/>
  <c r="DW251" i="1"/>
  <c r="F251" i="1"/>
  <c r="DW249" i="1"/>
  <c r="F249" i="1"/>
  <c r="DW247" i="1"/>
  <c r="F247" i="1"/>
  <c r="EW245" i="1"/>
  <c r="AQ245" i="1"/>
  <c r="CA245" i="1"/>
  <c r="BZ245" i="1"/>
  <c r="I245" i="1"/>
  <c r="I244" i="1"/>
  <c r="DW245" i="1"/>
  <c r="DW243" i="1"/>
  <c r="F243" i="1"/>
  <c r="DW241" i="1"/>
  <c r="F241" i="1"/>
  <c r="DW239" i="1"/>
  <c r="F239" i="1"/>
  <c r="DW237" i="1"/>
  <c r="F237" i="1"/>
  <c r="EW235" i="1"/>
  <c r="AQ235" i="1"/>
  <c r="CA235" i="1"/>
  <c r="BZ235" i="1"/>
  <c r="I235" i="1"/>
  <c r="I234" i="1"/>
  <c r="DW235" i="1"/>
  <c r="DW233" i="1"/>
  <c r="F233" i="1"/>
  <c r="DW231" i="1"/>
  <c r="F231" i="1"/>
  <c r="EW229" i="1"/>
  <c r="AQ229" i="1"/>
  <c r="CA229" i="1"/>
  <c r="BZ229" i="1"/>
  <c r="I229" i="1"/>
  <c r="I228" i="1"/>
  <c r="DW229" i="1"/>
  <c r="DW227" i="1"/>
  <c r="F227" i="1"/>
  <c r="DW225" i="1"/>
  <c r="F225" i="1"/>
  <c r="EW223" i="1"/>
  <c r="AQ223" i="1"/>
  <c r="CA223" i="1"/>
  <c r="BZ223" i="1"/>
  <c r="I223" i="1"/>
  <c r="I222" i="1"/>
  <c r="DW223" i="1"/>
  <c r="BV47" i="11"/>
  <c r="IU15" i="10"/>
  <c r="IT15" i="10"/>
  <c r="IS15" i="10"/>
  <c r="IR15" i="10"/>
  <c r="IQ15" i="10"/>
  <c r="IP15" i="10"/>
  <c r="IO15" i="10"/>
  <c r="IN15" i="10"/>
  <c r="GG15" i="10"/>
  <c r="GF15" i="10"/>
  <c r="GE15" i="10"/>
  <c r="GD15" i="10"/>
  <c r="GC15" i="10"/>
  <c r="GB15" i="10"/>
  <c r="GA15" i="10"/>
  <c r="FZ15" i="10"/>
  <c r="FY15" i="10"/>
  <c r="FX15" i="10"/>
  <c r="IM15" i="10"/>
  <c r="IL15" i="10"/>
  <c r="IK15" i="10"/>
  <c r="IJ15" i="10"/>
  <c r="II15" i="10"/>
  <c r="IH15" i="10"/>
  <c r="IG15" i="10"/>
  <c r="IF15" i="10"/>
  <c r="IE15" i="10"/>
  <c r="ID15" i="10"/>
  <c r="IC15" i="10"/>
  <c r="IB15" i="10"/>
  <c r="FW15" i="10"/>
  <c r="FV15" i="10"/>
  <c r="FU15" i="10"/>
  <c r="FT15" i="10"/>
  <c r="FS15" i="10"/>
  <c r="FR15" i="10"/>
  <c r="FQ15" i="10"/>
  <c r="FP15" i="10"/>
  <c r="FO15" i="10"/>
  <c r="FN15" i="10"/>
  <c r="FM15" i="10"/>
  <c r="FL15" i="10"/>
  <c r="FK15" i="10"/>
  <c r="FJ15" i="10"/>
  <c r="FI15" i="10"/>
  <c r="FH15" i="10"/>
  <c r="FG15" i="10"/>
  <c r="FF15" i="10"/>
  <c r="FE15" i="10"/>
  <c r="FD15" i="10"/>
  <c r="FC15" i="10"/>
  <c r="FB15" i="10"/>
  <c r="FA15" i="10"/>
  <c r="EZ15" i="10"/>
  <c r="EY15" i="10"/>
  <c r="EX15" i="10"/>
  <c r="EW15" i="10"/>
  <c r="EV15" i="10"/>
  <c r="BP373" i="10"/>
  <c r="BO373" i="10"/>
  <c r="BN373" i="10"/>
  <c r="BM373" i="10"/>
  <c r="BL373" i="10"/>
  <c r="BK373" i="10"/>
  <c r="BJ373" i="10"/>
  <c r="BI373" i="10"/>
  <c r="BH373" i="10"/>
  <c r="BG373" i="10"/>
  <c r="BF373" i="10"/>
  <c r="BE373" i="10"/>
  <c r="BD15" i="10"/>
  <c r="BC15" i="10"/>
  <c r="BB15" i="10"/>
  <c r="BA15" i="10"/>
  <c r="AZ15" i="10"/>
  <c r="AY15" i="10"/>
  <c r="DZ15" i="10"/>
  <c r="DY15" i="10"/>
  <c r="DX15" i="10"/>
  <c r="DD15" i="10"/>
  <c r="DW186" i="1"/>
  <c r="F186" i="1"/>
  <c r="EW184" i="1"/>
  <c r="AQ184" i="1"/>
  <c r="CA184" i="1"/>
  <c r="BZ184" i="1"/>
  <c r="I184" i="1"/>
  <c r="I183" i="1"/>
  <c r="DW184" i="1"/>
  <c r="DW182" i="1"/>
  <c r="F182" i="1"/>
  <c r="DW180" i="1"/>
  <c r="F180" i="1"/>
  <c r="EW178" i="1"/>
  <c r="AQ178" i="1"/>
  <c r="CA178" i="1"/>
  <c r="BZ178" i="1"/>
  <c r="I178" i="1"/>
  <c r="GX328" i="8" s="1"/>
  <c r="I177" i="1"/>
  <c r="DW178" i="1"/>
  <c r="DW176" i="1"/>
  <c r="F176" i="1"/>
  <c r="DW174" i="1"/>
  <c r="F174" i="1"/>
  <c r="DW172" i="1"/>
  <c r="F172" i="1"/>
  <c r="DW170" i="1"/>
  <c r="F170" i="1"/>
  <c r="DW168" i="1"/>
  <c r="F168" i="1"/>
  <c r="DW166" i="1"/>
  <c r="F166" i="1"/>
  <c r="DW164" i="1"/>
  <c r="F164" i="1"/>
  <c r="EW162" i="1"/>
  <c r="AQ162" i="1"/>
  <c r="CA162" i="1"/>
  <c r="BZ162" i="1"/>
  <c r="I162" i="1"/>
  <c r="I161" i="1"/>
  <c r="DW162" i="1"/>
  <c r="DW160" i="1"/>
  <c r="F160" i="1"/>
  <c r="DW158" i="1"/>
  <c r="F158" i="1"/>
  <c r="DW156" i="1"/>
  <c r="F156" i="1"/>
  <c r="DW154" i="1"/>
  <c r="F154" i="1"/>
  <c r="DW152" i="1"/>
  <c r="F152" i="1"/>
  <c r="DW150" i="1"/>
  <c r="F150" i="1"/>
  <c r="EW148" i="1"/>
  <c r="AQ148" i="1"/>
  <c r="CA148" i="1"/>
  <c r="BZ148" i="1"/>
  <c r="I148" i="1"/>
  <c r="I147" i="1"/>
  <c r="DW148" i="1"/>
  <c r="DW146" i="1"/>
  <c r="F146" i="1"/>
  <c r="DW144" i="1"/>
  <c r="F144" i="1"/>
  <c r="DW142" i="1"/>
  <c r="F142" i="1"/>
  <c r="DW140" i="1"/>
  <c r="F140" i="1"/>
  <c r="DW138" i="1"/>
  <c r="F138" i="1"/>
  <c r="DW136" i="1"/>
  <c r="F136" i="1"/>
  <c r="DW134" i="1"/>
  <c r="F134" i="1"/>
  <c r="EW132" i="1"/>
  <c r="AQ132" i="1"/>
  <c r="CA132" i="1"/>
  <c r="BZ132" i="1"/>
  <c r="I132" i="1"/>
  <c r="I131" i="1"/>
  <c r="DW132" i="1"/>
  <c r="DW130" i="1"/>
  <c r="F130" i="1"/>
  <c r="DW128" i="1"/>
  <c r="F128" i="1"/>
  <c r="DW126" i="1"/>
  <c r="F126" i="1"/>
  <c r="DW124" i="1"/>
  <c r="F124" i="1"/>
  <c r="EW122" i="1"/>
  <c r="AQ122" i="1"/>
  <c r="CA122" i="1"/>
  <c r="BZ122" i="1"/>
  <c r="I122" i="1"/>
  <c r="I121" i="1"/>
  <c r="DW122" i="1"/>
  <c r="DW120" i="1"/>
  <c r="F120" i="1"/>
  <c r="EW118" i="1"/>
  <c r="AQ118" i="1"/>
  <c r="CA118" i="1"/>
  <c r="BZ118" i="1"/>
  <c r="I118" i="1"/>
  <c r="I117" i="1"/>
  <c r="DW118" i="1"/>
  <c r="DW116" i="1"/>
  <c r="F116" i="1"/>
  <c r="EW114" i="1"/>
  <c r="AQ114" i="1"/>
  <c r="CA114" i="1"/>
  <c r="BZ114" i="1"/>
  <c r="I114" i="1"/>
  <c r="I113" i="1"/>
  <c r="DW114" i="1"/>
  <c r="DW112" i="1"/>
  <c r="F112" i="1"/>
  <c r="DW110" i="1"/>
  <c r="F110" i="1"/>
  <c r="EW108" i="1"/>
  <c r="AQ108" i="1"/>
  <c r="CA108" i="1"/>
  <c r="BZ108" i="1"/>
  <c r="I108" i="1"/>
  <c r="GW204" i="8" s="1"/>
  <c r="I107" i="1"/>
  <c r="DW108" i="1"/>
  <c r="DW106" i="1"/>
  <c r="F106" i="1"/>
  <c r="DW104" i="1"/>
  <c r="F104" i="1"/>
  <c r="EW102" i="1"/>
  <c r="AQ102" i="1"/>
  <c r="CA102" i="1"/>
  <c r="BZ102" i="1"/>
  <c r="I102" i="1"/>
  <c r="I101" i="1"/>
  <c r="DW102" i="1"/>
  <c r="DW100" i="1"/>
  <c r="F100" i="1"/>
  <c r="DW98" i="1"/>
  <c r="F98" i="1"/>
  <c r="DW96" i="1"/>
  <c r="F96" i="1"/>
  <c r="DW94" i="1"/>
  <c r="F94" i="1"/>
  <c r="EW92" i="1"/>
  <c r="AQ92" i="1"/>
  <c r="CA92" i="1"/>
  <c r="BZ92" i="1"/>
  <c r="I92" i="1"/>
  <c r="I91" i="1"/>
  <c r="DW92" i="1"/>
  <c r="DW90" i="1"/>
  <c r="F90" i="1"/>
  <c r="DW88" i="1"/>
  <c r="F88" i="1"/>
  <c r="DW86" i="1"/>
  <c r="F86" i="1"/>
  <c r="DW84" i="1"/>
  <c r="F84" i="1"/>
  <c r="DW82" i="1"/>
  <c r="F82" i="1"/>
  <c r="DW80" i="1"/>
  <c r="F80" i="1"/>
  <c r="EW78" i="1"/>
  <c r="AQ78" i="1"/>
  <c r="CA78" i="1"/>
  <c r="BZ78" i="1"/>
  <c r="I78" i="1"/>
  <c r="I77" i="1"/>
  <c r="DW78" i="1"/>
  <c r="BV32" i="11"/>
  <c r="DW75" i="1"/>
  <c r="F75" i="1"/>
  <c r="DW73" i="1"/>
  <c r="F73" i="1"/>
  <c r="EW71" i="1"/>
  <c r="AQ71" i="1"/>
  <c r="CA71" i="1"/>
  <c r="BZ71" i="1"/>
  <c r="I71" i="1"/>
  <c r="I70" i="1"/>
  <c r="DW71" i="1"/>
  <c r="DW69" i="1"/>
  <c r="F69" i="1"/>
  <c r="DW67" i="1"/>
  <c r="F67" i="1"/>
  <c r="DW65" i="1"/>
  <c r="F65" i="1"/>
  <c r="EW63" i="1"/>
  <c r="AQ63" i="1"/>
  <c r="CA63" i="1"/>
  <c r="BZ63" i="1"/>
  <c r="I63" i="1"/>
  <c r="I62" i="1"/>
  <c r="DW63" i="1"/>
  <c r="DW61" i="1"/>
  <c r="F61" i="1"/>
  <c r="DW59" i="1"/>
  <c r="F59" i="1"/>
  <c r="DW57" i="1"/>
  <c r="F57" i="1"/>
  <c r="DW55" i="1"/>
  <c r="F55" i="1"/>
  <c r="DW53" i="1"/>
  <c r="F53" i="1"/>
  <c r="EW51" i="1"/>
  <c r="AQ51" i="1"/>
  <c r="CA51" i="1"/>
  <c r="BZ51" i="1"/>
  <c r="I51" i="1"/>
  <c r="I50" i="1"/>
  <c r="DW51" i="1"/>
  <c r="DW49" i="1"/>
  <c r="F49" i="1"/>
  <c r="DW47" i="1"/>
  <c r="F47" i="1"/>
  <c r="DW45" i="1"/>
  <c r="F45" i="1"/>
  <c r="DW43" i="1"/>
  <c r="F43" i="1"/>
  <c r="EW41" i="1"/>
  <c r="AQ41" i="1"/>
  <c r="CA41" i="1"/>
  <c r="BZ41" i="1"/>
  <c r="I41" i="1"/>
  <c r="I40" i="1"/>
  <c r="DW41" i="1"/>
  <c r="DW39" i="1"/>
  <c r="F39" i="1"/>
  <c r="DW37" i="1"/>
  <c r="F37" i="1"/>
  <c r="EW35" i="1"/>
  <c r="AQ35" i="1"/>
  <c r="CA35" i="1"/>
  <c r="BZ35" i="1"/>
  <c r="I35" i="1"/>
  <c r="I34" i="1"/>
  <c r="DW35" i="1"/>
  <c r="DW33" i="1"/>
  <c r="F33" i="1"/>
  <c r="DW31" i="1"/>
  <c r="F31" i="1"/>
  <c r="EW29" i="1"/>
  <c r="AQ29" i="1"/>
  <c r="CA29" i="1"/>
  <c r="BZ29" i="1"/>
  <c r="I29" i="1"/>
  <c r="I28" i="1"/>
  <c r="DW29" i="1"/>
  <c r="BV23" i="11"/>
  <c r="BZ1547" i="8"/>
  <c r="BY1547" i="8"/>
  <c r="BZ1544" i="8"/>
  <c r="BY1544" i="8"/>
  <c r="BZ1541" i="8"/>
  <c r="BY1541" i="8"/>
  <c r="BZ1535" i="8"/>
  <c r="BY1535" i="8"/>
  <c r="BZ1532" i="8"/>
  <c r="BY1532" i="8"/>
  <c r="K1526" i="8"/>
  <c r="I1526" i="8"/>
  <c r="I1512" i="8"/>
  <c r="I1511" i="8"/>
  <c r="I1510" i="8"/>
  <c r="K1505" i="8"/>
  <c r="I1505" i="8"/>
  <c r="I1504" i="8"/>
  <c r="I1503" i="8"/>
  <c r="I1502" i="8"/>
  <c r="I1500" i="8"/>
  <c r="K1493" i="8"/>
  <c r="I1493" i="8"/>
  <c r="K1492" i="8"/>
  <c r="I1492" i="8"/>
  <c r="I1490" i="8"/>
  <c r="K1483" i="8"/>
  <c r="I1483" i="8"/>
  <c r="K1481" i="8"/>
  <c r="I1481" i="8"/>
  <c r="K1480" i="8"/>
  <c r="I1480" i="8"/>
  <c r="K1479" i="8"/>
  <c r="I1479" i="8"/>
  <c r="K1478" i="8"/>
  <c r="I1478" i="8"/>
  <c r="K1477" i="8"/>
  <c r="I1477" i="8"/>
  <c r="K1472" i="8"/>
  <c r="I1472" i="8"/>
  <c r="K1471" i="8"/>
  <c r="I1471" i="8"/>
  <c r="K1469" i="8"/>
  <c r="I1469" i="8"/>
  <c r="IU22" i="7"/>
  <c r="IT22" i="7"/>
  <c r="IS22" i="7"/>
  <c r="IQ22" i="7"/>
  <c r="IP22" i="7"/>
  <c r="IO22" i="7"/>
  <c r="GG22" i="7"/>
  <c r="GF22" i="7"/>
  <c r="GD22" i="7"/>
  <c r="GC22" i="7"/>
  <c r="GA22" i="7"/>
  <c r="FZ22" i="7"/>
  <c r="FY22" i="7"/>
  <c r="IM22" i="7"/>
  <c r="IL22" i="7"/>
  <c r="IK22" i="7"/>
  <c r="IJ22" i="7"/>
  <c r="IG22" i="7"/>
  <c r="IF22" i="7"/>
  <c r="IE22" i="7"/>
  <c r="ID22" i="7"/>
  <c r="IC22" i="7"/>
  <c r="IB22" i="7"/>
  <c r="FW22" i="7"/>
  <c r="FV22" i="7"/>
  <c r="FU22" i="7"/>
  <c r="FT22" i="7"/>
  <c r="FS22" i="7"/>
  <c r="FQ22" i="7"/>
  <c r="FP22" i="7"/>
  <c r="FO22" i="7"/>
  <c r="FH22" i="7"/>
  <c r="FG22" i="7"/>
  <c r="FF22" i="7"/>
  <c r="FD22" i="7"/>
  <c r="FA22" i="7"/>
  <c r="BP1461" i="7"/>
  <c r="BO1461" i="7"/>
  <c r="BN1461" i="7"/>
  <c r="BM1461" i="7"/>
  <c r="BL1461" i="7"/>
  <c r="BK1461" i="7"/>
  <c r="BJ1461" i="7"/>
  <c r="BI1461" i="7"/>
  <c r="BH1461" i="7"/>
  <c r="BG1461" i="7"/>
  <c r="BF1461" i="7"/>
  <c r="BE1461" i="7"/>
  <c r="BD22" i="7"/>
  <c r="BC22" i="7"/>
  <c r="BB22" i="7"/>
  <c r="BA22" i="7"/>
  <c r="AZ22" i="7"/>
  <c r="AY22" i="7"/>
  <c r="DZ22" i="7"/>
  <c r="DY22" i="7"/>
  <c r="DX22" i="7"/>
  <c r="DD22" i="7"/>
  <c r="K1456" i="8"/>
  <c r="I1456" i="8"/>
  <c r="I1447" i="8"/>
  <c r="I1446" i="8"/>
  <c r="I1445" i="8"/>
  <c r="K1440" i="8"/>
  <c r="I1440" i="8"/>
  <c r="I1439" i="8"/>
  <c r="I1438" i="8"/>
  <c r="I1437" i="8"/>
  <c r="I1435" i="8"/>
  <c r="K1428" i="8"/>
  <c r="I1428" i="8"/>
  <c r="K1427" i="8"/>
  <c r="I1427" i="8"/>
  <c r="I1425" i="8"/>
  <c r="K1418" i="8"/>
  <c r="I1418" i="8"/>
  <c r="K1416" i="8"/>
  <c r="I1416" i="8"/>
  <c r="K1415" i="8"/>
  <c r="I1415" i="8"/>
  <c r="K1414" i="8"/>
  <c r="I1414" i="8"/>
  <c r="K1413" i="8"/>
  <c r="I1413" i="8"/>
  <c r="K1412" i="8"/>
  <c r="I1412" i="8"/>
  <c r="K1407" i="8"/>
  <c r="I1407" i="8"/>
  <c r="K1406" i="8"/>
  <c r="I1406" i="8"/>
  <c r="K1404" i="8"/>
  <c r="I1404" i="8"/>
  <c r="IU21" i="7"/>
  <c r="IT21" i="7"/>
  <c r="IS21" i="7"/>
  <c r="IQ21" i="7"/>
  <c r="IP21" i="7"/>
  <c r="IO21" i="7"/>
  <c r="GG21" i="7"/>
  <c r="GF21" i="7"/>
  <c r="GD21" i="7"/>
  <c r="GC21" i="7"/>
  <c r="GA21" i="7"/>
  <c r="FZ21" i="7"/>
  <c r="FY21" i="7"/>
  <c r="IM21" i="7"/>
  <c r="IL21" i="7"/>
  <c r="IK21" i="7"/>
  <c r="IJ21" i="7"/>
  <c r="IG21" i="7"/>
  <c r="IF21" i="7"/>
  <c r="IE21" i="7"/>
  <c r="ID21" i="7"/>
  <c r="IC21" i="7"/>
  <c r="IB21" i="7"/>
  <c r="FW21" i="7"/>
  <c r="FV21" i="7"/>
  <c r="FU21" i="7"/>
  <c r="FT21" i="7"/>
  <c r="FS21" i="7"/>
  <c r="FQ21" i="7"/>
  <c r="FP21" i="7"/>
  <c r="FO21" i="7"/>
  <c r="FH21" i="7"/>
  <c r="FG21" i="7"/>
  <c r="FF21" i="7"/>
  <c r="FD21" i="7"/>
  <c r="FA21" i="7"/>
  <c r="BP1396" i="7"/>
  <c r="BO1396" i="7"/>
  <c r="BN1396" i="7"/>
  <c r="BM1396" i="7"/>
  <c r="BL1396" i="7"/>
  <c r="BK1396" i="7"/>
  <c r="BJ1396" i="7"/>
  <c r="BI1396" i="7"/>
  <c r="BH1396" i="7"/>
  <c r="BG1396" i="7"/>
  <c r="BF1396" i="7"/>
  <c r="BE1396" i="7"/>
  <c r="BD21" i="7"/>
  <c r="BC21" i="7"/>
  <c r="BB21" i="7"/>
  <c r="BA21" i="7"/>
  <c r="AZ21" i="7"/>
  <c r="AY21" i="7"/>
  <c r="DZ21" i="7"/>
  <c r="DY21" i="7"/>
  <c r="DX21" i="7"/>
  <c r="DD21" i="7"/>
  <c r="ES736" i="1"/>
  <c r="AL736" i="1"/>
  <c r="ES734" i="1"/>
  <c r="AL734" i="1"/>
  <c r="ES732" i="1"/>
  <c r="AL732" i="1"/>
  <c r="DO731" i="1"/>
  <c r="DN731" i="1"/>
  <c r="BS731" i="1"/>
  <c r="EU731" i="1"/>
  <c r="AN731" i="1"/>
  <c r="BB731" i="1"/>
  <c r="ET731" i="1"/>
  <c r="AM731" i="1"/>
  <c r="BA731" i="1"/>
  <c r="EV731" i="1"/>
  <c r="AO731" i="1"/>
  <c r="AK731" i="1"/>
  <c r="F1380" i="8" s="1"/>
  <c r="ES728" i="1"/>
  <c r="AL728" i="1"/>
  <c r="ES726" i="1"/>
  <c r="AL726" i="1"/>
  <c r="ES724" i="1"/>
  <c r="AL724" i="1"/>
  <c r="DO723" i="1"/>
  <c r="DN723" i="1"/>
  <c r="BB723" i="1"/>
  <c r="ET723" i="1"/>
  <c r="AM723" i="1"/>
  <c r="BA723" i="1"/>
  <c r="EV723" i="1"/>
  <c r="AO723" i="1"/>
  <c r="AK723" i="1"/>
  <c r="F1365" i="8" s="1"/>
  <c r="ES720" i="1"/>
  <c r="AL720" i="1"/>
  <c r="ES718" i="1"/>
  <c r="AL718" i="1"/>
  <c r="DO717" i="1"/>
  <c r="DN717" i="1"/>
  <c r="BA717" i="1"/>
  <c r="EV717" i="1"/>
  <c r="ER717" i="1" s="1"/>
  <c r="AO717" i="1"/>
  <c r="AK717" i="1" s="1"/>
  <c r="F1353" i="8" s="1"/>
  <c r="ES714" i="1"/>
  <c r="AL714" i="1"/>
  <c r="DO713" i="1"/>
  <c r="DN713" i="1"/>
  <c r="BS713" i="1"/>
  <c r="EU713" i="1"/>
  <c r="AN713" i="1"/>
  <c r="BB713" i="1"/>
  <c r="ET713" i="1"/>
  <c r="AM713" i="1"/>
  <c r="BA713" i="1"/>
  <c r="EV713" i="1"/>
  <c r="AO713" i="1"/>
  <c r="AK713" i="1" s="1"/>
  <c r="F1341" i="8" s="1"/>
  <c r="ES710" i="1"/>
  <c r="AL710" i="1"/>
  <c r="ES708" i="1"/>
  <c r="AL708" i="1"/>
  <c r="DO707" i="1"/>
  <c r="DN707" i="1"/>
  <c r="BC707" i="1"/>
  <c r="ES707" i="1"/>
  <c r="AL707" i="1"/>
  <c r="BS707" i="1"/>
  <c r="EU707" i="1"/>
  <c r="AN707" i="1"/>
  <c r="BB707" i="1"/>
  <c r="ET707" i="1"/>
  <c r="AM707" i="1"/>
  <c r="BA707" i="1"/>
  <c r="EV707" i="1"/>
  <c r="AO707" i="1"/>
  <c r="ES704" i="1"/>
  <c r="AL704" i="1"/>
  <c r="ES702" i="1"/>
  <c r="AL702" i="1"/>
  <c r="ES700" i="1"/>
  <c r="AL700" i="1"/>
  <c r="ES698" i="1"/>
  <c r="AL698" i="1"/>
  <c r="DO697" i="1"/>
  <c r="DN697" i="1"/>
  <c r="BB697" i="1"/>
  <c r="ET697" i="1"/>
  <c r="AM697" i="1"/>
  <c r="BA697" i="1"/>
  <c r="EV697" i="1"/>
  <c r="AO697" i="1"/>
  <c r="AK697" i="1" s="1"/>
  <c r="F1309" i="8" s="1"/>
  <c r="ES694" i="1"/>
  <c r="AL694" i="1"/>
  <c r="ES692" i="1"/>
  <c r="AL692" i="1"/>
  <c r="ES690" i="1"/>
  <c r="AL690" i="1"/>
  <c r="ES688" i="1"/>
  <c r="AL688" i="1"/>
  <c r="DO687" i="1"/>
  <c r="DN687" i="1"/>
  <c r="BS687" i="1"/>
  <c r="EU687" i="1"/>
  <c r="AN687" i="1"/>
  <c r="BB687" i="1"/>
  <c r="ET687" i="1"/>
  <c r="AM687" i="1"/>
  <c r="BA687" i="1"/>
  <c r="EV687" i="1"/>
  <c r="AO687" i="1"/>
  <c r="AK687" i="1" s="1"/>
  <c r="F1291" i="8" s="1"/>
  <c r="ES684" i="1"/>
  <c r="AL684" i="1"/>
  <c r="ES682" i="1"/>
  <c r="AL682" i="1"/>
  <c r="ES680" i="1"/>
  <c r="AL680" i="1"/>
  <c r="ES678" i="1"/>
  <c r="AL678" i="1"/>
  <c r="ES676" i="1"/>
  <c r="AL676" i="1"/>
  <c r="ES674" i="1"/>
  <c r="AL674" i="1"/>
  <c r="ES672" i="1"/>
  <c r="AL672" i="1"/>
  <c r="DO671" i="1"/>
  <c r="DN671" i="1"/>
  <c r="BS671" i="1"/>
  <c r="EU671" i="1"/>
  <c r="AN671" i="1"/>
  <c r="BB671" i="1"/>
  <c r="ET671" i="1"/>
  <c r="AM671" i="1"/>
  <c r="BA671" i="1"/>
  <c r="EV671" i="1"/>
  <c r="ER671" i="1" s="1"/>
  <c r="AO671" i="1"/>
  <c r="AK671" i="1"/>
  <c r="F1267" i="8" s="1"/>
  <c r="ES668" i="1"/>
  <c r="AL668" i="1"/>
  <c r="ES666" i="1"/>
  <c r="AL666" i="1"/>
  <c r="ES664" i="1"/>
  <c r="AL664" i="1"/>
  <c r="ES662" i="1"/>
  <c r="AL662" i="1"/>
  <c r="DO661" i="1"/>
  <c r="DN661" i="1"/>
  <c r="BS661" i="1"/>
  <c r="EU661" i="1"/>
  <c r="AN661" i="1"/>
  <c r="BB661" i="1"/>
  <c r="ET661" i="1"/>
  <c r="AM661" i="1"/>
  <c r="BA661" i="1"/>
  <c r="EV661" i="1"/>
  <c r="ER661" i="1" s="1"/>
  <c r="AO661" i="1"/>
  <c r="AK661" i="1" s="1"/>
  <c r="F1249" i="8" s="1"/>
  <c r="BX1247" i="8"/>
  <c r="DO658" i="1"/>
  <c r="DN658" i="1"/>
  <c r="BA658" i="1"/>
  <c r="EV658" i="1"/>
  <c r="ER658" i="1" s="1"/>
  <c r="AO658" i="1"/>
  <c r="AK658" i="1" s="1"/>
  <c r="F1239" i="8" s="1"/>
  <c r="DO656" i="1"/>
  <c r="DN656" i="1"/>
  <c r="BA656" i="1"/>
  <c r="EV656" i="1"/>
  <c r="ER656" i="1" s="1"/>
  <c r="AO656" i="1"/>
  <c r="AK656" i="1" s="1"/>
  <c r="F1232" i="8" s="1"/>
  <c r="ES653" i="1"/>
  <c r="AL653" i="1"/>
  <c r="ES651" i="1"/>
  <c r="AL651" i="1"/>
  <c r="DO650" i="1"/>
  <c r="DN650" i="1"/>
  <c r="BC650" i="1"/>
  <c r="ES650" i="1"/>
  <c r="AL650" i="1"/>
  <c r="BS650" i="1"/>
  <c r="EU650" i="1"/>
  <c r="AN650" i="1"/>
  <c r="BB650" i="1"/>
  <c r="ET650" i="1"/>
  <c r="AM650" i="1"/>
  <c r="BA650" i="1"/>
  <c r="EV650" i="1"/>
  <c r="AO650" i="1"/>
  <c r="ES647" i="1"/>
  <c r="AL647" i="1"/>
  <c r="ES645" i="1"/>
  <c r="AL645" i="1"/>
  <c r="ES643" i="1"/>
  <c r="AL643" i="1"/>
  <c r="ES641" i="1"/>
  <c r="AL641" i="1"/>
  <c r="DO640" i="1"/>
  <c r="DN640" i="1"/>
  <c r="BB640" i="1"/>
  <c r="ET640" i="1"/>
  <c r="AM640" i="1"/>
  <c r="BA640" i="1"/>
  <c r="EV640" i="1"/>
  <c r="AO640" i="1"/>
  <c r="DO638" i="1"/>
  <c r="DN638" i="1"/>
  <c r="BB638" i="1"/>
  <c r="ET638" i="1"/>
  <c r="AM638" i="1"/>
  <c r="BA638" i="1"/>
  <c r="EV638" i="1"/>
  <c r="AO638" i="1"/>
  <c r="DO636" i="1"/>
  <c r="DN636" i="1"/>
  <c r="BB636" i="1"/>
  <c r="ET636" i="1"/>
  <c r="AM636" i="1"/>
  <c r="BA636" i="1"/>
  <c r="EV636" i="1"/>
  <c r="AO636" i="1"/>
  <c r="ES633" i="1"/>
  <c r="AL633" i="1"/>
  <c r="ES631" i="1"/>
  <c r="AL631" i="1"/>
  <c r="ES629" i="1"/>
  <c r="AL629" i="1"/>
  <c r="ES627" i="1"/>
  <c r="AL627" i="1"/>
  <c r="ES625" i="1"/>
  <c r="AL625" i="1"/>
  <c r="ES623" i="1"/>
  <c r="AL623" i="1"/>
  <c r="ES621" i="1"/>
  <c r="AL621" i="1"/>
  <c r="ES619" i="1"/>
  <c r="AL619" i="1"/>
  <c r="ES617" i="1"/>
  <c r="AL617" i="1"/>
  <c r="ES615" i="1"/>
  <c r="AL615" i="1"/>
  <c r="ES613" i="1"/>
  <c r="AL613" i="1"/>
  <c r="ES611" i="1"/>
  <c r="AL611" i="1"/>
  <c r="DO610" i="1"/>
  <c r="DN610" i="1"/>
  <c r="BS610" i="1"/>
  <c r="EU610" i="1"/>
  <c r="AN610" i="1"/>
  <c r="BB610" i="1"/>
  <c r="ET610" i="1"/>
  <c r="AM610" i="1"/>
  <c r="BA610" i="1"/>
  <c r="EV610" i="1"/>
  <c r="AO610" i="1"/>
  <c r="BX1148" i="8"/>
  <c r="K1142" i="8"/>
  <c r="I1142" i="8"/>
  <c r="I1133" i="8"/>
  <c r="I1132" i="8"/>
  <c r="I1131" i="8"/>
  <c r="K1126" i="8"/>
  <c r="I1126" i="8"/>
  <c r="I1125" i="8"/>
  <c r="I1124" i="8"/>
  <c r="I1123" i="8"/>
  <c r="I1121" i="8"/>
  <c r="K1114" i="8"/>
  <c r="I1114" i="8"/>
  <c r="K1113" i="8"/>
  <c r="I1113" i="8"/>
  <c r="I1111" i="8"/>
  <c r="K1104" i="8"/>
  <c r="I1104" i="8"/>
  <c r="K1102" i="8"/>
  <c r="I1102" i="8"/>
  <c r="K1101" i="8"/>
  <c r="I1101" i="8"/>
  <c r="K1100" i="8"/>
  <c r="I1100" i="8"/>
  <c r="K1099" i="8"/>
  <c r="I1099" i="8"/>
  <c r="K1098" i="8"/>
  <c r="I1098" i="8"/>
  <c r="K1093" i="8"/>
  <c r="I1093" i="8"/>
  <c r="K1092" i="8"/>
  <c r="I1092" i="8"/>
  <c r="K1090" i="8"/>
  <c r="I1090" i="8"/>
  <c r="IU19" i="7"/>
  <c r="IT19" i="7"/>
  <c r="IS19" i="7"/>
  <c r="IQ19" i="7"/>
  <c r="IP19" i="7"/>
  <c r="IO19" i="7"/>
  <c r="GG19" i="7"/>
  <c r="GF19" i="7"/>
  <c r="GD19" i="7"/>
  <c r="GC19" i="7"/>
  <c r="GA19" i="7"/>
  <c r="FZ19" i="7"/>
  <c r="FY19" i="7"/>
  <c r="IM19" i="7"/>
  <c r="IL19" i="7"/>
  <c r="IK19" i="7"/>
  <c r="IJ19" i="7"/>
  <c r="IG19" i="7"/>
  <c r="IF19" i="7"/>
  <c r="IE19" i="7"/>
  <c r="ID19" i="7"/>
  <c r="IC19" i="7"/>
  <c r="IB19" i="7"/>
  <c r="FW19" i="7"/>
  <c r="FV19" i="7"/>
  <c r="FU19" i="7"/>
  <c r="FT19" i="7"/>
  <c r="FS19" i="7"/>
  <c r="FQ19" i="7"/>
  <c r="FP19" i="7"/>
  <c r="FO19" i="7"/>
  <c r="FH19" i="7"/>
  <c r="FG19" i="7"/>
  <c r="FF19" i="7"/>
  <c r="FD19" i="7"/>
  <c r="FA19" i="7"/>
  <c r="BP1082" i="7"/>
  <c r="BO1082" i="7"/>
  <c r="BN1082" i="7"/>
  <c r="BM1082" i="7"/>
  <c r="BL1082" i="7"/>
  <c r="BK1082" i="7"/>
  <c r="BJ1082" i="7"/>
  <c r="BI1082" i="7"/>
  <c r="BH1082" i="7"/>
  <c r="BG1082" i="7"/>
  <c r="BF1082" i="7"/>
  <c r="BE1082" i="7"/>
  <c r="BD19" i="7"/>
  <c r="BC19" i="7"/>
  <c r="BB19" i="7"/>
  <c r="BA19" i="7"/>
  <c r="AZ19" i="7"/>
  <c r="AY19" i="7"/>
  <c r="DZ19" i="7"/>
  <c r="DY19" i="7"/>
  <c r="DX19" i="7"/>
  <c r="DD19" i="7"/>
  <c r="ES572" i="1"/>
  <c r="AL572" i="1"/>
  <c r="ES570" i="1"/>
  <c r="AL570" i="1"/>
  <c r="DO569" i="1"/>
  <c r="DN569" i="1"/>
  <c r="BC569" i="1"/>
  <c r="ES569" i="1"/>
  <c r="AL569" i="1"/>
  <c r="BS569" i="1"/>
  <c r="EU569" i="1"/>
  <c r="AN569" i="1"/>
  <c r="BB569" i="1"/>
  <c r="ET569" i="1"/>
  <c r="AM569" i="1"/>
  <c r="BA569" i="1"/>
  <c r="EV569" i="1"/>
  <c r="AO569" i="1"/>
  <c r="GX1071" i="8"/>
  <c r="ES566" i="1"/>
  <c r="AL566" i="1"/>
  <c r="ES564" i="1"/>
  <c r="AL564" i="1"/>
  <c r="ES562" i="1"/>
  <c r="AL562" i="1"/>
  <c r="ES560" i="1"/>
  <c r="AL560" i="1"/>
  <c r="ES558" i="1"/>
  <c r="AL558" i="1"/>
  <c r="ES556" i="1"/>
  <c r="AL556" i="1"/>
  <c r="ES554" i="1"/>
  <c r="AL554" i="1"/>
  <c r="DO553" i="1"/>
  <c r="DN553" i="1"/>
  <c r="BS553" i="1"/>
  <c r="EU553" i="1"/>
  <c r="AN553" i="1"/>
  <c r="BB553" i="1"/>
  <c r="ET553" i="1"/>
  <c r="AM553" i="1"/>
  <c r="BA553" i="1"/>
  <c r="EV553" i="1"/>
  <c r="AO553" i="1"/>
  <c r="BX1041" i="8"/>
  <c r="ES549" i="1"/>
  <c r="AL549" i="1"/>
  <c r="ES547" i="1"/>
  <c r="AL547" i="1"/>
  <c r="ES545" i="1"/>
  <c r="AL545" i="1"/>
  <c r="DO544" i="1"/>
  <c r="DN544" i="1"/>
  <c r="BS544" i="1"/>
  <c r="EU544" i="1"/>
  <c r="AN544" i="1"/>
  <c r="BB544" i="1"/>
  <c r="ET544" i="1"/>
  <c r="AM544" i="1"/>
  <c r="BA544" i="1"/>
  <c r="EV544" i="1"/>
  <c r="AO544" i="1"/>
  <c r="ES541" i="1"/>
  <c r="AL541" i="1"/>
  <c r="ES539" i="1"/>
  <c r="AL539" i="1"/>
  <c r="ES537" i="1"/>
  <c r="AL537" i="1"/>
  <c r="DO536" i="1"/>
  <c r="DN536" i="1"/>
  <c r="BB536" i="1"/>
  <c r="ET536" i="1"/>
  <c r="AM536" i="1"/>
  <c r="BA536" i="1"/>
  <c r="EV536" i="1"/>
  <c r="AO536" i="1"/>
  <c r="ES533" i="1"/>
  <c r="AL533" i="1"/>
  <c r="ES531" i="1"/>
  <c r="AL531" i="1"/>
  <c r="DO530" i="1"/>
  <c r="DN530" i="1"/>
  <c r="BA530" i="1"/>
  <c r="EV530" i="1"/>
  <c r="ER530" i="1" s="1"/>
  <c r="AO530" i="1"/>
  <c r="AK530" i="1" s="1"/>
  <c r="F997" i="8" s="1"/>
  <c r="ES527" i="1"/>
  <c r="AL527" i="1"/>
  <c r="DO526" i="1"/>
  <c r="DN526" i="1"/>
  <c r="BS526" i="1"/>
  <c r="EU526" i="1"/>
  <c r="AN526" i="1"/>
  <c r="BB526" i="1"/>
  <c r="ET526" i="1"/>
  <c r="AM526" i="1"/>
  <c r="BA526" i="1"/>
  <c r="EV526" i="1"/>
  <c r="AO526" i="1"/>
  <c r="ES523" i="1"/>
  <c r="AL523" i="1"/>
  <c r="ES521" i="1"/>
  <c r="AL521" i="1"/>
  <c r="DO520" i="1"/>
  <c r="DN520" i="1"/>
  <c r="BC520" i="1"/>
  <c r="ES520" i="1"/>
  <c r="AL520" i="1"/>
  <c r="BS520" i="1"/>
  <c r="EU520" i="1"/>
  <c r="AN520" i="1"/>
  <c r="BB520" i="1"/>
  <c r="ET520" i="1"/>
  <c r="AM520" i="1"/>
  <c r="BA520" i="1"/>
  <c r="EV520" i="1"/>
  <c r="AO520" i="1"/>
  <c r="ES517" i="1"/>
  <c r="AL517" i="1"/>
  <c r="ES515" i="1"/>
  <c r="AL515" i="1"/>
  <c r="ES513" i="1"/>
  <c r="AL513" i="1"/>
  <c r="ES511" i="1"/>
  <c r="AL511" i="1"/>
  <c r="DO510" i="1"/>
  <c r="DN510" i="1"/>
  <c r="BB510" i="1"/>
  <c r="ET510" i="1"/>
  <c r="AM510" i="1"/>
  <c r="BA510" i="1"/>
  <c r="EV510" i="1"/>
  <c r="AO510" i="1"/>
  <c r="ES507" i="1"/>
  <c r="AL507" i="1"/>
  <c r="ES505" i="1"/>
  <c r="AL505" i="1"/>
  <c r="ES503" i="1"/>
  <c r="AL503" i="1"/>
  <c r="ES501" i="1"/>
  <c r="AL501" i="1"/>
  <c r="DO500" i="1"/>
  <c r="DN500" i="1"/>
  <c r="BS500" i="1"/>
  <c r="EU500" i="1"/>
  <c r="AN500" i="1"/>
  <c r="BB500" i="1"/>
  <c r="ET500" i="1"/>
  <c r="AM500" i="1"/>
  <c r="BA500" i="1"/>
  <c r="EV500" i="1"/>
  <c r="AO500" i="1"/>
  <c r="ES497" i="1"/>
  <c r="AL497" i="1"/>
  <c r="ES495" i="1"/>
  <c r="AL495" i="1"/>
  <c r="ES493" i="1"/>
  <c r="AL493" i="1"/>
  <c r="ES491" i="1"/>
  <c r="AL491" i="1"/>
  <c r="ES489" i="1"/>
  <c r="AL489" i="1"/>
  <c r="ES487" i="1"/>
  <c r="AL487" i="1"/>
  <c r="ES485" i="1"/>
  <c r="AL485" i="1"/>
  <c r="DO484" i="1"/>
  <c r="DN484" i="1"/>
  <c r="BS484" i="1"/>
  <c r="EU484" i="1"/>
  <c r="AN484" i="1"/>
  <c r="BB484" i="1"/>
  <c r="ET484" i="1"/>
  <c r="AM484" i="1"/>
  <c r="BA484" i="1"/>
  <c r="EV484" i="1"/>
  <c r="AO484" i="1"/>
  <c r="ES481" i="1"/>
  <c r="AL481" i="1"/>
  <c r="ES479" i="1"/>
  <c r="AL479" i="1"/>
  <c r="ES477" i="1"/>
  <c r="AL477" i="1"/>
  <c r="ES475" i="1"/>
  <c r="AL475" i="1"/>
  <c r="DO474" i="1"/>
  <c r="DN474" i="1"/>
  <c r="BS474" i="1"/>
  <c r="EU474" i="1"/>
  <c r="AN474" i="1"/>
  <c r="BB474" i="1"/>
  <c r="ET474" i="1"/>
  <c r="AM474" i="1"/>
  <c r="BA474" i="1"/>
  <c r="EV474" i="1"/>
  <c r="AO474" i="1"/>
  <c r="BX891" i="8"/>
  <c r="DO471" i="1"/>
  <c r="DN471" i="1"/>
  <c r="BA471" i="1"/>
  <c r="EV471" i="1"/>
  <c r="ER471" i="1" s="1"/>
  <c r="AO471" i="1"/>
  <c r="AK471" i="1" s="1"/>
  <c r="F883" i="8" s="1"/>
  <c r="DO469" i="1"/>
  <c r="DN469" i="1"/>
  <c r="BA469" i="1"/>
  <c r="EV469" i="1"/>
  <c r="ER469" i="1" s="1"/>
  <c r="AO469" i="1"/>
  <c r="AK469" i="1" s="1"/>
  <c r="F876" i="8" s="1"/>
  <c r="ES466" i="1"/>
  <c r="AL466" i="1"/>
  <c r="ES464" i="1"/>
  <c r="AL464" i="1"/>
  <c r="DO463" i="1"/>
  <c r="DN463" i="1"/>
  <c r="BC463" i="1"/>
  <c r="ES463" i="1"/>
  <c r="AL463" i="1"/>
  <c r="BS463" i="1"/>
  <c r="EU463" i="1"/>
  <c r="AN463" i="1"/>
  <c r="BB463" i="1"/>
  <c r="ET463" i="1"/>
  <c r="AM463" i="1"/>
  <c r="BA463" i="1"/>
  <c r="EV463" i="1"/>
  <c r="AO463" i="1"/>
  <c r="ES460" i="1"/>
  <c r="AL460" i="1"/>
  <c r="ES458" i="1"/>
  <c r="AL458" i="1"/>
  <c r="ES456" i="1"/>
  <c r="AL456" i="1"/>
  <c r="ES454" i="1"/>
  <c r="AL454" i="1"/>
  <c r="DO453" i="1"/>
  <c r="DN453" i="1"/>
  <c r="BB453" i="1"/>
  <c r="ET453" i="1"/>
  <c r="AM453" i="1"/>
  <c r="BA453" i="1"/>
  <c r="EV453" i="1"/>
  <c r="AO453" i="1"/>
  <c r="DO451" i="1"/>
  <c r="DN451" i="1"/>
  <c r="BB451" i="1"/>
  <c r="ET451" i="1"/>
  <c r="AM451" i="1"/>
  <c r="BA451" i="1"/>
  <c r="EV451" i="1"/>
  <c r="AO451" i="1"/>
  <c r="DO449" i="1"/>
  <c r="DN449" i="1"/>
  <c r="BB449" i="1"/>
  <c r="ET449" i="1"/>
  <c r="AM449" i="1"/>
  <c r="BA449" i="1"/>
  <c r="EV449" i="1"/>
  <c r="AO449" i="1"/>
  <c r="ES446" i="1"/>
  <c r="AL446" i="1"/>
  <c r="ES444" i="1"/>
  <c r="AL444" i="1"/>
  <c r="ES442" i="1"/>
  <c r="AL442" i="1"/>
  <c r="ES440" i="1"/>
  <c r="AL440" i="1"/>
  <c r="ES438" i="1"/>
  <c r="AL438" i="1"/>
  <c r="ES436" i="1"/>
  <c r="AL436" i="1"/>
  <c r="ES434" i="1"/>
  <c r="AL434" i="1"/>
  <c r="ES432" i="1"/>
  <c r="AL432" i="1"/>
  <c r="ES430" i="1"/>
  <c r="AL430" i="1"/>
  <c r="ES428" i="1"/>
  <c r="AL428" i="1"/>
  <c r="ES426" i="1"/>
  <c r="AL426" i="1"/>
  <c r="ES424" i="1"/>
  <c r="AL424" i="1"/>
  <c r="ES422" i="1"/>
  <c r="AL422" i="1"/>
  <c r="DO421" i="1"/>
  <c r="DN421" i="1"/>
  <c r="BS421" i="1"/>
  <c r="EU421" i="1"/>
  <c r="AN421" i="1"/>
  <c r="BB421" i="1"/>
  <c r="ET421" i="1"/>
  <c r="AM421" i="1"/>
  <c r="BA421" i="1"/>
  <c r="EV421" i="1"/>
  <c r="AO421" i="1"/>
  <c r="BX790" i="8"/>
  <c r="K784" i="8"/>
  <c r="I784" i="8"/>
  <c r="I775" i="8"/>
  <c r="I774" i="8"/>
  <c r="I773" i="8"/>
  <c r="K768" i="8"/>
  <c r="I768" i="8"/>
  <c r="I767" i="8"/>
  <c r="I766" i="8"/>
  <c r="I765" i="8"/>
  <c r="I763" i="8"/>
  <c r="K756" i="8"/>
  <c r="I756" i="8"/>
  <c r="K755" i="8"/>
  <c r="I755" i="8"/>
  <c r="I753" i="8"/>
  <c r="K746" i="8"/>
  <c r="I746" i="8"/>
  <c r="K745" i="8"/>
  <c r="I745" i="8"/>
  <c r="K744" i="8"/>
  <c r="I744" i="8"/>
  <c r="K743" i="8"/>
  <c r="I743" i="8"/>
  <c r="K742" i="8"/>
  <c r="I742" i="8"/>
  <c r="K741" i="8"/>
  <c r="I741" i="8"/>
  <c r="K740" i="8"/>
  <c r="I740" i="8"/>
  <c r="K737" i="8"/>
  <c r="I737" i="8"/>
  <c r="K736" i="8"/>
  <c r="I736" i="8"/>
  <c r="K735" i="8"/>
  <c r="I735" i="8"/>
  <c r="K734" i="8"/>
  <c r="I734" i="8"/>
  <c r="K733" i="8"/>
  <c r="I733" i="8"/>
  <c r="K732" i="8"/>
  <c r="I732" i="8"/>
  <c r="K731" i="8"/>
  <c r="I731" i="8"/>
  <c r="IU17" i="7"/>
  <c r="IT17" i="7"/>
  <c r="IS17" i="7"/>
  <c r="IQ17" i="7"/>
  <c r="IP17" i="7"/>
  <c r="IO17" i="7"/>
  <c r="GG17" i="7"/>
  <c r="GF17" i="7"/>
  <c r="GD17" i="7"/>
  <c r="GC17" i="7"/>
  <c r="GA17" i="7"/>
  <c r="FZ17" i="7"/>
  <c r="FY17" i="7"/>
  <c r="IM17" i="7"/>
  <c r="IL17" i="7"/>
  <c r="IK17" i="7"/>
  <c r="IJ17" i="7"/>
  <c r="IG17" i="7"/>
  <c r="IF17" i="7"/>
  <c r="IE17" i="7"/>
  <c r="ID17" i="7"/>
  <c r="IC17" i="7"/>
  <c r="IB17" i="7"/>
  <c r="FW17" i="7"/>
  <c r="FV17" i="7"/>
  <c r="FU17" i="7"/>
  <c r="FT17" i="7"/>
  <c r="FS17" i="7"/>
  <c r="FQ17" i="7"/>
  <c r="FP17" i="7"/>
  <c r="FO17" i="7"/>
  <c r="FH17" i="7"/>
  <c r="FG17" i="7"/>
  <c r="FF17" i="7"/>
  <c r="FD17" i="7"/>
  <c r="FA17" i="7"/>
  <c r="BP724" i="7"/>
  <c r="BO724" i="7"/>
  <c r="BN724" i="7"/>
  <c r="BM724" i="7"/>
  <c r="BL724" i="7"/>
  <c r="BK724" i="7"/>
  <c r="BJ724" i="7"/>
  <c r="BI724" i="7"/>
  <c r="BH724" i="7"/>
  <c r="BG724" i="7"/>
  <c r="BF724" i="7"/>
  <c r="BE724" i="7"/>
  <c r="BD17" i="7"/>
  <c r="BC17" i="7"/>
  <c r="BB17" i="7"/>
  <c r="BA17" i="7"/>
  <c r="AZ17" i="7"/>
  <c r="AY17" i="7"/>
  <c r="DZ17" i="7"/>
  <c r="DY17" i="7"/>
  <c r="DX17" i="7"/>
  <c r="DD17" i="7"/>
  <c r="ES383" i="1"/>
  <c r="AL383" i="1"/>
  <c r="DO382" i="1"/>
  <c r="DN382" i="1"/>
  <c r="BS382" i="1"/>
  <c r="EU382" i="1"/>
  <c r="AN382" i="1"/>
  <c r="BB382" i="1"/>
  <c r="ET382" i="1"/>
  <c r="AM382" i="1"/>
  <c r="BA382" i="1"/>
  <c r="EV382" i="1"/>
  <c r="AO382" i="1"/>
  <c r="ES379" i="1"/>
  <c r="AL379" i="1"/>
  <c r="ES377" i="1"/>
  <c r="AL377" i="1"/>
  <c r="DO376" i="1"/>
  <c r="DN376" i="1"/>
  <c r="BC376" i="1"/>
  <c r="ES376" i="1"/>
  <c r="AL376" i="1"/>
  <c r="BS376" i="1"/>
  <c r="EU376" i="1"/>
  <c r="AN376" i="1"/>
  <c r="BB376" i="1"/>
  <c r="ET376" i="1"/>
  <c r="AM376" i="1"/>
  <c r="BA376" i="1"/>
  <c r="EV376" i="1"/>
  <c r="AO376" i="1"/>
  <c r="ES373" i="1"/>
  <c r="AL373" i="1"/>
  <c r="ES371" i="1"/>
  <c r="AL371" i="1"/>
  <c r="ES369" i="1"/>
  <c r="AL369" i="1"/>
  <c r="ES367" i="1"/>
  <c r="AL367" i="1"/>
  <c r="ES365" i="1"/>
  <c r="AL365" i="1"/>
  <c r="ES363" i="1"/>
  <c r="AL363" i="1"/>
  <c r="ES361" i="1"/>
  <c r="AL361" i="1"/>
  <c r="DO360" i="1"/>
  <c r="DN360" i="1"/>
  <c r="BS360" i="1"/>
  <c r="EU360" i="1"/>
  <c r="AN360" i="1"/>
  <c r="BB360" i="1"/>
  <c r="ET360" i="1"/>
  <c r="AM360" i="1"/>
  <c r="BA360" i="1"/>
  <c r="EV360" i="1"/>
  <c r="AO360" i="1"/>
  <c r="ES357" i="1"/>
  <c r="AL357" i="1"/>
  <c r="ES355" i="1"/>
  <c r="AL355" i="1"/>
  <c r="ES351" i="1"/>
  <c r="AL351" i="1"/>
  <c r="ES349" i="1"/>
  <c r="AL349" i="1"/>
  <c r="ES347" i="1"/>
  <c r="AL347" i="1"/>
  <c r="DO346" i="1"/>
  <c r="DN346" i="1"/>
  <c r="BS346" i="1"/>
  <c r="EU346" i="1"/>
  <c r="AN346" i="1"/>
  <c r="BB346" i="1"/>
  <c r="ET346" i="1"/>
  <c r="AM346" i="1"/>
  <c r="BA346" i="1"/>
  <c r="EV346" i="1"/>
  <c r="AO346" i="1"/>
  <c r="ES343" i="1"/>
  <c r="AL343" i="1"/>
  <c r="ES341" i="1"/>
  <c r="AL341" i="1"/>
  <c r="ES339" i="1"/>
  <c r="AL339" i="1"/>
  <c r="ES337" i="1"/>
  <c r="AL337" i="1"/>
  <c r="ES335" i="1"/>
  <c r="AL335" i="1"/>
  <c r="ES333" i="1"/>
  <c r="AL333" i="1"/>
  <c r="ES331" i="1"/>
  <c r="AL331" i="1"/>
  <c r="DO330" i="1"/>
  <c r="DN330" i="1"/>
  <c r="BS330" i="1"/>
  <c r="EU330" i="1"/>
  <c r="AN330" i="1"/>
  <c r="BB330" i="1"/>
  <c r="ET330" i="1"/>
  <c r="AM330" i="1"/>
  <c r="BA330" i="1"/>
  <c r="EV330" i="1"/>
  <c r="AO330" i="1"/>
  <c r="ES327" i="1"/>
  <c r="AL327" i="1"/>
  <c r="ES325" i="1"/>
  <c r="AL325" i="1"/>
  <c r="ES323" i="1"/>
  <c r="AL323" i="1"/>
  <c r="ES321" i="1"/>
  <c r="AL321" i="1"/>
  <c r="DO320" i="1"/>
  <c r="DN320" i="1"/>
  <c r="BS320" i="1"/>
  <c r="EU320" i="1"/>
  <c r="AN320" i="1"/>
  <c r="BB320" i="1"/>
  <c r="ET320" i="1"/>
  <c r="AM320" i="1"/>
  <c r="BA320" i="1"/>
  <c r="EV320" i="1"/>
  <c r="AO320" i="1"/>
  <c r="ES317" i="1"/>
  <c r="AL317" i="1"/>
  <c r="DO316" i="1"/>
  <c r="DN316" i="1"/>
  <c r="BS316" i="1"/>
  <c r="EU316" i="1"/>
  <c r="AN316" i="1"/>
  <c r="BB316" i="1"/>
  <c r="ET316" i="1"/>
  <c r="AM316" i="1"/>
  <c r="BA316" i="1"/>
  <c r="EV316" i="1"/>
  <c r="AO316" i="1"/>
  <c r="ES313" i="1"/>
  <c r="AL313" i="1"/>
  <c r="DO312" i="1"/>
  <c r="DN312" i="1"/>
  <c r="BB312" i="1"/>
  <c r="ET312" i="1"/>
  <c r="AM312" i="1"/>
  <c r="BA312" i="1"/>
  <c r="EV312" i="1"/>
  <c r="AO312" i="1"/>
  <c r="ES309" i="1"/>
  <c r="AL309" i="1"/>
  <c r="ES307" i="1"/>
  <c r="AL307" i="1"/>
  <c r="DO306" i="1"/>
  <c r="DN306" i="1"/>
  <c r="BC306" i="1"/>
  <c r="ES306" i="1"/>
  <c r="AL306" i="1"/>
  <c r="BS306" i="1"/>
  <c r="EU306" i="1"/>
  <c r="AN306" i="1"/>
  <c r="BB306" i="1"/>
  <c r="ET306" i="1"/>
  <c r="AM306" i="1"/>
  <c r="BA306" i="1"/>
  <c r="EV306" i="1"/>
  <c r="AO306" i="1"/>
  <c r="GX577" i="8"/>
  <c r="ES303" i="1"/>
  <c r="AL303" i="1"/>
  <c r="ES301" i="1"/>
  <c r="AL301" i="1"/>
  <c r="DO300" i="1"/>
  <c r="DN300" i="1"/>
  <c r="BB300" i="1"/>
  <c r="ET300" i="1"/>
  <c r="AM300" i="1"/>
  <c r="BA300" i="1"/>
  <c r="EV300" i="1"/>
  <c r="AO300" i="1"/>
  <c r="ES297" i="1"/>
  <c r="AL297" i="1"/>
  <c r="ES295" i="1"/>
  <c r="AL295" i="1"/>
  <c r="ES293" i="1"/>
  <c r="AL293" i="1"/>
  <c r="DO290" i="1"/>
  <c r="DN290" i="1"/>
  <c r="BS290" i="1"/>
  <c r="EU290" i="1"/>
  <c r="AN290" i="1"/>
  <c r="BB290" i="1"/>
  <c r="ET290" i="1"/>
  <c r="AM290" i="1"/>
  <c r="BA290" i="1"/>
  <c r="EV290" i="1"/>
  <c r="AO290" i="1"/>
  <c r="ES287" i="1"/>
  <c r="AL287" i="1"/>
  <c r="ES285" i="1"/>
  <c r="AL285" i="1"/>
  <c r="ES283" i="1"/>
  <c r="AL283" i="1"/>
  <c r="ES281" i="1"/>
  <c r="AL281" i="1"/>
  <c r="ES279" i="1"/>
  <c r="AL279" i="1"/>
  <c r="ES277" i="1"/>
  <c r="AL277" i="1"/>
  <c r="ES275" i="1"/>
  <c r="AL275" i="1"/>
  <c r="ES273" i="1"/>
  <c r="AL273" i="1"/>
  <c r="DO272" i="1"/>
  <c r="DN272" i="1"/>
  <c r="BS272" i="1"/>
  <c r="EU272" i="1"/>
  <c r="AN272" i="1"/>
  <c r="BB272" i="1"/>
  <c r="ET272" i="1"/>
  <c r="AM272" i="1"/>
  <c r="BA272" i="1"/>
  <c r="EV272" i="1"/>
  <c r="AO272" i="1"/>
  <c r="BX516" i="8"/>
  <c r="ES268" i="1"/>
  <c r="AL268" i="1"/>
  <c r="ES266" i="1"/>
  <c r="AL266" i="1"/>
  <c r="DO265" i="1"/>
  <c r="DN265" i="1"/>
  <c r="BS265" i="1"/>
  <c r="EU265" i="1"/>
  <c r="AN265" i="1"/>
  <c r="BB265" i="1"/>
  <c r="ET265" i="1"/>
  <c r="AM265" i="1"/>
  <c r="BA265" i="1"/>
  <c r="EV265" i="1"/>
  <c r="AO265" i="1"/>
  <c r="ES262" i="1"/>
  <c r="AL262" i="1"/>
  <c r="ES260" i="1"/>
  <c r="AL260" i="1"/>
  <c r="ES258" i="1"/>
  <c r="AL258" i="1"/>
  <c r="DO257" i="1"/>
  <c r="DN257" i="1"/>
  <c r="BS257" i="1"/>
  <c r="EU257" i="1"/>
  <c r="AN257" i="1"/>
  <c r="BB257" i="1"/>
  <c r="ET257" i="1"/>
  <c r="AM257" i="1"/>
  <c r="BA257" i="1"/>
  <c r="EV257" i="1"/>
  <c r="AO257" i="1"/>
  <c r="ES254" i="1"/>
  <c r="AL254" i="1"/>
  <c r="ES252" i="1"/>
  <c r="AL252" i="1"/>
  <c r="ES250" i="1"/>
  <c r="AL250" i="1"/>
  <c r="ES248" i="1"/>
  <c r="AL248" i="1"/>
  <c r="ES246" i="1"/>
  <c r="AL246" i="1"/>
  <c r="DO245" i="1"/>
  <c r="DN245" i="1"/>
  <c r="BS245" i="1"/>
  <c r="EU245" i="1"/>
  <c r="AN245" i="1"/>
  <c r="BB245" i="1"/>
  <c r="ET245" i="1"/>
  <c r="AM245" i="1"/>
  <c r="BA245" i="1"/>
  <c r="EV245" i="1"/>
  <c r="AO245" i="1"/>
  <c r="ES242" i="1"/>
  <c r="AL242" i="1"/>
  <c r="ES240" i="1"/>
  <c r="AL240" i="1"/>
  <c r="ES238" i="1"/>
  <c r="AL238" i="1"/>
  <c r="ES236" i="1"/>
  <c r="AL236" i="1"/>
  <c r="DO235" i="1"/>
  <c r="DN235" i="1"/>
  <c r="BS235" i="1"/>
  <c r="EU235" i="1"/>
  <c r="AN235" i="1"/>
  <c r="BB235" i="1"/>
  <c r="ET235" i="1"/>
  <c r="AM235" i="1"/>
  <c r="BA235" i="1"/>
  <c r="EV235" i="1"/>
  <c r="AO235" i="1"/>
  <c r="ES232" i="1"/>
  <c r="AL232" i="1"/>
  <c r="ES230" i="1"/>
  <c r="AL230" i="1"/>
  <c r="DO229" i="1"/>
  <c r="DN229" i="1"/>
  <c r="BS229" i="1"/>
  <c r="EU229" i="1"/>
  <c r="AN229" i="1"/>
  <c r="BB229" i="1"/>
  <c r="ET229" i="1"/>
  <c r="AM229" i="1"/>
  <c r="BA229" i="1"/>
  <c r="EV229" i="1"/>
  <c r="AO229" i="1"/>
  <c r="ES226" i="1"/>
  <c r="AL226" i="1"/>
  <c r="ES224" i="1"/>
  <c r="AL224" i="1"/>
  <c r="DO223" i="1"/>
  <c r="DN223" i="1"/>
  <c r="BS223" i="1"/>
  <c r="EU223" i="1"/>
  <c r="AN223" i="1"/>
  <c r="BB223" i="1"/>
  <c r="ET223" i="1"/>
  <c r="AM223" i="1"/>
  <c r="BA223" i="1"/>
  <c r="EV223" i="1"/>
  <c r="AO223" i="1"/>
  <c r="BX417" i="8"/>
  <c r="K411" i="8"/>
  <c r="I411" i="8"/>
  <c r="I402" i="8"/>
  <c r="I401" i="8"/>
  <c r="I400" i="8"/>
  <c r="K395" i="8"/>
  <c r="I395" i="8"/>
  <c r="I394" i="8"/>
  <c r="I393" i="8"/>
  <c r="I392" i="8"/>
  <c r="I390" i="8"/>
  <c r="K383" i="8"/>
  <c r="I383" i="8"/>
  <c r="K382" i="8"/>
  <c r="I382" i="8"/>
  <c r="I380" i="8"/>
  <c r="K373" i="8"/>
  <c r="I373" i="8"/>
  <c r="K372" i="8"/>
  <c r="I372" i="8"/>
  <c r="K371" i="8"/>
  <c r="I371" i="8"/>
  <c r="K370" i="8"/>
  <c r="I370" i="8"/>
  <c r="K369" i="8"/>
  <c r="I369" i="8"/>
  <c r="K368" i="8"/>
  <c r="I368" i="8"/>
  <c r="K367" i="8"/>
  <c r="I367" i="8"/>
  <c r="K364" i="8"/>
  <c r="I364" i="8"/>
  <c r="K363" i="8"/>
  <c r="I363" i="8"/>
  <c r="K362" i="8"/>
  <c r="I362" i="8"/>
  <c r="K361" i="8"/>
  <c r="I361" i="8"/>
  <c r="K360" i="8"/>
  <c r="I360" i="8"/>
  <c r="K359" i="8"/>
  <c r="I359" i="8"/>
  <c r="K358" i="8"/>
  <c r="I358" i="8"/>
  <c r="IU15" i="7"/>
  <c r="IT15" i="7"/>
  <c r="IS15" i="7"/>
  <c r="IQ15" i="7"/>
  <c r="IP15" i="7"/>
  <c r="IO15" i="7"/>
  <c r="GG15" i="7"/>
  <c r="GF15" i="7"/>
  <c r="GD15" i="7"/>
  <c r="GC15" i="7"/>
  <c r="GA15" i="7"/>
  <c r="FZ15" i="7"/>
  <c r="FY15" i="7"/>
  <c r="IM15" i="7"/>
  <c r="IL15" i="7"/>
  <c r="IK15" i="7"/>
  <c r="IJ15" i="7"/>
  <c r="IG15" i="7"/>
  <c r="IF15" i="7"/>
  <c r="IE15" i="7"/>
  <c r="ID15" i="7"/>
  <c r="IC15" i="7"/>
  <c r="IB15" i="7"/>
  <c r="FW15" i="7"/>
  <c r="FV15" i="7"/>
  <c r="FU15" i="7"/>
  <c r="FT15" i="7"/>
  <c r="FS15" i="7"/>
  <c r="FQ15" i="7"/>
  <c r="FP15" i="7"/>
  <c r="FO15" i="7"/>
  <c r="FH15" i="7"/>
  <c r="FG15" i="7"/>
  <c r="FF15" i="7"/>
  <c r="FD15" i="7"/>
  <c r="FA15" i="7"/>
  <c r="BP351" i="7"/>
  <c r="BO351" i="7"/>
  <c r="BN351" i="7"/>
  <c r="BM351" i="7"/>
  <c r="BL351" i="7"/>
  <c r="BK351" i="7"/>
  <c r="BJ351" i="7"/>
  <c r="BI351" i="7"/>
  <c r="BH351" i="7"/>
  <c r="BG351" i="7"/>
  <c r="BF351" i="7"/>
  <c r="BE351" i="7"/>
  <c r="BD15" i="7"/>
  <c r="BC15" i="7"/>
  <c r="BB15" i="7"/>
  <c r="BA15" i="7"/>
  <c r="AZ15" i="7"/>
  <c r="AY15" i="7"/>
  <c r="DZ15" i="7"/>
  <c r="DY15" i="7"/>
  <c r="DX15" i="7"/>
  <c r="DD15" i="7"/>
  <c r="ES185" i="1"/>
  <c r="AL185" i="1"/>
  <c r="DO184" i="1"/>
  <c r="DN184" i="1"/>
  <c r="BS184" i="1"/>
  <c r="EU184" i="1"/>
  <c r="AN184" i="1"/>
  <c r="BB184" i="1"/>
  <c r="ET184" i="1"/>
  <c r="AM184" i="1"/>
  <c r="BA184" i="1"/>
  <c r="EV184" i="1"/>
  <c r="AO184" i="1"/>
  <c r="ES181" i="1"/>
  <c r="AL181" i="1"/>
  <c r="ES179" i="1"/>
  <c r="AL179" i="1"/>
  <c r="DO178" i="1"/>
  <c r="DN178" i="1"/>
  <c r="BC178" i="1"/>
  <c r="ES178" i="1"/>
  <c r="AL178" i="1"/>
  <c r="BS178" i="1"/>
  <c r="EU178" i="1"/>
  <c r="AN178" i="1"/>
  <c r="BB178" i="1"/>
  <c r="ET178" i="1"/>
  <c r="AM178" i="1"/>
  <c r="BA178" i="1"/>
  <c r="EV178" i="1"/>
  <c r="AO178" i="1"/>
  <c r="ES175" i="1"/>
  <c r="AL175" i="1"/>
  <c r="ES173" i="1"/>
  <c r="AL173" i="1"/>
  <c r="ES171" i="1"/>
  <c r="AL171" i="1"/>
  <c r="ES169" i="1"/>
  <c r="AL169" i="1"/>
  <c r="ES167" i="1"/>
  <c r="AL167" i="1"/>
  <c r="ES165" i="1"/>
  <c r="AL165" i="1"/>
  <c r="ES163" i="1"/>
  <c r="AL163" i="1"/>
  <c r="DO162" i="1"/>
  <c r="DN162" i="1"/>
  <c r="BS162" i="1"/>
  <c r="EU162" i="1"/>
  <c r="AN162" i="1"/>
  <c r="BB162" i="1"/>
  <c r="ET162" i="1"/>
  <c r="AM162" i="1"/>
  <c r="BA162" i="1"/>
  <c r="EV162" i="1"/>
  <c r="AO162" i="1"/>
  <c r="ES159" i="1"/>
  <c r="AL159" i="1"/>
  <c r="ES157" i="1"/>
  <c r="AL157" i="1"/>
  <c r="ES153" i="1"/>
  <c r="AL153" i="1"/>
  <c r="ES151" i="1"/>
  <c r="AL151" i="1"/>
  <c r="ES149" i="1"/>
  <c r="AL149" i="1"/>
  <c r="DO148" i="1"/>
  <c r="DN148" i="1"/>
  <c r="BS148" i="1"/>
  <c r="EU148" i="1"/>
  <c r="AN148" i="1"/>
  <c r="BB148" i="1"/>
  <c r="ET148" i="1"/>
  <c r="AM148" i="1"/>
  <c r="BA148" i="1"/>
  <c r="EV148" i="1"/>
  <c r="AO148" i="1"/>
  <c r="ES145" i="1"/>
  <c r="AL145" i="1"/>
  <c r="ES143" i="1"/>
  <c r="AL143" i="1"/>
  <c r="ES141" i="1"/>
  <c r="AL141" i="1"/>
  <c r="ES139" i="1"/>
  <c r="AL139" i="1"/>
  <c r="ES137" i="1"/>
  <c r="AL137" i="1"/>
  <c r="ES135" i="1"/>
  <c r="AL135" i="1"/>
  <c r="ES133" i="1"/>
  <c r="AL133" i="1"/>
  <c r="DO132" i="1"/>
  <c r="DN132" i="1"/>
  <c r="BS132" i="1"/>
  <c r="EU132" i="1"/>
  <c r="AN132" i="1"/>
  <c r="BB132" i="1"/>
  <c r="ET132" i="1"/>
  <c r="AM132" i="1"/>
  <c r="BA132" i="1"/>
  <c r="EV132" i="1"/>
  <c r="AO132" i="1"/>
  <c r="ES129" i="1"/>
  <c r="AL129" i="1"/>
  <c r="ES127" i="1"/>
  <c r="AL127" i="1"/>
  <c r="ES125" i="1"/>
  <c r="AL125" i="1"/>
  <c r="ES123" i="1"/>
  <c r="AL123" i="1"/>
  <c r="DO122" i="1"/>
  <c r="DN122" i="1"/>
  <c r="BS122" i="1"/>
  <c r="EU122" i="1"/>
  <c r="AN122" i="1"/>
  <c r="BB122" i="1"/>
  <c r="ET122" i="1"/>
  <c r="AM122" i="1"/>
  <c r="BA122" i="1"/>
  <c r="EV122" i="1"/>
  <c r="AO122" i="1"/>
  <c r="ES119" i="1"/>
  <c r="AL119" i="1"/>
  <c r="DO118" i="1"/>
  <c r="DN118" i="1"/>
  <c r="BS118" i="1"/>
  <c r="EU118" i="1"/>
  <c r="AN118" i="1"/>
  <c r="BB118" i="1"/>
  <c r="ET118" i="1"/>
  <c r="AM118" i="1"/>
  <c r="BA118" i="1"/>
  <c r="EV118" i="1"/>
  <c r="AO118" i="1"/>
  <c r="ES115" i="1"/>
  <c r="AL115" i="1"/>
  <c r="DO114" i="1"/>
  <c r="DN114" i="1"/>
  <c r="BB114" i="1"/>
  <c r="ET114" i="1"/>
  <c r="AM114" i="1"/>
  <c r="BA114" i="1"/>
  <c r="EV114" i="1"/>
  <c r="AO114" i="1"/>
  <c r="ES111" i="1"/>
  <c r="AL111" i="1"/>
  <c r="ES109" i="1"/>
  <c r="AL109" i="1"/>
  <c r="DO108" i="1"/>
  <c r="DN108" i="1"/>
  <c r="BC108" i="1"/>
  <c r="ES108" i="1"/>
  <c r="AL108" i="1"/>
  <c r="BS108" i="1"/>
  <c r="EU108" i="1"/>
  <c r="AN108" i="1"/>
  <c r="BB108" i="1"/>
  <c r="ET108" i="1"/>
  <c r="AM108" i="1"/>
  <c r="BA108" i="1"/>
  <c r="EV108" i="1"/>
  <c r="AO108" i="1"/>
  <c r="ES105" i="1"/>
  <c r="AL105" i="1"/>
  <c r="ES103" i="1"/>
  <c r="AL103" i="1"/>
  <c r="DO102" i="1"/>
  <c r="DN102" i="1"/>
  <c r="BB102" i="1"/>
  <c r="ET102" i="1"/>
  <c r="AM102" i="1"/>
  <c r="BA102" i="1"/>
  <c r="EV102" i="1"/>
  <c r="AO102" i="1"/>
  <c r="ES99" i="1"/>
  <c r="AL99" i="1"/>
  <c r="ES97" i="1"/>
  <c r="AL97" i="1"/>
  <c r="ES95" i="1"/>
  <c r="AL95" i="1"/>
  <c r="DO92" i="1"/>
  <c r="DN92" i="1"/>
  <c r="BS92" i="1"/>
  <c r="EU92" i="1"/>
  <c r="AN92" i="1"/>
  <c r="BB92" i="1"/>
  <c r="ET92" i="1"/>
  <c r="AM92" i="1"/>
  <c r="BA92" i="1"/>
  <c r="EV92" i="1"/>
  <c r="AO92" i="1"/>
  <c r="ES89" i="1"/>
  <c r="AL89" i="1"/>
  <c r="ES87" i="1"/>
  <c r="AL87" i="1"/>
  <c r="ES85" i="1"/>
  <c r="AL85" i="1"/>
  <c r="ES83" i="1"/>
  <c r="AL83" i="1"/>
  <c r="ES81" i="1"/>
  <c r="AL81" i="1"/>
  <c r="ES79" i="1"/>
  <c r="AL79" i="1"/>
  <c r="DO78" i="1"/>
  <c r="DN78" i="1"/>
  <c r="BS78" i="1"/>
  <c r="EU78" i="1"/>
  <c r="AN78" i="1"/>
  <c r="BB78" i="1"/>
  <c r="ET78" i="1"/>
  <c r="AM78" i="1"/>
  <c r="BA78" i="1"/>
  <c r="EV78" i="1"/>
  <c r="AO78" i="1"/>
  <c r="BX147" i="8"/>
  <c r="ES74" i="1"/>
  <c r="AL74" i="1"/>
  <c r="ES72" i="1"/>
  <c r="AL72" i="1"/>
  <c r="DO71" i="1"/>
  <c r="DN71" i="1"/>
  <c r="BS71" i="1"/>
  <c r="EU71" i="1"/>
  <c r="AN71" i="1"/>
  <c r="BB71" i="1"/>
  <c r="ET71" i="1"/>
  <c r="AM71" i="1"/>
  <c r="BA71" i="1"/>
  <c r="EV71" i="1"/>
  <c r="AO71" i="1"/>
  <c r="ES68" i="1"/>
  <c r="AL68" i="1"/>
  <c r="ES66" i="1"/>
  <c r="AL66" i="1"/>
  <c r="ES64" i="1"/>
  <c r="AL64" i="1"/>
  <c r="DO63" i="1"/>
  <c r="DN63" i="1"/>
  <c r="BS63" i="1"/>
  <c r="EU63" i="1"/>
  <c r="AN63" i="1"/>
  <c r="BB63" i="1"/>
  <c r="ET63" i="1"/>
  <c r="AM63" i="1"/>
  <c r="BA63" i="1"/>
  <c r="EV63" i="1"/>
  <c r="AO63" i="1"/>
  <c r="ES60" i="1"/>
  <c r="AL60" i="1"/>
  <c r="ES58" i="1"/>
  <c r="AL58" i="1"/>
  <c r="ES56" i="1"/>
  <c r="AL56" i="1"/>
  <c r="ES54" i="1"/>
  <c r="AL54" i="1"/>
  <c r="ES52" i="1"/>
  <c r="AL52" i="1"/>
  <c r="DO51" i="1"/>
  <c r="DN51" i="1"/>
  <c r="BS51" i="1"/>
  <c r="EU51" i="1"/>
  <c r="AN51" i="1"/>
  <c r="BB51" i="1"/>
  <c r="ET51" i="1"/>
  <c r="AM51" i="1"/>
  <c r="BA51" i="1"/>
  <c r="EV51" i="1"/>
  <c r="AO51" i="1"/>
  <c r="ES48" i="1"/>
  <c r="AL48" i="1"/>
  <c r="ES46" i="1"/>
  <c r="AL46" i="1"/>
  <c r="ES44" i="1"/>
  <c r="AL44" i="1"/>
  <c r="ES42" i="1"/>
  <c r="AL42" i="1"/>
  <c r="DO41" i="1"/>
  <c r="DN41" i="1"/>
  <c r="BS41" i="1"/>
  <c r="EU41" i="1"/>
  <c r="AN41" i="1"/>
  <c r="BB41" i="1"/>
  <c r="ET41" i="1"/>
  <c r="AM41" i="1"/>
  <c r="BA41" i="1"/>
  <c r="EV41" i="1"/>
  <c r="AO41" i="1"/>
  <c r="ES38" i="1"/>
  <c r="AL38" i="1"/>
  <c r="ES36" i="1"/>
  <c r="AL36" i="1"/>
  <c r="DO35" i="1"/>
  <c r="DN35" i="1"/>
  <c r="BS35" i="1"/>
  <c r="EU35" i="1"/>
  <c r="AN35" i="1"/>
  <c r="BB35" i="1"/>
  <c r="ET35" i="1"/>
  <c r="AM35" i="1"/>
  <c r="BA35" i="1"/>
  <c r="EV35" i="1"/>
  <c r="AO35" i="1"/>
  <c r="ES32" i="1"/>
  <c r="AL32" i="1"/>
  <c r="ES30" i="1"/>
  <c r="AL30" i="1"/>
  <c r="DO29" i="1"/>
  <c r="DN29" i="1"/>
  <c r="BS29" i="1"/>
  <c r="EU29" i="1"/>
  <c r="AN29" i="1"/>
  <c r="BB29" i="1"/>
  <c r="ET29" i="1"/>
  <c r="AM29" i="1"/>
  <c r="BA29" i="1"/>
  <c r="EV29" i="1"/>
  <c r="AO29" i="1"/>
  <c r="BX48" i="8"/>
  <c r="BT35" i="8"/>
  <c r="BV34" i="8"/>
  <c r="BT31" i="8"/>
  <c r="BT30" i="8"/>
  <c r="BT29" i="8"/>
  <c r="BU23" i="8"/>
  <c r="BW14" i="8"/>
  <c r="BS13" i="8"/>
  <c r="BS12" i="8"/>
  <c r="BS11" i="8"/>
  <c r="BR10" i="8"/>
  <c r="BR9" i="8"/>
  <c r="BR8" i="8"/>
  <c r="BR7" i="8"/>
  <c r="FJ17" i="7" l="1"/>
  <c r="DH122" i="3"/>
  <c r="DH123" i="3"/>
  <c r="DH124" i="3"/>
  <c r="DH121" i="3"/>
  <c r="DH120" i="3"/>
  <c r="DH117" i="3"/>
  <c r="DH119" i="3"/>
  <c r="DH118" i="3"/>
  <c r="E68" i="17"/>
  <c r="G69" i="17" s="1"/>
  <c r="DH154" i="3"/>
  <c r="DH151" i="3"/>
  <c r="DH152" i="3"/>
  <c r="DH153" i="3"/>
  <c r="E72" i="17"/>
  <c r="DH185" i="3"/>
  <c r="DH186" i="3"/>
  <c r="DH184" i="3"/>
  <c r="DH187" i="3"/>
  <c r="DH183" i="3"/>
  <c r="DH180" i="3"/>
  <c r="DH177" i="3"/>
  <c r="DH173" i="3"/>
  <c r="DH181" i="3"/>
  <c r="DH178" i="3"/>
  <c r="DH175" i="3"/>
  <c r="DH174" i="3"/>
  <c r="DH182" i="3"/>
  <c r="DH179" i="3"/>
  <c r="DH176" i="3"/>
  <c r="E85" i="17"/>
  <c r="DH250" i="3"/>
  <c r="DH248" i="3"/>
  <c r="DH246" i="3"/>
  <c r="DH251" i="3"/>
  <c r="DH249" i="3"/>
  <c r="DH247" i="3"/>
  <c r="DH243" i="3"/>
  <c r="DH240" i="3"/>
  <c r="DH238" i="3"/>
  <c r="DH244" i="3"/>
  <c r="DH241" i="3"/>
  <c r="DH245" i="3"/>
  <c r="DH242" i="3"/>
  <c r="DH239" i="3"/>
  <c r="DH237" i="3"/>
  <c r="E143" i="17"/>
  <c r="DH461" i="3"/>
  <c r="DH460" i="3"/>
  <c r="DH459" i="3"/>
  <c r="DH458" i="3"/>
  <c r="DH457" i="3"/>
  <c r="DH481" i="3"/>
  <c r="DH482" i="3"/>
  <c r="DH479" i="3"/>
  <c r="DH480" i="3"/>
  <c r="DH477" i="3"/>
  <c r="DH478" i="3"/>
  <c r="DH475" i="3"/>
  <c r="DH476" i="3"/>
  <c r="DH626" i="3"/>
  <c r="DH624" i="3"/>
  <c r="DH629" i="3"/>
  <c r="DH627" i="3"/>
  <c r="DH625" i="3"/>
  <c r="DH630" i="3"/>
  <c r="DH628" i="3"/>
  <c r="DH623" i="3"/>
  <c r="DH620" i="3"/>
  <c r="DH617" i="3"/>
  <c r="DH621" i="3"/>
  <c r="DH618" i="3"/>
  <c r="DH622" i="3"/>
  <c r="DH619" i="3"/>
  <c r="DH615" i="3"/>
  <c r="DH616" i="3"/>
  <c r="DH702" i="3"/>
  <c r="DH701" i="3"/>
  <c r="E211" i="17"/>
  <c r="DH733" i="3"/>
  <c r="E219" i="17"/>
  <c r="DH767" i="3"/>
  <c r="DH765" i="3"/>
  <c r="DH763" i="3"/>
  <c r="DH761" i="3"/>
  <c r="DH766" i="3"/>
  <c r="DH764" i="3"/>
  <c r="DH762" i="3"/>
  <c r="DH760" i="3"/>
  <c r="DH757" i="3"/>
  <c r="DH754" i="3"/>
  <c r="DH758" i="3"/>
  <c r="DH755" i="3"/>
  <c r="DH759" i="3"/>
  <c r="DH756" i="3"/>
  <c r="DH753" i="3"/>
  <c r="DH751" i="3"/>
  <c r="DH752" i="3"/>
  <c r="E232" i="17"/>
  <c r="DH816" i="3"/>
  <c r="DH814" i="3"/>
  <c r="DH817" i="3"/>
  <c r="DH815" i="3"/>
  <c r="DH813" i="3"/>
  <c r="DH812" i="3"/>
  <c r="DH811" i="3"/>
  <c r="DH864" i="3"/>
  <c r="DH863" i="3"/>
  <c r="DH862" i="3"/>
  <c r="DH891" i="3"/>
  <c r="DH892" i="3"/>
  <c r="DH890" i="3"/>
  <c r="DH888" i="3"/>
  <c r="DH889" i="3"/>
  <c r="DH886" i="3"/>
  <c r="DH887" i="3"/>
  <c r="E32" i="17"/>
  <c r="DH28" i="3"/>
  <c r="DH26" i="3"/>
  <c r="DH29" i="3"/>
  <c r="DH27" i="3"/>
  <c r="DH23" i="3"/>
  <c r="DH21" i="3"/>
  <c r="DH24" i="3"/>
  <c r="DH22" i="3"/>
  <c r="DH25" i="3"/>
  <c r="E65" i="17"/>
  <c r="DH141" i="3"/>
  <c r="DH142" i="3"/>
  <c r="DH138" i="3"/>
  <c r="DH136" i="3"/>
  <c r="DH139" i="3"/>
  <c r="DH140" i="3"/>
  <c r="DH137" i="3"/>
  <c r="DH135" i="3"/>
  <c r="DH158" i="3"/>
  <c r="DH156" i="3"/>
  <c r="DH157" i="3"/>
  <c r="DH155" i="3"/>
  <c r="DH201" i="3"/>
  <c r="DH199" i="3"/>
  <c r="DH202" i="3"/>
  <c r="DH200" i="3"/>
  <c r="DH198" i="3"/>
  <c r="DH195" i="3"/>
  <c r="DH192" i="3"/>
  <c r="DH189" i="3"/>
  <c r="DH196" i="3"/>
  <c r="DH193" i="3"/>
  <c r="DH190" i="3"/>
  <c r="DH197" i="3"/>
  <c r="DH194" i="3"/>
  <c r="DH191" i="3"/>
  <c r="DH188" i="3"/>
  <c r="DH261" i="3"/>
  <c r="DH266" i="3"/>
  <c r="DH264" i="3"/>
  <c r="DH262" i="3"/>
  <c r="DH265" i="3"/>
  <c r="DH263" i="3"/>
  <c r="DH260" i="3"/>
  <c r="DH257" i="3"/>
  <c r="DH254" i="3"/>
  <c r="DH258" i="3"/>
  <c r="DH255" i="3"/>
  <c r="DH252" i="3"/>
  <c r="DH259" i="3"/>
  <c r="DH256" i="3"/>
  <c r="DH253" i="3"/>
  <c r="E91" i="17"/>
  <c r="DH276" i="3"/>
  <c r="DH281" i="3"/>
  <c r="DH277" i="3"/>
  <c r="DH282" i="3"/>
  <c r="DH280" i="3"/>
  <c r="DH278" i="3"/>
  <c r="DH279" i="3"/>
  <c r="DH274" i="3"/>
  <c r="DH271" i="3"/>
  <c r="DH275" i="3"/>
  <c r="DH272" i="3"/>
  <c r="DH273" i="3"/>
  <c r="DH267" i="3"/>
  <c r="DH269" i="3"/>
  <c r="DH268" i="3"/>
  <c r="DH270" i="3"/>
  <c r="E111" i="17"/>
  <c r="DH357" i="3"/>
  <c r="DH355" i="3"/>
  <c r="DH356" i="3"/>
  <c r="DH354" i="3"/>
  <c r="DH353" i="3"/>
  <c r="DH351" i="3"/>
  <c r="DH352" i="3"/>
  <c r="DH350" i="3"/>
  <c r="DH349" i="3"/>
  <c r="DH466" i="3"/>
  <c r="DH465" i="3"/>
  <c r="DH463" i="3"/>
  <c r="DH464" i="3"/>
  <c r="DH462" i="3"/>
  <c r="E151" i="17"/>
  <c r="G152" i="17" s="1"/>
  <c r="DH497" i="3"/>
  <c r="DH496" i="3"/>
  <c r="DH493" i="3"/>
  <c r="DH494" i="3"/>
  <c r="DH495" i="3"/>
  <c r="DH491" i="3"/>
  <c r="DH492" i="3"/>
  <c r="E158" i="17"/>
  <c r="DH551" i="3"/>
  <c r="DH549" i="3"/>
  <c r="DH547" i="3"/>
  <c r="DH545" i="3"/>
  <c r="DH550" i="3"/>
  <c r="DH548" i="3"/>
  <c r="DH546" i="3"/>
  <c r="DH544" i="3"/>
  <c r="DH541" i="3"/>
  <c r="DH538" i="3"/>
  <c r="DH542" i="3"/>
  <c r="DH539" i="3"/>
  <c r="DH543" i="3"/>
  <c r="DH540" i="3"/>
  <c r="DH537" i="3"/>
  <c r="DH535" i="3"/>
  <c r="DH536" i="3"/>
  <c r="E183" i="17"/>
  <c r="G184" i="17" s="1"/>
  <c r="DH653" i="3"/>
  <c r="DH652" i="3"/>
  <c r="DH649" i="3"/>
  <c r="DH650" i="3"/>
  <c r="DH651" i="3"/>
  <c r="DH647" i="3"/>
  <c r="DH648" i="3"/>
  <c r="E186" i="17"/>
  <c r="DH677" i="3"/>
  <c r="DH675" i="3"/>
  <c r="DH673" i="3"/>
  <c r="DH671" i="3"/>
  <c r="DH669" i="3"/>
  <c r="DH667" i="3"/>
  <c r="DH665" i="3"/>
  <c r="DH676" i="3"/>
  <c r="DH674" i="3"/>
  <c r="DH672" i="3"/>
  <c r="DH670" i="3"/>
  <c r="DH668" i="3"/>
  <c r="DH666" i="3"/>
  <c r="DH664" i="3"/>
  <c r="DH663" i="3"/>
  <c r="DH662" i="3"/>
  <c r="DH661" i="3"/>
  <c r="E208" i="17"/>
  <c r="DH724" i="3"/>
  <c r="DH723" i="3"/>
  <c r="DH721" i="3"/>
  <c r="DH722" i="3"/>
  <c r="DH719" i="3"/>
  <c r="DH720" i="3"/>
  <c r="DH717" i="3"/>
  <c r="DH718" i="3"/>
  <c r="E212" i="17"/>
  <c r="DH735" i="3"/>
  <c r="DH784" i="3"/>
  <c r="DH782" i="3"/>
  <c r="DH780" i="3"/>
  <c r="DH778" i="3"/>
  <c r="DH783" i="3"/>
  <c r="DH781" i="3"/>
  <c r="DH779" i="3"/>
  <c r="DH775" i="3"/>
  <c r="DH772" i="3"/>
  <c r="DH776" i="3"/>
  <c r="DH773" i="3"/>
  <c r="DH770" i="3"/>
  <c r="DH777" i="3"/>
  <c r="DH774" i="3"/>
  <c r="DH771" i="3"/>
  <c r="DH769" i="3"/>
  <c r="DH768" i="3"/>
  <c r="DH823" i="3"/>
  <c r="DH821" i="3"/>
  <c r="DH824" i="3"/>
  <c r="DH822" i="3"/>
  <c r="DH819" i="3"/>
  <c r="DH820" i="3"/>
  <c r="DH818" i="3"/>
  <c r="E254" i="17"/>
  <c r="DH906" i="3"/>
  <c r="DH904" i="3"/>
  <c r="DH901" i="3"/>
  <c r="DH902" i="3"/>
  <c r="DH907" i="3"/>
  <c r="DH905" i="3"/>
  <c r="DH903" i="3"/>
  <c r="DH898" i="3"/>
  <c r="DH895" i="3"/>
  <c r="DH899" i="3"/>
  <c r="DH896" i="3"/>
  <c r="DH900" i="3"/>
  <c r="DH897" i="3"/>
  <c r="DH894" i="3"/>
  <c r="DH893" i="3"/>
  <c r="E266" i="17"/>
  <c r="DH954" i="3"/>
  <c r="DH952" i="3"/>
  <c r="DH950" i="3"/>
  <c r="DH948" i="3"/>
  <c r="DH946" i="3"/>
  <c r="DH944" i="3"/>
  <c r="DH942" i="3"/>
  <c r="DH953" i="3"/>
  <c r="DH951" i="3"/>
  <c r="DH949" i="3"/>
  <c r="DH947" i="3"/>
  <c r="DH945" i="3"/>
  <c r="DH943" i="3"/>
  <c r="DH941" i="3"/>
  <c r="DH939" i="3"/>
  <c r="DH940" i="3"/>
  <c r="E29" i="17"/>
  <c r="DH14" i="3"/>
  <c r="DH15" i="3"/>
  <c r="DH13" i="3"/>
  <c r="DH12" i="3"/>
  <c r="DH11" i="3"/>
  <c r="DH37" i="3"/>
  <c r="DH35" i="3"/>
  <c r="DH38" i="3"/>
  <c r="DH36" i="3"/>
  <c r="DH32" i="3"/>
  <c r="DH31" i="3"/>
  <c r="DH33" i="3"/>
  <c r="DH34" i="3"/>
  <c r="DH30" i="3"/>
  <c r="E62" i="17"/>
  <c r="DH128" i="3"/>
  <c r="DH129" i="3"/>
  <c r="DH125" i="3"/>
  <c r="DH126" i="3"/>
  <c r="DH127" i="3"/>
  <c r="DH149" i="3"/>
  <c r="DH150" i="3"/>
  <c r="DH148" i="3"/>
  <c r="DH145" i="3"/>
  <c r="DH146" i="3"/>
  <c r="DH143" i="3"/>
  <c r="DH147" i="3"/>
  <c r="DH144" i="3"/>
  <c r="DH294" i="3"/>
  <c r="DH292" i="3"/>
  <c r="DH297" i="3"/>
  <c r="DH295" i="3"/>
  <c r="DH293" i="3"/>
  <c r="DH298" i="3"/>
  <c r="DH296" i="3"/>
  <c r="DH289" i="3"/>
  <c r="DH286" i="3"/>
  <c r="DH290" i="3"/>
  <c r="DH287" i="3"/>
  <c r="DH291" i="3"/>
  <c r="DH288" i="3"/>
  <c r="DH285" i="3"/>
  <c r="DH284" i="3"/>
  <c r="DH283" i="3"/>
  <c r="E108" i="17"/>
  <c r="DH343" i="3"/>
  <c r="DH342" i="3"/>
  <c r="DH341" i="3"/>
  <c r="DH339" i="3"/>
  <c r="DH340" i="3"/>
  <c r="DH366" i="3"/>
  <c r="DH364" i="3"/>
  <c r="DH365" i="3"/>
  <c r="DH363" i="3"/>
  <c r="DH362" i="3"/>
  <c r="DH360" i="3"/>
  <c r="DH361" i="3"/>
  <c r="DH358" i="3"/>
  <c r="DH359" i="3"/>
  <c r="DH504" i="3"/>
  <c r="DH502" i="3"/>
  <c r="DH503" i="3"/>
  <c r="DH500" i="3"/>
  <c r="DH501" i="3"/>
  <c r="DH498" i="3"/>
  <c r="DH499" i="3"/>
  <c r="DH568" i="3"/>
  <c r="DH566" i="3"/>
  <c r="DH564" i="3"/>
  <c r="DH562" i="3"/>
  <c r="DH567" i="3"/>
  <c r="DH565" i="3"/>
  <c r="DH563" i="3"/>
  <c r="DH559" i="3"/>
  <c r="DH556" i="3"/>
  <c r="DH560" i="3"/>
  <c r="DH557" i="3"/>
  <c r="DH554" i="3"/>
  <c r="DH561" i="3"/>
  <c r="DH558" i="3"/>
  <c r="DH555" i="3"/>
  <c r="DH553" i="3"/>
  <c r="DH552" i="3"/>
  <c r="E180" i="17"/>
  <c r="DH637" i="3"/>
  <c r="DH638" i="3"/>
  <c r="DH635" i="3"/>
  <c r="DH636" i="3"/>
  <c r="DH633" i="3"/>
  <c r="DH634" i="3"/>
  <c r="DH631" i="3"/>
  <c r="DH632" i="3"/>
  <c r="DH660" i="3"/>
  <c r="DH658" i="3"/>
  <c r="DH659" i="3"/>
  <c r="DH656" i="3"/>
  <c r="DH657" i="3"/>
  <c r="DH654" i="3"/>
  <c r="DH655" i="3"/>
  <c r="DH694" i="3"/>
  <c r="DH692" i="3"/>
  <c r="DH690" i="3"/>
  <c r="DH688" i="3"/>
  <c r="DH686" i="3"/>
  <c r="DH684" i="3"/>
  <c r="DH682" i="3"/>
  <c r="DH693" i="3"/>
  <c r="DH691" i="3"/>
  <c r="DH689" i="3"/>
  <c r="DH687" i="3"/>
  <c r="DH685" i="3"/>
  <c r="DH683" i="3"/>
  <c r="DH681" i="3"/>
  <c r="DH680" i="3"/>
  <c r="DH678" i="3"/>
  <c r="DH679" i="3"/>
  <c r="DH731" i="3"/>
  <c r="DH732" i="3"/>
  <c r="DH728" i="3"/>
  <c r="DH729" i="3"/>
  <c r="DH730" i="3"/>
  <c r="DH727" i="3"/>
  <c r="DH726" i="3"/>
  <c r="DH725" i="3"/>
  <c r="E240" i="17"/>
  <c r="G241" i="17" s="1"/>
  <c r="DH849" i="3"/>
  <c r="DH847" i="3"/>
  <c r="DH844" i="3"/>
  <c r="DH848" i="3"/>
  <c r="DH845" i="3"/>
  <c r="DH846" i="3"/>
  <c r="DH843" i="3"/>
  <c r="DH842" i="3"/>
  <c r="DH841" i="3"/>
  <c r="DH921" i="3"/>
  <c r="DH919" i="3"/>
  <c r="DH916" i="3"/>
  <c r="DH917" i="3"/>
  <c r="DH922" i="3"/>
  <c r="DH920" i="3"/>
  <c r="DH918" i="3"/>
  <c r="DH915" i="3"/>
  <c r="DH913" i="3"/>
  <c r="DH914" i="3"/>
  <c r="DH910" i="3"/>
  <c r="DH911" i="3"/>
  <c r="DH912" i="3"/>
  <c r="DH908" i="3"/>
  <c r="DH909" i="3"/>
  <c r="DH969" i="3"/>
  <c r="DH967" i="3"/>
  <c r="DH965" i="3"/>
  <c r="DH963" i="3"/>
  <c r="DH961" i="3"/>
  <c r="DH959" i="3"/>
  <c r="DH970" i="3"/>
  <c r="DH968" i="3"/>
  <c r="DH966" i="3"/>
  <c r="DH964" i="3"/>
  <c r="DH962" i="3"/>
  <c r="DH960" i="3"/>
  <c r="DH958" i="3"/>
  <c r="DH957" i="3"/>
  <c r="DH955" i="3"/>
  <c r="DH956" i="3"/>
  <c r="E26" i="17"/>
  <c r="DH4" i="3"/>
  <c r="DH5" i="3"/>
  <c r="DH3" i="3"/>
  <c r="DH1" i="3"/>
  <c r="DH2" i="3"/>
  <c r="DH19" i="3"/>
  <c r="DH20" i="3"/>
  <c r="DH18" i="3"/>
  <c r="DH16" i="3"/>
  <c r="DH17" i="3"/>
  <c r="E43" i="17"/>
  <c r="DH66" i="3"/>
  <c r="DH64" i="3"/>
  <c r="DH65" i="3"/>
  <c r="DH63" i="3"/>
  <c r="DH60" i="3"/>
  <c r="DH61" i="3"/>
  <c r="DH62" i="3"/>
  <c r="DH59" i="3"/>
  <c r="DH133" i="3"/>
  <c r="DH134" i="3"/>
  <c r="DH131" i="3"/>
  <c r="DH132" i="3"/>
  <c r="DH130" i="3"/>
  <c r="E70" i="17"/>
  <c r="G71" i="17" s="1"/>
  <c r="DH165" i="3"/>
  <c r="DH162" i="3"/>
  <c r="DH160" i="3"/>
  <c r="DH163" i="3"/>
  <c r="DH164" i="3"/>
  <c r="DH161" i="3"/>
  <c r="DH159" i="3"/>
  <c r="E77" i="17"/>
  <c r="DH213" i="3"/>
  <c r="DH218" i="3"/>
  <c r="DH216" i="3"/>
  <c r="DH214" i="3"/>
  <c r="DH219" i="3"/>
  <c r="DH217" i="3"/>
  <c r="DH215" i="3"/>
  <c r="DH210" i="3"/>
  <c r="DH207" i="3"/>
  <c r="DH211" i="3"/>
  <c r="DH208" i="3"/>
  <c r="DH205" i="3"/>
  <c r="DH203" i="3"/>
  <c r="DH212" i="3"/>
  <c r="DH209" i="3"/>
  <c r="DH206" i="3"/>
  <c r="DH204" i="3"/>
  <c r="E102" i="17"/>
  <c r="G103" i="17" s="1"/>
  <c r="DH321" i="3"/>
  <c r="DH318" i="3"/>
  <c r="DH319" i="3"/>
  <c r="DH320" i="3"/>
  <c r="DH317" i="3"/>
  <c r="DH316" i="3"/>
  <c r="DH315" i="3"/>
  <c r="E105" i="17"/>
  <c r="DH333" i="3"/>
  <c r="DH332" i="3"/>
  <c r="DH331" i="3"/>
  <c r="DH329" i="3"/>
  <c r="DH330" i="3"/>
  <c r="DH348" i="3"/>
  <c r="DH347" i="3"/>
  <c r="DH346" i="3"/>
  <c r="DH344" i="3"/>
  <c r="DH345" i="3"/>
  <c r="E122" i="17"/>
  <c r="DH393" i="3"/>
  <c r="DH394" i="3"/>
  <c r="DH392" i="3"/>
  <c r="DH390" i="3"/>
  <c r="DH391" i="3"/>
  <c r="DH389" i="3"/>
  <c r="DH387" i="3"/>
  <c r="DH388" i="3"/>
  <c r="E139" i="17"/>
  <c r="DH446" i="3"/>
  <c r="DH447" i="3"/>
  <c r="DH448" i="3"/>
  <c r="DH445" i="3"/>
  <c r="DH443" i="3"/>
  <c r="DH444" i="3"/>
  <c r="DH441" i="3"/>
  <c r="DH442" i="3"/>
  <c r="DH645" i="3"/>
  <c r="DH646" i="3"/>
  <c r="DH642" i="3"/>
  <c r="DH643" i="3"/>
  <c r="DH644" i="3"/>
  <c r="DH641" i="3"/>
  <c r="DH640" i="3"/>
  <c r="DH639" i="3"/>
  <c r="E214" i="17"/>
  <c r="DH740" i="3"/>
  <c r="DH743" i="3"/>
  <c r="DH741" i="3"/>
  <c r="DH742" i="3"/>
  <c r="DH739" i="3"/>
  <c r="DH738" i="3"/>
  <c r="DH737" i="3"/>
  <c r="E227" i="17"/>
  <c r="DH797" i="3"/>
  <c r="DH795" i="3"/>
  <c r="DH796" i="3"/>
  <c r="DH794" i="3"/>
  <c r="DH793" i="3"/>
  <c r="DH790" i="3"/>
  <c r="DH787" i="3"/>
  <c r="DH791" i="3"/>
  <c r="DH788" i="3"/>
  <c r="DH792" i="3"/>
  <c r="DH789" i="3"/>
  <c r="DH785" i="3"/>
  <c r="DH786" i="3"/>
  <c r="E237" i="17"/>
  <c r="DH831" i="3"/>
  <c r="DH832" i="3"/>
  <c r="DH830" i="3"/>
  <c r="DH827" i="3"/>
  <c r="DH828" i="3"/>
  <c r="DH829" i="3"/>
  <c r="DH825" i="3"/>
  <c r="DH826" i="3"/>
  <c r="DH858" i="3"/>
  <c r="DH856" i="3"/>
  <c r="DH853" i="3"/>
  <c r="DH857" i="3"/>
  <c r="DH854" i="3"/>
  <c r="DH855" i="3"/>
  <c r="DH852" i="3"/>
  <c r="DH850" i="3"/>
  <c r="DH851" i="3"/>
  <c r="DH9" i="3"/>
  <c r="DH10" i="3"/>
  <c r="DH6" i="3"/>
  <c r="DH8" i="3"/>
  <c r="DH7" i="3"/>
  <c r="E37" i="17"/>
  <c r="DH48" i="3"/>
  <c r="DH46" i="3"/>
  <c r="DH44" i="3"/>
  <c r="DH47" i="3"/>
  <c r="DH45" i="3"/>
  <c r="DH41" i="3"/>
  <c r="DH42" i="3"/>
  <c r="DH39" i="3"/>
  <c r="DH43" i="3"/>
  <c r="DH40" i="3"/>
  <c r="DH73" i="3"/>
  <c r="DH74" i="3"/>
  <c r="DH72" i="3"/>
  <c r="DH71" i="3"/>
  <c r="DH69" i="3"/>
  <c r="DH67" i="3"/>
  <c r="DH70" i="3"/>
  <c r="DH68" i="3"/>
  <c r="E47" i="17"/>
  <c r="DH79" i="3"/>
  <c r="DH80" i="3"/>
  <c r="DH75" i="3"/>
  <c r="DH77" i="3"/>
  <c r="DH76" i="3"/>
  <c r="DH78" i="3"/>
  <c r="E51" i="17"/>
  <c r="DH94" i="3"/>
  <c r="DH97" i="3"/>
  <c r="DH92" i="3"/>
  <c r="DH95" i="3"/>
  <c r="DH93" i="3"/>
  <c r="DH96" i="3"/>
  <c r="DH89" i="3"/>
  <c r="DH90" i="3"/>
  <c r="DH87" i="3"/>
  <c r="DH91" i="3"/>
  <c r="DH88" i="3"/>
  <c r="DH172" i="3"/>
  <c r="DH171" i="3"/>
  <c r="DH168" i="3"/>
  <c r="DH169" i="3"/>
  <c r="DH166" i="3"/>
  <c r="DH170" i="3"/>
  <c r="DH167" i="3"/>
  <c r="DH232" i="3"/>
  <c r="DH230" i="3"/>
  <c r="DH235" i="3"/>
  <c r="DH233" i="3"/>
  <c r="DH231" i="3"/>
  <c r="DH236" i="3"/>
  <c r="DH234" i="3"/>
  <c r="DH228" i="3"/>
  <c r="DH225" i="3"/>
  <c r="DH222" i="3"/>
  <c r="DH220" i="3"/>
  <c r="DH229" i="3"/>
  <c r="DH226" i="3"/>
  <c r="DH223" i="3"/>
  <c r="DH221" i="3"/>
  <c r="DH227" i="3"/>
  <c r="DH224" i="3"/>
  <c r="E99" i="17"/>
  <c r="DH305" i="3"/>
  <c r="DH306" i="3"/>
  <c r="DH304" i="3"/>
  <c r="DH301" i="3"/>
  <c r="DH302" i="3"/>
  <c r="DH303" i="3"/>
  <c r="DH299" i="3"/>
  <c r="DH300" i="3"/>
  <c r="DH328" i="3"/>
  <c r="DH327" i="3"/>
  <c r="DH324" i="3"/>
  <c r="DH325" i="3"/>
  <c r="DH326" i="3"/>
  <c r="DH322" i="3"/>
  <c r="DH323" i="3"/>
  <c r="DH338" i="3"/>
  <c r="DH337" i="3"/>
  <c r="DH336" i="3"/>
  <c r="DH335" i="3"/>
  <c r="DH334" i="3"/>
  <c r="E116" i="17"/>
  <c r="DH375" i="3"/>
  <c r="DH373" i="3"/>
  <c r="DH376" i="3"/>
  <c r="DH374" i="3"/>
  <c r="DH372" i="3"/>
  <c r="DH370" i="3"/>
  <c r="DH371" i="3"/>
  <c r="DH369" i="3"/>
  <c r="DH367" i="3"/>
  <c r="DH368" i="3"/>
  <c r="DH402" i="3"/>
  <c r="DH400" i="3"/>
  <c r="DH401" i="3"/>
  <c r="DH398" i="3"/>
  <c r="DH399" i="3"/>
  <c r="DH397" i="3"/>
  <c r="DH395" i="3"/>
  <c r="DH396" i="3"/>
  <c r="E126" i="17"/>
  <c r="DH408" i="3"/>
  <c r="DH407" i="3"/>
  <c r="DH406" i="3"/>
  <c r="DH405" i="3"/>
  <c r="DH404" i="3"/>
  <c r="DH403" i="3"/>
  <c r="E130" i="17"/>
  <c r="DH421" i="3"/>
  <c r="DH426" i="3"/>
  <c r="DH424" i="3"/>
  <c r="DH422" i="3"/>
  <c r="DH427" i="3"/>
  <c r="DH425" i="3"/>
  <c r="DH420" i="3"/>
  <c r="DH423" i="3"/>
  <c r="DH419" i="3"/>
  <c r="DH417" i="3"/>
  <c r="DH418" i="3"/>
  <c r="DH415" i="3"/>
  <c r="DH416" i="3"/>
  <c r="DH456" i="3"/>
  <c r="DH453" i="3"/>
  <c r="DH454" i="3"/>
  <c r="DH455" i="3"/>
  <c r="DH451" i="3"/>
  <c r="DH452" i="3"/>
  <c r="DH449" i="3"/>
  <c r="DH450" i="3"/>
  <c r="E149" i="17"/>
  <c r="G150" i="17" s="1"/>
  <c r="DH486" i="3"/>
  <c r="DH485" i="3"/>
  <c r="DH484" i="3"/>
  <c r="DH483" i="3"/>
  <c r="E153" i="17"/>
  <c r="DH516" i="3"/>
  <c r="DH519" i="3"/>
  <c r="DH517" i="3"/>
  <c r="DH518" i="3"/>
  <c r="DH514" i="3"/>
  <c r="DH511" i="3"/>
  <c r="DH508" i="3"/>
  <c r="DH515" i="3"/>
  <c r="DH512" i="3"/>
  <c r="DH509" i="3"/>
  <c r="DH513" i="3"/>
  <c r="DH510" i="3"/>
  <c r="DH507" i="3"/>
  <c r="DH506" i="3"/>
  <c r="DH505" i="3"/>
  <c r="E166" i="17"/>
  <c r="DH579" i="3"/>
  <c r="DH582" i="3"/>
  <c r="DH580" i="3"/>
  <c r="DH578" i="3"/>
  <c r="DH583" i="3"/>
  <c r="DH581" i="3"/>
  <c r="DH577" i="3"/>
  <c r="DH574" i="3"/>
  <c r="DH571" i="3"/>
  <c r="DH575" i="3"/>
  <c r="DH572" i="3"/>
  <c r="DH576" i="3"/>
  <c r="DH573" i="3"/>
  <c r="DH569" i="3"/>
  <c r="DH570" i="3"/>
  <c r="E201" i="17"/>
  <c r="DH696" i="3"/>
  <c r="DH695" i="3"/>
  <c r="E203" i="17"/>
  <c r="DH709" i="3"/>
  <c r="DH707" i="3"/>
  <c r="DH708" i="3"/>
  <c r="DH706" i="3"/>
  <c r="DH704" i="3"/>
  <c r="DH705" i="3"/>
  <c r="DH703" i="3"/>
  <c r="DH748" i="3"/>
  <c r="DH749" i="3"/>
  <c r="DH747" i="3"/>
  <c r="DH750" i="3"/>
  <c r="DH746" i="3"/>
  <c r="DH744" i="3"/>
  <c r="DH745" i="3"/>
  <c r="DH808" i="3"/>
  <c r="DH809" i="3"/>
  <c r="DH807" i="3"/>
  <c r="DH810" i="3"/>
  <c r="DH805" i="3"/>
  <c r="DH802" i="3"/>
  <c r="DH806" i="3"/>
  <c r="DH803" i="3"/>
  <c r="DH800" i="3"/>
  <c r="DH804" i="3"/>
  <c r="DH801" i="3"/>
  <c r="DH798" i="3"/>
  <c r="DH799" i="3"/>
  <c r="DH839" i="3"/>
  <c r="DH840" i="3"/>
  <c r="DH837" i="3"/>
  <c r="DH838" i="3"/>
  <c r="DH835" i="3"/>
  <c r="DH836" i="3"/>
  <c r="DH833" i="3"/>
  <c r="DH834" i="3"/>
  <c r="E245" i="17"/>
  <c r="DH870" i="3"/>
  <c r="DH871" i="3"/>
  <c r="DH869" i="3"/>
  <c r="DH867" i="3"/>
  <c r="DH868" i="3"/>
  <c r="DH866" i="3"/>
  <c r="DH865" i="3"/>
  <c r="E262" i="17"/>
  <c r="DH929" i="3"/>
  <c r="DH930" i="3"/>
  <c r="DH927" i="3"/>
  <c r="DH928" i="3"/>
  <c r="DH925" i="3"/>
  <c r="DH926" i="3"/>
  <c r="DH923" i="3"/>
  <c r="DH924" i="3"/>
  <c r="DH57" i="3"/>
  <c r="DH55" i="3"/>
  <c r="DH58" i="3"/>
  <c r="DH56" i="3"/>
  <c r="DH54" i="3"/>
  <c r="DH53" i="3"/>
  <c r="DH51" i="3"/>
  <c r="DH49" i="3"/>
  <c r="DH50" i="3"/>
  <c r="DH52" i="3"/>
  <c r="DH85" i="3"/>
  <c r="DH86" i="3"/>
  <c r="DH83" i="3"/>
  <c r="DH82" i="3"/>
  <c r="DH84" i="3"/>
  <c r="DH81" i="3"/>
  <c r="DH106" i="3"/>
  <c r="DH104" i="3"/>
  <c r="DH107" i="3"/>
  <c r="DH105" i="3"/>
  <c r="DH108" i="3"/>
  <c r="DH103" i="3"/>
  <c r="DH100" i="3"/>
  <c r="DH98" i="3"/>
  <c r="DH101" i="3"/>
  <c r="DH99" i="3"/>
  <c r="DH102" i="3"/>
  <c r="E58" i="17"/>
  <c r="DH115" i="3"/>
  <c r="DH116" i="3"/>
  <c r="DH113" i="3"/>
  <c r="DH114" i="3"/>
  <c r="DH111" i="3"/>
  <c r="DH110" i="3"/>
  <c r="DH112" i="3"/>
  <c r="DH109" i="3"/>
  <c r="DH313" i="3"/>
  <c r="DH314" i="3"/>
  <c r="DH311" i="3"/>
  <c r="DH312" i="3"/>
  <c r="DH309" i="3"/>
  <c r="DH310" i="3"/>
  <c r="DH307" i="3"/>
  <c r="DH308" i="3"/>
  <c r="DH386" i="3"/>
  <c r="DH384" i="3"/>
  <c r="DH382" i="3"/>
  <c r="DH385" i="3"/>
  <c r="DH383" i="3"/>
  <c r="DH380" i="3"/>
  <c r="DH381" i="3"/>
  <c r="DH379" i="3"/>
  <c r="DH378" i="3"/>
  <c r="DH377" i="3"/>
  <c r="DH414" i="3"/>
  <c r="DH413" i="3"/>
  <c r="DH412" i="3"/>
  <c r="DH411" i="3"/>
  <c r="DH409" i="3"/>
  <c r="DH410" i="3"/>
  <c r="DH440" i="3"/>
  <c r="DH438" i="3"/>
  <c r="DH433" i="3"/>
  <c r="DH436" i="3"/>
  <c r="DH434" i="3"/>
  <c r="DH439" i="3"/>
  <c r="DH437" i="3"/>
  <c r="DH435" i="3"/>
  <c r="DH432" i="3"/>
  <c r="DH430" i="3"/>
  <c r="DH431" i="3"/>
  <c r="DH429" i="3"/>
  <c r="DH428" i="3"/>
  <c r="E146" i="17"/>
  <c r="DH474" i="3"/>
  <c r="DH473" i="3"/>
  <c r="DH472" i="3"/>
  <c r="DH469" i="3"/>
  <c r="DH470" i="3"/>
  <c r="DH471" i="3"/>
  <c r="DH467" i="3"/>
  <c r="DH468" i="3"/>
  <c r="DH490" i="3"/>
  <c r="DH488" i="3"/>
  <c r="DH489" i="3"/>
  <c r="DH487" i="3"/>
  <c r="DH532" i="3"/>
  <c r="DH533" i="3"/>
  <c r="DH531" i="3"/>
  <c r="DH534" i="3"/>
  <c r="DH529" i="3"/>
  <c r="DH526" i="3"/>
  <c r="DH523" i="3"/>
  <c r="DH530" i="3"/>
  <c r="DH527" i="3"/>
  <c r="DH524" i="3"/>
  <c r="DH528" i="3"/>
  <c r="DH525" i="3"/>
  <c r="DH522" i="3"/>
  <c r="DH520" i="3"/>
  <c r="DH521" i="3"/>
  <c r="DH597" i="3"/>
  <c r="DH595" i="3"/>
  <c r="DH593" i="3"/>
  <c r="DH598" i="3"/>
  <c r="DH596" i="3"/>
  <c r="DH594" i="3"/>
  <c r="DH591" i="3"/>
  <c r="DH588" i="3"/>
  <c r="DH592" i="3"/>
  <c r="DH589" i="3"/>
  <c r="DH586" i="3"/>
  <c r="DH590" i="3"/>
  <c r="DH587" i="3"/>
  <c r="DH584" i="3"/>
  <c r="DH585" i="3"/>
  <c r="E172" i="17"/>
  <c r="DH608" i="3"/>
  <c r="DH613" i="3"/>
  <c r="DH611" i="3"/>
  <c r="DH609" i="3"/>
  <c r="DH614" i="3"/>
  <c r="DH612" i="3"/>
  <c r="DH610" i="3"/>
  <c r="DH605" i="3"/>
  <c r="DH602" i="3"/>
  <c r="DH606" i="3"/>
  <c r="DH603" i="3"/>
  <c r="DH607" i="3"/>
  <c r="DH604" i="3"/>
  <c r="DH601" i="3"/>
  <c r="DH600" i="3"/>
  <c r="DH599" i="3"/>
  <c r="DH698" i="3"/>
  <c r="DH697" i="3"/>
  <c r="E202" i="17"/>
  <c r="DH700" i="3"/>
  <c r="DH699" i="3"/>
  <c r="DH716" i="3"/>
  <c r="DH714" i="3"/>
  <c r="DH715" i="3"/>
  <c r="DH713" i="3"/>
  <c r="DH712" i="3"/>
  <c r="DH711" i="3"/>
  <c r="DH710" i="3"/>
  <c r="E242" i="17"/>
  <c r="DH861" i="3"/>
  <c r="DH860" i="3"/>
  <c r="DH859" i="3"/>
  <c r="DH877" i="3"/>
  <c r="DH878" i="3"/>
  <c r="DH876" i="3"/>
  <c r="DH874" i="3"/>
  <c r="DH875" i="3"/>
  <c r="DH873" i="3"/>
  <c r="DH872" i="3"/>
  <c r="E249" i="17"/>
  <c r="DH885" i="3"/>
  <c r="DH883" i="3"/>
  <c r="DH884" i="3"/>
  <c r="DH882" i="3"/>
  <c r="DH881" i="3"/>
  <c r="DH879" i="3"/>
  <c r="DH880" i="3"/>
  <c r="DH938" i="3"/>
  <c r="DH937" i="3"/>
  <c r="DH934" i="3"/>
  <c r="DH935" i="3"/>
  <c r="DH936" i="3"/>
  <c r="DH933" i="3"/>
  <c r="DH932" i="3"/>
  <c r="DH931" i="3"/>
  <c r="DH974" i="3"/>
  <c r="DH973" i="3"/>
  <c r="E282" i="17"/>
  <c r="DH984" i="3"/>
  <c r="DH982" i="3"/>
  <c r="DH985" i="3"/>
  <c r="DH983" i="3"/>
  <c r="DH980" i="3"/>
  <c r="DH981" i="3"/>
  <c r="DH979" i="3"/>
  <c r="DH1007" i="3"/>
  <c r="DH1008" i="3"/>
  <c r="DH1006" i="3"/>
  <c r="DH1003" i="3"/>
  <c r="DH1004" i="3"/>
  <c r="DH1005" i="3"/>
  <c r="DH1001" i="3"/>
  <c r="DH1002" i="3"/>
  <c r="E293" i="17"/>
  <c r="DH1017" i="3"/>
  <c r="DH1018" i="3"/>
  <c r="DH1016" i="3"/>
  <c r="DH1019" i="3"/>
  <c r="DH1015" i="3"/>
  <c r="DH1013" i="3"/>
  <c r="DH1014" i="3"/>
  <c r="DH1056" i="3"/>
  <c r="DH1054" i="3"/>
  <c r="DH1059" i="3"/>
  <c r="DH1057" i="3"/>
  <c r="DH1055" i="3"/>
  <c r="DH1060" i="3"/>
  <c r="DH1058" i="3"/>
  <c r="DH1053" i="3"/>
  <c r="DH1050" i="3"/>
  <c r="DH1047" i="3"/>
  <c r="DH1051" i="3"/>
  <c r="DH1048" i="3"/>
  <c r="DH1052" i="3"/>
  <c r="DH1049" i="3"/>
  <c r="DH1046" i="3"/>
  <c r="DH1044" i="3"/>
  <c r="DH1045" i="3"/>
  <c r="E311" i="17"/>
  <c r="DH1092" i="3"/>
  <c r="DH1090" i="3"/>
  <c r="DH1093" i="3"/>
  <c r="DH1091" i="3"/>
  <c r="DH1088" i="3"/>
  <c r="DH1089" i="3"/>
  <c r="DH1087" i="3"/>
  <c r="DH1116" i="3"/>
  <c r="DH1115" i="3"/>
  <c r="DH1112" i="3"/>
  <c r="DH1113" i="3"/>
  <c r="DH1114" i="3"/>
  <c r="DH1111" i="3"/>
  <c r="DH1110" i="3"/>
  <c r="DH1109" i="3"/>
  <c r="DH1134" i="3"/>
  <c r="DH1131" i="3"/>
  <c r="DH1128" i="3"/>
  <c r="DH1132" i="3"/>
  <c r="DH1129" i="3"/>
  <c r="DH1133" i="3"/>
  <c r="DH1130" i="3"/>
  <c r="DH1126" i="3"/>
  <c r="DH1127" i="3"/>
  <c r="E324" i="17"/>
  <c r="DH1146" i="3"/>
  <c r="DH1147" i="3"/>
  <c r="DH1145" i="3"/>
  <c r="DH1142" i="3"/>
  <c r="DH1143" i="3"/>
  <c r="DH1144" i="3"/>
  <c r="DH1141" i="3"/>
  <c r="DH991" i="3"/>
  <c r="DH989" i="3"/>
  <c r="DH992" i="3"/>
  <c r="DH990" i="3"/>
  <c r="DH987" i="3"/>
  <c r="DH988" i="3"/>
  <c r="DH986" i="3"/>
  <c r="DH1025" i="3"/>
  <c r="DH1023" i="3"/>
  <c r="DH1026" i="3"/>
  <c r="DH1024" i="3"/>
  <c r="DH1022" i="3"/>
  <c r="DH1020" i="3"/>
  <c r="DH1021" i="3"/>
  <c r="E306" i="17"/>
  <c r="DH1072" i="3"/>
  <c r="DH1070" i="3"/>
  <c r="DH1073" i="3"/>
  <c r="DH1071" i="3"/>
  <c r="DH1068" i="3"/>
  <c r="DH1065" i="3"/>
  <c r="DH1069" i="3"/>
  <c r="DH1066" i="3"/>
  <c r="DH1063" i="3"/>
  <c r="DH1067" i="3"/>
  <c r="DH1064" i="3"/>
  <c r="DH1061" i="3"/>
  <c r="DH1062" i="3"/>
  <c r="DH1099" i="3"/>
  <c r="DH1097" i="3"/>
  <c r="DH1100" i="3"/>
  <c r="DH1098" i="3"/>
  <c r="DH1096" i="3"/>
  <c r="DH1095" i="3"/>
  <c r="DH1094" i="3"/>
  <c r="E321" i="17"/>
  <c r="DH1136" i="3"/>
  <c r="DH1137" i="3"/>
  <c r="DH1135" i="3"/>
  <c r="DH1154" i="3"/>
  <c r="DH1152" i="3"/>
  <c r="DH1153" i="3"/>
  <c r="DH1149" i="3"/>
  <c r="DH1150" i="3"/>
  <c r="DH1151" i="3"/>
  <c r="DH1148" i="3"/>
  <c r="E281" i="17"/>
  <c r="DH976" i="3"/>
  <c r="DH975" i="3"/>
  <c r="E291" i="17"/>
  <c r="DH1011" i="3"/>
  <c r="DH1085" i="3"/>
  <c r="DH1083" i="3"/>
  <c r="DH1086" i="3"/>
  <c r="DH1084" i="3"/>
  <c r="DH1080" i="3"/>
  <c r="DH1077" i="3"/>
  <c r="DH1081" i="3"/>
  <c r="DH1078" i="3"/>
  <c r="DH1082" i="3"/>
  <c r="DH1079" i="3"/>
  <c r="DH1076" i="3"/>
  <c r="DH1075" i="3"/>
  <c r="DH1074" i="3"/>
  <c r="DH1139" i="3"/>
  <c r="DH1140" i="3"/>
  <c r="DH1138" i="3"/>
  <c r="E328" i="17"/>
  <c r="DH1161" i="3"/>
  <c r="DH1159" i="3"/>
  <c r="DH1160" i="3"/>
  <c r="DH1157" i="3"/>
  <c r="DH1158" i="3"/>
  <c r="DH1155" i="3"/>
  <c r="DH1156" i="3"/>
  <c r="DH978" i="3"/>
  <c r="DH977" i="3"/>
  <c r="DH1167" i="3"/>
  <c r="DH1168" i="3"/>
  <c r="DH1166" i="3"/>
  <c r="DH1165" i="3"/>
  <c r="DH1164" i="3"/>
  <c r="DH1163" i="3"/>
  <c r="DH1162" i="3"/>
  <c r="E280" i="17"/>
  <c r="DH972" i="3"/>
  <c r="DH971" i="3"/>
  <c r="E287" i="17"/>
  <c r="DH999" i="3"/>
  <c r="DH1000" i="3"/>
  <c r="DH996" i="3"/>
  <c r="DH997" i="3"/>
  <c r="DH998" i="3"/>
  <c r="DH995" i="3"/>
  <c r="DH994" i="3"/>
  <c r="DH993" i="3"/>
  <c r="E290" i="17"/>
  <c r="DH1009" i="3"/>
  <c r="E298" i="17"/>
  <c r="DH1037" i="3"/>
  <c r="DH1042" i="3"/>
  <c r="DH1040" i="3"/>
  <c r="DH1038" i="3"/>
  <c r="DH1043" i="3"/>
  <c r="DH1041" i="3"/>
  <c r="DH1039" i="3"/>
  <c r="DH1035" i="3"/>
  <c r="DH1032" i="3"/>
  <c r="DH1029" i="3"/>
  <c r="DH1036" i="3"/>
  <c r="DH1033" i="3"/>
  <c r="DH1030" i="3"/>
  <c r="DH1034" i="3"/>
  <c r="DH1031" i="3"/>
  <c r="DH1028" i="3"/>
  <c r="DH1027" i="3"/>
  <c r="E316" i="17"/>
  <c r="DH1107" i="3"/>
  <c r="DH1108" i="3"/>
  <c r="DH1105" i="3"/>
  <c r="DH1106" i="3"/>
  <c r="DH1103" i="3"/>
  <c r="DH1104" i="3"/>
  <c r="DH1101" i="3"/>
  <c r="DH1102" i="3"/>
  <c r="E319" i="17"/>
  <c r="G320" i="17" s="1"/>
  <c r="DH1125" i="3"/>
  <c r="DH1122" i="3"/>
  <c r="DH1119" i="3"/>
  <c r="DH1123" i="3"/>
  <c r="DH1120" i="3"/>
  <c r="DH1124" i="3"/>
  <c r="DH1121" i="3"/>
  <c r="DH1117" i="3"/>
  <c r="DH1118" i="3"/>
  <c r="FJ21" i="7"/>
  <c r="FJ19" i="7"/>
  <c r="ER723" i="1"/>
  <c r="ER731" i="1"/>
  <c r="ER713" i="1"/>
  <c r="GW1330" i="8"/>
  <c r="AK707" i="1"/>
  <c r="F1326" i="8" s="1"/>
  <c r="ER707" i="1"/>
  <c r="ER697" i="1"/>
  <c r="ER687" i="1"/>
  <c r="AK640" i="1"/>
  <c r="F1200" i="8" s="1"/>
  <c r="AK638" i="1"/>
  <c r="F1192" i="8" s="1"/>
  <c r="AK610" i="1"/>
  <c r="F1150" i="8" s="1"/>
  <c r="AK650" i="1"/>
  <c r="F1217" i="8" s="1"/>
  <c r="GW1221" i="8"/>
  <c r="ER650" i="1"/>
  <c r="AK636" i="1"/>
  <c r="F1184" i="8" s="1"/>
  <c r="ER638" i="1"/>
  <c r="ER636" i="1"/>
  <c r="ER640" i="1"/>
  <c r="AK553" i="1"/>
  <c r="F1043" i="8" s="1"/>
  <c r="AK569" i="1"/>
  <c r="F1067" i="8" s="1"/>
  <c r="ER610" i="1"/>
  <c r="GW1071" i="8"/>
  <c r="ER569" i="1"/>
  <c r="AK536" i="1"/>
  <c r="F1009" i="8" s="1"/>
  <c r="ER553" i="1"/>
  <c r="AK544" i="1"/>
  <c r="F1024" i="8" s="1"/>
  <c r="ER544" i="1"/>
  <c r="ER536" i="1"/>
  <c r="AK474" i="1"/>
  <c r="F893" i="8" s="1"/>
  <c r="AK526" i="1"/>
  <c r="F985" i="8" s="1"/>
  <c r="AK520" i="1"/>
  <c r="F970" i="8" s="1"/>
  <c r="ER526" i="1"/>
  <c r="GW974" i="8"/>
  <c r="ER520" i="1"/>
  <c r="ER474" i="1"/>
  <c r="AK500" i="1"/>
  <c r="F935" i="8" s="1"/>
  <c r="AK510" i="1"/>
  <c r="F953" i="8" s="1"/>
  <c r="ER510" i="1"/>
  <c r="AK484" i="1"/>
  <c r="F911" i="8" s="1"/>
  <c r="ER500" i="1"/>
  <c r="ER484" i="1"/>
  <c r="AK453" i="1"/>
  <c r="F844" i="8" s="1"/>
  <c r="GW865" i="8"/>
  <c r="AK463" i="1"/>
  <c r="F861" i="8" s="1"/>
  <c r="ER463" i="1"/>
  <c r="ER421" i="1"/>
  <c r="AK451" i="1"/>
  <c r="F836" i="8" s="1"/>
  <c r="ER453" i="1"/>
  <c r="ER451" i="1"/>
  <c r="AK449" i="1"/>
  <c r="F828" i="8" s="1"/>
  <c r="ER449" i="1"/>
  <c r="AK421" i="1"/>
  <c r="F792" i="8" s="1"/>
  <c r="AK382" i="1"/>
  <c r="F712" i="8" s="1"/>
  <c r="ER382" i="1"/>
  <c r="AK360" i="1"/>
  <c r="F673" i="8" s="1"/>
  <c r="GW701" i="8"/>
  <c r="AK376" i="1"/>
  <c r="F697" i="8" s="1"/>
  <c r="ER376" i="1"/>
  <c r="AK330" i="1"/>
  <c r="F629" i="8" s="1"/>
  <c r="ER360" i="1"/>
  <c r="AK346" i="1"/>
  <c r="F653" i="8" s="1"/>
  <c r="ER346" i="1"/>
  <c r="ER330" i="1"/>
  <c r="AK320" i="1"/>
  <c r="F611" i="8" s="1"/>
  <c r="ER320" i="1"/>
  <c r="AK316" i="1"/>
  <c r="F599" i="8" s="1"/>
  <c r="ER316" i="1"/>
  <c r="AK312" i="1"/>
  <c r="F588" i="8" s="1"/>
  <c r="ER312" i="1"/>
  <c r="AK306" i="1"/>
  <c r="F573" i="8" s="1"/>
  <c r="GW577" i="8"/>
  <c r="ER306" i="1"/>
  <c r="AK300" i="1"/>
  <c r="F560" i="8" s="1"/>
  <c r="ER300" i="1"/>
  <c r="AK290" i="1"/>
  <c r="F544" i="8" s="1"/>
  <c r="ER290" i="1"/>
  <c r="AK272" i="1"/>
  <c r="F518" i="8" s="1"/>
  <c r="ER272" i="1"/>
  <c r="AK265" i="1"/>
  <c r="F501" i="8" s="1"/>
  <c r="ER265" i="1"/>
  <c r="AK257" i="1"/>
  <c r="F485" i="8" s="1"/>
  <c r="ER257" i="1"/>
  <c r="ER245" i="1"/>
  <c r="AK245" i="1"/>
  <c r="F465" i="8" s="1"/>
  <c r="AK229" i="1"/>
  <c r="F433" i="8" s="1"/>
  <c r="AK235" i="1"/>
  <c r="F447" i="8" s="1"/>
  <c r="ER235" i="1"/>
  <c r="AK223" i="1"/>
  <c r="F419" i="8" s="1"/>
  <c r="ER229" i="1"/>
  <c r="ER223" i="1"/>
  <c r="AK184" i="1"/>
  <c r="F339" i="8" s="1"/>
  <c r="ER184" i="1"/>
  <c r="GW328" i="8"/>
  <c r="FI15" i="7" s="1"/>
  <c r="AK178" i="1"/>
  <c r="F324" i="8" s="1"/>
  <c r="ER178" i="1"/>
  <c r="ER162" i="1"/>
  <c r="AK162" i="1"/>
  <c r="F300" i="8" s="1"/>
  <c r="AK122" i="1"/>
  <c r="F238" i="8" s="1"/>
  <c r="AK132" i="1"/>
  <c r="F256" i="8" s="1"/>
  <c r="ER148" i="1"/>
  <c r="AK148" i="1"/>
  <c r="F280" i="8" s="1"/>
  <c r="ER132" i="1"/>
  <c r="ER122" i="1"/>
  <c r="AK118" i="1"/>
  <c r="F226" i="8" s="1"/>
  <c r="ER118" i="1"/>
  <c r="AK92" i="1"/>
  <c r="F171" i="8" s="1"/>
  <c r="AK114" i="1"/>
  <c r="F215" i="8" s="1"/>
  <c r="ER114" i="1"/>
  <c r="AK51" i="1"/>
  <c r="F96" i="8" s="1"/>
  <c r="AK71" i="1"/>
  <c r="F132" i="8" s="1"/>
  <c r="AK102" i="1"/>
  <c r="F187" i="8" s="1"/>
  <c r="ER92" i="1"/>
  <c r="GX204" i="8"/>
  <c r="AK108" i="1"/>
  <c r="F200" i="8" s="1"/>
  <c r="ER71" i="1"/>
  <c r="ER108" i="1"/>
  <c r="ER102" i="1"/>
  <c r="AK78" i="1"/>
  <c r="F149" i="8" s="1"/>
  <c r="ER63" i="1"/>
  <c r="ER78" i="1"/>
  <c r="AK63" i="1"/>
  <c r="F116" i="8" s="1"/>
  <c r="AK41" i="1"/>
  <c r="F78" i="8" s="1"/>
  <c r="ER51" i="1"/>
  <c r="ER41" i="1"/>
  <c r="AK35" i="1"/>
  <c r="F64" i="8" s="1"/>
  <c r="AK29" i="1"/>
  <c r="F50" i="8" s="1"/>
  <c r="ER35" i="1"/>
  <c r="ER29" i="1"/>
  <c r="A1"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 i="3"/>
  <c r="Y1" i="3"/>
  <c r="CV1" i="3" s="1"/>
  <c r="CU1" i="3"/>
  <c r="CX1" i="3"/>
  <c r="P27" i="15" s="1"/>
  <c r="CY1" i="3"/>
  <c r="CZ1" i="3"/>
  <c r="DA1" i="3"/>
  <c r="DB1" i="3"/>
  <c r="DC1" i="3"/>
  <c r="A2" i="3"/>
  <c r="Y2" i="3"/>
  <c r="CX2" i="3" s="1"/>
  <c r="P31" i="15" s="1"/>
  <c r="CY2" i="3"/>
  <c r="CZ2" i="3"/>
  <c r="DA2" i="3"/>
  <c r="DB2" i="3"/>
  <c r="DC2" i="3"/>
  <c r="A3" i="3"/>
  <c r="Y3" i="3"/>
  <c r="CX3" i="3" s="1"/>
  <c r="P63" i="15" s="1"/>
  <c r="CW3" i="3"/>
  <c r="CY3" i="3"/>
  <c r="CZ3" i="3"/>
  <c r="DB3" i="3" s="1"/>
  <c r="DA3" i="3"/>
  <c r="DC3" i="3"/>
  <c r="A4" i="3"/>
  <c r="Y4" i="3"/>
  <c r="CX4" i="3"/>
  <c r="CY4" i="3"/>
  <c r="CZ4" i="3"/>
  <c r="DA4" i="3"/>
  <c r="DB4" i="3"/>
  <c r="DC4" i="3"/>
  <c r="A5" i="3"/>
  <c r="Y5" i="3"/>
  <c r="CX5" i="3" s="1"/>
  <c r="CY5" i="3"/>
  <c r="CZ5" i="3"/>
  <c r="DA5" i="3"/>
  <c r="DB5" i="3"/>
  <c r="DC5" i="3"/>
  <c r="A6" i="3"/>
  <c r="Y6" i="3"/>
  <c r="CV6" i="3" s="1"/>
  <c r="CU6" i="3"/>
  <c r="CX6" i="3"/>
  <c r="CY6" i="3"/>
  <c r="CZ6" i="3"/>
  <c r="DA6" i="3"/>
  <c r="DB6" i="3"/>
  <c r="DC6" i="3"/>
  <c r="A7" i="3"/>
  <c r="Y7" i="3"/>
  <c r="CX7" i="3" s="1"/>
  <c r="CY7" i="3"/>
  <c r="CZ7" i="3"/>
  <c r="DA7" i="3"/>
  <c r="DB7" i="3"/>
  <c r="DC7" i="3"/>
  <c r="A8" i="3"/>
  <c r="Y8" i="3"/>
  <c r="CX8" i="3" s="1"/>
  <c r="CW8" i="3"/>
  <c r="CY8" i="3"/>
  <c r="CZ8" i="3"/>
  <c r="DB8" i="3" s="1"/>
  <c r="DA8" i="3"/>
  <c r="DC8" i="3"/>
  <c r="A9" i="3"/>
  <c r="Y9" i="3"/>
  <c r="CX9" i="3"/>
  <c r="CY9" i="3"/>
  <c r="CZ9" i="3"/>
  <c r="DA9" i="3"/>
  <c r="DB9" i="3"/>
  <c r="DC9" i="3"/>
  <c r="A10" i="3"/>
  <c r="Y10" i="3"/>
  <c r="CX10" i="3" s="1"/>
  <c r="CY10" i="3"/>
  <c r="CZ10" i="3"/>
  <c r="DA10" i="3"/>
  <c r="DB10" i="3"/>
  <c r="DC10" i="3"/>
  <c r="A11" i="3"/>
  <c r="Y11" i="3"/>
  <c r="CV11" i="3" s="1"/>
  <c r="CU11" i="3"/>
  <c r="CX11" i="3"/>
  <c r="Q27" i="15" s="1"/>
  <c r="CY11" i="3"/>
  <c r="CZ11" i="3"/>
  <c r="DA11" i="3"/>
  <c r="DB11" i="3"/>
  <c r="DC11" i="3"/>
  <c r="A12" i="3"/>
  <c r="Y12" i="3"/>
  <c r="CX12" i="3" s="1"/>
  <c r="Q31" i="15" s="1"/>
  <c r="CY12" i="3"/>
  <c r="CZ12" i="3"/>
  <c r="DA12" i="3"/>
  <c r="DB12" i="3"/>
  <c r="DC12" i="3"/>
  <c r="A13" i="3"/>
  <c r="Y13" i="3"/>
  <c r="CX13" i="3" s="1"/>
  <c r="Q63" i="15" s="1"/>
  <c r="CW13" i="3"/>
  <c r="CY13" i="3"/>
  <c r="CZ13" i="3"/>
  <c r="DB13" i="3" s="1"/>
  <c r="DA13" i="3"/>
  <c r="DC13" i="3"/>
  <c r="A14" i="3"/>
  <c r="Y14" i="3"/>
  <c r="CX14" i="3"/>
  <c r="CY14" i="3"/>
  <c r="CZ14" i="3"/>
  <c r="DA14" i="3"/>
  <c r="DB14" i="3"/>
  <c r="DC14" i="3"/>
  <c r="A15" i="3"/>
  <c r="Y15" i="3"/>
  <c r="CX15" i="3" s="1"/>
  <c r="CY15" i="3"/>
  <c r="CZ15" i="3"/>
  <c r="DA15" i="3"/>
  <c r="DB15" i="3"/>
  <c r="DC15" i="3"/>
  <c r="A16" i="3"/>
  <c r="Y16" i="3"/>
  <c r="CV16" i="3" s="1"/>
  <c r="CU16" i="3"/>
  <c r="CX16" i="3"/>
  <c r="CY16" i="3"/>
  <c r="CZ16" i="3"/>
  <c r="DA16" i="3"/>
  <c r="DB16" i="3"/>
  <c r="DC16" i="3"/>
  <c r="A17" i="3"/>
  <c r="Y17" i="3"/>
  <c r="CX17" i="3" s="1"/>
  <c r="DG17" i="3" s="1"/>
  <c r="CY17" i="3"/>
  <c r="CZ17" i="3"/>
  <c r="DA17" i="3"/>
  <c r="DB17" i="3"/>
  <c r="DC17" i="3"/>
  <c r="A18" i="3"/>
  <c r="Y18" i="3"/>
  <c r="CX18" i="3" s="1"/>
  <c r="CW18" i="3"/>
  <c r="CY18" i="3"/>
  <c r="CZ18" i="3"/>
  <c r="DB18" i="3" s="1"/>
  <c r="DA18" i="3"/>
  <c r="DC18" i="3"/>
  <c r="A19" i="3"/>
  <c r="Y19" i="3"/>
  <c r="CX19" i="3"/>
  <c r="CY19" i="3"/>
  <c r="CZ19" i="3"/>
  <c r="DA19" i="3"/>
  <c r="DB19" i="3"/>
  <c r="DC19" i="3"/>
  <c r="A20" i="3"/>
  <c r="Y20" i="3"/>
  <c r="CX20" i="3" s="1"/>
  <c r="CY20" i="3"/>
  <c r="CZ20" i="3"/>
  <c r="DA20" i="3"/>
  <c r="DB20" i="3"/>
  <c r="DC20" i="3"/>
  <c r="A21" i="3"/>
  <c r="Y21" i="3"/>
  <c r="CV21" i="3" s="1"/>
  <c r="CU21" i="3"/>
  <c r="CX21" i="3"/>
  <c r="P29" i="15" s="1"/>
  <c r="CY21" i="3"/>
  <c r="CZ21" i="3"/>
  <c r="DA21" i="3"/>
  <c r="DB21" i="3"/>
  <c r="DC21" i="3"/>
  <c r="A22" i="3"/>
  <c r="Y22" i="3"/>
  <c r="CX22" i="3" s="1"/>
  <c r="CY22" i="3"/>
  <c r="CZ22" i="3"/>
  <c r="DA22" i="3"/>
  <c r="DB22" i="3"/>
  <c r="DC22" i="3"/>
  <c r="A23" i="3"/>
  <c r="Y23" i="3"/>
  <c r="CX23" i="3" s="1"/>
  <c r="CW23" i="3"/>
  <c r="CY23" i="3"/>
  <c r="CZ23" i="3"/>
  <c r="DB23" i="3" s="1"/>
  <c r="DA23" i="3"/>
  <c r="DC23" i="3"/>
  <c r="A24" i="3"/>
  <c r="Y24" i="3"/>
  <c r="CW24" i="3"/>
  <c r="CX24" i="3"/>
  <c r="CY24" i="3"/>
  <c r="CZ24" i="3"/>
  <c r="DA24" i="3"/>
  <c r="DB24" i="3"/>
  <c r="DC24" i="3"/>
  <c r="A25" i="3"/>
  <c r="Y25" i="3"/>
  <c r="CX25" i="3" s="1"/>
  <c r="CW25" i="3"/>
  <c r="CY25" i="3"/>
  <c r="CZ25" i="3"/>
  <c r="DB25" i="3" s="1"/>
  <c r="DA25" i="3"/>
  <c r="DC25" i="3"/>
  <c r="A26" i="3"/>
  <c r="Y26" i="3"/>
  <c r="CX26" i="3"/>
  <c r="CY26" i="3"/>
  <c r="CZ26" i="3"/>
  <c r="DA26" i="3"/>
  <c r="DB26" i="3"/>
  <c r="DC26" i="3"/>
  <c r="A27" i="3"/>
  <c r="Y27" i="3"/>
  <c r="CX27" i="3" s="1"/>
  <c r="DG27" i="3" s="1"/>
  <c r="CY27" i="3"/>
  <c r="CZ27" i="3"/>
  <c r="DA27" i="3"/>
  <c r="DB27" i="3"/>
  <c r="DC27" i="3"/>
  <c r="A28" i="3"/>
  <c r="Y28" i="3"/>
  <c r="CX28" i="3"/>
  <c r="CY28" i="3"/>
  <c r="CZ28" i="3"/>
  <c r="DA28" i="3"/>
  <c r="DB28" i="3"/>
  <c r="DC28" i="3"/>
  <c r="A29" i="3"/>
  <c r="Y29" i="3"/>
  <c r="CX29" i="3" s="1"/>
  <c r="CY29" i="3"/>
  <c r="CZ29" i="3"/>
  <c r="DB29" i="3" s="1"/>
  <c r="DA29" i="3"/>
  <c r="DC29" i="3"/>
  <c r="A30" i="3"/>
  <c r="Y30" i="3"/>
  <c r="CU30" i="3"/>
  <c r="CV30" i="3"/>
  <c r="CX30" i="3"/>
  <c r="DF30" i="3" s="1"/>
  <c r="CY30" i="3"/>
  <c r="CZ30" i="3"/>
  <c r="DA30" i="3"/>
  <c r="DB30" i="3"/>
  <c r="DC30" i="3"/>
  <c r="A31" i="3"/>
  <c r="Y31" i="3"/>
  <c r="CX31" i="3" s="1"/>
  <c r="CY31" i="3"/>
  <c r="CZ31" i="3"/>
  <c r="DB31" i="3" s="1"/>
  <c r="DA31" i="3"/>
  <c r="DC31" i="3"/>
  <c r="A32" i="3"/>
  <c r="Y32" i="3"/>
  <c r="CW32" i="3"/>
  <c r="CX32" i="3"/>
  <c r="DF32" i="3" s="1"/>
  <c r="CY32" i="3"/>
  <c r="CZ32" i="3"/>
  <c r="DA32" i="3"/>
  <c r="DB32" i="3"/>
  <c r="DC32" i="3"/>
  <c r="A33" i="3"/>
  <c r="Y33" i="3"/>
  <c r="CX33" i="3" s="1"/>
  <c r="CW33" i="3"/>
  <c r="CY33" i="3"/>
  <c r="CZ33" i="3"/>
  <c r="DB33" i="3" s="1"/>
  <c r="DA33" i="3"/>
  <c r="DC33" i="3"/>
  <c r="A34" i="3"/>
  <c r="Y34" i="3"/>
  <c r="CW34" i="3"/>
  <c r="CX34" i="3"/>
  <c r="DF34" i="3" s="1"/>
  <c r="CY34" i="3"/>
  <c r="CZ34" i="3"/>
  <c r="DA34" i="3"/>
  <c r="DB34" i="3"/>
  <c r="DC34" i="3"/>
  <c r="A35" i="3"/>
  <c r="Y35" i="3"/>
  <c r="CX35" i="3"/>
  <c r="CY35" i="3"/>
  <c r="CZ35" i="3"/>
  <c r="DA35" i="3"/>
  <c r="DB35" i="3"/>
  <c r="DC35" i="3"/>
  <c r="A36" i="3"/>
  <c r="Y36" i="3"/>
  <c r="CX36" i="3" s="1"/>
  <c r="CY36" i="3"/>
  <c r="CZ36" i="3"/>
  <c r="DB36" i="3" s="1"/>
  <c r="DA36" i="3"/>
  <c r="DC36" i="3"/>
  <c r="A37" i="3"/>
  <c r="Y37" i="3"/>
  <c r="CX37" i="3"/>
  <c r="DG37" i="3" s="1"/>
  <c r="CY37" i="3"/>
  <c r="CZ37" i="3"/>
  <c r="DB37" i="3" s="1"/>
  <c r="DA37" i="3"/>
  <c r="DC37" i="3"/>
  <c r="A38" i="3"/>
  <c r="Y38" i="3"/>
  <c r="CX38" i="3"/>
  <c r="DF38" i="3" s="1"/>
  <c r="DJ38" i="3" s="1"/>
  <c r="CY38" i="3"/>
  <c r="CZ38" i="3"/>
  <c r="DA38" i="3"/>
  <c r="DB38" i="3"/>
  <c r="DC38" i="3"/>
  <c r="A39" i="3"/>
  <c r="Y39" i="3"/>
  <c r="CV39" i="3" s="1"/>
  <c r="CU39" i="3"/>
  <c r="CX39" i="3"/>
  <c r="CY39" i="3"/>
  <c r="CZ39" i="3"/>
  <c r="DA39" i="3"/>
  <c r="DB39" i="3"/>
  <c r="DC39" i="3"/>
  <c r="A40" i="3"/>
  <c r="Y40" i="3"/>
  <c r="CX40" i="3"/>
  <c r="CY40" i="3"/>
  <c r="CZ40" i="3"/>
  <c r="DA40" i="3"/>
  <c r="DB40" i="3"/>
  <c r="DC40" i="3"/>
  <c r="A41" i="3"/>
  <c r="Y41" i="3"/>
  <c r="CX41" i="3" s="1"/>
  <c r="R63" i="15" s="1"/>
  <c r="CY41" i="3"/>
  <c r="CZ41" i="3"/>
  <c r="DB41" i="3" s="1"/>
  <c r="DA41" i="3"/>
  <c r="DC41" i="3"/>
  <c r="A42" i="3"/>
  <c r="Y42" i="3"/>
  <c r="CW42" i="3"/>
  <c r="CX42" i="3"/>
  <c r="CY42" i="3"/>
  <c r="CZ42" i="3"/>
  <c r="DA42" i="3"/>
  <c r="DB42" i="3"/>
  <c r="DC42" i="3"/>
  <c r="A43" i="3"/>
  <c r="Y43" i="3"/>
  <c r="CW43" i="3" s="1"/>
  <c r="CX43" i="3"/>
  <c r="Q62" i="15" s="1"/>
  <c r="CY43" i="3"/>
  <c r="CZ43" i="3"/>
  <c r="DA43" i="3"/>
  <c r="DB43" i="3"/>
  <c r="DC43" i="3"/>
  <c r="A44" i="3"/>
  <c r="Y44" i="3"/>
  <c r="CX44" i="3" s="1"/>
  <c r="CY44" i="3"/>
  <c r="CZ44" i="3"/>
  <c r="DB44" i="3" s="1"/>
  <c r="DA44" i="3"/>
  <c r="DC44" i="3"/>
  <c r="A45" i="3"/>
  <c r="Y45" i="3"/>
  <c r="CX45" i="3"/>
  <c r="DG45" i="3" s="1"/>
  <c r="CY45" i="3"/>
  <c r="CZ45" i="3"/>
  <c r="DB45" i="3" s="1"/>
  <c r="DA45" i="3"/>
  <c r="DC45" i="3"/>
  <c r="A46" i="3"/>
  <c r="Y46" i="3"/>
  <c r="CX46" i="3" s="1"/>
  <c r="CY46" i="3"/>
  <c r="CZ46" i="3"/>
  <c r="DA46" i="3"/>
  <c r="DB46" i="3"/>
  <c r="DC46" i="3"/>
  <c r="A47" i="3"/>
  <c r="Y47" i="3"/>
  <c r="CX47" i="3"/>
  <c r="CY47" i="3"/>
  <c r="CZ47" i="3"/>
  <c r="DA47" i="3"/>
  <c r="DB47" i="3"/>
  <c r="DC47" i="3"/>
  <c r="A48" i="3"/>
  <c r="Y48" i="3"/>
  <c r="CX48" i="3" s="1"/>
  <c r="CY48" i="3"/>
  <c r="CZ48" i="3"/>
  <c r="DB48" i="3" s="1"/>
  <c r="DA48" i="3"/>
  <c r="DC48" i="3"/>
  <c r="A49" i="3"/>
  <c r="Y49" i="3"/>
  <c r="CU49" i="3"/>
  <c r="CV49" i="3"/>
  <c r="CX49" i="3"/>
  <c r="CY49" i="3"/>
  <c r="CZ49" i="3"/>
  <c r="DA49" i="3"/>
  <c r="DB49" i="3"/>
  <c r="DC49" i="3"/>
  <c r="A50" i="3"/>
  <c r="Y50" i="3"/>
  <c r="CX50" i="3" s="1"/>
  <c r="CY50" i="3"/>
  <c r="CZ50" i="3"/>
  <c r="DB50" i="3" s="1"/>
  <c r="DA50" i="3"/>
  <c r="DC50" i="3"/>
  <c r="A51" i="3"/>
  <c r="Y51" i="3"/>
  <c r="CW51" i="3"/>
  <c r="CX51" i="3"/>
  <c r="DF51" i="3" s="1"/>
  <c r="CY51" i="3"/>
  <c r="CZ51" i="3"/>
  <c r="DA51" i="3"/>
  <c r="DB51" i="3"/>
  <c r="DC51" i="3"/>
  <c r="A52" i="3"/>
  <c r="Y52" i="3"/>
  <c r="CX52" i="3" s="1"/>
  <c r="CW52" i="3"/>
  <c r="CY52" i="3"/>
  <c r="CZ52" i="3"/>
  <c r="DB52" i="3" s="1"/>
  <c r="DA52" i="3"/>
  <c r="DC52" i="3"/>
  <c r="A53" i="3"/>
  <c r="Y53" i="3"/>
  <c r="CW53" i="3"/>
  <c r="CX53" i="3"/>
  <c r="DF53" i="3" s="1"/>
  <c r="CY53" i="3"/>
  <c r="CZ53" i="3"/>
  <c r="DA53" i="3"/>
  <c r="DB53" i="3"/>
  <c r="DC53" i="3"/>
  <c r="A54" i="3"/>
  <c r="Y54" i="3"/>
  <c r="CX54" i="3"/>
  <c r="CY54" i="3"/>
  <c r="CZ54" i="3"/>
  <c r="DA54" i="3"/>
  <c r="DB54" i="3"/>
  <c r="DC54" i="3"/>
  <c r="A55" i="3"/>
  <c r="Y55" i="3"/>
  <c r="CX55" i="3" s="1"/>
  <c r="CY55" i="3"/>
  <c r="CZ55" i="3"/>
  <c r="DB55" i="3" s="1"/>
  <c r="DA55" i="3"/>
  <c r="DC55" i="3"/>
  <c r="A56" i="3"/>
  <c r="Y56" i="3"/>
  <c r="CX56" i="3"/>
  <c r="DG56" i="3" s="1"/>
  <c r="CY56" i="3"/>
  <c r="CZ56" i="3"/>
  <c r="DB56" i="3" s="1"/>
  <c r="DA56" i="3"/>
  <c r="DC56" i="3"/>
  <c r="A57" i="3"/>
  <c r="Y57" i="3"/>
  <c r="CX57" i="3" s="1"/>
  <c r="CY57" i="3"/>
  <c r="CZ57" i="3"/>
  <c r="DA57" i="3"/>
  <c r="DB57" i="3"/>
  <c r="DC57" i="3"/>
  <c r="A58" i="3"/>
  <c r="Y58" i="3"/>
  <c r="CX58" i="3"/>
  <c r="CY58" i="3"/>
  <c r="CZ58" i="3"/>
  <c r="DA58" i="3"/>
  <c r="DB58" i="3"/>
  <c r="DC58" i="3"/>
  <c r="A59" i="3"/>
  <c r="Y59" i="3"/>
  <c r="CV59" i="3" s="1"/>
  <c r="CU59" i="3"/>
  <c r="CY59" i="3"/>
  <c r="CZ59" i="3"/>
  <c r="DA59" i="3"/>
  <c r="DB59" i="3"/>
  <c r="DC59" i="3"/>
  <c r="A60" i="3"/>
  <c r="Y60" i="3"/>
  <c r="CX60" i="3"/>
  <c r="T31" i="15" s="1"/>
  <c r="CY60" i="3"/>
  <c r="CZ60" i="3"/>
  <c r="DA60" i="3"/>
  <c r="DB60" i="3"/>
  <c r="DC60" i="3"/>
  <c r="A61" i="3"/>
  <c r="Y61" i="3"/>
  <c r="CY61" i="3"/>
  <c r="CZ61" i="3"/>
  <c r="DB61" i="3" s="1"/>
  <c r="DA61" i="3"/>
  <c r="DC61" i="3"/>
  <c r="A62" i="3"/>
  <c r="Y62" i="3"/>
  <c r="CW62" i="3" s="1"/>
  <c r="CX62" i="3"/>
  <c r="Q49" i="15" s="1"/>
  <c r="CY62" i="3"/>
  <c r="CZ62" i="3"/>
  <c r="DA62" i="3"/>
  <c r="DB62" i="3"/>
  <c r="DC62" i="3"/>
  <c r="A63" i="3"/>
  <c r="Y63" i="3"/>
  <c r="CY63" i="3"/>
  <c r="CZ63" i="3"/>
  <c r="DB63" i="3" s="1"/>
  <c r="DA63" i="3"/>
  <c r="DC63" i="3"/>
  <c r="A64" i="3"/>
  <c r="Y64" i="3"/>
  <c r="CX64" i="3" s="1"/>
  <c r="CY64" i="3"/>
  <c r="CZ64" i="3"/>
  <c r="DA64" i="3"/>
  <c r="DB64" i="3"/>
  <c r="DC64" i="3"/>
  <c r="A65" i="3"/>
  <c r="Y65" i="3"/>
  <c r="CX65" i="3"/>
  <c r="CY65" i="3"/>
  <c r="CZ65" i="3"/>
  <c r="DA65" i="3"/>
  <c r="DB65" i="3"/>
  <c r="DC65" i="3"/>
  <c r="A66" i="3"/>
  <c r="Y66" i="3"/>
  <c r="CX66" i="3" s="1"/>
  <c r="DG66" i="3" s="1"/>
  <c r="CY66" i="3"/>
  <c r="CZ66" i="3"/>
  <c r="DB66" i="3" s="1"/>
  <c r="DA66" i="3"/>
  <c r="DC66" i="3"/>
  <c r="A67" i="3"/>
  <c r="Y67" i="3"/>
  <c r="CU67" i="3"/>
  <c r="CV67" i="3"/>
  <c r="CX67" i="3"/>
  <c r="CY67" i="3"/>
  <c r="CZ67" i="3"/>
  <c r="DA67" i="3"/>
  <c r="DB67" i="3"/>
  <c r="DC67" i="3"/>
  <c r="A68" i="3"/>
  <c r="Y68" i="3"/>
  <c r="CX68" i="3" s="1"/>
  <c r="DG68" i="3" s="1"/>
  <c r="CY68" i="3"/>
  <c r="CZ68" i="3"/>
  <c r="DB68" i="3" s="1"/>
  <c r="DA68" i="3"/>
  <c r="DC68" i="3"/>
  <c r="A69" i="3"/>
  <c r="Y69" i="3"/>
  <c r="CW69" i="3"/>
  <c r="CX69" i="3"/>
  <c r="DF69" i="3" s="1"/>
  <c r="CY69" i="3"/>
  <c r="CZ69" i="3"/>
  <c r="DA69" i="3"/>
  <c r="DB69" i="3"/>
  <c r="DC69" i="3"/>
  <c r="A70" i="3"/>
  <c r="Y70" i="3"/>
  <c r="CX70" i="3" s="1"/>
  <c r="DG70" i="3" s="1"/>
  <c r="CW70" i="3"/>
  <c r="CY70" i="3"/>
  <c r="CZ70" i="3"/>
  <c r="DB70" i="3" s="1"/>
  <c r="DA70" i="3"/>
  <c r="DC70" i="3"/>
  <c r="A71" i="3"/>
  <c r="Y71" i="3"/>
  <c r="CW71" i="3"/>
  <c r="CX71" i="3"/>
  <c r="DF71" i="3" s="1"/>
  <c r="CY71" i="3"/>
  <c r="CZ71" i="3"/>
  <c r="DA71" i="3"/>
  <c r="DB71" i="3"/>
  <c r="DC71" i="3"/>
  <c r="A72" i="3"/>
  <c r="Y72" i="3"/>
  <c r="CX72" i="3"/>
  <c r="CY72" i="3"/>
  <c r="CZ72" i="3"/>
  <c r="DA72" i="3"/>
  <c r="DB72" i="3"/>
  <c r="DC72" i="3"/>
  <c r="A73" i="3"/>
  <c r="Y73" i="3"/>
  <c r="CX73" i="3" s="1"/>
  <c r="DG73" i="3" s="1"/>
  <c r="CY73" i="3"/>
  <c r="CZ73" i="3"/>
  <c r="DB73" i="3" s="1"/>
  <c r="DA73" i="3"/>
  <c r="DC73" i="3"/>
  <c r="A74" i="3"/>
  <c r="Y74" i="3"/>
  <c r="CX74" i="3"/>
  <c r="DG74" i="3" s="1"/>
  <c r="CY74" i="3"/>
  <c r="CZ74" i="3"/>
  <c r="DB74" i="3" s="1"/>
  <c r="DA74" i="3"/>
  <c r="DC74" i="3"/>
  <c r="A75" i="3"/>
  <c r="Y75" i="3"/>
  <c r="CX75" i="3" s="1"/>
  <c r="CU75" i="3"/>
  <c r="CV75" i="3"/>
  <c r="CY75" i="3"/>
  <c r="CZ75" i="3"/>
  <c r="DB75" i="3" s="1"/>
  <c r="DA75" i="3"/>
  <c r="DC75" i="3"/>
  <c r="A76" i="3"/>
  <c r="Y76" i="3"/>
  <c r="CX76" i="3"/>
  <c r="CY76" i="3"/>
  <c r="CZ76" i="3"/>
  <c r="DA76" i="3"/>
  <c r="DB76" i="3"/>
  <c r="DC76" i="3"/>
  <c r="A77" i="3"/>
  <c r="Y77" i="3"/>
  <c r="CW77" i="3"/>
  <c r="CX77" i="3"/>
  <c r="S63" i="15" s="1"/>
  <c r="CY77" i="3"/>
  <c r="CZ77" i="3"/>
  <c r="DA77" i="3"/>
  <c r="DB77" i="3"/>
  <c r="DC77" i="3"/>
  <c r="A78" i="3"/>
  <c r="Y78" i="3"/>
  <c r="CW78" i="3" s="1"/>
  <c r="CY78" i="3"/>
  <c r="CZ78" i="3"/>
  <c r="DA78" i="3"/>
  <c r="DB78" i="3"/>
  <c r="DC78" i="3"/>
  <c r="A79" i="3"/>
  <c r="Y79" i="3"/>
  <c r="CX79" i="3" s="1"/>
  <c r="CY79" i="3"/>
  <c r="CZ79" i="3"/>
  <c r="DA79" i="3"/>
  <c r="DB79" i="3"/>
  <c r="DC79" i="3"/>
  <c r="A80" i="3"/>
  <c r="Y80" i="3"/>
  <c r="CX80" i="3"/>
  <c r="CY80" i="3"/>
  <c r="CZ80" i="3"/>
  <c r="DA80" i="3"/>
  <c r="DB80" i="3"/>
  <c r="DC80" i="3"/>
  <c r="A81" i="3"/>
  <c r="Y81" i="3"/>
  <c r="CU81" i="3"/>
  <c r="CV81" i="3"/>
  <c r="CX81" i="3"/>
  <c r="DF81" i="3" s="1"/>
  <c r="CY81" i="3"/>
  <c r="CZ81" i="3"/>
  <c r="DA81" i="3"/>
  <c r="DB81" i="3"/>
  <c r="DC81" i="3"/>
  <c r="A82" i="3"/>
  <c r="Y82" i="3"/>
  <c r="CX82" i="3" s="1"/>
  <c r="CY82" i="3"/>
  <c r="CZ82" i="3"/>
  <c r="DA82" i="3"/>
  <c r="DB82" i="3"/>
  <c r="DC82" i="3"/>
  <c r="A83" i="3"/>
  <c r="Y83" i="3"/>
  <c r="CW83" i="3" s="1"/>
  <c r="CY83" i="3"/>
  <c r="CZ83" i="3"/>
  <c r="DB83" i="3" s="1"/>
  <c r="DA83" i="3"/>
  <c r="DC83" i="3"/>
  <c r="A84" i="3"/>
  <c r="Y84" i="3"/>
  <c r="CW84" i="3"/>
  <c r="CX84" i="3"/>
  <c r="DF84" i="3" s="1"/>
  <c r="CY84" i="3"/>
  <c r="CZ84" i="3"/>
  <c r="DA84" i="3"/>
  <c r="DB84" i="3"/>
  <c r="DC84" i="3"/>
  <c r="A85" i="3"/>
  <c r="Y85" i="3"/>
  <c r="CX85" i="3" s="1"/>
  <c r="CY85" i="3"/>
  <c r="CZ85" i="3"/>
  <c r="DB85" i="3" s="1"/>
  <c r="DA85" i="3"/>
  <c r="DC85" i="3"/>
  <c r="A86" i="3"/>
  <c r="Y86" i="3"/>
  <c r="CX86" i="3" s="1"/>
  <c r="CY86" i="3"/>
  <c r="CZ86" i="3"/>
  <c r="DB86" i="3" s="1"/>
  <c r="DA86" i="3"/>
  <c r="DC86" i="3"/>
  <c r="A87" i="3"/>
  <c r="Y87" i="3"/>
  <c r="CU87" i="3"/>
  <c r="CV87" i="3"/>
  <c r="CX87" i="3"/>
  <c r="Q29" i="15" s="1"/>
  <c r="CY87" i="3"/>
  <c r="CZ87" i="3"/>
  <c r="DB87" i="3" s="1"/>
  <c r="DA87" i="3"/>
  <c r="DC87" i="3"/>
  <c r="A88" i="3"/>
  <c r="Y88" i="3"/>
  <c r="CX88" i="3" s="1"/>
  <c r="V31" i="15" s="1"/>
  <c r="CY88" i="3"/>
  <c r="CZ88" i="3"/>
  <c r="DB88" i="3" s="1"/>
  <c r="DA88" i="3"/>
  <c r="DC88" i="3"/>
  <c r="A89" i="3"/>
  <c r="Y89" i="3"/>
  <c r="CW89" i="3"/>
  <c r="CX89" i="3"/>
  <c r="P47" i="15" s="1"/>
  <c r="CY89" i="3"/>
  <c r="CZ89" i="3"/>
  <c r="DA89" i="3"/>
  <c r="DB89" i="3"/>
  <c r="DC89" i="3"/>
  <c r="A90" i="3"/>
  <c r="Y90" i="3"/>
  <c r="CW90" i="3" s="1"/>
  <c r="CY90" i="3"/>
  <c r="CZ90" i="3"/>
  <c r="DB90" i="3" s="1"/>
  <c r="DA90" i="3"/>
  <c r="DC90" i="3"/>
  <c r="A91" i="3"/>
  <c r="Y91" i="3"/>
  <c r="CW91" i="3"/>
  <c r="CX91" i="3"/>
  <c r="T62" i="15" s="1"/>
  <c r="CY91" i="3"/>
  <c r="CZ91" i="3"/>
  <c r="DA91" i="3"/>
  <c r="DB91" i="3"/>
  <c r="DC91" i="3"/>
  <c r="A92" i="3"/>
  <c r="Y92" i="3"/>
  <c r="CX92" i="3" s="1"/>
  <c r="CY92" i="3"/>
  <c r="CZ92" i="3"/>
  <c r="DB92" i="3" s="1"/>
  <c r="DA92" i="3"/>
  <c r="DC92" i="3"/>
  <c r="A93" i="3"/>
  <c r="Y93" i="3"/>
  <c r="CX93" i="3" s="1"/>
  <c r="CY93" i="3"/>
  <c r="CZ93" i="3"/>
  <c r="DB93" i="3" s="1"/>
  <c r="DA93" i="3"/>
  <c r="DC93" i="3"/>
  <c r="A94" i="3"/>
  <c r="Y94" i="3"/>
  <c r="CX94" i="3"/>
  <c r="CY94" i="3"/>
  <c r="CZ94" i="3"/>
  <c r="DA94" i="3"/>
  <c r="DB94" i="3"/>
  <c r="DC94" i="3"/>
  <c r="A95" i="3"/>
  <c r="Y95" i="3"/>
  <c r="CX95" i="3" s="1"/>
  <c r="CY95" i="3"/>
  <c r="CZ95" i="3"/>
  <c r="DA95" i="3"/>
  <c r="DB95" i="3"/>
  <c r="DC95" i="3"/>
  <c r="A96" i="3"/>
  <c r="Y96" i="3"/>
  <c r="CX96" i="3" s="1"/>
  <c r="CY96" i="3"/>
  <c r="CZ96" i="3"/>
  <c r="DB96" i="3" s="1"/>
  <c r="DA96" i="3"/>
  <c r="DC96" i="3"/>
  <c r="A97" i="3"/>
  <c r="Y97" i="3"/>
  <c r="CX97" i="3" s="1"/>
  <c r="CY97" i="3"/>
  <c r="CZ97" i="3"/>
  <c r="DB97" i="3" s="1"/>
  <c r="DA97" i="3"/>
  <c r="DC97" i="3"/>
  <c r="A98" i="3"/>
  <c r="Y98" i="3"/>
  <c r="CU98" i="3"/>
  <c r="CV98" i="3"/>
  <c r="CX98" i="3"/>
  <c r="CY98" i="3"/>
  <c r="CZ98" i="3"/>
  <c r="DB98" i="3" s="1"/>
  <c r="DA98" i="3"/>
  <c r="DC98" i="3"/>
  <c r="A99" i="3"/>
  <c r="Y99" i="3"/>
  <c r="CX99" i="3" s="1"/>
  <c r="CY99" i="3"/>
  <c r="CZ99" i="3"/>
  <c r="DB99" i="3" s="1"/>
  <c r="DA99" i="3"/>
  <c r="DC99" i="3"/>
  <c r="A100" i="3"/>
  <c r="Y100" i="3"/>
  <c r="CW100" i="3"/>
  <c r="CX100" i="3"/>
  <c r="CY100" i="3"/>
  <c r="CZ100" i="3"/>
  <c r="DA100" i="3"/>
  <c r="DB100" i="3"/>
  <c r="DC100" i="3"/>
  <c r="A101" i="3"/>
  <c r="Y101" i="3"/>
  <c r="CW101" i="3" s="1"/>
  <c r="CY101" i="3"/>
  <c r="CZ101" i="3"/>
  <c r="DB101" i="3" s="1"/>
  <c r="DA101" i="3"/>
  <c r="DC101" i="3"/>
  <c r="A102" i="3"/>
  <c r="Y102" i="3"/>
  <c r="CW102" i="3"/>
  <c r="CX102" i="3"/>
  <c r="CY102" i="3"/>
  <c r="CZ102" i="3"/>
  <c r="DA102" i="3"/>
  <c r="DB102" i="3"/>
  <c r="DC102" i="3"/>
  <c r="A103" i="3"/>
  <c r="Y103" i="3"/>
  <c r="CX103" i="3" s="1"/>
  <c r="CY103" i="3"/>
  <c r="CZ103" i="3"/>
  <c r="DB103" i="3" s="1"/>
  <c r="DA103" i="3"/>
  <c r="DC103" i="3"/>
  <c r="A104" i="3"/>
  <c r="Y104" i="3"/>
  <c r="CX104" i="3" s="1"/>
  <c r="CY104" i="3"/>
  <c r="CZ104" i="3"/>
  <c r="DB104" i="3" s="1"/>
  <c r="DA104" i="3"/>
  <c r="DC104" i="3"/>
  <c r="A105" i="3"/>
  <c r="Y105" i="3"/>
  <c r="CX105" i="3"/>
  <c r="CY105" i="3"/>
  <c r="CZ105" i="3"/>
  <c r="DA105" i="3"/>
  <c r="DB105" i="3"/>
  <c r="DC105" i="3"/>
  <c r="A106" i="3"/>
  <c r="Y106" i="3"/>
  <c r="CX106" i="3" s="1"/>
  <c r="CY106" i="3"/>
  <c r="CZ106" i="3"/>
  <c r="DA106" i="3"/>
  <c r="DB106" i="3"/>
  <c r="DC106" i="3"/>
  <c r="A107" i="3"/>
  <c r="Y107" i="3"/>
  <c r="CX107" i="3" s="1"/>
  <c r="CY107" i="3"/>
  <c r="CZ107" i="3"/>
  <c r="DB107" i="3" s="1"/>
  <c r="DA107" i="3"/>
  <c r="DC107" i="3"/>
  <c r="A108" i="3"/>
  <c r="Y108" i="3"/>
  <c r="CX108" i="3" s="1"/>
  <c r="CY108" i="3"/>
  <c r="CZ108" i="3"/>
  <c r="DB108" i="3" s="1"/>
  <c r="DA108" i="3"/>
  <c r="DC108" i="3"/>
  <c r="A109" i="3"/>
  <c r="Y109" i="3"/>
  <c r="CU109" i="3"/>
  <c r="CV109" i="3"/>
  <c r="CX109" i="3"/>
  <c r="P24" i="15" s="1"/>
  <c r="CY109" i="3"/>
  <c r="CZ109" i="3"/>
  <c r="DB109" i="3" s="1"/>
  <c r="DA109" i="3"/>
  <c r="DC109" i="3"/>
  <c r="A110" i="3"/>
  <c r="Y110" i="3"/>
  <c r="CX110" i="3" s="1"/>
  <c r="W31" i="15" s="1"/>
  <c r="CY110" i="3"/>
  <c r="CZ110" i="3"/>
  <c r="DB110" i="3" s="1"/>
  <c r="DA110" i="3"/>
  <c r="DC110" i="3"/>
  <c r="A111" i="3"/>
  <c r="Y111" i="3"/>
  <c r="CW111" i="3"/>
  <c r="CX111" i="3"/>
  <c r="Q47" i="15" s="1"/>
  <c r="CY111" i="3"/>
  <c r="CZ111" i="3"/>
  <c r="DA111" i="3"/>
  <c r="DB111" i="3"/>
  <c r="DC111" i="3"/>
  <c r="A112" i="3"/>
  <c r="Y112" i="3"/>
  <c r="CW112" i="3" s="1"/>
  <c r="CY112" i="3"/>
  <c r="CZ112" i="3"/>
  <c r="DB112" i="3" s="1"/>
  <c r="DA112" i="3"/>
  <c r="DC112" i="3"/>
  <c r="A113" i="3"/>
  <c r="Y113" i="3"/>
  <c r="CX113" i="3"/>
  <c r="CY113" i="3"/>
  <c r="CZ113" i="3"/>
  <c r="DA113" i="3"/>
  <c r="DB113" i="3"/>
  <c r="DC113" i="3"/>
  <c r="A114" i="3"/>
  <c r="Y114" i="3"/>
  <c r="CX114" i="3" s="1"/>
  <c r="CY114" i="3"/>
  <c r="CZ114" i="3"/>
  <c r="DA114" i="3"/>
  <c r="DB114" i="3"/>
  <c r="DC114" i="3"/>
  <c r="A115" i="3"/>
  <c r="Y115" i="3"/>
  <c r="CX115" i="3" s="1"/>
  <c r="DF115" i="3" s="1"/>
  <c r="CY115" i="3"/>
  <c r="CZ115" i="3"/>
  <c r="DB115" i="3" s="1"/>
  <c r="DA115" i="3"/>
  <c r="DC115" i="3"/>
  <c r="A116" i="3"/>
  <c r="Y116" i="3"/>
  <c r="CX116" i="3" s="1"/>
  <c r="CY116" i="3"/>
  <c r="CZ116" i="3"/>
  <c r="DB116" i="3" s="1"/>
  <c r="DA116" i="3"/>
  <c r="DC116" i="3"/>
  <c r="A117" i="3"/>
  <c r="Y117" i="3"/>
  <c r="CU117" i="3"/>
  <c r="CV117" i="3"/>
  <c r="CX117" i="3"/>
  <c r="CY117" i="3"/>
  <c r="CZ117" i="3"/>
  <c r="DB117" i="3" s="1"/>
  <c r="DA117" i="3"/>
  <c r="DC117" i="3"/>
  <c r="A118" i="3"/>
  <c r="Y118" i="3"/>
  <c r="CX118" i="3" s="1"/>
  <c r="DF118" i="3" s="1"/>
  <c r="CY118" i="3"/>
  <c r="CZ118" i="3"/>
  <c r="DB118" i="3" s="1"/>
  <c r="DA118" i="3"/>
  <c r="DC118" i="3"/>
  <c r="A119" i="3"/>
  <c r="Y119" i="3"/>
  <c r="CW119" i="3"/>
  <c r="CX119" i="3"/>
  <c r="CY119" i="3"/>
  <c r="CZ119" i="3"/>
  <c r="DA119" i="3"/>
  <c r="DB119" i="3"/>
  <c r="DC119" i="3"/>
  <c r="A120" i="3"/>
  <c r="Y120" i="3"/>
  <c r="CY120" i="3"/>
  <c r="CZ120" i="3"/>
  <c r="DB120" i="3" s="1"/>
  <c r="DA120" i="3"/>
  <c r="DC120" i="3"/>
  <c r="A121" i="3"/>
  <c r="Y121" i="3"/>
  <c r="CX121" i="3"/>
  <c r="CY121" i="3"/>
  <c r="CZ121" i="3"/>
  <c r="DA121" i="3"/>
  <c r="DB121" i="3"/>
  <c r="DC121" i="3"/>
  <c r="A122" i="3"/>
  <c r="Y122" i="3"/>
  <c r="CX122" i="3"/>
  <c r="DG122" i="3" s="1"/>
  <c r="CY122" i="3"/>
  <c r="CZ122" i="3"/>
  <c r="DA122" i="3"/>
  <c r="DB122" i="3"/>
  <c r="DC122" i="3"/>
  <c r="A123" i="3"/>
  <c r="Y123" i="3"/>
  <c r="CX123" i="3" s="1"/>
  <c r="DF123" i="3" s="1"/>
  <c r="CY123" i="3"/>
  <c r="CZ123" i="3"/>
  <c r="DB123" i="3" s="1"/>
  <c r="DA123" i="3"/>
  <c r="DC123" i="3"/>
  <c r="A124" i="3"/>
  <c r="Y124" i="3"/>
  <c r="CX124" i="3" s="1"/>
  <c r="DF124" i="3" s="1"/>
  <c r="DJ124" i="3" s="1"/>
  <c r="CY124" i="3"/>
  <c r="CZ124" i="3"/>
  <c r="DB124" i="3" s="1"/>
  <c r="DA124" i="3"/>
  <c r="DC124" i="3"/>
  <c r="A125" i="3"/>
  <c r="Y125" i="3"/>
  <c r="CU125" i="3"/>
  <c r="CV125" i="3"/>
  <c r="CX125" i="3"/>
  <c r="P30" i="15" s="1"/>
  <c r="CY125" i="3"/>
  <c r="CZ125" i="3"/>
  <c r="DB125" i="3" s="1"/>
  <c r="DA125" i="3"/>
  <c r="DC125" i="3"/>
  <c r="A126" i="3"/>
  <c r="Y126" i="3"/>
  <c r="CW126" i="3" s="1"/>
  <c r="CX126" i="3"/>
  <c r="S49" i="15" s="1"/>
  <c r="CY126" i="3"/>
  <c r="CZ126" i="3"/>
  <c r="DA126" i="3"/>
  <c r="DB126" i="3"/>
  <c r="DC126" i="3"/>
  <c r="A127" i="3"/>
  <c r="Y127" i="3"/>
  <c r="CX127" i="3" s="1"/>
  <c r="CW127" i="3"/>
  <c r="CY127" i="3"/>
  <c r="CZ127" i="3"/>
  <c r="DB127" i="3" s="1"/>
  <c r="DA127" i="3"/>
  <c r="DC127" i="3"/>
  <c r="A128" i="3"/>
  <c r="Y128" i="3"/>
  <c r="CX128" i="3" s="1"/>
  <c r="DF128" i="3" s="1"/>
  <c r="DJ128" i="3" s="1"/>
  <c r="CY128" i="3"/>
  <c r="CZ128" i="3"/>
  <c r="DB128" i="3" s="1"/>
  <c r="DA128" i="3"/>
  <c r="DC128" i="3"/>
  <c r="A129" i="3"/>
  <c r="Y129" i="3"/>
  <c r="CX129" i="3"/>
  <c r="CY129" i="3"/>
  <c r="CZ129" i="3"/>
  <c r="DA129" i="3"/>
  <c r="DB129" i="3"/>
  <c r="DC129" i="3"/>
  <c r="A130" i="3"/>
  <c r="Y130" i="3"/>
  <c r="CU130" i="3"/>
  <c r="CY130" i="3"/>
  <c r="CZ130" i="3"/>
  <c r="DB130" i="3" s="1"/>
  <c r="DA130" i="3"/>
  <c r="DC130" i="3"/>
  <c r="A131" i="3"/>
  <c r="Y131" i="3"/>
  <c r="CW131" i="3"/>
  <c r="CX131" i="3"/>
  <c r="CY131" i="3"/>
  <c r="CZ131" i="3"/>
  <c r="DA131" i="3"/>
  <c r="DB131" i="3"/>
  <c r="DC131" i="3"/>
  <c r="A132" i="3"/>
  <c r="Y132" i="3"/>
  <c r="CX132" i="3" s="1"/>
  <c r="CY132" i="3"/>
  <c r="CZ132" i="3"/>
  <c r="DB132" i="3" s="1"/>
  <c r="DA132" i="3"/>
  <c r="DC132" i="3"/>
  <c r="A133" i="3"/>
  <c r="Y133" i="3"/>
  <c r="CX133" i="3"/>
  <c r="DG133" i="3" s="1"/>
  <c r="CY133" i="3"/>
  <c r="CZ133" i="3"/>
  <c r="DA133" i="3"/>
  <c r="DB133" i="3"/>
  <c r="DC133" i="3"/>
  <c r="A134" i="3"/>
  <c r="Y134" i="3"/>
  <c r="CX134" i="3"/>
  <c r="DF134" i="3" s="1"/>
  <c r="DJ134" i="3" s="1"/>
  <c r="CY134" i="3"/>
  <c r="CZ134" i="3"/>
  <c r="DA134" i="3"/>
  <c r="DB134" i="3"/>
  <c r="DC134" i="3"/>
  <c r="A135" i="3"/>
  <c r="Y135" i="3"/>
  <c r="CV135" i="3" s="1"/>
  <c r="CU135" i="3"/>
  <c r="CX135" i="3"/>
  <c r="CY135" i="3"/>
  <c r="CZ135" i="3"/>
  <c r="DA135" i="3"/>
  <c r="DB135" i="3"/>
  <c r="DC135" i="3"/>
  <c r="A136" i="3"/>
  <c r="Y136" i="3"/>
  <c r="CX136" i="3"/>
  <c r="CY136" i="3"/>
  <c r="CZ136" i="3"/>
  <c r="DA136" i="3"/>
  <c r="DB136" i="3"/>
  <c r="DC136" i="3"/>
  <c r="A137" i="3"/>
  <c r="Y137" i="3"/>
  <c r="CX137" i="3" s="1"/>
  <c r="P42" i="15" s="1"/>
  <c r="CW137" i="3"/>
  <c r="CY137" i="3"/>
  <c r="CZ137" i="3"/>
  <c r="DB137" i="3" s="1"/>
  <c r="DA137" i="3"/>
  <c r="DC137" i="3"/>
  <c r="A138" i="3"/>
  <c r="Y138" i="3"/>
  <c r="CW138" i="3"/>
  <c r="CX138" i="3"/>
  <c r="CY138" i="3"/>
  <c r="CZ138" i="3"/>
  <c r="DA138" i="3"/>
  <c r="DB138" i="3"/>
  <c r="DC138" i="3"/>
  <c r="A139" i="3"/>
  <c r="Y139" i="3"/>
  <c r="CX139" i="3" s="1"/>
  <c r="P61" i="15" s="1"/>
  <c r="CW139" i="3"/>
  <c r="CY139" i="3"/>
  <c r="CZ139" i="3"/>
  <c r="DB139" i="3" s="1"/>
  <c r="DA139" i="3"/>
  <c r="DC139" i="3"/>
  <c r="A140" i="3"/>
  <c r="Y140" i="3"/>
  <c r="CW140" i="3"/>
  <c r="CX140" i="3"/>
  <c r="W62" i="15" s="1"/>
  <c r="CY140" i="3"/>
  <c r="CZ140" i="3"/>
  <c r="DA140" i="3"/>
  <c r="DB140" i="3"/>
  <c r="DC140" i="3"/>
  <c r="A141" i="3"/>
  <c r="Y141" i="3"/>
  <c r="CX141" i="3" s="1"/>
  <c r="CY141" i="3"/>
  <c r="CZ141" i="3"/>
  <c r="DA141" i="3"/>
  <c r="DB141" i="3"/>
  <c r="DC141" i="3"/>
  <c r="A142" i="3"/>
  <c r="Y142" i="3"/>
  <c r="CX142" i="3"/>
  <c r="CY142" i="3"/>
  <c r="CZ142" i="3"/>
  <c r="DA142" i="3"/>
  <c r="DB142" i="3"/>
  <c r="DC142" i="3"/>
  <c r="A143" i="3"/>
  <c r="Y143" i="3"/>
  <c r="CV143" i="3" s="1"/>
  <c r="CU143" i="3"/>
  <c r="CY143" i="3"/>
  <c r="CZ143" i="3"/>
  <c r="DA143" i="3"/>
  <c r="DB143" i="3"/>
  <c r="DC143" i="3"/>
  <c r="A144" i="3"/>
  <c r="Y144" i="3"/>
  <c r="CX144" i="3"/>
  <c r="CY144" i="3"/>
  <c r="CZ144" i="3"/>
  <c r="DA144" i="3"/>
  <c r="DB144" i="3"/>
  <c r="DC144" i="3"/>
  <c r="A145" i="3"/>
  <c r="Y145" i="3"/>
  <c r="CW145" i="3" s="1"/>
  <c r="CY145" i="3"/>
  <c r="CZ145" i="3"/>
  <c r="DB145" i="3" s="1"/>
  <c r="DA145" i="3"/>
  <c r="DC145" i="3"/>
  <c r="A146" i="3"/>
  <c r="Y146" i="3"/>
  <c r="CW146" i="3"/>
  <c r="CX146" i="3"/>
  <c r="CY146" i="3"/>
  <c r="CZ146" i="3"/>
  <c r="DA146" i="3"/>
  <c r="DB146" i="3"/>
  <c r="DC146" i="3"/>
  <c r="A147" i="3"/>
  <c r="Y147" i="3"/>
  <c r="CW147" i="3" s="1"/>
  <c r="CY147" i="3"/>
  <c r="CZ147" i="3"/>
  <c r="DB147" i="3" s="1"/>
  <c r="DA147" i="3"/>
  <c r="DC147" i="3"/>
  <c r="A148" i="3"/>
  <c r="Y148" i="3"/>
  <c r="CW148" i="3"/>
  <c r="CX148" i="3"/>
  <c r="CY148" i="3"/>
  <c r="CZ148" i="3"/>
  <c r="DA148" i="3"/>
  <c r="DB148" i="3"/>
  <c r="DC148" i="3"/>
  <c r="A149" i="3"/>
  <c r="Y149" i="3"/>
  <c r="CX149" i="3" s="1"/>
  <c r="CY149" i="3"/>
  <c r="CZ149" i="3"/>
  <c r="DB149" i="3" s="1"/>
  <c r="DA149" i="3"/>
  <c r="DC149" i="3"/>
  <c r="A150" i="3"/>
  <c r="Y150" i="3"/>
  <c r="CX150" i="3" s="1"/>
  <c r="CY150" i="3"/>
  <c r="CZ150" i="3"/>
  <c r="DB150" i="3" s="1"/>
  <c r="DA150" i="3"/>
  <c r="DC150" i="3"/>
  <c r="A151" i="3"/>
  <c r="Y151" i="3"/>
  <c r="CU151" i="3"/>
  <c r="CV151" i="3"/>
  <c r="CX151" i="3"/>
  <c r="CY151" i="3"/>
  <c r="CZ151" i="3"/>
  <c r="DB151" i="3" s="1"/>
  <c r="DA151" i="3"/>
  <c r="DC151" i="3"/>
  <c r="A152" i="3"/>
  <c r="Y152" i="3"/>
  <c r="CW152" i="3"/>
  <c r="CX152" i="3"/>
  <c r="CY152" i="3"/>
  <c r="CZ152" i="3"/>
  <c r="DA152" i="3"/>
  <c r="DB152" i="3"/>
  <c r="DC152" i="3"/>
  <c r="A153" i="3"/>
  <c r="Y153" i="3"/>
  <c r="CX153" i="3" s="1"/>
  <c r="X62" i="15" s="1"/>
  <c r="CW153" i="3"/>
  <c r="CY153" i="3"/>
  <c r="CZ153" i="3"/>
  <c r="DB153" i="3" s="1"/>
  <c r="DA153" i="3"/>
  <c r="DC153" i="3"/>
  <c r="A154" i="3"/>
  <c r="Y154" i="3"/>
  <c r="CX154" i="3"/>
  <c r="DG154" i="3" s="1"/>
  <c r="CY154" i="3"/>
  <c r="CZ154" i="3"/>
  <c r="DB154" i="3" s="1"/>
  <c r="DA154" i="3"/>
  <c r="DC154" i="3"/>
  <c r="A155" i="3"/>
  <c r="Y155" i="3"/>
  <c r="CX155" i="3" s="1"/>
  <c r="CU155" i="3"/>
  <c r="CV155" i="3"/>
  <c r="CY155" i="3"/>
  <c r="CZ155" i="3"/>
  <c r="DB155" i="3" s="1"/>
  <c r="DA155" i="3"/>
  <c r="DC155" i="3"/>
  <c r="A156" i="3"/>
  <c r="Y156" i="3"/>
  <c r="CW156" i="3"/>
  <c r="CX156" i="3"/>
  <c r="DF156" i="3" s="1"/>
  <c r="CY156" i="3"/>
  <c r="CZ156" i="3"/>
  <c r="DA156" i="3"/>
  <c r="DB156" i="3"/>
  <c r="DC156" i="3"/>
  <c r="A157" i="3"/>
  <c r="Y157" i="3"/>
  <c r="CX157" i="3" s="1"/>
  <c r="CW157" i="3"/>
  <c r="CY157" i="3"/>
  <c r="CZ157" i="3"/>
  <c r="DB157" i="3" s="1"/>
  <c r="DA157" i="3"/>
  <c r="DC157" i="3"/>
  <c r="A158" i="3"/>
  <c r="Y158" i="3"/>
  <c r="CX158" i="3"/>
  <c r="DG158" i="3" s="1"/>
  <c r="CY158" i="3"/>
  <c r="CZ158" i="3"/>
  <c r="DB158" i="3" s="1"/>
  <c r="DA158" i="3"/>
  <c r="DC158" i="3"/>
  <c r="A159" i="3"/>
  <c r="Y159" i="3"/>
  <c r="CX159" i="3" s="1"/>
  <c r="R26" i="15" s="1"/>
  <c r="CU159" i="3"/>
  <c r="CV159" i="3"/>
  <c r="CY159" i="3"/>
  <c r="CZ159" i="3"/>
  <c r="DB159" i="3" s="1"/>
  <c r="DA159" i="3"/>
  <c r="DC159" i="3"/>
  <c r="A160" i="3"/>
  <c r="Y160" i="3"/>
  <c r="CX160" i="3"/>
  <c r="CY160" i="3"/>
  <c r="CZ160" i="3"/>
  <c r="DB160" i="3" s="1"/>
  <c r="DA160" i="3"/>
  <c r="DC160" i="3"/>
  <c r="A161" i="3"/>
  <c r="Y161" i="3"/>
  <c r="CW161" i="3"/>
  <c r="CX161" i="3"/>
  <c r="P48" i="15" s="1"/>
  <c r="CY161" i="3"/>
  <c r="CZ161" i="3"/>
  <c r="DA161" i="3"/>
  <c r="DB161" i="3"/>
  <c r="DC161" i="3"/>
  <c r="A162" i="3"/>
  <c r="Y162" i="3"/>
  <c r="CW162" i="3" s="1"/>
  <c r="CY162" i="3"/>
  <c r="CZ162" i="3"/>
  <c r="DB162" i="3" s="1"/>
  <c r="DA162" i="3"/>
  <c r="DC162" i="3"/>
  <c r="A163" i="3"/>
  <c r="Y163" i="3"/>
  <c r="CW163" i="3"/>
  <c r="CX163" i="3"/>
  <c r="P59" i="15" s="1"/>
  <c r="CY163" i="3"/>
  <c r="CZ163" i="3"/>
  <c r="DA163" i="3"/>
  <c r="DB163" i="3"/>
  <c r="DC163" i="3"/>
  <c r="A164" i="3"/>
  <c r="Y164" i="3"/>
  <c r="CW164" i="3" s="1"/>
  <c r="CY164" i="3"/>
  <c r="CZ164" i="3"/>
  <c r="DB164" i="3" s="1"/>
  <c r="DA164" i="3"/>
  <c r="DC164" i="3"/>
  <c r="A165" i="3"/>
  <c r="Y165" i="3"/>
  <c r="CX165" i="3"/>
  <c r="DF165" i="3" s="1"/>
  <c r="DJ165" i="3" s="1"/>
  <c r="CY165" i="3"/>
  <c r="CZ165" i="3"/>
  <c r="DA165" i="3"/>
  <c r="DB165" i="3"/>
  <c r="DC165" i="3"/>
  <c r="A166" i="3"/>
  <c r="Y166" i="3"/>
  <c r="CV166" i="3" s="1"/>
  <c r="CU166" i="3"/>
  <c r="CY166" i="3"/>
  <c r="CZ166" i="3"/>
  <c r="DB166" i="3" s="1"/>
  <c r="DA166" i="3"/>
  <c r="DC166" i="3"/>
  <c r="A167" i="3"/>
  <c r="Y167" i="3"/>
  <c r="CX167" i="3"/>
  <c r="DF167" i="3" s="1"/>
  <c r="CY167" i="3"/>
  <c r="CZ167" i="3"/>
  <c r="DA167" i="3"/>
  <c r="DB167" i="3"/>
  <c r="DC167" i="3"/>
  <c r="A168" i="3"/>
  <c r="Y168" i="3"/>
  <c r="CX168" i="3" s="1"/>
  <c r="CW168" i="3"/>
  <c r="CY168" i="3"/>
  <c r="CZ168" i="3"/>
  <c r="DB168" i="3" s="1"/>
  <c r="DA168" i="3"/>
  <c r="DC168" i="3"/>
  <c r="A169" i="3"/>
  <c r="Y169" i="3"/>
  <c r="CW169" i="3"/>
  <c r="CX169" i="3"/>
  <c r="DF169" i="3" s="1"/>
  <c r="CY169" i="3"/>
  <c r="CZ169" i="3"/>
  <c r="DA169" i="3"/>
  <c r="DB169" i="3"/>
  <c r="DC169" i="3"/>
  <c r="A170" i="3"/>
  <c r="Y170" i="3"/>
  <c r="CX170" i="3" s="1"/>
  <c r="CW170" i="3"/>
  <c r="CY170" i="3"/>
  <c r="CZ170" i="3"/>
  <c r="DB170" i="3" s="1"/>
  <c r="DA170" i="3"/>
  <c r="DC170" i="3"/>
  <c r="A171" i="3"/>
  <c r="Y171" i="3"/>
  <c r="CW171" i="3"/>
  <c r="CX171" i="3"/>
  <c r="DF171" i="3" s="1"/>
  <c r="CY171" i="3"/>
  <c r="CZ171" i="3"/>
  <c r="DA171" i="3"/>
  <c r="DB171" i="3"/>
  <c r="DC171" i="3"/>
  <c r="A172" i="3"/>
  <c r="Y172" i="3"/>
  <c r="CX172" i="3"/>
  <c r="CY172" i="3"/>
  <c r="CZ172" i="3"/>
  <c r="DA172" i="3"/>
  <c r="DB172" i="3"/>
  <c r="DC172" i="3"/>
  <c r="A173" i="3"/>
  <c r="Y173" i="3"/>
  <c r="CV173" i="3" s="1"/>
  <c r="CU173" i="3"/>
  <c r="CY173" i="3"/>
  <c r="CZ173" i="3"/>
  <c r="DA173" i="3"/>
  <c r="DB173" i="3"/>
  <c r="DC173" i="3"/>
  <c r="A174" i="3"/>
  <c r="Y174" i="3"/>
  <c r="CX174" i="3"/>
  <c r="Z31" i="15" s="1"/>
  <c r="CY174" i="3"/>
  <c r="CZ174" i="3"/>
  <c r="DA174" i="3"/>
  <c r="DB174" i="3"/>
  <c r="DC174" i="3"/>
  <c r="A175" i="3"/>
  <c r="Y175" i="3"/>
  <c r="CW175" i="3" s="1"/>
  <c r="CY175" i="3"/>
  <c r="CZ175" i="3"/>
  <c r="DB175" i="3" s="1"/>
  <c r="DA175" i="3"/>
  <c r="DC175" i="3"/>
  <c r="A176" i="3"/>
  <c r="Y176" i="3"/>
  <c r="CW176" i="3"/>
  <c r="CX176" i="3"/>
  <c r="Q37" i="15" s="1"/>
  <c r="CY176" i="3"/>
  <c r="CZ176" i="3"/>
  <c r="DA176" i="3"/>
  <c r="DB176" i="3"/>
  <c r="DC176" i="3"/>
  <c r="A177" i="3"/>
  <c r="Y177" i="3"/>
  <c r="CW177" i="3" s="1"/>
  <c r="CY177" i="3"/>
  <c r="CZ177" i="3"/>
  <c r="DB177" i="3" s="1"/>
  <c r="DA177" i="3"/>
  <c r="DC177" i="3"/>
  <c r="A178" i="3"/>
  <c r="Y178" i="3"/>
  <c r="CW178" i="3"/>
  <c r="CX178" i="3"/>
  <c r="P43" i="15" s="1"/>
  <c r="CY178" i="3"/>
  <c r="CZ178" i="3"/>
  <c r="DA178" i="3"/>
  <c r="DB178" i="3"/>
  <c r="DC178" i="3"/>
  <c r="A179" i="3"/>
  <c r="Y179" i="3"/>
  <c r="CW179" i="3" s="1"/>
  <c r="CY179" i="3"/>
  <c r="CZ179" i="3"/>
  <c r="DB179" i="3" s="1"/>
  <c r="DA179" i="3"/>
  <c r="DC179" i="3"/>
  <c r="A180" i="3"/>
  <c r="Y180" i="3"/>
  <c r="CW180" i="3"/>
  <c r="CX180" i="3"/>
  <c r="P51" i="15" s="1"/>
  <c r="CY180" i="3"/>
  <c r="CZ180" i="3"/>
  <c r="DA180" i="3"/>
  <c r="DB180" i="3"/>
  <c r="DC180" i="3"/>
  <c r="A181" i="3"/>
  <c r="Y181" i="3"/>
  <c r="CW181" i="3" s="1"/>
  <c r="CY181" i="3"/>
  <c r="CZ181" i="3"/>
  <c r="DB181" i="3" s="1"/>
  <c r="DA181" i="3"/>
  <c r="DC181" i="3"/>
  <c r="A182" i="3"/>
  <c r="Y182" i="3"/>
  <c r="CW182" i="3"/>
  <c r="CX182" i="3"/>
  <c r="P56" i="15" s="1"/>
  <c r="CY182" i="3"/>
  <c r="CZ182" i="3"/>
  <c r="DA182" i="3"/>
  <c r="DB182" i="3"/>
  <c r="DC182" i="3"/>
  <c r="A183" i="3"/>
  <c r="Y183" i="3"/>
  <c r="CW183" i="3" s="1"/>
  <c r="CY183" i="3"/>
  <c r="CZ183" i="3"/>
  <c r="DB183" i="3" s="1"/>
  <c r="DA183" i="3"/>
  <c r="DC183" i="3"/>
  <c r="A184" i="3"/>
  <c r="Y184" i="3"/>
  <c r="CX184" i="3"/>
  <c r="DF184" i="3" s="1"/>
  <c r="CY184" i="3"/>
  <c r="CZ184" i="3"/>
  <c r="DA184" i="3"/>
  <c r="DB184" i="3"/>
  <c r="DC184" i="3"/>
  <c r="A185" i="3"/>
  <c r="Y185" i="3"/>
  <c r="CX185" i="3"/>
  <c r="CY185" i="3"/>
  <c r="CZ185" i="3"/>
  <c r="DA185" i="3"/>
  <c r="DB185" i="3"/>
  <c r="DC185" i="3"/>
  <c r="A186" i="3"/>
  <c r="Y186" i="3"/>
  <c r="CX186" i="3" s="1"/>
  <c r="CY186" i="3"/>
  <c r="CZ186" i="3"/>
  <c r="DB186" i="3" s="1"/>
  <c r="DA186" i="3"/>
  <c r="DC186" i="3"/>
  <c r="A187" i="3"/>
  <c r="Y187" i="3"/>
  <c r="CX187" i="3"/>
  <c r="DG187" i="3" s="1"/>
  <c r="CY187" i="3"/>
  <c r="CZ187" i="3"/>
  <c r="DB187" i="3" s="1"/>
  <c r="DA187" i="3"/>
  <c r="DC187" i="3"/>
  <c r="A188" i="3"/>
  <c r="Y188" i="3"/>
  <c r="CX188" i="3" s="1"/>
  <c r="CU188" i="3"/>
  <c r="CV188" i="3"/>
  <c r="CY188" i="3"/>
  <c r="CZ188" i="3"/>
  <c r="DB188" i="3" s="1"/>
  <c r="DA188" i="3"/>
  <c r="DC188" i="3"/>
  <c r="A189" i="3"/>
  <c r="Y189" i="3"/>
  <c r="CX189" i="3"/>
  <c r="DG189" i="3" s="1"/>
  <c r="CY189" i="3"/>
  <c r="CZ189" i="3"/>
  <c r="DB189" i="3" s="1"/>
  <c r="DA189" i="3"/>
  <c r="DC189" i="3"/>
  <c r="A190" i="3"/>
  <c r="Y190" i="3"/>
  <c r="CW190" i="3"/>
  <c r="CX190" i="3"/>
  <c r="CY190" i="3"/>
  <c r="CZ190" i="3"/>
  <c r="DA190" i="3"/>
  <c r="DB190" i="3"/>
  <c r="DC190" i="3"/>
  <c r="A191" i="3"/>
  <c r="Y191" i="3"/>
  <c r="CW191" i="3" s="1"/>
  <c r="CY191" i="3"/>
  <c r="CZ191" i="3"/>
  <c r="DB191" i="3" s="1"/>
  <c r="DA191" i="3"/>
  <c r="DC191" i="3"/>
  <c r="A192" i="3"/>
  <c r="Y192" i="3"/>
  <c r="CW192" i="3"/>
  <c r="CX192" i="3"/>
  <c r="CY192" i="3"/>
  <c r="CZ192" i="3"/>
  <c r="DA192" i="3"/>
  <c r="DB192" i="3"/>
  <c r="DC192" i="3"/>
  <c r="A193" i="3"/>
  <c r="Y193" i="3"/>
  <c r="CW193" i="3" s="1"/>
  <c r="CY193" i="3"/>
  <c r="CZ193" i="3"/>
  <c r="DB193" i="3" s="1"/>
  <c r="DA193" i="3"/>
  <c r="DC193" i="3"/>
  <c r="A194" i="3"/>
  <c r="Y194" i="3"/>
  <c r="CW194" i="3"/>
  <c r="CX194" i="3"/>
  <c r="CY194" i="3"/>
  <c r="CZ194" i="3"/>
  <c r="DA194" i="3"/>
  <c r="DB194" i="3"/>
  <c r="DC194" i="3"/>
  <c r="A195" i="3"/>
  <c r="Y195" i="3"/>
  <c r="CY195" i="3"/>
  <c r="CZ195" i="3"/>
  <c r="DB195" i="3" s="1"/>
  <c r="DA195" i="3"/>
  <c r="DC195" i="3"/>
  <c r="A196" i="3"/>
  <c r="Y196" i="3"/>
  <c r="CW196" i="3"/>
  <c r="CX196" i="3"/>
  <c r="CY196" i="3"/>
  <c r="CZ196" i="3"/>
  <c r="DA196" i="3"/>
  <c r="DB196" i="3"/>
  <c r="DC196" i="3"/>
  <c r="A197" i="3"/>
  <c r="Y197" i="3"/>
  <c r="CY197" i="3"/>
  <c r="CZ197" i="3"/>
  <c r="DB197" i="3" s="1"/>
  <c r="DA197" i="3"/>
  <c r="DC197" i="3"/>
  <c r="A198" i="3"/>
  <c r="Y198" i="3"/>
  <c r="CW198" i="3"/>
  <c r="CX198" i="3"/>
  <c r="CY198" i="3"/>
  <c r="CZ198" i="3"/>
  <c r="DA198" i="3"/>
  <c r="DB198" i="3"/>
  <c r="DC198" i="3"/>
  <c r="A199" i="3"/>
  <c r="Y199" i="3"/>
  <c r="CX199" i="3" s="1"/>
  <c r="DG199" i="3" s="1"/>
  <c r="CY199" i="3"/>
  <c r="CZ199" i="3"/>
  <c r="DB199" i="3" s="1"/>
  <c r="DA199" i="3"/>
  <c r="DC199" i="3"/>
  <c r="A200" i="3"/>
  <c r="Y200" i="3"/>
  <c r="CX200" i="3"/>
  <c r="DG200" i="3" s="1"/>
  <c r="CY200" i="3"/>
  <c r="CZ200" i="3"/>
  <c r="DB200" i="3" s="1"/>
  <c r="DA200" i="3"/>
  <c r="DC200" i="3"/>
  <c r="A201" i="3"/>
  <c r="Y201" i="3"/>
  <c r="CX201" i="3"/>
  <c r="DF201" i="3" s="1"/>
  <c r="CY201" i="3"/>
  <c r="CZ201" i="3"/>
  <c r="DA201" i="3"/>
  <c r="DB201" i="3"/>
  <c r="DC201" i="3"/>
  <c r="A202" i="3"/>
  <c r="Y202" i="3"/>
  <c r="CX202" i="3"/>
  <c r="CY202" i="3"/>
  <c r="CZ202" i="3"/>
  <c r="DA202" i="3"/>
  <c r="DB202" i="3"/>
  <c r="DC202" i="3"/>
  <c r="A203" i="3"/>
  <c r="Y203" i="3"/>
  <c r="CU203" i="3"/>
  <c r="CY203" i="3"/>
  <c r="CZ203" i="3"/>
  <c r="DA203" i="3"/>
  <c r="DB203" i="3"/>
  <c r="DC203" i="3"/>
  <c r="A204" i="3"/>
  <c r="Y204" i="3"/>
  <c r="CX204" i="3"/>
  <c r="AA31" i="15" s="1"/>
  <c r="CY204" i="3"/>
  <c r="CZ204" i="3"/>
  <c r="DA204" i="3"/>
  <c r="DB204" i="3"/>
  <c r="DC204" i="3"/>
  <c r="A205" i="3"/>
  <c r="Y205" i="3"/>
  <c r="CY205" i="3"/>
  <c r="CZ205" i="3"/>
  <c r="DB205" i="3" s="1"/>
  <c r="DA205" i="3"/>
  <c r="DC205" i="3"/>
  <c r="A206" i="3"/>
  <c r="Y206" i="3"/>
  <c r="CW206" i="3"/>
  <c r="CX206" i="3"/>
  <c r="R37" i="15" s="1"/>
  <c r="CY206" i="3"/>
  <c r="CZ206" i="3"/>
  <c r="DA206" i="3"/>
  <c r="DB206" i="3"/>
  <c r="DC206" i="3"/>
  <c r="A207" i="3"/>
  <c r="Y207" i="3"/>
  <c r="CY207" i="3"/>
  <c r="CZ207" i="3"/>
  <c r="DB207" i="3" s="1"/>
  <c r="DA207" i="3"/>
  <c r="DC207" i="3"/>
  <c r="A208" i="3"/>
  <c r="Y208" i="3"/>
  <c r="CW208" i="3"/>
  <c r="CX208" i="3"/>
  <c r="Q50" i="15" s="1"/>
  <c r="CY208" i="3"/>
  <c r="CZ208" i="3"/>
  <c r="DA208" i="3"/>
  <c r="DB208" i="3"/>
  <c r="DC208" i="3"/>
  <c r="A209" i="3"/>
  <c r="Y209" i="3"/>
  <c r="CY209" i="3"/>
  <c r="CZ209" i="3"/>
  <c r="DB209" i="3" s="1"/>
  <c r="DA209" i="3"/>
  <c r="DC209" i="3"/>
  <c r="A210" i="3"/>
  <c r="Y210" i="3"/>
  <c r="CW210" i="3"/>
  <c r="CX210" i="3"/>
  <c r="Q52" i="15" s="1"/>
  <c r="CY210" i="3"/>
  <c r="CZ210" i="3"/>
  <c r="DA210" i="3"/>
  <c r="DB210" i="3"/>
  <c r="DC210" i="3"/>
  <c r="A211" i="3"/>
  <c r="Y211" i="3"/>
  <c r="CY211" i="3"/>
  <c r="CZ211" i="3"/>
  <c r="DB211" i="3" s="1"/>
  <c r="DA211" i="3"/>
  <c r="DC211" i="3"/>
  <c r="A212" i="3"/>
  <c r="Y212" i="3"/>
  <c r="CW212" i="3"/>
  <c r="CX212" i="3"/>
  <c r="AA62" i="15" s="1"/>
  <c r="CY212" i="3"/>
  <c r="CZ212" i="3"/>
  <c r="DA212" i="3"/>
  <c r="DB212" i="3"/>
  <c r="DC212" i="3"/>
  <c r="A213" i="3"/>
  <c r="Y213" i="3"/>
  <c r="CX213" i="3" s="1"/>
  <c r="DG213" i="3" s="1"/>
  <c r="CY213" i="3"/>
  <c r="CZ213" i="3"/>
  <c r="DB213" i="3" s="1"/>
  <c r="DA213" i="3"/>
  <c r="DC213" i="3"/>
  <c r="A214" i="3"/>
  <c r="Y214" i="3"/>
  <c r="CX214" i="3"/>
  <c r="DG214" i="3" s="1"/>
  <c r="CY214" i="3"/>
  <c r="CZ214" i="3"/>
  <c r="DB214" i="3" s="1"/>
  <c r="DA214" i="3"/>
  <c r="DC214" i="3"/>
  <c r="A215" i="3"/>
  <c r="Y215" i="3"/>
  <c r="CX215" i="3"/>
  <c r="DF215" i="3" s="1"/>
  <c r="CY215" i="3"/>
  <c r="CZ215" i="3"/>
  <c r="DA215" i="3"/>
  <c r="DB215" i="3"/>
  <c r="DC215" i="3"/>
  <c r="A216" i="3"/>
  <c r="Y216" i="3"/>
  <c r="CX216" i="3" s="1"/>
  <c r="CY216" i="3"/>
  <c r="CZ216" i="3"/>
  <c r="DA216" i="3"/>
  <c r="DB216" i="3"/>
  <c r="DC216" i="3"/>
  <c r="A217" i="3"/>
  <c r="Y217" i="3"/>
  <c r="CX217" i="3" s="1"/>
  <c r="DF217" i="3" s="1"/>
  <c r="DJ217" i="3" s="1"/>
  <c r="CY217" i="3"/>
  <c r="CZ217" i="3"/>
  <c r="DB217" i="3" s="1"/>
  <c r="DA217" i="3"/>
  <c r="DC217" i="3"/>
  <c r="A218" i="3"/>
  <c r="Y218" i="3"/>
  <c r="CX218" i="3"/>
  <c r="DG218" i="3" s="1"/>
  <c r="CY218" i="3"/>
  <c r="CZ218" i="3"/>
  <c r="DB218" i="3" s="1"/>
  <c r="DA218" i="3"/>
  <c r="DC218" i="3"/>
  <c r="A219" i="3"/>
  <c r="Y219" i="3"/>
  <c r="CX219" i="3"/>
  <c r="CY219" i="3"/>
  <c r="CZ219" i="3"/>
  <c r="DA219" i="3"/>
  <c r="DB219" i="3"/>
  <c r="DC219" i="3"/>
  <c r="A220" i="3"/>
  <c r="Y220" i="3"/>
  <c r="CU220" i="3"/>
  <c r="CY220" i="3"/>
  <c r="CZ220" i="3"/>
  <c r="DB220" i="3" s="1"/>
  <c r="DA220" i="3"/>
  <c r="DC220" i="3"/>
  <c r="A221" i="3"/>
  <c r="Y221" i="3"/>
  <c r="CX221" i="3"/>
  <c r="CY221" i="3"/>
  <c r="CZ221" i="3"/>
  <c r="DA221" i="3"/>
  <c r="DB221" i="3"/>
  <c r="DC221" i="3"/>
  <c r="A222" i="3"/>
  <c r="Y222" i="3"/>
  <c r="CX222" i="3" s="1"/>
  <c r="DF222" i="3" s="1"/>
  <c r="CY222" i="3"/>
  <c r="CZ222" i="3"/>
  <c r="DB222" i="3" s="1"/>
  <c r="DA222" i="3"/>
  <c r="DC222" i="3"/>
  <c r="A223" i="3"/>
  <c r="Y223" i="3"/>
  <c r="CW223" i="3"/>
  <c r="CX223" i="3"/>
  <c r="CY223" i="3"/>
  <c r="CZ223" i="3"/>
  <c r="DA223" i="3"/>
  <c r="DB223" i="3"/>
  <c r="DC223" i="3"/>
  <c r="A224" i="3"/>
  <c r="Y224" i="3"/>
  <c r="CX224" i="3" s="1"/>
  <c r="CW224" i="3"/>
  <c r="CY224" i="3"/>
  <c r="CZ224" i="3"/>
  <c r="DB224" i="3" s="1"/>
  <c r="DA224" i="3"/>
  <c r="DC224" i="3"/>
  <c r="A225" i="3"/>
  <c r="Y225" i="3"/>
  <c r="CW225" i="3"/>
  <c r="CX225" i="3"/>
  <c r="DF225" i="3" s="1"/>
  <c r="CY225" i="3"/>
  <c r="CZ225" i="3"/>
  <c r="DA225" i="3"/>
  <c r="DB225" i="3"/>
  <c r="DC225" i="3"/>
  <c r="A226" i="3"/>
  <c r="Y226" i="3"/>
  <c r="CX226" i="3" s="1"/>
  <c r="CY226" i="3"/>
  <c r="CZ226" i="3"/>
  <c r="DB226" i="3" s="1"/>
  <c r="DA226" i="3"/>
  <c r="DC226" i="3"/>
  <c r="A227" i="3"/>
  <c r="Y227" i="3"/>
  <c r="CW227" i="3"/>
  <c r="CX227" i="3"/>
  <c r="DF227" i="3" s="1"/>
  <c r="CY227" i="3"/>
  <c r="CZ227" i="3"/>
  <c r="DA227" i="3"/>
  <c r="DB227" i="3"/>
  <c r="DC227" i="3"/>
  <c r="A228" i="3"/>
  <c r="Y228" i="3"/>
  <c r="CX228" i="3" s="1"/>
  <c r="CW228" i="3"/>
  <c r="CY228" i="3"/>
  <c r="CZ228" i="3"/>
  <c r="DA228" i="3"/>
  <c r="DB228" i="3"/>
  <c r="DC228" i="3"/>
  <c r="A229" i="3"/>
  <c r="Y229" i="3"/>
  <c r="CX229" i="3" s="1"/>
  <c r="CY229" i="3"/>
  <c r="CZ229" i="3"/>
  <c r="DB229" i="3" s="1"/>
  <c r="DA229" i="3"/>
  <c r="DC229" i="3"/>
  <c r="A230" i="3"/>
  <c r="Y230" i="3"/>
  <c r="CX230" i="3" s="1"/>
  <c r="CY230" i="3"/>
  <c r="CZ230" i="3"/>
  <c r="DB230" i="3" s="1"/>
  <c r="DA230" i="3"/>
  <c r="DC230" i="3"/>
  <c r="A231" i="3"/>
  <c r="Y231" i="3"/>
  <c r="CX231" i="3"/>
  <c r="DF231" i="3" s="1"/>
  <c r="DJ231" i="3" s="1"/>
  <c r="CY231" i="3"/>
  <c r="CZ231" i="3"/>
  <c r="DA231" i="3"/>
  <c r="DB231" i="3"/>
  <c r="DC231" i="3"/>
  <c r="A232" i="3"/>
  <c r="Y232" i="3"/>
  <c r="CX232" i="3" s="1"/>
  <c r="CY232" i="3"/>
  <c r="CZ232" i="3"/>
  <c r="DA232" i="3"/>
  <c r="DB232" i="3"/>
  <c r="DC232" i="3"/>
  <c r="A233" i="3"/>
  <c r="Y233" i="3"/>
  <c r="CX233" i="3"/>
  <c r="CY233" i="3"/>
  <c r="CZ233" i="3"/>
  <c r="DB233" i="3" s="1"/>
  <c r="DA233" i="3"/>
  <c r="DC233" i="3"/>
  <c r="A234" i="3"/>
  <c r="Y234" i="3"/>
  <c r="CX234" i="3" s="1"/>
  <c r="CY234" i="3"/>
  <c r="CZ234" i="3"/>
  <c r="DB234" i="3" s="1"/>
  <c r="DA234" i="3"/>
  <c r="DC234" i="3"/>
  <c r="A235" i="3"/>
  <c r="Y235" i="3"/>
  <c r="CX235" i="3"/>
  <c r="DF235" i="3" s="1"/>
  <c r="DJ235" i="3" s="1"/>
  <c r="CY235" i="3"/>
  <c r="CZ235" i="3"/>
  <c r="DA235" i="3"/>
  <c r="DB235" i="3"/>
  <c r="DC235" i="3"/>
  <c r="A236" i="3"/>
  <c r="Y236" i="3"/>
  <c r="CX236" i="3" s="1"/>
  <c r="CY236" i="3"/>
  <c r="CZ236" i="3"/>
  <c r="DA236" i="3"/>
  <c r="DB236" i="3"/>
  <c r="DC236" i="3"/>
  <c r="A237" i="3"/>
  <c r="Y237" i="3"/>
  <c r="CV237" i="3" s="1"/>
  <c r="CU237" i="3"/>
  <c r="CX237" i="3"/>
  <c r="CY237" i="3"/>
  <c r="CZ237" i="3"/>
  <c r="DA237" i="3"/>
  <c r="DB237" i="3"/>
  <c r="DC237" i="3"/>
  <c r="A238" i="3"/>
  <c r="Y238" i="3"/>
  <c r="CX238" i="3" s="1"/>
  <c r="AB31" i="15" s="1"/>
  <c r="CY238" i="3"/>
  <c r="CZ238" i="3"/>
  <c r="DA238" i="3"/>
  <c r="DB238" i="3"/>
  <c r="DC238" i="3"/>
  <c r="A239" i="3"/>
  <c r="Y239" i="3"/>
  <c r="CX239" i="3" s="1"/>
  <c r="S37" i="15" s="1"/>
  <c r="CW239" i="3"/>
  <c r="CY239" i="3"/>
  <c r="CZ239" i="3"/>
  <c r="DB239" i="3" s="1"/>
  <c r="DA239" i="3"/>
  <c r="DC239" i="3"/>
  <c r="A240" i="3"/>
  <c r="Y240" i="3"/>
  <c r="CW240" i="3"/>
  <c r="CX240" i="3"/>
  <c r="CY240" i="3"/>
  <c r="CZ240" i="3"/>
  <c r="DA240" i="3"/>
  <c r="DB240" i="3"/>
  <c r="DC240" i="3"/>
  <c r="A241" i="3"/>
  <c r="Y241" i="3"/>
  <c r="CX241" i="3" s="1"/>
  <c r="R50" i="15" s="1"/>
  <c r="CW241" i="3"/>
  <c r="CY241" i="3"/>
  <c r="CZ241" i="3"/>
  <c r="DB241" i="3" s="1"/>
  <c r="DA241" i="3"/>
  <c r="DC241" i="3"/>
  <c r="A242" i="3"/>
  <c r="Y242" i="3"/>
  <c r="CW242" i="3"/>
  <c r="CX242" i="3"/>
  <c r="CY242" i="3"/>
  <c r="CZ242" i="3"/>
  <c r="DA242" i="3"/>
  <c r="DB242" i="3"/>
  <c r="DC242" i="3"/>
  <c r="A243" i="3"/>
  <c r="Y243" i="3"/>
  <c r="CX243" i="3" s="1"/>
  <c r="R52" i="15" s="1"/>
  <c r="CW243" i="3"/>
  <c r="CY243" i="3"/>
  <c r="CZ243" i="3"/>
  <c r="DB243" i="3" s="1"/>
  <c r="DA243" i="3"/>
  <c r="DC243" i="3"/>
  <c r="A244" i="3"/>
  <c r="Y244" i="3"/>
  <c r="CW244" i="3"/>
  <c r="CX244" i="3"/>
  <c r="CY244" i="3"/>
  <c r="CZ244" i="3"/>
  <c r="DA244" i="3"/>
  <c r="DB244" i="3"/>
  <c r="DC244" i="3"/>
  <c r="A245" i="3"/>
  <c r="Y245" i="3"/>
  <c r="CX245" i="3" s="1"/>
  <c r="AB62" i="15" s="1"/>
  <c r="CW245" i="3"/>
  <c r="CY245" i="3"/>
  <c r="CZ245" i="3"/>
  <c r="DB245" i="3" s="1"/>
  <c r="DA245" i="3"/>
  <c r="DC245" i="3"/>
  <c r="A246" i="3"/>
  <c r="Y246" i="3"/>
  <c r="CX246" i="3"/>
  <c r="DF246" i="3" s="1"/>
  <c r="CY246" i="3"/>
  <c r="CZ246" i="3"/>
  <c r="DA246" i="3"/>
  <c r="DB246" i="3"/>
  <c r="DC246" i="3"/>
  <c r="A247" i="3"/>
  <c r="Y247" i="3"/>
  <c r="CX247" i="3" s="1"/>
  <c r="CY247" i="3"/>
  <c r="CZ247" i="3"/>
  <c r="DA247" i="3"/>
  <c r="DB247" i="3"/>
  <c r="DC247" i="3"/>
  <c r="A248" i="3"/>
  <c r="Y248" i="3"/>
  <c r="CX248" i="3"/>
  <c r="CY248" i="3"/>
  <c r="CZ248" i="3"/>
  <c r="DB248" i="3" s="1"/>
  <c r="DA248" i="3"/>
  <c r="DC248" i="3"/>
  <c r="A249" i="3"/>
  <c r="Y249" i="3"/>
  <c r="CX249" i="3" s="1"/>
  <c r="CY249" i="3"/>
  <c r="CZ249" i="3"/>
  <c r="DB249" i="3" s="1"/>
  <c r="DA249" i="3"/>
  <c r="DC249" i="3"/>
  <c r="A250" i="3"/>
  <c r="Y250" i="3"/>
  <c r="CX250" i="3"/>
  <c r="DF250" i="3" s="1"/>
  <c r="DJ250" i="3" s="1"/>
  <c r="CY250" i="3"/>
  <c r="CZ250" i="3"/>
  <c r="DA250" i="3"/>
  <c r="DB250" i="3"/>
  <c r="DC250" i="3"/>
  <c r="A251" i="3"/>
  <c r="Y251" i="3"/>
  <c r="CX251" i="3" s="1"/>
  <c r="CY251" i="3"/>
  <c r="CZ251" i="3"/>
  <c r="DA251" i="3"/>
  <c r="DB251" i="3"/>
  <c r="DC251" i="3"/>
  <c r="A252" i="3"/>
  <c r="Y252" i="3"/>
  <c r="CV252" i="3" s="1"/>
  <c r="CU252" i="3"/>
  <c r="CX252" i="3"/>
  <c r="DF252" i="3" s="1"/>
  <c r="CY252" i="3"/>
  <c r="CZ252" i="3"/>
  <c r="DA252" i="3"/>
  <c r="DB252" i="3"/>
  <c r="DC252" i="3"/>
  <c r="A253" i="3"/>
  <c r="Y253" i="3"/>
  <c r="CX253" i="3" s="1"/>
  <c r="CY253" i="3"/>
  <c r="CZ253" i="3"/>
  <c r="DA253" i="3"/>
  <c r="DB253" i="3"/>
  <c r="DC253" i="3"/>
  <c r="A254" i="3"/>
  <c r="Y254" i="3"/>
  <c r="CX254" i="3" s="1"/>
  <c r="CW254" i="3"/>
  <c r="CY254" i="3"/>
  <c r="CZ254" i="3"/>
  <c r="DB254" i="3" s="1"/>
  <c r="DA254" i="3"/>
  <c r="DC254" i="3"/>
  <c r="A255" i="3"/>
  <c r="Y255" i="3"/>
  <c r="CW255" i="3"/>
  <c r="CX255" i="3"/>
  <c r="DF255" i="3" s="1"/>
  <c r="CY255" i="3"/>
  <c r="CZ255" i="3"/>
  <c r="DA255" i="3"/>
  <c r="DB255" i="3"/>
  <c r="DC255" i="3"/>
  <c r="A256" i="3"/>
  <c r="Y256" i="3"/>
  <c r="CX256" i="3" s="1"/>
  <c r="CW256" i="3"/>
  <c r="CY256" i="3"/>
  <c r="CZ256" i="3"/>
  <c r="DB256" i="3" s="1"/>
  <c r="DA256" i="3"/>
  <c r="DC256" i="3"/>
  <c r="A257" i="3"/>
  <c r="Y257" i="3"/>
  <c r="CW257" i="3"/>
  <c r="CX257" i="3"/>
  <c r="DF257" i="3" s="1"/>
  <c r="CY257" i="3"/>
  <c r="CZ257" i="3"/>
  <c r="DA257" i="3"/>
  <c r="DB257" i="3"/>
  <c r="DC257" i="3"/>
  <c r="A258" i="3"/>
  <c r="Y258" i="3"/>
  <c r="CX258" i="3" s="1"/>
  <c r="CW258" i="3"/>
  <c r="CY258" i="3"/>
  <c r="CZ258" i="3"/>
  <c r="DB258" i="3" s="1"/>
  <c r="DA258" i="3"/>
  <c r="DC258" i="3"/>
  <c r="A259" i="3"/>
  <c r="Y259" i="3"/>
  <c r="CW259" i="3"/>
  <c r="CX259" i="3"/>
  <c r="DF259" i="3" s="1"/>
  <c r="CY259" i="3"/>
  <c r="CZ259" i="3"/>
  <c r="DA259" i="3"/>
  <c r="DB259" i="3"/>
  <c r="DC259" i="3"/>
  <c r="A260" i="3"/>
  <c r="Y260" i="3"/>
  <c r="CX260" i="3" s="1"/>
  <c r="CW260" i="3"/>
  <c r="CY260" i="3"/>
  <c r="CZ260" i="3"/>
  <c r="DB260" i="3" s="1"/>
  <c r="DA260" i="3"/>
  <c r="DC260" i="3"/>
  <c r="A261" i="3"/>
  <c r="Y261" i="3"/>
  <c r="CX261" i="3"/>
  <c r="DF261" i="3" s="1"/>
  <c r="CY261" i="3"/>
  <c r="CZ261" i="3"/>
  <c r="DA261" i="3"/>
  <c r="DB261" i="3"/>
  <c r="DC261" i="3"/>
  <c r="A262" i="3"/>
  <c r="Y262" i="3"/>
  <c r="CX262" i="3" s="1"/>
  <c r="CY262" i="3"/>
  <c r="CZ262" i="3"/>
  <c r="DA262" i="3"/>
  <c r="DB262" i="3"/>
  <c r="DC262" i="3"/>
  <c r="A263" i="3"/>
  <c r="Y263" i="3"/>
  <c r="CX263" i="3"/>
  <c r="CY263" i="3"/>
  <c r="CZ263" i="3"/>
  <c r="DB263" i="3" s="1"/>
  <c r="DA263" i="3"/>
  <c r="DC263" i="3"/>
  <c r="A264" i="3"/>
  <c r="Y264" i="3"/>
  <c r="CX264" i="3" s="1"/>
  <c r="CY264" i="3"/>
  <c r="CZ264" i="3"/>
  <c r="DB264" i="3" s="1"/>
  <c r="DA264" i="3"/>
  <c r="DC264" i="3"/>
  <c r="A265" i="3"/>
  <c r="Y265" i="3"/>
  <c r="CX265" i="3"/>
  <c r="DF265" i="3" s="1"/>
  <c r="DJ265" i="3" s="1"/>
  <c r="CY265" i="3"/>
  <c r="CZ265" i="3"/>
  <c r="DA265" i="3"/>
  <c r="DB265" i="3"/>
  <c r="DC265" i="3"/>
  <c r="A266" i="3"/>
  <c r="Y266" i="3"/>
  <c r="CX266" i="3" s="1"/>
  <c r="CY266" i="3"/>
  <c r="CZ266" i="3"/>
  <c r="DA266" i="3"/>
  <c r="DB266" i="3"/>
  <c r="DC266" i="3"/>
  <c r="A267" i="3"/>
  <c r="Y267" i="3"/>
  <c r="CV267" i="3" s="1"/>
  <c r="CU267" i="3"/>
  <c r="CX267" i="3"/>
  <c r="CY267" i="3"/>
  <c r="CZ267" i="3"/>
  <c r="DA267" i="3"/>
  <c r="DB267" i="3"/>
  <c r="DC267" i="3"/>
  <c r="A268" i="3"/>
  <c r="Y268" i="3"/>
  <c r="CX268" i="3" s="1"/>
  <c r="AC31" i="15" s="1"/>
  <c r="CY268" i="3"/>
  <c r="CZ268" i="3"/>
  <c r="DA268" i="3"/>
  <c r="DB268" i="3"/>
  <c r="DC268" i="3"/>
  <c r="A269" i="3"/>
  <c r="Y269" i="3"/>
  <c r="CX269" i="3" s="1"/>
  <c r="T37" i="15" s="1"/>
  <c r="CW269" i="3"/>
  <c r="CY269" i="3"/>
  <c r="CZ269" i="3"/>
  <c r="DB269" i="3" s="1"/>
  <c r="DA269" i="3"/>
  <c r="DC269" i="3"/>
  <c r="A270" i="3"/>
  <c r="Y270" i="3"/>
  <c r="CW270" i="3"/>
  <c r="CX270" i="3"/>
  <c r="CY270" i="3"/>
  <c r="CZ270" i="3"/>
  <c r="DA270" i="3"/>
  <c r="DB270" i="3"/>
  <c r="DC270" i="3"/>
  <c r="A271" i="3"/>
  <c r="Y271" i="3"/>
  <c r="CX271" i="3" s="1"/>
  <c r="S50" i="15" s="1"/>
  <c r="CW271" i="3"/>
  <c r="CY271" i="3"/>
  <c r="CZ271" i="3"/>
  <c r="DB271" i="3" s="1"/>
  <c r="DA271" i="3"/>
  <c r="DC271" i="3"/>
  <c r="A272" i="3"/>
  <c r="Y272" i="3"/>
  <c r="CW272" i="3"/>
  <c r="CX272" i="3"/>
  <c r="CY272" i="3"/>
  <c r="CZ272" i="3"/>
  <c r="DA272" i="3"/>
  <c r="DB272" i="3"/>
  <c r="DC272" i="3"/>
  <c r="A273" i="3"/>
  <c r="Y273" i="3"/>
  <c r="CX273" i="3" s="1"/>
  <c r="S52" i="15" s="1"/>
  <c r="CW273" i="3"/>
  <c r="CY273" i="3"/>
  <c r="CZ273" i="3"/>
  <c r="DB273" i="3" s="1"/>
  <c r="DA273" i="3"/>
  <c r="DC273" i="3"/>
  <c r="A274" i="3"/>
  <c r="Y274" i="3"/>
  <c r="CW274" i="3"/>
  <c r="CX274" i="3"/>
  <c r="CY274" i="3"/>
  <c r="CZ274" i="3"/>
  <c r="DA274" i="3"/>
  <c r="DB274" i="3"/>
  <c r="DC274" i="3"/>
  <c r="A275" i="3"/>
  <c r="Y275" i="3"/>
  <c r="CX275" i="3" s="1"/>
  <c r="AC62" i="15" s="1"/>
  <c r="CW275" i="3"/>
  <c r="CY275" i="3"/>
  <c r="CZ275" i="3"/>
  <c r="DB275" i="3" s="1"/>
  <c r="DA275" i="3"/>
  <c r="DC275" i="3"/>
  <c r="A276" i="3"/>
  <c r="Y276" i="3"/>
  <c r="CX276" i="3"/>
  <c r="CY276" i="3"/>
  <c r="CZ276" i="3"/>
  <c r="DA276" i="3"/>
  <c r="DB276" i="3"/>
  <c r="DC276" i="3"/>
  <c r="A277" i="3"/>
  <c r="Y277" i="3"/>
  <c r="CX277" i="3" s="1"/>
  <c r="DG277" i="3" s="1"/>
  <c r="CY277" i="3"/>
  <c r="CZ277" i="3"/>
  <c r="DA277" i="3"/>
  <c r="DB277" i="3"/>
  <c r="DC277" i="3"/>
  <c r="A278" i="3"/>
  <c r="Y278" i="3"/>
  <c r="CX278" i="3"/>
  <c r="CY278" i="3"/>
  <c r="CZ278" i="3"/>
  <c r="DB278" i="3" s="1"/>
  <c r="DA278" i="3"/>
  <c r="DC278" i="3"/>
  <c r="A279" i="3"/>
  <c r="Y279" i="3"/>
  <c r="CX279" i="3" s="1"/>
  <c r="CY279" i="3"/>
  <c r="CZ279" i="3"/>
  <c r="DB279" i="3" s="1"/>
  <c r="DA279" i="3"/>
  <c r="DC279" i="3"/>
  <c r="A280" i="3"/>
  <c r="Y280" i="3"/>
  <c r="CX280" i="3"/>
  <c r="CY280" i="3"/>
  <c r="CZ280" i="3"/>
  <c r="DA280" i="3"/>
  <c r="DB280" i="3"/>
  <c r="DC280" i="3"/>
  <c r="A281" i="3"/>
  <c r="Y281" i="3"/>
  <c r="CX281" i="3" s="1"/>
  <c r="DG281" i="3" s="1"/>
  <c r="CY281" i="3"/>
  <c r="CZ281" i="3"/>
  <c r="DA281" i="3"/>
  <c r="DB281" i="3"/>
  <c r="DC281" i="3"/>
  <c r="A282" i="3"/>
  <c r="Y282" i="3"/>
  <c r="CX282" i="3"/>
  <c r="CY282" i="3"/>
  <c r="CZ282" i="3"/>
  <c r="DB282" i="3" s="1"/>
  <c r="DA282" i="3"/>
  <c r="DC282" i="3"/>
  <c r="A283" i="3"/>
  <c r="Y283" i="3"/>
  <c r="CX283" i="3" s="1"/>
  <c r="DG283" i="3" s="1"/>
  <c r="CU283" i="3"/>
  <c r="CV283" i="3"/>
  <c r="CY283" i="3"/>
  <c r="CZ283" i="3"/>
  <c r="DA283" i="3"/>
  <c r="DB283" i="3"/>
  <c r="DC283" i="3"/>
  <c r="A284" i="3"/>
  <c r="Y284" i="3"/>
  <c r="CX284" i="3"/>
  <c r="CY284" i="3"/>
  <c r="CZ284" i="3"/>
  <c r="DB284" i="3" s="1"/>
  <c r="DA284" i="3"/>
  <c r="DC284" i="3"/>
  <c r="A285" i="3"/>
  <c r="Y285" i="3"/>
  <c r="CW285" i="3" s="1"/>
  <c r="CX285" i="3"/>
  <c r="CY285" i="3"/>
  <c r="CZ285" i="3"/>
  <c r="DA285" i="3"/>
  <c r="DB285" i="3"/>
  <c r="DC285" i="3"/>
  <c r="A286" i="3"/>
  <c r="Y286" i="3"/>
  <c r="CY286" i="3"/>
  <c r="CZ286" i="3"/>
  <c r="DB286" i="3" s="1"/>
  <c r="DA286" i="3"/>
  <c r="DC286" i="3"/>
  <c r="A287" i="3"/>
  <c r="Y287" i="3"/>
  <c r="CW287" i="3" s="1"/>
  <c r="CX287" i="3"/>
  <c r="CY287" i="3"/>
  <c r="CZ287" i="3"/>
  <c r="DA287" i="3"/>
  <c r="DB287" i="3"/>
  <c r="DC287" i="3"/>
  <c r="A288" i="3"/>
  <c r="Y288" i="3"/>
  <c r="CY288" i="3"/>
  <c r="CZ288" i="3"/>
  <c r="DB288" i="3" s="1"/>
  <c r="DA288" i="3"/>
  <c r="DC288" i="3"/>
  <c r="A289" i="3"/>
  <c r="Y289" i="3"/>
  <c r="CW289" i="3" s="1"/>
  <c r="CX289" i="3"/>
  <c r="CY289" i="3"/>
  <c r="CZ289" i="3"/>
  <c r="DA289" i="3"/>
  <c r="DB289" i="3"/>
  <c r="DC289" i="3"/>
  <c r="A290" i="3"/>
  <c r="Y290" i="3"/>
  <c r="CY290" i="3"/>
  <c r="CZ290" i="3"/>
  <c r="DB290" i="3" s="1"/>
  <c r="DA290" i="3"/>
  <c r="DC290" i="3"/>
  <c r="A291" i="3"/>
  <c r="Y291" i="3"/>
  <c r="CW291" i="3" s="1"/>
  <c r="CX291" i="3"/>
  <c r="CY291" i="3"/>
  <c r="CZ291" i="3"/>
  <c r="DA291" i="3"/>
  <c r="DB291" i="3"/>
  <c r="DC291" i="3"/>
  <c r="A292" i="3"/>
  <c r="Y292" i="3"/>
  <c r="CX292" i="3" s="1"/>
  <c r="DG292" i="3" s="1"/>
  <c r="CY292" i="3"/>
  <c r="CZ292" i="3"/>
  <c r="DA292" i="3"/>
  <c r="DB292" i="3"/>
  <c r="DC292" i="3"/>
  <c r="A293" i="3"/>
  <c r="Y293" i="3"/>
  <c r="CX293" i="3"/>
  <c r="DF293" i="3" s="1"/>
  <c r="DJ293" i="3" s="1"/>
  <c r="CY293" i="3"/>
  <c r="CZ293" i="3"/>
  <c r="DB293" i="3" s="1"/>
  <c r="DA293" i="3"/>
  <c r="DC293" i="3"/>
  <c r="A294" i="3"/>
  <c r="Y294" i="3"/>
  <c r="CX294" i="3" s="1"/>
  <c r="DG294" i="3" s="1"/>
  <c r="CY294" i="3"/>
  <c r="CZ294" i="3"/>
  <c r="DB294" i="3" s="1"/>
  <c r="DA294" i="3"/>
  <c r="DC294" i="3"/>
  <c r="A295" i="3"/>
  <c r="Y295" i="3"/>
  <c r="CX295" i="3"/>
  <c r="DF295" i="3" s="1"/>
  <c r="DJ295" i="3" s="1"/>
  <c r="CY295" i="3"/>
  <c r="CZ295" i="3"/>
  <c r="DA295" i="3"/>
  <c r="DB295" i="3"/>
  <c r="DC295" i="3"/>
  <c r="A296" i="3"/>
  <c r="Y296" i="3"/>
  <c r="CX296" i="3" s="1"/>
  <c r="CY296" i="3"/>
  <c r="CZ296" i="3"/>
  <c r="DA296" i="3"/>
  <c r="DB296" i="3"/>
  <c r="DC296" i="3"/>
  <c r="A297" i="3"/>
  <c r="Y297" i="3"/>
  <c r="CX297" i="3"/>
  <c r="DF297" i="3" s="1"/>
  <c r="DJ297" i="3" s="1"/>
  <c r="CY297" i="3"/>
  <c r="CZ297" i="3"/>
  <c r="DA297" i="3"/>
  <c r="DB297" i="3"/>
  <c r="DC297" i="3"/>
  <c r="A298" i="3"/>
  <c r="Y298" i="3"/>
  <c r="CX298" i="3" s="1"/>
  <c r="DG298" i="3" s="1"/>
  <c r="CY298" i="3"/>
  <c r="CZ298" i="3"/>
  <c r="DB298" i="3" s="1"/>
  <c r="DA298" i="3"/>
  <c r="DC298" i="3"/>
  <c r="A299" i="3"/>
  <c r="Y299" i="3"/>
  <c r="CU299" i="3"/>
  <c r="CV299" i="3"/>
  <c r="CX299" i="3"/>
  <c r="CY299" i="3"/>
  <c r="CZ299" i="3"/>
  <c r="DB299" i="3" s="1"/>
  <c r="DA299" i="3"/>
  <c r="DC299" i="3"/>
  <c r="A300" i="3"/>
  <c r="Y300" i="3"/>
  <c r="CX300" i="3" s="1"/>
  <c r="CY300" i="3"/>
  <c r="CZ300" i="3"/>
  <c r="DB300" i="3" s="1"/>
  <c r="DA300" i="3"/>
  <c r="DC300" i="3"/>
  <c r="A301" i="3"/>
  <c r="Y301" i="3"/>
  <c r="CW301" i="3"/>
  <c r="CX301" i="3"/>
  <c r="CY301" i="3"/>
  <c r="CZ301" i="3"/>
  <c r="DA301" i="3"/>
  <c r="DB301" i="3"/>
  <c r="DC301" i="3"/>
  <c r="A302" i="3"/>
  <c r="Y302" i="3"/>
  <c r="CX302" i="3" s="1"/>
  <c r="CW302" i="3"/>
  <c r="CY302" i="3"/>
  <c r="CZ302" i="3"/>
  <c r="DB302" i="3" s="1"/>
  <c r="DA302" i="3"/>
  <c r="DC302" i="3"/>
  <c r="A303" i="3"/>
  <c r="Y303" i="3"/>
  <c r="CW303" i="3"/>
  <c r="CX303" i="3"/>
  <c r="CY303" i="3"/>
  <c r="CZ303" i="3"/>
  <c r="DA303" i="3"/>
  <c r="DB303" i="3"/>
  <c r="DC303" i="3"/>
  <c r="A304" i="3"/>
  <c r="Y304" i="3"/>
  <c r="CX304" i="3" s="1"/>
  <c r="CW304" i="3"/>
  <c r="CY304" i="3"/>
  <c r="CZ304" i="3"/>
  <c r="DB304" i="3" s="1"/>
  <c r="DA304" i="3"/>
  <c r="DC304" i="3"/>
  <c r="A305" i="3"/>
  <c r="Y305" i="3"/>
  <c r="CX305" i="3"/>
  <c r="DF305" i="3" s="1"/>
  <c r="CY305" i="3"/>
  <c r="CZ305" i="3"/>
  <c r="DB305" i="3" s="1"/>
  <c r="DA305" i="3"/>
  <c r="DC305" i="3"/>
  <c r="A306" i="3"/>
  <c r="Y306" i="3"/>
  <c r="CX306" i="3" s="1"/>
  <c r="DF306" i="3" s="1"/>
  <c r="CY306" i="3"/>
  <c r="CZ306" i="3"/>
  <c r="DA306" i="3"/>
  <c r="DB306" i="3"/>
  <c r="DC306" i="3"/>
  <c r="A307" i="3"/>
  <c r="Y307" i="3"/>
  <c r="CV307" i="3" s="1"/>
  <c r="CU307" i="3"/>
  <c r="CX307" i="3"/>
  <c r="DG307" i="3" s="1"/>
  <c r="CY307" i="3"/>
  <c r="CZ307" i="3"/>
  <c r="DA307" i="3"/>
  <c r="DB307" i="3"/>
  <c r="DC307" i="3"/>
  <c r="A308" i="3"/>
  <c r="Y308" i="3"/>
  <c r="CX308" i="3" s="1"/>
  <c r="CY308" i="3"/>
  <c r="CZ308" i="3"/>
  <c r="DA308" i="3"/>
  <c r="DB308" i="3"/>
  <c r="DC308" i="3"/>
  <c r="A309" i="3"/>
  <c r="Y309" i="3"/>
  <c r="CX309" i="3" s="1"/>
  <c r="CW309" i="3"/>
  <c r="CY309" i="3"/>
  <c r="CZ309" i="3"/>
  <c r="DB309" i="3" s="1"/>
  <c r="DA309" i="3"/>
  <c r="DC309" i="3"/>
  <c r="A310" i="3"/>
  <c r="Y310" i="3"/>
  <c r="CW310" i="3"/>
  <c r="CX310" i="3"/>
  <c r="DF310" i="3" s="1"/>
  <c r="CY310" i="3"/>
  <c r="CZ310" i="3"/>
  <c r="DA310" i="3"/>
  <c r="DB310" i="3"/>
  <c r="DC310" i="3"/>
  <c r="A311" i="3"/>
  <c r="Y311" i="3"/>
  <c r="CX311" i="3" s="1"/>
  <c r="CY311" i="3"/>
  <c r="CZ311" i="3"/>
  <c r="DB311" i="3" s="1"/>
  <c r="DA311" i="3"/>
  <c r="DC311" i="3"/>
  <c r="A312" i="3"/>
  <c r="Y312" i="3"/>
  <c r="CW312" i="3"/>
  <c r="CX312" i="3"/>
  <c r="DF312" i="3" s="1"/>
  <c r="CY312" i="3"/>
  <c r="CZ312" i="3"/>
  <c r="DA312" i="3"/>
  <c r="DB312" i="3"/>
  <c r="DC312" i="3"/>
  <c r="A313" i="3"/>
  <c r="Y313" i="3"/>
  <c r="CX313" i="3"/>
  <c r="CY313" i="3"/>
  <c r="CZ313" i="3"/>
  <c r="DB313" i="3" s="1"/>
  <c r="DA313" i="3"/>
  <c r="DC313" i="3"/>
  <c r="A314" i="3"/>
  <c r="Y314" i="3"/>
  <c r="CX314" i="3" s="1"/>
  <c r="CY314" i="3"/>
  <c r="CZ314" i="3"/>
  <c r="DB314" i="3" s="1"/>
  <c r="DA314" i="3"/>
  <c r="DC314" i="3"/>
  <c r="A315" i="3"/>
  <c r="Y315" i="3"/>
  <c r="CU315" i="3"/>
  <c r="CV315" i="3"/>
  <c r="CX315" i="3"/>
  <c r="T26" i="15" s="1"/>
  <c r="CY315" i="3"/>
  <c r="CZ315" i="3"/>
  <c r="DB315" i="3" s="1"/>
  <c r="DA315" i="3"/>
  <c r="DC315" i="3"/>
  <c r="A316" i="3"/>
  <c r="Y316" i="3"/>
  <c r="CX316" i="3" s="1"/>
  <c r="AE31" i="15" s="1"/>
  <c r="CY316" i="3"/>
  <c r="CZ316" i="3"/>
  <c r="DB316" i="3" s="1"/>
  <c r="DA316" i="3"/>
  <c r="DC316" i="3"/>
  <c r="A317" i="3"/>
  <c r="Y317" i="3"/>
  <c r="CW317" i="3"/>
  <c r="CX317" i="3"/>
  <c r="CY317" i="3"/>
  <c r="CZ317" i="3"/>
  <c r="DA317" i="3"/>
  <c r="DB317" i="3"/>
  <c r="DC317" i="3"/>
  <c r="A318" i="3"/>
  <c r="Y318" i="3"/>
  <c r="CX318" i="3" s="1"/>
  <c r="R44" i="15" s="1"/>
  <c r="CW318" i="3"/>
  <c r="CY318" i="3"/>
  <c r="CZ318" i="3"/>
  <c r="DB318" i="3" s="1"/>
  <c r="DA318" i="3"/>
  <c r="DC318" i="3"/>
  <c r="A319" i="3"/>
  <c r="Y319" i="3"/>
  <c r="CW319" i="3"/>
  <c r="CX319" i="3"/>
  <c r="CY319" i="3"/>
  <c r="CZ319" i="3"/>
  <c r="DA319" i="3"/>
  <c r="DB319" i="3"/>
  <c r="DC319" i="3"/>
  <c r="A320" i="3"/>
  <c r="Y320" i="3"/>
  <c r="CX320" i="3" s="1"/>
  <c r="AE62" i="15" s="1"/>
  <c r="CY320" i="3"/>
  <c r="CZ320" i="3"/>
  <c r="DB320" i="3" s="1"/>
  <c r="DA320" i="3"/>
  <c r="DC320" i="3"/>
  <c r="A321" i="3"/>
  <c r="Y321" i="3"/>
  <c r="CX321" i="3"/>
  <c r="DG321" i="3" s="1"/>
  <c r="CY321" i="3"/>
  <c r="CZ321" i="3"/>
  <c r="DA321" i="3"/>
  <c r="DB321" i="3"/>
  <c r="DC321" i="3"/>
  <c r="A322" i="3"/>
  <c r="Y322" i="3"/>
  <c r="CX322" i="3" s="1"/>
  <c r="CU322" i="3"/>
  <c r="CY322" i="3"/>
  <c r="CZ322" i="3"/>
  <c r="DB322" i="3" s="1"/>
  <c r="DA322" i="3"/>
  <c r="DC322" i="3"/>
  <c r="A323" i="3"/>
  <c r="Y323" i="3"/>
  <c r="CX323" i="3"/>
  <c r="DG323" i="3" s="1"/>
  <c r="CY323" i="3"/>
  <c r="CZ323" i="3"/>
  <c r="DA323" i="3"/>
  <c r="DB323" i="3"/>
  <c r="DC323" i="3"/>
  <c r="A324" i="3"/>
  <c r="Y324" i="3"/>
  <c r="CX324" i="3" s="1"/>
  <c r="CW324" i="3"/>
  <c r="CY324" i="3"/>
  <c r="CZ324" i="3"/>
  <c r="DB324" i="3" s="1"/>
  <c r="DA324" i="3"/>
  <c r="DC324" i="3"/>
  <c r="A325" i="3"/>
  <c r="Y325" i="3"/>
  <c r="CW325" i="3" s="1"/>
  <c r="CY325" i="3"/>
  <c r="CZ325" i="3"/>
  <c r="DB325" i="3" s="1"/>
  <c r="DA325" i="3"/>
  <c r="DC325" i="3"/>
  <c r="A326" i="3"/>
  <c r="Y326" i="3"/>
  <c r="CX326" i="3" s="1"/>
  <c r="CY326" i="3"/>
  <c r="CZ326" i="3"/>
  <c r="DB326" i="3" s="1"/>
  <c r="DA326" i="3"/>
  <c r="DC326" i="3"/>
  <c r="A327" i="3"/>
  <c r="Y327" i="3"/>
  <c r="CW327" i="3" s="1"/>
  <c r="CX327" i="3"/>
  <c r="DF327" i="3" s="1"/>
  <c r="CY327" i="3"/>
  <c r="CZ327" i="3"/>
  <c r="DA327" i="3"/>
  <c r="DB327" i="3"/>
  <c r="DC327" i="3"/>
  <c r="A328" i="3"/>
  <c r="Y328" i="3"/>
  <c r="CX328" i="3" s="1"/>
  <c r="CY328" i="3"/>
  <c r="CZ328" i="3"/>
  <c r="DB328" i="3" s="1"/>
  <c r="DA328" i="3"/>
  <c r="DC328" i="3"/>
  <c r="A329" i="3"/>
  <c r="Y329" i="3"/>
  <c r="CU329" i="3"/>
  <c r="CV329" i="3"/>
  <c r="CX329" i="3"/>
  <c r="CY329" i="3"/>
  <c r="CZ329" i="3"/>
  <c r="DA329" i="3"/>
  <c r="DB329" i="3"/>
  <c r="DC329" i="3"/>
  <c r="A330" i="3"/>
  <c r="Y330" i="3"/>
  <c r="CX330" i="3" s="1"/>
  <c r="AF31" i="15" s="1"/>
  <c r="CY330" i="3"/>
  <c r="CZ330" i="3"/>
  <c r="DB330" i="3" s="1"/>
  <c r="DA330" i="3"/>
  <c r="DC330" i="3"/>
  <c r="A331" i="3"/>
  <c r="Y331" i="3"/>
  <c r="CW331" i="3"/>
  <c r="CX331" i="3"/>
  <c r="CY331" i="3"/>
  <c r="CZ331" i="3"/>
  <c r="DA331" i="3"/>
  <c r="DB331" i="3"/>
  <c r="DC331" i="3"/>
  <c r="A332" i="3"/>
  <c r="Y332" i="3"/>
  <c r="CX332" i="3"/>
  <c r="DF332" i="3" s="1"/>
  <c r="DJ332" i="3" s="1"/>
  <c r="CY332" i="3"/>
  <c r="CZ332" i="3"/>
  <c r="DA332" i="3"/>
  <c r="DB332" i="3"/>
  <c r="DC332" i="3"/>
  <c r="A333" i="3"/>
  <c r="Y333" i="3"/>
  <c r="CX333" i="3" s="1"/>
  <c r="CY333" i="3"/>
  <c r="CZ333" i="3"/>
  <c r="DB333" i="3" s="1"/>
  <c r="DA333" i="3"/>
  <c r="DC333" i="3"/>
  <c r="A334" i="3"/>
  <c r="Y334" i="3"/>
  <c r="CU334" i="3"/>
  <c r="CV334" i="3"/>
  <c r="CX334" i="3"/>
  <c r="DF334" i="3" s="1"/>
  <c r="CY334" i="3"/>
  <c r="CZ334" i="3"/>
  <c r="DA334" i="3"/>
  <c r="DB334" i="3"/>
  <c r="DC334" i="3"/>
  <c r="A335" i="3"/>
  <c r="Y335" i="3"/>
  <c r="CX335" i="3" s="1"/>
  <c r="CY335" i="3"/>
  <c r="CZ335" i="3"/>
  <c r="DB335" i="3" s="1"/>
  <c r="DA335" i="3"/>
  <c r="DC335" i="3"/>
  <c r="A336" i="3"/>
  <c r="Y336" i="3"/>
  <c r="CW336" i="3"/>
  <c r="CX336" i="3"/>
  <c r="DF336" i="3" s="1"/>
  <c r="CY336" i="3"/>
  <c r="CZ336" i="3"/>
  <c r="DA336" i="3"/>
  <c r="DB336" i="3"/>
  <c r="DC336" i="3"/>
  <c r="A337" i="3"/>
  <c r="Y337" i="3"/>
  <c r="CX337" i="3"/>
  <c r="DF337" i="3" s="1"/>
  <c r="DJ337" i="3" s="1"/>
  <c r="CY337" i="3"/>
  <c r="CZ337" i="3"/>
  <c r="DA337" i="3"/>
  <c r="DB337" i="3"/>
  <c r="DC337" i="3"/>
  <c r="A338" i="3"/>
  <c r="Y338" i="3"/>
  <c r="CX338" i="3" s="1"/>
  <c r="CY338" i="3"/>
  <c r="CZ338" i="3"/>
  <c r="DB338" i="3" s="1"/>
  <c r="DA338" i="3"/>
  <c r="DC338" i="3"/>
  <c r="A339" i="3"/>
  <c r="Y339" i="3"/>
  <c r="CU339" i="3"/>
  <c r="CV339" i="3"/>
  <c r="CX339" i="3"/>
  <c r="CY339" i="3"/>
  <c r="CZ339" i="3"/>
  <c r="DA339" i="3"/>
  <c r="DB339" i="3"/>
  <c r="DC339" i="3"/>
  <c r="A340" i="3"/>
  <c r="Y340" i="3"/>
  <c r="CX340" i="3" s="1"/>
  <c r="CY340" i="3"/>
  <c r="CZ340" i="3"/>
  <c r="DB340" i="3" s="1"/>
  <c r="DA340" i="3"/>
  <c r="DC340" i="3"/>
  <c r="A341" i="3"/>
  <c r="Y341" i="3"/>
  <c r="CW341" i="3"/>
  <c r="CX341" i="3"/>
  <c r="CY341" i="3"/>
  <c r="CZ341" i="3"/>
  <c r="DA341" i="3"/>
  <c r="DB341" i="3"/>
  <c r="DC341" i="3"/>
  <c r="A342" i="3"/>
  <c r="Y342" i="3"/>
  <c r="CX342" i="3"/>
  <c r="CY342" i="3"/>
  <c r="CZ342" i="3"/>
  <c r="DA342" i="3"/>
  <c r="DB342" i="3"/>
  <c r="DC342" i="3"/>
  <c r="A343" i="3"/>
  <c r="Y343" i="3"/>
  <c r="CX343" i="3" s="1"/>
  <c r="DG343" i="3" s="1"/>
  <c r="CY343" i="3"/>
  <c r="CZ343" i="3"/>
  <c r="DB343" i="3" s="1"/>
  <c r="DA343" i="3"/>
  <c r="DC343" i="3"/>
  <c r="A344" i="3"/>
  <c r="Y344" i="3"/>
  <c r="CU344" i="3"/>
  <c r="CV344" i="3"/>
  <c r="CX344" i="3"/>
  <c r="CY344" i="3"/>
  <c r="CZ344" i="3"/>
  <c r="DA344" i="3"/>
  <c r="DB344" i="3"/>
  <c r="DC344" i="3"/>
  <c r="A345" i="3"/>
  <c r="Y345" i="3"/>
  <c r="CX345" i="3" s="1"/>
  <c r="DG345" i="3" s="1"/>
  <c r="CY345" i="3"/>
  <c r="CZ345" i="3"/>
  <c r="DB345" i="3" s="1"/>
  <c r="DA345" i="3"/>
  <c r="DC345" i="3"/>
  <c r="A346" i="3"/>
  <c r="Y346" i="3"/>
  <c r="CW346" i="3"/>
  <c r="CX346" i="3"/>
  <c r="DF346" i="3" s="1"/>
  <c r="CY346" i="3"/>
  <c r="CZ346" i="3"/>
  <c r="DA346" i="3"/>
  <c r="DB346" i="3"/>
  <c r="DC346" i="3"/>
  <c r="A347" i="3"/>
  <c r="Y347" i="3"/>
  <c r="CX347" i="3"/>
  <c r="CY347" i="3"/>
  <c r="CZ347" i="3"/>
  <c r="DA347" i="3"/>
  <c r="DB347" i="3"/>
  <c r="DC347" i="3"/>
  <c r="A348" i="3"/>
  <c r="Y348" i="3"/>
  <c r="CX348" i="3" s="1"/>
  <c r="DG348" i="3" s="1"/>
  <c r="CY348" i="3"/>
  <c r="CZ348" i="3"/>
  <c r="DB348" i="3" s="1"/>
  <c r="DA348" i="3"/>
  <c r="DC348" i="3"/>
  <c r="A349" i="3"/>
  <c r="Y349" i="3"/>
  <c r="CU349" i="3"/>
  <c r="CV349" i="3"/>
  <c r="CX349" i="3"/>
  <c r="S29" i="15" s="1"/>
  <c r="CY349" i="3"/>
  <c r="CZ349" i="3"/>
  <c r="DA349" i="3"/>
  <c r="DB349" i="3"/>
  <c r="DC349" i="3"/>
  <c r="A350" i="3"/>
  <c r="Y350" i="3"/>
  <c r="CX350" i="3" s="1"/>
  <c r="CY350" i="3"/>
  <c r="CZ350" i="3"/>
  <c r="DB350" i="3" s="1"/>
  <c r="DA350" i="3"/>
  <c r="DC350" i="3"/>
  <c r="A351" i="3"/>
  <c r="Y351" i="3"/>
  <c r="CW351" i="3"/>
  <c r="CX351" i="3"/>
  <c r="CY351" i="3"/>
  <c r="CZ351" i="3"/>
  <c r="DA351" i="3"/>
  <c r="DB351" i="3"/>
  <c r="DC351" i="3"/>
  <c r="A352" i="3"/>
  <c r="Y352" i="3"/>
  <c r="CX352" i="3" s="1"/>
  <c r="CW352" i="3"/>
  <c r="CY352" i="3"/>
  <c r="CZ352" i="3"/>
  <c r="DB352" i="3" s="1"/>
  <c r="DA352" i="3"/>
  <c r="DC352" i="3"/>
  <c r="A353" i="3"/>
  <c r="Y353" i="3"/>
  <c r="CW353" i="3"/>
  <c r="CX353" i="3"/>
  <c r="CY353" i="3"/>
  <c r="CZ353" i="3"/>
  <c r="DA353" i="3"/>
  <c r="DB353" i="3"/>
  <c r="DC353" i="3"/>
  <c r="A354" i="3"/>
  <c r="Y354" i="3"/>
  <c r="CX354" i="3"/>
  <c r="DF354" i="3" s="1"/>
  <c r="DJ354" i="3" s="1"/>
  <c r="CY354" i="3"/>
  <c r="CZ354" i="3"/>
  <c r="DB354" i="3" s="1"/>
  <c r="DA354" i="3"/>
  <c r="DC354" i="3"/>
  <c r="A355" i="3"/>
  <c r="Y355" i="3"/>
  <c r="CX355" i="3" s="1"/>
  <c r="DG355" i="3" s="1"/>
  <c r="CY355" i="3"/>
  <c r="CZ355" i="3"/>
  <c r="DB355" i="3" s="1"/>
  <c r="DA355" i="3"/>
  <c r="DC355" i="3"/>
  <c r="A356" i="3"/>
  <c r="Y356" i="3"/>
  <c r="CX356" i="3"/>
  <c r="DF356" i="3" s="1"/>
  <c r="DJ356" i="3" s="1"/>
  <c r="CY356" i="3"/>
  <c r="CZ356" i="3"/>
  <c r="DA356" i="3"/>
  <c r="DB356" i="3"/>
  <c r="DC356" i="3"/>
  <c r="A357" i="3"/>
  <c r="Y357" i="3"/>
  <c r="CX357" i="3" s="1"/>
  <c r="DF357" i="3" s="1"/>
  <c r="DJ357" i="3" s="1"/>
  <c r="CY357" i="3"/>
  <c r="CZ357" i="3"/>
  <c r="DA357" i="3"/>
  <c r="DB357" i="3"/>
  <c r="DC357" i="3"/>
  <c r="A358" i="3"/>
  <c r="Y358" i="3"/>
  <c r="CV358" i="3" s="1"/>
  <c r="CU358" i="3"/>
  <c r="CY358" i="3"/>
  <c r="CZ358" i="3"/>
  <c r="DB358" i="3" s="1"/>
  <c r="DA358" i="3"/>
  <c r="DC358" i="3"/>
  <c r="A359" i="3"/>
  <c r="Y359" i="3"/>
  <c r="CX359" i="3"/>
  <c r="DF359" i="3" s="1"/>
  <c r="CY359" i="3"/>
  <c r="CZ359" i="3"/>
  <c r="DA359" i="3"/>
  <c r="DB359" i="3"/>
  <c r="DC359" i="3"/>
  <c r="A360" i="3"/>
  <c r="Y360" i="3"/>
  <c r="CX360" i="3" s="1"/>
  <c r="CY360" i="3"/>
  <c r="CZ360" i="3"/>
  <c r="DB360" i="3" s="1"/>
  <c r="DA360" i="3"/>
  <c r="DC360" i="3"/>
  <c r="A361" i="3"/>
  <c r="Y361" i="3"/>
  <c r="CW361" i="3"/>
  <c r="CX361" i="3"/>
  <c r="DF361" i="3" s="1"/>
  <c r="CY361" i="3"/>
  <c r="CZ361" i="3"/>
  <c r="DA361" i="3"/>
  <c r="DB361" i="3"/>
  <c r="DC361" i="3"/>
  <c r="A362" i="3"/>
  <c r="Y362" i="3"/>
  <c r="CX362" i="3" s="1"/>
  <c r="CY362" i="3"/>
  <c r="CZ362" i="3"/>
  <c r="DB362" i="3" s="1"/>
  <c r="DA362" i="3"/>
  <c r="DC362" i="3"/>
  <c r="A363" i="3"/>
  <c r="Y363" i="3"/>
  <c r="CX363" i="3"/>
  <c r="DG363" i="3" s="1"/>
  <c r="CY363" i="3"/>
  <c r="CZ363" i="3"/>
  <c r="DA363" i="3"/>
  <c r="DB363" i="3"/>
  <c r="DC363" i="3"/>
  <c r="A364" i="3"/>
  <c r="Y364" i="3"/>
  <c r="CX364" i="3"/>
  <c r="DF364" i="3" s="1"/>
  <c r="DJ364" i="3" s="1"/>
  <c r="CY364" i="3"/>
  <c r="CZ364" i="3"/>
  <c r="DA364" i="3"/>
  <c r="DB364" i="3"/>
  <c r="DC364" i="3"/>
  <c r="A365" i="3"/>
  <c r="Y365" i="3"/>
  <c r="CX365" i="3"/>
  <c r="CY365" i="3"/>
  <c r="CZ365" i="3"/>
  <c r="DB365" i="3" s="1"/>
  <c r="DA365" i="3"/>
  <c r="DC365" i="3"/>
  <c r="A366" i="3"/>
  <c r="Y366" i="3"/>
  <c r="CX366" i="3" s="1"/>
  <c r="CY366" i="3"/>
  <c r="CZ366" i="3"/>
  <c r="DB366" i="3" s="1"/>
  <c r="DA366" i="3"/>
  <c r="DC366" i="3"/>
  <c r="A367" i="3"/>
  <c r="Y367" i="3"/>
  <c r="CU367" i="3"/>
  <c r="CV367" i="3"/>
  <c r="CX367" i="3"/>
  <c r="R28" i="15" s="1"/>
  <c r="CY367" i="3"/>
  <c r="CZ367" i="3"/>
  <c r="DB367" i="3" s="1"/>
  <c r="DA367" i="3"/>
  <c r="DC367" i="3"/>
  <c r="A368" i="3"/>
  <c r="Y368" i="3"/>
  <c r="CX368" i="3" s="1"/>
  <c r="AI31" i="15" s="1"/>
  <c r="CY368" i="3"/>
  <c r="CZ368" i="3"/>
  <c r="DB368" i="3" s="1"/>
  <c r="DA368" i="3"/>
  <c r="DC368" i="3"/>
  <c r="A369" i="3"/>
  <c r="Y369" i="3"/>
  <c r="CW369" i="3"/>
  <c r="CX369" i="3"/>
  <c r="CY369" i="3"/>
  <c r="CZ369" i="3"/>
  <c r="DA369" i="3"/>
  <c r="DB369" i="3"/>
  <c r="DC369" i="3"/>
  <c r="A370" i="3"/>
  <c r="Y370" i="3"/>
  <c r="CX370" i="3" s="1"/>
  <c r="T49" i="15" s="1"/>
  <c r="CY370" i="3"/>
  <c r="CZ370" i="3"/>
  <c r="DB370" i="3" s="1"/>
  <c r="DA370" i="3"/>
  <c r="DC370" i="3"/>
  <c r="A371" i="3"/>
  <c r="Y371" i="3"/>
  <c r="CW371" i="3"/>
  <c r="CX371" i="3"/>
  <c r="CY371" i="3"/>
  <c r="CZ371" i="3"/>
  <c r="DA371" i="3"/>
  <c r="DB371" i="3"/>
  <c r="DC371" i="3"/>
  <c r="A372" i="3"/>
  <c r="Y372" i="3"/>
  <c r="CX372" i="3"/>
  <c r="CY372" i="3"/>
  <c r="CZ372" i="3"/>
  <c r="DA372" i="3"/>
  <c r="DB372" i="3"/>
  <c r="DC372" i="3"/>
  <c r="A373" i="3"/>
  <c r="Y373" i="3"/>
  <c r="CX373" i="3" s="1"/>
  <c r="CY373" i="3"/>
  <c r="CZ373" i="3"/>
  <c r="DB373" i="3" s="1"/>
  <c r="DA373" i="3"/>
  <c r="DC373" i="3"/>
  <c r="A374" i="3"/>
  <c r="Y374" i="3"/>
  <c r="CX374" i="3"/>
  <c r="DG374" i="3" s="1"/>
  <c r="CY374" i="3"/>
  <c r="CZ374" i="3"/>
  <c r="DB374" i="3" s="1"/>
  <c r="DA374" i="3"/>
  <c r="DC374" i="3"/>
  <c r="A375" i="3"/>
  <c r="Y375" i="3"/>
  <c r="CX375" i="3" s="1"/>
  <c r="CY375" i="3"/>
  <c r="CZ375" i="3"/>
  <c r="DA375" i="3"/>
  <c r="DB375" i="3"/>
  <c r="DC375" i="3"/>
  <c r="A376" i="3"/>
  <c r="Y376" i="3"/>
  <c r="CX376" i="3" s="1"/>
  <c r="CY376" i="3"/>
  <c r="CZ376" i="3"/>
  <c r="DA376" i="3"/>
  <c r="DB376" i="3"/>
  <c r="DC376" i="3"/>
  <c r="A377" i="3"/>
  <c r="Y377" i="3"/>
  <c r="CV377" i="3" s="1"/>
  <c r="CU377" i="3"/>
  <c r="CY377" i="3"/>
  <c r="CZ377" i="3"/>
  <c r="DA377" i="3"/>
  <c r="DB377" i="3"/>
  <c r="DC377" i="3"/>
  <c r="A378" i="3"/>
  <c r="Y378" i="3"/>
  <c r="CX378" i="3" s="1"/>
  <c r="CY378" i="3"/>
  <c r="CZ378" i="3"/>
  <c r="DB378" i="3" s="1"/>
  <c r="DA378" i="3"/>
  <c r="DC378" i="3"/>
  <c r="A379" i="3"/>
  <c r="Y379" i="3"/>
  <c r="CW379" i="3" s="1"/>
  <c r="CY379" i="3"/>
  <c r="CZ379" i="3"/>
  <c r="DB379" i="3" s="1"/>
  <c r="DA379" i="3"/>
  <c r="DC379" i="3"/>
  <c r="A380" i="3"/>
  <c r="Y380" i="3"/>
  <c r="CW380" i="3" s="1"/>
  <c r="CY380" i="3"/>
  <c r="CZ380" i="3"/>
  <c r="DB380" i="3" s="1"/>
  <c r="DA380" i="3"/>
  <c r="DC380" i="3"/>
  <c r="A381" i="3"/>
  <c r="Y381" i="3"/>
  <c r="CW381" i="3" s="1"/>
  <c r="CX381" i="3"/>
  <c r="DG381" i="3" s="1"/>
  <c r="CY381" i="3"/>
  <c r="CZ381" i="3"/>
  <c r="DA381" i="3"/>
  <c r="DB381" i="3"/>
  <c r="DC381" i="3"/>
  <c r="A382" i="3"/>
  <c r="Y382" i="3"/>
  <c r="CX382" i="3"/>
  <c r="DF382" i="3" s="1"/>
  <c r="DJ382" i="3" s="1"/>
  <c r="CY382" i="3"/>
  <c r="CZ382" i="3"/>
  <c r="DA382" i="3"/>
  <c r="DB382" i="3"/>
  <c r="DC382" i="3"/>
  <c r="A383" i="3"/>
  <c r="Y383" i="3"/>
  <c r="CX383" i="3" s="1"/>
  <c r="CY383" i="3"/>
  <c r="CZ383" i="3"/>
  <c r="DB383" i="3" s="1"/>
  <c r="DA383" i="3"/>
  <c r="DC383" i="3"/>
  <c r="A384" i="3"/>
  <c r="Y384" i="3"/>
  <c r="CX384" i="3" s="1"/>
  <c r="CY384" i="3"/>
  <c r="CZ384" i="3"/>
  <c r="DB384" i="3" s="1"/>
  <c r="DA384" i="3"/>
  <c r="DC384" i="3"/>
  <c r="A385" i="3"/>
  <c r="Y385" i="3"/>
  <c r="CX385" i="3"/>
  <c r="DG385" i="3" s="1"/>
  <c r="CY385" i="3"/>
  <c r="CZ385" i="3"/>
  <c r="DA385" i="3"/>
  <c r="DB385" i="3"/>
  <c r="DC385" i="3"/>
  <c r="A386" i="3"/>
  <c r="Y386" i="3"/>
  <c r="CX386" i="3"/>
  <c r="DF386" i="3" s="1"/>
  <c r="DJ386" i="3" s="1"/>
  <c r="CY386" i="3"/>
  <c r="CZ386" i="3"/>
  <c r="DA386" i="3"/>
  <c r="DB386" i="3"/>
  <c r="DC386" i="3"/>
  <c r="A387" i="3"/>
  <c r="Y387" i="3"/>
  <c r="CV387" i="3" s="1"/>
  <c r="CU387" i="3"/>
  <c r="CX387" i="3"/>
  <c r="CY387" i="3"/>
  <c r="CZ387" i="3"/>
  <c r="DA387" i="3"/>
  <c r="DB387" i="3"/>
  <c r="DC387" i="3"/>
  <c r="A388" i="3"/>
  <c r="Y388" i="3"/>
  <c r="CX388" i="3"/>
  <c r="CY388" i="3"/>
  <c r="CZ388" i="3"/>
  <c r="DA388" i="3"/>
  <c r="DB388" i="3"/>
  <c r="DC388" i="3"/>
  <c r="A389" i="3"/>
  <c r="Y389" i="3"/>
  <c r="CX389" i="3" s="1"/>
  <c r="Q35" i="15" s="1"/>
  <c r="CW389" i="3"/>
  <c r="CY389" i="3"/>
  <c r="CZ389" i="3"/>
  <c r="DB389" i="3" s="1"/>
  <c r="DA389" i="3"/>
  <c r="DC389" i="3"/>
  <c r="A390" i="3"/>
  <c r="Y390" i="3"/>
  <c r="CW390" i="3"/>
  <c r="CX390" i="3"/>
  <c r="CY390" i="3"/>
  <c r="CZ390" i="3"/>
  <c r="DA390" i="3"/>
  <c r="DB390" i="3"/>
  <c r="DC390" i="3"/>
  <c r="A391" i="3"/>
  <c r="Y391" i="3"/>
  <c r="CX391" i="3" s="1"/>
  <c r="AH62" i="15" s="1"/>
  <c r="CY391" i="3"/>
  <c r="CZ391" i="3"/>
  <c r="DB391" i="3" s="1"/>
  <c r="DA391" i="3"/>
  <c r="DC391" i="3"/>
  <c r="A392" i="3"/>
  <c r="Y392" i="3"/>
  <c r="CX392" i="3"/>
  <c r="DF392" i="3" s="1"/>
  <c r="DJ392" i="3" s="1"/>
  <c r="CY392" i="3"/>
  <c r="CZ392" i="3"/>
  <c r="DA392" i="3"/>
  <c r="DB392" i="3"/>
  <c r="DC392" i="3"/>
  <c r="A393" i="3"/>
  <c r="Y393" i="3"/>
  <c r="CX393" i="3"/>
  <c r="CY393" i="3"/>
  <c r="CZ393" i="3"/>
  <c r="DA393" i="3"/>
  <c r="DB393" i="3"/>
  <c r="DC393" i="3"/>
  <c r="A394" i="3"/>
  <c r="Y394" i="3"/>
  <c r="CX394" i="3" s="1"/>
  <c r="CY394" i="3"/>
  <c r="CZ394" i="3"/>
  <c r="DB394" i="3" s="1"/>
  <c r="DA394" i="3"/>
  <c r="DC394" i="3"/>
  <c r="A395" i="3"/>
  <c r="Y395" i="3"/>
  <c r="CU395" i="3"/>
  <c r="CV395" i="3"/>
  <c r="CX395" i="3"/>
  <c r="CY395" i="3"/>
  <c r="CZ395" i="3"/>
  <c r="DA395" i="3"/>
  <c r="DB395" i="3"/>
  <c r="DC395" i="3"/>
  <c r="A396" i="3"/>
  <c r="Y396" i="3"/>
  <c r="CX396" i="3" s="1"/>
  <c r="CY396" i="3"/>
  <c r="CZ396" i="3"/>
  <c r="DB396" i="3" s="1"/>
  <c r="DA396" i="3"/>
  <c r="DC396" i="3"/>
  <c r="A397" i="3"/>
  <c r="Y397" i="3"/>
  <c r="CW397" i="3" s="1"/>
  <c r="CX397" i="3"/>
  <c r="DF397" i="3" s="1"/>
  <c r="CY397" i="3"/>
  <c r="CZ397" i="3"/>
  <c r="DA397" i="3"/>
  <c r="DB397" i="3"/>
  <c r="DC397" i="3"/>
  <c r="A398" i="3"/>
  <c r="Y398" i="3"/>
  <c r="CX398" i="3" s="1"/>
  <c r="CW398" i="3"/>
  <c r="CY398" i="3"/>
  <c r="CZ398" i="3"/>
  <c r="DB398" i="3" s="1"/>
  <c r="DA398" i="3"/>
  <c r="DC398" i="3"/>
  <c r="A399" i="3"/>
  <c r="Y399" i="3"/>
  <c r="CW399" i="3" s="1"/>
  <c r="CX399" i="3"/>
  <c r="DF399" i="3" s="1"/>
  <c r="CY399" i="3"/>
  <c r="CZ399" i="3"/>
  <c r="DA399" i="3"/>
  <c r="DB399" i="3"/>
  <c r="DC399" i="3"/>
  <c r="A400" i="3"/>
  <c r="Y400" i="3"/>
  <c r="CX400" i="3"/>
  <c r="CY400" i="3"/>
  <c r="CZ400" i="3"/>
  <c r="DA400" i="3"/>
  <c r="DB400" i="3"/>
  <c r="DC400" i="3"/>
  <c r="A401" i="3"/>
  <c r="Y401" i="3"/>
  <c r="CX401" i="3" s="1"/>
  <c r="CY401" i="3"/>
  <c r="CZ401" i="3"/>
  <c r="DB401" i="3" s="1"/>
  <c r="DA401" i="3"/>
  <c r="DC401" i="3"/>
  <c r="A402" i="3"/>
  <c r="Y402" i="3"/>
  <c r="CX402" i="3" s="1"/>
  <c r="CY402" i="3"/>
  <c r="CZ402" i="3"/>
  <c r="DB402" i="3" s="1"/>
  <c r="DA402" i="3"/>
  <c r="DC402" i="3"/>
  <c r="A403" i="3"/>
  <c r="Y403" i="3"/>
  <c r="CU403" i="3"/>
  <c r="CV403" i="3"/>
  <c r="CX403" i="3"/>
  <c r="U26" i="15" s="1"/>
  <c r="CY403" i="3"/>
  <c r="CZ403" i="3"/>
  <c r="DB403" i="3" s="1"/>
  <c r="DA403" i="3"/>
  <c r="DC403" i="3"/>
  <c r="A404" i="3"/>
  <c r="Y404" i="3"/>
  <c r="CX404" i="3" s="1"/>
  <c r="AK31" i="15" s="1"/>
  <c r="CY404" i="3"/>
  <c r="CZ404" i="3"/>
  <c r="DB404" i="3" s="1"/>
  <c r="DA404" i="3"/>
  <c r="DC404" i="3"/>
  <c r="A405" i="3"/>
  <c r="Y405" i="3"/>
  <c r="CW405" i="3"/>
  <c r="CX405" i="3"/>
  <c r="W63" i="15" s="1"/>
  <c r="CY405" i="3"/>
  <c r="CZ405" i="3"/>
  <c r="DA405" i="3"/>
  <c r="DB405" i="3"/>
  <c r="DC405" i="3"/>
  <c r="A406" i="3"/>
  <c r="Y406" i="3"/>
  <c r="CW406" i="3" s="1"/>
  <c r="CY406" i="3"/>
  <c r="CZ406" i="3"/>
  <c r="DB406" i="3" s="1"/>
  <c r="DA406" i="3"/>
  <c r="DC406" i="3"/>
  <c r="A407" i="3"/>
  <c r="Y407" i="3"/>
  <c r="CX407" i="3"/>
  <c r="DF407" i="3" s="1"/>
  <c r="DJ407" i="3" s="1"/>
  <c r="CY407" i="3"/>
  <c r="CZ407" i="3"/>
  <c r="DA407" i="3"/>
  <c r="DB407" i="3"/>
  <c r="DC407" i="3"/>
  <c r="A408" i="3"/>
  <c r="Y408" i="3"/>
  <c r="CX408" i="3"/>
  <c r="CY408" i="3"/>
  <c r="CZ408" i="3"/>
  <c r="DA408" i="3"/>
  <c r="DB408" i="3"/>
  <c r="DC408" i="3"/>
  <c r="A409" i="3"/>
  <c r="Y409" i="3"/>
  <c r="CV409" i="3" s="1"/>
  <c r="CU409" i="3"/>
  <c r="CY409" i="3"/>
  <c r="CZ409" i="3"/>
  <c r="DA409" i="3"/>
  <c r="DB409" i="3"/>
  <c r="DC409" i="3"/>
  <c r="A410" i="3"/>
  <c r="Y410" i="3"/>
  <c r="CX410" i="3"/>
  <c r="CY410" i="3"/>
  <c r="CZ410" i="3"/>
  <c r="DA410" i="3"/>
  <c r="DB410" i="3"/>
  <c r="DC410" i="3"/>
  <c r="A411" i="3"/>
  <c r="Y411" i="3"/>
  <c r="CW411" i="3" s="1"/>
  <c r="CY411" i="3"/>
  <c r="CZ411" i="3"/>
  <c r="DB411" i="3" s="1"/>
  <c r="DA411" i="3"/>
  <c r="DC411" i="3"/>
  <c r="A412" i="3"/>
  <c r="Y412" i="3"/>
  <c r="CW412" i="3"/>
  <c r="CX412" i="3"/>
  <c r="CY412" i="3"/>
  <c r="CZ412" i="3"/>
  <c r="DA412" i="3"/>
  <c r="DB412" i="3"/>
  <c r="DC412" i="3"/>
  <c r="A413" i="3"/>
  <c r="Y413" i="3"/>
  <c r="CX413" i="3" s="1"/>
  <c r="CY413" i="3"/>
  <c r="CZ413" i="3"/>
  <c r="DB413" i="3" s="1"/>
  <c r="DA413" i="3"/>
  <c r="DC413" i="3"/>
  <c r="A414" i="3"/>
  <c r="Y414" i="3"/>
  <c r="CX414" i="3" s="1"/>
  <c r="CY414" i="3"/>
  <c r="CZ414" i="3"/>
  <c r="DB414" i="3" s="1"/>
  <c r="DA414" i="3"/>
  <c r="DC414" i="3"/>
  <c r="A415" i="3"/>
  <c r="Y415" i="3"/>
  <c r="CU415" i="3"/>
  <c r="CV415" i="3"/>
  <c r="CX415" i="3"/>
  <c r="T29" i="15" s="1"/>
  <c r="CY415" i="3"/>
  <c r="CZ415" i="3"/>
  <c r="DB415" i="3" s="1"/>
  <c r="DA415" i="3"/>
  <c r="DC415" i="3"/>
  <c r="A416" i="3"/>
  <c r="Y416" i="3"/>
  <c r="CX416" i="3" s="1"/>
  <c r="AL31" i="15" s="1"/>
  <c r="CY416" i="3"/>
  <c r="CZ416" i="3"/>
  <c r="DB416" i="3" s="1"/>
  <c r="DA416" i="3"/>
  <c r="DC416" i="3"/>
  <c r="A417" i="3"/>
  <c r="Y417" i="3"/>
  <c r="CW417" i="3"/>
  <c r="CX417" i="3"/>
  <c r="R47" i="15" s="1"/>
  <c r="CY417" i="3"/>
  <c r="CZ417" i="3"/>
  <c r="DA417" i="3"/>
  <c r="DB417" i="3"/>
  <c r="DC417" i="3"/>
  <c r="A418" i="3"/>
  <c r="Y418" i="3"/>
  <c r="CW418" i="3" s="1"/>
  <c r="CY418" i="3"/>
  <c r="CZ418" i="3"/>
  <c r="DB418" i="3" s="1"/>
  <c r="DA418" i="3"/>
  <c r="DC418" i="3"/>
  <c r="A419" i="3"/>
  <c r="Y419" i="3"/>
  <c r="CW419" i="3"/>
  <c r="CX419" i="3"/>
  <c r="AJ62" i="15" s="1"/>
  <c r="CY419" i="3"/>
  <c r="CZ419" i="3"/>
  <c r="DA419" i="3"/>
  <c r="DB419" i="3"/>
  <c r="DC419" i="3"/>
  <c r="A420" i="3"/>
  <c r="Y420" i="3"/>
  <c r="CX420" i="3" s="1"/>
  <c r="CY420" i="3"/>
  <c r="CZ420" i="3"/>
  <c r="DB420" i="3" s="1"/>
  <c r="DA420" i="3"/>
  <c r="DC420" i="3"/>
  <c r="A421" i="3"/>
  <c r="Y421" i="3"/>
  <c r="CX421" i="3" s="1"/>
  <c r="CY421" i="3"/>
  <c r="CZ421" i="3"/>
  <c r="DB421" i="3" s="1"/>
  <c r="DA421" i="3"/>
  <c r="DC421" i="3"/>
  <c r="A422" i="3"/>
  <c r="Y422" i="3"/>
  <c r="CX422" i="3"/>
  <c r="DF422" i="3" s="1"/>
  <c r="DJ422" i="3" s="1"/>
  <c r="CY422" i="3"/>
  <c r="CZ422" i="3"/>
  <c r="DA422" i="3"/>
  <c r="DB422" i="3"/>
  <c r="DC422" i="3"/>
  <c r="A423" i="3"/>
  <c r="Y423" i="3"/>
  <c r="CX423" i="3"/>
  <c r="CY423" i="3"/>
  <c r="CZ423" i="3"/>
  <c r="DA423" i="3"/>
  <c r="DB423" i="3"/>
  <c r="DC423" i="3"/>
  <c r="A424" i="3"/>
  <c r="Y424" i="3"/>
  <c r="CX424" i="3" s="1"/>
  <c r="DG424" i="3" s="1"/>
  <c r="CY424" i="3"/>
  <c r="CZ424" i="3"/>
  <c r="DB424" i="3" s="1"/>
  <c r="DA424" i="3"/>
  <c r="DC424" i="3"/>
  <c r="A425" i="3"/>
  <c r="Y425" i="3"/>
  <c r="CX425" i="3" s="1"/>
  <c r="DF425" i="3" s="1"/>
  <c r="DJ425" i="3" s="1"/>
  <c r="CY425" i="3"/>
  <c r="CZ425" i="3"/>
  <c r="DB425" i="3" s="1"/>
  <c r="DA425" i="3"/>
  <c r="DC425" i="3"/>
  <c r="A426" i="3"/>
  <c r="Y426" i="3"/>
  <c r="CX426" i="3"/>
  <c r="DF426" i="3" s="1"/>
  <c r="DJ426" i="3" s="1"/>
  <c r="CY426" i="3"/>
  <c r="CZ426" i="3"/>
  <c r="DA426" i="3"/>
  <c r="DB426" i="3"/>
  <c r="DC426" i="3"/>
  <c r="A427" i="3"/>
  <c r="Y427" i="3"/>
  <c r="CX427" i="3"/>
  <c r="CY427" i="3"/>
  <c r="CZ427" i="3"/>
  <c r="DA427" i="3"/>
  <c r="DB427" i="3"/>
  <c r="DC427" i="3"/>
  <c r="A428" i="3"/>
  <c r="Y428" i="3"/>
  <c r="CU428" i="3"/>
  <c r="CY428" i="3"/>
  <c r="CZ428" i="3"/>
  <c r="DA428" i="3"/>
  <c r="DB428" i="3"/>
  <c r="DC428" i="3"/>
  <c r="A429" i="3"/>
  <c r="Y429" i="3"/>
  <c r="CX429" i="3"/>
  <c r="CY429" i="3"/>
  <c r="CZ429" i="3"/>
  <c r="DA429" i="3"/>
  <c r="DB429" i="3"/>
  <c r="DC429" i="3"/>
  <c r="A430" i="3"/>
  <c r="Y430" i="3"/>
  <c r="CY430" i="3"/>
  <c r="CZ430" i="3"/>
  <c r="DB430" i="3" s="1"/>
  <c r="DA430" i="3"/>
  <c r="DC430" i="3"/>
  <c r="A431" i="3"/>
  <c r="Y431" i="3"/>
  <c r="CW431" i="3"/>
  <c r="CX431" i="3"/>
  <c r="CY431" i="3"/>
  <c r="CZ431" i="3"/>
  <c r="DA431" i="3"/>
  <c r="DB431" i="3"/>
  <c r="DC431" i="3"/>
  <c r="A432" i="3"/>
  <c r="Y432" i="3"/>
  <c r="CY432" i="3"/>
  <c r="CZ432" i="3"/>
  <c r="DB432" i="3" s="1"/>
  <c r="DA432" i="3"/>
  <c r="DC432" i="3"/>
  <c r="A433" i="3"/>
  <c r="Y433" i="3"/>
  <c r="CX433" i="3"/>
  <c r="DF433" i="3" s="1"/>
  <c r="CY433" i="3"/>
  <c r="CZ433" i="3"/>
  <c r="DA433" i="3"/>
  <c r="DB433" i="3"/>
  <c r="DC433" i="3"/>
  <c r="A434" i="3"/>
  <c r="Y434" i="3"/>
  <c r="CX434" i="3"/>
  <c r="CY434" i="3"/>
  <c r="CZ434" i="3"/>
  <c r="DA434" i="3"/>
  <c r="DB434" i="3"/>
  <c r="DC434" i="3"/>
  <c r="A435" i="3"/>
  <c r="Y435" i="3"/>
  <c r="CX435" i="3" s="1"/>
  <c r="DG435" i="3" s="1"/>
  <c r="CY435" i="3"/>
  <c r="CZ435" i="3"/>
  <c r="DB435" i="3" s="1"/>
  <c r="DA435" i="3"/>
  <c r="DC435" i="3"/>
  <c r="A436" i="3"/>
  <c r="Y436" i="3"/>
  <c r="CX436" i="3" s="1"/>
  <c r="DF436" i="3" s="1"/>
  <c r="DJ436" i="3" s="1"/>
  <c r="CY436" i="3"/>
  <c r="CZ436" i="3"/>
  <c r="DB436" i="3" s="1"/>
  <c r="DA436" i="3"/>
  <c r="DC436" i="3"/>
  <c r="A437" i="3"/>
  <c r="Y437" i="3"/>
  <c r="CX437" i="3"/>
  <c r="DF437" i="3" s="1"/>
  <c r="CY437" i="3"/>
  <c r="CZ437" i="3"/>
  <c r="DA437" i="3"/>
  <c r="DB437" i="3"/>
  <c r="DC437" i="3"/>
  <c r="A438" i="3"/>
  <c r="Y438" i="3"/>
  <c r="CX438" i="3"/>
  <c r="CY438" i="3"/>
  <c r="CZ438" i="3"/>
  <c r="DA438" i="3"/>
  <c r="DB438" i="3"/>
  <c r="DC438" i="3"/>
  <c r="A439" i="3"/>
  <c r="Y439" i="3"/>
  <c r="CX439" i="3" s="1"/>
  <c r="DG439" i="3" s="1"/>
  <c r="CY439" i="3"/>
  <c r="CZ439" i="3"/>
  <c r="DB439" i="3" s="1"/>
  <c r="DA439" i="3"/>
  <c r="DC439" i="3"/>
  <c r="A440" i="3"/>
  <c r="Y440" i="3"/>
  <c r="CX440" i="3"/>
  <c r="DG440" i="3" s="1"/>
  <c r="CY440" i="3"/>
  <c r="CZ440" i="3"/>
  <c r="DB440" i="3" s="1"/>
  <c r="DA440" i="3"/>
  <c r="DC440" i="3"/>
  <c r="A441" i="3"/>
  <c r="Y441" i="3"/>
  <c r="CX441" i="3" s="1"/>
  <c r="CU441" i="3"/>
  <c r="CV441" i="3"/>
  <c r="CY441" i="3"/>
  <c r="CZ441" i="3"/>
  <c r="DB441" i="3" s="1"/>
  <c r="DA441" i="3"/>
  <c r="DC441" i="3"/>
  <c r="A442" i="3"/>
  <c r="Y442" i="3"/>
  <c r="CX442" i="3"/>
  <c r="CY442" i="3"/>
  <c r="CZ442" i="3"/>
  <c r="DB442" i="3" s="1"/>
  <c r="DA442" i="3"/>
  <c r="DC442" i="3"/>
  <c r="A443" i="3"/>
  <c r="Y443" i="3"/>
  <c r="CW443" i="3"/>
  <c r="CX443" i="3"/>
  <c r="S47" i="15" s="1"/>
  <c r="CY443" i="3"/>
  <c r="CZ443" i="3"/>
  <c r="DA443" i="3"/>
  <c r="DB443" i="3"/>
  <c r="DC443" i="3"/>
  <c r="A444" i="3"/>
  <c r="Y444" i="3"/>
  <c r="CY444" i="3"/>
  <c r="CZ444" i="3"/>
  <c r="DB444" i="3" s="1"/>
  <c r="DA444" i="3"/>
  <c r="DC444" i="3"/>
  <c r="A445" i="3"/>
  <c r="Y445" i="3"/>
  <c r="CX445" i="3"/>
  <c r="DF445" i="3" s="1"/>
  <c r="CY445" i="3"/>
  <c r="CZ445" i="3"/>
  <c r="DA445" i="3"/>
  <c r="DB445" i="3"/>
  <c r="DC445" i="3"/>
  <c r="A446" i="3"/>
  <c r="Y446" i="3"/>
  <c r="CX446" i="3"/>
  <c r="CY446" i="3"/>
  <c r="CZ446" i="3"/>
  <c r="DA446" i="3"/>
  <c r="DB446" i="3"/>
  <c r="DC446" i="3"/>
  <c r="A447" i="3"/>
  <c r="Y447" i="3"/>
  <c r="CX447" i="3" s="1"/>
  <c r="DG447" i="3" s="1"/>
  <c r="CY447" i="3"/>
  <c r="CZ447" i="3"/>
  <c r="DB447" i="3" s="1"/>
  <c r="DA447" i="3"/>
  <c r="DC447" i="3"/>
  <c r="A448" i="3"/>
  <c r="Y448" i="3"/>
  <c r="CX448" i="3"/>
  <c r="DG448" i="3" s="1"/>
  <c r="CY448" i="3"/>
  <c r="CZ448" i="3"/>
  <c r="DB448" i="3" s="1"/>
  <c r="DA448" i="3"/>
  <c r="DC448" i="3"/>
  <c r="A449" i="3"/>
  <c r="Y449" i="3"/>
  <c r="CX449" i="3" s="1"/>
  <c r="CU449" i="3"/>
  <c r="CV449" i="3"/>
  <c r="CY449" i="3"/>
  <c r="CZ449" i="3"/>
  <c r="DB449" i="3" s="1"/>
  <c r="DA449" i="3"/>
  <c r="DC449" i="3"/>
  <c r="A450" i="3"/>
  <c r="Y450" i="3"/>
  <c r="CX450" i="3"/>
  <c r="DG450" i="3" s="1"/>
  <c r="CY450" i="3"/>
  <c r="CZ450" i="3"/>
  <c r="DB450" i="3" s="1"/>
  <c r="DA450" i="3"/>
  <c r="DC450" i="3"/>
  <c r="A451" i="3"/>
  <c r="Y451" i="3"/>
  <c r="CW451" i="3"/>
  <c r="CX451" i="3"/>
  <c r="CY451" i="3"/>
  <c r="CZ451" i="3"/>
  <c r="DA451" i="3"/>
  <c r="DB451" i="3"/>
  <c r="DC451" i="3"/>
  <c r="A452" i="3"/>
  <c r="Y452" i="3"/>
  <c r="CY452" i="3"/>
  <c r="CZ452" i="3"/>
  <c r="DB452" i="3" s="1"/>
  <c r="DA452" i="3"/>
  <c r="DC452" i="3"/>
  <c r="A453" i="3"/>
  <c r="Y453" i="3"/>
  <c r="CX453" i="3"/>
  <c r="DF453" i="3" s="1"/>
  <c r="CY453" i="3"/>
  <c r="CZ453" i="3"/>
  <c r="DA453" i="3"/>
  <c r="DB453" i="3"/>
  <c r="DC453" i="3"/>
  <c r="A454" i="3"/>
  <c r="Y454" i="3"/>
  <c r="CX454" i="3"/>
  <c r="CY454" i="3"/>
  <c r="CZ454" i="3"/>
  <c r="DA454" i="3"/>
  <c r="DB454" i="3"/>
  <c r="DC454" i="3"/>
  <c r="A455" i="3"/>
  <c r="Y455" i="3"/>
  <c r="CX455" i="3" s="1"/>
  <c r="DG455" i="3" s="1"/>
  <c r="CY455" i="3"/>
  <c r="CZ455" i="3"/>
  <c r="DB455" i="3" s="1"/>
  <c r="DA455" i="3"/>
  <c r="DC455" i="3"/>
  <c r="A456" i="3"/>
  <c r="Y456" i="3"/>
  <c r="CX456" i="3"/>
  <c r="DG456" i="3" s="1"/>
  <c r="CY456" i="3"/>
  <c r="CZ456" i="3"/>
  <c r="DB456" i="3" s="1"/>
  <c r="DA456" i="3"/>
  <c r="DC456" i="3"/>
  <c r="A457" i="3"/>
  <c r="Y457" i="3"/>
  <c r="CX457" i="3" s="1"/>
  <c r="CU457" i="3"/>
  <c r="CV457" i="3"/>
  <c r="CY457" i="3"/>
  <c r="CZ457" i="3"/>
  <c r="DB457" i="3" s="1"/>
  <c r="DA457" i="3"/>
  <c r="DC457" i="3"/>
  <c r="A458" i="3"/>
  <c r="Y458" i="3"/>
  <c r="CW458" i="3"/>
  <c r="CX458" i="3"/>
  <c r="W49" i="15" s="1"/>
  <c r="CY458" i="3"/>
  <c r="CZ458" i="3"/>
  <c r="DA458" i="3"/>
  <c r="DB458" i="3"/>
  <c r="DC458" i="3"/>
  <c r="A459" i="3"/>
  <c r="Y459" i="3"/>
  <c r="CX459" i="3" s="1"/>
  <c r="CW459" i="3"/>
  <c r="CY459" i="3"/>
  <c r="CZ459" i="3"/>
  <c r="DB459" i="3" s="1"/>
  <c r="DA459" i="3"/>
  <c r="DC459" i="3"/>
  <c r="A460" i="3"/>
  <c r="Y460" i="3"/>
  <c r="CX460" i="3"/>
  <c r="DG460" i="3" s="1"/>
  <c r="CY460" i="3"/>
  <c r="CZ460" i="3"/>
  <c r="DB460" i="3" s="1"/>
  <c r="DA460" i="3"/>
  <c r="DC460" i="3"/>
  <c r="A461" i="3"/>
  <c r="Y461" i="3"/>
  <c r="CX461" i="3"/>
  <c r="CY461" i="3"/>
  <c r="CZ461" i="3"/>
  <c r="DA461" i="3"/>
  <c r="DB461" i="3"/>
  <c r="DC461" i="3"/>
  <c r="A462" i="3"/>
  <c r="Y462" i="3"/>
  <c r="CU462" i="3"/>
  <c r="CY462" i="3"/>
  <c r="CZ462" i="3"/>
  <c r="DA462" i="3"/>
  <c r="DB462" i="3"/>
  <c r="DC462" i="3"/>
  <c r="A463" i="3"/>
  <c r="Y463" i="3"/>
  <c r="CX463" i="3" s="1"/>
  <c r="CY463" i="3"/>
  <c r="CZ463" i="3"/>
  <c r="DB463" i="3" s="1"/>
  <c r="DA463" i="3"/>
  <c r="DC463" i="3"/>
  <c r="A464" i="3"/>
  <c r="Y464" i="3"/>
  <c r="CW464" i="3" s="1"/>
  <c r="CX464" i="3"/>
  <c r="DG464" i="3" s="1"/>
  <c r="CY464" i="3"/>
  <c r="CZ464" i="3"/>
  <c r="DB464" i="3" s="1"/>
  <c r="DA464" i="3"/>
  <c r="DC464" i="3"/>
  <c r="A465" i="3"/>
  <c r="Y465" i="3"/>
  <c r="CX465" i="3"/>
  <c r="CY465" i="3"/>
  <c r="CZ465" i="3"/>
  <c r="DB465" i="3" s="1"/>
  <c r="DA465" i="3"/>
  <c r="DC465" i="3"/>
  <c r="A466" i="3"/>
  <c r="Y466" i="3"/>
  <c r="CX466" i="3" s="1"/>
  <c r="CY466" i="3"/>
  <c r="CZ466" i="3"/>
  <c r="DB466" i="3" s="1"/>
  <c r="DA466" i="3"/>
  <c r="DC466" i="3"/>
  <c r="A467" i="3"/>
  <c r="Y467" i="3"/>
  <c r="CU467" i="3"/>
  <c r="CV467" i="3"/>
  <c r="CX467" i="3"/>
  <c r="V26" i="15" s="1"/>
  <c r="CY467" i="3"/>
  <c r="CZ467" i="3"/>
  <c r="DB467" i="3" s="1"/>
  <c r="DA467" i="3"/>
  <c r="DC467" i="3"/>
  <c r="A468" i="3"/>
  <c r="Y468" i="3"/>
  <c r="CX468" i="3" s="1"/>
  <c r="AN31" i="15" s="1"/>
  <c r="CY468" i="3"/>
  <c r="CZ468" i="3"/>
  <c r="DB468" i="3" s="1"/>
  <c r="DA468" i="3"/>
  <c r="DC468" i="3"/>
  <c r="A469" i="3"/>
  <c r="Y469" i="3"/>
  <c r="CW469" i="3"/>
  <c r="CX469" i="3"/>
  <c r="CY469" i="3"/>
  <c r="CZ469" i="3"/>
  <c r="DA469" i="3"/>
  <c r="DB469" i="3"/>
  <c r="DC469" i="3"/>
  <c r="A470" i="3"/>
  <c r="Y470" i="3"/>
  <c r="CX470" i="3" s="1"/>
  <c r="S44" i="15" s="1"/>
  <c r="CW470" i="3"/>
  <c r="CY470" i="3"/>
  <c r="CZ470" i="3"/>
  <c r="DB470" i="3" s="1"/>
  <c r="DA470" i="3"/>
  <c r="DC470" i="3"/>
  <c r="A471" i="3"/>
  <c r="Y471" i="3"/>
  <c r="CW471" i="3"/>
  <c r="CX471" i="3"/>
  <c r="CY471" i="3"/>
  <c r="CZ471" i="3"/>
  <c r="DA471" i="3"/>
  <c r="DB471" i="3"/>
  <c r="DC471" i="3"/>
  <c r="A472" i="3"/>
  <c r="Y472" i="3"/>
  <c r="CX472" i="3" s="1"/>
  <c r="AM62" i="15" s="1"/>
  <c r="CW472" i="3"/>
  <c r="CY472" i="3"/>
  <c r="CZ472" i="3"/>
  <c r="DB472" i="3" s="1"/>
  <c r="DA472" i="3"/>
  <c r="DC472" i="3"/>
  <c r="A473" i="3"/>
  <c r="Y473" i="3"/>
  <c r="CX473" i="3"/>
  <c r="DF473" i="3" s="1"/>
  <c r="CY473" i="3"/>
  <c r="CZ473" i="3"/>
  <c r="DA473" i="3"/>
  <c r="DB473" i="3"/>
  <c r="DC473" i="3"/>
  <c r="A474" i="3"/>
  <c r="Y474" i="3"/>
  <c r="CX474" i="3" s="1"/>
  <c r="CY474" i="3"/>
  <c r="CZ474" i="3"/>
  <c r="DA474" i="3"/>
  <c r="DB474" i="3"/>
  <c r="DC474" i="3"/>
  <c r="A475" i="3"/>
  <c r="Y475" i="3"/>
  <c r="CV475" i="3" s="1"/>
  <c r="CU475" i="3"/>
  <c r="CX475" i="3"/>
  <c r="DF475" i="3" s="1"/>
  <c r="CY475" i="3"/>
  <c r="CZ475" i="3"/>
  <c r="DA475" i="3"/>
  <c r="DB475" i="3"/>
  <c r="DC475" i="3"/>
  <c r="A476" i="3"/>
  <c r="Y476" i="3"/>
  <c r="CX476" i="3" s="1"/>
  <c r="CY476" i="3"/>
  <c r="CZ476" i="3"/>
  <c r="DA476" i="3"/>
  <c r="DB476" i="3"/>
  <c r="DC476" i="3"/>
  <c r="A477" i="3"/>
  <c r="Y477" i="3"/>
  <c r="CX477" i="3" s="1"/>
  <c r="CW477" i="3"/>
  <c r="CY477" i="3"/>
  <c r="CZ477" i="3"/>
  <c r="DB477" i="3" s="1"/>
  <c r="DA477" i="3"/>
  <c r="DC477" i="3"/>
  <c r="A478" i="3"/>
  <c r="Y478" i="3"/>
  <c r="CW478" i="3"/>
  <c r="CX478" i="3"/>
  <c r="DF478" i="3" s="1"/>
  <c r="CY478" i="3"/>
  <c r="CZ478" i="3"/>
  <c r="DA478" i="3"/>
  <c r="DB478" i="3"/>
  <c r="DC478" i="3"/>
  <c r="A479" i="3"/>
  <c r="Y479" i="3"/>
  <c r="CX479" i="3" s="1"/>
  <c r="CW479" i="3"/>
  <c r="CY479" i="3"/>
  <c r="CZ479" i="3"/>
  <c r="DB479" i="3" s="1"/>
  <c r="DA479" i="3"/>
  <c r="DC479" i="3"/>
  <c r="A480" i="3"/>
  <c r="Y480" i="3"/>
  <c r="CW480" i="3"/>
  <c r="CX480" i="3"/>
  <c r="DF480" i="3" s="1"/>
  <c r="CY480" i="3"/>
  <c r="CZ480" i="3"/>
  <c r="DA480" i="3"/>
  <c r="DB480" i="3"/>
  <c r="DC480" i="3"/>
  <c r="A481" i="3"/>
  <c r="Y481" i="3"/>
  <c r="CX481" i="3"/>
  <c r="CY481" i="3"/>
  <c r="CZ481" i="3"/>
  <c r="DB481" i="3" s="1"/>
  <c r="DA481" i="3"/>
  <c r="DC481" i="3"/>
  <c r="A482" i="3"/>
  <c r="Y482" i="3"/>
  <c r="CX482" i="3" s="1"/>
  <c r="CY482" i="3"/>
  <c r="CZ482" i="3"/>
  <c r="DB482" i="3" s="1"/>
  <c r="DA482" i="3"/>
  <c r="DC482" i="3"/>
  <c r="A483" i="3"/>
  <c r="Y483" i="3"/>
  <c r="CU483" i="3"/>
  <c r="CV483" i="3"/>
  <c r="CX483" i="3"/>
  <c r="S28" i="15" s="1"/>
  <c r="CY483" i="3"/>
  <c r="CZ483" i="3"/>
  <c r="DB483" i="3" s="1"/>
  <c r="DA483" i="3"/>
  <c r="DC483" i="3"/>
  <c r="A484" i="3"/>
  <c r="Y484" i="3"/>
  <c r="CW484" i="3" s="1"/>
  <c r="CX484" i="3"/>
  <c r="CY484" i="3"/>
  <c r="CZ484" i="3"/>
  <c r="DA484" i="3"/>
  <c r="DB484" i="3"/>
  <c r="DC484" i="3"/>
  <c r="A485" i="3"/>
  <c r="Y485" i="3"/>
  <c r="CX485" i="3" s="1"/>
  <c r="AN62" i="15" s="1"/>
  <c r="CY485" i="3"/>
  <c r="CZ485" i="3"/>
  <c r="DB485" i="3" s="1"/>
  <c r="DA485" i="3"/>
  <c r="DC485" i="3"/>
  <c r="A486" i="3"/>
  <c r="Y486" i="3"/>
  <c r="CX486" i="3" s="1"/>
  <c r="CY486" i="3"/>
  <c r="CZ486" i="3"/>
  <c r="DB486" i="3" s="1"/>
  <c r="DA486" i="3"/>
  <c r="DC486" i="3"/>
  <c r="A487" i="3"/>
  <c r="Y487" i="3"/>
  <c r="CU487" i="3"/>
  <c r="CV487" i="3"/>
  <c r="CX487" i="3"/>
  <c r="CY487" i="3"/>
  <c r="CZ487" i="3"/>
  <c r="DB487" i="3" s="1"/>
  <c r="DA487" i="3"/>
  <c r="DC487" i="3"/>
  <c r="A488" i="3"/>
  <c r="Y488" i="3"/>
  <c r="CW488" i="3" s="1"/>
  <c r="CX488" i="3"/>
  <c r="DF488" i="3" s="1"/>
  <c r="CY488" i="3"/>
  <c r="CZ488" i="3"/>
  <c r="DA488" i="3"/>
  <c r="DB488" i="3"/>
  <c r="DC488" i="3"/>
  <c r="A489" i="3"/>
  <c r="Y489" i="3"/>
  <c r="CX489" i="3" s="1"/>
  <c r="CY489" i="3"/>
  <c r="CZ489" i="3"/>
  <c r="DB489" i="3" s="1"/>
  <c r="DA489" i="3"/>
  <c r="DC489" i="3"/>
  <c r="A490" i="3"/>
  <c r="Y490" i="3"/>
  <c r="CX490" i="3" s="1"/>
  <c r="CY490" i="3"/>
  <c r="CZ490" i="3"/>
  <c r="DB490" i="3" s="1"/>
  <c r="DA490" i="3"/>
  <c r="DC490" i="3"/>
  <c r="A491" i="3"/>
  <c r="Y491" i="3"/>
  <c r="CU491" i="3"/>
  <c r="CV491" i="3"/>
  <c r="CX491" i="3"/>
  <c r="W26" i="15" s="1"/>
  <c r="CY491" i="3"/>
  <c r="CZ491" i="3"/>
  <c r="DB491" i="3" s="1"/>
  <c r="DA491" i="3"/>
  <c r="DC491" i="3"/>
  <c r="A492" i="3"/>
  <c r="Y492" i="3"/>
  <c r="CX492" i="3" s="1"/>
  <c r="AO31" i="15" s="1"/>
  <c r="CY492" i="3"/>
  <c r="CZ492" i="3"/>
  <c r="DB492" i="3" s="1"/>
  <c r="DA492" i="3"/>
  <c r="DC492" i="3"/>
  <c r="A493" i="3"/>
  <c r="Y493" i="3"/>
  <c r="CW493" i="3"/>
  <c r="CX493" i="3"/>
  <c r="CY493" i="3"/>
  <c r="CZ493" i="3"/>
  <c r="DA493" i="3"/>
  <c r="DB493" i="3"/>
  <c r="DC493" i="3"/>
  <c r="A494" i="3"/>
  <c r="Y494" i="3"/>
  <c r="CX494" i="3" s="1"/>
  <c r="Q53" i="15" s="1"/>
  <c r="CW494" i="3"/>
  <c r="CY494" i="3"/>
  <c r="CZ494" i="3"/>
  <c r="DB494" i="3" s="1"/>
  <c r="DA494" i="3"/>
  <c r="DC494" i="3"/>
  <c r="A495" i="3"/>
  <c r="Y495" i="3"/>
  <c r="CW495" i="3"/>
  <c r="CX495" i="3"/>
  <c r="CY495" i="3"/>
  <c r="CZ495" i="3"/>
  <c r="DA495" i="3"/>
  <c r="DB495" i="3"/>
  <c r="DC495" i="3"/>
  <c r="A496" i="3"/>
  <c r="Y496" i="3"/>
  <c r="CX496" i="3" s="1"/>
  <c r="AO62" i="15" s="1"/>
  <c r="CW496" i="3"/>
  <c r="CY496" i="3"/>
  <c r="CZ496" i="3"/>
  <c r="DB496" i="3" s="1"/>
  <c r="DA496" i="3"/>
  <c r="DC496" i="3"/>
  <c r="A497" i="3"/>
  <c r="Y497" i="3"/>
  <c r="CX497" i="3"/>
  <c r="DF497" i="3" s="1"/>
  <c r="DJ497" i="3" s="1"/>
  <c r="CY497" i="3"/>
  <c r="CZ497" i="3"/>
  <c r="DA497" i="3"/>
  <c r="DB497" i="3"/>
  <c r="DC497" i="3"/>
  <c r="A498" i="3"/>
  <c r="Y498" i="3"/>
  <c r="CV498" i="3" s="1"/>
  <c r="CU498" i="3"/>
  <c r="CY498" i="3"/>
  <c r="CZ498" i="3"/>
  <c r="DB498" i="3" s="1"/>
  <c r="DA498" i="3"/>
  <c r="DC498" i="3"/>
  <c r="A499" i="3"/>
  <c r="Y499" i="3"/>
  <c r="CX499" i="3"/>
  <c r="DF499" i="3" s="1"/>
  <c r="CY499" i="3"/>
  <c r="CZ499" i="3"/>
  <c r="DA499" i="3"/>
  <c r="DB499" i="3"/>
  <c r="DC499" i="3"/>
  <c r="A500" i="3"/>
  <c r="Y500" i="3"/>
  <c r="CX500" i="3" s="1"/>
  <c r="CY500" i="3"/>
  <c r="CZ500" i="3"/>
  <c r="DB500" i="3" s="1"/>
  <c r="DA500" i="3"/>
  <c r="DC500" i="3"/>
  <c r="A501" i="3"/>
  <c r="Y501" i="3"/>
  <c r="CW501" i="3" s="1"/>
  <c r="CX501" i="3"/>
  <c r="DF501" i="3" s="1"/>
  <c r="CY501" i="3"/>
  <c r="CZ501" i="3"/>
  <c r="DA501" i="3"/>
  <c r="DB501" i="3"/>
  <c r="DC501" i="3"/>
  <c r="A502" i="3"/>
  <c r="Y502" i="3"/>
  <c r="CX502" i="3" s="1"/>
  <c r="CY502" i="3"/>
  <c r="CZ502" i="3"/>
  <c r="DB502" i="3" s="1"/>
  <c r="DA502" i="3"/>
  <c r="DC502" i="3"/>
  <c r="A503" i="3"/>
  <c r="Y503" i="3"/>
  <c r="CW503" i="3" s="1"/>
  <c r="CX503" i="3"/>
  <c r="DF503" i="3" s="1"/>
  <c r="CY503" i="3"/>
  <c r="CZ503" i="3"/>
  <c r="DA503" i="3"/>
  <c r="DB503" i="3"/>
  <c r="DC503" i="3"/>
  <c r="A504" i="3"/>
  <c r="Y504" i="3"/>
  <c r="CX504" i="3" s="1"/>
  <c r="CY504" i="3"/>
  <c r="CZ504" i="3"/>
  <c r="DA504" i="3"/>
  <c r="DB504" i="3"/>
  <c r="DC504" i="3"/>
  <c r="A505" i="3"/>
  <c r="Y505" i="3"/>
  <c r="CV505" i="3" s="1"/>
  <c r="CU505" i="3"/>
  <c r="CX505" i="3"/>
  <c r="CY505" i="3"/>
  <c r="CZ505" i="3"/>
  <c r="DA505" i="3"/>
  <c r="DB505" i="3"/>
  <c r="DC505" i="3"/>
  <c r="A506" i="3"/>
  <c r="Y506" i="3"/>
  <c r="CX506" i="3" s="1"/>
  <c r="AP31" i="15" s="1"/>
  <c r="CY506" i="3"/>
  <c r="CZ506" i="3"/>
  <c r="DA506" i="3"/>
  <c r="DB506" i="3"/>
  <c r="DC506" i="3"/>
  <c r="A507" i="3"/>
  <c r="Y507" i="3"/>
  <c r="CX507" i="3" s="1"/>
  <c r="R36" i="15" s="1"/>
  <c r="CW507" i="3"/>
  <c r="CY507" i="3"/>
  <c r="CZ507" i="3"/>
  <c r="DB507" i="3" s="1"/>
  <c r="DA507" i="3"/>
  <c r="DC507" i="3"/>
  <c r="A508" i="3"/>
  <c r="Y508" i="3"/>
  <c r="CW508" i="3"/>
  <c r="CX508" i="3"/>
  <c r="CY508" i="3"/>
  <c r="CZ508" i="3"/>
  <c r="DA508" i="3"/>
  <c r="DB508" i="3"/>
  <c r="DC508" i="3"/>
  <c r="A509" i="3"/>
  <c r="Y509" i="3"/>
  <c r="CX509" i="3" s="1"/>
  <c r="Q39" i="15" s="1"/>
  <c r="CW509" i="3"/>
  <c r="CY509" i="3"/>
  <c r="CZ509" i="3"/>
  <c r="DB509" i="3" s="1"/>
  <c r="DA509" i="3"/>
  <c r="DC509" i="3"/>
  <c r="A510" i="3"/>
  <c r="Y510" i="3"/>
  <c r="CW510" i="3"/>
  <c r="CX510" i="3"/>
  <c r="CY510" i="3"/>
  <c r="CZ510" i="3"/>
  <c r="DA510" i="3"/>
  <c r="DB510" i="3"/>
  <c r="DC510" i="3"/>
  <c r="A511" i="3"/>
  <c r="Y511" i="3"/>
  <c r="CX511" i="3" s="1"/>
  <c r="T50" i="15" s="1"/>
  <c r="CW511" i="3"/>
  <c r="CY511" i="3"/>
  <c r="CZ511" i="3"/>
  <c r="DB511" i="3" s="1"/>
  <c r="DA511" i="3"/>
  <c r="DC511" i="3"/>
  <c r="A512" i="3"/>
  <c r="Y512" i="3"/>
  <c r="CW512" i="3"/>
  <c r="CX512" i="3"/>
  <c r="CY512" i="3"/>
  <c r="CZ512" i="3"/>
  <c r="DA512" i="3"/>
  <c r="DB512" i="3"/>
  <c r="DC512" i="3"/>
  <c r="A513" i="3"/>
  <c r="Y513" i="3"/>
  <c r="CX513" i="3" s="1"/>
  <c r="T52" i="15" s="1"/>
  <c r="CW513" i="3"/>
  <c r="CY513" i="3"/>
  <c r="CZ513" i="3"/>
  <c r="DB513" i="3" s="1"/>
  <c r="DA513" i="3"/>
  <c r="DC513" i="3"/>
  <c r="A514" i="3"/>
  <c r="Y514" i="3"/>
  <c r="CW514" i="3"/>
  <c r="CX514" i="3"/>
  <c r="CY514" i="3"/>
  <c r="CZ514" i="3"/>
  <c r="DA514" i="3"/>
  <c r="DB514" i="3"/>
  <c r="DC514" i="3"/>
  <c r="A515" i="3"/>
  <c r="Y515" i="3"/>
  <c r="CX515" i="3" s="1"/>
  <c r="AP62" i="15" s="1"/>
  <c r="CW515" i="3"/>
  <c r="CY515" i="3"/>
  <c r="CZ515" i="3"/>
  <c r="DB515" i="3" s="1"/>
  <c r="DA515" i="3"/>
  <c r="DC515" i="3"/>
  <c r="A516" i="3"/>
  <c r="Y516" i="3"/>
  <c r="CX516" i="3"/>
  <c r="DF516" i="3" s="1"/>
  <c r="CY516" i="3"/>
  <c r="CZ516" i="3"/>
  <c r="DA516" i="3"/>
  <c r="DB516" i="3"/>
  <c r="DC516" i="3"/>
  <c r="A517" i="3"/>
  <c r="Y517" i="3"/>
  <c r="CX517" i="3" s="1"/>
  <c r="CY517" i="3"/>
  <c r="CZ517" i="3"/>
  <c r="DA517" i="3"/>
  <c r="DB517" i="3"/>
  <c r="DC517" i="3"/>
  <c r="A518" i="3"/>
  <c r="Y518" i="3"/>
  <c r="CX518" i="3"/>
  <c r="CY518" i="3"/>
  <c r="CZ518" i="3"/>
  <c r="DB518" i="3" s="1"/>
  <c r="DA518" i="3"/>
  <c r="DC518" i="3"/>
  <c r="A519" i="3"/>
  <c r="Y519" i="3"/>
  <c r="CX519" i="3" s="1"/>
  <c r="CY519" i="3"/>
  <c r="CZ519" i="3"/>
  <c r="DB519" i="3" s="1"/>
  <c r="DA519" i="3"/>
  <c r="DC519" i="3"/>
  <c r="A520" i="3"/>
  <c r="Y520" i="3"/>
  <c r="CU520" i="3"/>
  <c r="CV520" i="3"/>
  <c r="CX520" i="3"/>
  <c r="CY520" i="3"/>
  <c r="CZ520" i="3"/>
  <c r="DB520" i="3" s="1"/>
  <c r="DA520" i="3"/>
  <c r="DC520" i="3"/>
  <c r="A521" i="3"/>
  <c r="Y521" i="3"/>
  <c r="CX521" i="3" s="1"/>
  <c r="CY521" i="3"/>
  <c r="CZ521" i="3"/>
  <c r="DB521" i="3" s="1"/>
  <c r="DA521" i="3"/>
  <c r="DC521" i="3"/>
  <c r="A522" i="3"/>
  <c r="Y522" i="3"/>
  <c r="CW522" i="3"/>
  <c r="CX522" i="3"/>
  <c r="DF522" i="3" s="1"/>
  <c r="CY522" i="3"/>
  <c r="CZ522" i="3"/>
  <c r="DA522" i="3"/>
  <c r="DB522" i="3"/>
  <c r="DC522" i="3"/>
  <c r="A523" i="3"/>
  <c r="Y523" i="3"/>
  <c r="CX523" i="3" s="1"/>
  <c r="CW523" i="3"/>
  <c r="CY523" i="3"/>
  <c r="CZ523" i="3"/>
  <c r="DB523" i="3" s="1"/>
  <c r="DA523" i="3"/>
  <c r="DC523" i="3"/>
  <c r="A524" i="3"/>
  <c r="Y524" i="3"/>
  <c r="CW524" i="3"/>
  <c r="CX524" i="3"/>
  <c r="DF524" i="3" s="1"/>
  <c r="CY524" i="3"/>
  <c r="CZ524" i="3"/>
  <c r="DA524" i="3"/>
  <c r="DB524" i="3"/>
  <c r="DC524" i="3"/>
  <c r="A525" i="3"/>
  <c r="Y525" i="3"/>
  <c r="CX525" i="3" s="1"/>
  <c r="CW525" i="3"/>
  <c r="CY525" i="3"/>
  <c r="CZ525" i="3"/>
  <c r="DB525" i="3" s="1"/>
  <c r="DA525" i="3"/>
  <c r="DC525" i="3"/>
  <c r="A526" i="3"/>
  <c r="Y526" i="3"/>
  <c r="CW526" i="3"/>
  <c r="CX526" i="3"/>
  <c r="CY526" i="3"/>
  <c r="CZ526" i="3"/>
  <c r="DA526" i="3"/>
  <c r="DB526" i="3"/>
  <c r="DC526" i="3"/>
  <c r="A527" i="3"/>
  <c r="Y527" i="3"/>
  <c r="CW527" i="3" s="1"/>
  <c r="CY527" i="3"/>
  <c r="CZ527" i="3"/>
  <c r="DB527" i="3" s="1"/>
  <c r="DA527" i="3"/>
  <c r="DC527" i="3"/>
  <c r="A528" i="3"/>
  <c r="Y528" i="3"/>
  <c r="CW528" i="3"/>
  <c r="CX528" i="3"/>
  <c r="CY528" i="3"/>
  <c r="CZ528" i="3"/>
  <c r="DA528" i="3"/>
  <c r="DB528" i="3"/>
  <c r="DC528" i="3"/>
  <c r="A529" i="3"/>
  <c r="Y529" i="3"/>
  <c r="CW529" i="3" s="1"/>
  <c r="CY529" i="3"/>
  <c r="CZ529" i="3"/>
  <c r="DB529" i="3" s="1"/>
  <c r="DA529" i="3"/>
  <c r="DC529" i="3"/>
  <c r="A530" i="3"/>
  <c r="Y530" i="3"/>
  <c r="CW530" i="3"/>
  <c r="CX530" i="3"/>
  <c r="CY530" i="3"/>
  <c r="CZ530" i="3"/>
  <c r="DA530" i="3"/>
  <c r="DB530" i="3"/>
  <c r="DC530" i="3"/>
  <c r="A531" i="3"/>
  <c r="Y531" i="3"/>
  <c r="CX531" i="3" s="1"/>
  <c r="CY531" i="3"/>
  <c r="CZ531" i="3"/>
  <c r="DB531" i="3" s="1"/>
  <c r="DA531" i="3"/>
  <c r="DC531" i="3"/>
  <c r="A532" i="3"/>
  <c r="Y532" i="3"/>
  <c r="CX532" i="3" s="1"/>
  <c r="CY532" i="3"/>
  <c r="CZ532" i="3"/>
  <c r="DB532" i="3" s="1"/>
  <c r="DA532" i="3"/>
  <c r="DC532" i="3"/>
  <c r="A533" i="3"/>
  <c r="Y533" i="3"/>
  <c r="CX533" i="3"/>
  <c r="DF533" i="3" s="1"/>
  <c r="CY533" i="3"/>
  <c r="CZ533" i="3"/>
  <c r="DA533" i="3"/>
  <c r="DB533" i="3"/>
  <c r="DC533" i="3"/>
  <c r="A534" i="3"/>
  <c r="Y534" i="3"/>
  <c r="CX534" i="3" s="1"/>
  <c r="CY534" i="3"/>
  <c r="CZ534" i="3"/>
  <c r="DA534" i="3"/>
  <c r="DB534" i="3"/>
  <c r="DC534" i="3"/>
  <c r="A535" i="3"/>
  <c r="Y535" i="3"/>
  <c r="CV535" i="3" s="1"/>
  <c r="CU535" i="3"/>
  <c r="CX535" i="3"/>
  <c r="CY535" i="3"/>
  <c r="CZ535" i="3"/>
  <c r="DA535" i="3"/>
  <c r="DB535" i="3"/>
  <c r="DC535" i="3"/>
  <c r="A536" i="3"/>
  <c r="Y536" i="3"/>
  <c r="CX536" i="3" s="1"/>
  <c r="AQ31" i="15" s="1"/>
  <c r="CY536" i="3"/>
  <c r="CZ536" i="3"/>
  <c r="DA536" i="3"/>
  <c r="DB536" i="3"/>
  <c r="DC536" i="3"/>
  <c r="A537" i="3"/>
  <c r="Y537" i="3"/>
  <c r="CW537" i="3" s="1"/>
  <c r="CY537" i="3"/>
  <c r="CZ537" i="3"/>
  <c r="DB537" i="3" s="1"/>
  <c r="DA537" i="3"/>
  <c r="DC537" i="3"/>
  <c r="A538" i="3"/>
  <c r="Y538" i="3"/>
  <c r="CW538" i="3"/>
  <c r="CX538" i="3"/>
  <c r="W37" i="15" s="1"/>
  <c r="CY538" i="3"/>
  <c r="CZ538" i="3"/>
  <c r="DA538" i="3"/>
  <c r="DB538" i="3"/>
  <c r="DC538" i="3"/>
  <c r="A539" i="3"/>
  <c r="Y539" i="3"/>
  <c r="CW539" i="3" s="1"/>
  <c r="CY539" i="3"/>
  <c r="CZ539" i="3"/>
  <c r="DB539" i="3" s="1"/>
  <c r="DA539" i="3"/>
  <c r="DC539" i="3"/>
  <c r="A540" i="3"/>
  <c r="Y540" i="3"/>
  <c r="CW540" i="3"/>
  <c r="CX540" i="3"/>
  <c r="U50" i="15" s="1"/>
  <c r="CY540" i="3"/>
  <c r="CZ540" i="3"/>
  <c r="DA540" i="3"/>
  <c r="DB540" i="3"/>
  <c r="DC540" i="3"/>
  <c r="A541" i="3"/>
  <c r="Y541" i="3"/>
  <c r="CW541" i="3" s="1"/>
  <c r="CY541" i="3"/>
  <c r="CZ541" i="3"/>
  <c r="DB541" i="3" s="1"/>
  <c r="DA541" i="3"/>
  <c r="DC541" i="3"/>
  <c r="A542" i="3"/>
  <c r="Y542" i="3"/>
  <c r="CW542" i="3"/>
  <c r="CX542" i="3"/>
  <c r="U52" i="15" s="1"/>
  <c r="CY542" i="3"/>
  <c r="CZ542" i="3"/>
  <c r="DA542" i="3"/>
  <c r="DB542" i="3"/>
  <c r="DC542" i="3"/>
  <c r="A543" i="3"/>
  <c r="Y543" i="3"/>
  <c r="CW543" i="3" s="1"/>
  <c r="CY543" i="3"/>
  <c r="CZ543" i="3"/>
  <c r="DB543" i="3" s="1"/>
  <c r="DA543" i="3"/>
  <c r="DC543" i="3"/>
  <c r="A544" i="3"/>
  <c r="Y544" i="3"/>
  <c r="CW544" i="3"/>
  <c r="CX544" i="3"/>
  <c r="AQ62" i="15" s="1"/>
  <c r="CY544" i="3"/>
  <c r="CZ544" i="3"/>
  <c r="DA544" i="3"/>
  <c r="DB544" i="3"/>
  <c r="DC544" i="3"/>
  <c r="A545" i="3"/>
  <c r="Y545" i="3"/>
  <c r="CX545" i="3" s="1"/>
  <c r="DF545" i="3" s="1"/>
  <c r="CY545" i="3"/>
  <c r="CZ545" i="3"/>
  <c r="DB545" i="3" s="1"/>
  <c r="DA545" i="3"/>
  <c r="DC545" i="3"/>
  <c r="A546" i="3"/>
  <c r="Y546" i="3"/>
  <c r="CX546" i="3" s="1"/>
  <c r="CY546" i="3"/>
  <c r="CZ546" i="3"/>
  <c r="DB546" i="3" s="1"/>
  <c r="DA546" i="3"/>
  <c r="DC546" i="3"/>
  <c r="A547" i="3"/>
  <c r="Y547" i="3"/>
  <c r="CX547" i="3"/>
  <c r="CY547" i="3"/>
  <c r="CZ547" i="3"/>
  <c r="DA547" i="3"/>
  <c r="DB547" i="3"/>
  <c r="DC547" i="3"/>
  <c r="A548" i="3"/>
  <c r="Y548" i="3"/>
  <c r="CX548" i="3" s="1"/>
  <c r="DG548" i="3" s="1"/>
  <c r="CY548" i="3"/>
  <c r="CZ548" i="3"/>
  <c r="DA548" i="3"/>
  <c r="DB548" i="3"/>
  <c r="DC548" i="3"/>
  <c r="A549" i="3"/>
  <c r="Y549" i="3"/>
  <c r="CX549" i="3" s="1"/>
  <c r="DF549" i="3" s="1"/>
  <c r="DJ549" i="3" s="1"/>
  <c r="CY549" i="3"/>
  <c r="CZ549" i="3"/>
  <c r="DB549" i="3" s="1"/>
  <c r="DA549" i="3"/>
  <c r="DC549" i="3"/>
  <c r="A550" i="3"/>
  <c r="Y550" i="3"/>
  <c r="CX550" i="3" s="1"/>
  <c r="CY550" i="3"/>
  <c r="CZ550" i="3"/>
  <c r="DB550" i="3" s="1"/>
  <c r="DA550" i="3"/>
  <c r="DC550" i="3"/>
  <c r="A551" i="3"/>
  <c r="Y551" i="3"/>
  <c r="CX551" i="3"/>
  <c r="CY551" i="3"/>
  <c r="CZ551" i="3"/>
  <c r="DA551" i="3"/>
  <c r="DB551" i="3"/>
  <c r="DC551" i="3"/>
  <c r="A552" i="3"/>
  <c r="Y552" i="3"/>
  <c r="CU552" i="3"/>
  <c r="CY552" i="3"/>
  <c r="CZ552" i="3"/>
  <c r="DB552" i="3" s="1"/>
  <c r="DA552" i="3"/>
  <c r="DC552" i="3"/>
  <c r="A553" i="3"/>
  <c r="Y553" i="3"/>
  <c r="CX553" i="3"/>
  <c r="CY553" i="3"/>
  <c r="CZ553" i="3"/>
  <c r="DA553" i="3"/>
  <c r="DB553" i="3"/>
  <c r="DC553" i="3"/>
  <c r="A554" i="3"/>
  <c r="Y554" i="3"/>
  <c r="CY554" i="3"/>
  <c r="CZ554" i="3"/>
  <c r="DB554" i="3" s="1"/>
  <c r="DA554" i="3"/>
  <c r="DC554" i="3"/>
  <c r="A555" i="3"/>
  <c r="Y555" i="3"/>
  <c r="CW555" i="3" s="1"/>
  <c r="CX555" i="3"/>
  <c r="CY555" i="3"/>
  <c r="CZ555" i="3"/>
  <c r="DA555" i="3"/>
  <c r="DB555" i="3"/>
  <c r="DC555" i="3"/>
  <c r="A556" i="3"/>
  <c r="Y556" i="3"/>
  <c r="CY556" i="3"/>
  <c r="CZ556" i="3"/>
  <c r="DB556" i="3" s="1"/>
  <c r="DA556" i="3"/>
  <c r="DC556" i="3"/>
  <c r="A557" i="3"/>
  <c r="Y557" i="3"/>
  <c r="CW557" i="3" s="1"/>
  <c r="CX557" i="3"/>
  <c r="CY557" i="3"/>
  <c r="CZ557" i="3"/>
  <c r="DA557" i="3"/>
  <c r="DB557" i="3"/>
  <c r="DC557" i="3"/>
  <c r="A558" i="3"/>
  <c r="Y558" i="3"/>
  <c r="CY558" i="3"/>
  <c r="CZ558" i="3"/>
  <c r="DB558" i="3" s="1"/>
  <c r="DA558" i="3"/>
  <c r="DC558" i="3"/>
  <c r="A559" i="3"/>
  <c r="Y559" i="3"/>
  <c r="CW559" i="3" s="1"/>
  <c r="CX559" i="3"/>
  <c r="CY559" i="3"/>
  <c r="CZ559" i="3"/>
  <c r="DA559" i="3"/>
  <c r="DB559" i="3"/>
  <c r="DC559" i="3"/>
  <c r="A560" i="3"/>
  <c r="Y560" i="3"/>
  <c r="CY560" i="3"/>
  <c r="CZ560" i="3"/>
  <c r="DB560" i="3" s="1"/>
  <c r="DA560" i="3"/>
  <c r="DC560" i="3"/>
  <c r="A561" i="3"/>
  <c r="Y561" i="3"/>
  <c r="CW561" i="3" s="1"/>
  <c r="CX561" i="3"/>
  <c r="CY561" i="3"/>
  <c r="CZ561" i="3"/>
  <c r="DA561" i="3"/>
  <c r="DB561" i="3"/>
  <c r="DC561" i="3"/>
  <c r="A562" i="3"/>
  <c r="Y562" i="3"/>
  <c r="CX562" i="3"/>
  <c r="CY562" i="3"/>
  <c r="CZ562" i="3"/>
  <c r="DA562" i="3"/>
  <c r="DB562" i="3"/>
  <c r="DC562" i="3"/>
  <c r="A563" i="3"/>
  <c r="Y563" i="3"/>
  <c r="CX563" i="3" s="1"/>
  <c r="DF563" i="3" s="1"/>
  <c r="DJ563" i="3" s="1"/>
  <c r="CY563" i="3"/>
  <c r="CZ563" i="3"/>
  <c r="DB563" i="3" s="1"/>
  <c r="DA563" i="3"/>
  <c r="DC563" i="3"/>
  <c r="A564" i="3"/>
  <c r="Y564" i="3"/>
  <c r="CX564" i="3" s="1"/>
  <c r="DF564" i="3" s="1"/>
  <c r="CY564" i="3"/>
  <c r="CZ564" i="3"/>
  <c r="DB564" i="3" s="1"/>
  <c r="DA564" i="3"/>
  <c r="DC564" i="3"/>
  <c r="A565" i="3"/>
  <c r="Y565" i="3"/>
  <c r="CX565" i="3"/>
  <c r="CY565" i="3"/>
  <c r="CZ565" i="3"/>
  <c r="DA565" i="3"/>
  <c r="DB565" i="3"/>
  <c r="DC565" i="3"/>
  <c r="A566" i="3"/>
  <c r="Y566" i="3"/>
  <c r="CX566" i="3"/>
  <c r="CY566" i="3"/>
  <c r="CZ566" i="3"/>
  <c r="DA566" i="3"/>
  <c r="DB566" i="3"/>
  <c r="DC566" i="3"/>
  <c r="A567" i="3"/>
  <c r="Y567" i="3"/>
  <c r="CX567" i="3" s="1"/>
  <c r="DF567" i="3" s="1"/>
  <c r="DJ567" i="3" s="1"/>
  <c r="CY567" i="3"/>
  <c r="CZ567" i="3"/>
  <c r="DB567" i="3" s="1"/>
  <c r="DA567" i="3"/>
  <c r="DC567" i="3"/>
  <c r="A568" i="3"/>
  <c r="Y568" i="3"/>
  <c r="CX568" i="3" s="1"/>
  <c r="DF568" i="3" s="1"/>
  <c r="DJ568" i="3" s="1"/>
  <c r="CY568" i="3"/>
  <c r="CZ568" i="3"/>
  <c r="DB568" i="3" s="1"/>
  <c r="DA568" i="3"/>
  <c r="DC568" i="3"/>
  <c r="A569" i="3"/>
  <c r="Y569" i="3"/>
  <c r="CU569" i="3"/>
  <c r="CV569" i="3"/>
  <c r="CX569" i="3"/>
  <c r="R21" i="15" s="1"/>
  <c r="CY569" i="3"/>
  <c r="CZ569" i="3"/>
  <c r="DB569" i="3" s="1"/>
  <c r="DA569" i="3"/>
  <c r="DC569" i="3"/>
  <c r="A570" i="3"/>
  <c r="Y570" i="3"/>
  <c r="CX570" i="3" s="1"/>
  <c r="CY570" i="3"/>
  <c r="CZ570" i="3"/>
  <c r="DB570" i="3" s="1"/>
  <c r="DA570" i="3"/>
  <c r="DC570" i="3"/>
  <c r="A571" i="3"/>
  <c r="Y571" i="3"/>
  <c r="CW571" i="3"/>
  <c r="CX571" i="3"/>
  <c r="CY571" i="3"/>
  <c r="CZ571" i="3"/>
  <c r="DA571" i="3"/>
  <c r="DB571" i="3"/>
  <c r="DC571" i="3"/>
  <c r="A572" i="3"/>
  <c r="Y572" i="3"/>
  <c r="CY572" i="3"/>
  <c r="CZ572" i="3"/>
  <c r="DB572" i="3" s="1"/>
  <c r="DA572" i="3"/>
  <c r="DC572" i="3"/>
  <c r="A573" i="3"/>
  <c r="Y573" i="3"/>
  <c r="CW573" i="3"/>
  <c r="CX573" i="3"/>
  <c r="CY573" i="3"/>
  <c r="CZ573" i="3"/>
  <c r="DA573" i="3"/>
  <c r="DB573" i="3"/>
  <c r="DC573" i="3"/>
  <c r="A574" i="3"/>
  <c r="Y574" i="3"/>
  <c r="CY574" i="3"/>
  <c r="CZ574" i="3"/>
  <c r="DB574" i="3" s="1"/>
  <c r="DA574" i="3"/>
  <c r="DC574" i="3"/>
  <c r="A575" i="3"/>
  <c r="Y575" i="3"/>
  <c r="CW575" i="3"/>
  <c r="CX575" i="3"/>
  <c r="CY575" i="3"/>
  <c r="CZ575" i="3"/>
  <c r="DA575" i="3"/>
  <c r="DB575" i="3"/>
  <c r="DC575" i="3"/>
  <c r="A576" i="3"/>
  <c r="Y576" i="3"/>
  <c r="CY576" i="3"/>
  <c r="CZ576" i="3"/>
  <c r="DB576" i="3" s="1"/>
  <c r="DA576" i="3"/>
  <c r="DC576" i="3"/>
  <c r="A577" i="3"/>
  <c r="Y577" i="3"/>
  <c r="CW577" i="3"/>
  <c r="CX577" i="3"/>
  <c r="CY577" i="3"/>
  <c r="CZ577" i="3"/>
  <c r="DA577" i="3"/>
  <c r="DB577" i="3"/>
  <c r="DC577" i="3"/>
  <c r="A578" i="3"/>
  <c r="Y578" i="3"/>
  <c r="CX578" i="3" s="1"/>
  <c r="CY578" i="3"/>
  <c r="CZ578" i="3"/>
  <c r="DA578" i="3"/>
  <c r="DB578" i="3"/>
  <c r="DC578" i="3"/>
  <c r="A579" i="3"/>
  <c r="Y579" i="3"/>
  <c r="CX579" i="3" s="1"/>
  <c r="CY579" i="3"/>
  <c r="CZ579" i="3"/>
  <c r="DB579" i="3" s="1"/>
  <c r="DA579" i="3"/>
  <c r="DC579" i="3"/>
  <c r="A580" i="3"/>
  <c r="Y580" i="3"/>
  <c r="CX580" i="3"/>
  <c r="DG580" i="3" s="1"/>
  <c r="CY580" i="3"/>
  <c r="CZ580" i="3"/>
  <c r="DB580" i="3" s="1"/>
  <c r="DA580" i="3"/>
  <c r="DC580" i="3"/>
  <c r="A581" i="3"/>
  <c r="Y581" i="3"/>
  <c r="CX581" i="3" s="1"/>
  <c r="CY581" i="3"/>
  <c r="CZ581" i="3"/>
  <c r="DA581" i="3"/>
  <c r="DB581" i="3"/>
  <c r="DC581" i="3"/>
  <c r="A582" i="3"/>
  <c r="Y582" i="3"/>
  <c r="CX582" i="3"/>
  <c r="CY582" i="3"/>
  <c r="CZ582" i="3"/>
  <c r="DA582" i="3"/>
  <c r="DB582" i="3"/>
  <c r="DC582" i="3"/>
  <c r="A583" i="3"/>
  <c r="Y583" i="3"/>
  <c r="CX583" i="3" s="1"/>
  <c r="CY583" i="3"/>
  <c r="CZ583" i="3"/>
  <c r="DB583" i="3" s="1"/>
  <c r="DA583" i="3"/>
  <c r="DC583" i="3"/>
  <c r="A584" i="3"/>
  <c r="Y584" i="3"/>
  <c r="CU584" i="3"/>
  <c r="CV584" i="3"/>
  <c r="CX584" i="3"/>
  <c r="CY584" i="3"/>
  <c r="CZ584" i="3"/>
  <c r="DA584" i="3"/>
  <c r="DB584" i="3"/>
  <c r="DC584" i="3"/>
  <c r="A585" i="3"/>
  <c r="Y585" i="3"/>
  <c r="CX585" i="3" s="1"/>
  <c r="CY585" i="3"/>
  <c r="CZ585" i="3"/>
  <c r="DB585" i="3" s="1"/>
  <c r="DA585" i="3"/>
  <c r="DC585" i="3"/>
  <c r="A586" i="3"/>
  <c r="Y586" i="3"/>
  <c r="CW586" i="3"/>
  <c r="CX586" i="3"/>
  <c r="DF586" i="3" s="1"/>
  <c r="CY586" i="3"/>
  <c r="CZ586" i="3"/>
  <c r="DA586" i="3"/>
  <c r="DB586" i="3"/>
  <c r="DC586" i="3"/>
  <c r="A587" i="3"/>
  <c r="Y587" i="3"/>
  <c r="CX587" i="3" s="1"/>
  <c r="CW587" i="3"/>
  <c r="CY587" i="3"/>
  <c r="CZ587" i="3"/>
  <c r="DB587" i="3" s="1"/>
  <c r="DA587" i="3"/>
  <c r="DC587" i="3"/>
  <c r="A588" i="3"/>
  <c r="Y588" i="3"/>
  <c r="CW588" i="3"/>
  <c r="CX588" i="3"/>
  <c r="DF588" i="3" s="1"/>
  <c r="CY588" i="3"/>
  <c r="CZ588" i="3"/>
  <c r="DA588" i="3"/>
  <c r="DB588" i="3"/>
  <c r="DC588" i="3"/>
  <c r="A589" i="3"/>
  <c r="Y589" i="3"/>
  <c r="CX589" i="3" s="1"/>
  <c r="CY589" i="3"/>
  <c r="CZ589" i="3"/>
  <c r="DB589" i="3" s="1"/>
  <c r="DA589" i="3"/>
  <c r="DC589" i="3"/>
  <c r="A590" i="3"/>
  <c r="Y590" i="3"/>
  <c r="CW590" i="3"/>
  <c r="CX590" i="3"/>
  <c r="DF590" i="3" s="1"/>
  <c r="CY590" i="3"/>
  <c r="CZ590" i="3"/>
  <c r="DA590" i="3"/>
  <c r="DB590" i="3"/>
  <c r="DC590" i="3"/>
  <c r="A591" i="3"/>
  <c r="Y591" i="3"/>
  <c r="CX591" i="3" s="1"/>
  <c r="CW591" i="3"/>
  <c r="CY591" i="3"/>
  <c r="CZ591" i="3"/>
  <c r="DB591" i="3" s="1"/>
  <c r="DA591" i="3"/>
  <c r="DC591" i="3"/>
  <c r="A592" i="3"/>
  <c r="Y592" i="3"/>
  <c r="CW592" i="3"/>
  <c r="CX592" i="3"/>
  <c r="DF592" i="3" s="1"/>
  <c r="CY592" i="3"/>
  <c r="CZ592" i="3"/>
  <c r="DA592" i="3"/>
  <c r="DB592" i="3"/>
  <c r="DC592" i="3"/>
  <c r="A593" i="3"/>
  <c r="Y593" i="3"/>
  <c r="CX593" i="3" s="1"/>
  <c r="CY593" i="3"/>
  <c r="CZ593" i="3"/>
  <c r="DA593" i="3"/>
  <c r="DB593" i="3"/>
  <c r="DC593" i="3"/>
  <c r="A594" i="3"/>
  <c r="Y594" i="3"/>
  <c r="CX594" i="3" s="1"/>
  <c r="CY594" i="3"/>
  <c r="CZ594" i="3"/>
  <c r="DB594" i="3" s="1"/>
  <c r="DA594" i="3"/>
  <c r="DC594" i="3"/>
  <c r="A595" i="3"/>
  <c r="Y595" i="3"/>
  <c r="CX595" i="3"/>
  <c r="DG595" i="3" s="1"/>
  <c r="CY595" i="3"/>
  <c r="CZ595" i="3"/>
  <c r="DB595" i="3" s="1"/>
  <c r="DA595" i="3"/>
  <c r="DC595" i="3"/>
  <c r="A596" i="3"/>
  <c r="Y596" i="3"/>
  <c r="CX596" i="3" s="1"/>
  <c r="CY596" i="3"/>
  <c r="CZ596" i="3"/>
  <c r="DA596" i="3"/>
  <c r="DB596" i="3"/>
  <c r="DC596" i="3"/>
  <c r="A597" i="3"/>
  <c r="Y597" i="3"/>
  <c r="CX597" i="3"/>
  <c r="CY597" i="3"/>
  <c r="CZ597" i="3"/>
  <c r="DA597" i="3"/>
  <c r="DB597" i="3"/>
  <c r="DC597" i="3"/>
  <c r="A598" i="3"/>
  <c r="Y598" i="3"/>
  <c r="CX598" i="3" s="1"/>
  <c r="CY598" i="3"/>
  <c r="CZ598" i="3"/>
  <c r="DB598" i="3" s="1"/>
  <c r="DA598" i="3"/>
  <c r="DC598" i="3"/>
  <c r="A599" i="3"/>
  <c r="Y599" i="3"/>
  <c r="CU599" i="3"/>
  <c r="CV599" i="3"/>
  <c r="CX599" i="3"/>
  <c r="S21" i="15" s="1"/>
  <c r="CY599" i="3"/>
  <c r="CZ599" i="3"/>
  <c r="DA599" i="3"/>
  <c r="DB599" i="3"/>
  <c r="DC599" i="3"/>
  <c r="A600" i="3"/>
  <c r="Y600" i="3"/>
  <c r="CX600" i="3" s="1"/>
  <c r="AS31" i="15" s="1"/>
  <c r="CY600" i="3"/>
  <c r="CZ600" i="3"/>
  <c r="DB600" i="3" s="1"/>
  <c r="DA600" i="3"/>
  <c r="DC600" i="3"/>
  <c r="A601" i="3"/>
  <c r="Y601" i="3"/>
  <c r="CW601" i="3"/>
  <c r="CX601" i="3"/>
  <c r="CY601" i="3"/>
  <c r="CZ601" i="3"/>
  <c r="DA601" i="3"/>
  <c r="DB601" i="3"/>
  <c r="DC601" i="3"/>
  <c r="A602" i="3"/>
  <c r="Y602" i="3"/>
  <c r="CX602" i="3" s="1"/>
  <c r="S46" i="15" s="1"/>
  <c r="CW602" i="3"/>
  <c r="CY602" i="3"/>
  <c r="CZ602" i="3"/>
  <c r="DB602" i="3" s="1"/>
  <c r="DA602" i="3"/>
  <c r="DC602" i="3"/>
  <c r="A603" i="3"/>
  <c r="Y603" i="3"/>
  <c r="CW603" i="3"/>
  <c r="CX603" i="3"/>
  <c r="CY603" i="3"/>
  <c r="CZ603" i="3"/>
  <c r="DA603" i="3"/>
  <c r="DB603" i="3"/>
  <c r="DC603" i="3"/>
  <c r="A604" i="3"/>
  <c r="Y604" i="3"/>
  <c r="CX604" i="3" s="1"/>
  <c r="W51" i="15" s="1"/>
  <c r="CW604" i="3"/>
  <c r="CY604" i="3"/>
  <c r="CZ604" i="3"/>
  <c r="DB604" i="3" s="1"/>
  <c r="DA604" i="3"/>
  <c r="DC604" i="3"/>
  <c r="A605" i="3"/>
  <c r="Y605" i="3"/>
  <c r="CW605" i="3"/>
  <c r="CX605" i="3"/>
  <c r="CY605" i="3"/>
  <c r="CZ605" i="3"/>
  <c r="DA605" i="3"/>
  <c r="DB605" i="3"/>
  <c r="DC605" i="3"/>
  <c r="A606" i="3"/>
  <c r="Y606" i="3"/>
  <c r="CX606" i="3" s="1"/>
  <c r="W56" i="15" s="1"/>
  <c r="CW606" i="3"/>
  <c r="CY606" i="3"/>
  <c r="CZ606" i="3"/>
  <c r="DB606" i="3" s="1"/>
  <c r="DA606" i="3"/>
  <c r="DC606" i="3"/>
  <c r="A607" i="3"/>
  <c r="Y607" i="3"/>
  <c r="CW607" i="3"/>
  <c r="CX607" i="3"/>
  <c r="CY607" i="3"/>
  <c r="CZ607" i="3"/>
  <c r="DA607" i="3"/>
  <c r="DB607" i="3"/>
  <c r="DC607" i="3"/>
  <c r="A608" i="3"/>
  <c r="Y608" i="3"/>
  <c r="CX608" i="3"/>
  <c r="CY608" i="3"/>
  <c r="CZ608" i="3"/>
  <c r="DA608" i="3"/>
  <c r="DB608" i="3"/>
  <c r="DC608" i="3"/>
  <c r="A609" i="3"/>
  <c r="Y609" i="3"/>
  <c r="CX609" i="3" s="1"/>
  <c r="CY609" i="3"/>
  <c r="CZ609" i="3"/>
  <c r="DB609" i="3" s="1"/>
  <c r="DA609" i="3"/>
  <c r="DC609" i="3"/>
  <c r="A610" i="3"/>
  <c r="Y610" i="3"/>
  <c r="CX610" i="3"/>
  <c r="DG610" i="3" s="1"/>
  <c r="CY610" i="3"/>
  <c r="CZ610" i="3"/>
  <c r="DB610" i="3" s="1"/>
  <c r="DA610" i="3"/>
  <c r="DC610" i="3"/>
  <c r="A611" i="3"/>
  <c r="Y611" i="3"/>
  <c r="CX611" i="3" s="1"/>
  <c r="CY611" i="3"/>
  <c r="CZ611" i="3"/>
  <c r="DA611" i="3"/>
  <c r="DB611" i="3"/>
  <c r="DC611" i="3"/>
  <c r="A612" i="3"/>
  <c r="Y612" i="3"/>
  <c r="CX612" i="3"/>
  <c r="CY612" i="3"/>
  <c r="CZ612" i="3"/>
  <c r="DA612" i="3"/>
  <c r="DB612" i="3"/>
  <c r="DC612" i="3"/>
  <c r="A613" i="3"/>
  <c r="Y613" i="3"/>
  <c r="CX613" i="3" s="1"/>
  <c r="CY613" i="3"/>
  <c r="CZ613" i="3"/>
  <c r="DB613" i="3" s="1"/>
  <c r="DA613" i="3"/>
  <c r="DC613" i="3"/>
  <c r="A614" i="3"/>
  <c r="Y614" i="3"/>
  <c r="CX614" i="3"/>
  <c r="DG614" i="3" s="1"/>
  <c r="CY614" i="3"/>
  <c r="CZ614" i="3"/>
  <c r="DB614" i="3" s="1"/>
  <c r="DA614" i="3"/>
  <c r="DC614" i="3"/>
  <c r="A615" i="3"/>
  <c r="Y615" i="3"/>
  <c r="CX615" i="3" s="1"/>
  <c r="CU615" i="3"/>
  <c r="CV615" i="3"/>
  <c r="CY615" i="3"/>
  <c r="CZ615" i="3"/>
  <c r="DB615" i="3" s="1"/>
  <c r="DA615" i="3"/>
  <c r="DC615" i="3"/>
  <c r="A616" i="3"/>
  <c r="Y616" i="3"/>
  <c r="CX616" i="3"/>
  <c r="DG616" i="3" s="1"/>
  <c r="CY616" i="3"/>
  <c r="CZ616" i="3"/>
  <c r="DB616" i="3" s="1"/>
  <c r="DA616" i="3"/>
  <c r="DC616" i="3"/>
  <c r="A617" i="3"/>
  <c r="Y617" i="3"/>
  <c r="CW617" i="3" s="1"/>
  <c r="CX617" i="3"/>
  <c r="CY617" i="3"/>
  <c r="CZ617" i="3"/>
  <c r="DA617" i="3"/>
  <c r="DB617" i="3"/>
  <c r="DC617" i="3"/>
  <c r="A618" i="3"/>
  <c r="Y618" i="3"/>
  <c r="CW618" i="3" s="1"/>
  <c r="CY618" i="3"/>
  <c r="CZ618" i="3"/>
  <c r="DB618" i="3" s="1"/>
  <c r="DA618" i="3"/>
  <c r="DC618" i="3"/>
  <c r="A619" i="3"/>
  <c r="Y619" i="3"/>
  <c r="CW619" i="3" s="1"/>
  <c r="CX619" i="3"/>
  <c r="CY619" i="3"/>
  <c r="CZ619" i="3"/>
  <c r="DA619" i="3"/>
  <c r="DB619" i="3"/>
  <c r="DC619" i="3"/>
  <c r="A620" i="3"/>
  <c r="Y620" i="3"/>
  <c r="CW620" i="3" s="1"/>
  <c r="CY620" i="3"/>
  <c r="CZ620" i="3"/>
  <c r="DB620" i="3" s="1"/>
  <c r="DA620" i="3"/>
  <c r="DC620" i="3"/>
  <c r="A621" i="3"/>
  <c r="Y621" i="3"/>
  <c r="CW621" i="3" s="1"/>
  <c r="CX621" i="3"/>
  <c r="CY621" i="3"/>
  <c r="CZ621" i="3"/>
  <c r="DA621" i="3"/>
  <c r="DB621" i="3"/>
  <c r="DC621" i="3"/>
  <c r="A622" i="3"/>
  <c r="Y622" i="3"/>
  <c r="CW622" i="3" s="1"/>
  <c r="CY622" i="3"/>
  <c r="CZ622" i="3"/>
  <c r="DB622" i="3" s="1"/>
  <c r="DA622" i="3"/>
  <c r="DC622" i="3"/>
  <c r="A623" i="3"/>
  <c r="Y623" i="3"/>
  <c r="CW623" i="3" s="1"/>
  <c r="CX623" i="3"/>
  <c r="CY623" i="3"/>
  <c r="CZ623" i="3"/>
  <c r="DA623" i="3"/>
  <c r="DB623" i="3"/>
  <c r="DC623" i="3"/>
  <c r="A624" i="3"/>
  <c r="Y624" i="3"/>
  <c r="CX624" i="3" s="1"/>
  <c r="CY624" i="3"/>
  <c r="CZ624" i="3"/>
  <c r="DB624" i="3" s="1"/>
  <c r="DA624" i="3"/>
  <c r="DC624" i="3"/>
  <c r="A625" i="3"/>
  <c r="Y625" i="3"/>
  <c r="CX625" i="3"/>
  <c r="DG625" i="3" s="1"/>
  <c r="CY625" i="3"/>
  <c r="CZ625" i="3"/>
  <c r="DB625" i="3" s="1"/>
  <c r="DA625" i="3"/>
  <c r="DC625" i="3"/>
  <c r="A626" i="3"/>
  <c r="Y626" i="3"/>
  <c r="CX626" i="3" s="1"/>
  <c r="CY626" i="3"/>
  <c r="CZ626" i="3"/>
  <c r="DA626" i="3"/>
  <c r="DB626" i="3"/>
  <c r="DC626" i="3"/>
  <c r="A627" i="3"/>
  <c r="Y627" i="3"/>
  <c r="CX627" i="3"/>
  <c r="CY627" i="3"/>
  <c r="CZ627" i="3"/>
  <c r="DA627" i="3"/>
  <c r="DB627" i="3"/>
  <c r="DC627" i="3"/>
  <c r="A628" i="3"/>
  <c r="Y628" i="3"/>
  <c r="CX628" i="3" s="1"/>
  <c r="CY628" i="3"/>
  <c r="CZ628" i="3"/>
  <c r="DB628" i="3" s="1"/>
  <c r="DA628" i="3"/>
  <c r="DC628" i="3"/>
  <c r="A629" i="3"/>
  <c r="Y629" i="3"/>
  <c r="CX629" i="3"/>
  <c r="DG629" i="3" s="1"/>
  <c r="CY629" i="3"/>
  <c r="CZ629" i="3"/>
  <c r="DB629" i="3" s="1"/>
  <c r="DA629" i="3"/>
  <c r="DC629" i="3"/>
  <c r="A630" i="3"/>
  <c r="Y630" i="3"/>
  <c r="CX630" i="3" s="1"/>
  <c r="CY630" i="3"/>
  <c r="CZ630" i="3"/>
  <c r="DA630" i="3"/>
  <c r="DB630" i="3"/>
  <c r="DC630" i="3"/>
  <c r="A631" i="3"/>
  <c r="Y631" i="3"/>
  <c r="CV631" i="3" s="1"/>
  <c r="CU631" i="3"/>
  <c r="CX631" i="3"/>
  <c r="CY631" i="3"/>
  <c r="CZ631" i="3"/>
  <c r="DB631" i="3" s="1"/>
  <c r="DA631" i="3"/>
  <c r="DC631" i="3"/>
  <c r="A632" i="3"/>
  <c r="Y632" i="3"/>
  <c r="CX632" i="3" s="1"/>
  <c r="AT31" i="15" s="1"/>
  <c r="CY632" i="3"/>
  <c r="CZ632" i="3"/>
  <c r="DA632" i="3"/>
  <c r="DB632" i="3"/>
  <c r="DC632" i="3"/>
  <c r="A633" i="3"/>
  <c r="Y633" i="3"/>
  <c r="CX633" i="3" s="1"/>
  <c r="T42" i="15" s="1"/>
  <c r="CW633" i="3"/>
  <c r="CY633" i="3"/>
  <c r="CZ633" i="3"/>
  <c r="DB633" i="3" s="1"/>
  <c r="DA633" i="3"/>
  <c r="DC633" i="3"/>
  <c r="A634" i="3"/>
  <c r="Y634" i="3"/>
  <c r="CW634" i="3"/>
  <c r="CX634" i="3"/>
  <c r="CY634" i="3"/>
  <c r="CZ634" i="3"/>
  <c r="DA634" i="3"/>
  <c r="DB634" i="3"/>
  <c r="DC634" i="3"/>
  <c r="A635" i="3"/>
  <c r="Y635" i="3"/>
  <c r="CX635" i="3" s="1"/>
  <c r="T61" i="15" s="1"/>
  <c r="CW635" i="3"/>
  <c r="CY635" i="3"/>
  <c r="CZ635" i="3"/>
  <c r="DB635" i="3" s="1"/>
  <c r="DA635" i="3"/>
  <c r="DC635" i="3"/>
  <c r="A636" i="3"/>
  <c r="Y636" i="3"/>
  <c r="CW636" i="3"/>
  <c r="CX636" i="3"/>
  <c r="CY636" i="3"/>
  <c r="CZ636" i="3"/>
  <c r="DA636" i="3"/>
  <c r="DB636" i="3"/>
  <c r="DC636" i="3"/>
  <c r="A637" i="3"/>
  <c r="Y637" i="3"/>
  <c r="CX637" i="3"/>
  <c r="CY637" i="3"/>
  <c r="CZ637" i="3"/>
  <c r="DA637" i="3"/>
  <c r="DB637" i="3"/>
  <c r="DC637" i="3"/>
  <c r="A638" i="3"/>
  <c r="Y638" i="3"/>
  <c r="CX638" i="3" s="1"/>
  <c r="CY638" i="3"/>
  <c r="CZ638" i="3"/>
  <c r="DB638" i="3" s="1"/>
  <c r="DA638" i="3"/>
  <c r="DC638" i="3"/>
  <c r="A639" i="3"/>
  <c r="Y639" i="3"/>
  <c r="CU639" i="3"/>
  <c r="CV639" i="3"/>
  <c r="CX639" i="3"/>
  <c r="CY639" i="3"/>
  <c r="CZ639" i="3"/>
  <c r="DA639" i="3"/>
  <c r="DB639" i="3"/>
  <c r="DC639" i="3"/>
  <c r="A640" i="3"/>
  <c r="Y640" i="3"/>
  <c r="CX640" i="3" s="1"/>
  <c r="CY640" i="3"/>
  <c r="CZ640" i="3"/>
  <c r="DB640" i="3" s="1"/>
  <c r="DA640" i="3"/>
  <c r="DC640" i="3"/>
  <c r="A641" i="3"/>
  <c r="Y641" i="3"/>
  <c r="CW641" i="3"/>
  <c r="CX641" i="3"/>
  <c r="DF641" i="3" s="1"/>
  <c r="CY641" i="3"/>
  <c r="CZ641" i="3"/>
  <c r="DA641" i="3"/>
  <c r="DB641" i="3"/>
  <c r="DC641" i="3"/>
  <c r="A642" i="3"/>
  <c r="Y642" i="3"/>
  <c r="CX642" i="3" s="1"/>
  <c r="CW642" i="3"/>
  <c r="CY642" i="3"/>
  <c r="CZ642" i="3"/>
  <c r="DB642" i="3" s="1"/>
  <c r="DA642" i="3"/>
  <c r="DC642" i="3"/>
  <c r="A643" i="3"/>
  <c r="Y643" i="3"/>
  <c r="CW643" i="3"/>
  <c r="CX643" i="3"/>
  <c r="DF643" i="3" s="1"/>
  <c r="CY643" i="3"/>
  <c r="CZ643" i="3"/>
  <c r="DA643" i="3"/>
  <c r="DB643" i="3"/>
  <c r="DC643" i="3"/>
  <c r="A644" i="3"/>
  <c r="Y644" i="3"/>
  <c r="CX644" i="3" s="1"/>
  <c r="CW644" i="3"/>
  <c r="CY644" i="3"/>
  <c r="CZ644" i="3"/>
  <c r="DB644" i="3" s="1"/>
  <c r="DA644" i="3"/>
  <c r="DC644" i="3"/>
  <c r="A645" i="3"/>
  <c r="Y645" i="3"/>
  <c r="CX645" i="3"/>
  <c r="DG645" i="3" s="1"/>
  <c r="CY645" i="3"/>
  <c r="CZ645" i="3"/>
  <c r="DB645" i="3" s="1"/>
  <c r="DA645" i="3"/>
  <c r="DC645" i="3"/>
  <c r="A646" i="3"/>
  <c r="Y646" i="3"/>
  <c r="CX646" i="3" s="1"/>
  <c r="CY646" i="3"/>
  <c r="CZ646" i="3"/>
  <c r="DA646" i="3"/>
  <c r="DB646" i="3"/>
  <c r="DC646" i="3"/>
  <c r="A647" i="3"/>
  <c r="Y647" i="3"/>
  <c r="CV647" i="3" s="1"/>
  <c r="CU647" i="3"/>
  <c r="CX647" i="3"/>
  <c r="CY647" i="3"/>
  <c r="CZ647" i="3"/>
  <c r="DB647" i="3" s="1"/>
  <c r="DA647" i="3"/>
  <c r="DC647" i="3"/>
  <c r="A648" i="3"/>
  <c r="Y648" i="3"/>
  <c r="CX648" i="3" s="1"/>
  <c r="AU31" i="15" s="1"/>
  <c r="CY648" i="3"/>
  <c r="CZ648" i="3"/>
  <c r="DA648" i="3"/>
  <c r="DB648" i="3"/>
  <c r="DC648" i="3"/>
  <c r="A649" i="3"/>
  <c r="Y649" i="3"/>
  <c r="CX649" i="3" s="1"/>
  <c r="U42" i="15" s="1"/>
  <c r="CW649" i="3"/>
  <c r="CY649" i="3"/>
  <c r="CZ649" i="3"/>
  <c r="DB649" i="3" s="1"/>
  <c r="DA649" i="3"/>
  <c r="DC649" i="3"/>
  <c r="A650" i="3"/>
  <c r="Y650" i="3"/>
  <c r="CW650" i="3"/>
  <c r="CX650" i="3"/>
  <c r="CY650" i="3"/>
  <c r="CZ650" i="3"/>
  <c r="DA650" i="3"/>
  <c r="DB650" i="3"/>
  <c r="DC650" i="3"/>
  <c r="A651" i="3"/>
  <c r="Y651" i="3"/>
  <c r="CX651" i="3" s="1"/>
  <c r="U61" i="15" s="1"/>
  <c r="CW651" i="3"/>
  <c r="CY651" i="3"/>
  <c r="CZ651" i="3"/>
  <c r="DB651" i="3" s="1"/>
  <c r="DA651" i="3"/>
  <c r="DC651" i="3"/>
  <c r="A652" i="3"/>
  <c r="Y652" i="3"/>
  <c r="CW652" i="3"/>
  <c r="CX652" i="3"/>
  <c r="CY652" i="3"/>
  <c r="CZ652" i="3"/>
  <c r="DA652" i="3"/>
  <c r="DB652" i="3"/>
  <c r="DC652" i="3"/>
  <c r="A653" i="3"/>
  <c r="Y653" i="3"/>
  <c r="CX653" i="3"/>
  <c r="CY653" i="3"/>
  <c r="CZ653" i="3"/>
  <c r="DA653" i="3"/>
  <c r="DB653" i="3"/>
  <c r="DC653" i="3"/>
  <c r="A654" i="3"/>
  <c r="Y654" i="3"/>
  <c r="CV654" i="3" s="1"/>
  <c r="CU654" i="3"/>
  <c r="CY654" i="3"/>
  <c r="CZ654" i="3"/>
  <c r="DA654" i="3"/>
  <c r="DB654" i="3"/>
  <c r="DC654" i="3"/>
  <c r="A655" i="3"/>
  <c r="Y655" i="3"/>
  <c r="CX655" i="3"/>
  <c r="CY655" i="3"/>
  <c r="CZ655" i="3"/>
  <c r="DA655" i="3"/>
  <c r="DB655" i="3"/>
  <c r="DC655" i="3"/>
  <c r="A656" i="3"/>
  <c r="Y656" i="3"/>
  <c r="CW656" i="3" s="1"/>
  <c r="CY656" i="3"/>
  <c r="CZ656" i="3"/>
  <c r="DB656" i="3" s="1"/>
  <c r="DA656" i="3"/>
  <c r="DC656" i="3"/>
  <c r="A657" i="3"/>
  <c r="Y657" i="3"/>
  <c r="CW657" i="3" s="1"/>
  <c r="CX657" i="3"/>
  <c r="CY657" i="3"/>
  <c r="CZ657" i="3"/>
  <c r="DA657" i="3"/>
  <c r="DB657" i="3"/>
  <c r="DC657" i="3"/>
  <c r="A658" i="3"/>
  <c r="Y658" i="3"/>
  <c r="CW658" i="3" s="1"/>
  <c r="CY658" i="3"/>
  <c r="CZ658" i="3"/>
  <c r="DB658" i="3" s="1"/>
  <c r="DA658" i="3"/>
  <c r="DC658" i="3"/>
  <c r="A659" i="3"/>
  <c r="Y659" i="3"/>
  <c r="CW659" i="3" s="1"/>
  <c r="CX659" i="3"/>
  <c r="CY659" i="3"/>
  <c r="CZ659" i="3"/>
  <c r="DA659" i="3"/>
  <c r="DB659" i="3"/>
  <c r="DC659" i="3"/>
  <c r="A660" i="3"/>
  <c r="Y660" i="3"/>
  <c r="CX660" i="3" s="1"/>
  <c r="CY660" i="3"/>
  <c r="CZ660" i="3"/>
  <c r="DB660" i="3" s="1"/>
  <c r="DA660" i="3"/>
  <c r="DC660" i="3"/>
  <c r="A661" i="3"/>
  <c r="Y661" i="3"/>
  <c r="CU661" i="3"/>
  <c r="CV661" i="3"/>
  <c r="CX661" i="3"/>
  <c r="P25" i="15" s="1"/>
  <c r="CY661" i="3"/>
  <c r="CZ661" i="3"/>
  <c r="DA661" i="3"/>
  <c r="DB661" i="3"/>
  <c r="DC661" i="3"/>
  <c r="A662" i="3"/>
  <c r="Y662" i="3"/>
  <c r="CX662" i="3" s="1"/>
  <c r="AV31" i="15" s="1"/>
  <c r="CY662" i="3"/>
  <c r="CZ662" i="3"/>
  <c r="DB662" i="3" s="1"/>
  <c r="DA662" i="3"/>
  <c r="DC662" i="3"/>
  <c r="A663" i="3"/>
  <c r="Y663" i="3"/>
  <c r="CW663" i="3"/>
  <c r="CX663" i="3"/>
  <c r="CY663" i="3"/>
  <c r="CZ663" i="3"/>
  <c r="DA663" i="3"/>
  <c r="DB663" i="3"/>
  <c r="DC663" i="3"/>
  <c r="A664" i="3"/>
  <c r="Y664" i="3"/>
  <c r="CX664" i="3"/>
  <c r="CY664" i="3"/>
  <c r="CZ664" i="3"/>
  <c r="DA664" i="3"/>
  <c r="DB664" i="3"/>
  <c r="DC664" i="3"/>
  <c r="A665" i="3"/>
  <c r="CX665" i="3"/>
  <c r="CY665" i="3"/>
  <c r="CZ665" i="3"/>
  <c r="DB665" i="3" s="1"/>
  <c r="DA665" i="3"/>
  <c r="DC665" i="3"/>
  <c r="A666" i="3"/>
  <c r="Y666" i="3"/>
  <c r="CX666" i="3"/>
  <c r="DG666" i="3" s="1"/>
  <c r="CY666" i="3"/>
  <c r="CZ666" i="3"/>
  <c r="DB666" i="3" s="1"/>
  <c r="DA666" i="3"/>
  <c r="DC666" i="3"/>
  <c r="A667" i="3"/>
  <c r="Y667" i="3"/>
  <c r="CX667" i="3" s="1"/>
  <c r="CY667" i="3"/>
  <c r="CZ667" i="3"/>
  <c r="DA667" i="3"/>
  <c r="DB667" i="3"/>
  <c r="DC667" i="3"/>
  <c r="A668" i="3"/>
  <c r="Y668" i="3"/>
  <c r="CX668" i="3"/>
  <c r="CY668" i="3"/>
  <c r="CZ668" i="3"/>
  <c r="DA668" i="3"/>
  <c r="DB668" i="3"/>
  <c r="DC668" i="3"/>
  <c r="A669" i="3"/>
  <c r="Y669" i="3"/>
  <c r="CX669" i="3" s="1"/>
  <c r="CY669" i="3"/>
  <c r="CZ669" i="3"/>
  <c r="DB669" i="3" s="1"/>
  <c r="DA669" i="3"/>
  <c r="DC669" i="3"/>
  <c r="A670" i="3"/>
  <c r="Y670" i="3"/>
  <c r="CX670" i="3"/>
  <c r="DG670" i="3" s="1"/>
  <c r="CY670" i="3"/>
  <c r="CZ670" i="3"/>
  <c r="DB670" i="3" s="1"/>
  <c r="DA670" i="3"/>
  <c r="DC670" i="3"/>
  <c r="A671" i="3"/>
  <c r="Y671" i="3"/>
  <c r="CX671" i="3" s="1"/>
  <c r="CY671" i="3"/>
  <c r="CZ671" i="3"/>
  <c r="DA671" i="3"/>
  <c r="DB671" i="3"/>
  <c r="DC671" i="3"/>
  <c r="A672" i="3"/>
  <c r="Y672" i="3"/>
  <c r="CX672" i="3"/>
  <c r="CY672" i="3"/>
  <c r="CZ672" i="3"/>
  <c r="DA672" i="3"/>
  <c r="DB672" i="3"/>
  <c r="DC672" i="3"/>
  <c r="A673" i="3"/>
  <c r="Y673" i="3"/>
  <c r="CX673" i="3" s="1"/>
  <c r="CY673" i="3"/>
  <c r="CZ673" i="3"/>
  <c r="DB673" i="3" s="1"/>
  <c r="DA673" i="3"/>
  <c r="DC673" i="3"/>
  <c r="A674" i="3"/>
  <c r="Y674" i="3"/>
  <c r="CX674" i="3"/>
  <c r="DG674" i="3" s="1"/>
  <c r="CY674" i="3"/>
  <c r="CZ674" i="3"/>
  <c r="DB674" i="3" s="1"/>
  <c r="DA674" i="3"/>
  <c r="DC674" i="3"/>
  <c r="A675" i="3"/>
  <c r="Y675" i="3"/>
  <c r="CX675" i="3" s="1"/>
  <c r="CY675" i="3"/>
  <c r="CZ675" i="3"/>
  <c r="DA675" i="3"/>
  <c r="DB675" i="3"/>
  <c r="DC675" i="3"/>
  <c r="A676" i="3"/>
  <c r="Y676" i="3"/>
  <c r="CX676" i="3"/>
  <c r="CY676" i="3"/>
  <c r="CZ676" i="3"/>
  <c r="DA676" i="3"/>
  <c r="DB676" i="3"/>
  <c r="DC676" i="3"/>
  <c r="A677" i="3"/>
  <c r="Y677" i="3"/>
  <c r="CX677" i="3" s="1"/>
  <c r="CY677" i="3"/>
  <c r="CZ677" i="3"/>
  <c r="DB677" i="3" s="1"/>
  <c r="DA677" i="3"/>
  <c r="DC677" i="3"/>
  <c r="A678" i="3"/>
  <c r="Y678" i="3"/>
  <c r="CU678" i="3"/>
  <c r="CV678" i="3"/>
  <c r="CX678" i="3"/>
  <c r="CY678" i="3"/>
  <c r="CZ678" i="3"/>
  <c r="DA678" i="3"/>
  <c r="DB678" i="3"/>
  <c r="DC678" i="3"/>
  <c r="A679" i="3"/>
  <c r="Y679" i="3"/>
  <c r="CX679" i="3" s="1"/>
  <c r="CY679" i="3"/>
  <c r="CZ679" i="3"/>
  <c r="DB679" i="3" s="1"/>
  <c r="DA679" i="3"/>
  <c r="DC679" i="3"/>
  <c r="A680" i="3"/>
  <c r="Y680" i="3"/>
  <c r="CW680" i="3"/>
  <c r="CX680" i="3"/>
  <c r="DF680" i="3" s="1"/>
  <c r="CY680" i="3"/>
  <c r="CZ680" i="3"/>
  <c r="DA680" i="3"/>
  <c r="DB680" i="3"/>
  <c r="DC680" i="3"/>
  <c r="A681" i="3"/>
  <c r="Y681" i="3"/>
  <c r="CX681" i="3"/>
  <c r="CY681" i="3"/>
  <c r="CZ681" i="3"/>
  <c r="DA681" i="3"/>
  <c r="DB681" i="3"/>
  <c r="DC681" i="3"/>
  <c r="A682" i="3"/>
  <c r="Y682" i="3"/>
  <c r="CX682" i="3" s="1"/>
  <c r="CY682" i="3"/>
  <c r="CZ682" i="3"/>
  <c r="DB682" i="3" s="1"/>
  <c r="DA682" i="3"/>
  <c r="DC682" i="3"/>
  <c r="A683" i="3"/>
  <c r="Y683" i="3"/>
  <c r="CX683" i="3"/>
  <c r="DG683" i="3" s="1"/>
  <c r="CY683" i="3"/>
  <c r="CZ683" i="3"/>
  <c r="DB683" i="3" s="1"/>
  <c r="DA683" i="3"/>
  <c r="DC683" i="3"/>
  <c r="A684" i="3"/>
  <c r="Y684" i="3"/>
  <c r="CX684" i="3" s="1"/>
  <c r="CY684" i="3"/>
  <c r="CZ684" i="3"/>
  <c r="DA684" i="3"/>
  <c r="DB684" i="3"/>
  <c r="DC684" i="3"/>
  <c r="A685" i="3"/>
  <c r="Y685" i="3"/>
  <c r="CX685" i="3"/>
  <c r="CY685" i="3"/>
  <c r="CZ685" i="3"/>
  <c r="DA685" i="3"/>
  <c r="DB685" i="3"/>
  <c r="DC685" i="3"/>
  <c r="A686" i="3"/>
  <c r="Y686" i="3"/>
  <c r="CX686" i="3" s="1"/>
  <c r="CY686" i="3"/>
  <c r="CZ686" i="3"/>
  <c r="DB686" i="3" s="1"/>
  <c r="DA686" i="3"/>
  <c r="DC686" i="3"/>
  <c r="A687" i="3"/>
  <c r="Y687" i="3"/>
  <c r="CX687" i="3"/>
  <c r="DG687" i="3" s="1"/>
  <c r="CY687" i="3"/>
  <c r="CZ687" i="3"/>
  <c r="DB687" i="3" s="1"/>
  <c r="DA687" i="3"/>
  <c r="DC687" i="3"/>
  <c r="A688" i="3"/>
  <c r="Y688" i="3"/>
  <c r="CX688" i="3" s="1"/>
  <c r="CY688" i="3"/>
  <c r="CZ688" i="3"/>
  <c r="DA688" i="3"/>
  <c r="DB688" i="3"/>
  <c r="DC688" i="3"/>
  <c r="A689" i="3"/>
  <c r="Y689" i="3"/>
  <c r="CX689" i="3"/>
  <c r="CY689" i="3"/>
  <c r="CZ689" i="3"/>
  <c r="DA689" i="3"/>
  <c r="DB689" i="3"/>
  <c r="DC689" i="3"/>
  <c r="A690" i="3"/>
  <c r="Y690" i="3"/>
  <c r="CX690" i="3" s="1"/>
  <c r="CY690" i="3"/>
  <c r="CZ690" i="3"/>
  <c r="DB690" i="3" s="1"/>
  <c r="DA690" i="3"/>
  <c r="DC690" i="3"/>
  <c r="A691" i="3"/>
  <c r="Y691" i="3"/>
  <c r="CX691" i="3"/>
  <c r="DG691" i="3" s="1"/>
  <c r="CY691" i="3"/>
  <c r="CZ691" i="3"/>
  <c r="DB691" i="3" s="1"/>
  <c r="DA691" i="3"/>
  <c r="DC691" i="3"/>
  <c r="A692" i="3"/>
  <c r="Y692" i="3"/>
  <c r="CX692" i="3" s="1"/>
  <c r="CY692" i="3"/>
  <c r="CZ692" i="3"/>
  <c r="DA692" i="3"/>
  <c r="DB692" i="3"/>
  <c r="DC692" i="3"/>
  <c r="A693" i="3"/>
  <c r="Y693" i="3"/>
  <c r="CX693" i="3"/>
  <c r="CY693" i="3"/>
  <c r="CZ693" i="3"/>
  <c r="DA693" i="3"/>
  <c r="DB693" i="3"/>
  <c r="DC693" i="3"/>
  <c r="A694" i="3"/>
  <c r="Y694" i="3"/>
  <c r="CX694" i="3" s="1"/>
  <c r="CY694" i="3"/>
  <c r="CZ694" i="3"/>
  <c r="DB694" i="3" s="1"/>
  <c r="DA694" i="3"/>
  <c r="DC694" i="3"/>
  <c r="A695" i="3"/>
  <c r="Y695" i="3"/>
  <c r="CU695" i="3"/>
  <c r="CV695" i="3"/>
  <c r="CX695" i="3"/>
  <c r="T21" i="15" s="1"/>
  <c r="CY695" i="3"/>
  <c r="CZ695" i="3"/>
  <c r="DA695" i="3"/>
  <c r="DB695" i="3"/>
  <c r="DC695" i="3"/>
  <c r="A696" i="3"/>
  <c r="Y696" i="3"/>
  <c r="CW696" i="3" s="1"/>
  <c r="CY696" i="3"/>
  <c r="CZ696" i="3"/>
  <c r="DB696" i="3" s="1"/>
  <c r="DA696" i="3"/>
  <c r="DC696" i="3"/>
  <c r="A697" i="3"/>
  <c r="Y697" i="3"/>
  <c r="CX697" i="3" s="1"/>
  <c r="CU697" i="3"/>
  <c r="CV697" i="3"/>
  <c r="CY697" i="3"/>
  <c r="CZ697" i="3"/>
  <c r="DB697" i="3" s="1"/>
  <c r="DA697" i="3"/>
  <c r="DC697" i="3"/>
  <c r="A698" i="3"/>
  <c r="Y698" i="3"/>
  <c r="CW698" i="3"/>
  <c r="CX698" i="3"/>
  <c r="DF698" i="3" s="1"/>
  <c r="CY698" i="3"/>
  <c r="CZ698" i="3"/>
  <c r="DA698" i="3"/>
  <c r="DB698" i="3"/>
  <c r="DC698" i="3"/>
  <c r="A699" i="3"/>
  <c r="Y699" i="3"/>
  <c r="CV699" i="3" s="1"/>
  <c r="CU699" i="3"/>
  <c r="CX699" i="3"/>
  <c r="CY699" i="3"/>
  <c r="CZ699" i="3"/>
  <c r="DB699" i="3" s="1"/>
  <c r="DA699" i="3"/>
  <c r="DC699" i="3"/>
  <c r="A700" i="3"/>
  <c r="Y700" i="3"/>
  <c r="CW700" i="3" s="1"/>
  <c r="CX700" i="3"/>
  <c r="Q57" i="15" s="1"/>
  <c r="CY700" i="3"/>
  <c r="CZ700" i="3"/>
  <c r="DA700" i="3"/>
  <c r="DB700" i="3"/>
  <c r="DC700" i="3"/>
  <c r="A701" i="3"/>
  <c r="Y701" i="3"/>
  <c r="CU701" i="3"/>
  <c r="CY701" i="3"/>
  <c r="CZ701" i="3"/>
  <c r="DA701" i="3"/>
  <c r="DB701" i="3"/>
  <c r="DC701" i="3"/>
  <c r="A702" i="3"/>
  <c r="Y702" i="3"/>
  <c r="CX702" i="3" s="1"/>
  <c r="CW702" i="3"/>
  <c r="CY702" i="3"/>
  <c r="CZ702" i="3"/>
  <c r="DB702" i="3" s="1"/>
  <c r="DA702" i="3"/>
  <c r="DC702" i="3"/>
  <c r="A703" i="3"/>
  <c r="Y703" i="3"/>
  <c r="CU703" i="3"/>
  <c r="CV703" i="3"/>
  <c r="CX703" i="3"/>
  <c r="R30" i="15" s="1"/>
  <c r="CY703" i="3"/>
  <c r="CZ703" i="3"/>
  <c r="DA703" i="3"/>
  <c r="DB703" i="3"/>
  <c r="DC703" i="3"/>
  <c r="A704" i="3"/>
  <c r="Y704" i="3"/>
  <c r="CY704" i="3"/>
  <c r="CZ704" i="3"/>
  <c r="DB704" i="3" s="1"/>
  <c r="DA704" i="3"/>
  <c r="DC704" i="3"/>
  <c r="A705" i="3"/>
  <c r="Y705" i="3"/>
  <c r="CW705" i="3" s="1"/>
  <c r="CX705" i="3"/>
  <c r="AV62" i="15" s="1"/>
  <c r="CY705" i="3"/>
  <c r="CZ705" i="3"/>
  <c r="DA705" i="3"/>
  <c r="DB705" i="3"/>
  <c r="DC705" i="3"/>
  <c r="A706" i="3"/>
  <c r="Y706" i="3"/>
  <c r="CX706" i="3" s="1"/>
  <c r="DG706" i="3" s="1"/>
  <c r="CY706" i="3"/>
  <c r="CZ706" i="3"/>
  <c r="DB706" i="3" s="1"/>
  <c r="DA706" i="3"/>
  <c r="DC706" i="3"/>
  <c r="A707" i="3"/>
  <c r="Y707" i="3"/>
  <c r="CX707" i="3"/>
  <c r="DG707" i="3" s="1"/>
  <c r="CY707" i="3"/>
  <c r="CZ707" i="3"/>
  <c r="DB707" i="3" s="1"/>
  <c r="DA707" i="3"/>
  <c r="DC707" i="3"/>
  <c r="A708" i="3"/>
  <c r="Y708" i="3"/>
  <c r="CX708" i="3" s="1"/>
  <c r="CY708" i="3"/>
  <c r="CZ708" i="3"/>
  <c r="DA708" i="3"/>
  <c r="DB708" i="3"/>
  <c r="DC708" i="3"/>
  <c r="A709" i="3"/>
  <c r="Y709" i="3"/>
  <c r="CX709" i="3"/>
  <c r="CY709" i="3"/>
  <c r="CZ709" i="3"/>
  <c r="DA709" i="3"/>
  <c r="DB709" i="3"/>
  <c r="DC709" i="3"/>
  <c r="A710" i="3"/>
  <c r="Y710" i="3"/>
  <c r="CU710" i="3"/>
  <c r="CY710" i="3"/>
  <c r="CZ710" i="3"/>
  <c r="DA710" i="3"/>
  <c r="DB710" i="3"/>
  <c r="DC710" i="3"/>
  <c r="A711" i="3"/>
  <c r="Y711" i="3"/>
  <c r="CX711" i="3" s="1"/>
  <c r="DG711" i="3" s="1"/>
  <c r="CW711" i="3"/>
  <c r="CY711" i="3"/>
  <c r="CZ711" i="3"/>
  <c r="DB711" i="3" s="1"/>
  <c r="DA711" i="3"/>
  <c r="DC711" i="3"/>
  <c r="A712" i="3"/>
  <c r="Y712" i="3"/>
  <c r="CW712" i="3"/>
  <c r="CX712" i="3"/>
  <c r="DF712" i="3" s="1"/>
  <c r="CY712" i="3"/>
  <c r="CZ712" i="3"/>
  <c r="DA712" i="3"/>
  <c r="DB712" i="3"/>
  <c r="DC712" i="3"/>
  <c r="A713" i="3"/>
  <c r="Y713" i="3"/>
  <c r="CX713" i="3"/>
  <c r="CY713" i="3"/>
  <c r="CZ713" i="3"/>
  <c r="DA713" i="3"/>
  <c r="DB713" i="3"/>
  <c r="DC713" i="3"/>
  <c r="A714" i="3"/>
  <c r="Y714" i="3"/>
  <c r="CX714" i="3" s="1"/>
  <c r="DG714" i="3" s="1"/>
  <c r="CY714" i="3"/>
  <c r="CZ714" i="3"/>
  <c r="DB714" i="3" s="1"/>
  <c r="DA714" i="3"/>
  <c r="DC714" i="3"/>
  <c r="A715" i="3"/>
  <c r="Y715" i="3"/>
  <c r="CX715" i="3"/>
  <c r="DG715" i="3" s="1"/>
  <c r="CY715" i="3"/>
  <c r="CZ715" i="3"/>
  <c r="DB715" i="3" s="1"/>
  <c r="DA715" i="3"/>
  <c r="DC715" i="3"/>
  <c r="A716" i="3"/>
  <c r="Y716" i="3"/>
  <c r="CX716" i="3" s="1"/>
  <c r="CY716" i="3"/>
  <c r="CZ716" i="3"/>
  <c r="DA716" i="3"/>
  <c r="DB716" i="3"/>
  <c r="DC716" i="3"/>
  <c r="A717" i="3"/>
  <c r="Y717" i="3"/>
  <c r="CV717" i="3" s="1"/>
  <c r="CU717" i="3"/>
  <c r="CX717" i="3"/>
  <c r="CY717" i="3"/>
  <c r="CZ717" i="3"/>
  <c r="DB717" i="3" s="1"/>
  <c r="DA717" i="3"/>
  <c r="DC717" i="3"/>
  <c r="A718" i="3"/>
  <c r="Y718" i="3"/>
  <c r="CX718" i="3" s="1"/>
  <c r="AW31" i="15" s="1"/>
  <c r="CY718" i="3"/>
  <c r="CZ718" i="3"/>
  <c r="DA718" i="3"/>
  <c r="DB718" i="3"/>
  <c r="DC718" i="3"/>
  <c r="A719" i="3"/>
  <c r="Y719" i="3"/>
  <c r="CX719" i="3" s="1"/>
  <c r="CW719" i="3"/>
  <c r="CY719" i="3"/>
  <c r="CZ719" i="3"/>
  <c r="DB719" i="3" s="1"/>
  <c r="DA719" i="3"/>
  <c r="DC719" i="3"/>
  <c r="A720" i="3"/>
  <c r="Y720" i="3"/>
  <c r="CW720" i="3"/>
  <c r="CX720" i="3"/>
  <c r="CY720" i="3"/>
  <c r="CZ720" i="3"/>
  <c r="DA720" i="3"/>
  <c r="DB720" i="3"/>
  <c r="DC720" i="3"/>
  <c r="A721" i="3"/>
  <c r="Y721" i="3"/>
  <c r="CX721" i="3" s="1"/>
  <c r="CW721" i="3"/>
  <c r="CY721" i="3"/>
  <c r="CZ721" i="3"/>
  <c r="DB721" i="3" s="1"/>
  <c r="DA721" i="3"/>
  <c r="DC721" i="3"/>
  <c r="A722" i="3"/>
  <c r="Y722" i="3"/>
  <c r="CW722" i="3"/>
  <c r="CX722" i="3"/>
  <c r="CY722" i="3"/>
  <c r="CZ722" i="3"/>
  <c r="DA722" i="3"/>
  <c r="DB722" i="3"/>
  <c r="DC722" i="3"/>
  <c r="A723" i="3"/>
  <c r="Y723" i="3"/>
  <c r="CX723" i="3"/>
  <c r="DF723" i="3" s="1"/>
  <c r="CY723" i="3"/>
  <c r="CZ723" i="3"/>
  <c r="DA723" i="3"/>
  <c r="DB723" i="3"/>
  <c r="DC723" i="3"/>
  <c r="A724" i="3"/>
  <c r="Y724" i="3"/>
  <c r="CX724" i="3" s="1"/>
  <c r="DG724" i="3" s="1"/>
  <c r="CY724" i="3"/>
  <c r="CZ724" i="3"/>
  <c r="DB724" i="3" s="1"/>
  <c r="DA724" i="3"/>
  <c r="DC724" i="3"/>
  <c r="A725" i="3"/>
  <c r="Y725" i="3"/>
  <c r="CU725" i="3"/>
  <c r="CV725" i="3"/>
  <c r="CX725" i="3"/>
  <c r="DF725" i="3" s="1"/>
  <c r="CY725" i="3"/>
  <c r="CZ725" i="3"/>
  <c r="DB725" i="3" s="1"/>
  <c r="DA725" i="3"/>
  <c r="DC725" i="3"/>
  <c r="A726" i="3"/>
  <c r="Y726" i="3"/>
  <c r="CX726" i="3" s="1"/>
  <c r="DG726" i="3" s="1"/>
  <c r="CY726" i="3"/>
  <c r="CZ726" i="3"/>
  <c r="DB726" i="3" s="1"/>
  <c r="DA726" i="3"/>
  <c r="DC726" i="3"/>
  <c r="A727" i="3"/>
  <c r="Y727" i="3"/>
  <c r="CW727" i="3"/>
  <c r="CX727" i="3"/>
  <c r="DF727" i="3" s="1"/>
  <c r="CY727" i="3"/>
  <c r="CZ727" i="3"/>
  <c r="DA727" i="3"/>
  <c r="DB727" i="3"/>
  <c r="DC727" i="3"/>
  <c r="A728" i="3"/>
  <c r="Y728" i="3"/>
  <c r="CX728" i="3" s="1"/>
  <c r="CW728" i="3"/>
  <c r="CY728" i="3"/>
  <c r="CZ728" i="3"/>
  <c r="DB728" i="3" s="1"/>
  <c r="DA728" i="3"/>
  <c r="DC728" i="3"/>
  <c r="A729" i="3"/>
  <c r="Y729" i="3"/>
  <c r="CW729" i="3"/>
  <c r="CX729" i="3"/>
  <c r="DF729" i="3" s="1"/>
  <c r="CY729" i="3"/>
  <c r="CZ729" i="3"/>
  <c r="DA729" i="3"/>
  <c r="DB729" i="3"/>
  <c r="DC729" i="3"/>
  <c r="A730" i="3"/>
  <c r="Y730" i="3"/>
  <c r="CX730" i="3" s="1"/>
  <c r="CY730" i="3"/>
  <c r="CZ730" i="3"/>
  <c r="DB730" i="3" s="1"/>
  <c r="DA730" i="3"/>
  <c r="DC730" i="3"/>
  <c r="A731" i="3"/>
  <c r="Y731" i="3"/>
  <c r="CX731" i="3"/>
  <c r="DG731" i="3" s="1"/>
  <c r="CY731" i="3"/>
  <c r="CZ731" i="3"/>
  <c r="DB731" i="3" s="1"/>
  <c r="DA731" i="3"/>
  <c r="DC731" i="3"/>
  <c r="A732" i="3"/>
  <c r="Y732" i="3"/>
  <c r="CX732" i="3"/>
  <c r="DF732" i="3" s="1"/>
  <c r="CY732" i="3"/>
  <c r="CZ732" i="3"/>
  <c r="DA732" i="3"/>
  <c r="DB732" i="3"/>
  <c r="DC732" i="3"/>
  <c r="A733" i="3"/>
  <c r="Y733" i="3"/>
  <c r="CV733" i="3" s="1"/>
  <c r="CU733" i="3"/>
  <c r="CY733" i="3"/>
  <c r="CZ733" i="3"/>
  <c r="DB733" i="3" s="1"/>
  <c r="DA733" i="3"/>
  <c r="DC733" i="3"/>
  <c r="A734" i="3"/>
  <c r="Y734" i="3"/>
  <c r="CX734" i="3" s="1"/>
  <c r="CU734" i="3"/>
  <c r="CV734" i="3"/>
  <c r="CY734" i="3"/>
  <c r="CZ734" i="3"/>
  <c r="DB734" i="3" s="1"/>
  <c r="DA734" i="3"/>
  <c r="DC734" i="3"/>
  <c r="A735" i="3"/>
  <c r="Y735" i="3"/>
  <c r="CU735" i="3"/>
  <c r="CV735" i="3"/>
  <c r="CX735" i="3"/>
  <c r="Q19" i="15" s="1"/>
  <c r="CY735" i="3"/>
  <c r="CZ735" i="3"/>
  <c r="DA735" i="3"/>
  <c r="DB735" i="3"/>
  <c r="DC735" i="3"/>
  <c r="A736" i="3"/>
  <c r="Y736" i="3"/>
  <c r="CV736" i="3" s="1"/>
  <c r="CU736" i="3"/>
  <c r="CX736" i="3"/>
  <c r="DF736" i="3" s="1"/>
  <c r="CY736" i="3"/>
  <c r="CZ736" i="3"/>
  <c r="DA736" i="3"/>
  <c r="DB736" i="3"/>
  <c r="DC736" i="3"/>
  <c r="A737" i="3"/>
  <c r="Y737" i="3"/>
  <c r="CV737" i="3" s="1"/>
  <c r="CU737" i="3"/>
  <c r="CY737" i="3"/>
  <c r="CZ737" i="3"/>
  <c r="DB737" i="3" s="1"/>
  <c r="DA737" i="3"/>
  <c r="DC737" i="3"/>
  <c r="A738" i="3"/>
  <c r="Y738" i="3"/>
  <c r="CX738" i="3"/>
  <c r="CY738" i="3"/>
  <c r="CZ738" i="3"/>
  <c r="DA738" i="3"/>
  <c r="DB738" i="3"/>
  <c r="DC738" i="3"/>
  <c r="A739" i="3"/>
  <c r="Y739" i="3"/>
  <c r="CX739" i="3" s="1"/>
  <c r="R35" i="15" s="1"/>
  <c r="CY739" i="3"/>
  <c r="CZ739" i="3"/>
  <c r="DB739" i="3" s="1"/>
  <c r="DA739" i="3"/>
  <c r="DC739" i="3"/>
  <c r="A740" i="3"/>
  <c r="Y740" i="3"/>
  <c r="CX740" i="3"/>
  <c r="DG740" i="3" s="1"/>
  <c r="CY740" i="3"/>
  <c r="CZ740" i="3"/>
  <c r="DA740" i="3"/>
  <c r="DB740" i="3"/>
  <c r="DC740" i="3"/>
  <c r="A741" i="3"/>
  <c r="Y741" i="3"/>
  <c r="CX741" i="3"/>
  <c r="DF741" i="3" s="1"/>
  <c r="DJ741" i="3" s="1"/>
  <c r="CY741" i="3"/>
  <c r="CZ741" i="3"/>
  <c r="DA741" i="3"/>
  <c r="DB741" i="3"/>
  <c r="DC741" i="3"/>
  <c r="A742" i="3"/>
  <c r="Y742" i="3"/>
  <c r="CX742" i="3" s="1"/>
  <c r="CY742" i="3"/>
  <c r="CZ742" i="3"/>
  <c r="DA742" i="3"/>
  <c r="DB742" i="3"/>
  <c r="DC742" i="3"/>
  <c r="A743" i="3"/>
  <c r="Y743" i="3"/>
  <c r="CX743" i="3" s="1"/>
  <c r="CY743" i="3"/>
  <c r="CZ743" i="3"/>
  <c r="DB743" i="3" s="1"/>
  <c r="DA743" i="3"/>
  <c r="DC743" i="3"/>
  <c r="A744" i="3"/>
  <c r="Y744" i="3"/>
  <c r="CU744" i="3"/>
  <c r="CV744" i="3"/>
  <c r="CX744" i="3"/>
  <c r="CY744" i="3"/>
  <c r="CZ744" i="3"/>
  <c r="DA744" i="3"/>
  <c r="DB744" i="3"/>
  <c r="DC744" i="3"/>
  <c r="A745" i="3"/>
  <c r="Y745" i="3"/>
  <c r="CX745" i="3" s="1"/>
  <c r="CY745" i="3"/>
  <c r="CZ745" i="3"/>
  <c r="DB745" i="3" s="1"/>
  <c r="DA745" i="3"/>
  <c r="DC745" i="3"/>
  <c r="A746" i="3"/>
  <c r="Y746" i="3"/>
  <c r="CW746" i="3"/>
  <c r="CX746" i="3"/>
  <c r="DF746" i="3" s="1"/>
  <c r="CY746" i="3"/>
  <c r="CZ746" i="3"/>
  <c r="DA746" i="3"/>
  <c r="DB746" i="3"/>
  <c r="DC746" i="3"/>
  <c r="A747" i="3"/>
  <c r="Y747" i="3"/>
  <c r="CX747" i="3" s="1"/>
  <c r="CY747" i="3"/>
  <c r="CZ747" i="3"/>
  <c r="DB747" i="3" s="1"/>
  <c r="DA747" i="3"/>
  <c r="DC747" i="3"/>
  <c r="A748" i="3"/>
  <c r="Y748" i="3"/>
  <c r="CX748" i="3" s="1"/>
  <c r="CY748" i="3"/>
  <c r="CZ748" i="3"/>
  <c r="DB748" i="3" s="1"/>
  <c r="DA748" i="3"/>
  <c r="DC748" i="3"/>
  <c r="A749" i="3"/>
  <c r="Y749" i="3"/>
  <c r="CX749" i="3"/>
  <c r="DG749" i="3" s="1"/>
  <c r="CY749" i="3"/>
  <c r="CZ749" i="3"/>
  <c r="DA749" i="3"/>
  <c r="DB749" i="3"/>
  <c r="DC749" i="3"/>
  <c r="A750" i="3"/>
  <c r="Y750" i="3"/>
  <c r="CX750" i="3" s="1"/>
  <c r="CY750" i="3"/>
  <c r="CZ750" i="3"/>
  <c r="DA750" i="3"/>
  <c r="DB750" i="3"/>
  <c r="DC750" i="3"/>
  <c r="A751" i="3"/>
  <c r="Y751" i="3"/>
  <c r="CV751" i="3" s="1"/>
  <c r="CU751" i="3"/>
  <c r="CX751" i="3"/>
  <c r="CY751" i="3"/>
  <c r="CZ751" i="3"/>
  <c r="DA751" i="3"/>
  <c r="DB751" i="3"/>
  <c r="DC751" i="3"/>
  <c r="A752" i="3"/>
  <c r="Y752" i="3"/>
  <c r="CX752" i="3" s="1"/>
  <c r="AY31" i="15" s="1"/>
  <c r="CY752" i="3"/>
  <c r="CZ752" i="3"/>
  <c r="DA752" i="3"/>
  <c r="DB752" i="3"/>
  <c r="DC752" i="3"/>
  <c r="A753" i="3"/>
  <c r="Y753" i="3"/>
  <c r="CW753" i="3"/>
  <c r="CX753" i="3"/>
  <c r="CY753" i="3"/>
  <c r="CZ753" i="3"/>
  <c r="DA753" i="3"/>
  <c r="DB753" i="3"/>
  <c r="DC753" i="3"/>
  <c r="A754" i="3"/>
  <c r="Y754" i="3"/>
  <c r="CX754" i="3" s="1"/>
  <c r="Z37" i="15" s="1"/>
  <c r="CW754" i="3"/>
  <c r="CY754" i="3"/>
  <c r="CZ754" i="3"/>
  <c r="DB754" i="3" s="1"/>
  <c r="DA754" i="3"/>
  <c r="DC754" i="3"/>
  <c r="A755" i="3"/>
  <c r="Y755" i="3"/>
  <c r="CW755" i="3"/>
  <c r="CX755" i="3"/>
  <c r="CY755" i="3"/>
  <c r="CZ755" i="3"/>
  <c r="DA755" i="3"/>
  <c r="DB755" i="3"/>
  <c r="DC755" i="3"/>
  <c r="A756" i="3"/>
  <c r="Y756" i="3"/>
  <c r="CX756" i="3" s="1"/>
  <c r="T46" i="15" s="1"/>
  <c r="CW756" i="3"/>
  <c r="CY756" i="3"/>
  <c r="CZ756" i="3"/>
  <c r="DB756" i="3" s="1"/>
  <c r="DA756" i="3"/>
  <c r="DC756" i="3"/>
  <c r="A757" i="3"/>
  <c r="Y757" i="3"/>
  <c r="CW757" i="3"/>
  <c r="CX757" i="3"/>
  <c r="CY757" i="3"/>
  <c r="CZ757" i="3"/>
  <c r="DA757" i="3"/>
  <c r="DB757" i="3"/>
  <c r="DC757" i="3"/>
  <c r="A758" i="3"/>
  <c r="Y758" i="3"/>
  <c r="CX758" i="3" s="1"/>
  <c r="X51" i="15" s="1"/>
  <c r="CW758" i="3"/>
  <c r="CY758" i="3"/>
  <c r="CZ758" i="3"/>
  <c r="DB758" i="3" s="1"/>
  <c r="DA758" i="3"/>
  <c r="DC758" i="3"/>
  <c r="A759" i="3"/>
  <c r="Y759" i="3"/>
  <c r="CW759" i="3"/>
  <c r="CX759" i="3"/>
  <c r="CY759" i="3"/>
  <c r="CZ759" i="3"/>
  <c r="DA759" i="3"/>
  <c r="DB759" i="3"/>
  <c r="DC759" i="3"/>
  <c r="A760" i="3"/>
  <c r="Y760" i="3"/>
  <c r="CX760" i="3" s="1"/>
  <c r="AX62" i="15" s="1"/>
  <c r="CW760" i="3"/>
  <c r="CY760" i="3"/>
  <c r="CZ760" i="3"/>
  <c r="DB760" i="3" s="1"/>
  <c r="DA760" i="3"/>
  <c r="DC760" i="3"/>
  <c r="A761" i="3"/>
  <c r="Y761" i="3"/>
  <c r="CX761" i="3"/>
  <c r="DG761" i="3" s="1"/>
  <c r="CY761" i="3"/>
  <c r="CZ761" i="3"/>
  <c r="DB761" i="3" s="1"/>
  <c r="DA761" i="3"/>
  <c r="DC761" i="3"/>
  <c r="A762" i="3"/>
  <c r="Y762" i="3"/>
  <c r="CX762" i="3" s="1"/>
  <c r="CY762" i="3"/>
  <c r="CZ762" i="3"/>
  <c r="DA762" i="3"/>
  <c r="DB762" i="3"/>
  <c r="DC762" i="3"/>
  <c r="A763" i="3"/>
  <c r="Y763" i="3"/>
  <c r="CX763" i="3"/>
  <c r="CY763" i="3"/>
  <c r="CZ763" i="3"/>
  <c r="DA763" i="3"/>
  <c r="DB763" i="3"/>
  <c r="DC763" i="3"/>
  <c r="A764" i="3"/>
  <c r="Y764" i="3"/>
  <c r="CX764" i="3" s="1"/>
  <c r="CY764" i="3"/>
  <c r="CZ764" i="3"/>
  <c r="DB764" i="3" s="1"/>
  <c r="DA764" i="3"/>
  <c r="DC764" i="3"/>
  <c r="A765" i="3"/>
  <c r="Y765" i="3"/>
  <c r="CX765" i="3"/>
  <c r="DG765" i="3" s="1"/>
  <c r="CY765" i="3"/>
  <c r="CZ765" i="3"/>
  <c r="DB765" i="3" s="1"/>
  <c r="DA765" i="3"/>
  <c r="DC765" i="3"/>
  <c r="A766" i="3"/>
  <c r="Y766" i="3"/>
  <c r="CX766" i="3" s="1"/>
  <c r="CY766" i="3"/>
  <c r="CZ766" i="3"/>
  <c r="DA766" i="3"/>
  <c r="DB766" i="3"/>
  <c r="DC766" i="3"/>
  <c r="A767" i="3"/>
  <c r="Y767" i="3"/>
  <c r="CX767" i="3"/>
  <c r="CY767" i="3"/>
  <c r="CZ767" i="3"/>
  <c r="DA767" i="3"/>
  <c r="DB767" i="3"/>
  <c r="DC767" i="3"/>
  <c r="A768" i="3"/>
  <c r="Y768" i="3"/>
  <c r="CV768" i="3" s="1"/>
  <c r="CU768" i="3"/>
  <c r="CY768" i="3"/>
  <c r="CZ768" i="3"/>
  <c r="DA768" i="3"/>
  <c r="DB768" i="3"/>
  <c r="DC768" i="3"/>
  <c r="A769" i="3"/>
  <c r="Y769" i="3"/>
  <c r="CX769" i="3"/>
  <c r="CY769" i="3"/>
  <c r="CZ769" i="3"/>
  <c r="DA769" i="3"/>
  <c r="DB769" i="3"/>
  <c r="DC769" i="3"/>
  <c r="A770" i="3"/>
  <c r="Y770" i="3"/>
  <c r="CW770" i="3" s="1"/>
  <c r="CY770" i="3"/>
  <c r="CZ770" i="3"/>
  <c r="DB770" i="3" s="1"/>
  <c r="DA770" i="3"/>
  <c r="DC770" i="3"/>
  <c r="A771" i="3"/>
  <c r="Y771" i="3"/>
  <c r="CW771" i="3" s="1"/>
  <c r="CX771" i="3"/>
  <c r="CY771" i="3"/>
  <c r="CZ771" i="3"/>
  <c r="DA771" i="3"/>
  <c r="DB771" i="3"/>
  <c r="DC771" i="3"/>
  <c r="A772" i="3"/>
  <c r="Y772" i="3"/>
  <c r="CW772" i="3" s="1"/>
  <c r="CY772" i="3"/>
  <c r="CZ772" i="3"/>
  <c r="DB772" i="3" s="1"/>
  <c r="DA772" i="3"/>
  <c r="DC772" i="3"/>
  <c r="A773" i="3"/>
  <c r="Y773" i="3"/>
  <c r="CW773" i="3" s="1"/>
  <c r="CX773" i="3"/>
  <c r="CY773" i="3"/>
  <c r="CZ773" i="3"/>
  <c r="DA773" i="3"/>
  <c r="DB773" i="3"/>
  <c r="DC773" i="3"/>
  <c r="A774" i="3"/>
  <c r="Y774" i="3"/>
  <c r="CW774" i="3" s="1"/>
  <c r="CY774" i="3"/>
  <c r="CZ774" i="3"/>
  <c r="DB774" i="3" s="1"/>
  <c r="DA774" i="3"/>
  <c r="DC774" i="3"/>
  <c r="A775" i="3"/>
  <c r="Y775" i="3"/>
  <c r="CW775" i="3" s="1"/>
  <c r="CX775" i="3"/>
  <c r="CY775" i="3"/>
  <c r="CZ775" i="3"/>
  <c r="DA775" i="3"/>
  <c r="DB775" i="3"/>
  <c r="DC775" i="3"/>
  <c r="A776" i="3"/>
  <c r="Y776" i="3"/>
  <c r="CW776" i="3" s="1"/>
  <c r="CY776" i="3"/>
  <c r="CZ776" i="3"/>
  <c r="DB776" i="3" s="1"/>
  <c r="DA776" i="3"/>
  <c r="DC776" i="3"/>
  <c r="A777" i="3"/>
  <c r="Y777" i="3"/>
  <c r="CW777" i="3" s="1"/>
  <c r="CX777" i="3"/>
  <c r="CY777" i="3"/>
  <c r="CZ777" i="3"/>
  <c r="DA777" i="3"/>
  <c r="DB777" i="3"/>
  <c r="DC777" i="3"/>
  <c r="A778" i="3"/>
  <c r="Y778" i="3"/>
  <c r="CX778" i="3" s="1"/>
  <c r="CY778" i="3"/>
  <c r="CZ778" i="3"/>
  <c r="DB778" i="3" s="1"/>
  <c r="DA778" i="3"/>
  <c r="DC778" i="3"/>
  <c r="A779" i="3"/>
  <c r="Y779" i="3"/>
  <c r="CX779" i="3"/>
  <c r="DG779" i="3" s="1"/>
  <c r="CY779" i="3"/>
  <c r="CZ779" i="3"/>
  <c r="DB779" i="3" s="1"/>
  <c r="DA779" i="3"/>
  <c r="DC779" i="3"/>
  <c r="A780" i="3"/>
  <c r="Y780" i="3"/>
  <c r="CX780" i="3" s="1"/>
  <c r="CY780" i="3"/>
  <c r="CZ780" i="3"/>
  <c r="DA780" i="3"/>
  <c r="DB780" i="3"/>
  <c r="DC780" i="3"/>
  <c r="A781" i="3"/>
  <c r="Y781" i="3"/>
  <c r="CX781" i="3"/>
  <c r="CY781" i="3"/>
  <c r="CZ781" i="3"/>
  <c r="DA781" i="3"/>
  <c r="DB781" i="3"/>
  <c r="DC781" i="3"/>
  <c r="A782" i="3"/>
  <c r="Y782" i="3"/>
  <c r="CX782" i="3" s="1"/>
  <c r="CY782" i="3"/>
  <c r="CZ782" i="3"/>
  <c r="DB782" i="3" s="1"/>
  <c r="DA782" i="3"/>
  <c r="DC782" i="3"/>
  <c r="A783" i="3"/>
  <c r="Y783" i="3"/>
  <c r="CX783" i="3"/>
  <c r="DG783" i="3" s="1"/>
  <c r="CY783" i="3"/>
  <c r="CZ783" i="3"/>
  <c r="DB783" i="3" s="1"/>
  <c r="DA783" i="3"/>
  <c r="DC783" i="3"/>
  <c r="A784" i="3"/>
  <c r="Y784" i="3"/>
  <c r="CX784" i="3" s="1"/>
  <c r="CY784" i="3"/>
  <c r="CZ784" i="3"/>
  <c r="DA784" i="3"/>
  <c r="DB784" i="3"/>
  <c r="DC784" i="3"/>
  <c r="A785" i="3"/>
  <c r="Y785" i="3"/>
  <c r="CV785" i="3" s="1"/>
  <c r="CU785" i="3"/>
  <c r="CX785" i="3"/>
  <c r="CY785" i="3"/>
  <c r="CZ785" i="3"/>
  <c r="DB785" i="3" s="1"/>
  <c r="DA785" i="3"/>
  <c r="DC785" i="3"/>
  <c r="A786" i="3"/>
  <c r="Y786" i="3"/>
  <c r="CX786" i="3" s="1"/>
  <c r="AZ31" i="15" s="1"/>
  <c r="CY786" i="3"/>
  <c r="CZ786" i="3"/>
  <c r="DA786" i="3"/>
  <c r="DB786" i="3"/>
  <c r="DC786" i="3"/>
  <c r="A787" i="3"/>
  <c r="Y787" i="3"/>
  <c r="CX787" i="3" s="1"/>
  <c r="AA37" i="15" s="1"/>
  <c r="CW787" i="3"/>
  <c r="CY787" i="3"/>
  <c r="CZ787" i="3"/>
  <c r="DB787" i="3" s="1"/>
  <c r="DA787" i="3"/>
  <c r="DC787" i="3"/>
  <c r="A788" i="3"/>
  <c r="Y788" i="3"/>
  <c r="CW788" i="3"/>
  <c r="CX788" i="3"/>
  <c r="CY788" i="3"/>
  <c r="CZ788" i="3"/>
  <c r="DA788" i="3"/>
  <c r="DB788" i="3"/>
  <c r="DC788" i="3"/>
  <c r="A789" i="3"/>
  <c r="Y789" i="3"/>
  <c r="CX789" i="3" s="1"/>
  <c r="T43" i="15" s="1"/>
  <c r="CW789" i="3"/>
  <c r="CY789" i="3"/>
  <c r="CZ789" i="3"/>
  <c r="DB789" i="3" s="1"/>
  <c r="DA789" i="3"/>
  <c r="DC789" i="3"/>
  <c r="A790" i="3"/>
  <c r="Y790" i="3"/>
  <c r="CW790" i="3"/>
  <c r="CX790" i="3"/>
  <c r="CY790" i="3"/>
  <c r="CZ790" i="3"/>
  <c r="DA790" i="3"/>
  <c r="DB790" i="3"/>
  <c r="DC790" i="3"/>
  <c r="A791" i="3"/>
  <c r="Y791" i="3"/>
  <c r="CX791" i="3" s="1"/>
  <c r="Y51" i="15" s="1"/>
  <c r="CW791" i="3"/>
  <c r="CY791" i="3"/>
  <c r="CZ791" i="3"/>
  <c r="DB791" i="3" s="1"/>
  <c r="DA791" i="3"/>
  <c r="DC791" i="3"/>
  <c r="A792" i="3"/>
  <c r="Y792" i="3"/>
  <c r="CW792" i="3"/>
  <c r="CX792" i="3"/>
  <c r="CY792" i="3"/>
  <c r="CZ792" i="3"/>
  <c r="DA792" i="3"/>
  <c r="DB792" i="3"/>
  <c r="DC792" i="3"/>
  <c r="A793" i="3"/>
  <c r="Y793" i="3"/>
  <c r="CX793" i="3" s="1"/>
  <c r="AY62" i="15" s="1"/>
  <c r="CW793" i="3"/>
  <c r="CY793" i="3"/>
  <c r="CZ793" i="3"/>
  <c r="DB793" i="3" s="1"/>
  <c r="DA793" i="3"/>
  <c r="DC793" i="3"/>
  <c r="A794" i="3"/>
  <c r="Y794" i="3"/>
  <c r="CX794" i="3"/>
  <c r="DG794" i="3" s="1"/>
  <c r="CY794" i="3"/>
  <c r="CZ794" i="3"/>
  <c r="DB794" i="3" s="1"/>
  <c r="DA794" i="3"/>
  <c r="DC794" i="3"/>
  <c r="A795" i="3"/>
  <c r="Y795" i="3"/>
  <c r="CX795" i="3" s="1"/>
  <c r="CY795" i="3"/>
  <c r="CZ795" i="3"/>
  <c r="DA795" i="3"/>
  <c r="DB795" i="3"/>
  <c r="DC795" i="3"/>
  <c r="A796" i="3"/>
  <c r="Y796" i="3"/>
  <c r="CX796" i="3"/>
  <c r="CY796" i="3"/>
  <c r="CZ796" i="3"/>
  <c r="DA796" i="3"/>
  <c r="DB796" i="3"/>
  <c r="DC796" i="3"/>
  <c r="A797" i="3"/>
  <c r="Y797" i="3"/>
  <c r="CX797" i="3" s="1"/>
  <c r="CY797" i="3"/>
  <c r="CZ797" i="3"/>
  <c r="DB797" i="3" s="1"/>
  <c r="DA797" i="3"/>
  <c r="DC797" i="3"/>
  <c r="A798" i="3"/>
  <c r="Y798" i="3"/>
  <c r="CU798" i="3"/>
  <c r="CV798" i="3"/>
  <c r="CX798" i="3"/>
  <c r="CY798" i="3"/>
  <c r="CZ798" i="3"/>
  <c r="DA798" i="3"/>
  <c r="DB798" i="3"/>
  <c r="DC798" i="3"/>
  <c r="A799" i="3"/>
  <c r="Y799" i="3"/>
  <c r="CX799" i="3" s="1"/>
  <c r="CY799" i="3"/>
  <c r="CZ799" i="3"/>
  <c r="DB799" i="3" s="1"/>
  <c r="DA799" i="3"/>
  <c r="DC799" i="3"/>
  <c r="A800" i="3"/>
  <c r="Y800" i="3"/>
  <c r="CW800" i="3"/>
  <c r="CX800" i="3"/>
  <c r="DF800" i="3" s="1"/>
  <c r="CY800" i="3"/>
  <c r="CZ800" i="3"/>
  <c r="DA800" i="3"/>
  <c r="DB800" i="3"/>
  <c r="DC800" i="3"/>
  <c r="A801" i="3"/>
  <c r="Y801" i="3"/>
  <c r="CX801" i="3" s="1"/>
  <c r="CW801" i="3"/>
  <c r="CY801" i="3"/>
  <c r="CZ801" i="3"/>
  <c r="DB801" i="3" s="1"/>
  <c r="DA801" i="3"/>
  <c r="DC801" i="3"/>
  <c r="A802" i="3"/>
  <c r="Y802" i="3"/>
  <c r="CW802" i="3"/>
  <c r="CX802" i="3"/>
  <c r="DF802" i="3" s="1"/>
  <c r="CY802" i="3"/>
  <c r="CZ802" i="3"/>
  <c r="DA802" i="3"/>
  <c r="DB802" i="3"/>
  <c r="DC802" i="3"/>
  <c r="A803" i="3"/>
  <c r="Y803" i="3"/>
  <c r="CX803" i="3" s="1"/>
  <c r="CW803" i="3"/>
  <c r="CY803" i="3"/>
  <c r="CZ803" i="3"/>
  <c r="DB803" i="3" s="1"/>
  <c r="DA803" i="3"/>
  <c r="DC803" i="3"/>
  <c r="A804" i="3"/>
  <c r="Y804" i="3"/>
  <c r="CW804" i="3"/>
  <c r="CX804" i="3"/>
  <c r="DF804" i="3" s="1"/>
  <c r="CY804" i="3"/>
  <c r="CZ804" i="3"/>
  <c r="DA804" i="3"/>
  <c r="DB804" i="3"/>
  <c r="DC804" i="3"/>
  <c r="A805" i="3"/>
  <c r="Y805" i="3"/>
  <c r="CX805" i="3" s="1"/>
  <c r="CW805" i="3"/>
  <c r="CY805" i="3"/>
  <c r="CZ805" i="3"/>
  <c r="DB805" i="3" s="1"/>
  <c r="DA805" i="3"/>
  <c r="DC805" i="3"/>
  <c r="A806" i="3"/>
  <c r="Y806" i="3"/>
  <c r="CW806" i="3"/>
  <c r="CX806" i="3"/>
  <c r="DF806" i="3" s="1"/>
  <c r="CY806" i="3"/>
  <c r="CZ806" i="3"/>
  <c r="DA806" i="3"/>
  <c r="DB806" i="3"/>
  <c r="DC806" i="3"/>
  <c r="A807" i="3"/>
  <c r="Y807" i="3"/>
  <c r="CX807" i="3"/>
  <c r="CY807" i="3"/>
  <c r="CZ807" i="3"/>
  <c r="DA807" i="3"/>
  <c r="DB807" i="3"/>
  <c r="DC807" i="3"/>
  <c r="A808" i="3"/>
  <c r="Y808" i="3"/>
  <c r="CX808" i="3" s="1"/>
  <c r="CY808" i="3"/>
  <c r="CZ808" i="3"/>
  <c r="DB808" i="3" s="1"/>
  <c r="DA808" i="3"/>
  <c r="DC808" i="3"/>
  <c r="A809" i="3"/>
  <c r="Y809" i="3"/>
  <c r="CX809" i="3"/>
  <c r="DG809" i="3" s="1"/>
  <c r="CY809" i="3"/>
  <c r="CZ809" i="3"/>
  <c r="DB809" i="3" s="1"/>
  <c r="DA809" i="3"/>
  <c r="DC809" i="3"/>
  <c r="A810" i="3"/>
  <c r="Y810" i="3"/>
  <c r="CX810" i="3" s="1"/>
  <c r="CY810" i="3"/>
  <c r="CZ810" i="3"/>
  <c r="DA810" i="3"/>
  <c r="DB810" i="3"/>
  <c r="DC810" i="3"/>
  <c r="A811" i="3"/>
  <c r="Y811" i="3"/>
  <c r="CV811" i="3" s="1"/>
  <c r="CU811" i="3"/>
  <c r="CX811" i="3"/>
  <c r="CY811" i="3"/>
  <c r="CZ811" i="3"/>
  <c r="DB811" i="3" s="1"/>
  <c r="DA811" i="3"/>
  <c r="DC811" i="3"/>
  <c r="A812" i="3"/>
  <c r="Y812" i="3"/>
  <c r="CW812" i="3" s="1"/>
  <c r="CX812" i="3"/>
  <c r="Y49" i="15" s="1"/>
  <c r="CY812" i="3"/>
  <c r="CZ812" i="3"/>
  <c r="DA812" i="3"/>
  <c r="DB812" i="3"/>
  <c r="DC812" i="3"/>
  <c r="A813" i="3"/>
  <c r="Y813" i="3"/>
  <c r="CW813" i="3" s="1"/>
  <c r="CY813" i="3"/>
  <c r="CZ813" i="3"/>
  <c r="DB813" i="3" s="1"/>
  <c r="DA813" i="3"/>
  <c r="DC813" i="3"/>
  <c r="A814" i="3"/>
  <c r="Y814" i="3"/>
  <c r="CX814" i="3" s="1"/>
  <c r="CY814" i="3"/>
  <c r="CZ814" i="3"/>
  <c r="DA814" i="3"/>
  <c r="DB814" i="3"/>
  <c r="DC814" i="3"/>
  <c r="A815" i="3"/>
  <c r="Y815" i="3"/>
  <c r="CX815" i="3"/>
  <c r="CY815" i="3"/>
  <c r="CZ815" i="3"/>
  <c r="DA815" i="3"/>
  <c r="DB815" i="3"/>
  <c r="DC815" i="3"/>
  <c r="A816" i="3"/>
  <c r="Y816" i="3"/>
  <c r="CX816" i="3" s="1"/>
  <c r="CY816" i="3"/>
  <c r="CZ816" i="3"/>
  <c r="DB816" i="3" s="1"/>
  <c r="DA816" i="3"/>
  <c r="DC816" i="3"/>
  <c r="A817" i="3"/>
  <c r="Y817" i="3"/>
  <c r="CX817" i="3"/>
  <c r="DG817" i="3" s="1"/>
  <c r="CY817" i="3"/>
  <c r="CZ817" i="3"/>
  <c r="DB817" i="3" s="1"/>
  <c r="DA817" i="3"/>
  <c r="DC817" i="3"/>
  <c r="A818" i="3"/>
  <c r="Y818" i="3"/>
  <c r="CX818" i="3" s="1"/>
  <c r="CU818" i="3"/>
  <c r="CV818" i="3"/>
  <c r="CY818" i="3"/>
  <c r="CZ818" i="3"/>
  <c r="DB818" i="3" s="1"/>
  <c r="DA818" i="3"/>
  <c r="DC818" i="3"/>
  <c r="A819" i="3"/>
  <c r="Y819" i="3"/>
  <c r="CW819" i="3"/>
  <c r="CX819" i="3"/>
  <c r="DF819" i="3" s="1"/>
  <c r="CY819" i="3"/>
  <c r="CZ819" i="3"/>
  <c r="DA819" i="3"/>
  <c r="DB819" i="3"/>
  <c r="DC819" i="3"/>
  <c r="A820" i="3"/>
  <c r="Y820" i="3"/>
  <c r="CX820" i="3" s="1"/>
  <c r="CW820" i="3"/>
  <c r="CY820" i="3"/>
  <c r="CZ820" i="3"/>
  <c r="DB820" i="3" s="1"/>
  <c r="DA820" i="3"/>
  <c r="DC820" i="3"/>
  <c r="A821" i="3"/>
  <c r="Y821" i="3"/>
  <c r="CX821" i="3"/>
  <c r="DG821" i="3" s="1"/>
  <c r="CY821" i="3"/>
  <c r="CZ821" i="3"/>
  <c r="DB821" i="3" s="1"/>
  <c r="DA821" i="3"/>
  <c r="DC821" i="3"/>
  <c r="A822" i="3"/>
  <c r="Y822" i="3"/>
  <c r="CX822" i="3" s="1"/>
  <c r="CY822" i="3"/>
  <c r="CZ822" i="3"/>
  <c r="DA822" i="3"/>
  <c r="DB822" i="3"/>
  <c r="DC822" i="3"/>
  <c r="A823" i="3"/>
  <c r="Y823" i="3"/>
  <c r="CX823" i="3"/>
  <c r="CY823" i="3"/>
  <c r="CZ823" i="3"/>
  <c r="DA823" i="3"/>
  <c r="DB823" i="3"/>
  <c r="DC823" i="3"/>
  <c r="A824" i="3"/>
  <c r="Y824" i="3"/>
  <c r="CX824" i="3" s="1"/>
  <c r="CY824" i="3"/>
  <c r="CZ824" i="3"/>
  <c r="DB824" i="3" s="1"/>
  <c r="DA824" i="3"/>
  <c r="DC824" i="3"/>
  <c r="A825" i="3"/>
  <c r="Y825" i="3"/>
  <c r="CU825" i="3"/>
  <c r="CV825" i="3"/>
  <c r="CX825" i="3"/>
  <c r="AA26" i="15" s="1"/>
  <c r="CY825" i="3"/>
  <c r="CZ825" i="3"/>
  <c r="DA825" i="3"/>
  <c r="DB825" i="3"/>
  <c r="DC825" i="3"/>
  <c r="A826" i="3"/>
  <c r="Y826" i="3"/>
  <c r="CX826" i="3" s="1"/>
  <c r="BA31" i="15" s="1"/>
  <c r="CY826" i="3"/>
  <c r="CZ826" i="3"/>
  <c r="DB826" i="3" s="1"/>
  <c r="DA826" i="3"/>
  <c r="DC826" i="3"/>
  <c r="A827" i="3"/>
  <c r="Y827" i="3"/>
  <c r="CW827" i="3"/>
  <c r="CX827" i="3"/>
  <c r="CY827" i="3"/>
  <c r="CZ827" i="3"/>
  <c r="DA827" i="3"/>
  <c r="DB827" i="3"/>
  <c r="DC827" i="3"/>
  <c r="A828" i="3"/>
  <c r="Y828" i="3"/>
  <c r="CX828" i="3" s="1"/>
  <c r="W44" i="15" s="1"/>
  <c r="CW828" i="3"/>
  <c r="CY828" i="3"/>
  <c r="CZ828" i="3"/>
  <c r="DB828" i="3" s="1"/>
  <c r="DA828" i="3"/>
  <c r="DC828" i="3"/>
  <c r="A829" i="3"/>
  <c r="Y829" i="3"/>
  <c r="CW829" i="3"/>
  <c r="CX829" i="3"/>
  <c r="CY829" i="3"/>
  <c r="CZ829" i="3"/>
  <c r="DA829" i="3"/>
  <c r="DB829" i="3"/>
  <c r="DC829" i="3"/>
  <c r="A830" i="3"/>
  <c r="Y830" i="3"/>
  <c r="CX830" i="3" s="1"/>
  <c r="BA62" i="15" s="1"/>
  <c r="CW830" i="3"/>
  <c r="CY830" i="3"/>
  <c r="CZ830" i="3"/>
  <c r="DB830" i="3" s="1"/>
  <c r="DA830" i="3"/>
  <c r="DC830" i="3"/>
  <c r="A831" i="3"/>
  <c r="Y831" i="3"/>
  <c r="CX831" i="3"/>
  <c r="DG831" i="3" s="1"/>
  <c r="CY831" i="3"/>
  <c r="CZ831" i="3"/>
  <c r="DB831" i="3" s="1"/>
  <c r="DA831" i="3"/>
  <c r="DC831" i="3"/>
  <c r="A832" i="3"/>
  <c r="Y832" i="3"/>
  <c r="CX832" i="3" s="1"/>
  <c r="CY832" i="3"/>
  <c r="CZ832" i="3"/>
  <c r="DA832" i="3"/>
  <c r="DB832" i="3"/>
  <c r="DC832" i="3"/>
  <c r="A833" i="3"/>
  <c r="Y833" i="3"/>
  <c r="CV833" i="3" s="1"/>
  <c r="CU833" i="3"/>
  <c r="CX833" i="3"/>
  <c r="DG833" i="3" s="1"/>
  <c r="CY833" i="3"/>
  <c r="CZ833" i="3"/>
  <c r="DB833" i="3" s="1"/>
  <c r="DA833" i="3"/>
  <c r="DC833" i="3"/>
  <c r="A834" i="3"/>
  <c r="Y834" i="3"/>
  <c r="CX834" i="3" s="1"/>
  <c r="CY834" i="3"/>
  <c r="CZ834" i="3"/>
  <c r="DA834" i="3"/>
  <c r="DB834" i="3"/>
  <c r="DC834" i="3"/>
  <c r="A835" i="3"/>
  <c r="Y835" i="3"/>
  <c r="CX835" i="3" s="1"/>
  <c r="CW835" i="3"/>
  <c r="CY835" i="3"/>
  <c r="CZ835" i="3"/>
  <c r="DB835" i="3" s="1"/>
  <c r="DA835" i="3"/>
  <c r="DC835" i="3"/>
  <c r="A836" i="3"/>
  <c r="Y836" i="3"/>
  <c r="CW836" i="3"/>
  <c r="CX836" i="3"/>
  <c r="DF836" i="3" s="1"/>
  <c r="CY836" i="3"/>
  <c r="CZ836" i="3"/>
  <c r="DA836" i="3"/>
  <c r="DB836" i="3"/>
  <c r="DC836" i="3"/>
  <c r="A837" i="3"/>
  <c r="Y837" i="3"/>
  <c r="CX837" i="3" s="1"/>
  <c r="CW837" i="3"/>
  <c r="CY837" i="3"/>
  <c r="CZ837" i="3"/>
  <c r="DB837" i="3" s="1"/>
  <c r="DA837" i="3"/>
  <c r="DC837" i="3"/>
  <c r="A838" i="3"/>
  <c r="Y838" i="3"/>
  <c r="CW838" i="3"/>
  <c r="CX838" i="3"/>
  <c r="DF838" i="3" s="1"/>
  <c r="CY838" i="3"/>
  <c r="CZ838" i="3"/>
  <c r="DA838" i="3"/>
  <c r="DB838" i="3"/>
  <c r="DC838" i="3"/>
  <c r="A839" i="3"/>
  <c r="Y839" i="3"/>
  <c r="CX839" i="3"/>
  <c r="CY839" i="3"/>
  <c r="CZ839" i="3"/>
  <c r="DA839" i="3"/>
  <c r="DB839" i="3"/>
  <c r="DC839" i="3"/>
  <c r="A840" i="3"/>
  <c r="Y840" i="3"/>
  <c r="CX840" i="3" s="1"/>
  <c r="CY840" i="3"/>
  <c r="CZ840" i="3"/>
  <c r="DB840" i="3" s="1"/>
  <c r="DA840" i="3"/>
  <c r="DC840" i="3"/>
  <c r="A841" i="3"/>
  <c r="Y841" i="3"/>
  <c r="CU841" i="3"/>
  <c r="CV841" i="3"/>
  <c r="CX841" i="3"/>
  <c r="V21" i="15" s="1"/>
  <c r="CY841" i="3"/>
  <c r="CZ841" i="3"/>
  <c r="DA841" i="3"/>
  <c r="DB841" i="3"/>
  <c r="DC841" i="3"/>
  <c r="A842" i="3"/>
  <c r="Y842" i="3"/>
  <c r="CX842" i="3" s="1"/>
  <c r="BB31" i="15" s="1"/>
  <c r="CY842" i="3"/>
  <c r="CZ842" i="3"/>
  <c r="DB842" i="3" s="1"/>
  <c r="DA842" i="3"/>
  <c r="DC842" i="3"/>
  <c r="A843" i="3"/>
  <c r="Y843" i="3"/>
  <c r="CW843" i="3"/>
  <c r="CX843" i="3"/>
  <c r="CY843" i="3"/>
  <c r="CZ843" i="3"/>
  <c r="DA843" i="3"/>
  <c r="DB843" i="3"/>
  <c r="DC843" i="3"/>
  <c r="A844" i="3"/>
  <c r="Y844" i="3"/>
  <c r="CX844" i="3" s="1"/>
  <c r="AB37" i="15" s="1"/>
  <c r="CW844" i="3"/>
  <c r="CY844" i="3"/>
  <c r="CZ844" i="3"/>
  <c r="DB844" i="3" s="1"/>
  <c r="DA844" i="3"/>
  <c r="DC844" i="3"/>
  <c r="A845" i="3"/>
  <c r="Y845" i="3"/>
  <c r="CW845" i="3"/>
  <c r="CX845" i="3"/>
  <c r="CY845" i="3"/>
  <c r="CZ845" i="3"/>
  <c r="DA845" i="3"/>
  <c r="DB845" i="3"/>
  <c r="DC845" i="3"/>
  <c r="A846" i="3"/>
  <c r="Y846" i="3"/>
  <c r="CX846" i="3" s="1"/>
  <c r="R54" i="15" s="1"/>
  <c r="CW846" i="3"/>
  <c r="CY846" i="3"/>
  <c r="CZ846" i="3"/>
  <c r="DB846" i="3" s="1"/>
  <c r="DA846" i="3"/>
  <c r="DC846" i="3"/>
  <c r="A847" i="3"/>
  <c r="Y847" i="3"/>
  <c r="CW847" i="3"/>
  <c r="CX847" i="3"/>
  <c r="CY847" i="3"/>
  <c r="CZ847" i="3"/>
  <c r="DA847" i="3"/>
  <c r="DB847" i="3"/>
  <c r="DC847" i="3"/>
  <c r="A848" i="3"/>
  <c r="Y848" i="3"/>
  <c r="CX848" i="3" s="1"/>
  <c r="BB62" i="15" s="1"/>
  <c r="CW848" i="3"/>
  <c r="CY848" i="3"/>
  <c r="CZ848" i="3"/>
  <c r="DB848" i="3" s="1"/>
  <c r="DA848" i="3"/>
  <c r="DC848" i="3"/>
  <c r="A849" i="3"/>
  <c r="Y849" i="3"/>
  <c r="CX849" i="3"/>
  <c r="DG849" i="3" s="1"/>
  <c r="CY849" i="3"/>
  <c r="CZ849" i="3"/>
  <c r="DB849" i="3" s="1"/>
  <c r="DA849" i="3"/>
  <c r="DC849" i="3"/>
  <c r="A850" i="3"/>
  <c r="Y850" i="3"/>
  <c r="CX850" i="3" s="1"/>
  <c r="CU850" i="3"/>
  <c r="CV850" i="3"/>
  <c r="CY850" i="3"/>
  <c r="CZ850" i="3"/>
  <c r="DB850" i="3" s="1"/>
  <c r="DA850" i="3"/>
  <c r="DC850" i="3"/>
  <c r="A851" i="3"/>
  <c r="Y851" i="3"/>
  <c r="CX851" i="3"/>
  <c r="DG851" i="3" s="1"/>
  <c r="CY851" i="3"/>
  <c r="CZ851" i="3"/>
  <c r="DB851" i="3" s="1"/>
  <c r="DA851" i="3"/>
  <c r="DC851" i="3"/>
  <c r="A852" i="3"/>
  <c r="Y852" i="3"/>
  <c r="CW852" i="3" s="1"/>
  <c r="CX852" i="3"/>
  <c r="CY852" i="3"/>
  <c r="CZ852" i="3"/>
  <c r="DA852" i="3"/>
  <c r="DB852" i="3"/>
  <c r="DC852" i="3"/>
  <c r="A853" i="3"/>
  <c r="Y853" i="3"/>
  <c r="CW853" i="3" s="1"/>
  <c r="CY853" i="3"/>
  <c r="CZ853" i="3"/>
  <c r="DB853" i="3" s="1"/>
  <c r="DA853" i="3"/>
  <c r="DC853" i="3"/>
  <c r="A854" i="3"/>
  <c r="Y854" i="3"/>
  <c r="CW854" i="3" s="1"/>
  <c r="CX854" i="3"/>
  <c r="CY854" i="3"/>
  <c r="CZ854" i="3"/>
  <c r="DA854" i="3"/>
  <c r="DB854" i="3"/>
  <c r="DC854" i="3"/>
  <c r="A855" i="3"/>
  <c r="Y855" i="3"/>
  <c r="CW855" i="3" s="1"/>
  <c r="CY855" i="3"/>
  <c r="CZ855" i="3"/>
  <c r="DB855" i="3" s="1"/>
  <c r="DA855" i="3"/>
  <c r="DC855" i="3"/>
  <c r="A856" i="3"/>
  <c r="Y856" i="3"/>
  <c r="CW856" i="3" s="1"/>
  <c r="CX856" i="3"/>
  <c r="CY856" i="3"/>
  <c r="CZ856" i="3"/>
  <c r="DA856" i="3"/>
  <c r="DB856" i="3"/>
  <c r="DC856" i="3"/>
  <c r="A857" i="3"/>
  <c r="Y857" i="3"/>
  <c r="CW857" i="3" s="1"/>
  <c r="CY857" i="3"/>
  <c r="CZ857" i="3"/>
  <c r="DB857" i="3" s="1"/>
  <c r="DA857" i="3"/>
  <c r="DC857" i="3"/>
  <c r="A858" i="3"/>
  <c r="Y858" i="3"/>
  <c r="CX858" i="3" s="1"/>
  <c r="CY858" i="3"/>
  <c r="CZ858" i="3"/>
  <c r="DA858" i="3"/>
  <c r="DB858" i="3"/>
  <c r="DC858" i="3"/>
  <c r="A859" i="3"/>
  <c r="Y859" i="3"/>
  <c r="CV859" i="3" s="1"/>
  <c r="CU859" i="3"/>
  <c r="CX859" i="3"/>
  <c r="CY859" i="3"/>
  <c r="CZ859" i="3"/>
  <c r="DB859" i="3" s="1"/>
  <c r="DA859" i="3"/>
  <c r="DC859" i="3"/>
  <c r="A860" i="3"/>
  <c r="Y860" i="3"/>
  <c r="CX860" i="3" s="1"/>
  <c r="CY860" i="3"/>
  <c r="CZ860" i="3"/>
  <c r="DA860" i="3"/>
  <c r="DB860" i="3"/>
  <c r="DC860" i="3"/>
  <c r="A861" i="3"/>
  <c r="Y861" i="3"/>
  <c r="CX861" i="3"/>
  <c r="CY861" i="3"/>
  <c r="CZ861" i="3"/>
  <c r="DA861" i="3"/>
  <c r="DB861" i="3"/>
  <c r="DC861" i="3"/>
  <c r="A862" i="3"/>
  <c r="Y862" i="3"/>
  <c r="CV862" i="3" s="1"/>
  <c r="CU862" i="3"/>
  <c r="CY862" i="3"/>
  <c r="CZ862" i="3"/>
  <c r="DA862" i="3"/>
  <c r="DB862" i="3"/>
  <c r="DC862" i="3"/>
  <c r="A863" i="3"/>
  <c r="Y863" i="3"/>
  <c r="CX863" i="3"/>
  <c r="CY863" i="3"/>
  <c r="CZ863" i="3"/>
  <c r="DA863" i="3"/>
  <c r="DB863" i="3"/>
  <c r="DC863" i="3"/>
  <c r="A864" i="3"/>
  <c r="Y864" i="3"/>
  <c r="CX864" i="3" s="1"/>
  <c r="CY864" i="3"/>
  <c r="CZ864" i="3"/>
  <c r="DB864" i="3" s="1"/>
  <c r="DA864" i="3"/>
  <c r="DC864" i="3"/>
  <c r="A865" i="3"/>
  <c r="Y865" i="3"/>
  <c r="CU865" i="3"/>
  <c r="CV865" i="3"/>
  <c r="CX865" i="3"/>
  <c r="P20" i="15" s="1"/>
  <c r="CY865" i="3"/>
  <c r="CZ865" i="3"/>
  <c r="DA865" i="3"/>
  <c r="DB865" i="3"/>
  <c r="DC865" i="3"/>
  <c r="A866" i="3"/>
  <c r="Y866" i="3"/>
  <c r="CW866" i="3" s="1"/>
  <c r="CY866" i="3"/>
  <c r="CZ866" i="3"/>
  <c r="DB866" i="3" s="1"/>
  <c r="DA866" i="3"/>
  <c r="DC866" i="3"/>
  <c r="A867" i="3"/>
  <c r="Y867" i="3"/>
  <c r="CW867" i="3" s="1"/>
  <c r="CX867" i="3"/>
  <c r="P60" i="15" s="1"/>
  <c r="CY867" i="3"/>
  <c r="CZ867" i="3"/>
  <c r="DA867" i="3"/>
  <c r="DB867" i="3"/>
  <c r="DC867" i="3"/>
  <c r="A868" i="3"/>
  <c r="Y868" i="3"/>
  <c r="CW868" i="3" s="1"/>
  <c r="CY868" i="3"/>
  <c r="CZ868" i="3"/>
  <c r="DB868" i="3" s="1"/>
  <c r="DA868" i="3"/>
  <c r="DC868" i="3"/>
  <c r="A869" i="3"/>
  <c r="Y869" i="3"/>
  <c r="CX869" i="3" s="1"/>
  <c r="CY869" i="3"/>
  <c r="CZ869" i="3"/>
  <c r="DA869" i="3"/>
  <c r="DB869" i="3"/>
  <c r="DC869" i="3"/>
  <c r="A870" i="3"/>
  <c r="Y870" i="3"/>
  <c r="CX870" i="3"/>
  <c r="CY870" i="3"/>
  <c r="CZ870" i="3"/>
  <c r="DA870" i="3"/>
  <c r="DB870" i="3"/>
  <c r="DC870" i="3"/>
  <c r="A871" i="3"/>
  <c r="Y871" i="3"/>
  <c r="CX871" i="3" s="1"/>
  <c r="CY871" i="3"/>
  <c r="CZ871" i="3"/>
  <c r="DB871" i="3" s="1"/>
  <c r="DA871" i="3"/>
  <c r="DC871" i="3"/>
  <c r="A872" i="3"/>
  <c r="Y872" i="3"/>
  <c r="CU872" i="3"/>
  <c r="CV872" i="3"/>
  <c r="CX872" i="3"/>
  <c r="CY872" i="3"/>
  <c r="CZ872" i="3"/>
  <c r="DA872" i="3"/>
  <c r="DB872" i="3"/>
  <c r="DC872" i="3"/>
  <c r="A873" i="3"/>
  <c r="Y873" i="3"/>
  <c r="CW873" i="3" s="1"/>
  <c r="CY873" i="3"/>
  <c r="CZ873" i="3"/>
  <c r="DB873" i="3" s="1"/>
  <c r="DA873" i="3"/>
  <c r="DC873" i="3"/>
  <c r="A874" i="3"/>
  <c r="Y874" i="3"/>
  <c r="CW874" i="3" s="1"/>
  <c r="CX874" i="3"/>
  <c r="CY874" i="3"/>
  <c r="CZ874" i="3"/>
  <c r="DA874" i="3"/>
  <c r="DB874" i="3"/>
  <c r="DC874" i="3"/>
  <c r="A875" i="3"/>
  <c r="Y875" i="3"/>
  <c r="CW875" i="3" s="1"/>
  <c r="CY875" i="3"/>
  <c r="CZ875" i="3"/>
  <c r="DB875" i="3" s="1"/>
  <c r="DA875" i="3"/>
  <c r="DC875" i="3"/>
  <c r="A876" i="3"/>
  <c r="Y876" i="3"/>
  <c r="CX876" i="3" s="1"/>
  <c r="CY876" i="3"/>
  <c r="CZ876" i="3"/>
  <c r="DA876" i="3"/>
  <c r="DB876" i="3"/>
  <c r="DC876" i="3"/>
  <c r="A877" i="3"/>
  <c r="Y877" i="3"/>
  <c r="CX877" i="3"/>
  <c r="CY877" i="3"/>
  <c r="CZ877" i="3"/>
  <c r="DA877" i="3"/>
  <c r="DB877" i="3"/>
  <c r="DC877" i="3"/>
  <c r="A878" i="3"/>
  <c r="Y878" i="3"/>
  <c r="CX878" i="3" s="1"/>
  <c r="CY878" i="3"/>
  <c r="CZ878" i="3"/>
  <c r="DB878" i="3" s="1"/>
  <c r="DA878" i="3"/>
  <c r="DC878" i="3"/>
  <c r="A879" i="3"/>
  <c r="Y879" i="3"/>
  <c r="CU879" i="3"/>
  <c r="CV879" i="3"/>
  <c r="CX879" i="3"/>
  <c r="W21" i="15" s="1"/>
  <c r="CY879" i="3"/>
  <c r="CZ879" i="3"/>
  <c r="DA879" i="3"/>
  <c r="DB879" i="3"/>
  <c r="DC879" i="3"/>
  <c r="A880" i="3"/>
  <c r="Y880" i="3"/>
  <c r="CX880" i="3" s="1"/>
  <c r="BC31" i="15" s="1"/>
  <c r="CY880" i="3"/>
  <c r="CZ880" i="3"/>
  <c r="DB880" i="3" s="1"/>
  <c r="DA880" i="3"/>
  <c r="DC880" i="3"/>
  <c r="A881" i="3"/>
  <c r="Y881" i="3"/>
  <c r="CW881" i="3"/>
  <c r="CX881" i="3"/>
  <c r="CY881" i="3"/>
  <c r="CZ881" i="3"/>
  <c r="DA881" i="3"/>
  <c r="DB881" i="3"/>
  <c r="DC881" i="3"/>
  <c r="A882" i="3"/>
  <c r="Y882" i="3"/>
  <c r="CX882" i="3" s="1"/>
  <c r="BD62" i="15" s="1"/>
  <c r="CW882" i="3"/>
  <c r="CY882" i="3"/>
  <c r="CZ882" i="3"/>
  <c r="DB882" i="3" s="1"/>
  <c r="DA882" i="3"/>
  <c r="DC882" i="3"/>
  <c r="A883" i="3"/>
  <c r="Y883" i="3"/>
  <c r="CX883" i="3"/>
  <c r="DG883" i="3" s="1"/>
  <c r="CY883" i="3"/>
  <c r="CZ883" i="3"/>
  <c r="DB883" i="3" s="1"/>
  <c r="DA883" i="3"/>
  <c r="DC883" i="3"/>
  <c r="A884" i="3"/>
  <c r="Y884" i="3"/>
  <c r="CX884" i="3" s="1"/>
  <c r="CY884" i="3"/>
  <c r="CZ884" i="3"/>
  <c r="DA884" i="3"/>
  <c r="DB884" i="3"/>
  <c r="DC884" i="3"/>
  <c r="A885" i="3"/>
  <c r="Y885" i="3"/>
  <c r="CX885" i="3"/>
  <c r="CY885" i="3"/>
  <c r="CZ885" i="3"/>
  <c r="DA885" i="3"/>
  <c r="DB885" i="3"/>
  <c r="DC885" i="3"/>
  <c r="A886" i="3"/>
  <c r="Y886" i="3"/>
  <c r="CV886" i="3" s="1"/>
  <c r="CU886" i="3"/>
  <c r="CY886" i="3"/>
  <c r="CZ886" i="3"/>
  <c r="DA886" i="3"/>
  <c r="DB886" i="3"/>
  <c r="DC886" i="3"/>
  <c r="A887" i="3"/>
  <c r="Y887" i="3"/>
  <c r="CX887" i="3"/>
  <c r="CY887" i="3"/>
  <c r="CZ887" i="3"/>
  <c r="DA887" i="3"/>
  <c r="DB887" i="3"/>
  <c r="DC887" i="3"/>
  <c r="A888" i="3"/>
  <c r="Y888" i="3"/>
  <c r="CW888" i="3" s="1"/>
  <c r="CY888" i="3"/>
  <c r="CZ888" i="3"/>
  <c r="DB888" i="3" s="1"/>
  <c r="DA888" i="3"/>
  <c r="DC888" i="3"/>
  <c r="A889" i="3"/>
  <c r="Y889" i="3"/>
  <c r="CW889" i="3" s="1"/>
  <c r="CX889" i="3"/>
  <c r="CY889" i="3"/>
  <c r="CZ889" i="3"/>
  <c r="DA889" i="3"/>
  <c r="DB889" i="3"/>
  <c r="DC889" i="3"/>
  <c r="A890" i="3"/>
  <c r="Y890" i="3"/>
  <c r="CX890" i="3" s="1"/>
  <c r="CY890" i="3"/>
  <c r="CZ890" i="3"/>
  <c r="DB890" i="3" s="1"/>
  <c r="DA890" i="3"/>
  <c r="DC890" i="3"/>
  <c r="A891" i="3"/>
  <c r="Y891" i="3"/>
  <c r="CX891" i="3"/>
  <c r="DG891" i="3" s="1"/>
  <c r="CY891" i="3"/>
  <c r="CZ891" i="3"/>
  <c r="DB891" i="3" s="1"/>
  <c r="DA891" i="3"/>
  <c r="DC891" i="3"/>
  <c r="A892" i="3"/>
  <c r="Y892" i="3"/>
  <c r="CX892" i="3" s="1"/>
  <c r="CY892" i="3"/>
  <c r="CZ892" i="3"/>
  <c r="DA892" i="3"/>
  <c r="DB892" i="3"/>
  <c r="DC892" i="3"/>
  <c r="A893" i="3"/>
  <c r="Y893" i="3"/>
  <c r="CV893" i="3" s="1"/>
  <c r="CU893" i="3"/>
  <c r="CX893" i="3"/>
  <c r="CY893" i="3"/>
  <c r="CZ893" i="3"/>
  <c r="DB893" i="3" s="1"/>
  <c r="DA893" i="3"/>
  <c r="DC893" i="3"/>
  <c r="A894" i="3"/>
  <c r="Y894" i="3"/>
  <c r="CX894" i="3" s="1"/>
  <c r="BD31" i="15" s="1"/>
  <c r="CY894" i="3"/>
  <c r="CZ894" i="3"/>
  <c r="DA894" i="3"/>
  <c r="DB894" i="3"/>
  <c r="DC894" i="3"/>
  <c r="A895" i="3"/>
  <c r="Y895" i="3"/>
  <c r="CX895" i="3" s="1"/>
  <c r="CW895" i="3"/>
  <c r="CY895" i="3"/>
  <c r="CZ895" i="3"/>
  <c r="DB895" i="3" s="1"/>
  <c r="DA895" i="3"/>
  <c r="DC895" i="3"/>
  <c r="A896" i="3"/>
  <c r="Y896" i="3"/>
  <c r="CW896" i="3"/>
  <c r="CX896" i="3"/>
  <c r="CY896" i="3"/>
  <c r="CZ896" i="3"/>
  <c r="DA896" i="3"/>
  <c r="DB896" i="3"/>
  <c r="DC896" i="3"/>
  <c r="A897" i="3"/>
  <c r="Y897" i="3"/>
  <c r="CX897" i="3" s="1"/>
  <c r="CW897" i="3"/>
  <c r="CY897" i="3"/>
  <c r="CZ897" i="3"/>
  <c r="DB897" i="3" s="1"/>
  <c r="DA897" i="3"/>
  <c r="DC897" i="3"/>
  <c r="A898" i="3"/>
  <c r="Y898" i="3"/>
  <c r="CW898" i="3"/>
  <c r="CX898" i="3"/>
  <c r="CY898" i="3"/>
  <c r="CZ898" i="3"/>
  <c r="DA898" i="3"/>
  <c r="DB898" i="3"/>
  <c r="DC898" i="3"/>
  <c r="A899" i="3"/>
  <c r="Y899" i="3"/>
  <c r="CX899" i="3" s="1"/>
  <c r="CW899" i="3"/>
  <c r="CY899" i="3"/>
  <c r="CZ899" i="3"/>
  <c r="DB899" i="3" s="1"/>
  <c r="DA899" i="3"/>
  <c r="DC899" i="3"/>
  <c r="A900" i="3"/>
  <c r="Y900" i="3"/>
  <c r="CW900" i="3"/>
  <c r="CX900" i="3"/>
  <c r="CY900" i="3"/>
  <c r="CZ900" i="3"/>
  <c r="DA900" i="3"/>
  <c r="DB900" i="3"/>
  <c r="DC900" i="3"/>
  <c r="A901" i="3"/>
  <c r="Y901" i="3"/>
  <c r="CX901" i="3"/>
  <c r="CY901" i="3"/>
  <c r="CZ901" i="3"/>
  <c r="DA901" i="3"/>
  <c r="DB901" i="3"/>
  <c r="DC901" i="3"/>
  <c r="A902" i="3"/>
  <c r="Y902" i="3"/>
  <c r="CX902" i="3" s="1"/>
  <c r="DG902" i="3" s="1"/>
  <c r="CY902" i="3"/>
  <c r="CZ902" i="3"/>
  <c r="DB902" i="3" s="1"/>
  <c r="DA902" i="3"/>
  <c r="DC902" i="3"/>
  <c r="A903" i="3"/>
  <c r="Y903" i="3"/>
  <c r="CX903" i="3"/>
  <c r="DG903" i="3" s="1"/>
  <c r="CY903" i="3"/>
  <c r="CZ903" i="3"/>
  <c r="DB903" i="3" s="1"/>
  <c r="DA903" i="3"/>
  <c r="DC903" i="3"/>
  <c r="A904" i="3"/>
  <c r="Y904" i="3"/>
  <c r="CX904" i="3" s="1"/>
  <c r="CY904" i="3"/>
  <c r="CZ904" i="3"/>
  <c r="DA904" i="3"/>
  <c r="DB904" i="3"/>
  <c r="DC904" i="3"/>
  <c r="A905" i="3"/>
  <c r="Y905" i="3"/>
  <c r="CX905" i="3"/>
  <c r="CY905" i="3"/>
  <c r="CZ905" i="3"/>
  <c r="DA905" i="3"/>
  <c r="DB905" i="3"/>
  <c r="DC905" i="3"/>
  <c r="A906" i="3"/>
  <c r="Y906" i="3"/>
  <c r="CX906" i="3" s="1"/>
  <c r="DG906" i="3" s="1"/>
  <c r="CY906" i="3"/>
  <c r="CZ906" i="3"/>
  <c r="DB906" i="3" s="1"/>
  <c r="DA906" i="3"/>
  <c r="DC906" i="3"/>
  <c r="A907" i="3"/>
  <c r="Y907" i="3"/>
  <c r="CX907" i="3"/>
  <c r="DG907" i="3" s="1"/>
  <c r="CY907" i="3"/>
  <c r="CZ907" i="3"/>
  <c r="DB907" i="3" s="1"/>
  <c r="DA907" i="3"/>
  <c r="DC907" i="3"/>
  <c r="A908" i="3"/>
  <c r="Y908" i="3"/>
  <c r="CX908" i="3" s="1"/>
  <c r="DG908" i="3" s="1"/>
  <c r="CU908" i="3"/>
  <c r="CV908" i="3"/>
  <c r="CY908" i="3"/>
  <c r="CZ908" i="3"/>
  <c r="DB908" i="3" s="1"/>
  <c r="DA908" i="3"/>
  <c r="DC908" i="3"/>
  <c r="A909" i="3"/>
  <c r="Y909" i="3"/>
  <c r="CX909" i="3"/>
  <c r="DG909" i="3" s="1"/>
  <c r="CY909" i="3"/>
  <c r="CZ909" i="3"/>
  <c r="DB909" i="3" s="1"/>
  <c r="DA909" i="3"/>
  <c r="DC909" i="3"/>
  <c r="A910" i="3"/>
  <c r="Y910" i="3"/>
  <c r="CW910" i="3" s="1"/>
  <c r="CX910" i="3"/>
  <c r="CY910" i="3"/>
  <c r="CZ910" i="3"/>
  <c r="DA910" i="3"/>
  <c r="DB910" i="3"/>
  <c r="DC910" i="3"/>
  <c r="A911" i="3"/>
  <c r="Y911" i="3"/>
  <c r="CY911" i="3"/>
  <c r="CZ911" i="3"/>
  <c r="DB911" i="3" s="1"/>
  <c r="DA911" i="3"/>
  <c r="DC911" i="3"/>
  <c r="A912" i="3"/>
  <c r="Y912" i="3"/>
  <c r="CW912" i="3" s="1"/>
  <c r="CX912" i="3"/>
  <c r="CY912" i="3"/>
  <c r="CZ912" i="3"/>
  <c r="DA912" i="3"/>
  <c r="DB912" i="3"/>
  <c r="DC912" i="3"/>
  <c r="A913" i="3"/>
  <c r="Y913" i="3"/>
  <c r="CY913" i="3"/>
  <c r="CZ913" i="3"/>
  <c r="DB913" i="3" s="1"/>
  <c r="DA913" i="3"/>
  <c r="DC913" i="3"/>
  <c r="A914" i="3"/>
  <c r="Y914" i="3"/>
  <c r="CW914" i="3" s="1"/>
  <c r="CX914" i="3"/>
  <c r="CY914" i="3"/>
  <c r="CZ914" i="3"/>
  <c r="DA914" i="3"/>
  <c r="DB914" i="3"/>
  <c r="DC914" i="3"/>
  <c r="A915" i="3"/>
  <c r="Y915" i="3"/>
  <c r="CY915" i="3"/>
  <c r="CZ915" i="3"/>
  <c r="DB915" i="3" s="1"/>
  <c r="DA915" i="3"/>
  <c r="DC915" i="3"/>
  <c r="A916" i="3"/>
  <c r="Y916" i="3"/>
  <c r="CX916" i="3" s="1"/>
  <c r="CY916" i="3"/>
  <c r="CZ916" i="3"/>
  <c r="DA916" i="3"/>
  <c r="DB916" i="3"/>
  <c r="DC916" i="3"/>
  <c r="A917" i="3"/>
  <c r="Y917" i="3"/>
  <c r="CX917" i="3"/>
  <c r="CY917" i="3"/>
  <c r="CZ917" i="3"/>
  <c r="DA917" i="3"/>
  <c r="DB917" i="3"/>
  <c r="DC917" i="3"/>
  <c r="A918" i="3"/>
  <c r="Y918" i="3"/>
  <c r="CX918" i="3" s="1"/>
  <c r="DG918" i="3" s="1"/>
  <c r="CY918" i="3"/>
  <c r="CZ918" i="3"/>
  <c r="DB918" i="3" s="1"/>
  <c r="DA918" i="3"/>
  <c r="DC918" i="3"/>
  <c r="A919" i="3"/>
  <c r="Y919" i="3"/>
  <c r="CX919" i="3"/>
  <c r="DG919" i="3" s="1"/>
  <c r="CY919" i="3"/>
  <c r="CZ919" i="3"/>
  <c r="DB919" i="3" s="1"/>
  <c r="DA919" i="3"/>
  <c r="DC919" i="3"/>
  <c r="A920" i="3"/>
  <c r="Y920" i="3"/>
  <c r="CX920" i="3" s="1"/>
  <c r="CY920" i="3"/>
  <c r="CZ920" i="3"/>
  <c r="DA920" i="3"/>
  <c r="DB920" i="3"/>
  <c r="DC920" i="3"/>
  <c r="A921" i="3"/>
  <c r="Y921" i="3"/>
  <c r="CX921" i="3"/>
  <c r="CY921" i="3"/>
  <c r="CZ921" i="3"/>
  <c r="DA921" i="3"/>
  <c r="DB921" i="3"/>
  <c r="DC921" i="3"/>
  <c r="A922" i="3"/>
  <c r="Y922" i="3"/>
  <c r="CX922" i="3" s="1"/>
  <c r="DG922" i="3" s="1"/>
  <c r="CY922" i="3"/>
  <c r="CZ922" i="3"/>
  <c r="DB922" i="3" s="1"/>
  <c r="DA922" i="3"/>
  <c r="DC922" i="3"/>
  <c r="A923" i="3"/>
  <c r="Y923" i="3"/>
  <c r="CU923" i="3"/>
  <c r="CV923" i="3"/>
  <c r="CX923" i="3"/>
  <c r="AB26" i="15" s="1"/>
  <c r="CY923" i="3"/>
  <c r="CZ923" i="3"/>
  <c r="DA923" i="3"/>
  <c r="DB923" i="3"/>
  <c r="DC923" i="3"/>
  <c r="A924" i="3"/>
  <c r="Y924" i="3"/>
  <c r="CX924" i="3" s="1"/>
  <c r="CY924" i="3"/>
  <c r="CZ924" i="3"/>
  <c r="DB924" i="3" s="1"/>
  <c r="DA924" i="3"/>
  <c r="DC924" i="3"/>
  <c r="A925" i="3"/>
  <c r="Y925" i="3"/>
  <c r="CW925" i="3"/>
  <c r="CX925" i="3"/>
  <c r="CY925" i="3"/>
  <c r="CZ925" i="3"/>
  <c r="DA925" i="3"/>
  <c r="DB925" i="3"/>
  <c r="DC925" i="3"/>
  <c r="A926" i="3"/>
  <c r="Y926" i="3"/>
  <c r="CX926" i="3" s="1"/>
  <c r="CW926" i="3"/>
  <c r="CY926" i="3"/>
  <c r="CZ926" i="3"/>
  <c r="DB926" i="3" s="1"/>
  <c r="DA926" i="3"/>
  <c r="DC926" i="3"/>
  <c r="A927" i="3"/>
  <c r="Y927" i="3"/>
  <c r="CW927" i="3"/>
  <c r="CX927" i="3"/>
  <c r="CY927" i="3"/>
  <c r="CZ927" i="3"/>
  <c r="DA927" i="3"/>
  <c r="DB927" i="3"/>
  <c r="DC927" i="3"/>
  <c r="A928" i="3"/>
  <c r="Y928" i="3"/>
  <c r="CX928" i="3" s="1"/>
  <c r="CW928" i="3"/>
  <c r="CY928" i="3"/>
  <c r="CZ928" i="3"/>
  <c r="DB928" i="3" s="1"/>
  <c r="DA928" i="3"/>
  <c r="DC928" i="3"/>
  <c r="A929" i="3"/>
  <c r="Y929" i="3"/>
  <c r="CX929" i="3"/>
  <c r="DG929" i="3" s="1"/>
  <c r="CY929" i="3"/>
  <c r="CZ929" i="3"/>
  <c r="DB929" i="3" s="1"/>
  <c r="DA929" i="3"/>
  <c r="DC929" i="3"/>
  <c r="A930" i="3"/>
  <c r="Y930" i="3"/>
  <c r="CX930" i="3" s="1"/>
  <c r="CY930" i="3"/>
  <c r="CZ930" i="3"/>
  <c r="DA930" i="3"/>
  <c r="DB930" i="3"/>
  <c r="DC930" i="3"/>
  <c r="A931" i="3"/>
  <c r="Y931" i="3"/>
  <c r="CV931" i="3" s="1"/>
  <c r="CU931" i="3"/>
  <c r="CX931" i="3"/>
  <c r="DG931" i="3" s="1"/>
  <c r="CY931" i="3"/>
  <c r="CZ931" i="3"/>
  <c r="DB931" i="3" s="1"/>
  <c r="DA931" i="3"/>
  <c r="DC931" i="3"/>
  <c r="A932" i="3"/>
  <c r="Y932" i="3"/>
  <c r="CX932" i="3" s="1"/>
  <c r="CY932" i="3"/>
  <c r="CZ932" i="3"/>
  <c r="DA932" i="3"/>
  <c r="DB932" i="3"/>
  <c r="DC932" i="3"/>
  <c r="A933" i="3"/>
  <c r="Y933" i="3"/>
  <c r="CX933" i="3" s="1"/>
  <c r="DG933" i="3" s="1"/>
  <c r="CW933" i="3"/>
  <c r="CY933" i="3"/>
  <c r="CZ933" i="3"/>
  <c r="DB933" i="3" s="1"/>
  <c r="DA933" i="3"/>
  <c r="DC933" i="3"/>
  <c r="A934" i="3"/>
  <c r="Y934" i="3"/>
  <c r="CW934" i="3"/>
  <c r="CX934" i="3"/>
  <c r="DF934" i="3" s="1"/>
  <c r="CY934" i="3"/>
  <c r="CZ934" i="3"/>
  <c r="DA934" i="3"/>
  <c r="DB934" i="3"/>
  <c r="DC934" i="3"/>
  <c r="A935" i="3"/>
  <c r="Y935" i="3"/>
  <c r="CX935" i="3" s="1"/>
  <c r="DG935" i="3" s="1"/>
  <c r="CW935" i="3"/>
  <c r="CY935" i="3"/>
  <c r="CZ935" i="3"/>
  <c r="DB935" i="3" s="1"/>
  <c r="DA935" i="3"/>
  <c r="DC935" i="3"/>
  <c r="A936" i="3"/>
  <c r="Y936" i="3"/>
  <c r="CW936" i="3"/>
  <c r="CX936" i="3"/>
  <c r="DF936" i="3" s="1"/>
  <c r="CY936" i="3"/>
  <c r="CZ936" i="3"/>
  <c r="DA936" i="3"/>
  <c r="DB936" i="3"/>
  <c r="DC936" i="3"/>
  <c r="A937" i="3"/>
  <c r="Y937" i="3"/>
  <c r="CX937" i="3"/>
  <c r="CY937" i="3"/>
  <c r="CZ937" i="3"/>
  <c r="DA937" i="3"/>
  <c r="DB937" i="3"/>
  <c r="DC937" i="3"/>
  <c r="A938" i="3"/>
  <c r="Y938" i="3"/>
  <c r="CX938" i="3" s="1"/>
  <c r="DG938" i="3" s="1"/>
  <c r="CY938" i="3"/>
  <c r="CZ938" i="3"/>
  <c r="DB938" i="3" s="1"/>
  <c r="DA938" i="3"/>
  <c r="DC938" i="3"/>
  <c r="A939" i="3"/>
  <c r="Y939" i="3"/>
  <c r="CU939" i="3"/>
  <c r="CV939" i="3"/>
  <c r="CX939" i="3"/>
  <c r="Q25" i="15" s="1"/>
  <c r="CY939" i="3"/>
  <c r="CZ939" i="3"/>
  <c r="DA939" i="3"/>
  <c r="DB939" i="3"/>
  <c r="DC939" i="3"/>
  <c r="A940" i="3"/>
  <c r="Y940" i="3"/>
  <c r="CX940" i="3" s="1"/>
  <c r="CY940" i="3"/>
  <c r="CZ940" i="3"/>
  <c r="DB940" i="3" s="1"/>
  <c r="DA940" i="3"/>
  <c r="DC940" i="3"/>
  <c r="A941" i="3"/>
  <c r="Y941" i="3"/>
  <c r="CW941" i="3"/>
  <c r="CX941" i="3"/>
  <c r="CY941" i="3"/>
  <c r="CZ941" i="3"/>
  <c r="DA941" i="3"/>
  <c r="DB941" i="3"/>
  <c r="DC941" i="3"/>
  <c r="A942" i="3"/>
  <c r="Y942" i="3"/>
  <c r="CX942" i="3"/>
  <c r="CY942" i="3"/>
  <c r="CZ942" i="3"/>
  <c r="DA942" i="3"/>
  <c r="DB942" i="3"/>
  <c r="DC942" i="3"/>
  <c r="A943" i="3"/>
  <c r="CX943" i="3"/>
  <c r="DG943" i="3" s="1"/>
  <c r="CY943" i="3"/>
  <c r="CZ943" i="3"/>
  <c r="DB943" i="3" s="1"/>
  <c r="DA943" i="3"/>
  <c r="DC943" i="3"/>
  <c r="A944" i="3"/>
  <c r="Y944" i="3"/>
  <c r="CX944" i="3"/>
  <c r="DG944" i="3" s="1"/>
  <c r="CY944" i="3"/>
  <c r="CZ944" i="3"/>
  <c r="DB944" i="3" s="1"/>
  <c r="DA944" i="3"/>
  <c r="DC944" i="3"/>
  <c r="A945" i="3"/>
  <c r="Y945" i="3"/>
  <c r="CX945" i="3" s="1"/>
  <c r="DG945" i="3" s="1"/>
  <c r="CY945" i="3"/>
  <c r="CZ945" i="3"/>
  <c r="DA945" i="3"/>
  <c r="DB945" i="3"/>
  <c r="DC945" i="3"/>
  <c r="A946" i="3"/>
  <c r="Y946" i="3"/>
  <c r="CX946" i="3"/>
  <c r="DF946" i="3" s="1"/>
  <c r="DJ946" i="3" s="1"/>
  <c r="CY946" i="3"/>
  <c r="CZ946" i="3"/>
  <c r="DB946" i="3" s="1"/>
  <c r="DA946" i="3"/>
  <c r="DC946" i="3"/>
  <c r="A947" i="3"/>
  <c r="Y947" i="3"/>
  <c r="CX947" i="3" s="1"/>
  <c r="DG947" i="3" s="1"/>
  <c r="CY947" i="3"/>
  <c r="CZ947" i="3"/>
  <c r="DB947" i="3" s="1"/>
  <c r="DA947" i="3"/>
  <c r="DC947" i="3"/>
  <c r="A948" i="3"/>
  <c r="Y948" i="3"/>
  <c r="CX948" i="3"/>
  <c r="DF948" i="3" s="1"/>
  <c r="DJ948" i="3" s="1"/>
  <c r="CY948" i="3"/>
  <c r="CZ948" i="3"/>
  <c r="DA948" i="3"/>
  <c r="DB948" i="3"/>
  <c r="DC948" i="3"/>
  <c r="A949" i="3"/>
  <c r="Y949" i="3"/>
  <c r="CX949" i="3" s="1"/>
  <c r="CY949" i="3"/>
  <c r="CZ949" i="3"/>
  <c r="DA949" i="3"/>
  <c r="DB949" i="3"/>
  <c r="DC949" i="3"/>
  <c r="A950" i="3"/>
  <c r="Y950" i="3"/>
  <c r="CX950" i="3"/>
  <c r="DF950" i="3" s="1"/>
  <c r="DJ950" i="3" s="1"/>
  <c r="CY950" i="3"/>
  <c r="CZ950" i="3"/>
  <c r="DA950" i="3"/>
  <c r="DB950" i="3"/>
  <c r="DC950" i="3"/>
  <c r="A951" i="3"/>
  <c r="Y951" i="3"/>
  <c r="CX951" i="3" s="1"/>
  <c r="CY951" i="3"/>
  <c r="CZ951" i="3"/>
  <c r="DB951" i="3" s="1"/>
  <c r="DA951" i="3"/>
  <c r="DC951" i="3"/>
  <c r="A952" i="3"/>
  <c r="Y952" i="3"/>
  <c r="CX952" i="3"/>
  <c r="DF952" i="3" s="1"/>
  <c r="DJ952" i="3" s="1"/>
  <c r="CY952" i="3"/>
  <c r="CZ952" i="3"/>
  <c r="DA952" i="3"/>
  <c r="DB952" i="3"/>
  <c r="DC952" i="3"/>
  <c r="A953" i="3"/>
  <c r="Y953" i="3"/>
  <c r="CX953" i="3" s="1"/>
  <c r="DG953" i="3" s="1"/>
  <c r="CY953" i="3"/>
  <c r="CZ953" i="3"/>
  <c r="DA953" i="3"/>
  <c r="DB953" i="3"/>
  <c r="DC953" i="3"/>
  <c r="A954" i="3"/>
  <c r="Y954" i="3"/>
  <c r="CX954" i="3"/>
  <c r="DF954" i="3" s="1"/>
  <c r="DJ954" i="3" s="1"/>
  <c r="CY954" i="3"/>
  <c r="CZ954" i="3"/>
  <c r="DA954" i="3"/>
  <c r="DB954" i="3"/>
  <c r="DC954" i="3"/>
  <c r="A955" i="3"/>
  <c r="Y955" i="3"/>
  <c r="CX955" i="3" s="1"/>
  <c r="DG955" i="3" s="1"/>
  <c r="CU955" i="3"/>
  <c r="CV955" i="3"/>
  <c r="CY955" i="3"/>
  <c r="CZ955" i="3"/>
  <c r="DA955" i="3"/>
  <c r="DB955" i="3"/>
  <c r="DC955" i="3"/>
  <c r="A956" i="3"/>
  <c r="Y956" i="3"/>
  <c r="CX956" i="3"/>
  <c r="DF956" i="3" s="1"/>
  <c r="CY956" i="3"/>
  <c r="CZ956" i="3"/>
  <c r="DB956" i="3" s="1"/>
  <c r="DA956" i="3"/>
  <c r="DC956" i="3"/>
  <c r="A957" i="3"/>
  <c r="Y957" i="3"/>
  <c r="CW957" i="3" s="1"/>
  <c r="CY957" i="3"/>
  <c r="CZ957" i="3"/>
  <c r="DA957" i="3"/>
  <c r="DB957" i="3"/>
  <c r="DC957" i="3"/>
  <c r="A958" i="3"/>
  <c r="Y958" i="3"/>
  <c r="CX958" i="3" s="1"/>
  <c r="CY958" i="3"/>
  <c r="CZ958" i="3"/>
  <c r="DA958" i="3"/>
  <c r="DB958" i="3"/>
  <c r="DC958" i="3"/>
  <c r="A959" i="3"/>
  <c r="Y959" i="3"/>
  <c r="CX959" i="3"/>
  <c r="DF959" i="3" s="1"/>
  <c r="DJ959" i="3" s="1"/>
  <c r="CY959" i="3"/>
  <c r="CZ959" i="3"/>
  <c r="DA959" i="3"/>
  <c r="DB959" i="3"/>
  <c r="DC959" i="3"/>
  <c r="A960" i="3"/>
  <c r="Y960" i="3"/>
  <c r="CX960" i="3" s="1"/>
  <c r="DG960" i="3" s="1"/>
  <c r="CY960" i="3"/>
  <c r="CZ960" i="3"/>
  <c r="DB960" i="3" s="1"/>
  <c r="DA960" i="3"/>
  <c r="DC960" i="3"/>
  <c r="A961" i="3"/>
  <c r="Y961" i="3"/>
  <c r="CX961" i="3"/>
  <c r="DF961" i="3" s="1"/>
  <c r="DJ961" i="3" s="1"/>
  <c r="CY961" i="3"/>
  <c r="CZ961" i="3"/>
  <c r="DA961" i="3"/>
  <c r="DB961" i="3"/>
  <c r="DC961" i="3"/>
  <c r="A962" i="3"/>
  <c r="Y962" i="3"/>
  <c r="CX962" i="3" s="1"/>
  <c r="DG962" i="3" s="1"/>
  <c r="CY962" i="3"/>
  <c r="CZ962" i="3"/>
  <c r="DA962" i="3"/>
  <c r="DB962" i="3"/>
  <c r="DC962" i="3"/>
  <c r="A963" i="3"/>
  <c r="Y963" i="3"/>
  <c r="CX963" i="3"/>
  <c r="DF963" i="3" s="1"/>
  <c r="DJ963" i="3" s="1"/>
  <c r="CY963" i="3"/>
  <c r="CZ963" i="3"/>
  <c r="DA963" i="3"/>
  <c r="DB963" i="3"/>
  <c r="DC963" i="3"/>
  <c r="A964" i="3"/>
  <c r="Y964" i="3"/>
  <c r="CX964" i="3" s="1"/>
  <c r="DG964" i="3" s="1"/>
  <c r="CY964" i="3"/>
  <c r="CZ964" i="3"/>
  <c r="DB964" i="3" s="1"/>
  <c r="DA964" i="3"/>
  <c r="DC964" i="3"/>
  <c r="A965" i="3"/>
  <c r="Y965" i="3"/>
  <c r="CX965" i="3"/>
  <c r="DF965" i="3" s="1"/>
  <c r="DJ965" i="3" s="1"/>
  <c r="CY965" i="3"/>
  <c r="CZ965" i="3"/>
  <c r="DB965" i="3" s="1"/>
  <c r="DA965" i="3"/>
  <c r="DC965" i="3"/>
  <c r="A966" i="3"/>
  <c r="Y966" i="3"/>
  <c r="CX966" i="3" s="1"/>
  <c r="DG966" i="3" s="1"/>
  <c r="CY966" i="3"/>
  <c r="CZ966" i="3"/>
  <c r="DA966" i="3"/>
  <c r="DB966" i="3"/>
  <c r="DC966" i="3"/>
  <c r="A967" i="3"/>
  <c r="Y967" i="3"/>
  <c r="CX967" i="3"/>
  <c r="DF967" i="3" s="1"/>
  <c r="DJ967" i="3" s="1"/>
  <c r="CY967" i="3"/>
  <c r="CZ967" i="3"/>
  <c r="DB967" i="3" s="1"/>
  <c r="DA967" i="3"/>
  <c r="DC967" i="3"/>
  <c r="A968" i="3"/>
  <c r="Y968" i="3"/>
  <c r="CX968" i="3" s="1"/>
  <c r="DG968" i="3" s="1"/>
  <c r="CY968" i="3"/>
  <c r="CZ968" i="3"/>
  <c r="DB968" i="3" s="1"/>
  <c r="DA968" i="3"/>
  <c r="DC968" i="3"/>
  <c r="A969" i="3"/>
  <c r="Y969" i="3"/>
  <c r="CX969" i="3"/>
  <c r="DF969" i="3" s="1"/>
  <c r="DJ969" i="3" s="1"/>
  <c r="CY969" i="3"/>
  <c r="CZ969" i="3"/>
  <c r="DB969" i="3" s="1"/>
  <c r="DA969" i="3"/>
  <c r="DC969" i="3"/>
  <c r="A970" i="3"/>
  <c r="Y970" i="3"/>
  <c r="CX970" i="3" s="1"/>
  <c r="DG970" i="3" s="1"/>
  <c r="CY970" i="3"/>
  <c r="CZ970" i="3"/>
  <c r="DA970" i="3"/>
  <c r="DB970" i="3"/>
  <c r="DC970" i="3"/>
  <c r="A971" i="3"/>
  <c r="Y971" i="3"/>
  <c r="CV971" i="3" s="1"/>
  <c r="CU971" i="3"/>
  <c r="CX971" i="3"/>
  <c r="CY971" i="3"/>
  <c r="CZ971" i="3"/>
  <c r="DB971" i="3" s="1"/>
  <c r="DA971" i="3"/>
  <c r="DC971" i="3"/>
  <c r="A972" i="3"/>
  <c r="Y972" i="3"/>
  <c r="CW972" i="3" s="1"/>
  <c r="CY972" i="3"/>
  <c r="CZ972" i="3"/>
  <c r="DB972" i="3" s="1"/>
  <c r="DA972" i="3"/>
  <c r="DC972" i="3"/>
  <c r="A973" i="3"/>
  <c r="Y973" i="3"/>
  <c r="CX973" i="3" s="1"/>
  <c r="CU973" i="3"/>
  <c r="CY973" i="3"/>
  <c r="CZ973" i="3"/>
  <c r="DA973" i="3"/>
  <c r="DB973" i="3"/>
  <c r="DC973" i="3"/>
  <c r="A974" i="3"/>
  <c r="Y974" i="3"/>
  <c r="CX974" i="3" s="1"/>
  <c r="DG974" i="3" s="1"/>
  <c r="CW974" i="3"/>
  <c r="CY974" i="3"/>
  <c r="CZ974" i="3"/>
  <c r="DB974" i="3" s="1"/>
  <c r="DA974" i="3"/>
  <c r="DC974" i="3"/>
  <c r="A975" i="3"/>
  <c r="Y975" i="3"/>
  <c r="CU975" i="3"/>
  <c r="CV975" i="3"/>
  <c r="CX975" i="3"/>
  <c r="CY975" i="3"/>
  <c r="CZ975" i="3"/>
  <c r="DB975" i="3" s="1"/>
  <c r="DA975" i="3"/>
  <c r="DC975" i="3"/>
  <c r="A976" i="3"/>
  <c r="Y976" i="3"/>
  <c r="CW976" i="3" s="1"/>
  <c r="CY976" i="3"/>
  <c r="CZ976" i="3"/>
  <c r="DB976" i="3" s="1"/>
  <c r="DA976" i="3"/>
  <c r="DC976" i="3"/>
  <c r="A977" i="3"/>
  <c r="Y977" i="3"/>
  <c r="CX977" i="3" s="1"/>
  <c r="DG977" i="3" s="1"/>
  <c r="CU977" i="3"/>
  <c r="CY977" i="3"/>
  <c r="CZ977" i="3"/>
  <c r="DB977" i="3" s="1"/>
  <c r="DA977" i="3"/>
  <c r="DC977" i="3"/>
  <c r="A978" i="3"/>
  <c r="Y978" i="3"/>
  <c r="CW978" i="3"/>
  <c r="CX978" i="3"/>
  <c r="DF978" i="3" s="1"/>
  <c r="CY978" i="3"/>
  <c r="CZ978" i="3"/>
  <c r="DA978" i="3"/>
  <c r="DB978" i="3"/>
  <c r="DC978" i="3"/>
  <c r="A979" i="3"/>
  <c r="Y979" i="3"/>
  <c r="CV979" i="3" s="1"/>
  <c r="CU979" i="3"/>
  <c r="CX979" i="3"/>
  <c r="CY979" i="3"/>
  <c r="CZ979" i="3"/>
  <c r="DA979" i="3"/>
  <c r="DB979" i="3"/>
  <c r="DC979" i="3"/>
  <c r="A980" i="3"/>
  <c r="Y980" i="3"/>
  <c r="CW980" i="3" s="1"/>
  <c r="CX980" i="3"/>
  <c r="Z49" i="15" s="1"/>
  <c r="CY980" i="3"/>
  <c r="CZ980" i="3"/>
  <c r="DA980" i="3"/>
  <c r="DB980" i="3"/>
  <c r="DC980" i="3"/>
  <c r="A981" i="3"/>
  <c r="Y981" i="3"/>
  <c r="CW981" i="3" s="1"/>
  <c r="CX981" i="3"/>
  <c r="CY981" i="3"/>
  <c r="CZ981" i="3"/>
  <c r="DA981" i="3"/>
  <c r="DB981" i="3"/>
  <c r="DC981" i="3"/>
  <c r="A982" i="3"/>
  <c r="Y982" i="3"/>
  <c r="CX982" i="3"/>
  <c r="DF982" i="3" s="1"/>
  <c r="DJ982" i="3" s="1"/>
  <c r="CY982" i="3"/>
  <c r="CZ982" i="3"/>
  <c r="DA982" i="3"/>
  <c r="DB982" i="3"/>
  <c r="DC982" i="3"/>
  <c r="A983" i="3"/>
  <c r="Y983" i="3"/>
  <c r="CX983" i="3" s="1"/>
  <c r="CY983" i="3"/>
  <c r="CZ983" i="3"/>
  <c r="DB983" i="3" s="1"/>
  <c r="DA983" i="3"/>
  <c r="DC983" i="3"/>
  <c r="A984" i="3"/>
  <c r="Y984" i="3"/>
  <c r="CX984" i="3" s="1"/>
  <c r="CY984" i="3"/>
  <c r="CZ984" i="3"/>
  <c r="DB984" i="3" s="1"/>
  <c r="DA984" i="3"/>
  <c r="DC984" i="3"/>
  <c r="A985" i="3"/>
  <c r="Y985" i="3"/>
  <c r="CX985" i="3"/>
  <c r="DG985" i="3" s="1"/>
  <c r="CY985" i="3"/>
  <c r="CZ985" i="3"/>
  <c r="DA985" i="3"/>
  <c r="DB985" i="3"/>
  <c r="DC985" i="3"/>
  <c r="A986" i="3"/>
  <c r="Y986" i="3"/>
  <c r="CX986" i="3" s="1"/>
  <c r="CU986" i="3"/>
  <c r="CY986" i="3"/>
  <c r="CZ986" i="3"/>
  <c r="DB986" i="3" s="1"/>
  <c r="DA986" i="3"/>
  <c r="DC986" i="3"/>
  <c r="A987" i="3"/>
  <c r="Y987" i="3"/>
  <c r="CW987" i="3"/>
  <c r="CX987" i="3"/>
  <c r="DF987" i="3" s="1"/>
  <c r="CY987" i="3"/>
  <c r="CZ987" i="3"/>
  <c r="DA987" i="3"/>
  <c r="DB987" i="3"/>
  <c r="DC987" i="3"/>
  <c r="A988" i="3"/>
  <c r="Y988" i="3"/>
  <c r="CX988" i="3" s="1"/>
  <c r="CY988" i="3"/>
  <c r="CZ988" i="3"/>
  <c r="DB988" i="3" s="1"/>
  <c r="DA988" i="3"/>
  <c r="DC988" i="3"/>
  <c r="A989" i="3"/>
  <c r="Y989" i="3"/>
  <c r="CX989" i="3"/>
  <c r="DG989" i="3" s="1"/>
  <c r="CY989" i="3"/>
  <c r="CZ989" i="3"/>
  <c r="DA989" i="3"/>
  <c r="DB989" i="3"/>
  <c r="DC989" i="3"/>
  <c r="A990" i="3"/>
  <c r="Y990" i="3"/>
  <c r="CX990" i="3"/>
  <c r="DF990" i="3" s="1"/>
  <c r="DJ990" i="3" s="1"/>
  <c r="CY990" i="3"/>
  <c r="CZ990" i="3"/>
  <c r="DA990" i="3"/>
  <c r="DB990" i="3"/>
  <c r="DC990" i="3"/>
  <c r="A991" i="3"/>
  <c r="Y991" i="3"/>
  <c r="CX991" i="3" s="1"/>
  <c r="CY991" i="3"/>
  <c r="CZ991" i="3"/>
  <c r="DB991" i="3" s="1"/>
  <c r="DA991" i="3"/>
  <c r="DC991" i="3"/>
  <c r="A992" i="3"/>
  <c r="Y992" i="3"/>
  <c r="CX992" i="3" s="1"/>
  <c r="CY992" i="3"/>
  <c r="CZ992" i="3"/>
  <c r="DB992" i="3" s="1"/>
  <c r="DA992" i="3"/>
  <c r="DC992" i="3"/>
  <c r="A993" i="3"/>
  <c r="Y993" i="3"/>
  <c r="CU993" i="3"/>
  <c r="CV993" i="3"/>
  <c r="CX993" i="3"/>
  <c r="AC26" i="15" s="1"/>
  <c r="CY993" i="3"/>
  <c r="CZ993" i="3"/>
  <c r="DB993" i="3" s="1"/>
  <c r="DA993" i="3"/>
  <c r="DC993" i="3"/>
  <c r="A994" i="3"/>
  <c r="Y994" i="3"/>
  <c r="CX994" i="3" s="1"/>
  <c r="BG31" i="15" s="1"/>
  <c r="CY994" i="3"/>
  <c r="CZ994" i="3"/>
  <c r="DB994" i="3" s="1"/>
  <c r="DA994" i="3"/>
  <c r="DC994" i="3"/>
  <c r="A995" i="3"/>
  <c r="Y995" i="3"/>
  <c r="CW995" i="3"/>
  <c r="CX995" i="3"/>
  <c r="Z42" i="15" s="1"/>
  <c r="CY995" i="3"/>
  <c r="CZ995" i="3"/>
  <c r="DA995" i="3"/>
  <c r="DB995" i="3"/>
  <c r="DC995" i="3"/>
  <c r="A996" i="3"/>
  <c r="Y996" i="3"/>
  <c r="CW996" i="3" s="1"/>
  <c r="CY996" i="3"/>
  <c r="CZ996" i="3"/>
  <c r="DB996" i="3" s="1"/>
  <c r="DA996" i="3"/>
  <c r="DC996" i="3"/>
  <c r="A997" i="3"/>
  <c r="Y997" i="3"/>
  <c r="CW997" i="3"/>
  <c r="CX997" i="3"/>
  <c r="Y61" i="15" s="1"/>
  <c r="CY997" i="3"/>
  <c r="CZ997" i="3"/>
  <c r="DA997" i="3"/>
  <c r="DB997" i="3"/>
  <c r="DC997" i="3"/>
  <c r="A998" i="3"/>
  <c r="Y998" i="3"/>
  <c r="CW998" i="3" s="1"/>
  <c r="CY998" i="3"/>
  <c r="CZ998" i="3"/>
  <c r="DB998" i="3" s="1"/>
  <c r="DA998" i="3"/>
  <c r="DC998" i="3"/>
  <c r="A999" i="3"/>
  <c r="Y999" i="3"/>
  <c r="CX999" i="3"/>
  <c r="CY999" i="3"/>
  <c r="CZ999" i="3"/>
  <c r="DA999" i="3"/>
  <c r="DB999" i="3"/>
  <c r="DC999" i="3"/>
  <c r="A1000" i="3"/>
  <c r="Y1000" i="3"/>
  <c r="CX1000" i="3" s="1"/>
  <c r="CY1000" i="3"/>
  <c r="CZ1000" i="3"/>
  <c r="DA1000" i="3"/>
  <c r="DB1000" i="3"/>
  <c r="DC1000" i="3"/>
  <c r="A1001" i="3"/>
  <c r="Y1001" i="3"/>
  <c r="CV1001" i="3" s="1"/>
  <c r="CU1001" i="3"/>
  <c r="CX1001" i="3"/>
  <c r="CY1001" i="3"/>
  <c r="CZ1001" i="3"/>
  <c r="DA1001" i="3"/>
  <c r="DB1001" i="3"/>
  <c r="DC1001" i="3"/>
  <c r="A1002" i="3"/>
  <c r="Y1002" i="3"/>
  <c r="CX1002" i="3" s="1"/>
  <c r="CY1002" i="3"/>
  <c r="CZ1002" i="3"/>
  <c r="DA1002" i="3"/>
  <c r="DB1002" i="3"/>
  <c r="DC1002" i="3"/>
  <c r="A1003" i="3"/>
  <c r="Y1003" i="3"/>
  <c r="CW1003" i="3" s="1"/>
  <c r="CY1003" i="3"/>
  <c r="CZ1003" i="3"/>
  <c r="DB1003" i="3" s="1"/>
  <c r="DA1003" i="3"/>
  <c r="DC1003" i="3"/>
  <c r="A1004" i="3"/>
  <c r="Y1004" i="3"/>
  <c r="CW1004" i="3"/>
  <c r="CX1004" i="3"/>
  <c r="CY1004" i="3"/>
  <c r="CZ1004" i="3"/>
  <c r="DA1004" i="3"/>
  <c r="DB1004" i="3"/>
  <c r="DC1004" i="3"/>
  <c r="A1005" i="3"/>
  <c r="Y1005" i="3"/>
  <c r="CW1005" i="3" s="1"/>
  <c r="CY1005" i="3"/>
  <c r="CZ1005" i="3"/>
  <c r="DB1005" i="3" s="1"/>
  <c r="DA1005" i="3"/>
  <c r="DC1005" i="3"/>
  <c r="A1006" i="3"/>
  <c r="Y1006" i="3"/>
  <c r="CW1006" i="3"/>
  <c r="CX1006" i="3"/>
  <c r="CY1006" i="3"/>
  <c r="CZ1006" i="3"/>
  <c r="DA1006" i="3"/>
  <c r="DB1006" i="3"/>
  <c r="DC1006" i="3"/>
  <c r="A1007" i="3"/>
  <c r="Y1007" i="3"/>
  <c r="CX1007" i="3" s="1"/>
  <c r="CY1007" i="3"/>
  <c r="CZ1007" i="3"/>
  <c r="DB1007" i="3" s="1"/>
  <c r="DA1007" i="3"/>
  <c r="DC1007" i="3"/>
  <c r="A1008" i="3"/>
  <c r="Y1008" i="3"/>
  <c r="CX1008" i="3" s="1"/>
  <c r="CY1008" i="3"/>
  <c r="CZ1008" i="3"/>
  <c r="DB1008" i="3" s="1"/>
  <c r="DA1008" i="3"/>
  <c r="DC1008" i="3"/>
  <c r="A1009" i="3"/>
  <c r="Y1009" i="3"/>
  <c r="CU1009" i="3"/>
  <c r="CV1009" i="3"/>
  <c r="CX1009" i="3"/>
  <c r="R19" i="15" s="1"/>
  <c r="CY1009" i="3"/>
  <c r="CZ1009" i="3"/>
  <c r="DB1009" i="3" s="1"/>
  <c r="DA1009" i="3"/>
  <c r="DC1009" i="3"/>
  <c r="A1010" i="3"/>
  <c r="Y1010" i="3"/>
  <c r="CU1010" i="3"/>
  <c r="CV1010" i="3"/>
  <c r="CX1010" i="3"/>
  <c r="CY1010" i="3"/>
  <c r="CZ1010" i="3"/>
  <c r="DA1010" i="3"/>
  <c r="DB1010" i="3"/>
  <c r="DC1010" i="3"/>
  <c r="A1011" i="3"/>
  <c r="Y1011" i="3"/>
  <c r="CV1011" i="3" s="1"/>
  <c r="CU1011" i="3"/>
  <c r="CX1011" i="3"/>
  <c r="S19" i="15" s="1"/>
  <c r="CY1011" i="3"/>
  <c r="CZ1011" i="3"/>
  <c r="DA1011" i="3"/>
  <c r="DB1011" i="3"/>
  <c r="DC1011" i="3"/>
  <c r="A1012" i="3"/>
  <c r="Y1012" i="3"/>
  <c r="CV1012" i="3" s="1"/>
  <c r="CU1012" i="3"/>
  <c r="CY1012" i="3"/>
  <c r="CZ1012" i="3"/>
  <c r="DB1012" i="3" s="1"/>
  <c r="DA1012" i="3"/>
  <c r="DC1012" i="3"/>
  <c r="A1013" i="3"/>
  <c r="Y1013" i="3"/>
  <c r="CU1013" i="3"/>
  <c r="CV1013" i="3"/>
  <c r="CX1013" i="3"/>
  <c r="Q22" i="15" s="1"/>
  <c r="CY1013" i="3"/>
  <c r="CZ1013" i="3"/>
  <c r="DB1013" i="3" s="1"/>
  <c r="DA1013" i="3"/>
  <c r="DC1013" i="3"/>
  <c r="A1014" i="3"/>
  <c r="Y1014" i="3"/>
  <c r="CX1014" i="3" s="1"/>
  <c r="BH31" i="15" s="1"/>
  <c r="CY1014" i="3"/>
  <c r="CZ1014" i="3"/>
  <c r="DB1014" i="3" s="1"/>
  <c r="DA1014" i="3"/>
  <c r="DC1014" i="3"/>
  <c r="A1015" i="3"/>
  <c r="Y1015" i="3"/>
  <c r="CW1015" i="3"/>
  <c r="CX1015" i="3"/>
  <c r="U35" i="15" s="1"/>
  <c r="CY1015" i="3"/>
  <c r="CZ1015" i="3"/>
  <c r="DA1015" i="3"/>
  <c r="DB1015" i="3"/>
  <c r="DC1015" i="3"/>
  <c r="A1016" i="3"/>
  <c r="Y1016" i="3"/>
  <c r="CX1016" i="3" s="1"/>
  <c r="CY1016" i="3"/>
  <c r="CZ1016" i="3"/>
  <c r="DB1016" i="3" s="1"/>
  <c r="DA1016" i="3"/>
  <c r="DC1016" i="3"/>
  <c r="A1017" i="3"/>
  <c r="Y1017" i="3"/>
  <c r="CX1017" i="3" s="1"/>
  <c r="CY1017" i="3"/>
  <c r="CZ1017" i="3"/>
  <c r="DB1017" i="3" s="1"/>
  <c r="DA1017" i="3"/>
  <c r="DC1017" i="3"/>
  <c r="A1018" i="3"/>
  <c r="Y1018" i="3"/>
  <c r="CX1018" i="3"/>
  <c r="CY1018" i="3"/>
  <c r="CZ1018" i="3"/>
  <c r="DA1018" i="3"/>
  <c r="DB1018" i="3"/>
  <c r="DC1018" i="3"/>
  <c r="A1019" i="3"/>
  <c r="Y1019" i="3"/>
  <c r="CX1019" i="3" s="1"/>
  <c r="CY1019" i="3"/>
  <c r="CZ1019" i="3"/>
  <c r="DA1019" i="3"/>
  <c r="DB1019" i="3"/>
  <c r="DC1019" i="3"/>
  <c r="A1020" i="3"/>
  <c r="Y1020" i="3"/>
  <c r="CV1020" i="3" s="1"/>
  <c r="CU1020" i="3"/>
  <c r="CX1020" i="3"/>
  <c r="CY1020" i="3"/>
  <c r="CZ1020" i="3"/>
  <c r="DA1020" i="3"/>
  <c r="DB1020" i="3"/>
  <c r="DC1020" i="3"/>
  <c r="A1021" i="3"/>
  <c r="Y1021" i="3"/>
  <c r="CX1021" i="3" s="1"/>
  <c r="CY1021" i="3"/>
  <c r="CZ1021" i="3"/>
  <c r="DA1021" i="3"/>
  <c r="DB1021" i="3"/>
  <c r="DC1021" i="3"/>
  <c r="A1022" i="3"/>
  <c r="Y1022" i="3"/>
  <c r="CW1022" i="3" s="1"/>
  <c r="CY1022" i="3"/>
  <c r="CZ1022" i="3"/>
  <c r="DB1022" i="3" s="1"/>
  <c r="DA1022" i="3"/>
  <c r="DC1022" i="3"/>
  <c r="A1023" i="3"/>
  <c r="Y1023" i="3"/>
  <c r="CX1023" i="3"/>
  <c r="CY1023" i="3"/>
  <c r="CZ1023" i="3"/>
  <c r="DA1023" i="3"/>
  <c r="DB1023" i="3"/>
  <c r="DC1023" i="3"/>
  <c r="A1024" i="3"/>
  <c r="Y1024" i="3"/>
  <c r="CX1024" i="3" s="1"/>
  <c r="CY1024" i="3"/>
  <c r="CZ1024" i="3"/>
  <c r="DA1024" i="3"/>
  <c r="DB1024" i="3"/>
  <c r="DC1024" i="3"/>
  <c r="A1025" i="3"/>
  <c r="Y1025" i="3"/>
  <c r="CX1025" i="3" s="1"/>
  <c r="CY1025" i="3"/>
  <c r="CZ1025" i="3"/>
  <c r="DB1025" i="3" s="1"/>
  <c r="DA1025" i="3"/>
  <c r="DC1025" i="3"/>
  <c r="A1026" i="3"/>
  <c r="Y1026" i="3"/>
  <c r="CX1026" i="3" s="1"/>
  <c r="CY1026" i="3"/>
  <c r="CZ1026" i="3"/>
  <c r="DB1026" i="3" s="1"/>
  <c r="DA1026" i="3"/>
  <c r="DC1026" i="3"/>
  <c r="A1027" i="3"/>
  <c r="Y1027" i="3"/>
  <c r="CU1027" i="3"/>
  <c r="CV1027" i="3"/>
  <c r="CX1027" i="3"/>
  <c r="X29" i="15" s="1"/>
  <c r="CY1027" i="3"/>
  <c r="CZ1027" i="3"/>
  <c r="DB1027" i="3" s="1"/>
  <c r="DA1027" i="3"/>
  <c r="DC1027" i="3"/>
  <c r="A1028" i="3"/>
  <c r="Y1028" i="3"/>
  <c r="CX1028" i="3" s="1"/>
  <c r="BI31" i="15" s="1"/>
  <c r="CY1028" i="3"/>
  <c r="CZ1028" i="3"/>
  <c r="DB1028" i="3" s="1"/>
  <c r="DA1028" i="3"/>
  <c r="DC1028" i="3"/>
  <c r="A1029" i="3"/>
  <c r="Y1029" i="3"/>
  <c r="CW1029" i="3"/>
  <c r="CX1029" i="3"/>
  <c r="V36" i="15" s="1"/>
  <c r="CY1029" i="3"/>
  <c r="CZ1029" i="3"/>
  <c r="DA1029" i="3"/>
  <c r="DB1029" i="3"/>
  <c r="DC1029" i="3"/>
  <c r="A1030" i="3"/>
  <c r="Y1030" i="3"/>
  <c r="CW1030" i="3" s="1"/>
  <c r="CY1030" i="3"/>
  <c r="CZ1030" i="3"/>
  <c r="DB1030" i="3" s="1"/>
  <c r="DA1030" i="3"/>
  <c r="DC1030" i="3"/>
  <c r="A1031" i="3"/>
  <c r="Y1031" i="3"/>
  <c r="CW1031" i="3"/>
  <c r="CX1031" i="3"/>
  <c r="Q38" i="15" s="1"/>
  <c r="CY1031" i="3"/>
  <c r="CZ1031" i="3"/>
  <c r="DA1031" i="3"/>
  <c r="DB1031" i="3"/>
  <c r="DC1031" i="3"/>
  <c r="A1032" i="3"/>
  <c r="Y1032" i="3"/>
  <c r="CW1032" i="3" s="1"/>
  <c r="CY1032" i="3"/>
  <c r="CZ1032" i="3"/>
  <c r="DB1032" i="3" s="1"/>
  <c r="DA1032" i="3"/>
  <c r="DC1032" i="3"/>
  <c r="A1033" i="3"/>
  <c r="Y1033" i="3"/>
  <c r="CW1033" i="3"/>
  <c r="CX1033" i="3"/>
  <c r="AA50" i="15" s="1"/>
  <c r="CY1033" i="3"/>
  <c r="CZ1033" i="3"/>
  <c r="DA1033" i="3"/>
  <c r="DB1033" i="3"/>
  <c r="DC1033" i="3"/>
  <c r="A1034" i="3"/>
  <c r="Y1034" i="3"/>
  <c r="CW1034" i="3" s="1"/>
  <c r="CY1034" i="3"/>
  <c r="CZ1034" i="3"/>
  <c r="DB1034" i="3" s="1"/>
  <c r="DA1034" i="3"/>
  <c r="DC1034" i="3"/>
  <c r="A1035" i="3"/>
  <c r="Y1035" i="3"/>
  <c r="CW1035" i="3"/>
  <c r="CX1035" i="3"/>
  <c r="Z52" i="15" s="1"/>
  <c r="CY1035" i="3"/>
  <c r="CZ1035" i="3"/>
  <c r="DA1035" i="3"/>
  <c r="DB1035" i="3"/>
  <c r="DC1035" i="3"/>
  <c r="A1036" i="3"/>
  <c r="Y1036" i="3"/>
  <c r="CW1036" i="3" s="1"/>
  <c r="CY1036" i="3"/>
  <c r="CZ1036" i="3"/>
  <c r="DB1036" i="3" s="1"/>
  <c r="DA1036" i="3"/>
  <c r="DC1036" i="3"/>
  <c r="A1037" i="3"/>
  <c r="Y1037" i="3"/>
  <c r="CX1037" i="3"/>
  <c r="CY1037" i="3"/>
  <c r="CZ1037" i="3"/>
  <c r="DA1037" i="3"/>
  <c r="DB1037" i="3"/>
  <c r="DC1037" i="3"/>
  <c r="A1038" i="3"/>
  <c r="Y1038" i="3"/>
  <c r="CX1038" i="3" s="1"/>
  <c r="CY1038" i="3"/>
  <c r="CZ1038" i="3"/>
  <c r="DA1038" i="3"/>
  <c r="DB1038" i="3"/>
  <c r="DC1038" i="3"/>
  <c r="A1039" i="3"/>
  <c r="Y1039" i="3"/>
  <c r="CX1039" i="3" s="1"/>
  <c r="CY1039" i="3"/>
  <c r="CZ1039" i="3"/>
  <c r="DB1039" i="3" s="1"/>
  <c r="DA1039" i="3"/>
  <c r="DC1039" i="3"/>
  <c r="A1040" i="3"/>
  <c r="Y1040" i="3"/>
  <c r="CX1040" i="3" s="1"/>
  <c r="CY1040" i="3"/>
  <c r="CZ1040" i="3"/>
  <c r="DB1040" i="3" s="1"/>
  <c r="DA1040" i="3"/>
  <c r="DC1040" i="3"/>
  <c r="A1041" i="3"/>
  <c r="Y1041" i="3"/>
  <c r="CX1041" i="3"/>
  <c r="CY1041" i="3"/>
  <c r="CZ1041" i="3"/>
  <c r="DA1041" i="3"/>
  <c r="DB1041" i="3"/>
  <c r="DC1041" i="3"/>
  <c r="A1042" i="3"/>
  <c r="Y1042" i="3"/>
  <c r="CX1042" i="3" s="1"/>
  <c r="CY1042" i="3"/>
  <c r="CZ1042" i="3"/>
  <c r="DA1042" i="3"/>
  <c r="DB1042" i="3"/>
  <c r="DC1042" i="3"/>
  <c r="A1043" i="3"/>
  <c r="Y1043" i="3"/>
  <c r="CX1043" i="3" s="1"/>
  <c r="CY1043" i="3"/>
  <c r="CZ1043" i="3"/>
  <c r="DB1043" i="3" s="1"/>
  <c r="DA1043" i="3"/>
  <c r="DC1043" i="3"/>
  <c r="A1044" i="3"/>
  <c r="Y1044" i="3"/>
  <c r="CU1044" i="3"/>
  <c r="CV1044" i="3"/>
  <c r="CX1044" i="3"/>
  <c r="CY1044" i="3"/>
  <c r="CZ1044" i="3"/>
  <c r="DA1044" i="3"/>
  <c r="DB1044" i="3"/>
  <c r="DC1044" i="3"/>
  <c r="A1045" i="3"/>
  <c r="Y1045" i="3"/>
  <c r="CX1045" i="3" s="1"/>
  <c r="CY1045" i="3"/>
  <c r="CZ1045" i="3"/>
  <c r="DB1045" i="3" s="1"/>
  <c r="DA1045" i="3"/>
  <c r="DC1045" i="3"/>
  <c r="A1046" i="3"/>
  <c r="Y1046" i="3"/>
  <c r="CW1046" i="3" s="1"/>
  <c r="CX1046" i="3"/>
  <c r="CY1046" i="3"/>
  <c r="CZ1046" i="3"/>
  <c r="DA1046" i="3"/>
  <c r="DB1046" i="3"/>
  <c r="DC1046" i="3"/>
  <c r="A1047" i="3"/>
  <c r="Y1047" i="3"/>
  <c r="CW1047" i="3" s="1"/>
  <c r="CY1047" i="3"/>
  <c r="CZ1047" i="3"/>
  <c r="DB1047" i="3" s="1"/>
  <c r="DA1047" i="3"/>
  <c r="DC1047" i="3"/>
  <c r="A1048" i="3"/>
  <c r="Y1048" i="3"/>
  <c r="CW1048" i="3" s="1"/>
  <c r="CX1048" i="3"/>
  <c r="CY1048" i="3"/>
  <c r="CZ1048" i="3"/>
  <c r="DA1048" i="3"/>
  <c r="DB1048" i="3"/>
  <c r="DC1048" i="3"/>
  <c r="A1049" i="3"/>
  <c r="Y1049" i="3"/>
  <c r="CW1049" i="3" s="1"/>
  <c r="CY1049" i="3"/>
  <c r="CZ1049" i="3"/>
  <c r="DB1049" i="3" s="1"/>
  <c r="DA1049" i="3"/>
  <c r="DC1049" i="3"/>
  <c r="A1050" i="3"/>
  <c r="Y1050" i="3"/>
  <c r="CW1050" i="3" s="1"/>
  <c r="CX1050" i="3"/>
  <c r="CY1050" i="3"/>
  <c r="CZ1050" i="3"/>
  <c r="DA1050" i="3"/>
  <c r="DB1050" i="3"/>
  <c r="DC1050" i="3"/>
  <c r="A1051" i="3"/>
  <c r="Y1051" i="3"/>
  <c r="CW1051" i="3" s="1"/>
  <c r="CY1051" i="3"/>
  <c r="CZ1051" i="3"/>
  <c r="DB1051" i="3" s="1"/>
  <c r="DA1051" i="3"/>
  <c r="DC1051" i="3"/>
  <c r="A1052" i="3"/>
  <c r="Y1052" i="3"/>
  <c r="CW1052" i="3" s="1"/>
  <c r="CX1052" i="3"/>
  <c r="CY1052" i="3"/>
  <c r="CZ1052" i="3"/>
  <c r="DA1052" i="3"/>
  <c r="DB1052" i="3"/>
  <c r="DC1052" i="3"/>
  <c r="A1053" i="3"/>
  <c r="Y1053" i="3"/>
  <c r="CW1053" i="3" s="1"/>
  <c r="CY1053" i="3"/>
  <c r="CZ1053" i="3"/>
  <c r="DB1053" i="3" s="1"/>
  <c r="DA1053" i="3"/>
  <c r="DC1053" i="3"/>
  <c r="A1054" i="3"/>
  <c r="Y1054" i="3"/>
  <c r="CX1054" i="3" s="1"/>
  <c r="CY1054" i="3"/>
  <c r="CZ1054" i="3"/>
  <c r="DB1054" i="3" s="1"/>
  <c r="DA1054" i="3"/>
  <c r="DC1054" i="3"/>
  <c r="A1055" i="3"/>
  <c r="Y1055" i="3"/>
  <c r="CX1055" i="3"/>
  <c r="CY1055" i="3"/>
  <c r="CZ1055" i="3"/>
  <c r="DA1055" i="3"/>
  <c r="DB1055" i="3"/>
  <c r="DC1055" i="3"/>
  <c r="A1056" i="3"/>
  <c r="Y1056" i="3"/>
  <c r="CX1056" i="3" s="1"/>
  <c r="CY1056" i="3"/>
  <c r="CZ1056" i="3"/>
  <c r="DA1056" i="3"/>
  <c r="DB1056" i="3"/>
  <c r="DC1056" i="3"/>
  <c r="A1057" i="3"/>
  <c r="Y1057" i="3"/>
  <c r="CX1057" i="3" s="1"/>
  <c r="CY1057" i="3"/>
  <c r="CZ1057" i="3"/>
  <c r="DB1057" i="3" s="1"/>
  <c r="DA1057" i="3"/>
  <c r="DC1057" i="3"/>
  <c r="A1058" i="3"/>
  <c r="Y1058" i="3"/>
  <c r="CX1058" i="3" s="1"/>
  <c r="CY1058" i="3"/>
  <c r="CZ1058" i="3"/>
  <c r="DB1058" i="3" s="1"/>
  <c r="DA1058" i="3"/>
  <c r="DC1058" i="3"/>
  <c r="A1059" i="3"/>
  <c r="Y1059" i="3"/>
  <c r="CX1059" i="3"/>
  <c r="CY1059" i="3"/>
  <c r="CZ1059" i="3"/>
  <c r="DA1059" i="3"/>
  <c r="DB1059" i="3"/>
  <c r="DC1059" i="3"/>
  <c r="A1060" i="3"/>
  <c r="Y1060" i="3"/>
  <c r="CX1060" i="3" s="1"/>
  <c r="CY1060" i="3"/>
  <c r="CZ1060" i="3"/>
  <c r="DA1060" i="3"/>
  <c r="DB1060" i="3"/>
  <c r="DC1060" i="3"/>
  <c r="A1061" i="3"/>
  <c r="Y1061" i="3"/>
  <c r="CV1061" i="3" s="1"/>
  <c r="CU1061" i="3"/>
  <c r="CX1061" i="3"/>
  <c r="Y29" i="15" s="1"/>
  <c r="CY1061" i="3"/>
  <c r="CZ1061" i="3"/>
  <c r="DA1061" i="3"/>
  <c r="DB1061" i="3"/>
  <c r="DC1061" i="3"/>
  <c r="A1062" i="3"/>
  <c r="Y1062" i="3"/>
  <c r="CX1062" i="3" s="1"/>
  <c r="BJ31" i="15" s="1"/>
  <c r="CY1062" i="3"/>
  <c r="CZ1062" i="3"/>
  <c r="DA1062" i="3"/>
  <c r="DB1062" i="3"/>
  <c r="DC1062" i="3"/>
  <c r="A1063" i="3"/>
  <c r="Y1063" i="3"/>
  <c r="CW1063" i="3" s="1"/>
  <c r="CY1063" i="3"/>
  <c r="CZ1063" i="3"/>
  <c r="DB1063" i="3" s="1"/>
  <c r="DA1063" i="3"/>
  <c r="DC1063" i="3"/>
  <c r="A1064" i="3"/>
  <c r="Y1064" i="3"/>
  <c r="CW1064" i="3"/>
  <c r="CX1064" i="3"/>
  <c r="Q41" i="15" s="1"/>
  <c r="CY1064" i="3"/>
  <c r="CZ1064" i="3"/>
  <c r="DA1064" i="3"/>
  <c r="DB1064" i="3"/>
  <c r="DC1064" i="3"/>
  <c r="A1065" i="3"/>
  <c r="Y1065" i="3"/>
  <c r="CW1065" i="3" s="1"/>
  <c r="CY1065" i="3"/>
  <c r="CZ1065" i="3"/>
  <c r="DB1065" i="3" s="1"/>
  <c r="DA1065" i="3"/>
  <c r="DC1065" i="3"/>
  <c r="A1066" i="3"/>
  <c r="Y1066" i="3"/>
  <c r="CW1066" i="3"/>
  <c r="CX1066" i="3"/>
  <c r="AB50" i="15" s="1"/>
  <c r="CY1066" i="3"/>
  <c r="CZ1066" i="3"/>
  <c r="DA1066" i="3"/>
  <c r="DB1066" i="3"/>
  <c r="DC1066" i="3"/>
  <c r="A1067" i="3"/>
  <c r="Y1067" i="3"/>
  <c r="CW1067" i="3" s="1"/>
  <c r="CY1067" i="3"/>
  <c r="CZ1067" i="3"/>
  <c r="DB1067" i="3" s="1"/>
  <c r="DA1067" i="3"/>
  <c r="DC1067" i="3"/>
  <c r="A1068" i="3"/>
  <c r="Y1068" i="3"/>
  <c r="CW1068" i="3"/>
  <c r="CX1068" i="3"/>
  <c r="AA52" i="15" s="1"/>
  <c r="CY1068" i="3"/>
  <c r="CZ1068" i="3"/>
  <c r="DA1068" i="3"/>
  <c r="DB1068" i="3"/>
  <c r="DC1068" i="3"/>
  <c r="A1069" i="3"/>
  <c r="Y1069" i="3"/>
  <c r="CW1069" i="3" s="1"/>
  <c r="CY1069" i="3"/>
  <c r="CZ1069" i="3"/>
  <c r="DB1069" i="3" s="1"/>
  <c r="DA1069" i="3"/>
  <c r="DC1069" i="3"/>
  <c r="A1070" i="3"/>
  <c r="Y1070" i="3"/>
  <c r="CX1070" i="3"/>
  <c r="CY1070" i="3"/>
  <c r="CZ1070" i="3"/>
  <c r="DA1070" i="3"/>
  <c r="DB1070" i="3"/>
  <c r="DC1070" i="3"/>
  <c r="A1071" i="3"/>
  <c r="Y1071" i="3"/>
  <c r="CX1071" i="3" s="1"/>
  <c r="CY1071" i="3"/>
  <c r="CZ1071" i="3"/>
  <c r="DA1071" i="3"/>
  <c r="DB1071" i="3"/>
  <c r="DC1071" i="3"/>
  <c r="A1072" i="3"/>
  <c r="Y1072" i="3"/>
  <c r="CX1072" i="3" s="1"/>
  <c r="CY1072" i="3"/>
  <c r="CZ1072" i="3"/>
  <c r="DB1072" i="3" s="1"/>
  <c r="DA1072" i="3"/>
  <c r="DC1072" i="3"/>
  <c r="A1073" i="3"/>
  <c r="Y1073" i="3"/>
  <c r="CX1073" i="3" s="1"/>
  <c r="CY1073" i="3"/>
  <c r="CZ1073" i="3"/>
  <c r="DB1073" i="3" s="1"/>
  <c r="DA1073" i="3"/>
  <c r="DC1073" i="3"/>
  <c r="A1074" i="3"/>
  <c r="Y1074" i="3"/>
  <c r="CU1074" i="3"/>
  <c r="CV1074" i="3"/>
  <c r="CX1074" i="3"/>
  <c r="CY1074" i="3"/>
  <c r="CZ1074" i="3"/>
  <c r="DB1074" i="3" s="1"/>
  <c r="DA1074" i="3"/>
  <c r="DC1074" i="3"/>
  <c r="A1075" i="3"/>
  <c r="Y1075" i="3"/>
  <c r="CX1075" i="3" s="1"/>
  <c r="CY1075" i="3"/>
  <c r="CZ1075" i="3"/>
  <c r="DB1075" i="3" s="1"/>
  <c r="DA1075" i="3"/>
  <c r="DC1075" i="3"/>
  <c r="A1076" i="3"/>
  <c r="Y1076" i="3"/>
  <c r="CW1076" i="3"/>
  <c r="CX1076" i="3"/>
  <c r="CY1076" i="3"/>
  <c r="CZ1076" i="3"/>
  <c r="DA1076" i="3"/>
  <c r="DB1076" i="3"/>
  <c r="DC1076" i="3"/>
  <c r="A1077" i="3"/>
  <c r="Y1077" i="3"/>
  <c r="CW1077" i="3" s="1"/>
  <c r="CY1077" i="3"/>
  <c r="CZ1077" i="3"/>
  <c r="DB1077" i="3" s="1"/>
  <c r="DA1077" i="3"/>
  <c r="DC1077" i="3"/>
  <c r="A1078" i="3"/>
  <c r="Y1078" i="3"/>
  <c r="CW1078" i="3"/>
  <c r="CX1078" i="3"/>
  <c r="CY1078" i="3"/>
  <c r="CZ1078" i="3"/>
  <c r="DA1078" i="3"/>
  <c r="DB1078" i="3"/>
  <c r="DC1078" i="3"/>
  <c r="A1079" i="3"/>
  <c r="Y1079" i="3"/>
  <c r="CW1079" i="3" s="1"/>
  <c r="CY1079" i="3"/>
  <c r="CZ1079" i="3"/>
  <c r="DB1079" i="3" s="1"/>
  <c r="DA1079" i="3"/>
  <c r="DC1079" i="3"/>
  <c r="A1080" i="3"/>
  <c r="Y1080" i="3"/>
  <c r="CW1080" i="3"/>
  <c r="CX1080" i="3"/>
  <c r="CY1080" i="3"/>
  <c r="CZ1080" i="3"/>
  <c r="DA1080" i="3"/>
  <c r="DB1080" i="3"/>
  <c r="DC1080" i="3"/>
  <c r="A1081" i="3"/>
  <c r="Y1081" i="3"/>
  <c r="CW1081" i="3" s="1"/>
  <c r="CY1081" i="3"/>
  <c r="CZ1081" i="3"/>
  <c r="DB1081" i="3" s="1"/>
  <c r="DA1081" i="3"/>
  <c r="DC1081" i="3"/>
  <c r="A1082" i="3"/>
  <c r="Y1082" i="3"/>
  <c r="CW1082" i="3"/>
  <c r="CX1082" i="3"/>
  <c r="CY1082" i="3"/>
  <c r="CZ1082" i="3"/>
  <c r="DA1082" i="3"/>
  <c r="DB1082" i="3"/>
  <c r="DC1082" i="3"/>
  <c r="A1083" i="3"/>
  <c r="Y1083" i="3"/>
  <c r="CX1083" i="3" s="1"/>
  <c r="DF1083" i="3" s="1"/>
  <c r="DJ1083" i="3" s="1"/>
  <c r="CY1083" i="3"/>
  <c r="CZ1083" i="3"/>
  <c r="DB1083" i="3" s="1"/>
  <c r="DA1083" i="3"/>
  <c r="DC1083" i="3"/>
  <c r="A1084" i="3"/>
  <c r="Y1084" i="3"/>
  <c r="CX1084" i="3" s="1"/>
  <c r="CY1084" i="3"/>
  <c r="CZ1084" i="3"/>
  <c r="DB1084" i="3" s="1"/>
  <c r="DA1084" i="3"/>
  <c r="DC1084" i="3"/>
  <c r="A1085" i="3"/>
  <c r="Y1085" i="3"/>
  <c r="CX1085" i="3"/>
  <c r="CY1085" i="3"/>
  <c r="CZ1085" i="3"/>
  <c r="DA1085" i="3"/>
  <c r="DB1085" i="3"/>
  <c r="DC1085" i="3"/>
  <c r="A1086" i="3"/>
  <c r="Y1086" i="3"/>
  <c r="CX1086" i="3" s="1"/>
  <c r="DG1086" i="3" s="1"/>
  <c r="CY1086" i="3"/>
  <c r="CZ1086" i="3"/>
  <c r="DA1086" i="3"/>
  <c r="DB1086" i="3"/>
  <c r="DC1086" i="3"/>
  <c r="A1087" i="3"/>
  <c r="Y1087" i="3"/>
  <c r="CV1087" i="3" s="1"/>
  <c r="CU1087" i="3"/>
  <c r="CX1087" i="3"/>
  <c r="U30" i="15" s="1"/>
  <c r="CY1087" i="3"/>
  <c r="CZ1087" i="3"/>
  <c r="DA1087" i="3"/>
  <c r="DB1087" i="3"/>
  <c r="DC1087" i="3"/>
  <c r="A1088" i="3"/>
  <c r="Y1088" i="3"/>
  <c r="CY1088" i="3"/>
  <c r="CZ1088" i="3"/>
  <c r="DB1088" i="3" s="1"/>
  <c r="DA1088" i="3"/>
  <c r="DC1088" i="3"/>
  <c r="A1089" i="3"/>
  <c r="Y1089" i="3"/>
  <c r="CW1089" i="3" s="1"/>
  <c r="CX1089" i="3"/>
  <c r="BK62" i="15" s="1"/>
  <c r="CY1089" i="3"/>
  <c r="CZ1089" i="3"/>
  <c r="DA1089" i="3"/>
  <c r="DB1089" i="3"/>
  <c r="DC1089" i="3"/>
  <c r="A1090" i="3"/>
  <c r="Y1090" i="3"/>
  <c r="CX1090" i="3" s="1"/>
  <c r="DG1090" i="3" s="1"/>
  <c r="CY1090" i="3"/>
  <c r="CZ1090" i="3"/>
  <c r="DA1090" i="3"/>
  <c r="DB1090" i="3"/>
  <c r="DC1090" i="3"/>
  <c r="A1091" i="3"/>
  <c r="Y1091" i="3"/>
  <c r="CX1091" i="3" s="1"/>
  <c r="DF1091" i="3" s="1"/>
  <c r="DJ1091" i="3" s="1"/>
  <c r="CY1091" i="3"/>
  <c r="CZ1091" i="3"/>
  <c r="DB1091" i="3" s="1"/>
  <c r="DA1091" i="3"/>
  <c r="DC1091" i="3"/>
  <c r="A1092" i="3"/>
  <c r="Y1092" i="3"/>
  <c r="CX1092" i="3" s="1"/>
  <c r="CY1092" i="3"/>
  <c r="CZ1092" i="3"/>
  <c r="DB1092" i="3" s="1"/>
  <c r="DA1092" i="3"/>
  <c r="DC1092" i="3"/>
  <c r="A1093" i="3"/>
  <c r="Y1093" i="3"/>
  <c r="CX1093" i="3"/>
  <c r="CY1093" i="3"/>
  <c r="CZ1093" i="3"/>
  <c r="DA1093" i="3"/>
  <c r="DB1093" i="3"/>
  <c r="DC1093" i="3"/>
  <c r="A1094" i="3"/>
  <c r="Y1094" i="3"/>
  <c r="CU1094" i="3"/>
  <c r="CY1094" i="3"/>
  <c r="CZ1094" i="3"/>
  <c r="DB1094" i="3" s="1"/>
  <c r="DA1094" i="3"/>
  <c r="DC1094" i="3"/>
  <c r="A1095" i="3"/>
  <c r="Y1095" i="3"/>
  <c r="CW1095" i="3"/>
  <c r="CX1095" i="3"/>
  <c r="CY1095" i="3"/>
  <c r="CZ1095" i="3"/>
  <c r="DA1095" i="3"/>
  <c r="DB1095" i="3"/>
  <c r="DC1095" i="3"/>
  <c r="A1096" i="3"/>
  <c r="Y1096" i="3"/>
  <c r="CW1096" i="3" s="1"/>
  <c r="CY1096" i="3"/>
  <c r="CZ1096" i="3"/>
  <c r="DB1096" i="3" s="1"/>
  <c r="DA1096" i="3"/>
  <c r="DC1096" i="3"/>
  <c r="A1097" i="3"/>
  <c r="Y1097" i="3"/>
  <c r="CX1097" i="3"/>
  <c r="CY1097" i="3"/>
  <c r="CZ1097" i="3"/>
  <c r="DA1097" i="3"/>
  <c r="DB1097" i="3"/>
  <c r="DC1097" i="3"/>
  <c r="A1098" i="3"/>
  <c r="Y1098" i="3"/>
  <c r="CX1098" i="3" s="1"/>
  <c r="DG1098" i="3" s="1"/>
  <c r="CY1098" i="3"/>
  <c r="CZ1098" i="3"/>
  <c r="DA1098" i="3"/>
  <c r="DB1098" i="3"/>
  <c r="DC1098" i="3"/>
  <c r="A1099" i="3"/>
  <c r="Y1099" i="3"/>
  <c r="CX1099" i="3" s="1"/>
  <c r="DF1099" i="3" s="1"/>
  <c r="DJ1099" i="3" s="1"/>
  <c r="CY1099" i="3"/>
  <c r="CZ1099" i="3"/>
  <c r="DB1099" i="3" s="1"/>
  <c r="DA1099" i="3"/>
  <c r="DC1099" i="3"/>
  <c r="A1100" i="3"/>
  <c r="Y1100" i="3"/>
  <c r="CX1100" i="3" s="1"/>
  <c r="CY1100" i="3"/>
  <c r="CZ1100" i="3"/>
  <c r="DB1100" i="3" s="1"/>
  <c r="DA1100" i="3"/>
  <c r="DC1100" i="3"/>
  <c r="A1101" i="3"/>
  <c r="Y1101" i="3"/>
  <c r="CU1101" i="3"/>
  <c r="CV1101" i="3"/>
  <c r="CX1101" i="3"/>
  <c r="AD26" i="15" s="1"/>
  <c r="CY1101" i="3"/>
  <c r="CZ1101" i="3"/>
  <c r="DB1101" i="3" s="1"/>
  <c r="DA1101" i="3"/>
  <c r="DC1101" i="3"/>
  <c r="A1102" i="3"/>
  <c r="Y1102" i="3"/>
  <c r="CX1102" i="3" s="1"/>
  <c r="BK31" i="15" s="1"/>
  <c r="CY1102" i="3"/>
  <c r="CZ1102" i="3"/>
  <c r="DB1102" i="3" s="1"/>
  <c r="DA1102" i="3"/>
  <c r="DC1102" i="3"/>
  <c r="A1103" i="3"/>
  <c r="Y1103" i="3"/>
  <c r="CW1103" i="3"/>
  <c r="CX1103" i="3"/>
  <c r="AA42" i="15" s="1"/>
  <c r="CY1103" i="3"/>
  <c r="CZ1103" i="3"/>
  <c r="DA1103" i="3"/>
  <c r="DB1103" i="3"/>
  <c r="DC1103" i="3"/>
  <c r="A1104" i="3"/>
  <c r="Y1104" i="3"/>
  <c r="CW1104" i="3" s="1"/>
  <c r="CY1104" i="3"/>
  <c r="CZ1104" i="3"/>
  <c r="DB1104" i="3" s="1"/>
  <c r="DA1104" i="3"/>
  <c r="DC1104" i="3"/>
  <c r="A1105" i="3"/>
  <c r="Y1105" i="3"/>
  <c r="CW1105" i="3"/>
  <c r="CX1105" i="3"/>
  <c r="Z61" i="15" s="1"/>
  <c r="CY1105" i="3"/>
  <c r="CZ1105" i="3"/>
  <c r="DA1105" i="3"/>
  <c r="DB1105" i="3"/>
  <c r="DC1105" i="3"/>
  <c r="A1106" i="3"/>
  <c r="Y1106" i="3"/>
  <c r="CW1106" i="3" s="1"/>
  <c r="CY1106" i="3"/>
  <c r="CZ1106" i="3"/>
  <c r="DB1106" i="3" s="1"/>
  <c r="DA1106" i="3"/>
  <c r="DC1106" i="3"/>
  <c r="A1107" i="3"/>
  <c r="Y1107" i="3"/>
  <c r="CX1107" i="3"/>
  <c r="CY1107" i="3"/>
  <c r="CZ1107" i="3"/>
  <c r="DA1107" i="3"/>
  <c r="DB1107" i="3"/>
  <c r="DC1107" i="3"/>
  <c r="A1108" i="3"/>
  <c r="Y1108" i="3"/>
  <c r="CX1108" i="3" s="1"/>
  <c r="DG1108" i="3" s="1"/>
  <c r="CY1108" i="3"/>
  <c r="CZ1108" i="3"/>
  <c r="DA1108" i="3"/>
  <c r="DB1108" i="3"/>
  <c r="DC1108" i="3"/>
  <c r="A1109" i="3"/>
  <c r="Y1109" i="3"/>
  <c r="CV1109" i="3" s="1"/>
  <c r="CU1109" i="3"/>
  <c r="CX1109" i="3"/>
  <c r="CY1109" i="3"/>
  <c r="CZ1109" i="3"/>
  <c r="DA1109" i="3"/>
  <c r="DB1109" i="3"/>
  <c r="DC1109" i="3"/>
  <c r="A1110" i="3"/>
  <c r="Y1110" i="3"/>
  <c r="CX1110" i="3" s="1"/>
  <c r="DG1110" i="3" s="1"/>
  <c r="CY1110" i="3"/>
  <c r="CZ1110" i="3"/>
  <c r="DA1110" i="3"/>
  <c r="DB1110" i="3"/>
  <c r="DC1110" i="3"/>
  <c r="A1111" i="3"/>
  <c r="Y1111" i="3"/>
  <c r="CW1111" i="3" s="1"/>
  <c r="CY1111" i="3"/>
  <c r="CZ1111" i="3"/>
  <c r="DB1111" i="3" s="1"/>
  <c r="DA1111" i="3"/>
  <c r="DC1111" i="3"/>
  <c r="A1112" i="3"/>
  <c r="Y1112" i="3"/>
  <c r="CW1112" i="3"/>
  <c r="CX1112" i="3"/>
  <c r="CY1112" i="3"/>
  <c r="CZ1112" i="3"/>
  <c r="DA1112" i="3"/>
  <c r="DB1112" i="3"/>
  <c r="DC1112" i="3"/>
  <c r="A1113" i="3"/>
  <c r="Y1113" i="3"/>
  <c r="CW1113" i="3" s="1"/>
  <c r="CY1113" i="3"/>
  <c r="CZ1113" i="3"/>
  <c r="DB1113" i="3" s="1"/>
  <c r="DA1113" i="3"/>
  <c r="DC1113" i="3"/>
  <c r="A1114" i="3"/>
  <c r="Y1114" i="3"/>
  <c r="CW1114" i="3"/>
  <c r="CX1114" i="3"/>
  <c r="CY1114" i="3"/>
  <c r="CZ1114" i="3"/>
  <c r="DA1114" i="3"/>
  <c r="DB1114" i="3"/>
  <c r="DC1114" i="3"/>
  <c r="A1115" i="3"/>
  <c r="Y1115" i="3"/>
  <c r="CX1115" i="3" s="1"/>
  <c r="DF1115" i="3" s="1"/>
  <c r="CY1115" i="3"/>
  <c r="CZ1115" i="3"/>
  <c r="DB1115" i="3" s="1"/>
  <c r="DA1115" i="3"/>
  <c r="DC1115" i="3"/>
  <c r="A1116" i="3"/>
  <c r="Y1116" i="3"/>
  <c r="CX1116" i="3" s="1"/>
  <c r="CY1116" i="3"/>
  <c r="CZ1116" i="3"/>
  <c r="DB1116" i="3" s="1"/>
  <c r="DA1116" i="3"/>
  <c r="DC1116" i="3"/>
  <c r="A1117" i="3"/>
  <c r="Y1117" i="3"/>
  <c r="CU1117" i="3"/>
  <c r="CV1117" i="3"/>
  <c r="CX1117" i="3"/>
  <c r="Z21" i="15" s="1"/>
  <c r="CY1117" i="3"/>
  <c r="CZ1117" i="3"/>
  <c r="DB1117" i="3" s="1"/>
  <c r="DA1117" i="3"/>
  <c r="DC1117" i="3"/>
  <c r="A1118" i="3"/>
  <c r="Y1118" i="3"/>
  <c r="CX1118" i="3" s="1"/>
  <c r="BL31" i="15" s="1"/>
  <c r="CY1118" i="3"/>
  <c r="CZ1118" i="3"/>
  <c r="DB1118" i="3" s="1"/>
  <c r="DA1118" i="3"/>
  <c r="DC1118" i="3"/>
  <c r="A1119" i="3"/>
  <c r="Y1119" i="3"/>
  <c r="CW1119" i="3"/>
  <c r="CX1119" i="3"/>
  <c r="V35" i="15" s="1"/>
  <c r="CY1119" i="3"/>
  <c r="CZ1119" i="3"/>
  <c r="DA1119" i="3"/>
  <c r="DB1119" i="3"/>
  <c r="DC1119" i="3"/>
  <c r="A1120" i="3"/>
  <c r="Y1120" i="3"/>
  <c r="CW1120" i="3" s="1"/>
  <c r="CY1120" i="3"/>
  <c r="CZ1120" i="3"/>
  <c r="DB1120" i="3" s="1"/>
  <c r="DA1120" i="3"/>
  <c r="DC1120" i="3"/>
  <c r="A1121" i="3"/>
  <c r="Y1121" i="3"/>
  <c r="CW1121" i="3"/>
  <c r="CX1121" i="3"/>
  <c r="AB42" i="15" s="1"/>
  <c r="CY1121" i="3"/>
  <c r="CZ1121" i="3"/>
  <c r="DA1121" i="3"/>
  <c r="DB1121" i="3"/>
  <c r="DC1121" i="3"/>
  <c r="A1122" i="3"/>
  <c r="Y1122" i="3"/>
  <c r="CW1122" i="3" s="1"/>
  <c r="CY1122" i="3"/>
  <c r="CZ1122" i="3"/>
  <c r="DB1122" i="3" s="1"/>
  <c r="DA1122" i="3"/>
  <c r="DC1122" i="3"/>
  <c r="A1123" i="3"/>
  <c r="Y1123" i="3"/>
  <c r="CW1123" i="3"/>
  <c r="CX1123" i="3"/>
  <c r="Q58" i="15" s="1"/>
  <c r="CY1123" i="3"/>
  <c r="CZ1123" i="3"/>
  <c r="DA1123" i="3"/>
  <c r="DB1123" i="3"/>
  <c r="DC1123" i="3"/>
  <c r="A1124" i="3"/>
  <c r="Y1124" i="3"/>
  <c r="CW1124" i="3" s="1"/>
  <c r="CY1124" i="3"/>
  <c r="CZ1124" i="3"/>
  <c r="DB1124" i="3" s="1"/>
  <c r="DA1124" i="3"/>
  <c r="DC1124" i="3"/>
  <c r="A1125" i="3"/>
  <c r="Y1125" i="3"/>
  <c r="CX1125" i="3"/>
  <c r="CY1125" i="3"/>
  <c r="CZ1125" i="3"/>
  <c r="DA1125" i="3"/>
  <c r="DB1125" i="3"/>
  <c r="DC1125" i="3"/>
  <c r="A1126" i="3"/>
  <c r="Y1126" i="3"/>
  <c r="CU1126" i="3"/>
  <c r="CY1126" i="3"/>
  <c r="CZ1126" i="3"/>
  <c r="DB1126" i="3" s="1"/>
  <c r="DA1126" i="3"/>
  <c r="DC1126" i="3"/>
  <c r="A1127" i="3"/>
  <c r="Y1127" i="3"/>
  <c r="CX1127" i="3"/>
  <c r="CY1127" i="3"/>
  <c r="CZ1127" i="3"/>
  <c r="DA1127" i="3"/>
  <c r="DB1127" i="3"/>
  <c r="DC1127" i="3"/>
  <c r="A1128" i="3"/>
  <c r="Y1128" i="3"/>
  <c r="CY1128" i="3"/>
  <c r="CZ1128" i="3"/>
  <c r="DB1128" i="3" s="1"/>
  <c r="DA1128" i="3"/>
  <c r="DC1128" i="3"/>
  <c r="A1129" i="3"/>
  <c r="Y1129" i="3"/>
  <c r="CW1129" i="3" s="1"/>
  <c r="CX1129" i="3"/>
  <c r="CY1129" i="3"/>
  <c r="CZ1129" i="3"/>
  <c r="DA1129" i="3"/>
  <c r="DB1129" i="3"/>
  <c r="DC1129" i="3"/>
  <c r="A1130" i="3"/>
  <c r="Y1130" i="3"/>
  <c r="CY1130" i="3"/>
  <c r="CZ1130" i="3"/>
  <c r="DB1130" i="3" s="1"/>
  <c r="DA1130" i="3"/>
  <c r="DC1130" i="3"/>
  <c r="A1131" i="3"/>
  <c r="Y1131" i="3"/>
  <c r="CW1131" i="3" s="1"/>
  <c r="CX1131" i="3"/>
  <c r="CY1131" i="3"/>
  <c r="CZ1131" i="3"/>
  <c r="DA1131" i="3"/>
  <c r="DB1131" i="3"/>
  <c r="DC1131" i="3"/>
  <c r="A1132" i="3"/>
  <c r="Y1132" i="3"/>
  <c r="CY1132" i="3"/>
  <c r="CZ1132" i="3"/>
  <c r="DB1132" i="3" s="1"/>
  <c r="DA1132" i="3"/>
  <c r="DC1132" i="3"/>
  <c r="A1133" i="3"/>
  <c r="Y1133" i="3"/>
  <c r="CW1133" i="3" s="1"/>
  <c r="CX1133" i="3"/>
  <c r="CY1133" i="3"/>
  <c r="CZ1133" i="3"/>
  <c r="DA1133" i="3"/>
  <c r="DB1133" i="3"/>
  <c r="DC1133" i="3"/>
  <c r="A1134" i="3"/>
  <c r="Y1134" i="3"/>
  <c r="CX1134" i="3" s="1"/>
  <c r="DG1134" i="3" s="1"/>
  <c r="CY1134" i="3"/>
  <c r="CZ1134" i="3"/>
  <c r="DA1134" i="3"/>
  <c r="DB1134" i="3"/>
  <c r="DC1134" i="3"/>
  <c r="A1135" i="3"/>
  <c r="Y1135" i="3"/>
  <c r="CV1135" i="3" s="1"/>
  <c r="CU1135" i="3"/>
  <c r="CX1135" i="3"/>
  <c r="U28" i="15" s="1"/>
  <c r="CY1135" i="3"/>
  <c r="CZ1135" i="3"/>
  <c r="DA1135" i="3"/>
  <c r="DB1135" i="3"/>
  <c r="DC1135" i="3"/>
  <c r="A1136" i="3"/>
  <c r="Y1136" i="3"/>
  <c r="CX1136" i="3" s="1"/>
  <c r="CY1136" i="3"/>
  <c r="CZ1136" i="3"/>
  <c r="DA1136" i="3"/>
  <c r="DB1136" i="3"/>
  <c r="DC1136" i="3"/>
  <c r="A1137" i="3"/>
  <c r="Y1137" i="3"/>
  <c r="CX1137" i="3" s="1"/>
  <c r="DF1137" i="3" s="1"/>
  <c r="DJ1137" i="3" s="1"/>
  <c r="CY1137" i="3"/>
  <c r="CZ1137" i="3"/>
  <c r="DB1137" i="3" s="1"/>
  <c r="DA1137" i="3"/>
  <c r="DC1137" i="3"/>
  <c r="A1138" i="3"/>
  <c r="Y1138" i="3"/>
  <c r="CU1138" i="3"/>
  <c r="CV1138" i="3"/>
  <c r="CX1138" i="3"/>
  <c r="DG1138" i="3" s="1"/>
  <c r="CY1138" i="3"/>
  <c r="CZ1138" i="3"/>
  <c r="DA1138" i="3"/>
  <c r="DB1138" i="3"/>
  <c r="DC1138" i="3"/>
  <c r="A1139" i="3"/>
  <c r="Y1139" i="3"/>
  <c r="CX1139" i="3" s="1"/>
  <c r="DG1139" i="3" s="1"/>
  <c r="CY1139" i="3"/>
  <c r="CZ1139" i="3"/>
  <c r="DB1139" i="3" s="1"/>
  <c r="DA1139" i="3"/>
  <c r="DC1139" i="3"/>
  <c r="A1140" i="3"/>
  <c r="Y1140" i="3"/>
  <c r="CX1140" i="3" s="1"/>
  <c r="DF1140" i="3" s="1"/>
  <c r="DJ1140" i="3" s="1"/>
  <c r="CY1140" i="3"/>
  <c r="CZ1140" i="3"/>
  <c r="DB1140" i="3" s="1"/>
  <c r="DA1140" i="3"/>
  <c r="DC1140" i="3"/>
  <c r="A1141" i="3"/>
  <c r="Y1141" i="3"/>
  <c r="CU1141" i="3"/>
  <c r="CV1141" i="3"/>
  <c r="CX1141" i="3"/>
  <c r="Q20" i="15" s="1"/>
  <c r="CY1141" i="3"/>
  <c r="CZ1141" i="3"/>
  <c r="DB1141" i="3" s="1"/>
  <c r="DA1141" i="3"/>
  <c r="DC1141" i="3"/>
  <c r="A1142" i="3"/>
  <c r="Y1142" i="3"/>
  <c r="CW1142" i="3" s="1"/>
  <c r="CX1142" i="3"/>
  <c r="Q55" i="15" s="1"/>
  <c r="CY1142" i="3"/>
  <c r="CZ1142" i="3"/>
  <c r="DA1142" i="3"/>
  <c r="DB1142" i="3"/>
  <c r="DC1142" i="3"/>
  <c r="A1143" i="3"/>
  <c r="Y1143" i="3"/>
  <c r="CX1143" i="3" s="1"/>
  <c r="CY1143" i="3"/>
  <c r="CZ1143" i="3"/>
  <c r="DB1143" i="3" s="1"/>
  <c r="DA1143" i="3"/>
  <c r="DC1143" i="3"/>
  <c r="A1144" i="3"/>
  <c r="Y1144" i="3"/>
  <c r="CW1144" i="3" s="1"/>
  <c r="CX1144" i="3"/>
  <c r="BN62" i="15" s="1"/>
  <c r="CY1144" i="3"/>
  <c r="CZ1144" i="3"/>
  <c r="DA1144" i="3"/>
  <c r="DB1144" i="3"/>
  <c r="DC1144" i="3"/>
  <c r="A1145" i="3"/>
  <c r="Y1145" i="3"/>
  <c r="CX1145" i="3" s="1"/>
  <c r="CY1145" i="3"/>
  <c r="CZ1145" i="3"/>
  <c r="DA1145" i="3"/>
  <c r="DB1145" i="3"/>
  <c r="DC1145" i="3"/>
  <c r="A1146" i="3"/>
  <c r="Y1146" i="3"/>
  <c r="CX1146" i="3" s="1"/>
  <c r="DF1146" i="3" s="1"/>
  <c r="CY1146" i="3"/>
  <c r="CZ1146" i="3"/>
  <c r="DB1146" i="3" s="1"/>
  <c r="DA1146" i="3"/>
  <c r="DC1146" i="3"/>
  <c r="A1147" i="3"/>
  <c r="Y1147" i="3"/>
  <c r="CX1147" i="3" s="1"/>
  <c r="CY1147" i="3"/>
  <c r="CZ1147" i="3"/>
  <c r="DB1147" i="3" s="1"/>
  <c r="DA1147" i="3"/>
  <c r="DC1147" i="3"/>
  <c r="A1148" i="3"/>
  <c r="Y1148" i="3"/>
  <c r="CU1148" i="3"/>
  <c r="CV1148" i="3"/>
  <c r="CX1148" i="3"/>
  <c r="CY1148" i="3"/>
  <c r="CZ1148" i="3"/>
  <c r="DB1148" i="3" s="1"/>
  <c r="DA1148" i="3"/>
  <c r="DC1148" i="3"/>
  <c r="A1149" i="3"/>
  <c r="Y1149" i="3"/>
  <c r="CW1149" i="3" s="1"/>
  <c r="CX1149" i="3"/>
  <c r="CY1149" i="3"/>
  <c r="CZ1149" i="3"/>
  <c r="DA1149" i="3"/>
  <c r="DB1149" i="3"/>
  <c r="DC1149" i="3"/>
  <c r="A1150" i="3"/>
  <c r="Y1150" i="3"/>
  <c r="CX1150" i="3" s="1"/>
  <c r="DF1150" i="3" s="1"/>
  <c r="CW1150" i="3"/>
  <c r="CY1150" i="3"/>
  <c r="CZ1150" i="3"/>
  <c r="DB1150" i="3" s="1"/>
  <c r="DA1150" i="3"/>
  <c r="DC1150" i="3"/>
  <c r="A1151" i="3"/>
  <c r="Y1151" i="3"/>
  <c r="CW1151" i="3" s="1"/>
  <c r="CX1151" i="3"/>
  <c r="CY1151" i="3"/>
  <c r="CZ1151" i="3"/>
  <c r="DA1151" i="3"/>
  <c r="DB1151" i="3"/>
  <c r="DC1151" i="3"/>
  <c r="A1152" i="3"/>
  <c r="Y1152" i="3"/>
  <c r="CX1152" i="3"/>
  <c r="DG1152" i="3" s="1"/>
  <c r="CY1152" i="3"/>
  <c r="CZ1152" i="3"/>
  <c r="DA1152" i="3"/>
  <c r="DB1152" i="3"/>
  <c r="DC1152" i="3"/>
  <c r="A1153" i="3"/>
  <c r="Y1153" i="3"/>
  <c r="CX1153" i="3" s="1"/>
  <c r="DF1153" i="3" s="1"/>
  <c r="CY1153" i="3"/>
  <c r="CZ1153" i="3"/>
  <c r="DB1153" i="3" s="1"/>
  <c r="DA1153" i="3"/>
  <c r="DC1153" i="3"/>
  <c r="A1154" i="3"/>
  <c r="Y1154" i="3"/>
  <c r="CX1154" i="3" s="1"/>
  <c r="DF1154" i="3" s="1"/>
  <c r="CY1154" i="3"/>
  <c r="CZ1154" i="3"/>
  <c r="DB1154" i="3" s="1"/>
  <c r="DA1154" i="3"/>
  <c r="DC1154" i="3"/>
  <c r="A1155" i="3"/>
  <c r="Y1155" i="3"/>
  <c r="CU1155" i="3"/>
  <c r="CV1155" i="3"/>
  <c r="CX1155" i="3"/>
  <c r="AA21" i="15" s="1"/>
  <c r="CY1155" i="3"/>
  <c r="CZ1155" i="3"/>
  <c r="DB1155" i="3" s="1"/>
  <c r="DA1155" i="3"/>
  <c r="DC1155" i="3"/>
  <c r="A1156" i="3"/>
  <c r="Y1156" i="3"/>
  <c r="CX1156" i="3" s="1"/>
  <c r="CY1156" i="3"/>
  <c r="CZ1156" i="3"/>
  <c r="DB1156" i="3" s="1"/>
  <c r="DA1156" i="3"/>
  <c r="DC1156" i="3"/>
  <c r="A1157" i="3"/>
  <c r="Y1157" i="3"/>
  <c r="CW1157" i="3"/>
  <c r="CX1157" i="3"/>
  <c r="CY1157" i="3"/>
  <c r="CZ1157" i="3"/>
  <c r="DA1157" i="3"/>
  <c r="DB1157" i="3"/>
  <c r="DC1157" i="3"/>
  <c r="A1158" i="3"/>
  <c r="Y1158" i="3"/>
  <c r="CY1158" i="3"/>
  <c r="CZ1158" i="3"/>
  <c r="DB1158" i="3" s="1"/>
  <c r="DA1158" i="3"/>
  <c r="DC1158" i="3"/>
  <c r="A1159" i="3"/>
  <c r="Y1159" i="3"/>
  <c r="CX1159" i="3"/>
  <c r="CY1159" i="3"/>
  <c r="CZ1159" i="3"/>
  <c r="DA1159" i="3"/>
  <c r="DB1159" i="3"/>
  <c r="DC1159" i="3"/>
  <c r="A1160" i="3"/>
  <c r="Y1160" i="3"/>
  <c r="CX1160" i="3"/>
  <c r="DG1160" i="3" s="1"/>
  <c r="CY1160" i="3"/>
  <c r="CZ1160" i="3"/>
  <c r="DA1160" i="3"/>
  <c r="DB1160" i="3"/>
  <c r="DC1160" i="3"/>
  <c r="A1161" i="3"/>
  <c r="Y1161" i="3"/>
  <c r="CX1161" i="3" s="1"/>
  <c r="CY1161" i="3"/>
  <c r="CZ1161" i="3"/>
  <c r="DB1161" i="3" s="1"/>
  <c r="DA1161" i="3"/>
  <c r="DC1161" i="3"/>
  <c r="A1162" i="3"/>
  <c r="Y1162" i="3"/>
  <c r="CV1162" i="3" s="1"/>
  <c r="CU1162" i="3"/>
  <c r="CX1162" i="3"/>
  <c r="CY1162" i="3"/>
  <c r="CZ1162" i="3"/>
  <c r="DA1162" i="3"/>
  <c r="DB1162" i="3"/>
  <c r="DC1162" i="3"/>
  <c r="A1163" i="3"/>
  <c r="Y1163" i="3"/>
  <c r="CX1163" i="3" s="1"/>
  <c r="CY1163" i="3"/>
  <c r="CZ1163" i="3"/>
  <c r="DA1163" i="3"/>
  <c r="DB1163" i="3"/>
  <c r="DC1163" i="3"/>
  <c r="A1164" i="3"/>
  <c r="Y1164" i="3"/>
  <c r="CX1164" i="3" s="1"/>
  <c r="CW1164" i="3"/>
  <c r="CY1164" i="3"/>
  <c r="CZ1164" i="3"/>
  <c r="DB1164" i="3" s="1"/>
  <c r="DA1164" i="3"/>
  <c r="DC1164" i="3"/>
  <c r="A1165" i="3"/>
  <c r="Y1165" i="3"/>
  <c r="CW1165" i="3"/>
  <c r="CX1165" i="3"/>
  <c r="DF1165" i="3" s="1"/>
  <c r="CY1165" i="3"/>
  <c r="CZ1165" i="3"/>
  <c r="DA1165" i="3"/>
  <c r="DB1165" i="3"/>
  <c r="DC1165" i="3"/>
  <c r="A1166" i="3"/>
  <c r="Y1166" i="3"/>
  <c r="CX1166" i="3"/>
  <c r="DG1166" i="3" s="1"/>
  <c r="CY1166" i="3"/>
  <c r="CZ1166" i="3"/>
  <c r="DB1166" i="3" s="1"/>
  <c r="DA1166" i="3"/>
  <c r="DC1166" i="3"/>
  <c r="A1167" i="3"/>
  <c r="Y1167" i="3"/>
  <c r="CX1167" i="3" s="1"/>
  <c r="CY1167" i="3"/>
  <c r="CZ1167" i="3"/>
  <c r="DB1167" i="3" s="1"/>
  <c r="DA1167" i="3"/>
  <c r="DC1167" i="3"/>
  <c r="A1168" i="3"/>
  <c r="Y1168" i="3"/>
  <c r="CX1168" i="3"/>
  <c r="CY1168" i="3"/>
  <c r="CZ1168" i="3"/>
  <c r="DA1168" i="3"/>
  <c r="DB1168" i="3"/>
  <c r="DC1168" i="3"/>
  <c r="D12" i="1"/>
  <c r="E18" i="1"/>
  <c r="Z18" i="1"/>
  <c r="AA18" i="1"/>
  <c r="AB18" i="1"/>
  <c r="AC18" i="1"/>
  <c r="AD18" i="1"/>
  <c r="AE18" i="1"/>
  <c r="AF18" i="1"/>
  <c r="AG18" i="1"/>
  <c r="AH18" i="1"/>
  <c r="AI18" i="1"/>
  <c r="AJ18" i="1"/>
  <c r="AK18" i="1"/>
  <c r="AL18" i="1"/>
  <c r="AM18" i="1"/>
  <c r="AN18" i="1"/>
  <c r="BE18" i="1"/>
  <c r="BF18" i="1"/>
  <c r="BG18" i="1"/>
  <c r="BH18" i="1"/>
  <c r="BI18" i="1"/>
  <c r="BJ18" i="1"/>
  <c r="BK18" i="1"/>
  <c r="BL18" i="1"/>
  <c r="BM18" i="1"/>
  <c r="BN18" i="1"/>
  <c r="BO18" i="1"/>
  <c r="BP18" i="1"/>
  <c r="BQ18" i="1"/>
  <c r="BR18" i="1"/>
  <c r="BS18" i="1"/>
  <c r="BT18" i="1"/>
  <c r="BU18" i="1"/>
  <c r="BV18" i="1"/>
  <c r="BW18" i="1"/>
  <c r="BX18" i="1"/>
  <c r="BY18" i="1"/>
  <c r="BZ18" i="1"/>
  <c r="CA18" i="1"/>
  <c r="CB18" i="1"/>
  <c r="CC18" i="1"/>
  <c r="CD18" i="1"/>
  <c r="CE18" i="1"/>
  <c r="CF18" i="1"/>
  <c r="CG18" i="1"/>
  <c r="CH18" i="1"/>
  <c r="CI18" i="1"/>
  <c r="CJ18" i="1"/>
  <c r="CK18" i="1"/>
  <c r="CL18" i="1"/>
  <c r="CM18" i="1"/>
  <c r="CN18" i="1"/>
  <c r="CO18" i="1"/>
  <c r="CP18" i="1"/>
  <c r="CQ18" i="1"/>
  <c r="CR18" i="1"/>
  <c r="CS18" i="1"/>
  <c r="CT18" i="1"/>
  <c r="CU18" i="1"/>
  <c r="CV18" i="1"/>
  <c r="CW18" i="1"/>
  <c r="CX18" i="1"/>
  <c r="CY18" i="1"/>
  <c r="CZ18" i="1"/>
  <c r="DA18" i="1"/>
  <c r="DB18" i="1"/>
  <c r="DC18" i="1"/>
  <c r="DD18" i="1"/>
  <c r="DE18" i="1"/>
  <c r="DF18" i="1"/>
  <c r="DR18" i="1"/>
  <c r="DS18" i="1"/>
  <c r="DT18" i="1"/>
  <c r="DU18" i="1"/>
  <c r="DV18" i="1"/>
  <c r="DW18" i="1"/>
  <c r="DX18" i="1"/>
  <c r="DY18" i="1"/>
  <c r="DZ18" i="1"/>
  <c r="EA18" i="1"/>
  <c r="EB18" i="1"/>
  <c r="EC18" i="1"/>
  <c r="ED18" i="1"/>
  <c r="EE18" i="1"/>
  <c r="EF18" i="1"/>
  <c r="EW18" i="1"/>
  <c r="EX18" i="1"/>
  <c r="EY18" i="1"/>
  <c r="EZ18" i="1"/>
  <c r="FA18" i="1"/>
  <c r="FB18" i="1"/>
  <c r="FC18" i="1"/>
  <c r="FD18" i="1"/>
  <c r="FE18" i="1"/>
  <c r="FF18" i="1"/>
  <c r="FG18" i="1"/>
  <c r="FH18" i="1"/>
  <c r="FI18" i="1"/>
  <c r="FJ18" i="1"/>
  <c r="FK18" i="1"/>
  <c r="FL18" i="1"/>
  <c r="FM18" i="1"/>
  <c r="FN18" i="1"/>
  <c r="FO18" i="1"/>
  <c r="FP18" i="1"/>
  <c r="FQ18" i="1"/>
  <c r="FR18" i="1"/>
  <c r="FS18" i="1"/>
  <c r="FT18" i="1"/>
  <c r="FU18" i="1"/>
  <c r="FV18" i="1"/>
  <c r="FW18" i="1"/>
  <c r="FX18" i="1"/>
  <c r="FY18" i="1"/>
  <c r="FZ18" i="1"/>
  <c r="GA18" i="1"/>
  <c r="GB18" i="1"/>
  <c r="GC18" i="1"/>
  <c r="GD18" i="1"/>
  <c r="GE18" i="1"/>
  <c r="GF18" i="1"/>
  <c r="GG18" i="1"/>
  <c r="GH18" i="1"/>
  <c r="GI18" i="1"/>
  <c r="GJ18" i="1"/>
  <c r="GK18" i="1"/>
  <c r="GL18" i="1"/>
  <c r="GM18" i="1"/>
  <c r="GN18" i="1"/>
  <c r="GO18" i="1"/>
  <c r="GP18" i="1"/>
  <c r="GQ18" i="1"/>
  <c r="GR18" i="1"/>
  <c r="GS18" i="1"/>
  <c r="GT18" i="1"/>
  <c r="GU18" i="1"/>
  <c r="GV18" i="1"/>
  <c r="GW18" i="1"/>
  <c r="GX18" i="1"/>
  <c r="D20" i="1"/>
  <c r="E22" i="1"/>
  <c r="Z22" i="1"/>
  <c r="AA22" i="1"/>
  <c r="AB22" i="1"/>
  <c r="AC22" i="1"/>
  <c r="AD22" i="1"/>
  <c r="AE22" i="1"/>
  <c r="AF22" i="1"/>
  <c r="AG22" i="1"/>
  <c r="AH22" i="1"/>
  <c r="AI22" i="1"/>
  <c r="AJ22" i="1"/>
  <c r="AK22" i="1"/>
  <c r="AL22" i="1"/>
  <c r="AM22" i="1"/>
  <c r="AN22" i="1"/>
  <c r="BE22" i="1"/>
  <c r="BF22" i="1"/>
  <c r="BG22" i="1"/>
  <c r="BH22" i="1"/>
  <c r="BI22" i="1"/>
  <c r="BJ22" i="1"/>
  <c r="BK22" i="1"/>
  <c r="BL22" i="1"/>
  <c r="BM22" i="1"/>
  <c r="BN22" i="1"/>
  <c r="BO22" i="1"/>
  <c r="BP22" i="1"/>
  <c r="BQ22" i="1"/>
  <c r="BR22" i="1"/>
  <c r="BS22" i="1"/>
  <c r="BT22" i="1"/>
  <c r="BU22" i="1"/>
  <c r="BV22" i="1"/>
  <c r="BW22" i="1"/>
  <c r="BX22" i="1"/>
  <c r="BY22" i="1"/>
  <c r="BZ22" i="1"/>
  <c r="CA22" i="1"/>
  <c r="CB22" i="1"/>
  <c r="CC22" i="1"/>
  <c r="CD22" i="1"/>
  <c r="CE22" i="1"/>
  <c r="CF22" i="1"/>
  <c r="CG22" i="1"/>
  <c r="CH22" i="1"/>
  <c r="CI22" i="1"/>
  <c r="CJ22" i="1"/>
  <c r="CK22" i="1"/>
  <c r="CL22" i="1"/>
  <c r="CM22" i="1"/>
  <c r="CN22" i="1"/>
  <c r="CO22" i="1"/>
  <c r="CP22" i="1"/>
  <c r="CQ22" i="1"/>
  <c r="CR22" i="1"/>
  <c r="CS22" i="1"/>
  <c r="CT22" i="1"/>
  <c r="CU22" i="1"/>
  <c r="CV22" i="1"/>
  <c r="CW22" i="1"/>
  <c r="CX22" i="1"/>
  <c r="CY22" i="1"/>
  <c r="CZ22" i="1"/>
  <c r="DA22" i="1"/>
  <c r="DB22" i="1"/>
  <c r="DC22" i="1"/>
  <c r="DD22" i="1"/>
  <c r="DE22" i="1"/>
  <c r="DF22" i="1"/>
  <c r="DR22" i="1"/>
  <c r="DS22" i="1"/>
  <c r="DT22" i="1"/>
  <c r="DU22" i="1"/>
  <c r="DV22" i="1"/>
  <c r="DW22" i="1"/>
  <c r="DX22" i="1"/>
  <c r="DY22" i="1"/>
  <c r="DZ22" i="1"/>
  <c r="EA22" i="1"/>
  <c r="EB22" i="1"/>
  <c r="EC22" i="1"/>
  <c r="ED22" i="1"/>
  <c r="EE22" i="1"/>
  <c r="EF22" i="1"/>
  <c r="EW22" i="1"/>
  <c r="EX22" i="1"/>
  <c r="EY22" i="1"/>
  <c r="EZ22" i="1"/>
  <c r="FA22" i="1"/>
  <c r="FB22" i="1"/>
  <c r="FC22" i="1"/>
  <c r="FD22" i="1"/>
  <c r="FE22" i="1"/>
  <c r="FF22" i="1"/>
  <c r="FG22" i="1"/>
  <c r="FH22" i="1"/>
  <c r="FI22" i="1"/>
  <c r="FJ22" i="1"/>
  <c r="FK22" i="1"/>
  <c r="FL22" i="1"/>
  <c r="FM22" i="1"/>
  <c r="FN22" i="1"/>
  <c r="FO22" i="1"/>
  <c r="FP22" i="1"/>
  <c r="FQ22" i="1"/>
  <c r="FR22" i="1"/>
  <c r="FS22" i="1"/>
  <c r="FT22" i="1"/>
  <c r="FU22" i="1"/>
  <c r="FV22" i="1"/>
  <c r="FW22" i="1"/>
  <c r="FX22" i="1"/>
  <c r="FY22" i="1"/>
  <c r="FZ22" i="1"/>
  <c r="GA22" i="1"/>
  <c r="GB22" i="1"/>
  <c r="GC22" i="1"/>
  <c r="GD22" i="1"/>
  <c r="GE22" i="1"/>
  <c r="GF22" i="1"/>
  <c r="GG22" i="1"/>
  <c r="GH22" i="1"/>
  <c r="GI22" i="1"/>
  <c r="GJ22" i="1"/>
  <c r="GK22" i="1"/>
  <c r="GL22" i="1"/>
  <c r="GM22" i="1"/>
  <c r="GN22" i="1"/>
  <c r="GO22" i="1"/>
  <c r="GP22" i="1"/>
  <c r="GQ22" i="1"/>
  <c r="GR22" i="1"/>
  <c r="GS22" i="1"/>
  <c r="GT22" i="1"/>
  <c r="GU22" i="1"/>
  <c r="GV22" i="1"/>
  <c r="GW22" i="1"/>
  <c r="GX22" i="1"/>
  <c r="D24" i="1"/>
  <c r="E26" i="1"/>
  <c r="Z26" i="1"/>
  <c r="AA26" i="1"/>
  <c r="AM26" i="1"/>
  <c r="AN26" i="1"/>
  <c r="BE26" i="1"/>
  <c r="BF26" i="1"/>
  <c r="BG26" i="1"/>
  <c r="BH26" i="1"/>
  <c r="BI26" i="1"/>
  <c r="BJ26" i="1"/>
  <c r="BK26" i="1"/>
  <c r="BL26" i="1"/>
  <c r="BM26" i="1"/>
  <c r="BN26" i="1"/>
  <c r="BO26" i="1"/>
  <c r="BP26" i="1"/>
  <c r="BQ26" i="1"/>
  <c r="BR26" i="1"/>
  <c r="BS26" i="1"/>
  <c r="BT26" i="1"/>
  <c r="BU26" i="1"/>
  <c r="BV26" i="1"/>
  <c r="BW26" i="1"/>
  <c r="CN26" i="1"/>
  <c r="CO26" i="1"/>
  <c r="CP26" i="1"/>
  <c r="CQ26" i="1"/>
  <c r="CR26" i="1"/>
  <c r="CS26" i="1"/>
  <c r="CT26" i="1"/>
  <c r="CU26" i="1"/>
  <c r="CV26" i="1"/>
  <c r="CW26" i="1"/>
  <c r="CX26" i="1"/>
  <c r="CY26" i="1"/>
  <c r="CZ26" i="1"/>
  <c r="DA26" i="1"/>
  <c r="DB26" i="1"/>
  <c r="DC26" i="1"/>
  <c r="DD26" i="1"/>
  <c r="DE26" i="1"/>
  <c r="DF26" i="1"/>
  <c r="DR26" i="1"/>
  <c r="DS26" i="1"/>
  <c r="EE26" i="1"/>
  <c r="EF26" i="1"/>
  <c r="EW26" i="1"/>
  <c r="EX26" i="1"/>
  <c r="EY26" i="1"/>
  <c r="EZ26" i="1"/>
  <c r="FA26" i="1"/>
  <c r="FB26" i="1"/>
  <c r="FC26" i="1"/>
  <c r="FD26" i="1"/>
  <c r="FE26" i="1"/>
  <c r="FF26" i="1"/>
  <c r="FG26" i="1"/>
  <c r="FH26" i="1"/>
  <c r="FI26" i="1"/>
  <c r="FJ26" i="1"/>
  <c r="FK26" i="1"/>
  <c r="FL26" i="1"/>
  <c r="FM26" i="1"/>
  <c r="FN26" i="1"/>
  <c r="FO26" i="1"/>
  <c r="GF26" i="1"/>
  <c r="GG26" i="1"/>
  <c r="GH26" i="1"/>
  <c r="GI26" i="1"/>
  <c r="GJ26" i="1"/>
  <c r="GK26" i="1"/>
  <c r="GL26" i="1"/>
  <c r="GM26" i="1"/>
  <c r="GN26" i="1"/>
  <c r="GO26" i="1"/>
  <c r="GP26" i="1"/>
  <c r="GQ26" i="1"/>
  <c r="GR26" i="1"/>
  <c r="GS26" i="1"/>
  <c r="GT26" i="1"/>
  <c r="GU26" i="1"/>
  <c r="GV26" i="1"/>
  <c r="GW26" i="1"/>
  <c r="GX26" i="1"/>
  <c r="C28" i="1"/>
  <c r="D28" i="1"/>
  <c r="AC28" i="1"/>
  <c r="AE28" i="1"/>
  <c r="CS28" i="1" s="1"/>
  <c r="R28" i="1" s="1"/>
  <c r="AF28" i="1"/>
  <c r="AG28" i="1"/>
  <c r="CU28" i="1" s="1"/>
  <c r="T28" i="1" s="1"/>
  <c r="AH28" i="1"/>
  <c r="AI28" i="1"/>
  <c r="CW28" i="1" s="1"/>
  <c r="V28" i="1" s="1"/>
  <c r="AJ28" i="1"/>
  <c r="CT28" i="1"/>
  <c r="S28" i="1" s="1"/>
  <c r="CV28" i="1"/>
  <c r="U28" i="1" s="1"/>
  <c r="CX28" i="1"/>
  <c r="W28" i="1" s="1"/>
  <c r="FR28" i="1"/>
  <c r="GL28" i="1"/>
  <c r="GO28" i="1"/>
  <c r="GP28" i="1"/>
  <c r="GV28" i="1"/>
  <c r="GX28" i="1"/>
  <c r="HC28" i="1"/>
  <c r="C29" i="1"/>
  <c r="D29" i="1"/>
  <c r="AC29" i="1"/>
  <c r="CQ29" i="1" s="1"/>
  <c r="P29" i="1" s="1"/>
  <c r="AE29" i="1"/>
  <c r="AF29" i="1"/>
  <c r="AG29" i="1"/>
  <c r="CU29" i="1" s="1"/>
  <c r="T29" i="1" s="1"/>
  <c r="AH29" i="1"/>
  <c r="AI29" i="1"/>
  <c r="CW29" i="1" s="1"/>
  <c r="V29" i="1" s="1"/>
  <c r="AJ29" i="1"/>
  <c r="CX29" i="1"/>
  <c r="W29" i="1" s="1"/>
  <c r="FR29" i="1"/>
  <c r="GL29" i="1"/>
  <c r="GO29" i="1"/>
  <c r="GP29" i="1"/>
  <c r="GV29" i="1"/>
  <c r="HC29" i="1" s="1"/>
  <c r="GX29" i="1" s="1"/>
  <c r="I30" i="1"/>
  <c r="P139" i="15" s="1"/>
  <c r="AC30" i="1"/>
  <c r="CQ30" i="1" s="1"/>
  <c r="AD30" i="1"/>
  <c r="CR30" i="1" s="1"/>
  <c r="AE30" i="1"/>
  <c r="AF30" i="1"/>
  <c r="AG30" i="1"/>
  <c r="AH30" i="1"/>
  <c r="CV30" i="1" s="1"/>
  <c r="AI30" i="1"/>
  <c r="AJ30" i="1"/>
  <c r="CX30" i="1" s="1"/>
  <c r="CS30" i="1"/>
  <c r="CU30" i="1"/>
  <c r="CW30" i="1"/>
  <c r="FR30" i="1"/>
  <c r="GL30" i="1"/>
  <c r="GO30" i="1"/>
  <c r="GP30" i="1"/>
  <c r="GV30" i="1"/>
  <c r="HC30" i="1"/>
  <c r="I31" i="1"/>
  <c r="P86" i="13" s="1"/>
  <c r="AC31" i="1"/>
  <c r="AE31" i="1"/>
  <c r="CS31" i="1" s="1"/>
  <c r="AF31" i="1"/>
  <c r="AG31" i="1"/>
  <c r="CU31" i="1" s="1"/>
  <c r="AH31" i="1"/>
  <c r="AI31" i="1"/>
  <c r="CW31" i="1" s="1"/>
  <c r="AJ31" i="1"/>
  <c r="CT31" i="1"/>
  <c r="CV31" i="1"/>
  <c r="CX31" i="1"/>
  <c r="FR31" i="1"/>
  <c r="GL31" i="1"/>
  <c r="GO31" i="1"/>
  <c r="GP31" i="1"/>
  <c r="GV31" i="1"/>
  <c r="HC31" i="1"/>
  <c r="I32" i="1"/>
  <c r="P99" i="15" s="1"/>
  <c r="AC32" i="1"/>
  <c r="CQ32" i="1" s="1"/>
  <c r="AD32" i="1"/>
  <c r="CR32" i="1" s="1"/>
  <c r="AE32" i="1"/>
  <c r="AF32" i="1"/>
  <c r="CT32" i="1" s="1"/>
  <c r="AG32" i="1"/>
  <c r="AH32" i="1"/>
  <c r="CV32" i="1" s="1"/>
  <c r="AI32" i="1"/>
  <c r="AJ32" i="1"/>
  <c r="CX32" i="1" s="1"/>
  <c r="CS32" i="1"/>
  <c r="CU32" i="1"/>
  <c r="CW32" i="1"/>
  <c r="FR32" i="1"/>
  <c r="GL32" i="1"/>
  <c r="GO32" i="1"/>
  <c r="GP32" i="1"/>
  <c r="GV32" i="1"/>
  <c r="HC32" i="1" s="1"/>
  <c r="I33" i="1"/>
  <c r="P20" i="13" s="1"/>
  <c r="AC33" i="1"/>
  <c r="CQ33" i="1" s="1"/>
  <c r="AE33" i="1"/>
  <c r="AD33" i="1" s="1"/>
  <c r="CR33" i="1" s="1"/>
  <c r="AF33" i="1"/>
  <c r="AG33" i="1"/>
  <c r="CU33" i="1" s="1"/>
  <c r="AH33" i="1"/>
  <c r="AI33" i="1"/>
  <c r="CW33" i="1" s="1"/>
  <c r="AJ33" i="1"/>
  <c r="CT33" i="1"/>
  <c r="CV33" i="1"/>
  <c r="CX33" i="1"/>
  <c r="FR33" i="1"/>
  <c r="GL33" i="1"/>
  <c r="GO33" i="1"/>
  <c r="GP33" i="1"/>
  <c r="GV33" i="1"/>
  <c r="HC33" i="1"/>
  <c r="C34" i="1"/>
  <c r="D34" i="1"/>
  <c r="AC34" i="1"/>
  <c r="AE34" i="1"/>
  <c r="CS34" i="1" s="1"/>
  <c r="R34" i="1" s="1"/>
  <c r="AF34" i="1"/>
  <c r="AG34" i="1"/>
  <c r="CU34" i="1" s="1"/>
  <c r="T34" i="1" s="1"/>
  <c r="AH34" i="1"/>
  <c r="AI34" i="1"/>
  <c r="CW34" i="1" s="1"/>
  <c r="V34" i="1" s="1"/>
  <c r="AJ34" i="1"/>
  <c r="CT34" i="1"/>
  <c r="S34" i="1" s="1"/>
  <c r="CV34" i="1"/>
  <c r="U34" i="1" s="1"/>
  <c r="CX34" i="1"/>
  <c r="W34" i="1" s="1"/>
  <c r="FR34" i="1"/>
  <c r="GL34" i="1"/>
  <c r="GO34" i="1"/>
  <c r="GP34" i="1"/>
  <c r="GV34" i="1"/>
  <c r="GX34" i="1"/>
  <c r="HC34" i="1"/>
  <c r="C35" i="1"/>
  <c r="D35" i="1"/>
  <c r="AC35" i="1"/>
  <c r="CQ35" i="1" s="1"/>
  <c r="P35" i="1" s="1"/>
  <c r="AE35" i="1"/>
  <c r="AF35" i="1"/>
  <c r="AG35" i="1"/>
  <c r="CU35" i="1" s="1"/>
  <c r="T35" i="1" s="1"/>
  <c r="AH35" i="1"/>
  <c r="AI35" i="1"/>
  <c r="CW35" i="1" s="1"/>
  <c r="V35" i="1" s="1"/>
  <c r="AJ35" i="1"/>
  <c r="CX35" i="1"/>
  <c r="W35" i="1" s="1"/>
  <c r="FR35" i="1"/>
  <c r="GL35" i="1"/>
  <c r="GO35" i="1"/>
  <c r="GP35" i="1"/>
  <c r="GV35" i="1"/>
  <c r="GX35" i="1"/>
  <c r="HC35" i="1"/>
  <c r="I36" i="1"/>
  <c r="Q139" i="15" s="1"/>
  <c r="AC36" i="1"/>
  <c r="CQ36" i="1" s="1"/>
  <c r="AD36" i="1"/>
  <c r="CR36" i="1" s="1"/>
  <c r="AE36" i="1"/>
  <c r="AF36" i="1"/>
  <c r="AG36" i="1"/>
  <c r="AH36" i="1"/>
  <c r="CV36" i="1" s="1"/>
  <c r="AI36" i="1"/>
  <c r="AJ36" i="1"/>
  <c r="CX36" i="1" s="1"/>
  <c r="CS36" i="1"/>
  <c r="CU36" i="1"/>
  <c r="CW36" i="1"/>
  <c r="FR36" i="1"/>
  <c r="GL36" i="1"/>
  <c r="GO36" i="1"/>
  <c r="GP36" i="1"/>
  <c r="GV36" i="1"/>
  <c r="HC36" i="1"/>
  <c r="I37" i="1"/>
  <c r="Q86" i="13" s="1"/>
  <c r="AC37" i="1"/>
  <c r="AE37" i="1"/>
  <c r="CS37" i="1" s="1"/>
  <c r="AF37" i="1"/>
  <c r="AG37" i="1"/>
  <c r="CU37" i="1" s="1"/>
  <c r="AH37" i="1"/>
  <c r="AI37" i="1"/>
  <c r="CW37" i="1" s="1"/>
  <c r="AJ37" i="1"/>
  <c r="CT37" i="1"/>
  <c r="CV37" i="1"/>
  <c r="CX37" i="1"/>
  <c r="FR37" i="1"/>
  <c r="GL37" i="1"/>
  <c r="GO37" i="1"/>
  <c r="GP37" i="1"/>
  <c r="GV37" i="1"/>
  <c r="HC37" i="1"/>
  <c r="I38" i="1"/>
  <c r="P100" i="15" s="1"/>
  <c r="AC38" i="1"/>
  <c r="CQ38" i="1" s="1"/>
  <c r="AD38" i="1"/>
  <c r="CR38" i="1" s="1"/>
  <c r="AE38" i="1"/>
  <c r="AF38" i="1"/>
  <c r="CT38" i="1" s="1"/>
  <c r="AG38" i="1"/>
  <c r="AH38" i="1"/>
  <c r="CV38" i="1" s="1"/>
  <c r="AI38" i="1"/>
  <c r="AJ38" i="1"/>
  <c r="CX38" i="1" s="1"/>
  <c r="CS38" i="1"/>
  <c r="CU38" i="1"/>
  <c r="CW38" i="1"/>
  <c r="FR38" i="1"/>
  <c r="GL38" i="1"/>
  <c r="GO38" i="1"/>
  <c r="GP38" i="1"/>
  <c r="GV38" i="1"/>
  <c r="HC38" i="1" s="1"/>
  <c r="I39" i="1"/>
  <c r="P21" i="13" s="1"/>
  <c r="AC39" i="1"/>
  <c r="CQ39" i="1" s="1"/>
  <c r="AE39" i="1"/>
  <c r="AD39" i="1" s="1"/>
  <c r="CR39" i="1" s="1"/>
  <c r="AF39" i="1"/>
  <c r="AG39" i="1"/>
  <c r="CU39" i="1" s="1"/>
  <c r="AH39" i="1"/>
  <c r="AI39" i="1"/>
  <c r="CW39" i="1" s="1"/>
  <c r="AJ39" i="1"/>
  <c r="CT39" i="1"/>
  <c r="CV39" i="1"/>
  <c r="CX39" i="1"/>
  <c r="FR39" i="1"/>
  <c r="GL39" i="1"/>
  <c r="GO39" i="1"/>
  <c r="GP39" i="1"/>
  <c r="GV39" i="1"/>
  <c r="HC39" i="1"/>
  <c r="C40" i="1"/>
  <c r="D40" i="1"/>
  <c r="AC40" i="1"/>
  <c r="AE40" i="1"/>
  <c r="CS40" i="1" s="1"/>
  <c r="R40" i="1" s="1"/>
  <c r="AF40" i="1"/>
  <c r="AG40" i="1"/>
  <c r="CU40" i="1" s="1"/>
  <c r="T40" i="1" s="1"/>
  <c r="AH40" i="1"/>
  <c r="AI40" i="1"/>
  <c r="CW40" i="1" s="1"/>
  <c r="V40" i="1" s="1"/>
  <c r="AJ40" i="1"/>
  <c r="CT40" i="1"/>
  <c r="S40" i="1" s="1"/>
  <c r="CV40" i="1"/>
  <c r="U40" i="1" s="1"/>
  <c r="CX40" i="1"/>
  <c r="W40" i="1" s="1"/>
  <c r="FR40" i="1"/>
  <c r="GL40" i="1"/>
  <c r="GO40" i="1"/>
  <c r="GP40" i="1"/>
  <c r="GV40" i="1"/>
  <c r="GX40" i="1"/>
  <c r="HC40" i="1"/>
  <c r="C41" i="1"/>
  <c r="D41" i="1"/>
  <c r="AC41" i="1"/>
  <c r="CQ41" i="1" s="1"/>
  <c r="P41" i="1" s="1"/>
  <c r="AE41" i="1"/>
  <c r="AF41" i="1"/>
  <c r="AG41" i="1"/>
  <c r="CU41" i="1" s="1"/>
  <c r="T41" i="1" s="1"/>
  <c r="AH41" i="1"/>
  <c r="AI41" i="1"/>
  <c r="CW41" i="1" s="1"/>
  <c r="V41" i="1" s="1"/>
  <c r="AJ41" i="1"/>
  <c r="CX41" i="1"/>
  <c r="W41" i="1" s="1"/>
  <c r="FR41" i="1"/>
  <c r="GL41" i="1"/>
  <c r="GO41" i="1"/>
  <c r="GP41" i="1"/>
  <c r="GV41" i="1"/>
  <c r="GX41" i="1"/>
  <c r="HC41" i="1"/>
  <c r="I42" i="1"/>
  <c r="P112" i="15" s="1"/>
  <c r="AC42" i="1"/>
  <c r="CQ42" i="1" s="1"/>
  <c r="AD42" i="1"/>
  <c r="CR42" i="1" s="1"/>
  <c r="AE42" i="1"/>
  <c r="AF42" i="1"/>
  <c r="AG42" i="1"/>
  <c r="AH42" i="1"/>
  <c r="CV42" i="1" s="1"/>
  <c r="AI42" i="1"/>
  <c r="AJ42" i="1"/>
  <c r="CX42" i="1" s="1"/>
  <c r="CS42" i="1"/>
  <c r="CU42" i="1"/>
  <c r="CW42" i="1"/>
  <c r="FR42" i="1"/>
  <c r="GL42" i="1"/>
  <c r="GO42" i="1"/>
  <c r="GP42" i="1"/>
  <c r="GV42" i="1"/>
  <c r="HC42" i="1"/>
  <c r="I43" i="1"/>
  <c r="P51" i="13" s="1"/>
  <c r="AC43" i="1"/>
  <c r="AE43" i="1"/>
  <c r="CS43" i="1" s="1"/>
  <c r="AF43" i="1"/>
  <c r="AG43" i="1"/>
  <c r="CU43" i="1" s="1"/>
  <c r="AH43" i="1"/>
  <c r="AI43" i="1"/>
  <c r="CW43" i="1" s="1"/>
  <c r="AJ43" i="1"/>
  <c r="CT43" i="1"/>
  <c r="CV43" i="1"/>
  <c r="CX43" i="1"/>
  <c r="FR43" i="1"/>
  <c r="GL43" i="1"/>
  <c r="GO43" i="1"/>
  <c r="GP43" i="1"/>
  <c r="GV43" i="1"/>
  <c r="HC43" i="1"/>
  <c r="I44" i="1"/>
  <c r="P103" i="15" s="1"/>
  <c r="AC44" i="1"/>
  <c r="CQ44" i="1" s="1"/>
  <c r="AD44" i="1"/>
  <c r="CR44" i="1" s="1"/>
  <c r="AE44" i="1"/>
  <c r="AF44" i="1"/>
  <c r="CT44" i="1" s="1"/>
  <c r="AG44" i="1"/>
  <c r="AH44" i="1"/>
  <c r="CV44" i="1" s="1"/>
  <c r="AI44" i="1"/>
  <c r="AJ44" i="1"/>
  <c r="CX44" i="1" s="1"/>
  <c r="CS44" i="1"/>
  <c r="CU44" i="1"/>
  <c r="CW44" i="1"/>
  <c r="FR44" i="1"/>
  <c r="GL44" i="1"/>
  <c r="GO44" i="1"/>
  <c r="GP44" i="1"/>
  <c r="GV44" i="1"/>
  <c r="HC44" i="1" s="1"/>
  <c r="I45" i="1"/>
  <c r="P31" i="13" s="1"/>
  <c r="AC45" i="1"/>
  <c r="CQ45" i="1" s="1"/>
  <c r="AE45" i="1"/>
  <c r="AD45" i="1" s="1"/>
  <c r="CR45" i="1" s="1"/>
  <c r="AF45" i="1"/>
  <c r="AG45" i="1"/>
  <c r="CU45" i="1" s="1"/>
  <c r="AH45" i="1"/>
  <c r="AI45" i="1"/>
  <c r="CW45" i="1" s="1"/>
  <c r="AJ45" i="1"/>
  <c r="CT45" i="1"/>
  <c r="CV45" i="1"/>
  <c r="CX45" i="1"/>
  <c r="FR45" i="1"/>
  <c r="GL45" i="1"/>
  <c r="GO45" i="1"/>
  <c r="GP45" i="1"/>
  <c r="GV45" i="1"/>
  <c r="HC45" i="1"/>
  <c r="I46" i="1"/>
  <c r="P102" i="15" s="1"/>
  <c r="AC46" i="1"/>
  <c r="CQ46" i="1" s="1"/>
  <c r="AD46" i="1"/>
  <c r="CR46" i="1" s="1"/>
  <c r="AE46" i="1"/>
  <c r="AF46" i="1"/>
  <c r="AG46" i="1"/>
  <c r="AH46" i="1"/>
  <c r="CV46" i="1" s="1"/>
  <c r="AI46" i="1"/>
  <c r="AJ46" i="1"/>
  <c r="CX46" i="1" s="1"/>
  <c r="CS46" i="1"/>
  <c r="CU46" i="1"/>
  <c r="CW46" i="1"/>
  <c r="FR46" i="1"/>
  <c r="GL46" i="1"/>
  <c r="GO46" i="1"/>
  <c r="GP46" i="1"/>
  <c r="GV46" i="1"/>
  <c r="HC46" i="1"/>
  <c r="I47" i="1"/>
  <c r="P25" i="13" s="1"/>
  <c r="AC47" i="1"/>
  <c r="AE47" i="1"/>
  <c r="CS47" i="1" s="1"/>
  <c r="AF47" i="1"/>
  <c r="AG47" i="1"/>
  <c r="CU47" i="1" s="1"/>
  <c r="AH47" i="1"/>
  <c r="AI47" i="1"/>
  <c r="CW47" i="1" s="1"/>
  <c r="AJ47" i="1"/>
  <c r="CT47" i="1"/>
  <c r="CV47" i="1"/>
  <c r="CX47" i="1"/>
  <c r="FR47" i="1"/>
  <c r="GL47" i="1"/>
  <c r="GO47" i="1"/>
  <c r="GP47" i="1"/>
  <c r="GV47" i="1"/>
  <c r="HC47" i="1"/>
  <c r="I48" i="1"/>
  <c r="P84" i="15" s="1"/>
  <c r="O84" i="15" s="1"/>
  <c r="E84" i="15" s="1"/>
  <c r="G84" i="15" s="1"/>
  <c r="AC48" i="1"/>
  <c r="CQ48" i="1" s="1"/>
  <c r="AD48" i="1"/>
  <c r="CR48" i="1" s="1"/>
  <c r="AE48" i="1"/>
  <c r="AF48" i="1"/>
  <c r="CT48" i="1" s="1"/>
  <c r="AG48" i="1"/>
  <c r="AH48" i="1"/>
  <c r="CV48" i="1" s="1"/>
  <c r="AI48" i="1"/>
  <c r="AJ48" i="1"/>
  <c r="CX48" i="1" s="1"/>
  <c r="CS48" i="1"/>
  <c r="CU48" i="1"/>
  <c r="CW48" i="1"/>
  <c r="FR48" i="1"/>
  <c r="GL48" i="1"/>
  <c r="GO48" i="1"/>
  <c r="GP48" i="1"/>
  <c r="GV48" i="1"/>
  <c r="HC48" i="1" s="1"/>
  <c r="I49" i="1"/>
  <c r="P23" i="13" s="1"/>
  <c r="O23" i="13" s="1"/>
  <c r="E23" i="13" s="1"/>
  <c r="G23" i="13" s="1"/>
  <c r="AC49" i="1"/>
  <c r="CQ49" i="1" s="1"/>
  <c r="AE49" i="1"/>
  <c r="AD49" i="1" s="1"/>
  <c r="CR49" i="1" s="1"/>
  <c r="AF49" i="1"/>
  <c r="AG49" i="1"/>
  <c r="CU49" i="1" s="1"/>
  <c r="AH49" i="1"/>
  <c r="AI49" i="1"/>
  <c r="CW49" i="1" s="1"/>
  <c r="AJ49" i="1"/>
  <c r="CT49" i="1"/>
  <c r="CV49" i="1"/>
  <c r="CX49" i="1"/>
  <c r="FR49" i="1"/>
  <c r="GL49" i="1"/>
  <c r="GO49" i="1"/>
  <c r="GP49" i="1"/>
  <c r="GV49" i="1"/>
  <c r="HC49" i="1"/>
  <c r="C50" i="1"/>
  <c r="D50" i="1"/>
  <c r="AC50" i="1"/>
  <c r="AE50" i="1"/>
  <c r="CS50" i="1" s="1"/>
  <c r="R50" i="1" s="1"/>
  <c r="AF50" i="1"/>
  <c r="AG50" i="1"/>
  <c r="CU50" i="1" s="1"/>
  <c r="T50" i="1" s="1"/>
  <c r="AH50" i="1"/>
  <c r="AI50" i="1"/>
  <c r="CW50" i="1" s="1"/>
  <c r="V50" i="1" s="1"/>
  <c r="AJ50" i="1"/>
  <c r="CT50" i="1"/>
  <c r="S50" i="1" s="1"/>
  <c r="CV50" i="1"/>
  <c r="U50" i="1" s="1"/>
  <c r="CX50" i="1"/>
  <c r="W50" i="1" s="1"/>
  <c r="FR50" i="1"/>
  <c r="GL50" i="1"/>
  <c r="GO50" i="1"/>
  <c r="GP50" i="1"/>
  <c r="GV50" i="1"/>
  <c r="GX50" i="1"/>
  <c r="HC50" i="1"/>
  <c r="C51" i="1"/>
  <c r="D51" i="1"/>
  <c r="AC51" i="1"/>
  <c r="CQ51" i="1" s="1"/>
  <c r="P51" i="1" s="1"/>
  <c r="AE51" i="1"/>
  <c r="AF51" i="1"/>
  <c r="AG51" i="1"/>
  <c r="CU51" i="1" s="1"/>
  <c r="T51" i="1" s="1"/>
  <c r="AH51" i="1"/>
  <c r="AI51" i="1"/>
  <c r="CW51" i="1" s="1"/>
  <c r="V51" i="1" s="1"/>
  <c r="AJ51" i="1"/>
  <c r="CX51" i="1"/>
  <c r="W51" i="1" s="1"/>
  <c r="FR51" i="1"/>
  <c r="GL51" i="1"/>
  <c r="GO51" i="1"/>
  <c r="GP51" i="1"/>
  <c r="GV51" i="1"/>
  <c r="GX51" i="1"/>
  <c r="HC51" i="1"/>
  <c r="I52" i="1"/>
  <c r="P147" i="15" s="1"/>
  <c r="AC52" i="1"/>
  <c r="CQ52" i="1" s="1"/>
  <c r="AD52" i="1"/>
  <c r="CR52" i="1" s="1"/>
  <c r="AE52" i="1"/>
  <c r="AF52" i="1"/>
  <c r="AG52" i="1"/>
  <c r="AH52" i="1"/>
  <c r="CV52" i="1" s="1"/>
  <c r="AI52" i="1"/>
  <c r="AJ52" i="1"/>
  <c r="CX52" i="1" s="1"/>
  <c r="CS52" i="1"/>
  <c r="CU52" i="1"/>
  <c r="CW52" i="1"/>
  <c r="FR52" i="1"/>
  <c r="GL52" i="1"/>
  <c r="GO52" i="1"/>
  <c r="GP52" i="1"/>
  <c r="GV52" i="1"/>
  <c r="HC52" i="1"/>
  <c r="I53" i="1"/>
  <c r="P99" i="13" s="1"/>
  <c r="AC53" i="1"/>
  <c r="AE53" i="1"/>
  <c r="CS53" i="1" s="1"/>
  <c r="AF53" i="1"/>
  <c r="AG53" i="1"/>
  <c r="CU53" i="1" s="1"/>
  <c r="AH53" i="1"/>
  <c r="AI53" i="1"/>
  <c r="CW53" i="1" s="1"/>
  <c r="AJ53" i="1"/>
  <c r="CT53" i="1"/>
  <c r="CV53" i="1"/>
  <c r="CX53" i="1"/>
  <c r="FR53" i="1"/>
  <c r="GL53" i="1"/>
  <c r="GO53" i="1"/>
  <c r="GP53" i="1"/>
  <c r="GV53" i="1"/>
  <c r="HC53" i="1"/>
  <c r="I54" i="1"/>
  <c r="R139" i="15" s="1"/>
  <c r="AC54" i="1"/>
  <c r="CQ54" i="1" s="1"/>
  <c r="AD54" i="1"/>
  <c r="CR54" i="1" s="1"/>
  <c r="AE54" i="1"/>
  <c r="AF54" i="1"/>
  <c r="CT54" i="1" s="1"/>
  <c r="AG54" i="1"/>
  <c r="AH54" i="1"/>
  <c r="CV54" i="1" s="1"/>
  <c r="AI54" i="1"/>
  <c r="AJ54" i="1"/>
  <c r="CX54" i="1" s="1"/>
  <c r="CS54" i="1"/>
  <c r="CU54" i="1"/>
  <c r="CW54" i="1"/>
  <c r="FR54" i="1"/>
  <c r="GL54" i="1"/>
  <c r="GO54" i="1"/>
  <c r="GP54" i="1"/>
  <c r="GV54" i="1"/>
  <c r="HC54" i="1" s="1"/>
  <c r="I55" i="1"/>
  <c r="R86" i="13" s="1"/>
  <c r="AC55" i="1"/>
  <c r="CQ55" i="1" s="1"/>
  <c r="AE55" i="1"/>
  <c r="AD55" i="1" s="1"/>
  <c r="CR55" i="1" s="1"/>
  <c r="AF55" i="1"/>
  <c r="AG55" i="1"/>
  <c r="CU55" i="1" s="1"/>
  <c r="AH55" i="1"/>
  <c r="AI55" i="1"/>
  <c r="CW55" i="1" s="1"/>
  <c r="AJ55" i="1"/>
  <c r="CT55" i="1"/>
  <c r="CV55" i="1"/>
  <c r="CX55" i="1"/>
  <c r="FR55" i="1"/>
  <c r="GL55" i="1"/>
  <c r="GO55" i="1"/>
  <c r="GP55" i="1"/>
  <c r="GV55" i="1"/>
  <c r="HC55" i="1"/>
  <c r="I56" i="1"/>
  <c r="P133" i="15" s="1"/>
  <c r="AC56" i="1"/>
  <c r="CQ56" i="1" s="1"/>
  <c r="AD56" i="1"/>
  <c r="CR56" i="1" s="1"/>
  <c r="AE56" i="1"/>
  <c r="AF56" i="1"/>
  <c r="AG56" i="1"/>
  <c r="AH56" i="1"/>
  <c r="CV56" i="1" s="1"/>
  <c r="AI56" i="1"/>
  <c r="AJ56" i="1"/>
  <c r="CX56" i="1" s="1"/>
  <c r="CS56" i="1"/>
  <c r="CU56" i="1"/>
  <c r="CW56" i="1"/>
  <c r="FR56" i="1"/>
  <c r="GL56" i="1"/>
  <c r="GO56" i="1"/>
  <c r="GP56" i="1"/>
  <c r="GV56" i="1"/>
  <c r="HC56" i="1"/>
  <c r="I57" i="1"/>
  <c r="P78" i="13" s="1"/>
  <c r="AC57" i="1"/>
  <c r="AE57" i="1"/>
  <c r="CS57" i="1" s="1"/>
  <c r="AF57" i="1"/>
  <c r="AG57" i="1"/>
  <c r="CU57" i="1" s="1"/>
  <c r="AH57" i="1"/>
  <c r="AI57" i="1"/>
  <c r="CW57" i="1" s="1"/>
  <c r="AJ57" i="1"/>
  <c r="CT57" i="1"/>
  <c r="CV57" i="1"/>
  <c r="CX57" i="1"/>
  <c r="FR57" i="1"/>
  <c r="GL57" i="1"/>
  <c r="GO57" i="1"/>
  <c r="GP57" i="1"/>
  <c r="GV57" i="1"/>
  <c r="HC57" i="1"/>
  <c r="I58" i="1"/>
  <c r="P134" i="15" s="1"/>
  <c r="AC58" i="1"/>
  <c r="CQ58" i="1" s="1"/>
  <c r="AD58" i="1"/>
  <c r="CR58" i="1" s="1"/>
  <c r="AE58" i="1"/>
  <c r="AF58" i="1"/>
  <c r="CT58" i="1" s="1"/>
  <c r="AG58" i="1"/>
  <c r="AH58" i="1"/>
  <c r="CV58" i="1" s="1"/>
  <c r="AI58" i="1"/>
  <c r="AJ58" i="1"/>
  <c r="CX58" i="1" s="1"/>
  <c r="CS58" i="1"/>
  <c r="CU58" i="1"/>
  <c r="CW58" i="1"/>
  <c r="FR58" i="1"/>
  <c r="GL58" i="1"/>
  <c r="GO58" i="1"/>
  <c r="GP58" i="1"/>
  <c r="GV58" i="1"/>
  <c r="HC58" i="1" s="1"/>
  <c r="I59" i="1"/>
  <c r="P79" i="13" s="1"/>
  <c r="AC59" i="1"/>
  <c r="CQ59" i="1" s="1"/>
  <c r="AE59" i="1"/>
  <c r="AD59" i="1" s="1"/>
  <c r="CR59" i="1" s="1"/>
  <c r="AF59" i="1"/>
  <c r="AG59" i="1"/>
  <c r="CU59" i="1" s="1"/>
  <c r="AH59" i="1"/>
  <c r="AI59" i="1"/>
  <c r="CW59" i="1" s="1"/>
  <c r="AJ59" i="1"/>
  <c r="CT59" i="1"/>
  <c r="CV59" i="1"/>
  <c r="CX59" i="1"/>
  <c r="FR59" i="1"/>
  <c r="GL59" i="1"/>
  <c r="GO59" i="1"/>
  <c r="GP59" i="1"/>
  <c r="GV59" i="1"/>
  <c r="HC59" i="1"/>
  <c r="I60" i="1"/>
  <c r="P136" i="15" s="1"/>
  <c r="AC60" i="1"/>
  <c r="CQ60" i="1" s="1"/>
  <c r="AD60" i="1"/>
  <c r="CR60" i="1" s="1"/>
  <c r="AE60" i="1"/>
  <c r="AF60" i="1"/>
  <c r="AG60" i="1"/>
  <c r="AH60" i="1"/>
  <c r="CV60" i="1" s="1"/>
  <c r="AI60" i="1"/>
  <c r="AJ60" i="1"/>
  <c r="CX60" i="1" s="1"/>
  <c r="CS60" i="1"/>
  <c r="CU60" i="1"/>
  <c r="CW60" i="1"/>
  <c r="FR60" i="1"/>
  <c r="GL60" i="1"/>
  <c r="GO60" i="1"/>
  <c r="GP60" i="1"/>
  <c r="GV60" i="1"/>
  <c r="HC60" i="1"/>
  <c r="I61" i="1"/>
  <c r="P81" i="13" s="1"/>
  <c r="AC61" i="1"/>
  <c r="AE61" i="1"/>
  <c r="CS61" i="1" s="1"/>
  <c r="AF61" i="1"/>
  <c r="AG61" i="1"/>
  <c r="CU61" i="1" s="1"/>
  <c r="AH61" i="1"/>
  <c r="AI61" i="1"/>
  <c r="CW61" i="1" s="1"/>
  <c r="AJ61" i="1"/>
  <c r="CT61" i="1"/>
  <c r="CV61" i="1"/>
  <c r="CX61" i="1"/>
  <c r="FR61" i="1"/>
  <c r="GL61" i="1"/>
  <c r="GO61" i="1"/>
  <c r="GP61" i="1"/>
  <c r="GV61" i="1"/>
  <c r="HC61" i="1"/>
  <c r="C62" i="1"/>
  <c r="D62" i="1"/>
  <c r="AC62" i="1"/>
  <c r="CQ62" i="1" s="1"/>
  <c r="P62" i="1" s="1"/>
  <c r="AE62" i="1"/>
  <c r="AD62" i="1" s="1"/>
  <c r="CR62" i="1" s="1"/>
  <c r="Q62" i="1" s="1"/>
  <c r="AF62" i="1"/>
  <c r="AG62" i="1"/>
  <c r="CU62" i="1" s="1"/>
  <c r="T62" i="1" s="1"/>
  <c r="AH62" i="1"/>
  <c r="AI62" i="1"/>
  <c r="CW62" i="1" s="1"/>
  <c r="V62" i="1" s="1"/>
  <c r="AJ62" i="1"/>
  <c r="CT62" i="1"/>
  <c r="S62" i="1" s="1"/>
  <c r="CV62" i="1"/>
  <c r="U62" i="1" s="1"/>
  <c r="CX62" i="1"/>
  <c r="W62" i="1" s="1"/>
  <c r="FR62" i="1"/>
  <c r="GL62" i="1"/>
  <c r="GO62" i="1"/>
  <c r="GP62" i="1"/>
  <c r="GV62" i="1"/>
  <c r="GX62" i="1"/>
  <c r="HC62" i="1"/>
  <c r="C63" i="1"/>
  <c r="D63" i="1"/>
  <c r="AC63" i="1"/>
  <c r="AE63" i="1"/>
  <c r="AF63" i="1"/>
  <c r="AG63" i="1"/>
  <c r="CU63" i="1" s="1"/>
  <c r="T63" i="1" s="1"/>
  <c r="AH63" i="1"/>
  <c r="AI63" i="1"/>
  <c r="CW63" i="1" s="1"/>
  <c r="V63" i="1" s="1"/>
  <c r="AJ63" i="1"/>
  <c r="CX63" i="1"/>
  <c r="W63" i="1" s="1"/>
  <c r="FR63" i="1"/>
  <c r="GL63" i="1"/>
  <c r="GO63" i="1"/>
  <c r="GP63" i="1"/>
  <c r="GV63" i="1"/>
  <c r="GX63" i="1"/>
  <c r="HC63" i="1"/>
  <c r="I64" i="1"/>
  <c r="Q147" i="15" s="1"/>
  <c r="AC64" i="1"/>
  <c r="CQ64" i="1" s="1"/>
  <c r="AD64" i="1"/>
  <c r="CR64" i="1" s="1"/>
  <c r="AE64" i="1"/>
  <c r="AF64" i="1"/>
  <c r="CT64" i="1" s="1"/>
  <c r="AG64" i="1"/>
  <c r="AH64" i="1"/>
  <c r="CV64" i="1" s="1"/>
  <c r="AI64" i="1"/>
  <c r="AJ64" i="1"/>
  <c r="CX64" i="1" s="1"/>
  <c r="CS64" i="1"/>
  <c r="CU64" i="1"/>
  <c r="CW64" i="1"/>
  <c r="FR64" i="1"/>
  <c r="GL64" i="1"/>
  <c r="GO64" i="1"/>
  <c r="GP64" i="1"/>
  <c r="GV64" i="1"/>
  <c r="HC64" i="1" s="1"/>
  <c r="I65" i="1"/>
  <c r="Q99" i="13" s="1"/>
  <c r="AC65" i="1"/>
  <c r="CQ65" i="1" s="1"/>
  <c r="AE65" i="1"/>
  <c r="AD65" i="1" s="1"/>
  <c r="CR65" i="1" s="1"/>
  <c r="AF65" i="1"/>
  <c r="AG65" i="1"/>
  <c r="CU65" i="1" s="1"/>
  <c r="AH65" i="1"/>
  <c r="AI65" i="1"/>
  <c r="CW65" i="1" s="1"/>
  <c r="AJ65" i="1"/>
  <c r="CT65" i="1"/>
  <c r="CV65" i="1"/>
  <c r="CX65" i="1"/>
  <c r="FR65" i="1"/>
  <c r="GL65" i="1"/>
  <c r="GO65" i="1"/>
  <c r="GP65" i="1"/>
  <c r="GV65" i="1"/>
  <c r="HC65" i="1"/>
  <c r="I66" i="1"/>
  <c r="S139" i="15" s="1"/>
  <c r="AC66" i="1"/>
  <c r="CQ66" i="1" s="1"/>
  <c r="AD66" i="1"/>
  <c r="CR66" i="1" s="1"/>
  <c r="AE66" i="1"/>
  <c r="AF66" i="1"/>
  <c r="AG66" i="1"/>
  <c r="AH66" i="1"/>
  <c r="CV66" i="1" s="1"/>
  <c r="AI66" i="1"/>
  <c r="AJ66" i="1"/>
  <c r="CX66" i="1" s="1"/>
  <c r="CS66" i="1"/>
  <c r="CU66" i="1"/>
  <c r="CW66" i="1"/>
  <c r="FR66" i="1"/>
  <c r="GL66" i="1"/>
  <c r="GO66" i="1"/>
  <c r="GP66" i="1"/>
  <c r="GV66" i="1"/>
  <c r="HC66" i="1"/>
  <c r="I67" i="1"/>
  <c r="S86" i="13" s="1"/>
  <c r="AC67" i="1"/>
  <c r="AE67" i="1"/>
  <c r="CS67" i="1" s="1"/>
  <c r="AF67" i="1"/>
  <c r="AG67" i="1"/>
  <c r="CU67" i="1" s="1"/>
  <c r="AH67" i="1"/>
  <c r="AI67" i="1"/>
  <c r="CW67" i="1" s="1"/>
  <c r="AJ67" i="1"/>
  <c r="CT67" i="1"/>
  <c r="CV67" i="1"/>
  <c r="CX67" i="1"/>
  <c r="FR67" i="1"/>
  <c r="GL67" i="1"/>
  <c r="GO67" i="1"/>
  <c r="GP67" i="1"/>
  <c r="GV67" i="1"/>
  <c r="HC67" i="1"/>
  <c r="I68" i="1"/>
  <c r="P135" i="15" s="1"/>
  <c r="AC68" i="1"/>
  <c r="CQ68" i="1" s="1"/>
  <c r="AD68" i="1"/>
  <c r="CR68" i="1" s="1"/>
  <c r="AE68" i="1"/>
  <c r="AF68" i="1"/>
  <c r="CT68" i="1" s="1"/>
  <c r="AG68" i="1"/>
  <c r="AH68" i="1"/>
  <c r="CV68" i="1" s="1"/>
  <c r="AI68" i="1"/>
  <c r="AJ68" i="1"/>
  <c r="CX68" i="1" s="1"/>
  <c r="CS68" i="1"/>
  <c r="CU68" i="1"/>
  <c r="CW68" i="1"/>
  <c r="FR68" i="1"/>
  <c r="GL68" i="1"/>
  <c r="GO68" i="1"/>
  <c r="GP68" i="1"/>
  <c r="GV68" i="1"/>
  <c r="HC68" i="1" s="1"/>
  <c r="I69" i="1"/>
  <c r="P80" i="13" s="1"/>
  <c r="AC69" i="1"/>
  <c r="CQ69" i="1" s="1"/>
  <c r="AE69" i="1"/>
  <c r="AD69" i="1" s="1"/>
  <c r="CR69" i="1" s="1"/>
  <c r="AF69" i="1"/>
  <c r="AG69" i="1"/>
  <c r="CU69" i="1" s="1"/>
  <c r="AH69" i="1"/>
  <c r="AI69" i="1"/>
  <c r="CW69" i="1" s="1"/>
  <c r="AJ69" i="1"/>
  <c r="CT69" i="1"/>
  <c r="CV69" i="1"/>
  <c r="CX69" i="1"/>
  <c r="FR69" i="1"/>
  <c r="GL69" i="1"/>
  <c r="GO69" i="1"/>
  <c r="GP69" i="1"/>
  <c r="GV69" i="1"/>
  <c r="HC69" i="1"/>
  <c r="C70" i="1"/>
  <c r="D70" i="1"/>
  <c r="AC70" i="1"/>
  <c r="AE70" i="1"/>
  <c r="CS70" i="1" s="1"/>
  <c r="R70" i="1" s="1"/>
  <c r="AF70" i="1"/>
  <c r="AG70" i="1"/>
  <c r="CU70" i="1" s="1"/>
  <c r="T70" i="1" s="1"/>
  <c r="AH70" i="1"/>
  <c r="AI70" i="1"/>
  <c r="CW70" i="1" s="1"/>
  <c r="V70" i="1" s="1"/>
  <c r="AJ70" i="1"/>
  <c r="CT70" i="1"/>
  <c r="S70" i="1" s="1"/>
  <c r="CV70" i="1"/>
  <c r="U70" i="1" s="1"/>
  <c r="CX70" i="1"/>
  <c r="W70" i="1" s="1"/>
  <c r="FR70" i="1"/>
  <c r="GL70" i="1"/>
  <c r="GO70" i="1"/>
  <c r="GP70" i="1"/>
  <c r="GV70" i="1"/>
  <c r="GX70" i="1"/>
  <c r="HC70" i="1"/>
  <c r="C71" i="1"/>
  <c r="D71" i="1"/>
  <c r="AC71" i="1"/>
  <c r="CQ71" i="1" s="1"/>
  <c r="P71" i="1" s="1"/>
  <c r="AE71" i="1"/>
  <c r="AF71" i="1"/>
  <c r="AG71" i="1"/>
  <c r="CU71" i="1" s="1"/>
  <c r="T71" i="1" s="1"/>
  <c r="AH71" i="1"/>
  <c r="AI71" i="1"/>
  <c r="CW71" i="1" s="1"/>
  <c r="V71" i="1" s="1"/>
  <c r="AJ71" i="1"/>
  <c r="CX71" i="1"/>
  <c r="W71" i="1" s="1"/>
  <c r="FR71" i="1"/>
  <c r="GL71" i="1"/>
  <c r="GO71" i="1"/>
  <c r="GP71" i="1"/>
  <c r="GV71" i="1"/>
  <c r="GX71" i="1"/>
  <c r="HC71" i="1"/>
  <c r="I72" i="1"/>
  <c r="T139" i="15" s="1"/>
  <c r="AC72" i="1"/>
  <c r="CQ72" i="1" s="1"/>
  <c r="AD72" i="1"/>
  <c r="CR72" i="1" s="1"/>
  <c r="AE72" i="1"/>
  <c r="AF72" i="1"/>
  <c r="AG72" i="1"/>
  <c r="AH72" i="1"/>
  <c r="CV72" i="1" s="1"/>
  <c r="AI72" i="1"/>
  <c r="AJ72" i="1"/>
  <c r="CX72" i="1" s="1"/>
  <c r="CS72" i="1"/>
  <c r="CU72" i="1"/>
  <c r="CW72" i="1"/>
  <c r="FR72" i="1"/>
  <c r="GL72" i="1"/>
  <c r="GO72" i="1"/>
  <c r="GP72" i="1"/>
  <c r="GV72" i="1"/>
  <c r="HC72" i="1"/>
  <c r="I73" i="1"/>
  <c r="T86" i="13" s="1"/>
  <c r="AC73" i="1"/>
  <c r="AE73" i="1"/>
  <c r="CS73" i="1" s="1"/>
  <c r="AF73" i="1"/>
  <c r="AG73" i="1"/>
  <c r="CU73" i="1" s="1"/>
  <c r="AH73" i="1"/>
  <c r="AI73" i="1"/>
  <c r="CW73" i="1" s="1"/>
  <c r="AJ73" i="1"/>
  <c r="CT73" i="1"/>
  <c r="CV73" i="1"/>
  <c r="CX73" i="1"/>
  <c r="FR73" i="1"/>
  <c r="GL73" i="1"/>
  <c r="GO73" i="1"/>
  <c r="GP73" i="1"/>
  <c r="GV73" i="1"/>
  <c r="HC73" i="1"/>
  <c r="I74" i="1"/>
  <c r="P121" i="15" s="1"/>
  <c r="AC74" i="1"/>
  <c r="CQ74" i="1" s="1"/>
  <c r="AD74" i="1"/>
  <c r="CR74" i="1" s="1"/>
  <c r="AE74" i="1"/>
  <c r="AF74" i="1"/>
  <c r="CT74" i="1" s="1"/>
  <c r="AG74" i="1"/>
  <c r="AH74" i="1"/>
  <c r="CV74" i="1" s="1"/>
  <c r="AI74" i="1"/>
  <c r="AJ74" i="1"/>
  <c r="CX74" i="1" s="1"/>
  <c r="CS74" i="1"/>
  <c r="CU74" i="1"/>
  <c r="CW74" i="1"/>
  <c r="FR74" i="1"/>
  <c r="GL74" i="1"/>
  <c r="GO74" i="1"/>
  <c r="GP74" i="1"/>
  <c r="GV74" i="1"/>
  <c r="HC74" i="1" s="1"/>
  <c r="I75" i="1"/>
  <c r="P63" i="13" s="1"/>
  <c r="AC75" i="1"/>
  <c r="CQ75" i="1" s="1"/>
  <c r="AE75" i="1"/>
  <c r="AD75" i="1" s="1"/>
  <c r="CR75" i="1" s="1"/>
  <c r="AF75" i="1"/>
  <c r="AG75" i="1"/>
  <c r="CU75" i="1" s="1"/>
  <c r="AH75" i="1"/>
  <c r="AI75" i="1"/>
  <c r="CW75" i="1" s="1"/>
  <c r="AJ75" i="1"/>
  <c r="CT75" i="1"/>
  <c r="CV75" i="1"/>
  <c r="CX75" i="1"/>
  <c r="FR75" i="1"/>
  <c r="GL75" i="1"/>
  <c r="GO75" i="1"/>
  <c r="GP75" i="1"/>
  <c r="GV75" i="1"/>
  <c r="HC75" i="1"/>
  <c r="C77" i="1"/>
  <c r="D77" i="1"/>
  <c r="AC77" i="1"/>
  <c r="AE77" i="1"/>
  <c r="CS77" i="1" s="1"/>
  <c r="R77" i="1" s="1"/>
  <c r="AF77" i="1"/>
  <c r="AG77" i="1"/>
  <c r="CU77" i="1" s="1"/>
  <c r="T77" i="1" s="1"/>
  <c r="AH77" i="1"/>
  <c r="AI77" i="1"/>
  <c r="CW77" i="1" s="1"/>
  <c r="V77" i="1" s="1"/>
  <c r="AJ77" i="1"/>
  <c r="CT77" i="1"/>
  <c r="S77" i="1" s="1"/>
  <c r="CV77" i="1"/>
  <c r="U77" i="1" s="1"/>
  <c r="CX77" i="1"/>
  <c r="W77" i="1" s="1"/>
  <c r="FR77" i="1"/>
  <c r="GL77" i="1"/>
  <c r="GO77" i="1"/>
  <c r="GP77" i="1"/>
  <c r="GV77" i="1"/>
  <c r="GX77" i="1"/>
  <c r="HC77" i="1"/>
  <c r="C78" i="1"/>
  <c r="D78" i="1"/>
  <c r="AC78" i="1"/>
  <c r="CQ78" i="1" s="1"/>
  <c r="P78" i="1" s="1"/>
  <c r="AE78" i="1"/>
  <c r="AF78" i="1"/>
  <c r="AG78" i="1"/>
  <c r="CU78" i="1" s="1"/>
  <c r="T78" i="1" s="1"/>
  <c r="AH78" i="1"/>
  <c r="AI78" i="1"/>
  <c r="CW78" i="1" s="1"/>
  <c r="V78" i="1" s="1"/>
  <c r="AJ78" i="1"/>
  <c r="CX78" i="1"/>
  <c r="W78" i="1" s="1"/>
  <c r="FR78" i="1"/>
  <c r="GL78" i="1"/>
  <c r="GO78" i="1"/>
  <c r="GP78" i="1"/>
  <c r="GV78" i="1"/>
  <c r="GX78" i="1"/>
  <c r="HC78" i="1"/>
  <c r="I79" i="1"/>
  <c r="P68" i="15" s="1"/>
  <c r="AC79" i="1"/>
  <c r="CQ79" i="1" s="1"/>
  <c r="AD79" i="1"/>
  <c r="CR79" i="1" s="1"/>
  <c r="AE79" i="1"/>
  <c r="AF79" i="1"/>
  <c r="AG79" i="1"/>
  <c r="AH79" i="1"/>
  <c r="CV79" i="1" s="1"/>
  <c r="AI79" i="1"/>
  <c r="AJ79" i="1"/>
  <c r="CX79" i="1" s="1"/>
  <c r="CS79" i="1"/>
  <c r="CU79" i="1"/>
  <c r="CW79" i="1"/>
  <c r="FR79" i="1"/>
  <c r="GL79" i="1"/>
  <c r="GO79" i="1"/>
  <c r="GP79" i="1"/>
  <c r="GV79" i="1"/>
  <c r="HC79" i="1"/>
  <c r="I80" i="1"/>
  <c r="P96" i="13" s="1"/>
  <c r="AC80" i="1"/>
  <c r="AE80" i="1"/>
  <c r="CS80" i="1" s="1"/>
  <c r="AF80" i="1"/>
  <c r="AG80" i="1"/>
  <c r="CU80" i="1" s="1"/>
  <c r="AH80" i="1"/>
  <c r="AI80" i="1"/>
  <c r="CW80" i="1" s="1"/>
  <c r="AJ80" i="1"/>
  <c r="CT80" i="1"/>
  <c r="CV80" i="1"/>
  <c r="CX80" i="1"/>
  <c r="FR80" i="1"/>
  <c r="GL80" i="1"/>
  <c r="GO80" i="1"/>
  <c r="GP80" i="1"/>
  <c r="GV80" i="1"/>
  <c r="HC80" i="1"/>
  <c r="I81" i="1"/>
  <c r="P148" i="15" s="1"/>
  <c r="AC81" i="1"/>
  <c r="CQ81" i="1" s="1"/>
  <c r="AD81" i="1"/>
  <c r="CR81" i="1" s="1"/>
  <c r="AE81" i="1"/>
  <c r="AF81" i="1"/>
  <c r="CT81" i="1" s="1"/>
  <c r="AG81" i="1"/>
  <c r="AH81" i="1"/>
  <c r="CV81" i="1" s="1"/>
  <c r="AI81" i="1"/>
  <c r="AJ81" i="1"/>
  <c r="CX81" i="1" s="1"/>
  <c r="CS81" i="1"/>
  <c r="CU81" i="1"/>
  <c r="CW81" i="1"/>
  <c r="FR81" i="1"/>
  <c r="GL81" i="1"/>
  <c r="GO81" i="1"/>
  <c r="GP81" i="1"/>
  <c r="GV81" i="1"/>
  <c r="HC81" i="1" s="1"/>
  <c r="I82" i="1"/>
  <c r="P100" i="13" s="1"/>
  <c r="AC82" i="1"/>
  <c r="CQ82" i="1" s="1"/>
  <c r="AE82" i="1"/>
  <c r="AD82" i="1" s="1"/>
  <c r="CR82" i="1" s="1"/>
  <c r="AF82" i="1"/>
  <c r="AG82" i="1"/>
  <c r="CU82" i="1" s="1"/>
  <c r="AH82" i="1"/>
  <c r="AI82" i="1"/>
  <c r="CW82" i="1" s="1"/>
  <c r="AJ82" i="1"/>
  <c r="CT82" i="1"/>
  <c r="CV82" i="1"/>
  <c r="CX82" i="1"/>
  <c r="FR82" i="1"/>
  <c r="GL82" i="1"/>
  <c r="GO82" i="1"/>
  <c r="GP82" i="1"/>
  <c r="GV82" i="1"/>
  <c r="HC82" i="1"/>
  <c r="I83" i="1"/>
  <c r="P127" i="15" s="1"/>
  <c r="O127" i="15" s="1"/>
  <c r="E127" i="15" s="1"/>
  <c r="G127" i="15" s="1"/>
  <c r="AC83" i="1"/>
  <c r="CQ83" i="1" s="1"/>
  <c r="AD83" i="1"/>
  <c r="CR83" i="1" s="1"/>
  <c r="AE83" i="1"/>
  <c r="AF83" i="1"/>
  <c r="AG83" i="1"/>
  <c r="AH83" i="1"/>
  <c r="CV83" i="1" s="1"/>
  <c r="AI83" i="1"/>
  <c r="AJ83" i="1"/>
  <c r="CX83" i="1" s="1"/>
  <c r="CS83" i="1"/>
  <c r="CU83" i="1"/>
  <c r="CW83" i="1"/>
  <c r="FR83" i="1"/>
  <c r="GL83" i="1"/>
  <c r="GO83" i="1"/>
  <c r="GP83" i="1"/>
  <c r="GV83" i="1"/>
  <c r="HC83" i="1"/>
  <c r="I84" i="1"/>
  <c r="P70" i="13" s="1"/>
  <c r="O70" i="13" s="1"/>
  <c r="E70" i="13" s="1"/>
  <c r="G70" i="13" s="1"/>
  <c r="AC84" i="1"/>
  <c r="AE84" i="1"/>
  <c r="CS84" i="1" s="1"/>
  <c r="AF84" i="1"/>
  <c r="AG84" i="1"/>
  <c r="CU84" i="1" s="1"/>
  <c r="AH84" i="1"/>
  <c r="AI84" i="1"/>
  <c r="CW84" i="1" s="1"/>
  <c r="AJ84" i="1"/>
  <c r="CT84" i="1"/>
  <c r="CV84" i="1"/>
  <c r="CX84" i="1"/>
  <c r="FR84" i="1"/>
  <c r="GL84" i="1"/>
  <c r="GO84" i="1"/>
  <c r="GP84" i="1"/>
  <c r="GV84" i="1"/>
  <c r="HC84" i="1"/>
  <c r="I85" i="1"/>
  <c r="P96" i="15" s="1"/>
  <c r="AC85" i="1"/>
  <c r="CQ85" i="1" s="1"/>
  <c r="AD85" i="1"/>
  <c r="CR85" i="1" s="1"/>
  <c r="AE85" i="1"/>
  <c r="AF85" i="1"/>
  <c r="CT85" i="1" s="1"/>
  <c r="AG85" i="1"/>
  <c r="AH85" i="1"/>
  <c r="CV85" i="1" s="1"/>
  <c r="AI85" i="1"/>
  <c r="AJ85" i="1"/>
  <c r="CX85" i="1" s="1"/>
  <c r="CS85" i="1"/>
  <c r="CU85" i="1"/>
  <c r="CW85" i="1"/>
  <c r="FR85" i="1"/>
  <c r="GL85" i="1"/>
  <c r="GO85" i="1"/>
  <c r="GP85" i="1"/>
  <c r="GV85" i="1"/>
  <c r="HC85" i="1" s="1"/>
  <c r="I86" i="1"/>
  <c r="P91" i="13" s="1"/>
  <c r="AC86" i="1"/>
  <c r="AE86" i="1"/>
  <c r="AD86" i="1" s="1"/>
  <c r="CR86" i="1" s="1"/>
  <c r="AF86" i="1"/>
  <c r="AG86" i="1"/>
  <c r="CU86" i="1" s="1"/>
  <c r="AH86" i="1"/>
  <c r="AI86" i="1"/>
  <c r="CW86" i="1" s="1"/>
  <c r="AJ86" i="1"/>
  <c r="CT86" i="1"/>
  <c r="CV86" i="1"/>
  <c r="CX86" i="1"/>
  <c r="FR86" i="1"/>
  <c r="GL86" i="1"/>
  <c r="GO86" i="1"/>
  <c r="GP86" i="1"/>
  <c r="GV86" i="1"/>
  <c r="HC86" i="1"/>
  <c r="I87" i="1"/>
  <c r="AC87" i="1"/>
  <c r="CQ87" i="1" s="1"/>
  <c r="AD87" i="1"/>
  <c r="CR87" i="1" s="1"/>
  <c r="AE87" i="1"/>
  <c r="AF87" i="1"/>
  <c r="CT87" i="1" s="1"/>
  <c r="AG87" i="1"/>
  <c r="AH87" i="1"/>
  <c r="CV87" i="1" s="1"/>
  <c r="AI87" i="1"/>
  <c r="AJ87" i="1"/>
  <c r="CX87" i="1" s="1"/>
  <c r="CS87" i="1"/>
  <c r="CU87" i="1"/>
  <c r="CW87" i="1"/>
  <c r="FR87" i="1"/>
  <c r="GL87" i="1"/>
  <c r="GO87" i="1"/>
  <c r="GP87" i="1"/>
  <c r="GV87" i="1"/>
  <c r="HC87" i="1"/>
  <c r="I88" i="1"/>
  <c r="P26" i="13" s="1"/>
  <c r="AC88" i="1"/>
  <c r="AE88" i="1"/>
  <c r="AF88" i="1"/>
  <c r="AG88" i="1"/>
  <c r="CU88" i="1" s="1"/>
  <c r="AH88" i="1"/>
  <c r="AI88" i="1"/>
  <c r="CW88" i="1" s="1"/>
  <c r="AJ88" i="1"/>
  <c r="CT88" i="1"/>
  <c r="CV88" i="1"/>
  <c r="CX88" i="1"/>
  <c r="FR88" i="1"/>
  <c r="GL88" i="1"/>
  <c r="GO88" i="1"/>
  <c r="GP88" i="1"/>
  <c r="GV88" i="1"/>
  <c r="HC88" i="1" s="1"/>
  <c r="I89" i="1"/>
  <c r="P109" i="15" s="1"/>
  <c r="AC89" i="1"/>
  <c r="CQ89" i="1" s="1"/>
  <c r="AD89" i="1"/>
  <c r="CR89" i="1" s="1"/>
  <c r="AE89" i="1"/>
  <c r="AF89" i="1"/>
  <c r="CT89" i="1" s="1"/>
  <c r="AG89" i="1"/>
  <c r="AH89" i="1"/>
  <c r="CV89" i="1" s="1"/>
  <c r="AI89" i="1"/>
  <c r="AJ89" i="1"/>
  <c r="CX89" i="1" s="1"/>
  <c r="CS89" i="1"/>
  <c r="CU89" i="1"/>
  <c r="CW89" i="1"/>
  <c r="FR89" i="1"/>
  <c r="GL89" i="1"/>
  <c r="GO89" i="1"/>
  <c r="GP89" i="1"/>
  <c r="GV89" i="1"/>
  <c r="HC89" i="1" s="1"/>
  <c r="I90" i="1"/>
  <c r="GX90" i="1" s="1"/>
  <c r="AC90" i="1"/>
  <c r="AE90" i="1"/>
  <c r="AF90" i="1"/>
  <c r="AG90" i="1"/>
  <c r="CU90" i="1" s="1"/>
  <c r="AH90" i="1"/>
  <c r="AI90" i="1"/>
  <c r="CW90" i="1" s="1"/>
  <c r="AJ90" i="1"/>
  <c r="CT90" i="1"/>
  <c r="CV90" i="1"/>
  <c r="CX90" i="1"/>
  <c r="FR90" i="1"/>
  <c r="GL90" i="1"/>
  <c r="GO90" i="1"/>
  <c r="GP90" i="1"/>
  <c r="GV90" i="1"/>
  <c r="HC90" i="1"/>
  <c r="C91" i="1"/>
  <c r="D91" i="1"/>
  <c r="W91" i="1"/>
  <c r="AC91" i="1"/>
  <c r="AE91" i="1"/>
  <c r="AF91" i="1"/>
  <c r="AG91" i="1"/>
  <c r="CU91" i="1" s="1"/>
  <c r="T91" i="1" s="1"/>
  <c r="AH91" i="1"/>
  <c r="AI91" i="1"/>
  <c r="CW91" i="1" s="1"/>
  <c r="V91" i="1" s="1"/>
  <c r="AJ91" i="1"/>
  <c r="CT91" i="1"/>
  <c r="S91" i="1" s="1"/>
  <c r="CV91" i="1"/>
  <c r="U91" i="1" s="1"/>
  <c r="CX91" i="1"/>
  <c r="FR91" i="1"/>
  <c r="GL91" i="1"/>
  <c r="GO91" i="1"/>
  <c r="GP91" i="1"/>
  <c r="GV91" i="1"/>
  <c r="GX91" i="1"/>
  <c r="HC91" i="1"/>
  <c r="C92" i="1"/>
  <c r="D92" i="1"/>
  <c r="W92" i="1"/>
  <c r="AC92" i="1"/>
  <c r="AE92" i="1"/>
  <c r="AF92" i="1"/>
  <c r="AG92" i="1"/>
  <c r="CU92" i="1" s="1"/>
  <c r="T92" i="1" s="1"/>
  <c r="AH92" i="1"/>
  <c r="AI92" i="1"/>
  <c r="CW92" i="1" s="1"/>
  <c r="V92" i="1" s="1"/>
  <c r="AJ92" i="1"/>
  <c r="CX92" i="1"/>
  <c r="FR92" i="1"/>
  <c r="GL92" i="1"/>
  <c r="GO92" i="1"/>
  <c r="GP92" i="1"/>
  <c r="GV92" i="1"/>
  <c r="GX92" i="1"/>
  <c r="HC92" i="1"/>
  <c r="I93" i="1"/>
  <c r="T93" i="1" s="1"/>
  <c r="AC93" i="1"/>
  <c r="AD93" i="1"/>
  <c r="CR93" i="1" s="1"/>
  <c r="AE93" i="1"/>
  <c r="AF93" i="1"/>
  <c r="CT93" i="1" s="1"/>
  <c r="AG93" i="1"/>
  <c r="AH93" i="1"/>
  <c r="CV93" i="1" s="1"/>
  <c r="AI93" i="1"/>
  <c r="AJ93" i="1"/>
  <c r="CX93" i="1" s="1"/>
  <c r="CQ93" i="1"/>
  <c r="CS93" i="1"/>
  <c r="CU93" i="1"/>
  <c r="CW93" i="1"/>
  <c r="FR93" i="1"/>
  <c r="GL93" i="1"/>
  <c r="GO93" i="1"/>
  <c r="GP93" i="1"/>
  <c r="GV93" i="1"/>
  <c r="HC93" i="1" s="1"/>
  <c r="I94" i="1"/>
  <c r="AC94" i="1"/>
  <c r="AE94" i="1"/>
  <c r="AF94" i="1"/>
  <c r="AG94" i="1"/>
  <c r="CU94" i="1" s="1"/>
  <c r="AH94" i="1"/>
  <c r="AI94" i="1"/>
  <c r="CW94" i="1" s="1"/>
  <c r="AJ94" i="1"/>
  <c r="CT94" i="1"/>
  <c r="CV94" i="1"/>
  <c r="CX94" i="1"/>
  <c r="FR94" i="1"/>
  <c r="GL94" i="1"/>
  <c r="GO94" i="1"/>
  <c r="GP94" i="1"/>
  <c r="GV94" i="1"/>
  <c r="HC94" i="1"/>
  <c r="I95" i="1"/>
  <c r="P149" i="15" s="1"/>
  <c r="AC95" i="1"/>
  <c r="CQ95" i="1" s="1"/>
  <c r="AD95" i="1"/>
  <c r="CR95" i="1" s="1"/>
  <c r="AE95" i="1"/>
  <c r="AF95" i="1"/>
  <c r="CT95" i="1" s="1"/>
  <c r="AG95" i="1"/>
  <c r="AH95" i="1"/>
  <c r="CV95" i="1" s="1"/>
  <c r="AI95" i="1"/>
  <c r="AJ95" i="1"/>
  <c r="CX95" i="1" s="1"/>
  <c r="CS95" i="1"/>
  <c r="CU95" i="1"/>
  <c r="CW95" i="1"/>
  <c r="FR95" i="1"/>
  <c r="GL95" i="1"/>
  <c r="GO95" i="1"/>
  <c r="GP95" i="1"/>
  <c r="GV95" i="1"/>
  <c r="HC95" i="1" s="1"/>
  <c r="I96" i="1"/>
  <c r="P101" i="13" s="1"/>
  <c r="AC96" i="1"/>
  <c r="AE96" i="1"/>
  <c r="AF96" i="1"/>
  <c r="AG96" i="1"/>
  <c r="CU96" i="1" s="1"/>
  <c r="AH96" i="1"/>
  <c r="AI96" i="1"/>
  <c r="CW96" i="1" s="1"/>
  <c r="AJ96" i="1"/>
  <c r="CT96" i="1"/>
  <c r="CV96" i="1"/>
  <c r="CX96" i="1"/>
  <c r="FR96" i="1"/>
  <c r="GL96" i="1"/>
  <c r="GO96" i="1"/>
  <c r="GP96" i="1"/>
  <c r="GV96" i="1"/>
  <c r="HC96" i="1"/>
  <c r="I97" i="1"/>
  <c r="AC97" i="1"/>
  <c r="CQ97" i="1" s="1"/>
  <c r="AD97" i="1"/>
  <c r="CR97" i="1" s="1"/>
  <c r="AE97" i="1"/>
  <c r="AF97" i="1"/>
  <c r="CT97" i="1" s="1"/>
  <c r="AG97" i="1"/>
  <c r="AH97" i="1"/>
  <c r="CV97" i="1" s="1"/>
  <c r="AI97" i="1"/>
  <c r="AJ97" i="1"/>
  <c r="CX97" i="1" s="1"/>
  <c r="CS97" i="1"/>
  <c r="CU97" i="1"/>
  <c r="CW97" i="1"/>
  <c r="FR97" i="1"/>
  <c r="GL97" i="1"/>
  <c r="GO97" i="1"/>
  <c r="GP97" i="1"/>
  <c r="GV97" i="1"/>
  <c r="HC97" i="1"/>
  <c r="I98" i="1"/>
  <c r="P47" i="13" s="1"/>
  <c r="AC98" i="1"/>
  <c r="AE98" i="1"/>
  <c r="AF98" i="1"/>
  <c r="AG98" i="1"/>
  <c r="CU98" i="1" s="1"/>
  <c r="AH98" i="1"/>
  <c r="AI98" i="1"/>
  <c r="CW98" i="1" s="1"/>
  <c r="AJ98" i="1"/>
  <c r="CT98" i="1"/>
  <c r="CV98" i="1"/>
  <c r="CX98" i="1"/>
  <c r="FR98" i="1"/>
  <c r="GL98" i="1"/>
  <c r="GO98" i="1"/>
  <c r="GP98" i="1"/>
  <c r="GV98" i="1"/>
  <c r="HC98" i="1"/>
  <c r="I99" i="1"/>
  <c r="AC99" i="1"/>
  <c r="CQ99" i="1" s="1"/>
  <c r="AD99" i="1"/>
  <c r="CR99" i="1" s="1"/>
  <c r="AE99" i="1"/>
  <c r="AF99" i="1"/>
  <c r="CT99" i="1" s="1"/>
  <c r="AG99" i="1"/>
  <c r="AH99" i="1"/>
  <c r="CV99" i="1" s="1"/>
  <c r="AI99" i="1"/>
  <c r="AJ99" i="1"/>
  <c r="CX99" i="1" s="1"/>
  <c r="CS99" i="1"/>
  <c r="CU99" i="1"/>
  <c r="CW99" i="1"/>
  <c r="FR99" i="1"/>
  <c r="GL99" i="1"/>
  <c r="GO99" i="1"/>
  <c r="GP99" i="1"/>
  <c r="GV99" i="1"/>
  <c r="HC99" i="1"/>
  <c r="I100" i="1"/>
  <c r="P72" i="13" s="1"/>
  <c r="AC100" i="1"/>
  <c r="AE100" i="1"/>
  <c r="AF100" i="1"/>
  <c r="AG100" i="1"/>
  <c r="CU100" i="1" s="1"/>
  <c r="AH100" i="1"/>
  <c r="AI100" i="1"/>
  <c r="CW100" i="1" s="1"/>
  <c r="AJ100" i="1"/>
  <c r="CT100" i="1"/>
  <c r="CV100" i="1"/>
  <c r="CX100" i="1"/>
  <c r="FR100" i="1"/>
  <c r="GL100" i="1"/>
  <c r="GO100" i="1"/>
  <c r="GP100" i="1"/>
  <c r="GV100" i="1"/>
  <c r="HC100" i="1" s="1"/>
  <c r="C101" i="1"/>
  <c r="D101" i="1"/>
  <c r="U101" i="1"/>
  <c r="AC101" i="1"/>
  <c r="AE101" i="1"/>
  <c r="AF101" i="1"/>
  <c r="AG101" i="1"/>
  <c r="CU101" i="1" s="1"/>
  <c r="T101" i="1" s="1"/>
  <c r="AH101" i="1"/>
  <c r="AI101" i="1"/>
  <c r="CW101" i="1" s="1"/>
  <c r="V101" i="1" s="1"/>
  <c r="AJ101" i="1"/>
  <c r="CT101" i="1"/>
  <c r="S101" i="1" s="1"/>
  <c r="CV101" i="1"/>
  <c r="CX101" i="1"/>
  <c r="W101" i="1" s="1"/>
  <c r="FR101" i="1"/>
  <c r="GL101" i="1"/>
  <c r="GO101" i="1"/>
  <c r="GP101" i="1"/>
  <c r="GV101" i="1"/>
  <c r="GX101" i="1"/>
  <c r="HC101" i="1"/>
  <c r="C102" i="1"/>
  <c r="D102" i="1"/>
  <c r="AC102" i="1"/>
  <c r="AE102" i="1"/>
  <c r="AF102" i="1"/>
  <c r="AG102" i="1"/>
  <c r="CU102" i="1" s="1"/>
  <c r="T102" i="1" s="1"/>
  <c r="AH102" i="1"/>
  <c r="AI102" i="1"/>
  <c r="CW102" i="1" s="1"/>
  <c r="V102" i="1" s="1"/>
  <c r="AJ102" i="1"/>
  <c r="CX102" i="1"/>
  <c r="W102" i="1" s="1"/>
  <c r="FR102" i="1"/>
  <c r="GL102" i="1"/>
  <c r="GO102" i="1"/>
  <c r="GP102" i="1"/>
  <c r="GV102" i="1"/>
  <c r="GX102" i="1"/>
  <c r="HC102" i="1"/>
  <c r="I103" i="1"/>
  <c r="AC103" i="1"/>
  <c r="CQ103" i="1" s="1"/>
  <c r="AD103" i="1"/>
  <c r="CR103" i="1" s="1"/>
  <c r="AE103" i="1"/>
  <c r="AF103" i="1"/>
  <c r="CT103" i="1" s="1"/>
  <c r="AG103" i="1"/>
  <c r="AH103" i="1"/>
  <c r="CV103" i="1" s="1"/>
  <c r="AI103" i="1"/>
  <c r="AJ103" i="1"/>
  <c r="CX103" i="1" s="1"/>
  <c r="CS103" i="1"/>
  <c r="CU103" i="1"/>
  <c r="CW103" i="1"/>
  <c r="FR103" i="1"/>
  <c r="GL103" i="1"/>
  <c r="GO103" i="1"/>
  <c r="GP103" i="1"/>
  <c r="GV103" i="1"/>
  <c r="HC103" i="1"/>
  <c r="I104" i="1"/>
  <c r="R99" i="13" s="1"/>
  <c r="AC104" i="1"/>
  <c r="AE104" i="1"/>
  <c r="AF104" i="1"/>
  <c r="AG104" i="1"/>
  <c r="CU104" i="1" s="1"/>
  <c r="AH104" i="1"/>
  <c r="AI104" i="1"/>
  <c r="CW104" i="1" s="1"/>
  <c r="AJ104" i="1"/>
  <c r="CT104" i="1"/>
  <c r="CV104" i="1"/>
  <c r="CX104" i="1"/>
  <c r="FR104" i="1"/>
  <c r="GL104" i="1"/>
  <c r="GO104" i="1"/>
  <c r="GP104" i="1"/>
  <c r="GV104" i="1"/>
  <c r="HC104" i="1"/>
  <c r="I105" i="1"/>
  <c r="AC105" i="1"/>
  <c r="CQ105" i="1" s="1"/>
  <c r="AD105" i="1"/>
  <c r="CR105" i="1" s="1"/>
  <c r="AE105" i="1"/>
  <c r="AF105" i="1"/>
  <c r="CT105" i="1" s="1"/>
  <c r="AG105" i="1"/>
  <c r="AH105" i="1"/>
  <c r="CV105" i="1" s="1"/>
  <c r="AI105" i="1"/>
  <c r="AJ105" i="1"/>
  <c r="CX105" i="1" s="1"/>
  <c r="CS105" i="1"/>
  <c r="CU105" i="1"/>
  <c r="CW105" i="1"/>
  <c r="FR105" i="1"/>
  <c r="GL105" i="1"/>
  <c r="GO105" i="1"/>
  <c r="GP105" i="1"/>
  <c r="GV105" i="1"/>
  <c r="HC105" i="1"/>
  <c r="I106" i="1"/>
  <c r="GX106" i="1" s="1"/>
  <c r="AC106" i="1"/>
  <c r="AE106" i="1"/>
  <c r="AF106" i="1"/>
  <c r="AG106" i="1"/>
  <c r="CU106" i="1" s="1"/>
  <c r="AH106" i="1"/>
  <c r="AI106" i="1"/>
  <c r="CW106" i="1" s="1"/>
  <c r="AJ106" i="1"/>
  <c r="CT106" i="1"/>
  <c r="CV106" i="1"/>
  <c r="CX106" i="1"/>
  <c r="FR106" i="1"/>
  <c r="GL106" i="1"/>
  <c r="GO106" i="1"/>
  <c r="GP106" i="1"/>
  <c r="GV106" i="1"/>
  <c r="HC106" i="1"/>
  <c r="C107" i="1"/>
  <c r="D107" i="1"/>
  <c r="U107" i="1"/>
  <c r="AC107" i="1"/>
  <c r="AE107" i="1"/>
  <c r="AF107" i="1"/>
  <c r="AG107" i="1"/>
  <c r="CU107" i="1" s="1"/>
  <c r="T107" i="1" s="1"/>
  <c r="AH107" i="1"/>
  <c r="AI107" i="1"/>
  <c r="CW107" i="1" s="1"/>
  <c r="V107" i="1" s="1"/>
  <c r="AJ107" i="1"/>
  <c r="CT107" i="1"/>
  <c r="S107" i="1" s="1"/>
  <c r="CV107" i="1"/>
  <c r="CX107" i="1"/>
  <c r="W107" i="1" s="1"/>
  <c r="FR107" i="1"/>
  <c r="GL107" i="1"/>
  <c r="GO107" i="1"/>
  <c r="GP107" i="1"/>
  <c r="GV107" i="1"/>
  <c r="HC107" i="1" s="1"/>
  <c r="GX107" i="1"/>
  <c r="C108" i="1"/>
  <c r="D108" i="1"/>
  <c r="AC108" i="1"/>
  <c r="AE108" i="1"/>
  <c r="AF108" i="1"/>
  <c r="AG108" i="1"/>
  <c r="CU108" i="1" s="1"/>
  <c r="T108" i="1" s="1"/>
  <c r="AH108" i="1"/>
  <c r="H207" i="8" s="1"/>
  <c r="AI108" i="1"/>
  <c r="CW108" i="1" s="1"/>
  <c r="V108" i="1" s="1"/>
  <c r="AJ108" i="1"/>
  <c r="CX108" i="1"/>
  <c r="W108" i="1" s="1"/>
  <c r="FR108" i="1"/>
  <c r="GL108" i="1"/>
  <c r="GO108" i="1"/>
  <c r="GP108" i="1"/>
  <c r="GV108" i="1"/>
  <c r="HC108" i="1" s="1"/>
  <c r="GX108" i="1"/>
  <c r="I109" i="1"/>
  <c r="P144" i="15" s="1"/>
  <c r="AC109" i="1"/>
  <c r="CQ109" i="1" s="1"/>
  <c r="AD109" i="1"/>
  <c r="CR109" i="1" s="1"/>
  <c r="AE109" i="1"/>
  <c r="AF109" i="1"/>
  <c r="CT109" i="1" s="1"/>
  <c r="AG109" i="1"/>
  <c r="AH109" i="1"/>
  <c r="CV109" i="1" s="1"/>
  <c r="AI109" i="1"/>
  <c r="AJ109" i="1"/>
  <c r="CX109" i="1" s="1"/>
  <c r="CS109" i="1"/>
  <c r="CU109" i="1"/>
  <c r="CW109" i="1"/>
  <c r="FR109" i="1"/>
  <c r="GL109" i="1"/>
  <c r="GO109" i="1"/>
  <c r="GP109" i="1"/>
  <c r="GV109" i="1"/>
  <c r="HC109" i="1" s="1"/>
  <c r="I110" i="1"/>
  <c r="P92" i="13" s="1"/>
  <c r="AC110" i="1"/>
  <c r="AE110" i="1"/>
  <c r="AF110" i="1"/>
  <c r="AG110" i="1"/>
  <c r="CU110" i="1" s="1"/>
  <c r="AH110" i="1"/>
  <c r="AI110" i="1"/>
  <c r="CW110" i="1" s="1"/>
  <c r="AJ110" i="1"/>
  <c r="CT110" i="1"/>
  <c r="CV110" i="1"/>
  <c r="CX110" i="1"/>
  <c r="FR110" i="1"/>
  <c r="GL110" i="1"/>
  <c r="GO110" i="1"/>
  <c r="GP110" i="1"/>
  <c r="GV110" i="1"/>
  <c r="HC110" i="1"/>
  <c r="I111" i="1"/>
  <c r="Q149" i="15" s="1"/>
  <c r="AC111" i="1"/>
  <c r="CQ111" i="1" s="1"/>
  <c r="AD111" i="1"/>
  <c r="CR111" i="1" s="1"/>
  <c r="AE111" i="1"/>
  <c r="AF111" i="1"/>
  <c r="CT111" i="1" s="1"/>
  <c r="AG111" i="1"/>
  <c r="AH111" i="1"/>
  <c r="CV111" i="1" s="1"/>
  <c r="AI111" i="1"/>
  <c r="AJ111" i="1"/>
  <c r="CX111" i="1" s="1"/>
  <c r="CS111" i="1"/>
  <c r="CU111" i="1"/>
  <c r="CW111" i="1"/>
  <c r="FR111" i="1"/>
  <c r="GL111" i="1"/>
  <c r="GO111" i="1"/>
  <c r="GP111" i="1"/>
  <c r="GV111" i="1"/>
  <c r="HC111" i="1"/>
  <c r="I112" i="1"/>
  <c r="Q101" i="13" s="1"/>
  <c r="AC112" i="1"/>
  <c r="AE112" i="1"/>
  <c r="AF112" i="1"/>
  <c r="AG112" i="1"/>
  <c r="CU112" i="1" s="1"/>
  <c r="AH112" i="1"/>
  <c r="AI112" i="1"/>
  <c r="CW112" i="1" s="1"/>
  <c r="AJ112" i="1"/>
  <c r="CT112" i="1"/>
  <c r="CV112" i="1"/>
  <c r="CX112" i="1"/>
  <c r="FR112" i="1"/>
  <c r="GL112" i="1"/>
  <c r="GO112" i="1"/>
  <c r="GP112" i="1"/>
  <c r="GV112" i="1"/>
  <c r="HC112" i="1"/>
  <c r="C113" i="1"/>
  <c r="D113" i="1"/>
  <c r="AC113" i="1"/>
  <c r="AE113" i="1"/>
  <c r="AD113" i="1" s="1"/>
  <c r="CR113" i="1" s="1"/>
  <c r="Q113" i="1" s="1"/>
  <c r="AF113" i="1"/>
  <c r="AG113" i="1"/>
  <c r="AH113" i="1"/>
  <c r="AI113" i="1"/>
  <c r="AJ113" i="1"/>
  <c r="CS113" i="1"/>
  <c r="R113" i="1" s="1"/>
  <c r="CT113" i="1"/>
  <c r="S113" i="1" s="1"/>
  <c r="CU113" i="1"/>
  <c r="T113" i="1" s="1"/>
  <c r="CV113" i="1"/>
  <c r="U113" i="1" s="1"/>
  <c r="CW113" i="1"/>
  <c r="V113" i="1" s="1"/>
  <c r="CX113" i="1"/>
  <c r="W113" i="1" s="1"/>
  <c r="FR113" i="1"/>
  <c r="GL113" i="1"/>
  <c r="GO113" i="1"/>
  <c r="GP113" i="1"/>
  <c r="GV113" i="1"/>
  <c r="HC113" i="1" s="1"/>
  <c r="GX113" i="1" s="1"/>
  <c r="C114" i="1"/>
  <c r="D114" i="1"/>
  <c r="AC114" i="1"/>
  <c r="CQ114" i="1" s="1"/>
  <c r="P114" i="1" s="1"/>
  <c r="AD114" i="1"/>
  <c r="AE114" i="1"/>
  <c r="AF114" i="1"/>
  <c r="AG114" i="1"/>
  <c r="AH114" i="1"/>
  <c r="AI114" i="1"/>
  <c r="AJ114" i="1"/>
  <c r="CX114" i="1" s="1"/>
  <c r="W114" i="1" s="1"/>
  <c r="CS114" i="1"/>
  <c r="R114" i="1" s="1"/>
  <c r="CU114" i="1"/>
  <c r="T114" i="1" s="1"/>
  <c r="CW114" i="1"/>
  <c r="V114" i="1" s="1"/>
  <c r="FR114" i="1"/>
  <c r="GL114" i="1"/>
  <c r="GO114" i="1"/>
  <c r="GP114" i="1"/>
  <c r="GV114" i="1"/>
  <c r="HC114" i="1"/>
  <c r="GX114" i="1" s="1"/>
  <c r="I115" i="1"/>
  <c r="AC115" i="1"/>
  <c r="AE115" i="1"/>
  <c r="CS115" i="1" s="1"/>
  <c r="AF115" i="1"/>
  <c r="AG115" i="1"/>
  <c r="CU115" i="1" s="1"/>
  <c r="AH115" i="1"/>
  <c r="AI115" i="1"/>
  <c r="CW115" i="1" s="1"/>
  <c r="AJ115" i="1"/>
  <c r="CT115" i="1"/>
  <c r="CV115" i="1"/>
  <c r="CX115" i="1"/>
  <c r="FR115" i="1"/>
  <c r="GL115" i="1"/>
  <c r="GO115" i="1"/>
  <c r="GP115" i="1"/>
  <c r="GV115" i="1"/>
  <c r="HC115" i="1"/>
  <c r="I116" i="1"/>
  <c r="P77" i="13" s="1"/>
  <c r="AC116" i="1"/>
  <c r="AD116" i="1"/>
  <c r="CR116" i="1" s="1"/>
  <c r="AE116" i="1"/>
  <c r="AF116" i="1"/>
  <c r="CT116" i="1" s="1"/>
  <c r="AG116" i="1"/>
  <c r="AH116" i="1"/>
  <c r="CV116" i="1" s="1"/>
  <c r="AI116" i="1"/>
  <c r="AJ116" i="1"/>
  <c r="CX116" i="1" s="1"/>
  <c r="CQ116" i="1"/>
  <c r="CS116" i="1"/>
  <c r="CU116" i="1"/>
  <c r="CW116" i="1"/>
  <c r="FR116" i="1"/>
  <c r="GL116" i="1"/>
  <c r="GO116" i="1"/>
  <c r="GP116" i="1"/>
  <c r="GV116" i="1"/>
  <c r="HC116" i="1" s="1"/>
  <c r="C117" i="1"/>
  <c r="D117" i="1"/>
  <c r="AC117" i="1"/>
  <c r="AD117" i="1"/>
  <c r="CR117" i="1" s="1"/>
  <c r="Q117" i="1" s="1"/>
  <c r="AE117" i="1"/>
  <c r="AF117" i="1"/>
  <c r="AG117" i="1"/>
  <c r="AH117" i="1"/>
  <c r="CV117" i="1" s="1"/>
  <c r="U117" i="1" s="1"/>
  <c r="AI117" i="1"/>
  <c r="AJ117" i="1"/>
  <c r="CX117" i="1" s="1"/>
  <c r="W117" i="1" s="1"/>
  <c r="CQ117" i="1"/>
  <c r="P117" i="1" s="1"/>
  <c r="CS117" i="1"/>
  <c r="R117" i="1" s="1"/>
  <c r="CU117" i="1"/>
  <c r="T117" i="1" s="1"/>
  <c r="CW117" i="1"/>
  <c r="V117" i="1" s="1"/>
  <c r="FR117" i="1"/>
  <c r="GL117" i="1"/>
  <c r="GO117" i="1"/>
  <c r="GP117" i="1"/>
  <c r="GV117" i="1"/>
  <c r="HC117" i="1"/>
  <c r="GX117" i="1" s="1"/>
  <c r="C118" i="1"/>
  <c r="D118" i="1"/>
  <c r="AC118" i="1"/>
  <c r="CQ118" i="1" s="1"/>
  <c r="P118" i="1" s="1"/>
  <c r="AE118" i="1"/>
  <c r="AF118" i="1"/>
  <c r="AG118" i="1"/>
  <c r="AH118" i="1"/>
  <c r="AI118" i="1"/>
  <c r="AJ118" i="1"/>
  <c r="CU118" i="1"/>
  <c r="T118" i="1" s="1"/>
  <c r="CW118" i="1"/>
  <c r="V118" i="1" s="1"/>
  <c r="CX118" i="1"/>
  <c r="W118" i="1" s="1"/>
  <c r="FR118" i="1"/>
  <c r="GL118" i="1"/>
  <c r="GO118" i="1"/>
  <c r="GP118" i="1"/>
  <c r="GV118" i="1"/>
  <c r="HC118" i="1" s="1"/>
  <c r="GX118" i="1" s="1"/>
  <c r="I119" i="1"/>
  <c r="P78" i="15" s="1"/>
  <c r="AC119" i="1"/>
  <c r="AE119" i="1"/>
  <c r="AD119" i="1" s="1"/>
  <c r="CR119" i="1" s="1"/>
  <c r="AF119" i="1"/>
  <c r="AG119" i="1"/>
  <c r="CU119" i="1" s="1"/>
  <c r="AH119" i="1"/>
  <c r="AI119" i="1"/>
  <c r="AJ119" i="1"/>
  <c r="CS119" i="1"/>
  <c r="CT119" i="1"/>
  <c r="CV119" i="1"/>
  <c r="CW119" i="1"/>
  <c r="CX119" i="1"/>
  <c r="W119" i="1" s="1"/>
  <c r="FR119" i="1"/>
  <c r="GL119" i="1"/>
  <c r="GO119" i="1"/>
  <c r="GP119" i="1"/>
  <c r="GV119" i="1"/>
  <c r="HC119" i="1"/>
  <c r="I120" i="1"/>
  <c r="P67" i="13" s="1"/>
  <c r="AC120" i="1"/>
  <c r="AE120" i="1"/>
  <c r="AD120" i="1" s="1"/>
  <c r="AF120" i="1"/>
  <c r="CT120" i="1" s="1"/>
  <c r="AG120" i="1"/>
  <c r="AH120" i="1"/>
  <c r="AI120" i="1"/>
  <c r="AJ120" i="1"/>
  <c r="CX120" i="1" s="1"/>
  <c r="CQ120" i="1"/>
  <c r="CS120" i="1"/>
  <c r="CU120" i="1"/>
  <c r="CV120" i="1"/>
  <c r="CW120" i="1"/>
  <c r="FR120" i="1"/>
  <c r="GL120" i="1"/>
  <c r="GO120" i="1"/>
  <c r="GP120" i="1"/>
  <c r="GV120" i="1"/>
  <c r="HC120" i="1"/>
  <c r="C121" i="1"/>
  <c r="D121" i="1"/>
  <c r="AC121" i="1"/>
  <c r="AB121" i="1" s="1"/>
  <c r="AD121" i="1"/>
  <c r="CR121" i="1" s="1"/>
  <c r="Q121" i="1" s="1"/>
  <c r="AE121" i="1"/>
  <c r="AF121" i="1"/>
  <c r="AG121" i="1"/>
  <c r="AH121" i="1"/>
  <c r="CV121" i="1" s="1"/>
  <c r="U121" i="1" s="1"/>
  <c r="AI121" i="1"/>
  <c r="AJ121" i="1"/>
  <c r="CS121" i="1"/>
  <c r="R121" i="1" s="1"/>
  <c r="CT121" i="1"/>
  <c r="S121" i="1" s="1"/>
  <c r="CU121" i="1"/>
  <c r="T121" i="1" s="1"/>
  <c r="CW121" i="1"/>
  <c r="V121" i="1" s="1"/>
  <c r="CX121" i="1"/>
  <c r="W121" i="1" s="1"/>
  <c r="FR121" i="1"/>
  <c r="GL121" i="1"/>
  <c r="GO121" i="1"/>
  <c r="GP121" i="1"/>
  <c r="GV121" i="1"/>
  <c r="HC121" i="1" s="1"/>
  <c r="GX121" i="1" s="1"/>
  <c r="C122" i="1"/>
  <c r="D122" i="1"/>
  <c r="AC122" i="1"/>
  <c r="CQ122" i="1" s="1"/>
  <c r="P122" i="1" s="1"/>
  <c r="AE122" i="1"/>
  <c r="AF122" i="1"/>
  <c r="AG122" i="1"/>
  <c r="CU122" i="1" s="1"/>
  <c r="T122" i="1" s="1"/>
  <c r="AH122" i="1"/>
  <c r="AI122" i="1"/>
  <c r="AJ122" i="1"/>
  <c r="CX122" i="1" s="1"/>
  <c r="W122" i="1" s="1"/>
  <c r="CW122" i="1"/>
  <c r="V122" i="1" s="1"/>
  <c r="FR122" i="1"/>
  <c r="GL122" i="1"/>
  <c r="GO122" i="1"/>
  <c r="GP122" i="1"/>
  <c r="GV122" i="1"/>
  <c r="HC122" i="1"/>
  <c r="GX122" i="1" s="1"/>
  <c r="I123" i="1"/>
  <c r="AC123" i="1"/>
  <c r="AE123" i="1"/>
  <c r="CS123" i="1" s="1"/>
  <c r="AF123" i="1"/>
  <c r="CT123" i="1" s="1"/>
  <c r="AG123" i="1"/>
  <c r="AH123" i="1"/>
  <c r="AI123" i="1"/>
  <c r="CW123" i="1" s="1"/>
  <c r="AJ123" i="1"/>
  <c r="CX123" i="1" s="1"/>
  <c r="CU123" i="1"/>
  <c r="CV123" i="1"/>
  <c r="FR123" i="1"/>
  <c r="GL123" i="1"/>
  <c r="GO123" i="1"/>
  <c r="GP123" i="1"/>
  <c r="GV123" i="1"/>
  <c r="HC123" i="1"/>
  <c r="I124" i="1"/>
  <c r="P61" i="13" s="1"/>
  <c r="AC124" i="1"/>
  <c r="AB124" i="1" s="1"/>
  <c r="AD124" i="1"/>
  <c r="CR124" i="1" s="1"/>
  <c r="AE124" i="1"/>
  <c r="CS124" i="1" s="1"/>
  <c r="AF124" i="1"/>
  <c r="AG124" i="1"/>
  <c r="AH124" i="1"/>
  <c r="CV124" i="1" s="1"/>
  <c r="AI124" i="1"/>
  <c r="CW124" i="1" s="1"/>
  <c r="AJ124" i="1"/>
  <c r="CQ124" i="1"/>
  <c r="CT124" i="1"/>
  <c r="CU124" i="1"/>
  <c r="CX124" i="1"/>
  <c r="FR124" i="1"/>
  <c r="GL124" i="1"/>
  <c r="GO124" i="1"/>
  <c r="GP124" i="1"/>
  <c r="GV124" i="1"/>
  <c r="HC124" i="1" s="1"/>
  <c r="I125" i="1"/>
  <c r="AC125" i="1"/>
  <c r="AE125" i="1"/>
  <c r="AD125" i="1" s="1"/>
  <c r="CR125" i="1" s="1"/>
  <c r="AF125" i="1"/>
  <c r="AG125" i="1"/>
  <c r="CU125" i="1" s="1"/>
  <c r="AH125" i="1"/>
  <c r="AI125" i="1"/>
  <c r="AJ125" i="1"/>
  <c r="CS125" i="1"/>
  <c r="CT125" i="1"/>
  <c r="CV125" i="1"/>
  <c r="CW125" i="1"/>
  <c r="CX125" i="1"/>
  <c r="FR125" i="1"/>
  <c r="GL125" i="1"/>
  <c r="GO125" i="1"/>
  <c r="GP125" i="1"/>
  <c r="GV125" i="1"/>
  <c r="HC125" i="1"/>
  <c r="I126" i="1"/>
  <c r="S99" i="13" s="1"/>
  <c r="AC126" i="1"/>
  <c r="AD126" i="1"/>
  <c r="CR126" i="1" s="1"/>
  <c r="AE126" i="1"/>
  <c r="AF126" i="1"/>
  <c r="AB126" i="1" s="1"/>
  <c r="AG126" i="1"/>
  <c r="AH126" i="1"/>
  <c r="CV126" i="1" s="1"/>
  <c r="AI126" i="1"/>
  <c r="AJ126" i="1"/>
  <c r="CX126" i="1" s="1"/>
  <c r="CQ126" i="1"/>
  <c r="CS126" i="1"/>
  <c r="CU126" i="1"/>
  <c r="CW126" i="1"/>
  <c r="FR126" i="1"/>
  <c r="GL126" i="1"/>
  <c r="GO126" i="1"/>
  <c r="GP126" i="1"/>
  <c r="GV126" i="1"/>
  <c r="HC126" i="1"/>
  <c r="I127" i="1"/>
  <c r="P69" i="15" s="1"/>
  <c r="AC127" i="1"/>
  <c r="AE127" i="1"/>
  <c r="CS127" i="1" s="1"/>
  <c r="AF127" i="1"/>
  <c r="AG127" i="1"/>
  <c r="CU127" i="1" s="1"/>
  <c r="AH127" i="1"/>
  <c r="AI127" i="1"/>
  <c r="CW127" i="1" s="1"/>
  <c r="AJ127" i="1"/>
  <c r="CT127" i="1"/>
  <c r="CV127" i="1"/>
  <c r="CX127" i="1"/>
  <c r="FR127" i="1"/>
  <c r="GL127" i="1"/>
  <c r="GO127" i="1"/>
  <c r="GP127" i="1"/>
  <c r="GV127" i="1"/>
  <c r="HC127" i="1" s="1"/>
  <c r="I128" i="1"/>
  <c r="P84" i="13" s="1"/>
  <c r="AC128" i="1"/>
  <c r="AB128" i="1" s="1"/>
  <c r="AD128" i="1"/>
  <c r="CR128" i="1" s="1"/>
  <c r="AE128" i="1"/>
  <c r="AF128" i="1"/>
  <c r="AG128" i="1"/>
  <c r="AH128" i="1"/>
  <c r="CV128" i="1" s="1"/>
  <c r="AI128" i="1"/>
  <c r="AJ128" i="1"/>
  <c r="CQ128" i="1"/>
  <c r="CS128" i="1"/>
  <c r="CT128" i="1"/>
  <c r="CU128" i="1"/>
  <c r="CW128" i="1"/>
  <c r="CX128" i="1"/>
  <c r="FR128" i="1"/>
  <c r="GL128" i="1"/>
  <c r="GO128" i="1"/>
  <c r="GP128" i="1"/>
  <c r="GV128" i="1"/>
  <c r="HC128" i="1" s="1"/>
  <c r="I129" i="1"/>
  <c r="P122" i="15" s="1"/>
  <c r="AC129" i="1"/>
  <c r="AE129" i="1"/>
  <c r="AD129" i="1" s="1"/>
  <c r="CR129" i="1" s="1"/>
  <c r="AF129" i="1"/>
  <c r="AG129" i="1"/>
  <c r="CU129" i="1" s="1"/>
  <c r="AH129" i="1"/>
  <c r="AI129" i="1"/>
  <c r="AJ129" i="1"/>
  <c r="CS129" i="1"/>
  <c r="CT129" i="1"/>
  <c r="CV129" i="1"/>
  <c r="CW129" i="1"/>
  <c r="CX129" i="1"/>
  <c r="FR129" i="1"/>
  <c r="GL129" i="1"/>
  <c r="GO129" i="1"/>
  <c r="GP129" i="1"/>
  <c r="GV129" i="1"/>
  <c r="HC129" i="1"/>
  <c r="I130" i="1"/>
  <c r="P64" i="13" s="1"/>
  <c r="AC130" i="1"/>
  <c r="AE130" i="1"/>
  <c r="AD130" i="1" s="1"/>
  <c r="AF130" i="1"/>
  <c r="CT130" i="1" s="1"/>
  <c r="AG130" i="1"/>
  <c r="AH130" i="1"/>
  <c r="AI130" i="1"/>
  <c r="AJ130" i="1"/>
  <c r="CX130" i="1" s="1"/>
  <c r="CQ130" i="1"/>
  <c r="CS130" i="1"/>
  <c r="CU130" i="1"/>
  <c r="CV130" i="1"/>
  <c r="CW130" i="1"/>
  <c r="FR130" i="1"/>
  <c r="GL130" i="1"/>
  <c r="GO130" i="1"/>
  <c r="GP130" i="1"/>
  <c r="GV130" i="1"/>
  <c r="HC130" i="1"/>
  <c r="C131" i="1"/>
  <c r="D131" i="1"/>
  <c r="AC131" i="1"/>
  <c r="AB131" i="1" s="1"/>
  <c r="AD131" i="1"/>
  <c r="CR131" i="1" s="1"/>
  <c r="Q131" i="1" s="1"/>
  <c r="AE131" i="1"/>
  <c r="AF131" i="1"/>
  <c r="AG131" i="1"/>
  <c r="AH131" i="1"/>
  <c r="CV131" i="1" s="1"/>
  <c r="U131" i="1" s="1"/>
  <c r="AI131" i="1"/>
  <c r="AJ131" i="1"/>
  <c r="CS131" i="1"/>
  <c r="R131" i="1" s="1"/>
  <c r="CT131" i="1"/>
  <c r="S131" i="1" s="1"/>
  <c r="CU131" i="1"/>
  <c r="T131" i="1" s="1"/>
  <c r="CW131" i="1"/>
  <c r="V131" i="1" s="1"/>
  <c r="CX131" i="1"/>
  <c r="W131" i="1" s="1"/>
  <c r="FR131" i="1"/>
  <c r="GL131" i="1"/>
  <c r="GO131" i="1"/>
  <c r="GP131" i="1"/>
  <c r="GV131" i="1"/>
  <c r="HC131" i="1" s="1"/>
  <c r="GX131" i="1" s="1"/>
  <c r="C132" i="1"/>
  <c r="D132" i="1"/>
  <c r="AC132" i="1"/>
  <c r="CQ132" i="1" s="1"/>
  <c r="P132" i="1" s="1"/>
  <c r="AE132" i="1"/>
  <c r="AF132" i="1"/>
  <c r="AG132" i="1"/>
  <c r="CU132" i="1" s="1"/>
  <c r="T132" i="1" s="1"/>
  <c r="AH132" i="1"/>
  <c r="AI132" i="1"/>
  <c r="AJ132" i="1"/>
  <c r="CX132" i="1" s="1"/>
  <c r="W132" i="1" s="1"/>
  <c r="CW132" i="1"/>
  <c r="V132" i="1" s="1"/>
  <c r="FR132" i="1"/>
  <c r="GL132" i="1"/>
  <c r="GO132" i="1"/>
  <c r="GP132" i="1"/>
  <c r="GV132" i="1"/>
  <c r="HC132" i="1"/>
  <c r="GX132" i="1" s="1"/>
  <c r="I133" i="1"/>
  <c r="AC133" i="1"/>
  <c r="AE133" i="1"/>
  <c r="CS133" i="1" s="1"/>
  <c r="AF133" i="1"/>
  <c r="CT133" i="1" s="1"/>
  <c r="AG133" i="1"/>
  <c r="AH133" i="1"/>
  <c r="AI133" i="1"/>
  <c r="CW133" i="1" s="1"/>
  <c r="AJ133" i="1"/>
  <c r="CX133" i="1" s="1"/>
  <c r="CU133" i="1"/>
  <c r="CV133" i="1"/>
  <c r="FR133" i="1"/>
  <c r="GL133" i="1"/>
  <c r="GO133" i="1"/>
  <c r="GP133" i="1"/>
  <c r="GV133" i="1"/>
  <c r="HC133" i="1"/>
  <c r="I134" i="1"/>
  <c r="Q61" i="13" s="1"/>
  <c r="AC134" i="1"/>
  <c r="AB134" i="1" s="1"/>
  <c r="AD134" i="1"/>
  <c r="CR134" i="1" s="1"/>
  <c r="AE134" i="1"/>
  <c r="CS134" i="1" s="1"/>
  <c r="AF134" i="1"/>
  <c r="AG134" i="1"/>
  <c r="AH134" i="1"/>
  <c r="CV134" i="1" s="1"/>
  <c r="AI134" i="1"/>
  <c r="CW134" i="1" s="1"/>
  <c r="AJ134" i="1"/>
  <c r="CQ134" i="1"/>
  <c r="CT134" i="1"/>
  <c r="CU134" i="1"/>
  <c r="CX134" i="1"/>
  <c r="FR134" i="1"/>
  <c r="GL134" i="1"/>
  <c r="GO134" i="1"/>
  <c r="GP134" i="1"/>
  <c r="GV134" i="1"/>
  <c r="HC134" i="1" s="1"/>
  <c r="I135" i="1"/>
  <c r="T147" i="15" s="1"/>
  <c r="AC135" i="1"/>
  <c r="AD135" i="1"/>
  <c r="CR135" i="1" s="1"/>
  <c r="AE135" i="1"/>
  <c r="AF135" i="1"/>
  <c r="AG135" i="1"/>
  <c r="CU135" i="1" s="1"/>
  <c r="AH135" i="1"/>
  <c r="CV135" i="1" s="1"/>
  <c r="AI135" i="1"/>
  <c r="AJ135" i="1"/>
  <c r="CS135" i="1"/>
  <c r="CT135" i="1"/>
  <c r="CW135" i="1"/>
  <c r="CX135" i="1"/>
  <c r="FR135" i="1"/>
  <c r="GL135" i="1"/>
  <c r="GO135" i="1"/>
  <c r="GP135" i="1"/>
  <c r="GV135" i="1"/>
  <c r="HC135" i="1" s="1"/>
  <c r="I136" i="1"/>
  <c r="T99" i="13" s="1"/>
  <c r="AC136" i="1"/>
  <c r="AD136" i="1"/>
  <c r="CR136" i="1" s="1"/>
  <c r="AE136" i="1"/>
  <c r="AF136" i="1"/>
  <c r="AB136" i="1" s="1"/>
  <c r="AG136" i="1"/>
  <c r="AH136" i="1"/>
  <c r="CV136" i="1" s="1"/>
  <c r="AI136" i="1"/>
  <c r="AJ136" i="1"/>
  <c r="CX136" i="1" s="1"/>
  <c r="CQ136" i="1"/>
  <c r="CS136" i="1"/>
  <c r="CU136" i="1"/>
  <c r="CW136" i="1"/>
  <c r="FR136" i="1"/>
  <c r="GL136" i="1"/>
  <c r="GO136" i="1"/>
  <c r="GP136" i="1"/>
  <c r="GV136" i="1"/>
  <c r="HC136" i="1"/>
  <c r="I137" i="1"/>
  <c r="AC137" i="1"/>
  <c r="AE137" i="1"/>
  <c r="CS137" i="1" s="1"/>
  <c r="AF137" i="1"/>
  <c r="AG137" i="1"/>
  <c r="AH137" i="1"/>
  <c r="AI137" i="1"/>
  <c r="CW137" i="1" s="1"/>
  <c r="AJ137" i="1"/>
  <c r="CT137" i="1"/>
  <c r="CU137" i="1"/>
  <c r="CV137" i="1"/>
  <c r="CX137" i="1"/>
  <c r="FR137" i="1"/>
  <c r="GL137" i="1"/>
  <c r="GO137" i="1"/>
  <c r="GP137" i="1"/>
  <c r="GV137" i="1"/>
  <c r="HC137" i="1"/>
  <c r="I138" i="1"/>
  <c r="Q84" i="13" s="1"/>
  <c r="AC138" i="1"/>
  <c r="AD138" i="1"/>
  <c r="CR138" i="1" s="1"/>
  <c r="AE138" i="1"/>
  <c r="AF138" i="1"/>
  <c r="CT138" i="1" s="1"/>
  <c r="AG138" i="1"/>
  <c r="AH138" i="1"/>
  <c r="CV138" i="1" s="1"/>
  <c r="AI138" i="1"/>
  <c r="AJ138" i="1"/>
  <c r="CX138" i="1" s="1"/>
  <c r="CQ138" i="1"/>
  <c r="CS138" i="1"/>
  <c r="CU138" i="1"/>
  <c r="CW138" i="1"/>
  <c r="V138" i="1" s="1"/>
  <c r="FR138" i="1"/>
  <c r="GL138" i="1"/>
  <c r="GO138" i="1"/>
  <c r="GP138" i="1"/>
  <c r="GV138" i="1"/>
  <c r="HC138" i="1" s="1"/>
  <c r="I139" i="1"/>
  <c r="AC139" i="1"/>
  <c r="AE139" i="1"/>
  <c r="AD139" i="1" s="1"/>
  <c r="CR139" i="1" s="1"/>
  <c r="AF139" i="1"/>
  <c r="AG139" i="1"/>
  <c r="CU139" i="1" s="1"/>
  <c r="AH139" i="1"/>
  <c r="AI139" i="1"/>
  <c r="CW139" i="1" s="1"/>
  <c r="AJ139" i="1"/>
  <c r="CT139" i="1"/>
  <c r="CV139" i="1"/>
  <c r="CX139" i="1"/>
  <c r="FR139" i="1"/>
  <c r="GL139" i="1"/>
  <c r="GO139" i="1"/>
  <c r="GP139" i="1"/>
  <c r="GV139" i="1"/>
  <c r="HC139" i="1"/>
  <c r="I140" i="1"/>
  <c r="P22" i="13" s="1"/>
  <c r="AC140" i="1"/>
  <c r="AD140" i="1"/>
  <c r="CR140" i="1" s="1"/>
  <c r="AE140" i="1"/>
  <c r="AF140" i="1"/>
  <c r="AB140" i="1" s="1"/>
  <c r="AG140" i="1"/>
  <c r="AH140" i="1"/>
  <c r="CV140" i="1" s="1"/>
  <c r="AI140" i="1"/>
  <c r="AJ140" i="1"/>
  <c r="CX140" i="1" s="1"/>
  <c r="CQ140" i="1"/>
  <c r="CS140" i="1"/>
  <c r="CU140" i="1"/>
  <c r="CW140" i="1"/>
  <c r="FR140" i="1"/>
  <c r="GL140" i="1"/>
  <c r="GO140" i="1"/>
  <c r="GP140" i="1"/>
  <c r="GV140" i="1"/>
  <c r="HC140" i="1"/>
  <c r="I141" i="1"/>
  <c r="P145" i="15" s="1"/>
  <c r="AC141" i="1"/>
  <c r="AE141" i="1"/>
  <c r="CS141" i="1" s="1"/>
  <c r="AF141" i="1"/>
  <c r="AG141" i="1"/>
  <c r="CU141" i="1" s="1"/>
  <c r="AH141" i="1"/>
  <c r="AI141" i="1"/>
  <c r="CW141" i="1" s="1"/>
  <c r="AJ141" i="1"/>
  <c r="CT141" i="1"/>
  <c r="CV141" i="1"/>
  <c r="CX141" i="1"/>
  <c r="FR141" i="1"/>
  <c r="GL141" i="1"/>
  <c r="GO141" i="1"/>
  <c r="GP141" i="1"/>
  <c r="GV141" i="1"/>
  <c r="HC141" i="1"/>
  <c r="I142" i="1"/>
  <c r="P93" i="13" s="1"/>
  <c r="AC142" i="1"/>
  <c r="AD142" i="1"/>
  <c r="CR142" i="1" s="1"/>
  <c r="AE142" i="1"/>
  <c r="AF142" i="1"/>
  <c r="CT142" i="1" s="1"/>
  <c r="AG142" i="1"/>
  <c r="AH142" i="1"/>
  <c r="CV142" i="1" s="1"/>
  <c r="AI142" i="1"/>
  <c r="AJ142" i="1"/>
  <c r="CX142" i="1" s="1"/>
  <c r="CQ142" i="1"/>
  <c r="CS142" i="1"/>
  <c r="CU142" i="1"/>
  <c r="CW142" i="1"/>
  <c r="V142" i="1" s="1"/>
  <c r="FR142" i="1"/>
  <c r="GL142" i="1"/>
  <c r="GO142" i="1"/>
  <c r="GP142" i="1"/>
  <c r="GV142" i="1"/>
  <c r="HC142" i="1" s="1"/>
  <c r="I143" i="1"/>
  <c r="P116" i="15" s="1"/>
  <c r="AC143" i="1"/>
  <c r="AE143" i="1"/>
  <c r="AD143" i="1" s="1"/>
  <c r="CR143" i="1" s="1"/>
  <c r="AF143" i="1"/>
  <c r="AG143" i="1"/>
  <c r="CU143" i="1" s="1"/>
  <c r="AH143" i="1"/>
  <c r="AI143" i="1"/>
  <c r="CW143" i="1" s="1"/>
  <c r="AJ143" i="1"/>
  <c r="CT143" i="1"/>
  <c r="CV143" i="1"/>
  <c r="CX143" i="1"/>
  <c r="FR143" i="1"/>
  <c r="GL143" i="1"/>
  <c r="GO143" i="1"/>
  <c r="GP143" i="1"/>
  <c r="GV143" i="1"/>
  <c r="HC143" i="1"/>
  <c r="I144" i="1"/>
  <c r="P55" i="13" s="1"/>
  <c r="AC144" i="1"/>
  <c r="AD144" i="1"/>
  <c r="CR144" i="1" s="1"/>
  <c r="AE144" i="1"/>
  <c r="AF144" i="1"/>
  <c r="AB144" i="1" s="1"/>
  <c r="AG144" i="1"/>
  <c r="AH144" i="1"/>
  <c r="CV144" i="1" s="1"/>
  <c r="AI144" i="1"/>
  <c r="AJ144" i="1"/>
  <c r="CX144" i="1" s="1"/>
  <c r="CQ144" i="1"/>
  <c r="CS144" i="1"/>
  <c r="CU144" i="1"/>
  <c r="CW144" i="1"/>
  <c r="V144" i="1" s="1"/>
  <c r="FR144" i="1"/>
  <c r="GL144" i="1"/>
  <c r="GO144" i="1"/>
  <c r="GP144" i="1"/>
  <c r="GV144" i="1"/>
  <c r="HC144" i="1"/>
  <c r="I145" i="1"/>
  <c r="AC145" i="1"/>
  <c r="AE145" i="1"/>
  <c r="CS145" i="1" s="1"/>
  <c r="AF145" i="1"/>
  <c r="AG145" i="1"/>
  <c r="CU145" i="1" s="1"/>
  <c r="AH145" i="1"/>
  <c r="AI145" i="1"/>
  <c r="CW145" i="1" s="1"/>
  <c r="AJ145" i="1"/>
  <c r="CT145" i="1"/>
  <c r="CV145" i="1"/>
  <c r="CX145" i="1"/>
  <c r="FR145" i="1"/>
  <c r="GL145" i="1"/>
  <c r="GO145" i="1"/>
  <c r="GP145" i="1"/>
  <c r="GV145" i="1"/>
  <c r="HC145" i="1"/>
  <c r="I146" i="1"/>
  <c r="P73" i="13" s="1"/>
  <c r="AC146" i="1"/>
  <c r="AD146" i="1"/>
  <c r="CR146" i="1" s="1"/>
  <c r="AE146" i="1"/>
  <c r="AF146" i="1"/>
  <c r="CT146" i="1" s="1"/>
  <c r="AG146" i="1"/>
  <c r="AH146" i="1"/>
  <c r="CV146" i="1" s="1"/>
  <c r="AI146" i="1"/>
  <c r="AJ146" i="1"/>
  <c r="CX146" i="1" s="1"/>
  <c r="CQ146" i="1"/>
  <c r="CS146" i="1"/>
  <c r="CU146" i="1"/>
  <c r="CW146" i="1"/>
  <c r="FR146" i="1"/>
  <c r="GL146" i="1"/>
  <c r="GO146" i="1"/>
  <c r="GP146" i="1"/>
  <c r="GV146" i="1"/>
  <c r="HC146" i="1" s="1"/>
  <c r="C147" i="1"/>
  <c r="D147" i="1"/>
  <c r="AC147" i="1"/>
  <c r="CQ147" i="1" s="1"/>
  <c r="P147" i="1" s="1"/>
  <c r="AD147" i="1"/>
  <c r="CR147" i="1" s="1"/>
  <c r="Q147" i="1" s="1"/>
  <c r="AE147" i="1"/>
  <c r="AF147" i="1"/>
  <c r="AG147" i="1"/>
  <c r="AH147" i="1"/>
  <c r="CV147" i="1" s="1"/>
  <c r="U147" i="1" s="1"/>
  <c r="AI147" i="1"/>
  <c r="AJ147" i="1"/>
  <c r="CX147" i="1" s="1"/>
  <c r="W147" i="1" s="1"/>
  <c r="CS147" i="1"/>
  <c r="R147" i="1" s="1"/>
  <c r="CU147" i="1"/>
  <c r="T147" i="1" s="1"/>
  <c r="CW147" i="1"/>
  <c r="V147" i="1" s="1"/>
  <c r="FR147" i="1"/>
  <c r="GL147" i="1"/>
  <c r="GO147" i="1"/>
  <c r="GP147" i="1"/>
  <c r="GV147" i="1"/>
  <c r="HC147" i="1"/>
  <c r="GX147" i="1" s="1"/>
  <c r="C148" i="1"/>
  <c r="D148" i="1"/>
  <c r="AC148" i="1"/>
  <c r="CQ148" i="1" s="1"/>
  <c r="P148" i="1" s="1"/>
  <c r="AE148" i="1"/>
  <c r="AF148" i="1"/>
  <c r="CT148" i="1" s="1"/>
  <c r="S148" i="1" s="1"/>
  <c r="AG148" i="1"/>
  <c r="AH148" i="1"/>
  <c r="AI148" i="1"/>
  <c r="AJ148" i="1"/>
  <c r="CU148" i="1"/>
  <c r="T148" i="1" s="1"/>
  <c r="CW148" i="1"/>
  <c r="V148" i="1" s="1"/>
  <c r="CX148" i="1"/>
  <c r="W148" i="1" s="1"/>
  <c r="FR148" i="1"/>
  <c r="GL148" i="1"/>
  <c r="GO148" i="1"/>
  <c r="GP148" i="1"/>
  <c r="GV148" i="1"/>
  <c r="HC148" i="1" s="1"/>
  <c r="GX148" i="1" s="1"/>
  <c r="I149" i="1"/>
  <c r="AC149" i="1"/>
  <c r="AE149" i="1"/>
  <c r="AD149" i="1" s="1"/>
  <c r="CR149" i="1" s="1"/>
  <c r="AF149" i="1"/>
  <c r="AG149" i="1"/>
  <c r="CU149" i="1" s="1"/>
  <c r="AH149" i="1"/>
  <c r="AI149" i="1"/>
  <c r="AJ149" i="1"/>
  <c r="CS149" i="1"/>
  <c r="CT149" i="1"/>
  <c r="CV149" i="1"/>
  <c r="CW149" i="1"/>
  <c r="CX149" i="1"/>
  <c r="W149" i="1" s="1"/>
  <c r="FR149" i="1"/>
  <c r="GL149" i="1"/>
  <c r="GO149" i="1"/>
  <c r="GP149" i="1"/>
  <c r="GV149" i="1"/>
  <c r="HC149" i="1"/>
  <c r="I150" i="1"/>
  <c r="R61" i="13" s="1"/>
  <c r="AC150" i="1"/>
  <c r="AD150" i="1"/>
  <c r="CR150" i="1" s="1"/>
  <c r="AE150" i="1"/>
  <c r="AF150" i="1"/>
  <c r="AB150" i="1" s="1"/>
  <c r="AG150" i="1"/>
  <c r="AH150" i="1"/>
  <c r="CV150" i="1" s="1"/>
  <c r="AI150" i="1"/>
  <c r="AJ150" i="1"/>
  <c r="CX150" i="1" s="1"/>
  <c r="CQ150" i="1"/>
  <c r="CS150" i="1"/>
  <c r="CU150" i="1"/>
  <c r="CW150" i="1"/>
  <c r="FR150" i="1"/>
  <c r="GL150" i="1"/>
  <c r="GO150" i="1"/>
  <c r="GP150" i="1"/>
  <c r="GV150" i="1"/>
  <c r="HC150" i="1"/>
  <c r="I151" i="1"/>
  <c r="AC151" i="1"/>
  <c r="AE151" i="1"/>
  <c r="CS151" i="1" s="1"/>
  <c r="AF151" i="1"/>
  <c r="AG151" i="1"/>
  <c r="CU151" i="1" s="1"/>
  <c r="AH151" i="1"/>
  <c r="AI151" i="1"/>
  <c r="CW151" i="1" s="1"/>
  <c r="AJ151" i="1"/>
  <c r="CT151" i="1"/>
  <c r="CV151" i="1"/>
  <c r="CX151" i="1"/>
  <c r="FR151" i="1"/>
  <c r="GL151" i="1"/>
  <c r="GO151" i="1"/>
  <c r="GP151" i="1"/>
  <c r="GV151" i="1"/>
  <c r="HC151" i="1"/>
  <c r="I152" i="1"/>
  <c r="U99" i="13" s="1"/>
  <c r="AC152" i="1"/>
  <c r="AD152" i="1"/>
  <c r="CR152" i="1" s="1"/>
  <c r="AE152" i="1"/>
  <c r="AF152" i="1"/>
  <c r="CT152" i="1" s="1"/>
  <c r="AG152" i="1"/>
  <c r="AH152" i="1"/>
  <c r="CV152" i="1" s="1"/>
  <c r="AI152" i="1"/>
  <c r="AJ152" i="1"/>
  <c r="CX152" i="1" s="1"/>
  <c r="CQ152" i="1"/>
  <c r="CS152" i="1"/>
  <c r="CU152" i="1"/>
  <c r="CW152" i="1"/>
  <c r="V152" i="1" s="1"/>
  <c r="FR152" i="1"/>
  <c r="GL152" i="1"/>
  <c r="GO152" i="1"/>
  <c r="GP152" i="1"/>
  <c r="GV152" i="1"/>
  <c r="HC152" i="1" s="1"/>
  <c r="I153" i="1"/>
  <c r="R69" i="15" s="1"/>
  <c r="AC153" i="1"/>
  <c r="AE153" i="1"/>
  <c r="AD153" i="1" s="1"/>
  <c r="CR153" i="1" s="1"/>
  <c r="AF153" i="1"/>
  <c r="AG153" i="1"/>
  <c r="CU153" i="1" s="1"/>
  <c r="AH153" i="1"/>
  <c r="AI153" i="1"/>
  <c r="CW153" i="1" s="1"/>
  <c r="AJ153" i="1"/>
  <c r="CT153" i="1"/>
  <c r="CV153" i="1"/>
  <c r="CX153" i="1"/>
  <c r="FR153" i="1"/>
  <c r="GL153" i="1"/>
  <c r="GO153" i="1"/>
  <c r="GP153" i="1"/>
  <c r="GV153" i="1"/>
  <c r="HC153" i="1"/>
  <c r="I154" i="1"/>
  <c r="R84" i="13" s="1"/>
  <c r="AC154" i="1"/>
  <c r="AD154" i="1"/>
  <c r="CR154" i="1" s="1"/>
  <c r="AE154" i="1"/>
  <c r="AF154" i="1"/>
  <c r="AB154" i="1" s="1"/>
  <c r="AG154" i="1"/>
  <c r="AH154" i="1"/>
  <c r="CV154" i="1" s="1"/>
  <c r="AI154" i="1"/>
  <c r="AJ154" i="1"/>
  <c r="CX154" i="1" s="1"/>
  <c r="CQ154" i="1"/>
  <c r="CS154" i="1"/>
  <c r="CU154" i="1"/>
  <c r="CW154" i="1"/>
  <c r="FR154" i="1"/>
  <c r="GL154" i="1"/>
  <c r="GO154" i="1"/>
  <c r="GP154" i="1"/>
  <c r="GV154" i="1"/>
  <c r="HC154" i="1"/>
  <c r="I155" i="1"/>
  <c r="GX155" i="1" s="1"/>
  <c r="AC155" i="1"/>
  <c r="AE155" i="1"/>
  <c r="CS155" i="1" s="1"/>
  <c r="AF155" i="1"/>
  <c r="AG155" i="1"/>
  <c r="CU155" i="1" s="1"/>
  <c r="AH155" i="1"/>
  <c r="AI155" i="1"/>
  <c r="CW155" i="1" s="1"/>
  <c r="AJ155" i="1"/>
  <c r="CT155" i="1"/>
  <c r="CV155" i="1"/>
  <c r="CX155" i="1"/>
  <c r="FR155" i="1"/>
  <c r="GL155" i="1"/>
  <c r="GO155" i="1"/>
  <c r="GP155" i="1"/>
  <c r="GV155" i="1"/>
  <c r="HC155" i="1"/>
  <c r="I156" i="1"/>
  <c r="AC156" i="1"/>
  <c r="AD156" i="1"/>
  <c r="CR156" i="1" s="1"/>
  <c r="AE156" i="1"/>
  <c r="AF156" i="1"/>
  <c r="CT156" i="1" s="1"/>
  <c r="AG156" i="1"/>
  <c r="AH156" i="1"/>
  <c r="CV156" i="1" s="1"/>
  <c r="AI156" i="1"/>
  <c r="AJ156" i="1"/>
  <c r="CX156" i="1" s="1"/>
  <c r="CQ156" i="1"/>
  <c r="CS156" i="1"/>
  <c r="CU156" i="1"/>
  <c r="CW156" i="1"/>
  <c r="FR156" i="1"/>
  <c r="GL156" i="1"/>
  <c r="GO156" i="1"/>
  <c r="GP156" i="1"/>
  <c r="GV156" i="1"/>
  <c r="HC156" i="1" s="1"/>
  <c r="I157" i="1"/>
  <c r="P125" i="15" s="1"/>
  <c r="AC157" i="1"/>
  <c r="AE157" i="1"/>
  <c r="AD157" i="1" s="1"/>
  <c r="CR157" i="1" s="1"/>
  <c r="AF157" i="1"/>
  <c r="AG157" i="1"/>
  <c r="CU157" i="1" s="1"/>
  <c r="AH157" i="1"/>
  <c r="AI157" i="1"/>
  <c r="CW157" i="1" s="1"/>
  <c r="AJ157" i="1"/>
  <c r="CT157" i="1"/>
  <c r="CV157" i="1"/>
  <c r="CX157" i="1"/>
  <c r="FR157" i="1"/>
  <c r="GL157" i="1"/>
  <c r="GO157" i="1"/>
  <c r="GP157" i="1"/>
  <c r="GV157" i="1"/>
  <c r="HC157" i="1"/>
  <c r="I158" i="1"/>
  <c r="P68" i="13" s="1"/>
  <c r="AC158" i="1"/>
  <c r="AD158" i="1"/>
  <c r="CR158" i="1" s="1"/>
  <c r="AE158" i="1"/>
  <c r="AF158" i="1"/>
  <c r="AB158" i="1" s="1"/>
  <c r="AG158" i="1"/>
  <c r="AH158" i="1"/>
  <c r="CV158" i="1" s="1"/>
  <c r="AI158" i="1"/>
  <c r="AJ158" i="1"/>
  <c r="CX158" i="1" s="1"/>
  <c r="CQ158" i="1"/>
  <c r="CS158" i="1"/>
  <c r="CU158" i="1"/>
  <c r="CW158" i="1"/>
  <c r="V158" i="1" s="1"/>
  <c r="FR158" i="1"/>
  <c r="GL158" i="1"/>
  <c r="GO158" i="1"/>
  <c r="GP158" i="1"/>
  <c r="GV158" i="1"/>
  <c r="HC158" i="1"/>
  <c r="I159" i="1"/>
  <c r="P126" i="15" s="1"/>
  <c r="AC159" i="1"/>
  <c r="AE159" i="1"/>
  <c r="CS159" i="1" s="1"/>
  <c r="AF159" i="1"/>
  <c r="AG159" i="1"/>
  <c r="CU159" i="1" s="1"/>
  <c r="AH159" i="1"/>
  <c r="AI159" i="1"/>
  <c r="CW159" i="1" s="1"/>
  <c r="AJ159" i="1"/>
  <c r="CT159" i="1"/>
  <c r="CV159" i="1"/>
  <c r="CX159" i="1"/>
  <c r="FR159" i="1"/>
  <c r="GL159" i="1"/>
  <c r="GO159" i="1"/>
  <c r="GP159" i="1"/>
  <c r="GV159" i="1"/>
  <c r="HC159" i="1"/>
  <c r="I160" i="1"/>
  <c r="P69" i="13" s="1"/>
  <c r="AC160" i="1"/>
  <c r="AD160" i="1"/>
  <c r="CR160" i="1" s="1"/>
  <c r="AE160" i="1"/>
  <c r="AF160" i="1"/>
  <c r="CT160" i="1" s="1"/>
  <c r="AG160" i="1"/>
  <c r="AH160" i="1"/>
  <c r="CV160" i="1" s="1"/>
  <c r="AI160" i="1"/>
  <c r="AJ160" i="1"/>
  <c r="CX160" i="1" s="1"/>
  <c r="CQ160" i="1"/>
  <c r="CS160" i="1"/>
  <c r="CU160" i="1"/>
  <c r="CW160" i="1"/>
  <c r="FR160" i="1"/>
  <c r="GL160" i="1"/>
  <c r="GO160" i="1"/>
  <c r="GP160" i="1"/>
  <c r="GV160" i="1"/>
  <c r="HC160" i="1" s="1"/>
  <c r="C161" i="1"/>
  <c r="D161" i="1"/>
  <c r="AC161" i="1"/>
  <c r="AD161" i="1"/>
  <c r="CR161" i="1" s="1"/>
  <c r="Q161" i="1" s="1"/>
  <c r="AE161" i="1"/>
  <c r="AF161" i="1"/>
  <c r="AG161" i="1"/>
  <c r="AH161" i="1"/>
  <c r="CV161" i="1" s="1"/>
  <c r="U161" i="1" s="1"/>
  <c r="AI161" i="1"/>
  <c r="AJ161" i="1"/>
  <c r="CX161" i="1" s="1"/>
  <c r="W161" i="1" s="1"/>
  <c r="CQ161" i="1"/>
  <c r="P161" i="1" s="1"/>
  <c r="CS161" i="1"/>
  <c r="R161" i="1" s="1"/>
  <c r="CU161" i="1"/>
  <c r="T161" i="1" s="1"/>
  <c r="CW161" i="1"/>
  <c r="V161" i="1" s="1"/>
  <c r="FR161" i="1"/>
  <c r="GL161" i="1"/>
  <c r="GO161" i="1"/>
  <c r="GP161" i="1"/>
  <c r="GV161" i="1"/>
  <c r="HC161" i="1"/>
  <c r="GX161" i="1" s="1"/>
  <c r="C162" i="1"/>
  <c r="D162" i="1"/>
  <c r="AC162" i="1"/>
  <c r="CQ162" i="1" s="1"/>
  <c r="P162" i="1" s="1"/>
  <c r="AE162" i="1"/>
  <c r="AF162" i="1"/>
  <c r="AG162" i="1"/>
  <c r="AH162" i="1"/>
  <c r="AI162" i="1"/>
  <c r="AJ162" i="1"/>
  <c r="CX162" i="1" s="1"/>
  <c r="W162" i="1" s="1"/>
  <c r="CU162" i="1"/>
  <c r="T162" i="1" s="1"/>
  <c r="CW162" i="1"/>
  <c r="V162" i="1" s="1"/>
  <c r="FR162" i="1"/>
  <c r="GL162" i="1"/>
  <c r="GO162" i="1"/>
  <c r="GP162" i="1"/>
  <c r="GV162" i="1"/>
  <c r="HC162" i="1" s="1"/>
  <c r="GX162" i="1" s="1"/>
  <c r="I163" i="1"/>
  <c r="AC163" i="1"/>
  <c r="AE163" i="1"/>
  <c r="AD163" i="1" s="1"/>
  <c r="CR163" i="1" s="1"/>
  <c r="AF163" i="1"/>
  <c r="AG163" i="1"/>
  <c r="CU163" i="1" s="1"/>
  <c r="AH163" i="1"/>
  <c r="AI163" i="1"/>
  <c r="CW163" i="1" s="1"/>
  <c r="AJ163" i="1"/>
  <c r="CT163" i="1"/>
  <c r="CV163" i="1"/>
  <c r="CX163" i="1"/>
  <c r="FR163" i="1"/>
  <c r="GL163" i="1"/>
  <c r="GO163" i="1"/>
  <c r="GP163" i="1"/>
  <c r="GV163" i="1"/>
  <c r="HC163" i="1"/>
  <c r="I164" i="1"/>
  <c r="S61" i="13" s="1"/>
  <c r="AC164" i="1"/>
  <c r="AD164" i="1"/>
  <c r="CR164" i="1" s="1"/>
  <c r="AE164" i="1"/>
  <c r="AF164" i="1"/>
  <c r="AB164" i="1" s="1"/>
  <c r="AG164" i="1"/>
  <c r="AH164" i="1"/>
  <c r="CV164" i="1" s="1"/>
  <c r="AI164" i="1"/>
  <c r="AJ164" i="1"/>
  <c r="CX164" i="1" s="1"/>
  <c r="CQ164" i="1"/>
  <c r="CS164" i="1"/>
  <c r="CU164" i="1"/>
  <c r="CW164" i="1"/>
  <c r="FR164" i="1"/>
  <c r="GL164" i="1"/>
  <c r="GO164" i="1"/>
  <c r="GP164" i="1"/>
  <c r="GV164" i="1"/>
  <c r="HC164" i="1"/>
  <c r="I165" i="1"/>
  <c r="V147" i="15" s="1"/>
  <c r="AC165" i="1"/>
  <c r="AE165" i="1"/>
  <c r="CS165" i="1" s="1"/>
  <c r="AF165" i="1"/>
  <c r="AG165" i="1"/>
  <c r="CU165" i="1" s="1"/>
  <c r="AH165" i="1"/>
  <c r="AI165" i="1"/>
  <c r="CW165" i="1" s="1"/>
  <c r="AJ165" i="1"/>
  <c r="CT165" i="1"/>
  <c r="CV165" i="1"/>
  <c r="CX165" i="1"/>
  <c r="FR165" i="1"/>
  <c r="GL165" i="1"/>
  <c r="GO165" i="1"/>
  <c r="GP165" i="1"/>
  <c r="GV165" i="1"/>
  <c r="HC165" i="1" s="1"/>
  <c r="I166" i="1"/>
  <c r="V99" i="13" s="1"/>
  <c r="AC166" i="1"/>
  <c r="AD166" i="1"/>
  <c r="CR166" i="1" s="1"/>
  <c r="AE166" i="1"/>
  <c r="AF166" i="1"/>
  <c r="CT166" i="1" s="1"/>
  <c r="AG166" i="1"/>
  <c r="AH166" i="1"/>
  <c r="CV166" i="1" s="1"/>
  <c r="AI166" i="1"/>
  <c r="AJ166" i="1"/>
  <c r="CX166" i="1" s="1"/>
  <c r="CQ166" i="1"/>
  <c r="CS166" i="1"/>
  <c r="CU166" i="1"/>
  <c r="CW166" i="1"/>
  <c r="V166" i="1" s="1"/>
  <c r="FR166" i="1"/>
  <c r="GL166" i="1"/>
  <c r="GO166" i="1"/>
  <c r="GP166" i="1"/>
  <c r="GV166" i="1"/>
  <c r="HC166" i="1" s="1"/>
  <c r="I167" i="1"/>
  <c r="AC167" i="1"/>
  <c r="AE167" i="1"/>
  <c r="AD167" i="1" s="1"/>
  <c r="CR167" i="1" s="1"/>
  <c r="AF167" i="1"/>
  <c r="AG167" i="1"/>
  <c r="CU167" i="1" s="1"/>
  <c r="AH167" i="1"/>
  <c r="AI167" i="1"/>
  <c r="CW167" i="1" s="1"/>
  <c r="AJ167" i="1"/>
  <c r="CT167" i="1"/>
  <c r="CV167" i="1"/>
  <c r="CX167" i="1"/>
  <c r="FR167" i="1"/>
  <c r="GL167" i="1"/>
  <c r="GO167" i="1"/>
  <c r="GP167" i="1"/>
  <c r="GV167" i="1"/>
  <c r="HC167" i="1"/>
  <c r="I168" i="1"/>
  <c r="S84" i="13" s="1"/>
  <c r="AC168" i="1"/>
  <c r="AD168" i="1"/>
  <c r="CR168" i="1" s="1"/>
  <c r="AE168" i="1"/>
  <c r="AF168" i="1"/>
  <c r="AB168" i="1" s="1"/>
  <c r="AG168" i="1"/>
  <c r="AH168" i="1"/>
  <c r="CV168" i="1" s="1"/>
  <c r="AI168" i="1"/>
  <c r="AJ168" i="1"/>
  <c r="CX168" i="1" s="1"/>
  <c r="CQ168" i="1"/>
  <c r="CS168" i="1"/>
  <c r="CU168" i="1"/>
  <c r="CW168" i="1"/>
  <c r="V168" i="1" s="1"/>
  <c r="FR168" i="1"/>
  <c r="GL168" i="1"/>
  <c r="GO168" i="1"/>
  <c r="GP168" i="1"/>
  <c r="GV168" i="1"/>
  <c r="HC168" i="1"/>
  <c r="I169" i="1"/>
  <c r="P77" i="15" s="1"/>
  <c r="AC169" i="1"/>
  <c r="AE169" i="1"/>
  <c r="CS169" i="1" s="1"/>
  <c r="AF169" i="1"/>
  <c r="AG169" i="1"/>
  <c r="CU169" i="1" s="1"/>
  <c r="AH169" i="1"/>
  <c r="AI169" i="1"/>
  <c r="CW169" i="1" s="1"/>
  <c r="AJ169" i="1"/>
  <c r="CT169" i="1"/>
  <c r="CV169" i="1"/>
  <c r="CX169" i="1"/>
  <c r="FR169" i="1"/>
  <c r="GL169" i="1"/>
  <c r="GO169" i="1"/>
  <c r="GP169" i="1"/>
  <c r="GV169" i="1"/>
  <c r="HC169" i="1"/>
  <c r="I170" i="1"/>
  <c r="P29" i="13" s="1"/>
  <c r="AC170" i="1"/>
  <c r="AD170" i="1"/>
  <c r="CR170" i="1" s="1"/>
  <c r="AE170" i="1"/>
  <c r="AF170" i="1"/>
  <c r="CT170" i="1" s="1"/>
  <c r="AG170" i="1"/>
  <c r="AH170" i="1"/>
  <c r="CV170" i="1" s="1"/>
  <c r="AI170" i="1"/>
  <c r="AJ170" i="1"/>
  <c r="CX170" i="1" s="1"/>
  <c r="CQ170" i="1"/>
  <c r="CS170" i="1"/>
  <c r="CU170" i="1"/>
  <c r="CW170" i="1"/>
  <c r="V170" i="1" s="1"/>
  <c r="FR170" i="1"/>
  <c r="GL170" i="1"/>
  <c r="GO170" i="1"/>
  <c r="GP170" i="1"/>
  <c r="GV170" i="1"/>
  <c r="HC170" i="1" s="1"/>
  <c r="I171" i="1"/>
  <c r="P118" i="15" s="1"/>
  <c r="AC171" i="1"/>
  <c r="AE171" i="1"/>
  <c r="AD171" i="1" s="1"/>
  <c r="CR171" i="1" s="1"/>
  <c r="AF171" i="1"/>
  <c r="AG171" i="1"/>
  <c r="CU171" i="1" s="1"/>
  <c r="AH171" i="1"/>
  <c r="AI171" i="1"/>
  <c r="CW171" i="1" s="1"/>
  <c r="AJ171" i="1"/>
  <c r="CT171" i="1"/>
  <c r="CV171" i="1"/>
  <c r="CX171" i="1"/>
  <c r="FR171" i="1"/>
  <c r="GL171" i="1"/>
  <c r="GO171" i="1"/>
  <c r="GP171" i="1"/>
  <c r="GV171" i="1"/>
  <c r="HC171" i="1"/>
  <c r="I172" i="1"/>
  <c r="P57" i="13" s="1"/>
  <c r="AC172" i="1"/>
  <c r="AD172" i="1"/>
  <c r="CR172" i="1" s="1"/>
  <c r="AE172" i="1"/>
  <c r="AF172" i="1"/>
  <c r="AB172" i="1" s="1"/>
  <c r="AG172" i="1"/>
  <c r="AH172" i="1"/>
  <c r="CV172" i="1" s="1"/>
  <c r="AI172" i="1"/>
  <c r="AJ172" i="1"/>
  <c r="CX172" i="1" s="1"/>
  <c r="CQ172" i="1"/>
  <c r="CS172" i="1"/>
  <c r="CU172" i="1"/>
  <c r="CW172" i="1"/>
  <c r="FR172" i="1"/>
  <c r="GL172" i="1"/>
  <c r="GO172" i="1"/>
  <c r="GP172" i="1"/>
  <c r="GV172" i="1"/>
  <c r="HC172" i="1"/>
  <c r="I173" i="1"/>
  <c r="P142" i="15" s="1"/>
  <c r="AC173" i="1"/>
  <c r="AE173" i="1"/>
  <c r="CS173" i="1" s="1"/>
  <c r="AF173" i="1"/>
  <c r="AG173" i="1"/>
  <c r="CU173" i="1" s="1"/>
  <c r="AH173" i="1"/>
  <c r="AI173" i="1"/>
  <c r="CW173" i="1" s="1"/>
  <c r="AJ173" i="1"/>
  <c r="CT173" i="1"/>
  <c r="CV173" i="1"/>
  <c r="CX173" i="1"/>
  <c r="FR173" i="1"/>
  <c r="GL173" i="1"/>
  <c r="GO173" i="1"/>
  <c r="GP173" i="1"/>
  <c r="GV173" i="1"/>
  <c r="HC173" i="1"/>
  <c r="I174" i="1"/>
  <c r="P89" i="13" s="1"/>
  <c r="AC174" i="1"/>
  <c r="AD174" i="1"/>
  <c r="CR174" i="1" s="1"/>
  <c r="AE174" i="1"/>
  <c r="AF174" i="1"/>
  <c r="CT174" i="1" s="1"/>
  <c r="AG174" i="1"/>
  <c r="AH174" i="1"/>
  <c r="CV174" i="1" s="1"/>
  <c r="AI174" i="1"/>
  <c r="AJ174" i="1"/>
  <c r="CX174" i="1" s="1"/>
  <c r="CQ174" i="1"/>
  <c r="CS174" i="1"/>
  <c r="CU174" i="1"/>
  <c r="CW174" i="1"/>
  <c r="V174" i="1" s="1"/>
  <c r="FR174" i="1"/>
  <c r="GL174" i="1"/>
  <c r="GO174" i="1"/>
  <c r="GP174" i="1"/>
  <c r="GV174" i="1"/>
  <c r="HC174" i="1" s="1"/>
  <c r="I175" i="1"/>
  <c r="AC175" i="1"/>
  <c r="AE175" i="1"/>
  <c r="AD175" i="1" s="1"/>
  <c r="CR175" i="1" s="1"/>
  <c r="AF175" i="1"/>
  <c r="AG175" i="1"/>
  <c r="CU175" i="1" s="1"/>
  <c r="AH175" i="1"/>
  <c r="AI175" i="1"/>
  <c r="CW175" i="1" s="1"/>
  <c r="AJ175" i="1"/>
  <c r="CT175" i="1"/>
  <c r="CV175" i="1"/>
  <c r="CX175" i="1"/>
  <c r="FR175" i="1"/>
  <c r="GL175" i="1"/>
  <c r="GO175" i="1"/>
  <c r="GP175" i="1"/>
  <c r="GV175" i="1"/>
  <c r="HC175" i="1"/>
  <c r="I176" i="1"/>
  <c r="AC176" i="1"/>
  <c r="AD176" i="1"/>
  <c r="CR176" i="1" s="1"/>
  <c r="AE176" i="1"/>
  <c r="AF176" i="1"/>
  <c r="CT176" i="1" s="1"/>
  <c r="AG176" i="1"/>
  <c r="AH176" i="1"/>
  <c r="CV176" i="1" s="1"/>
  <c r="AI176" i="1"/>
  <c r="AJ176" i="1"/>
  <c r="CX176" i="1" s="1"/>
  <c r="CQ176" i="1"/>
  <c r="CS176" i="1"/>
  <c r="CU176" i="1"/>
  <c r="CW176" i="1"/>
  <c r="FR176" i="1"/>
  <c r="GL176" i="1"/>
  <c r="GO176" i="1"/>
  <c r="GP176" i="1"/>
  <c r="GV176" i="1"/>
  <c r="HC176" i="1"/>
  <c r="C177" i="1"/>
  <c r="D177" i="1"/>
  <c r="AC177" i="1"/>
  <c r="AD177" i="1"/>
  <c r="AE177" i="1"/>
  <c r="AF177" i="1"/>
  <c r="CT177" i="1" s="1"/>
  <c r="S177" i="1" s="1"/>
  <c r="AG177" i="1"/>
  <c r="AH177" i="1"/>
  <c r="CV177" i="1" s="1"/>
  <c r="U177" i="1" s="1"/>
  <c r="AI177" i="1"/>
  <c r="AJ177" i="1"/>
  <c r="CX177" i="1" s="1"/>
  <c r="W177" i="1" s="1"/>
  <c r="CQ177" i="1"/>
  <c r="P177" i="1" s="1"/>
  <c r="CS177" i="1"/>
  <c r="R177" i="1" s="1"/>
  <c r="CU177" i="1"/>
  <c r="T177" i="1" s="1"/>
  <c r="CW177" i="1"/>
  <c r="V177" i="1" s="1"/>
  <c r="FR177" i="1"/>
  <c r="GL177" i="1"/>
  <c r="GO177" i="1"/>
  <c r="GP177" i="1"/>
  <c r="GV177" i="1"/>
  <c r="HC177" i="1" s="1"/>
  <c r="GX177" i="1" s="1"/>
  <c r="C178" i="1"/>
  <c r="D178" i="1"/>
  <c r="V178" i="1"/>
  <c r="AC178" i="1"/>
  <c r="AE178" i="1"/>
  <c r="AF178" i="1"/>
  <c r="AG178" i="1"/>
  <c r="AH178" i="1"/>
  <c r="AI178" i="1"/>
  <c r="AJ178" i="1"/>
  <c r="CX178" i="1" s="1"/>
  <c r="W178" i="1" s="1"/>
  <c r="CU178" i="1"/>
  <c r="T178" i="1" s="1"/>
  <c r="CW178" i="1"/>
  <c r="FR178" i="1"/>
  <c r="GL178" i="1"/>
  <c r="GO178" i="1"/>
  <c r="GP178" i="1"/>
  <c r="GV178" i="1"/>
  <c r="HC178" i="1"/>
  <c r="GX178" i="1" s="1"/>
  <c r="I179" i="1"/>
  <c r="Q144" i="15" s="1"/>
  <c r="AC179" i="1"/>
  <c r="AE179" i="1"/>
  <c r="AF179" i="1"/>
  <c r="AG179" i="1"/>
  <c r="CU179" i="1" s="1"/>
  <c r="AH179" i="1"/>
  <c r="AI179" i="1"/>
  <c r="CW179" i="1" s="1"/>
  <c r="AJ179" i="1"/>
  <c r="CT179" i="1"/>
  <c r="CV179" i="1"/>
  <c r="CX179" i="1"/>
  <c r="FR179" i="1"/>
  <c r="GL179" i="1"/>
  <c r="GO179" i="1"/>
  <c r="GP179" i="1"/>
  <c r="GV179" i="1"/>
  <c r="HC179" i="1"/>
  <c r="I180" i="1"/>
  <c r="Q92" i="13" s="1"/>
  <c r="AC180" i="1"/>
  <c r="AD180" i="1"/>
  <c r="AE180" i="1"/>
  <c r="AF180" i="1"/>
  <c r="CT180" i="1" s="1"/>
  <c r="AG180" i="1"/>
  <c r="AH180" i="1"/>
  <c r="CV180" i="1" s="1"/>
  <c r="AI180" i="1"/>
  <c r="AJ180" i="1"/>
  <c r="CX180" i="1" s="1"/>
  <c r="CQ180" i="1"/>
  <c r="CS180" i="1"/>
  <c r="CU180" i="1"/>
  <c r="CW180" i="1"/>
  <c r="FR180" i="1"/>
  <c r="GL180" i="1"/>
  <c r="GO180" i="1"/>
  <c r="GP180" i="1"/>
  <c r="GV180" i="1"/>
  <c r="HC180" i="1" s="1"/>
  <c r="I181" i="1"/>
  <c r="R149" i="15" s="1"/>
  <c r="AC181" i="1"/>
  <c r="AE181" i="1"/>
  <c r="AD181" i="1" s="1"/>
  <c r="CR181" i="1" s="1"/>
  <c r="AF181" i="1"/>
  <c r="AG181" i="1"/>
  <c r="CU181" i="1" s="1"/>
  <c r="AH181" i="1"/>
  <c r="AI181" i="1"/>
  <c r="CW181" i="1" s="1"/>
  <c r="AJ181" i="1"/>
  <c r="CT181" i="1"/>
  <c r="CV181" i="1"/>
  <c r="CX181" i="1"/>
  <c r="FR181" i="1"/>
  <c r="GL181" i="1"/>
  <c r="GO181" i="1"/>
  <c r="GP181" i="1"/>
  <c r="GV181" i="1"/>
  <c r="HC181" i="1"/>
  <c r="I182" i="1"/>
  <c r="AC182" i="1"/>
  <c r="AD182" i="1"/>
  <c r="CR182" i="1" s="1"/>
  <c r="AE182" i="1"/>
  <c r="AF182" i="1"/>
  <c r="AB182" i="1" s="1"/>
  <c r="AG182" i="1"/>
  <c r="CU182" i="1" s="1"/>
  <c r="AH182" i="1"/>
  <c r="CV182" i="1" s="1"/>
  <c r="AI182" i="1"/>
  <c r="AJ182" i="1"/>
  <c r="CQ182" i="1"/>
  <c r="CS182" i="1"/>
  <c r="CT182" i="1"/>
  <c r="CW182" i="1"/>
  <c r="CX182" i="1"/>
  <c r="FR182" i="1"/>
  <c r="GL182" i="1"/>
  <c r="GO182" i="1"/>
  <c r="GP182" i="1"/>
  <c r="GV182" i="1"/>
  <c r="HC182" i="1"/>
  <c r="C183" i="1"/>
  <c r="D183" i="1"/>
  <c r="AC183" i="1"/>
  <c r="CQ183" i="1" s="1"/>
  <c r="P183" i="1" s="1"/>
  <c r="AE183" i="1"/>
  <c r="CS183" i="1" s="1"/>
  <c r="R183" i="1" s="1"/>
  <c r="AF183" i="1"/>
  <c r="CT183" i="1" s="1"/>
  <c r="S183" i="1" s="1"/>
  <c r="AG183" i="1"/>
  <c r="AH183" i="1"/>
  <c r="AI183" i="1"/>
  <c r="CW183" i="1" s="1"/>
  <c r="V183" i="1" s="1"/>
  <c r="AJ183" i="1"/>
  <c r="CX183" i="1" s="1"/>
  <c r="W183" i="1" s="1"/>
  <c r="CU183" i="1"/>
  <c r="T183" i="1" s="1"/>
  <c r="CV183" i="1"/>
  <c r="U183" i="1" s="1"/>
  <c r="FR183" i="1"/>
  <c r="GL183" i="1"/>
  <c r="GO183" i="1"/>
  <c r="GP183" i="1"/>
  <c r="GV183" i="1"/>
  <c r="HC183" i="1" s="1"/>
  <c r="GX183" i="1" s="1"/>
  <c r="C184" i="1"/>
  <c r="D184" i="1"/>
  <c r="AC184" i="1"/>
  <c r="CQ184" i="1" s="1"/>
  <c r="P184" i="1" s="1"/>
  <c r="AE184" i="1"/>
  <c r="AF184" i="1"/>
  <c r="AG184" i="1"/>
  <c r="CU184" i="1" s="1"/>
  <c r="T184" i="1" s="1"/>
  <c r="AH184" i="1"/>
  <c r="AI184" i="1"/>
  <c r="AJ184" i="1"/>
  <c r="CW184" i="1"/>
  <c r="V184" i="1" s="1"/>
  <c r="CX184" i="1"/>
  <c r="W184" i="1" s="1"/>
  <c r="FR184" i="1"/>
  <c r="GL184" i="1"/>
  <c r="GO184" i="1"/>
  <c r="GP184" i="1"/>
  <c r="GV184" i="1"/>
  <c r="HC184" i="1"/>
  <c r="GX184" i="1" s="1"/>
  <c r="I185" i="1"/>
  <c r="P81" i="15" s="1"/>
  <c r="AC185" i="1"/>
  <c r="AE185" i="1"/>
  <c r="AD185" i="1" s="1"/>
  <c r="AF185" i="1"/>
  <c r="CT185" i="1" s="1"/>
  <c r="AG185" i="1"/>
  <c r="CU185" i="1" s="1"/>
  <c r="AH185" i="1"/>
  <c r="AI185" i="1"/>
  <c r="AJ185" i="1"/>
  <c r="CX185" i="1" s="1"/>
  <c r="CS185" i="1"/>
  <c r="CV185" i="1"/>
  <c r="CW185" i="1"/>
  <c r="FR185" i="1"/>
  <c r="GL185" i="1"/>
  <c r="GO185" i="1"/>
  <c r="GP185" i="1"/>
  <c r="GV185" i="1"/>
  <c r="HC185" i="1"/>
  <c r="I186" i="1"/>
  <c r="P62" i="13" s="1"/>
  <c r="AC186" i="1"/>
  <c r="AE186" i="1"/>
  <c r="CS186" i="1" s="1"/>
  <c r="AF186" i="1"/>
  <c r="CT186" i="1" s="1"/>
  <c r="AG186" i="1"/>
  <c r="AH186" i="1"/>
  <c r="AI186" i="1"/>
  <c r="CW186" i="1" s="1"/>
  <c r="AJ186" i="1"/>
  <c r="CX186" i="1" s="1"/>
  <c r="CQ186" i="1"/>
  <c r="CU186" i="1"/>
  <c r="CV186" i="1"/>
  <c r="FR186" i="1"/>
  <c r="GL186" i="1"/>
  <c r="GO186" i="1"/>
  <c r="GP186" i="1"/>
  <c r="GV186" i="1"/>
  <c r="HC186" i="1"/>
  <c r="B188" i="1"/>
  <c r="B26" i="1" s="1"/>
  <c r="C188" i="1"/>
  <c r="C26" i="1" s="1"/>
  <c r="D188" i="1"/>
  <c r="D26" i="1" s="1"/>
  <c r="F188" i="1"/>
  <c r="F26" i="1" s="1"/>
  <c r="G188" i="1"/>
  <c r="G26" i="1" s="1"/>
  <c r="BX188" i="1"/>
  <c r="BX26" i="1" s="1"/>
  <c r="CK188" i="1"/>
  <c r="CK26" i="1" s="1"/>
  <c r="CL188" i="1"/>
  <c r="CL26" i="1" s="1"/>
  <c r="CM188" i="1"/>
  <c r="CM26" i="1" s="1"/>
  <c r="FP188" i="1"/>
  <c r="FP26" i="1" s="1"/>
  <c r="GC188" i="1"/>
  <c r="GC26" i="1" s="1"/>
  <c r="GD188" i="1"/>
  <c r="GD26" i="1" s="1"/>
  <c r="GE188" i="1"/>
  <c r="GE26" i="1" s="1"/>
  <c r="D218" i="1"/>
  <c r="E220" i="1"/>
  <c r="Z220" i="1"/>
  <c r="AA220" i="1"/>
  <c r="AM220" i="1"/>
  <c r="AN220" i="1"/>
  <c r="BE220" i="1"/>
  <c r="BF220" i="1"/>
  <c r="BG220" i="1"/>
  <c r="BH220" i="1"/>
  <c r="BI220" i="1"/>
  <c r="BJ220" i="1"/>
  <c r="BK220" i="1"/>
  <c r="BL220" i="1"/>
  <c r="BM220" i="1"/>
  <c r="BN220" i="1"/>
  <c r="BO220" i="1"/>
  <c r="BP220" i="1"/>
  <c r="BQ220" i="1"/>
  <c r="BR220" i="1"/>
  <c r="BS220" i="1"/>
  <c r="BT220" i="1"/>
  <c r="BU220" i="1"/>
  <c r="BV220" i="1"/>
  <c r="BW220" i="1"/>
  <c r="CN220" i="1"/>
  <c r="CO220" i="1"/>
  <c r="CP220" i="1"/>
  <c r="CQ220" i="1"/>
  <c r="CR220" i="1"/>
  <c r="CS220" i="1"/>
  <c r="CT220" i="1"/>
  <c r="CU220" i="1"/>
  <c r="CV220" i="1"/>
  <c r="CW220" i="1"/>
  <c r="CX220" i="1"/>
  <c r="CY220" i="1"/>
  <c r="CZ220" i="1"/>
  <c r="DA220" i="1"/>
  <c r="DB220" i="1"/>
  <c r="DC220" i="1"/>
  <c r="DD220" i="1"/>
  <c r="DE220" i="1"/>
  <c r="DF220" i="1"/>
  <c r="DR220" i="1"/>
  <c r="DS220" i="1"/>
  <c r="EE220" i="1"/>
  <c r="EF220" i="1"/>
  <c r="EW220" i="1"/>
  <c r="EX220" i="1"/>
  <c r="EY220" i="1"/>
  <c r="EZ220" i="1"/>
  <c r="FA220" i="1"/>
  <c r="FB220" i="1"/>
  <c r="FC220" i="1"/>
  <c r="FD220" i="1"/>
  <c r="FE220" i="1"/>
  <c r="FF220" i="1"/>
  <c r="FG220" i="1"/>
  <c r="FH220" i="1"/>
  <c r="FI220" i="1"/>
  <c r="FJ220" i="1"/>
  <c r="FK220" i="1"/>
  <c r="FL220" i="1"/>
  <c r="FM220" i="1"/>
  <c r="FN220" i="1"/>
  <c r="FO220" i="1"/>
  <c r="GF220" i="1"/>
  <c r="GG220" i="1"/>
  <c r="GH220" i="1"/>
  <c r="GI220" i="1"/>
  <c r="GJ220" i="1"/>
  <c r="GK220" i="1"/>
  <c r="GL220" i="1"/>
  <c r="GM220" i="1"/>
  <c r="GN220" i="1"/>
  <c r="GO220" i="1"/>
  <c r="GP220" i="1"/>
  <c r="GQ220" i="1"/>
  <c r="GR220" i="1"/>
  <c r="GS220" i="1"/>
  <c r="GT220" i="1"/>
  <c r="GU220" i="1"/>
  <c r="GV220" i="1"/>
  <c r="GW220" i="1"/>
  <c r="GX220" i="1"/>
  <c r="C222" i="1"/>
  <c r="D222" i="1"/>
  <c r="AC222" i="1"/>
  <c r="CQ222" i="1" s="1"/>
  <c r="P222" i="1" s="1"/>
  <c r="AE222" i="1"/>
  <c r="CS222" i="1" s="1"/>
  <c r="R222" i="1" s="1"/>
  <c r="AF222" i="1"/>
  <c r="CT222" i="1" s="1"/>
  <c r="S222" i="1" s="1"/>
  <c r="AG222" i="1"/>
  <c r="AH222" i="1"/>
  <c r="AI222" i="1"/>
  <c r="CW222" i="1" s="1"/>
  <c r="V222" i="1" s="1"/>
  <c r="AJ222" i="1"/>
  <c r="CX222" i="1" s="1"/>
  <c r="W222" i="1" s="1"/>
  <c r="CU222" i="1"/>
  <c r="T222" i="1" s="1"/>
  <c r="CV222" i="1"/>
  <c r="U222" i="1" s="1"/>
  <c r="FR222" i="1"/>
  <c r="GL222" i="1"/>
  <c r="GO222" i="1"/>
  <c r="GP222" i="1"/>
  <c r="GV222" i="1"/>
  <c r="GX222" i="1"/>
  <c r="HC222" i="1"/>
  <c r="C223" i="1"/>
  <c r="D223" i="1"/>
  <c r="AC223" i="1"/>
  <c r="CQ223" i="1" s="1"/>
  <c r="P223" i="1" s="1"/>
  <c r="AE223" i="1"/>
  <c r="AF223" i="1"/>
  <c r="CT223" i="1" s="1"/>
  <c r="S223" i="1" s="1"/>
  <c r="AG223" i="1"/>
  <c r="CU223" i="1" s="1"/>
  <c r="T223" i="1" s="1"/>
  <c r="AH223" i="1"/>
  <c r="AI223" i="1"/>
  <c r="AJ223" i="1"/>
  <c r="CW223" i="1"/>
  <c r="V223" i="1" s="1"/>
  <c r="CX223" i="1"/>
  <c r="W223" i="1" s="1"/>
  <c r="FR223" i="1"/>
  <c r="GL223" i="1"/>
  <c r="GO223" i="1"/>
  <c r="GP223" i="1"/>
  <c r="GV223" i="1"/>
  <c r="HC223" i="1" s="1"/>
  <c r="GX223" i="1" s="1"/>
  <c r="I224" i="1"/>
  <c r="U139" i="15" s="1"/>
  <c r="AC224" i="1"/>
  <c r="AE224" i="1"/>
  <c r="AD224" i="1" s="1"/>
  <c r="AF224" i="1"/>
  <c r="CT224" i="1" s="1"/>
  <c r="AG224" i="1"/>
  <c r="CU224" i="1" s="1"/>
  <c r="AH224" i="1"/>
  <c r="AI224" i="1"/>
  <c r="AJ224" i="1"/>
  <c r="CX224" i="1" s="1"/>
  <c r="CS224" i="1"/>
  <c r="CV224" i="1"/>
  <c r="CW224" i="1"/>
  <c r="FR224" i="1"/>
  <c r="GL224" i="1"/>
  <c r="GO224" i="1"/>
  <c r="GP224" i="1"/>
  <c r="GV224" i="1"/>
  <c r="HC224" i="1"/>
  <c r="I225" i="1"/>
  <c r="U86" i="13" s="1"/>
  <c r="AC225" i="1"/>
  <c r="AE225" i="1"/>
  <c r="CS225" i="1" s="1"/>
  <c r="AF225" i="1"/>
  <c r="CT225" i="1" s="1"/>
  <c r="AG225" i="1"/>
  <c r="AH225" i="1"/>
  <c r="AI225" i="1"/>
  <c r="CW225" i="1" s="1"/>
  <c r="AJ225" i="1"/>
  <c r="CX225" i="1" s="1"/>
  <c r="CQ225" i="1"/>
  <c r="CU225" i="1"/>
  <c r="CV225" i="1"/>
  <c r="FR225" i="1"/>
  <c r="GL225" i="1"/>
  <c r="GO225" i="1"/>
  <c r="GP225" i="1"/>
  <c r="GV225" i="1"/>
  <c r="HC225" i="1"/>
  <c r="I226" i="1"/>
  <c r="Q99" i="15" s="1"/>
  <c r="AC226" i="1"/>
  <c r="CQ226" i="1" s="1"/>
  <c r="AD226" i="1"/>
  <c r="CR226" i="1" s="1"/>
  <c r="AE226" i="1"/>
  <c r="CS226" i="1" s="1"/>
  <c r="AF226" i="1"/>
  <c r="AG226" i="1"/>
  <c r="AH226" i="1"/>
  <c r="CV226" i="1" s="1"/>
  <c r="AI226" i="1"/>
  <c r="CW226" i="1" s="1"/>
  <c r="AJ226" i="1"/>
  <c r="CT226" i="1"/>
  <c r="CU226" i="1"/>
  <c r="CX226" i="1"/>
  <c r="FR226" i="1"/>
  <c r="GL226" i="1"/>
  <c r="GO226" i="1"/>
  <c r="GP226" i="1"/>
  <c r="GV226" i="1"/>
  <c r="HC226" i="1" s="1"/>
  <c r="I227" i="1"/>
  <c r="Q20" i="13" s="1"/>
  <c r="AC227" i="1"/>
  <c r="CQ227" i="1" s="1"/>
  <c r="AD227" i="1"/>
  <c r="CR227" i="1" s="1"/>
  <c r="AE227" i="1"/>
  <c r="AF227" i="1"/>
  <c r="AG227" i="1"/>
  <c r="CU227" i="1" s="1"/>
  <c r="AH227" i="1"/>
  <c r="CV227" i="1" s="1"/>
  <c r="AI227" i="1"/>
  <c r="AJ227" i="1"/>
  <c r="CS227" i="1"/>
  <c r="CT227" i="1"/>
  <c r="CW227" i="1"/>
  <c r="CX227" i="1"/>
  <c r="FR227" i="1"/>
  <c r="GL227" i="1"/>
  <c r="GO227" i="1"/>
  <c r="GP227" i="1"/>
  <c r="GV227" i="1"/>
  <c r="HC227" i="1" s="1"/>
  <c r="C228" i="1"/>
  <c r="D228" i="1"/>
  <c r="AC228" i="1"/>
  <c r="CQ228" i="1" s="1"/>
  <c r="P228" i="1" s="1"/>
  <c r="AE228" i="1"/>
  <c r="CS228" i="1" s="1"/>
  <c r="R228" i="1" s="1"/>
  <c r="AF228" i="1"/>
  <c r="CT228" i="1" s="1"/>
  <c r="S228" i="1" s="1"/>
  <c r="AG228" i="1"/>
  <c r="AH228" i="1"/>
  <c r="AI228" i="1"/>
  <c r="CW228" i="1" s="1"/>
  <c r="V228" i="1" s="1"/>
  <c r="AJ228" i="1"/>
  <c r="CX228" i="1" s="1"/>
  <c r="W228" i="1" s="1"/>
  <c r="CU228" i="1"/>
  <c r="T228" i="1" s="1"/>
  <c r="CV228" i="1"/>
  <c r="U228" i="1" s="1"/>
  <c r="FR228" i="1"/>
  <c r="GL228" i="1"/>
  <c r="GO228" i="1"/>
  <c r="GP228" i="1"/>
  <c r="GV228" i="1"/>
  <c r="GX228" i="1"/>
  <c r="HC228" i="1"/>
  <c r="C229" i="1"/>
  <c r="D229" i="1"/>
  <c r="AC229" i="1"/>
  <c r="CQ229" i="1" s="1"/>
  <c r="P229" i="1" s="1"/>
  <c r="AE229" i="1"/>
  <c r="AF229" i="1"/>
  <c r="AG229" i="1"/>
  <c r="CU229" i="1" s="1"/>
  <c r="T229" i="1" s="1"/>
  <c r="AH229" i="1"/>
  <c r="AI229" i="1"/>
  <c r="AJ229" i="1"/>
  <c r="CW229" i="1"/>
  <c r="V229" i="1" s="1"/>
  <c r="CX229" i="1"/>
  <c r="W229" i="1" s="1"/>
  <c r="FR229" i="1"/>
  <c r="GL229" i="1"/>
  <c r="GO229" i="1"/>
  <c r="GP229" i="1"/>
  <c r="GV229" i="1"/>
  <c r="HC229" i="1" s="1"/>
  <c r="GX229" i="1" s="1"/>
  <c r="I230" i="1"/>
  <c r="V139" i="15" s="1"/>
  <c r="AC230" i="1"/>
  <c r="AE230" i="1"/>
  <c r="AD230" i="1" s="1"/>
  <c r="AF230" i="1"/>
  <c r="CT230" i="1" s="1"/>
  <c r="AG230" i="1"/>
  <c r="CU230" i="1" s="1"/>
  <c r="AH230" i="1"/>
  <c r="AI230" i="1"/>
  <c r="AJ230" i="1"/>
  <c r="CX230" i="1" s="1"/>
  <c r="CS230" i="1"/>
  <c r="CV230" i="1"/>
  <c r="CW230" i="1"/>
  <c r="FR230" i="1"/>
  <c r="GL230" i="1"/>
  <c r="GO230" i="1"/>
  <c r="GP230" i="1"/>
  <c r="GV230" i="1"/>
  <c r="HC230" i="1"/>
  <c r="I231" i="1"/>
  <c r="V86" i="13" s="1"/>
  <c r="AC231" i="1"/>
  <c r="AE231" i="1"/>
  <c r="CS231" i="1" s="1"/>
  <c r="AF231" i="1"/>
  <c r="CT231" i="1" s="1"/>
  <c r="AG231" i="1"/>
  <c r="AH231" i="1"/>
  <c r="AI231" i="1"/>
  <c r="CW231" i="1" s="1"/>
  <c r="AJ231" i="1"/>
  <c r="CX231" i="1" s="1"/>
  <c r="CQ231" i="1"/>
  <c r="CU231" i="1"/>
  <c r="CV231" i="1"/>
  <c r="FR231" i="1"/>
  <c r="GL231" i="1"/>
  <c r="GO231" i="1"/>
  <c r="GP231" i="1"/>
  <c r="GV231" i="1"/>
  <c r="HC231" i="1"/>
  <c r="I232" i="1"/>
  <c r="Q100" i="15" s="1"/>
  <c r="AC232" i="1"/>
  <c r="CQ232" i="1" s="1"/>
  <c r="AD232" i="1"/>
  <c r="CR232" i="1" s="1"/>
  <c r="AE232" i="1"/>
  <c r="CS232" i="1" s="1"/>
  <c r="AF232" i="1"/>
  <c r="AG232" i="1"/>
  <c r="AH232" i="1"/>
  <c r="CV232" i="1" s="1"/>
  <c r="AI232" i="1"/>
  <c r="CW232" i="1" s="1"/>
  <c r="AJ232" i="1"/>
  <c r="CT232" i="1"/>
  <c r="CU232" i="1"/>
  <c r="CX232" i="1"/>
  <c r="FR232" i="1"/>
  <c r="GL232" i="1"/>
  <c r="GO232" i="1"/>
  <c r="GP232" i="1"/>
  <c r="GV232" i="1"/>
  <c r="HC232" i="1" s="1"/>
  <c r="I233" i="1"/>
  <c r="Q21" i="13" s="1"/>
  <c r="AC233" i="1"/>
  <c r="CQ233" i="1" s="1"/>
  <c r="AD233" i="1"/>
  <c r="CR233" i="1" s="1"/>
  <c r="AE233" i="1"/>
  <c r="AF233" i="1"/>
  <c r="AG233" i="1"/>
  <c r="CU233" i="1" s="1"/>
  <c r="AH233" i="1"/>
  <c r="CV233" i="1" s="1"/>
  <c r="AI233" i="1"/>
  <c r="AJ233" i="1"/>
  <c r="CS233" i="1"/>
  <c r="CT233" i="1"/>
  <c r="CW233" i="1"/>
  <c r="CX233" i="1"/>
  <c r="FR233" i="1"/>
  <c r="GL233" i="1"/>
  <c r="GO233" i="1"/>
  <c r="GP233" i="1"/>
  <c r="GV233" i="1"/>
  <c r="HC233" i="1" s="1"/>
  <c r="C234" i="1"/>
  <c r="D234" i="1"/>
  <c r="AC234" i="1"/>
  <c r="CQ234" i="1" s="1"/>
  <c r="P234" i="1" s="1"/>
  <c r="AE234" i="1"/>
  <c r="CS234" i="1" s="1"/>
  <c r="R234" i="1" s="1"/>
  <c r="AF234" i="1"/>
  <c r="CT234" i="1" s="1"/>
  <c r="S234" i="1" s="1"/>
  <c r="AG234" i="1"/>
  <c r="CU234" i="1" s="1"/>
  <c r="T234" i="1" s="1"/>
  <c r="AH234" i="1"/>
  <c r="AI234" i="1"/>
  <c r="CW234" i="1" s="1"/>
  <c r="V234" i="1" s="1"/>
  <c r="AJ234" i="1"/>
  <c r="CX234" i="1" s="1"/>
  <c r="W234" i="1" s="1"/>
  <c r="CV234" i="1"/>
  <c r="U234" i="1" s="1"/>
  <c r="FR234" i="1"/>
  <c r="GL234" i="1"/>
  <c r="GO234" i="1"/>
  <c r="GP234" i="1"/>
  <c r="GV234" i="1"/>
  <c r="GX234" i="1"/>
  <c r="HC234" i="1"/>
  <c r="C235" i="1"/>
  <c r="D235" i="1"/>
  <c r="AC235" i="1"/>
  <c r="CQ235" i="1" s="1"/>
  <c r="P235" i="1" s="1"/>
  <c r="AE235" i="1"/>
  <c r="AF235" i="1"/>
  <c r="AG235" i="1"/>
  <c r="CU235" i="1" s="1"/>
  <c r="T235" i="1" s="1"/>
  <c r="AH235" i="1"/>
  <c r="AI235" i="1"/>
  <c r="CW235" i="1" s="1"/>
  <c r="V235" i="1" s="1"/>
  <c r="AJ235" i="1"/>
  <c r="CX235" i="1"/>
  <c r="W235" i="1" s="1"/>
  <c r="FR235" i="1"/>
  <c r="GL235" i="1"/>
  <c r="GO235" i="1"/>
  <c r="GP235" i="1"/>
  <c r="GV235" i="1"/>
  <c r="HC235" i="1" s="1"/>
  <c r="GX235" i="1" s="1"/>
  <c r="I236" i="1"/>
  <c r="Q112" i="15" s="1"/>
  <c r="AC236" i="1"/>
  <c r="AD236" i="1"/>
  <c r="CR236" i="1" s="1"/>
  <c r="AE236" i="1"/>
  <c r="AF236" i="1"/>
  <c r="CT236" i="1" s="1"/>
  <c r="AG236" i="1"/>
  <c r="CU236" i="1" s="1"/>
  <c r="AH236" i="1"/>
  <c r="CV236" i="1" s="1"/>
  <c r="AI236" i="1"/>
  <c r="AJ236" i="1"/>
  <c r="CX236" i="1" s="1"/>
  <c r="CS236" i="1"/>
  <c r="CW236" i="1"/>
  <c r="FR236" i="1"/>
  <c r="GL236" i="1"/>
  <c r="GO236" i="1"/>
  <c r="GP236" i="1"/>
  <c r="GV236" i="1"/>
  <c r="HC236" i="1"/>
  <c r="I237" i="1"/>
  <c r="Q51" i="13" s="1"/>
  <c r="AC237" i="1"/>
  <c r="AE237" i="1"/>
  <c r="CS237" i="1" s="1"/>
  <c r="AF237" i="1"/>
  <c r="CT237" i="1" s="1"/>
  <c r="AG237" i="1"/>
  <c r="AH237" i="1"/>
  <c r="AI237" i="1"/>
  <c r="CW237" i="1" s="1"/>
  <c r="AJ237" i="1"/>
  <c r="CX237" i="1" s="1"/>
  <c r="CQ237" i="1"/>
  <c r="CU237" i="1"/>
  <c r="CV237" i="1"/>
  <c r="FR237" i="1"/>
  <c r="GL237" i="1"/>
  <c r="GO237" i="1"/>
  <c r="GP237" i="1"/>
  <c r="GV237" i="1"/>
  <c r="HC237" i="1"/>
  <c r="I238" i="1"/>
  <c r="Q103" i="15" s="1"/>
  <c r="AC238" i="1"/>
  <c r="CQ238" i="1" s="1"/>
  <c r="AD238" i="1"/>
  <c r="CR238" i="1" s="1"/>
  <c r="AE238" i="1"/>
  <c r="AF238" i="1"/>
  <c r="AG238" i="1"/>
  <c r="AH238" i="1"/>
  <c r="CV238" i="1" s="1"/>
  <c r="AI238" i="1"/>
  <c r="AJ238" i="1"/>
  <c r="CS238" i="1"/>
  <c r="CT238" i="1"/>
  <c r="CU238" i="1"/>
  <c r="CW238" i="1"/>
  <c r="CX238" i="1"/>
  <c r="FR238" i="1"/>
  <c r="GL238" i="1"/>
  <c r="GO238" i="1"/>
  <c r="GP238" i="1"/>
  <c r="GV238" i="1"/>
  <c r="HC238" i="1" s="1"/>
  <c r="I239" i="1"/>
  <c r="Q31" i="13" s="1"/>
  <c r="AC239" i="1"/>
  <c r="CQ239" i="1" s="1"/>
  <c r="AE239" i="1"/>
  <c r="AD239" i="1" s="1"/>
  <c r="CR239" i="1" s="1"/>
  <c r="AF239" i="1"/>
  <c r="AG239" i="1"/>
  <c r="CU239" i="1" s="1"/>
  <c r="AH239" i="1"/>
  <c r="AI239" i="1"/>
  <c r="AJ239" i="1"/>
  <c r="CS239" i="1"/>
  <c r="CT239" i="1"/>
  <c r="CV239" i="1"/>
  <c r="CW239" i="1"/>
  <c r="CX239" i="1"/>
  <c r="FR239" i="1"/>
  <c r="GL239" i="1"/>
  <c r="GO239" i="1"/>
  <c r="GP239" i="1"/>
  <c r="GV239" i="1"/>
  <c r="HC239" i="1"/>
  <c r="I240" i="1"/>
  <c r="Q102" i="15" s="1"/>
  <c r="AC240" i="1"/>
  <c r="CQ240" i="1" s="1"/>
  <c r="AD240" i="1"/>
  <c r="CR240" i="1" s="1"/>
  <c r="AE240" i="1"/>
  <c r="AF240" i="1"/>
  <c r="CT240" i="1" s="1"/>
  <c r="AG240" i="1"/>
  <c r="AH240" i="1"/>
  <c r="CV240" i="1" s="1"/>
  <c r="AI240" i="1"/>
  <c r="AJ240" i="1"/>
  <c r="CX240" i="1" s="1"/>
  <c r="CS240" i="1"/>
  <c r="CU240" i="1"/>
  <c r="CW240" i="1"/>
  <c r="FR240" i="1"/>
  <c r="GL240" i="1"/>
  <c r="GO240" i="1"/>
  <c r="GP240" i="1"/>
  <c r="GV240" i="1"/>
  <c r="HC240" i="1"/>
  <c r="I241" i="1"/>
  <c r="Q25" i="13" s="1"/>
  <c r="AC241" i="1"/>
  <c r="AE241" i="1"/>
  <c r="CS241" i="1" s="1"/>
  <c r="AF241" i="1"/>
  <c r="AG241" i="1"/>
  <c r="CU241" i="1" s="1"/>
  <c r="AH241" i="1"/>
  <c r="AI241" i="1"/>
  <c r="CW241" i="1" s="1"/>
  <c r="AJ241" i="1"/>
  <c r="CT241" i="1"/>
  <c r="CV241" i="1"/>
  <c r="CX241" i="1"/>
  <c r="FR241" i="1"/>
  <c r="GL241" i="1"/>
  <c r="GO241" i="1"/>
  <c r="GP241" i="1"/>
  <c r="GV241" i="1"/>
  <c r="HC241" i="1" s="1"/>
  <c r="I242" i="1"/>
  <c r="P85" i="15" s="1"/>
  <c r="O85" i="15" s="1"/>
  <c r="E85" i="15" s="1"/>
  <c r="G85" i="15" s="1"/>
  <c r="AC242" i="1"/>
  <c r="CQ242" i="1" s="1"/>
  <c r="AD242" i="1"/>
  <c r="CR242" i="1" s="1"/>
  <c r="AE242" i="1"/>
  <c r="AF242" i="1"/>
  <c r="CT242" i="1" s="1"/>
  <c r="AG242" i="1"/>
  <c r="AH242" i="1"/>
  <c r="CV242" i="1" s="1"/>
  <c r="AI242" i="1"/>
  <c r="AJ242" i="1"/>
  <c r="CX242" i="1" s="1"/>
  <c r="CS242" i="1"/>
  <c r="CU242" i="1"/>
  <c r="CW242" i="1"/>
  <c r="FR242" i="1"/>
  <c r="GL242" i="1"/>
  <c r="GO242" i="1"/>
  <c r="GP242" i="1"/>
  <c r="GV242" i="1"/>
  <c r="HC242" i="1" s="1"/>
  <c r="I243" i="1"/>
  <c r="P24" i="13" s="1"/>
  <c r="O24" i="13" s="1"/>
  <c r="E24" i="13" s="1"/>
  <c r="G24" i="13" s="1"/>
  <c r="AC243" i="1"/>
  <c r="CQ243" i="1" s="1"/>
  <c r="AE243" i="1"/>
  <c r="AD243" i="1" s="1"/>
  <c r="CR243" i="1" s="1"/>
  <c r="AF243" i="1"/>
  <c r="AG243" i="1"/>
  <c r="CU243" i="1" s="1"/>
  <c r="AH243" i="1"/>
  <c r="AI243" i="1"/>
  <c r="CW243" i="1" s="1"/>
  <c r="AJ243" i="1"/>
  <c r="CT243" i="1"/>
  <c r="CV243" i="1"/>
  <c r="CX243" i="1"/>
  <c r="FR243" i="1"/>
  <c r="GL243" i="1"/>
  <c r="GO243" i="1"/>
  <c r="GP243" i="1"/>
  <c r="GV243" i="1"/>
  <c r="HC243" i="1"/>
  <c r="C244" i="1"/>
  <c r="D244" i="1"/>
  <c r="AC244" i="1"/>
  <c r="AE244" i="1"/>
  <c r="CS244" i="1" s="1"/>
  <c r="R244" i="1" s="1"/>
  <c r="AF244" i="1"/>
  <c r="AG244" i="1"/>
  <c r="CU244" i="1" s="1"/>
  <c r="T244" i="1" s="1"/>
  <c r="AH244" i="1"/>
  <c r="AI244" i="1"/>
  <c r="CW244" i="1" s="1"/>
  <c r="V244" i="1" s="1"/>
  <c r="AJ244" i="1"/>
  <c r="CT244" i="1"/>
  <c r="S244" i="1" s="1"/>
  <c r="CV244" i="1"/>
  <c r="U244" i="1" s="1"/>
  <c r="CX244" i="1"/>
  <c r="W244" i="1" s="1"/>
  <c r="FR244" i="1"/>
  <c r="GL244" i="1"/>
  <c r="GO244" i="1"/>
  <c r="GP244" i="1"/>
  <c r="GV244" i="1"/>
  <c r="GX244" i="1"/>
  <c r="HC244" i="1"/>
  <c r="C245" i="1"/>
  <c r="D245" i="1"/>
  <c r="AC245" i="1"/>
  <c r="CQ245" i="1" s="1"/>
  <c r="P245" i="1" s="1"/>
  <c r="AE245" i="1"/>
  <c r="AF245" i="1"/>
  <c r="AG245" i="1"/>
  <c r="CU245" i="1" s="1"/>
  <c r="T245" i="1" s="1"/>
  <c r="AH245" i="1"/>
  <c r="AI245" i="1"/>
  <c r="CW245" i="1" s="1"/>
  <c r="V245" i="1" s="1"/>
  <c r="AJ245" i="1"/>
  <c r="CX245" i="1"/>
  <c r="W245" i="1" s="1"/>
  <c r="FR245" i="1"/>
  <c r="GL245" i="1"/>
  <c r="GO245" i="1"/>
  <c r="GP245" i="1"/>
  <c r="GV245" i="1"/>
  <c r="GX245" i="1"/>
  <c r="HC245" i="1"/>
  <c r="I246" i="1"/>
  <c r="W147" i="15" s="1"/>
  <c r="AC246" i="1"/>
  <c r="CQ246" i="1" s="1"/>
  <c r="AD246" i="1"/>
  <c r="CR246" i="1" s="1"/>
  <c r="AE246" i="1"/>
  <c r="AF246" i="1"/>
  <c r="CT246" i="1" s="1"/>
  <c r="AG246" i="1"/>
  <c r="AH246" i="1"/>
  <c r="CV246" i="1" s="1"/>
  <c r="AI246" i="1"/>
  <c r="AJ246" i="1"/>
  <c r="CX246" i="1" s="1"/>
  <c r="CS246" i="1"/>
  <c r="CU246" i="1"/>
  <c r="CW246" i="1"/>
  <c r="FR246" i="1"/>
  <c r="GL246" i="1"/>
  <c r="GO246" i="1"/>
  <c r="GP246" i="1"/>
  <c r="GV246" i="1"/>
  <c r="HC246" i="1"/>
  <c r="I247" i="1"/>
  <c r="W99" i="13" s="1"/>
  <c r="AC247" i="1"/>
  <c r="AE247" i="1"/>
  <c r="CS247" i="1" s="1"/>
  <c r="AF247" i="1"/>
  <c r="AG247" i="1"/>
  <c r="CU247" i="1" s="1"/>
  <c r="AH247" i="1"/>
  <c r="AI247" i="1"/>
  <c r="CW247" i="1" s="1"/>
  <c r="AJ247" i="1"/>
  <c r="CT247" i="1"/>
  <c r="CV247" i="1"/>
  <c r="CX247" i="1"/>
  <c r="FR247" i="1"/>
  <c r="GL247" i="1"/>
  <c r="GO247" i="1"/>
  <c r="GP247" i="1"/>
  <c r="GV247" i="1"/>
  <c r="HC247" i="1"/>
  <c r="I248" i="1"/>
  <c r="W139" i="15" s="1"/>
  <c r="AC248" i="1"/>
  <c r="CQ248" i="1" s="1"/>
  <c r="AD248" i="1"/>
  <c r="CR248" i="1" s="1"/>
  <c r="AE248" i="1"/>
  <c r="AF248" i="1"/>
  <c r="CT248" i="1" s="1"/>
  <c r="AG248" i="1"/>
  <c r="AH248" i="1"/>
  <c r="CV248" i="1" s="1"/>
  <c r="AI248" i="1"/>
  <c r="AJ248" i="1"/>
  <c r="CX248" i="1" s="1"/>
  <c r="CS248" i="1"/>
  <c r="CU248" i="1"/>
  <c r="CW248" i="1"/>
  <c r="FR248" i="1"/>
  <c r="GL248" i="1"/>
  <c r="GO248" i="1"/>
  <c r="GP248" i="1"/>
  <c r="GV248" i="1"/>
  <c r="HC248" i="1" s="1"/>
  <c r="I249" i="1"/>
  <c r="W86" i="13" s="1"/>
  <c r="AC249" i="1"/>
  <c r="CQ249" i="1" s="1"/>
  <c r="AE249" i="1"/>
  <c r="AD249" i="1" s="1"/>
  <c r="CR249" i="1" s="1"/>
  <c r="AF249" i="1"/>
  <c r="AG249" i="1"/>
  <c r="CU249" i="1" s="1"/>
  <c r="AH249" i="1"/>
  <c r="AI249" i="1"/>
  <c r="CW249" i="1" s="1"/>
  <c r="AJ249" i="1"/>
  <c r="CT249" i="1"/>
  <c r="CV249" i="1"/>
  <c r="CX249" i="1"/>
  <c r="FR249" i="1"/>
  <c r="GL249" i="1"/>
  <c r="GO249" i="1"/>
  <c r="GP249" i="1"/>
  <c r="GV249" i="1"/>
  <c r="HC249" i="1"/>
  <c r="I250" i="1"/>
  <c r="Q133" i="15" s="1"/>
  <c r="AC250" i="1"/>
  <c r="CQ250" i="1" s="1"/>
  <c r="AD250" i="1"/>
  <c r="CR250" i="1" s="1"/>
  <c r="AE250" i="1"/>
  <c r="AF250" i="1"/>
  <c r="CT250" i="1" s="1"/>
  <c r="AG250" i="1"/>
  <c r="AH250" i="1"/>
  <c r="CV250" i="1" s="1"/>
  <c r="AI250" i="1"/>
  <c r="AJ250" i="1"/>
  <c r="CX250" i="1" s="1"/>
  <c r="CS250" i="1"/>
  <c r="CU250" i="1"/>
  <c r="CW250" i="1"/>
  <c r="FR250" i="1"/>
  <c r="GL250" i="1"/>
  <c r="GO250" i="1"/>
  <c r="GP250" i="1"/>
  <c r="GV250" i="1"/>
  <c r="HC250" i="1"/>
  <c r="I251" i="1"/>
  <c r="Q78" i="13" s="1"/>
  <c r="AC251" i="1"/>
  <c r="AE251" i="1"/>
  <c r="CS251" i="1" s="1"/>
  <c r="AF251" i="1"/>
  <c r="AG251" i="1"/>
  <c r="CU251" i="1" s="1"/>
  <c r="AH251" i="1"/>
  <c r="AI251" i="1"/>
  <c r="CW251" i="1" s="1"/>
  <c r="AJ251" i="1"/>
  <c r="CT251" i="1"/>
  <c r="CV251" i="1"/>
  <c r="CX251" i="1"/>
  <c r="FR251" i="1"/>
  <c r="GL251" i="1"/>
  <c r="GO251" i="1"/>
  <c r="GP251" i="1"/>
  <c r="GV251" i="1"/>
  <c r="HC251" i="1"/>
  <c r="I252" i="1"/>
  <c r="Q134" i="15" s="1"/>
  <c r="AC252" i="1"/>
  <c r="AD252" i="1"/>
  <c r="CR252" i="1" s="1"/>
  <c r="AE252" i="1"/>
  <c r="AF252" i="1"/>
  <c r="CT252" i="1" s="1"/>
  <c r="AG252" i="1"/>
  <c r="AH252" i="1"/>
  <c r="CV252" i="1" s="1"/>
  <c r="AI252" i="1"/>
  <c r="AJ252" i="1"/>
  <c r="CX252" i="1" s="1"/>
  <c r="CS252" i="1"/>
  <c r="CU252" i="1"/>
  <c r="CW252" i="1"/>
  <c r="FR252" i="1"/>
  <c r="GL252" i="1"/>
  <c r="GO252" i="1"/>
  <c r="GP252" i="1"/>
  <c r="GV252" i="1"/>
  <c r="HC252" i="1" s="1"/>
  <c r="I253" i="1"/>
  <c r="Q79" i="13" s="1"/>
  <c r="AC253" i="1"/>
  <c r="CQ253" i="1" s="1"/>
  <c r="AE253" i="1"/>
  <c r="AD253" i="1" s="1"/>
  <c r="CR253" i="1" s="1"/>
  <c r="AF253" i="1"/>
  <c r="AG253" i="1"/>
  <c r="CU253" i="1" s="1"/>
  <c r="AH253" i="1"/>
  <c r="AI253" i="1"/>
  <c r="CW253" i="1" s="1"/>
  <c r="AJ253" i="1"/>
  <c r="CT253" i="1"/>
  <c r="CV253" i="1"/>
  <c r="CX253" i="1"/>
  <c r="FR253" i="1"/>
  <c r="GL253" i="1"/>
  <c r="GO253" i="1"/>
  <c r="GP253" i="1"/>
  <c r="GV253" i="1"/>
  <c r="HC253" i="1"/>
  <c r="I254" i="1"/>
  <c r="Q136" i="15" s="1"/>
  <c r="AC254" i="1"/>
  <c r="CQ254" i="1" s="1"/>
  <c r="AD254" i="1"/>
  <c r="CR254" i="1" s="1"/>
  <c r="AE254" i="1"/>
  <c r="AF254" i="1"/>
  <c r="CT254" i="1" s="1"/>
  <c r="AG254" i="1"/>
  <c r="AH254" i="1"/>
  <c r="CV254" i="1" s="1"/>
  <c r="AI254" i="1"/>
  <c r="AJ254" i="1"/>
  <c r="CX254" i="1" s="1"/>
  <c r="CS254" i="1"/>
  <c r="CU254" i="1"/>
  <c r="CW254" i="1"/>
  <c r="FR254" i="1"/>
  <c r="GL254" i="1"/>
  <c r="GO254" i="1"/>
  <c r="GP254" i="1"/>
  <c r="GV254" i="1"/>
  <c r="HC254" i="1"/>
  <c r="I255" i="1"/>
  <c r="Q81" i="13" s="1"/>
  <c r="AC255" i="1"/>
  <c r="AE255" i="1"/>
  <c r="CS255" i="1" s="1"/>
  <c r="AF255" i="1"/>
  <c r="AG255" i="1"/>
  <c r="CU255" i="1" s="1"/>
  <c r="AH255" i="1"/>
  <c r="AI255" i="1"/>
  <c r="CW255" i="1" s="1"/>
  <c r="AJ255" i="1"/>
  <c r="CT255" i="1"/>
  <c r="CV255" i="1"/>
  <c r="CX255" i="1"/>
  <c r="FR255" i="1"/>
  <c r="GL255" i="1"/>
  <c r="GO255" i="1"/>
  <c r="GP255" i="1"/>
  <c r="GV255" i="1"/>
  <c r="HC255" i="1"/>
  <c r="C256" i="1"/>
  <c r="D256" i="1"/>
  <c r="AC256" i="1"/>
  <c r="CQ256" i="1" s="1"/>
  <c r="P256" i="1" s="1"/>
  <c r="AE256" i="1"/>
  <c r="AD256" i="1" s="1"/>
  <c r="CR256" i="1" s="1"/>
  <c r="Q256" i="1" s="1"/>
  <c r="AF256" i="1"/>
  <c r="AG256" i="1"/>
  <c r="CU256" i="1" s="1"/>
  <c r="T256" i="1" s="1"/>
  <c r="AH256" i="1"/>
  <c r="AI256" i="1"/>
  <c r="CW256" i="1" s="1"/>
  <c r="V256" i="1" s="1"/>
  <c r="AJ256" i="1"/>
  <c r="CT256" i="1"/>
  <c r="S256" i="1" s="1"/>
  <c r="CV256" i="1"/>
  <c r="U256" i="1" s="1"/>
  <c r="CX256" i="1"/>
  <c r="W256" i="1" s="1"/>
  <c r="FR256" i="1"/>
  <c r="GL256" i="1"/>
  <c r="GO256" i="1"/>
  <c r="GP256" i="1"/>
  <c r="GV256" i="1"/>
  <c r="HC256" i="1" s="1"/>
  <c r="GX256" i="1" s="1"/>
  <c r="C257" i="1"/>
  <c r="D257" i="1"/>
  <c r="AC257" i="1"/>
  <c r="AE257" i="1"/>
  <c r="AF257" i="1"/>
  <c r="AG257" i="1"/>
  <c r="CU257" i="1" s="1"/>
  <c r="T257" i="1" s="1"/>
  <c r="AH257" i="1"/>
  <c r="AI257" i="1"/>
  <c r="CW257" i="1" s="1"/>
  <c r="V257" i="1" s="1"/>
  <c r="AJ257" i="1"/>
  <c r="CX257" i="1"/>
  <c r="W257" i="1" s="1"/>
  <c r="FR257" i="1"/>
  <c r="GL257" i="1"/>
  <c r="GO257" i="1"/>
  <c r="GP257" i="1"/>
  <c r="GV257" i="1"/>
  <c r="GX257" i="1"/>
  <c r="HC257" i="1"/>
  <c r="I258" i="1"/>
  <c r="X147" i="15" s="1"/>
  <c r="AC258" i="1"/>
  <c r="AD258" i="1"/>
  <c r="CR258" i="1" s="1"/>
  <c r="AE258" i="1"/>
  <c r="AF258" i="1"/>
  <c r="CT258" i="1" s="1"/>
  <c r="AG258" i="1"/>
  <c r="AH258" i="1"/>
  <c r="CV258" i="1" s="1"/>
  <c r="AI258" i="1"/>
  <c r="AJ258" i="1"/>
  <c r="CX258" i="1" s="1"/>
  <c r="CS258" i="1"/>
  <c r="CU258" i="1"/>
  <c r="CW258" i="1"/>
  <c r="FR258" i="1"/>
  <c r="GL258" i="1"/>
  <c r="GO258" i="1"/>
  <c r="GP258" i="1"/>
  <c r="GV258" i="1"/>
  <c r="HC258" i="1" s="1"/>
  <c r="I259" i="1"/>
  <c r="X99" i="13" s="1"/>
  <c r="AC259" i="1"/>
  <c r="CQ259" i="1" s="1"/>
  <c r="AE259" i="1"/>
  <c r="AD259" i="1" s="1"/>
  <c r="CR259" i="1" s="1"/>
  <c r="AF259" i="1"/>
  <c r="AG259" i="1"/>
  <c r="CU259" i="1" s="1"/>
  <c r="AH259" i="1"/>
  <c r="AI259" i="1"/>
  <c r="CW259" i="1" s="1"/>
  <c r="AJ259" i="1"/>
  <c r="CT259" i="1"/>
  <c r="CV259" i="1"/>
  <c r="CX259" i="1"/>
  <c r="FR259" i="1"/>
  <c r="GL259" i="1"/>
  <c r="GO259" i="1"/>
  <c r="GP259" i="1"/>
  <c r="GV259" i="1"/>
  <c r="HC259" i="1"/>
  <c r="I260" i="1"/>
  <c r="X139" i="15" s="1"/>
  <c r="AC260" i="1"/>
  <c r="AD260" i="1"/>
  <c r="CR260" i="1" s="1"/>
  <c r="AE260" i="1"/>
  <c r="AF260" i="1"/>
  <c r="CT260" i="1" s="1"/>
  <c r="AG260" i="1"/>
  <c r="AH260" i="1"/>
  <c r="CV260" i="1" s="1"/>
  <c r="AI260" i="1"/>
  <c r="AJ260" i="1"/>
  <c r="CX260" i="1" s="1"/>
  <c r="CS260" i="1"/>
  <c r="CU260" i="1"/>
  <c r="CW260" i="1"/>
  <c r="FR260" i="1"/>
  <c r="GL260" i="1"/>
  <c r="GO260" i="1"/>
  <c r="GP260" i="1"/>
  <c r="GV260" i="1"/>
  <c r="HC260" i="1"/>
  <c r="I261" i="1"/>
  <c r="X86" i="13" s="1"/>
  <c r="AC261" i="1"/>
  <c r="AE261" i="1"/>
  <c r="CS261" i="1" s="1"/>
  <c r="AF261" i="1"/>
  <c r="AG261" i="1"/>
  <c r="CU261" i="1" s="1"/>
  <c r="AH261" i="1"/>
  <c r="AI261" i="1"/>
  <c r="CW261" i="1" s="1"/>
  <c r="AJ261" i="1"/>
  <c r="CT261" i="1"/>
  <c r="CV261" i="1"/>
  <c r="CX261" i="1"/>
  <c r="FR261" i="1"/>
  <c r="GL261" i="1"/>
  <c r="GO261" i="1"/>
  <c r="GP261" i="1"/>
  <c r="GV261" i="1"/>
  <c r="HC261" i="1"/>
  <c r="I262" i="1"/>
  <c r="Q135" i="15" s="1"/>
  <c r="AC262" i="1"/>
  <c r="CQ262" i="1" s="1"/>
  <c r="AD262" i="1"/>
  <c r="CR262" i="1" s="1"/>
  <c r="AE262" i="1"/>
  <c r="AF262" i="1"/>
  <c r="CT262" i="1" s="1"/>
  <c r="AG262" i="1"/>
  <c r="AH262" i="1"/>
  <c r="CV262" i="1" s="1"/>
  <c r="AI262" i="1"/>
  <c r="AJ262" i="1"/>
  <c r="CX262" i="1" s="1"/>
  <c r="CS262" i="1"/>
  <c r="CU262" i="1"/>
  <c r="CW262" i="1"/>
  <c r="FR262" i="1"/>
  <c r="GL262" i="1"/>
  <c r="GO262" i="1"/>
  <c r="GP262" i="1"/>
  <c r="GV262" i="1"/>
  <c r="HC262" i="1" s="1"/>
  <c r="I263" i="1"/>
  <c r="Q80" i="13" s="1"/>
  <c r="AC263" i="1"/>
  <c r="CQ263" i="1" s="1"/>
  <c r="AE263" i="1"/>
  <c r="AD263" i="1" s="1"/>
  <c r="CR263" i="1" s="1"/>
  <c r="AF263" i="1"/>
  <c r="AG263" i="1"/>
  <c r="CU263" i="1" s="1"/>
  <c r="AH263" i="1"/>
  <c r="AI263" i="1"/>
  <c r="CW263" i="1" s="1"/>
  <c r="AJ263" i="1"/>
  <c r="CT263" i="1"/>
  <c r="CV263" i="1"/>
  <c r="CX263" i="1"/>
  <c r="FR263" i="1"/>
  <c r="GL263" i="1"/>
  <c r="GO263" i="1"/>
  <c r="GP263" i="1"/>
  <c r="GV263" i="1"/>
  <c r="HC263" i="1"/>
  <c r="C264" i="1"/>
  <c r="D264" i="1"/>
  <c r="AC264" i="1"/>
  <c r="AE264" i="1"/>
  <c r="CS264" i="1" s="1"/>
  <c r="R264" i="1" s="1"/>
  <c r="AF264" i="1"/>
  <c r="AG264" i="1"/>
  <c r="CU264" i="1" s="1"/>
  <c r="T264" i="1" s="1"/>
  <c r="AH264" i="1"/>
  <c r="AI264" i="1"/>
  <c r="CW264" i="1" s="1"/>
  <c r="V264" i="1" s="1"/>
  <c r="AJ264" i="1"/>
  <c r="CT264" i="1"/>
  <c r="S264" i="1" s="1"/>
  <c r="CV264" i="1"/>
  <c r="U264" i="1" s="1"/>
  <c r="CX264" i="1"/>
  <c r="W264" i="1" s="1"/>
  <c r="FR264" i="1"/>
  <c r="GL264" i="1"/>
  <c r="GO264" i="1"/>
  <c r="GP264" i="1"/>
  <c r="GV264" i="1"/>
  <c r="GX264" i="1"/>
  <c r="HC264" i="1"/>
  <c r="C265" i="1"/>
  <c r="D265" i="1"/>
  <c r="AC265" i="1"/>
  <c r="CQ265" i="1" s="1"/>
  <c r="P265" i="1" s="1"/>
  <c r="AE265" i="1"/>
  <c r="AF265" i="1"/>
  <c r="AG265" i="1"/>
  <c r="CU265" i="1" s="1"/>
  <c r="T265" i="1" s="1"/>
  <c r="AH265" i="1"/>
  <c r="AI265" i="1"/>
  <c r="CW265" i="1" s="1"/>
  <c r="V265" i="1" s="1"/>
  <c r="AJ265" i="1"/>
  <c r="CX265" i="1"/>
  <c r="W265" i="1" s="1"/>
  <c r="FR265" i="1"/>
  <c r="GL265" i="1"/>
  <c r="GO265" i="1"/>
  <c r="GP265" i="1"/>
  <c r="GV265" i="1"/>
  <c r="HC265" i="1" s="1"/>
  <c r="GX265" i="1" s="1"/>
  <c r="I266" i="1"/>
  <c r="Y139" i="15" s="1"/>
  <c r="AC266" i="1"/>
  <c r="CQ266" i="1" s="1"/>
  <c r="AD266" i="1"/>
  <c r="CR266" i="1" s="1"/>
  <c r="AE266" i="1"/>
  <c r="AF266" i="1"/>
  <c r="CT266" i="1" s="1"/>
  <c r="AG266" i="1"/>
  <c r="AH266" i="1"/>
  <c r="CV266" i="1" s="1"/>
  <c r="AI266" i="1"/>
  <c r="AJ266" i="1"/>
  <c r="CX266" i="1" s="1"/>
  <c r="CS266" i="1"/>
  <c r="CU266" i="1"/>
  <c r="CW266" i="1"/>
  <c r="FR266" i="1"/>
  <c r="GL266" i="1"/>
  <c r="GO266" i="1"/>
  <c r="GP266" i="1"/>
  <c r="GV266" i="1"/>
  <c r="HC266" i="1"/>
  <c r="I267" i="1"/>
  <c r="Y86" i="13" s="1"/>
  <c r="AC267" i="1"/>
  <c r="AE267" i="1"/>
  <c r="CS267" i="1" s="1"/>
  <c r="AF267" i="1"/>
  <c r="AG267" i="1"/>
  <c r="CU267" i="1" s="1"/>
  <c r="AH267" i="1"/>
  <c r="AI267" i="1"/>
  <c r="CW267" i="1" s="1"/>
  <c r="AJ267" i="1"/>
  <c r="CT267" i="1"/>
  <c r="CV267" i="1"/>
  <c r="CX267" i="1"/>
  <c r="FR267" i="1"/>
  <c r="GL267" i="1"/>
  <c r="GO267" i="1"/>
  <c r="GP267" i="1"/>
  <c r="GV267" i="1"/>
  <c r="HC267" i="1"/>
  <c r="I268" i="1"/>
  <c r="Q121" i="15" s="1"/>
  <c r="AC268" i="1"/>
  <c r="CQ268" i="1" s="1"/>
  <c r="AD268" i="1"/>
  <c r="CR268" i="1" s="1"/>
  <c r="AE268" i="1"/>
  <c r="AF268" i="1"/>
  <c r="CT268" i="1" s="1"/>
  <c r="AG268" i="1"/>
  <c r="AH268" i="1"/>
  <c r="CV268" i="1" s="1"/>
  <c r="AI268" i="1"/>
  <c r="AJ268" i="1"/>
  <c r="CX268" i="1" s="1"/>
  <c r="CS268" i="1"/>
  <c r="CU268" i="1"/>
  <c r="CW268" i="1"/>
  <c r="FR268" i="1"/>
  <c r="GL268" i="1"/>
  <c r="GO268" i="1"/>
  <c r="GP268" i="1"/>
  <c r="GV268" i="1"/>
  <c r="HC268" i="1" s="1"/>
  <c r="I269" i="1"/>
  <c r="Q63" i="13" s="1"/>
  <c r="AC269" i="1"/>
  <c r="CQ269" i="1" s="1"/>
  <c r="AE269" i="1"/>
  <c r="AD269" i="1" s="1"/>
  <c r="CR269" i="1" s="1"/>
  <c r="AF269" i="1"/>
  <c r="AG269" i="1"/>
  <c r="CU269" i="1" s="1"/>
  <c r="AH269" i="1"/>
  <c r="AI269" i="1"/>
  <c r="CW269" i="1" s="1"/>
  <c r="AJ269" i="1"/>
  <c r="CT269" i="1"/>
  <c r="CV269" i="1"/>
  <c r="CX269" i="1"/>
  <c r="FR269" i="1"/>
  <c r="GL269" i="1"/>
  <c r="GO269" i="1"/>
  <c r="GP269" i="1"/>
  <c r="GV269" i="1"/>
  <c r="HC269" i="1" s="1"/>
  <c r="C271" i="1"/>
  <c r="D271" i="1"/>
  <c r="AC271" i="1"/>
  <c r="AE271" i="1"/>
  <c r="CS271" i="1" s="1"/>
  <c r="R271" i="1" s="1"/>
  <c r="AF271" i="1"/>
  <c r="AG271" i="1"/>
  <c r="CU271" i="1" s="1"/>
  <c r="T271" i="1" s="1"/>
  <c r="AH271" i="1"/>
  <c r="AI271" i="1"/>
  <c r="CW271" i="1" s="1"/>
  <c r="V271" i="1" s="1"/>
  <c r="AJ271" i="1"/>
  <c r="CT271" i="1"/>
  <c r="S271" i="1" s="1"/>
  <c r="CV271" i="1"/>
  <c r="U271" i="1" s="1"/>
  <c r="CX271" i="1"/>
  <c r="W271" i="1" s="1"/>
  <c r="FR271" i="1"/>
  <c r="GL271" i="1"/>
  <c r="GO271" i="1"/>
  <c r="GP271" i="1"/>
  <c r="GV271" i="1"/>
  <c r="GX271" i="1"/>
  <c r="HC271" i="1"/>
  <c r="C272" i="1"/>
  <c r="D272" i="1"/>
  <c r="AC272" i="1"/>
  <c r="CQ272" i="1" s="1"/>
  <c r="P272" i="1" s="1"/>
  <c r="AE272" i="1"/>
  <c r="AF272" i="1"/>
  <c r="AG272" i="1"/>
  <c r="CU272" i="1" s="1"/>
  <c r="T272" i="1" s="1"/>
  <c r="AH272" i="1"/>
  <c r="AI272" i="1"/>
  <c r="CW272" i="1" s="1"/>
  <c r="V272" i="1" s="1"/>
  <c r="AJ272" i="1"/>
  <c r="CX272" i="1"/>
  <c r="W272" i="1" s="1"/>
  <c r="FR272" i="1"/>
  <c r="GL272" i="1"/>
  <c r="GO272" i="1"/>
  <c r="GP272" i="1"/>
  <c r="GV272" i="1"/>
  <c r="GX272" i="1"/>
  <c r="HC272" i="1"/>
  <c r="I273" i="1"/>
  <c r="Q68" i="15" s="1"/>
  <c r="AC273" i="1"/>
  <c r="CQ273" i="1" s="1"/>
  <c r="AD273" i="1"/>
  <c r="CR273" i="1" s="1"/>
  <c r="AE273" i="1"/>
  <c r="AF273" i="1"/>
  <c r="CT273" i="1" s="1"/>
  <c r="AG273" i="1"/>
  <c r="AH273" i="1"/>
  <c r="CV273" i="1" s="1"/>
  <c r="AI273" i="1"/>
  <c r="AJ273" i="1"/>
  <c r="CX273" i="1" s="1"/>
  <c r="CS273" i="1"/>
  <c r="CU273" i="1"/>
  <c r="CW273" i="1"/>
  <c r="FR273" i="1"/>
  <c r="GL273" i="1"/>
  <c r="GO273" i="1"/>
  <c r="GP273" i="1"/>
  <c r="GV273" i="1"/>
  <c r="HC273" i="1"/>
  <c r="I274" i="1"/>
  <c r="Q96" i="13" s="1"/>
  <c r="AC274" i="1"/>
  <c r="AE274" i="1"/>
  <c r="CS274" i="1" s="1"/>
  <c r="AF274" i="1"/>
  <c r="AG274" i="1"/>
  <c r="CU274" i="1" s="1"/>
  <c r="AH274" i="1"/>
  <c r="AI274" i="1"/>
  <c r="CW274" i="1" s="1"/>
  <c r="AJ274" i="1"/>
  <c r="CT274" i="1"/>
  <c r="CV274" i="1"/>
  <c r="CX274" i="1"/>
  <c r="FR274" i="1"/>
  <c r="GL274" i="1"/>
  <c r="GO274" i="1"/>
  <c r="GP274" i="1"/>
  <c r="GV274" i="1"/>
  <c r="HC274" i="1"/>
  <c r="I275" i="1"/>
  <c r="Q148" i="15" s="1"/>
  <c r="AC275" i="1"/>
  <c r="CQ275" i="1" s="1"/>
  <c r="AD275" i="1"/>
  <c r="CR275" i="1" s="1"/>
  <c r="AE275" i="1"/>
  <c r="AF275" i="1"/>
  <c r="CT275" i="1" s="1"/>
  <c r="AG275" i="1"/>
  <c r="AH275" i="1"/>
  <c r="CV275" i="1" s="1"/>
  <c r="AI275" i="1"/>
  <c r="AJ275" i="1"/>
  <c r="CX275" i="1" s="1"/>
  <c r="CS275" i="1"/>
  <c r="CU275" i="1"/>
  <c r="CW275" i="1"/>
  <c r="FR275" i="1"/>
  <c r="GL275" i="1"/>
  <c r="GO275" i="1"/>
  <c r="GP275" i="1"/>
  <c r="GV275" i="1"/>
  <c r="HC275" i="1" s="1"/>
  <c r="I276" i="1"/>
  <c r="Q100" i="13" s="1"/>
  <c r="AC276" i="1"/>
  <c r="CQ276" i="1" s="1"/>
  <c r="AE276" i="1"/>
  <c r="AD276" i="1" s="1"/>
  <c r="CR276" i="1" s="1"/>
  <c r="AF276" i="1"/>
  <c r="AG276" i="1"/>
  <c r="CU276" i="1" s="1"/>
  <c r="AH276" i="1"/>
  <c r="AI276" i="1"/>
  <c r="CW276" i="1" s="1"/>
  <c r="AJ276" i="1"/>
  <c r="CT276" i="1"/>
  <c r="CV276" i="1"/>
  <c r="CX276" i="1"/>
  <c r="FR276" i="1"/>
  <c r="GL276" i="1"/>
  <c r="GO276" i="1"/>
  <c r="GP276" i="1"/>
  <c r="GV276" i="1"/>
  <c r="HC276" i="1"/>
  <c r="I277" i="1"/>
  <c r="P128" i="15" s="1"/>
  <c r="O128" i="15" s="1"/>
  <c r="E128" i="15" s="1"/>
  <c r="G128" i="15" s="1"/>
  <c r="AC277" i="1"/>
  <c r="CQ277" i="1" s="1"/>
  <c r="AD277" i="1"/>
  <c r="CR277" i="1" s="1"/>
  <c r="AE277" i="1"/>
  <c r="AF277" i="1"/>
  <c r="CT277" i="1" s="1"/>
  <c r="AG277" i="1"/>
  <c r="AH277" i="1"/>
  <c r="CV277" i="1" s="1"/>
  <c r="AI277" i="1"/>
  <c r="AJ277" i="1"/>
  <c r="CX277" i="1" s="1"/>
  <c r="CS277" i="1"/>
  <c r="CU277" i="1"/>
  <c r="CW277" i="1"/>
  <c r="FR277" i="1"/>
  <c r="GL277" i="1"/>
  <c r="GO277" i="1"/>
  <c r="GP277" i="1"/>
  <c r="GV277" i="1"/>
  <c r="HC277" i="1"/>
  <c r="I278" i="1"/>
  <c r="P71" i="13" s="1"/>
  <c r="O71" i="13" s="1"/>
  <c r="E71" i="13" s="1"/>
  <c r="G71" i="13" s="1"/>
  <c r="AC278" i="1"/>
  <c r="AE278" i="1"/>
  <c r="CS278" i="1" s="1"/>
  <c r="AF278" i="1"/>
  <c r="AG278" i="1"/>
  <c r="CU278" i="1" s="1"/>
  <c r="AH278" i="1"/>
  <c r="AI278" i="1"/>
  <c r="CW278" i="1" s="1"/>
  <c r="AJ278" i="1"/>
  <c r="CT278" i="1"/>
  <c r="CV278" i="1"/>
  <c r="CX278" i="1"/>
  <c r="FR278" i="1"/>
  <c r="GL278" i="1"/>
  <c r="GO278" i="1"/>
  <c r="GP278" i="1"/>
  <c r="GV278" i="1"/>
  <c r="HC278" i="1"/>
  <c r="I279" i="1"/>
  <c r="P97" i="15" s="1"/>
  <c r="O97" i="15" s="1"/>
  <c r="E97" i="15" s="1"/>
  <c r="G97" i="15" s="1"/>
  <c r="AC279" i="1"/>
  <c r="CQ279" i="1" s="1"/>
  <c r="AD279" i="1"/>
  <c r="CR279" i="1" s="1"/>
  <c r="AE279" i="1"/>
  <c r="AF279" i="1"/>
  <c r="CT279" i="1" s="1"/>
  <c r="AG279" i="1"/>
  <c r="AH279" i="1"/>
  <c r="CV279" i="1" s="1"/>
  <c r="AI279" i="1"/>
  <c r="AJ279" i="1"/>
  <c r="CX279" i="1" s="1"/>
  <c r="CS279" i="1"/>
  <c r="CU279" i="1"/>
  <c r="CW279" i="1"/>
  <c r="FR279" i="1"/>
  <c r="GL279" i="1"/>
  <c r="GO279" i="1"/>
  <c r="GP279" i="1"/>
  <c r="GV279" i="1"/>
  <c r="HC279" i="1" s="1"/>
  <c r="I280" i="1"/>
  <c r="P82" i="13" s="1"/>
  <c r="O82" i="13" s="1"/>
  <c r="E82" i="13" s="1"/>
  <c r="G82" i="13" s="1"/>
  <c r="AC280" i="1"/>
  <c r="CQ280" i="1" s="1"/>
  <c r="AE280" i="1"/>
  <c r="AD280" i="1" s="1"/>
  <c r="CR280" i="1" s="1"/>
  <c r="AF280" i="1"/>
  <c r="AG280" i="1"/>
  <c r="CU280" i="1" s="1"/>
  <c r="AH280" i="1"/>
  <c r="AI280" i="1"/>
  <c r="CW280" i="1" s="1"/>
  <c r="AJ280" i="1"/>
  <c r="CT280" i="1"/>
  <c r="CV280" i="1"/>
  <c r="CX280" i="1"/>
  <c r="FR280" i="1"/>
  <c r="GL280" i="1"/>
  <c r="GO280" i="1"/>
  <c r="GP280" i="1"/>
  <c r="GV280" i="1"/>
  <c r="HC280" i="1"/>
  <c r="I281" i="1"/>
  <c r="Q96" i="15" s="1"/>
  <c r="AC281" i="1"/>
  <c r="CQ281" i="1" s="1"/>
  <c r="AD281" i="1"/>
  <c r="CR281" i="1" s="1"/>
  <c r="AE281" i="1"/>
  <c r="AF281" i="1"/>
  <c r="CT281" i="1" s="1"/>
  <c r="AG281" i="1"/>
  <c r="AH281" i="1"/>
  <c r="CV281" i="1" s="1"/>
  <c r="AI281" i="1"/>
  <c r="AJ281" i="1"/>
  <c r="CX281" i="1" s="1"/>
  <c r="CS281" i="1"/>
  <c r="CU281" i="1"/>
  <c r="CW281" i="1"/>
  <c r="FR281" i="1"/>
  <c r="GL281" i="1"/>
  <c r="GO281" i="1"/>
  <c r="GP281" i="1"/>
  <c r="GV281" i="1"/>
  <c r="HC281" i="1"/>
  <c r="I282" i="1"/>
  <c r="Q91" i="13" s="1"/>
  <c r="AC282" i="1"/>
  <c r="AE282" i="1"/>
  <c r="CS282" i="1" s="1"/>
  <c r="AF282" i="1"/>
  <c r="AG282" i="1"/>
  <c r="CU282" i="1" s="1"/>
  <c r="AH282" i="1"/>
  <c r="AI282" i="1"/>
  <c r="CW282" i="1" s="1"/>
  <c r="AJ282" i="1"/>
  <c r="CT282" i="1"/>
  <c r="CV282" i="1"/>
  <c r="CX282" i="1"/>
  <c r="FR282" i="1"/>
  <c r="GL282" i="1"/>
  <c r="GO282" i="1"/>
  <c r="GP282" i="1"/>
  <c r="GV282" i="1"/>
  <c r="HC282" i="1"/>
  <c r="I283" i="1"/>
  <c r="Q73" i="15" s="1"/>
  <c r="AC283" i="1"/>
  <c r="CQ283" i="1" s="1"/>
  <c r="AD283" i="1"/>
  <c r="CR283" i="1" s="1"/>
  <c r="AE283" i="1"/>
  <c r="AF283" i="1"/>
  <c r="CT283" i="1" s="1"/>
  <c r="AG283" i="1"/>
  <c r="AH283" i="1"/>
  <c r="CV283" i="1" s="1"/>
  <c r="AI283" i="1"/>
  <c r="AJ283" i="1"/>
  <c r="CX283" i="1" s="1"/>
  <c r="CS283" i="1"/>
  <c r="CU283" i="1"/>
  <c r="CW283" i="1"/>
  <c r="FR283" i="1"/>
  <c r="GL283" i="1"/>
  <c r="GO283" i="1"/>
  <c r="GP283" i="1"/>
  <c r="GV283" i="1"/>
  <c r="HC283" i="1" s="1"/>
  <c r="I284" i="1"/>
  <c r="Q26" i="13" s="1"/>
  <c r="AC284" i="1"/>
  <c r="CQ284" i="1" s="1"/>
  <c r="AE284" i="1"/>
  <c r="AD284" i="1" s="1"/>
  <c r="CR284" i="1" s="1"/>
  <c r="AF284" i="1"/>
  <c r="AG284" i="1"/>
  <c r="CU284" i="1" s="1"/>
  <c r="AH284" i="1"/>
  <c r="AI284" i="1"/>
  <c r="CW284" i="1" s="1"/>
  <c r="AJ284" i="1"/>
  <c r="CT284" i="1"/>
  <c r="CV284" i="1"/>
  <c r="CX284" i="1"/>
  <c r="FR284" i="1"/>
  <c r="GL284" i="1"/>
  <c r="GO284" i="1"/>
  <c r="GP284" i="1"/>
  <c r="GV284" i="1"/>
  <c r="HC284" i="1"/>
  <c r="I285" i="1"/>
  <c r="P72" i="15" s="1"/>
  <c r="O72" i="15" s="1"/>
  <c r="E72" i="15" s="1"/>
  <c r="G72" i="15" s="1"/>
  <c r="AC285" i="1"/>
  <c r="CQ285" i="1" s="1"/>
  <c r="AD285" i="1"/>
  <c r="CR285" i="1" s="1"/>
  <c r="AE285" i="1"/>
  <c r="AF285" i="1"/>
  <c r="CT285" i="1" s="1"/>
  <c r="AG285" i="1"/>
  <c r="AH285" i="1"/>
  <c r="CV285" i="1" s="1"/>
  <c r="AI285" i="1"/>
  <c r="AJ285" i="1"/>
  <c r="CX285" i="1" s="1"/>
  <c r="CS285" i="1"/>
  <c r="CU285" i="1"/>
  <c r="CW285" i="1"/>
  <c r="FR285" i="1"/>
  <c r="GL285" i="1"/>
  <c r="GO285" i="1"/>
  <c r="GP285" i="1"/>
  <c r="GV285" i="1"/>
  <c r="HC285" i="1"/>
  <c r="I286" i="1"/>
  <c r="P30" i="13" s="1"/>
  <c r="O30" i="13" s="1"/>
  <c r="E30" i="13" s="1"/>
  <c r="G30" i="13" s="1"/>
  <c r="AC286" i="1"/>
  <c r="AE286" i="1"/>
  <c r="CS286" i="1" s="1"/>
  <c r="AF286" i="1"/>
  <c r="AG286" i="1"/>
  <c r="CU286" i="1" s="1"/>
  <c r="AH286" i="1"/>
  <c r="AI286" i="1"/>
  <c r="CW286" i="1" s="1"/>
  <c r="AJ286" i="1"/>
  <c r="CT286" i="1"/>
  <c r="CV286" i="1"/>
  <c r="CX286" i="1"/>
  <c r="FR286" i="1"/>
  <c r="GL286" i="1"/>
  <c r="GO286" i="1"/>
  <c r="GP286" i="1"/>
  <c r="GV286" i="1"/>
  <c r="HC286" i="1"/>
  <c r="I287" i="1"/>
  <c r="Q109" i="15" s="1"/>
  <c r="AC287" i="1"/>
  <c r="CQ287" i="1" s="1"/>
  <c r="AD287" i="1"/>
  <c r="CR287" i="1" s="1"/>
  <c r="AE287" i="1"/>
  <c r="AF287" i="1"/>
  <c r="CT287" i="1" s="1"/>
  <c r="AG287" i="1"/>
  <c r="AH287" i="1"/>
  <c r="CV287" i="1" s="1"/>
  <c r="AI287" i="1"/>
  <c r="AJ287" i="1"/>
  <c r="CX287" i="1" s="1"/>
  <c r="CS287" i="1"/>
  <c r="CU287" i="1"/>
  <c r="CW287" i="1"/>
  <c r="FR287" i="1"/>
  <c r="GL287" i="1"/>
  <c r="GO287" i="1"/>
  <c r="GP287" i="1"/>
  <c r="GV287" i="1"/>
  <c r="HC287" i="1" s="1"/>
  <c r="I288" i="1"/>
  <c r="Q48" i="13" s="1"/>
  <c r="AC288" i="1"/>
  <c r="AE288" i="1"/>
  <c r="AD288" i="1" s="1"/>
  <c r="CR288" i="1" s="1"/>
  <c r="AF288" i="1"/>
  <c r="AG288" i="1"/>
  <c r="CU288" i="1" s="1"/>
  <c r="AH288" i="1"/>
  <c r="AI288" i="1"/>
  <c r="CW288" i="1" s="1"/>
  <c r="AJ288" i="1"/>
  <c r="CT288" i="1"/>
  <c r="CV288" i="1"/>
  <c r="CX288" i="1"/>
  <c r="FR288" i="1"/>
  <c r="GL288" i="1"/>
  <c r="GO288" i="1"/>
  <c r="GP288" i="1"/>
  <c r="GV288" i="1"/>
  <c r="HC288" i="1"/>
  <c r="C289" i="1"/>
  <c r="D289" i="1"/>
  <c r="AC289" i="1"/>
  <c r="AE289" i="1"/>
  <c r="AF289" i="1"/>
  <c r="AG289" i="1"/>
  <c r="CU289" i="1" s="1"/>
  <c r="T289" i="1" s="1"/>
  <c r="AH289" i="1"/>
  <c r="AI289" i="1"/>
  <c r="CW289" i="1" s="1"/>
  <c r="V289" i="1" s="1"/>
  <c r="AJ289" i="1"/>
  <c r="CT289" i="1"/>
  <c r="S289" i="1" s="1"/>
  <c r="CV289" i="1"/>
  <c r="U289" i="1" s="1"/>
  <c r="CX289" i="1"/>
  <c r="W289" i="1" s="1"/>
  <c r="FR289" i="1"/>
  <c r="GL289" i="1"/>
  <c r="GO289" i="1"/>
  <c r="GP289" i="1"/>
  <c r="GV289" i="1"/>
  <c r="GX289" i="1"/>
  <c r="HC289" i="1"/>
  <c r="C290" i="1"/>
  <c r="D290" i="1"/>
  <c r="AC290" i="1"/>
  <c r="AE290" i="1"/>
  <c r="AF290" i="1"/>
  <c r="AG290" i="1"/>
  <c r="CU290" i="1" s="1"/>
  <c r="T290" i="1" s="1"/>
  <c r="AH290" i="1"/>
  <c r="AI290" i="1"/>
  <c r="CW290" i="1" s="1"/>
  <c r="V290" i="1" s="1"/>
  <c r="AJ290" i="1"/>
  <c r="CX290" i="1"/>
  <c r="W290" i="1" s="1"/>
  <c r="FR290" i="1"/>
  <c r="GL290" i="1"/>
  <c r="GO290" i="1"/>
  <c r="GP290" i="1"/>
  <c r="GV290" i="1"/>
  <c r="GX290" i="1"/>
  <c r="HC290" i="1"/>
  <c r="I291" i="1"/>
  <c r="V291" i="1" s="1"/>
  <c r="AC291" i="1"/>
  <c r="AD291" i="1"/>
  <c r="CR291" i="1" s="1"/>
  <c r="AE291" i="1"/>
  <c r="AF291" i="1"/>
  <c r="CT291" i="1" s="1"/>
  <c r="AG291" i="1"/>
  <c r="AH291" i="1"/>
  <c r="CV291" i="1" s="1"/>
  <c r="AI291" i="1"/>
  <c r="AJ291" i="1"/>
  <c r="CX291" i="1" s="1"/>
  <c r="CQ291" i="1"/>
  <c r="CS291" i="1"/>
  <c r="CU291" i="1"/>
  <c r="CW291" i="1"/>
  <c r="FR291" i="1"/>
  <c r="GL291" i="1"/>
  <c r="GO291" i="1"/>
  <c r="GP291" i="1"/>
  <c r="GV291" i="1"/>
  <c r="HC291" i="1"/>
  <c r="I292" i="1"/>
  <c r="AC292" i="1"/>
  <c r="AE292" i="1"/>
  <c r="AF292" i="1"/>
  <c r="AG292" i="1"/>
  <c r="CU292" i="1" s="1"/>
  <c r="AH292" i="1"/>
  <c r="AI292" i="1"/>
  <c r="CW292" i="1" s="1"/>
  <c r="AJ292" i="1"/>
  <c r="CT292" i="1"/>
  <c r="CV292" i="1"/>
  <c r="CX292" i="1"/>
  <c r="FR292" i="1"/>
  <c r="GL292" i="1"/>
  <c r="GO292" i="1"/>
  <c r="GP292" i="1"/>
  <c r="GV292" i="1"/>
  <c r="HC292" i="1"/>
  <c r="I293" i="1"/>
  <c r="S149" i="15" s="1"/>
  <c r="AC293" i="1"/>
  <c r="CQ293" i="1" s="1"/>
  <c r="AD293" i="1"/>
  <c r="AE293" i="1"/>
  <c r="AF293" i="1"/>
  <c r="CT293" i="1" s="1"/>
  <c r="AG293" i="1"/>
  <c r="AH293" i="1"/>
  <c r="CV293" i="1" s="1"/>
  <c r="AI293" i="1"/>
  <c r="AJ293" i="1"/>
  <c r="CX293" i="1" s="1"/>
  <c r="CS293" i="1"/>
  <c r="CU293" i="1"/>
  <c r="CW293" i="1"/>
  <c r="FR293" i="1"/>
  <c r="GL293" i="1"/>
  <c r="GO293" i="1"/>
  <c r="GP293" i="1"/>
  <c r="GV293" i="1"/>
  <c r="HC293" i="1" s="1"/>
  <c r="I294" i="1"/>
  <c r="GX294" i="1" s="1"/>
  <c r="AC294" i="1"/>
  <c r="AE294" i="1"/>
  <c r="AD294" i="1" s="1"/>
  <c r="CR294" i="1" s="1"/>
  <c r="AF294" i="1"/>
  <c r="AG294" i="1"/>
  <c r="CU294" i="1" s="1"/>
  <c r="AH294" i="1"/>
  <c r="AI294" i="1"/>
  <c r="CW294" i="1" s="1"/>
  <c r="AJ294" i="1"/>
  <c r="CT294" i="1"/>
  <c r="CV294" i="1"/>
  <c r="CX294" i="1"/>
  <c r="FR294" i="1"/>
  <c r="GL294" i="1"/>
  <c r="GO294" i="1"/>
  <c r="GP294" i="1"/>
  <c r="GV294" i="1"/>
  <c r="HC294" i="1"/>
  <c r="I295" i="1"/>
  <c r="Q108" i="15" s="1"/>
  <c r="AC295" i="1"/>
  <c r="CQ295" i="1" s="1"/>
  <c r="AD295" i="1"/>
  <c r="CR295" i="1" s="1"/>
  <c r="AE295" i="1"/>
  <c r="AF295" i="1"/>
  <c r="CT295" i="1" s="1"/>
  <c r="AG295" i="1"/>
  <c r="AH295" i="1"/>
  <c r="CV295" i="1" s="1"/>
  <c r="AI295" i="1"/>
  <c r="AJ295" i="1"/>
  <c r="CX295" i="1" s="1"/>
  <c r="CS295" i="1"/>
  <c r="CU295" i="1"/>
  <c r="CW295" i="1"/>
  <c r="FR295" i="1"/>
  <c r="GL295" i="1"/>
  <c r="GO295" i="1"/>
  <c r="GP295" i="1"/>
  <c r="GV295" i="1"/>
  <c r="HC295" i="1"/>
  <c r="I296" i="1"/>
  <c r="Q47" i="13" s="1"/>
  <c r="AC296" i="1"/>
  <c r="AE296" i="1"/>
  <c r="AF296" i="1"/>
  <c r="AG296" i="1"/>
  <c r="CU296" i="1" s="1"/>
  <c r="AH296" i="1"/>
  <c r="AI296" i="1"/>
  <c r="CW296" i="1" s="1"/>
  <c r="AJ296" i="1"/>
  <c r="CT296" i="1"/>
  <c r="CV296" i="1"/>
  <c r="CX296" i="1"/>
  <c r="FR296" i="1"/>
  <c r="GL296" i="1"/>
  <c r="GO296" i="1"/>
  <c r="GP296" i="1"/>
  <c r="GV296" i="1"/>
  <c r="HC296" i="1"/>
  <c r="I297" i="1"/>
  <c r="Q129" i="15" s="1"/>
  <c r="AC297" i="1"/>
  <c r="CQ297" i="1" s="1"/>
  <c r="AD297" i="1"/>
  <c r="AE297" i="1"/>
  <c r="AF297" i="1"/>
  <c r="CT297" i="1" s="1"/>
  <c r="AG297" i="1"/>
  <c r="AH297" i="1"/>
  <c r="CV297" i="1" s="1"/>
  <c r="AI297" i="1"/>
  <c r="AJ297" i="1"/>
  <c r="CX297" i="1" s="1"/>
  <c r="CS297" i="1"/>
  <c r="CU297" i="1"/>
  <c r="CW297" i="1"/>
  <c r="FR297" i="1"/>
  <c r="GL297" i="1"/>
  <c r="GO297" i="1"/>
  <c r="GP297" i="1"/>
  <c r="GV297" i="1"/>
  <c r="HC297" i="1" s="1"/>
  <c r="I298" i="1"/>
  <c r="Q72" i="13" s="1"/>
  <c r="AC298" i="1"/>
  <c r="AE298" i="1"/>
  <c r="AD298" i="1" s="1"/>
  <c r="CR298" i="1" s="1"/>
  <c r="AF298" i="1"/>
  <c r="AG298" i="1"/>
  <c r="CU298" i="1" s="1"/>
  <c r="AH298" i="1"/>
  <c r="AI298" i="1"/>
  <c r="CW298" i="1" s="1"/>
  <c r="AJ298" i="1"/>
  <c r="CT298" i="1"/>
  <c r="CV298" i="1"/>
  <c r="CX298" i="1"/>
  <c r="FR298" i="1"/>
  <c r="GL298" i="1"/>
  <c r="GO298" i="1"/>
  <c r="GP298" i="1"/>
  <c r="GV298" i="1"/>
  <c r="HC298" i="1"/>
  <c r="C299" i="1"/>
  <c r="D299" i="1"/>
  <c r="AC299" i="1"/>
  <c r="AE299" i="1"/>
  <c r="AF299" i="1"/>
  <c r="AG299" i="1"/>
  <c r="CU299" i="1" s="1"/>
  <c r="T299" i="1" s="1"/>
  <c r="AH299" i="1"/>
  <c r="AI299" i="1"/>
  <c r="CW299" i="1" s="1"/>
  <c r="V299" i="1" s="1"/>
  <c r="AJ299" i="1"/>
  <c r="CT299" i="1"/>
  <c r="S299" i="1" s="1"/>
  <c r="CV299" i="1"/>
  <c r="U299" i="1" s="1"/>
  <c r="CX299" i="1"/>
  <c r="W299" i="1" s="1"/>
  <c r="FR299" i="1"/>
  <c r="GL299" i="1"/>
  <c r="GO299" i="1"/>
  <c r="GP299" i="1"/>
  <c r="GV299" i="1"/>
  <c r="HC299" i="1" s="1"/>
  <c r="GX299" i="1" s="1"/>
  <c r="C300" i="1"/>
  <c r="D300" i="1"/>
  <c r="W300" i="1"/>
  <c r="AC300" i="1"/>
  <c r="AE300" i="1"/>
  <c r="AD300" i="1" s="1"/>
  <c r="AF300" i="1"/>
  <c r="AG300" i="1"/>
  <c r="CU300" i="1" s="1"/>
  <c r="T300" i="1" s="1"/>
  <c r="AH300" i="1"/>
  <c r="AI300" i="1"/>
  <c r="CW300" i="1" s="1"/>
  <c r="V300" i="1" s="1"/>
  <c r="AJ300" i="1"/>
  <c r="CX300" i="1"/>
  <c r="FR300" i="1"/>
  <c r="GL300" i="1"/>
  <c r="GO300" i="1"/>
  <c r="GP300" i="1"/>
  <c r="GV300" i="1"/>
  <c r="GX300" i="1"/>
  <c r="HC300" i="1"/>
  <c r="I301" i="1"/>
  <c r="AC301" i="1"/>
  <c r="CQ301" i="1" s="1"/>
  <c r="AD301" i="1"/>
  <c r="CR301" i="1" s="1"/>
  <c r="AE301" i="1"/>
  <c r="AF301" i="1"/>
  <c r="CT301" i="1" s="1"/>
  <c r="AG301" i="1"/>
  <c r="AH301" i="1"/>
  <c r="CV301" i="1" s="1"/>
  <c r="AI301" i="1"/>
  <c r="AJ301" i="1"/>
  <c r="CX301" i="1" s="1"/>
  <c r="CS301" i="1"/>
  <c r="CU301" i="1"/>
  <c r="CW301" i="1"/>
  <c r="FR301" i="1"/>
  <c r="GL301" i="1"/>
  <c r="GO301" i="1"/>
  <c r="GP301" i="1"/>
  <c r="GV301" i="1"/>
  <c r="HC301" i="1" s="1"/>
  <c r="I302" i="1"/>
  <c r="AC302" i="1"/>
  <c r="AE302" i="1"/>
  <c r="AF302" i="1"/>
  <c r="AG302" i="1"/>
  <c r="CU302" i="1" s="1"/>
  <c r="AH302" i="1"/>
  <c r="AI302" i="1"/>
  <c r="CW302" i="1" s="1"/>
  <c r="AJ302" i="1"/>
  <c r="CT302" i="1"/>
  <c r="CV302" i="1"/>
  <c r="CX302" i="1"/>
  <c r="FR302" i="1"/>
  <c r="GL302" i="1"/>
  <c r="GO302" i="1"/>
  <c r="GP302" i="1"/>
  <c r="GV302" i="1"/>
  <c r="HC302" i="1"/>
  <c r="I303" i="1"/>
  <c r="AC303" i="1"/>
  <c r="CQ303" i="1" s="1"/>
  <c r="AD303" i="1"/>
  <c r="CR303" i="1" s="1"/>
  <c r="AE303" i="1"/>
  <c r="AF303" i="1"/>
  <c r="CT303" i="1" s="1"/>
  <c r="AG303" i="1"/>
  <c r="AH303" i="1"/>
  <c r="CV303" i="1" s="1"/>
  <c r="AI303" i="1"/>
  <c r="AJ303" i="1"/>
  <c r="CX303" i="1" s="1"/>
  <c r="CS303" i="1"/>
  <c r="CU303" i="1"/>
  <c r="CW303" i="1"/>
  <c r="FR303" i="1"/>
  <c r="GL303" i="1"/>
  <c r="GO303" i="1"/>
  <c r="GP303" i="1"/>
  <c r="GV303" i="1"/>
  <c r="HC303" i="1"/>
  <c r="I304" i="1"/>
  <c r="Q66" i="13" s="1"/>
  <c r="AC304" i="1"/>
  <c r="AE304" i="1"/>
  <c r="AF304" i="1"/>
  <c r="AG304" i="1"/>
  <c r="CU304" i="1" s="1"/>
  <c r="AH304" i="1"/>
  <c r="AI304" i="1"/>
  <c r="CW304" i="1" s="1"/>
  <c r="AJ304" i="1"/>
  <c r="CT304" i="1"/>
  <c r="CV304" i="1"/>
  <c r="CX304" i="1"/>
  <c r="FR304" i="1"/>
  <c r="GL304" i="1"/>
  <c r="GO304" i="1"/>
  <c r="GP304" i="1"/>
  <c r="GV304" i="1"/>
  <c r="HC304" i="1"/>
  <c r="C305" i="1"/>
  <c r="D305" i="1"/>
  <c r="U305" i="1"/>
  <c r="AC305" i="1"/>
  <c r="AE305" i="1"/>
  <c r="AF305" i="1"/>
  <c r="AG305" i="1"/>
  <c r="CU305" i="1" s="1"/>
  <c r="T305" i="1" s="1"/>
  <c r="AH305" i="1"/>
  <c r="AI305" i="1"/>
  <c r="CW305" i="1" s="1"/>
  <c r="V305" i="1" s="1"/>
  <c r="AJ305" i="1"/>
  <c r="CT305" i="1"/>
  <c r="S305" i="1" s="1"/>
  <c r="CV305" i="1"/>
  <c r="CX305" i="1"/>
  <c r="W305" i="1" s="1"/>
  <c r="FR305" i="1"/>
  <c r="GL305" i="1"/>
  <c r="GO305" i="1"/>
  <c r="GP305" i="1"/>
  <c r="GV305" i="1"/>
  <c r="GX305" i="1"/>
  <c r="HC305" i="1"/>
  <c r="C306" i="1"/>
  <c r="D306" i="1"/>
  <c r="W306" i="1"/>
  <c r="AC306" i="1"/>
  <c r="AE306" i="1"/>
  <c r="AF306" i="1"/>
  <c r="AG306" i="1"/>
  <c r="CU306" i="1" s="1"/>
  <c r="T306" i="1" s="1"/>
  <c r="AH306" i="1"/>
  <c r="AI306" i="1"/>
  <c r="CW306" i="1" s="1"/>
  <c r="V306" i="1" s="1"/>
  <c r="AJ306" i="1"/>
  <c r="CX306" i="1"/>
  <c r="FR306" i="1"/>
  <c r="GL306" i="1"/>
  <c r="GO306" i="1"/>
  <c r="GP306" i="1"/>
  <c r="GV306" i="1"/>
  <c r="GX306" i="1"/>
  <c r="HC306" i="1"/>
  <c r="I307" i="1"/>
  <c r="AC307" i="1"/>
  <c r="CQ307" i="1" s="1"/>
  <c r="AD307" i="1"/>
  <c r="CR307" i="1" s="1"/>
  <c r="AE307" i="1"/>
  <c r="AF307" i="1"/>
  <c r="CT307" i="1" s="1"/>
  <c r="AG307" i="1"/>
  <c r="AH307" i="1"/>
  <c r="CV307" i="1" s="1"/>
  <c r="AI307" i="1"/>
  <c r="AJ307" i="1"/>
  <c r="CX307" i="1" s="1"/>
  <c r="CS307" i="1"/>
  <c r="CU307" i="1"/>
  <c r="CW307" i="1"/>
  <c r="FR307" i="1"/>
  <c r="GL307" i="1"/>
  <c r="GO307" i="1"/>
  <c r="GP307" i="1"/>
  <c r="GV307" i="1"/>
  <c r="HC307" i="1" s="1"/>
  <c r="I308" i="1"/>
  <c r="AC308" i="1"/>
  <c r="AB308" i="1" s="1"/>
  <c r="AD308" i="1"/>
  <c r="CR308" i="1" s="1"/>
  <c r="AE308" i="1"/>
  <c r="AF308" i="1"/>
  <c r="AG308" i="1"/>
  <c r="AH308" i="1"/>
  <c r="CV308" i="1" s="1"/>
  <c r="AI308" i="1"/>
  <c r="AJ308" i="1"/>
  <c r="CQ308" i="1"/>
  <c r="CS308" i="1"/>
  <c r="CT308" i="1"/>
  <c r="CU308" i="1"/>
  <c r="T308" i="1" s="1"/>
  <c r="CW308" i="1"/>
  <c r="CX308" i="1"/>
  <c r="FR308" i="1"/>
  <c r="GL308" i="1"/>
  <c r="GO308" i="1"/>
  <c r="GP308" i="1"/>
  <c r="GV308" i="1"/>
  <c r="HC308" i="1" s="1"/>
  <c r="I309" i="1"/>
  <c r="T149" i="15" s="1"/>
  <c r="AC309" i="1"/>
  <c r="AE309" i="1"/>
  <c r="AD309" i="1" s="1"/>
  <c r="CR309" i="1" s="1"/>
  <c r="AF309" i="1"/>
  <c r="AG309" i="1"/>
  <c r="CU309" i="1" s="1"/>
  <c r="AH309" i="1"/>
  <c r="AI309" i="1"/>
  <c r="AJ309" i="1"/>
  <c r="CS309" i="1"/>
  <c r="CT309" i="1"/>
  <c r="CV309" i="1"/>
  <c r="CW309" i="1"/>
  <c r="CX309" i="1"/>
  <c r="W309" i="1" s="1"/>
  <c r="FR309" i="1"/>
  <c r="GL309" i="1"/>
  <c r="GO309" i="1"/>
  <c r="GP309" i="1"/>
  <c r="GV309" i="1"/>
  <c r="HC309" i="1"/>
  <c r="I310" i="1"/>
  <c r="T101" i="13" s="1"/>
  <c r="AC310" i="1"/>
  <c r="AE310" i="1"/>
  <c r="AD310" i="1" s="1"/>
  <c r="AF310" i="1"/>
  <c r="CT310" i="1" s="1"/>
  <c r="AG310" i="1"/>
  <c r="AH310" i="1"/>
  <c r="AI310" i="1"/>
  <c r="AJ310" i="1"/>
  <c r="CX310" i="1" s="1"/>
  <c r="CQ310" i="1"/>
  <c r="CS310" i="1"/>
  <c r="CU310" i="1"/>
  <c r="CV310" i="1"/>
  <c r="CW310" i="1"/>
  <c r="FR310" i="1"/>
  <c r="GL310" i="1"/>
  <c r="GO310" i="1"/>
  <c r="GP310" i="1"/>
  <c r="GV310" i="1"/>
  <c r="HC310" i="1"/>
  <c r="C311" i="1"/>
  <c r="D311" i="1"/>
  <c r="AC311" i="1"/>
  <c r="AB311" i="1" s="1"/>
  <c r="AD311" i="1"/>
  <c r="CR311" i="1" s="1"/>
  <c r="Q311" i="1" s="1"/>
  <c r="AE311" i="1"/>
  <c r="AF311" i="1"/>
  <c r="AG311" i="1"/>
  <c r="AH311" i="1"/>
  <c r="CV311" i="1" s="1"/>
  <c r="U311" i="1" s="1"/>
  <c r="AI311" i="1"/>
  <c r="AJ311" i="1"/>
  <c r="CS311" i="1"/>
  <c r="R311" i="1" s="1"/>
  <c r="CT311" i="1"/>
  <c r="S311" i="1" s="1"/>
  <c r="CU311" i="1"/>
  <c r="T311" i="1" s="1"/>
  <c r="CW311" i="1"/>
  <c r="V311" i="1" s="1"/>
  <c r="CX311" i="1"/>
  <c r="W311" i="1" s="1"/>
  <c r="FR311" i="1"/>
  <c r="GL311" i="1"/>
  <c r="GO311" i="1"/>
  <c r="GP311" i="1"/>
  <c r="GV311" i="1"/>
  <c r="HC311" i="1" s="1"/>
  <c r="GX311" i="1" s="1"/>
  <c r="C312" i="1"/>
  <c r="D312" i="1"/>
  <c r="AC312" i="1"/>
  <c r="CQ312" i="1" s="1"/>
  <c r="P312" i="1" s="1"/>
  <c r="AE312" i="1"/>
  <c r="AD312" i="1" s="1"/>
  <c r="AF312" i="1"/>
  <c r="AG312" i="1"/>
  <c r="AH312" i="1"/>
  <c r="AI312" i="1"/>
  <c r="AJ312" i="1"/>
  <c r="CX312" i="1" s="1"/>
  <c r="W312" i="1" s="1"/>
  <c r="CS312" i="1"/>
  <c r="R312" i="1" s="1"/>
  <c r="CU312" i="1"/>
  <c r="T312" i="1" s="1"/>
  <c r="CW312" i="1"/>
  <c r="V312" i="1" s="1"/>
  <c r="FR312" i="1"/>
  <c r="GL312" i="1"/>
  <c r="GO312" i="1"/>
  <c r="GP312" i="1"/>
  <c r="GV312" i="1"/>
  <c r="HC312" i="1"/>
  <c r="GX312" i="1" s="1"/>
  <c r="I313" i="1"/>
  <c r="Q80" i="15" s="1"/>
  <c r="AC313" i="1"/>
  <c r="AE313" i="1"/>
  <c r="AD313" i="1" s="1"/>
  <c r="CR313" i="1" s="1"/>
  <c r="AF313" i="1"/>
  <c r="AG313" i="1"/>
  <c r="AH313" i="1"/>
  <c r="AI313" i="1"/>
  <c r="CW313" i="1" s="1"/>
  <c r="AJ313" i="1"/>
  <c r="CT313" i="1"/>
  <c r="CU313" i="1"/>
  <c r="CV313" i="1"/>
  <c r="CX313" i="1"/>
  <c r="FR313" i="1"/>
  <c r="GL313" i="1"/>
  <c r="GO313" i="1"/>
  <c r="GP313" i="1"/>
  <c r="GV313" i="1"/>
  <c r="HC313" i="1" s="1"/>
  <c r="I314" i="1"/>
  <c r="Q77" i="13" s="1"/>
  <c r="AC314" i="1"/>
  <c r="AB314" i="1" s="1"/>
  <c r="AD314" i="1"/>
  <c r="CR314" i="1" s="1"/>
  <c r="AE314" i="1"/>
  <c r="AF314" i="1"/>
  <c r="AG314" i="1"/>
  <c r="AH314" i="1"/>
  <c r="CV314" i="1" s="1"/>
  <c r="AI314" i="1"/>
  <c r="AJ314" i="1"/>
  <c r="CQ314" i="1"/>
  <c r="CS314" i="1"/>
  <c r="CT314" i="1"/>
  <c r="CU314" i="1"/>
  <c r="CW314" i="1"/>
  <c r="CX314" i="1"/>
  <c r="FR314" i="1"/>
  <c r="GL314" i="1"/>
  <c r="GO314" i="1"/>
  <c r="GP314" i="1"/>
  <c r="GV314" i="1"/>
  <c r="HC314" i="1" s="1"/>
  <c r="C315" i="1"/>
  <c r="D315" i="1"/>
  <c r="AC315" i="1"/>
  <c r="CQ315" i="1" s="1"/>
  <c r="P315" i="1" s="1"/>
  <c r="AE315" i="1"/>
  <c r="AD315" i="1" s="1"/>
  <c r="AF315" i="1"/>
  <c r="CT315" i="1" s="1"/>
  <c r="S315" i="1" s="1"/>
  <c r="AG315" i="1"/>
  <c r="AH315" i="1"/>
  <c r="AI315" i="1"/>
  <c r="AJ315" i="1"/>
  <c r="CX315" i="1" s="1"/>
  <c r="W315" i="1" s="1"/>
  <c r="CS315" i="1"/>
  <c r="R315" i="1" s="1"/>
  <c r="CU315" i="1"/>
  <c r="T315" i="1" s="1"/>
  <c r="CV315" i="1"/>
  <c r="U315" i="1" s="1"/>
  <c r="CW315" i="1"/>
  <c r="V315" i="1" s="1"/>
  <c r="FR315" i="1"/>
  <c r="GL315" i="1"/>
  <c r="GO315" i="1"/>
  <c r="GP315" i="1"/>
  <c r="GV315" i="1"/>
  <c r="HC315" i="1"/>
  <c r="GX315" i="1" s="1"/>
  <c r="C316" i="1"/>
  <c r="D316" i="1"/>
  <c r="AC316" i="1"/>
  <c r="CQ316" i="1" s="1"/>
  <c r="P316" i="1" s="1"/>
  <c r="AE316" i="1"/>
  <c r="AF316" i="1"/>
  <c r="AG316" i="1"/>
  <c r="AH316" i="1"/>
  <c r="AI316" i="1"/>
  <c r="AJ316" i="1"/>
  <c r="CU316" i="1"/>
  <c r="T316" i="1" s="1"/>
  <c r="CW316" i="1"/>
  <c r="V316" i="1" s="1"/>
  <c r="CX316" i="1"/>
  <c r="W316" i="1" s="1"/>
  <c r="FR316" i="1"/>
  <c r="GL316" i="1"/>
  <c r="GO316" i="1"/>
  <c r="GP316" i="1"/>
  <c r="GV316" i="1"/>
  <c r="HC316" i="1" s="1"/>
  <c r="GX316" i="1" s="1"/>
  <c r="I317" i="1"/>
  <c r="Q78" i="15" s="1"/>
  <c r="AC317" i="1"/>
  <c r="AE317" i="1"/>
  <c r="AD317" i="1" s="1"/>
  <c r="CR317" i="1" s="1"/>
  <c r="AF317" i="1"/>
  <c r="AG317" i="1"/>
  <c r="CU317" i="1" s="1"/>
  <c r="AH317" i="1"/>
  <c r="AI317" i="1"/>
  <c r="AJ317" i="1"/>
  <c r="CS317" i="1"/>
  <c r="CT317" i="1"/>
  <c r="CV317" i="1"/>
  <c r="CW317" i="1"/>
  <c r="CX317" i="1"/>
  <c r="W317" i="1" s="1"/>
  <c r="FR317" i="1"/>
  <c r="GL317" i="1"/>
  <c r="GO317" i="1"/>
  <c r="GP317" i="1"/>
  <c r="GV317" i="1"/>
  <c r="HC317" i="1"/>
  <c r="I318" i="1"/>
  <c r="Q67" i="13" s="1"/>
  <c r="AC318" i="1"/>
  <c r="AE318" i="1"/>
  <c r="AD318" i="1" s="1"/>
  <c r="AF318" i="1"/>
  <c r="CT318" i="1" s="1"/>
  <c r="AG318" i="1"/>
  <c r="AH318" i="1"/>
  <c r="AI318" i="1"/>
  <c r="AJ318" i="1"/>
  <c r="CX318" i="1" s="1"/>
  <c r="CQ318" i="1"/>
  <c r="CS318" i="1"/>
  <c r="CU318" i="1"/>
  <c r="CV318" i="1"/>
  <c r="CW318" i="1"/>
  <c r="FR318" i="1"/>
  <c r="GL318" i="1"/>
  <c r="GO318" i="1"/>
  <c r="GP318" i="1"/>
  <c r="GV318" i="1"/>
  <c r="HC318" i="1"/>
  <c r="C319" i="1"/>
  <c r="D319" i="1"/>
  <c r="AC319" i="1"/>
  <c r="AB319" i="1" s="1"/>
  <c r="AD319" i="1"/>
  <c r="CR319" i="1" s="1"/>
  <c r="Q319" i="1" s="1"/>
  <c r="AE319" i="1"/>
  <c r="CS319" i="1" s="1"/>
  <c r="R319" i="1" s="1"/>
  <c r="AF319" i="1"/>
  <c r="AG319" i="1"/>
  <c r="AH319" i="1"/>
  <c r="CV319" i="1" s="1"/>
  <c r="U319" i="1" s="1"/>
  <c r="AI319" i="1"/>
  <c r="CW319" i="1" s="1"/>
  <c r="V319" i="1" s="1"/>
  <c r="AJ319" i="1"/>
  <c r="CT319" i="1"/>
  <c r="S319" i="1" s="1"/>
  <c r="CU319" i="1"/>
  <c r="T319" i="1" s="1"/>
  <c r="CX319" i="1"/>
  <c r="W319" i="1" s="1"/>
  <c r="FR319" i="1"/>
  <c r="GL319" i="1"/>
  <c r="GO319" i="1"/>
  <c r="GP319" i="1"/>
  <c r="GV319" i="1"/>
  <c r="HC319" i="1" s="1"/>
  <c r="GX319" i="1" s="1"/>
  <c r="C320" i="1"/>
  <c r="D320" i="1"/>
  <c r="AC320" i="1"/>
  <c r="CQ320" i="1" s="1"/>
  <c r="P320" i="1" s="1"/>
  <c r="AE320" i="1"/>
  <c r="AF320" i="1"/>
  <c r="AG320" i="1"/>
  <c r="CU320" i="1" s="1"/>
  <c r="T320" i="1" s="1"/>
  <c r="AH320" i="1"/>
  <c r="AI320" i="1"/>
  <c r="AJ320" i="1"/>
  <c r="CX320" i="1" s="1"/>
  <c r="W320" i="1" s="1"/>
  <c r="CW320" i="1"/>
  <c r="V320" i="1" s="1"/>
  <c r="FR320" i="1"/>
  <c r="GL320" i="1"/>
  <c r="GO320" i="1"/>
  <c r="GP320" i="1"/>
  <c r="GV320" i="1"/>
  <c r="HC320" i="1"/>
  <c r="GX320" i="1" s="1"/>
  <c r="I321" i="1"/>
  <c r="T67" i="15" s="1"/>
  <c r="AC321" i="1"/>
  <c r="AE321" i="1"/>
  <c r="AD321" i="1" s="1"/>
  <c r="AF321" i="1"/>
  <c r="CT321" i="1" s="1"/>
  <c r="AG321" i="1"/>
  <c r="AH321" i="1"/>
  <c r="AI321" i="1"/>
  <c r="CW321" i="1" s="1"/>
  <c r="AJ321" i="1"/>
  <c r="CX321" i="1" s="1"/>
  <c r="CU321" i="1"/>
  <c r="CV321" i="1"/>
  <c r="FR321" i="1"/>
  <c r="GL321" i="1"/>
  <c r="GO321" i="1"/>
  <c r="GP321" i="1"/>
  <c r="GV321" i="1"/>
  <c r="HC321" i="1" s="1"/>
  <c r="I322" i="1"/>
  <c r="T61" i="13" s="1"/>
  <c r="AC322" i="1"/>
  <c r="AB322" i="1" s="1"/>
  <c r="AD322" i="1"/>
  <c r="CR322" i="1" s="1"/>
  <c r="AE322" i="1"/>
  <c r="CS322" i="1" s="1"/>
  <c r="AF322" i="1"/>
  <c r="AG322" i="1"/>
  <c r="AH322" i="1"/>
  <c r="CV322" i="1" s="1"/>
  <c r="AI322" i="1"/>
  <c r="CW322" i="1" s="1"/>
  <c r="AJ322" i="1"/>
  <c r="CQ322" i="1"/>
  <c r="CT322" i="1"/>
  <c r="CU322" i="1"/>
  <c r="CX322" i="1"/>
  <c r="FR322" i="1"/>
  <c r="GL322" i="1"/>
  <c r="GO322" i="1"/>
  <c r="GP322" i="1"/>
  <c r="GV322" i="1"/>
  <c r="HC322" i="1" s="1"/>
  <c r="I323" i="1"/>
  <c r="Z147" i="15" s="1"/>
  <c r="AC323" i="1"/>
  <c r="AD323" i="1"/>
  <c r="CR323" i="1" s="1"/>
  <c r="AE323" i="1"/>
  <c r="AF323" i="1"/>
  <c r="AG323" i="1"/>
  <c r="CU323" i="1" s="1"/>
  <c r="AH323" i="1"/>
  <c r="CV323" i="1" s="1"/>
  <c r="AI323" i="1"/>
  <c r="AJ323" i="1"/>
  <c r="CS323" i="1"/>
  <c r="CT323" i="1"/>
  <c r="CW323" i="1"/>
  <c r="CX323" i="1"/>
  <c r="FR323" i="1"/>
  <c r="GL323" i="1"/>
  <c r="GO323" i="1"/>
  <c r="GP323" i="1"/>
  <c r="GV323" i="1"/>
  <c r="HC323" i="1"/>
  <c r="I324" i="1"/>
  <c r="Z99" i="13" s="1"/>
  <c r="AC324" i="1"/>
  <c r="CQ324" i="1" s="1"/>
  <c r="AE324" i="1"/>
  <c r="AD324" i="1" s="1"/>
  <c r="AF324" i="1"/>
  <c r="CT324" i="1" s="1"/>
  <c r="AG324" i="1"/>
  <c r="CU324" i="1" s="1"/>
  <c r="AH324" i="1"/>
  <c r="AI324" i="1"/>
  <c r="AJ324" i="1"/>
  <c r="CX324" i="1" s="1"/>
  <c r="CS324" i="1"/>
  <c r="CV324" i="1"/>
  <c r="CW324" i="1"/>
  <c r="FR324" i="1"/>
  <c r="GL324" i="1"/>
  <c r="GO324" i="1"/>
  <c r="GP324" i="1"/>
  <c r="GV324" i="1"/>
  <c r="HC324" i="1"/>
  <c r="I325" i="1"/>
  <c r="T69" i="15" s="1"/>
  <c r="AC325" i="1"/>
  <c r="AE325" i="1"/>
  <c r="AD325" i="1" s="1"/>
  <c r="AF325" i="1"/>
  <c r="CT325" i="1" s="1"/>
  <c r="AG325" i="1"/>
  <c r="AH325" i="1"/>
  <c r="AI325" i="1"/>
  <c r="CW325" i="1" s="1"/>
  <c r="AJ325" i="1"/>
  <c r="CX325" i="1" s="1"/>
  <c r="CU325" i="1"/>
  <c r="CV325" i="1"/>
  <c r="FR325" i="1"/>
  <c r="GL325" i="1"/>
  <c r="GO325" i="1"/>
  <c r="GP325" i="1"/>
  <c r="GV325" i="1"/>
  <c r="HC325" i="1" s="1"/>
  <c r="I326" i="1"/>
  <c r="T84" i="13" s="1"/>
  <c r="AC326" i="1"/>
  <c r="AB326" i="1" s="1"/>
  <c r="AD326" i="1"/>
  <c r="CR326" i="1" s="1"/>
  <c r="AE326" i="1"/>
  <c r="CS326" i="1" s="1"/>
  <c r="AF326" i="1"/>
  <c r="AG326" i="1"/>
  <c r="AH326" i="1"/>
  <c r="CV326" i="1" s="1"/>
  <c r="AI326" i="1"/>
  <c r="CW326" i="1" s="1"/>
  <c r="AJ326" i="1"/>
  <c r="CQ326" i="1"/>
  <c r="CT326" i="1"/>
  <c r="CU326" i="1"/>
  <c r="CX326" i="1"/>
  <c r="FR326" i="1"/>
  <c r="GL326" i="1"/>
  <c r="GO326" i="1"/>
  <c r="GP326" i="1"/>
  <c r="GV326" i="1"/>
  <c r="HC326" i="1" s="1"/>
  <c r="I327" i="1"/>
  <c r="Q122" i="15" s="1"/>
  <c r="AC327" i="1"/>
  <c r="AD327" i="1"/>
  <c r="CR327" i="1" s="1"/>
  <c r="AE327" i="1"/>
  <c r="AF327" i="1"/>
  <c r="AG327" i="1"/>
  <c r="CU327" i="1" s="1"/>
  <c r="AH327" i="1"/>
  <c r="CV327" i="1" s="1"/>
  <c r="AI327" i="1"/>
  <c r="AJ327" i="1"/>
  <c r="CS327" i="1"/>
  <c r="CT327" i="1"/>
  <c r="CW327" i="1"/>
  <c r="CX327" i="1"/>
  <c r="FR327" i="1"/>
  <c r="GL327" i="1"/>
  <c r="GO327" i="1"/>
  <c r="GP327" i="1"/>
  <c r="GV327" i="1"/>
  <c r="HC327" i="1"/>
  <c r="I328" i="1"/>
  <c r="Q64" i="13" s="1"/>
  <c r="AC328" i="1"/>
  <c r="CQ328" i="1" s="1"/>
  <c r="AE328" i="1"/>
  <c r="AD328" i="1" s="1"/>
  <c r="AF328" i="1"/>
  <c r="CT328" i="1" s="1"/>
  <c r="AG328" i="1"/>
  <c r="CU328" i="1" s="1"/>
  <c r="AH328" i="1"/>
  <c r="AI328" i="1"/>
  <c r="AJ328" i="1"/>
  <c r="CX328" i="1" s="1"/>
  <c r="CS328" i="1"/>
  <c r="CV328" i="1"/>
  <c r="CW328" i="1"/>
  <c r="FR328" i="1"/>
  <c r="GL328" i="1"/>
  <c r="GO328" i="1"/>
  <c r="GP328" i="1"/>
  <c r="GV328" i="1"/>
  <c r="HC328" i="1"/>
  <c r="C329" i="1"/>
  <c r="D329" i="1"/>
  <c r="AC329" i="1"/>
  <c r="CQ329" i="1" s="1"/>
  <c r="P329" i="1" s="1"/>
  <c r="AD329" i="1"/>
  <c r="CR329" i="1" s="1"/>
  <c r="Q329" i="1" s="1"/>
  <c r="AE329" i="1"/>
  <c r="CS329" i="1" s="1"/>
  <c r="R329" i="1" s="1"/>
  <c r="AF329" i="1"/>
  <c r="AG329" i="1"/>
  <c r="CU329" i="1" s="1"/>
  <c r="T329" i="1" s="1"/>
  <c r="AH329" i="1"/>
  <c r="CV329" i="1" s="1"/>
  <c r="U329" i="1" s="1"/>
  <c r="AI329" i="1"/>
  <c r="CW329" i="1" s="1"/>
  <c r="V329" i="1" s="1"/>
  <c r="AJ329" i="1"/>
  <c r="CT329" i="1"/>
  <c r="S329" i="1" s="1"/>
  <c r="CX329" i="1"/>
  <c r="W329" i="1" s="1"/>
  <c r="FR329" i="1"/>
  <c r="GL329" i="1"/>
  <c r="GO329" i="1"/>
  <c r="GP329" i="1"/>
  <c r="GV329" i="1"/>
  <c r="HC329" i="1" s="1"/>
  <c r="GX329" i="1" s="1"/>
  <c r="C330" i="1"/>
  <c r="D330" i="1"/>
  <c r="AC330" i="1"/>
  <c r="AE330" i="1"/>
  <c r="AF330" i="1"/>
  <c r="AG330" i="1"/>
  <c r="CU330" i="1" s="1"/>
  <c r="T330" i="1" s="1"/>
  <c r="AH330" i="1"/>
  <c r="AI330" i="1"/>
  <c r="CW330" i="1" s="1"/>
  <c r="V330" i="1" s="1"/>
  <c r="AJ330" i="1"/>
  <c r="CX330" i="1"/>
  <c r="W330" i="1" s="1"/>
  <c r="FR330" i="1"/>
  <c r="GL330" i="1"/>
  <c r="GO330" i="1"/>
  <c r="GP330" i="1"/>
  <c r="GV330" i="1"/>
  <c r="GX330" i="1"/>
  <c r="HC330" i="1"/>
  <c r="I331" i="1"/>
  <c r="U67" i="15" s="1"/>
  <c r="AC331" i="1"/>
  <c r="CQ331" i="1" s="1"/>
  <c r="AD331" i="1"/>
  <c r="CR331" i="1" s="1"/>
  <c r="AE331" i="1"/>
  <c r="AF331" i="1"/>
  <c r="CT331" i="1" s="1"/>
  <c r="AG331" i="1"/>
  <c r="AH331" i="1"/>
  <c r="CV331" i="1" s="1"/>
  <c r="AI331" i="1"/>
  <c r="AJ331" i="1"/>
  <c r="CX331" i="1" s="1"/>
  <c r="CS331" i="1"/>
  <c r="CU331" i="1"/>
  <c r="CW331" i="1"/>
  <c r="FR331" i="1"/>
  <c r="GL331" i="1"/>
  <c r="GO331" i="1"/>
  <c r="GP331" i="1"/>
  <c r="GV331" i="1"/>
  <c r="HC331" i="1" s="1"/>
  <c r="I332" i="1"/>
  <c r="U61" i="13" s="1"/>
  <c r="AC332" i="1"/>
  <c r="CQ332" i="1" s="1"/>
  <c r="AE332" i="1"/>
  <c r="AD332" i="1" s="1"/>
  <c r="CR332" i="1" s="1"/>
  <c r="AF332" i="1"/>
  <c r="AG332" i="1"/>
  <c r="CU332" i="1" s="1"/>
  <c r="AH332" i="1"/>
  <c r="AI332" i="1"/>
  <c r="CW332" i="1" s="1"/>
  <c r="AJ332" i="1"/>
  <c r="CT332" i="1"/>
  <c r="CV332" i="1"/>
  <c r="CX332" i="1"/>
  <c r="FR332" i="1"/>
  <c r="GL332" i="1"/>
  <c r="GO332" i="1"/>
  <c r="GP332" i="1"/>
  <c r="GV332" i="1"/>
  <c r="HC332" i="1" s="1"/>
  <c r="I333" i="1"/>
  <c r="AA147" i="15" s="1"/>
  <c r="AC333" i="1"/>
  <c r="CQ333" i="1" s="1"/>
  <c r="AD333" i="1"/>
  <c r="CR333" i="1" s="1"/>
  <c r="AE333" i="1"/>
  <c r="AF333" i="1"/>
  <c r="AG333" i="1"/>
  <c r="AH333" i="1"/>
  <c r="CV333" i="1" s="1"/>
  <c r="AI333" i="1"/>
  <c r="AJ333" i="1"/>
  <c r="CX333" i="1" s="1"/>
  <c r="CS333" i="1"/>
  <c r="CU333" i="1"/>
  <c r="CW333" i="1"/>
  <c r="FR333" i="1"/>
  <c r="GL333" i="1"/>
  <c r="GO333" i="1"/>
  <c r="GP333" i="1"/>
  <c r="GV333" i="1"/>
  <c r="HC333" i="1"/>
  <c r="I334" i="1"/>
  <c r="AA99" i="13" s="1"/>
  <c r="AC334" i="1"/>
  <c r="AE334" i="1"/>
  <c r="CS334" i="1" s="1"/>
  <c r="AF334" i="1"/>
  <c r="AG334" i="1"/>
  <c r="CU334" i="1" s="1"/>
  <c r="AH334" i="1"/>
  <c r="AI334" i="1"/>
  <c r="CW334" i="1" s="1"/>
  <c r="AJ334" i="1"/>
  <c r="CT334" i="1"/>
  <c r="CV334" i="1"/>
  <c r="CX334" i="1"/>
  <c r="FR334" i="1"/>
  <c r="GL334" i="1"/>
  <c r="GO334" i="1"/>
  <c r="GP334" i="1"/>
  <c r="GV334" i="1"/>
  <c r="HC334" i="1"/>
  <c r="I335" i="1"/>
  <c r="U69" i="15" s="1"/>
  <c r="AC335" i="1"/>
  <c r="CQ335" i="1" s="1"/>
  <c r="AD335" i="1"/>
  <c r="CR335" i="1" s="1"/>
  <c r="AE335" i="1"/>
  <c r="AF335" i="1"/>
  <c r="CT335" i="1" s="1"/>
  <c r="AG335" i="1"/>
  <c r="AH335" i="1"/>
  <c r="CV335" i="1" s="1"/>
  <c r="AI335" i="1"/>
  <c r="AJ335" i="1"/>
  <c r="CX335" i="1" s="1"/>
  <c r="CS335" i="1"/>
  <c r="CU335" i="1"/>
  <c r="CW335" i="1"/>
  <c r="FR335" i="1"/>
  <c r="GL335" i="1"/>
  <c r="GO335" i="1"/>
  <c r="GP335" i="1"/>
  <c r="GV335" i="1"/>
  <c r="HC335" i="1" s="1"/>
  <c r="I336" i="1"/>
  <c r="U84" i="13" s="1"/>
  <c r="AC336" i="1"/>
  <c r="CQ336" i="1" s="1"/>
  <c r="AE336" i="1"/>
  <c r="AD336" i="1" s="1"/>
  <c r="CR336" i="1" s="1"/>
  <c r="AF336" i="1"/>
  <c r="AG336" i="1"/>
  <c r="CU336" i="1" s="1"/>
  <c r="AH336" i="1"/>
  <c r="AI336" i="1"/>
  <c r="CW336" i="1" s="1"/>
  <c r="AJ336" i="1"/>
  <c r="CT336" i="1"/>
  <c r="CV336" i="1"/>
  <c r="CX336" i="1"/>
  <c r="FR336" i="1"/>
  <c r="GL336" i="1"/>
  <c r="GO336" i="1"/>
  <c r="GP336" i="1"/>
  <c r="GV336" i="1"/>
  <c r="HC336" i="1"/>
  <c r="I337" i="1"/>
  <c r="Q101" i="15" s="1"/>
  <c r="AC337" i="1"/>
  <c r="CQ337" i="1" s="1"/>
  <c r="AD337" i="1"/>
  <c r="CR337" i="1" s="1"/>
  <c r="AE337" i="1"/>
  <c r="AF337" i="1"/>
  <c r="AG337" i="1"/>
  <c r="AH337" i="1"/>
  <c r="CV337" i="1" s="1"/>
  <c r="AI337" i="1"/>
  <c r="AJ337" i="1"/>
  <c r="CX337" i="1" s="1"/>
  <c r="CS337" i="1"/>
  <c r="CU337" i="1"/>
  <c r="CW337" i="1"/>
  <c r="FR337" i="1"/>
  <c r="GL337" i="1"/>
  <c r="GO337" i="1"/>
  <c r="GP337" i="1"/>
  <c r="GV337" i="1"/>
  <c r="HC337" i="1"/>
  <c r="I338" i="1"/>
  <c r="Q22" i="13" s="1"/>
  <c r="AC338" i="1"/>
  <c r="AE338" i="1"/>
  <c r="CS338" i="1" s="1"/>
  <c r="AF338" i="1"/>
  <c r="AG338" i="1"/>
  <c r="CU338" i="1" s="1"/>
  <c r="AH338" i="1"/>
  <c r="AI338" i="1"/>
  <c r="CW338" i="1" s="1"/>
  <c r="AJ338" i="1"/>
  <c r="CT338" i="1"/>
  <c r="CV338" i="1"/>
  <c r="CX338" i="1"/>
  <c r="FR338" i="1"/>
  <c r="GL338" i="1"/>
  <c r="GO338" i="1"/>
  <c r="GP338" i="1"/>
  <c r="GV338" i="1"/>
  <c r="HC338" i="1"/>
  <c r="I339" i="1"/>
  <c r="Q145" i="15" s="1"/>
  <c r="AC339" i="1"/>
  <c r="CQ339" i="1" s="1"/>
  <c r="AD339" i="1"/>
  <c r="CR339" i="1" s="1"/>
  <c r="AE339" i="1"/>
  <c r="AF339" i="1"/>
  <c r="CT339" i="1" s="1"/>
  <c r="AG339" i="1"/>
  <c r="AH339" i="1"/>
  <c r="CV339" i="1" s="1"/>
  <c r="AI339" i="1"/>
  <c r="AJ339" i="1"/>
  <c r="CX339" i="1" s="1"/>
  <c r="CS339" i="1"/>
  <c r="CU339" i="1"/>
  <c r="CW339" i="1"/>
  <c r="FR339" i="1"/>
  <c r="GL339" i="1"/>
  <c r="GO339" i="1"/>
  <c r="GP339" i="1"/>
  <c r="GV339" i="1"/>
  <c r="HC339" i="1" s="1"/>
  <c r="I340" i="1"/>
  <c r="Q93" i="13" s="1"/>
  <c r="AC340" i="1"/>
  <c r="CQ340" i="1" s="1"/>
  <c r="AE340" i="1"/>
  <c r="AD340" i="1" s="1"/>
  <c r="CR340" i="1" s="1"/>
  <c r="AF340" i="1"/>
  <c r="AG340" i="1"/>
  <c r="CU340" i="1" s="1"/>
  <c r="AH340" i="1"/>
  <c r="AI340" i="1"/>
  <c r="CW340" i="1" s="1"/>
  <c r="AJ340" i="1"/>
  <c r="CT340" i="1"/>
  <c r="CV340" i="1"/>
  <c r="CX340" i="1"/>
  <c r="FR340" i="1"/>
  <c r="GL340" i="1"/>
  <c r="GO340" i="1"/>
  <c r="GP340" i="1"/>
  <c r="GV340" i="1"/>
  <c r="HC340" i="1"/>
  <c r="I341" i="1"/>
  <c r="Q116" i="15" s="1"/>
  <c r="AC341" i="1"/>
  <c r="CQ341" i="1" s="1"/>
  <c r="AD341" i="1"/>
  <c r="CR341" i="1" s="1"/>
  <c r="AE341" i="1"/>
  <c r="AF341" i="1"/>
  <c r="AG341" i="1"/>
  <c r="AH341" i="1"/>
  <c r="CV341" i="1" s="1"/>
  <c r="AI341" i="1"/>
  <c r="AJ341" i="1"/>
  <c r="CX341" i="1" s="1"/>
  <c r="CS341" i="1"/>
  <c r="CU341" i="1"/>
  <c r="CW341" i="1"/>
  <c r="FR341" i="1"/>
  <c r="GL341" i="1"/>
  <c r="GO341" i="1"/>
  <c r="GP341" i="1"/>
  <c r="GV341" i="1"/>
  <c r="HC341" i="1"/>
  <c r="I342" i="1"/>
  <c r="Q55" i="13" s="1"/>
  <c r="AC342" i="1"/>
  <c r="AE342" i="1"/>
  <c r="CS342" i="1" s="1"/>
  <c r="AF342" i="1"/>
  <c r="AG342" i="1"/>
  <c r="CU342" i="1" s="1"/>
  <c r="AH342" i="1"/>
  <c r="AI342" i="1"/>
  <c r="CW342" i="1" s="1"/>
  <c r="AJ342" i="1"/>
  <c r="CT342" i="1"/>
  <c r="CV342" i="1"/>
  <c r="CX342" i="1"/>
  <c r="FR342" i="1"/>
  <c r="GL342" i="1"/>
  <c r="GO342" i="1"/>
  <c r="GP342" i="1"/>
  <c r="GV342" i="1"/>
  <c r="HC342" i="1"/>
  <c r="I343" i="1"/>
  <c r="Q130" i="15" s="1"/>
  <c r="AC343" i="1"/>
  <c r="CQ343" i="1" s="1"/>
  <c r="AD343" i="1"/>
  <c r="CR343" i="1" s="1"/>
  <c r="AE343" i="1"/>
  <c r="AF343" i="1"/>
  <c r="CT343" i="1" s="1"/>
  <c r="AG343" i="1"/>
  <c r="AH343" i="1"/>
  <c r="CV343" i="1" s="1"/>
  <c r="AI343" i="1"/>
  <c r="AJ343" i="1"/>
  <c r="CX343" i="1" s="1"/>
  <c r="CS343" i="1"/>
  <c r="CU343" i="1"/>
  <c r="CW343" i="1"/>
  <c r="FR343" i="1"/>
  <c r="GL343" i="1"/>
  <c r="GO343" i="1"/>
  <c r="GP343" i="1"/>
  <c r="GV343" i="1"/>
  <c r="HC343" i="1" s="1"/>
  <c r="I344" i="1"/>
  <c r="Q73" i="13" s="1"/>
  <c r="AC344" i="1"/>
  <c r="CQ344" i="1" s="1"/>
  <c r="AE344" i="1"/>
  <c r="AD344" i="1" s="1"/>
  <c r="CR344" i="1" s="1"/>
  <c r="AF344" i="1"/>
  <c r="AG344" i="1"/>
  <c r="CU344" i="1" s="1"/>
  <c r="AH344" i="1"/>
  <c r="AI344" i="1"/>
  <c r="CW344" i="1" s="1"/>
  <c r="AJ344" i="1"/>
  <c r="CT344" i="1"/>
  <c r="CV344" i="1"/>
  <c r="CX344" i="1"/>
  <c r="FR344" i="1"/>
  <c r="GL344" i="1"/>
  <c r="GO344" i="1"/>
  <c r="GP344" i="1"/>
  <c r="GV344" i="1"/>
  <c r="HC344" i="1"/>
  <c r="C345" i="1"/>
  <c r="D345" i="1"/>
  <c r="AC345" i="1"/>
  <c r="AE345" i="1"/>
  <c r="CS345" i="1" s="1"/>
  <c r="R345" i="1" s="1"/>
  <c r="AF345" i="1"/>
  <c r="AG345" i="1"/>
  <c r="CU345" i="1" s="1"/>
  <c r="T345" i="1" s="1"/>
  <c r="AH345" i="1"/>
  <c r="AI345" i="1"/>
  <c r="CW345" i="1" s="1"/>
  <c r="V345" i="1" s="1"/>
  <c r="AJ345" i="1"/>
  <c r="CT345" i="1"/>
  <c r="S345" i="1" s="1"/>
  <c r="CV345" i="1"/>
  <c r="U345" i="1" s="1"/>
  <c r="CX345" i="1"/>
  <c r="W345" i="1" s="1"/>
  <c r="FR345" i="1"/>
  <c r="GL345" i="1"/>
  <c r="GO345" i="1"/>
  <c r="GP345" i="1"/>
  <c r="GV345" i="1"/>
  <c r="GX345" i="1"/>
  <c r="HC345" i="1"/>
  <c r="C346" i="1"/>
  <c r="D346" i="1"/>
  <c r="AC346" i="1"/>
  <c r="CQ346" i="1" s="1"/>
  <c r="P346" i="1" s="1"/>
  <c r="AE346" i="1"/>
  <c r="AF346" i="1"/>
  <c r="AG346" i="1"/>
  <c r="CU346" i="1" s="1"/>
  <c r="T346" i="1" s="1"/>
  <c r="AH346" i="1"/>
  <c r="AI346" i="1"/>
  <c r="CW346" i="1" s="1"/>
  <c r="V346" i="1" s="1"/>
  <c r="AJ346" i="1"/>
  <c r="CX346" i="1"/>
  <c r="W346" i="1" s="1"/>
  <c r="FR346" i="1"/>
  <c r="GL346" i="1"/>
  <c r="GO346" i="1"/>
  <c r="GP346" i="1"/>
  <c r="GV346" i="1"/>
  <c r="GX346" i="1"/>
  <c r="HC346" i="1"/>
  <c r="I347" i="1"/>
  <c r="V67" i="15" s="1"/>
  <c r="AC347" i="1"/>
  <c r="AD347" i="1"/>
  <c r="CR347" i="1" s="1"/>
  <c r="AE347" i="1"/>
  <c r="AF347" i="1"/>
  <c r="AG347" i="1"/>
  <c r="AH347" i="1"/>
  <c r="CV347" i="1" s="1"/>
  <c r="AI347" i="1"/>
  <c r="AJ347" i="1"/>
  <c r="CX347" i="1" s="1"/>
  <c r="CS347" i="1"/>
  <c r="CU347" i="1"/>
  <c r="CW347" i="1"/>
  <c r="FR347" i="1"/>
  <c r="GL347" i="1"/>
  <c r="GO347" i="1"/>
  <c r="GP347" i="1"/>
  <c r="GV347" i="1"/>
  <c r="HC347" i="1"/>
  <c r="I348" i="1"/>
  <c r="V61" i="13" s="1"/>
  <c r="AC348" i="1"/>
  <c r="AE348" i="1"/>
  <c r="CS348" i="1" s="1"/>
  <c r="AF348" i="1"/>
  <c r="AG348" i="1"/>
  <c r="CU348" i="1" s="1"/>
  <c r="AH348" i="1"/>
  <c r="AI348" i="1"/>
  <c r="CW348" i="1" s="1"/>
  <c r="AJ348" i="1"/>
  <c r="CT348" i="1"/>
  <c r="CV348" i="1"/>
  <c r="CX348" i="1"/>
  <c r="FR348" i="1"/>
  <c r="GL348" i="1"/>
  <c r="GO348" i="1"/>
  <c r="GP348" i="1"/>
  <c r="GV348" i="1"/>
  <c r="HC348" i="1"/>
  <c r="I349" i="1"/>
  <c r="AB147" i="15" s="1"/>
  <c r="AC349" i="1"/>
  <c r="CQ349" i="1" s="1"/>
  <c r="AD349" i="1"/>
  <c r="CR349" i="1" s="1"/>
  <c r="AE349" i="1"/>
  <c r="AF349" i="1"/>
  <c r="CT349" i="1" s="1"/>
  <c r="AG349" i="1"/>
  <c r="AH349" i="1"/>
  <c r="CV349" i="1" s="1"/>
  <c r="AI349" i="1"/>
  <c r="AJ349" i="1"/>
  <c r="CX349" i="1" s="1"/>
  <c r="CS349" i="1"/>
  <c r="CU349" i="1"/>
  <c r="CW349" i="1"/>
  <c r="FR349" i="1"/>
  <c r="GL349" i="1"/>
  <c r="GO349" i="1"/>
  <c r="GP349" i="1"/>
  <c r="GV349" i="1"/>
  <c r="HC349" i="1" s="1"/>
  <c r="I350" i="1"/>
  <c r="AB99" i="13" s="1"/>
  <c r="AC350" i="1"/>
  <c r="CQ350" i="1" s="1"/>
  <c r="AE350" i="1"/>
  <c r="AD350" i="1" s="1"/>
  <c r="CR350" i="1" s="1"/>
  <c r="AF350" i="1"/>
  <c r="AG350" i="1"/>
  <c r="CU350" i="1" s="1"/>
  <c r="AH350" i="1"/>
  <c r="AI350" i="1"/>
  <c r="CW350" i="1" s="1"/>
  <c r="AJ350" i="1"/>
  <c r="CT350" i="1"/>
  <c r="CV350" i="1"/>
  <c r="CX350" i="1"/>
  <c r="FR350" i="1"/>
  <c r="GL350" i="1"/>
  <c r="GO350" i="1"/>
  <c r="GP350" i="1"/>
  <c r="GV350" i="1"/>
  <c r="HC350" i="1"/>
  <c r="I351" i="1"/>
  <c r="V69" i="15" s="1"/>
  <c r="AC351" i="1"/>
  <c r="CQ351" i="1" s="1"/>
  <c r="AD351" i="1"/>
  <c r="CR351" i="1" s="1"/>
  <c r="AE351" i="1"/>
  <c r="AF351" i="1"/>
  <c r="AG351" i="1"/>
  <c r="AH351" i="1"/>
  <c r="CV351" i="1" s="1"/>
  <c r="AI351" i="1"/>
  <c r="AJ351" i="1"/>
  <c r="CX351" i="1" s="1"/>
  <c r="CS351" i="1"/>
  <c r="CU351" i="1"/>
  <c r="CW351" i="1"/>
  <c r="FR351" i="1"/>
  <c r="GL351" i="1"/>
  <c r="GO351" i="1"/>
  <c r="GP351" i="1"/>
  <c r="GV351" i="1"/>
  <c r="HC351" i="1"/>
  <c r="I352" i="1"/>
  <c r="V84" i="13" s="1"/>
  <c r="AC352" i="1"/>
  <c r="AE352" i="1"/>
  <c r="CS352" i="1" s="1"/>
  <c r="AF352" i="1"/>
  <c r="AG352" i="1"/>
  <c r="CU352" i="1" s="1"/>
  <c r="AH352" i="1"/>
  <c r="AI352" i="1"/>
  <c r="CW352" i="1" s="1"/>
  <c r="AJ352" i="1"/>
  <c r="CT352" i="1"/>
  <c r="CV352" i="1"/>
  <c r="CX352" i="1"/>
  <c r="FR352" i="1"/>
  <c r="GL352" i="1"/>
  <c r="GO352" i="1"/>
  <c r="GP352" i="1"/>
  <c r="GV352" i="1"/>
  <c r="HC352" i="1"/>
  <c r="I353" i="1"/>
  <c r="AC353" i="1"/>
  <c r="AD353" i="1"/>
  <c r="CR353" i="1" s="1"/>
  <c r="AE353" i="1"/>
  <c r="AF353" i="1"/>
  <c r="CT353" i="1" s="1"/>
  <c r="AG353" i="1"/>
  <c r="AH353" i="1"/>
  <c r="CV353" i="1" s="1"/>
  <c r="AI353" i="1"/>
  <c r="AJ353" i="1"/>
  <c r="CX353" i="1" s="1"/>
  <c r="CQ353" i="1"/>
  <c r="CS353" i="1"/>
  <c r="CU353" i="1"/>
  <c r="CW353" i="1"/>
  <c r="FR353" i="1"/>
  <c r="GL353" i="1"/>
  <c r="GO353" i="1"/>
  <c r="GP353" i="1"/>
  <c r="GV353" i="1"/>
  <c r="HC353" i="1" s="1"/>
  <c r="I354" i="1"/>
  <c r="AC354" i="1"/>
  <c r="CQ354" i="1" s="1"/>
  <c r="AE354" i="1"/>
  <c r="AD354" i="1" s="1"/>
  <c r="CR354" i="1" s="1"/>
  <c r="AF354" i="1"/>
  <c r="AG354" i="1"/>
  <c r="CU354" i="1" s="1"/>
  <c r="AH354" i="1"/>
  <c r="AI354" i="1"/>
  <c r="CW354" i="1" s="1"/>
  <c r="AJ354" i="1"/>
  <c r="CT354" i="1"/>
  <c r="CV354" i="1"/>
  <c r="CX354" i="1"/>
  <c r="FR354" i="1"/>
  <c r="GL354" i="1"/>
  <c r="GO354" i="1"/>
  <c r="GP354" i="1"/>
  <c r="GV354" i="1"/>
  <c r="HC354" i="1"/>
  <c r="I355" i="1"/>
  <c r="Q125" i="15" s="1"/>
  <c r="AC355" i="1"/>
  <c r="CQ355" i="1" s="1"/>
  <c r="AD355" i="1"/>
  <c r="CR355" i="1" s="1"/>
  <c r="AE355" i="1"/>
  <c r="AF355" i="1"/>
  <c r="AG355" i="1"/>
  <c r="AH355" i="1"/>
  <c r="CV355" i="1" s="1"/>
  <c r="AI355" i="1"/>
  <c r="AJ355" i="1"/>
  <c r="CX355" i="1" s="1"/>
  <c r="CS355" i="1"/>
  <c r="CU355" i="1"/>
  <c r="CW355" i="1"/>
  <c r="FR355" i="1"/>
  <c r="GL355" i="1"/>
  <c r="GO355" i="1"/>
  <c r="GP355" i="1"/>
  <c r="GV355" i="1"/>
  <c r="HC355" i="1"/>
  <c r="I356" i="1"/>
  <c r="Q68" i="13" s="1"/>
  <c r="AC356" i="1"/>
  <c r="AE356" i="1"/>
  <c r="CS356" i="1" s="1"/>
  <c r="AF356" i="1"/>
  <c r="AG356" i="1"/>
  <c r="CU356" i="1" s="1"/>
  <c r="AH356" i="1"/>
  <c r="AI356" i="1"/>
  <c r="CW356" i="1" s="1"/>
  <c r="AJ356" i="1"/>
  <c r="CT356" i="1"/>
  <c r="CV356" i="1"/>
  <c r="CX356" i="1"/>
  <c r="FR356" i="1"/>
  <c r="GL356" i="1"/>
  <c r="GO356" i="1"/>
  <c r="GP356" i="1"/>
  <c r="GV356" i="1"/>
  <c r="HC356" i="1"/>
  <c r="I357" i="1"/>
  <c r="Q126" i="15" s="1"/>
  <c r="AC357" i="1"/>
  <c r="CQ357" i="1" s="1"/>
  <c r="AD357" i="1"/>
  <c r="CR357" i="1" s="1"/>
  <c r="AE357" i="1"/>
  <c r="AF357" i="1"/>
  <c r="CT357" i="1" s="1"/>
  <c r="AG357" i="1"/>
  <c r="AH357" i="1"/>
  <c r="CV357" i="1" s="1"/>
  <c r="AI357" i="1"/>
  <c r="AJ357" i="1"/>
  <c r="CX357" i="1" s="1"/>
  <c r="CS357" i="1"/>
  <c r="CU357" i="1"/>
  <c r="CW357" i="1"/>
  <c r="FR357" i="1"/>
  <c r="GL357" i="1"/>
  <c r="GO357" i="1"/>
  <c r="GP357" i="1"/>
  <c r="GV357" i="1"/>
  <c r="HC357" i="1" s="1"/>
  <c r="I358" i="1"/>
  <c r="Q69" i="13" s="1"/>
  <c r="AC358" i="1"/>
  <c r="CQ358" i="1" s="1"/>
  <c r="AE358" i="1"/>
  <c r="AD358" i="1" s="1"/>
  <c r="CR358" i="1" s="1"/>
  <c r="AF358" i="1"/>
  <c r="AG358" i="1"/>
  <c r="CU358" i="1" s="1"/>
  <c r="AH358" i="1"/>
  <c r="AI358" i="1"/>
  <c r="CW358" i="1" s="1"/>
  <c r="AJ358" i="1"/>
  <c r="CT358" i="1"/>
  <c r="CV358" i="1"/>
  <c r="CX358" i="1"/>
  <c r="FR358" i="1"/>
  <c r="GL358" i="1"/>
  <c r="GO358" i="1"/>
  <c r="GP358" i="1"/>
  <c r="GV358" i="1"/>
  <c r="HC358" i="1"/>
  <c r="C359" i="1"/>
  <c r="D359" i="1"/>
  <c r="AC359" i="1"/>
  <c r="AE359" i="1"/>
  <c r="CS359" i="1" s="1"/>
  <c r="R359" i="1" s="1"/>
  <c r="AF359" i="1"/>
  <c r="AG359" i="1"/>
  <c r="CU359" i="1" s="1"/>
  <c r="T359" i="1" s="1"/>
  <c r="AH359" i="1"/>
  <c r="AI359" i="1"/>
  <c r="CW359" i="1" s="1"/>
  <c r="V359" i="1" s="1"/>
  <c r="AJ359" i="1"/>
  <c r="CT359" i="1"/>
  <c r="S359" i="1" s="1"/>
  <c r="CV359" i="1"/>
  <c r="U359" i="1" s="1"/>
  <c r="CX359" i="1"/>
  <c r="W359" i="1" s="1"/>
  <c r="FR359" i="1"/>
  <c r="GL359" i="1"/>
  <c r="GO359" i="1"/>
  <c r="GP359" i="1"/>
  <c r="GV359" i="1"/>
  <c r="GX359" i="1"/>
  <c r="HC359" i="1"/>
  <c r="C360" i="1"/>
  <c r="D360" i="1"/>
  <c r="AC360" i="1"/>
  <c r="CQ360" i="1" s="1"/>
  <c r="P360" i="1" s="1"/>
  <c r="AE360" i="1"/>
  <c r="AF360" i="1"/>
  <c r="AG360" i="1"/>
  <c r="CU360" i="1" s="1"/>
  <c r="T360" i="1" s="1"/>
  <c r="AH360" i="1"/>
  <c r="AI360" i="1"/>
  <c r="CW360" i="1" s="1"/>
  <c r="V360" i="1" s="1"/>
  <c r="AJ360" i="1"/>
  <c r="CX360" i="1"/>
  <c r="W360" i="1" s="1"/>
  <c r="FR360" i="1"/>
  <c r="GL360" i="1"/>
  <c r="GO360" i="1"/>
  <c r="GP360" i="1"/>
  <c r="GV360" i="1"/>
  <c r="GX360" i="1"/>
  <c r="HC360" i="1"/>
  <c r="I361" i="1"/>
  <c r="W67" i="15" s="1"/>
  <c r="AC361" i="1"/>
  <c r="CQ361" i="1" s="1"/>
  <c r="AD361" i="1"/>
  <c r="CR361" i="1" s="1"/>
  <c r="AE361" i="1"/>
  <c r="AF361" i="1"/>
  <c r="AG361" i="1"/>
  <c r="AH361" i="1"/>
  <c r="CV361" i="1" s="1"/>
  <c r="AI361" i="1"/>
  <c r="AJ361" i="1"/>
  <c r="CX361" i="1" s="1"/>
  <c r="CS361" i="1"/>
  <c r="CU361" i="1"/>
  <c r="CW361" i="1"/>
  <c r="FR361" i="1"/>
  <c r="GL361" i="1"/>
  <c r="GO361" i="1"/>
  <c r="GP361" i="1"/>
  <c r="GV361" i="1"/>
  <c r="HC361" i="1"/>
  <c r="I362" i="1"/>
  <c r="W61" i="13" s="1"/>
  <c r="AC362" i="1"/>
  <c r="AE362" i="1"/>
  <c r="CS362" i="1" s="1"/>
  <c r="AF362" i="1"/>
  <c r="AG362" i="1"/>
  <c r="CU362" i="1" s="1"/>
  <c r="AH362" i="1"/>
  <c r="AI362" i="1"/>
  <c r="CW362" i="1" s="1"/>
  <c r="AJ362" i="1"/>
  <c r="CT362" i="1"/>
  <c r="CV362" i="1"/>
  <c r="CX362" i="1"/>
  <c r="FR362" i="1"/>
  <c r="GL362" i="1"/>
  <c r="GO362" i="1"/>
  <c r="GP362" i="1"/>
  <c r="GV362" i="1"/>
  <c r="HC362" i="1"/>
  <c r="I363" i="1"/>
  <c r="AC147" i="15" s="1"/>
  <c r="AC363" i="1"/>
  <c r="CQ363" i="1" s="1"/>
  <c r="AD363" i="1"/>
  <c r="CR363" i="1" s="1"/>
  <c r="AE363" i="1"/>
  <c r="AF363" i="1"/>
  <c r="CT363" i="1" s="1"/>
  <c r="AG363" i="1"/>
  <c r="AH363" i="1"/>
  <c r="CV363" i="1" s="1"/>
  <c r="AI363" i="1"/>
  <c r="AJ363" i="1"/>
  <c r="CX363" i="1" s="1"/>
  <c r="CS363" i="1"/>
  <c r="CU363" i="1"/>
  <c r="CW363" i="1"/>
  <c r="FR363" i="1"/>
  <c r="GL363" i="1"/>
  <c r="GO363" i="1"/>
  <c r="GP363" i="1"/>
  <c r="GV363" i="1"/>
  <c r="HC363" i="1" s="1"/>
  <c r="I364" i="1"/>
  <c r="AC99" i="13" s="1"/>
  <c r="AC364" i="1"/>
  <c r="CQ364" i="1" s="1"/>
  <c r="AE364" i="1"/>
  <c r="AD364" i="1" s="1"/>
  <c r="CR364" i="1" s="1"/>
  <c r="AF364" i="1"/>
  <c r="AG364" i="1"/>
  <c r="CU364" i="1" s="1"/>
  <c r="AH364" i="1"/>
  <c r="AI364" i="1"/>
  <c r="CW364" i="1" s="1"/>
  <c r="AJ364" i="1"/>
  <c r="CT364" i="1"/>
  <c r="CV364" i="1"/>
  <c r="CX364" i="1"/>
  <c r="FR364" i="1"/>
  <c r="GL364" i="1"/>
  <c r="GO364" i="1"/>
  <c r="GP364" i="1"/>
  <c r="GV364" i="1"/>
  <c r="HC364" i="1"/>
  <c r="I365" i="1"/>
  <c r="W69" i="15" s="1"/>
  <c r="AC365" i="1"/>
  <c r="AD365" i="1"/>
  <c r="CR365" i="1" s="1"/>
  <c r="AE365" i="1"/>
  <c r="AF365" i="1"/>
  <c r="AG365" i="1"/>
  <c r="AH365" i="1"/>
  <c r="CV365" i="1" s="1"/>
  <c r="AI365" i="1"/>
  <c r="AJ365" i="1"/>
  <c r="CX365" i="1" s="1"/>
  <c r="CS365" i="1"/>
  <c r="CU365" i="1"/>
  <c r="CW365" i="1"/>
  <c r="FR365" i="1"/>
  <c r="GL365" i="1"/>
  <c r="GO365" i="1"/>
  <c r="GP365" i="1"/>
  <c r="GV365" i="1"/>
  <c r="HC365" i="1"/>
  <c r="I366" i="1"/>
  <c r="W84" i="13" s="1"/>
  <c r="AC366" i="1"/>
  <c r="AE366" i="1"/>
  <c r="CS366" i="1" s="1"/>
  <c r="AF366" i="1"/>
  <c r="AG366" i="1"/>
  <c r="CU366" i="1" s="1"/>
  <c r="AH366" i="1"/>
  <c r="AI366" i="1"/>
  <c r="CW366" i="1" s="1"/>
  <c r="AJ366" i="1"/>
  <c r="CT366" i="1"/>
  <c r="CV366" i="1"/>
  <c r="CX366" i="1"/>
  <c r="FR366" i="1"/>
  <c r="GL366" i="1"/>
  <c r="GO366" i="1"/>
  <c r="GP366" i="1"/>
  <c r="GV366" i="1"/>
  <c r="HC366" i="1"/>
  <c r="I367" i="1"/>
  <c r="Q77" i="15" s="1"/>
  <c r="AC367" i="1"/>
  <c r="AD367" i="1"/>
  <c r="CR367" i="1" s="1"/>
  <c r="AE367" i="1"/>
  <c r="AF367" i="1"/>
  <c r="CT367" i="1" s="1"/>
  <c r="AG367" i="1"/>
  <c r="AH367" i="1"/>
  <c r="CV367" i="1" s="1"/>
  <c r="AI367" i="1"/>
  <c r="AJ367" i="1"/>
  <c r="CX367" i="1" s="1"/>
  <c r="CQ367" i="1"/>
  <c r="CS367" i="1"/>
  <c r="CU367" i="1"/>
  <c r="CW367" i="1"/>
  <c r="V367" i="1" s="1"/>
  <c r="FR367" i="1"/>
  <c r="GL367" i="1"/>
  <c r="GO367" i="1"/>
  <c r="GP367" i="1"/>
  <c r="GV367" i="1"/>
  <c r="HC367" i="1" s="1"/>
  <c r="I368" i="1"/>
  <c r="Q29" i="13" s="1"/>
  <c r="AC368" i="1"/>
  <c r="CQ368" i="1" s="1"/>
  <c r="AE368" i="1"/>
  <c r="AD368" i="1" s="1"/>
  <c r="CR368" i="1" s="1"/>
  <c r="AF368" i="1"/>
  <c r="AG368" i="1"/>
  <c r="CU368" i="1" s="1"/>
  <c r="AH368" i="1"/>
  <c r="AI368" i="1"/>
  <c r="CW368" i="1" s="1"/>
  <c r="AJ368" i="1"/>
  <c r="CT368" i="1"/>
  <c r="CV368" i="1"/>
  <c r="CX368" i="1"/>
  <c r="FR368" i="1"/>
  <c r="GL368" i="1"/>
  <c r="GO368" i="1"/>
  <c r="GP368" i="1"/>
  <c r="GV368" i="1"/>
  <c r="HC368" i="1"/>
  <c r="I369" i="1"/>
  <c r="Q118" i="15" s="1"/>
  <c r="AC369" i="1"/>
  <c r="CQ369" i="1" s="1"/>
  <c r="AD369" i="1"/>
  <c r="CR369" i="1" s="1"/>
  <c r="AE369" i="1"/>
  <c r="AF369" i="1"/>
  <c r="AG369" i="1"/>
  <c r="AH369" i="1"/>
  <c r="CV369" i="1" s="1"/>
  <c r="AI369" i="1"/>
  <c r="AJ369" i="1"/>
  <c r="CX369" i="1" s="1"/>
  <c r="CS369" i="1"/>
  <c r="CU369" i="1"/>
  <c r="CW369" i="1"/>
  <c r="FR369" i="1"/>
  <c r="GL369" i="1"/>
  <c r="GO369" i="1"/>
  <c r="GP369" i="1"/>
  <c r="GV369" i="1"/>
  <c r="HC369" i="1"/>
  <c r="I370" i="1"/>
  <c r="Q57" i="13" s="1"/>
  <c r="AC370" i="1"/>
  <c r="AE370" i="1"/>
  <c r="CS370" i="1" s="1"/>
  <c r="AF370" i="1"/>
  <c r="AG370" i="1"/>
  <c r="CU370" i="1" s="1"/>
  <c r="AH370" i="1"/>
  <c r="AI370" i="1"/>
  <c r="CW370" i="1" s="1"/>
  <c r="AJ370" i="1"/>
  <c r="CT370" i="1"/>
  <c r="CV370" i="1"/>
  <c r="CX370" i="1"/>
  <c r="FR370" i="1"/>
  <c r="GL370" i="1"/>
  <c r="GO370" i="1"/>
  <c r="GP370" i="1"/>
  <c r="GV370" i="1"/>
  <c r="HC370" i="1"/>
  <c r="I371" i="1"/>
  <c r="Q142" i="15" s="1"/>
  <c r="AC371" i="1"/>
  <c r="CQ371" i="1" s="1"/>
  <c r="AD371" i="1"/>
  <c r="CR371" i="1" s="1"/>
  <c r="AE371" i="1"/>
  <c r="AF371" i="1"/>
  <c r="CT371" i="1" s="1"/>
  <c r="AG371" i="1"/>
  <c r="AH371" i="1"/>
  <c r="CV371" i="1" s="1"/>
  <c r="AI371" i="1"/>
  <c r="AJ371" i="1"/>
  <c r="CX371" i="1" s="1"/>
  <c r="CS371" i="1"/>
  <c r="CU371" i="1"/>
  <c r="CW371" i="1"/>
  <c r="FR371" i="1"/>
  <c r="GL371" i="1"/>
  <c r="GO371" i="1"/>
  <c r="GP371" i="1"/>
  <c r="GV371" i="1"/>
  <c r="HC371" i="1" s="1"/>
  <c r="I372" i="1"/>
  <c r="Q89" i="13" s="1"/>
  <c r="AC372" i="1"/>
  <c r="CQ372" i="1" s="1"/>
  <c r="AE372" i="1"/>
  <c r="AD372" i="1" s="1"/>
  <c r="CR372" i="1" s="1"/>
  <c r="AF372" i="1"/>
  <c r="AG372" i="1"/>
  <c r="CU372" i="1" s="1"/>
  <c r="AH372" i="1"/>
  <c r="AI372" i="1"/>
  <c r="CW372" i="1" s="1"/>
  <c r="AJ372" i="1"/>
  <c r="CT372" i="1"/>
  <c r="CV372" i="1"/>
  <c r="CX372" i="1"/>
  <c r="FR372" i="1"/>
  <c r="GL372" i="1"/>
  <c r="GO372" i="1"/>
  <c r="GP372" i="1"/>
  <c r="GV372" i="1"/>
  <c r="HC372" i="1"/>
  <c r="I373" i="1"/>
  <c r="Q143" i="15" s="1"/>
  <c r="AC373" i="1"/>
  <c r="CQ373" i="1" s="1"/>
  <c r="AD373" i="1"/>
  <c r="CR373" i="1" s="1"/>
  <c r="AE373" i="1"/>
  <c r="AF373" i="1"/>
  <c r="AG373" i="1"/>
  <c r="AH373" i="1"/>
  <c r="CV373" i="1" s="1"/>
  <c r="AI373" i="1"/>
  <c r="AJ373" i="1"/>
  <c r="CX373" i="1" s="1"/>
  <c r="CS373" i="1"/>
  <c r="CU373" i="1"/>
  <c r="CW373" i="1"/>
  <c r="FR373" i="1"/>
  <c r="GL373" i="1"/>
  <c r="GO373" i="1"/>
  <c r="GP373" i="1"/>
  <c r="GV373" i="1"/>
  <c r="HC373" i="1"/>
  <c r="I374" i="1"/>
  <c r="Q90" i="13" s="1"/>
  <c r="AC374" i="1"/>
  <c r="AE374" i="1"/>
  <c r="CS374" i="1" s="1"/>
  <c r="AF374" i="1"/>
  <c r="AG374" i="1"/>
  <c r="CU374" i="1" s="1"/>
  <c r="AH374" i="1"/>
  <c r="AI374" i="1"/>
  <c r="CW374" i="1" s="1"/>
  <c r="AJ374" i="1"/>
  <c r="CT374" i="1"/>
  <c r="CV374" i="1"/>
  <c r="CX374" i="1"/>
  <c r="FR374" i="1"/>
  <c r="GL374" i="1"/>
  <c r="GO374" i="1"/>
  <c r="GP374" i="1"/>
  <c r="GV374" i="1"/>
  <c r="HC374" i="1"/>
  <c r="C375" i="1"/>
  <c r="D375" i="1"/>
  <c r="AC375" i="1"/>
  <c r="CQ375" i="1" s="1"/>
  <c r="P375" i="1" s="1"/>
  <c r="AE375" i="1"/>
  <c r="AD375" i="1" s="1"/>
  <c r="CR375" i="1" s="1"/>
  <c r="Q375" i="1" s="1"/>
  <c r="AF375" i="1"/>
  <c r="AG375" i="1"/>
  <c r="CU375" i="1" s="1"/>
  <c r="T375" i="1" s="1"/>
  <c r="AH375" i="1"/>
  <c r="AI375" i="1"/>
  <c r="CW375" i="1" s="1"/>
  <c r="V375" i="1" s="1"/>
  <c r="AJ375" i="1"/>
  <c r="CT375" i="1"/>
  <c r="S375" i="1" s="1"/>
  <c r="CV375" i="1"/>
  <c r="U375" i="1" s="1"/>
  <c r="CX375" i="1"/>
  <c r="W375" i="1" s="1"/>
  <c r="FR375" i="1"/>
  <c r="GL375" i="1"/>
  <c r="GO375" i="1"/>
  <c r="GP375" i="1"/>
  <c r="GV375" i="1"/>
  <c r="HC375" i="1" s="1"/>
  <c r="GX375" i="1" s="1"/>
  <c r="C376" i="1"/>
  <c r="D376" i="1"/>
  <c r="AC376" i="1"/>
  <c r="AE376" i="1"/>
  <c r="AF376" i="1"/>
  <c r="AG376" i="1"/>
  <c r="CU376" i="1" s="1"/>
  <c r="T376" i="1" s="1"/>
  <c r="AH376" i="1"/>
  <c r="AI376" i="1"/>
  <c r="CW376" i="1" s="1"/>
  <c r="V376" i="1" s="1"/>
  <c r="AJ376" i="1"/>
  <c r="CX376" i="1"/>
  <c r="W376" i="1" s="1"/>
  <c r="FR376" i="1"/>
  <c r="GL376" i="1"/>
  <c r="GO376" i="1"/>
  <c r="GP376" i="1"/>
  <c r="GV376" i="1"/>
  <c r="GX376" i="1"/>
  <c r="HC376" i="1"/>
  <c r="I377" i="1"/>
  <c r="S144" i="15" s="1"/>
  <c r="AC377" i="1"/>
  <c r="CQ377" i="1" s="1"/>
  <c r="AD377" i="1"/>
  <c r="CR377" i="1" s="1"/>
  <c r="AE377" i="1"/>
  <c r="AF377" i="1"/>
  <c r="CT377" i="1" s="1"/>
  <c r="AG377" i="1"/>
  <c r="AH377" i="1"/>
  <c r="CV377" i="1" s="1"/>
  <c r="AI377" i="1"/>
  <c r="AJ377" i="1"/>
  <c r="CX377" i="1" s="1"/>
  <c r="CS377" i="1"/>
  <c r="CU377" i="1"/>
  <c r="CW377" i="1"/>
  <c r="FR377" i="1"/>
  <c r="GL377" i="1"/>
  <c r="GO377" i="1"/>
  <c r="GP377" i="1"/>
  <c r="GV377" i="1"/>
  <c r="HC377" i="1" s="1"/>
  <c r="I378" i="1"/>
  <c r="S92" i="13" s="1"/>
  <c r="AC378" i="1"/>
  <c r="CQ378" i="1" s="1"/>
  <c r="AE378" i="1"/>
  <c r="AD378" i="1" s="1"/>
  <c r="CR378" i="1" s="1"/>
  <c r="AF378" i="1"/>
  <c r="AG378" i="1"/>
  <c r="CU378" i="1" s="1"/>
  <c r="AH378" i="1"/>
  <c r="AI378" i="1"/>
  <c r="CW378" i="1" s="1"/>
  <c r="AJ378" i="1"/>
  <c r="CT378" i="1"/>
  <c r="CV378" i="1"/>
  <c r="CX378" i="1"/>
  <c r="FR378" i="1"/>
  <c r="GL378" i="1"/>
  <c r="GO378" i="1"/>
  <c r="GP378" i="1"/>
  <c r="GV378" i="1"/>
  <c r="HC378" i="1"/>
  <c r="I379" i="1"/>
  <c r="U149" i="15" s="1"/>
  <c r="AC379" i="1"/>
  <c r="CQ379" i="1" s="1"/>
  <c r="AD379" i="1"/>
  <c r="CR379" i="1" s="1"/>
  <c r="AE379" i="1"/>
  <c r="AF379" i="1"/>
  <c r="AG379" i="1"/>
  <c r="AH379" i="1"/>
  <c r="CV379" i="1" s="1"/>
  <c r="AI379" i="1"/>
  <c r="AJ379" i="1"/>
  <c r="CX379" i="1" s="1"/>
  <c r="CS379" i="1"/>
  <c r="CU379" i="1"/>
  <c r="CW379" i="1"/>
  <c r="FR379" i="1"/>
  <c r="GL379" i="1"/>
  <c r="GO379" i="1"/>
  <c r="GP379" i="1"/>
  <c r="GV379" i="1"/>
  <c r="HC379" i="1"/>
  <c r="I380" i="1"/>
  <c r="U101" i="13" s="1"/>
  <c r="AC380" i="1"/>
  <c r="AE380" i="1"/>
  <c r="CS380" i="1" s="1"/>
  <c r="AF380" i="1"/>
  <c r="AG380" i="1"/>
  <c r="CU380" i="1" s="1"/>
  <c r="AH380" i="1"/>
  <c r="AI380" i="1"/>
  <c r="CW380" i="1" s="1"/>
  <c r="AJ380" i="1"/>
  <c r="CT380" i="1"/>
  <c r="CV380" i="1"/>
  <c r="CX380" i="1"/>
  <c r="FR380" i="1"/>
  <c r="GL380" i="1"/>
  <c r="GO380" i="1"/>
  <c r="GP380" i="1"/>
  <c r="GV380" i="1"/>
  <c r="HC380" i="1"/>
  <c r="C381" i="1"/>
  <c r="D381" i="1"/>
  <c r="AC381" i="1"/>
  <c r="CQ381" i="1" s="1"/>
  <c r="P381" i="1" s="1"/>
  <c r="AE381" i="1"/>
  <c r="AD381" i="1" s="1"/>
  <c r="CR381" i="1" s="1"/>
  <c r="Q381" i="1" s="1"/>
  <c r="AF381" i="1"/>
  <c r="AG381" i="1"/>
  <c r="CU381" i="1" s="1"/>
  <c r="T381" i="1" s="1"/>
  <c r="AH381" i="1"/>
  <c r="AI381" i="1"/>
  <c r="CW381" i="1" s="1"/>
  <c r="V381" i="1" s="1"/>
  <c r="AJ381" i="1"/>
  <c r="CT381" i="1"/>
  <c r="S381" i="1" s="1"/>
  <c r="CV381" i="1"/>
  <c r="U381" i="1" s="1"/>
  <c r="CX381" i="1"/>
  <c r="W381" i="1" s="1"/>
  <c r="FR381" i="1"/>
  <c r="GL381" i="1"/>
  <c r="GO381" i="1"/>
  <c r="GP381" i="1"/>
  <c r="GV381" i="1"/>
  <c r="GX381" i="1"/>
  <c r="HC381" i="1"/>
  <c r="C382" i="1"/>
  <c r="D382" i="1"/>
  <c r="AC382" i="1"/>
  <c r="AE382" i="1"/>
  <c r="AF382" i="1"/>
  <c r="AG382" i="1"/>
  <c r="CU382" i="1" s="1"/>
  <c r="T382" i="1" s="1"/>
  <c r="AH382" i="1"/>
  <c r="AI382" i="1"/>
  <c r="CW382" i="1" s="1"/>
  <c r="V382" i="1" s="1"/>
  <c r="AJ382" i="1"/>
  <c r="CX382" i="1"/>
  <c r="W382" i="1" s="1"/>
  <c r="FR382" i="1"/>
  <c r="GL382" i="1"/>
  <c r="GO382" i="1"/>
  <c r="GP382" i="1"/>
  <c r="GV382" i="1"/>
  <c r="GX382" i="1"/>
  <c r="HC382" i="1"/>
  <c r="I383" i="1"/>
  <c r="Q81" i="15" s="1"/>
  <c r="AC383" i="1"/>
  <c r="AD383" i="1"/>
  <c r="CR383" i="1" s="1"/>
  <c r="AE383" i="1"/>
  <c r="AF383" i="1"/>
  <c r="CT383" i="1" s="1"/>
  <c r="AG383" i="1"/>
  <c r="AH383" i="1"/>
  <c r="CV383" i="1" s="1"/>
  <c r="AI383" i="1"/>
  <c r="AJ383" i="1"/>
  <c r="CX383" i="1" s="1"/>
  <c r="CQ383" i="1"/>
  <c r="CS383" i="1"/>
  <c r="CU383" i="1"/>
  <c r="CW383" i="1"/>
  <c r="FR383" i="1"/>
  <c r="GL383" i="1"/>
  <c r="GO383" i="1"/>
  <c r="GP383" i="1"/>
  <c r="GV383" i="1"/>
  <c r="HC383" i="1" s="1"/>
  <c r="I384" i="1"/>
  <c r="Q62" i="13" s="1"/>
  <c r="AC384" i="1"/>
  <c r="CQ384" i="1" s="1"/>
  <c r="AE384" i="1"/>
  <c r="AD384" i="1" s="1"/>
  <c r="CR384" i="1" s="1"/>
  <c r="AF384" i="1"/>
  <c r="AG384" i="1"/>
  <c r="CU384" i="1" s="1"/>
  <c r="AH384" i="1"/>
  <c r="AI384" i="1"/>
  <c r="CW384" i="1" s="1"/>
  <c r="AJ384" i="1"/>
  <c r="CT384" i="1"/>
  <c r="CV384" i="1"/>
  <c r="CX384" i="1"/>
  <c r="FR384" i="1"/>
  <c r="GL384" i="1"/>
  <c r="GO384" i="1"/>
  <c r="GP384" i="1"/>
  <c r="GV384" i="1"/>
  <c r="HC384" i="1"/>
  <c r="B386" i="1"/>
  <c r="B220" i="1" s="1"/>
  <c r="C386" i="1"/>
  <c r="C220" i="1" s="1"/>
  <c r="D386" i="1"/>
  <c r="D220" i="1" s="1"/>
  <c r="F386" i="1"/>
  <c r="F220" i="1" s="1"/>
  <c r="G386" i="1"/>
  <c r="G220" i="1" s="1"/>
  <c r="BX386" i="1"/>
  <c r="BX220" i="1" s="1"/>
  <c r="CK386" i="1"/>
  <c r="CK220" i="1" s="1"/>
  <c r="CL386" i="1"/>
  <c r="CL220" i="1" s="1"/>
  <c r="CM386" i="1"/>
  <c r="CM220" i="1" s="1"/>
  <c r="FP386" i="1"/>
  <c r="FP220" i="1" s="1"/>
  <c r="GC386" i="1"/>
  <c r="GC220" i="1" s="1"/>
  <c r="GD386" i="1"/>
  <c r="GD220" i="1" s="1"/>
  <c r="GE386" i="1"/>
  <c r="GE220" i="1" s="1"/>
  <c r="D416" i="1"/>
  <c r="E418" i="1"/>
  <c r="Z418" i="1"/>
  <c r="AA418" i="1"/>
  <c r="AM418" i="1"/>
  <c r="AN418" i="1"/>
  <c r="BE418" i="1"/>
  <c r="BF418" i="1"/>
  <c r="BG418" i="1"/>
  <c r="BH418" i="1"/>
  <c r="BI418" i="1"/>
  <c r="BJ418" i="1"/>
  <c r="BK418" i="1"/>
  <c r="BL418" i="1"/>
  <c r="BM418" i="1"/>
  <c r="BN418" i="1"/>
  <c r="BO418" i="1"/>
  <c r="BP418" i="1"/>
  <c r="BQ418" i="1"/>
  <c r="BR418" i="1"/>
  <c r="BS418" i="1"/>
  <c r="BT418" i="1"/>
  <c r="BU418" i="1"/>
  <c r="BV418" i="1"/>
  <c r="BW418" i="1"/>
  <c r="CN418" i="1"/>
  <c r="CO418" i="1"/>
  <c r="CP418" i="1"/>
  <c r="CQ418" i="1"/>
  <c r="CR418" i="1"/>
  <c r="CS418" i="1"/>
  <c r="CT418" i="1"/>
  <c r="CU418" i="1"/>
  <c r="CV418" i="1"/>
  <c r="CW418" i="1"/>
  <c r="CX418" i="1"/>
  <c r="CY418" i="1"/>
  <c r="CZ418" i="1"/>
  <c r="DA418" i="1"/>
  <c r="DB418" i="1"/>
  <c r="DC418" i="1"/>
  <c r="DD418" i="1"/>
  <c r="DE418" i="1"/>
  <c r="DF418" i="1"/>
  <c r="DR418" i="1"/>
  <c r="DS418" i="1"/>
  <c r="EE418" i="1"/>
  <c r="EF418" i="1"/>
  <c r="EW418" i="1"/>
  <c r="EX418" i="1"/>
  <c r="EY418" i="1"/>
  <c r="EZ418" i="1"/>
  <c r="FA418" i="1"/>
  <c r="FB418" i="1"/>
  <c r="FC418" i="1"/>
  <c r="FD418" i="1"/>
  <c r="FE418" i="1"/>
  <c r="FF418" i="1"/>
  <c r="FG418" i="1"/>
  <c r="FH418" i="1"/>
  <c r="FI418" i="1"/>
  <c r="FJ418" i="1"/>
  <c r="FK418" i="1"/>
  <c r="FL418" i="1"/>
  <c r="FM418" i="1"/>
  <c r="FN418" i="1"/>
  <c r="FO418" i="1"/>
  <c r="GF418" i="1"/>
  <c r="GG418" i="1"/>
  <c r="GH418" i="1"/>
  <c r="GI418" i="1"/>
  <c r="GJ418" i="1"/>
  <c r="GK418" i="1"/>
  <c r="GL418" i="1"/>
  <c r="GM418" i="1"/>
  <c r="GN418" i="1"/>
  <c r="GO418" i="1"/>
  <c r="GP418" i="1"/>
  <c r="GQ418" i="1"/>
  <c r="GR418" i="1"/>
  <c r="GS418" i="1"/>
  <c r="GT418" i="1"/>
  <c r="GU418" i="1"/>
  <c r="GV418" i="1"/>
  <c r="GW418" i="1"/>
  <c r="GX418" i="1"/>
  <c r="C420" i="1"/>
  <c r="D420" i="1"/>
  <c r="AC420" i="1"/>
  <c r="CQ420" i="1" s="1"/>
  <c r="P420" i="1" s="1"/>
  <c r="AE420" i="1"/>
  <c r="AD420" i="1" s="1"/>
  <c r="CR420" i="1" s="1"/>
  <c r="Q420" i="1" s="1"/>
  <c r="AF420" i="1"/>
  <c r="AG420" i="1"/>
  <c r="CU420" i="1" s="1"/>
  <c r="T420" i="1" s="1"/>
  <c r="AH420" i="1"/>
  <c r="AI420" i="1"/>
  <c r="CW420" i="1" s="1"/>
  <c r="V420" i="1" s="1"/>
  <c r="AJ420" i="1"/>
  <c r="CT420" i="1"/>
  <c r="S420" i="1" s="1"/>
  <c r="CV420" i="1"/>
  <c r="U420" i="1" s="1"/>
  <c r="CX420" i="1"/>
  <c r="W420" i="1" s="1"/>
  <c r="FR420" i="1"/>
  <c r="GL420" i="1"/>
  <c r="GO420" i="1"/>
  <c r="GP420" i="1"/>
  <c r="GV420" i="1"/>
  <c r="GX420" i="1"/>
  <c r="HC420" i="1"/>
  <c r="C421" i="1"/>
  <c r="D421" i="1"/>
  <c r="AC421" i="1"/>
  <c r="AE421" i="1"/>
  <c r="AF421" i="1"/>
  <c r="AG421" i="1"/>
  <c r="CU421" i="1" s="1"/>
  <c r="T421" i="1" s="1"/>
  <c r="AH421" i="1"/>
  <c r="AI421" i="1"/>
  <c r="CW421" i="1" s="1"/>
  <c r="V421" i="1" s="1"/>
  <c r="AJ421" i="1"/>
  <c r="CX421" i="1"/>
  <c r="W421" i="1" s="1"/>
  <c r="FR421" i="1"/>
  <c r="GL421" i="1"/>
  <c r="GO421" i="1"/>
  <c r="GP421" i="1"/>
  <c r="GV421" i="1"/>
  <c r="GX421" i="1"/>
  <c r="HC421" i="1"/>
  <c r="I422" i="1"/>
  <c r="Z139" i="15" s="1"/>
  <c r="AC422" i="1"/>
  <c r="CQ422" i="1" s="1"/>
  <c r="AD422" i="1"/>
  <c r="CR422" i="1" s="1"/>
  <c r="AE422" i="1"/>
  <c r="AF422" i="1"/>
  <c r="CT422" i="1" s="1"/>
  <c r="AG422" i="1"/>
  <c r="AH422" i="1"/>
  <c r="CV422" i="1" s="1"/>
  <c r="AI422" i="1"/>
  <c r="AJ422" i="1"/>
  <c r="CX422" i="1" s="1"/>
  <c r="CS422" i="1"/>
  <c r="CU422" i="1"/>
  <c r="CW422" i="1"/>
  <c r="FR422" i="1"/>
  <c r="GL422" i="1"/>
  <c r="GO422" i="1"/>
  <c r="GP422" i="1"/>
  <c r="GV422" i="1"/>
  <c r="HC422" i="1" s="1"/>
  <c r="I423" i="1"/>
  <c r="Z86" i="13" s="1"/>
  <c r="AC423" i="1"/>
  <c r="CQ423" i="1" s="1"/>
  <c r="AE423" i="1"/>
  <c r="AD423" i="1" s="1"/>
  <c r="CR423" i="1" s="1"/>
  <c r="AF423" i="1"/>
  <c r="AG423" i="1"/>
  <c r="CU423" i="1" s="1"/>
  <c r="AH423" i="1"/>
  <c r="AI423" i="1"/>
  <c r="CW423" i="1" s="1"/>
  <c r="AJ423" i="1"/>
  <c r="CT423" i="1"/>
  <c r="CV423" i="1"/>
  <c r="CX423" i="1"/>
  <c r="FR423" i="1"/>
  <c r="GL423" i="1"/>
  <c r="GO423" i="1"/>
  <c r="GP423" i="1"/>
  <c r="GV423" i="1"/>
  <c r="HC423" i="1"/>
  <c r="I424" i="1"/>
  <c r="P104" i="15" s="1"/>
  <c r="AC424" i="1"/>
  <c r="CQ424" i="1" s="1"/>
  <c r="AD424" i="1"/>
  <c r="CR424" i="1" s="1"/>
  <c r="AE424" i="1"/>
  <c r="AF424" i="1"/>
  <c r="AG424" i="1"/>
  <c r="AH424" i="1"/>
  <c r="CV424" i="1" s="1"/>
  <c r="AI424" i="1"/>
  <c r="AJ424" i="1"/>
  <c r="CX424" i="1" s="1"/>
  <c r="CS424" i="1"/>
  <c r="CU424" i="1"/>
  <c r="CW424" i="1"/>
  <c r="FR424" i="1"/>
  <c r="GL424" i="1"/>
  <c r="GO424" i="1"/>
  <c r="GP424" i="1"/>
  <c r="GV424" i="1"/>
  <c r="HC424" i="1"/>
  <c r="I425" i="1"/>
  <c r="P38" i="13" s="1"/>
  <c r="AC425" i="1"/>
  <c r="AE425" i="1"/>
  <c r="CS425" i="1" s="1"/>
  <c r="AF425" i="1"/>
  <c r="AG425" i="1"/>
  <c r="CU425" i="1" s="1"/>
  <c r="AH425" i="1"/>
  <c r="AI425" i="1"/>
  <c r="CW425" i="1" s="1"/>
  <c r="AJ425" i="1"/>
  <c r="CT425" i="1"/>
  <c r="CV425" i="1"/>
  <c r="CX425" i="1"/>
  <c r="FR425" i="1"/>
  <c r="GL425" i="1"/>
  <c r="GO425" i="1"/>
  <c r="GP425" i="1"/>
  <c r="GV425" i="1"/>
  <c r="HC425" i="1"/>
  <c r="I426" i="1"/>
  <c r="P105" i="15" s="1"/>
  <c r="AC426" i="1"/>
  <c r="CQ426" i="1" s="1"/>
  <c r="AD426" i="1"/>
  <c r="AE426" i="1"/>
  <c r="AF426" i="1"/>
  <c r="CT426" i="1" s="1"/>
  <c r="AG426" i="1"/>
  <c r="AH426" i="1"/>
  <c r="CV426" i="1" s="1"/>
  <c r="AI426" i="1"/>
  <c r="AJ426" i="1"/>
  <c r="CX426" i="1" s="1"/>
  <c r="CS426" i="1"/>
  <c r="CU426" i="1"/>
  <c r="CW426" i="1"/>
  <c r="FR426" i="1"/>
  <c r="GL426" i="1"/>
  <c r="GO426" i="1"/>
  <c r="GP426" i="1"/>
  <c r="GV426" i="1"/>
  <c r="HC426" i="1" s="1"/>
  <c r="I427" i="1"/>
  <c r="P39" i="13" s="1"/>
  <c r="AC427" i="1"/>
  <c r="AE427" i="1"/>
  <c r="AD427" i="1" s="1"/>
  <c r="CR427" i="1" s="1"/>
  <c r="AF427" i="1"/>
  <c r="AG427" i="1"/>
  <c r="CU427" i="1" s="1"/>
  <c r="AH427" i="1"/>
  <c r="AI427" i="1"/>
  <c r="CW427" i="1" s="1"/>
  <c r="AJ427" i="1"/>
  <c r="CT427" i="1"/>
  <c r="CV427" i="1"/>
  <c r="CX427" i="1"/>
  <c r="FR427" i="1"/>
  <c r="GL427" i="1"/>
  <c r="GO427" i="1"/>
  <c r="GP427" i="1"/>
  <c r="GV427" i="1"/>
  <c r="HC427" i="1"/>
  <c r="I428" i="1"/>
  <c r="AC428" i="1"/>
  <c r="CQ428" i="1" s="1"/>
  <c r="AD428" i="1"/>
  <c r="CR428" i="1" s="1"/>
  <c r="AE428" i="1"/>
  <c r="AF428" i="1"/>
  <c r="CT428" i="1" s="1"/>
  <c r="AG428" i="1"/>
  <c r="AH428" i="1"/>
  <c r="CV428" i="1" s="1"/>
  <c r="AI428" i="1"/>
  <c r="AJ428" i="1"/>
  <c r="CX428" i="1" s="1"/>
  <c r="CS428" i="1"/>
  <c r="CU428" i="1"/>
  <c r="CW428" i="1"/>
  <c r="FR428" i="1"/>
  <c r="GL428" i="1"/>
  <c r="GO428" i="1"/>
  <c r="GP428" i="1"/>
  <c r="GV428" i="1"/>
  <c r="HC428" i="1"/>
  <c r="I429" i="1"/>
  <c r="P37" i="13" s="1"/>
  <c r="AC429" i="1"/>
  <c r="AE429" i="1"/>
  <c r="AF429" i="1"/>
  <c r="AG429" i="1"/>
  <c r="CU429" i="1" s="1"/>
  <c r="AH429" i="1"/>
  <c r="AI429" i="1"/>
  <c r="CW429" i="1" s="1"/>
  <c r="AJ429" i="1"/>
  <c r="CT429" i="1"/>
  <c r="CV429" i="1"/>
  <c r="CX429" i="1"/>
  <c r="FR429" i="1"/>
  <c r="GL429" i="1"/>
  <c r="GO429" i="1"/>
  <c r="GP429" i="1"/>
  <c r="GV429" i="1"/>
  <c r="HC429" i="1"/>
  <c r="I430" i="1"/>
  <c r="P91" i="15" s="1"/>
  <c r="AC430" i="1"/>
  <c r="CQ430" i="1" s="1"/>
  <c r="AD430" i="1"/>
  <c r="AE430" i="1"/>
  <c r="AF430" i="1"/>
  <c r="CT430" i="1" s="1"/>
  <c r="AG430" i="1"/>
  <c r="AH430" i="1"/>
  <c r="CV430" i="1" s="1"/>
  <c r="AI430" i="1"/>
  <c r="AJ430" i="1"/>
  <c r="CX430" i="1" s="1"/>
  <c r="CS430" i="1"/>
  <c r="CU430" i="1"/>
  <c r="CW430" i="1"/>
  <c r="FR430" i="1"/>
  <c r="GL430" i="1"/>
  <c r="GO430" i="1"/>
  <c r="GP430" i="1"/>
  <c r="GV430" i="1"/>
  <c r="HC430" i="1" s="1"/>
  <c r="I431" i="1"/>
  <c r="AC431" i="1"/>
  <c r="AE431" i="1"/>
  <c r="AD431" i="1" s="1"/>
  <c r="CR431" i="1" s="1"/>
  <c r="AF431" i="1"/>
  <c r="AG431" i="1"/>
  <c r="CU431" i="1" s="1"/>
  <c r="AH431" i="1"/>
  <c r="AI431" i="1"/>
  <c r="CW431" i="1" s="1"/>
  <c r="AJ431" i="1"/>
  <c r="CT431" i="1"/>
  <c r="CV431" i="1"/>
  <c r="CX431" i="1"/>
  <c r="FR431" i="1"/>
  <c r="GL431" i="1"/>
  <c r="GO431" i="1"/>
  <c r="GP431" i="1"/>
  <c r="GV431" i="1"/>
  <c r="HC431" i="1"/>
  <c r="I432" i="1"/>
  <c r="P92" i="15" s="1"/>
  <c r="AC432" i="1"/>
  <c r="CQ432" i="1" s="1"/>
  <c r="AD432" i="1"/>
  <c r="CR432" i="1" s="1"/>
  <c r="AE432" i="1"/>
  <c r="AF432" i="1"/>
  <c r="CT432" i="1" s="1"/>
  <c r="AG432" i="1"/>
  <c r="AH432" i="1"/>
  <c r="CV432" i="1" s="1"/>
  <c r="AI432" i="1"/>
  <c r="AJ432" i="1"/>
  <c r="CX432" i="1" s="1"/>
  <c r="CS432" i="1"/>
  <c r="CU432" i="1"/>
  <c r="CW432" i="1"/>
  <c r="FR432" i="1"/>
  <c r="GL432" i="1"/>
  <c r="GO432" i="1"/>
  <c r="GP432" i="1"/>
  <c r="GV432" i="1"/>
  <c r="HC432" i="1"/>
  <c r="I433" i="1"/>
  <c r="P34" i="13" s="1"/>
  <c r="AC433" i="1"/>
  <c r="AE433" i="1"/>
  <c r="AF433" i="1"/>
  <c r="AG433" i="1"/>
  <c r="CU433" i="1" s="1"/>
  <c r="AH433" i="1"/>
  <c r="AI433" i="1"/>
  <c r="CW433" i="1" s="1"/>
  <c r="AJ433" i="1"/>
  <c r="CT433" i="1"/>
  <c r="CV433" i="1"/>
  <c r="CX433" i="1"/>
  <c r="FR433" i="1"/>
  <c r="GL433" i="1"/>
  <c r="GO433" i="1"/>
  <c r="GP433" i="1"/>
  <c r="GV433" i="1"/>
  <c r="HC433" i="1"/>
  <c r="I434" i="1"/>
  <c r="AC434" i="1"/>
  <c r="CQ434" i="1" s="1"/>
  <c r="AD434" i="1"/>
  <c r="CR434" i="1" s="1"/>
  <c r="AE434" i="1"/>
  <c r="AF434" i="1"/>
  <c r="CT434" i="1" s="1"/>
  <c r="AG434" i="1"/>
  <c r="AH434" i="1"/>
  <c r="CV434" i="1" s="1"/>
  <c r="AI434" i="1"/>
  <c r="AJ434" i="1"/>
  <c r="CX434" i="1" s="1"/>
  <c r="CS434" i="1"/>
  <c r="CU434" i="1"/>
  <c r="CW434" i="1"/>
  <c r="FR434" i="1"/>
  <c r="GL434" i="1"/>
  <c r="GO434" i="1"/>
  <c r="GP434" i="1"/>
  <c r="GV434" i="1"/>
  <c r="HC434" i="1"/>
  <c r="I435" i="1"/>
  <c r="P35" i="13" s="1"/>
  <c r="O35" i="13" s="1"/>
  <c r="E35" i="13" s="1"/>
  <c r="G35" i="13" s="1"/>
  <c r="AC435" i="1"/>
  <c r="AE435" i="1"/>
  <c r="CS435" i="1" s="1"/>
  <c r="AF435" i="1"/>
  <c r="AG435" i="1"/>
  <c r="CU435" i="1" s="1"/>
  <c r="AH435" i="1"/>
  <c r="AI435" i="1"/>
  <c r="CW435" i="1" s="1"/>
  <c r="AJ435" i="1"/>
  <c r="CT435" i="1"/>
  <c r="CV435" i="1"/>
  <c r="CX435" i="1"/>
  <c r="FR435" i="1"/>
  <c r="GL435" i="1"/>
  <c r="GO435" i="1"/>
  <c r="GP435" i="1"/>
  <c r="GV435" i="1"/>
  <c r="HC435" i="1"/>
  <c r="I436" i="1"/>
  <c r="P93" i="15" s="1"/>
  <c r="AC436" i="1"/>
  <c r="CQ436" i="1" s="1"/>
  <c r="AD436" i="1"/>
  <c r="CR436" i="1" s="1"/>
  <c r="AE436" i="1"/>
  <c r="AF436" i="1"/>
  <c r="CT436" i="1" s="1"/>
  <c r="AG436" i="1"/>
  <c r="AH436" i="1"/>
  <c r="CV436" i="1" s="1"/>
  <c r="AI436" i="1"/>
  <c r="AJ436" i="1"/>
  <c r="CX436" i="1" s="1"/>
  <c r="CS436" i="1"/>
  <c r="CU436" i="1"/>
  <c r="CW436" i="1"/>
  <c r="FR436" i="1"/>
  <c r="GL436" i="1"/>
  <c r="GO436" i="1"/>
  <c r="GP436" i="1"/>
  <c r="GV436" i="1"/>
  <c r="HC436" i="1" s="1"/>
  <c r="I437" i="1"/>
  <c r="P36" i="13" s="1"/>
  <c r="AC437" i="1"/>
  <c r="CQ437" i="1" s="1"/>
  <c r="AE437" i="1"/>
  <c r="AD437" i="1" s="1"/>
  <c r="CR437" i="1" s="1"/>
  <c r="AF437" i="1"/>
  <c r="AG437" i="1"/>
  <c r="CU437" i="1" s="1"/>
  <c r="AH437" i="1"/>
  <c r="AI437" i="1"/>
  <c r="CW437" i="1" s="1"/>
  <c r="AJ437" i="1"/>
  <c r="CT437" i="1"/>
  <c r="CV437" i="1"/>
  <c r="CX437" i="1"/>
  <c r="FR437" i="1"/>
  <c r="GL437" i="1"/>
  <c r="GO437" i="1"/>
  <c r="GP437" i="1"/>
  <c r="GV437" i="1"/>
  <c r="HC437" i="1"/>
  <c r="I438" i="1"/>
  <c r="P89" i="15" s="1"/>
  <c r="AC438" i="1"/>
  <c r="CQ438" i="1" s="1"/>
  <c r="AD438" i="1"/>
  <c r="CR438" i="1" s="1"/>
  <c r="AE438" i="1"/>
  <c r="AF438" i="1"/>
  <c r="AG438" i="1"/>
  <c r="AH438" i="1"/>
  <c r="CV438" i="1" s="1"/>
  <c r="AI438" i="1"/>
  <c r="AJ438" i="1"/>
  <c r="CX438" i="1" s="1"/>
  <c r="CS438" i="1"/>
  <c r="CU438" i="1"/>
  <c r="CW438" i="1"/>
  <c r="FR438" i="1"/>
  <c r="GL438" i="1"/>
  <c r="GO438" i="1"/>
  <c r="GP438" i="1"/>
  <c r="GV438" i="1"/>
  <c r="HC438" i="1"/>
  <c r="I439" i="1"/>
  <c r="P40" i="13" s="1"/>
  <c r="AC439" i="1"/>
  <c r="AE439" i="1"/>
  <c r="CS439" i="1" s="1"/>
  <c r="AF439" i="1"/>
  <c r="AG439" i="1"/>
  <c r="CU439" i="1" s="1"/>
  <c r="AH439" i="1"/>
  <c r="AI439" i="1"/>
  <c r="CW439" i="1" s="1"/>
  <c r="AJ439" i="1"/>
  <c r="CT439" i="1"/>
  <c r="CV439" i="1"/>
  <c r="CX439" i="1"/>
  <c r="FR439" i="1"/>
  <c r="GL439" i="1"/>
  <c r="GO439" i="1"/>
  <c r="GP439" i="1"/>
  <c r="GV439" i="1"/>
  <c r="HC439" i="1"/>
  <c r="I440" i="1"/>
  <c r="P94" i="15" s="1"/>
  <c r="AC440" i="1"/>
  <c r="CQ440" i="1" s="1"/>
  <c r="AD440" i="1"/>
  <c r="CR440" i="1" s="1"/>
  <c r="AE440" i="1"/>
  <c r="AF440" i="1"/>
  <c r="CT440" i="1" s="1"/>
  <c r="AG440" i="1"/>
  <c r="AH440" i="1"/>
  <c r="CV440" i="1" s="1"/>
  <c r="AI440" i="1"/>
  <c r="AJ440" i="1"/>
  <c r="CX440" i="1" s="1"/>
  <c r="CS440" i="1"/>
  <c r="CU440" i="1"/>
  <c r="CW440" i="1"/>
  <c r="FR440" i="1"/>
  <c r="GL440" i="1"/>
  <c r="GO440" i="1"/>
  <c r="GP440" i="1"/>
  <c r="GV440" i="1"/>
  <c r="HC440" i="1" s="1"/>
  <c r="I441" i="1"/>
  <c r="P43" i="13" s="1"/>
  <c r="AC441" i="1"/>
  <c r="CQ441" i="1" s="1"/>
  <c r="AE441" i="1"/>
  <c r="AD441" i="1" s="1"/>
  <c r="CR441" i="1" s="1"/>
  <c r="AF441" i="1"/>
  <c r="AG441" i="1"/>
  <c r="CU441" i="1" s="1"/>
  <c r="AH441" i="1"/>
  <c r="AI441" i="1"/>
  <c r="CW441" i="1" s="1"/>
  <c r="AJ441" i="1"/>
  <c r="CT441" i="1"/>
  <c r="CV441" i="1"/>
  <c r="CX441" i="1"/>
  <c r="FR441" i="1"/>
  <c r="GL441" i="1"/>
  <c r="GO441" i="1"/>
  <c r="GP441" i="1"/>
  <c r="GV441" i="1"/>
  <c r="HC441" i="1"/>
  <c r="I442" i="1"/>
  <c r="P95" i="15" s="1"/>
  <c r="AC442" i="1"/>
  <c r="CQ442" i="1" s="1"/>
  <c r="AD442" i="1"/>
  <c r="CR442" i="1" s="1"/>
  <c r="AE442" i="1"/>
  <c r="AF442" i="1"/>
  <c r="AG442" i="1"/>
  <c r="AH442" i="1"/>
  <c r="CV442" i="1" s="1"/>
  <c r="AI442" i="1"/>
  <c r="AJ442" i="1"/>
  <c r="CX442" i="1" s="1"/>
  <c r="CS442" i="1"/>
  <c r="CU442" i="1"/>
  <c r="CW442" i="1"/>
  <c r="FR442" i="1"/>
  <c r="GL442" i="1"/>
  <c r="GO442" i="1"/>
  <c r="GP442" i="1"/>
  <c r="GV442" i="1"/>
  <c r="HC442" i="1"/>
  <c r="I443" i="1"/>
  <c r="P44" i="13" s="1"/>
  <c r="AC443" i="1"/>
  <c r="AE443" i="1"/>
  <c r="CS443" i="1" s="1"/>
  <c r="AF443" i="1"/>
  <c r="AG443" i="1"/>
  <c r="CU443" i="1" s="1"/>
  <c r="AH443" i="1"/>
  <c r="AI443" i="1"/>
  <c r="CW443" i="1" s="1"/>
  <c r="AJ443" i="1"/>
  <c r="CT443" i="1"/>
  <c r="CV443" i="1"/>
  <c r="CX443" i="1"/>
  <c r="FR443" i="1"/>
  <c r="GL443" i="1"/>
  <c r="GO443" i="1"/>
  <c r="GP443" i="1"/>
  <c r="GV443" i="1"/>
  <c r="HC443" i="1"/>
  <c r="I444" i="1"/>
  <c r="P88" i="15" s="1"/>
  <c r="AC444" i="1"/>
  <c r="CQ444" i="1" s="1"/>
  <c r="AD444" i="1"/>
  <c r="CR444" i="1" s="1"/>
  <c r="AE444" i="1"/>
  <c r="AF444" i="1"/>
  <c r="CT444" i="1" s="1"/>
  <c r="AG444" i="1"/>
  <c r="AH444" i="1"/>
  <c r="CV444" i="1" s="1"/>
  <c r="AI444" i="1"/>
  <c r="AJ444" i="1"/>
  <c r="CX444" i="1" s="1"/>
  <c r="CS444" i="1"/>
  <c r="CU444" i="1"/>
  <c r="CW444" i="1"/>
  <c r="FR444" i="1"/>
  <c r="GL444" i="1"/>
  <c r="GO444" i="1"/>
  <c r="GP444" i="1"/>
  <c r="GV444" i="1"/>
  <c r="HC444" i="1" s="1"/>
  <c r="I445" i="1"/>
  <c r="P42" i="13" s="1"/>
  <c r="AC445" i="1"/>
  <c r="CQ445" i="1" s="1"/>
  <c r="AE445" i="1"/>
  <c r="AD445" i="1" s="1"/>
  <c r="CR445" i="1" s="1"/>
  <c r="AF445" i="1"/>
  <c r="AG445" i="1"/>
  <c r="CU445" i="1" s="1"/>
  <c r="AH445" i="1"/>
  <c r="AI445" i="1"/>
  <c r="CW445" i="1" s="1"/>
  <c r="AJ445" i="1"/>
  <c r="CT445" i="1"/>
  <c r="CV445" i="1"/>
  <c r="CX445" i="1"/>
  <c r="FR445" i="1"/>
  <c r="GL445" i="1"/>
  <c r="GO445" i="1"/>
  <c r="GP445" i="1"/>
  <c r="GV445" i="1"/>
  <c r="HC445" i="1"/>
  <c r="I446" i="1"/>
  <c r="P87" i="15" s="1"/>
  <c r="AC446" i="1"/>
  <c r="CQ446" i="1" s="1"/>
  <c r="AD446" i="1"/>
  <c r="CR446" i="1" s="1"/>
  <c r="AE446" i="1"/>
  <c r="AF446" i="1"/>
  <c r="AG446" i="1"/>
  <c r="AH446" i="1"/>
  <c r="CV446" i="1" s="1"/>
  <c r="AI446" i="1"/>
  <c r="AJ446" i="1"/>
  <c r="CX446" i="1" s="1"/>
  <c r="CS446" i="1"/>
  <c r="CU446" i="1"/>
  <c r="CW446" i="1"/>
  <c r="FR446" i="1"/>
  <c r="GL446" i="1"/>
  <c r="GO446" i="1"/>
  <c r="GP446" i="1"/>
  <c r="GV446" i="1"/>
  <c r="HC446" i="1"/>
  <c r="I447" i="1"/>
  <c r="P41" i="13" s="1"/>
  <c r="AC447" i="1"/>
  <c r="AE447" i="1"/>
  <c r="CS447" i="1" s="1"/>
  <c r="AF447" i="1"/>
  <c r="AG447" i="1"/>
  <c r="CU447" i="1" s="1"/>
  <c r="AH447" i="1"/>
  <c r="AI447" i="1"/>
  <c r="CW447" i="1" s="1"/>
  <c r="AJ447" i="1"/>
  <c r="CT447" i="1"/>
  <c r="CV447" i="1"/>
  <c r="CX447" i="1"/>
  <c r="FR447" i="1"/>
  <c r="GL447" i="1"/>
  <c r="GO447" i="1"/>
  <c r="GP447" i="1"/>
  <c r="GV447" i="1"/>
  <c r="HC447" i="1"/>
  <c r="C448" i="1"/>
  <c r="D448" i="1"/>
  <c r="AC448" i="1"/>
  <c r="CQ448" i="1" s="1"/>
  <c r="P448" i="1" s="1"/>
  <c r="AE448" i="1"/>
  <c r="AD448" i="1" s="1"/>
  <c r="CR448" i="1" s="1"/>
  <c r="Q448" i="1" s="1"/>
  <c r="AF448" i="1"/>
  <c r="AG448" i="1"/>
  <c r="CU448" i="1" s="1"/>
  <c r="T448" i="1" s="1"/>
  <c r="AH448" i="1"/>
  <c r="AI448" i="1"/>
  <c r="CW448" i="1" s="1"/>
  <c r="V448" i="1" s="1"/>
  <c r="AJ448" i="1"/>
  <c r="CT448" i="1"/>
  <c r="S448" i="1" s="1"/>
  <c r="CV448" i="1"/>
  <c r="U448" i="1" s="1"/>
  <c r="CX448" i="1"/>
  <c r="W448" i="1" s="1"/>
  <c r="FR448" i="1"/>
  <c r="GL448" i="1"/>
  <c r="GO448" i="1"/>
  <c r="GP448" i="1"/>
  <c r="GV448" i="1"/>
  <c r="GX448" i="1"/>
  <c r="HC448" i="1"/>
  <c r="C449" i="1"/>
  <c r="D449" i="1"/>
  <c r="AC449" i="1"/>
  <c r="AE449" i="1"/>
  <c r="CS449" i="1" s="1"/>
  <c r="R449" i="1" s="1"/>
  <c r="AF449" i="1"/>
  <c r="AG449" i="1"/>
  <c r="CU449" i="1" s="1"/>
  <c r="T449" i="1" s="1"/>
  <c r="AH449" i="1"/>
  <c r="AI449" i="1"/>
  <c r="CW449" i="1" s="1"/>
  <c r="V449" i="1" s="1"/>
  <c r="AJ449" i="1"/>
  <c r="CX449" i="1"/>
  <c r="W449" i="1" s="1"/>
  <c r="FR449" i="1"/>
  <c r="GL449" i="1"/>
  <c r="GO449" i="1"/>
  <c r="GP449" i="1"/>
  <c r="GV449" i="1"/>
  <c r="GX449" i="1"/>
  <c r="HC449" i="1"/>
  <c r="C450" i="1"/>
  <c r="D450" i="1"/>
  <c r="AC450" i="1"/>
  <c r="CQ450" i="1" s="1"/>
  <c r="P450" i="1" s="1"/>
  <c r="AE450" i="1"/>
  <c r="AD450" i="1" s="1"/>
  <c r="CR450" i="1" s="1"/>
  <c r="Q450" i="1" s="1"/>
  <c r="AF450" i="1"/>
  <c r="AG450" i="1"/>
  <c r="CU450" i="1" s="1"/>
  <c r="T450" i="1" s="1"/>
  <c r="AH450" i="1"/>
  <c r="AI450" i="1"/>
  <c r="CW450" i="1" s="1"/>
  <c r="V450" i="1" s="1"/>
  <c r="AJ450" i="1"/>
  <c r="CT450" i="1"/>
  <c r="S450" i="1" s="1"/>
  <c r="CV450" i="1"/>
  <c r="U450" i="1" s="1"/>
  <c r="CX450" i="1"/>
  <c r="W450" i="1" s="1"/>
  <c r="FR450" i="1"/>
  <c r="GL450" i="1"/>
  <c r="GO450" i="1"/>
  <c r="GP450" i="1"/>
  <c r="GV450" i="1"/>
  <c r="HC450" i="1" s="1"/>
  <c r="GX450" i="1" s="1"/>
  <c r="C451" i="1"/>
  <c r="D451" i="1"/>
  <c r="AC451" i="1"/>
  <c r="AE451" i="1"/>
  <c r="CS451" i="1" s="1"/>
  <c r="R451" i="1" s="1"/>
  <c r="AF451" i="1"/>
  <c r="AG451" i="1"/>
  <c r="CU451" i="1" s="1"/>
  <c r="T451" i="1" s="1"/>
  <c r="AH451" i="1"/>
  <c r="AI451" i="1"/>
  <c r="CW451" i="1" s="1"/>
  <c r="V451" i="1" s="1"/>
  <c r="AJ451" i="1"/>
  <c r="CX451" i="1"/>
  <c r="W451" i="1" s="1"/>
  <c r="FR451" i="1"/>
  <c r="GL451" i="1"/>
  <c r="GO451" i="1"/>
  <c r="GP451" i="1"/>
  <c r="GV451" i="1"/>
  <c r="GX451" i="1"/>
  <c r="HC451" i="1"/>
  <c r="C452" i="1"/>
  <c r="D452" i="1"/>
  <c r="AC452" i="1"/>
  <c r="CQ452" i="1" s="1"/>
  <c r="P452" i="1" s="1"/>
  <c r="AE452" i="1"/>
  <c r="AD452" i="1" s="1"/>
  <c r="CR452" i="1" s="1"/>
  <c r="Q452" i="1" s="1"/>
  <c r="AF452" i="1"/>
  <c r="AG452" i="1"/>
  <c r="CU452" i="1" s="1"/>
  <c r="T452" i="1" s="1"/>
  <c r="AH452" i="1"/>
  <c r="AI452" i="1"/>
  <c r="CW452" i="1" s="1"/>
  <c r="V452" i="1" s="1"/>
  <c r="AJ452" i="1"/>
  <c r="CT452" i="1"/>
  <c r="S452" i="1" s="1"/>
  <c r="CV452" i="1"/>
  <c r="U452" i="1" s="1"/>
  <c r="CX452" i="1"/>
  <c r="W452" i="1" s="1"/>
  <c r="FR452" i="1"/>
  <c r="GL452" i="1"/>
  <c r="GO452" i="1"/>
  <c r="GP452" i="1"/>
  <c r="GV452" i="1"/>
  <c r="GX452" i="1"/>
  <c r="HC452" i="1"/>
  <c r="C453" i="1"/>
  <c r="D453" i="1"/>
  <c r="AC453" i="1"/>
  <c r="AE453" i="1"/>
  <c r="CS453" i="1" s="1"/>
  <c r="R453" i="1" s="1"/>
  <c r="AF453" i="1"/>
  <c r="AG453" i="1"/>
  <c r="CU453" i="1" s="1"/>
  <c r="T453" i="1" s="1"/>
  <c r="AH453" i="1"/>
  <c r="AI453" i="1"/>
  <c r="CW453" i="1" s="1"/>
  <c r="V453" i="1" s="1"/>
  <c r="AJ453" i="1"/>
  <c r="CX453" i="1"/>
  <c r="W453" i="1" s="1"/>
  <c r="FR453" i="1"/>
  <c r="GL453" i="1"/>
  <c r="GO453" i="1"/>
  <c r="GP453" i="1"/>
  <c r="GV453" i="1"/>
  <c r="GX453" i="1"/>
  <c r="HC453" i="1"/>
  <c r="I454" i="1"/>
  <c r="P74" i="15" s="1"/>
  <c r="AC454" i="1"/>
  <c r="CQ454" i="1" s="1"/>
  <c r="AD454" i="1"/>
  <c r="CR454" i="1" s="1"/>
  <c r="AE454" i="1"/>
  <c r="AF454" i="1"/>
  <c r="CT454" i="1" s="1"/>
  <c r="AG454" i="1"/>
  <c r="AH454" i="1"/>
  <c r="CV454" i="1" s="1"/>
  <c r="AI454" i="1"/>
  <c r="AJ454" i="1"/>
  <c r="CX454" i="1" s="1"/>
  <c r="CS454" i="1"/>
  <c r="CU454" i="1"/>
  <c r="CW454" i="1"/>
  <c r="FR454" i="1"/>
  <c r="GL454" i="1"/>
  <c r="GO454" i="1"/>
  <c r="GP454" i="1"/>
  <c r="GV454" i="1"/>
  <c r="HC454" i="1" s="1"/>
  <c r="I455" i="1"/>
  <c r="P19" i="13" s="1"/>
  <c r="AC455" i="1"/>
  <c r="CQ455" i="1" s="1"/>
  <c r="AE455" i="1"/>
  <c r="AD455" i="1" s="1"/>
  <c r="CR455" i="1" s="1"/>
  <c r="AF455" i="1"/>
  <c r="AG455" i="1"/>
  <c r="CU455" i="1" s="1"/>
  <c r="AH455" i="1"/>
  <c r="AI455" i="1"/>
  <c r="CW455" i="1" s="1"/>
  <c r="AJ455" i="1"/>
  <c r="CT455" i="1"/>
  <c r="CV455" i="1"/>
  <c r="CX455" i="1"/>
  <c r="FR455" i="1"/>
  <c r="GL455" i="1"/>
  <c r="GO455" i="1"/>
  <c r="GP455" i="1"/>
  <c r="GV455" i="1"/>
  <c r="HC455" i="1" s="1"/>
  <c r="I456" i="1"/>
  <c r="P113" i="15" s="1"/>
  <c r="AC456" i="1"/>
  <c r="CQ456" i="1" s="1"/>
  <c r="AD456" i="1"/>
  <c r="CR456" i="1" s="1"/>
  <c r="AE456" i="1"/>
  <c r="AF456" i="1"/>
  <c r="AG456" i="1"/>
  <c r="AH456" i="1"/>
  <c r="CV456" i="1" s="1"/>
  <c r="AI456" i="1"/>
  <c r="AJ456" i="1"/>
  <c r="CX456" i="1" s="1"/>
  <c r="CS456" i="1"/>
  <c r="CU456" i="1"/>
  <c r="CW456" i="1"/>
  <c r="FR456" i="1"/>
  <c r="GL456" i="1"/>
  <c r="GO456" i="1"/>
  <c r="GP456" i="1"/>
  <c r="GV456" i="1"/>
  <c r="HC456" i="1"/>
  <c r="I457" i="1"/>
  <c r="P52" i="13" s="1"/>
  <c r="AC457" i="1"/>
  <c r="AE457" i="1"/>
  <c r="CS457" i="1" s="1"/>
  <c r="AF457" i="1"/>
  <c r="AG457" i="1"/>
  <c r="CU457" i="1" s="1"/>
  <c r="AH457" i="1"/>
  <c r="AI457" i="1"/>
  <c r="CW457" i="1" s="1"/>
  <c r="AJ457" i="1"/>
  <c r="CT457" i="1"/>
  <c r="CV457" i="1"/>
  <c r="CX457" i="1"/>
  <c r="FR457" i="1"/>
  <c r="GL457" i="1"/>
  <c r="GO457" i="1"/>
  <c r="GP457" i="1"/>
  <c r="GV457" i="1"/>
  <c r="HC457" i="1"/>
  <c r="I458" i="1"/>
  <c r="P114" i="15" s="1"/>
  <c r="AC458" i="1"/>
  <c r="AD458" i="1"/>
  <c r="CR458" i="1" s="1"/>
  <c r="AE458" i="1"/>
  <c r="AF458" i="1"/>
  <c r="CT458" i="1" s="1"/>
  <c r="AG458" i="1"/>
  <c r="AH458" i="1"/>
  <c r="CV458" i="1" s="1"/>
  <c r="AI458" i="1"/>
  <c r="AJ458" i="1"/>
  <c r="CX458" i="1" s="1"/>
  <c r="CQ458" i="1"/>
  <c r="CS458" i="1"/>
  <c r="CU458" i="1"/>
  <c r="CW458" i="1"/>
  <c r="FR458" i="1"/>
  <c r="GL458" i="1"/>
  <c r="GO458" i="1"/>
  <c r="GP458" i="1"/>
  <c r="GV458" i="1"/>
  <c r="HC458" i="1" s="1"/>
  <c r="I459" i="1"/>
  <c r="AC459" i="1"/>
  <c r="CQ459" i="1" s="1"/>
  <c r="AE459" i="1"/>
  <c r="AD459" i="1" s="1"/>
  <c r="CR459" i="1" s="1"/>
  <c r="AF459" i="1"/>
  <c r="AG459" i="1"/>
  <c r="CU459" i="1" s="1"/>
  <c r="AH459" i="1"/>
  <c r="AI459" i="1"/>
  <c r="CW459" i="1" s="1"/>
  <c r="AJ459" i="1"/>
  <c r="CT459" i="1"/>
  <c r="CV459" i="1"/>
  <c r="CX459" i="1"/>
  <c r="FR459" i="1"/>
  <c r="GL459" i="1"/>
  <c r="GO459" i="1"/>
  <c r="GP459" i="1"/>
  <c r="GV459" i="1"/>
  <c r="HC459" i="1"/>
  <c r="I460" i="1"/>
  <c r="AD147" i="15" s="1"/>
  <c r="AC460" i="1"/>
  <c r="CQ460" i="1" s="1"/>
  <c r="AD460" i="1"/>
  <c r="CR460" i="1" s="1"/>
  <c r="AE460" i="1"/>
  <c r="AF460" i="1"/>
  <c r="AG460" i="1"/>
  <c r="AH460" i="1"/>
  <c r="CV460" i="1" s="1"/>
  <c r="AI460" i="1"/>
  <c r="AJ460" i="1"/>
  <c r="CX460" i="1" s="1"/>
  <c r="CS460" i="1"/>
  <c r="CU460" i="1"/>
  <c r="CW460" i="1"/>
  <c r="FR460" i="1"/>
  <c r="GL460" i="1"/>
  <c r="GO460" i="1"/>
  <c r="GP460" i="1"/>
  <c r="GV460" i="1"/>
  <c r="HC460" i="1"/>
  <c r="I461" i="1"/>
  <c r="AD99" i="13" s="1"/>
  <c r="AC461" i="1"/>
  <c r="AE461" i="1"/>
  <c r="CS461" i="1" s="1"/>
  <c r="AF461" i="1"/>
  <c r="AG461" i="1"/>
  <c r="CU461" i="1" s="1"/>
  <c r="AH461" i="1"/>
  <c r="AI461" i="1"/>
  <c r="CW461" i="1" s="1"/>
  <c r="AJ461" i="1"/>
  <c r="CT461" i="1"/>
  <c r="CV461" i="1"/>
  <c r="CX461" i="1"/>
  <c r="FR461" i="1"/>
  <c r="GL461" i="1"/>
  <c r="GO461" i="1"/>
  <c r="GP461" i="1"/>
  <c r="GV461" i="1"/>
  <c r="HC461" i="1"/>
  <c r="C462" i="1"/>
  <c r="D462" i="1"/>
  <c r="AC462" i="1"/>
  <c r="CQ462" i="1" s="1"/>
  <c r="P462" i="1" s="1"/>
  <c r="AE462" i="1"/>
  <c r="AD462" i="1" s="1"/>
  <c r="CR462" i="1" s="1"/>
  <c r="Q462" i="1" s="1"/>
  <c r="AF462" i="1"/>
  <c r="AG462" i="1"/>
  <c r="CU462" i="1" s="1"/>
  <c r="T462" i="1" s="1"/>
  <c r="AH462" i="1"/>
  <c r="AI462" i="1"/>
  <c r="CW462" i="1" s="1"/>
  <c r="V462" i="1" s="1"/>
  <c r="AJ462" i="1"/>
  <c r="CT462" i="1"/>
  <c r="S462" i="1" s="1"/>
  <c r="CV462" i="1"/>
  <c r="U462" i="1" s="1"/>
  <c r="CX462" i="1"/>
  <c r="W462" i="1" s="1"/>
  <c r="FR462" i="1"/>
  <c r="GL462" i="1"/>
  <c r="GO462" i="1"/>
  <c r="GP462" i="1"/>
  <c r="GV462" i="1"/>
  <c r="GX462" i="1"/>
  <c r="HC462" i="1"/>
  <c r="C463" i="1"/>
  <c r="D463" i="1"/>
  <c r="AC463" i="1"/>
  <c r="AE463" i="1"/>
  <c r="AF463" i="1"/>
  <c r="AG463" i="1"/>
  <c r="CU463" i="1" s="1"/>
  <c r="T463" i="1" s="1"/>
  <c r="AH463" i="1"/>
  <c r="AI463" i="1"/>
  <c r="CW463" i="1" s="1"/>
  <c r="V463" i="1" s="1"/>
  <c r="AJ463" i="1"/>
  <c r="CX463" i="1"/>
  <c r="W463" i="1" s="1"/>
  <c r="FR463" i="1"/>
  <c r="GL463" i="1"/>
  <c r="GO463" i="1"/>
  <c r="GP463" i="1"/>
  <c r="GV463" i="1"/>
  <c r="GX463" i="1"/>
  <c r="HC463" i="1"/>
  <c r="I464" i="1"/>
  <c r="T144" i="15" s="1"/>
  <c r="AC464" i="1"/>
  <c r="CQ464" i="1" s="1"/>
  <c r="AD464" i="1"/>
  <c r="CR464" i="1" s="1"/>
  <c r="AE464" i="1"/>
  <c r="AF464" i="1"/>
  <c r="CT464" i="1" s="1"/>
  <c r="AG464" i="1"/>
  <c r="AH464" i="1"/>
  <c r="CV464" i="1" s="1"/>
  <c r="AI464" i="1"/>
  <c r="AJ464" i="1"/>
  <c r="CX464" i="1" s="1"/>
  <c r="CS464" i="1"/>
  <c r="CU464" i="1"/>
  <c r="CW464" i="1"/>
  <c r="FR464" i="1"/>
  <c r="GL464" i="1"/>
  <c r="GO464" i="1"/>
  <c r="GP464" i="1"/>
  <c r="GV464" i="1"/>
  <c r="HC464" i="1" s="1"/>
  <c r="I465" i="1"/>
  <c r="T92" i="13" s="1"/>
  <c r="AC465" i="1"/>
  <c r="CQ465" i="1" s="1"/>
  <c r="AE465" i="1"/>
  <c r="AD465" i="1" s="1"/>
  <c r="CR465" i="1" s="1"/>
  <c r="AF465" i="1"/>
  <c r="AG465" i="1"/>
  <c r="CU465" i="1" s="1"/>
  <c r="AH465" i="1"/>
  <c r="AI465" i="1"/>
  <c r="CW465" i="1" s="1"/>
  <c r="AJ465" i="1"/>
  <c r="CT465" i="1"/>
  <c r="CV465" i="1"/>
  <c r="CX465" i="1"/>
  <c r="FR465" i="1"/>
  <c r="GL465" i="1"/>
  <c r="GO465" i="1"/>
  <c r="GP465" i="1"/>
  <c r="GV465" i="1"/>
  <c r="HC465" i="1"/>
  <c r="I466" i="1"/>
  <c r="V149" i="15" s="1"/>
  <c r="AC466" i="1"/>
  <c r="AD466" i="1"/>
  <c r="CR466" i="1" s="1"/>
  <c r="AE466" i="1"/>
  <c r="AF466" i="1"/>
  <c r="AG466" i="1"/>
  <c r="AH466" i="1"/>
  <c r="CV466" i="1" s="1"/>
  <c r="AI466" i="1"/>
  <c r="AJ466" i="1"/>
  <c r="CX466" i="1" s="1"/>
  <c r="CQ466" i="1"/>
  <c r="CS466" i="1"/>
  <c r="CU466" i="1"/>
  <c r="CW466" i="1"/>
  <c r="FR466" i="1"/>
  <c r="GL466" i="1"/>
  <c r="GO466" i="1"/>
  <c r="GP466" i="1"/>
  <c r="GV466" i="1"/>
  <c r="HC466" i="1"/>
  <c r="I467" i="1"/>
  <c r="V101" i="13" s="1"/>
  <c r="AC467" i="1"/>
  <c r="AE467" i="1"/>
  <c r="CS467" i="1" s="1"/>
  <c r="AF467" i="1"/>
  <c r="AG467" i="1"/>
  <c r="CU467" i="1" s="1"/>
  <c r="AH467" i="1"/>
  <c r="AI467" i="1"/>
  <c r="CW467" i="1" s="1"/>
  <c r="AJ467" i="1"/>
  <c r="CT467" i="1"/>
  <c r="CV467" i="1"/>
  <c r="CX467" i="1"/>
  <c r="FR467" i="1"/>
  <c r="GL467" i="1"/>
  <c r="GO467" i="1"/>
  <c r="GP467" i="1"/>
  <c r="GV467" i="1"/>
  <c r="HC467" i="1"/>
  <c r="C468" i="1"/>
  <c r="D468" i="1"/>
  <c r="AC468" i="1"/>
  <c r="CQ468" i="1" s="1"/>
  <c r="P468" i="1" s="1"/>
  <c r="AE468" i="1"/>
  <c r="AD468" i="1" s="1"/>
  <c r="CR468" i="1" s="1"/>
  <c r="Q468" i="1" s="1"/>
  <c r="AF468" i="1"/>
  <c r="AG468" i="1"/>
  <c r="CU468" i="1" s="1"/>
  <c r="T468" i="1" s="1"/>
  <c r="AH468" i="1"/>
  <c r="AI468" i="1"/>
  <c r="CW468" i="1" s="1"/>
  <c r="V468" i="1" s="1"/>
  <c r="AJ468" i="1"/>
  <c r="CT468" i="1"/>
  <c r="S468" i="1" s="1"/>
  <c r="CV468" i="1"/>
  <c r="U468" i="1" s="1"/>
  <c r="CX468" i="1"/>
  <c r="W468" i="1" s="1"/>
  <c r="FR468" i="1"/>
  <c r="GL468" i="1"/>
  <c r="GO468" i="1"/>
  <c r="GP468" i="1"/>
  <c r="GV468" i="1"/>
  <c r="GX468" i="1"/>
  <c r="HC468" i="1"/>
  <c r="C469" i="1"/>
  <c r="D469" i="1"/>
  <c r="AC469" i="1"/>
  <c r="AE469" i="1"/>
  <c r="CS469" i="1" s="1"/>
  <c r="R469" i="1" s="1"/>
  <c r="AF469" i="1"/>
  <c r="AG469" i="1"/>
  <c r="CU469" i="1" s="1"/>
  <c r="T469" i="1" s="1"/>
  <c r="AH469" i="1"/>
  <c r="AI469" i="1"/>
  <c r="CW469" i="1" s="1"/>
  <c r="V469" i="1" s="1"/>
  <c r="AJ469" i="1"/>
  <c r="CX469" i="1"/>
  <c r="W469" i="1" s="1"/>
  <c r="FR469" i="1"/>
  <c r="GL469" i="1"/>
  <c r="GO469" i="1"/>
  <c r="GP469" i="1"/>
  <c r="GV469" i="1"/>
  <c r="GX469" i="1"/>
  <c r="HC469" i="1"/>
  <c r="C470" i="1"/>
  <c r="D470" i="1"/>
  <c r="AC470" i="1"/>
  <c r="CQ470" i="1" s="1"/>
  <c r="P470" i="1" s="1"/>
  <c r="AE470" i="1"/>
  <c r="AD470" i="1" s="1"/>
  <c r="CR470" i="1" s="1"/>
  <c r="Q470" i="1" s="1"/>
  <c r="AF470" i="1"/>
  <c r="AG470" i="1"/>
  <c r="CU470" i="1" s="1"/>
  <c r="T470" i="1" s="1"/>
  <c r="AH470" i="1"/>
  <c r="AI470" i="1"/>
  <c r="CW470" i="1" s="1"/>
  <c r="V470" i="1" s="1"/>
  <c r="AJ470" i="1"/>
  <c r="CT470" i="1"/>
  <c r="S470" i="1" s="1"/>
  <c r="CV470" i="1"/>
  <c r="U470" i="1" s="1"/>
  <c r="CX470" i="1"/>
  <c r="W470" i="1" s="1"/>
  <c r="FR470" i="1"/>
  <c r="GL470" i="1"/>
  <c r="GO470" i="1"/>
  <c r="GP470" i="1"/>
  <c r="GV470" i="1"/>
  <c r="GX470" i="1"/>
  <c r="HC470" i="1"/>
  <c r="C471" i="1"/>
  <c r="D471" i="1"/>
  <c r="AC471" i="1"/>
  <c r="AE471" i="1"/>
  <c r="CS471" i="1" s="1"/>
  <c r="R471" i="1" s="1"/>
  <c r="AF471" i="1"/>
  <c r="AG471" i="1"/>
  <c r="CU471" i="1" s="1"/>
  <c r="T471" i="1" s="1"/>
  <c r="AH471" i="1"/>
  <c r="AI471" i="1"/>
  <c r="CW471" i="1" s="1"/>
  <c r="V471" i="1" s="1"/>
  <c r="AJ471" i="1"/>
  <c r="CX471" i="1"/>
  <c r="W471" i="1" s="1"/>
  <c r="FR471" i="1"/>
  <c r="GL471" i="1"/>
  <c r="GO471" i="1"/>
  <c r="GP471" i="1"/>
  <c r="GV471" i="1"/>
  <c r="GX471" i="1"/>
  <c r="HC471" i="1"/>
  <c r="C473" i="1"/>
  <c r="D473" i="1"/>
  <c r="AC473" i="1"/>
  <c r="CQ473" i="1" s="1"/>
  <c r="P473" i="1" s="1"/>
  <c r="AE473" i="1"/>
  <c r="AD473" i="1" s="1"/>
  <c r="CR473" i="1" s="1"/>
  <c r="Q473" i="1" s="1"/>
  <c r="AF473" i="1"/>
  <c r="AG473" i="1"/>
  <c r="CU473" i="1" s="1"/>
  <c r="T473" i="1" s="1"/>
  <c r="AH473" i="1"/>
  <c r="AI473" i="1"/>
  <c r="CW473" i="1" s="1"/>
  <c r="V473" i="1" s="1"/>
  <c r="AJ473" i="1"/>
  <c r="CT473" i="1"/>
  <c r="S473" i="1" s="1"/>
  <c r="CV473" i="1"/>
  <c r="U473" i="1" s="1"/>
  <c r="CX473" i="1"/>
  <c r="W473" i="1" s="1"/>
  <c r="FR473" i="1"/>
  <c r="GL473" i="1"/>
  <c r="GO473" i="1"/>
  <c r="GP473" i="1"/>
  <c r="GV473" i="1"/>
  <c r="GX473" i="1"/>
  <c r="HC473" i="1"/>
  <c r="C474" i="1"/>
  <c r="D474" i="1"/>
  <c r="AC474" i="1"/>
  <c r="AE474" i="1"/>
  <c r="AF474" i="1"/>
  <c r="AG474" i="1"/>
  <c r="CU474" i="1" s="1"/>
  <c r="T474" i="1" s="1"/>
  <c r="AH474" i="1"/>
  <c r="AI474" i="1"/>
  <c r="CW474" i="1" s="1"/>
  <c r="V474" i="1" s="1"/>
  <c r="AJ474" i="1"/>
  <c r="CX474" i="1"/>
  <c r="W474" i="1" s="1"/>
  <c r="FR474" i="1"/>
  <c r="GL474" i="1"/>
  <c r="GO474" i="1"/>
  <c r="GP474" i="1"/>
  <c r="GV474" i="1"/>
  <c r="GX474" i="1"/>
  <c r="HC474" i="1"/>
  <c r="I475" i="1"/>
  <c r="P79" i="15" s="1"/>
  <c r="AC475" i="1"/>
  <c r="AD475" i="1"/>
  <c r="CR475" i="1" s="1"/>
  <c r="AE475" i="1"/>
  <c r="AF475" i="1"/>
  <c r="CT475" i="1" s="1"/>
  <c r="AG475" i="1"/>
  <c r="AH475" i="1"/>
  <c r="CV475" i="1" s="1"/>
  <c r="AI475" i="1"/>
  <c r="AJ475" i="1"/>
  <c r="CX475" i="1" s="1"/>
  <c r="CQ475" i="1"/>
  <c r="CS475" i="1"/>
  <c r="CU475" i="1"/>
  <c r="CW475" i="1"/>
  <c r="FR475" i="1"/>
  <c r="GL475" i="1"/>
  <c r="GO475" i="1"/>
  <c r="GP475" i="1"/>
  <c r="GV475" i="1"/>
  <c r="HC475" i="1" s="1"/>
  <c r="I476" i="1"/>
  <c r="P32" i="13" s="1"/>
  <c r="AC476" i="1"/>
  <c r="CQ476" i="1" s="1"/>
  <c r="AE476" i="1"/>
  <c r="AD476" i="1" s="1"/>
  <c r="CR476" i="1" s="1"/>
  <c r="AF476" i="1"/>
  <c r="AG476" i="1"/>
  <c r="CU476" i="1" s="1"/>
  <c r="AH476" i="1"/>
  <c r="AI476" i="1"/>
  <c r="CW476" i="1" s="1"/>
  <c r="AJ476" i="1"/>
  <c r="CT476" i="1"/>
  <c r="CV476" i="1"/>
  <c r="CX476" i="1"/>
  <c r="FR476" i="1"/>
  <c r="GL476" i="1"/>
  <c r="GO476" i="1"/>
  <c r="GP476" i="1"/>
  <c r="GV476" i="1"/>
  <c r="HC476" i="1"/>
  <c r="I477" i="1"/>
  <c r="P141" i="15" s="1"/>
  <c r="AC477" i="1"/>
  <c r="AD477" i="1"/>
  <c r="CR477" i="1" s="1"/>
  <c r="AE477" i="1"/>
  <c r="AF477" i="1"/>
  <c r="AG477" i="1"/>
  <c r="AH477" i="1"/>
  <c r="CV477" i="1" s="1"/>
  <c r="AI477" i="1"/>
  <c r="AJ477" i="1"/>
  <c r="CX477" i="1" s="1"/>
  <c r="CQ477" i="1"/>
  <c r="CS477" i="1"/>
  <c r="CU477" i="1"/>
  <c r="CW477" i="1"/>
  <c r="FR477" i="1"/>
  <c r="GL477" i="1"/>
  <c r="GO477" i="1"/>
  <c r="GP477" i="1"/>
  <c r="GV477" i="1"/>
  <c r="HC477" i="1"/>
  <c r="I478" i="1"/>
  <c r="P88" i="13" s="1"/>
  <c r="AC478" i="1"/>
  <c r="AE478" i="1"/>
  <c r="CS478" i="1" s="1"/>
  <c r="AF478" i="1"/>
  <c r="AG478" i="1"/>
  <c r="CU478" i="1" s="1"/>
  <c r="AH478" i="1"/>
  <c r="AI478" i="1"/>
  <c r="CW478" i="1" s="1"/>
  <c r="AJ478" i="1"/>
  <c r="CT478" i="1"/>
  <c r="CV478" i="1"/>
  <c r="CX478" i="1"/>
  <c r="FR478" i="1"/>
  <c r="GL478" i="1"/>
  <c r="GO478" i="1"/>
  <c r="GP478" i="1"/>
  <c r="GV478" i="1"/>
  <c r="HC478" i="1"/>
  <c r="I479" i="1"/>
  <c r="P83" i="15" s="1"/>
  <c r="AC479" i="1"/>
  <c r="CQ479" i="1" s="1"/>
  <c r="AD479" i="1"/>
  <c r="CR479" i="1" s="1"/>
  <c r="AE479" i="1"/>
  <c r="AF479" i="1"/>
  <c r="CT479" i="1" s="1"/>
  <c r="AG479" i="1"/>
  <c r="AH479" i="1"/>
  <c r="CV479" i="1" s="1"/>
  <c r="AI479" i="1"/>
  <c r="AJ479" i="1"/>
  <c r="CX479" i="1" s="1"/>
  <c r="CS479" i="1"/>
  <c r="CU479" i="1"/>
  <c r="CW479" i="1"/>
  <c r="FR479" i="1"/>
  <c r="GL479" i="1"/>
  <c r="GO479" i="1"/>
  <c r="GP479" i="1"/>
  <c r="GV479" i="1"/>
  <c r="HC479" i="1" s="1"/>
  <c r="I480" i="1"/>
  <c r="P60" i="13" s="1"/>
  <c r="AC480" i="1"/>
  <c r="CQ480" i="1" s="1"/>
  <c r="AE480" i="1"/>
  <c r="AD480" i="1" s="1"/>
  <c r="CR480" i="1" s="1"/>
  <c r="AF480" i="1"/>
  <c r="AG480" i="1"/>
  <c r="CU480" i="1" s="1"/>
  <c r="AH480" i="1"/>
  <c r="AI480" i="1"/>
  <c r="CW480" i="1" s="1"/>
  <c r="AJ480" i="1"/>
  <c r="CT480" i="1"/>
  <c r="CV480" i="1"/>
  <c r="CX480" i="1"/>
  <c r="FR480" i="1"/>
  <c r="GL480" i="1"/>
  <c r="GO480" i="1"/>
  <c r="GP480" i="1"/>
  <c r="GV480" i="1"/>
  <c r="HC480" i="1" s="1"/>
  <c r="I481" i="1"/>
  <c r="R109" i="15" s="1"/>
  <c r="AC481" i="1"/>
  <c r="CQ481" i="1" s="1"/>
  <c r="AD481" i="1"/>
  <c r="CR481" i="1" s="1"/>
  <c r="AE481" i="1"/>
  <c r="AF481" i="1"/>
  <c r="AG481" i="1"/>
  <c r="AH481" i="1"/>
  <c r="CV481" i="1" s="1"/>
  <c r="AI481" i="1"/>
  <c r="AJ481" i="1"/>
  <c r="CX481" i="1" s="1"/>
  <c r="CS481" i="1"/>
  <c r="CU481" i="1"/>
  <c r="CW481" i="1"/>
  <c r="FR481" i="1"/>
  <c r="GL481" i="1"/>
  <c r="GO481" i="1"/>
  <c r="GP481" i="1"/>
  <c r="GV481" i="1"/>
  <c r="HC481" i="1"/>
  <c r="I482" i="1"/>
  <c r="R48" i="13" s="1"/>
  <c r="AC482" i="1"/>
  <c r="AE482" i="1"/>
  <c r="CS482" i="1" s="1"/>
  <c r="AF482" i="1"/>
  <c r="AG482" i="1"/>
  <c r="CU482" i="1" s="1"/>
  <c r="AH482" i="1"/>
  <c r="AI482" i="1"/>
  <c r="CW482" i="1" s="1"/>
  <c r="AJ482" i="1"/>
  <c r="CT482" i="1"/>
  <c r="CV482" i="1"/>
  <c r="CX482" i="1"/>
  <c r="FR482" i="1"/>
  <c r="GL482" i="1"/>
  <c r="GO482" i="1"/>
  <c r="GP482" i="1"/>
  <c r="GV482" i="1"/>
  <c r="HC482" i="1"/>
  <c r="C483" i="1"/>
  <c r="D483" i="1"/>
  <c r="AC483" i="1"/>
  <c r="CQ483" i="1" s="1"/>
  <c r="P483" i="1" s="1"/>
  <c r="AE483" i="1"/>
  <c r="AD483" i="1" s="1"/>
  <c r="CR483" i="1" s="1"/>
  <c r="Q483" i="1" s="1"/>
  <c r="AF483" i="1"/>
  <c r="AG483" i="1"/>
  <c r="CU483" i="1" s="1"/>
  <c r="T483" i="1" s="1"/>
  <c r="AH483" i="1"/>
  <c r="AI483" i="1"/>
  <c r="CW483" i="1" s="1"/>
  <c r="V483" i="1" s="1"/>
  <c r="AJ483" i="1"/>
  <c r="CT483" i="1"/>
  <c r="S483" i="1" s="1"/>
  <c r="CV483" i="1"/>
  <c r="U483" i="1" s="1"/>
  <c r="CX483" i="1"/>
  <c r="W483" i="1" s="1"/>
  <c r="FR483" i="1"/>
  <c r="GL483" i="1"/>
  <c r="GO483" i="1"/>
  <c r="GP483" i="1"/>
  <c r="GV483" i="1"/>
  <c r="GX483" i="1"/>
  <c r="HC483" i="1"/>
  <c r="C484" i="1"/>
  <c r="D484" i="1"/>
  <c r="AC484" i="1"/>
  <c r="AE484" i="1"/>
  <c r="AF484" i="1"/>
  <c r="AG484" i="1"/>
  <c r="CU484" i="1" s="1"/>
  <c r="T484" i="1" s="1"/>
  <c r="AH484" i="1"/>
  <c r="AI484" i="1"/>
  <c r="CW484" i="1" s="1"/>
  <c r="V484" i="1" s="1"/>
  <c r="AJ484" i="1"/>
  <c r="CX484" i="1"/>
  <c r="W484" i="1" s="1"/>
  <c r="FR484" i="1"/>
  <c r="GL484" i="1"/>
  <c r="GO484" i="1"/>
  <c r="GP484" i="1"/>
  <c r="GV484" i="1"/>
  <c r="GX484" i="1"/>
  <c r="HC484" i="1"/>
  <c r="I485" i="1"/>
  <c r="X67" i="15" s="1"/>
  <c r="AC485" i="1"/>
  <c r="CQ485" i="1" s="1"/>
  <c r="AD485" i="1"/>
  <c r="CR485" i="1" s="1"/>
  <c r="AE485" i="1"/>
  <c r="AF485" i="1"/>
  <c r="CT485" i="1" s="1"/>
  <c r="AG485" i="1"/>
  <c r="AH485" i="1"/>
  <c r="CV485" i="1" s="1"/>
  <c r="AI485" i="1"/>
  <c r="AJ485" i="1"/>
  <c r="CX485" i="1" s="1"/>
  <c r="CS485" i="1"/>
  <c r="CU485" i="1"/>
  <c r="CW485" i="1"/>
  <c r="FR485" i="1"/>
  <c r="GL485" i="1"/>
  <c r="GO485" i="1"/>
  <c r="GP485" i="1"/>
  <c r="GV485" i="1"/>
  <c r="HC485" i="1" s="1"/>
  <c r="I486" i="1"/>
  <c r="X61" i="13" s="1"/>
  <c r="AC486" i="1"/>
  <c r="CQ486" i="1" s="1"/>
  <c r="AE486" i="1"/>
  <c r="AD486" i="1" s="1"/>
  <c r="CR486" i="1" s="1"/>
  <c r="AF486" i="1"/>
  <c r="AG486" i="1"/>
  <c r="CU486" i="1" s="1"/>
  <c r="AH486" i="1"/>
  <c r="AI486" i="1"/>
  <c r="CW486" i="1" s="1"/>
  <c r="AJ486" i="1"/>
  <c r="CT486" i="1"/>
  <c r="CV486" i="1"/>
  <c r="CX486" i="1"/>
  <c r="FR486" i="1"/>
  <c r="GL486" i="1"/>
  <c r="GO486" i="1"/>
  <c r="GP486" i="1"/>
  <c r="GV486" i="1"/>
  <c r="HC486" i="1"/>
  <c r="I487" i="1"/>
  <c r="AE147" i="15" s="1"/>
  <c r="AC487" i="1"/>
  <c r="CQ487" i="1" s="1"/>
  <c r="AD487" i="1"/>
  <c r="CR487" i="1" s="1"/>
  <c r="AE487" i="1"/>
  <c r="AF487" i="1"/>
  <c r="AG487" i="1"/>
  <c r="AH487" i="1"/>
  <c r="CV487" i="1" s="1"/>
  <c r="AI487" i="1"/>
  <c r="AJ487" i="1"/>
  <c r="CX487" i="1" s="1"/>
  <c r="CS487" i="1"/>
  <c r="CU487" i="1"/>
  <c r="CW487" i="1"/>
  <c r="FR487" i="1"/>
  <c r="GL487" i="1"/>
  <c r="GO487" i="1"/>
  <c r="GP487" i="1"/>
  <c r="GV487" i="1"/>
  <c r="HC487" i="1"/>
  <c r="I488" i="1"/>
  <c r="AE99" i="13" s="1"/>
  <c r="AC488" i="1"/>
  <c r="AE488" i="1"/>
  <c r="CS488" i="1" s="1"/>
  <c r="AF488" i="1"/>
  <c r="AG488" i="1"/>
  <c r="CU488" i="1" s="1"/>
  <c r="AH488" i="1"/>
  <c r="AI488" i="1"/>
  <c r="CW488" i="1" s="1"/>
  <c r="AJ488" i="1"/>
  <c r="CT488" i="1"/>
  <c r="CV488" i="1"/>
  <c r="CX488" i="1"/>
  <c r="FR488" i="1"/>
  <c r="GL488" i="1"/>
  <c r="GO488" i="1"/>
  <c r="GP488" i="1"/>
  <c r="GV488" i="1"/>
  <c r="HC488" i="1"/>
  <c r="I489" i="1"/>
  <c r="X69" i="15" s="1"/>
  <c r="AC489" i="1"/>
  <c r="CQ489" i="1" s="1"/>
  <c r="AD489" i="1"/>
  <c r="CR489" i="1" s="1"/>
  <c r="AE489" i="1"/>
  <c r="AF489" i="1"/>
  <c r="CT489" i="1" s="1"/>
  <c r="AG489" i="1"/>
  <c r="AH489" i="1"/>
  <c r="CV489" i="1" s="1"/>
  <c r="AI489" i="1"/>
  <c r="AJ489" i="1"/>
  <c r="CX489" i="1" s="1"/>
  <c r="CS489" i="1"/>
  <c r="CU489" i="1"/>
  <c r="CW489" i="1"/>
  <c r="FR489" i="1"/>
  <c r="GL489" i="1"/>
  <c r="GO489" i="1"/>
  <c r="GP489" i="1"/>
  <c r="GV489" i="1"/>
  <c r="HC489" i="1" s="1"/>
  <c r="I490" i="1"/>
  <c r="X84" i="13" s="1"/>
  <c r="AC490" i="1"/>
  <c r="CQ490" i="1" s="1"/>
  <c r="AE490" i="1"/>
  <c r="AD490" i="1" s="1"/>
  <c r="CR490" i="1" s="1"/>
  <c r="AF490" i="1"/>
  <c r="AG490" i="1"/>
  <c r="CU490" i="1" s="1"/>
  <c r="AH490" i="1"/>
  <c r="AI490" i="1"/>
  <c r="CW490" i="1" s="1"/>
  <c r="AJ490" i="1"/>
  <c r="CT490" i="1"/>
  <c r="CV490" i="1"/>
  <c r="CX490" i="1"/>
  <c r="FR490" i="1"/>
  <c r="GL490" i="1"/>
  <c r="GO490" i="1"/>
  <c r="GP490" i="1"/>
  <c r="GV490" i="1"/>
  <c r="HC490" i="1" s="1"/>
  <c r="I491" i="1"/>
  <c r="P106" i="15" s="1"/>
  <c r="AC491" i="1"/>
  <c r="CQ491" i="1" s="1"/>
  <c r="AD491" i="1"/>
  <c r="CR491" i="1" s="1"/>
  <c r="AE491" i="1"/>
  <c r="AF491" i="1"/>
  <c r="AG491" i="1"/>
  <c r="AH491" i="1"/>
  <c r="CV491" i="1" s="1"/>
  <c r="AI491" i="1"/>
  <c r="AJ491" i="1"/>
  <c r="CX491" i="1" s="1"/>
  <c r="CS491" i="1"/>
  <c r="CU491" i="1"/>
  <c r="CW491" i="1"/>
  <c r="FR491" i="1"/>
  <c r="GL491" i="1"/>
  <c r="GO491" i="1"/>
  <c r="GP491" i="1"/>
  <c r="GV491" i="1"/>
  <c r="HC491" i="1"/>
  <c r="I492" i="1"/>
  <c r="P45" i="13" s="1"/>
  <c r="AC492" i="1"/>
  <c r="AE492" i="1"/>
  <c r="CS492" i="1" s="1"/>
  <c r="AF492" i="1"/>
  <c r="AG492" i="1"/>
  <c r="CU492" i="1" s="1"/>
  <c r="AH492" i="1"/>
  <c r="AI492" i="1"/>
  <c r="CW492" i="1" s="1"/>
  <c r="AJ492" i="1"/>
  <c r="CT492" i="1"/>
  <c r="CV492" i="1"/>
  <c r="CX492" i="1"/>
  <c r="FR492" i="1"/>
  <c r="GL492" i="1"/>
  <c r="GO492" i="1"/>
  <c r="GP492" i="1"/>
  <c r="GV492" i="1"/>
  <c r="HC492" i="1"/>
  <c r="I493" i="1"/>
  <c r="P107" i="15" s="1"/>
  <c r="AC493" i="1"/>
  <c r="AD493" i="1"/>
  <c r="CR493" i="1" s="1"/>
  <c r="AE493" i="1"/>
  <c r="AF493" i="1"/>
  <c r="CT493" i="1" s="1"/>
  <c r="AG493" i="1"/>
  <c r="AH493" i="1"/>
  <c r="CV493" i="1" s="1"/>
  <c r="AI493" i="1"/>
  <c r="AJ493" i="1"/>
  <c r="CX493" i="1" s="1"/>
  <c r="CQ493" i="1"/>
  <c r="CS493" i="1"/>
  <c r="CU493" i="1"/>
  <c r="CW493" i="1"/>
  <c r="FR493" i="1"/>
  <c r="GL493" i="1"/>
  <c r="GO493" i="1"/>
  <c r="GP493" i="1"/>
  <c r="GV493" i="1"/>
  <c r="HC493" i="1" s="1"/>
  <c r="I494" i="1"/>
  <c r="P46" i="13" s="1"/>
  <c r="AC494" i="1"/>
  <c r="CQ494" i="1" s="1"/>
  <c r="AE494" i="1"/>
  <c r="AD494" i="1" s="1"/>
  <c r="CR494" i="1" s="1"/>
  <c r="AF494" i="1"/>
  <c r="AG494" i="1"/>
  <c r="CU494" i="1" s="1"/>
  <c r="AH494" i="1"/>
  <c r="AI494" i="1"/>
  <c r="CW494" i="1" s="1"/>
  <c r="AJ494" i="1"/>
  <c r="CT494" i="1"/>
  <c r="CV494" i="1"/>
  <c r="CX494" i="1"/>
  <c r="FR494" i="1"/>
  <c r="GL494" i="1"/>
  <c r="GO494" i="1"/>
  <c r="GP494" i="1"/>
  <c r="GV494" i="1"/>
  <c r="HC494" i="1"/>
  <c r="I495" i="1"/>
  <c r="P110" i="15" s="1"/>
  <c r="AC495" i="1"/>
  <c r="AD495" i="1"/>
  <c r="CR495" i="1" s="1"/>
  <c r="AE495" i="1"/>
  <c r="AF495" i="1"/>
  <c r="AG495" i="1"/>
  <c r="AH495" i="1"/>
  <c r="CV495" i="1" s="1"/>
  <c r="AI495" i="1"/>
  <c r="AJ495" i="1"/>
  <c r="CX495" i="1" s="1"/>
  <c r="CQ495" i="1"/>
  <c r="CS495" i="1"/>
  <c r="CU495" i="1"/>
  <c r="CW495" i="1"/>
  <c r="FR495" i="1"/>
  <c r="GL495" i="1"/>
  <c r="GO495" i="1"/>
  <c r="GP495" i="1"/>
  <c r="GV495" i="1"/>
  <c r="HC495" i="1"/>
  <c r="I496" i="1"/>
  <c r="P49" i="13" s="1"/>
  <c r="AC496" i="1"/>
  <c r="AE496" i="1"/>
  <c r="CS496" i="1" s="1"/>
  <c r="AF496" i="1"/>
  <c r="AG496" i="1"/>
  <c r="CU496" i="1" s="1"/>
  <c r="AH496" i="1"/>
  <c r="AI496" i="1"/>
  <c r="CW496" i="1" s="1"/>
  <c r="AJ496" i="1"/>
  <c r="CT496" i="1"/>
  <c r="CV496" i="1"/>
  <c r="CX496" i="1"/>
  <c r="FR496" i="1"/>
  <c r="GL496" i="1"/>
  <c r="GO496" i="1"/>
  <c r="GP496" i="1"/>
  <c r="GV496" i="1"/>
  <c r="HC496" i="1"/>
  <c r="I497" i="1"/>
  <c r="P111" i="15" s="1"/>
  <c r="AC497" i="1"/>
  <c r="CQ497" i="1" s="1"/>
  <c r="AD497" i="1"/>
  <c r="CR497" i="1" s="1"/>
  <c r="AE497" i="1"/>
  <c r="AF497" i="1"/>
  <c r="CT497" i="1" s="1"/>
  <c r="AG497" i="1"/>
  <c r="AH497" i="1"/>
  <c r="CV497" i="1" s="1"/>
  <c r="AI497" i="1"/>
  <c r="AJ497" i="1"/>
  <c r="CX497" i="1" s="1"/>
  <c r="CS497" i="1"/>
  <c r="CU497" i="1"/>
  <c r="CW497" i="1"/>
  <c r="FR497" i="1"/>
  <c r="GL497" i="1"/>
  <c r="GO497" i="1"/>
  <c r="GP497" i="1"/>
  <c r="GV497" i="1"/>
  <c r="HC497" i="1" s="1"/>
  <c r="I498" i="1"/>
  <c r="P50" i="13" s="1"/>
  <c r="AC498" i="1"/>
  <c r="CQ498" i="1" s="1"/>
  <c r="AE498" i="1"/>
  <c r="AD498" i="1" s="1"/>
  <c r="CR498" i="1" s="1"/>
  <c r="AF498" i="1"/>
  <c r="AG498" i="1"/>
  <c r="CU498" i="1" s="1"/>
  <c r="AH498" i="1"/>
  <c r="AI498" i="1"/>
  <c r="CW498" i="1" s="1"/>
  <c r="AJ498" i="1"/>
  <c r="CT498" i="1"/>
  <c r="CV498" i="1"/>
  <c r="CX498" i="1"/>
  <c r="FR498" i="1"/>
  <c r="GL498" i="1"/>
  <c r="GO498" i="1"/>
  <c r="GP498" i="1"/>
  <c r="GV498" i="1"/>
  <c r="HC498" i="1"/>
  <c r="C499" i="1"/>
  <c r="D499" i="1"/>
  <c r="AC499" i="1"/>
  <c r="AE499" i="1"/>
  <c r="CS499" i="1" s="1"/>
  <c r="R499" i="1" s="1"/>
  <c r="AF499" i="1"/>
  <c r="AG499" i="1"/>
  <c r="CU499" i="1" s="1"/>
  <c r="T499" i="1" s="1"/>
  <c r="AH499" i="1"/>
  <c r="AI499" i="1"/>
  <c r="CW499" i="1" s="1"/>
  <c r="V499" i="1" s="1"/>
  <c r="AJ499" i="1"/>
  <c r="CT499" i="1"/>
  <c r="S499" i="1" s="1"/>
  <c r="CV499" i="1"/>
  <c r="U499" i="1" s="1"/>
  <c r="CX499" i="1"/>
  <c r="W499" i="1" s="1"/>
  <c r="FR499" i="1"/>
  <c r="GL499" i="1"/>
  <c r="GO499" i="1"/>
  <c r="GP499" i="1"/>
  <c r="GV499" i="1"/>
  <c r="GX499" i="1"/>
  <c r="HC499" i="1"/>
  <c r="C500" i="1"/>
  <c r="D500" i="1"/>
  <c r="AC500" i="1"/>
  <c r="CQ500" i="1" s="1"/>
  <c r="P500" i="1" s="1"/>
  <c r="AE500" i="1"/>
  <c r="AF500" i="1"/>
  <c r="AG500" i="1"/>
  <c r="CU500" i="1" s="1"/>
  <c r="T500" i="1" s="1"/>
  <c r="AH500" i="1"/>
  <c r="AI500" i="1"/>
  <c r="CW500" i="1" s="1"/>
  <c r="V500" i="1" s="1"/>
  <c r="AJ500" i="1"/>
  <c r="CX500" i="1"/>
  <c r="W500" i="1" s="1"/>
  <c r="FR500" i="1"/>
  <c r="GL500" i="1"/>
  <c r="GO500" i="1"/>
  <c r="GP500" i="1"/>
  <c r="GV500" i="1"/>
  <c r="GX500" i="1"/>
  <c r="HC500" i="1"/>
  <c r="I501" i="1"/>
  <c r="P70" i="15" s="1"/>
  <c r="AC501" i="1"/>
  <c r="AD501" i="1"/>
  <c r="CR501" i="1" s="1"/>
  <c r="AE501" i="1"/>
  <c r="AF501" i="1"/>
  <c r="AG501" i="1"/>
  <c r="AH501" i="1"/>
  <c r="CV501" i="1" s="1"/>
  <c r="AI501" i="1"/>
  <c r="AJ501" i="1"/>
  <c r="CX501" i="1" s="1"/>
  <c r="CQ501" i="1"/>
  <c r="CS501" i="1"/>
  <c r="CU501" i="1"/>
  <c r="CW501" i="1"/>
  <c r="V501" i="1" s="1"/>
  <c r="FR501" i="1"/>
  <c r="GL501" i="1"/>
  <c r="GO501" i="1"/>
  <c r="GP501" i="1"/>
  <c r="GV501" i="1"/>
  <c r="HC501" i="1"/>
  <c r="I502" i="1"/>
  <c r="P97" i="13" s="1"/>
  <c r="AC502" i="1"/>
  <c r="AE502" i="1"/>
  <c r="CS502" i="1" s="1"/>
  <c r="AF502" i="1"/>
  <c r="AG502" i="1"/>
  <c r="CU502" i="1" s="1"/>
  <c r="AH502" i="1"/>
  <c r="AI502" i="1"/>
  <c r="CW502" i="1" s="1"/>
  <c r="AJ502" i="1"/>
  <c r="CT502" i="1"/>
  <c r="CV502" i="1"/>
  <c r="CX502" i="1"/>
  <c r="FR502" i="1"/>
  <c r="GL502" i="1"/>
  <c r="GO502" i="1"/>
  <c r="GP502" i="1"/>
  <c r="GV502" i="1"/>
  <c r="HC502" i="1"/>
  <c r="I503" i="1"/>
  <c r="P71" i="15" s="1"/>
  <c r="AC503" i="1"/>
  <c r="CQ503" i="1" s="1"/>
  <c r="AD503" i="1"/>
  <c r="CR503" i="1" s="1"/>
  <c r="AE503" i="1"/>
  <c r="AF503" i="1"/>
  <c r="CT503" i="1" s="1"/>
  <c r="AG503" i="1"/>
  <c r="AH503" i="1"/>
  <c r="CV503" i="1" s="1"/>
  <c r="AI503" i="1"/>
  <c r="AJ503" i="1"/>
  <c r="CX503" i="1" s="1"/>
  <c r="CS503" i="1"/>
  <c r="CU503" i="1"/>
  <c r="CW503" i="1"/>
  <c r="FR503" i="1"/>
  <c r="GL503" i="1"/>
  <c r="GO503" i="1"/>
  <c r="GP503" i="1"/>
  <c r="GV503" i="1"/>
  <c r="HC503" i="1" s="1"/>
  <c r="I504" i="1"/>
  <c r="P98" i="13" s="1"/>
  <c r="AC504" i="1"/>
  <c r="CQ504" i="1" s="1"/>
  <c r="AE504" i="1"/>
  <c r="AD504" i="1" s="1"/>
  <c r="CR504" i="1" s="1"/>
  <c r="AF504" i="1"/>
  <c r="AG504" i="1"/>
  <c r="CU504" i="1" s="1"/>
  <c r="AH504" i="1"/>
  <c r="AI504" i="1"/>
  <c r="CW504" i="1" s="1"/>
  <c r="AJ504" i="1"/>
  <c r="CT504" i="1"/>
  <c r="CV504" i="1"/>
  <c r="CX504" i="1"/>
  <c r="FR504" i="1"/>
  <c r="GL504" i="1"/>
  <c r="GO504" i="1"/>
  <c r="GP504" i="1"/>
  <c r="GV504" i="1"/>
  <c r="HC504" i="1"/>
  <c r="I505" i="1"/>
  <c r="P82" i="15" s="1"/>
  <c r="AC505" i="1"/>
  <c r="AD505" i="1"/>
  <c r="CR505" i="1" s="1"/>
  <c r="AE505" i="1"/>
  <c r="AF505" i="1"/>
  <c r="AG505" i="1"/>
  <c r="AH505" i="1"/>
  <c r="CV505" i="1" s="1"/>
  <c r="AI505" i="1"/>
  <c r="AJ505" i="1"/>
  <c r="CX505" i="1" s="1"/>
  <c r="CQ505" i="1"/>
  <c r="CS505" i="1"/>
  <c r="CU505" i="1"/>
  <c r="CW505" i="1"/>
  <c r="V505" i="1" s="1"/>
  <c r="FR505" i="1"/>
  <c r="GL505" i="1"/>
  <c r="GO505" i="1"/>
  <c r="GP505" i="1"/>
  <c r="GV505" i="1"/>
  <c r="HC505" i="1"/>
  <c r="I506" i="1"/>
  <c r="P75" i="13" s="1"/>
  <c r="AC506" i="1"/>
  <c r="AE506" i="1"/>
  <c r="CS506" i="1" s="1"/>
  <c r="AF506" i="1"/>
  <c r="AG506" i="1"/>
  <c r="CU506" i="1" s="1"/>
  <c r="AH506" i="1"/>
  <c r="AI506" i="1"/>
  <c r="CW506" i="1" s="1"/>
  <c r="AJ506" i="1"/>
  <c r="CT506" i="1"/>
  <c r="CV506" i="1"/>
  <c r="CX506" i="1"/>
  <c r="FR506" i="1"/>
  <c r="GL506" i="1"/>
  <c r="GO506" i="1"/>
  <c r="GP506" i="1"/>
  <c r="GV506" i="1"/>
  <c r="HC506" i="1"/>
  <c r="I507" i="1"/>
  <c r="P98" i="15" s="1"/>
  <c r="AC507" i="1"/>
  <c r="CQ507" i="1" s="1"/>
  <c r="AD507" i="1"/>
  <c r="CR507" i="1" s="1"/>
  <c r="AE507" i="1"/>
  <c r="AF507" i="1"/>
  <c r="CT507" i="1" s="1"/>
  <c r="AG507" i="1"/>
  <c r="AH507" i="1"/>
  <c r="CV507" i="1" s="1"/>
  <c r="AI507" i="1"/>
  <c r="AJ507" i="1"/>
  <c r="CX507" i="1" s="1"/>
  <c r="CS507" i="1"/>
  <c r="CU507" i="1"/>
  <c r="CW507" i="1"/>
  <c r="FR507" i="1"/>
  <c r="GL507" i="1"/>
  <c r="GO507" i="1"/>
  <c r="GP507" i="1"/>
  <c r="GV507" i="1"/>
  <c r="HC507" i="1" s="1"/>
  <c r="I508" i="1"/>
  <c r="P94" i="13" s="1"/>
  <c r="AC508" i="1"/>
  <c r="CQ508" i="1" s="1"/>
  <c r="AE508" i="1"/>
  <c r="AD508" i="1" s="1"/>
  <c r="CR508" i="1" s="1"/>
  <c r="AF508" i="1"/>
  <c r="AG508" i="1"/>
  <c r="CU508" i="1" s="1"/>
  <c r="AH508" i="1"/>
  <c r="AI508" i="1"/>
  <c r="CW508" i="1" s="1"/>
  <c r="AJ508" i="1"/>
  <c r="CT508" i="1"/>
  <c r="CV508" i="1"/>
  <c r="CX508" i="1"/>
  <c r="FR508" i="1"/>
  <c r="GL508" i="1"/>
  <c r="GO508" i="1"/>
  <c r="GP508" i="1"/>
  <c r="GV508" i="1"/>
  <c r="HC508" i="1"/>
  <c r="C509" i="1"/>
  <c r="D509" i="1"/>
  <c r="AC509" i="1"/>
  <c r="AE509" i="1"/>
  <c r="CS509" i="1" s="1"/>
  <c r="R509" i="1" s="1"/>
  <c r="AF509" i="1"/>
  <c r="AG509" i="1"/>
  <c r="CU509" i="1" s="1"/>
  <c r="T509" i="1" s="1"/>
  <c r="AH509" i="1"/>
  <c r="AI509" i="1"/>
  <c r="CW509" i="1" s="1"/>
  <c r="V509" i="1" s="1"/>
  <c r="AJ509" i="1"/>
  <c r="CT509" i="1"/>
  <c r="S509" i="1" s="1"/>
  <c r="CV509" i="1"/>
  <c r="U509" i="1" s="1"/>
  <c r="CX509" i="1"/>
  <c r="W509" i="1" s="1"/>
  <c r="FR509" i="1"/>
  <c r="GL509" i="1"/>
  <c r="GO509" i="1"/>
  <c r="GP509" i="1"/>
  <c r="GV509" i="1"/>
  <c r="GX509" i="1"/>
  <c r="HC509" i="1"/>
  <c r="C510" i="1"/>
  <c r="D510" i="1"/>
  <c r="AC510" i="1"/>
  <c r="CQ510" i="1" s="1"/>
  <c r="P510" i="1" s="1"/>
  <c r="AE510" i="1"/>
  <c r="AD510" i="1" s="1"/>
  <c r="AF510" i="1"/>
  <c r="AG510" i="1"/>
  <c r="CU510" i="1" s="1"/>
  <c r="T510" i="1" s="1"/>
  <c r="AH510" i="1"/>
  <c r="AI510" i="1"/>
  <c r="CW510" i="1" s="1"/>
  <c r="V510" i="1" s="1"/>
  <c r="AJ510" i="1"/>
  <c r="CX510" i="1"/>
  <c r="W510" i="1" s="1"/>
  <c r="FR510" i="1"/>
  <c r="GL510" i="1"/>
  <c r="GO510" i="1"/>
  <c r="GP510" i="1"/>
  <c r="GV510" i="1"/>
  <c r="GX510" i="1"/>
  <c r="HC510" i="1"/>
  <c r="I511" i="1"/>
  <c r="AF147" i="15" s="1"/>
  <c r="AC511" i="1"/>
  <c r="CQ511" i="1" s="1"/>
  <c r="AD511" i="1"/>
  <c r="CR511" i="1" s="1"/>
  <c r="AE511" i="1"/>
  <c r="AF511" i="1"/>
  <c r="AG511" i="1"/>
  <c r="AH511" i="1"/>
  <c r="CV511" i="1" s="1"/>
  <c r="AI511" i="1"/>
  <c r="AJ511" i="1"/>
  <c r="CX511" i="1" s="1"/>
  <c r="CS511" i="1"/>
  <c r="CU511" i="1"/>
  <c r="CW511" i="1"/>
  <c r="FR511" i="1"/>
  <c r="GL511" i="1"/>
  <c r="GO511" i="1"/>
  <c r="GP511" i="1"/>
  <c r="GV511" i="1"/>
  <c r="HC511" i="1"/>
  <c r="I512" i="1"/>
  <c r="AF99" i="13" s="1"/>
  <c r="AC512" i="1"/>
  <c r="AE512" i="1"/>
  <c r="CS512" i="1" s="1"/>
  <c r="AF512" i="1"/>
  <c r="AG512" i="1"/>
  <c r="CU512" i="1" s="1"/>
  <c r="AH512" i="1"/>
  <c r="AI512" i="1"/>
  <c r="CW512" i="1" s="1"/>
  <c r="AJ512" i="1"/>
  <c r="CT512" i="1"/>
  <c r="CV512" i="1"/>
  <c r="CX512" i="1"/>
  <c r="FR512" i="1"/>
  <c r="GL512" i="1"/>
  <c r="GO512" i="1"/>
  <c r="GP512" i="1"/>
  <c r="GV512" i="1"/>
  <c r="HC512" i="1"/>
  <c r="I513" i="1"/>
  <c r="P120" i="15" s="1"/>
  <c r="AC513" i="1"/>
  <c r="AD513" i="1"/>
  <c r="CR513" i="1" s="1"/>
  <c r="AE513" i="1"/>
  <c r="AF513" i="1"/>
  <c r="CT513" i="1" s="1"/>
  <c r="AG513" i="1"/>
  <c r="AH513" i="1"/>
  <c r="CV513" i="1" s="1"/>
  <c r="AI513" i="1"/>
  <c r="AJ513" i="1"/>
  <c r="CX513" i="1" s="1"/>
  <c r="CQ513" i="1"/>
  <c r="CS513" i="1"/>
  <c r="CU513" i="1"/>
  <c r="CW513" i="1"/>
  <c r="FR513" i="1"/>
  <c r="GL513" i="1"/>
  <c r="GO513" i="1"/>
  <c r="GP513" i="1"/>
  <c r="GV513" i="1"/>
  <c r="HC513" i="1" s="1"/>
  <c r="I514" i="1"/>
  <c r="P59" i="13" s="1"/>
  <c r="AC514" i="1"/>
  <c r="CQ514" i="1" s="1"/>
  <c r="AE514" i="1"/>
  <c r="AD514" i="1" s="1"/>
  <c r="CR514" i="1" s="1"/>
  <c r="AF514" i="1"/>
  <c r="AG514" i="1"/>
  <c r="CU514" i="1" s="1"/>
  <c r="AH514" i="1"/>
  <c r="AI514" i="1"/>
  <c r="CW514" i="1" s="1"/>
  <c r="AJ514" i="1"/>
  <c r="CT514" i="1"/>
  <c r="CV514" i="1"/>
  <c r="CX514" i="1"/>
  <c r="FR514" i="1"/>
  <c r="GL514" i="1"/>
  <c r="GO514" i="1"/>
  <c r="GP514" i="1"/>
  <c r="GV514" i="1"/>
  <c r="HC514" i="1"/>
  <c r="I515" i="1"/>
  <c r="P117" i="15" s="1"/>
  <c r="AC515" i="1"/>
  <c r="AD515" i="1"/>
  <c r="CR515" i="1" s="1"/>
  <c r="AE515" i="1"/>
  <c r="AF515" i="1"/>
  <c r="AG515" i="1"/>
  <c r="AH515" i="1"/>
  <c r="CV515" i="1" s="1"/>
  <c r="AI515" i="1"/>
  <c r="AJ515" i="1"/>
  <c r="CX515" i="1" s="1"/>
  <c r="CQ515" i="1"/>
  <c r="CS515" i="1"/>
  <c r="CU515" i="1"/>
  <c r="CW515" i="1"/>
  <c r="FR515" i="1"/>
  <c r="GL515" i="1"/>
  <c r="GO515" i="1"/>
  <c r="GP515" i="1"/>
  <c r="GV515" i="1"/>
  <c r="HC515" i="1"/>
  <c r="I516" i="1"/>
  <c r="P56" i="13" s="1"/>
  <c r="AC516" i="1"/>
  <c r="AE516" i="1"/>
  <c r="CS516" i="1" s="1"/>
  <c r="AF516" i="1"/>
  <c r="AG516" i="1"/>
  <c r="CU516" i="1" s="1"/>
  <c r="AH516" i="1"/>
  <c r="AI516" i="1"/>
  <c r="CW516" i="1" s="1"/>
  <c r="AJ516" i="1"/>
  <c r="CT516" i="1"/>
  <c r="CV516" i="1"/>
  <c r="CX516" i="1"/>
  <c r="FR516" i="1"/>
  <c r="GL516" i="1"/>
  <c r="GO516" i="1"/>
  <c r="GP516" i="1"/>
  <c r="GV516" i="1"/>
  <c r="HC516" i="1"/>
  <c r="I517" i="1"/>
  <c r="P75" i="15" s="1"/>
  <c r="AC517" i="1"/>
  <c r="AD517" i="1"/>
  <c r="CR517" i="1" s="1"/>
  <c r="AE517" i="1"/>
  <c r="AF517" i="1"/>
  <c r="CT517" i="1" s="1"/>
  <c r="AG517" i="1"/>
  <c r="AH517" i="1"/>
  <c r="CV517" i="1" s="1"/>
  <c r="AI517" i="1"/>
  <c r="AJ517" i="1"/>
  <c r="CX517" i="1" s="1"/>
  <c r="CQ517" i="1"/>
  <c r="CS517" i="1"/>
  <c r="CU517" i="1"/>
  <c r="CW517" i="1"/>
  <c r="V517" i="1" s="1"/>
  <c r="FR517" i="1"/>
  <c r="GL517" i="1"/>
  <c r="GO517" i="1"/>
  <c r="GP517" i="1"/>
  <c r="GV517" i="1"/>
  <c r="HC517" i="1" s="1"/>
  <c r="I518" i="1"/>
  <c r="P27" i="13" s="1"/>
  <c r="AC518" i="1"/>
  <c r="CQ518" i="1" s="1"/>
  <c r="AE518" i="1"/>
  <c r="AD518" i="1" s="1"/>
  <c r="CR518" i="1" s="1"/>
  <c r="AF518" i="1"/>
  <c r="AG518" i="1"/>
  <c r="CU518" i="1" s="1"/>
  <c r="AH518" i="1"/>
  <c r="AI518" i="1"/>
  <c r="CW518" i="1" s="1"/>
  <c r="AJ518" i="1"/>
  <c r="CT518" i="1"/>
  <c r="CV518" i="1"/>
  <c r="CX518" i="1"/>
  <c r="FR518" i="1"/>
  <c r="GL518" i="1"/>
  <c r="GO518" i="1"/>
  <c r="GP518" i="1"/>
  <c r="GV518" i="1"/>
  <c r="HC518" i="1"/>
  <c r="C519" i="1"/>
  <c r="D519" i="1"/>
  <c r="AC519" i="1"/>
  <c r="AE519" i="1"/>
  <c r="CS519" i="1" s="1"/>
  <c r="R519" i="1" s="1"/>
  <c r="AF519" i="1"/>
  <c r="AG519" i="1"/>
  <c r="CU519" i="1" s="1"/>
  <c r="T519" i="1" s="1"/>
  <c r="AH519" i="1"/>
  <c r="AI519" i="1"/>
  <c r="CW519" i="1" s="1"/>
  <c r="V519" i="1" s="1"/>
  <c r="AJ519" i="1"/>
  <c r="CT519" i="1"/>
  <c r="S519" i="1" s="1"/>
  <c r="CV519" i="1"/>
  <c r="U519" i="1" s="1"/>
  <c r="CX519" i="1"/>
  <c r="W519" i="1" s="1"/>
  <c r="FR519" i="1"/>
  <c r="GL519" i="1"/>
  <c r="GO519" i="1"/>
  <c r="GP519" i="1"/>
  <c r="GV519" i="1"/>
  <c r="HC519" i="1" s="1"/>
  <c r="GX519" i="1" s="1"/>
  <c r="C520" i="1"/>
  <c r="D520" i="1"/>
  <c r="AC520" i="1"/>
  <c r="AE520" i="1"/>
  <c r="AF520" i="1"/>
  <c r="AG520" i="1"/>
  <c r="CU520" i="1" s="1"/>
  <c r="T520" i="1" s="1"/>
  <c r="AH520" i="1"/>
  <c r="AI520" i="1"/>
  <c r="CW520" i="1" s="1"/>
  <c r="V520" i="1" s="1"/>
  <c r="AJ520" i="1"/>
  <c r="CX520" i="1"/>
  <c r="W520" i="1" s="1"/>
  <c r="FR520" i="1"/>
  <c r="GL520" i="1"/>
  <c r="GO520" i="1"/>
  <c r="GP520" i="1"/>
  <c r="GV520" i="1"/>
  <c r="HC520" i="1" s="1"/>
  <c r="GX520" i="1" s="1"/>
  <c r="I521" i="1"/>
  <c r="U144" i="15" s="1"/>
  <c r="AC521" i="1"/>
  <c r="AD521" i="1"/>
  <c r="CR521" i="1" s="1"/>
  <c r="AE521" i="1"/>
  <c r="AF521" i="1"/>
  <c r="AG521" i="1"/>
  <c r="AH521" i="1"/>
  <c r="CV521" i="1" s="1"/>
  <c r="AI521" i="1"/>
  <c r="AJ521" i="1"/>
  <c r="CX521" i="1" s="1"/>
  <c r="CQ521" i="1"/>
  <c r="CS521" i="1"/>
  <c r="CU521" i="1"/>
  <c r="CW521" i="1"/>
  <c r="FR521" i="1"/>
  <c r="GL521" i="1"/>
  <c r="GO521" i="1"/>
  <c r="GP521" i="1"/>
  <c r="GV521" i="1"/>
  <c r="HC521" i="1"/>
  <c r="I522" i="1"/>
  <c r="U92" i="13" s="1"/>
  <c r="AC522" i="1"/>
  <c r="AE522" i="1"/>
  <c r="CS522" i="1" s="1"/>
  <c r="AF522" i="1"/>
  <c r="AG522" i="1"/>
  <c r="CU522" i="1" s="1"/>
  <c r="AH522" i="1"/>
  <c r="AI522" i="1"/>
  <c r="CW522" i="1" s="1"/>
  <c r="AJ522" i="1"/>
  <c r="CT522" i="1"/>
  <c r="CV522" i="1"/>
  <c r="CX522" i="1"/>
  <c r="FR522" i="1"/>
  <c r="GL522" i="1"/>
  <c r="GO522" i="1"/>
  <c r="GP522" i="1"/>
  <c r="GV522" i="1"/>
  <c r="HC522" i="1"/>
  <c r="I523" i="1"/>
  <c r="W149" i="15" s="1"/>
  <c r="AC523" i="1"/>
  <c r="CQ523" i="1" s="1"/>
  <c r="AD523" i="1"/>
  <c r="CR523" i="1" s="1"/>
  <c r="AE523" i="1"/>
  <c r="AF523" i="1"/>
  <c r="CT523" i="1" s="1"/>
  <c r="AG523" i="1"/>
  <c r="AH523" i="1"/>
  <c r="CV523" i="1" s="1"/>
  <c r="AI523" i="1"/>
  <c r="AJ523" i="1"/>
  <c r="CX523" i="1" s="1"/>
  <c r="CS523" i="1"/>
  <c r="CU523" i="1"/>
  <c r="CW523" i="1"/>
  <c r="FR523" i="1"/>
  <c r="GL523" i="1"/>
  <c r="GO523" i="1"/>
  <c r="GP523" i="1"/>
  <c r="GV523" i="1"/>
  <c r="HC523" i="1" s="1"/>
  <c r="I524" i="1"/>
  <c r="W101" i="13" s="1"/>
  <c r="AC524" i="1"/>
  <c r="CQ524" i="1" s="1"/>
  <c r="AE524" i="1"/>
  <c r="AD524" i="1" s="1"/>
  <c r="CR524" i="1" s="1"/>
  <c r="AF524" i="1"/>
  <c r="AG524" i="1"/>
  <c r="CU524" i="1" s="1"/>
  <c r="AH524" i="1"/>
  <c r="AI524" i="1"/>
  <c r="CW524" i="1" s="1"/>
  <c r="AJ524" i="1"/>
  <c r="CT524" i="1"/>
  <c r="CV524" i="1"/>
  <c r="CX524" i="1"/>
  <c r="FR524" i="1"/>
  <c r="GL524" i="1"/>
  <c r="GO524" i="1"/>
  <c r="GP524" i="1"/>
  <c r="GV524" i="1"/>
  <c r="HC524" i="1"/>
  <c r="C525" i="1"/>
  <c r="D525" i="1"/>
  <c r="AC525" i="1"/>
  <c r="AE525" i="1"/>
  <c r="CS525" i="1" s="1"/>
  <c r="R525" i="1" s="1"/>
  <c r="AF525" i="1"/>
  <c r="AG525" i="1"/>
  <c r="CU525" i="1" s="1"/>
  <c r="T525" i="1" s="1"/>
  <c r="AH525" i="1"/>
  <c r="AI525" i="1"/>
  <c r="CW525" i="1" s="1"/>
  <c r="V525" i="1" s="1"/>
  <c r="AJ525" i="1"/>
  <c r="CT525" i="1"/>
  <c r="S525" i="1" s="1"/>
  <c r="CV525" i="1"/>
  <c r="U525" i="1" s="1"/>
  <c r="CX525" i="1"/>
  <c r="W525" i="1" s="1"/>
  <c r="FR525" i="1"/>
  <c r="GL525" i="1"/>
  <c r="GO525" i="1"/>
  <c r="GP525" i="1"/>
  <c r="GV525" i="1"/>
  <c r="GX525" i="1"/>
  <c r="HC525" i="1"/>
  <c r="C526" i="1"/>
  <c r="D526" i="1"/>
  <c r="AC526" i="1"/>
  <c r="CQ526" i="1" s="1"/>
  <c r="P526" i="1" s="1"/>
  <c r="AE526" i="1"/>
  <c r="AF526" i="1"/>
  <c r="AG526" i="1"/>
  <c r="CU526" i="1" s="1"/>
  <c r="T526" i="1" s="1"/>
  <c r="AH526" i="1"/>
  <c r="AI526" i="1"/>
  <c r="CW526" i="1" s="1"/>
  <c r="V526" i="1" s="1"/>
  <c r="AJ526" i="1"/>
  <c r="CX526" i="1"/>
  <c r="W526" i="1" s="1"/>
  <c r="FR526" i="1"/>
  <c r="GL526" i="1"/>
  <c r="GO526" i="1"/>
  <c r="GP526" i="1"/>
  <c r="GV526" i="1"/>
  <c r="HC526" i="1" s="1"/>
  <c r="GX526" i="1" s="1"/>
  <c r="I527" i="1"/>
  <c r="P140" i="15" s="1"/>
  <c r="AC527" i="1"/>
  <c r="CQ527" i="1" s="1"/>
  <c r="AD527" i="1"/>
  <c r="CR527" i="1" s="1"/>
  <c r="AE527" i="1"/>
  <c r="AF527" i="1"/>
  <c r="AG527" i="1"/>
  <c r="AH527" i="1"/>
  <c r="CV527" i="1" s="1"/>
  <c r="AI527" i="1"/>
  <c r="AJ527" i="1"/>
  <c r="CX527" i="1" s="1"/>
  <c r="CS527" i="1"/>
  <c r="CU527" i="1"/>
  <c r="CW527" i="1"/>
  <c r="FR527" i="1"/>
  <c r="GL527" i="1"/>
  <c r="GO527" i="1"/>
  <c r="GP527" i="1"/>
  <c r="GV527" i="1"/>
  <c r="HC527" i="1"/>
  <c r="I528" i="1"/>
  <c r="P87" i="13" s="1"/>
  <c r="AC528" i="1"/>
  <c r="AE528" i="1"/>
  <c r="CS528" i="1" s="1"/>
  <c r="AF528" i="1"/>
  <c r="AG528" i="1"/>
  <c r="CU528" i="1" s="1"/>
  <c r="AH528" i="1"/>
  <c r="AI528" i="1"/>
  <c r="CW528" i="1" s="1"/>
  <c r="AJ528" i="1"/>
  <c r="CT528" i="1"/>
  <c r="CV528" i="1"/>
  <c r="CX528" i="1"/>
  <c r="FR528" i="1"/>
  <c r="GL528" i="1"/>
  <c r="GO528" i="1"/>
  <c r="GP528" i="1"/>
  <c r="GV528" i="1"/>
  <c r="HC528" i="1"/>
  <c r="C529" i="1"/>
  <c r="D529" i="1"/>
  <c r="AC529" i="1"/>
  <c r="CQ529" i="1" s="1"/>
  <c r="P529" i="1" s="1"/>
  <c r="AE529" i="1"/>
  <c r="AD529" i="1" s="1"/>
  <c r="CR529" i="1" s="1"/>
  <c r="Q529" i="1" s="1"/>
  <c r="AF529" i="1"/>
  <c r="AG529" i="1"/>
  <c r="CU529" i="1" s="1"/>
  <c r="T529" i="1" s="1"/>
  <c r="AH529" i="1"/>
  <c r="AI529" i="1"/>
  <c r="CW529" i="1" s="1"/>
  <c r="V529" i="1" s="1"/>
  <c r="AJ529" i="1"/>
  <c r="CT529" i="1"/>
  <c r="S529" i="1" s="1"/>
  <c r="CV529" i="1"/>
  <c r="U529" i="1" s="1"/>
  <c r="CX529" i="1"/>
  <c r="W529" i="1" s="1"/>
  <c r="FR529" i="1"/>
  <c r="GL529" i="1"/>
  <c r="GO529" i="1"/>
  <c r="GP529" i="1"/>
  <c r="GV529" i="1"/>
  <c r="GX529" i="1"/>
  <c r="HC529" i="1"/>
  <c r="C530" i="1"/>
  <c r="D530" i="1"/>
  <c r="AC530" i="1"/>
  <c r="AE530" i="1"/>
  <c r="CS530" i="1" s="1"/>
  <c r="R530" i="1" s="1"/>
  <c r="AF530" i="1"/>
  <c r="AG530" i="1"/>
  <c r="CU530" i="1" s="1"/>
  <c r="T530" i="1" s="1"/>
  <c r="AH530" i="1"/>
  <c r="AI530" i="1"/>
  <c r="CW530" i="1" s="1"/>
  <c r="V530" i="1" s="1"/>
  <c r="AJ530" i="1"/>
  <c r="CX530" i="1"/>
  <c r="W530" i="1" s="1"/>
  <c r="FR530" i="1"/>
  <c r="GL530" i="1"/>
  <c r="GO530" i="1"/>
  <c r="GP530" i="1"/>
  <c r="GV530" i="1"/>
  <c r="GX530" i="1"/>
  <c r="HC530" i="1"/>
  <c r="I531" i="1"/>
  <c r="P131" i="15" s="1"/>
  <c r="AC531" i="1"/>
  <c r="AD531" i="1"/>
  <c r="CR531" i="1" s="1"/>
  <c r="AE531" i="1"/>
  <c r="AF531" i="1"/>
  <c r="CT531" i="1" s="1"/>
  <c r="AG531" i="1"/>
  <c r="AH531" i="1"/>
  <c r="CV531" i="1" s="1"/>
  <c r="AI531" i="1"/>
  <c r="AJ531" i="1"/>
  <c r="CX531" i="1" s="1"/>
  <c r="CQ531" i="1"/>
  <c r="CS531" i="1"/>
  <c r="CU531" i="1"/>
  <c r="CW531" i="1"/>
  <c r="FR531" i="1"/>
  <c r="GL531" i="1"/>
  <c r="GO531" i="1"/>
  <c r="GP531" i="1"/>
  <c r="GV531" i="1"/>
  <c r="HC531" i="1" s="1"/>
  <c r="I532" i="1"/>
  <c r="P74" i="13" s="1"/>
  <c r="AC532" i="1"/>
  <c r="CQ532" i="1" s="1"/>
  <c r="AE532" i="1"/>
  <c r="AD532" i="1" s="1"/>
  <c r="CR532" i="1" s="1"/>
  <c r="AF532" i="1"/>
  <c r="AG532" i="1"/>
  <c r="CU532" i="1" s="1"/>
  <c r="AH532" i="1"/>
  <c r="AI532" i="1"/>
  <c r="CW532" i="1" s="1"/>
  <c r="AJ532" i="1"/>
  <c r="CT532" i="1"/>
  <c r="CV532" i="1"/>
  <c r="CX532" i="1"/>
  <c r="FR532" i="1"/>
  <c r="GL532" i="1"/>
  <c r="GO532" i="1"/>
  <c r="GP532" i="1"/>
  <c r="GV532" i="1"/>
  <c r="HC532" i="1"/>
  <c r="I533" i="1"/>
  <c r="P123" i="15" s="1"/>
  <c r="AC533" i="1"/>
  <c r="AD533" i="1"/>
  <c r="CR533" i="1" s="1"/>
  <c r="AE533" i="1"/>
  <c r="AF533" i="1"/>
  <c r="AG533" i="1"/>
  <c r="AH533" i="1"/>
  <c r="CV533" i="1" s="1"/>
  <c r="AI533" i="1"/>
  <c r="AJ533" i="1"/>
  <c r="CX533" i="1" s="1"/>
  <c r="CQ533" i="1"/>
  <c r="CS533" i="1"/>
  <c r="CU533" i="1"/>
  <c r="CW533" i="1"/>
  <c r="FR533" i="1"/>
  <c r="GL533" i="1"/>
  <c r="GO533" i="1"/>
  <c r="GP533" i="1"/>
  <c r="GV533" i="1"/>
  <c r="HC533" i="1"/>
  <c r="I534" i="1"/>
  <c r="P65" i="13" s="1"/>
  <c r="AC534" i="1"/>
  <c r="AE534" i="1"/>
  <c r="CS534" i="1" s="1"/>
  <c r="AF534" i="1"/>
  <c r="AG534" i="1"/>
  <c r="CU534" i="1" s="1"/>
  <c r="AH534" i="1"/>
  <c r="AI534" i="1"/>
  <c r="CW534" i="1" s="1"/>
  <c r="AJ534" i="1"/>
  <c r="CT534" i="1"/>
  <c r="CV534" i="1"/>
  <c r="CX534" i="1"/>
  <c r="FR534" i="1"/>
  <c r="GL534" i="1"/>
  <c r="GO534" i="1"/>
  <c r="GP534" i="1"/>
  <c r="GV534" i="1"/>
  <c r="HC534" i="1"/>
  <c r="C535" i="1"/>
  <c r="D535" i="1"/>
  <c r="AC535" i="1"/>
  <c r="CQ535" i="1" s="1"/>
  <c r="P535" i="1" s="1"/>
  <c r="AE535" i="1"/>
  <c r="AD535" i="1" s="1"/>
  <c r="CR535" i="1" s="1"/>
  <c r="Q535" i="1" s="1"/>
  <c r="AF535" i="1"/>
  <c r="AG535" i="1"/>
  <c r="CU535" i="1" s="1"/>
  <c r="T535" i="1" s="1"/>
  <c r="AH535" i="1"/>
  <c r="AI535" i="1"/>
  <c r="CW535" i="1" s="1"/>
  <c r="V535" i="1" s="1"/>
  <c r="AJ535" i="1"/>
  <c r="CT535" i="1"/>
  <c r="S535" i="1" s="1"/>
  <c r="CV535" i="1"/>
  <c r="U535" i="1" s="1"/>
  <c r="CX535" i="1"/>
  <c r="W535" i="1" s="1"/>
  <c r="FR535" i="1"/>
  <c r="GL535" i="1"/>
  <c r="GO535" i="1"/>
  <c r="GP535" i="1"/>
  <c r="GV535" i="1"/>
  <c r="GX535" i="1"/>
  <c r="HC535" i="1"/>
  <c r="C536" i="1"/>
  <c r="D536" i="1"/>
  <c r="AC536" i="1"/>
  <c r="AE536" i="1"/>
  <c r="CS536" i="1" s="1"/>
  <c r="R536" i="1" s="1"/>
  <c r="AF536" i="1"/>
  <c r="AG536" i="1"/>
  <c r="CU536" i="1" s="1"/>
  <c r="T536" i="1" s="1"/>
  <c r="AH536" i="1"/>
  <c r="AI536" i="1"/>
  <c r="CW536" i="1" s="1"/>
  <c r="V536" i="1" s="1"/>
  <c r="AJ536" i="1"/>
  <c r="CX536" i="1"/>
  <c r="W536" i="1" s="1"/>
  <c r="FR536" i="1"/>
  <c r="GL536" i="1"/>
  <c r="GO536" i="1"/>
  <c r="GP536" i="1"/>
  <c r="GV536" i="1"/>
  <c r="GX536" i="1"/>
  <c r="HC536" i="1"/>
  <c r="I537" i="1"/>
  <c r="R112" i="15" s="1"/>
  <c r="AC537" i="1"/>
  <c r="AD537" i="1"/>
  <c r="CR537" i="1" s="1"/>
  <c r="AE537" i="1"/>
  <c r="AF537" i="1"/>
  <c r="CT537" i="1" s="1"/>
  <c r="AG537" i="1"/>
  <c r="AH537" i="1"/>
  <c r="CV537" i="1" s="1"/>
  <c r="AI537" i="1"/>
  <c r="AJ537" i="1"/>
  <c r="CX537" i="1" s="1"/>
  <c r="CQ537" i="1"/>
  <c r="CS537" i="1"/>
  <c r="CU537" i="1"/>
  <c r="CW537" i="1"/>
  <c r="V537" i="1" s="1"/>
  <c r="FR537" i="1"/>
  <c r="GL537" i="1"/>
  <c r="GO537" i="1"/>
  <c r="GP537" i="1"/>
  <c r="GV537" i="1"/>
  <c r="HC537" i="1" s="1"/>
  <c r="I538" i="1"/>
  <c r="R51" i="13" s="1"/>
  <c r="AC538" i="1"/>
  <c r="CQ538" i="1" s="1"/>
  <c r="AE538" i="1"/>
  <c r="AD538" i="1" s="1"/>
  <c r="CR538" i="1" s="1"/>
  <c r="AF538" i="1"/>
  <c r="AG538" i="1"/>
  <c r="CU538" i="1" s="1"/>
  <c r="AH538" i="1"/>
  <c r="AI538" i="1"/>
  <c r="CW538" i="1" s="1"/>
  <c r="AJ538" i="1"/>
  <c r="CT538" i="1"/>
  <c r="CV538" i="1"/>
  <c r="CX538" i="1"/>
  <c r="FR538" i="1"/>
  <c r="GL538" i="1"/>
  <c r="GO538" i="1"/>
  <c r="GP538" i="1"/>
  <c r="GV538" i="1"/>
  <c r="HC538" i="1"/>
  <c r="I539" i="1"/>
  <c r="R103" i="15" s="1"/>
  <c r="AC539" i="1"/>
  <c r="AD539" i="1"/>
  <c r="CR539" i="1" s="1"/>
  <c r="AE539" i="1"/>
  <c r="AF539" i="1"/>
  <c r="AG539" i="1"/>
  <c r="AH539" i="1"/>
  <c r="CV539" i="1" s="1"/>
  <c r="AI539" i="1"/>
  <c r="AJ539" i="1"/>
  <c r="CX539" i="1" s="1"/>
  <c r="CQ539" i="1"/>
  <c r="CS539" i="1"/>
  <c r="CU539" i="1"/>
  <c r="CW539" i="1"/>
  <c r="V539" i="1" s="1"/>
  <c r="FR539" i="1"/>
  <c r="GL539" i="1"/>
  <c r="GO539" i="1"/>
  <c r="GP539" i="1"/>
  <c r="GV539" i="1"/>
  <c r="HC539" i="1"/>
  <c r="I540" i="1"/>
  <c r="R31" i="13" s="1"/>
  <c r="AC540" i="1"/>
  <c r="AE540" i="1"/>
  <c r="CS540" i="1" s="1"/>
  <c r="AF540" i="1"/>
  <c r="AG540" i="1"/>
  <c r="CU540" i="1" s="1"/>
  <c r="AH540" i="1"/>
  <c r="AI540" i="1"/>
  <c r="CW540" i="1" s="1"/>
  <c r="AJ540" i="1"/>
  <c r="CT540" i="1"/>
  <c r="CV540" i="1"/>
  <c r="CX540" i="1"/>
  <c r="FR540" i="1"/>
  <c r="GL540" i="1"/>
  <c r="GO540" i="1"/>
  <c r="GP540" i="1"/>
  <c r="GV540" i="1"/>
  <c r="HC540" i="1"/>
  <c r="I541" i="1"/>
  <c r="P132" i="15" s="1"/>
  <c r="AC541" i="1"/>
  <c r="AD541" i="1"/>
  <c r="CR541" i="1" s="1"/>
  <c r="AE541" i="1"/>
  <c r="AF541" i="1"/>
  <c r="CT541" i="1" s="1"/>
  <c r="AG541" i="1"/>
  <c r="AH541" i="1"/>
  <c r="CV541" i="1" s="1"/>
  <c r="AI541" i="1"/>
  <c r="AJ541" i="1"/>
  <c r="CX541" i="1" s="1"/>
  <c r="CQ541" i="1"/>
  <c r="CS541" i="1"/>
  <c r="CU541" i="1"/>
  <c r="CW541" i="1"/>
  <c r="FR541" i="1"/>
  <c r="GL541" i="1"/>
  <c r="GO541" i="1"/>
  <c r="GP541" i="1"/>
  <c r="GV541" i="1"/>
  <c r="HC541" i="1" s="1"/>
  <c r="I542" i="1"/>
  <c r="P76" i="13" s="1"/>
  <c r="AC542" i="1"/>
  <c r="CQ542" i="1" s="1"/>
  <c r="AE542" i="1"/>
  <c r="AD542" i="1" s="1"/>
  <c r="CR542" i="1" s="1"/>
  <c r="AF542" i="1"/>
  <c r="AG542" i="1"/>
  <c r="CU542" i="1" s="1"/>
  <c r="AH542" i="1"/>
  <c r="AI542" i="1"/>
  <c r="CW542" i="1" s="1"/>
  <c r="AJ542" i="1"/>
  <c r="CT542" i="1"/>
  <c r="CV542" i="1"/>
  <c r="CX542" i="1"/>
  <c r="FR542" i="1"/>
  <c r="GL542" i="1"/>
  <c r="GO542" i="1"/>
  <c r="GP542" i="1"/>
  <c r="GV542" i="1"/>
  <c r="HC542" i="1"/>
  <c r="C543" i="1"/>
  <c r="D543" i="1"/>
  <c r="AC543" i="1"/>
  <c r="AE543" i="1"/>
  <c r="CS543" i="1" s="1"/>
  <c r="R543" i="1" s="1"/>
  <c r="AF543" i="1"/>
  <c r="AG543" i="1"/>
  <c r="CU543" i="1" s="1"/>
  <c r="T543" i="1" s="1"/>
  <c r="AH543" i="1"/>
  <c r="AI543" i="1"/>
  <c r="CW543" i="1" s="1"/>
  <c r="V543" i="1" s="1"/>
  <c r="AJ543" i="1"/>
  <c r="CT543" i="1"/>
  <c r="S543" i="1" s="1"/>
  <c r="CV543" i="1"/>
  <c r="U543" i="1" s="1"/>
  <c r="CX543" i="1"/>
  <c r="W543" i="1" s="1"/>
  <c r="FR543" i="1"/>
  <c r="GL543" i="1"/>
  <c r="GO543" i="1"/>
  <c r="GP543" i="1"/>
  <c r="GV543" i="1"/>
  <c r="GX543" i="1"/>
  <c r="HC543" i="1"/>
  <c r="C544" i="1"/>
  <c r="D544" i="1"/>
  <c r="AC544" i="1"/>
  <c r="CQ544" i="1" s="1"/>
  <c r="P544" i="1" s="1"/>
  <c r="AE544" i="1"/>
  <c r="AF544" i="1"/>
  <c r="AG544" i="1"/>
  <c r="CU544" i="1" s="1"/>
  <c r="T544" i="1" s="1"/>
  <c r="AH544" i="1"/>
  <c r="AI544" i="1"/>
  <c r="CW544" i="1" s="1"/>
  <c r="V544" i="1" s="1"/>
  <c r="AJ544" i="1"/>
  <c r="CX544" i="1"/>
  <c r="W544" i="1" s="1"/>
  <c r="FR544" i="1"/>
  <c r="GL544" i="1"/>
  <c r="GO544" i="1"/>
  <c r="GP544" i="1"/>
  <c r="GV544" i="1"/>
  <c r="GX544" i="1"/>
  <c r="HC544" i="1"/>
  <c r="I545" i="1"/>
  <c r="P146" i="15" s="1"/>
  <c r="AC545" i="1"/>
  <c r="AD545" i="1"/>
  <c r="CR545" i="1" s="1"/>
  <c r="AE545" i="1"/>
  <c r="AF545" i="1"/>
  <c r="AG545" i="1"/>
  <c r="AH545" i="1"/>
  <c r="CV545" i="1" s="1"/>
  <c r="AI545" i="1"/>
  <c r="AJ545" i="1"/>
  <c r="CX545" i="1" s="1"/>
  <c r="CQ545" i="1"/>
  <c r="CS545" i="1"/>
  <c r="CU545" i="1"/>
  <c r="CW545" i="1"/>
  <c r="FR545" i="1"/>
  <c r="GL545" i="1"/>
  <c r="GO545" i="1"/>
  <c r="GP545" i="1"/>
  <c r="GV545" i="1"/>
  <c r="HC545" i="1"/>
  <c r="I546" i="1"/>
  <c r="P95" i="13" s="1"/>
  <c r="AC546" i="1"/>
  <c r="AE546" i="1"/>
  <c r="CS546" i="1" s="1"/>
  <c r="AF546" i="1"/>
  <c r="AG546" i="1"/>
  <c r="CU546" i="1" s="1"/>
  <c r="AH546" i="1"/>
  <c r="AI546" i="1"/>
  <c r="CW546" i="1" s="1"/>
  <c r="AJ546" i="1"/>
  <c r="CT546" i="1"/>
  <c r="CV546" i="1"/>
  <c r="CX546" i="1"/>
  <c r="FR546" i="1"/>
  <c r="GL546" i="1"/>
  <c r="GO546" i="1"/>
  <c r="GP546" i="1"/>
  <c r="GV546" i="1"/>
  <c r="HC546" i="1"/>
  <c r="I547" i="1"/>
  <c r="P119" i="15" s="1"/>
  <c r="AC547" i="1"/>
  <c r="CQ547" i="1" s="1"/>
  <c r="AD547" i="1"/>
  <c r="CR547" i="1" s="1"/>
  <c r="AE547" i="1"/>
  <c r="AF547" i="1"/>
  <c r="CT547" i="1" s="1"/>
  <c r="AG547" i="1"/>
  <c r="AH547" i="1"/>
  <c r="CV547" i="1" s="1"/>
  <c r="AI547" i="1"/>
  <c r="AJ547" i="1"/>
  <c r="CX547" i="1" s="1"/>
  <c r="CS547" i="1"/>
  <c r="CU547" i="1"/>
  <c r="CW547" i="1"/>
  <c r="FR547" i="1"/>
  <c r="GL547" i="1"/>
  <c r="GO547" i="1"/>
  <c r="GP547" i="1"/>
  <c r="GV547" i="1"/>
  <c r="HC547" i="1" s="1"/>
  <c r="I548" i="1"/>
  <c r="P58" i="13" s="1"/>
  <c r="AC548" i="1"/>
  <c r="CQ548" i="1" s="1"/>
  <c r="AE548" i="1"/>
  <c r="AD548" i="1" s="1"/>
  <c r="CR548" i="1" s="1"/>
  <c r="AF548" i="1"/>
  <c r="AG548" i="1"/>
  <c r="CU548" i="1" s="1"/>
  <c r="AH548" i="1"/>
  <c r="AI548" i="1"/>
  <c r="CW548" i="1" s="1"/>
  <c r="AJ548" i="1"/>
  <c r="CT548" i="1"/>
  <c r="CV548" i="1"/>
  <c r="CX548" i="1"/>
  <c r="FR548" i="1"/>
  <c r="GL548" i="1"/>
  <c r="GO548" i="1"/>
  <c r="GP548" i="1"/>
  <c r="GV548" i="1"/>
  <c r="HC548" i="1"/>
  <c r="I549" i="1"/>
  <c r="P137" i="15" s="1"/>
  <c r="AC549" i="1"/>
  <c r="CQ549" i="1" s="1"/>
  <c r="AD549" i="1"/>
  <c r="CR549" i="1" s="1"/>
  <c r="AE549" i="1"/>
  <c r="AF549" i="1"/>
  <c r="AG549" i="1"/>
  <c r="AH549" i="1"/>
  <c r="CV549" i="1" s="1"/>
  <c r="AI549" i="1"/>
  <c r="AJ549" i="1"/>
  <c r="CX549" i="1" s="1"/>
  <c r="CS549" i="1"/>
  <c r="CU549" i="1"/>
  <c r="CW549" i="1"/>
  <c r="FR549" i="1"/>
  <c r="GL549" i="1"/>
  <c r="GO549" i="1"/>
  <c r="GP549" i="1"/>
  <c r="GV549" i="1"/>
  <c r="HC549" i="1"/>
  <c r="I550" i="1"/>
  <c r="P83" i="13" s="1"/>
  <c r="AC550" i="1"/>
  <c r="AE550" i="1"/>
  <c r="CS550" i="1" s="1"/>
  <c r="AF550" i="1"/>
  <c r="AG550" i="1"/>
  <c r="CU550" i="1" s="1"/>
  <c r="AH550" i="1"/>
  <c r="AI550" i="1"/>
  <c r="CW550" i="1" s="1"/>
  <c r="AJ550" i="1"/>
  <c r="CT550" i="1"/>
  <c r="CV550" i="1"/>
  <c r="CX550" i="1"/>
  <c r="FR550" i="1"/>
  <c r="GL550" i="1"/>
  <c r="GO550" i="1"/>
  <c r="GP550" i="1"/>
  <c r="GV550" i="1"/>
  <c r="HC550" i="1"/>
  <c r="C552" i="1"/>
  <c r="D552" i="1"/>
  <c r="AC552" i="1"/>
  <c r="CQ552" i="1" s="1"/>
  <c r="P552" i="1" s="1"/>
  <c r="AE552" i="1"/>
  <c r="AD552" i="1" s="1"/>
  <c r="CR552" i="1" s="1"/>
  <c r="Q552" i="1" s="1"/>
  <c r="AF552" i="1"/>
  <c r="AG552" i="1"/>
  <c r="CU552" i="1" s="1"/>
  <c r="T552" i="1" s="1"/>
  <c r="AH552" i="1"/>
  <c r="AI552" i="1"/>
  <c r="CW552" i="1" s="1"/>
  <c r="V552" i="1" s="1"/>
  <c r="AJ552" i="1"/>
  <c r="CT552" i="1"/>
  <c r="S552" i="1" s="1"/>
  <c r="CV552" i="1"/>
  <c r="U552" i="1" s="1"/>
  <c r="CX552" i="1"/>
  <c r="W552" i="1" s="1"/>
  <c r="FR552" i="1"/>
  <c r="GL552" i="1"/>
  <c r="GO552" i="1"/>
  <c r="GP552" i="1"/>
  <c r="GV552" i="1"/>
  <c r="GX552" i="1"/>
  <c r="HC552" i="1"/>
  <c r="C553" i="1"/>
  <c r="D553" i="1"/>
  <c r="AC553" i="1"/>
  <c r="AE553" i="1"/>
  <c r="AF553" i="1"/>
  <c r="AG553" i="1"/>
  <c r="CU553" i="1" s="1"/>
  <c r="T553" i="1" s="1"/>
  <c r="AH553" i="1"/>
  <c r="AI553" i="1"/>
  <c r="CW553" i="1" s="1"/>
  <c r="V553" i="1" s="1"/>
  <c r="AJ553" i="1"/>
  <c r="CX553" i="1"/>
  <c r="W553" i="1" s="1"/>
  <c r="FR553" i="1"/>
  <c r="GL553" i="1"/>
  <c r="GO553" i="1"/>
  <c r="GP553" i="1"/>
  <c r="GV553" i="1"/>
  <c r="GX553" i="1"/>
  <c r="HC553" i="1"/>
  <c r="I554" i="1"/>
  <c r="Y67" i="15" s="1"/>
  <c r="AC554" i="1"/>
  <c r="AD554" i="1"/>
  <c r="CR554" i="1" s="1"/>
  <c r="AE554" i="1"/>
  <c r="AF554" i="1"/>
  <c r="CT554" i="1" s="1"/>
  <c r="AG554" i="1"/>
  <c r="AH554" i="1"/>
  <c r="CV554" i="1" s="1"/>
  <c r="AI554" i="1"/>
  <c r="AJ554" i="1"/>
  <c r="CX554" i="1" s="1"/>
  <c r="CQ554" i="1"/>
  <c r="CS554" i="1"/>
  <c r="CU554" i="1"/>
  <c r="CW554" i="1"/>
  <c r="FR554" i="1"/>
  <c r="GL554" i="1"/>
  <c r="GO554" i="1"/>
  <c r="GP554" i="1"/>
  <c r="GV554" i="1"/>
  <c r="HC554" i="1" s="1"/>
  <c r="I555" i="1"/>
  <c r="Y61" i="13" s="1"/>
  <c r="AC555" i="1"/>
  <c r="CQ555" i="1" s="1"/>
  <c r="AE555" i="1"/>
  <c r="AD555" i="1" s="1"/>
  <c r="CR555" i="1" s="1"/>
  <c r="AF555" i="1"/>
  <c r="AG555" i="1"/>
  <c r="CU555" i="1" s="1"/>
  <c r="AH555" i="1"/>
  <c r="AI555" i="1"/>
  <c r="CW555" i="1" s="1"/>
  <c r="AJ555" i="1"/>
  <c r="CT555" i="1"/>
  <c r="CV555" i="1"/>
  <c r="CX555" i="1"/>
  <c r="FR555" i="1"/>
  <c r="GL555" i="1"/>
  <c r="GO555" i="1"/>
  <c r="GP555" i="1"/>
  <c r="GV555" i="1"/>
  <c r="HC555" i="1"/>
  <c r="I556" i="1"/>
  <c r="AG147" i="15" s="1"/>
  <c r="AC556" i="1"/>
  <c r="AD556" i="1"/>
  <c r="CR556" i="1" s="1"/>
  <c r="AE556" i="1"/>
  <c r="AF556" i="1"/>
  <c r="AG556" i="1"/>
  <c r="AH556" i="1"/>
  <c r="CV556" i="1" s="1"/>
  <c r="AI556" i="1"/>
  <c r="AJ556" i="1"/>
  <c r="CX556" i="1" s="1"/>
  <c r="CQ556" i="1"/>
  <c r="CS556" i="1"/>
  <c r="CU556" i="1"/>
  <c r="CW556" i="1"/>
  <c r="FR556" i="1"/>
  <c r="GL556" i="1"/>
  <c r="GO556" i="1"/>
  <c r="GP556" i="1"/>
  <c r="GV556" i="1"/>
  <c r="HC556" i="1"/>
  <c r="I557" i="1"/>
  <c r="AG99" i="13" s="1"/>
  <c r="AC557" i="1"/>
  <c r="AE557" i="1"/>
  <c r="CS557" i="1" s="1"/>
  <c r="AF557" i="1"/>
  <c r="AG557" i="1"/>
  <c r="CU557" i="1" s="1"/>
  <c r="AH557" i="1"/>
  <c r="AI557" i="1"/>
  <c r="CW557" i="1" s="1"/>
  <c r="AJ557" i="1"/>
  <c r="CT557" i="1"/>
  <c r="CV557" i="1"/>
  <c r="CX557" i="1"/>
  <c r="FR557" i="1"/>
  <c r="GL557" i="1"/>
  <c r="GO557" i="1"/>
  <c r="GP557" i="1"/>
  <c r="GV557" i="1"/>
  <c r="HC557" i="1"/>
  <c r="I558" i="1"/>
  <c r="Y69" i="15" s="1"/>
  <c r="AC558" i="1"/>
  <c r="CQ558" i="1" s="1"/>
  <c r="AD558" i="1"/>
  <c r="CR558" i="1" s="1"/>
  <c r="AE558" i="1"/>
  <c r="AF558" i="1"/>
  <c r="CT558" i="1" s="1"/>
  <c r="AG558" i="1"/>
  <c r="AH558" i="1"/>
  <c r="CV558" i="1" s="1"/>
  <c r="AI558" i="1"/>
  <c r="AJ558" i="1"/>
  <c r="CX558" i="1" s="1"/>
  <c r="CS558" i="1"/>
  <c r="CU558" i="1"/>
  <c r="CW558" i="1"/>
  <c r="FR558" i="1"/>
  <c r="GL558" i="1"/>
  <c r="GO558" i="1"/>
  <c r="GP558" i="1"/>
  <c r="GV558" i="1"/>
  <c r="HC558" i="1" s="1"/>
  <c r="I559" i="1"/>
  <c r="Y84" i="13" s="1"/>
  <c r="AC559" i="1"/>
  <c r="CQ559" i="1" s="1"/>
  <c r="AE559" i="1"/>
  <c r="AD559" i="1" s="1"/>
  <c r="CR559" i="1" s="1"/>
  <c r="AF559" i="1"/>
  <c r="AG559" i="1"/>
  <c r="CU559" i="1" s="1"/>
  <c r="AH559" i="1"/>
  <c r="AI559" i="1"/>
  <c r="CW559" i="1" s="1"/>
  <c r="AJ559" i="1"/>
  <c r="CT559" i="1"/>
  <c r="CV559" i="1"/>
  <c r="CX559" i="1"/>
  <c r="FR559" i="1"/>
  <c r="GL559" i="1"/>
  <c r="GO559" i="1"/>
  <c r="GP559" i="1"/>
  <c r="GV559" i="1"/>
  <c r="HC559" i="1"/>
  <c r="I560" i="1"/>
  <c r="Q75" i="15" s="1"/>
  <c r="AC560" i="1"/>
  <c r="CQ560" i="1" s="1"/>
  <c r="AD560" i="1"/>
  <c r="CR560" i="1" s="1"/>
  <c r="AE560" i="1"/>
  <c r="AF560" i="1"/>
  <c r="AG560" i="1"/>
  <c r="AH560" i="1"/>
  <c r="CV560" i="1" s="1"/>
  <c r="AI560" i="1"/>
  <c r="AJ560" i="1"/>
  <c r="CX560" i="1" s="1"/>
  <c r="CS560" i="1"/>
  <c r="CU560" i="1"/>
  <c r="CW560" i="1"/>
  <c r="FR560" i="1"/>
  <c r="GL560" i="1"/>
  <c r="GO560" i="1"/>
  <c r="GP560" i="1"/>
  <c r="GV560" i="1"/>
  <c r="HC560" i="1"/>
  <c r="I561" i="1"/>
  <c r="Q27" i="13" s="1"/>
  <c r="AC561" i="1"/>
  <c r="AE561" i="1"/>
  <c r="CS561" i="1" s="1"/>
  <c r="AF561" i="1"/>
  <c r="AG561" i="1"/>
  <c r="CU561" i="1" s="1"/>
  <c r="AH561" i="1"/>
  <c r="AI561" i="1"/>
  <c r="CW561" i="1" s="1"/>
  <c r="AJ561" i="1"/>
  <c r="CT561" i="1"/>
  <c r="CV561" i="1"/>
  <c r="CX561" i="1"/>
  <c r="FR561" i="1"/>
  <c r="GL561" i="1"/>
  <c r="GO561" i="1"/>
  <c r="GP561" i="1"/>
  <c r="GV561" i="1"/>
  <c r="HC561" i="1"/>
  <c r="I562" i="1"/>
  <c r="P76" i="15" s="1"/>
  <c r="O76" i="15" s="1"/>
  <c r="E76" i="15" s="1"/>
  <c r="G76" i="15" s="1"/>
  <c r="AC562" i="1"/>
  <c r="AD562" i="1"/>
  <c r="CR562" i="1" s="1"/>
  <c r="AE562" i="1"/>
  <c r="AF562" i="1"/>
  <c r="CT562" i="1" s="1"/>
  <c r="AG562" i="1"/>
  <c r="AH562" i="1"/>
  <c r="CV562" i="1" s="1"/>
  <c r="AI562" i="1"/>
  <c r="AJ562" i="1"/>
  <c r="CX562" i="1" s="1"/>
  <c r="CQ562" i="1"/>
  <c r="CS562" i="1"/>
  <c r="CU562" i="1"/>
  <c r="CW562" i="1"/>
  <c r="V562" i="1" s="1"/>
  <c r="FR562" i="1"/>
  <c r="GL562" i="1"/>
  <c r="GO562" i="1"/>
  <c r="GP562" i="1"/>
  <c r="GV562" i="1"/>
  <c r="HC562" i="1" s="1"/>
  <c r="I563" i="1"/>
  <c r="P28" i="13" s="1"/>
  <c r="O28" i="13" s="1"/>
  <c r="E28" i="13" s="1"/>
  <c r="G28" i="13" s="1"/>
  <c r="AC563" i="1"/>
  <c r="CQ563" i="1" s="1"/>
  <c r="AE563" i="1"/>
  <c r="AD563" i="1" s="1"/>
  <c r="CR563" i="1" s="1"/>
  <c r="AF563" i="1"/>
  <c r="AG563" i="1"/>
  <c r="CU563" i="1" s="1"/>
  <c r="AH563" i="1"/>
  <c r="AI563" i="1"/>
  <c r="CW563" i="1" s="1"/>
  <c r="AJ563" i="1"/>
  <c r="CT563" i="1"/>
  <c r="CV563" i="1"/>
  <c r="CX563" i="1"/>
  <c r="FR563" i="1"/>
  <c r="GL563" i="1"/>
  <c r="GO563" i="1"/>
  <c r="GP563" i="1"/>
  <c r="GV563" i="1"/>
  <c r="HC563" i="1" s="1"/>
  <c r="I564" i="1"/>
  <c r="P138" i="15" s="1"/>
  <c r="O138" i="15" s="1"/>
  <c r="E138" i="15" s="1"/>
  <c r="G138" i="15" s="1"/>
  <c r="AC564" i="1"/>
  <c r="AD564" i="1"/>
  <c r="CR564" i="1" s="1"/>
  <c r="AE564" i="1"/>
  <c r="AF564" i="1"/>
  <c r="AG564" i="1"/>
  <c r="AH564" i="1"/>
  <c r="CV564" i="1" s="1"/>
  <c r="AI564" i="1"/>
  <c r="AJ564" i="1"/>
  <c r="CX564" i="1" s="1"/>
  <c r="CQ564" i="1"/>
  <c r="CS564" i="1"/>
  <c r="CU564" i="1"/>
  <c r="CW564" i="1"/>
  <c r="FR564" i="1"/>
  <c r="GL564" i="1"/>
  <c r="GO564" i="1"/>
  <c r="GP564" i="1"/>
  <c r="GV564" i="1"/>
  <c r="HC564" i="1"/>
  <c r="I565" i="1"/>
  <c r="P85" i="13" s="1"/>
  <c r="O85" i="13" s="1"/>
  <c r="E85" i="13" s="1"/>
  <c r="G85" i="13" s="1"/>
  <c r="AC565" i="1"/>
  <c r="AE565" i="1"/>
  <c r="CS565" i="1" s="1"/>
  <c r="AF565" i="1"/>
  <c r="AG565" i="1"/>
  <c r="CU565" i="1" s="1"/>
  <c r="AH565" i="1"/>
  <c r="AI565" i="1"/>
  <c r="CW565" i="1" s="1"/>
  <c r="AJ565" i="1"/>
  <c r="CT565" i="1"/>
  <c r="CV565" i="1"/>
  <c r="CX565" i="1"/>
  <c r="FR565" i="1"/>
  <c r="GL565" i="1"/>
  <c r="GO565" i="1"/>
  <c r="GP565" i="1"/>
  <c r="GV565" i="1"/>
  <c r="HC565" i="1"/>
  <c r="I566" i="1"/>
  <c r="P115" i="15" s="1"/>
  <c r="O115" i="15" s="1"/>
  <c r="E115" i="15" s="1"/>
  <c r="G115" i="15" s="1"/>
  <c r="AC566" i="1"/>
  <c r="CQ566" i="1" s="1"/>
  <c r="AD566" i="1"/>
  <c r="CR566" i="1" s="1"/>
  <c r="AE566" i="1"/>
  <c r="AF566" i="1"/>
  <c r="CT566" i="1" s="1"/>
  <c r="AG566" i="1"/>
  <c r="AH566" i="1"/>
  <c r="CV566" i="1" s="1"/>
  <c r="AI566" i="1"/>
  <c r="AJ566" i="1"/>
  <c r="CX566" i="1" s="1"/>
  <c r="CS566" i="1"/>
  <c r="CU566" i="1"/>
  <c r="CW566" i="1"/>
  <c r="FR566" i="1"/>
  <c r="GL566" i="1"/>
  <c r="GO566" i="1"/>
  <c r="GP566" i="1"/>
  <c r="GV566" i="1"/>
  <c r="HC566" i="1" s="1"/>
  <c r="I567" i="1"/>
  <c r="P54" i="13" s="1"/>
  <c r="O54" i="13" s="1"/>
  <c r="E54" i="13" s="1"/>
  <c r="G54" i="13" s="1"/>
  <c r="AC567" i="1"/>
  <c r="CQ567" i="1" s="1"/>
  <c r="AE567" i="1"/>
  <c r="AD567" i="1" s="1"/>
  <c r="CR567" i="1" s="1"/>
  <c r="AF567" i="1"/>
  <c r="AG567" i="1"/>
  <c r="CU567" i="1" s="1"/>
  <c r="AH567" i="1"/>
  <c r="AI567" i="1"/>
  <c r="CW567" i="1" s="1"/>
  <c r="AJ567" i="1"/>
  <c r="CT567" i="1"/>
  <c r="CV567" i="1"/>
  <c r="CX567" i="1"/>
  <c r="FR567" i="1"/>
  <c r="GL567" i="1"/>
  <c r="GO567" i="1"/>
  <c r="GP567" i="1"/>
  <c r="GV567" i="1"/>
  <c r="HC567" i="1" s="1"/>
  <c r="C568" i="1"/>
  <c r="D568" i="1"/>
  <c r="AC568" i="1"/>
  <c r="AE568" i="1"/>
  <c r="CS568" i="1" s="1"/>
  <c r="R568" i="1" s="1"/>
  <c r="AF568" i="1"/>
  <c r="AG568" i="1"/>
  <c r="CU568" i="1" s="1"/>
  <c r="T568" i="1" s="1"/>
  <c r="AH568" i="1"/>
  <c r="AI568" i="1"/>
  <c r="CW568" i="1" s="1"/>
  <c r="V568" i="1" s="1"/>
  <c r="AJ568" i="1"/>
  <c r="CT568" i="1"/>
  <c r="S568" i="1" s="1"/>
  <c r="CV568" i="1"/>
  <c r="U568" i="1" s="1"/>
  <c r="CX568" i="1"/>
  <c r="W568" i="1" s="1"/>
  <c r="FR568" i="1"/>
  <c r="GL568" i="1"/>
  <c r="GO568" i="1"/>
  <c r="GP568" i="1"/>
  <c r="GV568" i="1"/>
  <c r="GX568" i="1"/>
  <c r="HC568" i="1"/>
  <c r="C569" i="1"/>
  <c r="D569" i="1"/>
  <c r="AC569" i="1"/>
  <c r="AE569" i="1"/>
  <c r="AF569" i="1"/>
  <c r="AG569" i="1"/>
  <c r="CU569" i="1" s="1"/>
  <c r="T569" i="1" s="1"/>
  <c r="AH569" i="1"/>
  <c r="AI569" i="1"/>
  <c r="CW569" i="1" s="1"/>
  <c r="V569" i="1" s="1"/>
  <c r="AJ569" i="1"/>
  <c r="CX569" i="1"/>
  <c r="W569" i="1" s="1"/>
  <c r="FR569" i="1"/>
  <c r="GL569" i="1"/>
  <c r="GO569" i="1"/>
  <c r="GP569" i="1"/>
  <c r="GV569" i="1"/>
  <c r="GX569" i="1"/>
  <c r="HC569" i="1"/>
  <c r="I570" i="1"/>
  <c r="V144" i="15" s="1"/>
  <c r="AC570" i="1"/>
  <c r="CQ570" i="1" s="1"/>
  <c r="AD570" i="1"/>
  <c r="CR570" i="1" s="1"/>
  <c r="AE570" i="1"/>
  <c r="AF570" i="1"/>
  <c r="AG570" i="1"/>
  <c r="AH570" i="1"/>
  <c r="CV570" i="1" s="1"/>
  <c r="AI570" i="1"/>
  <c r="AJ570" i="1"/>
  <c r="CX570" i="1" s="1"/>
  <c r="CS570" i="1"/>
  <c r="CU570" i="1"/>
  <c r="CW570" i="1"/>
  <c r="FR570" i="1"/>
  <c r="GL570" i="1"/>
  <c r="GO570" i="1"/>
  <c r="GP570" i="1"/>
  <c r="GV570" i="1"/>
  <c r="HC570" i="1"/>
  <c r="I571" i="1"/>
  <c r="V92" i="13" s="1"/>
  <c r="AC571" i="1"/>
  <c r="AE571" i="1"/>
  <c r="CS571" i="1" s="1"/>
  <c r="AF571" i="1"/>
  <c r="AG571" i="1"/>
  <c r="CU571" i="1" s="1"/>
  <c r="AH571" i="1"/>
  <c r="AI571" i="1"/>
  <c r="CW571" i="1" s="1"/>
  <c r="AJ571" i="1"/>
  <c r="CT571" i="1"/>
  <c r="CV571" i="1"/>
  <c r="CX571" i="1"/>
  <c r="FR571" i="1"/>
  <c r="GL571" i="1"/>
  <c r="GO571" i="1"/>
  <c r="GP571" i="1"/>
  <c r="GV571" i="1"/>
  <c r="HC571" i="1"/>
  <c r="I572" i="1"/>
  <c r="X149" i="15" s="1"/>
  <c r="AC572" i="1"/>
  <c r="AD572" i="1"/>
  <c r="CR572" i="1" s="1"/>
  <c r="AE572" i="1"/>
  <c r="AF572" i="1"/>
  <c r="CT572" i="1" s="1"/>
  <c r="AG572" i="1"/>
  <c r="AH572" i="1"/>
  <c r="CV572" i="1" s="1"/>
  <c r="AI572" i="1"/>
  <c r="AJ572" i="1"/>
  <c r="CX572" i="1" s="1"/>
  <c r="CQ572" i="1"/>
  <c r="CS572" i="1"/>
  <c r="CU572" i="1"/>
  <c r="CW572" i="1"/>
  <c r="FR572" i="1"/>
  <c r="GL572" i="1"/>
  <c r="GO572" i="1"/>
  <c r="GP572" i="1"/>
  <c r="GV572" i="1"/>
  <c r="HC572" i="1" s="1"/>
  <c r="I573" i="1"/>
  <c r="X101" i="13" s="1"/>
  <c r="AC573" i="1"/>
  <c r="CQ573" i="1" s="1"/>
  <c r="AE573" i="1"/>
  <c r="AD573" i="1" s="1"/>
  <c r="CR573" i="1" s="1"/>
  <c r="AF573" i="1"/>
  <c r="AG573" i="1"/>
  <c r="CU573" i="1" s="1"/>
  <c r="AH573" i="1"/>
  <c r="AI573" i="1"/>
  <c r="CW573" i="1" s="1"/>
  <c r="AJ573" i="1"/>
  <c r="CT573" i="1"/>
  <c r="CV573" i="1"/>
  <c r="CX573" i="1"/>
  <c r="FR573" i="1"/>
  <c r="GL573" i="1"/>
  <c r="GO573" i="1"/>
  <c r="GP573" i="1"/>
  <c r="GV573" i="1"/>
  <c r="HC573" i="1"/>
  <c r="B575" i="1"/>
  <c r="B418" i="1" s="1"/>
  <c r="C575" i="1"/>
  <c r="C418" i="1" s="1"/>
  <c r="D575" i="1"/>
  <c r="D418" i="1" s="1"/>
  <c r="F575" i="1"/>
  <c r="F418" i="1" s="1"/>
  <c r="G575" i="1"/>
  <c r="G418" i="1" s="1"/>
  <c r="BX575" i="1"/>
  <c r="BX418" i="1" s="1"/>
  <c r="CK575" i="1"/>
  <c r="CK418" i="1" s="1"/>
  <c r="CL575" i="1"/>
  <c r="CL418" i="1" s="1"/>
  <c r="CM575" i="1"/>
  <c r="CM418" i="1" s="1"/>
  <c r="FP575" i="1"/>
  <c r="FP418" i="1" s="1"/>
  <c r="GC575" i="1"/>
  <c r="GD575" i="1"/>
  <c r="GD418" i="1" s="1"/>
  <c r="GE575" i="1"/>
  <c r="GE418" i="1" s="1"/>
  <c r="D605" i="1"/>
  <c r="E607" i="1"/>
  <c r="Z607" i="1"/>
  <c r="AA607" i="1"/>
  <c r="AM607" i="1"/>
  <c r="AN607" i="1"/>
  <c r="BE607" i="1"/>
  <c r="BF607" i="1"/>
  <c r="BG607" i="1"/>
  <c r="BH607" i="1"/>
  <c r="BI607" i="1"/>
  <c r="BJ607" i="1"/>
  <c r="BK607" i="1"/>
  <c r="BL607" i="1"/>
  <c r="BM607" i="1"/>
  <c r="BN607" i="1"/>
  <c r="BO607" i="1"/>
  <c r="BP607" i="1"/>
  <c r="BQ607" i="1"/>
  <c r="BR607" i="1"/>
  <c r="BS607" i="1"/>
  <c r="BT607" i="1"/>
  <c r="BU607" i="1"/>
  <c r="BV607" i="1"/>
  <c r="BW607" i="1"/>
  <c r="CN607" i="1"/>
  <c r="CO607" i="1"/>
  <c r="CP607" i="1"/>
  <c r="CQ607" i="1"/>
  <c r="CR607" i="1"/>
  <c r="CS607" i="1"/>
  <c r="CT607" i="1"/>
  <c r="CU607" i="1"/>
  <c r="CV607" i="1"/>
  <c r="CW607" i="1"/>
  <c r="CX607" i="1"/>
  <c r="CY607" i="1"/>
  <c r="CZ607" i="1"/>
  <c r="DA607" i="1"/>
  <c r="DB607" i="1"/>
  <c r="DC607" i="1"/>
  <c r="DD607" i="1"/>
  <c r="DE607" i="1"/>
  <c r="DF607" i="1"/>
  <c r="DR607" i="1"/>
  <c r="DS607" i="1"/>
  <c r="EE607" i="1"/>
  <c r="EF607" i="1"/>
  <c r="EW607" i="1"/>
  <c r="EX607" i="1"/>
  <c r="EY607" i="1"/>
  <c r="EZ607" i="1"/>
  <c r="FA607" i="1"/>
  <c r="FB607" i="1"/>
  <c r="FC607" i="1"/>
  <c r="FD607" i="1"/>
  <c r="FE607" i="1"/>
  <c r="FF607" i="1"/>
  <c r="FG607" i="1"/>
  <c r="FH607" i="1"/>
  <c r="FI607" i="1"/>
  <c r="FJ607" i="1"/>
  <c r="FK607" i="1"/>
  <c r="FL607" i="1"/>
  <c r="FM607" i="1"/>
  <c r="FN607" i="1"/>
  <c r="FO607" i="1"/>
  <c r="GF607" i="1"/>
  <c r="GG607" i="1"/>
  <c r="GH607" i="1"/>
  <c r="GI607" i="1"/>
  <c r="GJ607" i="1"/>
  <c r="GK607" i="1"/>
  <c r="GL607" i="1"/>
  <c r="GM607" i="1"/>
  <c r="GN607" i="1"/>
  <c r="GO607" i="1"/>
  <c r="GP607" i="1"/>
  <c r="GQ607" i="1"/>
  <c r="GR607" i="1"/>
  <c r="GS607" i="1"/>
  <c r="GT607" i="1"/>
  <c r="GU607" i="1"/>
  <c r="GV607" i="1"/>
  <c r="GW607" i="1"/>
  <c r="GX607" i="1"/>
  <c r="C609" i="1"/>
  <c r="D609" i="1"/>
  <c r="AC609" i="1"/>
  <c r="CQ609" i="1" s="1"/>
  <c r="P609" i="1" s="1"/>
  <c r="AE609" i="1"/>
  <c r="AD609" i="1" s="1"/>
  <c r="CR609" i="1" s="1"/>
  <c r="Q609" i="1" s="1"/>
  <c r="AF609" i="1"/>
  <c r="CT609" i="1" s="1"/>
  <c r="S609" i="1" s="1"/>
  <c r="AG609" i="1"/>
  <c r="AH609" i="1"/>
  <c r="CV609" i="1" s="1"/>
  <c r="U609" i="1" s="1"/>
  <c r="AI609" i="1"/>
  <c r="AJ609" i="1"/>
  <c r="CX609" i="1" s="1"/>
  <c r="W609" i="1" s="1"/>
  <c r="CU609" i="1"/>
  <c r="T609" i="1" s="1"/>
  <c r="CW609" i="1"/>
  <c r="V609" i="1" s="1"/>
  <c r="FR609" i="1"/>
  <c r="GL609" i="1"/>
  <c r="GO609" i="1"/>
  <c r="GP609" i="1"/>
  <c r="GV609" i="1"/>
  <c r="HC609" i="1" s="1"/>
  <c r="GX609" i="1" s="1"/>
  <c r="C610" i="1"/>
  <c r="D610" i="1"/>
  <c r="AC610" i="1"/>
  <c r="CQ610" i="1" s="1"/>
  <c r="P610" i="1" s="1"/>
  <c r="AE610" i="1"/>
  <c r="AF610" i="1"/>
  <c r="AG610" i="1"/>
  <c r="AH610" i="1"/>
  <c r="AI610" i="1"/>
  <c r="AJ610" i="1"/>
  <c r="CX610" i="1" s="1"/>
  <c r="W610" i="1" s="1"/>
  <c r="CU610" i="1"/>
  <c r="T610" i="1" s="1"/>
  <c r="CW610" i="1"/>
  <c r="V610" i="1" s="1"/>
  <c r="FR610" i="1"/>
  <c r="GL610" i="1"/>
  <c r="GO610" i="1"/>
  <c r="GP610" i="1"/>
  <c r="GV610" i="1"/>
  <c r="HC610" i="1"/>
  <c r="GX610" i="1" s="1"/>
  <c r="I611" i="1"/>
  <c r="AA139" i="15" s="1"/>
  <c r="AC611" i="1"/>
  <c r="AE611" i="1"/>
  <c r="CS611" i="1" s="1"/>
  <c r="AF611" i="1"/>
  <c r="AG611" i="1"/>
  <c r="CU611" i="1" s="1"/>
  <c r="AH611" i="1"/>
  <c r="AI611" i="1"/>
  <c r="CW611" i="1" s="1"/>
  <c r="AJ611" i="1"/>
  <c r="CT611" i="1"/>
  <c r="CV611" i="1"/>
  <c r="CX611" i="1"/>
  <c r="FR611" i="1"/>
  <c r="GL611" i="1"/>
  <c r="GO611" i="1"/>
  <c r="GP611" i="1"/>
  <c r="GV611" i="1"/>
  <c r="HC611" i="1" s="1"/>
  <c r="I612" i="1"/>
  <c r="AC612" i="1"/>
  <c r="AD612" i="1"/>
  <c r="CR612" i="1" s="1"/>
  <c r="AE612" i="1"/>
  <c r="AF612" i="1"/>
  <c r="CT612" i="1" s="1"/>
  <c r="AG612" i="1"/>
  <c r="AH612" i="1"/>
  <c r="CV612" i="1" s="1"/>
  <c r="AI612" i="1"/>
  <c r="AJ612" i="1"/>
  <c r="CX612" i="1" s="1"/>
  <c r="CQ612" i="1"/>
  <c r="CS612" i="1"/>
  <c r="CU612" i="1"/>
  <c r="CW612" i="1"/>
  <c r="V612" i="1" s="1"/>
  <c r="FR612" i="1"/>
  <c r="GL612" i="1"/>
  <c r="GO612" i="1"/>
  <c r="GP612" i="1"/>
  <c r="GV612" i="1"/>
  <c r="HC612" i="1" s="1"/>
  <c r="I613" i="1"/>
  <c r="Q104" i="15" s="1"/>
  <c r="AC613" i="1"/>
  <c r="AE613" i="1"/>
  <c r="AD613" i="1" s="1"/>
  <c r="CR613" i="1" s="1"/>
  <c r="AF613" i="1"/>
  <c r="AG613" i="1"/>
  <c r="CU613" i="1" s="1"/>
  <c r="AH613" i="1"/>
  <c r="AI613" i="1"/>
  <c r="CW613" i="1" s="1"/>
  <c r="AJ613" i="1"/>
  <c r="CT613" i="1"/>
  <c r="CV613" i="1"/>
  <c r="CX613" i="1"/>
  <c r="FR613" i="1"/>
  <c r="GL613" i="1"/>
  <c r="GO613" i="1"/>
  <c r="GP613" i="1"/>
  <c r="GV613" i="1"/>
  <c r="HC613" i="1"/>
  <c r="I614" i="1"/>
  <c r="AC614" i="1"/>
  <c r="AD614" i="1"/>
  <c r="CR614" i="1" s="1"/>
  <c r="AE614" i="1"/>
  <c r="AF614" i="1"/>
  <c r="AB614" i="1" s="1"/>
  <c r="AG614" i="1"/>
  <c r="AH614" i="1"/>
  <c r="CV614" i="1" s="1"/>
  <c r="AI614" i="1"/>
  <c r="AJ614" i="1"/>
  <c r="CX614" i="1" s="1"/>
  <c r="CQ614" i="1"/>
  <c r="CS614" i="1"/>
  <c r="CU614" i="1"/>
  <c r="CW614" i="1"/>
  <c r="V614" i="1" s="1"/>
  <c r="FR614" i="1"/>
  <c r="GL614" i="1"/>
  <c r="GO614" i="1"/>
  <c r="GP614" i="1"/>
  <c r="GV614" i="1"/>
  <c r="HC614" i="1"/>
  <c r="I615" i="1"/>
  <c r="Q105" i="15" s="1"/>
  <c r="AC615" i="1"/>
  <c r="AE615" i="1"/>
  <c r="CS615" i="1" s="1"/>
  <c r="AF615" i="1"/>
  <c r="AG615" i="1"/>
  <c r="CU615" i="1" s="1"/>
  <c r="AH615" i="1"/>
  <c r="AI615" i="1"/>
  <c r="CW615" i="1" s="1"/>
  <c r="AJ615" i="1"/>
  <c r="CT615" i="1"/>
  <c r="CV615" i="1"/>
  <c r="CX615" i="1"/>
  <c r="FR615" i="1"/>
  <c r="GL615" i="1"/>
  <c r="GO615" i="1"/>
  <c r="GP615" i="1"/>
  <c r="GV615" i="1"/>
  <c r="HC615" i="1"/>
  <c r="I616" i="1"/>
  <c r="AC616" i="1"/>
  <c r="AD616" i="1"/>
  <c r="CR616" i="1" s="1"/>
  <c r="AE616" i="1"/>
  <c r="AF616" i="1"/>
  <c r="CT616" i="1" s="1"/>
  <c r="AG616" i="1"/>
  <c r="AH616" i="1"/>
  <c r="CV616" i="1" s="1"/>
  <c r="AI616" i="1"/>
  <c r="AJ616" i="1"/>
  <c r="CX616" i="1" s="1"/>
  <c r="CQ616" i="1"/>
  <c r="CS616" i="1"/>
  <c r="CU616" i="1"/>
  <c r="CW616" i="1"/>
  <c r="FR616" i="1"/>
  <c r="GL616" i="1"/>
  <c r="GO616" i="1"/>
  <c r="GP616" i="1"/>
  <c r="GV616" i="1"/>
  <c r="HC616" i="1" s="1"/>
  <c r="I617" i="1"/>
  <c r="Q86" i="15" s="1"/>
  <c r="AC617" i="1"/>
  <c r="AE617" i="1"/>
  <c r="AD617" i="1" s="1"/>
  <c r="CR617" i="1" s="1"/>
  <c r="AF617" i="1"/>
  <c r="AG617" i="1"/>
  <c r="CU617" i="1" s="1"/>
  <c r="AH617" i="1"/>
  <c r="AI617" i="1"/>
  <c r="CW617" i="1" s="1"/>
  <c r="AJ617" i="1"/>
  <c r="CT617" i="1"/>
  <c r="CV617" i="1"/>
  <c r="CX617" i="1"/>
  <c r="FR617" i="1"/>
  <c r="GL617" i="1"/>
  <c r="GO617" i="1"/>
  <c r="GP617" i="1"/>
  <c r="GV617" i="1"/>
  <c r="HC617" i="1"/>
  <c r="I618" i="1"/>
  <c r="AC618" i="1"/>
  <c r="AD618" i="1"/>
  <c r="CR618" i="1" s="1"/>
  <c r="AE618" i="1"/>
  <c r="AF618" i="1"/>
  <c r="AB618" i="1" s="1"/>
  <c r="AG618" i="1"/>
  <c r="AH618" i="1"/>
  <c r="CV618" i="1" s="1"/>
  <c r="AI618" i="1"/>
  <c r="AJ618" i="1"/>
  <c r="CX618" i="1" s="1"/>
  <c r="CQ618" i="1"/>
  <c r="CS618" i="1"/>
  <c r="CU618" i="1"/>
  <c r="CW618" i="1"/>
  <c r="V618" i="1" s="1"/>
  <c r="FR618" i="1"/>
  <c r="GL618" i="1"/>
  <c r="GO618" i="1"/>
  <c r="GP618" i="1"/>
  <c r="GV618" i="1"/>
  <c r="HC618" i="1"/>
  <c r="I619" i="1"/>
  <c r="Q91" i="15" s="1"/>
  <c r="AC619" i="1"/>
  <c r="AE619" i="1"/>
  <c r="CS619" i="1" s="1"/>
  <c r="AF619" i="1"/>
  <c r="AG619" i="1"/>
  <c r="CU619" i="1" s="1"/>
  <c r="AH619" i="1"/>
  <c r="AI619" i="1"/>
  <c r="CW619" i="1" s="1"/>
  <c r="AJ619" i="1"/>
  <c r="CT619" i="1"/>
  <c r="CV619" i="1"/>
  <c r="CX619" i="1"/>
  <c r="FR619" i="1"/>
  <c r="GL619" i="1"/>
  <c r="GO619" i="1"/>
  <c r="GP619" i="1"/>
  <c r="GV619" i="1"/>
  <c r="HC619" i="1"/>
  <c r="I620" i="1"/>
  <c r="AC620" i="1"/>
  <c r="AD620" i="1"/>
  <c r="CR620" i="1" s="1"/>
  <c r="AE620" i="1"/>
  <c r="AF620" i="1"/>
  <c r="CT620" i="1" s="1"/>
  <c r="AG620" i="1"/>
  <c r="AH620" i="1"/>
  <c r="CV620" i="1" s="1"/>
  <c r="AI620" i="1"/>
  <c r="AJ620" i="1"/>
  <c r="CX620" i="1" s="1"/>
  <c r="CQ620" i="1"/>
  <c r="CS620" i="1"/>
  <c r="CU620" i="1"/>
  <c r="CW620" i="1"/>
  <c r="V620" i="1" s="1"/>
  <c r="FR620" i="1"/>
  <c r="GL620" i="1"/>
  <c r="GO620" i="1"/>
  <c r="GP620" i="1"/>
  <c r="GV620" i="1"/>
  <c r="HC620" i="1" s="1"/>
  <c r="I621" i="1"/>
  <c r="Q92" i="15" s="1"/>
  <c r="AC621" i="1"/>
  <c r="AE621" i="1"/>
  <c r="AD621" i="1" s="1"/>
  <c r="CR621" i="1" s="1"/>
  <c r="AF621" i="1"/>
  <c r="AG621" i="1"/>
  <c r="CU621" i="1" s="1"/>
  <c r="AH621" i="1"/>
  <c r="AI621" i="1"/>
  <c r="CW621" i="1" s="1"/>
  <c r="AJ621" i="1"/>
  <c r="CT621" i="1"/>
  <c r="CV621" i="1"/>
  <c r="CX621" i="1"/>
  <c r="FR621" i="1"/>
  <c r="GL621" i="1"/>
  <c r="GO621" i="1"/>
  <c r="GP621" i="1"/>
  <c r="GV621" i="1"/>
  <c r="HC621" i="1"/>
  <c r="I622" i="1"/>
  <c r="AC622" i="1"/>
  <c r="AD622" i="1"/>
  <c r="CR622" i="1" s="1"/>
  <c r="AE622" i="1"/>
  <c r="AF622" i="1"/>
  <c r="AB622" i="1" s="1"/>
  <c r="AG622" i="1"/>
  <c r="AH622" i="1"/>
  <c r="CV622" i="1" s="1"/>
  <c r="AI622" i="1"/>
  <c r="AJ622" i="1"/>
  <c r="CX622" i="1" s="1"/>
  <c r="CQ622" i="1"/>
  <c r="CS622" i="1"/>
  <c r="CU622" i="1"/>
  <c r="CW622" i="1"/>
  <c r="FR622" i="1"/>
  <c r="GL622" i="1"/>
  <c r="GO622" i="1"/>
  <c r="GP622" i="1"/>
  <c r="GV622" i="1"/>
  <c r="HC622" i="1"/>
  <c r="I623" i="1"/>
  <c r="Q93" i="15" s="1"/>
  <c r="AC623" i="1"/>
  <c r="AE623" i="1"/>
  <c r="CS623" i="1" s="1"/>
  <c r="AF623" i="1"/>
  <c r="AG623" i="1"/>
  <c r="CU623" i="1" s="1"/>
  <c r="AH623" i="1"/>
  <c r="AI623" i="1"/>
  <c r="CW623" i="1" s="1"/>
  <c r="AJ623" i="1"/>
  <c r="CT623" i="1"/>
  <c r="CV623" i="1"/>
  <c r="CX623" i="1"/>
  <c r="FR623" i="1"/>
  <c r="GL623" i="1"/>
  <c r="GO623" i="1"/>
  <c r="GP623" i="1"/>
  <c r="GV623" i="1"/>
  <c r="HC623" i="1"/>
  <c r="I624" i="1"/>
  <c r="AC624" i="1"/>
  <c r="AD624" i="1"/>
  <c r="CR624" i="1" s="1"/>
  <c r="AE624" i="1"/>
  <c r="AF624" i="1"/>
  <c r="CT624" i="1" s="1"/>
  <c r="AG624" i="1"/>
  <c r="AH624" i="1"/>
  <c r="CV624" i="1" s="1"/>
  <c r="AI624" i="1"/>
  <c r="AJ624" i="1"/>
  <c r="CX624" i="1" s="1"/>
  <c r="CQ624" i="1"/>
  <c r="CS624" i="1"/>
  <c r="CU624" i="1"/>
  <c r="CW624" i="1"/>
  <c r="FR624" i="1"/>
  <c r="GL624" i="1"/>
  <c r="GO624" i="1"/>
  <c r="GP624" i="1"/>
  <c r="GV624" i="1"/>
  <c r="HC624" i="1" s="1"/>
  <c r="I625" i="1"/>
  <c r="Q89" i="15" s="1"/>
  <c r="AC625" i="1"/>
  <c r="AE625" i="1"/>
  <c r="AD625" i="1" s="1"/>
  <c r="CR625" i="1" s="1"/>
  <c r="AF625" i="1"/>
  <c r="AG625" i="1"/>
  <c r="CU625" i="1" s="1"/>
  <c r="AH625" i="1"/>
  <c r="AI625" i="1"/>
  <c r="CW625" i="1" s="1"/>
  <c r="AJ625" i="1"/>
  <c r="CT625" i="1"/>
  <c r="CV625" i="1"/>
  <c r="CX625" i="1"/>
  <c r="FR625" i="1"/>
  <c r="GL625" i="1"/>
  <c r="GO625" i="1"/>
  <c r="GP625" i="1"/>
  <c r="GV625" i="1"/>
  <c r="HC625" i="1"/>
  <c r="I626" i="1"/>
  <c r="AC626" i="1"/>
  <c r="AD626" i="1"/>
  <c r="CR626" i="1" s="1"/>
  <c r="AE626" i="1"/>
  <c r="AF626" i="1"/>
  <c r="AB626" i="1" s="1"/>
  <c r="AG626" i="1"/>
  <c r="AH626" i="1"/>
  <c r="CV626" i="1" s="1"/>
  <c r="AI626" i="1"/>
  <c r="AJ626" i="1"/>
  <c r="CX626" i="1" s="1"/>
  <c r="CQ626" i="1"/>
  <c r="CS626" i="1"/>
  <c r="CU626" i="1"/>
  <c r="CW626" i="1"/>
  <c r="FR626" i="1"/>
  <c r="GL626" i="1"/>
  <c r="GO626" i="1"/>
  <c r="GP626" i="1"/>
  <c r="GV626" i="1"/>
  <c r="HC626" i="1"/>
  <c r="I627" i="1"/>
  <c r="Q94" i="15" s="1"/>
  <c r="AC627" i="1"/>
  <c r="AE627" i="1"/>
  <c r="CS627" i="1" s="1"/>
  <c r="AF627" i="1"/>
  <c r="AG627" i="1"/>
  <c r="CU627" i="1" s="1"/>
  <c r="AH627" i="1"/>
  <c r="AI627" i="1"/>
  <c r="CW627" i="1" s="1"/>
  <c r="AJ627" i="1"/>
  <c r="CT627" i="1"/>
  <c r="CV627" i="1"/>
  <c r="CX627" i="1"/>
  <c r="FR627" i="1"/>
  <c r="GL627" i="1"/>
  <c r="GO627" i="1"/>
  <c r="GP627" i="1"/>
  <c r="GV627" i="1"/>
  <c r="HC627" i="1"/>
  <c r="I628" i="1"/>
  <c r="AC628" i="1"/>
  <c r="AD628" i="1"/>
  <c r="CR628" i="1" s="1"/>
  <c r="AE628" i="1"/>
  <c r="AF628" i="1"/>
  <c r="CT628" i="1" s="1"/>
  <c r="AG628" i="1"/>
  <c r="AH628" i="1"/>
  <c r="CV628" i="1" s="1"/>
  <c r="AI628" i="1"/>
  <c r="AJ628" i="1"/>
  <c r="CX628" i="1" s="1"/>
  <c r="CQ628" i="1"/>
  <c r="CS628" i="1"/>
  <c r="CU628" i="1"/>
  <c r="CW628" i="1"/>
  <c r="V628" i="1" s="1"/>
  <c r="FR628" i="1"/>
  <c r="GL628" i="1"/>
  <c r="GO628" i="1"/>
  <c r="GP628" i="1"/>
  <c r="GV628" i="1"/>
  <c r="HC628" i="1" s="1"/>
  <c r="I629" i="1"/>
  <c r="Q95" i="15" s="1"/>
  <c r="AC629" i="1"/>
  <c r="AE629" i="1"/>
  <c r="AD629" i="1" s="1"/>
  <c r="CR629" i="1" s="1"/>
  <c r="AF629" i="1"/>
  <c r="AG629" i="1"/>
  <c r="CU629" i="1" s="1"/>
  <c r="AH629" i="1"/>
  <c r="AI629" i="1"/>
  <c r="CW629" i="1" s="1"/>
  <c r="AJ629" i="1"/>
  <c r="CT629" i="1"/>
  <c r="CV629" i="1"/>
  <c r="CX629" i="1"/>
  <c r="FR629" i="1"/>
  <c r="GL629" i="1"/>
  <c r="GO629" i="1"/>
  <c r="GP629" i="1"/>
  <c r="GV629" i="1"/>
  <c r="HC629" i="1"/>
  <c r="I630" i="1"/>
  <c r="AC630" i="1"/>
  <c r="AD630" i="1"/>
  <c r="CR630" i="1" s="1"/>
  <c r="AE630" i="1"/>
  <c r="AF630" i="1"/>
  <c r="AB630" i="1" s="1"/>
  <c r="AG630" i="1"/>
  <c r="AH630" i="1"/>
  <c r="CV630" i="1" s="1"/>
  <c r="AI630" i="1"/>
  <c r="AJ630" i="1"/>
  <c r="CX630" i="1" s="1"/>
  <c r="CQ630" i="1"/>
  <c r="CS630" i="1"/>
  <c r="CU630" i="1"/>
  <c r="CW630" i="1"/>
  <c r="V630" i="1" s="1"/>
  <c r="FR630" i="1"/>
  <c r="GL630" i="1"/>
  <c r="GO630" i="1"/>
  <c r="GP630" i="1"/>
  <c r="GV630" i="1"/>
  <c r="HC630" i="1"/>
  <c r="I631" i="1"/>
  <c r="Q88" i="15" s="1"/>
  <c r="AC631" i="1"/>
  <c r="AE631" i="1"/>
  <c r="CS631" i="1" s="1"/>
  <c r="AF631" i="1"/>
  <c r="AG631" i="1"/>
  <c r="CU631" i="1" s="1"/>
  <c r="AH631" i="1"/>
  <c r="AI631" i="1"/>
  <c r="CW631" i="1" s="1"/>
  <c r="AJ631" i="1"/>
  <c r="CT631" i="1"/>
  <c r="CV631" i="1"/>
  <c r="CX631" i="1"/>
  <c r="FR631" i="1"/>
  <c r="GL631" i="1"/>
  <c r="GO631" i="1"/>
  <c r="GP631" i="1"/>
  <c r="GV631" i="1"/>
  <c r="HC631" i="1"/>
  <c r="I632" i="1"/>
  <c r="AC632" i="1"/>
  <c r="AD632" i="1"/>
  <c r="CR632" i="1" s="1"/>
  <c r="AE632" i="1"/>
  <c r="AF632" i="1"/>
  <c r="CT632" i="1" s="1"/>
  <c r="AG632" i="1"/>
  <c r="AH632" i="1"/>
  <c r="CV632" i="1" s="1"/>
  <c r="AI632" i="1"/>
  <c r="AJ632" i="1"/>
  <c r="CX632" i="1" s="1"/>
  <c r="CQ632" i="1"/>
  <c r="CS632" i="1"/>
  <c r="CU632" i="1"/>
  <c r="CW632" i="1"/>
  <c r="V632" i="1" s="1"/>
  <c r="FR632" i="1"/>
  <c r="GL632" i="1"/>
  <c r="GO632" i="1"/>
  <c r="GP632" i="1"/>
  <c r="GV632" i="1"/>
  <c r="HC632" i="1" s="1"/>
  <c r="I633" i="1"/>
  <c r="Q87" i="15" s="1"/>
  <c r="AC633" i="1"/>
  <c r="AE633" i="1"/>
  <c r="AD633" i="1" s="1"/>
  <c r="CR633" i="1" s="1"/>
  <c r="AF633" i="1"/>
  <c r="AG633" i="1"/>
  <c r="CU633" i="1" s="1"/>
  <c r="AH633" i="1"/>
  <c r="AI633" i="1"/>
  <c r="CW633" i="1" s="1"/>
  <c r="AJ633" i="1"/>
  <c r="CT633" i="1"/>
  <c r="CV633" i="1"/>
  <c r="CX633" i="1"/>
  <c r="FR633" i="1"/>
  <c r="GL633" i="1"/>
  <c r="GO633" i="1"/>
  <c r="GP633" i="1"/>
  <c r="GV633" i="1"/>
  <c r="HC633" i="1"/>
  <c r="I634" i="1"/>
  <c r="AC634" i="1"/>
  <c r="AD634" i="1"/>
  <c r="CR634" i="1" s="1"/>
  <c r="AE634" i="1"/>
  <c r="AF634" i="1"/>
  <c r="AB634" i="1" s="1"/>
  <c r="AG634" i="1"/>
  <c r="AH634" i="1"/>
  <c r="CV634" i="1" s="1"/>
  <c r="AI634" i="1"/>
  <c r="AJ634" i="1"/>
  <c r="CX634" i="1" s="1"/>
  <c r="CQ634" i="1"/>
  <c r="CS634" i="1"/>
  <c r="CU634" i="1"/>
  <c r="CW634" i="1"/>
  <c r="FR634" i="1"/>
  <c r="GL634" i="1"/>
  <c r="GO634" i="1"/>
  <c r="GP634" i="1"/>
  <c r="GV634" i="1"/>
  <c r="HC634" i="1"/>
  <c r="C635" i="1"/>
  <c r="D635" i="1"/>
  <c r="AC635" i="1"/>
  <c r="AD635" i="1"/>
  <c r="CR635" i="1" s="1"/>
  <c r="Q635" i="1" s="1"/>
  <c r="AE635" i="1"/>
  <c r="AF635" i="1"/>
  <c r="CT635" i="1" s="1"/>
  <c r="S635" i="1" s="1"/>
  <c r="AG635" i="1"/>
  <c r="AH635" i="1"/>
  <c r="CV635" i="1" s="1"/>
  <c r="U635" i="1" s="1"/>
  <c r="AI635" i="1"/>
  <c r="AJ635" i="1"/>
  <c r="CX635" i="1" s="1"/>
  <c r="W635" i="1" s="1"/>
  <c r="CQ635" i="1"/>
  <c r="P635" i="1" s="1"/>
  <c r="CS635" i="1"/>
  <c r="R635" i="1" s="1"/>
  <c r="CU635" i="1"/>
  <c r="T635" i="1" s="1"/>
  <c r="CW635" i="1"/>
  <c r="V635" i="1" s="1"/>
  <c r="FR635" i="1"/>
  <c r="GL635" i="1"/>
  <c r="GO635" i="1"/>
  <c r="GP635" i="1"/>
  <c r="GV635" i="1"/>
  <c r="HC635" i="1" s="1"/>
  <c r="GX635" i="1" s="1"/>
  <c r="C636" i="1"/>
  <c r="D636" i="1"/>
  <c r="AC636" i="1"/>
  <c r="AD636" i="1"/>
  <c r="AE636" i="1"/>
  <c r="AF636" i="1"/>
  <c r="AG636" i="1"/>
  <c r="AH636" i="1"/>
  <c r="AI636" i="1"/>
  <c r="AJ636" i="1"/>
  <c r="CX636" i="1" s="1"/>
  <c r="W636" i="1" s="1"/>
  <c r="CQ636" i="1"/>
  <c r="P636" i="1" s="1"/>
  <c r="CS636" i="1"/>
  <c r="R636" i="1" s="1"/>
  <c r="CU636" i="1"/>
  <c r="T636" i="1" s="1"/>
  <c r="CW636" i="1"/>
  <c r="V636" i="1" s="1"/>
  <c r="FR636" i="1"/>
  <c r="GL636" i="1"/>
  <c r="GO636" i="1"/>
  <c r="GP636" i="1"/>
  <c r="GV636" i="1"/>
  <c r="HC636" i="1"/>
  <c r="GX636" i="1" s="1"/>
  <c r="C637" i="1"/>
  <c r="D637" i="1"/>
  <c r="AC637" i="1"/>
  <c r="AD637" i="1"/>
  <c r="CR637" i="1" s="1"/>
  <c r="Q637" i="1" s="1"/>
  <c r="AE637" i="1"/>
  <c r="AF637" i="1"/>
  <c r="CT637" i="1" s="1"/>
  <c r="S637" i="1" s="1"/>
  <c r="AG637" i="1"/>
  <c r="AH637" i="1"/>
  <c r="CV637" i="1" s="1"/>
  <c r="U637" i="1" s="1"/>
  <c r="AI637" i="1"/>
  <c r="AJ637" i="1"/>
  <c r="CX637" i="1" s="1"/>
  <c r="W637" i="1" s="1"/>
  <c r="CQ637" i="1"/>
  <c r="P637" i="1" s="1"/>
  <c r="CS637" i="1"/>
  <c r="R637" i="1" s="1"/>
  <c r="CU637" i="1"/>
  <c r="T637" i="1" s="1"/>
  <c r="CW637" i="1"/>
  <c r="V637" i="1" s="1"/>
  <c r="FR637" i="1"/>
  <c r="GL637" i="1"/>
  <c r="GO637" i="1"/>
  <c r="GP637" i="1"/>
  <c r="GV637" i="1"/>
  <c r="HC637" i="1" s="1"/>
  <c r="GX637" i="1" s="1"/>
  <c r="C638" i="1"/>
  <c r="D638" i="1"/>
  <c r="AC638" i="1"/>
  <c r="AD638" i="1"/>
  <c r="AE638" i="1"/>
  <c r="AF638" i="1"/>
  <c r="AG638" i="1"/>
  <c r="AH638" i="1"/>
  <c r="AI638" i="1"/>
  <c r="AJ638" i="1"/>
  <c r="CX638" i="1" s="1"/>
  <c r="W638" i="1" s="1"/>
  <c r="CQ638" i="1"/>
  <c r="P638" i="1" s="1"/>
  <c r="CS638" i="1"/>
  <c r="R638" i="1" s="1"/>
  <c r="CU638" i="1"/>
  <c r="T638" i="1" s="1"/>
  <c r="CW638" i="1"/>
  <c r="V638" i="1" s="1"/>
  <c r="FR638" i="1"/>
  <c r="GL638" i="1"/>
  <c r="GO638" i="1"/>
  <c r="GP638" i="1"/>
  <c r="GV638" i="1"/>
  <c r="HC638" i="1"/>
  <c r="GX638" i="1" s="1"/>
  <c r="C639" i="1"/>
  <c r="D639" i="1"/>
  <c r="AC639" i="1"/>
  <c r="CQ639" i="1" s="1"/>
  <c r="P639" i="1" s="1"/>
  <c r="AD639" i="1"/>
  <c r="CR639" i="1" s="1"/>
  <c r="Q639" i="1" s="1"/>
  <c r="AE639" i="1"/>
  <c r="AF639" i="1"/>
  <c r="CT639" i="1" s="1"/>
  <c r="S639" i="1" s="1"/>
  <c r="AG639" i="1"/>
  <c r="AH639" i="1"/>
  <c r="CV639" i="1" s="1"/>
  <c r="U639" i="1" s="1"/>
  <c r="AI639" i="1"/>
  <c r="AJ639" i="1"/>
  <c r="CX639" i="1" s="1"/>
  <c r="W639" i="1" s="1"/>
  <c r="CS639" i="1"/>
  <c r="R639" i="1" s="1"/>
  <c r="CU639" i="1"/>
  <c r="T639" i="1" s="1"/>
  <c r="CW639" i="1"/>
  <c r="V639" i="1" s="1"/>
  <c r="FR639" i="1"/>
  <c r="GL639" i="1"/>
  <c r="GO639" i="1"/>
  <c r="GP639" i="1"/>
  <c r="GV639" i="1"/>
  <c r="HC639" i="1" s="1"/>
  <c r="GX639" i="1" s="1"/>
  <c r="C640" i="1"/>
  <c r="D640" i="1"/>
  <c r="AC640" i="1"/>
  <c r="CQ640" i="1" s="1"/>
  <c r="P640" i="1" s="1"/>
  <c r="AD640" i="1"/>
  <c r="AE640" i="1"/>
  <c r="AF640" i="1"/>
  <c r="AG640" i="1"/>
  <c r="AH640" i="1"/>
  <c r="AI640" i="1"/>
  <c r="AJ640" i="1"/>
  <c r="CX640" i="1" s="1"/>
  <c r="W640" i="1" s="1"/>
  <c r="CS640" i="1"/>
  <c r="R640" i="1" s="1"/>
  <c r="CU640" i="1"/>
  <c r="T640" i="1" s="1"/>
  <c r="CW640" i="1"/>
  <c r="V640" i="1" s="1"/>
  <c r="FR640" i="1"/>
  <c r="GL640" i="1"/>
  <c r="GO640" i="1"/>
  <c r="GP640" i="1"/>
  <c r="GV640" i="1"/>
  <c r="HC640" i="1"/>
  <c r="GX640" i="1" s="1"/>
  <c r="I641" i="1"/>
  <c r="Q74" i="15" s="1"/>
  <c r="AC641" i="1"/>
  <c r="AE641" i="1"/>
  <c r="CS641" i="1" s="1"/>
  <c r="AF641" i="1"/>
  <c r="AG641" i="1"/>
  <c r="CU641" i="1" s="1"/>
  <c r="AH641" i="1"/>
  <c r="AI641" i="1"/>
  <c r="CW641" i="1" s="1"/>
  <c r="AJ641" i="1"/>
  <c r="CT641" i="1"/>
  <c r="CV641" i="1"/>
  <c r="CX641" i="1"/>
  <c r="FR641" i="1"/>
  <c r="GL641" i="1"/>
  <c r="GO641" i="1"/>
  <c r="GP641" i="1"/>
  <c r="GV641" i="1"/>
  <c r="HC641" i="1"/>
  <c r="I642" i="1"/>
  <c r="AC642" i="1"/>
  <c r="AD642" i="1"/>
  <c r="CR642" i="1" s="1"/>
  <c r="AE642" i="1"/>
  <c r="AF642" i="1"/>
  <c r="CT642" i="1" s="1"/>
  <c r="AG642" i="1"/>
  <c r="AH642" i="1"/>
  <c r="CV642" i="1" s="1"/>
  <c r="AI642" i="1"/>
  <c r="AJ642" i="1"/>
  <c r="CX642" i="1" s="1"/>
  <c r="CQ642" i="1"/>
  <c r="CS642" i="1"/>
  <c r="CU642" i="1"/>
  <c r="CW642" i="1"/>
  <c r="V642" i="1" s="1"/>
  <c r="FR642" i="1"/>
  <c r="GL642" i="1"/>
  <c r="GO642" i="1"/>
  <c r="GP642" i="1"/>
  <c r="GV642" i="1"/>
  <c r="HC642" i="1" s="1"/>
  <c r="I643" i="1"/>
  <c r="Q113" i="15" s="1"/>
  <c r="AC643" i="1"/>
  <c r="AE643" i="1"/>
  <c r="AD643" i="1" s="1"/>
  <c r="CR643" i="1" s="1"/>
  <c r="AF643" i="1"/>
  <c r="AG643" i="1"/>
  <c r="CU643" i="1" s="1"/>
  <c r="AH643" i="1"/>
  <c r="AI643" i="1"/>
  <c r="CW643" i="1" s="1"/>
  <c r="AJ643" i="1"/>
  <c r="CT643" i="1"/>
  <c r="CV643" i="1"/>
  <c r="CX643" i="1"/>
  <c r="FR643" i="1"/>
  <c r="GL643" i="1"/>
  <c r="GO643" i="1"/>
  <c r="GP643" i="1"/>
  <c r="GV643" i="1"/>
  <c r="HC643" i="1"/>
  <c r="I644" i="1"/>
  <c r="AC644" i="1"/>
  <c r="AD644" i="1"/>
  <c r="CR644" i="1" s="1"/>
  <c r="AE644" i="1"/>
  <c r="AF644" i="1"/>
  <c r="AB644" i="1" s="1"/>
  <c r="AG644" i="1"/>
  <c r="AH644" i="1"/>
  <c r="CV644" i="1" s="1"/>
  <c r="AI644" i="1"/>
  <c r="AJ644" i="1"/>
  <c r="CX644" i="1" s="1"/>
  <c r="CQ644" i="1"/>
  <c r="CS644" i="1"/>
  <c r="CU644" i="1"/>
  <c r="CW644" i="1"/>
  <c r="FR644" i="1"/>
  <c r="GL644" i="1"/>
  <c r="GO644" i="1"/>
  <c r="GP644" i="1"/>
  <c r="GV644" i="1"/>
  <c r="HC644" i="1"/>
  <c r="I645" i="1"/>
  <c r="Q114" i="15" s="1"/>
  <c r="AC645" i="1"/>
  <c r="AE645" i="1"/>
  <c r="CS645" i="1" s="1"/>
  <c r="AF645" i="1"/>
  <c r="AG645" i="1"/>
  <c r="CU645" i="1" s="1"/>
  <c r="AH645" i="1"/>
  <c r="AI645" i="1"/>
  <c r="CW645" i="1" s="1"/>
  <c r="AJ645" i="1"/>
  <c r="CT645" i="1"/>
  <c r="CV645" i="1"/>
  <c r="CX645" i="1"/>
  <c r="FR645" i="1"/>
  <c r="GL645" i="1"/>
  <c r="GO645" i="1"/>
  <c r="GP645" i="1"/>
  <c r="GV645" i="1"/>
  <c r="HC645" i="1"/>
  <c r="I646" i="1"/>
  <c r="AC646" i="1"/>
  <c r="AD646" i="1"/>
  <c r="CR646" i="1" s="1"/>
  <c r="AE646" i="1"/>
  <c r="AF646" i="1"/>
  <c r="CT646" i="1" s="1"/>
  <c r="AG646" i="1"/>
  <c r="AH646" i="1"/>
  <c r="CV646" i="1" s="1"/>
  <c r="AI646" i="1"/>
  <c r="AJ646" i="1"/>
  <c r="CX646" i="1" s="1"/>
  <c r="CQ646" i="1"/>
  <c r="CS646" i="1"/>
  <c r="CU646" i="1"/>
  <c r="CW646" i="1"/>
  <c r="V646" i="1" s="1"/>
  <c r="FR646" i="1"/>
  <c r="GL646" i="1"/>
  <c r="GO646" i="1"/>
  <c r="GP646" i="1"/>
  <c r="GV646" i="1"/>
  <c r="HC646" i="1" s="1"/>
  <c r="I647" i="1"/>
  <c r="AH147" i="15" s="1"/>
  <c r="AC647" i="1"/>
  <c r="AE647" i="1"/>
  <c r="AD647" i="1" s="1"/>
  <c r="CR647" i="1" s="1"/>
  <c r="AF647" i="1"/>
  <c r="AG647" i="1"/>
  <c r="CU647" i="1" s="1"/>
  <c r="AH647" i="1"/>
  <c r="AI647" i="1"/>
  <c r="CW647" i="1" s="1"/>
  <c r="AJ647" i="1"/>
  <c r="CT647" i="1"/>
  <c r="CV647" i="1"/>
  <c r="CX647" i="1"/>
  <c r="FR647" i="1"/>
  <c r="GL647" i="1"/>
  <c r="GO647" i="1"/>
  <c r="GP647" i="1"/>
  <c r="GV647" i="1"/>
  <c r="HC647" i="1"/>
  <c r="I648" i="1"/>
  <c r="AC648" i="1"/>
  <c r="AD648" i="1"/>
  <c r="CR648" i="1" s="1"/>
  <c r="AE648" i="1"/>
  <c r="AF648" i="1"/>
  <c r="AB648" i="1" s="1"/>
  <c r="AG648" i="1"/>
  <c r="AH648" i="1"/>
  <c r="CV648" i="1" s="1"/>
  <c r="AI648" i="1"/>
  <c r="AJ648" i="1"/>
  <c r="CX648" i="1" s="1"/>
  <c r="CQ648" i="1"/>
  <c r="CS648" i="1"/>
  <c r="CU648" i="1"/>
  <c r="CW648" i="1"/>
  <c r="FR648" i="1"/>
  <c r="GL648" i="1"/>
  <c r="GO648" i="1"/>
  <c r="GP648" i="1"/>
  <c r="GV648" i="1"/>
  <c r="HC648" i="1"/>
  <c r="C649" i="1"/>
  <c r="D649" i="1"/>
  <c r="AC649" i="1"/>
  <c r="CQ649" i="1" s="1"/>
  <c r="P649" i="1" s="1"/>
  <c r="AD649" i="1"/>
  <c r="CR649" i="1" s="1"/>
  <c r="Q649" i="1" s="1"/>
  <c r="AE649" i="1"/>
  <c r="AF649" i="1"/>
  <c r="CT649" i="1" s="1"/>
  <c r="S649" i="1" s="1"/>
  <c r="AG649" i="1"/>
  <c r="AH649" i="1"/>
  <c r="CV649" i="1" s="1"/>
  <c r="U649" i="1" s="1"/>
  <c r="AI649" i="1"/>
  <c r="AJ649" i="1"/>
  <c r="CX649" i="1" s="1"/>
  <c r="W649" i="1" s="1"/>
  <c r="CS649" i="1"/>
  <c r="R649" i="1" s="1"/>
  <c r="CU649" i="1"/>
  <c r="T649" i="1" s="1"/>
  <c r="CW649" i="1"/>
  <c r="V649" i="1" s="1"/>
  <c r="FR649" i="1"/>
  <c r="GL649" i="1"/>
  <c r="GO649" i="1"/>
  <c r="GP649" i="1"/>
  <c r="GV649" i="1"/>
  <c r="HC649" i="1" s="1"/>
  <c r="GX649" i="1" s="1"/>
  <c r="C650" i="1"/>
  <c r="D650" i="1"/>
  <c r="AC650" i="1"/>
  <c r="AE650" i="1"/>
  <c r="AF650" i="1"/>
  <c r="AG650" i="1"/>
  <c r="AH650" i="1"/>
  <c r="AI650" i="1"/>
  <c r="AJ650" i="1"/>
  <c r="CX650" i="1" s="1"/>
  <c r="W650" i="1" s="1"/>
  <c r="CU650" i="1"/>
  <c r="T650" i="1" s="1"/>
  <c r="CW650" i="1"/>
  <c r="V650" i="1" s="1"/>
  <c r="FR650" i="1"/>
  <c r="GL650" i="1"/>
  <c r="GO650" i="1"/>
  <c r="GP650" i="1"/>
  <c r="GV650" i="1"/>
  <c r="HC650" i="1"/>
  <c r="GX650" i="1" s="1"/>
  <c r="I651" i="1"/>
  <c r="W144" i="15" s="1"/>
  <c r="AC651" i="1"/>
  <c r="AE651" i="1"/>
  <c r="CS651" i="1" s="1"/>
  <c r="AF651" i="1"/>
  <c r="AG651" i="1"/>
  <c r="CU651" i="1" s="1"/>
  <c r="AH651" i="1"/>
  <c r="AI651" i="1"/>
  <c r="CW651" i="1" s="1"/>
  <c r="AJ651" i="1"/>
  <c r="CT651" i="1"/>
  <c r="CV651" i="1"/>
  <c r="CX651" i="1"/>
  <c r="FR651" i="1"/>
  <c r="GL651" i="1"/>
  <c r="GO651" i="1"/>
  <c r="GP651" i="1"/>
  <c r="GV651" i="1"/>
  <c r="HC651" i="1"/>
  <c r="I652" i="1"/>
  <c r="AC652" i="1"/>
  <c r="AD652" i="1"/>
  <c r="CR652" i="1" s="1"/>
  <c r="AE652" i="1"/>
  <c r="AF652" i="1"/>
  <c r="CT652" i="1" s="1"/>
  <c r="AG652" i="1"/>
  <c r="AH652" i="1"/>
  <c r="CV652" i="1" s="1"/>
  <c r="AI652" i="1"/>
  <c r="AJ652" i="1"/>
  <c r="CX652" i="1" s="1"/>
  <c r="CQ652" i="1"/>
  <c r="CS652" i="1"/>
  <c r="CU652" i="1"/>
  <c r="CW652" i="1"/>
  <c r="FR652" i="1"/>
  <c r="GL652" i="1"/>
  <c r="GO652" i="1"/>
  <c r="GP652" i="1"/>
  <c r="GV652" i="1"/>
  <c r="HC652" i="1" s="1"/>
  <c r="I653" i="1"/>
  <c r="Y149" i="15" s="1"/>
  <c r="AC653" i="1"/>
  <c r="AE653" i="1"/>
  <c r="AD653" i="1" s="1"/>
  <c r="CR653" i="1" s="1"/>
  <c r="AF653" i="1"/>
  <c r="AG653" i="1"/>
  <c r="CU653" i="1" s="1"/>
  <c r="AH653" i="1"/>
  <c r="AI653" i="1"/>
  <c r="CW653" i="1" s="1"/>
  <c r="AJ653" i="1"/>
  <c r="CT653" i="1"/>
  <c r="CV653" i="1"/>
  <c r="CX653" i="1"/>
  <c r="FR653" i="1"/>
  <c r="GL653" i="1"/>
  <c r="GO653" i="1"/>
  <c r="GP653" i="1"/>
  <c r="GV653" i="1"/>
  <c r="HC653" i="1"/>
  <c r="I654" i="1"/>
  <c r="AC654" i="1"/>
  <c r="AD654" i="1"/>
  <c r="CR654" i="1" s="1"/>
  <c r="AE654" i="1"/>
  <c r="AF654" i="1"/>
  <c r="AB654" i="1" s="1"/>
  <c r="AG654" i="1"/>
  <c r="AH654" i="1"/>
  <c r="CV654" i="1" s="1"/>
  <c r="AI654" i="1"/>
  <c r="AJ654" i="1"/>
  <c r="CX654" i="1" s="1"/>
  <c r="CQ654" i="1"/>
  <c r="CS654" i="1"/>
  <c r="CU654" i="1"/>
  <c r="CW654" i="1"/>
  <c r="FR654" i="1"/>
  <c r="GL654" i="1"/>
  <c r="GO654" i="1"/>
  <c r="GP654" i="1"/>
  <c r="GV654" i="1"/>
  <c r="HC654" i="1"/>
  <c r="C655" i="1"/>
  <c r="D655" i="1"/>
  <c r="AC655" i="1"/>
  <c r="AD655" i="1"/>
  <c r="CR655" i="1" s="1"/>
  <c r="Q655" i="1" s="1"/>
  <c r="AE655" i="1"/>
  <c r="AF655" i="1"/>
  <c r="CT655" i="1" s="1"/>
  <c r="S655" i="1" s="1"/>
  <c r="AG655" i="1"/>
  <c r="AH655" i="1"/>
  <c r="CV655" i="1" s="1"/>
  <c r="U655" i="1" s="1"/>
  <c r="AI655" i="1"/>
  <c r="AJ655" i="1"/>
  <c r="CX655" i="1" s="1"/>
  <c r="W655" i="1" s="1"/>
  <c r="CQ655" i="1"/>
  <c r="P655" i="1" s="1"/>
  <c r="CS655" i="1"/>
  <c r="R655" i="1" s="1"/>
  <c r="CU655" i="1"/>
  <c r="T655" i="1" s="1"/>
  <c r="CW655" i="1"/>
  <c r="V655" i="1" s="1"/>
  <c r="FR655" i="1"/>
  <c r="GL655" i="1"/>
  <c r="GO655" i="1"/>
  <c r="GP655" i="1"/>
  <c r="GV655" i="1"/>
  <c r="HC655" i="1" s="1"/>
  <c r="GX655" i="1" s="1"/>
  <c r="C656" i="1"/>
  <c r="D656" i="1"/>
  <c r="AC656" i="1"/>
  <c r="AD656" i="1"/>
  <c r="CR656" i="1" s="1"/>
  <c r="Q656" i="1" s="1"/>
  <c r="AE656" i="1"/>
  <c r="AF656" i="1"/>
  <c r="AG656" i="1"/>
  <c r="AH656" i="1"/>
  <c r="AI656" i="1"/>
  <c r="AJ656" i="1"/>
  <c r="CX656" i="1" s="1"/>
  <c r="W656" i="1" s="1"/>
  <c r="CQ656" i="1"/>
  <c r="P656" i="1" s="1"/>
  <c r="CS656" i="1"/>
  <c r="R656" i="1" s="1"/>
  <c r="CU656" i="1"/>
  <c r="T656" i="1" s="1"/>
  <c r="CW656" i="1"/>
  <c r="V656" i="1" s="1"/>
  <c r="FR656" i="1"/>
  <c r="GL656" i="1"/>
  <c r="GO656" i="1"/>
  <c r="GP656" i="1"/>
  <c r="GV656" i="1"/>
  <c r="HC656" i="1"/>
  <c r="GX656" i="1" s="1"/>
  <c r="C657" i="1"/>
  <c r="D657" i="1"/>
  <c r="AC657" i="1"/>
  <c r="AD657" i="1"/>
  <c r="CR657" i="1" s="1"/>
  <c r="Q657" i="1" s="1"/>
  <c r="AE657" i="1"/>
  <c r="AF657" i="1"/>
  <c r="CT657" i="1" s="1"/>
  <c r="S657" i="1" s="1"/>
  <c r="AG657" i="1"/>
  <c r="AH657" i="1"/>
  <c r="CV657" i="1" s="1"/>
  <c r="U657" i="1" s="1"/>
  <c r="AI657" i="1"/>
  <c r="AJ657" i="1"/>
  <c r="CX657" i="1" s="1"/>
  <c r="W657" i="1" s="1"/>
  <c r="CQ657" i="1"/>
  <c r="P657" i="1" s="1"/>
  <c r="CS657" i="1"/>
  <c r="R657" i="1" s="1"/>
  <c r="CU657" i="1"/>
  <c r="T657" i="1" s="1"/>
  <c r="CW657" i="1"/>
  <c r="V657" i="1" s="1"/>
  <c r="FR657" i="1"/>
  <c r="GL657" i="1"/>
  <c r="GO657" i="1"/>
  <c r="GP657" i="1"/>
  <c r="GV657" i="1"/>
  <c r="HC657" i="1" s="1"/>
  <c r="GX657" i="1" s="1"/>
  <c r="C658" i="1"/>
  <c r="D658" i="1"/>
  <c r="AC658" i="1"/>
  <c r="AD658" i="1"/>
  <c r="CR658" i="1" s="1"/>
  <c r="Q658" i="1" s="1"/>
  <c r="AE658" i="1"/>
  <c r="AF658" i="1"/>
  <c r="AG658" i="1"/>
  <c r="AH658" i="1"/>
  <c r="AI658" i="1"/>
  <c r="AJ658" i="1"/>
  <c r="CX658" i="1" s="1"/>
  <c r="W658" i="1" s="1"/>
  <c r="CQ658" i="1"/>
  <c r="P658" i="1" s="1"/>
  <c r="CS658" i="1"/>
  <c r="R658" i="1" s="1"/>
  <c r="CU658" i="1"/>
  <c r="T658" i="1" s="1"/>
  <c r="CW658" i="1"/>
  <c r="V658" i="1" s="1"/>
  <c r="FR658" i="1"/>
  <c r="GL658" i="1"/>
  <c r="GO658" i="1"/>
  <c r="GP658" i="1"/>
  <c r="GV658" i="1"/>
  <c r="HC658" i="1"/>
  <c r="GX658" i="1" s="1"/>
  <c r="C660" i="1"/>
  <c r="D660" i="1"/>
  <c r="AC660" i="1"/>
  <c r="CQ660" i="1" s="1"/>
  <c r="P660" i="1" s="1"/>
  <c r="AD660" i="1"/>
  <c r="CR660" i="1" s="1"/>
  <c r="Q660" i="1" s="1"/>
  <c r="AE660" i="1"/>
  <c r="AF660" i="1"/>
  <c r="CT660" i="1" s="1"/>
  <c r="S660" i="1" s="1"/>
  <c r="AG660" i="1"/>
  <c r="AH660" i="1"/>
  <c r="CV660" i="1" s="1"/>
  <c r="U660" i="1" s="1"/>
  <c r="AI660" i="1"/>
  <c r="AJ660" i="1"/>
  <c r="CX660" i="1" s="1"/>
  <c r="W660" i="1" s="1"/>
  <c r="CS660" i="1"/>
  <c r="R660" i="1" s="1"/>
  <c r="CU660" i="1"/>
  <c r="T660" i="1" s="1"/>
  <c r="CW660" i="1"/>
  <c r="V660" i="1" s="1"/>
  <c r="FR660" i="1"/>
  <c r="GL660" i="1"/>
  <c r="GO660" i="1"/>
  <c r="GP660" i="1"/>
  <c r="GV660" i="1"/>
  <c r="HC660" i="1" s="1"/>
  <c r="GX660" i="1" s="1"/>
  <c r="C661" i="1"/>
  <c r="D661" i="1"/>
  <c r="AC661" i="1"/>
  <c r="CQ661" i="1" s="1"/>
  <c r="P661" i="1" s="1"/>
  <c r="AE661" i="1"/>
  <c r="AF661" i="1"/>
  <c r="AG661" i="1"/>
  <c r="AH661" i="1"/>
  <c r="AI661" i="1"/>
  <c r="AJ661" i="1"/>
  <c r="CX661" i="1" s="1"/>
  <c r="W661" i="1" s="1"/>
  <c r="CU661" i="1"/>
  <c r="T661" i="1" s="1"/>
  <c r="CW661" i="1"/>
  <c r="V661" i="1" s="1"/>
  <c r="FR661" i="1"/>
  <c r="GL661" i="1"/>
  <c r="GO661" i="1"/>
  <c r="GP661" i="1"/>
  <c r="GV661" i="1"/>
  <c r="HC661" i="1"/>
  <c r="GX661" i="1" s="1"/>
  <c r="I662" i="1"/>
  <c r="Q79" i="15" s="1"/>
  <c r="AC662" i="1"/>
  <c r="AE662" i="1"/>
  <c r="CS662" i="1" s="1"/>
  <c r="AF662" i="1"/>
  <c r="AG662" i="1"/>
  <c r="CU662" i="1" s="1"/>
  <c r="AH662" i="1"/>
  <c r="AI662" i="1"/>
  <c r="CW662" i="1" s="1"/>
  <c r="AJ662" i="1"/>
  <c r="CT662" i="1"/>
  <c r="CV662" i="1"/>
  <c r="CX662" i="1"/>
  <c r="FR662" i="1"/>
  <c r="GL662" i="1"/>
  <c r="GO662" i="1"/>
  <c r="GP662" i="1"/>
  <c r="GV662" i="1"/>
  <c r="HC662" i="1"/>
  <c r="I663" i="1"/>
  <c r="AC663" i="1"/>
  <c r="AD663" i="1"/>
  <c r="CR663" i="1" s="1"/>
  <c r="AE663" i="1"/>
  <c r="AF663" i="1"/>
  <c r="CT663" i="1" s="1"/>
  <c r="AG663" i="1"/>
  <c r="AH663" i="1"/>
  <c r="CV663" i="1" s="1"/>
  <c r="AI663" i="1"/>
  <c r="AJ663" i="1"/>
  <c r="CX663" i="1" s="1"/>
  <c r="CQ663" i="1"/>
  <c r="CS663" i="1"/>
  <c r="CU663" i="1"/>
  <c r="CW663" i="1"/>
  <c r="FR663" i="1"/>
  <c r="GL663" i="1"/>
  <c r="GO663" i="1"/>
  <c r="GP663" i="1"/>
  <c r="GV663" i="1"/>
  <c r="HC663" i="1" s="1"/>
  <c r="I664" i="1"/>
  <c r="Q141" i="15" s="1"/>
  <c r="AC664" i="1"/>
  <c r="AE664" i="1"/>
  <c r="AD664" i="1" s="1"/>
  <c r="CR664" i="1" s="1"/>
  <c r="AF664" i="1"/>
  <c r="AG664" i="1"/>
  <c r="CU664" i="1" s="1"/>
  <c r="AH664" i="1"/>
  <c r="AI664" i="1"/>
  <c r="CW664" i="1" s="1"/>
  <c r="AJ664" i="1"/>
  <c r="CT664" i="1"/>
  <c r="CV664" i="1"/>
  <c r="CX664" i="1"/>
  <c r="FR664" i="1"/>
  <c r="GL664" i="1"/>
  <c r="GO664" i="1"/>
  <c r="GP664" i="1"/>
  <c r="GV664" i="1"/>
  <c r="HC664" i="1"/>
  <c r="I665" i="1"/>
  <c r="AC665" i="1"/>
  <c r="AD665" i="1"/>
  <c r="CR665" i="1" s="1"/>
  <c r="AE665" i="1"/>
  <c r="AF665" i="1"/>
  <c r="AB665" i="1" s="1"/>
  <c r="AG665" i="1"/>
  <c r="AH665" i="1"/>
  <c r="CV665" i="1" s="1"/>
  <c r="AI665" i="1"/>
  <c r="AJ665" i="1"/>
  <c r="CX665" i="1" s="1"/>
  <c r="CQ665" i="1"/>
  <c r="CS665" i="1"/>
  <c r="CU665" i="1"/>
  <c r="CW665" i="1"/>
  <c r="FR665" i="1"/>
  <c r="GL665" i="1"/>
  <c r="GO665" i="1"/>
  <c r="GP665" i="1"/>
  <c r="GV665" i="1"/>
  <c r="HC665" i="1"/>
  <c r="I666" i="1"/>
  <c r="Q83" i="15" s="1"/>
  <c r="AC666" i="1"/>
  <c r="AE666" i="1"/>
  <c r="CS666" i="1" s="1"/>
  <c r="AF666" i="1"/>
  <c r="AG666" i="1"/>
  <c r="CU666" i="1" s="1"/>
  <c r="AH666" i="1"/>
  <c r="AI666" i="1"/>
  <c r="CW666" i="1" s="1"/>
  <c r="AJ666" i="1"/>
  <c r="CT666" i="1"/>
  <c r="CV666" i="1"/>
  <c r="CX666" i="1"/>
  <c r="FR666" i="1"/>
  <c r="GL666" i="1"/>
  <c r="GO666" i="1"/>
  <c r="GP666" i="1"/>
  <c r="GV666" i="1"/>
  <c r="HC666" i="1"/>
  <c r="I667" i="1"/>
  <c r="AC667" i="1"/>
  <c r="AD667" i="1"/>
  <c r="CR667" i="1" s="1"/>
  <c r="AE667" i="1"/>
  <c r="AF667" i="1"/>
  <c r="CT667" i="1" s="1"/>
  <c r="AG667" i="1"/>
  <c r="AH667" i="1"/>
  <c r="CV667" i="1" s="1"/>
  <c r="AI667" i="1"/>
  <c r="AJ667" i="1"/>
  <c r="CX667" i="1" s="1"/>
  <c r="CQ667" i="1"/>
  <c r="CS667" i="1"/>
  <c r="CU667" i="1"/>
  <c r="CW667" i="1"/>
  <c r="FR667" i="1"/>
  <c r="GL667" i="1"/>
  <c r="GO667" i="1"/>
  <c r="GP667" i="1"/>
  <c r="GV667" i="1"/>
  <c r="HC667" i="1" s="1"/>
  <c r="I668" i="1"/>
  <c r="S109" i="15" s="1"/>
  <c r="AC668" i="1"/>
  <c r="AE668" i="1"/>
  <c r="AD668" i="1" s="1"/>
  <c r="CR668" i="1" s="1"/>
  <c r="AF668" i="1"/>
  <c r="AG668" i="1"/>
  <c r="CU668" i="1" s="1"/>
  <c r="AH668" i="1"/>
  <c r="AI668" i="1"/>
  <c r="CW668" i="1" s="1"/>
  <c r="AJ668" i="1"/>
  <c r="CT668" i="1"/>
  <c r="CV668" i="1"/>
  <c r="CX668" i="1"/>
  <c r="FR668" i="1"/>
  <c r="GL668" i="1"/>
  <c r="GO668" i="1"/>
  <c r="GP668" i="1"/>
  <c r="GV668" i="1"/>
  <c r="HC668" i="1"/>
  <c r="I669" i="1"/>
  <c r="AC669" i="1"/>
  <c r="AD669" i="1"/>
  <c r="CR669" i="1" s="1"/>
  <c r="AE669" i="1"/>
  <c r="AF669" i="1"/>
  <c r="AB669" i="1" s="1"/>
  <c r="AG669" i="1"/>
  <c r="AH669" i="1"/>
  <c r="CV669" i="1" s="1"/>
  <c r="AI669" i="1"/>
  <c r="AJ669" i="1"/>
  <c r="CX669" i="1" s="1"/>
  <c r="CQ669" i="1"/>
  <c r="CS669" i="1"/>
  <c r="CU669" i="1"/>
  <c r="CW669" i="1"/>
  <c r="FR669" i="1"/>
  <c r="GL669" i="1"/>
  <c r="GO669" i="1"/>
  <c r="GP669" i="1"/>
  <c r="GV669" i="1"/>
  <c r="HC669" i="1"/>
  <c r="C670" i="1"/>
  <c r="D670" i="1"/>
  <c r="AC670" i="1"/>
  <c r="CQ670" i="1" s="1"/>
  <c r="P670" i="1" s="1"/>
  <c r="AD670" i="1"/>
  <c r="CR670" i="1" s="1"/>
  <c r="Q670" i="1" s="1"/>
  <c r="AE670" i="1"/>
  <c r="AF670" i="1"/>
  <c r="CT670" i="1" s="1"/>
  <c r="S670" i="1" s="1"/>
  <c r="AG670" i="1"/>
  <c r="AH670" i="1"/>
  <c r="CV670" i="1" s="1"/>
  <c r="U670" i="1" s="1"/>
  <c r="AI670" i="1"/>
  <c r="AJ670" i="1"/>
  <c r="CX670" i="1" s="1"/>
  <c r="W670" i="1" s="1"/>
  <c r="CS670" i="1"/>
  <c r="R670" i="1" s="1"/>
  <c r="CU670" i="1"/>
  <c r="T670" i="1" s="1"/>
  <c r="CW670" i="1"/>
  <c r="V670" i="1" s="1"/>
  <c r="FR670" i="1"/>
  <c r="GL670" i="1"/>
  <c r="GO670" i="1"/>
  <c r="GP670" i="1"/>
  <c r="GV670" i="1"/>
  <c r="HC670" i="1" s="1"/>
  <c r="GX670" i="1" s="1"/>
  <c r="C671" i="1"/>
  <c r="D671" i="1"/>
  <c r="AC671" i="1"/>
  <c r="CQ671" i="1" s="1"/>
  <c r="P671" i="1" s="1"/>
  <c r="AE671" i="1"/>
  <c r="AF671" i="1"/>
  <c r="AG671" i="1"/>
  <c r="AH671" i="1"/>
  <c r="AI671" i="1"/>
  <c r="AJ671" i="1"/>
  <c r="CX671" i="1" s="1"/>
  <c r="W671" i="1" s="1"/>
  <c r="CU671" i="1"/>
  <c r="T671" i="1" s="1"/>
  <c r="CW671" i="1"/>
  <c r="V671" i="1" s="1"/>
  <c r="FR671" i="1"/>
  <c r="GL671" i="1"/>
  <c r="GO671" i="1"/>
  <c r="GP671" i="1"/>
  <c r="GV671" i="1"/>
  <c r="HC671" i="1"/>
  <c r="GX671" i="1" s="1"/>
  <c r="I672" i="1"/>
  <c r="AC672" i="1"/>
  <c r="AE672" i="1"/>
  <c r="CS672" i="1" s="1"/>
  <c r="AF672" i="1"/>
  <c r="AG672" i="1"/>
  <c r="CU672" i="1" s="1"/>
  <c r="AH672" i="1"/>
  <c r="AI672" i="1"/>
  <c r="CW672" i="1" s="1"/>
  <c r="AJ672" i="1"/>
  <c r="CT672" i="1"/>
  <c r="CV672" i="1"/>
  <c r="CX672" i="1"/>
  <c r="FR672" i="1"/>
  <c r="GL672" i="1"/>
  <c r="GO672" i="1"/>
  <c r="GP672" i="1"/>
  <c r="GV672" i="1"/>
  <c r="HC672" i="1"/>
  <c r="I673" i="1"/>
  <c r="AC673" i="1"/>
  <c r="AD673" i="1"/>
  <c r="CR673" i="1" s="1"/>
  <c r="AE673" i="1"/>
  <c r="AF673" i="1"/>
  <c r="CT673" i="1" s="1"/>
  <c r="AG673" i="1"/>
  <c r="AH673" i="1"/>
  <c r="CV673" i="1" s="1"/>
  <c r="AI673" i="1"/>
  <c r="AJ673" i="1"/>
  <c r="CX673" i="1" s="1"/>
  <c r="CQ673" i="1"/>
  <c r="CS673" i="1"/>
  <c r="CU673" i="1"/>
  <c r="CW673" i="1"/>
  <c r="FR673" i="1"/>
  <c r="GL673" i="1"/>
  <c r="GO673" i="1"/>
  <c r="GP673" i="1"/>
  <c r="GV673" i="1"/>
  <c r="HC673" i="1" s="1"/>
  <c r="I674" i="1"/>
  <c r="AI147" i="15" s="1"/>
  <c r="AC674" i="1"/>
  <c r="AE674" i="1"/>
  <c r="AD674" i="1" s="1"/>
  <c r="CR674" i="1" s="1"/>
  <c r="AF674" i="1"/>
  <c r="AG674" i="1"/>
  <c r="CU674" i="1" s="1"/>
  <c r="AH674" i="1"/>
  <c r="AI674" i="1"/>
  <c r="CW674" i="1" s="1"/>
  <c r="AJ674" i="1"/>
  <c r="CT674" i="1"/>
  <c r="CV674" i="1"/>
  <c r="CX674" i="1"/>
  <c r="FR674" i="1"/>
  <c r="GL674" i="1"/>
  <c r="GO674" i="1"/>
  <c r="GP674" i="1"/>
  <c r="GV674" i="1"/>
  <c r="HC674" i="1"/>
  <c r="I675" i="1"/>
  <c r="AC675" i="1"/>
  <c r="AD675" i="1"/>
  <c r="CR675" i="1" s="1"/>
  <c r="AE675" i="1"/>
  <c r="AF675" i="1"/>
  <c r="AB675" i="1" s="1"/>
  <c r="AG675" i="1"/>
  <c r="AH675" i="1"/>
  <c r="CV675" i="1" s="1"/>
  <c r="AI675" i="1"/>
  <c r="AJ675" i="1"/>
  <c r="CX675" i="1" s="1"/>
  <c r="CQ675" i="1"/>
  <c r="CS675" i="1"/>
  <c r="CU675" i="1"/>
  <c r="CW675" i="1"/>
  <c r="FR675" i="1"/>
  <c r="GL675" i="1"/>
  <c r="GO675" i="1"/>
  <c r="GP675" i="1"/>
  <c r="GV675" i="1"/>
  <c r="HC675" i="1"/>
  <c r="I676" i="1"/>
  <c r="Z69" i="15" s="1"/>
  <c r="AC676" i="1"/>
  <c r="AE676" i="1"/>
  <c r="CS676" i="1" s="1"/>
  <c r="AF676" i="1"/>
  <c r="AG676" i="1"/>
  <c r="CU676" i="1" s="1"/>
  <c r="AH676" i="1"/>
  <c r="AI676" i="1"/>
  <c r="CW676" i="1" s="1"/>
  <c r="AJ676" i="1"/>
  <c r="CT676" i="1"/>
  <c r="CV676" i="1"/>
  <c r="CX676" i="1"/>
  <c r="FR676" i="1"/>
  <c r="GL676" i="1"/>
  <c r="GO676" i="1"/>
  <c r="GP676" i="1"/>
  <c r="GV676" i="1"/>
  <c r="HC676" i="1"/>
  <c r="I677" i="1"/>
  <c r="AC677" i="1"/>
  <c r="AD677" i="1"/>
  <c r="CR677" i="1" s="1"/>
  <c r="AE677" i="1"/>
  <c r="AF677" i="1"/>
  <c r="CT677" i="1" s="1"/>
  <c r="AG677" i="1"/>
  <c r="AH677" i="1"/>
  <c r="CV677" i="1" s="1"/>
  <c r="AI677" i="1"/>
  <c r="AJ677" i="1"/>
  <c r="CX677" i="1" s="1"/>
  <c r="CQ677" i="1"/>
  <c r="CS677" i="1"/>
  <c r="CU677" i="1"/>
  <c r="CW677" i="1"/>
  <c r="V677" i="1" s="1"/>
  <c r="FR677" i="1"/>
  <c r="GL677" i="1"/>
  <c r="GO677" i="1"/>
  <c r="GP677" i="1"/>
  <c r="GV677" i="1"/>
  <c r="HC677" i="1" s="1"/>
  <c r="I678" i="1"/>
  <c r="Q106" i="15" s="1"/>
  <c r="AC678" i="1"/>
  <c r="AE678" i="1"/>
  <c r="AD678" i="1" s="1"/>
  <c r="CR678" i="1" s="1"/>
  <c r="AF678" i="1"/>
  <c r="AG678" i="1"/>
  <c r="CU678" i="1" s="1"/>
  <c r="AH678" i="1"/>
  <c r="AI678" i="1"/>
  <c r="CW678" i="1" s="1"/>
  <c r="AJ678" i="1"/>
  <c r="CT678" i="1"/>
  <c r="CV678" i="1"/>
  <c r="CX678" i="1"/>
  <c r="FR678" i="1"/>
  <c r="GL678" i="1"/>
  <c r="GO678" i="1"/>
  <c r="GP678" i="1"/>
  <c r="GV678" i="1"/>
  <c r="HC678" i="1"/>
  <c r="I679" i="1"/>
  <c r="AC679" i="1"/>
  <c r="AD679" i="1"/>
  <c r="CR679" i="1" s="1"/>
  <c r="AE679" i="1"/>
  <c r="AF679" i="1"/>
  <c r="AB679" i="1" s="1"/>
  <c r="AG679" i="1"/>
  <c r="AH679" i="1"/>
  <c r="CV679" i="1" s="1"/>
  <c r="AI679" i="1"/>
  <c r="AJ679" i="1"/>
  <c r="CX679" i="1" s="1"/>
  <c r="CQ679" i="1"/>
  <c r="CS679" i="1"/>
  <c r="CU679" i="1"/>
  <c r="CW679" i="1"/>
  <c r="FR679" i="1"/>
  <c r="GL679" i="1"/>
  <c r="GO679" i="1"/>
  <c r="GP679" i="1"/>
  <c r="GV679" i="1"/>
  <c r="HC679" i="1"/>
  <c r="I680" i="1"/>
  <c r="Q107" i="15" s="1"/>
  <c r="AC680" i="1"/>
  <c r="AE680" i="1"/>
  <c r="CS680" i="1" s="1"/>
  <c r="AF680" i="1"/>
  <c r="AG680" i="1"/>
  <c r="CU680" i="1" s="1"/>
  <c r="AH680" i="1"/>
  <c r="AI680" i="1"/>
  <c r="CW680" i="1" s="1"/>
  <c r="AJ680" i="1"/>
  <c r="CT680" i="1"/>
  <c r="CV680" i="1"/>
  <c r="CX680" i="1"/>
  <c r="FR680" i="1"/>
  <c r="GL680" i="1"/>
  <c r="GO680" i="1"/>
  <c r="GP680" i="1"/>
  <c r="GV680" i="1"/>
  <c r="HC680" i="1"/>
  <c r="I681" i="1"/>
  <c r="AC681" i="1"/>
  <c r="AD681" i="1"/>
  <c r="CR681" i="1" s="1"/>
  <c r="AE681" i="1"/>
  <c r="AF681" i="1"/>
  <c r="CT681" i="1" s="1"/>
  <c r="AG681" i="1"/>
  <c r="AH681" i="1"/>
  <c r="CV681" i="1" s="1"/>
  <c r="AI681" i="1"/>
  <c r="AJ681" i="1"/>
  <c r="CX681" i="1" s="1"/>
  <c r="CQ681" i="1"/>
  <c r="CS681" i="1"/>
  <c r="CU681" i="1"/>
  <c r="CW681" i="1"/>
  <c r="FR681" i="1"/>
  <c r="GL681" i="1"/>
  <c r="GO681" i="1"/>
  <c r="GP681" i="1"/>
  <c r="GV681" i="1"/>
  <c r="HC681" i="1" s="1"/>
  <c r="I682" i="1"/>
  <c r="Q110" i="15" s="1"/>
  <c r="AC682" i="1"/>
  <c r="AE682" i="1"/>
  <c r="AD682" i="1" s="1"/>
  <c r="CR682" i="1" s="1"/>
  <c r="AF682" i="1"/>
  <c r="AG682" i="1"/>
  <c r="CU682" i="1" s="1"/>
  <c r="AH682" i="1"/>
  <c r="AI682" i="1"/>
  <c r="CW682" i="1" s="1"/>
  <c r="AJ682" i="1"/>
  <c r="CT682" i="1"/>
  <c r="CV682" i="1"/>
  <c r="CX682" i="1"/>
  <c r="FR682" i="1"/>
  <c r="GL682" i="1"/>
  <c r="GO682" i="1"/>
  <c r="GP682" i="1"/>
  <c r="GV682" i="1"/>
  <c r="HC682" i="1"/>
  <c r="I683" i="1"/>
  <c r="AC683" i="1"/>
  <c r="AD683" i="1"/>
  <c r="CR683" i="1" s="1"/>
  <c r="AE683" i="1"/>
  <c r="AF683" i="1"/>
  <c r="AB683" i="1" s="1"/>
  <c r="AG683" i="1"/>
  <c r="AH683" i="1"/>
  <c r="CV683" i="1" s="1"/>
  <c r="AI683" i="1"/>
  <c r="AJ683" i="1"/>
  <c r="CX683" i="1" s="1"/>
  <c r="CQ683" i="1"/>
  <c r="CS683" i="1"/>
  <c r="CU683" i="1"/>
  <c r="CW683" i="1"/>
  <c r="FR683" i="1"/>
  <c r="GL683" i="1"/>
  <c r="GO683" i="1"/>
  <c r="GP683" i="1"/>
  <c r="GV683" i="1"/>
  <c r="HC683" i="1"/>
  <c r="I684" i="1"/>
  <c r="Q111" i="15" s="1"/>
  <c r="AC684" i="1"/>
  <c r="AE684" i="1"/>
  <c r="CS684" i="1" s="1"/>
  <c r="AF684" i="1"/>
  <c r="AG684" i="1"/>
  <c r="CU684" i="1" s="1"/>
  <c r="AH684" i="1"/>
  <c r="AI684" i="1"/>
  <c r="CW684" i="1" s="1"/>
  <c r="AJ684" i="1"/>
  <c r="CT684" i="1"/>
  <c r="CV684" i="1"/>
  <c r="CX684" i="1"/>
  <c r="FR684" i="1"/>
  <c r="GL684" i="1"/>
  <c r="GO684" i="1"/>
  <c r="GP684" i="1"/>
  <c r="GV684" i="1"/>
  <c r="HC684" i="1"/>
  <c r="I685" i="1"/>
  <c r="AC685" i="1"/>
  <c r="AD685" i="1"/>
  <c r="CR685" i="1" s="1"/>
  <c r="AE685" i="1"/>
  <c r="AF685" i="1"/>
  <c r="CT685" i="1" s="1"/>
  <c r="AG685" i="1"/>
  <c r="AH685" i="1"/>
  <c r="CV685" i="1" s="1"/>
  <c r="AI685" i="1"/>
  <c r="AJ685" i="1"/>
  <c r="CX685" i="1" s="1"/>
  <c r="CQ685" i="1"/>
  <c r="CS685" i="1"/>
  <c r="CU685" i="1"/>
  <c r="CW685" i="1"/>
  <c r="FR685" i="1"/>
  <c r="GL685" i="1"/>
  <c r="GO685" i="1"/>
  <c r="GP685" i="1"/>
  <c r="GV685" i="1"/>
  <c r="HC685" i="1" s="1"/>
  <c r="C686" i="1"/>
  <c r="D686" i="1"/>
  <c r="AC686" i="1"/>
  <c r="CQ686" i="1" s="1"/>
  <c r="P686" i="1" s="1"/>
  <c r="AD686" i="1"/>
  <c r="CR686" i="1" s="1"/>
  <c r="Q686" i="1" s="1"/>
  <c r="AE686" i="1"/>
  <c r="AF686" i="1"/>
  <c r="AG686" i="1"/>
  <c r="AH686" i="1"/>
  <c r="CV686" i="1" s="1"/>
  <c r="U686" i="1" s="1"/>
  <c r="AI686" i="1"/>
  <c r="AJ686" i="1"/>
  <c r="CX686" i="1" s="1"/>
  <c r="W686" i="1" s="1"/>
  <c r="CS686" i="1"/>
  <c r="R686" i="1" s="1"/>
  <c r="CU686" i="1"/>
  <c r="T686" i="1" s="1"/>
  <c r="CW686" i="1"/>
  <c r="V686" i="1" s="1"/>
  <c r="FR686" i="1"/>
  <c r="GL686" i="1"/>
  <c r="GO686" i="1"/>
  <c r="GP686" i="1"/>
  <c r="GV686" i="1"/>
  <c r="HC686" i="1"/>
  <c r="GX686" i="1" s="1"/>
  <c r="C687" i="1"/>
  <c r="D687" i="1"/>
  <c r="AC687" i="1"/>
  <c r="CQ687" i="1" s="1"/>
  <c r="P687" i="1" s="1"/>
  <c r="AE687" i="1"/>
  <c r="AF687" i="1"/>
  <c r="AG687" i="1"/>
  <c r="AH687" i="1"/>
  <c r="AI687" i="1"/>
  <c r="AJ687" i="1"/>
  <c r="CX687" i="1" s="1"/>
  <c r="W687" i="1" s="1"/>
  <c r="CU687" i="1"/>
  <c r="T687" i="1" s="1"/>
  <c r="CW687" i="1"/>
  <c r="V687" i="1" s="1"/>
  <c r="FR687" i="1"/>
  <c r="GL687" i="1"/>
  <c r="GO687" i="1"/>
  <c r="GP687" i="1"/>
  <c r="GV687" i="1"/>
  <c r="HC687" i="1" s="1"/>
  <c r="GX687" i="1" s="1"/>
  <c r="I688" i="1"/>
  <c r="Q70" i="15" s="1"/>
  <c r="AC688" i="1"/>
  <c r="AE688" i="1"/>
  <c r="AD688" i="1" s="1"/>
  <c r="CR688" i="1" s="1"/>
  <c r="AF688" i="1"/>
  <c r="AG688" i="1"/>
  <c r="CU688" i="1" s="1"/>
  <c r="AH688" i="1"/>
  <c r="AI688" i="1"/>
  <c r="CW688" i="1" s="1"/>
  <c r="AJ688" i="1"/>
  <c r="CT688" i="1"/>
  <c r="CV688" i="1"/>
  <c r="CX688" i="1"/>
  <c r="FR688" i="1"/>
  <c r="GL688" i="1"/>
  <c r="GO688" i="1"/>
  <c r="GP688" i="1"/>
  <c r="GV688" i="1"/>
  <c r="HC688" i="1"/>
  <c r="I689" i="1"/>
  <c r="AC689" i="1"/>
  <c r="AD689" i="1"/>
  <c r="CR689" i="1" s="1"/>
  <c r="AE689" i="1"/>
  <c r="AF689" i="1"/>
  <c r="AB689" i="1" s="1"/>
  <c r="AG689" i="1"/>
  <c r="AH689" i="1"/>
  <c r="CV689" i="1" s="1"/>
  <c r="AI689" i="1"/>
  <c r="AJ689" i="1"/>
  <c r="CX689" i="1" s="1"/>
  <c r="CQ689" i="1"/>
  <c r="CS689" i="1"/>
  <c r="CU689" i="1"/>
  <c r="CW689" i="1"/>
  <c r="FR689" i="1"/>
  <c r="GL689" i="1"/>
  <c r="GO689" i="1"/>
  <c r="GP689" i="1"/>
  <c r="GV689" i="1"/>
  <c r="HC689" i="1"/>
  <c r="I690" i="1"/>
  <c r="Q71" i="15" s="1"/>
  <c r="AC690" i="1"/>
  <c r="AE690" i="1"/>
  <c r="CS690" i="1" s="1"/>
  <c r="AF690" i="1"/>
  <c r="AG690" i="1"/>
  <c r="CU690" i="1" s="1"/>
  <c r="AH690" i="1"/>
  <c r="AI690" i="1"/>
  <c r="CW690" i="1" s="1"/>
  <c r="AJ690" i="1"/>
  <c r="CT690" i="1"/>
  <c r="CV690" i="1"/>
  <c r="CX690" i="1"/>
  <c r="FR690" i="1"/>
  <c r="GL690" i="1"/>
  <c r="GO690" i="1"/>
  <c r="GP690" i="1"/>
  <c r="GV690" i="1"/>
  <c r="HC690" i="1"/>
  <c r="I691" i="1"/>
  <c r="AC691" i="1"/>
  <c r="AD691" i="1"/>
  <c r="CR691" i="1" s="1"/>
  <c r="AE691" i="1"/>
  <c r="AF691" i="1"/>
  <c r="CT691" i="1" s="1"/>
  <c r="AG691" i="1"/>
  <c r="AH691" i="1"/>
  <c r="CV691" i="1" s="1"/>
  <c r="AI691" i="1"/>
  <c r="AJ691" i="1"/>
  <c r="CX691" i="1" s="1"/>
  <c r="CQ691" i="1"/>
  <c r="CS691" i="1"/>
  <c r="CU691" i="1"/>
  <c r="CW691" i="1"/>
  <c r="FR691" i="1"/>
  <c r="GL691" i="1"/>
  <c r="GO691" i="1"/>
  <c r="GP691" i="1"/>
  <c r="GV691" i="1"/>
  <c r="HC691" i="1" s="1"/>
  <c r="I692" i="1"/>
  <c r="Q82" i="15" s="1"/>
  <c r="AC692" i="1"/>
  <c r="AE692" i="1"/>
  <c r="AD692" i="1" s="1"/>
  <c r="CR692" i="1" s="1"/>
  <c r="AF692" i="1"/>
  <c r="AG692" i="1"/>
  <c r="CU692" i="1" s="1"/>
  <c r="AH692" i="1"/>
  <c r="AI692" i="1"/>
  <c r="CW692" i="1" s="1"/>
  <c r="AJ692" i="1"/>
  <c r="CT692" i="1"/>
  <c r="CV692" i="1"/>
  <c r="CX692" i="1"/>
  <c r="FR692" i="1"/>
  <c r="GL692" i="1"/>
  <c r="GO692" i="1"/>
  <c r="GP692" i="1"/>
  <c r="GV692" i="1"/>
  <c r="HC692" i="1"/>
  <c r="I693" i="1"/>
  <c r="AC693" i="1"/>
  <c r="AD693" i="1"/>
  <c r="CR693" i="1" s="1"/>
  <c r="AE693" i="1"/>
  <c r="AF693" i="1"/>
  <c r="AB693" i="1" s="1"/>
  <c r="AG693" i="1"/>
  <c r="AH693" i="1"/>
  <c r="CV693" i="1" s="1"/>
  <c r="AI693" i="1"/>
  <c r="AJ693" i="1"/>
  <c r="CX693" i="1" s="1"/>
  <c r="CQ693" i="1"/>
  <c r="CS693" i="1"/>
  <c r="CU693" i="1"/>
  <c r="CW693" i="1"/>
  <c r="FR693" i="1"/>
  <c r="GL693" i="1"/>
  <c r="GO693" i="1"/>
  <c r="GP693" i="1"/>
  <c r="GV693" i="1"/>
  <c r="HC693" i="1"/>
  <c r="I694" i="1"/>
  <c r="Q98" i="15" s="1"/>
  <c r="AC694" i="1"/>
  <c r="AE694" i="1"/>
  <c r="CS694" i="1" s="1"/>
  <c r="AF694" i="1"/>
  <c r="AG694" i="1"/>
  <c r="CU694" i="1" s="1"/>
  <c r="AH694" i="1"/>
  <c r="AI694" i="1"/>
  <c r="CW694" i="1" s="1"/>
  <c r="AJ694" i="1"/>
  <c r="CT694" i="1"/>
  <c r="CV694" i="1"/>
  <c r="CX694" i="1"/>
  <c r="FR694" i="1"/>
  <c r="GL694" i="1"/>
  <c r="GO694" i="1"/>
  <c r="GP694" i="1"/>
  <c r="GV694" i="1"/>
  <c r="HC694" i="1"/>
  <c r="I695" i="1"/>
  <c r="AC695" i="1"/>
  <c r="AD695" i="1"/>
  <c r="CR695" i="1" s="1"/>
  <c r="AE695" i="1"/>
  <c r="AF695" i="1"/>
  <c r="CT695" i="1" s="1"/>
  <c r="AG695" i="1"/>
  <c r="AH695" i="1"/>
  <c r="CV695" i="1" s="1"/>
  <c r="AI695" i="1"/>
  <c r="AJ695" i="1"/>
  <c r="CX695" i="1" s="1"/>
  <c r="CQ695" i="1"/>
  <c r="CS695" i="1"/>
  <c r="CU695" i="1"/>
  <c r="CW695" i="1"/>
  <c r="FR695" i="1"/>
  <c r="GL695" i="1"/>
  <c r="GO695" i="1"/>
  <c r="GP695" i="1"/>
  <c r="GV695" i="1"/>
  <c r="HC695" i="1" s="1"/>
  <c r="C696" i="1"/>
  <c r="D696" i="1"/>
  <c r="AC696" i="1"/>
  <c r="CQ696" i="1" s="1"/>
  <c r="P696" i="1" s="1"/>
  <c r="AD696" i="1"/>
  <c r="CR696" i="1" s="1"/>
  <c r="Q696" i="1" s="1"/>
  <c r="AE696" i="1"/>
  <c r="AF696" i="1"/>
  <c r="AG696" i="1"/>
  <c r="AH696" i="1"/>
  <c r="CV696" i="1" s="1"/>
  <c r="U696" i="1" s="1"/>
  <c r="AI696" i="1"/>
  <c r="AJ696" i="1"/>
  <c r="CX696" i="1" s="1"/>
  <c r="W696" i="1" s="1"/>
  <c r="CS696" i="1"/>
  <c r="R696" i="1" s="1"/>
  <c r="CU696" i="1"/>
  <c r="T696" i="1" s="1"/>
  <c r="CW696" i="1"/>
  <c r="V696" i="1" s="1"/>
  <c r="FR696" i="1"/>
  <c r="GL696" i="1"/>
  <c r="GO696" i="1"/>
  <c r="GP696" i="1"/>
  <c r="GV696" i="1"/>
  <c r="HC696" i="1"/>
  <c r="GX696" i="1" s="1"/>
  <c r="C697" i="1"/>
  <c r="D697" i="1"/>
  <c r="AC697" i="1"/>
  <c r="CQ697" i="1" s="1"/>
  <c r="P697" i="1" s="1"/>
  <c r="AD697" i="1"/>
  <c r="AE697" i="1"/>
  <c r="AF697" i="1"/>
  <c r="AG697" i="1"/>
  <c r="AH697" i="1"/>
  <c r="AI697" i="1"/>
  <c r="AJ697" i="1"/>
  <c r="CX697" i="1" s="1"/>
  <c r="W697" i="1" s="1"/>
  <c r="CS697" i="1"/>
  <c r="R697" i="1" s="1"/>
  <c r="CU697" i="1"/>
  <c r="T697" i="1" s="1"/>
  <c r="CW697" i="1"/>
  <c r="V697" i="1" s="1"/>
  <c r="FR697" i="1"/>
  <c r="GL697" i="1"/>
  <c r="GO697" i="1"/>
  <c r="GP697" i="1"/>
  <c r="GV697" i="1"/>
  <c r="HC697" i="1" s="1"/>
  <c r="GX697" i="1" s="1"/>
  <c r="I698" i="1"/>
  <c r="AJ147" i="15" s="1"/>
  <c r="AC698" i="1"/>
  <c r="AE698" i="1"/>
  <c r="AD698" i="1" s="1"/>
  <c r="CR698" i="1" s="1"/>
  <c r="AF698" i="1"/>
  <c r="AG698" i="1"/>
  <c r="CU698" i="1" s="1"/>
  <c r="AH698" i="1"/>
  <c r="AI698" i="1"/>
  <c r="CW698" i="1" s="1"/>
  <c r="AJ698" i="1"/>
  <c r="CT698" i="1"/>
  <c r="CV698" i="1"/>
  <c r="CX698" i="1"/>
  <c r="FR698" i="1"/>
  <c r="GL698" i="1"/>
  <c r="GO698" i="1"/>
  <c r="GP698" i="1"/>
  <c r="GV698" i="1"/>
  <c r="HC698" i="1"/>
  <c r="I699" i="1"/>
  <c r="AC699" i="1"/>
  <c r="AD699" i="1"/>
  <c r="CR699" i="1" s="1"/>
  <c r="AE699" i="1"/>
  <c r="AF699" i="1"/>
  <c r="AB699" i="1" s="1"/>
  <c r="AG699" i="1"/>
  <c r="AH699" i="1"/>
  <c r="CV699" i="1" s="1"/>
  <c r="AI699" i="1"/>
  <c r="AJ699" i="1"/>
  <c r="CX699" i="1" s="1"/>
  <c r="CQ699" i="1"/>
  <c r="CS699" i="1"/>
  <c r="CU699" i="1"/>
  <c r="CW699" i="1"/>
  <c r="V699" i="1" s="1"/>
  <c r="FR699" i="1"/>
  <c r="GL699" i="1"/>
  <c r="GO699" i="1"/>
  <c r="GP699" i="1"/>
  <c r="GV699" i="1"/>
  <c r="HC699" i="1"/>
  <c r="I700" i="1"/>
  <c r="Q120" i="15" s="1"/>
  <c r="AC700" i="1"/>
  <c r="AE700" i="1"/>
  <c r="CS700" i="1" s="1"/>
  <c r="AF700" i="1"/>
  <c r="AG700" i="1"/>
  <c r="CU700" i="1" s="1"/>
  <c r="AH700" i="1"/>
  <c r="AI700" i="1"/>
  <c r="CW700" i="1" s="1"/>
  <c r="AJ700" i="1"/>
  <c r="CT700" i="1"/>
  <c r="CV700" i="1"/>
  <c r="CX700" i="1"/>
  <c r="FR700" i="1"/>
  <c r="GL700" i="1"/>
  <c r="GO700" i="1"/>
  <c r="GP700" i="1"/>
  <c r="GV700" i="1"/>
  <c r="HC700" i="1"/>
  <c r="I701" i="1"/>
  <c r="AC701" i="1"/>
  <c r="AD701" i="1"/>
  <c r="CR701" i="1" s="1"/>
  <c r="AE701" i="1"/>
  <c r="AF701" i="1"/>
  <c r="CT701" i="1" s="1"/>
  <c r="AG701" i="1"/>
  <c r="AH701" i="1"/>
  <c r="CV701" i="1" s="1"/>
  <c r="AI701" i="1"/>
  <c r="AJ701" i="1"/>
  <c r="CX701" i="1" s="1"/>
  <c r="CQ701" i="1"/>
  <c r="CS701" i="1"/>
  <c r="CU701" i="1"/>
  <c r="CW701" i="1"/>
  <c r="FR701" i="1"/>
  <c r="GL701" i="1"/>
  <c r="GO701" i="1"/>
  <c r="GP701" i="1"/>
  <c r="GV701" i="1"/>
  <c r="HC701" i="1" s="1"/>
  <c r="I702" i="1"/>
  <c r="Q117" i="15" s="1"/>
  <c r="AC702" i="1"/>
  <c r="AE702" i="1"/>
  <c r="AD702" i="1" s="1"/>
  <c r="CR702" i="1" s="1"/>
  <c r="AF702" i="1"/>
  <c r="AG702" i="1"/>
  <c r="CU702" i="1" s="1"/>
  <c r="AH702" i="1"/>
  <c r="AI702" i="1"/>
  <c r="CW702" i="1" s="1"/>
  <c r="AJ702" i="1"/>
  <c r="CT702" i="1"/>
  <c r="CV702" i="1"/>
  <c r="CX702" i="1"/>
  <c r="FR702" i="1"/>
  <c r="GL702" i="1"/>
  <c r="GO702" i="1"/>
  <c r="GP702" i="1"/>
  <c r="GV702" i="1"/>
  <c r="HC702" i="1"/>
  <c r="I703" i="1"/>
  <c r="AC703" i="1"/>
  <c r="AD703" i="1"/>
  <c r="CR703" i="1" s="1"/>
  <c r="AE703" i="1"/>
  <c r="AF703" i="1"/>
  <c r="AB703" i="1" s="1"/>
  <c r="AG703" i="1"/>
  <c r="AH703" i="1"/>
  <c r="CV703" i="1" s="1"/>
  <c r="AI703" i="1"/>
  <c r="AJ703" i="1"/>
  <c r="CX703" i="1" s="1"/>
  <c r="CQ703" i="1"/>
  <c r="CS703" i="1"/>
  <c r="CU703" i="1"/>
  <c r="CW703" i="1"/>
  <c r="V703" i="1" s="1"/>
  <c r="FR703" i="1"/>
  <c r="GL703" i="1"/>
  <c r="GO703" i="1"/>
  <c r="GP703" i="1"/>
  <c r="GV703" i="1"/>
  <c r="HC703" i="1"/>
  <c r="I704" i="1"/>
  <c r="R75" i="15" s="1"/>
  <c r="AC704" i="1"/>
  <c r="AE704" i="1"/>
  <c r="CS704" i="1" s="1"/>
  <c r="AF704" i="1"/>
  <c r="AG704" i="1"/>
  <c r="CU704" i="1" s="1"/>
  <c r="AH704" i="1"/>
  <c r="AI704" i="1"/>
  <c r="CW704" i="1" s="1"/>
  <c r="AJ704" i="1"/>
  <c r="CT704" i="1"/>
  <c r="CV704" i="1"/>
  <c r="CX704" i="1"/>
  <c r="FR704" i="1"/>
  <c r="GL704" i="1"/>
  <c r="GO704" i="1"/>
  <c r="GP704" i="1"/>
  <c r="GV704" i="1"/>
  <c r="HC704" i="1"/>
  <c r="I705" i="1"/>
  <c r="AC705" i="1"/>
  <c r="AD705" i="1"/>
  <c r="CR705" i="1" s="1"/>
  <c r="AE705" i="1"/>
  <c r="AF705" i="1"/>
  <c r="CT705" i="1" s="1"/>
  <c r="AG705" i="1"/>
  <c r="AH705" i="1"/>
  <c r="CV705" i="1" s="1"/>
  <c r="AI705" i="1"/>
  <c r="AJ705" i="1"/>
  <c r="CX705" i="1" s="1"/>
  <c r="CQ705" i="1"/>
  <c r="CS705" i="1"/>
  <c r="CU705" i="1"/>
  <c r="CW705" i="1"/>
  <c r="FR705" i="1"/>
  <c r="GL705" i="1"/>
  <c r="GO705" i="1"/>
  <c r="GP705" i="1"/>
  <c r="GV705" i="1"/>
  <c r="HC705" i="1" s="1"/>
  <c r="C706" i="1"/>
  <c r="D706" i="1"/>
  <c r="AC706" i="1"/>
  <c r="CQ706" i="1" s="1"/>
  <c r="P706" i="1" s="1"/>
  <c r="AD706" i="1"/>
  <c r="CR706" i="1" s="1"/>
  <c r="Q706" i="1" s="1"/>
  <c r="AE706" i="1"/>
  <c r="AF706" i="1"/>
  <c r="AG706" i="1"/>
  <c r="AH706" i="1"/>
  <c r="CV706" i="1" s="1"/>
  <c r="U706" i="1" s="1"/>
  <c r="AI706" i="1"/>
  <c r="AJ706" i="1"/>
  <c r="CX706" i="1" s="1"/>
  <c r="W706" i="1" s="1"/>
  <c r="CS706" i="1"/>
  <c r="R706" i="1" s="1"/>
  <c r="CU706" i="1"/>
  <c r="T706" i="1" s="1"/>
  <c r="CW706" i="1"/>
  <c r="V706" i="1" s="1"/>
  <c r="FR706" i="1"/>
  <c r="GL706" i="1"/>
  <c r="GO706" i="1"/>
  <c r="GP706" i="1"/>
  <c r="GV706" i="1"/>
  <c r="HC706" i="1"/>
  <c r="GX706" i="1" s="1"/>
  <c r="C707" i="1"/>
  <c r="D707" i="1"/>
  <c r="AC707" i="1"/>
  <c r="AE707" i="1"/>
  <c r="AF707" i="1"/>
  <c r="AG707" i="1"/>
  <c r="AH707" i="1"/>
  <c r="AI707" i="1"/>
  <c r="AJ707" i="1"/>
  <c r="CX707" i="1" s="1"/>
  <c r="W707" i="1" s="1"/>
  <c r="CU707" i="1"/>
  <c r="T707" i="1" s="1"/>
  <c r="CW707" i="1"/>
  <c r="V707" i="1" s="1"/>
  <c r="FR707" i="1"/>
  <c r="GL707" i="1"/>
  <c r="GO707" i="1"/>
  <c r="GP707" i="1"/>
  <c r="GV707" i="1"/>
  <c r="HC707" i="1" s="1"/>
  <c r="GX707" i="1" s="1"/>
  <c r="I708" i="1"/>
  <c r="X144" i="15" s="1"/>
  <c r="AC708" i="1"/>
  <c r="AE708" i="1"/>
  <c r="AD708" i="1" s="1"/>
  <c r="CR708" i="1" s="1"/>
  <c r="AF708" i="1"/>
  <c r="AG708" i="1"/>
  <c r="CU708" i="1" s="1"/>
  <c r="AH708" i="1"/>
  <c r="AI708" i="1"/>
  <c r="CW708" i="1" s="1"/>
  <c r="AJ708" i="1"/>
  <c r="CT708" i="1"/>
  <c r="CV708" i="1"/>
  <c r="CX708" i="1"/>
  <c r="FR708" i="1"/>
  <c r="GL708" i="1"/>
  <c r="GO708" i="1"/>
  <c r="GP708" i="1"/>
  <c r="GV708" i="1"/>
  <c r="HC708" i="1" s="1"/>
  <c r="I709" i="1"/>
  <c r="AC709" i="1"/>
  <c r="AD709" i="1"/>
  <c r="CR709" i="1" s="1"/>
  <c r="AE709" i="1"/>
  <c r="AF709" i="1"/>
  <c r="AB709" i="1" s="1"/>
  <c r="AG709" i="1"/>
  <c r="AH709" i="1"/>
  <c r="CV709" i="1" s="1"/>
  <c r="AI709" i="1"/>
  <c r="AJ709" i="1"/>
  <c r="CX709" i="1" s="1"/>
  <c r="CQ709" i="1"/>
  <c r="CS709" i="1"/>
  <c r="CU709" i="1"/>
  <c r="CW709" i="1"/>
  <c r="V709" i="1" s="1"/>
  <c r="FR709" i="1"/>
  <c r="GL709" i="1"/>
  <c r="GO709" i="1"/>
  <c r="GP709" i="1"/>
  <c r="GV709" i="1"/>
  <c r="HC709" i="1"/>
  <c r="I710" i="1"/>
  <c r="Z149" i="15" s="1"/>
  <c r="AC710" i="1"/>
  <c r="AE710" i="1"/>
  <c r="CS710" i="1" s="1"/>
  <c r="AF710" i="1"/>
  <c r="AG710" i="1"/>
  <c r="CU710" i="1" s="1"/>
  <c r="AH710" i="1"/>
  <c r="AI710" i="1"/>
  <c r="CW710" i="1" s="1"/>
  <c r="AJ710" i="1"/>
  <c r="CT710" i="1"/>
  <c r="CV710" i="1"/>
  <c r="CX710" i="1"/>
  <c r="FR710" i="1"/>
  <c r="GL710" i="1"/>
  <c r="GO710" i="1"/>
  <c r="GP710" i="1"/>
  <c r="GV710" i="1"/>
  <c r="HC710" i="1"/>
  <c r="I711" i="1"/>
  <c r="AC711" i="1"/>
  <c r="AD711" i="1"/>
  <c r="CR711" i="1" s="1"/>
  <c r="AE711" i="1"/>
  <c r="AF711" i="1"/>
  <c r="CT711" i="1" s="1"/>
  <c r="AG711" i="1"/>
  <c r="AH711" i="1"/>
  <c r="CV711" i="1" s="1"/>
  <c r="AI711" i="1"/>
  <c r="AJ711" i="1"/>
  <c r="CX711" i="1" s="1"/>
  <c r="CQ711" i="1"/>
  <c r="CS711" i="1"/>
  <c r="CU711" i="1"/>
  <c r="CW711" i="1"/>
  <c r="FR711" i="1"/>
  <c r="GL711" i="1"/>
  <c r="GO711" i="1"/>
  <c r="GP711" i="1"/>
  <c r="GV711" i="1"/>
  <c r="HC711" i="1" s="1"/>
  <c r="C712" i="1"/>
  <c r="D712" i="1"/>
  <c r="AC712" i="1"/>
  <c r="CQ712" i="1" s="1"/>
  <c r="P712" i="1" s="1"/>
  <c r="AD712" i="1"/>
  <c r="CR712" i="1" s="1"/>
  <c r="Q712" i="1" s="1"/>
  <c r="AE712" i="1"/>
  <c r="AF712" i="1"/>
  <c r="AG712" i="1"/>
  <c r="AH712" i="1"/>
  <c r="CV712" i="1" s="1"/>
  <c r="U712" i="1" s="1"/>
  <c r="AI712" i="1"/>
  <c r="AJ712" i="1"/>
  <c r="CX712" i="1" s="1"/>
  <c r="W712" i="1" s="1"/>
  <c r="CS712" i="1"/>
  <c r="R712" i="1" s="1"/>
  <c r="CU712" i="1"/>
  <c r="T712" i="1" s="1"/>
  <c r="CW712" i="1"/>
  <c r="V712" i="1" s="1"/>
  <c r="FR712" i="1"/>
  <c r="GL712" i="1"/>
  <c r="GO712" i="1"/>
  <c r="GP712" i="1"/>
  <c r="GV712" i="1"/>
  <c r="HC712" i="1"/>
  <c r="GX712" i="1" s="1"/>
  <c r="C713" i="1"/>
  <c r="D713" i="1"/>
  <c r="AC713" i="1"/>
  <c r="CQ713" i="1" s="1"/>
  <c r="P713" i="1" s="1"/>
  <c r="AE713" i="1"/>
  <c r="AF713" i="1"/>
  <c r="AG713" i="1"/>
  <c r="AH713" i="1"/>
  <c r="AI713" i="1"/>
  <c r="AJ713" i="1"/>
  <c r="CX713" i="1" s="1"/>
  <c r="W713" i="1" s="1"/>
  <c r="CU713" i="1"/>
  <c r="T713" i="1" s="1"/>
  <c r="CW713" i="1"/>
  <c r="V713" i="1" s="1"/>
  <c r="FR713" i="1"/>
  <c r="GL713" i="1"/>
  <c r="GO713" i="1"/>
  <c r="GP713" i="1"/>
  <c r="GV713" i="1"/>
  <c r="HC713" i="1" s="1"/>
  <c r="GX713" i="1" s="1"/>
  <c r="I714" i="1"/>
  <c r="Q140" i="15" s="1"/>
  <c r="AC714" i="1"/>
  <c r="AE714" i="1"/>
  <c r="AD714" i="1" s="1"/>
  <c r="CR714" i="1" s="1"/>
  <c r="AF714" i="1"/>
  <c r="AG714" i="1"/>
  <c r="CU714" i="1" s="1"/>
  <c r="AH714" i="1"/>
  <c r="AI714" i="1"/>
  <c r="CW714" i="1" s="1"/>
  <c r="AJ714" i="1"/>
  <c r="CT714" i="1"/>
  <c r="CV714" i="1"/>
  <c r="CX714" i="1"/>
  <c r="FR714" i="1"/>
  <c r="GL714" i="1"/>
  <c r="GO714" i="1"/>
  <c r="GP714" i="1"/>
  <c r="GV714" i="1"/>
  <c r="HC714" i="1"/>
  <c r="I715" i="1"/>
  <c r="AC715" i="1"/>
  <c r="AD715" i="1"/>
  <c r="CR715" i="1" s="1"/>
  <c r="AE715" i="1"/>
  <c r="AF715" i="1"/>
  <c r="AB715" i="1" s="1"/>
  <c r="AG715" i="1"/>
  <c r="AH715" i="1"/>
  <c r="CV715" i="1" s="1"/>
  <c r="AI715" i="1"/>
  <c r="AJ715" i="1"/>
  <c r="CX715" i="1" s="1"/>
  <c r="CQ715" i="1"/>
  <c r="CS715" i="1"/>
  <c r="CU715" i="1"/>
  <c r="CW715" i="1"/>
  <c r="FR715" i="1"/>
  <c r="GL715" i="1"/>
  <c r="GO715" i="1"/>
  <c r="GP715" i="1"/>
  <c r="GV715" i="1"/>
  <c r="HC715" i="1"/>
  <c r="C716" i="1"/>
  <c r="D716" i="1"/>
  <c r="AC716" i="1"/>
  <c r="CQ716" i="1" s="1"/>
  <c r="P716" i="1" s="1"/>
  <c r="AD716" i="1"/>
  <c r="CR716" i="1" s="1"/>
  <c r="Q716" i="1" s="1"/>
  <c r="AE716" i="1"/>
  <c r="AF716" i="1"/>
  <c r="CT716" i="1" s="1"/>
  <c r="S716" i="1" s="1"/>
  <c r="AG716" i="1"/>
  <c r="AH716" i="1"/>
  <c r="CV716" i="1" s="1"/>
  <c r="U716" i="1" s="1"/>
  <c r="AI716" i="1"/>
  <c r="AJ716" i="1"/>
  <c r="CX716" i="1" s="1"/>
  <c r="W716" i="1" s="1"/>
  <c r="CS716" i="1"/>
  <c r="R716" i="1" s="1"/>
  <c r="CU716" i="1"/>
  <c r="T716" i="1" s="1"/>
  <c r="CW716" i="1"/>
  <c r="V716" i="1" s="1"/>
  <c r="FR716" i="1"/>
  <c r="GL716" i="1"/>
  <c r="GO716" i="1"/>
  <c r="GP716" i="1"/>
  <c r="GV716" i="1"/>
  <c r="HC716" i="1" s="1"/>
  <c r="GX716" i="1" s="1"/>
  <c r="C717" i="1"/>
  <c r="D717" i="1"/>
  <c r="AC717" i="1"/>
  <c r="CQ717" i="1" s="1"/>
  <c r="P717" i="1" s="1"/>
  <c r="AD717" i="1"/>
  <c r="CR717" i="1" s="1"/>
  <c r="Q717" i="1" s="1"/>
  <c r="AE717" i="1"/>
  <c r="AF717" i="1"/>
  <c r="AG717" i="1"/>
  <c r="AH717" i="1"/>
  <c r="AI717" i="1"/>
  <c r="AJ717" i="1"/>
  <c r="CX717" i="1" s="1"/>
  <c r="W717" i="1" s="1"/>
  <c r="CS717" i="1"/>
  <c r="R717" i="1" s="1"/>
  <c r="CU717" i="1"/>
  <c r="T717" i="1" s="1"/>
  <c r="CW717" i="1"/>
  <c r="V717" i="1" s="1"/>
  <c r="FR717" i="1"/>
  <c r="GL717" i="1"/>
  <c r="GO717" i="1"/>
  <c r="GP717" i="1"/>
  <c r="GV717" i="1"/>
  <c r="HC717" i="1"/>
  <c r="GX717" i="1" s="1"/>
  <c r="I718" i="1"/>
  <c r="Q131" i="15" s="1"/>
  <c r="AC718" i="1"/>
  <c r="AE718" i="1"/>
  <c r="CS718" i="1" s="1"/>
  <c r="AF718" i="1"/>
  <c r="AG718" i="1"/>
  <c r="CU718" i="1" s="1"/>
  <c r="AH718" i="1"/>
  <c r="AI718" i="1"/>
  <c r="CW718" i="1" s="1"/>
  <c r="AJ718" i="1"/>
  <c r="CT718" i="1"/>
  <c r="CV718" i="1"/>
  <c r="CX718" i="1"/>
  <c r="FR718" i="1"/>
  <c r="GL718" i="1"/>
  <c r="GO718" i="1"/>
  <c r="GP718" i="1"/>
  <c r="GV718" i="1"/>
  <c r="HC718" i="1"/>
  <c r="I719" i="1"/>
  <c r="AC719" i="1"/>
  <c r="AD719" i="1"/>
  <c r="CR719" i="1" s="1"/>
  <c r="AE719" i="1"/>
  <c r="AF719" i="1"/>
  <c r="CT719" i="1" s="1"/>
  <c r="AG719" i="1"/>
  <c r="AH719" i="1"/>
  <c r="CV719" i="1" s="1"/>
  <c r="AI719" i="1"/>
  <c r="AJ719" i="1"/>
  <c r="CX719" i="1" s="1"/>
  <c r="CQ719" i="1"/>
  <c r="CS719" i="1"/>
  <c r="CU719" i="1"/>
  <c r="CW719" i="1"/>
  <c r="FR719" i="1"/>
  <c r="GL719" i="1"/>
  <c r="GO719" i="1"/>
  <c r="GP719" i="1"/>
  <c r="GV719" i="1"/>
  <c r="HC719" i="1" s="1"/>
  <c r="I720" i="1"/>
  <c r="Q123" i="15" s="1"/>
  <c r="AC720" i="1"/>
  <c r="AE720" i="1"/>
  <c r="AD720" i="1" s="1"/>
  <c r="CR720" i="1" s="1"/>
  <c r="AF720" i="1"/>
  <c r="AG720" i="1"/>
  <c r="CU720" i="1" s="1"/>
  <c r="AH720" i="1"/>
  <c r="AI720" i="1"/>
  <c r="CW720" i="1" s="1"/>
  <c r="AJ720" i="1"/>
  <c r="CT720" i="1"/>
  <c r="CV720" i="1"/>
  <c r="CX720" i="1"/>
  <c r="FR720" i="1"/>
  <c r="GL720" i="1"/>
  <c r="GO720" i="1"/>
  <c r="GP720" i="1"/>
  <c r="GV720" i="1"/>
  <c r="HC720" i="1"/>
  <c r="I721" i="1"/>
  <c r="AC721" i="1"/>
  <c r="AD721" i="1"/>
  <c r="CR721" i="1" s="1"/>
  <c r="AE721" i="1"/>
  <c r="AF721" i="1"/>
  <c r="AB721" i="1" s="1"/>
  <c r="AG721" i="1"/>
  <c r="AH721" i="1"/>
  <c r="CV721" i="1" s="1"/>
  <c r="AI721" i="1"/>
  <c r="AJ721" i="1"/>
  <c r="CX721" i="1" s="1"/>
  <c r="CQ721" i="1"/>
  <c r="CS721" i="1"/>
  <c r="CU721" i="1"/>
  <c r="CW721" i="1"/>
  <c r="FR721" i="1"/>
  <c r="GL721" i="1"/>
  <c r="GO721" i="1"/>
  <c r="GP721" i="1"/>
  <c r="GV721" i="1"/>
  <c r="HC721" i="1"/>
  <c r="C722" i="1"/>
  <c r="D722" i="1"/>
  <c r="AC722" i="1"/>
  <c r="CQ722" i="1" s="1"/>
  <c r="P722" i="1" s="1"/>
  <c r="AD722" i="1"/>
  <c r="CR722" i="1" s="1"/>
  <c r="Q722" i="1" s="1"/>
  <c r="AE722" i="1"/>
  <c r="AF722" i="1"/>
  <c r="CT722" i="1" s="1"/>
  <c r="S722" i="1" s="1"/>
  <c r="AG722" i="1"/>
  <c r="AH722" i="1"/>
  <c r="CV722" i="1" s="1"/>
  <c r="U722" i="1" s="1"/>
  <c r="AI722" i="1"/>
  <c r="AJ722" i="1"/>
  <c r="CX722" i="1" s="1"/>
  <c r="W722" i="1" s="1"/>
  <c r="CS722" i="1"/>
  <c r="R722" i="1" s="1"/>
  <c r="CU722" i="1"/>
  <c r="T722" i="1" s="1"/>
  <c r="CW722" i="1"/>
  <c r="V722" i="1" s="1"/>
  <c r="FR722" i="1"/>
  <c r="GL722" i="1"/>
  <c r="GO722" i="1"/>
  <c r="GP722" i="1"/>
  <c r="GV722" i="1"/>
  <c r="HC722" i="1" s="1"/>
  <c r="GX722" i="1" s="1"/>
  <c r="C723" i="1"/>
  <c r="D723" i="1"/>
  <c r="AC723" i="1"/>
  <c r="CQ723" i="1" s="1"/>
  <c r="P723" i="1" s="1"/>
  <c r="AD723" i="1"/>
  <c r="AE723" i="1"/>
  <c r="AF723" i="1"/>
  <c r="AG723" i="1"/>
  <c r="AH723" i="1"/>
  <c r="AI723" i="1"/>
  <c r="AJ723" i="1"/>
  <c r="CX723" i="1" s="1"/>
  <c r="W723" i="1" s="1"/>
  <c r="CS723" i="1"/>
  <c r="R723" i="1" s="1"/>
  <c r="CU723" i="1"/>
  <c r="T723" i="1" s="1"/>
  <c r="CW723" i="1"/>
  <c r="V723" i="1" s="1"/>
  <c r="FR723" i="1"/>
  <c r="GL723" i="1"/>
  <c r="GO723" i="1"/>
  <c r="GP723" i="1"/>
  <c r="GV723" i="1"/>
  <c r="HC723" i="1"/>
  <c r="GX723" i="1" s="1"/>
  <c r="I724" i="1"/>
  <c r="S112" i="15" s="1"/>
  <c r="AC724" i="1"/>
  <c r="AE724" i="1"/>
  <c r="CS724" i="1" s="1"/>
  <c r="AF724" i="1"/>
  <c r="AG724" i="1"/>
  <c r="CU724" i="1" s="1"/>
  <c r="AH724" i="1"/>
  <c r="AI724" i="1"/>
  <c r="CW724" i="1" s="1"/>
  <c r="AJ724" i="1"/>
  <c r="CT724" i="1"/>
  <c r="CV724" i="1"/>
  <c r="CX724" i="1"/>
  <c r="FR724" i="1"/>
  <c r="GL724" i="1"/>
  <c r="GO724" i="1"/>
  <c r="GP724" i="1"/>
  <c r="GV724" i="1"/>
  <c r="HC724" i="1"/>
  <c r="I725" i="1"/>
  <c r="AC725" i="1"/>
  <c r="AD725" i="1"/>
  <c r="CR725" i="1" s="1"/>
  <c r="AE725" i="1"/>
  <c r="AF725" i="1"/>
  <c r="CT725" i="1" s="1"/>
  <c r="AG725" i="1"/>
  <c r="AH725" i="1"/>
  <c r="CV725" i="1" s="1"/>
  <c r="AI725" i="1"/>
  <c r="AJ725" i="1"/>
  <c r="CX725" i="1" s="1"/>
  <c r="CQ725" i="1"/>
  <c r="CS725" i="1"/>
  <c r="CU725" i="1"/>
  <c r="CW725" i="1"/>
  <c r="FR725" i="1"/>
  <c r="GL725" i="1"/>
  <c r="GO725" i="1"/>
  <c r="GP725" i="1"/>
  <c r="GV725" i="1"/>
  <c r="HC725" i="1" s="1"/>
  <c r="I726" i="1"/>
  <c r="S103" i="15" s="1"/>
  <c r="AC726" i="1"/>
  <c r="AE726" i="1"/>
  <c r="AD726" i="1" s="1"/>
  <c r="CR726" i="1" s="1"/>
  <c r="AF726" i="1"/>
  <c r="AG726" i="1"/>
  <c r="CU726" i="1" s="1"/>
  <c r="AH726" i="1"/>
  <c r="AI726" i="1"/>
  <c r="CW726" i="1" s="1"/>
  <c r="AJ726" i="1"/>
  <c r="CT726" i="1"/>
  <c r="CV726" i="1"/>
  <c r="CX726" i="1"/>
  <c r="FR726" i="1"/>
  <c r="GL726" i="1"/>
  <c r="GO726" i="1"/>
  <c r="GP726" i="1"/>
  <c r="GV726" i="1"/>
  <c r="HC726" i="1"/>
  <c r="I727" i="1"/>
  <c r="AC727" i="1"/>
  <c r="AD727" i="1"/>
  <c r="CR727" i="1" s="1"/>
  <c r="AE727" i="1"/>
  <c r="AF727" i="1"/>
  <c r="AB727" i="1" s="1"/>
  <c r="AG727" i="1"/>
  <c r="AH727" i="1"/>
  <c r="CV727" i="1" s="1"/>
  <c r="AI727" i="1"/>
  <c r="AJ727" i="1"/>
  <c r="CX727" i="1" s="1"/>
  <c r="CQ727" i="1"/>
  <c r="CS727" i="1"/>
  <c r="CU727" i="1"/>
  <c r="CW727" i="1"/>
  <c r="FR727" i="1"/>
  <c r="GL727" i="1"/>
  <c r="GO727" i="1"/>
  <c r="GP727" i="1"/>
  <c r="GV727" i="1"/>
  <c r="HC727" i="1"/>
  <c r="I728" i="1"/>
  <c r="Q132" i="15" s="1"/>
  <c r="AC728" i="1"/>
  <c r="AE728" i="1"/>
  <c r="CS728" i="1" s="1"/>
  <c r="AF728" i="1"/>
  <c r="AG728" i="1"/>
  <c r="CU728" i="1" s="1"/>
  <c r="AH728" i="1"/>
  <c r="AI728" i="1"/>
  <c r="CW728" i="1" s="1"/>
  <c r="AJ728" i="1"/>
  <c r="CT728" i="1"/>
  <c r="CV728" i="1"/>
  <c r="CX728" i="1"/>
  <c r="FR728" i="1"/>
  <c r="GL728" i="1"/>
  <c r="GO728" i="1"/>
  <c r="GP728" i="1"/>
  <c r="GV728" i="1"/>
  <c r="HC728" i="1"/>
  <c r="I729" i="1"/>
  <c r="AC729" i="1"/>
  <c r="AD729" i="1"/>
  <c r="CR729" i="1" s="1"/>
  <c r="AE729" i="1"/>
  <c r="AF729" i="1"/>
  <c r="CT729" i="1" s="1"/>
  <c r="AG729" i="1"/>
  <c r="AH729" i="1"/>
  <c r="CV729" i="1" s="1"/>
  <c r="AI729" i="1"/>
  <c r="AJ729" i="1"/>
  <c r="CX729" i="1" s="1"/>
  <c r="CQ729" i="1"/>
  <c r="CS729" i="1"/>
  <c r="CU729" i="1"/>
  <c r="CW729" i="1"/>
  <c r="FR729" i="1"/>
  <c r="GL729" i="1"/>
  <c r="GO729" i="1"/>
  <c r="GP729" i="1"/>
  <c r="GV729" i="1"/>
  <c r="HC729" i="1" s="1"/>
  <c r="C730" i="1"/>
  <c r="D730" i="1"/>
  <c r="AC730" i="1"/>
  <c r="CQ730" i="1" s="1"/>
  <c r="P730" i="1" s="1"/>
  <c r="AD730" i="1"/>
  <c r="CR730" i="1" s="1"/>
  <c r="Q730" i="1" s="1"/>
  <c r="AE730" i="1"/>
  <c r="AF730" i="1"/>
  <c r="AG730" i="1"/>
  <c r="AH730" i="1"/>
  <c r="CV730" i="1" s="1"/>
  <c r="U730" i="1" s="1"/>
  <c r="AI730" i="1"/>
  <c r="AJ730" i="1"/>
  <c r="CX730" i="1" s="1"/>
  <c r="W730" i="1" s="1"/>
  <c r="CS730" i="1"/>
  <c r="R730" i="1" s="1"/>
  <c r="CU730" i="1"/>
  <c r="T730" i="1" s="1"/>
  <c r="CW730" i="1"/>
  <c r="V730" i="1" s="1"/>
  <c r="FR730" i="1"/>
  <c r="GL730" i="1"/>
  <c r="GO730" i="1"/>
  <c r="GP730" i="1"/>
  <c r="GV730" i="1"/>
  <c r="HC730" i="1"/>
  <c r="GX730" i="1" s="1"/>
  <c r="C731" i="1"/>
  <c r="D731" i="1"/>
  <c r="AC731" i="1"/>
  <c r="CQ731" i="1" s="1"/>
  <c r="P731" i="1" s="1"/>
  <c r="AE731" i="1"/>
  <c r="AF731" i="1"/>
  <c r="AG731" i="1"/>
  <c r="AH731" i="1"/>
  <c r="AI731" i="1"/>
  <c r="AJ731" i="1"/>
  <c r="CX731" i="1" s="1"/>
  <c r="W731" i="1" s="1"/>
  <c r="CU731" i="1"/>
  <c r="T731" i="1" s="1"/>
  <c r="CW731" i="1"/>
  <c r="V731" i="1" s="1"/>
  <c r="FR731" i="1"/>
  <c r="GL731" i="1"/>
  <c r="GO731" i="1"/>
  <c r="GP731" i="1"/>
  <c r="GV731" i="1"/>
  <c r="HC731" i="1" s="1"/>
  <c r="GX731" i="1" s="1"/>
  <c r="I732" i="1"/>
  <c r="Q146" i="15" s="1"/>
  <c r="AC732" i="1"/>
  <c r="AE732" i="1"/>
  <c r="AD732" i="1" s="1"/>
  <c r="CR732" i="1" s="1"/>
  <c r="AF732" i="1"/>
  <c r="AG732" i="1"/>
  <c r="CU732" i="1" s="1"/>
  <c r="AH732" i="1"/>
  <c r="AI732" i="1"/>
  <c r="CW732" i="1" s="1"/>
  <c r="AJ732" i="1"/>
  <c r="CT732" i="1"/>
  <c r="CV732" i="1"/>
  <c r="CX732" i="1"/>
  <c r="FR732" i="1"/>
  <c r="GL732" i="1"/>
  <c r="GO732" i="1"/>
  <c r="GP732" i="1"/>
  <c r="GV732" i="1"/>
  <c r="HC732" i="1"/>
  <c r="I733" i="1"/>
  <c r="AC733" i="1"/>
  <c r="AD733" i="1"/>
  <c r="CR733" i="1" s="1"/>
  <c r="AE733" i="1"/>
  <c r="AF733" i="1"/>
  <c r="AB733" i="1" s="1"/>
  <c r="AG733" i="1"/>
  <c r="AH733" i="1"/>
  <c r="CV733" i="1" s="1"/>
  <c r="AI733" i="1"/>
  <c r="AJ733" i="1"/>
  <c r="CX733" i="1" s="1"/>
  <c r="CQ733" i="1"/>
  <c r="CS733" i="1"/>
  <c r="CU733" i="1"/>
  <c r="CW733" i="1"/>
  <c r="FR733" i="1"/>
  <c r="GL733" i="1"/>
  <c r="GO733" i="1"/>
  <c r="GP733" i="1"/>
  <c r="GV733" i="1"/>
  <c r="HC733" i="1"/>
  <c r="GX733" i="1" s="1"/>
  <c r="I734" i="1"/>
  <c r="Q119" i="15" s="1"/>
  <c r="AC734" i="1"/>
  <c r="AE734" i="1"/>
  <c r="CS734" i="1" s="1"/>
  <c r="AF734" i="1"/>
  <c r="AG734" i="1"/>
  <c r="CU734" i="1" s="1"/>
  <c r="AH734" i="1"/>
  <c r="AI734" i="1"/>
  <c r="CW734" i="1" s="1"/>
  <c r="AJ734" i="1"/>
  <c r="CT734" i="1"/>
  <c r="CV734" i="1"/>
  <c r="CX734" i="1"/>
  <c r="FR734" i="1"/>
  <c r="GL734" i="1"/>
  <c r="GO734" i="1"/>
  <c r="GP734" i="1"/>
  <c r="GV734" i="1"/>
  <c r="HC734" i="1"/>
  <c r="I735" i="1"/>
  <c r="AC735" i="1"/>
  <c r="AD735" i="1"/>
  <c r="CR735" i="1" s="1"/>
  <c r="AE735" i="1"/>
  <c r="AF735" i="1"/>
  <c r="CT735" i="1" s="1"/>
  <c r="AG735" i="1"/>
  <c r="AH735" i="1"/>
  <c r="CV735" i="1" s="1"/>
  <c r="AI735" i="1"/>
  <c r="AJ735" i="1"/>
  <c r="CX735" i="1" s="1"/>
  <c r="CQ735" i="1"/>
  <c r="CS735" i="1"/>
  <c r="CU735" i="1"/>
  <c r="CW735" i="1"/>
  <c r="FR735" i="1"/>
  <c r="GL735" i="1"/>
  <c r="GO735" i="1"/>
  <c r="GP735" i="1"/>
  <c r="GV735" i="1"/>
  <c r="HC735" i="1" s="1"/>
  <c r="I736" i="1"/>
  <c r="Q137" i="15" s="1"/>
  <c r="AC736" i="1"/>
  <c r="AE736" i="1"/>
  <c r="AD736" i="1" s="1"/>
  <c r="CR736" i="1" s="1"/>
  <c r="AF736" i="1"/>
  <c r="AG736" i="1"/>
  <c r="CU736" i="1" s="1"/>
  <c r="AH736" i="1"/>
  <c r="AI736" i="1"/>
  <c r="CW736" i="1" s="1"/>
  <c r="AJ736" i="1"/>
  <c r="CT736" i="1"/>
  <c r="CV736" i="1"/>
  <c r="CX736" i="1"/>
  <c r="FR736" i="1"/>
  <c r="GL736" i="1"/>
  <c r="GO736" i="1"/>
  <c r="GP736" i="1"/>
  <c r="GV736" i="1"/>
  <c r="HC736" i="1"/>
  <c r="I737" i="1"/>
  <c r="AC737" i="1"/>
  <c r="AD737" i="1"/>
  <c r="CR737" i="1" s="1"/>
  <c r="AE737" i="1"/>
  <c r="AF737" i="1"/>
  <c r="AB737" i="1" s="1"/>
  <c r="AG737" i="1"/>
  <c r="AH737" i="1"/>
  <c r="CV737" i="1" s="1"/>
  <c r="AI737" i="1"/>
  <c r="AJ737" i="1"/>
  <c r="CX737" i="1" s="1"/>
  <c r="CQ737" i="1"/>
  <c r="CS737" i="1"/>
  <c r="CU737" i="1"/>
  <c r="CW737" i="1"/>
  <c r="FR737" i="1"/>
  <c r="GL737" i="1"/>
  <c r="GO737" i="1"/>
  <c r="GP737" i="1"/>
  <c r="GV737" i="1"/>
  <c r="HC737" i="1"/>
  <c r="B739" i="1"/>
  <c r="B607" i="1" s="1"/>
  <c r="C739" i="1"/>
  <c r="C607" i="1" s="1"/>
  <c r="D739" i="1"/>
  <c r="D607" i="1" s="1"/>
  <c r="F739" i="1"/>
  <c r="F607" i="1" s="1"/>
  <c r="G739" i="1"/>
  <c r="G607" i="1" s="1"/>
  <c r="BX739" i="1"/>
  <c r="BX607" i="1" s="1"/>
  <c r="CK739" i="1"/>
  <c r="BB739" i="1" s="1"/>
  <c r="CL739" i="1"/>
  <c r="CL607" i="1" s="1"/>
  <c r="CM739" i="1"/>
  <c r="CM607" i="1" s="1"/>
  <c r="FP739" i="1"/>
  <c r="EG739" i="1" s="1"/>
  <c r="GC739" i="1"/>
  <c r="GC607" i="1" s="1"/>
  <c r="GD739" i="1"/>
  <c r="GD607" i="1" s="1"/>
  <c r="GE739" i="1"/>
  <c r="GE607" i="1" s="1"/>
  <c r="B769" i="1"/>
  <c r="B22" i="1" s="1"/>
  <c r="C769" i="1"/>
  <c r="C22" i="1" s="1"/>
  <c r="D769" i="1"/>
  <c r="D22" i="1" s="1"/>
  <c r="F769" i="1"/>
  <c r="F22" i="1" s="1"/>
  <c r="G769" i="1"/>
  <c r="G22" i="1" s="1"/>
  <c r="B805" i="1"/>
  <c r="B18" i="1" s="1"/>
  <c r="C805" i="1"/>
  <c r="C18" i="1" s="1"/>
  <c r="D805" i="1"/>
  <c r="D18" i="1" s="1"/>
  <c r="F805" i="1"/>
  <c r="F18" i="1" s="1"/>
  <c r="G805" i="1"/>
  <c r="G18" i="1" s="1"/>
  <c r="V545" i="1" l="1"/>
  <c r="V735" i="1"/>
  <c r="V477" i="1"/>
  <c r="V644" i="1"/>
  <c r="V154" i="1"/>
  <c r="W326" i="1"/>
  <c r="V383" i="1"/>
  <c r="V533" i="1"/>
  <c r="V721" i="1"/>
  <c r="V737" i="1"/>
  <c r="V541" i="1"/>
  <c r="V675" i="1"/>
  <c r="V681" i="1"/>
  <c r="U733" i="1"/>
  <c r="V679" i="1"/>
  <c r="V458" i="1"/>
  <c r="V673" i="1"/>
  <c r="V693" i="1"/>
  <c r="V733" i="1"/>
  <c r="V683" i="1"/>
  <c r="V654" i="1"/>
  <c r="V665" i="1"/>
  <c r="V136" i="1"/>
  <c r="V180" i="1"/>
  <c r="V150" i="1"/>
  <c r="V493" i="1"/>
  <c r="V564" i="1"/>
  <c r="S441" i="1"/>
  <c r="V715" i="1"/>
  <c r="V695" i="1"/>
  <c r="V725" i="1"/>
  <c r="V669" i="1"/>
  <c r="V663" i="1"/>
  <c r="V521" i="1"/>
  <c r="GX441" i="1"/>
  <c r="T441" i="1"/>
  <c r="V729" i="1"/>
  <c r="V513" i="1"/>
  <c r="V120" i="1"/>
  <c r="V701" i="1"/>
  <c r="V616" i="1"/>
  <c r="GX486" i="1"/>
  <c r="GX364" i="1"/>
  <c r="V554" i="1"/>
  <c r="V531" i="1"/>
  <c r="V116" i="1"/>
  <c r="S366" i="1"/>
  <c r="W365" i="1"/>
  <c r="V634" i="1"/>
  <c r="W327" i="1"/>
  <c r="GX482" i="1"/>
  <c r="V719" i="1"/>
  <c r="GX445" i="1"/>
  <c r="T445" i="1"/>
  <c r="V705" i="1"/>
  <c r="O78" i="13"/>
  <c r="E78" i="13" s="1"/>
  <c r="G78" i="13" s="1"/>
  <c r="GX641" i="1"/>
  <c r="GX504" i="1"/>
  <c r="T504" i="1"/>
  <c r="V572" i="1"/>
  <c r="W505" i="1"/>
  <c r="S504" i="1"/>
  <c r="S253" i="1"/>
  <c r="T314" i="1"/>
  <c r="S467" i="1"/>
  <c r="GX427" i="1"/>
  <c r="T427" i="1"/>
  <c r="S427" i="1"/>
  <c r="V146" i="1"/>
  <c r="V318" i="1"/>
  <c r="S55" i="1"/>
  <c r="S33" i="1"/>
  <c r="V667" i="1"/>
  <c r="GX662" i="1"/>
  <c r="T309" i="1"/>
  <c r="GX280" i="1"/>
  <c r="T280" i="1"/>
  <c r="GX59" i="1"/>
  <c r="V685" i="1"/>
  <c r="T490" i="1"/>
  <c r="W333" i="1"/>
  <c r="W239" i="1"/>
  <c r="GX253" i="1"/>
  <c r="T253" i="1"/>
  <c r="GX55" i="1"/>
  <c r="V691" i="1"/>
  <c r="V622" i="1"/>
  <c r="V648" i="1"/>
  <c r="GX565" i="1"/>
  <c r="V475" i="1"/>
  <c r="V466" i="1"/>
  <c r="S565" i="1"/>
  <c r="S528" i="1"/>
  <c r="W527" i="1"/>
  <c r="GX714" i="1"/>
  <c r="GX690" i="1"/>
  <c r="GX350" i="1"/>
  <c r="T350" i="1"/>
  <c r="GX267" i="1"/>
  <c r="V727" i="1"/>
  <c r="V515" i="1"/>
  <c r="GX573" i="1"/>
  <c r="T573" i="1"/>
  <c r="GX571" i="1"/>
  <c r="T571" i="1"/>
  <c r="W481" i="1"/>
  <c r="W464" i="1"/>
  <c r="GX423" i="1"/>
  <c r="T423" i="1"/>
  <c r="S370" i="1"/>
  <c r="W369" i="1"/>
  <c r="GX284" i="1"/>
  <c r="W281" i="1"/>
  <c r="S280" i="1"/>
  <c r="GX263" i="1"/>
  <c r="GX33" i="1"/>
  <c r="T33" i="1"/>
  <c r="S443" i="1"/>
  <c r="S573" i="1"/>
  <c r="W572" i="1"/>
  <c r="S571" i="1"/>
  <c r="W570" i="1"/>
  <c r="S524" i="1"/>
  <c r="W515" i="1"/>
  <c r="S423" i="1"/>
  <c r="W285" i="1"/>
  <c r="S284" i="1"/>
  <c r="W275" i="1"/>
  <c r="S263" i="1"/>
  <c r="V689" i="1"/>
  <c r="V624" i="1"/>
  <c r="GX732" i="1"/>
  <c r="GX688" i="1"/>
  <c r="T688" i="1"/>
  <c r="GX508" i="1"/>
  <c r="W501" i="1"/>
  <c r="S490" i="1"/>
  <c r="S457" i="1"/>
  <c r="W456" i="1"/>
  <c r="W351" i="1"/>
  <c r="S350" i="1"/>
  <c r="GX231" i="1"/>
  <c r="S732" i="1"/>
  <c r="S688" i="1"/>
  <c r="S567" i="1"/>
  <c r="S508" i="1"/>
  <c r="S461" i="1"/>
  <c r="W460" i="1"/>
  <c r="R119" i="1"/>
  <c r="W614" i="1"/>
  <c r="S613" i="1"/>
  <c r="W612" i="1"/>
  <c r="W432" i="1"/>
  <c r="W371" i="1"/>
  <c r="S251" i="1"/>
  <c r="S249" i="1"/>
  <c r="S82" i="1"/>
  <c r="S47" i="1"/>
  <c r="W46" i="1"/>
  <c r="W32" i="1"/>
  <c r="R324" i="1"/>
  <c r="GX298" i="1"/>
  <c r="S166" i="1"/>
  <c r="S169" i="1"/>
  <c r="W166" i="1"/>
  <c r="S39" i="1"/>
  <c r="V652" i="1"/>
  <c r="GX613" i="1"/>
  <c r="T613" i="1"/>
  <c r="S612" i="1"/>
  <c r="GX433" i="1"/>
  <c r="S432" i="1"/>
  <c r="GX336" i="1"/>
  <c r="GX249" i="1"/>
  <c r="GX82" i="1"/>
  <c r="GX45" i="1"/>
  <c r="S32" i="1"/>
  <c r="W715" i="1"/>
  <c r="GX169" i="1"/>
  <c r="W511" i="1"/>
  <c r="S514" i="1"/>
  <c r="T433" i="1"/>
  <c r="R328" i="1"/>
  <c r="S171" i="1"/>
  <c r="S433" i="1"/>
  <c r="FI22" i="7"/>
  <c r="S674" i="1"/>
  <c r="S429" i="1"/>
  <c r="GX328" i="1"/>
  <c r="S377" i="1"/>
  <c r="S298" i="1"/>
  <c r="W442" i="1"/>
  <c r="GX532" i="1"/>
  <c r="GX528" i="1"/>
  <c r="GX425" i="1"/>
  <c r="S538" i="1"/>
  <c r="S532" i="1"/>
  <c r="S724" i="1"/>
  <c r="GX496" i="1"/>
  <c r="GX447" i="1"/>
  <c r="W72" i="1"/>
  <c r="GX700" i="1"/>
  <c r="W521" i="1"/>
  <c r="GX494" i="1"/>
  <c r="T494" i="1"/>
  <c r="S493" i="1"/>
  <c r="GX492" i="1"/>
  <c r="S293" i="1"/>
  <c r="S279" i="1"/>
  <c r="W64" i="1"/>
  <c r="GX666" i="1"/>
  <c r="T425" i="1"/>
  <c r="T239" i="1"/>
  <c r="GX623" i="1"/>
  <c r="GX619" i="1"/>
  <c r="GX615" i="1"/>
  <c r="GX538" i="1"/>
  <c r="T528" i="1"/>
  <c r="S502" i="1"/>
  <c r="GX429" i="1"/>
  <c r="W279" i="1"/>
  <c r="S269" i="1"/>
  <c r="S153" i="1"/>
  <c r="W152" i="1"/>
  <c r="W150" i="1"/>
  <c r="S43" i="1"/>
  <c r="GX726" i="1"/>
  <c r="S725" i="1"/>
  <c r="GX724" i="1"/>
  <c r="T724" i="1"/>
  <c r="T298" i="1"/>
  <c r="R239" i="1"/>
  <c r="W733" i="1"/>
  <c r="W727" i="1"/>
  <c r="S726" i="1"/>
  <c r="W725" i="1"/>
  <c r="GX720" i="1"/>
  <c r="GX718" i="1"/>
  <c r="T718" i="1"/>
  <c r="GX698" i="1"/>
  <c r="GX668" i="1"/>
  <c r="GX643" i="1"/>
  <c r="S642" i="1"/>
  <c r="T641" i="1"/>
  <c r="GX625" i="1"/>
  <c r="T623" i="1"/>
  <c r="W531" i="1"/>
  <c r="GX457" i="1"/>
  <c r="S425" i="1"/>
  <c r="W424" i="1"/>
  <c r="GX374" i="1"/>
  <c r="GX372" i="1"/>
  <c r="T372" i="1"/>
  <c r="GX358" i="1"/>
  <c r="T317" i="1"/>
  <c r="GX276" i="1"/>
  <c r="T276" i="1"/>
  <c r="GX243" i="1"/>
  <c r="O29" i="13"/>
  <c r="E29" i="13" s="1"/>
  <c r="G29" i="13" s="1"/>
  <c r="GX159" i="1"/>
  <c r="O77" i="13"/>
  <c r="E77" i="13" s="1"/>
  <c r="G77" i="13" s="1"/>
  <c r="O47" i="13"/>
  <c r="E47" i="13" s="1"/>
  <c r="G47" i="13" s="1"/>
  <c r="S81" i="1"/>
  <c r="GX67" i="1"/>
  <c r="GX65" i="1"/>
  <c r="W60" i="1"/>
  <c r="GX49" i="1"/>
  <c r="T49" i="1"/>
  <c r="O25" i="15"/>
  <c r="E25" i="15" s="1"/>
  <c r="G25" i="15" s="1"/>
  <c r="GX710" i="1"/>
  <c r="GX694" i="1"/>
  <c r="GX680" i="1"/>
  <c r="GX674" i="1"/>
  <c r="GX664" i="1"/>
  <c r="S647" i="1"/>
  <c r="GX621" i="1"/>
  <c r="GX522" i="1"/>
  <c r="O89" i="13"/>
  <c r="E89" i="13" s="1"/>
  <c r="G89" i="13" s="1"/>
  <c r="O57" i="13"/>
  <c r="E57" i="13" s="1"/>
  <c r="G57" i="13" s="1"/>
  <c r="O72" i="13"/>
  <c r="E72" i="13" s="1"/>
  <c r="G72" i="13" s="1"/>
  <c r="O91" i="13"/>
  <c r="E91" i="13" s="1"/>
  <c r="G91" i="13" s="1"/>
  <c r="GX729" i="1"/>
  <c r="S720" i="1"/>
  <c r="S718" i="1"/>
  <c r="S708" i="1"/>
  <c r="S698" i="1"/>
  <c r="GX692" i="1"/>
  <c r="S668" i="1"/>
  <c r="S653" i="1"/>
  <c r="GX617" i="1"/>
  <c r="S616" i="1"/>
  <c r="T615" i="1"/>
  <c r="GX524" i="1"/>
  <c r="GX478" i="1"/>
  <c r="W458" i="1"/>
  <c r="S374" i="1"/>
  <c r="W373" i="1"/>
  <c r="S372" i="1"/>
  <c r="S358" i="1"/>
  <c r="GX331" i="1"/>
  <c r="R317" i="1"/>
  <c r="W277" i="1"/>
  <c r="S276" i="1"/>
  <c r="T269" i="1"/>
  <c r="S243" i="1"/>
  <c r="P225" i="1"/>
  <c r="DM426" i="8" s="1"/>
  <c r="GX179" i="1"/>
  <c r="W154" i="1"/>
  <c r="O64" i="13"/>
  <c r="E64" i="13" s="1"/>
  <c r="G64" i="13" s="1"/>
  <c r="O26" i="13"/>
  <c r="E26" i="13" s="1"/>
  <c r="G26" i="13" s="1"/>
  <c r="W81" i="1"/>
  <c r="O63" i="13"/>
  <c r="E63" i="13" s="1"/>
  <c r="G63" i="13" s="1"/>
  <c r="W66" i="1"/>
  <c r="O81" i="13"/>
  <c r="E81" i="13" s="1"/>
  <c r="G81" i="13" s="1"/>
  <c r="O79" i="13"/>
  <c r="E79" i="13" s="1"/>
  <c r="G79" i="13" s="1"/>
  <c r="S49" i="1"/>
  <c r="O25" i="13"/>
  <c r="E25" i="13" s="1"/>
  <c r="G25" i="13" s="1"/>
  <c r="GX734" i="1"/>
  <c r="GX728" i="1"/>
  <c r="S664" i="1"/>
  <c r="S621" i="1"/>
  <c r="S611" i="1"/>
  <c r="GX546" i="1"/>
  <c r="T538" i="1"/>
  <c r="GX534" i="1"/>
  <c r="S522" i="1"/>
  <c r="S512" i="1"/>
  <c r="GX476" i="1"/>
  <c r="T476" i="1"/>
  <c r="S475" i="1"/>
  <c r="GX465" i="1"/>
  <c r="T465" i="1"/>
  <c r="GX454" i="1"/>
  <c r="S454" i="1"/>
  <c r="S447" i="1"/>
  <c r="S445" i="1"/>
  <c r="GX437" i="1"/>
  <c r="T437" i="1"/>
  <c r="GX422" i="1"/>
  <c r="GX340" i="1"/>
  <c r="T332" i="1"/>
  <c r="W293" i="1"/>
  <c r="S240" i="1"/>
  <c r="O22" i="13"/>
  <c r="E22" i="13" s="1"/>
  <c r="G22" i="13" s="1"/>
  <c r="O96" i="13"/>
  <c r="E96" i="13" s="1"/>
  <c r="G96" i="13" s="1"/>
  <c r="O47" i="15"/>
  <c r="E47" i="15" s="1"/>
  <c r="G47" i="15" s="1"/>
  <c r="T532" i="1"/>
  <c r="O69" i="13"/>
  <c r="E69" i="13" s="1"/>
  <c r="G69" i="13" s="1"/>
  <c r="O73" i="13"/>
  <c r="E73" i="13" s="1"/>
  <c r="G73" i="13" s="1"/>
  <c r="O67" i="13"/>
  <c r="E67" i="13" s="1"/>
  <c r="G67" i="13" s="1"/>
  <c r="O20" i="15"/>
  <c r="E20" i="15" s="1"/>
  <c r="G20" i="15" s="1"/>
  <c r="S736" i="1"/>
  <c r="GX704" i="1"/>
  <c r="GX647" i="1"/>
  <c r="GX645" i="1"/>
  <c r="S534" i="1"/>
  <c r="S480" i="1"/>
  <c r="S476" i="1"/>
  <c r="W466" i="1"/>
  <c r="S465" i="1"/>
  <c r="W454" i="1"/>
  <c r="S439" i="1"/>
  <c r="W438" i="1"/>
  <c r="S437" i="1"/>
  <c r="S368" i="1"/>
  <c r="W367" i="1"/>
  <c r="S340" i="1"/>
  <c r="S332" i="1"/>
  <c r="W240" i="1"/>
  <c r="W168" i="1"/>
  <c r="O68" i="13"/>
  <c r="E68" i="13" s="1"/>
  <c r="G68" i="13" s="1"/>
  <c r="O100" i="13"/>
  <c r="E100" i="13" s="1"/>
  <c r="G100" i="13" s="1"/>
  <c r="O80" i="13"/>
  <c r="E80" i="13" s="1"/>
  <c r="G80" i="13" s="1"/>
  <c r="O21" i="13"/>
  <c r="E21" i="13" s="1"/>
  <c r="G21" i="13" s="1"/>
  <c r="W30" i="1"/>
  <c r="E1391" i="8"/>
  <c r="Q83" i="13"/>
  <c r="O83" i="13" s="1"/>
  <c r="E83" i="13" s="1"/>
  <c r="G83" i="13" s="1"/>
  <c r="E1389" i="8"/>
  <c r="Q58" i="13"/>
  <c r="O58" i="13" s="1"/>
  <c r="E58" i="13" s="1"/>
  <c r="G58" i="13" s="1"/>
  <c r="E1375" i="8"/>
  <c r="Q76" i="13"/>
  <c r="O76" i="13" s="1"/>
  <c r="E76" i="13" s="1"/>
  <c r="G76" i="13" s="1"/>
  <c r="W705" i="1"/>
  <c r="T698" i="1"/>
  <c r="E1302" i="8"/>
  <c r="Q75" i="13"/>
  <c r="O75" i="13" s="1"/>
  <c r="E75" i="13" s="1"/>
  <c r="G75" i="13" s="1"/>
  <c r="E1300" i="8"/>
  <c r="Q98" i="13"/>
  <c r="O98" i="13" s="1"/>
  <c r="E98" i="13" s="1"/>
  <c r="G98" i="13" s="1"/>
  <c r="E1286" i="8"/>
  <c r="Q50" i="13"/>
  <c r="O50" i="13" s="1"/>
  <c r="E50" i="13" s="1"/>
  <c r="G50" i="13" s="1"/>
  <c r="W679" i="1"/>
  <c r="S678" i="1"/>
  <c r="W677" i="1"/>
  <c r="S676" i="1"/>
  <c r="W667" i="1"/>
  <c r="S666" i="1"/>
  <c r="E1179" i="8"/>
  <c r="Q41" i="13"/>
  <c r="O41" i="13" s="1"/>
  <c r="E41" i="13" s="1"/>
  <c r="G41" i="13" s="1"/>
  <c r="E1177" i="8"/>
  <c r="Q42" i="13"/>
  <c r="O42" i="13" s="1"/>
  <c r="E42" i="13" s="1"/>
  <c r="G42" i="13" s="1"/>
  <c r="S625" i="1"/>
  <c r="W624" i="1"/>
  <c r="S518" i="1"/>
  <c r="W517" i="1"/>
  <c r="S516" i="1"/>
  <c r="W507" i="1"/>
  <c r="S506" i="1"/>
  <c r="W503" i="1"/>
  <c r="S494" i="1"/>
  <c r="W493" i="1"/>
  <c r="S485" i="1"/>
  <c r="W475" i="1"/>
  <c r="GX384" i="1"/>
  <c r="T384" i="1"/>
  <c r="S383" i="1"/>
  <c r="GX380" i="1"/>
  <c r="GX378" i="1"/>
  <c r="T378" i="1"/>
  <c r="S357" i="1"/>
  <c r="GX356" i="1"/>
  <c r="GX354" i="1"/>
  <c r="T354" i="1"/>
  <c r="GX352" i="1"/>
  <c r="GX334" i="1"/>
  <c r="T328" i="1"/>
  <c r="R92" i="13"/>
  <c r="Y99" i="13"/>
  <c r="R149" i="1"/>
  <c r="W146" i="1"/>
  <c r="W144" i="1"/>
  <c r="S143" i="1"/>
  <c r="W142" i="1"/>
  <c r="S141" i="1"/>
  <c r="W138" i="1"/>
  <c r="P48" i="13"/>
  <c r="GX53" i="1"/>
  <c r="W44" i="1"/>
  <c r="O20" i="13"/>
  <c r="E20" i="13" s="1"/>
  <c r="G20" i="13" s="1"/>
  <c r="DF925" i="3"/>
  <c r="Y42" i="15"/>
  <c r="DF900" i="3"/>
  <c r="BE62" i="15"/>
  <c r="DG893" i="3"/>
  <c r="P23" i="15"/>
  <c r="O23" i="15" s="1"/>
  <c r="E23" i="15" s="1"/>
  <c r="G23" i="15" s="1"/>
  <c r="DF845" i="3"/>
  <c r="X42" i="15"/>
  <c r="DF792" i="3"/>
  <c r="Y52" i="15"/>
  <c r="DG785" i="3"/>
  <c r="W29" i="15"/>
  <c r="DF759" i="3"/>
  <c r="X52" i="15"/>
  <c r="DF753" i="3"/>
  <c r="T36" i="15"/>
  <c r="DF720" i="3"/>
  <c r="V44" i="15"/>
  <c r="DF663" i="3"/>
  <c r="X63" i="15"/>
  <c r="DF634" i="3"/>
  <c r="T44" i="15"/>
  <c r="DG577" i="3"/>
  <c r="AR62" i="15"/>
  <c r="DG573" i="3"/>
  <c r="V50" i="15"/>
  <c r="DF317" i="3"/>
  <c r="R42" i="15"/>
  <c r="DG302" i="3"/>
  <c r="Q44" i="15"/>
  <c r="DF267" i="3"/>
  <c r="Q21" i="15"/>
  <c r="DF237" i="3"/>
  <c r="P21" i="15"/>
  <c r="DG75" i="3"/>
  <c r="P26" i="15"/>
  <c r="H320" i="17"/>
  <c r="I320" i="17" s="1"/>
  <c r="G322" i="17"/>
  <c r="G323" i="17"/>
  <c r="G127" i="17"/>
  <c r="G128" i="17"/>
  <c r="G41" i="17"/>
  <c r="G42" i="17"/>
  <c r="G38" i="17"/>
  <c r="G39" i="17"/>
  <c r="G40" i="17"/>
  <c r="H103" i="17"/>
  <c r="J103" i="17" s="1"/>
  <c r="G81" i="17"/>
  <c r="G82" i="17"/>
  <c r="G83" i="17"/>
  <c r="G84" i="17"/>
  <c r="G78" i="17"/>
  <c r="G79" i="17"/>
  <c r="G80" i="17"/>
  <c r="G109" i="17"/>
  <c r="G110" i="17"/>
  <c r="G63" i="17"/>
  <c r="G64" i="17"/>
  <c r="G260" i="17"/>
  <c r="G261" i="17"/>
  <c r="G255" i="17"/>
  <c r="G256" i="17"/>
  <c r="G257" i="17"/>
  <c r="G258" i="17"/>
  <c r="G259" i="17"/>
  <c r="G115" i="17"/>
  <c r="G112" i="17"/>
  <c r="G113" i="17"/>
  <c r="G114" i="17"/>
  <c r="G67" i="17"/>
  <c r="G66" i="17"/>
  <c r="G89" i="17"/>
  <c r="G90" i="17"/>
  <c r="G86" i="17"/>
  <c r="G87" i="17"/>
  <c r="G88" i="17"/>
  <c r="E1387" i="8"/>
  <c r="Q95" i="13"/>
  <c r="E1373" i="8"/>
  <c r="S31" i="13"/>
  <c r="O31" i="13" s="1"/>
  <c r="E31" i="13" s="1"/>
  <c r="G31" i="13" s="1"/>
  <c r="E1371" i="8"/>
  <c r="S51" i="13"/>
  <c r="O51" i="13" s="1"/>
  <c r="E51" i="13" s="1"/>
  <c r="G51" i="13" s="1"/>
  <c r="W719" i="1"/>
  <c r="W703" i="1"/>
  <c r="W701" i="1"/>
  <c r="S700" i="1"/>
  <c r="S695" i="1"/>
  <c r="T694" i="1"/>
  <c r="E1298" i="8"/>
  <c r="Q97" i="13"/>
  <c r="O97" i="13" s="1"/>
  <c r="E97" i="13" s="1"/>
  <c r="G97" i="13" s="1"/>
  <c r="E1284" i="8"/>
  <c r="Q49" i="13"/>
  <c r="O49" i="13" s="1"/>
  <c r="E49" i="13" s="1"/>
  <c r="G49" i="13" s="1"/>
  <c r="E1282" i="8"/>
  <c r="Q46" i="13"/>
  <c r="O46" i="13" s="1"/>
  <c r="E46" i="13" s="1"/>
  <c r="G46" i="13" s="1"/>
  <c r="W675" i="1"/>
  <c r="W673" i="1"/>
  <c r="W665" i="1"/>
  <c r="W663" i="1"/>
  <c r="S662" i="1"/>
  <c r="W654" i="1"/>
  <c r="W652" i="1"/>
  <c r="S651" i="1"/>
  <c r="W648" i="1"/>
  <c r="W646" i="1"/>
  <c r="S645" i="1"/>
  <c r="E1175" i="8"/>
  <c r="Q44" i="13"/>
  <c r="O44" i="13" s="1"/>
  <c r="E44" i="13" s="1"/>
  <c r="G44" i="13" s="1"/>
  <c r="E1173" i="8"/>
  <c r="Q43" i="13"/>
  <c r="O43" i="13" s="1"/>
  <c r="E43" i="13" s="1"/>
  <c r="G43" i="13" s="1"/>
  <c r="W622" i="1"/>
  <c r="W620" i="1"/>
  <c r="S619" i="1"/>
  <c r="S558" i="1"/>
  <c r="GX557" i="1"/>
  <c r="T557" i="1"/>
  <c r="S547" i="1"/>
  <c r="T546" i="1"/>
  <c r="S523" i="1"/>
  <c r="W513" i="1"/>
  <c r="GX489" i="1"/>
  <c r="S489" i="1"/>
  <c r="GX488" i="1"/>
  <c r="T488" i="1"/>
  <c r="P53" i="13"/>
  <c r="T455" i="1"/>
  <c r="GX435" i="1"/>
  <c r="W430" i="1"/>
  <c r="W377" i="1"/>
  <c r="GX363" i="1"/>
  <c r="S363" i="1"/>
  <c r="GX362" i="1"/>
  <c r="T362" i="1"/>
  <c r="GX339" i="1"/>
  <c r="S339" i="1"/>
  <c r="GX338" i="1"/>
  <c r="T338" i="1"/>
  <c r="S296" i="1"/>
  <c r="W295" i="1"/>
  <c r="GX282" i="1"/>
  <c r="S281" i="1"/>
  <c r="S241" i="1"/>
  <c r="GX237" i="1"/>
  <c r="O62" i="13"/>
  <c r="E62" i="13" s="1"/>
  <c r="G62" i="13" s="1"/>
  <c r="GX181" i="1"/>
  <c r="T181" i="1"/>
  <c r="P90" i="13"/>
  <c r="O90" i="13" s="1"/>
  <c r="E90" i="13" s="1"/>
  <c r="G90" i="13" s="1"/>
  <c r="T159" i="1"/>
  <c r="W136" i="1"/>
  <c r="S127" i="1"/>
  <c r="T119" i="1"/>
  <c r="W74" i="1"/>
  <c r="S73" i="1"/>
  <c r="GX57" i="1"/>
  <c r="W48" i="1"/>
  <c r="DF1156" i="3"/>
  <c r="BM31" i="15"/>
  <c r="DG928" i="3"/>
  <c r="BF62" i="15"/>
  <c r="DG897" i="3"/>
  <c r="P40" i="15"/>
  <c r="O40" i="15" s="1"/>
  <c r="E40" i="15" s="1"/>
  <c r="G40" i="15" s="1"/>
  <c r="DF827" i="3"/>
  <c r="W42" i="15"/>
  <c r="DG699" i="3"/>
  <c r="U21" i="15"/>
  <c r="DG647" i="3"/>
  <c r="Y26" i="15"/>
  <c r="DF607" i="3"/>
  <c r="AS62" i="15"/>
  <c r="DF601" i="3"/>
  <c r="Y37" i="15"/>
  <c r="DF512" i="3"/>
  <c r="T51" i="15"/>
  <c r="DF484" i="3"/>
  <c r="Q45" i="15"/>
  <c r="DG441" i="3"/>
  <c r="Q24" i="15"/>
  <c r="O24" i="15" s="1"/>
  <c r="E24" i="15" s="1"/>
  <c r="G24" i="15" s="1"/>
  <c r="DF390" i="3"/>
  <c r="U49" i="15"/>
  <c r="DG387" i="3"/>
  <c r="V27" i="15"/>
  <c r="DF371" i="3"/>
  <c r="AG62" i="15"/>
  <c r="DF353" i="3"/>
  <c r="AF62" i="15"/>
  <c r="DG350" i="3"/>
  <c r="AH31" i="15"/>
  <c r="DG340" i="3"/>
  <c r="AG31" i="15"/>
  <c r="DF301" i="3"/>
  <c r="Q42" i="15"/>
  <c r="DF270" i="3"/>
  <c r="Q46" i="15"/>
  <c r="DF240" i="3"/>
  <c r="P46" i="15"/>
  <c r="DF151" i="3"/>
  <c r="Q28" i="15"/>
  <c r="G59" i="17"/>
  <c r="G60" i="17"/>
  <c r="G61" i="17"/>
  <c r="G263" i="17"/>
  <c r="G264" i="17"/>
  <c r="H150" i="17"/>
  <c r="J150" i="17" s="1"/>
  <c r="G117" i="17"/>
  <c r="G118" i="17"/>
  <c r="G119" i="17"/>
  <c r="G120" i="17"/>
  <c r="G121" i="17"/>
  <c r="G228" i="17"/>
  <c r="G229" i="17"/>
  <c r="G230" i="17"/>
  <c r="G231" i="17"/>
  <c r="H184" i="17"/>
  <c r="J184" i="17" s="1"/>
  <c r="G163" i="17"/>
  <c r="G164" i="17"/>
  <c r="G165" i="17"/>
  <c r="G159" i="17"/>
  <c r="G160" i="17"/>
  <c r="G161" i="17"/>
  <c r="G162" i="17"/>
  <c r="GX736" i="1"/>
  <c r="T734" i="1"/>
  <c r="S729" i="1"/>
  <c r="E1321" i="8"/>
  <c r="R27" i="13"/>
  <c r="O27" i="13" s="1"/>
  <c r="E27" i="13" s="1"/>
  <c r="G27" i="13" s="1"/>
  <c r="W699" i="1"/>
  <c r="T692" i="1"/>
  <c r="S691" i="1"/>
  <c r="T690" i="1"/>
  <c r="S685" i="1"/>
  <c r="GX684" i="1"/>
  <c r="T684" i="1"/>
  <c r="E1280" i="8"/>
  <c r="Q45" i="13"/>
  <c r="O45" i="13" s="1"/>
  <c r="E45" i="13" s="1"/>
  <c r="G45" i="13" s="1"/>
  <c r="E1278" i="8"/>
  <c r="Z84" i="13"/>
  <c r="O84" i="13" s="1"/>
  <c r="E84" i="13" s="1"/>
  <c r="G84" i="13" s="1"/>
  <c r="E1262" i="8"/>
  <c r="S48" i="13"/>
  <c r="E1260" i="8"/>
  <c r="Q60" i="13"/>
  <c r="O60" i="13" s="1"/>
  <c r="E60" i="13" s="1"/>
  <c r="G60" i="13" s="1"/>
  <c r="W644" i="1"/>
  <c r="S643" i="1"/>
  <c r="W642" i="1"/>
  <c r="S641" i="1"/>
  <c r="GX633" i="1"/>
  <c r="T633" i="1"/>
  <c r="S632" i="1"/>
  <c r="GX631" i="1"/>
  <c r="E1171" i="8"/>
  <c r="Q40" i="13"/>
  <c r="O40" i="13" s="1"/>
  <c r="E40" i="13" s="1"/>
  <c r="G40" i="13" s="1"/>
  <c r="E1169" i="8"/>
  <c r="Q36" i="13"/>
  <c r="O36" i="13" s="1"/>
  <c r="E36" i="13" s="1"/>
  <c r="G36" i="13" s="1"/>
  <c r="W618" i="1"/>
  <c r="W616" i="1"/>
  <c r="S615" i="1"/>
  <c r="S562" i="1"/>
  <c r="GX561" i="1"/>
  <c r="T561" i="1"/>
  <c r="GX559" i="1"/>
  <c r="T559" i="1"/>
  <c r="GX555" i="1"/>
  <c r="T555" i="1"/>
  <c r="GX550" i="1"/>
  <c r="T550" i="1"/>
  <c r="GX548" i="1"/>
  <c r="T548" i="1"/>
  <c r="GX542" i="1"/>
  <c r="T542" i="1"/>
  <c r="S541" i="1"/>
  <c r="GX540" i="1"/>
  <c r="T540" i="1"/>
  <c r="W485" i="1"/>
  <c r="GX439" i="1"/>
  <c r="T439" i="1"/>
  <c r="S384" i="1"/>
  <c r="W383" i="1"/>
  <c r="W379" i="1"/>
  <c r="S378" i="1"/>
  <c r="GX370" i="1"/>
  <c r="T370" i="1"/>
  <c r="GX368" i="1"/>
  <c r="T368" i="1"/>
  <c r="S367" i="1"/>
  <c r="GX366" i="1"/>
  <c r="T366" i="1"/>
  <c r="W357" i="1"/>
  <c r="W355" i="1"/>
  <c r="S354" i="1"/>
  <c r="GX342" i="1"/>
  <c r="P318" i="1"/>
  <c r="U606" i="8" s="1"/>
  <c r="K606" i="8" s="1"/>
  <c r="R309" i="1"/>
  <c r="GX302" i="1"/>
  <c r="GX286" i="1"/>
  <c r="GX259" i="1"/>
  <c r="S248" i="1"/>
  <c r="GX247" i="1"/>
  <c r="T247" i="1"/>
  <c r="S246" i="1"/>
  <c r="GX185" i="1"/>
  <c r="GX173" i="1"/>
  <c r="T173" i="1"/>
  <c r="GX157" i="1"/>
  <c r="O55" i="13"/>
  <c r="E55" i="13" s="1"/>
  <c r="G55" i="13" s="1"/>
  <c r="O93" i="13"/>
  <c r="E93" i="13" s="1"/>
  <c r="G93" i="13" s="1"/>
  <c r="S64" i="1"/>
  <c r="GX61" i="1"/>
  <c r="W54" i="1"/>
  <c r="S53" i="1"/>
  <c r="W52" i="1"/>
  <c r="GX37" i="1"/>
  <c r="T37" i="1"/>
  <c r="DF979" i="3"/>
  <c r="T30" i="15"/>
  <c r="DF975" i="3"/>
  <c r="Y21" i="15"/>
  <c r="DF971" i="3"/>
  <c r="X21" i="15"/>
  <c r="DF927" i="3"/>
  <c r="X61" i="15"/>
  <c r="DG924" i="3"/>
  <c r="BE31" i="15"/>
  <c r="DF896" i="3"/>
  <c r="AC37" i="15"/>
  <c r="DF847" i="3"/>
  <c r="P58" i="15"/>
  <c r="O58" i="15" s="1"/>
  <c r="E58" i="15" s="1"/>
  <c r="G58" i="15" s="1"/>
  <c r="DF788" i="3"/>
  <c r="P41" i="15"/>
  <c r="O41" i="15" s="1"/>
  <c r="E41" i="15" s="1"/>
  <c r="G41" i="15" s="1"/>
  <c r="DF755" i="3"/>
  <c r="P38" i="15"/>
  <c r="O38" i="15" s="1"/>
  <c r="E38" i="15" s="1"/>
  <c r="G38" i="15" s="1"/>
  <c r="DF722" i="3"/>
  <c r="AW62" i="15"/>
  <c r="DF636" i="3"/>
  <c r="AT62" i="15"/>
  <c r="DF535" i="3"/>
  <c r="W27" i="15"/>
  <c r="DF505" i="3"/>
  <c r="U29" i="15"/>
  <c r="DF493" i="3"/>
  <c r="Q48" i="15"/>
  <c r="O48" i="15" s="1"/>
  <c r="E48" i="15" s="1"/>
  <c r="G48" i="15" s="1"/>
  <c r="DF339" i="3"/>
  <c r="U27" i="15"/>
  <c r="DF329" i="3"/>
  <c r="T27" i="15"/>
  <c r="DF319" i="3"/>
  <c r="R61" i="15"/>
  <c r="DG304" i="3"/>
  <c r="AD62" i="15"/>
  <c r="DF136" i="3"/>
  <c r="X31" i="15"/>
  <c r="DF40" i="3"/>
  <c r="S31" i="15"/>
  <c r="DG23" i="3"/>
  <c r="P37" i="15"/>
  <c r="G288" i="17"/>
  <c r="G289" i="17"/>
  <c r="G326" i="17"/>
  <c r="G327" i="17"/>
  <c r="G325" i="17"/>
  <c r="G284" i="17"/>
  <c r="G285" i="17"/>
  <c r="G286" i="17"/>
  <c r="G283" i="17"/>
  <c r="G178" i="17"/>
  <c r="G179" i="17"/>
  <c r="G173" i="17"/>
  <c r="G174" i="17"/>
  <c r="G175" i="17"/>
  <c r="G176" i="17"/>
  <c r="G177" i="17"/>
  <c r="G155" i="17"/>
  <c r="G156" i="17"/>
  <c r="G157" i="17"/>
  <c r="G154" i="17"/>
  <c r="G140" i="17"/>
  <c r="G141" i="17"/>
  <c r="G142" i="17"/>
  <c r="H71" i="17"/>
  <c r="J71" i="17" s="1"/>
  <c r="H241" i="17"/>
  <c r="I241" i="17" s="1"/>
  <c r="G278" i="17"/>
  <c r="G272" i="17"/>
  <c r="G279" i="17"/>
  <c r="G273" i="17"/>
  <c r="G267" i="17"/>
  <c r="G274" i="17"/>
  <c r="G268" i="17"/>
  <c r="G275" i="17"/>
  <c r="G269" i="17"/>
  <c r="G276" i="17"/>
  <c r="G270" i="17"/>
  <c r="G277" i="17"/>
  <c r="G271" i="17"/>
  <c r="G144" i="17"/>
  <c r="G145" i="17"/>
  <c r="R733" i="1"/>
  <c r="T732" i="1"/>
  <c r="E1360" i="8"/>
  <c r="Q65" i="13"/>
  <c r="O65" i="13" s="1"/>
  <c r="E65" i="13" s="1"/>
  <c r="G65" i="13" s="1"/>
  <c r="E1358" i="8"/>
  <c r="Q74" i="13"/>
  <c r="O74" i="13" s="1"/>
  <c r="E74" i="13" s="1"/>
  <c r="G74" i="13" s="1"/>
  <c r="E1319" i="8"/>
  <c r="Q56" i="13"/>
  <c r="O56" i="13" s="1"/>
  <c r="E56" i="13" s="1"/>
  <c r="G56" i="13" s="1"/>
  <c r="E1317" i="8"/>
  <c r="Q59" i="13"/>
  <c r="O59" i="13" s="1"/>
  <c r="E59" i="13" s="1"/>
  <c r="G59" i="13" s="1"/>
  <c r="W695" i="1"/>
  <c r="S694" i="1"/>
  <c r="GX682" i="1"/>
  <c r="T682" i="1"/>
  <c r="S681" i="1"/>
  <c r="T680" i="1"/>
  <c r="E1276" i="8"/>
  <c r="AI99" i="13"/>
  <c r="E1274" i="8"/>
  <c r="Z61" i="13"/>
  <c r="O61" i="13" s="1"/>
  <c r="E61" i="13" s="1"/>
  <c r="G61" i="13" s="1"/>
  <c r="E1258" i="8"/>
  <c r="Q88" i="13"/>
  <c r="O88" i="13" s="1"/>
  <c r="E88" i="13" s="1"/>
  <c r="G88" i="13" s="1"/>
  <c r="E1256" i="8"/>
  <c r="Q32" i="13"/>
  <c r="O32" i="13" s="1"/>
  <c r="E32" i="13" s="1"/>
  <c r="G32" i="13" s="1"/>
  <c r="E1227" i="8"/>
  <c r="Y101" i="13"/>
  <c r="E1225" i="8"/>
  <c r="W92" i="13"/>
  <c r="E1212" i="8"/>
  <c r="AH99" i="13"/>
  <c r="E1210" i="8"/>
  <c r="Q53" i="13"/>
  <c r="GX629" i="1"/>
  <c r="T629" i="1"/>
  <c r="S628" i="1"/>
  <c r="GX627" i="1"/>
  <c r="E1167" i="8"/>
  <c r="Q34" i="13"/>
  <c r="O34" i="13" s="1"/>
  <c r="E34" i="13" s="1"/>
  <c r="G34" i="13" s="1"/>
  <c r="E1165" i="8"/>
  <c r="Q33" i="13"/>
  <c r="S566" i="1"/>
  <c r="T565" i="1"/>
  <c r="W558" i="1"/>
  <c r="S557" i="1"/>
  <c r="W547" i="1"/>
  <c r="S546" i="1"/>
  <c r="S537" i="1"/>
  <c r="T534" i="1"/>
  <c r="W523" i="1"/>
  <c r="GX497" i="1"/>
  <c r="S497" i="1"/>
  <c r="T496" i="1"/>
  <c r="W489" i="1"/>
  <c r="S488" i="1"/>
  <c r="W487" i="1"/>
  <c r="S479" i="1"/>
  <c r="T478" i="1"/>
  <c r="S458" i="1"/>
  <c r="S455" i="1"/>
  <c r="GX443" i="1"/>
  <c r="T443" i="1"/>
  <c r="S422" i="1"/>
  <c r="T374" i="1"/>
  <c r="W363" i="1"/>
  <c r="S362" i="1"/>
  <c r="W361" i="1"/>
  <c r="W339" i="1"/>
  <c r="S338" i="1"/>
  <c r="W337" i="1"/>
  <c r="GX324" i="1"/>
  <c r="T324" i="1"/>
  <c r="S101" i="13"/>
  <c r="GX252" i="1"/>
  <c r="S252" i="1"/>
  <c r="GX251" i="1"/>
  <c r="P237" i="1"/>
  <c r="DM454" i="8" s="1"/>
  <c r="P231" i="1"/>
  <c r="DM440" i="8" s="1"/>
  <c r="GX224" i="1"/>
  <c r="T224" i="1"/>
  <c r="S181" i="1"/>
  <c r="W180" i="1"/>
  <c r="GX171" i="1"/>
  <c r="T171" i="1"/>
  <c r="T169" i="1"/>
  <c r="S165" i="1"/>
  <c r="S159" i="1"/>
  <c r="GX153" i="1"/>
  <c r="T153" i="1"/>
  <c r="GX84" i="1"/>
  <c r="DF941" i="3"/>
  <c r="Y63" i="15"/>
  <c r="DG899" i="3"/>
  <c r="Z51" i="15"/>
  <c r="DF829" i="3"/>
  <c r="W61" i="15"/>
  <c r="DG719" i="3"/>
  <c r="V42" i="15"/>
  <c r="DF650" i="3"/>
  <c r="U44" i="15"/>
  <c r="DF603" i="3"/>
  <c r="W50" i="15"/>
  <c r="DG575" i="3"/>
  <c r="V52" i="15"/>
  <c r="DG571" i="3"/>
  <c r="X37" i="15"/>
  <c r="DF514" i="3"/>
  <c r="T56" i="15"/>
  <c r="DF508" i="3"/>
  <c r="V37" i="15"/>
  <c r="DF469" i="3"/>
  <c r="S42" i="15"/>
  <c r="DF457" i="3"/>
  <c r="Q30" i="15"/>
  <c r="DF303" i="3"/>
  <c r="Q61" i="15"/>
  <c r="DG300" i="3"/>
  <c r="AD31" i="15"/>
  <c r="DF299" i="3"/>
  <c r="S26" i="15"/>
  <c r="DF272" i="3"/>
  <c r="S51" i="15"/>
  <c r="DF242" i="3"/>
  <c r="R51" i="15"/>
  <c r="DG76" i="3"/>
  <c r="U31" i="15"/>
  <c r="DG22" i="3"/>
  <c r="R31" i="15"/>
  <c r="FI21" i="7"/>
  <c r="G317" i="17"/>
  <c r="G318" i="17"/>
  <c r="G302" i="17"/>
  <c r="G303" i="17"/>
  <c r="G304" i="17"/>
  <c r="G305" i="17"/>
  <c r="G299" i="17"/>
  <c r="G300" i="17"/>
  <c r="G301" i="17"/>
  <c r="G310" i="17"/>
  <c r="G307" i="17"/>
  <c r="G308" i="17"/>
  <c r="G309" i="17"/>
  <c r="G312" i="17"/>
  <c r="G313" i="17"/>
  <c r="G314" i="17"/>
  <c r="G315" i="17"/>
  <c r="G243" i="17"/>
  <c r="G244" i="17"/>
  <c r="G147" i="17"/>
  <c r="G148" i="17"/>
  <c r="G248" i="17"/>
  <c r="G246" i="17"/>
  <c r="G247" i="17"/>
  <c r="G206" i="17"/>
  <c r="G207" i="17"/>
  <c r="G204" i="17"/>
  <c r="G205" i="17"/>
  <c r="G216" i="17"/>
  <c r="G217" i="17"/>
  <c r="G218" i="17"/>
  <c r="G215" i="17"/>
  <c r="G27" i="17"/>
  <c r="G28" i="17"/>
  <c r="G182" i="17"/>
  <c r="G181" i="17"/>
  <c r="G31" i="17"/>
  <c r="G30" i="17"/>
  <c r="H152" i="17"/>
  <c r="J152" i="17" s="1"/>
  <c r="H69" i="17"/>
  <c r="J69" i="17" s="1"/>
  <c r="W737" i="1"/>
  <c r="W735" i="1"/>
  <c r="S734" i="1"/>
  <c r="W729" i="1"/>
  <c r="E1336" i="8"/>
  <c r="Z101" i="13"/>
  <c r="S705" i="1"/>
  <c r="E1315" i="8"/>
  <c r="AJ99" i="13"/>
  <c r="W693" i="1"/>
  <c r="S692" i="1"/>
  <c r="W691" i="1"/>
  <c r="S690" i="1"/>
  <c r="W685" i="1"/>
  <c r="S684" i="1"/>
  <c r="GX678" i="1"/>
  <c r="T678" i="1"/>
  <c r="S677" i="1"/>
  <c r="GX676" i="1"/>
  <c r="T676" i="1"/>
  <c r="T668" i="1"/>
  <c r="S667" i="1"/>
  <c r="T666" i="1"/>
  <c r="E1208" i="8"/>
  <c r="Q52" i="13"/>
  <c r="O52" i="13" s="1"/>
  <c r="E52" i="13" s="1"/>
  <c r="G52" i="13" s="1"/>
  <c r="E1206" i="8"/>
  <c r="Q19" i="13"/>
  <c r="O19" i="13" s="1"/>
  <c r="E19" i="13" s="1"/>
  <c r="G19" i="13" s="1"/>
  <c r="W634" i="1"/>
  <c r="S633" i="1"/>
  <c r="W632" i="1"/>
  <c r="S631" i="1"/>
  <c r="S624" i="1"/>
  <c r="E1163" i="8"/>
  <c r="Q37" i="13"/>
  <c r="O37" i="13" s="1"/>
  <c r="E37" i="13" s="1"/>
  <c r="G37" i="13" s="1"/>
  <c r="E1161" i="8"/>
  <c r="Q39" i="13"/>
  <c r="O39" i="13" s="1"/>
  <c r="E39" i="13" s="1"/>
  <c r="G39" i="13" s="1"/>
  <c r="T567" i="1"/>
  <c r="S563" i="1"/>
  <c r="W562" i="1"/>
  <c r="S561" i="1"/>
  <c r="W560" i="1"/>
  <c r="S559" i="1"/>
  <c r="S555" i="1"/>
  <c r="W554" i="1"/>
  <c r="S550" i="1"/>
  <c r="W549" i="1"/>
  <c r="S548" i="1"/>
  <c r="W545" i="1"/>
  <c r="S542" i="1"/>
  <c r="W541" i="1"/>
  <c r="S540" i="1"/>
  <c r="GX518" i="1"/>
  <c r="T518" i="1"/>
  <c r="S517" i="1"/>
  <c r="GX516" i="1"/>
  <c r="GX506" i="1"/>
  <c r="T506" i="1"/>
  <c r="S503" i="1"/>
  <c r="GX502" i="1"/>
  <c r="T502" i="1"/>
  <c r="T480" i="1"/>
  <c r="GX467" i="1"/>
  <c r="T467" i="1"/>
  <c r="S464" i="1"/>
  <c r="GX461" i="1"/>
  <c r="T447" i="1"/>
  <c r="P33" i="13"/>
  <c r="W343" i="1"/>
  <c r="W287" i="1"/>
  <c r="W260" i="1"/>
  <c r="W248" i="1"/>
  <c r="S247" i="1"/>
  <c r="W246" i="1"/>
  <c r="GX225" i="1"/>
  <c r="W174" i="1"/>
  <c r="S173" i="1"/>
  <c r="W158" i="1"/>
  <c r="S155" i="1"/>
  <c r="T149" i="1"/>
  <c r="S146" i="1"/>
  <c r="GX143" i="1"/>
  <c r="T143" i="1"/>
  <c r="S142" i="1"/>
  <c r="GX141" i="1"/>
  <c r="T141" i="1"/>
  <c r="S138" i="1"/>
  <c r="P66" i="13"/>
  <c r="O66" i="13" s="1"/>
  <c r="E66" i="13" s="1"/>
  <c r="G66" i="13" s="1"/>
  <c r="S44" i="1"/>
  <c r="GX43" i="1"/>
  <c r="T43" i="1"/>
  <c r="S37" i="1"/>
  <c r="DG981" i="3"/>
  <c r="BG62" i="15"/>
  <c r="DF898" i="3"/>
  <c r="Z50" i="15"/>
  <c r="DF881" i="3"/>
  <c r="T35" i="15"/>
  <c r="DF843" i="3"/>
  <c r="S35" i="15"/>
  <c r="DF790" i="3"/>
  <c r="Y50" i="15"/>
  <c r="DF757" i="3"/>
  <c r="X50" i="15"/>
  <c r="DG751" i="3"/>
  <c r="V29" i="15"/>
  <c r="DF738" i="3"/>
  <c r="AX31" i="15"/>
  <c r="DG717" i="3"/>
  <c r="Z26" i="15"/>
  <c r="DG631" i="3"/>
  <c r="X26" i="15"/>
  <c r="DF495" i="3"/>
  <c r="Q59" i="15"/>
  <c r="O59" i="15" s="1"/>
  <c r="E59" i="15" s="1"/>
  <c r="G59" i="15" s="1"/>
  <c r="DG459" i="3"/>
  <c r="AL62" i="15"/>
  <c r="DG442" i="3"/>
  <c r="AM31" i="15"/>
  <c r="DF369" i="3"/>
  <c r="V63" i="15"/>
  <c r="DG352" i="3"/>
  <c r="Q54" i="15"/>
  <c r="DG160" i="3"/>
  <c r="Y31" i="15"/>
  <c r="DF138" i="3"/>
  <c r="P44" i="15"/>
  <c r="DG135" i="3"/>
  <c r="Q26" i="15"/>
  <c r="DG39" i="3"/>
  <c r="P28" i="15"/>
  <c r="DG25" i="3"/>
  <c r="P62" i="15"/>
  <c r="G329" i="17"/>
  <c r="G330" i="17"/>
  <c r="G331" i="17"/>
  <c r="G294" i="17"/>
  <c r="G295" i="17"/>
  <c r="G296" i="17"/>
  <c r="G297" i="17"/>
  <c r="G250" i="17"/>
  <c r="G251" i="17"/>
  <c r="G252" i="17"/>
  <c r="G171" i="17"/>
  <c r="G167" i="17"/>
  <c r="G168" i="17"/>
  <c r="G169" i="17"/>
  <c r="G170" i="17"/>
  <c r="G100" i="17"/>
  <c r="G101" i="17"/>
  <c r="G55" i="17"/>
  <c r="G56" i="17"/>
  <c r="G57" i="17"/>
  <c r="G52" i="17"/>
  <c r="G53" i="17"/>
  <c r="G54" i="17"/>
  <c r="G106" i="17"/>
  <c r="G107" i="17"/>
  <c r="G44" i="17"/>
  <c r="G45" i="17"/>
  <c r="G46" i="17"/>
  <c r="G33" i="17"/>
  <c r="G34" i="17"/>
  <c r="G35" i="17"/>
  <c r="G36" i="17"/>
  <c r="G234" i="17"/>
  <c r="G235" i="17"/>
  <c r="G236" i="17"/>
  <c r="G233" i="17"/>
  <c r="G224" i="17"/>
  <c r="G225" i="17"/>
  <c r="G226" i="17"/>
  <c r="G220" i="17"/>
  <c r="G221" i="17"/>
  <c r="G222" i="17"/>
  <c r="G223" i="17"/>
  <c r="G73" i="17"/>
  <c r="G74" i="17"/>
  <c r="G75" i="17"/>
  <c r="G76" i="17"/>
  <c r="T720" i="1"/>
  <c r="S719" i="1"/>
  <c r="E1348" i="8"/>
  <c r="Q87" i="13"/>
  <c r="O87" i="13" s="1"/>
  <c r="E87" i="13" s="1"/>
  <c r="G87" i="13" s="1"/>
  <c r="E1334" i="8"/>
  <c r="X92" i="13"/>
  <c r="GX702" i="1"/>
  <c r="S701" i="1"/>
  <c r="T700" i="1"/>
  <c r="E1304" i="8"/>
  <c r="Q94" i="13"/>
  <c r="O94" i="13" s="1"/>
  <c r="E94" i="13" s="1"/>
  <c r="G94" i="13" s="1"/>
  <c r="W689" i="1"/>
  <c r="W683" i="1"/>
  <c r="S682" i="1"/>
  <c r="W681" i="1"/>
  <c r="S680" i="1"/>
  <c r="T674" i="1"/>
  <c r="S673" i="1"/>
  <c r="T664" i="1"/>
  <c r="S663" i="1"/>
  <c r="T662" i="1"/>
  <c r="GX653" i="1"/>
  <c r="S652" i="1"/>
  <c r="GX651" i="1"/>
  <c r="T651" i="1"/>
  <c r="T647" i="1"/>
  <c r="S646" i="1"/>
  <c r="T645" i="1"/>
  <c r="W630" i="1"/>
  <c r="S629" i="1"/>
  <c r="W628" i="1"/>
  <c r="T621" i="1"/>
  <c r="S620" i="1"/>
  <c r="T619" i="1"/>
  <c r="E1159" i="8"/>
  <c r="Q38" i="13"/>
  <c r="O38" i="13" s="1"/>
  <c r="E38" i="13" s="1"/>
  <c r="G38" i="13" s="1"/>
  <c r="E1157" i="8"/>
  <c r="AA86" i="13"/>
  <c r="O86" i="13" s="1"/>
  <c r="E86" i="13" s="1"/>
  <c r="G86" i="13" s="1"/>
  <c r="T611" i="1"/>
  <c r="W566" i="1"/>
  <c r="O95" i="13"/>
  <c r="E95" i="13" s="1"/>
  <c r="G95" i="13" s="1"/>
  <c r="W539" i="1"/>
  <c r="W537" i="1"/>
  <c r="GX514" i="1"/>
  <c r="T514" i="1"/>
  <c r="GX512" i="1"/>
  <c r="T512" i="1"/>
  <c r="T508" i="1"/>
  <c r="W497" i="1"/>
  <c r="S496" i="1"/>
  <c r="W479" i="1"/>
  <c r="S478" i="1"/>
  <c r="S430" i="1"/>
  <c r="T429" i="1"/>
  <c r="W422" i="1"/>
  <c r="GX296" i="1"/>
  <c r="S295" i="1"/>
  <c r="W252" i="1"/>
  <c r="R224" i="1"/>
  <c r="R101" i="13"/>
  <c r="T127" i="1"/>
  <c r="W85" i="1"/>
  <c r="S84" i="1"/>
  <c r="GX74" i="1"/>
  <c r="GX73" i="1"/>
  <c r="T73" i="1"/>
  <c r="W68" i="1"/>
  <c r="S48" i="1"/>
  <c r="GX47" i="1"/>
  <c r="DG1157" i="3"/>
  <c r="W35" i="15"/>
  <c r="DF1143" i="3"/>
  <c r="Q60" i="15"/>
  <c r="O60" i="15" s="1"/>
  <c r="E60" i="15" s="1"/>
  <c r="G60" i="15" s="1"/>
  <c r="DG940" i="3"/>
  <c r="BF31" i="15"/>
  <c r="DG926" i="3"/>
  <c r="X44" i="15"/>
  <c r="DG895" i="3"/>
  <c r="U36" i="15"/>
  <c r="DG859" i="3"/>
  <c r="T28" i="15"/>
  <c r="DG811" i="3"/>
  <c r="S30" i="15"/>
  <c r="DG721" i="3"/>
  <c r="V61" i="15"/>
  <c r="DF652" i="3"/>
  <c r="AU62" i="15"/>
  <c r="DF605" i="3"/>
  <c r="W52" i="15"/>
  <c r="DF570" i="3"/>
  <c r="AR31" i="15"/>
  <c r="DF510" i="3"/>
  <c r="R43" i="15"/>
  <c r="DF471" i="3"/>
  <c r="S61" i="15"/>
  <c r="DF388" i="3"/>
  <c r="AJ31" i="15"/>
  <c r="DF351" i="3"/>
  <c r="U37" i="15"/>
  <c r="DF341" i="3"/>
  <c r="U63" i="15"/>
  <c r="DF331" i="3"/>
  <c r="T63" i="15"/>
  <c r="DF274" i="3"/>
  <c r="S56" i="15"/>
  <c r="DF244" i="3"/>
  <c r="R56" i="15"/>
  <c r="DF152" i="3"/>
  <c r="P45" i="15"/>
  <c r="DF127" i="3"/>
  <c r="V62" i="15"/>
  <c r="DF42" i="3"/>
  <c r="P49" i="15"/>
  <c r="DF24" i="3"/>
  <c r="P54" i="15"/>
  <c r="G137" i="17"/>
  <c r="G131" i="17"/>
  <c r="G138" i="17"/>
  <c r="G132" i="17"/>
  <c r="G133" i="17"/>
  <c r="G134" i="17"/>
  <c r="G135" i="17"/>
  <c r="G136" i="17"/>
  <c r="G48" i="17"/>
  <c r="G49" i="17"/>
  <c r="G238" i="17"/>
  <c r="G239" i="17"/>
  <c r="G125" i="17"/>
  <c r="G123" i="17"/>
  <c r="G124" i="17"/>
  <c r="G209" i="17"/>
  <c r="G210" i="17"/>
  <c r="G200" i="17"/>
  <c r="G194" i="17"/>
  <c r="G188" i="17"/>
  <c r="G195" i="17"/>
  <c r="G189" i="17"/>
  <c r="G196" i="17"/>
  <c r="G190" i="17"/>
  <c r="G197" i="17"/>
  <c r="G191" i="17"/>
  <c r="G198" i="17"/>
  <c r="G192" i="17"/>
  <c r="G199" i="17"/>
  <c r="G193" i="17"/>
  <c r="G187" i="17"/>
  <c r="G97" i="17"/>
  <c r="G98" i="17"/>
  <c r="G92" i="17"/>
  <c r="G93" i="17"/>
  <c r="G94" i="17"/>
  <c r="G95" i="17"/>
  <c r="G96" i="17"/>
  <c r="AB696" i="1"/>
  <c r="CQ311" i="1"/>
  <c r="P311" i="1" s="1"/>
  <c r="CQ121" i="1"/>
  <c r="P121" i="1" s="1"/>
  <c r="CP121" i="1" s="1"/>
  <c r="O121" i="1" s="1"/>
  <c r="CQ131" i="1"/>
  <c r="P131" i="1" s="1"/>
  <c r="CP131" i="1" s="1"/>
  <c r="O131" i="1" s="1"/>
  <c r="O137" i="15"/>
  <c r="E137" i="15" s="1"/>
  <c r="G137" i="15" s="1"/>
  <c r="O119" i="15"/>
  <c r="E119" i="15" s="1"/>
  <c r="G119" i="15" s="1"/>
  <c r="O146" i="15"/>
  <c r="E146" i="15" s="1"/>
  <c r="G146" i="15" s="1"/>
  <c r="O132" i="15"/>
  <c r="E132" i="15" s="1"/>
  <c r="G132" i="15" s="1"/>
  <c r="O123" i="15"/>
  <c r="E123" i="15" s="1"/>
  <c r="G123" i="15" s="1"/>
  <c r="O131" i="15"/>
  <c r="E131" i="15" s="1"/>
  <c r="G131" i="15" s="1"/>
  <c r="O140" i="15"/>
  <c r="E140" i="15" s="1"/>
  <c r="G140" i="15" s="1"/>
  <c r="O117" i="15"/>
  <c r="E117" i="15" s="1"/>
  <c r="G117" i="15" s="1"/>
  <c r="O120" i="15"/>
  <c r="E120" i="15" s="1"/>
  <c r="G120" i="15" s="1"/>
  <c r="O98" i="15"/>
  <c r="E98" i="15" s="1"/>
  <c r="G98" i="15" s="1"/>
  <c r="O82" i="15"/>
  <c r="E82" i="15" s="1"/>
  <c r="G82" i="15" s="1"/>
  <c r="O71" i="15"/>
  <c r="E71" i="15" s="1"/>
  <c r="G71" i="15" s="1"/>
  <c r="O70" i="15"/>
  <c r="E70" i="15" s="1"/>
  <c r="G70" i="15" s="1"/>
  <c r="O111" i="15"/>
  <c r="E111" i="15" s="1"/>
  <c r="G111" i="15" s="1"/>
  <c r="O110" i="15"/>
  <c r="E110" i="15" s="1"/>
  <c r="G110" i="15" s="1"/>
  <c r="O107" i="15"/>
  <c r="E107" i="15" s="1"/>
  <c r="G107" i="15" s="1"/>
  <c r="O106" i="15"/>
  <c r="E106" i="15" s="1"/>
  <c r="G106" i="15" s="1"/>
  <c r="GX672" i="1"/>
  <c r="Z67" i="15"/>
  <c r="O83" i="15"/>
  <c r="E83" i="15" s="1"/>
  <c r="G83" i="15" s="1"/>
  <c r="O141" i="15"/>
  <c r="E141" i="15" s="1"/>
  <c r="G141" i="15" s="1"/>
  <c r="O79" i="15"/>
  <c r="E79" i="15" s="1"/>
  <c r="G79" i="15" s="1"/>
  <c r="O114" i="15"/>
  <c r="E114" i="15" s="1"/>
  <c r="G114" i="15" s="1"/>
  <c r="O113" i="15"/>
  <c r="E113" i="15" s="1"/>
  <c r="G113" i="15" s="1"/>
  <c r="O74" i="15"/>
  <c r="E74" i="15" s="1"/>
  <c r="G74" i="15" s="1"/>
  <c r="O87" i="15"/>
  <c r="E87" i="15" s="1"/>
  <c r="G87" i="15" s="1"/>
  <c r="O88" i="15"/>
  <c r="E88" i="15" s="1"/>
  <c r="G88" i="15" s="1"/>
  <c r="O95" i="15"/>
  <c r="E95" i="15" s="1"/>
  <c r="G95" i="15" s="1"/>
  <c r="O94" i="15"/>
  <c r="E94" i="15" s="1"/>
  <c r="G94" i="15" s="1"/>
  <c r="O89" i="15"/>
  <c r="E89" i="15" s="1"/>
  <c r="G89" i="15" s="1"/>
  <c r="O93" i="15"/>
  <c r="E93" i="15" s="1"/>
  <c r="G93" i="15" s="1"/>
  <c r="O92" i="15"/>
  <c r="E92" i="15" s="1"/>
  <c r="G92" i="15" s="1"/>
  <c r="O91" i="15"/>
  <c r="E91" i="15" s="1"/>
  <c r="G91" i="15" s="1"/>
  <c r="O105" i="15"/>
  <c r="E105" i="15" s="1"/>
  <c r="G105" i="15" s="1"/>
  <c r="O104" i="15"/>
  <c r="E104" i="15" s="1"/>
  <c r="G104" i="15" s="1"/>
  <c r="O75" i="15"/>
  <c r="E75" i="15" s="1"/>
  <c r="G75" i="15" s="1"/>
  <c r="R434" i="1"/>
  <c r="P90" i="15"/>
  <c r="O90" i="15" s="1"/>
  <c r="E90" i="15" s="1"/>
  <c r="G90" i="15" s="1"/>
  <c r="V428" i="1"/>
  <c r="P86" i="15"/>
  <c r="O86" i="15" s="1"/>
  <c r="E86" i="15" s="1"/>
  <c r="G86" i="15" s="1"/>
  <c r="O81" i="15"/>
  <c r="E81" i="15" s="1"/>
  <c r="G81" i="15" s="1"/>
  <c r="O142" i="15"/>
  <c r="E142" i="15" s="1"/>
  <c r="G142" i="15" s="1"/>
  <c r="O118" i="15"/>
  <c r="E118" i="15" s="1"/>
  <c r="G118" i="15" s="1"/>
  <c r="O77" i="15"/>
  <c r="E77" i="15" s="1"/>
  <c r="G77" i="15" s="1"/>
  <c r="O126" i="15"/>
  <c r="E126" i="15" s="1"/>
  <c r="G126" i="15" s="1"/>
  <c r="O125" i="15"/>
  <c r="E125" i="15" s="1"/>
  <c r="G125" i="15" s="1"/>
  <c r="O116" i="15"/>
  <c r="E116" i="15" s="1"/>
  <c r="G116" i="15" s="1"/>
  <c r="O145" i="15"/>
  <c r="E145" i="15" s="1"/>
  <c r="G145" i="15" s="1"/>
  <c r="O122" i="15"/>
  <c r="E122" i="15" s="1"/>
  <c r="G122" i="15" s="1"/>
  <c r="O78" i="15"/>
  <c r="E78" i="15" s="1"/>
  <c r="G78" i="15" s="1"/>
  <c r="T307" i="1"/>
  <c r="R144" i="15"/>
  <c r="O144" i="15" s="1"/>
  <c r="E144" i="15" s="1"/>
  <c r="G144" i="15" s="1"/>
  <c r="T303" i="1"/>
  <c r="Q124" i="15"/>
  <c r="R301" i="1"/>
  <c r="Y147" i="15"/>
  <c r="O109" i="15"/>
  <c r="E109" i="15" s="1"/>
  <c r="G109" i="15" s="1"/>
  <c r="O96" i="15"/>
  <c r="E96" i="15" s="1"/>
  <c r="G96" i="15" s="1"/>
  <c r="O148" i="15"/>
  <c r="E148" i="15" s="1"/>
  <c r="G148" i="15" s="1"/>
  <c r="O68" i="15"/>
  <c r="E68" i="15" s="1"/>
  <c r="G68" i="15" s="1"/>
  <c r="O121" i="15"/>
  <c r="E121" i="15" s="1"/>
  <c r="G121" i="15" s="1"/>
  <c r="O135" i="15"/>
  <c r="E135" i="15" s="1"/>
  <c r="G135" i="15" s="1"/>
  <c r="O136" i="15"/>
  <c r="E136" i="15" s="1"/>
  <c r="G136" i="15" s="1"/>
  <c r="O134" i="15"/>
  <c r="E134" i="15" s="1"/>
  <c r="G134" i="15" s="1"/>
  <c r="O133" i="15"/>
  <c r="E133" i="15" s="1"/>
  <c r="G133" i="15" s="1"/>
  <c r="O102" i="15"/>
  <c r="E102" i="15" s="1"/>
  <c r="G102" i="15" s="1"/>
  <c r="O103" i="15"/>
  <c r="E103" i="15" s="1"/>
  <c r="G103" i="15" s="1"/>
  <c r="O112" i="15"/>
  <c r="E112" i="15" s="1"/>
  <c r="G112" i="15" s="1"/>
  <c r="O100" i="15"/>
  <c r="E100" i="15" s="1"/>
  <c r="G100" i="15" s="1"/>
  <c r="O99" i="15"/>
  <c r="E99" i="15" s="1"/>
  <c r="G99" i="15" s="1"/>
  <c r="GX175" i="1"/>
  <c r="P143" i="15"/>
  <c r="O143" i="15" s="1"/>
  <c r="E143" i="15" s="1"/>
  <c r="G143" i="15" s="1"/>
  <c r="GX167" i="1"/>
  <c r="S69" i="15"/>
  <c r="GX163" i="1"/>
  <c r="S67" i="15"/>
  <c r="GX151" i="1"/>
  <c r="U147" i="15"/>
  <c r="GX149" i="1"/>
  <c r="R67" i="15"/>
  <c r="GX145" i="1"/>
  <c r="P130" i="15"/>
  <c r="O130" i="15" s="1"/>
  <c r="E130" i="15" s="1"/>
  <c r="G130" i="15" s="1"/>
  <c r="GX139" i="1"/>
  <c r="P101" i="15"/>
  <c r="O101" i="15" s="1"/>
  <c r="E101" i="15" s="1"/>
  <c r="G101" i="15" s="1"/>
  <c r="GX137" i="1"/>
  <c r="Q69" i="15"/>
  <c r="O69" i="15" s="1"/>
  <c r="E69" i="15" s="1"/>
  <c r="G69" i="15" s="1"/>
  <c r="GX133" i="1"/>
  <c r="Q67" i="15"/>
  <c r="GX125" i="1"/>
  <c r="S147" i="15"/>
  <c r="GX123" i="1"/>
  <c r="P67" i="15"/>
  <c r="GX115" i="1"/>
  <c r="P80" i="15"/>
  <c r="O80" i="15" s="1"/>
  <c r="E80" i="15" s="1"/>
  <c r="G80" i="15" s="1"/>
  <c r="O149" i="15"/>
  <c r="E149" i="15" s="1"/>
  <c r="G149" i="15" s="1"/>
  <c r="V105" i="1"/>
  <c r="P124" i="15"/>
  <c r="T103" i="1"/>
  <c r="R147" i="15"/>
  <c r="T99" i="1"/>
  <c r="P129" i="15"/>
  <c r="O129" i="15" s="1"/>
  <c r="E129" i="15" s="1"/>
  <c r="G129" i="15" s="1"/>
  <c r="R97" i="1"/>
  <c r="P108" i="15"/>
  <c r="O108" i="15" s="1"/>
  <c r="E108" i="15" s="1"/>
  <c r="G108" i="15" s="1"/>
  <c r="V87" i="1"/>
  <c r="P73" i="15"/>
  <c r="O73" i="15" s="1"/>
  <c r="E73" i="15" s="1"/>
  <c r="G73" i="15" s="1"/>
  <c r="O139" i="15"/>
  <c r="E139" i="15" s="1"/>
  <c r="G139" i="15" s="1"/>
  <c r="P729" i="1"/>
  <c r="U1375" i="8" s="1"/>
  <c r="K1375" i="8" s="1"/>
  <c r="E1052" i="8"/>
  <c r="E1031" i="8"/>
  <c r="E978" i="8"/>
  <c r="E928" i="8"/>
  <c r="E869" i="8"/>
  <c r="E850" i="8"/>
  <c r="E819" i="8"/>
  <c r="E817" i="8"/>
  <c r="E805" i="8"/>
  <c r="E803" i="8"/>
  <c r="E1077" i="8"/>
  <c r="E1075" i="8"/>
  <c r="E1058" i="8"/>
  <c r="E1056" i="8"/>
  <c r="E1054" i="8"/>
  <c r="E1050" i="8"/>
  <c r="E1035" i="8"/>
  <c r="E1033" i="8"/>
  <c r="E1019" i="8"/>
  <c r="E1017" i="8"/>
  <c r="E980" i="8"/>
  <c r="E965" i="8"/>
  <c r="E963" i="8"/>
  <c r="E946" i="8"/>
  <c r="E942" i="8"/>
  <c r="E930" i="8"/>
  <c r="E926" i="8"/>
  <c r="E924" i="8"/>
  <c r="E906" i="8"/>
  <c r="E823" i="8"/>
  <c r="E821" i="8"/>
  <c r="E1060" i="8"/>
  <c r="E1015" i="8"/>
  <c r="E1004" i="8"/>
  <c r="E961" i="8"/>
  <c r="E959" i="8"/>
  <c r="E948" i="8"/>
  <c r="E944" i="8"/>
  <c r="E920" i="8"/>
  <c r="E918" i="8"/>
  <c r="E902" i="8"/>
  <c r="E852" i="8"/>
  <c r="E811" i="8"/>
  <c r="E809" i="8"/>
  <c r="E1062" i="8"/>
  <c r="E1002" i="8"/>
  <c r="E992" i="8"/>
  <c r="E922" i="8"/>
  <c r="E904" i="8"/>
  <c r="E900" i="8"/>
  <c r="E871" i="8"/>
  <c r="E856" i="8"/>
  <c r="E815" i="8"/>
  <c r="E813" i="8"/>
  <c r="E801" i="8"/>
  <c r="E799" i="8"/>
  <c r="E719" i="8"/>
  <c r="E707" i="8"/>
  <c r="E705" i="8"/>
  <c r="E688" i="8"/>
  <c r="E686" i="8"/>
  <c r="E684" i="8"/>
  <c r="E682" i="8"/>
  <c r="E660" i="8"/>
  <c r="E638" i="8"/>
  <c r="E618" i="8"/>
  <c r="E606" i="8"/>
  <c r="E583" i="8"/>
  <c r="E553" i="8"/>
  <c r="E533" i="8"/>
  <c r="E531" i="8"/>
  <c r="E525" i="8"/>
  <c r="E476" i="8"/>
  <c r="E474" i="8"/>
  <c r="E458" i="8"/>
  <c r="E440" i="8"/>
  <c r="E692" i="8"/>
  <c r="E690" i="8"/>
  <c r="E642" i="8"/>
  <c r="E640" i="8"/>
  <c r="E594" i="8"/>
  <c r="E555" i="8"/>
  <c r="E537" i="8"/>
  <c r="E535" i="8"/>
  <c r="E508" i="8"/>
  <c r="E494" i="8"/>
  <c r="E492" i="8"/>
  <c r="E480" i="8"/>
  <c r="E478" i="8"/>
  <c r="E456" i="8"/>
  <c r="E442" i="8"/>
  <c r="E426" i="8"/>
  <c r="E666" i="8"/>
  <c r="E664" i="8"/>
  <c r="E662" i="8"/>
  <c r="E646" i="8"/>
  <c r="E644" i="8"/>
  <c r="E636" i="8"/>
  <c r="E624" i="8"/>
  <c r="U292" i="1"/>
  <c r="GX288" i="1"/>
  <c r="E529" i="8"/>
  <c r="E527" i="8"/>
  <c r="E510" i="8"/>
  <c r="E454" i="8"/>
  <c r="E428" i="8"/>
  <c r="E680" i="8"/>
  <c r="E668" i="8"/>
  <c r="E648" i="8"/>
  <c r="E622" i="8"/>
  <c r="E620" i="8"/>
  <c r="GX304" i="1"/>
  <c r="E496" i="8"/>
  <c r="E472" i="8"/>
  <c r="E460" i="8"/>
  <c r="E311" i="8"/>
  <c r="E291" i="8"/>
  <c r="E289" i="8"/>
  <c r="E287" i="8"/>
  <c r="E269" i="8"/>
  <c r="E265" i="8"/>
  <c r="E263" i="8"/>
  <c r="E251" i="8"/>
  <c r="E210" i="8"/>
  <c r="E193" i="8"/>
  <c r="E160" i="8"/>
  <c r="E158" i="8"/>
  <c r="E139" i="8"/>
  <c r="E107" i="8"/>
  <c r="E105" i="8"/>
  <c r="E73" i="8"/>
  <c r="E332" i="8"/>
  <c r="E178" i="8"/>
  <c r="GX86" i="1"/>
  <c r="E141" i="8"/>
  <c r="E111" i="8"/>
  <c r="E109" i="8"/>
  <c r="E85" i="8"/>
  <c r="E57" i="8"/>
  <c r="E317" i="8"/>
  <c r="E307" i="8"/>
  <c r="E295" i="8"/>
  <c r="E247" i="8"/>
  <c r="E221" i="8"/>
  <c r="GX98" i="1"/>
  <c r="E164" i="8"/>
  <c r="E156" i="8"/>
  <c r="E125" i="8"/>
  <c r="E123" i="8"/>
  <c r="E89" i="8"/>
  <c r="E87" i="8"/>
  <c r="E346" i="8"/>
  <c r="E315" i="8"/>
  <c r="E313" i="8"/>
  <c r="E309" i="8"/>
  <c r="E293" i="8"/>
  <c r="E275" i="8"/>
  <c r="E273" i="8"/>
  <c r="E271" i="8"/>
  <c r="E267" i="8"/>
  <c r="E249" i="8"/>
  <c r="E245" i="8"/>
  <c r="E233" i="8"/>
  <c r="E208" i="8"/>
  <c r="E182" i="8"/>
  <c r="W94" i="1"/>
  <c r="E127" i="8"/>
  <c r="E103" i="8"/>
  <c r="E91" i="8"/>
  <c r="E71" i="8"/>
  <c r="E59" i="8"/>
  <c r="FJ15" i="7"/>
  <c r="FJ22" i="7"/>
  <c r="GX737" i="1"/>
  <c r="S735" i="1"/>
  <c r="V734" i="1"/>
  <c r="R727" i="1"/>
  <c r="Q727" i="1"/>
  <c r="T726" i="1"/>
  <c r="W721" i="1"/>
  <c r="DF1139" i="3"/>
  <c r="DJ1139" i="3" s="1"/>
  <c r="T736" i="1"/>
  <c r="W734" i="1"/>
  <c r="GX727" i="1"/>
  <c r="U727" i="1"/>
  <c r="R737" i="1"/>
  <c r="P737" i="1"/>
  <c r="GX735" i="1"/>
  <c r="P735" i="1"/>
  <c r="Q733" i="1"/>
  <c r="CT731" i="1"/>
  <c r="S731" i="1" s="1"/>
  <c r="H1385" i="8"/>
  <c r="T1384" i="8"/>
  <c r="T1381" i="8"/>
  <c r="H1384" i="8"/>
  <c r="H1381" i="8"/>
  <c r="T1385" i="8"/>
  <c r="CQ736" i="1"/>
  <c r="T1391" i="8"/>
  <c r="H1391" i="8"/>
  <c r="T735" i="1"/>
  <c r="T1389" i="8"/>
  <c r="H1389" i="8"/>
  <c r="AD731" i="1"/>
  <c r="H1383" i="8"/>
  <c r="GM1383" i="8"/>
  <c r="U718" i="1"/>
  <c r="DF1166" i="3"/>
  <c r="DJ1166" i="3" s="1"/>
  <c r="U737" i="1"/>
  <c r="Q737" i="1"/>
  <c r="R735" i="1"/>
  <c r="U735" i="1"/>
  <c r="Q735" i="1"/>
  <c r="CQ732" i="1"/>
  <c r="T1387" i="8"/>
  <c r="H1387" i="8"/>
  <c r="CV731" i="1"/>
  <c r="U731" i="1" s="1"/>
  <c r="H1386" i="8"/>
  <c r="CR731" i="1"/>
  <c r="Q731" i="1" s="1"/>
  <c r="T1382" i="8"/>
  <c r="H1382" i="8"/>
  <c r="CS731" i="1"/>
  <c r="R731" i="1" s="1"/>
  <c r="DG1155" i="3"/>
  <c r="P733" i="1"/>
  <c r="DG1165" i="3"/>
  <c r="T737" i="1"/>
  <c r="T733" i="1"/>
  <c r="DG1161" i="3"/>
  <c r="W736" i="1"/>
  <c r="V736" i="1"/>
  <c r="Q736" i="1"/>
  <c r="R734" i="1"/>
  <c r="CZ734" i="1" s="1"/>
  <c r="Y734" i="1" s="1"/>
  <c r="DF1161" i="3"/>
  <c r="DJ1161" i="3" s="1"/>
  <c r="U736" i="1"/>
  <c r="P736" i="1"/>
  <c r="U734" i="1"/>
  <c r="W732" i="1"/>
  <c r="V732" i="1"/>
  <c r="Q732" i="1"/>
  <c r="U732" i="1"/>
  <c r="P732" i="1"/>
  <c r="DF1155" i="3"/>
  <c r="R725" i="1"/>
  <c r="DG1148" i="3"/>
  <c r="W724" i="1"/>
  <c r="V724" i="1"/>
  <c r="T1375" i="8"/>
  <c r="H1375" i="8"/>
  <c r="H1369" i="8"/>
  <c r="T1368" i="8"/>
  <c r="H1368" i="8"/>
  <c r="T1366" i="8"/>
  <c r="H1366" i="8"/>
  <c r="T1369" i="8"/>
  <c r="CQ726" i="1"/>
  <c r="T1373" i="8"/>
  <c r="H1373" i="8"/>
  <c r="U724" i="1"/>
  <c r="T1371" i="8"/>
  <c r="H1371" i="8"/>
  <c r="U725" i="1"/>
  <c r="Q725" i="1"/>
  <c r="CV723" i="1"/>
  <c r="U723" i="1" s="1"/>
  <c r="H1370" i="8"/>
  <c r="CR723" i="1"/>
  <c r="Q723" i="1" s="1"/>
  <c r="H1367" i="8"/>
  <c r="T1367" i="8"/>
  <c r="P727" i="1"/>
  <c r="GX725" i="1"/>
  <c r="P725" i="1"/>
  <c r="T728" i="1"/>
  <c r="DG1141" i="3"/>
  <c r="S728" i="1"/>
  <c r="U728" i="1"/>
  <c r="R724" i="1"/>
  <c r="DG1153" i="3"/>
  <c r="DF1148" i="3"/>
  <c r="DG1150" i="3"/>
  <c r="T729" i="1"/>
  <c r="R729" i="1"/>
  <c r="U729" i="1"/>
  <c r="Q729" i="1"/>
  <c r="T727" i="1"/>
  <c r="T725" i="1"/>
  <c r="W728" i="1"/>
  <c r="V728" i="1"/>
  <c r="R728" i="1"/>
  <c r="W726" i="1"/>
  <c r="V726" i="1"/>
  <c r="Q726" i="1"/>
  <c r="U726" i="1"/>
  <c r="P726" i="1"/>
  <c r="DF1147" i="3"/>
  <c r="DF1141" i="3"/>
  <c r="GX719" i="1"/>
  <c r="W718" i="1"/>
  <c r="V718" i="1"/>
  <c r="S714" i="1"/>
  <c r="GX721" i="1"/>
  <c r="R721" i="1"/>
  <c r="U721" i="1"/>
  <c r="Q721" i="1"/>
  <c r="R719" i="1"/>
  <c r="W709" i="1"/>
  <c r="T714" i="1"/>
  <c r="P719" i="1"/>
  <c r="H1355" i="8"/>
  <c r="T1354" i="8"/>
  <c r="H1354" i="8"/>
  <c r="T1356" i="8"/>
  <c r="H1356" i="8"/>
  <c r="T1355" i="8"/>
  <c r="CQ720" i="1"/>
  <c r="T1360" i="8"/>
  <c r="H1360" i="8"/>
  <c r="T1358" i="8"/>
  <c r="H1358" i="8"/>
  <c r="U719" i="1"/>
  <c r="CV717" i="1"/>
  <c r="U717" i="1" s="1"/>
  <c r="H1357" i="8"/>
  <c r="R718" i="1"/>
  <c r="T721" i="1"/>
  <c r="T719" i="1"/>
  <c r="Q719" i="1"/>
  <c r="P721" i="1"/>
  <c r="W720" i="1"/>
  <c r="V720" i="1"/>
  <c r="Q720" i="1"/>
  <c r="U720" i="1"/>
  <c r="P720" i="1"/>
  <c r="S704" i="1"/>
  <c r="T704" i="1"/>
  <c r="GX715" i="1"/>
  <c r="R715" i="1"/>
  <c r="U715" i="1"/>
  <c r="Q715" i="1"/>
  <c r="AD713" i="1"/>
  <c r="CR713" i="1" s="1"/>
  <c r="Q713" i="1" s="1"/>
  <c r="GM1344" i="8"/>
  <c r="H1344" i="8"/>
  <c r="CT713" i="1"/>
  <c r="S713" i="1" s="1"/>
  <c r="T1346" i="8"/>
  <c r="H1346" i="8"/>
  <c r="T1345" i="8"/>
  <c r="T1342" i="8"/>
  <c r="H1345" i="8"/>
  <c r="H1342" i="8"/>
  <c r="CQ714" i="1"/>
  <c r="T1348" i="8"/>
  <c r="H1348" i="8"/>
  <c r="CV713" i="1"/>
  <c r="U713" i="1" s="1"/>
  <c r="H1347" i="8"/>
  <c r="U710" i="1"/>
  <c r="CS713" i="1"/>
  <c r="R713" i="1" s="1"/>
  <c r="DG1123" i="3"/>
  <c r="DG1117" i="3"/>
  <c r="T715" i="1"/>
  <c r="P715" i="1"/>
  <c r="DG1119" i="3"/>
  <c r="W714" i="1"/>
  <c r="V714" i="1"/>
  <c r="Q714" i="1"/>
  <c r="U714" i="1"/>
  <c r="P714" i="1"/>
  <c r="DG1121" i="3"/>
  <c r="DF1117" i="3"/>
  <c r="T708" i="1"/>
  <c r="T710" i="1"/>
  <c r="W710" i="1"/>
  <c r="V710" i="1"/>
  <c r="S710" i="1"/>
  <c r="AD707" i="1"/>
  <c r="CR707" i="1" s="1"/>
  <c r="Q707" i="1" s="1"/>
  <c r="H1329" i="8"/>
  <c r="GM1329" i="8"/>
  <c r="CV707" i="1"/>
  <c r="U707" i="1" s="1"/>
  <c r="H1333" i="8"/>
  <c r="CQ707" i="1"/>
  <c r="P707" i="1" s="1"/>
  <c r="H1330" i="8"/>
  <c r="T1330" i="8"/>
  <c r="R710" i="1"/>
  <c r="CQ708" i="1"/>
  <c r="P708" i="1" s="1"/>
  <c r="T1334" i="8"/>
  <c r="H1334" i="8"/>
  <c r="T1336" i="8"/>
  <c r="H1336" i="8"/>
  <c r="CT707" i="1"/>
  <c r="S707" i="1" s="1"/>
  <c r="H1331" i="8"/>
  <c r="T1327" i="8"/>
  <c r="H1327" i="8"/>
  <c r="T1332" i="8"/>
  <c r="H1332" i="8"/>
  <c r="T1331" i="8"/>
  <c r="DG1112" i="3"/>
  <c r="T1328" i="8"/>
  <c r="H1328" i="8"/>
  <c r="CS707" i="1"/>
  <c r="R707" i="1" s="1"/>
  <c r="S711" i="1"/>
  <c r="W711" i="1"/>
  <c r="T711" i="1"/>
  <c r="R711" i="1"/>
  <c r="U711" i="1"/>
  <c r="DG1101" i="3"/>
  <c r="V711" i="1"/>
  <c r="GX711" i="1"/>
  <c r="P711" i="1"/>
  <c r="GX709" i="1"/>
  <c r="Q711" i="1"/>
  <c r="T709" i="1"/>
  <c r="R709" i="1"/>
  <c r="U709" i="1"/>
  <c r="Q709" i="1"/>
  <c r="P709" i="1"/>
  <c r="DG1114" i="3"/>
  <c r="U708" i="1"/>
  <c r="GX708" i="1"/>
  <c r="DG1105" i="3"/>
  <c r="DF1101" i="3"/>
  <c r="W708" i="1"/>
  <c r="V708" i="1"/>
  <c r="Q708" i="1"/>
  <c r="DG1103" i="3"/>
  <c r="W704" i="1"/>
  <c r="V704" i="1"/>
  <c r="R704" i="1"/>
  <c r="GX699" i="1"/>
  <c r="R699" i="1"/>
  <c r="U699" i="1"/>
  <c r="Q699" i="1"/>
  <c r="GX693" i="1"/>
  <c r="R693" i="1"/>
  <c r="U693" i="1"/>
  <c r="U704" i="1"/>
  <c r="P699" i="1"/>
  <c r="U1315" i="8" s="1"/>
  <c r="K1315" i="8" s="1"/>
  <c r="W694" i="1"/>
  <c r="V694" i="1"/>
  <c r="R694" i="1"/>
  <c r="CZ694" i="1" s="1"/>
  <c r="Y694" i="1" s="1"/>
  <c r="P693" i="1"/>
  <c r="U1302" i="8" s="1"/>
  <c r="K1302" i="8" s="1"/>
  <c r="GX691" i="1"/>
  <c r="P691" i="1"/>
  <c r="DM1300" i="8" s="1"/>
  <c r="GX689" i="1"/>
  <c r="R689" i="1"/>
  <c r="U689" i="1"/>
  <c r="Q689" i="1"/>
  <c r="DG1074" i="3"/>
  <c r="Q693" i="1"/>
  <c r="T699" i="1"/>
  <c r="GX703" i="1"/>
  <c r="P703" i="1"/>
  <c r="GX701" i="1"/>
  <c r="P701" i="1"/>
  <c r="S702" i="1"/>
  <c r="T702" i="1"/>
  <c r="CV697" i="1"/>
  <c r="U697" i="1" s="1"/>
  <c r="H1314" i="8"/>
  <c r="CR697" i="1"/>
  <c r="Q697" i="1" s="1"/>
  <c r="T1311" i="8"/>
  <c r="H1311" i="8"/>
  <c r="T1321" i="8"/>
  <c r="H1321" i="8"/>
  <c r="CQ702" i="1"/>
  <c r="P702" i="1" s="1"/>
  <c r="T1319" i="8"/>
  <c r="H1319" i="8"/>
  <c r="T701" i="1"/>
  <c r="T1317" i="8"/>
  <c r="H1317" i="8"/>
  <c r="CT697" i="1"/>
  <c r="S697" i="1" s="1"/>
  <c r="CY697" i="1" s="1"/>
  <c r="X697" i="1" s="1"/>
  <c r="T1313" i="8"/>
  <c r="H1313" i="8"/>
  <c r="T1312" i="8"/>
  <c r="H1312" i="8"/>
  <c r="T1310" i="8"/>
  <c r="H1310" i="8"/>
  <c r="GX705" i="1"/>
  <c r="P705" i="1"/>
  <c r="R703" i="1"/>
  <c r="U703" i="1"/>
  <c r="Q703" i="1"/>
  <c r="R701" i="1"/>
  <c r="U701" i="1"/>
  <c r="CQ698" i="1"/>
  <c r="P698" i="1" s="1"/>
  <c r="H1315" i="8"/>
  <c r="T1315" i="8"/>
  <c r="W700" i="1"/>
  <c r="V700" i="1"/>
  <c r="U700" i="1"/>
  <c r="Q701" i="1"/>
  <c r="T705" i="1"/>
  <c r="R705" i="1"/>
  <c r="U705" i="1"/>
  <c r="Q705" i="1"/>
  <c r="T703" i="1"/>
  <c r="DG1095" i="3"/>
  <c r="W702" i="1"/>
  <c r="V702" i="1"/>
  <c r="Q702" i="1"/>
  <c r="R700" i="1"/>
  <c r="U702" i="1"/>
  <c r="W698" i="1"/>
  <c r="V698" i="1"/>
  <c r="Q698" i="1"/>
  <c r="U698" i="1"/>
  <c r="R691" i="1"/>
  <c r="CZ691" i="1" s="1"/>
  <c r="Y691" i="1" s="1"/>
  <c r="GX695" i="1"/>
  <c r="P695" i="1"/>
  <c r="U688" i="1"/>
  <c r="CQ688" i="1"/>
  <c r="P688" i="1" s="1"/>
  <c r="H1298" i="8"/>
  <c r="T1298" i="8"/>
  <c r="U680" i="1"/>
  <c r="T665" i="1"/>
  <c r="T663" i="1"/>
  <c r="V560" i="1"/>
  <c r="CT687" i="1"/>
  <c r="S687" i="1" s="1"/>
  <c r="T1296" i="8"/>
  <c r="H1296" i="8"/>
  <c r="T1295" i="8"/>
  <c r="T1292" i="8"/>
  <c r="H1295" i="8"/>
  <c r="H1292" i="8"/>
  <c r="U694" i="1"/>
  <c r="T1304" i="8"/>
  <c r="H1304" i="8"/>
  <c r="P689" i="1"/>
  <c r="CS687" i="1"/>
  <c r="R687" i="1" s="1"/>
  <c r="GM1294" i="8"/>
  <c r="H1294" i="8"/>
  <c r="V464" i="1"/>
  <c r="CQ692" i="1"/>
  <c r="T1302" i="8"/>
  <c r="H1302" i="8"/>
  <c r="T1300" i="8"/>
  <c r="H1300" i="8"/>
  <c r="CV687" i="1"/>
  <c r="U687" i="1" s="1"/>
  <c r="H1297" i="8"/>
  <c r="W682" i="1"/>
  <c r="V682" i="1"/>
  <c r="W680" i="1"/>
  <c r="V680" i="1"/>
  <c r="R680" i="1"/>
  <c r="GX675" i="1"/>
  <c r="R675" i="1"/>
  <c r="U675" i="1"/>
  <c r="Q675" i="1"/>
  <c r="R673" i="1"/>
  <c r="U673" i="1"/>
  <c r="DG1082" i="3"/>
  <c r="AD687" i="1"/>
  <c r="DG1080" i="3"/>
  <c r="T691" i="1"/>
  <c r="W688" i="1"/>
  <c r="V688" i="1"/>
  <c r="Q688" i="1"/>
  <c r="DG1068" i="3"/>
  <c r="T695" i="1"/>
  <c r="R695" i="1"/>
  <c r="U695" i="1"/>
  <c r="Q695" i="1"/>
  <c r="T693" i="1"/>
  <c r="DG1078" i="3"/>
  <c r="DF1074" i="3"/>
  <c r="U691" i="1"/>
  <c r="Q691" i="1"/>
  <c r="T689" i="1"/>
  <c r="DG1076" i="3"/>
  <c r="DG1066" i="3"/>
  <c r="W692" i="1"/>
  <c r="V692" i="1"/>
  <c r="Q692" i="1"/>
  <c r="W690" i="1"/>
  <c r="V690" i="1"/>
  <c r="R690" i="1"/>
  <c r="CZ690" i="1" s="1"/>
  <c r="Y690" i="1" s="1"/>
  <c r="DG1064" i="3"/>
  <c r="U692" i="1"/>
  <c r="P692" i="1"/>
  <c r="U690" i="1"/>
  <c r="Q673" i="1"/>
  <c r="P665" i="1"/>
  <c r="DM1258" i="8" s="1"/>
  <c r="GX663" i="1"/>
  <c r="P663" i="1"/>
  <c r="DM1256" i="8" s="1"/>
  <c r="GX665" i="1"/>
  <c r="R665" i="1"/>
  <c r="U665" i="1"/>
  <c r="Q665" i="1"/>
  <c r="R663" i="1"/>
  <c r="U663" i="1"/>
  <c r="V566" i="1"/>
  <c r="T685" i="1"/>
  <c r="T672" i="1"/>
  <c r="GX685" i="1"/>
  <c r="P685" i="1"/>
  <c r="U1286" i="8" s="1"/>
  <c r="K1286" i="8" s="1"/>
  <c r="U676" i="1"/>
  <c r="GX669" i="1"/>
  <c r="U662" i="1"/>
  <c r="DG1027" i="3"/>
  <c r="S672" i="1"/>
  <c r="R685" i="1"/>
  <c r="W676" i="1"/>
  <c r="V676" i="1"/>
  <c r="R676" i="1"/>
  <c r="GX673" i="1"/>
  <c r="CQ678" i="1"/>
  <c r="H1280" i="8"/>
  <c r="T1280" i="8"/>
  <c r="T1278" i="8"/>
  <c r="H1278" i="8"/>
  <c r="H1272" i="8"/>
  <c r="T1271" i="8"/>
  <c r="T1268" i="8"/>
  <c r="H1271" i="8"/>
  <c r="H1268" i="8"/>
  <c r="T1272" i="8"/>
  <c r="CQ674" i="1"/>
  <c r="T1276" i="8"/>
  <c r="H1276" i="8"/>
  <c r="T673" i="1"/>
  <c r="T1274" i="8"/>
  <c r="H1274" i="8"/>
  <c r="AD671" i="1"/>
  <c r="CR671" i="1" s="1"/>
  <c r="Q671" i="1" s="1"/>
  <c r="H1270" i="8"/>
  <c r="GM1270" i="8"/>
  <c r="T1286" i="8"/>
  <c r="H1286" i="8"/>
  <c r="CV671" i="1"/>
  <c r="U671" i="1" s="1"/>
  <c r="H1273" i="8"/>
  <c r="CQ682" i="1"/>
  <c r="T1284" i="8"/>
  <c r="H1284" i="8"/>
  <c r="T1282" i="8"/>
  <c r="H1282" i="8"/>
  <c r="P675" i="1"/>
  <c r="P673" i="1"/>
  <c r="CS671" i="1"/>
  <c r="R671" i="1" s="1"/>
  <c r="W684" i="1"/>
  <c r="V684" i="1"/>
  <c r="R684" i="1"/>
  <c r="GX681" i="1"/>
  <c r="GX679" i="1"/>
  <c r="R679" i="1"/>
  <c r="DG1044" i="3"/>
  <c r="DG1031" i="3"/>
  <c r="U684" i="1"/>
  <c r="P679" i="1"/>
  <c r="GX677" i="1"/>
  <c r="P677" i="1"/>
  <c r="DG1029" i="3"/>
  <c r="U685" i="1"/>
  <c r="Q685" i="1"/>
  <c r="T683" i="1"/>
  <c r="T681" i="1"/>
  <c r="GX683" i="1"/>
  <c r="R683" i="1"/>
  <c r="U683" i="1"/>
  <c r="Q683" i="1"/>
  <c r="R681" i="1"/>
  <c r="U681" i="1"/>
  <c r="Q681" i="1"/>
  <c r="T679" i="1"/>
  <c r="T677" i="1"/>
  <c r="P683" i="1"/>
  <c r="P681" i="1"/>
  <c r="U679" i="1"/>
  <c r="Q679" i="1"/>
  <c r="R677" i="1"/>
  <c r="U677" i="1"/>
  <c r="Q677" i="1"/>
  <c r="T675" i="1"/>
  <c r="U674" i="1"/>
  <c r="P674" i="1"/>
  <c r="U672" i="1"/>
  <c r="DG1033" i="3"/>
  <c r="DF1027" i="3"/>
  <c r="Q682" i="1"/>
  <c r="U682" i="1"/>
  <c r="P682" i="1"/>
  <c r="W678" i="1"/>
  <c r="V678" i="1"/>
  <c r="Q678" i="1"/>
  <c r="U678" i="1"/>
  <c r="P678" i="1"/>
  <c r="W674" i="1"/>
  <c r="V674" i="1"/>
  <c r="Q674" i="1"/>
  <c r="W672" i="1"/>
  <c r="V672" i="1"/>
  <c r="R672" i="1"/>
  <c r="DG1035" i="3"/>
  <c r="V558" i="1"/>
  <c r="R669" i="1"/>
  <c r="W226" i="1"/>
  <c r="T516" i="1"/>
  <c r="GX349" i="1"/>
  <c r="T627" i="1"/>
  <c r="W533" i="1"/>
  <c r="S627" i="1"/>
  <c r="S61" i="1"/>
  <c r="DG1009" i="3"/>
  <c r="DF831" i="3"/>
  <c r="CQ664" i="1"/>
  <c r="P664" i="1" s="1"/>
  <c r="T1258" i="8"/>
  <c r="H1258" i="8"/>
  <c r="P669" i="1"/>
  <c r="GX667" i="1"/>
  <c r="P667" i="1"/>
  <c r="V527" i="1"/>
  <c r="W669" i="1"/>
  <c r="T1254" i="8"/>
  <c r="H1254" i="8"/>
  <c r="T1253" i="8"/>
  <c r="T1250" i="8"/>
  <c r="H1253" i="8"/>
  <c r="H1250" i="8"/>
  <c r="CQ668" i="1"/>
  <c r="P668" i="1" s="1"/>
  <c r="T1262" i="8"/>
  <c r="H1262" i="8"/>
  <c r="T1260" i="8"/>
  <c r="H1260" i="8"/>
  <c r="CS661" i="1"/>
  <c r="R661" i="1" s="1"/>
  <c r="GM1252" i="8"/>
  <c r="H1252" i="8"/>
  <c r="CP660" i="1"/>
  <c r="O660" i="1" s="1"/>
  <c r="V549" i="1"/>
  <c r="H1256" i="8"/>
  <c r="T1256" i="8"/>
  <c r="CV661" i="1"/>
  <c r="U661" i="1" s="1"/>
  <c r="H1255" i="8"/>
  <c r="AD661" i="1"/>
  <c r="DG1015" i="3"/>
  <c r="DG1013" i="3"/>
  <c r="T669" i="1"/>
  <c r="T667" i="1"/>
  <c r="U669" i="1"/>
  <c r="Q669" i="1"/>
  <c r="R667" i="1"/>
  <c r="U667" i="1"/>
  <c r="Q667" i="1"/>
  <c r="Q663" i="1"/>
  <c r="U664" i="1"/>
  <c r="W668" i="1"/>
  <c r="V668" i="1"/>
  <c r="Q668" i="1"/>
  <c r="W666" i="1"/>
  <c r="V666" i="1"/>
  <c r="R666" i="1"/>
  <c r="DF1013" i="3"/>
  <c r="U668" i="1"/>
  <c r="U666" i="1"/>
  <c r="W664" i="1"/>
  <c r="V664" i="1"/>
  <c r="Q664" i="1"/>
  <c r="W662" i="1"/>
  <c r="V662" i="1"/>
  <c r="R662" i="1"/>
  <c r="CZ662" i="1" s="1"/>
  <c r="Y662" i="1" s="1"/>
  <c r="CV658" i="1"/>
  <c r="U658" i="1" s="1"/>
  <c r="H1243" i="8"/>
  <c r="AB658" i="1"/>
  <c r="H1240" i="8"/>
  <c r="T1242" i="8"/>
  <c r="H1242" i="8"/>
  <c r="T1241" i="8"/>
  <c r="H1241" i="8"/>
  <c r="T1240" i="8"/>
  <c r="AB656" i="1"/>
  <c r="H1233" i="8"/>
  <c r="T1235" i="8"/>
  <c r="H1235" i="8"/>
  <c r="T1234" i="8"/>
  <c r="H1234" i="8"/>
  <c r="T1233" i="8"/>
  <c r="V570" i="1"/>
  <c r="CV656" i="1"/>
  <c r="U656" i="1" s="1"/>
  <c r="H1236" i="8"/>
  <c r="CP655" i="1"/>
  <c r="O655" i="1" s="1"/>
  <c r="DG1010" i="3"/>
  <c r="DF1009" i="3"/>
  <c r="T643" i="1"/>
  <c r="S623" i="1"/>
  <c r="V547" i="1"/>
  <c r="T653" i="1"/>
  <c r="T625" i="1"/>
  <c r="FR739" i="1"/>
  <c r="FR607" i="1" s="1"/>
  <c r="T631" i="1"/>
  <c r="S617" i="1"/>
  <c r="W626" i="1"/>
  <c r="T617" i="1"/>
  <c r="S572" i="1"/>
  <c r="W556" i="1"/>
  <c r="S531" i="1"/>
  <c r="V626" i="1"/>
  <c r="T563" i="1"/>
  <c r="S554" i="1"/>
  <c r="FQ739" i="1"/>
  <c r="GX644" i="1"/>
  <c r="R644" i="1"/>
  <c r="U644" i="1"/>
  <c r="Q644" i="1"/>
  <c r="R642" i="1"/>
  <c r="CY642" i="1" s="1"/>
  <c r="X642" i="1" s="1"/>
  <c r="U642" i="1"/>
  <c r="W633" i="1"/>
  <c r="V633" i="1"/>
  <c r="Q633" i="1"/>
  <c r="W631" i="1"/>
  <c r="V631" i="1"/>
  <c r="R631" i="1"/>
  <c r="GX626" i="1"/>
  <c r="R626" i="1"/>
  <c r="U626" i="1"/>
  <c r="Q626" i="1"/>
  <c r="R624" i="1"/>
  <c r="U624" i="1"/>
  <c r="Q624" i="1"/>
  <c r="W564" i="1"/>
  <c r="V556" i="1"/>
  <c r="P644" i="1"/>
  <c r="GX642" i="1"/>
  <c r="P642" i="1"/>
  <c r="DM1206" i="8" s="1"/>
  <c r="P654" i="1"/>
  <c r="GX652" i="1"/>
  <c r="P652" i="1"/>
  <c r="CP649" i="1"/>
  <c r="O649" i="1" s="1"/>
  <c r="P630" i="1"/>
  <c r="DM1175" i="8" s="1"/>
  <c r="GX628" i="1"/>
  <c r="P628" i="1"/>
  <c r="U1173" i="8" s="1"/>
  <c r="K1173" i="8" s="1"/>
  <c r="U619" i="1"/>
  <c r="GX612" i="1"/>
  <c r="U611" i="1"/>
  <c r="W645" i="1"/>
  <c r="V645" i="1"/>
  <c r="DG993" i="3"/>
  <c r="U645" i="1"/>
  <c r="GX654" i="1"/>
  <c r="R654" i="1"/>
  <c r="U654" i="1"/>
  <c r="Q654" i="1"/>
  <c r="R652" i="1"/>
  <c r="CY652" i="1" s="1"/>
  <c r="X652" i="1" s="1"/>
  <c r="U652" i="1"/>
  <c r="Q652" i="1"/>
  <c r="H1222" i="8"/>
  <c r="T1218" i="8"/>
  <c r="H1218" i="8"/>
  <c r="T1223" i="8"/>
  <c r="H1223" i="8"/>
  <c r="T1222" i="8"/>
  <c r="AD650" i="1"/>
  <c r="CR650" i="1" s="1"/>
  <c r="Q650" i="1" s="1"/>
  <c r="H1220" i="8"/>
  <c r="GM1220" i="8"/>
  <c r="CQ653" i="1"/>
  <c r="P653" i="1" s="1"/>
  <c r="T1227" i="8"/>
  <c r="H1227" i="8"/>
  <c r="T1225" i="8"/>
  <c r="H1225" i="8"/>
  <c r="CV650" i="1"/>
  <c r="U650" i="1" s="1"/>
  <c r="H1224" i="8"/>
  <c r="CQ650" i="1"/>
  <c r="P650" i="1" s="1"/>
  <c r="H1221" i="8"/>
  <c r="T1221" i="8"/>
  <c r="CS650" i="1"/>
  <c r="R650" i="1" s="1"/>
  <c r="T652" i="1"/>
  <c r="DG997" i="3"/>
  <c r="DG995" i="3"/>
  <c r="T654" i="1"/>
  <c r="DG1006" i="3"/>
  <c r="DG1004" i="3"/>
  <c r="U653" i="1"/>
  <c r="U651" i="1"/>
  <c r="DF993" i="3"/>
  <c r="W653" i="1"/>
  <c r="V653" i="1"/>
  <c r="Q653" i="1"/>
  <c r="W651" i="1"/>
  <c r="V651" i="1"/>
  <c r="R651" i="1"/>
  <c r="FI19" i="7"/>
  <c r="DG987" i="3"/>
  <c r="CV640" i="1"/>
  <c r="U640" i="1" s="1"/>
  <c r="H1205" i="8"/>
  <c r="CR640" i="1"/>
  <c r="Q640" i="1" s="1"/>
  <c r="T1202" i="8"/>
  <c r="H1202" i="8"/>
  <c r="CQ647" i="1"/>
  <c r="P647" i="1" s="1"/>
  <c r="T1212" i="8"/>
  <c r="H1212" i="8"/>
  <c r="T1210" i="8"/>
  <c r="H1210" i="8"/>
  <c r="W641" i="1"/>
  <c r="CQ643" i="1"/>
  <c r="P643" i="1" s="1"/>
  <c r="T1208" i="8"/>
  <c r="H1208" i="8"/>
  <c r="H1206" i="8"/>
  <c r="T1206" i="8"/>
  <c r="T1204" i="8"/>
  <c r="H1204" i="8"/>
  <c r="T1203" i="8"/>
  <c r="H1203" i="8"/>
  <c r="T1201" i="8"/>
  <c r="H1201" i="8"/>
  <c r="AB640" i="1"/>
  <c r="GX648" i="1"/>
  <c r="P648" i="1"/>
  <c r="GX646" i="1"/>
  <c r="P646" i="1"/>
  <c r="T648" i="1"/>
  <c r="T646" i="1"/>
  <c r="DG986" i="3"/>
  <c r="R648" i="1"/>
  <c r="U648" i="1"/>
  <c r="Q648" i="1"/>
  <c r="R646" i="1"/>
  <c r="U646" i="1"/>
  <c r="Q646" i="1"/>
  <c r="T644" i="1"/>
  <c r="T642" i="1"/>
  <c r="Q642" i="1"/>
  <c r="W647" i="1"/>
  <c r="V647" i="1"/>
  <c r="Q647" i="1"/>
  <c r="R645" i="1"/>
  <c r="DG984" i="3"/>
  <c r="U647" i="1"/>
  <c r="W643" i="1"/>
  <c r="V643" i="1"/>
  <c r="Q643" i="1"/>
  <c r="V641" i="1"/>
  <c r="R641" i="1"/>
  <c r="U643" i="1"/>
  <c r="U641" i="1"/>
  <c r="U631" i="1"/>
  <c r="P626" i="1"/>
  <c r="GX624" i="1"/>
  <c r="P624" i="1"/>
  <c r="U615" i="1"/>
  <c r="T626" i="1"/>
  <c r="T624" i="1"/>
  <c r="T564" i="1"/>
  <c r="T554" i="1"/>
  <c r="H1193" i="8"/>
  <c r="T1196" i="8"/>
  <c r="H1196" i="8"/>
  <c r="T1195" i="8"/>
  <c r="H1195" i="8"/>
  <c r="T1193" i="8"/>
  <c r="CV638" i="1"/>
  <c r="U638" i="1" s="1"/>
  <c r="H1197" i="8"/>
  <c r="CR638" i="1"/>
  <c r="Q638" i="1" s="1"/>
  <c r="T1194" i="8"/>
  <c r="H1194" i="8"/>
  <c r="AB638" i="1"/>
  <c r="CP637" i="1"/>
  <c r="O637" i="1" s="1"/>
  <c r="DG978" i="3"/>
  <c r="T622" i="1"/>
  <c r="CV636" i="1"/>
  <c r="U636" i="1" s="1"/>
  <c r="H1189" i="8"/>
  <c r="CR636" i="1"/>
  <c r="Q636" i="1" s="1"/>
  <c r="T1186" i="8"/>
  <c r="H1186" i="8"/>
  <c r="H1185" i="8"/>
  <c r="T1188" i="8"/>
  <c r="H1188" i="8"/>
  <c r="T1187" i="8"/>
  <c r="H1187" i="8"/>
  <c r="T1185" i="8"/>
  <c r="AB636" i="1"/>
  <c r="DG973" i="3"/>
  <c r="U621" i="1"/>
  <c r="GX630" i="1"/>
  <c r="R630" i="1"/>
  <c r="U630" i="1"/>
  <c r="Q630" i="1"/>
  <c r="R628" i="1"/>
  <c r="U628" i="1"/>
  <c r="Q628" i="1"/>
  <c r="GX614" i="1"/>
  <c r="R614" i="1"/>
  <c r="U614" i="1"/>
  <c r="Q614" i="1"/>
  <c r="R566" i="1"/>
  <c r="U566" i="1"/>
  <c r="Q566" i="1"/>
  <c r="GX560" i="1"/>
  <c r="R560" i="1"/>
  <c r="U560" i="1"/>
  <c r="Q560" i="1"/>
  <c r="T614" i="1"/>
  <c r="T612" i="1"/>
  <c r="GX611" i="1"/>
  <c r="CQ629" i="1"/>
  <c r="P629" i="1" s="1"/>
  <c r="T1175" i="8"/>
  <c r="H1175" i="8"/>
  <c r="U627" i="1"/>
  <c r="H1173" i="8"/>
  <c r="T1173" i="8"/>
  <c r="U613" i="1"/>
  <c r="CQ613" i="1"/>
  <c r="P613" i="1" s="1"/>
  <c r="T1159" i="8"/>
  <c r="H1159" i="8"/>
  <c r="T1155" i="8"/>
  <c r="H1155" i="8"/>
  <c r="T1154" i="8"/>
  <c r="T1151" i="8"/>
  <c r="H1154" i="8"/>
  <c r="H1151" i="8"/>
  <c r="CQ625" i="1"/>
  <c r="P625" i="1" s="1"/>
  <c r="T1171" i="8"/>
  <c r="H1171" i="8"/>
  <c r="T1169" i="8"/>
  <c r="H1169" i="8"/>
  <c r="AD610" i="1"/>
  <c r="T1152" i="8" s="1"/>
  <c r="GM1153" i="8"/>
  <c r="H1153" i="8"/>
  <c r="CQ621" i="1"/>
  <c r="P621" i="1" s="1"/>
  <c r="T1167" i="8"/>
  <c r="H1167" i="8"/>
  <c r="T620" i="1"/>
  <c r="H1165" i="8"/>
  <c r="T1165" i="8"/>
  <c r="H1157" i="8"/>
  <c r="T1157" i="8"/>
  <c r="CV610" i="1"/>
  <c r="U610" i="1" s="1"/>
  <c r="H1156" i="8"/>
  <c r="CQ633" i="1"/>
  <c r="P633" i="1" s="1"/>
  <c r="T1179" i="8"/>
  <c r="H1179" i="8"/>
  <c r="T1177" i="8"/>
  <c r="H1177" i="8"/>
  <c r="W629" i="1"/>
  <c r="W627" i="1"/>
  <c r="V627" i="1"/>
  <c r="R627" i="1"/>
  <c r="CQ617" i="1"/>
  <c r="P617" i="1" s="1"/>
  <c r="T1163" i="8"/>
  <c r="H1163" i="8"/>
  <c r="T1161" i="8"/>
  <c r="H1161" i="8"/>
  <c r="W613" i="1"/>
  <c r="V613" i="1"/>
  <c r="Q613" i="1"/>
  <c r="R612" i="1"/>
  <c r="U612" i="1"/>
  <c r="Q612" i="1"/>
  <c r="DG958" i="3"/>
  <c r="W617" i="1"/>
  <c r="V617" i="1"/>
  <c r="Q617" i="1"/>
  <c r="W615" i="1"/>
  <c r="V615" i="1"/>
  <c r="R615" i="1"/>
  <c r="CZ615" i="1" s="1"/>
  <c r="Y615" i="1" s="1"/>
  <c r="P614" i="1"/>
  <c r="P612" i="1"/>
  <c r="V629" i="1"/>
  <c r="Q629" i="1"/>
  <c r="T630" i="1"/>
  <c r="U629" i="1"/>
  <c r="DG949" i="3"/>
  <c r="DG941" i="3"/>
  <c r="DJ941" i="3" s="1"/>
  <c r="P634" i="1"/>
  <c r="GX632" i="1"/>
  <c r="P632" i="1"/>
  <c r="P618" i="1"/>
  <c r="GX616" i="1"/>
  <c r="P616" i="1"/>
  <c r="FV739" i="1"/>
  <c r="FV607" i="1" s="1"/>
  <c r="T634" i="1"/>
  <c r="T632" i="1"/>
  <c r="GX622" i="1"/>
  <c r="R622" i="1"/>
  <c r="U622" i="1"/>
  <c r="Q622" i="1"/>
  <c r="R620" i="1"/>
  <c r="U620" i="1"/>
  <c r="Q620" i="1"/>
  <c r="T618" i="1"/>
  <c r="T616" i="1"/>
  <c r="GX634" i="1"/>
  <c r="R634" i="1"/>
  <c r="U634" i="1"/>
  <c r="Q634" i="1"/>
  <c r="R632" i="1"/>
  <c r="U632" i="1"/>
  <c r="Q632" i="1"/>
  <c r="T628" i="1"/>
  <c r="P622" i="1"/>
  <c r="GX620" i="1"/>
  <c r="P620" i="1"/>
  <c r="GX618" i="1"/>
  <c r="R618" i="1"/>
  <c r="U618" i="1"/>
  <c r="Q618" i="1"/>
  <c r="R616" i="1"/>
  <c r="CY616" i="1" s="1"/>
  <c r="X616" i="1" s="1"/>
  <c r="U616" i="1"/>
  <c r="Q616" i="1"/>
  <c r="U625" i="1"/>
  <c r="U623" i="1"/>
  <c r="W621" i="1"/>
  <c r="V621" i="1"/>
  <c r="Q621" i="1"/>
  <c r="W619" i="1"/>
  <c r="V619" i="1"/>
  <c r="R619" i="1"/>
  <c r="W611" i="1"/>
  <c r="V611" i="1"/>
  <c r="R611" i="1"/>
  <c r="DG951" i="3"/>
  <c r="DF944" i="3"/>
  <c r="DJ944" i="3" s="1"/>
  <c r="CD739" i="1"/>
  <c r="CD607" i="1" s="1"/>
  <c r="BY739" i="1"/>
  <c r="BY607" i="1" s="1"/>
  <c r="U633" i="1"/>
  <c r="U617" i="1"/>
  <c r="CC739" i="1"/>
  <c r="AT739" i="1" s="1"/>
  <c r="AT607" i="1" s="1"/>
  <c r="W625" i="1"/>
  <c r="V625" i="1"/>
  <c r="Q625" i="1"/>
  <c r="W623" i="1"/>
  <c r="V623" i="1"/>
  <c r="R623" i="1"/>
  <c r="BZ739" i="1"/>
  <c r="BZ607" i="1" s="1"/>
  <c r="T572" i="1"/>
  <c r="R572" i="1"/>
  <c r="U572" i="1"/>
  <c r="Q572" i="1"/>
  <c r="GX566" i="1"/>
  <c r="P566" i="1"/>
  <c r="P560" i="1"/>
  <c r="GX558" i="1"/>
  <c r="P558" i="1"/>
  <c r="T1075" i="8"/>
  <c r="H1075" i="8"/>
  <c r="CV569" i="1"/>
  <c r="U569" i="1" s="1"/>
  <c r="H1074" i="8"/>
  <c r="CQ569" i="1"/>
  <c r="P569" i="1" s="1"/>
  <c r="H1071" i="8"/>
  <c r="T1071" i="8"/>
  <c r="T570" i="1"/>
  <c r="CT569" i="1"/>
  <c r="S569" i="1" s="1"/>
  <c r="H1072" i="8"/>
  <c r="T1068" i="8"/>
  <c r="H1068" i="8"/>
  <c r="T1073" i="8"/>
  <c r="H1073" i="8"/>
  <c r="T1072" i="8"/>
  <c r="GX572" i="1"/>
  <c r="P572" i="1"/>
  <c r="T1077" i="8"/>
  <c r="H1077" i="8"/>
  <c r="GX570" i="1"/>
  <c r="R570" i="1"/>
  <c r="U570" i="1"/>
  <c r="Q570" i="1"/>
  <c r="AD569" i="1"/>
  <c r="T1069" i="8" s="1"/>
  <c r="H1070" i="8"/>
  <c r="GM1070" i="8"/>
  <c r="AB570" i="1"/>
  <c r="P570" i="1"/>
  <c r="DF929" i="3"/>
  <c r="W573" i="1"/>
  <c r="V573" i="1"/>
  <c r="Q573" i="1"/>
  <c r="W571" i="1"/>
  <c r="V571" i="1"/>
  <c r="R571" i="1"/>
  <c r="U573" i="1"/>
  <c r="P573" i="1"/>
  <c r="U571" i="1"/>
  <c r="DG934" i="3"/>
  <c r="DG936" i="3"/>
  <c r="DF931" i="3"/>
  <c r="DG927" i="3"/>
  <c r="DG925" i="3"/>
  <c r="GX564" i="1"/>
  <c r="R564" i="1"/>
  <c r="U564" i="1"/>
  <c r="Q564" i="1"/>
  <c r="W561" i="1"/>
  <c r="V561" i="1"/>
  <c r="R561" i="1"/>
  <c r="GX556" i="1"/>
  <c r="R556" i="1"/>
  <c r="U556" i="1"/>
  <c r="Q556" i="1"/>
  <c r="R554" i="1"/>
  <c r="U554" i="1"/>
  <c r="P556" i="1"/>
  <c r="GX554" i="1"/>
  <c r="R558" i="1"/>
  <c r="U558" i="1"/>
  <c r="Q558" i="1"/>
  <c r="T566" i="1"/>
  <c r="DF907" i="3"/>
  <c r="DJ907" i="3" s="1"/>
  <c r="T558" i="1"/>
  <c r="DF919" i="3"/>
  <c r="DJ919" i="3" s="1"/>
  <c r="GX562" i="1"/>
  <c r="T1058" i="8"/>
  <c r="H1058" i="8"/>
  <c r="T556" i="1"/>
  <c r="CT553" i="1"/>
  <c r="S553" i="1" s="1"/>
  <c r="H1048" i="8"/>
  <c r="T1047" i="8"/>
  <c r="T1044" i="8"/>
  <c r="H1047" i="8"/>
  <c r="H1044" i="8"/>
  <c r="T1048" i="8"/>
  <c r="T1062" i="8"/>
  <c r="H1062" i="8"/>
  <c r="H1056" i="8"/>
  <c r="T1056" i="8"/>
  <c r="T1054" i="8"/>
  <c r="H1054" i="8"/>
  <c r="CS553" i="1"/>
  <c r="R553" i="1" s="1"/>
  <c r="H1046" i="8"/>
  <c r="GM1046" i="8"/>
  <c r="T1060" i="8"/>
  <c r="H1060" i="8"/>
  <c r="T1052" i="8"/>
  <c r="H1052" i="8"/>
  <c r="T1050" i="8"/>
  <c r="H1050" i="8"/>
  <c r="CV553" i="1"/>
  <c r="U553" i="1" s="1"/>
  <c r="H1049" i="8"/>
  <c r="AB564" i="1"/>
  <c r="AB560" i="1"/>
  <c r="AB556" i="1"/>
  <c r="W557" i="1"/>
  <c r="V557" i="1"/>
  <c r="P554" i="1"/>
  <c r="U567" i="1"/>
  <c r="P567" i="1"/>
  <c r="U565" i="1"/>
  <c r="U557" i="1"/>
  <c r="GX563" i="1"/>
  <c r="U555" i="1"/>
  <c r="P555" i="1"/>
  <c r="DF909" i="3"/>
  <c r="GX567" i="1"/>
  <c r="W563" i="1"/>
  <c r="V563" i="1"/>
  <c r="Q563" i="1"/>
  <c r="W567" i="1"/>
  <c r="V567" i="1"/>
  <c r="Q567" i="1"/>
  <c r="W565" i="1"/>
  <c r="V565" i="1"/>
  <c r="R565" i="1"/>
  <c r="U563" i="1"/>
  <c r="P563" i="1"/>
  <c r="U561" i="1"/>
  <c r="W559" i="1"/>
  <c r="V559" i="1"/>
  <c r="Q559" i="1"/>
  <c r="R557" i="1"/>
  <c r="U559" i="1"/>
  <c r="P559" i="1"/>
  <c r="W555" i="1"/>
  <c r="V555" i="1"/>
  <c r="Q555" i="1"/>
  <c r="P562" i="1"/>
  <c r="Q554" i="1"/>
  <c r="DG896" i="3"/>
  <c r="P564" i="1"/>
  <c r="T562" i="1"/>
  <c r="DF903" i="3"/>
  <c r="DG898" i="3"/>
  <c r="DF893" i="3"/>
  <c r="R562" i="1"/>
  <c r="U562" i="1"/>
  <c r="Q562" i="1"/>
  <c r="T560" i="1"/>
  <c r="DG900" i="3"/>
  <c r="U550" i="1"/>
  <c r="P545" i="1"/>
  <c r="T547" i="1"/>
  <c r="DF891" i="3"/>
  <c r="DJ891" i="3" s="1"/>
  <c r="GX549" i="1"/>
  <c r="R549" i="1"/>
  <c r="U549" i="1"/>
  <c r="Q549" i="1"/>
  <c r="R547" i="1"/>
  <c r="U547" i="1"/>
  <c r="Q547" i="1"/>
  <c r="T545" i="1"/>
  <c r="CT544" i="1"/>
  <c r="S544" i="1" s="1"/>
  <c r="H1029" i="8"/>
  <c r="T1028" i="8"/>
  <c r="T1025" i="8"/>
  <c r="H1028" i="8"/>
  <c r="H1025" i="8"/>
  <c r="T1029" i="8"/>
  <c r="V460" i="1"/>
  <c r="W550" i="1"/>
  <c r="V550" i="1"/>
  <c r="R550" i="1"/>
  <c r="CY550" i="1" s="1"/>
  <c r="X550" i="1" s="1"/>
  <c r="P549" i="1"/>
  <c r="T1035" i="8"/>
  <c r="H1035" i="8"/>
  <c r="GX547" i="1"/>
  <c r="P547" i="1"/>
  <c r="T1033" i="8"/>
  <c r="H1033" i="8"/>
  <c r="GX545" i="1"/>
  <c r="R545" i="1"/>
  <c r="U545" i="1"/>
  <c r="Q545" i="1"/>
  <c r="AD544" i="1"/>
  <c r="CR544" i="1" s="1"/>
  <c r="Q544" i="1" s="1"/>
  <c r="H1027" i="8"/>
  <c r="GM1027" i="8"/>
  <c r="T1031" i="8"/>
  <c r="H1031" i="8"/>
  <c r="CV544" i="1"/>
  <c r="U544" i="1" s="1"/>
  <c r="H1030" i="8"/>
  <c r="AB549" i="1"/>
  <c r="AB545" i="1"/>
  <c r="W546" i="1"/>
  <c r="V546" i="1"/>
  <c r="U546" i="1"/>
  <c r="W548" i="1"/>
  <c r="V548" i="1"/>
  <c r="Q548" i="1"/>
  <c r="R546" i="1"/>
  <c r="CZ546" i="1" s="1"/>
  <c r="Y546" i="1" s="1"/>
  <c r="U548" i="1"/>
  <c r="P548" i="1"/>
  <c r="T549" i="1"/>
  <c r="DF883" i="3"/>
  <c r="DJ883" i="3" s="1"/>
  <c r="DG881" i="3"/>
  <c r="W540" i="1"/>
  <c r="V540" i="1"/>
  <c r="GX533" i="1"/>
  <c r="R533" i="1"/>
  <c r="U533" i="1"/>
  <c r="Q533" i="1"/>
  <c r="R531" i="1"/>
  <c r="CY531" i="1" s="1"/>
  <c r="X531" i="1" s="1"/>
  <c r="U540" i="1"/>
  <c r="T533" i="1"/>
  <c r="T531" i="1"/>
  <c r="V511" i="1"/>
  <c r="V487" i="1"/>
  <c r="V446" i="1"/>
  <c r="T541" i="1"/>
  <c r="R541" i="1"/>
  <c r="CY541" i="1" s="1"/>
  <c r="X541" i="1" s="1"/>
  <c r="U541" i="1"/>
  <c r="CT536" i="1"/>
  <c r="S536" i="1" s="1"/>
  <c r="H1013" i="8"/>
  <c r="T1012" i="8"/>
  <c r="H1012" i="8"/>
  <c r="T1010" i="8"/>
  <c r="H1010" i="8"/>
  <c r="T1013" i="8"/>
  <c r="GX541" i="1"/>
  <c r="P541" i="1"/>
  <c r="T1019" i="8"/>
  <c r="H1019" i="8"/>
  <c r="T1017" i="8"/>
  <c r="H1017" i="8"/>
  <c r="T1015" i="8"/>
  <c r="H1015" i="8"/>
  <c r="CV536" i="1"/>
  <c r="U536" i="1" s="1"/>
  <c r="H1014" i="8"/>
  <c r="AB539" i="1"/>
  <c r="T539" i="1"/>
  <c r="T537" i="1"/>
  <c r="GX539" i="1"/>
  <c r="R539" i="1"/>
  <c r="U539" i="1"/>
  <c r="Q539" i="1"/>
  <c r="R537" i="1"/>
  <c r="U537" i="1"/>
  <c r="Q537" i="1"/>
  <c r="P539" i="1"/>
  <c r="GX537" i="1"/>
  <c r="P537" i="1"/>
  <c r="U538" i="1"/>
  <c r="P538" i="1"/>
  <c r="W542" i="1"/>
  <c r="V542" i="1"/>
  <c r="Q542" i="1"/>
  <c r="R540" i="1"/>
  <c r="CZ540" i="1" s="1"/>
  <c r="Y540" i="1" s="1"/>
  <c r="U542" i="1"/>
  <c r="P542" i="1"/>
  <c r="W538" i="1"/>
  <c r="V538" i="1"/>
  <c r="Q538" i="1"/>
  <c r="Q541" i="1"/>
  <c r="U531" i="1"/>
  <c r="CT530" i="1"/>
  <c r="S530" i="1" s="1"/>
  <c r="H999" i="8"/>
  <c r="T998" i="8"/>
  <c r="H998" i="8"/>
  <c r="T1000" i="8"/>
  <c r="H1000" i="8"/>
  <c r="T999" i="8"/>
  <c r="T1004" i="8"/>
  <c r="H1004" i="8"/>
  <c r="T1002" i="8"/>
  <c r="H1002" i="8"/>
  <c r="CV530" i="1"/>
  <c r="U530" i="1" s="1"/>
  <c r="H1001" i="8"/>
  <c r="U534" i="1"/>
  <c r="AB533" i="1"/>
  <c r="W534" i="1"/>
  <c r="GX531" i="1"/>
  <c r="U532" i="1"/>
  <c r="P532" i="1"/>
  <c r="V534" i="1"/>
  <c r="R534" i="1"/>
  <c r="W532" i="1"/>
  <c r="V532" i="1"/>
  <c r="Q532" i="1"/>
  <c r="P533" i="1"/>
  <c r="P531" i="1"/>
  <c r="Q531" i="1"/>
  <c r="DF859" i="3"/>
  <c r="U528" i="1"/>
  <c r="R523" i="1"/>
  <c r="CY523" i="1" s="1"/>
  <c r="X523" i="1" s="1"/>
  <c r="V523" i="1"/>
  <c r="W528" i="1"/>
  <c r="U523" i="1"/>
  <c r="GX517" i="1"/>
  <c r="P517" i="1"/>
  <c r="V507" i="1"/>
  <c r="V503" i="1"/>
  <c r="V485" i="1"/>
  <c r="V444" i="1"/>
  <c r="AD526" i="1"/>
  <c r="CR526" i="1" s="1"/>
  <c r="Q526" i="1" s="1"/>
  <c r="GM988" i="8"/>
  <c r="H988" i="8"/>
  <c r="CV526" i="1"/>
  <c r="U526" i="1" s="1"/>
  <c r="H991" i="8"/>
  <c r="V456" i="1"/>
  <c r="GX527" i="1"/>
  <c r="P527" i="1"/>
  <c r="T992" i="8"/>
  <c r="H992" i="8"/>
  <c r="CT526" i="1"/>
  <c r="S526" i="1" s="1"/>
  <c r="T990" i="8"/>
  <c r="H990" i="8"/>
  <c r="T989" i="8"/>
  <c r="T986" i="8"/>
  <c r="H989" i="8"/>
  <c r="H986" i="8"/>
  <c r="U506" i="1"/>
  <c r="AB527" i="1"/>
  <c r="T527" i="1"/>
  <c r="R527" i="1"/>
  <c r="U527" i="1"/>
  <c r="V528" i="1"/>
  <c r="R528" i="1"/>
  <c r="CY528" i="1" s="1"/>
  <c r="X528" i="1" s="1"/>
  <c r="DF851" i="3"/>
  <c r="Q527" i="1"/>
  <c r="DG847" i="3"/>
  <c r="DG843" i="3"/>
  <c r="DF849" i="3"/>
  <c r="DJ849" i="3" s="1"/>
  <c r="DG845" i="3"/>
  <c r="T524" i="1"/>
  <c r="T522" i="1"/>
  <c r="T380" i="1"/>
  <c r="W160" i="1"/>
  <c r="GX498" i="1"/>
  <c r="T498" i="1"/>
  <c r="W522" i="1"/>
  <c r="V522" i="1"/>
  <c r="GX515" i="1"/>
  <c r="R515" i="1"/>
  <c r="U515" i="1"/>
  <c r="Q515" i="1"/>
  <c r="U489" i="1"/>
  <c r="Q489" i="1"/>
  <c r="W478" i="1"/>
  <c r="V478" i="1"/>
  <c r="GX466" i="1"/>
  <c r="R466" i="1"/>
  <c r="U466" i="1"/>
  <c r="R464" i="1"/>
  <c r="U464" i="1"/>
  <c r="S513" i="1"/>
  <c r="S380" i="1"/>
  <c r="S364" i="1"/>
  <c r="V160" i="1"/>
  <c r="S67" i="1"/>
  <c r="S507" i="1"/>
  <c r="W516" i="1"/>
  <c r="V516" i="1"/>
  <c r="GX511" i="1"/>
  <c r="R489" i="1"/>
  <c r="P489" i="1"/>
  <c r="GX487" i="1"/>
  <c r="R487" i="1"/>
  <c r="U478" i="1"/>
  <c r="GX464" i="1"/>
  <c r="U522" i="1"/>
  <c r="U487" i="1"/>
  <c r="GX523" i="1"/>
  <c r="P523" i="1"/>
  <c r="T980" i="8"/>
  <c r="H980" i="8"/>
  <c r="GX521" i="1"/>
  <c r="R521" i="1"/>
  <c r="U521" i="1"/>
  <c r="Q521" i="1"/>
  <c r="T978" i="8"/>
  <c r="H978" i="8"/>
  <c r="CT520" i="1"/>
  <c r="S520" i="1" s="1"/>
  <c r="H975" i="8"/>
  <c r="T971" i="8"/>
  <c r="H971" i="8"/>
  <c r="T976" i="8"/>
  <c r="H976" i="8"/>
  <c r="T975" i="8"/>
  <c r="R513" i="1"/>
  <c r="AD520" i="1"/>
  <c r="CR520" i="1" s="1"/>
  <c r="Q520" i="1" s="1"/>
  <c r="H973" i="8"/>
  <c r="GM973" i="8"/>
  <c r="T521" i="1"/>
  <c r="CV520" i="1"/>
  <c r="U520" i="1" s="1"/>
  <c r="H977" i="8"/>
  <c r="CQ520" i="1"/>
  <c r="P520" i="1" s="1"/>
  <c r="H974" i="8"/>
  <c r="T974" i="8"/>
  <c r="AB521" i="1"/>
  <c r="R522" i="1"/>
  <c r="P521" i="1"/>
  <c r="W524" i="1"/>
  <c r="V524" i="1"/>
  <c r="Q524" i="1"/>
  <c r="DG836" i="3"/>
  <c r="U524" i="1"/>
  <c r="P524" i="1"/>
  <c r="DG838" i="3"/>
  <c r="DF833" i="3"/>
  <c r="DG829" i="3"/>
  <c r="T523" i="1"/>
  <c r="Q523" i="1"/>
  <c r="DG827" i="3"/>
  <c r="U513" i="1"/>
  <c r="W508" i="1"/>
  <c r="V508" i="1"/>
  <c r="W506" i="1"/>
  <c r="V506" i="1"/>
  <c r="R506" i="1"/>
  <c r="GX501" i="1"/>
  <c r="R501" i="1"/>
  <c r="U501" i="1"/>
  <c r="Q501" i="1"/>
  <c r="GX505" i="1"/>
  <c r="R505" i="1"/>
  <c r="U505" i="1"/>
  <c r="T454" i="1"/>
  <c r="P505" i="1"/>
  <c r="GX503" i="1"/>
  <c r="P503" i="1"/>
  <c r="R497" i="1"/>
  <c r="P497" i="1"/>
  <c r="R454" i="1"/>
  <c r="P454" i="1"/>
  <c r="GX513" i="1"/>
  <c r="P513" i="1"/>
  <c r="V497" i="1"/>
  <c r="GX458" i="1"/>
  <c r="P458" i="1"/>
  <c r="H959" i="8"/>
  <c r="T959" i="8"/>
  <c r="CV510" i="1"/>
  <c r="U510" i="1" s="1"/>
  <c r="H958" i="8"/>
  <c r="Q505" i="1"/>
  <c r="T965" i="8"/>
  <c r="H965" i="8"/>
  <c r="Q513" i="1"/>
  <c r="T511" i="1"/>
  <c r="CT510" i="1"/>
  <c r="S510" i="1" s="1"/>
  <c r="T957" i="8"/>
  <c r="H957" i="8"/>
  <c r="T956" i="8"/>
  <c r="H956" i="8"/>
  <c r="T954" i="8"/>
  <c r="H954" i="8"/>
  <c r="T963" i="8"/>
  <c r="H963" i="8"/>
  <c r="T961" i="8"/>
  <c r="H961" i="8"/>
  <c r="R511" i="1"/>
  <c r="U511" i="1"/>
  <c r="CR510" i="1"/>
  <c r="Q510" i="1" s="1"/>
  <c r="T955" i="8"/>
  <c r="H955" i="8"/>
  <c r="AB515" i="1"/>
  <c r="AB511" i="1"/>
  <c r="DF817" i="3"/>
  <c r="DJ817" i="3" s="1"/>
  <c r="T517" i="1"/>
  <c r="P511" i="1"/>
  <c r="R517" i="1"/>
  <c r="U517" i="1"/>
  <c r="DG819" i="3"/>
  <c r="W518" i="1"/>
  <c r="V518" i="1"/>
  <c r="Q518" i="1"/>
  <c r="R516" i="1"/>
  <c r="U518" i="1"/>
  <c r="P518" i="1"/>
  <c r="U516" i="1"/>
  <c r="W514" i="1"/>
  <c r="V514" i="1"/>
  <c r="Q514" i="1"/>
  <c r="W512" i="1"/>
  <c r="V512" i="1"/>
  <c r="R512" i="1"/>
  <c r="CZ512" i="1" s="1"/>
  <c r="Y512" i="1" s="1"/>
  <c r="DF821" i="3"/>
  <c r="DJ821" i="3" s="1"/>
  <c r="U514" i="1"/>
  <c r="P514" i="1"/>
  <c r="U512" i="1"/>
  <c r="P515" i="1"/>
  <c r="Q511" i="1"/>
  <c r="DF811" i="3"/>
  <c r="Q517" i="1"/>
  <c r="T515" i="1"/>
  <c r="T513" i="1"/>
  <c r="T501" i="1"/>
  <c r="GX495" i="1"/>
  <c r="R495" i="1"/>
  <c r="U495" i="1"/>
  <c r="Q495" i="1"/>
  <c r="DF809" i="3"/>
  <c r="V430" i="1"/>
  <c r="H942" i="8"/>
  <c r="T942" i="8"/>
  <c r="CV500" i="1"/>
  <c r="U500" i="1" s="1"/>
  <c r="H941" i="8"/>
  <c r="V481" i="1"/>
  <c r="DG804" i="3"/>
  <c r="DG732" i="3"/>
  <c r="R507" i="1"/>
  <c r="T503" i="1"/>
  <c r="V479" i="1"/>
  <c r="GX507" i="1"/>
  <c r="P507" i="1"/>
  <c r="T948" i="8"/>
  <c r="H948" i="8"/>
  <c r="R503" i="1"/>
  <c r="U503" i="1"/>
  <c r="Q503" i="1"/>
  <c r="CT500" i="1"/>
  <c r="S500" i="1" s="1"/>
  <c r="T940" i="8"/>
  <c r="H940" i="8"/>
  <c r="T939" i="8"/>
  <c r="T936" i="8"/>
  <c r="H939" i="8"/>
  <c r="H936" i="8"/>
  <c r="V491" i="1"/>
  <c r="T946" i="8"/>
  <c r="H946" i="8"/>
  <c r="T944" i="8"/>
  <c r="H944" i="8"/>
  <c r="AD500" i="1"/>
  <c r="CR500" i="1" s="1"/>
  <c r="Q500" i="1" s="1"/>
  <c r="GM938" i="8"/>
  <c r="H938" i="8"/>
  <c r="R493" i="1"/>
  <c r="U493" i="1"/>
  <c r="Q493" i="1"/>
  <c r="V489" i="1"/>
  <c r="AB505" i="1"/>
  <c r="AB501" i="1"/>
  <c r="U507" i="1"/>
  <c r="T505" i="1"/>
  <c r="DG806" i="3"/>
  <c r="T507" i="1"/>
  <c r="P501" i="1"/>
  <c r="U508" i="1"/>
  <c r="P508" i="1"/>
  <c r="W504" i="1"/>
  <c r="V504" i="1"/>
  <c r="Q504" i="1"/>
  <c r="W502" i="1"/>
  <c r="V502" i="1"/>
  <c r="R502" i="1"/>
  <c r="CY502" i="1" s="1"/>
  <c r="X502" i="1" s="1"/>
  <c r="U504" i="1"/>
  <c r="P504" i="1"/>
  <c r="U502" i="1"/>
  <c r="DG800" i="3"/>
  <c r="DG802" i="3"/>
  <c r="Q508" i="1"/>
  <c r="DF794" i="3"/>
  <c r="DJ794" i="3" s="1"/>
  <c r="DG790" i="3"/>
  <c r="DF785" i="3"/>
  <c r="Q507" i="1"/>
  <c r="DG792" i="3"/>
  <c r="DG788" i="3"/>
  <c r="S486" i="1"/>
  <c r="W444" i="1"/>
  <c r="S492" i="1"/>
  <c r="T486" i="1"/>
  <c r="S482" i="1"/>
  <c r="W446" i="1"/>
  <c r="T435" i="1"/>
  <c r="V310" i="1"/>
  <c r="W262" i="1"/>
  <c r="T249" i="1"/>
  <c r="T241" i="1"/>
  <c r="W58" i="1"/>
  <c r="P495" i="1"/>
  <c r="GX493" i="1"/>
  <c r="P493" i="1"/>
  <c r="GX485" i="1"/>
  <c r="V442" i="1"/>
  <c r="T482" i="1"/>
  <c r="S444" i="1"/>
  <c r="S435" i="1"/>
  <c r="T492" i="1"/>
  <c r="W341" i="1"/>
  <c r="V495" i="1"/>
  <c r="W495" i="1"/>
  <c r="W477" i="1"/>
  <c r="W467" i="1"/>
  <c r="W436" i="1"/>
  <c r="S436" i="1"/>
  <c r="T495" i="1"/>
  <c r="T493" i="1"/>
  <c r="T487" i="1"/>
  <c r="T485" i="1"/>
  <c r="U467" i="1"/>
  <c r="V432" i="1"/>
  <c r="DF715" i="3"/>
  <c r="DJ715" i="3" s="1"/>
  <c r="U497" i="1"/>
  <c r="GX477" i="1"/>
  <c r="T464" i="1"/>
  <c r="T458" i="1"/>
  <c r="DF779" i="3"/>
  <c r="DJ779" i="3" s="1"/>
  <c r="GX475" i="1"/>
  <c r="R458" i="1"/>
  <c r="U458" i="1"/>
  <c r="Q458" i="1"/>
  <c r="P432" i="1"/>
  <c r="T475" i="1"/>
  <c r="T928" i="8"/>
  <c r="H928" i="8"/>
  <c r="T926" i="8"/>
  <c r="H926" i="8"/>
  <c r="T920" i="8"/>
  <c r="H920" i="8"/>
  <c r="T918" i="8"/>
  <c r="H918" i="8"/>
  <c r="CV484" i="1"/>
  <c r="U484" i="1" s="1"/>
  <c r="H917" i="8"/>
  <c r="DG757" i="3"/>
  <c r="H924" i="8"/>
  <c r="T924" i="8"/>
  <c r="T489" i="1"/>
  <c r="DG759" i="3"/>
  <c r="CT484" i="1"/>
  <c r="S484" i="1" s="1"/>
  <c r="H916" i="8"/>
  <c r="T915" i="8"/>
  <c r="T912" i="8"/>
  <c r="H915" i="8"/>
  <c r="H912" i="8"/>
  <c r="T916" i="8"/>
  <c r="T930" i="8"/>
  <c r="H930" i="8"/>
  <c r="T922" i="8"/>
  <c r="H922" i="8"/>
  <c r="CS484" i="1"/>
  <c r="R484" i="1" s="1"/>
  <c r="H914" i="8"/>
  <c r="GM914" i="8"/>
  <c r="AB495" i="1"/>
  <c r="AB491" i="1"/>
  <c r="AB487" i="1"/>
  <c r="S498" i="1"/>
  <c r="W491" i="1"/>
  <c r="T491" i="1"/>
  <c r="GX490" i="1"/>
  <c r="GX491" i="1"/>
  <c r="R491" i="1"/>
  <c r="U491" i="1"/>
  <c r="W488" i="1"/>
  <c r="T497" i="1"/>
  <c r="U488" i="1"/>
  <c r="DF783" i="3"/>
  <c r="DJ783" i="3" s="1"/>
  <c r="DF765" i="3"/>
  <c r="DJ765" i="3" s="1"/>
  <c r="U494" i="1"/>
  <c r="P494" i="1"/>
  <c r="U492" i="1"/>
  <c r="U486" i="1"/>
  <c r="P486" i="1"/>
  <c r="W498" i="1"/>
  <c r="V498" i="1"/>
  <c r="Q498" i="1"/>
  <c r="W496" i="1"/>
  <c r="V496" i="1"/>
  <c r="R496" i="1"/>
  <c r="W490" i="1"/>
  <c r="V490" i="1"/>
  <c r="Q490" i="1"/>
  <c r="V488" i="1"/>
  <c r="R488" i="1"/>
  <c r="U498" i="1"/>
  <c r="P498" i="1"/>
  <c r="U496" i="1"/>
  <c r="W494" i="1"/>
  <c r="V494" i="1"/>
  <c r="Q494" i="1"/>
  <c r="W492" i="1"/>
  <c r="V492" i="1"/>
  <c r="R492" i="1"/>
  <c r="U490" i="1"/>
  <c r="P490" i="1"/>
  <c r="W486" i="1"/>
  <c r="V486" i="1"/>
  <c r="Q486" i="1"/>
  <c r="P491" i="1"/>
  <c r="CP483" i="1"/>
  <c r="O483" i="1" s="1"/>
  <c r="Q497" i="1"/>
  <c r="DG753" i="3"/>
  <c r="Q487" i="1"/>
  <c r="R485" i="1"/>
  <c r="U485" i="1"/>
  <c r="Q485" i="1"/>
  <c r="DG755" i="3"/>
  <c r="Q491" i="1"/>
  <c r="P487" i="1"/>
  <c r="P485" i="1"/>
  <c r="DF761" i="3"/>
  <c r="U482" i="1"/>
  <c r="V454" i="1"/>
  <c r="R479" i="1"/>
  <c r="U479" i="1"/>
  <c r="Q479" i="1"/>
  <c r="T481" i="1"/>
  <c r="GX480" i="1"/>
  <c r="GX479" i="1"/>
  <c r="P479" i="1"/>
  <c r="V440" i="1"/>
  <c r="T906" i="8"/>
  <c r="H906" i="8"/>
  <c r="T479" i="1"/>
  <c r="GX460" i="1"/>
  <c r="CT474" i="1"/>
  <c r="S474" i="1" s="1"/>
  <c r="T898" i="8"/>
  <c r="H898" i="8"/>
  <c r="T897" i="8"/>
  <c r="T894" i="8"/>
  <c r="H897" i="8"/>
  <c r="H894" i="8"/>
  <c r="T904" i="8"/>
  <c r="H904" i="8"/>
  <c r="CS474" i="1"/>
  <c r="R474" i="1" s="1"/>
  <c r="GM896" i="8"/>
  <c r="H896" i="8"/>
  <c r="GX481" i="1"/>
  <c r="T902" i="8"/>
  <c r="H902" i="8"/>
  <c r="H900" i="8"/>
  <c r="T900" i="8"/>
  <c r="CV474" i="1"/>
  <c r="U474" i="1" s="1"/>
  <c r="H899" i="8"/>
  <c r="AB481" i="1"/>
  <c r="AB477" i="1"/>
  <c r="DG744" i="3"/>
  <c r="R481" i="1"/>
  <c r="W480" i="1"/>
  <c r="V480" i="1"/>
  <c r="Q480" i="1"/>
  <c r="R478" i="1"/>
  <c r="CZ478" i="1" s="1"/>
  <c r="Y478" i="1" s="1"/>
  <c r="W482" i="1"/>
  <c r="V482" i="1"/>
  <c r="R482" i="1"/>
  <c r="U480" i="1"/>
  <c r="P480" i="1"/>
  <c r="W476" i="1"/>
  <c r="V476" i="1"/>
  <c r="Q476" i="1"/>
  <c r="DG746" i="3"/>
  <c r="U476" i="1"/>
  <c r="P476" i="1"/>
  <c r="DG745" i="3"/>
  <c r="P481" i="1"/>
  <c r="CP473" i="1"/>
  <c r="O473" i="1" s="1"/>
  <c r="T477" i="1"/>
  <c r="R477" i="1"/>
  <c r="U477" i="1"/>
  <c r="Q477" i="1"/>
  <c r="R475" i="1"/>
  <c r="U475" i="1"/>
  <c r="Q475" i="1"/>
  <c r="DG743" i="3"/>
  <c r="DG738" i="3"/>
  <c r="U481" i="1"/>
  <c r="Q481" i="1"/>
  <c r="P477" i="1"/>
  <c r="P475" i="1"/>
  <c r="DG736" i="3"/>
  <c r="CT471" i="1"/>
  <c r="S471" i="1" s="1"/>
  <c r="H884" i="8"/>
  <c r="T886" i="8"/>
  <c r="H886" i="8"/>
  <c r="T885" i="8"/>
  <c r="H885" i="8"/>
  <c r="T884" i="8"/>
  <c r="CP470" i="1"/>
  <c r="O470" i="1" s="1"/>
  <c r="CV471" i="1"/>
  <c r="U471" i="1" s="1"/>
  <c r="H887" i="8"/>
  <c r="CV469" i="1"/>
  <c r="U469" i="1" s="1"/>
  <c r="H880" i="8"/>
  <c r="DG734" i="3"/>
  <c r="CT469" i="1"/>
  <c r="S469" i="1" s="1"/>
  <c r="H877" i="8"/>
  <c r="T879" i="8"/>
  <c r="T877" i="8"/>
  <c r="H879" i="8"/>
  <c r="T878" i="8"/>
  <c r="H878" i="8"/>
  <c r="DF734" i="3"/>
  <c r="CP468" i="1"/>
  <c r="O468" i="1" s="1"/>
  <c r="R460" i="1"/>
  <c r="U460" i="1"/>
  <c r="Q460" i="1"/>
  <c r="P460" i="1"/>
  <c r="T460" i="1"/>
  <c r="CS463" i="1"/>
  <c r="R463" i="1" s="1"/>
  <c r="H864" i="8"/>
  <c r="GM864" i="8"/>
  <c r="DG727" i="3"/>
  <c r="T871" i="8"/>
  <c r="H871" i="8"/>
  <c r="T869" i="8"/>
  <c r="H869" i="8"/>
  <c r="CV463" i="1"/>
  <c r="U463" i="1" s="1"/>
  <c r="H868" i="8"/>
  <c r="H865" i="8"/>
  <c r="T865" i="8"/>
  <c r="CT463" i="1"/>
  <c r="S463" i="1" s="1"/>
  <c r="H866" i="8"/>
  <c r="T862" i="8"/>
  <c r="H862" i="8"/>
  <c r="T867" i="8"/>
  <c r="H867" i="8"/>
  <c r="T866" i="8"/>
  <c r="AB466" i="1"/>
  <c r="V467" i="1"/>
  <c r="P464" i="1"/>
  <c r="W465" i="1"/>
  <c r="V465" i="1"/>
  <c r="Q465" i="1"/>
  <c r="DF731" i="3"/>
  <c r="DG728" i="3"/>
  <c r="U465" i="1"/>
  <c r="P465" i="1"/>
  <c r="DF730" i="3"/>
  <c r="R467" i="1"/>
  <c r="CZ467" i="1" s="1"/>
  <c r="Y467" i="1" s="1"/>
  <c r="Q466" i="1"/>
  <c r="Q464" i="1"/>
  <c r="DF717" i="3"/>
  <c r="P466" i="1"/>
  <c r="DG722" i="3"/>
  <c r="DG720" i="3"/>
  <c r="T466" i="1"/>
  <c r="U454" i="1"/>
  <c r="S285" i="1"/>
  <c r="S260" i="1"/>
  <c r="W268" i="1"/>
  <c r="V422" i="1"/>
  <c r="T461" i="1"/>
  <c r="T457" i="1"/>
  <c r="S302" i="1"/>
  <c r="S275" i="1"/>
  <c r="P446" i="1"/>
  <c r="GX444" i="1"/>
  <c r="P444" i="1"/>
  <c r="GX459" i="1"/>
  <c r="E854" i="8"/>
  <c r="H850" i="8"/>
  <c r="T850" i="8"/>
  <c r="CV453" i="1"/>
  <c r="U453" i="1" s="1"/>
  <c r="H849" i="8"/>
  <c r="T854" i="8"/>
  <c r="H854" i="8"/>
  <c r="GX456" i="1"/>
  <c r="T856" i="8"/>
  <c r="H856" i="8"/>
  <c r="T852" i="8"/>
  <c r="H852" i="8"/>
  <c r="CT453" i="1"/>
  <c r="S453" i="1" s="1"/>
  <c r="T848" i="8"/>
  <c r="H848" i="8"/>
  <c r="T847" i="8"/>
  <c r="H847" i="8"/>
  <c r="T845" i="8"/>
  <c r="H845" i="8"/>
  <c r="AB460" i="1"/>
  <c r="AB456" i="1"/>
  <c r="S459" i="1"/>
  <c r="T459" i="1"/>
  <c r="W455" i="1"/>
  <c r="W457" i="1"/>
  <c r="DG712" i="3"/>
  <c r="U459" i="1"/>
  <c r="U457" i="1"/>
  <c r="DF707" i="3"/>
  <c r="DJ707" i="3" s="1"/>
  <c r="P459" i="1"/>
  <c r="GX455" i="1"/>
  <c r="W461" i="1"/>
  <c r="V461" i="1"/>
  <c r="R461" i="1"/>
  <c r="CZ461" i="1" s="1"/>
  <c r="Y461" i="1" s="1"/>
  <c r="V455" i="1"/>
  <c r="Q455" i="1"/>
  <c r="U461" i="1"/>
  <c r="W459" i="1"/>
  <c r="V459" i="1"/>
  <c r="Q459" i="1"/>
  <c r="V457" i="1"/>
  <c r="R457" i="1"/>
  <c r="U455" i="1"/>
  <c r="P455" i="1"/>
  <c r="T456" i="1"/>
  <c r="R456" i="1"/>
  <c r="U456" i="1"/>
  <c r="Q456" i="1"/>
  <c r="P456" i="1"/>
  <c r="Q454" i="1"/>
  <c r="U429" i="1"/>
  <c r="CV451" i="1"/>
  <c r="U451" i="1" s="1"/>
  <c r="H841" i="8"/>
  <c r="CT451" i="1"/>
  <c r="S451" i="1" s="1"/>
  <c r="H837" i="8"/>
  <c r="T840" i="8"/>
  <c r="H840" i="8"/>
  <c r="T839" i="8"/>
  <c r="H839" i="8"/>
  <c r="T837" i="8"/>
  <c r="DF699" i="3"/>
  <c r="U443" i="1"/>
  <c r="V436" i="1"/>
  <c r="W440" i="1"/>
  <c r="S356" i="1"/>
  <c r="T352" i="1"/>
  <c r="CV449" i="1"/>
  <c r="U449" i="1" s="1"/>
  <c r="H833" i="8"/>
  <c r="V438" i="1"/>
  <c r="P424" i="1"/>
  <c r="DF683" i="3"/>
  <c r="DJ683" i="3" s="1"/>
  <c r="T356" i="1"/>
  <c r="S352" i="1"/>
  <c r="S259" i="1"/>
  <c r="CT449" i="1"/>
  <c r="S449" i="1" s="1"/>
  <c r="H829" i="8"/>
  <c r="T832" i="8"/>
  <c r="H832" i="8"/>
  <c r="T831" i="8"/>
  <c r="H831" i="8"/>
  <c r="T829" i="8"/>
  <c r="V424" i="1"/>
  <c r="DG698" i="3"/>
  <c r="W445" i="1"/>
  <c r="V445" i="1"/>
  <c r="W443" i="1"/>
  <c r="V443" i="1"/>
  <c r="R443" i="1"/>
  <c r="GX424" i="1"/>
  <c r="R424" i="1"/>
  <c r="U424" i="1"/>
  <c r="Q424" i="1"/>
  <c r="R422" i="1"/>
  <c r="U422" i="1"/>
  <c r="Q422" i="1"/>
  <c r="S371" i="1"/>
  <c r="T340" i="1"/>
  <c r="S440" i="1"/>
  <c r="T438" i="1"/>
  <c r="T436" i="1"/>
  <c r="W429" i="1"/>
  <c r="V429" i="1"/>
  <c r="T424" i="1"/>
  <c r="T422" i="1"/>
  <c r="CC575" i="1"/>
  <c r="CC418" i="1" s="1"/>
  <c r="DF670" i="3"/>
  <c r="DJ670" i="3" s="1"/>
  <c r="FV575" i="1"/>
  <c r="FV418" i="1" s="1"/>
  <c r="DF666" i="3"/>
  <c r="DJ666" i="3" s="1"/>
  <c r="GX442" i="1"/>
  <c r="R442" i="1"/>
  <c r="U442" i="1"/>
  <c r="Q442" i="1"/>
  <c r="R440" i="1"/>
  <c r="U440" i="1"/>
  <c r="Q440" i="1"/>
  <c r="W433" i="1"/>
  <c r="V431" i="1"/>
  <c r="Q431" i="1"/>
  <c r="R428" i="1"/>
  <c r="U447" i="1"/>
  <c r="GX440" i="1"/>
  <c r="P440" i="1"/>
  <c r="GX446" i="1"/>
  <c r="R446" i="1"/>
  <c r="U446" i="1"/>
  <c r="R444" i="1"/>
  <c r="U444" i="1"/>
  <c r="U439" i="1"/>
  <c r="T811" i="8"/>
  <c r="H811" i="8"/>
  <c r="GX432" i="1"/>
  <c r="R432" i="1"/>
  <c r="U432" i="1"/>
  <c r="T807" i="8"/>
  <c r="H807" i="8"/>
  <c r="U425" i="1"/>
  <c r="T823" i="8"/>
  <c r="H823" i="8"/>
  <c r="T821" i="8"/>
  <c r="H821" i="8"/>
  <c r="H809" i="8"/>
  <c r="T809" i="8"/>
  <c r="CT421" i="1"/>
  <c r="S421" i="1" s="1"/>
  <c r="T797" i="8"/>
  <c r="H797" i="8"/>
  <c r="T796" i="8"/>
  <c r="T793" i="8"/>
  <c r="H796" i="8"/>
  <c r="H793" i="8"/>
  <c r="DF674" i="3"/>
  <c r="DJ674" i="3" s="1"/>
  <c r="T819" i="8"/>
  <c r="H819" i="8"/>
  <c r="H817" i="8"/>
  <c r="T817" i="8"/>
  <c r="T805" i="8"/>
  <c r="H805" i="8"/>
  <c r="T803" i="8"/>
  <c r="H803" i="8"/>
  <c r="CS421" i="1"/>
  <c r="R421" i="1" s="1"/>
  <c r="GM795" i="8"/>
  <c r="H795" i="8"/>
  <c r="DF691" i="3"/>
  <c r="DJ691" i="3" s="1"/>
  <c r="T446" i="1"/>
  <c r="U445" i="1"/>
  <c r="T444" i="1"/>
  <c r="W439" i="1"/>
  <c r="V439" i="1"/>
  <c r="T815" i="8"/>
  <c r="H815" i="8"/>
  <c r="T813" i="8"/>
  <c r="H813" i="8"/>
  <c r="S431" i="1"/>
  <c r="E807" i="8"/>
  <c r="W427" i="1"/>
  <c r="W425" i="1"/>
  <c r="V425" i="1"/>
  <c r="R425" i="1"/>
  <c r="CZ425" i="1" s="1"/>
  <c r="Y425" i="1" s="1"/>
  <c r="H801" i="8"/>
  <c r="T801" i="8"/>
  <c r="T799" i="8"/>
  <c r="H799" i="8"/>
  <c r="CV421" i="1"/>
  <c r="U421" i="1" s="1"/>
  <c r="H798" i="8"/>
  <c r="AB446" i="1"/>
  <c r="AB442" i="1"/>
  <c r="AB438" i="1"/>
  <c r="P426" i="1"/>
  <c r="AB424" i="1"/>
  <c r="FU575" i="1"/>
  <c r="FU418" i="1" s="1"/>
  <c r="T442" i="1"/>
  <c r="T440" i="1"/>
  <c r="Q432" i="1"/>
  <c r="T428" i="1"/>
  <c r="U427" i="1"/>
  <c r="T426" i="1"/>
  <c r="Q445" i="1"/>
  <c r="P442" i="1"/>
  <c r="U433" i="1"/>
  <c r="DF687" i="3"/>
  <c r="DJ687" i="3" s="1"/>
  <c r="P445" i="1"/>
  <c r="W441" i="1"/>
  <c r="V441" i="1"/>
  <c r="Q441" i="1"/>
  <c r="R439" i="1"/>
  <c r="V427" i="1"/>
  <c r="Q427" i="1"/>
  <c r="P422" i="1"/>
  <c r="U441" i="1"/>
  <c r="P441" i="1"/>
  <c r="W437" i="1"/>
  <c r="V437" i="1"/>
  <c r="Q437" i="1"/>
  <c r="W435" i="1"/>
  <c r="V435" i="1"/>
  <c r="R435" i="1"/>
  <c r="GX431" i="1"/>
  <c r="T431" i="1"/>
  <c r="W431" i="1"/>
  <c r="U423" i="1"/>
  <c r="P423" i="1"/>
  <c r="W447" i="1"/>
  <c r="V447" i="1"/>
  <c r="R447" i="1"/>
  <c r="CZ447" i="1" s="1"/>
  <c r="Y447" i="1" s="1"/>
  <c r="U437" i="1"/>
  <c r="P437" i="1"/>
  <c r="U435" i="1"/>
  <c r="V433" i="1"/>
  <c r="FQ575" i="1"/>
  <c r="EH575" i="1" s="1"/>
  <c r="DG680" i="3"/>
  <c r="DJ680" i="3" s="1"/>
  <c r="U431" i="1"/>
  <c r="W423" i="1"/>
  <c r="V423" i="1"/>
  <c r="Q423" i="1"/>
  <c r="Q446" i="1"/>
  <c r="Q444" i="1"/>
  <c r="U434" i="1"/>
  <c r="Q434" i="1"/>
  <c r="P434" i="1"/>
  <c r="P430" i="1"/>
  <c r="V426" i="1"/>
  <c r="W426" i="1"/>
  <c r="S426" i="1"/>
  <c r="BY575" i="1"/>
  <c r="AP575" i="1" s="1"/>
  <c r="AP418" i="1" s="1"/>
  <c r="CD575" i="1"/>
  <c r="CD418" i="1" s="1"/>
  <c r="DG663" i="3"/>
  <c r="DJ663" i="3" s="1"/>
  <c r="GX438" i="1"/>
  <c r="R438" i="1"/>
  <c r="U438" i="1"/>
  <c r="Q438" i="1"/>
  <c r="R436" i="1"/>
  <c r="U436" i="1"/>
  <c r="Q436" i="1"/>
  <c r="V434" i="1"/>
  <c r="W434" i="1"/>
  <c r="S434" i="1"/>
  <c r="T430" i="1"/>
  <c r="P428" i="1"/>
  <c r="R426" i="1"/>
  <c r="U426" i="1"/>
  <c r="P438" i="1"/>
  <c r="GX436" i="1"/>
  <c r="P436" i="1"/>
  <c r="GX434" i="1"/>
  <c r="T434" i="1"/>
  <c r="GX430" i="1"/>
  <c r="R430" i="1"/>
  <c r="CY430" i="1" s="1"/>
  <c r="X430" i="1" s="1"/>
  <c r="U430" i="1"/>
  <c r="GX426" i="1"/>
  <c r="S349" i="1"/>
  <c r="FI17" i="7"/>
  <c r="W349" i="1"/>
  <c r="W353" i="1"/>
  <c r="T344" i="1"/>
  <c r="S331" i="1"/>
  <c r="S57" i="1"/>
  <c r="V353" i="1"/>
  <c r="GX344" i="1"/>
  <c r="S344" i="1"/>
  <c r="W331" i="1"/>
  <c r="R185" i="1"/>
  <c r="V379" i="1"/>
  <c r="S145" i="1"/>
  <c r="T145" i="1"/>
  <c r="V373" i="1"/>
  <c r="GX348" i="1"/>
  <c r="S348" i="1"/>
  <c r="T348" i="1"/>
  <c r="T302" i="1"/>
  <c r="GX255" i="1"/>
  <c r="S255" i="1"/>
  <c r="T255" i="1"/>
  <c r="V377" i="1"/>
  <c r="S342" i="1"/>
  <c r="W323" i="1"/>
  <c r="S286" i="1"/>
  <c r="S267" i="1"/>
  <c r="S59" i="1"/>
  <c r="S54" i="1"/>
  <c r="W38" i="1"/>
  <c r="T383" i="1"/>
  <c r="R383" i="1"/>
  <c r="T364" i="1"/>
  <c r="T342" i="1"/>
  <c r="T286" i="1"/>
  <c r="T267" i="1"/>
  <c r="S106" i="1"/>
  <c r="S38" i="1"/>
  <c r="CT382" i="1"/>
  <c r="S382" i="1" s="1"/>
  <c r="T717" i="8"/>
  <c r="H713" i="8"/>
  <c r="H717" i="8"/>
  <c r="T716" i="8"/>
  <c r="T713" i="8"/>
  <c r="H716" i="8"/>
  <c r="T238" i="1"/>
  <c r="CS382" i="1"/>
  <c r="R382" i="1" s="1"/>
  <c r="GM715" i="8"/>
  <c r="H715" i="8"/>
  <c r="GX383" i="1"/>
  <c r="T719" i="8"/>
  <c r="H719" i="8"/>
  <c r="CV382" i="1"/>
  <c r="U382" i="1" s="1"/>
  <c r="H718" i="8"/>
  <c r="V371" i="1"/>
  <c r="W384" i="1"/>
  <c r="V384" i="1"/>
  <c r="Q384" i="1"/>
  <c r="U384" i="1"/>
  <c r="P384" i="1"/>
  <c r="P383" i="1"/>
  <c r="DG650" i="3"/>
  <c r="DG652" i="3"/>
  <c r="DF647" i="3"/>
  <c r="U383" i="1"/>
  <c r="Q383" i="1"/>
  <c r="T379" i="1"/>
  <c r="T377" i="1"/>
  <c r="DF645" i="3"/>
  <c r="T296" i="1"/>
  <c r="GX75" i="1"/>
  <c r="S75" i="1"/>
  <c r="T75" i="1"/>
  <c r="P379" i="1"/>
  <c r="GX377" i="1"/>
  <c r="P377" i="1"/>
  <c r="V361" i="1"/>
  <c r="V130" i="1"/>
  <c r="T106" i="1"/>
  <c r="P363" i="1"/>
  <c r="GX351" i="1"/>
  <c r="R351" i="1"/>
  <c r="P351" i="1"/>
  <c r="S163" i="1"/>
  <c r="T163" i="1"/>
  <c r="W380" i="1"/>
  <c r="V380" i="1"/>
  <c r="R380" i="1"/>
  <c r="CZ380" i="1" s="1"/>
  <c r="Y380" i="1" s="1"/>
  <c r="V363" i="1"/>
  <c r="T707" i="8"/>
  <c r="H707" i="8"/>
  <c r="T705" i="8"/>
  <c r="H705" i="8"/>
  <c r="CV376" i="1"/>
  <c r="U376" i="1" s="1"/>
  <c r="H704" i="8"/>
  <c r="H701" i="8"/>
  <c r="T701" i="8"/>
  <c r="U380" i="1"/>
  <c r="CT376" i="1"/>
  <c r="S376" i="1" s="1"/>
  <c r="H702" i="8"/>
  <c r="T698" i="8"/>
  <c r="H698" i="8"/>
  <c r="T703" i="8"/>
  <c r="H703" i="8"/>
  <c r="T702" i="8"/>
  <c r="GX361" i="1"/>
  <c r="R361" i="1"/>
  <c r="U361" i="1"/>
  <c r="Q361" i="1"/>
  <c r="GX379" i="1"/>
  <c r="R379" i="1"/>
  <c r="U379" i="1"/>
  <c r="Q379" i="1"/>
  <c r="R377" i="1"/>
  <c r="U377" i="1"/>
  <c r="Q377" i="1"/>
  <c r="CS376" i="1"/>
  <c r="R376" i="1" s="1"/>
  <c r="H700" i="8"/>
  <c r="GM700" i="8"/>
  <c r="AB379" i="1"/>
  <c r="DG634" i="3"/>
  <c r="W378" i="1"/>
  <c r="V378" i="1"/>
  <c r="Q378" i="1"/>
  <c r="DG641" i="3"/>
  <c r="U378" i="1"/>
  <c r="P378" i="1"/>
  <c r="DG643" i="3"/>
  <c r="DG636" i="3"/>
  <c r="DF631" i="3"/>
  <c r="CP375" i="1"/>
  <c r="O375" i="1" s="1"/>
  <c r="S282" i="1"/>
  <c r="T59" i="1"/>
  <c r="T185" i="1"/>
  <c r="U370" i="1"/>
  <c r="V369" i="1"/>
  <c r="T57" i="1"/>
  <c r="T55" i="1"/>
  <c r="W347" i="1"/>
  <c r="T373" i="1"/>
  <c r="T371" i="1"/>
  <c r="AB369" i="1"/>
  <c r="W366" i="1"/>
  <c r="V366" i="1"/>
  <c r="R366" i="1"/>
  <c r="CZ366" i="1" s="1"/>
  <c r="Y366" i="1" s="1"/>
  <c r="GX373" i="1"/>
  <c r="R373" i="1"/>
  <c r="U373" i="1"/>
  <c r="Q373" i="1"/>
  <c r="R371" i="1"/>
  <c r="U371" i="1"/>
  <c r="V365" i="1"/>
  <c r="T363" i="1"/>
  <c r="V357" i="1"/>
  <c r="V355" i="1"/>
  <c r="P373" i="1"/>
  <c r="GX371" i="1"/>
  <c r="P371" i="1"/>
  <c r="DF614" i="3"/>
  <c r="DJ614" i="3" s="1"/>
  <c r="V83" i="1"/>
  <c r="T684" i="8"/>
  <c r="H684" i="8"/>
  <c r="T682" i="8"/>
  <c r="H682" i="8"/>
  <c r="U366" i="1"/>
  <c r="H680" i="8"/>
  <c r="T680" i="8"/>
  <c r="CV360" i="1"/>
  <c r="U360" i="1" s="1"/>
  <c r="H679" i="8"/>
  <c r="V349" i="1"/>
  <c r="GX337" i="1"/>
  <c r="R337" i="1"/>
  <c r="DF610" i="3"/>
  <c r="CQ365" i="1"/>
  <c r="P365" i="1" s="1"/>
  <c r="AD360" i="1"/>
  <c r="CR360" i="1" s="1"/>
  <c r="Q360" i="1" s="1"/>
  <c r="H676" i="8"/>
  <c r="GM676" i="8"/>
  <c r="W374" i="1"/>
  <c r="V374" i="1"/>
  <c r="T692" i="8"/>
  <c r="H692" i="8"/>
  <c r="T690" i="8"/>
  <c r="H690" i="8"/>
  <c r="GX369" i="1"/>
  <c r="U374" i="1"/>
  <c r="W370" i="1"/>
  <c r="V370" i="1"/>
  <c r="R370" i="1"/>
  <c r="H688" i="8"/>
  <c r="T688" i="8"/>
  <c r="GX367" i="1"/>
  <c r="H686" i="8"/>
  <c r="T686" i="8"/>
  <c r="GX365" i="1"/>
  <c r="R365" i="1"/>
  <c r="U365" i="1"/>
  <c r="Q365" i="1"/>
  <c r="R363" i="1"/>
  <c r="CZ363" i="1" s="1"/>
  <c r="Y363" i="1" s="1"/>
  <c r="U363" i="1"/>
  <c r="Q363" i="1"/>
  <c r="T361" i="1"/>
  <c r="CT360" i="1"/>
  <c r="S360" i="1" s="1"/>
  <c r="H678" i="8"/>
  <c r="T677" i="8"/>
  <c r="T674" i="8"/>
  <c r="H677" i="8"/>
  <c r="H674" i="8"/>
  <c r="T678" i="8"/>
  <c r="P349" i="1"/>
  <c r="GX347" i="1"/>
  <c r="R347" i="1"/>
  <c r="AB373" i="1"/>
  <c r="AB365" i="1"/>
  <c r="AB361" i="1"/>
  <c r="Q371" i="1"/>
  <c r="W362" i="1"/>
  <c r="V362" i="1"/>
  <c r="R362" i="1"/>
  <c r="P361" i="1"/>
  <c r="U362" i="1"/>
  <c r="DF616" i="3"/>
  <c r="P367" i="1"/>
  <c r="DG607" i="3"/>
  <c r="U368" i="1"/>
  <c r="P368" i="1"/>
  <c r="W364" i="1"/>
  <c r="V364" i="1"/>
  <c r="Q364" i="1"/>
  <c r="R374" i="1"/>
  <c r="U364" i="1"/>
  <c r="P364" i="1"/>
  <c r="DF629" i="3"/>
  <c r="DJ629" i="3" s="1"/>
  <c r="DF625" i="3"/>
  <c r="DJ625" i="3" s="1"/>
  <c r="W372" i="1"/>
  <c r="V372" i="1"/>
  <c r="Q372" i="1"/>
  <c r="U372" i="1"/>
  <c r="P372" i="1"/>
  <c r="W368" i="1"/>
  <c r="V368" i="1"/>
  <c r="Q368" i="1"/>
  <c r="DG603" i="3"/>
  <c r="T369" i="1"/>
  <c r="T367" i="1"/>
  <c r="DG605" i="3"/>
  <c r="R369" i="1"/>
  <c r="U369" i="1"/>
  <c r="Q369" i="1"/>
  <c r="R367" i="1"/>
  <c r="U367" i="1"/>
  <c r="Q367" i="1"/>
  <c r="T365" i="1"/>
  <c r="P369" i="1"/>
  <c r="DG601" i="3"/>
  <c r="V140" i="1"/>
  <c r="S334" i="1"/>
  <c r="W140" i="1"/>
  <c r="S74" i="1"/>
  <c r="S58" i="1"/>
  <c r="S45" i="1"/>
  <c r="V262" i="1"/>
  <c r="S268" i="1"/>
  <c r="V351" i="1"/>
  <c r="U341" i="1"/>
  <c r="Q341" i="1"/>
  <c r="V248" i="1"/>
  <c r="T82" i="1"/>
  <c r="U351" i="1"/>
  <c r="Q351" i="1"/>
  <c r="R349" i="1"/>
  <c r="U349" i="1"/>
  <c r="Q349" i="1"/>
  <c r="T347" i="1"/>
  <c r="U347" i="1"/>
  <c r="GX341" i="1"/>
  <c r="R341" i="1"/>
  <c r="T358" i="1"/>
  <c r="W335" i="1"/>
  <c r="T53" i="1"/>
  <c r="V335" i="1"/>
  <c r="V333" i="1"/>
  <c r="S335" i="1"/>
  <c r="W250" i="1"/>
  <c r="S179" i="1"/>
  <c r="W358" i="1"/>
  <c r="V358" i="1"/>
  <c r="Q358" i="1"/>
  <c r="W356" i="1"/>
  <c r="V356" i="1"/>
  <c r="R356" i="1"/>
  <c r="V337" i="1"/>
  <c r="U335" i="1"/>
  <c r="Q335" i="1"/>
  <c r="DG590" i="3"/>
  <c r="T282" i="1"/>
  <c r="S250" i="1"/>
  <c r="GX230" i="1"/>
  <c r="W79" i="1"/>
  <c r="U358" i="1"/>
  <c r="P358" i="1"/>
  <c r="U356" i="1"/>
  <c r="W352" i="1"/>
  <c r="V352" i="1"/>
  <c r="R335" i="1"/>
  <c r="T666" i="8"/>
  <c r="H666" i="8"/>
  <c r="AD346" i="1"/>
  <c r="H655" i="8" s="1"/>
  <c r="GM656" i="8"/>
  <c r="H656" i="8"/>
  <c r="S160" i="1"/>
  <c r="T251" i="1"/>
  <c r="T61" i="1"/>
  <c r="S353" i="1"/>
  <c r="T664" i="8"/>
  <c r="H664" i="8"/>
  <c r="H662" i="8"/>
  <c r="T662" i="8"/>
  <c r="CQ347" i="1"/>
  <c r="P347" i="1" s="1"/>
  <c r="T660" i="8"/>
  <c r="H660" i="8"/>
  <c r="CV346" i="1"/>
  <c r="U346" i="1" s="1"/>
  <c r="H659" i="8"/>
  <c r="P310" i="1"/>
  <c r="T259" i="1"/>
  <c r="S287" i="1"/>
  <c r="T668" i="8"/>
  <c r="H668" i="8"/>
  <c r="T351" i="1"/>
  <c r="T349" i="1"/>
  <c r="U348" i="1"/>
  <c r="V347" i="1"/>
  <c r="CT346" i="1"/>
  <c r="S346" i="1" s="1"/>
  <c r="T658" i="8"/>
  <c r="H658" i="8"/>
  <c r="T657" i="8"/>
  <c r="T654" i="8"/>
  <c r="H657" i="8"/>
  <c r="H654" i="8"/>
  <c r="V341" i="1"/>
  <c r="V285" i="1"/>
  <c r="AB355" i="1"/>
  <c r="AB351" i="1"/>
  <c r="AB347" i="1"/>
  <c r="W348" i="1"/>
  <c r="DF580" i="3"/>
  <c r="DG579" i="3"/>
  <c r="GX355" i="1"/>
  <c r="DG569" i="3"/>
  <c r="P355" i="1"/>
  <c r="GX353" i="1"/>
  <c r="P353" i="1"/>
  <c r="DG587" i="3"/>
  <c r="DG591" i="3"/>
  <c r="DG588" i="3"/>
  <c r="DF587" i="3"/>
  <c r="DF585" i="3"/>
  <c r="W354" i="1"/>
  <c r="V354" i="1"/>
  <c r="Q354" i="1"/>
  <c r="R352" i="1"/>
  <c r="U354" i="1"/>
  <c r="P354" i="1"/>
  <c r="U352" i="1"/>
  <c r="W350" i="1"/>
  <c r="V350" i="1"/>
  <c r="Q350" i="1"/>
  <c r="V348" i="1"/>
  <c r="R348" i="1"/>
  <c r="DF595" i="3"/>
  <c r="DG594" i="3"/>
  <c r="U350" i="1"/>
  <c r="P350" i="1"/>
  <c r="T357" i="1"/>
  <c r="Q347" i="1"/>
  <c r="R357" i="1"/>
  <c r="U357" i="1"/>
  <c r="Q357" i="1"/>
  <c r="T355" i="1"/>
  <c r="T353" i="1"/>
  <c r="DF569" i="3"/>
  <c r="GX357" i="1"/>
  <c r="P357" i="1"/>
  <c r="R355" i="1"/>
  <c r="U355" i="1"/>
  <c r="Q355" i="1"/>
  <c r="R353" i="1"/>
  <c r="U353" i="1"/>
  <c r="Q353" i="1"/>
  <c r="DF583" i="3"/>
  <c r="DJ583" i="3" s="1"/>
  <c r="R339" i="1"/>
  <c r="P339" i="1"/>
  <c r="T339" i="1"/>
  <c r="U339" i="1"/>
  <c r="R331" i="1"/>
  <c r="V331" i="1"/>
  <c r="W344" i="1"/>
  <c r="V344" i="1"/>
  <c r="W342" i="1"/>
  <c r="V342" i="1"/>
  <c r="R342" i="1"/>
  <c r="V339" i="1"/>
  <c r="U331" i="1"/>
  <c r="V281" i="1"/>
  <c r="S262" i="1"/>
  <c r="V343" i="1"/>
  <c r="T336" i="1"/>
  <c r="T334" i="1"/>
  <c r="S254" i="1"/>
  <c r="T165" i="1"/>
  <c r="U342" i="1"/>
  <c r="P337" i="1"/>
  <c r="GX335" i="1"/>
  <c r="P335" i="1"/>
  <c r="V279" i="1"/>
  <c r="W176" i="1"/>
  <c r="S343" i="1"/>
  <c r="S336" i="1"/>
  <c r="W254" i="1"/>
  <c r="GX343" i="1"/>
  <c r="P343" i="1"/>
  <c r="U336" i="1"/>
  <c r="T335" i="1"/>
  <c r="U334" i="1"/>
  <c r="T646" i="8"/>
  <c r="H646" i="8"/>
  <c r="T644" i="8"/>
  <c r="H644" i="8"/>
  <c r="T636" i="8"/>
  <c r="H636" i="8"/>
  <c r="CV330" i="1"/>
  <c r="U330" i="1" s="1"/>
  <c r="H635" i="8"/>
  <c r="H642" i="8"/>
  <c r="T642" i="8"/>
  <c r="T640" i="8"/>
  <c r="H640" i="8"/>
  <c r="W334" i="1"/>
  <c r="T638" i="8"/>
  <c r="H638" i="8"/>
  <c r="CT330" i="1"/>
  <c r="S330" i="1" s="1"/>
  <c r="H634" i="8"/>
  <c r="T633" i="8"/>
  <c r="T630" i="8"/>
  <c r="H633" i="8"/>
  <c r="H630" i="8"/>
  <c r="T634" i="8"/>
  <c r="T648" i="8"/>
  <c r="H648" i="8"/>
  <c r="P336" i="1"/>
  <c r="CS330" i="1"/>
  <c r="R330" i="1" s="1"/>
  <c r="H632" i="8"/>
  <c r="GM632" i="8"/>
  <c r="DG542" i="3"/>
  <c r="AB341" i="1"/>
  <c r="AB337" i="1"/>
  <c r="AB333" i="1"/>
  <c r="U344" i="1"/>
  <c r="GX333" i="1"/>
  <c r="R343" i="1"/>
  <c r="U343" i="1"/>
  <c r="W336" i="1"/>
  <c r="V334" i="1"/>
  <c r="DG540" i="3"/>
  <c r="Q344" i="1"/>
  <c r="GX332" i="1"/>
  <c r="P344" i="1"/>
  <c r="W340" i="1"/>
  <c r="V340" i="1"/>
  <c r="Q340" i="1"/>
  <c r="W338" i="1"/>
  <c r="V338" i="1"/>
  <c r="R338" i="1"/>
  <c r="W332" i="1"/>
  <c r="V332" i="1"/>
  <c r="Q332" i="1"/>
  <c r="DG563" i="3"/>
  <c r="DG562" i="3"/>
  <c r="U340" i="1"/>
  <c r="P340" i="1"/>
  <c r="U338" i="1"/>
  <c r="V336" i="1"/>
  <c r="Q336" i="1"/>
  <c r="R334" i="1"/>
  <c r="U332" i="1"/>
  <c r="P332" i="1"/>
  <c r="Q339" i="1"/>
  <c r="T337" i="1"/>
  <c r="Q331" i="1"/>
  <c r="P341" i="1"/>
  <c r="U337" i="1"/>
  <c r="Q337" i="1"/>
  <c r="T333" i="1"/>
  <c r="P331" i="1"/>
  <c r="T343" i="1"/>
  <c r="R333" i="1"/>
  <c r="U333" i="1"/>
  <c r="Q333" i="1"/>
  <c r="DG538" i="3"/>
  <c r="Q343" i="1"/>
  <c r="T341" i="1"/>
  <c r="P333" i="1"/>
  <c r="T331" i="1"/>
  <c r="DG544" i="3"/>
  <c r="V68" i="1"/>
  <c r="W322" i="1"/>
  <c r="V277" i="1"/>
  <c r="DG530" i="3"/>
  <c r="T322" i="1"/>
  <c r="V322" i="1"/>
  <c r="R322" i="1"/>
  <c r="T284" i="1"/>
  <c r="W242" i="1"/>
  <c r="S242" i="1"/>
  <c r="GX236" i="1"/>
  <c r="W236" i="1"/>
  <c r="S236" i="1"/>
  <c r="GX326" i="1"/>
  <c r="U324" i="1"/>
  <c r="P324" i="1"/>
  <c r="U321" i="1"/>
  <c r="S85" i="1"/>
  <c r="W283" i="1"/>
  <c r="W324" i="1"/>
  <c r="S324" i="1"/>
  <c r="CZ324" i="1" s="1"/>
  <c r="Y324" i="1" s="1"/>
  <c r="W321" i="1"/>
  <c r="S277" i="1"/>
  <c r="U328" i="1"/>
  <c r="U325" i="1"/>
  <c r="V324" i="1"/>
  <c r="R323" i="1"/>
  <c r="GX321" i="1"/>
  <c r="V321" i="1"/>
  <c r="AB327" i="1"/>
  <c r="T624" i="8"/>
  <c r="H624" i="8"/>
  <c r="GX325" i="1"/>
  <c r="V325" i="1"/>
  <c r="GX323" i="1"/>
  <c r="S323" i="1"/>
  <c r="U323" i="1"/>
  <c r="AD320" i="1"/>
  <c r="H613" i="8" s="1"/>
  <c r="GM614" i="8"/>
  <c r="H614" i="8"/>
  <c r="CQ325" i="1"/>
  <c r="P325" i="1" s="1"/>
  <c r="T622" i="8"/>
  <c r="H622" i="8"/>
  <c r="AB323" i="1"/>
  <c r="T620" i="8"/>
  <c r="H620" i="8"/>
  <c r="CV320" i="1"/>
  <c r="U320" i="1" s="1"/>
  <c r="H617" i="8"/>
  <c r="CQ321" i="1"/>
  <c r="P321" i="1" s="1"/>
  <c r="H618" i="8"/>
  <c r="T618" i="8"/>
  <c r="W328" i="1"/>
  <c r="GX327" i="1"/>
  <c r="S327" i="1"/>
  <c r="U327" i="1"/>
  <c r="CT320" i="1"/>
  <c r="S320" i="1" s="1"/>
  <c r="T616" i="8"/>
  <c r="H616" i="8"/>
  <c r="T615" i="8"/>
  <c r="T612" i="8"/>
  <c r="H615" i="8"/>
  <c r="H612" i="8"/>
  <c r="CS320" i="1"/>
  <c r="R320" i="1" s="1"/>
  <c r="S322" i="1"/>
  <c r="U322" i="1"/>
  <c r="Q322" i="1"/>
  <c r="T326" i="1"/>
  <c r="V326" i="1"/>
  <c r="R326" i="1"/>
  <c r="GX322" i="1"/>
  <c r="P322" i="1"/>
  <c r="S326" i="1"/>
  <c r="Q323" i="1"/>
  <c r="DG514" i="3"/>
  <c r="S328" i="1"/>
  <c r="CY328" i="1" s="1"/>
  <c r="X328" i="1" s="1"/>
  <c r="DG528" i="3"/>
  <c r="DG524" i="3"/>
  <c r="DF520" i="3"/>
  <c r="V328" i="1"/>
  <c r="DG526" i="3"/>
  <c r="P328" i="1"/>
  <c r="U326" i="1"/>
  <c r="Q326" i="1"/>
  <c r="P326" i="1"/>
  <c r="DG522" i="3"/>
  <c r="R327" i="1"/>
  <c r="T327" i="1"/>
  <c r="W325" i="1"/>
  <c r="S325" i="1"/>
  <c r="V323" i="1"/>
  <c r="T321" i="1"/>
  <c r="DG510" i="3"/>
  <c r="DF518" i="3"/>
  <c r="DG512" i="3"/>
  <c r="V327" i="1"/>
  <c r="T325" i="1"/>
  <c r="T323" i="1"/>
  <c r="S321" i="1"/>
  <c r="Q327" i="1"/>
  <c r="DG508" i="3"/>
  <c r="W170" i="1"/>
  <c r="W273" i="1"/>
  <c r="S273" i="1"/>
  <c r="R318" i="1"/>
  <c r="V254" i="1"/>
  <c r="V240" i="1"/>
  <c r="GX261" i="1"/>
  <c r="S261" i="1"/>
  <c r="T261" i="1"/>
  <c r="T139" i="1"/>
  <c r="S137" i="1"/>
  <c r="V283" i="1"/>
  <c r="V268" i="1"/>
  <c r="S139" i="1"/>
  <c r="V295" i="1"/>
  <c r="W89" i="1"/>
  <c r="S89" i="1"/>
  <c r="CV316" i="1"/>
  <c r="U316" i="1" s="1"/>
  <c r="H605" i="8"/>
  <c r="GX278" i="1"/>
  <c r="S278" i="1"/>
  <c r="T278" i="1"/>
  <c r="W116" i="1"/>
  <c r="S116" i="1"/>
  <c r="U318" i="1"/>
  <c r="W318" i="1"/>
  <c r="S318" i="1"/>
  <c r="CT316" i="1"/>
  <c r="S316" i="1" s="1"/>
  <c r="H603" i="8"/>
  <c r="T604" i="8"/>
  <c r="H600" i="8"/>
  <c r="H604" i="8"/>
  <c r="T603" i="8"/>
  <c r="T600" i="8"/>
  <c r="V287" i="1"/>
  <c r="GX318" i="1"/>
  <c r="AB317" i="1"/>
  <c r="T606" i="8"/>
  <c r="H606" i="8"/>
  <c r="AD316" i="1"/>
  <c r="CR316" i="1" s="1"/>
  <c r="Q316" i="1" s="1"/>
  <c r="GM602" i="8"/>
  <c r="H602" i="8"/>
  <c r="CS316" i="1"/>
  <c r="R316" i="1" s="1"/>
  <c r="T318" i="1"/>
  <c r="V317" i="1"/>
  <c r="DG493" i="3"/>
  <c r="GX317" i="1"/>
  <c r="U317" i="1"/>
  <c r="Q317" i="1"/>
  <c r="DG495" i="3"/>
  <c r="DF491" i="3"/>
  <c r="S317" i="1"/>
  <c r="V293" i="1"/>
  <c r="GX313" i="1"/>
  <c r="S313" i="1"/>
  <c r="GX274" i="1"/>
  <c r="S274" i="1"/>
  <c r="T274" i="1"/>
  <c r="T313" i="1"/>
  <c r="T304" i="1"/>
  <c r="V308" i="1"/>
  <c r="S151" i="1"/>
  <c r="T151" i="1"/>
  <c r="CQ313" i="1"/>
  <c r="P313" i="1" s="1"/>
  <c r="T594" i="8"/>
  <c r="H594" i="8"/>
  <c r="T590" i="8"/>
  <c r="H590" i="8"/>
  <c r="W258" i="1"/>
  <c r="S258" i="1"/>
  <c r="V314" i="1"/>
  <c r="U313" i="1"/>
  <c r="V313" i="1"/>
  <c r="CT312" i="1"/>
  <c r="S312" i="1" s="1"/>
  <c r="H589" i="8"/>
  <c r="H591" i="8"/>
  <c r="T589" i="8"/>
  <c r="T592" i="8"/>
  <c r="H592" i="8"/>
  <c r="T591" i="8"/>
  <c r="GX314" i="1"/>
  <c r="S314" i="1"/>
  <c r="CV312" i="1"/>
  <c r="U312" i="1" s="1"/>
  <c r="H593" i="8"/>
  <c r="W314" i="1"/>
  <c r="R314" i="1"/>
  <c r="U314" i="1"/>
  <c r="W313" i="1"/>
  <c r="Q314" i="1"/>
  <c r="P314" i="1"/>
  <c r="DF487" i="3"/>
  <c r="Q313" i="1"/>
  <c r="DF483" i="3"/>
  <c r="S283" i="1"/>
  <c r="V309" i="1"/>
  <c r="GX308" i="1"/>
  <c r="GX309" i="1"/>
  <c r="U309" i="1"/>
  <c r="W308" i="1"/>
  <c r="R308" i="1"/>
  <c r="U308" i="1"/>
  <c r="Q308" i="1"/>
  <c r="V307" i="1"/>
  <c r="W307" i="1"/>
  <c r="S307" i="1"/>
  <c r="R307" i="1"/>
  <c r="U310" i="1"/>
  <c r="W310" i="1"/>
  <c r="S310" i="1"/>
  <c r="GX310" i="1"/>
  <c r="AB309" i="1"/>
  <c r="T583" i="8"/>
  <c r="H583" i="8"/>
  <c r="R310" i="1"/>
  <c r="S308" i="1"/>
  <c r="E581" i="8"/>
  <c r="U307" i="1"/>
  <c r="Q307" i="1"/>
  <c r="CT306" i="1"/>
  <c r="S306" i="1" s="1"/>
  <c r="H578" i="8"/>
  <c r="T574" i="8"/>
  <c r="H579" i="8"/>
  <c r="T578" i="8"/>
  <c r="H574" i="8"/>
  <c r="T579" i="8"/>
  <c r="CV306" i="1"/>
  <c r="U306" i="1" s="1"/>
  <c r="H580" i="8"/>
  <c r="H577" i="8"/>
  <c r="T577" i="8"/>
  <c r="GX307" i="1"/>
  <c r="P307" i="1"/>
  <c r="T581" i="8"/>
  <c r="H581" i="8"/>
  <c r="H576" i="8"/>
  <c r="GM576" i="8"/>
  <c r="GX301" i="1"/>
  <c r="P301" i="1"/>
  <c r="DF467" i="3"/>
  <c r="P308" i="1"/>
  <c r="DG471" i="3"/>
  <c r="DF481" i="3"/>
  <c r="DG478" i="3"/>
  <c r="DG480" i="3"/>
  <c r="T310" i="1"/>
  <c r="Q309" i="1"/>
  <c r="S309" i="1"/>
  <c r="CZ309" i="1" s="1"/>
  <c r="Y309" i="1" s="1"/>
  <c r="DG469" i="3"/>
  <c r="U301" i="1"/>
  <c r="V275" i="1"/>
  <c r="T568" i="8"/>
  <c r="H568" i="8"/>
  <c r="T566" i="8"/>
  <c r="H566" i="8"/>
  <c r="CR300" i="1"/>
  <c r="Q300" i="1" s="1"/>
  <c r="T562" i="8"/>
  <c r="H562" i="8"/>
  <c r="S304" i="1"/>
  <c r="E568" i="8"/>
  <c r="U302" i="1"/>
  <c r="E566" i="8"/>
  <c r="CT300" i="1"/>
  <c r="S300" i="1" s="1"/>
  <c r="H563" i="8"/>
  <c r="T561" i="8"/>
  <c r="H561" i="8"/>
  <c r="T564" i="8"/>
  <c r="H564" i="8"/>
  <c r="T563" i="8"/>
  <c r="W302" i="1"/>
  <c r="V302" i="1"/>
  <c r="V301" i="1"/>
  <c r="W301" i="1"/>
  <c r="S301" i="1"/>
  <c r="T301" i="1"/>
  <c r="CV300" i="1"/>
  <c r="U300" i="1" s="1"/>
  <c r="H565" i="8"/>
  <c r="R303" i="1"/>
  <c r="U303" i="1"/>
  <c r="Q303" i="1"/>
  <c r="DF464" i="3"/>
  <c r="V304" i="1"/>
  <c r="P303" i="1"/>
  <c r="Q301" i="1"/>
  <c r="DF460" i="3"/>
  <c r="DJ460" i="3" s="1"/>
  <c r="V303" i="1"/>
  <c r="DG457" i="3"/>
  <c r="DF465" i="3"/>
  <c r="DJ465" i="3" s="1"/>
  <c r="U304" i="1"/>
  <c r="W304" i="1"/>
  <c r="T263" i="1"/>
  <c r="W103" i="1"/>
  <c r="S103" i="1"/>
  <c r="V273" i="1"/>
  <c r="W296" i="1"/>
  <c r="V296" i="1"/>
  <c r="T243" i="1"/>
  <c r="T553" i="8"/>
  <c r="H553" i="8"/>
  <c r="H551" i="8"/>
  <c r="T551" i="8"/>
  <c r="CT290" i="1"/>
  <c r="S290" i="1" s="1"/>
  <c r="H549" i="8"/>
  <c r="T548" i="8"/>
  <c r="T545" i="8"/>
  <c r="T549" i="8"/>
  <c r="H548" i="8"/>
  <c r="H545" i="8"/>
  <c r="CV290" i="1"/>
  <c r="U290" i="1" s="1"/>
  <c r="H550" i="8"/>
  <c r="T179" i="1"/>
  <c r="W124" i="1"/>
  <c r="P120" i="1"/>
  <c r="DM233" i="8" s="1"/>
  <c r="J235" i="8" s="1"/>
  <c r="T555" i="8"/>
  <c r="H555" i="8"/>
  <c r="S294" i="1"/>
  <c r="E551" i="8"/>
  <c r="GX292" i="1"/>
  <c r="S292" i="1"/>
  <c r="T292" i="1"/>
  <c r="U298" i="1"/>
  <c r="T297" i="1"/>
  <c r="U296" i="1"/>
  <c r="V294" i="1"/>
  <c r="Q294" i="1"/>
  <c r="W292" i="1"/>
  <c r="V292" i="1"/>
  <c r="R291" i="1"/>
  <c r="AD290" i="1"/>
  <c r="T546" i="8" s="1"/>
  <c r="H547" i="8"/>
  <c r="GM547" i="8"/>
  <c r="P297" i="1"/>
  <c r="GX295" i="1"/>
  <c r="R295" i="1"/>
  <c r="U295" i="1"/>
  <c r="Q295" i="1"/>
  <c r="P295" i="1"/>
  <c r="U294" i="1"/>
  <c r="DF456" i="3"/>
  <c r="DJ456" i="3" s="1"/>
  <c r="DF450" i="3"/>
  <c r="T294" i="1"/>
  <c r="W294" i="1"/>
  <c r="W298" i="1"/>
  <c r="V298" i="1"/>
  <c r="Q298" i="1"/>
  <c r="R297" i="1"/>
  <c r="U297" i="1"/>
  <c r="T293" i="1"/>
  <c r="P291" i="1"/>
  <c r="GX297" i="1"/>
  <c r="GX293" i="1"/>
  <c r="R293" i="1"/>
  <c r="U293" i="1"/>
  <c r="DF448" i="3"/>
  <c r="DJ448" i="3" s="1"/>
  <c r="DF442" i="3"/>
  <c r="V297" i="1"/>
  <c r="W297" i="1"/>
  <c r="S297" i="1"/>
  <c r="CZ297" i="1" s="1"/>
  <c r="Y297" i="1" s="1"/>
  <c r="P293" i="1"/>
  <c r="W233" i="1"/>
  <c r="U282" i="1"/>
  <c r="P277" i="1"/>
  <c r="GX275" i="1"/>
  <c r="P275" i="1"/>
  <c r="T287" i="1"/>
  <c r="W284" i="1"/>
  <c r="V284" i="1"/>
  <c r="Q284" i="1"/>
  <c r="W282" i="1"/>
  <c r="V282" i="1"/>
  <c r="R282" i="1"/>
  <c r="GX277" i="1"/>
  <c r="R277" i="1"/>
  <c r="U277" i="1"/>
  <c r="Q277" i="1"/>
  <c r="R275" i="1"/>
  <c r="U275" i="1"/>
  <c r="Q275" i="1"/>
  <c r="T273" i="1"/>
  <c r="W278" i="1"/>
  <c r="V278" i="1"/>
  <c r="GX273" i="1"/>
  <c r="R273" i="1"/>
  <c r="U273" i="1"/>
  <c r="T277" i="1"/>
  <c r="T275" i="1"/>
  <c r="GX287" i="1"/>
  <c r="T539" i="8"/>
  <c r="H539" i="8"/>
  <c r="H525" i="8"/>
  <c r="T525" i="8"/>
  <c r="CV272" i="1"/>
  <c r="U272" i="1" s="1"/>
  <c r="H524" i="8"/>
  <c r="T537" i="8"/>
  <c r="H537" i="8"/>
  <c r="T535" i="8"/>
  <c r="H535" i="8"/>
  <c r="S288" i="1"/>
  <c r="E539" i="8"/>
  <c r="T529" i="8"/>
  <c r="H529" i="8"/>
  <c r="T527" i="8"/>
  <c r="H527" i="8"/>
  <c r="AD272" i="1"/>
  <c r="T520" i="8" s="1"/>
  <c r="GM521" i="8"/>
  <c r="H521" i="8"/>
  <c r="U286" i="1"/>
  <c r="P281" i="1"/>
  <c r="H533" i="8"/>
  <c r="T533" i="8"/>
  <c r="GX279" i="1"/>
  <c r="P279" i="1"/>
  <c r="T531" i="8"/>
  <c r="H531" i="8"/>
  <c r="CT272" i="1"/>
  <c r="S272" i="1" s="1"/>
  <c r="T523" i="8"/>
  <c r="H523" i="8"/>
  <c r="T522" i="8"/>
  <c r="T519" i="8"/>
  <c r="H522" i="8"/>
  <c r="H519" i="8"/>
  <c r="GX285" i="1"/>
  <c r="T281" i="1"/>
  <c r="T279" i="1"/>
  <c r="W274" i="1"/>
  <c r="V274" i="1"/>
  <c r="DF440" i="3"/>
  <c r="DJ440" i="3" s="1"/>
  <c r="DG415" i="3"/>
  <c r="W288" i="1"/>
  <c r="V288" i="1"/>
  <c r="W286" i="1"/>
  <c r="V286" i="1"/>
  <c r="R286" i="1"/>
  <c r="GX283" i="1"/>
  <c r="P283" i="1"/>
  <c r="GX281" i="1"/>
  <c r="R281" i="1"/>
  <c r="U281" i="1"/>
  <c r="Q281" i="1"/>
  <c r="R279" i="1"/>
  <c r="CZ279" i="1" s="1"/>
  <c r="Y279" i="1" s="1"/>
  <c r="U279" i="1"/>
  <c r="U284" i="1"/>
  <c r="P284" i="1"/>
  <c r="W280" i="1"/>
  <c r="V280" i="1"/>
  <c r="Q280" i="1"/>
  <c r="R278" i="1"/>
  <c r="Q288" i="1"/>
  <c r="U280" i="1"/>
  <c r="P280" i="1"/>
  <c r="U278" i="1"/>
  <c r="W276" i="1"/>
  <c r="V276" i="1"/>
  <c r="Q276" i="1"/>
  <c r="R274" i="1"/>
  <c r="U288" i="1"/>
  <c r="U276" i="1"/>
  <c r="P276" i="1"/>
  <c r="U274" i="1"/>
  <c r="T288" i="1"/>
  <c r="P285" i="1"/>
  <c r="Q279" i="1"/>
  <c r="R287" i="1"/>
  <c r="U287" i="1"/>
  <c r="Q287" i="1"/>
  <c r="T285" i="1"/>
  <c r="T283" i="1"/>
  <c r="Q273" i="1"/>
  <c r="DF415" i="3"/>
  <c r="P287" i="1"/>
  <c r="R285" i="1"/>
  <c r="U285" i="1"/>
  <c r="Q285" i="1"/>
  <c r="R283" i="1"/>
  <c r="U283" i="1"/>
  <c r="Q283" i="1"/>
  <c r="P273" i="1"/>
  <c r="V250" i="1"/>
  <c r="V266" i="1"/>
  <c r="W266" i="1"/>
  <c r="S266" i="1"/>
  <c r="P266" i="1"/>
  <c r="T266" i="1"/>
  <c r="GX110" i="1"/>
  <c r="S110" i="1"/>
  <c r="T110" i="1"/>
  <c r="AD265" i="1"/>
  <c r="CR265" i="1" s="1"/>
  <c r="Q265" i="1" s="1"/>
  <c r="H504" i="8"/>
  <c r="GM504" i="8"/>
  <c r="CV265" i="1"/>
  <c r="U265" i="1" s="1"/>
  <c r="H507" i="8"/>
  <c r="T508" i="8"/>
  <c r="H508" i="8"/>
  <c r="CT265" i="1"/>
  <c r="S265" i="1" s="1"/>
  <c r="H505" i="8"/>
  <c r="H502" i="8"/>
  <c r="T505" i="8"/>
  <c r="H506" i="8"/>
  <c r="T502" i="8"/>
  <c r="T506" i="8"/>
  <c r="T510" i="8"/>
  <c r="H510" i="8"/>
  <c r="GX266" i="1"/>
  <c r="R266" i="1"/>
  <c r="U266" i="1"/>
  <c r="GX268" i="1"/>
  <c r="P268" i="1"/>
  <c r="Q266" i="1"/>
  <c r="DG403" i="3"/>
  <c r="W267" i="1"/>
  <c r="V267" i="1"/>
  <c r="U267" i="1"/>
  <c r="W269" i="1"/>
  <c r="V269" i="1"/>
  <c r="Q269" i="1"/>
  <c r="R267" i="1"/>
  <c r="U269" i="1"/>
  <c r="P269" i="1"/>
  <c r="GX269" i="1"/>
  <c r="DF403" i="3"/>
  <c r="T268" i="1"/>
  <c r="R268" i="1"/>
  <c r="U268" i="1"/>
  <c r="Q268" i="1"/>
  <c r="V242" i="1"/>
  <c r="W263" i="1"/>
  <c r="W261" i="1"/>
  <c r="V261" i="1"/>
  <c r="R261" i="1"/>
  <c r="V258" i="1"/>
  <c r="V260" i="1"/>
  <c r="T494" i="8"/>
  <c r="H494" i="8"/>
  <c r="H492" i="8"/>
  <c r="T492" i="8"/>
  <c r="U261" i="1"/>
  <c r="V246" i="1"/>
  <c r="CQ260" i="1"/>
  <c r="P260" i="1" s="1"/>
  <c r="CQ258" i="1"/>
  <c r="P258" i="1" s="1"/>
  <c r="CV257" i="1"/>
  <c r="U257" i="1" s="1"/>
  <c r="H491" i="8"/>
  <c r="T84" i="1"/>
  <c r="CT257" i="1"/>
  <c r="S257" i="1" s="1"/>
  <c r="H490" i="8"/>
  <c r="T489" i="8"/>
  <c r="T486" i="8"/>
  <c r="H489" i="8"/>
  <c r="H486" i="8"/>
  <c r="T490" i="8"/>
  <c r="T496" i="8"/>
  <c r="H496" i="8"/>
  <c r="CS257" i="1"/>
  <c r="R257" i="1" s="1"/>
  <c r="H488" i="8"/>
  <c r="GM488" i="8"/>
  <c r="DG391" i="3"/>
  <c r="T262" i="1"/>
  <c r="DG389" i="3"/>
  <c r="GX262" i="1"/>
  <c r="P262" i="1"/>
  <c r="V263" i="1"/>
  <c r="Q263" i="1"/>
  <c r="U263" i="1"/>
  <c r="P263" i="1"/>
  <c r="W259" i="1"/>
  <c r="V259" i="1"/>
  <c r="Q259" i="1"/>
  <c r="U259" i="1"/>
  <c r="P259" i="1"/>
  <c r="R262" i="1"/>
  <c r="U262" i="1"/>
  <c r="Q262" i="1"/>
  <c r="T260" i="1"/>
  <c r="T258" i="1"/>
  <c r="DF391" i="3"/>
  <c r="DF389" i="3"/>
  <c r="GX260" i="1"/>
  <c r="R260" i="1"/>
  <c r="U260" i="1"/>
  <c r="Q260" i="1"/>
  <c r="R258" i="1"/>
  <c r="U258" i="1"/>
  <c r="Q258" i="1"/>
  <c r="GX258" i="1"/>
  <c r="R230" i="1"/>
  <c r="T230" i="1"/>
  <c r="W255" i="1"/>
  <c r="V255" i="1"/>
  <c r="W251" i="1"/>
  <c r="V251" i="1"/>
  <c r="R251" i="1"/>
  <c r="CY251" i="1" s="1"/>
  <c r="X251" i="1" s="1"/>
  <c r="GX246" i="1"/>
  <c r="R246" i="1"/>
  <c r="U246" i="1"/>
  <c r="Q246" i="1"/>
  <c r="U255" i="1"/>
  <c r="U251" i="1"/>
  <c r="P246" i="1"/>
  <c r="W125" i="1"/>
  <c r="R125" i="1"/>
  <c r="T125" i="1"/>
  <c r="GX254" i="1"/>
  <c r="R254" i="1"/>
  <c r="U254" i="1"/>
  <c r="Q254" i="1"/>
  <c r="GX250" i="1"/>
  <c r="R250" i="1"/>
  <c r="U250" i="1"/>
  <c r="Q250" i="1"/>
  <c r="R248" i="1"/>
  <c r="U248" i="1"/>
  <c r="Q248" i="1"/>
  <c r="T246" i="1"/>
  <c r="P254" i="1"/>
  <c r="P250" i="1"/>
  <c r="GX248" i="1"/>
  <c r="P248" i="1"/>
  <c r="DF368" i="3"/>
  <c r="R252" i="1"/>
  <c r="CQ252" i="1"/>
  <c r="P252" i="1" s="1"/>
  <c r="T478" i="8"/>
  <c r="H478" i="8"/>
  <c r="CT245" i="1"/>
  <c r="S245" i="1" s="1"/>
  <c r="T470" i="8"/>
  <c r="H470" i="8"/>
  <c r="T469" i="8"/>
  <c r="T466" i="8"/>
  <c r="H469" i="8"/>
  <c r="H466" i="8"/>
  <c r="DF381" i="3"/>
  <c r="DG373" i="3"/>
  <c r="T480" i="8"/>
  <c r="H480" i="8"/>
  <c r="T476" i="8"/>
  <c r="H476" i="8"/>
  <c r="AD245" i="1"/>
  <c r="CR245" i="1" s="1"/>
  <c r="Q245" i="1" s="1"/>
  <c r="GM468" i="8"/>
  <c r="H468" i="8"/>
  <c r="V126" i="1"/>
  <c r="W126" i="1"/>
  <c r="V252" i="1"/>
  <c r="T472" i="8"/>
  <c r="H472" i="8"/>
  <c r="CV245" i="1"/>
  <c r="U245" i="1" s="1"/>
  <c r="H471" i="8"/>
  <c r="H474" i="8"/>
  <c r="T474" i="8"/>
  <c r="T252" i="1"/>
  <c r="U252" i="1"/>
  <c r="Q252" i="1"/>
  <c r="T250" i="1"/>
  <c r="T248" i="1"/>
  <c r="DF373" i="3"/>
  <c r="DJ373" i="3" s="1"/>
  <c r="DG368" i="3"/>
  <c r="W247" i="1"/>
  <c r="V247" i="1"/>
  <c r="R247" i="1"/>
  <c r="CY247" i="1" s="1"/>
  <c r="X247" i="1" s="1"/>
  <c r="DG369" i="3"/>
  <c r="DJ369" i="3" s="1"/>
  <c r="U247" i="1"/>
  <c r="R255" i="1"/>
  <c r="DG384" i="3"/>
  <c r="W253" i="1"/>
  <c r="V253" i="1"/>
  <c r="Q253" i="1"/>
  <c r="U253" i="1"/>
  <c r="P253" i="1"/>
  <c r="W249" i="1"/>
  <c r="V249" i="1"/>
  <c r="Q249" i="1"/>
  <c r="U249" i="1"/>
  <c r="P249" i="1"/>
  <c r="DF367" i="3"/>
  <c r="T254" i="1"/>
  <c r="DF374" i="3"/>
  <c r="DJ374" i="3" s="1"/>
  <c r="W129" i="1"/>
  <c r="R129" i="1"/>
  <c r="U243" i="1"/>
  <c r="P243" i="1"/>
  <c r="GX240" i="1"/>
  <c r="R240" i="1"/>
  <c r="U240" i="1"/>
  <c r="Q240" i="1"/>
  <c r="GX239" i="1"/>
  <c r="U239" i="1"/>
  <c r="Q239" i="1"/>
  <c r="W238" i="1"/>
  <c r="R238" i="1"/>
  <c r="U238" i="1"/>
  <c r="Q238" i="1"/>
  <c r="DG361" i="3"/>
  <c r="W232" i="1"/>
  <c r="DG366" i="3"/>
  <c r="W227" i="1"/>
  <c r="W243" i="1"/>
  <c r="V243" i="1"/>
  <c r="Q243" i="1"/>
  <c r="DF366" i="3"/>
  <c r="DJ366" i="3" s="1"/>
  <c r="CT235" i="1"/>
  <c r="S235" i="1" s="1"/>
  <c r="T452" i="8"/>
  <c r="H452" i="8"/>
  <c r="T451" i="8"/>
  <c r="T448" i="8"/>
  <c r="H451" i="8"/>
  <c r="H448" i="8"/>
  <c r="GX31" i="1"/>
  <c r="S31" i="1"/>
  <c r="T31" i="1"/>
  <c r="CQ236" i="1"/>
  <c r="P236" i="1" s="1"/>
  <c r="H454" i="8"/>
  <c r="T454" i="8"/>
  <c r="P240" i="1"/>
  <c r="T458" i="8"/>
  <c r="H458" i="8"/>
  <c r="S239" i="1"/>
  <c r="P239" i="1"/>
  <c r="V238" i="1"/>
  <c r="P238" i="1"/>
  <c r="T456" i="8"/>
  <c r="H456" i="8"/>
  <c r="CS235" i="1"/>
  <c r="R235" i="1" s="1"/>
  <c r="GM450" i="8"/>
  <c r="H450" i="8"/>
  <c r="T460" i="8"/>
  <c r="H460" i="8"/>
  <c r="CV235" i="1"/>
  <c r="U235" i="1" s="1"/>
  <c r="H453" i="8"/>
  <c r="T240" i="1"/>
  <c r="V239" i="1"/>
  <c r="GX238" i="1"/>
  <c r="S238" i="1"/>
  <c r="T237" i="1"/>
  <c r="AD235" i="1"/>
  <c r="AB235" i="1" s="1"/>
  <c r="T242" i="1"/>
  <c r="GX241" i="1"/>
  <c r="R242" i="1"/>
  <c r="U242" i="1"/>
  <c r="Q242" i="1"/>
  <c r="W241" i="1"/>
  <c r="V241" i="1"/>
  <c r="W237" i="1"/>
  <c r="S237" i="1"/>
  <c r="GX242" i="1"/>
  <c r="P242" i="1"/>
  <c r="U241" i="1"/>
  <c r="U237" i="1"/>
  <c r="V237" i="1"/>
  <c r="R237" i="1"/>
  <c r="DG357" i="3"/>
  <c r="R241" i="1"/>
  <c r="CY241" i="1" s="1"/>
  <c r="X241" i="1" s="1"/>
  <c r="DF365" i="3"/>
  <c r="DJ365" i="3" s="1"/>
  <c r="DG360" i="3"/>
  <c r="DG359" i="3"/>
  <c r="DG353" i="3"/>
  <c r="DG351" i="3"/>
  <c r="V236" i="1"/>
  <c r="U236" i="1"/>
  <c r="Q236" i="1"/>
  <c r="R236" i="1"/>
  <c r="T236" i="1"/>
  <c r="V164" i="1"/>
  <c r="W135" i="1"/>
  <c r="S233" i="1"/>
  <c r="U233" i="1"/>
  <c r="U231" i="1"/>
  <c r="V231" i="1"/>
  <c r="R231" i="1"/>
  <c r="CQ230" i="1"/>
  <c r="P230" i="1" s="1"/>
  <c r="T440" i="8"/>
  <c r="H440" i="8"/>
  <c r="V233" i="1"/>
  <c r="GX232" i="1"/>
  <c r="P232" i="1"/>
  <c r="AB232" i="1"/>
  <c r="T442" i="8"/>
  <c r="H442" i="8"/>
  <c r="W231" i="1"/>
  <c r="S231" i="1"/>
  <c r="CT229" i="1"/>
  <c r="S229" i="1" s="1"/>
  <c r="H437" i="8"/>
  <c r="H434" i="8"/>
  <c r="T438" i="8"/>
  <c r="H438" i="8"/>
  <c r="T437" i="8"/>
  <c r="T434" i="8"/>
  <c r="AD229" i="1"/>
  <c r="CR229" i="1" s="1"/>
  <c r="Q229" i="1" s="1"/>
  <c r="GM436" i="8"/>
  <c r="H436" i="8"/>
  <c r="GX233" i="1"/>
  <c r="R233" i="1"/>
  <c r="T233" i="1"/>
  <c r="T231" i="1"/>
  <c r="CV229" i="1"/>
  <c r="U229" i="1" s="1"/>
  <c r="H439" i="8"/>
  <c r="V227" i="1"/>
  <c r="W225" i="1"/>
  <c r="S225" i="1"/>
  <c r="CS229" i="1"/>
  <c r="R229" i="1" s="1"/>
  <c r="DG346" i="3"/>
  <c r="DJ346" i="3" s="1"/>
  <c r="DG341" i="3"/>
  <c r="DJ341" i="3" s="1"/>
  <c r="T232" i="1"/>
  <c r="V232" i="1"/>
  <c r="R232" i="1"/>
  <c r="S232" i="1"/>
  <c r="U232" i="1"/>
  <c r="Q232" i="1"/>
  <c r="Q233" i="1"/>
  <c r="P233" i="1"/>
  <c r="W230" i="1"/>
  <c r="S230" i="1"/>
  <c r="V230" i="1"/>
  <c r="U230" i="1"/>
  <c r="T129" i="1"/>
  <c r="V103" i="1"/>
  <c r="GX226" i="1"/>
  <c r="P226" i="1"/>
  <c r="FR386" i="1"/>
  <c r="FR220" i="1" s="1"/>
  <c r="T133" i="1"/>
  <c r="S175" i="1"/>
  <c r="T175" i="1"/>
  <c r="V156" i="1"/>
  <c r="W156" i="1"/>
  <c r="S156" i="1"/>
  <c r="S115" i="1"/>
  <c r="W36" i="1"/>
  <c r="BY386" i="1"/>
  <c r="BY220" i="1" s="1"/>
  <c r="CD386" i="1"/>
  <c r="CD220" i="1" s="1"/>
  <c r="S227" i="1"/>
  <c r="U227" i="1"/>
  <c r="Q227" i="1"/>
  <c r="FV386" i="1"/>
  <c r="FV220" i="1" s="1"/>
  <c r="U225" i="1"/>
  <c r="V225" i="1"/>
  <c r="R225" i="1"/>
  <c r="AB226" i="1"/>
  <c r="T428" i="8"/>
  <c r="H428" i="8"/>
  <c r="U420" i="8"/>
  <c r="DG420" i="8"/>
  <c r="S167" i="1"/>
  <c r="T167" i="1"/>
  <c r="CS223" i="1"/>
  <c r="R223" i="1" s="1"/>
  <c r="H422" i="8"/>
  <c r="GM422" i="8"/>
  <c r="H423" i="8"/>
  <c r="H420" i="8"/>
  <c r="H424" i="8"/>
  <c r="T423" i="8"/>
  <c r="T420" i="8"/>
  <c r="T424" i="8"/>
  <c r="GX186" i="1"/>
  <c r="P186" i="1"/>
  <c r="CQ224" i="1"/>
  <c r="P224" i="1" s="1"/>
  <c r="T426" i="8"/>
  <c r="H426" i="8"/>
  <c r="CV223" i="1"/>
  <c r="U223" i="1" s="1"/>
  <c r="H425" i="8"/>
  <c r="AD223" i="1"/>
  <c r="CR223" i="1" s="1"/>
  <c r="Q223" i="1" s="1"/>
  <c r="CC386" i="1"/>
  <c r="CC220" i="1" s="1"/>
  <c r="GX227" i="1"/>
  <c r="FU386" i="1"/>
  <c r="FU220" i="1" s="1"/>
  <c r="FQ386" i="1"/>
  <c r="DG336" i="3"/>
  <c r="DJ336" i="3" s="1"/>
  <c r="R227" i="1"/>
  <c r="T227" i="1"/>
  <c r="P227" i="1"/>
  <c r="T225" i="1"/>
  <c r="T226" i="1"/>
  <c r="V226" i="1"/>
  <c r="R226" i="1"/>
  <c r="V224" i="1"/>
  <c r="S226" i="1"/>
  <c r="U226" i="1"/>
  <c r="Q226" i="1"/>
  <c r="U224" i="1"/>
  <c r="W224" i="1"/>
  <c r="S224" i="1"/>
  <c r="CY224" i="1" s="1"/>
  <c r="X224" i="1" s="1"/>
  <c r="BZ386" i="1"/>
  <c r="BZ220" i="1" s="1"/>
  <c r="DG331" i="3"/>
  <c r="DJ331" i="3" s="1"/>
  <c r="T128" i="1"/>
  <c r="DG319" i="3"/>
  <c r="DF318" i="3"/>
  <c r="W185" i="1"/>
  <c r="S185" i="1"/>
  <c r="S180" i="1"/>
  <c r="DG318" i="3"/>
  <c r="CT184" i="1"/>
  <c r="S184" i="1" s="1"/>
  <c r="T344" i="8"/>
  <c r="H344" i="8"/>
  <c r="T343" i="8"/>
  <c r="T340" i="8"/>
  <c r="H343" i="8"/>
  <c r="H340" i="8"/>
  <c r="AD184" i="1"/>
  <c r="CR184" i="1" s="1"/>
  <c r="Q184" i="1" s="1"/>
  <c r="GM342" i="8"/>
  <c r="H342" i="8"/>
  <c r="W134" i="1"/>
  <c r="CQ185" i="1"/>
  <c r="P185" i="1" s="1"/>
  <c r="T346" i="8"/>
  <c r="H346" i="8"/>
  <c r="CV184" i="1"/>
  <c r="U184" i="1" s="1"/>
  <c r="H345" i="8"/>
  <c r="CS184" i="1"/>
  <c r="R184" i="1" s="1"/>
  <c r="W186" i="1"/>
  <c r="U186" i="1"/>
  <c r="V186" i="1"/>
  <c r="R186" i="1"/>
  <c r="T186" i="1"/>
  <c r="DF322" i="3"/>
  <c r="S186" i="1"/>
  <c r="DG322" i="3"/>
  <c r="V185" i="1"/>
  <c r="U185" i="1"/>
  <c r="DF320" i="3"/>
  <c r="DF316" i="3"/>
  <c r="DF315" i="3"/>
  <c r="S152" i="1"/>
  <c r="T115" i="1"/>
  <c r="V30" i="1"/>
  <c r="S174" i="1"/>
  <c r="W181" i="1"/>
  <c r="V181" i="1"/>
  <c r="W179" i="1"/>
  <c r="V179" i="1"/>
  <c r="V79" i="1"/>
  <c r="V81" i="1"/>
  <c r="DF309" i="3"/>
  <c r="S176" i="1"/>
  <c r="DG312" i="3"/>
  <c r="V182" i="1"/>
  <c r="E334" i="8"/>
  <c r="AD178" i="1"/>
  <c r="CR178" i="1" s="1"/>
  <c r="Q178" i="1" s="1"/>
  <c r="H327" i="8"/>
  <c r="GM327" i="8"/>
  <c r="GX182" i="1"/>
  <c r="S182" i="1"/>
  <c r="U181" i="1"/>
  <c r="T334" i="8"/>
  <c r="H334" i="8"/>
  <c r="U179" i="1"/>
  <c r="T332" i="8"/>
  <c r="H332" i="8"/>
  <c r="CV178" i="1"/>
  <c r="U178" i="1" s="1"/>
  <c r="H331" i="8"/>
  <c r="CQ178" i="1"/>
  <c r="P178" i="1" s="1"/>
  <c r="H328" i="8"/>
  <c r="T328" i="8"/>
  <c r="DF314" i="3"/>
  <c r="CT178" i="1"/>
  <c r="S178" i="1" s="1"/>
  <c r="H329" i="8"/>
  <c r="T325" i="8"/>
  <c r="H325" i="8"/>
  <c r="T330" i="8"/>
  <c r="H330" i="8"/>
  <c r="T329" i="8"/>
  <c r="DG309" i="3"/>
  <c r="DG301" i="3"/>
  <c r="CS178" i="1"/>
  <c r="R178" i="1" s="1"/>
  <c r="T180" i="1"/>
  <c r="CY177" i="1"/>
  <c r="X177" i="1" s="1"/>
  <c r="DG303" i="3"/>
  <c r="W182" i="1"/>
  <c r="P182" i="1"/>
  <c r="GX180" i="1"/>
  <c r="R180" i="1"/>
  <c r="U180" i="1"/>
  <c r="P180" i="1"/>
  <c r="DF313" i="3"/>
  <c r="R182" i="1"/>
  <c r="U182" i="1"/>
  <c r="Q182" i="1"/>
  <c r="T182" i="1"/>
  <c r="DF311" i="3"/>
  <c r="Q181" i="1"/>
  <c r="P130" i="1"/>
  <c r="U173" i="1"/>
  <c r="GX166" i="1"/>
  <c r="U165" i="1"/>
  <c r="V172" i="1"/>
  <c r="S170" i="1"/>
  <c r="GX176" i="1"/>
  <c r="R176" i="1"/>
  <c r="R174" i="1"/>
  <c r="W167" i="1"/>
  <c r="V167" i="1"/>
  <c r="Q167" i="1"/>
  <c r="W172" i="1"/>
  <c r="T157" i="1"/>
  <c r="GX174" i="1"/>
  <c r="P174" i="1"/>
  <c r="T168" i="1"/>
  <c r="U167" i="1"/>
  <c r="T166" i="1"/>
  <c r="GX165" i="1"/>
  <c r="W164" i="1"/>
  <c r="S157" i="1"/>
  <c r="DF284" i="3"/>
  <c r="CQ175" i="1"/>
  <c r="P175" i="1" s="1"/>
  <c r="T319" i="8"/>
  <c r="H319" i="8"/>
  <c r="T317" i="8"/>
  <c r="H317" i="8"/>
  <c r="T309" i="8"/>
  <c r="H309" i="8"/>
  <c r="AD162" i="1"/>
  <c r="CR162" i="1" s="1"/>
  <c r="Q162" i="1" s="1"/>
  <c r="H303" i="8"/>
  <c r="GM303" i="8"/>
  <c r="T155" i="1"/>
  <c r="CQ171" i="1"/>
  <c r="P171" i="1" s="1"/>
  <c r="H315" i="8"/>
  <c r="T315" i="8"/>
  <c r="T170" i="1"/>
  <c r="H313" i="8"/>
  <c r="T313" i="8"/>
  <c r="CQ163" i="1"/>
  <c r="H307" i="8"/>
  <c r="T307" i="8"/>
  <c r="CV162" i="1"/>
  <c r="U162" i="1" s="1"/>
  <c r="H306" i="8"/>
  <c r="GX172" i="1"/>
  <c r="R172" i="1"/>
  <c r="U172" i="1"/>
  <c r="Q172" i="1"/>
  <c r="R170" i="1"/>
  <c r="U170" i="1"/>
  <c r="Q170" i="1"/>
  <c r="CQ167" i="1"/>
  <c r="P167" i="1" s="1"/>
  <c r="T311" i="8"/>
  <c r="H311" i="8"/>
  <c r="GX164" i="1"/>
  <c r="R164" i="1"/>
  <c r="U164" i="1"/>
  <c r="Q164" i="1"/>
  <c r="V176" i="1"/>
  <c r="E319" i="8"/>
  <c r="W173" i="1"/>
  <c r="P172" i="1"/>
  <c r="GX170" i="1"/>
  <c r="P170" i="1"/>
  <c r="GX168" i="1"/>
  <c r="R168" i="1"/>
  <c r="U168" i="1"/>
  <c r="Q168" i="1"/>
  <c r="W165" i="1"/>
  <c r="V165" i="1"/>
  <c r="CT162" i="1"/>
  <c r="S162" i="1" s="1"/>
  <c r="H305" i="8"/>
  <c r="T304" i="8"/>
  <c r="T301" i="8"/>
  <c r="H304" i="8"/>
  <c r="H301" i="8"/>
  <c r="T305" i="8"/>
  <c r="CS162" i="1"/>
  <c r="R162" i="1" s="1"/>
  <c r="T176" i="1"/>
  <c r="W171" i="1"/>
  <c r="V171" i="1"/>
  <c r="W169" i="1"/>
  <c r="V169" i="1"/>
  <c r="P168" i="1"/>
  <c r="DG274" i="3"/>
  <c r="T172" i="1"/>
  <c r="U171" i="1"/>
  <c r="U169" i="1"/>
  <c r="T164" i="1"/>
  <c r="DF282" i="3"/>
  <c r="DJ282" i="3" s="1"/>
  <c r="R166" i="1"/>
  <c r="U166" i="1"/>
  <c r="P164" i="1"/>
  <c r="U176" i="1"/>
  <c r="Q176" i="1"/>
  <c r="T174" i="1"/>
  <c r="P166" i="1"/>
  <c r="DG296" i="3"/>
  <c r="P176" i="1"/>
  <c r="U174" i="1"/>
  <c r="Q174" i="1"/>
  <c r="Q166" i="1"/>
  <c r="U175" i="1"/>
  <c r="Q171" i="1"/>
  <c r="R169" i="1"/>
  <c r="W163" i="1"/>
  <c r="V163" i="1"/>
  <c r="Q163" i="1"/>
  <c r="DG272" i="3"/>
  <c r="U163" i="1"/>
  <c r="P163" i="1"/>
  <c r="DF278" i="3"/>
  <c r="W175" i="1"/>
  <c r="V175" i="1"/>
  <c r="Q175" i="1"/>
  <c r="V173" i="1"/>
  <c r="R173" i="1"/>
  <c r="R165" i="1"/>
  <c r="CZ165" i="1" s="1"/>
  <c r="Y165" i="1" s="1"/>
  <c r="DG270" i="3"/>
  <c r="T156" i="1"/>
  <c r="W97" i="1"/>
  <c r="GX158" i="1"/>
  <c r="S65" i="1"/>
  <c r="T65" i="1"/>
  <c r="GX156" i="1"/>
  <c r="P156" i="1"/>
  <c r="GX69" i="1"/>
  <c r="S69" i="1"/>
  <c r="T69" i="1"/>
  <c r="GX142" i="1"/>
  <c r="P142" i="1"/>
  <c r="U133" i="1"/>
  <c r="DG281" i="8"/>
  <c r="U281" i="8"/>
  <c r="CQ153" i="1"/>
  <c r="P153" i="1" s="1"/>
  <c r="H291" i="8"/>
  <c r="T291" i="8"/>
  <c r="H289" i="8"/>
  <c r="T289" i="8"/>
  <c r="AD148" i="1"/>
  <c r="T282" i="8" s="1"/>
  <c r="GM283" i="8"/>
  <c r="H283" i="8"/>
  <c r="W159" i="1"/>
  <c r="V159" i="1"/>
  <c r="R159" i="1"/>
  <c r="GX154" i="1"/>
  <c r="R154" i="1"/>
  <c r="R152" i="1"/>
  <c r="U152" i="1"/>
  <c r="T150" i="1"/>
  <c r="V149" i="1"/>
  <c r="CV148" i="1"/>
  <c r="U148" i="1" s="1"/>
  <c r="H286" i="8"/>
  <c r="DG228" i="3"/>
  <c r="U159" i="1"/>
  <c r="T295" i="8"/>
  <c r="H295" i="8"/>
  <c r="W157" i="1"/>
  <c r="V157" i="1"/>
  <c r="W155" i="1"/>
  <c r="V155" i="1"/>
  <c r="R155" i="1"/>
  <c r="CY155" i="1" s="1"/>
  <c r="X155" i="1" s="1"/>
  <c r="GX152" i="1"/>
  <c r="GX150" i="1"/>
  <c r="R150" i="1"/>
  <c r="U150" i="1"/>
  <c r="U149" i="1"/>
  <c r="Q149" i="1"/>
  <c r="U157" i="1"/>
  <c r="CQ157" i="1"/>
  <c r="P157" i="1" s="1"/>
  <c r="T293" i="8"/>
  <c r="H293" i="8"/>
  <c r="U155" i="1"/>
  <c r="S149" i="1"/>
  <c r="CQ149" i="1"/>
  <c r="P149" i="1" s="1"/>
  <c r="T287" i="8"/>
  <c r="H287" i="8"/>
  <c r="H281" i="8"/>
  <c r="T285" i="8"/>
  <c r="H284" i="8"/>
  <c r="H285" i="8"/>
  <c r="T284" i="8"/>
  <c r="T281" i="8"/>
  <c r="DF214" i="3"/>
  <c r="DJ214" i="3" s="1"/>
  <c r="CS148" i="1"/>
  <c r="R148" i="1" s="1"/>
  <c r="T160" i="1"/>
  <c r="P154" i="1"/>
  <c r="P152" i="1"/>
  <c r="R160" i="1"/>
  <c r="U160" i="1"/>
  <c r="Q160" i="1"/>
  <c r="W151" i="1"/>
  <c r="V151" i="1"/>
  <c r="R151" i="1"/>
  <c r="GX160" i="1"/>
  <c r="P160" i="1"/>
  <c r="U151" i="1"/>
  <c r="Q150" i="1"/>
  <c r="DG255" i="3"/>
  <c r="T158" i="1"/>
  <c r="P150" i="1"/>
  <c r="DF263" i="3"/>
  <c r="DG257" i="3"/>
  <c r="R158" i="1"/>
  <c r="U158" i="1"/>
  <c r="Q158" i="1"/>
  <c r="R156" i="1"/>
  <c r="U156" i="1"/>
  <c r="Q156" i="1"/>
  <c r="T154" i="1"/>
  <c r="T152" i="1"/>
  <c r="DG259" i="3"/>
  <c r="P158" i="1"/>
  <c r="U154" i="1"/>
  <c r="Q154" i="1"/>
  <c r="Q152" i="1"/>
  <c r="W153" i="1"/>
  <c r="V153" i="1"/>
  <c r="Q153" i="1"/>
  <c r="DG240" i="3"/>
  <c r="U153" i="1"/>
  <c r="DF248" i="3"/>
  <c r="DG242" i="3"/>
  <c r="DG244" i="3"/>
  <c r="Q157" i="1"/>
  <c r="R146" i="1"/>
  <c r="CZ146" i="1" s="1"/>
  <c r="Y146" i="1" s="1"/>
  <c r="U146" i="1"/>
  <c r="T142" i="1"/>
  <c r="W137" i="1"/>
  <c r="W133" i="1"/>
  <c r="S133" i="1"/>
  <c r="V89" i="1"/>
  <c r="V60" i="1"/>
  <c r="GX39" i="1"/>
  <c r="T39" i="1"/>
  <c r="GX144" i="1"/>
  <c r="R144" i="1"/>
  <c r="U144" i="1"/>
  <c r="R142" i="1"/>
  <c r="U142" i="1"/>
  <c r="U137" i="1"/>
  <c r="V133" i="1"/>
  <c r="R133" i="1"/>
  <c r="V38" i="1"/>
  <c r="GX146" i="1"/>
  <c r="P146" i="1"/>
  <c r="T138" i="1"/>
  <c r="P136" i="1"/>
  <c r="GX134" i="1"/>
  <c r="P134" i="1"/>
  <c r="GX94" i="1"/>
  <c r="S94" i="1"/>
  <c r="T94" i="1"/>
  <c r="Q146" i="1"/>
  <c r="W139" i="1"/>
  <c r="GX136" i="1"/>
  <c r="R136" i="1"/>
  <c r="U136" i="1"/>
  <c r="Q136" i="1"/>
  <c r="S134" i="1"/>
  <c r="U134" i="1"/>
  <c r="CQ139" i="1"/>
  <c r="P139" i="1" s="1"/>
  <c r="H269" i="8"/>
  <c r="T269" i="8"/>
  <c r="CV132" i="1"/>
  <c r="U132" i="1" s="1"/>
  <c r="H262" i="8"/>
  <c r="W145" i="1"/>
  <c r="V145" i="1"/>
  <c r="R145" i="1"/>
  <c r="GX140" i="1"/>
  <c r="R140" i="1"/>
  <c r="U140" i="1"/>
  <c r="Q140" i="1"/>
  <c r="R138" i="1"/>
  <c r="CZ138" i="1" s="1"/>
  <c r="Y138" i="1" s="1"/>
  <c r="U138" i="1"/>
  <c r="CQ137" i="1"/>
  <c r="P137" i="1" s="1"/>
  <c r="T267" i="8"/>
  <c r="H267" i="8"/>
  <c r="CQ133" i="1"/>
  <c r="P133" i="1" s="1"/>
  <c r="H263" i="8"/>
  <c r="T263" i="8"/>
  <c r="U145" i="1"/>
  <c r="T275" i="8"/>
  <c r="H275" i="8"/>
  <c r="W141" i="1"/>
  <c r="V141" i="1"/>
  <c r="GX138" i="1"/>
  <c r="P138" i="1"/>
  <c r="T136" i="1"/>
  <c r="GX135" i="1"/>
  <c r="CQ135" i="1"/>
  <c r="P135" i="1" s="1"/>
  <c r="T265" i="8"/>
  <c r="H265" i="8"/>
  <c r="T134" i="1"/>
  <c r="CT132" i="1"/>
  <c r="S132" i="1" s="1"/>
  <c r="H261" i="8"/>
  <c r="T260" i="8"/>
  <c r="T257" i="8"/>
  <c r="H260" i="8"/>
  <c r="H257" i="8"/>
  <c r="T261" i="8"/>
  <c r="DG224" i="3"/>
  <c r="DF218" i="3"/>
  <c r="DJ218" i="3" s="1"/>
  <c r="CQ143" i="1"/>
  <c r="P143" i="1" s="1"/>
  <c r="T273" i="8"/>
  <c r="H273" i="8"/>
  <c r="U141" i="1"/>
  <c r="H271" i="8"/>
  <c r="T271" i="8"/>
  <c r="AD132" i="1"/>
  <c r="H258" i="8" s="1"/>
  <c r="H259" i="8"/>
  <c r="GM259" i="8"/>
  <c r="CS132" i="1"/>
  <c r="R132" i="1" s="1"/>
  <c r="T140" i="1"/>
  <c r="T146" i="1"/>
  <c r="P140" i="1"/>
  <c r="V139" i="1"/>
  <c r="V134" i="1"/>
  <c r="Q144" i="1"/>
  <c r="Q142" i="1"/>
  <c r="Q134" i="1"/>
  <c r="P144" i="1"/>
  <c r="Q138" i="1"/>
  <c r="DF233" i="3"/>
  <c r="DJ233" i="3" s="1"/>
  <c r="DF228" i="3"/>
  <c r="DG225" i="3"/>
  <c r="T144" i="1"/>
  <c r="R134" i="1"/>
  <c r="U139" i="1"/>
  <c r="T137" i="1"/>
  <c r="V137" i="1"/>
  <c r="R137" i="1"/>
  <c r="V135" i="1"/>
  <c r="W143" i="1"/>
  <c r="V143" i="1"/>
  <c r="Q143" i="1"/>
  <c r="R141" i="1"/>
  <c r="S135" i="1"/>
  <c r="U135" i="1"/>
  <c r="Q135" i="1"/>
  <c r="U143" i="1"/>
  <c r="Q139" i="1"/>
  <c r="R135" i="1"/>
  <c r="T135" i="1"/>
  <c r="V52" i="1"/>
  <c r="W56" i="1"/>
  <c r="V56" i="1"/>
  <c r="V42" i="1"/>
  <c r="W42" i="1"/>
  <c r="V128" i="1"/>
  <c r="U127" i="1"/>
  <c r="W123" i="1"/>
  <c r="S123" i="1"/>
  <c r="V48" i="1"/>
  <c r="V123" i="1"/>
  <c r="R123" i="1"/>
  <c r="GX128" i="1"/>
  <c r="GX127" i="1"/>
  <c r="GX126" i="1"/>
  <c r="U123" i="1"/>
  <c r="CQ123" i="1"/>
  <c r="P123" i="1" s="1"/>
  <c r="H245" i="8"/>
  <c r="T245" i="8"/>
  <c r="S88" i="1"/>
  <c r="GX80" i="1"/>
  <c r="S80" i="1"/>
  <c r="U130" i="1"/>
  <c r="W130" i="1"/>
  <c r="CQ125" i="1"/>
  <c r="P125" i="1" s="1"/>
  <c r="T247" i="8"/>
  <c r="H247" i="8"/>
  <c r="CT122" i="1"/>
  <c r="S122" i="1" s="1"/>
  <c r="T243" i="8"/>
  <c r="H243" i="8"/>
  <c r="T242" i="8"/>
  <c r="T239" i="8"/>
  <c r="H242" i="8"/>
  <c r="H239" i="8"/>
  <c r="DF200" i="3"/>
  <c r="DJ200" i="3" s="1"/>
  <c r="GX130" i="1"/>
  <c r="CQ129" i="1"/>
  <c r="P129" i="1" s="1"/>
  <c r="T251" i="8"/>
  <c r="H251" i="8"/>
  <c r="T249" i="8"/>
  <c r="H249" i="8"/>
  <c r="S124" i="1"/>
  <c r="U124" i="1"/>
  <c r="AD122" i="1"/>
  <c r="T240" i="8" s="1"/>
  <c r="GM241" i="8"/>
  <c r="H241" i="8"/>
  <c r="R130" i="1"/>
  <c r="GX124" i="1"/>
  <c r="P124" i="1"/>
  <c r="CV122" i="1"/>
  <c r="U122" i="1" s="1"/>
  <c r="H244" i="8"/>
  <c r="CS122" i="1"/>
  <c r="R122" i="1" s="1"/>
  <c r="S130" i="1"/>
  <c r="GX129" i="1"/>
  <c r="W128" i="1"/>
  <c r="R128" i="1"/>
  <c r="U128" i="1"/>
  <c r="W127" i="1"/>
  <c r="V127" i="1"/>
  <c r="R127" i="1"/>
  <c r="T124" i="1"/>
  <c r="V124" i="1"/>
  <c r="T123" i="1"/>
  <c r="S129" i="1"/>
  <c r="T126" i="1"/>
  <c r="R126" i="1"/>
  <c r="U126" i="1"/>
  <c r="DF189" i="3"/>
  <c r="S128" i="1"/>
  <c r="Q126" i="1"/>
  <c r="Q128" i="1"/>
  <c r="P126" i="1"/>
  <c r="R124" i="1"/>
  <c r="T130" i="1"/>
  <c r="P128" i="1"/>
  <c r="Q124" i="1"/>
  <c r="DF187" i="3"/>
  <c r="DJ187" i="3" s="1"/>
  <c r="V125" i="1"/>
  <c r="V129" i="1"/>
  <c r="U125" i="1"/>
  <c r="Q125" i="1"/>
  <c r="U129" i="1"/>
  <c r="Q129" i="1"/>
  <c r="S125" i="1"/>
  <c r="V72" i="1"/>
  <c r="V58" i="1"/>
  <c r="V54" i="1"/>
  <c r="U120" i="1"/>
  <c r="W120" i="1"/>
  <c r="S120" i="1"/>
  <c r="W83" i="1"/>
  <c r="GX120" i="1"/>
  <c r="T120" i="1"/>
  <c r="R120" i="1"/>
  <c r="GX119" i="1"/>
  <c r="U119" i="1"/>
  <c r="S97" i="1"/>
  <c r="S68" i="1"/>
  <c r="Q119" i="1"/>
  <c r="CT118" i="1"/>
  <c r="S118" i="1" s="1"/>
  <c r="H230" i="8"/>
  <c r="H227" i="8"/>
  <c r="T231" i="8"/>
  <c r="H231" i="8"/>
  <c r="T230" i="8"/>
  <c r="T227" i="8"/>
  <c r="S119" i="1"/>
  <c r="CY119" i="1" s="1"/>
  <c r="X119" i="1" s="1"/>
  <c r="CQ119" i="1"/>
  <c r="P119" i="1" s="1"/>
  <c r="T233" i="8"/>
  <c r="H233" i="8"/>
  <c r="AD118" i="1"/>
  <c r="CR118" i="1" s="1"/>
  <c r="Q118" i="1" s="1"/>
  <c r="GM229" i="8"/>
  <c r="H229" i="8"/>
  <c r="CV118" i="1"/>
  <c r="U118" i="1" s="1"/>
  <c r="H232" i="8"/>
  <c r="T45" i="1"/>
  <c r="V119" i="1"/>
  <c r="CS118" i="1"/>
  <c r="R118" i="1" s="1"/>
  <c r="DF160" i="3"/>
  <c r="R116" i="1"/>
  <c r="U116" i="1"/>
  <c r="V104" i="1"/>
  <c r="V85" i="1"/>
  <c r="V46" i="1"/>
  <c r="GX116" i="1"/>
  <c r="CV114" i="1"/>
  <c r="U114" i="1" s="1"/>
  <c r="H220" i="8"/>
  <c r="CR114" i="1"/>
  <c r="Q114" i="1" s="1"/>
  <c r="T217" i="8"/>
  <c r="H217" i="8"/>
  <c r="W115" i="1"/>
  <c r="V115" i="1"/>
  <c r="R115" i="1"/>
  <c r="DF154" i="3"/>
  <c r="DJ154" i="3" s="1"/>
  <c r="U115" i="1"/>
  <c r="T221" i="8"/>
  <c r="H221" i="8"/>
  <c r="H216" i="8"/>
  <c r="T219" i="8"/>
  <c r="T216" i="8"/>
  <c r="H219" i="8"/>
  <c r="T218" i="8"/>
  <c r="H218" i="8"/>
  <c r="P116" i="1"/>
  <c r="DF158" i="3"/>
  <c r="DJ158" i="3" s="1"/>
  <c r="DG151" i="3"/>
  <c r="T116" i="1"/>
  <c r="Q116" i="1"/>
  <c r="T105" i="1"/>
  <c r="V97" i="1"/>
  <c r="V66" i="1"/>
  <c r="P74" i="1"/>
  <c r="V44" i="1"/>
  <c r="T80" i="1"/>
  <c r="U106" i="1"/>
  <c r="V74" i="1"/>
  <c r="V64" i="1"/>
  <c r="W84" i="1"/>
  <c r="V84" i="1"/>
  <c r="R84" i="1"/>
  <c r="V32" i="1"/>
  <c r="CV108" i="1"/>
  <c r="U108" i="1" s="1"/>
  <c r="P79" i="1"/>
  <c r="V36" i="1"/>
  <c r="T88" i="1"/>
  <c r="T47" i="1"/>
  <c r="W112" i="1"/>
  <c r="V112" i="1"/>
  <c r="GX111" i="1"/>
  <c r="U111" i="1"/>
  <c r="Q111" i="1"/>
  <c r="R109" i="1"/>
  <c r="U109" i="1"/>
  <c r="Q109" i="1"/>
  <c r="H203" i="8"/>
  <c r="GM203" i="8"/>
  <c r="CT108" i="1"/>
  <c r="S108" i="1" s="1"/>
  <c r="H205" i="8"/>
  <c r="T201" i="8"/>
  <c r="T206" i="8"/>
  <c r="T205" i="8"/>
  <c r="H201" i="8"/>
  <c r="H206" i="8"/>
  <c r="U112" i="1"/>
  <c r="T210" i="8"/>
  <c r="H210" i="8"/>
  <c r="T208" i="8"/>
  <c r="H208" i="8"/>
  <c r="H204" i="8"/>
  <c r="T204" i="8"/>
  <c r="U104" i="1"/>
  <c r="DF45" i="3"/>
  <c r="DJ45" i="3" s="1"/>
  <c r="GX112" i="1"/>
  <c r="T112" i="1"/>
  <c r="S112" i="1"/>
  <c r="P111" i="1"/>
  <c r="P109" i="1"/>
  <c r="V109" i="1"/>
  <c r="DG139" i="3"/>
  <c r="DG140" i="3"/>
  <c r="DF139" i="3"/>
  <c r="W110" i="1"/>
  <c r="V110" i="1"/>
  <c r="U110" i="1"/>
  <c r="T109" i="1"/>
  <c r="DF140" i="3"/>
  <c r="DG137" i="3"/>
  <c r="V111" i="1"/>
  <c r="W111" i="1"/>
  <c r="S111" i="1"/>
  <c r="R111" i="1"/>
  <c r="DF137" i="3"/>
  <c r="T111" i="1"/>
  <c r="GX109" i="1"/>
  <c r="GX79" i="1"/>
  <c r="R79" i="1"/>
  <c r="U79" i="1"/>
  <c r="Q79" i="1"/>
  <c r="R105" i="1"/>
  <c r="U105" i="1"/>
  <c r="Q105" i="1"/>
  <c r="GX103" i="1"/>
  <c r="R103" i="1"/>
  <c r="U103" i="1"/>
  <c r="Q103" i="1"/>
  <c r="GX72" i="1"/>
  <c r="R72" i="1"/>
  <c r="U72" i="1"/>
  <c r="Q72" i="1"/>
  <c r="W57" i="1"/>
  <c r="V57" i="1"/>
  <c r="R57" i="1"/>
  <c r="V106" i="1"/>
  <c r="P105" i="1"/>
  <c r="GX104" i="1"/>
  <c r="S104" i="1"/>
  <c r="T104" i="1"/>
  <c r="W104" i="1"/>
  <c r="DF125" i="3"/>
  <c r="R93" i="1"/>
  <c r="DG125" i="3"/>
  <c r="T195" i="8"/>
  <c r="H195" i="8"/>
  <c r="T193" i="8"/>
  <c r="H193" i="8"/>
  <c r="CV102" i="1"/>
  <c r="U102" i="1" s="1"/>
  <c r="H192" i="8"/>
  <c r="W106" i="1"/>
  <c r="E195" i="8"/>
  <c r="CT102" i="1"/>
  <c r="S102" i="1" s="1"/>
  <c r="H190" i="8"/>
  <c r="T188" i="8"/>
  <c r="H188" i="8"/>
  <c r="T191" i="8"/>
  <c r="H191" i="8"/>
  <c r="T190" i="8"/>
  <c r="T95" i="1"/>
  <c r="U93" i="1"/>
  <c r="Q93" i="1"/>
  <c r="P103" i="1"/>
  <c r="DG127" i="3"/>
  <c r="GX100" i="1"/>
  <c r="V100" i="1"/>
  <c r="U100" i="1"/>
  <c r="W96" i="1"/>
  <c r="V96" i="1"/>
  <c r="U98" i="1"/>
  <c r="GX93" i="1"/>
  <c r="S100" i="1"/>
  <c r="T100" i="1"/>
  <c r="W100" i="1"/>
  <c r="T182" i="8"/>
  <c r="H182" i="8"/>
  <c r="GX97" i="1"/>
  <c r="U97" i="1"/>
  <c r="Q97" i="1"/>
  <c r="GX96" i="1"/>
  <c r="T96" i="1"/>
  <c r="S96" i="1"/>
  <c r="DF109" i="3"/>
  <c r="T180" i="8"/>
  <c r="H180" i="8"/>
  <c r="CT92" i="1"/>
  <c r="S92" i="1" s="1"/>
  <c r="H176" i="8"/>
  <c r="T175" i="8"/>
  <c r="T172" i="8"/>
  <c r="H175" i="8"/>
  <c r="H172" i="8"/>
  <c r="T176" i="8"/>
  <c r="T178" i="8"/>
  <c r="H178" i="8"/>
  <c r="H174" i="8"/>
  <c r="GM174" i="8"/>
  <c r="S98" i="1"/>
  <c r="E180" i="8"/>
  <c r="T97" i="1"/>
  <c r="U96" i="1"/>
  <c r="V94" i="1"/>
  <c r="V93" i="1"/>
  <c r="CV92" i="1"/>
  <c r="U92" i="1" s="1"/>
  <c r="H177" i="8"/>
  <c r="DG109" i="3"/>
  <c r="P95" i="1"/>
  <c r="R95" i="1"/>
  <c r="U95" i="1"/>
  <c r="Q95" i="1"/>
  <c r="U94" i="1"/>
  <c r="GX95" i="1"/>
  <c r="DG117" i="3"/>
  <c r="V95" i="1"/>
  <c r="W95" i="1"/>
  <c r="S95" i="1"/>
  <c r="DG123" i="3"/>
  <c r="T98" i="1"/>
  <c r="DF117" i="3"/>
  <c r="W98" i="1"/>
  <c r="V98" i="1"/>
  <c r="GX99" i="1"/>
  <c r="R99" i="1"/>
  <c r="U99" i="1"/>
  <c r="Q99" i="1"/>
  <c r="P97" i="1"/>
  <c r="P93" i="1"/>
  <c r="P99" i="1"/>
  <c r="DG111" i="3"/>
  <c r="V99" i="1"/>
  <c r="W99" i="1"/>
  <c r="S99" i="1"/>
  <c r="GX89" i="1"/>
  <c r="R74" i="1"/>
  <c r="U74" i="1"/>
  <c r="DG98" i="3"/>
  <c r="U90" i="1"/>
  <c r="T79" i="1"/>
  <c r="T89" i="1"/>
  <c r="GX88" i="1"/>
  <c r="W86" i="1"/>
  <c r="E162" i="8"/>
  <c r="T83" i="1"/>
  <c r="T81" i="1"/>
  <c r="DG102" i="3"/>
  <c r="S90" i="1"/>
  <c r="E166" i="8"/>
  <c r="R89" i="1"/>
  <c r="U89" i="1"/>
  <c r="W88" i="1"/>
  <c r="V88" i="1"/>
  <c r="T164" i="8"/>
  <c r="H164" i="8"/>
  <c r="T162" i="8"/>
  <c r="H162" i="8"/>
  <c r="GX83" i="1"/>
  <c r="R83" i="1"/>
  <c r="U83" i="1"/>
  <c r="Q83" i="1"/>
  <c r="R81" i="1"/>
  <c r="CZ81" i="1" s="1"/>
  <c r="Y81" i="1" s="1"/>
  <c r="U81" i="1"/>
  <c r="Q81" i="1"/>
  <c r="CT78" i="1"/>
  <c r="S78" i="1" s="1"/>
  <c r="H153" i="8"/>
  <c r="H150" i="8"/>
  <c r="T154" i="8"/>
  <c r="H154" i="8"/>
  <c r="T153" i="8"/>
  <c r="T150" i="8"/>
  <c r="DG91" i="3"/>
  <c r="T166" i="8"/>
  <c r="H166" i="8"/>
  <c r="P83" i="1"/>
  <c r="H160" i="8"/>
  <c r="T160" i="8"/>
  <c r="GX81" i="1"/>
  <c r="P81" i="1"/>
  <c r="T158" i="8"/>
  <c r="H158" i="8"/>
  <c r="AD78" i="1"/>
  <c r="CR78" i="1" s="1"/>
  <c r="Q78" i="1" s="1"/>
  <c r="GM152" i="8"/>
  <c r="H152" i="8"/>
  <c r="T156" i="8"/>
  <c r="H156" i="8"/>
  <c r="CV78" i="1"/>
  <c r="U78" i="1" s="1"/>
  <c r="H155" i="8"/>
  <c r="P89" i="1"/>
  <c r="AB83" i="1"/>
  <c r="AB79" i="1"/>
  <c r="DG89" i="3"/>
  <c r="T87" i="1"/>
  <c r="T85" i="1"/>
  <c r="U84" i="1"/>
  <c r="W80" i="1"/>
  <c r="V80" i="1"/>
  <c r="DG100" i="3"/>
  <c r="DG87" i="3"/>
  <c r="GX87" i="1"/>
  <c r="R87" i="1"/>
  <c r="U87" i="1"/>
  <c r="Q87" i="1"/>
  <c r="R85" i="1"/>
  <c r="U85" i="1"/>
  <c r="U80" i="1"/>
  <c r="Q89" i="1"/>
  <c r="GX85" i="1"/>
  <c r="P85" i="1"/>
  <c r="W90" i="1"/>
  <c r="V90" i="1"/>
  <c r="U88" i="1"/>
  <c r="V86" i="1"/>
  <c r="Q86" i="1"/>
  <c r="U86" i="1"/>
  <c r="T90" i="1"/>
  <c r="S86" i="1"/>
  <c r="T86" i="1"/>
  <c r="W82" i="1"/>
  <c r="V82" i="1"/>
  <c r="Q82" i="1"/>
  <c r="R80" i="1"/>
  <c r="DF98" i="3"/>
  <c r="U82" i="1"/>
  <c r="P82" i="1"/>
  <c r="W87" i="1"/>
  <c r="S87" i="1"/>
  <c r="Q85" i="1"/>
  <c r="DF87" i="3"/>
  <c r="P87" i="1"/>
  <c r="GX64" i="1"/>
  <c r="Q74" i="1"/>
  <c r="T72" i="1"/>
  <c r="DG84" i="3"/>
  <c r="CT71" i="1"/>
  <c r="S71" i="1" s="1"/>
  <c r="H136" i="8"/>
  <c r="H133" i="8"/>
  <c r="T137" i="8"/>
  <c r="H137" i="8"/>
  <c r="T136" i="8"/>
  <c r="T133" i="8"/>
  <c r="T141" i="8"/>
  <c r="H141" i="8"/>
  <c r="AD71" i="1"/>
  <c r="CR71" i="1" s="1"/>
  <c r="Q71" i="1" s="1"/>
  <c r="GM135" i="8"/>
  <c r="H135" i="8"/>
  <c r="T139" i="8"/>
  <c r="H139" i="8"/>
  <c r="CV71" i="1"/>
  <c r="U71" i="1" s="1"/>
  <c r="H138" i="8"/>
  <c r="DG81" i="3"/>
  <c r="T74" i="1"/>
  <c r="AB72" i="1"/>
  <c r="W73" i="1"/>
  <c r="V73" i="1"/>
  <c r="R73" i="1"/>
  <c r="P72" i="1"/>
  <c r="U73" i="1"/>
  <c r="W75" i="1"/>
  <c r="V75" i="1"/>
  <c r="Q75" i="1"/>
  <c r="U75" i="1"/>
  <c r="P75" i="1"/>
  <c r="DG77" i="3"/>
  <c r="DJ77" i="3" s="1"/>
  <c r="GX68" i="1"/>
  <c r="P68" i="1"/>
  <c r="GX66" i="1"/>
  <c r="R66" i="1"/>
  <c r="U66" i="1"/>
  <c r="Q66" i="1"/>
  <c r="R64" i="1"/>
  <c r="U64" i="1"/>
  <c r="Q64" i="1"/>
  <c r="U57" i="1"/>
  <c r="T68" i="1"/>
  <c r="R68" i="1"/>
  <c r="U68" i="1"/>
  <c r="Q68" i="1"/>
  <c r="T66" i="1"/>
  <c r="T64" i="1"/>
  <c r="GX52" i="1"/>
  <c r="R52" i="1"/>
  <c r="U52" i="1"/>
  <c r="Q52" i="1"/>
  <c r="T125" i="8"/>
  <c r="H125" i="8"/>
  <c r="T123" i="8"/>
  <c r="H123" i="8"/>
  <c r="CV63" i="1"/>
  <c r="U63" i="1" s="1"/>
  <c r="H122" i="8"/>
  <c r="CT63" i="1"/>
  <c r="S63" i="1" s="1"/>
  <c r="H121" i="8"/>
  <c r="T120" i="8"/>
  <c r="T117" i="8"/>
  <c r="H120" i="8"/>
  <c r="H117" i="8"/>
  <c r="T121" i="8"/>
  <c r="T127" i="8"/>
  <c r="H127" i="8"/>
  <c r="CS63" i="1"/>
  <c r="R63" i="1" s="1"/>
  <c r="H119" i="8"/>
  <c r="GM119" i="8"/>
  <c r="AB66" i="1"/>
  <c r="W65" i="1"/>
  <c r="V65" i="1"/>
  <c r="U65" i="1"/>
  <c r="P65" i="1"/>
  <c r="DF74" i="3"/>
  <c r="DJ74" i="3" s="1"/>
  <c r="W69" i="1"/>
  <c r="V69" i="1"/>
  <c r="Q69" i="1"/>
  <c r="W67" i="1"/>
  <c r="V67" i="1"/>
  <c r="R67" i="1"/>
  <c r="T67" i="1"/>
  <c r="U69" i="1"/>
  <c r="P69" i="1"/>
  <c r="U67" i="1"/>
  <c r="Q65" i="1"/>
  <c r="DG71" i="3"/>
  <c r="DG69" i="3"/>
  <c r="P66" i="1"/>
  <c r="P64" i="1"/>
  <c r="CP62" i="1"/>
  <c r="O62" i="1" s="1"/>
  <c r="W53" i="1"/>
  <c r="P60" i="1"/>
  <c r="GX58" i="1"/>
  <c r="V53" i="1"/>
  <c r="P58" i="1"/>
  <c r="R53" i="1"/>
  <c r="T111" i="8"/>
  <c r="H111" i="8"/>
  <c r="T109" i="8"/>
  <c r="H109" i="8"/>
  <c r="T52" i="1"/>
  <c r="CT51" i="1"/>
  <c r="S51" i="1" s="1"/>
  <c r="T101" i="8"/>
  <c r="H101" i="8"/>
  <c r="T100" i="8"/>
  <c r="T97" i="8"/>
  <c r="H100" i="8"/>
  <c r="H97" i="8"/>
  <c r="T107" i="8"/>
  <c r="H107" i="8"/>
  <c r="H105" i="8"/>
  <c r="T105" i="8"/>
  <c r="AD51" i="1"/>
  <c r="H98" i="8" s="1"/>
  <c r="GM99" i="8"/>
  <c r="H99" i="8"/>
  <c r="DF56" i="3"/>
  <c r="DJ56" i="3" s="1"/>
  <c r="T103" i="8"/>
  <c r="H103" i="8"/>
  <c r="CV51" i="1"/>
  <c r="U51" i="1" s="1"/>
  <c r="H102" i="8"/>
  <c r="AB60" i="1"/>
  <c r="AB56" i="1"/>
  <c r="AB52" i="1"/>
  <c r="T56" i="1"/>
  <c r="T54" i="1"/>
  <c r="U53" i="1"/>
  <c r="W61" i="1"/>
  <c r="V61" i="1"/>
  <c r="R61" i="1"/>
  <c r="GX56" i="1"/>
  <c r="R56" i="1"/>
  <c r="U56" i="1"/>
  <c r="Q56" i="1"/>
  <c r="R54" i="1"/>
  <c r="U54" i="1"/>
  <c r="Q54" i="1"/>
  <c r="U61" i="1"/>
  <c r="P56" i="1"/>
  <c r="GX54" i="1"/>
  <c r="P54" i="1"/>
  <c r="W59" i="1"/>
  <c r="V59" i="1"/>
  <c r="Q59" i="1"/>
  <c r="DG51" i="3"/>
  <c r="DJ51" i="3" s="1"/>
  <c r="U59" i="1"/>
  <c r="P59" i="1"/>
  <c r="W55" i="1"/>
  <c r="V55" i="1"/>
  <c r="Q55" i="1"/>
  <c r="DG53" i="3"/>
  <c r="U55" i="1"/>
  <c r="P55" i="1"/>
  <c r="T60" i="1"/>
  <c r="T58" i="1"/>
  <c r="P52" i="1"/>
  <c r="GX60" i="1"/>
  <c r="R60" i="1"/>
  <c r="U60" i="1"/>
  <c r="Q60" i="1"/>
  <c r="R58" i="1"/>
  <c r="U58" i="1"/>
  <c r="Q58" i="1"/>
  <c r="DF41" i="3"/>
  <c r="FQ188" i="1"/>
  <c r="FQ26" i="1" s="1"/>
  <c r="T42" i="1"/>
  <c r="W49" i="1"/>
  <c r="W47" i="1"/>
  <c r="V47" i="1"/>
  <c r="GX42" i="1"/>
  <c r="R42" i="1"/>
  <c r="U42" i="1"/>
  <c r="R38" i="1"/>
  <c r="U38" i="1"/>
  <c r="Q38" i="1"/>
  <c r="U47" i="1"/>
  <c r="GX38" i="1"/>
  <c r="P38" i="1"/>
  <c r="DF35" i="3"/>
  <c r="DJ35" i="3" s="1"/>
  <c r="H85" i="8"/>
  <c r="T85" i="8"/>
  <c r="CV41" i="1"/>
  <c r="U41" i="1" s="1"/>
  <c r="H84" i="8"/>
  <c r="T91" i="8"/>
  <c r="H91" i="8"/>
  <c r="CT41" i="1"/>
  <c r="S41" i="1" s="1"/>
  <c r="T83" i="8"/>
  <c r="H83" i="8"/>
  <c r="T82" i="8"/>
  <c r="T79" i="8"/>
  <c r="H82" i="8"/>
  <c r="H79" i="8"/>
  <c r="DF33" i="3"/>
  <c r="DF1" i="3"/>
  <c r="T89" i="8"/>
  <c r="H89" i="8"/>
  <c r="T87" i="8"/>
  <c r="H87" i="8"/>
  <c r="BZ188" i="1"/>
  <c r="BZ26" i="1" s="1"/>
  <c r="AD41" i="1"/>
  <c r="H80" i="8" s="1"/>
  <c r="GM81" i="8"/>
  <c r="H81" i="8"/>
  <c r="U31" i="1"/>
  <c r="DG24" i="3"/>
  <c r="AB46" i="1"/>
  <c r="AB42" i="1"/>
  <c r="U49" i="1"/>
  <c r="T48" i="1"/>
  <c r="W43" i="1"/>
  <c r="V43" i="1"/>
  <c r="P42" i="1"/>
  <c r="R48" i="1"/>
  <c r="U48" i="1"/>
  <c r="U43" i="1"/>
  <c r="DG29" i="3"/>
  <c r="GX48" i="1"/>
  <c r="P48" i="1"/>
  <c r="U45" i="1"/>
  <c r="P45" i="1"/>
  <c r="DF37" i="3"/>
  <c r="DJ37" i="3" s="1"/>
  <c r="DG31" i="3"/>
  <c r="DG38" i="3"/>
  <c r="DG36" i="3"/>
  <c r="DG32" i="3"/>
  <c r="V49" i="1"/>
  <c r="Q49" i="1"/>
  <c r="R47" i="1"/>
  <c r="DF36" i="3"/>
  <c r="DJ36" i="3" s="1"/>
  <c r="P49" i="1"/>
  <c r="W45" i="1"/>
  <c r="V45" i="1"/>
  <c r="Q45" i="1"/>
  <c r="R43" i="1"/>
  <c r="Q48" i="1"/>
  <c r="T46" i="1"/>
  <c r="T44" i="1"/>
  <c r="GX46" i="1"/>
  <c r="R46" i="1"/>
  <c r="U46" i="1"/>
  <c r="Q46" i="1"/>
  <c r="R44" i="1"/>
  <c r="U44" i="1"/>
  <c r="Q44" i="1"/>
  <c r="P46" i="1"/>
  <c r="GX44" i="1"/>
  <c r="P44" i="1"/>
  <c r="Q42" i="1"/>
  <c r="T38" i="1"/>
  <c r="BY188" i="1"/>
  <c r="BY26" i="1" s="1"/>
  <c r="CD188" i="1"/>
  <c r="CD26" i="1" s="1"/>
  <c r="T36" i="1"/>
  <c r="CT35" i="1"/>
  <c r="S35" i="1" s="1"/>
  <c r="H68" i="8"/>
  <c r="H65" i="8"/>
  <c r="H69" i="8"/>
  <c r="T68" i="8"/>
  <c r="T69" i="8"/>
  <c r="T65" i="8"/>
  <c r="AB30" i="1"/>
  <c r="T73" i="8"/>
  <c r="H73" i="8"/>
  <c r="GX36" i="1"/>
  <c r="R36" i="1"/>
  <c r="U36" i="1"/>
  <c r="Q36" i="1"/>
  <c r="AD35" i="1"/>
  <c r="CR35" i="1" s="1"/>
  <c r="Q35" i="1" s="1"/>
  <c r="GM67" i="8"/>
  <c r="H67" i="8"/>
  <c r="T71" i="8"/>
  <c r="H71" i="8"/>
  <c r="CV35" i="1"/>
  <c r="U35" i="1" s="1"/>
  <c r="H70" i="8"/>
  <c r="GX32" i="1"/>
  <c r="P32" i="1"/>
  <c r="GX30" i="1"/>
  <c r="R30" i="1"/>
  <c r="U30" i="1"/>
  <c r="Q30" i="1"/>
  <c r="AB36" i="1"/>
  <c r="FV188" i="1"/>
  <c r="FV26" i="1" s="1"/>
  <c r="P36" i="1"/>
  <c r="U39" i="1"/>
  <c r="P39" i="1"/>
  <c r="U37" i="1"/>
  <c r="W39" i="1"/>
  <c r="V39" i="1"/>
  <c r="Q39" i="1"/>
  <c r="W37" i="1"/>
  <c r="V37" i="1"/>
  <c r="R37" i="1"/>
  <c r="CZ37" i="1" s="1"/>
  <c r="Y37" i="1" s="1"/>
  <c r="FR188" i="1"/>
  <c r="FY188" i="1" s="1"/>
  <c r="W33" i="1"/>
  <c r="V33" i="1"/>
  <c r="W31" i="1"/>
  <c r="Q33" i="1"/>
  <c r="V31" i="1"/>
  <c r="R31" i="1"/>
  <c r="T59" i="8"/>
  <c r="H59" i="8"/>
  <c r="P30" i="1"/>
  <c r="T57" i="8"/>
  <c r="H57" i="8"/>
  <c r="CT29" i="1"/>
  <c r="S29" i="1" s="1"/>
  <c r="H54" i="8"/>
  <c r="H51" i="8"/>
  <c r="T55" i="8"/>
  <c r="H55" i="8"/>
  <c r="T54" i="8"/>
  <c r="T51" i="8"/>
  <c r="AD29" i="1"/>
  <c r="CR29" i="1" s="1"/>
  <c r="Q29" i="1" s="1"/>
  <c r="GM53" i="8"/>
  <c r="H53" i="8"/>
  <c r="CV29" i="1"/>
  <c r="U29" i="1" s="1"/>
  <c r="H56" i="8"/>
  <c r="CC188" i="1"/>
  <c r="CC26" i="1" s="1"/>
  <c r="U33" i="1"/>
  <c r="T30" i="1"/>
  <c r="FU188" i="1"/>
  <c r="FU26" i="1" s="1"/>
  <c r="P33" i="1"/>
  <c r="T32" i="1"/>
  <c r="R32" i="1"/>
  <c r="CY32" i="1" s="1"/>
  <c r="X32" i="1" s="1"/>
  <c r="U32" i="1"/>
  <c r="Q32" i="1"/>
  <c r="CQ319" i="1"/>
  <c r="P319" i="1" s="1"/>
  <c r="CP319" i="1" s="1"/>
  <c r="O319" i="1" s="1"/>
  <c r="FU739" i="1"/>
  <c r="EL739" i="1" s="1"/>
  <c r="AB730" i="1"/>
  <c r="AB712" i="1"/>
  <c r="AB686" i="1"/>
  <c r="AB610" i="1"/>
  <c r="FR575" i="1"/>
  <c r="FY575" i="1" s="1"/>
  <c r="EP575" i="1" s="1"/>
  <c r="AB117" i="1"/>
  <c r="AB114" i="1"/>
  <c r="AB661" i="1"/>
  <c r="BZ575" i="1"/>
  <c r="CG575" i="1" s="1"/>
  <c r="CG418" i="1" s="1"/>
  <c r="AB161" i="1"/>
  <c r="AB723" i="1"/>
  <c r="AB717" i="1"/>
  <c r="CS609" i="1"/>
  <c r="R609" i="1" s="1"/>
  <c r="CY609" i="1" s="1"/>
  <c r="X609" i="1" s="1"/>
  <c r="AB706" i="1"/>
  <c r="CS610" i="1"/>
  <c r="R610" i="1" s="1"/>
  <c r="AB147" i="1"/>
  <c r="BB607" i="1"/>
  <c r="F752" i="1"/>
  <c r="CZ729" i="1"/>
  <c r="Y729" i="1" s="1"/>
  <c r="CP722" i="1"/>
  <c r="O722" i="1" s="1"/>
  <c r="CP716" i="1"/>
  <c r="O716" i="1" s="1"/>
  <c r="CY660" i="1"/>
  <c r="X660" i="1" s="1"/>
  <c r="CZ660" i="1"/>
  <c r="Y660" i="1" s="1"/>
  <c r="CP635" i="1"/>
  <c r="O635" i="1" s="1"/>
  <c r="CY716" i="1"/>
  <c r="X716" i="1" s="1"/>
  <c r="CZ716" i="1"/>
  <c r="Y716" i="1" s="1"/>
  <c r="CZ713" i="1"/>
  <c r="Y713" i="1" s="1"/>
  <c r="CY672" i="1"/>
  <c r="X672" i="1" s="1"/>
  <c r="CZ666" i="1"/>
  <c r="Y666" i="1" s="1"/>
  <c r="CY666" i="1"/>
  <c r="X666" i="1" s="1"/>
  <c r="CY635" i="1"/>
  <c r="X635" i="1" s="1"/>
  <c r="CZ635" i="1"/>
  <c r="Y635" i="1" s="1"/>
  <c r="EG607" i="1"/>
  <c r="P743" i="1"/>
  <c r="CY722" i="1"/>
  <c r="X722" i="1" s="1"/>
  <c r="CZ722" i="1"/>
  <c r="Y722" i="1" s="1"/>
  <c r="CZ719" i="1"/>
  <c r="Y719" i="1" s="1"/>
  <c r="CP701" i="1"/>
  <c r="O701" i="1" s="1"/>
  <c r="CY690" i="1"/>
  <c r="X690" i="1" s="1"/>
  <c r="CP670" i="1"/>
  <c r="O670" i="1" s="1"/>
  <c r="CP657" i="1"/>
  <c r="O657" i="1" s="1"/>
  <c r="CY655" i="1"/>
  <c r="X655" i="1" s="1"/>
  <c r="CZ655" i="1"/>
  <c r="Y655" i="1" s="1"/>
  <c r="CY649" i="1"/>
  <c r="X649" i="1" s="1"/>
  <c r="CZ649" i="1"/>
  <c r="Y649" i="1" s="1"/>
  <c r="CP639" i="1"/>
  <c r="O639" i="1" s="1"/>
  <c r="CY637" i="1"/>
  <c r="X637" i="1" s="1"/>
  <c r="CZ637" i="1"/>
  <c r="Y637" i="1" s="1"/>
  <c r="CZ619" i="1"/>
  <c r="Y619" i="1" s="1"/>
  <c r="CY619" i="1"/>
  <c r="X619" i="1" s="1"/>
  <c r="CY724" i="1"/>
  <c r="X724" i="1" s="1"/>
  <c r="CY670" i="1"/>
  <c r="X670" i="1" s="1"/>
  <c r="CZ670" i="1"/>
  <c r="Y670" i="1" s="1"/>
  <c r="CY657" i="1"/>
  <c r="X657" i="1" s="1"/>
  <c r="CZ657" i="1"/>
  <c r="Y657" i="1" s="1"/>
  <c r="CZ642" i="1"/>
  <c r="Y642" i="1" s="1"/>
  <c r="CY639" i="1"/>
  <c r="X639" i="1" s="1"/>
  <c r="CZ639" i="1"/>
  <c r="Y639" i="1" s="1"/>
  <c r="CZ631" i="1"/>
  <c r="Y631" i="1" s="1"/>
  <c r="CY631" i="1"/>
  <c r="X631" i="1" s="1"/>
  <c r="CP609" i="1"/>
  <c r="O609" i="1" s="1"/>
  <c r="ET739" i="1"/>
  <c r="BD739" i="1"/>
  <c r="CS736" i="1"/>
  <c r="R736" i="1" s="1"/>
  <c r="CY736" i="1" s="1"/>
  <c r="X736" i="1" s="1"/>
  <c r="AB736" i="1"/>
  <c r="CQ734" i="1"/>
  <c r="P734" i="1" s="1"/>
  <c r="AD734" i="1"/>
  <c r="CR734" i="1" s="1"/>
  <c r="Q734" i="1" s="1"/>
  <c r="CS732" i="1"/>
  <c r="R732" i="1" s="1"/>
  <c r="CY732" i="1" s="1"/>
  <c r="X732" i="1" s="1"/>
  <c r="AB732" i="1"/>
  <c r="CQ728" i="1"/>
  <c r="P728" i="1" s="1"/>
  <c r="AD728" i="1"/>
  <c r="CR728" i="1" s="1"/>
  <c r="Q728" i="1" s="1"/>
  <c r="CS726" i="1"/>
  <c r="R726" i="1" s="1"/>
  <c r="AB726" i="1"/>
  <c r="CQ724" i="1"/>
  <c r="P724" i="1" s="1"/>
  <c r="AD724" i="1"/>
  <c r="CR724" i="1" s="1"/>
  <c r="Q724" i="1" s="1"/>
  <c r="CS720" i="1"/>
  <c r="R720" i="1" s="1"/>
  <c r="AB720" i="1"/>
  <c r="CQ718" i="1"/>
  <c r="P718" i="1" s="1"/>
  <c r="AD718" i="1"/>
  <c r="CR718" i="1" s="1"/>
  <c r="Q718" i="1" s="1"/>
  <c r="CS714" i="1"/>
  <c r="R714" i="1" s="1"/>
  <c r="AB714" i="1"/>
  <c r="CQ710" i="1"/>
  <c r="P710" i="1" s="1"/>
  <c r="AD710" i="1"/>
  <c r="CR710" i="1" s="1"/>
  <c r="Q710" i="1" s="1"/>
  <c r="CS708" i="1"/>
  <c r="R708" i="1" s="1"/>
  <c r="CZ708" i="1" s="1"/>
  <c r="Y708" i="1" s="1"/>
  <c r="AB708" i="1"/>
  <c r="CQ704" i="1"/>
  <c r="P704" i="1" s="1"/>
  <c r="AD704" i="1"/>
  <c r="CR704" i="1" s="1"/>
  <c r="Q704" i="1" s="1"/>
  <c r="CS702" i="1"/>
  <c r="R702" i="1" s="1"/>
  <c r="AB702" i="1"/>
  <c r="CQ700" i="1"/>
  <c r="P700" i="1" s="1"/>
  <c r="AD700" i="1"/>
  <c r="CR700" i="1" s="1"/>
  <c r="Q700" i="1" s="1"/>
  <c r="CS698" i="1"/>
  <c r="R698" i="1" s="1"/>
  <c r="CY698" i="1" s="1"/>
  <c r="X698" i="1" s="1"/>
  <c r="AB698" i="1"/>
  <c r="CQ694" i="1"/>
  <c r="P694" i="1" s="1"/>
  <c r="AD694" i="1"/>
  <c r="CR694" i="1" s="1"/>
  <c r="Q694" i="1" s="1"/>
  <c r="CS692" i="1"/>
  <c r="R692" i="1" s="1"/>
  <c r="AB692" i="1"/>
  <c r="CQ690" i="1"/>
  <c r="P690" i="1" s="1"/>
  <c r="AD690" i="1"/>
  <c r="CR690" i="1" s="1"/>
  <c r="Q690" i="1" s="1"/>
  <c r="CS688" i="1"/>
  <c r="R688" i="1" s="1"/>
  <c r="AB688" i="1"/>
  <c r="CQ684" i="1"/>
  <c r="P684" i="1" s="1"/>
  <c r="AD684" i="1"/>
  <c r="CR684" i="1" s="1"/>
  <c r="Q684" i="1" s="1"/>
  <c r="CS682" i="1"/>
  <c r="R682" i="1" s="1"/>
  <c r="CZ682" i="1" s="1"/>
  <c r="Y682" i="1" s="1"/>
  <c r="AB682" i="1"/>
  <c r="CQ680" i="1"/>
  <c r="P680" i="1" s="1"/>
  <c r="AD680" i="1"/>
  <c r="CR680" i="1" s="1"/>
  <c r="Q680" i="1" s="1"/>
  <c r="CS678" i="1"/>
  <c r="R678" i="1" s="1"/>
  <c r="AB678" i="1"/>
  <c r="CQ676" i="1"/>
  <c r="P676" i="1" s="1"/>
  <c r="AD676" i="1"/>
  <c r="CR676" i="1" s="1"/>
  <c r="Q676" i="1" s="1"/>
  <c r="CS674" i="1"/>
  <c r="R674" i="1" s="1"/>
  <c r="AB674" i="1"/>
  <c r="CQ672" i="1"/>
  <c r="P672" i="1" s="1"/>
  <c r="AD672" i="1"/>
  <c r="CR672" i="1" s="1"/>
  <c r="Q672" i="1" s="1"/>
  <c r="CS668" i="1"/>
  <c r="R668" i="1" s="1"/>
  <c r="AB668" i="1"/>
  <c r="CQ666" i="1"/>
  <c r="P666" i="1" s="1"/>
  <c r="AD666" i="1"/>
  <c r="CR666" i="1" s="1"/>
  <c r="Q666" i="1" s="1"/>
  <c r="CS664" i="1"/>
  <c r="R664" i="1" s="1"/>
  <c r="AB664" i="1"/>
  <c r="CQ662" i="1"/>
  <c r="P662" i="1" s="1"/>
  <c r="AD662" i="1"/>
  <c r="CR662" i="1" s="1"/>
  <c r="Q662" i="1" s="1"/>
  <c r="CS653" i="1"/>
  <c r="R653" i="1" s="1"/>
  <c r="AB653" i="1"/>
  <c r="CQ651" i="1"/>
  <c r="P651" i="1" s="1"/>
  <c r="AD651" i="1"/>
  <c r="CR651" i="1" s="1"/>
  <c r="Q651" i="1" s="1"/>
  <c r="CS647" i="1"/>
  <c r="R647" i="1" s="1"/>
  <c r="CY647" i="1" s="1"/>
  <c r="X647" i="1" s="1"/>
  <c r="AB647" i="1"/>
  <c r="CQ645" i="1"/>
  <c r="P645" i="1" s="1"/>
  <c r="AD645" i="1"/>
  <c r="CR645" i="1" s="1"/>
  <c r="Q645" i="1" s="1"/>
  <c r="CS643" i="1"/>
  <c r="R643" i="1" s="1"/>
  <c r="AB643" i="1"/>
  <c r="CQ641" i="1"/>
  <c r="P641" i="1" s="1"/>
  <c r="AD641" i="1"/>
  <c r="CR641" i="1" s="1"/>
  <c r="Q641" i="1" s="1"/>
  <c r="CS633" i="1"/>
  <c r="R633" i="1" s="1"/>
  <c r="AB633" i="1"/>
  <c r="CQ631" i="1"/>
  <c r="P631" i="1" s="1"/>
  <c r="AD631" i="1"/>
  <c r="CR631" i="1" s="1"/>
  <c r="Q631" i="1" s="1"/>
  <c r="CS629" i="1"/>
  <c r="R629" i="1" s="1"/>
  <c r="AB629" i="1"/>
  <c r="CQ627" i="1"/>
  <c r="P627" i="1" s="1"/>
  <c r="AD627" i="1"/>
  <c r="CR627" i="1" s="1"/>
  <c r="Q627" i="1" s="1"/>
  <c r="CS625" i="1"/>
  <c r="R625" i="1" s="1"/>
  <c r="AB625" i="1"/>
  <c r="CQ623" i="1"/>
  <c r="P623" i="1" s="1"/>
  <c r="AD623" i="1"/>
  <c r="CR623" i="1" s="1"/>
  <c r="Q623" i="1" s="1"/>
  <c r="CS621" i="1"/>
  <c r="R621" i="1" s="1"/>
  <c r="CY621" i="1" s="1"/>
  <c r="X621" i="1" s="1"/>
  <c r="AB621" i="1"/>
  <c r="CQ619" i="1"/>
  <c r="P619" i="1" s="1"/>
  <c r="AD619" i="1"/>
  <c r="CR619" i="1" s="1"/>
  <c r="Q619" i="1" s="1"/>
  <c r="CS617" i="1"/>
  <c r="R617" i="1" s="1"/>
  <c r="AB617" i="1"/>
  <c r="CQ615" i="1"/>
  <c r="P615" i="1" s="1"/>
  <c r="AD615" i="1"/>
  <c r="CR615" i="1" s="1"/>
  <c r="Q615" i="1" s="1"/>
  <c r="CS613" i="1"/>
  <c r="R613" i="1" s="1"/>
  <c r="AB613" i="1"/>
  <c r="CQ611" i="1"/>
  <c r="P611" i="1" s="1"/>
  <c r="AD611" i="1"/>
  <c r="CR611" i="1" s="1"/>
  <c r="Q611" i="1" s="1"/>
  <c r="CK607" i="1"/>
  <c r="CP535" i="1"/>
  <c r="O535" i="1" s="1"/>
  <c r="CZ519" i="1"/>
  <c r="Y519" i="1" s="1"/>
  <c r="CY519" i="1"/>
  <c r="X519" i="1" s="1"/>
  <c r="CZ509" i="1"/>
  <c r="Y509" i="1" s="1"/>
  <c r="CY509" i="1"/>
  <c r="X509" i="1" s="1"/>
  <c r="CZ499" i="1"/>
  <c r="Y499" i="1" s="1"/>
  <c r="CY499" i="1"/>
  <c r="X499" i="1" s="1"/>
  <c r="BC739" i="1"/>
  <c r="AU739" i="1"/>
  <c r="AB735" i="1"/>
  <c r="AB731" i="1"/>
  <c r="AB729" i="1"/>
  <c r="AB725" i="1"/>
  <c r="AB722" i="1"/>
  <c r="AB719" i="1"/>
  <c r="AB716" i="1"/>
  <c r="AB713" i="1"/>
  <c r="AB711" i="1"/>
  <c r="AB707" i="1"/>
  <c r="AB705" i="1"/>
  <c r="AB701" i="1"/>
  <c r="AB697" i="1"/>
  <c r="AB695" i="1"/>
  <c r="AB691" i="1"/>
  <c r="AB687" i="1"/>
  <c r="AB685" i="1"/>
  <c r="AB681" i="1"/>
  <c r="AB677" i="1"/>
  <c r="AB673" i="1"/>
  <c r="AB670" i="1"/>
  <c r="AB667" i="1"/>
  <c r="AB663" i="1"/>
  <c r="AB660" i="1"/>
  <c r="AB657" i="1"/>
  <c r="AB655" i="1"/>
  <c r="AB652" i="1"/>
  <c r="AB649" i="1"/>
  <c r="AB646" i="1"/>
  <c r="AB642" i="1"/>
  <c r="AB639" i="1"/>
  <c r="AB637" i="1"/>
  <c r="AB635" i="1"/>
  <c r="AB632" i="1"/>
  <c r="AB628" i="1"/>
  <c r="AB624" i="1"/>
  <c r="AB620" i="1"/>
  <c r="AB616" i="1"/>
  <c r="AB612" i="1"/>
  <c r="AB609" i="1"/>
  <c r="FP607" i="1"/>
  <c r="BB575" i="1"/>
  <c r="CZ568" i="1"/>
  <c r="Y568" i="1" s="1"/>
  <c r="CY568" i="1"/>
  <c r="X568" i="1" s="1"/>
  <c r="CP552" i="1"/>
  <c r="O552" i="1" s="1"/>
  <c r="CZ525" i="1"/>
  <c r="Y525" i="1" s="1"/>
  <c r="CY525" i="1"/>
  <c r="X525" i="1" s="1"/>
  <c r="CP452" i="1"/>
  <c r="O452" i="1" s="1"/>
  <c r="CP450" i="1"/>
  <c r="O450" i="1" s="1"/>
  <c r="EV739" i="1"/>
  <c r="CT737" i="1"/>
  <c r="S737" i="1" s="1"/>
  <c r="CT733" i="1"/>
  <c r="S733" i="1" s="1"/>
  <c r="CT730" i="1"/>
  <c r="S730" i="1" s="1"/>
  <c r="CP730" i="1" s="1"/>
  <c r="O730" i="1" s="1"/>
  <c r="CT727" i="1"/>
  <c r="S727" i="1" s="1"/>
  <c r="CT723" i="1"/>
  <c r="S723" i="1" s="1"/>
  <c r="CT721" i="1"/>
  <c r="S721" i="1" s="1"/>
  <c r="CT717" i="1"/>
  <c r="S717" i="1" s="1"/>
  <c r="CT715" i="1"/>
  <c r="S715" i="1" s="1"/>
  <c r="CT712" i="1"/>
  <c r="S712" i="1" s="1"/>
  <c r="CT709" i="1"/>
  <c r="S709" i="1" s="1"/>
  <c r="CT706" i="1"/>
  <c r="S706" i="1" s="1"/>
  <c r="CP706" i="1" s="1"/>
  <c r="O706" i="1" s="1"/>
  <c r="CT703" i="1"/>
  <c r="S703" i="1" s="1"/>
  <c r="CT699" i="1"/>
  <c r="S699" i="1" s="1"/>
  <c r="CT696" i="1"/>
  <c r="S696" i="1" s="1"/>
  <c r="CT693" i="1"/>
  <c r="S693" i="1" s="1"/>
  <c r="CT689" i="1"/>
  <c r="S689" i="1" s="1"/>
  <c r="CT686" i="1"/>
  <c r="S686" i="1" s="1"/>
  <c r="CT683" i="1"/>
  <c r="S683" i="1" s="1"/>
  <c r="CT679" i="1"/>
  <c r="S679" i="1" s="1"/>
  <c r="CT675" i="1"/>
  <c r="S675" i="1" s="1"/>
  <c r="CT671" i="1"/>
  <c r="S671" i="1" s="1"/>
  <c r="CT669" i="1"/>
  <c r="S669" i="1" s="1"/>
  <c r="CT665" i="1"/>
  <c r="S665" i="1" s="1"/>
  <c r="CT661" i="1"/>
  <c r="S661" i="1" s="1"/>
  <c r="CT658" i="1"/>
  <c r="S658" i="1" s="1"/>
  <c r="CT656" i="1"/>
  <c r="S656" i="1" s="1"/>
  <c r="CT654" i="1"/>
  <c r="S654" i="1" s="1"/>
  <c r="CT650" i="1"/>
  <c r="S650" i="1" s="1"/>
  <c r="CT648" i="1"/>
  <c r="S648" i="1" s="1"/>
  <c r="CT644" i="1"/>
  <c r="S644" i="1" s="1"/>
  <c r="CT640" i="1"/>
  <c r="S640" i="1" s="1"/>
  <c r="CT638" i="1"/>
  <c r="S638" i="1" s="1"/>
  <c r="CT636" i="1"/>
  <c r="S636" i="1" s="1"/>
  <c r="CT634" i="1"/>
  <c r="S634" i="1" s="1"/>
  <c r="CT630" i="1"/>
  <c r="S630" i="1" s="1"/>
  <c r="CT626" i="1"/>
  <c r="S626" i="1" s="1"/>
  <c r="CT622" i="1"/>
  <c r="S622" i="1" s="1"/>
  <c r="CT618" i="1"/>
  <c r="S618" i="1" s="1"/>
  <c r="CT614" i="1"/>
  <c r="S614" i="1" s="1"/>
  <c r="CT610" i="1"/>
  <c r="S610" i="1" s="1"/>
  <c r="CZ543" i="1"/>
  <c r="Y543" i="1" s="1"/>
  <c r="CY543" i="1"/>
  <c r="X543" i="1" s="1"/>
  <c r="CZ536" i="1"/>
  <c r="Y536" i="1" s="1"/>
  <c r="CY536" i="1"/>
  <c r="X536" i="1" s="1"/>
  <c r="EU739" i="1"/>
  <c r="AO739" i="1"/>
  <c r="GC418" i="1"/>
  <c r="ET575" i="1"/>
  <c r="EV575" i="1"/>
  <c r="CP529" i="1"/>
  <c r="O529" i="1" s="1"/>
  <c r="CP462" i="1"/>
  <c r="O462" i="1" s="1"/>
  <c r="CP448" i="1"/>
  <c r="O448" i="1" s="1"/>
  <c r="EU575" i="1"/>
  <c r="AO575" i="1"/>
  <c r="CS573" i="1"/>
  <c r="R573" i="1" s="1"/>
  <c r="CY573" i="1" s="1"/>
  <c r="X573" i="1" s="1"/>
  <c r="AB573" i="1"/>
  <c r="CQ571" i="1"/>
  <c r="P571" i="1" s="1"/>
  <c r="AD571" i="1"/>
  <c r="CR571" i="1" s="1"/>
  <c r="Q571" i="1" s="1"/>
  <c r="CS569" i="1"/>
  <c r="R569" i="1" s="1"/>
  <c r="CQ568" i="1"/>
  <c r="P568" i="1" s="1"/>
  <c r="AD568" i="1"/>
  <c r="CR568" i="1" s="1"/>
  <c r="Q568" i="1" s="1"/>
  <c r="CS567" i="1"/>
  <c r="R567" i="1" s="1"/>
  <c r="AB567" i="1"/>
  <c r="CQ565" i="1"/>
  <c r="P565" i="1" s="1"/>
  <c r="AD565" i="1"/>
  <c r="CR565" i="1" s="1"/>
  <c r="Q565" i="1" s="1"/>
  <c r="CS563" i="1"/>
  <c r="R563" i="1" s="1"/>
  <c r="CZ563" i="1" s="1"/>
  <c r="Y563" i="1" s="1"/>
  <c r="AB563" i="1"/>
  <c r="CQ561" i="1"/>
  <c r="P561" i="1" s="1"/>
  <c r="AD561" i="1"/>
  <c r="CR561" i="1" s="1"/>
  <c r="Q561" i="1" s="1"/>
  <c r="CS559" i="1"/>
  <c r="R559" i="1" s="1"/>
  <c r="AB559" i="1"/>
  <c r="CQ557" i="1"/>
  <c r="P557" i="1" s="1"/>
  <c r="AD557" i="1"/>
  <c r="CR557" i="1" s="1"/>
  <c r="Q557" i="1" s="1"/>
  <c r="CS555" i="1"/>
  <c r="R555" i="1" s="1"/>
  <c r="CY555" i="1" s="1"/>
  <c r="X555" i="1" s="1"/>
  <c r="AB555" i="1"/>
  <c r="CQ553" i="1"/>
  <c r="P553" i="1" s="1"/>
  <c r="AD553" i="1"/>
  <c r="CS552" i="1"/>
  <c r="R552" i="1" s="1"/>
  <c r="CZ552" i="1" s="1"/>
  <c r="Y552" i="1" s="1"/>
  <c r="AB552" i="1"/>
  <c r="CQ550" i="1"/>
  <c r="P550" i="1" s="1"/>
  <c r="AD550" i="1"/>
  <c r="CR550" i="1" s="1"/>
  <c r="Q550" i="1" s="1"/>
  <c r="CS548" i="1"/>
  <c r="R548" i="1" s="1"/>
  <c r="AB548" i="1"/>
  <c r="CQ546" i="1"/>
  <c r="P546" i="1" s="1"/>
  <c r="AD546" i="1"/>
  <c r="CR546" i="1" s="1"/>
  <c r="Q546" i="1" s="1"/>
  <c r="CS544" i="1"/>
  <c r="R544" i="1" s="1"/>
  <c r="CQ543" i="1"/>
  <c r="P543" i="1" s="1"/>
  <c r="AD543" i="1"/>
  <c r="CR543" i="1" s="1"/>
  <c r="Q543" i="1" s="1"/>
  <c r="CS542" i="1"/>
  <c r="R542" i="1" s="1"/>
  <c r="CZ542" i="1" s="1"/>
  <c r="Y542" i="1" s="1"/>
  <c r="AB542" i="1"/>
  <c r="CQ540" i="1"/>
  <c r="P540" i="1" s="1"/>
  <c r="AD540" i="1"/>
  <c r="CR540" i="1" s="1"/>
  <c r="Q540" i="1" s="1"/>
  <c r="CS538" i="1"/>
  <c r="R538" i="1" s="1"/>
  <c r="AB538" i="1"/>
  <c r="CQ536" i="1"/>
  <c r="P536" i="1" s="1"/>
  <c r="AD536" i="1"/>
  <c r="CS535" i="1"/>
  <c r="R535" i="1" s="1"/>
  <c r="CZ535" i="1" s="1"/>
  <c r="Y535" i="1" s="1"/>
  <c r="AB535" i="1"/>
  <c r="CQ534" i="1"/>
  <c r="P534" i="1" s="1"/>
  <c r="AD534" i="1"/>
  <c r="CR534" i="1" s="1"/>
  <c r="Q534" i="1" s="1"/>
  <c r="CS532" i="1"/>
  <c r="R532" i="1" s="1"/>
  <c r="CZ532" i="1" s="1"/>
  <c r="Y532" i="1" s="1"/>
  <c r="AB532" i="1"/>
  <c r="CQ530" i="1"/>
  <c r="P530" i="1" s="1"/>
  <c r="AD530" i="1"/>
  <c r="CR530" i="1" s="1"/>
  <c r="Q530" i="1" s="1"/>
  <c r="CS529" i="1"/>
  <c r="R529" i="1" s="1"/>
  <c r="CY529" i="1" s="1"/>
  <c r="X529" i="1" s="1"/>
  <c r="AB529" i="1"/>
  <c r="CQ528" i="1"/>
  <c r="P528" i="1" s="1"/>
  <c r="AD528" i="1"/>
  <c r="CR528" i="1" s="1"/>
  <c r="Q528" i="1" s="1"/>
  <c r="CS526" i="1"/>
  <c r="R526" i="1" s="1"/>
  <c r="AB526" i="1"/>
  <c r="CQ525" i="1"/>
  <c r="P525" i="1" s="1"/>
  <c r="AD525" i="1"/>
  <c r="CR525" i="1" s="1"/>
  <c r="Q525" i="1" s="1"/>
  <c r="CS524" i="1"/>
  <c r="R524" i="1" s="1"/>
  <c r="CY524" i="1" s="1"/>
  <c r="X524" i="1" s="1"/>
  <c r="AB524" i="1"/>
  <c r="CQ522" i="1"/>
  <c r="P522" i="1" s="1"/>
  <c r="AD522" i="1"/>
  <c r="CR522" i="1" s="1"/>
  <c r="Q522" i="1" s="1"/>
  <c r="CS520" i="1"/>
  <c r="R520" i="1" s="1"/>
  <c r="AB520" i="1"/>
  <c r="CQ519" i="1"/>
  <c r="P519" i="1" s="1"/>
  <c r="AD519" i="1"/>
  <c r="CR519" i="1" s="1"/>
  <c r="Q519" i="1" s="1"/>
  <c r="CS518" i="1"/>
  <c r="R518" i="1" s="1"/>
  <c r="AB518" i="1"/>
  <c r="CQ516" i="1"/>
  <c r="P516" i="1" s="1"/>
  <c r="AD516" i="1"/>
  <c r="CR516" i="1" s="1"/>
  <c r="Q516" i="1" s="1"/>
  <c r="CS514" i="1"/>
  <c r="R514" i="1" s="1"/>
  <c r="AB514" i="1"/>
  <c r="CQ512" i="1"/>
  <c r="P512" i="1" s="1"/>
  <c r="AD512" i="1"/>
  <c r="CR512" i="1" s="1"/>
  <c r="Q512" i="1" s="1"/>
  <c r="CS510" i="1"/>
  <c r="R510" i="1" s="1"/>
  <c r="AB510" i="1"/>
  <c r="CQ509" i="1"/>
  <c r="P509" i="1" s="1"/>
  <c r="AD509" i="1"/>
  <c r="CR509" i="1" s="1"/>
  <c r="Q509" i="1" s="1"/>
  <c r="CS508" i="1"/>
  <c r="R508" i="1" s="1"/>
  <c r="AB508" i="1"/>
  <c r="CQ506" i="1"/>
  <c r="P506" i="1" s="1"/>
  <c r="AD506" i="1"/>
  <c r="CR506" i="1" s="1"/>
  <c r="Q506" i="1" s="1"/>
  <c r="CS504" i="1"/>
  <c r="R504" i="1" s="1"/>
  <c r="AB504" i="1"/>
  <c r="CQ502" i="1"/>
  <c r="P502" i="1" s="1"/>
  <c r="AD502" i="1"/>
  <c r="CR502" i="1" s="1"/>
  <c r="Q502" i="1" s="1"/>
  <c r="CS500" i="1"/>
  <c r="R500" i="1" s="1"/>
  <c r="AB500" i="1"/>
  <c r="CQ499" i="1"/>
  <c r="P499" i="1" s="1"/>
  <c r="AD499" i="1"/>
  <c r="CR499" i="1" s="1"/>
  <c r="Q499" i="1" s="1"/>
  <c r="CS498" i="1"/>
  <c r="R498" i="1" s="1"/>
  <c r="AB498" i="1"/>
  <c r="CQ496" i="1"/>
  <c r="P496" i="1" s="1"/>
  <c r="AD496" i="1"/>
  <c r="CR496" i="1" s="1"/>
  <c r="Q496" i="1" s="1"/>
  <c r="CS494" i="1"/>
  <c r="R494" i="1" s="1"/>
  <c r="AB494" i="1"/>
  <c r="CQ492" i="1"/>
  <c r="P492" i="1" s="1"/>
  <c r="AD492" i="1"/>
  <c r="CR492" i="1" s="1"/>
  <c r="Q492" i="1" s="1"/>
  <c r="CS490" i="1"/>
  <c r="R490" i="1" s="1"/>
  <c r="CZ490" i="1" s="1"/>
  <c r="Y490" i="1" s="1"/>
  <c r="AB490" i="1"/>
  <c r="CQ488" i="1"/>
  <c r="P488" i="1" s="1"/>
  <c r="AD488" i="1"/>
  <c r="CR488" i="1" s="1"/>
  <c r="Q488" i="1" s="1"/>
  <c r="CS486" i="1"/>
  <c r="R486" i="1" s="1"/>
  <c r="AB486" i="1"/>
  <c r="CQ484" i="1"/>
  <c r="P484" i="1" s="1"/>
  <c r="AD484" i="1"/>
  <c r="CS483" i="1"/>
  <c r="R483" i="1" s="1"/>
  <c r="CZ483" i="1" s="1"/>
  <c r="Y483" i="1" s="1"/>
  <c r="AB483" i="1"/>
  <c r="CQ482" i="1"/>
  <c r="P482" i="1" s="1"/>
  <c r="AD482" i="1"/>
  <c r="CR482" i="1" s="1"/>
  <c r="Q482" i="1" s="1"/>
  <c r="CS480" i="1"/>
  <c r="R480" i="1" s="1"/>
  <c r="CZ480" i="1" s="1"/>
  <c r="Y480" i="1" s="1"/>
  <c r="AB480" i="1"/>
  <c r="CQ478" i="1"/>
  <c r="P478" i="1" s="1"/>
  <c r="AD478" i="1"/>
  <c r="CR478" i="1" s="1"/>
  <c r="Q478" i="1" s="1"/>
  <c r="CS476" i="1"/>
  <c r="R476" i="1" s="1"/>
  <c r="CZ476" i="1" s="1"/>
  <c r="Y476" i="1" s="1"/>
  <c r="AB476" i="1"/>
  <c r="CQ474" i="1"/>
  <c r="P474" i="1" s="1"/>
  <c r="AD474" i="1"/>
  <c r="CS473" i="1"/>
  <c r="R473" i="1" s="1"/>
  <c r="CZ473" i="1" s="1"/>
  <c r="Y473" i="1" s="1"/>
  <c r="AB473" i="1"/>
  <c r="CQ471" i="1"/>
  <c r="P471" i="1" s="1"/>
  <c r="AD471" i="1"/>
  <c r="CR471" i="1" s="1"/>
  <c r="Q471" i="1" s="1"/>
  <c r="CS470" i="1"/>
  <c r="R470" i="1" s="1"/>
  <c r="CY470" i="1" s="1"/>
  <c r="X470" i="1" s="1"/>
  <c r="AB470" i="1"/>
  <c r="CQ469" i="1"/>
  <c r="P469" i="1" s="1"/>
  <c r="AD469" i="1"/>
  <c r="CR469" i="1" s="1"/>
  <c r="Q469" i="1" s="1"/>
  <c r="CS468" i="1"/>
  <c r="R468" i="1" s="1"/>
  <c r="CY468" i="1" s="1"/>
  <c r="X468" i="1" s="1"/>
  <c r="AB468" i="1"/>
  <c r="CQ467" i="1"/>
  <c r="P467" i="1" s="1"/>
  <c r="AD467" i="1"/>
  <c r="CR467" i="1" s="1"/>
  <c r="Q467" i="1" s="1"/>
  <c r="CS465" i="1"/>
  <c r="R465" i="1" s="1"/>
  <c r="AB465" i="1"/>
  <c r="CQ463" i="1"/>
  <c r="P463" i="1" s="1"/>
  <c r="AD463" i="1"/>
  <c r="CS462" i="1"/>
  <c r="R462" i="1" s="1"/>
  <c r="CY462" i="1" s="1"/>
  <c r="X462" i="1" s="1"/>
  <c r="AB462" i="1"/>
  <c r="CQ461" i="1"/>
  <c r="P461" i="1" s="1"/>
  <c r="AD461" i="1"/>
  <c r="CR461" i="1" s="1"/>
  <c r="Q461" i="1" s="1"/>
  <c r="CS459" i="1"/>
  <c r="R459" i="1" s="1"/>
  <c r="AB459" i="1"/>
  <c r="CQ457" i="1"/>
  <c r="P457" i="1" s="1"/>
  <c r="AD457" i="1"/>
  <c r="CR457" i="1" s="1"/>
  <c r="Q457" i="1" s="1"/>
  <c r="CS455" i="1"/>
  <c r="R455" i="1" s="1"/>
  <c r="AB455" i="1"/>
  <c r="CQ453" i="1"/>
  <c r="P453" i="1" s="1"/>
  <c r="AD453" i="1"/>
  <c r="CS452" i="1"/>
  <c r="R452" i="1" s="1"/>
  <c r="CY452" i="1" s="1"/>
  <c r="X452" i="1" s="1"/>
  <c r="AB452" i="1"/>
  <c r="CQ451" i="1"/>
  <c r="P451" i="1" s="1"/>
  <c r="AD451" i="1"/>
  <c r="CS450" i="1"/>
  <c r="R450" i="1" s="1"/>
  <c r="CY450" i="1" s="1"/>
  <c r="X450" i="1" s="1"/>
  <c r="AB450" i="1"/>
  <c r="CQ449" i="1"/>
  <c r="P449" i="1" s="1"/>
  <c r="AD449" i="1"/>
  <c r="CS448" i="1"/>
  <c r="R448" i="1" s="1"/>
  <c r="CY448" i="1" s="1"/>
  <c r="X448" i="1" s="1"/>
  <c r="AB448" i="1"/>
  <c r="CQ447" i="1"/>
  <c r="P447" i="1" s="1"/>
  <c r="AD447" i="1"/>
  <c r="CR447" i="1" s="1"/>
  <c r="Q447" i="1" s="1"/>
  <c r="CS445" i="1"/>
  <c r="R445" i="1" s="1"/>
  <c r="AB445" i="1"/>
  <c r="CQ443" i="1"/>
  <c r="P443" i="1" s="1"/>
  <c r="AD443" i="1"/>
  <c r="CR443" i="1" s="1"/>
  <c r="Q443" i="1" s="1"/>
  <c r="CS441" i="1"/>
  <c r="R441" i="1" s="1"/>
  <c r="CY441" i="1" s="1"/>
  <c r="X441" i="1" s="1"/>
  <c r="AB441" i="1"/>
  <c r="CQ439" i="1"/>
  <c r="P439" i="1" s="1"/>
  <c r="AD439" i="1"/>
  <c r="CR439" i="1" s="1"/>
  <c r="Q439" i="1" s="1"/>
  <c r="CS437" i="1"/>
  <c r="R437" i="1" s="1"/>
  <c r="CZ437" i="1" s="1"/>
  <c r="Y437" i="1" s="1"/>
  <c r="AB437" i="1"/>
  <c r="CQ435" i="1"/>
  <c r="P435" i="1" s="1"/>
  <c r="AD435" i="1"/>
  <c r="CR435" i="1" s="1"/>
  <c r="Q435" i="1" s="1"/>
  <c r="T432" i="1"/>
  <c r="CQ431" i="1"/>
  <c r="P431" i="1" s="1"/>
  <c r="AB431" i="1"/>
  <c r="GX428" i="1"/>
  <c r="U428" i="1"/>
  <c r="Q428" i="1"/>
  <c r="AB356" i="1"/>
  <c r="CR328" i="1"/>
  <c r="Q328" i="1" s="1"/>
  <c r="AB328" i="1"/>
  <c r="CR312" i="1"/>
  <c r="Q312" i="1" s="1"/>
  <c r="AB312" i="1"/>
  <c r="CY311" i="1"/>
  <c r="X311" i="1" s="1"/>
  <c r="CZ311" i="1"/>
  <c r="Y311" i="1" s="1"/>
  <c r="BD575" i="1"/>
  <c r="AB572" i="1"/>
  <c r="AB566" i="1"/>
  <c r="AB562" i="1"/>
  <c r="AB558" i="1"/>
  <c r="AB554" i="1"/>
  <c r="AB547" i="1"/>
  <c r="AB541" i="1"/>
  <c r="AB537" i="1"/>
  <c r="AB531" i="1"/>
  <c r="AB523" i="1"/>
  <c r="AB517" i="1"/>
  <c r="AB513" i="1"/>
  <c r="AB507" i="1"/>
  <c r="AB503" i="1"/>
  <c r="AB497" i="1"/>
  <c r="AB493" i="1"/>
  <c r="AB489" i="1"/>
  <c r="AB485" i="1"/>
  <c r="AB479" i="1"/>
  <c r="AB475" i="1"/>
  <c r="AB464" i="1"/>
  <c r="AB458" i="1"/>
  <c r="AB454" i="1"/>
  <c r="AB444" i="1"/>
  <c r="AB440" i="1"/>
  <c r="AB436" i="1"/>
  <c r="CR426" i="1"/>
  <c r="Q426" i="1" s="1"/>
  <c r="AB426" i="1"/>
  <c r="AB359" i="1"/>
  <c r="AB352" i="1"/>
  <c r="CR325" i="1"/>
  <c r="Q325" i="1" s="1"/>
  <c r="AB325" i="1"/>
  <c r="CZ315" i="1"/>
  <c r="Y315" i="1" s="1"/>
  <c r="CY315" i="1"/>
  <c r="X315" i="1" s="1"/>
  <c r="CR310" i="1"/>
  <c r="Q310" i="1" s="1"/>
  <c r="AB310" i="1"/>
  <c r="EG575" i="1"/>
  <c r="BC575" i="1"/>
  <c r="CT570" i="1"/>
  <c r="S570" i="1" s="1"/>
  <c r="CT564" i="1"/>
  <c r="S564" i="1" s="1"/>
  <c r="CT560" i="1"/>
  <c r="S560" i="1" s="1"/>
  <c r="CT556" i="1"/>
  <c r="S556" i="1" s="1"/>
  <c r="CT549" i="1"/>
  <c r="S549" i="1" s="1"/>
  <c r="CT545" i="1"/>
  <c r="S545" i="1" s="1"/>
  <c r="CT539" i="1"/>
  <c r="S539" i="1" s="1"/>
  <c r="CT533" i="1"/>
  <c r="S533" i="1" s="1"/>
  <c r="CT527" i="1"/>
  <c r="S527" i="1" s="1"/>
  <c r="CT521" i="1"/>
  <c r="S521" i="1" s="1"/>
  <c r="CT515" i="1"/>
  <c r="S515" i="1" s="1"/>
  <c r="CT511" i="1"/>
  <c r="S511" i="1" s="1"/>
  <c r="CT505" i="1"/>
  <c r="S505" i="1" s="1"/>
  <c r="CT501" i="1"/>
  <c r="S501" i="1" s="1"/>
  <c r="CT495" i="1"/>
  <c r="S495" i="1" s="1"/>
  <c r="CT491" i="1"/>
  <c r="S491" i="1" s="1"/>
  <c r="CT487" i="1"/>
  <c r="S487" i="1" s="1"/>
  <c r="CT481" i="1"/>
  <c r="S481" i="1" s="1"/>
  <c r="CT477" i="1"/>
  <c r="S477" i="1" s="1"/>
  <c r="CT466" i="1"/>
  <c r="S466" i="1" s="1"/>
  <c r="CT460" i="1"/>
  <c r="S460" i="1" s="1"/>
  <c r="CT456" i="1"/>
  <c r="S456" i="1" s="1"/>
  <c r="CT446" i="1"/>
  <c r="S446" i="1" s="1"/>
  <c r="CT442" i="1"/>
  <c r="S442" i="1" s="1"/>
  <c r="CT438" i="1"/>
  <c r="S438" i="1" s="1"/>
  <c r="AB434" i="1"/>
  <c r="CR430" i="1"/>
  <c r="Q430" i="1" s="1"/>
  <c r="AB430" i="1"/>
  <c r="CS429" i="1"/>
  <c r="R429" i="1" s="1"/>
  <c r="AD429" i="1"/>
  <c r="CR429" i="1" s="1"/>
  <c r="Q429" i="1" s="1"/>
  <c r="W428" i="1"/>
  <c r="S428" i="1"/>
  <c r="AB428" i="1"/>
  <c r="CP420" i="1"/>
  <c r="O420" i="1" s="1"/>
  <c r="CP381" i="1"/>
  <c r="O381" i="1" s="1"/>
  <c r="AB374" i="1"/>
  <c r="CZ359" i="1"/>
  <c r="Y359" i="1" s="1"/>
  <c r="CY359" i="1"/>
  <c r="X359" i="1" s="1"/>
  <c r="AB348" i="1"/>
  <c r="AB338" i="1"/>
  <c r="CR324" i="1"/>
  <c r="Q324" i="1" s="1"/>
  <c r="AB324" i="1"/>
  <c r="CR315" i="1"/>
  <c r="Q315" i="1" s="1"/>
  <c r="CP315" i="1" s="1"/>
  <c r="O315" i="1" s="1"/>
  <c r="AB315" i="1"/>
  <c r="AB313" i="1"/>
  <c r="CP311" i="1"/>
  <c r="O311" i="1" s="1"/>
  <c r="CS433" i="1"/>
  <c r="R433" i="1" s="1"/>
  <c r="CZ433" i="1" s="1"/>
  <c r="Y433" i="1" s="1"/>
  <c r="AD433" i="1"/>
  <c r="CR433" i="1" s="1"/>
  <c r="Q433" i="1" s="1"/>
  <c r="CY432" i="1"/>
  <c r="X432" i="1" s="1"/>
  <c r="AB432" i="1"/>
  <c r="CQ427" i="1"/>
  <c r="P427" i="1" s="1"/>
  <c r="AB427" i="1"/>
  <c r="AB370" i="1"/>
  <c r="CZ345" i="1"/>
  <c r="Y345" i="1" s="1"/>
  <c r="CY345" i="1"/>
  <c r="X345" i="1" s="1"/>
  <c r="AB334" i="1"/>
  <c r="CY329" i="1"/>
  <c r="X329" i="1" s="1"/>
  <c r="CZ329" i="1"/>
  <c r="Y329" i="1" s="1"/>
  <c r="CP329" i="1"/>
  <c r="O329" i="1" s="1"/>
  <c r="CR321" i="1"/>
  <c r="Q321" i="1" s="1"/>
  <c r="AB321" i="1"/>
  <c r="CY319" i="1"/>
  <c r="X319" i="1" s="1"/>
  <c r="CZ319" i="1"/>
  <c r="Y319" i="1" s="1"/>
  <c r="CR318" i="1"/>
  <c r="Q318" i="1" s="1"/>
  <c r="AB318" i="1"/>
  <c r="CQ433" i="1"/>
  <c r="P433" i="1" s="1"/>
  <c r="CS431" i="1"/>
  <c r="R431" i="1" s="1"/>
  <c r="CQ429" i="1"/>
  <c r="P429" i="1" s="1"/>
  <c r="CS427" i="1"/>
  <c r="R427" i="1" s="1"/>
  <c r="CQ425" i="1"/>
  <c r="P425" i="1" s="1"/>
  <c r="AD425" i="1"/>
  <c r="CR425" i="1" s="1"/>
  <c r="Q425" i="1" s="1"/>
  <c r="CS423" i="1"/>
  <c r="R423" i="1" s="1"/>
  <c r="AB423" i="1"/>
  <c r="CQ421" i="1"/>
  <c r="P421" i="1" s="1"/>
  <c r="AD421" i="1"/>
  <c r="CS420" i="1"/>
  <c r="R420" i="1" s="1"/>
  <c r="AB420" i="1"/>
  <c r="EU386" i="1"/>
  <c r="AO386" i="1"/>
  <c r="CS384" i="1"/>
  <c r="R384" i="1" s="1"/>
  <c r="AB384" i="1"/>
  <c r="CQ382" i="1"/>
  <c r="P382" i="1" s="1"/>
  <c r="AD382" i="1"/>
  <c r="CS381" i="1"/>
  <c r="R381" i="1" s="1"/>
  <c r="CZ381" i="1" s="1"/>
  <c r="Y381" i="1" s="1"/>
  <c r="AB381" i="1"/>
  <c r="CQ380" i="1"/>
  <c r="P380" i="1" s="1"/>
  <c r="AD380" i="1"/>
  <c r="CR380" i="1" s="1"/>
  <c r="Q380" i="1" s="1"/>
  <c r="CS378" i="1"/>
  <c r="R378" i="1" s="1"/>
  <c r="AB378" i="1"/>
  <c r="CQ376" i="1"/>
  <c r="P376" i="1" s="1"/>
  <c r="AD376" i="1"/>
  <c r="CS375" i="1"/>
  <c r="R375" i="1" s="1"/>
  <c r="CY375" i="1" s="1"/>
  <c r="X375" i="1" s="1"/>
  <c r="AB375" i="1"/>
  <c r="CQ374" i="1"/>
  <c r="P374" i="1" s="1"/>
  <c r="AD374" i="1"/>
  <c r="CR374" i="1" s="1"/>
  <c r="Q374" i="1" s="1"/>
  <c r="CS372" i="1"/>
  <c r="R372" i="1" s="1"/>
  <c r="AB372" i="1"/>
  <c r="CQ370" i="1"/>
  <c r="P370" i="1" s="1"/>
  <c r="AD370" i="1"/>
  <c r="CR370" i="1" s="1"/>
  <c r="Q370" i="1" s="1"/>
  <c r="CS368" i="1"/>
  <c r="R368" i="1" s="1"/>
  <c r="CY368" i="1" s="1"/>
  <c r="X368" i="1" s="1"/>
  <c r="AB368" i="1"/>
  <c r="CQ366" i="1"/>
  <c r="P366" i="1" s="1"/>
  <c r="AD366" i="1"/>
  <c r="CR366" i="1" s="1"/>
  <c r="Q366" i="1" s="1"/>
  <c r="CS364" i="1"/>
  <c r="R364" i="1" s="1"/>
  <c r="AB364" i="1"/>
  <c r="CQ362" i="1"/>
  <c r="P362" i="1" s="1"/>
  <c r="AD362" i="1"/>
  <c r="CR362" i="1" s="1"/>
  <c r="Q362" i="1" s="1"/>
  <c r="CS360" i="1"/>
  <c r="R360" i="1" s="1"/>
  <c r="CQ359" i="1"/>
  <c r="P359" i="1" s="1"/>
  <c r="AD359" i="1"/>
  <c r="CR359" i="1" s="1"/>
  <c r="Q359" i="1" s="1"/>
  <c r="CS358" i="1"/>
  <c r="R358" i="1" s="1"/>
  <c r="CZ358" i="1" s="1"/>
  <c r="Y358" i="1" s="1"/>
  <c r="AB358" i="1"/>
  <c r="CQ356" i="1"/>
  <c r="P356" i="1" s="1"/>
  <c r="AD356" i="1"/>
  <c r="CR356" i="1" s="1"/>
  <c r="Q356" i="1" s="1"/>
  <c r="CS354" i="1"/>
  <c r="R354" i="1" s="1"/>
  <c r="CY354" i="1" s="1"/>
  <c r="X354" i="1" s="1"/>
  <c r="AB354" i="1"/>
  <c r="CQ352" i="1"/>
  <c r="P352" i="1" s="1"/>
  <c r="AD352" i="1"/>
  <c r="CR352" i="1" s="1"/>
  <c r="Q352" i="1" s="1"/>
  <c r="CS350" i="1"/>
  <c r="R350" i="1" s="1"/>
  <c r="CY350" i="1" s="1"/>
  <c r="X350" i="1" s="1"/>
  <c r="AB350" i="1"/>
  <c r="CQ348" i="1"/>
  <c r="P348" i="1" s="1"/>
  <c r="AD348" i="1"/>
  <c r="CR348" i="1" s="1"/>
  <c r="Q348" i="1" s="1"/>
  <c r="CS346" i="1"/>
  <c r="R346" i="1" s="1"/>
  <c r="CQ345" i="1"/>
  <c r="P345" i="1" s="1"/>
  <c r="AD345" i="1"/>
  <c r="CR345" i="1" s="1"/>
  <c r="Q345" i="1" s="1"/>
  <c r="CS344" i="1"/>
  <c r="R344" i="1" s="1"/>
  <c r="AB344" i="1"/>
  <c r="CQ342" i="1"/>
  <c r="P342" i="1" s="1"/>
  <c r="AD342" i="1"/>
  <c r="CR342" i="1" s="1"/>
  <c r="Q342" i="1" s="1"/>
  <c r="CS340" i="1"/>
  <c r="R340" i="1" s="1"/>
  <c r="AB340" i="1"/>
  <c r="CQ338" i="1"/>
  <c r="P338" i="1" s="1"/>
  <c r="AD338" i="1"/>
  <c r="CR338" i="1" s="1"/>
  <c r="Q338" i="1" s="1"/>
  <c r="CS336" i="1"/>
  <c r="R336" i="1" s="1"/>
  <c r="AB336" i="1"/>
  <c r="CQ334" i="1"/>
  <c r="P334" i="1" s="1"/>
  <c r="AD334" i="1"/>
  <c r="CR334" i="1" s="1"/>
  <c r="Q334" i="1" s="1"/>
  <c r="CS332" i="1"/>
  <c r="R332" i="1" s="1"/>
  <c r="AB332" i="1"/>
  <c r="CQ330" i="1"/>
  <c r="P330" i="1" s="1"/>
  <c r="AD330" i="1"/>
  <c r="AB329" i="1"/>
  <c r="CQ304" i="1"/>
  <c r="P304" i="1" s="1"/>
  <c r="AB304" i="1"/>
  <c r="GX303" i="1"/>
  <c r="W303" i="1"/>
  <c r="S303" i="1"/>
  <c r="AB303" i="1"/>
  <c r="CR297" i="1"/>
  <c r="Q297" i="1" s="1"/>
  <c r="AB297" i="1"/>
  <c r="CS296" i="1"/>
  <c r="R296" i="1" s="1"/>
  <c r="CZ296" i="1" s="1"/>
  <c r="Y296" i="1" s="1"/>
  <c r="AD296" i="1"/>
  <c r="CR296" i="1" s="1"/>
  <c r="Q296" i="1" s="1"/>
  <c r="AB295" i="1"/>
  <c r="T291" i="1"/>
  <c r="CQ290" i="1"/>
  <c r="P290" i="1" s="1"/>
  <c r="CS289" i="1"/>
  <c r="R289" i="1" s="1"/>
  <c r="CZ289" i="1" s="1"/>
  <c r="Y289" i="1" s="1"/>
  <c r="AD289" i="1"/>
  <c r="CR289" i="1" s="1"/>
  <c r="Q289" i="1" s="1"/>
  <c r="CQ288" i="1"/>
  <c r="P288" i="1" s="1"/>
  <c r="AB288" i="1"/>
  <c r="CY234" i="1"/>
  <c r="X234" i="1" s="1"/>
  <c r="CZ234" i="1"/>
  <c r="Y234" i="1" s="1"/>
  <c r="CR185" i="1"/>
  <c r="Q185" i="1" s="1"/>
  <c r="AB185" i="1"/>
  <c r="AB422" i="1"/>
  <c r="ET386" i="1"/>
  <c r="BD386" i="1"/>
  <c r="AB383" i="1"/>
  <c r="AB377" i="1"/>
  <c r="AB371" i="1"/>
  <c r="AB367" i="1"/>
  <c r="AB363" i="1"/>
  <c r="AB357" i="1"/>
  <c r="AB353" i="1"/>
  <c r="AB349" i="1"/>
  <c r="AB343" i="1"/>
  <c r="AB339" i="1"/>
  <c r="AB335" i="1"/>
  <c r="AB331" i="1"/>
  <c r="CQ327" i="1"/>
  <c r="P327" i="1" s="1"/>
  <c r="CS325" i="1"/>
  <c r="R325" i="1" s="1"/>
  <c r="CQ323" i="1"/>
  <c r="P323" i="1" s="1"/>
  <c r="CS321" i="1"/>
  <c r="R321" i="1" s="1"/>
  <c r="CQ317" i="1"/>
  <c r="P317" i="1" s="1"/>
  <c r="CS313" i="1"/>
  <c r="R313" i="1" s="1"/>
  <c r="CQ309" i="1"/>
  <c r="P309" i="1" s="1"/>
  <c r="AD306" i="1"/>
  <c r="CS306" i="1"/>
  <c r="R306" i="1" s="1"/>
  <c r="T295" i="1"/>
  <c r="CQ294" i="1"/>
  <c r="P294" i="1" s="1"/>
  <c r="AB294" i="1"/>
  <c r="GX291" i="1"/>
  <c r="U291" i="1"/>
  <c r="Q291" i="1"/>
  <c r="AB289" i="1"/>
  <c r="AB274" i="1"/>
  <c r="CY264" i="1"/>
  <c r="X264" i="1" s="1"/>
  <c r="CZ264" i="1"/>
  <c r="Y264" i="1" s="1"/>
  <c r="CP256" i="1"/>
  <c r="O256" i="1" s="1"/>
  <c r="CR230" i="1"/>
  <c r="Q230" i="1" s="1"/>
  <c r="AB230" i="1"/>
  <c r="CY228" i="1"/>
  <c r="X228" i="1" s="1"/>
  <c r="CZ228" i="1"/>
  <c r="Y228" i="1" s="1"/>
  <c r="CT424" i="1"/>
  <c r="S424" i="1" s="1"/>
  <c r="EG386" i="1"/>
  <c r="BC386" i="1"/>
  <c r="CT379" i="1"/>
  <c r="S379" i="1" s="1"/>
  <c r="CT373" i="1"/>
  <c r="S373" i="1" s="1"/>
  <c r="CT369" i="1"/>
  <c r="S369" i="1" s="1"/>
  <c r="CT365" i="1"/>
  <c r="S365" i="1" s="1"/>
  <c r="CT361" i="1"/>
  <c r="S361" i="1" s="1"/>
  <c r="CT355" i="1"/>
  <c r="S355" i="1" s="1"/>
  <c r="CT351" i="1"/>
  <c r="S351" i="1" s="1"/>
  <c r="CT347" i="1"/>
  <c r="S347" i="1" s="1"/>
  <c r="CT341" i="1"/>
  <c r="S341" i="1" s="1"/>
  <c r="CT337" i="1"/>
  <c r="S337" i="1" s="1"/>
  <c r="CT333" i="1"/>
  <c r="S333" i="1" s="1"/>
  <c r="CQ306" i="1"/>
  <c r="P306" i="1" s="1"/>
  <c r="CS305" i="1"/>
  <c r="R305" i="1" s="1"/>
  <c r="CY305" i="1" s="1"/>
  <c r="X305" i="1" s="1"/>
  <c r="AD305" i="1"/>
  <c r="CR305" i="1" s="1"/>
  <c r="Q305" i="1" s="1"/>
  <c r="CS302" i="1"/>
  <c r="R302" i="1" s="1"/>
  <c r="CZ302" i="1" s="1"/>
  <c r="Y302" i="1" s="1"/>
  <c r="AD302" i="1"/>
  <c r="CR302" i="1" s="1"/>
  <c r="Q302" i="1" s="1"/>
  <c r="CS299" i="1"/>
  <c r="R299" i="1" s="1"/>
  <c r="CZ299" i="1" s="1"/>
  <c r="Y299" i="1" s="1"/>
  <c r="AD299" i="1"/>
  <c r="CR299" i="1" s="1"/>
  <c r="Q299" i="1" s="1"/>
  <c r="CQ298" i="1"/>
  <c r="P298" i="1" s="1"/>
  <c r="AB298" i="1"/>
  <c r="AB286" i="1"/>
  <c r="CY271" i="1"/>
  <c r="X271" i="1" s="1"/>
  <c r="CZ271" i="1"/>
  <c r="Y271" i="1" s="1"/>
  <c r="CR224" i="1"/>
  <c r="Q224" i="1" s="1"/>
  <c r="AB224" i="1"/>
  <c r="CY222" i="1"/>
  <c r="X222" i="1" s="1"/>
  <c r="CZ222" i="1"/>
  <c r="Y222" i="1" s="1"/>
  <c r="EV386" i="1"/>
  <c r="BB386" i="1"/>
  <c r="AB307" i="1"/>
  <c r="CQ305" i="1"/>
  <c r="P305" i="1" s="1"/>
  <c r="AD304" i="1"/>
  <c r="CR304" i="1" s="1"/>
  <c r="Q304" i="1" s="1"/>
  <c r="CS304" i="1"/>
  <c r="R304" i="1" s="1"/>
  <c r="CQ302" i="1"/>
  <c r="P302" i="1" s="1"/>
  <c r="AB301" i="1"/>
  <c r="CQ300" i="1"/>
  <c r="P300" i="1" s="1"/>
  <c r="AB300" i="1"/>
  <c r="CR293" i="1"/>
  <c r="Q293" i="1" s="1"/>
  <c r="AB293" i="1"/>
  <c r="CS292" i="1"/>
  <c r="R292" i="1" s="1"/>
  <c r="AD292" i="1"/>
  <c r="CR292" i="1" s="1"/>
  <c r="Q292" i="1" s="1"/>
  <c r="W291" i="1"/>
  <c r="S291" i="1"/>
  <c r="AB291" i="1"/>
  <c r="AB282" i="1"/>
  <c r="CY244" i="1"/>
  <c r="X244" i="1" s="1"/>
  <c r="CZ244" i="1"/>
  <c r="Y244" i="1" s="1"/>
  <c r="AB241" i="1"/>
  <c r="CY183" i="1"/>
  <c r="X183" i="1" s="1"/>
  <c r="CZ183" i="1"/>
  <c r="Y183" i="1" s="1"/>
  <c r="AB285" i="1"/>
  <c r="AB281" i="1"/>
  <c r="AB277" i="1"/>
  <c r="AB273" i="1"/>
  <c r="AB266" i="1"/>
  <c r="AB260" i="1"/>
  <c r="AB254" i="1"/>
  <c r="AB250" i="1"/>
  <c r="AB246" i="1"/>
  <c r="AB240" i="1"/>
  <c r="AB236" i="1"/>
  <c r="ET188" i="1"/>
  <c r="BD188" i="1"/>
  <c r="AB141" i="1"/>
  <c r="CY131" i="1"/>
  <c r="X131" i="1" s="1"/>
  <c r="CZ131" i="1"/>
  <c r="Y131" i="1" s="1"/>
  <c r="CY121" i="1"/>
  <c r="X121" i="1" s="1"/>
  <c r="CZ121" i="1"/>
  <c r="Y121" i="1" s="1"/>
  <c r="CS300" i="1"/>
  <c r="R300" i="1" s="1"/>
  <c r="CQ299" i="1"/>
  <c r="P299" i="1" s="1"/>
  <c r="CS298" i="1"/>
  <c r="R298" i="1" s="1"/>
  <c r="CY298" i="1" s="1"/>
  <c r="X298" i="1" s="1"/>
  <c r="CQ296" i="1"/>
  <c r="P296" i="1" s="1"/>
  <c r="CS294" i="1"/>
  <c r="R294" i="1" s="1"/>
  <c r="CQ292" i="1"/>
  <c r="P292" i="1" s="1"/>
  <c r="CS290" i="1"/>
  <c r="R290" i="1" s="1"/>
  <c r="CQ289" i="1"/>
  <c r="P289" i="1" s="1"/>
  <c r="CS288" i="1"/>
  <c r="R288" i="1" s="1"/>
  <c r="CQ286" i="1"/>
  <c r="P286" i="1" s="1"/>
  <c r="AD286" i="1"/>
  <c r="CR286" i="1" s="1"/>
  <c r="Q286" i="1" s="1"/>
  <c r="CS284" i="1"/>
  <c r="R284" i="1" s="1"/>
  <c r="AB284" i="1"/>
  <c r="CQ282" i="1"/>
  <c r="P282" i="1" s="1"/>
  <c r="AD282" i="1"/>
  <c r="CR282" i="1" s="1"/>
  <c r="Q282" i="1" s="1"/>
  <c r="CS280" i="1"/>
  <c r="R280" i="1" s="1"/>
  <c r="AB280" i="1"/>
  <c r="CQ278" i="1"/>
  <c r="P278" i="1" s="1"/>
  <c r="AD278" i="1"/>
  <c r="CR278" i="1" s="1"/>
  <c r="Q278" i="1" s="1"/>
  <c r="CS276" i="1"/>
  <c r="R276" i="1" s="1"/>
  <c r="CY276" i="1" s="1"/>
  <c r="X276" i="1" s="1"/>
  <c r="AB276" i="1"/>
  <c r="CQ274" i="1"/>
  <c r="P274" i="1" s="1"/>
  <c r="AD274" i="1"/>
  <c r="CR274" i="1" s="1"/>
  <c r="Q274" i="1" s="1"/>
  <c r="CS272" i="1"/>
  <c r="R272" i="1" s="1"/>
  <c r="CQ271" i="1"/>
  <c r="P271" i="1" s="1"/>
  <c r="AD271" i="1"/>
  <c r="CR271" i="1" s="1"/>
  <c r="Q271" i="1" s="1"/>
  <c r="CS269" i="1"/>
  <c r="R269" i="1" s="1"/>
  <c r="AB269" i="1"/>
  <c r="CQ267" i="1"/>
  <c r="P267" i="1" s="1"/>
  <c r="AD267" i="1"/>
  <c r="CR267" i="1" s="1"/>
  <c r="Q267" i="1" s="1"/>
  <c r="CS265" i="1"/>
  <c r="R265" i="1" s="1"/>
  <c r="CQ264" i="1"/>
  <c r="P264" i="1" s="1"/>
  <c r="AD264" i="1"/>
  <c r="CR264" i="1" s="1"/>
  <c r="Q264" i="1" s="1"/>
  <c r="CS263" i="1"/>
  <c r="R263" i="1" s="1"/>
  <c r="CY263" i="1" s="1"/>
  <c r="X263" i="1" s="1"/>
  <c r="AB263" i="1"/>
  <c r="CQ261" i="1"/>
  <c r="P261" i="1" s="1"/>
  <c r="AD261" i="1"/>
  <c r="CR261" i="1" s="1"/>
  <c r="Q261" i="1" s="1"/>
  <c r="CS259" i="1"/>
  <c r="R259" i="1" s="1"/>
  <c r="AB259" i="1"/>
  <c r="CQ257" i="1"/>
  <c r="P257" i="1" s="1"/>
  <c r="AD257" i="1"/>
  <c r="CS256" i="1"/>
  <c r="R256" i="1" s="1"/>
  <c r="AB256" i="1"/>
  <c r="CQ255" i="1"/>
  <c r="P255" i="1" s="1"/>
  <c r="AD255" i="1"/>
  <c r="CR255" i="1" s="1"/>
  <c r="Q255" i="1" s="1"/>
  <c r="CS253" i="1"/>
  <c r="R253" i="1" s="1"/>
  <c r="CY253" i="1" s="1"/>
  <c r="X253" i="1" s="1"/>
  <c r="AB253" i="1"/>
  <c r="CQ251" i="1"/>
  <c r="P251" i="1" s="1"/>
  <c r="AD251" i="1"/>
  <c r="CR251" i="1" s="1"/>
  <c r="Q251" i="1" s="1"/>
  <c r="CS249" i="1"/>
  <c r="R249" i="1" s="1"/>
  <c r="CY249" i="1" s="1"/>
  <c r="X249" i="1" s="1"/>
  <c r="AB249" i="1"/>
  <c r="CQ247" i="1"/>
  <c r="P247" i="1" s="1"/>
  <c r="AD247" i="1"/>
  <c r="CR247" i="1" s="1"/>
  <c r="Q247" i="1" s="1"/>
  <c r="CS245" i="1"/>
  <c r="R245" i="1" s="1"/>
  <c r="CQ244" i="1"/>
  <c r="P244" i="1" s="1"/>
  <c r="AD244" i="1"/>
  <c r="CR244" i="1" s="1"/>
  <c r="Q244" i="1" s="1"/>
  <c r="CS243" i="1"/>
  <c r="R243" i="1" s="1"/>
  <c r="AB243" i="1"/>
  <c r="CQ241" i="1"/>
  <c r="P241" i="1" s="1"/>
  <c r="AD241" i="1"/>
  <c r="CR241" i="1" s="1"/>
  <c r="Q241" i="1" s="1"/>
  <c r="AB239" i="1"/>
  <c r="AD237" i="1"/>
  <c r="AD234" i="1"/>
  <c r="AB233" i="1"/>
  <c r="AD231" i="1"/>
  <c r="AD228" i="1"/>
  <c r="AB227" i="1"/>
  <c r="AD225" i="1"/>
  <c r="AD222" i="1"/>
  <c r="EG188" i="1"/>
  <c r="BC188" i="1"/>
  <c r="AD186" i="1"/>
  <c r="AD183" i="1"/>
  <c r="CQ181" i="1"/>
  <c r="P181" i="1" s="1"/>
  <c r="AB181" i="1"/>
  <c r="CR177" i="1"/>
  <c r="Q177" i="1" s="1"/>
  <c r="CP177" i="1" s="1"/>
  <c r="O177" i="1" s="1"/>
  <c r="AB177" i="1"/>
  <c r="AB130" i="1"/>
  <c r="CR130" i="1"/>
  <c r="Q130" i="1" s="1"/>
  <c r="AB127" i="1"/>
  <c r="AB120" i="1"/>
  <c r="CR120" i="1"/>
  <c r="Q120" i="1" s="1"/>
  <c r="CY113" i="1"/>
  <c r="X113" i="1" s="1"/>
  <c r="CZ113" i="1"/>
  <c r="Y113" i="1" s="1"/>
  <c r="AB287" i="1"/>
  <c r="AB283" i="1"/>
  <c r="AB279" i="1"/>
  <c r="AB275" i="1"/>
  <c r="AB268" i="1"/>
  <c r="AB262" i="1"/>
  <c r="AB258" i="1"/>
  <c r="AB252" i="1"/>
  <c r="AB248" i="1"/>
  <c r="AB242" i="1"/>
  <c r="AB238" i="1"/>
  <c r="EV188" i="1"/>
  <c r="BB188" i="1"/>
  <c r="AB176" i="1"/>
  <c r="EU188" i="1"/>
  <c r="AO188" i="1"/>
  <c r="CR180" i="1"/>
  <c r="Q180" i="1" s="1"/>
  <c r="AB180" i="1"/>
  <c r="CS179" i="1"/>
  <c r="R179" i="1" s="1"/>
  <c r="AD179" i="1"/>
  <c r="CR179" i="1" s="1"/>
  <c r="Q179" i="1" s="1"/>
  <c r="CZ177" i="1"/>
  <c r="Y177" i="1" s="1"/>
  <c r="CS181" i="1"/>
  <c r="R181" i="1" s="1"/>
  <c r="CQ179" i="1"/>
  <c r="P179" i="1" s="1"/>
  <c r="CS175" i="1"/>
  <c r="R175" i="1" s="1"/>
  <c r="AB175" i="1"/>
  <c r="CQ173" i="1"/>
  <c r="P173" i="1" s="1"/>
  <c r="AD173" i="1"/>
  <c r="CR173" i="1" s="1"/>
  <c r="Q173" i="1" s="1"/>
  <c r="CS171" i="1"/>
  <c r="R171" i="1" s="1"/>
  <c r="AB171" i="1"/>
  <c r="CQ169" i="1"/>
  <c r="P169" i="1" s="1"/>
  <c r="AD169" i="1"/>
  <c r="CR169" i="1" s="1"/>
  <c r="Q169" i="1" s="1"/>
  <c r="CS167" i="1"/>
  <c r="R167" i="1" s="1"/>
  <c r="AB167" i="1"/>
  <c r="CQ165" i="1"/>
  <c r="P165" i="1" s="1"/>
  <c r="AD165" i="1"/>
  <c r="CR165" i="1" s="1"/>
  <c r="Q165" i="1" s="1"/>
  <c r="CS163" i="1"/>
  <c r="R163" i="1" s="1"/>
  <c r="AB163" i="1"/>
  <c r="CQ159" i="1"/>
  <c r="P159" i="1" s="1"/>
  <c r="AD159" i="1"/>
  <c r="CR159" i="1" s="1"/>
  <c r="Q159" i="1" s="1"/>
  <c r="CS157" i="1"/>
  <c r="R157" i="1" s="1"/>
  <c r="AB157" i="1"/>
  <c r="CQ155" i="1"/>
  <c r="P155" i="1" s="1"/>
  <c r="AD155" i="1"/>
  <c r="CR155" i="1" s="1"/>
  <c r="Q155" i="1" s="1"/>
  <c r="CS153" i="1"/>
  <c r="R153" i="1" s="1"/>
  <c r="AB153" i="1"/>
  <c r="CQ151" i="1"/>
  <c r="P151" i="1" s="1"/>
  <c r="AD151" i="1"/>
  <c r="CR151" i="1" s="1"/>
  <c r="Q151" i="1" s="1"/>
  <c r="AB149" i="1"/>
  <c r="CQ145" i="1"/>
  <c r="P145" i="1" s="1"/>
  <c r="AD145" i="1"/>
  <c r="CR145" i="1" s="1"/>
  <c r="Q145" i="1" s="1"/>
  <c r="CS143" i="1"/>
  <c r="R143" i="1" s="1"/>
  <c r="AB143" i="1"/>
  <c r="CQ141" i="1"/>
  <c r="P141" i="1" s="1"/>
  <c r="AD141" i="1"/>
  <c r="CR141" i="1" s="1"/>
  <c r="Q141" i="1" s="1"/>
  <c r="CS139" i="1"/>
  <c r="R139" i="1" s="1"/>
  <c r="AB139" i="1"/>
  <c r="AD137" i="1"/>
  <c r="CR137" i="1" s="1"/>
  <c r="Q137" i="1" s="1"/>
  <c r="AB135" i="1"/>
  <c r="AD133" i="1"/>
  <c r="AB129" i="1"/>
  <c r="CQ127" i="1"/>
  <c r="P127" i="1" s="1"/>
  <c r="AD127" i="1"/>
  <c r="CR127" i="1" s="1"/>
  <c r="Q127" i="1" s="1"/>
  <c r="AB125" i="1"/>
  <c r="AD123" i="1"/>
  <c r="AB119" i="1"/>
  <c r="CQ115" i="1"/>
  <c r="P115" i="1" s="1"/>
  <c r="AD115" i="1"/>
  <c r="CR115" i="1" s="1"/>
  <c r="Q115" i="1" s="1"/>
  <c r="CQ108" i="1"/>
  <c r="P108" i="1" s="1"/>
  <c r="CQ107" i="1"/>
  <c r="P107" i="1" s="1"/>
  <c r="AD106" i="1"/>
  <c r="CR106" i="1" s="1"/>
  <c r="Q106" i="1" s="1"/>
  <c r="CS106" i="1"/>
  <c r="R106" i="1" s="1"/>
  <c r="AB104" i="1"/>
  <c r="CQ104" i="1"/>
  <c r="P104" i="1" s="1"/>
  <c r="AB103" i="1"/>
  <c r="AB101" i="1"/>
  <c r="CQ101" i="1"/>
  <c r="P101" i="1" s="1"/>
  <c r="CQ100" i="1"/>
  <c r="P100" i="1" s="1"/>
  <c r="AB99" i="1"/>
  <c r="CS94" i="1"/>
  <c r="R94" i="1" s="1"/>
  <c r="AD94" i="1"/>
  <c r="CR94" i="1" s="1"/>
  <c r="Q94" i="1" s="1"/>
  <c r="CQ92" i="1"/>
  <c r="P92" i="1" s="1"/>
  <c r="CS91" i="1"/>
  <c r="R91" i="1" s="1"/>
  <c r="CY91" i="1" s="1"/>
  <c r="X91" i="1" s="1"/>
  <c r="AD91" i="1"/>
  <c r="CR91" i="1" s="1"/>
  <c r="Q91" i="1" s="1"/>
  <c r="AB84" i="1"/>
  <c r="AB53" i="1"/>
  <c r="AB40" i="1"/>
  <c r="CZ34" i="1"/>
  <c r="Y34" i="1" s="1"/>
  <c r="CY34" i="1"/>
  <c r="X34" i="1" s="1"/>
  <c r="AB174" i="1"/>
  <c r="AB170" i="1"/>
  <c r="AB166" i="1"/>
  <c r="AB160" i="1"/>
  <c r="AB156" i="1"/>
  <c r="AB152" i="1"/>
  <c r="AB146" i="1"/>
  <c r="AB142" i="1"/>
  <c r="AB138" i="1"/>
  <c r="AB116" i="1"/>
  <c r="CS110" i="1"/>
  <c r="R110" i="1" s="1"/>
  <c r="AD110" i="1"/>
  <c r="CR110" i="1" s="1"/>
  <c r="Q110" i="1" s="1"/>
  <c r="CQ106" i="1"/>
  <c r="P106" i="1" s="1"/>
  <c r="AB106" i="1"/>
  <c r="GX105" i="1"/>
  <c r="W105" i="1"/>
  <c r="S105" i="1"/>
  <c r="AB105" i="1"/>
  <c r="AD96" i="1"/>
  <c r="CR96" i="1" s="1"/>
  <c r="Q96" i="1" s="1"/>
  <c r="CS96" i="1"/>
  <c r="R96" i="1" s="1"/>
  <c r="AB94" i="1"/>
  <c r="CQ94" i="1"/>
  <c r="P94" i="1" s="1"/>
  <c r="W93" i="1"/>
  <c r="S93" i="1"/>
  <c r="AB93" i="1"/>
  <c r="AB91" i="1"/>
  <c r="CQ91" i="1"/>
  <c r="P91" i="1" s="1"/>
  <c r="AD90" i="1"/>
  <c r="CR90" i="1" s="1"/>
  <c r="Q90" i="1" s="1"/>
  <c r="CS90" i="1"/>
  <c r="R90" i="1" s="1"/>
  <c r="AB80" i="1"/>
  <c r="CZ70" i="1"/>
  <c r="Y70" i="1" s="1"/>
  <c r="CY70" i="1"/>
  <c r="X70" i="1" s="1"/>
  <c r="CZ50" i="1"/>
  <c r="Y50" i="1" s="1"/>
  <c r="CY50" i="1"/>
  <c r="X50" i="1" s="1"/>
  <c r="CZ40" i="1"/>
  <c r="Y40" i="1" s="1"/>
  <c r="CY40" i="1"/>
  <c r="X40" i="1" s="1"/>
  <c r="CZ28" i="1"/>
  <c r="Y28" i="1" s="1"/>
  <c r="CY28" i="1"/>
  <c r="X28" i="1" s="1"/>
  <c r="CT172" i="1"/>
  <c r="S172" i="1" s="1"/>
  <c r="CT168" i="1"/>
  <c r="S168" i="1" s="1"/>
  <c r="CT164" i="1"/>
  <c r="S164" i="1" s="1"/>
  <c r="CT161" i="1"/>
  <c r="S161" i="1" s="1"/>
  <c r="CP161" i="1" s="1"/>
  <c r="O161" i="1" s="1"/>
  <c r="CT158" i="1"/>
  <c r="S158" i="1" s="1"/>
  <c r="CT154" i="1"/>
  <c r="S154" i="1" s="1"/>
  <c r="CT150" i="1"/>
  <c r="S150" i="1" s="1"/>
  <c r="CT147" i="1"/>
  <c r="S147" i="1" s="1"/>
  <c r="CT144" i="1"/>
  <c r="S144" i="1" s="1"/>
  <c r="CT140" i="1"/>
  <c r="S140" i="1" s="1"/>
  <c r="CT136" i="1"/>
  <c r="S136" i="1" s="1"/>
  <c r="CT126" i="1"/>
  <c r="S126" i="1" s="1"/>
  <c r="CT117" i="1"/>
  <c r="S117" i="1" s="1"/>
  <c r="CP117" i="1" s="1"/>
  <c r="O117" i="1" s="1"/>
  <c r="CT114" i="1"/>
  <c r="S114" i="1" s="1"/>
  <c r="AB113" i="1"/>
  <c r="CQ113" i="1"/>
  <c r="P113" i="1" s="1"/>
  <c r="CP113" i="1" s="1"/>
  <c r="O113" i="1" s="1"/>
  <c r="AD112" i="1"/>
  <c r="CR112" i="1" s="1"/>
  <c r="Q112" i="1" s="1"/>
  <c r="CS112" i="1"/>
  <c r="R112" i="1" s="1"/>
  <c r="CQ110" i="1"/>
  <c r="P110" i="1" s="1"/>
  <c r="W109" i="1"/>
  <c r="S109" i="1"/>
  <c r="AB109" i="1"/>
  <c r="AD102" i="1"/>
  <c r="CS102" i="1"/>
  <c r="R102" i="1" s="1"/>
  <c r="CS98" i="1"/>
  <c r="R98" i="1" s="1"/>
  <c r="AD98" i="1"/>
  <c r="CR98" i="1" s="1"/>
  <c r="Q98" i="1" s="1"/>
  <c r="CQ96" i="1"/>
  <c r="P96" i="1" s="1"/>
  <c r="AB96" i="1"/>
  <c r="AB95" i="1"/>
  <c r="CQ90" i="1"/>
  <c r="P90" i="1" s="1"/>
  <c r="AB89" i="1"/>
  <c r="CS88" i="1"/>
  <c r="R88" i="1" s="1"/>
  <c r="AD88" i="1"/>
  <c r="CR88" i="1" s="1"/>
  <c r="Q88" i="1" s="1"/>
  <c r="AB87" i="1"/>
  <c r="CZ77" i="1"/>
  <c r="Y77" i="1" s="1"/>
  <c r="CY77" i="1"/>
  <c r="X77" i="1" s="1"/>
  <c r="AB61" i="1"/>
  <c r="DF1167" i="3"/>
  <c r="DJ1167" i="3" s="1"/>
  <c r="DG1167" i="3"/>
  <c r="DG1163" i="3"/>
  <c r="DF1163" i="3"/>
  <c r="CQ112" i="1"/>
  <c r="P112" i="1" s="1"/>
  <c r="AB111" i="1"/>
  <c r="AD108" i="1"/>
  <c r="CS108" i="1"/>
  <c r="R108" i="1" s="1"/>
  <c r="CS107" i="1"/>
  <c r="R107" i="1" s="1"/>
  <c r="CY107" i="1" s="1"/>
  <c r="X107" i="1" s="1"/>
  <c r="AD107" i="1"/>
  <c r="CR107" i="1" s="1"/>
  <c r="Q107" i="1" s="1"/>
  <c r="CS104" i="1"/>
  <c r="R104" i="1" s="1"/>
  <c r="AD104" i="1"/>
  <c r="CR104" i="1" s="1"/>
  <c r="Q104" i="1" s="1"/>
  <c r="CQ102" i="1"/>
  <c r="P102" i="1" s="1"/>
  <c r="CS101" i="1"/>
  <c r="R101" i="1" s="1"/>
  <c r="CZ101" i="1" s="1"/>
  <c r="Y101" i="1" s="1"/>
  <c r="AD101" i="1"/>
  <c r="CR101" i="1" s="1"/>
  <c r="Q101" i="1" s="1"/>
  <c r="AD100" i="1"/>
  <c r="CR100" i="1" s="1"/>
  <c r="Q100" i="1" s="1"/>
  <c r="CS100" i="1"/>
  <c r="R100" i="1" s="1"/>
  <c r="AB98" i="1"/>
  <c r="CQ98" i="1"/>
  <c r="P98" i="1" s="1"/>
  <c r="AB97" i="1"/>
  <c r="AD92" i="1"/>
  <c r="CS92" i="1"/>
  <c r="R92" i="1" s="1"/>
  <c r="CQ86" i="1"/>
  <c r="P86" i="1" s="1"/>
  <c r="AB86" i="1"/>
  <c r="AB67" i="1"/>
  <c r="AB47" i="1"/>
  <c r="DF1164" i="3"/>
  <c r="DG1164" i="3"/>
  <c r="DF1145" i="3"/>
  <c r="DJ1145" i="3" s="1"/>
  <c r="DG1145" i="3"/>
  <c r="DF1136" i="3"/>
  <c r="DJ1136" i="3" s="1"/>
  <c r="DG1136" i="3"/>
  <c r="CQ88" i="1"/>
  <c r="P88" i="1" s="1"/>
  <c r="CS86" i="1"/>
  <c r="R86" i="1" s="1"/>
  <c r="CQ84" i="1"/>
  <c r="P84" i="1" s="1"/>
  <c r="AD84" i="1"/>
  <c r="CR84" i="1" s="1"/>
  <c r="Q84" i="1" s="1"/>
  <c r="CS82" i="1"/>
  <c r="R82" i="1" s="1"/>
  <c r="CZ82" i="1" s="1"/>
  <c r="Y82" i="1" s="1"/>
  <c r="AB82" i="1"/>
  <c r="CQ80" i="1"/>
  <c r="P80" i="1" s="1"/>
  <c r="AD80" i="1"/>
  <c r="CR80" i="1" s="1"/>
  <c r="Q80" i="1" s="1"/>
  <c r="CS78" i="1"/>
  <c r="R78" i="1" s="1"/>
  <c r="CQ77" i="1"/>
  <c r="P77" i="1" s="1"/>
  <c r="AD77" i="1"/>
  <c r="CR77" i="1" s="1"/>
  <c r="Q77" i="1" s="1"/>
  <c r="CS75" i="1"/>
  <c r="R75" i="1" s="1"/>
  <c r="AB75" i="1"/>
  <c r="CQ73" i="1"/>
  <c r="P73" i="1" s="1"/>
  <c r="AD73" i="1"/>
  <c r="CR73" i="1" s="1"/>
  <c r="Q73" i="1" s="1"/>
  <c r="CS71" i="1"/>
  <c r="R71" i="1" s="1"/>
  <c r="CQ70" i="1"/>
  <c r="P70" i="1" s="1"/>
  <c r="AD70" i="1"/>
  <c r="CR70" i="1" s="1"/>
  <c r="Q70" i="1" s="1"/>
  <c r="CS69" i="1"/>
  <c r="R69" i="1" s="1"/>
  <c r="AB69" i="1"/>
  <c r="CQ67" i="1"/>
  <c r="P67" i="1" s="1"/>
  <c r="AD67" i="1"/>
  <c r="CR67" i="1" s="1"/>
  <c r="Q67" i="1" s="1"/>
  <c r="CS65" i="1"/>
  <c r="R65" i="1" s="1"/>
  <c r="AB65" i="1"/>
  <c r="CQ63" i="1"/>
  <c r="P63" i="1" s="1"/>
  <c r="AD63" i="1"/>
  <c r="CS62" i="1"/>
  <c r="R62" i="1" s="1"/>
  <c r="CZ62" i="1" s="1"/>
  <c r="Y62" i="1" s="1"/>
  <c r="AB62" i="1"/>
  <c r="CQ61" i="1"/>
  <c r="P61" i="1" s="1"/>
  <c r="AD61" i="1"/>
  <c r="CR61" i="1" s="1"/>
  <c r="Q61" i="1" s="1"/>
  <c r="CS59" i="1"/>
  <c r="R59" i="1" s="1"/>
  <c r="AB59" i="1"/>
  <c r="CQ57" i="1"/>
  <c r="P57" i="1" s="1"/>
  <c r="AD57" i="1"/>
  <c r="CR57" i="1" s="1"/>
  <c r="Q57" i="1" s="1"/>
  <c r="CS55" i="1"/>
  <c r="R55" i="1" s="1"/>
  <c r="CZ55" i="1" s="1"/>
  <c r="Y55" i="1" s="1"/>
  <c r="AB55" i="1"/>
  <c r="CQ53" i="1"/>
  <c r="P53" i="1" s="1"/>
  <c r="AD53" i="1"/>
  <c r="CR53" i="1" s="1"/>
  <c r="Q53" i="1" s="1"/>
  <c r="CS51" i="1"/>
  <c r="R51" i="1" s="1"/>
  <c r="CQ50" i="1"/>
  <c r="P50" i="1" s="1"/>
  <c r="AD50" i="1"/>
  <c r="CR50" i="1" s="1"/>
  <c r="Q50" i="1" s="1"/>
  <c r="CS49" i="1"/>
  <c r="R49" i="1" s="1"/>
  <c r="AB49" i="1"/>
  <c r="CQ47" i="1"/>
  <c r="P47" i="1" s="1"/>
  <c r="AD47" i="1"/>
  <c r="CR47" i="1" s="1"/>
  <c r="Q47" i="1" s="1"/>
  <c r="CS45" i="1"/>
  <c r="R45" i="1" s="1"/>
  <c r="AB45" i="1"/>
  <c r="CQ43" i="1"/>
  <c r="P43" i="1" s="1"/>
  <c r="AD43" i="1"/>
  <c r="CR43" i="1" s="1"/>
  <c r="Q43" i="1" s="1"/>
  <c r="CS41" i="1"/>
  <c r="R41" i="1" s="1"/>
  <c r="CQ40" i="1"/>
  <c r="P40" i="1" s="1"/>
  <c r="AD40" i="1"/>
  <c r="CR40" i="1" s="1"/>
  <c r="Q40" i="1" s="1"/>
  <c r="CS39" i="1"/>
  <c r="R39" i="1" s="1"/>
  <c r="AB39" i="1"/>
  <c r="CQ37" i="1"/>
  <c r="P37" i="1" s="1"/>
  <c r="AD37" i="1"/>
  <c r="CR37" i="1" s="1"/>
  <c r="Q37" i="1" s="1"/>
  <c r="CS35" i="1"/>
  <c r="R35" i="1" s="1"/>
  <c r="CQ34" i="1"/>
  <c r="P34" i="1" s="1"/>
  <c r="AD34" i="1"/>
  <c r="CR34" i="1" s="1"/>
  <c r="Q34" i="1" s="1"/>
  <c r="CS33" i="1"/>
  <c r="R33" i="1" s="1"/>
  <c r="AB33" i="1"/>
  <c r="CQ31" i="1"/>
  <c r="P31" i="1" s="1"/>
  <c r="AD31" i="1"/>
  <c r="CR31" i="1" s="1"/>
  <c r="Q31" i="1" s="1"/>
  <c r="CS29" i="1"/>
  <c r="R29" i="1" s="1"/>
  <c r="CQ28" i="1"/>
  <c r="P28" i="1" s="1"/>
  <c r="AD28" i="1"/>
  <c r="CR28" i="1" s="1"/>
  <c r="Q28" i="1" s="1"/>
  <c r="DG1168" i="3"/>
  <c r="DG1162" i="3"/>
  <c r="CW1143" i="3"/>
  <c r="CW1128" i="3"/>
  <c r="CX1128" i="3"/>
  <c r="DF1127" i="3"/>
  <c r="DG1127" i="3"/>
  <c r="CV1094" i="3"/>
  <c r="CX1094" i="3"/>
  <c r="DF1093" i="3"/>
  <c r="DJ1093" i="3" s="1"/>
  <c r="DG1093" i="3"/>
  <c r="DF1092" i="3"/>
  <c r="DJ1092" i="3" s="1"/>
  <c r="DG1092" i="3"/>
  <c r="DG1091" i="3"/>
  <c r="DF1090" i="3"/>
  <c r="DJ1090" i="3" s="1"/>
  <c r="DF1089" i="3"/>
  <c r="DG1089" i="3"/>
  <c r="DF1072" i="3"/>
  <c r="DG1072" i="3"/>
  <c r="DG1062" i="3"/>
  <c r="DF1062" i="3"/>
  <c r="DF1058" i="3"/>
  <c r="DJ1058" i="3" s="1"/>
  <c r="DG1058" i="3"/>
  <c r="DF1054" i="3"/>
  <c r="DG1054" i="3"/>
  <c r="DF1043" i="3"/>
  <c r="DJ1043" i="3" s="1"/>
  <c r="DG1043" i="3"/>
  <c r="DF1039" i="3"/>
  <c r="DG1039" i="3"/>
  <c r="DF1026" i="3"/>
  <c r="DJ1026" i="3" s="1"/>
  <c r="DG1026" i="3"/>
  <c r="DG1019" i="3"/>
  <c r="DF1019" i="3"/>
  <c r="DJ1019" i="3" s="1"/>
  <c r="DG1002" i="3"/>
  <c r="DF1002" i="3"/>
  <c r="DF992" i="3"/>
  <c r="DJ992" i="3" s="1"/>
  <c r="DG992" i="3"/>
  <c r="AB85" i="1"/>
  <c r="AB81" i="1"/>
  <c r="AB74" i="1"/>
  <c r="AB68" i="1"/>
  <c r="AB64" i="1"/>
  <c r="AB58" i="1"/>
  <c r="AB54" i="1"/>
  <c r="AB48" i="1"/>
  <c r="AB44" i="1"/>
  <c r="AB38" i="1"/>
  <c r="AB32" i="1"/>
  <c r="DF1168" i="3"/>
  <c r="DJ1168" i="3" s="1"/>
  <c r="DF1162" i="3"/>
  <c r="DF1160" i="3"/>
  <c r="DJ1160" i="3" s="1"/>
  <c r="CW1158" i="3"/>
  <c r="CX1158" i="3"/>
  <c r="BO62" i="15" s="1"/>
  <c r="DG1156" i="3"/>
  <c r="DF1152" i="3"/>
  <c r="DJ1152" i="3" s="1"/>
  <c r="DG1146" i="3"/>
  <c r="DG1140" i="3"/>
  <c r="DG1137" i="3"/>
  <c r="DF1134" i="3"/>
  <c r="DJ1134" i="3" s="1"/>
  <c r="DF1133" i="3"/>
  <c r="DG1133" i="3"/>
  <c r="CV1126" i="3"/>
  <c r="CX1126" i="3"/>
  <c r="DF1125" i="3"/>
  <c r="DJ1125" i="3" s="1"/>
  <c r="DG1125" i="3"/>
  <c r="DF1108" i="3"/>
  <c r="DF1107" i="3"/>
  <c r="DG1107" i="3"/>
  <c r="DF1102" i="3"/>
  <c r="DG1102" i="3"/>
  <c r="DF1100" i="3"/>
  <c r="DJ1100" i="3" s="1"/>
  <c r="DG1100" i="3"/>
  <c r="DG1099" i="3"/>
  <c r="DF1098" i="3"/>
  <c r="DJ1098" i="3" s="1"/>
  <c r="DF1097" i="3"/>
  <c r="DJ1097" i="3" s="1"/>
  <c r="DG1097" i="3"/>
  <c r="CW1088" i="3"/>
  <c r="CX1088" i="3"/>
  <c r="AA49" i="15" s="1"/>
  <c r="DF1087" i="3"/>
  <c r="DG1087" i="3"/>
  <c r="DG1060" i="3"/>
  <c r="DF1060" i="3"/>
  <c r="DJ1060" i="3" s="1"/>
  <c r="DG1056" i="3"/>
  <c r="DF1056" i="3"/>
  <c r="DG1024" i="3"/>
  <c r="DF1024" i="3"/>
  <c r="DJ1024" i="3" s="1"/>
  <c r="DF1016" i="3"/>
  <c r="DG1016" i="3"/>
  <c r="DF1008" i="3"/>
  <c r="DG1008" i="3"/>
  <c r="DG1000" i="3"/>
  <c r="DF1000" i="3"/>
  <c r="CT83" i="1"/>
  <c r="S83" i="1" s="1"/>
  <c r="CT79" i="1"/>
  <c r="S79" i="1" s="1"/>
  <c r="CT72" i="1"/>
  <c r="S72" i="1" s="1"/>
  <c r="CT66" i="1"/>
  <c r="S66" i="1" s="1"/>
  <c r="CT60" i="1"/>
  <c r="S60" i="1" s="1"/>
  <c r="CT56" i="1"/>
  <c r="S56" i="1" s="1"/>
  <c r="CT52" i="1"/>
  <c r="S52" i="1" s="1"/>
  <c r="CT46" i="1"/>
  <c r="S46" i="1" s="1"/>
  <c r="CT42" i="1"/>
  <c r="S42" i="1" s="1"/>
  <c r="CT36" i="1"/>
  <c r="S36" i="1" s="1"/>
  <c r="CT30" i="1"/>
  <c r="S30" i="1" s="1"/>
  <c r="DF1157" i="3"/>
  <c r="DG1147" i="3"/>
  <c r="DF1144" i="3"/>
  <c r="DG1144" i="3"/>
  <c r="DG1143" i="3"/>
  <c r="DF1142" i="3"/>
  <c r="DG1142" i="3"/>
  <c r="DF1135" i="3"/>
  <c r="DG1135" i="3"/>
  <c r="CW1132" i="3"/>
  <c r="CX1132" i="3"/>
  <c r="DF1131" i="3"/>
  <c r="DG1131" i="3"/>
  <c r="DF1073" i="3"/>
  <c r="DJ1073" i="3" s="1"/>
  <c r="DG1073" i="3"/>
  <c r="DF1057" i="3"/>
  <c r="DJ1057" i="3" s="1"/>
  <c r="DG1057" i="3"/>
  <c r="DF1045" i="3"/>
  <c r="DG1045" i="3"/>
  <c r="DF1040" i="3"/>
  <c r="DJ1040" i="3" s="1"/>
  <c r="DG1040" i="3"/>
  <c r="DF1028" i="3"/>
  <c r="DG1028" i="3"/>
  <c r="DF1025" i="3"/>
  <c r="DG1025" i="3"/>
  <c r="DF1014" i="3"/>
  <c r="DG1014" i="3"/>
  <c r="DF994" i="3"/>
  <c r="DG994" i="3"/>
  <c r="DF991" i="3"/>
  <c r="DJ991" i="3" s="1"/>
  <c r="DG991" i="3"/>
  <c r="DF1159" i="3"/>
  <c r="DJ1159" i="3" s="1"/>
  <c r="DG1159" i="3"/>
  <c r="DG1154" i="3"/>
  <c r="DF1151" i="3"/>
  <c r="DG1151" i="3"/>
  <c r="DF1149" i="3"/>
  <c r="DG1149" i="3"/>
  <c r="DF1138" i="3"/>
  <c r="CW1130" i="3"/>
  <c r="CX1130" i="3"/>
  <c r="DF1129" i="3"/>
  <c r="DG1129" i="3"/>
  <c r="DF1118" i="3"/>
  <c r="DG1118" i="3"/>
  <c r="DF1116" i="3"/>
  <c r="DG1116" i="3"/>
  <c r="DG1115" i="3"/>
  <c r="DF1110" i="3"/>
  <c r="DF1109" i="3"/>
  <c r="DG1109" i="3"/>
  <c r="DF1086" i="3"/>
  <c r="DJ1086" i="3" s="1"/>
  <c r="DF1085" i="3"/>
  <c r="DG1085" i="3"/>
  <c r="DF1084" i="3"/>
  <c r="DJ1084" i="3" s="1"/>
  <c r="DG1084" i="3"/>
  <c r="DG1083" i="3"/>
  <c r="DF1075" i="3"/>
  <c r="DG1075" i="3"/>
  <c r="DG1071" i="3"/>
  <c r="DF1071" i="3"/>
  <c r="DJ1071" i="3" s="1"/>
  <c r="DG1042" i="3"/>
  <c r="DF1042" i="3"/>
  <c r="DJ1042" i="3" s="1"/>
  <c r="DG1038" i="3"/>
  <c r="DF1038" i="3"/>
  <c r="DJ1038" i="3" s="1"/>
  <c r="DG1021" i="3"/>
  <c r="DF1021" i="3"/>
  <c r="DF1017" i="3"/>
  <c r="DJ1017" i="3" s="1"/>
  <c r="DG1017" i="3"/>
  <c r="DF1007" i="3"/>
  <c r="DG1007" i="3"/>
  <c r="DF983" i="3"/>
  <c r="DJ983" i="3" s="1"/>
  <c r="DG983" i="3"/>
  <c r="CX1124" i="3"/>
  <c r="BM62" i="15" s="1"/>
  <c r="DF1123" i="3"/>
  <c r="CX1122" i="3"/>
  <c r="S54" i="15" s="1"/>
  <c r="DF1121" i="3"/>
  <c r="CX1120" i="3"/>
  <c r="AF37" i="15" s="1"/>
  <c r="DF1119" i="3"/>
  <c r="DF1114" i="3"/>
  <c r="CX1113" i="3"/>
  <c r="DF1112" i="3"/>
  <c r="CX1111" i="3"/>
  <c r="CX1106" i="3"/>
  <c r="BL62" i="15" s="1"/>
  <c r="DF1105" i="3"/>
  <c r="CX1104" i="3"/>
  <c r="Z44" i="15" s="1"/>
  <c r="DF1103" i="3"/>
  <c r="CX1096" i="3"/>
  <c r="DF1095" i="3"/>
  <c r="DF1082" i="3"/>
  <c r="CX1081" i="3"/>
  <c r="DF1080" i="3"/>
  <c r="CX1079" i="3"/>
  <c r="DF1078" i="3"/>
  <c r="CX1077" i="3"/>
  <c r="DF1076" i="3"/>
  <c r="DG1070" i="3"/>
  <c r="CX1069" i="3"/>
  <c r="BJ62" i="15" s="1"/>
  <c r="DF1068" i="3"/>
  <c r="CX1067" i="3"/>
  <c r="AB51" i="15" s="1"/>
  <c r="DF1066" i="3"/>
  <c r="CX1065" i="3"/>
  <c r="U43" i="15" s="1"/>
  <c r="DF1064" i="3"/>
  <c r="CX1063" i="3"/>
  <c r="AE37" i="15" s="1"/>
  <c r="DG1061" i="3"/>
  <c r="DG1059" i="3"/>
  <c r="DG1055" i="3"/>
  <c r="DG1052" i="3"/>
  <c r="DG1050" i="3"/>
  <c r="DG1048" i="3"/>
  <c r="DG1046" i="3"/>
  <c r="DF1044" i="3"/>
  <c r="DG1041" i="3"/>
  <c r="DG1037" i="3"/>
  <c r="CX1036" i="3"/>
  <c r="BI62" i="15" s="1"/>
  <c r="DF1035" i="3"/>
  <c r="CX1034" i="3"/>
  <c r="AA51" i="15" s="1"/>
  <c r="DF1033" i="3"/>
  <c r="CX1032" i="3"/>
  <c r="U46" i="15" s="1"/>
  <c r="DF1031" i="3"/>
  <c r="CX1030" i="3"/>
  <c r="AD37" i="15" s="1"/>
  <c r="DF1029" i="3"/>
  <c r="DG1023" i="3"/>
  <c r="CX1022" i="3"/>
  <c r="DG1020" i="3"/>
  <c r="DG1018" i="3"/>
  <c r="DF1015" i="3"/>
  <c r="CX1012" i="3"/>
  <c r="DG1011" i="3"/>
  <c r="DF1010" i="3"/>
  <c r="DF1006" i="3"/>
  <c r="CX1005" i="3"/>
  <c r="DF1004" i="3"/>
  <c r="CX1003" i="3"/>
  <c r="DG1001" i="3"/>
  <c r="DG999" i="3"/>
  <c r="CX998" i="3"/>
  <c r="BH62" i="15" s="1"/>
  <c r="DF997" i="3"/>
  <c r="CX996" i="3"/>
  <c r="Y44" i="15" s="1"/>
  <c r="DF995" i="3"/>
  <c r="DG988" i="3"/>
  <c r="DF986" i="3"/>
  <c r="DF985" i="3"/>
  <c r="DJ985" i="3" s="1"/>
  <c r="DF984" i="3"/>
  <c r="DJ984" i="3" s="1"/>
  <c r="DG980" i="3"/>
  <c r="DG975" i="3"/>
  <c r="DF974" i="3"/>
  <c r="DG971" i="3"/>
  <c r="DG967" i="3"/>
  <c r="DG965" i="3"/>
  <c r="DF960" i="3"/>
  <c r="DJ960" i="3" s="1"/>
  <c r="DF958" i="3"/>
  <c r="DJ958" i="3" s="1"/>
  <c r="DF951" i="3"/>
  <c r="DJ951" i="3" s="1"/>
  <c r="DF949" i="3"/>
  <c r="DJ949" i="3" s="1"/>
  <c r="DF943" i="3"/>
  <c r="DJ943" i="3" s="1"/>
  <c r="DF942" i="3"/>
  <c r="DJ942" i="3" s="1"/>
  <c r="DG942" i="3"/>
  <c r="DF940" i="3"/>
  <c r="DF939" i="3"/>
  <c r="DG939" i="3"/>
  <c r="DF928" i="3"/>
  <c r="DF926" i="3"/>
  <c r="DF916" i="3"/>
  <c r="DG916" i="3"/>
  <c r="CW915" i="3"/>
  <c r="CX915" i="3"/>
  <c r="DF914" i="3"/>
  <c r="DG914" i="3"/>
  <c r="DF904" i="3"/>
  <c r="DJ904" i="3" s="1"/>
  <c r="DG904" i="3"/>
  <c r="DG880" i="3"/>
  <c r="DF880" i="3"/>
  <c r="DG844" i="3"/>
  <c r="DF844" i="3"/>
  <c r="DG826" i="3"/>
  <c r="DF826" i="3"/>
  <c r="DG801" i="3"/>
  <c r="DF801" i="3"/>
  <c r="DG793" i="3"/>
  <c r="DF793" i="3"/>
  <c r="DF786" i="3"/>
  <c r="DG786" i="3"/>
  <c r="DG754" i="3"/>
  <c r="DF754" i="3"/>
  <c r="DG747" i="3"/>
  <c r="DF747" i="3"/>
  <c r="DF1070" i="3"/>
  <c r="DJ1070" i="3" s="1"/>
  <c r="DF1061" i="3"/>
  <c r="DF1059" i="3"/>
  <c r="DJ1059" i="3" s="1"/>
  <c r="DF1055" i="3"/>
  <c r="DJ1055" i="3" s="1"/>
  <c r="CX1053" i="3"/>
  <c r="DF1052" i="3"/>
  <c r="CX1051" i="3"/>
  <c r="DF1050" i="3"/>
  <c r="CX1049" i="3"/>
  <c r="DF1048" i="3"/>
  <c r="CX1047" i="3"/>
  <c r="DF1046" i="3"/>
  <c r="DF1041" i="3"/>
  <c r="DJ1041" i="3" s="1"/>
  <c r="DF1037" i="3"/>
  <c r="DF1023" i="3"/>
  <c r="DF1020" i="3"/>
  <c r="DF1018" i="3"/>
  <c r="DF1011" i="3"/>
  <c r="DF1001" i="3"/>
  <c r="DF999" i="3"/>
  <c r="DG990" i="3"/>
  <c r="DF989" i="3"/>
  <c r="DJ989" i="3" s="1"/>
  <c r="DF988" i="3"/>
  <c r="CV986" i="3"/>
  <c r="DG982" i="3"/>
  <c r="DF981" i="3"/>
  <c r="DF980" i="3"/>
  <c r="CV977" i="3"/>
  <c r="CX976" i="3"/>
  <c r="S57" i="15" s="1"/>
  <c r="CV973" i="3"/>
  <c r="CX972" i="3"/>
  <c r="R57" i="15" s="1"/>
  <c r="DG969" i="3"/>
  <c r="DF964" i="3"/>
  <c r="DJ964" i="3" s="1"/>
  <c r="DF962" i="3"/>
  <c r="DJ962" i="3" s="1"/>
  <c r="DG956" i="3"/>
  <c r="DF955" i="3"/>
  <c r="DF953" i="3"/>
  <c r="DJ953" i="3" s="1"/>
  <c r="DG946" i="3"/>
  <c r="DF922" i="3"/>
  <c r="DJ922" i="3" s="1"/>
  <c r="DF921" i="3"/>
  <c r="DJ921" i="3" s="1"/>
  <c r="DG921" i="3"/>
  <c r="CW913" i="3"/>
  <c r="CX913" i="3"/>
  <c r="DF912" i="3"/>
  <c r="DG912" i="3"/>
  <c r="DF902" i="3"/>
  <c r="DF901" i="3"/>
  <c r="DG901" i="3"/>
  <c r="DF892" i="3"/>
  <c r="DJ892" i="3" s="1"/>
  <c r="DG892" i="3"/>
  <c r="DG890" i="3"/>
  <c r="DF890" i="3"/>
  <c r="DJ890" i="3" s="1"/>
  <c r="DF884" i="3"/>
  <c r="DJ884" i="3" s="1"/>
  <c r="DG884" i="3"/>
  <c r="DG878" i="3"/>
  <c r="DF878" i="3"/>
  <c r="DF876" i="3"/>
  <c r="DJ876" i="3" s="1"/>
  <c r="DG876" i="3"/>
  <c r="DG864" i="3"/>
  <c r="DF864" i="3"/>
  <c r="DJ864" i="3" s="1"/>
  <c r="DG850" i="3"/>
  <c r="DF850" i="3"/>
  <c r="DG846" i="3"/>
  <c r="DF846" i="3"/>
  <c r="DF834" i="3"/>
  <c r="DG834" i="3"/>
  <c r="DG824" i="3"/>
  <c r="DF824" i="3"/>
  <c r="DJ824" i="3" s="1"/>
  <c r="DF822" i="3"/>
  <c r="DJ822" i="3" s="1"/>
  <c r="DG822" i="3"/>
  <c r="DG803" i="3"/>
  <c r="DF803" i="3"/>
  <c r="DG787" i="3"/>
  <c r="DF787" i="3"/>
  <c r="DF784" i="3"/>
  <c r="DJ784" i="3" s="1"/>
  <c r="DG784" i="3"/>
  <c r="DG782" i="3"/>
  <c r="DF782" i="3"/>
  <c r="DJ782" i="3" s="1"/>
  <c r="DF780" i="3"/>
  <c r="DG780" i="3"/>
  <c r="DG778" i="3"/>
  <c r="DF778" i="3"/>
  <c r="DG756" i="3"/>
  <c r="DF756" i="3"/>
  <c r="DF742" i="3"/>
  <c r="DG742" i="3"/>
  <c r="CW988" i="3"/>
  <c r="DF968" i="3"/>
  <c r="DJ968" i="3" s="1"/>
  <c r="DF966" i="3"/>
  <c r="DJ966" i="3" s="1"/>
  <c r="DG959" i="3"/>
  <c r="CX957" i="3"/>
  <c r="DG950" i="3"/>
  <c r="DG948" i="3"/>
  <c r="DF938" i="3"/>
  <c r="DF937" i="3"/>
  <c r="DG937" i="3"/>
  <c r="DF930" i="3"/>
  <c r="DG930" i="3"/>
  <c r="DF920" i="3"/>
  <c r="DJ920" i="3" s="1"/>
  <c r="DG920" i="3"/>
  <c r="CW911" i="3"/>
  <c r="CX911" i="3"/>
  <c r="DF910" i="3"/>
  <c r="DG910" i="3"/>
  <c r="DF908" i="3"/>
  <c r="DF899" i="3"/>
  <c r="DF897" i="3"/>
  <c r="DF895" i="3"/>
  <c r="DF894" i="3"/>
  <c r="DG894" i="3"/>
  <c r="DG882" i="3"/>
  <c r="DF882" i="3"/>
  <c r="DF860" i="3"/>
  <c r="DJ860" i="3" s="1"/>
  <c r="DG860" i="3"/>
  <c r="DG848" i="3"/>
  <c r="DF848" i="3"/>
  <c r="DG842" i="3"/>
  <c r="DF842" i="3"/>
  <c r="DG835" i="3"/>
  <c r="DF835" i="3"/>
  <c r="DF832" i="3"/>
  <c r="DG832" i="3"/>
  <c r="DG828" i="3"/>
  <c r="DF828" i="3"/>
  <c r="DG820" i="3"/>
  <c r="DF820" i="3"/>
  <c r="DG818" i="3"/>
  <c r="DF818" i="3"/>
  <c r="DG816" i="3"/>
  <c r="DF816" i="3"/>
  <c r="DJ816" i="3" s="1"/>
  <c r="DF814" i="3"/>
  <c r="DJ814" i="3" s="1"/>
  <c r="DG814" i="3"/>
  <c r="DF810" i="3"/>
  <c r="DJ810" i="3" s="1"/>
  <c r="DG810" i="3"/>
  <c r="DG808" i="3"/>
  <c r="DF808" i="3"/>
  <c r="DJ808" i="3" s="1"/>
  <c r="DG805" i="3"/>
  <c r="DF805" i="3"/>
  <c r="DG799" i="3"/>
  <c r="DF799" i="3"/>
  <c r="DG789" i="3"/>
  <c r="DF789" i="3"/>
  <c r="DF766" i="3"/>
  <c r="DJ766" i="3" s="1"/>
  <c r="DG766" i="3"/>
  <c r="DG764" i="3"/>
  <c r="DF764" i="3"/>
  <c r="DJ764" i="3" s="1"/>
  <c r="DF762" i="3"/>
  <c r="DJ762" i="3" s="1"/>
  <c r="DG762" i="3"/>
  <c r="DG758" i="3"/>
  <c r="DF758" i="3"/>
  <c r="DF750" i="3"/>
  <c r="DJ750" i="3" s="1"/>
  <c r="DG750" i="3"/>
  <c r="DG979" i="3"/>
  <c r="DF977" i="3"/>
  <c r="DF973" i="3"/>
  <c r="DF970" i="3"/>
  <c r="DJ970" i="3" s="1"/>
  <c r="DG963" i="3"/>
  <c r="DG961" i="3"/>
  <c r="DG954" i="3"/>
  <c r="DG952" i="3"/>
  <c r="DF947" i="3"/>
  <c r="DJ947" i="3" s="1"/>
  <c r="DF945" i="3"/>
  <c r="DJ945" i="3" s="1"/>
  <c r="DF935" i="3"/>
  <c r="DF933" i="3"/>
  <c r="DF932" i="3"/>
  <c r="DG932" i="3"/>
  <c r="DF924" i="3"/>
  <c r="DF923" i="3"/>
  <c r="DG923" i="3"/>
  <c r="DF918" i="3"/>
  <c r="DF917" i="3"/>
  <c r="DG917" i="3"/>
  <c r="DF906" i="3"/>
  <c r="DJ906" i="3" s="1"/>
  <c r="DF905" i="3"/>
  <c r="DJ905" i="3" s="1"/>
  <c r="DG905" i="3"/>
  <c r="DG871" i="3"/>
  <c r="DF871" i="3"/>
  <c r="DF869" i="3"/>
  <c r="DJ869" i="3" s="1"/>
  <c r="DG869" i="3"/>
  <c r="DF858" i="3"/>
  <c r="DJ858" i="3" s="1"/>
  <c r="DG858" i="3"/>
  <c r="DG840" i="3"/>
  <c r="DF840" i="3"/>
  <c r="DG837" i="3"/>
  <c r="DF837" i="3"/>
  <c r="DG830" i="3"/>
  <c r="DF830" i="3"/>
  <c r="DG797" i="3"/>
  <c r="DF797" i="3"/>
  <c r="DJ797" i="3" s="1"/>
  <c r="DF795" i="3"/>
  <c r="DJ795" i="3" s="1"/>
  <c r="DG795" i="3"/>
  <c r="DG791" i="3"/>
  <c r="DF791" i="3"/>
  <c r="DG760" i="3"/>
  <c r="DF760" i="3"/>
  <c r="DF752" i="3"/>
  <c r="DG752" i="3"/>
  <c r="DG889" i="3"/>
  <c r="DG887" i="3"/>
  <c r="CX886" i="3"/>
  <c r="DG885" i="3"/>
  <c r="DG879" i="3"/>
  <c r="DG877" i="3"/>
  <c r="DG874" i="3"/>
  <c r="DG872" i="3"/>
  <c r="DG870" i="3"/>
  <c r="DG867" i="3"/>
  <c r="DG865" i="3"/>
  <c r="DG863" i="3"/>
  <c r="CX862" i="3"/>
  <c r="DG861" i="3"/>
  <c r="DG856" i="3"/>
  <c r="DG854" i="3"/>
  <c r="DG852" i="3"/>
  <c r="DG841" i="3"/>
  <c r="DG839" i="3"/>
  <c r="DG825" i="3"/>
  <c r="DG823" i="3"/>
  <c r="DG815" i="3"/>
  <c r="DG812" i="3"/>
  <c r="DG807" i="3"/>
  <c r="DG798" i="3"/>
  <c r="DG796" i="3"/>
  <c r="DG781" i="3"/>
  <c r="DG777" i="3"/>
  <c r="DG775" i="3"/>
  <c r="DG773" i="3"/>
  <c r="DG771" i="3"/>
  <c r="DG769" i="3"/>
  <c r="CX768" i="3"/>
  <c r="DG767" i="3"/>
  <c r="DG763" i="3"/>
  <c r="DF745" i="3"/>
  <c r="DF743" i="3"/>
  <c r="DJ743" i="3" s="1"/>
  <c r="DG739" i="3"/>
  <c r="DG735" i="3"/>
  <c r="CW730" i="3"/>
  <c r="DF726" i="3"/>
  <c r="DF716" i="3"/>
  <c r="DJ716" i="3" s="1"/>
  <c r="DG716" i="3"/>
  <c r="DF708" i="3"/>
  <c r="DJ708" i="3" s="1"/>
  <c r="DG708" i="3"/>
  <c r="DG679" i="3"/>
  <c r="DF679" i="3"/>
  <c r="DG662" i="3"/>
  <c r="DF662" i="3"/>
  <c r="DG651" i="3"/>
  <c r="DF651" i="3"/>
  <c r="DG644" i="3"/>
  <c r="DF644" i="3"/>
  <c r="DF632" i="3"/>
  <c r="DG632" i="3"/>
  <c r="DG615" i="3"/>
  <c r="DF615" i="3"/>
  <c r="DG613" i="3"/>
  <c r="DF613" i="3"/>
  <c r="DJ613" i="3" s="1"/>
  <c r="DF611" i="3"/>
  <c r="DJ611" i="3" s="1"/>
  <c r="DG611" i="3"/>
  <c r="DG609" i="3"/>
  <c r="DF609" i="3"/>
  <c r="DJ609" i="3" s="1"/>
  <c r="DG606" i="3"/>
  <c r="DF606" i="3"/>
  <c r="DG600" i="3"/>
  <c r="DF600" i="3"/>
  <c r="DF581" i="3"/>
  <c r="DJ581" i="3" s="1"/>
  <c r="DG581" i="3"/>
  <c r="DF889" i="3"/>
  <c r="CX888" i="3"/>
  <c r="DF887" i="3"/>
  <c r="DF885" i="3"/>
  <c r="DJ885" i="3" s="1"/>
  <c r="DF879" i="3"/>
  <c r="DF877" i="3"/>
  <c r="CX875" i="3"/>
  <c r="DF874" i="3"/>
  <c r="CX873" i="3"/>
  <c r="DF872" i="3"/>
  <c r="DF870" i="3"/>
  <c r="CX868" i="3"/>
  <c r="BC62" i="15" s="1"/>
  <c r="DF867" i="3"/>
  <c r="CX866" i="3"/>
  <c r="P55" i="15" s="1"/>
  <c r="O55" i="15" s="1"/>
  <c r="E55" i="15" s="1"/>
  <c r="G55" i="15" s="1"/>
  <c r="DF865" i="3"/>
  <c r="DF863" i="3"/>
  <c r="DJ863" i="3" s="1"/>
  <c r="DF861" i="3"/>
  <c r="DJ861" i="3" s="1"/>
  <c r="CX857" i="3"/>
  <c r="DF856" i="3"/>
  <c r="CX855" i="3"/>
  <c r="DF854" i="3"/>
  <c r="CX853" i="3"/>
  <c r="DF852" i="3"/>
  <c r="DF841" i="3"/>
  <c r="DF839" i="3"/>
  <c r="DF825" i="3"/>
  <c r="DF823" i="3"/>
  <c r="DJ823" i="3" s="1"/>
  <c r="DF815" i="3"/>
  <c r="DJ815" i="3" s="1"/>
  <c r="CX813" i="3"/>
  <c r="AZ62" i="15" s="1"/>
  <c r="DF812" i="3"/>
  <c r="DF807" i="3"/>
  <c r="DJ807" i="3" s="1"/>
  <c r="DF798" i="3"/>
  <c r="DF796" i="3"/>
  <c r="DF781" i="3"/>
  <c r="DJ781" i="3" s="1"/>
  <c r="DF777" i="3"/>
  <c r="CX776" i="3"/>
  <c r="DF775" i="3"/>
  <c r="CX774" i="3"/>
  <c r="DF773" i="3"/>
  <c r="CX772" i="3"/>
  <c r="DF771" i="3"/>
  <c r="CX770" i="3"/>
  <c r="DF769" i="3"/>
  <c r="DF767" i="3"/>
  <c r="DJ767" i="3" s="1"/>
  <c r="DF763" i="3"/>
  <c r="DG748" i="3"/>
  <c r="DG741" i="3"/>
  <c r="DF740" i="3"/>
  <c r="DF739" i="3"/>
  <c r="CX737" i="3"/>
  <c r="P22" i="15" s="1"/>
  <c r="O22" i="15" s="1"/>
  <c r="E22" i="15" s="1"/>
  <c r="G22" i="15" s="1"/>
  <c r="DF735" i="3"/>
  <c r="CX733" i="3"/>
  <c r="P19" i="15" s="1"/>
  <c r="O19" i="15" s="1"/>
  <c r="E19" i="15" s="1"/>
  <c r="G19" i="15" s="1"/>
  <c r="DG729" i="3"/>
  <c r="DF724" i="3"/>
  <c r="DF721" i="3"/>
  <c r="DF719" i="3"/>
  <c r="DF718" i="3"/>
  <c r="DG718" i="3"/>
  <c r="DF714" i="3"/>
  <c r="DJ714" i="3" s="1"/>
  <c r="DF713" i="3"/>
  <c r="DJ713" i="3" s="1"/>
  <c r="DG713" i="3"/>
  <c r="DF706" i="3"/>
  <c r="DJ706" i="3" s="1"/>
  <c r="DF705" i="3"/>
  <c r="DG705" i="3"/>
  <c r="DF702" i="3"/>
  <c r="DG694" i="3"/>
  <c r="DF694" i="3"/>
  <c r="DJ694" i="3" s="1"/>
  <c r="DF692" i="3"/>
  <c r="DJ692" i="3" s="1"/>
  <c r="DG692" i="3"/>
  <c r="DG690" i="3"/>
  <c r="DF690" i="3"/>
  <c r="DJ690" i="3" s="1"/>
  <c r="DF688" i="3"/>
  <c r="DJ688" i="3" s="1"/>
  <c r="DG688" i="3"/>
  <c r="DG686" i="3"/>
  <c r="DF686" i="3"/>
  <c r="DJ686" i="3" s="1"/>
  <c r="DF684" i="3"/>
  <c r="DJ684" i="3" s="1"/>
  <c r="DG684" i="3"/>
  <c r="DG682" i="3"/>
  <c r="DF682" i="3"/>
  <c r="DJ682" i="3" s="1"/>
  <c r="DG677" i="3"/>
  <c r="DF677" i="3"/>
  <c r="DJ677" i="3" s="1"/>
  <c r="DF675" i="3"/>
  <c r="DJ675" i="3" s="1"/>
  <c r="DG675" i="3"/>
  <c r="DG673" i="3"/>
  <c r="DF673" i="3"/>
  <c r="DJ673" i="3" s="1"/>
  <c r="DF671" i="3"/>
  <c r="DJ671" i="3" s="1"/>
  <c r="DG671" i="3"/>
  <c r="DG669" i="3"/>
  <c r="DF669" i="3"/>
  <c r="DJ669" i="3" s="1"/>
  <c r="DF667" i="3"/>
  <c r="DJ667" i="3" s="1"/>
  <c r="DG667" i="3"/>
  <c r="DG665" i="3"/>
  <c r="DF665" i="3"/>
  <c r="DJ665" i="3" s="1"/>
  <c r="DG660" i="3"/>
  <c r="DF660" i="3"/>
  <c r="DJ660" i="3" s="1"/>
  <c r="DG640" i="3"/>
  <c r="DF640" i="3"/>
  <c r="DG633" i="3"/>
  <c r="DF633" i="3"/>
  <c r="DF630" i="3"/>
  <c r="DJ630" i="3" s="1"/>
  <c r="DG630" i="3"/>
  <c r="DG628" i="3"/>
  <c r="DF628" i="3"/>
  <c r="DJ628" i="3" s="1"/>
  <c r="DF626" i="3"/>
  <c r="DG626" i="3"/>
  <c r="DG624" i="3"/>
  <c r="DF624" i="3"/>
  <c r="DG598" i="3"/>
  <c r="DF598" i="3"/>
  <c r="DJ598" i="3" s="1"/>
  <c r="DF596" i="3"/>
  <c r="DJ596" i="3" s="1"/>
  <c r="DG596" i="3"/>
  <c r="DF578" i="3"/>
  <c r="DG578" i="3"/>
  <c r="DF751" i="3"/>
  <c r="DF749" i="3"/>
  <c r="DF748" i="3"/>
  <c r="DJ748" i="3" s="1"/>
  <c r="DF744" i="3"/>
  <c r="CW739" i="3"/>
  <c r="DG730" i="3"/>
  <c r="DF728" i="3"/>
  <c r="DG725" i="3"/>
  <c r="DF711" i="3"/>
  <c r="CW704" i="3"/>
  <c r="CX704" i="3"/>
  <c r="X49" i="15" s="1"/>
  <c r="DF703" i="3"/>
  <c r="DG703" i="3"/>
  <c r="CV701" i="3"/>
  <c r="CX701" i="3"/>
  <c r="DF700" i="3"/>
  <c r="DG700" i="3"/>
  <c r="DG697" i="3"/>
  <c r="DF697" i="3"/>
  <c r="DF648" i="3"/>
  <c r="DG648" i="3"/>
  <c r="DG638" i="3"/>
  <c r="DF638" i="3"/>
  <c r="DG635" i="3"/>
  <c r="DF635" i="3"/>
  <c r="DG602" i="3"/>
  <c r="DF602" i="3"/>
  <c r="DF593" i="3"/>
  <c r="DG593" i="3"/>
  <c r="DG723" i="3"/>
  <c r="CV710" i="3"/>
  <c r="CX710" i="3"/>
  <c r="DF709" i="3"/>
  <c r="DJ709" i="3" s="1"/>
  <c r="DG709" i="3"/>
  <c r="DG702" i="3"/>
  <c r="DG649" i="3"/>
  <c r="DF649" i="3"/>
  <c r="DF646" i="3"/>
  <c r="DG646" i="3"/>
  <c r="DG642" i="3"/>
  <c r="DF642" i="3"/>
  <c r="DG604" i="3"/>
  <c r="DF604" i="3"/>
  <c r="DG695" i="3"/>
  <c r="DG693" i="3"/>
  <c r="DG689" i="3"/>
  <c r="DG685" i="3"/>
  <c r="DG681" i="3"/>
  <c r="DG678" i="3"/>
  <c r="DG676" i="3"/>
  <c r="DG672" i="3"/>
  <c r="DG668" i="3"/>
  <c r="DG664" i="3"/>
  <c r="DG661" i="3"/>
  <c r="DG659" i="3"/>
  <c r="DG657" i="3"/>
  <c r="DG655" i="3"/>
  <c r="CX654" i="3"/>
  <c r="DG653" i="3"/>
  <c r="DG639" i="3"/>
  <c r="DG637" i="3"/>
  <c r="DG627" i="3"/>
  <c r="DG623" i="3"/>
  <c r="DG621" i="3"/>
  <c r="DG619" i="3"/>
  <c r="DG617" i="3"/>
  <c r="DG612" i="3"/>
  <c r="DG608" i="3"/>
  <c r="DG599" i="3"/>
  <c r="DG597" i="3"/>
  <c r="DF594" i="3"/>
  <c r="DJ594" i="3" s="1"/>
  <c r="DG589" i="3"/>
  <c r="DG584" i="3"/>
  <c r="DG582" i="3"/>
  <c r="DF579" i="3"/>
  <c r="DJ579" i="3" s="1"/>
  <c r="CX556" i="3"/>
  <c r="CW556" i="3"/>
  <c r="DF555" i="3"/>
  <c r="DG555" i="3"/>
  <c r="DF534" i="3"/>
  <c r="DJ534" i="3" s="1"/>
  <c r="DG534" i="3"/>
  <c r="DG523" i="3"/>
  <c r="DF523" i="3"/>
  <c r="DF517" i="3"/>
  <c r="DJ517" i="3" s="1"/>
  <c r="DG517" i="3"/>
  <c r="DG515" i="3"/>
  <c r="DF515" i="3"/>
  <c r="DG507" i="3"/>
  <c r="DF507" i="3"/>
  <c r="DF504" i="3"/>
  <c r="DJ504" i="3" s="1"/>
  <c r="DG504" i="3"/>
  <c r="DG490" i="3"/>
  <c r="DF490" i="3"/>
  <c r="DJ490" i="3" s="1"/>
  <c r="DG486" i="3"/>
  <c r="DF486" i="3"/>
  <c r="DJ486" i="3" s="1"/>
  <c r="DG482" i="3"/>
  <c r="DF482" i="3"/>
  <c r="DG477" i="3"/>
  <c r="DF477" i="3"/>
  <c r="DF474" i="3"/>
  <c r="DG474" i="3"/>
  <c r="DG472" i="3"/>
  <c r="DF472" i="3"/>
  <c r="CX696" i="3"/>
  <c r="P57" i="15" s="1"/>
  <c r="DF695" i="3"/>
  <c r="DF693" i="3"/>
  <c r="DJ693" i="3" s="1"/>
  <c r="DF689" i="3"/>
  <c r="DJ689" i="3" s="1"/>
  <c r="DF685" i="3"/>
  <c r="DJ685" i="3" s="1"/>
  <c r="DF681" i="3"/>
  <c r="DJ681" i="3" s="1"/>
  <c r="DF678" i="3"/>
  <c r="DF676" i="3"/>
  <c r="DJ676" i="3" s="1"/>
  <c r="DF672" i="3"/>
  <c r="DJ672" i="3" s="1"/>
  <c r="DF668" i="3"/>
  <c r="DJ668" i="3" s="1"/>
  <c r="DF664" i="3"/>
  <c r="DJ664" i="3" s="1"/>
  <c r="DF661" i="3"/>
  <c r="DF659" i="3"/>
  <c r="CX658" i="3"/>
  <c r="DF657" i="3"/>
  <c r="CX656" i="3"/>
  <c r="DF655" i="3"/>
  <c r="DF653" i="3"/>
  <c r="DJ653" i="3" s="1"/>
  <c r="DF639" i="3"/>
  <c r="DF637" i="3"/>
  <c r="DF627" i="3"/>
  <c r="DJ627" i="3" s="1"/>
  <c r="DF623" i="3"/>
  <c r="CX622" i="3"/>
  <c r="DF621" i="3"/>
  <c r="CX620" i="3"/>
  <c r="DF619" i="3"/>
  <c r="CX618" i="3"/>
  <c r="DF617" i="3"/>
  <c r="DF612" i="3"/>
  <c r="DJ612" i="3" s="1"/>
  <c r="DF608" i="3"/>
  <c r="DF599" i="3"/>
  <c r="DF597" i="3"/>
  <c r="DJ597" i="3" s="1"/>
  <c r="DG592" i="3"/>
  <c r="DF589" i="3"/>
  <c r="DF584" i="3"/>
  <c r="DF582" i="3"/>
  <c r="DJ582" i="3" s="1"/>
  <c r="CW576" i="3"/>
  <c r="CX576" i="3"/>
  <c r="V56" i="15" s="1"/>
  <c r="CW574" i="3"/>
  <c r="CX574" i="3"/>
  <c r="V51" i="15" s="1"/>
  <c r="CW572" i="3"/>
  <c r="CX572" i="3"/>
  <c r="R46" i="15" s="1"/>
  <c r="DG570" i="3"/>
  <c r="DF566" i="3"/>
  <c r="DJ566" i="3" s="1"/>
  <c r="DG564" i="3"/>
  <c r="DF561" i="3"/>
  <c r="DG561" i="3"/>
  <c r="CX554" i="3"/>
  <c r="CW554" i="3"/>
  <c r="DF553" i="3"/>
  <c r="DG553" i="3"/>
  <c r="DF531" i="3"/>
  <c r="DG531" i="3"/>
  <c r="DG525" i="3"/>
  <c r="DF525" i="3"/>
  <c r="DG509" i="3"/>
  <c r="DF509" i="3"/>
  <c r="DG494" i="3"/>
  <c r="DF494" i="3"/>
  <c r="DG479" i="3"/>
  <c r="DF479" i="3"/>
  <c r="DG468" i="3"/>
  <c r="DF468" i="3"/>
  <c r="DF591" i="3"/>
  <c r="CW589" i="3"/>
  <c r="DG586" i="3"/>
  <c r="DG585" i="3"/>
  <c r="DG583" i="3"/>
  <c r="DF577" i="3"/>
  <c r="DF575" i="3"/>
  <c r="DF573" i="3"/>
  <c r="DF571" i="3"/>
  <c r="DG567" i="3"/>
  <c r="CX560" i="3"/>
  <c r="CW560" i="3"/>
  <c r="DF559" i="3"/>
  <c r="DG559" i="3"/>
  <c r="CV552" i="3"/>
  <c r="CX552" i="3"/>
  <c r="DF551" i="3"/>
  <c r="DJ551" i="3" s="1"/>
  <c r="DG551" i="3"/>
  <c r="DG550" i="3"/>
  <c r="DF550" i="3"/>
  <c r="DJ550" i="3" s="1"/>
  <c r="DG549" i="3"/>
  <c r="DF548" i="3"/>
  <c r="DJ548" i="3" s="1"/>
  <c r="DF547" i="3"/>
  <c r="DG547" i="3"/>
  <c r="DG546" i="3"/>
  <c r="DF546" i="3"/>
  <c r="DJ546" i="3" s="1"/>
  <c r="DG545" i="3"/>
  <c r="DG521" i="3"/>
  <c r="DF521" i="3"/>
  <c r="DG511" i="3"/>
  <c r="DF511" i="3"/>
  <c r="DF500" i="3"/>
  <c r="DG500" i="3"/>
  <c r="DG496" i="3"/>
  <c r="DF496" i="3"/>
  <c r="DF489" i="3"/>
  <c r="DG489" i="3"/>
  <c r="DF485" i="3"/>
  <c r="DG485" i="3"/>
  <c r="DG466" i="3"/>
  <c r="DF466" i="3"/>
  <c r="DJ466" i="3" s="1"/>
  <c r="DG568" i="3"/>
  <c r="DG566" i="3"/>
  <c r="DF565" i="3"/>
  <c r="DJ565" i="3" s="1"/>
  <c r="DG565" i="3"/>
  <c r="DF562" i="3"/>
  <c r="CX558" i="3"/>
  <c r="CW558" i="3"/>
  <c r="DF557" i="3"/>
  <c r="DG557" i="3"/>
  <c r="DF536" i="3"/>
  <c r="DG536" i="3"/>
  <c r="DG532" i="3"/>
  <c r="DF532" i="3"/>
  <c r="DJ532" i="3" s="1"/>
  <c r="DG519" i="3"/>
  <c r="DF519" i="3"/>
  <c r="DJ519" i="3" s="1"/>
  <c r="DG513" i="3"/>
  <c r="DF513" i="3"/>
  <c r="DF506" i="3"/>
  <c r="DG506" i="3"/>
  <c r="DF502" i="3"/>
  <c r="DG502" i="3"/>
  <c r="DG492" i="3"/>
  <c r="DF492" i="3"/>
  <c r="DF476" i="3"/>
  <c r="DG476" i="3"/>
  <c r="DG470" i="3"/>
  <c r="DF470" i="3"/>
  <c r="DF463" i="3"/>
  <c r="DG463" i="3"/>
  <c r="DG520" i="3"/>
  <c r="DG518" i="3"/>
  <c r="CW502" i="3"/>
  <c r="CW500" i="3"/>
  <c r="DG491" i="3"/>
  <c r="CW489" i="3"/>
  <c r="DG487" i="3"/>
  <c r="CW485" i="3"/>
  <c r="DG483" i="3"/>
  <c r="DG481" i="3"/>
  <c r="DG467" i="3"/>
  <c r="DG465" i="3"/>
  <c r="CW463" i="3"/>
  <c r="DF455" i="3"/>
  <c r="DF454" i="3"/>
  <c r="DG454" i="3"/>
  <c r="DF441" i="3"/>
  <c r="DF435" i="3"/>
  <c r="DJ435" i="3" s="1"/>
  <c r="DF434" i="3"/>
  <c r="DG434" i="3"/>
  <c r="DG420" i="3"/>
  <c r="DF420" i="3"/>
  <c r="DF416" i="3"/>
  <c r="DG416" i="3"/>
  <c r="DG413" i="3"/>
  <c r="DF413" i="3"/>
  <c r="DJ413" i="3" s="1"/>
  <c r="DF402" i="3"/>
  <c r="DJ402" i="3" s="1"/>
  <c r="DG402" i="3"/>
  <c r="DG398" i="3"/>
  <c r="DF398" i="3"/>
  <c r="DG396" i="3"/>
  <c r="DF396" i="3"/>
  <c r="DF378" i="3"/>
  <c r="DG378" i="3"/>
  <c r="CV462" i="3"/>
  <c r="CX462" i="3"/>
  <c r="DF458" i="3"/>
  <c r="DG458" i="3"/>
  <c r="DF449" i="3"/>
  <c r="DG436" i="3"/>
  <c r="CW430" i="3"/>
  <c r="CX430" i="3"/>
  <c r="DF429" i="3"/>
  <c r="DG429" i="3"/>
  <c r="DF424" i="3"/>
  <c r="DG394" i="3"/>
  <c r="DF394" i="3"/>
  <c r="DJ394" i="3" s="1"/>
  <c r="DF544" i="3"/>
  <c r="CX543" i="3"/>
  <c r="U56" i="15" s="1"/>
  <c r="DF542" i="3"/>
  <c r="CX541" i="3"/>
  <c r="U51" i="15" s="1"/>
  <c r="DF540" i="3"/>
  <c r="CX539" i="3"/>
  <c r="S43" i="15" s="1"/>
  <c r="DF538" i="3"/>
  <c r="CX537" i="3"/>
  <c r="S36" i="15" s="1"/>
  <c r="DG535" i="3"/>
  <c r="DG533" i="3"/>
  <c r="DF530" i="3"/>
  <c r="CX529" i="3"/>
  <c r="DF528" i="3"/>
  <c r="CX527" i="3"/>
  <c r="DF526" i="3"/>
  <c r="DG516" i="3"/>
  <c r="DG505" i="3"/>
  <c r="DG503" i="3"/>
  <c r="DG501" i="3"/>
  <c r="DG499" i="3"/>
  <c r="CX498" i="3"/>
  <c r="DG497" i="3"/>
  <c r="DG488" i="3"/>
  <c r="DG484" i="3"/>
  <c r="DG475" i="3"/>
  <c r="DG473" i="3"/>
  <c r="DF461" i="3"/>
  <c r="DJ461" i="3" s="1"/>
  <c r="DG461" i="3"/>
  <c r="DF459" i="3"/>
  <c r="DG449" i="3"/>
  <c r="CW444" i="3"/>
  <c r="CX444" i="3"/>
  <c r="AK62" i="15" s="1"/>
  <c r="DF443" i="3"/>
  <c r="DG443" i="3"/>
  <c r="DF439" i="3"/>
  <c r="DJ439" i="3" s="1"/>
  <c r="DF438" i="3"/>
  <c r="DJ438" i="3" s="1"/>
  <c r="DG438" i="3"/>
  <c r="DG425" i="3"/>
  <c r="DF421" i="3"/>
  <c r="DG421" i="3"/>
  <c r="DF414" i="3"/>
  <c r="DJ414" i="3" s="1"/>
  <c r="DG414" i="3"/>
  <c r="DF404" i="3"/>
  <c r="DG404" i="3"/>
  <c r="DG401" i="3"/>
  <c r="DF401" i="3"/>
  <c r="DJ401" i="3" s="1"/>
  <c r="DF383" i="3"/>
  <c r="DJ383" i="3" s="1"/>
  <c r="DG383" i="3"/>
  <c r="DF375" i="3"/>
  <c r="DJ375" i="3" s="1"/>
  <c r="DG375" i="3"/>
  <c r="CW452" i="3"/>
  <c r="CX452" i="3"/>
  <c r="DF451" i="3"/>
  <c r="DG451" i="3"/>
  <c r="DF447" i="3"/>
  <c r="DF446" i="3"/>
  <c r="DG446" i="3"/>
  <c r="CW432" i="3"/>
  <c r="CX432" i="3"/>
  <c r="DF431" i="3"/>
  <c r="DG431" i="3"/>
  <c r="CV428" i="3"/>
  <c r="CX428" i="3"/>
  <c r="DF427" i="3"/>
  <c r="DJ427" i="3" s="1"/>
  <c r="DG427" i="3"/>
  <c r="DG376" i="3"/>
  <c r="DF376" i="3"/>
  <c r="DJ376" i="3" s="1"/>
  <c r="DG423" i="3"/>
  <c r="DG419" i="3"/>
  <c r="DG417" i="3"/>
  <c r="DG412" i="3"/>
  <c r="DG410" i="3"/>
  <c r="CX409" i="3"/>
  <c r="DG408" i="3"/>
  <c r="DG405" i="3"/>
  <c r="DJ405" i="3" s="1"/>
  <c r="DG400" i="3"/>
  <c r="DG395" i="3"/>
  <c r="DG393" i="3"/>
  <c r="CX380" i="3"/>
  <c r="CX377" i="3"/>
  <c r="DG372" i="3"/>
  <c r="DG371" i="3"/>
  <c r="DG370" i="3"/>
  <c r="DG362" i="3"/>
  <c r="DF360" i="3"/>
  <c r="CX358" i="3"/>
  <c r="DF348" i="3"/>
  <c r="DJ348" i="3" s="1"/>
  <c r="DF347" i="3"/>
  <c r="DJ347" i="3" s="1"/>
  <c r="DG347" i="3"/>
  <c r="DF345" i="3"/>
  <c r="DF344" i="3"/>
  <c r="DG344" i="3"/>
  <c r="DG453" i="3"/>
  <c r="DG445" i="3"/>
  <c r="DG437" i="3"/>
  <c r="DG433" i="3"/>
  <c r="DG426" i="3"/>
  <c r="DF423" i="3"/>
  <c r="DJ423" i="3" s="1"/>
  <c r="DG422" i="3"/>
  <c r="DF419" i="3"/>
  <c r="CX418" i="3"/>
  <c r="V49" i="15" s="1"/>
  <c r="DF417" i="3"/>
  <c r="DF412" i="3"/>
  <c r="CX411" i="3"/>
  <c r="DF410" i="3"/>
  <c r="DF408" i="3"/>
  <c r="DJ408" i="3" s="1"/>
  <c r="DG407" i="3"/>
  <c r="CX406" i="3"/>
  <c r="AI62" i="15" s="1"/>
  <c r="DF405" i="3"/>
  <c r="DF400" i="3"/>
  <c r="DJ400" i="3" s="1"/>
  <c r="DG399" i="3"/>
  <c r="DG397" i="3"/>
  <c r="DF395" i="3"/>
  <c r="DF393" i="3"/>
  <c r="DJ393" i="3" s="1"/>
  <c r="DG392" i="3"/>
  <c r="CW391" i="3"/>
  <c r="DG388" i="3"/>
  <c r="DF387" i="3"/>
  <c r="DG386" i="3"/>
  <c r="DF385" i="3"/>
  <c r="DJ385" i="3" s="1"/>
  <c r="DF384" i="3"/>
  <c r="DJ384" i="3" s="1"/>
  <c r="CX379" i="3"/>
  <c r="DF372" i="3"/>
  <c r="DJ372" i="3" s="1"/>
  <c r="DF370" i="3"/>
  <c r="DG367" i="3"/>
  <c r="DG365" i="3"/>
  <c r="DG364" i="3"/>
  <c r="DF363" i="3"/>
  <c r="DJ363" i="3" s="1"/>
  <c r="DF362" i="3"/>
  <c r="CW360" i="3"/>
  <c r="DG354" i="3"/>
  <c r="DG390" i="3"/>
  <c r="DG382" i="3"/>
  <c r="CW370" i="3"/>
  <c r="CW362" i="3"/>
  <c r="DG356" i="3"/>
  <c r="DF350" i="3"/>
  <c r="DF349" i="3"/>
  <c r="DG349" i="3"/>
  <c r="DF343" i="3"/>
  <c r="DJ343" i="3" s="1"/>
  <c r="DF342" i="3"/>
  <c r="DJ342" i="3" s="1"/>
  <c r="DG342" i="3"/>
  <c r="DF340" i="3"/>
  <c r="DF335" i="3"/>
  <c r="DG335" i="3"/>
  <c r="DF330" i="3"/>
  <c r="DG330" i="3"/>
  <c r="DF326" i="3"/>
  <c r="DG326" i="3"/>
  <c r="DF355" i="3"/>
  <c r="DJ355" i="3" s="1"/>
  <c r="DF352" i="3"/>
  <c r="DF338" i="3"/>
  <c r="DJ338" i="3" s="1"/>
  <c r="DG338" i="3"/>
  <c r="DF333" i="3"/>
  <c r="DJ333" i="3" s="1"/>
  <c r="DG333" i="3"/>
  <c r="DF328" i="3"/>
  <c r="DJ328" i="3" s="1"/>
  <c r="DG328" i="3"/>
  <c r="DF324" i="3"/>
  <c r="DG324" i="3"/>
  <c r="DF308" i="3"/>
  <c r="DG308" i="3"/>
  <c r="CW326" i="3"/>
  <c r="CX325" i="3"/>
  <c r="CV322" i="3"/>
  <c r="CW320" i="3"/>
  <c r="DG317" i="3"/>
  <c r="DG316" i="3"/>
  <c r="DG314" i="3"/>
  <c r="CW311" i="3"/>
  <c r="DF307" i="3"/>
  <c r="DG306" i="3"/>
  <c r="DG305" i="3"/>
  <c r="DF298" i="3"/>
  <c r="DJ298" i="3" s="1"/>
  <c r="DF296" i="3"/>
  <c r="DJ296" i="3" s="1"/>
  <c r="DF291" i="3"/>
  <c r="DG291" i="3"/>
  <c r="DF283" i="3"/>
  <c r="DF277" i="3"/>
  <c r="DJ277" i="3" s="1"/>
  <c r="DF276" i="3"/>
  <c r="DG276" i="3"/>
  <c r="DG273" i="3"/>
  <c r="DF273" i="3"/>
  <c r="DG256" i="3"/>
  <c r="DF256" i="3"/>
  <c r="DG239" i="3"/>
  <c r="DF239" i="3"/>
  <c r="DF236" i="3"/>
  <c r="DJ236" i="3" s="1"/>
  <c r="DG236" i="3"/>
  <c r="DF232" i="3"/>
  <c r="DG232" i="3"/>
  <c r="DF216" i="3"/>
  <c r="DJ216" i="3" s="1"/>
  <c r="DG216" i="3"/>
  <c r="DG310" i="3"/>
  <c r="DG299" i="3"/>
  <c r="DG293" i="3"/>
  <c r="CX290" i="3"/>
  <c r="CW290" i="3"/>
  <c r="DF289" i="3"/>
  <c r="DG289" i="3"/>
  <c r="DG275" i="3"/>
  <c r="DF275" i="3"/>
  <c r="DF268" i="3"/>
  <c r="DG268" i="3"/>
  <c r="DG264" i="3"/>
  <c r="DF264" i="3"/>
  <c r="DJ264" i="3" s="1"/>
  <c r="DG258" i="3"/>
  <c r="DF258" i="3"/>
  <c r="DG241" i="3"/>
  <c r="DF241" i="3"/>
  <c r="DF229" i="3"/>
  <c r="DG229" i="3"/>
  <c r="DG339" i="3"/>
  <c r="DG337" i="3"/>
  <c r="DG334" i="3"/>
  <c r="DG332" i="3"/>
  <c r="DG329" i="3"/>
  <c r="DG327" i="3"/>
  <c r="DG320" i="3"/>
  <c r="DG315" i="3"/>
  <c r="DG313" i="3"/>
  <c r="DG311" i="3"/>
  <c r="DF304" i="3"/>
  <c r="DG297" i="3"/>
  <c r="DG295" i="3"/>
  <c r="CX288" i="3"/>
  <c r="CW288" i="3"/>
  <c r="DF287" i="3"/>
  <c r="DG287" i="3"/>
  <c r="DF281" i="3"/>
  <c r="DJ281" i="3" s="1"/>
  <c r="DF280" i="3"/>
  <c r="DJ280" i="3" s="1"/>
  <c r="DG280" i="3"/>
  <c r="DG279" i="3"/>
  <c r="DF279" i="3"/>
  <c r="DJ279" i="3" s="1"/>
  <c r="DG269" i="3"/>
  <c r="DF269" i="3"/>
  <c r="DF266" i="3"/>
  <c r="DJ266" i="3" s="1"/>
  <c r="DG266" i="3"/>
  <c r="DF262" i="3"/>
  <c r="DJ262" i="3" s="1"/>
  <c r="DG262" i="3"/>
  <c r="DG260" i="3"/>
  <c r="DF260" i="3"/>
  <c r="DF253" i="3"/>
  <c r="DG253" i="3"/>
  <c r="DG249" i="3"/>
  <c r="DF249" i="3"/>
  <c r="DJ249" i="3" s="1"/>
  <c r="DG243" i="3"/>
  <c r="DF243" i="3"/>
  <c r="DF323" i="3"/>
  <c r="DF321" i="3"/>
  <c r="DJ321" i="3" s="1"/>
  <c r="DF302" i="3"/>
  <c r="DF300" i="3"/>
  <c r="DF294" i="3"/>
  <c r="DF292" i="3"/>
  <c r="CX286" i="3"/>
  <c r="CW286" i="3"/>
  <c r="DF285" i="3"/>
  <c r="DG285" i="3"/>
  <c r="DG271" i="3"/>
  <c r="DF271" i="3"/>
  <c r="DG254" i="3"/>
  <c r="DF254" i="3"/>
  <c r="DF251" i="3"/>
  <c r="DJ251" i="3" s="1"/>
  <c r="DG251" i="3"/>
  <c r="DF247" i="3"/>
  <c r="DJ247" i="3" s="1"/>
  <c r="DG247" i="3"/>
  <c r="DG245" i="3"/>
  <c r="DF245" i="3"/>
  <c r="DF238" i="3"/>
  <c r="DG238" i="3"/>
  <c r="DG234" i="3"/>
  <c r="DF234" i="3"/>
  <c r="DJ234" i="3" s="1"/>
  <c r="DG230" i="3"/>
  <c r="DF230" i="3"/>
  <c r="DG284" i="3"/>
  <c r="DG282" i="3"/>
  <c r="DG278" i="3"/>
  <c r="DG263" i="3"/>
  <c r="DG248" i="3"/>
  <c r="DG233" i="3"/>
  <c r="CW229" i="3"/>
  <c r="CW226" i="3"/>
  <c r="CW222" i="3"/>
  <c r="DF199" i="3"/>
  <c r="DF198" i="3"/>
  <c r="DG198" i="3"/>
  <c r="CW195" i="3"/>
  <c r="CX195" i="3"/>
  <c r="DG155" i="3"/>
  <c r="DF155" i="3"/>
  <c r="DF141" i="3"/>
  <c r="DG141" i="3"/>
  <c r="DF223" i="3"/>
  <c r="DG223" i="3"/>
  <c r="CV220" i="3"/>
  <c r="CX220" i="3"/>
  <c r="DG217" i="3"/>
  <c r="DF213" i="3"/>
  <c r="DF212" i="3"/>
  <c r="DG212" i="3"/>
  <c r="CW209" i="3"/>
  <c r="CX209" i="3"/>
  <c r="Q51" i="15" s="1"/>
  <c r="DF208" i="3"/>
  <c r="DG208" i="3"/>
  <c r="CW205" i="3"/>
  <c r="CX205" i="3"/>
  <c r="Q36" i="15" s="1"/>
  <c r="DF204" i="3"/>
  <c r="DG204" i="3"/>
  <c r="DG188" i="3"/>
  <c r="DF188" i="3"/>
  <c r="DG168" i="3"/>
  <c r="DF168" i="3"/>
  <c r="DG157" i="3"/>
  <c r="DF157" i="3"/>
  <c r="DF150" i="3"/>
  <c r="DG150" i="3"/>
  <c r="DG267" i="3"/>
  <c r="DG265" i="3"/>
  <c r="DG261" i="3"/>
  <c r="DG252" i="3"/>
  <c r="DG250" i="3"/>
  <c r="DG246" i="3"/>
  <c r="DG237" i="3"/>
  <c r="DG235" i="3"/>
  <c r="DG231" i="3"/>
  <c r="DG227" i="3"/>
  <c r="DG226" i="3"/>
  <c r="DF224" i="3"/>
  <c r="DG222" i="3"/>
  <c r="DF221" i="3"/>
  <c r="DG221" i="3"/>
  <c r="DF219" i="3"/>
  <c r="DJ219" i="3" s="1"/>
  <c r="DG219" i="3"/>
  <c r="CW197" i="3"/>
  <c r="CX197" i="3"/>
  <c r="DF196" i="3"/>
  <c r="DG196" i="3"/>
  <c r="DG186" i="3"/>
  <c r="DF186" i="3"/>
  <c r="DG153" i="3"/>
  <c r="DF153" i="3"/>
  <c r="DF226" i="3"/>
  <c r="CW211" i="3"/>
  <c r="CX211" i="3"/>
  <c r="Q56" i="15" s="1"/>
  <c r="DF210" i="3"/>
  <c r="DG210" i="3"/>
  <c r="CW207" i="3"/>
  <c r="CX207" i="3"/>
  <c r="Q43" i="15" s="1"/>
  <c r="DF206" i="3"/>
  <c r="DG206" i="3"/>
  <c r="CV203" i="3"/>
  <c r="CX203" i="3"/>
  <c r="S27" i="15" s="1"/>
  <c r="DF202" i="3"/>
  <c r="DJ202" i="3" s="1"/>
  <c r="DG202" i="3"/>
  <c r="DG170" i="3"/>
  <c r="DF170" i="3"/>
  <c r="DG159" i="3"/>
  <c r="DF159" i="3"/>
  <c r="DG149" i="3"/>
  <c r="DF149" i="3"/>
  <c r="DG194" i="3"/>
  <c r="DG192" i="3"/>
  <c r="DG190" i="3"/>
  <c r="DG185" i="3"/>
  <c r="DG182" i="3"/>
  <c r="DG180" i="3"/>
  <c r="DG178" i="3"/>
  <c r="DG176" i="3"/>
  <c r="DG174" i="3"/>
  <c r="CX173" i="3"/>
  <c r="R29" i="15" s="1"/>
  <c r="DG172" i="3"/>
  <c r="DG163" i="3"/>
  <c r="DG161" i="3"/>
  <c r="DG148" i="3"/>
  <c r="DG146" i="3"/>
  <c r="DG144" i="3"/>
  <c r="CX143" i="3"/>
  <c r="DG142" i="3"/>
  <c r="DG132" i="3"/>
  <c r="DF131" i="3"/>
  <c r="CV130" i="3"/>
  <c r="CX130" i="3"/>
  <c r="DF119" i="3"/>
  <c r="DF108" i="3"/>
  <c r="DJ108" i="3" s="1"/>
  <c r="DG108" i="3"/>
  <c r="DF104" i="3"/>
  <c r="DG104" i="3"/>
  <c r="DF99" i="3"/>
  <c r="DG99" i="3"/>
  <c r="DF96" i="3"/>
  <c r="DJ96" i="3" s="1"/>
  <c r="DG96" i="3"/>
  <c r="DF92" i="3"/>
  <c r="DG92" i="3"/>
  <c r="DF86" i="3"/>
  <c r="DJ86" i="3" s="1"/>
  <c r="DG86" i="3"/>
  <c r="DF79" i="3"/>
  <c r="DJ79" i="3" s="1"/>
  <c r="DG79" i="3"/>
  <c r="DG215" i="3"/>
  <c r="DG201" i="3"/>
  <c r="DF194" i="3"/>
  <c r="CX193" i="3"/>
  <c r="DF192" i="3"/>
  <c r="CX191" i="3"/>
  <c r="DF190" i="3"/>
  <c r="DF185" i="3"/>
  <c r="DJ185" i="3" s="1"/>
  <c r="DG184" i="3"/>
  <c r="CX183" i="3"/>
  <c r="Z62" i="15" s="1"/>
  <c r="DF182" i="3"/>
  <c r="CX181" i="3"/>
  <c r="P52" i="15" s="1"/>
  <c r="O52" i="15" s="1"/>
  <c r="E52" i="15" s="1"/>
  <c r="G52" i="15" s="1"/>
  <c r="DF180" i="3"/>
  <c r="CX179" i="3"/>
  <c r="P50" i="15" s="1"/>
  <c r="DF178" i="3"/>
  <c r="CX177" i="3"/>
  <c r="P39" i="15" s="1"/>
  <c r="O39" i="15" s="1"/>
  <c r="E39" i="15" s="1"/>
  <c r="G39" i="15" s="1"/>
  <c r="DF176" i="3"/>
  <c r="CX175" i="3"/>
  <c r="P36" i="15" s="1"/>
  <c r="DF174" i="3"/>
  <c r="DF172" i="3"/>
  <c r="DJ172" i="3" s="1"/>
  <c r="DG171" i="3"/>
  <c r="DG169" i="3"/>
  <c r="DG167" i="3"/>
  <c r="CX166" i="3"/>
  <c r="DG165" i="3"/>
  <c r="CX164" i="3"/>
  <c r="Y62" i="15" s="1"/>
  <c r="DF163" i="3"/>
  <c r="CX162" i="3"/>
  <c r="P53" i="15" s="1"/>
  <c r="O53" i="15" s="1"/>
  <c r="E53" i="15" s="1"/>
  <c r="G53" i="15" s="1"/>
  <c r="DF161" i="3"/>
  <c r="DG156" i="3"/>
  <c r="DG152" i="3"/>
  <c r="DF148" i="3"/>
  <c r="CX147" i="3"/>
  <c r="DF146" i="3"/>
  <c r="CX145" i="3"/>
  <c r="DF144" i="3"/>
  <c r="DF142" i="3"/>
  <c r="DG136" i="3"/>
  <c r="DF135" i="3"/>
  <c r="DG134" i="3"/>
  <c r="DF133" i="3"/>
  <c r="DJ133" i="3" s="1"/>
  <c r="DF132" i="3"/>
  <c r="DF129" i="3"/>
  <c r="DJ129" i="3" s="1"/>
  <c r="DG129" i="3"/>
  <c r="DG124" i="3"/>
  <c r="DF121" i="3"/>
  <c r="DG121" i="3"/>
  <c r="DG106" i="3"/>
  <c r="DF106" i="3"/>
  <c r="DG138" i="3"/>
  <c r="CW132" i="3"/>
  <c r="DG131" i="3"/>
  <c r="DF126" i="3"/>
  <c r="DG126" i="3"/>
  <c r="DG119" i="3"/>
  <c r="DG114" i="3"/>
  <c r="DF114" i="3"/>
  <c r="DF110" i="3"/>
  <c r="DG110" i="3"/>
  <c r="DF107" i="3"/>
  <c r="DJ107" i="3" s="1"/>
  <c r="DG107" i="3"/>
  <c r="DF103" i="3"/>
  <c r="DG103" i="3"/>
  <c r="DF97" i="3"/>
  <c r="DJ97" i="3" s="1"/>
  <c r="DG97" i="3"/>
  <c r="DF93" i="3"/>
  <c r="DG93" i="3"/>
  <c r="DF88" i="3"/>
  <c r="DG88" i="3"/>
  <c r="DF85" i="3"/>
  <c r="DJ85" i="3" s="1"/>
  <c r="DG85" i="3"/>
  <c r="DG128" i="3"/>
  <c r="DF122" i="3"/>
  <c r="CW120" i="3"/>
  <c r="CX120" i="3"/>
  <c r="DG118" i="3"/>
  <c r="DF116" i="3"/>
  <c r="DJ116" i="3" s="1"/>
  <c r="DG116" i="3"/>
  <c r="DG115" i="3"/>
  <c r="DG95" i="3"/>
  <c r="DF95" i="3"/>
  <c r="DG82" i="3"/>
  <c r="DF82" i="3"/>
  <c r="DG113" i="3"/>
  <c r="CX112" i="3"/>
  <c r="U62" i="15" s="1"/>
  <c r="DF111" i="3"/>
  <c r="DG105" i="3"/>
  <c r="DF102" i="3"/>
  <c r="CX101" i="3"/>
  <c r="DF100" i="3"/>
  <c r="DG94" i="3"/>
  <c r="DF91" i="3"/>
  <c r="CX90" i="3"/>
  <c r="R49" i="15" s="1"/>
  <c r="DF89" i="3"/>
  <c r="CX83" i="3"/>
  <c r="DG80" i="3"/>
  <c r="DF77" i="3"/>
  <c r="DF70" i="3"/>
  <c r="DF57" i="3"/>
  <c r="DJ57" i="3" s="1"/>
  <c r="DG57" i="3"/>
  <c r="DG55" i="3"/>
  <c r="DF55" i="3"/>
  <c r="DJ55" i="3" s="1"/>
  <c r="DG52" i="3"/>
  <c r="DF52" i="3"/>
  <c r="DF113" i="3"/>
  <c r="DF105" i="3"/>
  <c r="DJ105" i="3" s="1"/>
  <c r="DF94" i="3"/>
  <c r="DJ94" i="3" s="1"/>
  <c r="DF80" i="3"/>
  <c r="DJ80" i="3" s="1"/>
  <c r="DF76" i="3"/>
  <c r="DF66" i="3"/>
  <c r="DJ66" i="3" s="1"/>
  <c r="DF65" i="3"/>
  <c r="DJ65" i="3" s="1"/>
  <c r="DG65" i="3"/>
  <c r="CX78" i="3"/>
  <c r="S62" i="15" s="1"/>
  <c r="DF75" i="3"/>
  <c r="DF64" i="3"/>
  <c r="DJ64" i="3" s="1"/>
  <c r="DG64" i="3"/>
  <c r="CW63" i="3"/>
  <c r="CX63" i="3"/>
  <c r="R62" i="15" s="1"/>
  <c r="DF62" i="3"/>
  <c r="DG62" i="3"/>
  <c r="DG50" i="3"/>
  <c r="DF50" i="3"/>
  <c r="DF73" i="3"/>
  <c r="DJ73" i="3" s="1"/>
  <c r="DF72" i="3"/>
  <c r="DJ72" i="3" s="1"/>
  <c r="DG72" i="3"/>
  <c r="DF68" i="3"/>
  <c r="DF67" i="3"/>
  <c r="DG67" i="3"/>
  <c r="CW61" i="3"/>
  <c r="CX61" i="3"/>
  <c r="P35" i="15" s="1"/>
  <c r="O35" i="15" s="1"/>
  <c r="E35" i="15" s="1"/>
  <c r="G35" i="15" s="1"/>
  <c r="DG48" i="3"/>
  <c r="DF48" i="3"/>
  <c r="DJ48" i="3" s="1"/>
  <c r="DF46" i="3"/>
  <c r="DJ46" i="3" s="1"/>
  <c r="DG46" i="3"/>
  <c r="DG44" i="3"/>
  <c r="DF44" i="3"/>
  <c r="DJ44" i="3" s="1"/>
  <c r="DG60" i="3"/>
  <c r="CX59" i="3"/>
  <c r="R27" i="15" s="1"/>
  <c r="DG58" i="3"/>
  <c r="DG54" i="3"/>
  <c r="DG49" i="3"/>
  <c r="DG47" i="3"/>
  <c r="DG43" i="3"/>
  <c r="CW41" i="3"/>
  <c r="DG28" i="3"/>
  <c r="DG26" i="3"/>
  <c r="DF15" i="3"/>
  <c r="DJ15" i="3" s="1"/>
  <c r="DF13" i="3"/>
  <c r="DG13" i="3"/>
  <c r="DJ13" i="3" s="1"/>
  <c r="DG10" i="3"/>
  <c r="DF10" i="3"/>
  <c r="DJ10" i="3" s="1"/>
  <c r="DF8" i="3"/>
  <c r="DG8" i="3"/>
  <c r="DJ8" i="3" s="1"/>
  <c r="DG5" i="3"/>
  <c r="DF5" i="3"/>
  <c r="DJ5" i="3" s="1"/>
  <c r="DF3" i="3"/>
  <c r="DG3" i="3"/>
  <c r="DJ3" i="3" s="1"/>
  <c r="DF60" i="3"/>
  <c r="DF58" i="3"/>
  <c r="DJ58" i="3" s="1"/>
  <c r="DF54" i="3"/>
  <c r="DJ54" i="3" s="1"/>
  <c r="DF49" i="3"/>
  <c r="DF47" i="3"/>
  <c r="DJ47" i="3" s="1"/>
  <c r="DF43" i="3"/>
  <c r="DG40" i="3"/>
  <c r="DF39" i="3"/>
  <c r="DF31" i="3"/>
  <c r="DF20" i="3"/>
  <c r="DJ20" i="3" s="1"/>
  <c r="DF19" i="3"/>
  <c r="DJ19" i="3" s="1"/>
  <c r="DG19" i="3"/>
  <c r="DG42" i="3"/>
  <c r="DG41" i="3"/>
  <c r="DJ41" i="3" s="1"/>
  <c r="DG35" i="3"/>
  <c r="DG34" i="3"/>
  <c r="DG33" i="3"/>
  <c r="DF29" i="3"/>
  <c r="DJ29" i="3" s="1"/>
  <c r="DF28" i="3"/>
  <c r="DJ28" i="3" s="1"/>
  <c r="DF27" i="3"/>
  <c r="DJ27" i="3" s="1"/>
  <c r="DF26" i="3"/>
  <c r="DJ26" i="3" s="1"/>
  <c r="DF25" i="3"/>
  <c r="DF18" i="3"/>
  <c r="DG18" i="3"/>
  <c r="DJ18" i="3" s="1"/>
  <c r="DF17" i="3"/>
  <c r="DF16" i="3"/>
  <c r="DG16" i="3"/>
  <c r="DG15" i="3"/>
  <c r="DG30" i="3"/>
  <c r="DF23" i="3"/>
  <c r="DF22" i="3"/>
  <c r="DF21" i="3"/>
  <c r="DG21" i="3"/>
  <c r="DG20" i="3"/>
  <c r="DG12" i="3"/>
  <c r="DF12" i="3"/>
  <c r="DG7" i="3"/>
  <c r="DF7" i="3"/>
  <c r="DG2" i="3"/>
  <c r="DF2" i="3"/>
  <c r="DG14" i="3"/>
  <c r="DG11" i="3"/>
  <c r="DG9" i="3"/>
  <c r="DG6" i="3"/>
  <c r="DG4" i="3"/>
  <c r="DG1" i="3"/>
  <c r="DF14" i="3"/>
  <c r="DJ14" i="3" s="1"/>
  <c r="DF11" i="3"/>
  <c r="DF9" i="3"/>
  <c r="DJ9" i="3" s="1"/>
  <c r="DF6" i="3"/>
  <c r="DF4" i="3"/>
  <c r="DJ4" i="3" s="1"/>
  <c r="AB244" i="1" l="1"/>
  <c r="CZ38" i="1"/>
  <c r="Y38" i="1" s="1"/>
  <c r="CZ724" i="1"/>
  <c r="Y724" i="1" s="1"/>
  <c r="CZ711" i="1"/>
  <c r="Y711" i="1" s="1"/>
  <c r="CY668" i="1"/>
  <c r="X668" i="1" s="1"/>
  <c r="CZ548" i="1"/>
  <c r="Y548" i="1" s="1"/>
  <c r="CY445" i="1"/>
  <c r="X445" i="1" s="1"/>
  <c r="CY643" i="1"/>
  <c r="X643" i="1" s="1"/>
  <c r="CZ692" i="1"/>
  <c r="Y692" i="1" s="1"/>
  <c r="CY465" i="1"/>
  <c r="X465" i="1" s="1"/>
  <c r="CY280" i="1"/>
  <c r="X280" i="1" s="1"/>
  <c r="CY33" i="1"/>
  <c r="X33" i="1" s="1"/>
  <c r="CY269" i="1"/>
  <c r="X269" i="1" s="1"/>
  <c r="CZ633" i="1"/>
  <c r="Y633" i="1" s="1"/>
  <c r="CY688" i="1"/>
  <c r="X688" i="1" s="1"/>
  <c r="CP673" i="1"/>
  <c r="O673" i="1" s="1"/>
  <c r="CZ672" i="1"/>
  <c r="Y672" i="1" s="1"/>
  <c r="CP719" i="1"/>
  <c r="O719" i="1" s="1"/>
  <c r="CY458" i="1"/>
  <c r="X458" i="1" s="1"/>
  <c r="O29" i="15"/>
  <c r="E29" i="15" s="1"/>
  <c r="G29" i="15" s="1"/>
  <c r="U454" i="8"/>
  <c r="K454" i="8" s="1"/>
  <c r="CY383" i="1"/>
  <c r="X383" i="1" s="1"/>
  <c r="CY508" i="1"/>
  <c r="X508" i="1" s="1"/>
  <c r="CZ518" i="1"/>
  <c r="Y518" i="1" s="1"/>
  <c r="CY702" i="1"/>
  <c r="X702" i="1" s="1"/>
  <c r="CY673" i="1"/>
  <c r="X673" i="1" s="1"/>
  <c r="CY718" i="1"/>
  <c r="X718" i="1" s="1"/>
  <c r="CY719" i="1"/>
  <c r="X719" i="1" s="1"/>
  <c r="CY522" i="1"/>
  <c r="X522" i="1" s="1"/>
  <c r="CY494" i="1"/>
  <c r="X494" i="1" s="1"/>
  <c r="CY629" i="1"/>
  <c r="X629" i="1" s="1"/>
  <c r="CZ248" i="1"/>
  <c r="Y248" i="1" s="1"/>
  <c r="CZ707" i="1"/>
  <c r="Y707" i="1" s="1"/>
  <c r="CY735" i="1"/>
  <c r="X735" i="1" s="1"/>
  <c r="CZ457" i="1"/>
  <c r="Y457" i="1" s="1"/>
  <c r="U426" i="8"/>
  <c r="K426" i="8" s="1"/>
  <c r="CY475" i="1"/>
  <c r="X475" i="1" s="1"/>
  <c r="CZ676" i="1"/>
  <c r="Y676" i="1" s="1"/>
  <c r="CY506" i="1"/>
  <c r="X506" i="1" s="1"/>
  <c r="CY537" i="1"/>
  <c r="X537" i="1" s="1"/>
  <c r="CY103" i="1"/>
  <c r="X103" i="1" s="1"/>
  <c r="CY295" i="1"/>
  <c r="X295" i="1" s="1"/>
  <c r="CZ566" i="1"/>
  <c r="Y566" i="1" s="1"/>
  <c r="CY455" i="1"/>
  <c r="X455" i="1" s="1"/>
  <c r="CZ537" i="1"/>
  <c r="Y537" i="1" s="1"/>
  <c r="CZ651" i="1"/>
  <c r="Y651" i="1" s="1"/>
  <c r="CY512" i="1"/>
  <c r="X512" i="1" s="1"/>
  <c r="CY67" i="1"/>
  <c r="X67" i="1" s="1"/>
  <c r="CZ84" i="1"/>
  <c r="Y84" i="1" s="1"/>
  <c r="U440" i="8"/>
  <c r="K440" i="8" s="1"/>
  <c r="CZ362" i="1"/>
  <c r="Y362" i="1" s="1"/>
  <c r="CZ684" i="1"/>
  <c r="Y684" i="1" s="1"/>
  <c r="CY367" i="1"/>
  <c r="X367" i="1" s="1"/>
  <c r="CY694" i="1"/>
  <c r="X694" i="1" s="1"/>
  <c r="CY377" i="1"/>
  <c r="X377" i="1" s="1"/>
  <c r="CY701" i="1"/>
  <c r="X701" i="1" s="1"/>
  <c r="CZ620" i="1"/>
  <c r="Y620" i="1" s="1"/>
  <c r="CY464" i="1"/>
  <c r="X464" i="1" s="1"/>
  <c r="CY667" i="1"/>
  <c r="X667" i="1" s="1"/>
  <c r="CZ488" i="1"/>
  <c r="Y488" i="1" s="1"/>
  <c r="CZ641" i="1"/>
  <c r="Y641" i="1" s="1"/>
  <c r="CY547" i="1"/>
  <c r="X547" i="1" s="1"/>
  <c r="CZ571" i="1"/>
  <c r="Y571" i="1" s="1"/>
  <c r="CY436" i="1"/>
  <c r="X436" i="1" s="1"/>
  <c r="CP494" i="1"/>
  <c r="O494" i="1" s="1"/>
  <c r="CY554" i="1"/>
  <c r="X554" i="1" s="1"/>
  <c r="CY707" i="1"/>
  <c r="X707" i="1" s="1"/>
  <c r="U1331" i="8" s="1"/>
  <c r="DS1331" i="8" s="1"/>
  <c r="CY710" i="1"/>
  <c r="X710" i="1" s="1"/>
  <c r="CZ561" i="1"/>
  <c r="Y561" i="1" s="1"/>
  <c r="CY695" i="1"/>
  <c r="X695" i="1" s="1"/>
  <c r="CY685" i="1"/>
  <c r="X685" i="1" s="1"/>
  <c r="CZ687" i="1"/>
  <c r="Y687" i="1" s="1"/>
  <c r="U1296" i="8" s="1"/>
  <c r="CZ735" i="1"/>
  <c r="Y735" i="1" s="1"/>
  <c r="CY653" i="1"/>
  <c r="X653" i="1" s="1"/>
  <c r="CY674" i="1"/>
  <c r="X674" i="1" s="1"/>
  <c r="CY720" i="1"/>
  <c r="X720" i="1" s="1"/>
  <c r="CZ667" i="1"/>
  <c r="Y667" i="1" s="1"/>
  <c r="CY149" i="1"/>
  <c r="X149" i="1" s="1"/>
  <c r="CY240" i="1"/>
  <c r="X240" i="1" s="1"/>
  <c r="CP675" i="1"/>
  <c r="O675" i="1" s="1"/>
  <c r="CY153" i="1"/>
  <c r="X153" i="1" s="1"/>
  <c r="CY364" i="1"/>
  <c r="X364" i="1" s="1"/>
  <c r="CY567" i="1"/>
  <c r="X567" i="1" s="1"/>
  <c r="CZ464" i="1"/>
  <c r="Y464" i="1" s="1"/>
  <c r="CY44" i="1"/>
  <c r="X44" i="1" s="1"/>
  <c r="CZ53" i="1"/>
  <c r="Y53" i="1" s="1"/>
  <c r="CY459" i="1"/>
  <c r="X459" i="1" s="1"/>
  <c r="CZ554" i="1"/>
  <c r="Y554" i="1" s="1"/>
  <c r="CZ281" i="1"/>
  <c r="Y281" i="1" s="1"/>
  <c r="CZ503" i="1"/>
  <c r="Y503" i="1" s="1"/>
  <c r="CY571" i="1"/>
  <c r="X571" i="1" s="1"/>
  <c r="CY572" i="1"/>
  <c r="X572" i="1" s="1"/>
  <c r="CZ73" i="1"/>
  <c r="Y73" i="1" s="1"/>
  <c r="CZ173" i="1"/>
  <c r="Y173" i="1" s="1"/>
  <c r="CZ317" i="1"/>
  <c r="Y317" i="1" s="1"/>
  <c r="DM606" i="8"/>
  <c r="J608" i="8" s="1"/>
  <c r="CY641" i="1"/>
  <c r="X641" i="1" s="1"/>
  <c r="CY514" i="1"/>
  <c r="X514" i="1" s="1"/>
  <c r="CZ547" i="1"/>
  <c r="Y547" i="1" s="1"/>
  <c r="CZ613" i="1"/>
  <c r="Y613" i="1" s="1"/>
  <c r="CZ678" i="1"/>
  <c r="Y678" i="1" s="1"/>
  <c r="CY726" i="1"/>
  <c r="X726" i="1" s="1"/>
  <c r="CZ695" i="1"/>
  <c r="Y695" i="1" s="1"/>
  <c r="CY488" i="1"/>
  <c r="X488" i="1" s="1"/>
  <c r="CY284" i="1"/>
  <c r="X284" i="1" s="1"/>
  <c r="CY340" i="1"/>
  <c r="X340" i="1" s="1"/>
  <c r="CY378" i="1"/>
  <c r="X378" i="1" s="1"/>
  <c r="CP614" i="1"/>
  <c r="O614" i="1" s="1"/>
  <c r="CY467" i="1"/>
  <c r="X467" i="1" s="1"/>
  <c r="CZ166" i="1"/>
  <c r="Y166" i="1" s="1"/>
  <c r="CY339" i="1"/>
  <c r="X339" i="1" s="1"/>
  <c r="CY435" i="1"/>
  <c r="X435" i="1" s="1"/>
  <c r="CY561" i="1"/>
  <c r="X561" i="1" s="1"/>
  <c r="CY663" i="1"/>
  <c r="X663" i="1" s="1"/>
  <c r="CP663" i="1"/>
  <c r="O663" i="1" s="1"/>
  <c r="CP573" i="1"/>
  <c r="O573" i="1" s="1"/>
  <c r="U1256" i="8"/>
  <c r="K1256" i="8" s="1"/>
  <c r="CZ704" i="1"/>
  <c r="Y704" i="1" s="1"/>
  <c r="CZ496" i="1"/>
  <c r="Y496" i="1" s="1"/>
  <c r="CY677" i="1"/>
  <c r="X677" i="1" s="1"/>
  <c r="CY479" i="1"/>
  <c r="X479" i="1" s="1"/>
  <c r="CZ557" i="1"/>
  <c r="Y557" i="1" s="1"/>
  <c r="CY681" i="1"/>
  <c r="X681" i="1" s="1"/>
  <c r="CY662" i="1"/>
  <c r="X662" i="1" s="1"/>
  <c r="CZ506" i="1"/>
  <c r="Y506" i="1" s="1"/>
  <c r="CP476" i="1"/>
  <c r="O476" i="1" s="1"/>
  <c r="CP736" i="1"/>
  <c r="O736" i="1" s="1"/>
  <c r="CP503" i="1"/>
  <c r="O503" i="1" s="1"/>
  <c r="CZ627" i="1"/>
  <c r="Y627" i="1" s="1"/>
  <c r="CY711" i="1"/>
  <c r="X711" i="1" s="1"/>
  <c r="CZ728" i="1"/>
  <c r="Y728" i="1" s="1"/>
  <c r="CY372" i="1"/>
  <c r="X372" i="1" s="1"/>
  <c r="CZ479" i="1"/>
  <c r="Y479" i="1" s="1"/>
  <c r="CY557" i="1"/>
  <c r="X557" i="1" s="1"/>
  <c r="CY48" i="1"/>
  <c r="X48" i="1" s="1"/>
  <c r="CY239" i="1"/>
  <c r="X239" i="1" s="1"/>
  <c r="CY443" i="1"/>
  <c r="X443" i="1" s="1"/>
  <c r="CZ611" i="1"/>
  <c r="Y611" i="1" s="1"/>
  <c r="DM1375" i="8"/>
  <c r="CY728" i="1"/>
  <c r="X728" i="1" s="1"/>
  <c r="CZ681" i="1"/>
  <c r="Y681" i="1" s="1"/>
  <c r="CY422" i="1"/>
  <c r="X422" i="1" s="1"/>
  <c r="CY562" i="1"/>
  <c r="X562" i="1" s="1"/>
  <c r="CY171" i="1"/>
  <c r="X171" i="1" s="1"/>
  <c r="CY566" i="1"/>
  <c r="X566" i="1" s="1"/>
  <c r="CZ338" i="1"/>
  <c r="Y338" i="1" s="1"/>
  <c r="CY357" i="1"/>
  <c r="X357" i="1" s="1"/>
  <c r="CZ454" i="1"/>
  <c r="Y454" i="1" s="1"/>
  <c r="CY558" i="1"/>
  <c r="X558" i="1" s="1"/>
  <c r="CZ49" i="1"/>
  <c r="Y49" i="1" s="1"/>
  <c r="CY143" i="1"/>
  <c r="X143" i="1" s="1"/>
  <c r="CZ538" i="1"/>
  <c r="Y538" i="1" s="1"/>
  <c r="CY625" i="1"/>
  <c r="X625" i="1" s="1"/>
  <c r="CZ673" i="1"/>
  <c r="Y673" i="1" s="1"/>
  <c r="F757" i="1"/>
  <c r="CY704" i="1"/>
  <c r="X704" i="1" s="1"/>
  <c r="CZ43" i="1"/>
  <c r="Y43" i="1" s="1"/>
  <c r="CY246" i="1"/>
  <c r="X246" i="1" s="1"/>
  <c r="CY293" i="1"/>
  <c r="X293" i="1" s="1"/>
  <c r="CZ301" i="1"/>
  <c r="Y301" i="1" s="1"/>
  <c r="CP363" i="1"/>
  <c r="O363" i="1" s="1"/>
  <c r="CY39" i="1"/>
  <c r="X39" i="1" s="1"/>
  <c r="CC607" i="1"/>
  <c r="CZ432" i="1"/>
  <c r="Y432" i="1" s="1"/>
  <c r="CY729" i="1"/>
  <c r="X729" i="1" s="1"/>
  <c r="O45" i="15"/>
  <c r="E45" i="15" s="1"/>
  <c r="G45" i="15" s="1"/>
  <c r="CY691" i="1"/>
  <c r="X691" i="1" s="1"/>
  <c r="CZ725" i="1"/>
  <c r="Y725" i="1" s="1"/>
  <c r="CZ356" i="1"/>
  <c r="Y356" i="1" s="1"/>
  <c r="CP642" i="1"/>
  <c r="O642" i="1" s="1"/>
  <c r="CP523" i="1"/>
  <c r="O523" i="1" s="1"/>
  <c r="CY513" i="1"/>
  <c r="X513" i="1" s="1"/>
  <c r="CP542" i="1"/>
  <c r="O542" i="1" s="1"/>
  <c r="CP563" i="1"/>
  <c r="O563" i="1" s="1"/>
  <c r="CP682" i="1"/>
  <c r="O682" i="1" s="1"/>
  <c r="U1300" i="8"/>
  <c r="K1300" i="8" s="1"/>
  <c r="CY725" i="1"/>
  <c r="X725" i="1" s="1"/>
  <c r="CZ663" i="1"/>
  <c r="Y663" i="1" s="1"/>
  <c r="CP570" i="1"/>
  <c r="O570" i="1" s="1"/>
  <c r="FY739" i="1"/>
  <c r="CP513" i="1"/>
  <c r="O513" i="1" s="1"/>
  <c r="GM513" i="1" s="1"/>
  <c r="GN513" i="1" s="1"/>
  <c r="CP703" i="1"/>
  <c r="O703" i="1" s="1"/>
  <c r="CZ352" i="1"/>
  <c r="Y352" i="1" s="1"/>
  <c r="CZ513" i="1"/>
  <c r="Y513" i="1" s="1"/>
  <c r="CP691" i="1"/>
  <c r="O691" i="1" s="1"/>
  <c r="CZ710" i="1"/>
  <c r="Y710" i="1" s="1"/>
  <c r="CY713" i="1"/>
  <c r="X713" i="1" s="1"/>
  <c r="CP720" i="1"/>
  <c r="O720" i="1" s="1"/>
  <c r="CP714" i="1"/>
  <c r="O714" i="1" s="1"/>
  <c r="CP726" i="1"/>
  <c r="O726" i="1" s="1"/>
  <c r="CP725" i="1"/>
  <c r="O725" i="1" s="1"/>
  <c r="CP732" i="1"/>
  <c r="O732" i="1" s="1"/>
  <c r="CY731" i="1"/>
  <c r="X731" i="1" s="1"/>
  <c r="U1384" i="8" s="1"/>
  <c r="DS1384" i="8" s="1"/>
  <c r="CZ623" i="1"/>
  <c r="Y623" i="1" s="1"/>
  <c r="CP458" i="1"/>
  <c r="O458" i="1" s="1"/>
  <c r="CP572" i="1"/>
  <c r="O572" i="1" s="1"/>
  <c r="CP681" i="1"/>
  <c r="O681" i="1" s="1"/>
  <c r="CP624" i="1"/>
  <c r="O624" i="1" s="1"/>
  <c r="CP674" i="1"/>
  <c r="O674" i="1" s="1"/>
  <c r="CY687" i="1"/>
  <c r="X687" i="1" s="1"/>
  <c r="CP695" i="1"/>
  <c r="O695" i="1" s="1"/>
  <c r="CY627" i="1"/>
  <c r="X627" i="1" s="1"/>
  <c r="O56" i="15"/>
  <c r="E56" i="15" s="1"/>
  <c r="G56" i="15" s="1"/>
  <c r="CY496" i="1"/>
  <c r="X496" i="1" s="1"/>
  <c r="CZ680" i="1"/>
  <c r="Y680" i="1" s="1"/>
  <c r="CZ624" i="1"/>
  <c r="Y624" i="1" s="1"/>
  <c r="CZ705" i="1"/>
  <c r="Y705" i="1" s="1"/>
  <c r="CY497" i="1"/>
  <c r="X497" i="1" s="1"/>
  <c r="CZ541" i="1"/>
  <c r="Y541" i="1" s="1"/>
  <c r="CY632" i="1"/>
  <c r="X632" i="1" s="1"/>
  <c r="CY489" i="1"/>
  <c r="X489" i="1" s="1"/>
  <c r="CY645" i="1"/>
  <c r="X645" i="1" s="1"/>
  <c r="CZ700" i="1"/>
  <c r="Y700" i="1" s="1"/>
  <c r="CY485" i="1"/>
  <c r="X485" i="1" s="1"/>
  <c r="CY439" i="1"/>
  <c r="X439" i="1" s="1"/>
  <c r="CZ534" i="1"/>
  <c r="Y534" i="1" s="1"/>
  <c r="CZ718" i="1"/>
  <c r="Y718" i="1" s="1"/>
  <c r="CY493" i="1"/>
  <c r="X493" i="1" s="1"/>
  <c r="CY612" i="1"/>
  <c r="X612" i="1" s="1"/>
  <c r="EA739" i="1"/>
  <c r="CP504" i="1"/>
  <c r="O504" i="1" s="1"/>
  <c r="CY332" i="1"/>
  <c r="X332" i="1" s="1"/>
  <c r="CZ572" i="1"/>
  <c r="Y572" i="1" s="1"/>
  <c r="GM572" i="1" s="1"/>
  <c r="GN572" i="1" s="1"/>
  <c r="CZ489" i="1"/>
  <c r="Y489" i="1" s="1"/>
  <c r="CY534" i="1"/>
  <c r="X534" i="1" s="1"/>
  <c r="CZ664" i="1"/>
  <c r="Y664" i="1" s="1"/>
  <c r="CZ47" i="1"/>
  <c r="Y47" i="1" s="1"/>
  <c r="CZ97" i="1"/>
  <c r="Y97" i="1" s="1"/>
  <c r="CZ275" i="1"/>
  <c r="Y275" i="1" s="1"/>
  <c r="CZ429" i="1"/>
  <c r="Y429" i="1" s="1"/>
  <c r="CY504" i="1"/>
  <c r="X504" i="1" s="1"/>
  <c r="CZ701" i="1"/>
  <c r="Y701" i="1" s="1"/>
  <c r="CZ697" i="1"/>
  <c r="Y697" i="1" s="1"/>
  <c r="U1313" i="8" s="1"/>
  <c r="CP731" i="1"/>
  <c r="O731" i="1" s="1"/>
  <c r="CZ127" i="1"/>
  <c r="Y127" i="1" s="1"/>
  <c r="CY705" i="1"/>
  <c r="X705" i="1" s="1"/>
  <c r="CZ181" i="1"/>
  <c r="Y181" i="1" s="1"/>
  <c r="CZ559" i="1"/>
  <c r="Y559" i="1" s="1"/>
  <c r="CZ493" i="1"/>
  <c r="Y493" i="1" s="1"/>
  <c r="CP727" i="1"/>
  <c r="O727" i="1" s="1"/>
  <c r="CZ497" i="1"/>
  <c r="Y497" i="1" s="1"/>
  <c r="CZ558" i="1"/>
  <c r="Y558" i="1" s="1"/>
  <c r="CZ652" i="1"/>
  <c r="Y652" i="1" s="1"/>
  <c r="CY680" i="1"/>
  <c r="X680" i="1" s="1"/>
  <c r="CY427" i="1"/>
  <c r="X427" i="1" s="1"/>
  <c r="CP460" i="1"/>
  <c r="O460" i="1" s="1"/>
  <c r="CP654" i="1"/>
  <c r="O654" i="1" s="1"/>
  <c r="CP693" i="1"/>
  <c r="O693" i="1" s="1"/>
  <c r="CZ612" i="1"/>
  <c r="Y612" i="1" s="1"/>
  <c r="CY700" i="1"/>
  <c r="X700" i="1" s="1"/>
  <c r="CZ731" i="1"/>
  <c r="Y731" i="1" s="1"/>
  <c r="CZ685" i="1"/>
  <c r="Y685" i="1" s="1"/>
  <c r="O50" i="15"/>
  <c r="E50" i="15" s="1"/>
  <c r="G50" i="15" s="1"/>
  <c r="CY384" i="1"/>
  <c r="X384" i="1" s="1"/>
  <c r="CP564" i="1"/>
  <c r="O564" i="1" s="1"/>
  <c r="CY503" i="1"/>
  <c r="X503" i="1" s="1"/>
  <c r="CY714" i="1"/>
  <c r="X714" i="1" s="1"/>
  <c r="CY142" i="1"/>
  <c r="X142" i="1" s="1"/>
  <c r="CZ252" i="1"/>
  <c r="Y252" i="1" s="1"/>
  <c r="CZ516" i="1"/>
  <c r="Y516" i="1" s="1"/>
  <c r="CY517" i="1"/>
  <c r="X517" i="1" s="1"/>
  <c r="CP677" i="1"/>
  <c r="O677" i="1" s="1"/>
  <c r="CP685" i="1"/>
  <c r="O685" i="1" s="1"/>
  <c r="CY624" i="1"/>
  <c r="X624" i="1" s="1"/>
  <c r="CZ677" i="1"/>
  <c r="Y677" i="1" s="1"/>
  <c r="AG739" i="1"/>
  <c r="CP667" i="1"/>
  <c r="O667" i="1" s="1"/>
  <c r="GM667" i="1" s="1"/>
  <c r="GN667" i="1" s="1"/>
  <c r="CP688" i="1"/>
  <c r="O688" i="1" s="1"/>
  <c r="DM1302" i="8"/>
  <c r="CY516" i="1"/>
  <c r="X516" i="1" s="1"/>
  <c r="CY546" i="1"/>
  <c r="X546" i="1" s="1"/>
  <c r="CY734" i="1"/>
  <c r="X734" i="1" s="1"/>
  <c r="CP454" i="1"/>
  <c r="O454" i="1" s="1"/>
  <c r="CZ485" i="1"/>
  <c r="Y485" i="1" s="1"/>
  <c r="U1175" i="8"/>
  <c r="K1175" i="8" s="1"/>
  <c r="CY628" i="1"/>
  <c r="X628" i="1" s="1"/>
  <c r="CY615" i="1"/>
  <c r="X615" i="1" s="1"/>
  <c r="CY684" i="1"/>
  <c r="X684" i="1" s="1"/>
  <c r="CY676" i="1"/>
  <c r="X676" i="1" s="1"/>
  <c r="CY169" i="1"/>
  <c r="X169" i="1" s="1"/>
  <c r="CZ370" i="1"/>
  <c r="Y370" i="1" s="1"/>
  <c r="CY620" i="1"/>
  <c r="X620" i="1" s="1"/>
  <c r="CY646" i="1"/>
  <c r="X646" i="1" s="1"/>
  <c r="CP729" i="1"/>
  <c r="O729" i="1" s="1"/>
  <c r="CP505" i="1"/>
  <c r="O505" i="1" s="1"/>
  <c r="CZ61" i="1"/>
  <c r="Y61" i="1" s="1"/>
  <c r="CZ374" i="1"/>
  <c r="Y374" i="1" s="1"/>
  <c r="CZ439" i="1"/>
  <c r="Y439" i="1" s="1"/>
  <c r="CZ565" i="1"/>
  <c r="Y565" i="1" s="1"/>
  <c r="CJ739" i="1"/>
  <c r="CZ531" i="1"/>
  <c r="Y531" i="1" s="1"/>
  <c r="CZ517" i="1"/>
  <c r="Y517" i="1" s="1"/>
  <c r="CZ616" i="1"/>
  <c r="Y616" i="1" s="1"/>
  <c r="CZ141" i="1"/>
  <c r="Y141" i="1" s="1"/>
  <c r="CZ159" i="1"/>
  <c r="Y159" i="1" s="1"/>
  <c r="CP497" i="1"/>
  <c r="O497" i="1" s="1"/>
  <c r="CZ522" i="1"/>
  <c r="Y522" i="1" s="1"/>
  <c r="O124" i="15"/>
  <c r="E124" i="15" s="1"/>
  <c r="G124" i="15" s="1"/>
  <c r="O33" i="13"/>
  <c r="E33" i="13" s="1"/>
  <c r="G33" i="13" s="1"/>
  <c r="O43" i="15"/>
  <c r="E43" i="15" s="1"/>
  <c r="G43" i="15" s="1"/>
  <c r="CP549" i="1"/>
  <c r="O549" i="1" s="1"/>
  <c r="CZ64" i="1"/>
  <c r="Y64" i="1" s="1"/>
  <c r="CY129" i="1"/>
  <c r="X129" i="1" s="1"/>
  <c r="CZ632" i="1"/>
  <c r="Y632" i="1" s="1"/>
  <c r="CZ645" i="1"/>
  <c r="Y645" i="1" s="1"/>
  <c r="O51" i="15"/>
  <c r="E51" i="15" s="1"/>
  <c r="G51" i="15" s="1"/>
  <c r="U1258" i="8"/>
  <c r="K1258" i="8" s="1"/>
  <c r="CP479" i="1"/>
  <c r="O479" i="1" s="1"/>
  <c r="O63" i="15"/>
  <c r="E63" i="15" s="1"/>
  <c r="G63" i="15" s="1"/>
  <c r="I150" i="17"/>
  <c r="J320" i="17"/>
  <c r="I184" i="17"/>
  <c r="CZ436" i="1"/>
  <c r="Y436" i="1" s="1"/>
  <c r="O147" i="15"/>
  <c r="E147" i="15" s="1"/>
  <c r="G147" i="15" s="1"/>
  <c r="I103" i="17"/>
  <c r="DM1173" i="8"/>
  <c r="CP646" i="1"/>
  <c r="O646" i="1" s="1"/>
  <c r="O31" i="15"/>
  <c r="E31" i="15" s="1"/>
  <c r="G31" i="15" s="1"/>
  <c r="O61" i="15"/>
  <c r="E61" i="15" s="1"/>
  <c r="G61" i="15" s="1"/>
  <c r="J241" i="17"/>
  <c r="CY322" i="1"/>
  <c r="X322" i="1" s="1"/>
  <c r="CP562" i="1"/>
  <c r="O562" i="1" s="1"/>
  <c r="I152" i="17"/>
  <c r="O42" i="15"/>
  <c r="E42" i="15" s="1"/>
  <c r="G42" i="15" s="1"/>
  <c r="O92" i="13"/>
  <c r="E92" i="13" s="1"/>
  <c r="G92" i="13" s="1"/>
  <c r="O57" i="15"/>
  <c r="E57" i="15" s="1"/>
  <c r="G57" i="15" s="1"/>
  <c r="CP246" i="1"/>
  <c r="O246" i="1" s="1"/>
  <c r="O101" i="13"/>
  <c r="E101" i="13" s="1"/>
  <c r="G101" i="13" s="1"/>
  <c r="O30" i="15"/>
  <c r="E30" i="15" s="1"/>
  <c r="G30" i="15" s="1"/>
  <c r="I71" i="17"/>
  <c r="O27" i="15"/>
  <c r="E27" i="15" s="1"/>
  <c r="G27" i="15" s="1"/>
  <c r="O36" i="15"/>
  <c r="E36" i="15" s="1"/>
  <c r="G36" i="15" s="1"/>
  <c r="CY233" i="1"/>
  <c r="X233" i="1" s="1"/>
  <c r="CP357" i="1"/>
  <c r="O357" i="1" s="1"/>
  <c r="O67" i="15"/>
  <c r="E67" i="15" s="1"/>
  <c r="G67" i="15" s="1"/>
  <c r="I69" i="17"/>
  <c r="O99" i="13"/>
  <c r="E99" i="13" s="1"/>
  <c r="G99" i="13" s="1"/>
  <c r="CP517" i="1"/>
  <c r="O517" i="1" s="1"/>
  <c r="CP628" i="1"/>
  <c r="O628" i="1" s="1"/>
  <c r="U1186" i="8"/>
  <c r="I1273" i="8"/>
  <c r="U1311" i="8"/>
  <c r="DS1311" i="8" s="1"/>
  <c r="K1383" i="8"/>
  <c r="H92" i="17"/>
  <c r="J92" i="17" s="1"/>
  <c r="H192" i="17"/>
  <c r="J192" i="17" s="1"/>
  <c r="H189" i="17"/>
  <c r="J189" i="17" s="1"/>
  <c r="H209" i="17"/>
  <c r="I209" i="17" s="1"/>
  <c r="H49" i="17"/>
  <c r="J49" i="17" s="1"/>
  <c r="H132" i="17"/>
  <c r="I132" i="17" s="1"/>
  <c r="O49" i="15"/>
  <c r="E49" i="15" s="1"/>
  <c r="G49" i="15" s="1"/>
  <c r="H73" i="17"/>
  <c r="I73" i="17" s="1"/>
  <c r="H225" i="17"/>
  <c r="J225" i="17" s="1"/>
  <c r="H36" i="17"/>
  <c r="I36" i="17" s="1"/>
  <c r="H44" i="17"/>
  <c r="J44" i="17" s="1"/>
  <c r="H57" i="17"/>
  <c r="I57" i="17" s="1"/>
  <c r="H169" i="17"/>
  <c r="I169" i="17" s="1"/>
  <c r="H250" i="17"/>
  <c r="I250" i="17" s="1"/>
  <c r="H330" i="17"/>
  <c r="J330" i="17" s="1"/>
  <c r="H28" i="17"/>
  <c r="I28" i="17" s="1"/>
  <c r="H205" i="17"/>
  <c r="I205" i="17" s="1"/>
  <c r="H248" i="17"/>
  <c r="I248" i="17" s="1"/>
  <c r="H314" i="17"/>
  <c r="I314" i="17" s="1"/>
  <c r="H310" i="17"/>
  <c r="I310" i="17" s="1"/>
  <c r="H303" i="17"/>
  <c r="J303" i="17" s="1"/>
  <c r="H270" i="17"/>
  <c r="I270" i="17" s="1"/>
  <c r="H267" i="17"/>
  <c r="J267" i="17" s="1"/>
  <c r="H141" i="17"/>
  <c r="J141" i="17" s="1"/>
  <c r="H177" i="17"/>
  <c r="I177" i="17" s="1"/>
  <c r="H178" i="17"/>
  <c r="I178" i="17" s="1"/>
  <c r="H327" i="17"/>
  <c r="J327" i="17" s="1"/>
  <c r="H159" i="17"/>
  <c r="J159" i="17" s="1"/>
  <c r="H120" i="17"/>
  <c r="I120" i="17" s="1"/>
  <c r="H88" i="17"/>
  <c r="J88" i="17" s="1"/>
  <c r="H67" i="17"/>
  <c r="J67" i="17" s="1"/>
  <c r="H258" i="17"/>
  <c r="J258" i="17" s="1"/>
  <c r="H64" i="17"/>
  <c r="J64" i="17" s="1"/>
  <c r="H78" i="17"/>
  <c r="J78" i="17" s="1"/>
  <c r="H41" i="17"/>
  <c r="J41" i="17" s="1"/>
  <c r="U1332" i="8"/>
  <c r="K1332" i="8" s="1"/>
  <c r="DM1171" i="8"/>
  <c r="I1205" i="8"/>
  <c r="I1224" i="8"/>
  <c r="DM1227" i="8"/>
  <c r="I1297" i="8"/>
  <c r="DM1319" i="8"/>
  <c r="H98" i="17"/>
  <c r="J98" i="17" s="1"/>
  <c r="H198" i="17"/>
  <c r="J198" i="17" s="1"/>
  <c r="H195" i="17"/>
  <c r="J195" i="17" s="1"/>
  <c r="H124" i="17"/>
  <c r="J124" i="17" s="1"/>
  <c r="H48" i="17"/>
  <c r="J48" i="17" s="1"/>
  <c r="H138" i="17"/>
  <c r="J138" i="17" s="1"/>
  <c r="H223" i="17"/>
  <c r="J223" i="17" s="1"/>
  <c r="H224" i="17"/>
  <c r="J224" i="17" s="1"/>
  <c r="H35" i="17"/>
  <c r="I35" i="17" s="1"/>
  <c r="H107" i="17"/>
  <c r="I107" i="17" s="1"/>
  <c r="H56" i="17"/>
  <c r="J56" i="17" s="1"/>
  <c r="H168" i="17"/>
  <c r="J168" i="17" s="1"/>
  <c r="H297" i="17"/>
  <c r="J297" i="17" s="1"/>
  <c r="H329" i="17"/>
  <c r="I329" i="17" s="1"/>
  <c r="H27" i="17"/>
  <c r="J27" i="17" s="1"/>
  <c r="H204" i="17"/>
  <c r="J204" i="17" s="1"/>
  <c r="H148" i="17"/>
  <c r="J148" i="17" s="1"/>
  <c r="H313" i="17"/>
  <c r="J313" i="17" s="1"/>
  <c r="H301" i="17"/>
  <c r="J301" i="17" s="1"/>
  <c r="H302" i="17"/>
  <c r="J302" i="17" s="1"/>
  <c r="H276" i="17"/>
  <c r="J276" i="17" s="1"/>
  <c r="H273" i="17"/>
  <c r="J273" i="17" s="1"/>
  <c r="H140" i="17"/>
  <c r="I140" i="17" s="1"/>
  <c r="H176" i="17"/>
  <c r="J176" i="17" s="1"/>
  <c r="H283" i="17"/>
  <c r="J283" i="17" s="1"/>
  <c r="H326" i="17"/>
  <c r="J326" i="17" s="1"/>
  <c r="H165" i="17"/>
  <c r="I165" i="17" s="1"/>
  <c r="H231" i="17"/>
  <c r="J231" i="17" s="1"/>
  <c r="H119" i="17"/>
  <c r="I119" i="17" s="1"/>
  <c r="H264" i="17"/>
  <c r="I264" i="17" s="1"/>
  <c r="H87" i="17"/>
  <c r="I87" i="17" s="1"/>
  <c r="H114" i="17"/>
  <c r="I114" i="17" s="1"/>
  <c r="H257" i="17"/>
  <c r="I257" i="17" s="1"/>
  <c r="H63" i="17"/>
  <c r="I63" i="17" s="1"/>
  <c r="H84" i="17"/>
  <c r="I84" i="17" s="1"/>
  <c r="H128" i="17"/>
  <c r="J128" i="17" s="1"/>
  <c r="I1189" i="8"/>
  <c r="K1220" i="8"/>
  <c r="U1206" i="8"/>
  <c r="K1206" i="8" s="1"/>
  <c r="GA739" i="1"/>
  <c r="I1314" i="8"/>
  <c r="I1333" i="8"/>
  <c r="I1347" i="8"/>
  <c r="H96" i="17"/>
  <c r="J96" i="17" s="1"/>
  <c r="H97" i="17"/>
  <c r="J97" i="17" s="1"/>
  <c r="H191" i="17"/>
  <c r="J191" i="17" s="1"/>
  <c r="H188" i="17"/>
  <c r="J188" i="17" s="1"/>
  <c r="H123" i="17"/>
  <c r="J123" i="17" s="1"/>
  <c r="H136" i="17"/>
  <c r="J136" i="17" s="1"/>
  <c r="H131" i="17"/>
  <c r="J131" i="17" s="1"/>
  <c r="H222" i="17"/>
  <c r="J222" i="17" s="1"/>
  <c r="H233" i="17"/>
  <c r="J233" i="17" s="1"/>
  <c r="H34" i="17"/>
  <c r="J34" i="17" s="1"/>
  <c r="H106" i="17"/>
  <c r="I106" i="17" s="1"/>
  <c r="H55" i="17"/>
  <c r="J55" i="17" s="1"/>
  <c r="H167" i="17"/>
  <c r="J167" i="17" s="1"/>
  <c r="H296" i="17"/>
  <c r="J296" i="17" s="1"/>
  <c r="O62" i="15"/>
  <c r="E62" i="15" s="1"/>
  <c r="G62" i="15" s="1"/>
  <c r="O44" i="15"/>
  <c r="E44" i="15" s="1"/>
  <c r="G44" i="15" s="1"/>
  <c r="H30" i="17"/>
  <c r="J30" i="17" s="1"/>
  <c r="H215" i="17"/>
  <c r="J215" i="17" s="1"/>
  <c r="H207" i="17"/>
  <c r="J207" i="17" s="1"/>
  <c r="H147" i="17"/>
  <c r="J147" i="17" s="1"/>
  <c r="H312" i="17"/>
  <c r="J312" i="17" s="1"/>
  <c r="H300" i="17"/>
  <c r="J300" i="17" s="1"/>
  <c r="H318" i="17"/>
  <c r="J318" i="17" s="1"/>
  <c r="H145" i="17"/>
  <c r="J145" i="17" s="1"/>
  <c r="H269" i="17"/>
  <c r="J269" i="17" s="1"/>
  <c r="H279" i="17"/>
  <c r="J279" i="17" s="1"/>
  <c r="H154" i="17"/>
  <c r="J154" i="17" s="1"/>
  <c r="H175" i="17"/>
  <c r="I175" i="17" s="1"/>
  <c r="H286" i="17"/>
  <c r="I286" i="17" s="1"/>
  <c r="H289" i="17"/>
  <c r="J289" i="17" s="1"/>
  <c r="H164" i="17"/>
  <c r="J164" i="17" s="1"/>
  <c r="H230" i="17"/>
  <c r="J230" i="17" s="1"/>
  <c r="H118" i="17"/>
  <c r="J118" i="17" s="1"/>
  <c r="H263" i="17"/>
  <c r="J263" i="17" s="1"/>
  <c r="O46" i="15"/>
  <c r="E46" i="15" s="1"/>
  <c r="G46" i="15" s="1"/>
  <c r="H86" i="17"/>
  <c r="J86" i="17" s="1"/>
  <c r="H113" i="17"/>
  <c r="J113" i="17" s="1"/>
  <c r="H256" i="17"/>
  <c r="J256" i="17" s="1"/>
  <c r="H110" i="17"/>
  <c r="J110" i="17" s="1"/>
  <c r="H83" i="17"/>
  <c r="J83" i="17" s="1"/>
  <c r="H40" i="17"/>
  <c r="I40" i="17" s="1"/>
  <c r="H127" i="17"/>
  <c r="J127" i="17" s="1"/>
  <c r="O26" i="15"/>
  <c r="E26" i="15" s="1"/>
  <c r="G26" i="15" s="1"/>
  <c r="U1346" i="8"/>
  <c r="DS1346" i="8" s="1"/>
  <c r="I1156" i="8"/>
  <c r="U1194" i="8"/>
  <c r="DS1194" i="8" s="1"/>
  <c r="I1255" i="8"/>
  <c r="K1270" i="8"/>
  <c r="I1357" i="8"/>
  <c r="U1367" i="8"/>
  <c r="DS1367" i="8" s="1"/>
  <c r="U1382" i="8"/>
  <c r="K1382" i="8" s="1"/>
  <c r="H95" i="17"/>
  <c r="J95" i="17" s="1"/>
  <c r="H187" i="17"/>
  <c r="J187" i="17" s="1"/>
  <c r="H197" i="17"/>
  <c r="J197" i="17" s="1"/>
  <c r="H194" i="17"/>
  <c r="J194" i="17" s="1"/>
  <c r="H125" i="17"/>
  <c r="J125" i="17" s="1"/>
  <c r="H135" i="17"/>
  <c r="J135" i="17" s="1"/>
  <c r="H137" i="17"/>
  <c r="J137" i="17" s="1"/>
  <c r="H76" i="17"/>
  <c r="J76" i="17" s="1"/>
  <c r="H221" i="17"/>
  <c r="J221" i="17" s="1"/>
  <c r="H236" i="17"/>
  <c r="I236" i="17" s="1"/>
  <c r="H33" i="17"/>
  <c r="J33" i="17" s="1"/>
  <c r="H54" i="17"/>
  <c r="J54" i="17" s="1"/>
  <c r="H101" i="17"/>
  <c r="I101" i="17" s="1"/>
  <c r="H171" i="17"/>
  <c r="J171" i="17" s="1"/>
  <c r="H295" i="17"/>
  <c r="J295" i="17" s="1"/>
  <c r="H31" i="17"/>
  <c r="J31" i="17" s="1"/>
  <c r="H218" i="17"/>
  <c r="I218" i="17" s="1"/>
  <c r="H206" i="17"/>
  <c r="J206" i="17" s="1"/>
  <c r="H244" i="17"/>
  <c r="I244" i="17" s="1"/>
  <c r="H309" i="17"/>
  <c r="J309" i="17" s="1"/>
  <c r="H299" i="17"/>
  <c r="I299" i="17" s="1"/>
  <c r="H317" i="17"/>
  <c r="J317" i="17" s="1"/>
  <c r="H144" i="17"/>
  <c r="I144" i="17" s="1"/>
  <c r="H275" i="17"/>
  <c r="J275" i="17" s="1"/>
  <c r="H272" i="17"/>
  <c r="I272" i="17" s="1"/>
  <c r="H157" i="17"/>
  <c r="I157" i="17" s="1"/>
  <c r="H174" i="17"/>
  <c r="J174" i="17" s="1"/>
  <c r="H285" i="17"/>
  <c r="J285" i="17" s="1"/>
  <c r="H288" i="17"/>
  <c r="I288" i="17" s="1"/>
  <c r="H162" i="17"/>
  <c r="J162" i="17" s="1"/>
  <c r="H163" i="17"/>
  <c r="I163" i="17" s="1"/>
  <c r="H229" i="17"/>
  <c r="J229" i="17" s="1"/>
  <c r="H117" i="17"/>
  <c r="I117" i="17" s="1"/>
  <c r="H61" i="17"/>
  <c r="J61" i="17" s="1"/>
  <c r="O53" i="13"/>
  <c r="E53" i="13" s="1"/>
  <c r="G53" i="13" s="1"/>
  <c r="H90" i="17"/>
  <c r="J90" i="17" s="1"/>
  <c r="H112" i="17"/>
  <c r="I112" i="17" s="1"/>
  <c r="H255" i="17"/>
  <c r="J255" i="17" s="1"/>
  <c r="H109" i="17"/>
  <c r="I109" i="17" s="1"/>
  <c r="H82" i="17"/>
  <c r="J82" i="17" s="1"/>
  <c r="H39" i="17"/>
  <c r="I39" i="17" s="1"/>
  <c r="H323" i="17"/>
  <c r="J323" i="17" s="1"/>
  <c r="U1227" i="8"/>
  <c r="K1227" i="8" s="1"/>
  <c r="U1208" i="8"/>
  <c r="K1208" i="8" s="1"/>
  <c r="I1243" i="8"/>
  <c r="K1252" i="8"/>
  <c r="DM1286" i="8"/>
  <c r="K1294" i="8"/>
  <c r="DM1315" i="8"/>
  <c r="H94" i="17"/>
  <c r="I94" i="17" s="1"/>
  <c r="H193" i="17"/>
  <c r="I193" i="17" s="1"/>
  <c r="H190" i="17"/>
  <c r="I190" i="17" s="1"/>
  <c r="H200" i="17"/>
  <c r="I200" i="17" s="1"/>
  <c r="H239" i="17"/>
  <c r="I239" i="17" s="1"/>
  <c r="H134" i="17"/>
  <c r="I134" i="17" s="1"/>
  <c r="O54" i="15"/>
  <c r="E54" i="15" s="1"/>
  <c r="G54" i="15" s="1"/>
  <c r="H75" i="17"/>
  <c r="I75" i="17" s="1"/>
  <c r="H220" i="17"/>
  <c r="I220" i="17" s="1"/>
  <c r="H235" i="17"/>
  <c r="J235" i="17" s="1"/>
  <c r="H46" i="17"/>
  <c r="J46" i="17" s="1"/>
  <c r="H53" i="17"/>
  <c r="J53" i="17" s="1"/>
  <c r="H100" i="17"/>
  <c r="J100" i="17" s="1"/>
  <c r="H252" i="17"/>
  <c r="I252" i="17" s="1"/>
  <c r="H294" i="17"/>
  <c r="J294" i="17" s="1"/>
  <c r="O28" i="15"/>
  <c r="E28" i="15" s="1"/>
  <c r="G28" i="15" s="1"/>
  <c r="H181" i="17"/>
  <c r="J181" i="17" s="1"/>
  <c r="H217" i="17"/>
  <c r="I217" i="17" s="1"/>
  <c r="H247" i="17"/>
  <c r="J247" i="17" s="1"/>
  <c r="H243" i="17"/>
  <c r="J243" i="17" s="1"/>
  <c r="H308" i="17"/>
  <c r="J308" i="17" s="1"/>
  <c r="H305" i="17"/>
  <c r="J305" i="17" s="1"/>
  <c r="H271" i="17"/>
  <c r="I271" i="17" s="1"/>
  <c r="H268" i="17"/>
  <c r="J268" i="17" s="1"/>
  <c r="H278" i="17"/>
  <c r="I278" i="17" s="1"/>
  <c r="H156" i="17"/>
  <c r="J156" i="17" s="1"/>
  <c r="H173" i="17"/>
  <c r="I173" i="17" s="1"/>
  <c r="H284" i="17"/>
  <c r="I284" i="17" s="1"/>
  <c r="O37" i="15"/>
  <c r="E37" i="15" s="1"/>
  <c r="G37" i="15" s="1"/>
  <c r="H161" i="17"/>
  <c r="J161" i="17" s="1"/>
  <c r="H228" i="17"/>
  <c r="I228" i="17" s="1"/>
  <c r="H60" i="17"/>
  <c r="J60" i="17" s="1"/>
  <c r="H89" i="17"/>
  <c r="I89" i="17" s="1"/>
  <c r="H115" i="17"/>
  <c r="I115" i="17" s="1"/>
  <c r="H261" i="17"/>
  <c r="J261" i="17" s="1"/>
  <c r="H80" i="17"/>
  <c r="I80" i="17" s="1"/>
  <c r="H81" i="17"/>
  <c r="I81" i="17" s="1"/>
  <c r="H38" i="17"/>
  <c r="I38" i="17" s="1"/>
  <c r="H322" i="17"/>
  <c r="I322" i="17" s="1"/>
  <c r="O21" i="15"/>
  <c r="E21" i="15" s="1"/>
  <c r="G21" i="15" s="1"/>
  <c r="I1197" i="8"/>
  <c r="U1169" i="8"/>
  <c r="K1169" i="8" s="1"/>
  <c r="U1202" i="8"/>
  <c r="K1202" i="8" s="1"/>
  <c r="U1225" i="8"/>
  <c r="K1225" i="8" s="1"/>
  <c r="I1236" i="8"/>
  <c r="U1269" i="8"/>
  <c r="K1269" i="8" s="1"/>
  <c r="DM1317" i="8"/>
  <c r="K1329" i="8"/>
  <c r="K1344" i="8"/>
  <c r="I1370" i="8"/>
  <c r="I1386" i="8"/>
  <c r="H93" i="17"/>
  <c r="J93" i="17" s="1"/>
  <c r="H199" i="17"/>
  <c r="I199" i="17" s="1"/>
  <c r="H196" i="17"/>
  <c r="J196" i="17" s="1"/>
  <c r="H210" i="17"/>
  <c r="J210" i="17" s="1"/>
  <c r="H238" i="17"/>
  <c r="J238" i="17" s="1"/>
  <c r="H133" i="17"/>
  <c r="J133" i="17" s="1"/>
  <c r="H74" i="17"/>
  <c r="J74" i="17" s="1"/>
  <c r="H226" i="17"/>
  <c r="I226" i="17" s="1"/>
  <c r="H234" i="17"/>
  <c r="I234" i="17" s="1"/>
  <c r="H45" i="17"/>
  <c r="J45" i="17" s="1"/>
  <c r="H52" i="17"/>
  <c r="I52" i="17" s="1"/>
  <c r="H170" i="17"/>
  <c r="I170" i="17" s="1"/>
  <c r="H251" i="17"/>
  <c r="J251" i="17" s="1"/>
  <c r="H331" i="17"/>
  <c r="I331" i="17" s="1"/>
  <c r="H182" i="17"/>
  <c r="I182" i="17" s="1"/>
  <c r="H216" i="17"/>
  <c r="I216" i="17" s="1"/>
  <c r="H246" i="17"/>
  <c r="I246" i="17" s="1"/>
  <c r="H315" i="17"/>
  <c r="I315" i="17" s="1"/>
  <c r="H307" i="17"/>
  <c r="I307" i="17" s="1"/>
  <c r="H304" i="17"/>
  <c r="J304" i="17" s="1"/>
  <c r="H277" i="17"/>
  <c r="J277" i="17" s="1"/>
  <c r="H274" i="17"/>
  <c r="J274" i="17" s="1"/>
  <c r="H142" i="17"/>
  <c r="J142" i="17" s="1"/>
  <c r="H155" i="17"/>
  <c r="J155" i="17" s="1"/>
  <c r="H179" i="17"/>
  <c r="J179" i="17" s="1"/>
  <c r="H325" i="17"/>
  <c r="J325" i="17" s="1"/>
  <c r="H160" i="17"/>
  <c r="J160" i="17" s="1"/>
  <c r="H121" i="17"/>
  <c r="J121" i="17" s="1"/>
  <c r="H59" i="17"/>
  <c r="I59" i="17" s="1"/>
  <c r="H66" i="17"/>
  <c r="J66" i="17" s="1"/>
  <c r="H259" i="17"/>
  <c r="J259" i="17" s="1"/>
  <c r="H260" i="17"/>
  <c r="J260" i="17" s="1"/>
  <c r="H79" i="17"/>
  <c r="J79" i="17" s="1"/>
  <c r="H42" i="17"/>
  <c r="I42" i="17" s="1"/>
  <c r="O48" i="13"/>
  <c r="E48" i="13" s="1"/>
  <c r="G48" i="13" s="1"/>
  <c r="CG739" i="1"/>
  <c r="EH739" i="1"/>
  <c r="EH607" i="1" s="1"/>
  <c r="U1221" i="8"/>
  <c r="K1221" i="8" s="1"/>
  <c r="AQ739" i="1"/>
  <c r="AQ607" i="1" s="1"/>
  <c r="FQ607" i="1"/>
  <c r="FQ418" i="1"/>
  <c r="U1330" i="8"/>
  <c r="DM1330" i="8" s="1"/>
  <c r="CP633" i="1"/>
  <c r="O633" i="1" s="1"/>
  <c r="EI739" i="1"/>
  <c r="DJ21" i="10" s="1"/>
  <c r="DR21" i="10"/>
  <c r="EL575" i="1"/>
  <c r="K1131" i="8" s="1"/>
  <c r="AT575" i="1"/>
  <c r="CY301" i="1"/>
  <c r="X301" i="1" s="1"/>
  <c r="U1312" i="8"/>
  <c r="DS1312" i="8" s="1"/>
  <c r="U1295" i="8"/>
  <c r="DS1295" i="8" s="1"/>
  <c r="I1421" i="8"/>
  <c r="EY21" i="7"/>
  <c r="DR21" i="7"/>
  <c r="K1445" i="8"/>
  <c r="U1013" i="8"/>
  <c r="DS1013" i="8" s="1"/>
  <c r="CP445" i="1"/>
  <c r="O445" i="1" s="1"/>
  <c r="CZ451" i="1"/>
  <c r="Y451" i="1" s="1"/>
  <c r="U955" i="8"/>
  <c r="K955" i="8" s="1"/>
  <c r="I958" i="8"/>
  <c r="CY530" i="1"/>
  <c r="X530" i="1" s="1"/>
  <c r="U999" i="8" s="1"/>
  <c r="K1046" i="8"/>
  <c r="I1074" i="8"/>
  <c r="U865" i="8"/>
  <c r="K865" i="8" s="1"/>
  <c r="DG19" i="10"/>
  <c r="CY449" i="1"/>
  <c r="X449" i="1" s="1"/>
  <c r="U831" i="8" s="1"/>
  <c r="I833" i="8"/>
  <c r="CY453" i="1"/>
  <c r="X453" i="1" s="1"/>
  <c r="U847" i="8" s="1"/>
  <c r="I880" i="8"/>
  <c r="I887" i="8"/>
  <c r="I899" i="8"/>
  <c r="K896" i="8"/>
  <c r="I941" i="8"/>
  <c r="CP524" i="1"/>
  <c r="O524" i="1" s="1"/>
  <c r="U974" i="8"/>
  <c r="I1001" i="8"/>
  <c r="I841" i="8"/>
  <c r="I849" i="8"/>
  <c r="I868" i="8"/>
  <c r="CZ469" i="1"/>
  <c r="Y469" i="1" s="1"/>
  <c r="CZ471" i="1"/>
  <c r="Y471" i="1" s="1"/>
  <c r="K914" i="8"/>
  <c r="I917" i="8"/>
  <c r="I991" i="8"/>
  <c r="I1014" i="8"/>
  <c r="I1049" i="8"/>
  <c r="U1071" i="8"/>
  <c r="DM1071" i="8" s="1"/>
  <c r="CP566" i="1"/>
  <c r="O566" i="1" s="1"/>
  <c r="GM566" i="1" s="1"/>
  <c r="GN566" i="1" s="1"/>
  <c r="DS19" i="10"/>
  <c r="DI19" i="10"/>
  <c r="I798" i="8"/>
  <c r="K795" i="8"/>
  <c r="K864" i="8"/>
  <c r="I977" i="8"/>
  <c r="I1030" i="8"/>
  <c r="U1012" i="8"/>
  <c r="I425" i="8"/>
  <c r="K422" i="8"/>
  <c r="I453" i="8"/>
  <c r="U460" i="8"/>
  <c r="K460" i="8" s="1"/>
  <c r="I471" i="8"/>
  <c r="K488" i="8"/>
  <c r="I507" i="8"/>
  <c r="I565" i="8"/>
  <c r="I617" i="8"/>
  <c r="U620" i="8"/>
  <c r="K620" i="8" s="1"/>
  <c r="K632" i="8"/>
  <c r="I635" i="8"/>
  <c r="U583" i="8"/>
  <c r="K583" i="8" s="1"/>
  <c r="U701" i="8"/>
  <c r="K701" i="8" s="1"/>
  <c r="K450" i="8"/>
  <c r="I524" i="8"/>
  <c r="U562" i="8"/>
  <c r="I593" i="8"/>
  <c r="I605" i="8"/>
  <c r="U675" i="8"/>
  <c r="K675" i="8" s="1"/>
  <c r="K715" i="8"/>
  <c r="U577" i="8"/>
  <c r="DM577" i="8" s="1"/>
  <c r="U590" i="8"/>
  <c r="K436" i="8"/>
  <c r="CP253" i="1"/>
  <c r="O253" i="1" s="1"/>
  <c r="I491" i="8"/>
  <c r="I550" i="8"/>
  <c r="I580" i="8"/>
  <c r="CZ312" i="1"/>
  <c r="Y312" i="1" s="1"/>
  <c r="K614" i="8"/>
  <c r="I659" i="8"/>
  <c r="K700" i="8"/>
  <c r="I439" i="8"/>
  <c r="K602" i="8"/>
  <c r="CP354" i="1"/>
  <c r="O354" i="1" s="1"/>
  <c r="U668" i="8"/>
  <c r="K668" i="8" s="1"/>
  <c r="I679" i="8"/>
  <c r="I704" i="8"/>
  <c r="I718" i="8"/>
  <c r="I70" i="8"/>
  <c r="I84" i="8"/>
  <c r="I155" i="8"/>
  <c r="I177" i="8"/>
  <c r="I232" i="8"/>
  <c r="I244" i="8"/>
  <c r="K259" i="8"/>
  <c r="DM265" i="8"/>
  <c r="I56" i="8"/>
  <c r="K119" i="8"/>
  <c r="I122" i="8"/>
  <c r="I138" i="8"/>
  <c r="I192" i="8"/>
  <c r="I207" i="8"/>
  <c r="U217" i="8"/>
  <c r="DS217" i="8" s="1"/>
  <c r="I262" i="8"/>
  <c r="K283" i="8"/>
  <c r="K327" i="8"/>
  <c r="U328" i="8"/>
  <c r="K328" i="8" s="1"/>
  <c r="I345" i="8"/>
  <c r="DM346" i="8"/>
  <c r="J348" i="8" s="1"/>
  <c r="U233" i="8"/>
  <c r="K233" i="8" s="1"/>
  <c r="U204" i="8"/>
  <c r="K204" i="8" s="1"/>
  <c r="K241" i="8"/>
  <c r="U263" i="8"/>
  <c r="K263" i="8" s="1"/>
  <c r="U275" i="8"/>
  <c r="K275" i="8" s="1"/>
  <c r="DM271" i="8"/>
  <c r="I306" i="8"/>
  <c r="I102" i="8"/>
  <c r="I220" i="8"/>
  <c r="I286" i="8"/>
  <c r="K303" i="8"/>
  <c r="DM317" i="8"/>
  <c r="U251" i="8"/>
  <c r="K251" i="8" s="1"/>
  <c r="I331" i="8"/>
  <c r="K342" i="8"/>
  <c r="EY22" i="7"/>
  <c r="I1486" i="8"/>
  <c r="R1394" i="8"/>
  <c r="CP668" i="1"/>
  <c r="O668" i="1" s="1"/>
  <c r="HL1387" i="8"/>
  <c r="GS1387" i="8"/>
  <c r="DK1387" i="8"/>
  <c r="HF1387" i="8"/>
  <c r="GQ1387" i="8"/>
  <c r="I1387" i="8"/>
  <c r="HB1387" i="8"/>
  <c r="GP1387" i="8"/>
  <c r="HN1387" i="8"/>
  <c r="GJ1387" i="8"/>
  <c r="GN1387" i="8"/>
  <c r="HN1385" i="8"/>
  <c r="GZ1385" i="8"/>
  <c r="HL1385" i="8"/>
  <c r="DQ1385" i="8"/>
  <c r="HF1385" i="8"/>
  <c r="I1385" i="8"/>
  <c r="HB1385" i="8"/>
  <c r="HB1384" i="8"/>
  <c r="HN1384" i="8"/>
  <c r="GY1384" i="8"/>
  <c r="HL1384" i="8"/>
  <c r="DQ1384" i="8"/>
  <c r="HF1384" i="8"/>
  <c r="I1384" i="8"/>
  <c r="CP735" i="1"/>
  <c r="O735" i="1" s="1"/>
  <c r="DM1389" i="8"/>
  <c r="U1389" i="8"/>
  <c r="K1389" i="8" s="1"/>
  <c r="DM1387" i="8"/>
  <c r="U1387" i="8"/>
  <c r="K1387" i="8" s="1"/>
  <c r="HB1391" i="8"/>
  <c r="GP1391" i="8"/>
  <c r="HN1391" i="8"/>
  <c r="GJ1391" i="8"/>
  <c r="GN1391" i="8"/>
  <c r="HL1391" i="8"/>
  <c r="GS1391" i="8"/>
  <c r="DK1391" i="8"/>
  <c r="HF1391" i="8"/>
  <c r="GQ1391" i="8"/>
  <c r="I1391" i="8"/>
  <c r="U1381" i="8"/>
  <c r="DG1381" i="8"/>
  <c r="K1409" i="8" s="1"/>
  <c r="U1391" i="8"/>
  <c r="K1391" i="8" s="1"/>
  <c r="DM1391" i="8"/>
  <c r="HX1383" i="8"/>
  <c r="I1383" i="8"/>
  <c r="HF1389" i="8"/>
  <c r="GQ1389" i="8"/>
  <c r="I1389" i="8"/>
  <c r="HB1389" i="8"/>
  <c r="GP1389" i="8"/>
  <c r="HN1389" i="8"/>
  <c r="GJ1389" i="8"/>
  <c r="GN1389" i="8"/>
  <c r="HL1389" i="8"/>
  <c r="GS1389" i="8"/>
  <c r="DK1389" i="8"/>
  <c r="HL1381" i="8"/>
  <c r="GK1381" i="8"/>
  <c r="I1409" i="8" s="1"/>
  <c r="HF1381" i="8"/>
  <c r="GJ1381" i="8"/>
  <c r="HB1381" i="8"/>
  <c r="DQ1381" i="8"/>
  <c r="HN1381" i="8"/>
  <c r="HX1381" i="8"/>
  <c r="I1381" i="8"/>
  <c r="HF1382" i="8"/>
  <c r="DQ1382" i="8"/>
  <c r="HB1382" i="8"/>
  <c r="I1382" i="8"/>
  <c r="HN1382" i="8"/>
  <c r="GL1382" i="8"/>
  <c r="HL1382" i="8"/>
  <c r="GJ1382" i="8"/>
  <c r="DS1382" i="8"/>
  <c r="CP734" i="1"/>
  <c r="O734" i="1" s="1"/>
  <c r="GM734" i="1" s="1"/>
  <c r="GN734" i="1" s="1"/>
  <c r="H1343" i="8"/>
  <c r="R1378" i="8"/>
  <c r="DM1373" i="8"/>
  <c r="U1373" i="8"/>
  <c r="K1373" i="8" s="1"/>
  <c r="HN1369" i="8"/>
  <c r="GZ1369" i="8"/>
  <c r="HL1369" i="8"/>
  <c r="DQ1369" i="8"/>
  <c r="HF1369" i="8"/>
  <c r="I1369" i="8"/>
  <c r="HB1369" i="8"/>
  <c r="HB1368" i="8"/>
  <c r="HN1368" i="8"/>
  <c r="GY1368" i="8"/>
  <c r="HL1368" i="8"/>
  <c r="DQ1368" i="8"/>
  <c r="HF1368" i="8"/>
  <c r="I1368" i="8"/>
  <c r="HL1367" i="8"/>
  <c r="GJ1367" i="8"/>
  <c r="HF1367" i="8"/>
  <c r="DQ1367" i="8"/>
  <c r="HB1367" i="8"/>
  <c r="I1367" i="8"/>
  <c r="HN1367" i="8"/>
  <c r="GL1367" i="8"/>
  <c r="U1366" i="8"/>
  <c r="DG1366" i="8"/>
  <c r="K1408" i="8" s="1"/>
  <c r="CP724" i="1"/>
  <c r="O724" i="1" s="1"/>
  <c r="GM724" i="1" s="1"/>
  <c r="GN724" i="1" s="1"/>
  <c r="CP728" i="1"/>
  <c r="O728" i="1" s="1"/>
  <c r="GM728" i="1" s="1"/>
  <c r="GN728" i="1" s="1"/>
  <c r="DM1371" i="8"/>
  <c r="U1371" i="8"/>
  <c r="K1371" i="8" s="1"/>
  <c r="HF1373" i="8"/>
  <c r="GQ1373" i="8"/>
  <c r="I1373" i="8"/>
  <c r="HB1373" i="8"/>
  <c r="GP1373" i="8"/>
  <c r="HN1373" i="8"/>
  <c r="GJ1373" i="8"/>
  <c r="GN1373" i="8"/>
  <c r="HL1373" i="8"/>
  <c r="GS1373" i="8"/>
  <c r="DK1373" i="8"/>
  <c r="HN1366" i="8"/>
  <c r="HX1366" i="8"/>
  <c r="I1366" i="8"/>
  <c r="HL1366" i="8"/>
  <c r="GK1366" i="8"/>
  <c r="I1408" i="8" s="1"/>
  <c r="HF1366" i="8"/>
  <c r="GJ1366" i="8"/>
  <c r="HB1366" i="8"/>
  <c r="DQ1366" i="8"/>
  <c r="HL1371" i="8"/>
  <c r="GS1371" i="8"/>
  <c r="DK1371" i="8"/>
  <c r="HF1371" i="8"/>
  <c r="GQ1371" i="8"/>
  <c r="I1371" i="8"/>
  <c r="HB1371" i="8"/>
  <c r="GP1371" i="8"/>
  <c r="HN1371" i="8"/>
  <c r="GJ1371" i="8"/>
  <c r="GN1371" i="8"/>
  <c r="HB1375" i="8"/>
  <c r="GP1375" i="8"/>
  <c r="HN1375" i="8"/>
  <c r="GJ1375" i="8"/>
  <c r="GN1375" i="8"/>
  <c r="HL1375" i="8"/>
  <c r="GS1375" i="8"/>
  <c r="DK1375" i="8"/>
  <c r="HF1375" i="8"/>
  <c r="GQ1375" i="8"/>
  <c r="I1375" i="8"/>
  <c r="T1343" i="8"/>
  <c r="DQ1343" i="8" s="1"/>
  <c r="CP702" i="1"/>
  <c r="O702" i="1" s="1"/>
  <c r="R1363" i="8"/>
  <c r="CP708" i="1"/>
  <c r="O708" i="1" s="1"/>
  <c r="U1328" i="8"/>
  <c r="K1328" i="8" s="1"/>
  <c r="CP707" i="1"/>
  <c r="O707" i="1" s="1"/>
  <c r="CP697" i="1"/>
  <c r="O697" i="1" s="1"/>
  <c r="GM697" i="1" s="1"/>
  <c r="GN697" i="1" s="1"/>
  <c r="CP710" i="1"/>
  <c r="O710" i="1" s="1"/>
  <c r="GM710" i="1" s="1"/>
  <c r="GN710" i="1" s="1"/>
  <c r="U1343" i="8"/>
  <c r="DS1343" i="8" s="1"/>
  <c r="CP713" i="1"/>
  <c r="O713" i="1" s="1"/>
  <c r="U1171" i="8"/>
  <c r="K1171" i="8" s="1"/>
  <c r="HF1358" i="8"/>
  <c r="GQ1358" i="8"/>
  <c r="I1358" i="8"/>
  <c r="HB1358" i="8"/>
  <c r="GP1358" i="8"/>
  <c r="HN1358" i="8"/>
  <c r="GJ1358" i="8"/>
  <c r="GN1358" i="8"/>
  <c r="HL1358" i="8"/>
  <c r="GS1358" i="8"/>
  <c r="DK1358" i="8"/>
  <c r="HN1355" i="8"/>
  <c r="GY1355" i="8"/>
  <c r="HL1355" i="8"/>
  <c r="DQ1355" i="8"/>
  <c r="HF1355" i="8"/>
  <c r="I1355" i="8"/>
  <c r="HB1355" i="8"/>
  <c r="HL1354" i="8"/>
  <c r="GK1354" i="8"/>
  <c r="HF1354" i="8"/>
  <c r="GJ1354" i="8"/>
  <c r="HB1354" i="8"/>
  <c r="DQ1354" i="8"/>
  <c r="HN1354" i="8"/>
  <c r="HX1354" i="8"/>
  <c r="I1354" i="8"/>
  <c r="CP489" i="1"/>
  <c r="O489" i="1" s="1"/>
  <c r="CP717" i="1"/>
  <c r="O717" i="1" s="1"/>
  <c r="U1354" i="8"/>
  <c r="DG1354" i="8"/>
  <c r="U1360" i="8"/>
  <c r="K1360" i="8" s="1"/>
  <c r="DM1360" i="8"/>
  <c r="HB1360" i="8"/>
  <c r="GP1360" i="8"/>
  <c r="HN1360" i="8"/>
  <c r="GJ1360" i="8"/>
  <c r="GN1360" i="8"/>
  <c r="HL1360" i="8"/>
  <c r="GS1360" i="8"/>
  <c r="DK1360" i="8"/>
  <c r="HF1360" i="8"/>
  <c r="GQ1360" i="8"/>
  <c r="I1360" i="8"/>
  <c r="HL1356" i="8"/>
  <c r="DQ1356" i="8"/>
  <c r="HF1356" i="8"/>
  <c r="I1356" i="8"/>
  <c r="HB1356" i="8"/>
  <c r="HN1356" i="8"/>
  <c r="GZ1356" i="8"/>
  <c r="DM1358" i="8"/>
  <c r="U1358" i="8"/>
  <c r="K1358" i="8" s="1"/>
  <c r="CP718" i="1"/>
  <c r="O718" i="1" s="1"/>
  <c r="U1317" i="8"/>
  <c r="K1317" i="8" s="1"/>
  <c r="CP711" i="1"/>
  <c r="O711" i="1" s="1"/>
  <c r="GM711" i="1" s="1"/>
  <c r="GN711" i="1" s="1"/>
  <c r="K1346" i="8"/>
  <c r="HB1348" i="8"/>
  <c r="GP1348" i="8"/>
  <c r="HN1348" i="8"/>
  <c r="GJ1348" i="8"/>
  <c r="GN1348" i="8"/>
  <c r="HL1348" i="8"/>
  <c r="GS1348" i="8"/>
  <c r="DK1348" i="8"/>
  <c r="H1350" i="8" s="1"/>
  <c r="HF1348" i="8"/>
  <c r="GQ1348" i="8"/>
  <c r="I1348" i="8"/>
  <c r="HB1342" i="8"/>
  <c r="DQ1342" i="8"/>
  <c r="HN1342" i="8"/>
  <c r="HX1342" i="8"/>
  <c r="I1342" i="8"/>
  <c r="HL1342" i="8"/>
  <c r="GK1342" i="8"/>
  <c r="I1405" i="8" s="1"/>
  <c r="HF1342" i="8"/>
  <c r="GJ1342" i="8"/>
  <c r="DG1342" i="8"/>
  <c r="K1405" i="8" s="1"/>
  <c r="U1342" i="8"/>
  <c r="HL1345" i="8"/>
  <c r="DQ1345" i="8"/>
  <c r="HF1345" i="8"/>
  <c r="I1345" i="8"/>
  <c r="HB1345" i="8"/>
  <c r="HN1345" i="8"/>
  <c r="GY1345" i="8"/>
  <c r="U1348" i="8"/>
  <c r="K1348" i="8" s="1"/>
  <c r="DM1348" i="8"/>
  <c r="J1350" i="8" s="1"/>
  <c r="I1344" i="8"/>
  <c r="HX1344" i="8"/>
  <c r="HF1346" i="8"/>
  <c r="I1346" i="8"/>
  <c r="HB1346" i="8"/>
  <c r="HN1346" i="8"/>
  <c r="GZ1346" i="8"/>
  <c r="HL1346" i="8"/>
  <c r="DQ1346" i="8"/>
  <c r="R1339" i="8"/>
  <c r="CP698" i="1"/>
  <c r="O698" i="1" s="1"/>
  <c r="DM1334" i="8"/>
  <c r="U1334" i="8"/>
  <c r="K1334" i="8" s="1"/>
  <c r="HF1330" i="8"/>
  <c r="GS1330" i="8"/>
  <c r="DK1330" i="8"/>
  <c r="HB1330" i="8"/>
  <c r="GQ1330" i="8"/>
  <c r="GJ1330" i="8"/>
  <c r="HN1330" i="8"/>
  <c r="GP1330" i="8"/>
  <c r="I1330" i="8"/>
  <c r="HL1330" i="8"/>
  <c r="GN1330" i="8"/>
  <c r="HL1332" i="8"/>
  <c r="DQ1332" i="8"/>
  <c r="HF1332" i="8"/>
  <c r="I1332" i="8"/>
  <c r="HB1332" i="8"/>
  <c r="HN1332" i="8"/>
  <c r="GZ1332" i="8"/>
  <c r="U1327" i="8"/>
  <c r="DG1327" i="8"/>
  <c r="HF1334" i="8"/>
  <c r="GQ1334" i="8"/>
  <c r="I1334" i="8"/>
  <c r="HB1334" i="8"/>
  <c r="GP1334" i="8"/>
  <c r="HN1334" i="8"/>
  <c r="GJ1334" i="8"/>
  <c r="GN1334" i="8"/>
  <c r="HL1334" i="8"/>
  <c r="GS1334" i="8"/>
  <c r="DK1334" i="8"/>
  <c r="HX1329" i="8"/>
  <c r="I1329" i="8"/>
  <c r="U1336" i="8"/>
  <c r="K1336" i="8" s="1"/>
  <c r="DM1336" i="8"/>
  <c r="HN1331" i="8"/>
  <c r="GY1331" i="8"/>
  <c r="HL1331" i="8"/>
  <c r="DQ1331" i="8"/>
  <c r="HF1331" i="8"/>
  <c r="I1331" i="8"/>
  <c r="HB1331" i="8"/>
  <c r="HL1327" i="8"/>
  <c r="GK1327" i="8"/>
  <c r="HF1327" i="8"/>
  <c r="GJ1327" i="8"/>
  <c r="HB1327" i="8"/>
  <c r="DQ1327" i="8"/>
  <c r="HN1327" i="8"/>
  <c r="HX1327" i="8"/>
  <c r="I1327" i="8"/>
  <c r="HB1336" i="8"/>
  <c r="GP1336" i="8"/>
  <c r="HN1336" i="8"/>
  <c r="GJ1336" i="8"/>
  <c r="GN1336" i="8"/>
  <c r="HL1336" i="8"/>
  <c r="GS1336" i="8"/>
  <c r="DK1336" i="8"/>
  <c r="HF1336" i="8"/>
  <c r="GQ1336" i="8"/>
  <c r="I1336" i="8"/>
  <c r="HF1328" i="8"/>
  <c r="DQ1328" i="8"/>
  <c r="HB1328" i="8"/>
  <c r="I1328" i="8"/>
  <c r="HN1328" i="8"/>
  <c r="GL1328" i="8"/>
  <c r="HL1328" i="8"/>
  <c r="GJ1328" i="8"/>
  <c r="U1319" i="8"/>
  <c r="K1319" i="8" s="1"/>
  <c r="R1324" i="8"/>
  <c r="HN1315" i="8"/>
  <c r="GJ1315" i="8"/>
  <c r="GN1315" i="8"/>
  <c r="HL1315" i="8"/>
  <c r="GS1315" i="8"/>
  <c r="DK1315" i="8"/>
  <c r="HF1315" i="8"/>
  <c r="GQ1315" i="8"/>
  <c r="I1315" i="8"/>
  <c r="HB1315" i="8"/>
  <c r="GP1315" i="8"/>
  <c r="U1321" i="8"/>
  <c r="K1321" i="8" s="1"/>
  <c r="DM1321" i="8"/>
  <c r="DG1310" i="8"/>
  <c r="U1310" i="8"/>
  <c r="HN1311" i="8"/>
  <c r="GL1311" i="8"/>
  <c r="HL1311" i="8"/>
  <c r="GJ1311" i="8"/>
  <c r="HF1311" i="8"/>
  <c r="DQ1311" i="8"/>
  <c r="HB1311" i="8"/>
  <c r="I1311" i="8"/>
  <c r="HF1312" i="8"/>
  <c r="I1312" i="8"/>
  <c r="HB1312" i="8"/>
  <c r="HN1312" i="8"/>
  <c r="GY1312" i="8"/>
  <c r="HL1312" i="8"/>
  <c r="DQ1312" i="8"/>
  <c r="HF1319" i="8"/>
  <c r="GQ1319" i="8"/>
  <c r="I1319" i="8"/>
  <c r="HB1319" i="8"/>
  <c r="GP1319" i="8"/>
  <c r="HN1319" i="8"/>
  <c r="GJ1319" i="8"/>
  <c r="GN1319" i="8"/>
  <c r="HL1319" i="8"/>
  <c r="GS1319" i="8"/>
  <c r="DK1319" i="8"/>
  <c r="K1311" i="8"/>
  <c r="CP700" i="1"/>
  <c r="O700" i="1" s="1"/>
  <c r="CP704" i="1"/>
  <c r="O704" i="1" s="1"/>
  <c r="GM704" i="1" s="1"/>
  <c r="GN704" i="1" s="1"/>
  <c r="CP705" i="1"/>
  <c r="O705" i="1" s="1"/>
  <c r="HL1317" i="8"/>
  <c r="GS1317" i="8"/>
  <c r="DK1317" i="8"/>
  <c r="HF1317" i="8"/>
  <c r="GQ1317" i="8"/>
  <c r="I1317" i="8"/>
  <c r="HB1317" i="8"/>
  <c r="GP1317" i="8"/>
  <c r="HN1317" i="8"/>
  <c r="GJ1317" i="8"/>
  <c r="GN1317" i="8"/>
  <c r="HB1321" i="8"/>
  <c r="GP1321" i="8"/>
  <c r="HN1321" i="8"/>
  <c r="GJ1321" i="8"/>
  <c r="GN1321" i="8"/>
  <c r="HL1321" i="8"/>
  <c r="GS1321" i="8"/>
  <c r="DK1321" i="8"/>
  <c r="HF1321" i="8"/>
  <c r="GQ1321" i="8"/>
  <c r="I1321" i="8"/>
  <c r="HB1310" i="8"/>
  <c r="DQ1310" i="8"/>
  <c r="HN1310" i="8"/>
  <c r="HX1310" i="8"/>
  <c r="I1310" i="8"/>
  <c r="HL1310" i="8"/>
  <c r="GK1310" i="8"/>
  <c r="HF1310" i="8"/>
  <c r="GJ1310" i="8"/>
  <c r="HB1313" i="8"/>
  <c r="HN1313" i="8"/>
  <c r="GZ1313" i="8"/>
  <c r="HL1313" i="8"/>
  <c r="DQ1313" i="8"/>
  <c r="HF1313" i="8"/>
  <c r="I1313" i="8"/>
  <c r="AB671" i="1"/>
  <c r="GM660" i="1"/>
  <c r="GN660" i="1" s="1"/>
  <c r="HL1300" i="8"/>
  <c r="GS1300" i="8"/>
  <c r="DK1300" i="8"/>
  <c r="HF1300" i="8"/>
  <c r="GQ1300" i="8"/>
  <c r="I1300" i="8"/>
  <c r="HB1300" i="8"/>
  <c r="GP1300" i="8"/>
  <c r="HN1300" i="8"/>
  <c r="GJ1300" i="8"/>
  <c r="GN1300" i="8"/>
  <c r="HB1296" i="8"/>
  <c r="HN1296" i="8"/>
  <c r="GZ1296" i="8"/>
  <c r="HL1296" i="8"/>
  <c r="DQ1296" i="8"/>
  <c r="HF1296" i="8"/>
  <c r="I1296" i="8"/>
  <c r="DM1298" i="8"/>
  <c r="U1298" i="8"/>
  <c r="K1298" i="8" s="1"/>
  <c r="HN1292" i="8"/>
  <c r="HX1292" i="8"/>
  <c r="I1292" i="8"/>
  <c r="HL1292" i="8"/>
  <c r="GK1292" i="8"/>
  <c r="HF1292" i="8"/>
  <c r="GJ1292" i="8"/>
  <c r="HB1292" i="8"/>
  <c r="DQ1292" i="8"/>
  <c r="U1292" i="8"/>
  <c r="DG1292" i="8"/>
  <c r="H1269" i="8"/>
  <c r="CP692" i="1"/>
  <c r="O692" i="1" s="1"/>
  <c r="HF1302" i="8"/>
  <c r="GQ1302" i="8"/>
  <c r="I1302" i="8"/>
  <c r="HB1302" i="8"/>
  <c r="GP1302" i="8"/>
  <c r="HN1302" i="8"/>
  <c r="GJ1302" i="8"/>
  <c r="GN1302" i="8"/>
  <c r="HL1302" i="8"/>
  <c r="GS1302" i="8"/>
  <c r="DK1302" i="8"/>
  <c r="HF1295" i="8"/>
  <c r="I1295" i="8"/>
  <c r="HB1295" i="8"/>
  <c r="HN1295" i="8"/>
  <c r="GY1295" i="8"/>
  <c r="HL1295" i="8"/>
  <c r="DQ1295" i="8"/>
  <c r="HN1298" i="8"/>
  <c r="GJ1298" i="8"/>
  <c r="GN1298" i="8"/>
  <c r="HL1298" i="8"/>
  <c r="GS1298" i="8"/>
  <c r="DK1298" i="8"/>
  <c r="HF1298" i="8"/>
  <c r="GQ1298" i="8"/>
  <c r="I1298" i="8"/>
  <c r="HB1298" i="8"/>
  <c r="GP1298" i="8"/>
  <c r="U1304" i="8"/>
  <c r="K1304" i="8" s="1"/>
  <c r="DM1304" i="8"/>
  <c r="CP537" i="1"/>
  <c r="O537" i="1" s="1"/>
  <c r="HX1294" i="8"/>
  <c r="I1294" i="8"/>
  <c r="HB1304" i="8"/>
  <c r="GP1304" i="8"/>
  <c r="HN1304" i="8"/>
  <c r="GJ1304" i="8"/>
  <c r="GN1304" i="8"/>
  <c r="HL1304" i="8"/>
  <c r="GS1304" i="8"/>
  <c r="DK1304" i="8"/>
  <c r="HF1304" i="8"/>
  <c r="GQ1304" i="8"/>
  <c r="I1304" i="8"/>
  <c r="CR687" i="1"/>
  <c r="Q687" i="1" s="1"/>
  <c r="T1293" i="8"/>
  <c r="R1307" i="8" s="1"/>
  <c r="H1293" i="8"/>
  <c r="GM691" i="1"/>
  <c r="GN691" i="1" s="1"/>
  <c r="CP690" i="1"/>
  <c r="O690" i="1" s="1"/>
  <c r="GM690" i="1" s="1"/>
  <c r="GN690" i="1" s="1"/>
  <c r="CP694" i="1"/>
  <c r="O694" i="1" s="1"/>
  <c r="GM694" i="1" s="1"/>
  <c r="GN694" i="1" s="1"/>
  <c r="CP444" i="1"/>
  <c r="O444" i="1" s="1"/>
  <c r="DM1225" i="8"/>
  <c r="CY507" i="1"/>
  <c r="X507" i="1" s="1"/>
  <c r="DM1276" i="8"/>
  <c r="U1276" i="8"/>
  <c r="K1276" i="8" s="1"/>
  <c r="HF1284" i="8"/>
  <c r="GQ1284" i="8"/>
  <c r="I1284" i="8"/>
  <c r="HB1284" i="8"/>
  <c r="GP1284" i="8"/>
  <c r="HN1284" i="8"/>
  <c r="GJ1284" i="8"/>
  <c r="GN1284" i="8"/>
  <c r="HL1284" i="8"/>
  <c r="GS1284" i="8"/>
  <c r="DK1284" i="8"/>
  <c r="U1278" i="8"/>
  <c r="K1278" i="8" s="1"/>
  <c r="DM1278" i="8"/>
  <c r="T1269" i="8"/>
  <c r="DQ1269" i="8" s="1"/>
  <c r="HB1286" i="8"/>
  <c r="GP1286" i="8"/>
  <c r="HN1286" i="8"/>
  <c r="GJ1286" i="8"/>
  <c r="GN1286" i="8"/>
  <c r="HL1286" i="8"/>
  <c r="GS1286" i="8"/>
  <c r="DK1286" i="8"/>
  <c r="HF1286" i="8"/>
  <c r="GQ1286" i="8"/>
  <c r="I1286" i="8"/>
  <c r="HF1276" i="8"/>
  <c r="GQ1276" i="8"/>
  <c r="I1276" i="8"/>
  <c r="HB1276" i="8"/>
  <c r="GP1276" i="8"/>
  <c r="HN1276" i="8"/>
  <c r="GJ1276" i="8"/>
  <c r="GN1276" i="8"/>
  <c r="HL1276" i="8"/>
  <c r="GS1276" i="8"/>
  <c r="DK1276" i="8"/>
  <c r="CP671" i="1"/>
  <c r="O671" i="1" s="1"/>
  <c r="U1268" i="8"/>
  <c r="DG1268" i="8"/>
  <c r="DM1282" i="8"/>
  <c r="U1282" i="8"/>
  <c r="K1282" i="8" s="1"/>
  <c r="HL1282" i="8"/>
  <c r="GS1282" i="8"/>
  <c r="DK1282" i="8"/>
  <c r="HF1282" i="8"/>
  <c r="GQ1282" i="8"/>
  <c r="I1282" i="8"/>
  <c r="HB1282" i="8"/>
  <c r="GP1282" i="8"/>
  <c r="HN1282" i="8"/>
  <c r="GJ1282" i="8"/>
  <c r="GN1282" i="8"/>
  <c r="HX1270" i="8"/>
  <c r="I1270" i="8"/>
  <c r="HL1274" i="8"/>
  <c r="GS1274" i="8"/>
  <c r="DK1274" i="8"/>
  <c r="HF1274" i="8"/>
  <c r="GQ1274" i="8"/>
  <c r="I1274" i="8"/>
  <c r="HB1274" i="8"/>
  <c r="GP1274" i="8"/>
  <c r="HN1274" i="8"/>
  <c r="GJ1274" i="8"/>
  <c r="GN1274" i="8"/>
  <c r="HL1268" i="8"/>
  <c r="GK1268" i="8"/>
  <c r="HF1268" i="8"/>
  <c r="GJ1268" i="8"/>
  <c r="HB1268" i="8"/>
  <c r="DQ1268" i="8"/>
  <c r="HN1268" i="8"/>
  <c r="HX1268" i="8"/>
  <c r="I1268" i="8"/>
  <c r="HB1278" i="8"/>
  <c r="GP1278" i="8"/>
  <c r="HN1278" i="8"/>
  <c r="GJ1278" i="8"/>
  <c r="GN1278" i="8"/>
  <c r="HL1278" i="8"/>
  <c r="GS1278" i="8"/>
  <c r="DK1278" i="8"/>
  <c r="HF1278" i="8"/>
  <c r="GQ1278" i="8"/>
  <c r="I1278" i="8"/>
  <c r="CP555" i="1"/>
  <c r="O555" i="1" s="1"/>
  <c r="DM1284" i="8"/>
  <c r="U1284" i="8"/>
  <c r="K1284" i="8" s="1"/>
  <c r="DM1280" i="8"/>
  <c r="U1280" i="8"/>
  <c r="K1280" i="8" s="1"/>
  <c r="DM1274" i="8"/>
  <c r="U1274" i="8"/>
  <c r="K1274" i="8" s="1"/>
  <c r="HN1272" i="8"/>
  <c r="GZ1272" i="8"/>
  <c r="HL1272" i="8"/>
  <c r="DQ1272" i="8"/>
  <c r="HF1272" i="8"/>
  <c r="I1272" i="8"/>
  <c r="HB1272" i="8"/>
  <c r="HB1271" i="8"/>
  <c r="HN1271" i="8"/>
  <c r="GY1271" i="8"/>
  <c r="HL1271" i="8"/>
  <c r="DQ1271" i="8"/>
  <c r="HF1271" i="8"/>
  <c r="I1271" i="8"/>
  <c r="HN1280" i="8"/>
  <c r="GJ1280" i="8"/>
  <c r="GN1280" i="8"/>
  <c r="HL1280" i="8"/>
  <c r="GS1280" i="8"/>
  <c r="DK1280" i="8"/>
  <c r="HF1280" i="8"/>
  <c r="GQ1280" i="8"/>
  <c r="I1280" i="8"/>
  <c r="HB1280" i="8"/>
  <c r="GP1280" i="8"/>
  <c r="DS1269" i="8"/>
  <c r="GM685" i="1"/>
  <c r="GN685" i="1" s="1"/>
  <c r="CP678" i="1"/>
  <c r="O678" i="1" s="1"/>
  <c r="CP672" i="1"/>
  <c r="O672" i="1" s="1"/>
  <c r="GM672" i="1" s="1"/>
  <c r="GN672" i="1" s="1"/>
  <c r="CP676" i="1"/>
  <c r="O676" i="1" s="1"/>
  <c r="CP680" i="1"/>
  <c r="O680" i="1" s="1"/>
  <c r="CP684" i="1"/>
  <c r="O684" i="1" s="1"/>
  <c r="GM684" i="1" s="1"/>
  <c r="GN684" i="1" s="1"/>
  <c r="DM1169" i="8"/>
  <c r="EB739" i="1"/>
  <c r="EB607" i="1" s="1"/>
  <c r="AJ739" i="1"/>
  <c r="AH739" i="1"/>
  <c r="AH607" i="1" s="1"/>
  <c r="AB569" i="1"/>
  <c r="CY565" i="1"/>
  <c r="X565" i="1" s="1"/>
  <c r="CZ530" i="1"/>
  <c r="Y530" i="1" s="1"/>
  <c r="CY617" i="1"/>
  <c r="X617" i="1" s="1"/>
  <c r="CY623" i="1"/>
  <c r="X623" i="1" s="1"/>
  <c r="CZ553" i="1"/>
  <c r="Y553" i="1" s="1"/>
  <c r="CZ523" i="1"/>
  <c r="Y523" i="1" s="1"/>
  <c r="CP622" i="1"/>
  <c r="O622" i="1" s="1"/>
  <c r="AF739" i="1"/>
  <c r="AF607" i="1" s="1"/>
  <c r="AD739" i="1"/>
  <c r="Q739" i="1" s="1"/>
  <c r="CY651" i="1"/>
  <c r="X651" i="1" s="1"/>
  <c r="CR569" i="1"/>
  <c r="Q569" i="1" s="1"/>
  <c r="CP616" i="1"/>
  <c r="O616" i="1" s="1"/>
  <c r="GM616" i="1" s="1"/>
  <c r="GN616" i="1" s="1"/>
  <c r="HN1256" i="8"/>
  <c r="GJ1256" i="8"/>
  <c r="GN1256" i="8"/>
  <c r="HL1256" i="8"/>
  <c r="GS1256" i="8"/>
  <c r="DK1256" i="8"/>
  <c r="HF1256" i="8"/>
  <c r="GQ1256" i="8"/>
  <c r="I1256" i="8"/>
  <c r="HB1256" i="8"/>
  <c r="GP1256" i="8"/>
  <c r="HB1262" i="8"/>
  <c r="GP1262" i="8"/>
  <c r="HN1262" i="8"/>
  <c r="GJ1262" i="8"/>
  <c r="GN1262" i="8"/>
  <c r="HL1262" i="8"/>
  <c r="GS1262" i="8"/>
  <c r="DK1262" i="8"/>
  <c r="HF1262" i="8"/>
  <c r="GQ1262" i="8"/>
  <c r="I1262" i="8"/>
  <c r="HN1250" i="8"/>
  <c r="HX1250" i="8"/>
  <c r="I1250" i="8"/>
  <c r="HL1250" i="8"/>
  <c r="GK1250" i="8"/>
  <c r="I1403" i="8" s="1"/>
  <c r="HF1250" i="8"/>
  <c r="GJ1250" i="8"/>
  <c r="HB1250" i="8"/>
  <c r="DQ1250" i="8"/>
  <c r="U1262" i="8"/>
  <c r="K1262" i="8" s="1"/>
  <c r="DM1262" i="8"/>
  <c r="HF1253" i="8"/>
  <c r="I1253" i="8"/>
  <c r="HB1253" i="8"/>
  <c r="HN1253" i="8"/>
  <c r="GY1253" i="8"/>
  <c r="HL1253" i="8"/>
  <c r="DQ1253" i="8"/>
  <c r="HF1260" i="8"/>
  <c r="GQ1260" i="8"/>
  <c r="I1260" i="8"/>
  <c r="HB1260" i="8"/>
  <c r="GP1260" i="8"/>
  <c r="HN1260" i="8"/>
  <c r="GJ1260" i="8"/>
  <c r="GN1260" i="8"/>
  <c r="HL1260" i="8"/>
  <c r="GS1260" i="8"/>
  <c r="DK1260" i="8"/>
  <c r="DM1260" i="8"/>
  <c r="U1260" i="8"/>
  <c r="K1260" i="8" s="1"/>
  <c r="HL1258" i="8"/>
  <c r="GS1258" i="8"/>
  <c r="DK1258" i="8"/>
  <c r="HF1258" i="8"/>
  <c r="GQ1258" i="8"/>
  <c r="I1258" i="8"/>
  <c r="HB1258" i="8"/>
  <c r="GP1258" i="8"/>
  <c r="HN1258" i="8"/>
  <c r="GJ1258" i="8"/>
  <c r="GN1258" i="8"/>
  <c r="U1250" i="8"/>
  <c r="DG1250" i="8"/>
  <c r="K1403" i="8" s="1"/>
  <c r="HX1252" i="8"/>
  <c r="I1252" i="8"/>
  <c r="HB1254" i="8"/>
  <c r="HN1254" i="8"/>
  <c r="GZ1254" i="8"/>
  <c r="HL1254" i="8"/>
  <c r="DQ1254" i="8"/>
  <c r="HF1254" i="8"/>
  <c r="I1254" i="8"/>
  <c r="CR661" i="1"/>
  <c r="Q661" i="1" s="1"/>
  <c r="T1251" i="8"/>
  <c r="R1265" i="8" s="1"/>
  <c r="H1251" i="8"/>
  <c r="CP662" i="1"/>
  <c r="O662" i="1" s="1"/>
  <c r="CP666" i="1"/>
  <c r="O666" i="1" s="1"/>
  <c r="GM666" i="1" s="1"/>
  <c r="GN666" i="1" s="1"/>
  <c r="CP664" i="1"/>
  <c r="O664" i="1" s="1"/>
  <c r="HL1241" i="8"/>
  <c r="DQ1241" i="8"/>
  <c r="HF1241" i="8"/>
  <c r="I1241" i="8"/>
  <c r="HB1241" i="8"/>
  <c r="HN1241" i="8"/>
  <c r="GY1241" i="8"/>
  <c r="CP658" i="1"/>
  <c r="O658" i="1" s="1"/>
  <c r="U1240" i="8"/>
  <c r="DG1240" i="8"/>
  <c r="CP625" i="1"/>
  <c r="O625" i="1" s="1"/>
  <c r="R1244" i="8"/>
  <c r="HF1240" i="8"/>
  <c r="GJ1240" i="8"/>
  <c r="HB1240" i="8"/>
  <c r="DQ1240" i="8"/>
  <c r="HN1240" i="8"/>
  <c r="HX1240" i="8"/>
  <c r="I1240" i="8"/>
  <c r="HL1240" i="8"/>
  <c r="GK1240" i="8"/>
  <c r="HF1242" i="8"/>
  <c r="I1242" i="8"/>
  <c r="HB1242" i="8"/>
  <c r="HN1242" i="8"/>
  <c r="GZ1242" i="8"/>
  <c r="HL1242" i="8"/>
  <c r="DQ1242" i="8"/>
  <c r="FU607" i="1"/>
  <c r="H1069" i="8"/>
  <c r="CP538" i="1"/>
  <c r="O538" i="1" s="1"/>
  <c r="CP558" i="1"/>
  <c r="O558" i="1" s="1"/>
  <c r="GM558" i="1" s="1"/>
  <c r="GN558" i="1" s="1"/>
  <c r="CP629" i="1"/>
  <c r="O629" i="1" s="1"/>
  <c r="CP613" i="1"/>
  <c r="O613" i="1" s="1"/>
  <c r="U1233" i="8"/>
  <c r="DG1233" i="8"/>
  <c r="CP647" i="1"/>
  <c r="O647" i="1" s="1"/>
  <c r="DM1208" i="8"/>
  <c r="R1237" i="8"/>
  <c r="HF1233" i="8"/>
  <c r="GJ1233" i="8"/>
  <c r="HB1233" i="8"/>
  <c r="DQ1233" i="8"/>
  <c r="HN1233" i="8"/>
  <c r="HX1233" i="8"/>
  <c r="I1233" i="8"/>
  <c r="HL1233" i="8"/>
  <c r="GK1233" i="8"/>
  <c r="HF1235" i="8"/>
  <c r="I1235" i="8"/>
  <c r="HB1235" i="8"/>
  <c r="HN1235" i="8"/>
  <c r="GZ1235" i="8"/>
  <c r="HL1235" i="8"/>
  <c r="DQ1235" i="8"/>
  <c r="CP617" i="1"/>
  <c r="O617" i="1" s="1"/>
  <c r="GB739" i="1"/>
  <c r="ES739" i="1" s="1"/>
  <c r="CP532" i="1"/>
  <c r="O532" i="1" s="1"/>
  <c r="CP554" i="1"/>
  <c r="O554" i="1" s="1"/>
  <c r="HL1234" i="8"/>
  <c r="DQ1234" i="8"/>
  <c r="HF1234" i="8"/>
  <c r="I1234" i="8"/>
  <c r="HB1234" i="8"/>
  <c r="HN1234" i="8"/>
  <c r="GY1234" i="8"/>
  <c r="GM655" i="1"/>
  <c r="GN655" i="1" s="1"/>
  <c r="DU739" i="1"/>
  <c r="FX739" i="1" s="1"/>
  <c r="CP621" i="1"/>
  <c r="O621" i="1" s="1"/>
  <c r="CR610" i="1"/>
  <c r="Q610" i="1" s="1"/>
  <c r="CP652" i="1"/>
  <c r="O652" i="1" s="1"/>
  <c r="CP643" i="1"/>
  <c r="O643" i="1" s="1"/>
  <c r="DY739" i="1"/>
  <c r="DL739" i="1" s="1"/>
  <c r="DZ739" i="1"/>
  <c r="DZ607" i="1" s="1"/>
  <c r="AI739" i="1"/>
  <c r="V739" i="1" s="1"/>
  <c r="GM637" i="1"/>
  <c r="GN637" i="1" s="1"/>
  <c r="CY492" i="1"/>
  <c r="X492" i="1" s="1"/>
  <c r="CP514" i="1"/>
  <c r="O514" i="1" s="1"/>
  <c r="U1219" i="8"/>
  <c r="K1219" i="8" s="1"/>
  <c r="CP446" i="1"/>
  <c r="O446" i="1" s="1"/>
  <c r="CP515" i="1"/>
  <c r="O515" i="1" s="1"/>
  <c r="CP539" i="1"/>
  <c r="O539" i="1" s="1"/>
  <c r="CP560" i="1"/>
  <c r="O560" i="1" s="1"/>
  <c r="CZ453" i="1"/>
  <c r="Y453" i="1" s="1"/>
  <c r="CZ562" i="1"/>
  <c r="Y562" i="1" s="1"/>
  <c r="CZ435" i="1"/>
  <c r="Y435" i="1" s="1"/>
  <c r="CY454" i="1"/>
  <c r="X454" i="1" s="1"/>
  <c r="CZ646" i="1"/>
  <c r="Y646" i="1" s="1"/>
  <c r="CP632" i="1"/>
  <c r="O632" i="1" s="1"/>
  <c r="GM632" i="1" s="1"/>
  <c r="GN632" i="1" s="1"/>
  <c r="CI739" i="1"/>
  <c r="H1219" i="8"/>
  <c r="CZ550" i="1"/>
  <c r="Y550" i="1" s="1"/>
  <c r="CZ502" i="1"/>
  <c r="Y502" i="1" s="1"/>
  <c r="CY611" i="1"/>
  <c r="X611" i="1" s="1"/>
  <c r="CZ628" i="1"/>
  <c r="Y628" i="1" s="1"/>
  <c r="CZ609" i="1"/>
  <c r="Y609" i="1" s="1"/>
  <c r="AP739" i="1"/>
  <c r="AP607" i="1" s="1"/>
  <c r="AB650" i="1"/>
  <c r="T1219" i="8"/>
  <c r="I1219" i="8" s="1"/>
  <c r="AB544" i="1"/>
  <c r="CY447" i="1"/>
  <c r="X447" i="1" s="1"/>
  <c r="CY553" i="1"/>
  <c r="X553" i="1" s="1"/>
  <c r="EM739" i="1"/>
  <c r="CZ492" i="1"/>
  <c r="Y492" i="1" s="1"/>
  <c r="R1215" i="8"/>
  <c r="HA1215" i="8" s="1"/>
  <c r="CP651" i="1"/>
  <c r="O651" i="1" s="1"/>
  <c r="GM649" i="1"/>
  <c r="GN649" i="1" s="1"/>
  <c r="HL1223" i="8"/>
  <c r="DQ1223" i="8"/>
  <c r="HF1223" i="8"/>
  <c r="I1223" i="8"/>
  <c r="HB1223" i="8"/>
  <c r="HN1223" i="8"/>
  <c r="GZ1223" i="8"/>
  <c r="HF1221" i="8"/>
  <c r="GS1221" i="8"/>
  <c r="DK1221" i="8"/>
  <c r="HB1221" i="8"/>
  <c r="GQ1221" i="8"/>
  <c r="GJ1221" i="8"/>
  <c r="HN1221" i="8"/>
  <c r="GP1221" i="8"/>
  <c r="I1221" i="8"/>
  <c r="HL1221" i="8"/>
  <c r="GN1221" i="8"/>
  <c r="HB1227" i="8"/>
  <c r="GP1227" i="8"/>
  <c r="HN1227" i="8"/>
  <c r="GJ1227" i="8"/>
  <c r="GN1227" i="8"/>
  <c r="HL1227" i="8"/>
  <c r="GS1227" i="8"/>
  <c r="DK1227" i="8"/>
  <c r="HF1227" i="8"/>
  <c r="GQ1227" i="8"/>
  <c r="I1227" i="8"/>
  <c r="HN1222" i="8"/>
  <c r="GY1222" i="8"/>
  <c r="HL1222" i="8"/>
  <c r="DQ1222" i="8"/>
  <c r="HF1222" i="8"/>
  <c r="I1222" i="8"/>
  <c r="HB1222" i="8"/>
  <c r="HL1218" i="8"/>
  <c r="GK1218" i="8"/>
  <c r="HF1218" i="8"/>
  <c r="GJ1218" i="8"/>
  <c r="HB1218" i="8"/>
  <c r="DQ1218" i="8"/>
  <c r="HN1218" i="8"/>
  <c r="HX1218" i="8"/>
  <c r="I1218" i="8"/>
  <c r="U1218" i="8"/>
  <c r="DG1218" i="8"/>
  <c r="HF1225" i="8"/>
  <c r="GQ1225" i="8"/>
  <c r="I1225" i="8"/>
  <c r="HB1225" i="8"/>
  <c r="GP1225" i="8"/>
  <c r="HN1225" i="8"/>
  <c r="GJ1225" i="8"/>
  <c r="GN1225" i="8"/>
  <c r="HL1225" i="8"/>
  <c r="GS1225" i="8"/>
  <c r="DK1225" i="8"/>
  <c r="HX1220" i="8"/>
  <c r="I1220" i="8"/>
  <c r="CP653" i="1"/>
  <c r="O653" i="1" s="1"/>
  <c r="HF1203" i="8"/>
  <c r="I1203" i="8"/>
  <c r="HB1203" i="8"/>
  <c r="HN1203" i="8"/>
  <c r="GY1203" i="8"/>
  <c r="HL1203" i="8"/>
  <c r="DQ1203" i="8"/>
  <c r="HB1212" i="8"/>
  <c r="GP1212" i="8"/>
  <c r="HN1212" i="8"/>
  <c r="GJ1212" i="8"/>
  <c r="GN1212" i="8"/>
  <c r="HL1212" i="8"/>
  <c r="GS1212" i="8"/>
  <c r="DK1212" i="8"/>
  <c r="HF1212" i="8"/>
  <c r="GQ1212" i="8"/>
  <c r="I1212" i="8"/>
  <c r="DG1201" i="8"/>
  <c r="U1201" i="8"/>
  <c r="CP641" i="1"/>
  <c r="O641" i="1" s="1"/>
  <c r="CP645" i="1"/>
  <c r="O645" i="1" s="1"/>
  <c r="GM645" i="1" s="1"/>
  <c r="GN645" i="1" s="1"/>
  <c r="DM1210" i="8"/>
  <c r="U1210" i="8"/>
  <c r="K1210" i="8" s="1"/>
  <c r="HB1201" i="8"/>
  <c r="DQ1201" i="8"/>
  <c r="HN1201" i="8"/>
  <c r="HX1201" i="8"/>
  <c r="I1201" i="8"/>
  <c r="HL1201" i="8"/>
  <c r="GK1201" i="8"/>
  <c r="HF1201" i="8"/>
  <c r="GJ1201" i="8"/>
  <c r="HB1204" i="8"/>
  <c r="HN1204" i="8"/>
  <c r="GZ1204" i="8"/>
  <c r="HL1204" i="8"/>
  <c r="DQ1204" i="8"/>
  <c r="HF1204" i="8"/>
  <c r="I1204" i="8"/>
  <c r="HL1208" i="8"/>
  <c r="GS1208" i="8"/>
  <c r="DK1208" i="8"/>
  <c r="HF1208" i="8"/>
  <c r="GQ1208" i="8"/>
  <c r="I1208" i="8"/>
  <c r="HB1208" i="8"/>
  <c r="GP1208" i="8"/>
  <c r="HN1208" i="8"/>
  <c r="GJ1208" i="8"/>
  <c r="GN1208" i="8"/>
  <c r="HF1210" i="8"/>
  <c r="GQ1210" i="8"/>
  <c r="I1210" i="8"/>
  <c r="HB1210" i="8"/>
  <c r="GP1210" i="8"/>
  <c r="HN1210" i="8"/>
  <c r="GJ1210" i="8"/>
  <c r="GN1210" i="8"/>
  <c r="HL1210" i="8"/>
  <c r="GS1210" i="8"/>
  <c r="DK1210" i="8"/>
  <c r="U1212" i="8"/>
  <c r="K1212" i="8" s="1"/>
  <c r="DM1212" i="8"/>
  <c r="HN1206" i="8"/>
  <c r="GJ1206" i="8"/>
  <c r="GN1206" i="8"/>
  <c r="HL1206" i="8"/>
  <c r="GS1206" i="8"/>
  <c r="DK1206" i="8"/>
  <c r="HF1206" i="8"/>
  <c r="GQ1206" i="8"/>
  <c r="I1206" i="8"/>
  <c r="HB1206" i="8"/>
  <c r="GP1206" i="8"/>
  <c r="HN1202" i="8"/>
  <c r="GL1202" i="8"/>
  <c r="HL1202" i="8"/>
  <c r="GJ1202" i="8"/>
  <c r="HF1202" i="8"/>
  <c r="DQ1202" i="8"/>
  <c r="HB1202" i="8"/>
  <c r="I1202" i="8"/>
  <c r="HB1194" i="8"/>
  <c r="I1194" i="8"/>
  <c r="HN1194" i="8"/>
  <c r="GL1194" i="8"/>
  <c r="HL1194" i="8"/>
  <c r="GJ1194" i="8"/>
  <c r="HF1194" i="8"/>
  <c r="DQ1194" i="8"/>
  <c r="HL1195" i="8"/>
  <c r="DQ1195" i="8"/>
  <c r="HF1195" i="8"/>
  <c r="I1195" i="8"/>
  <c r="HB1195" i="8"/>
  <c r="HN1195" i="8"/>
  <c r="GY1195" i="8"/>
  <c r="K1194" i="8"/>
  <c r="U1193" i="8"/>
  <c r="DG1193" i="8"/>
  <c r="R1198" i="8"/>
  <c r="HF1193" i="8"/>
  <c r="GJ1193" i="8"/>
  <c r="HB1193" i="8"/>
  <c r="DQ1193" i="8"/>
  <c r="HN1193" i="8"/>
  <c r="HX1193" i="8"/>
  <c r="I1193" i="8"/>
  <c r="HL1193" i="8"/>
  <c r="GK1193" i="8"/>
  <c r="HF1196" i="8"/>
  <c r="I1196" i="8"/>
  <c r="HB1196" i="8"/>
  <c r="HN1196" i="8"/>
  <c r="GZ1196" i="8"/>
  <c r="HL1196" i="8"/>
  <c r="DQ1196" i="8"/>
  <c r="CP636" i="1"/>
  <c r="O636" i="1" s="1"/>
  <c r="U1185" i="8"/>
  <c r="DG1185" i="8"/>
  <c r="HB1186" i="8"/>
  <c r="I1186" i="8"/>
  <c r="HN1186" i="8"/>
  <c r="GL1186" i="8"/>
  <c r="HL1186" i="8"/>
  <c r="GJ1186" i="8"/>
  <c r="HF1186" i="8"/>
  <c r="DQ1186" i="8"/>
  <c r="R1190" i="8"/>
  <c r="HF1185" i="8"/>
  <c r="GJ1185" i="8"/>
  <c r="HB1185" i="8"/>
  <c r="DQ1185" i="8"/>
  <c r="HN1185" i="8"/>
  <c r="HX1185" i="8"/>
  <c r="I1185" i="8"/>
  <c r="HL1185" i="8"/>
  <c r="GK1185" i="8"/>
  <c r="HF1188" i="8"/>
  <c r="I1188" i="8"/>
  <c r="HB1188" i="8"/>
  <c r="HN1188" i="8"/>
  <c r="GZ1188" i="8"/>
  <c r="HL1188" i="8"/>
  <c r="DQ1188" i="8"/>
  <c r="K1186" i="8"/>
  <c r="DS1186" i="8"/>
  <c r="HL1187" i="8"/>
  <c r="DQ1187" i="8"/>
  <c r="HF1187" i="8"/>
  <c r="I1187" i="8"/>
  <c r="HB1187" i="8"/>
  <c r="HN1187" i="8"/>
  <c r="GY1187" i="8"/>
  <c r="R1182" i="8"/>
  <c r="H1152" i="8"/>
  <c r="U1151" i="8"/>
  <c r="DG1151" i="8"/>
  <c r="CP620" i="1"/>
  <c r="O620" i="1" s="1"/>
  <c r="DM1165" i="8"/>
  <c r="U1165" i="8"/>
  <c r="K1165" i="8" s="1"/>
  <c r="U1163" i="8"/>
  <c r="K1163" i="8" s="1"/>
  <c r="DM1163" i="8"/>
  <c r="HB1163" i="8"/>
  <c r="GP1163" i="8"/>
  <c r="HN1163" i="8"/>
  <c r="GJ1163" i="8"/>
  <c r="GN1163" i="8"/>
  <c r="HL1163" i="8"/>
  <c r="GS1163" i="8"/>
  <c r="DK1163" i="8"/>
  <c r="HF1163" i="8"/>
  <c r="GQ1163" i="8"/>
  <c r="I1163" i="8"/>
  <c r="HX1153" i="8"/>
  <c r="I1153" i="8"/>
  <c r="DM1177" i="8"/>
  <c r="U1177" i="8"/>
  <c r="K1177" i="8" s="1"/>
  <c r="HB1179" i="8"/>
  <c r="GP1179" i="8"/>
  <c r="HN1179" i="8"/>
  <c r="GJ1179" i="8"/>
  <c r="GN1179" i="8"/>
  <c r="HL1179" i="8"/>
  <c r="GS1179" i="8"/>
  <c r="DK1179" i="8"/>
  <c r="HF1179" i="8"/>
  <c r="GQ1179" i="8"/>
  <c r="I1179" i="8"/>
  <c r="HN1157" i="8"/>
  <c r="GJ1157" i="8"/>
  <c r="GN1157" i="8"/>
  <c r="HL1157" i="8"/>
  <c r="GS1157" i="8"/>
  <c r="DK1157" i="8"/>
  <c r="HF1157" i="8"/>
  <c r="GQ1157" i="8"/>
  <c r="I1157" i="8"/>
  <c r="HB1157" i="8"/>
  <c r="GP1157" i="8"/>
  <c r="HB1171" i="8"/>
  <c r="GP1171" i="8"/>
  <c r="HN1171" i="8"/>
  <c r="GJ1171" i="8"/>
  <c r="GN1171" i="8"/>
  <c r="HL1171" i="8"/>
  <c r="GS1171" i="8"/>
  <c r="DK1171" i="8"/>
  <c r="HF1171" i="8"/>
  <c r="GQ1171" i="8"/>
  <c r="I1171" i="8"/>
  <c r="HB1155" i="8"/>
  <c r="HN1155" i="8"/>
  <c r="GZ1155" i="8"/>
  <c r="HL1155" i="8"/>
  <c r="DQ1155" i="8"/>
  <c r="HF1155" i="8"/>
  <c r="I1155" i="8"/>
  <c r="DM1167" i="8"/>
  <c r="U1167" i="8"/>
  <c r="K1167" i="8" s="1"/>
  <c r="DM1161" i="8"/>
  <c r="U1161" i="8"/>
  <c r="K1161" i="8" s="1"/>
  <c r="CP612" i="1"/>
  <c r="O612" i="1" s="1"/>
  <c r="GM612" i="1" s="1"/>
  <c r="GN612" i="1" s="1"/>
  <c r="DM1157" i="8"/>
  <c r="U1157" i="8"/>
  <c r="K1157" i="8" s="1"/>
  <c r="HF1161" i="8"/>
  <c r="GQ1161" i="8"/>
  <c r="I1161" i="8"/>
  <c r="HB1161" i="8"/>
  <c r="GP1161" i="8"/>
  <c r="HN1161" i="8"/>
  <c r="GJ1161" i="8"/>
  <c r="GN1161" i="8"/>
  <c r="HL1161" i="8"/>
  <c r="GS1161" i="8"/>
  <c r="DK1161" i="8"/>
  <c r="HN1151" i="8"/>
  <c r="HX1151" i="8"/>
  <c r="I1151" i="8"/>
  <c r="HL1151" i="8"/>
  <c r="GK1151" i="8"/>
  <c r="HF1151" i="8"/>
  <c r="GJ1151" i="8"/>
  <c r="HB1151" i="8"/>
  <c r="DQ1151" i="8"/>
  <c r="HN1173" i="8"/>
  <c r="GJ1173" i="8"/>
  <c r="GN1173" i="8"/>
  <c r="HL1173" i="8"/>
  <c r="GS1173" i="8"/>
  <c r="DK1173" i="8"/>
  <c r="HF1173" i="8"/>
  <c r="GQ1173" i="8"/>
  <c r="I1173" i="8"/>
  <c r="HB1173" i="8"/>
  <c r="GP1173" i="8"/>
  <c r="HL1175" i="8"/>
  <c r="GS1175" i="8"/>
  <c r="DK1175" i="8"/>
  <c r="HF1175" i="8"/>
  <c r="GQ1175" i="8"/>
  <c r="I1175" i="8"/>
  <c r="HB1175" i="8"/>
  <c r="GP1175" i="8"/>
  <c r="HN1175" i="8"/>
  <c r="GJ1175" i="8"/>
  <c r="GN1175" i="8"/>
  <c r="DW739" i="1"/>
  <c r="DJ739" i="1" s="1"/>
  <c r="K1153" i="8"/>
  <c r="U1179" i="8"/>
  <c r="K1179" i="8" s="1"/>
  <c r="DM1179" i="8"/>
  <c r="DM1159" i="8"/>
  <c r="U1159" i="8"/>
  <c r="K1159" i="8" s="1"/>
  <c r="HF1177" i="8"/>
  <c r="GQ1177" i="8"/>
  <c r="I1177" i="8"/>
  <c r="HB1177" i="8"/>
  <c r="GP1177" i="8"/>
  <c r="HN1177" i="8"/>
  <c r="GJ1177" i="8"/>
  <c r="GN1177" i="8"/>
  <c r="HL1177" i="8"/>
  <c r="GS1177" i="8"/>
  <c r="DK1177" i="8"/>
  <c r="HN1165" i="8"/>
  <c r="GJ1165" i="8"/>
  <c r="GN1165" i="8"/>
  <c r="HL1165" i="8"/>
  <c r="GS1165" i="8"/>
  <c r="DK1165" i="8"/>
  <c r="HF1165" i="8"/>
  <c r="GQ1165" i="8"/>
  <c r="I1165" i="8"/>
  <c r="HB1165" i="8"/>
  <c r="GP1165" i="8"/>
  <c r="HL1167" i="8"/>
  <c r="GS1167" i="8"/>
  <c r="DK1167" i="8"/>
  <c r="HF1167" i="8"/>
  <c r="GQ1167" i="8"/>
  <c r="I1167" i="8"/>
  <c r="HB1167" i="8"/>
  <c r="GP1167" i="8"/>
  <c r="HN1167" i="8"/>
  <c r="GJ1167" i="8"/>
  <c r="GN1167" i="8"/>
  <c r="HF1169" i="8"/>
  <c r="GQ1169" i="8"/>
  <c r="I1169" i="8"/>
  <c r="HB1169" i="8"/>
  <c r="GP1169" i="8"/>
  <c r="HN1169" i="8"/>
  <c r="GJ1169" i="8"/>
  <c r="GN1169" i="8"/>
  <c r="HL1169" i="8"/>
  <c r="GS1169" i="8"/>
  <c r="DK1169" i="8"/>
  <c r="HF1154" i="8"/>
  <c r="I1154" i="8"/>
  <c r="HB1154" i="8"/>
  <c r="HN1154" i="8"/>
  <c r="GY1154" i="8"/>
  <c r="HL1154" i="8"/>
  <c r="DQ1154" i="8"/>
  <c r="HL1159" i="8"/>
  <c r="GS1159" i="8"/>
  <c r="DK1159" i="8"/>
  <c r="HF1159" i="8"/>
  <c r="GQ1159" i="8"/>
  <c r="I1159" i="8"/>
  <c r="HB1159" i="8"/>
  <c r="GP1159" i="8"/>
  <c r="HN1159" i="8"/>
  <c r="GJ1159" i="8"/>
  <c r="GN1159" i="8"/>
  <c r="HF1152" i="8"/>
  <c r="DQ1152" i="8"/>
  <c r="HB1152" i="8"/>
  <c r="I1152" i="8"/>
  <c r="HN1152" i="8"/>
  <c r="GL1152" i="8"/>
  <c r="HL1152" i="8"/>
  <c r="GJ1152" i="8"/>
  <c r="CP611" i="1"/>
  <c r="O611" i="1" s="1"/>
  <c r="CP615" i="1"/>
  <c r="O615" i="1" s="1"/>
  <c r="GM615" i="1" s="1"/>
  <c r="GN615" i="1" s="1"/>
  <c r="CP619" i="1"/>
  <c r="O619" i="1" s="1"/>
  <c r="GM619" i="1" s="1"/>
  <c r="GN619" i="1" s="1"/>
  <c r="CP623" i="1"/>
  <c r="O623" i="1" s="1"/>
  <c r="CP627" i="1"/>
  <c r="O627" i="1" s="1"/>
  <c r="CP631" i="1"/>
  <c r="O631" i="1" s="1"/>
  <c r="GM631" i="1" s="1"/>
  <c r="GN631" i="1" s="1"/>
  <c r="DR19" i="7"/>
  <c r="EY19" i="7"/>
  <c r="I1107" i="8"/>
  <c r="K1123" i="8"/>
  <c r="DI19" i="7"/>
  <c r="K1132" i="8"/>
  <c r="K1121" i="8"/>
  <c r="DS19" i="7"/>
  <c r="K1111" i="8"/>
  <c r="DG19" i="7"/>
  <c r="R1080" i="8"/>
  <c r="DM1075" i="8"/>
  <c r="U1075" i="8"/>
  <c r="K1075" i="8" s="1"/>
  <c r="U1077" i="8"/>
  <c r="K1077" i="8" s="1"/>
  <c r="DM1077" i="8"/>
  <c r="HN1072" i="8"/>
  <c r="GY1072" i="8"/>
  <c r="HL1072" i="8"/>
  <c r="DQ1072" i="8"/>
  <c r="HF1072" i="8"/>
  <c r="I1072" i="8"/>
  <c r="HB1072" i="8"/>
  <c r="HL1068" i="8"/>
  <c r="GK1068" i="8"/>
  <c r="HF1068" i="8"/>
  <c r="GJ1068" i="8"/>
  <c r="HB1068" i="8"/>
  <c r="DQ1068" i="8"/>
  <c r="HN1068" i="8"/>
  <c r="HX1068" i="8"/>
  <c r="I1068" i="8"/>
  <c r="HF1071" i="8"/>
  <c r="GS1071" i="8"/>
  <c r="DK1071" i="8"/>
  <c r="HB1071" i="8"/>
  <c r="GQ1071" i="8"/>
  <c r="GJ1071" i="8"/>
  <c r="HN1071" i="8"/>
  <c r="GP1071" i="8"/>
  <c r="I1071" i="8"/>
  <c r="HL1071" i="8"/>
  <c r="GN1071" i="8"/>
  <c r="CY569" i="1"/>
  <c r="X569" i="1" s="1"/>
  <c r="K1070" i="8"/>
  <c r="HX1070" i="8"/>
  <c r="I1070" i="8"/>
  <c r="HB1077" i="8"/>
  <c r="GP1077" i="8"/>
  <c r="HN1077" i="8"/>
  <c r="GJ1077" i="8"/>
  <c r="GN1077" i="8"/>
  <c r="HL1077" i="8"/>
  <c r="GS1077" i="8"/>
  <c r="DK1077" i="8"/>
  <c r="HF1077" i="8"/>
  <c r="GQ1077" i="8"/>
  <c r="I1077" i="8"/>
  <c r="HL1073" i="8"/>
  <c r="DQ1073" i="8"/>
  <c r="HF1073" i="8"/>
  <c r="I1073" i="8"/>
  <c r="HB1073" i="8"/>
  <c r="HN1073" i="8"/>
  <c r="GZ1073" i="8"/>
  <c r="U1068" i="8"/>
  <c r="DG1068" i="8"/>
  <c r="K1071" i="8"/>
  <c r="HF1075" i="8"/>
  <c r="GQ1075" i="8"/>
  <c r="I1075" i="8"/>
  <c r="HB1075" i="8"/>
  <c r="GP1075" i="8"/>
  <c r="HN1075" i="8"/>
  <c r="GJ1075" i="8"/>
  <c r="GN1075" i="8"/>
  <c r="HL1075" i="8"/>
  <c r="GS1075" i="8"/>
  <c r="DK1075" i="8"/>
  <c r="HF1069" i="8"/>
  <c r="DQ1069" i="8"/>
  <c r="HB1069" i="8"/>
  <c r="I1069" i="8"/>
  <c r="HN1069" i="8"/>
  <c r="GL1069" i="8"/>
  <c r="HL1069" i="8"/>
  <c r="GJ1069" i="8"/>
  <c r="CZ569" i="1"/>
  <c r="Y569" i="1" s="1"/>
  <c r="CZ573" i="1"/>
  <c r="Y573" i="1" s="1"/>
  <c r="GM573" i="1" s="1"/>
  <c r="GN573" i="1" s="1"/>
  <c r="CP459" i="1"/>
  <c r="O459" i="1" s="1"/>
  <c r="H987" i="8"/>
  <c r="DM1058" i="8"/>
  <c r="U1058" i="8"/>
  <c r="K1058" i="8" s="1"/>
  <c r="HL1050" i="8"/>
  <c r="GS1050" i="8"/>
  <c r="DK1050" i="8"/>
  <c r="HF1050" i="8"/>
  <c r="GQ1050" i="8"/>
  <c r="I1050" i="8"/>
  <c r="HB1050" i="8"/>
  <c r="GP1050" i="8"/>
  <c r="HN1050" i="8"/>
  <c r="GJ1050" i="8"/>
  <c r="GN1050" i="8"/>
  <c r="HF1060" i="8"/>
  <c r="GQ1060" i="8"/>
  <c r="I1060" i="8"/>
  <c r="HB1060" i="8"/>
  <c r="GP1060" i="8"/>
  <c r="HN1060" i="8"/>
  <c r="GJ1060" i="8"/>
  <c r="GN1060" i="8"/>
  <c r="HL1060" i="8"/>
  <c r="GS1060" i="8"/>
  <c r="DK1060" i="8"/>
  <c r="HL1058" i="8"/>
  <c r="GS1058" i="8"/>
  <c r="DK1058" i="8"/>
  <c r="HF1058" i="8"/>
  <c r="GQ1058" i="8"/>
  <c r="I1058" i="8"/>
  <c r="HB1058" i="8"/>
  <c r="GP1058" i="8"/>
  <c r="HN1058" i="8"/>
  <c r="GJ1058" i="8"/>
  <c r="GN1058" i="8"/>
  <c r="CY552" i="1"/>
  <c r="X552" i="1" s="1"/>
  <c r="GM552" i="1" s="1"/>
  <c r="GN552" i="1" s="1"/>
  <c r="CY559" i="1"/>
  <c r="X559" i="1" s="1"/>
  <c r="CZ567" i="1"/>
  <c r="Y567" i="1" s="1"/>
  <c r="CY563" i="1"/>
  <c r="X563" i="1" s="1"/>
  <c r="GM563" i="1" s="1"/>
  <c r="GN563" i="1" s="1"/>
  <c r="CZ382" i="1"/>
  <c r="Y382" i="1" s="1"/>
  <c r="CP559" i="1"/>
  <c r="O559" i="1" s="1"/>
  <c r="U1054" i="8"/>
  <c r="K1054" i="8" s="1"/>
  <c r="DM1054" i="8"/>
  <c r="CP567" i="1"/>
  <c r="O567" i="1" s="1"/>
  <c r="DM1050" i="8"/>
  <c r="U1050" i="8"/>
  <c r="K1050" i="8" s="1"/>
  <c r="U1044" i="8"/>
  <c r="DG1044" i="8"/>
  <c r="DM1052" i="8"/>
  <c r="U1052" i="8"/>
  <c r="K1052" i="8" s="1"/>
  <c r="DM1056" i="8"/>
  <c r="U1056" i="8"/>
  <c r="K1056" i="8" s="1"/>
  <c r="DM1060" i="8"/>
  <c r="U1060" i="8"/>
  <c r="K1060" i="8" s="1"/>
  <c r="CP547" i="1"/>
  <c r="O547" i="1" s="1"/>
  <c r="HF1052" i="8"/>
  <c r="GQ1052" i="8"/>
  <c r="I1052" i="8"/>
  <c r="HB1052" i="8"/>
  <c r="GP1052" i="8"/>
  <c r="HN1052" i="8"/>
  <c r="GJ1052" i="8"/>
  <c r="GN1052" i="8"/>
  <c r="HL1052" i="8"/>
  <c r="GS1052" i="8"/>
  <c r="DK1052" i="8"/>
  <c r="HX1046" i="8"/>
  <c r="I1046" i="8"/>
  <c r="HB1054" i="8"/>
  <c r="GP1054" i="8"/>
  <c r="HN1054" i="8"/>
  <c r="GJ1054" i="8"/>
  <c r="GN1054" i="8"/>
  <c r="HL1054" i="8"/>
  <c r="GS1054" i="8"/>
  <c r="DK1054" i="8"/>
  <c r="HF1054" i="8"/>
  <c r="GQ1054" i="8"/>
  <c r="I1054" i="8"/>
  <c r="HB1062" i="8"/>
  <c r="GP1062" i="8"/>
  <c r="HN1062" i="8"/>
  <c r="GJ1062" i="8"/>
  <c r="GN1062" i="8"/>
  <c r="HL1062" i="8"/>
  <c r="GS1062" i="8"/>
  <c r="DK1062" i="8"/>
  <c r="HF1062" i="8"/>
  <c r="GQ1062" i="8"/>
  <c r="I1062" i="8"/>
  <c r="HL1044" i="8"/>
  <c r="GK1044" i="8"/>
  <c r="HF1044" i="8"/>
  <c r="GJ1044" i="8"/>
  <c r="HB1044" i="8"/>
  <c r="DQ1044" i="8"/>
  <c r="HN1044" i="8"/>
  <c r="HX1044" i="8"/>
  <c r="I1044" i="8"/>
  <c r="U1062" i="8"/>
  <c r="K1062" i="8" s="1"/>
  <c r="DM1062" i="8"/>
  <c r="HN1056" i="8"/>
  <c r="GJ1056" i="8"/>
  <c r="GN1056" i="8"/>
  <c r="HL1056" i="8"/>
  <c r="GS1056" i="8"/>
  <c r="DK1056" i="8"/>
  <c r="HF1056" i="8"/>
  <c r="GQ1056" i="8"/>
  <c r="I1056" i="8"/>
  <c r="HB1056" i="8"/>
  <c r="GP1056" i="8"/>
  <c r="HN1048" i="8"/>
  <c r="GZ1048" i="8"/>
  <c r="HL1048" i="8"/>
  <c r="DQ1048" i="8"/>
  <c r="HF1048" i="8"/>
  <c r="I1048" i="8"/>
  <c r="HB1048" i="8"/>
  <c r="HB1047" i="8"/>
  <c r="HN1047" i="8"/>
  <c r="GY1047" i="8"/>
  <c r="HL1047" i="8"/>
  <c r="DQ1047" i="8"/>
  <c r="HF1047" i="8"/>
  <c r="I1047" i="8"/>
  <c r="CR553" i="1"/>
  <c r="Q553" i="1" s="1"/>
  <c r="T1045" i="8"/>
  <c r="R1065" i="8" s="1"/>
  <c r="H1045" i="8"/>
  <c r="CZ555" i="1"/>
  <c r="Y555" i="1" s="1"/>
  <c r="CZ458" i="1"/>
  <c r="Y458" i="1" s="1"/>
  <c r="CY540" i="1"/>
  <c r="X540" i="1" s="1"/>
  <c r="CZ475" i="1"/>
  <c r="Y475" i="1" s="1"/>
  <c r="T987" i="8"/>
  <c r="I987" i="8" s="1"/>
  <c r="CP487" i="1"/>
  <c r="O487" i="1" s="1"/>
  <c r="CY382" i="1"/>
  <c r="X382" i="1" s="1"/>
  <c r="CY461" i="1"/>
  <c r="X461" i="1" s="1"/>
  <c r="CY457" i="1"/>
  <c r="X457" i="1" s="1"/>
  <c r="CY285" i="1"/>
  <c r="X285" i="1" s="1"/>
  <c r="H1026" i="8"/>
  <c r="CZ528" i="1"/>
  <c r="Y528" i="1" s="1"/>
  <c r="CY474" i="1"/>
  <c r="X474" i="1" s="1"/>
  <c r="U1026" i="8"/>
  <c r="DS1026" i="8" s="1"/>
  <c r="CP544" i="1"/>
  <c r="O544" i="1" s="1"/>
  <c r="T1026" i="8"/>
  <c r="R1038" i="8" s="1"/>
  <c r="CY544" i="1"/>
  <c r="X544" i="1" s="1"/>
  <c r="K1027" i="8"/>
  <c r="HL1031" i="8"/>
  <c r="GS1031" i="8"/>
  <c r="DK1031" i="8"/>
  <c r="HF1031" i="8"/>
  <c r="GQ1031" i="8"/>
  <c r="I1031" i="8"/>
  <c r="HB1031" i="8"/>
  <c r="GP1031" i="8"/>
  <c r="HN1031" i="8"/>
  <c r="GJ1031" i="8"/>
  <c r="GN1031" i="8"/>
  <c r="HX1027" i="8"/>
  <c r="I1027" i="8"/>
  <c r="HF1033" i="8"/>
  <c r="GQ1033" i="8"/>
  <c r="I1033" i="8"/>
  <c r="HB1033" i="8"/>
  <c r="GP1033" i="8"/>
  <c r="HN1033" i="8"/>
  <c r="GJ1033" i="8"/>
  <c r="GN1033" i="8"/>
  <c r="HL1033" i="8"/>
  <c r="GS1033" i="8"/>
  <c r="DK1033" i="8"/>
  <c r="HB1035" i="8"/>
  <c r="GP1035" i="8"/>
  <c r="HN1035" i="8"/>
  <c r="GJ1035" i="8"/>
  <c r="GN1035" i="8"/>
  <c r="HL1035" i="8"/>
  <c r="GS1035" i="8"/>
  <c r="DK1035" i="8"/>
  <c r="HF1035" i="8"/>
  <c r="GQ1035" i="8"/>
  <c r="I1035" i="8"/>
  <c r="U1025" i="8"/>
  <c r="DG1025" i="8"/>
  <c r="DM1031" i="8"/>
  <c r="U1031" i="8"/>
  <c r="K1031" i="8" s="1"/>
  <c r="U1035" i="8"/>
  <c r="K1035" i="8" s="1"/>
  <c r="DM1035" i="8"/>
  <c r="DM1033" i="8"/>
  <c r="U1033" i="8"/>
  <c r="K1033" i="8" s="1"/>
  <c r="HL1025" i="8"/>
  <c r="GK1025" i="8"/>
  <c r="HF1025" i="8"/>
  <c r="GJ1025" i="8"/>
  <c r="HB1025" i="8"/>
  <c r="DQ1025" i="8"/>
  <c r="HN1025" i="8"/>
  <c r="HX1025" i="8"/>
  <c r="I1025" i="8"/>
  <c r="HN1029" i="8"/>
  <c r="GZ1029" i="8"/>
  <c r="HL1029" i="8"/>
  <c r="DQ1029" i="8"/>
  <c r="HF1029" i="8"/>
  <c r="I1029" i="8"/>
  <c r="HB1029" i="8"/>
  <c r="HB1028" i="8"/>
  <c r="HN1028" i="8"/>
  <c r="GY1028" i="8"/>
  <c r="HL1028" i="8"/>
  <c r="DQ1028" i="8"/>
  <c r="HF1028" i="8"/>
  <c r="I1028" i="8"/>
  <c r="CP548" i="1"/>
  <c r="O548" i="1" s="1"/>
  <c r="CY548" i="1"/>
  <c r="X548" i="1" s="1"/>
  <c r="CZ544" i="1"/>
  <c r="Y544" i="1" s="1"/>
  <c r="U987" i="8"/>
  <c r="K987" i="8" s="1"/>
  <c r="CP526" i="1"/>
  <c r="O526" i="1" s="1"/>
  <c r="HN1010" i="8"/>
  <c r="HX1010" i="8"/>
  <c r="I1010" i="8"/>
  <c r="HL1010" i="8"/>
  <c r="GK1010" i="8"/>
  <c r="HF1010" i="8"/>
  <c r="GJ1010" i="8"/>
  <c r="HB1010" i="8"/>
  <c r="DQ1010" i="8"/>
  <c r="U1010" i="8"/>
  <c r="DG1010" i="8"/>
  <c r="CR536" i="1"/>
  <c r="Q536" i="1" s="1"/>
  <c r="H1011" i="8"/>
  <c r="T1011" i="8"/>
  <c r="R1022" i="8" s="1"/>
  <c r="K1012" i="8"/>
  <c r="DS1012" i="8"/>
  <c r="CP507" i="1"/>
  <c r="O507" i="1" s="1"/>
  <c r="DM1015" i="8"/>
  <c r="U1015" i="8"/>
  <c r="K1015" i="8" s="1"/>
  <c r="HF1017" i="8"/>
  <c r="GQ1017" i="8"/>
  <c r="I1017" i="8"/>
  <c r="HB1017" i="8"/>
  <c r="GP1017" i="8"/>
  <c r="HN1017" i="8"/>
  <c r="GJ1017" i="8"/>
  <c r="GN1017" i="8"/>
  <c r="HL1017" i="8"/>
  <c r="GS1017" i="8"/>
  <c r="DK1017" i="8"/>
  <c r="DM1017" i="8"/>
  <c r="U1017" i="8"/>
  <c r="K1017" i="8" s="1"/>
  <c r="K1013" i="8"/>
  <c r="CP541" i="1"/>
  <c r="O541" i="1" s="1"/>
  <c r="GM541" i="1" s="1"/>
  <c r="GN541" i="1" s="1"/>
  <c r="U1019" i="8"/>
  <c r="K1019" i="8" s="1"/>
  <c r="DM1019" i="8"/>
  <c r="HN1013" i="8"/>
  <c r="GZ1013" i="8"/>
  <c r="HL1013" i="8"/>
  <c r="DQ1013" i="8"/>
  <c r="HF1013" i="8"/>
  <c r="I1013" i="8"/>
  <c r="HB1013" i="8"/>
  <c r="HB1012" i="8"/>
  <c r="HN1012" i="8"/>
  <c r="GY1012" i="8"/>
  <c r="HL1012" i="8"/>
  <c r="DQ1012" i="8"/>
  <c r="HF1012" i="8"/>
  <c r="I1012" i="8"/>
  <c r="HL1015" i="8"/>
  <c r="GS1015" i="8"/>
  <c r="DK1015" i="8"/>
  <c r="HF1015" i="8"/>
  <c r="GQ1015" i="8"/>
  <c r="I1015" i="8"/>
  <c r="HB1015" i="8"/>
  <c r="GP1015" i="8"/>
  <c r="HN1015" i="8"/>
  <c r="GJ1015" i="8"/>
  <c r="GN1015" i="8"/>
  <c r="HB1019" i="8"/>
  <c r="GP1019" i="8"/>
  <c r="HN1019" i="8"/>
  <c r="GJ1019" i="8"/>
  <c r="GN1019" i="8"/>
  <c r="HL1019" i="8"/>
  <c r="GS1019" i="8"/>
  <c r="DK1019" i="8"/>
  <c r="HF1019" i="8"/>
  <c r="GQ1019" i="8"/>
  <c r="I1019" i="8"/>
  <c r="CY538" i="1"/>
  <c r="X538" i="1" s="1"/>
  <c r="CY542" i="1"/>
  <c r="X542" i="1" s="1"/>
  <c r="GM542" i="1" s="1"/>
  <c r="GN542" i="1" s="1"/>
  <c r="R1007" i="8"/>
  <c r="CY535" i="1"/>
  <c r="X535" i="1" s="1"/>
  <c r="DM1002" i="8"/>
  <c r="U1002" i="8"/>
  <c r="K1002" i="8" s="1"/>
  <c r="HB1004" i="8"/>
  <c r="GP1004" i="8"/>
  <c r="HN1004" i="8"/>
  <c r="GJ1004" i="8"/>
  <c r="GN1004" i="8"/>
  <c r="HL1004" i="8"/>
  <c r="GS1004" i="8"/>
  <c r="DK1004" i="8"/>
  <c r="HF1004" i="8"/>
  <c r="GQ1004" i="8"/>
  <c r="I1004" i="8"/>
  <c r="CZ463" i="1"/>
  <c r="Y463" i="1" s="1"/>
  <c r="HN999" i="8"/>
  <c r="GY999" i="8"/>
  <c r="HL999" i="8"/>
  <c r="DQ999" i="8"/>
  <c r="HF999" i="8"/>
  <c r="I999" i="8"/>
  <c r="HB999" i="8"/>
  <c r="HL998" i="8"/>
  <c r="GK998" i="8"/>
  <c r="HF998" i="8"/>
  <c r="GJ998" i="8"/>
  <c r="HB998" i="8"/>
  <c r="DQ998" i="8"/>
  <c r="HN998" i="8"/>
  <c r="HX998" i="8"/>
  <c r="I998" i="8"/>
  <c r="HF1002" i="8"/>
  <c r="GQ1002" i="8"/>
  <c r="I1002" i="8"/>
  <c r="HB1002" i="8"/>
  <c r="GP1002" i="8"/>
  <c r="HN1002" i="8"/>
  <c r="GJ1002" i="8"/>
  <c r="GN1002" i="8"/>
  <c r="HL1002" i="8"/>
  <c r="GS1002" i="8"/>
  <c r="DK1002" i="8"/>
  <c r="U1004" i="8"/>
  <c r="K1004" i="8" s="1"/>
  <c r="DM1004" i="8"/>
  <c r="HL1000" i="8"/>
  <c r="DQ1000" i="8"/>
  <c r="HF1000" i="8"/>
  <c r="I1000" i="8"/>
  <c r="HB1000" i="8"/>
  <c r="HN1000" i="8"/>
  <c r="GZ1000" i="8"/>
  <c r="U998" i="8"/>
  <c r="DG998" i="8"/>
  <c r="CP531" i="1"/>
  <c r="O531" i="1" s="1"/>
  <c r="CY532" i="1"/>
  <c r="X532" i="1" s="1"/>
  <c r="CZ474" i="1"/>
  <c r="Y474" i="1" s="1"/>
  <c r="CP485" i="1"/>
  <c r="O485" i="1" s="1"/>
  <c r="CZ484" i="1"/>
  <c r="Y484" i="1" s="1"/>
  <c r="CZ482" i="1"/>
  <c r="Y482" i="1" s="1"/>
  <c r="CP493" i="1"/>
  <c r="O493" i="1" s="1"/>
  <c r="GM493" i="1" s="1"/>
  <c r="GN493" i="1" s="1"/>
  <c r="CY259" i="1"/>
  <c r="X259" i="1" s="1"/>
  <c r="CY478" i="1"/>
  <c r="X478" i="1" s="1"/>
  <c r="H972" i="8"/>
  <c r="CP495" i="1"/>
  <c r="O495" i="1" s="1"/>
  <c r="CY469" i="1"/>
  <c r="X469" i="1" s="1"/>
  <c r="CY482" i="1"/>
  <c r="X482" i="1" s="1"/>
  <c r="CY463" i="1"/>
  <c r="X463" i="1" s="1"/>
  <c r="CZ507" i="1"/>
  <c r="Y507" i="1" s="1"/>
  <c r="CY471" i="1"/>
  <c r="X471" i="1" s="1"/>
  <c r="CY484" i="1"/>
  <c r="X484" i="1" s="1"/>
  <c r="CP456" i="1"/>
  <c r="O456" i="1" s="1"/>
  <c r="CY486" i="1"/>
  <c r="X486" i="1" s="1"/>
  <c r="CY510" i="1"/>
  <c r="X510" i="1" s="1"/>
  <c r="CP432" i="1"/>
  <c r="O432" i="1" s="1"/>
  <c r="GM432" i="1" s="1"/>
  <c r="GN432" i="1" s="1"/>
  <c r="HF990" i="8"/>
  <c r="I990" i="8"/>
  <c r="HB990" i="8"/>
  <c r="HN990" i="8"/>
  <c r="GZ990" i="8"/>
  <c r="HL990" i="8"/>
  <c r="DQ990" i="8"/>
  <c r="CY526" i="1"/>
  <c r="X526" i="1" s="1"/>
  <c r="K988" i="8"/>
  <c r="HB986" i="8"/>
  <c r="DQ986" i="8"/>
  <c r="HN986" i="8"/>
  <c r="HX986" i="8"/>
  <c r="I986" i="8"/>
  <c r="HL986" i="8"/>
  <c r="GK986" i="8"/>
  <c r="HF986" i="8"/>
  <c r="GJ986" i="8"/>
  <c r="DG986" i="8"/>
  <c r="U986" i="8"/>
  <c r="HL989" i="8"/>
  <c r="DQ989" i="8"/>
  <c r="HF989" i="8"/>
  <c r="I989" i="8"/>
  <c r="HB989" i="8"/>
  <c r="HN989" i="8"/>
  <c r="GY989" i="8"/>
  <c r="I988" i="8"/>
  <c r="HX988" i="8"/>
  <c r="U992" i="8"/>
  <c r="K992" i="8" s="1"/>
  <c r="DM992" i="8"/>
  <c r="J994" i="8" s="1"/>
  <c r="HB992" i="8"/>
  <c r="GP992" i="8"/>
  <c r="HN992" i="8"/>
  <c r="GJ992" i="8"/>
  <c r="GN992" i="8"/>
  <c r="HL992" i="8"/>
  <c r="GS992" i="8"/>
  <c r="DK992" i="8"/>
  <c r="H994" i="8" s="1"/>
  <c r="HF992" i="8"/>
  <c r="GQ992" i="8"/>
  <c r="I992" i="8"/>
  <c r="CZ526" i="1"/>
  <c r="Y526" i="1" s="1"/>
  <c r="T972" i="8"/>
  <c r="R983" i="8" s="1"/>
  <c r="U972" i="8"/>
  <c r="K972" i="8" s="1"/>
  <c r="CP520" i="1"/>
  <c r="O520" i="1" s="1"/>
  <c r="CY520" i="1"/>
  <c r="X520" i="1" s="1"/>
  <c r="K973" i="8"/>
  <c r="HF974" i="8"/>
  <c r="GS974" i="8"/>
  <c r="DK974" i="8"/>
  <c r="HB974" i="8"/>
  <c r="GQ974" i="8"/>
  <c r="GJ974" i="8"/>
  <c r="HN974" i="8"/>
  <c r="GP974" i="8"/>
  <c r="I974" i="8"/>
  <c r="HL974" i="8"/>
  <c r="GN974" i="8"/>
  <c r="HX973" i="8"/>
  <c r="I973" i="8"/>
  <c r="HL976" i="8"/>
  <c r="DQ976" i="8"/>
  <c r="HF976" i="8"/>
  <c r="I976" i="8"/>
  <c r="HB976" i="8"/>
  <c r="HN976" i="8"/>
  <c r="GZ976" i="8"/>
  <c r="U971" i="8"/>
  <c r="DG971" i="8"/>
  <c r="HB980" i="8"/>
  <c r="GP980" i="8"/>
  <c r="HN980" i="8"/>
  <c r="GJ980" i="8"/>
  <c r="GN980" i="8"/>
  <c r="HL980" i="8"/>
  <c r="GS980" i="8"/>
  <c r="DK980" i="8"/>
  <c r="HF980" i="8"/>
  <c r="GQ980" i="8"/>
  <c r="I980" i="8"/>
  <c r="DM978" i="8"/>
  <c r="U978" i="8"/>
  <c r="K978" i="8" s="1"/>
  <c r="CY444" i="1"/>
  <c r="X444" i="1" s="1"/>
  <c r="U980" i="8"/>
  <c r="K980" i="8" s="1"/>
  <c r="DM980" i="8"/>
  <c r="K974" i="8"/>
  <c r="DM974" i="8"/>
  <c r="HN975" i="8"/>
  <c r="GY975" i="8"/>
  <c r="HL975" i="8"/>
  <c r="DQ975" i="8"/>
  <c r="HF975" i="8"/>
  <c r="I975" i="8"/>
  <c r="HB975" i="8"/>
  <c r="HL971" i="8"/>
  <c r="GK971" i="8"/>
  <c r="HF971" i="8"/>
  <c r="GJ971" i="8"/>
  <c r="HB971" i="8"/>
  <c r="DQ971" i="8"/>
  <c r="HN971" i="8"/>
  <c r="HX971" i="8"/>
  <c r="I971" i="8"/>
  <c r="HF978" i="8"/>
  <c r="GQ978" i="8"/>
  <c r="I978" i="8"/>
  <c r="HB978" i="8"/>
  <c r="GP978" i="8"/>
  <c r="HN978" i="8"/>
  <c r="GJ978" i="8"/>
  <c r="GN978" i="8"/>
  <c r="HL978" i="8"/>
  <c r="GS978" i="8"/>
  <c r="DK978" i="8"/>
  <c r="CZ520" i="1"/>
  <c r="Y520" i="1" s="1"/>
  <c r="GB575" i="1"/>
  <c r="GB418" i="1" s="1"/>
  <c r="R968" i="8"/>
  <c r="CP518" i="1"/>
  <c r="O518" i="1" s="1"/>
  <c r="U965" i="8"/>
  <c r="K965" i="8" s="1"/>
  <c r="DM965" i="8"/>
  <c r="HN955" i="8"/>
  <c r="GL955" i="8"/>
  <c r="HL955" i="8"/>
  <c r="GJ955" i="8"/>
  <c r="HF955" i="8"/>
  <c r="DQ955" i="8"/>
  <c r="HB955" i="8"/>
  <c r="I955" i="8"/>
  <c r="DS955" i="8"/>
  <c r="HL961" i="8"/>
  <c r="GS961" i="8"/>
  <c r="DK961" i="8"/>
  <c r="HF961" i="8"/>
  <c r="GQ961" i="8"/>
  <c r="I961" i="8"/>
  <c r="HB961" i="8"/>
  <c r="GP961" i="8"/>
  <c r="HN961" i="8"/>
  <c r="GJ961" i="8"/>
  <c r="GN961" i="8"/>
  <c r="HB954" i="8"/>
  <c r="DQ954" i="8"/>
  <c r="HN954" i="8"/>
  <c r="HX954" i="8"/>
  <c r="I954" i="8"/>
  <c r="HL954" i="8"/>
  <c r="GK954" i="8"/>
  <c r="HF954" i="8"/>
  <c r="GJ954" i="8"/>
  <c r="HB957" i="8"/>
  <c r="HN957" i="8"/>
  <c r="GZ957" i="8"/>
  <c r="HL957" i="8"/>
  <c r="DQ957" i="8"/>
  <c r="HF957" i="8"/>
  <c r="I957" i="8"/>
  <c r="DM961" i="8"/>
  <c r="U961" i="8"/>
  <c r="K961" i="8" s="1"/>
  <c r="DG954" i="8"/>
  <c r="U954" i="8"/>
  <c r="HB965" i="8"/>
  <c r="GP965" i="8"/>
  <c r="HN965" i="8"/>
  <c r="GJ965" i="8"/>
  <c r="GN965" i="8"/>
  <c r="HL965" i="8"/>
  <c r="GS965" i="8"/>
  <c r="DK965" i="8"/>
  <c r="HF965" i="8"/>
  <c r="GQ965" i="8"/>
  <c r="I965" i="8"/>
  <c r="HN959" i="8"/>
  <c r="GJ959" i="8"/>
  <c r="GN959" i="8"/>
  <c r="HL959" i="8"/>
  <c r="GS959" i="8"/>
  <c r="DK959" i="8"/>
  <c r="HF959" i="8"/>
  <c r="GQ959" i="8"/>
  <c r="I959" i="8"/>
  <c r="HB959" i="8"/>
  <c r="GP959" i="8"/>
  <c r="DM959" i="8"/>
  <c r="U959" i="8"/>
  <c r="K959" i="8" s="1"/>
  <c r="DM963" i="8"/>
  <c r="U963" i="8"/>
  <c r="K963" i="8" s="1"/>
  <c r="H937" i="8"/>
  <c r="CP510" i="1"/>
  <c r="O510" i="1" s="1"/>
  <c r="HF963" i="8"/>
  <c r="GQ963" i="8"/>
  <c r="I963" i="8"/>
  <c r="HB963" i="8"/>
  <c r="GP963" i="8"/>
  <c r="HN963" i="8"/>
  <c r="GJ963" i="8"/>
  <c r="GN963" i="8"/>
  <c r="HL963" i="8"/>
  <c r="GS963" i="8"/>
  <c r="DK963" i="8"/>
  <c r="HF956" i="8"/>
  <c r="I956" i="8"/>
  <c r="HB956" i="8"/>
  <c r="HN956" i="8"/>
  <c r="GY956" i="8"/>
  <c r="HL956" i="8"/>
  <c r="DQ956" i="8"/>
  <c r="CY518" i="1"/>
  <c r="X518" i="1" s="1"/>
  <c r="CZ510" i="1"/>
  <c r="Y510" i="1" s="1"/>
  <c r="T937" i="8"/>
  <c r="R951" i="8" s="1"/>
  <c r="U937" i="8"/>
  <c r="DS937" i="8" s="1"/>
  <c r="CP500" i="1"/>
  <c r="O500" i="1" s="1"/>
  <c r="CY500" i="1"/>
  <c r="X500" i="1" s="1"/>
  <c r="K938" i="8"/>
  <c r="HL944" i="8"/>
  <c r="GS944" i="8"/>
  <c r="DK944" i="8"/>
  <c r="HF944" i="8"/>
  <c r="GQ944" i="8"/>
  <c r="I944" i="8"/>
  <c r="HB944" i="8"/>
  <c r="GP944" i="8"/>
  <c r="HN944" i="8"/>
  <c r="GJ944" i="8"/>
  <c r="GN944" i="8"/>
  <c r="HX938" i="8"/>
  <c r="I938" i="8"/>
  <c r="HB940" i="8"/>
  <c r="HN940" i="8"/>
  <c r="GZ940" i="8"/>
  <c r="HL940" i="8"/>
  <c r="DQ940" i="8"/>
  <c r="HF940" i="8"/>
  <c r="I940" i="8"/>
  <c r="DM942" i="8"/>
  <c r="U942" i="8"/>
  <c r="K942" i="8" s="1"/>
  <c r="DM946" i="8"/>
  <c r="U946" i="8"/>
  <c r="K946" i="8" s="1"/>
  <c r="DM944" i="8"/>
  <c r="U944" i="8"/>
  <c r="K944" i="8" s="1"/>
  <c r="HF946" i="8"/>
  <c r="GQ946" i="8"/>
  <c r="I946" i="8"/>
  <c r="HB946" i="8"/>
  <c r="GP946" i="8"/>
  <c r="HN946" i="8"/>
  <c r="GJ946" i="8"/>
  <c r="GN946" i="8"/>
  <c r="HL946" i="8"/>
  <c r="GS946" i="8"/>
  <c r="DK946" i="8"/>
  <c r="HN936" i="8"/>
  <c r="HX936" i="8"/>
  <c r="I936" i="8"/>
  <c r="HL936" i="8"/>
  <c r="GK936" i="8"/>
  <c r="HF936" i="8"/>
  <c r="GJ936" i="8"/>
  <c r="HB936" i="8"/>
  <c r="DQ936" i="8"/>
  <c r="U936" i="8"/>
  <c r="DG936" i="8"/>
  <c r="HN942" i="8"/>
  <c r="GJ942" i="8"/>
  <c r="GN942" i="8"/>
  <c r="HL942" i="8"/>
  <c r="GS942" i="8"/>
  <c r="DK942" i="8"/>
  <c r="HF942" i="8"/>
  <c r="GQ942" i="8"/>
  <c r="I942" i="8"/>
  <c r="HB942" i="8"/>
  <c r="GP942" i="8"/>
  <c r="U948" i="8"/>
  <c r="K948" i="8" s="1"/>
  <c r="DM948" i="8"/>
  <c r="HF939" i="8"/>
  <c r="I939" i="8"/>
  <c r="HB939" i="8"/>
  <c r="HN939" i="8"/>
  <c r="GY939" i="8"/>
  <c r="HL939" i="8"/>
  <c r="DQ939" i="8"/>
  <c r="HB948" i="8"/>
  <c r="GP948" i="8"/>
  <c r="HN948" i="8"/>
  <c r="GJ948" i="8"/>
  <c r="GN948" i="8"/>
  <c r="HL948" i="8"/>
  <c r="GS948" i="8"/>
  <c r="DK948" i="8"/>
  <c r="HF948" i="8"/>
  <c r="GQ948" i="8"/>
  <c r="I948" i="8"/>
  <c r="CZ500" i="1"/>
  <c r="Y500" i="1" s="1"/>
  <c r="K937" i="8"/>
  <c r="CZ508" i="1"/>
  <c r="Y508" i="1" s="1"/>
  <c r="CP508" i="1"/>
  <c r="O508" i="1" s="1"/>
  <c r="CP475" i="1"/>
  <c r="O475" i="1" s="1"/>
  <c r="CP486" i="1"/>
  <c r="O486" i="1" s="1"/>
  <c r="CZ422" i="1"/>
  <c r="Y422" i="1" s="1"/>
  <c r="BY418" i="1"/>
  <c r="CY451" i="1"/>
  <c r="X451" i="1" s="1"/>
  <c r="F584" i="1"/>
  <c r="CY260" i="1"/>
  <c r="X260" i="1" s="1"/>
  <c r="CP430" i="1"/>
  <c r="O430" i="1" s="1"/>
  <c r="CZ75" i="1"/>
  <c r="Y75" i="1" s="1"/>
  <c r="CZ383" i="1"/>
  <c r="Y383" i="1" s="1"/>
  <c r="CY425" i="1"/>
  <c r="X425" i="1" s="1"/>
  <c r="CZ498" i="1"/>
  <c r="Y498" i="1" s="1"/>
  <c r="DY575" i="1"/>
  <c r="DL575" i="1" s="1"/>
  <c r="U930" i="8"/>
  <c r="K930" i="8" s="1"/>
  <c r="DM930" i="8"/>
  <c r="DM918" i="8"/>
  <c r="U918" i="8"/>
  <c r="K918" i="8" s="1"/>
  <c r="HN916" i="8"/>
  <c r="GZ916" i="8"/>
  <c r="HL916" i="8"/>
  <c r="DQ916" i="8"/>
  <c r="HF916" i="8"/>
  <c r="I916" i="8"/>
  <c r="HB916" i="8"/>
  <c r="HB915" i="8"/>
  <c r="HN915" i="8"/>
  <c r="GY915" i="8"/>
  <c r="HL915" i="8"/>
  <c r="DQ915" i="8"/>
  <c r="HF915" i="8"/>
  <c r="I915" i="8"/>
  <c r="DM920" i="8"/>
  <c r="U920" i="8"/>
  <c r="K920" i="8" s="1"/>
  <c r="DM924" i="8"/>
  <c r="U924" i="8"/>
  <c r="K924" i="8" s="1"/>
  <c r="DM928" i="8"/>
  <c r="U928" i="8"/>
  <c r="K928" i="8" s="1"/>
  <c r="HX914" i="8"/>
  <c r="I914" i="8"/>
  <c r="HB922" i="8"/>
  <c r="GP922" i="8"/>
  <c r="HN922" i="8"/>
  <c r="GJ922" i="8"/>
  <c r="GN922" i="8"/>
  <c r="HL922" i="8"/>
  <c r="GS922" i="8"/>
  <c r="DK922" i="8"/>
  <c r="HF922" i="8"/>
  <c r="GQ922" i="8"/>
  <c r="I922" i="8"/>
  <c r="HL918" i="8"/>
  <c r="GS918" i="8"/>
  <c r="DK918" i="8"/>
  <c r="HF918" i="8"/>
  <c r="GQ918" i="8"/>
  <c r="I918" i="8"/>
  <c r="HB918" i="8"/>
  <c r="GP918" i="8"/>
  <c r="HN918" i="8"/>
  <c r="GJ918" i="8"/>
  <c r="GN918" i="8"/>
  <c r="HL926" i="8"/>
  <c r="GS926" i="8"/>
  <c r="DK926" i="8"/>
  <c r="HF926" i="8"/>
  <c r="GQ926" i="8"/>
  <c r="I926" i="8"/>
  <c r="HB926" i="8"/>
  <c r="GP926" i="8"/>
  <c r="HN926" i="8"/>
  <c r="GJ926" i="8"/>
  <c r="GN926" i="8"/>
  <c r="U912" i="8"/>
  <c r="DG912" i="8"/>
  <c r="HN924" i="8"/>
  <c r="GJ924" i="8"/>
  <c r="GN924" i="8"/>
  <c r="HL924" i="8"/>
  <c r="GS924" i="8"/>
  <c r="DK924" i="8"/>
  <c r="HF924" i="8"/>
  <c r="GQ924" i="8"/>
  <c r="I924" i="8"/>
  <c r="HB924" i="8"/>
  <c r="GP924" i="8"/>
  <c r="CP490" i="1"/>
  <c r="O490" i="1" s="1"/>
  <c r="U922" i="8"/>
  <c r="K922" i="8" s="1"/>
  <c r="DM922" i="8"/>
  <c r="DM926" i="8"/>
  <c r="U926" i="8"/>
  <c r="K926" i="8" s="1"/>
  <c r="HB930" i="8"/>
  <c r="GP930" i="8"/>
  <c r="HN930" i="8"/>
  <c r="GJ930" i="8"/>
  <c r="GN930" i="8"/>
  <c r="HL930" i="8"/>
  <c r="GS930" i="8"/>
  <c r="DK930" i="8"/>
  <c r="HF930" i="8"/>
  <c r="GQ930" i="8"/>
  <c r="I930" i="8"/>
  <c r="HL912" i="8"/>
  <c r="GK912" i="8"/>
  <c r="HF912" i="8"/>
  <c r="GJ912" i="8"/>
  <c r="HB912" i="8"/>
  <c r="DQ912" i="8"/>
  <c r="HN912" i="8"/>
  <c r="HX912" i="8"/>
  <c r="I912" i="8"/>
  <c r="HF920" i="8"/>
  <c r="GQ920" i="8"/>
  <c r="I920" i="8"/>
  <c r="HB920" i="8"/>
  <c r="GP920" i="8"/>
  <c r="HN920" i="8"/>
  <c r="GJ920" i="8"/>
  <c r="GN920" i="8"/>
  <c r="HL920" i="8"/>
  <c r="GS920" i="8"/>
  <c r="DK920" i="8"/>
  <c r="HF928" i="8"/>
  <c r="GQ928" i="8"/>
  <c r="I928" i="8"/>
  <c r="HB928" i="8"/>
  <c r="GP928" i="8"/>
  <c r="HN928" i="8"/>
  <c r="GJ928" i="8"/>
  <c r="GN928" i="8"/>
  <c r="HL928" i="8"/>
  <c r="GS928" i="8"/>
  <c r="DK928" i="8"/>
  <c r="CR484" i="1"/>
  <c r="Q484" i="1" s="1"/>
  <c r="T913" i="8"/>
  <c r="R933" i="8" s="1"/>
  <c r="H913" i="8"/>
  <c r="CP498" i="1"/>
  <c r="O498" i="1" s="1"/>
  <c r="CY490" i="1"/>
  <c r="X490" i="1" s="1"/>
  <c r="CY498" i="1"/>
  <c r="X498" i="1" s="1"/>
  <c r="CY483" i="1"/>
  <c r="X483" i="1" s="1"/>
  <c r="GM483" i="1" s="1"/>
  <c r="GN483" i="1" s="1"/>
  <c r="HX896" i="8"/>
  <c r="I896" i="8"/>
  <c r="DM904" i="8"/>
  <c r="U904" i="8"/>
  <c r="K904" i="8" s="1"/>
  <c r="HL902" i="8"/>
  <c r="GS902" i="8"/>
  <c r="DK902" i="8"/>
  <c r="HF902" i="8"/>
  <c r="GQ902" i="8"/>
  <c r="I902" i="8"/>
  <c r="HB902" i="8"/>
  <c r="GP902" i="8"/>
  <c r="HN902" i="8"/>
  <c r="GJ902" i="8"/>
  <c r="GN902" i="8"/>
  <c r="HB898" i="8"/>
  <c r="HN898" i="8"/>
  <c r="GZ898" i="8"/>
  <c r="HL898" i="8"/>
  <c r="DQ898" i="8"/>
  <c r="HF898" i="8"/>
  <c r="I898" i="8"/>
  <c r="DM902" i="8"/>
  <c r="U902" i="8"/>
  <c r="K902" i="8" s="1"/>
  <c r="U906" i="8"/>
  <c r="K906" i="8" s="1"/>
  <c r="DM906" i="8"/>
  <c r="HN900" i="8"/>
  <c r="GJ900" i="8"/>
  <c r="GN900" i="8"/>
  <c r="HL900" i="8"/>
  <c r="GS900" i="8"/>
  <c r="DK900" i="8"/>
  <c r="HF900" i="8"/>
  <c r="GQ900" i="8"/>
  <c r="I900" i="8"/>
  <c r="HB900" i="8"/>
  <c r="GP900" i="8"/>
  <c r="HN894" i="8"/>
  <c r="HX894" i="8"/>
  <c r="I894" i="8"/>
  <c r="HL894" i="8"/>
  <c r="GK894" i="8"/>
  <c r="HF894" i="8"/>
  <c r="GJ894" i="8"/>
  <c r="HB894" i="8"/>
  <c r="DQ894" i="8"/>
  <c r="U894" i="8"/>
  <c r="DG894" i="8"/>
  <c r="DM900" i="8"/>
  <c r="U900" i="8"/>
  <c r="K900" i="8" s="1"/>
  <c r="HF904" i="8"/>
  <c r="GQ904" i="8"/>
  <c r="I904" i="8"/>
  <c r="HB904" i="8"/>
  <c r="GP904" i="8"/>
  <c r="HN904" i="8"/>
  <c r="GJ904" i="8"/>
  <c r="GN904" i="8"/>
  <c r="HL904" i="8"/>
  <c r="GS904" i="8"/>
  <c r="DK904" i="8"/>
  <c r="HF897" i="8"/>
  <c r="I897" i="8"/>
  <c r="HB897" i="8"/>
  <c r="HN897" i="8"/>
  <c r="GY897" i="8"/>
  <c r="HL897" i="8"/>
  <c r="DQ897" i="8"/>
  <c r="HB906" i="8"/>
  <c r="GP906" i="8"/>
  <c r="HN906" i="8"/>
  <c r="GJ906" i="8"/>
  <c r="GN906" i="8"/>
  <c r="HL906" i="8"/>
  <c r="GS906" i="8"/>
  <c r="DK906" i="8"/>
  <c r="HF906" i="8"/>
  <c r="GQ906" i="8"/>
  <c r="I906" i="8"/>
  <c r="CR474" i="1"/>
  <c r="Q474" i="1" s="1"/>
  <c r="T895" i="8"/>
  <c r="R909" i="8" s="1"/>
  <c r="H895" i="8"/>
  <c r="CY476" i="1"/>
  <c r="X476" i="1" s="1"/>
  <c r="GM476" i="1" s="1"/>
  <c r="GN476" i="1" s="1"/>
  <c r="CY480" i="1"/>
  <c r="X480" i="1" s="1"/>
  <c r="CP480" i="1"/>
  <c r="O480" i="1" s="1"/>
  <c r="GM479" i="1"/>
  <c r="GN479" i="1" s="1"/>
  <c r="CY473" i="1"/>
  <c r="X473" i="1" s="1"/>
  <c r="GM473" i="1" s="1"/>
  <c r="GN473" i="1" s="1"/>
  <c r="R888" i="8"/>
  <c r="HF884" i="8"/>
  <c r="GJ884" i="8"/>
  <c r="HB884" i="8"/>
  <c r="DQ884" i="8"/>
  <c r="HN884" i="8"/>
  <c r="HX884" i="8"/>
  <c r="I884" i="8"/>
  <c r="HL884" i="8"/>
  <c r="GK884" i="8"/>
  <c r="HF886" i="8"/>
  <c r="I886" i="8"/>
  <c r="HB886" i="8"/>
  <c r="HN886" i="8"/>
  <c r="GZ886" i="8"/>
  <c r="HL886" i="8"/>
  <c r="DQ886" i="8"/>
  <c r="HL885" i="8"/>
  <c r="DQ885" i="8"/>
  <c r="HF885" i="8"/>
  <c r="I885" i="8"/>
  <c r="HB885" i="8"/>
  <c r="HN885" i="8"/>
  <c r="GY885" i="8"/>
  <c r="U884" i="8"/>
  <c r="DG884" i="8"/>
  <c r="CZ470" i="1"/>
  <c r="Y470" i="1" s="1"/>
  <c r="GM470" i="1" s="1"/>
  <c r="GN470" i="1" s="1"/>
  <c r="CZ465" i="1"/>
  <c r="Y465" i="1" s="1"/>
  <c r="U877" i="8"/>
  <c r="DG877" i="8"/>
  <c r="R881" i="8"/>
  <c r="HF877" i="8"/>
  <c r="GJ877" i="8"/>
  <c r="HB877" i="8"/>
  <c r="DQ877" i="8"/>
  <c r="HL877" i="8"/>
  <c r="HN877" i="8"/>
  <c r="HX877" i="8"/>
  <c r="I877" i="8"/>
  <c r="GK877" i="8"/>
  <c r="HF879" i="8"/>
  <c r="I879" i="8"/>
  <c r="HB879" i="8"/>
  <c r="HL879" i="8"/>
  <c r="DQ879" i="8"/>
  <c r="HN879" i="8"/>
  <c r="GZ879" i="8"/>
  <c r="HL878" i="8"/>
  <c r="DQ878" i="8"/>
  <c r="HF878" i="8"/>
  <c r="I878" i="8"/>
  <c r="HN878" i="8"/>
  <c r="GY878" i="8"/>
  <c r="HB878" i="8"/>
  <c r="CZ468" i="1"/>
  <c r="Y468" i="1" s="1"/>
  <c r="GM468" i="1" s="1"/>
  <c r="GN468" i="1" s="1"/>
  <c r="U871" i="8"/>
  <c r="K871" i="8" s="1"/>
  <c r="DM871" i="8"/>
  <c r="CP465" i="1"/>
  <c r="O465" i="1" s="1"/>
  <c r="DM869" i="8"/>
  <c r="U869" i="8"/>
  <c r="K869" i="8" s="1"/>
  <c r="HN866" i="8"/>
  <c r="GY866" i="8"/>
  <c r="HL866" i="8"/>
  <c r="DQ866" i="8"/>
  <c r="HF866" i="8"/>
  <c r="I866" i="8"/>
  <c r="HB866" i="8"/>
  <c r="HL862" i="8"/>
  <c r="GK862" i="8"/>
  <c r="HF862" i="8"/>
  <c r="GJ862" i="8"/>
  <c r="HB862" i="8"/>
  <c r="DQ862" i="8"/>
  <c r="HN862" i="8"/>
  <c r="HX862" i="8"/>
  <c r="I862" i="8"/>
  <c r="HF869" i="8"/>
  <c r="GQ869" i="8"/>
  <c r="I869" i="8"/>
  <c r="HB869" i="8"/>
  <c r="GP869" i="8"/>
  <c r="HN869" i="8"/>
  <c r="GJ869" i="8"/>
  <c r="GN869" i="8"/>
  <c r="HL869" i="8"/>
  <c r="GS869" i="8"/>
  <c r="DK869" i="8"/>
  <c r="HX864" i="8"/>
  <c r="I864" i="8"/>
  <c r="HL867" i="8"/>
  <c r="DQ867" i="8"/>
  <c r="HF867" i="8"/>
  <c r="I867" i="8"/>
  <c r="HB867" i="8"/>
  <c r="HN867" i="8"/>
  <c r="GZ867" i="8"/>
  <c r="U862" i="8"/>
  <c r="DG862" i="8"/>
  <c r="HB871" i="8"/>
  <c r="GP871" i="8"/>
  <c r="HN871" i="8"/>
  <c r="GJ871" i="8"/>
  <c r="GN871" i="8"/>
  <c r="HL871" i="8"/>
  <c r="GS871" i="8"/>
  <c r="DK871" i="8"/>
  <c r="HF871" i="8"/>
  <c r="GQ871" i="8"/>
  <c r="I871" i="8"/>
  <c r="HF865" i="8"/>
  <c r="GS865" i="8"/>
  <c r="DK865" i="8"/>
  <c r="HB865" i="8"/>
  <c r="GQ865" i="8"/>
  <c r="GJ865" i="8"/>
  <c r="HN865" i="8"/>
  <c r="GP865" i="8"/>
  <c r="I865" i="8"/>
  <c r="HL865" i="8"/>
  <c r="GN865" i="8"/>
  <c r="CP464" i="1"/>
  <c r="O464" i="1" s="1"/>
  <c r="GM464" i="1" s="1"/>
  <c r="GN464" i="1" s="1"/>
  <c r="CR463" i="1"/>
  <c r="Q463" i="1" s="1"/>
  <c r="T863" i="8"/>
  <c r="R874" i="8" s="1"/>
  <c r="H863" i="8"/>
  <c r="CP455" i="1"/>
  <c r="O455" i="1" s="1"/>
  <c r="DM850" i="8"/>
  <c r="U850" i="8"/>
  <c r="K850" i="8" s="1"/>
  <c r="HL852" i="8"/>
  <c r="GS852" i="8"/>
  <c r="DK852" i="8"/>
  <c r="HF852" i="8"/>
  <c r="GQ852" i="8"/>
  <c r="I852" i="8"/>
  <c r="HB852" i="8"/>
  <c r="GP852" i="8"/>
  <c r="HN852" i="8"/>
  <c r="GJ852" i="8"/>
  <c r="GN852" i="8"/>
  <c r="HN850" i="8"/>
  <c r="GJ850" i="8"/>
  <c r="GN850" i="8"/>
  <c r="HL850" i="8"/>
  <c r="GS850" i="8"/>
  <c r="DK850" i="8"/>
  <c r="HF850" i="8"/>
  <c r="GQ850" i="8"/>
  <c r="I850" i="8"/>
  <c r="HB850" i="8"/>
  <c r="GP850" i="8"/>
  <c r="HB845" i="8"/>
  <c r="DQ845" i="8"/>
  <c r="HN845" i="8"/>
  <c r="HX845" i="8"/>
  <c r="I845" i="8"/>
  <c r="HL845" i="8"/>
  <c r="GK845" i="8"/>
  <c r="HF845" i="8"/>
  <c r="GJ845" i="8"/>
  <c r="HB848" i="8"/>
  <c r="HN848" i="8"/>
  <c r="GZ848" i="8"/>
  <c r="HL848" i="8"/>
  <c r="DQ848" i="8"/>
  <c r="HF848" i="8"/>
  <c r="I848" i="8"/>
  <c r="HF854" i="8"/>
  <c r="GQ854" i="8"/>
  <c r="I854" i="8"/>
  <c r="HB854" i="8"/>
  <c r="GP854" i="8"/>
  <c r="HN854" i="8"/>
  <c r="GJ854" i="8"/>
  <c r="GN854" i="8"/>
  <c r="HL854" i="8"/>
  <c r="GS854" i="8"/>
  <c r="DK854" i="8"/>
  <c r="CR453" i="1"/>
  <c r="Q453" i="1" s="1"/>
  <c r="T846" i="8"/>
  <c r="R859" i="8" s="1"/>
  <c r="H846" i="8"/>
  <c r="CZ455" i="1"/>
  <c r="Y455" i="1" s="1"/>
  <c r="CZ452" i="1"/>
  <c r="Y452" i="1" s="1"/>
  <c r="GM452" i="1" s="1"/>
  <c r="GN452" i="1" s="1"/>
  <c r="DM854" i="8"/>
  <c r="U854" i="8"/>
  <c r="K854" i="8" s="1"/>
  <c r="DG845" i="8"/>
  <c r="U845" i="8"/>
  <c r="HB856" i="8"/>
  <c r="GP856" i="8"/>
  <c r="HN856" i="8"/>
  <c r="GJ856" i="8"/>
  <c r="GN856" i="8"/>
  <c r="HL856" i="8"/>
  <c r="GS856" i="8"/>
  <c r="DK856" i="8"/>
  <c r="HF856" i="8"/>
  <c r="GQ856" i="8"/>
  <c r="I856" i="8"/>
  <c r="DM852" i="8"/>
  <c r="U852" i="8"/>
  <c r="K852" i="8" s="1"/>
  <c r="U856" i="8"/>
  <c r="K856" i="8" s="1"/>
  <c r="DM856" i="8"/>
  <c r="HF847" i="8"/>
  <c r="I847" i="8"/>
  <c r="HB847" i="8"/>
  <c r="HN847" i="8"/>
  <c r="GY847" i="8"/>
  <c r="HL847" i="8"/>
  <c r="DQ847" i="8"/>
  <c r="CY371" i="1"/>
  <c r="X371" i="1" s="1"/>
  <c r="AI575" i="1"/>
  <c r="V575" i="1" s="1"/>
  <c r="CY349" i="1"/>
  <c r="X349" i="1" s="1"/>
  <c r="CZ426" i="1"/>
  <c r="Y426" i="1" s="1"/>
  <c r="CR451" i="1"/>
  <c r="Q451" i="1" s="1"/>
  <c r="T838" i="8"/>
  <c r="H838" i="8"/>
  <c r="HL839" i="8"/>
  <c r="DQ839" i="8"/>
  <c r="HF839" i="8"/>
  <c r="I839" i="8"/>
  <c r="HB839" i="8"/>
  <c r="HN839" i="8"/>
  <c r="GY839" i="8"/>
  <c r="U837" i="8"/>
  <c r="DG837" i="8"/>
  <c r="HF837" i="8"/>
  <c r="GJ837" i="8"/>
  <c r="HB837" i="8"/>
  <c r="DQ837" i="8"/>
  <c r="HN837" i="8"/>
  <c r="HX837" i="8"/>
  <c r="I837" i="8"/>
  <c r="HL837" i="8"/>
  <c r="GK837" i="8"/>
  <c r="HF840" i="8"/>
  <c r="I840" i="8"/>
  <c r="HB840" i="8"/>
  <c r="HN840" i="8"/>
  <c r="GZ840" i="8"/>
  <c r="HL840" i="8"/>
  <c r="DQ840" i="8"/>
  <c r="CZ450" i="1"/>
  <c r="Y450" i="1" s="1"/>
  <c r="GM450" i="1" s="1"/>
  <c r="GN450" i="1" s="1"/>
  <c r="DX575" i="1"/>
  <c r="DX418" i="1" s="1"/>
  <c r="CY421" i="1"/>
  <c r="X421" i="1" s="1"/>
  <c r="CZ443" i="1"/>
  <c r="Y443" i="1" s="1"/>
  <c r="CR449" i="1"/>
  <c r="Q449" i="1" s="1"/>
  <c r="T830" i="8"/>
  <c r="R834" i="8" s="1"/>
  <c r="H830" i="8"/>
  <c r="U829" i="8"/>
  <c r="DG829" i="8"/>
  <c r="CY431" i="1"/>
  <c r="X431" i="1" s="1"/>
  <c r="CZ421" i="1"/>
  <c r="Y421" i="1" s="1"/>
  <c r="CZ449" i="1"/>
  <c r="Y449" i="1" s="1"/>
  <c r="EM575" i="1"/>
  <c r="EA575" i="1"/>
  <c r="EA418" i="1" s="1"/>
  <c r="CP437" i="1"/>
  <c r="O437" i="1" s="1"/>
  <c r="EB575" i="1"/>
  <c r="DO575" i="1" s="1"/>
  <c r="CP440" i="1"/>
  <c r="O440" i="1" s="1"/>
  <c r="CY440" i="1"/>
  <c r="X440" i="1" s="1"/>
  <c r="CY429" i="1"/>
  <c r="X429" i="1" s="1"/>
  <c r="CP438" i="1"/>
  <c r="O438" i="1" s="1"/>
  <c r="CY185" i="1"/>
  <c r="X185" i="1" s="1"/>
  <c r="CP436" i="1"/>
  <c r="O436" i="1" s="1"/>
  <c r="HF829" i="8"/>
  <c r="GJ829" i="8"/>
  <c r="HB829" i="8"/>
  <c r="DQ829" i="8"/>
  <c r="HN829" i="8"/>
  <c r="HX829" i="8"/>
  <c r="I829" i="8"/>
  <c r="HL829" i="8"/>
  <c r="GK829" i="8"/>
  <c r="HF832" i="8"/>
  <c r="I832" i="8"/>
  <c r="HB832" i="8"/>
  <c r="HN832" i="8"/>
  <c r="GZ832" i="8"/>
  <c r="HL832" i="8"/>
  <c r="DQ832" i="8"/>
  <c r="HL831" i="8"/>
  <c r="DQ831" i="8"/>
  <c r="HF831" i="8"/>
  <c r="I831" i="8"/>
  <c r="HB831" i="8"/>
  <c r="HN831" i="8"/>
  <c r="GY831" i="8"/>
  <c r="AJ575" i="1"/>
  <c r="AJ418" i="1" s="1"/>
  <c r="CZ163" i="1"/>
  <c r="Y163" i="1" s="1"/>
  <c r="AE575" i="1"/>
  <c r="R575" i="1" s="1"/>
  <c r="CY380" i="1"/>
  <c r="X380" i="1" s="1"/>
  <c r="AH575" i="1"/>
  <c r="U575" i="1" s="1"/>
  <c r="CZ444" i="1"/>
  <c r="Y444" i="1" s="1"/>
  <c r="CZ348" i="1"/>
  <c r="Y348" i="1" s="1"/>
  <c r="CJ575" i="1"/>
  <c r="CJ418" i="1" s="1"/>
  <c r="AG575" i="1"/>
  <c r="T575" i="1" s="1"/>
  <c r="CZ440" i="1"/>
  <c r="Y440" i="1" s="1"/>
  <c r="CY145" i="1"/>
  <c r="X145" i="1" s="1"/>
  <c r="CY255" i="1"/>
  <c r="X255" i="1" s="1"/>
  <c r="CY331" i="1"/>
  <c r="X331" i="1" s="1"/>
  <c r="CP422" i="1"/>
  <c r="O422" i="1" s="1"/>
  <c r="CY344" i="1"/>
  <c r="X344" i="1" s="1"/>
  <c r="CP426" i="1"/>
  <c r="O426" i="1" s="1"/>
  <c r="CZ430" i="1"/>
  <c r="Y430" i="1" s="1"/>
  <c r="CZ54" i="1"/>
  <c r="Y54" i="1" s="1"/>
  <c r="DM811" i="8"/>
  <c r="U811" i="8"/>
  <c r="K811" i="8" s="1"/>
  <c r="U815" i="8"/>
  <c r="K815" i="8" s="1"/>
  <c r="DM815" i="8"/>
  <c r="DM819" i="8"/>
  <c r="U819" i="8"/>
  <c r="K819" i="8" s="1"/>
  <c r="U823" i="8"/>
  <c r="K823" i="8" s="1"/>
  <c r="DM823" i="8"/>
  <c r="DM813" i="8"/>
  <c r="U813" i="8"/>
  <c r="K813" i="8" s="1"/>
  <c r="DM817" i="8"/>
  <c r="U817" i="8"/>
  <c r="K817" i="8" s="1"/>
  <c r="HN801" i="8"/>
  <c r="GJ801" i="8"/>
  <c r="GN801" i="8"/>
  <c r="HL801" i="8"/>
  <c r="GS801" i="8"/>
  <c r="DK801" i="8"/>
  <c r="HF801" i="8"/>
  <c r="GQ801" i="8"/>
  <c r="I801" i="8"/>
  <c r="HB801" i="8"/>
  <c r="GP801" i="8"/>
  <c r="I795" i="8"/>
  <c r="HX795" i="8"/>
  <c r="HL796" i="8"/>
  <c r="DQ796" i="8"/>
  <c r="HF796" i="8"/>
  <c r="I796" i="8"/>
  <c r="HB796" i="8"/>
  <c r="HN796" i="8"/>
  <c r="GY796" i="8"/>
  <c r="HN809" i="8"/>
  <c r="GJ809" i="8"/>
  <c r="GN809" i="8"/>
  <c r="HL809" i="8"/>
  <c r="GS809" i="8"/>
  <c r="DK809" i="8"/>
  <c r="HF809" i="8"/>
  <c r="GQ809" i="8"/>
  <c r="I809" i="8"/>
  <c r="HB809" i="8"/>
  <c r="GP809" i="8"/>
  <c r="HB807" i="8"/>
  <c r="GP807" i="8"/>
  <c r="HN807" i="8"/>
  <c r="GJ807" i="8"/>
  <c r="GN807" i="8"/>
  <c r="HL807" i="8"/>
  <c r="GS807" i="8"/>
  <c r="DK807" i="8"/>
  <c r="HF807" i="8"/>
  <c r="GQ807" i="8"/>
  <c r="I807" i="8"/>
  <c r="DW575" i="1"/>
  <c r="DJ575" i="1" s="1"/>
  <c r="CP429" i="1"/>
  <c r="O429" i="1" s="1"/>
  <c r="DM805" i="8"/>
  <c r="U805" i="8"/>
  <c r="K805" i="8" s="1"/>
  <c r="CP431" i="1"/>
  <c r="O431" i="1" s="1"/>
  <c r="U807" i="8"/>
  <c r="K807" i="8" s="1"/>
  <c r="DM807" i="8"/>
  <c r="DZ575" i="1"/>
  <c r="DM575" i="1" s="1"/>
  <c r="U799" i="8"/>
  <c r="K799" i="8" s="1"/>
  <c r="DM799" i="8"/>
  <c r="HF813" i="8"/>
  <c r="GQ813" i="8"/>
  <c r="I813" i="8"/>
  <c r="HB813" i="8"/>
  <c r="GP813" i="8"/>
  <c r="HN813" i="8"/>
  <c r="GJ813" i="8"/>
  <c r="GN813" i="8"/>
  <c r="HL813" i="8"/>
  <c r="GS813" i="8"/>
  <c r="DK813" i="8"/>
  <c r="HF805" i="8"/>
  <c r="GQ805" i="8"/>
  <c r="I805" i="8"/>
  <c r="HB805" i="8"/>
  <c r="GP805" i="8"/>
  <c r="HN805" i="8"/>
  <c r="GJ805" i="8"/>
  <c r="GN805" i="8"/>
  <c r="HL805" i="8"/>
  <c r="GS805" i="8"/>
  <c r="DK805" i="8"/>
  <c r="HL819" i="8"/>
  <c r="GS819" i="8"/>
  <c r="DK819" i="8"/>
  <c r="HF819" i="8"/>
  <c r="GQ819" i="8"/>
  <c r="I819" i="8"/>
  <c r="HB819" i="8"/>
  <c r="GP819" i="8"/>
  <c r="HN819" i="8"/>
  <c r="GJ819" i="8"/>
  <c r="GN819" i="8"/>
  <c r="HB823" i="8"/>
  <c r="GP823" i="8"/>
  <c r="HN823" i="8"/>
  <c r="GJ823" i="8"/>
  <c r="GN823" i="8"/>
  <c r="HL823" i="8"/>
  <c r="GS823" i="8"/>
  <c r="DK823" i="8"/>
  <c r="HF823" i="8"/>
  <c r="GQ823" i="8"/>
  <c r="I823" i="8"/>
  <c r="HL811" i="8"/>
  <c r="GS811" i="8"/>
  <c r="DK811" i="8"/>
  <c r="HF811" i="8"/>
  <c r="GQ811" i="8"/>
  <c r="I811" i="8"/>
  <c r="HB811" i="8"/>
  <c r="GP811" i="8"/>
  <c r="GJ811" i="8"/>
  <c r="GN811" i="8"/>
  <c r="HN811" i="8"/>
  <c r="DM821" i="8"/>
  <c r="U821" i="8"/>
  <c r="K821" i="8" s="1"/>
  <c r="HN817" i="8"/>
  <c r="GJ817" i="8"/>
  <c r="GN817" i="8"/>
  <c r="HL817" i="8"/>
  <c r="GS817" i="8"/>
  <c r="DK817" i="8"/>
  <c r="HF817" i="8"/>
  <c r="GQ817" i="8"/>
  <c r="I817" i="8"/>
  <c r="HB817" i="8"/>
  <c r="GP817" i="8"/>
  <c r="HF797" i="8"/>
  <c r="I797" i="8"/>
  <c r="HB797" i="8"/>
  <c r="HN797" i="8"/>
  <c r="GZ797" i="8"/>
  <c r="HL797" i="8"/>
  <c r="DQ797" i="8"/>
  <c r="DM801" i="8"/>
  <c r="U801" i="8"/>
  <c r="K801" i="8" s="1"/>
  <c r="DM809" i="8"/>
  <c r="U809" i="8"/>
  <c r="K809" i="8" s="1"/>
  <c r="CP427" i="1"/>
  <c r="O427" i="1" s="1"/>
  <c r="DM803" i="8"/>
  <c r="U803" i="8"/>
  <c r="K803" i="8" s="1"/>
  <c r="HB799" i="8"/>
  <c r="GP799" i="8"/>
  <c r="HN799" i="8"/>
  <c r="GJ799" i="8"/>
  <c r="GN799" i="8"/>
  <c r="HL799" i="8"/>
  <c r="GS799" i="8"/>
  <c r="DK799" i="8"/>
  <c r="I799" i="8"/>
  <c r="HF799" i="8"/>
  <c r="GQ799" i="8"/>
  <c r="HB815" i="8"/>
  <c r="GP815" i="8"/>
  <c r="HN815" i="8"/>
  <c r="GJ815" i="8"/>
  <c r="GN815" i="8"/>
  <c r="HL815" i="8"/>
  <c r="GS815" i="8"/>
  <c r="DK815" i="8"/>
  <c r="HF815" i="8"/>
  <c r="GQ815" i="8"/>
  <c r="I815" i="8"/>
  <c r="HL803" i="8"/>
  <c r="GS803" i="8"/>
  <c r="DK803" i="8"/>
  <c r="HF803" i="8"/>
  <c r="GQ803" i="8"/>
  <c r="I803" i="8"/>
  <c r="HB803" i="8"/>
  <c r="GP803" i="8"/>
  <c r="HN803" i="8"/>
  <c r="GJ803" i="8"/>
  <c r="GN803" i="8"/>
  <c r="HB793" i="8"/>
  <c r="DQ793" i="8"/>
  <c r="HN793" i="8"/>
  <c r="HX793" i="8"/>
  <c r="I793" i="8"/>
  <c r="HL793" i="8"/>
  <c r="GK793" i="8"/>
  <c r="HF793" i="8"/>
  <c r="GJ793" i="8"/>
  <c r="DG793" i="8"/>
  <c r="U793" i="8"/>
  <c r="HF821" i="8"/>
  <c r="GQ821" i="8"/>
  <c r="I821" i="8"/>
  <c r="HB821" i="8"/>
  <c r="GP821" i="8"/>
  <c r="HN821" i="8"/>
  <c r="GJ821" i="8"/>
  <c r="GN821" i="8"/>
  <c r="HL821" i="8"/>
  <c r="GS821" i="8"/>
  <c r="DK821" i="8"/>
  <c r="FR418" i="1"/>
  <c r="CR421" i="1"/>
  <c r="Q421" i="1" s="1"/>
  <c r="T794" i="8"/>
  <c r="R826" i="8" s="1"/>
  <c r="H794" i="8"/>
  <c r="AU575" i="1"/>
  <c r="AU418" i="1" s="1"/>
  <c r="AB421" i="1"/>
  <c r="CP441" i="1"/>
  <c r="O441" i="1" s="1"/>
  <c r="CZ431" i="1"/>
  <c r="Y431" i="1" s="1"/>
  <c r="CP425" i="1"/>
  <c r="O425" i="1" s="1"/>
  <c r="CP433" i="1"/>
  <c r="O433" i="1" s="1"/>
  <c r="CZ441" i="1"/>
  <c r="Y441" i="1" s="1"/>
  <c r="CY437" i="1"/>
  <c r="X437" i="1" s="1"/>
  <c r="EI575" i="1"/>
  <c r="FY418" i="1"/>
  <c r="CP423" i="1"/>
  <c r="O423" i="1" s="1"/>
  <c r="BZ418" i="1"/>
  <c r="AX575" i="1"/>
  <c r="AX418" i="1" s="1"/>
  <c r="CY426" i="1"/>
  <c r="X426" i="1" s="1"/>
  <c r="CP434" i="1"/>
  <c r="O434" i="1" s="1"/>
  <c r="AQ575" i="1"/>
  <c r="AQ418" i="1" s="1"/>
  <c r="CZ434" i="1"/>
  <c r="Y434" i="1" s="1"/>
  <c r="CY434" i="1"/>
  <c r="X434" i="1" s="1"/>
  <c r="EY17" i="7"/>
  <c r="I749" i="8"/>
  <c r="CP377" i="1"/>
  <c r="O377" i="1" s="1"/>
  <c r="CY366" i="1"/>
  <c r="X366" i="1" s="1"/>
  <c r="CZ57" i="1"/>
  <c r="Y57" i="1" s="1"/>
  <c r="CY286" i="1"/>
  <c r="X286" i="1" s="1"/>
  <c r="CY106" i="1"/>
  <c r="X106" i="1" s="1"/>
  <c r="CP378" i="1"/>
  <c r="O378" i="1" s="1"/>
  <c r="CZ342" i="1"/>
  <c r="Y342" i="1" s="1"/>
  <c r="CY59" i="1"/>
  <c r="X59" i="1" s="1"/>
  <c r="AB360" i="1"/>
  <c r="CZ267" i="1"/>
  <c r="Y267" i="1" s="1"/>
  <c r="CY376" i="1"/>
  <c r="X376" i="1" s="1"/>
  <c r="CY313" i="1"/>
  <c r="X313" i="1" s="1"/>
  <c r="CY317" i="1"/>
  <c r="X317" i="1" s="1"/>
  <c r="CP384" i="1"/>
  <c r="O384" i="1" s="1"/>
  <c r="U719" i="8"/>
  <c r="K719" i="8" s="1"/>
  <c r="DM719" i="8"/>
  <c r="J721" i="8" s="1"/>
  <c r="I715" i="8"/>
  <c r="HX715" i="8"/>
  <c r="HB713" i="8"/>
  <c r="DQ713" i="8"/>
  <c r="HN713" i="8"/>
  <c r="HX713" i="8"/>
  <c r="I713" i="8"/>
  <c r="HF713" i="8"/>
  <c r="HL713" i="8"/>
  <c r="GK713" i="8"/>
  <c r="GJ713" i="8"/>
  <c r="HF717" i="8"/>
  <c r="I717" i="8"/>
  <c r="HB717" i="8"/>
  <c r="DQ717" i="8"/>
  <c r="HN717" i="8"/>
  <c r="GZ717" i="8"/>
  <c r="HL717" i="8"/>
  <c r="HB719" i="8"/>
  <c r="GP719" i="8"/>
  <c r="HN719" i="8"/>
  <c r="GJ719" i="8"/>
  <c r="GN719" i="8"/>
  <c r="GQ719" i="8"/>
  <c r="HL719" i="8"/>
  <c r="GS719" i="8"/>
  <c r="DK719" i="8"/>
  <c r="H721" i="8" s="1"/>
  <c r="HF719" i="8"/>
  <c r="I719" i="8"/>
  <c r="HL716" i="8"/>
  <c r="DQ716" i="8"/>
  <c r="HF716" i="8"/>
  <c r="I716" i="8"/>
  <c r="HN716" i="8"/>
  <c r="GY716" i="8"/>
  <c r="HB716" i="8"/>
  <c r="DG713" i="8"/>
  <c r="U713" i="8"/>
  <c r="CR382" i="1"/>
  <c r="Q382" i="1" s="1"/>
  <c r="T714" i="8"/>
  <c r="R722" i="8" s="1"/>
  <c r="H714" i="8"/>
  <c r="AB382" i="1"/>
  <c r="CP383" i="1"/>
  <c r="O383" i="1" s="1"/>
  <c r="CZ376" i="1"/>
  <c r="Y376" i="1" s="1"/>
  <c r="CY356" i="1"/>
  <c r="X356" i="1" s="1"/>
  <c r="CY374" i="1"/>
  <c r="X374" i="1" s="1"/>
  <c r="CY363" i="1"/>
  <c r="X363" i="1" s="1"/>
  <c r="GM363" i="1" s="1"/>
  <c r="GN363" i="1" s="1"/>
  <c r="CZ179" i="1"/>
  <c r="Y179" i="1" s="1"/>
  <c r="CZ377" i="1"/>
  <c r="Y377" i="1" s="1"/>
  <c r="HX700" i="8"/>
  <c r="I700" i="8"/>
  <c r="HF701" i="8"/>
  <c r="GS701" i="8"/>
  <c r="DK701" i="8"/>
  <c r="HB701" i="8"/>
  <c r="GQ701" i="8"/>
  <c r="GJ701" i="8"/>
  <c r="HN701" i="8"/>
  <c r="GP701" i="8"/>
  <c r="I701" i="8"/>
  <c r="HL701" i="8"/>
  <c r="GN701" i="8"/>
  <c r="HL703" i="8"/>
  <c r="DQ703" i="8"/>
  <c r="HF703" i="8"/>
  <c r="I703" i="8"/>
  <c r="HB703" i="8"/>
  <c r="HN703" i="8"/>
  <c r="GZ703" i="8"/>
  <c r="U698" i="8"/>
  <c r="DG698" i="8"/>
  <c r="HF705" i="8"/>
  <c r="GQ705" i="8"/>
  <c r="I705" i="8"/>
  <c r="HB705" i="8"/>
  <c r="GP705" i="8"/>
  <c r="HN705" i="8"/>
  <c r="GJ705" i="8"/>
  <c r="GN705" i="8"/>
  <c r="HL705" i="8"/>
  <c r="GS705" i="8"/>
  <c r="DK705" i="8"/>
  <c r="CZ367" i="1"/>
  <c r="Y367" i="1" s="1"/>
  <c r="CY370" i="1"/>
  <c r="X370" i="1" s="1"/>
  <c r="CZ160" i="1"/>
  <c r="Y160" i="1" s="1"/>
  <c r="CZ343" i="1"/>
  <c r="Y343" i="1" s="1"/>
  <c r="CP367" i="1"/>
  <c r="O367" i="1" s="1"/>
  <c r="DM701" i="8"/>
  <c r="U707" i="8"/>
  <c r="K707" i="8" s="1"/>
  <c r="DM707" i="8"/>
  <c r="CY338" i="1"/>
  <c r="X338" i="1" s="1"/>
  <c r="CY282" i="1"/>
  <c r="X282" i="1" s="1"/>
  <c r="DM705" i="8"/>
  <c r="U705" i="8"/>
  <c r="K705" i="8" s="1"/>
  <c r="HN702" i="8"/>
  <c r="GY702" i="8"/>
  <c r="HL702" i="8"/>
  <c r="DQ702" i="8"/>
  <c r="HF702" i="8"/>
  <c r="I702" i="8"/>
  <c r="HB702" i="8"/>
  <c r="HL698" i="8"/>
  <c r="GK698" i="8"/>
  <c r="HF698" i="8"/>
  <c r="GJ698" i="8"/>
  <c r="HB698" i="8"/>
  <c r="DQ698" i="8"/>
  <c r="HN698" i="8"/>
  <c r="HX698" i="8"/>
  <c r="I698" i="8"/>
  <c r="HB707" i="8"/>
  <c r="GP707" i="8"/>
  <c r="HN707" i="8"/>
  <c r="GJ707" i="8"/>
  <c r="GN707" i="8"/>
  <c r="HL707" i="8"/>
  <c r="GS707" i="8"/>
  <c r="DK707" i="8"/>
  <c r="HF707" i="8"/>
  <c r="GQ707" i="8"/>
  <c r="I707" i="8"/>
  <c r="CR376" i="1"/>
  <c r="Q376" i="1" s="1"/>
  <c r="T699" i="8"/>
  <c r="R710" i="8" s="1"/>
  <c r="H699" i="8"/>
  <c r="CP380" i="1"/>
  <c r="O380" i="1" s="1"/>
  <c r="CP163" i="1"/>
  <c r="O163" i="1" s="1"/>
  <c r="CP331" i="1"/>
  <c r="O331" i="1" s="1"/>
  <c r="H675" i="8"/>
  <c r="CY335" i="1"/>
  <c r="X335" i="1" s="1"/>
  <c r="CY342" i="1"/>
  <c r="X342" i="1" s="1"/>
  <c r="CY362" i="1"/>
  <c r="X362" i="1" s="1"/>
  <c r="CY58" i="1"/>
  <c r="X58" i="1" s="1"/>
  <c r="T675" i="8"/>
  <c r="I675" i="8" s="1"/>
  <c r="CP371" i="1"/>
  <c r="O371" i="1" s="1"/>
  <c r="CZ335" i="1"/>
  <c r="Y335" i="1" s="1"/>
  <c r="CZ137" i="1"/>
  <c r="Y137" i="1" s="1"/>
  <c r="CZ250" i="1"/>
  <c r="Y250" i="1" s="1"/>
  <c r="CZ322" i="1"/>
  <c r="Y322" i="1" s="1"/>
  <c r="CZ371" i="1"/>
  <c r="Y371" i="1" s="1"/>
  <c r="CR320" i="1"/>
  <c r="Q320" i="1" s="1"/>
  <c r="CP58" i="1"/>
  <c r="O58" i="1" s="1"/>
  <c r="DM668" i="8"/>
  <c r="CP349" i="1"/>
  <c r="O349" i="1" s="1"/>
  <c r="CY334" i="1"/>
  <c r="X334" i="1" s="1"/>
  <c r="CP360" i="1"/>
  <c r="O360" i="1" s="1"/>
  <c r="HN678" i="8"/>
  <c r="GZ678" i="8"/>
  <c r="HL678" i="8"/>
  <c r="DQ678" i="8"/>
  <c r="HF678" i="8"/>
  <c r="I678" i="8"/>
  <c r="HB678" i="8"/>
  <c r="HB677" i="8"/>
  <c r="HN677" i="8"/>
  <c r="GY677" i="8"/>
  <c r="HL677" i="8"/>
  <c r="DQ677" i="8"/>
  <c r="HF677" i="8"/>
  <c r="I677" i="8"/>
  <c r="HB692" i="8"/>
  <c r="GP692" i="8"/>
  <c r="HN692" i="8"/>
  <c r="GJ692" i="8"/>
  <c r="GN692" i="8"/>
  <c r="GQ692" i="8"/>
  <c r="I692" i="8"/>
  <c r="HL692" i="8"/>
  <c r="GS692" i="8"/>
  <c r="DK692" i="8"/>
  <c r="HF692" i="8"/>
  <c r="CZ357" i="1"/>
  <c r="Y357" i="1" s="1"/>
  <c r="U686" i="8"/>
  <c r="K686" i="8" s="1"/>
  <c r="DM686" i="8"/>
  <c r="CZ45" i="1"/>
  <c r="Y45" i="1" s="1"/>
  <c r="CY360" i="1"/>
  <c r="X360" i="1" s="1"/>
  <c r="K676" i="8"/>
  <c r="CP343" i="1"/>
  <c r="O343" i="1" s="1"/>
  <c r="CY343" i="1"/>
  <c r="X343" i="1" s="1"/>
  <c r="HL680" i="8"/>
  <c r="GS680" i="8"/>
  <c r="DK680" i="8"/>
  <c r="HF680" i="8"/>
  <c r="GQ680" i="8"/>
  <c r="I680" i="8"/>
  <c r="HN680" i="8"/>
  <c r="GJ680" i="8"/>
  <c r="GN680" i="8"/>
  <c r="HB680" i="8"/>
  <c r="GP680" i="8"/>
  <c r="HF682" i="8"/>
  <c r="GQ682" i="8"/>
  <c r="I682" i="8"/>
  <c r="HB682" i="8"/>
  <c r="GP682" i="8"/>
  <c r="HL682" i="8"/>
  <c r="GS682" i="8"/>
  <c r="DK682" i="8"/>
  <c r="HN682" i="8"/>
  <c r="GJ682" i="8"/>
  <c r="GN682" i="8"/>
  <c r="CP372" i="1"/>
  <c r="O372" i="1" s="1"/>
  <c r="DM690" i="8"/>
  <c r="U690" i="8"/>
  <c r="K690" i="8" s="1"/>
  <c r="U674" i="8"/>
  <c r="DG674" i="8"/>
  <c r="HL688" i="8"/>
  <c r="GS688" i="8"/>
  <c r="DK688" i="8"/>
  <c r="HF688" i="8"/>
  <c r="GQ688" i="8"/>
  <c r="I688" i="8"/>
  <c r="HN688" i="8"/>
  <c r="GJ688" i="8"/>
  <c r="GN688" i="8"/>
  <c r="HB688" i="8"/>
  <c r="GP688" i="8"/>
  <c r="HF690" i="8"/>
  <c r="GQ690" i="8"/>
  <c r="I690" i="8"/>
  <c r="HB690" i="8"/>
  <c r="GP690" i="8"/>
  <c r="HL690" i="8"/>
  <c r="GS690" i="8"/>
  <c r="DK690" i="8"/>
  <c r="HN690" i="8"/>
  <c r="GJ690" i="8"/>
  <c r="GN690" i="8"/>
  <c r="CP362" i="1"/>
  <c r="O362" i="1" s="1"/>
  <c r="DM680" i="8"/>
  <c r="U680" i="8"/>
  <c r="K680" i="8" s="1"/>
  <c r="CP366" i="1"/>
  <c r="O366" i="1" s="1"/>
  <c r="U684" i="8"/>
  <c r="K684" i="8" s="1"/>
  <c r="DM684" i="8"/>
  <c r="CP370" i="1"/>
  <c r="O370" i="1" s="1"/>
  <c r="DM688" i="8"/>
  <c r="U688" i="8"/>
  <c r="K688" i="8" s="1"/>
  <c r="U692" i="8"/>
  <c r="K692" i="8" s="1"/>
  <c r="DM692" i="8"/>
  <c r="CP368" i="1"/>
  <c r="O368" i="1" s="1"/>
  <c r="CZ334" i="1"/>
  <c r="Y334" i="1" s="1"/>
  <c r="CP339" i="1"/>
  <c r="O339" i="1" s="1"/>
  <c r="CP364" i="1"/>
  <c r="O364" i="1" s="1"/>
  <c r="DM682" i="8"/>
  <c r="U682" i="8"/>
  <c r="K682" i="8" s="1"/>
  <c r="HL674" i="8"/>
  <c r="GK674" i="8"/>
  <c r="HF674" i="8"/>
  <c r="GJ674" i="8"/>
  <c r="HB674" i="8"/>
  <c r="DQ674" i="8"/>
  <c r="HN674" i="8"/>
  <c r="HX674" i="8"/>
  <c r="I674" i="8"/>
  <c r="HN686" i="8"/>
  <c r="GJ686" i="8"/>
  <c r="GN686" i="8"/>
  <c r="HL686" i="8"/>
  <c r="GS686" i="8"/>
  <c r="DK686" i="8"/>
  <c r="HB686" i="8"/>
  <c r="GP686" i="8"/>
  <c r="HF686" i="8"/>
  <c r="GQ686" i="8"/>
  <c r="I686" i="8"/>
  <c r="HX676" i="8"/>
  <c r="I676" i="8"/>
  <c r="HB684" i="8"/>
  <c r="GP684" i="8"/>
  <c r="HN684" i="8"/>
  <c r="GJ684" i="8"/>
  <c r="GN684" i="8"/>
  <c r="HF684" i="8"/>
  <c r="GQ684" i="8"/>
  <c r="I684" i="8"/>
  <c r="HL684" i="8"/>
  <c r="GS684" i="8"/>
  <c r="DK684" i="8"/>
  <c r="CP374" i="1"/>
  <c r="O374" i="1" s="1"/>
  <c r="CP359" i="1"/>
  <c r="O359" i="1" s="1"/>
  <c r="GM359" i="1" s="1"/>
  <c r="GN359" i="1" s="1"/>
  <c r="AB346" i="1"/>
  <c r="CY268" i="1"/>
  <c r="X268" i="1" s="1"/>
  <c r="CZ330" i="1"/>
  <c r="Y330" i="1" s="1"/>
  <c r="CP335" i="1"/>
  <c r="O335" i="1" s="1"/>
  <c r="CZ353" i="1"/>
  <c r="Y353" i="1" s="1"/>
  <c r="CY336" i="1"/>
  <c r="X336" i="1" s="1"/>
  <c r="CY348" i="1"/>
  <c r="X348" i="1" s="1"/>
  <c r="CZ349" i="1"/>
  <c r="Y349" i="1" s="1"/>
  <c r="CY74" i="1"/>
  <c r="X74" i="1" s="1"/>
  <c r="CP326" i="1"/>
  <c r="O326" i="1" s="1"/>
  <c r="CP322" i="1"/>
  <c r="O322" i="1" s="1"/>
  <c r="CY327" i="1"/>
  <c r="X327" i="1" s="1"/>
  <c r="CP332" i="1"/>
  <c r="O332" i="1" s="1"/>
  <c r="CP340" i="1"/>
  <c r="O340" i="1" s="1"/>
  <c r="CP350" i="1"/>
  <c r="O350" i="1" s="1"/>
  <c r="T655" i="8"/>
  <c r="DQ655" i="8" s="1"/>
  <c r="CP358" i="1"/>
  <c r="O358" i="1" s="1"/>
  <c r="AB320" i="1"/>
  <c r="CZ287" i="1"/>
  <c r="Y287" i="1" s="1"/>
  <c r="CP353" i="1"/>
  <c r="O353" i="1" s="1"/>
  <c r="CR346" i="1"/>
  <c r="Q346" i="1" s="1"/>
  <c r="CZ328" i="1"/>
  <c r="Y328" i="1" s="1"/>
  <c r="CY330" i="1"/>
  <c r="X330" i="1" s="1"/>
  <c r="CY352" i="1"/>
  <c r="X352" i="1" s="1"/>
  <c r="CZ339" i="1"/>
  <c r="Y339" i="1" s="1"/>
  <c r="CZ242" i="1"/>
  <c r="Y242" i="1" s="1"/>
  <c r="CY283" i="1"/>
  <c r="X283" i="1" s="1"/>
  <c r="CP323" i="1"/>
  <c r="O323" i="1" s="1"/>
  <c r="CY353" i="1"/>
  <c r="X353" i="1" s="1"/>
  <c r="CY254" i="1"/>
  <c r="X254" i="1" s="1"/>
  <c r="CZ262" i="1"/>
  <c r="Y262" i="1" s="1"/>
  <c r="DM583" i="8"/>
  <c r="CZ327" i="1"/>
  <c r="Y327" i="1" s="1"/>
  <c r="CP336" i="1"/>
  <c r="O336" i="1" s="1"/>
  <c r="I656" i="8"/>
  <c r="HX656" i="8"/>
  <c r="CZ346" i="1"/>
  <c r="Y346" i="1" s="1"/>
  <c r="K656" i="8"/>
  <c r="CP333" i="1"/>
  <c r="O333" i="1" s="1"/>
  <c r="CY309" i="1"/>
  <c r="X309" i="1" s="1"/>
  <c r="CP345" i="1"/>
  <c r="O345" i="1" s="1"/>
  <c r="GM345" i="1" s="1"/>
  <c r="GN345" i="1" s="1"/>
  <c r="CP348" i="1"/>
  <c r="O348" i="1" s="1"/>
  <c r="U660" i="8"/>
  <c r="K660" i="8" s="1"/>
  <c r="DM660" i="8"/>
  <c r="CP352" i="1"/>
  <c r="O352" i="1" s="1"/>
  <c r="DM664" i="8"/>
  <c r="U664" i="8"/>
  <c r="K664" i="8" s="1"/>
  <c r="CP356" i="1"/>
  <c r="O356" i="1" s="1"/>
  <c r="DM666" i="8"/>
  <c r="U666" i="8"/>
  <c r="K666" i="8" s="1"/>
  <c r="CY324" i="1"/>
  <c r="X324" i="1" s="1"/>
  <c r="CZ331" i="1"/>
  <c r="Y331" i="1" s="1"/>
  <c r="CZ318" i="1"/>
  <c r="Y318" i="1" s="1"/>
  <c r="CY323" i="1"/>
  <c r="X323" i="1" s="1"/>
  <c r="HF658" i="8"/>
  <c r="I658" i="8"/>
  <c r="HB658" i="8"/>
  <c r="HN658" i="8"/>
  <c r="GZ658" i="8"/>
  <c r="HL658" i="8"/>
  <c r="DQ658" i="8"/>
  <c r="HN662" i="8"/>
  <c r="GJ662" i="8"/>
  <c r="GN662" i="8"/>
  <c r="HL662" i="8"/>
  <c r="GS662" i="8"/>
  <c r="DK662" i="8"/>
  <c r="HF662" i="8"/>
  <c r="GQ662" i="8"/>
  <c r="I662" i="8"/>
  <c r="HB662" i="8"/>
  <c r="GP662" i="8"/>
  <c r="HB668" i="8"/>
  <c r="GP668" i="8"/>
  <c r="I668" i="8"/>
  <c r="HN668" i="8"/>
  <c r="GJ668" i="8"/>
  <c r="GN668" i="8"/>
  <c r="GQ668" i="8"/>
  <c r="HL668" i="8"/>
  <c r="GS668" i="8"/>
  <c r="DK668" i="8"/>
  <c r="HF668" i="8"/>
  <c r="HL664" i="8"/>
  <c r="GS664" i="8"/>
  <c r="DK664" i="8"/>
  <c r="HF664" i="8"/>
  <c r="GQ664" i="8"/>
  <c r="I664" i="8"/>
  <c r="HB664" i="8"/>
  <c r="GP664" i="8"/>
  <c r="HN664" i="8"/>
  <c r="GJ664" i="8"/>
  <c r="GN664" i="8"/>
  <c r="CP341" i="1"/>
  <c r="O341" i="1" s="1"/>
  <c r="CY287" i="1"/>
  <c r="X287" i="1" s="1"/>
  <c r="CY312" i="1"/>
  <c r="X312" i="1" s="1"/>
  <c r="CP328" i="1"/>
  <c r="O328" i="1" s="1"/>
  <c r="CZ85" i="1"/>
  <c r="Y85" i="1" s="1"/>
  <c r="HB654" i="8"/>
  <c r="DQ654" i="8"/>
  <c r="HN654" i="8"/>
  <c r="HX654" i="8"/>
  <c r="I654" i="8"/>
  <c r="HL654" i="8"/>
  <c r="GK654" i="8"/>
  <c r="HF654" i="8"/>
  <c r="GJ654" i="8"/>
  <c r="DG654" i="8"/>
  <c r="U654" i="8"/>
  <c r="DM662" i="8"/>
  <c r="U662" i="8"/>
  <c r="K662" i="8" s="1"/>
  <c r="HL657" i="8"/>
  <c r="DQ657" i="8"/>
  <c r="HF657" i="8"/>
  <c r="I657" i="8"/>
  <c r="HB657" i="8"/>
  <c r="HN657" i="8"/>
  <c r="GY657" i="8"/>
  <c r="HB660" i="8"/>
  <c r="GP660" i="8"/>
  <c r="HN660" i="8"/>
  <c r="GJ660" i="8"/>
  <c r="GN660" i="8"/>
  <c r="HL660" i="8"/>
  <c r="GS660" i="8"/>
  <c r="DK660" i="8"/>
  <c r="HF660" i="8"/>
  <c r="GQ660" i="8"/>
  <c r="I660" i="8"/>
  <c r="HF666" i="8"/>
  <c r="GQ666" i="8"/>
  <c r="I666" i="8"/>
  <c r="HB666" i="8"/>
  <c r="GP666" i="8"/>
  <c r="HN666" i="8"/>
  <c r="GJ666" i="8"/>
  <c r="GN666" i="8"/>
  <c r="HL666" i="8"/>
  <c r="GS666" i="8"/>
  <c r="DK666" i="8"/>
  <c r="T613" i="8"/>
  <c r="DQ613" i="8" s="1"/>
  <c r="HN634" i="8"/>
  <c r="GZ634" i="8"/>
  <c r="HL634" i="8"/>
  <c r="DQ634" i="8"/>
  <c r="HF634" i="8"/>
  <c r="I634" i="8"/>
  <c r="HB634" i="8"/>
  <c r="HB633" i="8"/>
  <c r="HN633" i="8"/>
  <c r="GY633" i="8"/>
  <c r="HL633" i="8"/>
  <c r="DQ633" i="8"/>
  <c r="HF633" i="8"/>
  <c r="I633" i="8"/>
  <c r="HF638" i="8"/>
  <c r="GQ638" i="8"/>
  <c r="I638" i="8"/>
  <c r="HB638" i="8"/>
  <c r="GP638" i="8"/>
  <c r="HN638" i="8"/>
  <c r="GJ638" i="8"/>
  <c r="GN638" i="8"/>
  <c r="HL638" i="8"/>
  <c r="GS638" i="8"/>
  <c r="DK638" i="8"/>
  <c r="CZ326" i="1"/>
  <c r="Y326" i="1" s="1"/>
  <c r="DM644" i="8"/>
  <c r="U644" i="8"/>
  <c r="K644" i="8" s="1"/>
  <c r="U640" i="8"/>
  <c r="K640" i="8" s="1"/>
  <c r="DM640" i="8"/>
  <c r="HN642" i="8"/>
  <c r="GJ642" i="8"/>
  <c r="GN642" i="8"/>
  <c r="HL642" i="8"/>
  <c r="GS642" i="8"/>
  <c r="DK642" i="8"/>
  <c r="HF642" i="8"/>
  <c r="GQ642" i="8"/>
  <c r="I642" i="8"/>
  <c r="HB642" i="8"/>
  <c r="GP642" i="8"/>
  <c r="HL644" i="8"/>
  <c r="GS644" i="8"/>
  <c r="DK644" i="8"/>
  <c r="HF644" i="8"/>
  <c r="GQ644" i="8"/>
  <c r="I644" i="8"/>
  <c r="HB644" i="8"/>
  <c r="GP644" i="8"/>
  <c r="HN644" i="8"/>
  <c r="GJ644" i="8"/>
  <c r="GN644" i="8"/>
  <c r="CP344" i="1"/>
  <c r="O344" i="1" s="1"/>
  <c r="U648" i="8"/>
  <c r="K648" i="8" s="1"/>
  <c r="DM648" i="8"/>
  <c r="HX632" i="8"/>
  <c r="I632" i="8"/>
  <c r="U630" i="8"/>
  <c r="DG630" i="8"/>
  <c r="CP334" i="1"/>
  <c r="O334" i="1" s="1"/>
  <c r="DM638" i="8"/>
  <c r="U638" i="8"/>
  <c r="K638" i="8" s="1"/>
  <c r="CP338" i="1"/>
  <c r="O338" i="1" s="1"/>
  <c r="DM642" i="8"/>
  <c r="U642" i="8"/>
  <c r="K642" i="8" s="1"/>
  <c r="CP342" i="1"/>
  <c r="O342" i="1" s="1"/>
  <c r="DM646" i="8"/>
  <c r="U646" i="8"/>
  <c r="K646" i="8" s="1"/>
  <c r="DM636" i="8"/>
  <c r="U636" i="8"/>
  <c r="K636" i="8" s="1"/>
  <c r="HB648" i="8"/>
  <c r="GP648" i="8"/>
  <c r="HN648" i="8"/>
  <c r="GJ648" i="8"/>
  <c r="GN648" i="8"/>
  <c r="HL648" i="8"/>
  <c r="GS648" i="8"/>
  <c r="DK648" i="8"/>
  <c r="HF648" i="8"/>
  <c r="GQ648" i="8"/>
  <c r="I648" i="8"/>
  <c r="HL630" i="8"/>
  <c r="GK630" i="8"/>
  <c r="HF630" i="8"/>
  <c r="GJ630" i="8"/>
  <c r="HB630" i="8"/>
  <c r="DQ630" i="8"/>
  <c r="HN630" i="8"/>
  <c r="HX630" i="8"/>
  <c r="I630" i="8"/>
  <c r="HB640" i="8"/>
  <c r="GP640" i="8"/>
  <c r="HN640" i="8"/>
  <c r="GJ640" i="8"/>
  <c r="GN640" i="8"/>
  <c r="HL640" i="8"/>
  <c r="GS640" i="8"/>
  <c r="DK640" i="8"/>
  <c r="HF640" i="8"/>
  <c r="GQ640" i="8"/>
  <c r="I640" i="8"/>
  <c r="HL636" i="8"/>
  <c r="GS636" i="8"/>
  <c r="DK636" i="8"/>
  <c r="HF636" i="8"/>
  <c r="GQ636" i="8"/>
  <c r="I636" i="8"/>
  <c r="HB636" i="8"/>
  <c r="GP636" i="8"/>
  <c r="HN636" i="8"/>
  <c r="GJ636" i="8"/>
  <c r="GN636" i="8"/>
  <c r="HF646" i="8"/>
  <c r="GQ646" i="8"/>
  <c r="I646" i="8"/>
  <c r="HB646" i="8"/>
  <c r="GP646" i="8"/>
  <c r="HN646" i="8"/>
  <c r="GJ646" i="8"/>
  <c r="GN646" i="8"/>
  <c r="HL646" i="8"/>
  <c r="GS646" i="8"/>
  <c r="DK646" i="8"/>
  <c r="CR330" i="1"/>
  <c r="Q330" i="1" s="1"/>
  <c r="T631" i="8"/>
  <c r="R651" i="8" s="1"/>
  <c r="H631" i="8"/>
  <c r="AB330" i="1"/>
  <c r="CP324" i="1"/>
  <c r="O324" i="1" s="1"/>
  <c r="DM620" i="8"/>
  <c r="CY236" i="1"/>
  <c r="X236" i="1" s="1"/>
  <c r="CP318" i="1"/>
  <c r="O318" i="1" s="1"/>
  <c r="CZ323" i="1"/>
  <c r="Y323" i="1" s="1"/>
  <c r="CP327" i="1"/>
  <c r="O327" i="1" s="1"/>
  <c r="CY314" i="1"/>
  <c r="X314" i="1" s="1"/>
  <c r="CY326" i="1"/>
  <c r="X326" i="1" s="1"/>
  <c r="CY277" i="1"/>
  <c r="X277" i="1" s="1"/>
  <c r="CP325" i="1"/>
  <c r="O325" i="1" s="1"/>
  <c r="CY320" i="1"/>
  <c r="X320" i="1" s="1"/>
  <c r="CY325" i="1"/>
  <c r="X325" i="1" s="1"/>
  <c r="CZ320" i="1"/>
  <c r="Y320" i="1" s="1"/>
  <c r="HB616" i="8"/>
  <c r="HN616" i="8"/>
  <c r="GZ616" i="8"/>
  <c r="HL616" i="8"/>
  <c r="DQ616" i="8"/>
  <c r="HF616" i="8"/>
  <c r="I616" i="8"/>
  <c r="HL620" i="8"/>
  <c r="GS620" i="8"/>
  <c r="DK620" i="8"/>
  <c r="HF620" i="8"/>
  <c r="GQ620" i="8"/>
  <c r="I620" i="8"/>
  <c r="HB620" i="8"/>
  <c r="GP620" i="8"/>
  <c r="HN620" i="8"/>
  <c r="GJ620" i="8"/>
  <c r="GN620" i="8"/>
  <c r="DM622" i="8"/>
  <c r="U622" i="8"/>
  <c r="K622" i="8" s="1"/>
  <c r="U624" i="8"/>
  <c r="K624" i="8" s="1"/>
  <c r="DM624" i="8"/>
  <c r="DM618" i="8"/>
  <c r="U618" i="8"/>
  <c r="K618" i="8" s="1"/>
  <c r="HN612" i="8"/>
  <c r="HX612" i="8"/>
  <c r="I612" i="8"/>
  <c r="HL612" i="8"/>
  <c r="GK612" i="8"/>
  <c r="HF612" i="8"/>
  <c r="GJ612" i="8"/>
  <c r="HB612" i="8"/>
  <c r="DQ612" i="8"/>
  <c r="U612" i="8"/>
  <c r="DG612" i="8"/>
  <c r="CY321" i="1"/>
  <c r="X321" i="1" s="1"/>
  <c r="CP321" i="1"/>
  <c r="O321" i="1" s="1"/>
  <c r="CY89" i="1"/>
  <c r="X89" i="1" s="1"/>
  <c r="HF615" i="8"/>
  <c r="I615" i="8"/>
  <c r="HB615" i="8"/>
  <c r="HN615" i="8"/>
  <c r="GY615" i="8"/>
  <c r="HL615" i="8"/>
  <c r="DQ615" i="8"/>
  <c r="HN618" i="8"/>
  <c r="GJ618" i="8"/>
  <c r="GN618" i="8"/>
  <c r="HL618" i="8"/>
  <c r="GS618" i="8"/>
  <c r="DK618" i="8"/>
  <c r="HF618" i="8"/>
  <c r="GQ618" i="8"/>
  <c r="I618" i="8"/>
  <c r="HB618" i="8"/>
  <c r="GP618" i="8"/>
  <c r="HX614" i="8"/>
  <c r="I614" i="8"/>
  <c r="HB624" i="8"/>
  <c r="GP624" i="8"/>
  <c r="HN624" i="8"/>
  <c r="GJ624" i="8"/>
  <c r="GN624" i="8"/>
  <c r="HL624" i="8"/>
  <c r="GS624" i="8"/>
  <c r="DK624" i="8"/>
  <c r="HF624" i="8"/>
  <c r="GQ624" i="8"/>
  <c r="I624" i="8"/>
  <c r="HF622" i="8"/>
  <c r="GQ622" i="8"/>
  <c r="I622" i="8"/>
  <c r="HB622" i="8"/>
  <c r="GP622" i="8"/>
  <c r="HN622" i="8"/>
  <c r="GJ622" i="8"/>
  <c r="GN622" i="8"/>
  <c r="HL622" i="8"/>
  <c r="GS622" i="8"/>
  <c r="DK622" i="8"/>
  <c r="CY316" i="1"/>
  <c r="X316" i="1" s="1"/>
  <c r="CY318" i="1"/>
  <c r="X318" i="1" s="1"/>
  <c r="CY273" i="1"/>
  <c r="X273" i="1" s="1"/>
  <c r="CY261" i="1"/>
  <c r="X261" i="1" s="1"/>
  <c r="GM315" i="1"/>
  <c r="GN315" i="1" s="1"/>
  <c r="CY274" i="1"/>
  <c r="X274" i="1" s="1"/>
  <c r="CY306" i="1"/>
  <c r="X306" i="1" s="1"/>
  <c r="CY116" i="1"/>
  <c r="X116" i="1" s="1"/>
  <c r="CP314" i="1"/>
  <c r="O314" i="1" s="1"/>
  <c r="CZ314" i="1"/>
  <c r="Y314" i="1" s="1"/>
  <c r="CY139" i="1"/>
  <c r="X139" i="1" s="1"/>
  <c r="CZ258" i="1"/>
  <c r="Y258" i="1" s="1"/>
  <c r="U601" i="8"/>
  <c r="K601" i="8" s="1"/>
  <c r="CP316" i="1"/>
  <c r="O316" i="1" s="1"/>
  <c r="CP313" i="1"/>
  <c r="O313" i="1" s="1"/>
  <c r="CZ292" i="1"/>
  <c r="Y292" i="1" s="1"/>
  <c r="CY278" i="1"/>
  <c r="X278" i="1" s="1"/>
  <c r="H601" i="8"/>
  <c r="HB600" i="8"/>
  <c r="DQ600" i="8"/>
  <c r="HF600" i="8"/>
  <c r="HN600" i="8"/>
  <c r="HX600" i="8"/>
  <c r="I600" i="8"/>
  <c r="GJ600" i="8"/>
  <c r="HL600" i="8"/>
  <c r="GK600" i="8"/>
  <c r="HF604" i="8"/>
  <c r="I604" i="8"/>
  <c r="DQ604" i="8"/>
  <c r="HB604" i="8"/>
  <c r="HL604" i="8"/>
  <c r="HN604" i="8"/>
  <c r="GZ604" i="8"/>
  <c r="T601" i="8"/>
  <c r="R609" i="8" s="1"/>
  <c r="HB606" i="8"/>
  <c r="GP606" i="8"/>
  <c r="HF606" i="8"/>
  <c r="GQ606" i="8"/>
  <c r="HN606" i="8"/>
  <c r="GJ606" i="8"/>
  <c r="GN606" i="8"/>
  <c r="I606" i="8"/>
  <c r="HL606" i="8"/>
  <c r="GS606" i="8"/>
  <c r="DK606" i="8"/>
  <c r="H608" i="8" s="1"/>
  <c r="HL603" i="8"/>
  <c r="DQ603" i="8"/>
  <c r="HN603" i="8"/>
  <c r="HF603" i="8"/>
  <c r="I603" i="8"/>
  <c r="GY603" i="8"/>
  <c r="HB603" i="8"/>
  <c r="CZ316" i="1"/>
  <c r="Y316" i="1" s="1"/>
  <c r="CY151" i="1"/>
  <c r="X151" i="1" s="1"/>
  <c r="AB316" i="1"/>
  <c r="I602" i="8"/>
  <c r="HX602" i="8"/>
  <c r="DG600" i="8"/>
  <c r="U600" i="8"/>
  <c r="CP317" i="1"/>
  <c r="O317" i="1" s="1"/>
  <c r="CY308" i="1"/>
  <c r="X308" i="1" s="1"/>
  <c r="CY299" i="1"/>
  <c r="X299" i="1" s="1"/>
  <c r="CP277" i="1"/>
  <c r="O277" i="1" s="1"/>
  <c r="CY307" i="1"/>
  <c r="X307" i="1" s="1"/>
  <c r="R597" i="8"/>
  <c r="CZ283" i="1"/>
  <c r="Y283" i="1" s="1"/>
  <c r="AB290" i="1"/>
  <c r="CP312" i="1"/>
  <c r="O312" i="1" s="1"/>
  <c r="CY294" i="1"/>
  <c r="X294" i="1" s="1"/>
  <c r="CP293" i="1"/>
  <c r="O293" i="1" s="1"/>
  <c r="CZ273" i="1"/>
  <c r="Y273" i="1" s="1"/>
  <c r="HB590" i="8"/>
  <c r="I590" i="8"/>
  <c r="DQ590" i="8"/>
  <c r="HN590" i="8"/>
  <c r="GL590" i="8"/>
  <c r="HF590" i="8"/>
  <c r="HL590" i="8"/>
  <c r="GJ590" i="8"/>
  <c r="CZ308" i="1"/>
  <c r="Y308" i="1" s="1"/>
  <c r="CP308" i="1"/>
  <c r="O308" i="1" s="1"/>
  <c r="HF592" i="8"/>
  <c r="I592" i="8"/>
  <c r="HB592" i="8"/>
  <c r="HL592" i="8"/>
  <c r="DQ592" i="8"/>
  <c r="HN592" i="8"/>
  <c r="GZ592" i="8"/>
  <c r="U589" i="8"/>
  <c r="DG589" i="8"/>
  <c r="GM311" i="1"/>
  <c r="GN311" i="1" s="1"/>
  <c r="CP307" i="1"/>
  <c r="O307" i="1" s="1"/>
  <c r="CZ310" i="1"/>
  <c r="Y310" i="1" s="1"/>
  <c r="CZ307" i="1"/>
  <c r="Y307" i="1" s="1"/>
  <c r="U594" i="8"/>
  <c r="K594" i="8" s="1"/>
  <c r="DM594" i="8"/>
  <c r="J596" i="8" s="1"/>
  <c r="HF589" i="8"/>
  <c r="GJ589" i="8"/>
  <c r="HB589" i="8"/>
  <c r="DQ589" i="8"/>
  <c r="HL589" i="8"/>
  <c r="GK589" i="8"/>
  <c r="HN589" i="8"/>
  <c r="HX589" i="8"/>
  <c r="I589" i="8"/>
  <c r="HB594" i="8"/>
  <c r="GP594" i="8"/>
  <c r="HF594" i="8"/>
  <c r="HN594" i="8"/>
  <c r="GJ594" i="8"/>
  <c r="GN594" i="8"/>
  <c r="I594" i="8"/>
  <c r="HL594" i="8"/>
  <c r="GS594" i="8"/>
  <c r="DK594" i="8"/>
  <c r="H596" i="8" s="1"/>
  <c r="GQ594" i="8"/>
  <c r="K590" i="8"/>
  <c r="DS590" i="8"/>
  <c r="HL591" i="8"/>
  <c r="DQ591" i="8"/>
  <c r="HF591" i="8"/>
  <c r="I591" i="8"/>
  <c r="HN591" i="8"/>
  <c r="GY591" i="8"/>
  <c r="HB591" i="8"/>
  <c r="CP295" i="1"/>
  <c r="O295" i="1" s="1"/>
  <c r="CZ293" i="1"/>
  <c r="Y293" i="1" s="1"/>
  <c r="CZ282" i="1"/>
  <c r="Y282" i="1" s="1"/>
  <c r="CY310" i="1"/>
  <c r="X310" i="1" s="1"/>
  <c r="CP309" i="1"/>
  <c r="O309" i="1" s="1"/>
  <c r="CP310" i="1"/>
  <c r="O310" i="1" s="1"/>
  <c r="DM581" i="8"/>
  <c r="U581" i="8"/>
  <c r="K581" i="8" s="1"/>
  <c r="HF581" i="8"/>
  <c r="GQ581" i="8"/>
  <c r="I581" i="8"/>
  <c r="HL581" i="8"/>
  <c r="GS581" i="8"/>
  <c r="DK581" i="8"/>
  <c r="HB581" i="8"/>
  <c r="GP581" i="8"/>
  <c r="HN581" i="8"/>
  <c r="GJ581" i="8"/>
  <c r="GN581" i="8"/>
  <c r="HX576" i="8"/>
  <c r="I576" i="8"/>
  <c r="HF577" i="8"/>
  <c r="GS577" i="8"/>
  <c r="DK577" i="8"/>
  <c r="HL577" i="8"/>
  <c r="GN577" i="8"/>
  <c r="HB577" i="8"/>
  <c r="GQ577" i="8"/>
  <c r="GJ577" i="8"/>
  <c r="HN577" i="8"/>
  <c r="GP577" i="8"/>
  <c r="I577" i="8"/>
  <c r="HL579" i="8"/>
  <c r="DQ579" i="8"/>
  <c r="HN579" i="8"/>
  <c r="GZ579" i="8"/>
  <c r="HF579" i="8"/>
  <c r="I579" i="8"/>
  <c r="HB579" i="8"/>
  <c r="HL574" i="8"/>
  <c r="GK574" i="8"/>
  <c r="HN574" i="8"/>
  <c r="HX574" i="8"/>
  <c r="I574" i="8"/>
  <c r="HF574" i="8"/>
  <c r="GJ574" i="8"/>
  <c r="HB574" i="8"/>
  <c r="DQ574" i="8"/>
  <c r="HB583" i="8"/>
  <c r="GP583" i="8"/>
  <c r="HF583" i="8"/>
  <c r="GQ583" i="8"/>
  <c r="I583" i="8"/>
  <c r="HN583" i="8"/>
  <c r="GJ583" i="8"/>
  <c r="GN583" i="8"/>
  <c r="HL583" i="8"/>
  <c r="GS583" i="8"/>
  <c r="DK583" i="8"/>
  <c r="CZ306" i="1"/>
  <c r="Y306" i="1" s="1"/>
  <c r="K576" i="8"/>
  <c r="K577" i="8"/>
  <c r="HN578" i="8"/>
  <c r="GY578" i="8"/>
  <c r="HB578" i="8"/>
  <c r="HL578" i="8"/>
  <c r="DQ578" i="8"/>
  <c r="HF578" i="8"/>
  <c r="I578" i="8"/>
  <c r="U574" i="8"/>
  <c r="DG574" i="8"/>
  <c r="CR306" i="1"/>
  <c r="Q306" i="1" s="1"/>
  <c r="T575" i="8"/>
  <c r="R586" i="8" s="1"/>
  <c r="H575" i="8"/>
  <c r="CZ305" i="1"/>
  <c r="Y305" i="1" s="1"/>
  <c r="CP300" i="1"/>
  <c r="O300" i="1" s="1"/>
  <c r="CY31" i="1"/>
  <c r="X31" i="1" s="1"/>
  <c r="CP301" i="1"/>
  <c r="O301" i="1" s="1"/>
  <c r="GM301" i="1" s="1"/>
  <c r="GN301" i="1" s="1"/>
  <c r="CY68" i="1"/>
  <c r="X68" i="1" s="1"/>
  <c r="R571" i="8"/>
  <c r="CP284" i="1"/>
  <c r="O284" i="1" s="1"/>
  <c r="CP302" i="1"/>
  <c r="O302" i="1" s="1"/>
  <c r="DM566" i="8"/>
  <c r="U566" i="8"/>
  <c r="K566" i="8" s="1"/>
  <c r="HL564" i="8"/>
  <c r="DQ564" i="8"/>
  <c r="HF564" i="8"/>
  <c r="I564" i="8"/>
  <c r="HB564" i="8"/>
  <c r="HN564" i="8"/>
  <c r="GZ564" i="8"/>
  <c r="U561" i="8"/>
  <c r="DG561" i="8"/>
  <c r="AB272" i="1"/>
  <c r="CZ300" i="1"/>
  <c r="Y300" i="1" s="1"/>
  <c r="CY267" i="1"/>
  <c r="X267" i="1" s="1"/>
  <c r="CZ304" i="1"/>
  <c r="Y304" i="1" s="1"/>
  <c r="CY297" i="1"/>
  <c r="X297" i="1" s="1"/>
  <c r="CP303" i="1"/>
  <c r="O303" i="1" s="1"/>
  <c r="U568" i="8"/>
  <c r="K568" i="8" s="1"/>
  <c r="DM568" i="8"/>
  <c r="HF566" i="8"/>
  <c r="GQ566" i="8"/>
  <c r="I566" i="8"/>
  <c r="HB566" i="8"/>
  <c r="GP566" i="8"/>
  <c r="HN566" i="8"/>
  <c r="GJ566" i="8"/>
  <c r="GN566" i="8"/>
  <c r="HL566" i="8"/>
  <c r="GS566" i="8"/>
  <c r="DK566" i="8"/>
  <c r="CP275" i="1"/>
  <c r="O275" i="1" s="1"/>
  <c r="HN563" i="8"/>
  <c r="GY563" i="8"/>
  <c r="HL563" i="8"/>
  <c r="DQ563" i="8"/>
  <c r="HF563" i="8"/>
  <c r="I563" i="8"/>
  <c r="HB563" i="8"/>
  <c r="HL561" i="8"/>
  <c r="GK561" i="8"/>
  <c r="HF561" i="8"/>
  <c r="GJ561" i="8"/>
  <c r="HB561" i="8"/>
  <c r="DQ561" i="8"/>
  <c r="HN561" i="8"/>
  <c r="HX561" i="8"/>
  <c r="I561" i="8"/>
  <c r="HF562" i="8"/>
  <c r="DQ562" i="8"/>
  <c r="HB562" i="8"/>
  <c r="I562" i="8"/>
  <c r="HN562" i="8"/>
  <c r="GL562" i="8"/>
  <c r="HL562" i="8"/>
  <c r="GJ562" i="8"/>
  <c r="CR272" i="1"/>
  <c r="Q272" i="1" s="1"/>
  <c r="CP297" i="1"/>
  <c r="O297" i="1" s="1"/>
  <c r="K562" i="8"/>
  <c r="DS562" i="8"/>
  <c r="HB568" i="8"/>
  <c r="GP568" i="8"/>
  <c r="HN568" i="8"/>
  <c r="GJ568" i="8"/>
  <c r="GN568" i="8"/>
  <c r="HL568" i="8"/>
  <c r="GS568" i="8"/>
  <c r="DK568" i="8"/>
  <c r="HF568" i="8"/>
  <c r="GQ568" i="8"/>
  <c r="I568" i="8"/>
  <c r="CY300" i="1"/>
  <c r="X300" i="1" s="1"/>
  <c r="CY302" i="1"/>
  <c r="X302" i="1" s="1"/>
  <c r="CZ277" i="1"/>
  <c r="Y277" i="1" s="1"/>
  <c r="CP283" i="1"/>
  <c r="O283" i="1" s="1"/>
  <c r="R558" i="8"/>
  <c r="CY279" i="1"/>
  <c r="X279" i="1" s="1"/>
  <c r="CY250" i="1"/>
  <c r="X250" i="1" s="1"/>
  <c r="CZ268" i="1"/>
  <c r="Y268" i="1" s="1"/>
  <c r="CP292" i="1"/>
  <c r="O292" i="1" s="1"/>
  <c r="CZ278" i="1"/>
  <c r="Y278" i="1" s="1"/>
  <c r="CY275" i="1"/>
  <c r="X275" i="1" s="1"/>
  <c r="CR290" i="1"/>
  <c r="Q290" i="1" s="1"/>
  <c r="AB265" i="1"/>
  <c r="HB548" i="8"/>
  <c r="HF548" i="8"/>
  <c r="I548" i="8"/>
  <c r="HN548" i="8"/>
  <c r="GY548" i="8"/>
  <c r="HL548" i="8"/>
  <c r="DQ548" i="8"/>
  <c r="CP294" i="1"/>
  <c r="O294" i="1" s="1"/>
  <c r="DM551" i="8"/>
  <c r="U551" i="8"/>
  <c r="K551" i="8" s="1"/>
  <c r="CP289" i="1"/>
  <c r="O289" i="1" s="1"/>
  <c r="CP296" i="1"/>
  <c r="O296" i="1" s="1"/>
  <c r="DM553" i="8"/>
  <c r="U553" i="8"/>
  <c r="K553" i="8" s="1"/>
  <c r="CZ290" i="1"/>
  <c r="Y290" i="1" s="1"/>
  <c r="K547" i="8"/>
  <c r="CZ274" i="1"/>
  <c r="Y274" i="1" s="1"/>
  <c r="CZ285" i="1"/>
  <c r="Y285" i="1" s="1"/>
  <c r="CP298" i="1"/>
  <c r="O298" i="1" s="1"/>
  <c r="U555" i="8"/>
  <c r="K555" i="8" s="1"/>
  <c r="DM555" i="8"/>
  <c r="CY296" i="1"/>
  <c r="X296" i="1" s="1"/>
  <c r="CZ295" i="1"/>
  <c r="Y295" i="1" s="1"/>
  <c r="H546" i="8"/>
  <c r="HB555" i="8"/>
  <c r="GP555" i="8"/>
  <c r="HF555" i="8"/>
  <c r="HN555" i="8"/>
  <c r="GJ555" i="8"/>
  <c r="GN555" i="8"/>
  <c r="GQ555" i="8"/>
  <c r="I555" i="8"/>
  <c r="HL555" i="8"/>
  <c r="GS555" i="8"/>
  <c r="DK555" i="8"/>
  <c r="HN549" i="8"/>
  <c r="GZ549" i="8"/>
  <c r="HB549" i="8"/>
  <c r="HL549" i="8"/>
  <c r="DQ549" i="8"/>
  <c r="HF549" i="8"/>
  <c r="I549" i="8"/>
  <c r="U545" i="8"/>
  <c r="DG545" i="8"/>
  <c r="HF553" i="8"/>
  <c r="GQ553" i="8"/>
  <c r="I553" i="8"/>
  <c r="HB553" i="8"/>
  <c r="GP553" i="8"/>
  <c r="HL553" i="8"/>
  <c r="GS553" i="8"/>
  <c r="DK553" i="8"/>
  <c r="HN553" i="8"/>
  <c r="GJ553" i="8"/>
  <c r="GN553" i="8"/>
  <c r="HX547" i="8"/>
  <c r="I547" i="8"/>
  <c r="HL545" i="8"/>
  <c r="GK545" i="8"/>
  <c r="HN545" i="8"/>
  <c r="HX545" i="8"/>
  <c r="I545" i="8"/>
  <c r="HF545" i="8"/>
  <c r="GJ545" i="8"/>
  <c r="HB545" i="8"/>
  <c r="DQ545" i="8"/>
  <c r="HL551" i="8"/>
  <c r="GS551" i="8"/>
  <c r="DK551" i="8"/>
  <c r="HF551" i="8"/>
  <c r="GQ551" i="8"/>
  <c r="I551" i="8"/>
  <c r="HN551" i="8"/>
  <c r="GJ551" i="8"/>
  <c r="GN551" i="8"/>
  <c r="HB551" i="8"/>
  <c r="GP551" i="8"/>
  <c r="HF546" i="8"/>
  <c r="DQ546" i="8"/>
  <c r="HB546" i="8"/>
  <c r="I546" i="8"/>
  <c r="HN546" i="8"/>
  <c r="GL546" i="8"/>
  <c r="HL546" i="8"/>
  <c r="GJ546" i="8"/>
  <c r="CZ294" i="1"/>
  <c r="Y294" i="1" s="1"/>
  <c r="CY292" i="1"/>
  <c r="X292" i="1" s="1"/>
  <c r="CY290" i="1"/>
  <c r="X290" i="1" s="1"/>
  <c r="CP291" i="1"/>
  <c r="O291" i="1" s="1"/>
  <c r="CP279" i="1"/>
  <c r="O279" i="1" s="1"/>
  <c r="CP281" i="1"/>
  <c r="O281" i="1" s="1"/>
  <c r="H520" i="8"/>
  <c r="R542" i="8"/>
  <c r="HA542" i="8" s="1"/>
  <c r="CP273" i="1"/>
  <c r="O273" i="1" s="1"/>
  <c r="CZ286" i="1"/>
  <c r="Y286" i="1" s="1"/>
  <c r="CY281" i="1"/>
  <c r="X281" i="1" s="1"/>
  <c r="CY110" i="1"/>
  <c r="X110" i="1" s="1"/>
  <c r="CZ288" i="1"/>
  <c r="Y288" i="1" s="1"/>
  <c r="CP287" i="1"/>
  <c r="O287" i="1" s="1"/>
  <c r="CP285" i="1"/>
  <c r="O285" i="1" s="1"/>
  <c r="CZ272" i="1"/>
  <c r="Y272" i="1" s="1"/>
  <c r="K521" i="8"/>
  <c r="HB531" i="8"/>
  <c r="GP531" i="8"/>
  <c r="HN531" i="8"/>
  <c r="GJ531" i="8"/>
  <c r="GN531" i="8"/>
  <c r="HL531" i="8"/>
  <c r="GS531" i="8"/>
  <c r="DK531" i="8"/>
  <c r="HF531" i="8"/>
  <c r="GQ531" i="8"/>
  <c r="I531" i="8"/>
  <c r="HX521" i="8"/>
  <c r="I521" i="8"/>
  <c r="HF537" i="8"/>
  <c r="GQ537" i="8"/>
  <c r="I537" i="8"/>
  <c r="HB537" i="8"/>
  <c r="GP537" i="8"/>
  <c r="HN537" i="8"/>
  <c r="GJ537" i="8"/>
  <c r="GN537" i="8"/>
  <c r="HL537" i="8"/>
  <c r="GS537" i="8"/>
  <c r="DK537" i="8"/>
  <c r="DM535" i="8"/>
  <c r="U535" i="8"/>
  <c r="K535" i="8" s="1"/>
  <c r="HB523" i="8"/>
  <c r="HN523" i="8"/>
  <c r="GZ523" i="8"/>
  <c r="HL523" i="8"/>
  <c r="DQ523" i="8"/>
  <c r="HF523" i="8"/>
  <c r="I523" i="8"/>
  <c r="HF529" i="8"/>
  <c r="GQ529" i="8"/>
  <c r="I529" i="8"/>
  <c r="HB529" i="8"/>
  <c r="GP529" i="8"/>
  <c r="HN529" i="8"/>
  <c r="GJ529" i="8"/>
  <c r="GN529" i="8"/>
  <c r="HL529" i="8"/>
  <c r="GS529" i="8"/>
  <c r="DK529" i="8"/>
  <c r="DM527" i="8"/>
  <c r="U527" i="8"/>
  <c r="K527" i="8" s="1"/>
  <c r="CP280" i="1"/>
  <c r="O280" i="1" s="1"/>
  <c r="U531" i="8"/>
  <c r="K531" i="8" s="1"/>
  <c r="DM531" i="8"/>
  <c r="HN519" i="8"/>
  <c r="HX519" i="8"/>
  <c r="I519" i="8"/>
  <c r="HL519" i="8"/>
  <c r="GK519" i="8"/>
  <c r="HF519" i="8"/>
  <c r="GJ519" i="8"/>
  <c r="DQ519" i="8"/>
  <c r="HB519" i="8"/>
  <c r="U519" i="8"/>
  <c r="DG519" i="8"/>
  <c r="HL535" i="8"/>
  <c r="GS535" i="8"/>
  <c r="DK535" i="8"/>
  <c r="HF535" i="8"/>
  <c r="GQ535" i="8"/>
  <c r="I535" i="8"/>
  <c r="HB535" i="8"/>
  <c r="GP535" i="8"/>
  <c r="HN535" i="8"/>
  <c r="GJ535" i="8"/>
  <c r="GN535" i="8"/>
  <c r="HB539" i="8"/>
  <c r="GP539" i="8"/>
  <c r="HN539" i="8"/>
  <c r="GJ539" i="8"/>
  <c r="GN539" i="8"/>
  <c r="HL539" i="8"/>
  <c r="GS539" i="8"/>
  <c r="DK539" i="8"/>
  <c r="HF539" i="8"/>
  <c r="GQ539" i="8"/>
  <c r="I539" i="8"/>
  <c r="CP271" i="1"/>
  <c r="O271" i="1" s="1"/>
  <c r="GM271" i="1" s="1"/>
  <c r="GN271" i="1" s="1"/>
  <c r="CP274" i="1"/>
  <c r="O274" i="1" s="1"/>
  <c r="DM525" i="8"/>
  <c r="U525" i="8"/>
  <c r="K525" i="8" s="1"/>
  <c r="CP278" i="1"/>
  <c r="O278" i="1" s="1"/>
  <c r="DM529" i="8"/>
  <c r="U529" i="8"/>
  <c r="K529" i="8" s="1"/>
  <c r="CP282" i="1"/>
  <c r="O282" i="1" s="1"/>
  <c r="DM533" i="8"/>
  <c r="U533" i="8"/>
  <c r="K533" i="8" s="1"/>
  <c r="DM537" i="8"/>
  <c r="U537" i="8"/>
  <c r="K537" i="8" s="1"/>
  <c r="CP276" i="1"/>
  <c r="O276" i="1" s="1"/>
  <c r="CP288" i="1"/>
  <c r="O288" i="1" s="1"/>
  <c r="U539" i="8"/>
  <c r="K539" i="8" s="1"/>
  <c r="DM539" i="8"/>
  <c r="CP266" i="1"/>
  <c r="O266" i="1" s="1"/>
  <c r="HF522" i="8"/>
  <c r="I522" i="8"/>
  <c r="HB522" i="8"/>
  <c r="HN522" i="8"/>
  <c r="GY522" i="8"/>
  <c r="DQ522" i="8"/>
  <c r="HL522" i="8"/>
  <c r="HN533" i="8"/>
  <c r="GJ533" i="8"/>
  <c r="GN533" i="8"/>
  <c r="HL533" i="8"/>
  <c r="GS533" i="8"/>
  <c r="DK533" i="8"/>
  <c r="HF533" i="8"/>
  <c r="GQ533" i="8"/>
  <c r="I533" i="8"/>
  <c r="HB533" i="8"/>
  <c r="GP533" i="8"/>
  <c r="HL527" i="8"/>
  <c r="GS527" i="8"/>
  <c r="DK527" i="8"/>
  <c r="HF527" i="8"/>
  <c r="GQ527" i="8"/>
  <c r="I527" i="8"/>
  <c r="HB527" i="8"/>
  <c r="GP527" i="8"/>
  <c r="HN527" i="8"/>
  <c r="GJ527" i="8"/>
  <c r="GN527" i="8"/>
  <c r="HN525" i="8"/>
  <c r="GJ525" i="8"/>
  <c r="GN525" i="8"/>
  <c r="HL525" i="8"/>
  <c r="GS525" i="8"/>
  <c r="DK525" i="8"/>
  <c r="HF525" i="8"/>
  <c r="GQ525" i="8"/>
  <c r="I525" i="8"/>
  <c r="HB525" i="8"/>
  <c r="GP525" i="8"/>
  <c r="HF520" i="8"/>
  <c r="DQ520" i="8"/>
  <c r="HB520" i="8"/>
  <c r="I520" i="8"/>
  <c r="HN520" i="8"/>
  <c r="GL520" i="8"/>
  <c r="HL520" i="8"/>
  <c r="GJ520" i="8"/>
  <c r="CP286" i="1"/>
  <c r="O286" i="1" s="1"/>
  <c r="CY288" i="1"/>
  <c r="X288" i="1" s="1"/>
  <c r="CZ246" i="1"/>
  <c r="Y246" i="1" s="1"/>
  <c r="CZ260" i="1"/>
  <c r="Y260" i="1" s="1"/>
  <c r="CZ266" i="1"/>
  <c r="Y266" i="1" s="1"/>
  <c r="CY266" i="1"/>
  <c r="X266" i="1" s="1"/>
  <c r="CP262" i="1"/>
  <c r="O262" i="1" s="1"/>
  <c r="CZ225" i="1"/>
  <c r="Y225" i="1" s="1"/>
  <c r="U503" i="8"/>
  <c r="K503" i="8" s="1"/>
  <c r="CP265" i="1"/>
  <c r="O265" i="1" s="1"/>
  <c r="CY265" i="1"/>
  <c r="X265" i="1" s="1"/>
  <c r="K504" i="8"/>
  <c r="CZ240" i="1"/>
  <c r="Y240" i="1" s="1"/>
  <c r="CY258" i="1"/>
  <c r="X258" i="1" s="1"/>
  <c r="CY252" i="1"/>
  <c r="X252" i="1" s="1"/>
  <c r="U510" i="8"/>
  <c r="K510" i="8" s="1"/>
  <c r="DM510" i="8"/>
  <c r="H503" i="8"/>
  <c r="U502" i="8"/>
  <c r="DG502" i="8"/>
  <c r="CY262" i="1"/>
  <c r="X262" i="1" s="1"/>
  <c r="CZ261" i="1"/>
  <c r="Y261" i="1" s="1"/>
  <c r="T503" i="8"/>
  <c r="DQ503" i="8" s="1"/>
  <c r="HB510" i="8"/>
  <c r="GP510" i="8"/>
  <c r="HN510" i="8"/>
  <c r="GJ510" i="8"/>
  <c r="GN510" i="8"/>
  <c r="GQ510" i="8"/>
  <c r="I510" i="8"/>
  <c r="HL510" i="8"/>
  <c r="GS510" i="8"/>
  <c r="DK510" i="8"/>
  <c r="HF510" i="8"/>
  <c r="HN505" i="8"/>
  <c r="GY505" i="8"/>
  <c r="HL505" i="8"/>
  <c r="DQ505" i="8"/>
  <c r="HB505" i="8"/>
  <c r="HF505" i="8"/>
  <c r="I505" i="8"/>
  <c r="HX504" i="8"/>
  <c r="I504" i="8"/>
  <c r="HF502" i="8"/>
  <c r="GJ502" i="8"/>
  <c r="HB502" i="8"/>
  <c r="DQ502" i="8"/>
  <c r="HL502" i="8"/>
  <c r="GK502" i="8"/>
  <c r="HN502" i="8"/>
  <c r="HX502" i="8"/>
  <c r="I502" i="8"/>
  <c r="CP267" i="1"/>
  <c r="O267" i="1" s="1"/>
  <c r="DM508" i="8"/>
  <c r="U508" i="8"/>
  <c r="K508" i="8" s="1"/>
  <c r="HL506" i="8"/>
  <c r="DQ506" i="8"/>
  <c r="HF506" i="8"/>
  <c r="I506" i="8"/>
  <c r="HN506" i="8"/>
  <c r="GZ506" i="8"/>
  <c r="HB506" i="8"/>
  <c r="HF508" i="8"/>
  <c r="GQ508" i="8"/>
  <c r="I508" i="8"/>
  <c r="HB508" i="8"/>
  <c r="GP508" i="8"/>
  <c r="HL508" i="8"/>
  <c r="GS508" i="8"/>
  <c r="DK508" i="8"/>
  <c r="HN508" i="8"/>
  <c r="GJ508" i="8"/>
  <c r="GN508" i="8"/>
  <c r="CP268" i="1"/>
  <c r="O268" i="1" s="1"/>
  <c r="CP269" i="1"/>
  <c r="O269" i="1" s="1"/>
  <c r="CZ239" i="1"/>
  <c r="Y239" i="1" s="1"/>
  <c r="CY248" i="1"/>
  <c r="X248" i="1" s="1"/>
  <c r="CP263" i="1"/>
  <c r="O263" i="1" s="1"/>
  <c r="CZ251" i="1"/>
  <c r="Y251" i="1" s="1"/>
  <c r="CZ125" i="1"/>
  <c r="Y125" i="1" s="1"/>
  <c r="CY230" i="1"/>
  <c r="X230" i="1" s="1"/>
  <c r="CY237" i="1"/>
  <c r="X237" i="1" s="1"/>
  <c r="CP252" i="1"/>
  <c r="O252" i="1" s="1"/>
  <c r="CP258" i="1"/>
  <c r="O258" i="1" s="1"/>
  <c r="DM492" i="8"/>
  <c r="U492" i="8"/>
  <c r="K492" i="8" s="1"/>
  <c r="HL486" i="8"/>
  <c r="GK486" i="8"/>
  <c r="HF486" i="8"/>
  <c r="GJ486" i="8"/>
  <c r="HN486" i="8"/>
  <c r="HX486" i="8"/>
  <c r="I486" i="8"/>
  <c r="HB486" i="8"/>
  <c r="DQ486" i="8"/>
  <c r="HL492" i="8"/>
  <c r="GS492" i="8"/>
  <c r="DK492" i="8"/>
  <c r="HF492" i="8"/>
  <c r="GQ492" i="8"/>
  <c r="I492" i="8"/>
  <c r="HN492" i="8"/>
  <c r="GJ492" i="8"/>
  <c r="GN492" i="8"/>
  <c r="HB492" i="8"/>
  <c r="GP492" i="8"/>
  <c r="U496" i="8"/>
  <c r="K496" i="8" s="1"/>
  <c r="DM496" i="8"/>
  <c r="HN490" i="8"/>
  <c r="GZ490" i="8"/>
  <c r="HL490" i="8"/>
  <c r="DQ490" i="8"/>
  <c r="HB490" i="8"/>
  <c r="HF490" i="8"/>
  <c r="I490" i="8"/>
  <c r="HB489" i="8"/>
  <c r="HN489" i="8"/>
  <c r="GY489" i="8"/>
  <c r="HF489" i="8"/>
  <c r="I489" i="8"/>
  <c r="HL489" i="8"/>
  <c r="DQ489" i="8"/>
  <c r="DM494" i="8"/>
  <c r="U494" i="8"/>
  <c r="K494" i="8" s="1"/>
  <c r="CZ257" i="1"/>
  <c r="Y257" i="1" s="1"/>
  <c r="CP248" i="1"/>
  <c r="O248" i="1" s="1"/>
  <c r="HX488" i="8"/>
  <c r="I488" i="8"/>
  <c r="HB496" i="8"/>
  <c r="GP496" i="8"/>
  <c r="HN496" i="8"/>
  <c r="GJ496" i="8"/>
  <c r="GN496" i="8"/>
  <c r="HF496" i="8"/>
  <c r="GQ496" i="8"/>
  <c r="I496" i="8"/>
  <c r="HL496" i="8"/>
  <c r="GS496" i="8"/>
  <c r="DK496" i="8"/>
  <c r="CY257" i="1"/>
  <c r="X257" i="1" s="1"/>
  <c r="U486" i="8"/>
  <c r="DG486" i="8"/>
  <c r="HF494" i="8"/>
  <c r="GQ494" i="8"/>
  <c r="I494" i="8"/>
  <c r="HB494" i="8"/>
  <c r="GP494" i="8"/>
  <c r="HL494" i="8"/>
  <c r="GS494" i="8"/>
  <c r="DK494" i="8"/>
  <c r="HN494" i="8"/>
  <c r="GJ494" i="8"/>
  <c r="GN494" i="8"/>
  <c r="CR257" i="1"/>
  <c r="Q257" i="1" s="1"/>
  <c r="T487" i="8"/>
  <c r="R499" i="8" s="1"/>
  <c r="H487" i="8"/>
  <c r="AB257" i="1"/>
  <c r="CP259" i="1"/>
  <c r="O259" i="1" s="1"/>
  <c r="CP261" i="1"/>
  <c r="O261" i="1" s="1"/>
  <c r="CP260" i="1"/>
  <c r="O260" i="1" s="1"/>
  <c r="CZ241" i="1"/>
  <c r="Y241" i="1" s="1"/>
  <c r="CZ254" i="1"/>
  <c r="Y254" i="1" s="1"/>
  <c r="GB386" i="1"/>
  <c r="GB220" i="1" s="1"/>
  <c r="CP242" i="1"/>
  <c r="O242" i="1" s="1"/>
  <c r="EI386" i="1"/>
  <c r="FY386" i="1"/>
  <c r="FY220" i="1" s="1"/>
  <c r="CP250" i="1"/>
  <c r="O250" i="1" s="1"/>
  <c r="CP254" i="1"/>
  <c r="O254" i="1" s="1"/>
  <c r="CY231" i="1"/>
  <c r="X231" i="1" s="1"/>
  <c r="CY225" i="1"/>
  <c r="X225" i="1" s="1"/>
  <c r="AB245" i="1"/>
  <c r="CY235" i="1"/>
  <c r="X235" i="1" s="1"/>
  <c r="H467" i="8"/>
  <c r="CY238" i="1"/>
  <c r="X238" i="1" s="1"/>
  <c r="U467" i="8"/>
  <c r="DS467" i="8" s="1"/>
  <c r="CP245" i="1"/>
  <c r="O245" i="1" s="1"/>
  <c r="CP251" i="1"/>
  <c r="O251" i="1" s="1"/>
  <c r="DM476" i="8"/>
  <c r="U476" i="8"/>
  <c r="K476" i="8" s="1"/>
  <c r="DM478" i="8"/>
  <c r="U478" i="8"/>
  <c r="K478" i="8" s="1"/>
  <c r="I468" i="8"/>
  <c r="HX468" i="8"/>
  <c r="HL469" i="8"/>
  <c r="DQ469" i="8"/>
  <c r="HF469" i="8"/>
  <c r="I469" i="8"/>
  <c r="HB469" i="8"/>
  <c r="HN469" i="8"/>
  <c r="GY469" i="8"/>
  <c r="HB480" i="8"/>
  <c r="GP480" i="8"/>
  <c r="HN480" i="8"/>
  <c r="GJ480" i="8"/>
  <c r="GN480" i="8"/>
  <c r="HL480" i="8"/>
  <c r="GS480" i="8"/>
  <c r="DK480" i="8"/>
  <c r="HF480" i="8"/>
  <c r="GQ480" i="8"/>
  <c r="I480" i="8"/>
  <c r="HF478" i="8"/>
  <c r="GQ478" i="8"/>
  <c r="I478" i="8"/>
  <c r="HB478" i="8"/>
  <c r="GP478" i="8"/>
  <c r="HN478" i="8"/>
  <c r="GJ478" i="8"/>
  <c r="GN478" i="8"/>
  <c r="HL478" i="8"/>
  <c r="GS478" i="8"/>
  <c r="DK478" i="8"/>
  <c r="CP247" i="1"/>
  <c r="O247" i="1" s="1"/>
  <c r="U472" i="8"/>
  <c r="K472" i="8" s="1"/>
  <c r="DM472" i="8"/>
  <c r="CP255" i="1"/>
  <c r="O255" i="1" s="1"/>
  <c r="U480" i="8"/>
  <c r="K480" i="8" s="1"/>
  <c r="DM480" i="8"/>
  <c r="CZ245" i="1"/>
  <c r="Y245" i="1" s="1"/>
  <c r="K468" i="8"/>
  <c r="CZ247" i="1"/>
  <c r="Y247" i="1" s="1"/>
  <c r="CZ235" i="1"/>
  <c r="Y235" i="1" s="1"/>
  <c r="CZ255" i="1"/>
  <c r="Y255" i="1" s="1"/>
  <c r="CZ230" i="1"/>
  <c r="Y230" i="1" s="1"/>
  <c r="CP239" i="1"/>
  <c r="O239" i="1" s="1"/>
  <c r="CP240" i="1"/>
  <c r="O240" i="1" s="1"/>
  <c r="CP249" i="1"/>
  <c r="O249" i="1" s="1"/>
  <c r="DM474" i="8"/>
  <c r="U474" i="8"/>
  <c r="K474" i="8" s="1"/>
  <c r="T467" i="8"/>
  <c r="DQ467" i="8" s="1"/>
  <c r="HN474" i="8"/>
  <c r="GJ474" i="8"/>
  <c r="GN474" i="8"/>
  <c r="HL474" i="8"/>
  <c r="GS474" i="8"/>
  <c r="DK474" i="8"/>
  <c r="HF474" i="8"/>
  <c r="GQ474" i="8"/>
  <c r="I474" i="8"/>
  <c r="HB474" i="8"/>
  <c r="GP474" i="8"/>
  <c r="HF470" i="8"/>
  <c r="I470" i="8"/>
  <c r="HB470" i="8"/>
  <c r="HN470" i="8"/>
  <c r="GZ470" i="8"/>
  <c r="HL470" i="8"/>
  <c r="DQ470" i="8"/>
  <c r="HB472" i="8"/>
  <c r="GP472" i="8"/>
  <c r="HN472" i="8"/>
  <c r="GJ472" i="8"/>
  <c r="GN472" i="8"/>
  <c r="HL472" i="8"/>
  <c r="GS472" i="8"/>
  <c r="DK472" i="8"/>
  <c r="HF472" i="8"/>
  <c r="GQ472" i="8"/>
  <c r="I472" i="8"/>
  <c r="HL476" i="8"/>
  <c r="GS476" i="8"/>
  <c r="DK476" i="8"/>
  <c r="HF476" i="8"/>
  <c r="GQ476" i="8"/>
  <c r="I476" i="8"/>
  <c r="HB476" i="8"/>
  <c r="GP476" i="8"/>
  <c r="HN476" i="8"/>
  <c r="GJ476" i="8"/>
  <c r="GN476" i="8"/>
  <c r="HB466" i="8"/>
  <c r="DQ466" i="8"/>
  <c r="HN466" i="8"/>
  <c r="HX466" i="8"/>
  <c r="I466" i="8"/>
  <c r="HL466" i="8"/>
  <c r="GK466" i="8"/>
  <c r="HF466" i="8"/>
  <c r="GJ466" i="8"/>
  <c r="DG466" i="8"/>
  <c r="U466" i="8"/>
  <c r="AQ386" i="1"/>
  <c r="AQ220" i="1" s="1"/>
  <c r="CZ232" i="1"/>
  <c r="Y232" i="1" s="1"/>
  <c r="CP238" i="1"/>
  <c r="O238" i="1" s="1"/>
  <c r="DM460" i="8"/>
  <c r="CZ237" i="1"/>
  <c r="Y237" i="1" s="1"/>
  <c r="CP243" i="1"/>
  <c r="O243" i="1" s="1"/>
  <c r="CZ238" i="1"/>
  <c r="Y238" i="1" s="1"/>
  <c r="CP233" i="1"/>
  <c r="O233" i="1" s="1"/>
  <c r="EB386" i="1"/>
  <c r="EB220" i="1" s="1"/>
  <c r="CP236" i="1"/>
  <c r="O236" i="1" s="1"/>
  <c r="EM386" i="1"/>
  <c r="CZ229" i="1"/>
  <c r="Y229" i="1" s="1"/>
  <c r="AP386" i="1"/>
  <c r="F395" i="1" s="1"/>
  <c r="CZ236" i="1"/>
  <c r="Y236" i="1" s="1"/>
  <c r="CZ223" i="1"/>
  <c r="Y223" i="1" s="1"/>
  <c r="CY242" i="1"/>
  <c r="X242" i="1" s="1"/>
  <c r="HF458" i="8"/>
  <c r="GQ458" i="8"/>
  <c r="I458" i="8"/>
  <c r="HB458" i="8"/>
  <c r="GP458" i="8"/>
  <c r="HN458" i="8"/>
  <c r="GJ458" i="8"/>
  <c r="GN458" i="8"/>
  <c r="HL458" i="8"/>
  <c r="GS458" i="8"/>
  <c r="DK458" i="8"/>
  <c r="HX450" i="8"/>
  <c r="I450" i="8"/>
  <c r="HF451" i="8"/>
  <c r="I451" i="8"/>
  <c r="HB451" i="8"/>
  <c r="HN451" i="8"/>
  <c r="GY451" i="8"/>
  <c r="HL451" i="8"/>
  <c r="DQ451" i="8"/>
  <c r="AT386" i="1"/>
  <c r="F404" i="1" s="1"/>
  <c r="CY223" i="1"/>
  <c r="X223" i="1" s="1"/>
  <c r="DX386" i="1"/>
  <c r="DX220" i="1" s="1"/>
  <c r="EA386" i="1"/>
  <c r="DN386" i="1" s="1"/>
  <c r="CZ231" i="1"/>
  <c r="Y231" i="1" s="1"/>
  <c r="HB460" i="8"/>
  <c r="GP460" i="8"/>
  <c r="HN460" i="8"/>
  <c r="GJ460" i="8"/>
  <c r="GN460" i="8"/>
  <c r="HL460" i="8"/>
  <c r="GS460" i="8"/>
  <c r="DK460" i="8"/>
  <c r="HF460" i="8"/>
  <c r="GQ460" i="8"/>
  <c r="I460" i="8"/>
  <c r="DM456" i="8"/>
  <c r="U456" i="8"/>
  <c r="K456" i="8" s="1"/>
  <c r="HB452" i="8"/>
  <c r="HN452" i="8"/>
  <c r="GZ452" i="8"/>
  <c r="HL452" i="8"/>
  <c r="DQ452" i="8"/>
  <c r="HF452" i="8"/>
  <c r="I452" i="8"/>
  <c r="DM458" i="8"/>
  <c r="U458" i="8"/>
  <c r="K458" i="8" s="1"/>
  <c r="HL456" i="8"/>
  <c r="GS456" i="8"/>
  <c r="DK456" i="8"/>
  <c r="HF456" i="8"/>
  <c r="GQ456" i="8"/>
  <c r="I456" i="8"/>
  <c r="HB456" i="8"/>
  <c r="GP456" i="8"/>
  <c r="HN456" i="8"/>
  <c r="GJ456" i="8"/>
  <c r="GN456" i="8"/>
  <c r="HN454" i="8"/>
  <c r="GJ454" i="8"/>
  <c r="GN454" i="8"/>
  <c r="HL454" i="8"/>
  <c r="GS454" i="8"/>
  <c r="DK454" i="8"/>
  <c r="HF454" i="8"/>
  <c r="GQ454" i="8"/>
  <c r="I454" i="8"/>
  <c r="HB454" i="8"/>
  <c r="GP454" i="8"/>
  <c r="HN448" i="8"/>
  <c r="HX448" i="8"/>
  <c r="I448" i="8"/>
  <c r="HL448" i="8"/>
  <c r="GK448" i="8"/>
  <c r="HF448" i="8"/>
  <c r="GJ448" i="8"/>
  <c r="HB448" i="8"/>
  <c r="DQ448" i="8"/>
  <c r="U448" i="8"/>
  <c r="DG448" i="8"/>
  <c r="CR235" i="1"/>
  <c r="Q235" i="1" s="1"/>
  <c r="T449" i="8"/>
  <c r="R463" i="8" s="1"/>
  <c r="H449" i="8"/>
  <c r="EL386" i="1"/>
  <c r="CP232" i="1"/>
  <c r="O232" i="1" s="1"/>
  <c r="CY160" i="1"/>
  <c r="X160" i="1" s="1"/>
  <c r="CY157" i="1"/>
  <c r="X157" i="1" s="1"/>
  <c r="CY232" i="1"/>
  <c r="X232" i="1" s="1"/>
  <c r="AG386" i="1"/>
  <c r="T386" i="1" s="1"/>
  <c r="CY175" i="1"/>
  <c r="X175" i="1" s="1"/>
  <c r="CJ386" i="1"/>
  <c r="BA386" i="1" s="1"/>
  <c r="AU386" i="1"/>
  <c r="AU220" i="1" s="1"/>
  <c r="CZ224" i="1"/>
  <c r="Y224" i="1" s="1"/>
  <c r="AB229" i="1"/>
  <c r="CY156" i="1"/>
  <c r="X156" i="1" s="1"/>
  <c r="CP230" i="1"/>
  <c r="O230" i="1" s="1"/>
  <c r="U435" i="8"/>
  <c r="DS435" i="8" s="1"/>
  <c r="CP229" i="1"/>
  <c r="O229" i="1" s="1"/>
  <c r="U346" i="8"/>
  <c r="K346" i="8" s="1"/>
  <c r="H421" i="8"/>
  <c r="U442" i="8"/>
  <c r="K442" i="8" s="1"/>
  <c r="DM442" i="8"/>
  <c r="J444" i="8" s="1"/>
  <c r="H435" i="8"/>
  <c r="HN437" i="8"/>
  <c r="GY437" i="8"/>
  <c r="HL437" i="8"/>
  <c r="DQ437" i="8"/>
  <c r="HF437" i="8"/>
  <c r="I437" i="8"/>
  <c r="HB437" i="8"/>
  <c r="CZ169" i="1"/>
  <c r="Y169" i="1" s="1"/>
  <c r="CY229" i="1"/>
  <c r="X229" i="1" s="1"/>
  <c r="CZ233" i="1"/>
  <c r="Y233" i="1" s="1"/>
  <c r="CP224" i="1"/>
  <c r="O224" i="1" s="1"/>
  <c r="GA386" i="1"/>
  <c r="GA220" i="1" s="1"/>
  <c r="T435" i="8"/>
  <c r="R445" i="8" s="1"/>
  <c r="U434" i="8"/>
  <c r="DG434" i="8"/>
  <c r="HB442" i="8"/>
  <c r="GP442" i="8"/>
  <c r="HN442" i="8"/>
  <c r="GJ442" i="8"/>
  <c r="GN442" i="8"/>
  <c r="HL442" i="8"/>
  <c r="GS442" i="8"/>
  <c r="DK442" i="8"/>
  <c r="HF442" i="8"/>
  <c r="GQ442" i="8"/>
  <c r="I442" i="8"/>
  <c r="HF434" i="8"/>
  <c r="GJ434" i="8"/>
  <c r="HB434" i="8"/>
  <c r="DQ434" i="8"/>
  <c r="HN434" i="8"/>
  <c r="HX434" i="8"/>
  <c r="I434" i="8"/>
  <c r="HL434" i="8"/>
  <c r="GK434" i="8"/>
  <c r="HF440" i="8"/>
  <c r="GQ440" i="8"/>
  <c r="I440" i="8"/>
  <c r="HB440" i="8"/>
  <c r="GP440" i="8"/>
  <c r="HN440" i="8"/>
  <c r="GJ440" i="8"/>
  <c r="GN440" i="8"/>
  <c r="HL440" i="8"/>
  <c r="GS440" i="8"/>
  <c r="DK440" i="8"/>
  <c r="CZ185" i="1"/>
  <c r="Y185" i="1" s="1"/>
  <c r="HX436" i="8"/>
  <c r="I436" i="8"/>
  <c r="HL438" i="8"/>
  <c r="DQ438" i="8"/>
  <c r="HF438" i="8"/>
  <c r="I438" i="8"/>
  <c r="HB438" i="8"/>
  <c r="HN438" i="8"/>
  <c r="GZ438" i="8"/>
  <c r="FQ220" i="1"/>
  <c r="CY115" i="1"/>
  <c r="X115" i="1" s="1"/>
  <c r="T421" i="8"/>
  <c r="HF421" i="8" s="1"/>
  <c r="AB223" i="1"/>
  <c r="CZ227" i="1"/>
  <c r="Y227" i="1" s="1"/>
  <c r="AH386" i="1"/>
  <c r="AH220" i="1" s="1"/>
  <c r="CZ167" i="1"/>
  <c r="Y167" i="1" s="1"/>
  <c r="CY227" i="1"/>
  <c r="X227" i="1" s="1"/>
  <c r="CG386" i="1"/>
  <c r="CI386" i="1"/>
  <c r="CI220" i="1" s="1"/>
  <c r="AI386" i="1"/>
  <c r="AI220" i="1" s="1"/>
  <c r="EH386" i="1"/>
  <c r="CZ226" i="1"/>
  <c r="Y226" i="1" s="1"/>
  <c r="DY386" i="1"/>
  <c r="DY220" i="1" s="1"/>
  <c r="U421" i="8"/>
  <c r="DS421" i="8" s="1"/>
  <c r="CP223" i="1"/>
  <c r="O223" i="1" s="1"/>
  <c r="HL424" i="8"/>
  <c r="DQ424" i="8"/>
  <c r="HF424" i="8"/>
  <c r="I424" i="8"/>
  <c r="HN424" i="8"/>
  <c r="GZ424" i="8"/>
  <c r="HB424" i="8"/>
  <c r="DS420" i="8"/>
  <c r="K420" i="8"/>
  <c r="HF420" i="8"/>
  <c r="GJ420" i="8"/>
  <c r="HB420" i="8"/>
  <c r="DQ420" i="8"/>
  <c r="GK420" i="8"/>
  <c r="HN420" i="8"/>
  <c r="HX420" i="8"/>
  <c r="I420" i="8"/>
  <c r="HL420" i="8"/>
  <c r="CY165" i="1"/>
  <c r="X165" i="1" s="1"/>
  <c r="CY226" i="1"/>
  <c r="X226" i="1" s="1"/>
  <c r="CP226" i="1"/>
  <c r="O226" i="1" s="1"/>
  <c r="CP227" i="1"/>
  <c r="O227" i="1" s="1"/>
  <c r="U428" i="8"/>
  <c r="K428" i="8" s="1"/>
  <c r="DM428" i="8"/>
  <c r="J430" i="8" s="1"/>
  <c r="HF426" i="8"/>
  <c r="GQ426" i="8"/>
  <c r="I426" i="8"/>
  <c r="HB426" i="8"/>
  <c r="GP426" i="8"/>
  <c r="HL426" i="8"/>
  <c r="DK426" i="8"/>
  <c r="HN426" i="8"/>
  <c r="GJ426" i="8"/>
  <c r="GN426" i="8"/>
  <c r="GS426" i="8"/>
  <c r="HN423" i="8"/>
  <c r="GY423" i="8"/>
  <c r="HL423" i="8"/>
  <c r="DQ423" i="8"/>
  <c r="HB423" i="8"/>
  <c r="HF423" i="8"/>
  <c r="I423" i="8"/>
  <c r="HX422" i="8"/>
  <c r="I422" i="8"/>
  <c r="HB428" i="8"/>
  <c r="GP428" i="8"/>
  <c r="HN428" i="8"/>
  <c r="GJ428" i="8"/>
  <c r="GN428" i="8"/>
  <c r="I428" i="8"/>
  <c r="HL428" i="8"/>
  <c r="GS428" i="8"/>
  <c r="DK428" i="8"/>
  <c r="HF428" i="8"/>
  <c r="GQ428" i="8"/>
  <c r="AE386" i="1"/>
  <c r="R386" i="1" s="1"/>
  <c r="AJ386" i="1"/>
  <c r="AJ220" i="1" s="1"/>
  <c r="DZ386" i="1"/>
  <c r="DM386" i="1" s="1"/>
  <c r="EY15" i="7"/>
  <c r="I376" i="8"/>
  <c r="CY152" i="1"/>
  <c r="X152" i="1" s="1"/>
  <c r="CY146" i="1"/>
  <c r="X146" i="1" s="1"/>
  <c r="AB184" i="1"/>
  <c r="H341" i="8"/>
  <c r="CY186" i="1"/>
  <c r="X186" i="1" s="1"/>
  <c r="CP185" i="1"/>
  <c r="O185" i="1" s="1"/>
  <c r="CP176" i="1"/>
  <c r="O176" i="1" s="1"/>
  <c r="CP54" i="1"/>
  <c r="O54" i="1" s="1"/>
  <c r="CY180" i="1"/>
  <c r="X180" i="1" s="1"/>
  <c r="CP182" i="1"/>
  <c r="O182" i="1" s="1"/>
  <c r="CZ152" i="1"/>
  <c r="Y152" i="1" s="1"/>
  <c r="T341" i="8"/>
  <c r="R349" i="8" s="1"/>
  <c r="U341" i="8"/>
  <c r="DS341" i="8" s="1"/>
  <c r="CP184" i="1"/>
  <c r="O184" i="1" s="1"/>
  <c r="I342" i="8"/>
  <c r="HX342" i="8"/>
  <c r="HB340" i="8"/>
  <c r="DQ340" i="8"/>
  <c r="HN340" i="8"/>
  <c r="HX340" i="8"/>
  <c r="I340" i="8"/>
  <c r="HL340" i="8"/>
  <c r="GK340" i="8"/>
  <c r="HF340" i="8"/>
  <c r="GJ340" i="8"/>
  <c r="DG340" i="8"/>
  <c r="U340" i="8"/>
  <c r="CZ186" i="1"/>
  <c r="Y186" i="1" s="1"/>
  <c r="DM251" i="8"/>
  <c r="HL343" i="8"/>
  <c r="DQ343" i="8"/>
  <c r="HF343" i="8"/>
  <c r="I343" i="8"/>
  <c r="HB343" i="8"/>
  <c r="HN343" i="8"/>
  <c r="GY343" i="8"/>
  <c r="CZ184" i="1"/>
  <c r="Y184" i="1" s="1"/>
  <c r="HB346" i="8"/>
  <c r="GP346" i="8"/>
  <c r="HN346" i="8"/>
  <c r="GJ346" i="8"/>
  <c r="GN346" i="8"/>
  <c r="HL346" i="8"/>
  <c r="GS346" i="8"/>
  <c r="DK346" i="8"/>
  <c r="H348" i="8" s="1"/>
  <c r="HF346" i="8"/>
  <c r="GQ346" i="8"/>
  <c r="I346" i="8"/>
  <c r="CY184" i="1"/>
  <c r="X184" i="1" s="1"/>
  <c r="CZ162" i="1"/>
  <c r="Y162" i="1" s="1"/>
  <c r="CY174" i="1"/>
  <c r="X174" i="1" s="1"/>
  <c r="HF344" i="8"/>
  <c r="I344" i="8"/>
  <c r="HB344" i="8"/>
  <c r="HN344" i="8"/>
  <c r="GZ344" i="8"/>
  <c r="HL344" i="8"/>
  <c r="DQ344" i="8"/>
  <c r="CZ156" i="1"/>
  <c r="Y156" i="1" s="1"/>
  <c r="CY138" i="1"/>
  <c r="X138" i="1" s="1"/>
  <c r="CZ174" i="1"/>
  <c r="Y174" i="1" s="1"/>
  <c r="U326" i="8"/>
  <c r="K326" i="8" s="1"/>
  <c r="CP178" i="1"/>
  <c r="O178" i="1" s="1"/>
  <c r="AB178" i="1"/>
  <c r="CY166" i="1"/>
  <c r="X166" i="1" s="1"/>
  <c r="GM177" i="1"/>
  <c r="GN177" i="1" s="1"/>
  <c r="CY182" i="1"/>
  <c r="X182" i="1" s="1"/>
  <c r="H326" i="8"/>
  <c r="CZ178" i="1"/>
  <c r="Y178" i="1" s="1"/>
  <c r="CY159" i="1"/>
  <c r="X159" i="1" s="1"/>
  <c r="CY173" i="1"/>
  <c r="X173" i="1" s="1"/>
  <c r="T326" i="8"/>
  <c r="HB326" i="8" s="1"/>
  <c r="CP179" i="1"/>
  <c r="O179" i="1" s="1"/>
  <c r="CZ180" i="1"/>
  <c r="Y180" i="1" s="1"/>
  <c r="CZ151" i="1"/>
  <c r="Y151" i="1" s="1"/>
  <c r="CY162" i="1"/>
  <c r="X162" i="1" s="1"/>
  <c r="CP175" i="1"/>
  <c r="O175" i="1" s="1"/>
  <c r="CY178" i="1"/>
  <c r="X178" i="1" s="1"/>
  <c r="CZ182" i="1"/>
  <c r="Y182" i="1" s="1"/>
  <c r="CY176" i="1"/>
  <c r="X176" i="1" s="1"/>
  <c r="CP180" i="1"/>
  <c r="O180" i="1" s="1"/>
  <c r="DM332" i="8"/>
  <c r="U332" i="8"/>
  <c r="K332" i="8" s="1"/>
  <c r="U334" i="8"/>
  <c r="K334" i="8" s="1"/>
  <c r="DM334" i="8"/>
  <c r="HL330" i="8"/>
  <c r="DQ330" i="8"/>
  <c r="HF330" i="8"/>
  <c r="I330" i="8"/>
  <c r="HB330" i="8"/>
  <c r="HN330" i="8"/>
  <c r="GZ330" i="8"/>
  <c r="U325" i="8"/>
  <c r="DG325" i="8"/>
  <c r="HF332" i="8"/>
  <c r="GQ332" i="8"/>
  <c r="I332" i="8"/>
  <c r="HB332" i="8"/>
  <c r="GP332" i="8"/>
  <c r="HN332" i="8"/>
  <c r="GJ332" i="8"/>
  <c r="GN332" i="8"/>
  <c r="HL332" i="8"/>
  <c r="GS332" i="8"/>
  <c r="DK332" i="8"/>
  <c r="CP181" i="1"/>
  <c r="O181" i="1" s="1"/>
  <c r="CY134" i="1"/>
  <c r="X134" i="1" s="1"/>
  <c r="CP142" i="1"/>
  <c r="O142" i="1" s="1"/>
  <c r="HN329" i="8"/>
  <c r="GY329" i="8"/>
  <c r="HL329" i="8"/>
  <c r="DQ329" i="8"/>
  <c r="HF329" i="8"/>
  <c r="I329" i="8"/>
  <c r="HB329" i="8"/>
  <c r="HL325" i="8"/>
  <c r="GK325" i="8"/>
  <c r="HX325" i="8"/>
  <c r="I325" i="8"/>
  <c r="HF325" i="8"/>
  <c r="GJ325" i="8"/>
  <c r="HN325" i="8"/>
  <c r="HB325" i="8"/>
  <c r="DQ325" i="8"/>
  <c r="HF328" i="8"/>
  <c r="GS328" i="8"/>
  <c r="DK328" i="8"/>
  <c r="GN328" i="8"/>
  <c r="HB328" i="8"/>
  <c r="GQ328" i="8"/>
  <c r="GJ328" i="8"/>
  <c r="HN328" i="8"/>
  <c r="GP328" i="8"/>
  <c r="I328" i="8"/>
  <c r="HL328" i="8"/>
  <c r="HB334" i="8"/>
  <c r="GP334" i="8"/>
  <c r="HN334" i="8"/>
  <c r="GJ334" i="8"/>
  <c r="GN334" i="8"/>
  <c r="HL334" i="8"/>
  <c r="GS334" i="8"/>
  <c r="DK334" i="8"/>
  <c r="HF334" i="8"/>
  <c r="GQ334" i="8"/>
  <c r="I334" i="8"/>
  <c r="HX327" i="8"/>
  <c r="I327" i="8"/>
  <c r="CY181" i="1"/>
  <c r="X181" i="1" s="1"/>
  <c r="CY170" i="1"/>
  <c r="X170" i="1" s="1"/>
  <c r="CY137" i="1"/>
  <c r="X137" i="1" s="1"/>
  <c r="CP156" i="1"/>
  <c r="O156" i="1" s="1"/>
  <c r="U317" i="8"/>
  <c r="K317" i="8" s="1"/>
  <c r="CP171" i="1"/>
  <c r="O171" i="1" s="1"/>
  <c r="CP158" i="1"/>
  <c r="O158" i="1" s="1"/>
  <c r="AB162" i="1"/>
  <c r="CZ142" i="1"/>
  <c r="Y142" i="1" s="1"/>
  <c r="CZ176" i="1"/>
  <c r="Y176" i="1" s="1"/>
  <c r="CZ170" i="1"/>
  <c r="Y170" i="1" s="1"/>
  <c r="CP174" i="1"/>
  <c r="O174" i="1" s="1"/>
  <c r="T258" i="8"/>
  <c r="HF258" i="8" s="1"/>
  <c r="CZ148" i="1"/>
  <c r="Y148" i="1" s="1"/>
  <c r="CP152" i="1"/>
  <c r="O152" i="1" s="1"/>
  <c r="CP160" i="1"/>
  <c r="O160" i="1" s="1"/>
  <c r="H282" i="8"/>
  <c r="CP153" i="1"/>
  <c r="O153" i="1" s="1"/>
  <c r="CY97" i="1"/>
  <c r="X97" i="1" s="1"/>
  <c r="CZ149" i="1"/>
  <c r="Y149" i="1" s="1"/>
  <c r="CY148" i="1"/>
  <c r="X148" i="1" s="1"/>
  <c r="CY135" i="1"/>
  <c r="X135" i="1" s="1"/>
  <c r="CR148" i="1"/>
  <c r="Q148" i="1" s="1"/>
  <c r="H302" i="8"/>
  <c r="CP167" i="1"/>
  <c r="O167" i="1" s="1"/>
  <c r="AB148" i="1"/>
  <c r="CP149" i="1"/>
  <c r="O149" i="1" s="1"/>
  <c r="U302" i="8"/>
  <c r="K302" i="8" s="1"/>
  <c r="CP162" i="1"/>
  <c r="O162" i="1" s="1"/>
  <c r="DM309" i="8"/>
  <c r="U309" i="8"/>
  <c r="K309" i="8" s="1"/>
  <c r="U313" i="8"/>
  <c r="K313" i="8" s="1"/>
  <c r="DM313" i="8"/>
  <c r="HL307" i="8"/>
  <c r="GS307" i="8"/>
  <c r="DK307" i="8"/>
  <c r="GN307" i="8"/>
  <c r="HF307" i="8"/>
  <c r="GQ307" i="8"/>
  <c r="I307" i="8"/>
  <c r="HN307" i="8"/>
  <c r="HB307" i="8"/>
  <c r="GP307" i="8"/>
  <c r="GJ307" i="8"/>
  <c r="HF317" i="8"/>
  <c r="GQ317" i="8"/>
  <c r="I317" i="8"/>
  <c r="HL317" i="8"/>
  <c r="DK317" i="8"/>
  <c r="HB317" i="8"/>
  <c r="GP317" i="8"/>
  <c r="HN317" i="8"/>
  <c r="GJ317" i="8"/>
  <c r="GN317" i="8"/>
  <c r="GS317" i="8"/>
  <c r="CZ155" i="1"/>
  <c r="Y155" i="1" s="1"/>
  <c r="CP166" i="1"/>
  <c r="O166" i="1" s="1"/>
  <c r="CY120" i="1"/>
  <c r="X120" i="1" s="1"/>
  <c r="CZ124" i="1"/>
  <c r="Y124" i="1" s="1"/>
  <c r="CP124" i="1"/>
  <c r="O124" i="1" s="1"/>
  <c r="CY132" i="1"/>
  <c r="X132" i="1" s="1"/>
  <c r="U265" i="8"/>
  <c r="K265" i="8" s="1"/>
  <c r="CZ133" i="1"/>
  <c r="Y133" i="1" s="1"/>
  <c r="U311" i="8"/>
  <c r="K311" i="8" s="1"/>
  <c r="DM311" i="8"/>
  <c r="T302" i="8"/>
  <c r="I302" i="8" s="1"/>
  <c r="U301" i="8"/>
  <c r="DG301" i="8"/>
  <c r="CZ65" i="1"/>
  <c r="Y65" i="1" s="1"/>
  <c r="CP136" i="1"/>
  <c r="O136" i="1" s="1"/>
  <c r="CP150" i="1"/>
  <c r="O150" i="1" s="1"/>
  <c r="CZ145" i="1"/>
  <c r="Y145" i="1" s="1"/>
  <c r="CP157" i="1"/>
  <c r="O157" i="1" s="1"/>
  <c r="U319" i="8"/>
  <c r="K319" i="8" s="1"/>
  <c r="DM319" i="8"/>
  <c r="CP170" i="1"/>
  <c r="O170" i="1" s="1"/>
  <c r="HL301" i="8"/>
  <c r="GK301" i="8"/>
  <c r="I301" i="8"/>
  <c r="HF301" i="8"/>
  <c r="GJ301" i="8"/>
  <c r="HX301" i="8"/>
  <c r="HB301" i="8"/>
  <c r="DQ301" i="8"/>
  <c r="HN301" i="8"/>
  <c r="DM315" i="8"/>
  <c r="U315" i="8"/>
  <c r="K315" i="8" s="1"/>
  <c r="HL315" i="8"/>
  <c r="GS315" i="8"/>
  <c r="DK315" i="8"/>
  <c r="HF315" i="8"/>
  <c r="GQ315" i="8"/>
  <c r="I315" i="8"/>
  <c r="HB315" i="8"/>
  <c r="GP315" i="8"/>
  <c r="HN315" i="8"/>
  <c r="GJ315" i="8"/>
  <c r="GN315" i="8"/>
  <c r="HX303" i="8"/>
  <c r="I303" i="8"/>
  <c r="HF309" i="8"/>
  <c r="GQ309" i="8"/>
  <c r="I309" i="8"/>
  <c r="GS309" i="8"/>
  <c r="HB309" i="8"/>
  <c r="GP309" i="8"/>
  <c r="HN309" i="8"/>
  <c r="GJ309" i="8"/>
  <c r="GN309" i="8"/>
  <c r="HL309" i="8"/>
  <c r="DK309" i="8"/>
  <c r="HB319" i="8"/>
  <c r="GP319" i="8"/>
  <c r="GQ319" i="8"/>
  <c r="HN319" i="8"/>
  <c r="GJ319" i="8"/>
  <c r="GN319" i="8"/>
  <c r="HL319" i="8"/>
  <c r="GS319" i="8"/>
  <c r="DK319" i="8"/>
  <c r="HF319" i="8"/>
  <c r="I319" i="8"/>
  <c r="CP168" i="1"/>
  <c r="O168" i="1" s="1"/>
  <c r="DM307" i="8"/>
  <c r="U307" i="8"/>
  <c r="K307" i="8" s="1"/>
  <c r="HN305" i="8"/>
  <c r="GZ305" i="8"/>
  <c r="HB305" i="8"/>
  <c r="HL305" i="8"/>
  <c r="DQ305" i="8"/>
  <c r="HF305" i="8"/>
  <c r="I305" i="8"/>
  <c r="HB304" i="8"/>
  <c r="HF304" i="8"/>
  <c r="I304" i="8"/>
  <c r="HN304" i="8"/>
  <c r="GY304" i="8"/>
  <c r="HL304" i="8"/>
  <c r="DQ304" i="8"/>
  <c r="HB311" i="8"/>
  <c r="GP311" i="8"/>
  <c r="GQ311" i="8"/>
  <c r="HN311" i="8"/>
  <c r="GJ311" i="8"/>
  <c r="GN311" i="8"/>
  <c r="HL311" i="8"/>
  <c r="GS311" i="8"/>
  <c r="DK311" i="8"/>
  <c r="HF311" i="8"/>
  <c r="I311" i="8"/>
  <c r="HN313" i="8"/>
  <c r="GJ313" i="8"/>
  <c r="GN313" i="8"/>
  <c r="GP313" i="8"/>
  <c r="HL313" i="8"/>
  <c r="GS313" i="8"/>
  <c r="DK313" i="8"/>
  <c r="HF313" i="8"/>
  <c r="GQ313" i="8"/>
  <c r="I313" i="8"/>
  <c r="HB313" i="8"/>
  <c r="CZ175" i="1"/>
  <c r="Y175" i="1" s="1"/>
  <c r="CY167" i="1"/>
  <c r="X167" i="1" s="1"/>
  <c r="CY163" i="1"/>
  <c r="X163" i="1" s="1"/>
  <c r="CZ171" i="1"/>
  <c r="Y171" i="1" s="1"/>
  <c r="CP134" i="1"/>
  <c r="O134" i="1" s="1"/>
  <c r="CP154" i="1"/>
  <c r="O154" i="1" s="1"/>
  <c r="CP137" i="1"/>
  <c r="O137" i="1" s="1"/>
  <c r="CZ132" i="1"/>
  <c r="Y132" i="1" s="1"/>
  <c r="CY133" i="1"/>
  <c r="X133" i="1" s="1"/>
  <c r="CP120" i="1"/>
  <c r="O120" i="1" s="1"/>
  <c r="CZ129" i="1"/>
  <c r="Y129" i="1" s="1"/>
  <c r="CZ120" i="1"/>
  <c r="Y120" i="1" s="1"/>
  <c r="CY130" i="1"/>
  <c r="X130" i="1" s="1"/>
  <c r="CZ134" i="1"/>
  <c r="Y134" i="1" s="1"/>
  <c r="CP130" i="1"/>
  <c r="O130" i="1" s="1"/>
  <c r="CP139" i="1"/>
  <c r="O139" i="1" s="1"/>
  <c r="CY94" i="1"/>
  <c r="X94" i="1" s="1"/>
  <c r="R298" i="8"/>
  <c r="CY69" i="1"/>
  <c r="X69" i="1" s="1"/>
  <c r="CZ135" i="1"/>
  <c r="Y135" i="1" s="1"/>
  <c r="CZ130" i="1"/>
  <c r="Y130" i="1" s="1"/>
  <c r="CR132" i="1"/>
  <c r="Q132" i="1" s="1"/>
  <c r="U271" i="8"/>
  <c r="K271" i="8" s="1"/>
  <c r="CZ115" i="1"/>
  <c r="Y115" i="1" s="1"/>
  <c r="AB132" i="1"/>
  <c r="CZ128" i="1"/>
  <c r="Y128" i="1" s="1"/>
  <c r="CP146" i="1"/>
  <c r="O146" i="1" s="1"/>
  <c r="DM263" i="8"/>
  <c r="DM291" i="8"/>
  <c r="U291" i="8"/>
  <c r="K291" i="8" s="1"/>
  <c r="HL284" i="8"/>
  <c r="DQ284" i="8"/>
  <c r="HN284" i="8"/>
  <c r="GY284" i="8"/>
  <c r="HF284" i="8"/>
  <c r="I284" i="8"/>
  <c r="HB284" i="8"/>
  <c r="HN289" i="8"/>
  <c r="GJ289" i="8"/>
  <c r="GN289" i="8"/>
  <c r="GP289" i="8"/>
  <c r="HL289" i="8"/>
  <c r="GS289" i="8"/>
  <c r="DK289" i="8"/>
  <c r="HB289" i="8"/>
  <c r="HF289" i="8"/>
  <c r="GQ289" i="8"/>
  <c r="I289" i="8"/>
  <c r="DM293" i="8"/>
  <c r="U293" i="8"/>
  <c r="K293" i="8" s="1"/>
  <c r="U295" i="8"/>
  <c r="K295" i="8" s="1"/>
  <c r="DM295" i="8"/>
  <c r="HB287" i="8"/>
  <c r="GP287" i="8"/>
  <c r="HF287" i="8"/>
  <c r="I287" i="8"/>
  <c r="HN287" i="8"/>
  <c r="GJ287" i="8"/>
  <c r="GN287" i="8"/>
  <c r="HL287" i="8"/>
  <c r="GS287" i="8"/>
  <c r="DK287" i="8"/>
  <c r="GQ287" i="8"/>
  <c r="K281" i="8"/>
  <c r="DS281" i="8"/>
  <c r="U287" i="8"/>
  <c r="K287" i="8" s="1"/>
  <c r="DM287" i="8"/>
  <c r="U289" i="8"/>
  <c r="K289" i="8" s="1"/>
  <c r="DM289" i="8"/>
  <c r="HB281" i="8"/>
  <c r="DQ281" i="8"/>
  <c r="HN281" i="8"/>
  <c r="HX281" i="8"/>
  <c r="I281" i="8"/>
  <c r="HF281" i="8"/>
  <c r="HL281" i="8"/>
  <c r="GK281" i="8"/>
  <c r="GJ281" i="8"/>
  <c r="HF285" i="8"/>
  <c r="I285" i="8"/>
  <c r="HL285" i="8"/>
  <c r="HB285" i="8"/>
  <c r="DQ285" i="8"/>
  <c r="HN285" i="8"/>
  <c r="GZ285" i="8"/>
  <c r="HF293" i="8"/>
  <c r="GQ293" i="8"/>
  <c r="I293" i="8"/>
  <c r="HB293" i="8"/>
  <c r="GP293" i="8"/>
  <c r="HL293" i="8"/>
  <c r="GS293" i="8"/>
  <c r="DK293" i="8"/>
  <c r="HN293" i="8"/>
  <c r="GJ293" i="8"/>
  <c r="GN293" i="8"/>
  <c r="HB295" i="8"/>
  <c r="GP295" i="8"/>
  <c r="HF295" i="8"/>
  <c r="HN295" i="8"/>
  <c r="GJ295" i="8"/>
  <c r="GN295" i="8"/>
  <c r="GQ295" i="8"/>
  <c r="I295" i="8"/>
  <c r="HL295" i="8"/>
  <c r="GS295" i="8"/>
  <c r="DK295" i="8"/>
  <c r="I283" i="8"/>
  <c r="HX283" i="8"/>
  <c r="HL291" i="8"/>
  <c r="GS291" i="8"/>
  <c r="DK291" i="8"/>
  <c r="GJ291" i="8"/>
  <c r="HF291" i="8"/>
  <c r="GQ291" i="8"/>
  <c r="I291" i="8"/>
  <c r="HB291" i="8"/>
  <c r="GP291" i="8"/>
  <c r="HN291" i="8"/>
  <c r="GN291" i="8"/>
  <c r="HF282" i="8"/>
  <c r="DQ282" i="8"/>
  <c r="HB282" i="8"/>
  <c r="I282" i="8"/>
  <c r="HN282" i="8"/>
  <c r="GL282" i="8"/>
  <c r="HL282" i="8"/>
  <c r="GJ282" i="8"/>
  <c r="CZ157" i="1"/>
  <c r="Y157" i="1" s="1"/>
  <c r="CZ153" i="1"/>
  <c r="Y153" i="1" s="1"/>
  <c r="CY81" i="1"/>
  <c r="X81" i="1" s="1"/>
  <c r="CP143" i="1"/>
  <c r="O143" i="1" s="1"/>
  <c r="CZ89" i="1"/>
  <c r="Y89" i="1" s="1"/>
  <c r="DM275" i="8"/>
  <c r="CY125" i="1"/>
  <c r="X125" i="1" s="1"/>
  <c r="CP74" i="1"/>
  <c r="O74" i="1" s="1"/>
  <c r="CY122" i="1"/>
  <c r="X122" i="1" s="1"/>
  <c r="CP138" i="1"/>
  <c r="O138" i="1" s="1"/>
  <c r="CY128" i="1"/>
  <c r="X128" i="1" s="1"/>
  <c r="CZ88" i="1"/>
  <c r="Y88" i="1" s="1"/>
  <c r="CP140" i="1"/>
  <c r="O140" i="1" s="1"/>
  <c r="CZ122" i="1"/>
  <c r="Y122" i="1" s="1"/>
  <c r="CY127" i="1"/>
  <c r="X127" i="1" s="1"/>
  <c r="CY141" i="1"/>
  <c r="X141" i="1" s="1"/>
  <c r="CR122" i="1"/>
  <c r="Q122" i="1" s="1"/>
  <c r="CY57" i="1"/>
  <c r="X57" i="1" s="1"/>
  <c r="AB122" i="1"/>
  <c r="CY124" i="1"/>
  <c r="X124" i="1" s="1"/>
  <c r="CZ123" i="1"/>
  <c r="Y123" i="1" s="1"/>
  <c r="CZ100" i="1"/>
  <c r="Y100" i="1" s="1"/>
  <c r="DM273" i="8"/>
  <c r="U273" i="8"/>
  <c r="K273" i="8" s="1"/>
  <c r="HX259" i="8"/>
  <c r="I259" i="8"/>
  <c r="HF265" i="8"/>
  <c r="GQ265" i="8"/>
  <c r="I265" i="8"/>
  <c r="HL265" i="8"/>
  <c r="DK265" i="8"/>
  <c r="HB265" i="8"/>
  <c r="GP265" i="8"/>
  <c r="GS265" i="8"/>
  <c r="HN265" i="8"/>
  <c r="GJ265" i="8"/>
  <c r="GN265" i="8"/>
  <c r="U267" i="8"/>
  <c r="K267" i="8" s="1"/>
  <c r="DM267" i="8"/>
  <c r="HL263" i="8"/>
  <c r="GS263" i="8"/>
  <c r="DK263" i="8"/>
  <c r="HN263" i="8"/>
  <c r="GJ263" i="8"/>
  <c r="HF263" i="8"/>
  <c r="GQ263" i="8"/>
  <c r="I263" i="8"/>
  <c r="HB263" i="8"/>
  <c r="GP263" i="8"/>
  <c r="GN263" i="8"/>
  <c r="HB267" i="8"/>
  <c r="GP267" i="8"/>
  <c r="I267" i="8"/>
  <c r="HN267" i="8"/>
  <c r="GJ267" i="8"/>
  <c r="GN267" i="8"/>
  <c r="HF267" i="8"/>
  <c r="GQ267" i="8"/>
  <c r="HL267" i="8"/>
  <c r="GS267" i="8"/>
  <c r="DK267" i="8"/>
  <c r="CP141" i="1"/>
  <c r="O141" i="1" s="1"/>
  <c r="CP145" i="1"/>
  <c r="O145" i="1" s="1"/>
  <c r="CP135" i="1"/>
  <c r="O135" i="1" s="1"/>
  <c r="U269" i="8"/>
  <c r="K269" i="8" s="1"/>
  <c r="DM269" i="8"/>
  <c r="U257" i="8"/>
  <c r="DG257" i="8"/>
  <c r="HB275" i="8"/>
  <c r="GP275" i="8"/>
  <c r="GQ275" i="8"/>
  <c r="HN275" i="8"/>
  <c r="GJ275" i="8"/>
  <c r="GN275" i="8"/>
  <c r="HF275" i="8"/>
  <c r="HL275" i="8"/>
  <c r="GS275" i="8"/>
  <c r="DK275" i="8"/>
  <c r="I275" i="8"/>
  <c r="HL257" i="8"/>
  <c r="GK257" i="8"/>
  <c r="HN257" i="8"/>
  <c r="HF257" i="8"/>
  <c r="GJ257" i="8"/>
  <c r="I257" i="8"/>
  <c r="HB257" i="8"/>
  <c r="DQ257" i="8"/>
  <c r="HX257" i="8"/>
  <c r="HL271" i="8"/>
  <c r="GS271" i="8"/>
  <c r="DK271" i="8"/>
  <c r="HF271" i="8"/>
  <c r="GQ271" i="8"/>
  <c r="I271" i="8"/>
  <c r="HN271" i="8"/>
  <c r="GN271" i="8"/>
  <c r="HB271" i="8"/>
  <c r="GP271" i="8"/>
  <c r="GJ271" i="8"/>
  <c r="HF273" i="8"/>
  <c r="GQ273" i="8"/>
  <c r="I273" i="8"/>
  <c r="GS273" i="8"/>
  <c r="HB273" i="8"/>
  <c r="GP273" i="8"/>
  <c r="DK273" i="8"/>
  <c r="HN273" i="8"/>
  <c r="GJ273" i="8"/>
  <c r="GN273" i="8"/>
  <c r="HL273" i="8"/>
  <c r="HN261" i="8"/>
  <c r="GZ261" i="8"/>
  <c r="HB261" i="8"/>
  <c r="HL261" i="8"/>
  <c r="DQ261" i="8"/>
  <c r="HF261" i="8"/>
  <c r="I261" i="8"/>
  <c r="HB260" i="8"/>
  <c r="HF260" i="8"/>
  <c r="I260" i="8"/>
  <c r="HN260" i="8"/>
  <c r="GY260" i="8"/>
  <c r="HL260" i="8"/>
  <c r="DQ260" i="8"/>
  <c r="HN269" i="8"/>
  <c r="GJ269" i="8"/>
  <c r="GN269" i="8"/>
  <c r="HL269" i="8"/>
  <c r="GS269" i="8"/>
  <c r="DK269" i="8"/>
  <c r="HB269" i="8"/>
  <c r="GP269" i="8"/>
  <c r="HF269" i="8"/>
  <c r="GQ269" i="8"/>
  <c r="I269" i="8"/>
  <c r="GM131" i="1"/>
  <c r="GN131" i="1" s="1"/>
  <c r="CY123" i="1"/>
  <c r="X123" i="1" s="1"/>
  <c r="CZ80" i="1"/>
  <c r="Y80" i="1" s="1"/>
  <c r="CY80" i="1"/>
  <c r="X80" i="1" s="1"/>
  <c r="H240" i="8"/>
  <c r="CP129" i="1"/>
  <c r="O129" i="1" s="1"/>
  <c r="CP125" i="1"/>
  <c r="O125" i="1" s="1"/>
  <c r="R254" i="8"/>
  <c r="DM249" i="8"/>
  <c r="U249" i="8"/>
  <c r="K249" i="8" s="1"/>
  <c r="DM247" i="8"/>
  <c r="U247" i="8"/>
  <c r="K247" i="8" s="1"/>
  <c r="HB251" i="8"/>
  <c r="GP251" i="8"/>
  <c r="HN251" i="8"/>
  <c r="GJ251" i="8"/>
  <c r="GN251" i="8"/>
  <c r="HL251" i="8"/>
  <c r="GS251" i="8"/>
  <c r="DK251" i="8"/>
  <c r="HF251" i="8"/>
  <c r="GQ251" i="8"/>
  <c r="I251" i="8"/>
  <c r="HL247" i="8"/>
  <c r="GS247" i="8"/>
  <c r="DK247" i="8"/>
  <c r="HF247" i="8"/>
  <c r="GQ247" i="8"/>
  <c r="I247" i="8"/>
  <c r="HB247" i="8"/>
  <c r="GP247" i="8"/>
  <c r="HN247" i="8"/>
  <c r="GJ247" i="8"/>
  <c r="GN247" i="8"/>
  <c r="U245" i="8"/>
  <c r="K245" i="8" s="1"/>
  <c r="DM245" i="8"/>
  <c r="HX241" i="8"/>
  <c r="I241" i="8"/>
  <c r="HB243" i="8"/>
  <c r="HF243" i="8"/>
  <c r="HN243" i="8"/>
  <c r="GZ243" i="8"/>
  <c r="HL243" i="8"/>
  <c r="DQ243" i="8"/>
  <c r="I243" i="8"/>
  <c r="HF249" i="8"/>
  <c r="GQ249" i="8"/>
  <c r="I249" i="8"/>
  <c r="GS249" i="8"/>
  <c r="HB249" i="8"/>
  <c r="GP249" i="8"/>
  <c r="HN249" i="8"/>
  <c r="GJ249" i="8"/>
  <c r="GN249" i="8"/>
  <c r="HL249" i="8"/>
  <c r="DK249" i="8"/>
  <c r="HN239" i="8"/>
  <c r="HX239" i="8"/>
  <c r="I239" i="8"/>
  <c r="HL239" i="8"/>
  <c r="GK239" i="8"/>
  <c r="HB239" i="8"/>
  <c r="HF239" i="8"/>
  <c r="GJ239" i="8"/>
  <c r="DQ239" i="8"/>
  <c r="U239" i="8"/>
  <c r="DG239" i="8"/>
  <c r="HF242" i="8"/>
  <c r="I242" i="8"/>
  <c r="DQ242" i="8"/>
  <c r="HB242" i="8"/>
  <c r="HN242" i="8"/>
  <c r="GY242" i="8"/>
  <c r="HL242" i="8"/>
  <c r="HN245" i="8"/>
  <c r="GJ245" i="8"/>
  <c r="GN245" i="8"/>
  <c r="GP245" i="8"/>
  <c r="HL245" i="8"/>
  <c r="GS245" i="8"/>
  <c r="DK245" i="8"/>
  <c r="HF245" i="8"/>
  <c r="GQ245" i="8"/>
  <c r="I245" i="8"/>
  <c r="HB245" i="8"/>
  <c r="HF240" i="8"/>
  <c r="DQ240" i="8"/>
  <c r="HB240" i="8"/>
  <c r="I240" i="8"/>
  <c r="HN240" i="8"/>
  <c r="GL240" i="8"/>
  <c r="HL240" i="8"/>
  <c r="GJ240" i="8"/>
  <c r="CP127" i="1"/>
  <c r="O127" i="1" s="1"/>
  <c r="CP128" i="1"/>
  <c r="O128" i="1" s="1"/>
  <c r="CZ68" i="1"/>
  <c r="Y68" i="1" s="1"/>
  <c r="CZ102" i="1"/>
  <c r="Y102" i="1" s="1"/>
  <c r="CY73" i="1"/>
  <c r="X73" i="1" s="1"/>
  <c r="CZ116" i="1"/>
  <c r="Y116" i="1" s="1"/>
  <c r="CZ74" i="1"/>
  <c r="Y74" i="1" s="1"/>
  <c r="CP119" i="1"/>
  <c r="O119" i="1" s="1"/>
  <c r="CZ58" i="1"/>
  <c r="Y58" i="1" s="1"/>
  <c r="U228" i="8"/>
  <c r="DS228" i="8" s="1"/>
  <c r="CP118" i="1"/>
  <c r="O118" i="1" s="1"/>
  <c r="CZ119" i="1"/>
  <c r="Y119" i="1" s="1"/>
  <c r="H228" i="8"/>
  <c r="HB227" i="8"/>
  <c r="DQ227" i="8"/>
  <c r="HF227" i="8"/>
  <c r="HN227" i="8"/>
  <c r="HX227" i="8"/>
  <c r="I227" i="8"/>
  <c r="HL227" i="8"/>
  <c r="GK227" i="8"/>
  <c r="GJ227" i="8"/>
  <c r="CY118" i="1"/>
  <c r="X118" i="1" s="1"/>
  <c r="K229" i="8"/>
  <c r="T228" i="8"/>
  <c r="DQ228" i="8" s="1"/>
  <c r="HB233" i="8"/>
  <c r="GP233" i="8"/>
  <c r="HF233" i="8"/>
  <c r="GQ233" i="8"/>
  <c r="HN233" i="8"/>
  <c r="GJ233" i="8"/>
  <c r="GN233" i="8"/>
  <c r="HL233" i="8"/>
  <c r="GS233" i="8"/>
  <c r="DK233" i="8"/>
  <c r="H235" i="8" s="1"/>
  <c r="I233" i="8"/>
  <c r="HL230" i="8"/>
  <c r="DQ230" i="8"/>
  <c r="HF230" i="8"/>
  <c r="I230" i="8"/>
  <c r="HB230" i="8"/>
  <c r="HN230" i="8"/>
  <c r="GY230" i="8"/>
  <c r="HF231" i="8"/>
  <c r="I231" i="8"/>
  <c r="HL231" i="8"/>
  <c r="HB231" i="8"/>
  <c r="HN231" i="8"/>
  <c r="GZ231" i="8"/>
  <c r="DQ231" i="8"/>
  <c r="AB118" i="1"/>
  <c r="I229" i="8"/>
  <c r="HX229" i="8"/>
  <c r="DG227" i="8"/>
  <c r="U227" i="8"/>
  <c r="CZ118" i="1"/>
  <c r="Y118" i="1" s="1"/>
  <c r="AB71" i="1"/>
  <c r="CZ112" i="1"/>
  <c r="Y112" i="1" s="1"/>
  <c r="CZ96" i="1"/>
  <c r="Y96" i="1" s="1"/>
  <c r="R224" i="8"/>
  <c r="CZ95" i="1"/>
  <c r="Y95" i="1" s="1"/>
  <c r="CP116" i="1"/>
  <c r="O116" i="1" s="1"/>
  <c r="CY87" i="1"/>
  <c r="X87" i="1" s="1"/>
  <c r="HF219" i="8"/>
  <c r="I219" i="8"/>
  <c r="HB219" i="8"/>
  <c r="DQ219" i="8"/>
  <c r="HN219" i="8"/>
  <c r="GZ219" i="8"/>
  <c r="HL219" i="8"/>
  <c r="AB35" i="1"/>
  <c r="AB41" i="1"/>
  <c r="CP114" i="1"/>
  <c r="O114" i="1" s="1"/>
  <c r="CP33" i="1"/>
  <c r="O33" i="1" s="1"/>
  <c r="HL218" i="8"/>
  <c r="DQ218" i="8"/>
  <c r="HF218" i="8"/>
  <c r="I218" i="8"/>
  <c r="HN218" i="8"/>
  <c r="GY218" i="8"/>
  <c r="HB218" i="8"/>
  <c r="CY54" i="1"/>
  <c r="X54" i="1" s="1"/>
  <c r="CY85" i="1"/>
  <c r="X85" i="1" s="1"/>
  <c r="U216" i="8"/>
  <c r="DG216" i="8"/>
  <c r="CZ103" i="1"/>
  <c r="Y103" i="1" s="1"/>
  <c r="U221" i="8"/>
  <c r="K221" i="8" s="1"/>
  <c r="DM221" i="8"/>
  <c r="J223" i="8" s="1"/>
  <c r="CP109" i="1"/>
  <c r="O109" i="1" s="1"/>
  <c r="CP105" i="1"/>
  <c r="O105" i="1" s="1"/>
  <c r="HF216" i="8"/>
  <c r="GJ216" i="8"/>
  <c r="HB216" i="8"/>
  <c r="DQ216" i="8"/>
  <c r="HL216" i="8"/>
  <c r="HN216" i="8"/>
  <c r="HX216" i="8"/>
  <c r="I216" i="8"/>
  <c r="GK216" i="8"/>
  <c r="HB221" i="8"/>
  <c r="GP221" i="8"/>
  <c r="HN221" i="8"/>
  <c r="GJ221" i="8"/>
  <c r="GN221" i="8"/>
  <c r="HL221" i="8"/>
  <c r="GS221" i="8"/>
  <c r="DK221" i="8"/>
  <c r="H223" i="8" s="1"/>
  <c r="HF221" i="8"/>
  <c r="GQ221" i="8"/>
  <c r="I221" i="8"/>
  <c r="HB217" i="8"/>
  <c r="I217" i="8"/>
  <c r="HN217" i="8"/>
  <c r="GL217" i="8"/>
  <c r="DQ217" i="8"/>
  <c r="HL217" i="8"/>
  <c r="GJ217" i="8"/>
  <c r="HF217" i="8"/>
  <c r="CY104" i="1"/>
  <c r="X104" i="1" s="1"/>
  <c r="GB188" i="1"/>
  <c r="GB26" i="1" s="1"/>
  <c r="CP111" i="1"/>
  <c r="O111" i="1" s="1"/>
  <c r="CY84" i="1"/>
  <c r="X84" i="1" s="1"/>
  <c r="CZ67" i="1"/>
  <c r="Y67" i="1" s="1"/>
  <c r="AB78" i="1"/>
  <c r="CY38" i="1"/>
  <c r="X38" i="1" s="1"/>
  <c r="CP85" i="1"/>
  <c r="O85" i="1" s="1"/>
  <c r="CZ31" i="1"/>
  <c r="Y31" i="1" s="1"/>
  <c r="CP93" i="1"/>
  <c r="O93" i="1" s="1"/>
  <c r="CZ87" i="1"/>
  <c r="Y87" i="1" s="1"/>
  <c r="CP97" i="1"/>
  <c r="O97" i="1" s="1"/>
  <c r="CY64" i="1"/>
  <c r="X64" i="1" s="1"/>
  <c r="CZ98" i="1"/>
  <c r="Y98" i="1" s="1"/>
  <c r="CP91" i="1"/>
  <c r="O91" i="1" s="1"/>
  <c r="AQ188" i="1"/>
  <c r="DY188" i="1"/>
  <c r="DY26" i="1" s="1"/>
  <c r="CP81" i="1"/>
  <c r="O81" i="1" s="1"/>
  <c r="CZ99" i="1"/>
  <c r="Y99" i="1" s="1"/>
  <c r="AI188" i="1"/>
  <c r="AI26" i="1" s="1"/>
  <c r="CY111" i="1"/>
  <c r="X111" i="1" s="1"/>
  <c r="CP79" i="1"/>
  <c r="O79" i="1" s="1"/>
  <c r="CP44" i="1"/>
  <c r="O44" i="1" s="1"/>
  <c r="CP75" i="1"/>
  <c r="O75" i="1" s="1"/>
  <c r="CZ90" i="1"/>
  <c r="Y90" i="1" s="1"/>
  <c r="DM208" i="8"/>
  <c r="U208" i="8"/>
  <c r="K208" i="8" s="1"/>
  <c r="HF204" i="8"/>
  <c r="GS204" i="8"/>
  <c r="DK204" i="8"/>
  <c r="HN204" i="8"/>
  <c r="GP204" i="8"/>
  <c r="I204" i="8"/>
  <c r="HB204" i="8"/>
  <c r="GQ204" i="8"/>
  <c r="GJ204" i="8"/>
  <c r="HL204" i="8"/>
  <c r="GN204" i="8"/>
  <c r="I203" i="8"/>
  <c r="HX203" i="8"/>
  <c r="CP30" i="1"/>
  <c r="O30" i="1" s="1"/>
  <c r="CP52" i="1"/>
  <c r="O52" i="1" s="1"/>
  <c r="CP72" i="1"/>
  <c r="O72" i="1" s="1"/>
  <c r="AB51" i="1"/>
  <c r="CY47" i="1"/>
  <c r="X47" i="1" s="1"/>
  <c r="CZ106" i="1"/>
  <c r="Y106" i="1" s="1"/>
  <c r="HB210" i="8"/>
  <c r="GP210" i="8"/>
  <c r="HL210" i="8"/>
  <c r="DK210" i="8"/>
  <c r="HF210" i="8"/>
  <c r="GQ210" i="8"/>
  <c r="HN210" i="8"/>
  <c r="GJ210" i="8"/>
  <c r="GN210" i="8"/>
  <c r="GS210" i="8"/>
  <c r="I210" i="8"/>
  <c r="HN205" i="8"/>
  <c r="GY205" i="8"/>
  <c r="I205" i="8"/>
  <c r="HL205" i="8"/>
  <c r="DQ205" i="8"/>
  <c r="HF205" i="8"/>
  <c r="HB205" i="8"/>
  <c r="DG201" i="8"/>
  <c r="U201" i="8"/>
  <c r="CY95" i="1"/>
  <c r="X95" i="1" s="1"/>
  <c r="CP103" i="1"/>
  <c r="O103" i="1" s="1"/>
  <c r="HL206" i="8"/>
  <c r="DQ206" i="8"/>
  <c r="HF206" i="8"/>
  <c r="I206" i="8"/>
  <c r="HB206" i="8"/>
  <c r="HN206" i="8"/>
  <c r="GZ206" i="8"/>
  <c r="U210" i="8"/>
  <c r="K210" i="8" s="1"/>
  <c r="DM210" i="8"/>
  <c r="CY63" i="1"/>
  <c r="X63" i="1" s="1"/>
  <c r="CY37" i="1"/>
  <c r="X37" i="1" s="1"/>
  <c r="CZ110" i="1"/>
  <c r="Y110" i="1" s="1"/>
  <c r="CZ104" i="1"/>
  <c r="Y104" i="1" s="1"/>
  <c r="CZ108" i="1"/>
  <c r="Y108" i="1" s="1"/>
  <c r="K203" i="8"/>
  <c r="CP32" i="1"/>
  <c r="O32" i="1" s="1"/>
  <c r="CP64" i="1"/>
  <c r="O64" i="1" s="1"/>
  <c r="CP89" i="1"/>
  <c r="O89" i="1" s="1"/>
  <c r="HF208" i="8"/>
  <c r="GQ208" i="8"/>
  <c r="I208" i="8"/>
  <c r="GN208" i="8"/>
  <c r="HL208" i="8"/>
  <c r="DK208" i="8"/>
  <c r="HB208" i="8"/>
  <c r="GP208" i="8"/>
  <c r="HN208" i="8"/>
  <c r="GJ208" i="8"/>
  <c r="GS208" i="8"/>
  <c r="HL201" i="8"/>
  <c r="GK201" i="8"/>
  <c r="HB201" i="8"/>
  <c r="DQ201" i="8"/>
  <c r="HX201" i="8"/>
  <c r="I201" i="8"/>
  <c r="HF201" i="8"/>
  <c r="GJ201" i="8"/>
  <c r="HN201" i="8"/>
  <c r="CR108" i="1"/>
  <c r="Q108" i="1" s="1"/>
  <c r="T202" i="8"/>
  <c r="R213" i="8" s="1"/>
  <c r="H202" i="8"/>
  <c r="CP110" i="1"/>
  <c r="O110" i="1" s="1"/>
  <c r="CY112" i="1"/>
  <c r="X112" i="1" s="1"/>
  <c r="CY108" i="1"/>
  <c r="X108" i="1" s="1"/>
  <c r="CP112" i="1"/>
  <c r="O112" i="1" s="1"/>
  <c r="CZ107" i="1"/>
  <c r="Y107" i="1" s="1"/>
  <c r="CZ111" i="1"/>
  <c r="Y111" i="1" s="1"/>
  <c r="H151" i="8"/>
  <c r="U195" i="8"/>
  <c r="K195" i="8" s="1"/>
  <c r="DM195" i="8"/>
  <c r="DM193" i="8"/>
  <c r="U193" i="8"/>
  <c r="K193" i="8" s="1"/>
  <c r="HN190" i="8"/>
  <c r="GY190" i="8"/>
  <c r="HL190" i="8"/>
  <c r="DQ190" i="8"/>
  <c r="HF190" i="8"/>
  <c r="I190" i="8"/>
  <c r="HB190" i="8"/>
  <c r="HL188" i="8"/>
  <c r="GK188" i="8"/>
  <c r="HF188" i="8"/>
  <c r="GJ188" i="8"/>
  <c r="HB188" i="8"/>
  <c r="DQ188" i="8"/>
  <c r="HN188" i="8"/>
  <c r="HX188" i="8"/>
  <c r="I188" i="8"/>
  <c r="HF193" i="8"/>
  <c r="GQ193" i="8"/>
  <c r="I193" i="8"/>
  <c r="HB193" i="8"/>
  <c r="GP193" i="8"/>
  <c r="HN193" i="8"/>
  <c r="GJ193" i="8"/>
  <c r="GN193" i="8"/>
  <c r="HL193" i="8"/>
  <c r="GS193" i="8"/>
  <c r="DK193" i="8"/>
  <c r="CR102" i="1"/>
  <c r="Q102" i="1" s="1"/>
  <c r="T189" i="8"/>
  <c r="R198" i="8" s="1"/>
  <c r="H189" i="8"/>
  <c r="HL191" i="8"/>
  <c r="DQ191" i="8"/>
  <c r="HF191" i="8"/>
  <c r="I191" i="8"/>
  <c r="HB191" i="8"/>
  <c r="HN191" i="8"/>
  <c r="GZ191" i="8"/>
  <c r="U188" i="8"/>
  <c r="DG188" i="8"/>
  <c r="HB195" i="8"/>
  <c r="GP195" i="8"/>
  <c r="HN195" i="8"/>
  <c r="GJ195" i="8"/>
  <c r="GN195" i="8"/>
  <c r="HL195" i="8"/>
  <c r="GS195" i="8"/>
  <c r="DK195" i="8"/>
  <c r="HF195" i="8"/>
  <c r="GQ195" i="8"/>
  <c r="I195" i="8"/>
  <c r="AB102" i="1"/>
  <c r="CY102" i="1"/>
  <c r="X102" i="1" s="1"/>
  <c r="CY101" i="1"/>
  <c r="X101" i="1" s="1"/>
  <c r="CY98" i="1"/>
  <c r="X98" i="1" s="1"/>
  <c r="DM178" i="8"/>
  <c r="U178" i="8"/>
  <c r="K178" i="8" s="1"/>
  <c r="U172" i="8"/>
  <c r="DG172" i="8"/>
  <c r="HB182" i="8"/>
  <c r="GP182" i="8"/>
  <c r="HN182" i="8"/>
  <c r="GJ182" i="8"/>
  <c r="GN182" i="8"/>
  <c r="HL182" i="8"/>
  <c r="GS182" i="8"/>
  <c r="DK182" i="8"/>
  <c r="HF182" i="8"/>
  <c r="GQ182" i="8"/>
  <c r="I182" i="8"/>
  <c r="CY92" i="1"/>
  <c r="X92" i="1" s="1"/>
  <c r="K174" i="8"/>
  <c r="DM180" i="8"/>
  <c r="U180" i="8"/>
  <c r="K180" i="8" s="1"/>
  <c r="HL178" i="8"/>
  <c r="GS178" i="8"/>
  <c r="DK178" i="8"/>
  <c r="HF178" i="8"/>
  <c r="GQ178" i="8"/>
  <c r="I178" i="8"/>
  <c r="HB178" i="8"/>
  <c r="GP178" i="8"/>
  <c r="HN178" i="8"/>
  <c r="GJ178" i="8"/>
  <c r="GN178" i="8"/>
  <c r="HL172" i="8"/>
  <c r="GK172" i="8"/>
  <c r="HF172" i="8"/>
  <c r="GJ172" i="8"/>
  <c r="HB172" i="8"/>
  <c r="DQ172" i="8"/>
  <c r="HN172" i="8"/>
  <c r="HX172" i="8"/>
  <c r="I172" i="8"/>
  <c r="HX174" i="8"/>
  <c r="I174" i="8"/>
  <c r="HN176" i="8"/>
  <c r="GZ176" i="8"/>
  <c r="HL176" i="8"/>
  <c r="DQ176" i="8"/>
  <c r="HF176" i="8"/>
  <c r="I176" i="8"/>
  <c r="HB176" i="8"/>
  <c r="HB175" i="8"/>
  <c r="HN175" i="8"/>
  <c r="GY175" i="8"/>
  <c r="HL175" i="8"/>
  <c r="DQ175" i="8"/>
  <c r="HF175" i="8"/>
  <c r="I175" i="8"/>
  <c r="HF180" i="8"/>
  <c r="GQ180" i="8"/>
  <c r="I180" i="8"/>
  <c r="HB180" i="8"/>
  <c r="GP180" i="8"/>
  <c r="HN180" i="8"/>
  <c r="GJ180" i="8"/>
  <c r="GN180" i="8"/>
  <c r="HL180" i="8"/>
  <c r="GS180" i="8"/>
  <c r="DK180" i="8"/>
  <c r="U182" i="8"/>
  <c r="K182" i="8" s="1"/>
  <c r="DM182" i="8"/>
  <c r="CP95" i="1"/>
  <c r="O95" i="1" s="1"/>
  <c r="CR92" i="1"/>
  <c r="Q92" i="1" s="1"/>
  <c r="T173" i="8"/>
  <c r="R185" i="8" s="1"/>
  <c r="H173" i="8"/>
  <c r="CP94" i="1"/>
  <c r="O94" i="1" s="1"/>
  <c r="CY100" i="1"/>
  <c r="X100" i="1" s="1"/>
  <c r="CP96" i="1"/>
  <c r="O96" i="1" s="1"/>
  <c r="CZ92" i="1"/>
  <c r="Y92" i="1" s="1"/>
  <c r="CP98" i="1"/>
  <c r="O98" i="1" s="1"/>
  <c r="CY99" i="1"/>
  <c r="X99" i="1" s="1"/>
  <c r="CP99" i="1"/>
  <c r="O99" i="1" s="1"/>
  <c r="CP45" i="1"/>
  <c r="O45" i="1" s="1"/>
  <c r="CP68" i="1"/>
  <c r="O68" i="1" s="1"/>
  <c r="CP82" i="1"/>
  <c r="O82" i="1" s="1"/>
  <c r="U151" i="8"/>
  <c r="DS151" i="8" s="1"/>
  <c r="CP78" i="1"/>
  <c r="O78" i="1" s="1"/>
  <c r="CP83" i="1"/>
  <c r="O83" i="1" s="1"/>
  <c r="CZ48" i="1"/>
  <c r="Y48" i="1" s="1"/>
  <c r="CY43" i="1"/>
  <c r="X43" i="1" s="1"/>
  <c r="CY53" i="1"/>
  <c r="X53" i="1" s="1"/>
  <c r="T151" i="8"/>
  <c r="R169" i="8" s="1"/>
  <c r="CY86" i="1"/>
  <c r="X86" i="1" s="1"/>
  <c r="EB188" i="1"/>
  <c r="EB26" i="1" s="1"/>
  <c r="CP87" i="1"/>
  <c r="O87" i="1" s="1"/>
  <c r="CY90" i="1"/>
  <c r="X90" i="1" s="1"/>
  <c r="CZ78" i="1"/>
  <c r="Y78" i="1" s="1"/>
  <c r="K152" i="8"/>
  <c r="DM164" i="8"/>
  <c r="U164" i="8"/>
  <c r="K164" i="8" s="1"/>
  <c r="HX152" i="8"/>
  <c r="I152" i="8"/>
  <c r="HF150" i="8"/>
  <c r="GJ150" i="8"/>
  <c r="HB150" i="8"/>
  <c r="DQ150" i="8"/>
  <c r="HN150" i="8"/>
  <c r="HX150" i="8"/>
  <c r="I150" i="8"/>
  <c r="HL150" i="8"/>
  <c r="GK150" i="8"/>
  <c r="HN153" i="8"/>
  <c r="GY153" i="8"/>
  <c r="HL153" i="8"/>
  <c r="DQ153" i="8"/>
  <c r="HF153" i="8"/>
  <c r="I153" i="8"/>
  <c r="HB153" i="8"/>
  <c r="HF164" i="8"/>
  <c r="GQ164" i="8"/>
  <c r="I164" i="8"/>
  <c r="HB164" i="8"/>
  <c r="GP164" i="8"/>
  <c r="HN164" i="8"/>
  <c r="GJ164" i="8"/>
  <c r="GN164" i="8"/>
  <c r="HL164" i="8"/>
  <c r="GS164" i="8"/>
  <c r="DK164" i="8"/>
  <c r="DM156" i="8"/>
  <c r="U156" i="8"/>
  <c r="K156" i="8" s="1"/>
  <c r="DM160" i="8"/>
  <c r="U160" i="8"/>
  <c r="K160" i="8" s="1"/>
  <c r="U158" i="8"/>
  <c r="K158" i="8" s="1"/>
  <c r="DM158" i="8"/>
  <c r="HF156" i="8"/>
  <c r="GQ156" i="8"/>
  <c r="I156" i="8"/>
  <c r="HB156" i="8"/>
  <c r="GP156" i="8"/>
  <c r="HN156" i="8"/>
  <c r="GJ156" i="8"/>
  <c r="GN156" i="8"/>
  <c r="HL156" i="8"/>
  <c r="GS156" i="8"/>
  <c r="DK156" i="8"/>
  <c r="HN160" i="8"/>
  <c r="GJ160" i="8"/>
  <c r="GN160" i="8"/>
  <c r="HL160" i="8"/>
  <c r="GS160" i="8"/>
  <c r="DK160" i="8"/>
  <c r="HF160" i="8"/>
  <c r="GQ160" i="8"/>
  <c r="I160" i="8"/>
  <c r="HB160" i="8"/>
  <c r="GP160" i="8"/>
  <c r="HB166" i="8"/>
  <c r="GP166" i="8"/>
  <c r="HN166" i="8"/>
  <c r="GJ166" i="8"/>
  <c r="GN166" i="8"/>
  <c r="HL166" i="8"/>
  <c r="GS166" i="8"/>
  <c r="DK166" i="8"/>
  <c r="HF166" i="8"/>
  <c r="GQ166" i="8"/>
  <c r="I166" i="8"/>
  <c r="U150" i="8"/>
  <c r="DG150" i="8"/>
  <c r="CP86" i="1"/>
  <c r="O86" i="1" s="1"/>
  <c r="DM162" i="8"/>
  <c r="U162" i="8"/>
  <c r="K162" i="8" s="1"/>
  <c r="CP90" i="1"/>
  <c r="O90" i="1" s="1"/>
  <c r="U166" i="8"/>
  <c r="K166" i="8" s="1"/>
  <c r="DM166" i="8"/>
  <c r="HB158" i="8"/>
  <c r="GP158" i="8"/>
  <c r="HN158" i="8"/>
  <c r="GJ158" i="8"/>
  <c r="GN158" i="8"/>
  <c r="HL158" i="8"/>
  <c r="GS158" i="8"/>
  <c r="DK158" i="8"/>
  <c r="HF158" i="8"/>
  <c r="GQ158" i="8"/>
  <c r="I158" i="8"/>
  <c r="HL154" i="8"/>
  <c r="DQ154" i="8"/>
  <c r="HF154" i="8"/>
  <c r="I154" i="8"/>
  <c r="HB154" i="8"/>
  <c r="HN154" i="8"/>
  <c r="GZ154" i="8"/>
  <c r="HL162" i="8"/>
  <c r="GS162" i="8"/>
  <c r="DK162" i="8"/>
  <c r="HF162" i="8"/>
  <c r="GQ162" i="8"/>
  <c r="I162" i="8"/>
  <c r="HB162" i="8"/>
  <c r="GP162" i="8"/>
  <c r="HN162" i="8"/>
  <c r="GJ162" i="8"/>
  <c r="GN162" i="8"/>
  <c r="K151" i="8"/>
  <c r="CY78" i="1"/>
  <c r="X78" i="1" s="1"/>
  <c r="CY88" i="1"/>
  <c r="X88" i="1" s="1"/>
  <c r="CY82" i="1"/>
  <c r="X82" i="1" s="1"/>
  <c r="T134" i="8"/>
  <c r="R144" i="8" s="1"/>
  <c r="CP65" i="1"/>
  <c r="O65" i="1" s="1"/>
  <c r="U134" i="8"/>
  <c r="K134" i="8" s="1"/>
  <c r="CP71" i="1"/>
  <c r="O71" i="1" s="1"/>
  <c r="HB141" i="8"/>
  <c r="GP141" i="8"/>
  <c r="HN141" i="8"/>
  <c r="GJ141" i="8"/>
  <c r="GN141" i="8"/>
  <c r="HL141" i="8"/>
  <c r="GS141" i="8"/>
  <c r="DK141" i="8"/>
  <c r="HF141" i="8"/>
  <c r="GQ141" i="8"/>
  <c r="I141" i="8"/>
  <c r="HL137" i="8"/>
  <c r="DQ137" i="8"/>
  <c r="HF137" i="8"/>
  <c r="I137" i="8"/>
  <c r="HB137" i="8"/>
  <c r="HN137" i="8"/>
  <c r="GZ137" i="8"/>
  <c r="DM139" i="8"/>
  <c r="U139" i="8"/>
  <c r="K139" i="8" s="1"/>
  <c r="U141" i="8"/>
  <c r="K141" i="8" s="1"/>
  <c r="DM141" i="8"/>
  <c r="H134" i="8"/>
  <c r="HX135" i="8"/>
  <c r="I135" i="8"/>
  <c r="HF133" i="8"/>
  <c r="GJ133" i="8"/>
  <c r="HB133" i="8"/>
  <c r="DQ133" i="8"/>
  <c r="HN133" i="8"/>
  <c r="HX133" i="8"/>
  <c r="I133" i="8"/>
  <c r="HL133" i="8"/>
  <c r="GK133" i="8"/>
  <c r="HF139" i="8"/>
  <c r="GQ139" i="8"/>
  <c r="I139" i="8"/>
  <c r="HB139" i="8"/>
  <c r="GP139" i="8"/>
  <c r="HN139" i="8"/>
  <c r="GJ139" i="8"/>
  <c r="GN139" i="8"/>
  <c r="HL139" i="8"/>
  <c r="GS139" i="8"/>
  <c r="DK139" i="8"/>
  <c r="HN136" i="8"/>
  <c r="GY136" i="8"/>
  <c r="HL136" i="8"/>
  <c r="DQ136" i="8"/>
  <c r="HF136" i="8"/>
  <c r="I136" i="8"/>
  <c r="HB136" i="8"/>
  <c r="CZ71" i="1"/>
  <c r="Y71" i="1" s="1"/>
  <c r="K135" i="8"/>
  <c r="CP38" i="1"/>
  <c r="O38" i="1" s="1"/>
  <c r="U133" i="8"/>
  <c r="DG133" i="8"/>
  <c r="CY75" i="1"/>
  <c r="X75" i="1" s="1"/>
  <c r="CP55" i="1"/>
  <c r="O55" i="1" s="1"/>
  <c r="CG188" i="1"/>
  <c r="CG26" i="1" s="1"/>
  <c r="CJ188" i="1"/>
  <c r="BA188" i="1" s="1"/>
  <c r="EA188" i="1"/>
  <c r="DN188" i="1" s="1"/>
  <c r="CP48" i="1"/>
  <c r="O48" i="1" s="1"/>
  <c r="CZ44" i="1"/>
  <c r="Y44" i="1" s="1"/>
  <c r="CY61" i="1"/>
  <c r="X61" i="1" s="1"/>
  <c r="CZ32" i="1"/>
  <c r="Y32" i="1" s="1"/>
  <c r="FR26" i="1"/>
  <c r="CI188" i="1"/>
  <c r="AZ188" i="1" s="1"/>
  <c r="HF125" i="8"/>
  <c r="GQ125" i="8"/>
  <c r="I125" i="8"/>
  <c r="HB125" i="8"/>
  <c r="GP125" i="8"/>
  <c r="HN125" i="8"/>
  <c r="GJ125" i="8"/>
  <c r="GN125" i="8"/>
  <c r="HL125" i="8"/>
  <c r="GS125" i="8"/>
  <c r="DK125" i="8"/>
  <c r="CP56" i="1"/>
  <c r="O56" i="1" s="1"/>
  <c r="CZ63" i="1"/>
  <c r="Y63" i="1" s="1"/>
  <c r="EH188" i="1"/>
  <c r="AG188" i="1"/>
  <c r="AG26" i="1" s="1"/>
  <c r="DZ188" i="1"/>
  <c r="DZ26" i="1" s="1"/>
  <c r="U117" i="8"/>
  <c r="DG117" i="8"/>
  <c r="CR51" i="1"/>
  <c r="Q51" i="1" s="1"/>
  <c r="CP60" i="1"/>
  <c r="O60" i="1" s="1"/>
  <c r="HX119" i="8"/>
  <c r="I119" i="8"/>
  <c r="HB127" i="8"/>
  <c r="GP127" i="8"/>
  <c r="HN127" i="8"/>
  <c r="GJ127" i="8"/>
  <c r="GN127" i="8"/>
  <c r="HL127" i="8"/>
  <c r="GS127" i="8"/>
  <c r="DK127" i="8"/>
  <c r="HF127" i="8"/>
  <c r="GQ127" i="8"/>
  <c r="I127" i="8"/>
  <c r="HL117" i="8"/>
  <c r="GK117" i="8"/>
  <c r="HF117" i="8"/>
  <c r="GJ117" i="8"/>
  <c r="HB117" i="8"/>
  <c r="DQ117" i="8"/>
  <c r="HN117" i="8"/>
  <c r="HX117" i="8"/>
  <c r="I117" i="8"/>
  <c r="HL123" i="8"/>
  <c r="GS123" i="8"/>
  <c r="DK123" i="8"/>
  <c r="HF123" i="8"/>
  <c r="GQ123" i="8"/>
  <c r="I123" i="8"/>
  <c r="HB123" i="8"/>
  <c r="GP123" i="8"/>
  <c r="HN123" i="8"/>
  <c r="GJ123" i="8"/>
  <c r="GN123" i="8"/>
  <c r="U127" i="8"/>
  <c r="K127" i="8" s="1"/>
  <c r="DM127" i="8"/>
  <c r="DM125" i="8"/>
  <c r="U125" i="8"/>
  <c r="K125" i="8" s="1"/>
  <c r="DM123" i="8"/>
  <c r="U123" i="8"/>
  <c r="K123" i="8" s="1"/>
  <c r="HN121" i="8"/>
  <c r="GZ121" i="8"/>
  <c r="HL121" i="8"/>
  <c r="DQ121" i="8"/>
  <c r="HF121" i="8"/>
  <c r="I121" i="8"/>
  <c r="HB121" i="8"/>
  <c r="HB120" i="8"/>
  <c r="HN120" i="8"/>
  <c r="GY120" i="8"/>
  <c r="HL120" i="8"/>
  <c r="DQ120" i="8"/>
  <c r="HF120" i="8"/>
  <c r="I120" i="8"/>
  <c r="CR63" i="1"/>
  <c r="Q63" i="1" s="1"/>
  <c r="T118" i="8"/>
  <c r="R130" i="8" s="1"/>
  <c r="H118" i="8"/>
  <c r="AB63" i="1"/>
  <c r="CP69" i="1"/>
  <c r="O69" i="1" s="1"/>
  <c r="CZ69" i="1"/>
  <c r="Y69" i="1" s="1"/>
  <c r="CY65" i="1"/>
  <c r="X65" i="1" s="1"/>
  <c r="AU188" i="1"/>
  <c r="AU26" i="1" s="1"/>
  <c r="AB29" i="1"/>
  <c r="T80" i="8"/>
  <c r="R94" i="8" s="1"/>
  <c r="T98" i="8"/>
  <c r="R114" i="8" s="1"/>
  <c r="I99" i="8"/>
  <c r="HX99" i="8"/>
  <c r="CY51" i="1"/>
  <c r="X51" i="1" s="1"/>
  <c r="K99" i="8"/>
  <c r="DM109" i="8"/>
  <c r="U109" i="8"/>
  <c r="K109" i="8" s="1"/>
  <c r="HB103" i="8"/>
  <c r="GP103" i="8"/>
  <c r="HN103" i="8"/>
  <c r="GJ103" i="8"/>
  <c r="GN103" i="8"/>
  <c r="HL103" i="8"/>
  <c r="GS103" i="8"/>
  <c r="DK103" i="8"/>
  <c r="HF103" i="8"/>
  <c r="GQ103" i="8"/>
  <c r="I103" i="8"/>
  <c r="HL107" i="8"/>
  <c r="GS107" i="8"/>
  <c r="DK107" i="8"/>
  <c r="HF107" i="8"/>
  <c r="GQ107" i="8"/>
  <c r="I107" i="8"/>
  <c r="HB107" i="8"/>
  <c r="GP107" i="8"/>
  <c r="HN107" i="8"/>
  <c r="GJ107" i="8"/>
  <c r="GN107" i="8"/>
  <c r="HF101" i="8"/>
  <c r="I101" i="8"/>
  <c r="HB101" i="8"/>
  <c r="HN101" i="8"/>
  <c r="GZ101" i="8"/>
  <c r="HL101" i="8"/>
  <c r="DQ101" i="8"/>
  <c r="HF109" i="8"/>
  <c r="GQ109" i="8"/>
  <c r="I109" i="8"/>
  <c r="HB109" i="8"/>
  <c r="GP109" i="8"/>
  <c r="HN109" i="8"/>
  <c r="GJ109" i="8"/>
  <c r="GN109" i="8"/>
  <c r="HL109" i="8"/>
  <c r="GS109" i="8"/>
  <c r="DK109" i="8"/>
  <c r="HN105" i="8"/>
  <c r="GJ105" i="8"/>
  <c r="GN105" i="8"/>
  <c r="HL105" i="8"/>
  <c r="GS105" i="8"/>
  <c r="DK105" i="8"/>
  <c r="HF105" i="8"/>
  <c r="GQ105" i="8"/>
  <c r="I105" i="8"/>
  <c r="HB105" i="8"/>
  <c r="GP105" i="8"/>
  <c r="HB97" i="8"/>
  <c r="DQ97" i="8"/>
  <c r="HN97" i="8"/>
  <c r="HX97" i="8"/>
  <c r="I97" i="8"/>
  <c r="HL97" i="8"/>
  <c r="GK97" i="8"/>
  <c r="HF97" i="8"/>
  <c r="GJ97" i="8"/>
  <c r="DG97" i="8"/>
  <c r="U97" i="8"/>
  <c r="U103" i="8"/>
  <c r="K103" i="8" s="1"/>
  <c r="DM103" i="8"/>
  <c r="DM107" i="8"/>
  <c r="U107" i="8"/>
  <c r="K107" i="8" s="1"/>
  <c r="U111" i="8"/>
  <c r="K111" i="8" s="1"/>
  <c r="DM111" i="8"/>
  <c r="DM105" i="8"/>
  <c r="U105" i="8"/>
  <c r="K105" i="8" s="1"/>
  <c r="HL100" i="8"/>
  <c r="DQ100" i="8"/>
  <c r="HF100" i="8"/>
  <c r="I100" i="8"/>
  <c r="HB100" i="8"/>
  <c r="HN100" i="8"/>
  <c r="GY100" i="8"/>
  <c r="HB111" i="8"/>
  <c r="GP111" i="8"/>
  <c r="HN111" i="8"/>
  <c r="GJ111" i="8"/>
  <c r="GN111" i="8"/>
  <c r="HL111" i="8"/>
  <c r="GS111" i="8"/>
  <c r="DK111" i="8"/>
  <c r="HF111" i="8"/>
  <c r="GQ111" i="8"/>
  <c r="I111" i="8"/>
  <c r="AP188" i="1"/>
  <c r="F197" i="1" s="1"/>
  <c r="CP59" i="1"/>
  <c r="O59" i="1" s="1"/>
  <c r="CY55" i="1"/>
  <c r="X55" i="1" s="1"/>
  <c r="CZ59" i="1"/>
  <c r="Y59" i="1" s="1"/>
  <c r="CR41" i="1"/>
  <c r="Q41" i="1" s="1"/>
  <c r="AH188" i="1"/>
  <c r="AH26" i="1" s="1"/>
  <c r="HF89" i="8"/>
  <c r="GQ89" i="8"/>
  <c r="I89" i="8"/>
  <c r="HB89" i="8"/>
  <c r="GP89" i="8"/>
  <c r="HN89" i="8"/>
  <c r="GJ89" i="8"/>
  <c r="GN89" i="8"/>
  <c r="HL89" i="8"/>
  <c r="GS89" i="8"/>
  <c r="DK89" i="8"/>
  <c r="HN79" i="8"/>
  <c r="HX79" i="8"/>
  <c r="I79" i="8"/>
  <c r="HB79" i="8"/>
  <c r="HL79" i="8"/>
  <c r="GK79" i="8"/>
  <c r="HF79" i="8"/>
  <c r="GJ79" i="8"/>
  <c r="DQ79" i="8"/>
  <c r="U79" i="8"/>
  <c r="DG79" i="8"/>
  <c r="CY41" i="1"/>
  <c r="X41" i="1" s="1"/>
  <c r="K81" i="8"/>
  <c r="HF82" i="8"/>
  <c r="I82" i="8"/>
  <c r="DQ82" i="8"/>
  <c r="HB82" i="8"/>
  <c r="HL82" i="8"/>
  <c r="HN82" i="8"/>
  <c r="GY82" i="8"/>
  <c r="AT188" i="1"/>
  <c r="AT26" i="1" s="1"/>
  <c r="CP49" i="1"/>
  <c r="O49" i="1" s="1"/>
  <c r="U91" i="8"/>
  <c r="K91" i="8" s="1"/>
  <c r="DM91" i="8"/>
  <c r="DM87" i="8"/>
  <c r="U87" i="8"/>
  <c r="K87" i="8" s="1"/>
  <c r="I81" i="8"/>
  <c r="HX81" i="8"/>
  <c r="HL87" i="8"/>
  <c r="GS87" i="8"/>
  <c r="DK87" i="8"/>
  <c r="GJ87" i="8"/>
  <c r="HF87" i="8"/>
  <c r="GQ87" i="8"/>
  <c r="I87" i="8"/>
  <c r="GN87" i="8"/>
  <c r="HB87" i="8"/>
  <c r="GP87" i="8"/>
  <c r="HN87" i="8"/>
  <c r="HB91" i="8"/>
  <c r="GP91" i="8"/>
  <c r="HN91" i="8"/>
  <c r="GJ91" i="8"/>
  <c r="GN91" i="8"/>
  <c r="HL91" i="8"/>
  <c r="GS91" i="8"/>
  <c r="DK91" i="8"/>
  <c r="HF91" i="8"/>
  <c r="GQ91" i="8"/>
  <c r="I91" i="8"/>
  <c r="HN85" i="8"/>
  <c r="GJ85" i="8"/>
  <c r="GN85" i="8"/>
  <c r="HL85" i="8"/>
  <c r="GS85" i="8"/>
  <c r="DK85" i="8"/>
  <c r="HB85" i="8"/>
  <c r="HF85" i="8"/>
  <c r="GQ85" i="8"/>
  <c r="I85" i="8"/>
  <c r="GP85" i="8"/>
  <c r="U85" i="8"/>
  <c r="K85" i="8" s="1"/>
  <c r="DM85" i="8"/>
  <c r="DM89" i="8"/>
  <c r="U89" i="8"/>
  <c r="K89" i="8" s="1"/>
  <c r="CY45" i="1"/>
  <c r="X45" i="1" s="1"/>
  <c r="CY49" i="1"/>
  <c r="X49" i="1" s="1"/>
  <c r="HB83" i="8"/>
  <c r="HN83" i="8"/>
  <c r="GZ83" i="8"/>
  <c r="HF83" i="8"/>
  <c r="HL83" i="8"/>
  <c r="DQ83" i="8"/>
  <c r="I83" i="8"/>
  <c r="EM188" i="1"/>
  <c r="CZ41" i="1"/>
  <c r="Y41" i="1" s="1"/>
  <c r="EI188" i="1"/>
  <c r="GA188" i="1"/>
  <c r="GA26" i="1" s="1"/>
  <c r="T66" i="8"/>
  <c r="R76" i="8" s="1"/>
  <c r="U66" i="8"/>
  <c r="K66" i="8" s="1"/>
  <c r="CP35" i="1"/>
  <c r="O35" i="1" s="1"/>
  <c r="CZ35" i="1"/>
  <c r="Y35" i="1" s="1"/>
  <c r="K67" i="8"/>
  <c r="HB73" i="8"/>
  <c r="GP73" i="8"/>
  <c r="GS73" i="8"/>
  <c r="HF73" i="8"/>
  <c r="GQ73" i="8"/>
  <c r="I73" i="8"/>
  <c r="HN73" i="8"/>
  <c r="GJ73" i="8"/>
  <c r="GN73" i="8"/>
  <c r="HL73" i="8"/>
  <c r="DK73" i="8"/>
  <c r="HN68" i="8"/>
  <c r="GY68" i="8"/>
  <c r="HF68" i="8"/>
  <c r="HL68" i="8"/>
  <c r="DQ68" i="8"/>
  <c r="I68" i="8"/>
  <c r="HB68" i="8"/>
  <c r="U65" i="8"/>
  <c r="DG65" i="8"/>
  <c r="U73" i="8"/>
  <c r="K73" i="8" s="1"/>
  <c r="DM73" i="8"/>
  <c r="H66" i="8"/>
  <c r="HX67" i="8"/>
  <c r="I67" i="8"/>
  <c r="DM71" i="8"/>
  <c r="U71" i="8"/>
  <c r="K71" i="8" s="1"/>
  <c r="HF71" i="8"/>
  <c r="GQ71" i="8"/>
  <c r="I71" i="8"/>
  <c r="HL71" i="8"/>
  <c r="GS71" i="8"/>
  <c r="HB71" i="8"/>
  <c r="GP71" i="8"/>
  <c r="HN71" i="8"/>
  <c r="GJ71" i="8"/>
  <c r="GN71" i="8"/>
  <c r="DK71" i="8"/>
  <c r="HF65" i="8"/>
  <c r="GJ65" i="8"/>
  <c r="HN65" i="8"/>
  <c r="I65" i="8"/>
  <c r="HL65" i="8"/>
  <c r="HB65" i="8"/>
  <c r="DQ65" i="8"/>
  <c r="HX65" i="8"/>
  <c r="GK65" i="8"/>
  <c r="HL69" i="8"/>
  <c r="DQ69" i="8"/>
  <c r="HN69" i="8"/>
  <c r="HF69" i="8"/>
  <c r="I69" i="8"/>
  <c r="HB69" i="8"/>
  <c r="GZ69" i="8"/>
  <c r="FY26" i="1"/>
  <c r="EP188" i="1"/>
  <c r="CZ39" i="1"/>
  <c r="Y39" i="1" s="1"/>
  <c r="CP39" i="1"/>
  <c r="O39" i="1" s="1"/>
  <c r="H52" i="8"/>
  <c r="U52" i="8"/>
  <c r="DS52" i="8" s="1"/>
  <c r="CP29" i="1"/>
  <c r="O29" i="1" s="1"/>
  <c r="T52" i="8"/>
  <c r="R62" i="8" s="1"/>
  <c r="HF51" i="8"/>
  <c r="GJ51" i="8"/>
  <c r="HX51" i="8"/>
  <c r="HB51" i="8"/>
  <c r="DQ51" i="8"/>
  <c r="I51" i="8"/>
  <c r="HL51" i="8"/>
  <c r="GK51" i="8"/>
  <c r="HN51" i="8"/>
  <c r="HF57" i="8"/>
  <c r="GQ57" i="8"/>
  <c r="I57" i="8"/>
  <c r="HB57" i="8"/>
  <c r="GP57" i="8"/>
  <c r="HN57" i="8"/>
  <c r="GJ57" i="8"/>
  <c r="GN57" i="8"/>
  <c r="HL57" i="8"/>
  <c r="GS57" i="8"/>
  <c r="DK57" i="8"/>
  <c r="DM57" i="8"/>
  <c r="U57" i="8"/>
  <c r="K57" i="8" s="1"/>
  <c r="HN54" i="8"/>
  <c r="GY54" i="8"/>
  <c r="HL54" i="8"/>
  <c r="DQ54" i="8"/>
  <c r="HF54" i="8"/>
  <c r="I54" i="8"/>
  <c r="HB54" i="8"/>
  <c r="U59" i="8"/>
  <c r="K59" i="8" s="1"/>
  <c r="DM59" i="8"/>
  <c r="HX53" i="8"/>
  <c r="I53" i="8"/>
  <c r="U51" i="8"/>
  <c r="DG51" i="8"/>
  <c r="CY29" i="1"/>
  <c r="X29" i="1" s="1"/>
  <c r="K53" i="8"/>
  <c r="HL55" i="8"/>
  <c r="DQ55" i="8"/>
  <c r="HF55" i="8"/>
  <c r="I55" i="8"/>
  <c r="HB55" i="8"/>
  <c r="HN55" i="8"/>
  <c r="GZ55" i="8"/>
  <c r="HB59" i="8"/>
  <c r="GP59" i="8"/>
  <c r="HN59" i="8"/>
  <c r="GJ59" i="8"/>
  <c r="GN59" i="8"/>
  <c r="HL59" i="8"/>
  <c r="GS59" i="8"/>
  <c r="DK59" i="8"/>
  <c r="HF59" i="8"/>
  <c r="GQ59" i="8"/>
  <c r="I59" i="8"/>
  <c r="EL188" i="1"/>
  <c r="CZ33" i="1"/>
  <c r="Y33" i="1" s="1"/>
  <c r="CY35" i="1"/>
  <c r="X35" i="1" s="1"/>
  <c r="CI575" i="1"/>
  <c r="CI418" i="1" s="1"/>
  <c r="GA575" i="1"/>
  <c r="CZ51" i="1"/>
  <c r="Y51" i="1" s="1"/>
  <c r="CY71" i="1"/>
  <c r="X71" i="1" s="1"/>
  <c r="CP264" i="1"/>
  <c r="O264" i="1" s="1"/>
  <c r="GM264" i="1" s="1"/>
  <c r="GN264" i="1" s="1"/>
  <c r="AB264" i="1"/>
  <c r="AD607" i="1"/>
  <c r="DF175" i="3"/>
  <c r="DG175" i="3"/>
  <c r="DF183" i="3"/>
  <c r="DG183" i="3"/>
  <c r="DG560" i="3"/>
  <c r="DF560" i="3"/>
  <c r="DF1012" i="3"/>
  <c r="DG1012" i="3"/>
  <c r="DF1106" i="3"/>
  <c r="DG1106" i="3"/>
  <c r="CY36" i="1"/>
  <c r="X36" i="1" s="1"/>
  <c r="CZ36" i="1"/>
  <c r="Y36" i="1" s="1"/>
  <c r="CY144" i="1"/>
  <c r="X144" i="1" s="1"/>
  <c r="CZ144" i="1"/>
  <c r="Y144" i="1" s="1"/>
  <c r="CY172" i="1"/>
  <c r="X172" i="1" s="1"/>
  <c r="CZ172" i="1"/>
  <c r="Y172" i="1" s="1"/>
  <c r="CR133" i="1"/>
  <c r="Q133" i="1" s="1"/>
  <c r="CP133" i="1" s="1"/>
  <c r="O133" i="1" s="1"/>
  <c r="AB133" i="1"/>
  <c r="DW386" i="1"/>
  <c r="CZ86" i="1"/>
  <c r="Y86" i="1" s="1"/>
  <c r="CY272" i="1"/>
  <c r="X272" i="1" s="1"/>
  <c r="CY291" i="1"/>
  <c r="X291" i="1" s="1"/>
  <c r="CZ291" i="1"/>
  <c r="Y291" i="1" s="1"/>
  <c r="AF386" i="1"/>
  <c r="BB220" i="1"/>
  <c r="F399" i="1"/>
  <c r="CZ243" i="1"/>
  <c r="Y243" i="1" s="1"/>
  <c r="CY256" i="1"/>
  <c r="X256" i="1" s="1"/>
  <c r="CZ276" i="1"/>
  <c r="Y276" i="1" s="1"/>
  <c r="CY347" i="1"/>
  <c r="X347" i="1" s="1"/>
  <c r="CZ347" i="1"/>
  <c r="Y347" i="1" s="1"/>
  <c r="CY424" i="1"/>
  <c r="X424" i="1" s="1"/>
  <c r="CZ424" i="1"/>
  <c r="Y424" i="1" s="1"/>
  <c r="AF575" i="1"/>
  <c r="CY245" i="1"/>
  <c r="X245" i="1" s="1"/>
  <c r="CZ263" i="1"/>
  <c r="Y263" i="1" s="1"/>
  <c r="DG61" i="3"/>
  <c r="DF61" i="3"/>
  <c r="DG78" i="3"/>
  <c r="DF78" i="3"/>
  <c r="DF90" i="3"/>
  <c r="DG90" i="3"/>
  <c r="DF101" i="3"/>
  <c r="DG101" i="3"/>
  <c r="DF112" i="3"/>
  <c r="DG112" i="3"/>
  <c r="DF147" i="3"/>
  <c r="DG147" i="3"/>
  <c r="DG130" i="3"/>
  <c r="DF130" i="3"/>
  <c r="DG211" i="3"/>
  <c r="DF211" i="3"/>
  <c r="DG197" i="3"/>
  <c r="DF197" i="3"/>
  <c r="DG205" i="3"/>
  <c r="DF205" i="3"/>
  <c r="DG195" i="3"/>
  <c r="DF195" i="3"/>
  <c r="DG379" i="3"/>
  <c r="DJ379" i="3" s="1"/>
  <c r="DF379" i="3"/>
  <c r="DF418" i="3"/>
  <c r="DG418" i="3"/>
  <c r="DF409" i="3"/>
  <c r="DG409" i="3"/>
  <c r="DG527" i="3"/>
  <c r="DF527" i="3"/>
  <c r="DG539" i="3"/>
  <c r="DF539" i="3"/>
  <c r="DG543" i="3"/>
  <c r="DF543" i="3"/>
  <c r="DG430" i="3"/>
  <c r="DF430" i="3"/>
  <c r="DG558" i="3"/>
  <c r="DF558" i="3"/>
  <c r="DG552" i="3"/>
  <c r="DF552" i="3"/>
  <c r="DG574" i="3"/>
  <c r="DF574" i="3"/>
  <c r="DF656" i="3"/>
  <c r="DG656" i="3"/>
  <c r="DG556" i="3"/>
  <c r="DF556" i="3"/>
  <c r="DG737" i="3"/>
  <c r="DF737" i="3"/>
  <c r="DF770" i="3"/>
  <c r="DG770" i="3"/>
  <c r="DF774" i="3"/>
  <c r="DG774" i="3"/>
  <c r="DF853" i="3"/>
  <c r="DG853" i="3"/>
  <c r="DF857" i="3"/>
  <c r="DG857" i="3"/>
  <c r="DF866" i="3"/>
  <c r="DG866" i="3"/>
  <c r="DF888" i="3"/>
  <c r="DG888" i="3"/>
  <c r="DF768" i="3"/>
  <c r="DG768" i="3"/>
  <c r="DF886" i="3"/>
  <c r="DG886" i="3"/>
  <c r="DG957" i="3"/>
  <c r="DJ957" i="3" s="1"/>
  <c r="DF957" i="3"/>
  <c r="DG972" i="3"/>
  <c r="DF972" i="3"/>
  <c r="DF1047" i="3"/>
  <c r="DG1047" i="3"/>
  <c r="DF1051" i="3"/>
  <c r="DG1051" i="3"/>
  <c r="DF996" i="3"/>
  <c r="DG996" i="3"/>
  <c r="DF1032" i="3"/>
  <c r="DG1032" i="3"/>
  <c r="DF1036" i="3"/>
  <c r="DG1036" i="3"/>
  <c r="DF1077" i="3"/>
  <c r="DG1077" i="3"/>
  <c r="DF1081" i="3"/>
  <c r="DG1081" i="3"/>
  <c r="DF1111" i="3"/>
  <c r="DG1111" i="3"/>
  <c r="CY42" i="1"/>
  <c r="X42" i="1" s="1"/>
  <c r="CZ42" i="1"/>
  <c r="Y42" i="1" s="1"/>
  <c r="CY60" i="1"/>
  <c r="X60" i="1" s="1"/>
  <c r="CZ60" i="1"/>
  <c r="Y60" i="1" s="1"/>
  <c r="CY83" i="1"/>
  <c r="X83" i="1" s="1"/>
  <c r="CZ83" i="1"/>
  <c r="Y83" i="1" s="1"/>
  <c r="DG1088" i="3"/>
  <c r="DF1088" i="3"/>
  <c r="DG1158" i="3"/>
  <c r="DF1158" i="3"/>
  <c r="DF1094" i="3"/>
  <c r="DG1094" i="3"/>
  <c r="DW188" i="1"/>
  <c r="AE188" i="1"/>
  <c r="CP88" i="1"/>
  <c r="O88" i="1" s="1"/>
  <c r="CP42" i="1"/>
  <c r="O42" i="1" s="1"/>
  <c r="AB57" i="1"/>
  <c r="CZ29" i="1"/>
  <c r="Y29" i="1" s="1"/>
  <c r="CP36" i="1"/>
  <c r="O36" i="1" s="1"/>
  <c r="AB90" i="1"/>
  <c r="CY96" i="1"/>
  <c r="X96" i="1" s="1"/>
  <c r="AB110" i="1"/>
  <c r="GM113" i="1"/>
  <c r="GN113" i="1" s="1"/>
  <c r="CY126" i="1"/>
  <c r="X126" i="1" s="1"/>
  <c r="CZ126" i="1"/>
  <c r="Y126" i="1" s="1"/>
  <c r="CY147" i="1"/>
  <c r="X147" i="1" s="1"/>
  <c r="CZ147" i="1"/>
  <c r="Y147" i="1" s="1"/>
  <c r="CY161" i="1"/>
  <c r="X161" i="1" s="1"/>
  <c r="CZ161" i="1"/>
  <c r="Y161" i="1" s="1"/>
  <c r="CZ105" i="1"/>
  <c r="Y105" i="1" s="1"/>
  <c r="CY105" i="1"/>
  <c r="X105" i="1" s="1"/>
  <c r="CP106" i="1"/>
  <c r="O106" i="1" s="1"/>
  <c r="AB43" i="1"/>
  <c r="AB100" i="1"/>
  <c r="AB108" i="1"/>
  <c r="CP115" i="1"/>
  <c r="O115" i="1" s="1"/>
  <c r="CP151" i="1"/>
  <c r="O151" i="1" s="1"/>
  <c r="CP155" i="1"/>
  <c r="O155" i="1" s="1"/>
  <c r="CP159" i="1"/>
  <c r="O159" i="1" s="1"/>
  <c r="CP165" i="1"/>
  <c r="O165" i="1" s="1"/>
  <c r="CP169" i="1"/>
  <c r="O169" i="1" s="1"/>
  <c r="CP173" i="1"/>
  <c r="O173" i="1" s="1"/>
  <c r="AB145" i="1"/>
  <c r="AO26" i="1"/>
  <c r="F192" i="1"/>
  <c r="AO769" i="1"/>
  <c r="AB115" i="1"/>
  <c r="CZ139" i="1"/>
  <c r="Y139" i="1" s="1"/>
  <c r="AB159" i="1"/>
  <c r="AB173" i="1"/>
  <c r="AB222" i="1"/>
  <c r="CR222" i="1"/>
  <c r="Q222" i="1" s="1"/>
  <c r="AB228" i="1"/>
  <c r="CR228" i="1"/>
  <c r="Q228" i="1" s="1"/>
  <c r="CP228" i="1" s="1"/>
  <c r="O228" i="1" s="1"/>
  <c r="GM228" i="1" s="1"/>
  <c r="GN228" i="1" s="1"/>
  <c r="AB234" i="1"/>
  <c r="CR234" i="1"/>
  <c r="Q234" i="1" s="1"/>
  <c r="CP234" i="1" s="1"/>
  <c r="O234" i="1" s="1"/>
  <c r="GM234" i="1" s="1"/>
  <c r="GN234" i="1" s="1"/>
  <c r="AB179" i="1"/>
  <c r="CZ249" i="1"/>
  <c r="Y249" i="1" s="1"/>
  <c r="AB261" i="1"/>
  <c r="CZ269" i="1"/>
  <c r="Y269" i="1" s="1"/>
  <c r="AB299" i="1"/>
  <c r="CY243" i="1"/>
  <c r="X243" i="1" s="1"/>
  <c r="AB247" i="1"/>
  <c r="CZ253" i="1"/>
  <c r="Y253" i="1" s="1"/>
  <c r="GM253" i="1" s="1"/>
  <c r="GN253" i="1" s="1"/>
  <c r="CZ265" i="1"/>
  <c r="Y265" i="1" s="1"/>
  <c r="AB267" i="1"/>
  <c r="CY333" i="1"/>
  <c r="X333" i="1" s="1"/>
  <c r="CZ333" i="1"/>
  <c r="Y333" i="1" s="1"/>
  <c r="CY351" i="1"/>
  <c r="X351" i="1" s="1"/>
  <c r="CZ351" i="1"/>
  <c r="Y351" i="1" s="1"/>
  <c r="CY369" i="1"/>
  <c r="X369" i="1" s="1"/>
  <c r="CZ369" i="1"/>
  <c r="Y369" i="1" s="1"/>
  <c r="CY289" i="1"/>
  <c r="X289" i="1" s="1"/>
  <c r="AB278" i="1"/>
  <c r="CZ284" i="1"/>
  <c r="Y284" i="1" s="1"/>
  <c r="CY304" i="1"/>
  <c r="X304" i="1" s="1"/>
  <c r="AO220" i="1"/>
  <c r="F390" i="1"/>
  <c r="CZ332" i="1"/>
  <c r="Y332" i="1" s="1"/>
  <c r="CZ360" i="1"/>
  <c r="Y360" i="1" s="1"/>
  <c r="CY381" i="1"/>
  <c r="X381" i="1" s="1"/>
  <c r="GM381" i="1" s="1"/>
  <c r="GN381" i="1" s="1"/>
  <c r="CY420" i="1"/>
  <c r="X420" i="1" s="1"/>
  <c r="CZ313" i="1"/>
  <c r="Y313" i="1" s="1"/>
  <c r="CZ321" i="1"/>
  <c r="Y321" i="1" s="1"/>
  <c r="AB345" i="1"/>
  <c r="CP369" i="1"/>
  <c r="O369" i="1" s="1"/>
  <c r="AB376" i="1"/>
  <c r="CY442" i="1"/>
  <c r="X442" i="1" s="1"/>
  <c r="CZ442" i="1"/>
  <c r="Y442" i="1" s="1"/>
  <c r="CY466" i="1"/>
  <c r="X466" i="1" s="1"/>
  <c r="CZ466" i="1"/>
  <c r="Y466" i="1" s="1"/>
  <c r="CY491" i="1"/>
  <c r="X491" i="1" s="1"/>
  <c r="CZ491" i="1"/>
  <c r="Y491" i="1" s="1"/>
  <c r="CY511" i="1"/>
  <c r="X511" i="1" s="1"/>
  <c r="CZ511" i="1"/>
  <c r="Y511" i="1" s="1"/>
  <c r="CY533" i="1"/>
  <c r="X533" i="1" s="1"/>
  <c r="CZ533" i="1"/>
  <c r="Y533" i="1" s="1"/>
  <c r="CY556" i="1"/>
  <c r="X556" i="1" s="1"/>
  <c r="CZ556" i="1"/>
  <c r="Y556" i="1" s="1"/>
  <c r="CP347" i="1"/>
  <c r="O347" i="1" s="1"/>
  <c r="CY358" i="1"/>
  <c r="X358" i="1" s="1"/>
  <c r="AB380" i="1"/>
  <c r="P593" i="1"/>
  <c r="CZ298" i="1"/>
  <c r="Y298" i="1" s="1"/>
  <c r="CY346" i="1"/>
  <c r="X346" i="1" s="1"/>
  <c r="CZ375" i="1"/>
  <c r="Y375" i="1" s="1"/>
  <c r="GM375" i="1" s="1"/>
  <c r="GN375" i="1" s="1"/>
  <c r="CY433" i="1"/>
  <c r="X433" i="1" s="1"/>
  <c r="AB443" i="1"/>
  <c r="AB467" i="1"/>
  <c r="AB492" i="1"/>
  <c r="AB519" i="1"/>
  <c r="EU607" i="1"/>
  <c r="P755" i="1"/>
  <c r="AB461" i="1"/>
  <c r="AB488" i="1"/>
  <c r="CP511" i="1"/>
  <c r="O511" i="1" s="1"/>
  <c r="AB553" i="1"/>
  <c r="CY618" i="1"/>
  <c r="X618" i="1" s="1"/>
  <c r="CZ618" i="1"/>
  <c r="Y618" i="1" s="1"/>
  <c r="CY634" i="1"/>
  <c r="X634" i="1" s="1"/>
  <c r="CZ634" i="1"/>
  <c r="Y634" i="1" s="1"/>
  <c r="CY644" i="1"/>
  <c r="X644" i="1" s="1"/>
  <c r="CZ644" i="1"/>
  <c r="Y644" i="1" s="1"/>
  <c r="CY656" i="1"/>
  <c r="X656" i="1" s="1"/>
  <c r="CZ656" i="1"/>
  <c r="Y656" i="1" s="1"/>
  <c r="CY669" i="1"/>
  <c r="X669" i="1" s="1"/>
  <c r="CZ669" i="1"/>
  <c r="Y669" i="1" s="1"/>
  <c r="CY683" i="1"/>
  <c r="X683" i="1" s="1"/>
  <c r="CZ683" i="1"/>
  <c r="Y683" i="1" s="1"/>
  <c r="CY696" i="1"/>
  <c r="X696" i="1" s="1"/>
  <c r="CZ696" i="1"/>
  <c r="Y696" i="1" s="1"/>
  <c r="CY709" i="1"/>
  <c r="X709" i="1" s="1"/>
  <c r="CZ709" i="1"/>
  <c r="Y709" i="1" s="1"/>
  <c r="CY721" i="1"/>
  <c r="X721" i="1" s="1"/>
  <c r="CZ721" i="1"/>
  <c r="Y721" i="1" s="1"/>
  <c r="CY733" i="1"/>
  <c r="X733" i="1" s="1"/>
  <c r="CZ733" i="1"/>
  <c r="Y733" i="1" s="1"/>
  <c r="AB474" i="1"/>
  <c r="AB543" i="1"/>
  <c r="AB557" i="1"/>
  <c r="AB565" i="1"/>
  <c r="EP418" i="1"/>
  <c r="P582" i="1"/>
  <c r="F758" i="1"/>
  <c r="AU607" i="1"/>
  <c r="AB439" i="1"/>
  <c r="CZ445" i="1"/>
  <c r="Y445" i="1" s="1"/>
  <c r="AB449" i="1"/>
  <c r="CZ462" i="1"/>
  <c r="Y462" i="1" s="1"/>
  <c r="GM462" i="1" s="1"/>
  <c r="GN462" i="1" s="1"/>
  <c r="AB478" i="1"/>
  <c r="CZ529" i="1"/>
  <c r="Y529" i="1" s="1"/>
  <c r="GM529" i="1" s="1"/>
  <c r="GN529" i="1" s="1"/>
  <c r="CP556" i="1"/>
  <c r="O556" i="1" s="1"/>
  <c r="BD607" i="1"/>
  <c r="F764" i="1"/>
  <c r="AC739" i="1"/>
  <c r="DW607" i="1"/>
  <c r="CY633" i="1"/>
  <c r="X633" i="1" s="1"/>
  <c r="AB651" i="1"/>
  <c r="CY682" i="1"/>
  <c r="X682" i="1" s="1"/>
  <c r="CP696" i="1"/>
  <c r="O696" i="1" s="1"/>
  <c r="AB615" i="1"/>
  <c r="CZ621" i="1"/>
  <c r="Y621" i="1" s="1"/>
  <c r="GM642" i="1"/>
  <c r="GN642" i="1" s="1"/>
  <c r="GM657" i="1"/>
  <c r="GN657" i="1" s="1"/>
  <c r="CY664" i="1"/>
  <c r="X664" i="1" s="1"/>
  <c r="GM673" i="1"/>
  <c r="GN673" i="1" s="1"/>
  <c r="AB680" i="1"/>
  <c r="CY692" i="1"/>
  <c r="X692" i="1" s="1"/>
  <c r="GM701" i="1"/>
  <c r="GN701" i="1" s="1"/>
  <c r="AB728" i="1"/>
  <c r="AG607" i="1"/>
  <c r="T739" i="1"/>
  <c r="AB619" i="1"/>
  <c r="CZ625" i="1"/>
  <c r="Y625" i="1" s="1"/>
  <c r="CZ643" i="1"/>
  <c r="Y643" i="1" s="1"/>
  <c r="AB662" i="1"/>
  <c r="CZ668" i="1"/>
  <c r="Y668" i="1" s="1"/>
  <c r="CZ674" i="1"/>
  <c r="Y674" i="1" s="1"/>
  <c r="CZ702" i="1"/>
  <c r="Y702" i="1" s="1"/>
  <c r="CY708" i="1"/>
  <c r="X708" i="1" s="1"/>
  <c r="CY613" i="1"/>
  <c r="X613" i="1" s="1"/>
  <c r="GM613" i="1" s="1"/>
  <c r="GN613" i="1" s="1"/>
  <c r="CP634" i="1"/>
  <c r="O634" i="1" s="1"/>
  <c r="CY678" i="1"/>
  <c r="X678" i="1" s="1"/>
  <c r="GM716" i="1"/>
  <c r="GN716" i="1" s="1"/>
  <c r="GA607" i="1"/>
  <c r="ER739" i="1"/>
  <c r="DF164" i="3"/>
  <c r="DG164" i="3"/>
  <c r="DG288" i="3"/>
  <c r="DF288" i="3"/>
  <c r="DF875" i="3"/>
  <c r="DG875" i="3"/>
  <c r="DF1005" i="3"/>
  <c r="DG1005" i="3"/>
  <c r="DF1063" i="3"/>
  <c r="DG1063" i="3"/>
  <c r="DF1096" i="3"/>
  <c r="DG1096" i="3"/>
  <c r="DF1122" i="3"/>
  <c r="DG1122" i="3"/>
  <c r="DG1130" i="3"/>
  <c r="DF1130" i="3"/>
  <c r="DF59" i="3"/>
  <c r="DG59" i="3"/>
  <c r="DG63" i="3"/>
  <c r="DF63" i="3"/>
  <c r="DF181" i="3"/>
  <c r="DG181" i="3"/>
  <c r="DF193" i="3"/>
  <c r="DG193" i="3"/>
  <c r="DF377" i="3"/>
  <c r="DG377" i="3"/>
  <c r="DG498" i="3"/>
  <c r="DF498" i="3"/>
  <c r="DF618" i="3"/>
  <c r="DG618" i="3"/>
  <c r="DF654" i="3"/>
  <c r="DG654" i="3"/>
  <c r="DG911" i="3"/>
  <c r="DF911" i="3"/>
  <c r="DG913" i="3"/>
  <c r="DF913" i="3"/>
  <c r="DG915" i="3"/>
  <c r="DF915" i="3"/>
  <c r="DF1003" i="3"/>
  <c r="DG1003" i="3"/>
  <c r="DF1065" i="3"/>
  <c r="DG1065" i="3"/>
  <c r="DF1069" i="3"/>
  <c r="DG1069" i="3"/>
  <c r="DF1104" i="3"/>
  <c r="DG1104" i="3"/>
  <c r="DF1120" i="3"/>
  <c r="DG1120" i="3"/>
  <c r="DF1124" i="3"/>
  <c r="DG1124" i="3"/>
  <c r="CY46" i="1"/>
  <c r="X46" i="1" s="1"/>
  <c r="CZ46" i="1"/>
  <c r="Y46" i="1" s="1"/>
  <c r="CY66" i="1"/>
  <c r="X66" i="1" s="1"/>
  <c r="CZ66" i="1"/>
  <c r="Y66" i="1" s="1"/>
  <c r="DG1128" i="3"/>
  <c r="DF1128" i="3"/>
  <c r="AB34" i="1"/>
  <c r="CP66" i="1"/>
  <c r="O66" i="1" s="1"/>
  <c r="CZ109" i="1"/>
  <c r="Y109" i="1" s="1"/>
  <c r="CY109" i="1"/>
  <c r="X109" i="1" s="1"/>
  <c r="CY136" i="1"/>
  <c r="X136" i="1" s="1"/>
  <c r="CZ136" i="1"/>
  <c r="Y136" i="1" s="1"/>
  <c r="CY150" i="1"/>
  <c r="X150" i="1" s="1"/>
  <c r="CZ150" i="1"/>
  <c r="Y150" i="1" s="1"/>
  <c r="CY164" i="1"/>
  <c r="X164" i="1" s="1"/>
  <c r="CZ164" i="1"/>
  <c r="Y164" i="1" s="1"/>
  <c r="CZ93" i="1"/>
  <c r="Y93" i="1" s="1"/>
  <c r="CY93" i="1"/>
  <c r="X93" i="1" s="1"/>
  <c r="AB70" i="1"/>
  <c r="CP100" i="1"/>
  <c r="O100" i="1" s="1"/>
  <c r="CZ94" i="1"/>
  <c r="Y94" i="1" s="1"/>
  <c r="AB137" i="1"/>
  <c r="AB151" i="1"/>
  <c r="CZ91" i="1"/>
  <c r="Y91" i="1" s="1"/>
  <c r="GM121" i="1"/>
  <c r="GN121" i="1" s="1"/>
  <c r="BB26" i="1"/>
  <c r="F201" i="1"/>
  <c r="BB769" i="1"/>
  <c r="CZ143" i="1"/>
  <c r="Y143" i="1" s="1"/>
  <c r="AB183" i="1"/>
  <c r="CR183" i="1"/>
  <c r="Q183" i="1" s="1"/>
  <c r="CP183" i="1" s="1"/>
  <c r="O183" i="1" s="1"/>
  <c r="GM183" i="1" s="1"/>
  <c r="GN183" i="1" s="1"/>
  <c r="CP241" i="1"/>
  <c r="O241" i="1" s="1"/>
  <c r="DU386" i="1"/>
  <c r="CP244" i="1"/>
  <c r="O244" i="1" s="1"/>
  <c r="GM244" i="1" s="1"/>
  <c r="GN244" i="1" s="1"/>
  <c r="AC386" i="1"/>
  <c r="CP299" i="1"/>
  <c r="O299" i="1" s="1"/>
  <c r="CP164" i="1"/>
  <c r="O164" i="1" s="1"/>
  <c r="CP172" i="1"/>
  <c r="O172" i="1" s="1"/>
  <c r="CY179" i="1"/>
  <c r="X179" i="1" s="1"/>
  <c r="CP305" i="1"/>
  <c r="O305" i="1" s="1"/>
  <c r="EV220" i="1"/>
  <c r="P411" i="1"/>
  <c r="CY337" i="1"/>
  <c r="X337" i="1" s="1"/>
  <c r="CZ337" i="1"/>
  <c r="Y337" i="1" s="1"/>
  <c r="CY355" i="1"/>
  <c r="X355" i="1" s="1"/>
  <c r="CZ355" i="1"/>
  <c r="Y355" i="1" s="1"/>
  <c r="CY373" i="1"/>
  <c r="X373" i="1" s="1"/>
  <c r="CZ373" i="1"/>
  <c r="Y373" i="1" s="1"/>
  <c r="BC220" i="1"/>
  <c r="F402" i="1"/>
  <c r="CZ259" i="1"/>
  <c r="Y259" i="1" s="1"/>
  <c r="CZ280" i="1"/>
  <c r="Y280" i="1" s="1"/>
  <c r="AB296" i="1"/>
  <c r="BD220" i="1"/>
  <c r="F411" i="1"/>
  <c r="CZ303" i="1"/>
  <c r="Y303" i="1" s="1"/>
  <c r="CY303" i="1"/>
  <c r="X303" i="1" s="1"/>
  <c r="CP355" i="1"/>
  <c r="O355" i="1" s="1"/>
  <c r="CZ378" i="1"/>
  <c r="Y378" i="1" s="1"/>
  <c r="CZ354" i="1"/>
  <c r="Y354" i="1" s="1"/>
  <c r="GM354" i="1" s="1"/>
  <c r="GN354" i="1" s="1"/>
  <c r="CZ364" i="1"/>
  <c r="Y364" i="1" s="1"/>
  <c r="CY428" i="1"/>
  <c r="X428" i="1" s="1"/>
  <c r="CZ428" i="1"/>
  <c r="Y428" i="1" s="1"/>
  <c r="CY446" i="1"/>
  <c r="X446" i="1" s="1"/>
  <c r="CZ446" i="1"/>
  <c r="Y446" i="1" s="1"/>
  <c r="CY477" i="1"/>
  <c r="X477" i="1" s="1"/>
  <c r="CZ477" i="1"/>
  <c r="Y477" i="1" s="1"/>
  <c r="CY495" i="1"/>
  <c r="X495" i="1" s="1"/>
  <c r="CZ495" i="1"/>
  <c r="Y495" i="1" s="1"/>
  <c r="CY515" i="1"/>
  <c r="X515" i="1" s="1"/>
  <c r="CZ515" i="1"/>
  <c r="Y515" i="1" s="1"/>
  <c r="CY539" i="1"/>
  <c r="X539" i="1" s="1"/>
  <c r="CZ539" i="1"/>
  <c r="Y539" i="1" s="1"/>
  <c r="CY560" i="1"/>
  <c r="X560" i="1" s="1"/>
  <c r="CZ560" i="1"/>
  <c r="Y560" i="1" s="1"/>
  <c r="BC418" i="1"/>
  <c r="F591" i="1"/>
  <c r="CP373" i="1"/>
  <c r="O373" i="1" s="1"/>
  <c r="CZ336" i="1"/>
  <c r="Y336" i="1" s="1"/>
  <c r="AH418" i="1"/>
  <c r="AO418" i="1"/>
  <c r="F579" i="1"/>
  <c r="AB457" i="1"/>
  <c r="CP477" i="1"/>
  <c r="O477" i="1" s="1"/>
  <c r="AB509" i="1"/>
  <c r="AO607" i="1"/>
  <c r="F743" i="1"/>
  <c r="DY418" i="1"/>
  <c r="AB496" i="1"/>
  <c r="CP533" i="1"/>
  <c r="O533" i="1" s="1"/>
  <c r="CY622" i="1"/>
  <c r="X622" i="1" s="1"/>
  <c r="CZ622" i="1"/>
  <c r="Y622" i="1" s="1"/>
  <c r="CY636" i="1"/>
  <c r="X636" i="1" s="1"/>
  <c r="CZ636" i="1"/>
  <c r="Y636" i="1" s="1"/>
  <c r="CY648" i="1"/>
  <c r="X648" i="1" s="1"/>
  <c r="CZ648" i="1"/>
  <c r="Y648" i="1" s="1"/>
  <c r="CY658" i="1"/>
  <c r="X658" i="1" s="1"/>
  <c r="CZ658" i="1"/>
  <c r="Y658" i="1" s="1"/>
  <c r="CY671" i="1"/>
  <c r="X671" i="1" s="1"/>
  <c r="CZ671" i="1"/>
  <c r="Y671" i="1" s="1"/>
  <c r="CY686" i="1"/>
  <c r="X686" i="1" s="1"/>
  <c r="CZ686" i="1"/>
  <c r="Y686" i="1" s="1"/>
  <c r="CY699" i="1"/>
  <c r="X699" i="1" s="1"/>
  <c r="CZ699" i="1"/>
  <c r="Y699" i="1" s="1"/>
  <c r="CY712" i="1"/>
  <c r="X712" i="1" s="1"/>
  <c r="CZ712" i="1"/>
  <c r="Y712" i="1" s="1"/>
  <c r="CY723" i="1"/>
  <c r="X723" i="1" s="1"/>
  <c r="CZ723" i="1"/>
  <c r="Y723" i="1" s="1"/>
  <c r="CY737" i="1"/>
  <c r="X737" i="1" s="1"/>
  <c r="CZ737" i="1"/>
  <c r="Y737" i="1" s="1"/>
  <c r="AB435" i="1"/>
  <c r="AB469" i="1"/>
  <c r="GM503" i="1"/>
  <c r="GN503" i="1" s="1"/>
  <c r="AB546" i="1"/>
  <c r="BC607" i="1"/>
  <c r="F755" i="1"/>
  <c r="AB451" i="1"/>
  <c r="CZ486" i="1"/>
  <c r="Y486" i="1" s="1"/>
  <c r="CZ524" i="1"/>
  <c r="Y524" i="1" s="1"/>
  <c r="AB540" i="1"/>
  <c r="ET607" i="1"/>
  <c r="P752" i="1"/>
  <c r="CJ607" i="1"/>
  <c r="BA739" i="1"/>
  <c r="CZ617" i="1"/>
  <c r="Y617" i="1" s="1"/>
  <c r="AB704" i="1"/>
  <c r="CZ714" i="1"/>
  <c r="Y714" i="1" s="1"/>
  <c r="GM714" i="1" s="1"/>
  <c r="GN714" i="1" s="1"/>
  <c r="CZ720" i="1"/>
  <c r="Y720" i="1" s="1"/>
  <c r="GM720" i="1" s="1"/>
  <c r="GN720" i="1" s="1"/>
  <c r="CZ726" i="1"/>
  <c r="Y726" i="1" s="1"/>
  <c r="GM726" i="1" s="1"/>
  <c r="GN726" i="1" s="1"/>
  <c r="CP644" i="1"/>
  <c r="O644" i="1" s="1"/>
  <c r="AB718" i="1"/>
  <c r="AB734" i="1"/>
  <c r="DO739" i="1"/>
  <c r="AB690" i="1"/>
  <c r="AB710" i="1"/>
  <c r="AB623" i="1"/>
  <c r="CZ629" i="1"/>
  <c r="Y629" i="1" s="1"/>
  <c r="GM635" i="1"/>
  <c r="GN635" i="1" s="1"/>
  <c r="AB666" i="1"/>
  <c r="GM681" i="1"/>
  <c r="GN681" i="1" s="1"/>
  <c r="CP686" i="1"/>
  <c r="O686" i="1" s="1"/>
  <c r="AB700" i="1"/>
  <c r="CP712" i="1"/>
  <c r="O712" i="1" s="1"/>
  <c r="GM719" i="1"/>
  <c r="GN719" i="1" s="1"/>
  <c r="CI607" i="1"/>
  <c r="AZ739" i="1"/>
  <c r="CP733" i="1"/>
  <c r="O733" i="1" s="1"/>
  <c r="CZ732" i="1"/>
  <c r="Y732" i="1" s="1"/>
  <c r="GM732" i="1" s="1"/>
  <c r="GN732" i="1" s="1"/>
  <c r="DF179" i="3"/>
  <c r="DG179" i="3"/>
  <c r="DF191" i="3"/>
  <c r="DG191" i="3"/>
  <c r="DG207" i="3"/>
  <c r="DF207" i="3"/>
  <c r="DG286" i="3"/>
  <c r="DF286" i="3"/>
  <c r="DG290" i="3"/>
  <c r="DF290" i="3"/>
  <c r="DG432" i="3"/>
  <c r="DF432" i="3"/>
  <c r="DF620" i="3"/>
  <c r="DG620" i="3"/>
  <c r="DF696" i="3"/>
  <c r="DG696" i="3"/>
  <c r="DF710" i="3"/>
  <c r="DG710" i="3"/>
  <c r="DG704" i="3"/>
  <c r="DF704" i="3"/>
  <c r="DF1022" i="3"/>
  <c r="DG1022" i="3"/>
  <c r="DF1067" i="3"/>
  <c r="DG1067" i="3"/>
  <c r="CY56" i="1"/>
  <c r="X56" i="1" s="1"/>
  <c r="CZ56" i="1"/>
  <c r="Y56" i="1" s="1"/>
  <c r="CY79" i="1"/>
  <c r="X79" i="1" s="1"/>
  <c r="CZ79" i="1"/>
  <c r="Y79" i="1" s="1"/>
  <c r="CY117" i="1"/>
  <c r="X117" i="1" s="1"/>
  <c r="CZ117" i="1"/>
  <c r="Y117" i="1" s="1"/>
  <c r="CY158" i="1"/>
  <c r="X158" i="1" s="1"/>
  <c r="CZ158" i="1"/>
  <c r="Y158" i="1" s="1"/>
  <c r="AB107" i="1"/>
  <c r="EU26" i="1"/>
  <c r="P204" i="1"/>
  <c r="EU769" i="1"/>
  <c r="CP144" i="1"/>
  <c r="O144" i="1" s="1"/>
  <c r="AB169" i="1"/>
  <c r="AB165" i="1"/>
  <c r="AB186" i="1"/>
  <c r="CR186" i="1"/>
  <c r="Q186" i="1" s="1"/>
  <c r="CP186" i="1" s="1"/>
  <c r="O186" i="1" s="1"/>
  <c r="EG26" i="1"/>
  <c r="P192" i="1"/>
  <c r="EG769" i="1"/>
  <c r="ET26" i="1"/>
  <c r="P201" i="1"/>
  <c r="ET769" i="1"/>
  <c r="CY365" i="1"/>
  <c r="X365" i="1" s="1"/>
  <c r="CZ365" i="1"/>
  <c r="Y365" i="1" s="1"/>
  <c r="DF162" i="3"/>
  <c r="DG162" i="3"/>
  <c r="DF166" i="3"/>
  <c r="DG166" i="3"/>
  <c r="DF177" i="3"/>
  <c r="DG177" i="3"/>
  <c r="DF173" i="3"/>
  <c r="DG173" i="3"/>
  <c r="DG209" i="3"/>
  <c r="DF209" i="3"/>
  <c r="DG325" i="3"/>
  <c r="DF325" i="3"/>
  <c r="DF406" i="3"/>
  <c r="DG406" i="3"/>
  <c r="DF411" i="3"/>
  <c r="DG411" i="3"/>
  <c r="DJ411" i="3" s="1"/>
  <c r="DG358" i="3"/>
  <c r="DF358" i="3"/>
  <c r="DF428" i="3"/>
  <c r="DG428" i="3"/>
  <c r="DG554" i="3"/>
  <c r="DF554" i="3"/>
  <c r="DF622" i="3"/>
  <c r="DG622" i="3"/>
  <c r="DF813" i="3"/>
  <c r="DG813" i="3"/>
  <c r="DF873" i="3"/>
  <c r="DG873" i="3"/>
  <c r="DF862" i="3"/>
  <c r="DG862" i="3"/>
  <c r="DF83" i="3"/>
  <c r="DG83" i="3"/>
  <c r="DJ83" i="3" s="1"/>
  <c r="DG120" i="3"/>
  <c r="DF120" i="3"/>
  <c r="DF145" i="3"/>
  <c r="DG145" i="3"/>
  <c r="DF143" i="3"/>
  <c r="DG143" i="3"/>
  <c r="DF203" i="3"/>
  <c r="DG203" i="3"/>
  <c r="DG220" i="3"/>
  <c r="DF220" i="3"/>
  <c r="DF380" i="3"/>
  <c r="DG380" i="3"/>
  <c r="DG452" i="3"/>
  <c r="DF452" i="3"/>
  <c r="DG444" i="3"/>
  <c r="DF444" i="3"/>
  <c r="DG529" i="3"/>
  <c r="DF529" i="3"/>
  <c r="DG537" i="3"/>
  <c r="DF537" i="3"/>
  <c r="DG541" i="3"/>
  <c r="DF541" i="3"/>
  <c r="DG462" i="3"/>
  <c r="DF462" i="3"/>
  <c r="DG572" i="3"/>
  <c r="DF572" i="3"/>
  <c r="DG576" i="3"/>
  <c r="DF576" i="3"/>
  <c r="DF658" i="3"/>
  <c r="DG658" i="3"/>
  <c r="DF701" i="3"/>
  <c r="DG701" i="3"/>
  <c r="DG733" i="3"/>
  <c r="DF733" i="3"/>
  <c r="DF772" i="3"/>
  <c r="DG772" i="3"/>
  <c r="DF776" i="3"/>
  <c r="DG776" i="3"/>
  <c r="DF855" i="3"/>
  <c r="DG855" i="3"/>
  <c r="DF868" i="3"/>
  <c r="DG868" i="3"/>
  <c r="DG976" i="3"/>
  <c r="DF976" i="3"/>
  <c r="DF1049" i="3"/>
  <c r="DG1049" i="3"/>
  <c r="DF1053" i="3"/>
  <c r="DG1053" i="3"/>
  <c r="DF998" i="3"/>
  <c r="DG998" i="3"/>
  <c r="DF1030" i="3"/>
  <c r="DG1030" i="3"/>
  <c r="DF1034" i="3"/>
  <c r="DG1034" i="3"/>
  <c r="DF1079" i="3"/>
  <c r="DG1079" i="3"/>
  <c r="DF1113" i="3"/>
  <c r="DG1113" i="3"/>
  <c r="DG1132" i="3"/>
  <c r="DF1132" i="3"/>
  <c r="CY30" i="1"/>
  <c r="X30" i="1" s="1"/>
  <c r="CZ30" i="1"/>
  <c r="Y30" i="1" s="1"/>
  <c r="AF188" i="1"/>
  <c r="CY52" i="1"/>
  <c r="X52" i="1" s="1"/>
  <c r="CZ52" i="1"/>
  <c r="Y52" i="1" s="1"/>
  <c r="CY72" i="1"/>
  <c r="X72" i="1" s="1"/>
  <c r="CZ72" i="1"/>
  <c r="Y72" i="1" s="1"/>
  <c r="DF1126" i="3"/>
  <c r="DG1126" i="3"/>
  <c r="CP28" i="1"/>
  <c r="O28" i="1" s="1"/>
  <c r="AC188" i="1"/>
  <c r="CP31" i="1"/>
  <c r="O31" i="1" s="1"/>
  <c r="DU188" i="1"/>
  <c r="CP34" i="1"/>
  <c r="O34" i="1" s="1"/>
  <c r="GM34" i="1" s="1"/>
  <c r="GN34" i="1" s="1"/>
  <c r="CP37" i="1"/>
  <c r="O37" i="1" s="1"/>
  <c r="CP40" i="1"/>
  <c r="O40" i="1" s="1"/>
  <c r="GM40" i="1" s="1"/>
  <c r="GN40" i="1" s="1"/>
  <c r="CP43" i="1"/>
  <c r="O43" i="1" s="1"/>
  <c r="CP47" i="1"/>
  <c r="O47" i="1" s="1"/>
  <c r="CP50" i="1"/>
  <c r="O50" i="1" s="1"/>
  <c r="GM50" i="1" s="1"/>
  <c r="GN50" i="1" s="1"/>
  <c r="CP53" i="1"/>
  <c r="O53" i="1" s="1"/>
  <c r="CP57" i="1"/>
  <c r="O57" i="1" s="1"/>
  <c r="CP61" i="1"/>
  <c r="O61" i="1" s="1"/>
  <c r="CP67" i="1"/>
  <c r="O67" i="1" s="1"/>
  <c r="CP70" i="1"/>
  <c r="O70" i="1" s="1"/>
  <c r="GM70" i="1" s="1"/>
  <c r="GN70" i="1" s="1"/>
  <c r="CP73" i="1"/>
  <c r="O73" i="1" s="1"/>
  <c r="CP77" i="1"/>
  <c r="O77" i="1" s="1"/>
  <c r="GM77" i="1" s="1"/>
  <c r="GN77" i="1" s="1"/>
  <c r="CP80" i="1"/>
  <c r="O80" i="1" s="1"/>
  <c r="CP84" i="1"/>
  <c r="O84" i="1" s="1"/>
  <c r="AB37" i="1"/>
  <c r="AB88" i="1"/>
  <c r="AB112" i="1"/>
  <c r="AB31" i="1"/>
  <c r="CP46" i="1"/>
  <c r="O46" i="1" s="1"/>
  <c r="CY114" i="1"/>
  <c r="X114" i="1" s="1"/>
  <c r="CZ114" i="1"/>
  <c r="Y114" i="1" s="1"/>
  <c r="DX188" i="1"/>
  <c r="CY140" i="1"/>
  <c r="X140" i="1" s="1"/>
  <c r="CZ140" i="1"/>
  <c r="Y140" i="1" s="1"/>
  <c r="CY154" i="1"/>
  <c r="X154" i="1" s="1"/>
  <c r="CZ154" i="1"/>
  <c r="Y154" i="1" s="1"/>
  <c r="CY168" i="1"/>
  <c r="X168" i="1" s="1"/>
  <c r="CZ168" i="1"/>
  <c r="Y168" i="1" s="1"/>
  <c r="AB77" i="1"/>
  <c r="AJ188" i="1"/>
  <c r="AB28" i="1"/>
  <c r="AB50" i="1"/>
  <c r="CY62" i="1"/>
  <c r="X62" i="1" s="1"/>
  <c r="GM62" i="1" s="1"/>
  <c r="GN62" i="1" s="1"/>
  <c r="AB73" i="1"/>
  <c r="AB92" i="1"/>
  <c r="CP101" i="1"/>
  <c r="O101" i="1" s="1"/>
  <c r="CP104" i="1"/>
  <c r="O104" i="1" s="1"/>
  <c r="CP107" i="1"/>
  <c r="O107" i="1" s="1"/>
  <c r="CR123" i="1"/>
  <c r="Q123" i="1" s="1"/>
  <c r="CP123" i="1" s="1"/>
  <c r="O123" i="1" s="1"/>
  <c r="AB123" i="1"/>
  <c r="CP147" i="1"/>
  <c r="O147" i="1" s="1"/>
  <c r="AB155" i="1"/>
  <c r="EV26" i="1"/>
  <c r="P213" i="1"/>
  <c r="EV769" i="1"/>
  <c r="BC26" i="1"/>
  <c r="F204" i="1"/>
  <c r="BC769" i="1"/>
  <c r="AB225" i="1"/>
  <c r="CR225" i="1"/>
  <c r="Q225" i="1" s="1"/>
  <c r="AB231" i="1"/>
  <c r="CR231" i="1"/>
  <c r="Q231" i="1" s="1"/>
  <c r="CP231" i="1" s="1"/>
  <c r="O231" i="1" s="1"/>
  <c r="AB237" i="1"/>
  <c r="CR237" i="1"/>
  <c r="Q237" i="1" s="1"/>
  <c r="CP237" i="1" s="1"/>
  <c r="O237" i="1" s="1"/>
  <c r="CP126" i="1"/>
  <c r="O126" i="1" s="1"/>
  <c r="BD26" i="1"/>
  <c r="F213" i="1"/>
  <c r="BD769" i="1"/>
  <c r="AB302" i="1"/>
  <c r="AB305" i="1"/>
  <c r="CZ256" i="1"/>
  <c r="Y256" i="1" s="1"/>
  <c r="AB306" i="1"/>
  <c r="CY341" i="1"/>
  <c r="X341" i="1" s="1"/>
  <c r="CZ341" i="1"/>
  <c r="Y341" i="1" s="1"/>
  <c r="CY361" i="1"/>
  <c r="X361" i="1" s="1"/>
  <c r="CZ361" i="1"/>
  <c r="Y361" i="1" s="1"/>
  <c r="CY379" i="1"/>
  <c r="X379" i="1" s="1"/>
  <c r="CZ379" i="1"/>
  <c r="Y379" i="1" s="1"/>
  <c r="EG220" i="1"/>
  <c r="P390" i="1"/>
  <c r="AB251" i="1"/>
  <c r="AB271" i="1"/>
  <c r="ET220" i="1"/>
  <c r="P399" i="1"/>
  <c r="AB255" i="1"/>
  <c r="AB292" i="1"/>
  <c r="CP304" i="1"/>
  <c r="O304" i="1" s="1"/>
  <c r="CZ340" i="1"/>
  <c r="Y340" i="1" s="1"/>
  <c r="CZ350" i="1"/>
  <c r="Y350" i="1" s="1"/>
  <c r="AB429" i="1"/>
  <c r="CZ344" i="1"/>
  <c r="Y344" i="1" s="1"/>
  <c r="AB425" i="1"/>
  <c r="CY456" i="1"/>
  <c r="X456" i="1" s="1"/>
  <c r="CZ456" i="1"/>
  <c r="Y456" i="1" s="1"/>
  <c r="CY481" i="1"/>
  <c r="X481" i="1" s="1"/>
  <c r="CZ481" i="1"/>
  <c r="Y481" i="1" s="1"/>
  <c r="CY501" i="1"/>
  <c r="X501" i="1" s="1"/>
  <c r="CZ501" i="1"/>
  <c r="Y501" i="1" s="1"/>
  <c r="CY521" i="1"/>
  <c r="X521" i="1" s="1"/>
  <c r="CZ521" i="1"/>
  <c r="Y521" i="1" s="1"/>
  <c r="CY545" i="1"/>
  <c r="X545" i="1" s="1"/>
  <c r="CZ545" i="1"/>
  <c r="Y545" i="1" s="1"/>
  <c r="CY564" i="1"/>
  <c r="X564" i="1" s="1"/>
  <c r="CZ564" i="1"/>
  <c r="Y564" i="1" s="1"/>
  <c r="EG418" i="1"/>
  <c r="P579" i="1"/>
  <c r="AB342" i="1"/>
  <c r="AB362" i="1"/>
  <c r="CZ368" i="1"/>
  <c r="Y368" i="1" s="1"/>
  <c r="AD575" i="1"/>
  <c r="BD418" i="1"/>
  <c r="F600" i="1"/>
  <c r="GM319" i="1"/>
  <c r="GN319" i="1" s="1"/>
  <c r="CZ325" i="1"/>
  <c r="Y325" i="1" s="1"/>
  <c r="CP351" i="1"/>
  <c r="O351" i="1" s="1"/>
  <c r="AB366" i="1"/>
  <c r="CZ372" i="1"/>
  <c r="Y372" i="1" s="1"/>
  <c r="CZ384" i="1"/>
  <c r="Y384" i="1" s="1"/>
  <c r="CZ423" i="1"/>
  <c r="Y423" i="1" s="1"/>
  <c r="CP435" i="1"/>
  <c r="O435" i="1" s="1"/>
  <c r="GM435" i="1" s="1"/>
  <c r="GN435" i="1" s="1"/>
  <c r="CP439" i="1"/>
  <c r="O439" i="1" s="1"/>
  <c r="GM439" i="1" s="1"/>
  <c r="GN439" i="1" s="1"/>
  <c r="CP443" i="1"/>
  <c r="O443" i="1" s="1"/>
  <c r="CP447" i="1"/>
  <c r="O447" i="1" s="1"/>
  <c r="CP457" i="1"/>
  <c r="O457" i="1" s="1"/>
  <c r="CP461" i="1"/>
  <c r="O461" i="1" s="1"/>
  <c r="CP467" i="1"/>
  <c r="O467" i="1" s="1"/>
  <c r="CP469" i="1"/>
  <c r="O469" i="1" s="1"/>
  <c r="CP471" i="1"/>
  <c r="O471" i="1" s="1"/>
  <c r="GM471" i="1" s="1"/>
  <c r="GN471" i="1" s="1"/>
  <c r="CP478" i="1"/>
  <c r="O478" i="1" s="1"/>
  <c r="CP482" i="1"/>
  <c r="O482" i="1" s="1"/>
  <c r="CP488" i="1"/>
  <c r="O488" i="1" s="1"/>
  <c r="GM488" i="1" s="1"/>
  <c r="GN488" i="1" s="1"/>
  <c r="CP492" i="1"/>
  <c r="O492" i="1" s="1"/>
  <c r="CP496" i="1"/>
  <c r="O496" i="1" s="1"/>
  <c r="GM496" i="1" s="1"/>
  <c r="GN496" i="1" s="1"/>
  <c r="CP499" i="1"/>
  <c r="O499" i="1" s="1"/>
  <c r="GM499" i="1" s="1"/>
  <c r="GN499" i="1" s="1"/>
  <c r="CP502" i="1"/>
  <c r="O502" i="1" s="1"/>
  <c r="CP506" i="1"/>
  <c r="O506" i="1" s="1"/>
  <c r="GM506" i="1" s="1"/>
  <c r="GN506" i="1" s="1"/>
  <c r="CP509" i="1"/>
  <c r="O509" i="1" s="1"/>
  <c r="GM509" i="1" s="1"/>
  <c r="GN509" i="1" s="1"/>
  <c r="CP512" i="1"/>
  <c r="O512" i="1" s="1"/>
  <c r="GM512" i="1" s="1"/>
  <c r="GN512" i="1" s="1"/>
  <c r="CP516" i="1"/>
  <c r="O516" i="1" s="1"/>
  <c r="GM516" i="1" s="1"/>
  <c r="GN516" i="1" s="1"/>
  <c r="CP519" i="1"/>
  <c r="O519" i="1" s="1"/>
  <c r="GM519" i="1" s="1"/>
  <c r="GN519" i="1" s="1"/>
  <c r="CP522" i="1"/>
  <c r="O522" i="1" s="1"/>
  <c r="GM522" i="1" s="1"/>
  <c r="GN522" i="1" s="1"/>
  <c r="CP525" i="1"/>
  <c r="O525" i="1" s="1"/>
  <c r="GM525" i="1" s="1"/>
  <c r="GN525" i="1" s="1"/>
  <c r="CP528" i="1"/>
  <c r="O528" i="1" s="1"/>
  <c r="CP530" i="1"/>
  <c r="O530" i="1" s="1"/>
  <c r="GM530" i="1" s="1"/>
  <c r="GN530" i="1" s="1"/>
  <c r="CP534" i="1"/>
  <c r="O534" i="1" s="1"/>
  <c r="GM534" i="1" s="1"/>
  <c r="GN534" i="1" s="1"/>
  <c r="CP540" i="1"/>
  <c r="O540" i="1" s="1"/>
  <c r="GM540" i="1" s="1"/>
  <c r="GN540" i="1" s="1"/>
  <c r="CP543" i="1"/>
  <c r="O543" i="1" s="1"/>
  <c r="GM543" i="1" s="1"/>
  <c r="GN543" i="1" s="1"/>
  <c r="CP546" i="1"/>
  <c r="O546" i="1" s="1"/>
  <c r="GM546" i="1" s="1"/>
  <c r="GN546" i="1" s="1"/>
  <c r="CP550" i="1"/>
  <c r="O550" i="1" s="1"/>
  <c r="CP557" i="1"/>
  <c r="O557" i="1" s="1"/>
  <c r="GM557" i="1" s="1"/>
  <c r="GN557" i="1" s="1"/>
  <c r="CP561" i="1"/>
  <c r="O561" i="1" s="1"/>
  <c r="GM561" i="1" s="1"/>
  <c r="GN561" i="1" s="1"/>
  <c r="CP565" i="1"/>
  <c r="O565" i="1" s="1"/>
  <c r="CP568" i="1"/>
  <c r="O568" i="1" s="1"/>
  <c r="GM568" i="1" s="1"/>
  <c r="GN568" i="1" s="1"/>
  <c r="CP571" i="1"/>
  <c r="O571" i="1" s="1"/>
  <c r="GM571" i="1" s="1"/>
  <c r="GN571" i="1" s="1"/>
  <c r="EU418" i="1"/>
  <c r="P591" i="1"/>
  <c r="AB484" i="1"/>
  <c r="AB499" i="1"/>
  <c r="AB512" i="1"/>
  <c r="AB534" i="1"/>
  <c r="EV418" i="1"/>
  <c r="P600" i="1"/>
  <c r="EI607" i="1"/>
  <c r="P749" i="1"/>
  <c r="CZ427" i="1"/>
  <c r="Y427" i="1" s="1"/>
  <c r="AB447" i="1"/>
  <c r="CP466" i="1"/>
  <c r="O466" i="1" s="1"/>
  <c r="CP491" i="1"/>
  <c r="O491" i="1" s="1"/>
  <c r="AB506" i="1"/>
  <c r="CP521" i="1"/>
  <c r="O521" i="1" s="1"/>
  <c r="CY610" i="1"/>
  <c r="X610" i="1" s="1"/>
  <c r="CZ610" i="1"/>
  <c r="Y610" i="1" s="1"/>
  <c r="DX739" i="1"/>
  <c r="CY626" i="1"/>
  <c r="X626" i="1" s="1"/>
  <c r="CZ626" i="1"/>
  <c r="Y626" i="1" s="1"/>
  <c r="CY638" i="1"/>
  <c r="X638" i="1" s="1"/>
  <c r="CZ638" i="1"/>
  <c r="Y638" i="1" s="1"/>
  <c r="CY650" i="1"/>
  <c r="X650" i="1" s="1"/>
  <c r="CZ650" i="1"/>
  <c r="Y650" i="1" s="1"/>
  <c r="CY661" i="1"/>
  <c r="X661" i="1" s="1"/>
  <c r="CZ661" i="1"/>
  <c r="Y661" i="1" s="1"/>
  <c r="CY675" i="1"/>
  <c r="X675" i="1" s="1"/>
  <c r="CZ675" i="1"/>
  <c r="Y675" i="1" s="1"/>
  <c r="CY689" i="1"/>
  <c r="X689" i="1" s="1"/>
  <c r="CZ689" i="1"/>
  <c r="Y689" i="1" s="1"/>
  <c r="CY703" i="1"/>
  <c r="X703" i="1" s="1"/>
  <c r="CZ703" i="1"/>
  <c r="Y703" i="1" s="1"/>
  <c r="CY715" i="1"/>
  <c r="X715" i="1" s="1"/>
  <c r="CZ715" i="1"/>
  <c r="Y715" i="1" s="1"/>
  <c r="CY727" i="1"/>
  <c r="X727" i="1" s="1"/>
  <c r="CZ727" i="1"/>
  <c r="Y727" i="1" s="1"/>
  <c r="CG607" i="1"/>
  <c r="AX739" i="1"/>
  <c r="AB482" i="1"/>
  <c r="AB536" i="1"/>
  <c r="CZ448" i="1"/>
  <c r="Y448" i="1" s="1"/>
  <c r="GM448" i="1" s="1"/>
  <c r="GN448" i="1" s="1"/>
  <c r="CZ459" i="1"/>
  <c r="Y459" i="1" s="1"/>
  <c r="AB463" i="1"/>
  <c r="CP481" i="1"/>
  <c r="O481" i="1" s="1"/>
  <c r="CZ494" i="1"/>
  <c r="Y494" i="1" s="1"/>
  <c r="GM494" i="1" s="1"/>
  <c r="GN494" i="1" s="1"/>
  <c r="CZ504" i="1"/>
  <c r="Y504" i="1" s="1"/>
  <c r="GM504" i="1" s="1"/>
  <c r="GN504" i="1" s="1"/>
  <c r="CZ514" i="1"/>
  <c r="Y514" i="1" s="1"/>
  <c r="AB530" i="1"/>
  <c r="GM535" i="1"/>
  <c r="GN535" i="1" s="1"/>
  <c r="AB550" i="1"/>
  <c r="AB568" i="1"/>
  <c r="FY607" i="1"/>
  <c r="EP739" i="1"/>
  <c r="AB645" i="1"/>
  <c r="CZ688" i="1"/>
  <c r="Y688" i="1" s="1"/>
  <c r="GM688" i="1" s="1"/>
  <c r="GN688" i="1" s="1"/>
  <c r="CP699" i="1"/>
  <c r="O699" i="1" s="1"/>
  <c r="AE739" i="1"/>
  <c r="GM624" i="1"/>
  <c r="GN624" i="1" s="1"/>
  <c r="AB631" i="1"/>
  <c r="CP638" i="1"/>
  <c r="O638" i="1" s="1"/>
  <c r="CP650" i="1"/>
  <c r="O650" i="1" s="1"/>
  <c r="CP669" i="1"/>
  <c r="O669" i="1" s="1"/>
  <c r="CZ698" i="1"/>
  <c r="Y698" i="1" s="1"/>
  <c r="CZ736" i="1"/>
  <c r="Y736" i="1" s="1"/>
  <c r="EA607" i="1"/>
  <c r="DN739" i="1"/>
  <c r="AB684" i="1"/>
  <c r="EL607" i="1"/>
  <c r="P757" i="1"/>
  <c r="CP618" i="1"/>
  <c r="O618" i="1" s="1"/>
  <c r="AB641" i="1"/>
  <c r="CZ647" i="1"/>
  <c r="Y647" i="1" s="1"/>
  <c r="CZ653" i="1"/>
  <c r="Y653" i="1" s="1"/>
  <c r="GM653" i="1" s="1"/>
  <c r="GN653" i="1" s="1"/>
  <c r="CP683" i="1"/>
  <c r="O683" i="1" s="1"/>
  <c r="AB694" i="1"/>
  <c r="CP709" i="1"/>
  <c r="O709" i="1" s="1"/>
  <c r="CP721" i="1"/>
  <c r="O721" i="1" s="1"/>
  <c r="EU220" i="1"/>
  <c r="P402" i="1"/>
  <c r="DU575" i="1"/>
  <c r="GM329" i="1"/>
  <c r="GN329" i="1" s="1"/>
  <c r="CP365" i="1"/>
  <c r="O365" i="1" s="1"/>
  <c r="CZ420" i="1"/>
  <c r="Y420" i="1" s="1"/>
  <c r="CY438" i="1"/>
  <c r="X438" i="1" s="1"/>
  <c r="CZ438" i="1"/>
  <c r="Y438" i="1" s="1"/>
  <c r="CY460" i="1"/>
  <c r="X460" i="1" s="1"/>
  <c r="CZ460" i="1"/>
  <c r="Y460" i="1" s="1"/>
  <c r="CY487" i="1"/>
  <c r="X487" i="1" s="1"/>
  <c r="CZ487" i="1"/>
  <c r="Y487" i="1" s="1"/>
  <c r="CY505" i="1"/>
  <c r="X505" i="1" s="1"/>
  <c r="CZ505" i="1"/>
  <c r="Y505" i="1" s="1"/>
  <c r="CY527" i="1"/>
  <c r="X527" i="1" s="1"/>
  <c r="CZ527" i="1"/>
  <c r="Y527" i="1" s="1"/>
  <c r="CY549" i="1"/>
  <c r="X549" i="1" s="1"/>
  <c r="CZ549" i="1"/>
  <c r="Y549" i="1" s="1"/>
  <c r="CY570" i="1"/>
  <c r="X570" i="1" s="1"/>
  <c r="CZ570" i="1"/>
  <c r="Y570" i="1" s="1"/>
  <c r="CP337" i="1"/>
  <c r="O337" i="1" s="1"/>
  <c r="CP424" i="1"/>
  <c r="O424" i="1" s="1"/>
  <c r="CP428" i="1"/>
  <c r="O428" i="1" s="1"/>
  <c r="EH418" i="1"/>
  <c r="P584" i="1"/>
  <c r="CP361" i="1"/>
  <c r="O361" i="1" s="1"/>
  <c r="CP379" i="1"/>
  <c r="O379" i="1" s="1"/>
  <c r="CY423" i="1"/>
  <c r="X423" i="1" s="1"/>
  <c r="AB433" i="1"/>
  <c r="AB471" i="1"/>
  <c r="AB502" i="1"/>
  <c r="AB522" i="1"/>
  <c r="AT418" i="1"/>
  <c r="F593" i="1"/>
  <c r="ET418" i="1"/>
  <c r="P588" i="1"/>
  <c r="CP442" i="1"/>
  <c r="O442" i="1" s="1"/>
  <c r="AB453" i="1"/>
  <c r="CP501" i="1"/>
  <c r="O501" i="1" s="1"/>
  <c r="AB516" i="1"/>
  <c r="AB528" i="1"/>
  <c r="CY614" i="1"/>
  <c r="X614" i="1" s="1"/>
  <c r="CZ614" i="1"/>
  <c r="Y614" i="1" s="1"/>
  <c r="CY630" i="1"/>
  <c r="X630" i="1" s="1"/>
  <c r="CZ630" i="1"/>
  <c r="Y630" i="1" s="1"/>
  <c r="CY640" i="1"/>
  <c r="X640" i="1" s="1"/>
  <c r="CZ640" i="1"/>
  <c r="Y640" i="1" s="1"/>
  <c r="CY654" i="1"/>
  <c r="X654" i="1" s="1"/>
  <c r="CZ654" i="1"/>
  <c r="Y654" i="1" s="1"/>
  <c r="CY665" i="1"/>
  <c r="X665" i="1" s="1"/>
  <c r="CZ665" i="1"/>
  <c r="Y665" i="1" s="1"/>
  <c r="CY679" i="1"/>
  <c r="X679" i="1" s="1"/>
  <c r="CZ679" i="1"/>
  <c r="Y679" i="1" s="1"/>
  <c r="CY693" i="1"/>
  <c r="X693" i="1" s="1"/>
  <c r="CZ693" i="1"/>
  <c r="Y693" i="1" s="1"/>
  <c r="CY706" i="1"/>
  <c r="X706" i="1" s="1"/>
  <c r="CZ706" i="1"/>
  <c r="Y706" i="1" s="1"/>
  <c r="CY717" i="1"/>
  <c r="X717" i="1" s="1"/>
  <c r="CZ717" i="1"/>
  <c r="Y717" i="1" s="1"/>
  <c r="CY730" i="1"/>
  <c r="X730" i="1" s="1"/>
  <c r="CZ730" i="1"/>
  <c r="Y730" i="1" s="1"/>
  <c r="EV607" i="1"/>
  <c r="P764" i="1"/>
  <c r="GM485" i="1"/>
  <c r="GN485" i="1" s="1"/>
  <c r="CP527" i="1"/>
  <c r="O527" i="1" s="1"/>
  <c r="GM538" i="1"/>
  <c r="GN538" i="1" s="1"/>
  <c r="BB418" i="1"/>
  <c r="F588" i="1"/>
  <c r="AC575" i="1"/>
  <c r="AB525" i="1"/>
  <c r="CP545" i="1"/>
  <c r="O545" i="1" s="1"/>
  <c r="GM554" i="1"/>
  <c r="GN554" i="1" s="1"/>
  <c r="AB561" i="1"/>
  <c r="AB571" i="1"/>
  <c r="GM609" i="1"/>
  <c r="AB627" i="1"/>
  <c r="CP640" i="1"/>
  <c r="O640" i="1" s="1"/>
  <c r="CP665" i="1"/>
  <c r="O665" i="1" s="1"/>
  <c r="AB676" i="1"/>
  <c r="CP626" i="1"/>
  <c r="O626" i="1" s="1"/>
  <c r="GM639" i="1"/>
  <c r="GN639" i="1" s="1"/>
  <c r="CP656" i="1"/>
  <c r="O656" i="1" s="1"/>
  <c r="GM670" i="1"/>
  <c r="GN670" i="1" s="1"/>
  <c r="AB724" i="1"/>
  <c r="AB611" i="1"/>
  <c r="CP630" i="1"/>
  <c r="O630" i="1" s="1"/>
  <c r="CP648" i="1"/>
  <c r="O648" i="1" s="1"/>
  <c r="CP679" i="1"/>
  <c r="O679" i="1" s="1"/>
  <c r="CP723" i="1"/>
  <c r="O723" i="1" s="1"/>
  <c r="AJ607" i="1"/>
  <c r="W739" i="1"/>
  <c r="AB672" i="1"/>
  <c r="CP689" i="1"/>
  <c r="O689" i="1" s="1"/>
  <c r="CP715" i="1"/>
  <c r="O715" i="1" s="1"/>
  <c r="GM722" i="1"/>
  <c r="GN722" i="1" s="1"/>
  <c r="CP737" i="1"/>
  <c r="O737" i="1" s="1"/>
  <c r="GM736" i="1" l="1"/>
  <c r="GN736" i="1" s="1"/>
  <c r="GM692" i="1"/>
  <c r="GN692" i="1" s="1"/>
  <c r="EL418" i="1"/>
  <c r="GM641" i="1"/>
  <c r="GN641" i="1" s="1"/>
  <c r="GM735" i="1"/>
  <c r="GN735" i="1" s="1"/>
  <c r="GM731" i="1"/>
  <c r="GN731" i="1" s="1"/>
  <c r="GM702" i="1"/>
  <c r="GN702" i="1" s="1"/>
  <c r="GM458" i="1"/>
  <c r="GN458" i="1" s="1"/>
  <c r="GM707" i="1"/>
  <c r="GN707" i="1" s="1"/>
  <c r="GM698" i="1"/>
  <c r="GN698" i="1" s="1"/>
  <c r="GM467" i="1"/>
  <c r="GN467" i="1" s="1"/>
  <c r="GM629" i="1"/>
  <c r="GN629" i="1" s="1"/>
  <c r="GM682" i="1"/>
  <c r="GN682" i="1" s="1"/>
  <c r="GM445" i="1"/>
  <c r="GN445" i="1" s="1"/>
  <c r="GM713" i="1"/>
  <c r="GN713" i="1" s="1"/>
  <c r="GM695" i="1"/>
  <c r="GN695" i="1" s="1"/>
  <c r="DS1296" i="8"/>
  <c r="K1296" i="8"/>
  <c r="GM652" i="1"/>
  <c r="GN652" i="1" s="1"/>
  <c r="GM725" i="1"/>
  <c r="GN725" i="1" s="1"/>
  <c r="GM729" i="1"/>
  <c r="GN729" i="1" s="1"/>
  <c r="GM708" i="1"/>
  <c r="GN708" i="1" s="1"/>
  <c r="GM246" i="1"/>
  <c r="GN246" i="1" s="1"/>
  <c r="GM357" i="1"/>
  <c r="GN357" i="1" s="1"/>
  <c r="GM523" i="1"/>
  <c r="GN523" i="1" s="1"/>
  <c r="GM461" i="1"/>
  <c r="GN461" i="1" s="1"/>
  <c r="GM676" i="1"/>
  <c r="GN676" i="1" s="1"/>
  <c r="GM524" i="1"/>
  <c r="GN524" i="1" s="1"/>
  <c r="GM674" i="1"/>
  <c r="GN674" i="1" s="1"/>
  <c r="GM705" i="1"/>
  <c r="GN705" i="1" s="1"/>
  <c r="DM204" i="8"/>
  <c r="GM547" i="1"/>
  <c r="GN547" i="1" s="1"/>
  <c r="GM620" i="1"/>
  <c r="GN620" i="1" s="1"/>
  <c r="DM1221" i="8"/>
  <c r="J1229" i="8" s="1"/>
  <c r="GM537" i="1"/>
  <c r="GN537" i="1" s="1"/>
  <c r="GM531" i="1"/>
  <c r="GN531" i="1" s="1"/>
  <c r="GM628" i="1"/>
  <c r="GN628" i="1" s="1"/>
  <c r="GM663" i="1"/>
  <c r="GN663" i="1" s="1"/>
  <c r="GM662" i="1"/>
  <c r="GN662" i="1" s="1"/>
  <c r="GM700" i="1"/>
  <c r="GN700" i="1" s="1"/>
  <c r="GM627" i="1"/>
  <c r="GN627" i="1" s="1"/>
  <c r="GM454" i="1"/>
  <c r="GN454" i="1" s="1"/>
  <c r="GM562" i="1"/>
  <c r="GN562" i="1" s="1"/>
  <c r="DS1332" i="8"/>
  <c r="HF1219" i="8"/>
  <c r="DS1202" i="8"/>
  <c r="K1330" i="8"/>
  <c r="GM611" i="1"/>
  <c r="GN611" i="1" s="1"/>
  <c r="K1312" i="8"/>
  <c r="K1331" i="8"/>
  <c r="DS675" i="8"/>
  <c r="GM475" i="1"/>
  <c r="GN475" i="1" s="1"/>
  <c r="GM677" i="1"/>
  <c r="GN677" i="1" s="1"/>
  <c r="GM497" i="1"/>
  <c r="GN497" i="1" s="1"/>
  <c r="U1385" i="8"/>
  <c r="GM678" i="1"/>
  <c r="GN678" i="1" s="1"/>
  <c r="GM646" i="1"/>
  <c r="GN646" i="1" s="1"/>
  <c r="GM718" i="1"/>
  <c r="GN718" i="1" s="1"/>
  <c r="I1411" i="8"/>
  <c r="GM680" i="1"/>
  <c r="GN680" i="1" s="1"/>
  <c r="K1295" i="8"/>
  <c r="GM489" i="1"/>
  <c r="GN489" i="1" s="1"/>
  <c r="U1345" i="8"/>
  <c r="GM625" i="1"/>
  <c r="GN625" i="1" s="1"/>
  <c r="K1313" i="8"/>
  <c r="DS1313" i="8"/>
  <c r="GM517" i="1"/>
  <c r="GN517" i="1" s="1"/>
  <c r="J75" i="8"/>
  <c r="K1384" i="8"/>
  <c r="HF228" i="8"/>
  <c r="J1323" i="8"/>
  <c r="J209" i="17"/>
  <c r="I79" i="17"/>
  <c r="I27" i="17"/>
  <c r="J109" i="17"/>
  <c r="G150" i="15"/>
  <c r="M150" i="15" s="1"/>
  <c r="G156" i="15" s="1"/>
  <c r="DS999" i="8"/>
  <c r="K999" i="8"/>
  <c r="I1417" i="8"/>
  <c r="K1367" i="8"/>
  <c r="I295" i="17"/>
  <c r="AI607" i="1"/>
  <c r="K217" i="8"/>
  <c r="GM436" i="1"/>
  <c r="GN436" i="1" s="1"/>
  <c r="I285" i="17"/>
  <c r="J218" i="17"/>
  <c r="F749" i="1"/>
  <c r="GM528" i="1"/>
  <c r="GN528" i="1" s="1"/>
  <c r="GM565" i="1"/>
  <c r="GN565" i="1" s="1"/>
  <c r="GM633" i="1"/>
  <c r="GN633" i="1" s="1"/>
  <c r="GM709" i="1"/>
  <c r="GN709" i="1" s="1"/>
  <c r="GB607" i="1"/>
  <c r="J112" i="17"/>
  <c r="I263" i="17"/>
  <c r="G64" i="15"/>
  <c r="L64" i="15" s="1"/>
  <c r="G155" i="15" s="1"/>
  <c r="K831" i="8"/>
  <c r="DS831" i="8"/>
  <c r="GM550" i="1"/>
  <c r="GN550" i="1" s="1"/>
  <c r="DM328" i="8"/>
  <c r="DM865" i="8"/>
  <c r="J873" i="8" s="1"/>
  <c r="J52" i="17"/>
  <c r="I93" i="17"/>
  <c r="P748" i="1"/>
  <c r="DH739" i="1"/>
  <c r="DC21" i="10" s="1"/>
  <c r="J190" i="17"/>
  <c r="I127" i="17"/>
  <c r="K1411" i="8"/>
  <c r="G102" i="13"/>
  <c r="M102" i="13" s="1"/>
  <c r="G104" i="13" s="1"/>
  <c r="IK2" i="1" s="1"/>
  <c r="GM721" i="1"/>
  <c r="GN721" i="1" s="1"/>
  <c r="GM668" i="1"/>
  <c r="GN668" i="1" s="1"/>
  <c r="GM555" i="1"/>
  <c r="GN555" i="1" s="1"/>
  <c r="I66" i="17"/>
  <c r="J271" i="17"/>
  <c r="GM723" i="1"/>
  <c r="GN723" i="1" s="1"/>
  <c r="DN575" i="1"/>
  <c r="GM469" i="1"/>
  <c r="GN469" i="1" s="1"/>
  <c r="K1476" i="8"/>
  <c r="J199" i="17"/>
  <c r="I30" i="17"/>
  <c r="J106" i="17"/>
  <c r="J39" i="17"/>
  <c r="I118" i="17"/>
  <c r="J329" i="17"/>
  <c r="J315" i="17"/>
  <c r="I210" i="17"/>
  <c r="J80" i="17"/>
  <c r="I154" i="17"/>
  <c r="J42" i="17"/>
  <c r="I276" i="17"/>
  <c r="I223" i="17"/>
  <c r="J178" i="17"/>
  <c r="J307" i="17"/>
  <c r="I45" i="17"/>
  <c r="I238" i="17"/>
  <c r="J38" i="17"/>
  <c r="J115" i="17"/>
  <c r="I268" i="17"/>
  <c r="I33" i="17"/>
  <c r="J140" i="17"/>
  <c r="J120" i="17"/>
  <c r="J234" i="17"/>
  <c r="I133" i="17"/>
  <c r="I196" i="17"/>
  <c r="J278" i="17"/>
  <c r="I100" i="17"/>
  <c r="J239" i="17"/>
  <c r="I260" i="17"/>
  <c r="J216" i="17"/>
  <c r="J226" i="17"/>
  <c r="J89" i="17"/>
  <c r="J75" i="17"/>
  <c r="J94" i="17"/>
  <c r="J40" i="17"/>
  <c r="I113" i="17"/>
  <c r="J107" i="17"/>
  <c r="I138" i="17"/>
  <c r="I159" i="17"/>
  <c r="J248" i="17"/>
  <c r="J250" i="17"/>
  <c r="K1417" i="8"/>
  <c r="J36" i="17"/>
  <c r="I259" i="17"/>
  <c r="I277" i="17"/>
  <c r="J182" i="17"/>
  <c r="J322" i="17"/>
  <c r="J173" i="17"/>
  <c r="I255" i="17"/>
  <c r="J288" i="17"/>
  <c r="J157" i="17"/>
  <c r="I83" i="17"/>
  <c r="I86" i="17"/>
  <c r="J175" i="17"/>
  <c r="J87" i="17"/>
  <c r="J205" i="17"/>
  <c r="J169" i="17"/>
  <c r="J217" i="17"/>
  <c r="J252" i="17"/>
  <c r="I273" i="17"/>
  <c r="I56" i="17"/>
  <c r="J57" i="17"/>
  <c r="I318" i="17"/>
  <c r="J63" i="17"/>
  <c r="I283" i="17"/>
  <c r="I301" i="17"/>
  <c r="I195" i="17"/>
  <c r="GM683" i="1"/>
  <c r="GN683" i="1" s="1"/>
  <c r="I1482" i="8"/>
  <c r="HF503" i="8"/>
  <c r="HF1269" i="8"/>
  <c r="J1377" i="8"/>
  <c r="DJ21" i="7"/>
  <c r="I121" i="17"/>
  <c r="I325" i="17"/>
  <c r="I155" i="17"/>
  <c r="I304" i="17"/>
  <c r="J246" i="17"/>
  <c r="J331" i="17"/>
  <c r="J284" i="17"/>
  <c r="I235" i="17"/>
  <c r="J193" i="17"/>
  <c r="I82" i="17"/>
  <c r="J163" i="17"/>
  <c r="J272" i="17"/>
  <c r="J299" i="17"/>
  <c r="J236" i="17"/>
  <c r="I137" i="17"/>
  <c r="I197" i="17"/>
  <c r="I256" i="17"/>
  <c r="I279" i="17"/>
  <c r="I207" i="17"/>
  <c r="I55" i="17"/>
  <c r="I233" i="17"/>
  <c r="I131" i="17"/>
  <c r="I123" i="17"/>
  <c r="I191" i="17"/>
  <c r="I96" i="17"/>
  <c r="J84" i="17"/>
  <c r="J114" i="17"/>
  <c r="I313" i="17"/>
  <c r="I297" i="17"/>
  <c r="I41" i="17"/>
  <c r="I64" i="17"/>
  <c r="I67" i="17"/>
  <c r="I141" i="17"/>
  <c r="J310" i="17"/>
  <c r="I330" i="17"/>
  <c r="I49" i="17"/>
  <c r="I192" i="17"/>
  <c r="K1438" i="8"/>
  <c r="J228" i="17"/>
  <c r="J200" i="17"/>
  <c r="J314" i="17"/>
  <c r="J73" i="17"/>
  <c r="K1482" i="8"/>
  <c r="DS1328" i="8"/>
  <c r="I160" i="17"/>
  <c r="I179" i="17"/>
  <c r="I142" i="17"/>
  <c r="J170" i="17"/>
  <c r="G32" i="15"/>
  <c r="K32" i="15" s="1"/>
  <c r="G154" i="15" s="1"/>
  <c r="J81" i="17"/>
  <c r="J220" i="17"/>
  <c r="J134" i="17"/>
  <c r="I90" i="17"/>
  <c r="J117" i="17"/>
  <c r="J144" i="17"/>
  <c r="J244" i="17"/>
  <c r="I221" i="17"/>
  <c r="I125" i="17"/>
  <c r="I95" i="17"/>
  <c r="I110" i="17"/>
  <c r="I164" i="17"/>
  <c r="I296" i="17"/>
  <c r="I222" i="17"/>
  <c r="I136" i="17"/>
  <c r="I188" i="17"/>
  <c r="I97" i="17"/>
  <c r="I48" i="17"/>
  <c r="I98" i="17"/>
  <c r="I78" i="17"/>
  <c r="I258" i="17"/>
  <c r="I88" i="17"/>
  <c r="J177" i="17"/>
  <c r="J270" i="17"/>
  <c r="J28" i="17"/>
  <c r="J132" i="17"/>
  <c r="I269" i="17"/>
  <c r="I312" i="17"/>
  <c r="J257" i="17"/>
  <c r="J264" i="17"/>
  <c r="I148" i="17"/>
  <c r="DS847" i="8"/>
  <c r="K847" i="8"/>
  <c r="K1410" i="8"/>
  <c r="I274" i="17"/>
  <c r="I261" i="17"/>
  <c r="I60" i="17"/>
  <c r="I161" i="17"/>
  <c r="I305" i="17"/>
  <c r="I243" i="17"/>
  <c r="I53" i="17"/>
  <c r="I174" i="17"/>
  <c r="I171" i="17"/>
  <c r="I54" i="17"/>
  <c r="I76" i="17"/>
  <c r="I135" i="17"/>
  <c r="I194" i="17"/>
  <c r="I187" i="17"/>
  <c r="I230" i="17"/>
  <c r="I289" i="17"/>
  <c r="I145" i="17"/>
  <c r="I300" i="17"/>
  <c r="I147" i="17"/>
  <c r="I215" i="17"/>
  <c r="I167" i="17"/>
  <c r="I231" i="17"/>
  <c r="I326" i="17"/>
  <c r="I176" i="17"/>
  <c r="I302" i="17"/>
  <c r="I204" i="17"/>
  <c r="I168" i="17"/>
  <c r="I224" i="17"/>
  <c r="I124" i="17"/>
  <c r="I198" i="17"/>
  <c r="U1242" i="8"/>
  <c r="J59" i="17"/>
  <c r="I34" i="17"/>
  <c r="I189" i="17"/>
  <c r="I92" i="17"/>
  <c r="U1254" i="8"/>
  <c r="DS1254" i="8" s="1"/>
  <c r="U1223" i="8"/>
  <c r="DS1223" i="8" s="1"/>
  <c r="U1369" i="8"/>
  <c r="DS1369" i="8" s="1"/>
  <c r="J101" i="17"/>
  <c r="J286" i="17"/>
  <c r="J119" i="17"/>
  <c r="J165" i="17"/>
  <c r="J35" i="17"/>
  <c r="GM737" i="1"/>
  <c r="GN737" i="1" s="1"/>
  <c r="U1356" i="8"/>
  <c r="DS1356" i="8" s="1"/>
  <c r="U1204" i="8"/>
  <c r="K1204" i="8" s="1"/>
  <c r="GM733" i="1"/>
  <c r="GN733" i="1" s="1"/>
  <c r="K467" i="8"/>
  <c r="I251" i="17"/>
  <c r="I74" i="17"/>
  <c r="I156" i="17"/>
  <c r="I308" i="17"/>
  <c r="I247" i="17"/>
  <c r="I181" i="17"/>
  <c r="I294" i="17"/>
  <c r="I46" i="17"/>
  <c r="I128" i="17"/>
  <c r="I327" i="17"/>
  <c r="I267" i="17"/>
  <c r="I303" i="17"/>
  <c r="I44" i="17"/>
  <c r="I225" i="17"/>
  <c r="U1196" i="8"/>
  <c r="DS1196" i="8" s="1"/>
  <c r="U1272" i="8"/>
  <c r="K1272" i="8" s="1"/>
  <c r="U1188" i="8"/>
  <c r="HF52" i="8"/>
  <c r="DS987" i="8"/>
  <c r="U1251" i="8"/>
  <c r="K1251" i="8" s="1"/>
  <c r="K1437" i="8"/>
  <c r="I323" i="17"/>
  <c r="I61" i="17"/>
  <c r="I229" i="17"/>
  <c r="I162" i="17"/>
  <c r="I275" i="17"/>
  <c r="I317" i="17"/>
  <c r="I309" i="17"/>
  <c r="I206" i="17"/>
  <c r="I31" i="17"/>
  <c r="U1195" i="8"/>
  <c r="K1195" i="8" s="1"/>
  <c r="U1235" i="8"/>
  <c r="DS1235" i="8" s="1"/>
  <c r="GM465" i="1"/>
  <c r="GN465" i="1" s="1"/>
  <c r="I1343" i="8"/>
  <c r="HF467" i="8"/>
  <c r="DR19" i="10"/>
  <c r="DS21" i="7"/>
  <c r="K1435" i="8"/>
  <c r="DI21" i="10"/>
  <c r="K1446" i="8"/>
  <c r="DS21" i="10"/>
  <c r="U1155" i="8"/>
  <c r="U1152" i="8"/>
  <c r="DI21" i="7"/>
  <c r="DG21" i="10"/>
  <c r="DK21" i="10"/>
  <c r="DB21" i="10"/>
  <c r="DL21" i="7"/>
  <c r="DL21" i="10"/>
  <c r="DW21" i="7"/>
  <c r="DW21" i="10"/>
  <c r="CX21" i="10"/>
  <c r="EU21" i="10"/>
  <c r="DM21" i="7"/>
  <c r="DM21" i="10"/>
  <c r="DT21" i="10"/>
  <c r="GM507" i="1"/>
  <c r="GN507" i="1" s="1"/>
  <c r="I1380" i="8"/>
  <c r="U1368" i="8"/>
  <c r="K1368" i="8" s="1"/>
  <c r="GJ1343" i="8"/>
  <c r="HN1343" i="8"/>
  <c r="K1343" i="8"/>
  <c r="HF1343" i="8"/>
  <c r="HL1343" i="8"/>
  <c r="HB1343" i="8"/>
  <c r="R1351" i="8"/>
  <c r="HA1351" i="8" s="1"/>
  <c r="GL1343" i="8"/>
  <c r="U1253" i="8"/>
  <c r="K1253" i="8" s="1"/>
  <c r="U1234" i="8"/>
  <c r="DS1234" i="8" s="1"/>
  <c r="U1222" i="8"/>
  <c r="U1203" i="8"/>
  <c r="K1203" i="8" s="1"/>
  <c r="U1154" i="8"/>
  <c r="DS1154" i="8" s="1"/>
  <c r="I1432" i="8"/>
  <c r="IN21" i="7"/>
  <c r="FK21" i="7"/>
  <c r="IR21" i="7"/>
  <c r="FL21" i="7"/>
  <c r="I1433" i="8"/>
  <c r="I1430" i="8"/>
  <c r="I1401" i="8"/>
  <c r="EW21" i="7"/>
  <c r="I1410" i="8"/>
  <c r="FX21" i="7"/>
  <c r="CX21" i="7"/>
  <c r="H1459" i="8"/>
  <c r="EU21" i="7"/>
  <c r="DK21" i="7"/>
  <c r="K1439" i="8"/>
  <c r="FE21" i="7"/>
  <c r="I1426" i="8"/>
  <c r="K1421" i="8"/>
  <c r="DB21" i="7"/>
  <c r="I1422" i="8"/>
  <c r="I1424" i="8"/>
  <c r="GE21" i="7"/>
  <c r="FC21" i="7"/>
  <c r="DG21" i="7"/>
  <c r="K1425" i="8"/>
  <c r="FB21" i="7"/>
  <c r="I1457" i="8"/>
  <c r="I1454" i="8"/>
  <c r="EZ21" i="7"/>
  <c r="P758" i="1"/>
  <c r="DT21" i="7"/>
  <c r="K1447" i="8"/>
  <c r="U794" i="8"/>
  <c r="DS794" i="8" s="1"/>
  <c r="DB19" i="10"/>
  <c r="DM19" i="7"/>
  <c r="DM19" i="10"/>
  <c r="U832" i="8"/>
  <c r="K832" i="8" s="1"/>
  <c r="U1029" i="8"/>
  <c r="CX19" i="10"/>
  <c r="EU19" i="10"/>
  <c r="DJ19" i="10"/>
  <c r="ET19" i="10"/>
  <c r="CW19" i="10"/>
  <c r="U797" i="8"/>
  <c r="DS797" i="8" s="1"/>
  <c r="U838" i="8"/>
  <c r="U846" i="8"/>
  <c r="U895" i="8"/>
  <c r="K895" i="8" s="1"/>
  <c r="U913" i="8"/>
  <c r="K913" i="8" s="1"/>
  <c r="DL19" i="7"/>
  <c r="DL19" i="10"/>
  <c r="U839" i="8"/>
  <c r="K839" i="8" s="1"/>
  <c r="U898" i="8"/>
  <c r="DS898" i="8" s="1"/>
  <c r="U1045" i="8"/>
  <c r="K1045" i="8" s="1"/>
  <c r="U1069" i="8"/>
  <c r="K1069" i="8" s="1"/>
  <c r="U840" i="8"/>
  <c r="U863" i="8"/>
  <c r="U990" i="8"/>
  <c r="K990" i="8" s="1"/>
  <c r="U867" i="8"/>
  <c r="K867" i="8" s="1"/>
  <c r="U1011" i="8"/>
  <c r="DS1011" i="8" s="1"/>
  <c r="U848" i="8"/>
  <c r="K848" i="8" s="1"/>
  <c r="U1000" i="8"/>
  <c r="S1007" i="8" s="1"/>
  <c r="J1007" i="8" s="1"/>
  <c r="DT19" i="10"/>
  <c r="U830" i="8"/>
  <c r="U916" i="8"/>
  <c r="K916" i="8" s="1"/>
  <c r="U1048" i="8"/>
  <c r="U886" i="8"/>
  <c r="U879" i="8"/>
  <c r="U1072" i="8"/>
  <c r="K1072" i="8" s="1"/>
  <c r="U1047" i="8"/>
  <c r="U1028" i="8"/>
  <c r="DS1028" i="8" s="1"/>
  <c r="I1095" i="8"/>
  <c r="I1474" i="8"/>
  <c r="K1095" i="8"/>
  <c r="K1474" i="8"/>
  <c r="I1094" i="8"/>
  <c r="I1473" i="8"/>
  <c r="K1094" i="8"/>
  <c r="K1473" i="8"/>
  <c r="U989" i="8"/>
  <c r="K989" i="8" s="1"/>
  <c r="K1091" i="8"/>
  <c r="K1470" i="8"/>
  <c r="I1091" i="8"/>
  <c r="I1470" i="8"/>
  <c r="U975" i="8"/>
  <c r="K975" i="8" s="1"/>
  <c r="U956" i="8"/>
  <c r="U939" i="8"/>
  <c r="DS939" i="8" s="1"/>
  <c r="U915" i="8"/>
  <c r="DS915" i="8" s="1"/>
  <c r="U897" i="8"/>
  <c r="DS897" i="8" s="1"/>
  <c r="K1089" i="8"/>
  <c r="K1468" i="8"/>
  <c r="I1089" i="8"/>
  <c r="I1468" i="8"/>
  <c r="U885" i="8"/>
  <c r="U878" i="8"/>
  <c r="U866" i="8"/>
  <c r="K866" i="8" s="1"/>
  <c r="U796" i="8"/>
  <c r="K796" i="8" s="1"/>
  <c r="DJ17" i="10"/>
  <c r="U490" i="8"/>
  <c r="K490" i="8" s="1"/>
  <c r="U549" i="8"/>
  <c r="U546" i="8"/>
  <c r="K546" i="8" s="1"/>
  <c r="U575" i="8"/>
  <c r="K575" i="8" s="1"/>
  <c r="U634" i="8"/>
  <c r="K634" i="8" s="1"/>
  <c r="U613" i="8"/>
  <c r="DS613" i="8" s="1"/>
  <c r="U592" i="8"/>
  <c r="U506" i="8"/>
  <c r="ET17" i="10"/>
  <c r="CW17" i="10"/>
  <c r="U564" i="8"/>
  <c r="U579" i="8"/>
  <c r="K579" i="8" s="1"/>
  <c r="U616" i="8"/>
  <c r="DS616" i="8" s="1"/>
  <c r="U631" i="8"/>
  <c r="U703" i="8"/>
  <c r="K703" i="8" s="1"/>
  <c r="U678" i="8"/>
  <c r="K678" i="8" s="1"/>
  <c r="K1475" i="8"/>
  <c r="DR17" i="10"/>
  <c r="CX17" i="10"/>
  <c r="EU17" i="10"/>
  <c r="U438" i="8"/>
  <c r="DS438" i="8" s="1"/>
  <c r="U470" i="8"/>
  <c r="K470" i="8" s="1"/>
  <c r="U523" i="8"/>
  <c r="K523" i="8" s="1"/>
  <c r="U520" i="8"/>
  <c r="K520" i="8" s="1"/>
  <c r="U658" i="8"/>
  <c r="DS658" i="8" s="1"/>
  <c r="U699" i="8"/>
  <c r="U714" i="8"/>
  <c r="DS714" i="8" s="1"/>
  <c r="U717" i="8"/>
  <c r="DS717" i="8" s="1"/>
  <c r="DS17" i="10"/>
  <c r="DI17" i="10"/>
  <c r="U424" i="8"/>
  <c r="K424" i="8" s="1"/>
  <c r="DT17" i="10"/>
  <c r="U452" i="8"/>
  <c r="DS452" i="8" s="1"/>
  <c r="U487" i="8"/>
  <c r="K487" i="8" s="1"/>
  <c r="U604" i="8"/>
  <c r="DS604" i="8" s="1"/>
  <c r="U716" i="8"/>
  <c r="U702" i="8"/>
  <c r="DS702" i="8" s="1"/>
  <c r="U677" i="8"/>
  <c r="U633" i="8"/>
  <c r="K633" i="8" s="1"/>
  <c r="U615" i="8"/>
  <c r="K615" i="8" s="1"/>
  <c r="U603" i="8"/>
  <c r="K603" i="8" s="1"/>
  <c r="U591" i="8"/>
  <c r="DS591" i="8" s="1"/>
  <c r="U578" i="8"/>
  <c r="DS578" i="8" s="1"/>
  <c r="U563" i="8"/>
  <c r="U548" i="8"/>
  <c r="K548" i="8" s="1"/>
  <c r="U505" i="8"/>
  <c r="K505" i="8" s="1"/>
  <c r="U489" i="8"/>
  <c r="U469" i="8"/>
  <c r="DS469" i="8" s="1"/>
  <c r="U451" i="8"/>
  <c r="DS451" i="8" s="1"/>
  <c r="U423" i="8"/>
  <c r="U83" i="8"/>
  <c r="DS83" i="8" s="1"/>
  <c r="U202" i="8"/>
  <c r="K202" i="8" s="1"/>
  <c r="U243" i="8"/>
  <c r="DS243" i="8" s="1"/>
  <c r="CP132" i="1"/>
  <c r="O132" i="1" s="1"/>
  <c r="U282" i="8"/>
  <c r="K282" i="8" s="1"/>
  <c r="U330" i="8"/>
  <c r="K330" i="8" s="1"/>
  <c r="U344" i="8"/>
  <c r="DS344" i="8" s="1"/>
  <c r="U101" i="8"/>
  <c r="DS101" i="8" s="1"/>
  <c r="DG15" i="10"/>
  <c r="DT15" i="10"/>
  <c r="U118" i="8"/>
  <c r="DS15" i="10"/>
  <c r="DI15" i="10"/>
  <c r="CX15" i="10"/>
  <c r="EU15" i="10"/>
  <c r="U176" i="8"/>
  <c r="U206" i="8"/>
  <c r="U285" i="8"/>
  <c r="DS285" i="8" s="1"/>
  <c r="U55" i="8"/>
  <c r="DR15" i="10"/>
  <c r="U69" i="8"/>
  <c r="K69" i="8" s="1"/>
  <c r="U121" i="8"/>
  <c r="K121" i="8" s="1"/>
  <c r="U137" i="8"/>
  <c r="U231" i="8"/>
  <c r="K231" i="8" s="1"/>
  <c r="U191" i="8"/>
  <c r="K191" i="8" s="1"/>
  <c r="U261" i="8"/>
  <c r="K261" i="8" s="1"/>
  <c r="U219" i="8"/>
  <c r="DS219" i="8" s="1"/>
  <c r="DJ15" i="10"/>
  <c r="U154" i="8"/>
  <c r="U173" i="8"/>
  <c r="U189" i="8"/>
  <c r="U305" i="8"/>
  <c r="K305" i="8" s="1"/>
  <c r="U343" i="8"/>
  <c r="DS343" i="8" s="1"/>
  <c r="U329" i="8"/>
  <c r="K329" i="8" s="1"/>
  <c r="I1476" i="8"/>
  <c r="U304" i="8"/>
  <c r="DS304" i="8" s="1"/>
  <c r="U284" i="8"/>
  <c r="K284" i="8" s="1"/>
  <c r="U260" i="8"/>
  <c r="DS260" i="8" s="1"/>
  <c r="U242" i="8"/>
  <c r="K242" i="8" s="1"/>
  <c r="U230" i="8"/>
  <c r="U218" i="8"/>
  <c r="U205" i="8"/>
  <c r="U190" i="8"/>
  <c r="U175" i="8"/>
  <c r="K175" i="8" s="1"/>
  <c r="U153" i="8"/>
  <c r="K153" i="8" s="1"/>
  <c r="U136" i="8"/>
  <c r="S144" i="8" s="1"/>
  <c r="J144" i="8" s="1"/>
  <c r="U120" i="8"/>
  <c r="K120" i="8" s="1"/>
  <c r="U100" i="8"/>
  <c r="U82" i="8"/>
  <c r="U68" i="8"/>
  <c r="S76" i="8" s="1"/>
  <c r="J76" i="8" s="1"/>
  <c r="U54" i="8"/>
  <c r="K54" i="8" s="1"/>
  <c r="I1498" i="8"/>
  <c r="IR22" i="7"/>
  <c r="FL22" i="7"/>
  <c r="I1497" i="8"/>
  <c r="FK22" i="7"/>
  <c r="IN22" i="7"/>
  <c r="FX22" i="7"/>
  <c r="I1495" i="8"/>
  <c r="I1466" i="8"/>
  <c r="I1475" i="8"/>
  <c r="I38" i="8"/>
  <c r="EW22" i="7"/>
  <c r="FE22" i="7"/>
  <c r="I1491" i="8"/>
  <c r="I1487" i="8"/>
  <c r="GE22" i="7"/>
  <c r="FC22" i="7"/>
  <c r="I1489" i="8"/>
  <c r="I1527" i="8"/>
  <c r="FB22" i="7"/>
  <c r="EZ22" i="7"/>
  <c r="I1524" i="8"/>
  <c r="S1394" i="8"/>
  <c r="J1394" i="8" s="1"/>
  <c r="HA1394" i="8"/>
  <c r="H1394" i="8"/>
  <c r="J1393" i="8"/>
  <c r="H1393" i="8"/>
  <c r="DS1381" i="8"/>
  <c r="K1381" i="8"/>
  <c r="GM730" i="1"/>
  <c r="GN730" i="1" s="1"/>
  <c r="I1365" i="8"/>
  <c r="DS1219" i="8"/>
  <c r="HA1378" i="8"/>
  <c r="H1378" i="8"/>
  <c r="DS1368" i="8"/>
  <c r="H1377" i="8"/>
  <c r="J1362" i="8"/>
  <c r="K1366" i="8"/>
  <c r="DS1366" i="8"/>
  <c r="GM727" i="1"/>
  <c r="GN727" i="1" s="1"/>
  <c r="I1353" i="8"/>
  <c r="HA1363" i="8"/>
  <c r="H1363" i="8"/>
  <c r="S1351" i="8"/>
  <c r="J1351" i="8" s="1"/>
  <c r="GM717" i="1"/>
  <c r="GN717" i="1" s="1"/>
  <c r="U1355" i="8"/>
  <c r="H1362" i="8"/>
  <c r="DS1354" i="8"/>
  <c r="K1354" i="8"/>
  <c r="I1341" i="8"/>
  <c r="K1342" i="8"/>
  <c r="DS1342" i="8"/>
  <c r="GM715" i="1"/>
  <c r="GN715" i="1" s="1"/>
  <c r="GM712" i="1"/>
  <c r="GN712" i="1" s="1"/>
  <c r="GM492" i="1"/>
  <c r="GN492" i="1" s="1"/>
  <c r="GM457" i="1"/>
  <c r="GN457" i="1" s="1"/>
  <c r="U739" i="1"/>
  <c r="U607" i="1" s="1"/>
  <c r="AI418" i="1"/>
  <c r="S1339" i="8"/>
  <c r="J1339" i="8" s="1"/>
  <c r="DY607" i="1"/>
  <c r="F748" i="1"/>
  <c r="GM699" i="1"/>
  <c r="GN699" i="1" s="1"/>
  <c r="GM544" i="1"/>
  <c r="GN544" i="1" s="1"/>
  <c r="I1326" i="8"/>
  <c r="GM647" i="1"/>
  <c r="GN647" i="1" s="1"/>
  <c r="GM621" i="1"/>
  <c r="GN621" i="1" s="1"/>
  <c r="HA1339" i="8"/>
  <c r="H1339" i="8"/>
  <c r="S1324" i="8"/>
  <c r="J1324" i="8" s="1"/>
  <c r="J1338" i="8"/>
  <c r="DS1327" i="8"/>
  <c r="K1327" i="8"/>
  <c r="H1338" i="8"/>
  <c r="GM706" i="1"/>
  <c r="GN706" i="1" s="1"/>
  <c r="GJ1269" i="8"/>
  <c r="I1309" i="8"/>
  <c r="HA1324" i="8"/>
  <c r="H1324" i="8"/>
  <c r="GM703" i="1"/>
  <c r="GN703" i="1" s="1"/>
  <c r="H1323" i="8"/>
  <c r="GM696" i="1"/>
  <c r="GN696" i="1" s="1"/>
  <c r="K1310" i="8"/>
  <c r="DS1310" i="8"/>
  <c r="K1309" i="8" s="1"/>
  <c r="HA1307" i="8"/>
  <c r="H1307" i="8"/>
  <c r="GL1269" i="8"/>
  <c r="GM651" i="1"/>
  <c r="GN651" i="1" s="1"/>
  <c r="HN1269" i="8"/>
  <c r="I1269" i="8"/>
  <c r="GM693" i="1"/>
  <c r="GN693" i="1" s="1"/>
  <c r="H1306" i="8"/>
  <c r="J1306" i="8"/>
  <c r="K1292" i="8"/>
  <c r="DS1292" i="8"/>
  <c r="HF1293" i="8"/>
  <c r="DQ1293" i="8"/>
  <c r="I1291" i="8" s="1"/>
  <c r="HB1293" i="8"/>
  <c r="I1293" i="8"/>
  <c r="HN1293" i="8"/>
  <c r="GL1293" i="8"/>
  <c r="HL1293" i="8"/>
  <c r="GJ1293" i="8"/>
  <c r="U1293" i="8"/>
  <c r="S1307" i="8" s="1"/>
  <c r="J1307" i="8" s="1"/>
  <c r="CP687" i="1"/>
  <c r="O687" i="1" s="1"/>
  <c r="GM686" i="1"/>
  <c r="GN686" i="1" s="1"/>
  <c r="I1267" i="8"/>
  <c r="R1289" i="8"/>
  <c r="H1288" i="8"/>
  <c r="HL1269" i="8"/>
  <c r="HB1269" i="8"/>
  <c r="GM675" i="1"/>
  <c r="GN675" i="1" s="1"/>
  <c r="GM532" i="1"/>
  <c r="GN532" i="1" s="1"/>
  <c r="J1288" i="8"/>
  <c r="GM671" i="1"/>
  <c r="GN671" i="1" s="1"/>
  <c r="U1271" i="8"/>
  <c r="DS1268" i="8"/>
  <c r="K1268" i="8"/>
  <c r="GM679" i="1"/>
  <c r="GN679" i="1" s="1"/>
  <c r="GM514" i="1"/>
  <c r="GN514" i="1" s="1"/>
  <c r="GM556" i="1"/>
  <c r="GN556" i="1" s="1"/>
  <c r="S739" i="1"/>
  <c r="F754" i="1" s="1"/>
  <c r="CP610" i="1"/>
  <c r="O610" i="1" s="1"/>
  <c r="GM610" i="1" s="1"/>
  <c r="DM739" i="1"/>
  <c r="DM607" i="1" s="1"/>
  <c r="GM459" i="1"/>
  <c r="GN459" i="1" s="1"/>
  <c r="GM502" i="1"/>
  <c r="GN502" i="1" s="1"/>
  <c r="GM447" i="1"/>
  <c r="GN447" i="1" s="1"/>
  <c r="BA575" i="1"/>
  <c r="GM437" i="1"/>
  <c r="GN437" i="1" s="1"/>
  <c r="GM444" i="1"/>
  <c r="GN444" i="1" s="1"/>
  <c r="GM623" i="1"/>
  <c r="GN623" i="1" s="1"/>
  <c r="H1215" i="8"/>
  <c r="DV739" i="1"/>
  <c r="CP661" i="1"/>
  <c r="O661" i="1" s="1"/>
  <c r="GM661" i="1" s="1"/>
  <c r="GN661" i="1" s="1"/>
  <c r="GM626" i="1"/>
  <c r="GN626" i="1" s="1"/>
  <c r="CP421" i="1"/>
  <c r="O421" i="1" s="1"/>
  <c r="GM421" i="1" s="1"/>
  <c r="CP553" i="1"/>
  <c r="O553" i="1" s="1"/>
  <c r="GM553" i="1" s="1"/>
  <c r="GN553" i="1" s="1"/>
  <c r="GM378" i="1"/>
  <c r="GN378" i="1" s="1"/>
  <c r="GM433" i="1"/>
  <c r="GN433" i="1" s="1"/>
  <c r="GM380" i="1"/>
  <c r="GN380" i="1" s="1"/>
  <c r="GM430" i="1"/>
  <c r="GN430" i="1" s="1"/>
  <c r="HA1265" i="8"/>
  <c r="H1265" i="8"/>
  <c r="GM665" i="1"/>
  <c r="GN665" i="1" s="1"/>
  <c r="J1264" i="8"/>
  <c r="GM486" i="1"/>
  <c r="GN486" i="1" s="1"/>
  <c r="K1026" i="8"/>
  <c r="GM643" i="1"/>
  <c r="GN643" i="1" s="1"/>
  <c r="GM656" i="1"/>
  <c r="GN656" i="1" s="1"/>
  <c r="AG418" i="1"/>
  <c r="GM425" i="1"/>
  <c r="GN425" i="1" s="1"/>
  <c r="CP569" i="1"/>
  <c r="O569" i="1" s="1"/>
  <c r="GM569" i="1" s="1"/>
  <c r="GN569" i="1" s="1"/>
  <c r="DW418" i="1"/>
  <c r="EM607" i="1"/>
  <c r="DS1253" i="8"/>
  <c r="FW739" i="1"/>
  <c r="FW607" i="1" s="1"/>
  <c r="GM669" i="1"/>
  <c r="GN669" i="1" s="1"/>
  <c r="GM664" i="1"/>
  <c r="GN664" i="1" s="1"/>
  <c r="GM511" i="1"/>
  <c r="GN511" i="1" s="1"/>
  <c r="HF987" i="8"/>
  <c r="HN1026" i="8"/>
  <c r="FZ739" i="1"/>
  <c r="FZ607" i="1" s="1"/>
  <c r="DU607" i="1"/>
  <c r="GM638" i="1"/>
  <c r="GN638" i="1" s="1"/>
  <c r="GM617" i="1"/>
  <c r="GN617" i="1" s="1"/>
  <c r="K1097" i="8"/>
  <c r="GM548" i="1"/>
  <c r="GN548" i="1" s="1"/>
  <c r="K1250" i="8"/>
  <c r="DS1250" i="8"/>
  <c r="H1264" i="8"/>
  <c r="GM426" i="1"/>
  <c r="GN426" i="1" s="1"/>
  <c r="HN987" i="8"/>
  <c r="HF1251" i="8"/>
  <c r="DQ1251" i="8"/>
  <c r="I1249" i="8" s="1"/>
  <c r="HB1251" i="8"/>
  <c r="I1251" i="8"/>
  <c r="HN1251" i="8"/>
  <c r="GL1251" i="8"/>
  <c r="HL1251" i="8"/>
  <c r="GJ1251" i="8"/>
  <c r="HL937" i="8"/>
  <c r="GJ937" i="8"/>
  <c r="I1239" i="8"/>
  <c r="HA1244" i="8"/>
  <c r="H1244" i="8"/>
  <c r="DS1242" i="8"/>
  <c r="K1242" i="8"/>
  <c r="GM658" i="1"/>
  <c r="GN658" i="1" s="1"/>
  <c r="U1241" i="8"/>
  <c r="S1244" i="8" s="1"/>
  <c r="J1244" i="8" s="1"/>
  <c r="K1240" i="8"/>
  <c r="DS1240" i="8"/>
  <c r="K1235" i="8"/>
  <c r="I1232" i="8"/>
  <c r="HA1237" i="8"/>
  <c r="H1237" i="8"/>
  <c r="K1233" i="8"/>
  <c r="DS1233" i="8"/>
  <c r="J1214" i="8"/>
  <c r="HN1219" i="8"/>
  <c r="HL1219" i="8"/>
  <c r="HB1219" i="8"/>
  <c r="R1230" i="8"/>
  <c r="GL1219" i="8"/>
  <c r="DQ1219" i="8"/>
  <c r="I1217" i="8" s="1"/>
  <c r="GJ1219" i="8"/>
  <c r="S1230" i="8"/>
  <c r="J1230" i="8" s="1"/>
  <c r="GM644" i="1"/>
  <c r="GN644" i="1" s="1"/>
  <c r="GM648" i="1"/>
  <c r="GN648" i="1" s="1"/>
  <c r="J1079" i="8"/>
  <c r="H1214" i="8"/>
  <c r="H1229" i="8"/>
  <c r="K1222" i="8"/>
  <c r="DS1222" i="8"/>
  <c r="DS1218" i="8"/>
  <c r="K1218" i="8"/>
  <c r="GM654" i="1"/>
  <c r="GN654" i="1" s="1"/>
  <c r="I1200" i="8"/>
  <c r="K1201" i="8"/>
  <c r="DS1201" i="8"/>
  <c r="GM640" i="1"/>
  <c r="GN640" i="1" s="1"/>
  <c r="I1192" i="8"/>
  <c r="HA1198" i="8"/>
  <c r="H1198" i="8"/>
  <c r="S1198" i="8"/>
  <c r="J1198" i="8" s="1"/>
  <c r="K1193" i="8"/>
  <c r="DS1193" i="8"/>
  <c r="GM564" i="1"/>
  <c r="GN564" i="1" s="1"/>
  <c r="I1184" i="8"/>
  <c r="HA1190" i="8"/>
  <c r="H1190" i="8"/>
  <c r="GM377" i="1"/>
  <c r="GN377" i="1" s="1"/>
  <c r="DS1188" i="8"/>
  <c r="K1188" i="8"/>
  <c r="K1185" i="8"/>
  <c r="DS1185" i="8"/>
  <c r="GM636" i="1"/>
  <c r="GN636" i="1" s="1"/>
  <c r="U1187" i="8"/>
  <c r="AB739" i="1"/>
  <c r="AB607" i="1" s="1"/>
  <c r="GM545" i="1"/>
  <c r="GN545" i="1" s="1"/>
  <c r="EB418" i="1"/>
  <c r="GM443" i="1"/>
  <c r="GN443" i="1" s="1"/>
  <c r="W575" i="1"/>
  <c r="W418" i="1" s="1"/>
  <c r="HB937" i="8"/>
  <c r="HL987" i="8"/>
  <c r="HB987" i="8"/>
  <c r="GJ1026" i="8"/>
  <c r="HB1026" i="8"/>
  <c r="GM567" i="1"/>
  <c r="GN567" i="1" s="1"/>
  <c r="AK739" i="1"/>
  <c r="AK607" i="1" s="1"/>
  <c r="K1096" i="8"/>
  <c r="GL987" i="8"/>
  <c r="DQ987" i="8"/>
  <c r="I985" i="8" s="1"/>
  <c r="R995" i="8"/>
  <c r="HA995" i="8" s="1"/>
  <c r="HL1026" i="8"/>
  <c r="HF1026" i="8"/>
  <c r="GM618" i="1"/>
  <c r="GN618" i="1" s="1"/>
  <c r="I1103" i="8"/>
  <c r="I1097" i="8"/>
  <c r="I937" i="8"/>
  <c r="GJ987" i="8"/>
  <c r="I1026" i="8"/>
  <c r="I1150" i="8"/>
  <c r="HA1182" i="8"/>
  <c r="H1182" i="8"/>
  <c r="GL937" i="8"/>
  <c r="DQ937" i="8"/>
  <c r="I935" i="8" s="1"/>
  <c r="GM570" i="1"/>
  <c r="GN570" i="1" s="1"/>
  <c r="HN937" i="8"/>
  <c r="HF937" i="8"/>
  <c r="K1155" i="8"/>
  <c r="DS1155" i="8"/>
  <c r="H1181" i="8"/>
  <c r="GM622" i="1"/>
  <c r="GN622" i="1" s="1"/>
  <c r="K1151" i="8"/>
  <c r="DS1151" i="8"/>
  <c r="GM614" i="1"/>
  <c r="GN614" i="1" s="1"/>
  <c r="J1181" i="8"/>
  <c r="GM630" i="1"/>
  <c r="GN630" i="1" s="1"/>
  <c r="EI418" i="1"/>
  <c r="DJ19" i="7"/>
  <c r="K1124" i="8"/>
  <c r="FX19" i="7"/>
  <c r="I1116" i="8"/>
  <c r="I1096" i="8"/>
  <c r="I1087" i="8"/>
  <c r="EW19" i="7"/>
  <c r="H1145" i="8"/>
  <c r="CX19" i="7"/>
  <c r="EU19" i="7"/>
  <c r="DB19" i="7"/>
  <c r="K1107" i="8"/>
  <c r="I1108" i="8"/>
  <c r="GE19" i="7"/>
  <c r="FC19" i="7"/>
  <c r="I1110" i="8"/>
  <c r="I1112" i="8"/>
  <c r="FE19" i="7"/>
  <c r="FK19" i="7"/>
  <c r="IN19" i="7"/>
  <c r="I1118" i="8"/>
  <c r="P594" i="1"/>
  <c r="K1133" i="8"/>
  <c r="DT19" i="7"/>
  <c r="K1103" i="8"/>
  <c r="FB19" i="7"/>
  <c r="I1143" i="8"/>
  <c r="EZ19" i="7"/>
  <c r="I1140" i="8"/>
  <c r="FL19" i="7"/>
  <c r="I1119" i="8"/>
  <c r="IR19" i="7"/>
  <c r="H1144" i="8"/>
  <c r="CW19" i="7"/>
  <c r="ET19" i="7"/>
  <c r="GL1026" i="8"/>
  <c r="DQ1026" i="8"/>
  <c r="I1024" i="8" s="1"/>
  <c r="I1067" i="8"/>
  <c r="HA1080" i="8"/>
  <c r="H1080" i="8"/>
  <c r="U1073" i="8"/>
  <c r="DS1072" i="8"/>
  <c r="H1079" i="8"/>
  <c r="DS1068" i="8"/>
  <c r="K1068" i="8"/>
  <c r="HA1065" i="8"/>
  <c r="H1065" i="8"/>
  <c r="S1065" i="8"/>
  <c r="J1065" i="8" s="1"/>
  <c r="GM560" i="1"/>
  <c r="GN560" i="1" s="1"/>
  <c r="J1064" i="8"/>
  <c r="GM559" i="1"/>
  <c r="GN559" i="1" s="1"/>
  <c r="H1064" i="8"/>
  <c r="DS1044" i="8"/>
  <c r="K1044" i="8"/>
  <c r="HF1045" i="8"/>
  <c r="DQ1045" i="8"/>
  <c r="I1043" i="8" s="1"/>
  <c r="HB1045" i="8"/>
  <c r="I1045" i="8"/>
  <c r="HN1045" i="8"/>
  <c r="GL1045" i="8"/>
  <c r="HL1045" i="8"/>
  <c r="GJ1045" i="8"/>
  <c r="HA1038" i="8"/>
  <c r="H1038" i="8"/>
  <c r="J1037" i="8"/>
  <c r="GM526" i="1"/>
  <c r="GN526" i="1" s="1"/>
  <c r="GM498" i="1"/>
  <c r="GN498" i="1" s="1"/>
  <c r="DS1025" i="8"/>
  <c r="K1025" i="8"/>
  <c r="K1029" i="8"/>
  <c r="DS1029" i="8"/>
  <c r="H1037" i="8"/>
  <c r="GM549" i="1"/>
  <c r="GN549" i="1" s="1"/>
  <c r="F582" i="1"/>
  <c r="GM466" i="1"/>
  <c r="GN466" i="1" s="1"/>
  <c r="P585" i="1"/>
  <c r="AE418" i="1"/>
  <c r="K915" i="8"/>
  <c r="GM427" i="1"/>
  <c r="GN427" i="1" s="1"/>
  <c r="GM482" i="1"/>
  <c r="GN482" i="1" s="1"/>
  <c r="GM422" i="1"/>
  <c r="GN422" i="1" s="1"/>
  <c r="GM518" i="1"/>
  <c r="GN518" i="1" s="1"/>
  <c r="DS972" i="8"/>
  <c r="HA1022" i="8"/>
  <c r="H1022" i="8"/>
  <c r="CP536" i="1"/>
  <c r="O536" i="1" s="1"/>
  <c r="CP484" i="1"/>
  <c r="O484" i="1" s="1"/>
  <c r="GM484" i="1" s="1"/>
  <c r="GN484" i="1" s="1"/>
  <c r="GM521" i="1"/>
  <c r="GN521" i="1" s="1"/>
  <c r="GM478" i="1"/>
  <c r="GN478" i="1" s="1"/>
  <c r="CP453" i="1"/>
  <c r="O453" i="1" s="1"/>
  <c r="GM453" i="1" s="1"/>
  <c r="GN453" i="1" s="1"/>
  <c r="GM533" i="1"/>
  <c r="GN533" i="1" s="1"/>
  <c r="CP474" i="1"/>
  <c r="O474" i="1" s="1"/>
  <c r="GM474" i="1" s="1"/>
  <c r="GN474" i="1" s="1"/>
  <c r="CP463" i="1"/>
  <c r="O463" i="1" s="1"/>
  <c r="GM463" i="1" s="1"/>
  <c r="GN463" i="1" s="1"/>
  <c r="H967" i="8"/>
  <c r="J1021" i="8"/>
  <c r="H1021" i="8"/>
  <c r="HL1011" i="8"/>
  <c r="GJ1011" i="8"/>
  <c r="HF1011" i="8"/>
  <c r="DQ1011" i="8"/>
  <c r="I1009" i="8" s="1"/>
  <c r="HB1011" i="8"/>
  <c r="I1011" i="8"/>
  <c r="HN1011" i="8"/>
  <c r="GL1011" i="8"/>
  <c r="K1010" i="8"/>
  <c r="DS1010" i="8"/>
  <c r="GM539" i="1"/>
  <c r="GN539" i="1" s="1"/>
  <c r="GM480" i="1"/>
  <c r="GN480" i="1" s="1"/>
  <c r="I997" i="8"/>
  <c r="HA1007" i="8"/>
  <c r="H1007" i="8"/>
  <c r="H1006" i="8"/>
  <c r="DS998" i="8"/>
  <c r="K998" i="8"/>
  <c r="J1006" i="8"/>
  <c r="GM490" i="1"/>
  <c r="GN490" i="1" s="1"/>
  <c r="K986" i="8"/>
  <c r="DS986" i="8"/>
  <c r="DS990" i="8"/>
  <c r="GM527" i="1"/>
  <c r="GN527" i="1" s="1"/>
  <c r="HA983" i="8"/>
  <c r="H983" i="8"/>
  <c r="I972" i="8"/>
  <c r="ES575" i="1"/>
  <c r="P595" i="1" s="1"/>
  <c r="GM442" i="1"/>
  <c r="GN442" i="1" s="1"/>
  <c r="GM505" i="1"/>
  <c r="GN505" i="1" s="1"/>
  <c r="CP451" i="1"/>
  <c r="O451" i="1" s="1"/>
  <c r="GM451" i="1" s="1"/>
  <c r="GN451" i="1" s="1"/>
  <c r="GM383" i="1"/>
  <c r="GN383" i="1" s="1"/>
  <c r="HL972" i="8"/>
  <c r="HB972" i="8"/>
  <c r="GJ972" i="8"/>
  <c r="GM491" i="1"/>
  <c r="GN491" i="1" s="1"/>
  <c r="DV575" i="1"/>
  <c r="DV418" i="1" s="1"/>
  <c r="GL972" i="8"/>
  <c r="DQ972" i="8"/>
  <c r="I970" i="8" s="1"/>
  <c r="HN972" i="8"/>
  <c r="HF972" i="8"/>
  <c r="GM520" i="1"/>
  <c r="GN520" i="1" s="1"/>
  <c r="U976" i="8"/>
  <c r="DS971" i="8"/>
  <c r="K971" i="8"/>
  <c r="J982" i="8"/>
  <c r="H982" i="8"/>
  <c r="I953" i="8"/>
  <c r="HA968" i="8"/>
  <c r="H968" i="8"/>
  <c r="GM515" i="1"/>
  <c r="GN515" i="1" s="1"/>
  <c r="GM510" i="1"/>
  <c r="GN510" i="1" s="1"/>
  <c r="U957" i="8"/>
  <c r="K954" i="8"/>
  <c r="DS954" i="8"/>
  <c r="J967" i="8"/>
  <c r="HA951" i="8"/>
  <c r="H951" i="8"/>
  <c r="H950" i="8"/>
  <c r="GM508" i="1"/>
  <c r="GN508" i="1" s="1"/>
  <c r="GM500" i="1"/>
  <c r="GN500" i="1" s="1"/>
  <c r="U940" i="8"/>
  <c r="K936" i="8"/>
  <c r="DS936" i="8"/>
  <c r="J950" i="8"/>
  <c r="GM501" i="1"/>
  <c r="GN501" i="1" s="1"/>
  <c r="HA933" i="8"/>
  <c r="H933" i="8"/>
  <c r="J908" i="8"/>
  <c r="GM495" i="1"/>
  <c r="GN495" i="1" s="1"/>
  <c r="H932" i="8"/>
  <c r="J932" i="8"/>
  <c r="DS912" i="8"/>
  <c r="K912" i="8"/>
  <c r="HF913" i="8"/>
  <c r="DQ913" i="8"/>
  <c r="I911" i="8" s="1"/>
  <c r="HB913" i="8"/>
  <c r="I913" i="8"/>
  <c r="HN913" i="8"/>
  <c r="GL913" i="8"/>
  <c r="HL913" i="8"/>
  <c r="GJ913" i="8"/>
  <c r="GM487" i="1"/>
  <c r="GN487" i="1" s="1"/>
  <c r="HA909" i="8"/>
  <c r="H909" i="8"/>
  <c r="GM477" i="1"/>
  <c r="GN477" i="1" s="1"/>
  <c r="H908" i="8"/>
  <c r="K894" i="8"/>
  <c r="DS894" i="8"/>
  <c r="HF895" i="8"/>
  <c r="DQ895" i="8"/>
  <c r="I893" i="8" s="1"/>
  <c r="HB895" i="8"/>
  <c r="I895" i="8"/>
  <c r="HN895" i="8"/>
  <c r="GL895" i="8"/>
  <c r="HL895" i="8"/>
  <c r="GJ895" i="8"/>
  <c r="DS895" i="8"/>
  <c r="F594" i="1"/>
  <c r="I883" i="8"/>
  <c r="HA888" i="8"/>
  <c r="H888" i="8"/>
  <c r="S888" i="8"/>
  <c r="J888" i="8" s="1"/>
  <c r="K884" i="8"/>
  <c r="DS884" i="8"/>
  <c r="DS877" i="8"/>
  <c r="K877" i="8"/>
  <c r="I876" i="8"/>
  <c r="H881" i="8"/>
  <c r="HA881" i="8"/>
  <c r="HA874" i="8"/>
  <c r="H874" i="8"/>
  <c r="H873" i="8"/>
  <c r="GM429" i="1"/>
  <c r="GN429" i="1" s="1"/>
  <c r="DS862" i="8"/>
  <c r="K862" i="8"/>
  <c r="HF863" i="8"/>
  <c r="DQ863" i="8"/>
  <c r="I861" i="8" s="1"/>
  <c r="HB863" i="8"/>
  <c r="I863" i="8"/>
  <c r="HN863" i="8"/>
  <c r="GL863" i="8"/>
  <c r="HL863" i="8"/>
  <c r="GJ863" i="8"/>
  <c r="K863" i="8"/>
  <c r="DS863" i="8"/>
  <c r="GM455" i="1"/>
  <c r="GN455" i="1" s="1"/>
  <c r="HA859" i="8"/>
  <c r="H859" i="8"/>
  <c r="F585" i="1"/>
  <c r="GM456" i="1"/>
  <c r="GN456" i="1" s="1"/>
  <c r="DK575" i="1"/>
  <c r="S859" i="8"/>
  <c r="J859" i="8" s="1"/>
  <c r="I739" i="8"/>
  <c r="J858" i="8"/>
  <c r="GM431" i="1"/>
  <c r="GN431" i="1" s="1"/>
  <c r="HN846" i="8"/>
  <c r="GL846" i="8"/>
  <c r="HL846" i="8"/>
  <c r="GJ846" i="8"/>
  <c r="HF846" i="8"/>
  <c r="DQ846" i="8"/>
  <c r="I844" i="8" s="1"/>
  <c r="HB846" i="8"/>
  <c r="I846" i="8"/>
  <c r="H858" i="8"/>
  <c r="K845" i="8"/>
  <c r="DS845" i="8"/>
  <c r="K846" i="8"/>
  <c r="DS846" i="8"/>
  <c r="GM460" i="1"/>
  <c r="GN460" i="1" s="1"/>
  <c r="GM441" i="1"/>
  <c r="GN441" i="1" s="1"/>
  <c r="DZ418" i="1"/>
  <c r="GM440" i="1"/>
  <c r="GN440" i="1" s="1"/>
  <c r="EM418" i="1"/>
  <c r="GM428" i="1"/>
  <c r="GN428" i="1" s="1"/>
  <c r="GM424" i="1"/>
  <c r="GN424" i="1" s="1"/>
  <c r="CP449" i="1"/>
  <c r="O449" i="1" s="1"/>
  <c r="GM449" i="1" s="1"/>
  <c r="GN449" i="1" s="1"/>
  <c r="HB838" i="8"/>
  <c r="I838" i="8"/>
  <c r="HN838" i="8"/>
  <c r="GL838" i="8"/>
  <c r="HL838" i="8"/>
  <c r="GJ838" i="8"/>
  <c r="HF838" i="8"/>
  <c r="DQ838" i="8"/>
  <c r="I836" i="8" s="1"/>
  <c r="GM423" i="1"/>
  <c r="GN423" i="1" s="1"/>
  <c r="H825" i="8"/>
  <c r="R842" i="8"/>
  <c r="K837" i="8"/>
  <c r="DS837" i="8"/>
  <c r="K838" i="8"/>
  <c r="DS838" i="8"/>
  <c r="GM366" i="1"/>
  <c r="GN366" i="1" s="1"/>
  <c r="K829" i="8"/>
  <c r="DS829" i="8"/>
  <c r="HA834" i="8"/>
  <c r="H834" i="8"/>
  <c r="HB830" i="8"/>
  <c r="I830" i="8"/>
  <c r="HN830" i="8"/>
  <c r="GL830" i="8"/>
  <c r="HL830" i="8"/>
  <c r="GJ830" i="8"/>
  <c r="HF830" i="8"/>
  <c r="DQ830" i="8"/>
  <c r="I828" i="8" s="1"/>
  <c r="K830" i="8"/>
  <c r="DS830" i="8"/>
  <c r="HA826" i="8"/>
  <c r="H826" i="8"/>
  <c r="K739" i="8"/>
  <c r="GM356" i="1"/>
  <c r="GN356" i="1" s="1"/>
  <c r="DM418" i="1"/>
  <c r="P597" i="1"/>
  <c r="GM438" i="1"/>
  <c r="GN438" i="1" s="1"/>
  <c r="K793" i="8"/>
  <c r="DS793" i="8"/>
  <c r="K738" i="8"/>
  <c r="J825" i="8"/>
  <c r="HF794" i="8"/>
  <c r="DQ794" i="8"/>
  <c r="I792" i="8" s="1"/>
  <c r="HB794" i="8"/>
  <c r="I794" i="8"/>
  <c r="HN794" i="8"/>
  <c r="GL794" i="8"/>
  <c r="HL794" i="8"/>
  <c r="GJ794" i="8"/>
  <c r="K794" i="8"/>
  <c r="AZ575" i="1"/>
  <c r="AZ418" i="1" s="1"/>
  <c r="GM446" i="1"/>
  <c r="GN446" i="1" s="1"/>
  <c r="ED575" i="1"/>
  <c r="ED418" i="1" s="1"/>
  <c r="GM434" i="1"/>
  <c r="GN434" i="1" s="1"/>
  <c r="EL220" i="1"/>
  <c r="K773" i="8"/>
  <c r="DR17" i="7"/>
  <c r="H787" i="8"/>
  <c r="CX17" i="7"/>
  <c r="EU17" i="7"/>
  <c r="I754" i="8"/>
  <c r="FE17" i="7"/>
  <c r="P395" i="1"/>
  <c r="K765" i="8"/>
  <c r="DI17" i="7"/>
  <c r="K774" i="8"/>
  <c r="K763" i="8"/>
  <c r="DS17" i="7"/>
  <c r="EM220" i="1"/>
  <c r="K775" i="8"/>
  <c r="DT17" i="7"/>
  <c r="H786" i="8"/>
  <c r="CW17" i="7"/>
  <c r="ET17" i="7"/>
  <c r="EZ17" i="7"/>
  <c r="I782" i="8"/>
  <c r="I750" i="8"/>
  <c r="GE17" i="7"/>
  <c r="FC17" i="7"/>
  <c r="I752" i="8"/>
  <c r="P396" i="1"/>
  <c r="DJ17" i="7"/>
  <c r="K766" i="8"/>
  <c r="FK17" i="7"/>
  <c r="IN17" i="7"/>
  <c r="I760" i="8"/>
  <c r="FB17" i="7"/>
  <c r="I785" i="8"/>
  <c r="FX17" i="7"/>
  <c r="I758" i="8"/>
  <c r="I738" i="8"/>
  <c r="I729" i="8"/>
  <c r="EW17" i="7"/>
  <c r="FL17" i="7"/>
  <c r="I761" i="8"/>
  <c r="IR17" i="7"/>
  <c r="GM384" i="1"/>
  <c r="GN384" i="1" s="1"/>
  <c r="HA722" i="8"/>
  <c r="H722" i="8"/>
  <c r="GM317" i="1"/>
  <c r="GN317" i="1" s="1"/>
  <c r="CP382" i="1"/>
  <c r="O382" i="1" s="1"/>
  <c r="GM382" i="1" s="1"/>
  <c r="GN382" i="1" s="1"/>
  <c r="GM342" i="1"/>
  <c r="GN342" i="1" s="1"/>
  <c r="K713" i="8"/>
  <c r="DS713" i="8"/>
  <c r="GM364" i="1"/>
  <c r="GN364" i="1" s="1"/>
  <c r="GM163" i="1"/>
  <c r="GN163" i="1" s="1"/>
  <c r="GM374" i="1"/>
  <c r="GN374" i="1" s="1"/>
  <c r="GM371" i="1"/>
  <c r="GN371" i="1" s="1"/>
  <c r="HF714" i="8"/>
  <c r="DQ714" i="8"/>
  <c r="I712" i="8" s="1"/>
  <c r="HB714" i="8"/>
  <c r="I714" i="8"/>
  <c r="HN714" i="8"/>
  <c r="GL714" i="8"/>
  <c r="HL714" i="8"/>
  <c r="GJ714" i="8"/>
  <c r="GM367" i="1"/>
  <c r="GN367" i="1" s="1"/>
  <c r="GM338" i="1"/>
  <c r="GN338" i="1" s="1"/>
  <c r="HN655" i="8"/>
  <c r="HA710" i="8"/>
  <c r="H710" i="8"/>
  <c r="GM372" i="1"/>
  <c r="GN372" i="1" s="1"/>
  <c r="GM368" i="1"/>
  <c r="GN368" i="1" s="1"/>
  <c r="GM370" i="1"/>
  <c r="GN370" i="1" s="1"/>
  <c r="GM331" i="1"/>
  <c r="GN331" i="1" s="1"/>
  <c r="GM343" i="1"/>
  <c r="GN343" i="1" s="1"/>
  <c r="J709" i="8"/>
  <c r="GM379" i="1"/>
  <c r="GN379" i="1" s="1"/>
  <c r="GM332" i="1"/>
  <c r="GN332" i="1" s="1"/>
  <c r="DS698" i="8"/>
  <c r="K698" i="8"/>
  <c r="H709" i="8"/>
  <c r="CP376" i="1"/>
  <c r="O376" i="1" s="1"/>
  <c r="GM376" i="1" s="1"/>
  <c r="GN376" i="1" s="1"/>
  <c r="HF699" i="8"/>
  <c r="DQ699" i="8"/>
  <c r="I697" i="8" s="1"/>
  <c r="HB699" i="8"/>
  <c r="I699" i="8"/>
  <c r="HN699" i="8"/>
  <c r="GL699" i="8"/>
  <c r="HL699" i="8"/>
  <c r="GJ699" i="8"/>
  <c r="K699" i="8"/>
  <c r="DS699" i="8"/>
  <c r="HL675" i="8"/>
  <c r="HB675" i="8"/>
  <c r="GL675" i="8"/>
  <c r="DQ675" i="8"/>
  <c r="I673" i="8" s="1"/>
  <c r="GM349" i="1"/>
  <c r="GN349" i="1" s="1"/>
  <c r="GM335" i="1"/>
  <c r="GN335" i="1" s="1"/>
  <c r="HN675" i="8"/>
  <c r="HF675" i="8"/>
  <c r="R695" i="8"/>
  <c r="H695" i="8" s="1"/>
  <c r="CP320" i="1"/>
  <c r="O320" i="1" s="1"/>
  <c r="GM320" i="1" s="1"/>
  <c r="GN320" i="1" s="1"/>
  <c r="GJ675" i="8"/>
  <c r="HN613" i="8"/>
  <c r="HF655" i="8"/>
  <c r="GM322" i="1"/>
  <c r="GN322" i="1" s="1"/>
  <c r="GM339" i="1"/>
  <c r="GN339" i="1" s="1"/>
  <c r="GM358" i="1"/>
  <c r="GN358" i="1" s="1"/>
  <c r="GM58" i="1"/>
  <c r="GN58" i="1" s="1"/>
  <c r="GM362" i="1"/>
  <c r="GN362" i="1" s="1"/>
  <c r="GM350" i="1"/>
  <c r="GN350" i="1" s="1"/>
  <c r="GM348" i="1"/>
  <c r="GN348" i="1" s="1"/>
  <c r="GM336" i="1"/>
  <c r="GN336" i="1" s="1"/>
  <c r="GM326" i="1"/>
  <c r="GN326" i="1" s="1"/>
  <c r="GM334" i="1"/>
  <c r="GN334" i="1" s="1"/>
  <c r="J694" i="8"/>
  <c r="H694" i="8"/>
  <c r="DS674" i="8"/>
  <c r="K674" i="8"/>
  <c r="GM287" i="1"/>
  <c r="GN287" i="1" s="1"/>
  <c r="K677" i="8"/>
  <c r="DS677" i="8"/>
  <c r="GM369" i="1"/>
  <c r="GN369" i="1" s="1"/>
  <c r="GM360" i="1"/>
  <c r="GN360" i="1" s="1"/>
  <c r="GM340" i="1"/>
  <c r="GN340" i="1" s="1"/>
  <c r="GM353" i="1"/>
  <c r="GN353" i="1" s="1"/>
  <c r="GM365" i="1"/>
  <c r="GN365" i="1" s="1"/>
  <c r="GM344" i="1"/>
  <c r="GN344" i="1" s="1"/>
  <c r="GJ655" i="8"/>
  <c r="I655" i="8"/>
  <c r="GM328" i="1"/>
  <c r="GN328" i="1" s="1"/>
  <c r="DS633" i="8"/>
  <c r="HL655" i="8"/>
  <c r="HB655" i="8"/>
  <c r="R671" i="8"/>
  <c r="H671" i="8" s="1"/>
  <c r="GM325" i="1"/>
  <c r="GN325" i="1" s="1"/>
  <c r="GL655" i="8"/>
  <c r="GM324" i="1"/>
  <c r="GN324" i="1" s="1"/>
  <c r="U655" i="8"/>
  <c r="CP346" i="1"/>
  <c r="O346" i="1" s="1"/>
  <c r="GM346" i="1" s="1"/>
  <c r="GN346" i="1" s="1"/>
  <c r="GM333" i="1"/>
  <c r="GN333" i="1" s="1"/>
  <c r="GM323" i="1"/>
  <c r="GN323" i="1" s="1"/>
  <c r="I653" i="8"/>
  <c r="GM283" i="1"/>
  <c r="GN283" i="1" s="1"/>
  <c r="GM309" i="1"/>
  <c r="GN309" i="1" s="1"/>
  <c r="HF613" i="8"/>
  <c r="GM352" i="1"/>
  <c r="GN352" i="1" s="1"/>
  <c r="GM327" i="1"/>
  <c r="GN327" i="1" s="1"/>
  <c r="GJ613" i="8"/>
  <c r="I613" i="8"/>
  <c r="HL613" i="8"/>
  <c r="HB613" i="8"/>
  <c r="R627" i="8"/>
  <c r="HA627" i="8" s="1"/>
  <c r="H670" i="8"/>
  <c r="J670" i="8"/>
  <c r="GM351" i="1"/>
  <c r="GN351" i="1" s="1"/>
  <c r="U657" i="8"/>
  <c r="GM267" i="1"/>
  <c r="GN267" i="1" s="1"/>
  <c r="GM312" i="1"/>
  <c r="GN312" i="1" s="1"/>
  <c r="GL613" i="8"/>
  <c r="K654" i="8"/>
  <c r="DS654" i="8"/>
  <c r="GM355" i="1"/>
  <c r="GN355" i="1" s="1"/>
  <c r="GM347" i="1"/>
  <c r="GN347" i="1" s="1"/>
  <c r="GM341" i="1"/>
  <c r="GN341" i="1" s="1"/>
  <c r="HA651" i="8"/>
  <c r="H651" i="8"/>
  <c r="H650" i="8"/>
  <c r="DS630" i="8"/>
  <c r="K630" i="8"/>
  <c r="J650" i="8"/>
  <c r="CP330" i="1"/>
  <c r="O330" i="1" s="1"/>
  <c r="GM330" i="1" s="1"/>
  <c r="GN330" i="1" s="1"/>
  <c r="HF631" i="8"/>
  <c r="DQ631" i="8"/>
  <c r="I629" i="8" s="1"/>
  <c r="HB631" i="8"/>
  <c r="I631" i="8"/>
  <c r="HN631" i="8"/>
  <c r="GL631" i="8"/>
  <c r="HL631" i="8"/>
  <c r="GJ631" i="8"/>
  <c r="K631" i="8"/>
  <c r="DS631" i="8"/>
  <c r="GM337" i="1"/>
  <c r="GN337" i="1" s="1"/>
  <c r="GM318" i="1"/>
  <c r="GN318" i="1" s="1"/>
  <c r="GM313" i="1"/>
  <c r="GN313" i="1" s="1"/>
  <c r="HB601" i="8"/>
  <c r="I611" i="8"/>
  <c r="GM321" i="1"/>
  <c r="GN321" i="1" s="1"/>
  <c r="H626" i="8"/>
  <c r="K612" i="8"/>
  <c r="DS612" i="8"/>
  <c r="HL601" i="8"/>
  <c r="J626" i="8"/>
  <c r="GM316" i="1"/>
  <c r="GN316" i="1" s="1"/>
  <c r="GM314" i="1"/>
  <c r="GN314" i="1" s="1"/>
  <c r="GM299" i="1"/>
  <c r="GN299" i="1" s="1"/>
  <c r="HA609" i="8"/>
  <c r="H609" i="8"/>
  <c r="GL601" i="8"/>
  <c r="DQ601" i="8"/>
  <c r="I599" i="8" s="1"/>
  <c r="GM277" i="1"/>
  <c r="GN277" i="1" s="1"/>
  <c r="DS601" i="8"/>
  <c r="HN601" i="8"/>
  <c r="HF601" i="8"/>
  <c r="GJ601" i="8"/>
  <c r="I601" i="8"/>
  <c r="K600" i="8"/>
  <c r="DS600" i="8"/>
  <c r="GM307" i="1"/>
  <c r="GN307" i="1" s="1"/>
  <c r="GM298" i="1"/>
  <c r="GN298" i="1" s="1"/>
  <c r="GM293" i="1"/>
  <c r="GN293" i="1" s="1"/>
  <c r="GM273" i="1"/>
  <c r="GN273" i="1" s="1"/>
  <c r="GM295" i="1"/>
  <c r="GN295" i="1" s="1"/>
  <c r="GM276" i="1"/>
  <c r="GN276" i="1" s="1"/>
  <c r="S597" i="8"/>
  <c r="J597" i="8" s="1"/>
  <c r="GM308" i="1"/>
  <c r="GN308" i="1" s="1"/>
  <c r="H597" i="8"/>
  <c r="HA597" i="8"/>
  <c r="GM282" i="1"/>
  <c r="GN282" i="1" s="1"/>
  <c r="I588" i="8"/>
  <c r="DS589" i="8"/>
  <c r="K589" i="8"/>
  <c r="GM310" i="1"/>
  <c r="GN310" i="1" s="1"/>
  <c r="GM305" i="1"/>
  <c r="GN305" i="1" s="1"/>
  <c r="J585" i="8"/>
  <c r="HA586" i="8"/>
  <c r="H586" i="8"/>
  <c r="GM284" i="1"/>
  <c r="GN284" i="1" s="1"/>
  <c r="GM289" i="1"/>
  <c r="GN289" i="1" s="1"/>
  <c r="GM268" i="1"/>
  <c r="GN268" i="1" s="1"/>
  <c r="DS579" i="8"/>
  <c r="DS574" i="8"/>
  <c r="K574" i="8"/>
  <c r="H585" i="8"/>
  <c r="HF575" i="8"/>
  <c r="DQ575" i="8"/>
  <c r="I573" i="8" s="1"/>
  <c r="HB575" i="8"/>
  <c r="I575" i="8"/>
  <c r="HN575" i="8"/>
  <c r="GL575" i="8"/>
  <c r="HL575" i="8"/>
  <c r="GJ575" i="8"/>
  <c r="CP306" i="1"/>
  <c r="O306" i="1" s="1"/>
  <c r="GM306" i="1" s="1"/>
  <c r="GN306" i="1" s="1"/>
  <c r="GM302" i="1"/>
  <c r="GN302" i="1" s="1"/>
  <c r="GM297" i="1"/>
  <c r="GN297" i="1" s="1"/>
  <c r="I560" i="8"/>
  <c r="CP272" i="1"/>
  <c r="O272" i="1" s="1"/>
  <c r="GM272" i="1" s="1"/>
  <c r="GN272" i="1" s="1"/>
  <c r="HA571" i="8"/>
  <c r="H571" i="8"/>
  <c r="GM250" i="1"/>
  <c r="GN250" i="1" s="1"/>
  <c r="GM285" i="1"/>
  <c r="GN285" i="1" s="1"/>
  <c r="GM280" i="1"/>
  <c r="GN280" i="1" s="1"/>
  <c r="GM292" i="1"/>
  <c r="GN292" i="1" s="1"/>
  <c r="GM304" i="1"/>
  <c r="GN304" i="1" s="1"/>
  <c r="H570" i="8"/>
  <c r="DS561" i="8"/>
  <c r="K561" i="8"/>
  <c r="K563" i="8"/>
  <c r="DS563" i="8"/>
  <c r="GM275" i="1"/>
  <c r="GN275" i="1" s="1"/>
  <c r="J570" i="8"/>
  <c r="GM300" i="1"/>
  <c r="GN300" i="1" s="1"/>
  <c r="GM278" i="1"/>
  <c r="GN278" i="1" s="1"/>
  <c r="GM303" i="1"/>
  <c r="GN303" i="1" s="1"/>
  <c r="GM281" i="1"/>
  <c r="GN281" i="1" s="1"/>
  <c r="GM294" i="1"/>
  <c r="GN294" i="1" s="1"/>
  <c r="I544" i="8"/>
  <c r="GM274" i="1"/>
  <c r="GN274" i="1" s="1"/>
  <c r="GM279" i="1"/>
  <c r="GN279" i="1" s="1"/>
  <c r="H558" i="8"/>
  <c r="HA558" i="8"/>
  <c r="GM240" i="1"/>
  <c r="GN240" i="1" s="1"/>
  <c r="DS503" i="8"/>
  <c r="GM262" i="1"/>
  <c r="GN262" i="1" s="1"/>
  <c r="DS546" i="8"/>
  <c r="CP290" i="1"/>
  <c r="O290" i="1" s="1"/>
  <c r="GM290" i="1" s="1"/>
  <c r="GN290" i="1" s="1"/>
  <c r="GM296" i="1"/>
  <c r="GN296" i="1" s="1"/>
  <c r="H512" i="8"/>
  <c r="J512" i="8"/>
  <c r="GM266" i="1"/>
  <c r="GN266" i="1" s="1"/>
  <c r="H557" i="8"/>
  <c r="DS545" i="8"/>
  <c r="K545" i="8"/>
  <c r="K549" i="8"/>
  <c r="DS549" i="8"/>
  <c r="GM263" i="1"/>
  <c r="GN263" i="1" s="1"/>
  <c r="J557" i="8"/>
  <c r="GM291" i="1"/>
  <c r="GN291" i="1" s="1"/>
  <c r="EI220" i="1"/>
  <c r="GM260" i="1"/>
  <c r="GN260" i="1" s="1"/>
  <c r="GM286" i="1"/>
  <c r="GN286" i="1" s="1"/>
  <c r="H542" i="8"/>
  <c r="GM241" i="1"/>
  <c r="GN241" i="1" s="1"/>
  <c r="GM288" i="1"/>
  <c r="GN288" i="1" s="1"/>
  <c r="I518" i="8"/>
  <c r="GM269" i="1"/>
  <c r="GN269" i="1" s="1"/>
  <c r="HN503" i="8"/>
  <c r="K519" i="8"/>
  <c r="DS519" i="8"/>
  <c r="U522" i="8"/>
  <c r="H541" i="8"/>
  <c r="J541" i="8"/>
  <c r="GM258" i="1"/>
  <c r="GN258" i="1" s="1"/>
  <c r="I501" i="8"/>
  <c r="R513" i="8"/>
  <c r="P404" i="1"/>
  <c r="GM252" i="1"/>
  <c r="GN252" i="1" s="1"/>
  <c r="GJ503" i="8"/>
  <c r="I503" i="8"/>
  <c r="GM239" i="1"/>
  <c r="GN239" i="1" s="1"/>
  <c r="GM251" i="1"/>
  <c r="GN251" i="1" s="1"/>
  <c r="HL503" i="8"/>
  <c r="HB503" i="8"/>
  <c r="ES386" i="1"/>
  <c r="DW17" i="10" s="1"/>
  <c r="GM248" i="1"/>
  <c r="GN248" i="1" s="1"/>
  <c r="GL503" i="8"/>
  <c r="GM261" i="1"/>
  <c r="GN261" i="1" s="1"/>
  <c r="DS502" i="8"/>
  <c r="K502" i="8"/>
  <c r="GM265" i="1"/>
  <c r="GN265" i="1" s="1"/>
  <c r="F396" i="1"/>
  <c r="HA499" i="8"/>
  <c r="H499" i="8"/>
  <c r="GM247" i="1"/>
  <c r="GN247" i="1" s="1"/>
  <c r="GM259" i="1"/>
  <c r="GN259" i="1" s="1"/>
  <c r="GM242" i="1"/>
  <c r="GN242" i="1" s="1"/>
  <c r="GM256" i="1"/>
  <c r="GN256" i="1" s="1"/>
  <c r="AP220" i="1"/>
  <c r="GM245" i="1"/>
  <c r="GN245" i="1" s="1"/>
  <c r="DS486" i="8"/>
  <c r="K486" i="8"/>
  <c r="H498" i="8"/>
  <c r="GM237" i="1"/>
  <c r="GN237" i="1" s="1"/>
  <c r="AQ769" i="1"/>
  <c r="AQ805" i="1" s="1"/>
  <c r="GM254" i="1"/>
  <c r="GN254" i="1" s="1"/>
  <c r="J498" i="8"/>
  <c r="CP257" i="1"/>
  <c r="O257" i="1" s="1"/>
  <c r="GM257" i="1" s="1"/>
  <c r="GN257" i="1" s="1"/>
  <c r="HF487" i="8"/>
  <c r="DQ487" i="8"/>
  <c r="I485" i="8" s="1"/>
  <c r="HB487" i="8"/>
  <c r="I487" i="8"/>
  <c r="HN487" i="8"/>
  <c r="GL487" i="8"/>
  <c r="HL487" i="8"/>
  <c r="GJ487" i="8"/>
  <c r="EP386" i="1"/>
  <c r="ER386" i="1"/>
  <c r="P397" i="1" s="1"/>
  <c r="GM230" i="1"/>
  <c r="GN230" i="1" s="1"/>
  <c r="S483" i="8"/>
  <c r="J483" i="8" s="1"/>
  <c r="I465" i="8"/>
  <c r="R483" i="8"/>
  <c r="GM231" i="1"/>
  <c r="GN231" i="1" s="1"/>
  <c r="HN467" i="8"/>
  <c r="AT220" i="1"/>
  <c r="K435" i="8"/>
  <c r="P405" i="1"/>
  <c r="AG220" i="1"/>
  <c r="GJ467" i="8"/>
  <c r="I467" i="8"/>
  <c r="K466" i="8"/>
  <c r="DS466" i="8"/>
  <c r="K469" i="8"/>
  <c r="GM236" i="1"/>
  <c r="GN236" i="1" s="1"/>
  <c r="HL467" i="8"/>
  <c r="HB467" i="8"/>
  <c r="H482" i="8"/>
  <c r="GM255" i="1"/>
  <c r="GN255" i="1" s="1"/>
  <c r="GM238" i="1"/>
  <c r="GN238" i="1" s="1"/>
  <c r="GL467" i="8"/>
  <c r="J482" i="8"/>
  <c r="GM233" i="1"/>
  <c r="GN233" i="1" s="1"/>
  <c r="GM243" i="1"/>
  <c r="GN243" i="1" s="1"/>
  <c r="GM232" i="1"/>
  <c r="GN232" i="1" s="1"/>
  <c r="J462" i="8"/>
  <c r="H463" i="8"/>
  <c r="HA463" i="8"/>
  <c r="DO386" i="1"/>
  <c r="DM17" i="10" s="1"/>
  <c r="GM169" i="1"/>
  <c r="GN169" i="1" s="1"/>
  <c r="EH220" i="1"/>
  <c r="GJ435" i="8"/>
  <c r="GM160" i="1"/>
  <c r="GN160" i="1" s="1"/>
  <c r="HF435" i="8"/>
  <c r="H462" i="8"/>
  <c r="K448" i="8"/>
  <c r="DS448" i="8"/>
  <c r="DK386" i="1"/>
  <c r="EA220" i="1"/>
  <c r="GM159" i="1"/>
  <c r="GN159" i="1" s="1"/>
  <c r="HN435" i="8"/>
  <c r="AZ386" i="1"/>
  <c r="CJ220" i="1"/>
  <c r="GM223" i="1"/>
  <c r="GN223" i="1" s="1"/>
  <c r="I435" i="8"/>
  <c r="HF449" i="8"/>
  <c r="DQ449" i="8"/>
  <c r="I447" i="8" s="1"/>
  <c r="HB449" i="8"/>
  <c r="I449" i="8"/>
  <c r="HN449" i="8"/>
  <c r="GL449" i="8"/>
  <c r="HL449" i="8"/>
  <c r="GJ449" i="8"/>
  <c r="U449" i="8"/>
  <c r="CP235" i="1"/>
  <c r="O235" i="1" s="1"/>
  <c r="GM235" i="1" s="1"/>
  <c r="GN235" i="1" s="1"/>
  <c r="GL341" i="8"/>
  <c r="GJ421" i="8"/>
  <c r="HL435" i="8"/>
  <c r="HB435" i="8"/>
  <c r="V386" i="1"/>
  <c r="V220" i="1" s="1"/>
  <c r="GM173" i="1"/>
  <c r="GN173" i="1" s="1"/>
  <c r="HB421" i="8"/>
  <c r="GL435" i="8"/>
  <c r="DQ435" i="8"/>
  <c r="I433" i="8" s="1"/>
  <c r="HA445" i="8"/>
  <c r="H445" i="8"/>
  <c r="HB341" i="8"/>
  <c r="EC386" i="1"/>
  <c r="DP386" i="1" s="1"/>
  <c r="F405" i="1"/>
  <c r="AE220" i="1"/>
  <c r="I421" i="8"/>
  <c r="DL386" i="1"/>
  <c r="DL17" i="10" s="1"/>
  <c r="GM224" i="1"/>
  <c r="GN224" i="1" s="1"/>
  <c r="H444" i="8"/>
  <c r="K434" i="8"/>
  <c r="DS434" i="8"/>
  <c r="GM54" i="1"/>
  <c r="GN54" i="1" s="1"/>
  <c r="DQ341" i="8"/>
  <c r="I339" i="8" s="1"/>
  <c r="HL421" i="8"/>
  <c r="DQ421" i="8"/>
  <c r="I419" i="8" s="1"/>
  <c r="GM229" i="1"/>
  <c r="GN229" i="1" s="1"/>
  <c r="U437" i="8"/>
  <c r="GM166" i="1"/>
  <c r="GN166" i="1" s="1"/>
  <c r="GM185" i="1"/>
  <c r="GN185" i="1" s="1"/>
  <c r="GL421" i="8"/>
  <c r="R431" i="8"/>
  <c r="GM123" i="1"/>
  <c r="GN123" i="1" s="1"/>
  <c r="GM227" i="1"/>
  <c r="GN227" i="1" s="1"/>
  <c r="U386" i="1"/>
  <c r="U220" i="1" s="1"/>
  <c r="W386" i="1"/>
  <c r="W220" i="1" s="1"/>
  <c r="K421" i="8"/>
  <c r="HN421" i="8"/>
  <c r="K365" i="8"/>
  <c r="GM138" i="1"/>
  <c r="GN138" i="1" s="1"/>
  <c r="DQ326" i="8"/>
  <c r="I324" i="8" s="1"/>
  <c r="GM178" i="1"/>
  <c r="GN178" i="1" s="1"/>
  <c r="DS326" i="8"/>
  <c r="H430" i="8"/>
  <c r="CG220" i="1"/>
  <c r="AX386" i="1"/>
  <c r="HL341" i="8"/>
  <c r="DZ220" i="1"/>
  <c r="GM165" i="1"/>
  <c r="GN165" i="1" s="1"/>
  <c r="GM226" i="1"/>
  <c r="GN226" i="1" s="1"/>
  <c r="GM151" i="1"/>
  <c r="GN151" i="1" s="1"/>
  <c r="K366" i="8"/>
  <c r="GM179" i="1"/>
  <c r="GN179" i="1" s="1"/>
  <c r="H414" i="8"/>
  <c r="EU15" i="7"/>
  <c r="CX15" i="7"/>
  <c r="I366" i="8"/>
  <c r="I381" i="8"/>
  <c r="FE15" i="7"/>
  <c r="I377" i="8"/>
  <c r="GE15" i="7"/>
  <c r="FC15" i="7"/>
  <c r="I379" i="8"/>
  <c r="FB15" i="7"/>
  <c r="I412" i="8"/>
  <c r="P195" i="1"/>
  <c r="K380" i="8"/>
  <c r="DG15" i="7"/>
  <c r="EM769" i="1"/>
  <c r="K402" i="8"/>
  <c r="DT15" i="7"/>
  <c r="P197" i="1"/>
  <c r="K392" i="8"/>
  <c r="DI15" i="7"/>
  <c r="K401" i="8"/>
  <c r="K390" i="8"/>
  <c r="DS15" i="7"/>
  <c r="P206" i="1"/>
  <c r="K400" i="8"/>
  <c r="DR15" i="7"/>
  <c r="EZ15" i="7"/>
  <c r="I409" i="8"/>
  <c r="K341" i="8"/>
  <c r="HN341" i="8"/>
  <c r="HF341" i="8"/>
  <c r="I388" i="8"/>
  <c r="IR15" i="7"/>
  <c r="FL15" i="7"/>
  <c r="FK15" i="7"/>
  <c r="IN15" i="7"/>
  <c r="I387" i="8"/>
  <c r="I385" i="8"/>
  <c r="I356" i="8"/>
  <c r="EW15" i="7"/>
  <c r="FX15" i="7"/>
  <c r="I365" i="8"/>
  <c r="EI26" i="1"/>
  <c r="K393" i="8"/>
  <c r="DJ15" i="7"/>
  <c r="GM146" i="1"/>
  <c r="GN146" i="1" s="1"/>
  <c r="GM181" i="1"/>
  <c r="GN181" i="1" s="1"/>
  <c r="DS329" i="8"/>
  <c r="GJ341" i="8"/>
  <c r="I341" i="8"/>
  <c r="GM149" i="1"/>
  <c r="GN149" i="1" s="1"/>
  <c r="GM152" i="1"/>
  <c r="GN152" i="1" s="1"/>
  <c r="GM184" i="1"/>
  <c r="GN184" i="1" s="1"/>
  <c r="GM175" i="1"/>
  <c r="GN175" i="1" s="1"/>
  <c r="HA349" i="8"/>
  <c r="H349" i="8"/>
  <c r="GM97" i="1"/>
  <c r="GN97" i="1" s="1"/>
  <c r="GM182" i="1"/>
  <c r="GN182" i="1" s="1"/>
  <c r="GM156" i="1"/>
  <c r="GN156" i="1" s="1"/>
  <c r="GM174" i="1"/>
  <c r="GN174" i="1" s="1"/>
  <c r="DS330" i="8"/>
  <c r="K340" i="8"/>
  <c r="DS340" i="8"/>
  <c r="GM186" i="1"/>
  <c r="GN186" i="1" s="1"/>
  <c r="GL326" i="8"/>
  <c r="GM161" i="1"/>
  <c r="GN161" i="1" s="1"/>
  <c r="GM180" i="1"/>
  <c r="GN180" i="1" s="1"/>
  <c r="HN326" i="8"/>
  <c r="HF326" i="8"/>
  <c r="R337" i="8"/>
  <c r="GM47" i="1"/>
  <c r="GN47" i="1" s="1"/>
  <c r="GM137" i="1"/>
  <c r="GN137" i="1" s="1"/>
  <c r="DQ302" i="8"/>
  <c r="I300" i="8" s="1"/>
  <c r="GM170" i="1"/>
  <c r="GN170" i="1" s="1"/>
  <c r="GJ326" i="8"/>
  <c r="I326" i="8"/>
  <c r="HL326" i="8"/>
  <c r="DS282" i="8"/>
  <c r="K304" i="8"/>
  <c r="GM162" i="1"/>
  <c r="GN162" i="1" s="1"/>
  <c r="H336" i="8"/>
  <c r="GM176" i="1"/>
  <c r="GN176" i="1" s="1"/>
  <c r="GM139" i="1"/>
  <c r="GN139" i="1" s="1"/>
  <c r="GM135" i="1"/>
  <c r="GN135" i="1" s="1"/>
  <c r="GM153" i="1"/>
  <c r="GN153" i="1" s="1"/>
  <c r="GL302" i="8"/>
  <c r="GM142" i="1"/>
  <c r="GN142" i="1" s="1"/>
  <c r="DS325" i="8"/>
  <c r="K325" i="8"/>
  <c r="K285" i="8"/>
  <c r="J336" i="8"/>
  <c r="GM155" i="1"/>
  <c r="GN155" i="1" s="1"/>
  <c r="GM145" i="1"/>
  <c r="GN145" i="1" s="1"/>
  <c r="HF302" i="8"/>
  <c r="GM168" i="1"/>
  <c r="GN168" i="1" s="1"/>
  <c r="I258" i="8"/>
  <c r="GM134" i="1"/>
  <c r="GN134" i="1" s="1"/>
  <c r="R278" i="8"/>
  <c r="HA278" i="8" s="1"/>
  <c r="DS284" i="8"/>
  <c r="GJ258" i="8"/>
  <c r="GM167" i="1"/>
  <c r="GN167" i="1" s="1"/>
  <c r="GM143" i="1"/>
  <c r="GN143" i="1" s="1"/>
  <c r="HL302" i="8"/>
  <c r="GM171" i="1"/>
  <c r="GN171" i="1" s="1"/>
  <c r="HL258" i="8"/>
  <c r="HB258" i="8"/>
  <c r="GM124" i="1"/>
  <c r="GN124" i="1" s="1"/>
  <c r="R322" i="8"/>
  <c r="GL258" i="8"/>
  <c r="DQ258" i="8"/>
  <c r="I256" i="8" s="1"/>
  <c r="GM130" i="1"/>
  <c r="GN130" i="1" s="1"/>
  <c r="GM129" i="1"/>
  <c r="GN129" i="1" s="1"/>
  <c r="HN258" i="8"/>
  <c r="CP148" i="1"/>
  <c r="O148" i="1" s="1"/>
  <c r="GM148" i="1" s="1"/>
  <c r="GN148" i="1" s="1"/>
  <c r="DS302" i="8"/>
  <c r="HN302" i="8"/>
  <c r="GM141" i="1"/>
  <c r="GN141" i="1" s="1"/>
  <c r="HB302" i="8"/>
  <c r="GM172" i="1"/>
  <c r="GN172" i="1" s="1"/>
  <c r="GM157" i="1"/>
  <c r="GN157" i="1" s="1"/>
  <c r="GM120" i="1"/>
  <c r="GN120" i="1" s="1"/>
  <c r="GJ302" i="8"/>
  <c r="GM115" i="1"/>
  <c r="GN115" i="1" s="1"/>
  <c r="GM133" i="1"/>
  <c r="GN133" i="1" s="1"/>
  <c r="J321" i="8"/>
  <c r="DS301" i="8"/>
  <c r="K301" i="8"/>
  <c r="H321" i="8"/>
  <c r="GM132" i="1"/>
  <c r="GN132" i="1" s="1"/>
  <c r="GM57" i="1"/>
  <c r="GN57" i="1" s="1"/>
  <c r="GM125" i="1"/>
  <c r="GN125" i="1" s="1"/>
  <c r="HA298" i="8"/>
  <c r="H298" i="8"/>
  <c r="S298" i="8"/>
  <c r="J298" i="8" s="1"/>
  <c r="GM73" i="1"/>
  <c r="GN73" i="1" s="1"/>
  <c r="U258" i="8"/>
  <c r="DS258" i="8" s="1"/>
  <c r="GM91" i="1"/>
  <c r="GN91" i="1" s="1"/>
  <c r="GM89" i="1"/>
  <c r="GN89" i="1" s="1"/>
  <c r="J277" i="8"/>
  <c r="I280" i="8"/>
  <c r="GM74" i="1"/>
  <c r="GN74" i="1" s="1"/>
  <c r="GM128" i="1"/>
  <c r="GN128" i="1" s="1"/>
  <c r="GM80" i="1"/>
  <c r="GN80" i="1" s="1"/>
  <c r="GM127" i="1"/>
  <c r="GN127" i="1" s="1"/>
  <c r="GM44" i="1"/>
  <c r="GN44" i="1" s="1"/>
  <c r="GM81" i="1"/>
  <c r="GN81" i="1" s="1"/>
  <c r="J297" i="8"/>
  <c r="H297" i="8"/>
  <c r="GM147" i="1"/>
  <c r="GN147" i="1" s="1"/>
  <c r="GM158" i="1"/>
  <c r="GN158" i="1" s="1"/>
  <c r="GM150" i="1"/>
  <c r="GN150" i="1" s="1"/>
  <c r="GM87" i="1"/>
  <c r="GN87" i="1" s="1"/>
  <c r="GM154" i="1"/>
  <c r="GN154" i="1" s="1"/>
  <c r="GM119" i="1"/>
  <c r="GN119" i="1" s="1"/>
  <c r="U240" i="8"/>
  <c r="CP122" i="1"/>
  <c r="O122" i="1" s="1"/>
  <c r="GM122" i="1" s="1"/>
  <c r="GN122" i="1" s="1"/>
  <c r="DS191" i="8"/>
  <c r="GM140" i="1"/>
  <c r="GN140" i="1" s="1"/>
  <c r="GM144" i="1"/>
  <c r="GN144" i="1" s="1"/>
  <c r="H277" i="8"/>
  <c r="DS257" i="8"/>
  <c r="K257" i="8"/>
  <c r="GM136" i="1"/>
  <c r="GN136" i="1" s="1"/>
  <c r="I238" i="8"/>
  <c r="J253" i="8"/>
  <c r="AQ26" i="1"/>
  <c r="GM33" i="1"/>
  <c r="GN33" i="1" s="1"/>
  <c r="HA254" i="8"/>
  <c r="H254" i="8"/>
  <c r="GJ80" i="8"/>
  <c r="GM96" i="1"/>
  <c r="GN96" i="1" s="1"/>
  <c r="K239" i="8"/>
  <c r="DS239" i="8"/>
  <c r="GM104" i="1"/>
  <c r="GN104" i="1" s="1"/>
  <c r="GM68" i="1"/>
  <c r="GN68" i="1" s="1"/>
  <c r="GM67" i="1"/>
  <c r="GN67" i="1" s="1"/>
  <c r="GM126" i="1"/>
  <c r="GN126" i="1" s="1"/>
  <c r="HN80" i="8"/>
  <c r="H253" i="8"/>
  <c r="GM117" i="1"/>
  <c r="GN117" i="1" s="1"/>
  <c r="CJ26" i="1"/>
  <c r="GM116" i="1"/>
  <c r="GN116" i="1" s="1"/>
  <c r="K228" i="8"/>
  <c r="GM75" i="1"/>
  <c r="GN75" i="1" s="1"/>
  <c r="GM85" i="1"/>
  <c r="GN85" i="1" s="1"/>
  <c r="GM118" i="1"/>
  <c r="GN118" i="1" s="1"/>
  <c r="I226" i="8"/>
  <c r="R236" i="8"/>
  <c r="GM84" i="1"/>
  <c r="GN84" i="1" s="1"/>
  <c r="F198" i="1"/>
  <c r="HN228" i="8"/>
  <c r="GM64" i="1"/>
  <c r="GN64" i="1" s="1"/>
  <c r="GJ228" i="8"/>
  <c r="I228" i="8"/>
  <c r="DS231" i="8"/>
  <c r="I215" i="8"/>
  <c r="HL228" i="8"/>
  <c r="HB228" i="8"/>
  <c r="K227" i="8"/>
  <c r="DS227" i="8"/>
  <c r="K230" i="8"/>
  <c r="DS230" i="8"/>
  <c r="GL228" i="8"/>
  <c r="HA224" i="8"/>
  <c r="H224" i="8"/>
  <c r="GM103" i="1"/>
  <c r="GN103" i="1" s="1"/>
  <c r="S224" i="8"/>
  <c r="J224" i="8" s="1"/>
  <c r="H143" i="8"/>
  <c r="GM111" i="1"/>
  <c r="GN111" i="1" s="1"/>
  <c r="GM101" i="1"/>
  <c r="GN101" i="1" s="1"/>
  <c r="GM61" i="1"/>
  <c r="GN61" i="1" s="1"/>
  <c r="H93" i="8"/>
  <c r="GM31" i="1"/>
  <c r="GN31" i="1" s="1"/>
  <c r="GM32" i="1"/>
  <c r="GN32" i="1" s="1"/>
  <c r="CI26" i="1"/>
  <c r="ES188" i="1"/>
  <c r="DW15" i="10" s="1"/>
  <c r="GM105" i="1"/>
  <c r="GN105" i="1" s="1"/>
  <c r="DS134" i="8"/>
  <c r="GM98" i="1"/>
  <c r="GN98" i="1" s="1"/>
  <c r="DS216" i="8"/>
  <c r="K216" i="8"/>
  <c r="GL98" i="8"/>
  <c r="GM48" i="1"/>
  <c r="GN48" i="1" s="1"/>
  <c r="J212" i="8"/>
  <c r="K218" i="8"/>
  <c r="DS218" i="8"/>
  <c r="GM53" i="1"/>
  <c r="GN53" i="1" s="1"/>
  <c r="EL26" i="1"/>
  <c r="GM86" i="1"/>
  <c r="GN86" i="1" s="1"/>
  <c r="GM82" i="1"/>
  <c r="GN82" i="1" s="1"/>
  <c r="GM110" i="1"/>
  <c r="GN110" i="1" s="1"/>
  <c r="EA26" i="1"/>
  <c r="DN26" i="1"/>
  <c r="P211" i="1"/>
  <c r="DQ98" i="8"/>
  <c r="I96" i="8" s="1"/>
  <c r="HL151" i="8"/>
  <c r="GM38" i="1"/>
  <c r="GN38" i="1" s="1"/>
  <c r="GM65" i="1"/>
  <c r="GN65" i="1" s="1"/>
  <c r="HB151" i="8"/>
  <c r="GM55" i="1"/>
  <c r="GN55" i="1" s="1"/>
  <c r="HA213" i="8"/>
  <c r="H213" i="8"/>
  <c r="F207" i="1"/>
  <c r="DL188" i="1"/>
  <c r="DL15" i="10" s="1"/>
  <c r="GM45" i="1"/>
  <c r="GN45" i="1" s="1"/>
  <c r="AP26" i="1"/>
  <c r="AU769" i="1"/>
  <c r="AU22" i="1" s="1"/>
  <c r="I80" i="8"/>
  <c r="GM95" i="1"/>
  <c r="GN95" i="1" s="1"/>
  <c r="CP92" i="1"/>
  <c r="O92" i="1" s="1"/>
  <c r="GM92" i="1" s="1"/>
  <c r="GN92" i="1" s="1"/>
  <c r="EI769" i="1"/>
  <c r="GM100" i="1"/>
  <c r="GN100" i="1" s="1"/>
  <c r="GM71" i="1"/>
  <c r="GN71" i="1" s="1"/>
  <c r="H129" i="8"/>
  <c r="GL151" i="8"/>
  <c r="DQ151" i="8"/>
  <c r="I149" i="8" s="1"/>
  <c r="GM78" i="1"/>
  <c r="GN78" i="1" s="1"/>
  <c r="P198" i="1"/>
  <c r="GM106" i="1"/>
  <c r="GN106" i="1" s="1"/>
  <c r="V188" i="1"/>
  <c r="V26" i="1" s="1"/>
  <c r="HF80" i="8"/>
  <c r="HN151" i="8"/>
  <c r="HF151" i="8"/>
  <c r="GM90" i="1"/>
  <c r="GN90" i="1" s="1"/>
  <c r="CP63" i="1"/>
  <c r="O63" i="1" s="1"/>
  <c r="GM63" i="1" s="1"/>
  <c r="GN63" i="1" s="1"/>
  <c r="GM107" i="1"/>
  <c r="GN107" i="1" s="1"/>
  <c r="AT769" i="1"/>
  <c r="AT22" i="1" s="1"/>
  <c r="EH26" i="1"/>
  <c r="GM88" i="1"/>
  <c r="GN88" i="1" s="1"/>
  <c r="GJ151" i="8"/>
  <c r="I151" i="8"/>
  <c r="U188" i="1"/>
  <c r="U26" i="1" s="1"/>
  <c r="CP108" i="1"/>
  <c r="O108" i="1" s="1"/>
  <c r="GM108" i="1" s="1"/>
  <c r="GN108" i="1" s="1"/>
  <c r="CP102" i="1"/>
  <c r="O102" i="1" s="1"/>
  <c r="GM102" i="1" s="1"/>
  <c r="GN102" i="1" s="1"/>
  <c r="AX188" i="1"/>
  <c r="AX26" i="1" s="1"/>
  <c r="HF98" i="8"/>
  <c r="K206" i="8"/>
  <c r="DS206" i="8"/>
  <c r="EP26" i="1"/>
  <c r="AP769" i="1"/>
  <c r="AP22" i="1" s="1"/>
  <c r="P207" i="1"/>
  <c r="EC188" i="1"/>
  <c r="EC26" i="1" s="1"/>
  <c r="DO188" i="1"/>
  <c r="DM15" i="10" s="1"/>
  <c r="EL769" i="1"/>
  <c r="HL80" i="8"/>
  <c r="HB80" i="8"/>
  <c r="GM49" i="1"/>
  <c r="GN49" i="1" s="1"/>
  <c r="GJ98" i="8"/>
  <c r="I98" i="8"/>
  <c r="J129" i="8"/>
  <c r="DS120" i="8"/>
  <c r="K205" i="8"/>
  <c r="DS205" i="8"/>
  <c r="GM37" i="1"/>
  <c r="GN37" i="1" s="1"/>
  <c r="GM79" i="1"/>
  <c r="GN79" i="1" s="1"/>
  <c r="HN98" i="8"/>
  <c r="DS201" i="8"/>
  <c r="K201" i="8"/>
  <c r="H212" i="8"/>
  <c r="GM43" i="1"/>
  <c r="GN43" i="1" s="1"/>
  <c r="GM94" i="1"/>
  <c r="GN94" i="1" s="1"/>
  <c r="GM109" i="1"/>
  <c r="GN109" i="1" s="1"/>
  <c r="GM36" i="1"/>
  <c r="GN36" i="1" s="1"/>
  <c r="GL80" i="8"/>
  <c r="DQ80" i="8"/>
  <c r="I78" i="8" s="1"/>
  <c r="HL98" i="8"/>
  <c r="HB98" i="8"/>
  <c r="HF202" i="8"/>
  <c r="DQ202" i="8"/>
  <c r="I200" i="8" s="1"/>
  <c r="HB202" i="8"/>
  <c r="I202" i="8"/>
  <c r="HN202" i="8"/>
  <c r="GL202" i="8"/>
  <c r="HL202" i="8"/>
  <c r="GJ202" i="8"/>
  <c r="GM112" i="1"/>
  <c r="GN112" i="1" s="1"/>
  <c r="J197" i="8"/>
  <c r="HA198" i="8"/>
  <c r="H198" i="8"/>
  <c r="S198" i="8"/>
  <c r="J198" i="8" s="1"/>
  <c r="DS188" i="8"/>
  <c r="K188" i="8"/>
  <c r="K190" i="8"/>
  <c r="DS190" i="8"/>
  <c r="HF189" i="8"/>
  <c r="DQ189" i="8"/>
  <c r="I187" i="8" s="1"/>
  <c r="HB189" i="8"/>
  <c r="I189" i="8"/>
  <c r="HN189" i="8"/>
  <c r="GL189" i="8"/>
  <c r="HL189" i="8"/>
  <c r="GJ189" i="8"/>
  <c r="K189" i="8"/>
  <c r="DS189" i="8"/>
  <c r="H197" i="8"/>
  <c r="GM93" i="1"/>
  <c r="GN93" i="1" s="1"/>
  <c r="HA185" i="8"/>
  <c r="H185" i="8"/>
  <c r="GM60" i="1"/>
  <c r="GN60" i="1" s="1"/>
  <c r="DS172" i="8"/>
  <c r="K172" i="8"/>
  <c r="H184" i="8"/>
  <c r="K176" i="8"/>
  <c r="DS176" i="8"/>
  <c r="J184" i="8"/>
  <c r="HF173" i="8"/>
  <c r="DQ173" i="8"/>
  <c r="I171" i="8" s="1"/>
  <c r="HB173" i="8"/>
  <c r="I173" i="8"/>
  <c r="HN173" i="8"/>
  <c r="GL173" i="8"/>
  <c r="HL173" i="8"/>
  <c r="GJ173" i="8"/>
  <c r="EM26" i="1"/>
  <c r="EH769" i="1"/>
  <c r="GM99" i="1"/>
  <c r="GN99" i="1" s="1"/>
  <c r="GJ134" i="8"/>
  <c r="I134" i="8"/>
  <c r="GL134" i="8"/>
  <c r="DQ134" i="8"/>
  <c r="I132" i="8" s="1"/>
  <c r="HN134" i="8"/>
  <c r="HF134" i="8"/>
  <c r="HA169" i="8"/>
  <c r="H169" i="8"/>
  <c r="HL134" i="8"/>
  <c r="HB134" i="8"/>
  <c r="J143" i="8"/>
  <c r="H168" i="8"/>
  <c r="J168" i="8"/>
  <c r="K150" i="8"/>
  <c r="DS150" i="8"/>
  <c r="K154" i="8"/>
  <c r="DS154" i="8"/>
  <c r="GM83" i="1"/>
  <c r="GN83" i="1" s="1"/>
  <c r="HA144" i="8"/>
  <c r="H144" i="8"/>
  <c r="GM66" i="1"/>
  <c r="GN66" i="1" s="1"/>
  <c r="K137" i="8"/>
  <c r="DS137" i="8"/>
  <c r="K133" i="8"/>
  <c r="DS133" i="8"/>
  <c r="DM188" i="1"/>
  <c r="T188" i="1"/>
  <c r="T26" i="1" s="1"/>
  <c r="GM72" i="1"/>
  <c r="GN72" i="1" s="1"/>
  <c r="HA130" i="8"/>
  <c r="H130" i="8"/>
  <c r="DS66" i="8"/>
  <c r="GM42" i="1"/>
  <c r="GN42" i="1" s="1"/>
  <c r="GM69" i="1"/>
  <c r="GN69" i="1" s="1"/>
  <c r="U98" i="8"/>
  <c r="S114" i="8" s="1"/>
  <c r="J114" i="8" s="1"/>
  <c r="CP51" i="1"/>
  <c r="O51" i="1" s="1"/>
  <c r="GM51" i="1" s="1"/>
  <c r="GN51" i="1" s="1"/>
  <c r="DS117" i="8"/>
  <c r="K117" i="8"/>
  <c r="HF118" i="8"/>
  <c r="DQ118" i="8"/>
  <c r="I116" i="8" s="1"/>
  <c r="HB118" i="8"/>
  <c r="I118" i="8"/>
  <c r="HN118" i="8"/>
  <c r="GL118" i="8"/>
  <c r="HL118" i="8"/>
  <c r="GJ118" i="8"/>
  <c r="HN52" i="8"/>
  <c r="HA114" i="8"/>
  <c r="H114" i="8"/>
  <c r="GL66" i="8"/>
  <c r="DQ66" i="8"/>
  <c r="I64" i="8" s="1"/>
  <c r="GM52" i="1"/>
  <c r="GN52" i="1" s="1"/>
  <c r="GJ52" i="8"/>
  <c r="I52" i="8"/>
  <c r="HN66" i="8"/>
  <c r="HF66" i="8"/>
  <c r="K101" i="8"/>
  <c r="HL52" i="8"/>
  <c r="HB52" i="8"/>
  <c r="GJ66" i="8"/>
  <c r="I66" i="8"/>
  <c r="GM59" i="1"/>
  <c r="GN59" i="1" s="1"/>
  <c r="K97" i="8"/>
  <c r="DS97" i="8"/>
  <c r="GL52" i="8"/>
  <c r="DQ52" i="8"/>
  <c r="I50" i="8" s="1"/>
  <c r="HL66" i="8"/>
  <c r="HB66" i="8"/>
  <c r="K100" i="8"/>
  <c r="DS100" i="8"/>
  <c r="J113" i="8"/>
  <c r="H113" i="8"/>
  <c r="GM56" i="1"/>
  <c r="GN56" i="1" s="1"/>
  <c r="K52" i="8"/>
  <c r="U80" i="8"/>
  <c r="S94" i="8" s="1"/>
  <c r="J94" i="8" s="1"/>
  <c r="CP41" i="1"/>
  <c r="O41" i="1" s="1"/>
  <c r="GM41" i="1" s="1"/>
  <c r="GN41" i="1" s="1"/>
  <c r="HA94" i="8"/>
  <c r="H94" i="8"/>
  <c r="GM29" i="1"/>
  <c r="AL188" i="1"/>
  <c r="AL26" i="1" s="1"/>
  <c r="F206" i="1"/>
  <c r="H75" i="8"/>
  <c r="DS82" i="8"/>
  <c r="K82" i="8"/>
  <c r="GM35" i="1"/>
  <c r="GN35" i="1" s="1"/>
  <c r="ER188" i="1"/>
  <c r="J93" i="8"/>
  <c r="GM46" i="1"/>
  <c r="GN46" i="1" s="1"/>
  <c r="K79" i="8"/>
  <c r="DS79" i="8"/>
  <c r="H76" i="8"/>
  <c r="HA76" i="8"/>
  <c r="GM30" i="1"/>
  <c r="GN30" i="1" s="1"/>
  <c r="GM39" i="1"/>
  <c r="GN39" i="1" s="1"/>
  <c r="K65" i="8"/>
  <c r="DS65" i="8"/>
  <c r="HA62" i="8"/>
  <c r="H62" i="8"/>
  <c r="J61" i="8"/>
  <c r="H61" i="8"/>
  <c r="K55" i="8"/>
  <c r="DS55" i="8"/>
  <c r="K51" i="8"/>
  <c r="DS51" i="8"/>
  <c r="ED386" i="1"/>
  <c r="ED220" i="1" s="1"/>
  <c r="GA418" i="1"/>
  <c r="ER575" i="1"/>
  <c r="AL575" i="1"/>
  <c r="P742" i="1"/>
  <c r="AX607" i="1"/>
  <c r="F746" i="1"/>
  <c r="DX607" i="1"/>
  <c r="DK739" i="1"/>
  <c r="BA418" i="1"/>
  <c r="F595" i="1"/>
  <c r="DM220" i="1"/>
  <c r="P408" i="1"/>
  <c r="AD418" i="1"/>
  <c r="Q575" i="1"/>
  <c r="DN220" i="1"/>
  <c r="P409" i="1"/>
  <c r="DU26" i="1"/>
  <c r="FZ188" i="1"/>
  <c r="DH188" i="1"/>
  <c r="FW188" i="1"/>
  <c r="FX188" i="1"/>
  <c r="AF26" i="1"/>
  <c r="S188" i="1"/>
  <c r="AZ26" i="1"/>
  <c r="F199" i="1"/>
  <c r="EU22" i="1"/>
  <c r="P785" i="1"/>
  <c r="EU805" i="1"/>
  <c r="AL739" i="1"/>
  <c r="DN418" i="1"/>
  <c r="P598" i="1"/>
  <c r="DL418" i="1"/>
  <c r="P596" i="1"/>
  <c r="R418" i="1"/>
  <c r="F589" i="1"/>
  <c r="GM164" i="1"/>
  <c r="GN164" i="1" s="1"/>
  <c r="DU220" i="1"/>
  <c r="DH386" i="1"/>
  <c r="FW386" i="1"/>
  <c r="FX386" i="1"/>
  <c r="FZ386" i="1"/>
  <c r="GM114" i="1"/>
  <c r="GN114" i="1" s="1"/>
  <c r="AO22" i="1"/>
  <c r="AO805" i="1"/>
  <c r="F773" i="1"/>
  <c r="AE26" i="1"/>
  <c r="R188" i="1"/>
  <c r="BA220" i="1"/>
  <c r="F406" i="1"/>
  <c r="GM249" i="1"/>
  <c r="GN249" i="1" s="1"/>
  <c r="EP607" i="1"/>
  <c r="P746" i="1"/>
  <c r="ED739" i="1"/>
  <c r="BC22" i="1"/>
  <c r="F785" i="1"/>
  <c r="BC805" i="1"/>
  <c r="AJ26" i="1"/>
  <c r="W188" i="1"/>
  <c r="DX26" i="1"/>
  <c r="DK188" i="1"/>
  <c r="ET22" i="1"/>
  <c r="ET805" i="1"/>
  <c r="P782" i="1"/>
  <c r="R220" i="1"/>
  <c r="F400" i="1"/>
  <c r="ES607" i="1"/>
  <c r="P759" i="1"/>
  <c r="AK386" i="1"/>
  <c r="BB22" i="1"/>
  <c r="F782" i="1"/>
  <c r="BB805" i="1"/>
  <c r="DV188" i="1"/>
  <c r="V607" i="1"/>
  <c r="F762" i="1"/>
  <c r="CF739" i="1"/>
  <c r="CH739" i="1"/>
  <c r="AC607" i="1"/>
  <c r="P739" i="1"/>
  <c r="CE739" i="1"/>
  <c r="V418" i="1"/>
  <c r="F598" i="1"/>
  <c r="AL386" i="1"/>
  <c r="AD386" i="1"/>
  <c r="CP222" i="1"/>
  <c r="O222" i="1" s="1"/>
  <c r="AK188" i="1"/>
  <c r="DW26" i="1"/>
  <c r="DJ188" i="1"/>
  <c r="AF220" i="1"/>
  <c r="S386" i="1"/>
  <c r="DW220" i="1"/>
  <c r="DJ386" i="1"/>
  <c r="T418" i="1"/>
  <c r="F596" i="1"/>
  <c r="DN607" i="1"/>
  <c r="P762" i="1"/>
  <c r="AC26" i="1"/>
  <c r="CF188" i="1"/>
  <c r="CH188" i="1"/>
  <c r="P188" i="1"/>
  <c r="CE188" i="1"/>
  <c r="BA607" i="1"/>
  <c r="F759" i="1"/>
  <c r="DJ418" i="1"/>
  <c r="P589" i="1"/>
  <c r="T220" i="1"/>
  <c r="F407" i="1"/>
  <c r="AC220" i="1"/>
  <c r="CH386" i="1"/>
  <c r="P386" i="1"/>
  <c r="CE386" i="1"/>
  <c r="CF386" i="1"/>
  <c r="AD188" i="1"/>
  <c r="GM634" i="1"/>
  <c r="GN634" i="1" s="1"/>
  <c r="T607" i="1"/>
  <c r="F760" i="1"/>
  <c r="AK575" i="1"/>
  <c r="DN769" i="1"/>
  <c r="ED188" i="1"/>
  <c r="AF418" i="1"/>
  <c r="S575" i="1"/>
  <c r="DL607" i="1"/>
  <c r="P760" i="1"/>
  <c r="GN609" i="1"/>
  <c r="AB575" i="1"/>
  <c r="EO739" i="1"/>
  <c r="FX607" i="1"/>
  <c r="EC739" i="1"/>
  <c r="GM689" i="1"/>
  <c r="GN689" i="1" s="1"/>
  <c r="F763" i="1"/>
  <c r="W607" i="1"/>
  <c r="AC418" i="1"/>
  <c r="CH575" i="1"/>
  <c r="P575" i="1"/>
  <c r="CE575" i="1"/>
  <c r="CF575" i="1"/>
  <c r="GM361" i="1"/>
  <c r="GN361" i="1" s="1"/>
  <c r="GM420" i="1"/>
  <c r="DU418" i="1"/>
  <c r="FX575" i="1"/>
  <c r="FZ575" i="1"/>
  <c r="FW575" i="1"/>
  <c r="DH575" i="1"/>
  <c r="GM650" i="1"/>
  <c r="GN650" i="1" s="1"/>
  <c r="AE607" i="1"/>
  <c r="R739" i="1"/>
  <c r="GM481" i="1"/>
  <c r="GN481" i="1" s="1"/>
  <c r="DO418" i="1"/>
  <c r="P599" i="1"/>
  <c r="BD22" i="1"/>
  <c r="F794" i="1"/>
  <c r="BD805" i="1"/>
  <c r="DV386" i="1"/>
  <c r="CP225" i="1"/>
  <c r="O225" i="1" s="1"/>
  <c r="EV22" i="1"/>
  <c r="P794" i="1"/>
  <c r="EV805" i="1"/>
  <c r="BA26" i="1"/>
  <c r="F208" i="1"/>
  <c r="BA769" i="1"/>
  <c r="GM28" i="1"/>
  <c r="AB188" i="1"/>
  <c r="EG22" i="1"/>
  <c r="P773" i="1"/>
  <c r="EG805" i="1"/>
  <c r="AZ607" i="1"/>
  <c r="F750" i="1"/>
  <c r="DO607" i="1"/>
  <c r="P763" i="1"/>
  <c r="U418" i="1"/>
  <c r="F597" i="1"/>
  <c r="GM373" i="1"/>
  <c r="GN373" i="1" s="1"/>
  <c r="ER607" i="1"/>
  <c r="P750" i="1"/>
  <c r="DJ607" i="1"/>
  <c r="P753" i="1"/>
  <c r="EC575" i="1"/>
  <c r="Q607" i="1"/>
  <c r="F751" i="1"/>
  <c r="K1223" i="8" l="1"/>
  <c r="DS848" i="8"/>
  <c r="K343" i="8"/>
  <c r="DS261" i="8"/>
  <c r="DS202" i="8"/>
  <c r="DS505" i="8"/>
  <c r="DS615" i="8"/>
  <c r="DS1045" i="8"/>
  <c r="ES418" i="1"/>
  <c r="DS136" i="8"/>
  <c r="K136" i="8"/>
  <c r="S337" i="8"/>
  <c r="J337" i="8" s="1"/>
  <c r="DS520" i="8"/>
  <c r="K613" i="8"/>
  <c r="K1356" i="8"/>
  <c r="S968" i="8"/>
  <c r="J968" i="8" s="1"/>
  <c r="S995" i="8"/>
  <c r="J995" i="8" s="1"/>
  <c r="S1363" i="8"/>
  <c r="J1363" i="8" s="1"/>
  <c r="S542" i="8"/>
  <c r="J542" i="8" s="1"/>
  <c r="DS989" i="8"/>
  <c r="S213" i="8"/>
  <c r="J213" i="8" s="1"/>
  <c r="DS1203" i="8"/>
  <c r="DS470" i="8"/>
  <c r="DS487" i="8"/>
  <c r="DS575" i="8"/>
  <c r="DS839" i="8"/>
  <c r="K717" i="8"/>
  <c r="K1454" i="8"/>
  <c r="S933" i="8"/>
  <c r="J933" i="8" s="1"/>
  <c r="DS242" i="8"/>
  <c r="K604" i="8"/>
  <c r="DS603" i="8"/>
  <c r="DS913" i="8"/>
  <c r="K911" i="8" s="1"/>
  <c r="DS796" i="8"/>
  <c r="DS975" i="8"/>
  <c r="S983" i="8"/>
  <c r="J983" i="8" s="1"/>
  <c r="S62" i="8"/>
  <c r="K243" i="8"/>
  <c r="K219" i="8"/>
  <c r="DS916" i="8"/>
  <c r="K1234" i="8"/>
  <c r="K1326" i="8"/>
  <c r="S499" i="8"/>
  <c r="J499" i="8" s="1"/>
  <c r="K591" i="8"/>
  <c r="S874" i="8"/>
  <c r="J874" i="8" s="1"/>
  <c r="DS867" i="8"/>
  <c r="DS866" i="8"/>
  <c r="K861" i="8" s="1"/>
  <c r="S254" i="8"/>
  <c r="J254" i="8" s="1"/>
  <c r="K489" i="8"/>
  <c r="DS490" i="8"/>
  <c r="DS1204" i="8"/>
  <c r="S169" i="8"/>
  <c r="J169" i="8" s="1"/>
  <c r="DS489" i="8"/>
  <c r="K1196" i="8"/>
  <c r="S1215" i="8"/>
  <c r="J1215" i="8" s="1"/>
  <c r="DS54" i="8"/>
  <c r="DS69" i="8"/>
  <c r="K452" i="8"/>
  <c r="DS153" i="8"/>
  <c r="K149" i="8" s="1"/>
  <c r="K658" i="8"/>
  <c r="DS703" i="8"/>
  <c r="DS832" i="8"/>
  <c r="DS1195" i="8"/>
  <c r="K1192" i="8" s="1"/>
  <c r="S609" i="8"/>
  <c r="J609" i="8" s="1"/>
  <c r="S695" i="8"/>
  <c r="J695" i="8" s="1"/>
  <c r="S909" i="8"/>
  <c r="J909" i="8" s="1"/>
  <c r="S1022" i="8"/>
  <c r="J1022" i="8" s="1"/>
  <c r="DS1385" i="8"/>
  <c r="K1380" i="8" s="1"/>
  <c r="K1385" i="8"/>
  <c r="K1345" i="8"/>
  <c r="DS1345" i="8"/>
  <c r="K1341" i="8" s="1"/>
  <c r="S881" i="8"/>
  <c r="J881" i="8" s="1"/>
  <c r="S722" i="8"/>
  <c r="J722" i="8" s="1"/>
  <c r="S513" i="8"/>
  <c r="J513" i="8" s="1"/>
  <c r="DS305" i="8"/>
  <c r="K714" i="8"/>
  <c r="K939" i="8"/>
  <c r="S1237" i="8"/>
  <c r="J1237" i="8" s="1"/>
  <c r="EN739" i="1"/>
  <c r="K1457" i="8" s="1"/>
  <c r="DS424" i="8"/>
  <c r="DS506" i="8"/>
  <c r="DS523" i="8"/>
  <c r="S586" i="8"/>
  <c r="J586" i="8" s="1"/>
  <c r="S842" i="8"/>
  <c r="J842" i="8" s="1"/>
  <c r="K702" i="8"/>
  <c r="DS1251" i="8"/>
  <c r="K1249" i="8" s="1"/>
  <c r="S463" i="8"/>
  <c r="J463" i="8" s="1"/>
  <c r="K506" i="8"/>
  <c r="K797" i="8"/>
  <c r="S236" i="8"/>
  <c r="J236" i="8" s="1"/>
  <c r="DS68" i="8"/>
  <c r="S445" i="8"/>
  <c r="J445" i="8" s="1"/>
  <c r="K438" i="8"/>
  <c r="K451" i="8"/>
  <c r="K578" i="8"/>
  <c r="S322" i="8"/>
  <c r="J322" i="8" s="1"/>
  <c r="S349" i="8"/>
  <c r="J349" i="8" s="1"/>
  <c r="S431" i="8"/>
  <c r="J431" i="8" s="1"/>
  <c r="S710" i="8"/>
  <c r="J710" i="8" s="1"/>
  <c r="S951" i="8"/>
  <c r="J951" i="8" s="1"/>
  <c r="K898" i="8"/>
  <c r="S1038" i="8"/>
  <c r="J1038" i="8" s="1"/>
  <c r="S1378" i="8"/>
  <c r="J1378" i="8" s="1"/>
  <c r="S1265" i="8"/>
  <c r="J1265" i="8" s="1"/>
  <c r="S571" i="8"/>
  <c r="J571" i="8" s="1"/>
  <c r="S185" i="8"/>
  <c r="J185" i="8" s="1"/>
  <c r="S130" i="8"/>
  <c r="J130" i="8" s="1"/>
  <c r="DS175" i="8"/>
  <c r="DS678" i="8"/>
  <c r="K1028" i="8"/>
  <c r="S1182" i="8"/>
  <c r="J1182" i="8" s="1"/>
  <c r="K1254" i="8"/>
  <c r="DS1272" i="8"/>
  <c r="H1351" i="8"/>
  <c r="K1369" i="8"/>
  <c r="DS121" i="8"/>
  <c r="DS548" i="8"/>
  <c r="K544" i="8" s="1"/>
  <c r="S558" i="8"/>
  <c r="J558" i="8" s="1"/>
  <c r="DS564" i="8"/>
  <c r="K560" i="8" s="1"/>
  <c r="K616" i="8"/>
  <c r="S1080" i="8"/>
  <c r="J1080" i="8" s="1"/>
  <c r="K1154" i="8"/>
  <c r="P761" i="1"/>
  <c r="K83" i="8"/>
  <c r="DS173" i="8"/>
  <c r="K344" i="8"/>
  <c r="K564" i="8"/>
  <c r="S627" i="8"/>
  <c r="J627" i="8" s="1"/>
  <c r="S826" i="8"/>
  <c r="J826" i="8" s="1"/>
  <c r="S1289" i="8"/>
  <c r="J1289" i="8" s="1"/>
  <c r="K68" i="8"/>
  <c r="K260" i="8"/>
  <c r="DS118" i="8"/>
  <c r="K173" i="8"/>
  <c r="DS634" i="8"/>
  <c r="S834" i="8"/>
  <c r="J834" i="8" s="1"/>
  <c r="K1011" i="8"/>
  <c r="DS1069" i="8"/>
  <c r="K1365" i="8"/>
  <c r="DH607" i="1"/>
  <c r="S651" i="8"/>
  <c r="J651" i="8" s="1"/>
  <c r="CB739" i="1"/>
  <c r="CB607" i="1" s="1"/>
  <c r="F599" i="1"/>
  <c r="K118" i="8"/>
  <c r="K897" i="8"/>
  <c r="DC21" i="7"/>
  <c r="G152" i="15"/>
  <c r="HA695" i="8"/>
  <c r="IH21" i="7"/>
  <c r="P1396" i="8"/>
  <c r="GM687" i="1"/>
  <c r="GN687" i="1" s="1"/>
  <c r="DS1152" i="8"/>
  <c r="K1150" i="8" s="1"/>
  <c r="K1152" i="8"/>
  <c r="DT739" i="1"/>
  <c r="ET21" i="10"/>
  <c r="CW21" i="10"/>
  <c r="DF21" i="10"/>
  <c r="CZ21" i="10"/>
  <c r="EU22" i="10"/>
  <c r="CX22" i="10"/>
  <c r="DJ22" i="10"/>
  <c r="DI22" i="10"/>
  <c r="DS22" i="10"/>
  <c r="DT22" i="10"/>
  <c r="DR22" i="10"/>
  <c r="FN21" i="7"/>
  <c r="II21" i="7"/>
  <c r="I1419" i="8"/>
  <c r="EV21" i="7"/>
  <c r="FR21" i="7"/>
  <c r="I1444" i="8"/>
  <c r="GB21" i="7"/>
  <c r="I1449" i="8"/>
  <c r="I1451" i="8" s="1"/>
  <c r="EX21" i="7"/>
  <c r="I1399" i="8"/>
  <c r="S607" i="1"/>
  <c r="F761" i="1"/>
  <c r="X739" i="1"/>
  <c r="CZ21" i="7"/>
  <c r="K1401" i="8"/>
  <c r="K1430" i="8"/>
  <c r="K1424" i="8"/>
  <c r="DF21" i="7"/>
  <c r="K1422" i="8"/>
  <c r="H1458" i="8"/>
  <c r="ET21" i="7"/>
  <c r="CW21" i="7"/>
  <c r="DK418" i="1"/>
  <c r="CZ19" i="10"/>
  <c r="K879" i="8"/>
  <c r="DS879" i="8"/>
  <c r="DS840" i="8"/>
  <c r="K840" i="8"/>
  <c r="DK19" i="10"/>
  <c r="DW19" i="7"/>
  <c r="DW19" i="10"/>
  <c r="K1048" i="8"/>
  <c r="DS1048" i="8"/>
  <c r="DS1000" i="8"/>
  <c r="K997" i="8" s="1"/>
  <c r="K1000" i="8"/>
  <c r="DC19" i="10"/>
  <c r="GM536" i="1"/>
  <c r="GN536" i="1" s="1"/>
  <c r="DS886" i="8"/>
  <c r="K886" i="8"/>
  <c r="K1047" i="8"/>
  <c r="DS1047" i="8"/>
  <c r="P1082" i="8"/>
  <c r="H995" i="8"/>
  <c r="DS956" i="8"/>
  <c r="K956" i="8"/>
  <c r="DT575" i="1"/>
  <c r="DT418" i="1" s="1"/>
  <c r="K885" i="8"/>
  <c r="DS885" i="8"/>
  <c r="K878" i="8"/>
  <c r="DS878" i="8"/>
  <c r="P590" i="1"/>
  <c r="DI575" i="1"/>
  <c r="P587" i="1" s="1"/>
  <c r="IH22" i="7"/>
  <c r="II22" i="7"/>
  <c r="P1461" i="8"/>
  <c r="CZ17" i="10"/>
  <c r="DK17" i="10"/>
  <c r="DB17" i="10"/>
  <c r="DC17" i="10"/>
  <c r="DN17" i="10"/>
  <c r="DG17" i="10"/>
  <c r="DS592" i="8"/>
  <c r="K588" i="8" s="1"/>
  <c r="K592" i="8"/>
  <c r="DS716" i="8"/>
  <c r="K712" i="8" s="1"/>
  <c r="K716" i="8"/>
  <c r="K423" i="8"/>
  <c r="DS423" i="8"/>
  <c r="K419" i="8" s="1"/>
  <c r="DB15" i="10"/>
  <c r="DC15" i="10"/>
  <c r="DK15" i="10"/>
  <c r="CZ15" i="10"/>
  <c r="ET15" i="10"/>
  <c r="CW15" i="10"/>
  <c r="EV22" i="7"/>
  <c r="I1514" i="8"/>
  <c r="I1516" i="8" s="1"/>
  <c r="I1517" i="8" s="1"/>
  <c r="I1519" i="8" s="1"/>
  <c r="I37" i="8" s="1"/>
  <c r="I1509" i="8"/>
  <c r="FN22" i="7"/>
  <c r="FR22" i="7"/>
  <c r="I1484" i="8"/>
  <c r="GB22" i="7"/>
  <c r="EX22" i="7"/>
  <c r="I1464" i="8"/>
  <c r="CX22" i="7"/>
  <c r="EU22" i="7"/>
  <c r="H1529" i="8"/>
  <c r="EH805" i="1"/>
  <c r="P814" i="1" s="1"/>
  <c r="K1502" i="8"/>
  <c r="DI22" i="7"/>
  <c r="DS22" i="7"/>
  <c r="K1511" i="8"/>
  <c r="K1500" i="8"/>
  <c r="EM22" i="1"/>
  <c r="K1512" i="8"/>
  <c r="DT22" i="7"/>
  <c r="EL805" i="1"/>
  <c r="EL18" i="1" s="1"/>
  <c r="K1510" i="8"/>
  <c r="DR22" i="7"/>
  <c r="P779" i="1"/>
  <c r="DJ22" i="7"/>
  <c r="K1503" i="8"/>
  <c r="K1355" i="8"/>
  <c r="DS1355" i="8"/>
  <c r="K1353" i="8" s="1"/>
  <c r="K1293" i="8"/>
  <c r="DS1293" i="8"/>
  <c r="K1291" i="8" s="1"/>
  <c r="II19" i="7"/>
  <c r="HA1289" i="8"/>
  <c r="H1289" i="8"/>
  <c r="K1271" i="8"/>
  <c r="DS1271" i="8"/>
  <c r="DV607" i="1"/>
  <c r="DI739" i="1"/>
  <c r="EQ739" i="1"/>
  <c r="O739" i="1"/>
  <c r="F741" i="1" s="1"/>
  <c r="CA739" i="1"/>
  <c r="CA607" i="1" s="1"/>
  <c r="K1241" i="8"/>
  <c r="DS1241" i="8"/>
  <c r="K1239" i="8" s="1"/>
  <c r="K1232" i="8"/>
  <c r="HA1230" i="8"/>
  <c r="H1230" i="8"/>
  <c r="K1217" i="8"/>
  <c r="K1200" i="8"/>
  <c r="K1187" i="8"/>
  <c r="DS1187" i="8"/>
  <c r="K1184" i="8" s="1"/>
  <c r="S1190" i="8"/>
  <c r="J1190" i="8" s="1"/>
  <c r="EV19" i="7"/>
  <c r="IH19" i="7"/>
  <c r="FN19" i="7"/>
  <c r="I1085" i="8"/>
  <c r="FR19" i="7"/>
  <c r="I1130" i="8"/>
  <c r="K1116" i="8"/>
  <c r="K1087" i="8"/>
  <c r="CZ19" i="7"/>
  <c r="I1135" i="8"/>
  <c r="I1137" i="8" s="1"/>
  <c r="K1140" i="8"/>
  <c r="DC19" i="7"/>
  <c r="K1125" i="8"/>
  <c r="DK19" i="7"/>
  <c r="GB19" i="7"/>
  <c r="I1105" i="8"/>
  <c r="EX19" i="7"/>
  <c r="K1073" i="8"/>
  <c r="DS1073" i="8"/>
  <c r="K1067" i="8" s="1"/>
  <c r="K1024" i="8"/>
  <c r="K1009" i="8"/>
  <c r="K985" i="8"/>
  <c r="K976" i="8"/>
  <c r="DS976" i="8"/>
  <c r="K970" i="8" s="1"/>
  <c r="K957" i="8"/>
  <c r="DS957" i="8"/>
  <c r="K940" i="8"/>
  <c r="DS940" i="8"/>
  <c r="K935" i="8" s="1"/>
  <c r="K893" i="8"/>
  <c r="F586" i="1"/>
  <c r="AZ769" i="1"/>
  <c r="AZ22" i="1" s="1"/>
  <c r="K844" i="8"/>
  <c r="HA842" i="8"/>
  <c r="FM19" i="7" s="1"/>
  <c r="H842" i="8"/>
  <c r="IH17" i="7"/>
  <c r="EV17" i="7"/>
  <c r="II17" i="7"/>
  <c r="K828" i="8"/>
  <c r="DQ575" i="1"/>
  <c r="K792" i="8"/>
  <c r="FR17" i="7"/>
  <c r="DB17" i="7"/>
  <c r="K749" i="8"/>
  <c r="GB17" i="7"/>
  <c r="I747" i="8"/>
  <c r="EX17" i="7"/>
  <c r="DK220" i="1"/>
  <c r="K758" i="8"/>
  <c r="K729" i="8"/>
  <c r="CZ17" i="7"/>
  <c r="I727" i="8"/>
  <c r="I772" i="8"/>
  <c r="ER220" i="1"/>
  <c r="K767" i="8"/>
  <c r="DK17" i="7"/>
  <c r="I777" i="8"/>
  <c r="I779" i="8" s="1"/>
  <c r="DL220" i="1"/>
  <c r="DL17" i="7"/>
  <c r="DN17" i="7"/>
  <c r="K760" i="8"/>
  <c r="P410" i="1"/>
  <c r="DM17" i="7"/>
  <c r="EP769" i="1"/>
  <c r="K753" i="8"/>
  <c r="DG17" i="7"/>
  <c r="P406" i="1"/>
  <c r="DW17" i="7"/>
  <c r="FN17" i="7"/>
  <c r="K782" i="8"/>
  <c r="DC17" i="7"/>
  <c r="H431" i="8"/>
  <c r="P724" i="8"/>
  <c r="K697" i="8"/>
  <c r="K673" i="8"/>
  <c r="DS655" i="8"/>
  <c r="K655" i="8"/>
  <c r="HA671" i="8"/>
  <c r="S671" i="8"/>
  <c r="J671" i="8" s="1"/>
  <c r="H627" i="8"/>
  <c r="K657" i="8"/>
  <c r="DS657" i="8"/>
  <c r="K629" i="8"/>
  <c r="K611" i="8"/>
  <c r="K599" i="8"/>
  <c r="F779" i="1"/>
  <c r="ES220" i="1"/>
  <c r="K573" i="8"/>
  <c r="DO220" i="1"/>
  <c r="DS522" i="8"/>
  <c r="K518" i="8" s="1"/>
  <c r="K522" i="8"/>
  <c r="HA513" i="8"/>
  <c r="H513" i="8"/>
  <c r="K501" i="8"/>
  <c r="AQ22" i="1"/>
  <c r="K485" i="8"/>
  <c r="F397" i="1"/>
  <c r="K465" i="8"/>
  <c r="P393" i="1"/>
  <c r="EP220" i="1"/>
  <c r="HA483" i="8"/>
  <c r="H483" i="8"/>
  <c r="F409" i="1"/>
  <c r="AZ220" i="1"/>
  <c r="F408" i="1"/>
  <c r="HA431" i="8"/>
  <c r="P401" i="1"/>
  <c r="K449" i="8"/>
  <c r="DS449" i="8"/>
  <c r="K447" i="8" s="1"/>
  <c r="P407" i="1"/>
  <c r="EC220" i="1"/>
  <c r="F410" i="1"/>
  <c r="K437" i="8"/>
  <c r="DS437" i="8"/>
  <c r="K433" i="8" s="1"/>
  <c r="EM805" i="1"/>
  <c r="EM18" i="1" s="1"/>
  <c r="II15" i="7"/>
  <c r="AU805" i="1"/>
  <c r="AU18" i="1" s="1"/>
  <c r="F393" i="1"/>
  <c r="AX220" i="1"/>
  <c r="FR15" i="7"/>
  <c r="EV15" i="7"/>
  <c r="I354" i="8"/>
  <c r="P351" i="8"/>
  <c r="IH15" i="7"/>
  <c r="FN15" i="7"/>
  <c r="K300" i="8"/>
  <c r="P788" i="1"/>
  <c r="K385" i="8"/>
  <c r="K356" i="8"/>
  <c r="CZ15" i="7"/>
  <c r="I399" i="8"/>
  <c r="J62" i="8"/>
  <c r="ER769" i="1"/>
  <c r="K394" i="8"/>
  <c r="DK15" i="7"/>
  <c r="I404" i="8"/>
  <c r="I406" i="8" s="1"/>
  <c r="DO26" i="1"/>
  <c r="DM15" i="7"/>
  <c r="DL769" i="1"/>
  <c r="DL22" i="10" s="1"/>
  <c r="DL15" i="7"/>
  <c r="ES769" i="1"/>
  <c r="DW22" i="10" s="1"/>
  <c r="DW15" i="7"/>
  <c r="K376" i="8"/>
  <c r="DB15" i="7"/>
  <c r="K409" i="8"/>
  <c r="DC15" i="7"/>
  <c r="I374" i="8"/>
  <c r="EX15" i="7"/>
  <c r="GB15" i="7"/>
  <c r="P210" i="1"/>
  <c r="H413" i="8"/>
  <c r="CW15" i="7"/>
  <c r="ET15" i="7"/>
  <c r="K339" i="8"/>
  <c r="K324" i="8"/>
  <c r="K280" i="8"/>
  <c r="HA337" i="8"/>
  <c r="H337" i="8"/>
  <c r="H278" i="8"/>
  <c r="HA322" i="8"/>
  <c r="H322" i="8"/>
  <c r="K258" i="8"/>
  <c r="S278" i="8"/>
  <c r="J278" i="8" s="1"/>
  <c r="K256" i="8"/>
  <c r="K240" i="8"/>
  <c r="DS240" i="8"/>
  <c r="K238" i="8" s="1"/>
  <c r="K226" i="8"/>
  <c r="F211" i="1"/>
  <c r="F210" i="1"/>
  <c r="H236" i="8"/>
  <c r="HA236" i="8"/>
  <c r="EI22" i="1"/>
  <c r="P208" i="1"/>
  <c r="F787" i="1"/>
  <c r="F16" i="2" s="1"/>
  <c r="F18" i="2" s="1"/>
  <c r="V769" i="1"/>
  <c r="V22" i="1" s="1"/>
  <c r="AP805" i="1"/>
  <c r="AP18" i="1" s="1"/>
  <c r="K215" i="8"/>
  <c r="EL22" i="1"/>
  <c r="U769" i="1"/>
  <c r="U22" i="1" s="1"/>
  <c r="ES26" i="1"/>
  <c r="P209" i="1"/>
  <c r="AT805" i="1"/>
  <c r="AT18" i="1" s="1"/>
  <c r="EI805" i="1"/>
  <c r="EI18" i="1" s="1"/>
  <c r="DL26" i="1"/>
  <c r="EH22" i="1"/>
  <c r="DO769" i="1"/>
  <c r="DM22" i="10" s="1"/>
  <c r="T769" i="1"/>
  <c r="F790" i="1" s="1"/>
  <c r="DM26" i="1"/>
  <c r="F209" i="1"/>
  <c r="K200" i="8"/>
  <c r="F788" i="1"/>
  <c r="DP188" i="1"/>
  <c r="FS188" i="1"/>
  <c r="FS26" i="1" s="1"/>
  <c r="P787" i="1"/>
  <c r="U16" i="2" s="1"/>
  <c r="U18" i="2" s="1"/>
  <c r="DM769" i="1"/>
  <c r="P199" i="1"/>
  <c r="F778" i="1"/>
  <c r="G16" i="2" s="1"/>
  <c r="G18" i="2" s="1"/>
  <c r="GN29" i="1"/>
  <c r="FT188" i="1" s="1"/>
  <c r="FT26" i="1" s="1"/>
  <c r="ER26" i="1"/>
  <c r="P212" i="1"/>
  <c r="F195" i="1"/>
  <c r="DT188" i="1"/>
  <c r="DG188" i="1" s="1"/>
  <c r="P778" i="1"/>
  <c r="V16" i="2" s="1"/>
  <c r="V18" i="2" s="1"/>
  <c r="AX769" i="1"/>
  <c r="AX805" i="1" s="1"/>
  <c r="K187" i="8"/>
  <c r="K132" i="8"/>
  <c r="K116" i="8"/>
  <c r="K98" i="8"/>
  <c r="DS98" i="8"/>
  <c r="K96" i="8" s="1"/>
  <c r="K80" i="8"/>
  <c r="DS80" i="8"/>
  <c r="K78" i="8" s="1"/>
  <c r="Y188" i="1"/>
  <c r="Y26" i="1" s="1"/>
  <c r="K64" i="8"/>
  <c r="K50" i="8"/>
  <c r="DQ386" i="1"/>
  <c r="ER418" i="1"/>
  <c r="P586" i="1"/>
  <c r="AB418" i="1"/>
  <c r="O575" i="1"/>
  <c r="EC607" i="1"/>
  <c r="DP739" i="1"/>
  <c r="EG18" i="1"/>
  <c r="P809" i="1"/>
  <c r="GN28" i="1"/>
  <c r="CB188" i="1" s="1"/>
  <c r="CA188" i="1"/>
  <c r="EV18" i="1"/>
  <c r="P830" i="1"/>
  <c r="DV220" i="1"/>
  <c r="DI386" i="1"/>
  <c r="R607" i="1"/>
  <c r="F753" i="1"/>
  <c r="FZ418" i="1"/>
  <c r="EQ575" i="1"/>
  <c r="CH418" i="1"/>
  <c r="AY575" i="1"/>
  <c r="CH220" i="1"/>
  <c r="AY386" i="1"/>
  <c r="CE26" i="1"/>
  <c r="AV188" i="1"/>
  <c r="X607" i="1"/>
  <c r="F765" i="1"/>
  <c r="S220" i="1"/>
  <c r="F401" i="1"/>
  <c r="AK26" i="1"/>
  <c r="X188" i="1"/>
  <c r="CE607" i="1"/>
  <c r="AV739" i="1"/>
  <c r="CF607" i="1"/>
  <c r="AW739" i="1"/>
  <c r="BB18" i="1"/>
  <c r="F818" i="1"/>
  <c r="BC18" i="1"/>
  <c r="F821" i="1"/>
  <c r="R26" i="1"/>
  <c r="F202" i="1"/>
  <c r="R769" i="1"/>
  <c r="DH220" i="1"/>
  <c r="P389" i="1"/>
  <c r="FZ26" i="1"/>
  <c r="EQ188" i="1"/>
  <c r="Q418" i="1"/>
  <c r="F587" i="1"/>
  <c r="AL418" i="1"/>
  <c r="Y575" i="1"/>
  <c r="EC418" i="1"/>
  <c r="DP575" i="1"/>
  <c r="BA22" i="1"/>
  <c r="BA805" i="1"/>
  <c r="F789" i="1"/>
  <c r="BD18" i="1"/>
  <c r="F830" i="1"/>
  <c r="FX418" i="1"/>
  <c r="EO575" i="1"/>
  <c r="CF418" i="1"/>
  <c r="AW575" i="1"/>
  <c r="EO607" i="1"/>
  <c r="P745" i="1"/>
  <c r="DT607" i="1"/>
  <c r="DG739" i="1"/>
  <c r="S418" i="1"/>
  <c r="F590" i="1"/>
  <c r="CF220" i="1"/>
  <c r="AW386" i="1"/>
  <c r="P26" i="1"/>
  <c r="F191" i="1"/>
  <c r="P769" i="1"/>
  <c r="GM222" i="1"/>
  <c r="AB386" i="1"/>
  <c r="P607" i="1"/>
  <c r="F742" i="1"/>
  <c r="ET18" i="1"/>
  <c r="P818" i="1"/>
  <c r="FZ220" i="1"/>
  <c r="EQ386" i="1"/>
  <c r="AL607" i="1"/>
  <c r="Y739" i="1"/>
  <c r="FX26" i="1"/>
  <c r="EO188" i="1"/>
  <c r="GN421" i="1"/>
  <c r="FT575" i="1" s="1"/>
  <c r="FS739" i="1"/>
  <c r="GN610" i="1"/>
  <c r="FT739" i="1" s="1"/>
  <c r="DN22" i="1"/>
  <c r="DN805" i="1"/>
  <c r="P792" i="1"/>
  <c r="AK418" i="1"/>
  <c r="X575" i="1"/>
  <c r="AD26" i="1"/>
  <c r="Q188" i="1"/>
  <c r="CE220" i="1"/>
  <c r="AV386" i="1"/>
  <c r="CH26" i="1"/>
  <c r="AY188" i="1"/>
  <c r="DJ220" i="1"/>
  <c r="P400" i="1"/>
  <c r="DJ26" i="1"/>
  <c r="P202" i="1"/>
  <c r="DJ769" i="1"/>
  <c r="AD220" i="1"/>
  <c r="Q386" i="1"/>
  <c r="W26" i="1"/>
  <c r="F212" i="1"/>
  <c r="W769" i="1"/>
  <c r="FX220" i="1"/>
  <c r="EO386" i="1"/>
  <c r="EU18" i="1"/>
  <c r="P821" i="1"/>
  <c r="FW26" i="1"/>
  <c r="EN188" i="1"/>
  <c r="P754" i="1"/>
  <c r="DK607" i="1"/>
  <c r="AQ18" i="1"/>
  <c r="F815" i="1"/>
  <c r="DH418" i="1"/>
  <c r="P578" i="1"/>
  <c r="CE418" i="1"/>
  <c r="AV575" i="1"/>
  <c r="AB26" i="1"/>
  <c r="O188" i="1"/>
  <c r="GM225" i="1"/>
  <c r="DT386" i="1"/>
  <c r="EN607" i="1"/>
  <c r="P744" i="1"/>
  <c r="FW418" i="1"/>
  <c r="EN575" i="1"/>
  <c r="GN420" i="1"/>
  <c r="CB575" i="1" s="1"/>
  <c r="CA575" i="1"/>
  <c r="P418" i="1"/>
  <c r="F578" i="1"/>
  <c r="ED26" i="1"/>
  <c r="DQ188" i="1"/>
  <c r="P220" i="1"/>
  <c r="F389" i="1"/>
  <c r="CF26" i="1"/>
  <c r="AW188" i="1"/>
  <c r="AL220" i="1"/>
  <c r="Y386" i="1"/>
  <c r="CH607" i="1"/>
  <c r="AY739" i="1"/>
  <c r="DV26" i="1"/>
  <c r="DI188" i="1"/>
  <c r="AK220" i="1"/>
  <c r="X386" i="1"/>
  <c r="DK26" i="1"/>
  <c r="P203" i="1"/>
  <c r="DK769" i="1"/>
  <c r="ED607" i="1"/>
  <c r="DQ739" i="1"/>
  <c r="AO18" i="1"/>
  <c r="F809" i="1"/>
  <c r="FW220" i="1"/>
  <c r="EN386" i="1"/>
  <c r="S26" i="1"/>
  <c r="F203" i="1"/>
  <c r="S769" i="1"/>
  <c r="DH26" i="1"/>
  <c r="P191" i="1"/>
  <c r="DH769" i="1"/>
  <c r="DP220" i="1"/>
  <c r="P412" i="1"/>
  <c r="K836" i="8" l="1"/>
  <c r="K953" i="8"/>
  <c r="K171" i="8"/>
  <c r="FS575" i="1"/>
  <c r="EJ575" i="1" s="1"/>
  <c r="DI418" i="1"/>
  <c r="DE21" i="7"/>
  <c r="DE21" i="10"/>
  <c r="DA19" i="7"/>
  <c r="K1105" i="8"/>
  <c r="K1267" i="8"/>
  <c r="AS739" i="1"/>
  <c r="AS607" i="1" s="1"/>
  <c r="DG575" i="1"/>
  <c r="DG418" i="1" s="1"/>
  <c r="Q1082" i="8"/>
  <c r="K876" i="8"/>
  <c r="K1043" i="8"/>
  <c r="K883" i="8"/>
  <c r="DH21" i="10"/>
  <c r="DO21" i="10"/>
  <c r="DN21" i="10"/>
  <c r="CY21" i="7"/>
  <c r="CY21" i="10"/>
  <c r="K1399" i="8"/>
  <c r="DA21" i="10"/>
  <c r="DG22" i="10"/>
  <c r="DC22" i="10"/>
  <c r="CZ22" i="10"/>
  <c r="DK22" i="10"/>
  <c r="DB22" i="10"/>
  <c r="CW22" i="10"/>
  <c r="ET22" i="10"/>
  <c r="I1442" i="8"/>
  <c r="I1396" i="8"/>
  <c r="FM21" i="7"/>
  <c r="Q1396" i="8"/>
  <c r="O607" i="1"/>
  <c r="DO21" i="7"/>
  <c r="K1433" i="8"/>
  <c r="EQ607" i="1"/>
  <c r="DH21" i="7"/>
  <c r="K1426" i="8"/>
  <c r="EH18" i="1"/>
  <c r="K1432" i="8"/>
  <c r="DN21" i="7"/>
  <c r="K1419" i="8"/>
  <c r="DA21" i="7"/>
  <c r="DA19" i="10"/>
  <c r="DE19" i="10"/>
  <c r="DO19" i="10"/>
  <c r="DN19" i="10"/>
  <c r="K1085" i="8"/>
  <c r="DF19" i="10"/>
  <c r="DH19" i="10"/>
  <c r="DE17" i="10"/>
  <c r="DA17" i="10"/>
  <c r="DF17" i="10"/>
  <c r="DO17" i="10"/>
  <c r="DH17" i="10"/>
  <c r="DH15" i="10"/>
  <c r="DN15" i="10"/>
  <c r="DA15" i="10"/>
  <c r="DF15" i="10"/>
  <c r="DO15" i="10"/>
  <c r="DE15" i="10"/>
  <c r="CY15" i="7"/>
  <c r="CY15" i="10"/>
  <c r="FM22" i="7"/>
  <c r="Q1461" i="8"/>
  <c r="I1507" i="8"/>
  <c r="I1461" i="8"/>
  <c r="P823" i="1"/>
  <c r="P789" i="1"/>
  <c r="W16" i="2" s="1"/>
  <c r="W18" i="2" s="1"/>
  <c r="DW22" i="7"/>
  <c r="P780" i="1"/>
  <c r="K1504" i="8"/>
  <c r="DK22" i="7"/>
  <c r="EP805" i="1"/>
  <c r="EP18" i="1" s="1"/>
  <c r="K1490" i="8"/>
  <c r="DG22" i="7"/>
  <c r="K1524" i="8"/>
  <c r="DC22" i="7"/>
  <c r="K1495" i="8"/>
  <c r="K1466" i="8"/>
  <c r="J38" i="8"/>
  <c r="CZ22" i="7"/>
  <c r="DB22" i="7"/>
  <c r="K1486" i="8"/>
  <c r="DM22" i="1"/>
  <c r="J39" i="8"/>
  <c r="I39" i="8"/>
  <c r="CW22" i="7"/>
  <c r="H1528" i="8"/>
  <c r="ET22" i="7"/>
  <c r="DL22" i="1"/>
  <c r="DL22" i="7"/>
  <c r="DO805" i="1"/>
  <c r="P829" i="1" s="1"/>
  <c r="DM22" i="7"/>
  <c r="P747" i="1"/>
  <c r="AR739" i="1"/>
  <c r="F767" i="1" s="1"/>
  <c r="P751" i="1"/>
  <c r="DI607" i="1"/>
  <c r="P776" i="1"/>
  <c r="EP22" i="1"/>
  <c r="I1082" i="8"/>
  <c r="DN19" i="7"/>
  <c r="K1118" i="8"/>
  <c r="DQ418" i="1"/>
  <c r="K1119" i="8"/>
  <c r="DO19" i="7"/>
  <c r="I1128" i="8"/>
  <c r="DE19" i="7"/>
  <c r="K1143" i="8"/>
  <c r="K1108" i="8"/>
  <c r="DF19" i="7"/>
  <c r="K1110" i="8"/>
  <c r="K1112" i="8"/>
  <c r="DH19" i="7"/>
  <c r="AZ805" i="1"/>
  <c r="AZ18" i="1" s="1"/>
  <c r="F780" i="1"/>
  <c r="P602" i="1"/>
  <c r="K727" i="8"/>
  <c r="K747" i="8"/>
  <c r="DA17" i="7"/>
  <c r="I770" i="8"/>
  <c r="I724" i="8"/>
  <c r="FM17" i="7"/>
  <c r="Q724" i="8"/>
  <c r="DQ220" i="1"/>
  <c r="K761" i="8"/>
  <c r="DO17" i="7"/>
  <c r="K750" i="8"/>
  <c r="DF17" i="7"/>
  <c r="K752" i="8"/>
  <c r="DE17" i="7"/>
  <c r="K785" i="8"/>
  <c r="K754" i="8"/>
  <c r="DH17" i="7"/>
  <c r="K653" i="8"/>
  <c r="ES805" i="1"/>
  <c r="ES18" i="1" s="1"/>
  <c r="F824" i="1"/>
  <c r="DM805" i="1"/>
  <c r="DM18" i="1" s="1"/>
  <c r="ER22" i="1"/>
  <c r="P824" i="1"/>
  <c r="ES22" i="1"/>
  <c r="ER805" i="1"/>
  <c r="P816" i="1" s="1"/>
  <c r="I397" i="8"/>
  <c r="DO22" i="1"/>
  <c r="P790" i="1"/>
  <c r="K354" i="8"/>
  <c r="P413" i="1"/>
  <c r="K381" i="8"/>
  <c r="DH15" i="7"/>
  <c r="DP26" i="1"/>
  <c r="K387" i="8"/>
  <c r="DN15" i="7"/>
  <c r="Q351" i="8"/>
  <c r="DL805" i="1"/>
  <c r="P826" i="1" s="1"/>
  <c r="DE15" i="7"/>
  <c r="K412" i="8"/>
  <c r="K377" i="8"/>
  <c r="K379" i="8"/>
  <c r="DF15" i="7"/>
  <c r="FM15" i="7"/>
  <c r="I351" i="8"/>
  <c r="K374" i="8"/>
  <c r="DA15" i="7"/>
  <c r="K388" i="8"/>
  <c r="DO15" i="7"/>
  <c r="P214" i="1"/>
  <c r="DP769" i="1"/>
  <c r="P791" i="1"/>
  <c r="F814" i="1"/>
  <c r="H16" i="2"/>
  <c r="H18" i="2" s="1"/>
  <c r="P793" i="1"/>
  <c r="V805" i="1"/>
  <c r="V18" i="1" s="1"/>
  <c r="F792" i="1"/>
  <c r="T22" i="1"/>
  <c r="F823" i="1"/>
  <c r="F791" i="1"/>
  <c r="U805" i="1"/>
  <c r="U18" i="1" s="1"/>
  <c r="P815" i="1"/>
  <c r="T805" i="1"/>
  <c r="T18" i="1" s="1"/>
  <c r="F776" i="1"/>
  <c r="AX22" i="1"/>
  <c r="EJ188" i="1"/>
  <c r="EK188" i="1"/>
  <c r="DT26" i="1"/>
  <c r="F215" i="1"/>
  <c r="CA418" i="1"/>
  <c r="AR575" i="1"/>
  <c r="O26" i="1"/>
  <c r="F190" i="1"/>
  <c r="EN26" i="1"/>
  <c r="P193" i="1"/>
  <c r="EN769" i="1"/>
  <c r="W22" i="1"/>
  <c r="W805" i="1"/>
  <c r="F793" i="1"/>
  <c r="DN18" i="1"/>
  <c r="P828" i="1"/>
  <c r="FT418" i="1"/>
  <c r="EK575" i="1"/>
  <c r="AW220" i="1"/>
  <c r="F392" i="1"/>
  <c r="DG607" i="1"/>
  <c r="P741" i="1"/>
  <c r="EO418" i="1"/>
  <c r="P581" i="1"/>
  <c r="AY220" i="1"/>
  <c r="F394" i="1"/>
  <c r="EQ418" i="1"/>
  <c r="P583" i="1"/>
  <c r="EN220" i="1"/>
  <c r="P391" i="1"/>
  <c r="X220" i="1"/>
  <c r="F412" i="1"/>
  <c r="F747" i="1"/>
  <c r="AY607" i="1"/>
  <c r="CB418" i="1"/>
  <c r="AS575" i="1"/>
  <c r="DJ22" i="1"/>
  <c r="P783" i="1"/>
  <c r="DJ805" i="1"/>
  <c r="X418" i="1"/>
  <c r="F601" i="1"/>
  <c r="EO26" i="1"/>
  <c r="P194" i="1"/>
  <c r="EO769" i="1"/>
  <c r="EQ220" i="1"/>
  <c r="P394" i="1"/>
  <c r="BA18" i="1"/>
  <c r="F825" i="1"/>
  <c r="Y418" i="1"/>
  <c r="F602" i="1"/>
  <c r="AV607" i="1"/>
  <c r="F744" i="1"/>
  <c r="DT220" i="1"/>
  <c r="DG386" i="1"/>
  <c r="CY17" i="10" s="1"/>
  <c r="AV418" i="1"/>
  <c r="F580" i="1"/>
  <c r="EO220" i="1"/>
  <c r="P392" i="1"/>
  <c r="AY26" i="1"/>
  <c r="F196" i="1"/>
  <c r="AY769" i="1"/>
  <c r="AB220" i="1"/>
  <c r="O386" i="1"/>
  <c r="O769" i="1" s="1"/>
  <c r="P22" i="1"/>
  <c r="F772" i="1"/>
  <c r="P805" i="1"/>
  <c r="AW418" i="1"/>
  <c r="F581" i="1"/>
  <c r="R22" i="1"/>
  <c r="R805" i="1"/>
  <c r="F783" i="1"/>
  <c r="AV26" i="1"/>
  <c r="F193" i="1"/>
  <c r="AV769" i="1"/>
  <c r="AY418" i="1"/>
  <c r="F583" i="1"/>
  <c r="DK22" i="1"/>
  <c r="DK805" i="1"/>
  <c r="P784" i="1"/>
  <c r="AW26" i="1"/>
  <c r="F194" i="1"/>
  <c r="AW769" i="1"/>
  <c r="DH22" i="1"/>
  <c r="DH805" i="1"/>
  <c r="P772" i="1"/>
  <c r="GN225" i="1"/>
  <c r="FT386" i="1" s="1"/>
  <c r="FS386" i="1"/>
  <c r="AV220" i="1"/>
  <c r="F391" i="1"/>
  <c r="EK739" i="1"/>
  <c r="FT607" i="1"/>
  <c r="Y607" i="1"/>
  <c r="F766" i="1"/>
  <c r="DG26" i="1"/>
  <c r="P190" i="1"/>
  <c r="GN222" i="1"/>
  <c r="CB386" i="1" s="1"/>
  <c r="CA386" i="1"/>
  <c r="DP418" i="1"/>
  <c r="P601" i="1"/>
  <c r="EQ26" i="1"/>
  <c r="P196" i="1"/>
  <c r="EQ769" i="1"/>
  <c r="AW607" i="1"/>
  <c r="F745" i="1"/>
  <c r="X26" i="1"/>
  <c r="F214" i="1"/>
  <c r="X769" i="1"/>
  <c r="DI220" i="1"/>
  <c r="P398" i="1"/>
  <c r="CA26" i="1"/>
  <c r="AR188" i="1"/>
  <c r="DP607" i="1"/>
  <c r="P765" i="1"/>
  <c r="O418" i="1"/>
  <c r="F577" i="1"/>
  <c r="S22" i="1"/>
  <c r="F784" i="1"/>
  <c r="S805" i="1"/>
  <c r="EN418" i="1"/>
  <c r="P580" i="1"/>
  <c r="DI26" i="1"/>
  <c r="P200" i="1"/>
  <c r="DI769" i="1"/>
  <c r="Y220" i="1"/>
  <c r="F413" i="1"/>
  <c r="AX18" i="1"/>
  <c r="F812" i="1"/>
  <c r="Q220" i="1"/>
  <c r="F398" i="1"/>
  <c r="Q26" i="1"/>
  <c r="F200" i="1"/>
  <c r="Q769" i="1"/>
  <c r="DQ607" i="1"/>
  <c r="P766" i="1"/>
  <c r="DQ26" i="1"/>
  <c r="P215" i="1"/>
  <c r="DQ769" i="1"/>
  <c r="FS607" i="1"/>
  <c r="EJ739" i="1"/>
  <c r="Y769" i="1"/>
  <c r="CB26" i="1"/>
  <c r="AS188" i="1"/>
  <c r="FS418" i="1" l="1"/>
  <c r="F756" i="1"/>
  <c r="CY19" i="10"/>
  <c r="P577" i="1"/>
  <c r="CY19" i="7"/>
  <c r="AR607" i="1"/>
  <c r="DP21" i="10"/>
  <c r="DU21" i="10"/>
  <c r="DQ21" i="10"/>
  <c r="DA22" i="10"/>
  <c r="DF22" i="10"/>
  <c r="DN22" i="10"/>
  <c r="P812" i="1"/>
  <c r="DH22" i="10"/>
  <c r="DE22" i="10"/>
  <c r="DO22" i="10"/>
  <c r="DP21" i="7"/>
  <c r="K1396" i="8"/>
  <c r="K1442" i="8"/>
  <c r="K1449" i="8"/>
  <c r="K1451" i="8" s="1"/>
  <c r="K1444" i="8"/>
  <c r="DU21" i="7"/>
  <c r="DQ21" i="7"/>
  <c r="DU19" i="10"/>
  <c r="DQ19" i="10"/>
  <c r="DP19" i="10"/>
  <c r="DP15" i="10"/>
  <c r="DU15" i="10"/>
  <c r="DQ15" i="10"/>
  <c r="DO18" i="1"/>
  <c r="K1484" i="8"/>
  <c r="DA22" i="7"/>
  <c r="K1487" i="8"/>
  <c r="DF22" i="7"/>
  <c r="K1489" i="8"/>
  <c r="K1464" i="8"/>
  <c r="K1527" i="8"/>
  <c r="DE22" i="7"/>
  <c r="K1491" i="8"/>
  <c r="DH22" i="7"/>
  <c r="K1498" i="8"/>
  <c r="DO22" i="7"/>
  <c r="DP805" i="1"/>
  <c r="P831" i="1" s="1"/>
  <c r="DN22" i="7"/>
  <c r="K1497" i="8"/>
  <c r="DU19" i="7"/>
  <c r="DQ19" i="7"/>
  <c r="K1135" i="8"/>
  <c r="K1137" i="8" s="1"/>
  <c r="K1130" i="8"/>
  <c r="K1128" i="8"/>
  <c r="DP19" i="7"/>
  <c r="K1082" i="8"/>
  <c r="F816" i="1"/>
  <c r="DG769" i="1"/>
  <c r="CY22" i="10" s="1"/>
  <c r="CY17" i="7"/>
  <c r="P825" i="1"/>
  <c r="P827" i="1"/>
  <c r="ER18" i="1"/>
  <c r="DL18" i="1"/>
  <c r="P795" i="1"/>
  <c r="P799" i="1" s="1"/>
  <c r="EK26" i="1"/>
  <c r="DU15" i="7"/>
  <c r="DQ15" i="7"/>
  <c r="K404" i="8"/>
  <c r="K406" i="8" s="1"/>
  <c r="K399" i="8"/>
  <c r="DP22" i="1"/>
  <c r="EJ26" i="1"/>
  <c r="K397" i="8"/>
  <c r="DP15" i="7"/>
  <c r="K351" i="8"/>
  <c r="F828" i="1"/>
  <c r="F827" i="1"/>
  <c r="F826" i="1"/>
  <c r="P216" i="1"/>
  <c r="P205" i="1"/>
  <c r="O22" i="1"/>
  <c r="O805" i="1"/>
  <c r="F771" i="1"/>
  <c r="F798" i="1" s="1"/>
  <c r="AS26" i="1"/>
  <c r="F205" i="1"/>
  <c r="S18" i="1"/>
  <c r="F820" i="1"/>
  <c r="EJ607" i="1"/>
  <c r="P767" i="1"/>
  <c r="DI22" i="1"/>
  <c r="DI805" i="1"/>
  <c r="P781" i="1"/>
  <c r="AR26" i="1"/>
  <c r="F216" i="1"/>
  <c r="X22" i="1"/>
  <c r="F795" i="1"/>
  <c r="F799" i="1" s="1"/>
  <c r="X805" i="1"/>
  <c r="CA220" i="1"/>
  <c r="AR386" i="1"/>
  <c r="DH18" i="1"/>
  <c r="P808" i="1"/>
  <c r="DK18" i="1"/>
  <c r="P820" i="1"/>
  <c r="AV22" i="1"/>
  <c r="F774" i="1"/>
  <c r="AV805" i="1"/>
  <c r="R18" i="1"/>
  <c r="F819" i="1"/>
  <c r="DG220" i="1"/>
  <c r="P388" i="1"/>
  <c r="EO22" i="1"/>
  <c r="P775" i="1"/>
  <c r="EO805" i="1"/>
  <c r="AS418" i="1"/>
  <c r="F592" i="1"/>
  <c r="FS220" i="1"/>
  <c r="EJ386" i="1"/>
  <c r="O220" i="1"/>
  <c r="F388" i="1"/>
  <c r="AY22" i="1"/>
  <c r="F777" i="1"/>
  <c r="AY805" i="1"/>
  <c r="DJ18" i="1"/>
  <c r="P819" i="1"/>
  <c r="EK418" i="1"/>
  <c r="P592" i="1"/>
  <c r="W18" i="1"/>
  <c r="F829" i="1"/>
  <c r="CB220" i="1"/>
  <c r="AS386" i="1"/>
  <c r="DQ22" i="1"/>
  <c r="P796" i="1"/>
  <c r="P800" i="1" s="1"/>
  <c r="DQ805" i="1"/>
  <c r="F802" i="1"/>
  <c r="J16" i="2"/>
  <c r="J18" i="2" s="1"/>
  <c r="EK607" i="1"/>
  <c r="P756" i="1"/>
  <c r="FT220" i="1"/>
  <c r="EK386" i="1"/>
  <c r="AW22" i="1"/>
  <c r="AW805" i="1"/>
  <c r="F775" i="1"/>
  <c r="P18" i="1"/>
  <c r="F808" i="1"/>
  <c r="EQ22" i="1"/>
  <c r="P777" i="1"/>
  <c r="EQ805" i="1"/>
  <c r="Y22" i="1"/>
  <c r="F796" i="1"/>
  <c r="F800" i="1" s="1"/>
  <c r="Y805" i="1"/>
  <c r="Q22" i="1"/>
  <c r="F781" i="1"/>
  <c r="Q805" i="1"/>
  <c r="EJ418" i="1"/>
  <c r="P603" i="1"/>
  <c r="Y16" i="2"/>
  <c r="Y18" i="2" s="1"/>
  <c r="P802" i="1"/>
  <c r="EN22" i="1"/>
  <c r="P774" i="1"/>
  <c r="EN805" i="1"/>
  <c r="AR418" i="1"/>
  <c r="F603" i="1"/>
  <c r="DP18" i="1" l="1"/>
  <c r="DU17" i="10"/>
  <c r="DQ17" i="10"/>
  <c r="DP17" i="10"/>
  <c r="P771" i="1"/>
  <c r="P798" i="1" s="1"/>
  <c r="P801" i="1" s="1"/>
  <c r="P803" i="1" s="1"/>
  <c r="CY22" i="7"/>
  <c r="DG805" i="1"/>
  <c r="P807" i="1" s="1"/>
  <c r="DG22" i="1"/>
  <c r="K770" i="8"/>
  <c r="DP17" i="7"/>
  <c r="K724" i="8"/>
  <c r="DU17" i="7"/>
  <c r="DQ17" i="7"/>
  <c r="K777" i="8"/>
  <c r="K779" i="8" s="1"/>
  <c r="K772" i="8"/>
  <c r="AR769" i="1"/>
  <c r="IK8" i="1" s="1"/>
  <c r="Q18" i="1"/>
  <c r="F817" i="1"/>
  <c r="AW18" i="1"/>
  <c r="F811" i="1"/>
  <c r="AY18" i="1"/>
  <c r="F813" i="1"/>
  <c r="AV18" i="1"/>
  <c r="F810" i="1"/>
  <c r="DI18" i="1"/>
  <c r="P817" i="1"/>
  <c r="EN18" i="1"/>
  <c r="P810" i="1"/>
  <c r="EJ220" i="1"/>
  <c r="P414" i="1"/>
  <c r="EJ769" i="1"/>
  <c r="EO18" i="1"/>
  <c r="P811" i="1"/>
  <c r="X18" i="1"/>
  <c r="F831" i="1"/>
  <c r="F801" i="1"/>
  <c r="F803" i="1" s="1"/>
  <c r="EQ18" i="1"/>
  <c r="P813" i="1"/>
  <c r="EK220" i="1"/>
  <c r="P403" i="1"/>
  <c r="EK769" i="1"/>
  <c r="AS220" i="1"/>
  <c r="F403" i="1"/>
  <c r="AS769" i="1"/>
  <c r="O18" i="1"/>
  <c r="F807" i="1"/>
  <c r="Y18" i="1"/>
  <c r="F832" i="1"/>
  <c r="DQ18" i="1"/>
  <c r="P832" i="1"/>
  <c r="AR220" i="1"/>
  <c r="F414" i="1"/>
  <c r="DU22" i="10" l="1"/>
  <c r="DQ22" i="10"/>
  <c r="DP22" i="10"/>
  <c r="K1507" i="8"/>
  <c r="K1461" i="8"/>
  <c r="DP22" i="7"/>
  <c r="AR805" i="1"/>
  <c r="AR18" i="1" s="1"/>
  <c r="DU22" i="7"/>
  <c r="DQ22" i="7"/>
  <c r="K1514" i="8"/>
  <c r="K1516" i="8" s="1"/>
  <c r="K1517" i="8" s="1"/>
  <c r="K1519" i="8" s="1"/>
  <c r="K1509" i="8"/>
  <c r="DG18" i="1"/>
  <c r="AR22" i="1"/>
  <c r="F797" i="1"/>
  <c r="EK22" i="1"/>
  <c r="EK805" i="1"/>
  <c r="P786" i="1"/>
  <c r="T16" i="2" s="1"/>
  <c r="AS22" i="1"/>
  <c r="F786" i="1"/>
  <c r="E16" i="2" s="1"/>
  <c r="AS805" i="1"/>
  <c r="EJ22" i="1"/>
  <c r="P797" i="1"/>
  <c r="EJ805" i="1"/>
  <c r="F833" i="1" l="1"/>
  <c r="E26" i="8"/>
  <c r="K1520" i="8"/>
  <c r="K1521" i="8" s="1"/>
  <c r="J37" i="8"/>
  <c r="I16" i="2"/>
  <c r="I18" i="2" s="1"/>
  <c r="E18" i="2"/>
  <c r="EJ18" i="1"/>
  <c r="P833" i="1"/>
  <c r="X16" i="2"/>
  <c r="X18" i="2" s="1"/>
  <c r="T18" i="2"/>
  <c r="AS18" i="1"/>
  <c r="F822" i="1"/>
  <c r="EK18" i="1"/>
  <c r="P822" i="1"/>
</calcChain>
</file>

<file path=xl/comments1.xml><?xml version="1.0" encoding="utf-8"?>
<comments xmlns="http://schemas.openxmlformats.org/spreadsheetml/2006/main">
  <authors>
    <author>Зимарина Ольга Юрьевна</author>
  </authors>
  <commentList>
    <comment ref="C11" authorId="0" shapeId="0">
      <text>
        <r>
          <rPr>
            <sz val="9"/>
            <color indexed="81"/>
            <rFont val="Tahoma"/>
            <family val="2"/>
            <charset val="204"/>
          </rPr>
          <t>Не заполнены Параметры Объекта (Акта) -&gt; Должностные лица -&gt; Инвестор -&gt; Организация</t>
        </r>
      </text>
    </comment>
    <comment ref="C12" authorId="0" shapeId="0">
      <text>
        <r>
          <rPr>
            <sz val="9"/>
            <color indexed="81"/>
            <rFont val="Tahoma"/>
            <family val="2"/>
            <charset val="204"/>
          </rPr>
          <t>Не заполнены Параметры Объекта (Акта) -&gt; Должностные лица -&gt; Заказчик -&gt; Организация</t>
        </r>
      </text>
    </comment>
    <comment ref="C13"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List>
</comments>
</file>

<file path=xl/comments2.xml><?xml version="1.0" encoding="utf-8"?>
<comments xmlns="http://schemas.openxmlformats.org/spreadsheetml/2006/main">
  <authors>
    <author>Зимарина Ольга Юрьевна</author>
  </authors>
  <commentList>
    <comment ref="C3" authorId="0" shapeId="0">
      <text>
        <r>
          <rPr>
            <sz val="9"/>
            <color indexed="81"/>
            <rFont val="Tahoma"/>
            <family val="2"/>
            <charset val="204"/>
          </rPr>
          <t>Не заполнены Параметры Объекта (Акта) -&gt; Должностные лица -&gt; Инвестор -&gt; Организация</t>
        </r>
      </text>
    </comment>
    <comment ref="C4" authorId="0" shapeId="0">
      <text>
        <r>
          <rPr>
            <sz val="9"/>
            <color indexed="81"/>
            <rFont val="Tahoma"/>
            <family val="2"/>
            <charset val="204"/>
          </rPr>
          <t>Не заполнены Параметры Объекта (Акта) -&gt; Должностные лица -&gt; Заказчик -&gt; Организация</t>
        </r>
      </text>
    </comment>
    <comment ref="C5"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List>
</comments>
</file>

<file path=xl/comments3.xml><?xml version="1.0" encoding="utf-8"?>
<comments xmlns="http://schemas.openxmlformats.org/spreadsheetml/2006/main">
  <authors>
    <author>Зимарина Ольга Юрьевна</author>
  </authors>
  <commentList>
    <comment ref="C3" authorId="0" shapeId="0">
      <text>
        <r>
          <rPr>
            <sz val="9"/>
            <color indexed="81"/>
            <rFont val="Tahoma"/>
            <family val="2"/>
            <charset val="204"/>
          </rPr>
          <t>Не заполнены Параметры Объекта (Акта) -&gt; Должностные лица -&gt; Инвестор -&gt; Организация</t>
        </r>
      </text>
    </comment>
    <comment ref="C4" authorId="0" shapeId="0">
      <text>
        <r>
          <rPr>
            <sz val="9"/>
            <color indexed="81"/>
            <rFont val="Tahoma"/>
            <family val="2"/>
            <charset val="204"/>
          </rPr>
          <t>Не заполнены Параметры Объекта (Акта) -&gt; Должностные лица -&gt; Заказчик -&gt; Организация</t>
        </r>
      </text>
    </comment>
    <comment ref="C5"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List>
</comments>
</file>

<file path=xl/comments4.xml><?xml version="1.0" encoding="utf-8"?>
<comments xmlns="http://schemas.openxmlformats.org/spreadsheetml/2006/main">
  <authors>
    <author>Зимарина Ольга Юрьевна</author>
  </authors>
  <commentList>
    <comment ref="C7" authorId="0" shapeId="0">
      <text>
        <r>
          <rPr>
            <sz val="9"/>
            <color indexed="81"/>
            <rFont val="Tahoma"/>
            <family val="2"/>
            <charset val="204"/>
          </rPr>
          <t>Не заполнены Параметры Объекта (Акта) -&gt; Должностные лица -&gt; Инвестор -&gt; Организация</t>
        </r>
      </text>
    </comment>
    <comment ref="J7" authorId="0" shapeId="0">
      <text>
        <r>
          <rPr>
            <sz val="9"/>
            <color indexed="81"/>
            <rFont val="Tahoma"/>
            <family val="2"/>
            <charset val="204"/>
          </rPr>
          <t>Не заполнены Параметры Акта -&gt; Должностные лица -&gt; Инвестор -&gt; по ОКПО</t>
        </r>
      </text>
    </comment>
    <comment ref="C8" authorId="0" shapeId="0">
      <text>
        <r>
          <rPr>
            <sz val="9"/>
            <color indexed="81"/>
            <rFont val="Tahoma"/>
            <family val="2"/>
            <charset val="204"/>
          </rPr>
          <t>Не заполнены Параметры Объекта (Акта) -&gt; Должностные лица -&gt; Заказчик -&gt; Организация</t>
        </r>
      </text>
    </comment>
    <comment ref="J8" authorId="0" shapeId="0">
      <text>
        <r>
          <rPr>
            <sz val="9"/>
            <color indexed="81"/>
            <rFont val="Tahoma"/>
            <family val="2"/>
            <charset val="204"/>
          </rPr>
          <t>Не заполнены Параметры Акта -&gt; Должностные лица -&gt; Заказчик -&gt; по ОКПО</t>
        </r>
      </text>
    </comment>
    <comment ref="C9" authorId="0" shapeId="0">
      <text>
        <r>
          <rPr>
            <sz val="9"/>
            <color indexed="81"/>
            <rFont val="Tahoma"/>
            <family val="2"/>
            <charset val="204"/>
          </rPr>
          <t>Не заполнены Параметры Объекта (Акта) -&gt; Должностные лица -&gt; Генподрядчик -&gt; Организация</t>
        </r>
      </text>
    </comment>
    <comment ref="J9" authorId="0" shapeId="0">
      <text>
        <r>
          <rPr>
            <sz val="9"/>
            <color indexed="81"/>
            <rFont val="Tahoma"/>
            <family val="2"/>
            <charset val="204"/>
          </rPr>
          <t>Не заполнены Параметры Акта -&gt; Должностные лица -&gt; Генподрядчик -&gt; по ОКПО</t>
        </r>
      </text>
    </comment>
    <comment ref="C10"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 ref="J10" authorId="0" shapeId="0">
      <text>
        <r>
          <rPr>
            <sz val="9"/>
            <color indexed="81"/>
            <rFont val="Tahoma"/>
            <family val="2"/>
            <charset val="204"/>
          </rPr>
          <t>Не заполнены Параметры Акта -&gt; Должностные лица -&gt; Субподрядчик -&gt; по ОКПО</t>
        </r>
      </text>
    </comment>
    <comment ref="J13" authorId="0" shapeId="0">
      <text>
        <r>
          <rPr>
            <sz val="9"/>
            <color indexed="81"/>
            <rFont val="Tahoma"/>
            <family val="2"/>
            <charset val="204"/>
          </rPr>
          <t>Не заполнены Параметры Акта -&gt; Бухгалтерские реквизиты -&gt; Вид деятельности по ОКДП</t>
        </r>
      </text>
    </comment>
    <comment ref="J14" authorId="0" shapeId="0">
      <text>
        <r>
          <rPr>
            <sz val="9"/>
            <color indexed="81"/>
            <rFont val="Tahoma"/>
            <family val="2"/>
            <charset val="204"/>
          </rPr>
          <t>Не заполнены Параметры Акта -&gt; Бухгалтерские реквизиты -&gt; Договор подряда №</t>
        </r>
      </text>
    </comment>
    <comment ref="J15" authorId="0" shapeId="0">
      <text>
        <r>
          <rPr>
            <sz val="9"/>
            <color indexed="81"/>
            <rFont val="Tahoma"/>
            <family val="2"/>
            <charset val="204"/>
          </rPr>
          <t>Не заполнены Параметры Акта -&gt; Бухгалтерские реквизиты -&gt; Договор подряда -&gt; Дата</t>
        </r>
      </text>
    </comment>
    <comment ref="J16" authorId="0" shapeId="0">
      <text>
        <r>
          <rPr>
            <sz val="9"/>
            <color indexed="81"/>
            <rFont val="Tahoma"/>
            <family val="2"/>
            <charset val="204"/>
          </rPr>
          <t>Не заполнены Параметры Акта -&gt; Бухгалтерские реквизиты -&gt; Вид операции</t>
        </r>
      </text>
    </comment>
    <comment ref="G20" authorId="0" shapeId="0">
      <text>
        <r>
          <rPr>
            <sz val="9"/>
            <color indexed="81"/>
            <rFont val="Tahoma"/>
            <family val="2"/>
            <charset val="204"/>
          </rPr>
          <t>Не заполнены Параметры Акта -&gt; Описание -&gt; Номер документа</t>
        </r>
      </text>
    </comment>
    <comment ref="H20" authorId="0" shapeId="0">
      <text>
        <r>
          <rPr>
            <sz val="9"/>
            <color indexed="81"/>
            <rFont val="Tahoma"/>
            <family val="2"/>
            <charset val="204"/>
          </rPr>
          <t>Не заполнены Параметры Акта -&gt; Дата утверждения</t>
        </r>
      </text>
    </comment>
    <comment ref="C351" authorId="0" shapeId="0">
      <text>
        <r>
          <rPr>
            <sz val="9"/>
            <color indexed="81"/>
            <rFont val="Tahoma"/>
            <family val="2"/>
            <charset val="204"/>
          </rPr>
          <t>Лестница с.1-2 7-20 этажи</t>
        </r>
      </text>
    </comment>
    <comment ref="I377" authorId="0" shapeId="0">
      <text>
        <r>
          <rPr>
            <sz val="9"/>
            <color indexed="81"/>
            <rFont val="Tahoma"/>
            <family val="2"/>
            <charset val="204"/>
          </rPr>
          <t>С учетом дополнительных затрат на перевозку (при их наличии)</t>
        </r>
      </text>
    </comment>
    <comment ref="K377" authorId="0" shapeId="0">
      <text>
        <r>
          <rPr>
            <sz val="9"/>
            <color indexed="81"/>
            <rFont val="Tahoma"/>
            <family val="2"/>
            <charset val="204"/>
          </rPr>
          <t>С учетом дополнительных затрат на перевозку (при их наличии)</t>
        </r>
      </text>
    </comment>
    <comment ref="I382" authorId="0" shapeId="0">
      <text>
        <r>
          <rPr>
            <sz val="9"/>
            <color indexed="81"/>
            <rFont val="Tahoma"/>
            <family val="2"/>
            <charset val="204"/>
          </rPr>
          <t>В том числе погрузо-разгрузочные работы (при их наличии)</t>
        </r>
      </text>
    </comment>
    <comment ref="K382" authorId="0" shapeId="0">
      <text>
        <r>
          <rPr>
            <sz val="9"/>
            <color indexed="81"/>
            <rFont val="Tahoma"/>
            <family val="2"/>
            <charset val="204"/>
          </rPr>
          <t>В том числе погрузо-разгрузочные работы (при их наличии)</t>
        </r>
      </text>
    </comment>
    <comment ref="I383" authorId="0" shapeId="0">
      <text>
        <r>
          <rPr>
            <sz val="9"/>
            <color indexed="81"/>
            <rFont val="Tahoma"/>
            <family val="2"/>
            <charset val="204"/>
          </rPr>
          <t>В том числе погрузо-разгрузочные работы (при их наличии)</t>
        </r>
      </text>
    </comment>
    <comment ref="K383" authorId="0" shapeId="0">
      <text>
        <r>
          <rPr>
            <sz val="9"/>
            <color indexed="81"/>
            <rFont val="Tahoma"/>
            <family val="2"/>
            <charset val="204"/>
          </rPr>
          <t>В том числе погрузо-разгрузочные работы (при их наличии)</t>
        </r>
      </text>
    </comment>
    <comment ref="I390" authorId="0" shapeId="0">
      <text>
        <r>
          <rPr>
            <sz val="9"/>
            <color indexed="81"/>
            <rFont val="Tahoma"/>
            <family val="2"/>
            <charset val="204"/>
          </rPr>
          <t>С учетом дополнительных затрат на перевозку (при их наличии)</t>
        </r>
      </text>
    </comment>
    <comment ref="K390" authorId="0" shapeId="0">
      <text>
        <r>
          <rPr>
            <sz val="9"/>
            <color indexed="81"/>
            <rFont val="Tahoma"/>
            <family val="2"/>
            <charset val="204"/>
          </rPr>
          <t>С учетом дополнительных затрат на перевозку (при их наличии)</t>
        </r>
      </text>
    </comment>
    <comment ref="I395" authorId="0" shapeId="0">
      <text>
        <r>
          <rPr>
            <sz val="9"/>
            <color indexed="81"/>
            <rFont val="Tahoma"/>
            <family val="2"/>
            <charset val="204"/>
          </rPr>
          <t>В том числе погрузо-разгрузочные работы (при их наличии)</t>
        </r>
      </text>
    </comment>
    <comment ref="K395" authorId="0" shapeId="0">
      <text>
        <r>
          <rPr>
            <sz val="9"/>
            <color indexed="81"/>
            <rFont val="Tahoma"/>
            <family val="2"/>
            <charset val="204"/>
          </rPr>
          <t>В том числе погрузо-разгрузочные работы (при их наличии)</t>
        </r>
      </text>
    </comment>
    <comment ref="C724" authorId="0" shapeId="0">
      <text>
        <r>
          <rPr>
            <sz val="9"/>
            <color indexed="81"/>
            <rFont val="Tahoma"/>
            <family val="2"/>
            <charset val="204"/>
          </rPr>
          <t>Лестница с.3-4 7-20 этажи</t>
        </r>
      </text>
    </comment>
    <comment ref="I750" authorId="0" shapeId="0">
      <text>
        <r>
          <rPr>
            <sz val="9"/>
            <color indexed="81"/>
            <rFont val="Tahoma"/>
            <family val="2"/>
            <charset val="204"/>
          </rPr>
          <t>С учетом дополнительных затрат на перевозку (при их наличии)</t>
        </r>
      </text>
    </comment>
    <comment ref="K750" authorId="0" shapeId="0">
      <text>
        <r>
          <rPr>
            <sz val="9"/>
            <color indexed="81"/>
            <rFont val="Tahoma"/>
            <family val="2"/>
            <charset val="204"/>
          </rPr>
          <t>С учетом дополнительных затрат на перевозку (при их наличии)</t>
        </r>
      </text>
    </comment>
    <comment ref="I755" authorId="0" shapeId="0">
      <text>
        <r>
          <rPr>
            <sz val="9"/>
            <color indexed="81"/>
            <rFont val="Tahoma"/>
            <family val="2"/>
            <charset val="204"/>
          </rPr>
          <t>В том числе погрузо-разгрузочные работы (при их наличии)</t>
        </r>
      </text>
    </comment>
    <comment ref="K755" authorId="0" shapeId="0">
      <text>
        <r>
          <rPr>
            <sz val="9"/>
            <color indexed="81"/>
            <rFont val="Tahoma"/>
            <family val="2"/>
            <charset val="204"/>
          </rPr>
          <t>В том числе погрузо-разгрузочные работы (при их наличии)</t>
        </r>
      </text>
    </comment>
    <comment ref="I756" authorId="0" shapeId="0">
      <text>
        <r>
          <rPr>
            <sz val="9"/>
            <color indexed="81"/>
            <rFont val="Tahoma"/>
            <family val="2"/>
            <charset val="204"/>
          </rPr>
          <t>В том числе погрузо-разгрузочные работы (при их наличии)</t>
        </r>
      </text>
    </comment>
    <comment ref="K756" authorId="0" shapeId="0">
      <text>
        <r>
          <rPr>
            <sz val="9"/>
            <color indexed="81"/>
            <rFont val="Tahoma"/>
            <family val="2"/>
            <charset val="204"/>
          </rPr>
          <t>В том числе погрузо-разгрузочные работы (при их наличии)</t>
        </r>
      </text>
    </comment>
    <comment ref="I763" authorId="0" shapeId="0">
      <text>
        <r>
          <rPr>
            <sz val="9"/>
            <color indexed="81"/>
            <rFont val="Tahoma"/>
            <family val="2"/>
            <charset val="204"/>
          </rPr>
          <t>С учетом дополнительных затрат на перевозку (при их наличии)</t>
        </r>
      </text>
    </comment>
    <comment ref="K763" authorId="0" shapeId="0">
      <text>
        <r>
          <rPr>
            <sz val="9"/>
            <color indexed="81"/>
            <rFont val="Tahoma"/>
            <family val="2"/>
            <charset val="204"/>
          </rPr>
          <t>С учетом дополнительных затрат на перевозку (при их наличии)</t>
        </r>
      </text>
    </comment>
    <comment ref="I768" authorId="0" shapeId="0">
      <text>
        <r>
          <rPr>
            <sz val="9"/>
            <color indexed="81"/>
            <rFont val="Tahoma"/>
            <family val="2"/>
            <charset val="204"/>
          </rPr>
          <t>В том числе погрузо-разгрузочные работы (при их наличии)</t>
        </r>
      </text>
    </comment>
    <comment ref="K768" authorId="0" shapeId="0">
      <text>
        <r>
          <rPr>
            <sz val="9"/>
            <color indexed="81"/>
            <rFont val="Tahoma"/>
            <family val="2"/>
            <charset val="204"/>
          </rPr>
          <t>В том числе погрузо-разгрузочные работы (при их наличии)</t>
        </r>
      </text>
    </comment>
    <comment ref="C1082" authorId="0" shapeId="0">
      <text>
        <r>
          <rPr>
            <sz val="9"/>
            <color indexed="81"/>
            <rFont val="Tahoma"/>
            <family val="2"/>
            <charset val="204"/>
          </rPr>
          <t>Вентблоки (вентканалы) с.1-2 7-20 этажи</t>
        </r>
      </text>
    </comment>
    <comment ref="I1108" authorId="0" shapeId="0">
      <text>
        <r>
          <rPr>
            <sz val="9"/>
            <color indexed="81"/>
            <rFont val="Tahoma"/>
            <family val="2"/>
            <charset val="204"/>
          </rPr>
          <t>С учетом дополнительных затрат на перевозку (при их наличии)</t>
        </r>
      </text>
    </comment>
    <comment ref="K1108" authorId="0" shapeId="0">
      <text>
        <r>
          <rPr>
            <sz val="9"/>
            <color indexed="81"/>
            <rFont val="Tahoma"/>
            <family val="2"/>
            <charset val="204"/>
          </rPr>
          <t>С учетом дополнительных затрат на перевозку (при их наличии)</t>
        </r>
      </text>
    </comment>
    <comment ref="I1113" authorId="0" shapeId="0">
      <text>
        <r>
          <rPr>
            <sz val="9"/>
            <color indexed="81"/>
            <rFont val="Tahoma"/>
            <family val="2"/>
            <charset val="204"/>
          </rPr>
          <t>В том числе погрузо-разгрузочные работы (при их наличии)</t>
        </r>
      </text>
    </comment>
    <comment ref="K1113" authorId="0" shapeId="0">
      <text>
        <r>
          <rPr>
            <sz val="9"/>
            <color indexed="81"/>
            <rFont val="Tahoma"/>
            <family val="2"/>
            <charset val="204"/>
          </rPr>
          <t>В том числе погрузо-разгрузочные работы (при их наличии)</t>
        </r>
      </text>
    </comment>
    <comment ref="I1114" authorId="0" shapeId="0">
      <text>
        <r>
          <rPr>
            <sz val="9"/>
            <color indexed="81"/>
            <rFont val="Tahoma"/>
            <family val="2"/>
            <charset val="204"/>
          </rPr>
          <t>В том числе погрузо-разгрузочные работы (при их наличии)</t>
        </r>
      </text>
    </comment>
    <comment ref="K1114" authorId="0" shapeId="0">
      <text>
        <r>
          <rPr>
            <sz val="9"/>
            <color indexed="81"/>
            <rFont val="Tahoma"/>
            <family val="2"/>
            <charset val="204"/>
          </rPr>
          <t>В том числе погрузо-разгрузочные работы (при их наличии)</t>
        </r>
      </text>
    </comment>
    <comment ref="I1121" authorId="0" shapeId="0">
      <text>
        <r>
          <rPr>
            <sz val="9"/>
            <color indexed="81"/>
            <rFont val="Tahoma"/>
            <family val="2"/>
            <charset val="204"/>
          </rPr>
          <t>С учетом дополнительных затрат на перевозку (при их наличии)</t>
        </r>
      </text>
    </comment>
    <comment ref="K1121" authorId="0" shapeId="0">
      <text>
        <r>
          <rPr>
            <sz val="9"/>
            <color indexed="81"/>
            <rFont val="Tahoma"/>
            <family val="2"/>
            <charset val="204"/>
          </rPr>
          <t>С учетом дополнительных затрат на перевозку (при их наличии)</t>
        </r>
      </text>
    </comment>
    <comment ref="I1126" authorId="0" shapeId="0">
      <text>
        <r>
          <rPr>
            <sz val="9"/>
            <color indexed="81"/>
            <rFont val="Tahoma"/>
            <family val="2"/>
            <charset val="204"/>
          </rPr>
          <t>В том числе погрузо-разгрузочные работы (при их наличии)</t>
        </r>
      </text>
    </comment>
    <comment ref="K1126" authorId="0" shapeId="0">
      <text>
        <r>
          <rPr>
            <sz val="9"/>
            <color indexed="81"/>
            <rFont val="Tahoma"/>
            <family val="2"/>
            <charset val="204"/>
          </rPr>
          <t>В том числе погрузо-разгрузочные работы (при их наличии)</t>
        </r>
      </text>
    </comment>
    <comment ref="C1396" authorId="0" shapeId="0">
      <text>
        <r>
          <rPr>
            <sz val="9"/>
            <color indexed="81"/>
            <rFont val="Tahoma"/>
            <family val="2"/>
            <charset val="204"/>
          </rPr>
          <t>Вентблоки (вентканалы) с.3-4 7-20 этажи</t>
        </r>
      </text>
    </comment>
    <comment ref="I1422" authorId="0" shapeId="0">
      <text>
        <r>
          <rPr>
            <sz val="9"/>
            <color indexed="81"/>
            <rFont val="Tahoma"/>
            <family val="2"/>
            <charset val="204"/>
          </rPr>
          <t>С учетом дополнительных затрат на перевозку (при их наличии)</t>
        </r>
      </text>
    </comment>
    <comment ref="K1422" authorId="0" shapeId="0">
      <text>
        <r>
          <rPr>
            <sz val="9"/>
            <color indexed="81"/>
            <rFont val="Tahoma"/>
            <family val="2"/>
            <charset val="204"/>
          </rPr>
          <t>С учетом дополнительных затрат на перевозку (при их наличии)</t>
        </r>
      </text>
    </comment>
    <comment ref="I1427" authorId="0" shapeId="0">
      <text>
        <r>
          <rPr>
            <sz val="9"/>
            <color indexed="81"/>
            <rFont val="Tahoma"/>
            <family val="2"/>
            <charset val="204"/>
          </rPr>
          <t>В том числе погрузо-разгрузочные работы (при их наличии)</t>
        </r>
      </text>
    </comment>
    <comment ref="K1427" authorId="0" shapeId="0">
      <text>
        <r>
          <rPr>
            <sz val="9"/>
            <color indexed="81"/>
            <rFont val="Tahoma"/>
            <family val="2"/>
            <charset val="204"/>
          </rPr>
          <t>В том числе погрузо-разгрузочные работы (при их наличии)</t>
        </r>
      </text>
    </comment>
    <comment ref="I1428" authorId="0" shapeId="0">
      <text>
        <r>
          <rPr>
            <sz val="9"/>
            <color indexed="81"/>
            <rFont val="Tahoma"/>
            <family val="2"/>
            <charset val="204"/>
          </rPr>
          <t>В том числе погрузо-разгрузочные работы (при их наличии)</t>
        </r>
      </text>
    </comment>
    <comment ref="K1428" authorId="0" shapeId="0">
      <text>
        <r>
          <rPr>
            <sz val="9"/>
            <color indexed="81"/>
            <rFont val="Tahoma"/>
            <family val="2"/>
            <charset val="204"/>
          </rPr>
          <t>В том числе погрузо-разгрузочные работы (при их наличии)</t>
        </r>
      </text>
    </comment>
    <comment ref="I1435" authorId="0" shapeId="0">
      <text>
        <r>
          <rPr>
            <sz val="9"/>
            <color indexed="81"/>
            <rFont val="Tahoma"/>
            <family val="2"/>
            <charset val="204"/>
          </rPr>
          <t>С учетом дополнительных затрат на перевозку (при их наличии)</t>
        </r>
      </text>
    </comment>
    <comment ref="K1435" authorId="0" shapeId="0">
      <text>
        <r>
          <rPr>
            <sz val="9"/>
            <color indexed="81"/>
            <rFont val="Tahoma"/>
            <family val="2"/>
            <charset val="204"/>
          </rPr>
          <t>С учетом дополнительных затрат на перевозку (при их наличии)</t>
        </r>
      </text>
    </comment>
    <comment ref="I1440" authorId="0" shapeId="0">
      <text>
        <r>
          <rPr>
            <sz val="9"/>
            <color indexed="81"/>
            <rFont val="Tahoma"/>
            <family val="2"/>
            <charset val="204"/>
          </rPr>
          <t>В том числе погрузо-разгрузочные работы (при их наличии)</t>
        </r>
      </text>
    </comment>
    <comment ref="K1440" authorId="0" shapeId="0">
      <text>
        <r>
          <rPr>
            <sz val="9"/>
            <color indexed="81"/>
            <rFont val="Tahoma"/>
            <family val="2"/>
            <charset val="204"/>
          </rPr>
          <t>В том числе погрузо-разгрузочные работы (при их наличии)</t>
        </r>
      </text>
    </comment>
    <comment ref="C1461" authorId="0" shapeId="0">
      <text>
        <r>
          <rPr>
            <sz val="9"/>
            <color indexed="81"/>
            <rFont val="Tahoma"/>
            <family val="2"/>
            <charset val="204"/>
          </rPr>
          <t>Монтаж конструкций здания выше 0.000. Сборный железобетон</t>
        </r>
      </text>
    </comment>
    <comment ref="I1487" authorId="0" shapeId="0">
      <text>
        <r>
          <rPr>
            <sz val="9"/>
            <color indexed="81"/>
            <rFont val="Tahoma"/>
            <family val="2"/>
            <charset val="204"/>
          </rPr>
          <t>С учетом дополнительных затрат на перевозку (при их наличии)</t>
        </r>
      </text>
    </comment>
    <comment ref="K1487" authorId="0" shapeId="0">
      <text>
        <r>
          <rPr>
            <sz val="9"/>
            <color indexed="81"/>
            <rFont val="Tahoma"/>
            <family val="2"/>
            <charset val="204"/>
          </rPr>
          <t>С учетом дополнительных затрат на перевозку (при их наличии)</t>
        </r>
      </text>
    </comment>
    <comment ref="I1492" authorId="0" shapeId="0">
      <text>
        <r>
          <rPr>
            <sz val="9"/>
            <color indexed="81"/>
            <rFont val="Tahoma"/>
            <family val="2"/>
            <charset val="204"/>
          </rPr>
          <t>В том числе погрузо-разгрузочные работы (при их наличии)</t>
        </r>
      </text>
    </comment>
    <comment ref="K1492" authorId="0" shapeId="0">
      <text>
        <r>
          <rPr>
            <sz val="9"/>
            <color indexed="81"/>
            <rFont val="Tahoma"/>
            <family val="2"/>
            <charset val="204"/>
          </rPr>
          <t>В том числе погрузо-разгрузочные работы (при их наличии)</t>
        </r>
      </text>
    </comment>
    <comment ref="I1493" authorId="0" shapeId="0">
      <text>
        <r>
          <rPr>
            <sz val="9"/>
            <color indexed="81"/>
            <rFont val="Tahoma"/>
            <family val="2"/>
            <charset val="204"/>
          </rPr>
          <t>В том числе погрузо-разгрузочные работы (при их наличии)</t>
        </r>
      </text>
    </comment>
    <comment ref="K1493" authorId="0" shapeId="0">
      <text>
        <r>
          <rPr>
            <sz val="9"/>
            <color indexed="81"/>
            <rFont val="Tahoma"/>
            <family val="2"/>
            <charset val="204"/>
          </rPr>
          <t>В том числе погрузо-разгрузочные работы (при их наличии)</t>
        </r>
      </text>
    </comment>
    <comment ref="I1500" authorId="0" shapeId="0">
      <text>
        <r>
          <rPr>
            <sz val="9"/>
            <color indexed="81"/>
            <rFont val="Tahoma"/>
            <family val="2"/>
            <charset val="204"/>
          </rPr>
          <t>С учетом дополнительных затрат на перевозку (при их наличии)</t>
        </r>
      </text>
    </comment>
    <comment ref="K1500" authorId="0" shapeId="0">
      <text>
        <r>
          <rPr>
            <sz val="9"/>
            <color indexed="81"/>
            <rFont val="Tahoma"/>
            <family val="2"/>
            <charset val="204"/>
          </rPr>
          <t>С учетом дополнительных затрат на перевозку (при их наличии)</t>
        </r>
      </text>
    </comment>
    <comment ref="I1505" authorId="0" shapeId="0">
      <text>
        <r>
          <rPr>
            <sz val="9"/>
            <color indexed="81"/>
            <rFont val="Tahoma"/>
            <family val="2"/>
            <charset val="204"/>
          </rPr>
          <t>В том числе погрузо-разгрузочные работы (при их наличии)</t>
        </r>
      </text>
    </comment>
    <comment ref="K1505" authorId="0" shapeId="0">
      <text>
        <r>
          <rPr>
            <sz val="9"/>
            <color indexed="81"/>
            <rFont val="Tahoma"/>
            <family val="2"/>
            <charset val="204"/>
          </rPr>
          <t>В том числе погрузо-разгрузочные работы (при их наличии)</t>
        </r>
      </text>
    </comment>
    <comment ref="C1532" authorId="0" shapeId="0">
      <text>
        <r>
          <rPr>
            <sz val="9"/>
            <color indexed="81"/>
            <rFont val="Tahoma"/>
            <family val="2"/>
            <charset val="204"/>
          </rPr>
          <t>Не заполнены Параметры Объекта (Акта) -&gt; Должностные лица -&gt; Сдал -&gt; Должность</t>
        </r>
      </text>
    </comment>
    <comment ref="I1532" authorId="0" shapeId="0">
      <text>
        <r>
          <rPr>
            <sz val="9"/>
            <color indexed="81"/>
            <rFont val="Tahoma"/>
            <family val="2"/>
            <charset val="204"/>
          </rPr>
          <t>Не заполнены Параметры Объекта (Акта) -&gt; Должностные лица -&gt; Сдал -&gt; Ф.И.О.</t>
        </r>
      </text>
    </comment>
    <comment ref="C1535" authorId="0" shapeId="0">
      <text>
        <r>
          <rPr>
            <sz val="9"/>
            <color indexed="81"/>
            <rFont val="Tahoma"/>
            <family val="2"/>
            <charset val="204"/>
          </rPr>
          <t>Не заполнены Параметры Объекта (Акта) -&gt; Должностные лица -&gt; Принял -&gt; Должность</t>
        </r>
      </text>
    </comment>
    <comment ref="I1535" authorId="0" shapeId="0">
      <text>
        <r>
          <rPr>
            <sz val="9"/>
            <color indexed="81"/>
            <rFont val="Tahoma"/>
            <family val="2"/>
            <charset val="204"/>
          </rPr>
          <t>Не заполнены Параметры Объекта (Акта) -&gt; Должностные лица -&gt; Принял -&gt; Ф.И.О.</t>
        </r>
      </text>
    </comment>
  </commentList>
</comments>
</file>

<file path=xl/sharedStrings.xml><?xml version="1.0" encoding="utf-8"?>
<sst xmlns="http://schemas.openxmlformats.org/spreadsheetml/2006/main" count="54527" uniqueCount="1700">
  <si>
    <t>Smeta.RU  (495) 974-1589</t>
  </si>
  <si>
    <t>_PS_</t>
  </si>
  <si>
    <t>Smeta.RU</t>
  </si>
  <si>
    <t>ООО "ОДСК"  Доп. раб. место  FStS-0010853</t>
  </si>
  <si>
    <t>Новая стройка 1</t>
  </si>
  <si>
    <t>Комплекс из 2-х многоквартирных домов, расположенных по адресу г.Орел, б-р Молодежи, участок 2а. 1-й этап строительства - многоквартирный дом корпус 2 (поз.1)</t>
  </si>
  <si>
    <t/>
  </si>
  <si>
    <t>5.3.1.18.5 Монтаж конструкций здания выше 0.000. Сборный железобетон 7-20 эт,с 1.11.24</t>
  </si>
  <si>
    <t>Пересчет остатков с 1.11.2024</t>
  </si>
  <si>
    <t>Сметные нормы списания</t>
  </si>
  <si>
    <t>Коды ценников</t>
  </si>
  <si>
    <t>Версия 11.0.0.6 от 03.02.2020 г. Типовой расчет (НОВОЕ СТРОИТЕЛЬСТВО или РЕКОНСТРУКЦИЯ) © ООО НТЦ «АиВТ» г.Орел [Комплекс из 4-х многоквартирных домов на земельном участке №48 по ул. Космонавтов в г. Орле. 2-й этап строительства-многоквартирный дом ~</t>
  </si>
  <si>
    <t>ТСНБ ТЕР-2001 Орловской области (редакция 2014 г. от 2014.10.06)</t>
  </si>
  <si>
    <t>ТСНБ ТЕР-2001 Орловской области (редакция 2014 г. от 2014.10.06) + прайс-листы ПАО "Орелстрой" 2024.11</t>
  </si>
  <si>
    <t>Поправки для базы 2001 года (ред. 2014 года) от 2021.11.17 v56 ("Орелстрой")</t>
  </si>
  <si>
    <t>5.3.1.18.5</t>
  </si>
  <si>
    <t>Монтаж конструкций здания выше 0.000. Сборный железобетон</t>
  </si>
  <si>
    <t>Лестница с.1-2 7-20 этажи</t>
  </si>
  <si>
    <t>1</t>
  </si>
  <si>
    <t>07-01-047-4</t>
  </si>
  <si>
    <t>Установка балок для опирания лестничных площадок при наибольшей массе монтажных элементов в здании до 5 т</t>
  </si>
  <si>
    <t>100 шт. сборных конструкций</t>
  </si>
  <si>
    <t>07-01-047-4 ТЕР-57 (ред.2014)</t>
  </si>
  <si>
    <t>Поправка: Прил. 7.1, п.2  Наименование:  При производстве работ на многоэтажных производственных зданиях высотой свыше 57 м</t>
  </si>
  <si>
    <t>)*1,2</t>
  </si>
  <si>
    <t>Общестроительные и специальные строительные работы</t>
  </si>
  <si>
    <t>Сборные бетонные конструкции в промышленном строительстве  (Произоводственные здания и сооружения )</t>
  </si>
  <si>
    <t>ФЕР-07</t>
  </si>
  <si>
    <t>Поправка: Прил. 7.1, п.2</t>
  </si>
  <si>
    <t>1,1</t>
  </si>
  <si>
    <t>БРЛ-4.19</t>
  </si>
  <si>
    <t>Раствор цементный   B15 М200  (в летнее время)</t>
  </si>
  <si>
    <t>м3</t>
  </si>
  <si>
    <t>БРЛ-4.19 ПАО "Орелстрой"</t>
  </si>
  <si>
    <t>Материалы ( строительные )</t>
  </si>
  <si>
    <t>Материалы и конструкции ( строительные ) по ценникам и каталогом</t>
  </si>
  <si>
    <t>ресурс_ФССЦ (строительные)</t>
  </si>
  <si>
    <t>[4 929,35 /  7,56] +  4% Трансп +  2% Заг.скл</t>
  </si>
  <si>
    <t>4</t>
  </si>
  <si>
    <t>2</t>
  </si>
  <si>
    <t>1,2</t>
  </si>
  <si>
    <t>КПД-190.1</t>
  </si>
  <si>
    <t>Балка  лестницы (шифр 101-16-КЖ.И)    Бл 1</t>
  </si>
  <si>
    <t>шт.</t>
  </si>
  <si>
    <t>КПД-190.1 ПАО "Орелстрой"</t>
  </si>
  <si>
    <t>Материалы по прайсу ( строительные )</t>
  </si>
  <si>
    <t>Материал по прайсу</t>
  </si>
  <si>
    <t>ресурс_Материал по прайсу (строительные)</t>
  </si>
  <si>
    <t>[5 749,91 /  7,56] +  4% Трансп +  2% Заг.скл</t>
  </si>
  <si>
    <t>2,1</t>
  </si>
  <si>
    <t>2,2</t>
  </si>
  <si>
    <t>КПД-190.2</t>
  </si>
  <si>
    <t>Балка  лестницы (шифр 101-16-КЖ.И)    Бл 2</t>
  </si>
  <si>
    <t>КПД-190.2 ПАО "Орелстрой"</t>
  </si>
  <si>
    <t>[8 550,68 /  7,56] +  4% Трансп +  2% Заг.скл</t>
  </si>
  <si>
    <t>3</t>
  </si>
  <si>
    <t>07-01-059-1</t>
  </si>
  <si>
    <t>Замоноличивание ригелей</t>
  </si>
  <si>
    <t>100 М3 БЕТОНА В ДЕЛЕ</t>
  </si>
  <si>
    <t>07-01-059-1 ТЕР-57 (ред.2014)</t>
  </si>
  <si>
    <t>3,1</t>
  </si>
  <si>
    <t>101-0179</t>
  </si>
  <si>
    <t>Гвозди строительные</t>
  </si>
  <si>
    <t>т</t>
  </si>
  <si>
    <t>101-0179 ТССЦ-57 (ред.2014)</t>
  </si>
  <si>
    <t>[71 000 /  7,56] +  4% Трансп +  2% Заг.скл</t>
  </si>
  <si>
    <t>3,2</t>
  </si>
  <si>
    <t>102-0028</t>
  </si>
  <si>
    <t>Бруски обрезные хвойных пород</t>
  </si>
  <si>
    <t>102-0028 ТССЦ-57 (ред.2014)</t>
  </si>
  <si>
    <t>[16 666,67 /  7,56] +  4% Трансп +  2% Заг.скл</t>
  </si>
  <si>
    <t>3,3</t>
  </si>
  <si>
    <t>БРЛ-2.106</t>
  </si>
  <si>
    <t>Бетон тяжелый на гранитном щебне   B25 F75 М350 Ф75  (в летнее время)</t>
  </si>
  <si>
    <t>БРЛ-2.106 ПАО "Орелстрой"</t>
  </si>
  <si>
    <t>[6 948,56 /  7,56] +  4% Трансп +  2% Заг.скл</t>
  </si>
  <si>
    <t>3,4</t>
  </si>
  <si>
    <t>БРЛ-2.43</t>
  </si>
  <si>
    <t>Бетон тяжелый на гранитном щебне   B15 М200  (в летнее время) (КЖ7.2 л.5 п.5)</t>
  </si>
  <si>
    <t>БРЛ-2.43 ПАО "Орелстрой"</t>
  </si>
  <si>
    <t>[6 115,22 /  7,56] +  4% Трансп +  2% Заг.скл</t>
  </si>
  <si>
    <t>07-05-014-2</t>
  </si>
  <si>
    <t>Установка площадок массой более 1 т</t>
  </si>
  <si>
    <t>07-05-014-2 ТЕР-57 (ред.2014)</t>
  </si>
  <si>
    <t>Поправка: Прил. 7.1, п.3  Наименование:  При производстве работ на жилых и общественных зданиях и административно-бытовых зданиях промышленных предприятий высотой свыше 40 м</t>
  </si>
  <si>
    <t>)*1,16</t>
  </si>
  <si>
    <t>Сборные бетонные констр. в жил. стр. (крупно-пан. д_стр.)</t>
  </si>
  <si>
    <t>Поправка: Прил. 7.1, п.3</t>
  </si>
  <si>
    <t>4,1</t>
  </si>
  <si>
    <t>101-1513</t>
  </si>
  <si>
    <t>Электроды диаметром 4 мм Э42</t>
  </si>
  <si>
    <t>101-1513 ТССЦ-57 (изд.2014)</t>
  </si>
  <si>
    <t>[180 000 /  7,56] +  4% Трансп +  2% Заг.скл</t>
  </si>
  <si>
    <t>4,2</t>
  </si>
  <si>
    <t>4,3</t>
  </si>
  <si>
    <t>КПД-189.1</t>
  </si>
  <si>
    <t>Площадка лестницы (шифр 06-22-КЖ.И)    Плп 1</t>
  </si>
  <si>
    <t>КПД-189.1 ПАО "Орелстрой"</t>
  </si>
  <si>
    <t>[12 421,35 /  7,56] +  4% Трансп +  2% Заг.скл</t>
  </si>
  <si>
    <t>4,4</t>
  </si>
  <si>
    <t>КПД-189.2</t>
  </si>
  <si>
    <t>Площадка лестницы (шифр 06-22-КЖ.И)    Плп 2</t>
  </si>
  <si>
    <t>КПД-189.2 ПАО "Орелстрой"</t>
  </si>
  <si>
    <t>[12 643,24 /  7,56] +  4% Трансп +  2% Заг.скл</t>
  </si>
  <si>
    <t>4,5</t>
  </si>
  <si>
    <t>Площадка лестницы (шифр 06-22-КЖ.И)    Плп 5</t>
  </si>
  <si>
    <t>5</t>
  </si>
  <si>
    <t>07-05-014-1</t>
  </si>
  <si>
    <t>Установка площадок массой до 1 т</t>
  </si>
  <si>
    <t>07-05-014-1 ТЕР-57 (ред.2014)</t>
  </si>
  <si>
    <t>Поправка: Прил. 7.1, п.3  Наименование: При производстве работ на жилых и общественных зданиях и административно-бытовых зданиях промышленных предприятий высотой свыше 40 м</t>
  </si>
  <si>
    <t>5,1</t>
  </si>
  <si>
    <t>5,2</t>
  </si>
  <si>
    <t>5,3</t>
  </si>
  <si>
    <t>КПД-189.3</t>
  </si>
  <si>
    <t>Площадка лестницы (шифр 06-22-КЖ.И)    Плп 3</t>
  </si>
  <si>
    <t>КПД-189.3 ПАО "Орелстрой"</t>
  </si>
  <si>
    <t>[3 950,71 /  7,56] +  4% Трансп +  2% Заг.скл</t>
  </si>
  <si>
    <t>6</t>
  </si>
  <si>
    <t>07-05-014-4</t>
  </si>
  <si>
    <t>Установка маршей без сварки массой более 1 т</t>
  </si>
  <si>
    <t>07-05-014-4 ТЕР-57 (ред.2014)</t>
  </si>
  <si>
    <t>6,1</t>
  </si>
  <si>
    <t>6,2</t>
  </si>
  <si>
    <t>ЖБИ-57.1</t>
  </si>
  <si>
    <t>Лестничный марш   ЛМ36.12-15*  (В22,5 ) (ООО ОДСК-Индустрия")</t>
  </si>
  <si>
    <t>ЖБИ-57.1 ПАО "Орелстрой"</t>
  </si>
  <si>
    <t>[10 759,07 /  7,56] +  4% Трансп +  2% Заг.скл</t>
  </si>
  <si>
    <t>Ограждения Огл1=30шт</t>
  </si>
  <si>
    <t>7</t>
  </si>
  <si>
    <t>07-05-016-4</t>
  </si>
  <si>
    <t>Устройство металлических ограждений без поручней</t>
  </si>
  <si>
    <t>100 м ограждения</t>
  </si>
  <si>
    <t>07-05-016-4 ТЕР-57 (ред.2014)</t>
  </si>
  <si>
    <t>7,1</t>
  </si>
  <si>
    <t>101-1356</t>
  </si>
  <si>
    <t>Цемент для приготовления раствора в построечных условиях и в других подобных случаях</t>
  </si>
  <si>
    <t>101-1356 ТССЦ-57 (изд.2014)</t>
  </si>
  <si>
    <t>[6 530 /  7,56] +  4% Трансп +  2% Заг.скл</t>
  </si>
  <si>
    <t>7,2</t>
  </si>
  <si>
    <t>101-1529</t>
  </si>
  <si>
    <t>Электроды диаметром 6 мм Э42</t>
  </si>
  <si>
    <t>101-1529 ТССЦ-57 (изд.2014)</t>
  </si>
  <si>
    <t>7,3</t>
  </si>
  <si>
    <t>МКМС-118</t>
  </si>
  <si>
    <t>Ограждение лестницы Огл 1  (монолитная секция)</t>
  </si>
  <si>
    <t>МКМС-118 ПАО "Орелстрой"</t>
  </si>
  <si>
    <t>[177 355,02 /  7,56] +  4% Трансп +  2% Заг.скл</t>
  </si>
  <si>
    <t>7,4</t>
  </si>
  <si>
    <t>МКПС-105</t>
  </si>
  <si>
    <t>Соединительный элемент СЭ -1  (панельная секция) С1</t>
  </si>
  <si>
    <t>МКПС-105 ПАО "Орелстрой"</t>
  </si>
  <si>
    <t>[144 673,31 /  7,56] +  4% Трансп +  2% Заг.скл</t>
  </si>
  <si>
    <t>7,5</t>
  </si>
  <si>
    <t>101-4466</t>
  </si>
  <si>
    <t>Болт анкерный с гайкой, размер 10,0x40 мм (Анкер FH II 10/15 SK)</t>
  </si>
  <si>
    <t>101-4466 ТССЦ-57 (изд.2014)</t>
  </si>
  <si>
    <t>[8,96 /  7,56] +  4% Трансп +  2% Заг.скл</t>
  </si>
  <si>
    <t>7,6</t>
  </si>
  <si>
    <t>411-0001</t>
  </si>
  <si>
    <t>Вода</t>
  </si>
  <si>
    <t>411-0001 ТССЦ-57 (изд.2014)</t>
  </si>
  <si>
    <t>[14,19 /  7,56] +  4% Трансп +  2% Заг.скл</t>
  </si>
  <si>
    <t>8</t>
  </si>
  <si>
    <t>15-04-030-4</t>
  </si>
  <si>
    <t>Масляная окраска металлических поверхностей решеток, переплетов, труб диаметром менее 50 мм и т.п., количество окрасок 2</t>
  </si>
  <si>
    <t>100 м2 окрашиваемой поверхности</t>
  </si>
  <si>
    <t>15-04-030-4 ТЕР-57 (ред.2014)</t>
  </si>
  <si>
    <t>Отделочные работы</t>
  </si>
  <si>
    <t>ФЕР-15</t>
  </si>
  <si>
    <t>8,1</t>
  </si>
  <si>
    <t>101-0456</t>
  </si>
  <si>
    <t>Краски цветные, готовые к применению для внутренних работ МА</t>
  </si>
  <si>
    <t>101-0456 ТССЦ-57 (ред.2014)</t>
  </si>
  <si>
    <t>[124 030 /  7,56] +  4% Трансп +  2% Заг.скл</t>
  </si>
  <si>
    <t>8,2</t>
  </si>
  <si>
    <t>113-0246</t>
  </si>
  <si>
    <t>Эмаль ПФ-115 серая</t>
  </si>
  <si>
    <t>113-0246 ТССЦ-57 (ред.2014)</t>
  </si>
  <si>
    <t>8,3</t>
  </si>
  <si>
    <t>101-1757</t>
  </si>
  <si>
    <t>Ветошь</t>
  </si>
  <si>
    <t>кг</t>
  </si>
  <si>
    <t>101-1757 ТССЦ-57 (ред.2014)</t>
  </si>
  <si>
    <t>[30 /  7,56] +  4% Трансп +  2% Заг.скл</t>
  </si>
  <si>
    <t>8,4</t>
  </si>
  <si>
    <t>101-1825</t>
  </si>
  <si>
    <t>Олифа натуральная</t>
  </si>
  <si>
    <t>101-1825 ТССЦ-57 (ред.2014)</t>
  </si>
  <si>
    <t>[65,04 /  7,56] +  4% Трансп +  2% Заг.скл</t>
  </si>
  <si>
    <t>9</t>
  </si>
  <si>
    <t>07-01-044-1</t>
  </si>
  <si>
    <t>Установка арматурных стыковых накладок</t>
  </si>
  <si>
    <t>1 т стальных элементов</t>
  </si>
  <si>
    <t>07-01-044-1 ТЕР-57 (ред.2014)</t>
  </si>
  <si>
    <t>9,1</t>
  </si>
  <si>
    <t>9,2</t>
  </si>
  <si>
    <t>МКОН-1</t>
  </si>
  <si>
    <t>М/конструкции закладных деталей  (квадрат, лист, арматура) Мс1</t>
  </si>
  <si>
    <t>МКОН-1 ПАО "Орелстрой"</t>
  </si>
  <si>
    <t>[111 468,54 /  7,56] +  4% Трансп +  0,75% Заг.скл</t>
  </si>
  <si>
    <t>0,75</t>
  </si>
  <si>
    <t>10</t>
  </si>
  <si>
    <t>13-03-004-26</t>
  </si>
  <si>
    <t>Окраска металлических огрунтованных поверхностей эмалью ПФ-115</t>
  </si>
  <si>
    <t>13-03-004-26 ТЕР-57 (ред.2014)</t>
  </si>
  <si>
    <t>)*2</t>
  </si>
  <si>
    <t>Защита строительных конструкций</t>
  </si>
  <si>
    <t>ФЕР-13</t>
  </si>
  <si>
    <t>10,1</t>
  </si>
  <si>
    <t>101-1292</t>
  </si>
  <si>
    <t>Уайт-спирит</t>
  </si>
  <si>
    <t>101-1292 ТССЦ-57 (ред.2014)</t>
  </si>
  <si>
    <t>[94 500 /  7,56] +  4% Трансп +  2% Заг.скл</t>
  </si>
  <si>
    <t>10,2</t>
  </si>
  <si>
    <t>11</t>
  </si>
  <si>
    <t>26-01-039-1</t>
  </si>
  <si>
    <t>Изоляция покрытий и перекрытий изделиями из волокнистых и зернистых материалов насухо</t>
  </si>
  <si>
    <t>1 м3 изоляции</t>
  </si>
  <si>
    <t>26-01-039-1 ТЕР-57 (ред.2014)</t>
  </si>
  <si>
    <t>Теплоизоляционные работы</t>
  </si>
  <si>
    <t>ФЕР-26</t>
  </si>
  <si>
    <t>11,1</t>
  </si>
  <si>
    <t>104-0508</t>
  </si>
  <si>
    <t>Плиты минераловатные ПЖ-100</t>
  </si>
  <si>
    <t>104-0508 ТССЦ-57 (изд.2014)</t>
  </si>
  <si>
    <t>[7 316,67 /  7,56] +  4% Трансп +  2% Заг.скл</t>
  </si>
  <si>
    <t>12</t>
  </si>
  <si>
    <t>07-05-039-8</t>
  </si>
  <si>
    <t>Устройство герметизации</t>
  </si>
  <si>
    <t>100 м шва</t>
  </si>
  <si>
    <t>07-05-039-8 ТЕР-57 (ред.2014)</t>
  </si>
  <si>
    <t>12,1</t>
  </si>
  <si>
    <t>101-5367</t>
  </si>
  <si>
    <t>Мастика шовная полимерная однокомпонентная гидроизоляционная</t>
  </si>
  <si>
    <t>101-5367 ТССЦ-57 (изд.2014)</t>
  </si>
  <si>
    <t>[15 000 /  7,56] +  4% Трансп +  2% Заг.скл</t>
  </si>
  <si>
    <t>13</t>
  </si>
  <si>
    <t>09-03-029-1</t>
  </si>
  <si>
    <t>Монтаж лестниц прямолинейных и криволинейных, пожарных с ограждением</t>
  </si>
  <si>
    <t>1 т конструкций</t>
  </si>
  <si>
    <t>09-03-029-1 ТЕР-57 (ред.2014)</t>
  </si>
  <si>
    <t>Поправка: Прил. 9.3, п.3  Наименование: Монтаж конструкций зданий высотой до 50 м</t>
  </si>
  <si>
    <t>)*1,6</t>
  </si>
  <si>
    <t>)*1,05</t>
  </si>
  <si>
    <t>Металло-конструкции</t>
  </si>
  <si>
    <t>ФЕР-09</t>
  </si>
  <si>
    <t>Поправка: Прил. 9.3, п.3</t>
  </si>
  <si>
    <t>13,1</t>
  </si>
  <si>
    <t>101-0324</t>
  </si>
  <si>
    <t>Кислород технический газообразный</t>
  </si>
  <si>
    <t>101-0324 ТССЦ-57 (ред.2014)</t>
  </si>
  <si>
    <t>[43,3 /  7,56] +  4% Трансп +  2% Заг.скл</t>
  </si>
  <si>
    <t>13,2</t>
  </si>
  <si>
    <t>13,3</t>
  </si>
  <si>
    <t>101-2278</t>
  </si>
  <si>
    <t>Пропан-бутан, смесь техническая</t>
  </si>
  <si>
    <t>101-2278 ТССЦ-57 (ред.2014)</t>
  </si>
  <si>
    <t>[24,21 /  7,56] +  4% Трансп +  2% Заг.скл</t>
  </si>
  <si>
    <t>13,4</t>
  </si>
  <si>
    <t>МКМС-124</t>
  </si>
  <si>
    <t>Лестничный марш металлический Лмм 2  (монолитная секция) Лм2</t>
  </si>
  <si>
    <t>МКМС-124 ПАО "Орелстрой"</t>
  </si>
  <si>
    <t>[126 170,45 /  7,56] +  4% Трансп +  0,75% Заг.скл</t>
  </si>
  <si>
    <t>14</t>
  </si>
  <si>
    <t>09-03-030-1</t>
  </si>
  <si>
    <t>Монтаж площадок с настилом и ограждением из листовой, рифленой, просечной и круглой стали</t>
  </si>
  <si>
    <t>09-03-030-1 ТЕР-57 (ред.2014)</t>
  </si>
  <si>
    <t>14,1</t>
  </si>
  <si>
    <t>14,2</t>
  </si>
  <si>
    <t>14,3</t>
  </si>
  <si>
    <t>14,4</t>
  </si>
  <si>
    <t>МКМС-108</t>
  </si>
  <si>
    <t>Балка Бк (балка Бм 1)  (монолитная секция)</t>
  </si>
  <si>
    <t>МКМС-108 ПАО "Орелстрой"</t>
  </si>
  <si>
    <t>[116 269,98 /  7,56] +  4% Трансп +  0,75% Заг.скл</t>
  </si>
  <si>
    <t>14,5</t>
  </si>
  <si>
    <t>МКМС-115</t>
  </si>
  <si>
    <t>Уголок крепежный У 2 (уголок 50*50*6)  (монолитная секция) У1</t>
  </si>
  <si>
    <t>МКМС-115 ПАО "Орелстрой"</t>
  </si>
  <si>
    <t>[87 663,23 /  7,56] +  4% Трансп +  0,75% Заг.скл</t>
  </si>
  <si>
    <t>14,6</t>
  </si>
  <si>
    <t>МКПС-1</t>
  </si>
  <si>
    <t>Заготовки из горячекатанного листа 2,3,4,5,6,10, мм и т.д.  (Лист Чечевица)</t>
  </si>
  <si>
    <t>МКПС-1 ПАО "Орелстрой"</t>
  </si>
  <si>
    <t>[91 182,94 /  7,56] +  4% Трансп +  0,75% Заг.скл</t>
  </si>
  <si>
    <t>14,7</t>
  </si>
  <si>
    <t>МКМС-10</t>
  </si>
  <si>
    <t>Опорный столик ОС 1  (монолитная секция)</t>
  </si>
  <si>
    <t>МКМС-10 ПАО "Орелстрой"</t>
  </si>
  <si>
    <t>[185 429,16 /  7,56] +  4% Трансп +  0,75% Заг.скл</t>
  </si>
  <si>
    <t>15</t>
  </si>
  <si>
    <t>09-06-001-2</t>
  </si>
  <si>
    <t>Монтаж решеток Ог1-2</t>
  </si>
  <si>
    <t>09-06-001-2 ТЕР-57 (ред.2014)</t>
  </si>
  <si>
    <t>15,1</t>
  </si>
  <si>
    <t>15,2</t>
  </si>
  <si>
    <t>15,3</t>
  </si>
  <si>
    <t>15,4</t>
  </si>
  <si>
    <t>Болт анкерный с гайкой, размер 10,0x40 мм (Болт БСР 10х100 УЗ)</t>
  </si>
  <si>
    <t>1 шт.</t>
  </si>
  <si>
    <t>101-4466 ТССЦ-57 (ред.2014)</t>
  </si>
  <si>
    <t>[76,28 /  7,56] +  4% Трансп +  2% Заг.скл</t>
  </si>
  <si>
    <t>15,5</t>
  </si>
  <si>
    <t>МКМС-119</t>
  </si>
  <si>
    <t>Ограждение лестницы антивандальное Огв 1  (монолитная секция) Ог1</t>
  </si>
  <si>
    <t>МКМС-119 ПАО "Орелстрой"</t>
  </si>
  <si>
    <t>[124 406,33 /  7,56] +  4% Трансп +  0,75% Заг.скл</t>
  </si>
  <si>
    <t>15,6</t>
  </si>
  <si>
    <t>МКМС-120</t>
  </si>
  <si>
    <t>Ограждение лестницы антивандальное Огв 2.1  (монолитная секция) Ог2</t>
  </si>
  <si>
    <t>МКМС-120 ПАО "Орелстрой"</t>
  </si>
  <si>
    <t>[125 913,29 /  7,56] +  4% Трансп +  0,75% Заг.скл</t>
  </si>
  <si>
    <t>16</t>
  </si>
  <si>
    <t>Монтаж лотков, решеток, затворов из полосовой и тонколистовой стали (Монтаж решеток РС1, РС2 к=1,01)</t>
  </si>
  <si>
    <t>16,1</t>
  </si>
  <si>
    <t>16,2</t>
  </si>
  <si>
    <t>16,3</t>
  </si>
  <si>
    <t>16,4</t>
  </si>
  <si>
    <t>101-4473</t>
  </si>
  <si>
    <t>Болт анкерный с гайкой, размер 12,0х130 мм (Анкер ERA 8/55х115)</t>
  </si>
  <si>
    <t>101-4473 ТССЦ-57 (ред.2014)</t>
  </si>
  <si>
    <t>[9,27 /  7,56] +  4% Трансп +  2% Заг.скл</t>
  </si>
  <si>
    <t>16,5</t>
  </si>
  <si>
    <t>Заготовки из горячекатанного листа 2,3,4,5,6,10, мм и т.д.  (Полоса 5х40)</t>
  </si>
  <si>
    <t>16,6</t>
  </si>
  <si>
    <t>МКПС-20</t>
  </si>
  <si>
    <t>Решётка стальная РС1  (панельная секция)</t>
  </si>
  <si>
    <t>МКПС-20 ПАО "Орелстрой"</t>
  </si>
  <si>
    <t>[125 127,69 /  7,56] +  4% Трансп +  0,75% Заг.скл</t>
  </si>
  <si>
    <t>16,7</t>
  </si>
  <si>
    <t>МКПС-21</t>
  </si>
  <si>
    <t>Решётка стальная РС2  (панельная секция)</t>
  </si>
  <si>
    <t>МКПС-21 ПАО "Орелстрой"</t>
  </si>
  <si>
    <t>[133 208,48 /  7,56] +  4% Трансп +  0,75% Заг.скл</t>
  </si>
  <si>
    <t>17</t>
  </si>
  <si>
    <t>17,1</t>
  </si>
  <si>
    <t>17,2</t>
  </si>
  <si>
    <t>18</t>
  </si>
  <si>
    <t>13-03-004-24</t>
  </si>
  <si>
    <t>Окраска металлических огрунтованных поверхностей краской огнезащитной Аквест (Кроме ограждений и решеток)</t>
  </si>
  <si>
    <t>13-03-004-24 ТЕР-57 (ред.2014)</t>
  </si>
  <si>
    <t>)*3</t>
  </si>
  <si>
    <t>18,1</t>
  </si>
  <si>
    <t>113-0714</t>
  </si>
  <si>
    <t>Краска огнезащитная "Аквест-01В"</t>
  </si>
  <si>
    <t>113-0714 ТССЦ-57 (ред.2014)</t>
  </si>
  <si>
    <t>[316,67 /  7,56] +  4% Трансп +  2% Заг.скл</t>
  </si>
  <si>
    <t>ПЗ</t>
  </si>
  <si>
    <t>Прямые затраты</t>
  </si>
  <si>
    <t>СтМатОб</t>
  </si>
  <si>
    <t>Стоимость материальных ресурсов (всего)</t>
  </si>
  <si>
    <t>СтМатОбЗак</t>
  </si>
  <si>
    <t>Стоимость материалов и оборудования заказчика</t>
  </si>
  <si>
    <t>СтМатОбПод</t>
  </si>
  <si>
    <t>Стоимость материалов и оборудования подрядчика</t>
  </si>
  <si>
    <t>СтМат</t>
  </si>
  <si>
    <t>Стоимость материалов (всего)</t>
  </si>
  <si>
    <t>СтМатЗак</t>
  </si>
  <si>
    <t>Стоимость материалов заказчика</t>
  </si>
  <si>
    <t>СтМатПод</t>
  </si>
  <si>
    <t>Стоимость материалов подрядчика</t>
  </si>
  <si>
    <t>Оборуд</t>
  </si>
  <si>
    <t>Стоимость оборудования (всего)</t>
  </si>
  <si>
    <t>ОборудЗак</t>
  </si>
  <si>
    <t>Стоимость оборудования заказчика</t>
  </si>
  <si>
    <t>ОборудПод</t>
  </si>
  <si>
    <t>Стоимость оборудования подрядчика</t>
  </si>
  <si>
    <t>ЭММ</t>
  </si>
  <si>
    <t>Эксплуатация машин</t>
  </si>
  <si>
    <t>ЭММсНРиСП</t>
  </si>
  <si>
    <t>Эксплуатация машин по ТСН-2001.16</t>
  </si>
  <si>
    <t>ЗПМ</t>
  </si>
  <si>
    <t>ЗП машинистов</t>
  </si>
  <si>
    <t>ОЗП</t>
  </si>
  <si>
    <t>Основная ЗП рабочих</t>
  </si>
  <si>
    <t>ОЗПсНРиСП</t>
  </si>
  <si>
    <t>Основная ЗП рабочих по ТСН-2001.16</t>
  </si>
  <si>
    <t>Строит</t>
  </si>
  <si>
    <t>Строительные работы с НР и СП</t>
  </si>
  <si>
    <t>Монтаж</t>
  </si>
  <si>
    <t>Монтажные работы с НР и СП</t>
  </si>
  <si>
    <t>Прочие</t>
  </si>
  <si>
    <t>Прочие работы с НР и СП</t>
  </si>
  <si>
    <t>ПрочиеЗатр</t>
  </si>
  <si>
    <t>Прочие затраты по ТСН-2001.16</t>
  </si>
  <si>
    <t>ВозврМат</t>
  </si>
  <si>
    <t>Возврат материалов</t>
  </si>
  <si>
    <t>ТрудСтр</t>
  </si>
  <si>
    <t>Трудозатраты строителей</t>
  </si>
  <si>
    <t>ТрудМаш</t>
  </si>
  <si>
    <t>Трудозатраты машинистов</t>
  </si>
  <si>
    <t>ТранспМат</t>
  </si>
  <si>
    <t>Транспорт материалов</t>
  </si>
  <si>
    <t>Перевозка</t>
  </si>
  <si>
    <t>Перевозка грузов</t>
  </si>
  <si>
    <t>НР</t>
  </si>
  <si>
    <t>Накладные расходы</t>
  </si>
  <si>
    <t>СмПриб</t>
  </si>
  <si>
    <t>Сметная прибыль</t>
  </si>
  <si>
    <t>Всего</t>
  </si>
  <si>
    <t>Всего с НР и СП</t>
  </si>
  <si>
    <t>Лестница с.3-4 7-20 этажи</t>
  </si>
  <si>
    <t>19</t>
  </si>
  <si>
    <t>19,1</t>
  </si>
  <si>
    <t>19,2</t>
  </si>
  <si>
    <t>20</t>
  </si>
  <si>
    <t>20,1</t>
  </si>
  <si>
    <t>20,2</t>
  </si>
  <si>
    <t>21</t>
  </si>
  <si>
    <t>21,1</t>
  </si>
  <si>
    <t>21,2</t>
  </si>
  <si>
    <t>21,3</t>
  </si>
  <si>
    <t>21,4</t>
  </si>
  <si>
    <t>Бетон тяжелый на гранитном щебне   B15 М200  (в летнее время) (КЖ7.2 л.7 п.2)</t>
  </si>
  <si>
    <t>22</t>
  </si>
  <si>
    <t>22,1</t>
  </si>
  <si>
    <t>22,2</t>
  </si>
  <si>
    <t>22,3</t>
  </si>
  <si>
    <t>22,4</t>
  </si>
  <si>
    <t>22,5</t>
  </si>
  <si>
    <t>23</t>
  </si>
  <si>
    <t>23,1</t>
  </si>
  <si>
    <t>23,2</t>
  </si>
  <si>
    <t>23,3</t>
  </si>
  <si>
    <t>24</t>
  </si>
  <si>
    <t>24,1</t>
  </si>
  <si>
    <t>24,2</t>
  </si>
  <si>
    <t>Ограждения Огл=32шт</t>
  </si>
  <si>
    <t>25</t>
  </si>
  <si>
    <t>25,1</t>
  </si>
  <si>
    <t>25,2</t>
  </si>
  <si>
    <t>25,3</t>
  </si>
  <si>
    <t>Ограждение лестницы Огл 1,2  (монолитная секция)</t>
  </si>
  <si>
    <t>25,4</t>
  </si>
  <si>
    <t>МКПС-299</t>
  </si>
  <si>
    <t>Поручень ПО (труба 40*4, труба 20*2,5) Огл 3</t>
  </si>
  <si>
    <t>МКПС-299 ПАО "Орелстрой"</t>
  </si>
  <si>
    <t>[112 349,47 /  7,56] +  4% Трансп +  2% Заг.скл</t>
  </si>
  <si>
    <t>25,5</t>
  </si>
  <si>
    <t>25,6</t>
  </si>
  <si>
    <t>25,7</t>
  </si>
  <si>
    <t>101-4464</t>
  </si>
  <si>
    <t>Болт анкерный с гайкой, размер 8,0x65 мм (Болт БСР 8х85 УЗ ГОСТ 28778-90)</t>
  </si>
  <si>
    <t>101-4464 ТССЦ-57 (изд.2014)</t>
  </si>
  <si>
    <t>25,8</t>
  </si>
  <si>
    <t>26</t>
  </si>
  <si>
    <t>26,1</t>
  </si>
  <si>
    <t>26,2</t>
  </si>
  <si>
    <t>26,3</t>
  </si>
  <si>
    <t>26,4</t>
  </si>
  <si>
    <t>27</t>
  </si>
  <si>
    <t>27,1</t>
  </si>
  <si>
    <t>27,2</t>
  </si>
  <si>
    <t>28</t>
  </si>
  <si>
    <t>28,1</t>
  </si>
  <si>
    <t>28,2</t>
  </si>
  <si>
    <t>29</t>
  </si>
  <si>
    <t>29,1</t>
  </si>
  <si>
    <t>30</t>
  </si>
  <si>
    <t>30,1</t>
  </si>
  <si>
    <t>31</t>
  </si>
  <si>
    <t>31,1</t>
  </si>
  <si>
    <t>31,2</t>
  </si>
  <si>
    <t>31,3</t>
  </si>
  <si>
    <t>31,4</t>
  </si>
  <si>
    <t>32</t>
  </si>
  <si>
    <t>32,1</t>
  </si>
  <si>
    <t>32,2</t>
  </si>
  <si>
    <t>32,3</t>
  </si>
  <si>
    <t>32,4</t>
  </si>
  <si>
    <t>32,5</t>
  </si>
  <si>
    <t>32,6</t>
  </si>
  <si>
    <t>32,7</t>
  </si>
  <si>
    <t>33</t>
  </si>
  <si>
    <t>33,1</t>
  </si>
  <si>
    <t>33,2</t>
  </si>
  <si>
    <t>33,3</t>
  </si>
  <si>
    <t>33,4</t>
  </si>
  <si>
    <t>33,5</t>
  </si>
  <si>
    <t>33,6</t>
  </si>
  <si>
    <t>34</t>
  </si>
  <si>
    <t>34,1</t>
  </si>
  <si>
    <t>34,2</t>
  </si>
  <si>
    <t>34,3</t>
  </si>
  <si>
    <t>34,4</t>
  </si>
  <si>
    <t>34,5</t>
  </si>
  <si>
    <t>34,6</t>
  </si>
  <si>
    <t>34,7</t>
  </si>
  <si>
    <t>35</t>
  </si>
  <si>
    <t>35,1</t>
  </si>
  <si>
    <t>35,2</t>
  </si>
  <si>
    <t>36</t>
  </si>
  <si>
    <t>36,1</t>
  </si>
  <si>
    <t>Вентблоки (вентканалы) с.1-2 7-20 этажи</t>
  </si>
  <si>
    <t>37</t>
  </si>
  <si>
    <t>07-05-035-5</t>
  </si>
  <si>
    <t>Установка вентиляционных блоков массой до 1 т</t>
  </si>
  <si>
    <t>100 шт.</t>
  </si>
  <si>
    <t>07-05-035-5 ТЕР-57 (ред.2014)</t>
  </si>
  <si>
    <t>37,1</t>
  </si>
  <si>
    <t>37,2</t>
  </si>
  <si>
    <t>КПД-177.1</t>
  </si>
  <si>
    <t>Вентиляционный блок (шифр 33-21 КЖ.И)   ВБ 1</t>
  </si>
  <si>
    <t>КПД-177.1 ПАО "Орелстрой"</t>
  </si>
  <si>
    <t>[5 664,88 /  7,56] +  4% Трансп +  2% Заг.скл</t>
  </si>
  <si>
    <t>37,3</t>
  </si>
  <si>
    <t>КПД-177.2</t>
  </si>
  <si>
    <t>Вентиляционный блок (шифр 33-21 КЖ.И)   ВБ 1 а</t>
  </si>
  <si>
    <t>КПД-177.2 ПАО "Орелстрой"</t>
  </si>
  <si>
    <t>37,4</t>
  </si>
  <si>
    <t>КПД-132.2</t>
  </si>
  <si>
    <t>Вентиляционный блок (шифр 101-16 КЖ.И)   ВБ 2</t>
  </si>
  <si>
    <t>КПД-132.2 ПАО "Орелстрой"</t>
  </si>
  <si>
    <t>[6 853,99 /  7,56] +  4% Трансп +  2% Заг.скл</t>
  </si>
  <si>
    <t>37,5</t>
  </si>
  <si>
    <t>КПД-177.6</t>
  </si>
  <si>
    <t>Вентиляционный блок (шифр 06-22 КЖ.И)   ВБ 2</t>
  </si>
  <si>
    <t>КПД-177.6 ПАО "Орелстрой"</t>
  </si>
  <si>
    <t>[4 657,27 /  7,56] +  4% Трансп +  2% Заг.скл</t>
  </si>
  <si>
    <t>37,6</t>
  </si>
  <si>
    <t>Вентиляционный блок (шифр 06-22 КЖ.И)   ВБ 3</t>
  </si>
  <si>
    <t>37,7</t>
  </si>
  <si>
    <t>КПД-177.5</t>
  </si>
  <si>
    <t>Вентиляционный блок (шифр 06-22 КЖ.И)   ВБ 5</t>
  </si>
  <si>
    <t>КПД-177.5 ПАО "Орелстрой"</t>
  </si>
  <si>
    <t>[5 620,31 /  7,56] +  4% Трансп +  2% Заг.скл</t>
  </si>
  <si>
    <t>37,8</t>
  </si>
  <si>
    <t>Вентиляционный блок (шифр 06-22 КЖ.И)   ВБ 6</t>
  </si>
  <si>
    <t>37,9</t>
  </si>
  <si>
    <t>Вентиляционный блок (шифр 33-21 КЖ.И)   ВБ 10</t>
  </si>
  <si>
    <t>37,10</t>
  </si>
  <si>
    <t>КПД-7.1</t>
  </si>
  <si>
    <t>Вентиляционный оголовок (шифр 90-11-КЖ.И)   ВО 1</t>
  </si>
  <si>
    <t>КПД-7.1 ПАО "Орелстрой"</t>
  </si>
  <si>
    <t>[1 393,19 /  7,56] +  4% Трансп +  2% Заг.скл</t>
  </si>
  <si>
    <t>37,11</t>
  </si>
  <si>
    <t>КПД-7.3</t>
  </si>
  <si>
    <t>Вентиляционный оголовок (шифр 90-11-КЖ.И)   ВО 3</t>
  </si>
  <si>
    <t>КПД-7.3 ПАО "Орелстрой"</t>
  </si>
  <si>
    <t>37,12</t>
  </si>
  <si>
    <t>КПД-176.2</t>
  </si>
  <si>
    <t>Вентиляционный оголовок (шифр 33-21-КЖ.И)   ВО 4</t>
  </si>
  <si>
    <t>КПД-176.2 ПАО "Орелстрой"</t>
  </si>
  <si>
    <t>[1 538,38 /  7,56] +  4% Трансп +  2% Заг.скл</t>
  </si>
  <si>
    <t>37,13</t>
  </si>
  <si>
    <t>КПД-176.1</t>
  </si>
  <si>
    <t>Вентиляционный оголовок (шифр 33-21-КЖ.И)   ВО 2</t>
  </si>
  <si>
    <t>КПД-176.1 ПАО "Орелстрой"</t>
  </si>
  <si>
    <t>38</t>
  </si>
  <si>
    <t>46-03-014-1</t>
  </si>
  <si>
    <t>Сверление вертикальных отверстий в железобетонных конструкциях полов перфоратором глубиной 200 мм диаметром 20 мм</t>
  </si>
  <si>
    <t>100 отверстий</t>
  </si>
  <si>
    <t>46-03-014-1 ТЕР-57 (ред.2014)</t>
  </si>
  <si>
    <t>Реконструкция зданий и сооружений</t>
  </si>
  <si>
    <t>ФЕР-46</t>
  </si>
  <si>
    <t>39</t>
  </si>
  <si>
    <t>46-03-014-14</t>
  </si>
  <si>
    <t>На каждые 10 мм изменения глубины сверления добавлять или исключать к расценке 46-03-014-01</t>
  </si>
  <si>
    <t>46-03-014-14 ТЕР-57 (ред.2014)</t>
  </si>
  <si>
    <t>)*9,5</t>
  </si>
  <si>
    <t>40</t>
  </si>
  <si>
    <t>07-01-044-3</t>
  </si>
  <si>
    <t>Установка монтажных изделий массой до 20 кг</t>
  </si>
  <si>
    <t>07-01-044-3 ТЕР-57 (ред.2014)</t>
  </si>
  <si>
    <t>40,1</t>
  </si>
  <si>
    <t>Анкер ERA8/30х90</t>
  </si>
  <si>
    <t>40,2</t>
  </si>
  <si>
    <t>МКМС-125</t>
  </si>
  <si>
    <t>Деталь крепления вентблоков У 1  (монолитная секция)</t>
  </si>
  <si>
    <t>МКМС-125 ПАО "Орелстрой"</t>
  </si>
  <si>
    <t>[198 343,18 /  7,56] +  4% Трансп +  0,75% Заг.скл</t>
  </si>
  <si>
    <t>40,3</t>
  </si>
  <si>
    <t>МКМС-126</t>
  </si>
  <si>
    <t>Деталь крепления вентблоков У 2  (монолитная секция)</t>
  </si>
  <si>
    <t>МКМС-126 ПАО "Орелстрой"</t>
  </si>
  <si>
    <t>[152 279,11 /  7,56] +  4% Трансп +  0,75% Заг.скл</t>
  </si>
  <si>
    <t>40,4</t>
  </si>
  <si>
    <t>41</t>
  </si>
  <si>
    <t>41,1</t>
  </si>
  <si>
    <t>41,2</t>
  </si>
  <si>
    <t>42</t>
  </si>
  <si>
    <t>69-1-1</t>
  </si>
  <si>
    <t>Пробивка отверстий в вентблоках ( вытяжка)</t>
  </si>
  <si>
    <t>69-1-1 ТЕРр-57 (ред.2014)</t>
  </si>
  <si>
    <t>*0,5</t>
  </si>
  <si>
    <t>Ремонтно-строительные работы</t>
  </si>
  <si>
    <t>Прочие ремонтно-строительные работы</t>
  </si>
  <si>
    <t>ФЕРр-69</t>
  </si>
  <si>
    <t>43</t>
  </si>
  <si>
    <t>69-1-7</t>
  </si>
  <si>
    <t>При работе с приставных лестниц добавлять к расценке 69-1-1</t>
  </si>
  <si>
    <t>69-1-7 ТЕРр-57 (ред.2014)</t>
  </si>
  <si>
    <t>Вентшахты</t>
  </si>
  <si>
    <t>44</t>
  </si>
  <si>
    <t>08-03-002-1</t>
  </si>
  <si>
    <t>Кладка стен из легкобетонных камней без облицовки при высоте этажа до 4 м</t>
  </si>
  <si>
    <t>1 м3 кладки</t>
  </si>
  <si>
    <t>08-03-002-1 ТЕР-57 (ред.2014)</t>
  </si>
  <si>
    <t>Конструкции из кирпича и блоков</t>
  </si>
  <si>
    <t>ФЕР-08</t>
  </si>
  <si>
    <t>44,1</t>
  </si>
  <si>
    <t>102-0026</t>
  </si>
  <si>
    <t>Бруски обрезные хвойных пород длиной 4-6,5 м, шириной 75-150 мм, толщиной 40-75 мм, IV сорта</t>
  </si>
  <si>
    <t>102-0026 ТССЦ-57 (ред.2014)</t>
  </si>
  <si>
    <t>44,2</t>
  </si>
  <si>
    <t>БРЛ-4.4</t>
  </si>
  <si>
    <t>Раствор цементный   B5 М75  (в летнее время)</t>
  </si>
  <si>
    <t>БРЛ-4.4 ПАО "Орелстрой"</t>
  </si>
  <si>
    <t>[3 123,2 /  7,56] +  4% Трансп +  2% Заг.скл</t>
  </si>
  <si>
    <t>44,3</t>
  </si>
  <si>
    <t>403-0034</t>
  </si>
  <si>
    <t>Камни бетонные стеновые из легкого бетона, марка 75 (КСР-ПР-ПС-39-75-F00-1400 ГОСТ 6133-99</t>
  </si>
  <si>
    <t>403-0034 ТССЦ-57 (ред.2014)</t>
  </si>
  <si>
    <t>[4 799,65 /  7,56] +  4% Трансп +  2% Заг.скл</t>
  </si>
  <si>
    <t>44,4</t>
  </si>
  <si>
    <t>45</t>
  </si>
  <si>
    <t>09-03-039-5</t>
  </si>
  <si>
    <t>Монтаж каркасов вентшахт Вш1,2, водосборный поддон ВП1,2</t>
  </si>
  <si>
    <t>09-03-039-5 ТЕР-57 (ред.2014)</t>
  </si>
  <si>
    <t>45,1</t>
  </si>
  <si>
    <t>45,2</t>
  </si>
  <si>
    <t>45,3</t>
  </si>
  <si>
    <t>45,4</t>
  </si>
  <si>
    <t>МКМС-31</t>
  </si>
  <si>
    <t>Вентшахта Вш1(каркас+козырёк+ проф. лист ) цинол.  (монолитная секция)</t>
  </si>
  <si>
    <t>МКМС-31 ПАО "Орелстрой"</t>
  </si>
  <si>
    <t>[180 416,67 /  7,56] +  4% Трансп +  0,75% Заг.скл</t>
  </si>
  <si>
    <t>45,5</t>
  </si>
  <si>
    <t>МКМС-32</t>
  </si>
  <si>
    <t>Вентшахта Вш2(каркас+козырёк+ проф. лист ) цинол.  (монолитная секция)</t>
  </si>
  <si>
    <t>МКМС-32 ПАО "Орелстрой"</t>
  </si>
  <si>
    <t>[179 522,74 /  7,56] +  4% Трансп +  0,75% Заг.скл</t>
  </si>
  <si>
    <t>45,6</t>
  </si>
  <si>
    <t>МКМС-33</t>
  </si>
  <si>
    <t>Водосборный поддон ВП1 цинол.  (монолитная секция)</t>
  </si>
  <si>
    <t>МКМС-33 ПАО "Орелстрой"</t>
  </si>
  <si>
    <t>[187 631,42 /  7,56] +  4% Трансп +  0,75% Заг.скл</t>
  </si>
  <si>
    <t>45,7</t>
  </si>
  <si>
    <t>МКМС-34</t>
  </si>
  <si>
    <t>Водосборный поддон ВП2 цинол.  (монолитная секция)</t>
  </si>
  <si>
    <t>МКМС-34 ПАО "Орелстрой"</t>
  </si>
  <si>
    <t>[187 695,99 /  7,56] +  4% Трансп +  0,75% Заг.скл</t>
  </si>
  <si>
    <t>46</t>
  </si>
  <si>
    <t>09-04-006-4</t>
  </si>
  <si>
    <t>Монтаж ограждающих конструкций стен из многослойных панелей заводской готовности при высоте здания до 50 м</t>
  </si>
  <si>
    <t>100 м2</t>
  </si>
  <si>
    <t>09-04-006-4 ТЕР-57 (ред.2014)</t>
  </si>
  <si>
    <t>46,1</t>
  </si>
  <si>
    <t>101-2583</t>
  </si>
  <si>
    <t>Шуруп самонарезающий (TN) 3,5/25 мм (Саморез для фасонных элементов)</t>
  </si>
  <si>
    <t>101-2583 ТССЦ-57 (ред.2014)</t>
  </si>
  <si>
    <t>[6,26 /  7,56] +  4% Трансп +  2% Заг.скл</t>
  </si>
  <si>
    <t>46,2</t>
  </si>
  <si>
    <t>101-2585</t>
  </si>
  <si>
    <t>Шуруп самонарезающий (TN) 3,5/55 мм (Саморез для сэндвич панелей)</t>
  </si>
  <si>
    <t>101-2585 ТССЦ-57 (ред.2014)</t>
  </si>
  <si>
    <t>[30,83 /  7,56] +  4% Трансп +  2% Заг.скл</t>
  </si>
  <si>
    <t>46,3</t>
  </si>
  <si>
    <t>201-9400</t>
  </si>
  <si>
    <t>Панели многослойные стеновые с обшивкой из профильного настила (Белпанель стеновая С4)</t>
  </si>
  <si>
    <t>м2</t>
  </si>
  <si>
    <t>201-9400 ТССЦ-57 (ред.2014)</t>
  </si>
  <si>
    <t>[2 191,67 /  7,56] +  4% Трансп +  2% Заг.скл</t>
  </si>
  <si>
    <t>46,4</t>
  </si>
  <si>
    <t>НКФ-9</t>
  </si>
  <si>
    <t>Фасонные элементы</t>
  </si>
  <si>
    <t>НКФ-9 ПАО "Орелстрой"</t>
  </si>
  <si>
    <t>[1 127,61 /  7,56] +  4% Трансп +  2% Заг.скл</t>
  </si>
  <si>
    <t>47</t>
  </si>
  <si>
    <t>Установка монтажных изделий  М1,2</t>
  </si>
  <si>
    <t>47,1</t>
  </si>
  <si>
    <t>47,2</t>
  </si>
  <si>
    <t>МКМС-82</t>
  </si>
  <si>
    <t>Изделие М 1  (монолитная секция)</t>
  </si>
  <si>
    <t>МКМС-82 ПАО "Орелстрой"</t>
  </si>
  <si>
    <t>[113 739,65 /  7,56] +  4% Трансп +  0,75% Заг.скл</t>
  </si>
  <si>
    <t>47,3</t>
  </si>
  <si>
    <t>Заготовки из горячекатанного листа 2,3,4,5,6,10, мм и т.д.  (панельная секция)  (М/конструкции монтажных  деталей из полосы  6х60 ГОСТ 103-2006)</t>
  </si>
  <si>
    <t>47,4</t>
  </si>
  <si>
    <t>Болт анкерный с гайкой, размер 12,0х130 мм (Анкер era 12/115х200)</t>
  </si>
  <si>
    <t>[21,72 /  7,56] +  4% Трансп +  2% Заг.скл</t>
  </si>
  <si>
    <t>48</t>
  </si>
  <si>
    <t>48,1</t>
  </si>
  <si>
    <t>48,2</t>
  </si>
  <si>
    <t>49</t>
  </si>
  <si>
    <t>06-01-001-13</t>
  </si>
  <si>
    <t>Заполнение М1,2 раствором</t>
  </si>
  <si>
    <t>100 м3 бетона, бутобетона и железобетона в деле</t>
  </si>
  <si>
    <t>06-01-001-13 ТЕР-57 (ред.2014)</t>
  </si>
  <si>
    <t>Поправка: Прил. 6.5, п.3.3  Наименование: При производстве работ на высоте (глубине) от поверхности земли от 56 до 75 м</t>
  </si>
  <si>
    <t>Монолитные бетонные и железобетонные конструкции в промышленном строительстве</t>
  </si>
  <si>
    <t>ФЕР-06</t>
  </si>
  <si>
    <t>Поправка: Прил. 6.5, п.3.3</t>
  </si>
  <si>
    <t>49,1</t>
  </si>
  <si>
    <t>БРЛ-4.1</t>
  </si>
  <si>
    <t>Раствор цементный   B3,5 М50  (в летнее время)</t>
  </si>
  <si>
    <t>БРЛ-4.1 ПАО "Орелстрой"</t>
  </si>
  <si>
    <t>[2 968,04 /  7,56] +  4% Трансп +  2% Заг.скл</t>
  </si>
  <si>
    <t>50</t>
  </si>
  <si>
    <t>34-02-063-1</t>
  </si>
  <si>
    <t>Установка оттяжек для М1,2</t>
  </si>
  <si>
    <t>1 оттяжка</t>
  </si>
  <si>
    <t>34-02-063-1 ТЕР-57 (ред.2014)</t>
  </si>
  <si>
    <t>Сооружения связи , радиовещания и телевидения</t>
  </si>
  <si>
    <t>ФЕР-34</t>
  </si>
  <si>
    <t>50,1</t>
  </si>
  <si>
    <t>АРМ-1</t>
  </si>
  <si>
    <t>Отдельные стержни из арматуры разного диаметра и класса А-I и А-III (ф6- 20) (Пруток ф12-А240 ГОСТ 34028-2016)</t>
  </si>
  <si>
    <t>АРМ-1 ПАО "Орелстрой"</t>
  </si>
  <si>
    <t>[80 392 /  7,56] +  4% Трансп +  0,75% Заг.скл</t>
  </si>
  <si>
    <t>50,2</t>
  </si>
  <si>
    <t>М/конструкции закладных деталей  (квадрат, лист, арматура)  (общего назначения) Талреп 1,6 ВВ-ОШ</t>
  </si>
  <si>
    <t>51</t>
  </si>
  <si>
    <t>10-01-010-1</t>
  </si>
  <si>
    <t>Установка брусков 65х65 для М1,2</t>
  </si>
  <si>
    <t>1 м3 древесины в конструкции</t>
  </si>
  <si>
    <t>10-01-010-1 ТЕР-57 (ред.2014)</t>
  </si>
  <si>
    <t>Деревянные конструкции</t>
  </si>
  <si>
    <t>ФЕР-10</t>
  </si>
  <si>
    <t>51,1</t>
  </si>
  <si>
    <t>51,2</t>
  </si>
  <si>
    <t>51,3</t>
  </si>
  <si>
    <t>113-1777</t>
  </si>
  <si>
    <t>Паста антисептическая</t>
  </si>
  <si>
    <t>113-1777 ТССЦ-57 (ред.2014)</t>
  </si>
  <si>
    <t>[45 420 /  7,56] +  4% Трансп +  2% Заг.скл</t>
  </si>
  <si>
    <t>52</t>
  </si>
  <si>
    <t>12-01-010-1</t>
  </si>
  <si>
    <t>Зонт из оцинкованной стали для М1</t>
  </si>
  <si>
    <t>100 м2 покрытия</t>
  </si>
  <si>
    <t>12-01-010-1 ТЕР-57 (ред.2014)</t>
  </si>
  <si>
    <t>Кровли</t>
  </si>
  <si>
    <t>ФЕР-12</t>
  </si>
  <si>
    <t>52,1</t>
  </si>
  <si>
    <t>301-0040</t>
  </si>
  <si>
    <t>Хомуты для крепления труб (диаметром 76 мм)</t>
  </si>
  <si>
    <t>301-0040 ТССЦ-57 (ред.2014)</t>
  </si>
  <si>
    <t>[25,38 /  7,56] +  4% Трансп +  2% Заг.скл</t>
  </si>
  <si>
    <t>52,2</t>
  </si>
  <si>
    <t>301-1186</t>
  </si>
  <si>
    <t>Зонты вытяжные</t>
  </si>
  <si>
    <t>301-1186 ТССЦ-57 (ред.2014)</t>
  </si>
  <si>
    <t>[531,9 /  7,56] +  4% Трансп +  2% Заг.скл</t>
  </si>
  <si>
    <t>52,3</t>
  </si>
  <si>
    <t>101-1703</t>
  </si>
  <si>
    <t>Прокладки резиновые (пластина техническая прессованная)</t>
  </si>
  <si>
    <t>101-1703 ТССЦ-57 (ред.2014)</t>
  </si>
  <si>
    <t>[75 /  7,56] +  4% Трансп +  2% Заг.скл</t>
  </si>
  <si>
    <t>обоймы вентшахты с.1,2,3</t>
  </si>
  <si>
    <t>53</t>
  </si>
  <si>
    <t>09-03-014-1</t>
  </si>
  <si>
    <t>Устройство обоймы вентшахты</t>
  </si>
  <si>
    <t>09-03-014-1 ТЕР-57 (ред.2014)</t>
  </si>
  <si>
    <t>53,1</t>
  </si>
  <si>
    <t>53,2</t>
  </si>
  <si>
    <t>53,3</t>
  </si>
  <si>
    <t>53,4</t>
  </si>
  <si>
    <t>53,5</t>
  </si>
  <si>
    <t>Болт анкерный с гайкой, размер 12,0х130 мм (Анкер era 8/30х90)</t>
  </si>
  <si>
    <t>53,6</t>
  </si>
  <si>
    <t>МКМС-22</t>
  </si>
  <si>
    <t>Рама металлическая РМ1  (монолитная секция) Обойма ОБ1,2,3</t>
  </si>
  <si>
    <t>МКМС-22 ПАО "Орелстрой"</t>
  </si>
  <si>
    <t>[125 608,78 /  7,56] +  4% Трансп +  0,75% Заг.скл</t>
  </si>
  <si>
    <t>53,7</t>
  </si>
  <si>
    <t>Деталь крепления вентшахт У 1  (монолитная секция)</t>
  </si>
  <si>
    <t>54</t>
  </si>
  <si>
    <t>54,1</t>
  </si>
  <si>
    <t>54,2</t>
  </si>
  <si>
    <t>Вентблоки (вентканалы) с.3-4 7-20 этажи</t>
  </si>
  <si>
    <t>55</t>
  </si>
  <si>
    <t>55,1</t>
  </si>
  <si>
    <t>55,2</t>
  </si>
  <si>
    <t>55,3</t>
  </si>
  <si>
    <t>55,4</t>
  </si>
  <si>
    <t>55,5</t>
  </si>
  <si>
    <t>55,6</t>
  </si>
  <si>
    <t>55,7</t>
  </si>
  <si>
    <t>55,8</t>
  </si>
  <si>
    <t>55,9</t>
  </si>
  <si>
    <t>55,10</t>
  </si>
  <si>
    <t>55,11</t>
  </si>
  <si>
    <t>55,12</t>
  </si>
  <si>
    <t>56</t>
  </si>
  <si>
    <t>57</t>
  </si>
  <si>
    <t>58</t>
  </si>
  <si>
    <t>58,1</t>
  </si>
  <si>
    <t>58,2</t>
  </si>
  <si>
    <t>58,3</t>
  </si>
  <si>
    <t>58,4</t>
  </si>
  <si>
    <t>59</t>
  </si>
  <si>
    <t>59,1</t>
  </si>
  <si>
    <t>59,2</t>
  </si>
  <si>
    <t>60</t>
  </si>
  <si>
    <t>61</t>
  </si>
  <si>
    <t>62</t>
  </si>
  <si>
    <t>62,1</t>
  </si>
  <si>
    <t>62,2</t>
  </si>
  <si>
    <t>62,3</t>
  </si>
  <si>
    <t>62,4</t>
  </si>
  <si>
    <t>63</t>
  </si>
  <si>
    <t>63,1</t>
  </si>
  <si>
    <t>63,2</t>
  </si>
  <si>
    <t>63,3</t>
  </si>
  <si>
    <t>63,4</t>
  </si>
  <si>
    <t>63,5</t>
  </si>
  <si>
    <t>63,6</t>
  </si>
  <si>
    <t>63,7</t>
  </si>
  <si>
    <t>64</t>
  </si>
  <si>
    <t>64,1</t>
  </si>
  <si>
    <t>64,2</t>
  </si>
  <si>
    <t>64,3</t>
  </si>
  <si>
    <t>64,4</t>
  </si>
  <si>
    <t>65</t>
  </si>
  <si>
    <t>Установка монтажных изделий  М1</t>
  </si>
  <si>
    <t>65,1</t>
  </si>
  <si>
    <t>65,2</t>
  </si>
  <si>
    <t>65,3</t>
  </si>
  <si>
    <t>65,4</t>
  </si>
  <si>
    <t>66</t>
  </si>
  <si>
    <t>66,1</t>
  </si>
  <si>
    <t>66,2</t>
  </si>
  <si>
    <t>67</t>
  </si>
  <si>
    <t>Заполнение М1 раствором</t>
  </si>
  <si>
    <t>67,1</t>
  </si>
  <si>
    <t>68</t>
  </si>
  <si>
    <t>Установка оттяжек для М1</t>
  </si>
  <si>
    <t>68,1</t>
  </si>
  <si>
    <t>68,2</t>
  </si>
  <si>
    <t>69</t>
  </si>
  <si>
    <t>Установка брусков 65х65 для М1</t>
  </si>
  <si>
    <t>69,1</t>
  </si>
  <si>
    <t>69,2</t>
  </si>
  <si>
    <t>69,3</t>
  </si>
  <si>
    <t>70</t>
  </si>
  <si>
    <t>70,1</t>
  </si>
  <si>
    <t>70,2</t>
  </si>
  <si>
    <t>70,3</t>
  </si>
  <si>
    <t>НР14,7</t>
  </si>
  <si>
    <t>ПН</t>
  </si>
  <si>
    <t>ИТОГО</t>
  </si>
  <si>
    <t>Итого</t>
  </si>
  <si>
    <t>СМОБ</t>
  </si>
  <si>
    <t>Сметная заработная плата (руб.)</t>
  </si>
  <si>
    <t>ВСЕГО</t>
  </si>
  <si>
    <t>ЕСН</t>
  </si>
  <si>
    <t>{ вкл.} - Коэф. к НР=0,85 и к СП=0,8 применяются АВТОМАТИЧЕСКИ в Текущем уровне цен и не применяется в Базовом уровне цен;  { выкл.} - Коэф. к НР=0,85 и к СП=0,8 не применяются (при производстве работ по строительству мостов, тоннелей, метрополи</t>
  </si>
  <si>
    <t>© ООО НТЦ «АиВТ» г.Орел</t>
  </si>
  <si>
    <t>Коэффициенты к НР=0,85 и к СП=0,8</t>
  </si>
  <si>
    <t>УПРОЩЕНКА</t>
  </si>
  <si>
    <t>{ вкл.} - Коэффициэнты к НР и СП применяются при упрощенной системе налогооблажения  (в зависимости от выбранного уровня цен)</t>
  </si>
  <si>
    <t>Упрощенное налогообложение</t>
  </si>
  <si>
    <t>СЛОЖНОСТЬ</t>
  </si>
  <si>
    <t>{ вкл.} - Коэффициэнты к НР и СП применяются при  реконструкции объектов метро, мостов, путепроводов, сооружений относящихся к сложным, при реконструкции и капитальном ремонте объектов с ядерными реакторами</t>
  </si>
  <si>
    <t>Сложные объекты</t>
  </si>
  <si>
    <t>ХОЗ_СПОСОБ</t>
  </si>
  <si>
    <t>{ вкл.} - Коэффициэнты к НР и СП применяются при хозяйственном способе производства работ</t>
  </si>
  <si>
    <t>Хозяйственный способ производства работ</t>
  </si>
  <si>
    <t>ЗАКР_СПОСОБ</t>
  </si>
  <si>
    <t>{ вкл.} - Обслуживающие и сопутстующие работы в тоннелях при производве работ ЗАКРЫТЫМ способом (HР=145%; СП= 75%);  { выкл.} - Обслуживающие и сопутстующие работы в тоннелях при производве работ  ОТКРЫТЫМ способом (HР=125%; СП= 60%)</t>
  </si>
  <si>
    <t>Производство работ закрытым способом (Обслуживающие и сопутстующие работы в тоннелях)</t>
  </si>
  <si>
    <t>МЕЖ_ГОРОД</t>
  </si>
  <si>
    <t>{ вкл.} - Прокладка  МЕЖДУГОРОДНИХ  волоконно-оптических линий (HР=120%; СП= 70%)  { выкл.} - Прокладка  ГОРОДСКИХ  волоконно-оптических линий (HР=100%; СП= 65%)</t>
  </si>
  <si>
    <t>Прокладка междугородних волоконно-оптических линий</t>
  </si>
  <si>
    <t>АВИА</t>
  </si>
  <si>
    <t>( вкл.) - При производстве монтажных работ на объектах диспетчеризации управления движением авиатранспортом (НР=95%, СП=55%);  ( выкл.) - При производстве монтажных работ на прочих объектах, кроме АЭС.</t>
  </si>
  <si>
    <t>Производство монтажных работ на объектах диспетчеризации управления движением авиатранспортном</t>
  </si>
  <si>
    <t>АЭС</t>
  </si>
  <si>
    <t>( вкл.) - Произовдство электро-монтажных. работ (HР=110%; СП= 68%) и контроль сварных швов (HР=101%; СП= 60%) на АЭС;  ( выкл.) - Произовдство электро-монтажных. работ (HР=95%; СП= 65%) и контроль сварных швов (HР=80%; СП= 60%) на прочих объектах</t>
  </si>
  <si>
    <t>Произовдство электро-монтажных. работ и контроль сварных швов на АЭС</t>
  </si>
  <si>
    <t>НРиСПотОЗП</t>
  </si>
  <si>
    <t>{ вкл.} - НР и СП рассчитываются от ОЗП  { выкл.} - НР и СП рассчитываются от ФОТ = ОЗП + ЗПМ</t>
  </si>
  <si>
    <t>НР и СП рассчитываются от ОЗП</t>
  </si>
  <si>
    <t>К_НР_ТЕР</t>
  </si>
  <si>
    <t>Коэффициэнт к % НР для сборников ФЕР (ТЕР) (при ремонте)</t>
  </si>
  <si>
    <t>К_СП_ТЕР</t>
  </si>
  <si>
    <t>Коэффициэнт к % СП для сборников ФЕР (ТЕР) (при ремонте)</t>
  </si>
  <si>
    <t>К_НР_ТЕРр</t>
  </si>
  <si>
    <t>Коэффициэнт к % НР для сборников ФЕРр (ТЕРр) (при ремонте)</t>
  </si>
  <si>
    <t>К_СП_ТЕРр</t>
  </si>
  <si>
    <t>Коэффициэнт к % СП для сборников ФЕРр (ТЕРр) (при ремонте)</t>
  </si>
  <si>
    <t>К_НР_12</t>
  </si>
  <si>
    <t>Коэффициэнт к % НР (с 01.12.2012) (в связи с изменением ЕСН)</t>
  </si>
  <si>
    <t>К_СП_12</t>
  </si>
  <si>
    <t>Коэффициэнт к % СП (с 01.12.2012) (в связи с изменением ЕСН)</t>
  </si>
  <si>
    <t>К_НР_11</t>
  </si>
  <si>
    <t>Коэффициэнт к % НР (с 01.01.2011 по 01.12.2012) (в связи с изменением ЕСН)</t>
  </si>
  <si>
    <t>К_СП_11</t>
  </si>
  <si>
    <t>Коэффициэнт к % СП (с 01.01.2011 по 01.12.2012) (в связи с изменением ЕСН)</t>
  </si>
  <si>
    <t>К_НР_05</t>
  </si>
  <si>
    <t>Коэффициэнт к % НР (с 01.01.2005 по 01.01.2011) (в связи с изменением ЕСН)</t>
  </si>
  <si>
    <t>К_СП_05</t>
  </si>
  <si>
    <t>Коэффициэнт к % СП (с 01.01.2005 по 01.01.2011) (в связи с изменением ЕСН)</t>
  </si>
  <si>
    <t>К_НР_УПР</t>
  </si>
  <si>
    <t>Коэффициэнт к % НР (при упрощенном налогообложении)</t>
  </si>
  <si>
    <t>К_СП_УПР</t>
  </si>
  <si>
    <t>Коэффициэнт к % СП (при упрощенном налогообложении)</t>
  </si>
  <si>
    <t>К_НР_ХОЗ</t>
  </si>
  <si>
    <t>Коэффициэнт к % НР (при хозяйственном способе производства работ)</t>
  </si>
  <si>
    <t>К_СП_ХОЗ</t>
  </si>
  <si>
    <t>Коэффициэнт к % СП (при хозяйственном способе производства работ)</t>
  </si>
  <si>
    <t>К_НР_СЛЖ</t>
  </si>
  <si>
    <t>Коэффициэнт к % НР (при реконструкции сложных объектов  и  кап. ремонте объектов с яд. реакторами)</t>
  </si>
  <si>
    <t>К_СП_СЛЖ</t>
  </si>
  <si>
    <t>Коэффициэнт к % СП (при реконструкции сложных объектов  и  кап. ремонте объектов с яд. реакторами)</t>
  </si>
  <si>
    <t>К_НР_Д1</t>
  </si>
  <si>
    <t>Коэффициэнт к % НР (Пользовательский) - применяется по желанию пользователя, значение задает пользователь.</t>
  </si>
  <si>
    <t>К_СП_Д1</t>
  </si>
  <si>
    <t>Коэффициэнт к % СП (Пользовательский) - применяется по желанию пользователя, значение задает пользователь.</t>
  </si>
  <si>
    <t>К_НР_Д2</t>
  </si>
  <si>
    <t>К_СП_Д2</t>
  </si>
  <si>
    <t>ОКРУГЛЕНИЕ</t>
  </si>
  <si>
    <t>Точность округления результата расчета % НР и % СП</t>
  </si>
  <si>
    <t>Базовый уровень цен</t>
  </si>
  <si>
    <t>I квартал 2024 г.</t>
  </si>
  <si>
    <t>Сборник индексов</t>
  </si>
  <si>
    <t>ПАО "Орелстрой" (новое строительство)</t>
  </si>
  <si>
    <t>_OBSM_</t>
  </si>
  <si>
    <t>1-1036-2014-57</t>
  </si>
  <si>
    <t>Рабочий строитель среднего разряда 3,6</t>
  </si>
  <si>
    <t>чел.-ч</t>
  </si>
  <si>
    <t>Затраты труда машинистов</t>
  </si>
  <si>
    <t>чел.час</t>
  </si>
  <si>
    <t>020130</t>
  </si>
  <si>
    <t>020130 ТСЭМ-57 (ред.2014)</t>
  </si>
  <si>
    <t>Краны башенные при работе на других видах строительства 10 т</t>
  </si>
  <si>
    <t>маш.-ч</t>
  </si>
  <si>
    <t>1-1038-2014-57</t>
  </si>
  <si>
    <t>Рабочий строитель среднего разряда 3,8</t>
  </si>
  <si>
    <t>021141</t>
  </si>
  <si>
    <t>021141 ТСЭМ-57 (ред.2014)</t>
  </si>
  <si>
    <t>Краны на автомобильном ходу при работе на других видах строительства 10 т</t>
  </si>
  <si>
    <t>111100</t>
  </si>
  <si>
    <t>111100 ТСЭМ-57 (ред.2014)</t>
  </si>
  <si>
    <t>Вибратор глубинный</t>
  </si>
  <si>
    <t>400001</t>
  </si>
  <si>
    <t>400001 ТСЭМ-57 (ред.2014)</t>
  </si>
  <si>
    <t>Автомобили бортовые, грузоподъемность до 5 т</t>
  </si>
  <si>
    <t>1-1037-2014-57</t>
  </si>
  <si>
    <t>Рабочий строитель среднего разряда 3,7</t>
  </si>
  <si>
    <t>040502</t>
  </si>
  <si>
    <t>040502 ТСЭМ-57 (ред.2014)</t>
  </si>
  <si>
    <t>Установки для сварки ручной дуговой (постоянного тока)</t>
  </si>
  <si>
    <t>020129</t>
  </si>
  <si>
    <t>020129 ТСЭМ-57 (ред.2014)</t>
  </si>
  <si>
    <t>Краны башенные при работе на других видах строительства 8 т</t>
  </si>
  <si>
    <t>1-1035-2014-57</t>
  </si>
  <si>
    <t>Рабочий строитель среднего разряда 3,5</t>
  </si>
  <si>
    <t>030954</t>
  </si>
  <si>
    <t>030954 ТСЭМ-57 (ред.2014)</t>
  </si>
  <si>
    <t>Подъемники грузоподъемностью до 500 кг одномачтовые, высота подъема 45 м</t>
  </si>
  <si>
    <t>1-1033-2014-57</t>
  </si>
  <si>
    <t>Рабочий строитель среднего разряда 3,3</t>
  </si>
  <si>
    <t>1-1044-2014-57</t>
  </si>
  <si>
    <t>Рабочий строитель среднего разряда 4,4</t>
  </si>
  <si>
    <t>030101</t>
  </si>
  <si>
    <t>030101 ТСЭМ-57 (ред.2014)</t>
  </si>
  <si>
    <t>Автопогрузчики 5 т</t>
  </si>
  <si>
    <t>030401</t>
  </si>
  <si>
    <t>030401 ТСЭМ-57 (ред.2014)</t>
  </si>
  <si>
    <t>Лебедки электрические тяговым усилием до 5,79 кН (0,59 т)</t>
  </si>
  <si>
    <t>340101</t>
  </si>
  <si>
    <t>340101 ТСЭМ-57 (ред.2014)</t>
  </si>
  <si>
    <t>Агрегаты окрасочные высокого давления для окраски поверхностей конструкций мощностью 1 кВт</t>
  </si>
  <si>
    <t>030403</t>
  </si>
  <si>
    <t>030403 ТСЭМ-57 (ред.2014)</t>
  </si>
  <si>
    <t>Лебедки электрические тяговым усилием 19,62 кН (2 т)</t>
  </si>
  <si>
    <t>031910</t>
  </si>
  <si>
    <t>031910 ТСЭМ-57 (ред.2014)</t>
  </si>
  <si>
    <t>Люлька</t>
  </si>
  <si>
    <t>050101</t>
  </si>
  <si>
    <t>050101 ТСЭМ-57 (ред.2014)</t>
  </si>
  <si>
    <t>Компрессоры передвижные с двигателем внутреннего сгорания давлением до 686 кПа (7 ат), производительность  до 5 м3/мин</t>
  </si>
  <si>
    <t>331551</t>
  </si>
  <si>
    <t>331551 ТСЭМ-57 (ред.2014)</t>
  </si>
  <si>
    <t>Шприц электрический для заделки стыков</t>
  </si>
  <si>
    <t>020403</t>
  </si>
  <si>
    <t>020403 ТСЭМ-57 (ред.2014)</t>
  </si>
  <si>
    <t>Краны козловые при работе на монтаже технологического оборудования 32 т</t>
  </si>
  <si>
    <t>021243</t>
  </si>
  <si>
    <t>021243 ТСЭМ-57 (ред.2014)</t>
  </si>
  <si>
    <t>Краны на гусеничном ходу при работе на других видах строительства до 16 т</t>
  </si>
  <si>
    <t>030203</t>
  </si>
  <si>
    <t>030203 ТСЭМ-57 (ред.2014)</t>
  </si>
  <si>
    <t>Домкраты гидравлические грузоподъемностью 63-100 т</t>
  </si>
  <si>
    <t>040504</t>
  </si>
  <si>
    <t>040504 ТСЭМ-57 (ред.2014)</t>
  </si>
  <si>
    <t>Аппарат для газовой сварки и резки</t>
  </si>
  <si>
    <t>041000</t>
  </si>
  <si>
    <t>041000 ТСЭМ-57 (ред.2014)</t>
  </si>
  <si>
    <t>Преобразователи сварочные с номинальным сварочным током 315-500 А</t>
  </si>
  <si>
    <t>041400</t>
  </si>
  <si>
    <t>041400 ТСЭМ-57 (ред.2014)</t>
  </si>
  <si>
    <t>Электрические печи для сушки сварочных материалов с регулированием температуры в пределах от 80 °С до 500 °С</t>
  </si>
  <si>
    <t>330301</t>
  </si>
  <si>
    <t>330301 ТСЭМ-57 (ред.2014)</t>
  </si>
  <si>
    <t>Машины шлифовальные электрические</t>
  </si>
  <si>
    <t>1-1030-2014-57</t>
  </si>
  <si>
    <t>Рабочий строитель среднего разряда 3</t>
  </si>
  <si>
    <t>030404</t>
  </si>
  <si>
    <t>030404 ТСЭМ-57 (ред.2014)</t>
  </si>
  <si>
    <t>Лебедки электрические тяговым усилием до 31,39 кН (3,2 т)</t>
  </si>
  <si>
    <t>1-1034-2014-57</t>
  </si>
  <si>
    <t>Рабочий строитель среднего разряда 3,4</t>
  </si>
  <si>
    <t>331454</t>
  </si>
  <si>
    <t>331454 ТСЭМ-57 (ред.2014)</t>
  </si>
  <si>
    <t>Перфоратор электрический мощностью 1,5 кВт, энергией удара до 18 Дж</t>
  </si>
  <si>
    <t>1-1020-2014-57</t>
  </si>
  <si>
    <t>Рабочий строитель среднего разряда 2</t>
  </si>
  <si>
    <t>1-1031-2014-57</t>
  </si>
  <si>
    <t>Рабочий строитель среднего разряда 3,1</t>
  </si>
  <si>
    <t>021202</t>
  </si>
  <si>
    <t>021202 ТСЭМ-57 (ред.2014)</t>
  </si>
  <si>
    <t>Краны на гусеничном ходу при работе на монтаже технологического оборудования 25 т</t>
  </si>
  <si>
    <t>021246</t>
  </si>
  <si>
    <t>021246 ТСЭМ-57 (ред.2014)</t>
  </si>
  <si>
    <t>Краны на гусеничном ходу при работе на других видах строительства 50-63 т</t>
  </si>
  <si>
    <t>331532</t>
  </si>
  <si>
    <t>331532 ТСЭМ-57 (ред.2014)</t>
  </si>
  <si>
    <t>Пила цепная электрическая</t>
  </si>
  <si>
    <t>1-1028-2014-57</t>
  </si>
  <si>
    <t>Рабочий строитель среднего разряда 2,8</t>
  </si>
  <si>
    <t>330206</t>
  </si>
  <si>
    <t>330206 ТСЭМ-57 (ред.2014)</t>
  </si>
  <si>
    <t>Дрели электрические</t>
  </si>
  <si>
    <t>331601</t>
  </si>
  <si>
    <t>331601 ТСЭМ-57 (ред.2014)</t>
  </si>
  <si>
    <t>Пила с карбюраторным двигателем</t>
  </si>
  <si>
    <t>1-1032-2014-57</t>
  </si>
  <si>
    <t>Рабочий строитель среднего разряда 3,2</t>
  </si>
  <si>
    <t>021244</t>
  </si>
  <si>
    <t>021244 ТСЭМ-57 (ред.2014)</t>
  </si>
  <si>
    <t>Краны на гусеничном ходу при работе на других видах строительства 25 т</t>
  </si>
  <si>
    <t>402-0004</t>
  </si>
  <si>
    <t>402-0004 ТССЦ-57 (ред.2014)</t>
  </si>
  <si>
    <t>Раствор готовый кладочный цементный марки 100</t>
  </si>
  <si>
    <t>403-9020</t>
  </si>
  <si>
    <t>403-9020 ТССЦ-57 (ред.2014)</t>
  </si>
  <si>
    <t>Конструкции сборные железобетонные</t>
  </si>
  <si>
    <t>101-1805</t>
  </si>
  <si>
    <t>101-1805 ТССЦ-57 (ред.2014)</t>
  </si>
  <si>
    <t>102-0025</t>
  </si>
  <si>
    <t>102-0025 ТССЦ-57 (ред.2014)</t>
  </si>
  <si>
    <t>Бруски обрезные хвойных пород длиной 4-6,5 м, шириной 75-150 мм, толщиной 40-75 мм, III сорта</t>
  </si>
  <si>
    <t>401-0088</t>
  </si>
  <si>
    <t>401-0088 ТССЦ-57 (ред.2014)</t>
  </si>
  <si>
    <t>Бетон тяжелый, крупность заполнителя 10 мм, класс В22,5 (М300)</t>
  </si>
  <si>
    <t>101-0409</t>
  </si>
  <si>
    <t>101-0409 ТССЦ-57 (ред.2014)</t>
  </si>
  <si>
    <t>Краска для наружных работ коричневая</t>
  </si>
  <si>
    <t>101-1529 ТССЦ-57 (ред.2014)</t>
  </si>
  <si>
    <t>101-0409 ТССЦ-57 (изд.2014)</t>
  </si>
  <si>
    <t>402-0004 ТССЦ-57 (изд.2014)</t>
  </si>
  <si>
    <t>403-9020 ТССЦ-57 (изд.2014)</t>
  </si>
  <si>
    <t>201-0650</t>
  </si>
  <si>
    <t>201-0650 ТССЦ-57 (изд.2014)</t>
  </si>
  <si>
    <t>Ограждения лестничных проемов, лестничные марши, пожарные лестницы</t>
  </si>
  <si>
    <t>Краски цветные, готовые к применению для внутренних работ МА-25 розово-бежевая, светло-бежевая, светло-серая</t>
  </si>
  <si>
    <t>101-1517</t>
  </si>
  <si>
    <t>101-1517 ТССЦ-57 (изд.2014)</t>
  </si>
  <si>
    <t>Электроды диаметром 4 мм Э50</t>
  </si>
  <si>
    <t>204-0025</t>
  </si>
  <si>
    <t>204-0025 ТССЦ-57 (изд.2014)</t>
  </si>
  <si>
    <t>Горячекатаная арматурная сталь периодического профиля класса А-III, диаметром 20-22 мм</t>
  </si>
  <si>
    <t>104-0143</t>
  </si>
  <si>
    <t>104-0143 ТССЦ-57 (изд.2014)</t>
  </si>
  <si>
    <t>Плиты теплоизоляционные перлитоцементные</t>
  </si>
  <si>
    <t>101-0617</t>
  </si>
  <si>
    <t>101-0617 ТССЦ-57 (изд.2014)</t>
  </si>
  <si>
    <t>Мастика тиоколовая строительного назначения, марки КБ-0,5</t>
  </si>
  <si>
    <t>101-0309</t>
  </si>
  <si>
    <t>101-0309 ТССЦ-57 (ред.2014)</t>
  </si>
  <si>
    <t>Канаты пеньковые пропитанные</t>
  </si>
  <si>
    <t>101-0797</t>
  </si>
  <si>
    <t>101-0797 ТССЦ-57 (ред.2014)</t>
  </si>
  <si>
    <t>Проволока горячекатаная в мотках, диаметром 6,3-6,5 мм</t>
  </si>
  <si>
    <t>101-1019</t>
  </si>
  <si>
    <t>101-1019 ТССЦ-57 (ред.2014)</t>
  </si>
  <si>
    <t>Швеллеры № 40 из стали марки Ст0</t>
  </si>
  <si>
    <t>101-1515</t>
  </si>
  <si>
    <t>101-1515 ТССЦ-57 (ред.2014)</t>
  </si>
  <si>
    <t>Электроды диаметром 4 мм Э46</t>
  </si>
  <si>
    <t>101-1714</t>
  </si>
  <si>
    <t>101-1714 ТССЦ-57 (ред.2014)</t>
  </si>
  <si>
    <t>Болты с гайками и шайбами строительные</t>
  </si>
  <si>
    <t>101-2467</t>
  </si>
  <si>
    <t>101-2467 ТССЦ-57 (ред.2014)</t>
  </si>
  <si>
    <t>Растворитель марки Р-4</t>
  </si>
  <si>
    <t>102-0023</t>
  </si>
  <si>
    <t>102-0023 ТССЦ-57 (ред.2014)</t>
  </si>
  <si>
    <t>Бруски обрезные хвойных пород длиной 4-6,5 м, шириной 75-150 мм, толщиной 40-75 мм, I сорта</t>
  </si>
  <si>
    <t>113-0021</t>
  </si>
  <si>
    <t>113-0021 ТССЦ-57 (ред.2014)</t>
  </si>
  <si>
    <t>Грунтовка ГФ-021 красно-коричневая</t>
  </si>
  <si>
    <t>201-0756</t>
  </si>
  <si>
    <t>201-0756 ТССЦ-57 (ред.2014)</t>
  </si>
  <si>
    <t>Отдельные конструктивные элементы зданий и сооружений с преобладанием горячекатаных профилей, средняя масса сборочной единицы от 0,1 до 0,5 т</t>
  </si>
  <si>
    <t>201-9002</t>
  </si>
  <si>
    <t>201-9002 ТССЦ-57 (ред.2014)</t>
  </si>
  <si>
    <t>Конструкции стальные</t>
  </si>
  <si>
    <t>508-0097</t>
  </si>
  <si>
    <t>508-0097 ТССЦ-57 (ред.2014)</t>
  </si>
  <si>
    <t>Канат двойной свивки типа ТК, конструкции 6х19(1+6+12)+1 о.с., оцинкованный из проволок марки В, маркировочная группа 1770 н/мм2, диаметром 5,5 мм</t>
  </si>
  <si>
    <t>10 м</t>
  </si>
  <si>
    <t>113-1761</t>
  </si>
  <si>
    <t>113-1761 ТССЦ-57 (ред.2014)</t>
  </si>
  <si>
    <t>Паста огнезащитная ВПМ-2, вспучивающаяся водоэмульсионная</t>
  </si>
  <si>
    <t>201-0777</t>
  </si>
  <si>
    <t>201-0777 ТССЦ-57 (ред.2014)</t>
  </si>
  <si>
    <t>Конструктивные элементы вспомогательного назначения с преобладанием профильного проката собираемые из двух и более деталей, с отверстиями и без отверстий, соединяемые на сварке</t>
  </si>
  <si>
    <t>509-9900</t>
  </si>
  <si>
    <t>509-9900 ТССЦ-57 (ред.2014)</t>
  </si>
  <si>
    <t>Строительный мусор</t>
  </si>
  <si>
    <t>402-0012</t>
  </si>
  <si>
    <t>402-0012 ТССЦ-57 (ред.2014)</t>
  </si>
  <si>
    <t>Раствор готовый кладочный цементно-известковый марки 25</t>
  </si>
  <si>
    <t>403-0032</t>
  </si>
  <si>
    <t>403-0032 ТССЦ-57 (ред.2014)</t>
  </si>
  <si>
    <t>Камни бетонные стеновые из легкого бетона, марка 35</t>
  </si>
  <si>
    <t>411-0001 ТССЦ-57 (ред.2014)</t>
  </si>
  <si>
    <t>101-1513 ТССЦ-57 (ред.2014)</t>
  </si>
  <si>
    <t>201-9360</t>
  </si>
  <si>
    <t>201-9360 ТССЦ-57 (ред.2014)</t>
  </si>
  <si>
    <t>Конструкции стальные нащельников и деталей обрамления</t>
  </si>
  <si>
    <t>Панели многослойные стеновые с обшивкой из профильного настила</t>
  </si>
  <si>
    <t>101-1668</t>
  </si>
  <si>
    <t>101-1668 ТССЦ-57 (ред.2014)</t>
  </si>
  <si>
    <t>Рогожа</t>
  </si>
  <si>
    <t>102-0061</t>
  </si>
  <si>
    <t>102-0061 ТССЦ-57 (ред.2014)</t>
  </si>
  <si>
    <t>Доски обрезные хвойных пород длиной 4-6,5 м, шириной 75-150 мм, толщиной 44 мм и более, III сорта</t>
  </si>
  <si>
    <t>203-0511</t>
  </si>
  <si>
    <t>203-0511 ТССЦ-57 (ред.2014)</t>
  </si>
  <si>
    <t>Щиты из досок толщиной 25 мм</t>
  </si>
  <si>
    <t>401-0023</t>
  </si>
  <si>
    <t>401-0023 ТССЦ-57 (ред.2014)</t>
  </si>
  <si>
    <t>Бетон тяжелый, крупность заполнителя более 40 мм, класс В7,5 (М 100)</t>
  </si>
  <si>
    <t>405-0253</t>
  </si>
  <si>
    <t>405-0253 ТССЦ-57 (ред.2014)</t>
  </si>
  <si>
    <t>Известь строительная негашеная комовая, сорт I</t>
  </si>
  <si>
    <t>101-0814</t>
  </si>
  <si>
    <t>101-0814 ТССЦ-57 (ред.2014)</t>
  </si>
  <si>
    <t>Проволока стальная низкоуглеродистая разного назначения оцинкованная диаметром 6,0-6,3 мм</t>
  </si>
  <si>
    <t>110-0004</t>
  </si>
  <si>
    <t>110-0004 ТССЦ-57 (ред.2014)</t>
  </si>
  <si>
    <t>Болты нестандартные для конструкций связи с гайками и шайбами, длиной до 600 мм</t>
  </si>
  <si>
    <t>110-0021</t>
  </si>
  <si>
    <t>110-0021 ТССЦ-57 (ред.2014)</t>
  </si>
  <si>
    <t>Детали механические для канатов диаметром до 12,5 мм для оттяжек фидерных опор и опор антенн на крышах</t>
  </si>
  <si>
    <t>110-0110</t>
  </si>
  <si>
    <t>110-0110 ТССЦ-57 (ред.2014)</t>
  </si>
  <si>
    <t>Поковки для конструкций связи</t>
  </si>
  <si>
    <t>101-0783</t>
  </si>
  <si>
    <t>101-0783 ТССЦ-57 (ред.2014)</t>
  </si>
  <si>
    <t>Поковки из квадратных заготовок, масса 2,825 кг</t>
  </si>
  <si>
    <t>101-1591</t>
  </si>
  <si>
    <t>101-1591 ТССЦ-57 (ред.2014)</t>
  </si>
  <si>
    <t>Смола каменноугольная для дорожного строительства</t>
  </si>
  <si>
    <t>101-1742</t>
  </si>
  <si>
    <t>101-1742 ТССЦ-57 (ред.2014)</t>
  </si>
  <si>
    <t>Толь с крупнозернистой посыпкой гидроизоляционный марки ТГ-350</t>
  </si>
  <si>
    <t>Бруски обрезные хвойных пород длиной 4-6,5 м, шириной 75-150 мм, толщиной 100, 125 мм, II сорта</t>
  </si>
  <si>
    <t>102-0060</t>
  </si>
  <si>
    <t>102-0060 ТССЦ-57 (ред.2014)</t>
  </si>
  <si>
    <t>Доски обрезные хвойных пород длиной 4-6,5 м, шириной 75-150 мм, толщиной 44 мм и более, II сорта</t>
  </si>
  <si>
    <t>102-0077</t>
  </si>
  <si>
    <t>102-0077 ТССЦ-57 (ред.2014)</t>
  </si>
  <si>
    <t>Доски необрезные хвойных пород длиной 4-6,5 м, все ширины, толщиной 32-40 мм, III сорта</t>
  </si>
  <si>
    <t>101-0195</t>
  </si>
  <si>
    <t>101-0195 ТССЦ-57 (ред.2014)</t>
  </si>
  <si>
    <t>Гвозди толевые круглые 3,0х40 мм</t>
  </si>
  <si>
    <t>101-0795</t>
  </si>
  <si>
    <t>101-0795 ТССЦ-57 (ред.2014)</t>
  </si>
  <si>
    <t>Проволока канатная оцинкованная, диаметром 3 мм</t>
  </si>
  <si>
    <t>101-1875</t>
  </si>
  <si>
    <t>101-1875 ТССЦ-57 (ред.2014)</t>
  </si>
  <si>
    <t>Сталь листовая оцинкованная толщиной листа 0,7 мм</t>
  </si>
  <si>
    <t>- номер последнего сформированного листа SourceOb</t>
  </si>
  <si>
    <t>- имя последнего сформированного листа SourceOb</t>
  </si>
  <si>
    <t>- шаблон подписей и шапки, использованный последний раз (номер первой строки шаблона)</t>
  </si>
  <si>
    <t>- имя последнего использованного файла содержащего параметры</t>
  </si>
  <si>
    <t>Параметры Объектной сметы для автоопределения настроек</t>
  </si>
  <si>
    <t>- Режим расчета: 1 - ресурсный / 2 - с построчной индексацией (ТСН Москва) / 3 - с построчной индексацией (ТЕР, ФЕР) / 4 - с итоговой индексацией (по статьям) / 5 - с итоговой индексацией (за итогом сметы)</t>
  </si>
  <si>
    <t>- Вид документа (1 - один уровень цен / 2 - два уровня цен)</t>
  </si>
  <si>
    <t>- Расчет за итогом сметы (1 - есть / 0 - нет)</t>
  </si>
  <si>
    <t>- Уровень цен, использованный последний раз (1 - Базовый / 2 - Текущий / 3 - Расчет за итогом сметы)</t>
  </si>
  <si>
    <t>- Детализация расчета за итогом сметы (1 - на Объект (на отдельном листе) / 2 - на Объект (под сметой) / 3 - на каждую Локальную смету / 4 - на Разделы / 5 - на Подразделы)</t>
  </si>
  <si>
    <t>- Способ расчета, использованный последний раз (0 - по сводному / 1 - по статьям / 2 - оба, по статьям и по сводному)</t>
  </si>
  <si>
    <t>- Базовый уровень рассчитанный в локальной смете (0 - нет / &gt; 0 - есть)</t>
  </si>
  <si>
    <t>- номер последнего сформированного листа</t>
  </si>
  <si>
    <t>Наименование программного продукта: "Мастер сметных расчетов" v11.9, г. Орел, тел. +7 (910) 747-08-01</t>
  </si>
  <si>
    <t>Унифицированная форма № КС-2</t>
  </si>
  <si>
    <t>Утверждена постановлением Госкомстата России</t>
  </si>
  <si>
    <t>от 11.11.99. № 100</t>
  </si>
  <si>
    <t>Код</t>
  </si>
  <si>
    <t>Форма по ОКУД</t>
  </si>
  <si>
    <t>0322005</t>
  </si>
  <si>
    <t>Инвестор:</t>
  </si>
  <si>
    <t>по ОКПО</t>
  </si>
  <si>
    <t>Заказчик:</t>
  </si>
  <si>
    <t>Генподрядчик:</t>
  </si>
  <si>
    <t>Субподрядчик:</t>
  </si>
  <si>
    <t>Стройка:</t>
  </si>
  <si>
    <t>Объект:</t>
  </si>
  <si>
    <t>Шифр:</t>
  </si>
  <si>
    <t xml:space="preserve"> 5.3.1.18.5 Монтаж конструкций здания выше 0.000. Сборный железобетон 7-20 эт,с 1.11.24</t>
  </si>
  <si>
    <t>Вид деятельности по ОКДП</t>
  </si>
  <si>
    <t>Договор подряда</t>
  </si>
  <si>
    <t>номер</t>
  </si>
  <si>
    <t>дата</t>
  </si>
  <si>
    <t>Вид операции</t>
  </si>
  <si>
    <t>Номер документа</t>
  </si>
  <si>
    <t>Дата составления</t>
  </si>
  <si>
    <t>Отчетный период</t>
  </si>
  <si>
    <t>с</t>
  </si>
  <si>
    <t>по</t>
  </si>
  <si>
    <t>AKT</t>
  </si>
  <si>
    <t>О ПРИЕМКЕ ВЫПОЛНЕННЫХ РАБОТ</t>
  </si>
  <si>
    <t xml:space="preserve">Составлено в уровне цен : март 2024 года, Индексы пересчета: ПАО "Орелстрой" (новое строительство) </t>
  </si>
  <si>
    <t xml:space="preserve">Наименование и редакция СНБ: </t>
  </si>
  <si>
    <t xml:space="preserve">Сметная (договорная) стоимость в соответствии с договором подряда (субподряда): </t>
  </si>
  <si>
    <t>тыс.руб.</t>
  </si>
  <si>
    <t>Форма № 1б (им.Горностаева В.Е.)</t>
  </si>
  <si>
    <t xml:space="preserve"> 5.3.1.18.5 Монтаж конструкций здания выше 0.000. Сборный железобетон 7-20 эт,с 1.11.24 </t>
  </si>
  <si>
    <t>ЛОКАЛЬНАЯ СМЕТА № 5.3.1.18.5</t>
  </si>
  <si>
    <t>Основание:</t>
  </si>
  <si>
    <t>Базисная цена</t>
  </si>
  <si>
    <t>Текущая цена</t>
  </si>
  <si>
    <t>Сметная стоимость</t>
  </si>
  <si>
    <t xml:space="preserve"> тыс.руб</t>
  </si>
  <si>
    <t>Средства на оплату труда</t>
  </si>
  <si>
    <t>Нормативная трудоемкость</t>
  </si>
  <si>
    <t xml:space="preserve"> чел.-ч</t>
  </si>
  <si>
    <t xml:space="preserve">Составлен в базисном уровне цен с пересчетом в текущий уровень цен по состоянию на: март 2024 года, Индексы пересчета: ПАО "Орелстрой" (новое строительство) </t>
  </si>
  <si>
    <t>№ п/п</t>
  </si>
  <si>
    <t>Шифр расценки
и коды ресурсов</t>
  </si>
  <si>
    <t>Наименование работ и затрат</t>
  </si>
  <si>
    <t>Единица измерения</t>
  </si>
  <si>
    <t>Коли- чество</t>
  </si>
  <si>
    <t>Единичная расценка,
руб.</t>
  </si>
  <si>
    <t>Поправочные коэффициэнты, нормы НР и СП</t>
  </si>
  <si>
    <t>Цена за единицу,
руб.</t>
  </si>
  <si>
    <t>ВСЕГО,
в базисном уровне цен, руб.</t>
  </si>
  <si>
    <t>Индексы пересчета,
нормы НР и СП</t>
  </si>
  <si>
    <t>ВСЕГО,
в уровне цен                март 2024 г., руб.</t>
  </si>
  <si>
    <t xml:space="preserve">Локальная смета: </t>
  </si>
  <si>
    <t xml:space="preserve"> 5.3.1.18.5</t>
  </si>
  <si>
    <t xml:space="preserve"> Монтаж конструкций здания выше 0.000. Сборный железобетон</t>
  </si>
  <si>
    <t xml:space="preserve">Раздел: </t>
  </si>
  <si>
    <t xml:space="preserve">   Лестница с.1-2 7-20 этажи</t>
  </si>
  <si>
    <t xml:space="preserve"> Лестница с.1-2 7-20 этажи</t>
  </si>
  <si>
    <r>
      <t>Установка балок для опирания лестничных площадок при наибольшей массе монтажных элементов в здании до 5 т</t>
    </r>
    <r>
      <rPr>
        <sz val="8"/>
        <color rgb="FF0000FF"/>
        <rFont val="Arial"/>
        <family val="2"/>
        <charset val="204"/>
      </rPr>
      <t xml:space="preserve">  (Поправка: Прил. 7.1, п.2) </t>
    </r>
  </si>
  <si>
    <t xml:space="preserve">   ОЗП</t>
  </si>
  <si>
    <t>*1,2</t>
  </si>
  <si>
    <t xml:space="preserve">   ЭММ</t>
  </si>
  <si>
    <t xml:space="preserve">   в т.ч. ЗПМ</t>
  </si>
  <si>
    <t xml:space="preserve">   НР от ФОТ</t>
  </si>
  <si>
    <t>%</t>
  </si>
  <si>
    <t xml:space="preserve">   СП от ФОТ</t>
  </si>
  <si>
    <t xml:space="preserve">   Затраты труда рабочих</t>
  </si>
  <si>
    <t>чел-ч</t>
  </si>
  <si>
    <t>Тек. стоим. =</t>
  </si>
  <si>
    <t xml:space="preserve"> Расчет Тек.цены </t>
  </si>
  <si>
    <t xml:space="preserve">   [4 929,35 /  7,56] +  4% Трансп +  2% Заг.скл = 691.67 * 7.56 = 5229.03</t>
  </si>
  <si>
    <t xml:space="preserve">   [5 749,91 /  7,56] +  4% Трансп +  2% Заг.скл = 806.81 * 7.56 = 6099.48</t>
  </si>
  <si>
    <t xml:space="preserve">   Итого Ст.мат. по позиции</t>
  </si>
  <si>
    <t xml:space="preserve">   Всего по позиции</t>
  </si>
  <si>
    <t xml:space="preserve">   [8 550,68 /  7,56] +  4% Трансп +  2% Заг.скл = 1199.81 * 7.56 = 9070.56</t>
  </si>
  <si>
    <t xml:space="preserve">   [71 000 /  7,56] +  4% Трансп +  2% Заг.скл = 9962.53 * 7.56 = 75316.73</t>
  </si>
  <si>
    <t xml:space="preserve">   [16 666,67 /  7,56] +  4% Трансп +  2% Заг.скл = 2338.63 * 7.56 = 17680.04</t>
  </si>
  <si>
    <t xml:space="preserve">   [6 948,56 /  7,56] +  4% Трансп +  2% Заг.скл = 975 * 7.56 = 7371</t>
  </si>
  <si>
    <t xml:space="preserve">   [6 115,22 /  7,56] +  4% Трансп +  2% Заг.скл = 858.08 * 7.56 = 6487.08</t>
  </si>
  <si>
    <r>
      <t>Установка площадок массой более 1 т</t>
    </r>
    <r>
      <rPr>
        <sz val="8"/>
        <color rgb="FF0000FF"/>
        <rFont val="Arial"/>
        <family val="2"/>
        <charset val="204"/>
      </rPr>
      <t xml:space="preserve">  (Поправка: Прил. 7.1, п.3) </t>
    </r>
  </si>
  <si>
    <t>*1,16</t>
  </si>
  <si>
    <t xml:space="preserve">   [180 000 /  7,56] +  4% Трансп +  2% Заг.скл = 25257.14 * 7.56 = 190943.98</t>
  </si>
  <si>
    <t xml:space="preserve">   [12 421,35 /  7,56] +  4% Трансп +  2% Заг.скл = 1742.94 * 7.56 = 13176.63</t>
  </si>
  <si>
    <t xml:space="preserve">   [12 643,24 /  7,56] +  4% Трансп +  2% Заг.скл = 1774.08 * 7.56 = 13412.04</t>
  </si>
  <si>
    <r>
      <t>Установка площадок массой до 1 т</t>
    </r>
    <r>
      <rPr>
        <sz val="8"/>
        <color rgb="FF0000FF"/>
        <rFont val="Arial"/>
        <family val="2"/>
        <charset val="204"/>
      </rPr>
      <t xml:space="preserve">  (Поправка: Прил. 7.1, п.3) </t>
    </r>
  </si>
  <si>
    <t xml:space="preserve">   [3 950,71 /  7,56] +  4% Трансп +  2% Заг.скл = 554.35 * 7.56 = 4190.89</t>
  </si>
  <si>
    <r>
      <t>Установка маршей без сварки массой более 1 т</t>
    </r>
    <r>
      <rPr>
        <sz val="8"/>
        <color rgb="FF0000FF"/>
        <rFont val="Arial"/>
        <family val="2"/>
        <charset val="204"/>
      </rPr>
      <t xml:space="preserve">  (Поправка: Прил. 7.1, п.3) </t>
    </r>
  </si>
  <si>
    <t xml:space="preserve">   [10 759,07 /  7,56] +  4% Трансп +  2% Заг.скл = 1509.69 * 7.56 = 11413.26</t>
  </si>
  <si>
    <t xml:space="preserve">   [6 530 /  7,56] +  4% Трансп +  2% Заг.скл = 916.28 * 7.56 = 6927.08</t>
  </si>
  <si>
    <t xml:space="preserve">   [177 355,02 /  7,56] +  4% Трансп +  2% Заг.скл = 24886.01 * 7.56 = 188138.24</t>
  </si>
  <si>
    <t xml:space="preserve">   [144 673,31 /  7,56] +  4% Трансп +  2% Заг.скл = 20300.19 * 7.56 = 153469.44</t>
  </si>
  <si>
    <t xml:space="preserve">   [8,96 /  7,56] +  4% Трансп +  2% Заг.скл = 1.26 * 7.56 = 9.53</t>
  </si>
  <si>
    <t xml:space="preserve">   [14,19 /  7,56] +  4% Трансп +  2% Заг.скл = 2 * 7.56 = 15.12</t>
  </si>
  <si>
    <t xml:space="preserve">   [124 030 /  7,56] +  4% Трансп +  2% Заг.скл = 17403.57 * 7.56 = 131570.99</t>
  </si>
  <si>
    <t xml:space="preserve">   [30 /  7,56] +  4% Трансп +  2% Заг.скл = 4.21 * 7.56 = 31.83</t>
  </si>
  <si>
    <t xml:space="preserve">   [65,04 /  7,56] +  4% Трансп +  2% Заг.скл = 9.12 * 7.56 = 68.95</t>
  </si>
  <si>
    <t xml:space="preserve">   [111 468,54 /  7,56] +  4% Трансп +  0,75% Заг.скл = 15449.31 * 7.56 = 116796.78</t>
  </si>
  <si>
    <t>*2</t>
  </si>
  <si>
    <t xml:space="preserve">   Материальные ресурсы</t>
  </si>
  <si>
    <t xml:space="preserve">   [94 500 /  7,56] +  4% Трансп +  2% Заг.скл = 13260 * 7.56 = 100245.6</t>
  </si>
  <si>
    <t xml:space="preserve">   [7 316,67 /  7,56] +  4% Трансп +  2% Заг.скл = 1026.65 * 7.56 = 7761.47</t>
  </si>
  <si>
    <t xml:space="preserve">   [15 000 /  7,56] +  4% Трансп +  2% Заг.скл = 2104.77 * 7.56 = 15912.06</t>
  </si>
  <si>
    <r>
      <t>Монтаж лестниц прямолинейных и криволинейных, пожарных с ограждением</t>
    </r>
    <r>
      <rPr>
        <sz val="8"/>
        <color rgb="FF0000FF"/>
        <rFont val="Arial"/>
        <family val="2"/>
        <charset val="204"/>
      </rPr>
      <t xml:space="preserve">  (Поправка: Прил. 9.3, п.3) </t>
    </r>
  </si>
  <si>
    <t>*1,05</t>
  </si>
  <si>
    <t>*1,6</t>
  </si>
  <si>
    <t xml:space="preserve">   [43,3 /  7,56] +  4% Трансп +  2% Заг.скл = 6.08 * 7.56 = 45.96</t>
  </si>
  <si>
    <t xml:space="preserve">   [24,21 /  7,56] +  4% Трансп +  2% Заг.скл = 3.4 * 7.56 = 25.7</t>
  </si>
  <si>
    <t xml:space="preserve">   [126 170,45 /  7,56] +  4% Трансп +  0,75% Заг.скл = 17486.96 * 7.56 = 132201.42</t>
  </si>
  <si>
    <r>
      <t>Монтаж площадок с настилом и ограждением из листовой, рифленой, просечной и круглой стали</t>
    </r>
    <r>
      <rPr>
        <sz val="8"/>
        <color rgb="FF0000FF"/>
        <rFont val="Arial"/>
        <family val="2"/>
        <charset val="204"/>
      </rPr>
      <t xml:space="preserve">  (Поправка: Прил. 9.3, п.3) </t>
    </r>
  </si>
  <si>
    <t xml:space="preserve">   [116 269,98 /  7,56] +  4% Трансп +  0,75% Заг.скл = 16114.78 * 7.56 = 121827.74</t>
  </si>
  <si>
    <t xml:space="preserve">   [87 663,23 /  7,56] +  4% Трансп +  0,75% Заг.скл = 12149.95 * 7.56 = 91853.62</t>
  </si>
  <si>
    <t xml:space="preserve">   [91 182,94 /  7,56] +  4% Трансп +  0,75% Заг.скл = 12637.77 * 7.56 = 95541.54</t>
  </si>
  <si>
    <t xml:space="preserve">   [185 429,16 /  7,56] +  4% Трансп +  0,75% Заг.скл = 25700.1 * 7.56 = 194292.76</t>
  </si>
  <si>
    <t xml:space="preserve">   [124 406,33 /  7,56] +  4% Трансп +  0,75% Заг.скл = 17242.45 * 7.56 = 130352.92</t>
  </si>
  <si>
    <t xml:space="preserve">   [125 913,29 /  7,56] +  4% Трансп +  0,75% Заг.скл = 17451.32 * 7.56 = 131931.98</t>
  </si>
  <si>
    <t xml:space="preserve">   [9,27 /  7,56] +  4% Трансп +  2% Заг.скл = 1.31 * 7.56 = 9.9</t>
  </si>
  <si>
    <t xml:space="preserve">   [125 127,69 /  7,56] +  4% Трансп +  0,75% Заг.скл = 17342.43 * 7.56 = 131108.77</t>
  </si>
  <si>
    <t xml:space="preserve">   [133 208,48 /  7,56] +  4% Трансп +  0,75% Заг.скл = 18462.42 * 7.56 = 139575.9</t>
  </si>
  <si>
    <t>*3</t>
  </si>
  <si>
    <t xml:space="preserve">   [316,67 /  7,56] +  4% Трансп +  2% Заг.скл = 44.44 * 7.56 = 335.97</t>
  </si>
  <si>
    <t xml:space="preserve">Итого по разделу: </t>
  </si>
  <si>
    <t>- базовый итог на Source равен базовому итогу в сформированной смете (1), не равен (0)</t>
  </si>
  <si>
    <t>в том числе:</t>
  </si>
  <si>
    <t>Оплата труда рабочих</t>
  </si>
  <si>
    <t>в том числе (по видам работ):</t>
  </si>
  <si>
    <t>01. ОЗП - Конструкции из кирпича и блоков</t>
  </si>
  <si>
    <t>02. ОЗП - Свайные работы</t>
  </si>
  <si>
    <t>03. ОЗП - Бетонные работы</t>
  </si>
  <si>
    <t>04. ОЗП - Штукатурные работы</t>
  </si>
  <si>
    <t>05. ОЗП - Облицовочные работы</t>
  </si>
  <si>
    <t>06. ОЗП - Плотничные работы</t>
  </si>
  <si>
    <t>07. ОЗП - Кровельные работы</t>
  </si>
  <si>
    <t>08. ОЗП - Монтажные работы</t>
  </si>
  <si>
    <t>09. ОЗП - Малярные работы</t>
  </si>
  <si>
    <t>10. ОЗП - Благоустройство</t>
  </si>
  <si>
    <t>11. ОЗП - Изготовление заготовок</t>
  </si>
  <si>
    <t>12. ОЗП - Монтаж лифтов</t>
  </si>
  <si>
    <t>13. ОЗП - Тех.освидетельствование лифтов</t>
  </si>
  <si>
    <t>14. ОЗП - Пусконаладочные работы</t>
  </si>
  <si>
    <t>15. ОЗП - Остальные виды работ</t>
  </si>
  <si>
    <t>16. ОЗП - Без назначенных индексов</t>
  </si>
  <si>
    <t>Эксплуатация машин и механизмов</t>
  </si>
  <si>
    <t>Оплата труда машинистов</t>
  </si>
  <si>
    <t>Стоимость материальных ресурсов</t>
  </si>
  <si>
    <t>Стоимость материальных ресурсов без учета доп. перевозки</t>
  </si>
  <si>
    <t>Стоимость материальных ресурсов Заказчика</t>
  </si>
  <si>
    <t>Стоимость материальных ресурсов Подрядчика</t>
  </si>
  <si>
    <t>Доп. перевозка материальных ресурсов</t>
  </si>
  <si>
    <t>Перевозка (за исключением доп. перевозки)</t>
  </si>
  <si>
    <t>ФОТ (справочно)</t>
  </si>
  <si>
    <t>Накладные расходы (НР)</t>
  </si>
  <si>
    <t>Сметная прибыль (СП)</t>
  </si>
  <si>
    <t>Стоимость оборудования</t>
  </si>
  <si>
    <t>Стоимость оборудования без учета доп. перевозки</t>
  </si>
  <si>
    <t>Стоимость оборудования Заказчика</t>
  </si>
  <si>
    <t>Стоимость оборудования Подрядчика</t>
  </si>
  <si>
    <t>Доп. перевозка оборудования</t>
  </si>
  <si>
    <t xml:space="preserve">Итого с НР и СП </t>
  </si>
  <si>
    <t>в том числе (работы и затраты):</t>
  </si>
  <si>
    <t>Строительные работы</t>
  </si>
  <si>
    <t>Монтажные работы</t>
  </si>
  <si>
    <t>Оборудование</t>
  </si>
  <si>
    <t>Строительно-монтажные работы (СМР)</t>
  </si>
  <si>
    <t>Справочно:</t>
  </si>
  <si>
    <t>Стоимость материальных ресурсов и оборудования (всего)</t>
  </si>
  <si>
    <t>Стоимость материальных ресурсов и оборудования Заказчика</t>
  </si>
  <si>
    <t>Стоимость материальных ресурсов и оборудования Подрядчика</t>
  </si>
  <si>
    <t>Трудозатраты рабочих</t>
  </si>
  <si>
    <t xml:space="preserve">   Лестница с.3-4 7-20 этажи</t>
  </si>
  <si>
    <t xml:space="preserve"> Лестница с.3-4 7-20 этажи</t>
  </si>
  <si>
    <t xml:space="preserve">   [112 349,47 /  7,56] +  4% Трансп +  2% Заг.скл = 15764.59 * 7.56 = 119180.3</t>
  </si>
  <si>
    <t xml:space="preserve">   [76,28 /  7,56] +  4% Трансп +  2% Заг.скл = 10.7 * 7.56 = 80.89</t>
  </si>
  <si>
    <t xml:space="preserve">   Вентблоки (вентканалы) с.1-2 7-20 этажи</t>
  </si>
  <si>
    <t xml:space="preserve"> Вентблоки (вентканалы) с.1-2 7-20 этажи</t>
  </si>
  <si>
    <t xml:space="preserve">   [5 664,88 /  7,56] +  4% Трансп +  2% Заг.скл = 794.88 * 7.56 = 6009.29</t>
  </si>
  <si>
    <t xml:space="preserve">   [6 853,99 /  7,56] +  4% Трансп +  2% Заг.скл = 961.73 * 7.56 = 7270.68</t>
  </si>
  <si>
    <t xml:space="preserve">   [4 657,27 /  7,56] +  4% Трансп +  2% Заг.скл = 653.49 * 7.56 = 4940.38</t>
  </si>
  <si>
    <t xml:space="preserve">   [5 620,31 /  7,56] +  4% Трансп +  2% Заг.скл = 788.63 * 7.56 = 5962.04</t>
  </si>
  <si>
    <t xml:space="preserve">   [1 393,19 /  7,56] +  4% Трансп +  2% Заг.скл = 195.48 * 7.56 = 1477.83</t>
  </si>
  <si>
    <t xml:space="preserve">   [1 538,38 /  7,56] +  4% Трансп +  2% Заг.скл = 215.86 * 7.56 = 1631.9</t>
  </si>
  <si>
    <t>*9,5</t>
  </si>
  <si>
    <t xml:space="preserve">   [198 343,18 /  7,56] +  4% Трансп +  0,75% Заг.скл = 27489.94 * 7.56 = 207823.95</t>
  </si>
  <si>
    <t xml:space="preserve">   [152 279,11 /  7,56] +  4% Трансп +  0,75% Заг.скл = 21105.56 * 7.56 = 159558.03</t>
  </si>
  <si>
    <t xml:space="preserve">   [3 123,2 /  7,56] +  4% Трансп +  2% Заг.скл = 438.23 * 7.56 = 3313.02</t>
  </si>
  <si>
    <t xml:space="preserve">   [4 799,65 /  7,56] +  4% Трансп +  2% Заг.скл = 673.47 * 7.56 = 5091.43</t>
  </si>
  <si>
    <t xml:space="preserve">   [180 416,67 /  7,56] +  4% Трансп +  0,75% Заг.скл = 25005.37 * 7.56 = 189040.6</t>
  </si>
  <si>
    <t xml:space="preserve">   [179 522,74 /  7,56] +  4% Трансп +  0,75% Заг.скл = 24881.47 * 7.56 = 188103.91</t>
  </si>
  <si>
    <t xml:space="preserve">   [187 631,42 /  7,56] +  4% Трансп +  0,75% Заг.скл = 26005.32 * 7.56 = 196600.22</t>
  </si>
  <si>
    <t xml:space="preserve">   [187 695,99 /  7,56] +  4% Трансп +  0,75% Заг.скл = 26014.26 * 7.56 = 196667.81</t>
  </si>
  <si>
    <t xml:space="preserve">   [6,26 /  7,56] +  4% Трансп +  2% Заг.скл = .88 * 7.56 = 6.65</t>
  </si>
  <si>
    <t xml:space="preserve">   [30,83 /  7,56] +  4% Трансп +  2% Заг.скл = 4.32 * 7.56 = 32.66</t>
  </si>
  <si>
    <t xml:space="preserve">   [2 191,67 /  7,56] +  4% Трансп +  2% Заг.скл = 307.53 * 7.56 = 2324.93</t>
  </si>
  <si>
    <t xml:space="preserve">   [1 127,61 /  7,56] +  4% Трансп +  2% Заг.скл = 158.22 * 7.56 = 1196.14</t>
  </si>
  <si>
    <t xml:space="preserve">   [113 739,65 /  7,56] +  4% Трансп +  0,75% Заг.скл = 15764.08 * 7.56 = 119176.44</t>
  </si>
  <si>
    <t xml:space="preserve">   [21,72 /  7,56] +  4% Трансп +  2% Заг.скл = 3.04 * 7.56 = 22.98</t>
  </si>
  <si>
    <r>
      <t>Заполнение М1,2 раствором</t>
    </r>
    <r>
      <rPr>
        <sz val="8"/>
        <color rgb="FF0000FF"/>
        <rFont val="Arial"/>
        <family val="2"/>
        <charset val="204"/>
      </rPr>
      <t xml:space="preserve">  (Поправка: Прил. 6.5, п.3.3) </t>
    </r>
  </si>
  <si>
    <t xml:space="preserve">   [2 968,04 /  7,56] +  4% Трансп +  2% Заг.скл = 416.47 * 7.56 = 3148.51</t>
  </si>
  <si>
    <t xml:space="preserve">   [80 392 /  7,56] +  4% Трансп +  0,75% Заг.скл = 11142.15 * 7.56 = 84234.65</t>
  </si>
  <si>
    <t xml:space="preserve">   [45 420 /  7,56] +  4% Трансп +  2% Заг.скл = 6373.23 * 7.56 = 48181.62</t>
  </si>
  <si>
    <t xml:space="preserve">   [25,38 /  7,56] +  4% Трансп +  2% Заг.скл = 3.56 * 7.56 = 26.91</t>
  </si>
  <si>
    <t xml:space="preserve">   [531,9 /  7,56] +  4% Трансп +  2% Заг.скл = 74.63 * 7.56 = 564.2</t>
  </si>
  <si>
    <t xml:space="preserve">   [75 /  7,56] +  4% Трансп +  2% Заг.скл = 10.53 * 7.56 = 79.61</t>
  </si>
  <si>
    <t xml:space="preserve">   [125 608,78 /  7,56] +  4% Трансп +  0,75% Заг.скл = 17409.12 * 7.56 = 131612.95</t>
  </si>
  <si>
    <t xml:space="preserve">   Вентблоки (вентканалы) с.3-4 7-20 этажи</t>
  </si>
  <si>
    <t xml:space="preserve"> Вентблоки (вентканалы) с.3-4 7-20 этажи</t>
  </si>
  <si>
    <r>
      <t>Заполнение М1 раствором</t>
    </r>
    <r>
      <rPr>
        <sz val="8"/>
        <color rgb="FF0000FF"/>
        <rFont val="Arial"/>
        <family val="2"/>
        <charset val="204"/>
      </rPr>
      <t xml:space="preserve">  (Поправка: Прил. 6.5, п.3.3) </t>
    </r>
  </si>
  <si>
    <t xml:space="preserve">Всего по локальной смете: </t>
  </si>
  <si>
    <t xml:space="preserve">Итого: </t>
  </si>
  <si>
    <t>Лимитированные затраты от СМР:</t>
  </si>
  <si>
    <t>Зимнее удорожание</t>
  </si>
  <si>
    <t>НДС</t>
  </si>
  <si>
    <t>Всего с НДС</t>
  </si>
  <si>
    <t>Сдал:</t>
  </si>
  <si>
    <t>[должность] / [подпись]</t>
  </si>
  <si>
    <t>[расшифровка подписи]</t>
  </si>
  <si>
    <t>М.П.</t>
  </si>
  <si>
    <t>Принял:</t>
  </si>
  <si>
    <t>Руководитель ПТС ООО "ОСУ-2"</t>
  </si>
  <si>
    <t>Когтев В.И.</t>
  </si>
  <si>
    <t>Исполнил:</t>
  </si>
  <si>
    <t>Ведущий инжененр-сметчик СРС ООО "ОДСК"</t>
  </si>
  <si>
    <t>Зимарина О.Ю.</t>
  </si>
  <si>
    <t>Проверил:</t>
  </si>
  <si>
    <t>Главный инженер-сметчик СРС ООО "ОДСК"</t>
  </si>
  <si>
    <t>Полшведкина А.Н.</t>
  </si>
  <si>
    <t>Конец</t>
  </si>
  <si>
    <t>SourceOb.2</t>
  </si>
  <si>
    <t>Параметры2.xls</t>
  </si>
  <si>
    <t>Ведущий инженер-сметчик СРС ООО "ОДСК"</t>
  </si>
  <si>
    <t>- уровень цен, использованный последний раз (1 - базовый / 2 - текущий)</t>
  </si>
  <si>
    <t>РАСЧЕТ СТОИМОСТИ</t>
  </si>
  <si>
    <t>материалов</t>
  </si>
  <si>
    <t>№</t>
  </si>
  <si>
    <t>п/п</t>
  </si>
  <si>
    <t>Обосно-</t>
  </si>
  <si>
    <t>вание</t>
  </si>
  <si>
    <t>норматива</t>
  </si>
  <si>
    <t>Наименование</t>
  </si>
  <si>
    <t>материала</t>
  </si>
  <si>
    <t>Единица</t>
  </si>
  <si>
    <t>измере-</t>
  </si>
  <si>
    <t>ния</t>
  </si>
  <si>
    <t>Коли-</t>
  </si>
  <si>
    <t>чество</t>
  </si>
  <si>
    <t>Цена,</t>
  </si>
  <si>
    <t>руб.</t>
  </si>
  <si>
    <t>Стои-</t>
  </si>
  <si>
    <t>мость</t>
  </si>
  <si>
    <t>Расчет цены ресурса,</t>
  </si>
  <si>
    <t>наименование поставщика материала,</t>
  </si>
  <si>
    <t>наименование прайса и номер строки в прайсе</t>
  </si>
  <si>
    <t>Материалы (неучтенные в расценках)</t>
  </si>
  <si>
    <t xml:space="preserve">Сметная цена в Текущем уровне (расчет)                                                                                                  ( [4 929,35 /  7,56] +  4% Трансп +  2% Заг.скл = 691.67 * 7.56 = 5229.03 ) </t>
  </si>
  <si>
    <t>Без НДС</t>
  </si>
  <si>
    <t xml:space="preserve">Сметная цена в Текущем уровне (расчет)                                                                                                  ( [5 749,91 /  7,56] +  4% Трансп +  2% Заг.скл = 806.81 * 7.56 = 6099.48 ) </t>
  </si>
  <si>
    <t xml:space="preserve">Сметная цена в Текущем уровне (расчет)                                                                                                  ( [8 550,68 /  7,56] +  4% Трансп +  2% Заг.скл = 1199.81 * 7.56 = 9070.56 ) </t>
  </si>
  <si>
    <t xml:space="preserve">Сметная цена в Текущем уровне (расчет)                                                                                                  ( [71 000 /  7,56] +  4% Трансп +  2% Заг.скл = 9962.53 * 7.56 = 75316.73 ) </t>
  </si>
  <si>
    <t xml:space="preserve">Сметная цена в Текущем уровне (расчет)                                                                                                  ( [16 666,67 /  7,56] +  4% Трансп +  2% Заг.скл = 2338.63 * 7.56 = 17680.04 ) </t>
  </si>
  <si>
    <t xml:space="preserve">Сметная цена в Текущем уровне (расчет)                                                                                                  ( [6 948,56 /  7,56] +  4% Трансп +  2% Заг.скл = 975 * 7.56 = 7371 ) </t>
  </si>
  <si>
    <t xml:space="preserve">Сметная цена в Текущем уровне (расчет)                                                                                                  ( [6 115,22 /  7,56] +  4% Трансп +  2% Заг.скл = 858.08 * 7.56 = 6487.08 ) </t>
  </si>
  <si>
    <t xml:space="preserve">Сметная цена в Текущем уровне (расчет)                                                                                                  ( [180 000 /  7,56] +  4% Трансп +  2% Заг.скл = 25257.14 * 7.56 = 190943.98 ) </t>
  </si>
  <si>
    <t xml:space="preserve">Сметная цена в Текущем уровне (расчет)                                                                                                  ( [12 421,35 /  7,56] +  4% Трансп +  2% Заг.скл = 1742.94 * 7.56 = 13176.63 ) </t>
  </si>
  <si>
    <t xml:space="preserve">Сметная цена в Текущем уровне (расчет)                                                                                                  ( [12 643,24 /  7,56] +  4% Трансп +  2% Заг.скл = 1774.08 * 7.56 = 13412.04 ) </t>
  </si>
  <si>
    <t xml:space="preserve">Сметная цена в Текущем уровне (расчет)                                                                                                  ( [3 950,71 /  7,56] +  4% Трансп +  2% Заг.скл = 554.35 * 7.56 = 4190.89 ) </t>
  </si>
  <si>
    <t xml:space="preserve">Сметная цена в Текущем уровне (расчет)                                                                                                  ( [10 759,07 /  7,56] +  4% Трансп +  2% Заг.скл = 1509.69 * 7.56 = 11413.26 ) </t>
  </si>
  <si>
    <t xml:space="preserve">Сметная цена в Текущем уровне (расчет)                                                                                                  ( [6 530 /  7,56] +  4% Трансп +  2% Заг.скл = 916.28 * 7.56 = 6927.08 ) </t>
  </si>
  <si>
    <t xml:space="preserve">Сметная цена в Текущем уровне (расчет)                                                                                                  ( [177 355,02 /  7,56] +  4% Трансп +  2% Заг.скл = 24886.01 * 7.56 = 188138.24 ) </t>
  </si>
  <si>
    <t xml:space="preserve">Сметная цена в Текущем уровне (расчет)                                                                                                  ( [144 673,31 /  7,56] +  4% Трансп +  2% Заг.скл = 20300.19 * 7.56 = 153469.44 ) </t>
  </si>
  <si>
    <t xml:space="preserve">Сметная цена в Текущем уровне (расчет)                                                                                                  ( [8,96 /  7,56] +  4% Трансп +  2% Заг.скл = 1.26 * 7.56 = 9.53 ) </t>
  </si>
  <si>
    <t xml:space="preserve">Сметная цена в Текущем уровне (расчет)                                                                                                  ( [14,19 /  7,56] +  4% Трансп +  2% Заг.скл = 2 * 7.56 = 15.12 ) </t>
  </si>
  <si>
    <t xml:space="preserve">Сметная цена в Текущем уровне (расчет)                                                                                                  ( [124 030 /  7,56] +  4% Трансп +  2% Заг.скл = 17403.57 * 7.56 = 131570.99 ) </t>
  </si>
  <si>
    <t xml:space="preserve">Сметная цена в Текущем уровне (расчет)                                                                                                  ( [30 /  7,56] +  4% Трансп +  2% Заг.скл = 4.21 * 7.56 = 31.83 ) </t>
  </si>
  <si>
    <t xml:space="preserve">Сметная цена в Текущем уровне (расчет)                                                                                                  ( [65,04 /  7,56] +  4% Трансп +  2% Заг.скл = 9.12 * 7.56 = 68.95 ) </t>
  </si>
  <si>
    <t xml:space="preserve">Сметная цена в Текущем уровне (расчет)                                                                                                  ( [111 468,54 /  7,56] +  4% Трансп +  0,75% Заг.скл = 15449.31 * 7.56 = 116796.78 ) </t>
  </si>
  <si>
    <t xml:space="preserve">Сметная цена в Текущем уровне (расчет)                                                                                                  ( [94 500 /  7,56] +  4% Трансп +  2% Заг.скл = 13260 * 7.56 = 100245.6 ) </t>
  </si>
  <si>
    <t xml:space="preserve">Сметная цена в Текущем уровне (расчет)                                                                                                  ( [7 316,67 /  7,56] +  4% Трансп +  2% Заг.скл = 1026.65 * 7.56 = 7761.47 ) </t>
  </si>
  <si>
    <t xml:space="preserve">Сметная цена в Текущем уровне (расчет)                                                                                                  ( [15 000 /  7,56] +  4% Трансп +  2% Заг.скл = 2104.77 * 7.56 = 15912.06 ) </t>
  </si>
  <si>
    <t xml:space="preserve">Сметная цена в Текущем уровне (расчет)                                                                                                  ( [43,3 /  7,56] +  4% Трансп +  2% Заг.скл = 6.08 * 7.56 = 45.96 ) </t>
  </si>
  <si>
    <t xml:space="preserve">Сметная цена в Текущем уровне (расчет)                                                                                                  ( [24,21 /  7,56] +  4% Трансп +  2% Заг.скл = 3.4 * 7.56 = 25.7 ) </t>
  </si>
  <si>
    <t xml:space="preserve">Сметная цена в Текущем уровне (расчет)                                                                                                  ( [126 170,45 /  7,56] +  4% Трансп +  0,75% Заг.скл = 17486.96 * 7.56 = 132201.42 ) </t>
  </si>
  <si>
    <t xml:space="preserve">Сметная цена в Текущем уровне (расчет)                                                                                                  ( [116 269,98 /  7,56] +  4% Трансп +  0,75% Заг.скл = 16114.78 * 7.56 = 121827.74 ) </t>
  </si>
  <si>
    <t xml:space="preserve">Сметная цена в Текущем уровне (расчет)                                                                                                  ( [87 663,23 /  7,56] +  4% Трансп +  0,75% Заг.скл = 12149.95 * 7.56 = 91853.62 ) </t>
  </si>
  <si>
    <t xml:space="preserve">Сметная цена в Текущем уровне (расчет)                                                                                                  ( [91 182,94 /  7,56] +  4% Трансп +  0,75% Заг.скл = 12637.77 * 7.56 = 95541.54 ) </t>
  </si>
  <si>
    <t xml:space="preserve">Сметная цена в Текущем уровне (расчет)                                                                                                  ( [185 429,16 /  7,56] +  4% Трансп +  0,75% Заг.скл = 25700.1 * 7.56 = 194292.76 ) </t>
  </si>
  <si>
    <t xml:space="preserve">Сметная цена в Текущем уровне (расчет)                                                                                                  ( [124 406,33 /  7,56] +  4% Трансп +  0,75% Заг.скл = 17242.45 * 7.56 = 130352.92 ) </t>
  </si>
  <si>
    <t xml:space="preserve">Сметная цена в Текущем уровне (расчет)                                                                                                  ( [125 913,29 /  7,56] +  4% Трансп +  0,75% Заг.скл = 17451.32 * 7.56 = 131931.98 ) </t>
  </si>
  <si>
    <t xml:space="preserve">Сметная цена в Текущем уровне (расчет)                                                                                                  ( [9,27 /  7,56] +  4% Трансп +  2% Заг.скл = 1.31 * 7.56 = 9.9 ) </t>
  </si>
  <si>
    <t xml:space="preserve">Сметная цена в Текущем уровне (расчет)                                                                                                  ( [125 127,69 /  7,56] +  4% Трансп +  0,75% Заг.скл = 17342.43 * 7.56 = 131108.77 ) </t>
  </si>
  <si>
    <t xml:space="preserve">Сметная цена в Текущем уровне (расчет)                                                                                                  ( [133 208,48 /  7,56] +  4% Трансп +  0,75% Заг.скл = 18462.42 * 7.56 = 139575.9 ) </t>
  </si>
  <si>
    <t xml:space="preserve">Сметная цена в Текущем уровне (расчет)                                                                                                  ( [316,67 /  7,56] +  4% Трансп +  2% Заг.скл = 44.44 * 7.56 = 335.97 ) </t>
  </si>
  <si>
    <t xml:space="preserve">Сметная цена в Текущем уровне (расчет)                                                                                                  ( [112 349,47 /  7,56] +  4% Трансп +  2% Заг.скл = 15764.59 * 7.56 = 119180.3 ) </t>
  </si>
  <si>
    <t xml:space="preserve">Сметная цена в Текущем уровне (расчет)                                                                                                  ( [76,28 /  7,56] +  4% Трансп +  2% Заг.скл = 10.7 * 7.56 = 80.89 ) </t>
  </si>
  <si>
    <t xml:space="preserve">Сметная цена в Текущем уровне (расчет)                                                                                                  ( [5 664,88 /  7,56] +  4% Трансп +  2% Заг.скл = 794.88 * 7.56 = 6009.29 ) </t>
  </si>
  <si>
    <t xml:space="preserve">Сметная цена в Текущем уровне (расчет)                                                                                                  ( [6 853,99 /  7,56] +  4% Трансп +  2% Заг.скл = 961.73 * 7.56 = 7270.68 ) </t>
  </si>
  <si>
    <t xml:space="preserve">Сметная цена в Текущем уровне (расчет)                                                                                                  ( [4 657,27 /  7,56] +  4% Трансп +  2% Заг.скл = 653.49 * 7.56 = 4940.38 ) </t>
  </si>
  <si>
    <t xml:space="preserve">Сметная цена в Текущем уровне (расчет)                                                                                                  ( [5 620,31 /  7,56] +  4% Трансп +  2% Заг.скл = 788.63 * 7.56 = 5962.04 ) </t>
  </si>
  <si>
    <t xml:space="preserve">Сметная цена в Текущем уровне (расчет)                                                                                                  ( [1 393,19 /  7,56] +  4% Трансп +  2% Заг.скл = 195.48 * 7.56 = 1477.83 ) </t>
  </si>
  <si>
    <t xml:space="preserve">Сметная цена в Текущем уровне (расчет)                                                                                                  ( [1 538,38 /  7,56] +  4% Трансп +  2% Заг.скл = 215.86 * 7.56 = 1631.9 ) </t>
  </si>
  <si>
    <t xml:space="preserve">Сметная цена в Текущем уровне (расчет)                                                                                                  ( [198 343,18 /  7,56] +  4% Трансп +  0,75% Заг.скл = 27489.94 * 7.56 = 207823.95 ) </t>
  </si>
  <si>
    <t xml:space="preserve">Сметная цена в Текущем уровне (расчет)                                                                                                  ( [152 279,11 /  7,56] +  4% Трансп +  0,75% Заг.скл = 21105.56 * 7.56 = 159558.03 ) </t>
  </si>
  <si>
    <t xml:space="preserve">Сметная цена в Текущем уровне (расчет)                                                                                                  ( [3 123,2 /  7,56] +  4% Трансп +  2% Заг.скл = 438.23 * 7.56 = 3313.02 ) </t>
  </si>
  <si>
    <t xml:space="preserve">Сметная цена в Текущем уровне (расчет)                                                                                                  ( [4 799,65 /  7,56] +  4% Трансп +  2% Заг.скл = 673.47 * 7.56 = 5091.43 ) </t>
  </si>
  <si>
    <t xml:space="preserve">Сметная цена в Текущем уровне (расчет)                                                                                                  ( [180 416,67 /  7,56] +  4% Трансп +  0,75% Заг.скл = 25005.37 * 7.56 = 189040.6 ) </t>
  </si>
  <si>
    <t xml:space="preserve">Сметная цена в Текущем уровне (расчет)                                                                                                  ( [179 522,74 /  7,56] +  4% Трансп +  0,75% Заг.скл = 24881.47 * 7.56 = 188103.91 ) </t>
  </si>
  <si>
    <t xml:space="preserve">Сметная цена в Текущем уровне (расчет)                                                                                                  ( [187 631,42 /  7,56] +  4% Трансп +  0,75% Заг.скл = 26005.32 * 7.56 = 196600.22 ) </t>
  </si>
  <si>
    <t xml:space="preserve">Сметная цена в Текущем уровне (расчет)                                                                                                  ( [187 695,99 /  7,56] +  4% Трансп +  0,75% Заг.скл = 26014.26 * 7.56 = 196667.81 ) </t>
  </si>
  <si>
    <t xml:space="preserve">Сметная цена в Текущем уровне (расчет)                                                                                                  ( [6,26 /  7,56] +  4% Трансп +  2% Заг.скл = .88 * 7.56 = 6.65 ) </t>
  </si>
  <si>
    <t xml:space="preserve">Сметная цена в Текущем уровне (расчет)                                                                                                  ( [30,83 /  7,56] +  4% Трансп +  2% Заг.скл = 4.32 * 7.56 = 32.66 ) </t>
  </si>
  <si>
    <t xml:space="preserve">Сметная цена в Текущем уровне (расчет)                                                                                                  ( [2 191,67 /  7,56] +  4% Трансп +  2% Заг.скл = 307.53 * 7.56 = 2324.93 ) </t>
  </si>
  <si>
    <t xml:space="preserve">Сметная цена в Текущем уровне (расчет)                                                                                                  ( [1 127,61 /  7,56] +  4% Трансп +  2% Заг.скл = 158.22 * 7.56 = 1196.14 ) </t>
  </si>
  <si>
    <t xml:space="preserve">Сметная цена в Текущем уровне (расчет)                                                                                                  ( [113 739,65 /  7,56] +  4% Трансп +  0,75% Заг.скл = 15764.08 * 7.56 = 119176.44 ) </t>
  </si>
  <si>
    <t xml:space="preserve">Сметная цена в Текущем уровне (расчет)                                                                                                  ( [21,72 /  7,56] +  4% Трансп +  2% Заг.скл = 3.04 * 7.56 = 22.98 ) </t>
  </si>
  <si>
    <t xml:space="preserve">Сметная цена в Текущем уровне (расчет)                                                                                                  ( [2 968,04 /  7,56] +  4% Трансп +  2% Заг.скл = 416.47 * 7.56 = 3148.51 ) </t>
  </si>
  <si>
    <t xml:space="preserve">Сметная цена в Текущем уровне (расчет)                                                                                                  ( [80 392 /  7,56] +  4% Трансп +  0,75% Заг.скл = 11142.15 * 7.56 = 84234.65 ) </t>
  </si>
  <si>
    <t xml:space="preserve">Сметная цена в Текущем уровне (расчет)                                                                                                  ( [45 420 /  7,56] +  4% Трансп +  2% Заг.скл = 6373.23 * 7.56 = 48181.62 ) </t>
  </si>
  <si>
    <t xml:space="preserve">Сметная цена в Текущем уровне (расчет)                                                                                                  ( [25,38 /  7,56] +  4% Трансп +  2% Заг.скл = 3.56 * 7.56 = 26.91 ) </t>
  </si>
  <si>
    <t xml:space="preserve">Сметная цена в Текущем уровне (расчет)                                                                                                  ( [531,9 /  7,56] +  4% Трансп +  2% Заг.скл = 74.63 * 7.56 = 564.2 ) </t>
  </si>
  <si>
    <t xml:space="preserve">Сметная цена в Текущем уровне (расчет)                                                                                                  ( [75 /  7,56] +  4% Трансп +  2% Заг.скл = 10.53 * 7.56 = 79.61 ) </t>
  </si>
  <si>
    <t xml:space="preserve">Сметная цена в Текущем уровне (расчет)                                                                                                  ( [125 608,78 /  7,56] +  4% Трансп +  0,75% Заг.скл = 17409.12 * 7.56 = 131612.95 ) </t>
  </si>
  <si>
    <t>- стоимость материалов (последний расчет)</t>
  </si>
  <si>
    <t>РЕСУРСНЫЙ РАСЧЕТ</t>
  </si>
  <si>
    <t>Составлено в уровне цен : 01.01.2000 г.</t>
  </si>
  <si>
    <t>ресурсов</t>
  </si>
  <si>
    <t>Трудовые ресурсы</t>
  </si>
  <si>
    <t>Сметная цена в Базовом уровне (соответствует СНБ) = 9.26</t>
  </si>
  <si>
    <t>Базовая цена = 0 (не задана)</t>
  </si>
  <si>
    <t>Сметная цена в Базовом уровне (соответствует СНБ) = 9.48</t>
  </si>
  <si>
    <t>Сметная цена в Базовом уровне (соответствует СНБ) = 9.37</t>
  </si>
  <si>
    <t>Сметная цена в Базовом уровне (соответствует СНБ) = 9.15</t>
  </si>
  <si>
    <t>Сметная цена в Базовом уровне (соответствует СНБ) = 8.93</t>
  </si>
  <si>
    <t>Сметная цена в Базовом уровне (соответствует СНБ) = 10.3</t>
  </si>
  <si>
    <t>Сметная цена в Базовом уровне (соответствует СНБ) = 8.6</t>
  </si>
  <si>
    <t>Сметная цена в Базовом уровне (соответствует СНБ) = 9.04</t>
  </si>
  <si>
    <t>Сметная цена в Базовом уровне (соответствует СНБ) = 7.87</t>
  </si>
  <si>
    <t>Сметная цена в Базовом уровне (соответствует СНБ) = 8.71</t>
  </si>
  <si>
    <t>Сметная цена в Базовом уровне (соответствует СНБ) = 8.45</t>
  </si>
  <si>
    <t>Сметная цена в Базовом уровне (соответствует СНБ) = 8.82</t>
  </si>
  <si>
    <t>Машины</t>
  </si>
  <si>
    <t>По прайсу</t>
  </si>
  <si>
    <t>Сметная цена в Базовом уровне (занесена вручную) = 115.64</t>
  </si>
  <si>
    <t>Сметная цена в Базовом уровне (соответствует СНБ) = 112.67</t>
  </si>
  <si>
    <t>Сметная цена в Базовом уровне (соответствует СНБ) = 1.83</t>
  </si>
  <si>
    <t>Сметная цена в Базовом уровне (соответствует СНБ) = 93.37</t>
  </si>
  <si>
    <t>Сметная цена в Базовом уровне (соответствует СНБ) = 7.51</t>
  </si>
  <si>
    <t>Сметная цена в Базовом уровне (соответствует СНБ) = 91.69</t>
  </si>
  <si>
    <t>Сметная цена в Базовом уровне (соответствует СНБ) = 31.27</t>
  </si>
  <si>
    <t>Сметная цена в Базовом уровне (соответствует СНБ) = 88.42</t>
  </si>
  <si>
    <t>Сметная цена в Базовом уровне (соответствует СНБ) = 2.17</t>
  </si>
  <si>
    <t>Сметная цена в Базовом уровне (соответствует СНБ) = 6.81</t>
  </si>
  <si>
    <t>Сметная цена в Базовом уровне (соответствует СНБ) = 6.62</t>
  </si>
  <si>
    <t>Сметная цена в Базовом уровне (соответствует СНБ) = 52.5</t>
  </si>
  <si>
    <t>Сметная цена в Базовом уровне (соответствует СНБ) = 81.43</t>
  </si>
  <si>
    <t>Сметная цена в Базовом уровне (соответствует СНБ) = 2.37</t>
  </si>
  <si>
    <t>Сметная цена в Базовом уровне (соответствует СНБ) = 120.8</t>
  </si>
  <si>
    <t>Сметная цена в Базовом уровне (соответствует СНБ) = 84.48</t>
  </si>
  <si>
    <t>Сметная цена в Базовом уровне (соответствует СНБ) = 1.56</t>
  </si>
  <si>
    <t>Сметная цена в Базовом уровне (соответствует СНБ) = 1.1</t>
  </si>
  <si>
    <t>Сметная цена в Базовом уровне (соответствует СНБ) = 11.76</t>
  </si>
  <si>
    <t>Сметная цена в Базовом уровне (соответствует СНБ) = 6.57</t>
  </si>
  <si>
    <t>Сметная цена в Базовом уровне (соответствует СНБ) = 5.09</t>
  </si>
  <si>
    <t>Сметная цена в Базовом уровне (соответствует СНБ) = 8.46</t>
  </si>
  <si>
    <t>Сметная цена в Базовом уровне (соответствует СНБ) = 26.26</t>
  </si>
  <si>
    <t>Сметная цена в Базовом уровне (соответствует СНБ) = 115.5</t>
  </si>
  <si>
    <t>Сметная цена в Базовом уровне (соответствует СНБ) = 263.5</t>
  </si>
  <si>
    <t>Сметная цена в Базовом уровне (соответствует СНБ) = 3.15</t>
  </si>
  <si>
    <t>Сметная цена в Базовом уровне (соответствует СНБ) = 1.92</t>
  </si>
  <si>
    <t>Сметная цена в Базовом уровне (соответствует СНБ) = 4.33</t>
  </si>
  <si>
    <t>Сметная цена в Базовом уровне (соответствует СНБ) = 116.59</t>
  </si>
  <si>
    <t>Сметная цена в Базовом уровне (занесена вручную) = 586.71</t>
  </si>
  <si>
    <t>Сметная цена в Базовом уровне (занесена вручную) = 710.36</t>
  </si>
  <si>
    <t>Сметная цена в Базовом уровне (занесена вручную) = 1070.09</t>
  </si>
  <si>
    <t>Сметная цена в Базовом уровне (занесена вручную) = 8475</t>
  </si>
  <si>
    <t>Сметная цена в Базовом уровне (занесена вручную) = 1980</t>
  </si>
  <si>
    <t>Сметная цена в Базовом уровне (занесена вручную) = 878.79</t>
  </si>
  <si>
    <t>Сметная цена в Базовом уровне (соответствует СНБ) = 832.88</t>
  </si>
  <si>
    <t>Сметная цена в Базовом уровне (занесена вручную) = 10380</t>
  </si>
  <si>
    <t>Сметная цена в Базовом уровне (занесена вручную) = 1542.04</t>
  </si>
  <si>
    <t>Сметная цена в Базовом уровне (занесена вручную) = 1572.7</t>
  </si>
  <si>
    <t>Сметная цена в Базовом уровне (занесена вручную) = 497.72</t>
  </si>
  <si>
    <t>Сметная цена в Базовом уровне (занесена вручную) = 1514.04</t>
  </si>
  <si>
    <t>Сметная цена в Базовом уровне (соответствует СНБ) = 325</t>
  </si>
  <si>
    <t>Сметная цена в Базовом уровне (занесена вручную) = 9480</t>
  </si>
  <si>
    <t>Сметная цена в Базовом уровне (занесена вручную) = 21397.48</t>
  </si>
  <si>
    <t>Сметная цена в Базовом уровне (соответствует СНБ) = 19650.67</t>
  </si>
  <si>
    <t>Сметная цена в Базовом уровне (соответствует СНБ) = 1.02</t>
  </si>
  <si>
    <t>Сметная цена в Базовом уровне (занесена вручную) = 7.14</t>
  </si>
  <si>
    <t>Сметная цена в Базовом уровне (занесена вручную) = 14313</t>
  </si>
  <si>
    <t>Сметная цена в Базовом уровне (занесена вручную) = 1.82</t>
  </si>
  <si>
    <t>Сметная цена в Базовом уровне (занесена вручную) = 32.79</t>
  </si>
  <si>
    <t>Сметная цена в Базовом уровне (занесена вручную) = 14744.52</t>
  </si>
  <si>
    <t>Сметная цена в Базовом уровне (занесена вручную) = 6156.33</t>
  </si>
  <si>
    <t>Сметная цена в Базовом уровне (соответствует СНБ) = 699.86</t>
  </si>
  <si>
    <t>Сметная цена в Базовом уровне (соответствует СНБ) = 14987.97</t>
  </si>
  <si>
    <t>Сметная цена в Базовом уровне (соответствует СНБ) = 6.22</t>
  </si>
  <si>
    <t>Сметная цена в Базовом уровне (соответствует СНБ) = 6.12</t>
  </si>
  <si>
    <t>Сметная цена в Базовом уровне (занесена вручную) = 15757.58</t>
  </si>
  <si>
    <t>Сметная цена в Базовом уровне (занесена вручную) = 14847.44</t>
  </si>
  <si>
    <t>Сметная цена в Базовом уровне (занесена вручную) = 11032.6</t>
  </si>
  <si>
    <t>Сметная цена в Базовом уровне (занесена вручную) = 11818.63</t>
  </si>
  <si>
    <t>Сметная цена в Базовом уровне (занесена вручную) = 22509.36</t>
  </si>
  <si>
    <t>Сметная цена в Базовом уровне (занесена вручную) = 15524.94</t>
  </si>
  <si>
    <t>Сметная цена в Базовом уровне (занесена вручную) = 15489.46</t>
  </si>
  <si>
    <t>Сметная цена в Базовом уровне (соответствует СНБ) = 3.6</t>
  </si>
  <si>
    <t>Сметная цена в Базовом уровне (занесена вручную) = 15662.39</t>
  </si>
  <si>
    <t>Сметная цена в Базовом уровне (занесена вручную) = 16641.94</t>
  </si>
  <si>
    <t>Сметная цена в Базовом уровне (соответствует СНБ) = 30.36</t>
  </si>
  <si>
    <t>Сметная цена в Базовом уровне (соответствует СНБ) = 15101.3</t>
  </si>
  <si>
    <t>Сметная цена в Базовом уровне (соответствует СНБ) = .86</t>
  </si>
  <si>
    <t>Сметная цена в Базовом уровне (занесена вручную) = 650.72</t>
  </si>
  <si>
    <t>Сметная цена в Базовом уровне (соответствует СНБ) = 844.32</t>
  </si>
  <si>
    <t>Сметная цена в Базовом уровне (соответствует СНБ) = 585.6</t>
  </si>
  <si>
    <t>Сметная цена в Базовом уровне (соответствует СНБ) = 701.47</t>
  </si>
  <si>
    <t>Сметная цена в Базовом уровне (соответствует СНБ) = 692.28</t>
  </si>
  <si>
    <t>Сметная цена в Базовом уровне (соответствует СНБ) = 170.48</t>
  </si>
  <si>
    <t>Сметная цена в Базовом уровне (соответствует СНБ) = 187.21</t>
  </si>
  <si>
    <t>Сметная цена в Базовом уровне (занесена вручную) = 23800.23</t>
  </si>
  <si>
    <t>Сметная цена в Базовом уровне (занесена вручную) = 18656.55</t>
  </si>
  <si>
    <t>Сметная цена в Базовом уровне (соответствует СНБ) = 1056</t>
  </si>
  <si>
    <t>Сметная цена в Базовом уровне (занесена вручную) = 378.01</t>
  </si>
  <si>
    <t>Сметная цена в Базовом уровне (соответствует СНБ) = 950</t>
  </si>
  <si>
    <t>Сметная цена в Базовом уровне (занесена вручную) = 22795.14</t>
  </si>
  <si>
    <t>Сметная цена в Базовом уровне (занесена вручную) = 22661.2</t>
  </si>
  <si>
    <t>Сметная цена в Базовом уровне (занесена вручную) = 23700.07</t>
  </si>
  <si>
    <t>Сметная цена в Базовом уровне (занесена вручную) = 23709.96</t>
  </si>
  <si>
    <t>Сметная цена в Базовом уровне (соответствует СНБ) = .02</t>
  </si>
  <si>
    <t>Сметная цена в Базовом уровне (соответствует СНБ) = .05</t>
  </si>
  <si>
    <t>Сметная цена в Базовом уровне (соответствует СНБ) = 130.59</t>
  </si>
  <si>
    <t>Сметная цена в Базовом уровне (занесена вручную) = 14354.27</t>
  </si>
  <si>
    <t>Сметная цена в Базовом уровне (занесена вручную) = 359.85</t>
  </si>
  <si>
    <t>Сметная цена в Базовом уровне (занесена вручную) = 10633.86</t>
  </si>
  <si>
    <t>Сметная цена в Базовом уровне (занесена вручную) = 13855.02</t>
  </si>
  <si>
    <t>Сметная цена в Базовом уровне (занесена вручную) = 8.09</t>
  </si>
  <si>
    <t>Сметная цена в Базовом уровне (занесена вручную) = 129.53</t>
  </si>
  <si>
    <t>Сметная цена в Базовом уровне (занесена вручную) = 20.91</t>
  </si>
  <si>
    <t>Сметная цена в Базовом уровне (занесена вручную) = 15301.81</t>
  </si>
  <si>
    <t>В том числе:</t>
  </si>
  <si>
    <t>Материальные ресурсы</t>
  </si>
  <si>
    <t>" У Т В Е Р Ж Д А Ю "</t>
  </si>
  <si>
    <t>__________________________</t>
  </si>
  <si>
    <t>"_____"_____________ _____г.</t>
  </si>
  <si>
    <t>ВЕДОМОСТЬ СПИСАНИЯ</t>
  </si>
  <si>
    <t>материалов и оборудования</t>
  </si>
  <si>
    <t>работ и ресурсов</t>
  </si>
  <si>
    <t>Объем</t>
  </si>
  <si>
    <t xml:space="preserve">работ </t>
  </si>
  <si>
    <t>Расход ресурсов</t>
  </si>
  <si>
    <t>на</t>
  </si>
  <si>
    <t>единицу</t>
  </si>
  <si>
    <t>по норме</t>
  </si>
  <si>
    <t>по факту</t>
  </si>
  <si>
    <t>Пере-</t>
  </si>
  <si>
    <t>расход</t>
  </si>
  <si>
    <t>Экономия</t>
  </si>
  <si>
    <t>Списать на</t>
  </si>
  <si>
    <t>себесто-</t>
  </si>
  <si>
    <t>имость</t>
  </si>
  <si>
    <t>Смета: Монтаж конструкций здания выше 0.000. Сборный железобетон</t>
  </si>
  <si>
    <t>Раздел: Лестница с.1-2 7-20 этажи</t>
  </si>
  <si>
    <t>Раздел: Лестница с.3-4 7-20 этажи</t>
  </si>
  <si>
    <t>Раздел: Вентблоки (вентканалы) с.1-2 7-20 этажи</t>
  </si>
  <si>
    <t>Раздел: Вентблоки (вентканалы) с.3-4 7-20 этажи</t>
  </si>
  <si>
    <t>УДТВЕРЖДАЮ</t>
  </si>
  <si>
    <t xml:space="preserve">Директор ООО "ОСУ-2" </t>
  </si>
  <si>
    <t>Посулихин А.А.</t>
  </si>
  <si>
    <t xml:space="preserve">ТЕХНИЧЕСКОЕ ЗАДАНИЕ </t>
  </si>
  <si>
    <t>Вид работ:  Монтаж конструкций здания выше 0,000</t>
  </si>
  <si>
    <t>ООО "______________________________" готово выполнить полный комплекс работ на нижеследующих условиях:</t>
  </si>
  <si>
    <t>ИНН   ______________________________</t>
  </si>
  <si>
    <t>Комплекс работ   Монтаж конструкций здания выше 0.000. Сборный железобетон на  14 этажей на объекте: "Комплекс из 2-х многоквартирных домов, расположенных по адресу г. Орел, б-р Молодежи,  участок 2а. 1-й этап строительства – многоквартирный дом корпус 2 (поз.1)"</t>
  </si>
  <si>
    <t>Объем работ указан на 14 этажей 1 и 2 секции</t>
  </si>
  <si>
    <t>Сроки производства работ : с момента заключения договора до  30.06.2025 г.</t>
  </si>
  <si>
    <t xml:space="preserve">Примечание: </t>
  </si>
  <si>
    <t>Основные материалы предоставляет Генподрядчик</t>
  </si>
  <si>
    <t>Расходные материалы, инструменты, оборудование  и т.д.  - подрядчика</t>
  </si>
  <si>
    <t>Механизмы:- Подрядчик, с возможность заключения договора на услуги крана</t>
  </si>
  <si>
    <t>Разгрузка материалов: За счет Подрядчика. Входит в стоимость работ и дополнительной компенсации не подлежит</t>
  </si>
  <si>
    <t>В стоимость работ входят все затраты подрядчика: ОЗП рабочих, накладные расходы и сметная прибыль, стоимость расходных материалов</t>
  </si>
  <si>
    <t>Стоимость выполнения работ фиксируется на период выполнения работ.</t>
  </si>
  <si>
    <t>Обеспечение водой, электроэнергией- Генподрядчик с последующей компенсацией затрат подрядчиком</t>
  </si>
  <si>
    <t>Обеспечение бытовыми помещениями (вагон-бытовками) - Подрядчик</t>
  </si>
  <si>
    <t>Охрана объекта- Генподрядчик</t>
  </si>
  <si>
    <t>Работы выполняются в соответствии с требованиями нормативных документов СП, СНиП, ГОСТ и т.д.</t>
  </si>
  <si>
    <t>После подписания договора подряда:  разработка и предоставление ППР на выполняемые работы</t>
  </si>
  <si>
    <t>Ведение журналов работ. Ежемесячное предоставление АОСР</t>
  </si>
  <si>
    <t>Закрытие объемов выполненных работ осуществляется ежемесячно до 18 числа. При сдаче выполненных работ, подрядчик предоставляет генподрядчику справку, подписанную ответственным представителем генподрядчика "О состоянии мест производства работ, отсутствии мусора и т.д.)</t>
  </si>
  <si>
    <t>Гарантийное удержание -5% от суммы выполненных работ за отчетный период, Гарантийные удержания накапливаются ГЕНПОДРЯДЧИКОМ и будут выплачены ПОДРЯДЧИКУ по истечении 66 (шестидесяти шести) месяцев с даты подписания Сторонами акта полностью выполненного  комплекса работ по настоящему договору.</t>
  </si>
  <si>
    <t>Гарантийный срок на выполняемые работы  - 66 месяцев</t>
  </si>
  <si>
    <t>После подписания договора подряда подрядчик предоставляет в адрес генподрядчика следующий пакет документов: приказ на ответственного производитлея работ, лицензию СРО (при наличии), копии удостоверений на работников (по охране труда, электробезопасности, пожарной безопасности, на стропальщиков), список работников, которые будут задействованы на объекте для лиц, не граждан РФ - патент, разрешение на работу, график производства работ.</t>
  </si>
  <si>
    <t xml:space="preserve">Наличие необходимых документов для выполнения данного вида работ.  </t>
  </si>
  <si>
    <t xml:space="preserve">Указать количество работников в штате организации </t>
  </si>
  <si>
    <t xml:space="preserve">Опыт подтверждающий выполнение данного вида работ. (договор, акты выполненных работ на сумму договора) </t>
  </si>
  <si>
    <t>Указать список спецтехники. Предоставить договора аренды спецтехники.</t>
  </si>
  <si>
    <t>Проект рассмотрен. Расчет договорной цены  выполнен в соответствии с проектом.</t>
  </si>
  <si>
    <t>С условиями договора ознакомлен и согласен. Принимается типовая форма договора в редакции Генподрядчика.</t>
  </si>
  <si>
    <t>С условиями финансирования согласен.</t>
  </si>
  <si>
    <t xml:space="preserve">Приложения (копии документов): </t>
  </si>
  <si>
    <t>свидетельство о допуске к ведению работ (СРО)  желательно;</t>
  </si>
  <si>
    <t>свидетельство о регистрации юридического лица (ОГРН);</t>
  </si>
  <si>
    <t>свидетельство о постановке на учет юридического лица  в налоговом органе  (ИНН);</t>
  </si>
  <si>
    <r>
      <t xml:space="preserve">карточка учета организации; - </t>
    </r>
    <r>
      <rPr>
        <b/>
        <sz val="10"/>
        <rFont val="Arial Narrow"/>
        <family val="2"/>
        <charset val="204"/>
      </rPr>
      <t>АНКЕТА ОРГАНИЗАЦИИ</t>
    </r>
  </si>
  <si>
    <t>устав организации;</t>
  </si>
  <si>
    <t>выписка из ЕГРЮЛ ;</t>
  </si>
  <si>
    <t>документы, подтверждающие полномочия на право подписания договора (приказ о назначении на должность, протокол, решение, доверенность от организации на подписанта о наделении полномочий).</t>
  </si>
  <si>
    <t>бухгалтерский баланс (форма 1,2,5)</t>
  </si>
  <si>
    <t>Начальник ПТС</t>
  </si>
  <si>
    <t>В. И. Когтев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</si>
</sst>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0" x14ac:knownFonts="1">
    <font>
      <sz val="10"/>
      <name val="Arial"/>
      <charset val="204"/>
    </font>
    <font>
      <b/>
      <sz val="10"/>
      <color indexed="12"/>
      <name val="Arial"/>
      <charset val="204"/>
    </font>
    <font>
      <sz val="10"/>
      <color indexed="18"/>
      <name val="Arial"/>
      <charset val="204"/>
    </font>
    <font>
      <b/>
      <sz val="10"/>
      <color indexed="16"/>
      <name val="Arial"/>
      <charset val="204"/>
    </font>
    <font>
      <b/>
      <sz val="10"/>
      <color indexed="20"/>
      <name val="Arial"/>
      <charset val="204"/>
    </font>
    <font>
      <b/>
      <sz val="10"/>
      <color indexed="17"/>
      <name val="Arial"/>
      <charset val="204"/>
    </font>
    <font>
      <sz val="10"/>
      <color indexed="17"/>
      <name val="Arial"/>
      <charset val="204"/>
    </font>
    <font>
      <sz val="10"/>
      <color indexed="12"/>
      <name val="Arial"/>
      <charset val="204"/>
    </font>
    <font>
      <sz val="10"/>
      <color indexed="14"/>
      <name val="Arial"/>
      <charset val="204"/>
    </font>
    <font>
      <sz val="10"/>
      <color indexed="16"/>
      <name val="Arial"/>
      <charset val="204"/>
    </font>
    <font>
      <b/>
      <sz val="10"/>
      <color indexed="14"/>
      <name val="Arial"/>
      <charset val="204"/>
    </font>
    <font>
      <sz val="10"/>
      <name val="Arial"/>
      <family val="2"/>
      <charset val="204"/>
    </font>
    <font>
      <sz val="8"/>
      <name val="Arial"/>
      <family val="2"/>
      <charset val="204"/>
    </font>
    <font>
      <b/>
      <sz val="8"/>
      <name val="Arial"/>
      <family val="2"/>
      <charset val="204"/>
    </font>
    <font>
      <sz val="7"/>
      <name val="Arial"/>
      <family val="2"/>
      <charset val="204"/>
    </font>
    <font>
      <b/>
      <sz val="7"/>
      <name val="Arial"/>
      <family val="2"/>
      <charset val="204"/>
    </font>
    <font>
      <sz val="9"/>
      <color indexed="81"/>
      <name val="Tahoma"/>
      <family val="2"/>
      <charset val="204"/>
    </font>
    <font>
      <sz val="10"/>
      <color rgb="FFFFFFFF"/>
      <name val="Arial"/>
      <family val="2"/>
      <charset val="204"/>
    </font>
    <font>
      <b/>
      <sz val="10"/>
      <name val="Arial"/>
      <family val="2"/>
      <charset val="204"/>
    </font>
    <font>
      <sz val="6"/>
      <name val="Arial"/>
      <family val="2"/>
      <charset val="204"/>
    </font>
    <font>
      <b/>
      <sz val="14"/>
      <name val="Times New Roman"/>
      <family val="1"/>
      <charset val="204"/>
    </font>
    <font>
      <b/>
      <sz val="12"/>
      <name val="Times New Roman"/>
      <family val="1"/>
      <charset val="204"/>
    </font>
    <font>
      <sz val="9"/>
      <name val="Arial"/>
      <family val="2"/>
      <charset val="204"/>
    </font>
    <font>
      <b/>
      <u/>
      <sz val="10"/>
      <name val="Arial"/>
      <family val="2"/>
      <charset val="204"/>
    </font>
    <font>
      <b/>
      <sz val="9"/>
      <name val="Arial"/>
      <family val="2"/>
      <charset val="204"/>
    </font>
    <font>
      <b/>
      <u/>
      <sz val="9"/>
      <name val="Arial"/>
      <family val="2"/>
      <charset val="204"/>
    </font>
    <font>
      <sz val="7"/>
      <color rgb="FF0000FF"/>
      <name val="Arial"/>
      <family val="2"/>
      <charset val="204"/>
    </font>
    <font>
      <sz val="9"/>
      <color rgb="FF800000"/>
      <name val="Arial"/>
      <family val="2"/>
      <charset val="204"/>
    </font>
    <font>
      <sz val="8"/>
      <color rgb="FF0000FF"/>
      <name val="Arial"/>
      <family val="2"/>
      <charset val="204"/>
    </font>
    <font>
      <sz val="9"/>
      <color rgb="FF0000FF"/>
      <name val="Arial"/>
      <family val="2"/>
      <charset val="204"/>
    </font>
    <font>
      <sz val="8"/>
      <color rgb="FFFF0000"/>
      <name val="Arial"/>
      <family val="2"/>
      <charset val="204"/>
    </font>
    <font>
      <sz val="9"/>
      <color rgb="FFFF0000"/>
      <name val="Arial"/>
      <family val="2"/>
      <charset val="204"/>
    </font>
    <font>
      <sz val="10"/>
      <color rgb="FF008000"/>
      <name val="Arial"/>
      <family val="2"/>
      <charset val="204"/>
    </font>
    <font>
      <sz val="8"/>
      <color rgb="FF008000"/>
      <name val="Arial"/>
      <family val="2"/>
      <charset val="204"/>
    </font>
    <font>
      <sz val="9"/>
      <color rgb="FF008000"/>
      <name val="Arial"/>
      <family val="2"/>
      <charset val="204"/>
    </font>
    <font>
      <b/>
      <sz val="9"/>
      <color rgb="FF008000"/>
      <name val="Arial"/>
      <family val="2"/>
      <charset val="204"/>
    </font>
    <font>
      <b/>
      <i/>
      <u/>
      <sz val="9"/>
      <name val="Arial"/>
      <family val="2"/>
      <charset val="204"/>
    </font>
    <font>
      <b/>
      <i/>
      <sz val="9"/>
      <color rgb="FFFFFFFF"/>
      <name val="Arial"/>
      <family val="2"/>
      <charset val="204"/>
    </font>
    <font>
      <sz val="10"/>
      <color rgb="FF000080"/>
      <name val="Arial"/>
      <family val="2"/>
      <charset val="204"/>
    </font>
    <font>
      <i/>
      <sz val="10"/>
      <color rgb="FF000080"/>
      <name val="Arial"/>
      <family val="2"/>
      <charset val="204"/>
    </font>
    <font>
      <sz val="10"/>
      <color rgb="FF800000"/>
      <name val="Arial"/>
      <family val="2"/>
      <charset val="204"/>
    </font>
    <font>
      <sz val="10"/>
      <color rgb="FF0000FF"/>
      <name val="Arial"/>
      <family val="2"/>
      <charset val="204"/>
    </font>
    <font>
      <sz val="10"/>
      <color rgb="FFFF0000"/>
      <name val="Arial"/>
      <family val="2"/>
      <charset val="204"/>
    </font>
    <font>
      <sz val="10"/>
      <color rgb="FFFF00FF"/>
      <name val="Arial"/>
      <family val="2"/>
      <charset val="204"/>
    </font>
    <font>
      <i/>
      <sz val="10"/>
      <color rgb="FFFF00FF"/>
      <name val="Arial"/>
      <family val="2"/>
      <charset val="204"/>
    </font>
    <font>
      <sz val="8"/>
      <name val="Times New Roman Cyr"/>
      <charset val="204"/>
    </font>
    <font>
      <b/>
      <u/>
      <sz val="12"/>
      <name val="Times New Roman"/>
      <family val="1"/>
      <charset val="204"/>
    </font>
    <font>
      <sz val="9"/>
      <color rgb="FFFFFFFF"/>
      <name val="Arial"/>
      <family val="2"/>
      <charset val="204"/>
    </font>
    <font>
      <sz val="8"/>
      <name val="Times New Roman"/>
      <family val="1"/>
      <charset val="204"/>
    </font>
    <font>
      <b/>
      <i/>
      <u/>
      <sz val="11"/>
      <color rgb="FF004080"/>
      <name val="Times New Roman"/>
      <family val="1"/>
      <charset val="204"/>
    </font>
    <font>
      <b/>
      <i/>
      <sz val="11"/>
      <name val="Times New Roman"/>
      <family val="1"/>
      <charset val="204"/>
    </font>
    <font>
      <b/>
      <sz val="9"/>
      <color rgb="FF800000"/>
      <name val="Arial"/>
      <family val="2"/>
      <charset val="204"/>
    </font>
    <font>
      <sz val="9"/>
      <color rgb="FF00B0F0"/>
      <name val="Arial Narrow"/>
      <family val="2"/>
      <charset val="204"/>
    </font>
    <font>
      <sz val="9"/>
      <name val="Arial Narrow"/>
      <family val="2"/>
      <charset val="204"/>
    </font>
    <font>
      <b/>
      <sz val="9"/>
      <name val="Arial Narrow"/>
      <family val="2"/>
      <charset val="204"/>
    </font>
    <font>
      <u/>
      <sz val="9"/>
      <name val="Arial Narrow"/>
      <family val="2"/>
      <charset val="204"/>
    </font>
    <font>
      <b/>
      <u/>
      <sz val="9"/>
      <name val="Arial Narrow"/>
      <family val="2"/>
      <charset val="204"/>
    </font>
    <font>
      <b/>
      <sz val="9"/>
      <color rgb="FF00B0F0"/>
      <name val="Arial Narrow"/>
      <family val="2"/>
      <charset val="204"/>
    </font>
    <font>
      <sz val="11"/>
      <name val="Arial Narrow"/>
      <family val="2"/>
      <charset val="204"/>
    </font>
    <font>
      <b/>
      <sz val="11"/>
      <name val="Arial Narrow"/>
      <family val="2"/>
      <charset val="204"/>
    </font>
    <font>
      <b/>
      <sz val="10"/>
      <name val="Arial Narrow"/>
      <family val="2"/>
      <charset val="204"/>
    </font>
    <font>
      <sz val="10"/>
      <name val="Arial Narrow"/>
      <family val="2"/>
      <charset val="204"/>
    </font>
    <font>
      <b/>
      <sz val="10"/>
      <color rgb="FF00B0F0"/>
      <name val="Arial Narrow"/>
      <family val="2"/>
      <charset val="204"/>
    </font>
    <font>
      <b/>
      <sz val="11"/>
      <color rgb="FF00B0F0"/>
      <name val="Arial Narrow"/>
      <family val="2"/>
      <charset val="204"/>
    </font>
    <font>
      <b/>
      <sz val="10"/>
      <color rgb="FFFF0000"/>
      <name val="Arial Narrow"/>
      <family val="2"/>
      <charset val="204"/>
    </font>
    <font>
      <sz val="10"/>
      <color rgb="FFFF0000"/>
      <name val="Arial Narrow"/>
      <family val="2"/>
      <charset val="204"/>
    </font>
    <font>
      <sz val="10"/>
      <color rgb="FF00B0F0"/>
      <name val="Arial Narrow"/>
      <family val="2"/>
      <charset val="204"/>
    </font>
    <font>
      <sz val="11"/>
      <color rgb="FF00B0F0"/>
      <name val="Arial Narrow"/>
      <family val="2"/>
      <charset val="204"/>
    </font>
    <font>
      <sz val="8"/>
      <color rgb="FF00B0F0"/>
      <name val="Arial Narrow"/>
      <family val="2"/>
      <charset val="204"/>
    </font>
    <font>
      <sz val="8"/>
      <name val="Arial Narrow"/>
      <family val="2"/>
      <charset val="204"/>
    </font>
  </fonts>
  <fills count="2">
    <fill>
      <patternFill patternType="none"/>
    </fill>
    <fill>
      <patternFill patternType="gray125"/>
    </fill>
  </fills>
  <borders count="42">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1" fillId="0" borderId="0"/>
    <xf numFmtId="0" fontId="11" fillId="0" borderId="0"/>
  </cellStyleXfs>
  <cellXfs count="380">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0" fillId="0" borderId="0" xfId="0" applyAlignment="1">
      <alignment horizontal="right"/>
    </xf>
    <xf numFmtId="0" fontId="0" fillId="0" borderId="0" xfId="0" applyAlignment="1">
      <alignment horizontal="right" vertical="top"/>
    </xf>
    <xf numFmtId="0" fontId="11" fillId="0" borderId="0" xfId="0" applyFont="1"/>
    <xf numFmtId="0" fontId="12" fillId="0" borderId="0" xfId="0" applyFont="1"/>
    <xf numFmtId="0" fontId="13" fillId="0" borderId="0" xfId="0" applyFont="1"/>
    <xf numFmtId="0" fontId="14" fillId="0" borderId="0" xfId="0" applyFont="1"/>
    <xf numFmtId="0" fontId="14" fillId="0" borderId="0" xfId="0" applyFont="1" applyAlignment="1">
      <alignment horizontal="right"/>
    </xf>
    <xf numFmtId="0" fontId="0" fillId="0" borderId="0" xfId="0" applyAlignment="1">
      <alignment horizontal="left"/>
    </xf>
    <xf numFmtId="0" fontId="0" fillId="0" borderId="0" xfId="0" applyAlignment="1">
      <alignment horizontal="left" vertical="top"/>
    </xf>
    <xf numFmtId="0" fontId="11" fillId="0" borderId="0" xfId="0" applyFont="1" applyAlignment="1">
      <alignment horizontal="left" vertical="top"/>
    </xf>
    <xf numFmtId="0" fontId="14" fillId="0" borderId="0" xfId="0" applyFont="1" applyAlignment="1">
      <alignment horizontal="left" vertical="top"/>
    </xf>
    <xf numFmtId="0" fontId="11" fillId="0" borderId="0" xfId="0" applyFont="1" applyAlignment="1">
      <alignment wrapText="1"/>
    </xf>
    <xf numFmtId="0" fontId="17" fillId="0" borderId="0" xfId="0" applyFont="1"/>
    <xf numFmtId="0" fontId="11" fillId="0" borderId="0" xfId="0" applyFont="1" applyAlignment="1">
      <alignment horizontal="right"/>
    </xf>
    <xf numFmtId="0" fontId="18" fillId="0" borderId="0" xfId="0" applyFont="1"/>
    <xf numFmtId="0" fontId="18" fillId="0" borderId="0" xfId="0" applyFont="1" applyAlignment="1">
      <alignment wrapText="1"/>
    </xf>
    <xf numFmtId="49" fontId="18" fillId="0" borderId="0" xfId="0" applyNumberFormat="1" applyFont="1" applyAlignment="1">
      <alignment wrapText="1"/>
    </xf>
    <xf numFmtId="0" fontId="14" fillId="0" borderId="2" xfId="0" applyFont="1" applyBorder="1" applyAlignment="1">
      <alignment horizontal="center" vertical="top"/>
    </xf>
    <xf numFmtId="0" fontId="14" fillId="0" borderId="4" xfId="0" applyFont="1" applyBorder="1" applyAlignment="1">
      <alignment horizontal="center" vertical="top"/>
    </xf>
    <xf numFmtId="49" fontId="13" fillId="0" borderId="0" xfId="0" applyNumberFormat="1" applyFont="1" applyAlignment="1">
      <alignment wrapText="1"/>
    </xf>
    <xf numFmtId="14" fontId="0" fillId="0" borderId="0" xfId="0" applyNumberFormat="1"/>
    <xf numFmtId="0" fontId="0" fillId="0" borderId="2" xfId="0" applyBorder="1"/>
    <xf numFmtId="0" fontId="0" fillId="0" borderId="6" xfId="0" applyBorder="1"/>
    <xf numFmtId="0" fontId="14" fillId="0" borderId="2" xfId="0" applyFont="1" applyBorder="1" applyAlignment="1">
      <alignment horizontal="center" vertical="center"/>
    </xf>
    <xf numFmtId="0" fontId="14" fillId="0" borderId="10" xfId="0" applyFont="1" applyBorder="1" applyAlignment="1">
      <alignment horizontal="center" vertical="center"/>
    </xf>
    <xf numFmtId="0" fontId="15" fillId="0" borderId="0" xfId="0" applyFont="1"/>
    <xf numFmtId="49" fontId="15" fillId="0" borderId="12" xfId="0" applyNumberFormat="1" applyFont="1" applyBorder="1" applyAlignment="1">
      <alignment horizontal="center" vertical="center"/>
    </xf>
    <xf numFmtId="14" fontId="15" fillId="0" borderId="12" xfId="0" applyNumberFormat="1"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right"/>
    </xf>
    <xf numFmtId="0" fontId="22" fillId="0" borderId="0" xfId="0" applyFont="1"/>
    <xf numFmtId="0" fontId="22" fillId="0" borderId="0" xfId="0" applyFont="1" applyAlignment="1">
      <alignment wrapText="1"/>
    </xf>
    <xf numFmtId="49" fontId="22" fillId="0" borderId="0" xfId="0" applyNumberFormat="1" applyFont="1" applyAlignment="1">
      <alignment wrapText="1"/>
    </xf>
    <xf numFmtId="0" fontId="19" fillId="0" borderId="0" xfId="0" applyFont="1" applyAlignment="1">
      <alignment horizontal="right" shrinkToFit="1"/>
    </xf>
    <xf numFmtId="4" fontId="13" fillId="0" borderId="0" xfId="0" applyNumberFormat="1" applyFont="1" applyAlignment="1">
      <alignment horizontal="right" shrinkToFit="1"/>
    </xf>
    <xf numFmtId="4" fontId="12" fillId="0" borderId="0" xfId="0" applyNumberFormat="1" applyFont="1" applyAlignment="1">
      <alignment horizontal="right" shrinkToFit="1"/>
    </xf>
    <xf numFmtId="0" fontId="22" fillId="0" borderId="13" xfId="0" applyFont="1" applyBorder="1" applyAlignment="1">
      <alignment horizontal="center" wrapText="1"/>
    </xf>
    <xf numFmtId="0" fontId="0" fillId="0" borderId="19" xfId="0" applyBorder="1"/>
    <xf numFmtId="0" fontId="24" fillId="0" borderId="0" xfId="0" applyFont="1" applyAlignment="1">
      <alignment wrapText="1"/>
    </xf>
    <xf numFmtId="0" fontId="0" fillId="0" borderId="3" xfId="0" applyBorder="1"/>
    <xf numFmtId="0" fontId="12" fillId="0" borderId="24" xfId="0" applyFont="1" applyBorder="1" applyAlignment="1">
      <alignment horizontal="left" vertical="top" wrapText="1"/>
    </xf>
    <xf numFmtId="0" fontId="22" fillId="0" borderId="23" xfId="0" applyFont="1" applyBorder="1" applyAlignment="1">
      <alignment horizontal="left" vertical="top" wrapText="1"/>
    </xf>
    <xf numFmtId="0" fontId="12" fillId="0" borderId="23" xfId="0" applyFont="1" applyBorder="1" applyAlignment="1">
      <alignment horizontal="right" wrapText="1"/>
    </xf>
    <xf numFmtId="0" fontId="22" fillId="0" borderId="23" xfId="0" applyFont="1" applyBorder="1" applyAlignment="1">
      <alignment horizontal="right" shrinkToFit="1"/>
    </xf>
    <xf numFmtId="4" fontId="22" fillId="0" borderId="23" xfId="0" applyNumberFormat="1" applyFont="1" applyBorder="1" applyAlignment="1">
      <alignment horizontal="right" shrinkToFit="1"/>
    </xf>
    <xf numFmtId="3" fontId="24" fillId="0" borderId="23" xfId="0" applyNumberFormat="1" applyFont="1" applyBorder="1" applyAlignment="1">
      <alignment horizontal="right" shrinkToFit="1"/>
    </xf>
    <xf numFmtId="0" fontId="27" fillId="0" borderId="23" xfId="0" applyFont="1" applyBorder="1" applyAlignment="1">
      <alignment horizontal="right" shrinkToFit="1"/>
    </xf>
    <xf numFmtId="3" fontId="24" fillId="0" borderId="25" xfId="0" applyNumberFormat="1" applyFont="1" applyBorder="1" applyAlignment="1">
      <alignment horizontal="right" shrinkToFit="1"/>
    </xf>
    <xf numFmtId="49" fontId="12" fillId="0" borderId="23" xfId="0" applyNumberFormat="1" applyFont="1" applyBorder="1" applyAlignment="1">
      <alignment horizontal="left" vertical="top" wrapText="1"/>
    </xf>
    <xf numFmtId="49" fontId="26" fillId="0" borderId="23" xfId="0" applyNumberFormat="1" applyFont="1" applyBorder="1" applyAlignment="1">
      <alignment horizontal="left" vertical="top" wrapText="1" shrinkToFit="1"/>
    </xf>
    <xf numFmtId="0" fontId="0" fillId="0" borderId="10" xfId="0" applyBorder="1"/>
    <xf numFmtId="0" fontId="0" fillId="0" borderId="26" xfId="0" applyBorder="1"/>
    <xf numFmtId="0" fontId="0" fillId="0" borderId="27" xfId="0" applyBorder="1"/>
    <xf numFmtId="0" fontId="12" fillId="0" borderId="26" xfId="0" applyFont="1" applyBorder="1" applyAlignment="1">
      <alignment horizontal="left" vertical="top" wrapText="1"/>
    </xf>
    <xf numFmtId="0" fontId="12" fillId="0" borderId="10" xfId="0" applyFont="1" applyBorder="1" applyAlignment="1">
      <alignment horizontal="left" vertical="top" wrapText="1"/>
    </xf>
    <xf numFmtId="0" fontId="12" fillId="0" borderId="10" xfId="0" applyFont="1" applyBorder="1" applyAlignment="1">
      <alignment horizontal="right" wrapText="1"/>
    </xf>
    <xf numFmtId="0" fontId="22" fillId="0" borderId="10" xfId="0" applyFont="1" applyBorder="1" applyAlignment="1">
      <alignment horizontal="right" shrinkToFit="1"/>
    </xf>
    <xf numFmtId="4" fontId="22" fillId="0" borderId="10" xfId="0" applyNumberFormat="1" applyFont="1" applyBorder="1" applyAlignment="1">
      <alignment horizontal="right" shrinkToFit="1"/>
    </xf>
    <xf numFmtId="0" fontId="29" fillId="0" borderId="10" xfId="0" applyFont="1" applyBorder="1" applyAlignment="1">
      <alignment horizontal="left" shrinkToFit="1"/>
    </xf>
    <xf numFmtId="3" fontId="22" fillId="0" borderId="10" xfId="0" applyNumberFormat="1" applyFont="1" applyBorder="1" applyAlignment="1">
      <alignment horizontal="right" shrinkToFit="1"/>
    </xf>
    <xf numFmtId="0" fontId="27" fillId="0" borderId="10" xfId="0" applyFont="1" applyBorder="1" applyAlignment="1">
      <alignment horizontal="right" shrinkToFit="1"/>
    </xf>
    <xf numFmtId="3" fontId="22" fillId="0" borderId="27" xfId="0" applyNumberFormat="1" applyFont="1" applyBorder="1" applyAlignment="1">
      <alignment horizontal="right" shrinkToFit="1"/>
    </xf>
    <xf numFmtId="4" fontId="0" fillId="0" borderId="0" xfId="0" applyNumberFormat="1"/>
    <xf numFmtId="0" fontId="0" fillId="0" borderId="28" xfId="0" applyBorder="1"/>
    <xf numFmtId="0" fontId="0" fillId="0" borderId="15" xfId="0" applyBorder="1"/>
    <xf numFmtId="0" fontId="12" fillId="0" borderId="15" xfId="0" applyFont="1" applyBorder="1" applyAlignment="1">
      <alignment horizontal="left" vertical="top" wrapText="1"/>
    </xf>
    <xf numFmtId="0" fontId="12" fillId="0" borderId="28" xfId="0" applyFont="1" applyBorder="1" applyAlignment="1">
      <alignment horizontal="left" vertical="top" wrapText="1"/>
    </xf>
    <xf numFmtId="0" fontId="12" fillId="0" borderId="28" xfId="0" applyFont="1" applyBorder="1" applyAlignment="1">
      <alignment horizontal="right" wrapText="1"/>
    </xf>
    <xf numFmtId="0" fontId="22" fillId="0" borderId="28" xfId="0" applyFont="1" applyBorder="1" applyAlignment="1">
      <alignment horizontal="right" shrinkToFit="1"/>
    </xf>
    <xf numFmtId="4" fontId="22" fillId="0" borderId="28" xfId="0" applyNumberFormat="1" applyFont="1" applyBorder="1" applyAlignment="1">
      <alignment horizontal="right" shrinkToFit="1"/>
    </xf>
    <xf numFmtId="0" fontId="29" fillId="0" borderId="28" xfId="0" applyFont="1" applyBorder="1" applyAlignment="1">
      <alignment horizontal="left" shrinkToFit="1"/>
    </xf>
    <xf numFmtId="3" fontId="22" fillId="0" borderId="28" xfId="0" applyNumberFormat="1" applyFont="1" applyBorder="1" applyAlignment="1">
      <alignment horizontal="right" shrinkToFit="1"/>
    </xf>
    <xf numFmtId="0" fontId="27" fillId="0" borderId="28" xfId="0" applyFont="1" applyBorder="1" applyAlignment="1">
      <alignment horizontal="right" shrinkToFit="1"/>
    </xf>
    <xf numFmtId="3" fontId="22" fillId="0" borderId="29" xfId="0" applyNumberFormat="1" applyFont="1" applyBorder="1" applyAlignment="1">
      <alignment horizontal="right" shrinkToFit="1"/>
    </xf>
    <xf numFmtId="0" fontId="30" fillId="0" borderId="15" xfId="0" applyFont="1" applyBorder="1" applyAlignment="1">
      <alignment horizontal="left" vertical="top" wrapText="1"/>
    </xf>
    <xf numFmtId="0" fontId="30" fillId="0" borderId="28" xfId="0" applyFont="1" applyBorder="1" applyAlignment="1">
      <alignment horizontal="left" vertical="top" wrapText="1"/>
    </xf>
    <xf numFmtId="0" fontId="30" fillId="0" borderId="28" xfId="0" applyFont="1" applyBorder="1" applyAlignment="1">
      <alignment horizontal="right" wrapText="1"/>
    </xf>
    <xf numFmtId="0" fontId="31" fillId="0" borderId="28" xfId="0" applyFont="1" applyBorder="1" applyAlignment="1">
      <alignment horizontal="right" shrinkToFit="1"/>
    </xf>
    <xf numFmtId="4" fontId="31" fillId="0" borderId="28" xfId="0" applyNumberFormat="1" applyFont="1" applyBorder="1" applyAlignment="1">
      <alignment horizontal="left" shrinkToFit="1"/>
    </xf>
    <xf numFmtId="0" fontId="31" fillId="0" borderId="28" xfId="0" applyFont="1" applyBorder="1" applyAlignment="1">
      <alignment horizontal="left" shrinkToFit="1"/>
    </xf>
    <xf numFmtId="4" fontId="31" fillId="0" borderId="28" xfId="0" applyNumberFormat="1" applyFont="1" applyBorder="1" applyAlignment="1">
      <alignment horizontal="right" shrinkToFit="1"/>
    </xf>
    <xf numFmtId="3" fontId="31" fillId="0" borderId="28" xfId="0" applyNumberFormat="1" applyFont="1" applyBorder="1" applyAlignment="1">
      <alignment horizontal="right" shrinkToFit="1"/>
    </xf>
    <xf numFmtId="3" fontId="31" fillId="0" borderId="29" xfId="0" applyNumberFormat="1" applyFont="1" applyBorder="1" applyAlignment="1">
      <alignment horizontal="right" shrinkToFit="1"/>
    </xf>
    <xf numFmtId="9" fontId="31" fillId="0" borderId="28" xfId="0" applyNumberFormat="1" applyFont="1" applyBorder="1" applyAlignment="1">
      <alignment horizontal="right" shrinkToFit="1"/>
    </xf>
    <xf numFmtId="4" fontId="12" fillId="0" borderId="28" xfId="0" applyNumberFormat="1" applyFont="1" applyBorder="1" applyAlignment="1">
      <alignment horizontal="right" vertical="top" shrinkToFit="1"/>
    </xf>
    <xf numFmtId="0" fontId="0" fillId="0" borderId="30" xfId="0" applyBorder="1"/>
    <xf numFmtId="0" fontId="0" fillId="0" borderId="31" xfId="0" applyBorder="1"/>
    <xf numFmtId="0" fontId="33" fillId="0" borderId="30" xfId="0" applyFont="1" applyBorder="1" applyAlignment="1">
      <alignment horizontal="left" vertical="top" wrapText="1"/>
    </xf>
    <xf numFmtId="0" fontId="34" fillId="0" borderId="6" xfId="0" applyFont="1" applyBorder="1" applyAlignment="1">
      <alignment horizontal="left" vertical="top" wrapText="1"/>
    </xf>
    <xf numFmtId="0" fontId="33" fillId="0" borderId="6" xfId="0" applyFont="1" applyBorder="1" applyAlignment="1">
      <alignment horizontal="right" wrapText="1"/>
    </xf>
    <xf numFmtId="0" fontId="34" fillId="0" borderId="6" xfId="0" applyFont="1" applyBorder="1" applyAlignment="1">
      <alignment horizontal="right" shrinkToFit="1"/>
    </xf>
    <xf numFmtId="4" fontId="34" fillId="0" borderId="6" xfId="0" applyNumberFormat="1" applyFont="1" applyBorder="1" applyAlignment="1">
      <alignment horizontal="right" shrinkToFit="1"/>
    </xf>
    <xf numFmtId="0" fontId="29" fillId="0" borderId="6" xfId="0" applyFont="1" applyBorder="1" applyAlignment="1">
      <alignment horizontal="left" shrinkToFit="1"/>
    </xf>
    <xf numFmtId="3" fontId="34" fillId="0" borderId="6" xfId="0" applyNumberFormat="1" applyFont="1" applyBorder="1" applyAlignment="1">
      <alignment horizontal="right" shrinkToFit="1"/>
    </xf>
    <xf numFmtId="0" fontId="27" fillId="0" borderId="6" xfId="0" applyFont="1" applyBorder="1" applyAlignment="1">
      <alignment horizontal="right" shrinkToFit="1"/>
    </xf>
    <xf numFmtId="3" fontId="34" fillId="0" borderId="31" xfId="0" applyNumberFormat="1" applyFont="1" applyBorder="1" applyAlignment="1">
      <alignment horizontal="right" shrinkToFit="1"/>
    </xf>
    <xf numFmtId="49" fontId="33" fillId="0" borderId="6" xfId="0" applyNumberFormat="1" applyFont="1" applyBorder="1" applyAlignment="1">
      <alignment horizontal="left" vertical="top" wrapText="1"/>
    </xf>
    <xf numFmtId="4" fontId="2" fillId="0" borderId="0" xfId="0" applyNumberFormat="1" applyFont="1"/>
    <xf numFmtId="0" fontId="28" fillId="0" borderId="10" xfId="0" applyFont="1" applyBorder="1" applyAlignment="1">
      <alignment horizontal="left" vertical="top"/>
    </xf>
    <xf numFmtId="0" fontId="32" fillId="0" borderId="0" xfId="0" applyFont="1"/>
    <xf numFmtId="0" fontId="28" fillId="0" borderId="6" xfId="0" applyFont="1" applyBorder="1" applyAlignment="1">
      <alignment horizontal="left" vertical="top"/>
    </xf>
    <xf numFmtId="0" fontId="33" fillId="0" borderId="26" xfId="0" applyFont="1" applyBorder="1" applyAlignment="1">
      <alignment horizontal="left" vertical="top" wrapText="1"/>
    </xf>
    <xf numFmtId="49" fontId="33" fillId="0" borderId="10" xfId="0" applyNumberFormat="1" applyFont="1" applyBorder="1" applyAlignment="1">
      <alignment horizontal="left" vertical="top" wrapText="1"/>
    </xf>
    <xf numFmtId="0" fontId="34" fillId="0" borderId="10" xfId="0" applyFont="1" applyBorder="1" applyAlignment="1">
      <alignment horizontal="left" vertical="top" wrapText="1"/>
    </xf>
    <xf numFmtId="0" fontId="33" fillId="0" borderId="10" xfId="0" applyFont="1" applyBorder="1" applyAlignment="1">
      <alignment horizontal="right" wrapText="1"/>
    </xf>
    <xf numFmtId="0" fontId="34" fillId="0" borderId="10" xfId="0" applyFont="1" applyBorder="1" applyAlignment="1">
      <alignment horizontal="right" shrinkToFit="1"/>
    </xf>
    <xf numFmtId="4" fontId="34" fillId="0" borderId="10" xfId="0" applyNumberFormat="1" applyFont="1" applyBorder="1" applyAlignment="1">
      <alignment horizontal="right" shrinkToFit="1"/>
    </xf>
    <xf numFmtId="3" fontId="34" fillId="0" borderId="10" xfId="0" applyNumberFormat="1" applyFont="1" applyBorder="1" applyAlignment="1">
      <alignment horizontal="right" shrinkToFit="1"/>
    </xf>
    <xf numFmtId="3" fontId="34" fillId="0" borderId="27" xfId="0" applyNumberFormat="1" applyFont="1" applyBorder="1" applyAlignment="1">
      <alignment horizontal="right" shrinkToFit="1"/>
    </xf>
    <xf numFmtId="0" fontId="18" fillId="0" borderId="28" xfId="0" applyFont="1" applyBorder="1" applyAlignment="1">
      <alignment vertical="top" shrinkToFit="1"/>
    </xf>
    <xf numFmtId="0" fontId="18" fillId="0" borderId="15" xfId="0" applyFont="1" applyBorder="1" applyAlignment="1">
      <alignment vertical="top" shrinkToFit="1"/>
    </xf>
    <xf numFmtId="0" fontId="35" fillId="0" borderId="32" xfId="0" applyFont="1" applyBorder="1" applyAlignment="1">
      <alignment vertical="top" shrinkToFit="1"/>
    </xf>
    <xf numFmtId="0" fontId="35" fillId="0" borderId="33" xfId="0" applyFont="1" applyBorder="1" applyAlignment="1">
      <alignment vertical="top" shrinkToFit="1"/>
    </xf>
    <xf numFmtId="0" fontId="12" fillId="0" borderId="30" xfId="0" applyFont="1" applyBorder="1" applyAlignment="1">
      <alignment horizontal="left" vertical="top" wrapText="1"/>
    </xf>
    <xf numFmtId="0" fontId="22" fillId="0" borderId="6" xfId="0" applyFont="1" applyBorder="1" applyAlignment="1">
      <alignment horizontal="left" vertical="top" wrapText="1"/>
    </xf>
    <xf numFmtId="0" fontId="12" fillId="0" borderId="6" xfId="0" applyFont="1" applyBorder="1" applyAlignment="1">
      <alignment horizontal="right" wrapText="1"/>
    </xf>
    <xf numFmtId="0" fontId="22" fillId="0" borderId="6" xfId="0" applyFont="1" applyBorder="1" applyAlignment="1">
      <alignment horizontal="right" shrinkToFit="1"/>
    </xf>
    <xf numFmtId="4" fontId="22" fillId="0" borderId="6" xfId="0" applyNumberFormat="1" applyFont="1" applyBorder="1" applyAlignment="1">
      <alignment horizontal="right" shrinkToFit="1"/>
    </xf>
    <xf numFmtId="3" fontId="24" fillId="0" borderId="6" xfId="0" applyNumberFormat="1" applyFont="1" applyBorder="1" applyAlignment="1">
      <alignment horizontal="right" shrinkToFit="1"/>
    </xf>
    <xf numFmtId="3" fontId="24" fillId="0" borderId="31" xfId="0" applyNumberFormat="1" applyFont="1" applyBorder="1" applyAlignment="1">
      <alignment horizontal="right" shrinkToFit="1"/>
    </xf>
    <xf numFmtId="49" fontId="12" fillId="0" borderId="6" xfId="0" applyNumberFormat="1" applyFont="1" applyBorder="1" applyAlignment="1">
      <alignment horizontal="left" vertical="top" wrapText="1"/>
    </xf>
    <xf numFmtId="49" fontId="26" fillId="0" borderId="6" xfId="0" applyNumberFormat="1" applyFont="1" applyBorder="1" applyAlignment="1">
      <alignment horizontal="left" vertical="top" wrapText="1" shrinkToFit="1"/>
    </xf>
    <xf numFmtId="0" fontId="36" fillId="0" borderId="0" xfId="0" applyFont="1"/>
    <xf numFmtId="0" fontId="37" fillId="0" borderId="0" xfId="0" applyFont="1" applyAlignment="1">
      <alignment wrapText="1"/>
    </xf>
    <xf numFmtId="0" fontId="0" fillId="0" borderId="19" xfId="0" applyBorder="1" applyAlignment="1">
      <alignment shrinkToFit="1"/>
    </xf>
    <xf numFmtId="0" fontId="18" fillId="0" borderId="19" xfId="0" applyFont="1" applyBorder="1" applyAlignment="1">
      <alignment shrinkToFit="1"/>
    </xf>
    <xf numFmtId="3" fontId="18" fillId="0" borderId="19" xfId="0" applyNumberFormat="1" applyFont="1" applyBorder="1" applyAlignment="1">
      <alignment shrinkToFit="1"/>
    </xf>
    <xf numFmtId="0" fontId="38" fillId="0" borderId="0" xfId="0" applyFont="1"/>
    <xf numFmtId="0" fontId="39" fillId="0" borderId="0" xfId="0" applyFont="1"/>
    <xf numFmtId="3" fontId="11" fillId="0" borderId="0" xfId="0" applyNumberFormat="1" applyFont="1" applyAlignment="1">
      <alignment shrinkToFit="1"/>
    </xf>
    <xf numFmtId="0" fontId="39" fillId="0" borderId="0" xfId="0" applyFont="1" applyAlignment="1">
      <alignment horizontal="left" indent="1"/>
    </xf>
    <xf numFmtId="0" fontId="40" fillId="0" borderId="0" xfId="0" applyFont="1"/>
    <xf numFmtId="0" fontId="40" fillId="0" borderId="0" xfId="0" applyFont="1" applyAlignment="1">
      <alignment horizontal="left" indent="2"/>
    </xf>
    <xf numFmtId="3" fontId="40" fillId="0" borderId="0" xfId="0" applyNumberFormat="1" applyFont="1" applyAlignment="1">
      <alignment shrinkToFit="1"/>
    </xf>
    <xf numFmtId="0" fontId="39" fillId="0" borderId="0" xfId="0" applyFont="1" applyAlignment="1">
      <alignment horizontal="left" indent="3"/>
    </xf>
    <xf numFmtId="0" fontId="40" fillId="0" borderId="0" xfId="0" applyFont="1" applyAlignment="1">
      <alignment horizontal="left" indent="4"/>
    </xf>
    <xf numFmtId="0" fontId="41" fillId="0" borderId="0" xfId="0" applyFont="1"/>
    <xf numFmtId="0" fontId="41" fillId="0" borderId="0" xfId="0" applyFont="1" applyAlignment="1">
      <alignment horizontal="left" indent="2"/>
    </xf>
    <xf numFmtId="3" fontId="41" fillId="0" borderId="0" xfId="0" applyNumberFormat="1" applyFont="1" applyAlignment="1">
      <alignment shrinkToFit="1"/>
    </xf>
    <xf numFmtId="0" fontId="41" fillId="0" borderId="0" xfId="0" applyFont="1" applyAlignment="1">
      <alignment horizontal="left" indent="4"/>
    </xf>
    <xf numFmtId="0" fontId="32" fillId="0" borderId="0" xfId="0" applyFont="1" applyAlignment="1">
      <alignment horizontal="left" indent="2"/>
    </xf>
    <xf numFmtId="3" fontId="32" fillId="0" borderId="0" xfId="0" applyNumberFormat="1" applyFont="1" applyAlignment="1">
      <alignment shrinkToFit="1"/>
    </xf>
    <xf numFmtId="0" fontId="32" fillId="0" borderId="0" xfId="0" applyFont="1" applyAlignment="1">
      <alignment horizontal="left" indent="3"/>
    </xf>
    <xf numFmtId="0" fontId="32" fillId="0" borderId="0" xfId="0" applyFont="1" applyAlignment="1">
      <alignment horizontal="left" indent="4"/>
    </xf>
    <xf numFmtId="0" fontId="32" fillId="0" borderId="0" xfId="0" applyFont="1" applyAlignment="1">
      <alignment horizontal="left" indent="6"/>
    </xf>
    <xf numFmtId="0" fontId="38" fillId="0" borderId="0" xfId="0" applyFont="1" applyAlignment="1">
      <alignment horizontal="left" indent="2"/>
    </xf>
    <xf numFmtId="3" fontId="38" fillId="0" borderId="0" xfId="0" applyNumberFormat="1" applyFont="1" applyAlignment="1">
      <alignment shrinkToFit="1"/>
    </xf>
    <xf numFmtId="0" fontId="42" fillId="0" borderId="0" xfId="0" applyFont="1"/>
    <xf numFmtId="3" fontId="42" fillId="0" borderId="0" xfId="0" applyNumberFormat="1" applyFont="1" applyAlignment="1">
      <alignment shrinkToFit="1"/>
    </xf>
    <xf numFmtId="0" fontId="43" fillId="0" borderId="0" xfId="0" applyFont="1"/>
    <xf numFmtId="3" fontId="43" fillId="0" borderId="0" xfId="0" applyNumberFormat="1" applyFont="1" applyAlignment="1">
      <alignment shrinkToFit="1"/>
    </xf>
    <xf numFmtId="0" fontId="44" fillId="0" borderId="0" xfId="0" applyFont="1" applyAlignment="1">
      <alignment horizontal="left" indent="1"/>
    </xf>
    <xf numFmtId="0" fontId="44" fillId="0" borderId="0" xfId="0" applyFont="1"/>
    <xf numFmtId="0" fontId="43" fillId="0" borderId="0" xfId="0" applyFont="1" applyAlignment="1">
      <alignment horizontal="left" indent="2"/>
    </xf>
    <xf numFmtId="0" fontId="43" fillId="0" borderId="0" xfId="0" applyFont="1" applyAlignment="1">
      <alignment horizontal="left" indent="4"/>
    </xf>
    <xf numFmtId="0" fontId="11" fillId="0" borderId="0" xfId="0" applyFont="1" applyAlignment="1">
      <alignment horizontal="left" indent="2"/>
    </xf>
    <xf numFmtId="3" fontId="18" fillId="0" borderId="0" xfId="0" applyNumberFormat="1" applyFont="1" applyAlignment="1">
      <alignment shrinkToFit="1"/>
    </xf>
    <xf numFmtId="0" fontId="11" fillId="0" borderId="0" xfId="0" applyFont="1" applyAlignment="1">
      <alignment horizontal="left" indent="1"/>
    </xf>
    <xf numFmtId="4" fontId="11" fillId="0" borderId="0" xfId="0" applyNumberFormat="1" applyFont="1" applyAlignment="1">
      <alignment shrinkToFit="1"/>
    </xf>
    <xf numFmtId="0" fontId="12" fillId="0" borderId="16" xfId="0" applyFont="1" applyBorder="1" applyAlignment="1">
      <alignment horizontal="left" vertical="top" wrapText="1"/>
    </xf>
    <xf numFmtId="0" fontId="12" fillId="0" borderId="39" xfId="0" applyFont="1" applyBorder="1" applyAlignment="1">
      <alignment horizontal="left" vertical="top" wrapText="1"/>
    </xf>
    <xf numFmtId="0" fontId="12" fillId="0" borderId="39" xfId="0" applyFont="1" applyBorder="1" applyAlignment="1">
      <alignment horizontal="right" wrapText="1"/>
    </xf>
    <xf numFmtId="0" fontId="22" fillId="0" borderId="39" xfId="0" applyFont="1" applyBorder="1" applyAlignment="1">
      <alignment horizontal="right" shrinkToFit="1"/>
    </xf>
    <xf numFmtId="4" fontId="22" fillId="0" borderId="39" xfId="0" applyNumberFormat="1" applyFont="1" applyBorder="1" applyAlignment="1">
      <alignment horizontal="right" shrinkToFit="1"/>
    </xf>
    <xf numFmtId="0" fontId="29" fillId="0" borderId="39" xfId="0" applyFont="1" applyBorder="1" applyAlignment="1">
      <alignment horizontal="left" shrinkToFit="1"/>
    </xf>
    <xf numFmtId="4" fontId="12" fillId="0" borderId="39" xfId="0" applyNumberFormat="1" applyFont="1" applyBorder="1" applyAlignment="1">
      <alignment horizontal="right" vertical="top" shrinkToFit="1"/>
    </xf>
    <xf numFmtId="0" fontId="27" fillId="0" borderId="39" xfId="0" applyFont="1" applyBorder="1" applyAlignment="1">
      <alignment horizontal="right" shrinkToFit="1"/>
    </xf>
    <xf numFmtId="3" fontId="22" fillId="0" borderId="40" xfId="0" applyNumberFormat="1" applyFont="1" applyBorder="1" applyAlignment="1">
      <alignment horizontal="right" shrinkToFit="1"/>
    </xf>
    <xf numFmtId="0" fontId="11" fillId="0" borderId="0" xfId="0" applyFont="1" applyAlignment="1">
      <alignment horizontal="left"/>
    </xf>
    <xf numFmtId="4" fontId="18" fillId="0" borderId="0" xfId="0" applyNumberFormat="1" applyFont="1" applyAlignment="1">
      <alignment shrinkToFit="1"/>
    </xf>
    <xf numFmtId="0" fontId="12" fillId="0" borderId="0" xfId="0" applyFont="1" applyAlignment="1">
      <alignment horizontal="left"/>
    </xf>
    <xf numFmtId="0" fontId="12" fillId="0" borderId="9" xfId="0" applyFont="1" applyBorder="1" applyAlignment="1">
      <alignment horizontal="left"/>
    </xf>
    <xf numFmtId="0" fontId="12" fillId="0" borderId="0" xfId="0" applyFont="1" applyAlignment="1">
      <alignment wrapText="1"/>
    </xf>
    <xf numFmtId="0" fontId="45" fillId="0" borderId="0" xfId="0" applyFont="1" applyAlignment="1">
      <alignment horizontal="left"/>
    </xf>
    <xf numFmtId="0" fontId="45" fillId="0" borderId="0" xfId="0" applyFont="1"/>
    <xf numFmtId="4" fontId="17" fillId="0" borderId="0" xfId="0" applyNumberFormat="1" applyFont="1"/>
    <xf numFmtId="0" fontId="12" fillId="0" borderId="9" xfId="0" applyFont="1" applyBorder="1" applyAlignment="1">
      <alignment horizontal="left" wrapText="1"/>
    </xf>
    <xf numFmtId="0" fontId="21" fillId="0" borderId="0" xfId="0" applyFont="1" applyAlignment="1">
      <alignment wrapText="1"/>
    </xf>
    <xf numFmtId="0" fontId="22" fillId="0" borderId="2" xfId="0" applyFont="1" applyBorder="1" applyAlignment="1">
      <alignment horizontal="center"/>
    </xf>
    <xf numFmtId="0" fontId="22" fillId="0" borderId="10" xfId="0" applyFont="1" applyBorder="1" applyAlignment="1">
      <alignment horizontal="center"/>
    </xf>
    <xf numFmtId="0" fontId="22" fillId="0" borderId="1" xfId="0" applyFont="1" applyBorder="1" applyAlignment="1">
      <alignment horizontal="center"/>
    </xf>
    <xf numFmtId="0" fontId="22" fillId="0" borderId="28" xfId="0" applyFont="1" applyBorder="1" applyAlignment="1">
      <alignment horizontal="center"/>
    </xf>
    <xf numFmtId="0" fontId="47" fillId="0" borderId="0" xfId="0" applyFont="1"/>
    <xf numFmtId="0" fontId="18" fillId="0" borderId="0" xfId="0" applyFont="1" applyAlignment="1">
      <alignment horizontal="left" vertical="top"/>
    </xf>
    <xf numFmtId="4" fontId="18" fillId="0" borderId="0" xfId="0" applyNumberFormat="1" applyFont="1" applyAlignment="1">
      <alignment horizontal="right" vertical="top" shrinkToFit="1"/>
    </xf>
    <xf numFmtId="0" fontId="0" fillId="0" borderId="6" xfId="0" applyFill="1" applyBorder="1"/>
    <xf numFmtId="0" fontId="18" fillId="0" borderId="6" xfId="0" applyFont="1" applyFill="1" applyBorder="1" applyAlignment="1">
      <alignment horizontal="left" vertical="top"/>
    </xf>
    <xf numFmtId="4" fontId="18" fillId="0" borderId="6" xfId="0" applyNumberFormat="1" applyFont="1" applyFill="1" applyBorder="1" applyAlignment="1">
      <alignment horizontal="right" vertical="top" shrinkToFit="1"/>
    </xf>
    <xf numFmtId="0" fontId="18" fillId="0" borderId="6" xfId="0" applyFont="1" applyFill="1" applyBorder="1"/>
    <xf numFmtId="0" fontId="22" fillId="0" borderId="6" xfId="0" applyFont="1" applyFill="1" applyBorder="1" applyAlignment="1">
      <alignment horizontal="center" vertical="top" shrinkToFit="1"/>
    </xf>
    <xf numFmtId="0" fontId="22" fillId="0" borderId="6" xfId="0" applyFont="1" applyFill="1" applyBorder="1" applyAlignment="1">
      <alignment horizontal="left" vertical="top" wrapText="1"/>
    </xf>
    <xf numFmtId="0" fontId="22" fillId="0" borderId="6" xfId="0" applyFont="1" applyFill="1" applyBorder="1" applyAlignment="1">
      <alignment horizontal="right" shrinkToFit="1"/>
    </xf>
    <xf numFmtId="4" fontId="22" fillId="0" borderId="6" xfId="0" applyNumberFormat="1" applyFont="1" applyFill="1" applyBorder="1" applyAlignment="1">
      <alignment horizontal="right" shrinkToFit="1"/>
    </xf>
    <xf numFmtId="0" fontId="34" fillId="0" borderId="6" xfId="0" applyFont="1" applyFill="1" applyBorder="1" applyAlignment="1">
      <alignment horizontal="left" vertical="top" wrapText="1"/>
    </xf>
    <xf numFmtId="0" fontId="48" fillId="0" borderId="0" xfId="0" applyFont="1" applyAlignment="1">
      <alignment horizontal="left"/>
    </xf>
    <xf numFmtId="0" fontId="48" fillId="0" borderId="0" xfId="0" applyFont="1"/>
    <xf numFmtId="0" fontId="31" fillId="0" borderId="6" xfId="0" applyFont="1" applyFill="1" applyBorder="1" applyAlignment="1">
      <alignment horizontal="left" vertical="top" wrapText="1"/>
    </xf>
    <xf numFmtId="0" fontId="0" fillId="0" borderId="10" xfId="0" applyFill="1" applyBorder="1"/>
    <xf numFmtId="0" fontId="18" fillId="0" borderId="10" xfId="0" applyFont="1" applyFill="1" applyBorder="1" applyAlignment="1">
      <alignment horizontal="left" vertical="top"/>
    </xf>
    <xf numFmtId="4" fontId="18" fillId="0" borderId="10" xfId="0" applyNumberFormat="1" applyFont="1" applyFill="1" applyBorder="1" applyAlignment="1">
      <alignment horizontal="right" vertical="top" shrinkToFit="1"/>
    </xf>
    <xf numFmtId="0" fontId="0" fillId="0" borderId="8" xfId="0" applyBorder="1"/>
    <xf numFmtId="0" fontId="18" fillId="0" borderId="0" xfId="0" applyFont="1" applyAlignment="1">
      <alignment horizontal="left" vertical="top" indent="1"/>
    </xf>
    <xf numFmtId="0" fontId="50" fillId="0" borderId="0" xfId="0" applyFont="1" applyAlignment="1">
      <alignment wrapText="1"/>
    </xf>
    <xf numFmtId="0" fontId="2" fillId="0" borderId="0" xfId="0" applyNumberFormat="1" applyFont="1"/>
    <xf numFmtId="0" fontId="0" fillId="0" borderId="0" xfId="0" applyNumberFormat="1"/>
    <xf numFmtId="0" fontId="51" fillId="0" borderId="6" xfId="0" applyFont="1" applyFill="1" applyBorder="1" applyAlignment="1">
      <alignment horizontal="center" vertical="top" shrinkToFit="1"/>
    </xf>
    <xf numFmtId="0" fontId="51" fillId="0" borderId="6" xfId="0" applyFont="1" applyFill="1" applyBorder="1" applyAlignment="1">
      <alignment horizontal="left" vertical="top" wrapText="1"/>
    </xf>
    <xf numFmtId="0" fontId="51" fillId="0" borderId="6" xfId="0" applyFont="1" applyFill="1" applyBorder="1" applyAlignment="1">
      <alignment horizontal="right" shrinkToFit="1"/>
    </xf>
    <xf numFmtId="0" fontId="51" fillId="0" borderId="6" xfId="0" applyFont="1" applyFill="1" applyBorder="1"/>
    <xf numFmtId="0" fontId="34" fillId="0" borderId="6" xfId="0" applyFont="1" applyFill="1" applyBorder="1" applyAlignment="1">
      <alignment horizontal="center" vertical="top" shrinkToFit="1"/>
    </xf>
    <xf numFmtId="0" fontId="34" fillId="0" borderId="6" xfId="0" applyFont="1" applyFill="1" applyBorder="1" applyAlignment="1">
      <alignment horizontal="left" vertical="top" wrapText="1" indent="1"/>
    </xf>
    <xf numFmtId="0" fontId="34" fillId="0" borderId="6" xfId="0" applyFont="1" applyFill="1" applyBorder="1" applyAlignment="1">
      <alignment horizontal="right" shrinkToFit="1"/>
    </xf>
    <xf numFmtId="0" fontId="31" fillId="0" borderId="6" xfId="0" applyFont="1" applyFill="1" applyBorder="1" applyAlignment="1">
      <alignment horizontal="right" shrinkToFit="1"/>
    </xf>
    <xf numFmtId="0" fontId="34" fillId="0" borderId="6" xfId="0" applyFont="1" applyFill="1" applyBorder="1"/>
    <xf numFmtId="0" fontId="52" fillId="0" borderId="0" xfId="0" applyFont="1" applyProtection="1"/>
    <xf numFmtId="0" fontId="52" fillId="0" borderId="0" xfId="0" applyFont="1" applyAlignment="1" applyProtection="1">
      <alignment horizontal="center"/>
    </xf>
    <xf numFmtId="0" fontId="52" fillId="0" borderId="0" xfId="1" applyFont="1" applyProtection="1"/>
    <xf numFmtId="0" fontId="52" fillId="0" borderId="9" xfId="0" applyFont="1" applyBorder="1" applyAlignment="1" applyProtection="1">
      <alignment horizontal="center"/>
    </xf>
    <xf numFmtId="2" fontId="52" fillId="0" borderId="9" xfId="0" applyNumberFormat="1" applyFont="1" applyBorder="1" applyProtection="1"/>
    <xf numFmtId="2" fontId="53" fillId="0" borderId="0" xfId="0" applyNumberFormat="1" applyFont="1" applyAlignment="1" applyProtection="1">
      <alignment horizontal="right"/>
    </xf>
    <xf numFmtId="0" fontId="52" fillId="0" borderId="0" xfId="0" applyFont="1" applyBorder="1" applyAlignment="1" applyProtection="1">
      <alignment horizontal="center"/>
    </xf>
    <xf numFmtId="2" fontId="52" fillId="0" borderId="0" xfId="0" applyNumberFormat="1" applyFont="1" applyBorder="1" applyProtection="1"/>
    <xf numFmtId="0" fontId="52" fillId="0" borderId="0" xfId="1" applyFont="1" applyAlignment="1" applyProtection="1">
      <alignment horizontal="center"/>
    </xf>
    <xf numFmtId="0" fontId="52" fillId="0" borderId="0" xfId="1" applyFont="1" applyBorder="1" applyAlignment="1" applyProtection="1">
      <alignment horizontal="center"/>
    </xf>
    <xf numFmtId="2" fontId="52" fillId="0" borderId="0" xfId="1" applyNumberFormat="1" applyFont="1" applyBorder="1" applyProtection="1"/>
    <xf numFmtId="2" fontId="53" fillId="0" borderId="0" xfId="1" applyNumberFormat="1" applyFont="1" applyBorder="1" applyAlignment="1" applyProtection="1">
      <alignment horizontal="right"/>
    </xf>
    <xf numFmtId="0" fontId="53" fillId="0" borderId="0" xfId="1" applyFont="1" applyProtection="1"/>
    <xf numFmtId="0" fontId="53" fillId="0" borderId="0" xfId="1" applyFont="1" applyAlignment="1" applyProtection="1">
      <alignment horizontal="center"/>
    </xf>
    <xf numFmtId="0" fontId="53" fillId="0" borderId="0" xfId="1" applyFont="1" applyAlignment="1" applyProtection="1"/>
    <xf numFmtId="0" fontId="54" fillId="0" borderId="0" xfId="1" applyFont="1" applyAlignment="1" applyProtection="1"/>
    <xf numFmtId="2" fontId="53" fillId="0" borderId="0" xfId="1" applyNumberFormat="1" applyFont="1" applyProtection="1"/>
    <xf numFmtId="2" fontId="53" fillId="0" borderId="0" xfId="1" applyNumberFormat="1" applyFont="1" applyBorder="1" applyProtection="1"/>
    <xf numFmtId="0" fontId="55" fillId="0" borderId="0" xfId="1" applyFont="1" applyAlignment="1" applyProtection="1">
      <alignment vertical="center" wrapText="1"/>
    </xf>
    <xf numFmtId="0" fontId="55" fillId="0" borderId="0" xfId="1" applyFont="1" applyBorder="1" applyAlignment="1" applyProtection="1">
      <alignment horizontal="center" vertical="center" wrapText="1"/>
    </xf>
    <xf numFmtId="0" fontId="56" fillId="0" borderId="0" xfId="1" applyFont="1" applyAlignment="1" applyProtection="1">
      <alignment vertical="center" wrapText="1"/>
    </xf>
    <xf numFmtId="0" fontId="57" fillId="0" borderId="0" xfId="1" applyFont="1" applyProtection="1"/>
    <xf numFmtId="2" fontId="54" fillId="0" borderId="0" xfId="1" applyNumberFormat="1" applyFont="1" applyBorder="1" applyAlignment="1" applyProtection="1">
      <alignment horizontal="left" vertical="center" wrapText="1"/>
      <protection locked="0"/>
    </xf>
    <xf numFmtId="0" fontId="54" fillId="0" borderId="0" xfId="1" applyFont="1" applyBorder="1" applyAlignment="1" applyProtection="1">
      <alignment horizontal="left" vertical="center" wrapText="1"/>
      <protection locked="0"/>
    </xf>
    <xf numFmtId="0" fontId="58" fillId="0" borderId="0" xfId="1" applyFont="1" applyProtection="1"/>
    <xf numFmtId="0" fontId="59" fillId="0" borderId="0" xfId="1" applyFont="1" applyProtection="1"/>
    <xf numFmtId="2" fontId="61" fillId="0" borderId="0" xfId="1" applyNumberFormat="1" applyFont="1" applyAlignment="1" applyProtection="1">
      <alignment horizontal="center"/>
      <protection locked="0"/>
    </xf>
    <xf numFmtId="2" fontId="60" fillId="0" borderId="0" xfId="1" applyNumberFormat="1" applyFont="1" applyProtection="1">
      <protection locked="0"/>
    </xf>
    <xf numFmtId="0" fontId="62" fillId="0" borderId="0" xfId="1" applyFont="1" applyProtection="1"/>
    <xf numFmtId="0" fontId="63" fillId="0" borderId="0" xfId="1" applyFont="1" applyProtection="1"/>
    <xf numFmtId="0" fontId="60" fillId="0" borderId="0" xfId="1" applyFont="1" applyBorder="1" applyAlignment="1" applyProtection="1">
      <alignment horizontal="left"/>
      <protection locked="0"/>
    </xf>
    <xf numFmtId="0" fontId="64" fillId="0" borderId="0" xfId="1" applyFont="1" applyBorder="1" applyAlignment="1" applyProtection="1">
      <alignment horizontal="left"/>
      <protection locked="0"/>
    </xf>
    <xf numFmtId="2" fontId="65" fillId="0" borderId="0" xfId="1" applyNumberFormat="1" applyFont="1" applyAlignment="1" applyProtection="1">
      <alignment horizontal="center"/>
      <protection locked="0"/>
    </xf>
    <xf numFmtId="2" fontId="64" fillId="0" borderId="0" xfId="1" applyNumberFormat="1" applyFont="1" applyProtection="1">
      <protection locked="0"/>
    </xf>
    <xf numFmtId="0" fontId="60" fillId="0" borderId="0" xfId="0" applyFont="1" applyBorder="1" applyAlignment="1" applyProtection="1">
      <alignment horizontal="left"/>
      <protection locked="0"/>
    </xf>
    <xf numFmtId="0" fontId="66" fillId="0" borderId="0" xfId="1" applyFont="1" applyProtection="1"/>
    <xf numFmtId="0" fontId="67" fillId="0" borderId="0" xfId="1" applyFont="1" applyProtection="1"/>
    <xf numFmtId="0" fontId="61" fillId="0" borderId="0" xfId="1" applyFont="1" applyAlignment="1" applyProtection="1">
      <alignment horizontal="center"/>
      <protection locked="0"/>
    </xf>
    <xf numFmtId="2" fontId="61" fillId="0" borderId="0" xfId="1" applyNumberFormat="1" applyFont="1" applyProtection="1">
      <protection locked="0"/>
    </xf>
    <xf numFmtId="0" fontId="61" fillId="0" borderId="0" xfId="0" applyNumberFormat="1" applyFont="1" applyFill="1" applyBorder="1" applyAlignment="1" applyProtection="1">
      <alignment vertical="top" wrapText="1"/>
    </xf>
    <xf numFmtId="0" fontId="60" fillId="0" borderId="0" xfId="2" applyFont="1" applyBorder="1" applyAlignment="1" applyProtection="1">
      <alignment wrapText="1"/>
      <protection locked="0"/>
    </xf>
    <xf numFmtId="0" fontId="58" fillId="0" borderId="0" xfId="1" applyFont="1" applyAlignment="1" applyProtection="1">
      <alignment horizontal="right"/>
    </xf>
    <xf numFmtId="0" fontId="61" fillId="0" borderId="0" xfId="1" applyFont="1" applyBorder="1" applyAlignment="1" applyProtection="1">
      <alignment horizontal="left"/>
      <protection locked="0"/>
    </xf>
    <xf numFmtId="0" fontId="66" fillId="0" borderId="0" xfId="1" applyFont="1" applyAlignment="1" applyProtection="1">
      <alignment vertical="top"/>
    </xf>
    <xf numFmtId="0" fontId="67" fillId="0" borderId="0" xfId="1" applyFont="1" applyAlignment="1" applyProtection="1">
      <alignment vertical="top"/>
    </xf>
    <xf numFmtId="0" fontId="58" fillId="0" borderId="0" xfId="1" applyFont="1" applyAlignment="1" applyProtection="1">
      <alignment horizontal="right" vertical="top"/>
    </xf>
    <xf numFmtId="2" fontId="61" fillId="0" borderId="0" xfId="1" applyNumberFormat="1" applyFont="1" applyFill="1" applyBorder="1" applyAlignment="1" applyProtection="1">
      <alignment vertical="top"/>
    </xf>
    <xf numFmtId="2" fontId="61" fillId="0" borderId="0" xfId="1" applyNumberFormat="1" applyFont="1" applyAlignment="1" applyProtection="1">
      <alignment vertical="top"/>
    </xf>
    <xf numFmtId="0" fontId="61" fillId="0" borderId="0" xfId="1" applyNumberFormat="1" applyFont="1" applyFill="1" applyBorder="1" applyAlignment="1" applyProtection="1">
      <alignment vertical="top"/>
    </xf>
    <xf numFmtId="0" fontId="61" fillId="0" borderId="0" xfId="1" applyNumberFormat="1" applyFont="1" applyFill="1" applyBorder="1" applyAlignment="1" applyProtection="1">
      <alignment horizontal="left" vertical="top"/>
    </xf>
    <xf numFmtId="2" fontId="61" fillId="0" borderId="0" xfId="1" applyNumberFormat="1" applyFont="1" applyFill="1" applyBorder="1" applyAlignment="1" applyProtection="1">
      <alignment horizontal="left" vertical="top"/>
    </xf>
    <xf numFmtId="2" fontId="61" fillId="0" borderId="0" xfId="1" applyNumberFormat="1" applyFont="1" applyAlignment="1" applyProtection="1">
      <alignment horizontal="left" vertical="top"/>
    </xf>
    <xf numFmtId="0" fontId="58" fillId="0" borderId="0" xfId="1" applyFont="1" applyAlignment="1" applyProtection="1">
      <alignment vertical="top"/>
    </xf>
    <xf numFmtId="49" fontId="58" fillId="0" borderId="0" xfId="1" applyNumberFormat="1" applyFont="1" applyAlignment="1" applyProtection="1">
      <alignment horizontal="right" vertical="top"/>
    </xf>
    <xf numFmtId="0" fontId="68" fillId="0" borderId="0" xfId="1" applyFont="1" applyAlignment="1" applyProtection="1">
      <alignment vertical="top"/>
    </xf>
    <xf numFmtId="49" fontId="69" fillId="0" borderId="0" xfId="1" applyNumberFormat="1" applyFont="1" applyAlignment="1" applyProtection="1">
      <alignment horizontal="right" vertical="top"/>
    </xf>
    <xf numFmtId="0" fontId="67" fillId="0" borderId="0" xfId="1" applyFont="1" applyBorder="1" applyProtection="1"/>
    <xf numFmtId="0" fontId="66" fillId="0" borderId="0" xfId="1" applyFont="1" applyBorder="1" applyAlignment="1" applyProtection="1">
      <alignment horizontal="center"/>
    </xf>
    <xf numFmtId="2" fontId="66" fillId="0" borderId="0" xfId="1" applyNumberFormat="1" applyFont="1" applyBorder="1" applyProtection="1"/>
    <xf numFmtId="0" fontId="66" fillId="0" borderId="0" xfId="1" applyFont="1" applyBorder="1" applyProtection="1"/>
    <xf numFmtId="0" fontId="61" fillId="0" borderId="0" xfId="1" applyFont="1" applyBorder="1" applyAlignment="1" applyProtection="1">
      <alignment horizontal="center"/>
    </xf>
    <xf numFmtId="2" fontId="61" fillId="0" borderId="0" xfId="1" applyNumberFormat="1" applyFont="1" applyProtection="1"/>
    <xf numFmtId="2" fontId="66" fillId="0" borderId="0" xfId="1" applyNumberFormat="1" applyFont="1" applyProtection="1"/>
    <xf numFmtId="0" fontId="0" fillId="0" borderId="0" xfId="0" applyAlignment="1">
      <alignment horizontal="center" wrapText="1"/>
    </xf>
    <xf numFmtId="0" fontId="13" fillId="0" borderId="0" xfId="0" applyFont="1"/>
    <xf numFmtId="0" fontId="11" fillId="0" borderId="0" xfId="0" applyFont="1" applyAlignment="1">
      <alignment horizontal="center" wrapText="1"/>
    </xf>
    <xf numFmtId="0" fontId="11" fillId="0" borderId="0" xfId="0" applyFont="1" applyBorder="1" applyAlignment="1">
      <alignment horizontal="left" vertical="top" wrapText="1"/>
    </xf>
    <xf numFmtId="0" fontId="0" fillId="0" borderId="0" xfId="0" applyBorder="1" applyAlignment="1">
      <alignment horizontal="left" vertical="top" wrapText="1"/>
    </xf>
    <xf numFmtId="0" fontId="11" fillId="0" borderId="3" xfId="0" applyFont="1" applyBorder="1" applyAlignment="1">
      <alignment horizontal="left" vertical="top" wrapText="1"/>
    </xf>
    <xf numFmtId="0" fontId="0" fillId="0" borderId="3" xfId="0" applyBorder="1" applyAlignment="1">
      <alignment horizontal="left" vertical="top" wrapText="1"/>
    </xf>
    <xf numFmtId="0" fontId="11" fillId="0" borderId="5" xfId="0" applyFont="1" applyBorder="1" applyAlignment="1">
      <alignment horizontal="left" vertical="top" wrapText="1"/>
    </xf>
    <xf numFmtId="0" fontId="0" fillId="0" borderId="5" xfId="0" applyBorder="1" applyAlignment="1">
      <alignment horizontal="left" vertical="top" wrapText="1"/>
    </xf>
    <xf numFmtId="0" fontId="49" fillId="0" borderId="6" xfId="0" applyFont="1" applyFill="1" applyBorder="1" applyAlignment="1">
      <alignment horizontal="left" wrapText="1"/>
    </xf>
    <xf numFmtId="0" fontId="0" fillId="0" borderId="6" xfId="0" applyFill="1" applyBorder="1" applyAlignment="1">
      <alignment horizontal="left" wrapText="1"/>
    </xf>
    <xf numFmtId="0" fontId="20" fillId="0" borderId="0" xfId="0" applyFont="1" applyAlignment="1">
      <alignment horizontal="center" wrapText="1"/>
    </xf>
    <xf numFmtId="0" fontId="18" fillId="0" borderId="0" xfId="0" applyFont="1" applyAlignment="1">
      <alignment horizontal="center" wrapText="1"/>
    </xf>
    <xf numFmtId="0" fontId="46" fillId="0" borderId="0" xfId="0" applyFont="1" applyAlignment="1">
      <alignment horizontal="left"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49" fillId="0" borderId="2" xfId="0" applyFont="1" applyBorder="1" applyAlignment="1">
      <alignment horizontal="left" wrapText="1"/>
    </xf>
    <xf numFmtId="0" fontId="0" fillId="0" borderId="3" xfId="0" applyBorder="1" applyAlignment="1">
      <alignment horizontal="left" wrapText="1"/>
    </xf>
    <xf numFmtId="0" fontId="0" fillId="0" borderId="8" xfId="0" applyBorder="1" applyAlignment="1">
      <alignment horizontal="left" wrapText="1"/>
    </xf>
    <xf numFmtId="0" fontId="49" fillId="0" borderId="6" xfId="0" applyFont="1" applyFill="1" applyBorder="1" applyAlignment="1">
      <alignment horizontal="left" wrapText="1" indent="1"/>
    </xf>
    <xf numFmtId="0" fontId="0" fillId="0" borderId="6" xfId="0" applyFill="1" applyBorder="1" applyAlignment="1">
      <alignment horizontal="left" wrapText="1" indent="1"/>
    </xf>
    <xf numFmtId="0" fontId="12" fillId="0" borderId="9" xfId="0" applyFont="1" applyBorder="1" applyAlignment="1">
      <alignment horizontal="left" wrapText="1"/>
    </xf>
    <xf numFmtId="0" fontId="48" fillId="0" borderId="3" xfId="0" applyFont="1" applyBorder="1" applyAlignment="1">
      <alignment horizontal="center"/>
    </xf>
    <xf numFmtId="0" fontId="61" fillId="0" borderId="0" xfId="1" applyNumberFormat="1" applyFont="1" applyFill="1" applyBorder="1" applyAlignment="1" applyProtection="1">
      <alignment horizontal="left" vertical="top"/>
    </xf>
    <xf numFmtId="0" fontId="61" fillId="0" borderId="0" xfId="1" applyNumberFormat="1" applyFont="1" applyFill="1" applyBorder="1" applyAlignment="1" applyProtection="1">
      <alignment horizontal="left" vertical="top" wrapText="1"/>
    </xf>
    <xf numFmtId="0" fontId="61" fillId="0" borderId="0" xfId="1" applyNumberFormat="1" applyFont="1" applyFill="1" applyBorder="1" applyAlignment="1" applyProtection="1">
      <alignment horizontal="justify" vertical="top"/>
    </xf>
    <xf numFmtId="0" fontId="60" fillId="0" borderId="0" xfId="1" applyFont="1" applyBorder="1" applyAlignment="1" applyProtection="1">
      <alignment horizontal="left" wrapText="1"/>
      <protection locked="0"/>
    </xf>
    <xf numFmtId="0" fontId="60" fillId="0" borderId="0" xfId="2" applyFont="1" applyBorder="1" applyAlignment="1" applyProtection="1">
      <alignment horizontal="left" wrapText="1"/>
      <protection locked="0"/>
    </xf>
    <xf numFmtId="2" fontId="54" fillId="0" borderId="0" xfId="1" applyNumberFormat="1" applyFont="1" applyBorder="1" applyAlignment="1" applyProtection="1">
      <alignment horizontal="center"/>
    </xf>
    <xf numFmtId="2" fontId="53" fillId="0" borderId="0" xfId="0" applyNumberFormat="1" applyFont="1" applyAlignment="1" applyProtection="1">
      <alignment horizontal="right"/>
    </xf>
    <xf numFmtId="0" fontId="54" fillId="0" borderId="0" xfId="1" applyFont="1" applyAlignment="1" applyProtection="1">
      <alignment horizontal="center"/>
    </xf>
    <xf numFmtId="0" fontId="24" fillId="0" borderId="0" xfId="1" applyFont="1" applyAlignment="1">
      <alignment horizontal="left" vertical="top" wrapText="1"/>
    </xf>
    <xf numFmtId="0" fontId="53" fillId="0" borderId="0" xfId="1" applyFont="1" applyAlignment="1" applyProtection="1">
      <alignment horizontal="left" wrapText="1"/>
    </xf>
    <xf numFmtId="0" fontId="56" fillId="0" borderId="0" xfId="1" applyFont="1" applyBorder="1" applyAlignment="1" applyProtection="1">
      <alignment horizontal="left" wrapText="1"/>
    </xf>
    <xf numFmtId="0" fontId="54" fillId="0" borderId="0" xfId="1" applyFont="1" applyBorder="1" applyAlignment="1" applyProtection="1">
      <alignment horizontal="left" vertical="center" wrapText="1"/>
      <protection locked="0"/>
    </xf>
    <xf numFmtId="0" fontId="53" fillId="0" borderId="0" xfId="0" applyFont="1" applyAlignment="1" applyProtection="1">
      <alignment horizontal="center"/>
    </xf>
    <xf numFmtId="0" fontId="36" fillId="0" borderId="0" xfId="0" applyFont="1" applyAlignment="1">
      <alignment horizontal="left" vertical="top" wrapText="1"/>
    </xf>
    <xf numFmtId="0" fontId="14" fillId="0" borderId="11" xfId="0" applyFont="1" applyBorder="1" applyAlignment="1">
      <alignment horizontal="center" vertical="top" wrapText="1"/>
    </xf>
    <xf numFmtId="0" fontId="14" fillId="0" borderId="14" xfId="0" applyFont="1" applyBorder="1" applyAlignment="1">
      <alignment horizontal="center" vertical="top" wrapText="1"/>
    </xf>
    <xf numFmtId="0" fontId="12" fillId="0" borderId="11" xfId="0" applyFont="1" applyBorder="1" applyAlignment="1">
      <alignment horizontal="center" vertical="top" wrapText="1"/>
    </xf>
    <xf numFmtId="0" fontId="12" fillId="0" borderId="14" xfId="0" applyFont="1" applyBorder="1" applyAlignment="1">
      <alignment horizontal="center" vertical="top" wrapText="1"/>
    </xf>
    <xf numFmtId="0" fontId="12" fillId="0" borderId="17" xfId="0" applyFont="1" applyBorder="1" applyAlignment="1">
      <alignment horizontal="center" vertical="top" wrapText="1"/>
    </xf>
    <xf numFmtId="0" fontId="12" fillId="0" borderId="18" xfId="0" applyFont="1" applyBorder="1" applyAlignment="1">
      <alignment horizontal="center" vertical="top" wrapText="1"/>
    </xf>
    <xf numFmtId="0" fontId="12" fillId="0" borderId="41" xfId="0" applyFont="1" applyBorder="1" applyAlignment="1">
      <alignment horizontal="center" vertical="top" wrapText="1"/>
    </xf>
    <xf numFmtId="0" fontId="25" fillId="0" borderId="0" xfId="0" applyFont="1" applyAlignment="1">
      <alignment horizontal="right" vertical="top" wrapText="1"/>
    </xf>
    <xf numFmtId="0" fontId="25" fillId="0" borderId="0" xfId="0" applyFont="1" applyAlignment="1">
      <alignment horizontal="left" vertical="top" wrapText="1"/>
    </xf>
    <xf numFmtId="49" fontId="11" fillId="0" borderId="0" xfId="0" applyNumberFormat="1" applyFont="1" applyFill="1" applyBorder="1" applyAlignment="1">
      <alignment horizontal="left" vertical="top" wrapText="1"/>
    </xf>
    <xf numFmtId="0" fontId="11" fillId="0" borderId="0" xfId="0" applyFont="1" applyAlignment="1"/>
    <xf numFmtId="0" fontId="60" fillId="0" borderId="0" xfId="1" applyFont="1" applyBorder="1" applyAlignment="1" applyProtection="1">
      <alignment horizontal="left"/>
      <protection locked="0"/>
    </xf>
    <xf numFmtId="0" fontId="60" fillId="0" borderId="0" xfId="0" applyFont="1" applyBorder="1" applyAlignment="1" applyProtection="1">
      <alignment horizontal="left" wrapText="1"/>
      <protection locked="0"/>
    </xf>
    <xf numFmtId="0" fontId="61" fillId="0" borderId="0" xfId="0" applyNumberFormat="1" applyFont="1" applyFill="1" applyBorder="1" applyAlignment="1" applyProtection="1">
      <alignment horizontal="left" vertical="top" wrapText="1"/>
    </xf>
    <xf numFmtId="0" fontId="15" fillId="0" borderId="0" xfId="0" applyFont="1" applyAlignment="1">
      <alignment horizontal="right"/>
    </xf>
    <xf numFmtId="0" fontId="12" fillId="0" borderId="2" xfId="0" applyFont="1" applyBorder="1" applyAlignment="1">
      <alignment horizontal="center"/>
    </xf>
    <xf numFmtId="0" fontId="12" fillId="0" borderId="8" xfId="0" applyFont="1" applyBorder="1" applyAlignment="1">
      <alignment horizontal="center"/>
    </xf>
    <xf numFmtId="49" fontId="14" fillId="0" borderId="2" xfId="0" applyNumberFormat="1" applyFont="1" applyBorder="1" applyAlignment="1">
      <alignment horizontal="center"/>
    </xf>
    <xf numFmtId="0" fontId="14" fillId="0" borderId="8" xfId="0" applyFont="1" applyBorder="1" applyAlignment="1">
      <alignment horizontal="center"/>
    </xf>
    <xf numFmtId="49" fontId="12" fillId="0" borderId="2" xfId="0" applyNumberFormat="1" applyFont="1" applyBorder="1" applyAlignment="1">
      <alignment horizontal="center"/>
    </xf>
    <xf numFmtId="49" fontId="0" fillId="0" borderId="8" xfId="0" applyNumberFormat="1" applyBorder="1" applyAlignment="1">
      <alignment horizontal="center"/>
    </xf>
    <xf numFmtId="0" fontId="18" fillId="0" borderId="3" xfId="0" applyFont="1" applyBorder="1" applyAlignment="1">
      <alignment horizontal="left" vertical="top" wrapText="1"/>
    </xf>
    <xf numFmtId="49" fontId="12" fillId="0" borderId="8" xfId="0" applyNumberFormat="1" applyFont="1" applyBorder="1" applyAlignment="1">
      <alignment horizontal="center"/>
    </xf>
    <xf numFmtId="49" fontId="18" fillId="0" borderId="5" xfId="0" applyNumberFormat="1" applyFont="1" applyBorder="1" applyAlignment="1">
      <alignment horizontal="left" vertical="top" wrapText="1"/>
    </xf>
    <xf numFmtId="0" fontId="18" fillId="0" borderId="5" xfId="0" applyFont="1" applyBorder="1" applyAlignment="1">
      <alignment horizontal="left" vertical="top" wrapText="1"/>
    </xf>
    <xf numFmtId="0" fontId="21" fillId="0" borderId="0" xfId="0" applyFont="1" applyAlignment="1">
      <alignment horizontal="center" wrapText="1"/>
    </xf>
    <xf numFmtId="0" fontId="18" fillId="0" borderId="0" xfId="0" applyFont="1" applyAlignment="1">
      <alignment horizontal="center" vertical="top" wrapText="1"/>
    </xf>
    <xf numFmtId="0" fontId="0" fillId="0" borderId="0" xfId="0" applyAlignment="1">
      <alignment horizontal="center" vertical="top" wrapText="1"/>
    </xf>
    <xf numFmtId="4" fontId="14" fillId="0" borderId="9" xfId="0" applyNumberFormat="1" applyFont="1" applyBorder="1" applyAlignment="1">
      <alignment horizontal="right" shrinkToFit="1"/>
    </xf>
    <xf numFmtId="0" fontId="22" fillId="0" borderId="0" xfId="0" applyFont="1" applyAlignment="1">
      <alignment horizontal="left" vertical="top" wrapText="1"/>
    </xf>
    <xf numFmtId="0" fontId="14" fillId="0" borderId="0" xfId="0" applyFont="1" applyAlignment="1">
      <alignment horizontal="right" vertical="top"/>
    </xf>
    <xf numFmtId="49" fontId="13" fillId="0" borderId="2" xfId="0" applyNumberFormat="1" applyFont="1" applyBorder="1" applyAlignment="1">
      <alignment horizontal="center" vertical="top" wrapText="1"/>
    </xf>
    <xf numFmtId="0" fontId="13" fillId="0" borderId="8" xfId="0" applyFont="1" applyBorder="1" applyAlignment="1">
      <alignment horizontal="center" vertical="top" wrapText="1"/>
    </xf>
    <xf numFmtId="14" fontId="13" fillId="0" borderId="2" xfId="0" applyNumberFormat="1" applyFont="1" applyBorder="1" applyAlignment="1">
      <alignment horizontal="center" vertical="top"/>
    </xf>
    <xf numFmtId="0" fontId="13" fillId="0" borderId="8" xfId="0" applyFont="1" applyBorder="1" applyAlignment="1">
      <alignment horizontal="center" vertical="top"/>
    </xf>
    <xf numFmtId="49" fontId="12" fillId="0" borderId="4" xfId="0" applyNumberFormat="1" applyFont="1" applyBorder="1" applyAlignment="1">
      <alignment horizontal="center"/>
    </xf>
    <xf numFmtId="49" fontId="12" fillId="0" borderId="7" xfId="0" applyNumberFormat="1" applyFont="1" applyBorder="1" applyAlignment="1">
      <alignment horizontal="center"/>
    </xf>
    <xf numFmtId="0" fontId="19" fillId="0" borderId="2" xfId="0" applyFont="1" applyBorder="1" applyAlignment="1">
      <alignment horizontal="center" vertical="center" wrapText="1"/>
    </xf>
    <xf numFmtId="0" fontId="19"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8" xfId="0" applyFont="1" applyBorder="1" applyAlignment="1">
      <alignment horizontal="center" vertical="center" wrapText="1"/>
    </xf>
    <xf numFmtId="49" fontId="22" fillId="0" borderId="0" xfId="0" applyNumberFormat="1" applyFont="1" applyAlignment="1">
      <alignment horizontal="left" vertical="top" wrapText="1"/>
    </xf>
    <xf numFmtId="0" fontId="23" fillId="0" borderId="0" xfId="0" applyFont="1" applyAlignment="1">
      <alignment horizontal="center" wrapText="1"/>
    </xf>
    <xf numFmtId="0" fontId="0" fillId="0" borderId="1" xfId="0" applyBorder="1" applyAlignment="1"/>
    <xf numFmtId="0" fontId="0" fillId="0" borderId="37" xfId="0" applyBorder="1" applyAlignment="1"/>
    <xf numFmtId="0" fontId="0" fillId="0" borderId="38" xfId="0" applyBorder="1" applyAlignment="1"/>
    <xf numFmtId="3" fontId="35" fillId="0" borderId="34" xfId="0" applyNumberFormat="1" applyFont="1" applyBorder="1" applyAlignment="1">
      <alignment vertical="top" shrinkToFit="1"/>
    </xf>
    <xf numFmtId="3" fontId="35" fillId="0" borderId="35" xfId="0" applyNumberFormat="1" applyFont="1" applyBorder="1" applyAlignment="1">
      <alignment vertical="top" shrinkToFit="1"/>
    </xf>
    <xf numFmtId="3" fontId="35" fillId="0" borderId="36" xfId="0" applyNumberFormat="1" applyFont="1" applyBorder="1" applyAlignment="1">
      <alignment vertical="top" shrinkToFit="1"/>
    </xf>
    <xf numFmtId="3" fontId="18" fillId="0" borderId="21" xfId="0" applyNumberFormat="1" applyFont="1" applyBorder="1" applyAlignment="1">
      <alignment vertical="top" shrinkToFit="1"/>
    </xf>
    <xf numFmtId="3" fontId="18" fillId="0" borderId="20" xfId="0" applyNumberFormat="1" applyFont="1" applyBorder="1" applyAlignment="1">
      <alignment vertical="top" shrinkToFit="1"/>
    </xf>
    <xf numFmtId="3" fontId="18" fillId="0" borderId="22" xfId="0" applyNumberFormat="1" applyFont="1" applyBorder="1" applyAlignment="1">
      <alignment vertical="top" shrinkToFit="1"/>
    </xf>
    <xf numFmtId="0" fontId="45" fillId="0" borderId="3" xfId="0" applyFont="1" applyBorder="1" applyAlignment="1">
      <alignment horizontal="center"/>
    </xf>
  </cellXfs>
  <cellStyles count="3">
    <cellStyle name="Обычный" xfId="0" builtinId="0"/>
    <cellStyle name="Обычный 2" xfId="1"/>
    <cellStyle name="Обычный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342"/>
  <sheetViews>
    <sheetView workbookViewId="0">
      <selection sqref="A1:K1"/>
    </sheetView>
  </sheetViews>
  <sheetFormatPr defaultRowHeight="12.75" x14ac:dyDescent="0.2"/>
  <cols>
    <col min="1" max="1" width="7.7109375" customWidth="1"/>
    <col min="2" max="2" width="10.7109375" customWidth="1"/>
    <col min="3" max="3" width="36.7109375" customWidth="1"/>
    <col min="4" max="4" width="9.7109375" customWidth="1"/>
    <col min="5" max="5" width="8.7109375" customWidth="1"/>
    <col min="6" max="11" width="9.7109375" customWidth="1"/>
    <col min="15" max="69" width="0" hidden="1" customWidth="1"/>
    <col min="70" max="70" width="108.7109375" hidden="1" customWidth="1"/>
    <col min="71" max="71" width="118.7109375" hidden="1" customWidth="1"/>
    <col min="72" max="72" width="0" hidden="1" customWidth="1"/>
    <col min="73" max="73" width="125.7109375" hidden="1" customWidth="1"/>
    <col min="74" max="76" width="0" hidden="1" customWidth="1"/>
    <col min="77" max="77" width="37.7109375" hidden="1" customWidth="1"/>
    <col min="78" max="78" width="19.7109375" hidden="1" customWidth="1"/>
    <col min="79" max="79" width="37.7109375" hidden="1" customWidth="1"/>
    <col min="80" max="256" width="0" hidden="1" customWidth="1"/>
  </cols>
  <sheetData>
    <row r="1" spans="1:255" s="15" customFormat="1" ht="11.25" x14ac:dyDescent="0.2">
      <c r="A1" s="291" t="s">
        <v>1191</v>
      </c>
      <c r="B1" s="291"/>
      <c r="C1" s="291"/>
      <c r="D1" s="291"/>
      <c r="E1" s="291"/>
      <c r="F1" s="291"/>
      <c r="G1" s="291"/>
      <c r="H1" s="291"/>
      <c r="I1" s="291"/>
      <c r="J1" s="291"/>
      <c r="K1" s="291"/>
    </row>
    <row r="2" spans="1:255" x14ac:dyDescent="0.2">
      <c r="H2" s="292" t="s">
        <v>1631</v>
      </c>
      <c r="I2" s="292"/>
      <c r="J2" s="292"/>
      <c r="K2" s="292"/>
    </row>
    <row r="3" spans="1:255" x14ac:dyDescent="0.2">
      <c r="H3" s="292"/>
      <c r="I3" s="292"/>
      <c r="J3" s="292"/>
      <c r="K3" s="292"/>
      <c r="CA3" s="22">
        <f>H3</f>
        <v>0</v>
      </c>
      <c r="IU3" s="23"/>
    </row>
    <row r="4" spans="1:255" x14ac:dyDescent="0.2">
      <c r="H4" s="292"/>
      <c r="I4" s="292"/>
      <c r="J4" s="292"/>
      <c r="K4" s="292"/>
      <c r="CA4" s="22">
        <f>H4</f>
        <v>0</v>
      </c>
      <c r="IU4" s="23"/>
    </row>
    <row r="5" spans="1:255" x14ac:dyDescent="0.2">
      <c r="H5" s="292"/>
      <c r="I5" s="292"/>
      <c r="J5" s="292"/>
      <c r="K5" s="292"/>
    </row>
    <row r="6" spans="1:255" x14ac:dyDescent="0.2">
      <c r="H6" s="292" t="s">
        <v>1632</v>
      </c>
      <c r="I6" s="292"/>
      <c r="J6" s="292"/>
      <c r="K6" s="292"/>
    </row>
    <row r="7" spans="1:255" x14ac:dyDescent="0.2">
      <c r="H7" s="292"/>
      <c r="I7" s="292"/>
      <c r="J7" s="292"/>
      <c r="K7" s="292"/>
      <c r="CA7" s="22">
        <f>H7</f>
        <v>0</v>
      </c>
      <c r="IU7" s="23"/>
    </row>
    <row r="8" spans="1:255" x14ac:dyDescent="0.2">
      <c r="H8" s="292" t="s">
        <v>1633</v>
      </c>
      <c r="I8" s="292"/>
      <c r="J8" s="292"/>
      <c r="K8" s="292"/>
    </row>
    <row r="11" spans="1:255" x14ac:dyDescent="0.2">
      <c r="A11" s="20" t="s">
        <v>1198</v>
      </c>
      <c r="B11" s="19"/>
      <c r="C11" s="293"/>
      <c r="D11" s="294"/>
      <c r="E11" s="294"/>
      <c r="F11" s="294"/>
      <c r="G11" s="294"/>
      <c r="H11" s="294"/>
      <c r="I11" s="294"/>
      <c r="J11" s="294"/>
      <c r="K11" s="294"/>
      <c r="BR11" s="22">
        <f>C11</f>
        <v>0</v>
      </c>
      <c r="IU11" s="23"/>
    </row>
    <row r="12" spans="1:255" x14ac:dyDescent="0.2">
      <c r="A12" s="20" t="s">
        <v>1200</v>
      </c>
      <c r="B12" s="19"/>
      <c r="C12" s="295"/>
      <c r="D12" s="296"/>
      <c r="E12" s="296"/>
      <c r="F12" s="296"/>
      <c r="G12" s="296"/>
      <c r="H12" s="296"/>
      <c r="I12" s="296"/>
      <c r="J12" s="296"/>
      <c r="K12" s="296"/>
      <c r="BR12" s="22">
        <f>C12</f>
        <v>0</v>
      </c>
      <c r="IU12" s="23"/>
    </row>
    <row r="13" spans="1:255" x14ac:dyDescent="0.2">
      <c r="A13" s="20" t="s">
        <v>1202</v>
      </c>
      <c r="B13" s="19"/>
      <c r="C13" s="297"/>
      <c r="D13" s="298"/>
      <c r="E13" s="298"/>
      <c r="F13" s="298"/>
      <c r="G13" s="298"/>
      <c r="H13" s="298"/>
      <c r="I13" s="298"/>
      <c r="J13" s="298"/>
      <c r="K13" s="298"/>
      <c r="BR13" s="22">
        <f>C13</f>
        <v>0</v>
      </c>
      <c r="IU13" s="23"/>
    </row>
    <row r="14" spans="1:255" x14ac:dyDescent="0.2">
      <c r="A14" s="290"/>
      <c r="B14" s="290"/>
      <c r="C14" s="290"/>
      <c r="D14" s="290"/>
      <c r="E14" s="290"/>
      <c r="F14" s="290"/>
      <c r="G14" s="290"/>
      <c r="H14" s="290"/>
      <c r="I14" s="290"/>
      <c r="J14" s="290"/>
      <c r="K14" s="290"/>
    </row>
    <row r="15" spans="1:255" ht="18.75" x14ac:dyDescent="0.3">
      <c r="A15" s="301" t="s">
        <v>1634</v>
      </c>
      <c r="B15" s="301"/>
      <c r="C15" s="301"/>
      <c r="D15" s="301"/>
      <c r="E15" s="301"/>
      <c r="F15" s="301"/>
      <c r="G15" s="301"/>
      <c r="H15" s="301"/>
      <c r="I15" s="301"/>
      <c r="J15" s="301"/>
      <c r="K15" s="301"/>
    </row>
    <row r="16" spans="1:255" x14ac:dyDescent="0.2">
      <c r="A16" s="302" t="s">
        <v>1635</v>
      </c>
      <c r="B16" s="302"/>
      <c r="C16" s="302"/>
      <c r="D16" s="302"/>
      <c r="E16" s="302"/>
      <c r="F16" s="302"/>
      <c r="G16" s="302"/>
      <c r="H16" s="302"/>
      <c r="I16" s="302"/>
      <c r="J16" s="302"/>
      <c r="K16" s="302"/>
    </row>
    <row r="17" spans="1:255" x14ac:dyDescent="0.2">
      <c r="A17" s="302" t="s">
        <v>8</v>
      </c>
      <c r="B17" s="302"/>
      <c r="C17" s="302"/>
      <c r="D17" s="302"/>
      <c r="E17" s="302"/>
      <c r="F17" s="302"/>
      <c r="G17" s="302"/>
      <c r="H17" s="302"/>
      <c r="I17" s="302"/>
      <c r="J17" s="302"/>
      <c r="K17" s="302"/>
    </row>
    <row r="18" spans="1:255" ht="31.5" x14ac:dyDescent="0.25">
      <c r="A18" s="14" t="s">
        <v>1204</v>
      </c>
      <c r="B18" s="303" t="s">
        <v>5</v>
      </c>
      <c r="C18" s="303"/>
      <c r="D18" s="303"/>
      <c r="E18" s="303"/>
      <c r="F18" s="303"/>
      <c r="G18" s="303"/>
      <c r="H18" s="303"/>
      <c r="I18" s="303"/>
      <c r="J18" s="303"/>
      <c r="K18" s="303"/>
      <c r="BS18" s="190" t="str">
        <f>B18</f>
        <v>Комплекс из 2-х многоквартирных домов, расположенных по адресу г.Орел, б-р Молодежи, участок 2а. 1-й этап строительства - многоквартирный дом корпус 2 (поз.1)</v>
      </c>
      <c r="IU18" s="23"/>
    </row>
    <row r="20" spans="1:255" x14ac:dyDescent="0.2">
      <c r="A20" s="191" t="s">
        <v>1426</v>
      </c>
      <c r="B20" s="191" t="s">
        <v>1428</v>
      </c>
      <c r="C20" s="191" t="s">
        <v>1431</v>
      </c>
      <c r="D20" s="191" t="s">
        <v>1433</v>
      </c>
      <c r="E20" s="191" t="s">
        <v>1637</v>
      </c>
      <c r="F20" s="304" t="s">
        <v>1639</v>
      </c>
      <c r="G20" s="305"/>
      <c r="H20" s="305"/>
      <c r="I20" s="191" t="s">
        <v>1644</v>
      </c>
      <c r="J20" s="191"/>
      <c r="K20" s="192" t="s">
        <v>1647</v>
      </c>
    </row>
    <row r="21" spans="1:255" x14ac:dyDescent="0.2">
      <c r="A21" s="193" t="s">
        <v>1427</v>
      </c>
      <c r="B21" s="193" t="s">
        <v>1429</v>
      </c>
      <c r="C21" s="193" t="s">
        <v>1636</v>
      </c>
      <c r="D21" s="193" t="s">
        <v>1434</v>
      </c>
      <c r="E21" s="193" t="s">
        <v>1638</v>
      </c>
      <c r="F21" s="191" t="s">
        <v>1640</v>
      </c>
      <c r="G21" s="191" t="s">
        <v>1642</v>
      </c>
      <c r="H21" s="191" t="s">
        <v>1643</v>
      </c>
      <c r="I21" s="193" t="s">
        <v>1645</v>
      </c>
      <c r="J21" s="193" t="s">
        <v>1646</v>
      </c>
      <c r="K21" s="194" t="s">
        <v>1648</v>
      </c>
    </row>
    <row r="22" spans="1:255" x14ac:dyDescent="0.2">
      <c r="A22" s="193"/>
      <c r="B22" s="193" t="s">
        <v>1430</v>
      </c>
      <c r="C22" s="193"/>
      <c r="D22" s="193" t="s">
        <v>1435</v>
      </c>
      <c r="E22" s="193"/>
      <c r="F22" s="193" t="s">
        <v>1641</v>
      </c>
      <c r="G22" s="193"/>
      <c r="H22" s="193"/>
      <c r="I22" s="193"/>
      <c r="J22" s="193"/>
      <c r="K22" s="194" t="s">
        <v>1649</v>
      </c>
    </row>
    <row r="23" spans="1:255" x14ac:dyDescent="0.2">
      <c r="A23" s="191">
        <v>1</v>
      </c>
      <c r="B23" s="191">
        <v>2</v>
      </c>
      <c r="C23" s="191">
        <v>3</v>
      </c>
      <c r="D23" s="191">
        <v>4</v>
      </c>
      <c r="E23" s="191">
        <v>5</v>
      </c>
      <c r="F23" s="191">
        <v>6</v>
      </c>
      <c r="G23" s="191">
        <v>7</v>
      </c>
      <c r="H23" s="191">
        <v>8</v>
      </c>
      <c r="I23" s="191">
        <v>9</v>
      </c>
      <c r="J23" s="191">
        <v>10</v>
      </c>
      <c r="K23" s="192">
        <v>11</v>
      </c>
    </row>
    <row r="24" spans="1:255" ht="15" x14ac:dyDescent="0.25">
      <c r="A24" s="306" t="s">
        <v>1650</v>
      </c>
      <c r="B24" s="307"/>
      <c r="C24" s="307"/>
      <c r="D24" s="307"/>
      <c r="E24" s="307"/>
      <c r="F24" s="307"/>
      <c r="G24" s="307"/>
      <c r="H24" s="307"/>
      <c r="I24" s="307"/>
      <c r="J24" s="307"/>
      <c r="K24" s="308"/>
      <c r="BU24" s="215" t="str">
        <f>A24</f>
        <v>Смета: Монтаж конструкций здания выше 0.000. Сборный железобетон</v>
      </c>
      <c r="IU24" s="23"/>
    </row>
    <row r="25" spans="1:255" ht="15" x14ac:dyDescent="0.25">
      <c r="A25" s="309" t="s">
        <v>1651</v>
      </c>
      <c r="B25" s="310"/>
      <c r="C25" s="310"/>
      <c r="D25" s="310"/>
      <c r="E25" s="310"/>
      <c r="F25" s="310"/>
      <c r="G25" s="310"/>
      <c r="H25" s="310"/>
      <c r="I25" s="310"/>
      <c r="J25" s="310"/>
      <c r="K25" s="310"/>
      <c r="BU25" s="215" t="str">
        <f>A25</f>
        <v>Раздел: Лестница с.1-2 7-20 этажи</v>
      </c>
      <c r="IU25" s="23"/>
    </row>
    <row r="26" spans="1:255" ht="48" x14ac:dyDescent="0.2">
      <c r="A26" s="218" t="s">
        <v>18</v>
      </c>
      <c r="B26" s="219" t="s">
        <v>19</v>
      </c>
      <c r="C26" s="219" t="s">
        <v>20</v>
      </c>
      <c r="D26" s="219" t="s">
        <v>21</v>
      </c>
      <c r="E26" s="220">
        <f>Source!I28</f>
        <v>0.28000000000000003</v>
      </c>
      <c r="F26" s="220"/>
      <c r="G26" s="220"/>
      <c r="H26" s="220"/>
      <c r="I26" s="220"/>
      <c r="J26" s="221"/>
      <c r="K26" s="221"/>
    </row>
    <row r="27" spans="1:255" ht="24" x14ac:dyDescent="0.2">
      <c r="A27" s="222"/>
      <c r="B27" s="206" t="s">
        <v>1532</v>
      </c>
      <c r="C27" s="223" t="s">
        <v>31</v>
      </c>
      <c r="D27" s="206" t="s">
        <v>32</v>
      </c>
      <c r="E27" s="224"/>
      <c r="F27" s="224">
        <v>0.09</v>
      </c>
      <c r="G27" s="224">
        <f>F27*E26</f>
        <v>2.52E-2</v>
      </c>
      <c r="H27" s="224">
        <f>G27</f>
        <v>2.52E-2</v>
      </c>
      <c r="I27" s="225" t="str">
        <f>IF(AND((G27-H27)&lt;0,H27&gt;0),ABS(G27-H27)," ")</f>
        <v xml:space="preserve"> </v>
      </c>
      <c r="J27" s="226" t="str">
        <f>IF(AND((G27-H27)&gt;0, H27&gt;0),G27-H27," ")</f>
        <v xml:space="preserve"> </v>
      </c>
      <c r="K27" s="226"/>
    </row>
    <row r="28" spans="1:255" ht="24" x14ac:dyDescent="0.2">
      <c r="A28" s="222"/>
      <c r="B28" s="206" t="s">
        <v>1532</v>
      </c>
      <c r="C28" s="223" t="s">
        <v>42</v>
      </c>
      <c r="D28" s="206" t="s">
        <v>43</v>
      </c>
      <c r="E28" s="224"/>
      <c r="F28" s="224">
        <v>99.999999999999986</v>
      </c>
      <c r="G28" s="224">
        <f>F28*E26</f>
        <v>28</v>
      </c>
      <c r="H28" s="224">
        <f>G28</f>
        <v>28</v>
      </c>
      <c r="I28" s="225" t="str">
        <f>IF(AND((G28-H28)&lt;0,H28&gt;0),ABS(G28-H28)," ")</f>
        <v xml:space="preserve"> </v>
      </c>
      <c r="J28" s="226" t="str">
        <f>IF(AND((G28-H28)&gt;0, H28&gt;0),G28-H28," ")</f>
        <v xml:space="preserve"> </v>
      </c>
      <c r="K28" s="226"/>
    </row>
    <row r="29" spans="1:255" ht="48" x14ac:dyDescent="0.2">
      <c r="A29" s="218" t="s">
        <v>39</v>
      </c>
      <c r="B29" s="219" t="s">
        <v>19</v>
      </c>
      <c r="C29" s="219" t="s">
        <v>20</v>
      </c>
      <c r="D29" s="219" t="s">
        <v>21</v>
      </c>
      <c r="E29" s="220">
        <f>Source!I34</f>
        <v>0.26</v>
      </c>
      <c r="F29" s="220"/>
      <c r="G29" s="220"/>
      <c r="H29" s="220"/>
      <c r="I29" s="220"/>
      <c r="J29" s="221"/>
      <c r="K29" s="221"/>
    </row>
    <row r="30" spans="1:255" ht="24" x14ac:dyDescent="0.2">
      <c r="A30" s="222"/>
      <c r="B30" s="206" t="s">
        <v>1532</v>
      </c>
      <c r="C30" s="223" t="s">
        <v>31</v>
      </c>
      <c r="D30" s="206" t="s">
        <v>32</v>
      </c>
      <c r="E30" s="224"/>
      <c r="F30" s="224">
        <v>0.09</v>
      </c>
      <c r="G30" s="224">
        <f>F30*E29</f>
        <v>2.3400000000000001E-2</v>
      </c>
      <c r="H30" s="224">
        <f>G30</f>
        <v>2.3400000000000001E-2</v>
      </c>
      <c r="I30" s="225" t="str">
        <f>IF(AND((G30-H30)&lt;0,H30&gt;0),ABS(G30-H30)," ")</f>
        <v xml:space="preserve"> </v>
      </c>
      <c r="J30" s="226" t="str">
        <f>IF(AND((G30-H30)&gt;0, H30&gt;0),G30-H30," ")</f>
        <v xml:space="preserve"> </v>
      </c>
      <c r="K30" s="226"/>
    </row>
    <row r="31" spans="1:255" ht="24" x14ac:dyDescent="0.2">
      <c r="A31" s="222"/>
      <c r="B31" s="206" t="s">
        <v>1532</v>
      </c>
      <c r="C31" s="223" t="s">
        <v>52</v>
      </c>
      <c r="D31" s="206" t="s">
        <v>43</v>
      </c>
      <c r="E31" s="224"/>
      <c r="F31" s="224">
        <v>100</v>
      </c>
      <c r="G31" s="224">
        <f>F31*E29</f>
        <v>26</v>
      </c>
      <c r="H31" s="224">
        <f>G31</f>
        <v>26</v>
      </c>
      <c r="I31" s="225" t="str">
        <f>IF(AND((G31-H31)&lt;0,H31&gt;0),ABS(G31-H31)," ")</f>
        <v xml:space="preserve"> </v>
      </c>
      <c r="J31" s="226" t="str">
        <f>IF(AND((G31-H31)&gt;0, H31&gt;0),G31-H31," ")</f>
        <v xml:space="preserve"> </v>
      </c>
      <c r="K31" s="226"/>
    </row>
    <row r="32" spans="1:255" ht="36" x14ac:dyDescent="0.2">
      <c r="A32" s="218" t="s">
        <v>55</v>
      </c>
      <c r="B32" s="219" t="s">
        <v>56</v>
      </c>
      <c r="C32" s="219" t="s">
        <v>57</v>
      </c>
      <c r="D32" s="219" t="s">
        <v>58</v>
      </c>
      <c r="E32" s="220">
        <f>Source!I40</f>
        <v>2.5000000000000001E-2</v>
      </c>
      <c r="F32" s="220"/>
      <c r="G32" s="220"/>
      <c r="H32" s="220"/>
      <c r="I32" s="220"/>
      <c r="J32" s="221"/>
      <c r="K32" s="221"/>
    </row>
    <row r="33" spans="1:11" x14ac:dyDescent="0.2">
      <c r="A33" s="222"/>
      <c r="B33" s="206" t="s">
        <v>1532</v>
      </c>
      <c r="C33" s="223" t="s">
        <v>62</v>
      </c>
      <c r="D33" s="206" t="s">
        <v>63</v>
      </c>
      <c r="E33" s="224"/>
      <c r="F33" s="224">
        <v>2.0000000000000001E-4</v>
      </c>
      <c r="G33" s="224">
        <f>F33*E32</f>
        <v>5.0000000000000004E-6</v>
      </c>
      <c r="H33" s="224">
        <f>G33</f>
        <v>5.0000000000000004E-6</v>
      </c>
      <c r="I33" s="225" t="str">
        <f>IF(AND((G33-H33)&lt;0,H33&gt;0),ABS(G33-H33)," ")</f>
        <v xml:space="preserve"> </v>
      </c>
      <c r="J33" s="226" t="str">
        <f>IF(AND((G33-H33)&gt;0, H33&gt;0),G33-H33," ")</f>
        <v xml:space="preserve"> </v>
      </c>
      <c r="K33" s="226"/>
    </row>
    <row r="34" spans="1:11" x14ac:dyDescent="0.2">
      <c r="A34" s="222"/>
      <c r="B34" s="206" t="s">
        <v>1532</v>
      </c>
      <c r="C34" s="223" t="s">
        <v>68</v>
      </c>
      <c r="D34" s="206" t="s">
        <v>32</v>
      </c>
      <c r="E34" s="224"/>
      <c r="F34" s="224">
        <v>0.39999999999999997</v>
      </c>
      <c r="G34" s="224">
        <f>F34*E32</f>
        <v>0.01</v>
      </c>
      <c r="H34" s="224">
        <f>G34</f>
        <v>0.01</v>
      </c>
      <c r="I34" s="225" t="str">
        <f>IF(AND((G34-H34)&lt;0,H34&gt;0),ABS(G34-H34)," ")</f>
        <v xml:space="preserve"> </v>
      </c>
      <c r="J34" s="226" t="str">
        <f>IF(AND((G34-H34)&gt;0, H34&gt;0),G34-H34," ")</f>
        <v xml:space="preserve"> </v>
      </c>
      <c r="K34" s="226"/>
    </row>
    <row r="35" spans="1:11" ht="24" x14ac:dyDescent="0.2">
      <c r="A35" s="222"/>
      <c r="B35" s="206" t="s">
        <v>1532</v>
      </c>
      <c r="C35" s="223" t="s">
        <v>73</v>
      </c>
      <c r="D35" s="206" t="s">
        <v>32</v>
      </c>
      <c r="E35" s="224"/>
      <c r="F35" s="224">
        <v>81.599999999999994</v>
      </c>
      <c r="G35" s="224">
        <f>F35*E32</f>
        <v>2.04</v>
      </c>
      <c r="H35" s="224">
        <f>G35</f>
        <v>2.04</v>
      </c>
      <c r="I35" s="225" t="str">
        <f>IF(AND((G35-H35)&lt;0,H35&gt;0),ABS(G35-H35)," ")</f>
        <v xml:space="preserve"> </v>
      </c>
      <c r="J35" s="226" t="str">
        <f>IF(AND((G35-H35)&gt;0, H35&gt;0),G35-H35," ")</f>
        <v xml:space="preserve"> </v>
      </c>
      <c r="K35" s="226"/>
    </row>
    <row r="36" spans="1:11" ht="36" x14ac:dyDescent="0.2">
      <c r="A36" s="222"/>
      <c r="B36" s="206" t="s">
        <v>77</v>
      </c>
      <c r="C36" s="223" t="s">
        <v>78</v>
      </c>
      <c r="D36" s="206" t="s">
        <v>32</v>
      </c>
      <c r="E36" s="224"/>
      <c r="F36" s="224">
        <v>19.599999999999998</v>
      </c>
      <c r="G36" s="224">
        <f>F36*E32</f>
        <v>0.49</v>
      </c>
      <c r="H36" s="224">
        <f>G36</f>
        <v>0.49</v>
      </c>
      <c r="I36" s="225" t="str">
        <f>IF(AND((G36-H36)&lt;0,H36&gt;0),ABS(G36-H36)," ")</f>
        <v xml:space="preserve"> </v>
      </c>
      <c r="J36" s="226" t="str">
        <f>IF(AND((G36-H36)&gt;0, H36&gt;0),G36-H36," ")</f>
        <v xml:space="preserve"> </v>
      </c>
      <c r="K36" s="226"/>
    </row>
    <row r="37" spans="1:11" ht="48" x14ac:dyDescent="0.2">
      <c r="A37" s="218" t="s">
        <v>38</v>
      </c>
      <c r="B37" s="219" t="s">
        <v>81</v>
      </c>
      <c r="C37" s="219" t="s">
        <v>82</v>
      </c>
      <c r="D37" s="219" t="s">
        <v>21</v>
      </c>
      <c r="E37" s="220">
        <f>Source!I50</f>
        <v>0.27</v>
      </c>
      <c r="F37" s="220"/>
      <c r="G37" s="220"/>
      <c r="H37" s="220"/>
      <c r="I37" s="220"/>
      <c r="J37" s="221"/>
      <c r="K37" s="221"/>
    </row>
    <row r="38" spans="1:11" x14ac:dyDescent="0.2">
      <c r="A38" s="222"/>
      <c r="B38" s="206" t="s">
        <v>1532</v>
      </c>
      <c r="C38" s="223" t="s">
        <v>90</v>
      </c>
      <c r="D38" s="206" t="s">
        <v>63</v>
      </c>
      <c r="E38" s="224"/>
      <c r="F38" s="224">
        <v>0.01</v>
      </c>
      <c r="G38" s="224">
        <f>F38*E37</f>
        <v>2.7000000000000001E-3</v>
      </c>
      <c r="H38" s="224">
        <f>G38</f>
        <v>2.7000000000000001E-3</v>
      </c>
      <c r="I38" s="225" t="str">
        <f>IF(AND((G38-H38)&lt;0,H38&gt;0),ABS(G38-H38)," ")</f>
        <v xml:space="preserve"> </v>
      </c>
      <c r="J38" s="226" t="str">
        <f>IF(AND((G38-H38)&gt;0, H38&gt;0),G38-H38," ")</f>
        <v xml:space="preserve"> </v>
      </c>
      <c r="K38" s="226"/>
    </row>
    <row r="39" spans="1:11" ht="24" x14ac:dyDescent="0.2">
      <c r="A39" s="222"/>
      <c r="B39" s="206" t="s">
        <v>1532</v>
      </c>
      <c r="C39" s="223" t="s">
        <v>31</v>
      </c>
      <c r="D39" s="206" t="s">
        <v>32</v>
      </c>
      <c r="E39" s="224"/>
      <c r="F39" s="224">
        <v>0.7</v>
      </c>
      <c r="G39" s="224">
        <f>F39*E37</f>
        <v>0.189</v>
      </c>
      <c r="H39" s="224">
        <f>G39</f>
        <v>0.189</v>
      </c>
      <c r="I39" s="225" t="str">
        <f>IF(AND((G39-H39)&lt;0,H39&gt;0),ABS(G39-H39)," ")</f>
        <v xml:space="preserve"> </v>
      </c>
      <c r="J39" s="226" t="str">
        <f>IF(AND((G39-H39)&gt;0, H39&gt;0),G39-H39," ")</f>
        <v xml:space="preserve"> </v>
      </c>
      <c r="K39" s="226"/>
    </row>
    <row r="40" spans="1:11" ht="24" x14ac:dyDescent="0.2">
      <c r="A40" s="222"/>
      <c r="B40" s="206" t="s">
        <v>1532</v>
      </c>
      <c r="C40" s="223" t="s">
        <v>96</v>
      </c>
      <c r="D40" s="206" t="s">
        <v>43</v>
      </c>
      <c r="E40" s="224"/>
      <c r="F40" s="224">
        <v>48.148148148148145</v>
      </c>
      <c r="G40" s="224">
        <f>F40*E37</f>
        <v>13</v>
      </c>
      <c r="H40" s="224">
        <f>G40</f>
        <v>13</v>
      </c>
      <c r="I40" s="225" t="str">
        <f>IF(AND((G40-H40)&lt;0,H40&gt;0),ABS(G40-H40)," ")</f>
        <v xml:space="preserve"> </v>
      </c>
      <c r="J40" s="226" t="str">
        <f>IF(AND((G40-H40)&gt;0, H40&gt;0),G40-H40," ")</f>
        <v xml:space="preserve"> </v>
      </c>
      <c r="K40" s="226"/>
    </row>
    <row r="41" spans="1:11" ht="24" x14ac:dyDescent="0.2">
      <c r="A41" s="222"/>
      <c r="B41" s="206" t="s">
        <v>1532</v>
      </c>
      <c r="C41" s="223" t="s">
        <v>101</v>
      </c>
      <c r="D41" s="206" t="s">
        <v>43</v>
      </c>
      <c r="E41" s="224"/>
      <c r="F41" s="224">
        <v>48.148148148148145</v>
      </c>
      <c r="G41" s="224">
        <f>F41*E37</f>
        <v>13</v>
      </c>
      <c r="H41" s="224">
        <f>G41</f>
        <v>13</v>
      </c>
      <c r="I41" s="225" t="str">
        <f>IF(AND((G41-H41)&lt;0,H41&gt;0),ABS(G41-H41)," ")</f>
        <v xml:space="preserve"> </v>
      </c>
      <c r="J41" s="226" t="str">
        <f>IF(AND((G41-H41)&gt;0, H41&gt;0),G41-H41," ")</f>
        <v xml:space="preserve"> </v>
      </c>
      <c r="K41" s="226"/>
    </row>
    <row r="42" spans="1:11" ht="24" x14ac:dyDescent="0.2">
      <c r="A42" s="222"/>
      <c r="B42" s="206" t="s">
        <v>1532</v>
      </c>
      <c r="C42" s="223" t="s">
        <v>105</v>
      </c>
      <c r="D42" s="206" t="s">
        <v>43</v>
      </c>
      <c r="E42" s="224"/>
      <c r="F42" s="224">
        <v>3.7037037037037033</v>
      </c>
      <c r="G42" s="224">
        <f>F42*E37</f>
        <v>1</v>
      </c>
      <c r="H42" s="224">
        <f>G42</f>
        <v>1</v>
      </c>
      <c r="I42" s="225" t="str">
        <f>IF(AND((G42-H42)&lt;0,H42&gt;0),ABS(G42-H42)," ")</f>
        <v xml:space="preserve"> </v>
      </c>
      <c r="J42" s="226" t="str">
        <f>IF(AND((G42-H42)&gt;0, H42&gt;0),G42-H42," ")</f>
        <v xml:space="preserve"> </v>
      </c>
      <c r="K42" s="226"/>
    </row>
    <row r="43" spans="1:11" ht="48" x14ac:dyDescent="0.2">
      <c r="A43" s="218" t="s">
        <v>106</v>
      </c>
      <c r="B43" s="219" t="s">
        <v>107</v>
      </c>
      <c r="C43" s="219" t="s">
        <v>108</v>
      </c>
      <c r="D43" s="219" t="s">
        <v>21</v>
      </c>
      <c r="E43" s="220">
        <f>Source!I62</f>
        <v>0.13</v>
      </c>
      <c r="F43" s="220"/>
      <c r="G43" s="220"/>
      <c r="H43" s="220"/>
      <c r="I43" s="220"/>
      <c r="J43" s="221"/>
      <c r="K43" s="221"/>
    </row>
    <row r="44" spans="1:11" x14ac:dyDescent="0.2">
      <c r="A44" s="222"/>
      <c r="B44" s="206" t="s">
        <v>1532</v>
      </c>
      <c r="C44" s="223" t="s">
        <v>90</v>
      </c>
      <c r="D44" s="206" t="s">
        <v>63</v>
      </c>
      <c r="E44" s="224"/>
      <c r="F44" s="224">
        <v>9.9999999999999985E-3</v>
      </c>
      <c r="G44" s="224">
        <f>F44*E43</f>
        <v>1.2999999999999999E-3</v>
      </c>
      <c r="H44" s="224">
        <f>G44</f>
        <v>1.2999999999999999E-3</v>
      </c>
      <c r="I44" s="225" t="str">
        <f>IF(AND((G44-H44)&lt;0,H44&gt;0),ABS(G44-H44)," ")</f>
        <v xml:space="preserve"> </v>
      </c>
      <c r="J44" s="226" t="str">
        <f>IF(AND((G44-H44)&gt;0, H44&gt;0),G44-H44," ")</f>
        <v xml:space="preserve"> </v>
      </c>
      <c r="K44" s="226"/>
    </row>
    <row r="45" spans="1:11" ht="24" x14ac:dyDescent="0.2">
      <c r="A45" s="222"/>
      <c r="B45" s="206" t="s">
        <v>1532</v>
      </c>
      <c r="C45" s="223" t="s">
        <v>31</v>
      </c>
      <c r="D45" s="206" t="s">
        <v>32</v>
      </c>
      <c r="E45" s="224"/>
      <c r="F45" s="224">
        <v>0.7</v>
      </c>
      <c r="G45" s="224">
        <f>F45*E43</f>
        <v>9.0999999999999998E-2</v>
      </c>
      <c r="H45" s="224">
        <f>G45</f>
        <v>9.0999999999999998E-2</v>
      </c>
      <c r="I45" s="225" t="str">
        <f>IF(AND((G45-H45)&lt;0,H45&gt;0),ABS(G45-H45)," ")</f>
        <v xml:space="preserve"> </v>
      </c>
      <c r="J45" s="226" t="str">
        <f>IF(AND((G45-H45)&gt;0, H45&gt;0),G45-H45," ")</f>
        <v xml:space="preserve"> </v>
      </c>
      <c r="K45" s="226"/>
    </row>
    <row r="46" spans="1:11" ht="24" x14ac:dyDescent="0.2">
      <c r="A46" s="222"/>
      <c r="B46" s="206" t="s">
        <v>1532</v>
      </c>
      <c r="C46" s="223" t="s">
        <v>115</v>
      </c>
      <c r="D46" s="206" t="s">
        <v>43</v>
      </c>
      <c r="E46" s="224"/>
      <c r="F46" s="224">
        <v>100</v>
      </c>
      <c r="G46" s="224">
        <f>F46*E43</f>
        <v>13</v>
      </c>
      <c r="H46" s="224">
        <f>G46</f>
        <v>13</v>
      </c>
      <c r="I46" s="225" t="str">
        <f>IF(AND((G46-H46)&lt;0,H46&gt;0),ABS(G46-H46)," ")</f>
        <v xml:space="preserve"> </v>
      </c>
      <c r="J46" s="226" t="str">
        <f>IF(AND((G46-H46)&gt;0, H46&gt;0),G46-H46," ")</f>
        <v xml:space="preserve"> </v>
      </c>
      <c r="K46" s="226"/>
    </row>
    <row r="47" spans="1:11" ht="48" x14ac:dyDescent="0.2">
      <c r="A47" s="218" t="s">
        <v>118</v>
      </c>
      <c r="B47" s="219" t="s">
        <v>119</v>
      </c>
      <c r="C47" s="219" t="s">
        <v>120</v>
      </c>
      <c r="D47" s="219" t="s">
        <v>21</v>
      </c>
      <c r="E47" s="220">
        <f>Source!I70</f>
        <v>0.27</v>
      </c>
      <c r="F47" s="220"/>
      <c r="G47" s="220"/>
      <c r="H47" s="220"/>
      <c r="I47" s="220"/>
      <c r="J47" s="221"/>
      <c r="K47" s="221"/>
    </row>
    <row r="48" spans="1:11" ht="24" x14ac:dyDescent="0.2">
      <c r="A48" s="222"/>
      <c r="B48" s="206" t="s">
        <v>1532</v>
      </c>
      <c r="C48" s="223" t="s">
        <v>31</v>
      </c>
      <c r="D48" s="206" t="s">
        <v>32</v>
      </c>
      <c r="E48" s="224"/>
      <c r="F48" s="224">
        <v>0.61</v>
      </c>
      <c r="G48" s="224">
        <f>F48*E47</f>
        <v>0.16470000000000001</v>
      </c>
      <c r="H48" s="224">
        <f>G48</f>
        <v>0.16470000000000001</v>
      </c>
      <c r="I48" s="225" t="str">
        <f>IF(AND((G48-H48)&lt;0,H48&gt;0),ABS(G48-H48)," ")</f>
        <v xml:space="preserve"> </v>
      </c>
      <c r="J48" s="226" t="str">
        <f>IF(AND((G48-H48)&gt;0, H48&gt;0),G48-H48," ")</f>
        <v xml:space="preserve"> </v>
      </c>
      <c r="K48" s="226"/>
    </row>
    <row r="49" spans="1:255" ht="24" x14ac:dyDescent="0.2">
      <c r="A49" s="222"/>
      <c r="B49" s="206" t="s">
        <v>1532</v>
      </c>
      <c r="C49" s="223" t="s">
        <v>125</v>
      </c>
      <c r="D49" s="206" t="s">
        <v>43</v>
      </c>
      <c r="E49" s="224"/>
      <c r="F49" s="224">
        <v>100</v>
      </c>
      <c r="G49" s="224">
        <f>F49*E47</f>
        <v>27</v>
      </c>
      <c r="H49" s="224">
        <f>G49</f>
        <v>27</v>
      </c>
      <c r="I49" s="225" t="str">
        <f>IF(AND((G49-H49)&lt;0,H49&gt;0),ABS(G49-H49)," ")</f>
        <v xml:space="preserve"> </v>
      </c>
      <c r="J49" s="226" t="str">
        <f>IF(AND((G49-H49)&gt;0, H49&gt;0),G49-H49," ")</f>
        <v xml:space="preserve"> </v>
      </c>
      <c r="K49" s="226"/>
    </row>
    <row r="50" spans="1:255" ht="15" x14ac:dyDescent="0.25">
      <c r="A50" s="299" t="s">
        <v>128</v>
      </c>
      <c r="B50" s="300"/>
      <c r="C50" s="300"/>
      <c r="D50" s="300"/>
      <c r="E50" s="300"/>
      <c r="F50" s="300"/>
      <c r="G50" s="300"/>
      <c r="H50" s="300"/>
      <c r="I50" s="300"/>
      <c r="J50" s="300"/>
      <c r="K50" s="300"/>
      <c r="BU50" s="215" t="str">
        <f>A50</f>
        <v>Ограждения Огл1=30шт</v>
      </c>
      <c r="IU50" s="23"/>
    </row>
    <row r="51" spans="1:255" ht="36" x14ac:dyDescent="0.2">
      <c r="A51" s="218" t="s">
        <v>129</v>
      </c>
      <c r="B51" s="219" t="s">
        <v>130</v>
      </c>
      <c r="C51" s="219" t="s">
        <v>131</v>
      </c>
      <c r="D51" s="219" t="s">
        <v>132</v>
      </c>
      <c r="E51" s="220">
        <f>Source!I77</f>
        <v>1.0095000000000001</v>
      </c>
      <c r="F51" s="220"/>
      <c r="G51" s="220"/>
      <c r="H51" s="220"/>
      <c r="I51" s="220"/>
      <c r="J51" s="221"/>
      <c r="K51" s="221"/>
    </row>
    <row r="52" spans="1:255" ht="36" x14ac:dyDescent="0.2">
      <c r="A52" s="222"/>
      <c r="B52" s="206" t="s">
        <v>135</v>
      </c>
      <c r="C52" s="223" t="s">
        <v>136</v>
      </c>
      <c r="D52" s="206" t="s">
        <v>63</v>
      </c>
      <c r="E52" s="224"/>
      <c r="F52" s="224">
        <v>0.15</v>
      </c>
      <c r="G52" s="224">
        <f>F52*E51</f>
        <v>0.151425</v>
      </c>
      <c r="H52" s="224">
        <f t="shared" ref="H52:H57" si="0">G52</f>
        <v>0.151425</v>
      </c>
      <c r="I52" s="225" t="str">
        <f t="shared" ref="I52:I57" si="1">IF(AND((G52-H52)&lt;0,H52&gt;0),ABS(G52-H52)," ")</f>
        <v xml:space="preserve"> </v>
      </c>
      <c r="J52" s="226" t="str">
        <f t="shared" ref="J52:J57" si="2">IF(AND((G52-H52)&gt;0, H52&gt;0),G52-H52," ")</f>
        <v xml:space="preserve"> </v>
      </c>
      <c r="K52" s="226"/>
    </row>
    <row r="53" spans="1:255" x14ac:dyDescent="0.2">
      <c r="A53" s="222"/>
      <c r="B53" s="206" t="s">
        <v>1532</v>
      </c>
      <c r="C53" s="223" t="s">
        <v>141</v>
      </c>
      <c r="D53" s="206" t="s">
        <v>63</v>
      </c>
      <c r="E53" s="224"/>
      <c r="F53" s="224">
        <v>1.9999999999999997E-2</v>
      </c>
      <c r="G53" s="224">
        <f>F53*E51</f>
        <v>2.019E-2</v>
      </c>
      <c r="H53" s="224">
        <f t="shared" si="0"/>
        <v>2.019E-2</v>
      </c>
      <c r="I53" s="225" t="str">
        <f t="shared" si="1"/>
        <v xml:space="preserve"> </v>
      </c>
      <c r="J53" s="226" t="str">
        <f t="shared" si="2"/>
        <v xml:space="preserve"> </v>
      </c>
      <c r="K53" s="226"/>
    </row>
    <row r="54" spans="1:255" ht="24" x14ac:dyDescent="0.2">
      <c r="A54" s="222"/>
      <c r="B54" s="206" t="s">
        <v>1532</v>
      </c>
      <c r="C54" s="223" t="s">
        <v>145</v>
      </c>
      <c r="D54" s="206" t="s">
        <v>63</v>
      </c>
      <c r="E54" s="224"/>
      <c r="F54" s="224">
        <v>1.3506686478454679</v>
      </c>
      <c r="G54" s="224">
        <f>F54*E51</f>
        <v>1.3634999999999999</v>
      </c>
      <c r="H54" s="224">
        <f t="shared" si="0"/>
        <v>1.3634999999999999</v>
      </c>
      <c r="I54" s="225" t="str">
        <f t="shared" si="1"/>
        <v xml:space="preserve"> </v>
      </c>
      <c r="J54" s="226" t="str">
        <f t="shared" si="2"/>
        <v xml:space="preserve"> </v>
      </c>
      <c r="K54" s="226"/>
    </row>
    <row r="55" spans="1:255" ht="24" x14ac:dyDescent="0.2">
      <c r="A55" s="222"/>
      <c r="B55" s="206" t="s">
        <v>149</v>
      </c>
      <c r="C55" s="223" t="s">
        <v>150</v>
      </c>
      <c r="D55" s="206" t="s">
        <v>63</v>
      </c>
      <c r="E55" s="224"/>
      <c r="F55" s="224">
        <v>3.2689450222882617E-2</v>
      </c>
      <c r="G55" s="224">
        <f>F55*E51</f>
        <v>3.3000000000000002E-2</v>
      </c>
      <c r="H55" s="224">
        <f t="shared" si="0"/>
        <v>3.3000000000000002E-2</v>
      </c>
      <c r="I55" s="225" t="str">
        <f t="shared" si="1"/>
        <v xml:space="preserve"> </v>
      </c>
      <c r="J55" s="226" t="str">
        <f t="shared" si="2"/>
        <v xml:space="preserve"> </v>
      </c>
      <c r="K55" s="226"/>
    </row>
    <row r="56" spans="1:255" ht="24" x14ac:dyDescent="0.2">
      <c r="A56" s="222"/>
      <c r="B56" s="206" t="s">
        <v>154</v>
      </c>
      <c r="C56" s="223" t="s">
        <v>155</v>
      </c>
      <c r="D56" s="206" t="s">
        <v>43</v>
      </c>
      <c r="E56" s="224"/>
      <c r="F56" s="224">
        <v>594.35364041604748</v>
      </c>
      <c r="G56" s="224">
        <f>F56*E51</f>
        <v>600</v>
      </c>
      <c r="H56" s="224">
        <f t="shared" si="0"/>
        <v>600</v>
      </c>
      <c r="I56" s="225" t="str">
        <f t="shared" si="1"/>
        <v xml:space="preserve"> </v>
      </c>
      <c r="J56" s="226" t="str">
        <f t="shared" si="2"/>
        <v xml:space="preserve"> </v>
      </c>
      <c r="K56" s="226"/>
    </row>
    <row r="57" spans="1:255" x14ac:dyDescent="0.2">
      <c r="A57" s="222"/>
      <c r="B57" s="206" t="s">
        <v>1532</v>
      </c>
      <c r="C57" s="223" t="s">
        <v>160</v>
      </c>
      <c r="D57" s="206" t="s">
        <v>32</v>
      </c>
      <c r="E57" s="224"/>
      <c r="F57" s="224">
        <v>9.9999999999999992E-2</v>
      </c>
      <c r="G57" s="224">
        <f>F57*E51</f>
        <v>0.10095</v>
      </c>
      <c r="H57" s="224">
        <f t="shared" si="0"/>
        <v>0.10095</v>
      </c>
      <c r="I57" s="225" t="str">
        <f t="shared" si="1"/>
        <v xml:space="preserve"> </v>
      </c>
      <c r="J57" s="226" t="str">
        <f t="shared" si="2"/>
        <v xml:space="preserve"> </v>
      </c>
      <c r="K57" s="226"/>
    </row>
    <row r="58" spans="1:255" ht="60" x14ac:dyDescent="0.2">
      <c r="A58" s="218" t="s">
        <v>163</v>
      </c>
      <c r="B58" s="219" t="s">
        <v>164</v>
      </c>
      <c r="C58" s="219" t="s">
        <v>165</v>
      </c>
      <c r="D58" s="219" t="s">
        <v>166</v>
      </c>
      <c r="E58" s="220">
        <f>Source!I91</f>
        <v>1.26</v>
      </c>
      <c r="F58" s="220"/>
      <c r="G58" s="220"/>
      <c r="H58" s="220"/>
      <c r="I58" s="220"/>
      <c r="J58" s="221"/>
      <c r="K58" s="221"/>
    </row>
    <row r="59" spans="1:255" x14ac:dyDescent="0.2">
      <c r="A59" s="222"/>
      <c r="B59" s="206" t="s">
        <v>1532</v>
      </c>
      <c r="C59" s="223" t="s">
        <v>177</v>
      </c>
      <c r="D59" s="206" t="s">
        <v>63</v>
      </c>
      <c r="E59" s="224"/>
      <c r="F59" s="224">
        <v>2.46E-2</v>
      </c>
      <c r="G59" s="224">
        <f>F59*E58</f>
        <v>3.0995999999999999E-2</v>
      </c>
      <c r="H59" s="224">
        <f>G59</f>
        <v>3.0995999999999999E-2</v>
      </c>
      <c r="I59" s="225" t="str">
        <f>IF(AND((G59-H59)&lt;0,H59&gt;0),ABS(G59-H59)," ")</f>
        <v xml:space="preserve"> </v>
      </c>
      <c r="J59" s="226" t="str">
        <f>IF(AND((G59-H59)&gt;0, H59&gt;0),G59-H59," ")</f>
        <v xml:space="preserve"> </v>
      </c>
      <c r="K59" s="226"/>
    </row>
    <row r="60" spans="1:255" x14ac:dyDescent="0.2">
      <c r="A60" s="222"/>
      <c r="B60" s="206" t="s">
        <v>1532</v>
      </c>
      <c r="C60" s="223" t="s">
        <v>181</v>
      </c>
      <c r="D60" s="206" t="s">
        <v>182</v>
      </c>
      <c r="E60" s="224"/>
      <c r="F60" s="224">
        <v>0.3</v>
      </c>
      <c r="G60" s="224">
        <f>F60*E58</f>
        <v>0.378</v>
      </c>
      <c r="H60" s="224">
        <f>G60</f>
        <v>0.378</v>
      </c>
      <c r="I60" s="225" t="str">
        <f>IF(AND((G60-H60)&lt;0,H60&gt;0),ABS(G60-H60)," ")</f>
        <v xml:space="preserve"> </v>
      </c>
      <c r="J60" s="226" t="str">
        <f>IF(AND((G60-H60)&gt;0, H60&gt;0),G60-H60," ")</f>
        <v xml:space="preserve"> </v>
      </c>
      <c r="K60" s="226"/>
    </row>
    <row r="61" spans="1:255" x14ac:dyDescent="0.2">
      <c r="A61" s="222"/>
      <c r="B61" s="206" t="s">
        <v>1532</v>
      </c>
      <c r="C61" s="223" t="s">
        <v>187</v>
      </c>
      <c r="D61" s="206" t="s">
        <v>182</v>
      </c>
      <c r="E61" s="224"/>
      <c r="F61" s="224">
        <v>2.7</v>
      </c>
      <c r="G61" s="224">
        <f>F61*E58</f>
        <v>3.4020000000000001</v>
      </c>
      <c r="H61" s="224">
        <f>G61</f>
        <v>3.4020000000000001</v>
      </c>
      <c r="I61" s="225" t="str">
        <f>IF(AND((G61-H61)&lt;0,H61&gt;0),ABS(G61-H61)," ")</f>
        <v xml:space="preserve"> </v>
      </c>
      <c r="J61" s="226" t="str">
        <f>IF(AND((G61-H61)&gt;0, H61&gt;0),G61-H61," ")</f>
        <v xml:space="preserve"> </v>
      </c>
      <c r="K61" s="226"/>
    </row>
    <row r="62" spans="1:255" ht="48" x14ac:dyDescent="0.2">
      <c r="A62" s="218" t="s">
        <v>190</v>
      </c>
      <c r="B62" s="219" t="s">
        <v>191</v>
      </c>
      <c r="C62" s="219" t="s">
        <v>192</v>
      </c>
      <c r="D62" s="219" t="s">
        <v>193</v>
      </c>
      <c r="E62" s="220">
        <f>Source!I101</f>
        <v>1.15E-2</v>
      </c>
      <c r="F62" s="220"/>
      <c r="G62" s="220"/>
      <c r="H62" s="220"/>
      <c r="I62" s="220"/>
      <c r="J62" s="221"/>
      <c r="K62" s="221"/>
    </row>
    <row r="63" spans="1:255" x14ac:dyDescent="0.2">
      <c r="A63" s="222"/>
      <c r="B63" s="206" t="s">
        <v>1532</v>
      </c>
      <c r="C63" s="223" t="s">
        <v>90</v>
      </c>
      <c r="D63" s="206" t="s">
        <v>63</v>
      </c>
      <c r="E63" s="224"/>
      <c r="F63" s="224">
        <v>0.08</v>
      </c>
      <c r="G63" s="224">
        <f>F63*E62</f>
        <v>9.2000000000000003E-4</v>
      </c>
      <c r="H63" s="224">
        <f>G63</f>
        <v>9.2000000000000003E-4</v>
      </c>
      <c r="I63" s="225" t="str">
        <f>IF(AND((G63-H63)&lt;0,H63&gt;0),ABS(G63-H63)," ")</f>
        <v xml:space="preserve"> </v>
      </c>
      <c r="J63" s="226" t="str">
        <f>IF(AND((G63-H63)&gt;0, H63&gt;0),G63-H63," ")</f>
        <v xml:space="preserve"> </v>
      </c>
      <c r="K63" s="226"/>
    </row>
    <row r="64" spans="1:255" ht="24" x14ac:dyDescent="0.2">
      <c r="A64" s="222"/>
      <c r="B64" s="206" t="s">
        <v>1532</v>
      </c>
      <c r="C64" s="223" t="s">
        <v>198</v>
      </c>
      <c r="D64" s="206" t="s">
        <v>63</v>
      </c>
      <c r="E64" s="224"/>
      <c r="F64" s="224">
        <v>1</v>
      </c>
      <c r="G64" s="224">
        <f>F64*E62</f>
        <v>1.15E-2</v>
      </c>
      <c r="H64" s="224">
        <f>G64</f>
        <v>1.15E-2</v>
      </c>
      <c r="I64" s="225" t="str">
        <f>IF(AND((G64-H64)&lt;0,H64&gt;0),ABS(G64-H64)," ")</f>
        <v xml:space="preserve"> </v>
      </c>
      <c r="J64" s="226" t="str">
        <f>IF(AND((G64-H64)&gt;0, H64&gt;0),G64-H64," ")</f>
        <v xml:space="preserve"> </v>
      </c>
      <c r="K64" s="226"/>
    </row>
    <row r="65" spans="1:11" ht="60" x14ac:dyDescent="0.2">
      <c r="A65" s="218" t="s">
        <v>202</v>
      </c>
      <c r="B65" s="219" t="s">
        <v>203</v>
      </c>
      <c r="C65" s="219" t="s">
        <v>204</v>
      </c>
      <c r="D65" s="219" t="s">
        <v>166</v>
      </c>
      <c r="E65" s="220">
        <f>Source!I107</f>
        <v>5.0000000000000001E-3</v>
      </c>
      <c r="F65" s="220"/>
      <c r="G65" s="220"/>
      <c r="H65" s="220"/>
      <c r="I65" s="220"/>
      <c r="J65" s="221"/>
      <c r="K65" s="221"/>
    </row>
    <row r="66" spans="1:11" x14ac:dyDescent="0.2">
      <c r="A66" s="222"/>
      <c r="B66" s="206" t="s">
        <v>1532</v>
      </c>
      <c r="C66" s="223" t="s">
        <v>211</v>
      </c>
      <c r="D66" s="206" t="s">
        <v>63</v>
      </c>
      <c r="E66" s="224"/>
      <c r="F66" s="224">
        <v>2.8E-3</v>
      </c>
      <c r="G66" s="224">
        <f>F66*E65</f>
        <v>1.4E-5</v>
      </c>
      <c r="H66" s="224">
        <f>G66</f>
        <v>1.4E-5</v>
      </c>
      <c r="I66" s="225" t="str">
        <f>IF(AND((G66-H66)&lt;0,H66&gt;0),ABS(G66-H66)," ")</f>
        <v xml:space="preserve"> </v>
      </c>
      <c r="J66" s="226" t="str">
        <f>IF(AND((G66-H66)&gt;0, H66&gt;0),G66-H66," ")</f>
        <v xml:space="preserve"> </v>
      </c>
      <c r="K66" s="226"/>
    </row>
    <row r="67" spans="1:11" x14ac:dyDescent="0.2">
      <c r="A67" s="222"/>
      <c r="B67" s="206" t="s">
        <v>1532</v>
      </c>
      <c r="C67" s="223" t="s">
        <v>177</v>
      </c>
      <c r="D67" s="206" t="s">
        <v>63</v>
      </c>
      <c r="E67" s="224"/>
      <c r="F67" s="224">
        <v>3.7999999999999999E-2</v>
      </c>
      <c r="G67" s="224">
        <f>F67*E65</f>
        <v>1.9000000000000001E-4</v>
      </c>
      <c r="H67" s="224">
        <f>G67</f>
        <v>1.9000000000000001E-4</v>
      </c>
      <c r="I67" s="225" t="str">
        <f>IF(AND((G67-H67)&lt;0,H67&gt;0),ABS(G67-H67)," ")</f>
        <v xml:space="preserve"> </v>
      </c>
      <c r="J67" s="226" t="str">
        <f>IF(AND((G67-H67)&gt;0, H67&gt;0),G67-H67," ")</f>
        <v xml:space="preserve"> </v>
      </c>
      <c r="K67" s="226"/>
    </row>
    <row r="68" spans="1:11" ht="36" x14ac:dyDescent="0.2">
      <c r="A68" s="218" t="s">
        <v>215</v>
      </c>
      <c r="B68" s="219" t="s">
        <v>216</v>
      </c>
      <c r="C68" s="219" t="s">
        <v>217</v>
      </c>
      <c r="D68" s="219" t="s">
        <v>218</v>
      </c>
      <c r="E68" s="220">
        <f>Source!I113</f>
        <v>4.4999999999999998E-2</v>
      </c>
      <c r="F68" s="220"/>
      <c r="G68" s="220"/>
      <c r="H68" s="220"/>
      <c r="I68" s="220"/>
      <c r="J68" s="221"/>
      <c r="K68" s="221"/>
    </row>
    <row r="69" spans="1:11" x14ac:dyDescent="0.2">
      <c r="A69" s="222"/>
      <c r="B69" s="206" t="s">
        <v>223</v>
      </c>
      <c r="C69" s="223" t="s">
        <v>224</v>
      </c>
      <c r="D69" s="206" t="s">
        <v>32</v>
      </c>
      <c r="E69" s="224"/>
      <c r="F69" s="224">
        <v>1.02</v>
      </c>
      <c r="G69" s="224">
        <f>F69*E68</f>
        <v>4.5899999999999996E-2</v>
      </c>
      <c r="H69" s="224">
        <f>G69</f>
        <v>4.5899999999999996E-2</v>
      </c>
      <c r="I69" s="225" t="str">
        <f>IF(AND((G69-H69)&lt;0,H69&gt;0),ABS(G69-H69)," ")</f>
        <v xml:space="preserve"> </v>
      </c>
      <c r="J69" s="226" t="str">
        <f>IF(AND((G69-H69)&gt;0, H69&gt;0),G69-H69," ")</f>
        <v xml:space="preserve"> </v>
      </c>
      <c r="K69" s="226"/>
    </row>
    <row r="70" spans="1:11" x14ac:dyDescent="0.2">
      <c r="A70" s="218" t="s">
        <v>227</v>
      </c>
      <c r="B70" s="219" t="s">
        <v>228</v>
      </c>
      <c r="C70" s="219" t="s">
        <v>229</v>
      </c>
      <c r="D70" s="219" t="s">
        <v>230</v>
      </c>
      <c r="E70" s="220">
        <f>Source!I117</f>
        <v>0.36</v>
      </c>
      <c r="F70" s="220"/>
      <c r="G70" s="220"/>
      <c r="H70" s="220"/>
      <c r="I70" s="220"/>
      <c r="J70" s="221"/>
      <c r="K70" s="221"/>
    </row>
    <row r="71" spans="1:11" ht="24" x14ac:dyDescent="0.2">
      <c r="A71" s="222"/>
      <c r="B71" s="206" t="s">
        <v>233</v>
      </c>
      <c r="C71" s="223" t="s">
        <v>234</v>
      </c>
      <c r="D71" s="206" t="s">
        <v>63</v>
      </c>
      <c r="E71" s="224"/>
      <c r="F71" s="224">
        <v>2.2000000000000001E-3</v>
      </c>
      <c r="G71" s="224">
        <f>F71*E70</f>
        <v>7.9200000000000006E-4</v>
      </c>
      <c r="H71" s="224">
        <f>G71</f>
        <v>7.9200000000000006E-4</v>
      </c>
      <c r="I71" s="225" t="str">
        <f>IF(AND((G71-H71)&lt;0,H71&gt;0),ABS(G71-H71)," ")</f>
        <v xml:space="preserve"> </v>
      </c>
      <c r="J71" s="226" t="str">
        <f>IF(AND((G71-H71)&gt;0, H71&gt;0),G71-H71," ")</f>
        <v xml:space="preserve"> </v>
      </c>
      <c r="K71" s="226"/>
    </row>
    <row r="72" spans="1:11" ht="36" x14ac:dyDescent="0.2">
      <c r="A72" s="218" t="s">
        <v>237</v>
      </c>
      <c r="B72" s="219" t="s">
        <v>238</v>
      </c>
      <c r="C72" s="219" t="s">
        <v>239</v>
      </c>
      <c r="D72" s="219" t="s">
        <v>240</v>
      </c>
      <c r="E72" s="220">
        <f>Source!I121</f>
        <v>0.247</v>
      </c>
      <c r="F72" s="220"/>
      <c r="G72" s="220"/>
      <c r="H72" s="220"/>
      <c r="I72" s="220"/>
      <c r="J72" s="221"/>
      <c r="K72" s="221"/>
    </row>
    <row r="73" spans="1:11" x14ac:dyDescent="0.2">
      <c r="A73" s="222"/>
      <c r="B73" s="206" t="s">
        <v>249</v>
      </c>
      <c r="C73" s="223" t="s">
        <v>250</v>
      </c>
      <c r="D73" s="206" t="s">
        <v>32</v>
      </c>
      <c r="E73" s="224"/>
      <c r="F73" s="224">
        <v>1.37</v>
      </c>
      <c r="G73" s="224">
        <f>F73*E72</f>
        <v>0.33839000000000002</v>
      </c>
      <c r="H73" s="224">
        <f>G73</f>
        <v>0.33839000000000002</v>
      </c>
      <c r="I73" s="225" t="str">
        <f>IF(AND((G73-H73)&lt;0,H73&gt;0),ABS(G73-H73)," ")</f>
        <v xml:space="preserve"> </v>
      </c>
      <c r="J73" s="226" t="str">
        <f>IF(AND((G73-H73)&gt;0, H73&gt;0),G73-H73," ")</f>
        <v xml:space="preserve"> </v>
      </c>
      <c r="K73" s="226"/>
    </row>
    <row r="74" spans="1:11" x14ac:dyDescent="0.2">
      <c r="A74" s="222"/>
      <c r="B74" s="206" t="s">
        <v>1532</v>
      </c>
      <c r="C74" s="223" t="s">
        <v>90</v>
      </c>
      <c r="D74" s="206" t="s">
        <v>63</v>
      </c>
      <c r="E74" s="224"/>
      <c r="F74" s="224">
        <v>4.0000000000000001E-3</v>
      </c>
      <c r="G74" s="224">
        <f>F74*E72</f>
        <v>9.8799999999999995E-4</v>
      </c>
      <c r="H74" s="224">
        <f>G74</f>
        <v>9.8799999999999995E-4</v>
      </c>
      <c r="I74" s="225" t="str">
        <f>IF(AND((G74-H74)&lt;0,H74&gt;0),ABS(G74-H74)," ")</f>
        <v xml:space="preserve"> </v>
      </c>
      <c r="J74" s="226" t="str">
        <f>IF(AND((G74-H74)&gt;0, H74&gt;0),G74-H74," ")</f>
        <v xml:space="preserve"> </v>
      </c>
      <c r="K74" s="226"/>
    </row>
    <row r="75" spans="1:11" x14ac:dyDescent="0.2">
      <c r="A75" s="222"/>
      <c r="B75" s="206" t="s">
        <v>255</v>
      </c>
      <c r="C75" s="223" t="s">
        <v>256</v>
      </c>
      <c r="D75" s="206" t="s">
        <v>182</v>
      </c>
      <c r="E75" s="224"/>
      <c r="F75" s="224">
        <v>0.41</v>
      </c>
      <c r="G75" s="224">
        <f>F75*E72</f>
        <v>0.10127</v>
      </c>
      <c r="H75" s="224">
        <f>G75</f>
        <v>0.10127</v>
      </c>
      <c r="I75" s="225" t="str">
        <f>IF(AND((G75-H75)&lt;0,H75&gt;0),ABS(G75-H75)," ")</f>
        <v xml:space="preserve"> </v>
      </c>
      <c r="J75" s="226" t="str">
        <f>IF(AND((G75-H75)&gt;0, H75&gt;0),G75-H75," ")</f>
        <v xml:space="preserve"> </v>
      </c>
      <c r="K75" s="226"/>
    </row>
    <row r="76" spans="1:11" ht="24" x14ac:dyDescent="0.2">
      <c r="A76" s="222"/>
      <c r="B76" s="206" t="s">
        <v>1532</v>
      </c>
      <c r="C76" s="223" t="s">
        <v>261</v>
      </c>
      <c r="D76" s="206" t="s">
        <v>63</v>
      </c>
      <c r="E76" s="224"/>
      <c r="F76" s="224">
        <v>1</v>
      </c>
      <c r="G76" s="224">
        <f>F76*E72</f>
        <v>0.247</v>
      </c>
      <c r="H76" s="224">
        <f>G76</f>
        <v>0.247</v>
      </c>
      <c r="I76" s="225" t="str">
        <f>IF(AND((G76-H76)&lt;0,H76&gt;0),ABS(G76-H76)," ")</f>
        <v xml:space="preserve"> </v>
      </c>
      <c r="J76" s="226" t="str">
        <f>IF(AND((G76-H76)&gt;0, H76&gt;0),G76-H76," ")</f>
        <v xml:space="preserve"> </v>
      </c>
      <c r="K76" s="226"/>
    </row>
    <row r="77" spans="1:11" ht="36" x14ac:dyDescent="0.2">
      <c r="A77" s="218" t="s">
        <v>264</v>
      </c>
      <c r="B77" s="219" t="s">
        <v>265</v>
      </c>
      <c r="C77" s="219" t="s">
        <v>266</v>
      </c>
      <c r="D77" s="219" t="s">
        <v>240</v>
      </c>
      <c r="E77" s="220">
        <f>Source!I131</f>
        <v>0.42299999999999999</v>
      </c>
      <c r="F77" s="220"/>
      <c r="G77" s="220"/>
      <c r="H77" s="220"/>
      <c r="I77" s="220"/>
      <c r="J77" s="221"/>
      <c r="K77" s="221"/>
    </row>
    <row r="78" spans="1:11" x14ac:dyDescent="0.2">
      <c r="A78" s="222"/>
      <c r="B78" s="206" t="s">
        <v>249</v>
      </c>
      <c r="C78" s="223" t="s">
        <v>250</v>
      </c>
      <c r="D78" s="206" t="s">
        <v>32</v>
      </c>
      <c r="E78" s="224"/>
      <c r="F78" s="224">
        <v>1.3699999999999999</v>
      </c>
      <c r="G78" s="224">
        <f>F78*E77</f>
        <v>0.57950999999999997</v>
      </c>
      <c r="H78" s="224">
        <f t="shared" ref="H78:H84" si="3">G78</f>
        <v>0.57950999999999997</v>
      </c>
      <c r="I78" s="225" t="str">
        <f t="shared" ref="I78:I84" si="4">IF(AND((G78-H78)&lt;0,H78&gt;0),ABS(G78-H78)," ")</f>
        <v xml:space="preserve"> </v>
      </c>
      <c r="J78" s="226" t="str">
        <f t="shared" ref="J78:J84" si="5">IF(AND((G78-H78)&gt;0, H78&gt;0),G78-H78," ")</f>
        <v xml:space="preserve"> </v>
      </c>
      <c r="K78" s="226"/>
    </row>
    <row r="79" spans="1:11" x14ac:dyDescent="0.2">
      <c r="A79" s="222"/>
      <c r="B79" s="206" t="s">
        <v>1532</v>
      </c>
      <c r="C79" s="223" t="s">
        <v>90</v>
      </c>
      <c r="D79" s="206" t="s">
        <v>63</v>
      </c>
      <c r="E79" s="224"/>
      <c r="F79" s="224">
        <v>4.0000000000000001E-3</v>
      </c>
      <c r="G79" s="224">
        <f>F79*E77</f>
        <v>1.6919999999999999E-3</v>
      </c>
      <c r="H79" s="224">
        <f t="shared" si="3"/>
        <v>1.6919999999999999E-3</v>
      </c>
      <c r="I79" s="225" t="str">
        <f t="shared" si="4"/>
        <v xml:space="preserve"> </v>
      </c>
      <c r="J79" s="226" t="str">
        <f t="shared" si="5"/>
        <v xml:space="preserve"> </v>
      </c>
      <c r="K79" s="226"/>
    </row>
    <row r="80" spans="1:11" x14ac:dyDescent="0.2">
      <c r="A80" s="222"/>
      <c r="B80" s="206" t="s">
        <v>255</v>
      </c>
      <c r="C80" s="223" t="s">
        <v>256</v>
      </c>
      <c r="D80" s="206" t="s">
        <v>182</v>
      </c>
      <c r="E80" s="224"/>
      <c r="F80" s="224">
        <v>0.41000000000000003</v>
      </c>
      <c r="G80" s="224">
        <f>F80*E77</f>
        <v>0.17343</v>
      </c>
      <c r="H80" s="224">
        <f t="shared" si="3"/>
        <v>0.17343</v>
      </c>
      <c r="I80" s="225" t="str">
        <f t="shared" si="4"/>
        <v xml:space="preserve"> </v>
      </c>
      <c r="J80" s="226" t="str">
        <f t="shared" si="5"/>
        <v xml:space="preserve"> </v>
      </c>
      <c r="K80" s="226"/>
    </row>
    <row r="81" spans="1:11" ht="24" x14ac:dyDescent="0.2">
      <c r="A81" s="222"/>
      <c r="B81" s="206" t="s">
        <v>1532</v>
      </c>
      <c r="C81" s="223" t="s">
        <v>273</v>
      </c>
      <c r="D81" s="206" t="s">
        <v>63</v>
      </c>
      <c r="E81" s="224"/>
      <c r="F81" s="224">
        <v>0.3184397163120567</v>
      </c>
      <c r="G81" s="224">
        <f>F81*E77</f>
        <v>0.13469999999999999</v>
      </c>
      <c r="H81" s="224">
        <f t="shared" si="3"/>
        <v>0.13469999999999999</v>
      </c>
      <c r="I81" s="225" t="str">
        <f t="shared" si="4"/>
        <v xml:space="preserve"> </v>
      </c>
      <c r="J81" s="226" t="str">
        <f t="shared" si="5"/>
        <v xml:space="preserve"> </v>
      </c>
      <c r="K81" s="226"/>
    </row>
    <row r="82" spans="1:11" ht="24" x14ac:dyDescent="0.2">
      <c r="A82" s="222"/>
      <c r="B82" s="206" t="s">
        <v>1532</v>
      </c>
      <c r="C82" s="223" t="s">
        <v>278</v>
      </c>
      <c r="D82" s="206" t="s">
        <v>63</v>
      </c>
      <c r="E82" s="224"/>
      <c r="F82" s="224">
        <v>9.0732860520094563E-2</v>
      </c>
      <c r="G82" s="224">
        <f>F82*E77</f>
        <v>3.8379999999999997E-2</v>
      </c>
      <c r="H82" s="224">
        <f t="shared" si="3"/>
        <v>3.8379999999999997E-2</v>
      </c>
      <c r="I82" s="225" t="str">
        <f t="shared" si="4"/>
        <v xml:space="preserve"> </v>
      </c>
      <c r="J82" s="226" t="str">
        <f t="shared" si="5"/>
        <v xml:space="preserve"> </v>
      </c>
      <c r="K82" s="226"/>
    </row>
    <row r="83" spans="1:11" ht="24" x14ac:dyDescent="0.2">
      <c r="A83" s="222"/>
      <c r="B83" s="206" t="s">
        <v>1532</v>
      </c>
      <c r="C83" s="223" t="s">
        <v>283</v>
      </c>
      <c r="D83" s="206" t="s">
        <v>63</v>
      </c>
      <c r="E83" s="224"/>
      <c r="F83" s="224">
        <v>0.5617021276595745</v>
      </c>
      <c r="G83" s="224">
        <f>F83*E77</f>
        <v>0.23760000000000001</v>
      </c>
      <c r="H83" s="224">
        <f t="shared" si="3"/>
        <v>0.23760000000000001</v>
      </c>
      <c r="I83" s="225" t="str">
        <f t="shared" si="4"/>
        <v xml:space="preserve"> </v>
      </c>
      <c r="J83" s="226" t="str">
        <f t="shared" si="5"/>
        <v xml:space="preserve"> </v>
      </c>
      <c r="K83" s="226"/>
    </row>
    <row r="84" spans="1:11" ht="24" x14ac:dyDescent="0.2">
      <c r="A84" s="222"/>
      <c r="B84" s="206" t="s">
        <v>1532</v>
      </c>
      <c r="C84" s="223" t="s">
        <v>288</v>
      </c>
      <c r="D84" s="206" t="s">
        <v>63</v>
      </c>
      <c r="E84" s="224"/>
      <c r="F84" s="224">
        <v>2.9952718676122935E-2</v>
      </c>
      <c r="G84" s="224">
        <f>F84*E77</f>
        <v>1.2670000000000001E-2</v>
      </c>
      <c r="H84" s="224">
        <f t="shared" si="3"/>
        <v>1.2670000000000001E-2</v>
      </c>
      <c r="I84" s="225" t="str">
        <f t="shared" si="4"/>
        <v xml:space="preserve"> </v>
      </c>
      <c r="J84" s="226" t="str">
        <f t="shared" si="5"/>
        <v xml:space="preserve"> </v>
      </c>
      <c r="K84" s="226"/>
    </row>
    <row r="85" spans="1:11" ht="36" x14ac:dyDescent="0.2">
      <c r="A85" s="218" t="s">
        <v>291</v>
      </c>
      <c r="B85" s="219" t="s">
        <v>292</v>
      </c>
      <c r="C85" s="219" t="s">
        <v>293</v>
      </c>
      <c r="D85" s="219" t="s">
        <v>240</v>
      </c>
      <c r="E85" s="220">
        <f>Source!I147</f>
        <v>5.1999999999999998E-2</v>
      </c>
      <c r="F85" s="220"/>
      <c r="G85" s="220"/>
      <c r="H85" s="220"/>
      <c r="I85" s="220"/>
      <c r="J85" s="221"/>
      <c r="K85" s="221"/>
    </row>
    <row r="86" spans="1:11" x14ac:dyDescent="0.2">
      <c r="A86" s="222"/>
      <c r="B86" s="206" t="s">
        <v>1532</v>
      </c>
      <c r="C86" s="223" t="s">
        <v>250</v>
      </c>
      <c r="D86" s="206" t="s">
        <v>32</v>
      </c>
      <c r="E86" s="224"/>
      <c r="F86" s="224">
        <v>1.5</v>
      </c>
      <c r="G86" s="224">
        <f>F86*E85</f>
        <v>7.8E-2</v>
      </c>
      <c r="H86" s="224">
        <f>G86</f>
        <v>7.8E-2</v>
      </c>
      <c r="I86" s="225" t="str">
        <f>IF(AND((G86-H86)&lt;0,H86&gt;0),ABS(G86-H86)," ")</f>
        <v xml:space="preserve"> </v>
      </c>
      <c r="J86" s="226" t="str">
        <f>IF(AND((G86-H86)&gt;0, H86&gt;0),G86-H86," ")</f>
        <v xml:space="preserve"> </v>
      </c>
      <c r="K86" s="226"/>
    </row>
    <row r="87" spans="1:11" x14ac:dyDescent="0.2">
      <c r="A87" s="222"/>
      <c r="B87" s="206" t="s">
        <v>1532</v>
      </c>
      <c r="C87" s="223" t="s">
        <v>90</v>
      </c>
      <c r="D87" s="206" t="s">
        <v>63</v>
      </c>
      <c r="E87" s="224"/>
      <c r="F87" s="224">
        <v>1.403846153846154E-3</v>
      </c>
      <c r="G87" s="224">
        <f>F87*E85</f>
        <v>7.2999999999999999E-5</v>
      </c>
      <c r="H87" s="224">
        <f>G87</f>
        <v>7.2999999999999999E-5</v>
      </c>
      <c r="I87" s="225" t="str">
        <f>IF(AND((G87-H87)&lt;0,H87&gt;0),ABS(G87-H87)," ")</f>
        <v xml:space="preserve"> </v>
      </c>
      <c r="J87" s="226" t="str">
        <f>IF(AND((G87-H87)&gt;0, H87&gt;0),G87-H87," ")</f>
        <v xml:space="preserve"> </v>
      </c>
      <c r="K87" s="226"/>
    </row>
    <row r="88" spans="1:11" x14ac:dyDescent="0.2">
      <c r="A88" s="222"/>
      <c r="B88" s="206" t="s">
        <v>1532</v>
      </c>
      <c r="C88" s="223" t="s">
        <v>256</v>
      </c>
      <c r="D88" s="206" t="s">
        <v>182</v>
      </c>
      <c r="E88" s="224"/>
      <c r="F88" s="224">
        <v>0.45</v>
      </c>
      <c r="G88" s="224">
        <f>F88*E85</f>
        <v>2.3400000000000001E-2</v>
      </c>
      <c r="H88" s="224">
        <f>G88</f>
        <v>2.3400000000000001E-2</v>
      </c>
      <c r="I88" s="225" t="str">
        <f>IF(AND((G88-H88)&lt;0,H88&gt;0),ABS(G88-H88)," ")</f>
        <v xml:space="preserve"> </v>
      </c>
      <c r="J88" s="226" t="str">
        <f>IF(AND((G88-H88)&gt;0, H88&gt;0),G88-H88," ")</f>
        <v xml:space="preserve"> </v>
      </c>
      <c r="K88" s="226"/>
    </row>
    <row r="89" spans="1:11" ht="24" x14ac:dyDescent="0.2">
      <c r="A89" s="222"/>
      <c r="B89" s="206" t="s">
        <v>1532</v>
      </c>
      <c r="C89" s="223" t="s">
        <v>305</v>
      </c>
      <c r="D89" s="206" t="s">
        <v>63</v>
      </c>
      <c r="E89" s="224"/>
      <c r="F89" s="224">
        <v>0.68076923076923079</v>
      </c>
      <c r="G89" s="224">
        <f>F89*E85</f>
        <v>3.5400000000000001E-2</v>
      </c>
      <c r="H89" s="224">
        <f>G89</f>
        <v>3.5400000000000001E-2</v>
      </c>
      <c r="I89" s="225" t="str">
        <f>IF(AND((G89-H89)&lt;0,H89&gt;0),ABS(G89-H89)," ")</f>
        <v xml:space="preserve"> </v>
      </c>
      <c r="J89" s="226" t="str">
        <f>IF(AND((G89-H89)&gt;0, H89&gt;0),G89-H89," ")</f>
        <v xml:space="preserve"> </v>
      </c>
      <c r="K89" s="226"/>
    </row>
    <row r="90" spans="1:11" ht="24" x14ac:dyDescent="0.2">
      <c r="A90" s="222"/>
      <c r="B90" s="206" t="s">
        <v>1532</v>
      </c>
      <c r="C90" s="223" t="s">
        <v>310</v>
      </c>
      <c r="D90" s="206" t="s">
        <v>63</v>
      </c>
      <c r="E90" s="224"/>
      <c r="F90" s="224">
        <v>0.32115384615384618</v>
      </c>
      <c r="G90" s="224">
        <f>F90*E85</f>
        <v>1.67E-2</v>
      </c>
      <c r="H90" s="224">
        <f>G90</f>
        <v>1.67E-2</v>
      </c>
      <c r="I90" s="225" t="str">
        <f>IF(AND((G90-H90)&lt;0,H90&gt;0),ABS(G90-H90)," ")</f>
        <v xml:space="preserve"> </v>
      </c>
      <c r="J90" s="226" t="str">
        <f>IF(AND((G90-H90)&gt;0, H90&gt;0),G90-H90," ")</f>
        <v xml:space="preserve"> </v>
      </c>
      <c r="K90" s="226"/>
    </row>
    <row r="91" spans="1:11" ht="36" x14ac:dyDescent="0.2">
      <c r="A91" s="218" t="s">
        <v>313</v>
      </c>
      <c r="B91" s="219" t="s">
        <v>292</v>
      </c>
      <c r="C91" s="219" t="s">
        <v>314</v>
      </c>
      <c r="D91" s="219" t="s">
        <v>240</v>
      </c>
      <c r="E91" s="220">
        <f>Source!I161</f>
        <v>0.14000000000000001</v>
      </c>
      <c r="F91" s="220"/>
      <c r="G91" s="220"/>
      <c r="H91" s="220"/>
      <c r="I91" s="220"/>
      <c r="J91" s="221"/>
      <c r="K91" s="221"/>
    </row>
    <row r="92" spans="1:11" x14ac:dyDescent="0.2">
      <c r="A92" s="222"/>
      <c r="B92" s="206" t="s">
        <v>1532</v>
      </c>
      <c r="C92" s="223" t="s">
        <v>250</v>
      </c>
      <c r="D92" s="206" t="s">
        <v>32</v>
      </c>
      <c r="E92" s="224"/>
      <c r="F92" s="224">
        <v>1.4999999999999998</v>
      </c>
      <c r="G92" s="224">
        <f>F92*E91</f>
        <v>0.21</v>
      </c>
      <c r="H92" s="224">
        <f t="shared" ref="H92:H98" si="6">G92</f>
        <v>0.21</v>
      </c>
      <c r="I92" s="225" t="str">
        <f t="shared" ref="I92:I98" si="7">IF(AND((G92-H92)&lt;0,H92&gt;0),ABS(G92-H92)," ")</f>
        <v xml:space="preserve"> </v>
      </c>
      <c r="J92" s="226" t="str">
        <f t="shared" ref="J92:J98" si="8">IF(AND((G92-H92)&gt;0, H92&gt;0),G92-H92," ")</f>
        <v xml:space="preserve"> </v>
      </c>
      <c r="K92" s="226"/>
    </row>
    <row r="93" spans="1:11" x14ac:dyDescent="0.2">
      <c r="A93" s="222"/>
      <c r="B93" s="206" t="s">
        <v>1532</v>
      </c>
      <c r="C93" s="223" t="s">
        <v>90</v>
      </c>
      <c r="D93" s="206" t="s">
        <v>63</v>
      </c>
      <c r="E93" s="224"/>
      <c r="F93" s="224">
        <v>1.3999999999999998E-3</v>
      </c>
      <c r="G93" s="224">
        <f>F93*E91</f>
        <v>1.9599999999999999E-4</v>
      </c>
      <c r="H93" s="224">
        <f t="shared" si="6"/>
        <v>1.9599999999999999E-4</v>
      </c>
      <c r="I93" s="225" t="str">
        <f t="shared" si="7"/>
        <v xml:space="preserve"> </v>
      </c>
      <c r="J93" s="226" t="str">
        <f t="shared" si="8"/>
        <v xml:space="preserve"> </v>
      </c>
      <c r="K93" s="226"/>
    </row>
    <row r="94" spans="1:11" x14ac:dyDescent="0.2">
      <c r="A94" s="222"/>
      <c r="B94" s="206" t="s">
        <v>1532</v>
      </c>
      <c r="C94" s="223" t="s">
        <v>256</v>
      </c>
      <c r="D94" s="206" t="s">
        <v>182</v>
      </c>
      <c r="E94" s="224"/>
      <c r="F94" s="224">
        <v>0.44999999999999996</v>
      </c>
      <c r="G94" s="224">
        <f>F94*E91</f>
        <v>6.3E-2</v>
      </c>
      <c r="H94" s="224">
        <f t="shared" si="6"/>
        <v>6.3E-2</v>
      </c>
      <c r="I94" s="225" t="str">
        <f t="shared" si="7"/>
        <v xml:space="preserve"> </v>
      </c>
      <c r="J94" s="226" t="str">
        <f t="shared" si="8"/>
        <v xml:space="preserve"> </v>
      </c>
      <c r="K94" s="226"/>
    </row>
    <row r="95" spans="1:11" ht="24" x14ac:dyDescent="0.2">
      <c r="A95" s="222"/>
      <c r="B95" s="206" t="s">
        <v>319</v>
      </c>
      <c r="C95" s="223" t="s">
        <v>320</v>
      </c>
      <c r="D95" s="206" t="s">
        <v>300</v>
      </c>
      <c r="E95" s="224"/>
      <c r="F95" s="224">
        <v>71.428571428571416</v>
      </c>
      <c r="G95" s="224">
        <f>F95*E91</f>
        <v>10</v>
      </c>
      <c r="H95" s="224">
        <f t="shared" si="6"/>
        <v>10</v>
      </c>
      <c r="I95" s="225" t="str">
        <f t="shared" si="7"/>
        <v xml:space="preserve"> </v>
      </c>
      <c r="J95" s="226" t="str">
        <f t="shared" si="8"/>
        <v xml:space="preserve"> </v>
      </c>
      <c r="K95" s="226"/>
    </row>
    <row r="96" spans="1:11" ht="24" x14ac:dyDescent="0.2">
      <c r="A96" s="222"/>
      <c r="B96" s="206" t="s">
        <v>1532</v>
      </c>
      <c r="C96" s="223" t="s">
        <v>324</v>
      </c>
      <c r="D96" s="206" t="s">
        <v>63</v>
      </c>
      <c r="E96" s="224"/>
      <c r="F96" s="224">
        <v>1.6142857142857139E-2</v>
      </c>
      <c r="G96" s="224">
        <f>F96*E91</f>
        <v>2.2599999999999999E-3</v>
      </c>
      <c r="H96" s="224">
        <f t="shared" si="6"/>
        <v>2.2599999999999999E-3</v>
      </c>
      <c r="I96" s="225" t="str">
        <f t="shared" si="7"/>
        <v xml:space="preserve"> </v>
      </c>
      <c r="J96" s="226" t="str">
        <f t="shared" si="8"/>
        <v xml:space="preserve"> </v>
      </c>
      <c r="K96" s="226"/>
    </row>
    <row r="97" spans="1:255" ht="24" x14ac:dyDescent="0.2">
      <c r="A97" s="222"/>
      <c r="B97" s="206" t="s">
        <v>1532</v>
      </c>
      <c r="C97" s="223" t="s">
        <v>327</v>
      </c>
      <c r="D97" s="206" t="s">
        <v>63</v>
      </c>
      <c r="E97" s="224"/>
      <c r="F97" s="224">
        <v>0.5952142857142857</v>
      </c>
      <c r="G97" s="224">
        <f>F97*E91</f>
        <v>8.3330000000000001E-2</v>
      </c>
      <c r="H97" s="224">
        <f t="shared" si="6"/>
        <v>8.3330000000000001E-2</v>
      </c>
      <c r="I97" s="225" t="str">
        <f t="shared" si="7"/>
        <v xml:space="preserve"> </v>
      </c>
      <c r="J97" s="226" t="str">
        <f t="shared" si="8"/>
        <v xml:space="preserve"> </v>
      </c>
      <c r="K97" s="226"/>
    </row>
    <row r="98" spans="1:255" ht="24" x14ac:dyDescent="0.2">
      <c r="A98" s="222"/>
      <c r="B98" s="206" t="s">
        <v>1532</v>
      </c>
      <c r="C98" s="223" t="s">
        <v>332</v>
      </c>
      <c r="D98" s="206" t="s">
        <v>63</v>
      </c>
      <c r="E98" s="224"/>
      <c r="F98" s="224">
        <v>0.38914285714285712</v>
      </c>
      <c r="G98" s="224">
        <f>F98*E91</f>
        <v>5.4480000000000001E-2</v>
      </c>
      <c r="H98" s="224">
        <f t="shared" si="6"/>
        <v>5.4480000000000001E-2</v>
      </c>
      <c r="I98" s="225" t="str">
        <f t="shared" si="7"/>
        <v xml:space="preserve"> </v>
      </c>
      <c r="J98" s="226" t="str">
        <f t="shared" si="8"/>
        <v xml:space="preserve"> </v>
      </c>
      <c r="K98" s="226"/>
    </row>
    <row r="99" spans="1:255" ht="60" x14ac:dyDescent="0.2">
      <c r="A99" s="218" t="s">
        <v>335</v>
      </c>
      <c r="B99" s="219" t="s">
        <v>203</v>
      </c>
      <c r="C99" s="219" t="s">
        <v>204</v>
      </c>
      <c r="D99" s="219" t="s">
        <v>166</v>
      </c>
      <c r="E99" s="220">
        <f>Source!I177</f>
        <v>9.1300000000000006E-2</v>
      </c>
      <c r="F99" s="220"/>
      <c r="G99" s="220"/>
      <c r="H99" s="220"/>
      <c r="I99" s="220"/>
      <c r="J99" s="221"/>
      <c r="K99" s="221"/>
    </row>
    <row r="100" spans="1:255" x14ac:dyDescent="0.2">
      <c r="A100" s="222"/>
      <c r="B100" s="206" t="s">
        <v>210</v>
      </c>
      <c r="C100" s="223" t="s">
        <v>211</v>
      </c>
      <c r="D100" s="206" t="s">
        <v>63</v>
      </c>
      <c r="E100" s="224"/>
      <c r="F100" s="224">
        <v>2.8039430449069E-3</v>
      </c>
      <c r="G100" s="224">
        <f>F100*E99</f>
        <v>2.5599999999999999E-4</v>
      </c>
      <c r="H100" s="224">
        <f>G100</f>
        <v>2.5599999999999999E-4</v>
      </c>
      <c r="I100" s="225" t="str">
        <f>IF(AND((G100-H100)&lt;0,H100&gt;0),ABS(G100-H100)," ")</f>
        <v xml:space="preserve"> </v>
      </c>
      <c r="J100" s="226" t="str">
        <f>IF(AND((G100-H100)&gt;0, H100&gt;0),G100-H100," ")</f>
        <v xml:space="preserve"> </v>
      </c>
      <c r="K100" s="226"/>
    </row>
    <row r="101" spans="1:255" x14ac:dyDescent="0.2">
      <c r="A101" s="222"/>
      <c r="B101" s="206" t="s">
        <v>176</v>
      </c>
      <c r="C101" s="223" t="s">
        <v>177</v>
      </c>
      <c r="D101" s="206" t="s">
        <v>63</v>
      </c>
      <c r="E101" s="224"/>
      <c r="F101" s="224">
        <v>3.7995618838992329E-2</v>
      </c>
      <c r="G101" s="224">
        <f>F101*E99</f>
        <v>3.4689999999999999E-3</v>
      </c>
      <c r="H101" s="224">
        <f>G101</f>
        <v>3.4689999999999999E-3</v>
      </c>
      <c r="I101" s="225" t="str">
        <f>IF(AND((G101-H101)&lt;0,H101&gt;0),ABS(G101-H101)," ")</f>
        <v xml:space="preserve"> </v>
      </c>
      <c r="J101" s="226" t="str">
        <f>IF(AND((G101-H101)&gt;0, H101&gt;0),G101-H101," ")</f>
        <v xml:space="preserve"> </v>
      </c>
      <c r="K101" s="226"/>
    </row>
    <row r="102" spans="1:255" ht="60" x14ac:dyDescent="0.2">
      <c r="A102" s="218" t="s">
        <v>338</v>
      </c>
      <c r="B102" s="219" t="s">
        <v>339</v>
      </c>
      <c r="C102" s="219" t="s">
        <v>340</v>
      </c>
      <c r="D102" s="219" t="s">
        <v>166</v>
      </c>
      <c r="E102" s="220">
        <f>Source!I183</f>
        <v>0.31</v>
      </c>
      <c r="F102" s="220"/>
      <c r="G102" s="220"/>
      <c r="H102" s="220"/>
      <c r="I102" s="220"/>
      <c r="J102" s="221"/>
      <c r="K102" s="221"/>
    </row>
    <row r="103" spans="1:255" x14ac:dyDescent="0.2">
      <c r="A103" s="222"/>
      <c r="B103" s="206" t="s">
        <v>344</v>
      </c>
      <c r="C103" s="223" t="s">
        <v>345</v>
      </c>
      <c r="D103" s="206" t="s">
        <v>182</v>
      </c>
      <c r="E103" s="224"/>
      <c r="F103" s="224">
        <v>229.9578064516129</v>
      </c>
      <c r="G103" s="224">
        <f>F103*E102</f>
        <v>71.286919999999995</v>
      </c>
      <c r="H103" s="224">
        <f>G103</f>
        <v>71.286919999999995</v>
      </c>
      <c r="I103" s="225" t="str">
        <f>IF(AND((G103-H103)&lt;0,H103&gt;0),ABS(G103-H103)," ")</f>
        <v xml:space="preserve"> </v>
      </c>
      <c r="J103" s="226" t="str">
        <f>IF(AND((G103-H103)&gt;0, H103&gt;0),G103-H103," ")</f>
        <v xml:space="preserve"> </v>
      </c>
      <c r="K103" s="226"/>
    </row>
    <row r="104" spans="1:255" ht="15" x14ac:dyDescent="0.25">
      <c r="A104" s="309" t="s">
        <v>1652</v>
      </c>
      <c r="B104" s="310"/>
      <c r="C104" s="310"/>
      <c r="D104" s="310"/>
      <c r="E104" s="310"/>
      <c r="F104" s="310"/>
      <c r="G104" s="310"/>
      <c r="H104" s="310"/>
      <c r="I104" s="310"/>
      <c r="J104" s="310"/>
      <c r="K104" s="310"/>
      <c r="BU104" s="215" t="str">
        <f>A104</f>
        <v>Раздел: Лестница с.3-4 7-20 этажи</v>
      </c>
      <c r="IU104" s="23"/>
    </row>
    <row r="105" spans="1:255" ht="48" x14ac:dyDescent="0.2">
      <c r="A105" s="218" t="s">
        <v>403</v>
      </c>
      <c r="B105" s="219" t="s">
        <v>19</v>
      </c>
      <c r="C105" s="219" t="s">
        <v>20</v>
      </c>
      <c r="D105" s="219" t="s">
        <v>21</v>
      </c>
      <c r="E105" s="220">
        <f>Source!I222</f>
        <v>0.3</v>
      </c>
      <c r="F105" s="220"/>
      <c r="G105" s="220"/>
      <c r="H105" s="220"/>
      <c r="I105" s="220"/>
      <c r="J105" s="221"/>
      <c r="K105" s="221"/>
    </row>
    <row r="106" spans="1:255" ht="24" x14ac:dyDescent="0.2">
      <c r="A106" s="222"/>
      <c r="B106" s="206" t="s">
        <v>1532</v>
      </c>
      <c r="C106" s="223" t="s">
        <v>31</v>
      </c>
      <c r="D106" s="206" t="s">
        <v>32</v>
      </c>
      <c r="E106" s="224"/>
      <c r="F106" s="224">
        <v>0.09</v>
      </c>
      <c r="G106" s="224">
        <f>F106*E105</f>
        <v>2.7E-2</v>
      </c>
      <c r="H106" s="224">
        <f>G106</f>
        <v>2.7E-2</v>
      </c>
      <c r="I106" s="225" t="str">
        <f>IF(AND((G106-H106)&lt;0,H106&gt;0),ABS(G106-H106)," ")</f>
        <v xml:space="preserve"> </v>
      </c>
      <c r="J106" s="226" t="str">
        <f>IF(AND((G106-H106)&gt;0, H106&gt;0),G106-H106," ")</f>
        <v xml:space="preserve"> </v>
      </c>
      <c r="K106" s="226"/>
    </row>
    <row r="107" spans="1:255" ht="24" x14ac:dyDescent="0.2">
      <c r="A107" s="222"/>
      <c r="B107" s="206" t="s">
        <v>1532</v>
      </c>
      <c r="C107" s="223" t="s">
        <v>42</v>
      </c>
      <c r="D107" s="206" t="s">
        <v>43</v>
      </c>
      <c r="E107" s="224"/>
      <c r="F107" s="224">
        <v>100</v>
      </c>
      <c r="G107" s="224">
        <f>F107*E105</f>
        <v>30</v>
      </c>
      <c r="H107" s="224">
        <f>G107</f>
        <v>30</v>
      </c>
      <c r="I107" s="225" t="str">
        <f>IF(AND((G107-H107)&lt;0,H107&gt;0),ABS(G107-H107)," ")</f>
        <v xml:space="preserve"> </v>
      </c>
      <c r="J107" s="226" t="str">
        <f>IF(AND((G107-H107)&gt;0, H107&gt;0),G107-H107," ")</f>
        <v xml:space="preserve"> </v>
      </c>
      <c r="K107" s="226"/>
    </row>
    <row r="108" spans="1:255" ht="48" x14ac:dyDescent="0.2">
      <c r="A108" s="218" t="s">
        <v>406</v>
      </c>
      <c r="B108" s="219" t="s">
        <v>19</v>
      </c>
      <c r="C108" s="219" t="s">
        <v>20</v>
      </c>
      <c r="D108" s="219" t="s">
        <v>21</v>
      </c>
      <c r="E108" s="220">
        <f>Source!I228</f>
        <v>0.3</v>
      </c>
      <c r="F108" s="220"/>
      <c r="G108" s="220"/>
      <c r="H108" s="220"/>
      <c r="I108" s="220"/>
      <c r="J108" s="221"/>
      <c r="K108" s="221"/>
    </row>
    <row r="109" spans="1:255" ht="24" x14ac:dyDescent="0.2">
      <c r="A109" s="222"/>
      <c r="B109" s="206" t="s">
        <v>1532</v>
      </c>
      <c r="C109" s="223" t="s">
        <v>31</v>
      </c>
      <c r="D109" s="206" t="s">
        <v>32</v>
      </c>
      <c r="E109" s="224"/>
      <c r="F109" s="224">
        <v>0.09</v>
      </c>
      <c r="G109" s="224">
        <f>F109*E108</f>
        <v>2.7E-2</v>
      </c>
      <c r="H109" s="224">
        <f>G109</f>
        <v>2.7E-2</v>
      </c>
      <c r="I109" s="225" t="str">
        <f>IF(AND((G109-H109)&lt;0,H109&gt;0),ABS(G109-H109)," ")</f>
        <v xml:space="preserve"> </v>
      </c>
      <c r="J109" s="226" t="str">
        <f>IF(AND((G109-H109)&gt;0, H109&gt;0),G109-H109," ")</f>
        <v xml:space="preserve"> </v>
      </c>
      <c r="K109" s="226"/>
    </row>
    <row r="110" spans="1:255" ht="24" x14ac:dyDescent="0.2">
      <c r="A110" s="222"/>
      <c r="B110" s="206" t="s">
        <v>1532</v>
      </c>
      <c r="C110" s="223" t="s">
        <v>52</v>
      </c>
      <c r="D110" s="206" t="s">
        <v>43</v>
      </c>
      <c r="E110" s="224"/>
      <c r="F110" s="224">
        <v>100</v>
      </c>
      <c r="G110" s="224">
        <f>F110*E108</f>
        <v>30</v>
      </c>
      <c r="H110" s="224">
        <f>G110</f>
        <v>30</v>
      </c>
      <c r="I110" s="225" t="str">
        <f>IF(AND((G110-H110)&lt;0,H110&gt;0),ABS(G110-H110)," ")</f>
        <v xml:space="preserve"> </v>
      </c>
      <c r="J110" s="226" t="str">
        <f>IF(AND((G110-H110)&gt;0, H110&gt;0),G110-H110," ")</f>
        <v xml:space="preserve"> </v>
      </c>
      <c r="K110" s="226"/>
    </row>
    <row r="111" spans="1:255" ht="36" x14ac:dyDescent="0.2">
      <c r="A111" s="218" t="s">
        <v>409</v>
      </c>
      <c r="B111" s="219" t="s">
        <v>56</v>
      </c>
      <c r="C111" s="219" t="s">
        <v>57</v>
      </c>
      <c r="D111" s="219" t="s">
        <v>58</v>
      </c>
      <c r="E111" s="220">
        <f>Source!I234</f>
        <v>2.5000000000000001E-2</v>
      </c>
      <c r="F111" s="220"/>
      <c r="G111" s="220"/>
      <c r="H111" s="220"/>
      <c r="I111" s="220"/>
      <c r="J111" s="221"/>
      <c r="K111" s="221"/>
    </row>
    <row r="112" spans="1:255" x14ac:dyDescent="0.2">
      <c r="A112" s="222"/>
      <c r="B112" s="206" t="s">
        <v>1532</v>
      </c>
      <c r="C112" s="223" t="s">
        <v>62</v>
      </c>
      <c r="D112" s="206" t="s">
        <v>63</v>
      </c>
      <c r="E112" s="224"/>
      <c r="F112" s="224">
        <v>2.0000000000000001E-4</v>
      </c>
      <c r="G112" s="224">
        <f>F112*E111</f>
        <v>5.0000000000000004E-6</v>
      </c>
      <c r="H112" s="224">
        <f>G112</f>
        <v>5.0000000000000004E-6</v>
      </c>
      <c r="I112" s="225" t="str">
        <f>IF(AND((G112-H112)&lt;0,H112&gt;0),ABS(G112-H112)," ")</f>
        <v xml:space="preserve"> </v>
      </c>
      <c r="J112" s="226" t="str">
        <f>IF(AND((G112-H112)&gt;0, H112&gt;0),G112-H112," ")</f>
        <v xml:space="preserve"> </v>
      </c>
      <c r="K112" s="226"/>
    </row>
    <row r="113" spans="1:11" x14ac:dyDescent="0.2">
      <c r="A113" s="222"/>
      <c r="B113" s="206" t="s">
        <v>1532</v>
      </c>
      <c r="C113" s="223" t="s">
        <v>68</v>
      </c>
      <c r="D113" s="206" t="s">
        <v>32</v>
      </c>
      <c r="E113" s="224"/>
      <c r="F113" s="224">
        <v>0.39999999999999997</v>
      </c>
      <c r="G113" s="224">
        <f>F113*E111</f>
        <v>0.01</v>
      </c>
      <c r="H113" s="224">
        <f>G113</f>
        <v>0.01</v>
      </c>
      <c r="I113" s="225" t="str">
        <f>IF(AND((G113-H113)&lt;0,H113&gt;0),ABS(G113-H113)," ")</f>
        <v xml:space="preserve"> </v>
      </c>
      <c r="J113" s="226" t="str">
        <f>IF(AND((G113-H113)&gt;0, H113&gt;0),G113-H113," ")</f>
        <v xml:space="preserve"> </v>
      </c>
      <c r="K113" s="226"/>
    </row>
    <row r="114" spans="1:11" ht="24" x14ac:dyDescent="0.2">
      <c r="A114" s="222"/>
      <c r="B114" s="206" t="s">
        <v>1532</v>
      </c>
      <c r="C114" s="223" t="s">
        <v>73</v>
      </c>
      <c r="D114" s="206" t="s">
        <v>32</v>
      </c>
      <c r="E114" s="224"/>
      <c r="F114" s="224">
        <v>81.599999999999994</v>
      </c>
      <c r="G114" s="224">
        <f>F114*E111</f>
        <v>2.04</v>
      </c>
      <c r="H114" s="224">
        <f>G114</f>
        <v>2.04</v>
      </c>
      <c r="I114" s="225" t="str">
        <f>IF(AND((G114-H114)&lt;0,H114&gt;0),ABS(G114-H114)," ")</f>
        <v xml:space="preserve"> </v>
      </c>
      <c r="J114" s="226" t="str">
        <f>IF(AND((G114-H114)&gt;0, H114&gt;0),G114-H114," ")</f>
        <v xml:space="preserve"> </v>
      </c>
      <c r="K114" s="226"/>
    </row>
    <row r="115" spans="1:11" ht="36" x14ac:dyDescent="0.2">
      <c r="A115" s="222"/>
      <c r="B115" s="206" t="s">
        <v>77</v>
      </c>
      <c r="C115" s="223" t="s">
        <v>414</v>
      </c>
      <c r="D115" s="206" t="s">
        <v>32</v>
      </c>
      <c r="E115" s="224"/>
      <c r="F115" s="224">
        <v>19.599999999999998</v>
      </c>
      <c r="G115" s="224">
        <f>F115*E111</f>
        <v>0.49</v>
      </c>
      <c r="H115" s="224">
        <f>G115</f>
        <v>0.49</v>
      </c>
      <c r="I115" s="225" t="str">
        <f>IF(AND((G115-H115)&lt;0,H115&gt;0),ABS(G115-H115)," ")</f>
        <v xml:space="preserve"> </v>
      </c>
      <c r="J115" s="226" t="str">
        <f>IF(AND((G115-H115)&gt;0, H115&gt;0),G115-H115," ")</f>
        <v xml:space="preserve"> </v>
      </c>
      <c r="K115" s="226"/>
    </row>
    <row r="116" spans="1:11" ht="48" x14ac:dyDescent="0.2">
      <c r="A116" s="218" t="s">
        <v>415</v>
      </c>
      <c r="B116" s="219" t="s">
        <v>81</v>
      </c>
      <c r="C116" s="219" t="s">
        <v>82</v>
      </c>
      <c r="D116" s="219" t="s">
        <v>21</v>
      </c>
      <c r="E116" s="220">
        <f>Source!I244</f>
        <v>0.3</v>
      </c>
      <c r="F116" s="220"/>
      <c r="G116" s="220"/>
      <c r="H116" s="220"/>
      <c r="I116" s="220"/>
      <c r="J116" s="221"/>
      <c r="K116" s="221"/>
    </row>
    <row r="117" spans="1:11" x14ac:dyDescent="0.2">
      <c r="A117" s="222"/>
      <c r="B117" s="206" t="s">
        <v>1532</v>
      </c>
      <c r="C117" s="223" t="s">
        <v>90</v>
      </c>
      <c r="D117" s="206" t="s">
        <v>63</v>
      </c>
      <c r="E117" s="224"/>
      <c r="F117" s="224">
        <v>0.01</v>
      </c>
      <c r="G117" s="224">
        <f>F117*E116</f>
        <v>3.0000000000000001E-3</v>
      </c>
      <c r="H117" s="224">
        <f>G117</f>
        <v>3.0000000000000001E-3</v>
      </c>
      <c r="I117" s="225" t="str">
        <f>IF(AND((G117-H117)&lt;0,H117&gt;0),ABS(G117-H117)," ")</f>
        <v xml:space="preserve"> </v>
      </c>
      <c r="J117" s="226" t="str">
        <f>IF(AND((G117-H117)&gt;0, H117&gt;0),G117-H117," ")</f>
        <v xml:space="preserve"> </v>
      </c>
      <c r="K117" s="226"/>
    </row>
    <row r="118" spans="1:11" ht="24" x14ac:dyDescent="0.2">
      <c r="A118" s="222"/>
      <c r="B118" s="206" t="s">
        <v>1532</v>
      </c>
      <c r="C118" s="223" t="s">
        <v>31</v>
      </c>
      <c r="D118" s="206" t="s">
        <v>32</v>
      </c>
      <c r="E118" s="224"/>
      <c r="F118" s="224">
        <v>0.7</v>
      </c>
      <c r="G118" s="224">
        <f>F118*E116</f>
        <v>0.21</v>
      </c>
      <c r="H118" s="224">
        <f>G118</f>
        <v>0.21</v>
      </c>
      <c r="I118" s="225" t="str">
        <f>IF(AND((G118-H118)&lt;0,H118&gt;0),ABS(G118-H118)," ")</f>
        <v xml:space="preserve"> </v>
      </c>
      <c r="J118" s="226" t="str">
        <f>IF(AND((G118-H118)&gt;0, H118&gt;0),G118-H118," ")</f>
        <v xml:space="preserve"> </v>
      </c>
      <c r="K118" s="226"/>
    </row>
    <row r="119" spans="1:11" ht="24" x14ac:dyDescent="0.2">
      <c r="A119" s="222"/>
      <c r="B119" s="206" t="s">
        <v>1532</v>
      </c>
      <c r="C119" s="223" t="s">
        <v>96</v>
      </c>
      <c r="D119" s="206" t="s">
        <v>43</v>
      </c>
      <c r="E119" s="224"/>
      <c r="F119" s="224">
        <v>46.666666666666671</v>
      </c>
      <c r="G119" s="224">
        <f>F119*E116</f>
        <v>14.000000000000002</v>
      </c>
      <c r="H119" s="224">
        <f>G119</f>
        <v>14.000000000000002</v>
      </c>
      <c r="I119" s="225" t="str">
        <f>IF(AND((G119-H119)&lt;0,H119&gt;0),ABS(G119-H119)," ")</f>
        <v xml:space="preserve"> </v>
      </c>
      <c r="J119" s="226" t="str">
        <f>IF(AND((G119-H119)&gt;0, H119&gt;0),G119-H119," ")</f>
        <v xml:space="preserve"> </v>
      </c>
      <c r="K119" s="226"/>
    </row>
    <row r="120" spans="1:11" ht="24" x14ac:dyDescent="0.2">
      <c r="A120" s="222"/>
      <c r="B120" s="206" t="s">
        <v>1532</v>
      </c>
      <c r="C120" s="223" t="s">
        <v>101</v>
      </c>
      <c r="D120" s="206" t="s">
        <v>43</v>
      </c>
      <c r="E120" s="224"/>
      <c r="F120" s="224">
        <v>50</v>
      </c>
      <c r="G120" s="224">
        <f>F120*E116</f>
        <v>15</v>
      </c>
      <c r="H120" s="224">
        <f>G120</f>
        <v>15</v>
      </c>
      <c r="I120" s="225" t="str">
        <f>IF(AND((G120-H120)&lt;0,H120&gt;0),ABS(G120-H120)," ")</f>
        <v xml:space="preserve"> </v>
      </c>
      <c r="J120" s="226" t="str">
        <f>IF(AND((G120-H120)&gt;0, H120&gt;0),G120-H120," ")</f>
        <v xml:space="preserve"> </v>
      </c>
      <c r="K120" s="226"/>
    </row>
    <row r="121" spans="1:11" ht="24" x14ac:dyDescent="0.2">
      <c r="A121" s="222"/>
      <c r="B121" s="206" t="s">
        <v>1532</v>
      </c>
      <c r="C121" s="223" t="s">
        <v>105</v>
      </c>
      <c r="D121" s="206" t="s">
        <v>43</v>
      </c>
      <c r="E121" s="224"/>
      <c r="F121" s="224">
        <v>3.3333333333333335</v>
      </c>
      <c r="G121" s="224">
        <f>F121*E116</f>
        <v>1</v>
      </c>
      <c r="H121" s="224">
        <f>G121</f>
        <v>1</v>
      </c>
      <c r="I121" s="225" t="str">
        <f>IF(AND((G121-H121)&lt;0,H121&gt;0),ABS(G121-H121)," ")</f>
        <v xml:space="preserve"> </v>
      </c>
      <c r="J121" s="226" t="str">
        <f>IF(AND((G121-H121)&gt;0, H121&gt;0),G121-H121," ")</f>
        <v xml:space="preserve"> </v>
      </c>
      <c r="K121" s="226"/>
    </row>
    <row r="122" spans="1:11" ht="48" x14ac:dyDescent="0.2">
      <c r="A122" s="218" t="s">
        <v>421</v>
      </c>
      <c r="B122" s="219" t="s">
        <v>107</v>
      </c>
      <c r="C122" s="219" t="s">
        <v>108</v>
      </c>
      <c r="D122" s="219" t="s">
        <v>21</v>
      </c>
      <c r="E122" s="220">
        <f>Source!I256</f>
        <v>0.15</v>
      </c>
      <c r="F122" s="220"/>
      <c r="G122" s="220"/>
      <c r="H122" s="220"/>
      <c r="I122" s="220"/>
      <c r="J122" s="221"/>
      <c r="K122" s="221"/>
    </row>
    <row r="123" spans="1:11" x14ac:dyDescent="0.2">
      <c r="A123" s="222"/>
      <c r="B123" s="206" t="s">
        <v>1532</v>
      </c>
      <c r="C123" s="223" t="s">
        <v>90</v>
      </c>
      <c r="D123" s="206" t="s">
        <v>63</v>
      </c>
      <c r="E123" s="224"/>
      <c r="F123" s="224">
        <v>0.01</v>
      </c>
      <c r="G123" s="224">
        <f>F123*E122</f>
        <v>1.5E-3</v>
      </c>
      <c r="H123" s="224">
        <f>G123</f>
        <v>1.5E-3</v>
      </c>
      <c r="I123" s="225" t="str">
        <f>IF(AND((G123-H123)&lt;0,H123&gt;0),ABS(G123-H123)," ")</f>
        <v xml:space="preserve"> </v>
      </c>
      <c r="J123" s="226" t="str">
        <f>IF(AND((G123-H123)&gt;0, H123&gt;0),G123-H123," ")</f>
        <v xml:space="preserve"> </v>
      </c>
      <c r="K123" s="226"/>
    </row>
    <row r="124" spans="1:11" ht="24" x14ac:dyDescent="0.2">
      <c r="A124" s="222"/>
      <c r="B124" s="206" t="s">
        <v>1532</v>
      </c>
      <c r="C124" s="223" t="s">
        <v>31</v>
      </c>
      <c r="D124" s="206" t="s">
        <v>32</v>
      </c>
      <c r="E124" s="224"/>
      <c r="F124" s="224">
        <v>0.7</v>
      </c>
      <c r="G124" s="224">
        <f>F124*E122</f>
        <v>0.105</v>
      </c>
      <c r="H124" s="224">
        <f>G124</f>
        <v>0.105</v>
      </c>
      <c r="I124" s="225" t="str">
        <f>IF(AND((G124-H124)&lt;0,H124&gt;0),ABS(G124-H124)," ")</f>
        <v xml:space="preserve"> </v>
      </c>
      <c r="J124" s="226" t="str">
        <f>IF(AND((G124-H124)&gt;0, H124&gt;0),G124-H124," ")</f>
        <v xml:space="preserve"> </v>
      </c>
      <c r="K124" s="226"/>
    </row>
    <row r="125" spans="1:11" ht="24" x14ac:dyDescent="0.2">
      <c r="A125" s="222"/>
      <c r="B125" s="206" t="s">
        <v>1532</v>
      </c>
      <c r="C125" s="223" t="s">
        <v>115</v>
      </c>
      <c r="D125" s="206" t="s">
        <v>43</v>
      </c>
      <c r="E125" s="224"/>
      <c r="F125" s="224">
        <v>100</v>
      </c>
      <c r="G125" s="224">
        <f>F125*E122</f>
        <v>15</v>
      </c>
      <c r="H125" s="224">
        <f>G125</f>
        <v>15</v>
      </c>
      <c r="I125" s="225" t="str">
        <f>IF(AND((G125-H125)&lt;0,H125&gt;0),ABS(G125-H125)," ")</f>
        <v xml:space="preserve"> </v>
      </c>
      <c r="J125" s="226" t="str">
        <f>IF(AND((G125-H125)&gt;0, H125&gt;0),G125-H125," ")</f>
        <v xml:space="preserve"> </v>
      </c>
      <c r="K125" s="226"/>
    </row>
    <row r="126" spans="1:11" ht="48" x14ac:dyDescent="0.2">
      <c r="A126" s="218" t="s">
        <v>425</v>
      </c>
      <c r="B126" s="219" t="s">
        <v>119</v>
      </c>
      <c r="C126" s="219" t="s">
        <v>120</v>
      </c>
      <c r="D126" s="219" t="s">
        <v>21</v>
      </c>
      <c r="E126" s="220">
        <f>Source!I264</f>
        <v>0.3</v>
      </c>
      <c r="F126" s="220"/>
      <c r="G126" s="220"/>
      <c r="H126" s="220"/>
      <c r="I126" s="220"/>
      <c r="J126" s="221"/>
      <c r="K126" s="221"/>
    </row>
    <row r="127" spans="1:11" ht="24" x14ac:dyDescent="0.2">
      <c r="A127" s="222"/>
      <c r="B127" s="206" t="s">
        <v>1532</v>
      </c>
      <c r="C127" s="223" t="s">
        <v>31</v>
      </c>
      <c r="D127" s="206" t="s">
        <v>32</v>
      </c>
      <c r="E127" s="224"/>
      <c r="F127" s="224">
        <v>0.61</v>
      </c>
      <c r="G127" s="224">
        <f>F127*E126</f>
        <v>0.183</v>
      </c>
      <c r="H127" s="224">
        <f>G127</f>
        <v>0.183</v>
      </c>
      <c r="I127" s="225" t="str">
        <f>IF(AND((G127-H127)&lt;0,H127&gt;0),ABS(G127-H127)," ")</f>
        <v xml:space="preserve"> </v>
      </c>
      <c r="J127" s="226" t="str">
        <f>IF(AND((G127-H127)&gt;0, H127&gt;0),G127-H127," ")</f>
        <v xml:space="preserve"> </v>
      </c>
      <c r="K127" s="226"/>
    </row>
    <row r="128" spans="1:11" ht="24" x14ac:dyDescent="0.2">
      <c r="A128" s="222"/>
      <c r="B128" s="206" t="s">
        <v>1532</v>
      </c>
      <c r="C128" s="223" t="s">
        <v>125</v>
      </c>
      <c r="D128" s="206" t="s">
        <v>43</v>
      </c>
      <c r="E128" s="224"/>
      <c r="F128" s="224">
        <v>100</v>
      </c>
      <c r="G128" s="224">
        <f>F128*E126</f>
        <v>30</v>
      </c>
      <c r="H128" s="224">
        <f>G128</f>
        <v>30</v>
      </c>
      <c r="I128" s="225" t="str">
        <f>IF(AND((G128-H128)&lt;0,H128&gt;0),ABS(G128-H128)," ")</f>
        <v xml:space="preserve"> </v>
      </c>
      <c r="J128" s="226" t="str">
        <f>IF(AND((G128-H128)&gt;0, H128&gt;0),G128-H128," ")</f>
        <v xml:space="preserve"> </v>
      </c>
      <c r="K128" s="226"/>
    </row>
    <row r="129" spans="1:255" ht="15" x14ac:dyDescent="0.25">
      <c r="A129" s="299" t="s">
        <v>428</v>
      </c>
      <c r="B129" s="300"/>
      <c r="C129" s="300"/>
      <c r="D129" s="300"/>
      <c r="E129" s="300"/>
      <c r="F129" s="300"/>
      <c r="G129" s="300"/>
      <c r="H129" s="300"/>
      <c r="I129" s="300"/>
      <c r="J129" s="300"/>
      <c r="K129" s="300"/>
      <c r="BU129" s="215" t="str">
        <f>A129</f>
        <v>Ограждения Огл=32шт</v>
      </c>
      <c r="IU129" s="23"/>
    </row>
    <row r="130" spans="1:255" ht="36" x14ac:dyDescent="0.2">
      <c r="A130" s="218" t="s">
        <v>429</v>
      </c>
      <c r="B130" s="219" t="s">
        <v>130</v>
      </c>
      <c r="C130" s="219" t="s">
        <v>131</v>
      </c>
      <c r="D130" s="219" t="s">
        <v>132</v>
      </c>
      <c r="E130" s="220">
        <f>Source!I271</f>
        <v>1.077</v>
      </c>
      <c r="F130" s="220"/>
      <c r="G130" s="220"/>
      <c r="H130" s="220"/>
      <c r="I130" s="220"/>
      <c r="J130" s="221"/>
      <c r="K130" s="221"/>
    </row>
    <row r="131" spans="1:255" ht="36" x14ac:dyDescent="0.2">
      <c r="A131" s="222"/>
      <c r="B131" s="206" t="s">
        <v>135</v>
      </c>
      <c r="C131" s="223" t="s">
        <v>136</v>
      </c>
      <c r="D131" s="206" t="s">
        <v>63</v>
      </c>
      <c r="E131" s="224"/>
      <c r="F131" s="224">
        <v>0.15</v>
      </c>
      <c r="G131" s="224">
        <f>F131*E130</f>
        <v>0.16155</v>
      </c>
      <c r="H131" s="224">
        <f t="shared" ref="H131:H138" si="9">G131</f>
        <v>0.16155</v>
      </c>
      <c r="I131" s="225" t="str">
        <f t="shared" ref="I131:I138" si="10">IF(AND((G131-H131)&lt;0,H131&gt;0),ABS(G131-H131)," ")</f>
        <v xml:space="preserve"> </v>
      </c>
      <c r="J131" s="226" t="str">
        <f t="shared" ref="J131:J138" si="11">IF(AND((G131-H131)&gt;0, H131&gt;0),G131-H131," ")</f>
        <v xml:space="preserve"> </v>
      </c>
      <c r="K131" s="226"/>
    </row>
    <row r="132" spans="1:255" x14ac:dyDescent="0.2">
      <c r="A132" s="222"/>
      <c r="B132" s="206" t="s">
        <v>1532</v>
      </c>
      <c r="C132" s="223" t="s">
        <v>141</v>
      </c>
      <c r="D132" s="206" t="s">
        <v>63</v>
      </c>
      <c r="E132" s="224"/>
      <c r="F132" s="224">
        <v>0.02</v>
      </c>
      <c r="G132" s="224">
        <f>F132*E130</f>
        <v>2.154E-2</v>
      </c>
      <c r="H132" s="224">
        <f t="shared" si="9"/>
        <v>2.154E-2</v>
      </c>
      <c r="I132" s="225" t="str">
        <f t="shared" si="10"/>
        <v xml:space="preserve"> </v>
      </c>
      <c r="J132" s="226" t="str">
        <f t="shared" si="11"/>
        <v xml:space="preserve"> </v>
      </c>
      <c r="K132" s="226"/>
    </row>
    <row r="133" spans="1:255" ht="24" x14ac:dyDescent="0.2">
      <c r="A133" s="222"/>
      <c r="B133" s="206" t="s">
        <v>1532</v>
      </c>
      <c r="C133" s="223" t="s">
        <v>433</v>
      </c>
      <c r="D133" s="206" t="s">
        <v>63</v>
      </c>
      <c r="E133" s="224"/>
      <c r="F133" s="224">
        <v>1.3073351903435468</v>
      </c>
      <c r="G133" s="224">
        <f>F133*E130</f>
        <v>1.4079999999999999</v>
      </c>
      <c r="H133" s="224">
        <f t="shared" si="9"/>
        <v>1.4079999999999999</v>
      </c>
      <c r="I133" s="225" t="str">
        <f t="shared" si="10"/>
        <v xml:space="preserve"> </v>
      </c>
      <c r="J133" s="226" t="str">
        <f t="shared" si="11"/>
        <v xml:space="preserve"> </v>
      </c>
      <c r="K133" s="226"/>
    </row>
    <row r="134" spans="1:255" ht="24" x14ac:dyDescent="0.2">
      <c r="A134" s="222"/>
      <c r="B134" s="206" t="s">
        <v>435</v>
      </c>
      <c r="C134" s="223" t="s">
        <v>436</v>
      </c>
      <c r="D134" s="206" t="s">
        <v>63</v>
      </c>
      <c r="E134" s="224"/>
      <c r="F134" s="224">
        <v>8.8022284122562678E-3</v>
      </c>
      <c r="G134" s="224">
        <f>F134*E130</f>
        <v>9.4800000000000006E-3</v>
      </c>
      <c r="H134" s="224">
        <f t="shared" si="9"/>
        <v>9.4800000000000006E-3</v>
      </c>
      <c r="I134" s="225" t="str">
        <f t="shared" si="10"/>
        <v xml:space="preserve"> </v>
      </c>
      <c r="J134" s="226" t="str">
        <f t="shared" si="11"/>
        <v xml:space="preserve"> </v>
      </c>
      <c r="K134" s="226"/>
    </row>
    <row r="135" spans="1:255" ht="24" x14ac:dyDescent="0.2">
      <c r="A135" s="222"/>
      <c r="B135" s="206" t="s">
        <v>149</v>
      </c>
      <c r="C135" s="223" t="s">
        <v>150</v>
      </c>
      <c r="D135" s="206" t="s">
        <v>63</v>
      </c>
      <c r="E135" s="224"/>
      <c r="F135" s="224">
        <v>3.0965645311049211E-2</v>
      </c>
      <c r="G135" s="224">
        <f>F135*E130</f>
        <v>3.3349999999999998E-2</v>
      </c>
      <c r="H135" s="224">
        <f t="shared" si="9"/>
        <v>3.3349999999999998E-2</v>
      </c>
      <c r="I135" s="225" t="str">
        <f t="shared" si="10"/>
        <v xml:space="preserve"> </v>
      </c>
      <c r="J135" s="226" t="str">
        <f t="shared" si="11"/>
        <v xml:space="preserve"> </v>
      </c>
      <c r="K135" s="226"/>
    </row>
    <row r="136" spans="1:255" ht="24" x14ac:dyDescent="0.2">
      <c r="A136" s="222"/>
      <c r="B136" s="206" t="s">
        <v>154</v>
      </c>
      <c r="C136" s="223" t="s">
        <v>155</v>
      </c>
      <c r="D136" s="206" t="s">
        <v>43</v>
      </c>
      <c r="E136" s="224"/>
      <c r="F136" s="224">
        <v>557.10306406685243</v>
      </c>
      <c r="G136" s="224">
        <f>F136*E130</f>
        <v>600</v>
      </c>
      <c r="H136" s="224">
        <f t="shared" si="9"/>
        <v>600</v>
      </c>
      <c r="I136" s="225" t="str">
        <f t="shared" si="10"/>
        <v xml:space="preserve"> </v>
      </c>
      <c r="J136" s="226" t="str">
        <f t="shared" si="11"/>
        <v xml:space="preserve"> </v>
      </c>
      <c r="K136" s="226"/>
    </row>
    <row r="137" spans="1:255" ht="24" x14ac:dyDescent="0.2">
      <c r="A137" s="222"/>
      <c r="B137" s="206" t="s">
        <v>442</v>
      </c>
      <c r="C137" s="223" t="s">
        <v>443</v>
      </c>
      <c r="D137" s="206" t="s">
        <v>43</v>
      </c>
      <c r="E137" s="224"/>
      <c r="F137" s="224">
        <v>5.5710306406685239</v>
      </c>
      <c r="G137" s="224">
        <f>F137*E130</f>
        <v>6</v>
      </c>
      <c r="H137" s="224">
        <f t="shared" si="9"/>
        <v>6</v>
      </c>
      <c r="I137" s="225" t="str">
        <f t="shared" si="10"/>
        <v xml:space="preserve"> </v>
      </c>
      <c r="J137" s="226" t="str">
        <f t="shared" si="11"/>
        <v xml:space="preserve"> </v>
      </c>
      <c r="K137" s="226"/>
    </row>
    <row r="138" spans="1:255" x14ac:dyDescent="0.2">
      <c r="A138" s="222"/>
      <c r="B138" s="206" t="s">
        <v>1532</v>
      </c>
      <c r="C138" s="223" t="s">
        <v>160</v>
      </c>
      <c r="D138" s="206" t="s">
        <v>32</v>
      </c>
      <c r="E138" s="224"/>
      <c r="F138" s="224">
        <v>0.1</v>
      </c>
      <c r="G138" s="224">
        <f>F138*E130</f>
        <v>0.1077</v>
      </c>
      <c r="H138" s="224">
        <f t="shared" si="9"/>
        <v>0.1077</v>
      </c>
      <c r="I138" s="225" t="str">
        <f t="shared" si="10"/>
        <v xml:space="preserve"> </v>
      </c>
      <c r="J138" s="226" t="str">
        <f t="shared" si="11"/>
        <v xml:space="preserve"> </v>
      </c>
      <c r="K138" s="226"/>
    </row>
    <row r="139" spans="1:255" ht="60" x14ac:dyDescent="0.2">
      <c r="A139" s="218" t="s">
        <v>446</v>
      </c>
      <c r="B139" s="219" t="s">
        <v>164</v>
      </c>
      <c r="C139" s="219" t="s">
        <v>165</v>
      </c>
      <c r="D139" s="219" t="s">
        <v>166</v>
      </c>
      <c r="E139" s="220">
        <f>Source!I289</f>
        <v>1.35</v>
      </c>
      <c r="F139" s="220"/>
      <c r="G139" s="220"/>
      <c r="H139" s="220"/>
      <c r="I139" s="220"/>
      <c r="J139" s="221"/>
      <c r="K139" s="221"/>
    </row>
    <row r="140" spans="1:255" x14ac:dyDescent="0.2">
      <c r="A140" s="222"/>
      <c r="B140" s="206" t="s">
        <v>1532</v>
      </c>
      <c r="C140" s="223" t="s">
        <v>177</v>
      </c>
      <c r="D140" s="206" t="s">
        <v>63</v>
      </c>
      <c r="E140" s="224"/>
      <c r="F140" s="224">
        <v>2.46E-2</v>
      </c>
      <c r="G140" s="224">
        <f>F140*E139</f>
        <v>3.3210000000000003E-2</v>
      </c>
      <c r="H140" s="224">
        <f>G140</f>
        <v>3.3210000000000003E-2</v>
      </c>
      <c r="I140" s="225" t="str">
        <f>IF(AND((G140-H140)&lt;0,H140&gt;0),ABS(G140-H140)," ")</f>
        <v xml:space="preserve"> </v>
      </c>
      <c r="J140" s="226" t="str">
        <f>IF(AND((G140-H140)&gt;0, H140&gt;0),G140-H140," ")</f>
        <v xml:space="preserve"> </v>
      </c>
      <c r="K140" s="226"/>
    </row>
    <row r="141" spans="1:255" x14ac:dyDescent="0.2">
      <c r="A141" s="222"/>
      <c r="B141" s="206" t="s">
        <v>1532</v>
      </c>
      <c r="C141" s="223" t="s">
        <v>181</v>
      </c>
      <c r="D141" s="206" t="s">
        <v>182</v>
      </c>
      <c r="E141" s="224"/>
      <c r="F141" s="224">
        <v>0.3</v>
      </c>
      <c r="G141" s="224">
        <f>F141*E139</f>
        <v>0.40500000000000003</v>
      </c>
      <c r="H141" s="224">
        <f>G141</f>
        <v>0.40500000000000003</v>
      </c>
      <c r="I141" s="225" t="str">
        <f>IF(AND((G141-H141)&lt;0,H141&gt;0),ABS(G141-H141)," ")</f>
        <v xml:space="preserve"> </v>
      </c>
      <c r="J141" s="226" t="str">
        <f>IF(AND((G141-H141)&gt;0, H141&gt;0),G141-H141," ")</f>
        <v xml:space="preserve"> </v>
      </c>
      <c r="K141" s="226"/>
    </row>
    <row r="142" spans="1:255" x14ac:dyDescent="0.2">
      <c r="A142" s="222"/>
      <c r="B142" s="206" t="s">
        <v>1532</v>
      </c>
      <c r="C142" s="223" t="s">
        <v>187</v>
      </c>
      <c r="D142" s="206" t="s">
        <v>182</v>
      </c>
      <c r="E142" s="224"/>
      <c r="F142" s="224">
        <v>2.6999999999999997</v>
      </c>
      <c r="G142" s="224">
        <f>F142*E139</f>
        <v>3.645</v>
      </c>
      <c r="H142" s="224">
        <f>G142</f>
        <v>3.645</v>
      </c>
      <c r="I142" s="225" t="str">
        <f>IF(AND((G142-H142)&lt;0,H142&gt;0),ABS(G142-H142)," ")</f>
        <v xml:space="preserve"> </v>
      </c>
      <c r="J142" s="226" t="str">
        <f>IF(AND((G142-H142)&gt;0, H142&gt;0),G142-H142," ")</f>
        <v xml:space="preserve"> </v>
      </c>
      <c r="K142" s="226"/>
    </row>
    <row r="143" spans="1:255" ht="48" x14ac:dyDescent="0.2">
      <c r="A143" s="218" t="s">
        <v>451</v>
      </c>
      <c r="B143" s="219" t="s">
        <v>191</v>
      </c>
      <c r="C143" s="219" t="s">
        <v>192</v>
      </c>
      <c r="D143" s="219" t="s">
        <v>193</v>
      </c>
      <c r="E143" s="220">
        <f>Source!I299</f>
        <v>1.15E-2</v>
      </c>
      <c r="F143" s="220"/>
      <c r="G143" s="220"/>
      <c r="H143" s="220"/>
      <c r="I143" s="220"/>
      <c r="J143" s="221"/>
      <c r="K143" s="221"/>
    </row>
    <row r="144" spans="1:255" x14ac:dyDescent="0.2">
      <c r="A144" s="222"/>
      <c r="B144" s="206" t="s">
        <v>1532</v>
      </c>
      <c r="C144" s="223" t="s">
        <v>90</v>
      </c>
      <c r="D144" s="206" t="s">
        <v>63</v>
      </c>
      <c r="E144" s="224"/>
      <c r="F144" s="224">
        <v>0.08</v>
      </c>
      <c r="G144" s="224">
        <f>F144*E143</f>
        <v>9.2000000000000003E-4</v>
      </c>
      <c r="H144" s="224">
        <f>G144</f>
        <v>9.2000000000000003E-4</v>
      </c>
      <c r="I144" s="225" t="str">
        <f>IF(AND((G144-H144)&lt;0,H144&gt;0),ABS(G144-H144)," ")</f>
        <v xml:space="preserve"> </v>
      </c>
      <c r="J144" s="226" t="str">
        <f>IF(AND((G144-H144)&gt;0, H144&gt;0),G144-H144," ")</f>
        <v xml:space="preserve"> </v>
      </c>
      <c r="K144" s="226"/>
    </row>
    <row r="145" spans="1:11" ht="24" x14ac:dyDescent="0.2">
      <c r="A145" s="222"/>
      <c r="B145" s="206" t="s">
        <v>1532</v>
      </c>
      <c r="C145" s="223" t="s">
        <v>198</v>
      </c>
      <c r="D145" s="206" t="s">
        <v>63</v>
      </c>
      <c r="E145" s="224"/>
      <c r="F145" s="224">
        <v>1</v>
      </c>
      <c r="G145" s="224">
        <f>F145*E143</f>
        <v>1.15E-2</v>
      </c>
      <c r="H145" s="224">
        <f>G145</f>
        <v>1.15E-2</v>
      </c>
      <c r="I145" s="225" t="str">
        <f>IF(AND((G145-H145)&lt;0,H145&gt;0),ABS(G145-H145)," ")</f>
        <v xml:space="preserve"> </v>
      </c>
      <c r="J145" s="226" t="str">
        <f>IF(AND((G145-H145)&gt;0, H145&gt;0),G145-H145," ")</f>
        <v xml:space="preserve"> </v>
      </c>
      <c r="K145" s="226"/>
    </row>
    <row r="146" spans="1:11" ht="60" x14ac:dyDescent="0.2">
      <c r="A146" s="218" t="s">
        <v>454</v>
      </c>
      <c r="B146" s="219" t="s">
        <v>203</v>
      </c>
      <c r="C146" s="219" t="s">
        <v>204</v>
      </c>
      <c r="D146" s="219" t="s">
        <v>166</v>
      </c>
      <c r="E146" s="220">
        <f>Source!I305</f>
        <v>5.0000000000000001E-3</v>
      </c>
      <c r="F146" s="220"/>
      <c r="G146" s="220"/>
      <c r="H146" s="220"/>
      <c r="I146" s="220"/>
      <c r="J146" s="221"/>
      <c r="K146" s="221"/>
    </row>
    <row r="147" spans="1:11" x14ac:dyDescent="0.2">
      <c r="A147" s="222"/>
      <c r="B147" s="206" t="s">
        <v>1532</v>
      </c>
      <c r="C147" s="223" t="s">
        <v>211</v>
      </c>
      <c r="D147" s="206" t="s">
        <v>63</v>
      </c>
      <c r="E147" s="224"/>
      <c r="F147" s="224">
        <v>2.8E-3</v>
      </c>
      <c r="G147" s="224">
        <f>F147*E146</f>
        <v>1.4E-5</v>
      </c>
      <c r="H147" s="224">
        <f>G147</f>
        <v>1.4E-5</v>
      </c>
      <c r="I147" s="225" t="str">
        <f>IF(AND((G147-H147)&lt;0,H147&gt;0),ABS(G147-H147)," ")</f>
        <v xml:space="preserve"> </v>
      </c>
      <c r="J147" s="226" t="str">
        <f>IF(AND((G147-H147)&gt;0, H147&gt;0),G147-H147," ")</f>
        <v xml:space="preserve"> </v>
      </c>
      <c r="K147" s="226"/>
    </row>
    <row r="148" spans="1:11" x14ac:dyDescent="0.2">
      <c r="A148" s="222"/>
      <c r="B148" s="206" t="s">
        <v>1532</v>
      </c>
      <c r="C148" s="223" t="s">
        <v>177</v>
      </c>
      <c r="D148" s="206" t="s">
        <v>63</v>
      </c>
      <c r="E148" s="224"/>
      <c r="F148" s="224">
        <v>3.7999999999999999E-2</v>
      </c>
      <c r="G148" s="224">
        <f>F148*E146</f>
        <v>1.9000000000000001E-4</v>
      </c>
      <c r="H148" s="224">
        <f>G148</f>
        <v>1.9000000000000001E-4</v>
      </c>
      <c r="I148" s="225" t="str">
        <f>IF(AND((G148-H148)&lt;0,H148&gt;0),ABS(G148-H148)," ")</f>
        <v xml:space="preserve"> </v>
      </c>
      <c r="J148" s="226" t="str">
        <f>IF(AND((G148-H148)&gt;0, H148&gt;0),G148-H148," ")</f>
        <v xml:space="preserve"> </v>
      </c>
      <c r="K148" s="226"/>
    </row>
    <row r="149" spans="1:11" ht="36" x14ac:dyDescent="0.2">
      <c r="A149" s="218" t="s">
        <v>457</v>
      </c>
      <c r="B149" s="219" t="s">
        <v>216</v>
      </c>
      <c r="C149" s="219" t="s">
        <v>217</v>
      </c>
      <c r="D149" s="219" t="s">
        <v>218</v>
      </c>
      <c r="E149" s="220">
        <f>Source!I311</f>
        <v>4.4999999999999998E-2</v>
      </c>
      <c r="F149" s="220"/>
      <c r="G149" s="220"/>
      <c r="H149" s="220"/>
      <c r="I149" s="220"/>
      <c r="J149" s="221"/>
      <c r="K149" s="221"/>
    </row>
    <row r="150" spans="1:11" x14ac:dyDescent="0.2">
      <c r="A150" s="222"/>
      <c r="B150" s="206" t="s">
        <v>223</v>
      </c>
      <c r="C150" s="223" t="s">
        <v>224</v>
      </c>
      <c r="D150" s="206" t="s">
        <v>32</v>
      </c>
      <c r="E150" s="224"/>
      <c r="F150" s="224">
        <v>1.02</v>
      </c>
      <c r="G150" s="224">
        <f>F150*E149</f>
        <v>4.5899999999999996E-2</v>
      </c>
      <c r="H150" s="224">
        <f>G150</f>
        <v>4.5899999999999996E-2</v>
      </c>
      <c r="I150" s="225" t="str">
        <f>IF(AND((G150-H150)&lt;0,H150&gt;0),ABS(G150-H150)," ")</f>
        <v xml:space="preserve"> </v>
      </c>
      <c r="J150" s="226" t="str">
        <f>IF(AND((G150-H150)&gt;0, H150&gt;0),G150-H150," ")</f>
        <v xml:space="preserve"> </v>
      </c>
      <c r="K150" s="226"/>
    </row>
    <row r="151" spans="1:11" x14ac:dyDescent="0.2">
      <c r="A151" s="218" t="s">
        <v>459</v>
      </c>
      <c r="B151" s="219" t="s">
        <v>228</v>
      </c>
      <c r="C151" s="219" t="s">
        <v>229</v>
      </c>
      <c r="D151" s="219" t="s">
        <v>230</v>
      </c>
      <c r="E151" s="220">
        <f>Source!I315</f>
        <v>0.36</v>
      </c>
      <c r="F151" s="220"/>
      <c r="G151" s="220"/>
      <c r="H151" s="220"/>
      <c r="I151" s="220"/>
      <c r="J151" s="221"/>
      <c r="K151" s="221"/>
    </row>
    <row r="152" spans="1:11" ht="24" x14ac:dyDescent="0.2">
      <c r="A152" s="222"/>
      <c r="B152" s="206" t="s">
        <v>233</v>
      </c>
      <c r="C152" s="223" t="s">
        <v>234</v>
      </c>
      <c r="D152" s="206" t="s">
        <v>63</v>
      </c>
      <c r="E152" s="224"/>
      <c r="F152" s="224">
        <v>2.2000000000000001E-3</v>
      </c>
      <c r="G152" s="224">
        <f>F152*E151</f>
        <v>7.9200000000000006E-4</v>
      </c>
      <c r="H152" s="224">
        <f>G152</f>
        <v>7.9200000000000006E-4</v>
      </c>
      <c r="I152" s="225" t="str">
        <f>IF(AND((G152-H152)&lt;0,H152&gt;0),ABS(G152-H152)," ")</f>
        <v xml:space="preserve"> </v>
      </c>
      <c r="J152" s="226" t="str">
        <f>IF(AND((G152-H152)&gt;0, H152&gt;0),G152-H152," ")</f>
        <v xml:space="preserve"> </v>
      </c>
      <c r="K152" s="226"/>
    </row>
    <row r="153" spans="1:11" ht="36" x14ac:dyDescent="0.2">
      <c r="A153" s="218" t="s">
        <v>461</v>
      </c>
      <c r="B153" s="219" t="s">
        <v>238</v>
      </c>
      <c r="C153" s="219" t="s">
        <v>239</v>
      </c>
      <c r="D153" s="219" t="s">
        <v>240</v>
      </c>
      <c r="E153" s="220">
        <f>Source!I319</f>
        <v>0.247</v>
      </c>
      <c r="F153" s="220"/>
      <c r="G153" s="220"/>
      <c r="H153" s="220"/>
      <c r="I153" s="220"/>
      <c r="J153" s="221"/>
      <c r="K153" s="221"/>
    </row>
    <row r="154" spans="1:11" x14ac:dyDescent="0.2">
      <c r="A154" s="222"/>
      <c r="B154" s="206" t="s">
        <v>249</v>
      </c>
      <c r="C154" s="223" t="s">
        <v>250</v>
      </c>
      <c r="D154" s="206" t="s">
        <v>32</v>
      </c>
      <c r="E154" s="224"/>
      <c r="F154" s="224">
        <v>1.37</v>
      </c>
      <c r="G154" s="224">
        <f>F154*E153</f>
        <v>0.33839000000000002</v>
      </c>
      <c r="H154" s="224">
        <f>G154</f>
        <v>0.33839000000000002</v>
      </c>
      <c r="I154" s="225" t="str">
        <f>IF(AND((G154-H154)&lt;0,H154&gt;0),ABS(G154-H154)," ")</f>
        <v xml:space="preserve"> </v>
      </c>
      <c r="J154" s="226" t="str">
        <f>IF(AND((G154-H154)&gt;0, H154&gt;0),G154-H154," ")</f>
        <v xml:space="preserve"> </v>
      </c>
      <c r="K154" s="226"/>
    </row>
    <row r="155" spans="1:11" x14ac:dyDescent="0.2">
      <c r="A155" s="222"/>
      <c r="B155" s="206" t="s">
        <v>1532</v>
      </c>
      <c r="C155" s="223" t="s">
        <v>90</v>
      </c>
      <c r="D155" s="206" t="s">
        <v>63</v>
      </c>
      <c r="E155" s="224"/>
      <c r="F155" s="224">
        <v>4.0000000000000001E-3</v>
      </c>
      <c r="G155" s="224">
        <f>F155*E153</f>
        <v>9.8799999999999995E-4</v>
      </c>
      <c r="H155" s="224">
        <f>G155</f>
        <v>9.8799999999999995E-4</v>
      </c>
      <c r="I155" s="225" t="str">
        <f>IF(AND((G155-H155)&lt;0,H155&gt;0),ABS(G155-H155)," ")</f>
        <v xml:space="preserve"> </v>
      </c>
      <c r="J155" s="226" t="str">
        <f>IF(AND((G155-H155)&gt;0, H155&gt;0),G155-H155," ")</f>
        <v xml:space="preserve"> </v>
      </c>
      <c r="K155" s="226"/>
    </row>
    <row r="156" spans="1:11" x14ac:dyDescent="0.2">
      <c r="A156" s="222"/>
      <c r="B156" s="206" t="s">
        <v>255</v>
      </c>
      <c r="C156" s="223" t="s">
        <v>256</v>
      </c>
      <c r="D156" s="206" t="s">
        <v>182</v>
      </c>
      <c r="E156" s="224"/>
      <c r="F156" s="224">
        <v>0.41</v>
      </c>
      <c r="G156" s="224">
        <f>F156*E153</f>
        <v>0.10127</v>
      </c>
      <c r="H156" s="224">
        <f>G156</f>
        <v>0.10127</v>
      </c>
      <c r="I156" s="225" t="str">
        <f>IF(AND((G156-H156)&lt;0,H156&gt;0),ABS(G156-H156)," ")</f>
        <v xml:space="preserve"> </v>
      </c>
      <c r="J156" s="226" t="str">
        <f>IF(AND((G156-H156)&gt;0, H156&gt;0),G156-H156," ")</f>
        <v xml:space="preserve"> </v>
      </c>
      <c r="K156" s="226"/>
    </row>
    <row r="157" spans="1:11" ht="24" x14ac:dyDescent="0.2">
      <c r="A157" s="222"/>
      <c r="B157" s="206" t="s">
        <v>1532</v>
      </c>
      <c r="C157" s="223" t="s">
        <v>261</v>
      </c>
      <c r="D157" s="206" t="s">
        <v>63</v>
      </c>
      <c r="E157" s="224"/>
      <c r="F157" s="224">
        <v>1</v>
      </c>
      <c r="G157" s="224">
        <f>F157*E153</f>
        <v>0.247</v>
      </c>
      <c r="H157" s="224">
        <f>G157</f>
        <v>0.247</v>
      </c>
      <c r="I157" s="225" t="str">
        <f>IF(AND((G157-H157)&lt;0,H157&gt;0),ABS(G157-H157)," ")</f>
        <v xml:space="preserve"> </v>
      </c>
      <c r="J157" s="226" t="str">
        <f>IF(AND((G157-H157)&gt;0, H157&gt;0),G157-H157," ")</f>
        <v xml:space="preserve"> </v>
      </c>
      <c r="K157" s="226"/>
    </row>
    <row r="158" spans="1:11" ht="36" x14ac:dyDescent="0.2">
      <c r="A158" s="218" t="s">
        <v>466</v>
      </c>
      <c r="B158" s="219" t="s">
        <v>265</v>
      </c>
      <c r="C158" s="219" t="s">
        <v>266</v>
      </c>
      <c r="D158" s="219" t="s">
        <v>240</v>
      </c>
      <c r="E158" s="220">
        <f>Source!I329</f>
        <v>0.42299999999999999</v>
      </c>
      <c r="F158" s="220"/>
      <c r="G158" s="220"/>
      <c r="H158" s="220"/>
      <c r="I158" s="220"/>
      <c r="J158" s="221"/>
      <c r="K158" s="221"/>
    </row>
    <row r="159" spans="1:11" x14ac:dyDescent="0.2">
      <c r="A159" s="222"/>
      <c r="B159" s="206" t="s">
        <v>249</v>
      </c>
      <c r="C159" s="223" t="s">
        <v>250</v>
      </c>
      <c r="D159" s="206" t="s">
        <v>32</v>
      </c>
      <c r="E159" s="224"/>
      <c r="F159" s="224">
        <v>1.3699999999999999</v>
      </c>
      <c r="G159" s="224">
        <f>F159*E158</f>
        <v>0.57950999999999997</v>
      </c>
      <c r="H159" s="224">
        <f t="shared" ref="H159:H165" si="12">G159</f>
        <v>0.57950999999999997</v>
      </c>
      <c r="I159" s="225" t="str">
        <f t="shared" ref="I159:I165" si="13">IF(AND((G159-H159)&lt;0,H159&gt;0),ABS(G159-H159)," ")</f>
        <v xml:space="preserve"> </v>
      </c>
      <c r="J159" s="226" t="str">
        <f t="shared" ref="J159:J165" si="14">IF(AND((G159-H159)&gt;0, H159&gt;0),G159-H159," ")</f>
        <v xml:space="preserve"> </v>
      </c>
      <c r="K159" s="226"/>
    </row>
    <row r="160" spans="1:11" x14ac:dyDescent="0.2">
      <c r="A160" s="222"/>
      <c r="B160" s="206" t="s">
        <v>1532</v>
      </c>
      <c r="C160" s="223" t="s">
        <v>90</v>
      </c>
      <c r="D160" s="206" t="s">
        <v>63</v>
      </c>
      <c r="E160" s="224"/>
      <c r="F160" s="224">
        <v>4.0000000000000001E-3</v>
      </c>
      <c r="G160" s="224">
        <f>F160*E158</f>
        <v>1.6919999999999999E-3</v>
      </c>
      <c r="H160" s="224">
        <f t="shared" si="12"/>
        <v>1.6919999999999999E-3</v>
      </c>
      <c r="I160" s="225" t="str">
        <f t="shared" si="13"/>
        <v xml:space="preserve"> </v>
      </c>
      <c r="J160" s="226" t="str">
        <f t="shared" si="14"/>
        <v xml:space="preserve"> </v>
      </c>
      <c r="K160" s="226"/>
    </row>
    <row r="161" spans="1:11" x14ac:dyDescent="0.2">
      <c r="A161" s="222"/>
      <c r="B161" s="206" t="s">
        <v>255</v>
      </c>
      <c r="C161" s="223" t="s">
        <v>256</v>
      </c>
      <c r="D161" s="206" t="s">
        <v>182</v>
      </c>
      <c r="E161" s="224"/>
      <c r="F161" s="224">
        <v>0.41000000000000003</v>
      </c>
      <c r="G161" s="224">
        <f>F161*E158</f>
        <v>0.17343</v>
      </c>
      <c r="H161" s="224">
        <f t="shared" si="12"/>
        <v>0.17343</v>
      </c>
      <c r="I161" s="225" t="str">
        <f t="shared" si="13"/>
        <v xml:space="preserve"> </v>
      </c>
      <c r="J161" s="226" t="str">
        <f t="shared" si="14"/>
        <v xml:space="preserve"> </v>
      </c>
      <c r="K161" s="226"/>
    </row>
    <row r="162" spans="1:11" ht="24" x14ac:dyDescent="0.2">
      <c r="A162" s="222"/>
      <c r="B162" s="206" t="s">
        <v>1532</v>
      </c>
      <c r="C162" s="223" t="s">
        <v>273</v>
      </c>
      <c r="D162" s="206" t="s">
        <v>63</v>
      </c>
      <c r="E162" s="224"/>
      <c r="F162" s="224">
        <v>0.3184397163120567</v>
      </c>
      <c r="G162" s="224">
        <f>F162*E158</f>
        <v>0.13469999999999999</v>
      </c>
      <c r="H162" s="224">
        <f t="shared" si="12"/>
        <v>0.13469999999999999</v>
      </c>
      <c r="I162" s="225" t="str">
        <f t="shared" si="13"/>
        <v xml:space="preserve"> </v>
      </c>
      <c r="J162" s="226" t="str">
        <f t="shared" si="14"/>
        <v xml:space="preserve"> </v>
      </c>
      <c r="K162" s="226"/>
    </row>
    <row r="163" spans="1:11" ht="24" x14ac:dyDescent="0.2">
      <c r="A163" s="222"/>
      <c r="B163" s="206" t="s">
        <v>1532</v>
      </c>
      <c r="C163" s="223" t="s">
        <v>278</v>
      </c>
      <c r="D163" s="206" t="s">
        <v>63</v>
      </c>
      <c r="E163" s="224"/>
      <c r="F163" s="224">
        <v>9.0732860520094563E-2</v>
      </c>
      <c r="G163" s="224">
        <f>F163*E158</f>
        <v>3.8379999999999997E-2</v>
      </c>
      <c r="H163" s="224">
        <f t="shared" si="12"/>
        <v>3.8379999999999997E-2</v>
      </c>
      <c r="I163" s="225" t="str">
        <f t="shared" si="13"/>
        <v xml:space="preserve"> </v>
      </c>
      <c r="J163" s="226" t="str">
        <f t="shared" si="14"/>
        <v xml:space="preserve"> </v>
      </c>
      <c r="K163" s="226"/>
    </row>
    <row r="164" spans="1:11" ht="24" x14ac:dyDescent="0.2">
      <c r="A164" s="222"/>
      <c r="B164" s="206" t="s">
        <v>1532</v>
      </c>
      <c r="C164" s="223" t="s">
        <v>283</v>
      </c>
      <c r="D164" s="206" t="s">
        <v>63</v>
      </c>
      <c r="E164" s="224"/>
      <c r="F164" s="224">
        <v>0.5617021276595745</v>
      </c>
      <c r="G164" s="224">
        <f>F164*E158</f>
        <v>0.23760000000000001</v>
      </c>
      <c r="H164" s="224">
        <f t="shared" si="12"/>
        <v>0.23760000000000001</v>
      </c>
      <c r="I164" s="225" t="str">
        <f t="shared" si="13"/>
        <v xml:space="preserve"> </v>
      </c>
      <c r="J164" s="226" t="str">
        <f t="shared" si="14"/>
        <v xml:space="preserve"> </v>
      </c>
      <c r="K164" s="226"/>
    </row>
    <row r="165" spans="1:11" ht="24" x14ac:dyDescent="0.2">
      <c r="A165" s="222"/>
      <c r="B165" s="206" t="s">
        <v>1532</v>
      </c>
      <c r="C165" s="223" t="s">
        <v>288</v>
      </c>
      <c r="D165" s="206" t="s">
        <v>63</v>
      </c>
      <c r="E165" s="224"/>
      <c r="F165" s="224">
        <v>2.9952718676122935E-2</v>
      </c>
      <c r="G165" s="224">
        <f>F165*E158</f>
        <v>1.2670000000000001E-2</v>
      </c>
      <c r="H165" s="224">
        <f t="shared" si="12"/>
        <v>1.2670000000000001E-2</v>
      </c>
      <c r="I165" s="225" t="str">
        <f t="shared" si="13"/>
        <v xml:space="preserve"> </v>
      </c>
      <c r="J165" s="226" t="str">
        <f t="shared" si="14"/>
        <v xml:space="preserve"> </v>
      </c>
      <c r="K165" s="226"/>
    </row>
    <row r="166" spans="1:11" ht="36" x14ac:dyDescent="0.2">
      <c r="A166" s="218" t="s">
        <v>474</v>
      </c>
      <c r="B166" s="219" t="s">
        <v>292</v>
      </c>
      <c r="C166" s="219" t="s">
        <v>293</v>
      </c>
      <c r="D166" s="219" t="s">
        <v>240</v>
      </c>
      <c r="E166" s="220">
        <f>Source!I345</f>
        <v>5.1999999999999998E-2</v>
      </c>
      <c r="F166" s="220"/>
      <c r="G166" s="220"/>
      <c r="H166" s="220"/>
      <c r="I166" s="220"/>
      <c r="J166" s="221"/>
      <c r="K166" s="221"/>
    </row>
    <row r="167" spans="1:11" x14ac:dyDescent="0.2">
      <c r="A167" s="222"/>
      <c r="B167" s="206" t="s">
        <v>1532</v>
      </c>
      <c r="C167" s="223" t="s">
        <v>250</v>
      </c>
      <c r="D167" s="206" t="s">
        <v>32</v>
      </c>
      <c r="E167" s="224"/>
      <c r="F167" s="224">
        <v>1.5</v>
      </c>
      <c r="G167" s="224">
        <f>F167*E166</f>
        <v>7.8E-2</v>
      </c>
      <c r="H167" s="224">
        <f>G167</f>
        <v>7.8E-2</v>
      </c>
      <c r="I167" s="225" t="str">
        <f>IF(AND((G167-H167)&lt;0,H167&gt;0),ABS(G167-H167)," ")</f>
        <v xml:space="preserve"> </v>
      </c>
      <c r="J167" s="226" t="str">
        <f>IF(AND((G167-H167)&gt;0, H167&gt;0),G167-H167," ")</f>
        <v xml:space="preserve"> </v>
      </c>
      <c r="K167" s="226"/>
    </row>
    <row r="168" spans="1:11" x14ac:dyDescent="0.2">
      <c r="A168" s="222"/>
      <c r="B168" s="206" t="s">
        <v>1532</v>
      </c>
      <c r="C168" s="223" t="s">
        <v>90</v>
      </c>
      <c r="D168" s="206" t="s">
        <v>63</v>
      </c>
      <c r="E168" s="224"/>
      <c r="F168" s="224">
        <v>1.403846153846154E-3</v>
      </c>
      <c r="G168" s="224">
        <f>F168*E166</f>
        <v>7.2999999999999999E-5</v>
      </c>
      <c r="H168" s="224">
        <f>G168</f>
        <v>7.2999999999999999E-5</v>
      </c>
      <c r="I168" s="225" t="str">
        <f>IF(AND((G168-H168)&lt;0,H168&gt;0),ABS(G168-H168)," ")</f>
        <v xml:space="preserve"> </v>
      </c>
      <c r="J168" s="226" t="str">
        <f>IF(AND((G168-H168)&gt;0, H168&gt;0),G168-H168," ")</f>
        <v xml:space="preserve"> </v>
      </c>
      <c r="K168" s="226"/>
    </row>
    <row r="169" spans="1:11" x14ac:dyDescent="0.2">
      <c r="A169" s="222"/>
      <c r="B169" s="206" t="s">
        <v>1532</v>
      </c>
      <c r="C169" s="223" t="s">
        <v>256</v>
      </c>
      <c r="D169" s="206" t="s">
        <v>182</v>
      </c>
      <c r="E169" s="224"/>
      <c r="F169" s="224">
        <v>0.45</v>
      </c>
      <c r="G169" s="224">
        <f>F169*E166</f>
        <v>2.3400000000000001E-2</v>
      </c>
      <c r="H169" s="224">
        <f>G169</f>
        <v>2.3400000000000001E-2</v>
      </c>
      <c r="I169" s="225" t="str">
        <f>IF(AND((G169-H169)&lt;0,H169&gt;0),ABS(G169-H169)," ")</f>
        <v xml:space="preserve"> </v>
      </c>
      <c r="J169" s="226" t="str">
        <f>IF(AND((G169-H169)&gt;0, H169&gt;0),G169-H169," ")</f>
        <v xml:space="preserve"> </v>
      </c>
      <c r="K169" s="226"/>
    </row>
    <row r="170" spans="1:11" ht="24" x14ac:dyDescent="0.2">
      <c r="A170" s="222"/>
      <c r="B170" s="206" t="s">
        <v>1532</v>
      </c>
      <c r="C170" s="223" t="s">
        <v>305</v>
      </c>
      <c r="D170" s="206" t="s">
        <v>63</v>
      </c>
      <c r="E170" s="224"/>
      <c r="F170" s="224">
        <v>0.68076923076923079</v>
      </c>
      <c r="G170" s="224">
        <f>F170*E166</f>
        <v>3.5400000000000001E-2</v>
      </c>
      <c r="H170" s="224">
        <f>G170</f>
        <v>3.5400000000000001E-2</v>
      </c>
      <c r="I170" s="225" t="str">
        <f>IF(AND((G170-H170)&lt;0,H170&gt;0),ABS(G170-H170)," ")</f>
        <v xml:space="preserve"> </v>
      </c>
      <c r="J170" s="226" t="str">
        <f>IF(AND((G170-H170)&gt;0, H170&gt;0),G170-H170," ")</f>
        <v xml:space="preserve"> </v>
      </c>
      <c r="K170" s="226"/>
    </row>
    <row r="171" spans="1:11" ht="24" x14ac:dyDescent="0.2">
      <c r="A171" s="222"/>
      <c r="B171" s="206" t="s">
        <v>1532</v>
      </c>
      <c r="C171" s="223" t="s">
        <v>310</v>
      </c>
      <c r="D171" s="206" t="s">
        <v>63</v>
      </c>
      <c r="E171" s="224"/>
      <c r="F171" s="224">
        <v>0.32134615384615384</v>
      </c>
      <c r="G171" s="224">
        <f>F171*E166</f>
        <v>1.6709999999999999E-2</v>
      </c>
      <c r="H171" s="224">
        <f>G171</f>
        <v>1.6709999999999999E-2</v>
      </c>
      <c r="I171" s="225" t="str">
        <f>IF(AND((G171-H171)&lt;0,H171&gt;0),ABS(G171-H171)," ")</f>
        <v xml:space="preserve"> </v>
      </c>
      <c r="J171" s="226" t="str">
        <f>IF(AND((G171-H171)&gt;0, H171&gt;0),G171-H171," ")</f>
        <v xml:space="preserve"> </v>
      </c>
      <c r="K171" s="226"/>
    </row>
    <row r="172" spans="1:11" ht="36" x14ac:dyDescent="0.2">
      <c r="A172" s="218" t="s">
        <v>481</v>
      </c>
      <c r="B172" s="219" t="s">
        <v>292</v>
      </c>
      <c r="C172" s="219" t="s">
        <v>314</v>
      </c>
      <c r="D172" s="219" t="s">
        <v>240</v>
      </c>
      <c r="E172" s="220">
        <f>Source!I359</f>
        <v>0.14000000000000001</v>
      </c>
      <c r="F172" s="220"/>
      <c r="G172" s="220"/>
      <c r="H172" s="220"/>
      <c r="I172" s="220"/>
      <c r="J172" s="221"/>
      <c r="K172" s="221"/>
    </row>
    <row r="173" spans="1:11" x14ac:dyDescent="0.2">
      <c r="A173" s="222"/>
      <c r="B173" s="206" t="s">
        <v>1532</v>
      </c>
      <c r="C173" s="223" t="s">
        <v>250</v>
      </c>
      <c r="D173" s="206" t="s">
        <v>32</v>
      </c>
      <c r="E173" s="224"/>
      <c r="F173" s="224">
        <v>1.4999999999999998</v>
      </c>
      <c r="G173" s="224">
        <f>F173*E172</f>
        <v>0.21</v>
      </c>
      <c r="H173" s="224">
        <f t="shared" ref="H173:H179" si="15">G173</f>
        <v>0.21</v>
      </c>
      <c r="I173" s="225" t="str">
        <f t="shared" ref="I173:I179" si="16">IF(AND((G173-H173)&lt;0,H173&gt;0),ABS(G173-H173)," ")</f>
        <v xml:space="preserve"> </v>
      </c>
      <c r="J173" s="226" t="str">
        <f t="shared" ref="J173:J179" si="17">IF(AND((G173-H173)&gt;0, H173&gt;0),G173-H173," ")</f>
        <v xml:space="preserve"> </v>
      </c>
      <c r="K173" s="226"/>
    </row>
    <row r="174" spans="1:11" x14ac:dyDescent="0.2">
      <c r="A174" s="222"/>
      <c r="B174" s="206" t="s">
        <v>1532</v>
      </c>
      <c r="C174" s="223" t="s">
        <v>90</v>
      </c>
      <c r="D174" s="206" t="s">
        <v>63</v>
      </c>
      <c r="E174" s="224"/>
      <c r="F174" s="224">
        <v>1.3999999999999998E-3</v>
      </c>
      <c r="G174" s="224">
        <f>F174*E172</f>
        <v>1.9599999999999999E-4</v>
      </c>
      <c r="H174" s="224">
        <f t="shared" si="15"/>
        <v>1.9599999999999999E-4</v>
      </c>
      <c r="I174" s="225" t="str">
        <f t="shared" si="16"/>
        <v xml:space="preserve"> </v>
      </c>
      <c r="J174" s="226" t="str">
        <f t="shared" si="17"/>
        <v xml:space="preserve"> </v>
      </c>
      <c r="K174" s="226"/>
    </row>
    <row r="175" spans="1:11" x14ac:dyDescent="0.2">
      <c r="A175" s="222"/>
      <c r="B175" s="206" t="s">
        <v>1532</v>
      </c>
      <c r="C175" s="223" t="s">
        <v>256</v>
      </c>
      <c r="D175" s="206" t="s">
        <v>182</v>
      </c>
      <c r="E175" s="224"/>
      <c r="F175" s="224">
        <v>0.44999999999999996</v>
      </c>
      <c r="G175" s="224">
        <f>F175*E172</f>
        <v>6.3E-2</v>
      </c>
      <c r="H175" s="224">
        <f t="shared" si="15"/>
        <v>6.3E-2</v>
      </c>
      <c r="I175" s="225" t="str">
        <f t="shared" si="16"/>
        <v xml:space="preserve"> </v>
      </c>
      <c r="J175" s="226" t="str">
        <f t="shared" si="17"/>
        <v xml:space="preserve"> </v>
      </c>
      <c r="K175" s="226"/>
    </row>
    <row r="176" spans="1:11" ht="24" x14ac:dyDescent="0.2">
      <c r="A176" s="222"/>
      <c r="B176" s="206" t="s">
        <v>319</v>
      </c>
      <c r="C176" s="223" t="s">
        <v>320</v>
      </c>
      <c r="D176" s="206" t="s">
        <v>300</v>
      </c>
      <c r="E176" s="224"/>
      <c r="F176" s="224">
        <v>71.428571428571416</v>
      </c>
      <c r="G176" s="224">
        <f>F176*E172</f>
        <v>10</v>
      </c>
      <c r="H176" s="224">
        <f t="shared" si="15"/>
        <v>10</v>
      </c>
      <c r="I176" s="225" t="str">
        <f t="shared" si="16"/>
        <v xml:space="preserve"> </v>
      </c>
      <c r="J176" s="226" t="str">
        <f t="shared" si="17"/>
        <v xml:space="preserve"> </v>
      </c>
      <c r="K176" s="226"/>
    </row>
    <row r="177" spans="1:255" ht="24" x14ac:dyDescent="0.2">
      <c r="A177" s="222"/>
      <c r="B177" s="206" t="s">
        <v>1532</v>
      </c>
      <c r="C177" s="223" t="s">
        <v>324</v>
      </c>
      <c r="D177" s="206" t="s">
        <v>63</v>
      </c>
      <c r="E177" s="224"/>
      <c r="F177" s="224">
        <v>1.6142857142857139E-2</v>
      </c>
      <c r="G177" s="224">
        <f>F177*E172</f>
        <v>2.2599999999999999E-3</v>
      </c>
      <c r="H177" s="224">
        <f t="shared" si="15"/>
        <v>2.2599999999999999E-3</v>
      </c>
      <c r="I177" s="225" t="str">
        <f t="shared" si="16"/>
        <v xml:space="preserve"> </v>
      </c>
      <c r="J177" s="226" t="str">
        <f t="shared" si="17"/>
        <v xml:space="preserve"> </v>
      </c>
      <c r="K177" s="226"/>
    </row>
    <row r="178" spans="1:255" ht="24" x14ac:dyDescent="0.2">
      <c r="A178" s="222"/>
      <c r="B178" s="206" t="s">
        <v>1532</v>
      </c>
      <c r="C178" s="223" t="s">
        <v>327</v>
      </c>
      <c r="D178" s="206" t="s">
        <v>63</v>
      </c>
      <c r="E178" s="224"/>
      <c r="F178" s="224">
        <v>0.5952142857142857</v>
      </c>
      <c r="G178" s="224">
        <f>F178*E172</f>
        <v>8.3330000000000001E-2</v>
      </c>
      <c r="H178" s="224">
        <f t="shared" si="15"/>
        <v>8.3330000000000001E-2</v>
      </c>
      <c r="I178" s="225" t="str">
        <f t="shared" si="16"/>
        <v xml:space="preserve"> </v>
      </c>
      <c r="J178" s="226" t="str">
        <f t="shared" si="17"/>
        <v xml:space="preserve"> </v>
      </c>
      <c r="K178" s="226"/>
    </row>
    <row r="179" spans="1:255" ht="24" x14ac:dyDescent="0.2">
      <c r="A179" s="222"/>
      <c r="B179" s="206" t="s">
        <v>1532</v>
      </c>
      <c r="C179" s="223" t="s">
        <v>332</v>
      </c>
      <c r="D179" s="206" t="s">
        <v>63</v>
      </c>
      <c r="E179" s="224"/>
      <c r="F179" s="224">
        <v>0.38914285714285712</v>
      </c>
      <c r="G179" s="224">
        <f>F179*E172</f>
        <v>5.4480000000000001E-2</v>
      </c>
      <c r="H179" s="224">
        <f t="shared" si="15"/>
        <v>5.4480000000000001E-2</v>
      </c>
      <c r="I179" s="225" t="str">
        <f t="shared" si="16"/>
        <v xml:space="preserve"> </v>
      </c>
      <c r="J179" s="226" t="str">
        <f t="shared" si="17"/>
        <v xml:space="preserve"> </v>
      </c>
      <c r="K179" s="226"/>
    </row>
    <row r="180" spans="1:255" ht="60" x14ac:dyDescent="0.2">
      <c r="A180" s="218" t="s">
        <v>489</v>
      </c>
      <c r="B180" s="219" t="s">
        <v>203</v>
      </c>
      <c r="C180" s="219" t="s">
        <v>204</v>
      </c>
      <c r="D180" s="219" t="s">
        <v>166</v>
      </c>
      <c r="E180" s="220">
        <f>Source!I375</f>
        <v>9.1300000000000006E-2</v>
      </c>
      <c r="F180" s="220"/>
      <c r="G180" s="220"/>
      <c r="H180" s="220"/>
      <c r="I180" s="220"/>
      <c r="J180" s="221"/>
      <c r="K180" s="221"/>
    </row>
    <row r="181" spans="1:255" x14ac:dyDescent="0.2">
      <c r="A181" s="222"/>
      <c r="B181" s="206" t="s">
        <v>210</v>
      </c>
      <c r="C181" s="223" t="s">
        <v>211</v>
      </c>
      <c r="D181" s="206" t="s">
        <v>63</v>
      </c>
      <c r="E181" s="224"/>
      <c r="F181" s="224">
        <v>2.8039430449069E-3</v>
      </c>
      <c r="G181" s="224">
        <f>F181*E180</f>
        <v>2.5599999999999999E-4</v>
      </c>
      <c r="H181" s="224">
        <f>G181</f>
        <v>2.5599999999999999E-4</v>
      </c>
      <c r="I181" s="225" t="str">
        <f>IF(AND((G181-H181)&lt;0,H181&gt;0),ABS(G181-H181)," ")</f>
        <v xml:space="preserve"> </v>
      </c>
      <c r="J181" s="226" t="str">
        <f>IF(AND((G181-H181)&gt;0, H181&gt;0),G181-H181," ")</f>
        <v xml:space="preserve"> </v>
      </c>
      <c r="K181" s="226"/>
    </row>
    <row r="182" spans="1:255" x14ac:dyDescent="0.2">
      <c r="A182" s="222"/>
      <c r="B182" s="206" t="s">
        <v>176</v>
      </c>
      <c r="C182" s="223" t="s">
        <v>177</v>
      </c>
      <c r="D182" s="206" t="s">
        <v>63</v>
      </c>
      <c r="E182" s="224"/>
      <c r="F182" s="224">
        <v>3.7995618838992329E-2</v>
      </c>
      <c r="G182" s="224">
        <f>F182*E180</f>
        <v>3.4689999999999999E-3</v>
      </c>
      <c r="H182" s="224">
        <f>G182</f>
        <v>3.4689999999999999E-3</v>
      </c>
      <c r="I182" s="225" t="str">
        <f>IF(AND((G182-H182)&lt;0,H182&gt;0),ABS(G182-H182)," ")</f>
        <v xml:space="preserve"> </v>
      </c>
      <c r="J182" s="226" t="str">
        <f>IF(AND((G182-H182)&gt;0, H182&gt;0),G182-H182," ")</f>
        <v xml:space="preserve"> </v>
      </c>
      <c r="K182" s="226"/>
    </row>
    <row r="183" spans="1:255" ht="60" x14ac:dyDescent="0.2">
      <c r="A183" s="218" t="s">
        <v>492</v>
      </c>
      <c r="B183" s="219" t="s">
        <v>339</v>
      </c>
      <c r="C183" s="219" t="s">
        <v>340</v>
      </c>
      <c r="D183" s="219" t="s">
        <v>166</v>
      </c>
      <c r="E183" s="220">
        <f>Source!I381</f>
        <v>0.31</v>
      </c>
      <c r="F183" s="220"/>
      <c r="G183" s="220"/>
      <c r="H183" s="220"/>
      <c r="I183" s="220"/>
      <c r="J183" s="221"/>
      <c r="K183" s="221"/>
    </row>
    <row r="184" spans="1:255" x14ac:dyDescent="0.2">
      <c r="A184" s="222"/>
      <c r="B184" s="206" t="s">
        <v>344</v>
      </c>
      <c r="C184" s="223" t="s">
        <v>345</v>
      </c>
      <c r="D184" s="206" t="s">
        <v>182</v>
      </c>
      <c r="E184" s="224"/>
      <c r="F184" s="224">
        <v>229.9578064516129</v>
      </c>
      <c r="G184" s="224">
        <f>F184*E183</f>
        <v>71.286919999999995</v>
      </c>
      <c r="H184" s="224">
        <f>G184</f>
        <v>71.286919999999995</v>
      </c>
      <c r="I184" s="225" t="str">
        <f>IF(AND((G184-H184)&lt;0,H184&gt;0),ABS(G184-H184)," ")</f>
        <v xml:space="preserve"> </v>
      </c>
      <c r="J184" s="226" t="str">
        <f>IF(AND((G184-H184)&gt;0, H184&gt;0),G184-H184," ")</f>
        <v xml:space="preserve"> </v>
      </c>
      <c r="K184" s="226"/>
    </row>
    <row r="185" spans="1:255" ht="15" x14ac:dyDescent="0.25">
      <c r="A185" s="309" t="s">
        <v>1653</v>
      </c>
      <c r="B185" s="310"/>
      <c r="C185" s="310"/>
      <c r="D185" s="310"/>
      <c r="E185" s="310"/>
      <c r="F185" s="310"/>
      <c r="G185" s="310"/>
      <c r="H185" s="310"/>
      <c r="I185" s="310"/>
      <c r="J185" s="310"/>
      <c r="K185" s="310"/>
      <c r="BU185" s="215" t="str">
        <f>A185</f>
        <v>Раздел: Вентблоки (вентканалы) с.1-2 7-20 этажи</v>
      </c>
      <c r="IU185" s="23"/>
    </row>
    <row r="186" spans="1:255" ht="24" x14ac:dyDescent="0.2">
      <c r="A186" s="218" t="s">
        <v>495</v>
      </c>
      <c r="B186" s="219" t="s">
        <v>496</v>
      </c>
      <c r="C186" s="219" t="s">
        <v>497</v>
      </c>
      <c r="D186" s="219" t="s">
        <v>498</v>
      </c>
      <c r="E186" s="220">
        <f>Source!I420</f>
        <v>2.6</v>
      </c>
      <c r="F186" s="220"/>
      <c r="G186" s="220"/>
      <c r="H186" s="220"/>
      <c r="I186" s="220"/>
      <c r="J186" s="221"/>
      <c r="K186" s="221"/>
    </row>
    <row r="187" spans="1:255" ht="24" x14ac:dyDescent="0.2">
      <c r="A187" s="222"/>
      <c r="B187" s="206" t="s">
        <v>1532</v>
      </c>
      <c r="C187" s="223" t="s">
        <v>512</v>
      </c>
      <c r="D187" s="206" t="s">
        <v>43</v>
      </c>
      <c r="E187" s="224"/>
      <c r="F187" s="224">
        <v>0</v>
      </c>
      <c r="G187" s="224">
        <f>F187*E186</f>
        <v>0</v>
      </c>
      <c r="H187" s="224">
        <f t="shared" ref="H187:H200" si="18">G187</f>
        <v>0</v>
      </c>
      <c r="I187" s="225" t="str">
        <f t="shared" ref="I187:I200" si="19">IF(AND((G187-H187)&lt;0,H187&gt;0),ABS(G187-H187)," ")</f>
        <v xml:space="preserve"> </v>
      </c>
      <c r="J187" s="226" t="str">
        <f t="shared" ref="J187:J200" si="20">IF(AND((G187-H187)&gt;0, H187&gt;0),G187-H187," ")</f>
        <v xml:space="preserve"> </v>
      </c>
      <c r="K187" s="226"/>
    </row>
    <row r="188" spans="1:255" ht="24" x14ac:dyDescent="0.2">
      <c r="A188" s="222"/>
      <c r="B188" s="206" t="s">
        <v>1532</v>
      </c>
      <c r="C188" s="223" t="s">
        <v>31</v>
      </c>
      <c r="D188" s="206" t="s">
        <v>32</v>
      </c>
      <c r="E188" s="224"/>
      <c r="F188" s="224">
        <v>0.7</v>
      </c>
      <c r="G188" s="224">
        <f>F188*E186</f>
        <v>1.8199999999999998</v>
      </c>
      <c r="H188" s="224">
        <f t="shared" si="18"/>
        <v>1.8199999999999998</v>
      </c>
      <c r="I188" s="225" t="str">
        <f t="shared" si="19"/>
        <v xml:space="preserve"> </v>
      </c>
      <c r="J188" s="226" t="str">
        <f t="shared" si="20"/>
        <v xml:space="preserve"> </v>
      </c>
      <c r="K188" s="226"/>
    </row>
    <row r="189" spans="1:255" ht="24" x14ac:dyDescent="0.2">
      <c r="A189" s="222"/>
      <c r="B189" s="206" t="s">
        <v>1532</v>
      </c>
      <c r="C189" s="223" t="s">
        <v>503</v>
      </c>
      <c r="D189" s="206" t="s">
        <v>43</v>
      </c>
      <c r="E189" s="224"/>
      <c r="F189" s="224">
        <v>45.38461538461538</v>
      </c>
      <c r="G189" s="224">
        <f>F189*E186</f>
        <v>117.99999999999999</v>
      </c>
      <c r="H189" s="224">
        <f t="shared" si="18"/>
        <v>117.99999999999999</v>
      </c>
      <c r="I189" s="225" t="str">
        <f t="shared" si="19"/>
        <v xml:space="preserve"> </v>
      </c>
      <c r="J189" s="226" t="str">
        <f t="shared" si="20"/>
        <v xml:space="preserve"> </v>
      </c>
      <c r="K189" s="226"/>
    </row>
    <row r="190" spans="1:255" ht="24" x14ac:dyDescent="0.2">
      <c r="A190" s="222"/>
      <c r="B190" s="206" t="s">
        <v>1532</v>
      </c>
      <c r="C190" s="223" t="s">
        <v>508</v>
      </c>
      <c r="D190" s="206" t="s">
        <v>43</v>
      </c>
      <c r="E190" s="224"/>
      <c r="F190" s="224">
        <v>14.23076923076923</v>
      </c>
      <c r="G190" s="224">
        <f>F190*E186</f>
        <v>37</v>
      </c>
      <c r="H190" s="224">
        <f t="shared" si="18"/>
        <v>37</v>
      </c>
      <c r="I190" s="225" t="str">
        <f t="shared" si="19"/>
        <v xml:space="preserve"> </v>
      </c>
      <c r="J190" s="226" t="str">
        <f t="shared" si="20"/>
        <v xml:space="preserve"> </v>
      </c>
      <c r="K190" s="226"/>
    </row>
    <row r="191" spans="1:255" ht="24" x14ac:dyDescent="0.2">
      <c r="A191" s="222"/>
      <c r="B191" s="206" t="s">
        <v>511</v>
      </c>
      <c r="C191" s="223" t="s">
        <v>512</v>
      </c>
      <c r="D191" s="206" t="s">
        <v>43</v>
      </c>
      <c r="E191" s="224"/>
      <c r="F191" s="224">
        <v>31.153846153846153</v>
      </c>
      <c r="G191" s="224">
        <f>F191*E186</f>
        <v>81</v>
      </c>
      <c r="H191" s="224">
        <f t="shared" si="18"/>
        <v>81</v>
      </c>
      <c r="I191" s="225" t="str">
        <f t="shared" si="19"/>
        <v xml:space="preserve"> </v>
      </c>
      <c r="J191" s="226" t="str">
        <f t="shared" si="20"/>
        <v xml:space="preserve"> </v>
      </c>
      <c r="K191" s="226"/>
    </row>
    <row r="192" spans="1:255" ht="24" x14ac:dyDescent="0.2">
      <c r="A192" s="222"/>
      <c r="B192" s="206" t="s">
        <v>516</v>
      </c>
      <c r="C192" s="223" t="s">
        <v>517</v>
      </c>
      <c r="D192" s="206" t="s">
        <v>43</v>
      </c>
      <c r="E192" s="224"/>
      <c r="F192" s="224">
        <v>1.1538461538461537</v>
      </c>
      <c r="G192" s="224">
        <f>F192*E186</f>
        <v>3</v>
      </c>
      <c r="H192" s="224">
        <f t="shared" si="18"/>
        <v>3</v>
      </c>
      <c r="I192" s="225" t="str">
        <f t="shared" si="19"/>
        <v xml:space="preserve"> </v>
      </c>
      <c r="J192" s="226" t="str">
        <f t="shared" si="20"/>
        <v xml:space="preserve"> </v>
      </c>
      <c r="K192" s="226"/>
    </row>
    <row r="193" spans="1:11" ht="24" x14ac:dyDescent="0.2">
      <c r="A193" s="222"/>
      <c r="B193" s="206" t="s">
        <v>516</v>
      </c>
      <c r="C193" s="223" t="s">
        <v>521</v>
      </c>
      <c r="D193" s="206" t="s">
        <v>43</v>
      </c>
      <c r="E193" s="224"/>
      <c r="F193" s="224">
        <v>0.38461538461538458</v>
      </c>
      <c r="G193" s="224">
        <f>F193*E186</f>
        <v>1</v>
      </c>
      <c r="H193" s="224">
        <f t="shared" si="18"/>
        <v>1</v>
      </c>
      <c r="I193" s="225" t="str">
        <f t="shared" si="19"/>
        <v xml:space="preserve"> </v>
      </c>
      <c r="J193" s="226" t="str">
        <f t="shared" si="20"/>
        <v xml:space="preserve"> </v>
      </c>
      <c r="K193" s="226"/>
    </row>
    <row r="194" spans="1:11" ht="24" x14ac:dyDescent="0.2">
      <c r="A194" s="222"/>
      <c r="B194" s="206" t="s">
        <v>523</v>
      </c>
      <c r="C194" s="223" t="s">
        <v>524</v>
      </c>
      <c r="D194" s="206" t="s">
        <v>43</v>
      </c>
      <c r="E194" s="224"/>
      <c r="F194" s="224">
        <v>0.38461538461538458</v>
      </c>
      <c r="G194" s="224">
        <f>F194*E186</f>
        <v>1</v>
      </c>
      <c r="H194" s="224">
        <f t="shared" si="18"/>
        <v>1</v>
      </c>
      <c r="I194" s="225" t="str">
        <f t="shared" si="19"/>
        <v xml:space="preserve"> </v>
      </c>
      <c r="J194" s="226" t="str">
        <f t="shared" si="20"/>
        <v xml:space="preserve"> </v>
      </c>
      <c r="K194" s="226"/>
    </row>
    <row r="195" spans="1:11" ht="24" x14ac:dyDescent="0.2">
      <c r="A195" s="222"/>
      <c r="B195" s="206" t="s">
        <v>516</v>
      </c>
      <c r="C195" s="223" t="s">
        <v>528</v>
      </c>
      <c r="D195" s="206" t="s">
        <v>43</v>
      </c>
      <c r="E195" s="224"/>
      <c r="F195" s="224">
        <v>0.38461538461538458</v>
      </c>
      <c r="G195" s="224">
        <f>F195*E186</f>
        <v>1</v>
      </c>
      <c r="H195" s="224">
        <f t="shared" si="18"/>
        <v>1</v>
      </c>
      <c r="I195" s="225" t="str">
        <f t="shared" si="19"/>
        <v xml:space="preserve"> </v>
      </c>
      <c r="J195" s="226" t="str">
        <f t="shared" si="20"/>
        <v xml:space="preserve"> </v>
      </c>
      <c r="K195" s="226"/>
    </row>
    <row r="196" spans="1:11" ht="24" x14ac:dyDescent="0.2">
      <c r="A196" s="222"/>
      <c r="B196" s="206" t="s">
        <v>502</v>
      </c>
      <c r="C196" s="223" t="s">
        <v>530</v>
      </c>
      <c r="D196" s="206" t="s">
        <v>43</v>
      </c>
      <c r="E196" s="224"/>
      <c r="F196" s="224">
        <v>0.76923076923076916</v>
      </c>
      <c r="G196" s="224">
        <f>F196*E186</f>
        <v>2</v>
      </c>
      <c r="H196" s="224">
        <f t="shared" si="18"/>
        <v>2</v>
      </c>
      <c r="I196" s="225" t="str">
        <f t="shared" si="19"/>
        <v xml:space="preserve"> </v>
      </c>
      <c r="J196" s="226" t="str">
        <f t="shared" si="20"/>
        <v xml:space="preserve"> </v>
      </c>
      <c r="K196" s="226"/>
    </row>
    <row r="197" spans="1:11" ht="24" x14ac:dyDescent="0.2">
      <c r="A197" s="222"/>
      <c r="B197" s="206" t="s">
        <v>532</v>
      </c>
      <c r="C197" s="223" t="s">
        <v>533</v>
      </c>
      <c r="D197" s="206" t="s">
        <v>43</v>
      </c>
      <c r="E197" s="224"/>
      <c r="F197" s="224">
        <v>1.1538461538461537</v>
      </c>
      <c r="G197" s="224">
        <f>F197*E186</f>
        <v>3</v>
      </c>
      <c r="H197" s="224">
        <f t="shared" si="18"/>
        <v>3</v>
      </c>
      <c r="I197" s="225" t="str">
        <f t="shared" si="19"/>
        <v xml:space="preserve"> </v>
      </c>
      <c r="J197" s="226" t="str">
        <f t="shared" si="20"/>
        <v xml:space="preserve"> </v>
      </c>
      <c r="K197" s="226"/>
    </row>
    <row r="198" spans="1:11" ht="24" x14ac:dyDescent="0.2">
      <c r="A198" s="222"/>
      <c r="B198" s="206" t="s">
        <v>537</v>
      </c>
      <c r="C198" s="223" t="s">
        <v>538</v>
      </c>
      <c r="D198" s="206" t="s">
        <v>43</v>
      </c>
      <c r="E198" s="224"/>
      <c r="F198" s="224">
        <v>1.5384615384615383</v>
      </c>
      <c r="G198" s="224">
        <f>F198*E186</f>
        <v>4</v>
      </c>
      <c r="H198" s="224">
        <f t="shared" si="18"/>
        <v>4</v>
      </c>
      <c r="I198" s="225" t="str">
        <f t="shared" si="19"/>
        <v xml:space="preserve"> </v>
      </c>
      <c r="J198" s="226" t="str">
        <f t="shared" si="20"/>
        <v xml:space="preserve"> </v>
      </c>
      <c r="K198" s="226"/>
    </row>
    <row r="199" spans="1:11" ht="24" x14ac:dyDescent="0.2">
      <c r="A199" s="222"/>
      <c r="B199" s="206" t="s">
        <v>541</v>
      </c>
      <c r="C199" s="223" t="s">
        <v>542</v>
      </c>
      <c r="D199" s="206" t="s">
        <v>43</v>
      </c>
      <c r="E199" s="224"/>
      <c r="F199" s="224">
        <v>1.5384615384615383</v>
      </c>
      <c r="G199" s="224">
        <f>F199*E186</f>
        <v>4</v>
      </c>
      <c r="H199" s="224">
        <f t="shared" si="18"/>
        <v>4</v>
      </c>
      <c r="I199" s="225" t="str">
        <f t="shared" si="19"/>
        <v xml:space="preserve"> </v>
      </c>
      <c r="J199" s="226" t="str">
        <f t="shared" si="20"/>
        <v xml:space="preserve"> </v>
      </c>
      <c r="K199" s="226"/>
    </row>
    <row r="200" spans="1:11" ht="24" x14ac:dyDescent="0.2">
      <c r="A200" s="222"/>
      <c r="B200" s="206" t="s">
        <v>546</v>
      </c>
      <c r="C200" s="223" t="s">
        <v>547</v>
      </c>
      <c r="D200" s="206" t="s">
        <v>43</v>
      </c>
      <c r="E200" s="224"/>
      <c r="F200" s="224">
        <v>1.9230769230769229</v>
      </c>
      <c r="G200" s="224">
        <f>F200*E186</f>
        <v>5</v>
      </c>
      <c r="H200" s="224">
        <f t="shared" si="18"/>
        <v>5</v>
      </c>
      <c r="I200" s="225" t="str">
        <f t="shared" si="19"/>
        <v xml:space="preserve"> </v>
      </c>
      <c r="J200" s="226" t="str">
        <f t="shared" si="20"/>
        <v xml:space="preserve"> </v>
      </c>
      <c r="K200" s="226"/>
    </row>
    <row r="201" spans="1:11" ht="48" x14ac:dyDescent="0.2">
      <c r="A201" s="218" t="s">
        <v>549</v>
      </c>
      <c r="B201" s="219" t="s">
        <v>550</v>
      </c>
      <c r="C201" s="219" t="s">
        <v>551</v>
      </c>
      <c r="D201" s="219" t="s">
        <v>552</v>
      </c>
      <c r="E201" s="220">
        <f>Source!I448</f>
        <v>10.64</v>
      </c>
      <c r="F201" s="220"/>
      <c r="G201" s="220"/>
      <c r="H201" s="220"/>
      <c r="I201" s="220"/>
      <c r="J201" s="221"/>
      <c r="K201" s="221"/>
    </row>
    <row r="202" spans="1:11" ht="36" x14ac:dyDescent="0.2">
      <c r="A202" s="218" t="s">
        <v>556</v>
      </c>
      <c r="B202" s="219" t="s">
        <v>557</v>
      </c>
      <c r="C202" s="219" t="s">
        <v>558</v>
      </c>
      <c r="D202" s="219" t="s">
        <v>552</v>
      </c>
      <c r="E202" s="220">
        <f>Source!I450</f>
        <v>-10.64</v>
      </c>
      <c r="F202" s="220"/>
      <c r="G202" s="220"/>
      <c r="H202" s="220"/>
      <c r="I202" s="220"/>
      <c r="J202" s="221"/>
      <c r="K202" s="221"/>
    </row>
    <row r="203" spans="1:11" ht="48" x14ac:dyDescent="0.2">
      <c r="A203" s="218" t="s">
        <v>561</v>
      </c>
      <c r="B203" s="219" t="s">
        <v>562</v>
      </c>
      <c r="C203" s="219" t="s">
        <v>563</v>
      </c>
      <c r="D203" s="219" t="s">
        <v>193</v>
      </c>
      <c r="E203" s="220">
        <f>Source!I452</f>
        <v>0.499</v>
      </c>
      <c r="F203" s="220"/>
      <c r="G203" s="220"/>
      <c r="H203" s="220"/>
      <c r="I203" s="220"/>
      <c r="J203" s="221"/>
      <c r="K203" s="221"/>
    </row>
    <row r="204" spans="1:11" x14ac:dyDescent="0.2">
      <c r="A204" s="222"/>
      <c r="B204" s="206" t="s">
        <v>319</v>
      </c>
      <c r="C204" s="223" t="s">
        <v>566</v>
      </c>
      <c r="D204" s="206" t="s">
        <v>300</v>
      </c>
      <c r="E204" s="224"/>
      <c r="F204" s="224">
        <v>2132.2645290581163</v>
      </c>
      <c r="G204" s="224">
        <f>F204*E203</f>
        <v>1064</v>
      </c>
      <c r="H204" s="224">
        <f>G204</f>
        <v>1064</v>
      </c>
      <c r="I204" s="225" t="str">
        <f>IF(AND((G204-H204)&lt;0,H204&gt;0),ABS(G204-H204)," ")</f>
        <v xml:space="preserve"> </v>
      </c>
      <c r="J204" s="226" t="str">
        <f>IF(AND((G204-H204)&gt;0, H204&gt;0),G204-H204," ")</f>
        <v xml:space="preserve"> </v>
      </c>
      <c r="K204" s="226"/>
    </row>
    <row r="205" spans="1:11" ht="24" x14ac:dyDescent="0.2">
      <c r="A205" s="222"/>
      <c r="B205" s="206" t="s">
        <v>1532</v>
      </c>
      <c r="C205" s="223" t="s">
        <v>569</v>
      </c>
      <c r="D205" s="206" t="s">
        <v>63</v>
      </c>
      <c r="E205" s="224"/>
      <c r="F205" s="224">
        <v>0.68234468937875759</v>
      </c>
      <c r="G205" s="224">
        <f>F205*E203</f>
        <v>0.34049000000000001</v>
      </c>
      <c r="H205" s="224">
        <f>G205</f>
        <v>0.34049000000000001</v>
      </c>
      <c r="I205" s="225" t="str">
        <f>IF(AND((G205-H205)&lt;0,H205&gt;0),ABS(G205-H205)," ")</f>
        <v xml:space="preserve"> </v>
      </c>
      <c r="J205" s="226" t="str">
        <f>IF(AND((G205-H205)&gt;0, H205&gt;0),G205-H205," ")</f>
        <v xml:space="preserve"> </v>
      </c>
      <c r="K205" s="226"/>
    </row>
    <row r="206" spans="1:11" ht="24" x14ac:dyDescent="0.2">
      <c r="A206" s="222"/>
      <c r="B206" s="206" t="s">
        <v>1532</v>
      </c>
      <c r="C206" s="223" t="s">
        <v>574</v>
      </c>
      <c r="D206" s="206" t="s">
        <v>63</v>
      </c>
      <c r="E206" s="224"/>
      <c r="F206" s="224">
        <v>0.31737474949899802</v>
      </c>
      <c r="G206" s="224">
        <f>F206*E203</f>
        <v>0.15837000000000001</v>
      </c>
      <c r="H206" s="224">
        <f>G206</f>
        <v>0.15837000000000001</v>
      </c>
      <c r="I206" s="225" t="str">
        <f>IF(AND((G206-H206)&lt;0,H206&gt;0),ABS(G206-H206)," ")</f>
        <v xml:space="preserve"> </v>
      </c>
      <c r="J206" s="226" t="str">
        <f>IF(AND((G206-H206)&gt;0, H206&gt;0),G206-H206," ")</f>
        <v xml:space="preserve"> </v>
      </c>
      <c r="K206" s="226"/>
    </row>
    <row r="207" spans="1:11" x14ac:dyDescent="0.2">
      <c r="A207" s="222"/>
      <c r="B207" s="206" t="s">
        <v>1532</v>
      </c>
      <c r="C207" s="223" t="s">
        <v>90</v>
      </c>
      <c r="D207" s="206" t="s">
        <v>63</v>
      </c>
      <c r="E207" s="224"/>
      <c r="F207" s="224">
        <v>3.9999999999999994E-2</v>
      </c>
      <c r="G207" s="224">
        <f>F207*E203</f>
        <v>1.9959999999999999E-2</v>
      </c>
      <c r="H207" s="224">
        <f>G207</f>
        <v>1.9959999999999999E-2</v>
      </c>
      <c r="I207" s="225" t="str">
        <f>IF(AND((G207-H207)&lt;0,H207&gt;0),ABS(G207-H207)," ")</f>
        <v xml:space="preserve"> </v>
      </c>
      <c r="J207" s="226" t="str">
        <f>IF(AND((G207-H207)&gt;0, H207&gt;0),G207-H207," ")</f>
        <v xml:space="preserve"> </v>
      </c>
      <c r="K207" s="226"/>
    </row>
    <row r="208" spans="1:11" ht="60" x14ac:dyDescent="0.2">
      <c r="A208" s="218" t="s">
        <v>578</v>
      </c>
      <c r="B208" s="219" t="s">
        <v>203</v>
      </c>
      <c r="C208" s="219" t="s">
        <v>204</v>
      </c>
      <c r="D208" s="219" t="s">
        <v>166</v>
      </c>
      <c r="E208" s="220">
        <f>Source!I462</f>
        <v>0.17</v>
      </c>
      <c r="F208" s="220"/>
      <c r="G208" s="220"/>
      <c r="H208" s="220"/>
      <c r="I208" s="220"/>
      <c r="J208" s="221"/>
      <c r="K208" s="221"/>
    </row>
    <row r="209" spans="1:255" x14ac:dyDescent="0.2">
      <c r="A209" s="222"/>
      <c r="B209" s="206" t="s">
        <v>1532</v>
      </c>
      <c r="C209" s="223" t="s">
        <v>211</v>
      </c>
      <c r="D209" s="206" t="s">
        <v>63</v>
      </c>
      <c r="E209" s="224"/>
      <c r="F209" s="224">
        <v>2.8E-3</v>
      </c>
      <c r="G209" s="224">
        <f>F209*E208</f>
        <v>4.7600000000000002E-4</v>
      </c>
      <c r="H209" s="224">
        <f>G209</f>
        <v>4.7600000000000002E-4</v>
      </c>
      <c r="I209" s="225" t="str">
        <f>IF(AND((G209-H209)&lt;0,H209&gt;0),ABS(G209-H209)," ")</f>
        <v xml:space="preserve"> </v>
      </c>
      <c r="J209" s="226" t="str">
        <f>IF(AND((G209-H209)&gt;0, H209&gt;0),G209-H209," ")</f>
        <v xml:space="preserve"> </v>
      </c>
      <c r="K209" s="226"/>
    </row>
    <row r="210" spans="1:255" x14ac:dyDescent="0.2">
      <c r="A210" s="222"/>
      <c r="B210" s="206" t="s">
        <v>1532</v>
      </c>
      <c r="C210" s="223" t="s">
        <v>177</v>
      </c>
      <c r="D210" s="206" t="s">
        <v>63</v>
      </c>
      <c r="E210" s="224"/>
      <c r="F210" s="224">
        <v>3.7999999999999992E-2</v>
      </c>
      <c r="G210" s="224">
        <f>F210*E208</f>
        <v>6.4599999999999987E-3</v>
      </c>
      <c r="H210" s="224">
        <f>G210</f>
        <v>6.4599999999999987E-3</v>
      </c>
      <c r="I210" s="225" t="str">
        <f>IF(AND((G210-H210)&lt;0,H210&gt;0),ABS(G210-H210)," ")</f>
        <v xml:space="preserve"> </v>
      </c>
      <c r="J210" s="226" t="str">
        <f>IF(AND((G210-H210)&gt;0, H210&gt;0),G210-H210," ")</f>
        <v xml:space="preserve"> </v>
      </c>
      <c r="K210" s="226"/>
    </row>
    <row r="211" spans="1:255" ht="24" x14ac:dyDescent="0.2">
      <c r="A211" s="218" t="s">
        <v>581</v>
      </c>
      <c r="B211" s="219" t="s">
        <v>582</v>
      </c>
      <c r="C211" s="219" t="s">
        <v>583</v>
      </c>
      <c r="D211" s="219" t="s">
        <v>552</v>
      </c>
      <c r="E211" s="220">
        <f>Source!I468</f>
        <v>1.43</v>
      </c>
      <c r="F211" s="220"/>
      <c r="G211" s="220"/>
      <c r="H211" s="220"/>
      <c r="I211" s="220"/>
      <c r="J211" s="221"/>
      <c r="K211" s="221"/>
    </row>
    <row r="212" spans="1:255" ht="24" x14ac:dyDescent="0.2">
      <c r="A212" s="218" t="s">
        <v>589</v>
      </c>
      <c r="B212" s="219" t="s">
        <v>590</v>
      </c>
      <c r="C212" s="219" t="s">
        <v>591</v>
      </c>
      <c r="D212" s="219" t="s">
        <v>552</v>
      </c>
      <c r="E212" s="220">
        <f>Source!I470</f>
        <v>1.43</v>
      </c>
      <c r="F212" s="220"/>
      <c r="G212" s="220"/>
      <c r="H212" s="220"/>
      <c r="I212" s="220"/>
      <c r="J212" s="221"/>
      <c r="K212" s="221"/>
    </row>
    <row r="213" spans="1:255" ht="15" x14ac:dyDescent="0.25">
      <c r="A213" s="299" t="s">
        <v>593</v>
      </c>
      <c r="B213" s="300"/>
      <c r="C213" s="300"/>
      <c r="D213" s="300"/>
      <c r="E213" s="300"/>
      <c r="F213" s="300"/>
      <c r="G213" s="300"/>
      <c r="H213" s="300"/>
      <c r="I213" s="300"/>
      <c r="J213" s="300"/>
      <c r="K213" s="300"/>
      <c r="BU213" s="215" t="str">
        <f>A213</f>
        <v>Вентшахты</v>
      </c>
      <c r="IU213" s="23"/>
    </row>
    <row r="214" spans="1:255" ht="24" x14ac:dyDescent="0.2">
      <c r="A214" s="218" t="s">
        <v>594</v>
      </c>
      <c r="B214" s="219" t="s">
        <v>595</v>
      </c>
      <c r="C214" s="219" t="s">
        <v>596</v>
      </c>
      <c r="D214" s="219" t="s">
        <v>597</v>
      </c>
      <c r="E214" s="220">
        <f>Source!I473</f>
        <v>1.8</v>
      </c>
      <c r="F214" s="220"/>
      <c r="G214" s="220"/>
      <c r="H214" s="220"/>
      <c r="I214" s="220"/>
      <c r="J214" s="221"/>
      <c r="K214" s="221"/>
    </row>
    <row r="215" spans="1:255" ht="36" x14ac:dyDescent="0.2">
      <c r="A215" s="222"/>
      <c r="B215" s="206" t="s">
        <v>602</v>
      </c>
      <c r="C215" s="223" t="s">
        <v>603</v>
      </c>
      <c r="D215" s="206" t="s">
        <v>32</v>
      </c>
      <c r="E215" s="224"/>
      <c r="F215" s="224">
        <v>5.0000000000000001E-4</v>
      </c>
      <c r="G215" s="224">
        <f>F215*E214</f>
        <v>9.0000000000000008E-4</v>
      </c>
      <c r="H215" s="224">
        <f>G215</f>
        <v>9.0000000000000008E-4</v>
      </c>
      <c r="I215" s="225" t="str">
        <f>IF(AND((G215-H215)&lt;0,H215&gt;0),ABS(G215-H215)," ")</f>
        <v xml:space="preserve"> </v>
      </c>
      <c r="J215" s="226" t="str">
        <f>IF(AND((G215-H215)&gt;0, H215&gt;0),G215-H215," ")</f>
        <v xml:space="preserve"> </v>
      </c>
      <c r="K215" s="226"/>
    </row>
    <row r="216" spans="1:255" ht="24" x14ac:dyDescent="0.2">
      <c r="A216" s="222"/>
      <c r="B216" s="206" t="s">
        <v>1532</v>
      </c>
      <c r="C216" s="223" t="s">
        <v>607</v>
      </c>
      <c r="D216" s="206" t="s">
        <v>32</v>
      </c>
      <c r="E216" s="224"/>
      <c r="F216" s="224">
        <v>0.11</v>
      </c>
      <c r="G216" s="224">
        <f>F216*E214</f>
        <v>0.19800000000000001</v>
      </c>
      <c r="H216" s="224">
        <f>G216</f>
        <v>0.19800000000000001</v>
      </c>
      <c r="I216" s="225" t="str">
        <f>IF(AND((G216-H216)&lt;0,H216&gt;0),ABS(G216-H216)," ")</f>
        <v xml:space="preserve"> </v>
      </c>
      <c r="J216" s="226" t="str">
        <f>IF(AND((G216-H216)&gt;0, H216&gt;0),G216-H216," ")</f>
        <v xml:space="preserve"> </v>
      </c>
      <c r="K216" s="226"/>
    </row>
    <row r="217" spans="1:255" ht="36" x14ac:dyDescent="0.2">
      <c r="A217" s="222"/>
      <c r="B217" s="206" t="s">
        <v>611</v>
      </c>
      <c r="C217" s="223" t="s">
        <v>612</v>
      </c>
      <c r="D217" s="206" t="s">
        <v>32</v>
      </c>
      <c r="E217" s="224"/>
      <c r="F217" s="224">
        <v>0.91999999999999993</v>
      </c>
      <c r="G217" s="224">
        <f>F217*E214</f>
        <v>1.6559999999999999</v>
      </c>
      <c r="H217" s="224">
        <f>G217</f>
        <v>1.6559999999999999</v>
      </c>
      <c r="I217" s="225" t="str">
        <f>IF(AND((G217-H217)&lt;0,H217&gt;0),ABS(G217-H217)," ")</f>
        <v xml:space="preserve"> </v>
      </c>
      <c r="J217" s="226" t="str">
        <f>IF(AND((G217-H217)&gt;0, H217&gt;0),G217-H217," ")</f>
        <v xml:space="preserve"> </v>
      </c>
      <c r="K217" s="226"/>
    </row>
    <row r="218" spans="1:255" x14ac:dyDescent="0.2">
      <c r="A218" s="222"/>
      <c r="B218" s="206" t="s">
        <v>1532</v>
      </c>
      <c r="C218" s="223" t="s">
        <v>160</v>
      </c>
      <c r="D218" s="206" t="s">
        <v>32</v>
      </c>
      <c r="E218" s="224"/>
      <c r="F218" s="224">
        <v>0.26</v>
      </c>
      <c r="G218" s="224">
        <f>F218*E214</f>
        <v>0.46800000000000003</v>
      </c>
      <c r="H218" s="224">
        <f>G218</f>
        <v>0.46800000000000003</v>
      </c>
      <c r="I218" s="225" t="str">
        <f>IF(AND((G218-H218)&lt;0,H218&gt;0),ABS(G218-H218)," ")</f>
        <v xml:space="preserve"> </v>
      </c>
      <c r="J218" s="226" t="str">
        <f>IF(AND((G218-H218)&gt;0, H218&gt;0),G218-H218," ")</f>
        <v xml:space="preserve"> </v>
      </c>
      <c r="K218" s="226"/>
    </row>
    <row r="219" spans="1:255" ht="36" x14ac:dyDescent="0.2">
      <c r="A219" s="218" t="s">
        <v>616</v>
      </c>
      <c r="B219" s="219" t="s">
        <v>617</v>
      </c>
      <c r="C219" s="219" t="s">
        <v>618</v>
      </c>
      <c r="D219" s="219" t="s">
        <v>240</v>
      </c>
      <c r="E219" s="220">
        <f>Source!I483</f>
        <v>2.2959999999999998</v>
      </c>
      <c r="F219" s="220"/>
      <c r="G219" s="220"/>
      <c r="H219" s="220"/>
      <c r="I219" s="220"/>
      <c r="J219" s="221"/>
      <c r="K219" s="221"/>
    </row>
    <row r="220" spans="1:255" x14ac:dyDescent="0.2">
      <c r="A220" s="222"/>
      <c r="B220" s="206" t="s">
        <v>249</v>
      </c>
      <c r="C220" s="223" t="s">
        <v>250</v>
      </c>
      <c r="D220" s="206" t="s">
        <v>32</v>
      </c>
      <c r="E220" s="224"/>
      <c r="F220" s="224">
        <v>1.9500000000000002</v>
      </c>
      <c r="G220" s="224">
        <f>F220*E219</f>
        <v>4.4771999999999998</v>
      </c>
      <c r="H220" s="224">
        <f t="shared" ref="H220:H226" si="21">G220</f>
        <v>4.4771999999999998</v>
      </c>
      <c r="I220" s="225" t="str">
        <f t="shared" ref="I220:I226" si="22">IF(AND((G220-H220)&lt;0,H220&gt;0),ABS(G220-H220)," ")</f>
        <v xml:space="preserve"> </v>
      </c>
      <c r="J220" s="226" t="str">
        <f t="shared" ref="J220:J226" si="23">IF(AND((G220-H220)&gt;0, H220&gt;0),G220-H220," ")</f>
        <v xml:space="preserve"> </v>
      </c>
      <c r="K220" s="226"/>
    </row>
    <row r="221" spans="1:255" x14ac:dyDescent="0.2">
      <c r="A221" s="222"/>
      <c r="B221" s="206" t="s">
        <v>1532</v>
      </c>
      <c r="C221" s="223" t="s">
        <v>90</v>
      </c>
      <c r="D221" s="206" t="s">
        <v>63</v>
      </c>
      <c r="E221" s="224"/>
      <c r="F221" s="224">
        <v>3.1000000000000003E-2</v>
      </c>
      <c r="G221" s="224">
        <f>F221*E219</f>
        <v>7.1176000000000003E-2</v>
      </c>
      <c r="H221" s="224">
        <f t="shared" si="21"/>
        <v>7.1176000000000003E-2</v>
      </c>
      <c r="I221" s="225" t="str">
        <f t="shared" si="22"/>
        <v xml:space="preserve"> </v>
      </c>
      <c r="J221" s="226" t="str">
        <f t="shared" si="23"/>
        <v xml:space="preserve"> </v>
      </c>
      <c r="K221" s="226"/>
    </row>
    <row r="222" spans="1:255" x14ac:dyDescent="0.2">
      <c r="A222" s="222"/>
      <c r="B222" s="206" t="s">
        <v>255</v>
      </c>
      <c r="C222" s="223" t="s">
        <v>256</v>
      </c>
      <c r="D222" s="206" t="s">
        <v>182</v>
      </c>
      <c r="E222" s="224"/>
      <c r="F222" s="224">
        <v>0.59000000000000008</v>
      </c>
      <c r="G222" s="224">
        <f>F222*E219</f>
        <v>1.3546400000000001</v>
      </c>
      <c r="H222" s="224">
        <f t="shared" si="21"/>
        <v>1.3546400000000001</v>
      </c>
      <c r="I222" s="225" t="str">
        <f t="shared" si="22"/>
        <v xml:space="preserve"> </v>
      </c>
      <c r="J222" s="226" t="str">
        <f t="shared" si="23"/>
        <v xml:space="preserve"> </v>
      </c>
      <c r="K222" s="226"/>
    </row>
    <row r="223" spans="1:255" ht="24" x14ac:dyDescent="0.2">
      <c r="A223" s="222"/>
      <c r="B223" s="206" t="s">
        <v>1532</v>
      </c>
      <c r="C223" s="223" t="s">
        <v>625</v>
      </c>
      <c r="D223" s="206" t="s">
        <v>63</v>
      </c>
      <c r="E223" s="224"/>
      <c r="F223" s="224">
        <v>0.3967770034843206</v>
      </c>
      <c r="G223" s="224">
        <f>F223*E219</f>
        <v>0.91100000000000003</v>
      </c>
      <c r="H223" s="224">
        <f t="shared" si="21"/>
        <v>0.91100000000000003</v>
      </c>
      <c r="I223" s="225" t="str">
        <f t="shared" si="22"/>
        <v xml:space="preserve"> </v>
      </c>
      <c r="J223" s="226" t="str">
        <f t="shared" si="23"/>
        <v xml:space="preserve"> </v>
      </c>
      <c r="K223" s="226"/>
    </row>
    <row r="224" spans="1:255" ht="24" x14ac:dyDescent="0.2">
      <c r="A224" s="222"/>
      <c r="B224" s="206" t="s">
        <v>1532</v>
      </c>
      <c r="C224" s="223" t="s">
        <v>630</v>
      </c>
      <c r="D224" s="206" t="s">
        <v>63</v>
      </c>
      <c r="E224" s="224"/>
      <c r="F224" s="224">
        <v>0.41167247386759587</v>
      </c>
      <c r="G224" s="224">
        <f>F224*E219</f>
        <v>0.94520000000000004</v>
      </c>
      <c r="H224" s="224">
        <f t="shared" si="21"/>
        <v>0.94520000000000004</v>
      </c>
      <c r="I224" s="225" t="str">
        <f t="shared" si="22"/>
        <v xml:space="preserve"> </v>
      </c>
      <c r="J224" s="226" t="str">
        <f t="shared" si="23"/>
        <v xml:space="preserve"> </v>
      </c>
      <c r="K224" s="226"/>
    </row>
    <row r="225" spans="1:11" ht="24" x14ac:dyDescent="0.2">
      <c r="A225" s="222"/>
      <c r="B225" s="206" t="s">
        <v>1532</v>
      </c>
      <c r="C225" s="223" t="s">
        <v>635</v>
      </c>
      <c r="D225" s="206" t="s">
        <v>63</v>
      </c>
      <c r="E225" s="224"/>
      <c r="F225" s="224">
        <v>9.9172473867595826E-2</v>
      </c>
      <c r="G225" s="224">
        <f>F225*E219</f>
        <v>0.22769999999999999</v>
      </c>
      <c r="H225" s="224">
        <f t="shared" si="21"/>
        <v>0.22769999999999999</v>
      </c>
      <c r="I225" s="225" t="str">
        <f t="shared" si="22"/>
        <v xml:space="preserve"> </v>
      </c>
      <c r="J225" s="226" t="str">
        <f t="shared" si="23"/>
        <v xml:space="preserve"> </v>
      </c>
      <c r="K225" s="226"/>
    </row>
    <row r="226" spans="1:11" ht="24" x14ac:dyDescent="0.2">
      <c r="A226" s="222"/>
      <c r="B226" s="206" t="s">
        <v>1532</v>
      </c>
      <c r="C226" s="223" t="s">
        <v>640</v>
      </c>
      <c r="D226" s="206" t="s">
        <v>63</v>
      </c>
      <c r="E226" s="224"/>
      <c r="F226" s="224">
        <v>9.2160278745644614E-2</v>
      </c>
      <c r="G226" s="224">
        <f>F226*E219</f>
        <v>0.21160000000000001</v>
      </c>
      <c r="H226" s="224">
        <f t="shared" si="21"/>
        <v>0.21160000000000001</v>
      </c>
      <c r="I226" s="225" t="str">
        <f t="shared" si="22"/>
        <v xml:space="preserve"> </v>
      </c>
      <c r="J226" s="226" t="str">
        <f t="shared" si="23"/>
        <v xml:space="preserve"> </v>
      </c>
      <c r="K226" s="226"/>
    </row>
    <row r="227" spans="1:11" ht="36" x14ac:dyDescent="0.2">
      <c r="A227" s="218" t="s">
        <v>643</v>
      </c>
      <c r="B227" s="219" t="s">
        <v>644</v>
      </c>
      <c r="C227" s="219" t="s">
        <v>645</v>
      </c>
      <c r="D227" s="219" t="s">
        <v>646</v>
      </c>
      <c r="E227" s="220">
        <f>Source!I499</f>
        <v>0.66400000000000003</v>
      </c>
      <c r="F227" s="220"/>
      <c r="G227" s="220"/>
      <c r="H227" s="220"/>
      <c r="I227" s="220"/>
      <c r="J227" s="221"/>
      <c r="K227" s="221"/>
    </row>
    <row r="228" spans="1:11" ht="24" x14ac:dyDescent="0.2">
      <c r="A228" s="222"/>
      <c r="B228" s="206" t="s">
        <v>649</v>
      </c>
      <c r="C228" s="223" t="s">
        <v>650</v>
      </c>
      <c r="D228" s="206" t="s">
        <v>300</v>
      </c>
      <c r="E228" s="224"/>
      <c r="F228" s="224">
        <v>649.0963855421686</v>
      </c>
      <c r="G228" s="224">
        <f>F228*E227</f>
        <v>431</v>
      </c>
      <c r="H228" s="224">
        <f>G228</f>
        <v>431</v>
      </c>
      <c r="I228" s="225" t="str">
        <f>IF(AND((G228-H228)&lt;0,H228&gt;0),ABS(G228-H228)," ")</f>
        <v xml:space="preserve"> </v>
      </c>
      <c r="J228" s="226" t="str">
        <f>IF(AND((G228-H228)&gt;0, H228&gt;0),G228-H228," ")</f>
        <v xml:space="preserve"> </v>
      </c>
      <c r="K228" s="226"/>
    </row>
    <row r="229" spans="1:11" ht="24" x14ac:dyDescent="0.2">
      <c r="A229" s="222"/>
      <c r="B229" s="206" t="s">
        <v>654</v>
      </c>
      <c r="C229" s="223" t="s">
        <v>655</v>
      </c>
      <c r="D229" s="206" t="s">
        <v>300</v>
      </c>
      <c r="E229" s="224"/>
      <c r="F229" s="224">
        <v>167.16867469879517</v>
      </c>
      <c r="G229" s="224">
        <f>F229*E227</f>
        <v>111</v>
      </c>
      <c r="H229" s="224">
        <f>G229</f>
        <v>111</v>
      </c>
      <c r="I229" s="225" t="str">
        <f>IF(AND((G229-H229)&lt;0,H229&gt;0),ABS(G229-H229)," ")</f>
        <v xml:space="preserve"> </v>
      </c>
      <c r="J229" s="226" t="str">
        <f>IF(AND((G229-H229)&gt;0, H229&gt;0),G229-H229," ")</f>
        <v xml:space="preserve"> </v>
      </c>
      <c r="K229" s="226"/>
    </row>
    <row r="230" spans="1:11" ht="36" x14ac:dyDescent="0.2">
      <c r="A230" s="222"/>
      <c r="B230" s="206" t="s">
        <v>659</v>
      </c>
      <c r="C230" s="223" t="s">
        <v>660</v>
      </c>
      <c r="D230" s="206" t="s">
        <v>661</v>
      </c>
      <c r="E230" s="224"/>
      <c r="F230" s="224">
        <v>104.99999999999999</v>
      </c>
      <c r="G230" s="224">
        <f>F230*E227</f>
        <v>69.72</v>
      </c>
      <c r="H230" s="224">
        <f>G230</f>
        <v>69.72</v>
      </c>
      <c r="I230" s="225" t="str">
        <f>IF(AND((G230-H230)&lt;0,H230&gt;0),ABS(G230-H230)," ")</f>
        <v xml:space="preserve"> </v>
      </c>
      <c r="J230" s="226" t="str">
        <f>IF(AND((G230-H230)&gt;0, H230&gt;0),G230-H230," ")</f>
        <v xml:space="preserve"> </v>
      </c>
      <c r="K230" s="226"/>
    </row>
    <row r="231" spans="1:11" x14ac:dyDescent="0.2">
      <c r="A231" s="222"/>
      <c r="B231" s="206" t="s">
        <v>665</v>
      </c>
      <c r="C231" s="223" t="s">
        <v>666</v>
      </c>
      <c r="D231" s="206" t="s">
        <v>661</v>
      </c>
      <c r="E231" s="224"/>
      <c r="F231" s="224">
        <v>11.602409638554215</v>
      </c>
      <c r="G231" s="224">
        <f>F231*E227</f>
        <v>7.7039999999999997</v>
      </c>
      <c r="H231" s="224">
        <f>G231</f>
        <v>7.7039999999999997</v>
      </c>
      <c r="I231" s="225" t="str">
        <f>IF(AND((G231-H231)&lt;0,H231&gt;0),ABS(G231-H231)," ")</f>
        <v xml:space="preserve"> </v>
      </c>
      <c r="J231" s="226" t="str">
        <f>IF(AND((G231-H231)&gt;0, H231&gt;0),G231-H231," ")</f>
        <v xml:space="preserve"> </v>
      </c>
      <c r="K231" s="226"/>
    </row>
    <row r="232" spans="1:11" ht="48" x14ac:dyDescent="0.2">
      <c r="A232" s="218" t="s">
        <v>669</v>
      </c>
      <c r="B232" s="219" t="s">
        <v>562</v>
      </c>
      <c r="C232" s="219" t="s">
        <v>670</v>
      </c>
      <c r="D232" s="219" t="s">
        <v>193</v>
      </c>
      <c r="E232" s="220">
        <f>Source!I509</f>
        <v>0.20899999999999999</v>
      </c>
      <c r="F232" s="220"/>
      <c r="G232" s="220"/>
      <c r="H232" s="220"/>
      <c r="I232" s="220"/>
      <c r="J232" s="221"/>
      <c r="K232" s="221"/>
    </row>
    <row r="233" spans="1:11" x14ac:dyDescent="0.2">
      <c r="A233" s="222"/>
      <c r="B233" s="206" t="s">
        <v>1532</v>
      </c>
      <c r="C233" s="223" t="s">
        <v>90</v>
      </c>
      <c r="D233" s="206" t="s">
        <v>63</v>
      </c>
      <c r="E233" s="224"/>
      <c r="F233" s="224">
        <v>0.04</v>
      </c>
      <c r="G233" s="224">
        <f>F233*E232</f>
        <v>8.3599999999999994E-3</v>
      </c>
      <c r="H233" s="224">
        <f>G233</f>
        <v>8.3599999999999994E-3</v>
      </c>
      <c r="I233" s="225" t="str">
        <f>IF(AND((G233-H233)&lt;0,H233&gt;0),ABS(G233-H233)," ")</f>
        <v xml:space="preserve"> </v>
      </c>
      <c r="J233" s="226" t="str">
        <f>IF(AND((G233-H233)&gt;0, H233&gt;0),G233-H233," ")</f>
        <v xml:space="preserve"> </v>
      </c>
      <c r="K233" s="226"/>
    </row>
    <row r="234" spans="1:11" x14ac:dyDescent="0.2">
      <c r="A234" s="222"/>
      <c r="B234" s="206" t="s">
        <v>1532</v>
      </c>
      <c r="C234" s="223" t="s">
        <v>674</v>
      </c>
      <c r="D234" s="206" t="s">
        <v>63</v>
      </c>
      <c r="E234" s="224"/>
      <c r="F234" s="224">
        <v>0.71770334928229662</v>
      </c>
      <c r="G234" s="224">
        <f>F234*E232</f>
        <v>0.15</v>
      </c>
      <c r="H234" s="224">
        <f>G234</f>
        <v>0.15</v>
      </c>
      <c r="I234" s="225" t="str">
        <f>IF(AND((G234-H234)&lt;0,H234&gt;0),ABS(G234-H234)," ")</f>
        <v xml:space="preserve"> </v>
      </c>
      <c r="J234" s="226" t="str">
        <f>IF(AND((G234-H234)&gt;0, H234&gt;0),G234-H234," ")</f>
        <v xml:space="preserve"> </v>
      </c>
      <c r="K234" s="226"/>
    </row>
    <row r="235" spans="1:11" ht="60" x14ac:dyDescent="0.2">
      <c r="A235" s="222"/>
      <c r="B235" s="206" t="s">
        <v>1532</v>
      </c>
      <c r="C235" s="223" t="s">
        <v>678</v>
      </c>
      <c r="D235" s="206" t="s">
        <v>63</v>
      </c>
      <c r="E235" s="224"/>
      <c r="F235" s="224">
        <v>0.28229665071770332</v>
      </c>
      <c r="G235" s="224">
        <f>F235*E232</f>
        <v>5.899999999999999E-2</v>
      </c>
      <c r="H235" s="224">
        <f>G235</f>
        <v>5.899999999999999E-2</v>
      </c>
      <c r="I235" s="225" t="str">
        <f>IF(AND((G235-H235)&lt;0,H235&gt;0),ABS(G235-H235)," ")</f>
        <v xml:space="preserve"> </v>
      </c>
      <c r="J235" s="226" t="str">
        <f>IF(AND((G235-H235)&gt;0, H235&gt;0),G235-H235," ")</f>
        <v xml:space="preserve"> </v>
      </c>
      <c r="K235" s="226"/>
    </row>
    <row r="236" spans="1:11" ht="24" x14ac:dyDescent="0.2">
      <c r="A236" s="222"/>
      <c r="B236" s="206" t="s">
        <v>319</v>
      </c>
      <c r="C236" s="223" t="s">
        <v>680</v>
      </c>
      <c r="D236" s="206" t="s">
        <v>300</v>
      </c>
      <c r="E236" s="224"/>
      <c r="F236" s="224">
        <v>191.38755980861245</v>
      </c>
      <c r="G236" s="224">
        <f>F236*E232</f>
        <v>40</v>
      </c>
      <c r="H236" s="224">
        <f>G236</f>
        <v>40</v>
      </c>
      <c r="I236" s="225" t="str">
        <f>IF(AND((G236-H236)&lt;0,H236&gt;0),ABS(G236-H236)," ")</f>
        <v xml:space="preserve"> </v>
      </c>
      <c r="J236" s="226" t="str">
        <f>IF(AND((G236-H236)&gt;0, H236&gt;0),G236-H236," ")</f>
        <v xml:space="preserve"> </v>
      </c>
      <c r="K236" s="226"/>
    </row>
    <row r="237" spans="1:11" ht="60" x14ac:dyDescent="0.2">
      <c r="A237" s="218" t="s">
        <v>682</v>
      </c>
      <c r="B237" s="219" t="s">
        <v>203</v>
      </c>
      <c r="C237" s="219" t="s">
        <v>204</v>
      </c>
      <c r="D237" s="219" t="s">
        <v>166</v>
      </c>
      <c r="E237" s="220">
        <f>Source!I519</f>
        <v>7.0000000000000007E-2</v>
      </c>
      <c r="F237" s="220"/>
      <c r="G237" s="220"/>
      <c r="H237" s="220"/>
      <c r="I237" s="220"/>
      <c r="J237" s="221"/>
      <c r="K237" s="221"/>
    </row>
    <row r="238" spans="1:11" x14ac:dyDescent="0.2">
      <c r="A238" s="222"/>
      <c r="B238" s="206" t="s">
        <v>1532</v>
      </c>
      <c r="C238" s="223" t="s">
        <v>211</v>
      </c>
      <c r="D238" s="206" t="s">
        <v>63</v>
      </c>
      <c r="E238" s="224"/>
      <c r="F238" s="224">
        <v>2.7999999999999995E-3</v>
      </c>
      <c r="G238" s="224">
        <f>F238*E237</f>
        <v>1.9599999999999999E-4</v>
      </c>
      <c r="H238" s="224">
        <f>G238</f>
        <v>1.9599999999999999E-4</v>
      </c>
      <c r="I238" s="225" t="str">
        <f>IF(AND((G238-H238)&lt;0,H238&gt;0),ABS(G238-H238)," ")</f>
        <v xml:space="preserve"> </v>
      </c>
      <c r="J238" s="226" t="str">
        <f>IF(AND((G238-H238)&gt;0, H238&gt;0),G238-H238," ")</f>
        <v xml:space="preserve"> </v>
      </c>
      <c r="K238" s="226"/>
    </row>
    <row r="239" spans="1:11" x14ac:dyDescent="0.2">
      <c r="A239" s="222"/>
      <c r="B239" s="206" t="s">
        <v>1532</v>
      </c>
      <c r="C239" s="223" t="s">
        <v>177</v>
      </c>
      <c r="D239" s="206" t="s">
        <v>63</v>
      </c>
      <c r="E239" s="224"/>
      <c r="F239" s="224">
        <v>3.7999999999999999E-2</v>
      </c>
      <c r="G239" s="224">
        <f>F239*E237</f>
        <v>2.66E-3</v>
      </c>
      <c r="H239" s="224">
        <f>G239</f>
        <v>2.66E-3</v>
      </c>
      <c r="I239" s="225" t="str">
        <f>IF(AND((G239-H239)&lt;0,H239&gt;0),ABS(G239-H239)," ")</f>
        <v xml:space="preserve"> </v>
      </c>
      <c r="J239" s="226" t="str">
        <f>IF(AND((G239-H239)&gt;0, H239&gt;0),G239-H239," ")</f>
        <v xml:space="preserve"> </v>
      </c>
      <c r="K239" s="226"/>
    </row>
    <row r="240" spans="1:11" ht="84" x14ac:dyDescent="0.2">
      <c r="A240" s="218" t="s">
        <v>685</v>
      </c>
      <c r="B240" s="219" t="s">
        <v>686</v>
      </c>
      <c r="C240" s="219" t="s">
        <v>687</v>
      </c>
      <c r="D240" s="219" t="s">
        <v>688</v>
      </c>
      <c r="E240" s="220">
        <f>Source!I525</f>
        <v>4.4000000000000002E-4</v>
      </c>
      <c r="F240" s="220"/>
      <c r="G240" s="220"/>
      <c r="H240" s="220"/>
      <c r="I240" s="220"/>
      <c r="J240" s="221"/>
      <c r="K240" s="221"/>
    </row>
    <row r="241" spans="1:255" ht="24" x14ac:dyDescent="0.2">
      <c r="A241" s="222"/>
      <c r="B241" s="206" t="s">
        <v>1532</v>
      </c>
      <c r="C241" s="223" t="s">
        <v>696</v>
      </c>
      <c r="D241" s="206" t="s">
        <v>32</v>
      </c>
      <c r="E241" s="224"/>
      <c r="F241" s="224">
        <v>102</v>
      </c>
      <c r="G241" s="224">
        <f>F241*E240</f>
        <v>4.4880000000000003E-2</v>
      </c>
      <c r="H241" s="224">
        <f>G241</f>
        <v>4.4880000000000003E-2</v>
      </c>
      <c r="I241" s="225" t="str">
        <f>IF(AND((G241-H241)&lt;0,H241&gt;0),ABS(G241-H241)," ")</f>
        <v xml:space="preserve"> </v>
      </c>
      <c r="J241" s="226" t="str">
        <f>IF(AND((G241-H241)&gt;0, H241&gt;0),G241-H241," ")</f>
        <v xml:space="preserve"> </v>
      </c>
      <c r="K241" s="226"/>
    </row>
    <row r="242" spans="1:255" x14ac:dyDescent="0.2">
      <c r="A242" s="218" t="s">
        <v>699</v>
      </c>
      <c r="B242" s="219" t="s">
        <v>700</v>
      </c>
      <c r="C242" s="219" t="s">
        <v>701</v>
      </c>
      <c r="D242" s="219" t="s">
        <v>702</v>
      </c>
      <c r="E242" s="220">
        <f>Source!I529</f>
        <v>10</v>
      </c>
      <c r="F242" s="220"/>
      <c r="G242" s="220"/>
      <c r="H242" s="220"/>
      <c r="I242" s="220"/>
      <c r="J242" s="221"/>
      <c r="K242" s="221"/>
    </row>
    <row r="243" spans="1:255" ht="36" x14ac:dyDescent="0.2">
      <c r="A243" s="222"/>
      <c r="B243" s="206" t="s">
        <v>1532</v>
      </c>
      <c r="C243" s="223" t="s">
        <v>708</v>
      </c>
      <c r="D243" s="206" t="s">
        <v>63</v>
      </c>
      <c r="E243" s="224"/>
      <c r="F243" s="224">
        <v>3.7299999999999998E-3</v>
      </c>
      <c r="G243" s="224">
        <f>F243*E242</f>
        <v>3.73E-2</v>
      </c>
      <c r="H243" s="224">
        <f>G243</f>
        <v>3.73E-2</v>
      </c>
      <c r="I243" s="225" t="str">
        <f>IF(AND((G243-H243)&lt;0,H243&gt;0),ABS(G243-H243)," ")</f>
        <v xml:space="preserve"> </v>
      </c>
      <c r="J243" s="226" t="str">
        <f>IF(AND((G243-H243)&gt;0, H243&gt;0),G243-H243," ")</f>
        <v xml:space="preserve"> </v>
      </c>
      <c r="K243" s="226"/>
    </row>
    <row r="244" spans="1:255" ht="36" x14ac:dyDescent="0.2">
      <c r="A244" s="222"/>
      <c r="B244" s="206" t="s">
        <v>1532</v>
      </c>
      <c r="C244" s="223" t="s">
        <v>712</v>
      </c>
      <c r="D244" s="206" t="s">
        <v>63</v>
      </c>
      <c r="E244" s="224"/>
      <c r="F244" s="224">
        <v>2.2599999999999999E-3</v>
      </c>
      <c r="G244" s="224">
        <f>F244*E242</f>
        <v>2.2599999999999999E-2</v>
      </c>
      <c r="H244" s="224">
        <f>G244</f>
        <v>2.2599999999999999E-2</v>
      </c>
      <c r="I244" s="225" t="str">
        <f>IF(AND((G244-H244)&lt;0,H244&gt;0),ABS(G244-H244)," ")</f>
        <v xml:space="preserve"> </v>
      </c>
      <c r="J244" s="226" t="str">
        <f>IF(AND((G244-H244)&gt;0, H244&gt;0),G244-H244," ")</f>
        <v xml:space="preserve"> </v>
      </c>
      <c r="K244" s="226"/>
    </row>
    <row r="245" spans="1:255" ht="60" x14ac:dyDescent="0.2">
      <c r="A245" s="218" t="s">
        <v>713</v>
      </c>
      <c r="B245" s="219" t="s">
        <v>714</v>
      </c>
      <c r="C245" s="219" t="s">
        <v>715</v>
      </c>
      <c r="D245" s="219" t="s">
        <v>716</v>
      </c>
      <c r="E245" s="220">
        <f>Source!I535</f>
        <v>0.04</v>
      </c>
      <c r="F245" s="220"/>
      <c r="G245" s="220"/>
      <c r="H245" s="220"/>
      <c r="I245" s="220"/>
      <c r="J245" s="221"/>
      <c r="K245" s="221"/>
    </row>
    <row r="246" spans="1:255" x14ac:dyDescent="0.2">
      <c r="A246" s="222"/>
      <c r="B246" s="206" t="s">
        <v>1532</v>
      </c>
      <c r="C246" s="223" t="s">
        <v>62</v>
      </c>
      <c r="D246" s="206" t="s">
        <v>63</v>
      </c>
      <c r="E246" s="224"/>
      <c r="F246" s="224">
        <v>3.0000000000000001E-3</v>
      </c>
      <c r="G246" s="224">
        <f>F246*E245</f>
        <v>1.2E-4</v>
      </c>
      <c r="H246" s="224">
        <f>G246</f>
        <v>1.2E-4</v>
      </c>
      <c r="I246" s="225" t="str">
        <f>IF(AND((G246-H246)&lt;0,H246&gt;0),ABS(G246-H246)," ")</f>
        <v xml:space="preserve"> </v>
      </c>
      <c r="J246" s="226" t="str">
        <f>IF(AND((G246-H246)&gt;0, H246&gt;0),G246-H246," ")</f>
        <v xml:space="preserve"> </v>
      </c>
      <c r="K246" s="226"/>
    </row>
    <row r="247" spans="1:255" x14ac:dyDescent="0.2">
      <c r="A247" s="222"/>
      <c r="B247" s="206" t="s">
        <v>1532</v>
      </c>
      <c r="C247" s="223" t="s">
        <v>68</v>
      </c>
      <c r="D247" s="206" t="s">
        <v>32</v>
      </c>
      <c r="E247" s="224"/>
      <c r="F247" s="224">
        <v>1.06</v>
      </c>
      <c r="G247" s="224">
        <f>F247*E245</f>
        <v>4.24E-2</v>
      </c>
      <c r="H247" s="224">
        <f>G247</f>
        <v>4.24E-2</v>
      </c>
      <c r="I247" s="225" t="str">
        <f>IF(AND((G247-H247)&lt;0,H247&gt;0),ABS(G247-H247)," ")</f>
        <v xml:space="preserve"> </v>
      </c>
      <c r="J247" s="226" t="str">
        <f>IF(AND((G247-H247)&gt;0, H247&gt;0),G247-H247," ")</f>
        <v xml:space="preserve"> </v>
      </c>
      <c r="K247" s="226"/>
    </row>
    <row r="248" spans="1:255" x14ac:dyDescent="0.2">
      <c r="A248" s="222"/>
      <c r="B248" s="206" t="s">
        <v>1532</v>
      </c>
      <c r="C248" s="223" t="s">
        <v>724</v>
      </c>
      <c r="D248" s="206" t="s">
        <v>63</v>
      </c>
      <c r="E248" s="224"/>
      <c r="F248" s="224">
        <v>3.0000000000000001E-3</v>
      </c>
      <c r="G248" s="224">
        <f>F248*E245</f>
        <v>1.2E-4</v>
      </c>
      <c r="H248" s="224">
        <f>G248</f>
        <v>1.2E-4</v>
      </c>
      <c r="I248" s="225" t="str">
        <f>IF(AND((G248-H248)&lt;0,H248&gt;0),ABS(G248-H248)," ")</f>
        <v xml:space="preserve"> </v>
      </c>
      <c r="J248" s="226" t="str">
        <f>IF(AND((G248-H248)&gt;0, H248&gt;0),G248-H248," ")</f>
        <v xml:space="preserve"> </v>
      </c>
      <c r="K248" s="226"/>
    </row>
    <row r="249" spans="1:255" ht="24" x14ac:dyDescent="0.2">
      <c r="A249" s="218" t="s">
        <v>727</v>
      </c>
      <c r="B249" s="219" t="s">
        <v>728</v>
      </c>
      <c r="C249" s="219" t="s">
        <v>729</v>
      </c>
      <c r="D249" s="219" t="s">
        <v>730</v>
      </c>
      <c r="E249" s="220">
        <f>Source!I543</f>
        <v>0.04</v>
      </c>
      <c r="F249" s="220"/>
      <c r="G249" s="220"/>
      <c r="H249" s="220"/>
      <c r="I249" s="220"/>
      <c r="J249" s="221"/>
      <c r="K249" s="221"/>
    </row>
    <row r="250" spans="1:255" ht="24" x14ac:dyDescent="0.2">
      <c r="A250" s="222"/>
      <c r="B250" s="206" t="s">
        <v>1532</v>
      </c>
      <c r="C250" s="223" t="s">
        <v>736</v>
      </c>
      <c r="D250" s="206" t="s">
        <v>300</v>
      </c>
      <c r="E250" s="224"/>
      <c r="F250" s="224">
        <v>500</v>
      </c>
      <c r="G250" s="224">
        <f>F250*E249</f>
        <v>20</v>
      </c>
      <c r="H250" s="224">
        <f>G250</f>
        <v>20</v>
      </c>
      <c r="I250" s="225" t="str">
        <f>IF(AND((G250-H250)&lt;0,H250&gt;0),ABS(G250-H250)," ")</f>
        <v xml:space="preserve"> </v>
      </c>
      <c r="J250" s="226" t="str">
        <f>IF(AND((G250-H250)&gt;0, H250&gt;0),G250-H250," ")</f>
        <v xml:space="preserve"> </v>
      </c>
      <c r="K250" s="226"/>
    </row>
    <row r="251" spans="1:255" x14ac:dyDescent="0.2">
      <c r="A251" s="222"/>
      <c r="B251" s="206" t="s">
        <v>1532</v>
      </c>
      <c r="C251" s="223" t="s">
        <v>741</v>
      </c>
      <c r="D251" s="206" t="s">
        <v>661</v>
      </c>
      <c r="E251" s="224"/>
      <c r="F251" s="224">
        <v>100</v>
      </c>
      <c r="G251" s="224">
        <f>F251*E249</f>
        <v>4</v>
      </c>
      <c r="H251" s="224">
        <f>G251</f>
        <v>4</v>
      </c>
      <c r="I251" s="225" t="str">
        <f>IF(AND((G251-H251)&lt;0,H251&gt;0),ABS(G251-H251)," ")</f>
        <v xml:space="preserve"> </v>
      </c>
      <c r="J251" s="226" t="str">
        <f>IF(AND((G251-H251)&gt;0, H251&gt;0),G251-H251," ")</f>
        <v xml:space="preserve"> </v>
      </c>
      <c r="K251" s="226"/>
    </row>
    <row r="252" spans="1:255" ht="24" x14ac:dyDescent="0.2">
      <c r="A252" s="222"/>
      <c r="B252" s="206" t="s">
        <v>1532</v>
      </c>
      <c r="C252" s="223" t="s">
        <v>746</v>
      </c>
      <c r="D252" s="206" t="s">
        <v>182</v>
      </c>
      <c r="E252" s="224"/>
      <c r="F252" s="224">
        <v>4</v>
      </c>
      <c r="G252" s="224">
        <f>F252*E249</f>
        <v>0.16</v>
      </c>
      <c r="H252" s="224">
        <f>G252</f>
        <v>0.16</v>
      </c>
      <c r="I252" s="225" t="str">
        <f>IF(AND((G252-H252)&lt;0,H252&gt;0),ABS(G252-H252)," ")</f>
        <v xml:space="preserve"> </v>
      </c>
      <c r="J252" s="226" t="str">
        <f>IF(AND((G252-H252)&gt;0, H252&gt;0),G252-H252," ")</f>
        <v xml:space="preserve"> </v>
      </c>
      <c r="K252" s="226"/>
    </row>
    <row r="253" spans="1:255" ht="15" x14ac:dyDescent="0.25">
      <c r="A253" s="299" t="s">
        <v>749</v>
      </c>
      <c r="B253" s="300"/>
      <c r="C253" s="300"/>
      <c r="D253" s="300"/>
      <c r="E253" s="300"/>
      <c r="F253" s="300"/>
      <c r="G253" s="300"/>
      <c r="H253" s="300"/>
      <c r="I253" s="300"/>
      <c r="J253" s="300"/>
      <c r="K253" s="300"/>
      <c r="BU253" s="215" t="str">
        <f>A253</f>
        <v>обоймы вентшахты с.1,2,3</v>
      </c>
      <c r="IU253" s="23"/>
    </row>
    <row r="254" spans="1:255" ht="36" x14ac:dyDescent="0.2">
      <c r="A254" s="218" t="s">
        <v>750</v>
      </c>
      <c r="B254" s="219" t="s">
        <v>751</v>
      </c>
      <c r="C254" s="219" t="s">
        <v>752</v>
      </c>
      <c r="D254" s="219" t="s">
        <v>240</v>
      </c>
      <c r="E254" s="220">
        <f>Source!I552</f>
        <v>1.56</v>
      </c>
      <c r="F254" s="220"/>
      <c r="G254" s="220"/>
      <c r="H254" s="220"/>
      <c r="I254" s="220"/>
      <c r="J254" s="221"/>
      <c r="K254" s="221"/>
    </row>
    <row r="255" spans="1:255" x14ac:dyDescent="0.2">
      <c r="A255" s="222"/>
      <c r="B255" s="206" t="s">
        <v>249</v>
      </c>
      <c r="C255" s="223" t="s">
        <v>250</v>
      </c>
      <c r="D255" s="206" t="s">
        <v>32</v>
      </c>
      <c r="E255" s="224"/>
      <c r="F255" s="224">
        <v>1.2</v>
      </c>
      <c r="G255" s="224">
        <f>F255*E254</f>
        <v>1.8719999999999999</v>
      </c>
      <c r="H255" s="224">
        <f t="shared" ref="H255:H261" si="24">G255</f>
        <v>1.8719999999999999</v>
      </c>
      <c r="I255" s="225" t="str">
        <f t="shared" ref="I255:I261" si="25">IF(AND((G255-H255)&lt;0,H255&gt;0),ABS(G255-H255)," ")</f>
        <v xml:space="preserve"> </v>
      </c>
      <c r="J255" s="226" t="str">
        <f t="shared" ref="J255:J261" si="26">IF(AND((G255-H255)&gt;0, H255&gt;0),G255-H255," ")</f>
        <v xml:space="preserve"> </v>
      </c>
      <c r="K255" s="226"/>
    </row>
    <row r="256" spans="1:255" x14ac:dyDescent="0.2">
      <c r="A256" s="222"/>
      <c r="B256" s="206" t="s">
        <v>1532</v>
      </c>
      <c r="C256" s="223" t="s">
        <v>90</v>
      </c>
      <c r="D256" s="206" t="s">
        <v>63</v>
      </c>
      <c r="E256" s="224"/>
      <c r="F256" s="224">
        <v>4.3974358974358972E-4</v>
      </c>
      <c r="G256" s="224">
        <f>F256*E254</f>
        <v>6.8599999999999998E-4</v>
      </c>
      <c r="H256" s="224">
        <f t="shared" si="24"/>
        <v>6.8599999999999998E-4</v>
      </c>
      <c r="I256" s="225" t="str">
        <f t="shared" si="25"/>
        <v xml:space="preserve"> </v>
      </c>
      <c r="J256" s="226" t="str">
        <f t="shared" si="26"/>
        <v xml:space="preserve"> </v>
      </c>
      <c r="K256" s="226"/>
    </row>
    <row r="257" spans="1:255" x14ac:dyDescent="0.2">
      <c r="A257" s="222"/>
      <c r="B257" s="206" t="s">
        <v>255</v>
      </c>
      <c r="C257" s="223" t="s">
        <v>256</v>
      </c>
      <c r="D257" s="206" t="s">
        <v>182</v>
      </c>
      <c r="E257" s="224"/>
      <c r="F257" s="224">
        <v>0.36</v>
      </c>
      <c r="G257" s="224">
        <f>F257*E254</f>
        <v>0.56159999999999999</v>
      </c>
      <c r="H257" s="224">
        <f t="shared" si="24"/>
        <v>0.56159999999999999</v>
      </c>
      <c r="I257" s="225" t="str">
        <f t="shared" si="25"/>
        <v xml:space="preserve"> </v>
      </c>
      <c r="J257" s="226" t="str">
        <f t="shared" si="26"/>
        <v xml:space="preserve"> </v>
      </c>
      <c r="K257" s="226"/>
    </row>
    <row r="258" spans="1:255" ht="24" x14ac:dyDescent="0.2">
      <c r="A258" s="222"/>
      <c r="B258" s="206" t="s">
        <v>319</v>
      </c>
      <c r="C258" s="223" t="s">
        <v>680</v>
      </c>
      <c r="D258" s="206" t="s">
        <v>300</v>
      </c>
      <c r="E258" s="224"/>
      <c r="F258" s="224">
        <v>11.538461538461538</v>
      </c>
      <c r="G258" s="224">
        <f>F258*E254</f>
        <v>18</v>
      </c>
      <c r="H258" s="224">
        <f t="shared" si="24"/>
        <v>18</v>
      </c>
      <c r="I258" s="225" t="str">
        <f t="shared" si="25"/>
        <v xml:space="preserve"> </v>
      </c>
      <c r="J258" s="226" t="str">
        <f t="shared" si="26"/>
        <v xml:space="preserve"> </v>
      </c>
      <c r="K258" s="226"/>
    </row>
    <row r="259" spans="1:255" ht="24" x14ac:dyDescent="0.2">
      <c r="A259" s="222"/>
      <c r="B259" s="206" t="s">
        <v>319</v>
      </c>
      <c r="C259" s="223" t="s">
        <v>759</v>
      </c>
      <c r="D259" s="206" t="s">
        <v>300</v>
      </c>
      <c r="E259" s="224"/>
      <c r="F259" s="224">
        <v>30.769230769230766</v>
      </c>
      <c r="G259" s="224">
        <f>F259*E254</f>
        <v>48</v>
      </c>
      <c r="H259" s="224">
        <f t="shared" si="24"/>
        <v>48</v>
      </c>
      <c r="I259" s="225" t="str">
        <f t="shared" si="25"/>
        <v xml:space="preserve"> </v>
      </c>
      <c r="J259" s="226" t="str">
        <f t="shared" si="26"/>
        <v xml:space="preserve"> </v>
      </c>
      <c r="K259" s="226"/>
    </row>
    <row r="260" spans="1:255" ht="24" x14ac:dyDescent="0.2">
      <c r="A260" s="222"/>
      <c r="B260" s="206" t="s">
        <v>1532</v>
      </c>
      <c r="C260" s="223" t="s">
        <v>762</v>
      </c>
      <c r="D260" s="206" t="s">
        <v>63</v>
      </c>
      <c r="E260" s="224"/>
      <c r="F260" s="224">
        <v>0.9867948717948718</v>
      </c>
      <c r="G260" s="224">
        <f>F260*E254</f>
        <v>1.5394000000000001</v>
      </c>
      <c r="H260" s="224">
        <f t="shared" si="24"/>
        <v>1.5394000000000001</v>
      </c>
      <c r="I260" s="225" t="str">
        <f t="shared" si="25"/>
        <v xml:space="preserve"> </v>
      </c>
      <c r="J260" s="226" t="str">
        <f t="shared" si="26"/>
        <v xml:space="preserve"> </v>
      </c>
      <c r="K260" s="226"/>
    </row>
    <row r="261" spans="1:255" ht="24" x14ac:dyDescent="0.2">
      <c r="A261" s="222"/>
      <c r="B261" s="206" t="s">
        <v>1532</v>
      </c>
      <c r="C261" s="223" t="s">
        <v>766</v>
      </c>
      <c r="D261" s="206" t="s">
        <v>63</v>
      </c>
      <c r="E261" s="224"/>
      <c r="F261" s="224">
        <v>1.3365384615384616E-2</v>
      </c>
      <c r="G261" s="224">
        <f>F261*E254</f>
        <v>2.085E-2</v>
      </c>
      <c r="H261" s="224">
        <f t="shared" si="24"/>
        <v>2.085E-2</v>
      </c>
      <c r="I261" s="225" t="str">
        <f t="shared" si="25"/>
        <v xml:space="preserve"> </v>
      </c>
      <c r="J261" s="226" t="str">
        <f t="shared" si="26"/>
        <v xml:space="preserve"> </v>
      </c>
      <c r="K261" s="226"/>
    </row>
    <row r="262" spans="1:255" ht="60" x14ac:dyDescent="0.2">
      <c r="A262" s="218" t="s">
        <v>767</v>
      </c>
      <c r="B262" s="219" t="s">
        <v>203</v>
      </c>
      <c r="C262" s="219" t="s">
        <v>204</v>
      </c>
      <c r="D262" s="219" t="s">
        <v>166</v>
      </c>
      <c r="E262" s="220">
        <f>Source!I568</f>
        <v>0.71399999999999997</v>
      </c>
      <c r="F262" s="220"/>
      <c r="G262" s="220"/>
      <c r="H262" s="220"/>
      <c r="I262" s="220"/>
      <c r="J262" s="221"/>
      <c r="K262" s="221"/>
    </row>
    <row r="263" spans="1:255" x14ac:dyDescent="0.2">
      <c r="A263" s="222"/>
      <c r="B263" s="206" t="s">
        <v>1532</v>
      </c>
      <c r="C263" s="223" t="s">
        <v>211</v>
      </c>
      <c r="D263" s="206" t="s">
        <v>63</v>
      </c>
      <c r="E263" s="224"/>
      <c r="F263" s="224">
        <v>2.799719887955182E-3</v>
      </c>
      <c r="G263" s="224">
        <f>F263*E262</f>
        <v>1.9989999999999999E-3</v>
      </c>
      <c r="H263" s="224">
        <f>G263</f>
        <v>1.9989999999999999E-3</v>
      </c>
      <c r="I263" s="225" t="str">
        <f>IF(AND((G263-H263)&lt;0,H263&gt;0),ABS(G263-H263)," ")</f>
        <v xml:space="preserve"> </v>
      </c>
      <c r="J263" s="226" t="str">
        <f>IF(AND((G263-H263)&gt;0, H263&gt;0),G263-H263," ")</f>
        <v xml:space="preserve"> </v>
      </c>
      <c r="K263" s="226"/>
    </row>
    <row r="264" spans="1:255" x14ac:dyDescent="0.2">
      <c r="A264" s="222"/>
      <c r="B264" s="206" t="s">
        <v>1532</v>
      </c>
      <c r="C264" s="223" t="s">
        <v>177</v>
      </c>
      <c r="D264" s="206" t="s">
        <v>63</v>
      </c>
      <c r="E264" s="224"/>
      <c r="F264" s="224">
        <v>3.7999999999999999E-2</v>
      </c>
      <c r="G264" s="224">
        <f>F264*E262</f>
        <v>2.7131999999999996E-2</v>
      </c>
      <c r="H264" s="224">
        <f>G264</f>
        <v>2.7131999999999996E-2</v>
      </c>
      <c r="I264" s="225" t="str">
        <f>IF(AND((G264-H264)&lt;0,H264&gt;0),ABS(G264-H264)," ")</f>
        <v xml:space="preserve"> </v>
      </c>
      <c r="J264" s="226" t="str">
        <f>IF(AND((G264-H264)&gt;0, H264&gt;0),G264-H264," ")</f>
        <v xml:space="preserve"> </v>
      </c>
      <c r="K264" s="226"/>
    </row>
    <row r="265" spans="1:255" ht="15" x14ac:dyDescent="0.25">
      <c r="A265" s="309" t="s">
        <v>1654</v>
      </c>
      <c r="B265" s="310"/>
      <c r="C265" s="310"/>
      <c r="D265" s="310"/>
      <c r="E265" s="310"/>
      <c r="F265" s="310"/>
      <c r="G265" s="310"/>
      <c r="H265" s="310"/>
      <c r="I265" s="310"/>
      <c r="J265" s="310"/>
      <c r="K265" s="310"/>
      <c r="BU265" s="215" t="str">
        <f>A265</f>
        <v>Раздел: Вентблоки (вентканалы) с.3-4 7-20 этажи</v>
      </c>
      <c r="IU265" s="23"/>
    </row>
    <row r="266" spans="1:255" ht="24" x14ac:dyDescent="0.2">
      <c r="A266" s="218" t="s">
        <v>771</v>
      </c>
      <c r="B266" s="219" t="s">
        <v>496</v>
      </c>
      <c r="C266" s="219" t="s">
        <v>497</v>
      </c>
      <c r="D266" s="219" t="s">
        <v>498</v>
      </c>
      <c r="E266" s="220">
        <f>Source!I609</f>
        <v>2.75</v>
      </c>
      <c r="F266" s="220"/>
      <c r="G266" s="220"/>
      <c r="H266" s="220"/>
      <c r="I266" s="220"/>
      <c r="J266" s="221"/>
      <c r="K266" s="221"/>
    </row>
    <row r="267" spans="1:255" ht="24" x14ac:dyDescent="0.2">
      <c r="A267" s="222"/>
      <c r="B267" s="206" t="s">
        <v>1532</v>
      </c>
      <c r="C267" s="223" t="s">
        <v>512</v>
      </c>
      <c r="D267" s="206" t="s">
        <v>43</v>
      </c>
      <c r="E267" s="224"/>
      <c r="F267" s="224">
        <v>0</v>
      </c>
      <c r="G267" s="224">
        <f>F267*E266</f>
        <v>0</v>
      </c>
      <c r="H267" s="224">
        <f t="shared" ref="H267:H279" si="27">G267</f>
        <v>0</v>
      </c>
      <c r="I267" s="225" t="str">
        <f t="shared" ref="I267:I279" si="28">IF(AND((G267-H267)&lt;0,H267&gt;0),ABS(G267-H267)," ")</f>
        <v xml:space="preserve"> </v>
      </c>
      <c r="J267" s="226" t="str">
        <f t="shared" ref="J267:J279" si="29">IF(AND((G267-H267)&gt;0, H267&gt;0),G267-H267," ")</f>
        <v xml:space="preserve"> </v>
      </c>
      <c r="K267" s="226"/>
    </row>
    <row r="268" spans="1:255" ht="24" x14ac:dyDescent="0.2">
      <c r="A268" s="222"/>
      <c r="B268" s="206" t="s">
        <v>1532</v>
      </c>
      <c r="C268" s="223" t="s">
        <v>31</v>
      </c>
      <c r="D268" s="206" t="s">
        <v>32</v>
      </c>
      <c r="E268" s="224"/>
      <c r="F268" s="224">
        <v>0.70000000000000007</v>
      </c>
      <c r="G268" s="224">
        <f>F268*E266</f>
        <v>1.9250000000000003</v>
      </c>
      <c r="H268" s="224">
        <f t="shared" si="27"/>
        <v>1.9250000000000003</v>
      </c>
      <c r="I268" s="225" t="str">
        <f t="shared" si="28"/>
        <v xml:space="preserve"> </v>
      </c>
      <c r="J268" s="226" t="str">
        <f t="shared" si="29"/>
        <v xml:space="preserve"> </v>
      </c>
      <c r="K268" s="226"/>
    </row>
    <row r="269" spans="1:255" ht="24" x14ac:dyDescent="0.2">
      <c r="A269" s="222"/>
      <c r="B269" s="206" t="s">
        <v>1532</v>
      </c>
      <c r="C269" s="223" t="s">
        <v>503</v>
      </c>
      <c r="D269" s="206" t="s">
        <v>43</v>
      </c>
      <c r="E269" s="224"/>
      <c r="F269" s="224">
        <v>43.636363636363633</v>
      </c>
      <c r="G269" s="224">
        <f>F269*E266</f>
        <v>119.99999999999999</v>
      </c>
      <c r="H269" s="224">
        <f t="shared" si="27"/>
        <v>119.99999999999999</v>
      </c>
      <c r="I269" s="225" t="str">
        <f t="shared" si="28"/>
        <v xml:space="preserve"> </v>
      </c>
      <c r="J269" s="226" t="str">
        <f t="shared" si="29"/>
        <v xml:space="preserve"> </v>
      </c>
      <c r="K269" s="226"/>
    </row>
    <row r="270" spans="1:255" ht="24" x14ac:dyDescent="0.2">
      <c r="A270" s="222"/>
      <c r="B270" s="206" t="s">
        <v>1532</v>
      </c>
      <c r="C270" s="223" t="s">
        <v>508</v>
      </c>
      <c r="D270" s="206" t="s">
        <v>43</v>
      </c>
      <c r="E270" s="224"/>
      <c r="F270" s="224">
        <v>15.272727272727273</v>
      </c>
      <c r="G270" s="224">
        <f>F270*E266</f>
        <v>42</v>
      </c>
      <c r="H270" s="224">
        <f t="shared" si="27"/>
        <v>42</v>
      </c>
      <c r="I270" s="225" t="str">
        <f t="shared" si="28"/>
        <v xml:space="preserve"> </v>
      </c>
      <c r="J270" s="226" t="str">
        <f t="shared" si="29"/>
        <v xml:space="preserve"> </v>
      </c>
      <c r="K270" s="226"/>
    </row>
    <row r="271" spans="1:255" ht="24" x14ac:dyDescent="0.2">
      <c r="A271" s="222"/>
      <c r="B271" s="206" t="s">
        <v>511</v>
      </c>
      <c r="C271" s="223" t="s">
        <v>512</v>
      </c>
      <c r="D271" s="206" t="s">
        <v>43</v>
      </c>
      <c r="E271" s="224"/>
      <c r="F271" s="224">
        <v>32.727272727272727</v>
      </c>
      <c r="G271" s="224">
        <f>F271*E266</f>
        <v>90</v>
      </c>
      <c r="H271" s="224">
        <f t="shared" si="27"/>
        <v>90</v>
      </c>
      <c r="I271" s="225" t="str">
        <f t="shared" si="28"/>
        <v xml:space="preserve"> </v>
      </c>
      <c r="J271" s="226" t="str">
        <f t="shared" si="29"/>
        <v xml:space="preserve"> </v>
      </c>
      <c r="K271" s="226"/>
    </row>
    <row r="272" spans="1:255" ht="24" x14ac:dyDescent="0.2">
      <c r="A272" s="222"/>
      <c r="B272" s="206" t="s">
        <v>516</v>
      </c>
      <c r="C272" s="223" t="s">
        <v>517</v>
      </c>
      <c r="D272" s="206" t="s">
        <v>43</v>
      </c>
      <c r="E272" s="224"/>
      <c r="F272" s="224">
        <v>1.0909090909090908</v>
      </c>
      <c r="G272" s="224">
        <f>F272*E266</f>
        <v>3</v>
      </c>
      <c r="H272" s="224">
        <f t="shared" si="27"/>
        <v>3</v>
      </c>
      <c r="I272" s="225" t="str">
        <f t="shared" si="28"/>
        <v xml:space="preserve"> </v>
      </c>
      <c r="J272" s="226" t="str">
        <f t="shared" si="29"/>
        <v xml:space="preserve"> </v>
      </c>
      <c r="K272" s="226"/>
    </row>
    <row r="273" spans="1:11" ht="24" x14ac:dyDescent="0.2">
      <c r="A273" s="222"/>
      <c r="B273" s="206" t="s">
        <v>516</v>
      </c>
      <c r="C273" s="223" t="s">
        <v>521</v>
      </c>
      <c r="D273" s="206" t="s">
        <v>43</v>
      </c>
      <c r="E273" s="224"/>
      <c r="F273" s="224">
        <v>0.72727272727272729</v>
      </c>
      <c r="G273" s="224">
        <f>F273*E266</f>
        <v>2</v>
      </c>
      <c r="H273" s="224">
        <f t="shared" si="27"/>
        <v>2</v>
      </c>
      <c r="I273" s="225" t="str">
        <f t="shared" si="28"/>
        <v xml:space="preserve"> </v>
      </c>
      <c r="J273" s="226" t="str">
        <f t="shared" si="29"/>
        <v xml:space="preserve"> </v>
      </c>
      <c r="K273" s="226"/>
    </row>
    <row r="274" spans="1:11" ht="24" x14ac:dyDescent="0.2">
      <c r="A274" s="222"/>
      <c r="B274" s="206" t="s">
        <v>516</v>
      </c>
      <c r="C274" s="223" t="s">
        <v>528</v>
      </c>
      <c r="D274" s="206" t="s">
        <v>43</v>
      </c>
      <c r="E274" s="224"/>
      <c r="F274" s="224">
        <v>0.36363636363636365</v>
      </c>
      <c r="G274" s="224">
        <f>F274*E266</f>
        <v>1</v>
      </c>
      <c r="H274" s="224">
        <f t="shared" si="27"/>
        <v>1</v>
      </c>
      <c r="I274" s="225" t="str">
        <f t="shared" si="28"/>
        <v xml:space="preserve"> </v>
      </c>
      <c r="J274" s="226" t="str">
        <f t="shared" si="29"/>
        <v xml:space="preserve"> </v>
      </c>
      <c r="K274" s="226"/>
    </row>
    <row r="275" spans="1:11" ht="24" x14ac:dyDescent="0.2">
      <c r="A275" s="222"/>
      <c r="B275" s="206" t="s">
        <v>502</v>
      </c>
      <c r="C275" s="223" t="s">
        <v>530</v>
      </c>
      <c r="D275" s="206" t="s">
        <v>43</v>
      </c>
      <c r="E275" s="224"/>
      <c r="F275" s="224">
        <v>0.72727272727272729</v>
      </c>
      <c r="G275" s="224">
        <f>F275*E266</f>
        <v>2</v>
      </c>
      <c r="H275" s="224">
        <f t="shared" si="27"/>
        <v>2</v>
      </c>
      <c r="I275" s="225" t="str">
        <f t="shared" si="28"/>
        <v xml:space="preserve"> </v>
      </c>
      <c r="J275" s="226" t="str">
        <f t="shared" si="29"/>
        <v xml:space="preserve"> </v>
      </c>
      <c r="K275" s="226"/>
    </row>
    <row r="276" spans="1:11" ht="24" x14ac:dyDescent="0.2">
      <c r="A276" s="222"/>
      <c r="B276" s="206" t="s">
        <v>532</v>
      </c>
      <c r="C276" s="223" t="s">
        <v>533</v>
      </c>
      <c r="D276" s="206" t="s">
        <v>43</v>
      </c>
      <c r="E276" s="224"/>
      <c r="F276" s="224">
        <v>1.0909090909090908</v>
      </c>
      <c r="G276" s="224">
        <f>F276*E266</f>
        <v>3</v>
      </c>
      <c r="H276" s="224">
        <f t="shared" si="27"/>
        <v>3</v>
      </c>
      <c r="I276" s="225" t="str">
        <f t="shared" si="28"/>
        <v xml:space="preserve"> </v>
      </c>
      <c r="J276" s="226" t="str">
        <f t="shared" si="29"/>
        <v xml:space="preserve"> </v>
      </c>
      <c r="K276" s="226"/>
    </row>
    <row r="277" spans="1:11" ht="24" x14ac:dyDescent="0.2">
      <c r="A277" s="222"/>
      <c r="B277" s="206" t="s">
        <v>537</v>
      </c>
      <c r="C277" s="223" t="s">
        <v>538</v>
      </c>
      <c r="D277" s="206" t="s">
        <v>43</v>
      </c>
      <c r="E277" s="224"/>
      <c r="F277" s="224">
        <v>0.72727272727272729</v>
      </c>
      <c r="G277" s="224">
        <f>F277*E266</f>
        <v>2</v>
      </c>
      <c r="H277" s="224">
        <f t="shared" si="27"/>
        <v>2</v>
      </c>
      <c r="I277" s="225" t="str">
        <f t="shared" si="28"/>
        <v xml:space="preserve"> </v>
      </c>
      <c r="J277" s="226" t="str">
        <f t="shared" si="29"/>
        <v xml:space="preserve"> </v>
      </c>
      <c r="K277" s="226"/>
    </row>
    <row r="278" spans="1:11" ht="24" x14ac:dyDescent="0.2">
      <c r="A278" s="222"/>
      <c r="B278" s="206" t="s">
        <v>541</v>
      </c>
      <c r="C278" s="223" t="s">
        <v>542</v>
      </c>
      <c r="D278" s="206" t="s">
        <v>43</v>
      </c>
      <c r="E278" s="224"/>
      <c r="F278" s="224">
        <v>1.8181818181818181</v>
      </c>
      <c r="G278" s="224">
        <f>F278*E266</f>
        <v>5</v>
      </c>
      <c r="H278" s="224">
        <f t="shared" si="27"/>
        <v>5</v>
      </c>
      <c r="I278" s="225" t="str">
        <f t="shared" si="28"/>
        <v xml:space="preserve"> </v>
      </c>
      <c r="J278" s="226" t="str">
        <f t="shared" si="29"/>
        <v xml:space="preserve"> </v>
      </c>
      <c r="K278" s="226"/>
    </row>
    <row r="279" spans="1:11" ht="24" x14ac:dyDescent="0.2">
      <c r="A279" s="222"/>
      <c r="B279" s="206" t="s">
        <v>546</v>
      </c>
      <c r="C279" s="223" t="s">
        <v>547</v>
      </c>
      <c r="D279" s="206" t="s">
        <v>43</v>
      </c>
      <c r="E279" s="224"/>
      <c r="F279" s="224">
        <v>1.8181818181818181</v>
      </c>
      <c r="G279" s="224">
        <f>F279*E266</f>
        <v>5</v>
      </c>
      <c r="H279" s="224">
        <f t="shared" si="27"/>
        <v>5</v>
      </c>
      <c r="I279" s="225" t="str">
        <f t="shared" si="28"/>
        <v xml:space="preserve"> </v>
      </c>
      <c r="J279" s="226" t="str">
        <f t="shared" si="29"/>
        <v xml:space="preserve"> </v>
      </c>
      <c r="K279" s="226"/>
    </row>
    <row r="280" spans="1:11" ht="48" x14ac:dyDescent="0.2">
      <c r="A280" s="218" t="s">
        <v>784</v>
      </c>
      <c r="B280" s="219" t="s">
        <v>550</v>
      </c>
      <c r="C280" s="219" t="s">
        <v>551</v>
      </c>
      <c r="D280" s="219" t="s">
        <v>552</v>
      </c>
      <c r="E280" s="220">
        <f>Source!I635</f>
        <v>10.08</v>
      </c>
      <c r="F280" s="220"/>
      <c r="G280" s="220"/>
      <c r="H280" s="220"/>
      <c r="I280" s="220"/>
      <c r="J280" s="221"/>
      <c r="K280" s="221"/>
    </row>
    <row r="281" spans="1:11" ht="36" x14ac:dyDescent="0.2">
      <c r="A281" s="218" t="s">
        <v>785</v>
      </c>
      <c r="B281" s="219" t="s">
        <v>557</v>
      </c>
      <c r="C281" s="219" t="s">
        <v>558</v>
      </c>
      <c r="D281" s="219" t="s">
        <v>552</v>
      </c>
      <c r="E281" s="220">
        <f>Source!I637</f>
        <v>-10.08</v>
      </c>
      <c r="F281" s="220"/>
      <c r="G281" s="220"/>
      <c r="H281" s="220"/>
      <c r="I281" s="220"/>
      <c r="J281" s="221"/>
      <c r="K281" s="221"/>
    </row>
    <row r="282" spans="1:11" ht="48" x14ac:dyDescent="0.2">
      <c r="A282" s="218" t="s">
        <v>786</v>
      </c>
      <c r="B282" s="219" t="s">
        <v>562</v>
      </c>
      <c r="C282" s="219" t="s">
        <v>563</v>
      </c>
      <c r="D282" s="219" t="s">
        <v>193</v>
      </c>
      <c r="E282" s="220">
        <f>Source!I639</f>
        <v>0.47499999999999998</v>
      </c>
      <c r="F282" s="220"/>
      <c r="G282" s="220"/>
      <c r="H282" s="220"/>
      <c r="I282" s="220"/>
      <c r="J282" s="221"/>
      <c r="K282" s="221"/>
    </row>
    <row r="283" spans="1:11" x14ac:dyDescent="0.2">
      <c r="A283" s="222"/>
      <c r="B283" s="206" t="s">
        <v>319</v>
      </c>
      <c r="C283" s="223" t="s">
        <v>566</v>
      </c>
      <c r="D283" s="206" t="s">
        <v>300</v>
      </c>
      <c r="E283" s="224"/>
      <c r="F283" s="224">
        <v>2122.105263157895</v>
      </c>
      <c r="G283" s="224">
        <f>F283*E282</f>
        <v>1008.0000000000001</v>
      </c>
      <c r="H283" s="224">
        <f>G283</f>
        <v>1008.0000000000001</v>
      </c>
      <c r="I283" s="225" t="str">
        <f>IF(AND((G283-H283)&lt;0,H283&gt;0),ABS(G283-H283)," ")</f>
        <v xml:space="preserve"> </v>
      </c>
      <c r="J283" s="226" t="str">
        <f>IF(AND((G283-H283)&gt;0, H283&gt;0),G283-H283," ")</f>
        <v xml:space="preserve"> </v>
      </c>
      <c r="K283" s="226"/>
    </row>
    <row r="284" spans="1:11" ht="24" x14ac:dyDescent="0.2">
      <c r="A284" s="222"/>
      <c r="B284" s="206" t="s">
        <v>1532</v>
      </c>
      <c r="C284" s="223" t="s">
        <v>569</v>
      </c>
      <c r="D284" s="206" t="s">
        <v>63</v>
      </c>
      <c r="E284" s="224"/>
      <c r="F284" s="224">
        <v>0.66526315789473689</v>
      </c>
      <c r="G284" s="224">
        <f>F284*E282</f>
        <v>0.316</v>
      </c>
      <c r="H284" s="224">
        <f>G284</f>
        <v>0.316</v>
      </c>
      <c r="I284" s="225" t="str">
        <f>IF(AND((G284-H284)&lt;0,H284&gt;0),ABS(G284-H284)," ")</f>
        <v xml:space="preserve"> </v>
      </c>
      <c r="J284" s="226" t="str">
        <f>IF(AND((G284-H284)&gt;0, H284&gt;0),G284-H284," ")</f>
        <v xml:space="preserve"> </v>
      </c>
      <c r="K284" s="226"/>
    </row>
    <row r="285" spans="1:11" ht="24" x14ac:dyDescent="0.2">
      <c r="A285" s="222"/>
      <c r="B285" s="206" t="s">
        <v>1532</v>
      </c>
      <c r="C285" s="223" t="s">
        <v>574</v>
      </c>
      <c r="D285" s="206" t="s">
        <v>63</v>
      </c>
      <c r="E285" s="224"/>
      <c r="F285" s="224">
        <v>0.33347368421052637</v>
      </c>
      <c r="G285" s="224">
        <f>F285*E282</f>
        <v>0.15840000000000001</v>
      </c>
      <c r="H285" s="224">
        <f>G285</f>
        <v>0.15840000000000001</v>
      </c>
      <c r="I285" s="225" t="str">
        <f>IF(AND((G285-H285)&lt;0,H285&gt;0),ABS(G285-H285)," ")</f>
        <v xml:space="preserve"> </v>
      </c>
      <c r="J285" s="226" t="str">
        <f>IF(AND((G285-H285)&gt;0, H285&gt;0),G285-H285," ")</f>
        <v xml:space="preserve"> </v>
      </c>
      <c r="K285" s="226"/>
    </row>
    <row r="286" spans="1:11" x14ac:dyDescent="0.2">
      <c r="A286" s="222"/>
      <c r="B286" s="206" t="s">
        <v>1532</v>
      </c>
      <c r="C286" s="223" t="s">
        <v>90</v>
      </c>
      <c r="D286" s="206" t="s">
        <v>63</v>
      </c>
      <c r="E286" s="224"/>
      <c r="F286" s="224">
        <v>0.04</v>
      </c>
      <c r="G286" s="224">
        <f>F286*E282</f>
        <v>1.9E-2</v>
      </c>
      <c r="H286" s="224">
        <f>G286</f>
        <v>1.9E-2</v>
      </c>
      <c r="I286" s="225" t="str">
        <f>IF(AND((G286-H286)&lt;0,H286&gt;0),ABS(G286-H286)," ")</f>
        <v xml:space="preserve"> </v>
      </c>
      <c r="J286" s="226" t="str">
        <f>IF(AND((G286-H286)&gt;0, H286&gt;0),G286-H286," ")</f>
        <v xml:space="preserve"> </v>
      </c>
      <c r="K286" s="226"/>
    </row>
    <row r="287" spans="1:11" ht="60" x14ac:dyDescent="0.2">
      <c r="A287" s="218" t="s">
        <v>791</v>
      </c>
      <c r="B287" s="219" t="s">
        <v>203</v>
      </c>
      <c r="C287" s="219" t="s">
        <v>204</v>
      </c>
      <c r="D287" s="219" t="s">
        <v>166</v>
      </c>
      <c r="E287" s="220">
        <f>Source!I649</f>
        <v>0.17</v>
      </c>
      <c r="F287" s="220"/>
      <c r="G287" s="220"/>
      <c r="H287" s="220"/>
      <c r="I287" s="220"/>
      <c r="J287" s="221"/>
      <c r="K287" s="221"/>
    </row>
    <row r="288" spans="1:11" x14ac:dyDescent="0.2">
      <c r="A288" s="222"/>
      <c r="B288" s="206" t="s">
        <v>1532</v>
      </c>
      <c r="C288" s="223" t="s">
        <v>211</v>
      </c>
      <c r="D288" s="206" t="s">
        <v>63</v>
      </c>
      <c r="E288" s="224"/>
      <c r="F288" s="224">
        <v>2.8E-3</v>
      </c>
      <c r="G288" s="224">
        <f>F288*E287</f>
        <v>4.7600000000000002E-4</v>
      </c>
      <c r="H288" s="224">
        <f>G288</f>
        <v>4.7600000000000002E-4</v>
      </c>
      <c r="I288" s="225" t="str">
        <f>IF(AND((G288-H288)&lt;0,H288&gt;0),ABS(G288-H288)," ")</f>
        <v xml:space="preserve"> </v>
      </c>
      <c r="J288" s="226" t="str">
        <f>IF(AND((G288-H288)&gt;0, H288&gt;0),G288-H288," ")</f>
        <v xml:space="preserve"> </v>
      </c>
      <c r="K288" s="226"/>
    </row>
    <row r="289" spans="1:255" x14ac:dyDescent="0.2">
      <c r="A289" s="222"/>
      <c r="B289" s="206" t="s">
        <v>1532</v>
      </c>
      <c r="C289" s="223" t="s">
        <v>177</v>
      </c>
      <c r="D289" s="206" t="s">
        <v>63</v>
      </c>
      <c r="E289" s="224"/>
      <c r="F289" s="224">
        <v>3.7999999999999992E-2</v>
      </c>
      <c r="G289" s="224">
        <f>F289*E287</f>
        <v>6.4599999999999987E-3</v>
      </c>
      <c r="H289" s="224">
        <f>G289</f>
        <v>6.4599999999999987E-3</v>
      </c>
      <c r="I289" s="225" t="str">
        <f>IF(AND((G289-H289)&lt;0,H289&gt;0),ABS(G289-H289)," ")</f>
        <v xml:space="preserve"> </v>
      </c>
      <c r="J289" s="226" t="str">
        <f>IF(AND((G289-H289)&gt;0, H289&gt;0),G289-H289," ")</f>
        <v xml:space="preserve"> </v>
      </c>
      <c r="K289" s="226"/>
    </row>
    <row r="290" spans="1:255" ht="24" x14ac:dyDescent="0.2">
      <c r="A290" s="218" t="s">
        <v>794</v>
      </c>
      <c r="B290" s="219" t="s">
        <v>582</v>
      </c>
      <c r="C290" s="219" t="s">
        <v>583</v>
      </c>
      <c r="D290" s="219" t="s">
        <v>552</v>
      </c>
      <c r="E290" s="220">
        <f>Source!I655</f>
        <v>1.2</v>
      </c>
      <c r="F290" s="220"/>
      <c r="G290" s="220"/>
      <c r="H290" s="220"/>
      <c r="I290" s="220"/>
      <c r="J290" s="221"/>
      <c r="K290" s="221"/>
    </row>
    <row r="291" spans="1:255" ht="24" x14ac:dyDescent="0.2">
      <c r="A291" s="218" t="s">
        <v>795</v>
      </c>
      <c r="B291" s="219" t="s">
        <v>590</v>
      </c>
      <c r="C291" s="219" t="s">
        <v>591</v>
      </c>
      <c r="D291" s="219" t="s">
        <v>552</v>
      </c>
      <c r="E291" s="220">
        <f>Source!I657</f>
        <v>1.2</v>
      </c>
      <c r="F291" s="220"/>
      <c r="G291" s="220"/>
      <c r="H291" s="220"/>
      <c r="I291" s="220"/>
      <c r="J291" s="221"/>
      <c r="K291" s="221"/>
    </row>
    <row r="292" spans="1:255" ht="15" x14ac:dyDescent="0.25">
      <c r="A292" s="299" t="s">
        <v>593</v>
      </c>
      <c r="B292" s="300"/>
      <c r="C292" s="300"/>
      <c r="D292" s="300"/>
      <c r="E292" s="300"/>
      <c r="F292" s="300"/>
      <c r="G292" s="300"/>
      <c r="H292" s="300"/>
      <c r="I292" s="300"/>
      <c r="J292" s="300"/>
      <c r="K292" s="300"/>
      <c r="BU292" s="215" t="str">
        <f>A292</f>
        <v>Вентшахты</v>
      </c>
      <c r="IU292" s="23"/>
    </row>
    <row r="293" spans="1:255" ht="24" x14ac:dyDescent="0.2">
      <c r="A293" s="218" t="s">
        <v>796</v>
      </c>
      <c r="B293" s="219" t="s">
        <v>595</v>
      </c>
      <c r="C293" s="219" t="s">
        <v>596</v>
      </c>
      <c r="D293" s="219" t="s">
        <v>597</v>
      </c>
      <c r="E293" s="220">
        <f>Source!I660</f>
        <v>1.8</v>
      </c>
      <c r="F293" s="220"/>
      <c r="G293" s="220"/>
      <c r="H293" s="220"/>
      <c r="I293" s="220"/>
      <c r="J293" s="221"/>
      <c r="K293" s="221"/>
    </row>
    <row r="294" spans="1:255" ht="36" x14ac:dyDescent="0.2">
      <c r="A294" s="222"/>
      <c r="B294" s="206" t="s">
        <v>602</v>
      </c>
      <c r="C294" s="223" t="s">
        <v>603</v>
      </c>
      <c r="D294" s="206" t="s">
        <v>32</v>
      </c>
      <c r="E294" s="224"/>
      <c r="F294" s="224">
        <v>5.0000000000000001E-4</v>
      </c>
      <c r="G294" s="224">
        <f>F294*E293</f>
        <v>9.0000000000000008E-4</v>
      </c>
      <c r="H294" s="224">
        <f>G294</f>
        <v>9.0000000000000008E-4</v>
      </c>
      <c r="I294" s="225" t="str">
        <f>IF(AND((G294-H294)&lt;0,H294&gt;0),ABS(G294-H294)," ")</f>
        <v xml:space="preserve"> </v>
      </c>
      <c r="J294" s="226" t="str">
        <f>IF(AND((G294-H294)&gt;0, H294&gt;0),G294-H294," ")</f>
        <v xml:space="preserve"> </v>
      </c>
      <c r="K294" s="226"/>
    </row>
    <row r="295" spans="1:255" ht="24" x14ac:dyDescent="0.2">
      <c r="A295" s="222"/>
      <c r="B295" s="206" t="s">
        <v>1532</v>
      </c>
      <c r="C295" s="223" t="s">
        <v>607</v>
      </c>
      <c r="D295" s="206" t="s">
        <v>32</v>
      </c>
      <c r="E295" s="224"/>
      <c r="F295" s="224">
        <v>0.11</v>
      </c>
      <c r="G295" s="224">
        <f>F295*E293</f>
        <v>0.19800000000000001</v>
      </c>
      <c r="H295" s="224">
        <f>G295</f>
        <v>0.19800000000000001</v>
      </c>
      <c r="I295" s="225" t="str">
        <f>IF(AND((G295-H295)&lt;0,H295&gt;0),ABS(G295-H295)," ")</f>
        <v xml:space="preserve"> </v>
      </c>
      <c r="J295" s="226" t="str">
        <f>IF(AND((G295-H295)&gt;0, H295&gt;0),G295-H295," ")</f>
        <v xml:space="preserve"> </v>
      </c>
      <c r="K295" s="226"/>
    </row>
    <row r="296" spans="1:255" ht="36" x14ac:dyDescent="0.2">
      <c r="A296" s="222"/>
      <c r="B296" s="206" t="s">
        <v>611</v>
      </c>
      <c r="C296" s="223" t="s">
        <v>612</v>
      </c>
      <c r="D296" s="206" t="s">
        <v>32</v>
      </c>
      <c r="E296" s="224"/>
      <c r="F296" s="224">
        <v>0.91999999999999993</v>
      </c>
      <c r="G296" s="224">
        <f>F296*E293</f>
        <v>1.6559999999999999</v>
      </c>
      <c r="H296" s="224">
        <f>G296</f>
        <v>1.6559999999999999</v>
      </c>
      <c r="I296" s="225" t="str">
        <f>IF(AND((G296-H296)&lt;0,H296&gt;0),ABS(G296-H296)," ")</f>
        <v xml:space="preserve"> </v>
      </c>
      <c r="J296" s="226" t="str">
        <f>IF(AND((G296-H296)&gt;0, H296&gt;0),G296-H296," ")</f>
        <v xml:space="preserve"> </v>
      </c>
      <c r="K296" s="226"/>
    </row>
    <row r="297" spans="1:255" x14ac:dyDescent="0.2">
      <c r="A297" s="222"/>
      <c r="B297" s="206" t="s">
        <v>1532</v>
      </c>
      <c r="C297" s="223" t="s">
        <v>160</v>
      </c>
      <c r="D297" s="206" t="s">
        <v>32</v>
      </c>
      <c r="E297" s="224"/>
      <c r="F297" s="224">
        <v>0.26</v>
      </c>
      <c r="G297" s="224">
        <f>F297*E293</f>
        <v>0.46800000000000003</v>
      </c>
      <c r="H297" s="224">
        <f>G297</f>
        <v>0.46800000000000003</v>
      </c>
      <c r="I297" s="225" t="str">
        <f>IF(AND((G297-H297)&lt;0,H297&gt;0),ABS(G297-H297)," ")</f>
        <v xml:space="preserve"> </v>
      </c>
      <c r="J297" s="226" t="str">
        <f>IF(AND((G297-H297)&gt;0, H297&gt;0),G297-H297," ")</f>
        <v xml:space="preserve"> </v>
      </c>
      <c r="K297" s="226"/>
    </row>
    <row r="298" spans="1:255" ht="36" x14ac:dyDescent="0.2">
      <c r="A298" s="218" t="s">
        <v>801</v>
      </c>
      <c r="B298" s="219" t="s">
        <v>617</v>
      </c>
      <c r="C298" s="219" t="s">
        <v>618</v>
      </c>
      <c r="D298" s="219" t="s">
        <v>240</v>
      </c>
      <c r="E298" s="220">
        <f>Source!I670</f>
        <v>2.2959999999999998</v>
      </c>
      <c r="F298" s="220"/>
      <c r="G298" s="220"/>
      <c r="H298" s="220"/>
      <c r="I298" s="220"/>
      <c r="J298" s="221"/>
      <c r="K298" s="221"/>
    </row>
    <row r="299" spans="1:255" x14ac:dyDescent="0.2">
      <c r="A299" s="222"/>
      <c r="B299" s="206" t="s">
        <v>249</v>
      </c>
      <c r="C299" s="223" t="s">
        <v>250</v>
      </c>
      <c r="D299" s="206" t="s">
        <v>32</v>
      </c>
      <c r="E299" s="224"/>
      <c r="F299" s="224">
        <v>1.9500000000000002</v>
      </c>
      <c r="G299" s="224">
        <f>F299*E298</f>
        <v>4.4771999999999998</v>
      </c>
      <c r="H299" s="224">
        <f t="shared" ref="H299:H305" si="30">G299</f>
        <v>4.4771999999999998</v>
      </c>
      <c r="I299" s="225" t="str">
        <f t="shared" ref="I299:I305" si="31">IF(AND((G299-H299)&lt;0,H299&gt;0),ABS(G299-H299)," ")</f>
        <v xml:space="preserve"> </v>
      </c>
      <c r="J299" s="226" t="str">
        <f t="shared" ref="J299:J305" si="32">IF(AND((G299-H299)&gt;0, H299&gt;0),G299-H299," ")</f>
        <v xml:space="preserve"> </v>
      </c>
      <c r="K299" s="226"/>
    </row>
    <row r="300" spans="1:255" x14ac:dyDescent="0.2">
      <c r="A300" s="222"/>
      <c r="B300" s="206" t="s">
        <v>1532</v>
      </c>
      <c r="C300" s="223" t="s">
        <v>90</v>
      </c>
      <c r="D300" s="206" t="s">
        <v>63</v>
      </c>
      <c r="E300" s="224"/>
      <c r="F300" s="224">
        <v>3.1000000000000003E-2</v>
      </c>
      <c r="G300" s="224">
        <f>F300*E298</f>
        <v>7.1176000000000003E-2</v>
      </c>
      <c r="H300" s="224">
        <f t="shared" si="30"/>
        <v>7.1176000000000003E-2</v>
      </c>
      <c r="I300" s="225" t="str">
        <f t="shared" si="31"/>
        <v xml:space="preserve"> </v>
      </c>
      <c r="J300" s="226" t="str">
        <f t="shared" si="32"/>
        <v xml:space="preserve"> </v>
      </c>
      <c r="K300" s="226"/>
    </row>
    <row r="301" spans="1:255" x14ac:dyDescent="0.2">
      <c r="A301" s="222"/>
      <c r="B301" s="206" t="s">
        <v>255</v>
      </c>
      <c r="C301" s="223" t="s">
        <v>256</v>
      </c>
      <c r="D301" s="206" t="s">
        <v>182</v>
      </c>
      <c r="E301" s="224"/>
      <c r="F301" s="224">
        <v>0.59000000000000008</v>
      </c>
      <c r="G301" s="224">
        <f>F301*E298</f>
        <v>1.3546400000000001</v>
      </c>
      <c r="H301" s="224">
        <f t="shared" si="30"/>
        <v>1.3546400000000001</v>
      </c>
      <c r="I301" s="225" t="str">
        <f t="shared" si="31"/>
        <v xml:space="preserve"> </v>
      </c>
      <c r="J301" s="226" t="str">
        <f t="shared" si="32"/>
        <v xml:space="preserve"> </v>
      </c>
      <c r="K301" s="226"/>
    </row>
    <row r="302" spans="1:255" ht="24" x14ac:dyDescent="0.2">
      <c r="A302" s="222"/>
      <c r="B302" s="206" t="s">
        <v>1532</v>
      </c>
      <c r="C302" s="223" t="s">
        <v>625</v>
      </c>
      <c r="D302" s="206" t="s">
        <v>63</v>
      </c>
      <c r="E302" s="224"/>
      <c r="F302" s="224">
        <v>0.3967770034843206</v>
      </c>
      <c r="G302" s="224">
        <f>F302*E298</f>
        <v>0.91100000000000003</v>
      </c>
      <c r="H302" s="224">
        <f t="shared" si="30"/>
        <v>0.91100000000000003</v>
      </c>
      <c r="I302" s="225" t="str">
        <f t="shared" si="31"/>
        <v xml:space="preserve"> </v>
      </c>
      <c r="J302" s="226" t="str">
        <f t="shared" si="32"/>
        <v xml:space="preserve"> </v>
      </c>
      <c r="K302" s="226"/>
    </row>
    <row r="303" spans="1:255" ht="24" x14ac:dyDescent="0.2">
      <c r="A303" s="222"/>
      <c r="B303" s="206" t="s">
        <v>1532</v>
      </c>
      <c r="C303" s="223" t="s">
        <v>630</v>
      </c>
      <c r="D303" s="206" t="s">
        <v>63</v>
      </c>
      <c r="E303" s="224"/>
      <c r="F303" s="224">
        <v>0.41167247386759587</v>
      </c>
      <c r="G303" s="224">
        <f>F303*E298</f>
        <v>0.94520000000000004</v>
      </c>
      <c r="H303" s="224">
        <f t="shared" si="30"/>
        <v>0.94520000000000004</v>
      </c>
      <c r="I303" s="225" t="str">
        <f t="shared" si="31"/>
        <v xml:space="preserve"> </v>
      </c>
      <c r="J303" s="226" t="str">
        <f t="shared" si="32"/>
        <v xml:space="preserve"> </v>
      </c>
      <c r="K303" s="226"/>
    </row>
    <row r="304" spans="1:255" ht="24" x14ac:dyDescent="0.2">
      <c r="A304" s="222"/>
      <c r="B304" s="206" t="s">
        <v>1532</v>
      </c>
      <c r="C304" s="223" t="s">
        <v>635</v>
      </c>
      <c r="D304" s="206" t="s">
        <v>63</v>
      </c>
      <c r="E304" s="224"/>
      <c r="F304" s="224">
        <v>9.9172473867595826E-2</v>
      </c>
      <c r="G304" s="224">
        <f>F304*E298</f>
        <v>0.22769999999999999</v>
      </c>
      <c r="H304" s="224">
        <f t="shared" si="30"/>
        <v>0.22769999999999999</v>
      </c>
      <c r="I304" s="225" t="str">
        <f t="shared" si="31"/>
        <v xml:space="preserve"> </v>
      </c>
      <c r="J304" s="226" t="str">
        <f t="shared" si="32"/>
        <v xml:space="preserve"> </v>
      </c>
      <c r="K304" s="226"/>
    </row>
    <row r="305" spans="1:11" ht="24" x14ac:dyDescent="0.2">
      <c r="A305" s="222"/>
      <c r="B305" s="206" t="s">
        <v>1532</v>
      </c>
      <c r="C305" s="223" t="s">
        <v>640</v>
      </c>
      <c r="D305" s="206" t="s">
        <v>63</v>
      </c>
      <c r="E305" s="224"/>
      <c r="F305" s="224">
        <v>9.2160278745644614E-2</v>
      </c>
      <c r="G305" s="224">
        <f>F305*E298</f>
        <v>0.21160000000000001</v>
      </c>
      <c r="H305" s="224">
        <f t="shared" si="30"/>
        <v>0.21160000000000001</v>
      </c>
      <c r="I305" s="225" t="str">
        <f t="shared" si="31"/>
        <v xml:space="preserve"> </v>
      </c>
      <c r="J305" s="226" t="str">
        <f t="shared" si="32"/>
        <v xml:space="preserve"> </v>
      </c>
      <c r="K305" s="226"/>
    </row>
    <row r="306" spans="1:11" ht="36" x14ac:dyDescent="0.2">
      <c r="A306" s="218" t="s">
        <v>809</v>
      </c>
      <c r="B306" s="219" t="s">
        <v>644</v>
      </c>
      <c r="C306" s="219" t="s">
        <v>645</v>
      </c>
      <c r="D306" s="219" t="s">
        <v>646</v>
      </c>
      <c r="E306" s="220">
        <f>Source!I686</f>
        <v>0.66400000000000003</v>
      </c>
      <c r="F306" s="220"/>
      <c r="G306" s="220"/>
      <c r="H306" s="220"/>
      <c r="I306" s="220"/>
      <c r="J306" s="221"/>
      <c r="K306" s="221"/>
    </row>
    <row r="307" spans="1:11" ht="24" x14ac:dyDescent="0.2">
      <c r="A307" s="222"/>
      <c r="B307" s="206" t="s">
        <v>649</v>
      </c>
      <c r="C307" s="223" t="s">
        <v>650</v>
      </c>
      <c r="D307" s="206" t="s">
        <v>300</v>
      </c>
      <c r="E307" s="224"/>
      <c r="F307" s="224">
        <v>649.0963855421686</v>
      </c>
      <c r="G307" s="224">
        <f>F307*E306</f>
        <v>431</v>
      </c>
      <c r="H307" s="224">
        <f>G307</f>
        <v>431</v>
      </c>
      <c r="I307" s="225" t="str">
        <f>IF(AND((G307-H307)&lt;0,H307&gt;0),ABS(G307-H307)," ")</f>
        <v xml:space="preserve"> </v>
      </c>
      <c r="J307" s="226" t="str">
        <f>IF(AND((G307-H307)&gt;0, H307&gt;0),G307-H307," ")</f>
        <v xml:space="preserve"> </v>
      </c>
      <c r="K307" s="226"/>
    </row>
    <row r="308" spans="1:11" ht="24" x14ac:dyDescent="0.2">
      <c r="A308" s="222"/>
      <c r="B308" s="206" t="s">
        <v>654</v>
      </c>
      <c r="C308" s="223" t="s">
        <v>655</v>
      </c>
      <c r="D308" s="206" t="s">
        <v>300</v>
      </c>
      <c r="E308" s="224"/>
      <c r="F308" s="224">
        <v>167.16867469879517</v>
      </c>
      <c r="G308" s="224">
        <f>F308*E306</f>
        <v>111</v>
      </c>
      <c r="H308" s="224">
        <f>G308</f>
        <v>111</v>
      </c>
      <c r="I308" s="225" t="str">
        <f>IF(AND((G308-H308)&lt;0,H308&gt;0),ABS(G308-H308)," ")</f>
        <v xml:space="preserve"> </v>
      </c>
      <c r="J308" s="226" t="str">
        <f>IF(AND((G308-H308)&gt;0, H308&gt;0),G308-H308," ")</f>
        <v xml:space="preserve"> </v>
      </c>
      <c r="K308" s="226"/>
    </row>
    <row r="309" spans="1:11" ht="36" x14ac:dyDescent="0.2">
      <c r="A309" s="222"/>
      <c r="B309" s="206" t="s">
        <v>659</v>
      </c>
      <c r="C309" s="223" t="s">
        <v>660</v>
      </c>
      <c r="D309" s="206" t="s">
        <v>661</v>
      </c>
      <c r="E309" s="224"/>
      <c r="F309" s="224">
        <v>104.99999999999999</v>
      </c>
      <c r="G309" s="224">
        <f>F309*E306</f>
        <v>69.72</v>
      </c>
      <c r="H309" s="224">
        <f>G309</f>
        <v>69.72</v>
      </c>
      <c r="I309" s="225" t="str">
        <f>IF(AND((G309-H309)&lt;0,H309&gt;0),ABS(G309-H309)," ")</f>
        <v xml:space="preserve"> </v>
      </c>
      <c r="J309" s="226" t="str">
        <f>IF(AND((G309-H309)&gt;0, H309&gt;0),G309-H309," ")</f>
        <v xml:space="preserve"> </v>
      </c>
      <c r="K309" s="226"/>
    </row>
    <row r="310" spans="1:11" x14ac:dyDescent="0.2">
      <c r="A310" s="222"/>
      <c r="B310" s="206" t="s">
        <v>665</v>
      </c>
      <c r="C310" s="223" t="s">
        <v>666</v>
      </c>
      <c r="D310" s="206" t="s">
        <v>661</v>
      </c>
      <c r="E310" s="224"/>
      <c r="F310" s="224">
        <v>11.602409638554215</v>
      </c>
      <c r="G310" s="224">
        <f>F310*E306</f>
        <v>7.7039999999999997</v>
      </c>
      <c r="H310" s="224">
        <f>G310</f>
        <v>7.7039999999999997</v>
      </c>
      <c r="I310" s="225" t="str">
        <f>IF(AND((G310-H310)&lt;0,H310&gt;0),ABS(G310-H310)," ")</f>
        <v xml:space="preserve"> </v>
      </c>
      <c r="J310" s="226" t="str">
        <f>IF(AND((G310-H310)&gt;0, H310&gt;0),G310-H310," ")</f>
        <v xml:space="preserve"> </v>
      </c>
      <c r="K310" s="226"/>
    </row>
    <row r="311" spans="1:11" ht="48" x14ac:dyDescent="0.2">
      <c r="A311" s="218" t="s">
        <v>814</v>
      </c>
      <c r="B311" s="219" t="s">
        <v>562</v>
      </c>
      <c r="C311" s="219" t="s">
        <v>815</v>
      </c>
      <c r="D311" s="219" t="s">
        <v>193</v>
      </c>
      <c r="E311" s="220">
        <f>Source!I696</f>
        <v>9.357E-2</v>
      </c>
      <c r="F311" s="220"/>
      <c r="G311" s="220"/>
      <c r="H311" s="220"/>
      <c r="I311" s="220"/>
      <c r="J311" s="221"/>
      <c r="K311" s="221"/>
    </row>
    <row r="312" spans="1:11" x14ac:dyDescent="0.2">
      <c r="A312" s="222"/>
      <c r="B312" s="206" t="s">
        <v>1532</v>
      </c>
      <c r="C312" s="223" t="s">
        <v>90</v>
      </c>
      <c r="D312" s="206" t="s">
        <v>63</v>
      </c>
      <c r="E312" s="224"/>
      <c r="F312" s="224">
        <v>4.000213743721278E-2</v>
      </c>
      <c r="G312" s="224">
        <f>F312*E311</f>
        <v>3.7429999999999998E-3</v>
      </c>
      <c r="H312" s="224">
        <f>G312</f>
        <v>3.7429999999999998E-3</v>
      </c>
      <c r="I312" s="225" t="str">
        <f>IF(AND((G312-H312)&lt;0,H312&gt;0),ABS(G312-H312)," ")</f>
        <v xml:space="preserve"> </v>
      </c>
      <c r="J312" s="226" t="str">
        <f>IF(AND((G312-H312)&gt;0, H312&gt;0),G312-H312," ")</f>
        <v xml:space="preserve"> </v>
      </c>
      <c r="K312" s="226"/>
    </row>
    <row r="313" spans="1:11" x14ac:dyDescent="0.2">
      <c r="A313" s="222"/>
      <c r="B313" s="206" t="s">
        <v>1532</v>
      </c>
      <c r="C313" s="223" t="s">
        <v>674</v>
      </c>
      <c r="D313" s="206" t="s">
        <v>63</v>
      </c>
      <c r="E313" s="224"/>
      <c r="F313" s="224">
        <v>0.96184674575184348</v>
      </c>
      <c r="G313" s="224">
        <f>F313*E311</f>
        <v>0.09</v>
      </c>
      <c r="H313" s="224">
        <f>G313</f>
        <v>0.09</v>
      </c>
      <c r="I313" s="225" t="str">
        <f>IF(AND((G313-H313)&lt;0,H313&gt;0),ABS(G313-H313)," ")</f>
        <v xml:space="preserve"> </v>
      </c>
      <c r="J313" s="226" t="str">
        <f>IF(AND((G313-H313)&gt;0, H313&gt;0),G313-H313," ")</f>
        <v xml:space="preserve"> </v>
      </c>
      <c r="K313" s="226"/>
    </row>
    <row r="314" spans="1:11" ht="60" x14ac:dyDescent="0.2">
      <c r="A314" s="222"/>
      <c r="B314" s="206" t="s">
        <v>1532</v>
      </c>
      <c r="C314" s="223" t="s">
        <v>678</v>
      </c>
      <c r="D314" s="206" t="s">
        <v>63</v>
      </c>
      <c r="E314" s="224"/>
      <c r="F314" s="224">
        <v>3.8153254248156458E-2</v>
      </c>
      <c r="G314" s="224">
        <f>F314*E311</f>
        <v>3.5699999999999998E-3</v>
      </c>
      <c r="H314" s="224">
        <f>G314</f>
        <v>3.5699999999999998E-3</v>
      </c>
      <c r="I314" s="225" t="str">
        <f>IF(AND((G314-H314)&lt;0,H314&gt;0),ABS(G314-H314)," ")</f>
        <v xml:space="preserve"> </v>
      </c>
      <c r="J314" s="226" t="str">
        <f>IF(AND((G314-H314)&gt;0, H314&gt;0),G314-H314," ")</f>
        <v xml:space="preserve"> </v>
      </c>
      <c r="K314" s="226"/>
    </row>
    <row r="315" spans="1:11" ht="24" x14ac:dyDescent="0.2">
      <c r="A315" s="222"/>
      <c r="B315" s="206" t="s">
        <v>319</v>
      </c>
      <c r="C315" s="223" t="s">
        <v>680</v>
      </c>
      <c r="D315" s="206" t="s">
        <v>300</v>
      </c>
      <c r="E315" s="224"/>
      <c r="F315" s="224">
        <v>256.49246553382494</v>
      </c>
      <c r="G315" s="224">
        <f>F315*E311</f>
        <v>24</v>
      </c>
      <c r="H315" s="224">
        <f>G315</f>
        <v>24</v>
      </c>
      <c r="I315" s="225" t="str">
        <f>IF(AND((G315-H315)&lt;0,H315&gt;0),ABS(G315-H315)," ")</f>
        <v xml:space="preserve"> </v>
      </c>
      <c r="J315" s="226" t="str">
        <f>IF(AND((G315-H315)&gt;0, H315&gt;0),G315-H315," ")</f>
        <v xml:space="preserve"> </v>
      </c>
      <c r="K315" s="226"/>
    </row>
    <row r="316" spans="1:11" ht="60" x14ac:dyDescent="0.2">
      <c r="A316" s="218" t="s">
        <v>820</v>
      </c>
      <c r="B316" s="219" t="s">
        <v>203</v>
      </c>
      <c r="C316" s="219" t="s">
        <v>204</v>
      </c>
      <c r="D316" s="219" t="s">
        <v>166</v>
      </c>
      <c r="E316" s="220">
        <f>Source!I706</f>
        <v>0.03</v>
      </c>
      <c r="F316" s="220"/>
      <c r="G316" s="220"/>
      <c r="H316" s="220"/>
      <c r="I316" s="220"/>
      <c r="J316" s="221"/>
      <c r="K316" s="221"/>
    </row>
    <row r="317" spans="1:11" x14ac:dyDescent="0.2">
      <c r="A317" s="222"/>
      <c r="B317" s="206" t="s">
        <v>1532</v>
      </c>
      <c r="C317" s="223" t="s">
        <v>211</v>
      </c>
      <c r="D317" s="206" t="s">
        <v>63</v>
      </c>
      <c r="E317" s="224"/>
      <c r="F317" s="224">
        <v>2.8E-3</v>
      </c>
      <c r="G317" s="224">
        <f>F317*E316</f>
        <v>8.3999999999999995E-5</v>
      </c>
      <c r="H317" s="224">
        <f>G317</f>
        <v>8.3999999999999995E-5</v>
      </c>
      <c r="I317" s="225" t="str">
        <f>IF(AND((G317-H317)&lt;0,H317&gt;0),ABS(G317-H317)," ")</f>
        <v xml:space="preserve"> </v>
      </c>
      <c r="J317" s="226" t="str">
        <f>IF(AND((G317-H317)&gt;0, H317&gt;0),G317-H317," ")</f>
        <v xml:space="preserve"> </v>
      </c>
      <c r="K317" s="226"/>
    </row>
    <row r="318" spans="1:11" x14ac:dyDescent="0.2">
      <c r="A318" s="222"/>
      <c r="B318" s="206" t="s">
        <v>1532</v>
      </c>
      <c r="C318" s="223" t="s">
        <v>177</v>
      </c>
      <c r="D318" s="206" t="s">
        <v>63</v>
      </c>
      <c r="E318" s="224"/>
      <c r="F318" s="224">
        <v>3.7999999999999999E-2</v>
      </c>
      <c r="G318" s="224">
        <f>F318*E316</f>
        <v>1.14E-3</v>
      </c>
      <c r="H318" s="224">
        <f>G318</f>
        <v>1.14E-3</v>
      </c>
      <c r="I318" s="225" t="str">
        <f>IF(AND((G318-H318)&lt;0,H318&gt;0),ABS(G318-H318)," ")</f>
        <v xml:space="preserve"> </v>
      </c>
      <c r="J318" s="226" t="str">
        <f>IF(AND((G318-H318)&gt;0, H318&gt;0),G318-H318," ")</f>
        <v xml:space="preserve"> </v>
      </c>
      <c r="K318" s="226"/>
    </row>
    <row r="319" spans="1:11" ht="84" x14ac:dyDescent="0.2">
      <c r="A319" s="218" t="s">
        <v>823</v>
      </c>
      <c r="B319" s="219" t="s">
        <v>686</v>
      </c>
      <c r="C319" s="219" t="s">
        <v>824</v>
      </c>
      <c r="D319" s="219" t="s">
        <v>688</v>
      </c>
      <c r="E319" s="220">
        <f>Source!I712</f>
        <v>3.3E-4</v>
      </c>
      <c r="F319" s="220"/>
      <c r="G319" s="220"/>
      <c r="H319" s="220"/>
      <c r="I319" s="220"/>
      <c r="J319" s="221"/>
      <c r="K319" s="221"/>
    </row>
    <row r="320" spans="1:11" ht="24" x14ac:dyDescent="0.2">
      <c r="A320" s="222"/>
      <c r="B320" s="206" t="s">
        <v>1532</v>
      </c>
      <c r="C320" s="223" t="s">
        <v>696</v>
      </c>
      <c r="D320" s="206" t="s">
        <v>32</v>
      </c>
      <c r="E320" s="224"/>
      <c r="F320" s="224">
        <v>102.00000000000001</v>
      </c>
      <c r="G320" s="224">
        <f>F320*E319</f>
        <v>3.3660000000000002E-2</v>
      </c>
      <c r="H320" s="224">
        <f>G320</f>
        <v>3.3660000000000002E-2</v>
      </c>
      <c r="I320" s="225" t="str">
        <f>IF(AND((G320-H320)&lt;0,H320&gt;0),ABS(G320-H320)," ")</f>
        <v xml:space="preserve"> </v>
      </c>
      <c r="J320" s="226" t="str">
        <f>IF(AND((G320-H320)&gt;0, H320&gt;0),G320-H320," ")</f>
        <v xml:space="preserve"> </v>
      </c>
      <c r="K320" s="226"/>
    </row>
    <row r="321" spans="1:255" x14ac:dyDescent="0.2">
      <c r="A321" s="218" t="s">
        <v>826</v>
      </c>
      <c r="B321" s="219" t="s">
        <v>700</v>
      </c>
      <c r="C321" s="219" t="s">
        <v>827</v>
      </c>
      <c r="D321" s="219" t="s">
        <v>702</v>
      </c>
      <c r="E321" s="220">
        <f>Source!I716</f>
        <v>6</v>
      </c>
      <c r="F321" s="220"/>
      <c r="G321" s="220"/>
      <c r="H321" s="220"/>
      <c r="I321" s="220"/>
      <c r="J321" s="221"/>
      <c r="K321" s="221"/>
    </row>
    <row r="322" spans="1:255" ht="36" x14ac:dyDescent="0.2">
      <c r="A322" s="222"/>
      <c r="B322" s="206" t="s">
        <v>1532</v>
      </c>
      <c r="C322" s="223" t="s">
        <v>708</v>
      </c>
      <c r="D322" s="206" t="s">
        <v>63</v>
      </c>
      <c r="E322" s="224"/>
      <c r="F322" s="224">
        <v>4.4400000000000004E-3</v>
      </c>
      <c r="G322" s="224">
        <f>F322*E321</f>
        <v>2.6640000000000004E-2</v>
      </c>
      <c r="H322" s="224">
        <f>G322</f>
        <v>2.6640000000000004E-2</v>
      </c>
      <c r="I322" s="225" t="str">
        <f>IF(AND((G322-H322)&lt;0,H322&gt;0),ABS(G322-H322)," ")</f>
        <v xml:space="preserve"> </v>
      </c>
      <c r="J322" s="226" t="str">
        <f>IF(AND((G322-H322)&gt;0, H322&gt;0),G322-H322," ")</f>
        <v xml:space="preserve"> </v>
      </c>
      <c r="K322" s="226"/>
    </row>
    <row r="323" spans="1:255" ht="36" x14ac:dyDescent="0.2">
      <c r="A323" s="222"/>
      <c r="B323" s="206" t="s">
        <v>1532</v>
      </c>
      <c r="C323" s="223" t="s">
        <v>712</v>
      </c>
      <c r="D323" s="206" t="s">
        <v>63</v>
      </c>
      <c r="E323" s="224"/>
      <c r="F323" s="224">
        <v>2.2599999999999999E-3</v>
      </c>
      <c r="G323" s="224">
        <f>F323*E321</f>
        <v>1.3559999999999999E-2</v>
      </c>
      <c r="H323" s="224">
        <f>G323</f>
        <v>1.3559999999999999E-2</v>
      </c>
      <c r="I323" s="225" t="str">
        <f>IF(AND((G323-H323)&lt;0,H323&gt;0),ABS(G323-H323)," ")</f>
        <v xml:space="preserve"> </v>
      </c>
      <c r="J323" s="226" t="str">
        <f>IF(AND((G323-H323)&gt;0, H323&gt;0),G323-H323," ")</f>
        <v xml:space="preserve"> </v>
      </c>
      <c r="K323" s="226"/>
    </row>
    <row r="324" spans="1:255" ht="60" x14ac:dyDescent="0.2">
      <c r="A324" s="218" t="s">
        <v>830</v>
      </c>
      <c r="B324" s="219" t="s">
        <v>714</v>
      </c>
      <c r="C324" s="219" t="s">
        <v>831</v>
      </c>
      <c r="D324" s="219" t="s">
        <v>716</v>
      </c>
      <c r="E324" s="220">
        <f>Source!I722</f>
        <v>0.03</v>
      </c>
      <c r="F324" s="220"/>
      <c r="G324" s="220"/>
      <c r="H324" s="220"/>
      <c r="I324" s="220"/>
      <c r="J324" s="221"/>
      <c r="K324" s="221"/>
    </row>
    <row r="325" spans="1:255" x14ac:dyDescent="0.2">
      <c r="A325" s="222"/>
      <c r="B325" s="206" t="s">
        <v>1532</v>
      </c>
      <c r="C325" s="223" t="s">
        <v>62</v>
      </c>
      <c r="D325" s="206" t="s">
        <v>63</v>
      </c>
      <c r="E325" s="224"/>
      <c r="F325" s="224">
        <v>3.0000000000000005E-3</v>
      </c>
      <c r="G325" s="224">
        <f>F325*E324</f>
        <v>9.0000000000000006E-5</v>
      </c>
      <c r="H325" s="224">
        <f>G325</f>
        <v>9.0000000000000006E-5</v>
      </c>
      <c r="I325" s="225" t="str">
        <f>IF(AND((G325-H325)&lt;0,H325&gt;0),ABS(G325-H325)," ")</f>
        <v xml:space="preserve"> </v>
      </c>
      <c r="J325" s="226" t="str">
        <f>IF(AND((G325-H325)&gt;0, H325&gt;0),G325-H325," ")</f>
        <v xml:space="preserve"> </v>
      </c>
      <c r="K325" s="226"/>
    </row>
    <row r="326" spans="1:255" x14ac:dyDescent="0.2">
      <c r="A326" s="222"/>
      <c r="B326" s="206" t="s">
        <v>1532</v>
      </c>
      <c r="C326" s="223" t="s">
        <v>68</v>
      </c>
      <c r="D326" s="206" t="s">
        <v>32</v>
      </c>
      <c r="E326" s="224"/>
      <c r="F326" s="224">
        <v>1.06</v>
      </c>
      <c r="G326" s="224">
        <f>F326*E324</f>
        <v>3.1800000000000002E-2</v>
      </c>
      <c r="H326" s="224">
        <f>G326</f>
        <v>3.1800000000000002E-2</v>
      </c>
      <c r="I326" s="225" t="str">
        <f>IF(AND((G326-H326)&lt;0,H326&gt;0),ABS(G326-H326)," ")</f>
        <v xml:space="preserve"> </v>
      </c>
      <c r="J326" s="226" t="str">
        <f>IF(AND((G326-H326)&gt;0, H326&gt;0),G326-H326," ")</f>
        <v xml:space="preserve"> </v>
      </c>
      <c r="K326" s="226"/>
    </row>
    <row r="327" spans="1:255" x14ac:dyDescent="0.2">
      <c r="A327" s="222"/>
      <c r="B327" s="206" t="s">
        <v>1532</v>
      </c>
      <c r="C327" s="223" t="s">
        <v>724</v>
      </c>
      <c r="D327" s="206" t="s">
        <v>63</v>
      </c>
      <c r="E327" s="224"/>
      <c r="F327" s="224">
        <v>3.0000000000000005E-3</v>
      </c>
      <c r="G327" s="224">
        <f>F327*E324</f>
        <v>9.0000000000000006E-5</v>
      </c>
      <c r="H327" s="224">
        <f>G327</f>
        <v>9.0000000000000006E-5</v>
      </c>
      <c r="I327" s="225" t="str">
        <f>IF(AND((G327-H327)&lt;0,H327&gt;0),ABS(G327-H327)," ")</f>
        <v xml:space="preserve"> </v>
      </c>
      <c r="J327" s="226" t="str">
        <f>IF(AND((G327-H327)&gt;0, H327&gt;0),G327-H327," ")</f>
        <v xml:space="preserve"> </v>
      </c>
      <c r="K327" s="226"/>
    </row>
    <row r="328" spans="1:255" ht="24" x14ac:dyDescent="0.2">
      <c r="A328" s="218" t="s">
        <v>835</v>
      </c>
      <c r="B328" s="219" t="s">
        <v>728</v>
      </c>
      <c r="C328" s="219" t="s">
        <v>729</v>
      </c>
      <c r="D328" s="219" t="s">
        <v>730</v>
      </c>
      <c r="E328" s="220">
        <f>Source!I730</f>
        <v>2.5000000000000001E-2</v>
      </c>
      <c r="F328" s="220"/>
      <c r="G328" s="220"/>
      <c r="H328" s="220"/>
      <c r="I328" s="220"/>
      <c r="J328" s="221"/>
      <c r="K328" s="221"/>
    </row>
    <row r="329" spans="1:255" ht="24" x14ac:dyDescent="0.2">
      <c r="A329" s="222"/>
      <c r="B329" s="206" t="s">
        <v>1532</v>
      </c>
      <c r="C329" s="223" t="s">
        <v>736</v>
      </c>
      <c r="D329" s="206" t="s">
        <v>300</v>
      </c>
      <c r="E329" s="224"/>
      <c r="F329" s="224">
        <v>500</v>
      </c>
      <c r="G329" s="224">
        <f>F329*E328</f>
        <v>12.5</v>
      </c>
      <c r="H329" s="224">
        <f>G329</f>
        <v>12.5</v>
      </c>
      <c r="I329" s="225" t="str">
        <f>IF(AND((G329-H329)&lt;0,H329&gt;0),ABS(G329-H329)," ")</f>
        <v xml:space="preserve"> </v>
      </c>
      <c r="J329" s="226" t="str">
        <f>IF(AND((G329-H329)&gt;0, H329&gt;0),G329-H329," ")</f>
        <v xml:space="preserve"> </v>
      </c>
      <c r="K329" s="226"/>
    </row>
    <row r="330" spans="1:255" x14ac:dyDescent="0.2">
      <c r="A330" s="222"/>
      <c r="B330" s="206" t="s">
        <v>1532</v>
      </c>
      <c r="C330" s="223" t="s">
        <v>741</v>
      </c>
      <c r="D330" s="206" t="s">
        <v>661</v>
      </c>
      <c r="E330" s="224"/>
      <c r="F330" s="224">
        <v>100</v>
      </c>
      <c r="G330" s="224">
        <f>F330*E328</f>
        <v>2.5</v>
      </c>
      <c r="H330" s="224">
        <f>G330</f>
        <v>2.5</v>
      </c>
      <c r="I330" s="225" t="str">
        <f>IF(AND((G330-H330)&lt;0,H330&gt;0),ABS(G330-H330)," ")</f>
        <v xml:space="preserve"> </v>
      </c>
      <c r="J330" s="226" t="str">
        <f>IF(AND((G330-H330)&gt;0, H330&gt;0),G330-H330," ")</f>
        <v xml:space="preserve"> </v>
      </c>
      <c r="K330" s="226"/>
    </row>
    <row r="331" spans="1:255" ht="24" x14ac:dyDescent="0.2">
      <c r="A331" s="222"/>
      <c r="B331" s="206" t="s">
        <v>1532</v>
      </c>
      <c r="C331" s="223" t="s">
        <v>746</v>
      </c>
      <c r="D331" s="206" t="s">
        <v>182</v>
      </c>
      <c r="E331" s="224"/>
      <c r="F331" s="224">
        <v>4</v>
      </c>
      <c r="G331" s="224">
        <f>F331*E328</f>
        <v>0.1</v>
      </c>
      <c r="H331" s="224">
        <f>G331</f>
        <v>0.1</v>
      </c>
      <c r="I331" s="225" t="str">
        <f>IF(AND((G331-H331)&lt;0,H331&gt;0),ABS(G331-H331)," ")</f>
        <v xml:space="preserve"> </v>
      </c>
      <c r="J331" s="226" t="str">
        <f>IF(AND((G331-H331)&gt;0, H331&gt;0),G331-H331," ")</f>
        <v xml:space="preserve"> </v>
      </c>
      <c r="K331" s="226"/>
    </row>
    <row r="334" spans="1:255" x14ac:dyDescent="0.2">
      <c r="A334" s="183" t="s">
        <v>1201</v>
      </c>
      <c r="B334" s="183"/>
      <c r="C334" s="189" t="s">
        <v>1411</v>
      </c>
      <c r="D334" s="184"/>
      <c r="E334" s="184"/>
      <c r="F334" s="311" t="s">
        <v>1412</v>
      </c>
      <c r="G334" s="311"/>
      <c r="BY334" s="185" t="str">
        <f>C334</f>
        <v>Руководитель ПТС ООО "ОСУ-2"</v>
      </c>
      <c r="BZ334" s="185" t="str">
        <f>F334</f>
        <v>Когтев В.И.</v>
      </c>
      <c r="IU334" s="23"/>
    </row>
    <row r="335" spans="1:255" s="208" customFormat="1" ht="11.25" x14ac:dyDescent="0.2">
      <c r="A335" s="207"/>
      <c r="B335" s="207"/>
      <c r="C335" s="312" t="s">
        <v>1407</v>
      </c>
      <c r="D335" s="312"/>
      <c r="E335" s="312"/>
      <c r="F335" s="312" t="s">
        <v>1408</v>
      </c>
      <c r="G335" s="312"/>
    </row>
    <row r="336" spans="1:255" x14ac:dyDescent="0.2">
      <c r="A336" s="18"/>
      <c r="B336" s="18"/>
      <c r="C336" s="18"/>
      <c r="D336" s="11"/>
      <c r="E336" s="18"/>
      <c r="F336" s="18"/>
      <c r="G336" s="18"/>
    </row>
    <row r="337" spans="1:255" x14ac:dyDescent="0.2">
      <c r="A337" s="183" t="s">
        <v>1413</v>
      </c>
      <c r="B337" s="183"/>
      <c r="C337" s="189" t="s">
        <v>1422</v>
      </c>
      <c r="D337" s="184"/>
      <c r="E337" s="184"/>
      <c r="F337" s="311" t="s">
        <v>1415</v>
      </c>
      <c r="G337" s="311"/>
      <c r="BY337" s="185" t="str">
        <f>C337</f>
        <v>Ведущий инженер-сметчик СРС ООО "ОДСК"</v>
      </c>
      <c r="BZ337" s="185" t="str">
        <f>F337</f>
        <v>Зимарина О.Ю.</v>
      </c>
      <c r="IU337" s="23"/>
    </row>
    <row r="338" spans="1:255" s="208" customFormat="1" ht="11.25" x14ac:dyDescent="0.2">
      <c r="A338" s="207"/>
      <c r="B338" s="207"/>
      <c r="C338" s="312" t="s">
        <v>1407</v>
      </c>
      <c r="D338" s="312"/>
      <c r="E338" s="312"/>
      <c r="F338" s="312" t="s">
        <v>1408</v>
      </c>
      <c r="G338" s="312"/>
    </row>
    <row r="339" spans="1:255" x14ac:dyDescent="0.2">
      <c r="A339" s="18"/>
      <c r="B339" s="18"/>
      <c r="C339" s="18"/>
      <c r="D339" s="11"/>
      <c r="E339" s="18"/>
      <c r="F339" s="18"/>
      <c r="G339" s="18"/>
    </row>
    <row r="340" spans="1:255" x14ac:dyDescent="0.2">
      <c r="A340" s="183" t="s">
        <v>1416</v>
      </c>
      <c r="B340" s="183"/>
      <c r="C340" s="189" t="s">
        <v>1417</v>
      </c>
      <c r="D340" s="184"/>
      <c r="E340" s="184"/>
      <c r="F340" s="311" t="s">
        <v>1418</v>
      </c>
      <c r="G340" s="311"/>
      <c r="BY340" s="185" t="str">
        <f>C340</f>
        <v>Главный инженер-сметчик СРС ООО "ОДСК"</v>
      </c>
      <c r="BZ340" s="185" t="str">
        <f>F340</f>
        <v>Полшведкина А.Н.</v>
      </c>
      <c r="IU340" s="23"/>
    </row>
    <row r="341" spans="1:255" s="208" customFormat="1" ht="11.25" x14ac:dyDescent="0.2">
      <c r="A341" s="207"/>
      <c r="B341" s="207"/>
      <c r="C341" s="312" t="s">
        <v>1407</v>
      </c>
      <c r="D341" s="312"/>
      <c r="E341" s="312"/>
      <c r="F341" s="312" t="s">
        <v>1408</v>
      </c>
      <c r="G341" s="312"/>
    </row>
    <row r="342" spans="1:255" x14ac:dyDescent="0.2">
      <c r="A342" s="18"/>
      <c r="B342" s="18"/>
      <c r="C342" s="18"/>
      <c r="D342" s="11"/>
      <c r="E342" s="18"/>
      <c r="F342" s="18"/>
      <c r="G342" s="18"/>
    </row>
  </sheetData>
  <mergeCells count="36">
    <mergeCell ref="F337:G337"/>
    <mergeCell ref="C338:E338"/>
    <mergeCell ref="F338:G338"/>
    <mergeCell ref="F340:G340"/>
    <mergeCell ref="C341:E341"/>
    <mergeCell ref="F341:G341"/>
    <mergeCell ref="A253:K253"/>
    <mergeCell ref="A265:K265"/>
    <mergeCell ref="A292:K292"/>
    <mergeCell ref="F334:G334"/>
    <mergeCell ref="C335:E335"/>
    <mergeCell ref="F335:G335"/>
    <mergeCell ref="A213:K213"/>
    <mergeCell ref="A15:K15"/>
    <mergeCell ref="A16:K16"/>
    <mergeCell ref="A17:K17"/>
    <mergeCell ref="B18:K18"/>
    <mergeCell ref="F20:H20"/>
    <mergeCell ref="A24:K24"/>
    <mergeCell ref="A25:K25"/>
    <mergeCell ref="A50:K50"/>
    <mergeCell ref="A104:K104"/>
    <mergeCell ref="A129:K129"/>
    <mergeCell ref="A185:K185"/>
    <mergeCell ref="A14:K14"/>
    <mergeCell ref="A1:K1"/>
    <mergeCell ref="H2:K2"/>
    <mergeCell ref="H3:K3"/>
    <mergeCell ref="H4:K4"/>
    <mergeCell ref="H5:K5"/>
    <mergeCell ref="H6:K6"/>
    <mergeCell ref="H7:K7"/>
    <mergeCell ref="H8:K8"/>
    <mergeCell ref="C11:K11"/>
    <mergeCell ref="C12:K12"/>
    <mergeCell ref="C13:K13"/>
  </mergeCells>
  <pageMargins left="0.7" right="0.7" top="0.75" bottom="0.75" header="0.3" footer="0.3"/>
  <pageSetup paperSize="9" orientation="landscape" r:id="rId1"/>
  <headerFooter>
    <oddFooter>&amp;R&amp;P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168"/>
  <sheetViews>
    <sheetView workbookViewId="0"/>
  </sheetViews>
  <sheetFormatPr defaultColWidth="9.140625" defaultRowHeight="12.75" x14ac:dyDescent="0.2"/>
  <cols>
    <col min="1" max="256" width="9.140625" customWidth="1"/>
  </cols>
  <sheetData>
    <row r="1" spans="1:200" x14ac:dyDescent="0.2">
      <c r="A1">
        <f>ROW(Source!A28)</f>
        <v>28</v>
      </c>
      <c r="B1">
        <v>86295183</v>
      </c>
      <c r="C1">
        <v>86295478</v>
      </c>
      <c r="D1">
        <v>27500919</v>
      </c>
      <c r="E1">
        <v>1</v>
      </c>
      <c r="F1">
        <v>1</v>
      </c>
      <c r="G1">
        <v>1</v>
      </c>
      <c r="H1">
        <v>1</v>
      </c>
      <c r="I1" t="s">
        <v>919</v>
      </c>
      <c r="J1" t="s">
        <v>6</v>
      </c>
      <c r="K1" t="s">
        <v>920</v>
      </c>
      <c r="L1">
        <v>1369</v>
      </c>
      <c r="N1">
        <v>1013</v>
      </c>
      <c r="O1" t="s">
        <v>921</v>
      </c>
      <c r="P1" t="s">
        <v>921</v>
      </c>
      <c r="Q1">
        <v>1</v>
      </c>
      <c r="W1">
        <v>0</v>
      </c>
      <c r="X1">
        <v>620320323</v>
      </c>
      <c r="Y1">
        <f>(AT1*1.2)</f>
        <v>262.75200000000001</v>
      </c>
      <c r="AA1">
        <v>0</v>
      </c>
      <c r="AB1">
        <v>0</v>
      </c>
      <c r="AC1">
        <v>0</v>
      </c>
      <c r="AD1">
        <v>9.26</v>
      </c>
      <c r="AE1">
        <v>0</v>
      </c>
      <c r="AF1">
        <v>0</v>
      </c>
      <c r="AG1">
        <v>0</v>
      </c>
      <c r="AH1">
        <v>9.26</v>
      </c>
      <c r="AI1">
        <v>1</v>
      </c>
      <c r="AJ1">
        <v>1</v>
      </c>
      <c r="AK1">
        <v>1</v>
      </c>
      <c r="AL1">
        <v>1</v>
      </c>
      <c r="AM1">
        <v>0</v>
      </c>
      <c r="AN1">
        <v>0</v>
      </c>
      <c r="AO1">
        <v>1</v>
      </c>
      <c r="AP1">
        <v>1</v>
      </c>
      <c r="AQ1">
        <v>0</v>
      </c>
      <c r="AR1">
        <v>0</v>
      </c>
      <c r="AS1" t="s">
        <v>6</v>
      </c>
      <c r="AT1">
        <v>218.96</v>
      </c>
      <c r="AU1" t="s">
        <v>24</v>
      </c>
      <c r="AV1">
        <v>1</v>
      </c>
      <c r="AW1">
        <v>2</v>
      </c>
      <c r="AX1">
        <v>86295484</v>
      </c>
      <c r="AY1">
        <v>1</v>
      </c>
      <c r="AZ1">
        <v>0</v>
      </c>
      <c r="BA1">
        <v>1</v>
      </c>
      <c r="BB1">
        <v>0</v>
      </c>
      <c r="BC1">
        <v>0</v>
      </c>
      <c r="BD1">
        <v>0</v>
      </c>
      <c r="BE1">
        <v>0</v>
      </c>
      <c r="BF1">
        <v>0</v>
      </c>
      <c r="BG1">
        <v>0</v>
      </c>
      <c r="BH1">
        <v>0</v>
      </c>
      <c r="BI1">
        <v>0</v>
      </c>
      <c r="BJ1">
        <v>0</v>
      </c>
      <c r="BK1">
        <v>0</v>
      </c>
      <c r="BL1">
        <v>0</v>
      </c>
      <c r="BM1">
        <v>0</v>
      </c>
      <c r="BN1">
        <v>0</v>
      </c>
      <c r="BO1">
        <v>0</v>
      </c>
      <c r="BP1">
        <v>0</v>
      </c>
      <c r="BQ1">
        <v>0</v>
      </c>
      <c r="BR1">
        <v>0</v>
      </c>
      <c r="BS1">
        <v>0</v>
      </c>
      <c r="BT1">
        <v>0</v>
      </c>
      <c r="BU1">
        <v>0</v>
      </c>
      <c r="BV1">
        <v>0</v>
      </c>
      <c r="BW1">
        <v>0</v>
      </c>
      <c r="CU1">
        <f>ROUND(AT1*Source!I28*AH1*AL1,0)</f>
        <v>568</v>
      </c>
      <c r="CV1">
        <f>ROUND(Y1*Source!I28,9)</f>
        <v>73.57056</v>
      </c>
      <c r="CW1">
        <v>0</v>
      </c>
      <c r="CX1">
        <f>ROUND(Y1*Source!I28,9)</f>
        <v>73.57056</v>
      </c>
      <c r="CY1">
        <f>AD1</f>
        <v>9.26</v>
      </c>
      <c r="CZ1">
        <f>AH1</f>
        <v>9.26</v>
      </c>
      <c r="DA1">
        <f>AL1</f>
        <v>1</v>
      </c>
      <c r="DB1">
        <f>ROUND((ROUND(AT1*CZ1,2)*1.2),2)</f>
        <v>2433.08</v>
      </c>
      <c r="DC1">
        <f>ROUND((ROUND(AT1*AG1,2)*1.2),2)</f>
        <v>0</v>
      </c>
      <c r="DD1" t="s">
        <v>6</v>
      </c>
      <c r="DE1" t="s">
        <v>6</v>
      </c>
      <c r="DF1">
        <f t="shared" ref="DF1:DF8" si="0">ROUND(ROUND(AE1,0)*CX1,0)</f>
        <v>0</v>
      </c>
      <c r="DG1">
        <f t="shared" ref="DG1:DG7" si="1">ROUND(ROUND(AF1,0)*CX1,0)</f>
        <v>0</v>
      </c>
      <c r="DH1">
        <f>Source!I28*SmtRes!Y1</f>
        <v>73.570560000000015</v>
      </c>
      <c r="DI1">
        <f>AD1</f>
        <v>9.26</v>
      </c>
      <c r="DJ1">
        <f>EtalonRes!AB1</f>
        <v>9.26</v>
      </c>
      <c r="DK1">
        <f>Source!BA28</f>
        <v>1</v>
      </c>
      <c r="DL1" t="s">
        <v>6</v>
      </c>
      <c r="DM1">
        <v>0</v>
      </c>
      <c r="DN1" t="s">
        <v>6</v>
      </c>
      <c r="DO1">
        <v>0</v>
      </c>
      <c r="GQ1">
        <v>-1</v>
      </c>
      <c r="GR1">
        <v>-1</v>
      </c>
    </row>
    <row r="2" spans="1:200" x14ac:dyDescent="0.2">
      <c r="A2">
        <f>ROW(Source!A28)</f>
        <v>28</v>
      </c>
      <c r="B2">
        <v>86295183</v>
      </c>
      <c r="C2">
        <v>86295478</v>
      </c>
      <c r="D2">
        <v>121548</v>
      </c>
      <c r="E2">
        <v>1</v>
      </c>
      <c r="F2">
        <v>1</v>
      </c>
      <c r="G2">
        <v>1</v>
      </c>
      <c r="H2">
        <v>1</v>
      </c>
      <c r="I2" t="s">
        <v>39</v>
      </c>
      <c r="J2" t="s">
        <v>6</v>
      </c>
      <c r="K2" t="s">
        <v>922</v>
      </c>
      <c r="L2">
        <v>608254</v>
      </c>
      <c r="N2">
        <v>1013</v>
      </c>
      <c r="O2" t="s">
        <v>923</v>
      </c>
      <c r="P2" t="s">
        <v>923</v>
      </c>
      <c r="Q2">
        <v>1</v>
      </c>
      <c r="W2">
        <v>0</v>
      </c>
      <c r="X2">
        <v>-185737400</v>
      </c>
      <c r="Y2">
        <f>(AT2*1.2)</f>
        <v>60.215999999999994</v>
      </c>
      <c r="AA2">
        <v>0</v>
      </c>
      <c r="AB2">
        <v>0</v>
      </c>
      <c r="AC2">
        <v>0</v>
      </c>
      <c r="AD2">
        <v>0</v>
      </c>
      <c r="AE2">
        <v>0</v>
      </c>
      <c r="AF2">
        <v>0</v>
      </c>
      <c r="AG2">
        <v>0</v>
      </c>
      <c r="AH2">
        <v>0</v>
      </c>
      <c r="AI2">
        <v>1</v>
      </c>
      <c r="AJ2">
        <v>1</v>
      </c>
      <c r="AK2">
        <v>1</v>
      </c>
      <c r="AL2">
        <v>1</v>
      </c>
      <c r="AM2">
        <v>0</v>
      </c>
      <c r="AN2">
        <v>0</v>
      </c>
      <c r="AO2">
        <v>1</v>
      </c>
      <c r="AP2">
        <v>1</v>
      </c>
      <c r="AQ2">
        <v>0</v>
      </c>
      <c r="AR2">
        <v>0</v>
      </c>
      <c r="AS2" t="s">
        <v>6</v>
      </c>
      <c r="AT2">
        <v>50.18</v>
      </c>
      <c r="AU2" t="s">
        <v>24</v>
      </c>
      <c r="AV2">
        <v>2</v>
      </c>
      <c r="AW2">
        <v>2</v>
      </c>
      <c r="AX2">
        <v>86295485</v>
      </c>
      <c r="AY2">
        <v>1</v>
      </c>
      <c r="AZ2">
        <v>0</v>
      </c>
      <c r="BA2">
        <v>2</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CV2">
        <v>0</v>
      </c>
      <c r="CW2">
        <v>0</v>
      </c>
      <c r="CX2">
        <f>ROUND(Y2*Source!I28,9)</f>
        <v>16.860479999999999</v>
      </c>
      <c r="CY2">
        <f>AD2</f>
        <v>0</v>
      </c>
      <c r="CZ2">
        <f>AH2</f>
        <v>0</v>
      </c>
      <c r="DA2">
        <f>AL2</f>
        <v>1</v>
      </c>
      <c r="DB2">
        <f>ROUND((ROUND(AT2*CZ2,2)*1.2),2)</f>
        <v>0</v>
      </c>
      <c r="DC2">
        <f>ROUND((ROUND(AT2*AG2,2)*1.2),2)</f>
        <v>0</v>
      </c>
      <c r="DD2" t="s">
        <v>6</v>
      </c>
      <c r="DE2" t="s">
        <v>6</v>
      </c>
      <c r="DF2">
        <f t="shared" si="0"/>
        <v>0</v>
      </c>
      <c r="DG2">
        <f t="shared" si="1"/>
        <v>0</v>
      </c>
      <c r="DH2">
        <f>Source!I28*SmtRes!Y2</f>
        <v>16.860479999999999</v>
      </c>
      <c r="DI2">
        <f>AD2</f>
        <v>0</v>
      </c>
      <c r="DJ2">
        <f>EtalonRes!AB2</f>
        <v>0</v>
      </c>
      <c r="DK2">
        <f>Source!BA28</f>
        <v>1</v>
      </c>
      <c r="DL2" t="s">
        <v>6</v>
      </c>
      <c r="DM2">
        <v>0</v>
      </c>
      <c r="DN2" t="s">
        <v>6</v>
      </c>
      <c r="DO2">
        <v>0</v>
      </c>
      <c r="GQ2">
        <v>-1</v>
      </c>
      <c r="GR2">
        <v>-1</v>
      </c>
    </row>
    <row r="3" spans="1:200" x14ac:dyDescent="0.2">
      <c r="A3">
        <f>ROW(Source!A28)</f>
        <v>28</v>
      </c>
      <c r="B3">
        <v>86295183</v>
      </c>
      <c r="C3">
        <v>86295478</v>
      </c>
      <c r="D3">
        <v>27439419</v>
      </c>
      <c r="E3">
        <v>1</v>
      </c>
      <c r="F3">
        <v>1</v>
      </c>
      <c r="G3">
        <v>1</v>
      </c>
      <c r="H3">
        <v>2</v>
      </c>
      <c r="I3" t="s">
        <v>924</v>
      </c>
      <c r="J3" t="s">
        <v>925</v>
      </c>
      <c r="K3" t="s">
        <v>926</v>
      </c>
      <c r="L3">
        <v>1368</v>
      </c>
      <c r="N3">
        <v>1011</v>
      </c>
      <c r="O3" t="s">
        <v>927</v>
      </c>
      <c r="P3" t="s">
        <v>927</v>
      </c>
      <c r="Q3">
        <v>1</v>
      </c>
      <c r="W3">
        <v>0</v>
      </c>
      <c r="X3">
        <v>1804162481</v>
      </c>
      <c r="Y3">
        <f>(AT3*1.2)</f>
        <v>60.215999999999994</v>
      </c>
      <c r="AA3">
        <v>0</v>
      </c>
      <c r="AB3">
        <v>115.64</v>
      </c>
      <c r="AC3">
        <v>13.61</v>
      </c>
      <c r="AD3">
        <v>0</v>
      </c>
      <c r="AE3">
        <v>0</v>
      </c>
      <c r="AF3">
        <v>115.64</v>
      </c>
      <c r="AG3">
        <v>13.61</v>
      </c>
      <c r="AH3">
        <v>0</v>
      </c>
      <c r="AI3">
        <v>1</v>
      </c>
      <c r="AJ3">
        <v>1</v>
      </c>
      <c r="AK3">
        <v>1</v>
      </c>
      <c r="AL3">
        <v>1</v>
      </c>
      <c r="AM3">
        <v>0</v>
      </c>
      <c r="AN3">
        <v>0</v>
      </c>
      <c r="AO3">
        <v>1</v>
      </c>
      <c r="AP3">
        <v>1</v>
      </c>
      <c r="AQ3">
        <v>0</v>
      </c>
      <c r="AR3">
        <v>0</v>
      </c>
      <c r="AS3" t="s">
        <v>6</v>
      </c>
      <c r="AT3">
        <v>50.18</v>
      </c>
      <c r="AU3" t="s">
        <v>24</v>
      </c>
      <c r="AV3">
        <v>0</v>
      </c>
      <c r="AW3">
        <v>1</v>
      </c>
      <c r="AX3">
        <v>-1</v>
      </c>
      <c r="AY3">
        <v>0</v>
      </c>
      <c r="AZ3">
        <v>0</v>
      </c>
      <c r="BA3" t="s">
        <v>6</v>
      </c>
      <c r="BB3">
        <v>5</v>
      </c>
      <c r="BC3">
        <v>0</v>
      </c>
      <c r="BD3">
        <v>6963.3782399999991</v>
      </c>
      <c r="BE3">
        <v>819.53975999999989</v>
      </c>
      <c r="BF3">
        <v>0</v>
      </c>
      <c r="BG3">
        <v>0</v>
      </c>
      <c r="BH3">
        <v>0</v>
      </c>
      <c r="BI3">
        <v>1</v>
      </c>
      <c r="BJ3">
        <v>0</v>
      </c>
      <c r="BK3">
        <v>0</v>
      </c>
      <c r="BL3">
        <v>0</v>
      </c>
      <c r="BM3">
        <v>0</v>
      </c>
      <c r="BN3">
        <v>0</v>
      </c>
      <c r="BO3">
        <v>0</v>
      </c>
      <c r="BP3">
        <v>0</v>
      </c>
      <c r="BQ3">
        <v>0</v>
      </c>
      <c r="BR3">
        <v>0</v>
      </c>
      <c r="BS3">
        <v>0</v>
      </c>
      <c r="BT3">
        <v>0</v>
      </c>
      <c r="BU3">
        <v>0</v>
      </c>
      <c r="BV3">
        <v>0</v>
      </c>
      <c r="BW3">
        <v>0</v>
      </c>
      <c r="CV3">
        <v>0</v>
      </c>
      <c r="CW3">
        <f>ROUND(Y3*Source!I28*DO3,9)</f>
        <v>0</v>
      </c>
      <c r="CX3">
        <f>ROUND(Y3*Source!I28,9)</f>
        <v>16.860479999999999</v>
      </c>
      <c r="CY3">
        <f>AB3</f>
        <v>115.64</v>
      </c>
      <c r="CZ3">
        <f>AF3</f>
        <v>115.64</v>
      </c>
      <c r="DA3">
        <f>AJ3</f>
        <v>1</v>
      </c>
      <c r="DB3">
        <f>ROUND((ROUND(AT3*CZ3,2)*1.2),2)</f>
        <v>6963.38</v>
      </c>
      <c r="DC3">
        <f>ROUND((ROUND(AT3*AG3,2)*1.2),2)</f>
        <v>819.54</v>
      </c>
      <c r="DD3" t="s">
        <v>6</v>
      </c>
      <c r="DE3" t="s">
        <v>6</v>
      </c>
      <c r="DF3">
        <f t="shared" si="0"/>
        <v>0</v>
      </c>
      <c r="DG3">
        <f t="shared" si="1"/>
        <v>1956</v>
      </c>
      <c r="DH3">
        <f>Source!I28*SmtRes!Y3</f>
        <v>16.860479999999999</v>
      </c>
      <c r="DI3">
        <f>AB3</f>
        <v>115.64</v>
      </c>
      <c r="DJ3">
        <f>DG3</f>
        <v>1956</v>
      </c>
      <c r="DK3">
        <f>Source!BB28</f>
        <v>1</v>
      </c>
      <c r="DL3" t="s">
        <v>6</v>
      </c>
      <c r="DM3">
        <v>0</v>
      </c>
      <c r="DN3" t="s">
        <v>6</v>
      </c>
      <c r="DO3">
        <v>0</v>
      </c>
      <c r="GQ3">
        <v>-1</v>
      </c>
      <c r="GR3">
        <v>-1</v>
      </c>
    </row>
    <row r="4" spans="1:200" x14ac:dyDescent="0.2">
      <c r="A4">
        <f>ROW(Source!A28)</f>
        <v>28</v>
      </c>
      <c r="B4">
        <v>86295183</v>
      </c>
      <c r="C4">
        <v>86295478</v>
      </c>
      <c r="D4">
        <v>69408707</v>
      </c>
      <c r="E4">
        <v>1</v>
      </c>
      <c r="F4">
        <v>1</v>
      </c>
      <c r="G4">
        <v>1</v>
      </c>
      <c r="H4">
        <v>3</v>
      </c>
      <c r="I4" t="s">
        <v>30</v>
      </c>
      <c r="J4" t="s">
        <v>33</v>
      </c>
      <c r="K4" t="s">
        <v>31</v>
      </c>
      <c r="L4">
        <v>1339</v>
      </c>
      <c r="N4">
        <v>1007</v>
      </c>
      <c r="O4" t="s">
        <v>32</v>
      </c>
      <c r="P4" t="s">
        <v>32</v>
      </c>
      <c r="Q4">
        <v>1</v>
      </c>
      <c r="W4">
        <v>0</v>
      </c>
      <c r="X4">
        <v>2111049581</v>
      </c>
      <c r="Y4">
        <f>AT4</f>
        <v>0.09</v>
      </c>
      <c r="AA4">
        <v>586.71</v>
      </c>
      <c r="AB4">
        <v>0</v>
      </c>
      <c r="AC4">
        <v>0</v>
      </c>
      <c r="AD4">
        <v>0</v>
      </c>
      <c r="AE4">
        <v>586.71</v>
      </c>
      <c r="AF4">
        <v>0</v>
      </c>
      <c r="AG4">
        <v>0</v>
      </c>
      <c r="AH4">
        <v>0</v>
      </c>
      <c r="AI4">
        <v>1</v>
      </c>
      <c r="AJ4">
        <v>1</v>
      </c>
      <c r="AK4">
        <v>1</v>
      </c>
      <c r="AL4">
        <v>1</v>
      </c>
      <c r="AM4">
        <v>0</v>
      </c>
      <c r="AN4">
        <v>0</v>
      </c>
      <c r="AO4">
        <v>0</v>
      </c>
      <c r="AP4">
        <v>1</v>
      </c>
      <c r="AQ4">
        <v>0</v>
      </c>
      <c r="AR4">
        <v>0</v>
      </c>
      <c r="AS4" t="s">
        <v>6</v>
      </c>
      <c r="AT4">
        <v>0.09</v>
      </c>
      <c r="AU4" t="s">
        <v>6</v>
      </c>
      <c r="AV4">
        <v>0</v>
      </c>
      <c r="AW4">
        <v>1</v>
      </c>
      <c r="AX4">
        <v>-1</v>
      </c>
      <c r="AY4">
        <v>0</v>
      </c>
      <c r="AZ4">
        <v>0</v>
      </c>
      <c r="BA4" t="s">
        <v>6</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CV4">
        <v>0</v>
      </c>
      <c r="CW4">
        <v>0</v>
      </c>
      <c r="CX4">
        <f>ROUND(Y4*Source!I28,9)</f>
        <v>2.52E-2</v>
      </c>
      <c r="CY4">
        <f>AA4</f>
        <v>586.71</v>
      </c>
      <c r="CZ4">
        <f>AE4</f>
        <v>586.71</v>
      </c>
      <c r="DA4">
        <f>AI4</f>
        <v>1</v>
      </c>
      <c r="DB4">
        <f>ROUND(ROUND(AT4*CZ4,2),2)</f>
        <v>52.8</v>
      </c>
      <c r="DC4">
        <f>ROUND(ROUND(AT4*AG4,2),2)</f>
        <v>0</v>
      </c>
      <c r="DD4" t="s">
        <v>6</v>
      </c>
      <c r="DE4" t="s">
        <v>6</v>
      </c>
      <c r="DF4">
        <f t="shared" si="0"/>
        <v>15</v>
      </c>
      <c r="DG4">
        <f t="shared" si="1"/>
        <v>0</v>
      </c>
      <c r="DH4">
        <f>Source!I28*SmtRes!Y4</f>
        <v>2.52E-2</v>
      </c>
      <c r="DI4">
        <f>AA4</f>
        <v>586.71</v>
      </c>
      <c r="DJ4">
        <f>DF4</f>
        <v>15</v>
      </c>
      <c r="DK4">
        <f>Source!BC28</f>
        <v>1</v>
      </c>
      <c r="DL4" t="s">
        <v>6</v>
      </c>
      <c r="DM4">
        <v>0</v>
      </c>
      <c r="DN4" t="s">
        <v>6</v>
      </c>
      <c r="DO4">
        <v>0</v>
      </c>
      <c r="GP4">
        <v>1</v>
      </c>
      <c r="GQ4">
        <v>-1</v>
      </c>
      <c r="GR4">
        <v>-1</v>
      </c>
    </row>
    <row r="5" spans="1:200" x14ac:dyDescent="0.2">
      <c r="A5">
        <f>ROW(Source!A28)</f>
        <v>28</v>
      </c>
      <c r="B5">
        <v>86295183</v>
      </c>
      <c r="C5">
        <v>86295478</v>
      </c>
      <c r="D5">
        <v>69205669</v>
      </c>
      <c r="E5">
        <v>1</v>
      </c>
      <c r="F5">
        <v>1</v>
      </c>
      <c r="G5">
        <v>1</v>
      </c>
      <c r="H5">
        <v>3</v>
      </c>
      <c r="I5" t="s">
        <v>41</v>
      </c>
      <c r="J5" t="s">
        <v>44</v>
      </c>
      <c r="K5" t="s">
        <v>42</v>
      </c>
      <c r="L5">
        <v>1354</v>
      </c>
      <c r="N5">
        <v>1010</v>
      </c>
      <c r="O5" t="s">
        <v>43</v>
      </c>
      <c r="P5" t="s">
        <v>43</v>
      </c>
      <c r="Q5">
        <v>1</v>
      </c>
      <c r="W5">
        <v>0</v>
      </c>
      <c r="X5">
        <v>-1879357629</v>
      </c>
      <c r="Y5">
        <f>AT5</f>
        <v>100</v>
      </c>
      <c r="AA5">
        <v>710.36</v>
      </c>
      <c r="AB5">
        <v>0</v>
      </c>
      <c r="AC5">
        <v>0</v>
      </c>
      <c r="AD5">
        <v>0</v>
      </c>
      <c r="AE5">
        <v>710.36</v>
      </c>
      <c r="AF5">
        <v>0</v>
      </c>
      <c r="AG5">
        <v>0</v>
      </c>
      <c r="AH5">
        <v>0</v>
      </c>
      <c r="AI5">
        <v>1</v>
      </c>
      <c r="AJ5">
        <v>1</v>
      </c>
      <c r="AK5">
        <v>1</v>
      </c>
      <c r="AL5">
        <v>1</v>
      </c>
      <c r="AM5">
        <v>0</v>
      </c>
      <c r="AN5">
        <v>0</v>
      </c>
      <c r="AO5">
        <v>0</v>
      </c>
      <c r="AP5">
        <v>1</v>
      </c>
      <c r="AQ5">
        <v>0</v>
      </c>
      <c r="AR5">
        <v>0</v>
      </c>
      <c r="AS5" t="s">
        <v>6</v>
      </c>
      <c r="AT5">
        <v>100</v>
      </c>
      <c r="AU5" t="s">
        <v>6</v>
      </c>
      <c r="AV5">
        <v>0</v>
      </c>
      <c r="AW5">
        <v>1</v>
      </c>
      <c r="AX5">
        <v>-1</v>
      </c>
      <c r="AY5">
        <v>0</v>
      </c>
      <c r="AZ5">
        <v>0</v>
      </c>
      <c r="BA5" t="s">
        <v>6</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CV5">
        <v>0</v>
      </c>
      <c r="CW5">
        <v>0</v>
      </c>
      <c r="CX5">
        <f>ROUND(Y5*Source!I28,9)</f>
        <v>28</v>
      </c>
      <c r="CY5">
        <f>AA5</f>
        <v>710.36</v>
      </c>
      <c r="CZ5">
        <f>AE5</f>
        <v>710.36</v>
      </c>
      <c r="DA5">
        <f>AI5</f>
        <v>1</v>
      </c>
      <c r="DB5">
        <f>ROUND(ROUND(AT5*CZ5,2),2)</f>
        <v>71036</v>
      </c>
      <c r="DC5">
        <f>ROUND(ROUND(AT5*AG5,2),2)</f>
        <v>0</v>
      </c>
      <c r="DD5" t="s">
        <v>6</v>
      </c>
      <c r="DE5" t="s">
        <v>6</v>
      </c>
      <c r="DF5">
        <f t="shared" si="0"/>
        <v>19880</v>
      </c>
      <c r="DG5">
        <f t="shared" si="1"/>
        <v>0</v>
      </c>
      <c r="DH5">
        <f>Source!I28*SmtRes!Y5</f>
        <v>28.000000000000004</v>
      </c>
      <c r="DI5">
        <f>AA5</f>
        <v>710.36</v>
      </c>
      <c r="DJ5">
        <f>DF5</f>
        <v>19880</v>
      </c>
      <c r="DK5">
        <f>Source!BC28</f>
        <v>1</v>
      </c>
      <c r="DL5" t="s">
        <v>6</v>
      </c>
      <c r="DM5">
        <v>0</v>
      </c>
      <c r="DN5" t="s">
        <v>6</v>
      </c>
      <c r="DO5">
        <v>0</v>
      </c>
      <c r="GP5">
        <v>1</v>
      </c>
      <c r="GQ5">
        <v>-1</v>
      </c>
      <c r="GR5">
        <v>-1</v>
      </c>
    </row>
    <row r="6" spans="1:200" x14ac:dyDescent="0.2">
      <c r="A6">
        <f>ROW(Source!A29)</f>
        <v>29</v>
      </c>
      <c r="B6">
        <v>86295184</v>
      </c>
      <c r="C6">
        <v>86295478</v>
      </c>
      <c r="D6">
        <v>27500919</v>
      </c>
      <c r="E6">
        <v>1</v>
      </c>
      <c r="F6">
        <v>1</v>
      </c>
      <c r="G6">
        <v>1</v>
      </c>
      <c r="H6">
        <v>1</v>
      </c>
      <c r="I6" t="s">
        <v>919</v>
      </c>
      <c r="J6" t="s">
        <v>6</v>
      </c>
      <c r="K6" t="s">
        <v>920</v>
      </c>
      <c r="L6">
        <v>1369</v>
      </c>
      <c r="N6">
        <v>1013</v>
      </c>
      <c r="O6" t="s">
        <v>921</v>
      </c>
      <c r="P6" t="s">
        <v>921</v>
      </c>
      <c r="Q6">
        <v>1</v>
      </c>
      <c r="W6">
        <v>0</v>
      </c>
      <c r="X6">
        <v>620320323</v>
      </c>
      <c r="Y6">
        <f>(AT6*1.2)</f>
        <v>262.75200000000001</v>
      </c>
      <c r="AA6">
        <v>0</v>
      </c>
      <c r="AB6">
        <v>0</v>
      </c>
      <c r="AC6">
        <v>0</v>
      </c>
      <c r="AD6">
        <v>237.06</v>
      </c>
      <c r="AE6">
        <v>0</v>
      </c>
      <c r="AF6">
        <v>0</v>
      </c>
      <c r="AG6">
        <v>0</v>
      </c>
      <c r="AH6">
        <v>9.26</v>
      </c>
      <c r="AI6">
        <v>1</v>
      </c>
      <c r="AJ6">
        <v>1</v>
      </c>
      <c r="AK6">
        <v>1</v>
      </c>
      <c r="AL6">
        <v>25.6</v>
      </c>
      <c r="AM6">
        <v>5</v>
      </c>
      <c r="AN6">
        <v>0</v>
      </c>
      <c r="AO6">
        <v>1</v>
      </c>
      <c r="AP6">
        <v>1</v>
      </c>
      <c r="AQ6">
        <v>0</v>
      </c>
      <c r="AR6">
        <v>0</v>
      </c>
      <c r="AS6" t="s">
        <v>6</v>
      </c>
      <c r="AT6">
        <v>218.96</v>
      </c>
      <c r="AU6" t="s">
        <v>24</v>
      </c>
      <c r="AV6">
        <v>1</v>
      </c>
      <c r="AW6">
        <v>2</v>
      </c>
      <c r="AX6">
        <v>86295484</v>
      </c>
      <c r="AY6">
        <v>1</v>
      </c>
      <c r="AZ6">
        <v>0</v>
      </c>
      <c r="BA6">
        <v>6</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CU6">
        <f>ROUND(AT6*Source!I29*AH6*AL6,0)</f>
        <v>14534</v>
      </c>
      <c r="CV6">
        <f>ROUND(Y6*Source!I29,9)</f>
        <v>73.57056</v>
      </c>
      <c r="CW6">
        <v>0</v>
      </c>
      <c r="CX6">
        <f>ROUND(Y6*Source!I29,9)</f>
        <v>73.57056</v>
      </c>
      <c r="CY6">
        <f>AD6</f>
        <v>237.06</v>
      </c>
      <c r="CZ6">
        <f>AH6</f>
        <v>9.26</v>
      </c>
      <c r="DA6">
        <f>AL6</f>
        <v>25.6</v>
      </c>
      <c r="DB6">
        <f>ROUND((ROUND(AT6*CZ6,2)*1.2),2)</f>
        <v>2433.08</v>
      </c>
      <c r="DC6">
        <f>ROUND((ROUND(AT6*AG6,2)*1.2),2)</f>
        <v>0</v>
      </c>
      <c r="DD6" t="s">
        <v>6</v>
      </c>
      <c r="DE6" t="s">
        <v>6</v>
      </c>
      <c r="DF6">
        <f t="shared" si="0"/>
        <v>0</v>
      </c>
      <c r="DG6">
        <f t="shared" si="1"/>
        <v>0</v>
      </c>
      <c r="DH6">
        <f>Source!I29*SmtRes!Y6</f>
        <v>73.570560000000015</v>
      </c>
      <c r="DI6">
        <f>AD6</f>
        <v>237.06</v>
      </c>
      <c r="DJ6">
        <f>EtalonRes!AB6</f>
        <v>9.26</v>
      </c>
      <c r="DK6">
        <f>Source!BA29</f>
        <v>25.6</v>
      </c>
      <c r="DL6" t="s">
        <v>6</v>
      </c>
      <c r="DM6">
        <v>0</v>
      </c>
      <c r="DN6" t="s">
        <v>6</v>
      </c>
      <c r="DO6">
        <v>0</v>
      </c>
      <c r="GQ6">
        <v>-1</v>
      </c>
      <c r="GR6">
        <v>-1</v>
      </c>
    </row>
    <row r="7" spans="1:200" x14ac:dyDescent="0.2">
      <c r="A7">
        <f>ROW(Source!A29)</f>
        <v>29</v>
      </c>
      <c r="B7">
        <v>86295184</v>
      </c>
      <c r="C7">
        <v>86295478</v>
      </c>
      <c r="D7">
        <v>121548</v>
      </c>
      <c r="E7">
        <v>1</v>
      </c>
      <c r="F7">
        <v>1</v>
      </c>
      <c r="G7">
        <v>1</v>
      </c>
      <c r="H7">
        <v>1</v>
      </c>
      <c r="I7" t="s">
        <v>39</v>
      </c>
      <c r="J7" t="s">
        <v>6</v>
      </c>
      <c r="K7" t="s">
        <v>922</v>
      </c>
      <c r="L7">
        <v>608254</v>
      </c>
      <c r="N7">
        <v>1013</v>
      </c>
      <c r="O7" t="s">
        <v>923</v>
      </c>
      <c r="P7" t="s">
        <v>923</v>
      </c>
      <c r="Q7">
        <v>1</v>
      </c>
      <c r="W7">
        <v>0</v>
      </c>
      <c r="X7">
        <v>-185737400</v>
      </c>
      <c r="Y7">
        <f>(AT7*1.2)</f>
        <v>60.215999999999994</v>
      </c>
      <c r="AA7">
        <v>0</v>
      </c>
      <c r="AB7">
        <v>0</v>
      </c>
      <c r="AC7">
        <v>0</v>
      </c>
      <c r="AD7">
        <v>0</v>
      </c>
      <c r="AE7">
        <v>0</v>
      </c>
      <c r="AF7">
        <v>0</v>
      </c>
      <c r="AG7">
        <v>0</v>
      </c>
      <c r="AH7">
        <v>0</v>
      </c>
      <c r="AI7">
        <v>1</v>
      </c>
      <c r="AJ7">
        <v>1</v>
      </c>
      <c r="AK7">
        <v>19.8</v>
      </c>
      <c r="AL7">
        <v>1</v>
      </c>
      <c r="AM7">
        <v>5</v>
      </c>
      <c r="AN7">
        <v>0</v>
      </c>
      <c r="AO7">
        <v>1</v>
      </c>
      <c r="AP7">
        <v>1</v>
      </c>
      <c r="AQ7">
        <v>0</v>
      </c>
      <c r="AR7">
        <v>0</v>
      </c>
      <c r="AS7" t="s">
        <v>6</v>
      </c>
      <c r="AT7">
        <v>50.18</v>
      </c>
      <c r="AU7" t="s">
        <v>24</v>
      </c>
      <c r="AV7">
        <v>2</v>
      </c>
      <c r="AW7">
        <v>2</v>
      </c>
      <c r="AX7">
        <v>86295485</v>
      </c>
      <c r="AY7">
        <v>1</v>
      </c>
      <c r="AZ7">
        <v>0</v>
      </c>
      <c r="BA7">
        <v>7</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CV7">
        <v>0</v>
      </c>
      <c r="CW7">
        <v>0</v>
      </c>
      <c r="CX7">
        <f>ROUND(Y7*Source!I29,9)</f>
        <v>16.860479999999999</v>
      </c>
      <c r="CY7">
        <f>AD7</f>
        <v>0</v>
      </c>
      <c r="CZ7">
        <f>AH7</f>
        <v>0</v>
      </c>
      <c r="DA7">
        <f>AL7</f>
        <v>1</v>
      </c>
      <c r="DB7">
        <f>ROUND((ROUND(AT7*CZ7,2)*1.2),2)</f>
        <v>0</v>
      </c>
      <c r="DC7">
        <f>ROUND((ROUND(AT7*AG7,2)*1.2),2)</f>
        <v>0</v>
      </c>
      <c r="DD7" t="s">
        <v>6</v>
      </c>
      <c r="DE7" t="s">
        <v>6</v>
      </c>
      <c r="DF7">
        <f t="shared" si="0"/>
        <v>0</v>
      </c>
      <c r="DG7">
        <f t="shared" si="1"/>
        <v>0</v>
      </c>
      <c r="DH7">
        <f>Source!I29*SmtRes!Y7</f>
        <v>16.860479999999999</v>
      </c>
      <c r="DI7">
        <f>AD7</f>
        <v>0</v>
      </c>
      <c r="DJ7">
        <f>EtalonRes!AB7</f>
        <v>0</v>
      </c>
      <c r="DK7">
        <f>Source!BA29</f>
        <v>25.6</v>
      </c>
      <c r="DL7" t="s">
        <v>6</v>
      </c>
      <c r="DM7">
        <v>0</v>
      </c>
      <c r="DN7" t="s">
        <v>6</v>
      </c>
      <c r="DO7">
        <v>0</v>
      </c>
      <c r="GQ7">
        <v>-1</v>
      </c>
      <c r="GR7">
        <v>-1</v>
      </c>
    </row>
    <row r="8" spans="1:200" x14ac:dyDescent="0.2">
      <c r="A8">
        <f>ROW(Source!A29)</f>
        <v>29</v>
      </c>
      <c r="B8">
        <v>86295184</v>
      </c>
      <c r="C8">
        <v>86295478</v>
      </c>
      <c r="D8">
        <v>27439419</v>
      </c>
      <c r="E8">
        <v>1</v>
      </c>
      <c r="F8">
        <v>1</v>
      </c>
      <c r="G8">
        <v>1</v>
      </c>
      <c r="H8">
        <v>2</v>
      </c>
      <c r="I8" t="s">
        <v>924</v>
      </c>
      <c r="J8" t="s">
        <v>925</v>
      </c>
      <c r="K8" t="s">
        <v>926</v>
      </c>
      <c r="L8">
        <v>1368</v>
      </c>
      <c r="N8">
        <v>1011</v>
      </c>
      <c r="O8" t="s">
        <v>927</v>
      </c>
      <c r="P8" t="s">
        <v>927</v>
      </c>
      <c r="Q8">
        <v>1</v>
      </c>
      <c r="W8">
        <v>0</v>
      </c>
      <c r="X8">
        <v>1804162481</v>
      </c>
      <c r="Y8">
        <f>(AT8*1.2)</f>
        <v>60.215999999999994</v>
      </c>
      <c r="AA8">
        <v>0</v>
      </c>
      <c r="AB8">
        <v>1075.45</v>
      </c>
      <c r="AC8">
        <v>269.48</v>
      </c>
      <c r="AD8">
        <v>0</v>
      </c>
      <c r="AE8">
        <v>0</v>
      </c>
      <c r="AF8">
        <v>115.64</v>
      </c>
      <c r="AG8">
        <v>13.61</v>
      </c>
      <c r="AH8">
        <v>0</v>
      </c>
      <c r="AI8">
        <v>1</v>
      </c>
      <c r="AJ8">
        <v>9.3000000000000007</v>
      </c>
      <c r="AK8">
        <v>19.8</v>
      </c>
      <c r="AL8">
        <v>1</v>
      </c>
      <c r="AM8">
        <v>5</v>
      </c>
      <c r="AN8">
        <v>0</v>
      </c>
      <c r="AO8">
        <v>1</v>
      </c>
      <c r="AP8">
        <v>1</v>
      </c>
      <c r="AQ8">
        <v>0</v>
      </c>
      <c r="AR8">
        <v>0</v>
      </c>
      <c r="AS8" t="s">
        <v>6</v>
      </c>
      <c r="AT8">
        <v>50.18</v>
      </c>
      <c r="AU8" t="s">
        <v>24</v>
      </c>
      <c r="AV8">
        <v>0</v>
      </c>
      <c r="AW8">
        <v>1</v>
      </c>
      <c r="AX8">
        <v>-1</v>
      </c>
      <c r="AY8">
        <v>0</v>
      </c>
      <c r="AZ8">
        <v>0</v>
      </c>
      <c r="BA8" t="s">
        <v>6</v>
      </c>
      <c r="BB8">
        <v>5</v>
      </c>
      <c r="BC8">
        <v>0</v>
      </c>
      <c r="BD8">
        <v>6963.3782399999991</v>
      </c>
      <c r="BE8">
        <v>819.53975999999989</v>
      </c>
      <c r="BF8">
        <v>0</v>
      </c>
      <c r="BG8">
        <v>0</v>
      </c>
      <c r="BH8">
        <v>0</v>
      </c>
      <c r="BI8">
        <v>1</v>
      </c>
      <c r="BJ8">
        <v>0</v>
      </c>
      <c r="BK8">
        <v>0</v>
      </c>
      <c r="BL8">
        <v>0</v>
      </c>
      <c r="BM8">
        <v>0</v>
      </c>
      <c r="BN8">
        <v>0</v>
      </c>
      <c r="BO8">
        <v>0</v>
      </c>
      <c r="BP8">
        <v>0</v>
      </c>
      <c r="BQ8">
        <v>0</v>
      </c>
      <c r="BR8">
        <v>0</v>
      </c>
      <c r="BS8">
        <v>0</v>
      </c>
      <c r="BT8">
        <v>0</v>
      </c>
      <c r="BU8">
        <v>0</v>
      </c>
      <c r="BV8">
        <v>0</v>
      </c>
      <c r="BW8">
        <v>0</v>
      </c>
      <c r="CV8">
        <v>0</v>
      </c>
      <c r="CW8">
        <f>ROUND(Y8*Source!I29*DO8,9)</f>
        <v>0</v>
      </c>
      <c r="CX8">
        <f>ROUND(Y8*Source!I29,9)</f>
        <v>16.860479999999999</v>
      </c>
      <c r="CY8">
        <f>AB8</f>
        <v>1075.45</v>
      </c>
      <c r="CZ8">
        <f>AF8</f>
        <v>115.64</v>
      </c>
      <c r="DA8">
        <f>AJ8</f>
        <v>9.3000000000000007</v>
      </c>
      <c r="DB8">
        <f>ROUND((ROUND(AT8*CZ8,2)*1.2),2)</f>
        <v>6963.38</v>
      </c>
      <c r="DC8">
        <f>ROUND((ROUND(AT8*AG8,2)*1.2),2)</f>
        <v>819.54</v>
      </c>
      <c r="DD8" t="s">
        <v>6</v>
      </c>
      <c r="DE8" t="s">
        <v>6</v>
      </c>
      <c r="DF8">
        <f t="shared" si="0"/>
        <v>0</v>
      </c>
      <c r="DG8">
        <f>ROUND(ROUND(AF8*AJ8,0)*CX8,0)</f>
        <v>18125</v>
      </c>
      <c r="DH8">
        <f>Source!I29*SmtRes!Y8</f>
        <v>16.860479999999999</v>
      </c>
      <c r="DI8">
        <f>AB8</f>
        <v>1075.45</v>
      </c>
      <c r="DJ8">
        <f>DG8</f>
        <v>18125</v>
      </c>
      <c r="DK8">
        <f>Source!BB29</f>
        <v>9.3000000000000007</v>
      </c>
      <c r="DL8" t="s">
        <v>6</v>
      </c>
      <c r="DM8">
        <v>0</v>
      </c>
      <c r="DN8" t="s">
        <v>6</v>
      </c>
      <c r="DO8">
        <v>0</v>
      </c>
      <c r="GQ8">
        <v>-1</v>
      </c>
      <c r="GR8">
        <v>-1</v>
      </c>
    </row>
    <row r="9" spans="1:200" x14ac:dyDescent="0.2">
      <c r="A9">
        <f>ROW(Source!A29)</f>
        <v>29</v>
      </c>
      <c r="B9">
        <v>86295184</v>
      </c>
      <c r="C9">
        <v>86295478</v>
      </c>
      <c r="D9">
        <v>69408707</v>
      </c>
      <c r="E9">
        <v>1</v>
      </c>
      <c r="F9">
        <v>1</v>
      </c>
      <c r="G9">
        <v>1</v>
      </c>
      <c r="H9">
        <v>3</v>
      </c>
      <c r="I9" t="s">
        <v>30</v>
      </c>
      <c r="J9" t="s">
        <v>33</v>
      </c>
      <c r="K9" t="s">
        <v>31</v>
      </c>
      <c r="L9">
        <v>1339</v>
      </c>
      <c r="N9">
        <v>1007</v>
      </c>
      <c r="O9" t="s">
        <v>32</v>
      </c>
      <c r="P9" t="s">
        <v>32</v>
      </c>
      <c r="Q9">
        <v>1</v>
      </c>
      <c r="W9">
        <v>0</v>
      </c>
      <c r="X9">
        <v>2111049581</v>
      </c>
      <c r="Y9">
        <f>AT9</f>
        <v>0.09</v>
      </c>
      <c r="AA9">
        <v>4929.3500000000004</v>
      </c>
      <c r="AB9">
        <v>0</v>
      </c>
      <c r="AC9">
        <v>0</v>
      </c>
      <c r="AD9">
        <v>0</v>
      </c>
      <c r="AE9">
        <v>691.67</v>
      </c>
      <c r="AF9">
        <v>0</v>
      </c>
      <c r="AG9">
        <v>0</v>
      </c>
      <c r="AH9">
        <v>0</v>
      </c>
      <c r="AI9">
        <v>7.56</v>
      </c>
      <c r="AJ9">
        <v>1</v>
      </c>
      <c r="AK9">
        <v>1</v>
      </c>
      <c r="AL9">
        <v>1</v>
      </c>
      <c r="AM9">
        <v>0</v>
      </c>
      <c r="AN9">
        <v>0</v>
      </c>
      <c r="AO9">
        <v>0</v>
      </c>
      <c r="AP9">
        <v>1</v>
      </c>
      <c r="AQ9">
        <v>0</v>
      </c>
      <c r="AR9">
        <v>0</v>
      </c>
      <c r="AS9" t="s">
        <v>6</v>
      </c>
      <c r="AT9">
        <v>0.09</v>
      </c>
      <c r="AU9" t="s">
        <v>6</v>
      </c>
      <c r="AV9">
        <v>0</v>
      </c>
      <c r="AW9">
        <v>1</v>
      </c>
      <c r="AX9">
        <v>-1</v>
      </c>
      <c r="AY9">
        <v>0</v>
      </c>
      <c r="AZ9">
        <v>0</v>
      </c>
      <c r="BA9" t="s">
        <v>6</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CV9">
        <v>0</v>
      </c>
      <c r="CW9">
        <v>0</v>
      </c>
      <c r="CX9">
        <f>ROUND(Y9*Source!I29,9)</f>
        <v>2.52E-2</v>
      </c>
      <c r="CY9">
        <f>AA9</f>
        <v>4929.3500000000004</v>
      </c>
      <c r="CZ9">
        <f>AE9</f>
        <v>691.67</v>
      </c>
      <c r="DA9">
        <f>AI9</f>
        <v>7.56</v>
      </c>
      <c r="DB9">
        <f>ROUND(ROUND(AT9*CZ9,2),2)</f>
        <v>62.25</v>
      </c>
      <c r="DC9">
        <f>ROUND(ROUND(AT9*AG9,2),2)</f>
        <v>0</v>
      </c>
      <c r="DD9" t="s">
        <v>6</v>
      </c>
      <c r="DE9" t="s">
        <v>6</v>
      </c>
      <c r="DF9">
        <f>ROUND(ROUND(AE9*AI9,0)*CX9,0)</f>
        <v>132</v>
      </c>
      <c r="DG9">
        <f t="shared" ref="DG9:DG17" si="2">ROUND(ROUND(AF9,0)*CX9,0)</f>
        <v>0</v>
      </c>
      <c r="DH9">
        <f>Source!I29*SmtRes!Y9</f>
        <v>2.52E-2</v>
      </c>
      <c r="DI9">
        <f>AA9</f>
        <v>4929.3500000000004</v>
      </c>
      <c r="DJ9">
        <f>DF9</f>
        <v>132</v>
      </c>
      <c r="DK9">
        <f>Source!BC29</f>
        <v>7.56</v>
      </c>
      <c r="DL9" t="s">
        <v>6</v>
      </c>
      <c r="DM9">
        <v>0</v>
      </c>
      <c r="DN9" t="s">
        <v>6</v>
      </c>
      <c r="DO9">
        <v>0</v>
      </c>
      <c r="GP9">
        <v>1</v>
      </c>
      <c r="GQ9">
        <v>-1</v>
      </c>
      <c r="GR9">
        <v>-1</v>
      </c>
    </row>
    <row r="10" spans="1:200" x14ac:dyDescent="0.2">
      <c r="A10">
        <f>ROW(Source!A29)</f>
        <v>29</v>
      </c>
      <c r="B10">
        <v>86295184</v>
      </c>
      <c r="C10">
        <v>86295478</v>
      </c>
      <c r="D10">
        <v>69205669</v>
      </c>
      <c r="E10">
        <v>1</v>
      </c>
      <c r="F10">
        <v>1</v>
      </c>
      <c r="G10">
        <v>1</v>
      </c>
      <c r="H10">
        <v>3</v>
      </c>
      <c r="I10" t="s">
        <v>41</v>
      </c>
      <c r="J10" t="s">
        <v>44</v>
      </c>
      <c r="K10" t="s">
        <v>42</v>
      </c>
      <c r="L10">
        <v>1354</v>
      </c>
      <c r="N10">
        <v>1010</v>
      </c>
      <c r="O10" t="s">
        <v>43</v>
      </c>
      <c r="P10" t="s">
        <v>43</v>
      </c>
      <c r="Q10">
        <v>1</v>
      </c>
      <c r="W10">
        <v>0</v>
      </c>
      <c r="X10">
        <v>-1879357629</v>
      </c>
      <c r="Y10">
        <f>AT10</f>
        <v>100</v>
      </c>
      <c r="AA10">
        <v>5749.91</v>
      </c>
      <c r="AB10">
        <v>0</v>
      </c>
      <c r="AC10">
        <v>0</v>
      </c>
      <c r="AD10">
        <v>0</v>
      </c>
      <c r="AE10">
        <v>806.81000000000006</v>
      </c>
      <c r="AF10">
        <v>0</v>
      </c>
      <c r="AG10">
        <v>0</v>
      </c>
      <c r="AH10">
        <v>0</v>
      </c>
      <c r="AI10">
        <v>7.56</v>
      </c>
      <c r="AJ10">
        <v>1</v>
      </c>
      <c r="AK10">
        <v>1</v>
      </c>
      <c r="AL10">
        <v>1</v>
      </c>
      <c r="AM10">
        <v>0</v>
      </c>
      <c r="AN10">
        <v>0</v>
      </c>
      <c r="AO10">
        <v>0</v>
      </c>
      <c r="AP10">
        <v>1</v>
      </c>
      <c r="AQ10">
        <v>0</v>
      </c>
      <c r="AR10">
        <v>0</v>
      </c>
      <c r="AS10" t="s">
        <v>6</v>
      </c>
      <c r="AT10">
        <v>100</v>
      </c>
      <c r="AU10" t="s">
        <v>6</v>
      </c>
      <c r="AV10">
        <v>0</v>
      </c>
      <c r="AW10">
        <v>1</v>
      </c>
      <c r="AX10">
        <v>-1</v>
      </c>
      <c r="AY10">
        <v>0</v>
      </c>
      <c r="AZ10">
        <v>0</v>
      </c>
      <c r="BA10" t="s">
        <v>6</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CV10">
        <v>0</v>
      </c>
      <c r="CW10">
        <v>0</v>
      </c>
      <c r="CX10">
        <f>ROUND(Y10*Source!I29,9)</f>
        <v>28</v>
      </c>
      <c r="CY10">
        <f>AA10</f>
        <v>5749.91</v>
      </c>
      <c r="CZ10">
        <f>AE10</f>
        <v>806.81000000000006</v>
      </c>
      <c r="DA10">
        <f>AI10</f>
        <v>7.56</v>
      </c>
      <c r="DB10">
        <f>ROUND(ROUND(AT10*CZ10,2),2)</f>
        <v>80681</v>
      </c>
      <c r="DC10">
        <f>ROUND(ROUND(AT10*AG10,2),2)</f>
        <v>0</v>
      </c>
      <c r="DD10" t="s">
        <v>6</v>
      </c>
      <c r="DE10" t="s">
        <v>6</v>
      </c>
      <c r="DF10">
        <f>ROUND(ROUND(AE10*AI10,0)*CX10,0)</f>
        <v>170772</v>
      </c>
      <c r="DG10">
        <f t="shared" si="2"/>
        <v>0</v>
      </c>
      <c r="DH10">
        <f>Source!I29*SmtRes!Y10</f>
        <v>28.000000000000004</v>
      </c>
      <c r="DI10">
        <f>AA10</f>
        <v>5749.91</v>
      </c>
      <c r="DJ10">
        <f>DF10</f>
        <v>170772</v>
      </c>
      <c r="DK10">
        <f>Source!BC29</f>
        <v>7.56</v>
      </c>
      <c r="DL10" t="s">
        <v>6</v>
      </c>
      <c r="DM10">
        <v>0</v>
      </c>
      <c r="DN10" t="s">
        <v>6</v>
      </c>
      <c r="DO10">
        <v>0</v>
      </c>
      <c r="GP10">
        <v>1</v>
      </c>
      <c r="GQ10">
        <v>-1</v>
      </c>
      <c r="GR10">
        <v>-1</v>
      </c>
    </row>
    <row r="11" spans="1:200" x14ac:dyDescent="0.2">
      <c r="A11">
        <f>ROW(Source!A34)</f>
        <v>34</v>
      </c>
      <c r="B11">
        <v>86295183</v>
      </c>
      <c r="C11">
        <v>86295491</v>
      </c>
      <c r="D11">
        <v>27500919</v>
      </c>
      <c r="E11">
        <v>1</v>
      </c>
      <c r="F11">
        <v>1</v>
      </c>
      <c r="G11">
        <v>1</v>
      </c>
      <c r="H11">
        <v>1</v>
      </c>
      <c r="I11" t="s">
        <v>919</v>
      </c>
      <c r="J11" t="s">
        <v>6</v>
      </c>
      <c r="K11" t="s">
        <v>920</v>
      </c>
      <c r="L11">
        <v>1369</v>
      </c>
      <c r="N11">
        <v>1013</v>
      </c>
      <c r="O11" t="s">
        <v>921</v>
      </c>
      <c r="P11" t="s">
        <v>921</v>
      </c>
      <c r="Q11">
        <v>1</v>
      </c>
      <c r="W11">
        <v>0</v>
      </c>
      <c r="X11">
        <v>620320323</v>
      </c>
      <c r="Y11">
        <f>(AT11*1.2)</f>
        <v>262.75200000000001</v>
      </c>
      <c r="AA11">
        <v>0</v>
      </c>
      <c r="AB11">
        <v>0</v>
      </c>
      <c r="AC11">
        <v>0</v>
      </c>
      <c r="AD11">
        <v>9.26</v>
      </c>
      <c r="AE11">
        <v>0</v>
      </c>
      <c r="AF11">
        <v>0</v>
      </c>
      <c r="AG11">
        <v>0</v>
      </c>
      <c r="AH11">
        <v>9.26</v>
      </c>
      <c r="AI11">
        <v>1</v>
      </c>
      <c r="AJ11">
        <v>1</v>
      </c>
      <c r="AK11">
        <v>1</v>
      </c>
      <c r="AL11">
        <v>1</v>
      </c>
      <c r="AM11">
        <v>0</v>
      </c>
      <c r="AN11">
        <v>0</v>
      </c>
      <c r="AO11">
        <v>1</v>
      </c>
      <c r="AP11">
        <v>1</v>
      </c>
      <c r="AQ11">
        <v>0</v>
      </c>
      <c r="AR11">
        <v>0</v>
      </c>
      <c r="AS11" t="s">
        <v>6</v>
      </c>
      <c r="AT11">
        <v>218.96</v>
      </c>
      <c r="AU11" t="s">
        <v>24</v>
      </c>
      <c r="AV11">
        <v>1</v>
      </c>
      <c r="AW11">
        <v>2</v>
      </c>
      <c r="AX11">
        <v>86295497</v>
      </c>
      <c r="AY11">
        <v>1</v>
      </c>
      <c r="AZ11">
        <v>0</v>
      </c>
      <c r="BA11">
        <v>11</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CU11">
        <f>ROUND(AT11*Source!I34*AH11*AL11,0)</f>
        <v>527</v>
      </c>
      <c r="CV11">
        <f>ROUND(Y11*Source!I34,9)</f>
        <v>68.315520000000006</v>
      </c>
      <c r="CW11">
        <v>0</v>
      </c>
      <c r="CX11">
        <f>ROUND(Y11*Source!I34,9)</f>
        <v>68.315520000000006</v>
      </c>
      <c r="CY11">
        <f>AD11</f>
        <v>9.26</v>
      </c>
      <c r="CZ11">
        <f>AH11</f>
        <v>9.26</v>
      </c>
      <c r="DA11">
        <f>AL11</f>
        <v>1</v>
      </c>
      <c r="DB11">
        <f>ROUND((ROUND(AT11*CZ11,2)*1.2),2)</f>
        <v>2433.08</v>
      </c>
      <c r="DC11">
        <f>ROUND((ROUND(AT11*AG11,2)*1.2),2)</f>
        <v>0</v>
      </c>
      <c r="DD11" t="s">
        <v>6</v>
      </c>
      <c r="DE11" t="s">
        <v>6</v>
      </c>
      <c r="DF11">
        <f t="shared" ref="DF11:DF18" si="3">ROUND(ROUND(AE11,0)*CX11,0)</f>
        <v>0</v>
      </c>
      <c r="DG11">
        <f t="shared" si="2"/>
        <v>0</v>
      </c>
      <c r="DH11">
        <f>Source!I34*SmtRes!Y11</f>
        <v>68.315520000000006</v>
      </c>
      <c r="DI11">
        <f>AD11</f>
        <v>9.26</v>
      </c>
      <c r="DJ11">
        <f>EtalonRes!AB11</f>
        <v>9.26</v>
      </c>
      <c r="DK11">
        <f>Source!BA34</f>
        <v>1</v>
      </c>
      <c r="DL11" t="s">
        <v>6</v>
      </c>
      <c r="DM11">
        <v>0</v>
      </c>
      <c r="DN11" t="s">
        <v>6</v>
      </c>
      <c r="DO11">
        <v>0</v>
      </c>
      <c r="GQ11">
        <v>-1</v>
      </c>
      <c r="GR11">
        <v>-1</v>
      </c>
    </row>
    <row r="12" spans="1:200" x14ac:dyDescent="0.2">
      <c r="A12">
        <f>ROW(Source!A34)</f>
        <v>34</v>
      </c>
      <c r="B12">
        <v>86295183</v>
      </c>
      <c r="C12">
        <v>86295491</v>
      </c>
      <c r="D12">
        <v>121548</v>
      </c>
      <c r="E12">
        <v>1</v>
      </c>
      <c r="F12">
        <v>1</v>
      </c>
      <c r="G12">
        <v>1</v>
      </c>
      <c r="H12">
        <v>1</v>
      </c>
      <c r="I12" t="s">
        <v>39</v>
      </c>
      <c r="J12" t="s">
        <v>6</v>
      </c>
      <c r="K12" t="s">
        <v>922</v>
      </c>
      <c r="L12">
        <v>608254</v>
      </c>
      <c r="N12">
        <v>1013</v>
      </c>
      <c r="O12" t="s">
        <v>923</v>
      </c>
      <c r="P12" t="s">
        <v>923</v>
      </c>
      <c r="Q12">
        <v>1</v>
      </c>
      <c r="W12">
        <v>0</v>
      </c>
      <c r="X12">
        <v>-185737400</v>
      </c>
      <c r="Y12">
        <f>(AT12*1.2)</f>
        <v>60.215999999999994</v>
      </c>
      <c r="AA12">
        <v>0</v>
      </c>
      <c r="AB12">
        <v>0</v>
      </c>
      <c r="AC12">
        <v>0</v>
      </c>
      <c r="AD12">
        <v>0</v>
      </c>
      <c r="AE12">
        <v>0</v>
      </c>
      <c r="AF12">
        <v>0</v>
      </c>
      <c r="AG12">
        <v>0</v>
      </c>
      <c r="AH12">
        <v>0</v>
      </c>
      <c r="AI12">
        <v>1</v>
      </c>
      <c r="AJ12">
        <v>1</v>
      </c>
      <c r="AK12">
        <v>1</v>
      </c>
      <c r="AL12">
        <v>1</v>
      </c>
      <c r="AM12">
        <v>0</v>
      </c>
      <c r="AN12">
        <v>0</v>
      </c>
      <c r="AO12">
        <v>1</v>
      </c>
      <c r="AP12">
        <v>1</v>
      </c>
      <c r="AQ12">
        <v>0</v>
      </c>
      <c r="AR12">
        <v>0</v>
      </c>
      <c r="AS12" t="s">
        <v>6</v>
      </c>
      <c r="AT12">
        <v>50.18</v>
      </c>
      <c r="AU12" t="s">
        <v>24</v>
      </c>
      <c r="AV12">
        <v>2</v>
      </c>
      <c r="AW12">
        <v>2</v>
      </c>
      <c r="AX12">
        <v>86295498</v>
      </c>
      <c r="AY12">
        <v>1</v>
      </c>
      <c r="AZ12">
        <v>0</v>
      </c>
      <c r="BA12">
        <v>12</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CV12">
        <v>0</v>
      </c>
      <c r="CW12">
        <v>0</v>
      </c>
      <c r="CX12">
        <f>ROUND(Y12*Source!I34,9)</f>
        <v>15.65616</v>
      </c>
      <c r="CY12">
        <f>AD12</f>
        <v>0</v>
      </c>
      <c r="CZ12">
        <f>AH12</f>
        <v>0</v>
      </c>
      <c r="DA12">
        <f>AL12</f>
        <v>1</v>
      </c>
      <c r="DB12">
        <f>ROUND((ROUND(AT12*CZ12,2)*1.2),2)</f>
        <v>0</v>
      </c>
      <c r="DC12">
        <f>ROUND((ROUND(AT12*AG12,2)*1.2),2)</f>
        <v>0</v>
      </c>
      <c r="DD12" t="s">
        <v>6</v>
      </c>
      <c r="DE12" t="s">
        <v>6</v>
      </c>
      <c r="DF12">
        <f t="shared" si="3"/>
        <v>0</v>
      </c>
      <c r="DG12">
        <f t="shared" si="2"/>
        <v>0</v>
      </c>
      <c r="DH12">
        <f>Source!I34*SmtRes!Y12</f>
        <v>15.65616</v>
      </c>
      <c r="DI12">
        <f>AD12</f>
        <v>0</v>
      </c>
      <c r="DJ12">
        <f>EtalonRes!AB12</f>
        <v>0</v>
      </c>
      <c r="DK12">
        <f>Source!BA34</f>
        <v>1</v>
      </c>
      <c r="DL12" t="s">
        <v>6</v>
      </c>
      <c r="DM12">
        <v>0</v>
      </c>
      <c r="DN12" t="s">
        <v>6</v>
      </c>
      <c r="DO12">
        <v>0</v>
      </c>
      <c r="GQ12">
        <v>-1</v>
      </c>
      <c r="GR12">
        <v>-1</v>
      </c>
    </row>
    <row r="13" spans="1:200" x14ac:dyDescent="0.2">
      <c r="A13">
        <f>ROW(Source!A34)</f>
        <v>34</v>
      </c>
      <c r="B13">
        <v>86295183</v>
      </c>
      <c r="C13">
        <v>86295491</v>
      </c>
      <c r="D13">
        <v>27439419</v>
      </c>
      <c r="E13">
        <v>1</v>
      </c>
      <c r="F13">
        <v>1</v>
      </c>
      <c r="G13">
        <v>1</v>
      </c>
      <c r="H13">
        <v>2</v>
      </c>
      <c r="I13" t="s">
        <v>924</v>
      </c>
      <c r="J13" t="s">
        <v>925</v>
      </c>
      <c r="K13" t="s">
        <v>926</v>
      </c>
      <c r="L13">
        <v>1368</v>
      </c>
      <c r="N13">
        <v>1011</v>
      </c>
      <c r="O13" t="s">
        <v>927</v>
      </c>
      <c r="P13" t="s">
        <v>927</v>
      </c>
      <c r="Q13">
        <v>1</v>
      </c>
      <c r="W13">
        <v>0</v>
      </c>
      <c r="X13">
        <v>1804162481</v>
      </c>
      <c r="Y13">
        <f>(AT13*1.2)</f>
        <v>60.215999999999994</v>
      </c>
      <c r="AA13">
        <v>0</v>
      </c>
      <c r="AB13">
        <v>115.64</v>
      </c>
      <c r="AC13">
        <v>13.61</v>
      </c>
      <c r="AD13">
        <v>0</v>
      </c>
      <c r="AE13">
        <v>0</v>
      </c>
      <c r="AF13">
        <v>115.64</v>
      </c>
      <c r="AG13">
        <v>13.61</v>
      </c>
      <c r="AH13">
        <v>0</v>
      </c>
      <c r="AI13">
        <v>1</v>
      </c>
      <c r="AJ13">
        <v>1</v>
      </c>
      <c r="AK13">
        <v>1</v>
      </c>
      <c r="AL13">
        <v>1</v>
      </c>
      <c r="AM13">
        <v>0</v>
      </c>
      <c r="AN13">
        <v>0</v>
      </c>
      <c r="AO13">
        <v>1</v>
      </c>
      <c r="AP13">
        <v>1</v>
      </c>
      <c r="AQ13">
        <v>0</v>
      </c>
      <c r="AR13">
        <v>0</v>
      </c>
      <c r="AS13" t="s">
        <v>6</v>
      </c>
      <c r="AT13">
        <v>50.18</v>
      </c>
      <c r="AU13" t="s">
        <v>24</v>
      </c>
      <c r="AV13">
        <v>0</v>
      </c>
      <c r="AW13">
        <v>1</v>
      </c>
      <c r="AX13">
        <v>-1</v>
      </c>
      <c r="AY13">
        <v>0</v>
      </c>
      <c r="AZ13">
        <v>0</v>
      </c>
      <c r="BA13" t="s">
        <v>6</v>
      </c>
      <c r="BB13">
        <v>5</v>
      </c>
      <c r="BC13">
        <v>0</v>
      </c>
      <c r="BD13">
        <v>6963.3782399999991</v>
      </c>
      <c r="BE13">
        <v>819.53975999999989</v>
      </c>
      <c r="BF13">
        <v>0</v>
      </c>
      <c r="BG13">
        <v>0</v>
      </c>
      <c r="BH13">
        <v>0</v>
      </c>
      <c r="BI13">
        <v>1</v>
      </c>
      <c r="BJ13">
        <v>0</v>
      </c>
      <c r="BK13">
        <v>0</v>
      </c>
      <c r="BL13">
        <v>0</v>
      </c>
      <c r="BM13">
        <v>0</v>
      </c>
      <c r="BN13">
        <v>0</v>
      </c>
      <c r="BO13">
        <v>0</v>
      </c>
      <c r="BP13">
        <v>0</v>
      </c>
      <c r="BQ13">
        <v>0</v>
      </c>
      <c r="BR13">
        <v>0</v>
      </c>
      <c r="BS13">
        <v>0</v>
      </c>
      <c r="BT13">
        <v>0</v>
      </c>
      <c r="BU13">
        <v>0</v>
      </c>
      <c r="BV13">
        <v>0</v>
      </c>
      <c r="BW13">
        <v>0</v>
      </c>
      <c r="CV13">
        <v>0</v>
      </c>
      <c r="CW13">
        <f>ROUND(Y13*Source!I34*DO13,9)</f>
        <v>0</v>
      </c>
      <c r="CX13">
        <f>ROUND(Y13*Source!I34,9)</f>
        <v>15.65616</v>
      </c>
      <c r="CY13">
        <f>AB13</f>
        <v>115.64</v>
      </c>
      <c r="CZ13">
        <f>AF13</f>
        <v>115.64</v>
      </c>
      <c r="DA13">
        <f>AJ13</f>
        <v>1</v>
      </c>
      <c r="DB13">
        <f>ROUND((ROUND(AT13*CZ13,2)*1.2),2)</f>
        <v>6963.38</v>
      </c>
      <c r="DC13">
        <f>ROUND((ROUND(AT13*AG13,2)*1.2),2)</f>
        <v>819.54</v>
      </c>
      <c r="DD13" t="s">
        <v>6</v>
      </c>
      <c r="DE13" t="s">
        <v>6</v>
      </c>
      <c r="DF13">
        <f t="shared" si="3"/>
        <v>0</v>
      </c>
      <c r="DG13">
        <f t="shared" si="2"/>
        <v>1816</v>
      </c>
      <c r="DH13">
        <f>Source!I34*SmtRes!Y13</f>
        <v>15.65616</v>
      </c>
      <c r="DI13">
        <f>AB13</f>
        <v>115.64</v>
      </c>
      <c r="DJ13">
        <f>DG13</f>
        <v>1816</v>
      </c>
      <c r="DK13">
        <f>Source!BB34</f>
        <v>1</v>
      </c>
      <c r="DL13" t="s">
        <v>6</v>
      </c>
      <c r="DM13">
        <v>0</v>
      </c>
      <c r="DN13" t="s">
        <v>6</v>
      </c>
      <c r="DO13">
        <v>0</v>
      </c>
      <c r="GQ13">
        <v>-1</v>
      </c>
      <c r="GR13">
        <v>-1</v>
      </c>
    </row>
    <row r="14" spans="1:200" x14ac:dyDescent="0.2">
      <c r="A14">
        <f>ROW(Source!A34)</f>
        <v>34</v>
      </c>
      <c r="B14">
        <v>86295183</v>
      </c>
      <c r="C14">
        <v>86295491</v>
      </c>
      <c r="D14">
        <v>69408707</v>
      </c>
      <c r="E14">
        <v>1</v>
      </c>
      <c r="F14">
        <v>1</v>
      </c>
      <c r="G14">
        <v>1</v>
      </c>
      <c r="H14">
        <v>3</v>
      </c>
      <c r="I14" t="s">
        <v>30</v>
      </c>
      <c r="J14" t="s">
        <v>33</v>
      </c>
      <c r="K14" t="s">
        <v>31</v>
      </c>
      <c r="L14">
        <v>1339</v>
      </c>
      <c r="N14">
        <v>1007</v>
      </c>
      <c r="O14" t="s">
        <v>32</v>
      </c>
      <c r="P14" t="s">
        <v>32</v>
      </c>
      <c r="Q14">
        <v>1</v>
      </c>
      <c r="W14">
        <v>0</v>
      </c>
      <c r="X14">
        <v>2111049581</v>
      </c>
      <c r="Y14">
        <f>AT14</f>
        <v>0.09</v>
      </c>
      <c r="AA14">
        <v>586.71</v>
      </c>
      <c r="AB14">
        <v>0</v>
      </c>
      <c r="AC14">
        <v>0</v>
      </c>
      <c r="AD14">
        <v>0</v>
      </c>
      <c r="AE14">
        <v>586.71</v>
      </c>
      <c r="AF14">
        <v>0</v>
      </c>
      <c r="AG14">
        <v>0</v>
      </c>
      <c r="AH14">
        <v>0</v>
      </c>
      <c r="AI14">
        <v>1</v>
      </c>
      <c r="AJ14">
        <v>1</v>
      </c>
      <c r="AK14">
        <v>1</v>
      </c>
      <c r="AL14">
        <v>1</v>
      </c>
      <c r="AM14">
        <v>0</v>
      </c>
      <c r="AN14">
        <v>0</v>
      </c>
      <c r="AO14">
        <v>0</v>
      </c>
      <c r="AP14">
        <v>1</v>
      </c>
      <c r="AQ14">
        <v>0</v>
      </c>
      <c r="AR14">
        <v>0</v>
      </c>
      <c r="AS14" t="s">
        <v>6</v>
      </c>
      <c r="AT14">
        <v>0.09</v>
      </c>
      <c r="AU14" t="s">
        <v>6</v>
      </c>
      <c r="AV14">
        <v>0</v>
      </c>
      <c r="AW14">
        <v>1</v>
      </c>
      <c r="AX14">
        <v>-1</v>
      </c>
      <c r="AY14">
        <v>0</v>
      </c>
      <c r="AZ14">
        <v>0</v>
      </c>
      <c r="BA14" t="s">
        <v>6</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CV14">
        <v>0</v>
      </c>
      <c r="CW14">
        <v>0</v>
      </c>
      <c r="CX14">
        <f>ROUND(Y14*Source!I34,9)</f>
        <v>2.3400000000000001E-2</v>
      </c>
      <c r="CY14">
        <f>AA14</f>
        <v>586.71</v>
      </c>
      <c r="CZ14">
        <f>AE14</f>
        <v>586.71</v>
      </c>
      <c r="DA14">
        <f>AI14</f>
        <v>1</v>
      </c>
      <c r="DB14">
        <f>ROUND(ROUND(AT14*CZ14,2),2)</f>
        <v>52.8</v>
      </c>
      <c r="DC14">
        <f>ROUND(ROUND(AT14*AG14,2),2)</f>
        <v>0</v>
      </c>
      <c r="DD14" t="s">
        <v>6</v>
      </c>
      <c r="DE14" t="s">
        <v>6</v>
      </c>
      <c r="DF14">
        <f t="shared" si="3"/>
        <v>14</v>
      </c>
      <c r="DG14">
        <f t="shared" si="2"/>
        <v>0</v>
      </c>
      <c r="DH14">
        <f>Source!I34*SmtRes!Y14</f>
        <v>2.3400000000000001E-2</v>
      </c>
      <c r="DI14">
        <f>AA14</f>
        <v>586.71</v>
      </c>
      <c r="DJ14">
        <f>DF14</f>
        <v>14</v>
      </c>
      <c r="DK14">
        <f>Source!BC34</f>
        <v>1</v>
      </c>
      <c r="DL14" t="s">
        <v>6</v>
      </c>
      <c r="DM14">
        <v>0</v>
      </c>
      <c r="DN14" t="s">
        <v>6</v>
      </c>
      <c r="DO14">
        <v>0</v>
      </c>
      <c r="GP14">
        <v>1</v>
      </c>
      <c r="GQ14">
        <v>-1</v>
      </c>
      <c r="GR14">
        <v>-1</v>
      </c>
    </row>
    <row r="15" spans="1:200" x14ac:dyDescent="0.2">
      <c r="A15">
        <f>ROW(Source!A34)</f>
        <v>34</v>
      </c>
      <c r="B15">
        <v>86295183</v>
      </c>
      <c r="C15">
        <v>86295491</v>
      </c>
      <c r="D15">
        <v>69205671</v>
      </c>
      <c r="E15">
        <v>1</v>
      </c>
      <c r="F15">
        <v>1</v>
      </c>
      <c r="G15">
        <v>1</v>
      </c>
      <c r="H15">
        <v>3</v>
      </c>
      <c r="I15" t="s">
        <v>51</v>
      </c>
      <c r="J15" t="s">
        <v>53</v>
      </c>
      <c r="K15" t="s">
        <v>52</v>
      </c>
      <c r="L15">
        <v>1354</v>
      </c>
      <c r="N15">
        <v>1010</v>
      </c>
      <c r="O15" t="s">
        <v>43</v>
      </c>
      <c r="P15" t="s">
        <v>43</v>
      </c>
      <c r="Q15">
        <v>1</v>
      </c>
      <c r="W15">
        <v>0</v>
      </c>
      <c r="X15">
        <v>-1296992834</v>
      </c>
      <c r="Y15">
        <f>AT15</f>
        <v>100</v>
      </c>
      <c r="AA15">
        <v>1070.0899999999999</v>
      </c>
      <c r="AB15">
        <v>0</v>
      </c>
      <c r="AC15">
        <v>0</v>
      </c>
      <c r="AD15">
        <v>0</v>
      </c>
      <c r="AE15">
        <v>1070.0899999999999</v>
      </c>
      <c r="AF15">
        <v>0</v>
      </c>
      <c r="AG15">
        <v>0</v>
      </c>
      <c r="AH15">
        <v>0</v>
      </c>
      <c r="AI15">
        <v>1</v>
      </c>
      <c r="AJ15">
        <v>1</v>
      </c>
      <c r="AK15">
        <v>1</v>
      </c>
      <c r="AL15">
        <v>1</v>
      </c>
      <c r="AM15">
        <v>0</v>
      </c>
      <c r="AN15">
        <v>0</v>
      </c>
      <c r="AO15">
        <v>0</v>
      </c>
      <c r="AP15">
        <v>1</v>
      </c>
      <c r="AQ15">
        <v>0</v>
      </c>
      <c r="AR15">
        <v>0</v>
      </c>
      <c r="AS15" t="s">
        <v>6</v>
      </c>
      <c r="AT15">
        <v>100</v>
      </c>
      <c r="AU15" t="s">
        <v>6</v>
      </c>
      <c r="AV15">
        <v>0</v>
      </c>
      <c r="AW15">
        <v>1</v>
      </c>
      <c r="AX15">
        <v>-1</v>
      </c>
      <c r="AY15">
        <v>0</v>
      </c>
      <c r="AZ15">
        <v>0</v>
      </c>
      <c r="BA15" t="s">
        <v>6</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CV15">
        <v>0</v>
      </c>
      <c r="CW15">
        <v>0</v>
      </c>
      <c r="CX15">
        <f>ROUND(Y15*Source!I34,9)</f>
        <v>26</v>
      </c>
      <c r="CY15">
        <f>AA15</f>
        <v>1070.0899999999999</v>
      </c>
      <c r="CZ15">
        <f>AE15</f>
        <v>1070.0899999999999</v>
      </c>
      <c r="DA15">
        <f>AI15</f>
        <v>1</v>
      </c>
      <c r="DB15">
        <f>ROUND(ROUND(AT15*CZ15,2),2)</f>
        <v>107009</v>
      </c>
      <c r="DC15">
        <f>ROUND(ROUND(AT15*AG15,2),2)</f>
        <v>0</v>
      </c>
      <c r="DD15" t="s">
        <v>6</v>
      </c>
      <c r="DE15" t="s">
        <v>6</v>
      </c>
      <c r="DF15">
        <f t="shared" si="3"/>
        <v>27820</v>
      </c>
      <c r="DG15">
        <f t="shared" si="2"/>
        <v>0</v>
      </c>
      <c r="DH15">
        <f>Source!I34*SmtRes!Y15</f>
        <v>26</v>
      </c>
      <c r="DI15">
        <f>AA15</f>
        <v>1070.0899999999999</v>
      </c>
      <c r="DJ15">
        <f>DF15</f>
        <v>27820</v>
      </c>
      <c r="DK15">
        <f>Source!BC34</f>
        <v>1</v>
      </c>
      <c r="DL15" t="s">
        <v>6</v>
      </c>
      <c r="DM15">
        <v>0</v>
      </c>
      <c r="DN15" t="s">
        <v>6</v>
      </c>
      <c r="DO15">
        <v>0</v>
      </c>
      <c r="GP15">
        <v>1</v>
      </c>
      <c r="GQ15">
        <v>-1</v>
      </c>
      <c r="GR15">
        <v>-1</v>
      </c>
    </row>
    <row r="16" spans="1:200" x14ac:dyDescent="0.2">
      <c r="A16">
        <f>ROW(Source!A35)</f>
        <v>35</v>
      </c>
      <c r="B16">
        <v>86295184</v>
      </c>
      <c r="C16">
        <v>86295491</v>
      </c>
      <c r="D16">
        <v>27500919</v>
      </c>
      <c r="E16">
        <v>1</v>
      </c>
      <c r="F16">
        <v>1</v>
      </c>
      <c r="G16">
        <v>1</v>
      </c>
      <c r="H16">
        <v>1</v>
      </c>
      <c r="I16" t="s">
        <v>919</v>
      </c>
      <c r="J16" t="s">
        <v>6</v>
      </c>
      <c r="K16" t="s">
        <v>920</v>
      </c>
      <c r="L16">
        <v>1369</v>
      </c>
      <c r="N16">
        <v>1013</v>
      </c>
      <c r="O16" t="s">
        <v>921</v>
      </c>
      <c r="P16" t="s">
        <v>921</v>
      </c>
      <c r="Q16">
        <v>1</v>
      </c>
      <c r="W16">
        <v>0</v>
      </c>
      <c r="X16">
        <v>620320323</v>
      </c>
      <c r="Y16">
        <f>(AT16*1.2)</f>
        <v>262.75200000000001</v>
      </c>
      <c r="AA16">
        <v>0</v>
      </c>
      <c r="AB16">
        <v>0</v>
      </c>
      <c r="AC16">
        <v>0</v>
      </c>
      <c r="AD16">
        <v>237.06</v>
      </c>
      <c r="AE16">
        <v>0</v>
      </c>
      <c r="AF16">
        <v>0</v>
      </c>
      <c r="AG16">
        <v>0</v>
      </c>
      <c r="AH16">
        <v>9.26</v>
      </c>
      <c r="AI16">
        <v>1</v>
      </c>
      <c r="AJ16">
        <v>1</v>
      </c>
      <c r="AK16">
        <v>1</v>
      </c>
      <c r="AL16">
        <v>25.6</v>
      </c>
      <c r="AM16">
        <v>5</v>
      </c>
      <c r="AN16">
        <v>0</v>
      </c>
      <c r="AO16">
        <v>1</v>
      </c>
      <c r="AP16">
        <v>1</v>
      </c>
      <c r="AQ16">
        <v>0</v>
      </c>
      <c r="AR16">
        <v>0</v>
      </c>
      <c r="AS16" t="s">
        <v>6</v>
      </c>
      <c r="AT16">
        <v>218.96</v>
      </c>
      <c r="AU16" t="s">
        <v>24</v>
      </c>
      <c r="AV16">
        <v>1</v>
      </c>
      <c r="AW16">
        <v>2</v>
      </c>
      <c r="AX16">
        <v>86295497</v>
      </c>
      <c r="AY16">
        <v>1</v>
      </c>
      <c r="AZ16">
        <v>0</v>
      </c>
      <c r="BA16">
        <v>16</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CU16">
        <f>ROUND(AT16*Source!I35*AH16*AL16,0)</f>
        <v>13496</v>
      </c>
      <c r="CV16">
        <f>ROUND(Y16*Source!I35,9)</f>
        <v>68.315520000000006</v>
      </c>
      <c r="CW16">
        <v>0</v>
      </c>
      <c r="CX16">
        <f>ROUND(Y16*Source!I35,9)</f>
        <v>68.315520000000006</v>
      </c>
      <c r="CY16">
        <f>AD16</f>
        <v>237.06</v>
      </c>
      <c r="CZ16">
        <f>AH16</f>
        <v>9.26</v>
      </c>
      <c r="DA16">
        <f>AL16</f>
        <v>25.6</v>
      </c>
      <c r="DB16">
        <f>ROUND((ROUND(AT16*CZ16,2)*1.2),2)</f>
        <v>2433.08</v>
      </c>
      <c r="DC16">
        <f>ROUND((ROUND(AT16*AG16,2)*1.2),2)</f>
        <v>0</v>
      </c>
      <c r="DD16" t="s">
        <v>6</v>
      </c>
      <c r="DE16" t="s">
        <v>6</v>
      </c>
      <c r="DF16">
        <f t="shared" si="3"/>
        <v>0</v>
      </c>
      <c r="DG16">
        <f t="shared" si="2"/>
        <v>0</v>
      </c>
      <c r="DH16">
        <f>Source!I35*SmtRes!Y16</f>
        <v>68.315520000000006</v>
      </c>
      <c r="DI16">
        <f>AD16</f>
        <v>237.06</v>
      </c>
      <c r="DJ16">
        <f>EtalonRes!AB16</f>
        <v>9.26</v>
      </c>
      <c r="DK16">
        <f>Source!BA35</f>
        <v>25.6</v>
      </c>
      <c r="DL16" t="s">
        <v>6</v>
      </c>
      <c r="DM16">
        <v>0</v>
      </c>
      <c r="DN16" t="s">
        <v>6</v>
      </c>
      <c r="DO16">
        <v>0</v>
      </c>
      <c r="GQ16">
        <v>-1</v>
      </c>
      <c r="GR16">
        <v>-1</v>
      </c>
    </row>
    <row r="17" spans="1:200" x14ac:dyDescent="0.2">
      <c r="A17">
        <f>ROW(Source!A35)</f>
        <v>35</v>
      </c>
      <c r="B17">
        <v>86295184</v>
      </c>
      <c r="C17">
        <v>86295491</v>
      </c>
      <c r="D17">
        <v>121548</v>
      </c>
      <c r="E17">
        <v>1</v>
      </c>
      <c r="F17">
        <v>1</v>
      </c>
      <c r="G17">
        <v>1</v>
      </c>
      <c r="H17">
        <v>1</v>
      </c>
      <c r="I17" t="s">
        <v>39</v>
      </c>
      <c r="J17" t="s">
        <v>6</v>
      </c>
      <c r="K17" t="s">
        <v>922</v>
      </c>
      <c r="L17">
        <v>608254</v>
      </c>
      <c r="N17">
        <v>1013</v>
      </c>
      <c r="O17" t="s">
        <v>923</v>
      </c>
      <c r="P17" t="s">
        <v>923</v>
      </c>
      <c r="Q17">
        <v>1</v>
      </c>
      <c r="W17">
        <v>0</v>
      </c>
      <c r="X17">
        <v>-185737400</v>
      </c>
      <c r="Y17">
        <f>(AT17*1.2)</f>
        <v>60.215999999999994</v>
      </c>
      <c r="AA17">
        <v>0</v>
      </c>
      <c r="AB17">
        <v>0</v>
      </c>
      <c r="AC17">
        <v>0</v>
      </c>
      <c r="AD17">
        <v>0</v>
      </c>
      <c r="AE17">
        <v>0</v>
      </c>
      <c r="AF17">
        <v>0</v>
      </c>
      <c r="AG17">
        <v>0</v>
      </c>
      <c r="AH17">
        <v>0</v>
      </c>
      <c r="AI17">
        <v>1</v>
      </c>
      <c r="AJ17">
        <v>1</v>
      </c>
      <c r="AK17">
        <v>19.8</v>
      </c>
      <c r="AL17">
        <v>1</v>
      </c>
      <c r="AM17">
        <v>5</v>
      </c>
      <c r="AN17">
        <v>0</v>
      </c>
      <c r="AO17">
        <v>1</v>
      </c>
      <c r="AP17">
        <v>1</v>
      </c>
      <c r="AQ17">
        <v>0</v>
      </c>
      <c r="AR17">
        <v>0</v>
      </c>
      <c r="AS17" t="s">
        <v>6</v>
      </c>
      <c r="AT17">
        <v>50.18</v>
      </c>
      <c r="AU17" t="s">
        <v>24</v>
      </c>
      <c r="AV17">
        <v>2</v>
      </c>
      <c r="AW17">
        <v>2</v>
      </c>
      <c r="AX17">
        <v>86295498</v>
      </c>
      <c r="AY17">
        <v>1</v>
      </c>
      <c r="AZ17">
        <v>0</v>
      </c>
      <c r="BA17">
        <v>17</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CV17">
        <v>0</v>
      </c>
      <c r="CW17">
        <v>0</v>
      </c>
      <c r="CX17">
        <f>ROUND(Y17*Source!I35,9)</f>
        <v>15.65616</v>
      </c>
      <c r="CY17">
        <f>AD17</f>
        <v>0</v>
      </c>
      <c r="CZ17">
        <f>AH17</f>
        <v>0</v>
      </c>
      <c r="DA17">
        <f>AL17</f>
        <v>1</v>
      </c>
      <c r="DB17">
        <f>ROUND((ROUND(AT17*CZ17,2)*1.2),2)</f>
        <v>0</v>
      </c>
      <c r="DC17">
        <f>ROUND((ROUND(AT17*AG17,2)*1.2),2)</f>
        <v>0</v>
      </c>
      <c r="DD17" t="s">
        <v>6</v>
      </c>
      <c r="DE17" t="s">
        <v>6</v>
      </c>
      <c r="DF17">
        <f t="shared" si="3"/>
        <v>0</v>
      </c>
      <c r="DG17">
        <f t="shared" si="2"/>
        <v>0</v>
      </c>
      <c r="DH17">
        <f>Source!I35*SmtRes!Y17</f>
        <v>15.65616</v>
      </c>
      <c r="DI17">
        <f>AD17</f>
        <v>0</v>
      </c>
      <c r="DJ17">
        <f>EtalonRes!AB17</f>
        <v>0</v>
      </c>
      <c r="DK17">
        <f>Source!BA35</f>
        <v>25.6</v>
      </c>
      <c r="DL17" t="s">
        <v>6</v>
      </c>
      <c r="DM17">
        <v>0</v>
      </c>
      <c r="DN17" t="s">
        <v>6</v>
      </c>
      <c r="DO17">
        <v>0</v>
      </c>
      <c r="GQ17">
        <v>-1</v>
      </c>
      <c r="GR17">
        <v>-1</v>
      </c>
    </row>
    <row r="18" spans="1:200" x14ac:dyDescent="0.2">
      <c r="A18">
        <f>ROW(Source!A35)</f>
        <v>35</v>
      </c>
      <c r="B18">
        <v>86295184</v>
      </c>
      <c r="C18">
        <v>86295491</v>
      </c>
      <c r="D18">
        <v>27439419</v>
      </c>
      <c r="E18">
        <v>1</v>
      </c>
      <c r="F18">
        <v>1</v>
      </c>
      <c r="G18">
        <v>1</v>
      </c>
      <c r="H18">
        <v>2</v>
      </c>
      <c r="I18" t="s">
        <v>924</v>
      </c>
      <c r="J18" t="s">
        <v>925</v>
      </c>
      <c r="K18" t="s">
        <v>926</v>
      </c>
      <c r="L18">
        <v>1368</v>
      </c>
      <c r="N18">
        <v>1011</v>
      </c>
      <c r="O18" t="s">
        <v>927</v>
      </c>
      <c r="P18" t="s">
        <v>927</v>
      </c>
      <c r="Q18">
        <v>1</v>
      </c>
      <c r="W18">
        <v>0</v>
      </c>
      <c r="X18">
        <v>1804162481</v>
      </c>
      <c r="Y18">
        <f>(AT18*1.2)</f>
        <v>60.215999999999994</v>
      </c>
      <c r="AA18">
        <v>0</v>
      </c>
      <c r="AB18">
        <v>1075.45</v>
      </c>
      <c r="AC18">
        <v>269.48</v>
      </c>
      <c r="AD18">
        <v>0</v>
      </c>
      <c r="AE18">
        <v>0</v>
      </c>
      <c r="AF18">
        <v>115.64</v>
      </c>
      <c r="AG18">
        <v>13.61</v>
      </c>
      <c r="AH18">
        <v>0</v>
      </c>
      <c r="AI18">
        <v>1</v>
      </c>
      <c r="AJ18">
        <v>9.3000000000000007</v>
      </c>
      <c r="AK18">
        <v>19.8</v>
      </c>
      <c r="AL18">
        <v>1</v>
      </c>
      <c r="AM18">
        <v>5</v>
      </c>
      <c r="AN18">
        <v>0</v>
      </c>
      <c r="AO18">
        <v>1</v>
      </c>
      <c r="AP18">
        <v>1</v>
      </c>
      <c r="AQ18">
        <v>0</v>
      </c>
      <c r="AR18">
        <v>0</v>
      </c>
      <c r="AS18" t="s">
        <v>6</v>
      </c>
      <c r="AT18">
        <v>50.18</v>
      </c>
      <c r="AU18" t="s">
        <v>24</v>
      </c>
      <c r="AV18">
        <v>0</v>
      </c>
      <c r="AW18">
        <v>1</v>
      </c>
      <c r="AX18">
        <v>-1</v>
      </c>
      <c r="AY18">
        <v>0</v>
      </c>
      <c r="AZ18">
        <v>0</v>
      </c>
      <c r="BA18" t="s">
        <v>6</v>
      </c>
      <c r="BB18">
        <v>5</v>
      </c>
      <c r="BC18">
        <v>0</v>
      </c>
      <c r="BD18">
        <v>6963.3782399999991</v>
      </c>
      <c r="BE18">
        <v>819.53975999999989</v>
      </c>
      <c r="BF18">
        <v>0</v>
      </c>
      <c r="BG18">
        <v>0</v>
      </c>
      <c r="BH18">
        <v>0</v>
      </c>
      <c r="BI18">
        <v>1</v>
      </c>
      <c r="BJ18">
        <v>0</v>
      </c>
      <c r="BK18">
        <v>0</v>
      </c>
      <c r="BL18">
        <v>0</v>
      </c>
      <c r="BM18">
        <v>0</v>
      </c>
      <c r="BN18">
        <v>0</v>
      </c>
      <c r="BO18">
        <v>0</v>
      </c>
      <c r="BP18">
        <v>0</v>
      </c>
      <c r="BQ18">
        <v>0</v>
      </c>
      <c r="BR18">
        <v>0</v>
      </c>
      <c r="BS18">
        <v>0</v>
      </c>
      <c r="BT18">
        <v>0</v>
      </c>
      <c r="BU18">
        <v>0</v>
      </c>
      <c r="BV18">
        <v>0</v>
      </c>
      <c r="BW18">
        <v>0</v>
      </c>
      <c r="CV18">
        <v>0</v>
      </c>
      <c r="CW18">
        <f>ROUND(Y18*Source!I35*DO18,9)</f>
        <v>0</v>
      </c>
      <c r="CX18">
        <f>ROUND(Y18*Source!I35,9)</f>
        <v>15.65616</v>
      </c>
      <c r="CY18">
        <f>AB18</f>
        <v>1075.45</v>
      </c>
      <c r="CZ18">
        <f>AF18</f>
        <v>115.64</v>
      </c>
      <c r="DA18">
        <f>AJ18</f>
        <v>9.3000000000000007</v>
      </c>
      <c r="DB18">
        <f>ROUND((ROUND(AT18*CZ18,2)*1.2),2)</f>
        <v>6963.38</v>
      </c>
      <c r="DC18">
        <f>ROUND((ROUND(AT18*AG18,2)*1.2),2)</f>
        <v>819.54</v>
      </c>
      <c r="DD18" t="s">
        <v>6</v>
      </c>
      <c r="DE18" t="s">
        <v>6</v>
      </c>
      <c r="DF18">
        <f t="shared" si="3"/>
        <v>0</v>
      </c>
      <c r="DG18">
        <f>ROUND(ROUND(AF18*AJ18,0)*CX18,0)</f>
        <v>16830</v>
      </c>
      <c r="DH18">
        <f>Source!I35*SmtRes!Y18</f>
        <v>15.65616</v>
      </c>
      <c r="DI18">
        <f>AB18</f>
        <v>1075.45</v>
      </c>
      <c r="DJ18">
        <f>DG18</f>
        <v>16830</v>
      </c>
      <c r="DK18">
        <f>Source!BB35</f>
        <v>9.3000000000000007</v>
      </c>
      <c r="DL18" t="s">
        <v>6</v>
      </c>
      <c r="DM18">
        <v>0</v>
      </c>
      <c r="DN18" t="s">
        <v>6</v>
      </c>
      <c r="DO18">
        <v>0</v>
      </c>
      <c r="GQ18">
        <v>-1</v>
      </c>
      <c r="GR18">
        <v>-1</v>
      </c>
    </row>
    <row r="19" spans="1:200" x14ac:dyDescent="0.2">
      <c r="A19">
        <f>ROW(Source!A35)</f>
        <v>35</v>
      </c>
      <c r="B19">
        <v>86295184</v>
      </c>
      <c r="C19">
        <v>86295491</v>
      </c>
      <c r="D19">
        <v>69408707</v>
      </c>
      <c r="E19">
        <v>1</v>
      </c>
      <c r="F19">
        <v>1</v>
      </c>
      <c r="G19">
        <v>1</v>
      </c>
      <c r="H19">
        <v>3</v>
      </c>
      <c r="I19" t="s">
        <v>30</v>
      </c>
      <c r="J19" t="s">
        <v>33</v>
      </c>
      <c r="K19" t="s">
        <v>31</v>
      </c>
      <c r="L19">
        <v>1339</v>
      </c>
      <c r="N19">
        <v>1007</v>
      </c>
      <c r="O19" t="s">
        <v>32</v>
      </c>
      <c r="P19" t="s">
        <v>32</v>
      </c>
      <c r="Q19">
        <v>1</v>
      </c>
      <c r="W19">
        <v>0</v>
      </c>
      <c r="X19">
        <v>2111049581</v>
      </c>
      <c r="Y19">
        <f t="shared" ref="Y19:Y38" si="4">AT19</f>
        <v>0.09</v>
      </c>
      <c r="AA19">
        <v>4929.3500000000004</v>
      </c>
      <c r="AB19">
        <v>0</v>
      </c>
      <c r="AC19">
        <v>0</v>
      </c>
      <c r="AD19">
        <v>0</v>
      </c>
      <c r="AE19">
        <v>691.67</v>
      </c>
      <c r="AF19">
        <v>0</v>
      </c>
      <c r="AG19">
        <v>0</v>
      </c>
      <c r="AH19">
        <v>0</v>
      </c>
      <c r="AI19">
        <v>7.56</v>
      </c>
      <c r="AJ19">
        <v>1</v>
      </c>
      <c r="AK19">
        <v>1</v>
      </c>
      <c r="AL19">
        <v>1</v>
      </c>
      <c r="AM19">
        <v>0</v>
      </c>
      <c r="AN19">
        <v>0</v>
      </c>
      <c r="AO19">
        <v>0</v>
      </c>
      <c r="AP19">
        <v>1</v>
      </c>
      <c r="AQ19">
        <v>0</v>
      </c>
      <c r="AR19">
        <v>0</v>
      </c>
      <c r="AS19" t="s">
        <v>6</v>
      </c>
      <c r="AT19">
        <v>0.09</v>
      </c>
      <c r="AU19" t="s">
        <v>6</v>
      </c>
      <c r="AV19">
        <v>0</v>
      </c>
      <c r="AW19">
        <v>1</v>
      </c>
      <c r="AX19">
        <v>-1</v>
      </c>
      <c r="AY19">
        <v>0</v>
      </c>
      <c r="AZ19">
        <v>0</v>
      </c>
      <c r="BA19" t="s">
        <v>6</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CV19">
        <v>0</v>
      </c>
      <c r="CW19">
        <v>0</v>
      </c>
      <c r="CX19">
        <f>ROUND(Y19*Source!I35,9)</f>
        <v>2.3400000000000001E-2</v>
      </c>
      <c r="CY19">
        <f>AA19</f>
        <v>4929.3500000000004</v>
      </c>
      <c r="CZ19">
        <f>AE19</f>
        <v>691.67</v>
      </c>
      <c r="DA19">
        <f>AI19</f>
        <v>7.56</v>
      </c>
      <c r="DB19">
        <f t="shared" ref="DB19:DB38" si="5">ROUND(ROUND(AT19*CZ19,2),2)</f>
        <v>62.25</v>
      </c>
      <c r="DC19">
        <f t="shared" ref="DC19:DC38" si="6">ROUND(ROUND(AT19*AG19,2),2)</f>
        <v>0</v>
      </c>
      <c r="DD19" t="s">
        <v>6</v>
      </c>
      <c r="DE19" t="s">
        <v>6</v>
      </c>
      <c r="DF19">
        <f>ROUND(ROUND(AE19*AI19,0)*CX19,0)</f>
        <v>122</v>
      </c>
      <c r="DG19">
        <f t="shared" ref="DG19:DG31" si="7">ROUND(ROUND(AF19,0)*CX19,0)</f>
        <v>0</v>
      </c>
      <c r="DH19">
        <f>Source!I35*SmtRes!Y19</f>
        <v>2.3400000000000001E-2</v>
      </c>
      <c r="DI19">
        <f>AA19</f>
        <v>4929.3500000000004</v>
      </c>
      <c r="DJ19">
        <f>DF19</f>
        <v>122</v>
      </c>
      <c r="DK19">
        <f>Source!BC35</f>
        <v>7.56</v>
      </c>
      <c r="DL19" t="s">
        <v>6</v>
      </c>
      <c r="DM19">
        <v>0</v>
      </c>
      <c r="DN19" t="s">
        <v>6</v>
      </c>
      <c r="DO19">
        <v>0</v>
      </c>
      <c r="GP19">
        <v>1</v>
      </c>
      <c r="GQ19">
        <v>-1</v>
      </c>
      <c r="GR19">
        <v>-1</v>
      </c>
    </row>
    <row r="20" spans="1:200" x14ac:dyDescent="0.2">
      <c r="A20">
        <f>ROW(Source!A35)</f>
        <v>35</v>
      </c>
      <c r="B20">
        <v>86295184</v>
      </c>
      <c r="C20">
        <v>86295491</v>
      </c>
      <c r="D20">
        <v>69205671</v>
      </c>
      <c r="E20">
        <v>1</v>
      </c>
      <c r="F20">
        <v>1</v>
      </c>
      <c r="G20">
        <v>1</v>
      </c>
      <c r="H20">
        <v>3</v>
      </c>
      <c r="I20" t="s">
        <v>51</v>
      </c>
      <c r="J20" t="s">
        <v>53</v>
      </c>
      <c r="K20" t="s">
        <v>52</v>
      </c>
      <c r="L20">
        <v>1354</v>
      </c>
      <c r="N20">
        <v>1010</v>
      </c>
      <c r="O20" t="s">
        <v>43</v>
      </c>
      <c r="P20" t="s">
        <v>43</v>
      </c>
      <c r="Q20">
        <v>1</v>
      </c>
      <c r="W20">
        <v>0</v>
      </c>
      <c r="X20">
        <v>-1296992834</v>
      </c>
      <c r="Y20">
        <f t="shared" si="4"/>
        <v>100</v>
      </c>
      <c r="AA20">
        <v>8550.68</v>
      </c>
      <c r="AB20">
        <v>0</v>
      </c>
      <c r="AC20">
        <v>0</v>
      </c>
      <c r="AD20">
        <v>0</v>
      </c>
      <c r="AE20">
        <v>1199.81</v>
      </c>
      <c r="AF20">
        <v>0</v>
      </c>
      <c r="AG20">
        <v>0</v>
      </c>
      <c r="AH20">
        <v>0</v>
      </c>
      <c r="AI20">
        <v>7.56</v>
      </c>
      <c r="AJ20">
        <v>1</v>
      </c>
      <c r="AK20">
        <v>1</v>
      </c>
      <c r="AL20">
        <v>1</v>
      </c>
      <c r="AM20">
        <v>0</v>
      </c>
      <c r="AN20">
        <v>0</v>
      </c>
      <c r="AO20">
        <v>0</v>
      </c>
      <c r="AP20">
        <v>1</v>
      </c>
      <c r="AQ20">
        <v>0</v>
      </c>
      <c r="AR20">
        <v>0</v>
      </c>
      <c r="AS20" t="s">
        <v>6</v>
      </c>
      <c r="AT20">
        <v>100</v>
      </c>
      <c r="AU20" t="s">
        <v>6</v>
      </c>
      <c r="AV20">
        <v>0</v>
      </c>
      <c r="AW20">
        <v>1</v>
      </c>
      <c r="AX20">
        <v>-1</v>
      </c>
      <c r="AY20">
        <v>0</v>
      </c>
      <c r="AZ20">
        <v>0</v>
      </c>
      <c r="BA20" t="s">
        <v>6</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CV20">
        <v>0</v>
      </c>
      <c r="CW20">
        <v>0</v>
      </c>
      <c r="CX20">
        <f>ROUND(Y20*Source!I35,9)</f>
        <v>26</v>
      </c>
      <c r="CY20">
        <f>AA20</f>
        <v>8550.68</v>
      </c>
      <c r="CZ20">
        <f>AE20</f>
        <v>1199.81</v>
      </c>
      <c r="DA20">
        <f>AI20</f>
        <v>7.56</v>
      </c>
      <c r="DB20">
        <f t="shared" si="5"/>
        <v>119981</v>
      </c>
      <c r="DC20">
        <f t="shared" si="6"/>
        <v>0</v>
      </c>
      <c r="DD20" t="s">
        <v>6</v>
      </c>
      <c r="DE20" t="s">
        <v>6</v>
      </c>
      <c r="DF20">
        <f>ROUND(ROUND(AE20*AI20,0)*CX20,0)</f>
        <v>235846</v>
      </c>
      <c r="DG20">
        <f t="shared" si="7"/>
        <v>0</v>
      </c>
      <c r="DH20">
        <f>Source!I35*SmtRes!Y20</f>
        <v>26</v>
      </c>
      <c r="DI20">
        <f>AA20</f>
        <v>8550.68</v>
      </c>
      <c r="DJ20">
        <f>DF20</f>
        <v>235846</v>
      </c>
      <c r="DK20">
        <f>Source!BC35</f>
        <v>7.56</v>
      </c>
      <c r="DL20" t="s">
        <v>6</v>
      </c>
      <c r="DM20">
        <v>0</v>
      </c>
      <c r="DN20" t="s">
        <v>6</v>
      </c>
      <c r="DO20">
        <v>0</v>
      </c>
      <c r="GP20">
        <v>1</v>
      </c>
      <c r="GQ20">
        <v>-1</v>
      </c>
      <c r="GR20">
        <v>-1</v>
      </c>
    </row>
    <row r="21" spans="1:200" x14ac:dyDescent="0.2">
      <c r="A21">
        <f>ROW(Source!A40)</f>
        <v>40</v>
      </c>
      <c r="B21">
        <v>86295183</v>
      </c>
      <c r="C21">
        <v>86295504</v>
      </c>
      <c r="D21">
        <v>27493087</v>
      </c>
      <c r="E21">
        <v>1</v>
      </c>
      <c r="F21">
        <v>1</v>
      </c>
      <c r="G21">
        <v>1</v>
      </c>
      <c r="H21">
        <v>1</v>
      </c>
      <c r="I21" t="s">
        <v>928</v>
      </c>
      <c r="J21" t="s">
        <v>6</v>
      </c>
      <c r="K21" t="s">
        <v>929</v>
      </c>
      <c r="L21">
        <v>1369</v>
      </c>
      <c r="N21">
        <v>1013</v>
      </c>
      <c r="O21" t="s">
        <v>921</v>
      </c>
      <c r="P21" t="s">
        <v>921</v>
      </c>
      <c r="Q21">
        <v>1</v>
      </c>
      <c r="W21">
        <v>0</v>
      </c>
      <c r="X21">
        <v>800791658</v>
      </c>
      <c r="Y21">
        <f t="shared" si="4"/>
        <v>139.52000000000001</v>
      </c>
      <c r="AA21">
        <v>0</v>
      </c>
      <c r="AB21">
        <v>0</v>
      </c>
      <c r="AC21">
        <v>0</v>
      </c>
      <c r="AD21">
        <v>9.48</v>
      </c>
      <c r="AE21">
        <v>0</v>
      </c>
      <c r="AF21">
        <v>0</v>
      </c>
      <c r="AG21">
        <v>0</v>
      </c>
      <c r="AH21">
        <v>9.48</v>
      </c>
      <c r="AI21">
        <v>1</v>
      </c>
      <c r="AJ21">
        <v>1</v>
      </c>
      <c r="AK21">
        <v>1</v>
      </c>
      <c r="AL21">
        <v>1</v>
      </c>
      <c r="AM21">
        <v>0</v>
      </c>
      <c r="AN21">
        <v>0</v>
      </c>
      <c r="AO21">
        <v>1</v>
      </c>
      <c r="AP21">
        <v>0</v>
      </c>
      <c r="AQ21">
        <v>0</v>
      </c>
      <c r="AR21">
        <v>0</v>
      </c>
      <c r="AS21" t="s">
        <v>6</v>
      </c>
      <c r="AT21">
        <v>139.52000000000001</v>
      </c>
      <c r="AU21" t="s">
        <v>6</v>
      </c>
      <c r="AV21">
        <v>1</v>
      </c>
      <c r="AW21">
        <v>2</v>
      </c>
      <c r="AX21">
        <v>86295514</v>
      </c>
      <c r="AY21">
        <v>1</v>
      </c>
      <c r="AZ21">
        <v>0</v>
      </c>
      <c r="BA21">
        <v>21</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CU21">
        <f>ROUND(AT21*Source!I40*AH21*AL21,0)</f>
        <v>33</v>
      </c>
      <c r="CV21">
        <f>ROUND(Y21*Source!I40,9)</f>
        <v>3.488</v>
      </c>
      <c r="CW21">
        <v>0</v>
      </c>
      <c r="CX21">
        <f>ROUND(Y21*Source!I40,9)</f>
        <v>3.488</v>
      </c>
      <c r="CY21">
        <f>AD21</f>
        <v>9.48</v>
      </c>
      <c r="CZ21">
        <f>AH21</f>
        <v>9.48</v>
      </c>
      <c r="DA21">
        <f>AL21</f>
        <v>1</v>
      </c>
      <c r="DB21">
        <f t="shared" si="5"/>
        <v>1322.65</v>
      </c>
      <c r="DC21">
        <f t="shared" si="6"/>
        <v>0</v>
      </c>
      <c r="DD21" t="s">
        <v>6</v>
      </c>
      <c r="DE21" t="s">
        <v>6</v>
      </c>
      <c r="DF21">
        <f t="shared" ref="DF21:DF34" si="8">ROUND(ROUND(AE21,0)*CX21,0)</f>
        <v>0</v>
      </c>
      <c r="DG21">
        <f t="shared" si="7"/>
        <v>0</v>
      </c>
      <c r="DH21">
        <f>Source!I40*SmtRes!Y21</f>
        <v>3.4880000000000004</v>
      </c>
      <c r="DI21">
        <f>AD21</f>
        <v>9.48</v>
      </c>
      <c r="DJ21">
        <f>EtalonRes!AB21</f>
        <v>9.48</v>
      </c>
      <c r="DK21">
        <f>Source!BA40</f>
        <v>1</v>
      </c>
      <c r="DL21" t="s">
        <v>6</v>
      </c>
      <c r="DM21">
        <v>0</v>
      </c>
      <c r="DN21" t="s">
        <v>6</v>
      </c>
      <c r="DO21">
        <v>0</v>
      </c>
      <c r="GQ21">
        <v>-1</v>
      </c>
      <c r="GR21">
        <v>-1</v>
      </c>
    </row>
    <row r="22" spans="1:200" x14ac:dyDescent="0.2">
      <c r="A22">
        <f>ROW(Source!A40)</f>
        <v>40</v>
      </c>
      <c r="B22">
        <v>86295183</v>
      </c>
      <c r="C22">
        <v>86295504</v>
      </c>
      <c r="D22">
        <v>121548</v>
      </c>
      <c r="E22">
        <v>1</v>
      </c>
      <c r="F22">
        <v>1</v>
      </c>
      <c r="G22">
        <v>1</v>
      </c>
      <c r="H22">
        <v>1</v>
      </c>
      <c r="I22" t="s">
        <v>39</v>
      </c>
      <c r="J22" t="s">
        <v>6</v>
      </c>
      <c r="K22" t="s">
        <v>922</v>
      </c>
      <c r="L22">
        <v>608254</v>
      </c>
      <c r="N22">
        <v>1013</v>
      </c>
      <c r="O22" t="s">
        <v>923</v>
      </c>
      <c r="P22" t="s">
        <v>923</v>
      </c>
      <c r="Q22">
        <v>1</v>
      </c>
      <c r="W22">
        <v>0</v>
      </c>
      <c r="X22">
        <v>-185737400</v>
      </c>
      <c r="Y22">
        <f t="shared" si="4"/>
        <v>14.17</v>
      </c>
      <c r="AA22">
        <v>0</v>
      </c>
      <c r="AB22">
        <v>0</v>
      </c>
      <c r="AC22">
        <v>0</v>
      </c>
      <c r="AD22">
        <v>0</v>
      </c>
      <c r="AE22">
        <v>0</v>
      </c>
      <c r="AF22">
        <v>0</v>
      </c>
      <c r="AG22">
        <v>0</v>
      </c>
      <c r="AH22">
        <v>0</v>
      </c>
      <c r="AI22">
        <v>1</v>
      </c>
      <c r="AJ22">
        <v>1</v>
      </c>
      <c r="AK22">
        <v>1</v>
      </c>
      <c r="AL22">
        <v>1</v>
      </c>
      <c r="AM22">
        <v>0</v>
      </c>
      <c r="AN22">
        <v>0</v>
      </c>
      <c r="AO22">
        <v>1</v>
      </c>
      <c r="AP22">
        <v>0</v>
      </c>
      <c r="AQ22">
        <v>0</v>
      </c>
      <c r="AR22">
        <v>0</v>
      </c>
      <c r="AS22" t="s">
        <v>6</v>
      </c>
      <c r="AT22">
        <v>14.17</v>
      </c>
      <c r="AU22" t="s">
        <v>6</v>
      </c>
      <c r="AV22">
        <v>2</v>
      </c>
      <c r="AW22">
        <v>2</v>
      </c>
      <c r="AX22">
        <v>86295515</v>
      </c>
      <c r="AY22">
        <v>1</v>
      </c>
      <c r="AZ22">
        <v>0</v>
      </c>
      <c r="BA22">
        <v>22</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CV22">
        <v>0</v>
      </c>
      <c r="CW22">
        <v>0</v>
      </c>
      <c r="CX22">
        <f>ROUND(Y22*Source!I40,9)</f>
        <v>0.35425000000000001</v>
      </c>
      <c r="CY22">
        <f>AD22</f>
        <v>0</v>
      </c>
      <c r="CZ22">
        <f>AH22</f>
        <v>0</v>
      </c>
      <c r="DA22">
        <f>AL22</f>
        <v>1</v>
      </c>
      <c r="DB22">
        <f t="shared" si="5"/>
        <v>0</v>
      </c>
      <c r="DC22">
        <f t="shared" si="6"/>
        <v>0</v>
      </c>
      <c r="DD22" t="s">
        <v>6</v>
      </c>
      <c r="DE22" t="s">
        <v>6</v>
      </c>
      <c r="DF22">
        <f t="shared" si="8"/>
        <v>0</v>
      </c>
      <c r="DG22">
        <f t="shared" si="7"/>
        <v>0</v>
      </c>
      <c r="DH22">
        <f>Source!I40*SmtRes!Y22</f>
        <v>0.35425000000000001</v>
      </c>
      <c r="DI22">
        <f>AD22</f>
        <v>0</v>
      </c>
      <c r="DJ22">
        <f>EtalonRes!AB22</f>
        <v>0</v>
      </c>
      <c r="DK22">
        <f>Source!BA40</f>
        <v>1</v>
      </c>
      <c r="DL22" t="s">
        <v>6</v>
      </c>
      <c r="DM22">
        <v>0</v>
      </c>
      <c r="DN22" t="s">
        <v>6</v>
      </c>
      <c r="DO22">
        <v>0</v>
      </c>
      <c r="GQ22">
        <v>-1</v>
      </c>
      <c r="GR22">
        <v>-1</v>
      </c>
    </row>
    <row r="23" spans="1:200" x14ac:dyDescent="0.2">
      <c r="A23">
        <f>ROW(Source!A40)</f>
        <v>40</v>
      </c>
      <c r="B23">
        <v>86295183</v>
      </c>
      <c r="C23">
        <v>86295504</v>
      </c>
      <c r="D23">
        <v>27439499</v>
      </c>
      <c r="E23">
        <v>1</v>
      </c>
      <c r="F23">
        <v>1</v>
      </c>
      <c r="G23">
        <v>1</v>
      </c>
      <c r="H23">
        <v>2</v>
      </c>
      <c r="I23" t="s">
        <v>930</v>
      </c>
      <c r="J23" t="s">
        <v>931</v>
      </c>
      <c r="K23" t="s">
        <v>932</v>
      </c>
      <c r="L23">
        <v>1368</v>
      </c>
      <c r="N23">
        <v>1011</v>
      </c>
      <c r="O23" t="s">
        <v>927</v>
      </c>
      <c r="P23" t="s">
        <v>927</v>
      </c>
      <c r="Q23">
        <v>1</v>
      </c>
      <c r="W23">
        <v>0</v>
      </c>
      <c r="X23">
        <v>1890856440</v>
      </c>
      <c r="Y23">
        <f t="shared" si="4"/>
        <v>14.17</v>
      </c>
      <c r="AA23">
        <v>0</v>
      </c>
      <c r="AB23">
        <v>112.67</v>
      </c>
      <c r="AC23">
        <v>13.61</v>
      </c>
      <c r="AD23">
        <v>0</v>
      </c>
      <c r="AE23">
        <v>0</v>
      </c>
      <c r="AF23">
        <v>112.67</v>
      </c>
      <c r="AG23">
        <v>13.61</v>
      </c>
      <c r="AH23">
        <v>0</v>
      </c>
      <c r="AI23">
        <v>1</v>
      </c>
      <c r="AJ23">
        <v>1</v>
      </c>
      <c r="AK23">
        <v>1</v>
      </c>
      <c r="AL23">
        <v>1</v>
      </c>
      <c r="AM23">
        <v>0</v>
      </c>
      <c r="AN23">
        <v>0</v>
      </c>
      <c r="AO23">
        <v>1</v>
      </c>
      <c r="AP23">
        <v>0</v>
      </c>
      <c r="AQ23">
        <v>0</v>
      </c>
      <c r="AR23">
        <v>0</v>
      </c>
      <c r="AS23" t="s">
        <v>6</v>
      </c>
      <c r="AT23">
        <v>14.17</v>
      </c>
      <c r="AU23" t="s">
        <v>6</v>
      </c>
      <c r="AV23">
        <v>0</v>
      </c>
      <c r="AW23">
        <v>2</v>
      </c>
      <c r="AX23">
        <v>86295516</v>
      </c>
      <c r="AY23">
        <v>1</v>
      </c>
      <c r="AZ23">
        <v>0</v>
      </c>
      <c r="BA23">
        <v>23</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CV23">
        <v>0</v>
      </c>
      <c r="CW23">
        <f>ROUND(Y23*Source!I40*DO23,9)</f>
        <v>0</v>
      </c>
      <c r="CX23">
        <f>ROUND(Y23*Source!I40,9)</f>
        <v>0.35425000000000001</v>
      </c>
      <c r="CY23">
        <f>AB23</f>
        <v>112.67</v>
      </c>
      <c r="CZ23">
        <f>AF23</f>
        <v>112.67</v>
      </c>
      <c r="DA23">
        <f>AJ23</f>
        <v>1</v>
      </c>
      <c r="DB23">
        <f t="shared" si="5"/>
        <v>1596.53</v>
      </c>
      <c r="DC23">
        <f t="shared" si="6"/>
        <v>192.85</v>
      </c>
      <c r="DD23" t="s">
        <v>6</v>
      </c>
      <c r="DE23" t="s">
        <v>6</v>
      </c>
      <c r="DF23">
        <f t="shared" si="8"/>
        <v>0</v>
      </c>
      <c r="DG23">
        <f t="shared" si="7"/>
        <v>40</v>
      </c>
      <c r="DH23">
        <f>Source!I40*SmtRes!Y23</f>
        <v>0.35425000000000001</v>
      </c>
      <c r="DI23">
        <f>AB23</f>
        <v>112.67</v>
      </c>
      <c r="DJ23">
        <f>EtalonRes!Z23</f>
        <v>112.67</v>
      </c>
      <c r="DK23">
        <f>Source!BB40</f>
        <v>1</v>
      </c>
      <c r="DL23" t="s">
        <v>6</v>
      </c>
      <c r="DM23">
        <v>0</v>
      </c>
      <c r="DN23" t="s">
        <v>6</v>
      </c>
      <c r="DO23">
        <v>0</v>
      </c>
      <c r="GQ23">
        <v>-1</v>
      </c>
      <c r="GR23">
        <v>-1</v>
      </c>
    </row>
    <row r="24" spans="1:200" x14ac:dyDescent="0.2">
      <c r="A24">
        <f>ROW(Source!A40)</f>
        <v>40</v>
      </c>
      <c r="B24">
        <v>86295183</v>
      </c>
      <c r="C24">
        <v>86295504</v>
      </c>
      <c r="D24">
        <v>27440039</v>
      </c>
      <c r="E24">
        <v>1</v>
      </c>
      <c r="F24">
        <v>1</v>
      </c>
      <c r="G24">
        <v>1</v>
      </c>
      <c r="H24">
        <v>2</v>
      </c>
      <c r="I24" t="s">
        <v>933</v>
      </c>
      <c r="J24" t="s">
        <v>934</v>
      </c>
      <c r="K24" t="s">
        <v>935</v>
      </c>
      <c r="L24">
        <v>1368</v>
      </c>
      <c r="N24">
        <v>1011</v>
      </c>
      <c r="O24" t="s">
        <v>927</v>
      </c>
      <c r="P24" t="s">
        <v>927</v>
      </c>
      <c r="Q24">
        <v>1</v>
      </c>
      <c r="W24">
        <v>0</v>
      </c>
      <c r="X24">
        <v>389347920</v>
      </c>
      <c r="Y24">
        <f t="shared" si="4"/>
        <v>88.74</v>
      </c>
      <c r="AA24">
        <v>0</v>
      </c>
      <c r="AB24">
        <v>1.83</v>
      </c>
      <c r="AC24">
        <v>0</v>
      </c>
      <c r="AD24">
        <v>0</v>
      </c>
      <c r="AE24">
        <v>0</v>
      </c>
      <c r="AF24">
        <v>1.83</v>
      </c>
      <c r="AG24">
        <v>0</v>
      </c>
      <c r="AH24">
        <v>0</v>
      </c>
      <c r="AI24">
        <v>1</v>
      </c>
      <c r="AJ24">
        <v>1</v>
      </c>
      <c r="AK24">
        <v>1</v>
      </c>
      <c r="AL24">
        <v>1</v>
      </c>
      <c r="AM24">
        <v>0</v>
      </c>
      <c r="AN24">
        <v>0</v>
      </c>
      <c r="AO24">
        <v>1</v>
      </c>
      <c r="AP24">
        <v>0</v>
      </c>
      <c r="AQ24">
        <v>0</v>
      </c>
      <c r="AR24">
        <v>0</v>
      </c>
      <c r="AS24" t="s">
        <v>6</v>
      </c>
      <c r="AT24">
        <v>88.74</v>
      </c>
      <c r="AU24" t="s">
        <v>6</v>
      </c>
      <c r="AV24">
        <v>0</v>
      </c>
      <c r="AW24">
        <v>2</v>
      </c>
      <c r="AX24">
        <v>86295517</v>
      </c>
      <c r="AY24">
        <v>1</v>
      </c>
      <c r="AZ24">
        <v>0</v>
      </c>
      <c r="BA24">
        <v>24</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CV24">
        <v>0</v>
      </c>
      <c r="CW24">
        <f>ROUND(Y24*Source!I40*DO24,9)</f>
        <v>0</v>
      </c>
      <c r="CX24">
        <f>ROUND(Y24*Source!I40,9)</f>
        <v>2.2185000000000001</v>
      </c>
      <c r="CY24">
        <f>AB24</f>
        <v>1.83</v>
      </c>
      <c r="CZ24">
        <f>AF24</f>
        <v>1.83</v>
      </c>
      <c r="DA24">
        <f>AJ24</f>
        <v>1</v>
      </c>
      <c r="DB24">
        <f t="shared" si="5"/>
        <v>162.38999999999999</v>
      </c>
      <c r="DC24">
        <f t="shared" si="6"/>
        <v>0</v>
      </c>
      <c r="DD24" t="s">
        <v>6</v>
      </c>
      <c r="DE24" t="s">
        <v>6</v>
      </c>
      <c r="DF24">
        <f t="shared" si="8"/>
        <v>0</v>
      </c>
      <c r="DG24">
        <f t="shared" si="7"/>
        <v>4</v>
      </c>
      <c r="DH24">
        <f>Source!I40*SmtRes!Y24</f>
        <v>2.2185000000000001</v>
      </c>
      <c r="DI24">
        <f>AB24</f>
        <v>1.83</v>
      </c>
      <c r="DJ24">
        <f>EtalonRes!Z24</f>
        <v>1.83</v>
      </c>
      <c r="DK24">
        <f>Source!BB40</f>
        <v>1</v>
      </c>
      <c r="DL24" t="s">
        <v>6</v>
      </c>
      <c r="DM24">
        <v>0</v>
      </c>
      <c r="DN24" t="s">
        <v>6</v>
      </c>
      <c r="DO24">
        <v>0</v>
      </c>
      <c r="GQ24">
        <v>-1</v>
      </c>
      <c r="GR24">
        <v>-1</v>
      </c>
    </row>
    <row r="25" spans="1:200" x14ac:dyDescent="0.2">
      <c r="A25">
        <f>ROW(Source!A40)</f>
        <v>40</v>
      </c>
      <c r="B25">
        <v>86295183</v>
      </c>
      <c r="C25">
        <v>86295504</v>
      </c>
      <c r="D25">
        <v>27441327</v>
      </c>
      <c r="E25">
        <v>1</v>
      </c>
      <c r="F25">
        <v>1</v>
      </c>
      <c r="G25">
        <v>1</v>
      </c>
      <c r="H25">
        <v>2</v>
      </c>
      <c r="I25" t="s">
        <v>936</v>
      </c>
      <c r="J25" t="s">
        <v>937</v>
      </c>
      <c r="K25" t="s">
        <v>938</v>
      </c>
      <c r="L25">
        <v>1368</v>
      </c>
      <c r="N25">
        <v>1011</v>
      </c>
      <c r="O25" t="s">
        <v>927</v>
      </c>
      <c r="P25" t="s">
        <v>927</v>
      </c>
      <c r="Q25">
        <v>1</v>
      </c>
      <c r="W25">
        <v>0</v>
      </c>
      <c r="X25">
        <v>-1583389094</v>
      </c>
      <c r="Y25">
        <f t="shared" si="4"/>
        <v>1.57</v>
      </c>
      <c r="AA25">
        <v>0</v>
      </c>
      <c r="AB25">
        <v>93.37</v>
      </c>
      <c r="AC25">
        <v>11.69</v>
      </c>
      <c r="AD25">
        <v>0</v>
      </c>
      <c r="AE25">
        <v>0</v>
      </c>
      <c r="AF25">
        <v>93.37</v>
      </c>
      <c r="AG25">
        <v>11.69</v>
      </c>
      <c r="AH25">
        <v>0</v>
      </c>
      <c r="AI25">
        <v>1</v>
      </c>
      <c r="AJ25">
        <v>1</v>
      </c>
      <c r="AK25">
        <v>1</v>
      </c>
      <c r="AL25">
        <v>1</v>
      </c>
      <c r="AM25">
        <v>0</v>
      </c>
      <c r="AN25">
        <v>0</v>
      </c>
      <c r="AO25">
        <v>1</v>
      </c>
      <c r="AP25">
        <v>0</v>
      </c>
      <c r="AQ25">
        <v>0</v>
      </c>
      <c r="AR25">
        <v>0</v>
      </c>
      <c r="AS25" t="s">
        <v>6</v>
      </c>
      <c r="AT25">
        <v>1.57</v>
      </c>
      <c r="AU25" t="s">
        <v>6</v>
      </c>
      <c r="AV25">
        <v>0</v>
      </c>
      <c r="AW25">
        <v>2</v>
      </c>
      <c r="AX25">
        <v>86295518</v>
      </c>
      <c r="AY25">
        <v>1</v>
      </c>
      <c r="AZ25">
        <v>0</v>
      </c>
      <c r="BA25">
        <v>25</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CV25">
        <v>0</v>
      </c>
      <c r="CW25">
        <f>ROUND(Y25*Source!I40*DO25,9)</f>
        <v>0</v>
      </c>
      <c r="CX25">
        <f>ROUND(Y25*Source!I40,9)</f>
        <v>3.925E-2</v>
      </c>
      <c r="CY25">
        <f>AB25</f>
        <v>93.37</v>
      </c>
      <c r="CZ25">
        <f>AF25</f>
        <v>93.37</v>
      </c>
      <c r="DA25">
        <f>AJ25</f>
        <v>1</v>
      </c>
      <c r="DB25">
        <f t="shared" si="5"/>
        <v>146.59</v>
      </c>
      <c r="DC25">
        <f t="shared" si="6"/>
        <v>18.350000000000001</v>
      </c>
      <c r="DD25" t="s">
        <v>6</v>
      </c>
      <c r="DE25" t="s">
        <v>6</v>
      </c>
      <c r="DF25">
        <f t="shared" si="8"/>
        <v>0</v>
      </c>
      <c r="DG25">
        <f t="shared" si="7"/>
        <v>4</v>
      </c>
      <c r="DH25">
        <f>Source!I40*SmtRes!Y25</f>
        <v>3.9250000000000007E-2</v>
      </c>
      <c r="DI25">
        <f>AB25</f>
        <v>93.37</v>
      </c>
      <c r="DJ25">
        <f>EtalonRes!Z25</f>
        <v>93.37</v>
      </c>
      <c r="DK25">
        <f>Source!BB40</f>
        <v>1</v>
      </c>
      <c r="DL25" t="s">
        <v>6</v>
      </c>
      <c r="DM25">
        <v>0</v>
      </c>
      <c r="DN25" t="s">
        <v>6</v>
      </c>
      <c r="DO25">
        <v>0</v>
      </c>
      <c r="GQ25">
        <v>-1</v>
      </c>
      <c r="GR25">
        <v>-1</v>
      </c>
    </row>
    <row r="26" spans="1:200" x14ac:dyDescent="0.2">
      <c r="A26">
        <f>ROW(Source!A40)</f>
        <v>40</v>
      </c>
      <c r="B26">
        <v>86295183</v>
      </c>
      <c r="C26">
        <v>86295504</v>
      </c>
      <c r="D26">
        <v>27378580</v>
      </c>
      <c r="E26">
        <v>1</v>
      </c>
      <c r="F26">
        <v>1</v>
      </c>
      <c r="G26">
        <v>1</v>
      </c>
      <c r="H26">
        <v>3</v>
      </c>
      <c r="I26" t="s">
        <v>61</v>
      </c>
      <c r="J26" t="s">
        <v>64</v>
      </c>
      <c r="K26" t="s">
        <v>62</v>
      </c>
      <c r="L26">
        <v>1348</v>
      </c>
      <c r="N26">
        <v>1009</v>
      </c>
      <c r="O26" t="s">
        <v>63</v>
      </c>
      <c r="P26" t="s">
        <v>63</v>
      </c>
      <c r="Q26">
        <v>1000</v>
      </c>
      <c r="W26">
        <v>0</v>
      </c>
      <c r="X26">
        <v>2105756975</v>
      </c>
      <c r="Y26">
        <f t="shared" si="4"/>
        <v>2.0000000000000001E-4</v>
      </c>
      <c r="AA26">
        <v>8475</v>
      </c>
      <c r="AB26">
        <v>0</v>
      </c>
      <c r="AC26">
        <v>0</v>
      </c>
      <c r="AD26">
        <v>0</v>
      </c>
      <c r="AE26">
        <v>8475</v>
      </c>
      <c r="AF26">
        <v>0</v>
      </c>
      <c r="AG26">
        <v>0</v>
      </c>
      <c r="AH26">
        <v>0</v>
      </c>
      <c r="AI26">
        <v>1</v>
      </c>
      <c r="AJ26">
        <v>1</v>
      </c>
      <c r="AK26">
        <v>1</v>
      </c>
      <c r="AL26">
        <v>1</v>
      </c>
      <c r="AM26">
        <v>0</v>
      </c>
      <c r="AN26">
        <v>0</v>
      </c>
      <c r="AO26">
        <v>0</v>
      </c>
      <c r="AP26">
        <v>1</v>
      </c>
      <c r="AQ26">
        <v>0</v>
      </c>
      <c r="AR26">
        <v>0</v>
      </c>
      <c r="AS26" t="s">
        <v>6</v>
      </c>
      <c r="AT26">
        <v>2.0000000000000001E-4</v>
      </c>
      <c r="AU26" t="s">
        <v>6</v>
      </c>
      <c r="AV26">
        <v>0</v>
      </c>
      <c r="AW26">
        <v>1</v>
      </c>
      <c r="AX26">
        <v>-1</v>
      </c>
      <c r="AY26">
        <v>0</v>
      </c>
      <c r="AZ26">
        <v>0</v>
      </c>
      <c r="BA26" t="s">
        <v>6</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CV26">
        <v>0</v>
      </c>
      <c r="CW26">
        <v>0</v>
      </c>
      <c r="CX26">
        <f>ROUND(Y26*Source!I40,9)</f>
        <v>5.0000000000000004E-6</v>
      </c>
      <c r="CY26">
        <f>AA26</f>
        <v>8475</v>
      </c>
      <c r="CZ26">
        <f>AE26</f>
        <v>8475</v>
      </c>
      <c r="DA26">
        <f>AI26</f>
        <v>1</v>
      </c>
      <c r="DB26">
        <f t="shared" si="5"/>
        <v>1.7</v>
      </c>
      <c r="DC26">
        <f t="shared" si="6"/>
        <v>0</v>
      </c>
      <c r="DD26" t="s">
        <v>6</v>
      </c>
      <c r="DE26" t="s">
        <v>6</v>
      </c>
      <c r="DF26">
        <f t="shared" si="8"/>
        <v>0</v>
      </c>
      <c r="DG26">
        <f t="shared" si="7"/>
        <v>0</v>
      </c>
      <c r="DH26">
        <f>Source!I40*SmtRes!Y26</f>
        <v>5.0000000000000004E-6</v>
      </c>
      <c r="DI26">
        <f>AA26</f>
        <v>8475</v>
      </c>
      <c r="DJ26">
        <f>DF26</f>
        <v>0</v>
      </c>
      <c r="DK26">
        <f>Source!BC40</f>
        <v>1</v>
      </c>
      <c r="DL26" t="s">
        <v>6</v>
      </c>
      <c r="DM26">
        <v>0</v>
      </c>
      <c r="DN26" t="s">
        <v>6</v>
      </c>
      <c r="DO26">
        <v>0</v>
      </c>
      <c r="GP26">
        <v>1</v>
      </c>
      <c r="GQ26">
        <v>-1</v>
      </c>
      <c r="GR26">
        <v>-1</v>
      </c>
    </row>
    <row r="27" spans="1:200" x14ac:dyDescent="0.2">
      <c r="A27">
        <f>ROW(Source!A40)</f>
        <v>40</v>
      </c>
      <c r="B27">
        <v>86295183</v>
      </c>
      <c r="C27">
        <v>86295504</v>
      </c>
      <c r="D27">
        <v>27379628</v>
      </c>
      <c r="E27">
        <v>1</v>
      </c>
      <c r="F27">
        <v>1</v>
      </c>
      <c r="G27">
        <v>1</v>
      </c>
      <c r="H27">
        <v>3</v>
      </c>
      <c r="I27" t="s">
        <v>67</v>
      </c>
      <c r="J27" t="s">
        <v>69</v>
      </c>
      <c r="K27" t="s">
        <v>68</v>
      </c>
      <c r="L27">
        <v>1339</v>
      </c>
      <c r="N27">
        <v>1007</v>
      </c>
      <c r="O27" t="s">
        <v>32</v>
      </c>
      <c r="P27" t="s">
        <v>32</v>
      </c>
      <c r="Q27">
        <v>1</v>
      </c>
      <c r="W27">
        <v>0</v>
      </c>
      <c r="X27">
        <v>-1086851567</v>
      </c>
      <c r="Y27">
        <f t="shared" si="4"/>
        <v>0.4</v>
      </c>
      <c r="AA27">
        <v>1980</v>
      </c>
      <c r="AB27">
        <v>0</v>
      </c>
      <c r="AC27">
        <v>0</v>
      </c>
      <c r="AD27">
        <v>0</v>
      </c>
      <c r="AE27">
        <v>1980</v>
      </c>
      <c r="AF27">
        <v>0</v>
      </c>
      <c r="AG27">
        <v>0</v>
      </c>
      <c r="AH27">
        <v>0</v>
      </c>
      <c r="AI27">
        <v>1</v>
      </c>
      <c r="AJ27">
        <v>1</v>
      </c>
      <c r="AK27">
        <v>1</v>
      </c>
      <c r="AL27">
        <v>1</v>
      </c>
      <c r="AM27">
        <v>0</v>
      </c>
      <c r="AN27">
        <v>0</v>
      </c>
      <c r="AO27">
        <v>0</v>
      </c>
      <c r="AP27">
        <v>1</v>
      </c>
      <c r="AQ27">
        <v>0</v>
      </c>
      <c r="AR27">
        <v>0</v>
      </c>
      <c r="AS27" t="s">
        <v>6</v>
      </c>
      <c r="AT27">
        <v>0.4</v>
      </c>
      <c r="AU27" t="s">
        <v>6</v>
      </c>
      <c r="AV27">
        <v>0</v>
      </c>
      <c r="AW27">
        <v>1</v>
      </c>
      <c r="AX27">
        <v>-1</v>
      </c>
      <c r="AY27">
        <v>0</v>
      </c>
      <c r="AZ27">
        <v>0</v>
      </c>
      <c r="BA27" t="s">
        <v>6</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CV27">
        <v>0</v>
      </c>
      <c r="CW27">
        <v>0</v>
      </c>
      <c r="CX27">
        <f>ROUND(Y27*Source!I40,9)</f>
        <v>0.01</v>
      </c>
      <c r="CY27">
        <f>AA27</f>
        <v>1980</v>
      </c>
      <c r="CZ27">
        <f>AE27</f>
        <v>1980</v>
      </c>
      <c r="DA27">
        <f>AI27</f>
        <v>1</v>
      </c>
      <c r="DB27">
        <f t="shared" si="5"/>
        <v>792</v>
      </c>
      <c r="DC27">
        <f t="shared" si="6"/>
        <v>0</v>
      </c>
      <c r="DD27" t="s">
        <v>6</v>
      </c>
      <c r="DE27" t="s">
        <v>6</v>
      </c>
      <c r="DF27">
        <f t="shared" si="8"/>
        <v>20</v>
      </c>
      <c r="DG27">
        <f t="shared" si="7"/>
        <v>0</v>
      </c>
      <c r="DH27">
        <f>Source!I40*SmtRes!Y27</f>
        <v>1.0000000000000002E-2</v>
      </c>
      <c r="DI27">
        <f>AA27</f>
        <v>1980</v>
      </c>
      <c r="DJ27">
        <f>DF27</f>
        <v>20</v>
      </c>
      <c r="DK27">
        <f>Source!BC40</f>
        <v>1</v>
      </c>
      <c r="DL27" t="s">
        <v>6</v>
      </c>
      <c r="DM27">
        <v>0</v>
      </c>
      <c r="DN27" t="s">
        <v>6</v>
      </c>
      <c r="DO27">
        <v>0</v>
      </c>
      <c r="GP27">
        <v>1</v>
      </c>
      <c r="GQ27">
        <v>-1</v>
      </c>
      <c r="GR27">
        <v>-1</v>
      </c>
    </row>
    <row r="28" spans="1:200" x14ac:dyDescent="0.2">
      <c r="A28">
        <f>ROW(Source!A40)</f>
        <v>40</v>
      </c>
      <c r="B28">
        <v>86295183</v>
      </c>
      <c r="C28">
        <v>86295504</v>
      </c>
      <c r="D28">
        <v>69408586</v>
      </c>
      <c r="E28">
        <v>1</v>
      </c>
      <c r="F28">
        <v>1</v>
      </c>
      <c r="G28">
        <v>1</v>
      </c>
      <c r="H28">
        <v>3</v>
      </c>
      <c r="I28" t="s">
        <v>72</v>
      </c>
      <c r="J28" t="s">
        <v>74</v>
      </c>
      <c r="K28" t="s">
        <v>73</v>
      </c>
      <c r="L28">
        <v>1339</v>
      </c>
      <c r="N28">
        <v>1007</v>
      </c>
      <c r="O28" t="s">
        <v>32</v>
      </c>
      <c r="P28" t="s">
        <v>32</v>
      </c>
      <c r="Q28">
        <v>1</v>
      </c>
      <c r="W28">
        <v>0</v>
      </c>
      <c r="X28">
        <v>907176927</v>
      </c>
      <c r="Y28">
        <f t="shared" si="4"/>
        <v>81.599999999999994</v>
      </c>
      <c r="AA28">
        <v>878.79</v>
      </c>
      <c r="AB28">
        <v>0</v>
      </c>
      <c r="AC28">
        <v>0</v>
      </c>
      <c r="AD28">
        <v>0</v>
      </c>
      <c r="AE28">
        <v>878.79</v>
      </c>
      <c r="AF28">
        <v>0</v>
      </c>
      <c r="AG28">
        <v>0</v>
      </c>
      <c r="AH28">
        <v>0</v>
      </c>
      <c r="AI28">
        <v>1</v>
      </c>
      <c r="AJ28">
        <v>1</v>
      </c>
      <c r="AK28">
        <v>1</v>
      </c>
      <c r="AL28">
        <v>1</v>
      </c>
      <c r="AM28">
        <v>0</v>
      </c>
      <c r="AN28">
        <v>0</v>
      </c>
      <c r="AO28">
        <v>0</v>
      </c>
      <c r="AP28">
        <v>1</v>
      </c>
      <c r="AQ28">
        <v>0</v>
      </c>
      <c r="AR28">
        <v>0</v>
      </c>
      <c r="AS28" t="s">
        <v>6</v>
      </c>
      <c r="AT28">
        <v>81.599999999999994</v>
      </c>
      <c r="AU28" t="s">
        <v>6</v>
      </c>
      <c r="AV28">
        <v>0</v>
      </c>
      <c r="AW28">
        <v>1</v>
      </c>
      <c r="AX28">
        <v>-1</v>
      </c>
      <c r="AY28">
        <v>0</v>
      </c>
      <c r="AZ28">
        <v>0</v>
      </c>
      <c r="BA28" t="s">
        <v>6</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CV28">
        <v>0</v>
      </c>
      <c r="CW28">
        <v>0</v>
      </c>
      <c r="CX28">
        <f>ROUND(Y28*Source!I40,9)</f>
        <v>2.04</v>
      </c>
      <c r="CY28">
        <f>AA28</f>
        <v>878.79</v>
      </c>
      <c r="CZ28">
        <f>AE28</f>
        <v>878.79</v>
      </c>
      <c r="DA28">
        <f>AI28</f>
        <v>1</v>
      </c>
      <c r="DB28">
        <f t="shared" si="5"/>
        <v>71709.259999999995</v>
      </c>
      <c r="DC28">
        <f t="shared" si="6"/>
        <v>0</v>
      </c>
      <c r="DD28" t="s">
        <v>6</v>
      </c>
      <c r="DE28" t="s">
        <v>6</v>
      </c>
      <c r="DF28">
        <f t="shared" si="8"/>
        <v>1793</v>
      </c>
      <c r="DG28">
        <f t="shared" si="7"/>
        <v>0</v>
      </c>
      <c r="DH28">
        <f>Source!I40*SmtRes!Y28</f>
        <v>2.04</v>
      </c>
      <c r="DI28">
        <f>AA28</f>
        <v>878.79</v>
      </c>
      <c r="DJ28">
        <f>DF28</f>
        <v>1793</v>
      </c>
      <c r="DK28">
        <f>Source!BC40</f>
        <v>1</v>
      </c>
      <c r="DL28" t="s">
        <v>6</v>
      </c>
      <c r="DM28">
        <v>0</v>
      </c>
      <c r="DN28" t="s">
        <v>6</v>
      </c>
      <c r="DO28">
        <v>0</v>
      </c>
      <c r="GP28">
        <v>1</v>
      </c>
      <c r="GQ28">
        <v>-1</v>
      </c>
      <c r="GR28">
        <v>-1</v>
      </c>
    </row>
    <row r="29" spans="1:200" x14ac:dyDescent="0.2">
      <c r="A29">
        <f>ROW(Source!A40)</f>
        <v>40</v>
      </c>
      <c r="B29">
        <v>86295183</v>
      </c>
      <c r="C29">
        <v>86295504</v>
      </c>
      <c r="D29">
        <v>69408521</v>
      </c>
      <c r="E29">
        <v>1</v>
      </c>
      <c r="F29">
        <v>1</v>
      </c>
      <c r="G29">
        <v>1</v>
      </c>
      <c r="H29">
        <v>3</v>
      </c>
      <c r="I29" t="s">
        <v>77</v>
      </c>
      <c r="J29" t="s">
        <v>79</v>
      </c>
      <c r="K29" t="s">
        <v>78</v>
      </c>
      <c r="L29">
        <v>1339</v>
      </c>
      <c r="N29">
        <v>1007</v>
      </c>
      <c r="O29" t="s">
        <v>32</v>
      </c>
      <c r="P29" t="s">
        <v>32</v>
      </c>
      <c r="Q29">
        <v>1</v>
      </c>
      <c r="W29">
        <v>0</v>
      </c>
      <c r="X29">
        <v>-109156004</v>
      </c>
      <c r="Y29">
        <f t="shared" si="4"/>
        <v>19.600000000000001</v>
      </c>
      <c r="AA29">
        <v>832.88</v>
      </c>
      <c r="AB29">
        <v>0</v>
      </c>
      <c r="AC29">
        <v>0</v>
      </c>
      <c r="AD29">
        <v>0</v>
      </c>
      <c r="AE29">
        <v>832.88</v>
      </c>
      <c r="AF29">
        <v>0</v>
      </c>
      <c r="AG29">
        <v>0</v>
      </c>
      <c r="AH29">
        <v>0</v>
      </c>
      <c r="AI29">
        <v>1</v>
      </c>
      <c r="AJ29">
        <v>1</v>
      </c>
      <c r="AK29">
        <v>1</v>
      </c>
      <c r="AL29">
        <v>1</v>
      </c>
      <c r="AM29">
        <v>0</v>
      </c>
      <c r="AN29">
        <v>0</v>
      </c>
      <c r="AO29">
        <v>0</v>
      </c>
      <c r="AP29">
        <v>1</v>
      </c>
      <c r="AQ29">
        <v>0</v>
      </c>
      <c r="AR29">
        <v>0</v>
      </c>
      <c r="AS29" t="s">
        <v>6</v>
      </c>
      <c r="AT29">
        <v>19.600000000000001</v>
      </c>
      <c r="AU29" t="s">
        <v>6</v>
      </c>
      <c r="AV29">
        <v>0</v>
      </c>
      <c r="AW29">
        <v>1</v>
      </c>
      <c r="AX29">
        <v>-1</v>
      </c>
      <c r="AY29">
        <v>0</v>
      </c>
      <c r="AZ29">
        <v>0</v>
      </c>
      <c r="BA29" t="s">
        <v>6</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CV29">
        <v>0</v>
      </c>
      <c r="CW29">
        <v>0</v>
      </c>
      <c r="CX29">
        <f>ROUND(Y29*Source!I40,9)</f>
        <v>0.49</v>
      </c>
      <c r="CY29">
        <f>AA29</f>
        <v>832.88</v>
      </c>
      <c r="CZ29">
        <f>AE29</f>
        <v>832.88</v>
      </c>
      <c r="DA29">
        <f>AI29</f>
        <v>1</v>
      </c>
      <c r="DB29">
        <f t="shared" si="5"/>
        <v>16324.45</v>
      </c>
      <c r="DC29">
        <f t="shared" si="6"/>
        <v>0</v>
      </c>
      <c r="DD29" t="s">
        <v>6</v>
      </c>
      <c r="DE29" t="s">
        <v>6</v>
      </c>
      <c r="DF29">
        <f t="shared" si="8"/>
        <v>408</v>
      </c>
      <c r="DG29">
        <f t="shared" si="7"/>
        <v>0</v>
      </c>
      <c r="DH29">
        <f>Source!I40*SmtRes!Y29</f>
        <v>0.49000000000000005</v>
      </c>
      <c r="DI29">
        <f>AA29</f>
        <v>832.88</v>
      </c>
      <c r="DJ29">
        <f>DF29</f>
        <v>408</v>
      </c>
      <c r="DK29">
        <f>Source!BC40</f>
        <v>1</v>
      </c>
      <c r="DL29" t="s">
        <v>6</v>
      </c>
      <c r="DM29">
        <v>0</v>
      </c>
      <c r="DN29" t="s">
        <v>6</v>
      </c>
      <c r="DO29">
        <v>0</v>
      </c>
      <c r="GP29">
        <v>1</v>
      </c>
      <c r="GQ29">
        <v>-1</v>
      </c>
      <c r="GR29">
        <v>-1</v>
      </c>
    </row>
    <row r="30" spans="1:200" x14ac:dyDescent="0.2">
      <c r="A30">
        <f>ROW(Source!A41)</f>
        <v>41</v>
      </c>
      <c r="B30">
        <v>86295184</v>
      </c>
      <c r="C30">
        <v>86295504</v>
      </c>
      <c r="D30">
        <v>27493087</v>
      </c>
      <c r="E30">
        <v>1</v>
      </c>
      <c r="F30">
        <v>1</v>
      </c>
      <c r="G30">
        <v>1</v>
      </c>
      <c r="H30">
        <v>1</v>
      </c>
      <c r="I30" t="s">
        <v>928</v>
      </c>
      <c r="J30" t="s">
        <v>6</v>
      </c>
      <c r="K30" t="s">
        <v>929</v>
      </c>
      <c r="L30">
        <v>1369</v>
      </c>
      <c r="N30">
        <v>1013</v>
      </c>
      <c r="O30" t="s">
        <v>921</v>
      </c>
      <c r="P30" t="s">
        <v>921</v>
      </c>
      <c r="Q30">
        <v>1</v>
      </c>
      <c r="W30">
        <v>0</v>
      </c>
      <c r="X30">
        <v>800791658</v>
      </c>
      <c r="Y30">
        <f t="shared" si="4"/>
        <v>139.52000000000001</v>
      </c>
      <c r="AA30">
        <v>0</v>
      </c>
      <c r="AB30">
        <v>0</v>
      </c>
      <c r="AC30">
        <v>0</v>
      </c>
      <c r="AD30">
        <v>242.69</v>
      </c>
      <c r="AE30">
        <v>0</v>
      </c>
      <c r="AF30">
        <v>0</v>
      </c>
      <c r="AG30">
        <v>0</v>
      </c>
      <c r="AH30">
        <v>9.48</v>
      </c>
      <c r="AI30">
        <v>1</v>
      </c>
      <c r="AJ30">
        <v>1</v>
      </c>
      <c r="AK30">
        <v>1</v>
      </c>
      <c r="AL30">
        <v>25.6</v>
      </c>
      <c r="AM30">
        <v>5</v>
      </c>
      <c r="AN30">
        <v>0</v>
      </c>
      <c r="AO30">
        <v>1</v>
      </c>
      <c r="AP30">
        <v>0</v>
      </c>
      <c r="AQ30">
        <v>0</v>
      </c>
      <c r="AR30">
        <v>0</v>
      </c>
      <c r="AS30" t="s">
        <v>6</v>
      </c>
      <c r="AT30">
        <v>139.52000000000001</v>
      </c>
      <c r="AU30" t="s">
        <v>6</v>
      </c>
      <c r="AV30">
        <v>1</v>
      </c>
      <c r="AW30">
        <v>2</v>
      </c>
      <c r="AX30">
        <v>86295514</v>
      </c>
      <c r="AY30">
        <v>1</v>
      </c>
      <c r="AZ30">
        <v>0</v>
      </c>
      <c r="BA30">
        <v>29</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CU30">
        <f>ROUND(AT30*Source!I41*AH30*AL30,0)</f>
        <v>846</v>
      </c>
      <c r="CV30">
        <f>ROUND(Y30*Source!I41,9)</f>
        <v>3.488</v>
      </c>
      <c r="CW30">
        <v>0</v>
      </c>
      <c r="CX30">
        <f>ROUND(Y30*Source!I41,9)</f>
        <v>3.488</v>
      </c>
      <c r="CY30">
        <f>AD30</f>
        <v>242.69</v>
      </c>
      <c r="CZ30">
        <f>AH30</f>
        <v>9.48</v>
      </c>
      <c r="DA30">
        <f>AL30</f>
        <v>25.6</v>
      </c>
      <c r="DB30">
        <f t="shared" si="5"/>
        <v>1322.65</v>
      </c>
      <c r="DC30">
        <f t="shared" si="6"/>
        <v>0</v>
      </c>
      <c r="DD30" t="s">
        <v>6</v>
      </c>
      <c r="DE30" t="s">
        <v>6</v>
      </c>
      <c r="DF30">
        <f t="shared" si="8"/>
        <v>0</v>
      </c>
      <c r="DG30">
        <f t="shared" si="7"/>
        <v>0</v>
      </c>
      <c r="DH30">
        <f>Source!I41*SmtRes!Y30</f>
        <v>3.4880000000000004</v>
      </c>
      <c r="DI30">
        <f>AD30</f>
        <v>242.69</v>
      </c>
      <c r="DJ30">
        <f>EtalonRes!AB29</f>
        <v>9.48</v>
      </c>
      <c r="DK30">
        <f>Source!BA41</f>
        <v>25.6</v>
      </c>
      <c r="DL30" t="s">
        <v>6</v>
      </c>
      <c r="DM30">
        <v>0</v>
      </c>
      <c r="DN30" t="s">
        <v>6</v>
      </c>
      <c r="DO30">
        <v>0</v>
      </c>
      <c r="GQ30">
        <v>-1</v>
      </c>
      <c r="GR30">
        <v>-1</v>
      </c>
    </row>
    <row r="31" spans="1:200" x14ac:dyDescent="0.2">
      <c r="A31">
        <f>ROW(Source!A41)</f>
        <v>41</v>
      </c>
      <c r="B31">
        <v>86295184</v>
      </c>
      <c r="C31">
        <v>86295504</v>
      </c>
      <c r="D31">
        <v>121548</v>
      </c>
      <c r="E31">
        <v>1</v>
      </c>
      <c r="F31">
        <v>1</v>
      </c>
      <c r="G31">
        <v>1</v>
      </c>
      <c r="H31">
        <v>1</v>
      </c>
      <c r="I31" t="s">
        <v>39</v>
      </c>
      <c r="J31" t="s">
        <v>6</v>
      </c>
      <c r="K31" t="s">
        <v>922</v>
      </c>
      <c r="L31">
        <v>608254</v>
      </c>
      <c r="N31">
        <v>1013</v>
      </c>
      <c r="O31" t="s">
        <v>923</v>
      </c>
      <c r="P31" t="s">
        <v>923</v>
      </c>
      <c r="Q31">
        <v>1</v>
      </c>
      <c r="W31">
        <v>0</v>
      </c>
      <c r="X31">
        <v>-185737400</v>
      </c>
      <c r="Y31">
        <f t="shared" si="4"/>
        <v>14.17</v>
      </c>
      <c r="AA31">
        <v>0</v>
      </c>
      <c r="AB31">
        <v>0</v>
      </c>
      <c r="AC31">
        <v>0</v>
      </c>
      <c r="AD31">
        <v>0</v>
      </c>
      <c r="AE31">
        <v>0</v>
      </c>
      <c r="AF31">
        <v>0</v>
      </c>
      <c r="AG31">
        <v>0</v>
      </c>
      <c r="AH31">
        <v>0</v>
      </c>
      <c r="AI31">
        <v>1</v>
      </c>
      <c r="AJ31">
        <v>1</v>
      </c>
      <c r="AK31">
        <v>19.8</v>
      </c>
      <c r="AL31">
        <v>1</v>
      </c>
      <c r="AM31">
        <v>5</v>
      </c>
      <c r="AN31">
        <v>0</v>
      </c>
      <c r="AO31">
        <v>1</v>
      </c>
      <c r="AP31">
        <v>0</v>
      </c>
      <c r="AQ31">
        <v>0</v>
      </c>
      <c r="AR31">
        <v>0</v>
      </c>
      <c r="AS31" t="s">
        <v>6</v>
      </c>
      <c r="AT31">
        <v>14.17</v>
      </c>
      <c r="AU31" t="s">
        <v>6</v>
      </c>
      <c r="AV31">
        <v>2</v>
      </c>
      <c r="AW31">
        <v>2</v>
      </c>
      <c r="AX31">
        <v>86295515</v>
      </c>
      <c r="AY31">
        <v>1</v>
      </c>
      <c r="AZ31">
        <v>0</v>
      </c>
      <c r="BA31">
        <v>30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CV31">
        <v>0</v>
      </c>
      <c r="CW31">
        <v>0</v>
      </c>
      <c r="CX31">
        <f>ROUND(Y31*Source!I41,9)</f>
        <v>0.35425000000000001</v>
      </c>
      <c r="CY31">
        <f>AD31</f>
        <v>0</v>
      </c>
      <c r="CZ31">
        <f>AH31</f>
        <v>0</v>
      </c>
      <c r="DA31">
        <f>AL31</f>
        <v>1</v>
      </c>
      <c r="DB31">
        <f t="shared" si="5"/>
        <v>0</v>
      </c>
      <c r="DC31">
        <f t="shared" si="6"/>
        <v>0</v>
      </c>
      <c r="DD31" t="s">
        <v>6</v>
      </c>
      <c r="DE31" t="s">
        <v>6</v>
      </c>
      <c r="DF31">
        <f t="shared" si="8"/>
        <v>0</v>
      </c>
      <c r="DG31">
        <f t="shared" si="7"/>
        <v>0</v>
      </c>
      <c r="DH31">
        <f>Source!I41*SmtRes!Y31</f>
        <v>0.35425000000000001</v>
      </c>
      <c r="DI31">
        <f>AD31</f>
        <v>0</v>
      </c>
      <c r="DJ31">
        <f>EtalonRes!AB30</f>
        <v>0</v>
      </c>
      <c r="DK31">
        <f>Source!BA41</f>
        <v>25.6</v>
      </c>
      <c r="DL31" t="s">
        <v>6</v>
      </c>
      <c r="DM31">
        <v>0</v>
      </c>
      <c r="DN31" t="s">
        <v>6</v>
      </c>
      <c r="DO31">
        <v>0</v>
      </c>
      <c r="GQ31">
        <v>-1</v>
      </c>
      <c r="GR31">
        <v>-1</v>
      </c>
    </row>
    <row r="32" spans="1:200" x14ac:dyDescent="0.2">
      <c r="A32">
        <f>ROW(Source!A41)</f>
        <v>41</v>
      </c>
      <c r="B32">
        <v>86295184</v>
      </c>
      <c r="C32">
        <v>86295504</v>
      </c>
      <c r="D32">
        <v>27439499</v>
      </c>
      <c r="E32">
        <v>1</v>
      </c>
      <c r="F32">
        <v>1</v>
      </c>
      <c r="G32">
        <v>1</v>
      </c>
      <c r="H32">
        <v>2</v>
      </c>
      <c r="I32" t="s">
        <v>930</v>
      </c>
      <c r="J32" t="s">
        <v>931</v>
      </c>
      <c r="K32" t="s">
        <v>932</v>
      </c>
      <c r="L32">
        <v>1368</v>
      </c>
      <c r="N32">
        <v>1011</v>
      </c>
      <c r="O32" t="s">
        <v>927</v>
      </c>
      <c r="P32" t="s">
        <v>927</v>
      </c>
      <c r="Q32">
        <v>1</v>
      </c>
      <c r="W32">
        <v>0</v>
      </c>
      <c r="X32">
        <v>1890856440</v>
      </c>
      <c r="Y32">
        <f t="shared" si="4"/>
        <v>14.17</v>
      </c>
      <c r="AA32">
        <v>0</v>
      </c>
      <c r="AB32">
        <v>1047.83</v>
      </c>
      <c r="AC32">
        <v>269.48</v>
      </c>
      <c r="AD32">
        <v>0</v>
      </c>
      <c r="AE32">
        <v>0</v>
      </c>
      <c r="AF32">
        <v>112.67</v>
      </c>
      <c r="AG32">
        <v>13.61</v>
      </c>
      <c r="AH32">
        <v>0</v>
      </c>
      <c r="AI32">
        <v>1</v>
      </c>
      <c r="AJ32">
        <v>9.3000000000000007</v>
      </c>
      <c r="AK32">
        <v>19.8</v>
      </c>
      <c r="AL32">
        <v>1</v>
      </c>
      <c r="AM32">
        <v>5</v>
      </c>
      <c r="AN32">
        <v>0</v>
      </c>
      <c r="AO32">
        <v>1</v>
      </c>
      <c r="AP32">
        <v>0</v>
      </c>
      <c r="AQ32">
        <v>0</v>
      </c>
      <c r="AR32">
        <v>0</v>
      </c>
      <c r="AS32" t="s">
        <v>6</v>
      </c>
      <c r="AT32">
        <v>14.17</v>
      </c>
      <c r="AU32" t="s">
        <v>6</v>
      </c>
      <c r="AV32">
        <v>0</v>
      </c>
      <c r="AW32">
        <v>2</v>
      </c>
      <c r="AX32">
        <v>86295516</v>
      </c>
      <c r="AY32">
        <v>1</v>
      </c>
      <c r="AZ32">
        <v>0</v>
      </c>
      <c r="BA32">
        <v>31</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CV32">
        <v>0</v>
      </c>
      <c r="CW32">
        <f>ROUND(Y32*Source!I41*DO32,9)</f>
        <v>0</v>
      </c>
      <c r="CX32">
        <f>ROUND(Y32*Source!I41,9)</f>
        <v>0.35425000000000001</v>
      </c>
      <c r="CY32">
        <f>AB32</f>
        <v>1047.83</v>
      </c>
      <c r="CZ32">
        <f>AF32</f>
        <v>112.67</v>
      </c>
      <c r="DA32">
        <f>AJ32</f>
        <v>9.3000000000000007</v>
      </c>
      <c r="DB32">
        <f t="shared" si="5"/>
        <v>1596.53</v>
      </c>
      <c r="DC32">
        <f t="shared" si="6"/>
        <v>192.85</v>
      </c>
      <c r="DD32" t="s">
        <v>6</v>
      </c>
      <c r="DE32" t="s">
        <v>6</v>
      </c>
      <c r="DF32">
        <f t="shared" si="8"/>
        <v>0</v>
      </c>
      <c r="DG32">
        <f>ROUND(ROUND(AF32*AJ32,0)*CX32,0)</f>
        <v>371</v>
      </c>
      <c r="DH32">
        <f>Source!I41*SmtRes!Y32</f>
        <v>0.35425000000000001</v>
      </c>
      <c r="DI32">
        <f>AB32</f>
        <v>1047.83</v>
      </c>
      <c r="DJ32">
        <f>EtalonRes!Z31</f>
        <v>112.67</v>
      </c>
      <c r="DK32">
        <f>Source!BB41</f>
        <v>9.3000000000000007</v>
      </c>
      <c r="DL32" t="s">
        <v>6</v>
      </c>
      <c r="DM32">
        <v>0</v>
      </c>
      <c r="DN32" t="s">
        <v>6</v>
      </c>
      <c r="DO32">
        <v>0</v>
      </c>
      <c r="GQ32">
        <v>-1</v>
      </c>
      <c r="GR32">
        <v>-1</v>
      </c>
    </row>
    <row r="33" spans="1:200" x14ac:dyDescent="0.2">
      <c r="A33">
        <f>ROW(Source!A41)</f>
        <v>41</v>
      </c>
      <c r="B33">
        <v>86295184</v>
      </c>
      <c r="C33">
        <v>86295504</v>
      </c>
      <c r="D33">
        <v>27440039</v>
      </c>
      <c r="E33">
        <v>1</v>
      </c>
      <c r="F33">
        <v>1</v>
      </c>
      <c r="G33">
        <v>1</v>
      </c>
      <c r="H33">
        <v>2</v>
      </c>
      <c r="I33" t="s">
        <v>933</v>
      </c>
      <c r="J33" t="s">
        <v>934</v>
      </c>
      <c r="K33" t="s">
        <v>935</v>
      </c>
      <c r="L33">
        <v>1368</v>
      </c>
      <c r="N33">
        <v>1011</v>
      </c>
      <c r="O33" t="s">
        <v>927</v>
      </c>
      <c r="P33" t="s">
        <v>927</v>
      </c>
      <c r="Q33">
        <v>1</v>
      </c>
      <c r="W33">
        <v>0</v>
      </c>
      <c r="X33">
        <v>389347920</v>
      </c>
      <c r="Y33">
        <f t="shared" si="4"/>
        <v>88.74</v>
      </c>
      <c r="AA33">
        <v>0</v>
      </c>
      <c r="AB33">
        <v>17.02</v>
      </c>
      <c r="AC33">
        <v>0</v>
      </c>
      <c r="AD33">
        <v>0</v>
      </c>
      <c r="AE33">
        <v>0</v>
      </c>
      <c r="AF33">
        <v>1.83</v>
      </c>
      <c r="AG33">
        <v>0</v>
      </c>
      <c r="AH33">
        <v>0</v>
      </c>
      <c r="AI33">
        <v>1</v>
      </c>
      <c r="AJ33">
        <v>9.3000000000000007</v>
      </c>
      <c r="AK33">
        <v>19.8</v>
      </c>
      <c r="AL33">
        <v>1</v>
      </c>
      <c r="AM33">
        <v>5</v>
      </c>
      <c r="AN33">
        <v>0</v>
      </c>
      <c r="AO33">
        <v>1</v>
      </c>
      <c r="AP33">
        <v>0</v>
      </c>
      <c r="AQ33">
        <v>0</v>
      </c>
      <c r="AR33">
        <v>0</v>
      </c>
      <c r="AS33" t="s">
        <v>6</v>
      </c>
      <c r="AT33">
        <v>88.74</v>
      </c>
      <c r="AU33" t="s">
        <v>6</v>
      </c>
      <c r="AV33">
        <v>0</v>
      </c>
      <c r="AW33">
        <v>2</v>
      </c>
      <c r="AX33">
        <v>86295517</v>
      </c>
      <c r="AY33">
        <v>1</v>
      </c>
      <c r="AZ33">
        <v>0</v>
      </c>
      <c r="BA33">
        <v>32</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CV33">
        <v>0</v>
      </c>
      <c r="CW33">
        <f>ROUND(Y33*Source!I41*DO33,9)</f>
        <v>0</v>
      </c>
      <c r="CX33">
        <f>ROUND(Y33*Source!I41,9)</f>
        <v>2.2185000000000001</v>
      </c>
      <c r="CY33">
        <f>AB33</f>
        <v>17.02</v>
      </c>
      <c r="CZ33">
        <f>AF33</f>
        <v>1.83</v>
      </c>
      <c r="DA33">
        <f>AJ33</f>
        <v>9.3000000000000007</v>
      </c>
      <c r="DB33">
        <f t="shared" si="5"/>
        <v>162.38999999999999</v>
      </c>
      <c r="DC33">
        <f t="shared" si="6"/>
        <v>0</v>
      </c>
      <c r="DD33" t="s">
        <v>6</v>
      </c>
      <c r="DE33" t="s">
        <v>6</v>
      </c>
      <c r="DF33">
        <f t="shared" si="8"/>
        <v>0</v>
      </c>
      <c r="DG33">
        <f>ROUND(ROUND(AF33*AJ33,0)*CX33,0)</f>
        <v>38</v>
      </c>
      <c r="DH33">
        <f>Source!I41*SmtRes!Y33</f>
        <v>2.2185000000000001</v>
      </c>
      <c r="DI33">
        <f>AB33</f>
        <v>17.02</v>
      </c>
      <c r="DJ33">
        <f>EtalonRes!Z32</f>
        <v>1.83</v>
      </c>
      <c r="DK33">
        <f>Source!BB41</f>
        <v>9.3000000000000007</v>
      </c>
      <c r="DL33" t="s">
        <v>6</v>
      </c>
      <c r="DM33">
        <v>0</v>
      </c>
      <c r="DN33" t="s">
        <v>6</v>
      </c>
      <c r="DO33">
        <v>0</v>
      </c>
      <c r="GQ33">
        <v>-1</v>
      </c>
      <c r="GR33">
        <v>-1</v>
      </c>
    </row>
    <row r="34" spans="1:200" x14ac:dyDescent="0.2">
      <c r="A34">
        <f>ROW(Source!A41)</f>
        <v>41</v>
      </c>
      <c r="B34">
        <v>86295184</v>
      </c>
      <c r="C34">
        <v>86295504</v>
      </c>
      <c r="D34">
        <v>27441327</v>
      </c>
      <c r="E34">
        <v>1</v>
      </c>
      <c r="F34">
        <v>1</v>
      </c>
      <c r="G34">
        <v>1</v>
      </c>
      <c r="H34">
        <v>2</v>
      </c>
      <c r="I34" t="s">
        <v>936</v>
      </c>
      <c r="J34" t="s">
        <v>937</v>
      </c>
      <c r="K34" t="s">
        <v>938</v>
      </c>
      <c r="L34">
        <v>1368</v>
      </c>
      <c r="N34">
        <v>1011</v>
      </c>
      <c r="O34" t="s">
        <v>927</v>
      </c>
      <c r="P34" t="s">
        <v>927</v>
      </c>
      <c r="Q34">
        <v>1</v>
      </c>
      <c r="W34">
        <v>0</v>
      </c>
      <c r="X34">
        <v>-1583389094</v>
      </c>
      <c r="Y34">
        <f t="shared" si="4"/>
        <v>1.57</v>
      </c>
      <c r="AA34">
        <v>0</v>
      </c>
      <c r="AB34">
        <v>868.34</v>
      </c>
      <c r="AC34">
        <v>231.46</v>
      </c>
      <c r="AD34">
        <v>0</v>
      </c>
      <c r="AE34">
        <v>0</v>
      </c>
      <c r="AF34">
        <v>93.37</v>
      </c>
      <c r="AG34">
        <v>11.69</v>
      </c>
      <c r="AH34">
        <v>0</v>
      </c>
      <c r="AI34">
        <v>1</v>
      </c>
      <c r="AJ34">
        <v>9.3000000000000007</v>
      </c>
      <c r="AK34">
        <v>19.8</v>
      </c>
      <c r="AL34">
        <v>1</v>
      </c>
      <c r="AM34">
        <v>5</v>
      </c>
      <c r="AN34">
        <v>0</v>
      </c>
      <c r="AO34">
        <v>1</v>
      </c>
      <c r="AP34">
        <v>0</v>
      </c>
      <c r="AQ34">
        <v>0</v>
      </c>
      <c r="AR34">
        <v>0</v>
      </c>
      <c r="AS34" t="s">
        <v>6</v>
      </c>
      <c r="AT34">
        <v>1.57</v>
      </c>
      <c r="AU34" t="s">
        <v>6</v>
      </c>
      <c r="AV34">
        <v>0</v>
      </c>
      <c r="AW34">
        <v>2</v>
      </c>
      <c r="AX34">
        <v>86295518</v>
      </c>
      <c r="AY34">
        <v>1</v>
      </c>
      <c r="AZ34">
        <v>0</v>
      </c>
      <c r="BA34">
        <v>33</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CV34">
        <v>0</v>
      </c>
      <c r="CW34">
        <f>ROUND(Y34*Source!I41*DO34,9)</f>
        <v>0</v>
      </c>
      <c r="CX34">
        <f>ROUND(Y34*Source!I41,9)</f>
        <v>3.925E-2</v>
      </c>
      <c r="CY34">
        <f>AB34</f>
        <v>868.34</v>
      </c>
      <c r="CZ34">
        <f>AF34</f>
        <v>93.37</v>
      </c>
      <c r="DA34">
        <f>AJ34</f>
        <v>9.3000000000000007</v>
      </c>
      <c r="DB34">
        <f t="shared" si="5"/>
        <v>146.59</v>
      </c>
      <c r="DC34">
        <f t="shared" si="6"/>
        <v>18.350000000000001</v>
      </c>
      <c r="DD34" t="s">
        <v>6</v>
      </c>
      <c r="DE34" t="s">
        <v>6</v>
      </c>
      <c r="DF34">
        <f t="shared" si="8"/>
        <v>0</v>
      </c>
      <c r="DG34">
        <f>ROUND(ROUND(AF34*AJ34,0)*CX34,0)</f>
        <v>34</v>
      </c>
      <c r="DH34">
        <f>Source!I41*SmtRes!Y34</f>
        <v>3.9250000000000007E-2</v>
      </c>
      <c r="DI34">
        <f>AB34</f>
        <v>868.34</v>
      </c>
      <c r="DJ34">
        <f>EtalonRes!Z33</f>
        <v>93.37</v>
      </c>
      <c r="DK34">
        <f>Source!BB41</f>
        <v>9.3000000000000007</v>
      </c>
      <c r="DL34" t="s">
        <v>6</v>
      </c>
      <c r="DM34">
        <v>0</v>
      </c>
      <c r="DN34" t="s">
        <v>6</v>
      </c>
      <c r="DO34">
        <v>0</v>
      </c>
      <c r="GQ34">
        <v>-1</v>
      </c>
      <c r="GR34">
        <v>-1</v>
      </c>
    </row>
    <row r="35" spans="1:200" x14ac:dyDescent="0.2">
      <c r="A35">
        <f>ROW(Source!A41)</f>
        <v>41</v>
      </c>
      <c r="B35">
        <v>86295184</v>
      </c>
      <c r="C35">
        <v>86295504</v>
      </c>
      <c r="D35">
        <v>27378580</v>
      </c>
      <c r="E35">
        <v>1</v>
      </c>
      <c r="F35">
        <v>1</v>
      </c>
      <c r="G35">
        <v>1</v>
      </c>
      <c r="H35">
        <v>3</v>
      </c>
      <c r="I35" t="s">
        <v>61</v>
      </c>
      <c r="J35" t="s">
        <v>64</v>
      </c>
      <c r="K35" t="s">
        <v>62</v>
      </c>
      <c r="L35">
        <v>1348</v>
      </c>
      <c r="N35">
        <v>1009</v>
      </c>
      <c r="O35" t="s">
        <v>63</v>
      </c>
      <c r="P35" t="s">
        <v>63</v>
      </c>
      <c r="Q35">
        <v>1000</v>
      </c>
      <c r="W35">
        <v>0</v>
      </c>
      <c r="X35">
        <v>2105756975</v>
      </c>
      <c r="Y35">
        <f t="shared" si="4"/>
        <v>2.0000000000000001E-4</v>
      </c>
      <c r="AA35">
        <v>71000</v>
      </c>
      <c r="AB35">
        <v>0</v>
      </c>
      <c r="AC35">
        <v>0</v>
      </c>
      <c r="AD35">
        <v>0</v>
      </c>
      <c r="AE35">
        <v>9962.5300000000007</v>
      </c>
      <c r="AF35">
        <v>0</v>
      </c>
      <c r="AG35">
        <v>0</v>
      </c>
      <c r="AH35">
        <v>0</v>
      </c>
      <c r="AI35">
        <v>7.56</v>
      </c>
      <c r="AJ35">
        <v>1</v>
      </c>
      <c r="AK35">
        <v>1</v>
      </c>
      <c r="AL35">
        <v>1</v>
      </c>
      <c r="AM35">
        <v>0</v>
      </c>
      <c r="AN35">
        <v>0</v>
      </c>
      <c r="AO35">
        <v>0</v>
      </c>
      <c r="AP35">
        <v>1</v>
      </c>
      <c r="AQ35">
        <v>0</v>
      </c>
      <c r="AR35">
        <v>0</v>
      </c>
      <c r="AS35" t="s">
        <v>6</v>
      </c>
      <c r="AT35">
        <v>2.0000000000000001E-4</v>
      </c>
      <c r="AU35" t="s">
        <v>6</v>
      </c>
      <c r="AV35">
        <v>0</v>
      </c>
      <c r="AW35">
        <v>1</v>
      </c>
      <c r="AX35">
        <v>-1</v>
      </c>
      <c r="AY35">
        <v>0</v>
      </c>
      <c r="AZ35">
        <v>0</v>
      </c>
      <c r="BA35" t="s">
        <v>6</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CV35">
        <v>0</v>
      </c>
      <c r="CW35">
        <v>0</v>
      </c>
      <c r="CX35">
        <f>ROUND(Y35*Source!I41,9)</f>
        <v>5.0000000000000004E-6</v>
      </c>
      <c r="CY35">
        <f>AA35</f>
        <v>71000</v>
      </c>
      <c r="CZ35">
        <f>AE35</f>
        <v>9962.5300000000007</v>
      </c>
      <c r="DA35">
        <f>AI35</f>
        <v>7.56</v>
      </c>
      <c r="DB35">
        <f t="shared" si="5"/>
        <v>1.99</v>
      </c>
      <c r="DC35">
        <f t="shared" si="6"/>
        <v>0</v>
      </c>
      <c r="DD35" t="s">
        <v>6</v>
      </c>
      <c r="DE35" t="s">
        <v>6</v>
      </c>
      <c r="DF35">
        <f>ROUND(ROUND(AE35*AI35,0)*CX35,0)</f>
        <v>0</v>
      </c>
      <c r="DG35">
        <f t="shared" ref="DG35:DG50" si="9">ROUND(ROUND(AF35,0)*CX35,0)</f>
        <v>0</v>
      </c>
      <c r="DH35">
        <f>Source!I41*SmtRes!Y35</f>
        <v>5.0000000000000004E-6</v>
      </c>
      <c r="DI35">
        <f>AA35</f>
        <v>71000</v>
      </c>
      <c r="DJ35">
        <f>DF35</f>
        <v>0</v>
      </c>
      <c r="DK35">
        <f>Source!BC41</f>
        <v>7.56</v>
      </c>
      <c r="DL35" t="s">
        <v>6</v>
      </c>
      <c r="DM35">
        <v>0</v>
      </c>
      <c r="DN35" t="s">
        <v>6</v>
      </c>
      <c r="DO35">
        <v>0</v>
      </c>
      <c r="GP35">
        <v>1</v>
      </c>
      <c r="GQ35">
        <v>-1</v>
      </c>
      <c r="GR35">
        <v>-1</v>
      </c>
    </row>
    <row r="36" spans="1:200" x14ac:dyDescent="0.2">
      <c r="A36">
        <f>ROW(Source!A41)</f>
        <v>41</v>
      </c>
      <c r="B36">
        <v>86295184</v>
      </c>
      <c r="C36">
        <v>86295504</v>
      </c>
      <c r="D36">
        <v>27379628</v>
      </c>
      <c r="E36">
        <v>1</v>
      </c>
      <c r="F36">
        <v>1</v>
      </c>
      <c r="G36">
        <v>1</v>
      </c>
      <c r="H36">
        <v>3</v>
      </c>
      <c r="I36" t="s">
        <v>67</v>
      </c>
      <c r="J36" t="s">
        <v>69</v>
      </c>
      <c r="K36" t="s">
        <v>68</v>
      </c>
      <c r="L36">
        <v>1339</v>
      </c>
      <c r="N36">
        <v>1007</v>
      </c>
      <c r="O36" t="s">
        <v>32</v>
      </c>
      <c r="P36" t="s">
        <v>32</v>
      </c>
      <c r="Q36">
        <v>1</v>
      </c>
      <c r="W36">
        <v>0</v>
      </c>
      <c r="X36">
        <v>-1086851567</v>
      </c>
      <c r="Y36">
        <f t="shared" si="4"/>
        <v>0.4</v>
      </c>
      <c r="AA36">
        <v>16666.669999999998</v>
      </c>
      <c r="AB36">
        <v>0</v>
      </c>
      <c r="AC36">
        <v>0</v>
      </c>
      <c r="AD36">
        <v>0</v>
      </c>
      <c r="AE36">
        <v>2338.63</v>
      </c>
      <c r="AF36">
        <v>0</v>
      </c>
      <c r="AG36">
        <v>0</v>
      </c>
      <c r="AH36">
        <v>0</v>
      </c>
      <c r="AI36">
        <v>7.56</v>
      </c>
      <c r="AJ36">
        <v>1</v>
      </c>
      <c r="AK36">
        <v>1</v>
      </c>
      <c r="AL36">
        <v>1</v>
      </c>
      <c r="AM36">
        <v>0</v>
      </c>
      <c r="AN36">
        <v>0</v>
      </c>
      <c r="AO36">
        <v>0</v>
      </c>
      <c r="AP36">
        <v>1</v>
      </c>
      <c r="AQ36">
        <v>0</v>
      </c>
      <c r="AR36">
        <v>0</v>
      </c>
      <c r="AS36" t="s">
        <v>6</v>
      </c>
      <c r="AT36">
        <v>0.4</v>
      </c>
      <c r="AU36" t="s">
        <v>6</v>
      </c>
      <c r="AV36">
        <v>0</v>
      </c>
      <c r="AW36">
        <v>1</v>
      </c>
      <c r="AX36">
        <v>-1</v>
      </c>
      <c r="AY36">
        <v>0</v>
      </c>
      <c r="AZ36">
        <v>0</v>
      </c>
      <c r="BA36" t="s">
        <v>6</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CV36">
        <v>0</v>
      </c>
      <c r="CW36">
        <v>0</v>
      </c>
      <c r="CX36">
        <f>ROUND(Y36*Source!I41,9)</f>
        <v>0.01</v>
      </c>
      <c r="CY36">
        <f>AA36</f>
        <v>16666.669999999998</v>
      </c>
      <c r="CZ36">
        <f>AE36</f>
        <v>2338.63</v>
      </c>
      <c r="DA36">
        <f>AI36</f>
        <v>7.56</v>
      </c>
      <c r="DB36">
        <f t="shared" si="5"/>
        <v>935.45</v>
      </c>
      <c r="DC36">
        <f t="shared" si="6"/>
        <v>0</v>
      </c>
      <c r="DD36" t="s">
        <v>6</v>
      </c>
      <c r="DE36" t="s">
        <v>6</v>
      </c>
      <c r="DF36">
        <f>ROUND(ROUND(AE36*AI36,0)*CX36,0)</f>
        <v>177</v>
      </c>
      <c r="DG36">
        <f t="shared" si="9"/>
        <v>0</v>
      </c>
      <c r="DH36">
        <f>Source!I41*SmtRes!Y36</f>
        <v>1.0000000000000002E-2</v>
      </c>
      <c r="DI36">
        <f>AA36</f>
        <v>16666.669999999998</v>
      </c>
      <c r="DJ36">
        <f>DF36</f>
        <v>177</v>
      </c>
      <c r="DK36">
        <f>Source!BC41</f>
        <v>7.56</v>
      </c>
      <c r="DL36" t="s">
        <v>6</v>
      </c>
      <c r="DM36">
        <v>0</v>
      </c>
      <c r="DN36" t="s">
        <v>6</v>
      </c>
      <c r="DO36">
        <v>0</v>
      </c>
      <c r="GP36">
        <v>1</v>
      </c>
      <c r="GQ36">
        <v>-1</v>
      </c>
      <c r="GR36">
        <v>-1</v>
      </c>
    </row>
    <row r="37" spans="1:200" x14ac:dyDescent="0.2">
      <c r="A37">
        <f>ROW(Source!A41)</f>
        <v>41</v>
      </c>
      <c r="B37">
        <v>86295184</v>
      </c>
      <c r="C37">
        <v>86295504</v>
      </c>
      <c r="D37">
        <v>69408586</v>
      </c>
      <c r="E37">
        <v>1</v>
      </c>
      <c r="F37">
        <v>1</v>
      </c>
      <c r="G37">
        <v>1</v>
      </c>
      <c r="H37">
        <v>3</v>
      </c>
      <c r="I37" t="s">
        <v>72</v>
      </c>
      <c r="J37" t="s">
        <v>74</v>
      </c>
      <c r="K37" t="s">
        <v>73</v>
      </c>
      <c r="L37">
        <v>1339</v>
      </c>
      <c r="N37">
        <v>1007</v>
      </c>
      <c r="O37" t="s">
        <v>32</v>
      </c>
      <c r="P37" t="s">
        <v>32</v>
      </c>
      <c r="Q37">
        <v>1</v>
      </c>
      <c r="W37">
        <v>0</v>
      </c>
      <c r="X37">
        <v>907176927</v>
      </c>
      <c r="Y37">
        <f t="shared" si="4"/>
        <v>81.599999999999994</v>
      </c>
      <c r="AA37">
        <v>6948.56</v>
      </c>
      <c r="AB37">
        <v>0</v>
      </c>
      <c r="AC37">
        <v>0</v>
      </c>
      <c r="AD37">
        <v>0</v>
      </c>
      <c r="AE37">
        <v>975</v>
      </c>
      <c r="AF37">
        <v>0</v>
      </c>
      <c r="AG37">
        <v>0</v>
      </c>
      <c r="AH37">
        <v>0</v>
      </c>
      <c r="AI37">
        <v>7.56</v>
      </c>
      <c r="AJ37">
        <v>1</v>
      </c>
      <c r="AK37">
        <v>1</v>
      </c>
      <c r="AL37">
        <v>1</v>
      </c>
      <c r="AM37">
        <v>0</v>
      </c>
      <c r="AN37">
        <v>0</v>
      </c>
      <c r="AO37">
        <v>0</v>
      </c>
      <c r="AP37">
        <v>1</v>
      </c>
      <c r="AQ37">
        <v>0</v>
      </c>
      <c r="AR37">
        <v>0</v>
      </c>
      <c r="AS37" t="s">
        <v>6</v>
      </c>
      <c r="AT37">
        <v>81.599999999999994</v>
      </c>
      <c r="AU37" t="s">
        <v>6</v>
      </c>
      <c r="AV37">
        <v>0</v>
      </c>
      <c r="AW37">
        <v>1</v>
      </c>
      <c r="AX37">
        <v>-1</v>
      </c>
      <c r="AY37">
        <v>0</v>
      </c>
      <c r="AZ37">
        <v>0</v>
      </c>
      <c r="BA37" t="s">
        <v>6</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CV37">
        <v>0</v>
      </c>
      <c r="CW37">
        <v>0</v>
      </c>
      <c r="CX37">
        <f>ROUND(Y37*Source!I41,9)</f>
        <v>2.04</v>
      </c>
      <c r="CY37">
        <f>AA37</f>
        <v>6948.56</v>
      </c>
      <c r="CZ37">
        <f>AE37</f>
        <v>975</v>
      </c>
      <c r="DA37">
        <f>AI37</f>
        <v>7.56</v>
      </c>
      <c r="DB37">
        <f t="shared" si="5"/>
        <v>79560</v>
      </c>
      <c r="DC37">
        <f t="shared" si="6"/>
        <v>0</v>
      </c>
      <c r="DD37" t="s">
        <v>6</v>
      </c>
      <c r="DE37" t="s">
        <v>6</v>
      </c>
      <c r="DF37">
        <f>ROUND(ROUND(AE37*AI37,0)*CX37,0)</f>
        <v>15037</v>
      </c>
      <c r="DG37">
        <f t="shared" si="9"/>
        <v>0</v>
      </c>
      <c r="DH37">
        <f>Source!I41*SmtRes!Y37</f>
        <v>2.04</v>
      </c>
      <c r="DI37">
        <f>AA37</f>
        <v>6948.56</v>
      </c>
      <c r="DJ37">
        <f>DF37</f>
        <v>15037</v>
      </c>
      <c r="DK37">
        <f>Source!BC41</f>
        <v>7.56</v>
      </c>
      <c r="DL37" t="s">
        <v>6</v>
      </c>
      <c r="DM37">
        <v>0</v>
      </c>
      <c r="DN37" t="s">
        <v>6</v>
      </c>
      <c r="DO37">
        <v>0</v>
      </c>
      <c r="GP37">
        <v>1</v>
      </c>
      <c r="GQ37">
        <v>-1</v>
      </c>
      <c r="GR37">
        <v>-1</v>
      </c>
    </row>
    <row r="38" spans="1:200" x14ac:dyDescent="0.2">
      <c r="A38">
        <f>ROW(Source!A41)</f>
        <v>41</v>
      </c>
      <c r="B38">
        <v>86295184</v>
      </c>
      <c r="C38">
        <v>86295504</v>
      </c>
      <c r="D38">
        <v>69408521</v>
      </c>
      <c r="E38">
        <v>1</v>
      </c>
      <c r="F38">
        <v>1</v>
      </c>
      <c r="G38">
        <v>1</v>
      </c>
      <c r="H38">
        <v>3</v>
      </c>
      <c r="I38" t="s">
        <v>77</v>
      </c>
      <c r="J38" t="s">
        <v>79</v>
      </c>
      <c r="K38" t="s">
        <v>78</v>
      </c>
      <c r="L38">
        <v>1339</v>
      </c>
      <c r="N38">
        <v>1007</v>
      </c>
      <c r="O38" t="s">
        <v>32</v>
      </c>
      <c r="P38" t="s">
        <v>32</v>
      </c>
      <c r="Q38">
        <v>1</v>
      </c>
      <c r="W38">
        <v>0</v>
      </c>
      <c r="X38">
        <v>-109156004</v>
      </c>
      <c r="Y38">
        <f t="shared" si="4"/>
        <v>19.600000000000001</v>
      </c>
      <c r="AA38">
        <v>6115.22</v>
      </c>
      <c r="AB38">
        <v>0</v>
      </c>
      <c r="AC38">
        <v>0</v>
      </c>
      <c r="AD38">
        <v>0</v>
      </c>
      <c r="AE38">
        <v>858.08</v>
      </c>
      <c r="AF38">
        <v>0</v>
      </c>
      <c r="AG38">
        <v>0</v>
      </c>
      <c r="AH38">
        <v>0</v>
      </c>
      <c r="AI38">
        <v>7.56</v>
      </c>
      <c r="AJ38">
        <v>1</v>
      </c>
      <c r="AK38">
        <v>1</v>
      </c>
      <c r="AL38">
        <v>1</v>
      </c>
      <c r="AM38">
        <v>0</v>
      </c>
      <c r="AN38">
        <v>0</v>
      </c>
      <c r="AO38">
        <v>0</v>
      </c>
      <c r="AP38">
        <v>1</v>
      </c>
      <c r="AQ38">
        <v>0</v>
      </c>
      <c r="AR38">
        <v>0</v>
      </c>
      <c r="AS38" t="s">
        <v>6</v>
      </c>
      <c r="AT38">
        <v>19.600000000000001</v>
      </c>
      <c r="AU38" t="s">
        <v>6</v>
      </c>
      <c r="AV38">
        <v>0</v>
      </c>
      <c r="AW38">
        <v>1</v>
      </c>
      <c r="AX38">
        <v>-1</v>
      </c>
      <c r="AY38">
        <v>0</v>
      </c>
      <c r="AZ38">
        <v>0</v>
      </c>
      <c r="BA38" t="s">
        <v>6</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CV38">
        <v>0</v>
      </c>
      <c r="CW38">
        <v>0</v>
      </c>
      <c r="CX38">
        <f>ROUND(Y38*Source!I41,9)</f>
        <v>0.49</v>
      </c>
      <c r="CY38">
        <f>AA38</f>
        <v>6115.22</v>
      </c>
      <c r="CZ38">
        <f>AE38</f>
        <v>858.08</v>
      </c>
      <c r="DA38">
        <f>AI38</f>
        <v>7.56</v>
      </c>
      <c r="DB38">
        <f t="shared" si="5"/>
        <v>16818.37</v>
      </c>
      <c r="DC38">
        <f t="shared" si="6"/>
        <v>0</v>
      </c>
      <c r="DD38" t="s">
        <v>6</v>
      </c>
      <c r="DE38" t="s">
        <v>6</v>
      </c>
      <c r="DF38">
        <f>ROUND(ROUND(AE38*AI38,0)*CX38,0)</f>
        <v>3179</v>
      </c>
      <c r="DG38">
        <f t="shared" si="9"/>
        <v>0</v>
      </c>
      <c r="DH38">
        <f>Source!I41*SmtRes!Y38</f>
        <v>0.49000000000000005</v>
      </c>
      <c r="DI38">
        <f>AA38</f>
        <v>6115.22</v>
      </c>
      <c r="DJ38">
        <f>DF38</f>
        <v>3179</v>
      </c>
      <c r="DK38">
        <f>Source!BC41</f>
        <v>7.56</v>
      </c>
      <c r="DL38" t="s">
        <v>6</v>
      </c>
      <c r="DM38">
        <v>0</v>
      </c>
      <c r="DN38" t="s">
        <v>6</v>
      </c>
      <c r="DO38">
        <v>0</v>
      </c>
      <c r="GP38">
        <v>1</v>
      </c>
      <c r="GQ38">
        <v>-1</v>
      </c>
      <c r="GR38">
        <v>-1</v>
      </c>
    </row>
    <row r="39" spans="1:200" x14ac:dyDescent="0.2">
      <c r="A39">
        <f>ROW(Source!A50)</f>
        <v>50</v>
      </c>
      <c r="B39">
        <v>86295183</v>
      </c>
      <c r="C39">
        <v>86295526</v>
      </c>
      <c r="D39">
        <v>27498362</v>
      </c>
      <c r="E39">
        <v>1</v>
      </c>
      <c r="F39">
        <v>1</v>
      </c>
      <c r="G39">
        <v>1</v>
      </c>
      <c r="H39">
        <v>1</v>
      </c>
      <c r="I39" t="s">
        <v>939</v>
      </c>
      <c r="J39" t="s">
        <v>6</v>
      </c>
      <c r="K39" t="s">
        <v>940</v>
      </c>
      <c r="L39">
        <v>1369</v>
      </c>
      <c r="N39">
        <v>1013</v>
      </c>
      <c r="O39" t="s">
        <v>921</v>
      </c>
      <c r="P39" t="s">
        <v>921</v>
      </c>
      <c r="Q39">
        <v>1</v>
      </c>
      <c r="W39">
        <v>0</v>
      </c>
      <c r="X39">
        <v>-275486377</v>
      </c>
      <c r="Y39">
        <f>(AT39*1.16)</f>
        <v>327.15479999999997</v>
      </c>
      <c r="AA39">
        <v>0</v>
      </c>
      <c r="AB39">
        <v>0</v>
      </c>
      <c r="AC39">
        <v>0</v>
      </c>
      <c r="AD39">
        <v>9.3699999999999992</v>
      </c>
      <c r="AE39">
        <v>0</v>
      </c>
      <c r="AF39">
        <v>0</v>
      </c>
      <c r="AG39">
        <v>0</v>
      </c>
      <c r="AH39">
        <v>9.3699999999999992</v>
      </c>
      <c r="AI39">
        <v>1</v>
      </c>
      <c r="AJ39">
        <v>1</v>
      </c>
      <c r="AK39">
        <v>1</v>
      </c>
      <c r="AL39">
        <v>1</v>
      </c>
      <c r="AM39">
        <v>0</v>
      </c>
      <c r="AN39">
        <v>0</v>
      </c>
      <c r="AO39">
        <v>1</v>
      </c>
      <c r="AP39">
        <v>1</v>
      </c>
      <c r="AQ39">
        <v>0</v>
      </c>
      <c r="AR39">
        <v>0</v>
      </c>
      <c r="AS39" t="s">
        <v>6</v>
      </c>
      <c r="AT39">
        <v>282.02999999999997</v>
      </c>
      <c r="AU39" t="s">
        <v>85</v>
      </c>
      <c r="AV39">
        <v>1</v>
      </c>
      <c r="AW39">
        <v>2</v>
      </c>
      <c r="AX39">
        <v>86295537</v>
      </c>
      <c r="AY39">
        <v>1</v>
      </c>
      <c r="AZ39">
        <v>0</v>
      </c>
      <c r="BA39">
        <v>37</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CU39">
        <f>ROUND(AT39*Source!I50*AH39*AL39,0)</f>
        <v>714</v>
      </c>
      <c r="CV39">
        <f>ROUND(Y39*Source!I50,9)</f>
        <v>88.331795999999997</v>
      </c>
      <c r="CW39">
        <v>0</v>
      </c>
      <c r="CX39">
        <f>ROUND(Y39*Source!I50,9)</f>
        <v>88.331795999999997</v>
      </c>
      <c r="CY39">
        <f>AD39</f>
        <v>9.3699999999999992</v>
      </c>
      <c r="CZ39">
        <f>AH39</f>
        <v>9.3699999999999992</v>
      </c>
      <c r="DA39">
        <f>AL39</f>
        <v>1</v>
      </c>
      <c r="DB39">
        <f>ROUND((ROUND(AT39*CZ39,2)*1.16),2)</f>
        <v>3065.44</v>
      </c>
      <c r="DC39">
        <f>ROUND((ROUND(AT39*AG39,2)*1.16),2)</f>
        <v>0</v>
      </c>
      <c r="DD39" t="s">
        <v>6</v>
      </c>
      <c r="DE39" t="s">
        <v>6</v>
      </c>
      <c r="DF39">
        <f t="shared" ref="DF39:DF53" si="10">ROUND(ROUND(AE39,0)*CX39,0)</f>
        <v>0</v>
      </c>
      <c r="DG39">
        <f t="shared" si="9"/>
        <v>0</v>
      </c>
      <c r="DH39">
        <f>Source!I50*SmtRes!Y39</f>
        <v>88.331795999999997</v>
      </c>
      <c r="DI39">
        <f>AD39</f>
        <v>9.3699999999999992</v>
      </c>
      <c r="DJ39">
        <f>EtalonRes!AB37</f>
        <v>9.3699999999999992</v>
      </c>
      <c r="DK39">
        <f>Source!BA50</f>
        <v>1</v>
      </c>
      <c r="DL39" t="s">
        <v>6</v>
      </c>
      <c r="DM39">
        <v>0</v>
      </c>
      <c r="DN39" t="s">
        <v>6</v>
      </c>
      <c r="DO39">
        <v>0</v>
      </c>
      <c r="GQ39">
        <v>-1</v>
      </c>
      <c r="GR39">
        <v>-1</v>
      </c>
    </row>
    <row r="40" spans="1:200" x14ac:dyDescent="0.2">
      <c r="A40">
        <f>ROW(Source!A50)</f>
        <v>50</v>
      </c>
      <c r="B40">
        <v>86295183</v>
      </c>
      <c r="C40">
        <v>86295526</v>
      </c>
      <c r="D40">
        <v>121548</v>
      </c>
      <c r="E40">
        <v>1</v>
      </c>
      <c r="F40">
        <v>1</v>
      </c>
      <c r="G40">
        <v>1</v>
      </c>
      <c r="H40">
        <v>1</v>
      </c>
      <c r="I40" t="s">
        <v>39</v>
      </c>
      <c r="J40" t="s">
        <v>6</v>
      </c>
      <c r="K40" t="s">
        <v>922</v>
      </c>
      <c r="L40">
        <v>608254</v>
      </c>
      <c r="N40">
        <v>1013</v>
      </c>
      <c r="O40" t="s">
        <v>923</v>
      </c>
      <c r="P40" t="s">
        <v>923</v>
      </c>
      <c r="Q40">
        <v>1</v>
      </c>
      <c r="W40">
        <v>0</v>
      </c>
      <c r="X40">
        <v>-185737400</v>
      </c>
      <c r="Y40">
        <f>(AT40*1.16)</f>
        <v>78.624799999999993</v>
      </c>
      <c r="AA40">
        <v>0</v>
      </c>
      <c r="AB40">
        <v>0</v>
      </c>
      <c r="AC40">
        <v>0</v>
      </c>
      <c r="AD40">
        <v>0</v>
      </c>
      <c r="AE40">
        <v>0</v>
      </c>
      <c r="AF40">
        <v>0</v>
      </c>
      <c r="AG40">
        <v>0</v>
      </c>
      <c r="AH40">
        <v>0</v>
      </c>
      <c r="AI40">
        <v>1</v>
      </c>
      <c r="AJ40">
        <v>1</v>
      </c>
      <c r="AK40">
        <v>1</v>
      </c>
      <c r="AL40">
        <v>1</v>
      </c>
      <c r="AM40">
        <v>0</v>
      </c>
      <c r="AN40">
        <v>0</v>
      </c>
      <c r="AO40">
        <v>1</v>
      </c>
      <c r="AP40">
        <v>1</v>
      </c>
      <c r="AQ40">
        <v>0</v>
      </c>
      <c r="AR40">
        <v>0</v>
      </c>
      <c r="AS40" t="s">
        <v>6</v>
      </c>
      <c r="AT40">
        <v>67.78</v>
      </c>
      <c r="AU40" t="s">
        <v>85</v>
      </c>
      <c r="AV40">
        <v>2</v>
      </c>
      <c r="AW40">
        <v>2</v>
      </c>
      <c r="AX40">
        <v>86295538</v>
      </c>
      <c r="AY40">
        <v>1</v>
      </c>
      <c r="AZ40">
        <v>0</v>
      </c>
      <c r="BA40">
        <v>38</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CV40">
        <v>0</v>
      </c>
      <c r="CW40">
        <v>0</v>
      </c>
      <c r="CX40">
        <f>ROUND(Y40*Source!I50,9)</f>
        <v>21.228695999999999</v>
      </c>
      <c r="CY40">
        <f>AD40</f>
        <v>0</v>
      </c>
      <c r="CZ40">
        <f>AH40</f>
        <v>0</v>
      </c>
      <c r="DA40">
        <f>AL40</f>
        <v>1</v>
      </c>
      <c r="DB40">
        <f>ROUND((ROUND(AT40*CZ40,2)*1.16),2)</f>
        <v>0</v>
      </c>
      <c r="DC40">
        <f>ROUND((ROUND(AT40*AG40,2)*1.16),2)</f>
        <v>0</v>
      </c>
      <c r="DD40" t="s">
        <v>6</v>
      </c>
      <c r="DE40" t="s">
        <v>6</v>
      </c>
      <c r="DF40">
        <f t="shared" si="10"/>
        <v>0</v>
      </c>
      <c r="DG40">
        <f t="shared" si="9"/>
        <v>0</v>
      </c>
      <c r="DH40">
        <f>Source!I50*SmtRes!Y40</f>
        <v>21.228695999999999</v>
      </c>
      <c r="DI40">
        <f>AD40</f>
        <v>0</v>
      </c>
      <c r="DJ40">
        <f>EtalonRes!AB38</f>
        <v>0</v>
      </c>
      <c r="DK40">
        <f>Source!BA50</f>
        <v>1</v>
      </c>
      <c r="DL40" t="s">
        <v>6</v>
      </c>
      <c r="DM40">
        <v>0</v>
      </c>
      <c r="DN40" t="s">
        <v>6</v>
      </c>
      <c r="DO40">
        <v>0</v>
      </c>
      <c r="GQ40">
        <v>-1</v>
      </c>
      <c r="GR40">
        <v>-1</v>
      </c>
    </row>
    <row r="41" spans="1:200" x14ac:dyDescent="0.2">
      <c r="A41">
        <f>ROW(Source!A50)</f>
        <v>50</v>
      </c>
      <c r="B41">
        <v>86295183</v>
      </c>
      <c r="C41">
        <v>86295526</v>
      </c>
      <c r="D41">
        <v>27439419</v>
      </c>
      <c r="E41">
        <v>1</v>
      </c>
      <c r="F41">
        <v>1</v>
      </c>
      <c r="G41">
        <v>1</v>
      </c>
      <c r="H41">
        <v>2</v>
      </c>
      <c r="I41" t="s">
        <v>924</v>
      </c>
      <c r="J41" t="s">
        <v>925</v>
      </c>
      <c r="K41" t="s">
        <v>926</v>
      </c>
      <c r="L41">
        <v>1368</v>
      </c>
      <c r="N41">
        <v>1011</v>
      </c>
      <c r="O41" t="s">
        <v>927</v>
      </c>
      <c r="P41" t="s">
        <v>927</v>
      </c>
      <c r="Q41">
        <v>1</v>
      </c>
      <c r="W41">
        <v>0</v>
      </c>
      <c r="X41">
        <v>1804162481</v>
      </c>
      <c r="Y41">
        <f>(AT41*1.16)</f>
        <v>78.624799999999993</v>
      </c>
      <c r="AA41">
        <v>0</v>
      </c>
      <c r="AB41">
        <v>115.64</v>
      </c>
      <c r="AC41">
        <v>13.61</v>
      </c>
      <c r="AD41">
        <v>0</v>
      </c>
      <c r="AE41">
        <v>0</v>
      </c>
      <c r="AF41">
        <v>115.64</v>
      </c>
      <c r="AG41">
        <v>13.61</v>
      </c>
      <c r="AH41">
        <v>0</v>
      </c>
      <c r="AI41">
        <v>1</v>
      </c>
      <c r="AJ41">
        <v>1</v>
      </c>
      <c r="AK41">
        <v>1</v>
      </c>
      <c r="AL41">
        <v>1</v>
      </c>
      <c r="AM41">
        <v>0</v>
      </c>
      <c r="AN41">
        <v>0</v>
      </c>
      <c r="AO41">
        <v>1</v>
      </c>
      <c r="AP41">
        <v>1</v>
      </c>
      <c r="AQ41">
        <v>0</v>
      </c>
      <c r="AR41">
        <v>0</v>
      </c>
      <c r="AS41" t="s">
        <v>6</v>
      </c>
      <c r="AT41">
        <v>67.78</v>
      </c>
      <c r="AU41" t="s">
        <v>85</v>
      </c>
      <c r="AV41">
        <v>0</v>
      </c>
      <c r="AW41">
        <v>1</v>
      </c>
      <c r="AX41">
        <v>-1</v>
      </c>
      <c r="AY41">
        <v>0</v>
      </c>
      <c r="AZ41">
        <v>0</v>
      </c>
      <c r="BA41" t="s">
        <v>6</v>
      </c>
      <c r="BB41">
        <v>5</v>
      </c>
      <c r="BC41">
        <v>0</v>
      </c>
      <c r="BD41">
        <v>9092.171871999999</v>
      </c>
      <c r="BE41">
        <v>1070.0835279999999</v>
      </c>
      <c r="BF41">
        <v>0</v>
      </c>
      <c r="BG41">
        <v>0</v>
      </c>
      <c r="BH41">
        <v>0</v>
      </c>
      <c r="BI41">
        <v>1</v>
      </c>
      <c r="BJ41">
        <v>0</v>
      </c>
      <c r="BK41">
        <v>0</v>
      </c>
      <c r="BL41">
        <v>0</v>
      </c>
      <c r="BM41">
        <v>0</v>
      </c>
      <c r="BN41">
        <v>0</v>
      </c>
      <c r="BO41">
        <v>0</v>
      </c>
      <c r="BP41">
        <v>0</v>
      </c>
      <c r="BQ41">
        <v>0</v>
      </c>
      <c r="BR41">
        <v>0</v>
      </c>
      <c r="BS41">
        <v>0</v>
      </c>
      <c r="BT41">
        <v>0</v>
      </c>
      <c r="BU41">
        <v>0</v>
      </c>
      <c r="BV41">
        <v>0</v>
      </c>
      <c r="BW41">
        <v>0</v>
      </c>
      <c r="CV41">
        <v>0</v>
      </c>
      <c r="CW41">
        <f>ROUND(Y41*Source!I50*DO41,9)</f>
        <v>0</v>
      </c>
      <c r="CX41">
        <f>ROUND(Y41*Source!I50,9)</f>
        <v>21.228695999999999</v>
      </c>
      <c r="CY41">
        <f>AB41</f>
        <v>115.64</v>
      </c>
      <c r="CZ41">
        <f>AF41</f>
        <v>115.64</v>
      </c>
      <c r="DA41">
        <f>AJ41</f>
        <v>1</v>
      </c>
      <c r="DB41">
        <f>ROUND((ROUND(AT41*CZ41,2)*1.16),2)</f>
        <v>9092.17</v>
      </c>
      <c r="DC41">
        <f>ROUND((ROUND(AT41*AG41,2)*1.16),2)</f>
        <v>1070.0899999999999</v>
      </c>
      <c r="DD41" t="s">
        <v>6</v>
      </c>
      <c r="DE41" t="s">
        <v>6</v>
      </c>
      <c r="DF41">
        <f t="shared" si="10"/>
        <v>0</v>
      </c>
      <c r="DG41">
        <f t="shared" si="9"/>
        <v>2463</v>
      </c>
      <c r="DH41">
        <f>Source!I50*SmtRes!Y41</f>
        <v>21.228695999999999</v>
      </c>
      <c r="DI41">
        <f>AB41</f>
        <v>115.64</v>
      </c>
      <c r="DJ41">
        <f>DG41</f>
        <v>2463</v>
      </c>
      <c r="DK41">
        <f>Source!BB50</f>
        <v>1</v>
      </c>
      <c r="DL41" t="s">
        <v>6</v>
      </c>
      <c r="DM41">
        <v>0</v>
      </c>
      <c r="DN41" t="s">
        <v>6</v>
      </c>
      <c r="DO41">
        <v>0</v>
      </c>
      <c r="GQ41">
        <v>-1</v>
      </c>
      <c r="GR41">
        <v>-1</v>
      </c>
    </row>
    <row r="42" spans="1:200" x14ac:dyDescent="0.2">
      <c r="A42">
        <f>ROW(Source!A50)</f>
        <v>50</v>
      </c>
      <c r="B42">
        <v>86295183</v>
      </c>
      <c r="C42">
        <v>86295526</v>
      </c>
      <c r="D42">
        <v>27439703</v>
      </c>
      <c r="E42">
        <v>1</v>
      </c>
      <c r="F42">
        <v>1</v>
      </c>
      <c r="G42">
        <v>1</v>
      </c>
      <c r="H42">
        <v>2</v>
      </c>
      <c r="I42" t="s">
        <v>941</v>
      </c>
      <c r="J42" t="s">
        <v>942</v>
      </c>
      <c r="K42" t="s">
        <v>943</v>
      </c>
      <c r="L42">
        <v>1368</v>
      </c>
      <c r="N42">
        <v>1011</v>
      </c>
      <c r="O42" t="s">
        <v>927</v>
      </c>
      <c r="P42" t="s">
        <v>927</v>
      </c>
      <c r="Q42">
        <v>1</v>
      </c>
      <c r="W42">
        <v>0</v>
      </c>
      <c r="X42">
        <v>2075311453</v>
      </c>
      <c r="Y42">
        <f>(AT42*1.16)</f>
        <v>13.804</v>
      </c>
      <c r="AA42">
        <v>0</v>
      </c>
      <c r="AB42">
        <v>7.51</v>
      </c>
      <c r="AC42">
        <v>0</v>
      </c>
      <c r="AD42">
        <v>0</v>
      </c>
      <c r="AE42">
        <v>0</v>
      </c>
      <c r="AF42">
        <v>7.51</v>
      </c>
      <c r="AG42">
        <v>0</v>
      </c>
      <c r="AH42">
        <v>0</v>
      </c>
      <c r="AI42">
        <v>1</v>
      </c>
      <c r="AJ42">
        <v>1</v>
      </c>
      <c r="AK42">
        <v>1</v>
      </c>
      <c r="AL42">
        <v>1</v>
      </c>
      <c r="AM42">
        <v>0</v>
      </c>
      <c r="AN42">
        <v>0</v>
      </c>
      <c r="AO42">
        <v>1</v>
      </c>
      <c r="AP42">
        <v>1</v>
      </c>
      <c r="AQ42">
        <v>0</v>
      </c>
      <c r="AR42">
        <v>0</v>
      </c>
      <c r="AS42" t="s">
        <v>6</v>
      </c>
      <c r="AT42">
        <v>11.9</v>
      </c>
      <c r="AU42" t="s">
        <v>85</v>
      </c>
      <c r="AV42">
        <v>0</v>
      </c>
      <c r="AW42">
        <v>2</v>
      </c>
      <c r="AX42">
        <v>86295540</v>
      </c>
      <c r="AY42">
        <v>1</v>
      </c>
      <c r="AZ42">
        <v>0</v>
      </c>
      <c r="BA42">
        <v>40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CV42">
        <v>0</v>
      </c>
      <c r="CW42">
        <f>ROUND(Y42*Source!I50*DO42,9)</f>
        <v>0</v>
      </c>
      <c r="CX42">
        <f>ROUND(Y42*Source!I50,9)</f>
        <v>3.7270799999999999</v>
      </c>
      <c r="CY42">
        <f>AB42</f>
        <v>7.51</v>
      </c>
      <c r="CZ42">
        <f>AF42</f>
        <v>7.51</v>
      </c>
      <c r="DA42">
        <f>AJ42</f>
        <v>1</v>
      </c>
      <c r="DB42">
        <f>ROUND((ROUND(AT42*CZ42,2)*1.16),2)</f>
        <v>103.67</v>
      </c>
      <c r="DC42">
        <f>ROUND((ROUND(AT42*AG42,2)*1.16),2)</f>
        <v>0</v>
      </c>
      <c r="DD42" t="s">
        <v>6</v>
      </c>
      <c r="DE42" t="s">
        <v>6</v>
      </c>
      <c r="DF42">
        <f t="shared" si="10"/>
        <v>0</v>
      </c>
      <c r="DG42">
        <f t="shared" si="9"/>
        <v>30</v>
      </c>
      <c r="DH42">
        <f>Source!I50*SmtRes!Y42</f>
        <v>3.7270800000000004</v>
      </c>
      <c r="DI42">
        <f>AB42</f>
        <v>7.51</v>
      </c>
      <c r="DJ42">
        <f>EtalonRes!Z40</f>
        <v>7.51</v>
      </c>
      <c r="DK42">
        <f>Source!BB50</f>
        <v>1</v>
      </c>
      <c r="DL42" t="s">
        <v>6</v>
      </c>
      <c r="DM42">
        <v>0</v>
      </c>
      <c r="DN42" t="s">
        <v>6</v>
      </c>
      <c r="DO42">
        <v>0</v>
      </c>
      <c r="GQ42">
        <v>-1</v>
      </c>
      <c r="GR42">
        <v>-1</v>
      </c>
    </row>
    <row r="43" spans="1:200" x14ac:dyDescent="0.2">
      <c r="A43">
        <f>ROW(Source!A50)</f>
        <v>50</v>
      </c>
      <c r="B43">
        <v>86295183</v>
      </c>
      <c r="C43">
        <v>86295526</v>
      </c>
      <c r="D43">
        <v>27441327</v>
      </c>
      <c r="E43">
        <v>1</v>
      </c>
      <c r="F43">
        <v>1</v>
      </c>
      <c r="G43">
        <v>1</v>
      </c>
      <c r="H43">
        <v>2</v>
      </c>
      <c r="I43" t="s">
        <v>936</v>
      </c>
      <c r="J43" t="s">
        <v>937</v>
      </c>
      <c r="K43" t="s">
        <v>938</v>
      </c>
      <c r="L43">
        <v>1368</v>
      </c>
      <c r="N43">
        <v>1011</v>
      </c>
      <c r="O43" t="s">
        <v>927</v>
      </c>
      <c r="P43" t="s">
        <v>927</v>
      </c>
      <c r="Q43">
        <v>1</v>
      </c>
      <c r="W43">
        <v>0</v>
      </c>
      <c r="X43">
        <v>-1583389094</v>
      </c>
      <c r="Y43">
        <f>(AT43*1.16)</f>
        <v>0.71919999999999995</v>
      </c>
      <c r="AA43">
        <v>0</v>
      </c>
      <c r="AB43">
        <v>93.37</v>
      </c>
      <c r="AC43">
        <v>11.69</v>
      </c>
      <c r="AD43">
        <v>0</v>
      </c>
      <c r="AE43">
        <v>0</v>
      </c>
      <c r="AF43">
        <v>93.37</v>
      </c>
      <c r="AG43">
        <v>11.69</v>
      </c>
      <c r="AH43">
        <v>0</v>
      </c>
      <c r="AI43">
        <v>1</v>
      </c>
      <c r="AJ43">
        <v>1</v>
      </c>
      <c r="AK43">
        <v>1</v>
      </c>
      <c r="AL43">
        <v>1</v>
      </c>
      <c r="AM43">
        <v>0</v>
      </c>
      <c r="AN43">
        <v>0</v>
      </c>
      <c r="AO43">
        <v>1</v>
      </c>
      <c r="AP43">
        <v>1</v>
      </c>
      <c r="AQ43">
        <v>0</v>
      </c>
      <c r="AR43">
        <v>0</v>
      </c>
      <c r="AS43" t="s">
        <v>6</v>
      </c>
      <c r="AT43">
        <v>0.62</v>
      </c>
      <c r="AU43" t="s">
        <v>85</v>
      </c>
      <c r="AV43">
        <v>0</v>
      </c>
      <c r="AW43">
        <v>2</v>
      </c>
      <c r="AX43">
        <v>86295541</v>
      </c>
      <c r="AY43">
        <v>1</v>
      </c>
      <c r="AZ43">
        <v>0</v>
      </c>
      <c r="BA43">
        <v>41</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CV43">
        <v>0</v>
      </c>
      <c r="CW43">
        <f>ROUND(Y43*Source!I50*DO43,9)</f>
        <v>0</v>
      </c>
      <c r="CX43">
        <f>ROUND(Y43*Source!I50,9)</f>
        <v>0.194184</v>
      </c>
      <c r="CY43">
        <f>AB43</f>
        <v>93.37</v>
      </c>
      <c r="CZ43">
        <f>AF43</f>
        <v>93.37</v>
      </c>
      <c r="DA43">
        <f>AJ43</f>
        <v>1</v>
      </c>
      <c r="DB43">
        <f>ROUND((ROUND(AT43*CZ43,2)*1.16),2)</f>
        <v>67.150000000000006</v>
      </c>
      <c r="DC43">
        <f>ROUND((ROUND(AT43*AG43,2)*1.16),2)</f>
        <v>8.41</v>
      </c>
      <c r="DD43" t="s">
        <v>6</v>
      </c>
      <c r="DE43" t="s">
        <v>6</v>
      </c>
      <c r="DF43">
        <f t="shared" si="10"/>
        <v>0</v>
      </c>
      <c r="DG43">
        <f t="shared" si="9"/>
        <v>18</v>
      </c>
      <c r="DH43">
        <f>Source!I50*SmtRes!Y43</f>
        <v>0.194184</v>
      </c>
      <c r="DI43">
        <f>AB43</f>
        <v>93.37</v>
      </c>
      <c r="DJ43">
        <f>EtalonRes!Z41</f>
        <v>93.37</v>
      </c>
      <c r="DK43">
        <f>Source!BB50</f>
        <v>1</v>
      </c>
      <c r="DL43" t="s">
        <v>6</v>
      </c>
      <c r="DM43">
        <v>0</v>
      </c>
      <c r="DN43" t="s">
        <v>6</v>
      </c>
      <c r="DO43">
        <v>0</v>
      </c>
      <c r="GQ43">
        <v>-1</v>
      </c>
      <c r="GR43">
        <v>-1</v>
      </c>
    </row>
    <row r="44" spans="1:200" x14ac:dyDescent="0.2">
      <c r="A44">
        <f>ROW(Source!A50)</f>
        <v>50</v>
      </c>
      <c r="B44">
        <v>86295183</v>
      </c>
      <c r="C44">
        <v>86295526</v>
      </c>
      <c r="D44">
        <v>27378255</v>
      </c>
      <c r="E44">
        <v>1</v>
      </c>
      <c r="F44">
        <v>1</v>
      </c>
      <c r="G44">
        <v>1</v>
      </c>
      <c r="H44">
        <v>3</v>
      </c>
      <c r="I44" t="s">
        <v>89</v>
      </c>
      <c r="J44" t="s">
        <v>91</v>
      </c>
      <c r="K44" t="s">
        <v>90</v>
      </c>
      <c r="L44">
        <v>1348</v>
      </c>
      <c r="N44">
        <v>1009</v>
      </c>
      <c r="O44" t="s">
        <v>63</v>
      </c>
      <c r="P44" t="s">
        <v>63</v>
      </c>
      <c r="Q44">
        <v>1000</v>
      </c>
      <c r="W44">
        <v>0</v>
      </c>
      <c r="X44">
        <v>1570490953</v>
      </c>
      <c r="Y44">
        <f>AT44</f>
        <v>0.01</v>
      </c>
      <c r="AA44">
        <v>10380</v>
      </c>
      <c r="AB44">
        <v>0</v>
      </c>
      <c r="AC44">
        <v>0</v>
      </c>
      <c r="AD44">
        <v>0</v>
      </c>
      <c r="AE44">
        <v>10380</v>
      </c>
      <c r="AF44">
        <v>0</v>
      </c>
      <c r="AG44">
        <v>0</v>
      </c>
      <c r="AH44">
        <v>0</v>
      </c>
      <c r="AI44">
        <v>1</v>
      </c>
      <c r="AJ44">
        <v>1</v>
      </c>
      <c r="AK44">
        <v>1</v>
      </c>
      <c r="AL44">
        <v>1</v>
      </c>
      <c r="AM44">
        <v>0</v>
      </c>
      <c r="AN44">
        <v>0</v>
      </c>
      <c r="AO44">
        <v>0</v>
      </c>
      <c r="AP44">
        <v>1</v>
      </c>
      <c r="AQ44">
        <v>0</v>
      </c>
      <c r="AR44">
        <v>0</v>
      </c>
      <c r="AS44" t="s">
        <v>6</v>
      </c>
      <c r="AT44">
        <v>0.01</v>
      </c>
      <c r="AU44" t="s">
        <v>6</v>
      </c>
      <c r="AV44">
        <v>0</v>
      </c>
      <c r="AW44">
        <v>1</v>
      </c>
      <c r="AX44">
        <v>-1</v>
      </c>
      <c r="AY44">
        <v>0</v>
      </c>
      <c r="AZ44">
        <v>0</v>
      </c>
      <c r="BA44" t="s">
        <v>6</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CV44">
        <v>0</v>
      </c>
      <c r="CW44">
        <v>0</v>
      </c>
      <c r="CX44">
        <f>ROUND(Y44*Source!I50,9)</f>
        <v>2.7000000000000001E-3</v>
      </c>
      <c r="CY44">
        <f>AA44</f>
        <v>10380</v>
      </c>
      <c r="CZ44">
        <f>AE44</f>
        <v>10380</v>
      </c>
      <c r="DA44">
        <f>AI44</f>
        <v>1</v>
      </c>
      <c r="DB44">
        <f>ROUND(ROUND(AT44*CZ44,2),2)</f>
        <v>103.8</v>
      </c>
      <c r="DC44">
        <f>ROUND(ROUND(AT44*AG44,2),2)</f>
        <v>0</v>
      </c>
      <c r="DD44" t="s">
        <v>6</v>
      </c>
      <c r="DE44" t="s">
        <v>6</v>
      </c>
      <c r="DF44">
        <f t="shared" si="10"/>
        <v>28</v>
      </c>
      <c r="DG44">
        <f t="shared" si="9"/>
        <v>0</v>
      </c>
      <c r="DH44">
        <f>Source!I50*SmtRes!Y44</f>
        <v>2.7000000000000001E-3</v>
      </c>
      <c r="DI44">
        <f>AA44</f>
        <v>10380</v>
      </c>
      <c r="DJ44">
        <f>DF44</f>
        <v>28</v>
      </c>
      <c r="DK44">
        <f>Source!BC50</f>
        <v>1</v>
      </c>
      <c r="DL44" t="s">
        <v>6</v>
      </c>
      <c r="DM44">
        <v>0</v>
      </c>
      <c r="DN44" t="s">
        <v>6</v>
      </c>
      <c r="DO44">
        <v>0</v>
      </c>
      <c r="GP44">
        <v>1</v>
      </c>
      <c r="GQ44">
        <v>-1</v>
      </c>
      <c r="GR44">
        <v>-1</v>
      </c>
    </row>
    <row r="45" spans="1:200" x14ac:dyDescent="0.2">
      <c r="A45">
        <f>ROW(Source!A50)</f>
        <v>50</v>
      </c>
      <c r="B45">
        <v>86295183</v>
      </c>
      <c r="C45">
        <v>86295526</v>
      </c>
      <c r="D45">
        <v>69408707</v>
      </c>
      <c r="E45">
        <v>1</v>
      </c>
      <c r="F45">
        <v>1</v>
      </c>
      <c r="G45">
        <v>1</v>
      </c>
      <c r="H45">
        <v>3</v>
      </c>
      <c r="I45" t="s">
        <v>30</v>
      </c>
      <c r="J45" t="s">
        <v>33</v>
      </c>
      <c r="K45" t="s">
        <v>31</v>
      </c>
      <c r="L45">
        <v>1339</v>
      </c>
      <c r="N45">
        <v>1007</v>
      </c>
      <c r="O45" t="s">
        <v>32</v>
      </c>
      <c r="P45" t="s">
        <v>32</v>
      </c>
      <c r="Q45">
        <v>1</v>
      </c>
      <c r="W45">
        <v>0</v>
      </c>
      <c r="X45">
        <v>2111049581</v>
      </c>
      <c r="Y45">
        <f>AT45</f>
        <v>0.7</v>
      </c>
      <c r="AA45">
        <v>586.71</v>
      </c>
      <c r="AB45">
        <v>0</v>
      </c>
      <c r="AC45">
        <v>0</v>
      </c>
      <c r="AD45">
        <v>0</v>
      </c>
      <c r="AE45">
        <v>586.71</v>
      </c>
      <c r="AF45">
        <v>0</v>
      </c>
      <c r="AG45">
        <v>0</v>
      </c>
      <c r="AH45">
        <v>0</v>
      </c>
      <c r="AI45">
        <v>1</v>
      </c>
      <c r="AJ45">
        <v>1</v>
      </c>
      <c r="AK45">
        <v>1</v>
      </c>
      <c r="AL45">
        <v>1</v>
      </c>
      <c r="AM45">
        <v>0</v>
      </c>
      <c r="AN45">
        <v>0</v>
      </c>
      <c r="AO45">
        <v>0</v>
      </c>
      <c r="AP45">
        <v>1</v>
      </c>
      <c r="AQ45">
        <v>0</v>
      </c>
      <c r="AR45">
        <v>0</v>
      </c>
      <c r="AS45" t="s">
        <v>6</v>
      </c>
      <c r="AT45">
        <v>0.7</v>
      </c>
      <c r="AU45" t="s">
        <v>6</v>
      </c>
      <c r="AV45">
        <v>0</v>
      </c>
      <c r="AW45">
        <v>1</v>
      </c>
      <c r="AX45">
        <v>-1</v>
      </c>
      <c r="AY45">
        <v>0</v>
      </c>
      <c r="AZ45">
        <v>0</v>
      </c>
      <c r="BA45" t="s">
        <v>6</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CV45">
        <v>0</v>
      </c>
      <c r="CW45">
        <v>0</v>
      </c>
      <c r="CX45">
        <f>ROUND(Y45*Source!I50,9)</f>
        <v>0.189</v>
      </c>
      <c r="CY45">
        <f>AA45</f>
        <v>586.71</v>
      </c>
      <c r="CZ45">
        <f>AE45</f>
        <v>586.71</v>
      </c>
      <c r="DA45">
        <f>AI45</f>
        <v>1</v>
      </c>
      <c r="DB45">
        <f>ROUND(ROUND(AT45*CZ45,2),2)</f>
        <v>410.7</v>
      </c>
      <c r="DC45">
        <f>ROUND(ROUND(AT45*AG45,2),2)</f>
        <v>0</v>
      </c>
      <c r="DD45" t="s">
        <v>6</v>
      </c>
      <c r="DE45" t="s">
        <v>6</v>
      </c>
      <c r="DF45">
        <f t="shared" si="10"/>
        <v>111</v>
      </c>
      <c r="DG45">
        <f t="shared" si="9"/>
        <v>0</v>
      </c>
      <c r="DH45">
        <f>Source!I50*SmtRes!Y45</f>
        <v>0.189</v>
      </c>
      <c r="DI45">
        <f>AA45</f>
        <v>586.71</v>
      </c>
      <c r="DJ45">
        <f>DF45</f>
        <v>111</v>
      </c>
      <c r="DK45">
        <f>Source!BC50</f>
        <v>1</v>
      </c>
      <c r="DL45" t="s">
        <v>6</v>
      </c>
      <c r="DM45">
        <v>0</v>
      </c>
      <c r="DN45" t="s">
        <v>6</v>
      </c>
      <c r="DO45">
        <v>0</v>
      </c>
      <c r="GP45">
        <v>1</v>
      </c>
      <c r="GQ45">
        <v>-1</v>
      </c>
      <c r="GR45">
        <v>-1</v>
      </c>
    </row>
    <row r="46" spans="1:200" x14ac:dyDescent="0.2">
      <c r="A46">
        <f>ROW(Source!A50)</f>
        <v>50</v>
      </c>
      <c r="B46">
        <v>86295183</v>
      </c>
      <c r="C46">
        <v>86295526</v>
      </c>
      <c r="D46">
        <v>69205660</v>
      </c>
      <c r="E46">
        <v>1</v>
      </c>
      <c r="F46">
        <v>1</v>
      </c>
      <c r="G46">
        <v>1</v>
      </c>
      <c r="H46">
        <v>3</v>
      </c>
      <c r="I46" t="s">
        <v>95</v>
      </c>
      <c r="J46" t="s">
        <v>97</v>
      </c>
      <c r="K46" t="s">
        <v>96</v>
      </c>
      <c r="L46">
        <v>1354</v>
      </c>
      <c r="N46">
        <v>1010</v>
      </c>
      <c r="O46" t="s">
        <v>43</v>
      </c>
      <c r="P46" t="s">
        <v>43</v>
      </c>
      <c r="Q46">
        <v>1</v>
      </c>
      <c r="W46">
        <v>0</v>
      </c>
      <c r="X46">
        <v>-185893987</v>
      </c>
      <c r="Y46">
        <f>AT46</f>
        <v>48.148147999999999</v>
      </c>
      <c r="AA46">
        <v>1542.04</v>
      </c>
      <c r="AB46">
        <v>0</v>
      </c>
      <c r="AC46">
        <v>0</v>
      </c>
      <c r="AD46">
        <v>0</v>
      </c>
      <c r="AE46">
        <v>1542.04</v>
      </c>
      <c r="AF46">
        <v>0</v>
      </c>
      <c r="AG46">
        <v>0</v>
      </c>
      <c r="AH46">
        <v>0</v>
      </c>
      <c r="AI46">
        <v>1</v>
      </c>
      <c r="AJ46">
        <v>1</v>
      </c>
      <c r="AK46">
        <v>1</v>
      </c>
      <c r="AL46">
        <v>1</v>
      </c>
      <c r="AM46">
        <v>0</v>
      </c>
      <c r="AN46">
        <v>0</v>
      </c>
      <c r="AO46">
        <v>0</v>
      </c>
      <c r="AP46">
        <v>1</v>
      </c>
      <c r="AQ46">
        <v>0</v>
      </c>
      <c r="AR46">
        <v>0</v>
      </c>
      <c r="AS46" t="s">
        <v>6</v>
      </c>
      <c r="AT46">
        <v>48.148147999999999</v>
      </c>
      <c r="AU46" t="s">
        <v>6</v>
      </c>
      <c r="AV46">
        <v>0</v>
      </c>
      <c r="AW46">
        <v>1</v>
      </c>
      <c r="AX46">
        <v>-1</v>
      </c>
      <c r="AY46">
        <v>0</v>
      </c>
      <c r="AZ46">
        <v>0</v>
      </c>
      <c r="BA46" t="s">
        <v>6</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CV46">
        <v>0</v>
      </c>
      <c r="CW46">
        <v>0</v>
      </c>
      <c r="CX46">
        <f>ROUND(Y46*Source!I50,9)</f>
        <v>12.99999996</v>
      </c>
      <c r="CY46">
        <f>AA46</f>
        <v>1542.04</v>
      </c>
      <c r="CZ46">
        <f>AE46</f>
        <v>1542.04</v>
      </c>
      <c r="DA46">
        <f>AI46</f>
        <v>1</v>
      </c>
      <c r="DB46">
        <f>ROUND(ROUND(AT46*CZ46,2),2)</f>
        <v>74246.37</v>
      </c>
      <c r="DC46">
        <f>ROUND(ROUND(AT46*AG46,2),2)</f>
        <v>0</v>
      </c>
      <c r="DD46" t="s">
        <v>6</v>
      </c>
      <c r="DE46" t="s">
        <v>6</v>
      </c>
      <c r="DF46">
        <f t="shared" si="10"/>
        <v>20046</v>
      </c>
      <c r="DG46">
        <f t="shared" si="9"/>
        <v>0</v>
      </c>
      <c r="DH46">
        <f>Source!I50*SmtRes!Y46</f>
        <v>12.99999996</v>
      </c>
      <c r="DI46">
        <f>AA46</f>
        <v>1542.04</v>
      </c>
      <c r="DJ46">
        <f>DF46</f>
        <v>20046</v>
      </c>
      <c r="DK46">
        <f>Source!BC50</f>
        <v>1</v>
      </c>
      <c r="DL46" t="s">
        <v>6</v>
      </c>
      <c r="DM46">
        <v>0</v>
      </c>
      <c r="DN46" t="s">
        <v>6</v>
      </c>
      <c r="DO46">
        <v>0</v>
      </c>
      <c r="GP46">
        <v>1</v>
      </c>
      <c r="GQ46">
        <v>-1</v>
      </c>
      <c r="GR46">
        <v>-1</v>
      </c>
    </row>
    <row r="47" spans="1:200" x14ac:dyDescent="0.2">
      <c r="A47">
        <f>ROW(Source!A50)</f>
        <v>50</v>
      </c>
      <c r="B47">
        <v>86295183</v>
      </c>
      <c r="C47">
        <v>86295526</v>
      </c>
      <c r="D47">
        <v>69205660</v>
      </c>
      <c r="E47">
        <v>1</v>
      </c>
      <c r="F47">
        <v>1</v>
      </c>
      <c r="G47">
        <v>1</v>
      </c>
      <c r="H47">
        <v>3</v>
      </c>
      <c r="I47" t="s">
        <v>95</v>
      </c>
      <c r="J47" t="s">
        <v>97</v>
      </c>
      <c r="K47" t="s">
        <v>105</v>
      </c>
      <c r="L47">
        <v>1354</v>
      </c>
      <c r="N47">
        <v>1010</v>
      </c>
      <c r="O47" t="s">
        <v>43</v>
      </c>
      <c r="P47" t="s">
        <v>43</v>
      </c>
      <c r="Q47">
        <v>1</v>
      </c>
      <c r="W47">
        <v>0</v>
      </c>
      <c r="X47">
        <v>681805642</v>
      </c>
      <c r="Y47">
        <f>AT47</f>
        <v>3.7037040000000001</v>
      </c>
      <c r="AA47">
        <v>1542.04</v>
      </c>
      <c r="AB47">
        <v>0</v>
      </c>
      <c r="AC47">
        <v>0</v>
      </c>
      <c r="AD47">
        <v>0</v>
      </c>
      <c r="AE47">
        <v>1542.04</v>
      </c>
      <c r="AF47">
        <v>0</v>
      </c>
      <c r="AG47">
        <v>0</v>
      </c>
      <c r="AH47">
        <v>0</v>
      </c>
      <c r="AI47">
        <v>1</v>
      </c>
      <c r="AJ47">
        <v>1</v>
      </c>
      <c r="AK47">
        <v>1</v>
      </c>
      <c r="AL47">
        <v>1</v>
      </c>
      <c r="AM47">
        <v>0</v>
      </c>
      <c r="AN47">
        <v>0</v>
      </c>
      <c r="AO47">
        <v>0</v>
      </c>
      <c r="AP47">
        <v>0</v>
      </c>
      <c r="AQ47">
        <v>0</v>
      </c>
      <c r="AR47">
        <v>0</v>
      </c>
      <c r="AS47" t="s">
        <v>6</v>
      </c>
      <c r="AT47">
        <v>3.7037040000000001</v>
      </c>
      <c r="AU47" t="s">
        <v>6</v>
      </c>
      <c r="AV47">
        <v>0</v>
      </c>
      <c r="AW47">
        <v>1</v>
      </c>
      <c r="AX47">
        <v>-1</v>
      </c>
      <c r="AY47">
        <v>0</v>
      </c>
      <c r="AZ47">
        <v>0</v>
      </c>
      <c r="BA47" t="s">
        <v>6</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CV47">
        <v>0</v>
      </c>
      <c r="CW47">
        <v>0</v>
      </c>
      <c r="CX47">
        <f>ROUND(Y47*Source!I50,9)</f>
        <v>1.00000008</v>
      </c>
      <c r="CY47">
        <f>AA47</f>
        <v>1542.04</v>
      </c>
      <c r="CZ47">
        <f>AE47</f>
        <v>1542.04</v>
      </c>
      <c r="DA47">
        <f>AI47</f>
        <v>1</v>
      </c>
      <c r="DB47">
        <f>ROUND(ROUND(AT47*CZ47,2),2)</f>
        <v>5711.26</v>
      </c>
      <c r="DC47">
        <f>ROUND(ROUND(AT47*AG47,2),2)</f>
        <v>0</v>
      </c>
      <c r="DD47" t="s">
        <v>6</v>
      </c>
      <c r="DE47" t="s">
        <v>6</v>
      </c>
      <c r="DF47">
        <f t="shared" si="10"/>
        <v>1542</v>
      </c>
      <c r="DG47">
        <f t="shared" si="9"/>
        <v>0</v>
      </c>
      <c r="DH47">
        <f>Source!I50*SmtRes!Y47</f>
        <v>1.0000000800000002</v>
      </c>
      <c r="DI47">
        <f>AA47</f>
        <v>1542.04</v>
      </c>
      <c r="DJ47">
        <f>DF47</f>
        <v>1542</v>
      </c>
      <c r="DK47">
        <f>Source!BC50</f>
        <v>1</v>
      </c>
      <c r="DL47" t="s">
        <v>6</v>
      </c>
      <c r="DM47">
        <v>0</v>
      </c>
      <c r="DN47" t="s">
        <v>6</v>
      </c>
      <c r="DO47">
        <v>0</v>
      </c>
      <c r="GP47">
        <v>1</v>
      </c>
      <c r="GQ47">
        <v>-1</v>
      </c>
      <c r="GR47">
        <v>-1</v>
      </c>
    </row>
    <row r="48" spans="1:200" x14ac:dyDescent="0.2">
      <c r="A48">
        <f>ROW(Source!A50)</f>
        <v>50</v>
      </c>
      <c r="B48">
        <v>86295183</v>
      </c>
      <c r="C48">
        <v>86295526</v>
      </c>
      <c r="D48">
        <v>69205662</v>
      </c>
      <c r="E48">
        <v>1</v>
      </c>
      <c r="F48">
        <v>1</v>
      </c>
      <c r="G48">
        <v>1</v>
      </c>
      <c r="H48">
        <v>3</v>
      </c>
      <c r="I48" t="s">
        <v>100</v>
      </c>
      <c r="J48" t="s">
        <v>102</v>
      </c>
      <c r="K48" t="s">
        <v>101</v>
      </c>
      <c r="L48">
        <v>1354</v>
      </c>
      <c r="N48">
        <v>1010</v>
      </c>
      <c r="O48" t="s">
        <v>43</v>
      </c>
      <c r="P48" t="s">
        <v>43</v>
      </c>
      <c r="Q48">
        <v>1</v>
      </c>
      <c r="W48">
        <v>0</v>
      </c>
      <c r="X48">
        <v>1605446080</v>
      </c>
      <c r="Y48">
        <f>AT48</f>
        <v>48.148147999999999</v>
      </c>
      <c r="AA48">
        <v>1572.7</v>
      </c>
      <c r="AB48">
        <v>0</v>
      </c>
      <c r="AC48">
        <v>0</v>
      </c>
      <c r="AD48">
        <v>0</v>
      </c>
      <c r="AE48">
        <v>1572.7</v>
      </c>
      <c r="AF48">
        <v>0</v>
      </c>
      <c r="AG48">
        <v>0</v>
      </c>
      <c r="AH48">
        <v>0</v>
      </c>
      <c r="AI48">
        <v>1</v>
      </c>
      <c r="AJ48">
        <v>1</v>
      </c>
      <c r="AK48">
        <v>1</v>
      </c>
      <c r="AL48">
        <v>1</v>
      </c>
      <c r="AM48">
        <v>0</v>
      </c>
      <c r="AN48">
        <v>0</v>
      </c>
      <c r="AO48">
        <v>0</v>
      </c>
      <c r="AP48">
        <v>1</v>
      </c>
      <c r="AQ48">
        <v>0</v>
      </c>
      <c r="AR48">
        <v>0</v>
      </c>
      <c r="AS48" t="s">
        <v>6</v>
      </c>
      <c r="AT48">
        <v>48.148147999999999</v>
      </c>
      <c r="AU48" t="s">
        <v>6</v>
      </c>
      <c r="AV48">
        <v>0</v>
      </c>
      <c r="AW48">
        <v>1</v>
      </c>
      <c r="AX48">
        <v>-1</v>
      </c>
      <c r="AY48">
        <v>0</v>
      </c>
      <c r="AZ48">
        <v>0</v>
      </c>
      <c r="BA48" t="s">
        <v>6</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CV48">
        <v>0</v>
      </c>
      <c r="CW48">
        <v>0</v>
      </c>
      <c r="CX48">
        <f>ROUND(Y48*Source!I50,9)</f>
        <v>12.99999996</v>
      </c>
      <c r="CY48">
        <f>AA48</f>
        <v>1572.7</v>
      </c>
      <c r="CZ48">
        <f>AE48</f>
        <v>1572.7</v>
      </c>
      <c r="DA48">
        <f>AI48</f>
        <v>1</v>
      </c>
      <c r="DB48">
        <f>ROUND(ROUND(AT48*CZ48,2),2)</f>
        <v>75722.59</v>
      </c>
      <c r="DC48">
        <f>ROUND(ROUND(AT48*AG48,2),2)</f>
        <v>0</v>
      </c>
      <c r="DD48" t="s">
        <v>6</v>
      </c>
      <c r="DE48" t="s">
        <v>6</v>
      </c>
      <c r="DF48">
        <f t="shared" si="10"/>
        <v>20449</v>
      </c>
      <c r="DG48">
        <f t="shared" si="9"/>
        <v>0</v>
      </c>
      <c r="DH48">
        <f>Source!I50*SmtRes!Y48</f>
        <v>12.99999996</v>
      </c>
      <c r="DI48">
        <f>AA48</f>
        <v>1572.7</v>
      </c>
      <c r="DJ48">
        <f>DF48</f>
        <v>20449</v>
      </c>
      <c r="DK48">
        <f>Source!BC50</f>
        <v>1</v>
      </c>
      <c r="DL48" t="s">
        <v>6</v>
      </c>
      <c r="DM48">
        <v>0</v>
      </c>
      <c r="DN48" t="s">
        <v>6</v>
      </c>
      <c r="DO48">
        <v>0</v>
      </c>
      <c r="GP48">
        <v>1</v>
      </c>
      <c r="GQ48">
        <v>-1</v>
      </c>
      <c r="GR48">
        <v>-1</v>
      </c>
    </row>
    <row r="49" spans="1:200" x14ac:dyDescent="0.2">
      <c r="A49">
        <f>ROW(Source!A51)</f>
        <v>51</v>
      </c>
      <c r="B49">
        <v>86295184</v>
      </c>
      <c r="C49">
        <v>86295526</v>
      </c>
      <c r="D49">
        <v>27498362</v>
      </c>
      <c r="E49">
        <v>1</v>
      </c>
      <c r="F49">
        <v>1</v>
      </c>
      <c r="G49">
        <v>1</v>
      </c>
      <c r="H49">
        <v>1</v>
      </c>
      <c r="I49" t="s">
        <v>939</v>
      </c>
      <c r="J49" t="s">
        <v>6</v>
      </c>
      <c r="K49" t="s">
        <v>940</v>
      </c>
      <c r="L49">
        <v>1369</v>
      </c>
      <c r="N49">
        <v>1013</v>
      </c>
      <c r="O49" t="s">
        <v>921</v>
      </c>
      <c r="P49" t="s">
        <v>921</v>
      </c>
      <c r="Q49">
        <v>1</v>
      </c>
      <c r="W49">
        <v>0</v>
      </c>
      <c r="X49">
        <v>-275486377</v>
      </c>
      <c r="Y49">
        <f>(AT49*1.16)</f>
        <v>327.15479999999997</v>
      </c>
      <c r="AA49">
        <v>0</v>
      </c>
      <c r="AB49">
        <v>0</v>
      </c>
      <c r="AC49">
        <v>0</v>
      </c>
      <c r="AD49">
        <v>239.87</v>
      </c>
      <c r="AE49">
        <v>0</v>
      </c>
      <c r="AF49">
        <v>0</v>
      </c>
      <c r="AG49">
        <v>0</v>
      </c>
      <c r="AH49">
        <v>9.3699999999999992</v>
      </c>
      <c r="AI49">
        <v>1</v>
      </c>
      <c r="AJ49">
        <v>1</v>
      </c>
      <c r="AK49">
        <v>1</v>
      </c>
      <c r="AL49">
        <v>25.6</v>
      </c>
      <c r="AM49">
        <v>5</v>
      </c>
      <c r="AN49">
        <v>0</v>
      </c>
      <c r="AO49">
        <v>1</v>
      </c>
      <c r="AP49">
        <v>1</v>
      </c>
      <c r="AQ49">
        <v>0</v>
      </c>
      <c r="AR49">
        <v>0</v>
      </c>
      <c r="AS49" t="s">
        <v>6</v>
      </c>
      <c r="AT49">
        <v>282.02999999999997</v>
      </c>
      <c r="AU49" t="s">
        <v>85</v>
      </c>
      <c r="AV49">
        <v>1</v>
      </c>
      <c r="AW49">
        <v>2</v>
      </c>
      <c r="AX49">
        <v>86295537</v>
      </c>
      <c r="AY49">
        <v>1</v>
      </c>
      <c r="AZ49">
        <v>0</v>
      </c>
      <c r="BA49">
        <v>46</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CU49">
        <f>ROUND(AT49*Source!I51*AH49*AL49,0)</f>
        <v>18266</v>
      </c>
      <c r="CV49">
        <f>ROUND(Y49*Source!I51,9)</f>
        <v>88.331795999999997</v>
      </c>
      <c r="CW49">
        <v>0</v>
      </c>
      <c r="CX49">
        <f>ROUND(Y49*Source!I51,9)</f>
        <v>88.331795999999997</v>
      </c>
      <c r="CY49">
        <f>AD49</f>
        <v>239.87</v>
      </c>
      <c r="CZ49">
        <f>AH49</f>
        <v>9.3699999999999992</v>
      </c>
      <c r="DA49">
        <f>AL49</f>
        <v>25.6</v>
      </c>
      <c r="DB49">
        <f>ROUND((ROUND(AT49*CZ49,2)*1.16),2)</f>
        <v>3065.44</v>
      </c>
      <c r="DC49">
        <f>ROUND((ROUND(AT49*AG49,2)*1.16),2)</f>
        <v>0</v>
      </c>
      <c r="DD49" t="s">
        <v>6</v>
      </c>
      <c r="DE49" t="s">
        <v>6</v>
      </c>
      <c r="DF49">
        <f t="shared" si="10"/>
        <v>0</v>
      </c>
      <c r="DG49">
        <f t="shared" si="9"/>
        <v>0</v>
      </c>
      <c r="DH49">
        <f>Source!I51*SmtRes!Y49</f>
        <v>88.331795999999997</v>
      </c>
      <c r="DI49">
        <f>AD49</f>
        <v>239.87</v>
      </c>
      <c r="DJ49">
        <f>EtalonRes!AB46</f>
        <v>9.3699999999999992</v>
      </c>
      <c r="DK49">
        <f>Source!BA51</f>
        <v>25.6</v>
      </c>
      <c r="DL49" t="s">
        <v>6</v>
      </c>
      <c r="DM49">
        <v>0</v>
      </c>
      <c r="DN49" t="s">
        <v>6</v>
      </c>
      <c r="DO49">
        <v>0</v>
      </c>
      <c r="GQ49">
        <v>-1</v>
      </c>
      <c r="GR49">
        <v>-1</v>
      </c>
    </row>
    <row r="50" spans="1:200" x14ac:dyDescent="0.2">
      <c r="A50">
        <f>ROW(Source!A51)</f>
        <v>51</v>
      </c>
      <c r="B50">
        <v>86295184</v>
      </c>
      <c r="C50">
        <v>86295526</v>
      </c>
      <c r="D50">
        <v>121548</v>
      </c>
      <c r="E50">
        <v>1</v>
      </c>
      <c r="F50">
        <v>1</v>
      </c>
      <c r="G50">
        <v>1</v>
      </c>
      <c r="H50">
        <v>1</v>
      </c>
      <c r="I50" t="s">
        <v>39</v>
      </c>
      <c r="J50" t="s">
        <v>6</v>
      </c>
      <c r="K50" t="s">
        <v>922</v>
      </c>
      <c r="L50">
        <v>608254</v>
      </c>
      <c r="N50">
        <v>1013</v>
      </c>
      <c r="O50" t="s">
        <v>923</v>
      </c>
      <c r="P50" t="s">
        <v>923</v>
      </c>
      <c r="Q50">
        <v>1</v>
      </c>
      <c r="W50">
        <v>0</v>
      </c>
      <c r="X50">
        <v>-185737400</v>
      </c>
      <c r="Y50">
        <f>(AT50*1.16)</f>
        <v>78.624799999999993</v>
      </c>
      <c r="AA50">
        <v>0</v>
      </c>
      <c r="AB50">
        <v>0</v>
      </c>
      <c r="AC50">
        <v>0</v>
      </c>
      <c r="AD50">
        <v>0</v>
      </c>
      <c r="AE50">
        <v>0</v>
      </c>
      <c r="AF50">
        <v>0</v>
      </c>
      <c r="AG50">
        <v>0</v>
      </c>
      <c r="AH50">
        <v>0</v>
      </c>
      <c r="AI50">
        <v>1</v>
      </c>
      <c r="AJ50">
        <v>1</v>
      </c>
      <c r="AK50">
        <v>19.8</v>
      </c>
      <c r="AL50">
        <v>1</v>
      </c>
      <c r="AM50">
        <v>5</v>
      </c>
      <c r="AN50">
        <v>0</v>
      </c>
      <c r="AO50">
        <v>1</v>
      </c>
      <c r="AP50">
        <v>1</v>
      </c>
      <c r="AQ50">
        <v>0</v>
      </c>
      <c r="AR50">
        <v>0</v>
      </c>
      <c r="AS50" t="s">
        <v>6</v>
      </c>
      <c r="AT50">
        <v>67.78</v>
      </c>
      <c r="AU50" t="s">
        <v>85</v>
      </c>
      <c r="AV50">
        <v>2</v>
      </c>
      <c r="AW50">
        <v>2</v>
      </c>
      <c r="AX50">
        <v>86295538</v>
      </c>
      <c r="AY50">
        <v>1</v>
      </c>
      <c r="AZ50">
        <v>0</v>
      </c>
      <c r="BA50">
        <v>47</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CV50">
        <v>0</v>
      </c>
      <c r="CW50">
        <v>0</v>
      </c>
      <c r="CX50">
        <f>ROUND(Y50*Source!I51,9)</f>
        <v>21.228695999999999</v>
      </c>
      <c r="CY50">
        <f>AD50</f>
        <v>0</v>
      </c>
      <c r="CZ50">
        <f>AH50</f>
        <v>0</v>
      </c>
      <c r="DA50">
        <f>AL50</f>
        <v>1</v>
      </c>
      <c r="DB50">
        <f>ROUND((ROUND(AT50*CZ50,2)*1.16),2)</f>
        <v>0</v>
      </c>
      <c r="DC50">
        <f>ROUND((ROUND(AT50*AG50,2)*1.16),2)</f>
        <v>0</v>
      </c>
      <c r="DD50" t="s">
        <v>6</v>
      </c>
      <c r="DE50" t="s">
        <v>6</v>
      </c>
      <c r="DF50">
        <f t="shared" si="10"/>
        <v>0</v>
      </c>
      <c r="DG50">
        <f t="shared" si="9"/>
        <v>0</v>
      </c>
      <c r="DH50">
        <f>Source!I51*SmtRes!Y50</f>
        <v>21.228695999999999</v>
      </c>
      <c r="DI50">
        <f>AD50</f>
        <v>0</v>
      </c>
      <c r="DJ50">
        <f>EtalonRes!AB47</f>
        <v>0</v>
      </c>
      <c r="DK50">
        <f>Source!BA51</f>
        <v>25.6</v>
      </c>
      <c r="DL50" t="s">
        <v>6</v>
      </c>
      <c r="DM50">
        <v>0</v>
      </c>
      <c r="DN50" t="s">
        <v>6</v>
      </c>
      <c r="DO50">
        <v>0</v>
      </c>
      <c r="GQ50">
        <v>-1</v>
      </c>
      <c r="GR50">
        <v>-1</v>
      </c>
    </row>
    <row r="51" spans="1:200" x14ac:dyDescent="0.2">
      <c r="A51">
        <f>ROW(Source!A51)</f>
        <v>51</v>
      </c>
      <c r="B51">
        <v>86295184</v>
      </c>
      <c r="C51">
        <v>86295526</v>
      </c>
      <c r="D51">
        <v>27439419</v>
      </c>
      <c r="E51">
        <v>1</v>
      </c>
      <c r="F51">
        <v>1</v>
      </c>
      <c r="G51">
        <v>1</v>
      </c>
      <c r="H51">
        <v>2</v>
      </c>
      <c r="I51" t="s">
        <v>924</v>
      </c>
      <c r="J51" t="s">
        <v>925</v>
      </c>
      <c r="K51" t="s">
        <v>926</v>
      </c>
      <c r="L51">
        <v>1368</v>
      </c>
      <c r="N51">
        <v>1011</v>
      </c>
      <c r="O51" t="s">
        <v>927</v>
      </c>
      <c r="P51" t="s">
        <v>927</v>
      </c>
      <c r="Q51">
        <v>1</v>
      </c>
      <c r="W51">
        <v>0</v>
      </c>
      <c r="X51">
        <v>1804162481</v>
      </c>
      <c r="Y51">
        <f>(AT51*1.16)</f>
        <v>78.624799999999993</v>
      </c>
      <c r="AA51">
        <v>0</v>
      </c>
      <c r="AB51">
        <v>1075.45</v>
      </c>
      <c r="AC51">
        <v>269.48</v>
      </c>
      <c r="AD51">
        <v>0</v>
      </c>
      <c r="AE51">
        <v>0</v>
      </c>
      <c r="AF51">
        <v>115.64</v>
      </c>
      <c r="AG51">
        <v>13.61</v>
      </c>
      <c r="AH51">
        <v>0</v>
      </c>
      <c r="AI51">
        <v>1</v>
      </c>
      <c r="AJ51">
        <v>9.3000000000000007</v>
      </c>
      <c r="AK51">
        <v>19.8</v>
      </c>
      <c r="AL51">
        <v>1</v>
      </c>
      <c r="AM51">
        <v>5</v>
      </c>
      <c r="AN51">
        <v>0</v>
      </c>
      <c r="AO51">
        <v>1</v>
      </c>
      <c r="AP51">
        <v>1</v>
      </c>
      <c r="AQ51">
        <v>0</v>
      </c>
      <c r="AR51">
        <v>0</v>
      </c>
      <c r="AS51" t="s">
        <v>6</v>
      </c>
      <c r="AT51">
        <v>67.78</v>
      </c>
      <c r="AU51" t="s">
        <v>85</v>
      </c>
      <c r="AV51">
        <v>0</v>
      </c>
      <c r="AW51">
        <v>1</v>
      </c>
      <c r="AX51">
        <v>-1</v>
      </c>
      <c r="AY51">
        <v>0</v>
      </c>
      <c r="AZ51">
        <v>0</v>
      </c>
      <c r="BA51" t="s">
        <v>6</v>
      </c>
      <c r="BB51">
        <v>5</v>
      </c>
      <c r="BC51">
        <v>0</v>
      </c>
      <c r="BD51">
        <v>9092.171871999999</v>
      </c>
      <c r="BE51">
        <v>1070.0835279999999</v>
      </c>
      <c r="BF51">
        <v>0</v>
      </c>
      <c r="BG51">
        <v>0</v>
      </c>
      <c r="BH51">
        <v>0</v>
      </c>
      <c r="BI51">
        <v>1</v>
      </c>
      <c r="BJ51">
        <v>0</v>
      </c>
      <c r="BK51">
        <v>0</v>
      </c>
      <c r="BL51">
        <v>0</v>
      </c>
      <c r="BM51">
        <v>0</v>
      </c>
      <c r="BN51">
        <v>0</v>
      </c>
      <c r="BO51">
        <v>0</v>
      </c>
      <c r="BP51">
        <v>0</v>
      </c>
      <c r="BQ51">
        <v>0</v>
      </c>
      <c r="BR51">
        <v>0</v>
      </c>
      <c r="BS51">
        <v>0</v>
      </c>
      <c r="BT51">
        <v>0</v>
      </c>
      <c r="BU51">
        <v>0</v>
      </c>
      <c r="BV51">
        <v>0</v>
      </c>
      <c r="BW51">
        <v>0</v>
      </c>
      <c r="CV51">
        <v>0</v>
      </c>
      <c r="CW51">
        <f>ROUND(Y51*Source!I51*DO51,9)</f>
        <v>0</v>
      </c>
      <c r="CX51">
        <f>ROUND(Y51*Source!I51,9)</f>
        <v>21.228695999999999</v>
      </c>
      <c r="CY51">
        <f>AB51</f>
        <v>1075.45</v>
      </c>
      <c r="CZ51">
        <f>AF51</f>
        <v>115.64</v>
      </c>
      <c r="DA51">
        <f>AJ51</f>
        <v>9.3000000000000007</v>
      </c>
      <c r="DB51">
        <f>ROUND((ROUND(AT51*CZ51,2)*1.16),2)</f>
        <v>9092.17</v>
      </c>
      <c r="DC51">
        <f>ROUND((ROUND(AT51*AG51,2)*1.16),2)</f>
        <v>1070.0899999999999</v>
      </c>
      <c r="DD51" t="s">
        <v>6</v>
      </c>
      <c r="DE51" t="s">
        <v>6</v>
      </c>
      <c r="DF51">
        <f t="shared" si="10"/>
        <v>0</v>
      </c>
      <c r="DG51">
        <f>ROUND(ROUND(AF51*AJ51,0)*CX51,0)</f>
        <v>22821</v>
      </c>
      <c r="DH51">
        <f>Source!I51*SmtRes!Y51</f>
        <v>21.228695999999999</v>
      </c>
      <c r="DI51">
        <f>AB51</f>
        <v>1075.45</v>
      </c>
      <c r="DJ51">
        <f>DG51</f>
        <v>22821</v>
      </c>
      <c r="DK51">
        <f>Source!BB51</f>
        <v>9.3000000000000007</v>
      </c>
      <c r="DL51" t="s">
        <v>6</v>
      </c>
      <c r="DM51">
        <v>0</v>
      </c>
      <c r="DN51" t="s">
        <v>6</v>
      </c>
      <c r="DO51">
        <v>0</v>
      </c>
      <c r="GQ51">
        <v>-1</v>
      </c>
      <c r="GR51">
        <v>-1</v>
      </c>
    </row>
    <row r="52" spans="1:200" x14ac:dyDescent="0.2">
      <c r="A52">
        <f>ROW(Source!A51)</f>
        <v>51</v>
      </c>
      <c r="B52">
        <v>86295184</v>
      </c>
      <c r="C52">
        <v>86295526</v>
      </c>
      <c r="D52">
        <v>27439703</v>
      </c>
      <c r="E52">
        <v>1</v>
      </c>
      <c r="F52">
        <v>1</v>
      </c>
      <c r="G52">
        <v>1</v>
      </c>
      <c r="H52">
        <v>2</v>
      </c>
      <c r="I52" t="s">
        <v>941</v>
      </c>
      <c r="J52" t="s">
        <v>942</v>
      </c>
      <c r="K52" t="s">
        <v>943</v>
      </c>
      <c r="L52">
        <v>1368</v>
      </c>
      <c r="N52">
        <v>1011</v>
      </c>
      <c r="O52" t="s">
        <v>927</v>
      </c>
      <c r="P52" t="s">
        <v>927</v>
      </c>
      <c r="Q52">
        <v>1</v>
      </c>
      <c r="W52">
        <v>0</v>
      </c>
      <c r="X52">
        <v>2075311453</v>
      </c>
      <c r="Y52">
        <f>(AT52*1.16)</f>
        <v>13.804</v>
      </c>
      <c r="AA52">
        <v>0</v>
      </c>
      <c r="AB52">
        <v>69.84</v>
      </c>
      <c r="AC52">
        <v>0</v>
      </c>
      <c r="AD52">
        <v>0</v>
      </c>
      <c r="AE52">
        <v>0</v>
      </c>
      <c r="AF52">
        <v>7.51</v>
      </c>
      <c r="AG52">
        <v>0</v>
      </c>
      <c r="AH52">
        <v>0</v>
      </c>
      <c r="AI52">
        <v>1</v>
      </c>
      <c r="AJ52">
        <v>9.3000000000000007</v>
      </c>
      <c r="AK52">
        <v>19.8</v>
      </c>
      <c r="AL52">
        <v>1</v>
      </c>
      <c r="AM52">
        <v>5</v>
      </c>
      <c r="AN52">
        <v>0</v>
      </c>
      <c r="AO52">
        <v>1</v>
      </c>
      <c r="AP52">
        <v>1</v>
      </c>
      <c r="AQ52">
        <v>0</v>
      </c>
      <c r="AR52">
        <v>0</v>
      </c>
      <c r="AS52" t="s">
        <v>6</v>
      </c>
      <c r="AT52">
        <v>11.9</v>
      </c>
      <c r="AU52" t="s">
        <v>85</v>
      </c>
      <c r="AV52">
        <v>0</v>
      </c>
      <c r="AW52">
        <v>2</v>
      </c>
      <c r="AX52">
        <v>86295540</v>
      </c>
      <c r="AY52">
        <v>1</v>
      </c>
      <c r="AZ52">
        <v>0</v>
      </c>
      <c r="BA52">
        <v>49</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CV52">
        <v>0</v>
      </c>
      <c r="CW52">
        <f>ROUND(Y52*Source!I51*DO52,9)</f>
        <v>0</v>
      </c>
      <c r="CX52">
        <f>ROUND(Y52*Source!I51,9)</f>
        <v>3.7270799999999999</v>
      </c>
      <c r="CY52">
        <f>AB52</f>
        <v>69.84</v>
      </c>
      <c r="CZ52">
        <f>AF52</f>
        <v>7.51</v>
      </c>
      <c r="DA52">
        <f>AJ52</f>
        <v>9.3000000000000007</v>
      </c>
      <c r="DB52">
        <f>ROUND((ROUND(AT52*CZ52,2)*1.16),2)</f>
        <v>103.67</v>
      </c>
      <c r="DC52">
        <f>ROUND((ROUND(AT52*AG52,2)*1.16),2)</f>
        <v>0</v>
      </c>
      <c r="DD52" t="s">
        <v>6</v>
      </c>
      <c r="DE52" t="s">
        <v>6</v>
      </c>
      <c r="DF52">
        <f t="shared" si="10"/>
        <v>0</v>
      </c>
      <c r="DG52">
        <f>ROUND(ROUND(AF52*AJ52,0)*CX52,0)</f>
        <v>261</v>
      </c>
      <c r="DH52">
        <f>Source!I51*SmtRes!Y52</f>
        <v>3.7270800000000004</v>
      </c>
      <c r="DI52">
        <f>AB52</f>
        <v>69.84</v>
      </c>
      <c r="DJ52">
        <f>EtalonRes!Z49</f>
        <v>7.51</v>
      </c>
      <c r="DK52">
        <f>Source!BB51</f>
        <v>9.3000000000000007</v>
      </c>
      <c r="DL52" t="s">
        <v>6</v>
      </c>
      <c r="DM52">
        <v>0</v>
      </c>
      <c r="DN52" t="s">
        <v>6</v>
      </c>
      <c r="DO52">
        <v>0</v>
      </c>
      <c r="GQ52">
        <v>-1</v>
      </c>
      <c r="GR52">
        <v>-1</v>
      </c>
    </row>
    <row r="53" spans="1:200" x14ac:dyDescent="0.2">
      <c r="A53">
        <f>ROW(Source!A51)</f>
        <v>51</v>
      </c>
      <c r="B53">
        <v>86295184</v>
      </c>
      <c r="C53">
        <v>86295526</v>
      </c>
      <c r="D53">
        <v>27441327</v>
      </c>
      <c r="E53">
        <v>1</v>
      </c>
      <c r="F53">
        <v>1</v>
      </c>
      <c r="G53">
        <v>1</v>
      </c>
      <c r="H53">
        <v>2</v>
      </c>
      <c r="I53" t="s">
        <v>936</v>
      </c>
      <c r="J53" t="s">
        <v>937</v>
      </c>
      <c r="K53" t="s">
        <v>938</v>
      </c>
      <c r="L53">
        <v>1368</v>
      </c>
      <c r="N53">
        <v>1011</v>
      </c>
      <c r="O53" t="s">
        <v>927</v>
      </c>
      <c r="P53" t="s">
        <v>927</v>
      </c>
      <c r="Q53">
        <v>1</v>
      </c>
      <c r="W53">
        <v>0</v>
      </c>
      <c r="X53">
        <v>-1583389094</v>
      </c>
      <c r="Y53">
        <f>(AT53*1.16)</f>
        <v>0.71919999999999995</v>
      </c>
      <c r="AA53">
        <v>0</v>
      </c>
      <c r="AB53">
        <v>868.34</v>
      </c>
      <c r="AC53">
        <v>231.46</v>
      </c>
      <c r="AD53">
        <v>0</v>
      </c>
      <c r="AE53">
        <v>0</v>
      </c>
      <c r="AF53">
        <v>93.37</v>
      </c>
      <c r="AG53">
        <v>11.69</v>
      </c>
      <c r="AH53">
        <v>0</v>
      </c>
      <c r="AI53">
        <v>1</v>
      </c>
      <c r="AJ53">
        <v>9.3000000000000007</v>
      </c>
      <c r="AK53">
        <v>19.8</v>
      </c>
      <c r="AL53">
        <v>1</v>
      </c>
      <c r="AM53">
        <v>5</v>
      </c>
      <c r="AN53">
        <v>0</v>
      </c>
      <c r="AO53">
        <v>1</v>
      </c>
      <c r="AP53">
        <v>1</v>
      </c>
      <c r="AQ53">
        <v>0</v>
      </c>
      <c r="AR53">
        <v>0</v>
      </c>
      <c r="AS53" t="s">
        <v>6</v>
      </c>
      <c r="AT53">
        <v>0.62</v>
      </c>
      <c r="AU53" t="s">
        <v>85</v>
      </c>
      <c r="AV53">
        <v>0</v>
      </c>
      <c r="AW53">
        <v>2</v>
      </c>
      <c r="AX53">
        <v>86295541</v>
      </c>
      <c r="AY53">
        <v>1</v>
      </c>
      <c r="AZ53">
        <v>0</v>
      </c>
      <c r="BA53">
        <v>50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CV53">
        <v>0</v>
      </c>
      <c r="CW53">
        <f>ROUND(Y53*Source!I51*DO53,9)</f>
        <v>0</v>
      </c>
      <c r="CX53">
        <f>ROUND(Y53*Source!I51,9)</f>
        <v>0.194184</v>
      </c>
      <c r="CY53">
        <f>AB53</f>
        <v>868.34</v>
      </c>
      <c r="CZ53">
        <f>AF53</f>
        <v>93.37</v>
      </c>
      <c r="DA53">
        <f>AJ53</f>
        <v>9.3000000000000007</v>
      </c>
      <c r="DB53">
        <f>ROUND((ROUND(AT53*CZ53,2)*1.16),2)</f>
        <v>67.150000000000006</v>
      </c>
      <c r="DC53">
        <f>ROUND((ROUND(AT53*AG53,2)*1.16),2)</f>
        <v>8.41</v>
      </c>
      <c r="DD53" t="s">
        <v>6</v>
      </c>
      <c r="DE53" t="s">
        <v>6</v>
      </c>
      <c r="DF53">
        <f t="shared" si="10"/>
        <v>0</v>
      </c>
      <c r="DG53">
        <f>ROUND(ROUND(AF53*AJ53,0)*CX53,0)</f>
        <v>169</v>
      </c>
      <c r="DH53">
        <f>Source!I51*SmtRes!Y53</f>
        <v>0.194184</v>
      </c>
      <c r="DI53">
        <f>AB53</f>
        <v>868.34</v>
      </c>
      <c r="DJ53">
        <f>EtalonRes!Z50</f>
        <v>93.37</v>
      </c>
      <c r="DK53">
        <f>Source!BB51</f>
        <v>9.3000000000000007</v>
      </c>
      <c r="DL53" t="s">
        <v>6</v>
      </c>
      <c r="DM53">
        <v>0</v>
      </c>
      <c r="DN53" t="s">
        <v>6</v>
      </c>
      <c r="DO53">
        <v>0</v>
      </c>
      <c r="GQ53">
        <v>-1</v>
      </c>
      <c r="GR53">
        <v>-1</v>
      </c>
    </row>
    <row r="54" spans="1:200" x14ac:dyDescent="0.2">
      <c r="A54">
        <f>ROW(Source!A51)</f>
        <v>51</v>
      </c>
      <c r="B54">
        <v>86295184</v>
      </c>
      <c r="C54">
        <v>86295526</v>
      </c>
      <c r="D54">
        <v>27378255</v>
      </c>
      <c r="E54">
        <v>1</v>
      </c>
      <c r="F54">
        <v>1</v>
      </c>
      <c r="G54">
        <v>1</v>
      </c>
      <c r="H54">
        <v>3</v>
      </c>
      <c r="I54" t="s">
        <v>89</v>
      </c>
      <c r="J54" t="s">
        <v>91</v>
      </c>
      <c r="K54" t="s">
        <v>90</v>
      </c>
      <c r="L54">
        <v>1348</v>
      </c>
      <c r="N54">
        <v>1009</v>
      </c>
      <c r="O54" t="s">
        <v>63</v>
      </c>
      <c r="P54" t="s">
        <v>63</v>
      </c>
      <c r="Q54">
        <v>1000</v>
      </c>
      <c r="W54">
        <v>0</v>
      </c>
      <c r="X54">
        <v>1570490953</v>
      </c>
      <c r="Y54">
        <f>AT54</f>
        <v>0.01</v>
      </c>
      <c r="AA54">
        <v>180000</v>
      </c>
      <c r="AB54">
        <v>0</v>
      </c>
      <c r="AC54">
        <v>0</v>
      </c>
      <c r="AD54">
        <v>0</v>
      </c>
      <c r="AE54">
        <v>25257.140000000003</v>
      </c>
      <c r="AF54">
        <v>0</v>
      </c>
      <c r="AG54">
        <v>0</v>
      </c>
      <c r="AH54">
        <v>0</v>
      </c>
      <c r="AI54">
        <v>7.56</v>
      </c>
      <c r="AJ54">
        <v>1</v>
      </c>
      <c r="AK54">
        <v>1</v>
      </c>
      <c r="AL54">
        <v>1</v>
      </c>
      <c r="AM54">
        <v>0</v>
      </c>
      <c r="AN54">
        <v>0</v>
      </c>
      <c r="AO54">
        <v>0</v>
      </c>
      <c r="AP54">
        <v>1</v>
      </c>
      <c r="AQ54">
        <v>0</v>
      </c>
      <c r="AR54">
        <v>0</v>
      </c>
      <c r="AS54" t="s">
        <v>6</v>
      </c>
      <c r="AT54">
        <v>0.01</v>
      </c>
      <c r="AU54" t="s">
        <v>6</v>
      </c>
      <c r="AV54">
        <v>0</v>
      </c>
      <c r="AW54">
        <v>1</v>
      </c>
      <c r="AX54">
        <v>-1</v>
      </c>
      <c r="AY54">
        <v>0</v>
      </c>
      <c r="AZ54">
        <v>0</v>
      </c>
      <c r="BA54" t="s">
        <v>6</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CV54">
        <v>0</v>
      </c>
      <c r="CW54">
        <v>0</v>
      </c>
      <c r="CX54">
        <f>ROUND(Y54*Source!I51,9)</f>
        <v>2.7000000000000001E-3</v>
      </c>
      <c r="CY54">
        <f>AA54</f>
        <v>180000</v>
      </c>
      <c r="CZ54">
        <f>AE54</f>
        <v>25257.140000000003</v>
      </c>
      <c r="DA54">
        <f>AI54</f>
        <v>7.56</v>
      </c>
      <c r="DB54">
        <f>ROUND(ROUND(AT54*CZ54,2),2)</f>
        <v>252.57</v>
      </c>
      <c r="DC54">
        <f>ROUND(ROUND(AT54*AG54,2),2)</f>
        <v>0</v>
      </c>
      <c r="DD54" t="s">
        <v>6</v>
      </c>
      <c r="DE54" t="s">
        <v>6</v>
      </c>
      <c r="DF54">
        <f>ROUND(ROUND(AE54*AI54,0)*CX54,0)</f>
        <v>516</v>
      </c>
      <c r="DG54">
        <f t="shared" ref="DG54:DG68" si="11">ROUND(ROUND(AF54,0)*CX54,0)</f>
        <v>0</v>
      </c>
      <c r="DH54">
        <f>Source!I51*SmtRes!Y54</f>
        <v>2.7000000000000001E-3</v>
      </c>
      <c r="DI54">
        <f>AA54</f>
        <v>180000</v>
      </c>
      <c r="DJ54">
        <f>DF54</f>
        <v>516</v>
      </c>
      <c r="DK54">
        <f>Source!BC51</f>
        <v>7.56</v>
      </c>
      <c r="DL54" t="s">
        <v>6</v>
      </c>
      <c r="DM54">
        <v>0</v>
      </c>
      <c r="DN54" t="s">
        <v>6</v>
      </c>
      <c r="DO54">
        <v>0</v>
      </c>
      <c r="GP54">
        <v>1</v>
      </c>
      <c r="GQ54">
        <v>-1</v>
      </c>
      <c r="GR54">
        <v>-1</v>
      </c>
    </row>
    <row r="55" spans="1:200" x14ac:dyDescent="0.2">
      <c r="A55">
        <f>ROW(Source!A51)</f>
        <v>51</v>
      </c>
      <c r="B55">
        <v>86295184</v>
      </c>
      <c r="C55">
        <v>86295526</v>
      </c>
      <c r="D55">
        <v>69408707</v>
      </c>
      <c r="E55">
        <v>1</v>
      </c>
      <c r="F55">
        <v>1</v>
      </c>
      <c r="G55">
        <v>1</v>
      </c>
      <c r="H55">
        <v>3</v>
      </c>
      <c r="I55" t="s">
        <v>30</v>
      </c>
      <c r="J55" t="s">
        <v>33</v>
      </c>
      <c r="K55" t="s">
        <v>31</v>
      </c>
      <c r="L55">
        <v>1339</v>
      </c>
      <c r="N55">
        <v>1007</v>
      </c>
      <c r="O55" t="s">
        <v>32</v>
      </c>
      <c r="P55" t="s">
        <v>32</v>
      </c>
      <c r="Q55">
        <v>1</v>
      </c>
      <c r="W55">
        <v>0</v>
      </c>
      <c r="X55">
        <v>2111049581</v>
      </c>
      <c r="Y55">
        <f>AT55</f>
        <v>0.7</v>
      </c>
      <c r="AA55">
        <v>4929.3500000000004</v>
      </c>
      <c r="AB55">
        <v>0</v>
      </c>
      <c r="AC55">
        <v>0</v>
      </c>
      <c r="AD55">
        <v>0</v>
      </c>
      <c r="AE55">
        <v>691.67</v>
      </c>
      <c r="AF55">
        <v>0</v>
      </c>
      <c r="AG55">
        <v>0</v>
      </c>
      <c r="AH55">
        <v>0</v>
      </c>
      <c r="AI55">
        <v>7.56</v>
      </c>
      <c r="AJ55">
        <v>1</v>
      </c>
      <c r="AK55">
        <v>1</v>
      </c>
      <c r="AL55">
        <v>1</v>
      </c>
      <c r="AM55">
        <v>0</v>
      </c>
      <c r="AN55">
        <v>0</v>
      </c>
      <c r="AO55">
        <v>0</v>
      </c>
      <c r="AP55">
        <v>1</v>
      </c>
      <c r="AQ55">
        <v>0</v>
      </c>
      <c r="AR55">
        <v>0</v>
      </c>
      <c r="AS55" t="s">
        <v>6</v>
      </c>
      <c r="AT55">
        <v>0.7</v>
      </c>
      <c r="AU55" t="s">
        <v>6</v>
      </c>
      <c r="AV55">
        <v>0</v>
      </c>
      <c r="AW55">
        <v>1</v>
      </c>
      <c r="AX55">
        <v>-1</v>
      </c>
      <c r="AY55">
        <v>0</v>
      </c>
      <c r="AZ55">
        <v>0</v>
      </c>
      <c r="BA55" t="s">
        <v>6</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CV55">
        <v>0</v>
      </c>
      <c r="CW55">
        <v>0</v>
      </c>
      <c r="CX55">
        <f>ROUND(Y55*Source!I51,9)</f>
        <v>0.189</v>
      </c>
      <c r="CY55">
        <f>AA55</f>
        <v>4929.3500000000004</v>
      </c>
      <c r="CZ55">
        <f>AE55</f>
        <v>691.67</v>
      </c>
      <c r="DA55">
        <f>AI55</f>
        <v>7.56</v>
      </c>
      <c r="DB55">
        <f>ROUND(ROUND(AT55*CZ55,2),2)</f>
        <v>484.17</v>
      </c>
      <c r="DC55">
        <f>ROUND(ROUND(AT55*AG55,2),2)</f>
        <v>0</v>
      </c>
      <c r="DD55" t="s">
        <v>6</v>
      </c>
      <c r="DE55" t="s">
        <v>6</v>
      </c>
      <c r="DF55">
        <f>ROUND(ROUND(AE55*AI55,0)*CX55,0)</f>
        <v>988</v>
      </c>
      <c r="DG55">
        <f t="shared" si="11"/>
        <v>0</v>
      </c>
      <c r="DH55">
        <f>Source!I51*SmtRes!Y55</f>
        <v>0.189</v>
      </c>
      <c r="DI55">
        <f>AA55</f>
        <v>4929.3500000000004</v>
      </c>
      <c r="DJ55">
        <f>DF55</f>
        <v>988</v>
      </c>
      <c r="DK55">
        <f>Source!BC51</f>
        <v>7.56</v>
      </c>
      <c r="DL55" t="s">
        <v>6</v>
      </c>
      <c r="DM55">
        <v>0</v>
      </c>
      <c r="DN55" t="s">
        <v>6</v>
      </c>
      <c r="DO55">
        <v>0</v>
      </c>
      <c r="GP55">
        <v>1</v>
      </c>
      <c r="GQ55">
        <v>-1</v>
      </c>
      <c r="GR55">
        <v>-1</v>
      </c>
    </row>
    <row r="56" spans="1:200" x14ac:dyDescent="0.2">
      <c r="A56">
        <f>ROW(Source!A51)</f>
        <v>51</v>
      </c>
      <c r="B56">
        <v>86295184</v>
      </c>
      <c r="C56">
        <v>86295526</v>
      </c>
      <c r="D56">
        <v>69205660</v>
      </c>
      <c r="E56">
        <v>1</v>
      </c>
      <c r="F56">
        <v>1</v>
      </c>
      <c r="G56">
        <v>1</v>
      </c>
      <c r="H56">
        <v>3</v>
      </c>
      <c r="I56" t="s">
        <v>95</v>
      </c>
      <c r="J56" t="s">
        <v>97</v>
      </c>
      <c r="K56" t="s">
        <v>96</v>
      </c>
      <c r="L56">
        <v>1354</v>
      </c>
      <c r="N56">
        <v>1010</v>
      </c>
      <c r="O56" t="s">
        <v>43</v>
      </c>
      <c r="P56" t="s">
        <v>43</v>
      </c>
      <c r="Q56">
        <v>1</v>
      </c>
      <c r="W56">
        <v>0</v>
      </c>
      <c r="X56">
        <v>-185893987</v>
      </c>
      <c r="Y56">
        <f>AT56</f>
        <v>48.148147999999999</v>
      </c>
      <c r="AA56">
        <v>12421.35</v>
      </c>
      <c r="AB56">
        <v>0</v>
      </c>
      <c r="AC56">
        <v>0</v>
      </c>
      <c r="AD56">
        <v>0</v>
      </c>
      <c r="AE56">
        <v>1742.94</v>
      </c>
      <c r="AF56">
        <v>0</v>
      </c>
      <c r="AG56">
        <v>0</v>
      </c>
      <c r="AH56">
        <v>0</v>
      </c>
      <c r="AI56">
        <v>7.56</v>
      </c>
      <c r="AJ56">
        <v>1</v>
      </c>
      <c r="AK56">
        <v>1</v>
      </c>
      <c r="AL56">
        <v>1</v>
      </c>
      <c r="AM56">
        <v>0</v>
      </c>
      <c r="AN56">
        <v>0</v>
      </c>
      <c r="AO56">
        <v>0</v>
      </c>
      <c r="AP56">
        <v>1</v>
      </c>
      <c r="AQ56">
        <v>0</v>
      </c>
      <c r="AR56">
        <v>0</v>
      </c>
      <c r="AS56" t="s">
        <v>6</v>
      </c>
      <c r="AT56">
        <v>48.148147999999999</v>
      </c>
      <c r="AU56" t="s">
        <v>6</v>
      </c>
      <c r="AV56">
        <v>0</v>
      </c>
      <c r="AW56">
        <v>1</v>
      </c>
      <c r="AX56">
        <v>-1</v>
      </c>
      <c r="AY56">
        <v>0</v>
      </c>
      <c r="AZ56">
        <v>0</v>
      </c>
      <c r="BA56" t="s">
        <v>6</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CV56">
        <v>0</v>
      </c>
      <c r="CW56">
        <v>0</v>
      </c>
      <c r="CX56">
        <f>ROUND(Y56*Source!I51,9)</f>
        <v>12.99999996</v>
      </c>
      <c r="CY56">
        <f>AA56</f>
        <v>12421.35</v>
      </c>
      <c r="CZ56">
        <f>AE56</f>
        <v>1742.94</v>
      </c>
      <c r="DA56">
        <f>AI56</f>
        <v>7.56</v>
      </c>
      <c r="DB56">
        <f>ROUND(ROUND(AT56*CZ56,2),2)</f>
        <v>83919.33</v>
      </c>
      <c r="DC56">
        <f>ROUND(ROUND(AT56*AG56,2),2)</f>
        <v>0</v>
      </c>
      <c r="DD56" t="s">
        <v>6</v>
      </c>
      <c r="DE56" t="s">
        <v>6</v>
      </c>
      <c r="DF56">
        <f>ROUND(ROUND(AE56*AI56,0)*CX56,0)</f>
        <v>171301</v>
      </c>
      <c r="DG56">
        <f t="shared" si="11"/>
        <v>0</v>
      </c>
      <c r="DH56">
        <f>Source!I51*SmtRes!Y56</f>
        <v>12.99999996</v>
      </c>
      <c r="DI56">
        <f>AA56</f>
        <v>12421.35</v>
      </c>
      <c r="DJ56">
        <f>DF56</f>
        <v>171301</v>
      </c>
      <c r="DK56">
        <f>Source!BC51</f>
        <v>7.56</v>
      </c>
      <c r="DL56" t="s">
        <v>6</v>
      </c>
      <c r="DM56">
        <v>0</v>
      </c>
      <c r="DN56" t="s">
        <v>6</v>
      </c>
      <c r="DO56">
        <v>0</v>
      </c>
      <c r="GP56">
        <v>1</v>
      </c>
      <c r="GQ56">
        <v>-1</v>
      </c>
      <c r="GR56">
        <v>-1</v>
      </c>
    </row>
    <row r="57" spans="1:200" x14ac:dyDescent="0.2">
      <c r="A57">
        <f>ROW(Source!A51)</f>
        <v>51</v>
      </c>
      <c r="B57">
        <v>86295184</v>
      </c>
      <c r="C57">
        <v>86295526</v>
      </c>
      <c r="D57">
        <v>69205660</v>
      </c>
      <c r="E57">
        <v>1</v>
      </c>
      <c r="F57">
        <v>1</v>
      </c>
      <c r="G57">
        <v>1</v>
      </c>
      <c r="H57">
        <v>3</v>
      </c>
      <c r="I57" t="s">
        <v>95</v>
      </c>
      <c r="J57" t="s">
        <v>97</v>
      </c>
      <c r="K57" t="s">
        <v>105</v>
      </c>
      <c r="L57">
        <v>1354</v>
      </c>
      <c r="N57">
        <v>1010</v>
      </c>
      <c r="O57" t="s">
        <v>43</v>
      </c>
      <c r="P57" t="s">
        <v>43</v>
      </c>
      <c r="Q57">
        <v>1</v>
      </c>
      <c r="W57">
        <v>0</v>
      </c>
      <c r="X57">
        <v>681805642</v>
      </c>
      <c r="Y57">
        <f>AT57</f>
        <v>3.7037040000000001</v>
      </c>
      <c r="AA57">
        <v>12421.35</v>
      </c>
      <c r="AB57">
        <v>0</v>
      </c>
      <c r="AC57">
        <v>0</v>
      </c>
      <c r="AD57">
        <v>0</v>
      </c>
      <c r="AE57">
        <v>1742.94</v>
      </c>
      <c r="AF57">
        <v>0</v>
      </c>
      <c r="AG57">
        <v>0</v>
      </c>
      <c r="AH57">
        <v>0</v>
      </c>
      <c r="AI57">
        <v>7.56</v>
      </c>
      <c r="AJ57">
        <v>1</v>
      </c>
      <c r="AK57">
        <v>1</v>
      </c>
      <c r="AL57">
        <v>1</v>
      </c>
      <c r="AM57">
        <v>0</v>
      </c>
      <c r="AN57">
        <v>0</v>
      </c>
      <c r="AO57">
        <v>0</v>
      </c>
      <c r="AP57">
        <v>0</v>
      </c>
      <c r="AQ57">
        <v>0</v>
      </c>
      <c r="AR57">
        <v>0</v>
      </c>
      <c r="AS57" t="s">
        <v>6</v>
      </c>
      <c r="AT57">
        <v>3.7037040000000001</v>
      </c>
      <c r="AU57" t="s">
        <v>6</v>
      </c>
      <c r="AV57">
        <v>0</v>
      </c>
      <c r="AW57">
        <v>1</v>
      </c>
      <c r="AX57">
        <v>-1</v>
      </c>
      <c r="AY57">
        <v>0</v>
      </c>
      <c r="AZ57">
        <v>0</v>
      </c>
      <c r="BA57" t="s">
        <v>6</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CV57">
        <v>0</v>
      </c>
      <c r="CW57">
        <v>0</v>
      </c>
      <c r="CX57">
        <f>ROUND(Y57*Source!I51,9)</f>
        <v>1.00000008</v>
      </c>
      <c r="CY57">
        <f>AA57</f>
        <v>12421.35</v>
      </c>
      <c r="CZ57">
        <f>AE57</f>
        <v>1742.94</v>
      </c>
      <c r="DA57">
        <f>AI57</f>
        <v>7.56</v>
      </c>
      <c r="DB57">
        <f>ROUND(ROUND(AT57*CZ57,2),2)</f>
        <v>6455.33</v>
      </c>
      <c r="DC57">
        <f>ROUND(ROUND(AT57*AG57,2),2)</f>
        <v>0</v>
      </c>
      <c r="DD57" t="s">
        <v>6</v>
      </c>
      <c r="DE57" t="s">
        <v>6</v>
      </c>
      <c r="DF57">
        <f>ROUND(ROUND(AE57*AI57,0)*CX57,0)</f>
        <v>13177</v>
      </c>
      <c r="DG57">
        <f t="shared" si="11"/>
        <v>0</v>
      </c>
      <c r="DH57">
        <f>Source!I51*SmtRes!Y57</f>
        <v>1.0000000800000002</v>
      </c>
      <c r="DI57">
        <f>AA57</f>
        <v>12421.35</v>
      </c>
      <c r="DJ57">
        <f>DF57</f>
        <v>13177</v>
      </c>
      <c r="DK57">
        <f>Source!BC51</f>
        <v>7.56</v>
      </c>
      <c r="DL57" t="s">
        <v>6</v>
      </c>
      <c r="DM57">
        <v>0</v>
      </c>
      <c r="DN57" t="s">
        <v>6</v>
      </c>
      <c r="DO57">
        <v>0</v>
      </c>
      <c r="GP57">
        <v>1</v>
      </c>
      <c r="GQ57">
        <v>-1</v>
      </c>
      <c r="GR57">
        <v>-1</v>
      </c>
    </row>
    <row r="58" spans="1:200" x14ac:dyDescent="0.2">
      <c r="A58">
        <f>ROW(Source!A51)</f>
        <v>51</v>
      </c>
      <c r="B58">
        <v>86295184</v>
      </c>
      <c r="C58">
        <v>86295526</v>
      </c>
      <c r="D58">
        <v>69205662</v>
      </c>
      <c r="E58">
        <v>1</v>
      </c>
      <c r="F58">
        <v>1</v>
      </c>
      <c r="G58">
        <v>1</v>
      </c>
      <c r="H58">
        <v>3</v>
      </c>
      <c r="I58" t="s">
        <v>100</v>
      </c>
      <c r="J58" t="s">
        <v>102</v>
      </c>
      <c r="K58" t="s">
        <v>101</v>
      </c>
      <c r="L58">
        <v>1354</v>
      </c>
      <c r="N58">
        <v>1010</v>
      </c>
      <c r="O58" t="s">
        <v>43</v>
      </c>
      <c r="P58" t="s">
        <v>43</v>
      </c>
      <c r="Q58">
        <v>1</v>
      </c>
      <c r="W58">
        <v>0</v>
      </c>
      <c r="X58">
        <v>1605446080</v>
      </c>
      <c r="Y58">
        <f>AT58</f>
        <v>48.148147999999999</v>
      </c>
      <c r="AA58">
        <v>12643.24</v>
      </c>
      <c r="AB58">
        <v>0</v>
      </c>
      <c r="AC58">
        <v>0</v>
      </c>
      <c r="AD58">
        <v>0</v>
      </c>
      <c r="AE58">
        <v>1774.0800000000002</v>
      </c>
      <c r="AF58">
        <v>0</v>
      </c>
      <c r="AG58">
        <v>0</v>
      </c>
      <c r="AH58">
        <v>0</v>
      </c>
      <c r="AI58">
        <v>7.56</v>
      </c>
      <c r="AJ58">
        <v>1</v>
      </c>
      <c r="AK58">
        <v>1</v>
      </c>
      <c r="AL58">
        <v>1</v>
      </c>
      <c r="AM58">
        <v>0</v>
      </c>
      <c r="AN58">
        <v>0</v>
      </c>
      <c r="AO58">
        <v>0</v>
      </c>
      <c r="AP58">
        <v>1</v>
      </c>
      <c r="AQ58">
        <v>0</v>
      </c>
      <c r="AR58">
        <v>0</v>
      </c>
      <c r="AS58" t="s">
        <v>6</v>
      </c>
      <c r="AT58">
        <v>48.148147999999999</v>
      </c>
      <c r="AU58" t="s">
        <v>6</v>
      </c>
      <c r="AV58">
        <v>0</v>
      </c>
      <c r="AW58">
        <v>1</v>
      </c>
      <c r="AX58">
        <v>-1</v>
      </c>
      <c r="AY58">
        <v>0</v>
      </c>
      <c r="AZ58">
        <v>0</v>
      </c>
      <c r="BA58" t="s">
        <v>6</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CV58">
        <v>0</v>
      </c>
      <c r="CW58">
        <v>0</v>
      </c>
      <c r="CX58">
        <f>ROUND(Y58*Source!I51,9)</f>
        <v>12.99999996</v>
      </c>
      <c r="CY58">
        <f>AA58</f>
        <v>12643.24</v>
      </c>
      <c r="CZ58">
        <f>AE58</f>
        <v>1774.0800000000002</v>
      </c>
      <c r="DA58">
        <f>AI58</f>
        <v>7.56</v>
      </c>
      <c r="DB58">
        <f>ROUND(ROUND(AT58*CZ58,2),2)</f>
        <v>85418.67</v>
      </c>
      <c r="DC58">
        <f>ROUND(ROUND(AT58*AG58,2),2)</f>
        <v>0</v>
      </c>
      <c r="DD58" t="s">
        <v>6</v>
      </c>
      <c r="DE58" t="s">
        <v>6</v>
      </c>
      <c r="DF58">
        <f>ROUND(ROUND(AE58*AI58,0)*CX58,0)</f>
        <v>174356</v>
      </c>
      <c r="DG58">
        <f t="shared" si="11"/>
        <v>0</v>
      </c>
      <c r="DH58">
        <f>Source!I51*SmtRes!Y58</f>
        <v>12.99999996</v>
      </c>
      <c r="DI58">
        <f>AA58</f>
        <v>12643.24</v>
      </c>
      <c r="DJ58">
        <f>DF58</f>
        <v>174356</v>
      </c>
      <c r="DK58">
        <f>Source!BC51</f>
        <v>7.56</v>
      </c>
      <c r="DL58" t="s">
        <v>6</v>
      </c>
      <c r="DM58">
        <v>0</v>
      </c>
      <c r="DN58" t="s">
        <v>6</v>
      </c>
      <c r="DO58">
        <v>0</v>
      </c>
      <c r="GP58">
        <v>1</v>
      </c>
      <c r="GQ58">
        <v>-1</v>
      </c>
      <c r="GR58">
        <v>-1</v>
      </c>
    </row>
    <row r="59" spans="1:200" x14ac:dyDescent="0.2">
      <c r="A59">
        <f>ROW(Source!A62)</f>
        <v>62</v>
      </c>
      <c r="B59">
        <v>86295183</v>
      </c>
      <c r="C59">
        <v>86295551</v>
      </c>
      <c r="D59">
        <v>27500919</v>
      </c>
      <c r="E59">
        <v>1</v>
      </c>
      <c r="F59">
        <v>1</v>
      </c>
      <c r="G59">
        <v>1</v>
      </c>
      <c r="H59">
        <v>1</v>
      </c>
      <c r="I59" t="s">
        <v>919</v>
      </c>
      <c r="J59" t="s">
        <v>6</v>
      </c>
      <c r="K59" t="s">
        <v>920</v>
      </c>
      <c r="L59">
        <v>1369</v>
      </c>
      <c r="N59">
        <v>1013</v>
      </c>
      <c r="O59" t="s">
        <v>921</v>
      </c>
      <c r="P59" t="s">
        <v>921</v>
      </c>
      <c r="Q59">
        <v>1</v>
      </c>
      <c r="W59">
        <v>0</v>
      </c>
      <c r="X59">
        <v>620320323</v>
      </c>
      <c r="Y59">
        <f>(AT59*1.16)</f>
        <v>216.72280000000001</v>
      </c>
      <c r="AA59">
        <v>0</v>
      </c>
      <c r="AB59">
        <v>0</v>
      </c>
      <c r="AC59">
        <v>0</v>
      </c>
      <c r="AD59">
        <v>9.26</v>
      </c>
      <c r="AE59">
        <v>0</v>
      </c>
      <c r="AF59">
        <v>0</v>
      </c>
      <c r="AG59">
        <v>0</v>
      </c>
      <c r="AH59">
        <v>9.26</v>
      </c>
      <c r="AI59">
        <v>1</v>
      </c>
      <c r="AJ59">
        <v>1</v>
      </c>
      <c r="AK59">
        <v>1</v>
      </c>
      <c r="AL59">
        <v>1</v>
      </c>
      <c r="AM59">
        <v>-2</v>
      </c>
      <c r="AN59">
        <v>0</v>
      </c>
      <c r="AO59">
        <v>1</v>
      </c>
      <c r="AP59">
        <v>1</v>
      </c>
      <c r="AQ59">
        <v>0</v>
      </c>
      <c r="AR59">
        <v>0</v>
      </c>
      <c r="AS59" t="s">
        <v>6</v>
      </c>
      <c r="AT59">
        <v>186.83</v>
      </c>
      <c r="AU59" t="s">
        <v>85</v>
      </c>
      <c r="AV59">
        <v>1</v>
      </c>
      <c r="AW59">
        <v>2</v>
      </c>
      <c r="AX59">
        <v>86295560</v>
      </c>
      <c r="AY59">
        <v>1</v>
      </c>
      <c r="AZ59">
        <v>0</v>
      </c>
      <c r="BA59">
        <v>55</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CU59">
        <f>ROUND(AT59*Source!I62*AH59*AL59,0)</f>
        <v>225</v>
      </c>
      <c r="CV59">
        <f>ROUND(Y59*Source!I62,9)</f>
        <v>28.173964000000002</v>
      </c>
      <c r="CW59">
        <v>0</v>
      </c>
      <c r="CX59">
        <f>ROUND(Y59*Source!I62,9)</f>
        <v>28.173964000000002</v>
      </c>
      <c r="CY59">
        <f>AD59</f>
        <v>9.26</v>
      </c>
      <c r="CZ59">
        <f>AH59</f>
        <v>9.26</v>
      </c>
      <c r="DA59">
        <f>AL59</f>
        <v>1</v>
      </c>
      <c r="DB59">
        <f>ROUND((ROUND(AT59*CZ59,2)*1.16),2)</f>
        <v>2006.86</v>
      </c>
      <c r="DC59">
        <f>ROUND((ROUND(AT59*AG59,2)*1.16),2)</f>
        <v>0</v>
      </c>
      <c r="DD59" t="s">
        <v>6</v>
      </c>
      <c r="DE59" t="s">
        <v>6</v>
      </c>
      <c r="DF59">
        <f t="shared" ref="DF59:DF71" si="12">ROUND(ROUND(AE59,0)*CX59,0)</f>
        <v>0</v>
      </c>
      <c r="DG59">
        <f t="shared" si="11"/>
        <v>0</v>
      </c>
      <c r="DH59">
        <f>Source!I62*SmtRes!Y59</f>
        <v>28.173964000000002</v>
      </c>
      <c r="DI59">
        <f>AD59</f>
        <v>9.26</v>
      </c>
      <c r="DJ59">
        <f>EtalonRes!AB55</f>
        <v>9.26</v>
      </c>
      <c r="DK59">
        <f>Source!BA62</f>
        <v>1</v>
      </c>
      <c r="DL59" t="s">
        <v>6</v>
      </c>
      <c r="DM59">
        <v>0</v>
      </c>
      <c r="DN59" t="s">
        <v>6</v>
      </c>
      <c r="DO59">
        <v>0</v>
      </c>
      <c r="GQ59">
        <v>-1</v>
      </c>
      <c r="GR59">
        <v>-1</v>
      </c>
    </row>
    <row r="60" spans="1:200" x14ac:dyDescent="0.2">
      <c r="A60">
        <f>ROW(Source!A62)</f>
        <v>62</v>
      </c>
      <c r="B60">
        <v>86295183</v>
      </c>
      <c r="C60">
        <v>86295551</v>
      </c>
      <c r="D60">
        <v>121548</v>
      </c>
      <c r="E60">
        <v>1</v>
      </c>
      <c r="F60">
        <v>1</v>
      </c>
      <c r="G60">
        <v>1</v>
      </c>
      <c r="H60">
        <v>1</v>
      </c>
      <c r="I60" t="s">
        <v>39</v>
      </c>
      <c r="J60" t="s">
        <v>6</v>
      </c>
      <c r="K60" t="s">
        <v>922</v>
      </c>
      <c r="L60">
        <v>608254</v>
      </c>
      <c r="N60">
        <v>1013</v>
      </c>
      <c r="O60" t="s">
        <v>923</v>
      </c>
      <c r="P60" t="s">
        <v>923</v>
      </c>
      <c r="Q60">
        <v>1</v>
      </c>
      <c r="W60">
        <v>0</v>
      </c>
      <c r="X60">
        <v>-185737400</v>
      </c>
      <c r="Y60">
        <f>(AT60*1.16)</f>
        <v>54.438799999999993</v>
      </c>
      <c r="AA60">
        <v>0</v>
      </c>
      <c r="AB60">
        <v>0</v>
      </c>
      <c r="AC60">
        <v>0</v>
      </c>
      <c r="AD60">
        <v>0</v>
      </c>
      <c r="AE60">
        <v>0</v>
      </c>
      <c r="AF60">
        <v>0</v>
      </c>
      <c r="AG60">
        <v>0</v>
      </c>
      <c r="AH60">
        <v>0</v>
      </c>
      <c r="AI60">
        <v>1</v>
      </c>
      <c r="AJ60">
        <v>1</v>
      </c>
      <c r="AK60">
        <v>1</v>
      </c>
      <c r="AL60">
        <v>1</v>
      </c>
      <c r="AM60">
        <v>-2</v>
      </c>
      <c r="AN60">
        <v>0</v>
      </c>
      <c r="AO60">
        <v>1</v>
      </c>
      <c r="AP60">
        <v>1</v>
      </c>
      <c r="AQ60">
        <v>0</v>
      </c>
      <c r="AR60">
        <v>0</v>
      </c>
      <c r="AS60" t="s">
        <v>6</v>
      </c>
      <c r="AT60">
        <v>46.93</v>
      </c>
      <c r="AU60" t="s">
        <v>85</v>
      </c>
      <c r="AV60">
        <v>2</v>
      </c>
      <c r="AW60">
        <v>2</v>
      </c>
      <c r="AX60">
        <v>86295561</v>
      </c>
      <c r="AY60">
        <v>1</v>
      </c>
      <c r="AZ60">
        <v>0</v>
      </c>
      <c r="BA60">
        <v>56</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CV60">
        <v>0</v>
      </c>
      <c r="CW60">
        <v>0</v>
      </c>
      <c r="CX60">
        <f>ROUND(Y60*Source!I62,9)</f>
        <v>7.0770439999999999</v>
      </c>
      <c r="CY60">
        <f>AD60</f>
        <v>0</v>
      </c>
      <c r="CZ60">
        <f>AH60</f>
        <v>0</v>
      </c>
      <c r="DA60">
        <f>AL60</f>
        <v>1</v>
      </c>
      <c r="DB60">
        <f>ROUND((ROUND(AT60*CZ60,2)*1.16),2)</f>
        <v>0</v>
      </c>
      <c r="DC60">
        <f>ROUND((ROUND(AT60*AG60,2)*1.16),2)</f>
        <v>0</v>
      </c>
      <c r="DD60" t="s">
        <v>6</v>
      </c>
      <c r="DE60" t="s">
        <v>6</v>
      </c>
      <c r="DF60">
        <f t="shared" si="12"/>
        <v>0</v>
      </c>
      <c r="DG60">
        <f t="shared" si="11"/>
        <v>0</v>
      </c>
      <c r="DH60">
        <f>Source!I62*SmtRes!Y60</f>
        <v>7.077043999999999</v>
      </c>
      <c r="DI60">
        <f>AD60</f>
        <v>0</v>
      </c>
      <c r="DJ60">
        <f>EtalonRes!AB56</f>
        <v>0</v>
      </c>
      <c r="DK60">
        <f>Source!BA62</f>
        <v>1</v>
      </c>
      <c r="DL60" t="s">
        <v>6</v>
      </c>
      <c r="DM60">
        <v>0</v>
      </c>
      <c r="DN60" t="s">
        <v>6</v>
      </c>
      <c r="DO60">
        <v>0</v>
      </c>
      <c r="GQ60">
        <v>-1</v>
      </c>
      <c r="GR60">
        <v>-1</v>
      </c>
    </row>
    <row r="61" spans="1:200" x14ac:dyDescent="0.2">
      <c r="A61">
        <f>ROW(Source!A62)</f>
        <v>62</v>
      </c>
      <c r="B61">
        <v>86295183</v>
      </c>
      <c r="C61">
        <v>86295551</v>
      </c>
      <c r="D61">
        <v>27439418</v>
      </c>
      <c r="E61">
        <v>1</v>
      </c>
      <c r="F61">
        <v>1</v>
      </c>
      <c r="G61">
        <v>1</v>
      </c>
      <c r="H61">
        <v>2</v>
      </c>
      <c r="I61" t="s">
        <v>944</v>
      </c>
      <c r="J61" t="s">
        <v>945</v>
      </c>
      <c r="K61" t="s">
        <v>946</v>
      </c>
      <c r="L61">
        <v>1368</v>
      </c>
      <c r="N61">
        <v>1011</v>
      </c>
      <c r="O61" t="s">
        <v>927</v>
      </c>
      <c r="P61" t="s">
        <v>927</v>
      </c>
      <c r="Q61">
        <v>1</v>
      </c>
      <c r="W61">
        <v>0</v>
      </c>
      <c r="X61">
        <v>674127709</v>
      </c>
      <c r="Y61">
        <f>(AT61*1.16)</f>
        <v>54.438799999999993</v>
      </c>
      <c r="AA61">
        <v>0</v>
      </c>
      <c r="AB61">
        <v>91.69</v>
      </c>
      <c r="AC61">
        <v>13.61</v>
      </c>
      <c r="AD61">
        <v>0</v>
      </c>
      <c r="AE61">
        <v>0</v>
      </c>
      <c r="AF61">
        <v>91.69</v>
      </c>
      <c r="AG61">
        <v>13.61</v>
      </c>
      <c r="AH61">
        <v>0</v>
      </c>
      <c r="AI61">
        <v>1</v>
      </c>
      <c r="AJ61">
        <v>1</v>
      </c>
      <c r="AK61">
        <v>1</v>
      </c>
      <c r="AL61">
        <v>1</v>
      </c>
      <c r="AM61">
        <v>-2</v>
      </c>
      <c r="AN61">
        <v>0</v>
      </c>
      <c r="AO61">
        <v>1</v>
      </c>
      <c r="AP61">
        <v>1</v>
      </c>
      <c r="AQ61">
        <v>0</v>
      </c>
      <c r="AR61">
        <v>0</v>
      </c>
      <c r="AS61" t="s">
        <v>6</v>
      </c>
      <c r="AT61">
        <v>46.93</v>
      </c>
      <c r="AU61" t="s">
        <v>85</v>
      </c>
      <c r="AV61">
        <v>0</v>
      </c>
      <c r="AW61">
        <v>2</v>
      </c>
      <c r="AX61">
        <v>86295562</v>
      </c>
      <c r="AY61">
        <v>1</v>
      </c>
      <c r="AZ61">
        <v>0</v>
      </c>
      <c r="BA61">
        <v>57</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CV61">
        <v>0</v>
      </c>
      <c r="CW61">
        <f>ROUND(Y61*Source!I62*DO61,9)</f>
        <v>0</v>
      </c>
      <c r="CX61">
        <f>ROUND(Y61*Source!I62,9)</f>
        <v>7.0770439999999999</v>
      </c>
      <c r="CY61">
        <f>AB61</f>
        <v>91.69</v>
      </c>
      <c r="CZ61">
        <f>AF61</f>
        <v>91.69</v>
      </c>
      <c r="DA61">
        <f>AJ61</f>
        <v>1</v>
      </c>
      <c r="DB61">
        <f>ROUND((ROUND(AT61*CZ61,2)*1.16),2)</f>
        <v>4991.49</v>
      </c>
      <c r="DC61">
        <f>ROUND((ROUND(AT61*AG61,2)*1.16),2)</f>
        <v>740.92</v>
      </c>
      <c r="DD61" t="s">
        <v>6</v>
      </c>
      <c r="DE61" t="s">
        <v>6</v>
      </c>
      <c r="DF61">
        <f t="shared" si="12"/>
        <v>0</v>
      </c>
      <c r="DG61">
        <f t="shared" si="11"/>
        <v>651</v>
      </c>
      <c r="DH61">
        <f>Source!I62*SmtRes!Y61</f>
        <v>7.077043999999999</v>
      </c>
      <c r="DI61">
        <f>AB61</f>
        <v>91.69</v>
      </c>
      <c r="DJ61">
        <f>EtalonRes!Z57</f>
        <v>91.69</v>
      </c>
      <c r="DK61">
        <f>Source!BB62</f>
        <v>1</v>
      </c>
      <c r="DL61" t="s">
        <v>6</v>
      </c>
      <c r="DM61">
        <v>0</v>
      </c>
      <c r="DN61" t="s">
        <v>6</v>
      </c>
      <c r="DO61">
        <v>0</v>
      </c>
      <c r="GQ61">
        <v>-1</v>
      </c>
      <c r="GR61">
        <v>-1</v>
      </c>
    </row>
    <row r="62" spans="1:200" x14ac:dyDescent="0.2">
      <c r="A62">
        <f>ROW(Source!A62)</f>
        <v>62</v>
      </c>
      <c r="B62">
        <v>86295183</v>
      </c>
      <c r="C62">
        <v>86295551</v>
      </c>
      <c r="D62">
        <v>27439703</v>
      </c>
      <c r="E62">
        <v>1</v>
      </c>
      <c r="F62">
        <v>1</v>
      </c>
      <c r="G62">
        <v>1</v>
      </c>
      <c r="H62">
        <v>2</v>
      </c>
      <c r="I62" t="s">
        <v>941</v>
      </c>
      <c r="J62" t="s">
        <v>942</v>
      </c>
      <c r="K62" t="s">
        <v>943</v>
      </c>
      <c r="L62">
        <v>1368</v>
      </c>
      <c r="N62">
        <v>1011</v>
      </c>
      <c r="O62" t="s">
        <v>927</v>
      </c>
      <c r="P62" t="s">
        <v>927</v>
      </c>
      <c r="Q62">
        <v>1</v>
      </c>
      <c r="W62">
        <v>0</v>
      </c>
      <c r="X62">
        <v>2075311453</v>
      </c>
      <c r="Y62">
        <f>(AT62*1.16)</f>
        <v>13.804</v>
      </c>
      <c r="AA62">
        <v>0</v>
      </c>
      <c r="AB62">
        <v>7.51</v>
      </c>
      <c r="AC62">
        <v>0</v>
      </c>
      <c r="AD62">
        <v>0</v>
      </c>
      <c r="AE62">
        <v>0</v>
      </c>
      <c r="AF62">
        <v>7.51</v>
      </c>
      <c r="AG62">
        <v>0</v>
      </c>
      <c r="AH62">
        <v>0</v>
      </c>
      <c r="AI62">
        <v>1</v>
      </c>
      <c r="AJ62">
        <v>1</v>
      </c>
      <c r="AK62">
        <v>1</v>
      </c>
      <c r="AL62">
        <v>1</v>
      </c>
      <c r="AM62">
        <v>-2</v>
      </c>
      <c r="AN62">
        <v>0</v>
      </c>
      <c r="AO62">
        <v>1</v>
      </c>
      <c r="AP62">
        <v>1</v>
      </c>
      <c r="AQ62">
        <v>0</v>
      </c>
      <c r="AR62">
        <v>0</v>
      </c>
      <c r="AS62" t="s">
        <v>6</v>
      </c>
      <c r="AT62">
        <v>11.9</v>
      </c>
      <c r="AU62" t="s">
        <v>85</v>
      </c>
      <c r="AV62">
        <v>0</v>
      </c>
      <c r="AW62">
        <v>2</v>
      </c>
      <c r="AX62">
        <v>86295563</v>
      </c>
      <c r="AY62">
        <v>1</v>
      </c>
      <c r="AZ62">
        <v>0</v>
      </c>
      <c r="BA62">
        <v>58</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CV62">
        <v>0</v>
      </c>
      <c r="CW62">
        <f>ROUND(Y62*Source!I62*DO62,9)</f>
        <v>0</v>
      </c>
      <c r="CX62">
        <f>ROUND(Y62*Source!I62,9)</f>
        <v>1.7945199999999999</v>
      </c>
      <c r="CY62">
        <f>AB62</f>
        <v>7.51</v>
      </c>
      <c r="CZ62">
        <f>AF62</f>
        <v>7.51</v>
      </c>
      <c r="DA62">
        <f>AJ62</f>
        <v>1</v>
      </c>
      <c r="DB62">
        <f>ROUND((ROUND(AT62*CZ62,2)*1.16),2)</f>
        <v>103.67</v>
      </c>
      <c r="DC62">
        <f>ROUND((ROUND(AT62*AG62,2)*1.16),2)</f>
        <v>0</v>
      </c>
      <c r="DD62" t="s">
        <v>6</v>
      </c>
      <c r="DE62" t="s">
        <v>6</v>
      </c>
      <c r="DF62">
        <f t="shared" si="12"/>
        <v>0</v>
      </c>
      <c r="DG62">
        <f t="shared" si="11"/>
        <v>14</v>
      </c>
      <c r="DH62">
        <f>Source!I62*SmtRes!Y62</f>
        <v>1.7945200000000001</v>
      </c>
      <c r="DI62">
        <f>AB62</f>
        <v>7.51</v>
      </c>
      <c r="DJ62">
        <f>EtalonRes!Z58</f>
        <v>7.51</v>
      </c>
      <c r="DK62">
        <f>Source!BB62</f>
        <v>1</v>
      </c>
      <c r="DL62" t="s">
        <v>6</v>
      </c>
      <c r="DM62">
        <v>0</v>
      </c>
      <c r="DN62" t="s">
        <v>6</v>
      </c>
      <c r="DO62">
        <v>0</v>
      </c>
      <c r="GQ62">
        <v>-1</v>
      </c>
      <c r="GR62">
        <v>-1</v>
      </c>
    </row>
    <row r="63" spans="1:200" x14ac:dyDescent="0.2">
      <c r="A63">
        <f>ROW(Source!A62)</f>
        <v>62</v>
      </c>
      <c r="B63">
        <v>86295183</v>
      </c>
      <c r="C63">
        <v>86295551</v>
      </c>
      <c r="D63">
        <v>27441327</v>
      </c>
      <c r="E63">
        <v>1</v>
      </c>
      <c r="F63">
        <v>1</v>
      </c>
      <c r="G63">
        <v>1</v>
      </c>
      <c r="H63">
        <v>2</v>
      </c>
      <c r="I63" t="s">
        <v>936</v>
      </c>
      <c r="J63" t="s">
        <v>937</v>
      </c>
      <c r="K63" t="s">
        <v>938</v>
      </c>
      <c r="L63">
        <v>1368</v>
      </c>
      <c r="N63">
        <v>1011</v>
      </c>
      <c r="O63" t="s">
        <v>927</v>
      </c>
      <c r="P63" t="s">
        <v>927</v>
      </c>
      <c r="Q63">
        <v>1</v>
      </c>
      <c r="W63">
        <v>0</v>
      </c>
      <c r="X63">
        <v>-1583389094</v>
      </c>
      <c r="Y63">
        <f>(AT63*1.16)</f>
        <v>0.57999999999999996</v>
      </c>
      <c r="AA63">
        <v>0</v>
      </c>
      <c r="AB63">
        <v>93.37</v>
      </c>
      <c r="AC63">
        <v>11.69</v>
      </c>
      <c r="AD63">
        <v>0</v>
      </c>
      <c r="AE63">
        <v>0</v>
      </c>
      <c r="AF63">
        <v>93.37</v>
      </c>
      <c r="AG63">
        <v>11.69</v>
      </c>
      <c r="AH63">
        <v>0</v>
      </c>
      <c r="AI63">
        <v>1</v>
      </c>
      <c r="AJ63">
        <v>1</v>
      </c>
      <c r="AK63">
        <v>1</v>
      </c>
      <c r="AL63">
        <v>1</v>
      </c>
      <c r="AM63">
        <v>-2</v>
      </c>
      <c r="AN63">
        <v>0</v>
      </c>
      <c r="AO63">
        <v>1</v>
      </c>
      <c r="AP63">
        <v>1</v>
      </c>
      <c r="AQ63">
        <v>0</v>
      </c>
      <c r="AR63">
        <v>0</v>
      </c>
      <c r="AS63" t="s">
        <v>6</v>
      </c>
      <c r="AT63">
        <v>0.5</v>
      </c>
      <c r="AU63" t="s">
        <v>85</v>
      </c>
      <c r="AV63">
        <v>0</v>
      </c>
      <c r="AW63">
        <v>2</v>
      </c>
      <c r="AX63">
        <v>86295564</v>
      </c>
      <c r="AY63">
        <v>1</v>
      </c>
      <c r="AZ63">
        <v>0</v>
      </c>
      <c r="BA63">
        <v>59</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CV63">
        <v>0</v>
      </c>
      <c r="CW63">
        <f>ROUND(Y63*Source!I62*DO63,9)</f>
        <v>0</v>
      </c>
      <c r="CX63">
        <f>ROUND(Y63*Source!I62,9)</f>
        <v>7.5399999999999995E-2</v>
      </c>
      <c r="CY63">
        <f>AB63</f>
        <v>93.37</v>
      </c>
      <c r="CZ63">
        <f>AF63</f>
        <v>93.37</v>
      </c>
      <c r="DA63">
        <f>AJ63</f>
        <v>1</v>
      </c>
      <c r="DB63">
        <f>ROUND((ROUND(AT63*CZ63,2)*1.16),2)</f>
        <v>54.16</v>
      </c>
      <c r="DC63">
        <f>ROUND((ROUND(AT63*AG63,2)*1.16),2)</f>
        <v>6.79</v>
      </c>
      <c r="DD63" t="s">
        <v>6</v>
      </c>
      <c r="DE63" t="s">
        <v>6</v>
      </c>
      <c r="DF63">
        <f t="shared" si="12"/>
        <v>0</v>
      </c>
      <c r="DG63">
        <f t="shared" si="11"/>
        <v>7</v>
      </c>
      <c r="DH63">
        <f>Source!I62*SmtRes!Y63</f>
        <v>7.5399999999999995E-2</v>
      </c>
      <c r="DI63">
        <f>AB63</f>
        <v>93.37</v>
      </c>
      <c r="DJ63">
        <f>EtalonRes!Z59</f>
        <v>93.37</v>
      </c>
      <c r="DK63">
        <f>Source!BB62</f>
        <v>1</v>
      </c>
      <c r="DL63" t="s">
        <v>6</v>
      </c>
      <c r="DM63">
        <v>0</v>
      </c>
      <c r="DN63" t="s">
        <v>6</v>
      </c>
      <c r="DO63">
        <v>0</v>
      </c>
      <c r="GQ63">
        <v>-1</v>
      </c>
      <c r="GR63">
        <v>-1</v>
      </c>
    </row>
    <row r="64" spans="1:200" x14ac:dyDescent="0.2">
      <c r="A64">
        <f>ROW(Source!A62)</f>
        <v>62</v>
      </c>
      <c r="B64">
        <v>86295183</v>
      </c>
      <c r="C64">
        <v>86295551</v>
      </c>
      <c r="D64">
        <v>27378255</v>
      </c>
      <c r="E64">
        <v>1</v>
      </c>
      <c r="F64">
        <v>1</v>
      </c>
      <c r="G64">
        <v>1</v>
      </c>
      <c r="H64">
        <v>3</v>
      </c>
      <c r="I64" t="s">
        <v>89</v>
      </c>
      <c r="J64" t="s">
        <v>91</v>
      </c>
      <c r="K64" t="s">
        <v>90</v>
      </c>
      <c r="L64">
        <v>1348</v>
      </c>
      <c r="N64">
        <v>1009</v>
      </c>
      <c r="O64" t="s">
        <v>63</v>
      </c>
      <c r="P64" t="s">
        <v>63</v>
      </c>
      <c r="Q64">
        <v>1000</v>
      </c>
      <c r="W64">
        <v>0</v>
      </c>
      <c r="X64">
        <v>1570490953</v>
      </c>
      <c r="Y64">
        <f>AT64</f>
        <v>0.01</v>
      </c>
      <c r="AA64">
        <v>10380</v>
      </c>
      <c r="AB64">
        <v>0</v>
      </c>
      <c r="AC64">
        <v>0</v>
      </c>
      <c r="AD64">
        <v>0</v>
      </c>
      <c r="AE64">
        <v>10380</v>
      </c>
      <c r="AF64">
        <v>0</v>
      </c>
      <c r="AG64">
        <v>0</v>
      </c>
      <c r="AH64">
        <v>0</v>
      </c>
      <c r="AI64">
        <v>1</v>
      </c>
      <c r="AJ64">
        <v>1</v>
      </c>
      <c r="AK64">
        <v>1</v>
      </c>
      <c r="AL64">
        <v>1</v>
      </c>
      <c r="AM64">
        <v>0</v>
      </c>
      <c r="AN64">
        <v>0</v>
      </c>
      <c r="AO64">
        <v>0</v>
      </c>
      <c r="AP64">
        <v>1</v>
      </c>
      <c r="AQ64">
        <v>0</v>
      </c>
      <c r="AR64">
        <v>0</v>
      </c>
      <c r="AS64" t="s">
        <v>6</v>
      </c>
      <c r="AT64">
        <v>0.01</v>
      </c>
      <c r="AU64" t="s">
        <v>6</v>
      </c>
      <c r="AV64">
        <v>0</v>
      </c>
      <c r="AW64">
        <v>1</v>
      </c>
      <c r="AX64">
        <v>-1</v>
      </c>
      <c r="AY64">
        <v>0</v>
      </c>
      <c r="AZ64">
        <v>0</v>
      </c>
      <c r="BA64" t="s">
        <v>6</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CV64">
        <v>0</v>
      </c>
      <c r="CW64">
        <v>0</v>
      </c>
      <c r="CX64">
        <f>ROUND(Y64*Source!I62,9)</f>
        <v>1.2999999999999999E-3</v>
      </c>
      <c r="CY64">
        <f>AA64</f>
        <v>10380</v>
      </c>
      <c r="CZ64">
        <f>AE64</f>
        <v>10380</v>
      </c>
      <c r="DA64">
        <f>AI64</f>
        <v>1</v>
      </c>
      <c r="DB64">
        <f>ROUND(ROUND(AT64*CZ64,2),2)</f>
        <v>103.8</v>
      </c>
      <c r="DC64">
        <f>ROUND(ROUND(AT64*AG64,2),2)</f>
        <v>0</v>
      </c>
      <c r="DD64" t="s">
        <v>6</v>
      </c>
      <c r="DE64" t="s">
        <v>6</v>
      </c>
      <c r="DF64">
        <f t="shared" si="12"/>
        <v>13</v>
      </c>
      <c r="DG64">
        <f t="shared" si="11"/>
        <v>0</v>
      </c>
      <c r="DH64">
        <f>Source!I62*SmtRes!Y64</f>
        <v>1.3000000000000002E-3</v>
      </c>
      <c r="DI64">
        <f>AA64</f>
        <v>10380</v>
      </c>
      <c r="DJ64">
        <f>DF64</f>
        <v>13</v>
      </c>
      <c r="DK64">
        <f>Source!BC62</f>
        <v>1</v>
      </c>
      <c r="DL64" t="s">
        <v>6</v>
      </c>
      <c r="DM64">
        <v>0</v>
      </c>
      <c r="DN64" t="s">
        <v>6</v>
      </c>
      <c r="DO64">
        <v>0</v>
      </c>
      <c r="GP64">
        <v>1</v>
      </c>
      <c r="GQ64">
        <v>-1</v>
      </c>
      <c r="GR64">
        <v>-1</v>
      </c>
    </row>
    <row r="65" spans="1:200" x14ac:dyDescent="0.2">
      <c r="A65">
        <f>ROW(Source!A62)</f>
        <v>62</v>
      </c>
      <c r="B65">
        <v>86295183</v>
      </c>
      <c r="C65">
        <v>86295551</v>
      </c>
      <c r="D65">
        <v>69408707</v>
      </c>
      <c r="E65">
        <v>1</v>
      </c>
      <c r="F65">
        <v>1</v>
      </c>
      <c r="G65">
        <v>1</v>
      </c>
      <c r="H65">
        <v>3</v>
      </c>
      <c r="I65" t="s">
        <v>30</v>
      </c>
      <c r="J65" t="s">
        <v>33</v>
      </c>
      <c r="K65" t="s">
        <v>31</v>
      </c>
      <c r="L65">
        <v>1339</v>
      </c>
      <c r="N65">
        <v>1007</v>
      </c>
      <c r="O65" t="s">
        <v>32</v>
      </c>
      <c r="P65" t="s">
        <v>32</v>
      </c>
      <c r="Q65">
        <v>1</v>
      </c>
      <c r="W65">
        <v>0</v>
      </c>
      <c r="X65">
        <v>2111049581</v>
      </c>
      <c r="Y65">
        <f>AT65</f>
        <v>0.7</v>
      </c>
      <c r="AA65">
        <v>586.71</v>
      </c>
      <c r="AB65">
        <v>0</v>
      </c>
      <c r="AC65">
        <v>0</v>
      </c>
      <c r="AD65">
        <v>0</v>
      </c>
      <c r="AE65">
        <v>586.71</v>
      </c>
      <c r="AF65">
        <v>0</v>
      </c>
      <c r="AG65">
        <v>0</v>
      </c>
      <c r="AH65">
        <v>0</v>
      </c>
      <c r="AI65">
        <v>1</v>
      </c>
      <c r="AJ65">
        <v>1</v>
      </c>
      <c r="AK65">
        <v>1</v>
      </c>
      <c r="AL65">
        <v>1</v>
      </c>
      <c r="AM65">
        <v>0</v>
      </c>
      <c r="AN65">
        <v>0</v>
      </c>
      <c r="AO65">
        <v>0</v>
      </c>
      <c r="AP65">
        <v>1</v>
      </c>
      <c r="AQ65">
        <v>0</v>
      </c>
      <c r="AR65">
        <v>0</v>
      </c>
      <c r="AS65" t="s">
        <v>6</v>
      </c>
      <c r="AT65">
        <v>0.7</v>
      </c>
      <c r="AU65" t="s">
        <v>6</v>
      </c>
      <c r="AV65">
        <v>0</v>
      </c>
      <c r="AW65">
        <v>1</v>
      </c>
      <c r="AX65">
        <v>-1</v>
      </c>
      <c r="AY65">
        <v>0</v>
      </c>
      <c r="AZ65">
        <v>0</v>
      </c>
      <c r="BA65" t="s">
        <v>6</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CV65">
        <v>0</v>
      </c>
      <c r="CW65">
        <v>0</v>
      </c>
      <c r="CX65">
        <f>ROUND(Y65*Source!I62,9)</f>
        <v>9.0999999999999998E-2</v>
      </c>
      <c r="CY65">
        <f>AA65</f>
        <v>586.71</v>
      </c>
      <c r="CZ65">
        <f>AE65</f>
        <v>586.71</v>
      </c>
      <c r="DA65">
        <f>AI65</f>
        <v>1</v>
      </c>
      <c r="DB65">
        <f>ROUND(ROUND(AT65*CZ65,2),2)</f>
        <v>410.7</v>
      </c>
      <c r="DC65">
        <f>ROUND(ROUND(AT65*AG65,2),2)</f>
        <v>0</v>
      </c>
      <c r="DD65" t="s">
        <v>6</v>
      </c>
      <c r="DE65" t="s">
        <v>6</v>
      </c>
      <c r="DF65">
        <f t="shared" si="12"/>
        <v>53</v>
      </c>
      <c r="DG65">
        <f t="shared" si="11"/>
        <v>0</v>
      </c>
      <c r="DH65">
        <f>Source!I62*SmtRes!Y65</f>
        <v>9.0999999999999998E-2</v>
      </c>
      <c r="DI65">
        <f>AA65</f>
        <v>586.71</v>
      </c>
      <c r="DJ65">
        <f>DF65</f>
        <v>53</v>
      </c>
      <c r="DK65">
        <f>Source!BC62</f>
        <v>1</v>
      </c>
      <c r="DL65" t="s">
        <v>6</v>
      </c>
      <c r="DM65">
        <v>0</v>
      </c>
      <c r="DN65" t="s">
        <v>6</v>
      </c>
      <c r="DO65">
        <v>0</v>
      </c>
      <c r="GP65">
        <v>1</v>
      </c>
      <c r="GQ65">
        <v>-1</v>
      </c>
      <c r="GR65">
        <v>-1</v>
      </c>
    </row>
    <row r="66" spans="1:200" x14ac:dyDescent="0.2">
      <c r="A66">
        <f>ROW(Source!A62)</f>
        <v>62</v>
      </c>
      <c r="B66">
        <v>86295183</v>
      </c>
      <c r="C66">
        <v>86295551</v>
      </c>
      <c r="D66">
        <v>69205664</v>
      </c>
      <c r="E66">
        <v>1</v>
      </c>
      <c r="F66">
        <v>1</v>
      </c>
      <c r="G66">
        <v>1</v>
      </c>
      <c r="H66">
        <v>3</v>
      </c>
      <c r="I66" t="s">
        <v>114</v>
      </c>
      <c r="J66" t="s">
        <v>116</v>
      </c>
      <c r="K66" t="s">
        <v>115</v>
      </c>
      <c r="L66">
        <v>1354</v>
      </c>
      <c r="N66">
        <v>1010</v>
      </c>
      <c r="O66" t="s">
        <v>43</v>
      </c>
      <c r="P66" t="s">
        <v>43</v>
      </c>
      <c r="Q66">
        <v>1</v>
      </c>
      <c r="W66">
        <v>0</v>
      </c>
      <c r="X66">
        <v>1274110454</v>
      </c>
      <c r="Y66">
        <f>AT66</f>
        <v>100</v>
      </c>
      <c r="AA66">
        <v>497.72</v>
      </c>
      <c r="AB66">
        <v>0</v>
      </c>
      <c r="AC66">
        <v>0</v>
      </c>
      <c r="AD66">
        <v>0</v>
      </c>
      <c r="AE66">
        <v>497.72</v>
      </c>
      <c r="AF66">
        <v>0</v>
      </c>
      <c r="AG66">
        <v>0</v>
      </c>
      <c r="AH66">
        <v>0</v>
      </c>
      <c r="AI66">
        <v>1</v>
      </c>
      <c r="AJ66">
        <v>1</v>
      </c>
      <c r="AK66">
        <v>1</v>
      </c>
      <c r="AL66">
        <v>1</v>
      </c>
      <c r="AM66">
        <v>0</v>
      </c>
      <c r="AN66">
        <v>0</v>
      </c>
      <c r="AO66">
        <v>0</v>
      </c>
      <c r="AP66">
        <v>1</v>
      </c>
      <c r="AQ66">
        <v>0</v>
      </c>
      <c r="AR66">
        <v>0</v>
      </c>
      <c r="AS66" t="s">
        <v>6</v>
      </c>
      <c r="AT66">
        <v>100</v>
      </c>
      <c r="AU66" t="s">
        <v>6</v>
      </c>
      <c r="AV66">
        <v>0</v>
      </c>
      <c r="AW66">
        <v>1</v>
      </c>
      <c r="AX66">
        <v>-1</v>
      </c>
      <c r="AY66">
        <v>0</v>
      </c>
      <c r="AZ66">
        <v>0</v>
      </c>
      <c r="BA66" t="s">
        <v>6</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CV66">
        <v>0</v>
      </c>
      <c r="CW66">
        <v>0</v>
      </c>
      <c r="CX66">
        <f>ROUND(Y66*Source!I62,9)</f>
        <v>13</v>
      </c>
      <c r="CY66">
        <f>AA66</f>
        <v>497.72</v>
      </c>
      <c r="CZ66">
        <f>AE66</f>
        <v>497.72</v>
      </c>
      <c r="DA66">
        <f>AI66</f>
        <v>1</v>
      </c>
      <c r="DB66">
        <f>ROUND(ROUND(AT66*CZ66,2),2)</f>
        <v>49772</v>
      </c>
      <c r="DC66">
        <f>ROUND(ROUND(AT66*AG66,2),2)</f>
        <v>0</v>
      </c>
      <c r="DD66" t="s">
        <v>6</v>
      </c>
      <c r="DE66" t="s">
        <v>6</v>
      </c>
      <c r="DF66">
        <f t="shared" si="12"/>
        <v>6474</v>
      </c>
      <c r="DG66">
        <f t="shared" si="11"/>
        <v>0</v>
      </c>
      <c r="DH66">
        <f>Source!I62*SmtRes!Y66</f>
        <v>13</v>
      </c>
      <c r="DI66">
        <f>AA66</f>
        <v>497.72</v>
      </c>
      <c r="DJ66">
        <f>DF66</f>
        <v>6474</v>
      </c>
      <c r="DK66">
        <f>Source!BC62</f>
        <v>1</v>
      </c>
      <c r="DL66" t="s">
        <v>6</v>
      </c>
      <c r="DM66">
        <v>0</v>
      </c>
      <c r="DN66" t="s">
        <v>6</v>
      </c>
      <c r="DO66">
        <v>0</v>
      </c>
      <c r="GP66">
        <v>1</v>
      </c>
      <c r="GQ66">
        <v>-1</v>
      </c>
      <c r="GR66">
        <v>-1</v>
      </c>
    </row>
    <row r="67" spans="1:200" x14ac:dyDescent="0.2">
      <c r="A67">
        <f>ROW(Source!A63)</f>
        <v>63</v>
      </c>
      <c r="B67">
        <v>86295184</v>
      </c>
      <c r="C67">
        <v>86295551</v>
      </c>
      <c r="D67">
        <v>27500919</v>
      </c>
      <c r="E67">
        <v>1</v>
      </c>
      <c r="F67">
        <v>1</v>
      </c>
      <c r="G67">
        <v>1</v>
      </c>
      <c r="H67">
        <v>1</v>
      </c>
      <c r="I67" t="s">
        <v>919</v>
      </c>
      <c r="J67" t="s">
        <v>6</v>
      </c>
      <c r="K67" t="s">
        <v>920</v>
      </c>
      <c r="L67">
        <v>1369</v>
      </c>
      <c r="N67">
        <v>1013</v>
      </c>
      <c r="O67" t="s">
        <v>921</v>
      </c>
      <c r="P67" t="s">
        <v>921</v>
      </c>
      <c r="Q67">
        <v>1</v>
      </c>
      <c r="W67">
        <v>0</v>
      </c>
      <c r="X67">
        <v>620320323</v>
      </c>
      <c r="Y67">
        <f>(AT67*1.16)</f>
        <v>216.72280000000001</v>
      </c>
      <c r="AA67">
        <v>0</v>
      </c>
      <c r="AB67">
        <v>0</v>
      </c>
      <c r="AC67">
        <v>0</v>
      </c>
      <c r="AD67">
        <v>237.06</v>
      </c>
      <c r="AE67">
        <v>0</v>
      </c>
      <c r="AF67">
        <v>0</v>
      </c>
      <c r="AG67">
        <v>0</v>
      </c>
      <c r="AH67">
        <v>9.26</v>
      </c>
      <c r="AI67">
        <v>1</v>
      </c>
      <c r="AJ67">
        <v>1</v>
      </c>
      <c r="AK67">
        <v>1</v>
      </c>
      <c r="AL67">
        <v>25.6</v>
      </c>
      <c r="AM67">
        <v>5</v>
      </c>
      <c r="AN67">
        <v>0</v>
      </c>
      <c r="AO67">
        <v>1</v>
      </c>
      <c r="AP67">
        <v>1</v>
      </c>
      <c r="AQ67">
        <v>0</v>
      </c>
      <c r="AR67">
        <v>0</v>
      </c>
      <c r="AS67" t="s">
        <v>6</v>
      </c>
      <c r="AT67">
        <v>186.83</v>
      </c>
      <c r="AU67" t="s">
        <v>85</v>
      </c>
      <c r="AV67">
        <v>1</v>
      </c>
      <c r="AW67">
        <v>2</v>
      </c>
      <c r="AX67">
        <v>86295560</v>
      </c>
      <c r="AY67">
        <v>1</v>
      </c>
      <c r="AZ67">
        <v>0</v>
      </c>
      <c r="BA67">
        <v>64</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CU67">
        <f>ROUND(AT67*Source!I63*AH67*AL67,0)</f>
        <v>5758</v>
      </c>
      <c r="CV67">
        <f>ROUND(Y67*Source!I63,9)</f>
        <v>28.173964000000002</v>
      </c>
      <c r="CW67">
        <v>0</v>
      </c>
      <c r="CX67">
        <f>ROUND(Y67*Source!I63,9)</f>
        <v>28.173964000000002</v>
      </c>
      <c r="CY67">
        <f>AD67</f>
        <v>237.06</v>
      </c>
      <c r="CZ67">
        <f>AH67</f>
        <v>9.26</v>
      </c>
      <c r="DA67">
        <f>AL67</f>
        <v>25.6</v>
      </c>
      <c r="DB67">
        <f>ROUND((ROUND(AT67*CZ67,2)*1.16),2)</f>
        <v>2006.86</v>
      </c>
      <c r="DC67">
        <f>ROUND((ROUND(AT67*AG67,2)*1.16),2)</f>
        <v>0</v>
      </c>
      <c r="DD67" t="s">
        <v>6</v>
      </c>
      <c r="DE67" t="s">
        <v>6</v>
      </c>
      <c r="DF67">
        <f t="shared" si="12"/>
        <v>0</v>
      </c>
      <c r="DG67">
        <f t="shared" si="11"/>
        <v>0</v>
      </c>
      <c r="DH67">
        <f>Source!I63*SmtRes!Y67</f>
        <v>28.173964000000002</v>
      </c>
      <c r="DI67">
        <f>AD67</f>
        <v>237.06</v>
      </c>
      <c r="DJ67">
        <f>EtalonRes!AB64</f>
        <v>9.26</v>
      </c>
      <c r="DK67">
        <f>Source!BA63</f>
        <v>25.6</v>
      </c>
      <c r="DL67" t="s">
        <v>6</v>
      </c>
      <c r="DM67">
        <v>0</v>
      </c>
      <c r="DN67" t="s">
        <v>6</v>
      </c>
      <c r="DO67">
        <v>0</v>
      </c>
      <c r="GQ67">
        <v>-1</v>
      </c>
      <c r="GR67">
        <v>-1</v>
      </c>
    </row>
    <row r="68" spans="1:200" x14ac:dyDescent="0.2">
      <c r="A68">
        <f>ROW(Source!A63)</f>
        <v>63</v>
      </c>
      <c r="B68">
        <v>86295184</v>
      </c>
      <c r="C68">
        <v>86295551</v>
      </c>
      <c r="D68">
        <v>121548</v>
      </c>
      <c r="E68">
        <v>1</v>
      </c>
      <c r="F68">
        <v>1</v>
      </c>
      <c r="G68">
        <v>1</v>
      </c>
      <c r="H68">
        <v>1</v>
      </c>
      <c r="I68" t="s">
        <v>39</v>
      </c>
      <c r="J68" t="s">
        <v>6</v>
      </c>
      <c r="K68" t="s">
        <v>922</v>
      </c>
      <c r="L68">
        <v>608254</v>
      </c>
      <c r="N68">
        <v>1013</v>
      </c>
      <c r="O68" t="s">
        <v>923</v>
      </c>
      <c r="P68" t="s">
        <v>923</v>
      </c>
      <c r="Q68">
        <v>1</v>
      </c>
      <c r="W68">
        <v>0</v>
      </c>
      <c r="X68">
        <v>-185737400</v>
      </c>
      <c r="Y68">
        <f>(AT68*1.16)</f>
        <v>54.438799999999993</v>
      </c>
      <c r="AA68">
        <v>0</v>
      </c>
      <c r="AB68">
        <v>0</v>
      </c>
      <c r="AC68">
        <v>0</v>
      </c>
      <c r="AD68">
        <v>0</v>
      </c>
      <c r="AE68">
        <v>0</v>
      </c>
      <c r="AF68">
        <v>0</v>
      </c>
      <c r="AG68">
        <v>0</v>
      </c>
      <c r="AH68">
        <v>0</v>
      </c>
      <c r="AI68">
        <v>1</v>
      </c>
      <c r="AJ68">
        <v>1</v>
      </c>
      <c r="AK68">
        <v>19.8</v>
      </c>
      <c r="AL68">
        <v>1</v>
      </c>
      <c r="AM68">
        <v>5</v>
      </c>
      <c r="AN68">
        <v>0</v>
      </c>
      <c r="AO68">
        <v>1</v>
      </c>
      <c r="AP68">
        <v>1</v>
      </c>
      <c r="AQ68">
        <v>0</v>
      </c>
      <c r="AR68">
        <v>0</v>
      </c>
      <c r="AS68" t="s">
        <v>6</v>
      </c>
      <c r="AT68">
        <v>46.93</v>
      </c>
      <c r="AU68" t="s">
        <v>85</v>
      </c>
      <c r="AV68">
        <v>2</v>
      </c>
      <c r="AW68">
        <v>2</v>
      </c>
      <c r="AX68">
        <v>86295561</v>
      </c>
      <c r="AY68">
        <v>1</v>
      </c>
      <c r="AZ68">
        <v>0</v>
      </c>
      <c r="BA68">
        <v>65</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CV68">
        <v>0</v>
      </c>
      <c r="CW68">
        <v>0</v>
      </c>
      <c r="CX68">
        <f>ROUND(Y68*Source!I63,9)</f>
        <v>7.0770439999999999</v>
      </c>
      <c r="CY68">
        <f>AD68</f>
        <v>0</v>
      </c>
      <c r="CZ68">
        <f>AH68</f>
        <v>0</v>
      </c>
      <c r="DA68">
        <f>AL68</f>
        <v>1</v>
      </c>
      <c r="DB68">
        <f>ROUND((ROUND(AT68*CZ68,2)*1.16),2)</f>
        <v>0</v>
      </c>
      <c r="DC68">
        <f>ROUND((ROUND(AT68*AG68,2)*1.16),2)</f>
        <v>0</v>
      </c>
      <c r="DD68" t="s">
        <v>6</v>
      </c>
      <c r="DE68" t="s">
        <v>6</v>
      </c>
      <c r="DF68">
        <f t="shared" si="12"/>
        <v>0</v>
      </c>
      <c r="DG68">
        <f t="shared" si="11"/>
        <v>0</v>
      </c>
      <c r="DH68">
        <f>Source!I63*SmtRes!Y68</f>
        <v>7.077043999999999</v>
      </c>
      <c r="DI68">
        <f>AD68</f>
        <v>0</v>
      </c>
      <c r="DJ68">
        <f>EtalonRes!AB65</f>
        <v>0</v>
      </c>
      <c r="DK68">
        <f>Source!BA63</f>
        <v>25.6</v>
      </c>
      <c r="DL68" t="s">
        <v>6</v>
      </c>
      <c r="DM68">
        <v>0</v>
      </c>
      <c r="DN68" t="s">
        <v>6</v>
      </c>
      <c r="DO68">
        <v>0</v>
      </c>
      <c r="GQ68">
        <v>-1</v>
      </c>
      <c r="GR68">
        <v>-1</v>
      </c>
    </row>
    <row r="69" spans="1:200" x14ac:dyDescent="0.2">
      <c r="A69">
        <f>ROW(Source!A63)</f>
        <v>63</v>
      </c>
      <c r="B69">
        <v>86295184</v>
      </c>
      <c r="C69">
        <v>86295551</v>
      </c>
      <c r="D69">
        <v>27439418</v>
      </c>
      <c r="E69">
        <v>1</v>
      </c>
      <c r="F69">
        <v>1</v>
      </c>
      <c r="G69">
        <v>1</v>
      </c>
      <c r="H69">
        <v>2</v>
      </c>
      <c r="I69" t="s">
        <v>944</v>
      </c>
      <c r="J69" t="s">
        <v>945</v>
      </c>
      <c r="K69" t="s">
        <v>946</v>
      </c>
      <c r="L69">
        <v>1368</v>
      </c>
      <c r="N69">
        <v>1011</v>
      </c>
      <c r="O69" t="s">
        <v>927</v>
      </c>
      <c r="P69" t="s">
        <v>927</v>
      </c>
      <c r="Q69">
        <v>1</v>
      </c>
      <c r="W69">
        <v>0</v>
      </c>
      <c r="X69">
        <v>674127709</v>
      </c>
      <c r="Y69">
        <f>(AT69*1.16)</f>
        <v>54.438799999999993</v>
      </c>
      <c r="AA69">
        <v>0</v>
      </c>
      <c r="AB69">
        <v>852.72</v>
      </c>
      <c r="AC69">
        <v>269.48</v>
      </c>
      <c r="AD69">
        <v>0</v>
      </c>
      <c r="AE69">
        <v>0</v>
      </c>
      <c r="AF69">
        <v>91.69</v>
      </c>
      <c r="AG69">
        <v>13.61</v>
      </c>
      <c r="AH69">
        <v>0</v>
      </c>
      <c r="AI69">
        <v>1</v>
      </c>
      <c r="AJ69">
        <v>9.3000000000000007</v>
      </c>
      <c r="AK69">
        <v>19.8</v>
      </c>
      <c r="AL69">
        <v>1</v>
      </c>
      <c r="AM69">
        <v>5</v>
      </c>
      <c r="AN69">
        <v>0</v>
      </c>
      <c r="AO69">
        <v>1</v>
      </c>
      <c r="AP69">
        <v>1</v>
      </c>
      <c r="AQ69">
        <v>0</v>
      </c>
      <c r="AR69">
        <v>0</v>
      </c>
      <c r="AS69" t="s">
        <v>6</v>
      </c>
      <c r="AT69">
        <v>46.93</v>
      </c>
      <c r="AU69" t="s">
        <v>85</v>
      </c>
      <c r="AV69">
        <v>0</v>
      </c>
      <c r="AW69">
        <v>2</v>
      </c>
      <c r="AX69">
        <v>86295562</v>
      </c>
      <c r="AY69">
        <v>1</v>
      </c>
      <c r="AZ69">
        <v>0</v>
      </c>
      <c r="BA69">
        <v>66</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CV69">
        <v>0</v>
      </c>
      <c r="CW69">
        <f>ROUND(Y69*Source!I63*DO69,9)</f>
        <v>0</v>
      </c>
      <c r="CX69">
        <f>ROUND(Y69*Source!I63,9)</f>
        <v>7.0770439999999999</v>
      </c>
      <c r="CY69">
        <f>AB69</f>
        <v>852.72</v>
      </c>
      <c r="CZ69">
        <f>AF69</f>
        <v>91.69</v>
      </c>
      <c r="DA69">
        <f>AJ69</f>
        <v>9.3000000000000007</v>
      </c>
      <c r="DB69">
        <f>ROUND((ROUND(AT69*CZ69,2)*1.16),2)</f>
        <v>4991.49</v>
      </c>
      <c r="DC69">
        <f>ROUND((ROUND(AT69*AG69,2)*1.16),2)</f>
        <v>740.92</v>
      </c>
      <c r="DD69" t="s">
        <v>6</v>
      </c>
      <c r="DE69" t="s">
        <v>6</v>
      </c>
      <c r="DF69">
        <f t="shared" si="12"/>
        <v>0</v>
      </c>
      <c r="DG69">
        <f>ROUND(ROUND(AF69*AJ69,0)*CX69,0)</f>
        <v>6037</v>
      </c>
      <c r="DH69">
        <f>Source!I63*SmtRes!Y69</f>
        <v>7.077043999999999</v>
      </c>
      <c r="DI69">
        <f>AB69</f>
        <v>852.72</v>
      </c>
      <c r="DJ69">
        <f>EtalonRes!Z66</f>
        <v>91.69</v>
      </c>
      <c r="DK69">
        <f>Source!BB63</f>
        <v>9.3000000000000007</v>
      </c>
      <c r="DL69" t="s">
        <v>6</v>
      </c>
      <c r="DM69">
        <v>0</v>
      </c>
      <c r="DN69" t="s">
        <v>6</v>
      </c>
      <c r="DO69">
        <v>0</v>
      </c>
      <c r="GQ69">
        <v>-1</v>
      </c>
      <c r="GR69">
        <v>-1</v>
      </c>
    </row>
    <row r="70" spans="1:200" x14ac:dyDescent="0.2">
      <c r="A70">
        <f>ROW(Source!A63)</f>
        <v>63</v>
      </c>
      <c r="B70">
        <v>86295184</v>
      </c>
      <c r="C70">
        <v>86295551</v>
      </c>
      <c r="D70">
        <v>27439703</v>
      </c>
      <c r="E70">
        <v>1</v>
      </c>
      <c r="F70">
        <v>1</v>
      </c>
      <c r="G70">
        <v>1</v>
      </c>
      <c r="H70">
        <v>2</v>
      </c>
      <c r="I70" t="s">
        <v>941</v>
      </c>
      <c r="J70" t="s">
        <v>942</v>
      </c>
      <c r="K70" t="s">
        <v>943</v>
      </c>
      <c r="L70">
        <v>1368</v>
      </c>
      <c r="N70">
        <v>1011</v>
      </c>
      <c r="O70" t="s">
        <v>927</v>
      </c>
      <c r="P70" t="s">
        <v>927</v>
      </c>
      <c r="Q70">
        <v>1</v>
      </c>
      <c r="W70">
        <v>0</v>
      </c>
      <c r="X70">
        <v>2075311453</v>
      </c>
      <c r="Y70">
        <f>(AT70*1.16)</f>
        <v>13.804</v>
      </c>
      <c r="AA70">
        <v>0</v>
      </c>
      <c r="AB70">
        <v>69.84</v>
      </c>
      <c r="AC70">
        <v>0</v>
      </c>
      <c r="AD70">
        <v>0</v>
      </c>
      <c r="AE70">
        <v>0</v>
      </c>
      <c r="AF70">
        <v>7.51</v>
      </c>
      <c r="AG70">
        <v>0</v>
      </c>
      <c r="AH70">
        <v>0</v>
      </c>
      <c r="AI70">
        <v>1</v>
      </c>
      <c r="AJ70">
        <v>9.3000000000000007</v>
      </c>
      <c r="AK70">
        <v>19.8</v>
      </c>
      <c r="AL70">
        <v>1</v>
      </c>
      <c r="AM70">
        <v>5</v>
      </c>
      <c r="AN70">
        <v>0</v>
      </c>
      <c r="AO70">
        <v>1</v>
      </c>
      <c r="AP70">
        <v>1</v>
      </c>
      <c r="AQ70">
        <v>0</v>
      </c>
      <c r="AR70">
        <v>0</v>
      </c>
      <c r="AS70" t="s">
        <v>6</v>
      </c>
      <c r="AT70">
        <v>11.9</v>
      </c>
      <c r="AU70" t="s">
        <v>85</v>
      </c>
      <c r="AV70">
        <v>0</v>
      </c>
      <c r="AW70">
        <v>2</v>
      </c>
      <c r="AX70">
        <v>86295563</v>
      </c>
      <c r="AY70">
        <v>1</v>
      </c>
      <c r="AZ70">
        <v>0</v>
      </c>
      <c r="BA70">
        <v>67</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CV70">
        <v>0</v>
      </c>
      <c r="CW70">
        <f>ROUND(Y70*Source!I63*DO70,9)</f>
        <v>0</v>
      </c>
      <c r="CX70">
        <f>ROUND(Y70*Source!I63,9)</f>
        <v>1.7945199999999999</v>
      </c>
      <c r="CY70">
        <f>AB70</f>
        <v>69.84</v>
      </c>
      <c r="CZ70">
        <f>AF70</f>
        <v>7.51</v>
      </c>
      <c r="DA70">
        <f>AJ70</f>
        <v>9.3000000000000007</v>
      </c>
      <c r="DB70">
        <f>ROUND((ROUND(AT70*CZ70,2)*1.16),2)</f>
        <v>103.67</v>
      </c>
      <c r="DC70">
        <f>ROUND((ROUND(AT70*AG70,2)*1.16),2)</f>
        <v>0</v>
      </c>
      <c r="DD70" t="s">
        <v>6</v>
      </c>
      <c r="DE70" t="s">
        <v>6</v>
      </c>
      <c r="DF70">
        <f t="shared" si="12"/>
        <v>0</v>
      </c>
      <c r="DG70">
        <f>ROUND(ROUND(AF70*AJ70,0)*CX70,0)</f>
        <v>126</v>
      </c>
      <c r="DH70">
        <f>Source!I63*SmtRes!Y70</f>
        <v>1.7945200000000001</v>
      </c>
      <c r="DI70">
        <f>AB70</f>
        <v>69.84</v>
      </c>
      <c r="DJ70">
        <f>EtalonRes!Z67</f>
        <v>7.51</v>
      </c>
      <c r="DK70">
        <f>Source!BB63</f>
        <v>9.3000000000000007</v>
      </c>
      <c r="DL70" t="s">
        <v>6</v>
      </c>
      <c r="DM70">
        <v>0</v>
      </c>
      <c r="DN70" t="s">
        <v>6</v>
      </c>
      <c r="DO70">
        <v>0</v>
      </c>
      <c r="GQ70">
        <v>-1</v>
      </c>
      <c r="GR70">
        <v>-1</v>
      </c>
    </row>
    <row r="71" spans="1:200" x14ac:dyDescent="0.2">
      <c r="A71">
        <f>ROW(Source!A63)</f>
        <v>63</v>
      </c>
      <c r="B71">
        <v>86295184</v>
      </c>
      <c r="C71">
        <v>86295551</v>
      </c>
      <c r="D71">
        <v>27441327</v>
      </c>
      <c r="E71">
        <v>1</v>
      </c>
      <c r="F71">
        <v>1</v>
      </c>
      <c r="G71">
        <v>1</v>
      </c>
      <c r="H71">
        <v>2</v>
      </c>
      <c r="I71" t="s">
        <v>936</v>
      </c>
      <c r="J71" t="s">
        <v>937</v>
      </c>
      <c r="K71" t="s">
        <v>938</v>
      </c>
      <c r="L71">
        <v>1368</v>
      </c>
      <c r="N71">
        <v>1011</v>
      </c>
      <c r="O71" t="s">
        <v>927</v>
      </c>
      <c r="P71" t="s">
        <v>927</v>
      </c>
      <c r="Q71">
        <v>1</v>
      </c>
      <c r="W71">
        <v>0</v>
      </c>
      <c r="X71">
        <v>-1583389094</v>
      </c>
      <c r="Y71">
        <f>(AT71*1.16)</f>
        <v>0.57999999999999996</v>
      </c>
      <c r="AA71">
        <v>0</v>
      </c>
      <c r="AB71">
        <v>868.34</v>
      </c>
      <c r="AC71">
        <v>231.46</v>
      </c>
      <c r="AD71">
        <v>0</v>
      </c>
      <c r="AE71">
        <v>0</v>
      </c>
      <c r="AF71">
        <v>93.37</v>
      </c>
      <c r="AG71">
        <v>11.69</v>
      </c>
      <c r="AH71">
        <v>0</v>
      </c>
      <c r="AI71">
        <v>1</v>
      </c>
      <c r="AJ71">
        <v>9.3000000000000007</v>
      </c>
      <c r="AK71">
        <v>19.8</v>
      </c>
      <c r="AL71">
        <v>1</v>
      </c>
      <c r="AM71">
        <v>5</v>
      </c>
      <c r="AN71">
        <v>0</v>
      </c>
      <c r="AO71">
        <v>1</v>
      </c>
      <c r="AP71">
        <v>1</v>
      </c>
      <c r="AQ71">
        <v>0</v>
      </c>
      <c r="AR71">
        <v>0</v>
      </c>
      <c r="AS71" t="s">
        <v>6</v>
      </c>
      <c r="AT71">
        <v>0.5</v>
      </c>
      <c r="AU71" t="s">
        <v>85</v>
      </c>
      <c r="AV71">
        <v>0</v>
      </c>
      <c r="AW71">
        <v>2</v>
      </c>
      <c r="AX71">
        <v>86295564</v>
      </c>
      <c r="AY71">
        <v>1</v>
      </c>
      <c r="AZ71">
        <v>0</v>
      </c>
      <c r="BA71">
        <v>68</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CV71">
        <v>0</v>
      </c>
      <c r="CW71">
        <f>ROUND(Y71*Source!I63*DO71,9)</f>
        <v>0</v>
      </c>
      <c r="CX71">
        <f>ROUND(Y71*Source!I63,9)</f>
        <v>7.5399999999999995E-2</v>
      </c>
      <c r="CY71">
        <f>AB71</f>
        <v>868.34</v>
      </c>
      <c r="CZ71">
        <f>AF71</f>
        <v>93.37</v>
      </c>
      <c r="DA71">
        <f>AJ71</f>
        <v>9.3000000000000007</v>
      </c>
      <c r="DB71">
        <f>ROUND((ROUND(AT71*CZ71,2)*1.16),2)</f>
        <v>54.16</v>
      </c>
      <c r="DC71">
        <f>ROUND((ROUND(AT71*AG71,2)*1.16),2)</f>
        <v>6.79</v>
      </c>
      <c r="DD71" t="s">
        <v>6</v>
      </c>
      <c r="DE71" t="s">
        <v>6</v>
      </c>
      <c r="DF71">
        <f t="shared" si="12"/>
        <v>0</v>
      </c>
      <c r="DG71">
        <f>ROUND(ROUND(AF71*AJ71,0)*CX71,0)</f>
        <v>65</v>
      </c>
      <c r="DH71">
        <f>Source!I63*SmtRes!Y71</f>
        <v>7.5399999999999995E-2</v>
      </c>
      <c r="DI71">
        <f>AB71</f>
        <v>868.34</v>
      </c>
      <c r="DJ71">
        <f>EtalonRes!Z68</f>
        <v>93.37</v>
      </c>
      <c r="DK71">
        <f>Source!BB63</f>
        <v>9.3000000000000007</v>
      </c>
      <c r="DL71" t="s">
        <v>6</v>
      </c>
      <c r="DM71">
        <v>0</v>
      </c>
      <c r="DN71" t="s">
        <v>6</v>
      </c>
      <c r="DO71">
        <v>0</v>
      </c>
      <c r="GQ71">
        <v>-1</v>
      </c>
      <c r="GR71">
        <v>-1</v>
      </c>
    </row>
    <row r="72" spans="1:200" x14ac:dyDescent="0.2">
      <c r="A72">
        <f>ROW(Source!A63)</f>
        <v>63</v>
      </c>
      <c r="B72">
        <v>86295184</v>
      </c>
      <c r="C72">
        <v>86295551</v>
      </c>
      <c r="D72">
        <v>27378255</v>
      </c>
      <c r="E72">
        <v>1</v>
      </c>
      <c r="F72">
        <v>1</v>
      </c>
      <c r="G72">
        <v>1</v>
      </c>
      <c r="H72">
        <v>3</v>
      </c>
      <c r="I72" t="s">
        <v>89</v>
      </c>
      <c r="J72" t="s">
        <v>91</v>
      </c>
      <c r="K72" t="s">
        <v>90</v>
      </c>
      <c r="L72">
        <v>1348</v>
      </c>
      <c r="N72">
        <v>1009</v>
      </c>
      <c r="O72" t="s">
        <v>63</v>
      </c>
      <c r="P72" t="s">
        <v>63</v>
      </c>
      <c r="Q72">
        <v>1000</v>
      </c>
      <c r="W72">
        <v>0</v>
      </c>
      <c r="X72">
        <v>1570490953</v>
      </c>
      <c r="Y72">
        <f>AT72</f>
        <v>0.01</v>
      </c>
      <c r="AA72">
        <v>180000</v>
      </c>
      <c r="AB72">
        <v>0</v>
      </c>
      <c r="AC72">
        <v>0</v>
      </c>
      <c r="AD72">
        <v>0</v>
      </c>
      <c r="AE72">
        <v>25257.140000000003</v>
      </c>
      <c r="AF72">
        <v>0</v>
      </c>
      <c r="AG72">
        <v>0</v>
      </c>
      <c r="AH72">
        <v>0</v>
      </c>
      <c r="AI72">
        <v>7.56</v>
      </c>
      <c r="AJ72">
        <v>1</v>
      </c>
      <c r="AK72">
        <v>1</v>
      </c>
      <c r="AL72">
        <v>1</v>
      </c>
      <c r="AM72">
        <v>0</v>
      </c>
      <c r="AN72">
        <v>0</v>
      </c>
      <c r="AO72">
        <v>0</v>
      </c>
      <c r="AP72">
        <v>1</v>
      </c>
      <c r="AQ72">
        <v>0</v>
      </c>
      <c r="AR72">
        <v>0</v>
      </c>
      <c r="AS72" t="s">
        <v>6</v>
      </c>
      <c r="AT72">
        <v>0.01</v>
      </c>
      <c r="AU72" t="s">
        <v>6</v>
      </c>
      <c r="AV72">
        <v>0</v>
      </c>
      <c r="AW72">
        <v>1</v>
      </c>
      <c r="AX72">
        <v>-1</v>
      </c>
      <c r="AY72">
        <v>0</v>
      </c>
      <c r="AZ72">
        <v>0</v>
      </c>
      <c r="BA72" t="s">
        <v>6</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CV72">
        <v>0</v>
      </c>
      <c r="CW72">
        <v>0</v>
      </c>
      <c r="CX72">
        <f>ROUND(Y72*Source!I63,9)</f>
        <v>1.2999999999999999E-3</v>
      </c>
      <c r="CY72">
        <f>AA72</f>
        <v>180000</v>
      </c>
      <c r="CZ72">
        <f>AE72</f>
        <v>25257.140000000003</v>
      </c>
      <c r="DA72">
        <f>AI72</f>
        <v>7.56</v>
      </c>
      <c r="DB72">
        <f>ROUND(ROUND(AT72*CZ72,2),2)</f>
        <v>252.57</v>
      </c>
      <c r="DC72">
        <f>ROUND(ROUND(AT72*AG72,2),2)</f>
        <v>0</v>
      </c>
      <c r="DD72" t="s">
        <v>6</v>
      </c>
      <c r="DE72" t="s">
        <v>6</v>
      </c>
      <c r="DF72">
        <f>ROUND(ROUND(AE72*AI72,0)*CX72,0)</f>
        <v>248</v>
      </c>
      <c r="DG72">
        <f t="shared" ref="DG72:DG82" si="13">ROUND(ROUND(AF72,0)*CX72,0)</f>
        <v>0</v>
      </c>
      <c r="DH72">
        <f>Source!I63*SmtRes!Y72</f>
        <v>1.3000000000000002E-3</v>
      </c>
      <c r="DI72">
        <f>AA72</f>
        <v>180000</v>
      </c>
      <c r="DJ72">
        <f>DF72</f>
        <v>248</v>
      </c>
      <c r="DK72">
        <f>Source!BC63</f>
        <v>7.56</v>
      </c>
      <c r="DL72" t="s">
        <v>6</v>
      </c>
      <c r="DM72">
        <v>0</v>
      </c>
      <c r="DN72" t="s">
        <v>6</v>
      </c>
      <c r="DO72">
        <v>0</v>
      </c>
      <c r="GP72">
        <v>1</v>
      </c>
      <c r="GQ72">
        <v>-1</v>
      </c>
      <c r="GR72">
        <v>-1</v>
      </c>
    </row>
    <row r="73" spans="1:200" x14ac:dyDescent="0.2">
      <c r="A73">
        <f>ROW(Source!A63)</f>
        <v>63</v>
      </c>
      <c r="B73">
        <v>86295184</v>
      </c>
      <c r="C73">
        <v>86295551</v>
      </c>
      <c r="D73">
        <v>69408707</v>
      </c>
      <c r="E73">
        <v>1</v>
      </c>
      <c r="F73">
        <v>1</v>
      </c>
      <c r="G73">
        <v>1</v>
      </c>
      <c r="H73">
        <v>3</v>
      </c>
      <c r="I73" t="s">
        <v>30</v>
      </c>
      <c r="J73" t="s">
        <v>33</v>
      </c>
      <c r="K73" t="s">
        <v>31</v>
      </c>
      <c r="L73">
        <v>1339</v>
      </c>
      <c r="N73">
        <v>1007</v>
      </c>
      <c r="O73" t="s">
        <v>32</v>
      </c>
      <c r="P73" t="s">
        <v>32</v>
      </c>
      <c r="Q73">
        <v>1</v>
      </c>
      <c r="W73">
        <v>0</v>
      </c>
      <c r="X73">
        <v>2111049581</v>
      </c>
      <c r="Y73">
        <f>AT73</f>
        <v>0.7</v>
      </c>
      <c r="AA73">
        <v>4929.3500000000004</v>
      </c>
      <c r="AB73">
        <v>0</v>
      </c>
      <c r="AC73">
        <v>0</v>
      </c>
      <c r="AD73">
        <v>0</v>
      </c>
      <c r="AE73">
        <v>691.67</v>
      </c>
      <c r="AF73">
        <v>0</v>
      </c>
      <c r="AG73">
        <v>0</v>
      </c>
      <c r="AH73">
        <v>0</v>
      </c>
      <c r="AI73">
        <v>7.56</v>
      </c>
      <c r="AJ73">
        <v>1</v>
      </c>
      <c r="AK73">
        <v>1</v>
      </c>
      <c r="AL73">
        <v>1</v>
      </c>
      <c r="AM73">
        <v>0</v>
      </c>
      <c r="AN73">
        <v>0</v>
      </c>
      <c r="AO73">
        <v>0</v>
      </c>
      <c r="AP73">
        <v>1</v>
      </c>
      <c r="AQ73">
        <v>0</v>
      </c>
      <c r="AR73">
        <v>0</v>
      </c>
      <c r="AS73" t="s">
        <v>6</v>
      </c>
      <c r="AT73">
        <v>0.7</v>
      </c>
      <c r="AU73" t="s">
        <v>6</v>
      </c>
      <c r="AV73">
        <v>0</v>
      </c>
      <c r="AW73">
        <v>1</v>
      </c>
      <c r="AX73">
        <v>-1</v>
      </c>
      <c r="AY73">
        <v>0</v>
      </c>
      <c r="AZ73">
        <v>0</v>
      </c>
      <c r="BA73" t="s">
        <v>6</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CV73">
        <v>0</v>
      </c>
      <c r="CW73">
        <v>0</v>
      </c>
      <c r="CX73">
        <f>ROUND(Y73*Source!I63,9)</f>
        <v>9.0999999999999998E-2</v>
      </c>
      <c r="CY73">
        <f>AA73</f>
        <v>4929.3500000000004</v>
      </c>
      <c r="CZ73">
        <f>AE73</f>
        <v>691.67</v>
      </c>
      <c r="DA73">
        <f>AI73</f>
        <v>7.56</v>
      </c>
      <c r="DB73">
        <f>ROUND(ROUND(AT73*CZ73,2),2)</f>
        <v>484.17</v>
      </c>
      <c r="DC73">
        <f>ROUND(ROUND(AT73*AG73,2),2)</f>
        <v>0</v>
      </c>
      <c r="DD73" t="s">
        <v>6</v>
      </c>
      <c r="DE73" t="s">
        <v>6</v>
      </c>
      <c r="DF73">
        <f>ROUND(ROUND(AE73*AI73,0)*CX73,0)</f>
        <v>476</v>
      </c>
      <c r="DG73">
        <f t="shared" si="13"/>
        <v>0</v>
      </c>
      <c r="DH73">
        <f>Source!I63*SmtRes!Y73</f>
        <v>9.0999999999999998E-2</v>
      </c>
      <c r="DI73">
        <f>AA73</f>
        <v>4929.3500000000004</v>
      </c>
      <c r="DJ73">
        <f>DF73</f>
        <v>476</v>
      </c>
      <c r="DK73">
        <f>Source!BC63</f>
        <v>7.56</v>
      </c>
      <c r="DL73" t="s">
        <v>6</v>
      </c>
      <c r="DM73">
        <v>0</v>
      </c>
      <c r="DN73" t="s">
        <v>6</v>
      </c>
      <c r="DO73">
        <v>0</v>
      </c>
      <c r="GP73">
        <v>1</v>
      </c>
      <c r="GQ73">
        <v>-1</v>
      </c>
      <c r="GR73">
        <v>-1</v>
      </c>
    </row>
    <row r="74" spans="1:200" x14ac:dyDescent="0.2">
      <c r="A74">
        <f>ROW(Source!A63)</f>
        <v>63</v>
      </c>
      <c r="B74">
        <v>86295184</v>
      </c>
      <c r="C74">
        <v>86295551</v>
      </c>
      <c r="D74">
        <v>69205664</v>
      </c>
      <c r="E74">
        <v>1</v>
      </c>
      <c r="F74">
        <v>1</v>
      </c>
      <c r="G74">
        <v>1</v>
      </c>
      <c r="H74">
        <v>3</v>
      </c>
      <c r="I74" t="s">
        <v>114</v>
      </c>
      <c r="J74" t="s">
        <v>116</v>
      </c>
      <c r="K74" t="s">
        <v>115</v>
      </c>
      <c r="L74">
        <v>1354</v>
      </c>
      <c r="N74">
        <v>1010</v>
      </c>
      <c r="O74" t="s">
        <v>43</v>
      </c>
      <c r="P74" t="s">
        <v>43</v>
      </c>
      <c r="Q74">
        <v>1</v>
      </c>
      <c r="W74">
        <v>0</v>
      </c>
      <c r="X74">
        <v>1274110454</v>
      </c>
      <c r="Y74">
        <f>AT74</f>
        <v>100</v>
      </c>
      <c r="AA74">
        <v>3950.71</v>
      </c>
      <c r="AB74">
        <v>0</v>
      </c>
      <c r="AC74">
        <v>0</v>
      </c>
      <c r="AD74">
        <v>0</v>
      </c>
      <c r="AE74">
        <v>554.35</v>
      </c>
      <c r="AF74">
        <v>0</v>
      </c>
      <c r="AG74">
        <v>0</v>
      </c>
      <c r="AH74">
        <v>0</v>
      </c>
      <c r="AI74">
        <v>7.56</v>
      </c>
      <c r="AJ74">
        <v>1</v>
      </c>
      <c r="AK74">
        <v>1</v>
      </c>
      <c r="AL74">
        <v>1</v>
      </c>
      <c r="AM74">
        <v>0</v>
      </c>
      <c r="AN74">
        <v>0</v>
      </c>
      <c r="AO74">
        <v>0</v>
      </c>
      <c r="AP74">
        <v>1</v>
      </c>
      <c r="AQ74">
        <v>0</v>
      </c>
      <c r="AR74">
        <v>0</v>
      </c>
      <c r="AS74" t="s">
        <v>6</v>
      </c>
      <c r="AT74">
        <v>100</v>
      </c>
      <c r="AU74" t="s">
        <v>6</v>
      </c>
      <c r="AV74">
        <v>0</v>
      </c>
      <c r="AW74">
        <v>1</v>
      </c>
      <c r="AX74">
        <v>-1</v>
      </c>
      <c r="AY74">
        <v>0</v>
      </c>
      <c r="AZ74">
        <v>0</v>
      </c>
      <c r="BA74" t="s">
        <v>6</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CV74">
        <v>0</v>
      </c>
      <c r="CW74">
        <v>0</v>
      </c>
      <c r="CX74">
        <f>ROUND(Y74*Source!I63,9)</f>
        <v>13</v>
      </c>
      <c r="CY74">
        <f>AA74</f>
        <v>3950.71</v>
      </c>
      <c r="CZ74">
        <f>AE74</f>
        <v>554.35</v>
      </c>
      <c r="DA74">
        <f>AI74</f>
        <v>7.56</v>
      </c>
      <c r="DB74">
        <f>ROUND(ROUND(AT74*CZ74,2),2)</f>
        <v>55435</v>
      </c>
      <c r="DC74">
        <f>ROUND(ROUND(AT74*AG74,2),2)</f>
        <v>0</v>
      </c>
      <c r="DD74" t="s">
        <v>6</v>
      </c>
      <c r="DE74" t="s">
        <v>6</v>
      </c>
      <c r="DF74">
        <f>ROUND(ROUND(AE74*AI74,0)*CX74,0)</f>
        <v>54483</v>
      </c>
      <c r="DG74">
        <f t="shared" si="13"/>
        <v>0</v>
      </c>
      <c r="DH74">
        <f>Source!I63*SmtRes!Y74</f>
        <v>13</v>
      </c>
      <c r="DI74">
        <f>AA74</f>
        <v>3950.71</v>
      </c>
      <c r="DJ74">
        <f>DF74</f>
        <v>54483</v>
      </c>
      <c r="DK74">
        <f>Source!BC63</f>
        <v>7.56</v>
      </c>
      <c r="DL74" t="s">
        <v>6</v>
      </c>
      <c r="DM74">
        <v>0</v>
      </c>
      <c r="DN74" t="s">
        <v>6</v>
      </c>
      <c r="DO74">
        <v>0</v>
      </c>
      <c r="GP74">
        <v>1</v>
      </c>
      <c r="GQ74">
        <v>-1</v>
      </c>
      <c r="GR74">
        <v>-1</v>
      </c>
    </row>
    <row r="75" spans="1:200" x14ac:dyDescent="0.2">
      <c r="A75">
        <f>ROW(Source!A70)</f>
        <v>70</v>
      </c>
      <c r="B75">
        <v>86295183</v>
      </c>
      <c r="C75">
        <v>86295572</v>
      </c>
      <c r="D75">
        <v>27493137</v>
      </c>
      <c r="E75">
        <v>1</v>
      </c>
      <c r="F75">
        <v>1</v>
      </c>
      <c r="G75">
        <v>1</v>
      </c>
      <c r="H75">
        <v>1</v>
      </c>
      <c r="I75" t="s">
        <v>947</v>
      </c>
      <c r="J75" t="s">
        <v>6</v>
      </c>
      <c r="K75" t="s">
        <v>948</v>
      </c>
      <c r="L75">
        <v>1369</v>
      </c>
      <c r="N75">
        <v>1013</v>
      </c>
      <c r="O75" t="s">
        <v>921</v>
      </c>
      <c r="P75" t="s">
        <v>921</v>
      </c>
      <c r="Q75">
        <v>1</v>
      </c>
      <c r="W75">
        <v>0</v>
      </c>
      <c r="X75">
        <v>-1973258772</v>
      </c>
      <c r="Y75">
        <f>(AT75*1.16)</f>
        <v>303.68799999999999</v>
      </c>
      <c r="AA75">
        <v>0</v>
      </c>
      <c r="AB75">
        <v>0</v>
      </c>
      <c r="AC75">
        <v>0</v>
      </c>
      <c r="AD75">
        <v>9.15</v>
      </c>
      <c r="AE75">
        <v>0</v>
      </c>
      <c r="AF75">
        <v>0</v>
      </c>
      <c r="AG75">
        <v>0</v>
      </c>
      <c r="AH75">
        <v>9.15</v>
      </c>
      <c r="AI75">
        <v>1</v>
      </c>
      <c r="AJ75">
        <v>1</v>
      </c>
      <c r="AK75">
        <v>1</v>
      </c>
      <c r="AL75">
        <v>1</v>
      </c>
      <c r="AM75">
        <v>0</v>
      </c>
      <c r="AN75">
        <v>0</v>
      </c>
      <c r="AO75">
        <v>1</v>
      </c>
      <c r="AP75">
        <v>1</v>
      </c>
      <c r="AQ75">
        <v>0</v>
      </c>
      <c r="AR75">
        <v>0</v>
      </c>
      <c r="AS75" t="s">
        <v>6</v>
      </c>
      <c r="AT75">
        <v>261.8</v>
      </c>
      <c r="AU75" t="s">
        <v>85</v>
      </c>
      <c r="AV75">
        <v>1</v>
      </c>
      <c r="AW75">
        <v>2</v>
      </c>
      <c r="AX75">
        <v>86295579</v>
      </c>
      <c r="AY75">
        <v>1</v>
      </c>
      <c r="AZ75">
        <v>0</v>
      </c>
      <c r="BA75">
        <v>73</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CU75">
        <f>ROUND(AT75*Source!I70*AH75*AL75,0)</f>
        <v>647</v>
      </c>
      <c r="CV75">
        <f>ROUND(Y75*Source!I70,9)</f>
        <v>81.995760000000004</v>
      </c>
      <c r="CW75">
        <v>0</v>
      </c>
      <c r="CX75">
        <f>ROUND(Y75*Source!I70,9)</f>
        <v>81.995760000000004</v>
      </c>
      <c r="CY75">
        <f>AD75</f>
        <v>9.15</v>
      </c>
      <c r="CZ75">
        <f>AH75</f>
        <v>9.15</v>
      </c>
      <c r="DA75">
        <f>AL75</f>
        <v>1</v>
      </c>
      <c r="DB75">
        <f>ROUND((ROUND(AT75*CZ75,2)*1.16),2)</f>
        <v>2778.75</v>
      </c>
      <c r="DC75">
        <f>ROUND((ROUND(AT75*AG75,2)*1.16),2)</f>
        <v>0</v>
      </c>
      <c r="DD75" t="s">
        <v>6</v>
      </c>
      <c r="DE75" t="s">
        <v>6</v>
      </c>
      <c r="DF75">
        <f t="shared" ref="DF75:DF84" si="14">ROUND(ROUND(AE75,0)*CX75,0)</f>
        <v>0</v>
      </c>
      <c r="DG75">
        <f t="shared" si="13"/>
        <v>0</v>
      </c>
      <c r="DH75">
        <f>Source!I70*SmtRes!Y75</f>
        <v>81.995760000000004</v>
      </c>
      <c r="DI75">
        <f>AD75</f>
        <v>9.15</v>
      </c>
      <c r="DJ75">
        <f>EtalonRes!AB73</f>
        <v>9.15</v>
      </c>
      <c r="DK75">
        <f>Source!BA70</f>
        <v>1</v>
      </c>
      <c r="DL75" t="s">
        <v>6</v>
      </c>
      <c r="DM75">
        <v>0</v>
      </c>
      <c r="DN75" t="s">
        <v>6</v>
      </c>
      <c r="DO75">
        <v>0</v>
      </c>
      <c r="GQ75">
        <v>-1</v>
      </c>
      <c r="GR75">
        <v>-1</v>
      </c>
    </row>
    <row r="76" spans="1:200" x14ac:dyDescent="0.2">
      <c r="A76">
        <f>ROW(Source!A70)</f>
        <v>70</v>
      </c>
      <c r="B76">
        <v>86295183</v>
      </c>
      <c r="C76">
        <v>86295572</v>
      </c>
      <c r="D76">
        <v>121548</v>
      </c>
      <c r="E76">
        <v>1</v>
      </c>
      <c r="F76">
        <v>1</v>
      </c>
      <c r="G76">
        <v>1</v>
      </c>
      <c r="H76">
        <v>1</v>
      </c>
      <c r="I76" t="s">
        <v>39</v>
      </c>
      <c r="J76" t="s">
        <v>6</v>
      </c>
      <c r="K76" t="s">
        <v>922</v>
      </c>
      <c r="L76">
        <v>608254</v>
      </c>
      <c r="N76">
        <v>1013</v>
      </c>
      <c r="O76" t="s">
        <v>923</v>
      </c>
      <c r="P76" t="s">
        <v>923</v>
      </c>
      <c r="Q76">
        <v>1</v>
      </c>
      <c r="W76">
        <v>0</v>
      </c>
      <c r="X76">
        <v>-185737400</v>
      </c>
      <c r="Y76">
        <f>(AT76*1.16)</f>
        <v>76.652799999999999</v>
      </c>
      <c r="AA76">
        <v>0</v>
      </c>
      <c r="AB76">
        <v>0</v>
      </c>
      <c r="AC76">
        <v>0</v>
      </c>
      <c r="AD76">
        <v>0</v>
      </c>
      <c r="AE76">
        <v>0</v>
      </c>
      <c r="AF76">
        <v>0</v>
      </c>
      <c r="AG76">
        <v>0</v>
      </c>
      <c r="AH76">
        <v>0</v>
      </c>
      <c r="AI76">
        <v>1</v>
      </c>
      <c r="AJ76">
        <v>1</v>
      </c>
      <c r="AK76">
        <v>1</v>
      </c>
      <c r="AL76">
        <v>1</v>
      </c>
      <c r="AM76">
        <v>0</v>
      </c>
      <c r="AN76">
        <v>0</v>
      </c>
      <c r="AO76">
        <v>1</v>
      </c>
      <c r="AP76">
        <v>1</v>
      </c>
      <c r="AQ76">
        <v>0</v>
      </c>
      <c r="AR76">
        <v>0</v>
      </c>
      <c r="AS76" t="s">
        <v>6</v>
      </c>
      <c r="AT76">
        <v>66.08</v>
      </c>
      <c r="AU76" t="s">
        <v>85</v>
      </c>
      <c r="AV76">
        <v>2</v>
      </c>
      <c r="AW76">
        <v>2</v>
      </c>
      <c r="AX76">
        <v>86295580</v>
      </c>
      <c r="AY76">
        <v>1</v>
      </c>
      <c r="AZ76">
        <v>0</v>
      </c>
      <c r="BA76">
        <v>74</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CV76">
        <v>0</v>
      </c>
      <c r="CW76">
        <v>0</v>
      </c>
      <c r="CX76">
        <f>ROUND(Y76*Source!I70,9)</f>
        <v>20.696256000000002</v>
      </c>
      <c r="CY76">
        <f>AD76</f>
        <v>0</v>
      </c>
      <c r="CZ76">
        <f>AH76</f>
        <v>0</v>
      </c>
      <c r="DA76">
        <f>AL76</f>
        <v>1</v>
      </c>
      <c r="DB76">
        <f>ROUND((ROUND(AT76*CZ76,2)*1.16),2)</f>
        <v>0</v>
      </c>
      <c r="DC76">
        <f>ROUND((ROUND(AT76*AG76,2)*1.16),2)</f>
        <v>0</v>
      </c>
      <c r="DD76" t="s">
        <v>6</v>
      </c>
      <c r="DE76" t="s">
        <v>6</v>
      </c>
      <c r="DF76">
        <f t="shared" si="14"/>
        <v>0</v>
      </c>
      <c r="DG76">
        <f t="shared" si="13"/>
        <v>0</v>
      </c>
      <c r="DH76">
        <f>Source!I70*SmtRes!Y76</f>
        <v>20.696256000000002</v>
      </c>
      <c r="DI76">
        <f>AD76</f>
        <v>0</v>
      </c>
      <c r="DJ76">
        <f>EtalonRes!AB74</f>
        <v>0</v>
      </c>
      <c r="DK76">
        <f>Source!BA70</f>
        <v>1</v>
      </c>
      <c r="DL76" t="s">
        <v>6</v>
      </c>
      <c r="DM76">
        <v>0</v>
      </c>
      <c r="DN76" t="s">
        <v>6</v>
      </c>
      <c r="DO76">
        <v>0</v>
      </c>
      <c r="GQ76">
        <v>-1</v>
      </c>
      <c r="GR76">
        <v>-1</v>
      </c>
    </row>
    <row r="77" spans="1:200" x14ac:dyDescent="0.2">
      <c r="A77">
        <f>ROW(Source!A70)</f>
        <v>70</v>
      </c>
      <c r="B77">
        <v>86295183</v>
      </c>
      <c r="C77">
        <v>86295572</v>
      </c>
      <c r="D77">
        <v>27439419</v>
      </c>
      <c r="E77">
        <v>1</v>
      </c>
      <c r="F77">
        <v>1</v>
      </c>
      <c r="G77">
        <v>1</v>
      </c>
      <c r="H77">
        <v>2</v>
      </c>
      <c r="I77" t="s">
        <v>924</v>
      </c>
      <c r="J77" t="s">
        <v>925</v>
      </c>
      <c r="K77" t="s">
        <v>926</v>
      </c>
      <c r="L77">
        <v>1368</v>
      </c>
      <c r="N77">
        <v>1011</v>
      </c>
      <c r="O77" t="s">
        <v>927</v>
      </c>
      <c r="P77" t="s">
        <v>927</v>
      </c>
      <c r="Q77">
        <v>1</v>
      </c>
      <c r="W77">
        <v>0</v>
      </c>
      <c r="X77">
        <v>1804162481</v>
      </c>
      <c r="Y77">
        <f>(AT77*1.16)</f>
        <v>76.652799999999999</v>
      </c>
      <c r="AA77">
        <v>0</v>
      </c>
      <c r="AB77">
        <v>115.64</v>
      </c>
      <c r="AC77">
        <v>13.61</v>
      </c>
      <c r="AD77">
        <v>0</v>
      </c>
      <c r="AE77">
        <v>0</v>
      </c>
      <c r="AF77">
        <v>115.64</v>
      </c>
      <c r="AG77">
        <v>13.61</v>
      </c>
      <c r="AH77">
        <v>0</v>
      </c>
      <c r="AI77">
        <v>1</v>
      </c>
      <c r="AJ77">
        <v>1</v>
      </c>
      <c r="AK77">
        <v>1</v>
      </c>
      <c r="AL77">
        <v>1</v>
      </c>
      <c r="AM77">
        <v>0</v>
      </c>
      <c r="AN77">
        <v>0</v>
      </c>
      <c r="AO77">
        <v>1</v>
      </c>
      <c r="AP77">
        <v>1</v>
      </c>
      <c r="AQ77">
        <v>0</v>
      </c>
      <c r="AR77">
        <v>0</v>
      </c>
      <c r="AS77" t="s">
        <v>6</v>
      </c>
      <c r="AT77">
        <v>66.08</v>
      </c>
      <c r="AU77" t="s">
        <v>85</v>
      </c>
      <c r="AV77">
        <v>0</v>
      </c>
      <c r="AW77">
        <v>1</v>
      </c>
      <c r="AX77">
        <v>-1</v>
      </c>
      <c r="AY77">
        <v>0</v>
      </c>
      <c r="AZ77">
        <v>0</v>
      </c>
      <c r="BA77" t="s">
        <v>6</v>
      </c>
      <c r="BB77">
        <v>5</v>
      </c>
      <c r="BC77">
        <v>0</v>
      </c>
      <c r="BD77">
        <v>8864.1297919999997</v>
      </c>
      <c r="BE77">
        <v>1043.244608</v>
      </c>
      <c r="BF77">
        <v>0</v>
      </c>
      <c r="BG77">
        <v>0</v>
      </c>
      <c r="BH77">
        <v>0</v>
      </c>
      <c r="BI77">
        <v>1</v>
      </c>
      <c r="BJ77">
        <v>0</v>
      </c>
      <c r="BK77">
        <v>0</v>
      </c>
      <c r="BL77">
        <v>0</v>
      </c>
      <c r="BM77">
        <v>0</v>
      </c>
      <c r="BN77">
        <v>0</v>
      </c>
      <c r="BO77">
        <v>0</v>
      </c>
      <c r="BP77">
        <v>0</v>
      </c>
      <c r="BQ77">
        <v>0</v>
      </c>
      <c r="BR77">
        <v>0</v>
      </c>
      <c r="BS77">
        <v>0</v>
      </c>
      <c r="BT77">
        <v>0</v>
      </c>
      <c r="BU77">
        <v>0</v>
      </c>
      <c r="BV77">
        <v>0</v>
      </c>
      <c r="BW77">
        <v>0</v>
      </c>
      <c r="CV77">
        <v>0</v>
      </c>
      <c r="CW77">
        <f>ROUND(Y77*Source!I70*DO77,9)</f>
        <v>0</v>
      </c>
      <c r="CX77">
        <f>ROUND(Y77*Source!I70,9)</f>
        <v>20.696256000000002</v>
      </c>
      <c r="CY77">
        <f>AB77</f>
        <v>115.64</v>
      </c>
      <c r="CZ77">
        <f>AF77</f>
        <v>115.64</v>
      </c>
      <c r="DA77">
        <f>AJ77</f>
        <v>1</v>
      </c>
      <c r="DB77">
        <f>ROUND((ROUND(AT77*CZ77,2)*1.16),2)</f>
        <v>8864.1299999999992</v>
      </c>
      <c r="DC77">
        <f>ROUND((ROUND(AT77*AG77,2)*1.16),2)</f>
        <v>1043.25</v>
      </c>
      <c r="DD77" t="s">
        <v>6</v>
      </c>
      <c r="DE77" t="s">
        <v>6</v>
      </c>
      <c r="DF77">
        <f t="shared" si="14"/>
        <v>0</v>
      </c>
      <c r="DG77">
        <f t="shared" si="13"/>
        <v>2401</v>
      </c>
      <c r="DH77">
        <f>Source!I70*SmtRes!Y77</f>
        <v>20.696256000000002</v>
      </c>
      <c r="DI77">
        <f>AB77</f>
        <v>115.64</v>
      </c>
      <c r="DJ77">
        <f>DG77</f>
        <v>2401</v>
      </c>
      <c r="DK77">
        <f>Source!BB70</f>
        <v>1</v>
      </c>
      <c r="DL77" t="s">
        <v>6</v>
      </c>
      <c r="DM77">
        <v>0</v>
      </c>
      <c r="DN77" t="s">
        <v>6</v>
      </c>
      <c r="DO77">
        <v>0</v>
      </c>
      <c r="GQ77">
        <v>-1</v>
      </c>
      <c r="GR77">
        <v>-1</v>
      </c>
    </row>
    <row r="78" spans="1:200" x14ac:dyDescent="0.2">
      <c r="A78">
        <f>ROW(Source!A70)</f>
        <v>70</v>
      </c>
      <c r="B78">
        <v>86295183</v>
      </c>
      <c r="C78">
        <v>86295572</v>
      </c>
      <c r="D78">
        <v>27441327</v>
      </c>
      <c r="E78">
        <v>1</v>
      </c>
      <c r="F78">
        <v>1</v>
      </c>
      <c r="G78">
        <v>1</v>
      </c>
      <c r="H78">
        <v>2</v>
      </c>
      <c r="I78" t="s">
        <v>936</v>
      </c>
      <c r="J78" t="s">
        <v>937</v>
      </c>
      <c r="K78" t="s">
        <v>938</v>
      </c>
      <c r="L78">
        <v>1368</v>
      </c>
      <c r="N78">
        <v>1011</v>
      </c>
      <c r="O78" t="s">
        <v>927</v>
      </c>
      <c r="P78" t="s">
        <v>927</v>
      </c>
      <c r="Q78">
        <v>1</v>
      </c>
      <c r="W78">
        <v>0</v>
      </c>
      <c r="X78">
        <v>-1583389094</v>
      </c>
      <c r="Y78">
        <f>(AT78*1.16)</f>
        <v>0.63800000000000001</v>
      </c>
      <c r="AA78">
        <v>0</v>
      </c>
      <c r="AB78">
        <v>93.37</v>
      </c>
      <c r="AC78">
        <v>11.69</v>
      </c>
      <c r="AD78">
        <v>0</v>
      </c>
      <c r="AE78">
        <v>0</v>
      </c>
      <c r="AF78">
        <v>93.37</v>
      </c>
      <c r="AG78">
        <v>11.69</v>
      </c>
      <c r="AH78">
        <v>0</v>
      </c>
      <c r="AI78">
        <v>1</v>
      </c>
      <c r="AJ78">
        <v>1</v>
      </c>
      <c r="AK78">
        <v>1</v>
      </c>
      <c r="AL78">
        <v>1</v>
      </c>
      <c r="AM78">
        <v>0</v>
      </c>
      <c r="AN78">
        <v>0</v>
      </c>
      <c r="AO78">
        <v>1</v>
      </c>
      <c r="AP78">
        <v>1</v>
      </c>
      <c r="AQ78">
        <v>0</v>
      </c>
      <c r="AR78">
        <v>0</v>
      </c>
      <c r="AS78" t="s">
        <v>6</v>
      </c>
      <c r="AT78">
        <v>0.55000000000000004</v>
      </c>
      <c r="AU78" t="s">
        <v>85</v>
      </c>
      <c r="AV78">
        <v>0</v>
      </c>
      <c r="AW78">
        <v>2</v>
      </c>
      <c r="AX78">
        <v>86295582</v>
      </c>
      <c r="AY78">
        <v>1</v>
      </c>
      <c r="AZ78">
        <v>0</v>
      </c>
      <c r="BA78">
        <v>76</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CV78">
        <v>0</v>
      </c>
      <c r="CW78">
        <f>ROUND(Y78*Source!I70*DO78,9)</f>
        <v>0</v>
      </c>
      <c r="CX78">
        <f>ROUND(Y78*Source!I70,9)</f>
        <v>0.17226</v>
      </c>
      <c r="CY78">
        <f>AB78</f>
        <v>93.37</v>
      </c>
      <c r="CZ78">
        <f>AF78</f>
        <v>93.37</v>
      </c>
      <c r="DA78">
        <f>AJ78</f>
        <v>1</v>
      </c>
      <c r="DB78">
        <f>ROUND((ROUND(AT78*CZ78,2)*1.16),2)</f>
        <v>59.57</v>
      </c>
      <c r="DC78">
        <f>ROUND((ROUND(AT78*AG78,2)*1.16),2)</f>
        <v>7.46</v>
      </c>
      <c r="DD78" t="s">
        <v>6</v>
      </c>
      <c r="DE78" t="s">
        <v>6</v>
      </c>
      <c r="DF78">
        <f t="shared" si="14"/>
        <v>0</v>
      </c>
      <c r="DG78">
        <f t="shared" si="13"/>
        <v>16</v>
      </c>
      <c r="DH78">
        <f>Source!I70*SmtRes!Y78</f>
        <v>0.17226000000000002</v>
      </c>
      <c r="DI78">
        <f>AB78</f>
        <v>93.37</v>
      </c>
      <c r="DJ78">
        <f>EtalonRes!Z76</f>
        <v>93.37</v>
      </c>
      <c r="DK78">
        <f>Source!BB70</f>
        <v>1</v>
      </c>
      <c r="DL78" t="s">
        <v>6</v>
      </c>
      <c r="DM78">
        <v>0</v>
      </c>
      <c r="DN78" t="s">
        <v>6</v>
      </c>
      <c r="DO78">
        <v>0</v>
      </c>
      <c r="GQ78">
        <v>-1</v>
      </c>
      <c r="GR78">
        <v>-1</v>
      </c>
    </row>
    <row r="79" spans="1:200" x14ac:dyDescent="0.2">
      <c r="A79">
        <f>ROW(Source!A70)</f>
        <v>70</v>
      </c>
      <c r="B79">
        <v>86295183</v>
      </c>
      <c r="C79">
        <v>86295572</v>
      </c>
      <c r="D79">
        <v>69408707</v>
      </c>
      <c r="E79">
        <v>1</v>
      </c>
      <c r="F79">
        <v>1</v>
      </c>
      <c r="G79">
        <v>1</v>
      </c>
      <c r="H79">
        <v>3</v>
      </c>
      <c r="I79" t="s">
        <v>30</v>
      </c>
      <c r="J79" t="s">
        <v>33</v>
      </c>
      <c r="K79" t="s">
        <v>31</v>
      </c>
      <c r="L79">
        <v>1339</v>
      </c>
      <c r="N79">
        <v>1007</v>
      </c>
      <c r="O79" t="s">
        <v>32</v>
      </c>
      <c r="P79" t="s">
        <v>32</v>
      </c>
      <c r="Q79">
        <v>1</v>
      </c>
      <c r="W79">
        <v>0</v>
      </c>
      <c r="X79">
        <v>2111049581</v>
      </c>
      <c r="Y79">
        <f>AT79</f>
        <v>0.61</v>
      </c>
      <c r="AA79">
        <v>586.71</v>
      </c>
      <c r="AB79">
        <v>0</v>
      </c>
      <c r="AC79">
        <v>0</v>
      </c>
      <c r="AD79">
        <v>0</v>
      </c>
      <c r="AE79">
        <v>586.71</v>
      </c>
      <c r="AF79">
        <v>0</v>
      </c>
      <c r="AG79">
        <v>0</v>
      </c>
      <c r="AH79">
        <v>0</v>
      </c>
      <c r="AI79">
        <v>1</v>
      </c>
      <c r="AJ79">
        <v>1</v>
      </c>
      <c r="AK79">
        <v>1</v>
      </c>
      <c r="AL79">
        <v>1</v>
      </c>
      <c r="AM79">
        <v>0</v>
      </c>
      <c r="AN79">
        <v>0</v>
      </c>
      <c r="AO79">
        <v>0</v>
      </c>
      <c r="AP79">
        <v>1</v>
      </c>
      <c r="AQ79">
        <v>0</v>
      </c>
      <c r="AR79">
        <v>0</v>
      </c>
      <c r="AS79" t="s">
        <v>6</v>
      </c>
      <c r="AT79">
        <v>0.61</v>
      </c>
      <c r="AU79" t="s">
        <v>6</v>
      </c>
      <c r="AV79">
        <v>0</v>
      </c>
      <c r="AW79">
        <v>1</v>
      </c>
      <c r="AX79">
        <v>-1</v>
      </c>
      <c r="AY79">
        <v>0</v>
      </c>
      <c r="AZ79">
        <v>0</v>
      </c>
      <c r="BA79" t="s">
        <v>6</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CV79">
        <v>0</v>
      </c>
      <c r="CW79">
        <v>0</v>
      </c>
      <c r="CX79">
        <f>ROUND(Y79*Source!I70,9)</f>
        <v>0.16470000000000001</v>
      </c>
      <c r="CY79">
        <f>AA79</f>
        <v>586.71</v>
      </c>
      <c r="CZ79">
        <f>AE79</f>
        <v>586.71</v>
      </c>
      <c r="DA79">
        <f>AI79</f>
        <v>1</v>
      </c>
      <c r="DB79">
        <f>ROUND(ROUND(AT79*CZ79,2),2)</f>
        <v>357.89</v>
      </c>
      <c r="DC79">
        <f>ROUND(ROUND(AT79*AG79,2),2)</f>
        <v>0</v>
      </c>
      <c r="DD79" t="s">
        <v>6</v>
      </c>
      <c r="DE79" t="s">
        <v>6</v>
      </c>
      <c r="DF79">
        <f t="shared" si="14"/>
        <v>97</v>
      </c>
      <c r="DG79">
        <f t="shared" si="13"/>
        <v>0</v>
      </c>
      <c r="DH79">
        <f>Source!I70*SmtRes!Y79</f>
        <v>0.16470000000000001</v>
      </c>
      <c r="DI79">
        <f>AA79</f>
        <v>586.71</v>
      </c>
      <c r="DJ79">
        <f>DF79</f>
        <v>97</v>
      </c>
      <c r="DK79">
        <f>Source!BC70</f>
        <v>1</v>
      </c>
      <c r="DL79" t="s">
        <v>6</v>
      </c>
      <c r="DM79">
        <v>0</v>
      </c>
      <c r="DN79" t="s">
        <v>6</v>
      </c>
      <c r="DO79">
        <v>0</v>
      </c>
      <c r="GP79">
        <v>1</v>
      </c>
      <c r="GQ79">
        <v>-1</v>
      </c>
      <c r="GR79">
        <v>-1</v>
      </c>
    </row>
    <row r="80" spans="1:200" x14ac:dyDescent="0.2">
      <c r="A80">
        <f>ROW(Source!A70)</f>
        <v>70</v>
      </c>
      <c r="B80">
        <v>86295183</v>
      </c>
      <c r="C80">
        <v>86295572</v>
      </c>
      <c r="D80">
        <v>84600186</v>
      </c>
      <c r="E80">
        <v>1</v>
      </c>
      <c r="F80">
        <v>1</v>
      </c>
      <c r="G80">
        <v>1</v>
      </c>
      <c r="H80">
        <v>3</v>
      </c>
      <c r="I80" t="s">
        <v>124</v>
      </c>
      <c r="J80" t="s">
        <v>126</v>
      </c>
      <c r="K80" t="s">
        <v>125</v>
      </c>
      <c r="L80">
        <v>1354</v>
      </c>
      <c r="N80">
        <v>1010</v>
      </c>
      <c r="O80" t="s">
        <v>43</v>
      </c>
      <c r="P80" t="s">
        <v>43</v>
      </c>
      <c r="Q80">
        <v>1</v>
      </c>
      <c r="W80">
        <v>0</v>
      </c>
      <c r="X80">
        <v>-1915266066</v>
      </c>
      <c r="Y80">
        <f>AT80</f>
        <v>100</v>
      </c>
      <c r="AA80">
        <v>1514.04</v>
      </c>
      <c r="AB80">
        <v>0</v>
      </c>
      <c r="AC80">
        <v>0</v>
      </c>
      <c r="AD80">
        <v>0</v>
      </c>
      <c r="AE80">
        <v>1514.04</v>
      </c>
      <c r="AF80">
        <v>0</v>
      </c>
      <c r="AG80">
        <v>0</v>
      </c>
      <c r="AH80">
        <v>0</v>
      </c>
      <c r="AI80">
        <v>1</v>
      </c>
      <c r="AJ80">
        <v>1</v>
      </c>
      <c r="AK80">
        <v>1</v>
      </c>
      <c r="AL80">
        <v>1</v>
      </c>
      <c r="AM80">
        <v>0</v>
      </c>
      <c r="AN80">
        <v>0</v>
      </c>
      <c r="AO80">
        <v>0</v>
      </c>
      <c r="AP80">
        <v>1</v>
      </c>
      <c r="AQ80">
        <v>0</v>
      </c>
      <c r="AR80">
        <v>0</v>
      </c>
      <c r="AS80" t="s">
        <v>6</v>
      </c>
      <c r="AT80">
        <v>100</v>
      </c>
      <c r="AU80" t="s">
        <v>6</v>
      </c>
      <c r="AV80">
        <v>0</v>
      </c>
      <c r="AW80">
        <v>1</v>
      </c>
      <c r="AX80">
        <v>-1</v>
      </c>
      <c r="AY80">
        <v>0</v>
      </c>
      <c r="AZ80">
        <v>0</v>
      </c>
      <c r="BA80" t="s">
        <v>6</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CV80">
        <v>0</v>
      </c>
      <c r="CW80">
        <v>0</v>
      </c>
      <c r="CX80">
        <f>ROUND(Y80*Source!I70,9)</f>
        <v>27</v>
      </c>
      <c r="CY80">
        <f>AA80</f>
        <v>1514.04</v>
      </c>
      <c r="CZ80">
        <f>AE80</f>
        <v>1514.04</v>
      </c>
      <c r="DA80">
        <f>AI80</f>
        <v>1</v>
      </c>
      <c r="DB80">
        <f>ROUND(ROUND(AT80*CZ80,2),2)</f>
        <v>151404</v>
      </c>
      <c r="DC80">
        <f>ROUND(ROUND(AT80*AG80,2),2)</f>
        <v>0</v>
      </c>
      <c r="DD80" t="s">
        <v>6</v>
      </c>
      <c r="DE80" t="s">
        <v>6</v>
      </c>
      <c r="DF80">
        <f t="shared" si="14"/>
        <v>40878</v>
      </c>
      <c r="DG80">
        <f t="shared" si="13"/>
        <v>0</v>
      </c>
      <c r="DH80">
        <f>Source!I70*SmtRes!Y80</f>
        <v>27</v>
      </c>
      <c r="DI80">
        <f>AA80</f>
        <v>1514.04</v>
      </c>
      <c r="DJ80">
        <f>DF80</f>
        <v>40878</v>
      </c>
      <c r="DK80">
        <f>Source!BC70</f>
        <v>1</v>
      </c>
      <c r="DL80" t="s">
        <v>6</v>
      </c>
      <c r="DM80">
        <v>0</v>
      </c>
      <c r="DN80" t="s">
        <v>6</v>
      </c>
      <c r="DO80">
        <v>0</v>
      </c>
      <c r="GP80">
        <v>1</v>
      </c>
      <c r="GQ80">
        <v>-1</v>
      </c>
      <c r="GR80">
        <v>-1</v>
      </c>
    </row>
    <row r="81" spans="1:200" x14ac:dyDescent="0.2">
      <c r="A81">
        <f>ROW(Source!A71)</f>
        <v>71</v>
      </c>
      <c r="B81">
        <v>86295184</v>
      </c>
      <c r="C81">
        <v>86295572</v>
      </c>
      <c r="D81">
        <v>27493137</v>
      </c>
      <c r="E81">
        <v>1</v>
      </c>
      <c r="F81">
        <v>1</v>
      </c>
      <c r="G81">
        <v>1</v>
      </c>
      <c r="H81">
        <v>1</v>
      </c>
      <c r="I81" t="s">
        <v>947</v>
      </c>
      <c r="J81" t="s">
        <v>6</v>
      </c>
      <c r="K81" t="s">
        <v>948</v>
      </c>
      <c r="L81">
        <v>1369</v>
      </c>
      <c r="N81">
        <v>1013</v>
      </c>
      <c r="O81" t="s">
        <v>921</v>
      </c>
      <c r="P81" t="s">
        <v>921</v>
      </c>
      <c r="Q81">
        <v>1</v>
      </c>
      <c r="W81">
        <v>0</v>
      </c>
      <c r="X81">
        <v>-1973258772</v>
      </c>
      <c r="Y81">
        <f>(AT81*1.16)</f>
        <v>303.68799999999999</v>
      </c>
      <c r="AA81">
        <v>0</v>
      </c>
      <c r="AB81">
        <v>0</v>
      </c>
      <c r="AC81">
        <v>0</v>
      </c>
      <c r="AD81">
        <v>234.24</v>
      </c>
      <c r="AE81">
        <v>0</v>
      </c>
      <c r="AF81">
        <v>0</v>
      </c>
      <c r="AG81">
        <v>0</v>
      </c>
      <c r="AH81">
        <v>9.15</v>
      </c>
      <c r="AI81">
        <v>1</v>
      </c>
      <c r="AJ81">
        <v>1</v>
      </c>
      <c r="AK81">
        <v>1</v>
      </c>
      <c r="AL81">
        <v>25.6</v>
      </c>
      <c r="AM81">
        <v>5</v>
      </c>
      <c r="AN81">
        <v>0</v>
      </c>
      <c r="AO81">
        <v>1</v>
      </c>
      <c r="AP81">
        <v>1</v>
      </c>
      <c r="AQ81">
        <v>0</v>
      </c>
      <c r="AR81">
        <v>0</v>
      </c>
      <c r="AS81" t="s">
        <v>6</v>
      </c>
      <c r="AT81">
        <v>261.8</v>
      </c>
      <c r="AU81" t="s">
        <v>85</v>
      </c>
      <c r="AV81">
        <v>1</v>
      </c>
      <c r="AW81">
        <v>2</v>
      </c>
      <c r="AX81">
        <v>86295579</v>
      </c>
      <c r="AY81">
        <v>1</v>
      </c>
      <c r="AZ81">
        <v>0</v>
      </c>
      <c r="BA81">
        <v>79</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CU81">
        <f>ROUND(AT81*Source!I71*AH81*AL81,0)</f>
        <v>16557</v>
      </c>
      <c r="CV81">
        <f>ROUND(Y81*Source!I71,9)</f>
        <v>81.995760000000004</v>
      </c>
      <c r="CW81">
        <v>0</v>
      </c>
      <c r="CX81">
        <f>ROUND(Y81*Source!I71,9)</f>
        <v>81.995760000000004</v>
      </c>
      <c r="CY81">
        <f>AD81</f>
        <v>234.24</v>
      </c>
      <c r="CZ81">
        <f>AH81</f>
        <v>9.15</v>
      </c>
      <c r="DA81">
        <f>AL81</f>
        <v>25.6</v>
      </c>
      <c r="DB81">
        <f>ROUND((ROUND(AT81*CZ81,2)*1.16),2)</f>
        <v>2778.75</v>
      </c>
      <c r="DC81">
        <f>ROUND((ROUND(AT81*AG81,2)*1.16),2)</f>
        <v>0</v>
      </c>
      <c r="DD81" t="s">
        <v>6</v>
      </c>
      <c r="DE81" t="s">
        <v>6</v>
      </c>
      <c r="DF81">
        <f t="shared" si="14"/>
        <v>0</v>
      </c>
      <c r="DG81">
        <f t="shared" si="13"/>
        <v>0</v>
      </c>
      <c r="DH81">
        <f>Source!I71*SmtRes!Y81</f>
        <v>81.995760000000004</v>
      </c>
      <c r="DI81">
        <f>AD81</f>
        <v>234.24</v>
      </c>
      <c r="DJ81">
        <f>EtalonRes!AB79</f>
        <v>9.15</v>
      </c>
      <c r="DK81">
        <f>Source!BA71</f>
        <v>25.6</v>
      </c>
      <c r="DL81" t="s">
        <v>6</v>
      </c>
      <c r="DM81">
        <v>0</v>
      </c>
      <c r="DN81" t="s">
        <v>6</v>
      </c>
      <c r="DO81">
        <v>0</v>
      </c>
      <c r="GQ81">
        <v>-1</v>
      </c>
      <c r="GR81">
        <v>-1</v>
      </c>
    </row>
    <row r="82" spans="1:200" x14ac:dyDescent="0.2">
      <c r="A82">
        <f>ROW(Source!A71)</f>
        <v>71</v>
      </c>
      <c r="B82">
        <v>86295184</v>
      </c>
      <c r="C82">
        <v>86295572</v>
      </c>
      <c r="D82">
        <v>121548</v>
      </c>
      <c r="E82">
        <v>1</v>
      </c>
      <c r="F82">
        <v>1</v>
      </c>
      <c r="G82">
        <v>1</v>
      </c>
      <c r="H82">
        <v>1</v>
      </c>
      <c r="I82" t="s">
        <v>39</v>
      </c>
      <c r="J82" t="s">
        <v>6</v>
      </c>
      <c r="K82" t="s">
        <v>922</v>
      </c>
      <c r="L82">
        <v>608254</v>
      </c>
      <c r="N82">
        <v>1013</v>
      </c>
      <c r="O82" t="s">
        <v>923</v>
      </c>
      <c r="P82" t="s">
        <v>923</v>
      </c>
      <c r="Q82">
        <v>1</v>
      </c>
      <c r="W82">
        <v>0</v>
      </c>
      <c r="X82">
        <v>-185737400</v>
      </c>
      <c r="Y82">
        <f>(AT82*1.16)</f>
        <v>76.652799999999999</v>
      </c>
      <c r="AA82">
        <v>0</v>
      </c>
      <c r="AB82">
        <v>0</v>
      </c>
      <c r="AC82">
        <v>0</v>
      </c>
      <c r="AD82">
        <v>0</v>
      </c>
      <c r="AE82">
        <v>0</v>
      </c>
      <c r="AF82">
        <v>0</v>
      </c>
      <c r="AG82">
        <v>0</v>
      </c>
      <c r="AH82">
        <v>0</v>
      </c>
      <c r="AI82">
        <v>1</v>
      </c>
      <c r="AJ82">
        <v>1</v>
      </c>
      <c r="AK82">
        <v>19.8</v>
      </c>
      <c r="AL82">
        <v>1</v>
      </c>
      <c r="AM82">
        <v>5</v>
      </c>
      <c r="AN82">
        <v>0</v>
      </c>
      <c r="AO82">
        <v>1</v>
      </c>
      <c r="AP82">
        <v>1</v>
      </c>
      <c r="AQ82">
        <v>0</v>
      </c>
      <c r="AR82">
        <v>0</v>
      </c>
      <c r="AS82" t="s">
        <v>6</v>
      </c>
      <c r="AT82">
        <v>66.08</v>
      </c>
      <c r="AU82" t="s">
        <v>85</v>
      </c>
      <c r="AV82">
        <v>2</v>
      </c>
      <c r="AW82">
        <v>2</v>
      </c>
      <c r="AX82">
        <v>86295580</v>
      </c>
      <c r="AY82">
        <v>1</v>
      </c>
      <c r="AZ82">
        <v>0</v>
      </c>
      <c r="BA82">
        <v>80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CV82">
        <v>0</v>
      </c>
      <c r="CW82">
        <v>0</v>
      </c>
      <c r="CX82">
        <f>ROUND(Y82*Source!I71,9)</f>
        <v>20.696256000000002</v>
      </c>
      <c r="CY82">
        <f>AD82</f>
        <v>0</v>
      </c>
      <c r="CZ82">
        <f>AH82</f>
        <v>0</v>
      </c>
      <c r="DA82">
        <f>AL82</f>
        <v>1</v>
      </c>
      <c r="DB82">
        <f>ROUND((ROUND(AT82*CZ82,2)*1.16),2)</f>
        <v>0</v>
      </c>
      <c r="DC82">
        <f>ROUND((ROUND(AT82*AG82,2)*1.16),2)</f>
        <v>0</v>
      </c>
      <c r="DD82" t="s">
        <v>6</v>
      </c>
      <c r="DE82" t="s">
        <v>6</v>
      </c>
      <c r="DF82">
        <f t="shared" si="14"/>
        <v>0</v>
      </c>
      <c r="DG82">
        <f t="shared" si="13"/>
        <v>0</v>
      </c>
      <c r="DH82">
        <f>Source!I71*SmtRes!Y82</f>
        <v>20.696256000000002</v>
      </c>
      <c r="DI82">
        <f>AD82</f>
        <v>0</v>
      </c>
      <c r="DJ82">
        <f>EtalonRes!AB80</f>
        <v>0</v>
      </c>
      <c r="DK82">
        <f>Source!BA71</f>
        <v>25.6</v>
      </c>
      <c r="DL82" t="s">
        <v>6</v>
      </c>
      <c r="DM82">
        <v>0</v>
      </c>
      <c r="DN82" t="s">
        <v>6</v>
      </c>
      <c r="DO82">
        <v>0</v>
      </c>
      <c r="GQ82">
        <v>-1</v>
      </c>
      <c r="GR82">
        <v>-1</v>
      </c>
    </row>
    <row r="83" spans="1:200" x14ac:dyDescent="0.2">
      <c r="A83">
        <f>ROW(Source!A71)</f>
        <v>71</v>
      </c>
      <c r="B83">
        <v>86295184</v>
      </c>
      <c r="C83">
        <v>86295572</v>
      </c>
      <c r="D83">
        <v>27439419</v>
      </c>
      <c r="E83">
        <v>1</v>
      </c>
      <c r="F83">
        <v>1</v>
      </c>
      <c r="G83">
        <v>1</v>
      </c>
      <c r="H83">
        <v>2</v>
      </c>
      <c r="I83" t="s">
        <v>924</v>
      </c>
      <c r="J83" t="s">
        <v>925</v>
      </c>
      <c r="K83" t="s">
        <v>926</v>
      </c>
      <c r="L83">
        <v>1368</v>
      </c>
      <c r="N83">
        <v>1011</v>
      </c>
      <c r="O83" t="s">
        <v>927</v>
      </c>
      <c r="P83" t="s">
        <v>927</v>
      </c>
      <c r="Q83">
        <v>1</v>
      </c>
      <c r="W83">
        <v>0</v>
      </c>
      <c r="X83">
        <v>1804162481</v>
      </c>
      <c r="Y83">
        <f>(AT83*1.16)</f>
        <v>76.652799999999999</v>
      </c>
      <c r="AA83">
        <v>0</v>
      </c>
      <c r="AB83">
        <v>1075.45</v>
      </c>
      <c r="AC83">
        <v>269.48</v>
      </c>
      <c r="AD83">
        <v>0</v>
      </c>
      <c r="AE83">
        <v>0</v>
      </c>
      <c r="AF83">
        <v>115.64</v>
      </c>
      <c r="AG83">
        <v>13.61</v>
      </c>
      <c r="AH83">
        <v>0</v>
      </c>
      <c r="AI83">
        <v>1</v>
      </c>
      <c r="AJ83">
        <v>9.3000000000000007</v>
      </c>
      <c r="AK83">
        <v>19.8</v>
      </c>
      <c r="AL83">
        <v>1</v>
      </c>
      <c r="AM83">
        <v>5</v>
      </c>
      <c r="AN83">
        <v>0</v>
      </c>
      <c r="AO83">
        <v>1</v>
      </c>
      <c r="AP83">
        <v>1</v>
      </c>
      <c r="AQ83">
        <v>0</v>
      </c>
      <c r="AR83">
        <v>0</v>
      </c>
      <c r="AS83" t="s">
        <v>6</v>
      </c>
      <c r="AT83">
        <v>66.08</v>
      </c>
      <c r="AU83" t="s">
        <v>85</v>
      </c>
      <c r="AV83">
        <v>0</v>
      </c>
      <c r="AW83">
        <v>1</v>
      </c>
      <c r="AX83">
        <v>-1</v>
      </c>
      <c r="AY83">
        <v>0</v>
      </c>
      <c r="AZ83">
        <v>0</v>
      </c>
      <c r="BA83" t="s">
        <v>6</v>
      </c>
      <c r="BB83">
        <v>5</v>
      </c>
      <c r="BC83">
        <v>0</v>
      </c>
      <c r="BD83">
        <v>8864.1297919999997</v>
      </c>
      <c r="BE83">
        <v>1043.244608</v>
      </c>
      <c r="BF83">
        <v>0</v>
      </c>
      <c r="BG83">
        <v>0</v>
      </c>
      <c r="BH83">
        <v>0</v>
      </c>
      <c r="BI83">
        <v>1</v>
      </c>
      <c r="BJ83">
        <v>0</v>
      </c>
      <c r="BK83">
        <v>0</v>
      </c>
      <c r="BL83">
        <v>0</v>
      </c>
      <c r="BM83">
        <v>0</v>
      </c>
      <c r="BN83">
        <v>0</v>
      </c>
      <c r="BO83">
        <v>0</v>
      </c>
      <c r="BP83">
        <v>0</v>
      </c>
      <c r="BQ83">
        <v>0</v>
      </c>
      <c r="BR83">
        <v>0</v>
      </c>
      <c r="BS83">
        <v>0</v>
      </c>
      <c r="BT83">
        <v>0</v>
      </c>
      <c r="BU83">
        <v>0</v>
      </c>
      <c r="BV83">
        <v>0</v>
      </c>
      <c r="BW83">
        <v>0</v>
      </c>
      <c r="CV83">
        <v>0</v>
      </c>
      <c r="CW83">
        <f>ROUND(Y83*Source!I71*DO83,9)</f>
        <v>0</v>
      </c>
      <c r="CX83">
        <f>ROUND(Y83*Source!I71,9)</f>
        <v>20.696256000000002</v>
      </c>
      <c r="CY83">
        <f>AB83</f>
        <v>1075.45</v>
      </c>
      <c r="CZ83">
        <f>AF83</f>
        <v>115.64</v>
      </c>
      <c r="DA83">
        <f>AJ83</f>
        <v>9.3000000000000007</v>
      </c>
      <c r="DB83">
        <f>ROUND((ROUND(AT83*CZ83,2)*1.16),2)</f>
        <v>8864.1299999999992</v>
      </c>
      <c r="DC83">
        <f>ROUND((ROUND(AT83*AG83,2)*1.16),2)</f>
        <v>1043.25</v>
      </c>
      <c r="DD83" t="s">
        <v>6</v>
      </c>
      <c r="DE83" t="s">
        <v>6</v>
      </c>
      <c r="DF83">
        <f t="shared" si="14"/>
        <v>0</v>
      </c>
      <c r="DG83">
        <f>ROUND(ROUND(AF83*AJ83,0)*CX83,0)</f>
        <v>22248</v>
      </c>
      <c r="DH83">
        <f>Source!I71*SmtRes!Y83</f>
        <v>20.696256000000002</v>
      </c>
      <c r="DI83">
        <f>AB83</f>
        <v>1075.45</v>
      </c>
      <c r="DJ83">
        <f>DG83</f>
        <v>22248</v>
      </c>
      <c r="DK83">
        <f>Source!BB71</f>
        <v>9.3000000000000007</v>
      </c>
      <c r="DL83" t="s">
        <v>6</v>
      </c>
      <c r="DM83">
        <v>0</v>
      </c>
      <c r="DN83" t="s">
        <v>6</v>
      </c>
      <c r="DO83">
        <v>0</v>
      </c>
      <c r="GQ83">
        <v>-1</v>
      </c>
      <c r="GR83">
        <v>-1</v>
      </c>
    </row>
    <row r="84" spans="1:200" x14ac:dyDescent="0.2">
      <c r="A84">
        <f>ROW(Source!A71)</f>
        <v>71</v>
      </c>
      <c r="B84">
        <v>86295184</v>
      </c>
      <c r="C84">
        <v>86295572</v>
      </c>
      <c r="D84">
        <v>27441327</v>
      </c>
      <c r="E84">
        <v>1</v>
      </c>
      <c r="F84">
        <v>1</v>
      </c>
      <c r="G84">
        <v>1</v>
      </c>
      <c r="H84">
        <v>2</v>
      </c>
      <c r="I84" t="s">
        <v>936</v>
      </c>
      <c r="J84" t="s">
        <v>937</v>
      </c>
      <c r="K84" t="s">
        <v>938</v>
      </c>
      <c r="L84">
        <v>1368</v>
      </c>
      <c r="N84">
        <v>1011</v>
      </c>
      <c r="O84" t="s">
        <v>927</v>
      </c>
      <c r="P84" t="s">
        <v>927</v>
      </c>
      <c r="Q84">
        <v>1</v>
      </c>
      <c r="W84">
        <v>0</v>
      </c>
      <c r="X84">
        <v>-1583389094</v>
      </c>
      <c r="Y84">
        <f>(AT84*1.16)</f>
        <v>0.63800000000000001</v>
      </c>
      <c r="AA84">
        <v>0</v>
      </c>
      <c r="AB84">
        <v>868.34</v>
      </c>
      <c r="AC84">
        <v>231.46</v>
      </c>
      <c r="AD84">
        <v>0</v>
      </c>
      <c r="AE84">
        <v>0</v>
      </c>
      <c r="AF84">
        <v>93.37</v>
      </c>
      <c r="AG84">
        <v>11.69</v>
      </c>
      <c r="AH84">
        <v>0</v>
      </c>
      <c r="AI84">
        <v>1</v>
      </c>
      <c r="AJ84">
        <v>9.3000000000000007</v>
      </c>
      <c r="AK84">
        <v>19.8</v>
      </c>
      <c r="AL84">
        <v>1</v>
      </c>
      <c r="AM84">
        <v>5</v>
      </c>
      <c r="AN84">
        <v>0</v>
      </c>
      <c r="AO84">
        <v>1</v>
      </c>
      <c r="AP84">
        <v>1</v>
      </c>
      <c r="AQ84">
        <v>0</v>
      </c>
      <c r="AR84">
        <v>0</v>
      </c>
      <c r="AS84" t="s">
        <v>6</v>
      </c>
      <c r="AT84">
        <v>0.55000000000000004</v>
      </c>
      <c r="AU84" t="s">
        <v>85</v>
      </c>
      <c r="AV84">
        <v>0</v>
      </c>
      <c r="AW84">
        <v>2</v>
      </c>
      <c r="AX84">
        <v>86295582</v>
      </c>
      <c r="AY84">
        <v>1</v>
      </c>
      <c r="AZ84">
        <v>0</v>
      </c>
      <c r="BA84">
        <v>82</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CV84">
        <v>0</v>
      </c>
      <c r="CW84">
        <f>ROUND(Y84*Source!I71*DO84,9)</f>
        <v>0</v>
      </c>
      <c r="CX84">
        <f>ROUND(Y84*Source!I71,9)</f>
        <v>0.17226</v>
      </c>
      <c r="CY84">
        <f>AB84</f>
        <v>868.34</v>
      </c>
      <c r="CZ84">
        <f>AF84</f>
        <v>93.37</v>
      </c>
      <c r="DA84">
        <f>AJ84</f>
        <v>9.3000000000000007</v>
      </c>
      <c r="DB84">
        <f>ROUND((ROUND(AT84*CZ84,2)*1.16),2)</f>
        <v>59.57</v>
      </c>
      <c r="DC84">
        <f>ROUND((ROUND(AT84*AG84,2)*1.16),2)</f>
        <v>7.46</v>
      </c>
      <c r="DD84" t="s">
        <v>6</v>
      </c>
      <c r="DE84" t="s">
        <v>6</v>
      </c>
      <c r="DF84">
        <f t="shared" si="14"/>
        <v>0</v>
      </c>
      <c r="DG84">
        <f>ROUND(ROUND(AF84*AJ84,0)*CX84,0)</f>
        <v>150</v>
      </c>
      <c r="DH84">
        <f>Source!I71*SmtRes!Y84</f>
        <v>0.17226000000000002</v>
      </c>
      <c r="DI84">
        <f>AB84</f>
        <v>868.34</v>
      </c>
      <c r="DJ84">
        <f>EtalonRes!Z82</f>
        <v>93.37</v>
      </c>
      <c r="DK84">
        <f>Source!BB71</f>
        <v>9.3000000000000007</v>
      </c>
      <c r="DL84" t="s">
        <v>6</v>
      </c>
      <c r="DM84">
        <v>0</v>
      </c>
      <c r="DN84" t="s">
        <v>6</v>
      </c>
      <c r="DO84">
        <v>0</v>
      </c>
      <c r="GQ84">
        <v>-1</v>
      </c>
      <c r="GR84">
        <v>-1</v>
      </c>
    </row>
    <row r="85" spans="1:200" x14ac:dyDescent="0.2">
      <c r="A85">
        <f>ROW(Source!A71)</f>
        <v>71</v>
      </c>
      <c r="B85">
        <v>86295184</v>
      </c>
      <c r="C85">
        <v>86295572</v>
      </c>
      <c r="D85">
        <v>69408707</v>
      </c>
      <c r="E85">
        <v>1</v>
      </c>
      <c r="F85">
        <v>1</v>
      </c>
      <c r="G85">
        <v>1</v>
      </c>
      <c r="H85">
        <v>3</v>
      </c>
      <c r="I85" t="s">
        <v>30</v>
      </c>
      <c r="J85" t="s">
        <v>33</v>
      </c>
      <c r="K85" t="s">
        <v>31</v>
      </c>
      <c r="L85">
        <v>1339</v>
      </c>
      <c r="N85">
        <v>1007</v>
      </c>
      <c r="O85" t="s">
        <v>32</v>
      </c>
      <c r="P85" t="s">
        <v>32</v>
      </c>
      <c r="Q85">
        <v>1</v>
      </c>
      <c r="W85">
        <v>0</v>
      </c>
      <c r="X85">
        <v>2111049581</v>
      </c>
      <c r="Y85">
        <f t="shared" ref="Y85:Y116" si="15">AT85</f>
        <v>0.61</v>
      </c>
      <c r="AA85">
        <v>4929.3500000000004</v>
      </c>
      <c r="AB85">
        <v>0</v>
      </c>
      <c r="AC85">
        <v>0</v>
      </c>
      <c r="AD85">
        <v>0</v>
      </c>
      <c r="AE85">
        <v>691.67</v>
      </c>
      <c r="AF85">
        <v>0</v>
      </c>
      <c r="AG85">
        <v>0</v>
      </c>
      <c r="AH85">
        <v>0</v>
      </c>
      <c r="AI85">
        <v>7.56</v>
      </c>
      <c r="AJ85">
        <v>1</v>
      </c>
      <c r="AK85">
        <v>1</v>
      </c>
      <c r="AL85">
        <v>1</v>
      </c>
      <c r="AM85">
        <v>0</v>
      </c>
      <c r="AN85">
        <v>0</v>
      </c>
      <c r="AO85">
        <v>0</v>
      </c>
      <c r="AP85">
        <v>1</v>
      </c>
      <c r="AQ85">
        <v>0</v>
      </c>
      <c r="AR85">
        <v>0</v>
      </c>
      <c r="AS85" t="s">
        <v>6</v>
      </c>
      <c r="AT85">
        <v>0.61</v>
      </c>
      <c r="AU85" t="s">
        <v>6</v>
      </c>
      <c r="AV85">
        <v>0</v>
      </c>
      <c r="AW85">
        <v>1</v>
      </c>
      <c r="AX85">
        <v>-1</v>
      </c>
      <c r="AY85">
        <v>0</v>
      </c>
      <c r="AZ85">
        <v>0</v>
      </c>
      <c r="BA85" t="s">
        <v>6</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CV85">
        <v>0</v>
      </c>
      <c r="CW85">
        <v>0</v>
      </c>
      <c r="CX85">
        <f>ROUND(Y85*Source!I71,9)</f>
        <v>0.16470000000000001</v>
      </c>
      <c r="CY85">
        <f>AA85</f>
        <v>4929.3500000000004</v>
      </c>
      <c r="CZ85">
        <f>AE85</f>
        <v>691.67</v>
      </c>
      <c r="DA85">
        <f>AI85</f>
        <v>7.56</v>
      </c>
      <c r="DB85">
        <f t="shared" ref="DB85:DB116" si="16">ROUND(ROUND(AT85*CZ85,2),2)</f>
        <v>421.92</v>
      </c>
      <c r="DC85">
        <f t="shared" ref="DC85:DC116" si="17">ROUND(ROUND(AT85*AG85,2),2)</f>
        <v>0</v>
      </c>
      <c r="DD85" t="s">
        <v>6</v>
      </c>
      <c r="DE85" t="s">
        <v>6</v>
      </c>
      <c r="DF85">
        <f>ROUND(ROUND(AE85*AI85,0)*CX85,0)</f>
        <v>861</v>
      </c>
      <c r="DG85">
        <f t="shared" ref="DG85:DG99" si="18">ROUND(ROUND(AF85,0)*CX85,0)</f>
        <v>0</v>
      </c>
      <c r="DH85">
        <f>Source!I71*SmtRes!Y85</f>
        <v>0.16470000000000001</v>
      </c>
      <c r="DI85">
        <f>AA85</f>
        <v>4929.3500000000004</v>
      </c>
      <c r="DJ85">
        <f>DF85</f>
        <v>861</v>
      </c>
      <c r="DK85">
        <f>Source!BC71</f>
        <v>7.56</v>
      </c>
      <c r="DL85" t="s">
        <v>6</v>
      </c>
      <c r="DM85">
        <v>0</v>
      </c>
      <c r="DN85" t="s">
        <v>6</v>
      </c>
      <c r="DO85">
        <v>0</v>
      </c>
      <c r="GP85">
        <v>1</v>
      </c>
      <c r="GQ85">
        <v>-1</v>
      </c>
      <c r="GR85">
        <v>-1</v>
      </c>
    </row>
    <row r="86" spans="1:200" x14ac:dyDescent="0.2">
      <c r="A86">
        <f>ROW(Source!A71)</f>
        <v>71</v>
      </c>
      <c r="B86">
        <v>86295184</v>
      </c>
      <c r="C86">
        <v>86295572</v>
      </c>
      <c r="D86">
        <v>84600186</v>
      </c>
      <c r="E86">
        <v>1</v>
      </c>
      <c r="F86">
        <v>1</v>
      </c>
      <c r="G86">
        <v>1</v>
      </c>
      <c r="H86">
        <v>3</v>
      </c>
      <c r="I86" t="s">
        <v>124</v>
      </c>
      <c r="J86" t="s">
        <v>126</v>
      </c>
      <c r="K86" t="s">
        <v>125</v>
      </c>
      <c r="L86">
        <v>1354</v>
      </c>
      <c r="N86">
        <v>1010</v>
      </c>
      <c r="O86" t="s">
        <v>43</v>
      </c>
      <c r="P86" t="s">
        <v>43</v>
      </c>
      <c r="Q86">
        <v>1</v>
      </c>
      <c r="W86">
        <v>0</v>
      </c>
      <c r="X86">
        <v>-1915266066</v>
      </c>
      <c r="Y86">
        <f t="shared" si="15"/>
        <v>100</v>
      </c>
      <c r="AA86">
        <v>10759.07</v>
      </c>
      <c r="AB86">
        <v>0</v>
      </c>
      <c r="AC86">
        <v>0</v>
      </c>
      <c r="AD86">
        <v>0</v>
      </c>
      <c r="AE86">
        <v>1509.69</v>
      </c>
      <c r="AF86">
        <v>0</v>
      </c>
      <c r="AG86">
        <v>0</v>
      </c>
      <c r="AH86">
        <v>0</v>
      </c>
      <c r="AI86">
        <v>7.56</v>
      </c>
      <c r="AJ86">
        <v>1</v>
      </c>
      <c r="AK86">
        <v>1</v>
      </c>
      <c r="AL86">
        <v>1</v>
      </c>
      <c r="AM86">
        <v>0</v>
      </c>
      <c r="AN86">
        <v>0</v>
      </c>
      <c r="AO86">
        <v>0</v>
      </c>
      <c r="AP86">
        <v>1</v>
      </c>
      <c r="AQ86">
        <v>0</v>
      </c>
      <c r="AR86">
        <v>0</v>
      </c>
      <c r="AS86" t="s">
        <v>6</v>
      </c>
      <c r="AT86">
        <v>100</v>
      </c>
      <c r="AU86" t="s">
        <v>6</v>
      </c>
      <c r="AV86">
        <v>0</v>
      </c>
      <c r="AW86">
        <v>1</v>
      </c>
      <c r="AX86">
        <v>-1</v>
      </c>
      <c r="AY86">
        <v>0</v>
      </c>
      <c r="AZ86">
        <v>0</v>
      </c>
      <c r="BA86" t="s">
        <v>6</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CV86">
        <v>0</v>
      </c>
      <c r="CW86">
        <v>0</v>
      </c>
      <c r="CX86">
        <f>ROUND(Y86*Source!I71,9)</f>
        <v>27</v>
      </c>
      <c r="CY86">
        <f>AA86</f>
        <v>10759.07</v>
      </c>
      <c r="CZ86">
        <f>AE86</f>
        <v>1509.69</v>
      </c>
      <c r="DA86">
        <f>AI86</f>
        <v>7.56</v>
      </c>
      <c r="DB86">
        <f t="shared" si="16"/>
        <v>150969</v>
      </c>
      <c r="DC86">
        <f t="shared" si="17"/>
        <v>0</v>
      </c>
      <c r="DD86" t="s">
        <v>6</v>
      </c>
      <c r="DE86" t="s">
        <v>6</v>
      </c>
      <c r="DF86">
        <f>ROUND(ROUND(AE86*AI86,0)*CX86,0)</f>
        <v>308151</v>
      </c>
      <c r="DG86">
        <f t="shared" si="18"/>
        <v>0</v>
      </c>
      <c r="DH86">
        <f>Source!I71*SmtRes!Y86</f>
        <v>27</v>
      </c>
      <c r="DI86">
        <f>AA86</f>
        <v>10759.07</v>
      </c>
      <c r="DJ86">
        <f>DF86</f>
        <v>308151</v>
      </c>
      <c r="DK86">
        <f>Source!BC71</f>
        <v>7.56</v>
      </c>
      <c r="DL86" t="s">
        <v>6</v>
      </c>
      <c r="DM86">
        <v>0</v>
      </c>
      <c r="DN86" t="s">
        <v>6</v>
      </c>
      <c r="DO86">
        <v>0</v>
      </c>
      <c r="GP86">
        <v>1</v>
      </c>
      <c r="GQ86">
        <v>-1</v>
      </c>
      <c r="GR86">
        <v>-1</v>
      </c>
    </row>
    <row r="87" spans="1:200" x14ac:dyDescent="0.2">
      <c r="A87">
        <f>ROW(Source!A77)</f>
        <v>77</v>
      </c>
      <c r="B87">
        <v>86295183</v>
      </c>
      <c r="C87">
        <v>86295588</v>
      </c>
      <c r="D87">
        <v>27493087</v>
      </c>
      <c r="E87">
        <v>1</v>
      </c>
      <c r="F87">
        <v>1</v>
      </c>
      <c r="G87">
        <v>1</v>
      </c>
      <c r="H87">
        <v>1</v>
      </c>
      <c r="I87" t="s">
        <v>928</v>
      </c>
      <c r="J87" t="s">
        <v>6</v>
      </c>
      <c r="K87" t="s">
        <v>929</v>
      </c>
      <c r="L87">
        <v>1369</v>
      </c>
      <c r="N87">
        <v>1013</v>
      </c>
      <c r="O87" t="s">
        <v>921</v>
      </c>
      <c r="P87" t="s">
        <v>921</v>
      </c>
      <c r="Q87">
        <v>1</v>
      </c>
      <c r="W87">
        <v>0</v>
      </c>
      <c r="X87">
        <v>800791658</v>
      </c>
      <c r="Y87">
        <f t="shared" si="15"/>
        <v>45.65</v>
      </c>
      <c r="AA87">
        <v>0</v>
      </c>
      <c r="AB87">
        <v>0</v>
      </c>
      <c r="AC87">
        <v>0</v>
      </c>
      <c r="AD87">
        <v>9.48</v>
      </c>
      <c r="AE87">
        <v>0</v>
      </c>
      <c r="AF87">
        <v>0</v>
      </c>
      <c r="AG87">
        <v>0</v>
      </c>
      <c r="AH87">
        <v>9.48</v>
      </c>
      <c r="AI87">
        <v>1</v>
      </c>
      <c r="AJ87">
        <v>1</v>
      </c>
      <c r="AK87">
        <v>1</v>
      </c>
      <c r="AL87">
        <v>1</v>
      </c>
      <c r="AM87">
        <v>-2</v>
      </c>
      <c r="AN87">
        <v>0</v>
      </c>
      <c r="AO87">
        <v>1</v>
      </c>
      <c r="AP87">
        <v>0</v>
      </c>
      <c r="AQ87">
        <v>0</v>
      </c>
      <c r="AR87">
        <v>0</v>
      </c>
      <c r="AS87" t="s">
        <v>6</v>
      </c>
      <c r="AT87">
        <v>45.65</v>
      </c>
      <c r="AU87" t="s">
        <v>6</v>
      </c>
      <c r="AV87">
        <v>1</v>
      </c>
      <c r="AW87">
        <v>2</v>
      </c>
      <c r="AX87">
        <v>86295600</v>
      </c>
      <c r="AY87">
        <v>1</v>
      </c>
      <c r="AZ87">
        <v>0</v>
      </c>
      <c r="BA87">
        <v>85</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CU87">
        <f>ROUND(AT87*Source!I77*AH87*AL87,0)</f>
        <v>437</v>
      </c>
      <c r="CV87">
        <f>ROUND(Y87*Source!I77,9)</f>
        <v>46.083674999999999</v>
      </c>
      <c r="CW87">
        <v>0</v>
      </c>
      <c r="CX87">
        <f>ROUND(Y87*Source!I77,9)</f>
        <v>46.083674999999999</v>
      </c>
      <c r="CY87">
        <f>AD87</f>
        <v>9.48</v>
      </c>
      <c r="CZ87">
        <f>AH87</f>
        <v>9.48</v>
      </c>
      <c r="DA87">
        <f>AL87</f>
        <v>1</v>
      </c>
      <c r="DB87">
        <f t="shared" si="16"/>
        <v>432.76</v>
      </c>
      <c r="DC87">
        <f t="shared" si="17"/>
        <v>0</v>
      </c>
      <c r="DD87" t="s">
        <v>6</v>
      </c>
      <c r="DE87" t="s">
        <v>6</v>
      </c>
      <c r="DF87">
        <f t="shared" ref="DF87:DF102" si="19">ROUND(ROUND(AE87,0)*CX87,0)</f>
        <v>0</v>
      </c>
      <c r="DG87">
        <f t="shared" si="18"/>
        <v>0</v>
      </c>
      <c r="DH87">
        <f>Source!I77*SmtRes!Y87</f>
        <v>46.083674999999999</v>
      </c>
      <c r="DI87">
        <f>AD87</f>
        <v>9.48</v>
      </c>
      <c r="DJ87">
        <f>EtalonRes!AB85</f>
        <v>9.48</v>
      </c>
      <c r="DK87">
        <f>Source!BA77</f>
        <v>1</v>
      </c>
      <c r="DL87" t="s">
        <v>6</v>
      </c>
      <c r="DM87">
        <v>0</v>
      </c>
      <c r="DN87" t="s">
        <v>6</v>
      </c>
      <c r="DO87">
        <v>0</v>
      </c>
      <c r="GQ87">
        <v>-1</v>
      </c>
      <c r="GR87">
        <v>-1</v>
      </c>
    </row>
    <row r="88" spans="1:200" x14ac:dyDescent="0.2">
      <c r="A88">
        <f>ROW(Source!A77)</f>
        <v>77</v>
      </c>
      <c r="B88">
        <v>86295183</v>
      </c>
      <c r="C88">
        <v>86295588</v>
      </c>
      <c r="D88">
        <v>121548</v>
      </c>
      <c r="E88">
        <v>1</v>
      </c>
      <c r="F88">
        <v>1</v>
      </c>
      <c r="G88">
        <v>1</v>
      </c>
      <c r="H88">
        <v>1</v>
      </c>
      <c r="I88" t="s">
        <v>39</v>
      </c>
      <c r="J88" t="s">
        <v>6</v>
      </c>
      <c r="K88" t="s">
        <v>922</v>
      </c>
      <c r="L88">
        <v>608254</v>
      </c>
      <c r="N88">
        <v>1013</v>
      </c>
      <c r="O88" t="s">
        <v>923</v>
      </c>
      <c r="P88" t="s">
        <v>923</v>
      </c>
      <c r="Q88">
        <v>1</v>
      </c>
      <c r="W88">
        <v>0</v>
      </c>
      <c r="X88">
        <v>-185737400</v>
      </c>
      <c r="Y88">
        <f t="shared" si="15"/>
        <v>0.38</v>
      </c>
      <c r="AA88">
        <v>0</v>
      </c>
      <c r="AB88">
        <v>0</v>
      </c>
      <c r="AC88">
        <v>0</v>
      </c>
      <c r="AD88">
        <v>0</v>
      </c>
      <c r="AE88">
        <v>0</v>
      </c>
      <c r="AF88">
        <v>0</v>
      </c>
      <c r="AG88">
        <v>0</v>
      </c>
      <c r="AH88">
        <v>0</v>
      </c>
      <c r="AI88">
        <v>1</v>
      </c>
      <c r="AJ88">
        <v>1</v>
      </c>
      <c r="AK88">
        <v>1</v>
      </c>
      <c r="AL88">
        <v>1</v>
      </c>
      <c r="AM88">
        <v>-2</v>
      </c>
      <c r="AN88">
        <v>0</v>
      </c>
      <c r="AO88">
        <v>1</v>
      </c>
      <c r="AP88">
        <v>0</v>
      </c>
      <c r="AQ88">
        <v>0</v>
      </c>
      <c r="AR88">
        <v>0</v>
      </c>
      <c r="AS88" t="s">
        <v>6</v>
      </c>
      <c r="AT88">
        <v>0.38</v>
      </c>
      <c r="AU88" t="s">
        <v>6</v>
      </c>
      <c r="AV88">
        <v>2</v>
      </c>
      <c r="AW88">
        <v>2</v>
      </c>
      <c r="AX88">
        <v>86295601</v>
      </c>
      <c r="AY88">
        <v>1</v>
      </c>
      <c r="AZ88">
        <v>0</v>
      </c>
      <c r="BA88">
        <v>86</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CV88">
        <v>0</v>
      </c>
      <c r="CW88">
        <v>0</v>
      </c>
      <c r="CX88">
        <f>ROUND(Y88*Source!I77,9)</f>
        <v>0.38361000000000001</v>
      </c>
      <c r="CY88">
        <f>AD88</f>
        <v>0</v>
      </c>
      <c r="CZ88">
        <f>AH88</f>
        <v>0</v>
      </c>
      <c r="DA88">
        <f>AL88</f>
        <v>1</v>
      </c>
      <c r="DB88">
        <f t="shared" si="16"/>
        <v>0</v>
      </c>
      <c r="DC88">
        <f t="shared" si="17"/>
        <v>0</v>
      </c>
      <c r="DD88" t="s">
        <v>6</v>
      </c>
      <c r="DE88" t="s">
        <v>6</v>
      </c>
      <c r="DF88">
        <f t="shared" si="19"/>
        <v>0</v>
      </c>
      <c r="DG88">
        <f t="shared" si="18"/>
        <v>0</v>
      </c>
      <c r="DH88">
        <f>Source!I77*SmtRes!Y88</f>
        <v>0.38361000000000001</v>
      </c>
      <c r="DI88">
        <f>AD88</f>
        <v>0</v>
      </c>
      <c r="DJ88">
        <f>EtalonRes!AB86</f>
        <v>0</v>
      </c>
      <c r="DK88">
        <f>Source!BA77</f>
        <v>1</v>
      </c>
      <c r="DL88" t="s">
        <v>6</v>
      </c>
      <c r="DM88">
        <v>0</v>
      </c>
      <c r="DN88" t="s">
        <v>6</v>
      </c>
      <c r="DO88">
        <v>0</v>
      </c>
      <c r="GQ88">
        <v>-1</v>
      </c>
      <c r="GR88">
        <v>-1</v>
      </c>
    </row>
    <row r="89" spans="1:200" x14ac:dyDescent="0.2">
      <c r="A89">
        <f>ROW(Source!A77)</f>
        <v>77</v>
      </c>
      <c r="B89">
        <v>86295183</v>
      </c>
      <c r="C89">
        <v>86295588</v>
      </c>
      <c r="D89">
        <v>27439630</v>
      </c>
      <c r="E89">
        <v>1</v>
      </c>
      <c r="F89">
        <v>1</v>
      </c>
      <c r="G89">
        <v>1</v>
      </c>
      <c r="H89">
        <v>2</v>
      </c>
      <c r="I89" t="s">
        <v>949</v>
      </c>
      <c r="J89" t="s">
        <v>950</v>
      </c>
      <c r="K89" t="s">
        <v>951</v>
      </c>
      <c r="L89">
        <v>1368</v>
      </c>
      <c r="N89">
        <v>1011</v>
      </c>
      <c r="O89" t="s">
        <v>927</v>
      </c>
      <c r="P89" t="s">
        <v>927</v>
      </c>
      <c r="Q89">
        <v>1</v>
      </c>
      <c r="W89">
        <v>0</v>
      </c>
      <c r="X89">
        <v>-72110300</v>
      </c>
      <c r="Y89">
        <f t="shared" si="15"/>
        <v>0.38</v>
      </c>
      <c r="AA89">
        <v>0</v>
      </c>
      <c r="AB89">
        <v>31.27</v>
      </c>
      <c r="AC89">
        <v>13.61</v>
      </c>
      <c r="AD89">
        <v>0</v>
      </c>
      <c r="AE89">
        <v>0</v>
      </c>
      <c r="AF89">
        <v>31.27</v>
      </c>
      <c r="AG89">
        <v>13.61</v>
      </c>
      <c r="AH89">
        <v>0</v>
      </c>
      <c r="AI89">
        <v>1</v>
      </c>
      <c r="AJ89">
        <v>1</v>
      </c>
      <c r="AK89">
        <v>1</v>
      </c>
      <c r="AL89">
        <v>1</v>
      </c>
      <c r="AM89">
        <v>-2</v>
      </c>
      <c r="AN89">
        <v>0</v>
      </c>
      <c r="AO89">
        <v>1</v>
      </c>
      <c r="AP89">
        <v>0</v>
      </c>
      <c r="AQ89">
        <v>0</v>
      </c>
      <c r="AR89">
        <v>0</v>
      </c>
      <c r="AS89" t="s">
        <v>6</v>
      </c>
      <c r="AT89">
        <v>0.38</v>
      </c>
      <c r="AU89" t="s">
        <v>6</v>
      </c>
      <c r="AV89">
        <v>0</v>
      </c>
      <c r="AW89">
        <v>2</v>
      </c>
      <c r="AX89">
        <v>86295602</v>
      </c>
      <c r="AY89">
        <v>1</v>
      </c>
      <c r="AZ89">
        <v>0</v>
      </c>
      <c r="BA89">
        <v>87</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CV89">
        <v>0</v>
      </c>
      <c r="CW89">
        <f>ROUND(Y89*Source!I77*DO89,9)</f>
        <v>0</v>
      </c>
      <c r="CX89">
        <f>ROUND(Y89*Source!I77,9)</f>
        <v>0.38361000000000001</v>
      </c>
      <c r="CY89">
        <f>AB89</f>
        <v>31.27</v>
      </c>
      <c r="CZ89">
        <f>AF89</f>
        <v>31.27</v>
      </c>
      <c r="DA89">
        <f>AJ89</f>
        <v>1</v>
      </c>
      <c r="DB89">
        <f t="shared" si="16"/>
        <v>11.88</v>
      </c>
      <c r="DC89">
        <f t="shared" si="17"/>
        <v>5.17</v>
      </c>
      <c r="DD89" t="s">
        <v>6</v>
      </c>
      <c r="DE89" t="s">
        <v>6</v>
      </c>
      <c r="DF89">
        <f t="shared" si="19"/>
        <v>0</v>
      </c>
      <c r="DG89">
        <f t="shared" si="18"/>
        <v>12</v>
      </c>
      <c r="DH89">
        <f>Source!I77*SmtRes!Y89</f>
        <v>0.38361000000000001</v>
      </c>
      <c r="DI89">
        <f>AB89</f>
        <v>31.27</v>
      </c>
      <c r="DJ89">
        <f>EtalonRes!Z87</f>
        <v>31.27</v>
      </c>
      <c r="DK89">
        <f>Source!BB77</f>
        <v>1</v>
      </c>
      <c r="DL89" t="s">
        <v>6</v>
      </c>
      <c r="DM89">
        <v>0</v>
      </c>
      <c r="DN89" t="s">
        <v>6</v>
      </c>
      <c r="DO89">
        <v>0</v>
      </c>
      <c r="GQ89">
        <v>-1</v>
      </c>
      <c r="GR89">
        <v>-1</v>
      </c>
    </row>
    <row r="90" spans="1:200" x14ac:dyDescent="0.2">
      <c r="A90">
        <f>ROW(Source!A77)</f>
        <v>77</v>
      </c>
      <c r="B90">
        <v>86295183</v>
      </c>
      <c r="C90">
        <v>86295588</v>
      </c>
      <c r="D90">
        <v>27439703</v>
      </c>
      <c r="E90">
        <v>1</v>
      </c>
      <c r="F90">
        <v>1</v>
      </c>
      <c r="G90">
        <v>1</v>
      </c>
      <c r="H90">
        <v>2</v>
      </c>
      <c r="I90" t="s">
        <v>941</v>
      </c>
      <c r="J90" t="s">
        <v>942</v>
      </c>
      <c r="K90" t="s">
        <v>943</v>
      </c>
      <c r="L90">
        <v>1368</v>
      </c>
      <c r="N90">
        <v>1011</v>
      </c>
      <c r="O90" t="s">
        <v>927</v>
      </c>
      <c r="P90" t="s">
        <v>927</v>
      </c>
      <c r="Q90">
        <v>1</v>
      </c>
      <c r="W90">
        <v>0</v>
      </c>
      <c r="X90">
        <v>2075311453</v>
      </c>
      <c r="Y90">
        <f t="shared" si="15"/>
        <v>5.8</v>
      </c>
      <c r="AA90">
        <v>0</v>
      </c>
      <c r="AB90">
        <v>7.51</v>
      </c>
      <c r="AC90">
        <v>0</v>
      </c>
      <c r="AD90">
        <v>0</v>
      </c>
      <c r="AE90">
        <v>0</v>
      </c>
      <c r="AF90">
        <v>7.51</v>
      </c>
      <c r="AG90">
        <v>0</v>
      </c>
      <c r="AH90">
        <v>0</v>
      </c>
      <c r="AI90">
        <v>1</v>
      </c>
      <c r="AJ90">
        <v>1</v>
      </c>
      <c r="AK90">
        <v>1</v>
      </c>
      <c r="AL90">
        <v>1</v>
      </c>
      <c r="AM90">
        <v>-2</v>
      </c>
      <c r="AN90">
        <v>0</v>
      </c>
      <c r="AO90">
        <v>1</v>
      </c>
      <c r="AP90">
        <v>0</v>
      </c>
      <c r="AQ90">
        <v>0</v>
      </c>
      <c r="AR90">
        <v>0</v>
      </c>
      <c r="AS90" t="s">
        <v>6</v>
      </c>
      <c r="AT90">
        <v>5.8</v>
      </c>
      <c r="AU90" t="s">
        <v>6</v>
      </c>
      <c r="AV90">
        <v>0</v>
      </c>
      <c r="AW90">
        <v>2</v>
      </c>
      <c r="AX90">
        <v>86295603</v>
      </c>
      <c r="AY90">
        <v>1</v>
      </c>
      <c r="AZ90">
        <v>0</v>
      </c>
      <c r="BA90">
        <v>88</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CV90">
        <v>0</v>
      </c>
      <c r="CW90">
        <f>ROUND(Y90*Source!I77*DO90,9)</f>
        <v>0</v>
      </c>
      <c r="CX90">
        <f>ROUND(Y90*Source!I77,9)</f>
        <v>5.8551000000000002</v>
      </c>
      <c r="CY90">
        <f>AB90</f>
        <v>7.51</v>
      </c>
      <c r="CZ90">
        <f>AF90</f>
        <v>7.51</v>
      </c>
      <c r="DA90">
        <f>AJ90</f>
        <v>1</v>
      </c>
      <c r="DB90">
        <f t="shared" si="16"/>
        <v>43.56</v>
      </c>
      <c r="DC90">
        <f t="shared" si="17"/>
        <v>0</v>
      </c>
      <c r="DD90" t="s">
        <v>6</v>
      </c>
      <c r="DE90" t="s">
        <v>6</v>
      </c>
      <c r="DF90">
        <f t="shared" si="19"/>
        <v>0</v>
      </c>
      <c r="DG90">
        <f t="shared" si="18"/>
        <v>47</v>
      </c>
      <c r="DH90">
        <f>Source!I77*SmtRes!Y90</f>
        <v>5.8551000000000002</v>
      </c>
      <c r="DI90">
        <f>AB90</f>
        <v>7.51</v>
      </c>
      <c r="DJ90">
        <f>EtalonRes!Z88</f>
        <v>7.51</v>
      </c>
      <c r="DK90">
        <f>Source!BB77</f>
        <v>1</v>
      </c>
      <c r="DL90" t="s">
        <v>6</v>
      </c>
      <c r="DM90">
        <v>0</v>
      </c>
      <c r="DN90" t="s">
        <v>6</v>
      </c>
      <c r="DO90">
        <v>0</v>
      </c>
      <c r="GQ90">
        <v>-1</v>
      </c>
      <c r="GR90">
        <v>-1</v>
      </c>
    </row>
    <row r="91" spans="1:200" x14ac:dyDescent="0.2">
      <c r="A91">
        <f>ROW(Source!A77)</f>
        <v>77</v>
      </c>
      <c r="B91">
        <v>86295183</v>
      </c>
      <c r="C91">
        <v>86295588</v>
      </c>
      <c r="D91">
        <v>27441327</v>
      </c>
      <c r="E91">
        <v>1</v>
      </c>
      <c r="F91">
        <v>1</v>
      </c>
      <c r="G91">
        <v>1</v>
      </c>
      <c r="H91">
        <v>2</v>
      </c>
      <c r="I91" t="s">
        <v>936</v>
      </c>
      <c r="J91" t="s">
        <v>937</v>
      </c>
      <c r="K91" t="s">
        <v>938</v>
      </c>
      <c r="L91">
        <v>1368</v>
      </c>
      <c r="N91">
        <v>1011</v>
      </c>
      <c r="O91" t="s">
        <v>927</v>
      </c>
      <c r="P91" t="s">
        <v>927</v>
      </c>
      <c r="Q91">
        <v>1</v>
      </c>
      <c r="W91">
        <v>0</v>
      </c>
      <c r="X91">
        <v>-1583389094</v>
      </c>
      <c r="Y91">
        <f t="shared" si="15"/>
        <v>2.21</v>
      </c>
      <c r="AA91">
        <v>0</v>
      </c>
      <c r="AB91">
        <v>93.37</v>
      </c>
      <c r="AC91">
        <v>11.69</v>
      </c>
      <c r="AD91">
        <v>0</v>
      </c>
      <c r="AE91">
        <v>0</v>
      </c>
      <c r="AF91">
        <v>93.37</v>
      </c>
      <c r="AG91">
        <v>11.69</v>
      </c>
      <c r="AH91">
        <v>0</v>
      </c>
      <c r="AI91">
        <v>1</v>
      </c>
      <c r="AJ91">
        <v>1</v>
      </c>
      <c r="AK91">
        <v>1</v>
      </c>
      <c r="AL91">
        <v>1</v>
      </c>
      <c r="AM91">
        <v>-2</v>
      </c>
      <c r="AN91">
        <v>0</v>
      </c>
      <c r="AO91">
        <v>1</v>
      </c>
      <c r="AP91">
        <v>0</v>
      </c>
      <c r="AQ91">
        <v>0</v>
      </c>
      <c r="AR91">
        <v>0</v>
      </c>
      <c r="AS91" t="s">
        <v>6</v>
      </c>
      <c r="AT91">
        <v>2.21</v>
      </c>
      <c r="AU91" t="s">
        <v>6</v>
      </c>
      <c r="AV91">
        <v>0</v>
      </c>
      <c r="AW91">
        <v>2</v>
      </c>
      <c r="AX91">
        <v>86295604</v>
      </c>
      <c r="AY91">
        <v>1</v>
      </c>
      <c r="AZ91">
        <v>0</v>
      </c>
      <c r="BA91">
        <v>89</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CV91">
        <v>0</v>
      </c>
      <c r="CW91">
        <f>ROUND(Y91*Source!I77*DO91,9)</f>
        <v>0</v>
      </c>
      <c r="CX91">
        <f>ROUND(Y91*Source!I77,9)</f>
        <v>2.2309950000000001</v>
      </c>
      <c r="CY91">
        <f>AB91</f>
        <v>93.37</v>
      </c>
      <c r="CZ91">
        <f>AF91</f>
        <v>93.37</v>
      </c>
      <c r="DA91">
        <f>AJ91</f>
        <v>1</v>
      </c>
      <c r="DB91">
        <f t="shared" si="16"/>
        <v>206.35</v>
      </c>
      <c r="DC91">
        <f t="shared" si="17"/>
        <v>25.83</v>
      </c>
      <c r="DD91" t="s">
        <v>6</v>
      </c>
      <c r="DE91" t="s">
        <v>6</v>
      </c>
      <c r="DF91">
        <f t="shared" si="19"/>
        <v>0</v>
      </c>
      <c r="DG91">
        <f t="shared" si="18"/>
        <v>207</v>
      </c>
      <c r="DH91">
        <f>Source!I77*SmtRes!Y91</f>
        <v>2.2309950000000001</v>
      </c>
      <c r="DI91">
        <f>AB91</f>
        <v>93.37</v>
      </c>
      <c r="DJ91">
        <f>EtalonRes!Z89</f>
        <v>93.37</v>
      </c>
      <c r="DK91">
        <f>Source!BB77</f>
        <v>1</v>
      </c>
      <c r="DL91" t="s">
        <v>6</v>
      </c>
      <c r="DM91">
        <v>0</v>
      </c>
      <c r="DN91" t="s">
        <v>6</v>
      </c>
      <c r="DO91">
        <v>0</v>
      </c>
      <c r="GQ91">
        <v>-1</v>
      </c>
      <c r="GR91">
        <v>-1</v>
      </c>
    </row>
    <row r="92" spans="1:200" x14ac:dyDescent="0.2">
      <c r="A92">
        <f>ROW(Source!A77)</f>
        <v>77</v>
      </c>
      <c r="B92">
        <v>86295183</v>
      </c>
      <c r="C92">
        <v>86295588</v>
      </c>
      <c r="D92">
        <v>27373207</v>
      </c>
      <c r="E92">
        <v>1</v>
      </c>
      <c r="F92">
        <v>1</v>
      </c>
      <c r="G92">
        <v>1</v>
      </c>
      <c r="H92">
        <v>3</v>
      </c>
      <c r="I92" t="s">
        <v>135</v>
      </c>
      <c r="J92" t="s">
        <v>137</v>
      </c>
      <c r="K92" t="s">
        <v>136</v>
      </c>
      <c r="L92">
        <v>1348</v>
      </c>
      <c r="N92">
        <v>1009</v>
      </c>
      <c r="O92" t="s">
        <v>63</v>
      </c>
      <c r="P92" t="s">
        <v>63</v>
      </c>
      <c r="Q92">
        <v>1000</v>
      </c>
      <c r="W92">
        <v>0</v>
      </c>
      <c r="X92">
        <v>1478683954</v>
      </c>
      <c r="Y92">
        <f t="shared" si="15"/>
        <v>0.15</v>
      </c>
      <c r="AA92">
        <v>325</v>
      </c>
      <c r="AB92">
        <v>0</v>
      </c>
      <c r="AC92">
        <v>0</v>
      </c>
      <c r="AD92">
        <v>0</v>
      </c>
      <c r="AE92">
        <v>325</v>
      </c>
      <c r="AF92">
        <v>0</v>
      </c>
      <c r="AG92">
        <v>0</v>
      </c>
      <c r="AH92">
        <v>0</v>
      </c>
      <c r="AI92">
        <v>1</v>
      </c>
      <c r="AJ92">
        <v>1</v>
      </c>
      <c r="AK92">
        <v>1</v>
      </c>
      <c r="AL92">
        <v>1</v>
      </c>
      <c r="AM92">
        <v>0</v>
      </c>
      <c r="AN92">
        <v>0</v>
      </c>
      <c r="AO92">
        <v>0</v>
      </c>
      <c r="AP92">
        <v>0</v>
      </c>
      <c r="AQ92">
        <v>0</v>
      </c>
      <c r="AR92">
        <v>0</v>
      </c>
      <c r="AS92" t="s">
        <v>6</v>
      </c>
      <c r="AT92">
        <v>0.15</v>
      </c>
      <c r="AU92" t="s">
        <v>6</v>
      </c>
      <c r="AV92">
        <v>0</v>
      </c>
      <c r="AW92">
        <v>2</v>
      </c>
      <c r="AX92">
        <v>86295605</v>
      </c>
      <c r="AY92">
        <v>1</v>
      </c>
      <c r="AZ92">
        <v>0</v>
      </c>
      <c r="BA92">
        <v>90</v>
      </c>
      <c r="BB92">
        <v>3</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CV92">
        <v>0</v>
      </c>
      <c r="CW92">
        <v>0</v>
      </c>
      <c r="CX92">
        <f>ROUND(Y92*Source!I77,9)</f>
        <v>0.151425</v>
      </c>
      <c r="CY92">
        <f t="shared" ref="CY92:CY97" si="20">AA92</f>
        <v>325</v>
      </c>
      <c r="CZ92">
        <f t="shared" ref="CZ92:CZ97" si="21">AE92</f>
        <v>325</v>
      </c>
      <c r="DA92">
        <f t="shared" ref="DA92:DA97" si="22">AI92</f>
        <v>1</v>
      </c>
      <c r="DB92">
        <f t="shared" si="16"/>
        <v>48.75</v>
      </c>
      <c r="DC92">
        <f t="shared" si="17"/>
        <v>0</v>
      </c>
      <c r="DD92" t="s">
        <v>6</v>
      </c>
      <c r="DE92" t="s">
        <v>6</v>
      </c>
      <c r="DF92">
        <f t="shared" si="19"/>
        <v>49</v>
      </c>
      <c r="DG92">
        <f t="shared" si="18"/>
        <v>0</v>
      </c>
      <c r="DH92">
        <f>Source!I77*SmtRes!Y92</f>
        <v>0.151425</v>
      </c>
      <c r="DI92">
        <f t="shared" ref="DI92:DI97" si="23">AA92</f>
        <v>325</v>
      </c>
      <c r="DJ92">
        <f>EtalonRes!Y90</f>
        <v>325</v>
      </c>
      <c r="DK92">
        <f>Source!BC77</f>
        <v>1</v>
      </c>
      <c r="DL92" t="s">
        <v>6</v>
      </c>
      <c r="DM92">
        <v>0</v>
      </c>
      <c r="DN92" t="s">
        <v>6</v>
      </c>
      <c r="DO92">
        <v>0</v>
      </c>
      <c r="GP92">
        <v>1</v>
      </c>
      <c r="GQ92">
        <v>-1</v>
      </c>
      <c r="GR92">
        <v>-1</v>
      </c>
    </row>
    <row r="93" spans="1:200" x14ac:dyDescent="0.2">
      <c r="A93">
        <f>ROW(Source!A77)</f>
        <v>77</v>
      </c>
      <c r="B93">
        <v>86295183</v>
      </c>
      <c r="C93">
        <v>86295588</v>
      </c>
      <c r="D93">
        <v>27378258</v>
      </c>
      <c r="E93">
        <v>1</v>
      </c>
      <c r="F93">
        <v>1</v>
      </c>
      <c r="G93">
        <v>1</v>
      </c>
      <c r="H93">
        <v>3</v>
      </c>
      <c r="I93" t="s">
        <v>140</v>
      </c>
      <c r="J93" t="s">
        <v>142</v>
      </c>
      <c r="K93" t="s">
        <v>141</v>
      </c>
      <c r="L93">
        <v>1348</v>
      </c>
      <c r="N93">
        <v>1009</v>
      </c>
      <c r="O93" t="s">
        <v>63</v>
      </c>
      <c r="P93" t="s">
        <v>63</v>
      </c>
      <c r="Q93">
        <v>1000</v>
      </c>
      <c r="W93">
        <v>0</v>
      </c>
      <c r="X93">
        <v>149258535</v>
      </c>
      <c r="Y93">
        <f t="shared" si="15"/>
        <v>0.02</v>
      </c>
      <c r="AA93">
        <v>9480</v>
      </c>
      <c r="AB93">
        <v>0</v>
      </c>
      <c r="AC93">
        <v>0</v>
      </c>
      <c r="AD93">
        <v>0</v>
      </c>
      <c r="AE93">
        <v>9480</v>
      </c>
      <c r="AF93">
        <v>0</v>
      </c>
      <c r="AG93">
        <v>0</v>
      </c>
      <c r="AH93">
        <v>0</v>
      </c>
      <c r="AI93">
        <v>1</v>
      </c>
      <c r="AJ93">
        <v>1</v>
      </c>
      <c r="AK93">
        <v>1</v>
      </c>
      <c r="AL93">
        <v>1</v>
      </c>
      <c r="AM93">
        <v>0</v>
      </c>
      <c r="AN93">
        <v>0</v>
      </c>
      <c r="AO93">
        <v>0</v>
      </c>
      <c r="AP93">
        <v>1</v>
      </c>
      <c r="AQ93">
        <v>0</v>
      </c>
      <c r="AR93">
        <v>0</v>
      </c>
      <c r="AS93" t="s">
        <v>6</v>
      </c>
      <c r="AT93">
        <v>0.02</v>
      </c>
      <c r="AU93" t="s">
        <v>6</v>
      </c>
      <c r="AV93">
        <v>0</v>
      </c>
      <c r="AW93">
        <v>2</v>
      </c>
      <c r="AX93">
        <v>86295606</v>
      </c>
      <c r="AY93">
        <v>1</v>
      </c>
      <c r="AZ93">
        <v>0</v>
      </c>
      <c r="BA93">
        <v>91</v>
      </c>
      <c r="BB93">
        <v>3</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CV93">
        <v>0</v>
      </c>
      <c r="CW93">
        <v>0</v>
      </c>
      <c r="CX93">
        <f>ROUND(Y93*Source!I77,9)</f>
        <v>2.019E-2</v>
      </c>
      <c r="CY93">
        <f t="shared" si="20"/>
        <v>9480</v>
      </c>
      <c r="CZ93">
        <f t="shared" si="21"/>
        <v>9480</v>
      </c>
      <c r="DA93">
        <f t="shared" si="22"/>
        <v>1</v>
      </c>
      <c r="DB93">
        <f t="shared" si="16"/>
        <v>189.6</v>
      </c>
      <c r="DC93">
        <f t="shared" si="17"/>
        <v>0</v>
      </c>
      <c r="DD93" t="s">
        <v>6</v>
      </c>
      <c r="DE93" t="s">
        <v>6</v>
      </c>
      <c r="DF93">
        <f t="shared" si="19"/>
        <v>191</v>
      </c>
      <c r="DG93">
        <f t="shared" si="18"/>
        <v>0</v>
      </c>
      <c r="DH93">
        <f>Source!I77*SmtRes!Y93</f>
        <v>2.0190000000000003E-2</v>
      </c>
      <c r="DI93">
        <f t="shared" si="23"/>
        <v>9480</v>
      </c>
      <c r="DJ93">
        <f>EtalonRes!Y91</f>
        <v>9480</v>
      </c>
      <c r="DK93">
        <f>Source!BC77</f>
        <v>1</v>
      </c>
      <c r="DL93" t="s">
        <v>6</v>
      </c>
      <c r="DM93">
        <v>0</v>
      </c>
      <c r="DN93" t="s">
        <v>6</v>
      </c>
      <c r="DO93">
        <v>0</v>
      </c>
      <c r="GP93">
        <v>1</v>
      </c>
      <c r="GQ93">
        <v>-1</v>
      </c>
      <c r="GR93">
        <v>-1</v>
      </c>
    </row>
    <row r="94" spans="1:200" x14ac:dyDescent="0.2">
      <c r="A94">
        <f>ROW(Source!A77)</f>
        <v>77</v>
      </c>
      <c r="B94">
        <v>86295183</v>
      </c>
      <c r="C94">
        <v>86295588</v>
      </c>
      <c r="D94">
        <v>27378445</v>
      </c>
      <c r="E94">
        <v>1</v>
      </c>
      <c r="F94">
        <v>1</v>
      </c>
      <c r="G94">
        <v>1</v>
      </c>
      <c r="H94">
        <v>3</v>
      </c>
      <c r="I94" t="s">
        <v>154</v>
      </c>
      <c r="J94" t="s">
        <v>156</v>
      </c>
      <c r="K94" t="s">
        <v>155</v>
      </c>
      <c r="L94">
        <v>1354</v>
      </c>
      <c r="N94">
        <v>1010</v>
      </c>
      <c r="O94" t="s">
        <v>43</v>
      </c>
      <c r="P94" t="s">
        <v>43</v>
      </c>
      <c r="Q94">
        <v>1</v>
      </c>
      <c r="W94">
        <v>0</v>
      </c>
      <c r="X94">
        <v>2089729805</v>
      </c>
      <c r="Y94">
        <f t="shared" si="15"/>
        <v>594.35364000000004</v>
      </c>
      <c r="AA94">
        <v>1.02</v>
      </c>
      <c r="AB94">
        <v>0</v>
      </c>
      <c r="AC94">
        <v>0</v>
      </c>
      <c r="AD94">
        <v>0</v>
      </c>
      <c r="AE94">
        <v>1.02</v>
      </c>
      <c r="AF94">
        <v>0</v>
      </c>
      <c r="AG94">
        <v>0</v>
      </c>
      <c r="AH94">
        <v>0</v>
      </c>
      <c r="AI94">
        <v>1</v>
      </c>
      <c r="AJ94">
        <v>1</v>
      </c>
      <c r="AK94">
        <v>1</v>
      </c>
      <c r="AL94">
        <v>1</v>
      </c>
      <c r="AM94">
        <v>0</v>
      </c>
      <c r="AN94">
        <v>0</v>
      </c>
      <c r="AO94">
        <v>0</v>
      </c>
      <c r="AP94">
        <v>1</v>
      </c>
      <c r="AQ94">
        <v>0</v>
      </c>
      <c r="AR94">
        <v>0</v>
      </c>
      <c r="AS94" t="s">
        <v>6</v>
      </c>
      <c r="AT94">
        <v>594.35364000000004</v>
      </c>
      <c r="AU94" t="s">
        <v>6</v>
      </c>
      <c r="AV94">
        <v>0</v>
      </c>
      <c r="AW94">
        <v>1</v>
      </c>
      <c r="AX94">
        <v>-1</v>
      </c>
      <c r="AY94">
        <v>0</v>
      </c>
      <c r="AZ94">
        <v>0</v>
      </c>
      <c r="BA94" t="s">
        <v>6</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CV94">
        <v>0</v>
      </c>
      <c r="CW94">
        <v>0</v>
      </c>
      <c r="CX94">
        <f>ROUND(Y94*Source!I77,9)</f>
        <v>599.99999958000001</v>
      </c>
      <c r="CY94">
        <f t="shared" si="20"/>
        <v>1.02</v>
      </c>
      <c r="CZ94">
        <f t="shared" si="21"/>
        <v>1.02</v>
      </c>
      <c r="DA94">
        <f t="shared" si="22"/>
        <v>1</v>
      </c>
      <c r="DB94">
        <f t="shared" si="16"/>
        <v>606.24</v>
      </c>
      <c r="DC94">
        <f t="shared" si="17"/>
        <v>0</v>
      </c>
      <c r="DD94" t="s">
        <v>6</v>
      </c>
      <c r="DE94" t="s">
        <v>6</v>
      </c>
      <c r="DF94">
        <f t="shared" si="19"/>
        <v>600</v>
      </c>
      <c r="DG94">
        <f t="shared" si="18"/>
        <v>0</v>
      </c>
      <c r="DH94">
        <f>Source!I77*SmtRes!Y94</f>
        <v>599.99999958000012</v>
      </c>
      <c r="DI94">
        <f t="shared" si="23"/>
        <v>1.02</v>
      </c>
      <c r="DJ94">
        <f t="shared" ref="DJ94:DJ97" si="24">DF94</f>
        <v>600</v>
      </c>
      <c r="DK94">
        <f>Source!BC77</f>
        <v>1</v>
      </c>
      <c r="DL94" t="s">
        <v>6</v>
      </c>
      <c r="DM94">
        <v>0</v>
      </c>
      <c r="DN94" t="s">
        <v>6</v>
      </c>
      <c r="DO94">
        <v>0</v>
      </c>
      <c r="GP94">
        <v>1</v>
      </c>
      <c r="GQ94">
        <v>-1</v>
      </c>
      <c r="GR94">
        <v>-1</v>
      </c>
    </row>
    <row r="95" spans="1:200" x14ac:dyDescent="0.2">
      <c r="A95">
        <f>ROW(Source!A77)</f>
        <v>77</v>
      </c>
      <c r="B95">
        <v>86295183</v>
      </c>
      <c r="C95">
        <v>86295588</v>
      </c>
      <c r="D95">
        <v>27416566</v>
      </c>
      <c r="E95">
        <v>1</v>
      </c>
      <c r="F95">
        <v>1</v>
      </c>
      <c r="G95">
        <v>1</v>
      </c>
      <c r="H95">
        <v>3</v>
      </c>
      <c r="I95" t="s">
        <v>159</v>
      </c>
      <c r="J95" t="s">
        <v>161</v>
      </c>
      <c r="K95" t="s">
        <v>160</v>
      </c>
      <c r="L95">
        <v>1339</v>
      </c>
      <c r="N95">
        <v>1007</v>
      </c>
      <c r="O95" t="s">
        <v>32</v>
      </c>
      <c r="P95" t="s">
        <v>32</v>
      </c>
      <c r="Q95">
        <v>1</v>
      </c>
      <c r="W95">
        <v>0</v>
      </c>
      <c r="X95">
        <v>-50505369</v>
      </c>
      <c r="Y95">
        <f t="shared" si="15"/>
        <v>0.1</v>
      </c>
      <c r="AA95">
        <v>7.14</v>
      </c>
      <c r="AB95">
        <v>0</v>
      </c>
      <c r="AC95">
        <v>0</v>
      </c>
      <c r="AD95">
        <v>0</v>
      </c>
      <c r="AE95">
        <v>7.14</v>
      </c>
      <c r="AF95">
        <v>0</v>
      </c>
      <c r="AG95">
        <v>0</v>
      </c>
      <c r="AH95">
        <v>0</v>
      </c>
      <c r="AI95">
        <v>1</v>
      </c>
      <c r="AJ95">
        <v>1</v>
      </c>
      <c r="AK95">
        <v>1</v>
      </c>
      <c r="AL95">
        <v>1</v>
      </c>
      <c r="AM95">
        <v>0</v>
      </c>
      <c r="AN95">
        <v>0</v>
      </c>
      <c r="AO95">
        <v>0</v>
      </c>
      <c r="AP95">
        <v>1</v>
      </c>
      <c r="AQ95">
        <v>0</v>
      </c>
      <c r="AR95">
        <v>0</v>
      </c>
      <c r="AS95" t="s">
        <v>6</v>
      </c>
      <c r="AT95">
        <v>0.1</v>
      </c>
      <c r="AU95" t="s">
        <v>6</v>
      </c>
      <c r="AV95">
        <v>0</v>
      </c>
      <c r="AW95">
        <v>2</v>
      </c>
      <c r="AX95">
        <v>86295608</v>
      </c>
      <c r="AY95">
        <v>1</v>
      </c>
      <c r="AZ95">
        <v>0</v>
      </c>
      <c r="BA95">
        <v>93</v>
      </c>
      <c r="BB95">
        <v>3</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CV95">
        <v>0</v>
      </c>
      <c r="CW95">
        <v>0</v>
      </c>
      <c r="CX95">
        <f>ROUND(Y95*Source!I77,9)</f>
        <v>0.10095</v>
      </c>
      <c r="CY95">
        <f t="shared" si="20"/>
        <v>7.14</v>
      </c>
      <c r="CZ95">
        <f t="shared" si="21"/>
        <v>7.14</v>
      </c>
      <c r="DA95">
        <f t="shared" si="22"/>
        <v>1</v>
      </c>
      <c r="DB95">
        <f t="shared" si="16"/>
        <v>0.71</v>
      </c>
      <c r="DC95">
        <f t="shared" si="17"/>
        <v>0</v>
      </c>
      <c r="DD95" t="s">
        <v>6</v>
      </c>
      <c r="DE95" t="s">
        <v>6</v>
      </c>
      <c r="DF95">
        <f t="shared" si="19"/>
        <v>1</v>
      </c>
      <c r="DG95">
        <f t="shared" si="18"/>
        <v>0</v>
      </c>
      <c r="DH95">
        <f>Source!I77*SmtRes!Y95</f>
        <v>0.10095000000000001</v>
      </c>
      <c r="DI95">
        <f t="shared" si="23"/>
        <v>7.14</v>
      </c>
      <c r="DJ95">
        <f>EtalonRes!Y93</f>
        <v>7.14</v>
      </c>
      <c r="DK95">
        <f>Source!BC77</f>
        <v>1</v>
      </c>
      <c r="DL95" t="s">
        <v>6</v>
      </c>
      <c r="DM95">
        <v>0</v>
      </c>
      <c r="DN95" t="s">
        <v>6</v>
      </c>
      <c r="DO95">
        <v>0</v>
      </c>
      <c r="GP95">
        <v>1</v>
      </c>
      <c r="GQ95">
        <v>-1</v>
      </c>
      <c r="GR95">
        <v>-1</v>
      </c>
    </row>
    <row r="96" spans="1:200" x14ac:dyDescent="0.2">
      <c r="A96">
        <f>ROW(Source!A77)</f>
        <v>77</v>
      </c>
      <c r="B96">
        <v>86295183</v>
      </c>
      <c r="C96">
        <v>86295588</v>
      </c>
      <c r="D96">
        <v>69205364</v>
      </c>
      <c r="E96">
        <v>1</v>
      </c>
      <c r="F96">
        <v>1</v>
      </c>
      <c r="G96">
        <v>1</v>
      </c>
      <c r="H96">
        <v>3</v>
      </c>
      <c r="I96" t="s">
        <v>144</v>
      </c>
      <c r="J96" t="s">
        <v>146</v>
      </c>
      <c r="K96" t="s">
        <v>145</v>
      </c>
      <c r="L96">
        <v>1348</v>
      </c>
      <c r="N96">
        <v>1009</v>
      </c>
      <c r="O96" t="s">
        <v>63</v>
      </c>
      <c r="P96" t="s">
        <v>63</v>
      </c>
      <c r="Q96">
        <v>1000</v>
      </c>
      <c r="W96">
        <v>0</v>
      </c>
      <c r="X96">
        <v>607308520</v>
      </c>
      <c r="Y96">
        <f t="shared" si="15"/>
        <v>1.3506689999999999</v>
      </c>
      <c r="AA96">
        <v>21397.48</v>
      </c>
      <c r="AB96">
        <v>0</v>
      </c>
      <c r="AC96">
        <v>0</v>
      </c>
      <c r="AD96">
        <v>0</v>
      </c>
      <c r="AE96">
        <v>21397.48</v>
      </c>
      <c r="AF96">
        <v>0</v>
      </c>
      <c r="AG96">
        <v>0</v>
      </c>
      <c r="AH96">
        <v>0</v>
      </c>
      <c r="AI96">
        <v>1</v>
      </c>
      <c r="AJ96">
        <v>1</v>
      </c>
      <c r="AK96">
        <v>1</v>
      </c>
      <c r="AL96">
        <v>1</v>
      </c>
      <c r="AM96">
        <v>0</v>
      </c>
      <c r="AN96">
        <v>0</v>
      </c>
      <c r="AO96">
        <v>0</v>
      </c>
      <c r="AP96">
        <v>1</v>
      </c>
      <c r="AQ96">
        <v>0</v>
      </c>
      <c r="AR96">
        <v>0</v>
      </c>
      <c r="AS96" t="s">
        <v>6</v>
      </c>
      <c r="AT96">
        <v>1.3506689999999999</v>
      </c>
      <c r="AU96" t="s">
        <v>6</v>
      </c>
      <c r="AV96">
        <v>0</v>
      </c>
      <c r="AW96">
        <v>1</v>
      </c>
      <c r="AX96">
        <v>-1</v>
      </c>
      <c r="AY96">
        <v>0</v>
      </c>
      <c r="AZ96">
        <v>0</v>
      </c>
      <c r="BA96" t="s">
        <v>6</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CV96">
        <v>0</v>
      </c>
      <c r="CW96">
        <v>0</v>
      </c>
      <c r="CX96">
        <f>ROUND(Y96*Source!I77,9)</f>
        <v>1.3635003560000001</v>
      </c>
      <c r="CY96">
        <f t="shared" si="20"/>
        <v>21397.48</v>
      </c>
      <c r="CZ96">
        <f t="shared" si="21"/>
        <v>21397.48</v>
      </c>
      <c r="DA96">
        <f t="shared" si="22"/>
        <v>1</v>
      </c>
      <c r="DB96">
        <f t="shared" si="16"/>
        <v>28900.91</v>
      </c>
      <c r="DC96">
        <f t="shared" si="17"/>
        <v>0</v>
      </c>
      <c r="DD96" t="s">
        <v>6</v>
      </c>
      <c r="DE96" t="s">
        <v>6</v>
      </c>
      <c r="DF96">
        <f t="shared" si="19"/>
        <v>29175</v>
      </c>
      <c r="DG96">
        <f t="shared" si="18"/>
        <v>0</v>
      </c>
      <c r="DH96">
        <f>Source!I77*SmtRes!Y96</f>
        <v>1.3635003555</v>
      </c>
      <c r="DI96">
        <f t="shared" si="23"/>
        <v>21397.48</v>
      </c>
      <c r="DJ96">
        <f t="shared" si="24"/>
        <v>29175</v>
      </c>
      <c r="DK96">
        <f>Source!BC77</f>
        <v>1</v>
      </c>
      <c r="DL96" t="s">
        <v>6</v>
      </c>
      <c r="DM96">
        <v>0</v>
      </c>
      <c r="DN96" t="s">
        <v>6</v>
      </c>
      <c r="DO96">
        <v>0</v>
      </c>
      <c r="GP96">
        <v>1</v>
      </c>
      <c r="GQ96">
        <v>-1</v>
      </c>
      <c r="GR96">
        <v>-1</v>
      </c>
    </row>
    <row r="97" spans="1:200" x14ac:dyDescent="0.2">
      <c r="A97">
        <f>ROW(Source!A77)</f>
        <v>77</v>
      </c>
      <c r="B97">
        <v>86295183</v>
      </c>
      <c r="C97">
        <v>86295588</v>
      </c>
      <c r="D97">
        <v>69204959</v>
      </c>
      <c r="E97">
        <v>1</v>
      </c>
      <c r="F97">
        <v>1</v>
      </c>
      <c r="G97">
        <v>1</v>
      </c>
      <c r="H97">
        <v>3</v>
      </c>
      <c r="I97" t="s">
        <v>149</v>
      </c>
      <c r="J97" t="s">
        <v>151</v>
      </c>
      <c r="K97" t="s">
        <v>150</v>
      </c>
      <c r="L97">
        <v>1348</v>
      </c>
      <c r="N97">
        <v>1009</v>
      </c>
      <c r="O97" t="s">
        <v>63</v>
      </c>
      <c r="P97" t="s">
        <v>63</v>
      </c>
      <c r="Q97">
        <v>1000</v>
      </c>
      <c r="W97">
        <v>0</v>
      </c>
      <c r="X97">
        <v>-1245446461</v>
      </c>
      <c r="Y97">
        <f t="shared" si="15"/>
        <v>3.2689000000000003E-2</v>
      </c>
      <c r="AA97">
        <v>19650.669999999998</v>
      </c>
      <c r="AB97">
        <v>0</v>
      </c>
      <c r="AC97">
        <v>0</v>
      </c>
      <c r="AD97">
        <v>0</v>
      </c>
      <c r="AE97">
        <v>19650.669999999998</v>
      </c>
      <c r="AF97">
        <v>0</v>
      </c>
      <c r="AG97">
        <v>0</v>
      </c>
      <c r="AH97">
        <v>0</v>
      </c>
      <c r="AI97">
        <v>1</v>
      </c>
      <c r="AJ97">
        <v>1</v>
      </c>
      <c r="AK97">
        <v>1</v>
      </c>
      <c r="AL97">
        <v>1</v>
      </c>
      <c r="AM97">
        <v>0</v>
      </c>
      <c r="AN97">
        <v>0</v>
      </c>
      <c r="AO97">
        <v>0</v>
      </c>
      <c r="AP97">
        <v>1</v>
      </c>
      <c r="AQ97">
        <v>0</v>
      </c>
      <c r="AR97">
        <v>0</v>
      </c>
      <c r="AS97" t="s">
        <v>6</v>
      </c>
      <c r="AT97">
        <v>3.2689000000000003E-2</v>
      </c>
      <c r="AU97" t="s">
        <v>6</v>
      </c>
      <c r="AV97">
        <v>0</v>
      </c>
      <c r="AW97">
        <v>1</v>
      </c>
      <c r="AX97">
        <v>-1</v>
      </c>
      <c r="AY97">
        <v>0</v>
      </c>
      <c r="AZ97">
        <v>0</v>
      </c>
      <c r="BA97" t="s">
        <v>6</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CV97">
        <v>0</v>
      </c>
      <c r="CW97">
        <v>0</v>
      </c>
      <c r="CX97">
        <f>ROUND(Y97*Source!I77,9)</f>
        <v>3.2999545999999998E-2</v>
      </c>
      <c r="CY97">
        <f t="shared" si="20"/>
        <v>19650.669999999998</v>
      </c>
      <c r="CZ97">
        <f t="shared" si="21"/>
        <v>19650.669999999998</v>
      </c>
      <c r="DA97">
        <f t="shared" si="22"/>
        <v>1</v>
      </c>
      <c r="DB97">
        <f t="shared" si="16"/>
        <v>642.36</v>
      </c>
      <c r="DC97">
        <f t="shared" si="17"/>
        <v>0</v>
      </c>
      <c r="DD97" t="s">
        <v>6</v>
      </c>
      <c r="DE97" t="s">
        <v>6</v>
      </c>
      <c r="DF97">
        <f t="shared" si="19"/>
        <v>648</v>
      </c>
      <c r="DG97">
        <f t="shared" si="18"/>
        <v>0</v>
      </c>
      <c r="DH97">
        <f>Source!I77*SmtRes!Y97</f>
        <v>3.2999545500000005E-2</v>
      </c>
      <c r="DI97">
        <f t="shared" si="23"/>
        <v>19650.669999999998</v>
      </c>
      <c r="DJ97">
        <f t="shared" si="24"/>
        <v>648</v>
      </c>
      <c r="DK97">
        <f>Source!BC77</f>
        <v>1</v>
      </c>
      <c r="DL97" t="s">
        <v>6</v>
      </c>
      <c r="DM97">
        <v>0</v>
      </c>
      <c r="DN97" t="s">
        <v>6</v>
      </c>
      <c r="DO97">
        <v>0</v>
      </c>
      <c r="GP97">
        <v>1</v>
      </c>
      <c r="GQ97">
        <v>-1</v>
      </c>
      <c r="GR97">
        <v>-1</v>
      </c>
    </row>
    <row r="98" spans="1:200" x14ac:dyDescent="0.2">
      <c r="A98">
        <f>ROW(Source!A78)</f>
        <v>78</v>
      </c>
      <c r="B98">
        <v>86295184</v>
      </c>
      <c r="C98">
        <v>86295588</v>
      </c>
      <c r="D98">
        <v>27493087</v>
      </c>
      <c r="E98">
        <v>1</v>
      </c>
      <c r="F98">
        <v>1</v>
      </c>
      <c r="G98">
        <v>1</v>
      </c>
      <c r="H98">
        <v>1</v>
      </c>
      <c r="I98" t="s">
        <v>928</v>
      </c>
      <c r="J98" t="s">
        <v>6</v>
      </c>
      <c r="K98" t="s">
        <v>929</v>
      </c>
      <c r="L98">
        <v>1369</v>
      </c>
      <c r="N98">
        <v>1013</v>
      </c>
      <c r="O98" t="s">
        <v>921</v>
      </c>
      <c r="P98" t="s">
        <v>921</v>
      </c>
      <c r="Q98">
        <v>1</v>
      </c>
      <c r="W98">
        <v>0</v>
      </c>
      <c r="X98">
        <v>800791658</v>
      </c>
      <c r="Y98">
        <f t="shared" si="15"/>
        <v>45.65</v>
      </c>
      <c r="AA98">
        <v>0</v>
      </c>
      <c r="AB98">
        <v>0</v>
      </c>
      <c r="AC98">
        <v>0</v>
      </c>
      <c r="AD98">
        <v>242.69</v>
      </c>
      <c r="AE98">
        <v>0</v>
      </c>
      <c r="AF98">
        <v>0</v>
      </c>
      <c r="AG98">
        <v>0</v>
      </c>
      <c r="AH98">
        <v>9.48</v>
      </c>
      <c r="AI98">
        <v>1</v>
      </c>
      <c r="AJ98">
        <v>1</v>
      </c>
      <c r="AK98">
        <v>1</v>
      </c>
      <c r="AL98">
        <v>25.6</v>
      </c>
      <c r="AM98">
        <v>5</v>
      </c>
      <c r="AN98">
        <v>0</v>
      </c>
      <c r="AO98">
        <v>1</v>
      </c>
      <c r="AP98">
        <v>0</v>
      </c>
      <c r="AQ98">
        <v>0</v>
      </c>
      <c r="AR98">
        <v>0</v>
      </c>
      <c r="AS98" t="s">
        <v>6</v>
      </c>
      <c r="AT98">
        <v>45.65</v>
      </c>
      <c r="AU98" t="s">
        <v>6</v>
      </c>
      <c r="AV98">
        <v>1</v>
      </c>
      <c r="AW98">
        <v>2</v>
      </c>
      <c r="AX98">
        <v>86295600</v>
      </c>
      <c r="AY98">
        <v>1</v>
      </c>
      <c r="AZ98">
        <v>0</v>
      </c>
      <c r="BA98">
        <v>94</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CU98">
        <f>ROUND(AT98*Source!I78*AH98*AL98,0)</f>
        <v>11184</v>
      </c>
      <c r="CV98">
        <f>ROUND(Y98*Source!I78,9)</f>
        <v>46.083674999999999</v>
      </c>
      <c r="CW98">
        <v>0</v>
      </c>
      <c r="CX98">
        <f>ROUND(Y98*Source!I78,9)</f>
        <v>46.083674999999999</v>
      </c>
      <c r="CY98">
        <f>AD98</f>
        <v>242.69</v>
      </c>
      <c r="CZ98">
        <f>AH98</f>
        <v>9.48</v>
      </c>
      <c r="DA98">
        <f>AL98</f>
        <v>25.6</v>
      </c>
      <c r="DB98">
        <f t="shared" si="16"/>
        <v>432.76</v>
      </c>
      <c r="DC98">
        <f t="shared" si="17"/>
        <v>0</v>
      </c>
      <c r="DD98" t="s">
        <v>6</v>
      </c>
      <c r="DE98" t="s">
        <v>6</v>
      </c>
      <c r="DF98">
        <f t="shared" si="19"/>
        <v>0</v>
      </c>
      <c r="DG98">
        <f t="shared" si="18"/>
        <v>0</v>
      </c>
      <c r="DH98">
        <f>Source!I78*SmtRes!Y98</f>
        <v>46.083674999999999</v>
      </c>
      <c r="DI98">
        <f>AD98</f>
        <v>242.69</v>
      </c>
      <c r="DJ98">
        <f>EtalonRes!AB94</f>
        <v>9.48</v>
      </c>
      <c r="DK98">
        <f>Source!BA78</f>
        <v>25.6</v>
      </c>
      <c r="DL98" t="s">
        <v>6</v>
      </c>
      <c r="DM98">
        <v>0</v>
      </c>
      <c r="DN98" t="s">
        <v>6</v>
      </c>
      <c r="DO98">
        <v>0</v>
      </c>
      <c r="GQ98">
        <v>-1</v>
      </c>
      <c r="GR98">
        <v>-1</v>
      </c>
    </row>
    <row r="99" spans="1:200" x14ac:dyDescent="0.2">
      <c r="A99">
        <f>ROW(Source!A78)</f>
        <v>78</v>
      </c>
      <c r="B99">
        <v>86295184</v>
      </c>
      <c r="C99">
        <v>86295588</v>
      </c>
      <c r="D99">
        <v>121548</v>
      </c>
      <c r="E99">
        <v>1</v>
      </c>
      <c r="F99">
        <v>1</v>
      </c>
      <c r="G99">
        <v>1</v>
      </c>
      <c r="H99">
        <v>1</v>
      </c>
      <c r="I99" t="s">
        <v>39</v>
      </c>
      <c r="J99" t="s">
        <v>6</v>
      </c>
      <c r="K99" t="s">
        <v>922</v>
      </c>
      <c r="L99">
        <v>608254</v>
      </c>
      <c r="N99">
        <v>1013</v>
      </c>
      <c r="O99" t="s">
        <v>923</v>
      </c>
      <c r="P99" t="s">
        <v>923</v>
      </c>
      <c r="Q99">
        <v>1</v>
      </c>
      <c r="W99">
        <v>0</v>
      </c>
      <c r="X99">
        <v>-185737400</v>
      </c>
      <c r="Y99">
        <f t="shared" si="15"/>
        <v>0.38</v>
      </c>
      <c r="AA99">
        <v>0</v>
      </c>
      <c r="AB99">
        <v>0</v>
      </c>
      <c r="AC99">
        <v>0</v>
      </c>
      <c r="AD99">
        <v>0</v>
      </c>
      <c r="AE99">
        <v>0</v>
      </c>
      <c r="AF99">
        <v>0</v>
      </c>
      <c r="AG99">
        <v>0</v>
      </c>
      <c r="AH99">
        <v>0</v>
      </c>
      <c r="AI99">
        <v>1</v>
      </c>
      <c r="AJ99">
        <v>1</v>
      </c>
      <c r="AK99">
        <v>19.8</v>
      </c>
      <c r="AL99">
        <v>1</v>
      </c>
      <c r="AM99">
        <v>5</v>
      </c>
      <c r="AN99">
        <v>0</v>
      </c>
      <c r="AO99">
        <v>1</v>
      </c>
      <c r="AP99">
        <v>0</v>
      </c>
      <c r="AQ99">
        <v>0</v>
      </c>
      <c r="AR99">
        <v>0</v>
      </c>
      <c r="AS99" t="s">
        <v>6</v>
      </c>
      <c r="AT99">
        <v>0.38</v>
      </c>
      <c r="AU99" t="s">
        <v>6</v>
      </c>
      <c r="AV99">
        <v>2</v>
      </c>
      <c r="AW99">
        <v>2</v>
      </c>
      <c r="AX99">
        <v>86295601</v>
      </c>
      <c r="AY99">
        <v>1</v>
      </c>
      <c r="AZ99">
        <v>0</v>
      </c>
      <c r="BA99">
        <v>95</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CV99">
        <v>0</v>
      </c>
      <c r="CW99">
        <v>0</v>
      </c>
      <c r="CX99">
        <f>ROUND(Y99*Source!I78,9)</f>
        <v>0.38361000000000001</v>
      </c>
      <c r="CY99">
        <f>AD99</f>
        <v>0</v>
      </c>
      <c r="CZ99">
        <f>AH99</f>
        <v>0</v>
      </c>
      <c r="DA99">
        <f>AL99</f>
        <v>1</v>
      </c>
      <c r="DB99">
        <f t="shared" si="16"/>
        <v>0</v>
      </c>
      <c r="DC99">
        <f t="shared" si="17"/>
        <v>0</v>
      </c>
      <c r="DD99" t="s">
        <v>6</v>
      </c>
      <c r="DE99" t="s">
        <v>6</v>
      </c>
      <c r="DF99">
        <f t="shared" si="19"/>
        <v>0</v>
      </c>
      <c r="DG99">
        <f t="shared" si="18"/>
        <v>0</v>
      </c>
      <c r="DH99">
        <f>Source!I78*SmtRes!Y99</f>
        <v>0.38361000000000001</v>
      </c>
      <c r="DI99">
        <f>AD99</f>
        <v>0</v>
      </c>
      <c r="DJ99">
        <f>EtalonRes!AB95</f>
        <v>0</v>
      </c>
      <c r="DK99">
        <f>Source!BA78</f>
        <v>25.6</v>
      </c>
      <c r="DL99" t="s">
        <v>6</v>
      </c>
      <c r="DM99">
        <v>0</v>
      </c>
      <c r="DN99" t="s">
        <v>6</v>
      </c>
      <c r="DO99">
        <v>0</v>
      </c>
      <c r="GQ99">
        <v>-1</v>
      </c>
      <c r="GR99">
        <v>-1</v>
      </c>
    </row>
    <row r="100" spans="1:200" x14ac:dyDescent="0.2">
      <c r="A100">
        <f>ROW(Source!A78)</f>
        <v>78</v>
      </c>
      <c r="B100">
        <v>86295184</v>
      </c>
      <c r="C100">
        <v>86295588</v>
      </c>
      <c r="D100">
        <v>27439630</v>
      </c>
      <c r="E100">
        <v>1</v>
      </c>
      <c r="F100">
        <v>1</v>
      </c>
      <c r="G100">
        <v>1</v>
      </c>
      <c r="H100">
        <v>2</v>
      </c>
      <c r="I100" t="s">
        <v>949</v>
      </c>
      <c r="J100" t="s">
        <v>950</v>
      </c>
      <c r="K100" t="s">
        <v>951</v>
      </c>
      <c r="L100">
        <v>1368</v>
      </c>
      <c r="N100">
        <v>1011</v>
      </c>
      <c r="O100" t="s">
        <v>927</v>
      </c>
      <c r="P100" t="s">
        <v>927</v>
      </c>
      <c r="Q100">
        <v>1</v>
      </c>
      <c r="W100">
        <v>0</v>
      </c>
      <c r="X100">
        <v>-72110300</v>
      </c>
      <c r="Y100">
        <f t="shared" si="15"/>
        <v>0.38</v>
      </c>
      <c r="AA100">
        <v>0</v>
      </c>
      <c r="AB100">
        <v>290.81</v>
      </c>
      <c r="AC100">
        <v>269.48</v>
      </c>
      <c r="AD100">
        <v>0</v>
      </c>
      <c r="AE100">
        <v>0</v>
      </c>
      <c r="AF100">
        <v>31.27</v>
      </c>
      <c r="AG100">
        <v>13.61</v>
      </c>
      <c r="AH100">
        <v>0</v>
      </c>
      <c r="AI100">
        <v>1</v>
      </c>
      <c r="AJ100">
        <v>9.3000000000000007</v>
      </c>
      <c r="AK100">
        <v>19.8</v>
      </c>
      <c r="AL100">
        <v>1</v>
      </c>
      <c r="AM100">
        <v>5</v>
      </c>
      <c r="AN100">
        <v>0</v>
      </c>
      <c r="AO100">
        <v>1</v>
      </c>
      <c r="AP100">
        <v>0</v>
      </c>
      <c r="AQ100">
        <v>0</v>
      </c>
      <c r="AR100">
        <v>0</v>
      </c>
      <c r="AS100" t="s">
        <v>6</v>
      </c>
      <c r="AT100">
        <v>0.38</v>
      </c>
      <c r="AU100" t="s">
        <v>6</v>
      </c>
      <c r="AV100">
        <v>0</v>
      </c>
      <c r="AW100">
        <v>2</v>
      </c>
      <c r="AX100">
        <v>86295602</v>
      </c>
      <c r="AY100">
        <v>1</v>
      </c>
      <c r="AZ100">
        <v>0</v>
      </c>
      <c r="BA100">
        <v>96</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CV100">
        <v>0</v>
      </c>
      <c r="CW100">
        <f>ROUND(Y100*Source!I78*DO100,9)</f>
        <v>0</v>
      </c>
      <c r="CX100">
        <f>ROUND(Y100*Source!I78,9)</f>
        <v>0.38361000000000001</v>
      </c>
      <c r="CY100">
        <f>AB100</f>
        <v>290.81</v>
      </c>
      <c r="CZ100">
        <f>AF100</f>
        <v>31.27</v>
      </c>
      <c r="DA100">
        <f>AJ100</f>
        <v>9.3000000000000007</v>
      </c>
      <c r="DB100">
        <f t="shared" si="16"/>
        <v>11.88</v>
      </c>
      <c r="DC100">
        <f t="shared" si="17"/>
        <v>5.17</v>
      </c>
      <c r="DD100" t="s">
        <v>6</v>
      </c>
      <c r="DE100" t="s">
        <v>6</v>
      </c>
      <c r="DF100">
        <f t="shared" si="19"/>
        <v>0</v>
      </c>
      <c r="DG100">
        <f>ROUND(ROUND(AF100*AJ100,0)*CX100,0)</f>
        <v>112</v>
      </c>
      <c r="DH100">
        <f>Source!I78*SmtRes!Y100</f>
        <v>0.38361000000000001</v>
      </c>
      <c r="DI100">
        <f>AB100</f>
        <v>290.81</v>
      </c>
      <c r="DJ100">
        <f>EtalonRes!Z96</f>
        <v>31.27</v>
      </c>
      <c r="DK100">
        <f>Source!BB78</f>
        <v>9.3000000000000007</v>
      </c>
      <c r="DL100" t="s">
        <v>6</v>
      </c>
      <c r="DM100">
        <v>0</v>
      </c>
      <c r="DN100" t="s">
        <v>6</v>
      </c>
      <c r="DO100">
        <v>0</v>
      </c>
      <c r="GQ100">
        <v>-1</v>
      </c>
      <c r="GR100">
        <v>-1</v>
      </c>
    </row>
    <row r="101" spans="1:200" x14ac:dyDescent="0.2">
      <c r="A101">
        <f>ROW(Source!A78)</f>
        <v>78</v>
      </c>
      <c r="B101">
        <v>86295184</v>
      </c>
      <c r="C101">
        <v>86295588</v>
      </c>
      <c r="D101">
        <v>27439703</v>
      </c>
      <c r="E101">
        <v>1</v>
      </c>
      <c r="F101">
        <v>1</v>
      </c>
      <c r="G101">
        <v>1</v>
      </c>
      <c r="H101">
        <v>2</v>
      </c>
      <c r="I101" t="s">
        <v>941</v>
      </c>
      <c r="J101" t="s">
        <v>942</v>
      </c>
      <c r="K101" t="s">
        <v>943</v>
      </c>
      <c r="L101">
        <v>1368</v>
      </c>
      <c r="N101">
        <v>1011</v>
      </c>
      <c r="O101" t="s">
        <v>927</v>
      </c>
      <c r="P101" t="s">
        <v>927</v>
      </c>
      <c r="Q101">
        <v>1</v>
      </c>
      <c r="W101">
        <v>0</v>
      </c>
      <c r="X101">
        <v>2075311453</v>
      </c>
      <c r="Y101">
        <f t="shared" si="15"/>
        <v>5.8</v>
      </c>
      <c r="AA101">
        <v>0</v>
      </c>
      <c r="AB101">
        <v>69.84</v>
      </c>
      <c r="AC101">
        <v>0</v>
      </c>
      <c r="AD101">
        <v>0</v>
      </c>
      <c r="AE101">
        <v>0</v>
      </c>
      <c r="AF101">
        <v>7.51</v>
      </c>
      <c r="AG101">
        <v>0</v>
      </c>
      <c r="AH101">
        <v>0</v>
      </c>
      <c r="AI101">
        <v>1</v>
      </c>
      <c r="AJ101">
        <v>9.3000000000000007</v>
      </c>
      <c r="AK101">
        <v>19.8</v>
      </c>
      <c r="AL101">
        <v>1</v>
      </c>
      <c r="AM101">
        <v>5</v>
      </c>
      <c r="AN101">
        <v>0</v>
      </c>
      <c r="AO101">
        <v>1</v>
      </c>
      <c r="AP101">
        <v>0</v>
      </c>
      <c r="AQ101">
        <v>0</v>
      </c>
      <c r="AR101">
        <v>0</v>
      </c>
      <c r="AS101" t="s">
        <v>6</v>
      </c>
      <c r="AT101">
        <v>5.8</v>
      </c>
      <c r="AU101" t="s">
        <v>6</v>
      </c>
      <c r="AV101">
        <v>0</v>
      </c>
      <c r="AW101">
        <v>2</v>
      </c>
      <c r="AX101">
        <v>86295603</v>
      </c>
      <c r="AY101">
        <v>1</v>
      </c>
      <c r="AZ101">
        <v>0</v>
      </c>
      <c r="BA101">
        <v>97</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CV101">
        <v>0</v>
      </c>
      <c r="CW101">
        <f>ROUND(Y101*Source!I78*DO101,9)</f>
        <v>0</v>
      </c>
      <c r="CX101">
        <f>ROUND(Y101*Source!I78,9)</f>
        <v>5.8551000000000002</v>
      </c>
      <c r="CY101">
        <f>AB101</f>
        <v>69.84</v>
      </c>
      <c r="CZ101">
        <f>AF101</f>
        <v>7.51</v>
      </c>
      <c r="DA101">
        <f>AJ101</f>
        <v>9.3000000000000007</v>
      </c>
      <c r="DB101">
        <f t="shared" si="16"/>
        <v>43.56</v>
      </c>
      <c r="DC101">
        <f t="shared" si="17"/>
        <v>0</v>
      </c>
      <c r="DD101" t="s">
        <v>6</v>
      </c>
      <c r="DE101" t="s">
        <v>6</v>
      </c>
      <c r="DF101">
        <f t="shared" si="19"/>
        <v>0</v>
      </c>
      <c r="DG101">
        <f>ROUND(ROUND(AF101*AJ101,0)*CX101,0)</f>
        <v>410</v>
      </c>
      <c r="DH101">
        <f>Source!I78*SmtRes!Y101</f>
        <v>5.8551000000000002</v>
      </c>
      <c r="DI101">
        <f>AB101</f>
        <v>69.84</v>
      </c>
      <c r="DJ101">
        <f>EtalonRes!Z97</f>
        <v>7.51</v>
      </c>
      <c r="DK101">
        <f>Source!BB78</f>
        <v>9.3000000000000007</v>
      </c>
      <c r="DL101" t="s">
        <v>6</v>
      </c>
      <c r="DM101">
        <v>0</v>
      </c>
      <c r="DN101" t="s">
        <v>6</v>
      </c>
      <c r="DO101">
        <v>0</v>
      </c>
      <c r="GQ101">
        <v>-1</v>
      </c>
      <c r="GR101">
        <v>-1</v>
      </c>
    </row>
    <row r="102" spans="1:200" x14ac:dyDescent="0.2">
      <c r="A102">
        <f>ROW(Source!A78)</f>
        <v>78</v>
      </c>
      <c r="B102">
        <v>86295184</v>
      </c>
      <c r="C102">
        <v>86295588</v>
      </c>
      <c r="D102">
        <v>27441327</v>
      </c>
      <c r="E102">
        <v>1</v>
      </c>
      <c r="F102">
        <v>1</v>
      </c>
      <c r="G102">
        <v>1</v>
      </c>
      <c r="H102">
        <v>2</v>
      </c>
      <c r="I102" t="s">
        <v>936</v>
      </c>
      <c r="J102" t="s">
        <v>937</v>
      </c>
      <c r="K102" t="s">
        <v>938</v>
      </c>
      <c r="L102">
        <v>1368</v>
      </c>
      <c r="N102">
        <v>1011</v>
      </c>
      <c r="O102" t="s">
        <v>927</v>
      </c>
      <c r="P102" t="s">
        <v>927</v>
      </c>
      <c r="Q102">
        <v>1</v>
      </c>
      <c r="W102">
        <v>0</v>
      </c>
      <c r="X102">
        <v>-1583389094</v>
      </c>
      <c r="Y102">
        <f t="shared" si="15"/>
        <v>2.21</v>
      </c>
      <c r="AA102">
        <v>0</v>
      </c>
      <c r="AB102">
        <v>868.34</v>
      </c>
      <c r="AC102">
        <v>231.46</v>
      </c>
      <c r="AD102">
        <v>0</v>
      </c>
      <c r="AE102">
        <v>0</v>
      </c>
      <c r="AF102">
        <v>93.37</v>
      </c>
      <c r="AG102">
        <v>11.69</v>
      </c>
      <c r="AH102">
        <v>0</v>
      </c>
      <c r="AI102">
        <v>1</v>
      </c>
      <c r="AJ102">
        <v>9.3000000000000007</v>
      </c>
      <c r="AK102">
        <v>19.8</v>
      </c>
      <c r="AL102">
        <v>1</v>
      </c>
      <c r="AM102">
        <v>5</v>
      </c>
      <c r="AN102">
        <v>0</v>
      </c>
      <c r="AO102">
        <v>1</v>
      </c>
      <c r="AP102">
        <v>0</v>
      </c>
      <c r="AQ102">
        <v>0</v>
      </c>
      <c r="AR102">
        <v>0</v>
      </c>
      <c r="AS102" t="s">
        <v>6</v>
      </c>
      <c r="AT102">
        <v>2.21</v>
      </c>
      <c r="AU102" t="s">
        <v>6</v>
      </c>
      <c r="AV102">
        <v>0</v>
      </c>
      <c r="AW102">
        <v>2</v>
      </c>
      <c r="AX102">
        <v>86295604</v>
      </c>
      <c r="AY102">
        <v>1</v>
      </c>
      <c r="AZ102">
        <v>0</v>
      </c>
      <c r="BA102">
        <v>98</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CV102">
        <v>0</v>
      </c>
      <c r="CW102">
        <f>ROUND(Y102*Source!I78*DO102,9)</f>
        <v>0</v>
      </c>
      <c r="CX102">
        <f>ROUND(Y102*Source!I78,9)</f>
        <v>2.2309950000000001</v>
      </c>
      <c r="CY102">
        <f>AB102</f>
        <v>868.34</v>
      </c>
      <c r="CZ102">
        <f>AF102</f>
        <v>93.37</v>
      </c>
      <c r="DA102">
        <f>AJ102</f>
        <v>9.3000000000000007</v>
      </c>
      <c r="DB102">
        <f t="shared" si="16"/>
        <v>206.35</v>
      </c>
      <c r="DC102">
        <f t="shared" si="17"/>
        <v>25.83</v>
      </c>
      <c r="DD102" t="s">
        <v>6</v>
      </c>
      <c r="DE102" t="s">
        <v>6</v>
      </c>
      <c r="DF102">
        <f t="shared" si="19"/>
        <v>0</v>
      </c>
      <c r="DG102">
        <f>ROUND(ROUND(AF102*AJ102,0)*CX102,0)</f>
        <v>1937</v>
      </c>
      <c r="DH102">
        <f>Source!I78*SmtRes!Y102</f>
        <v>2.2309950000000001</v>
      </c>
      <c r="DI102">
        <f>AB102</f>
        <v>868.34</v>
      </c>
      <c r="DJ102">
        <f>EtalonRes!Z98</f>
        <v>93.37</v>
      </c>
      <c r="DK102">
        <f>Source!BB78</f>
        <v>9.3000000000000007</v>
      </c>
      <c r="DL102" t="s">
        <v>6</v>
      </c>
      <c r="DM102">
        <v>0</v>
      </c>
      <c r="DN102" t="s">
        <v>6</v>
      </c>
      <c r="DO102">
        <v>0</v>
      </c>
      <c r="GQ102">
        <v>-1</v>
      </c>
      <c r="GR102">
        <v>-1</v>
      </c>
    </row>
    <row r="103" spans="1:200" x14ac:dyDescent="0.2">
      <c r="A103">
        <f>ROW(Source!A78)</f>
        <v>78</v>
      </c>
      <c r="B103">
        <v>86295184</v>
      </c>
      <c r="C103">
        <v>86295588</v>
      </c>
      <c r="D103">
        <v>27373207</v>
      </c>
      <c r="E103">
        <v>1</v>
      </c>
      <c r="F103">
        <v>1</v>
      </c>
      <c r="G103">
        <v>1</v>
      </c>
      <c r="H103">
        <v>3</v>
      </c>
      <c r="I103" t="s">
        <v>135</v>
      </c>
      <c r="J103" t="s">
        <v>137</v>
      </c>
      <c r="K103" t="s">
        <v>136</v>
      </c>
      <c r="L103">
        <v>1348</v>
      </c>
      <c r="N103">
        <v>1009</v>
      </c>
      <c r="O103" t="s">
        <v>63</v>
      </c>
      <c r="P103" t="s">
        <v>63</v>
      </c>
      <c r="Q103">
        <v>1000</v>
      </c>
      <c r="W103">
        <v>0</v>
      </c>
      <c r="X103">
        <v>1478683954</v>
      </c>
      <c r="Y103">
        <f t="shared" si="15"/>
        <v>0.15</v>
      </c>
      <c r="AA103">
        <v>6530</v>
      </c>
      <c r="AB103">
        <v>0</v>
      </c>
      <c r="AC103">
        <v>0</v>
      </c>
      <c r="AD103">
        <v>0</v>
      </c>
      <c r="AE103">
        <v>916.28</v>
      </c>
      <c r="AF103">
        <v>0</v>
      </c>
      <c r="AG103">
        <v>0</v>
      </c>
      <c r="AH103">
        <v>0</v>
      </c>
      <c r="AI103">
        <v>7.56</v>
      </c>
      <c r="AJ103">
        <v>1</v>
      </c>
      <c r="AK103">
        <v>1</v>
      </c>
      <c r="AL103">
        <v>1</v>
      </c>
      <c r="AM103">
        <v>0</v>
      </c>
      <c r="AN103">
        <v>0</v>
      </c>
      <c r="AO103">
        <v>0</v>
      </c>
      <c r="AP103">
        <v>0</v>
      </c>
      <c r="AQ103">
        <v>0</v>
      </c>
      <c r="AR103">
        <v>0</v>
      </c>
      <c r="AS103" t="s">
        <v>6</v>
      </c>
      <c r="AT103">
        <v>0.15</v>
      </c>
      <c r="AU103" t="s">
        <v>6</v>
      </c>
      <c r="AV103">
        <v>0</v>
      </c>
      <c r="AW103">
        <v>2</v>
      </c>
      <c r="AX103">
        <v>86295605</v>
      </c>
      <c r="AY103">
        <v>1</v>
      </c>
      <c r="AZ103">
        <v>16384</v>
      </c>
      <c r="BA103">
        <v>99</v>
      </c>
      <c r="BB103">
        <v>3</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CV103">
        <v>0</v>
      </c>
      <c r="CW103">
        <v>0</v>
      </c>
      <c r="CX103">
        <f>ROUND(Y103*Source!I78,9)</f>
        <v>0.151425</v>
      </c>
      <c r="CY103">
        <f t="shared" ref="CY103:CY108" si="25">AA103</f>
        <v>6530</v>
      </c>
      <c r="CZ103">
        <f t="shared" ref="CZ103:CZ108" si="26">AE103</f>
        <v>916.28</v>
      </c>
      <c r="DA103">
        <f t="shared" ref="DA103:DA108" si="27">AI103</f>
        <v>7.56</v>
      </c>
      <c r="DB103">
        <f t="shared" si="16"/>
        <v>137.44</v>
      </c>
      <c r="DC103">
        <f t="shared" si="17"/>
        <v>0</v>
      </c>
      <c r="DD103" t="s">
        <v>6</v>
      </c>
      <c r="DE103" t="s">
        <v>6</v>
      </c>
      <c r="DF103">
        <f t="shared" ref="DF103:DF108" si="28">ROUND(ROUND(AE103*AI103,0)*CX103,0)</f>
        <v>1049</v>
      </c>
      <c r="DG103">
        <f t="shared" ref="DG103:DG118" si="29">ROUND(ROUND(AF103,0)*CX103,0)</f>
        <v>0</v>
      </c>
      <c r="DH103">
        <f>Source!I78*SmtRes!Y103</f>
        <v>0.151425</v>
      </c>
      <c r="DI103">
        <f t="shared" ref="DI103:DI108" si="30">AA103</f>
        <v>6530</v>
      </c>
      <c r="DJ103">
        <f>EtalonRes!Y99</f>
        <v>325</v>
      </c>
      <c r="DK103">
        <f>Source!BC78</f>
        <v>7.56</v>
      </c>
      <c r="DL103" t="s">
        <v>6</v>
      </c>
      <c r="DM103">
        <v>0</v>
      </c>
      <c r="DN103" t="s">
        <v>6</v>
      </c>
      <c r="DO103">
        <v>0</v>
      </c>
      <c r="GP103">
        <v>1</v>
      </c>
      <c r="GQ103">
        <v>-1</v>
      </c>
      <c r="GR103">
        <v>-1</v>
      </c>
    </row>
    <row r="104" spans="1:200" x14ac:dyDescent="0.2">
      <c r="A104">
        <f>ROW(Source!A78)</f>
        <v>78</v>
      </c>
      <c r="B104">
        <v>86295184</v>
      </c>
      <c r="C104">
        <v>86295588</v>
      </c>
      <c r="D104">
        <v>27378258</v>
      </c>
      <c r="E104">
        <v>1</v>
      </c>
      <c r="F104">
        <v>1</v>
      </c>
      <c r="G104">
        <v>1</v>
      </c>
      <c r="H104">
        <v>3</v>
      </c>
      <c r="I104" t="s">
        <v>140</v>
      </c>
      <c r="J104" t="s">
        <v>142</v>
      </c>
      <c r="K104" t="s">
        <v>141</v>
      </c>
      <c r="L104">
        <v>1348</v>
      </c>
      <c r="N104">
        <v>1009</v>
      </c>
      <c r="O104" t="s">
        <v>63</v>
      </c>
      <c r="P104" t="s">
        <v>63</v>
      </c>
      <c r="Q104">
        <v>1000</v>
      </c>
      <c r="W104">
        <v>0</v>
      </c>
      <c r="X104">
        <v>149258535</v>
      </c>
      <c r="Y104">
        <f t="shared" si="15"/>
        <v>0.02</v>
      </c>
      <c r="AA104">
        <v>180000</v>
      </c>
      <c r="AB104">
        <v>0</v>
      </c>
      <c r="AC104">
        <v>0</v>
      </c>
      <c r="AD104">
        <v>0</v>
      </c>
      <c r="AE104">
        <v>25257.140000000003</v>
      </c>
      <c r="AF104">
        <v>0</v>
      </c>
      <c r="AG104">
        <v>0</v>
      </c>
      <c r="AH104">
        <v>0</v>
      </c>
      <c r="AI104">
        <v>7.56</v>
      </c>
      <c r="AJ104">
        <v>1</v>
      </c>
      <c r="AK104">
        <v>1</v>
      </c>
      <c r="AL104">
        <v>1</v>
      </c>
      <c r="AM104">
        <v>0</v>
      </c>
      <c r="AN104">
        <v>0</v>
      </c>
      <c r="AO104">
        <v>0</v>
      </c>
      <c r="AP104">
        <v>1</v>
      </c>
      <c r="AQ104">
        <v>0</v>
      </c>
      <c r="AR104">
        <v>0</v>
      </c>
      <c r="AS104" t="s">
        <v>6</v>
      </c>
      <c r="AT104">
        <v>0.02</v>
      </c>
      <c r="AU104" t="s">
        <v>6</v>
      </c>
      <c r="AV104">
        <v>0</v>
      </c>
      <c r="AW104">
        <v>2</v>
      </c>
      <c r="AX104">
        <v>86295606</v>
      </c>
      <c r="AY104">
        <v>1</v>
      </c>
      <c r="AZ104">
        <v>16384</v>
      </c>
      <c r="BA104">
        <v>100</v>
      </c>
      <c r="BB104">
        <v>3</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CV104">
        <v>0</v>
      </c>
      <c r="CW104">
        <v>0</v>
      </c>
      <c r="CX104">
        <f>ROUND(Y104*Source!I78,9)</f>
        <v>2.019E-2</v>
      </c>
      <c r="CY104">
        <f t="shared" si="25"/>
        <v>180000</v>
      </c>
      <c r="CZ104">
        <f t="shared" si="26"/>
        <v>25257.140000000003</v>
      </c>
      <c r="DA104">
        <f t="shared" si="27"/>
        <v>7.56</v>
      </c>
      <c r="DB104">
        <f t="shared" si="16"/>
        <v>505.14</v>
      </c>
      <c r="DC104">
        <f t="shared" si="17"/>
        <v>0</v>
      </c>
      <c r="DD104" t="s">
        <v>6</v>
      </c>
      <c r="DE104" t="s">
        <v>6</v>
      </c>
      <c r="DF104">
        <f t="shared" si="28"/>
        <v>3855</v>
      </c>
      <c r="DG104">
        <f t="shared" si="29"/>
        <v>0</v>
      </c>
      <c r="DH104">
        <f>Source!I78*SmtRes!Y104</f>
        <v>2.0190000000000003E-2</v>
      </c>
      <c r="DI104">
        <f t="shared" si="30"/>
        <v>180000</v>
      </c>
      <c r="DJ104">
        <f>EtalonRes!Y100</f>
        <v>9480</v>
      </c>
      <c r="DK104">
        <f>Source!BC78</f>
        <v>7.56</v>
      </c>
      <c r="DL104" t="s">
        <v>6</v>
      </c>
      <c r="DM104">
        <v>0</v>
      </c>
      <c r="DN104" t="s">
        <v>6</v>
      </c>
      <c r="DO104">
        <v>0</v>
      </c>
      <c r="GP104">
        <v>1</v>
      </c>
      <c r="GQ104">
        <v>-1</v>
      </c>
      <c r="GR104">
        <v>-1</v>
      </c>
    </row>
    <row r="105" spans="1:200" x14ac:dyDescent="0.2">
      <c r="A105">
        <f>ROW(Source!A78)</f>
        <v>78</v>
      </c>
      <c r="B105">
        <v>86295184</v>
      </c>
      <c r="C105">
        <v>86295588</v>
      </c>
      <c r="D105">
        <v>27378445</v>
      </c>
      <c r="E105">
        <v>1</v>
      </c>
      <c r="F105">
        <v>1</v>
      </c>
      <c r="G105">
        <v>1</v>
      </c>
      <c r="H105">
        <v>3</v>
      </c>
      <c r="I105" t="s">
        <v>154</v>
      </c>
      <c r="J105" t="s">
        <v>156</v>
      </c>
      <c r="K105" t="s">
        <v>155</v>
      </c>
      <c r="L105">
        <v>1354</v>
      </c>
      <c r="N105">
        <v>1010</v>
      </c>
      <c r="O105" t="s">
        <v>43</v>
      </c>
      <c r="P105" t="s">
        <v>43</v>
      </c>
      <c r="Q105">
        <v>1</v>
      </c>
      <c r="W105">
        <v>0</v>
      </c>
      <c r="X105">
        <v>2089729805</v>
      </c>
      <c r="Y105">
        <f t="shared" si="15"/>
        <v>594.35364000000004</v>
      </c>
      <c r="AA105">
        <v>8.9600000000000009</v>
      </c>
      <c r="AB105">
        <v>0</v>
      </c>
      <c r="AC105">
        <v>0</v>
      </c>
      <c r="AD105">
        <v>0</v>
      </c>
      <c r="AE105">
        <v>1.26</v>
      </c>
      <c r="AF105">
        <v>0</v>
      </c>
      <c r="AG105">
        <v>0</v>
      </c>
      <c r="AH105">
        <v>0</v>
      </c>
      <c r="AI105">
        <v>7.56</v>
      </c>
      <c r="AJ105">
        <v>1</v>
      </c>
      <c r="AK105">
        <v>1</v>
      </c>
      <c r="AL105">
        <v>1</v>
      </c>
      <c r="AM105">
        <v>0</v>
      </c>
      <c r="AN105">
        <v>0</v>
      </c>
      <c r="AO105">
        <v>0</v>
      </c>
      <c r="AP105">
        <v>1</v>
      </c>
      <c r="AQ105">
        <v>0</v>
      </c>
      <c r="AR105">
        <v>0</v>
      </c>
      <c r="AS105" t="s">
        <v>6</v>
      </c>
      <c r="AT105">
        <v>594.35364000000004</v>
      </c>
      <c r="AU105" t="s">
        <v>6</v>
      </c>
      <c r="AV105">
        <v>0</v>
      </c>
      <c r="AW105">
        <v>1</v>
      </c>
      <c r="AX105">
        <v>-1</v>
      </c>
      <c r="AY105">
        <v>0</v>
      </c>
      <c r="AZ105">
        <v>0</v>
      </c>
      <c r="BA105" t="s">
        <v>6</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CV105">
        <v>0</v>
      </c>
      <c r="CW105">
        <v>0</v>
      </c>
      <c r="CX105">
        <f>ROUND(Y105*Source!I78,9)</f>
        <v>599.99999958000001</v>
      </c>
      <c r="CY105">
        <f t="shared" si="25"/>
        <v>8.9600000000000009</v>
      </c>
      <c r="CZ105">
        <f t="shared" si="26"/>
        <v>1.26</v>
      </c>
      <c r="DA105">
        <f t="shared" si="27"/>
        <v>7.56</v>
      </c>
      <c r="DB105">
        <f t="shared" si="16"/>
        <v>748.89</v>
      </c>
      <c r="DC105">
        <f t="shared" si="17"/>
        <v>0</v>
      </c>
      <c r="DD105" t="s">
        <v>6</v>
      </c>
      <c r="DE105" t="s">
        <v>6</v>
      </c>
      <c r="DF105">
        <f t="shared" si="28"/>
        <v>6000</v>
      </c>
      <c r="DG105">
        <f t="shared" si="29"/>
        <v>0</v>
      </c>
      <c r="DH105">
        <f>Source!I78*SmtRes!Y105</f>
        <v>599.99999958000012</v>
      </c>
      <c r="DI105">
        <f t="shared" si="30"/>
        <v>8.9600000000000009</v>
      </c>
      <c r="DJ105">
        <f t="shared" ref="DJ105:DJ108" si="31">DF105</f>
        <v>6000</v>
      </c>
      <c r="DK105">
        <f>Source!BC78</f>
        <v>7.56</v>
      </c>
      <c r="DL105" t="s">
        <v>6</v>
      </c>
      <c r="DM105">
        <v>0</v>
      </c>
      <c r="DN105" t="s">
        <v>6</v>
      </c>
      <c r="DO105">
        <v>0</v>
      </c>
      <c r="GP105">
        <v>1</v>
      </c>
      <c r="GQ105">
        <v>-1</v>
      </c>
      <c r="GR105">
        <v>-1</v>
      </c>
    </row>
    <row r="106" spans="1:200" x14ac:dyDescent="0.2">
      <c r="A106">
        <f>ROW(Source!A78)</f>
        <v>78</v>
      </c>
      <c r="B106">
        <v>86295184</v>
      </c>
      <c r="C106">
        <v>86295588</v>
      </c>
      <c r="D106">
        <v>27416566</v>
      </c>
      <c r="E106">
        <v>1</v>
      </c>
      <c r="F106">
        <v>1</v>
      </c>
      <c r="G106">
        <v>1</v>
      </c>
      <c r="H106">
        <v>3</v>
      </c>
      <c r="I106" t="s">
        <v>159</v>
      </c>
      <c r="J106" t="s">
        <v>161</v>
      </c>
      <c r="K106" t="s">
        <v>160</v>
      </c>
      <c r="L106">
        <v>1339</v>
      </c>
      <c r="N106">
        <v>1007</v>
      </c>
      <c r="O106" t="s">
        <v>32</v>
      </c>
      <c r="P106" t="s">
        <v>32</v>
      </c>
      <c r="Q106">
        <v>1</v>
      </c>
      <c r="W106">
        <v>0</v>
      </c>
      <c r="X106">
        <v>-50505369</v>
      </c>
      <c r="Y106">
        <f t="shared" si="15"/>
        <v>0.1</v>
      </c>
      <c r="AA106">
        <v>14.19</v>
      </c>
      <c r="AB106">
        <v>0</v>
      </c>
      <c r="AC106">
        <v>0</v>
      </c>
      <c r="AD106">
        <v>0</v>
      </c>
      <c r="AE106">
        <v>2</v>
      </c>
      <c r="AF106">
        <v>0</v>
      </c>
      <c r="AG106">
        <v>0</v>
      </c>
      <c r="AH106">
        <v>0</v>
      </c>
      <c r="AI106">
        <v>7.56</v>
      </c>
      <c r="AJ106">
        <v>1</v>
      </c>
      <c r="AK106">
        <v>1</v>
      </c>
      <c r="AL106">
        <v>1</v>
      </c>
      <c r="AM106">
        <v>0</v>
      </c>
      <c r="AN106">
        <v>0</v>
      </c>
      <c r="AO106">
        <v>0</v>
      </c>
      <c r="AP106">
        <v>1</v>
      </c>
      <c r="AQ106">
        <v>0</v>
      </c>
      <c r="AR106">
        <v>0</v>
      </c>
      <c r="AS106" t="s">
        <v>6</v>
      </c>
      <c r="AT106">
        <v>0.1</v>
      </c>
      <c r="AU106" t="s">
        <v>6</v>
      </c>
      <c r="AV106">
        <v>0</v>
      </c>
      <c r="AW106">
        <v>2</v>
      </c>
      <c r="AX106">
        <v>86295608</v>
      </c>
      <c r="AY106">
        <v>1</v>
      </c>
      <c r="AZ106">
        <v>16384</v>
      </c>
      <c r="BA106">
        <v>102</v>
      </c>
      <c r="BB106">
        <v>3</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CV106">
        <v>0</v>
      </c>
      <c r="CW106">
        <v>0</v>
      </c>
      <c r="CX106">
        <f>ROUND(Y106*Source!I78,9)</f>
        <v>0.10095</v>
      </c>
      <c r="CY106">
        <f t="shared" si="25"/>
        <v>14.19</v>
      </c>
      <c r="CZ106">
        <f t="shared" si="26"/>
        <v>2</v>
      </c>
      <c r="DA106">
        <f t="shared" si="27"/>
        <v>7.56</v>
      </c>
      <c r="DB106">
        <f t="shared" si="16"/>
        <v>0.2</v>
      </c>
      <c r="DC106">
        <f t="shared" si="17"/>
        <v>0</v>
      </c>
      <c r="DD106" t="s">
        <v>6</v>
      </c>
      <c r="DE106" t="s">
        <v>6</v>
      </c>
      <c r="DF106">
        <f t="shared" si="28"/>
        <v>2</v>
      </c>
      <c r="DG106">
        <f t="shared" si="29"/>
        <v>0</v>
      </c>
      <c r="DH106">
        <f>Source!I78*SmtRes!Y106</f>
        <v>0.10095000000000001</v>
      </c>
      <c r="DI106">
        <f t="shared" si="30"/>
        <v>14.19</v>
      </c>
      <c r="DJ106">
        <f>EtalonRes!Y102</f>
        <v>7.14</v>
      </c>
      <c r="DK106">
        <f>Source!BC78</f>
        <v>7.56</v>
      </c>
      <c r="DL106" t="s">
        <v>6</v>
      </c>
      <c r="DM106">
        <v>0</v>
      </c>
      <c r="DN106" t="s">
        <v>6</v>
      </c>
      <c r="DO106">
        <v>0</v>
      </c>
      <c r="GP106">
        <v>1</v>
      </c>
      <c r="GQ106">
        <v>-1</v>
      </c>
      <c r="GR106">
        <v>-1</v>
      </c>
    </row>
    <row r="107" spans="1:200" x14ac:dyDescent="0.2">
      <c r="A107">
        <f>ROW(Source!A78)</f>
        <v>78</v>
      </c>
      <c r="B107">
        <v>86295184</v>
      </c>
      <c r="C107">
        <v>86295588</v>
      </c>
      <c r="D107">
        <v>69205364</v>
      </c>
      <c r="E107">
        <v>1</v>
      </c>
      <c r="F107">
        <v>1</v>
      </c>
      <c r="G107">
        <v>1</v>
      </c>
      <c r="H107">
        <v>3</v>
      </c>
      <c r="I107" t="s">
        <v>144</v>
      </c>
      <c r="J107" t="s">
        <v>146</v>
      </c>
      <c r="K107" t="s">
        <v>145</v>
      </c>
      <c r="L107">
        <v>1348</v>
      </c>
      <c r="N107">
        <v>1009</v>
      </c>
      <c r="O107" t="s">
        <v>63</v>
      </c>
      <c r="P107" t="s">
        <v>63</v>
      </c>
      <c r="Q107">
        <v>1000</v>
      </c>
      <c r="W107">
        <v>0</v>
      </c>
      <c r="X107">
        <v>607308520</v>
      </c>
      <c r="Y107">
        <f t="shared" si="15"/>
        <v>1.3506689999999999</v>
      </c>
      <c r="AA107">
        <v>177355.02</v>
      </c>
      <c r="AB107">
        <v>0</v>
      </c>
      <c r="AC107">
        <v>0</v>
      </c>
      <c r="AD107">
        <v>0</v>
      </c>
      <c r="AE107">
        <v>24886.01</v>
      </c>
      <c r="AF107">
        <v>0</v>
      </c>
      <c r="AG107">
        <v>0</v>
      </c>
      <c r="AH107">
        <v>0</v>
      </c>
      <c r="AI107">
        <v>7.56</v>
      </c>
      <c r="AJ107">
        <v>1</v>
      </c>
      <c r="AK107">
        <v>1</v>
      </c>
      <c r="AL107">
        <v>1</v>
      </c>
      <c r="AM107">
        <v>0</v>
      </c>
      <c r="AN107">
        <v>0</v>
      </c>
      <c r="AO107">
        <v>0</v>
      </c>
      <c r="AP107">
        <v>1</v>
      </c>
      <c r="AQ107">
        <v>0</v>
      </c>
      <c r="AR107">
        <v>0</v>
      </c>
      <c r="AS107" t="s">
        <v>6</v>
      </c>
      <c r="AT107">
        <v>1.3506689999999999</v>
      </c>
      <c r="AU107" t="s">
        <v>6</v>
      </c>
      <c r="AV107">
        <v>0</v>
      </c>
      <c r="AW107">
        <v>1</v>
      </c>
      <c r="AX107">
        <v>-1</v>
      </c>
      <c r="AY107">
        <v>0</v>
      </c>
      <c r="AZ107">
        <v>0</v>
      </c>
      <c r="BA107" t="s">
        <v>6</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CV107">
        <v>0</v>
      </c>
      <c r="CW107">
        <v>0</v>
      </c>
      <c r="CX107">
        <f>ROUND(Y107*Source!I78,9)</f>
        <v>1.3635003560000001</v>
      </c>
      <c r="CY107">
        <f t="shared" si="25"/>
        <v>177355.02</v>
      </c>
      <c r="CZ107">
        <f t="shared" si="26"/>
        <v>24886.01</v>
      </c>
      <c r="DA107">
        <f t="shared" si="27"/>
        <v>7.56</v>
      </c>
      <c r="DB107">
        <f t="shared" si="16"/>
        <v>33612.76</v>
      </c>
      <c r="DC107">
        <f t="shared" si="17"/>
        <v>0</v>
      </c>
      <c r="DD107" t="s">
        <v>6</v>
      </c>
      <c r="DE107" t="s">
        <v>6</v>
      </c>
      <c r="DF107">
        <f t="shared" si="28"/>
        <v>256526</v>
      </c>
      <c r="DG107">
        <f t="shared" si="29"/>
        <v>0</v>
      </c>
      <c r="DH107">
        <f>Source!I78*SmtRes!Y107</f>
        <v>1.3635003555</v>
      </c>
      <c r="DI107">
        <f t="shared" si="30"/>
        <v>177355.02</v>
      </c>
      <c r="DJ107">
        <f t="shared" si="31"/>
        <v>256526</v>
      </c>
      <c r="DK107">
        <f>Source!BC78</f>
        <v>7.56</v>
      </c>
      <c r="DL107" t="s">
        <v>6</v>
      </c>
      <c r="DM107">
        <v>0</v>
      </c>
      <c r="DN107" t="s">
        <v>6</v>
      </c>
      <c r="DO107">
        <v>0</v>
      </c>
      <c r="GP107">
        <v>1</v>
      </c>
      <c r="GQ107">
        <v>-1</v>
      </c>
      <c r="GR107">
        <v>-1</v>
      </c>
    </row>
    <row r="108" spans="1:200" x14ac:dyDescent="0.2">
      <c r="A108">
        <f>ROW(Source!A78)</f>
        <v>78</v>
      </c>
      <c r="B108">
        <v>86295184</v>
      </c>
      <c r="C108">
        <v>86295588</v>
      </c>
      <c r="D108">
        <v>69204959</v>
      </c>
      <c r="E108">
        <v>1</v>
      </c>
      <c r="F108">
        <v>1</v>
      </c>
      <c r="G108">
        <v>1</v>
      </c>
      <c r="H108">
        <v>3</v>
      </c>
      <c r="I108" t="s">
        <v>149</v>
      </c>
      <c r="J108" t="s">
        <v>151</v>
      </c>
      <c r="K108" t="s">
        <v>150</v>
      </c>
      <c r="L108">
        <v>1348</v>
      </c>
      <c r="N108">
        <v>1009</v>
      </c>
      <c r="O108" t="s">
        <v>63</v>
      </c>
      <c r="P108" t="s">
        <v>63</v>
      </c>
      <c r="Q108">
        <v>1000</v>
      </c>
      <c r="W108">
        <v>0</v>
      </c>
      <c r="X108">
        <v>-1245446461</v>
      </c>
      <c r="Y108">
        <f t="shared" si="15"/>
        <v>3.2689000000000003E-2</v>
      </c>
      <c r="AA108">
        <v>144673.31</v>
      </c>
      <c r="AB108">
        <v>0</v>
      </c>
      <c r="AC108">
        <v>0</v>
      </c>
      <c r="AD108">
        <v>0</v>
      </c>
      <c r="AE108">
        <v>20300.190000000002</v>
      </c>
      <c r="AF108">
        <v>0</v>
      </c>
      <c r="AG108">
        <v>0</v>
      </c>
      <c r="AH108">
        <v>0</v>
      </c>
      <c r="AI108">
        <v>7.56</v>
      </c>
      <c r="AJ108">
        <v>1</v>
      </c>
      <c r="AK108">
        <v>1</v>
      </c>
      <c r="AL108">
        <v>1</v>
      </c>
      <c r="AM108">
        <v>0</v>
      </c>
      <c r="AN108">
        <v>0</v>
      </c>
      <c r="AO108">
        <v>0</v>
      </c>
      <c r="AP108">
        <v>1</v>
      </c>
      <c r="AQ108">
        <v>0</v>
      </c>
      <c r="AR108">
        <v>0</v>
      </c>
      <c r="AS108" t="s">
        <v>6</v>
      </c>
      <c r="AT108">
        <v>3.2689000000000003E-2</v>
      </c>
      <c r="AU108" t="s">
        <v>6</v>
      </c>
      <c r="AV108">
        <v>0</v>
      </c>
      <c r="AW108">
        <v>1</v>
      </c>
      <c r="AX108">
        <v>-1</v>
      </c>
      <c r="AY108">
        <v>0</v>
      </c>
      <c r="AZ108">
        <v>0</v>
      </c>
      <c r="BA108" t="s">
        <v>6</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CV108">
        <v>0</v>
      </c>
      <c r="CW108">
        <v>0</v>
      </c>
      <c r="CX108">
        <f>ROUND(Y108*Source!I78,9)</f>
        <v>3.2999545999999998E-2</v>
      </c>
      <c r="CY108">
        <f t="shared" si="25"/>
        <v>144673.31</v>
      </c>
      <c r="CZ108">
        <f t="shared" si="26"/>
        <v>20300.190000000002</v>
      </c>
      <c r="DA108">
        <f t="shared" si="27"/>
        <v>7.56</v>
      </c>
      <c r="DB108">
        <f t="shared" si="16"/>
        <v>663.59</v>
      </c>
      <c r="DC108">
        <f t="shared" si="17"/>
        <v>0</v>
      </c>
      <c r="DD108" t="s">
        <v>6</v>
      </c>
      <c r="DE108" t="s">
        <v>6</v>
      </c>
      <c r="DF108">
        <f t="shared" si="28"/>
        <v>5064</v>
      </c>
      <c r="DG108">
        <f t="shared" si="29"/>
        <v>0</v>
      </c>
      <c r="DH108">
        <f>Source!I78*SmtRes!Y108</f>
        <v>3.2999545500000005E-2</v>
      </c>
      <c r="DI108">
        <f t="shared" si="30"/>
        <v>144673.31</v>
      </c>
      <c r="DJ108">
        <f t="shared" si="31"/>
        <v>5064</v>
      </c>
      <c r="DK108">
        <f>Source!BC78</f>
        <v>7.56</v>
      </c>
      <c r="DL108" t="s">
        <v>6</v>
      </c>
      <c r="DM108">
        <v>0</v>
      </c>
      <c r="DN108" t="s">
        <v>6</v>
      </c>
      <c r="DO108">
        <v>0</v>
      </c>
      <c r="GP108">
        <v>1</v>
      </c>
      <c r="GQ108">
        <v>-1</v>
      </c>
      <c r="GR108">
        <v>-1</v>
      </c>
    </row>
    <row r="109" spans="1:200" x14ac:dyDescent="0.2">
      <c r="A109">
        <f>ROW(Source!A91)</f>
        <v>91</v>
      </c>
      <c r="B109">
        <v>86295183</v>
      </c>
      <c r="C109">
        <v>86295615</v>
      </c>
      <c r="D109">
        <v>27493187</v>
      </c>
      <c r="E109">
        <v>1</v>
      </c>
      <c r="F109">
        <v>1</v>
      </c>
      <c r="G109">
        <v>1</v>
      </c>
      <c r="H109">
        <v>1</v>
      </c>
      <c r="I109" t="s">
        <v>952</v>
      </c>
      <c r="J109" t="s">
        <v>6</v>
      </c>
      <c r="K109" t="s">
        <v>953</v>
      </c>
      <c r="L109">
        <v>1369</v>
      </c>
      <c r="N109">
        <v>1013</v>
      </c>
      <c r="O109" t="s">
        <v>921</v>
      </c>
      <c r="P109" t="s">
        <v>921</v>
      </c>
      <c r="Q109">
        <v>1</v>
      </c>
      <c r="W109">
        <v>0</v>
      </c>
      <c r="X109">
        <v>1476363087</v>
      </c>
      <c r="Y109">
        <f t="shared" si="15"/>
        <v>71.06</v>
      </c>
      <c r="AA109">
        <v>0</v>
      </c>
      <c r="AB109">
        <v>0</v>
      </c>
      <c r="AC109">
        <v>0</v>
      </c>
      <c r="AD109">
        <v>8.93</v>
      </c>
      <c r="AE109">
        <v>0</v>
      </c>
      <c r="AF109">
        <v>0</v>
      </c>
      <c r="AG109">
        <v>0</v>
      </c>
      <c r="AH109">
        <v>8.93</v>
      </c>
      <c r="AI109">
        <v>1</v>
      </c>
      <c r="AJ109">
        <v>1</v>
      </c>
      <c r="AK109">
        <v>1</v>
      </c>
      <c r="AL109">
        <v>1</v>
      </c>
      <c r="AM109">
        <v>0</v>
      </c>
      <c r="AN109">
        <v>0</v>
      </c>
      <c r="AO109">
        <v>1</v>
      </c>
      <c r="AP109">
        <v>1</v>
      </c>
      <c r="AQ109">
        <v>0</v>
      </c>
      <c r="AR109">
        <v>0</v>
      </c>
      <c r="AS109" t="s">
        <v>6</v>
      </c>
      <c r="AT109">
        <v>71.06</v>
      </c>
      <c r="AU109" t="s">
        <v>6</v>
      </c>
      <c r="AV109">
        <v>1</v>
      </c>
      <c r="AW109">
        <v>2</v>
      </c>
      <c r="AX109">
        <v>86295624</v>
      </c>
      <c r="AY109">
        <v>1</v>
      </c>
      <c r="AZ109">
        <v>0</v>
      </c>
      <c r="BA109">
        <v>103</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CU109">
        <f>ROUND(AT109*Source!I91*AH109*AL109,0)</f>
        <v>800</v>
      </c>
      <c r="CV109">
        <f>ROUND(Y109*Source!I91,9)</f>
        <v>89.535600000000002</v>
      </c>
      <c r="CW109">
        <v>0</v>
      </c>
      <c r="CX109">
        <f>ROUND(Y109*Source!I91,9)</f>
        <v>89.535600000000002</v>
      </c>
      <c r="CY109">
        <f>AD109</f>
        <v>8.93</v>
      </c>
      <c r="CZ109">
        <f>AH109</f>
        <v>8.93</v>
      </c>
      <c r="DA109">
        <f>AL109</f>
        <v>1</v>
      </c>
      <c r="DB109">
        <f t="shared" si="16"/>
        <v>634.57000000000005</v>
      </c>
      <c r="DC109">
        <f t="shared" si="17"/>
        <v>0</v>
      </c>
      <c r="DD109" t="s">
        <v>6</v>
      </c>
      <c r="DE109" t="s">
        <v>6</v>
      </c>
      <c r="DF109">
        <f t="shared" ref="DF109:DF120" si="32">ROUND(ROUND(AE109,0)*CX109,0)</f>
        <v>0</v>
      </c>
      <c r="DG109">
        <f t="shared" si="29"/>
        <v>0</v>
      </c>
      <c r="DH109">
        <f>Source!I91*SmtRes!Y109</f>
        <v>89.535600000000002</v>
      </c>
      <c r="DI109">
        <f>AD109</f>
        <v>8.93</v>
      </c>
      <c r="DJ109">
        <f>EtalonRes!AB103</f>
        <v>8.93</v>
      </c>
      <c r="DK109">
        <f>Source!BA91</f>
        <v>1</v>
      </c>
      <c r="DL109" t="s">
        <v>6</v>
      </c>
      <c r="DM109">
        <v>0</v>
      </c>
      <c r="DN109" t="s">
        <v>6</v>
      </c>
      <c r="DO109">
        <v>0</v>
      </c>
      <c r="GQ109">
        <v>-1</v>
      </c>
      <c r="GR109">
        <v>-1</v>
      </c>
    </row>
    <row r="110" spans="1:200" x14ac:dyDescent="0.2">
      <c r="A110">
        <f>ROW(Source!A91)</f>
        <v>91</v>
      </c>
      <c r="B110">
        <v>86295183</v>
      </c>
      <c r="C110">
        <v>86295615</v>
      </c>
      <c r="D110">
        <v>121548</v>
      </c>
      <c r="E110">
        <v>1</v>
      </c>
      <c r="F110">
        <v>1</v>
      </c>
      <c r="G110">
        <v>1</v>
      </c>
      <c r="H110">
        <v>1</v>
      </c>
      <c r="I110" t="s">
        <v>39</v>
      </c>
      <c r="J110" t="s">
        <v>6</v>
      </c>
      <c r="K110" t="s">
        <v>922</v>
      </c>
      <c r="L110">
        <v>608254</v>
      </c>
      <c r="N110">
        <v>1013</v>
      </c>
      <c r="O110" t="s">
        <v>923</v>
      </c>
      <c r="P110" t="s">
        <v>923</v>
      </c>
      <c r="Q110">
        <v>1</v>
      </c>
      <c r="W110">
        <v>0</v>
      </c>
      <c r="X110">
        <v>-185737400</v>
      </c>
      <c r="Y110">
        <f t="shared" si="15"/>
        <v>0.01</v>
      </c>
      <c r="AA110">
        <v>0</v>
      </c>
      <c r="AB110">
        <v>0</v>
      </c>
      <c r="AC110">
        <v>0</v>
      </c>
      <c r="AD110">
        <v>0</v>
      </c>
      <c r="AE110">
        <v>0</v>
      </c>
      <c r="AF110">
        <v>0</v>
      </c>
      <c r="AG110">
        <v>0</v>
      </c>
      <c r="AH110">
        <v>0</v>
      </c>
      <c r="AI110">
        <v>1</v>
      </c>
      <c r="AJ110">
        <v>1</v>
      </c>
      <c r="AK110">
        <v>1</v>
      </c>
      <c r="AL110">
        <v>1</v>
      </c>
      <c r="AM110">
        <v>0</v>
      </c>
      <c r="AN110">
        <v>0</v>
      </c>
      <c r="AO110">
        <v>1</v>
      </c>
      <c r="AP110">
        <v>1</v>
      </c>
      <c r="AQ110">
        <v>0</v>
      </c>
      <c r="AR110">
        <v>0</v>
      </c>
      <c r="AS110" t="s">
        <v>6</v>
      </c>
      <c r="AT110">
        <v>0.01</v>
      </c>
      <c r="AU110" t="s">
        <v>6</v>
      </c>
      <c r="AV110">
        <v>2</v>
      </c>
      <c r="AW110">
        <v>2</v>
      </c>
      <c r="AX110">
        <v>86295625</v>
      </c>
      <c r="AY110">
        <v>1</v>
      </c>
      <c r="AZ110">
        <v>0</v>
      </c>
      <c r="BA110">
        <v>104</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CV110">
        <v>0</v>
      </c>
      <c r="CW110">
        <v>0</v>
      </c>
      <c r="CX110">
        <f>ROUND(Y110*Source!I91,9)</f>
        <v>1.26E-2</v>
      </c>
      <c r="CY110">
        <f>AD110</f>
        <v>0</v>
      </c>
      <c r="CZ110">
        <f>AH110</f>
        <v>0</v>
      </c>
      <c r="DA110">
        <f>AL110</f>
        <v>1</v>
      </c>
      <c r="DB110">
        <f t="shared" si="16"/>
        <v>0</v>
      </c>
      <c r="DC110">
        <f t="shared" si="17"/>
        <v>0</v>
      </c>
      <c r="DD110" t="s">
        <v>6</v>
      </c>
      <c r="DE110" t="s">
        <v>6</v>
      </c>
      <c r="DF110">
        <f t="shared" si="32"/>
        <v>0</v>
      </c>
      <c r="DG110">
        <f t="shared" si="29"/>
        <v>0</v>
      </c>
      <c r="DH110">
        <f>Source!I91*SmtRes!Y110</f>
        <v>1.26E-2</v>
      </c>
      <c r="DI110">
        <f>AD110</f>
        <v>0</v>
      </c>
      <c r="DJ110">
        <f>EtalonRes!AB104</f>
        <v>0</v>
      </c>
      <c r="DK110">
        <f>Source!BA91</f>
        <v>1</v>
      </c>
      <c r="DL110" t="s">
        <v>6</v>
      </c>
      <c r="DM110">
        <v>0</v>
      </c>
      <c r="DN110" t="s">
        <v>6</v>
      </c>
      <c r="DO110">
        <v>0</v>
      </c>
      <c r="GQ110">
        <v>-1</v>
      </c>
      <c r="GR110">
        <v>-1</v>
      </c>
    </row>
    <row r="111" spans="1:200" x14ac:dyDescent="0.2">
      <c r="A111">
        <f>ROW(Source!A91)</f>
        <v>91</v>
      </c>
      <c r="B111">
        <v>86295183</v>
      </c>
      <c r="C111">
        <v>86295615</v>
      </c>
      <c r="D111">
        <v>27439630</v>
      </c>
      <c r="E111">
        <v>1</v>
      </c>
      <c r="F111">
        <v>1</v>
      </c>
      <c r="G111">
        <v>1</v>
      </c>
      <c r="H111">
        <v>2</v>
      </c>
      <c r="I111" t="s">
        <v>949</v>
      </c>
      <c r="J111" t="s">
        <v>950</v>
      </c>
      <c r="K111" t="s">
        <v>951</v>
      </c>
      <c r="L111">
        <v>1368</v>
      </c>
      <c r="N111">
        <v>1011</v>
      </c>
      <c r="O111" t="s">
        <v>927</v>
      </c>
      <c r="P111" t="s">
        <v>927</v>
      </c>
      <c r="Q111">
        <v>1</v>
      </c>
      <c r="W111">
        <v>0</v>
      </c>
      <c r="X111">
        <v>-72110300</v>
      </c>
      <c r="Y111">
        <f t="shared" si="15"/>
        <v>0.01</v>
      </c>
      <c r="AA111">
        <v>0</v>
      </c>
      <c r="AB111">
        <v>31.27</v>
      </c>
      <c r="AC111">
        <v>13.61</v>
      </c>
      <c r="AD111">
        <v>0</v>
      </c>
      <c r="AE111">
        <v>0</v>
      </c>
      <c r="AF111">
        <v>31.27</v>
      </c>
      <c r="AG111">
        <v>13.61</v>
      </c>
      <c r="AH111">
        <v>0</v>
      </c>
      <c r="AI111">
        <v>1</v>
      </c>
      <c r="AJ111">
        <v>1</v>
      </c>
      <c r="AK111">
        <v>1</v>
      </c>
      <c r="AL111">
        <v>1</v>
      </c>
      <c r="AM111">
        <v>0</v>
      </c>
      <c r="AN111">
        <v>0</v>
      </c>
      <c r="AO111">
        <v>1</v>
      </c>
      <c r="AP111">
        <v>1</v>
      </c>
      <c r="AQ111">
        <v>0</v>
      </c>
      <c r="AR111">
        <v>0</v>
      </c>
      <c r="AS111" t="s">
        <v>6</v>
      </c>
      <c r="AT111">
        <v>0.01</v>
      </c>
      <c r="AU111" t="s">
        <v>6</v>
      </c>
      <c r="AV111">
        <v>0</v>
      </c>
      <c r="AW111">
        <v>2</v>
      </c>
      <c r="AX111">
        <v>86295626</v>
      </c>
      <c r="AY111">
        <v>1</v>
      </c>
      <c r="AZ111">
        <v>0</v>
      </c>
      <c r="BA111">
        <v>105</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CV111">
        <v>0</v>
      </c>
      <c r="CW111">
        <f>ROUND(Y111*Source!I91*DO111,9)</f>
        <v>0</v>
      </c>
      <c r="CX111">
        <f>ROUND(Y111*Source!I91,9)</f>
        <v>1.26E-2</v>
      </c>
      <c r="CY111">
        <f>AB111</f>
        <v>31.27</v>
      </c>
      <c r="CZ111">
        <f>AF111</f>
        <v>31.27</v>
      </c>
      <c r="DA111">
        <f>AJ111</f>
        <v>1</v>
      </c>
      <c r="DB111">
        <f t="shared" si="16"/>
        <v>0.31</v>
      </c>
      <c r="DC111">
        <f t="shared" si="17"/>
        <v>0.14000000000000001</v>
      </c>
      <c r="DD111" t="s">
        <v>6</v>
      </c>
      <c r="DE111" t="s">
        <v>6</v>
      </c>
      <c r="DF111">
        <f t="shared" si="32"/>
        <v>0</v>
      </c>
      <c r="DG111">
        <f t="shared" si="29"/>
        <v>0</v>
      </c>
      <c r="DH111">
        <f>Source!I91*SmtRes!Y111</f>
        <v>1.26E-2</v>
      </c>
      <c r="DI111">
        <f>AB111</f>
        <v>31.27</v>
      </c>
      <c r="DJ111">
        <f>EtalonRes!Z105</f>
        <v>31.27</v>
      </c>
      <c r="DK111">
        <f>Source!BB91</f>
        <v>1</v>
      </c>
      <c r="DL111" t="s">
        <v>6</v>
      </c>
      <c r="DM111">
        <v>0</v>
      </c>
      <c r="DN111" t="s">
        <v>6</v>
      </c>
      <c r="DO111">
        <v>0</v>
      </c>
      <c r="GQ111">
        <v>-1</v>
      </c>
      <c r="GR111">
        <v>-1</v>
      </c>
    </row>
    <row r="112" spans="1:200" x14ac:dyDescent="0.2">
      <c r="A112">
        <f>ROW(Source!A91)</f>
        <v>91</v>
      </c>
      <c r="B112">
        <v>86295183</v>
      </c>
      <c r="C112">
        <v>86295615</v>
      </c>
      <c r="D112">
        <v>27441327</v>
      </c>
      <c r="E112">
        <v>1</v>
      </c>
      <c r="F112">
        <v>1</v>
      </c>
      <c r="G112">
        <v>1</v>
      </c>
      <c r="H112">
        <v>2</v>
      </c>
      <c r="I112" t="s">
        <v>936</v>
      </c>
      <c r="J112" t="s">
        <v>937</v>
      </c>
      <c r="K112" t="s">
        <v>938</v>
      </c>
      <c r="L112">
        <v>1368</v>
      </c>
      <c r="N112">
        <v>1011</v>
      </c>
      <c r="O112" t="s">
        <v>927</v>
      </c>
      <c r="P112" t="s">
        <v>927</v>
      </c>
      <c r="Q112">
        <v>1</v>
      </c>
      <c r="W112">
        <v>0</v>
      </c>
      <c r="X112">
        <v>-1583389094</v>
      </c>
      <c r="Y112">
        <f t="shared" si="15"/>
        <v>0.03</v>
      </c>
      <c r="AA112">
        <v>0</v>
      </c>
      <c r="AB112">
        <v>93.37</v>
      </c>
      <c r="AC112">
        <v>11.69</v>
      </c>
      <c r="AD112">
        <v>0</v>
      </c>
      <c r="AE112">
        <v>0</v>
      </c>
      <c r="AF112">
        <v>93.37</v>
      </c>
      <c r="AG112">
        <v>11.69</v>
      </c>
      <c r="AH112">
        <v>0</v>
      </c>
      <c r="AI112">
        <v>1</v>
      </c>
      <c r="AJ112">
        <v>1</v>
      </c>
      <c r="AK112">
        <v>1</v>
      </c>
      <c r="AL112">
        <v>1</v>
      </c>
      <c r="AM112">
        <v>0</v>
      </c>
      <c r="AN112">
        <v>0</v>
      </c>
      <c r="AO112">
        <v>1</v>
      </c>
      <c r="AP112">
        <v>1</v>
      </c>
      <c r="AQ112">
        <v>0</v>
      </c>
      <c r="AR112">
        <v>0</v>
      </c>
      <c r="AS112" t="s">
        <v>6</v>
      </c>
      <c r="AT112">
        <v>0.03</v>
      </c>
      <c r="AU112" t="s">
        <v>6</v>
      </c>
      <c r="AV112">
        <v>0</v>
      </c>
      <c r="AW112">
        <v>2</v>
      </c>
      <c r="AX112">
        <v>86295627</v>
      </c>
      <c r="AY112">
        <v>1</v>
      </c>
      <c r="AZ112">
        <v>0</v>
      </c>
      <c r="BA112">
        <v>106</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CV112">
        <v>0</v>
      </c>
      <c r="CW112">
        <f>ROUND(Y112*Source!I91*DO112,9)</f>
        <v>0</v>
      </c>
      <c r="CX112">
        <f>ROUND(Y112*Source!I91,9)</f>
        <v>3.78E-2</v>
      </c>
      <c r="CY112">
        <f>AB112</f>
        <v>93.37</v>
      </c>
      <c r="CZ112">
        <f>AF112</f>
        <v>93.37</v>
      </c>
      <c r="DA112">
        <f>AJ112</f>
        <v>1</v>
      </c>
      <c r="DB112">
        <f t="shared" si="16"/>
        <v>2.8</v>
      </c>
      <c r="DC112">
        <f t="shared" si="17"/>
        <v>0.35</v>
      </c>
      <c r="DD112" t="s">
        <v>6</v>
      </c>
      <c r="DE112" t="s">
        <v>6</v>
      </c>
      <c r="DF112">
        <f t="shared" si="32"/>
        <v>0</v>
      </c>
      <c r="DG112">
        <f t="shared" si="29"/>
        <v>4</v>
      </c>
      <c r="DH112">
        <f>Source!I91*SmtRes!Y112</f>
        <v>3.78E-2</v>
      </c>
      <c r="DI112">
        <f>AB112</f>
        <v>93.37</v>
      </c>
      <c r="DJ112">
        <f>EtalonRes!Z106</f>
        <v>93.37</v>
      </c>
      <c r="DK112">
        <f>Source!BB91</f>
        <v>1</v>
      </c>
      <c r="DL112" t="s">
        <v>6</v>
      </c>
      <c r="DM112">
        <v>0</v>
      </c>
      <c r="DN112" t="s">
        <v>6</v>
      </c>
      <c r="DO112">
        <v>0</v>
      </c>
      <c r="GQ112">
        <v>-1</v>
      </c>
      <c r="GR112">
        <v>-1</v>
      </c>
    </row>
    <row r="113" spans="1:200" x14ac:dyDescent="0.2">
      <c r="A113">
        <f>ROW(Source!A91)</f>
        <v>91</v>
      </c>
      <c r="B113">
        <v>86295183</v>
      </c>
      <c r="C113">
        <v>86295615</v>
      </c>
      <c r="D113">
        <v>27374309</v>
      </c>
      <c r="E113">
        <v>1</v>
      </c>
      <c r="F113">
        <v>1</v>
      </c>
      <c r="G113">
        <v>1</v>
      </c>
      <c r="H113">
        <v>3</v>
      </c>
      <c r="I113" t="s">
        <v>171</v>
      </c>
      <c r="J113" t="s">
        <v>173</v>
      </c>
      <c r="K113" t="s">
        <v>172</v>
      </c>
      <c r="L113">
        <v>1348</v>
      </c>
      <c r="N113">
        <v>1009</v>
      </c>
      <c r="O113" t="s">
        <v>63</v>
      </c>
      <c r="P113" t="s">
        <v>63</v>
      </c>
      <c r="Q113">
        <v>1000</v>
      </c>
      <c r="W113">
        <v>0</v>
      </c>
      <c r="X113">
        <v>-1513962653</v>
      </c>
      <c r="Y113">
        <f t="shared" si="15"/>
        <v>0</v>
      </c>
      <c r="AA113">
        <v>15801.24</v>
      </c>
      <c r="AB113">
        <v>0</v>
      </c>
      <c r="AC113">
        <v>0</v>
      </c>
      <c r="AD113">
        <v>0</v>
      </c>
      <c r="AE113">
        <v>15801.24</v>
      </c>
      <c r="AF113">
        <v>0</v>
      </c>
      <c r="AG113">
        <v>0</v>
      </c>
      <c r="AH113">
        <v>0</v>
      </c>
      <c r="AI113">
        <v>1</v>
      </c>
      <c r="AJ113">
        <v>1</v>
      </c>
      <c r="AK113">
        <v>1</v>
      </c>
      <c r="AL113">
        <v>1</v>
      </c>
      <c r="AM113">
        <v>0</v>
      </c>
      <c r="AN113">
        <v>0</v>
      </c>
      <c r="AO113">
        <v>0</v>
      </c>
      <c r="AP113">
        <v>1</v>
      </c>
      <c r="AQ113">
        <v>0</v>
      </c>
      <c r="AR113">
        <v>0</v>
      </c>
      <c r="AS113" t="s">
        <v>6</v>
      </c>
      <c r="AT113">
        <v>0</v>
      </c>
      <c r="AU113" t="s">
        <v>6</v>
      </c>
      <c r="AV113">
        <v>0</v>
      </c>
      <c r="AW113">
        <v>2</v>
      </c>
      <c r="AX113">
        <v>86295628</v>
      </c>
      <c r="AY113">
        <v>1</v>
      </c>
      <c r="AZ113">
        <v>6144</v>
      </c>
      <c r="BA113">
        <v>107</v>
      </c>
      <c r="BB113">
        <v>3</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CV113">
        <v>0</v>
      </c>
      <c r="CW113">
        <v>0</v>
      </c>
      <c r="CX113">
        <f>ROUND(Y113*Source!I91,9)</f>
        <v>0</v>
      </c>
      <c r="CY113">
        <f>AA113</f>
        <v>15801.24</v>
      </c>
      <c r="CZ113">
        <f>AE113</f>
        <v>15801.24</v>
      </c>
      <c r="DA113">
        <f>AI113</f>
        <v>1</v>
      </c>
      <c r="DB113">
        <f t="shared" si="16"/>
        <v>0</v>
      </c>
      <c r="DC113">
        <f t="shared" si="17"/>
        <v>0</v>
      </c>
      <c r="DD113" t="s">
        <v>6</v>
      </c>
      <c r="DE113" t="s">
        <v>6</v>
      </c>
      <c r="DF113">
        <f t="shared" si="32"/>
        <v>0</v>
      </c>
      <c r="DG113">
        <f t="shared" si="29"/>
        <v>0</v>
      </c>
      <c r="DH113">
        <f>Source!I91*SmtRes!Y113</f>
        <v>0</v>
      </c>
      <c r="DI113">
        <f>AA113</f>
        <v>15801.24</v>
      </c>
      <c r="DJ113">
        <f>EtalonRes!Y107</f>
        <v>15801.24</v>
      </c>
      <c r="DK113">
        <f>Source!BC91</f>
        <v>1</v>
      </c>
      <c r="DL113" t="s">
        <v>6</v>
      </c>
      <c r="DM113">
        <v>0</v>
      </c>
      <c r="DN113" t="s">
        <v>6</v>
      </c>
      <c r="DO113">
        <v>0</v>
      </c>
      <c r="GP113">
        <v>1</v>
      </c>
      <c r="GQ113">
        <v>-1</v>
      </c>
      <c r="GR113">
        <v>-1</v>
      </c>
    </row>
    <row r="114" spans="1:200" x14ac:dyDescent="0.2">
      <c r="A114">
        <f>ROW(Source!A91)</f>
        <v>91</v>
      </c>
      <c r="B114">
        <v>86295183</v>
      </c>
      <c r="C114">
        <v>86295615</v>
      </c>
      <c r="D114">
        <v>27371543</v>
      </c>
      <c r="E114">
        <v>1</v>
      </c>
      <c r="F114">
        <v>1</v>
      </c>
      <c r="G114">
        <v>1</v>
      </c>
      <c r="H114">
        <v>3</v>
      </c>
      <c r="I114" t="s">
        <v>180</v>
      </c>
      <c r="J114" t="s">
        <v>183</v>
      </c>
      <c r="K114" t="s">
        <v>181</v>
      </c>
      <c r="L114">
        <v>1346</v>
      </c>
      <c r="N114">
        <v>1009</v>
      </c>
      <c r="O114" t="s">
        <v>182</v>
      </c>
      <c r="P114" t="s">
        <v>182</v>
      </c>
      <c r="Q114">
        <v>1</v>
      </c>
      <c r="W114">
        <v>0</v>
      </c>
      <c r="X114">
        <v>-2014069362</v>
      </c>
      <c r="Y114">
        <f t="shared" si="15"/>
        <v>0.3</v>
      </c>
      <c r="AA114">
        <v>1.82</v>
      </c>
      <c r="AB114">
        <v>0</v>
      </c>
      <c r="AC114">
        <v>0</v>
      </c>
      <c r="AD114">
        <v>0</v>
      </c>
      <c r="AE114">
        <v>1.82</v>
      </c>
      <c r="AF114">
        <v>0</v>
      </c>
      <c r="AG114">
        <v>0</v>
      </c>
      <c r="AH114">
        <v>0</v>
      </c>
      <c r="AI114">
        <v>1</v>
      </c>
      <c r="AJ114">
        <v>1</v>
      </c>
      <c r="AK114">
        <v>1</v>
      </c>
      <c r="AL114">
        <v>1</v>
      </c>
      <c r="AM114">
        <v>0</v>
      </c>
      <c r="AN114">
        <v>0</v>
      </c>
      <c r="AO114">
        <v>0</v>
      </c>
      <c r="AP114">
        <v>1</v>
      </c>
      <c r="AQ114">
        <v>0</v>
      </c>
      <c r="AR114">
        <v>0</v>
      </c>
      <c r="AS114" t="s">
        <v>6</v>
      </c>
      <c r="AT114">
        <v>0.3</v>
      </c>
      <c r="AU114" t="s">
        <v>6</v>
      </c>
      <c r="AV114">
        <v>0</v>
      </c>
      <c r="AW114">
        <v>2</v>
      </c>
      <c r="AX114">
        <v>86295629</v>
      </c>
      <c r="AY114">
        <v>1</v>
      </c>
      <c r="AZ114">
        <v>0</v>
      </c>
      <c r="BA114">
        <v>108</v>
      </c>
      <c r="BB114">
        <v>3</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CV114">
        <v>0</v>
      </c>
      <c r="CW114">
        <v>0</v>
      </c>
      <c r="CX114">
        <f>ROUND(Y114*Source!I91,9)</f>
        <v>0.378</v>
      </c>
      <c r="CY114">
        <f>AA114</f>
        <v>1.82</v>
      </c>
      <c r="CZ114">
        <f>AE114</f>
        <v>1.82</v>
      </c>
      <c r="DA114">
        <f>AI114</f>
        <v>1</v>
      </c>
      <c r="DB114">
        <f t="shared" si="16"/>
        <v>0.55000000000000004</v>
      </c>
      <c r="DC114">
        <f t="shared" si="17"/>
        <v>0</v>
      </c>
      <c r="DD114" t="s">
        <v>6</v>
      </c>
      <c r="DE114" t="s">
        <v>6</v>
      </c>
      <c r="DF114">
        <f t="shared" si="32"/>
        <v>1</v>
      </c>
      <c r="DG114">
        <f t="shared" si="29"/>
        <v>0</v>
      </c>
      <c r="DH114">
        <f>Source!I91*SmtRes!Y114</f>
        <v>0.378</v>
      </c>
      <c r="DI114">
        <f>AA114</f>
        <v>1.82</v>
      </c>
      <c r="DJ114">
        <f>EtalonRes!Y108</f>
        <v>1.82</v>
      </c>
      <c r="DK114">
        <f>Source!BC91</f>
        <v>1</v>
      </c>
      <c r="DL114" t="s">
        <v>6</v>
      </c>
      <c r="DM114">
        <v>0</v>
      </c>
      <c r="DN114" t="s">
        <v>6</v>
      </c>
      <c r="DO114">
        <v>0</v>
      </c>
      <c r="GP114">
        <v>1</v>
      </c>
      <c r="GQ114">
        <v>-1</v>
      </c>
      <c r="GR114">
        <v>-1</v>
      </c>
    </row>
    <row r="115" spans="1:200" x14ac:dyDescent="0.2">
      <c r="A115">
        <f>ROW(Source!A91)</f>
        <v>91</v>
      </c>
      <c r="B115">
        <v>86295183</v>
      </c>
      <c r="C115">
        <v>86295615</v>
      </c>
      <c r="D115">
        <v>27374631</v>
      </c>
      <c r="E115">
        <v>1</v>
      </c>
      <c r="F115">
        <v>1</v>
      </c>
      <c r="G115">
        <v>1</v>
      </c>
      <c r="H115">
        <v>3</v>
      </c>
      <c r="I115" t="s">
        <v>186</v>
      </c>
      <c r="J115" t="s">
        <v>188</v>
      </c>
      <c r="K115" t="s">
        <v>187</v>
      </c>
      <c r="L115">
        <v>1346</v>
      </c>
      <c r="N115">
        <v>1009</v>
      </c>
      <c r="O115" t="s">
        <v>182</v>
      </c>
      <c r="P115" t="s">
        <v>182</v>
      </c>
      <c r="Q115">
        <v>1</v>
      </c>
      <c r="W115">
        <v>0</v>
      </c>
      <c r="X115">
        <v>1530665707</v>
      </c>
      <c r="Y115">
        <f t="shared" si="15"/>
        <v>2.7</v>
      </c>
      <c r="AA115">
        <v>32.79</v>
      </c>
      <c r="AB115">
        <v>0</v>
      </c>
      <c r="AC115">
        <v>0</v>
      </c>
      <c r="AD115">
        <v>0</v>
      </c>
      <c r="AE115">
        <v>32.79</v>
      </c>
      <c r="AF115">
        <v>0</v>
      </c>
      <c r="AG115">
        <v>0</v>
      </c>
      <c r="AH115">
        <v>0</v>
      </c>
      <c r="AI115">
        <v>1</v>
      </c>
      <c r="AJ115">
        <v>1</v>
      </c>
      <c r="AK115">
        <v>1</v>
      </c>
      <c r="AL115">
        <v>1</v>
      </c>
      <c r="AM115">
        <v>0</v>
      </c>
      <c r="AN115">
        <v>0</v>
      </c>
      <c r="AO115">
        <v>0</v>
      </c>
      <c r="AP115">
        <v>1</v>
      </c>
      <c r="AQ115">
        <v>0</v>
      </c>
      <c r="AR115">
        <v>0</v>
      </c>
      <c r="AS115" t="s">
        <v>6</v>
      </c>
      <c r="AT115">
        <v>2.7</v>
      </c>
      <c r="AU115" t="s">
        <v>6</v>
      </c>
      <c r="AV115">
        <v>0</v>
      </c>
      <c r="AW115">
        <v>2</v>
      </c>
      <c r="AX115">
        <v>86295630</v>
      </c>
      <c r="AY115">
        <v>1</v>
      </c>
      <c r="AZ115">
        <v>0</v>
      </c>
      <c r="BA115">
        <v>109</v>
      </c>
      <c r="BB115">
        <v>3</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CV115">
        <v>0</v>
      </c>
      <c r="CW115">
        <v>0</v>
      </c>
      <c r="CX115">
        <f>ROUND(Y115*Source!I91,9)</f>
        <v>3.4020000000000001</v>
      </c>
      <c r="CY115">
        <f>AA115</f>
        <v>32.79</v>
      </c>
      <c r="CZ115">
        <f>AE115</f>
        <v>32.79</v>
      </c>
      <c r="DA115">
        <f>AI115</f>
        <v>1</v>
      </c>
      <c r="DB115">
        <f t="shared" si="16"/>
        <v>88.53</v>
      </c>
      <c r="DC115">
        <f t="shared" si="17"/>
        <v>0</v>
      </c>
      <c r="DD115" t="s">
        <v>6</v>
      </c>
      <c r="DE115" t="s">
        <v>6</v>
      </c>
      <c r="DF115">
        <f t="shared" si="32"/>
        <v>112</v>
      </c>
      <c r="DG115">
        <f t="shared" si="29"/>
        <v>0</v>
      </c>
      <c r="DH115">
        <f>Source!I91*SmtRes!Y115</f>
        <v>3.4020000000000001</v>
      </c>
      <c r="DI115">
        <f>AA115</f>
        <v>32.79</v>
      </c>
      <c r="DJ115">
        <f>EtalonRes!Y109</f>
        <v>32.79</v>
      </c>
      <c r="DK115">
        <f>Source!BC91</f>
        <v>1</v>
      </c>
      <c r="DL115" t="s">
        <v>6</v>
      </c>
      <c r="DM115">
        <v>0</v>
      </c>
      <c r="DN115" t="s">
        <v>6</v>
      </c>
      <c r="DO115">
        <v>0</v>
      </c>
      <c r="GP115">
        <v>1</v>
      </c>
      <c r="GQ115">
        <v>-1</v>
      </c>
      <c r="GR115">
        <v>-1</v>
      </c>
    </row>
    <row r="116" spans="1:200" x14ac:dyDescent="0.2">
      <c r="A116">
        <f>ROW(Source!A91)</f>
        <v>91</v>
      </c>
      <c r="B116">
        <v>86295183</v>
      </c>
      <c r="C116">
        <v>86295615</v>
      </c>
      <c r="D116">
        <v>27387231</v>
      </c>
      <c r="E116">
        <v>1</v>
      </c>
      <c r="F116">
        <v>1</v>
      </c>
      <c r="G116">
        <v>1</v>
      </c>
      <c r="H116">
        <v>3</v>
      </c>
      <c r="I116" t="s">
        <v>176</v>
      </c>
      <c r="J116" t="s">
        <v>178</v>
      </c>
      <c r="K116" t="s">
        <v>177</v>
      </c>
      <c r="L116">
        <v>1348</v>
      </c>
      <c r="N116">
        <v>1009</v>
      </c>
      <c r="O116" t="s">
        <v>63</v>
      </c>
      <c r="P116" t="s">
        <v>63</v>
      </c>
      <c r="Q116">
        <v>1000</v>
      </c>
      <c r="W116">
        <v>0</v>
      </c>
      <c r="X116">
        <v>1793674503</v>
      </c>
      <c r="Y116">
        <f t="shared" si="15"/>
        <v>2.46E-2</v>
      </c>
      <c r="AA116">
        <v>14313</v>
      </c>
      <c r="AB116">
        <v>0</v>
      </c>
      <c r="AC116">
        <v>0</v>
      </c>
      <c r="AD116">
        <v>0</v>
      </c>
      <c r="AE116">
        <v>14313</v>
      </c>
      <c r="AF116">
        <v>0</v>
      </c>
      <c r="AG116">
        <v>0</v>
      </c>
      <c r="AH116">
        <v>0</v>
      </c>
      <c r="AI116">
        <v>1</v>
      </c>
      <c r="AJ116">
        <v>1</v>
      </c>
      <c r="AK116">
        <v>1</v>
      </c>
      <c r="AL116">
        <v>1</v>
      </c>
      <c r="AM116">
        <v>0</v>
      </c>
      <c r="AN116">
        <v>0</v>
      </c>
      <c r="AO116">
        <v>0</v>
      </c>
      <c r="AP116">
        <v>0</v>
      </c>
      <c r="AQ116">
        <v>0</v>
      </c>
      <c r="AR116">
        <v>0</v>
      </c>
      <c r="AS116" t="s">
        <v>6</v>
      </c>
      <c r="AT116">
        <v>2.46E-2</v>
      </c>
      <c r="AU116" t="s">
        <v>6</v>
      </c>
      <c r="AV116">
        <v>0</v>
      </c>
      <c r="AW116">
        <v>1</v>
      </c>
      <c r="AX116">
        <v>-1</v>
      </c>
      <c r="AY116">
        <v>0</v>
      </c>
      <c r="AZ116">
        <v>0</v>
      </c>
      <c r="BA116" t="s">
        <v>6</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CV116">
        <v>0</v>
      </c>
      <c r="CW116">
        <v>0</v>
      </c>
      <c r="CX116">
        <f>ROUND(Y116*Source!I91,9)</f>
        <v>3.0995999999999999E-2</v>
      </c>
      <c r="CY116">
        <f>AA116</f>
        <v>14313</v>
      </c>
      <c r="CZ116">
        <f>AE116</f>
        <v>14313</v>
      </c>
      <c r="DA116">
        <f>AI116</f>
        <v>1</v>
      </c>
      <c r="DB116">
        <f t="shared" si="16"/>
        <v>352.1</v>
      </c>
      <c r="DC116">
        <f t="shared" si="17"/>
        <v>0</v>
      </c>
      <c r="DD116" t="s">
        <v>6</v>
      </c>
      <c r="DE116" t="s">
        <v>6</v>
      </c>
      <c r="DF116">
        <f t="shared" si="32"/>
        <v>444</v>
      </c>
      <c r="DG116">
        <f t="shared" si="29"/>
        <v>0</v>
      </c>
      <c r="DH116">
        <f>Source!I91*SmtRes!Y116</f>
        <v>3.0995999999999999E-2</v>
      </c>
      <c r="DI116">
        <f>AA116</f>
        <v>14313</v>
      </c>
      <c r="DJ116">
        <f>DF116</f>
        <v>444</v>
      </c>
      <c r="DK116">
        <f>Source!BC91</f>
        <v>1</v>
      </c>
      <c r="DL116" t="s">
        <v>6</v>
      </c>
      <c r="DM116">
        <v>0</v>
      </c>
      <c r="DN116" t="s">
        <v>6</v>
      </c>
      <c r="DO116">
        <v>0</v>
      </c>
      <c r="GP116">
        <v>1</v>
      </c>
      <c r="GQ116">
        <v>-1</v>
      </c>
      <c r="GR116">
        <v>-1</v>
      </c>
    </row>
    <row r="117" spans="1:200" x14ac:dyDescent="0.2">
      <c r="A117">
        <f>ROW(Source!A92)</f>
        <v>92</v>
      </c>
      <c r="B117">
        <v>86295184</v>
      </c>
      <c r="C117">
        <v>86295615</v>
      </c>
      <c r="D117">
        <v>27493187</v>
      </c>
      <c r="E117">
        <v>1</v>
      </c>
      <c r="F117">
        <v>1</v>
      </c>
      <c r="G117">
        <v>1</v>
      </c>
      <c r="H117">
        <v>1</v>
      </c>
      <c r="I117" t="s">
        <v>952</v>
      </c>
      <c r="J117" t="s">
        <v>6</v>
      </c>
      <c r="K117" t="s">
        <v>953</v>
      </c>
      <c r="L117">
        <v>1369</v>
      </c>
      <c r="N117">
        <v>1013</v>
      </c>
      <c r="O117" t="s">
        <v>921</v>
      </c>
      <c r="P117" t="s">
        <v>921</v>
      </c>
      <c r="Q117">
        <v>1</v>
      </c>
      <c r="W117">
        <v>0</v>
      </c>
      <c r="X117">
        <v>1476363087</v>
      </c>
      <c r="Y117">
        <f t="shared" ref="Y117:Y134" si="33">AT117</f>
        <v>71.06</v>
      </c>
      <c r="AA117">
        <v>0</v>
      </c>
      <c r="AB117">
        <v>0</v>
      </c>
      <c r="AC117">
        <v>0</v>
      </c>
      <c r="AD117">
        <v>240.66</v>
      </c>
      <c r="AE117">
        <v>0</v>
      </c>
      <c r="AF117">
        <v>0</v>
      </c>
      <c r="AG117">
        <v>0</v>
      </c>
      <c r="AH117">
        <v>8.93</v>
      </c>
      <c r="AI117">
        <v>1</v>
      </c>
      <c r="AJ117">
        <v>1</v>
      </c>
      <c r="AK117">
        <v>1</v>
      </c>
      <c r="AL117">
        <v>26.95</v>
      </c>
      <c r="AM117">
        <v>5</v>
      </c>
      <c r="AN117">
        <v>0</v>
      </c>
      <c r="AO117">
        <v>1</v>
      </c>
      <c r="AP117">
        <v>1</v>
      </c>
      <c r="AQ117">
        <v>0</v>
      </c>
      <c r="AR117">
        <v>0</v>
      </c>
      <c r="AS117" t="s">
        <v>6</v>
      </c>
      <c r="AT117">
        <v>71.06</v>
      </c>
      <c r="AU117" t="s">
        <v>6</v>
      </c>
      <c r="AV117">
        <v>1</v>
      </c>
      <c r="AW117">
        <v>2</v>
      </c>
      <c r="AX117">
        <v>86295624</v>
      </c>
      <c r="AY117">
        <v>1</v>
      </c>
      <c r="AZ117">
        <v>0</v>
      </c>
      <c r="BA117">
        <v>110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CU117">
        <f>ROUND(AT117*Source!I92*AH117*AL117,0)</f>
        <v>21548</v>
      </c>
      <c r="CV117">
        <f>ROUND(Y117*Source!I92,9)</f>
        <v>89.535600000000002</v>
      </c>
      <c r="CW117">
        <v>0</v>
      </c>
      <c r="CX117">
        <f>ROUND(Y117*Source!I92,9)</f>
        <v>89.535600000000002</v>
      </c>
      <c r="CY117">
        <f>AD117</f>
        <v>240.66</v>
      </c>
      <c r="CZ117">
        <f>AH117</f>
        <v>8.93</v>
      </c>
      <c r="DA117">
        <f>AL117</f>
        <v>26.95</v>
      </c>
      <c r="DB117">
        <f t="shared" ref="DB117:DB134" si="34">ROUND(ROUND(AT117*CZ117,2),2)</f>
        <v>634.57000000000005</v>
      </c>
      <c r="DC117">
        <f t="shared" ref="DC117:DC134" si="35">ROUND(ROUND(AT117*AG117,2),2)</f>
        <v>0</v>
      </c>
      <c r="DD117" t="s">
        <v>6</v>
      </c>
      <c r="DE117" t="s">
        <v>6</v>
      </c>
      <c r="DF117">
        <f t="shared" si="32"/>
        <v>0</v>
      </c>
      <c r="DG117">
        <f t="shared" si="29"/>
        <v>0</v>
      </c>
      <c r="DH117">
        <f>Source!I92*SmtRes!Y117</f>
        <v>89.535600000000002</v>
      </c>
      <c r="DI117">
        <f>AD117</f>
        <v>240.66</v>
      </c>
      <c r="DJ117">
        <f>EtalonRes!AB110</f>
        <v>8.93</v>
      </c>
      <c r="DK117">
        <f>Source!BA92</f>
        <v>26.95</v>
      </c>
      <c r="DL117" t="s">
        <v>6</v>
      </c>
      <c r="DM117">
        <v>0</v>
      </c>
      <c r="DN117" t="s">
        <v>6</v>
      </c>
      <c r="DO117">
        <v>0</v>
      </c>
      <c r="GQ117">
        <v>-1</v>
      </c>
      <c r="GR117">
        <v>-1</v>
      </c>
    </row>
    <row r="118" spans="1:200" x14ac:dyDescent="0.2">
      <c r="A118">
        <f>ROW(Source!A92)</f>
        <v>92</v>
      </c>
      <c r="B118">
        <v>86295184</v>
      </c>
      <c r="C118">
        <v>86295615</v>
      </c>
      <c r="D118">
        <v>121548</v>
      </c>
      <c r="E118">
        <v>1</v>
      </c>
      <c r="F118">
        <v>1</v>
      </c>
      <c r="G118">
        <v>1</v>
      </c>
      <c r="H118">
        <v>1</v>
      </c>
      <c r="I118" t="s">
        <v>39</v>
      </c>
      <c r="J118" t="s">
        <v>6</v>
      </c>
      <c r="K118" t="s">
        <v>922</v>
      </c>
      <c r="L118">
        <v>608254</v>
      </c>
      <c r="N118">
        <v>1013</v>
      </c>
      <c r="O118" t="s">
        <v>923</v>
      </c>
      <c r="P118" t="s">
        <v>923</v>
      </c>
      <c r="Q118">
        <v>1</v>
      </c>
      <c r="W118">
        <v>0</v>
      </c>
      <c r="X118">
        <v>-185737400</v>
      </c>
      <c r="Y118">
        <f t="shared" si="33"/>
        <v>0.01</v>
      </c>
      <c r="AA118">
        <v>0</v>
      </c>
      <c r="AB118">
        <v>0</v>
      </c>
      <c r="AC118">
        <v>0</v>
      </c>
      <c r="AD118">
        <v>0</v>
      </c>
      <c r="AE118">
        <v>0</v>
      </c>
      <c r="AF118">
        <v>0</v>
      </c>
      <c r="AG118">
        <v>0</v>
      </c>
      <c r="AH118">
        <v>0</v>
      </c>
      <c r="AI118">
        <v>1</v>
      </c>
      <c r="AJ118">
        <v>1</v>
      </c>
      <c r="AK118">
        <v>19.8</v>
      </c>
      <c r="AL118">
        <v>1</v>
      </c>
      <c r="AM118">
        <v>5</v>
      </c>
      <c r="AN118">
        <v>0</v>
      </c>
      <c r="AO118">
        <v>1</v>
      </c>
      <c r="AP118">
        <v>1</v>
      </c>
      <c r="AQ118">
        <v>0</v>
      </c>
      <c r="AR118">
        <v>0</v>
      </c>
      <c r="AS118" t="s">
        <v>6</v>
      </c>
      <c r="AT118">
        <v>0.01</v>
      </c>
      <c r="AU118" t="s">
        <v>6</v>
      </c>
      <c r="AV118">
        <v>2</v>
      </c>
      <c r="AW118">
        <v>2</v>
      </c>
      <c r="AX118">
        <v>86295625</v>
      </c>
      <c r="AY118">
        <v>1</v>
      </c>
      <c r="AZ118">
        <v>0</v>
      </c>
      <c r="BA118">
        <v>111</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CV118">
        <v>0</v>
      </c>
      <c r="CW118">
        <v>0</v>
      </c>
      <c r="CX118">
        <f>ROUND(Y118*Source!I92,9)</f>
        <v>1.26E-2</v>
      </c>
      <c r="CY118">
        <f>AD118</f>
        <v>0</v>
      </c>
      <c r="CZ118">
        <f>AH118</f>
        <v>0</v>
      </c>
      <c r="DA118">
        <f>AL118</f>
        <v>1</v>
      </c>
      <c r="DB118">
        <f t="shared" si="34"/>
        <v>0</v>
      </c>
      <c r="DC118">
        <f t="shared" si="35"/>
        <v>0</v>
      </c>
      <c r="DD118" t="s">
        <v>6</v>
      </c>
      <c r="DE118" t="s">
        <v>6</v>
      </c>
      <c r="DF118">
        <f t="shared" si="32"/>
        <v>0</v>
      </c>
      <c r="DG118">
        <f t="shared" si="29"/>
        <v>0</v>
      </c>
      <c r="DH118">
        <f>Source!I92*SmtRes!Y118</f>
        <v>1.26E-2</v>
      </c>
      <c r="DI118">
        <f>AD118</f>
        <v>0</v>
      </c>
      <c r="DJ118">
        <f>EtalonRes!AB111</f>
        <v>0</v>
      </c>
      <c r="DK118">
        <f>Source!BA92</f>
        <v>26.95</v>
      </c>
      <c r="DL118" t="s">
        <v>6</v>
      </c>
      <c r="DM118">
        <v>0</v>
      </c>
      <c r="DN118" t="s">
        <v>6</v>
      </c>
      <c r="DO118">
        <v>0</v>
      </c>
      <c r="GQ118">
        <v>-1</v>
      </c>
      <c r="GR118">
        <v>-1</v>
      </c>
    </row>
    <row r="119" spans="1:200" x14ac:dyDescent="0.2">
      <c r="A119">
        <f>ROW(Source!A92)</f>
        <v>92</v>
      </c>
      <c r="B119">
        <v>86295184</v>
      </c>
      <c r="C119">
        <v>86295615</v>
      </c>
      <c r="D119">
        <v>27439630</v>
      </c>
      <c r="E119">
        <v>1</v>
      </c>
      <c r="F119">
        <v>1</v>
      </c>
      <c r="G119">
        <v>1</v>
      </c>
      <c r="H119">
        <v>2</v>
      </c>
      <c r="I119" t="s">
        <v>949</v>
      </c>
      <c r="J119" t="s">
        <v>950</v>
      </c>
      <c r="K119" t="s">
        <v>951</v>
      </c>
      <c r="L119">
        <v>1368</v>
      </c>
      <c r="N119">
        <v>1011</v>
      </c>
      <c r="O119" t="s">
        <v>927</v>
      </c>
      <c r="P119" t="s">
        <v>927</v>
      </c>
      <c r="Q119">
        <v>1</v>
      </c>
      <c r="W119">
        <v>0</v>
      </c>
      <c r="X119">
        <v>-72110300</v>
      </c>
      <c r="Y119">
        <f t="shared" si="33"/>
        <v>0.01</v>
      </c>
      <c r="AA119">
        <v>0</v>
      </c>
      <c r="AB119">
        <v>290.81</v>
      </c>
      <c r="AC119">
        <v>269.48</v>
      </c>
      <c r="AD119">
        <v>0</v>
      </c>
      <c r="AE119">
        <v>0</v>
      </c>
      <c r="AF119">
        <v>31.27</v>
      </c>
      <c r="AG119">
        <v>13.61</v>
      </c>
      <c r="AH119">
        <v>0</v>
      </c>
      <c r="AI119">
        <v>1</v>
      </c>
      <c r="AJ119">
        <v>9.3000000000000007</v>
      </c>
      <c r="AK119">
        <v>19.8</v>
      </c>
      <c r="AL119">
        <v>1</v>
      </c>
      <c r="AM119">
        <v>5</v>
      </c>
      <c r="AN119">
        <v>0</v>
      </c>
      <c r="AO119">
        <v>1</v>
      </c>
      <c r="AP119">
        <v>1</v>
      </c>
      <c r="AQ119">
        <v>0</v>
      </c>
      <c r="AR119">
        <v>0</v>
      </c>
      <c r="AS119" t="s">
        <v>6</v>
      </c>
      <c r="AT119">
        <v>0.01</v>
      </c>
      <c r="AU119" t="s">
        <v>6</v>
      </c>
      <c r="AV119">
        <v>0</v>
      </c>
      <c r="AW119">
        <v>2</v>
      </c>
      <c r="AX119">
        <v>86295626</v>
      </c>
      <c r="AY119">
        <v>1</v>
      </c>
      <c r="AZ119">
        <v>0</v>
      </c>
      <c r="BA119">
        <v>112</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CV119">
        <v>0</v>
      </c>
      <c r="CW119">
        <f>ROUND(Y119*Source!I92*DO119,9)</f>
        <v>0</v>
      </c>
      <c r="CX119">
        <f>ROUND(Y119*Source!I92,9)</f>
        <v>1.26E-2</v>
      </c>
      <c r="CY119">
        <f>AB119</f>
        <v>290.81</v>
      </c>
      <c r="CZ119">
        <f>AF119</f>
        <v>31.27</v>
      </c>
      <c r="DA119">
        <f>AJ119</f>
        <v>9.3000000000000007</v>
      </c>
      <c r="DB119">
        <f t="shared" si="34"/>
        <v>0.31</v>
      </c>
      <c r="DC119">
        <f t="shared" si="35"/>
        <v>0.14000000000000001</v>
      </c>
      <c r="DD119" t="s">
        <v>6</v>
      </c>
      <c r="DE119" t="s">
        <v>6</v>
      </c>
      <c r="DF119">
        <f t="shared" si="32"/>
        <v>0</v>
      </c>
      <c r="DG119">
        <f>ROUND(ROUND(AF119*AJ119,0)*CX119,0)</f>
        <v>4</v>
      </c>
      <c r="DH119">
        <f>Source!I92*SmtRes!Y119</f>
        <v>1.26E-2</v>
      </c>
      <c r="DI119">
        <f>AB119</f>
        <v>290.81</v>
      </c>
      <c r="DJ119">
        <f>EtalonRes!Z112</f>
        <v>31.27</v>
      </c>
      <c r="DK119">
        <f>Source!BB92</f>
        <v>9.3000000000000007</v>
      </c>
      <c r="DL119" t="s">
        <v>6</v>
      </c>
      <c r="DM119">
        <v>0</v>
      </c>
      <c r="DN119" t="s">
        <v>6</v>
      </c>
      <c r="DO119">
        <v>0</v>
      </c>
      <c r="GQ119">
        <v>-1</v>
      </c>
      <c r="GR119">
        <v>-1</v>
      </c>
    </row>
    <row r="120" spans="1:200" x14ac:dyDescent="0.2">
      <c r="A120">
        <f>ROW(Source!A92)</f>
        <v>92</v>
      </c>
      <c r="B120">
        <v>86295184</v>
      </c>
      <c r="C120">
        <v>86295615</v>
      </c>
      <c r="D120">
        <v>27441327</v>
      </c>
      <c r="E120">
        <v>1</v>
      </c>
      <c r="F120">
        <v>1</v>
      </c>
      <c r="G120">
        <v>1</v>
      </c>
      <c r="H120">
        <v>2</v>
      </c>
      <c r="I120" t="s">
        <v>936</v>
      </c>
      <c r="J120" t="s">
        <v>937</v>
      </c>
      <c r="K120" t="s">
        <v>938</v>
      </c>
      <c r="L120">
        <v>1368</v>
      </c>
      <c r="N120">
        <v>1011</v>
      </c>
      <c r="O120" t="s">
        <v>927</v>
      </c>
      <c r="P120" t="s">
        <v>927</v>
      </c>
      <c r="Q120">
        <v>1</v>
      </c>
      <c r="W120">
        <v>0</v>
      </c>
      <c r="X120">
        <v>-1583389094</v>
      </c>
      <c r="Y120">
        <f t="shared" si="33"/>
        <v>0.03</v>
      </c>
      <c r="AA120">
        <v>0</v>
      </c>
      <c r="AB120">
        <v>868.34</v>
      </c>
      <c r="AC120">
        <v>231.46</v>
      </c>
      <c r="AD120">
        <v>0</v>
      </c>
      <c r="AE120">
        <v>0</v>
      </c>
      <c r="AF120">
        <v>93.37</v>
      </c>
      <c r="AG120">
        <v>11.69</v>
      </c>
      <c r="AH120">
        <v>0</v>
      </c>
      <c r="AI120">
        <v>1</v>
      </c>
      <c r="AJ120">
        <v>9.3000000000000007</v>
      </c>
      <c r="AK120">
        <v>19.8</v>
      </c>
      <c r="AL120">
        <v>1</v>
      </c>
      <c r="AM120">
        <v>5</v>
      </c>
      <c r="AN120">
        <v>0</v>
      </c>
      <c r="AO120">
        <v>1</v>
      </c>
      <c r="AP120">
        <v>1</v>
      </c>
      <c r="AQ120">
        <v>0</v>
      </c>
      <c r="AR120">
        <v>0</v>
      </c>
      <c r="AS120" t="s">
        <v>6</v>
      </c>
      <c r="AT120">
        <v>0.03</v>
      </c>
      <c r="AU120" t="s">
        <v>6</v>
      </c>
      <c r="AV120">
        <v>0</v>
      </c>
      <c r="AW120">
        <v>2</v>
      </c>
      <c r="AX120">
        <v>86295627</v>
      </c>
      <c r="AY120">
        <v>1</v>
      </c>
      <c r="AZ120">
        <v>0</v>
      </c>
      <c r="BA120">
        <v>113</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CV120">
        <v>0</v>
      </c>
      <c r="CW120">
        <f>ROUND(Y120*Source!I92*DO120,9)</f>
        <v>0</v>
      </c>
      <c r="CX120">
        <f>ROUND(Y120*Source!I92,9)</f>
        <v>3.78E-2</v>
      </c>
      <c r="CY120">
        <f>AB120</f>
        <v>868.34</v>
      </c>
      <c r="CZ120">
        <f>AF120</f>
        <v>93.37</v>
      </c>
      <c r="DA120">
        <f>AJ120</f>
        <v>9.3000000000000007</v>
      </c>
      <c r="DB120">
        <f t="shared" si="34"/>
        <v>2.8</v>
      </c>
      <c r="DC120">
        <f t="shared" si="35"/>
        <v>0.35</v>
      </c>
      <c r="DD120" t="s">
        <v>6</v>
      </c>
      <c r="DE120" t="s">
        <v>6</v>
      </c>
      <c r="DF120">
        <f t="shared" si="32"/>
        <v>0</v>
      </c>
      <c r="DG120">
        <f>ROUND(ROUND(AF120*AJ120,0)*CX120,0)</f>
        <v>33</v>
      </c>
      <c r="DH120">
        <f>Source!I92*SmtRes!Y120</f>
        <v>3.78E-2</v>
      </c>
      <c r="DI120">
        <f>AB120</f>
        <v>868.34</v>
      </c>
      <c r="DJ120">
        <f>EtalonRes!Z113</f>
        <v>93.37</v>
      </c>
      <c r="DK120">
        <f>Source!BB92</f>
        <v>9.3000000000000007</v>
      </c>
      <c r="DL120" t="s">
        <v>6</v>
      </c>
      <c r="DM120">
        <v>0</v>
      </c>
      <c r="DN120" t="s">
        <v>6</v>
      </c>
      <c r="DO120">
        <v>0</v>
      </c>
      <c r="GQ120">
        <v>-1</v>
      </c>
      <c r="GR120">
        <v>-1</v>
      </c>
    </row>
    <row r="121" spans="1:200" x14ac:dyDescent="0.2">
      <c r="A121">
        <f>ROW(Source!A92)</f>
        <v>92</v>
      </c>
      <c r="B121">
        <v>86295184</v>
      </c>
      <c r="C121">
        <v>86295615</v>
      </c>
      <c r="D121">
        <v>27374309</v>
      </c>
      <c r="E121">
        <v>1</v>
      </c>
      <c r="F121">
        <v>1</v>
      </c>
      <c r="G121">
        <v>1</v>
      </c>
      <c r="H121">
        <v>3</v>
      </c>
      <c r="I121" t="s">
        <v>171</v>
      </c>
      <c r="J121" t="s">
        <v>173</v>
      </c>
      <c r="K121" t="s">
        <v>172</v>
      </c>
      <c r="L121">
        <v>1348</v>
      </c>
      <c r="N121">
        <v>1009</v>
      </c>
      <c r="O121" t="s">
        <v>63</v>
      </c>
      <c r="P121" t="s">
        <v>63</v>
      </c>
      <c r="Q121">
        <v>1000</v>
      </c>
      <c r="W121">
        <v>0</v>
      </c>
      <c r="X121">
        <v>-1513962653</v>
      </c>
      <c r="Y121">
        <f t="shared" si="33"/>
        <v>0</v>
      </c>
      <c r="AA121">
        <v>124030</v>
      </c>
      <c r="AB121">
        <v>0</v>
      </c>
      <c r="AC121">
        <v>0</v>
      </c>
      <c r="AD121">
        <v>0</v>
      </c>
      <c r="AE121">
        <v>17403.570000000003</v>
      </c>
      <c r="AF121">
        <v>0</v>
      </c>
      <c r="AG121">
        <v>0</v>
      </c>
      <c r="AH121">
        <v>0</v>
      </c>
      <c r="AI121">
        <v>7.56</v>
      </c>
      <c r="AJ121">
        <v>1</v>
      </c>
      <c r="AK121">
        <v>1</v>
      </c>
      <c r="AL121">
        <v>1</v>
      </c>
      <c r="AM121">
        <v>0</v>
      </c>
      <c r="AN121">
        <v>0</v>
      </c>
      <c r="AO121">
        <v>0</v>
      </c>
      <c r="AP121">
        <v>1</v>
      </c>
      <c r="AQ121">
        <v>0</v>
      </c>
      <c r="AR121">
        <v>0</v>
      </c>
      <c r="AS121" t="s">
        <v>6</v>
      </c>
      <c r="AT121">
        <v>0</v>
      </c>
      <c r="AU121" t="s">
        <v>6</v>
      </c>
      <c r="AV121">
        <v>0</v>
      </c>
      <c r="AW121">
        <v>2</v>
      </c>
      <c r="AX121">
        <v>86295628</v>
      </c>
      <c r="AY121">
        <v>1</v>
      </c>
      <c r="AZ121">
        <v>22528</v>
      </c>
      <c r="BA121">
        <v>114</v>
      </c>
      <c r="BB121">
        <v>3</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CV121">
        <v>0</v>
      </c>
      <c r="CW121">
        <v>0</v>
      </c>
      <c r="CX121">
        <f>ROUND(Y121*Source!I92,9)</f>
        <v>0</v>
      </c>
      <c r="CY121">
        <f>AA121</f>
        <v>124030</v>
      </c>
      <c r="CZ121">
        <f>AE121</f>
        <v>17403.570000000003</v>
      </c>
      <c r="DA121">
        <f>AI121</f>
        <v>7.56</v>
      </c>
      <c r="DB121">
        <f t="shared" si="34"/>
        <v>0</v>
      </c>
      <c r="DC121">
        <f t="shared" si="35"/>
        <v>0</v>
      </c>
      <c r="DD121" t="s">
        <v>6</v>
      </c>
      <c r="DE121" t="s">
        <v>6</v>
      </c>
      <c r="DF121">
        <f>ROUND(ROUND(AE121*AI121,0)*CX121,0)</f>
        <v>0</v>
      </c>
      <c r="DG121">
        <f t="shared" ref="DG121:DG130" si="36">ROUND(ROUND(AF121,0)*CX121,0)</f>
        <v>0</v>
      </c>
      <c r="DH121">
        <f>Source!I92*SmtRes!Y121</f>
        <v>0</v>
      </c>
      <c r="DI121">
        <f>AA121</f>
        <v>124030</v>
      </c>
      <c r="DJ121">
        <f>EtalonRes!Y114</f>
        <v>15801.24</v>
      </c>
      <c r="DK121">
        <f>Source!BC92</f>
        <v>7.56</v>
      </c>
      <c r="DL121" t="s">
        <v>6</v>
      </c>
      <c r="DM121">
        <v>0</v>
      </c>
      <c r="DN121" t="s">
        <v>6</v>
      </c>
      <c r="DO121">
        <v>0</v>
      </c>
      <c r="GP121">
        <v>1</v>
      </c>
      <c r="GQ121">
        <v>-1</v>
      </c>
      <c r="GR121">
        <v>-1</v>
      </c>
    </row>
    <row r="122" spans="1:200" x14ac:dyDescent="0.2">
      <c r="A122">
        <f>ROW(Source!A92)</f>
        <v>92</v>
      </c>
      <c r="B122">
        <v>86295184</v>
      </c>
      <c r="C122">
        <v>86295615</v>
      </c>
      <c r="D122">
        <v>27371543</v>
      </c>
      <c r="E122">
        <v>1</v>
      </c>
      <c r="F122">
        <v>1</v>
      </c>
      <c r="G122">
        <v>1</v>
      </c>
      <c r="H122">
        <v>3</v>
      </c>
      <c r="I122" t="s">
        <v>180</v>
      </c>
      <c r="J122" t="s">
        <v>183</v>
      </c>
      <c r="K122" t="s">
        <v>181</v>
      </c>
      <c r="L122">
        <v>1346</v>
      </c>
      <c r="N122">
        <v>1009</v>
      </c>
      <c r="O122" t="s">
        <v>182</v>
      </c>
      <c r="P122" t="s">
        <v>182</v>
      </c>
      <c r="Q122">
        <v>1</v>
      </c>
      <c r="W122">
        <v>0</v>
      </c>
      <c r="X122">
        <v>-2014069362</v>
      </c>
      <c r="Y122">
        <f t="shared" si="33"/>
        <v>0.3</v>
      </c>
      <c r="AA122">
        <v>30</v>
      </c>
      <c r="AB122">
        <v>0</v>
      </c>
      <c r="AC122">
        <v>0</v>
      </c>
      <c r="AD122">
        <v>0</v>
      </c>
      <c r="AE122">
        <v>4.21</v>
      </c>
      <c r="AF122">
        <v>0</v>
      </c>
      <c r="AG122">
        <v>0</v>
      </c>
      <c r="AH122">
        <v>0</v>
      </c>
      <c r="AI122">
        <v>7.56</v>
      </c>
      <c r="AJ122">
        <v>1</v>
      </c>
      <c r="AK122">
        <v>1</v>
      </c>
      <c r="AL122">
        <v>1</v>
      </c>
      <c r="AM122">
        <v>0</v>
      </c>
      <c r="AN122">
        <v>0</v>
      </c>
      <c r="AO122">
        <v>0</v>
      </c>
      <c r="AP122">
        <v>1</v>
      </c>
      <c r="AQ122">
        <v>0</v>
      </c>
      <c r="AR122">
        <v>0</v>
      </c>
      <c r="AS122" t="s">
        <v>6</v>
      </c>
      <c r="AT122">
        <v>0.3</v>
      </c>
      <c r="AU122" t="s">
        <v>6</v>
      </c>
      <c r="AV122">
        <v>0</v>
      </c>
      <c r="AW122">
        <v>2</v>
      </c>
      <c r="AX122">
        <v>86295629</v>
      </c>
      <c r="AY122">
        <v>1</v>
      </c>
      <c r="AZ122">
        <v>16384</v>
      </c>
      <c r="BA122">
        <v>115</v>
      </c>
      <c r="BB122">
        <v>3</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CV122">
        <v>0</v>
      </c>
      <c r="CW122">
        <v>0</v>
      </c>
      <c r="CX122">
        <f>ROUND(Y122*Source!I92,9)</f>
        <v>0.378</v>
      </c>
      <c r="CY122">
        <f>AA122</f>
        <v>30</v>
      </c>
      <c r="CZ122">
        <f>AE122</f>
        <v>4.21</v>
      </c>
      <c r="DA122">
        <f>AI122</f>
        <v>7.56</v>
      </c>
      <c r="DB122">
        <f t="shared" si="34"/>
        <v>1.26</v>
      </c>
      <c r="DC122">
        <f t="shared" si="35"/>
        <v>0</v>
      </c>
      <c r="DD122" t="s">
        <v>6</v>
      </c>
      <c r="DE122" t="s">
        <v>6</v>
      </c>
      <c r="DF122">
        <f>ROUND(ROUND(AE122*AI122,0)*CX122,0)</f>
        <v>12</v>
      </c>
      <c r="DG122">
        <f t="shared" si="36"/>
        <v>0</v>
      </c>
      <c r="DH122">
        <f>Source!I92*SmtRes!Y122</f>
        <v>0.378</v>
      </c>
      <c r="DI122">
        <f>AA122</f>
        <v>30</v>
      </c>
      <c r="DJ122">
        <f>EtalonRes!Y115</f>
        <v>1.82</v>
      </c>
      <c r="DK122">
        <f>Source!BC92</f>
        <v>7.56</v>
      </c>
      <c r="DL122" t="s">
        <v>6</v>
      </c>
      <c r="DM122">
        <v>0</v>
      </c>
      <c r="DN122" t="s">
        <v>6</v>
      </c>
      <c r="DO122">
        <v>0</v>
      </c>
      <c r="GP122">
        <v>1</v>
      </c>
      <c r="GQ122">
        <v>-1</v>
      </c>
      <c r="GR122">
        <v>-1</v>
      </c>
    </row>
    <row r="123" spans="1:200" x14ac:dyDescent="0.2">
      <c r="A123">
        <f>ROW(Source!A92)</f>
        <v>92</v>
      </c>
      <c r="B123">
        <v>86295184</v>
      </c>
      <c r="C123">
        <v>86295615</v>
      </c>
      <c r="D123">
        <v>27374631</v>
      </c>
      <c r="E123">
        <v>1</v>
      </c>
      <c r="F123">
        <v>1</v>
      </c>
      <c r="G123">
        <v>1</v>
      </c>
      <c r="H123">
        <v>3</v>
      </c>
      <c r="I123" t="s">
        <v>186</v>
      </c>
      <c r="J123" t="s">
        <v>188</v>
      </c>
      <c r="K123" t="s">
        <v>187</v>
      </c>
      <c r="L123">
        <v>1346</v>
      </c>
      <c r="N123">
        <v>1009</v>
      </c>
      <c r="O123" t="s">
        <v>182</v>
      </c>
      <c r="P123" t="s">
        <v>182</v>
      </c>
      <c r="Q123">
        <v>1</v>
      </c>
      <c r="W123">
        <v>0</v>
      </c>
      <c r="X123">
        <v>1530665707</v>
      </c>
      <c r="Y123">
        <f t="shared" si="33"/>
        <v>2.7</v>
      </c>
      <c r="AA123">
        <v>65.040000000000006</v>
      </c>
      <c r="AB123">
        <v>0</v>
      </c>
      <c r="AC123">
        <v>0</v>
      </c>
      <c r="AD123">
        <v>0</v>
      </c>
      <c r="AE123">
        <v>9.1199999999999992</v>
      </c>
      <c r="AF123">
        <v>0</v>
      </c>
      <c r="AG123">
        <v>0</v>
      </c>
      <c r="AH123">
        <v>0</v>
      </c>
      <c r="AI123">
        <v>7.56</v>
      </c>
      <c r="AJ123">
        <v>1</v>
      </c>
      <c r="AK123">
        <v>1</v>
      </c>
      <c r="AL123">
        <v>1</v>
      </c>
      <c r="AM123">
        <v>0</v>
      </c>
      <c r="AN123">
        <v>0</v>
      </c>
      <c r="AO123">
        <v>0</v>
      </c>
      <c r="AP123">
        <v>1</v>
      </c>
      <c r="AQ123">
        <v>0</v>
      </c>
      <c r="AR123">
        <v>0</v>
      </c>
      <c r="AS123" t="s">
        <v>6</v>
      </c>
      <c r="AT123">
        <v>2.7</v>
      </c>
      <c r="AU123" t="s">
        <v>6</v>
      </c>
      <c r="AV123">
        <v>0</v>
      </c>
      <c r="AW123">
        <v>2</v>
      </c>
      <c r="AX123">
        <v>86295630</v>
      </c>
      <c r="AY123">
        <v>1</v>
      </c>
      <c r="AZ123">
        <v>16384</v>
      </c>
      <c r="BA123">
        <v>116</v>
      </c>
      <c r="BB123">
        <v>3</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CV123">
        <v>0</v>
      </c>
      <c r="CW123">
        <v>0</v>
      </c>
      <c r="CX123">
        <f>ROUND(Y123*Source!I92,9)</f>
        <v>3.4020000000000001</v>
      </c>
      <c r="CY123">
        <f>AA123</f>
        <v>65.040000000000006</v>
      </c>
      <c r="CZ123">
        <f>AE123</f>
        <v>9.1199999999999992</v>
      </c>
      <c r="DA123">
        <f>AI123</f>
        <v>7.56</v>
      </c>
      <c r="DB123">
        <f t="shared" si="34"/>
        <v>24.62</v>
      </c>
      <c r="DC123">
        <f t="shared" si="35"/>
        <v>0</v>
      </c>
      <c r="DD123" t="s">
        <v>6</v>
      </c>
      <c r="DE123" t="s">
        <v>6</v>
      </c>
      <c r="DF123">
        <f>ROUND(ROUND(AE123*AI123,0)*CX123,0)</f>
        <v>235</v>
      </c>
      <c r="DG123">
        <f t="shared" si="36"/>
        <v>0</v>
      </c>
      <c r="DH123">
        <f>Source!I92*SmtRes!Y123</f>
        <v>3.4020000000000001</v>
      </c>
      <c r="DI123">
        <f>AA123</f>
        <v>65.040000000000006</v>
      </c>
      <c r="DJ123">
        <f>EtalonRes!Y116</f>
        <v>32.79</v>
      </c>
      <c r="DK123">
        <f>Source!BC92</f>
        <v>7.56</v>
      </c>
      <c r="DL123" t="s">
        <v>6</v>
      </c>
      <c r="DM123">
        <v>0</v>
      </c>
      <c r="DN123" t="s">
        <v>6</v>
      </c>
      <c r="DO123">
        <v>0</v>
      </c>
      <c r="GP123">
        <v>1</v>
      </c>
      <c r="GQ123">
        <v>-1</v>
      </c>
      <c r="GR123">
        <v>-1</v>
      </c>
    </row>
    <row r="124" spans="1:200" x14ac:dyDescent="0.2">
      <c r="A124">
        <f>ROW(Source!A92)</f>
        <v>92</v>
      </c>
      <c r="B124">
        <v>86295184</v>
      </c>
      <c r="C124">
        <v>86295615</v>
      </c>
      <c r="D124">
        <v>27387231</v>
      </c>
      <c r="E124">
        <v>1</v>
      </c>
      <c r="F124">
        <v>1</v>
      </c>
      <c r="G124">
        <v>1</v>
      </c>
      <c r="H124">
        <v>3</v>
      </c>
      <c r="I124" t="s">
        <v>176</v>
      </c>
      <c r="J124" t="s">
        <v>178</v>
      </c>
      <c r="K124" t="s">
        <v>177</v>
      </c>
      <c r="L124">
        <v>1348</v>
      </c>
      <c r="N124">
        <v>1009</v>
      </c>
      <c r="O124" t="s">
        <v>63</v>
      </c>
      <c r="P124" t="s">
        <v>63</v>
      </c>
      <c r="Q124">
        <v>1000</v>
      </c>
      <c r="W124">
        <v>0</v>
      </c>
      <c r="X124">
        <v>1793674503</v>
      </c>
      <c r="Y124">
        <f t="shared" si="33"/>
        <v>2.46E-2</v>
      </c>
      <c r="AA124">
        <v>124030</v>
      </c>
      <c r="AB124">
        <v>0</v>
      </c>
      <c r="AC124">
        <v>0</v>
      </c>
      <c r="AD124">
        <v>0</v>
      </c>
      <c r="AE124">
        <v>17403.570000000003</v>
      </c>
      <c r="AF124">
        <v>0</v>
      </c>
      <c r="AG124">
        <v>0</v>
      </c>
      <c r="AH124">
        <v>0</v>
      </c>
      <c r="AI124">
        <v>7.56</v>
      </c>
      <c r="AJ124">
        <v>1</v>
      </c>
      <c r="AK124">
        <v>1</v>
      </c>
      <c r="AL124">
        <v>1</v>
      </c>
      <c r="AM124">
        <v>0</v>
      </c>
      <c r="AN124">
        <v>0</v>
      </c>
      <c r="AO124">
        <v>0</v>
      </c>
      <c r="AP124">
        <v>0</v>
      </c>
      <c r="AQ124">
        <v>0</v>
      </c>
      <c r="AR124">
        <v>0</v>
      </c>
      <c r="AS124" t="s">
        <v>6</v>
      </c>
      <c r="AT124">
        <v>2.46E-2</v>
      </c>
      <c r="AU124" t="s">
        <v>6</v>
      </c>
      <c r="AV124">
        <v>0</v>
      </c>
      <c r="AW124">
        <v>1</v>
      </c>
      <c r="AX124">
        <v>-1</v>
      </c>
      <c r="AY124">
        <v>0</v>
      </c>
      <c r="AZ124">
        <v>0</v>
      </c>
      <c r="BA124" t="s">
        <v>6</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CV124">
        <v>0</v>
      </c>
      <c r="CW124">
        <v>0</v>
      </c>
      <c r="CX124">
        <f>ROUND(Y124*Source!I92,9)</f>
        <v>3.0995999999999999E-2</v>
      </c>
      <c r="CY124">
        <f>AA124</f>
        <v>124030</v>
      </c>
      <c r="CZ124">
        <f>AE124</f>
        <v>17403.570000000003</v>
      </c>
      <c r="DA124">
        <f>AI124</f>
        <v>7.56</v>
      </c>
      <c r="DB124">
        <f t="shared" si="34"/>
        <v>428.13</v>
      </c>
      <c r="DC124">
        <f t="shared" si="35"/>
        <v>0</v>
      </c>
      <c r="DD124" t="s">
        <v>6</v>
      </c>
      <c r="DE124" t="s">
        <v>6</v>
      </c>
      <c r="DF124">
        <f>ROUND(ROUND(AE124*AI124,0)*CX124,0)</f>
        <v>4078</v>
      </c>
      <c r="DG124">
        <f t="shared" si="36"/>
        <v>0</v>
      </c>
      <c r="DH124">
        <f>Source!I92*SmtRes!Y124</f>
        <v>3.0995999999999999E-2</v>
      </c>
      <c r="DI124">
        <f>AA124</f>
        <v>124030</v>
      </c>
      <c r="DJ124">
        <f>DF124</f>
        <v>4078</v>
      </c>
      <c r="DK124">
        <f>Source!BC92</f>
        <v>7.56</v>
      </c>
      <c r="DL124" t="s">
        <v>6</v>
      </c>
      <c r="DM124">
        <v>0</v>
      </c>
      <c r="DN124" t="s">
        <v>6</v>
      </c>
      <c r="DO124">
        <v>0</v>
      </c>
      <c r="GP124">
        <v>1</v>
      </c>
      <c r="GQ124">
        <v>-1</v>
      </c>
      <c r="GR124">
        <v>-1</v>
      </c>
    </row>
    <row r="125" spans="1:200" x14ac:dyDescent="0.2">
      <c r="A125">
        <f>ROW(Source!A101)</f>
        <v>101</v>
      </c>
      <c r="B125">
        <v>86295183</v>
      </c>
      <c r="C125">
        <v>86295635</v>
      </c>
      <c r="D125">
        <v>27501039</v>
      </c>
      <c r="E125">
        <v>1</v>
      </c>
      <c r="F125">
        <v>1</v>
      </c>
      <c r="G125">
        <v>1</v>
      </c>
      <c r="H125">
        <v>1</v>
      </c>
      <c r="I125" t="s">
        <v>954</v>
      </c>
      <c r="J125" t="s">
        <v>6</v>
      </c>
      <c r="K125" t="s">
        <v>955</v>
      </c>
      <c r="L125">
        <v>1369</v>
      </c>
      <c r="N125">
        <v>1013</v>
      </c>
      <c r="O125" t="s">
        <v>921</v>
      </c>
      <c r="P125" t="s">
        <v>921</v>
      </c>
      <c r="Q125">
        <v>1</v>
      </c>
      <c r="W125">
        <v>0</v>
      </c>
      <c r="X125">
        <v>-1670614445</v>
      </c>
      <c r="Y125">
        <f t="shared" si="33"/>
        <v>170</v>
      </c>
      <c r="AA125">
        <v>0</v>
      </c>
      <c r="AB125">
        <v>0</v>
      </c>
      <c r="AC125">
        <v>0</v>
      </c>
      <c r="AD125">
        <v>10.3</v>
      </c>
      <c r="AE125">
        <v>0</v>
      </c>
      <c r="AF125">
        <v>0</v>
      </c>
      <c r="AG125">
        <v>0</v>
      </c>
      <c r="AH125">
        <v>10.3</v>
      </c>
      <c r="AI125">
        <v>1</v>
      </c>
      <c r="AJ125">
        <v>1</v>
      </c>
      <c r="AK125">
        <v>1</v>
      </c>
      <c r="AL125">
        <v>1</v>
      </c>
      <c r="AM125">
        <v>-2</v>
      </c>
      <c r="AN125">
        <v>0</v>
      </c>
      <c r="AO125">
        <v>1</v>
      </c>
      <c r="AP125">
        <v>0</v>
      </c>
      <c r="AQ125">
        <v>0</v>
      </c>
      <c r="AR125">
        <v>0</v>
      </c>
      <c r="AS125" t="s">
        <v>6</v>
      </c>
      <c r="AT125">
        <v>170</v>
      </c>
      <c r="AU125" t="s">
        <v>6</v>
      </c>
      <c r="AV125">
        <v>1</v>
      </c>
      <c r="AW125">
        <v>2</v>
      </c>
      <c r="AX125">
        <v>86295641</v>
      </c>
      <c r="AY125">
        <v>1</v>
      </c>
      <c r="AZ125">
        <v>0</v>
      </c>
      <c r="BA125">
        <v>117</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CU125">
        <f>ROUND(AT125*Source!I101*AH125*AL125,0)</f>
        <v>20</v>
      </c>
      <c r="CV125">
        <f>ROUND(Y125*Source!I101,9)</f>
        <v>1.9550000000000001</v>
      </c>
      <c r="CW125">
        <v>0</v>
      </c>
      <c r="CX125">
        <f>ROUND(Y125*Source!I101,9)</f>
        <v>1.9550000000000001</v>
      </c>
      <c r="CY125">
        <f>AD125</f>
        <v>10.3</v>
      </c>
      <c r="CZ125">
        <f>AH125</f>
        <v>10.3</v>
      </c>
      <c r="DA125">
        <f>AL125</f>
        <v>1</v>
      </c>
      <c r="DB125">
        <f t="shared" si="34"/>
        <v>1751</v>
      </c>
      <c r="DC125">
        <f t="shared" si="35"/>
        <v>0</v>
      </c>
      <c r="DD125" t="s">
        <v>6</v>
      </c>
      <c r="DE125" t="s">
        <v>6</v>
      </c>
      <c r="DF125">
        <f t="shared" ref="DF125:DF132" si="37">ROUND(ROUND(AE125,0)*CX125,0)</f>
        <v>0</v>
      </c>
      <c r="DG125">
        <f t="shared" si="36"/>
        <v>0</v>
      </c>
      <c r="DH125">
        <f>Source!I101*SmtRes!Y125</f>
        <v>1.9550000000000001</v>
      </c>
      <c r="DI125">
        <f>AD125</f>
        <v>10.3</v>
      </c>
      <c r="DJ125">
        <f>EtalonRes!AB117</f>
        <v>10.3</v>
      </c>
      <c r="DK125">
        <f>Source!BA101</f>
        <v>1</v>
      </c>
      <c r="DL125" t="s">
        <v>6</v>
      </c>
      <c r="DM125">
        <v>0</v>
      </c>
      <c r="DN125" t="s">
        <v>6</v>
      </c>
      <c r="DO125">
        <v>0</v>
      </c>
      <c r="GQ125">
        <v>-1</v>
      </c>
      <c r="GR125">
        <v>-1</v>
      </c>
    </row>
    <row r="126" spans="1:200" x14ac:dyDescent="0.2">
      <c r="A126">
        <f>ROW(Source!A101)</f>
        <v>101</v>
      </c>
      <c r="B126">
        <v>86295183</v>
      </c>
      <c r="C126">
        <v>86295635</v>
      </c>
      <c r="D126">
        <v>27439703</v>
      </c>
      <c r="E126">
        <v>1</v>
      </c>
      <c r="F126">
        <v>1</v>
      </c>
      <c r="G126">
        <v>1</v>
      </c>
      <c r="H126">
        <v>2</v>
      </c>
      <c r="I126" t="s">
        <v>941</v>
      </c>
      <c r="J126" t="s">
        <v>942</v>
      </c>
      <c r="K126" t="s">
        <v>943</v>
      </c>
      <c r="L126">
        <v>1368</v>
      </c>
      <c r="N126">
        <v>1011</v>
      </c>
      <c r="O126" t="s">
        <v>927</v>
      </c>
      <c r="P126" t="s">
        <v>927</v>
      </c>
      <c r="Q126">
        <v>1</v>
      </c>
      <c r="W126">
        <v>0</v>
      </c>
      <c r="X126">
        <v>2075311453</v>
      </c>
      <c r="Y126">
        <f t="shared" si="33"/>
        <v>50.78</v>
      </c>
      <c r="AA126">
        <v>0</v>
      </c>
      <c r="AB126">
        <v>7.51</v>
      </c>
      <c r="AC126">
        <v>0</v>
      </c>
      <c r="AD126">
        <v>0</v>
      </c>
      <c r="AE126">
        <v>0</v>
      </c>
      <c r="AF126">
        <v>7.51</v>
      </c>
      <c r="AG126">
        <v>0</v>
      </c>
      <c r="AH126">
        <v>0</v>
      </c>
      <c r="AI126">
        <v>1</v>
      </c>
      <c r="AJ126">
        <v>1</v>
      </c>
      <c r="AK126">
        <v>1</v>
      </c>
      <c r="AL126">
        <v>1</v>
      </c>
      <c r="AM126">
        <v>-2</v>
      </c>
      <c r="AN126">
        <v>0</v>
      </c>
      <c r="AO126">
        <v>1</v>
      </c>
      <c r="AP126">
        <v>0</v>
      </c>
      <c r="AQ126">
        <v>0</v>
      </c>
      <c r="AR126">
        <v>0</v>
      </c>
      <c r="AS126" t="s">
        <v>6</v>
      </c>
      <c r="AT126">
        <v>50.78</v>
      </c>
      <c r="AU126" t="s">
        <v>6</v>
      </c>
      <c r="AV126">
        <v>0</v>
      </c>
      <c r="AW126">
        <v>2</v>
      </c>
      <c r="AX126">
        <v>86295642</v>
      </c>
      <c r="AY126">
        <v>1</v>
      </c>
      <c r="AZ126">
        <v>0</v>
      </c>
      <c r="BA126">
        <v>118</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CV126">
        <v>0</v>
      </c>
      <c r="CW126">
        <f>ROUND(Y126*Source!I101*DO126,9)</f>
        <v>0</v>
      </c>
      <c r="CX126">
        <f>ROUND(Y126*Source!I101,9)</f>
        <v>0.58396999999999999</v>
      </c>
      <c r="CY126">
        <f>AB126</f>
        <v>7.51</v>
      </c>
      <c r="CZ126">
        <f>AF126</f>
        <v>7.51</v>
      </c>
      <c r="DA126">
        <f>AJ126</f>
        <v>1</v>
      </c>
      <c r="DB126">
        <f t="shared" si="34"/>
        <v>381.36</v>
      </c>
      <c r="DC126">
        <f t="shared" si="35"/>
        <v>0</v>
      </c>
      <c r="DD126" t="s">
        <v>6</v>
      </c>
      <c r="DE126" t="s">
        <v>6</v>
      </c>
      <c r="DF126">
        <f t="shared" si="37"/>
        <v>0</v>
      </c>
      <c r="DG126">
        <f t="shared" si="36"/>
        <v>5</v>
      </c>
      <c r="DH126">
        <f>Source!I101*SmtRes!Y126</f>
        <v>0.58396999999999999</v>
      </c>
      <c r="DI126">
        <f>AB126</f>
        <v>7.51</v>
      </c>
      <c r="DJ126">
        <f>EtalonRes!Z118</f>
        <v>7.51</v>
      </c>
      <c r="DK126">
        <f>Source!BB101</f>
        <v>1</v>
      </c>
      <c r="DL126" t="s">
        <v>6</v>
      </c>
      <c r="DM126">
        <v>0</v>
      </c>
      <c r="DN126" t="s">
        <v>6</v>
      </c>
      <c r="DO126">
        <v>0</v>
      </c>
      <c r="GQ126">
        <v>-1</v>
      </c>
      <c r="GR126">
        <v>-1</v>
      </c>
    </row>
    <row r="127" spans="1:200" x14ac:dyDescent="0.2">
      <c r="A127">
        <f>ROW(Source!A101)</f>
        <v>101</v>
      </c>
      <c r="B127">
        <v>86295183</v>
      </c>
      <c r="C127">
        <v>86295635</v>
      </c>
      <c r="D127">
        <v>27441327</v>
      </c>
      <c r="E127">
        <v>1</v>
      </c>
      <c r="F127">
        <v>1</v>
      </c>
      <c r="G127">
        <v>1</v>
      </c>
      <c r="H127">
        <v>2</v>
      </c>
      <c r="I127" t="s">
        <v>936</v>
      </c>
      <c r="J127" t="s">
        <v>937</v>
      </c>
      <c r="K127" t="s">
        <v>938</v>
      </c>
      <c r="L127">
        <v>1368</v>
      </c>
      <c r="N127">
        <v>1011</v>
      </c>
      <c r="O127" t="s">
        <v>927</v>
      </c>
      <c r="P127" t="s">
        <v>927</v>
      </c>
      <c r="Q127">
        <v>1</v>
      </c>
      <c r="W127">
        <v>0</v>
      </c>
      <c r="X127">
        <v>-1583389094</v>
      </c>
      <c r="Y127">
        <f t="shared" si="33"/>
        <v>1.07</v>
      </c>
      <c r="AA127">
        <v>0</v>
      </c>
      <c r="AB127">
        <v>93.37</v>
      </c>
      <c r="AC127">
        <v>11.69</v>
      </c>
      <c r="AD127">
        <v>0</v>
      </c>
      <c r="AE127">
        <v>0</v>
      </c>
      <c r="AF127">
        <v>93.37</v>
      </c>
      <c r="AG127">
        <v>11.69</v>
      </c>
      <c r="AH127">
        <v>0</v>
      </c>
      <c r="AI127">
        <v>1</v>
      </c>
      <c r="AJ127">
        <v>1</v>
      </c>
      <c r="AK127">
        <v>1</v>
      </c>
      <c r="AL127">
        <v>1</v>
      </c>
      <c r="AM127">
        <v>-2</v>
      </c>
      <c r="AN127">
        <v>0</v>
      </c>
      <c r="AO127">
        <v>1</v>
      </c>
      <c r="AP127">
        <v>0</v>
      </c>
      <c r="AQ127">
        <v>0</v>
      </c>
      <c r="AR127">
        <v>0</v>
      </c>
      <c r="AS127" t="s">
        <v>6</v>
      </c>
      <c r="AT127">
        <v>1.07</v>
      </c>
      <c r="AU127" t="s">
        <v>6</v>
      </c>
      <c r="AV127">
        <v>0</v>
      </c>
      <c r="AW127">
        <v>2</v>
      </c>
      <c r="AX127">
        <v>86295643</v>
      </c>
      <c r="AY127">
        <v>1</v>
      </c>
      <c r="AZ127">
        <v>0</v>
      </c>
      <c r="BA127">
        <v>119</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CV127">
        <v>0</v>
      </c>
      <c r="CW127">
        <f>ROUND(Y127*Source!I101*DO127,9)</f>
        <v>0</v>
      </c>
      <c r="CX127">
        <f>ROUND(Y127*Source!I101,9)</f>
        <v>1.2305E-2</v>
      </c>
      <c r="CY127">
        <f>AB127</f>
        <v>93.37</v>
      </c>
      <c r="CZ127">
        <f>AF127</f>
        <v>93.37</v>
      </c>
      <c r="DA127">
        <f>AJ127</f>
        <v>1</v>
      </c>
      <c r="DB127">
        <f t="shared" si="34"/>
        <v>99.91</v>
      </c>
      <c r="DC127">
        <f t="shared" si="35"/>
        <v>12.51</v>
      </c>
      <c r="DD127" t="s">
        <v>6</v>
      </c>
      <c r="DE127" t="s">
        <v>6</v>
      </c>
      <c r="DF127">
        <f t="shared" si="37"/>
        <v>0</v>
      </c>
      <c r="DG127">
        <f t="shared" si="36"/>
        <v>1</v>
      </c>
      <c r="DH127">
        <f>Source!I101*SmtRes!Y127</f>
        <v>1.2305E-2</v>
      </c>
      <c r="DI127">
        <f>AB127</f>
        <v>93.37</v>
      </c>
      <c r="DJ127">
        <f>EtalonRes!Z119</f>
        <v>93.37</v>
      </c>
      <c r="DK127">
        <f>Source!BB101</f>
        <v>1</v>
      </c>
      <c r="DL127" t="s">
        <v>6</v>
      </c>
      <c r="DM127">
        <v>0</v>
      </c>
      <c r="DN127" t="s">
        <v>6</v>
      </c>
      <c r="DO127">
        <v>0</v>
      </c>
      <c r="GQ127">
        <v>-1</v>
      </c>
      <c r="GR127">
        <v>-1</v>
      </c>
    </row>
    <row r="128" spans="1:200" x14ac:dyDescent="0.2">
      <c r="A128">
        <f>ROW(Source!A101)</f>
        <v>101</v>
      </c>
      <c r="B128">
        <v>86295183</v>
      </c>
      <c r="C128">
        <v>86295635</v>
      </c>
      <c r="D128">
        <v>27378255</v>
      </c>
      <c r="E128">
        <v>1</v>
      </c>
      <c r="F128">
        <v>1</v>
      </c>
      <c r="G128">
        <v>1</v>
      </c>
      <c r="H128">
        <v>3</v>
      </c>
      <c r="I128" t="s">
        <v>89</v>
      </c>
      <c r="J128" t="s">
        <v>91</v>
      </c>
      <c r="K128" t="s">
        <v>90</v>
      </c>
      <c r="L128">
        <v>1348</v>
      </c>
      <c r="N128">
        <v>1009</v>
      </c>
      <c r="O128" t="s">
        <v>63</v>
      </c>
      <c r="P128" t="s">
        <v>63</v>
      </c>
      <c r="Q128">
        <v>1000</v>
      </c>
      <c r="W128">
        <v>0</v>
      </c>
      <c r="X128">
        <v>1570490953</v>
      </c>
      <c r="Y128">
        <f t="shared" si="33"/>
        <v>0.08</v>
      </c>
      <c r="AA128">
        <v>10380</v>
      </c>
      <c r="AB128">
        <v>0</v>
      </c>
      <c r="AC128">
        <v>0</v>
      </c>
      <c r="AD128">
        <v>0</v>
      </c>
      <c r="AE128">
        <v>10380</v>
      </c>
      <c r="AF128">
        <v>0</v>
      </c>
      <c r="AG128">
        <v>0</v>
      </c>
      <c r="AH128">
        <v>0</v>
      </c>
      <c r="AI128">
        <v>1</v>
      </c>
      <c r="AJ128">
        <v>1</v>
      </c>
      <c r="AK128">
        <v>1</v>
      </c>
      <c r="AL128">
        <v>1</v>
      </c>
      <c r="AM128">
        <v>0</v>
      </c>
      <c r="AN128">
        <v>0</v>
      </c>
      <c r="AO128">
        <v>0</v>
      </c>
      <c r="AP128">
        <v>1</v>
      </c>
      <c r="AQ128">
        <v>0</v>
      </c>
      <c r="AR128">
        <v>0</v>
      </c>
      <c r="AS128" t="s">
        <v>6</v>
      </c>
      <c r="AT128">
        <v>0.08</v>
      </c>
      <c r="AU128" t="s">
        <v>6</v>
      </c>
      <c r="AV128">
        <v>0</v>
      </c>
      <c r="AW128">
        <v>1</v>
      </c>
      <c r="AX128">
        <v>-1</v>
      </c>
      <c r="AY128">
        <v>0</v>
      </c>
      <c r="AZ128">
        <v>0</v>
      </c>
      <c r="BA128" t="s">
        <v>6</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CV128">
        <v>0</v>
      </c>
      <c r="CW128">
        <v>0</v>
      </c>
      <c r="CX128">
        <f>ROUND(Y128*Source!I101,9)</f>
        <v>9.2000000000000003E-4</v>
      </c>
      <c r="CY128">
        <f>AA128</f>
        <v>10380</v>
      </c>
      <c r="CZ128">
        <f>AE128</f>
        <v>10380</v>
      </c>
      <c r="DA128">
        <f>AI128</f>
        <v>1</v>
      </c>
      <c r="DB128">
        <f t="shared" si="34"/>
        <v>830.4</v>
      </c>
      <c r="DC128">
        <f t="shared" si="35"/>
        <v>0</v>
      </c>
      <c r="DD128" t="s">
        <v>6</v>
      </c>
      <c r="DE128" t="s">
        <v>6</v>
      </c>
      <c r="DF128">
        <f t="shared" si="37"/>
        <v>10</v>
      </c>
      <c r="DG128">
        <f t="shared" si="36"/>
        <v>0</v>
      </c>
      <c r="DH128">
        <f>Source!I101*SmtRes!Y128</f>
        <v>9.2000000000000003E-4</v>
      </c>
      <c r="DI128">
        <f>AA128</f>
        <v>10380</v>
      </c>
      <c r="DJ128">
        <f>DF128</f>
        <v>10</v>
      </c>
      <c r="DK128">
        <f>Source!BC101</f>
        <v>1</v>
      </c>
      <c r="DL128" t="s">
        <v>6</v>
      </c>
      <c r="DM128">
        <v>0</v>
      </c>
      <c r="DN128" t="s">
        <v>6</v>
      </c>
      <c r="DO128">
        <v>0</v>
      </c>
      <c r="GP128">
        <v>1</v>
      </c>
      <c r="GQ128">
        <v>-1</v>
      </c>
      <c r="GR128">
        <v>-1</v>
      </c>
    </row>
    <row r="129" spans="1:200" x14ac:dyDescent="0.2">
      <c r="A129">
        <f>ROW(Source!A101)</f>
        <v>101</v>
      </c>
      <c r="B129">
        <v>86295183</v>
      </c>
      <c r="C129">
        <v>86295635</v>
      </c>
      <c r="D129">
        <v>69205180</v>
      </c>
      <c r="E129">
        <v>1</v>
      </c>
      <c r="F129">
        <v>1</v>
      </c>
      <c r="G129">
        <v>1</v>
      </c>
      <c r="H129">
        <v>3</v>
      </c>
      <c r="I129" t="s">
        <v>197</v>
      </c>
      <c r="J129" t="s">
        <v>199</v>
      </c>
      <c r="K129" t="s">
        <v>198</v>
      </c>
      <c r="L129">
        <v>1348</v>
      </c>
      <c r="N129">
        <v>1009</v>
      </c>
      <c r="O129" t="s">
        <v>63</v>
      </c>
      <c r="P129" t="s">
        <v>63</v>
      </c>
      <c r="Q129">
        <v>1000</v>
      </c>
      <c r="W129">
        <v>0</v>
      </c>
      <c r="X129">
        <v>1009799935</v>
      </c>
      <c r="Y129">
        <f t="shared" si="33"/>
        <v>1</v>
      </c>
      <c r="AA129">
        <v>14744.52</v>
      </c>
      <c r="AB129">
        <v>0</v>
      </c>
      <c r="AC129">
        <v>0</v>
      </c>
      <c r="AD129">
        <v>0</v>
      </c>
      <c r="AE129">
        <v>14744.52</v>
      </c>
      <c r="AF129">
        <v>0</v>
      </c>
      <c r="AG129">
        <v>0</v>
      </c>
      <c r="AH129">
        <v>0</v>
      </c>
      <c r="AI129">
        <v>1</v>
      </c>
      <c r="AJ129">
        <v>1</v>
      </c>
      <c r="AK129">
        <v>1</v>
      </c>
      <c r="AL129">
        <v>1</v>
      </c>
      <c r="AM129">
        <v>0</v>
      </c>
      <c r="AN129">
        <v>0</v>
      </c>
      <c r="AO129">
        <v>0</v>
      </c>
      <c r="AP129">
        <v>1</v>
      </c>
      <c r="AQ129">
        <v>0</v>
      </c>
      <c r="AR129">
        <v>0</v>
      </c>
      <c r="AS129" t="s">
        <v>6</v>
      </c>
      <c r="AT129">
        <v>1</v>
      </c>
      <c r="AU129" t="s">
        <v>6</v>
      </c>
      <c r="AV129">
        <v>0</v>
      </c>
      <c r="AW129">
        <v>1</v>
      </c>
      <c r="AX129">
        <v>-1</v>
      </c>
      <c r="AY129">
        <v>0</v>
      </c>
      <c r="AZ129">
        <v>0</v>
      </c>
      <c r="BA129" t="s">
        <v>6</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CV129">
        <v>0</v>
      </c>
      <c r="CW129">
        <v>0</v>
      </c>
      <c r="CX129">
        <f>ROUND(Y129*Source!I101,9)</f>
        <v>1.15E-2</v>
      </c>
      <c r="CY129">
        <f>AA129</f>
        <v>14744.52</v>
      </c>
      <c r="CZ129">
        <f>AE129</f>
        <v>14744.52</v>
      </c>
      <c r="DA129">
        <f>AI129</f>
        <v>1</v>
      </c>
      <c r="DB129">
        <f t="shared" si="34"/>
        <v>14744.52</v>
      </c>
      <c r="DC129">
        <f t="shared" si="35"/>
        <v>0</v>
      </c>
      <c r="DD129" t="s">
        <v>6</v>
      </c>
      <c r="DE129" t="s">
        <v>6</v>
      </c>
      <c r="DF129">
        <f t="shared" si="37"/>
        <v>170</v>
      </c>
      <c r="DG129">
        <f t="shared" si="36"/>
        <v>0</v>
      </c>
      <c r="DH129">
        <f>Source!I101*SmtRes!Y129</f>
        <v>1.15E-2</v>
      </c>
      <c r="DI129">
        <f>AA129</f>
        <v>14744.52</v>
      </c>
      <c r="DJ129">
        <f>DF129</f>
        <v>170</v>
      </c>
      <c r="DK129">
        <f>Source!BC101</f>
        <v>1</v>
      </c>
      <c r="DL129" t="s">
        <v>6</v>
      </c>
      <c r="DM129">
        <v>0</v>
      </c>
      <c r="DN129" t="s">
        <v>6</v>
      </c>
      <c r="DO129">
        <v>0</v>
      </c>
      <c r="GP129">
        <v>1</v>
      </c>
      <c r="GQ129">
        <v>-1</v>
      </c>
      <c r="GR129">
        <v>-1</v>
      </c>
    </row>
    <row r="130" spans="1:200" x14ac:dyDescent="0.2">
      <c r="A130">
        <f>ROW(Source!A102)</f>
        <v>102</v>
      </c>
      <c r="B130">
        <v>86295184</v>
      </c>
      <c r="C130">
        <v>86295635</v>
      </c>
      <c r="D130">
        <v>27501039</v>
      </c>
      <c r="E130">
        <v>1</v>
      </c>
      <c r="F130">
        <v>1</v>
      </c>
      <c r="G130">
        <v>1</v>
      </c>
      <c r="H130">
        <v>1</v>
      </c>
      <c r="I130" t="s">
        <v>954</v>
      </c>
      <c r="J130" t="s">
        <v>6</v>
      </c>
      <c r="K130" t="s">
        <v>955</v>
      </c>
      <c r="L130">
        <v>1369</v>
      </c>
      <c r="N130">
        <v>1013</v>
      </c>
      <c r="O130" t="s">
        <v>921</v>
      </c>
      <c r="P130" t="s">
        <v>921</v>
      </c>
      <c r="Q130">
        <v>1</v>
      </c>
      <c r="W130">
        <v>0</v>
      </c>
      <c r="X130">
        <v>-1670614445</v>
      </c>
      <c r="Y130">
        <f t="shared" si="33"/>
        <v>170</v>
      </c>
      <c r="AA130">
        <v>0</v>
      </c>
      <c r="AB130">
        <v>0</v>
      </c>
      <c r="AC130">
        <v>0</v>
      </c>
      <c r="AD130">
        <v>263.68</v>
      </c>
      <c r="AE130">
        <v>0</v>
      </c>
      <c r="AF130">
        <v>0</v>
      </c>
      <c r="AG130">
        <v>0</v>
      </c>
      <c r="AH130">
        <v>10.3</v>
      </c>
      <c r="AI130">
        <v>1</v>
      </c>
      <c r="AJ130">
        <v>1</v>
      </c>
      <c r="AK130">
        <v>1</v>
      </c>
      <c r="AL130">
        <v>25.6</v>
      </c>
      <c r="AM130">
        <v>5</v>
      </c>
      <c r="AN130">
        <v>0</v>
      </c>
      <c r="AO130">
        <v>1</v>
      </c>
      <c r="AP130">
        <v>0</v>
      </c>
      <c r="AQ130">
        <v>0</v>
      </c>
      <c r="AR130">
        <v>0</v>
      </c>
      <c r="AS130" t="s">
        <v>6</v>
      </c>
      <c r="AT130">
        <v>170</v>
      </c>
      <c r="AU130" t="s">
        <v>6</v>
      </c>
      <c r="AV130">
        <v>1</v>
      </c>
      <c r="AW130">
        <v>2</v>
      </c>
      <c r="AX130">
        <v>86295641</v>
      </c>
      <c r="AY130">
        <v>1</v>
      </c>
      <c r="AZ130">
        <v>0</v>
      </c>
      <c r="BA130">
        <v>122</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CU130">
        <f>ROUND(AT130*Source!I102*AH130*AL130,0)</f>
        <v>515</v>
      </c>
      <c r="CV130">
        <f>ROUND(Y130*Source!I102,9)</f>
        <v>1.9550000000000001</v>
      </c>
      <c r="CW130">
        <v>0</v>
      </c>
      <c r="CX130">
        <f>ROUND(Y130*Source!I102,9)</f>
        <v>1.9550000000000001</v>
      </c>
      <c r="CY130">
        <f>AD130</f>
        <v>263.68</v>
      </c>
      <c r="CZ130">
        <f>AH130</f>
        <v>10.3</v>
      </c>
      <c r="DA130">
        <f>AL130</f>
        <v>25.6</v>
      </c>
      <c r="DB130">
        <f t="shared" si="34"/>
        <v>1751</v>
      </c>
      <c r="DC130">
        <f t="shared" si="35"/>
        <v>0</v>
      </c>
      <c r="DD130" t="s">
        <v>6</v>
      </c>
      <c r="DE130" t="s">
        <v>6</v>
      </c>
      <c r="DF130">
        <f t="shared" si="37"/>
        <v>0</v>
      </c>
      <c r="DG130">
        <f t="shared" si="36"/>
        <v>0</v>
      </c>
      <c r="DH130">
        <f>Source!I102*SmtRes!Y130</f>
        <v>1.9550000000000001</v>
      </c>
      <c r="DI130">
        <f>AD130</f>
        <v>263.68</v>
      </c>
      <c r="DJ130">
        <f>EtalonRes!AB122</f>
        <v>10.3</v>
      </c>
      <c r="DK130">
        <f>Source!BA102</f>
        <v>25.6</v>
      </c>
      <c r="DL130" t="s">
        <v>6</v>
      </c>
      <c r="DM130">
        <v>0</v>
      </c>
      <c r="DN130" t="s">
        <v>6</v>
      </c>
      <c r="DO130">
        <v>0</v>
      </c>
      <c r="GQ130">
        <v>-1</v>
      </c>
      <c r="GR130">
        <v>-1</v>
      </c>
    </row>
    <row r="131" spans="1:200" x14ac:dyDescent="0.2">
      <c r="A131">
        <f>ROW(Source!A102)</f>
        <v>102</v>
      </c>
      <c r="B131">
        <v>86295184</v>
      </c>
      <c r="C131">
        <v>86295635</v>
      </c>
      <c r="D131">
        <v>27439703</v>
      </c>
      <c r="E131">
        <v>1</v>
      </c>
      <c r="F131">
        <v>1</v>
      </c>
      <c r="G131">
        <v>1</v>
      </c>
      <c r="H131">
        <v>2</v>
      </c>
      <c r="I131" t="s">
        <v>941</v>
      </c>
      <c r="J131" t="s">
        <v>942</v>
      </c>
      <c r="K131" t="s">
        <v>943</v>
      </c>
      <c r="L131">
        <v>1368</v>
      </c>
      <c r="N131">
        <v>1011</v>
      </c>
      <c r="O131" t="s">
        <v>927</v>
      </c>
      <c r="P131" t="s">
        <v>927</v>
      </c>
      <c r="Q131">
        <v>1</v>
      </c>
      <c r="W131">
        <v>0</v>
      </c>
      <c r="X131">
        <v>2075311453</v>
      </c>
      <c r="Y131">
        <f t="shared" si="33"/>
        <v>50.78</v>
      </c>
      <c r="AA131">
        <v>0</v>
      </c>
      <c r="AB131">
        <v>69.84</v>
      </c>
      <c r="AC131">
        <v>0</v>
      </c>
      <c r="AD131">
        <v>0</v>
      </c>
      <c r="AE131">
        <v>0</v>
      </c>
      <c r="AF131">
        <v>7.51</v>
      </c>
      <c r="AG131">
        <v>0</v>
      </c>
      <c r="AH131">
        <v>0</v>
      </c>
      <c r="AI131">
        <v>1</v>
      </c>
      <c r="AJ131">
        <v>9.3000000000000007</v>
      </c>
      <c r="AK131">
        <v>19.8</v>
      </c>
      <c r="AL131">
        <v>1</v>
      </c>
      <c r="AM131">
        <v>5</v>
      </c>
      <c r="AN131">
        <v>0</v>
      </c>
      <c r="AO131">
        <v>1</v>
      </c>
      <c r="AP131">
        <v>0</v>
      </c>
      <c r="AQ131">
        <v>0</v>
      </c>
      <c r="AR131">
        <v>0</v>
      </c>
      <c r="AS131" t="s">
        <v>6</v>
      </c>
      <c r="AT131">
        <v>50.78</v>
      </c>
      <c r="AU131" t="s">
        <v>6</v>
      </c>
      <c r="AV131">
        <v>0</v>
      </c>
      <c r="AW131">
        <v>2</v>
      </c>
      <c r="AX131">
        <v>86295642</v>
      </c>
      <c r="AY131">
        <v>1</v>
      </c>
      <c r="AZ131">
        <v>0</v>
      </c>
      <c r="BA131">
        <v>123</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CV131">
        <v>0</v>
      </c>
      <c r="CW131">
        <f>ROUND(Y131*Source!I102*DO131,9)</f>
        <v>0</v>
      </c>
      <c r="CX131">
        <f>ROUND(Y131*Source!I102,9)</f>
        <v>0.58396999999999999</v>
      </c>
      <c r="CY131">
        <f>AB131</f>
        <v>69.84</v>
      </c>
      <c r="CZ131">
        <f>AF131</f>
        <v>7.51</v>
      </c>
      <c r="DA131">
        <f>AJ131</f>
        <v>9.3000000000000007</v>
      </c>
      <c r="DB131">
        <f t="shared" si="34"/>
        <v>381.36</v>
      </c>
      <c r="DC131">
        <f t="shared" si="35"/>
        <v>0</v>
      </c>
      <c r="DD131" t="s">
        <v>6</v>
      </c>
      <c r="DE131" t="s">
        <v>6</v>
      </c>
      <c r="DF131">
        <f t="shared" si="37"/>
        <v>0</v>
      </c>
      <c r="DG131">
        <f>ROUND(ROUND(AF131*AJ131,0)*CX131,0)</f>
        <v>41</v>
      </c>
      <c r="DH131">
        <f>Source!I102*SmtRes!Y131</f>
        <v>0.58396999999999999</v>
      </c>
      <c r="DI131">
        <f>AB131</f>
        <v>69.84</v>
      </c>
      <c r="DJ131">
        <f>EtalonRes!Z123</f>
        <v>7.51</v>
      </c>
      <c r="DK131">
        <f>Source!BB102</f>
        <v>9.3000000000000007</v>
      </c>
      <c r="DL131" t="s">
        <v>6</v>
      </c>
      <c r="DM131">
        <v>0</v>
      </c>
      <c r="DN131" t="s">
        <v>6</v>
      </c>
      <c r="DO131">
        <v>0</v>
      </c>
      <c r="GQ131">
        <v>-1</v>
      </c>
      <c r="GR131">
        <v>-1</v>
      </c>
    </row>
    <row r="132" spans="1:200" x14ac:dyDescent="0.2">
      <c r="A132">
        <f>ROW(Source!A102)</f>
        <v>102</v>
      </c>
      <c r="B132">
        <v>86295184</v>
      </c>
      <c r="C132">
        <v>86295635</v>
      </c>
      <c r="D132">
        <v>27441327</v>
      </c>
      <c r="E132">
        <v>1</v>
      </c>
      <c r="F132">
        <v>1</v>
      </c>
      <c r="G132">
        <v>1</v>
      </c>
      <c r="H132">
        <v>2</v>
      </c>
      <c r="I132" t="s">
        <v>936</v>
      </c>
      <c r="J132" t="s">
        <v>937</v>
      </c>
      <c r="K132" t="s">
        <v>938</v>
      </c>
      <c r="L132">
        <v>1368</v>
      </c>
      <c r="N132">
        <v>1011</v>
      </c>
      <c r="O132" t="s">
        <v>927</v>
      </c>
      <c r="P132" t="s">
        <v>927</v>
      </c>
      <c r="Q132">
        <v>1</v>
      </c>
      <c r="W132">
        <v>0</v>
      </c>
      <c r="X132">
        <v>-1583389094</v>
      </c>
      <c r="Y132">
        <f t="shared" si="33"/>
        <v>1.07</v>
      </c>
      <c r="AA132">
        <v>0</v>
      </c>
      <c r="AB132">
        <v>868.34</v>
      </c>
      <c r="AC132">
        <v>231.46</v>
      </c>
      <c r="AD132">
        <v>0</v>
      </c>
      <c r="AE132">
        <v>0</v>
      </c>
      <c r="AF132">
        <v>93.37</v>
      </c>
      <c r="AG132">
        <v>11.69</v>
      </c>
      <c r="AH132">
        <v>0</v>
      </c>
      <c r="AI132">
        <v>1</v>
      </c>
      <c r="AJ132">
        <v>9.3000000000000007</v>
      </c>
      <c r="AK132">
        <v>19.8</v>
      </c>
      <c r="AL132">
        <v>1</v>
      </c>
      <c r="AM132">
        <v>5</v>
      </c>
      <c r="AN132">
        <v>0</v>
      </c>
      <c r="AO132">
        <v>1</v>
      </c>
      <c r="AP132">
        <v>0</v>
      </c>
      <c r="AQ132">
        <v>0</v>
      </c>
      <c r="AR132">
        <v>0</v>
      </c>
      <c r="AS132" t="s">
        <v>6</v>
      </c>
      <c r="AT132">
        <v>1.07</v>
      </c>
      <c r="AU132" t="s">
        <v>6</v>
      </c>
      <c r="AV132">
        <v>0</v>
      </c>
      <c r="AW132">
        <v>2</v>
      </c>
      <c r="AX132">
        <v>86295643</v>
      </c>
      <c r="AY132">
        <v>1</v>
      </c>
      <c r="AZ132">
        <v>0</v>
      </c>
      <c r="BA132">
        <v>124</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CV132">
        <v>0</v>
      </c>
      <c r="CW132">
        <f>ROUND(Y132*Source!I102*DO132,9)</f>
        <v>0</v>
      </c>
      <c r="CX132">
        <f>ROUND(Y132*Source!I102,9)</f>
        <v>1.2305E-2</v>
      </c>
      <c r="CY132">
        <f>AB132</f>
        <v>868.34</v>
      </c>
      <c r="CZ132">
        <f>AF132</f>
        <v>93.37</v>
      </c>
      <c r="DA132">
        <f>AJ132</f>
        <v>9.3000000000000007</v>
      </c>
      <c r="DB132">
        <f t="shared" si="34"/>
        <v>99.91</v>
      </c>
      <c r="DC132">
        <f t="shared" si="35"/>
        <v>12.51</v>
      </c>
      <c r="DD132" t="s">
        <v>6</v>
      </c>
      <c r="DE132" t="s">
        <v>6</v>
      </c>
      <c r="DF132">
        <f t="shared" si="37"/>
        <v>0</v>
      </c>
      <c r="DG132">
        <f>ROUND(ROUND(AF132*AJ132,0)*CX132,0)</f>
        <v>11</v>
      </c>
      <c r="DH132">
        <f>Source!I102*SmtRes!Y132</f>
        <v>1.2305E-2</v>
      </c>
      <c r="DI132">
        <f>AB132</f>
        <v>868.34</v>
      </c>
      <c r="DJ132">
        <f>EtalonRes!Z124</f>
        <v>93.37</v>
      </c>
      <c r="DK132">
        <f>Source!BB102</f>
        <v>9.3000000000000007</v>
      </c>
      <c r="DL132" t="s">
        <v>6</v>
      </c>
      <c r="DM132">
        <v>0</v>
      </c>
      <c r="DN132" t="s">
        <v>6</v>
      </c>
      <c r="DO132">
        <v>0</v>
      </c>
      <c r="GQ132">
        <v>-1</v>
      </c>
      <c r="GR132">
        <v>-1</v>
      </c>
    </row>
    <row r="133" spans="1:200" x14ac:dyDescent="0.2">
      <c r="A133">
        <f>ROW(Source!A102)</f>
        <v>102</v>
      </c>
      <c r="B133">
        <v>86295184</v>
      </c>
      <c r="C133">
        <v>86295635</v>
      </c>
      <c r="D133">
        <v>27378255</v>
      </c>
      <c r="E133">
        <v>1</v>
      </c>
      <c r="F133">
        <v>1</v>
      </c>
      <c r="G133">
        <v>1</v>
      </c>
      <c r="H133">
        <v>3</v>
      </c>
      <c r="I133" t="s">
        <v>89</v>
      </c>
      <c r="J133" t="s">
        <v>91</v>
      </c>
      <c r="K133" t="s">
        <v>90</v>
      </c>
      <c r="L133">
        <v>1348</v>
      </c>
      <c r="N133">
        <v>1009</v>
      </c>
      <c r="O133" t="s">
        <v>63</v>
      </c>
      <c r="P133" t="s">
        <v>63</v>
      </c>
      <c r="Q133">
        <v>1000</v>
      </c>
      <c r="W133">
        <v>0</v>
      </c>
      <c r="X133">
        <v>1570490953</v>
      </c>
      <c r="Y133">
        <f t="shared" si="33"/>
        <v>0.08</v>
      </c>
      <c r="AA133">
        <v>180000</v>
      </c>
      <c r="AB133">
        <v>0</v>
      </c>
      <c r="AC133">
        <v>0</v>
      </c>
      <c r="AD133">
        <v>0</v>
      </c>
      <c r="AE133">
        <v>25257.140000000003</v>
      </c>
      <c r="AF133">
        <v>0</v>
      </c>
      <c r="AG133">
        <v>0</v>
      </c>
      <c r="AH133">
        <v>0</v>
      </c>
      <c r="AI133">
        <v>7.56</v>
      </c>
      <c r="AJ133">
        <v>1</v>
      </c>
      <c r="AK133">
        <v>1</v>
      </c>
      <c r="AL133">
        <v>1</v>
      </c>
      <c r="AM133">
        <v>0</v>
      </c>
      <c r="AN133">
        <v>0</v>
      </c>
      <c r="AO133">
        <v>0</v>
      </c>
      <c r="AP133">
        <v>1</v>
      </c>
      <c r="AQ133">
        <v>0</v>
      </c>
      <c r="AR133">
        <v>0</v>
      </c>
      <c r="AS133" t="s">
        <v>6</v>
      </c>
      <c r="AT133">
        <v>0.08</v>
      </c>
      <c r="AU133" t="s">
        <v>6</v>
      </c>
      <c r="AV133">
        <v>0</v>
      </c>
      <c r="AW133">
        <v>1</v>
      </c>
      <c r="AX133">
        <v>-1</v>
      </c>
      <c r="AY133">
        <v>0</v>
      </c>
      <c r="AZ133">
        <v>0</v>
      </c>
      <c r="BA133" t="s">
        <v>6</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CV133">
        <v>0</v>
      </c>
      <c r="CW133">
        <v>0</v>
      </c>
      <c r="CX133">
        <f>ROUND(Y133*Source!I102,9)</f>
        <v>9.2000000000000003E-4</v>
      </c>
      <c r="CY133">
        <f>AA133</f>
        <v>180000</v>
      </c>
      <c r="CZ133">
        <f>AE133</f>
        <v>25257.140000000003</v>
      </c>
      <c r="DA133">
        <f>AI133</f>
        <v>7.56</v>
      </c>
      <c r="DB133">
        <f t="shared" si="34"/>
        <v>2020.57</v>
      </c>
      <c r="DC133">
        <f t="shared" si="35"/>
        <v>0</v>
      </c>
      <c r="DD133" t="s">
        <v>6</v>
      </c>
      <c r="DE133" t="s">
        <v>6</v>
      </c>
      <c r="DF133">
        <f>ROUND(ROUND(AE133*AI133,0)*CX133,0)</f>
        <v>176</v>
      </c>
      <c r="DG133">
        <f t="shared" ref="DG133:DG144" si="38">ROUND(ROUND(AF133,0)*CX133,0)</f>
        <v>0</v>
      </c>
      <c r="DH133">
        <f>Source!I102*SmtRes!Y133</f>
        <v>9.2000000000000003E-4</v>
      </c>
      <c r="DI133">
        <f>AA133</f>
        <v>180000</v>
      </c>
      <c r="DJ133">
        <f>DF133</f>
        <v>176</v>
      </c>
      <c r="DK133">
        <f>Source!BC102</f>
        <v>7.56</v>
      </c>
      <c r="DL133" t="s">
        <v>6</v>
      </c>
      <c r="DM133">
        <v>0</v>
      </c>
      <c r="DN133" t="s">
        <v>6</v>
      </c>
      <c r="DO133">
        <v>0</v>
      </c>
      <c r="GP133">
        <v>1</v>
      </c>
      <c r="GQ133">
        <v>-1</v>
      </c>
      <c r="GR133">
        <v>-1</v>
      </c>
    </row>
    <row r="134" spans="1:200" x14ac:dyDescent="0.2">
      <c r="A134">
        <f>ROW(Source!A102)</f>
        <v>102</v>
      </c>
      <c r="B134">
        <v>86295184</v>
      </c>
      <c r="C134">
        <v>86295635</v>
      </c>
      <c r="D134">
        <v>69205180</v>
      </c>
      <c r="E134">
        <v>1</v>
      </c>
      <c r="F134">
        <v>1</v>
      </c>
      <c r="G134">
        <v>1</v>
      </c>
      <c r="H134">
        <v>3</v>
      </c>
      <c r="I134" t="s">
        <v>197</v>
      </c>
      <c r="J134" t="s">
        <v>199</v>
      </c>
      <c r="K134" t="s">
        <v>198</v>
      </c>
      <c r="L134">
        <v>1348</v>
      </c>
      <c r="N134">
        <v>1009</v>
      </c>
      <c r="O134" t="s">
        <v>63</v>
      </c>
      <c r="P134" t="s">
        <v>63</v>
      </c>
      <c r="Q134">
        <v>1000</v>
      </c>
      <c r="W134">
        <v>0</v>
      </c>
      <c r="X134">
        <v>1009799935</v>
      </c>
      <c r="Y134">
        <f t="shared" si="33"/>
        <v>1</v>
      </c>
      <c r="AA134">
        <v>111468.54</v>
      </c>
      <c r="AB134">
        <v>0</v>
      </c>
      <c r="AC134">
        <v>0</v>
      </c>
      <c r="AD134">
        <v>0</v>
      </c>
      <c r="AE134">
        <v>15449.310000000001</v>
      </c>
      <c r="AF134">
        <v>0</v>
      </c>
      <c r="AG134">
        <v>0</v>
      </c>
      <c r="AH134">
        <v>0</v>
      </c>
      <c r="AI134">
        <v>7.56</v>
      </c>
      <c r="AJ134">
        <v>1</v>
      </c>
      <c r="AK134">
        <v>1</v>
      </c>
      <c r="AL134">
        <v>1</v>
      </c>
      <c r="AM134">
        <v>0</v>
      </c>
      <c r="AN134">
        <v>0</v>
      </c>
      <c r="AO134">
        <v>0</v>
      </c>
      <c r="AP134">
        <v>1</v>
      </c>
      <c r="AQ134">
        <v>0</v>
      </c>
      <c r="AR134">
        <v>0</v>
      </c>
      <c r="AS134" t="s">
        <v>6</v>
      </c>
      <c r="AT134">
        <v>1</v>
      </c>
      <c r="AU134" t="s">
        <v>6</v>
      </c>
      <c r="AV134">
        <v>0</v>
      </c>
      <c r="AW134">
        <v>1</v>
      </c>
      <c r="AX134">
        <v>-1</v>
      </c>
      <c r="AY134">
        <v>0</v>
      </c>
      <c r="AZ134">
        <v>0</v>
      </c>
      <c r="BA134" t="s">
        <v>6</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CV134">
        <v>0</v>
      </c>
      <c r="CW134">
        <v>0</v>
      </c>
      <c r="CX134">
        <f>ROUND(Y134*Source!I102,9)</f>
        <v>1.15E-2</v>
      </c>
      <c r="CY134">
        <f>AA134</f>
        <v>111468.54</v>
      </c>
      <c r="CZ134">
        <f>AE134</f>
        <v>15449.310000000001</v>
      </c>
      <c r="DA134">
        <f>AI134</f>
        <v>7.56</v>
      </c>
      <c r="DB134">
        <f t="shared" si="34"/>
        <v>15449.31</v>
      </c>
      <c r="DC134">
        <f t="shared" si="35"/>
        <v>0</v>
      </c>
      <c r="DD134" t="s">
        <v>6</v>
      </c>
      <c r="DE134" t="s">
        <v>6</v>
      </c>
      <c r="DF134">
        <f>ROUND(ROUND(AE134*AI134,0)*CX134,0)</f>
        <v>1343</v>
      </c>
      <c r="DG134">
        <f t="shared" si="38"/>
        <v>0</v>
      </c>
      <c r="DH134">
        <f>Source!I102*SmtRes!Y134</f>
        <v>1.15E-2</v>
      </c>
      <c r="DI134">
        <f>AA134</f>
        <v>111468.54</v>
      </c>
      <c r="DJ134">
        <f>DF134</f>
        <v>1343</v>
      </c>
      <c r="DK134">
        <f>Source!BC102</f>
        <v>7.56</v>
      </c>
      <c r="DL134" t="s">
        <v>6</v>
      </c>
      <c r="DM134">
        <v>0</v>
      </c>
      <c r="DN134" t="s">
        <v>6</v>
      </c>
      <c r="DO134">
        <v>0</v>
      </c>
      <c r="GP134">
        <v>1</v>
      </c>
      <c r="GQ134">
        <v>-1</v>
      </c>
      <c r="GR134">
        <v>-1</v>
      </c>
    </row>
    <row r="135" spans="1:200" x14ac:dyDescent="0.2">
      <c r="A135">
        <f>ROW(Source!A107)</f>
        <v>107</v>
      </c>
      <c r="B135">
        <v>86295183</v>
      </c>
      <c r="C135">
        <v>86295648</v>
      </c>
      <c r="D135">
        <v>27493137</v>
      </c>
      <c r="E135">
        <v>1</v>
      </c>
      <c r="F135">
        <v>1</v>
      </c>
      <c r="G135">
        <v>1</v>
      </c>
      <c r="H135">
        <v>1</v>
      </c>
      <c r="I135" t="s">
        <v>947</v>
      </c>
      <c r="J135" t="s">
        <v>6</v>
      </c>
      <c r="K135" t="s">
        <v>948</v>
      </c>
      <c r="L135">
        <v>1369</v>
      </c>
      <c r="N135">
        <v>1013</v>
      </c>
      <c r="O135" t="s">
        <v>921</v>
      </c>
      <c r="P135" t="s">
        <v>921</v>
      </c>
      <c r="Q135">
        <v>1</v>
      </c>
      <c r="W135">
        <v>0</v>
      </c>
      <c r="X135">
        <v>-1973258772</v>
      </c>
      <c r="Y135">
        <f t="shared" ref="Y135:Y150" si="39">(AT135*2)</f>
        <v>7.66</v>
      </c>
      <c r="AA135">
        <v>0</v>
      </c>
      <c r="AB135">
        <v>0</v>
      </c>
      <c r="AC135">
        <v>0</v>
      </c>
      <c r="AD135">
        <v>9.15</v>
      </c>
      <c r="AE135">
        <v>0</v>
      </c>
      <c r="AF135">
        <v>0</v>
      </c>
      <c r="AG135">
        <v>0</v>
      </c>
      <c r="AH135">
        <v>9.15</v>
      </c>
      <c r="AI135">
        <v>1</v>
      </c>
      <c r="AJ135">
        <v>1</v>
      </c>
      <c r="AK135">
        <v>1</v>
      </c>
      <c r="AL135">
        <v>1</v>
      </c>
      <c r="AM135">
        <v>0</v>
      </c>
      <c r="AN135">
        <v>0</v>
      </c>
      <c r="AO135">
        <v>1</v>
      </c>
      <c r="AP135">
        <v>1</v>
      </c>
      <c r="AQ135">
        <v>0</v>
      </c>
      <c r="AR135">
        <v>0</v>
      </c>
      <c r="AS135" t="s">
        <v>6</v>
      </c>
      <c r="AT135">
        <v>3.83</v>
      </c>
      <c r="AU135" t="s">
        <v>206</v>
      </c>
      <c r="AV135">
        <v>1</v>
      </c>
      <c r="AW135">
        <v>2</v>
      </c>
      <c r="AX135">
        <v>86295657</v>
      </c>
      <c r="AY135">
        <v>1</v>
      </c>
      <c r="AZ135">
        <v>0</v>
      </c>
      <c r="BA135">
        <v>127</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CU135">
        <f>ROUND(AT135*Source!I107*AH135*AL135,0)</f>
        <v>0</v>
      </c>
      <c r="CV135">
        <f>ROUND(Y135*Source!I107,9)</f>
        <v>3.8300000000000001E-2</v>
      </c>
      <c r="CW135">
        <v>0</v>
      </c>
      <c r="CX135">
        <f>ROUND(Y135*Source!I107,9)</f>
        <v>3.8300000000000001E-2</v>
      </c>
      <c r="CY135">
        <f>AD135</f>
        <v>9.15</v>
      </c>
      <c r="CZ135">
        <f>AH135</f>
        <v>9.15</v>
      </c>
      <c r="DA135">
        <f>AL135</f>
        <v>1</v>
      </c>
      <c r="DB135">
        <f t="shared" ref="DB135:DB150" si="40">ROUND((ROUND(AT135*CZ135,2)*2),2)</f>
        <v>70.08</v>
      </c>
      <c r="DC135">
        <f t="shared" ref="DC135:DC150" si="41">ROUND((ROUND(AT135*AG135,2)*2),2)</f>
        <v>0</v>
      </c>
      <c r="DD135" t="s">
        <v>6</v>
      </c>
      <c r="DE135" t="s">
        <v>6</v>
      </c>
      <c r="DF135">
        <f t="shared" ref="DF135:DF148" si="42">ROUND(ROUND(AE135,0)*CX135,0)</f>
        <v>0</v>
      </c>
      <c r="DG135">
        <f t="shared" si="38"/>
        <v>0</v>
      </c>
      <c r="DH135">
        <f>Source!I107*SmtRes!Y135</f>
        <v>3.8300000000000001E-2</v>
      </c>
      <c r="DI135">
        <f>AD135</f>
        <v>9.15</v>
      </c>
      <c r="DJ135">
        <f>EtalonRes!AB127</f>
        <v>9.15</v>
      </c>
      <c r="DK135">
        <f>Source!BA107</f>
        <v>1</v>
      </c>
      <c r="DL135" t="s">
        <v>6</v>
      </c>
      <c r="DM135">
        <v>0</v>
      </c>
      <c r="DN135" t="s">
        <v>6</v>
      </c>
      <c r="DO135">
        <v>0</v>
      </c>
      <c r="GQ135">
        <v>-1</v>
      </c>
      <c r="GR135">
        <v>-1</v>
      </c>
    </row>
    <row r="136" spans="1:200" x14ac:dyDescent="0.2">
      <c r="A136">
        <f>ROW(Source!A107)</f>
        <v>107</v>
      </c>
      <c r="B136">
        <v>86295183</v>
      </c>
      <c r="C136">
        <v>86295648</v>
      </c>
      <c r="D136">
        <v>121548</v>
      </c>
      <c r="E136">
        <v>1</v>
      </c>
      <c r="F136">
        <v>1</v>
      </c>
      <c r="G136">
        <v>1</v>
      </c>
      <c r="H136">
        <v>1</v>
      </c>
      <c r="I136" t="s">
        <v>39</v>
      </c>
      <c r="J136" t="s">
        <v>6</v>
      </c>
      <c r="K136" t="s">
        <v>922</v>
      </c>
      <c r="L136">
        <v>608254</v>
      </c>
      <c r="N136">
        <v>1013</v>
      </c>
      <c r="O136" t="s">
        <v>923</v>
      </c>
      <c r="P136" t="s">
        <v>923</v>
      </c>
      <c r="Q136">
        <v>1</v>
      </c>
      <c r="W136">
        <v>0</v>
      </c>
      <c r="X136">
        <v>-185737400</v>
      </c>
      <c r="Y136">
        <f t="shared" si="39"/>
        <v>0.02</v>
      </c>
      <c r="AA136">
        <v>0</v>
      </c>
      <c r="AB136">
        <v>0</v>
      </c>
      <c r="AC136">
        <v>0</v>
      </c>
      <c r="AD136">
        <v>0</v>
      </c>
      <c r="AE136">
        <v>0</v>
      </c>
      <c r="AF136">
        <v>0</v>
      </c>
      <c r="AG136">
        <v>0</v>
      </c>
      <c r="AH136">
        <v>0</v>
      </c>
      <c r="AI136">
        <v>1</v>
      </c>
      <c r="AJ136">
        <v>1</v>
      </c>
      <c r="AK136">
        <v>1</v>
      </c>
      <c r="AL136">
        <v>1</v>
      </c>
      <c r="AM136">
        <v>0</v>
      </c>
      <c r="AN136">
        <v>0</v>
      </c>
      <c r="AO136">
        <v>1</v>
      </c>
      <c r="AP136">
        <v>1</v>
      </c>
      <c r="AQ136">
        <v>0</v>
      </c>
      <c r="AR136">
        <v>0</v>
      </c>
      <c r="AS136" t="s">
        <v>6</v>
      </c>
      <c r="AT136">
        <v>0.01</v>
      </c>
      <c r="AU136" t="s">
        <v>206</v>
      </c>
      <c r="AV136">
        <v>2</v>
      </c>
      <c r="AW136">
        <v>2</v>
      </c>
      <c r="AX136">
        <v>86295658</v>
      </c>
      <c r="AY136">
        <v>1</v>
      </c>
      <c r="AZ136">
        <v>0</v>
      </c>
      <c r="BA136">
        <v>128</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CV136">
        <v>0</v>
      </c>
      <c r="CW136">
        <v>0</v>
      </c>
      <c r="CX136">
        <f>ROUND(Y136*Source!I107,9)</f>
        <v>1E-4</v>
      </c>
      <c r="CY136">
        <f>AD136</f>
        <v>0</v>
      </c>
      <c r="CZ136">
        <f>AH136</f>
        <v>0</v>
      </c>
      <c r="DA136">
        <f>AL136</f>
        <v>1</v>
      </c>
      <c r="DB136">
        <f t="shared" si="40"/>
        <v>0</v>
      </c>
      <c r="DC136">
        <f t="shared" si="41"/>
        <v>0</v>
      </c>
      <c r="DD136" t="s">
        <v>6</v>
      </c>
      <c r="DE136" t="s">
        <v>6</v>
      </c>
      <c r="DF136">
        <f t="shared" si="42"/>
        <v>0</v>
      </c>
      <c r="DG136">
        <f t="shared" si="38"/>
        <v>0</v>
      </c>
      <c r="DH136">
        <f>Source!I107*SmtRes!Y136</f>
        <v>1E-4</v>
      </c>
      <c r="DI136">
        <f>AD136</f>
        <v>0</v>
      </c>
      <c r="DJ136">
        <f>EtalonRes!AB128</f>
        <v>0</v>
      </c>
      <c r="DK136">
        <f>Source!BA107</f>
        <v>1</v>
      </c>
      <c r="DL136" t="s">
        <v>6</v>
      </c>
      <c r="DM136">
        <v>0</v>
      </c>
      <c r="DN136" t="s">
        <v>6</v>
      </c>
      <c r="DO136">
        <v>0</v>
      </c>
      <c r="GQ136">
        <v>-1</v>
      </c>
      <c r="GR136">
        <v>-1</v>
      </c>
    </row>
    <row r="137" spans="1:200" x14ac:dyDescent="0.2">
      <c r="A137">
        <f>ROW(Source!A107)</f>
        <v>107</v>
      </c>
      <c r="B137">
        <v>86295183</v>
      </c>
      <c r="C137">
        <v>86295648</v>
      </c>
      <c r="D137">
        <v>27439571</v>
      </c>
      <c r="E137">
        <v>1</v>
      </c>
      <c r="F137">
        <v>1</v>
      </c>
      <c r="G137">
        <v>1</v>
      </c>
      <c r="H137">
        <v>2</v>
      </c>
      <c r="I137" t="s">
        <v>956</v>
      </c>
      <c r="J137" t="s">
        <v>957</v>
      </c>
      <c r="K137" t="s">
        <v>958</v>
      </c>
      <c r="L137">
        <v>1368</v>
      </c>
      <c r="N137">
        <v>1011</v>
      </c>
      <c r="O137" t="s">
        <v>927</v>
      </c>
      <c r="P137" t="s">
        <v>927</v>
      </c>
      <c r="Q137">
        <v>1</v>
      </c>
      <c r="W137">
        <v>0</v>
      </c>
      <c r="X137">
        <v>1462286705</v>
      </c>
      <c r="Y137">
        <f t="shared" si="39"/>
        <v>0.02</v>
      </c>
      <c r="AA137">
        <v>0</v>
      </c>
      <c r="AB137">
        <v>88.42</v>
      </c>
      <c r="AC137">
        <v>10.14</v>
      </c>
      <c r="AD137">
        <v>0</v>
      </c>
      <c r="AE137">
        <v>0</v>
      </c>
      <c r="AF137">
        <v>88.42</v>
      </c>
      <c r="AG137">
        <v>10.14</v>
      </c>
      <c r="AH137">
        <v>0</v>
      </c>
      <c r="AI137">
        <v>1</v>
      </c>
      <c r="AJ137">
        <v>1</v>
      </c>
      <c r="AK137">
        <v>1</v>
      </c>
      <c r="AL137">
        <v>1</v>
      </c>
      <c r="AM137">
        <v>0</v>
      </c>
      <c r="AN137">
        <v>0</v>
      </c>
      <c r="AO137">
        <v>1</v>
      </c>
      <c r="AP137">
        <v>1</v>
      </c>
      <c r="AQ137">
        <v>0</v>
      </c>
      <c r="AR137">
        <v>0</v>
      </c>
      <c r="AS137" t="s">
        <v>6</v>
      </c>
      <c r="AT137">
        <v>0.01</v>
      </c>
      <c r="AU137" t="s">
        <v>206</v>
      </c>
      <c r="AV137">
        <v>0</v>
      </c>
      <c r="AW137">
        <v>2</v>
      </c>
      <c r="AX137">
        <v>86295659</v>
      </c>
      <c r="AY137">
        <v>1</v>
      </c>
      <c r="AZ137">
        <v>0</v>
      </c>
      <c r="BA137">
        <v>129</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CV137">
        <v>0</v>
      </c>
      <c r="CW137">
        <f>ROUND(Y137*Source!I107*DO137,9)</f>
        <v>0</v>
      </c>
      <c r="CX137">
        <f>ROUND(Y137*Source!I107,9)</f>
        <v>1E-4</v>
      </c>
      <c r="CY137">
        <f>AB137</f>
        <v>88.42</v>
      </c>
      <c r="CZ137">
        <f>AF137</f>
        <v>88.42</v>
      </c>
      <c r="DA137">
        <f>AJ137</f>
        <v>1</v>
      </c>
      <c r="DB137">
        <f t="shared" si="40"/>
        <v>1.76</v>
      </c>
      <c r="DC137">
        <f t="shared" si="41"/>
        <v>0.2</v>
      </c>
      <c r="DD137" t="s">
        <v>6</v>
      </c>
      <c r="DE137" t="s">
        <v>6</v>
      </c>
      <c r="DF137">
        <f t="shared" si="42"/>
        <v>0</v>
      </c>
      <c r="DG137">
        <f t="shared" si="38"/>
        <v>0</v>
      </c>
      <c r="DH137">
        <f>Source!I107*SmtRes!Y137</f>
        <v>1E-4</v>
      </c>
      <c r="DI137">
        <f>AB137</f>
        <v>88.42</v>
      </c>
      <c r="DJ137">
        <f>EtalonRes!Z129</f>
        <v>88.42</v>
      </c>
      <c r="DK137">
        <f>Source!BB107</f>
        <v>1</v>
      </c>
      <c r="DL137" t="s">
        <v>6</v>
      </c>
      <c r="DM137">
        <v>0</v>
      </c>
      <c r="DN137" t="s">
        <v>6</v>
      </c>
      <c r="DO137">
        <v>0</v>
      </c>
      <c r="GQ137">
        <v>-1</v>
      </c>
      <c r="GR137">
        <v>-1</v>
      </c>
    </row>
    <row r="138" spans="1:200" x14ac:dyDescent="0.2">
      <c r="A138">
        <f>ROW(Source!A107)</f>
        <v>107</v>
      </c>
      <c r="B138">
        <v>86295183</v>
      </c>
      <c r="C138">
        <v>86295648</v>
      </c>
      <c r="D138">
        <v>27439595</v>
      </c>
      <c r="E138">
        <v>1</v>
      </c>
      <c r="F138">
        <v>1</v>
      </c>
      <c r="G138">
        <v>1</v>
      </c>
      <c r="H138">
        <v>2</v>
      </c>
      <c r="I138" t="s">
        <v>959</v>
      </c>
      <c r="J138" t="s">
        <v>960</v>
      </c>
      <c r="K138" t="s">
        <v>961</v>
      </c>
      <c r="L138">
        <v>1368</v>
      </c>
      <c r="N138">
        <v>1011</v>
      </c>
      <c r="O138" t="s">
        <v>927</v>
      </c>
      <c r="P138" t="s">
        <v>927</v>
      </c>
      <c r="Q138">
        <v>1</v>
      </c>
      <c r="W138">
        <v>0</v>
      </c>
      <c r="X138">
        <v>2034592221</v>
      </c>
      <c r="Y138">
        <f t="shared" si="39"/>
        <v>0.02</v>
      </c>
      <c r="AA138">
        <v>0</v>
      </c>
      <c r="AB138">
        <v>2.17</v>
      </c>
      <c r="AC138">
        <v>0</v>
      </c>
      <c r="AD138">
        <v>0</v>
      </c>
      <c r="AE138">
        <v>0</v>
      </c>
      <c r="AF138">
        <v>2.17</v>
      </c>
      <c r="AG138">
        <v>0</v>
      </c>
      <c r="AH138">
        <v>0</v>
      </c>
      <c r="AI138">
        <v>1</v>
      </c>
      <c r="AJ138">
        <v>1</v>
      </c>
      <c r="AK138">
        <v>1</v>
      </c>
      <c r="AL138">
        <v>1</v>
      </c>
      <c r="AM138">
        <v>0</v>
      </c>
      <c r="AN138">
        <v>0</v>
      </c>
      <c r="AO138">
        <v>1</v>
      </c>
      <c r="AP138">
        <v>1</v>
      </c>
      <c r="AQ138">
        <v>0</v>
      </c>
      <c r="AR138">
        <v>0</v>
      </c>
      <c r="AS138" t="s">
        <v>6</v>
      </c>
      <c r="AT138">
        <v>0.01</v>
      </c>
      <c r="AU138" t="s">
        <v>206</v>
      </c>
      <c r="AV138">
        <v>0</v>
      </c>
      <c r="AW138">
        <v>2</v>
      </c>
      <c r="AX138">
        <v>86295660</v>
      </c>
      <c r="AY138">
        <v>1</v>
      </c>
      <c r="AZ138">
        <v>0</v>
      </c>
      <c r="BA138">
        <v>130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CV138">
        <v>0</v>
      </c>
      <c r="CW138">
        <f>ROUND(Y138*Source!I107*DO138,9)</f>
        <v>0</v>
      </c>
      <c r="CX138">
        <f>ROUND(Y138*Source!I107,9)</f>
        <v>1E-4</v>
      </c>
      <c r="CY138">
        <f>AB138</f>
        <v>2.17</v>
      </c>
      <c r="CZ138">
        <f>AF138</f>
        <v>2.17</v>
      </c>
      <c r="DA138">
        <f>AJ138</f>
        <v>1</v>
      </c>
      <c r="DB138">
        <f t="shared" si="40"/>
        <v>0.04</v>
      </c>
      <c r="DC138">
        <f t="shared" si="41"/>
        <v>0</v>
      </c>
      <c r="DD138" t="s">
        <v>6</v>
      </c>
      <c r="DE138" t="s">
        <v>6</v>
      </c>
      <c r="DF138">
        <f t="shared" si="42"/>
        <v>0</v>
      </c>
      <c r="DG138">
        <f t="shared" si="38"/>
        <v>0</v>
      </c>
      <c r="DH138">
        <f>Source!I107*SmtRes!Y138</f>
        <v>1E-4</v>
      </c>
      <c r="DI138">
        <f>AB138</f>
        <v>2.17</v>
      </c>
      <c r="DJ138">
        <f>EtalonRes!Z130</f>
        <v>2.17</v>
      </c>
      <c r="DK138">
        <f>Source!BB107</f>
        <v>1</v>
      </c>
      <c r="DL138" t="s">
        <v>6</v>
      </c>
      <c r="DM138">
        <v>0</v>
      </c>
      <c r="DN138" t="s">
        <v>6</v>
      </c>
      <c r="DO138">
        <v>0</v>
      </c>
      <c r="GQ138">
        <v>-1</v>
      </c>
      <c r="GR138">
        <v>-1</v>
      </c>
    </row>
    <row r="139" spans="1:200" x14ac:dyDescent="0.2">
      <c r="A139">
        <f>ROW(Source!A107)</f>
        <v>107</v>
      </c>
      <c r="B139">
        <v>86295183</v>
      </c>
      <c r="C139">
        <v>86295648</v>
      </c>
      <c r="D139">
        <v>27441139</v>
      </c>
      <c r="E139">
        <v>1</v>
      </c>
      <c r="F139">
        <v>1</v>
      </c>
      <c r="G139">
        <v>1</v>
      </c>
      <c r="H139">
        <v>2</v>
      </c>
      <c r="I139" t="s">
        <v>962</v>
      </c>
      <c r="J139" t="s">
        <v>963</v>
      </c>
      <c r="K139" t="s">
        <v>964</v>
      </c>
      <c r="L139">
        <v>1368</v>
      </c>
      <c r="N139">
        <v>1011</v>
      </c>
      <c r="O139" t="s">
        <v>927</v>
      </c>
      <c r="P139" t="s">
        <v>927</v>
      </c>
      <c r="Q139">
        <v>1</v>
      </c>
      <c r="W139">
        <v>0</v>
      </c>
      <c r="X139">
        <v>-1309944936</v>
      </c>
      <c r="Y139">
        <f t="shared" si="39"/>
        <v>1.3</v>
      </c>
      <c r="AA139">
        <v>0</v>
      </c>
      <c r="AB139">
        <v>6.81</v>
      </c>
      <c r="AC139">
        <v>0</v>
      </c>
      <c r="AD139">
        <v>0</v>
      </c>
      <c r="AE139">
        <v>0</v>
      </c>
      <c r="AF139">
        <v>6.81</v>
      </c>
      <c r="AG139">
        <v>0</v>
      </c>
      <c r="AH139">
        <v>0</v>
      </c>
      <c r="AI139">
        <v>1</v>
      </c>
      <c r="AJ139">
        <v>1</v>
      </c>
      <c r="AK139">
        <v>1</v>
      </c>
      <c r="AL139">
        <v>1</v>
      </c>
      <c r="AM139">
        <v>0</v>
      </c>
      <c r="AN139">
        <v>0</v>
      </c>
      <c r="AO139">
        <v>1</v>
      </c>
      <c r="AP139">
        <v>1</v>
      </c>
      <c r="AQ139">
        <v>0</v>
      </c>
      <c r="AR139">
        <v>0</v>
      </c>
      <c r="AS139" t="s">
        <v>6</v>
      </c>
      <c r="AT139">
        <v>0.65</v>
      </c>
      <c r="AU139" t="s">
        <v>206</v>
      </c>
      <c r="AV139">
        <v>0</v>
      </c>
      <c r="AW139">
        <v>2</v>
      </c>
      <c r="AX139">
        <v>86295661</v>
      </c>
      <c r="AY139">
        <v>1</v>
      </c>
      <c r="AZ139">
        <v>0</v>
      </c>
      <c r="BA139">
        <v>131</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CV139">
        <v>0</v>
      </c>
      <c r="CW139">
        <f>ROUND(Y139*Source!I107*DO139,9)</f>
        <v>0</v>
      </c>
      <c r="CX139">
        <f>ROUND(Y139*Source!I107,9)</f>
        <v>6.4999999999999997E-3</v>
      </c>
      <c r="CY139">
        <f>AB139</f>
        <v>6.81</v>
      </c>
      <c r="CZ139">
        <f>AF139</f>
        <v>6.81</v>
      </c>
      <c r="DA139">
        <f>AJ139</f>
        <v>1</v>
      </c>
      <c r="DB139">
        <f t="shared" si="40"/>
        <v>8.86</v>
      </c>
      <c r="DC139">
        <f t="shared" si="41"/>
        <v>0</v>
      </c>
      <c r="DD139" t="s">
        <v>6</v>
      </c>
      <c r="DE139" t="s">
        <v>6</v>
      </c>
      <c r="DF139">
        <f t="shared" si="42"/>
        <v>0</v>
      </c>
      <c r="DG139">
        <f t="shared" si="38"/>
        <v>0</v>
      </c>
      <c r="DH139">
        <f>Source!I107*SmtRes!Y139</f>
        <v>6.5000000000000006E-3</v>
      </c>
      <c r="DI139">
        <f>AB139</f>
        <v>6.81</v>
      </c>
      <c r="DJ139">
        <f>EtalonRes!Z131</f>
        <v>6.81</v>
      </c>
      <c r="DK139">
        <f>Source!BB107</f>
        <v>1</v>
      </c>
      <c r="DL139" t="s">
        <v>6</v>
      </c>
      <c r="DM139">
        <v>0</v>
      </c>
      <c r="DN139" t="s">
        <v>6</v>
      </c>
      <c r="DO139">
        <v>0</v>
      </c>
      <c r="GQ139">
        <v>-1</v>
      </c>
      <c r="GR139">
        <v>-1</v>
      </c>
    </row>
    <row r="140" spans="1:200" x14ac:dyDescent="0.2">
      <c r="A140">
        <f>ROW(Source!A107)</f>
        <v>107</v>
      </c>
      <c r="B140">
        <v>86295183</v>
      </c>
      <c r="C140">
        <v>86295648</v>
      </c>
      <c r="D140">
        <v>27441327</v>
      </c>
      <c r="E140">
        <v>1</v>
      </c>
      <c r="F140">
        <v>1</v>
      </c>
      <c r="G140">
        <v>1</v>
      </c>
      <c r="H140">
        <v>2</v>
      </c>
      <c r="I140" t="s">
        <v>936</v>
      </c>
      <c r="J140" t="s">
        <v>937</v>
      </c>
      <c r="K140" t="s">
        <v>938</v>
      </c>
      <c r="L140">
        <v>1368</v>
      </c>
      <c r="N140">
        <v>1011</v>
      </c>
      <c r="O140" t="s">
        <v>927</v>
      </c>
      <c r="P140" t="s">
        <v>927</v>
      </c>
      <c r="Q140">
        <v>1</v>
      </c>
      <c r="W140">
        <v>0</v>
      </c>
      <c r="X140">
        <v>-1583389094</v>
      </c>
      <c r="Y140">
        <f t="shared" si="39"/>
        <v>0.02</v>
      </c>
      <c r="AA140">
        <v>0</v>
      </c>
      <c r="AB140">
        <v>93.37</v>
      </c>
      <c r="AC140">
        <v>11.69</v>
      </c>
      <c r="AD140">
        <v>0</v>
      </c>
      <c r="AE140">
        <v>0</v>
      </c>
      <c r="AF140">
        <v>93.37</v>
      </c>
      <c r="AG140">
        <v>11.69</v>
      </c>
      <c r="AH140">
        <v>0</v>
      </c>
      <c r="AI140">
        <v>1</v>
      </c>
      <c r="AJ140">
        <v>1</v>
      </c>
      <c r="AK140">
        <v>1</v>
      </c>
      <c r="AL140">
        <v>1</v>
      </c>
      <c r="AM140">
        <v>0</v>
      </c>
      <c r="AN140">
        <v>0</v>
      </c>
      <c r="AO140">
        <v>1</v>
      </c>
      <c r="AP140">
        <v>1</v>
      </c>
      <c r="AQ140">
        <v>0</v>
      </c>
      <c r="AR140">
        <v>0</v>
      </c>
      <c r="AS140" t="s">
        <v>6</v>
      </c>
      <c r="AT140">
        <v>0.01</v>
      </c>
      <c r="AU140" t="s">
        <v>206</v>
      </c>
      <c r="AV140">
        <v>0</v>
      </c>
      <c r="AW140">
        <v>2</v>
      </c>
      <c r="AX140">
        <v>86295662</v>
      </c>
      <c r="AY140">
        <v>1</v>
      </c>
      <c r="AZ140">
        <v>0</v>
      </c>
      <c r="BA140">
        <v>132</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CV140">
        <v>0</v>
      </c>
      <c r="CW140">
        <f>ROUND(Y140*Source!I107*DO140,9)</f>
        <v>0</v>
      </c>
      <c r="CX140">
        <f>ROUND(Y140*Source!I107,9)</f>
        <v>1E-4</v>
      </c>
      <c r="CY140">
        <f>AB140</f>
        <v>93.37</v>
      </c>
      <c r="CZ140">
        <f>AF140</f>
        <v>93.37</v>
      </c>
      <c r="DA140">
        <f>AJ140</f>
        <v>1</v>
      </c>
      <c r="DB140">
        <f t="shared" si="40"/>
        <v>1.86</v>
      </c>
      <c r="DC140">
        <f t="shared" si="41"/>
        <v>0.24</v>
      </c>
      <c r="DD140" t="s">
        <v>6</v>
      </c>
      <c r="DE140" t="s">
        <v>6</v>
      </c>
      <c r="DF140">
        <f t="shared" si="42"/>
        <v>0</v>
      </c>
      <c r="DG140">
        <f t="shared" si="38"/>
        <v>0</v>
      </c>
      <c r="DH140">
        <f>Source!I107*SmtRes!Y140</f>
        <v>1E-4</v>
      </c>
      <c r="DI140">
        <f>AB140</f>
        <v>93.37</v>
      </c>
      <c r="DJ140">
        <f>EtalonRes!Z132</f>
        <v>93.37</v>
      </c>
      <c r="DK140">
        <f>Source!BB107</f>
        <v>1</v>
      </c>
      <c r="DL140" t="s">
        <v>6</v>
      </c>
      <c r="DM140">
        <v>0</v>
      </c>
      <c r="DN140" t="s">
        <v>6</v>
      </c>
      <c r="DO140">
        <v>0</v>
      </c>
      <c r="GQ140">
        <v>-1</v>
      </c>
      <c r="GR140">
        <v>-1</v>
      </c>
    </row>
    <row r="141" spans="1:200" x14ac:dyDescent="0.2">
      <c r="A141">
        <f>ROW(Source!A107)</f>
        <v>107</v>
      </c>
      <c r="B141">
        <v>86295183</v>
      </c>
      <c r="C141">
        <v>86295648</v>
      </c>
      <c r="D141">
        <v>27371445</v>
      </c>
      <c r="E141">
        <v>1</v>
      </c>
      <c r="F141">
        <v>1</v>
      </c>
      <c r="G141">
        <v>1</v>
      </c>
      <c r="H141">
        <v>3</v>
      </c>
      <c r="I141" t="s">
        <v>210</v>
      </c>
      <c r="J141" t="s">
        <v>212</v>
      </c>
      <c r="K141" t="s">
        <v>211</v>
      </c>
      <c r="L141">
        <v>1348</v>
      </c>
      <c r="N141">
        <v>1009</v>
      </c>
      <c r="O141" t="s">
        <v>63</v>
      </c>
      <c r="P141" t="s">
        <v>63</v>
      </c>
      <c r="Q141">
        <v>1000</v>
      </c>
      <c r="W141">
        <v>0</v>
      </c>
      <c r="X141">
        <v>1677997654</v>
      </c>
      <c r="Y141">
        <f t="shared" si="39"/>
        <v>2.8E-3</v>
      </c>
      <c r="AA141">
        <v>6156.33</v>
      </c>
      <c r="AB141">
        <v>0</v>
      </c>
      <c r="AC141">
        <v>0</v>
      </c>
      <c r="AD141">
        <v>0</v>
      </c>
      <c r="AE141">
        <v>6156.33</v>
      </c>
      <c r="AF141">
        <v>0</v>
      </c>
      <c r="AG141">
        <v>0</v>
      </c>
      <c r="AH141">
        <v>0</v>
      </c>
      <c r="AI141">
        <v>1</v>
      </c>
      <c r="AJ141">
        <v>1</v>
      </c>
      <c r="AK141">
        <v>1</v>
      </c>
      <c r="AL141">
        <v>1</v>
      </c>
      <c r="AM141">
        <v>0</v>
      </c>
      <c r="AN141">
        <v>0</v>
      </c>
      <c r="AO141">
        <v>0</v>
      </c>
      <c r="AP141">
        <v>1</v>
      </c>
      <c r="AQ141">
        <v>0</v>
      </c>
      <c r="AR141">
        <v>0</v>
      </c>
      <c r="AS141" t="s">
        <v>6</v>
      </c>
      <c r="AT141">
        <v>1.4E-3</v>
      </c>
      <c r="AU141" t="s">
        <v>206</v>
      </c>
      <c r="AV141">
        <v>0</v>
      </c>
      <c r="AW141">
        <v>2</v>
      </c>
      <c r="AX141">
        <v>86295663</v>
      </c>
      <c r="AY141">
        <v>1</v>
      </c>
      <c r="AZ141">
        <v>0</v>
      </c>
      <c r="BA141">
        <v>133</v>
      </c>
      <c r="BB141">
        <v>3</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CV141">
        <v>0</v>
      </c>
      <c r="CW141">
        <v>0</v>
      </c>
      <c r="CX141">
        <f>ROUND(Y141*Source!I107,9)</f>
        <v>1.4E-5</v>
      </c>
      <c r="CY141">
        <f>AA141</f>
        <v>6156.33</v>
      </c>
      <c r="CZ141">
        <f>AE141</f>
        <v>6156.33</v>
      </c>
      <c r="DA141">
        <f>AI141</f>
        <v>1</v>
      </c>
      <c r="DB141">
        <f t="shared" si="40"/>
        <v>17.239999999999998</v>
      </c>
      <c r="DC141">
        <f t="shared" si="41"/>
        <v>0</v>
      </c>
      <c r="DD141" t="s">
        <v>6</v>
      </c>
      <c r="DE141" t="s">
        <v>6</v>
      </c>
      <c r="DF141">
        <f t="shared" si="42"/>
        <v>0</v>
      </c>
      <c r="DG141">
        <f t="shared" si="38"/>
        <v>0</v>
      </c>
      <c r="DH141">
        <f>Source!I107*SmtRes!Y141</f>
        <v>1.4E-5</v>
      </c>
      <c r="DI141">
        <f>AA141</f>
        <v>6156.33</v>
      </c>
      <c r="DJ141">
        <f>EtalonRes!Y133</f>
        <v>6156.33</v>
      </c>
      <c r="DK141">
        <f>Source!BC107</f>
        <v>1</v>
      </c>
      <c r="DL141" t="s">
        <v>6</v>
      </c>
      <c r="DM141">
        <v>0</v>
      </c>
      <c r="DN141" t="s">
        <v>6</v>
      </c>
      <c r="DO141">
        <v>0</v>
      </c>
      <c r="GP141">
        <v>1</v>
      </c>
      <c r="GQ141">
        <v>-1</v>
      </c>
      <c r="GR141">
        <v>-1</v>
      </c>
    </row>
    <row r="142" spans="1:200" x14ac:dyDescent="0.2">
      <c r="A142">
        <f>ROW(Source!A107)</f>
        <v>107</v>
      </c>
      <c r="B142">
        <v>86295183</v>
      </c>
      <c r="C142">
        <v>86295648</v>
      </c>
      <c r="D142">
        <v>27387231</v>
      </c>
      <c r="E142">
        <v>1</v>
      </c>
      <c r="F142">
        <v>1</v>
      </c>
      <c r="G142">
        <v>1</v>
      </c>
      <c r="H142">
        <v>3</v>
      </c>
      <c r="I142" t="s">
        <v>176</v>
      </c>
      <c r="J142" t="s">
        <v>178</v>
      </c>
      <c r="K142" t="s">
        <v>177</v>
      </c>
      <c r="L142">
        <v>1348</v>
      </c>
      <c r="N142">
        <v>1009</v>
      </c>
      <c r="O142" t="s">
        <v>63</v>
      </c>
      <c r="P142" t="s">
        <v>63</v>
      </c>
      <c r="Q142">
        <v>1000</v>
      </c>
      <c r="W142">
        <v>0</v>
      </c>
      <c r="X142">
        <v>1793674503</v>
      </c>
      <c r="Y142">
        <f t="shared" si="39"/>
        <v>3.7999999999999999E-2</v>
      </c>
      <c r="AA142">
        <v>14313</v>
      </c>
      <c r="AB142">
        <v>0</v>
      </c>
      <c r="AC142">
        <v>0</v>
      </c>
      <c r="AD142">
        <v>0</v>
      </c>
      <c r="AE142">
        <v>14313</v>
      </c>
      <c r="AF142">
        <v>0</v>
      </c>
      <c r="AG142">
        <v>0</v>
      </c>
      <c r="AH142">
        <v>0</v>
      </c>
      <c r="AI142">
        <v>1</v>
      </c>
      <c r="AJ142">
        <v>1</v>
      </c>
      <c r="AK142">
        <v>1</v>
      </c>
      <c r="AL142">
        <v>1</v>
      </c>
      <c r="AM142">
        <v>0</v>
      </c>
      <c r="AN142">
        <v>0</v>
      </c>
      <c r="AO142">
        <v>0</v>
      </c>
      <c r="AP142">
        <v>1</v>
      </c>
      <c r="AQ142">
        <v>0</v>
      </c>
      <c r="AR142">
        <v>0</v>
      </c>
      <c r="AS142" t="s">
        <v>6</v>
      </c>
      <c r="AT142">
        <v>1.9E-2</v>
      </c>
      <c r="AU142" t="s">
        <v>206</v>
      </c>
      <c r="AV142">
        <v>0</v>
      </c>
      <c r="AW142">
        <v>2</v>
      </c>
      <c r="AX142">
        <v>86295664</v>
      </c>
      <c r="AY142">
        <v>1</v>
      </c>
      <c r="AZ142">
        <v>0</v>
      </c>
      <c r="BA142">
        <v>134</v>
      </c>
      <c r="BB142">
        <v>3</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CV142">
        <v>0</v>
      </c>
      <c r="CW142">
        <v>0</v>
      </c>
      <c r="CX142">
        <f>ROUND(Y142*Source!I107,9)</f>
        <v>1.9000000000000001E-4</v>
      </c>
      <c r="CY142">
        <f>AA142</f>
        <v>14313</v>
      </c>
      <c r="CZ142">
        <f>AE142</f>
        <v>14313</v>
      </c>
      <c r="DA142">
        <f>AI142</f>
        <v>1</v>
      </c>
      <c r="DB142">
        <f t="shared" si="40"/>
        <v>543.9</v>
      </c>
      <c r="DC142">
        <f t="shared" si="41"/>
        <v>0</v>
      </c>
      <c r="DD142" t="s">
        <v>6</v>
      </c>
      <c r="DE142" t="s">
        <v>6</v>
      </c>
      <c r="DF142">
        <f t="shared" si="42"/>
        <v>3</v>
      </c>
      <c r="DG142">
        <f t="shared" si="38"/>
        <v>0</v>
      </c>
      <c r="DH142">
        <f>Source!I107*SmtRes!Y142</f>
        <v>1.9000000000000001E-4</v>
      </c>
      <c r="DI142">
        <f>AA142</f>
        <v>14313</v>
      </c>
      <c r="DJ142">
        <f>EtalonRes!Y134</f>
        <v>14313</v>
      </c>
      <c r="DK142">
        <f>Source!BC107</f>
        <v>1</v>
      </c>
      <c r="DL142" t="s">
        <v>6</v>
      </c>
      <c r="DM142">
        <v>0</v>
      </c>
      <c r="DN142" t="s">
        <v>6</v>
      </c>
      <c r="DO142">
        <v>0</v>
      </c>
      <c r="GP142">
        <v>1</v>
      </c>
      <c r="GQ142">
        <v>-1</v>
      </c>
      <c r="GR142">
        <v>-1</v>
      </c>
    </row>
    <row r="143" spans="1:200" x14ac:dyDescent="0.2">
      <c r="A143">
        <f>ROW(Source!A108)</f>
        <v>108</v>
      </c>
      <c r="B143">
        <v>86295184</v>
      </c>
      <c r="C143">
        <v>86295648</v>
      </c>
      <c r="D143">
        <v>27493137</v>
      </c>
      <c r="E143">
        <v>1</v>
      </c>
      <c r="F143">
        <v>1</v>
      </c>
      <c r="G143">
        <v>1</v>
      </c>
      <c r="H143">
        <v>1</v>
      </c>
      <c r="I143" t="s">
        <v>947</v>
      </c>
      <c r="J143" t="s">
        <v>6</v>
      </c>
      <c r="K143" t="s">
        <v>948</v>
      </c>
      <c r="L143">
        <v>1369</v>
      </c>
      <c r="N143">
        <v>1013</v>
      </c>
      <c r="O143" t="s">
        <v>921</v>
      </c>
      <c r="P143" t="s">
        <v>921</v>
      </c>
      <c r="Q143">
        <v>1</v>
      </c>
      <c r="W143">
        <v>0</v>
      </c>
      <c r="X143">
        <v>-1973258772</v>
      </c>
      <c r="Y143">
        <f t="shared" si="39"/>
        <v>7.66</v>
      </c>
      <c r="AA143">
        <v>0</v>
      </c>
      <c r="AB143">
        <v>0</v>
      </c>
      <c r="AC143">
        <v>0</v>
      </c>
      <c r="AD143">
        <v>246.59</v>
      </c>
      <c r="AE143">
        <v>0</v>
      </c>
      <c r="AF143">
        <v>0</v>
      </c>
      <c r="AG143">
        <v>0</v>
      </c>
      <c r="AH143">
        <v>9.15</v>
      </c>
      <c r="AI143">
        <v>1</v>
      </c>
      <c r="AJ143">
        <v>1</v>
      </c>
      <c r="AK143">
        <v>1</v>
      </c>
      <c r="AL143">
        <v>26.95</v>
      </c>
      <c r="AM143">
        <v>5</v>
      </c>
      <c r="AN143">
        <v>0</v>
      </c>
      <c r="AO143">
        <v>1</v>
      </c>
      <c r="AP143">
        <v>1</v>
      </c>
      <c r="AQ143">
        <v>0</v>
      </c>
      <c r="AR143">
        <v>0</v>
      </c>
      <c r="AS143" t="s">
        <v>6</v>
      </c>
      <c r="AT143">
        <v>3.83</v>
      </c>
      <c r="AU143" t="s">
        <v>206</v>
      </c>
      <c r="AV143">
        <v>1</v>
      </c>
      <c r="AW143">
        <v>2</v>
      </c>
      <c r="AX143">
        <v>86295657</v>
      </c>
      <c r="AY143">
        <v>1</v>
      </c>
      <c r="AZ143">
        <v>0</v>
      </c>
      <c r="BA143">
        <v>135</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CU143">
        <f>ROUND(AT143*Source!I108*AH143*AL143,0)</f>
        <v>5</v>
      </c>
      <c r="CV143">
        <f>ROUND(Y143*Source!I108,9)</f>
        <v>3.8300000000000001E-2</v>
      </c>
      <c r="CW143">
        <v>0</v>
      </c>
      <c r="CX143">
        <f>ROUND(Y143*Source!I108,9)</f>
        <v>3.8300000000000001E-2</v>
      </c>
      <c r="CY143">
        <f>AD143</f>
        <v>246.59</v>
      </c>
      <c r="CZ143">
        <f>AH143</f>
        <v>9.15</v>
      </c>
      <c r="DA143">
        <f>AL143</f>
        <v>26.95</v>
      </c>
      <c r="DB143">
        <f t="shared" si="40"/>
        <v>70.08</v>
      </c>
      <c r="DC143">
        <f t="shared" si="41"/>
        <v>0</v>
      </c>
      <c r="DD143" t="s">
        <v>6</v>
      </c>
      <c r="DE143" t="s">
        <v>6</v>
      </c>
      <c r="DF143">
        <f t="shared" si="42"/>
        <v>0</v>
      </c>
      <c r="DG143">
        <f t="shared" si="38"/>
        <v>0</v>
      </c>
      <c r="DH143">
        <f>Source!I108*SmtRes!Y143</f>
        <v>3.8300000000000001E-2</v>
      </c>
      <c r="DI143">
        <f>AD143</f>
        <v>246.59</v>
      </c>
      <c r="DJ143">
        <f>EtalonRes!AB135</f>
        <v>9.15</v>
      </c>
      <c r="DK143">
        <f>Source!BA108</f>
        <v>26.95</v>
      </c>
      <c r="DL143" t="s">
        <v>6</v>
      </c>
      <c r="DM143">
        <v>0</v>
      </c>
      <c r="DN143" t="s">
        <v>6</v>
      </c>
      <c r="DO143">
        <v>0</v>
      </c>
      <c r="GQ143">
        <v>-1</v>
      </c>
      <c r="GR143">
        <v>-1</v>
      </c>
    </row>
    <row r="144" spans="1:200" x14ac:dyDescent="0.2">
      <c r="A144">
        <f>ROW(Source!A108)</f>
        <v>108</v>
      </c>
      <c r="B144">
        <v>86295184</v>
      </c>
      <c r="C144">
        <v>86295648</v>
      </c>
      <c r="D144">
        <v>121548</v>
      </c>
      <c r="E144">
        <v>1</v>
      </c>
      <c r="F144">
        <v>1</v>
      </c>
      <c r="G144">
        <v>1</v>
      </c>
      <c r="H144">
        <v>1</v>
      </c>
      <c r="I144" t="s">
        <v>39</v>
      </c>
      <c r="J144" t="s">
        <v>6</v>
      </c>
      <c r="K144" t="s">
        <v>922</v>
      </c>
      <c r="L144">
        <v>608254</v>
      </c>
      <c r="N144">
        <v>1013</v>
      </c>
      <c r="O144" t="s">
        <v>923</v>
      </c>
      <c r="P144" t="s">
        <v>923</v>
      </c>
      <c r="Q144">
        <v>1</v>
      </c>
      <c r="W144">
        <v>0</v>
      </c>
      <c r="X144">
        <v>-185737400</v>
      </c>
      <c r="Y144">
        <f t="shared" si="39"/>
        <v>0.02</v>
      </c>
      <c r="AA144">
        <v>0</v>
      </c>
      <c r="AB144">
        <v>0</v>
      </c>
      <c r="AC144">
        <v>0</v>
      </c>
      <c r="AD144">
        <v>0</v>
      </c>
      <c r="AE144">
        <v>0</v>
      </c>
      <c r="AF144">
        <v>0</v>
      </c>
      <c r="AG144">
        <v>0</v>
      </c>
      <c r="AH144">
        <v>0</v>
      </c>
      <c r="AI144">
        <v>1</v>
      </c>
      <c r="AJ144">
        <v>1</v>
      </c>
      <c r="AK144">
        <v>19.8</v>
      </c>
      <c r="AL144">
        <v>1</v>
      </c>
      <c r="AM144">
        <v>5</v>
      </c>
      <c r="AN144">
        <v>0</v>
      </c>
      <c r="AO144">
        <v>1</v>
      </c>
      <c r="AP144">
        <v>1</v>
      </c>
      <c r="AQ144">
        <v>0</v>
      </c>
      <c r="AR144">
        <v>0</v>
      </c>
      <c r="AS144" t="s">
        <v>6</v>
      </c>
      <c r="AT144">
        <v>0.01</v>
      </c>
      <c r="AU144" t="s">
        <v>206</v>
      </c>
      <c r="AV144">
        <v>2</v>
      </c>
      <c r="AW144">
        <v>2</v>
      </c>
      <c r="AX144">
        <v>86295658</v>
      </c>
      <c r="AY144">
        <v>1</v>
      </c>
      <c r="AZ144">
        <v>0</v>
      </c>
      <c r="BA144">
        <v>136</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CV144">
        <v>0</v>
      </c>
      <c r="CW144">
        <v>0</v>
      </c>
      <c r="CX144">
        <f>ROUND(Y144*Source!I108,9)</f>
        <v>1E-4</v>
      </c>
      <c r="CY144">
        <f>AD144</f>
        <v>0</v>
      </c>
      <c r="CZ144">
        <f>AH144</f>
        <v>0</v>
      </c>
      <c r="DA144">
        <f>AL144</f>
        <v>1</v>
      </c>
      <c r="DB144">
        <f t="shared" si="40"/>
        <v>0</v>
      </c>
      <c r="DC144">
        <f t="shared" si="41"/>
        <v>0</v>
      </c>
      <c r="DD144" t="s">
        <v>6</v>
      </c>
      <c r="DE144" t="s">
        <v>6</v>
      </c>
      <c r="DF144">
        <f t="shared" si="42"/>
        <v>0</v>
      </c>
      <c r="DG144">
        <f t="shared" si="38"/>
        <v>0</v>
      </c>
      <c r="DH144">
        <f>Source!I108*SmtRes!Y144</f>
        <v>1E-4</v>
      </c>
      <c r="DI144">
        <f>AD144</f>
        <v>0</v>
      </c>
      <c r="DJ144">
        <f>EtalonRes!AB136</f>
        <v>0</v>
      </c>
      <c r="DK144">
        <f>Source!BA108</f>
        <v>26.95</v>
      </c>
      <c r="DL144" t="s">
        <v>6</v>
      </c>
      <c r="DM144">
        <v>0</v>
      </c>
      <c r="DN144" t="s">
        <v>6</v>
      </c>
      <c r="DO144">
        <v>0</v>
      </c>
      <c r="GQ144">
        <v>-1</v>
      </c>
      <c r="GR144">
        <v>-1</v>
      </c>
    </row>
    <row r="145" spans="1:200" x14ac:dyDescent="0.2">
      <c r="A145">
        <f>ROW(Source!A108)</f>
        <v>108</v>
      </c>
      <c r="B145">
        <v>86295184</v>
      </c>
      <c r="C145">
        <v>86295648</v>
      </c>
      <c r="D145">
        <v>27439571</v>
      </c>
      <c r="E145">
        <v>1</v>
      </c>
      <c r="F145">
        <v>1</v>
      </c>
      <c r="G145">
        <v>1</v>
      </c>
      <c r="H145">
        <v>2</v>
      </c>
      <c r="I145" t="s">
        <v>956</v>
      </c>
      <c r="J145" t="s">
        <v>957</v>
      </c>
      <c r="K145" t="s">
        <v>958</v>
      </c>
      <c r="L145">
        <v>1368</v>
      </c>
      <c r="N145">
        <v>1011</v>
      </c>
      <c r="O145" t="s">
        <v>927</v>
      </c>
      <c r="P145" t="s">
        <v>927</v>
      </c>
      <c r="Q145">
        <v>1</v>
      </c>
      <c r="W145">
        <v>0</v>
      </c>
      <c r="X145">
        <v>1462286705</v>
      </c>
      <c r="Y145">
        <f t="shared" si="39"/>
        <v>0.02</v>
      </c>
      <c r="AA145">
        <v>0</v>
      </c>
      <c r="AB145">
        <v>822.31</v>
      </c>
      <c r="AC145">
        <v>200.77</v>
      </c>
      <c r="AD145">
        <v>0</v>
      </c>
      <c r="AE145">
        <v>0</v>
      </c>
      <c r="AF145">
        <v>88.42</v>
      </c>
      <c r="AG145">
        <v>10.14</v>
      </c>
      <c r="AH145">
        <v>0</v>
      </c>
      <c r="AI145">
        <v>1</v>
      </c>
      <c r="AJ145">
        <v>9.3000000000000007</v>
      </c>
      <c r="AK145">
        <v>19.8</v>
      </c>
      <c r="AL145">
        <v>1</v>
      </c>
      <c r="AM145">
        <v>5</v>
      </c>
      <c r="AN145">
        <v>0</v>
      </c>
      <c r="AO145">
        <v>1</v>
      </c>
      <c r="AP145">
        <v>1</v>
      </c>
      <c r="AQ145">
        <v>0</v>
      </c>
      <c r="AR145">
        <v>0</v>
      </c>
      <c r="AS145" t="s">
        <v>6</v>
      </c>
      <c r="AT145">
        <v>0.01</v>
      </c>
      <c r="AU145" t="s">
        <v>206</v>
      </c>
      <c r="AV145">
        <v>0</v>
      </c>
      <c r="AW145">
        <v>2</v>
      </c>
      <c r="AX145">
        <v>86295659</v>
      </c>
      <c r="AY145">
        <v>1</v>
      </c>
      <c r="AZ145">
        <v>0</v>
      </c>
      <c r="BA145">
        <v>137</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CV145">
        <v>0</v>
      </c>
      <c r="CW145">
        <f>ROUND(Y145*Source!I108*DO145,9)</f>
        <v>0</v>
      </c>
      <c r="CX145">
        <f>ROUND(Y145*Source!I108,9)</f>
        <v>1E-4</v>
      </c>
      <c r="CY145">
        <f>AB145</f>
        <v>822.31</v>
      </c>
      <c r="CZ145">
        <f>AF145</f>
        <v>88.42</v>
      </c>
      <c r="DA145">
        <f>AJ145</f>
        <v>9.3000000000000007</v>
      </c>
      <c r="DB145">
        <f t="shared" si="40"/>
        <v>1.76</v>
      </c>
      <c r="DC145">
        <f t="shared" si="41"/>
        <v>0.2</v>
      </c>
      <c r="DD145" t="s">
        <v>6</v>
      </c>
      <c r="DE145" t="s">
        <v>6</v>
      </c>
      <c r="DF145">
        <f t="shared" si="42"/>
        <v>0</v>
      </c>
      <c r="DG145">
        <f>ROUND(ROUND(AF145*AJ145,0)*CX145,0)</f>
        <v>0</v>
      </c>
      <c r="DH145">
        <f>Source!I108*SmtRes!Y145</f>
        <v>1E-4</v>
      </c>
      <c r="DI145">
        <f>AB145</f>
        <v>822.31</v>
      </c>
      <c r="DJ145">
        <f>EtalonRes!Z137</f>
        <v>88.42</v>
      </c>
      <c r="DK145">
        <f>Source!BB108</f>
        <v>9.3000000000000007</v>
      </c>
      <c r="DL145" t="s">
        <v>6</v>
      </c>
      <c r="DM145">
        <v>0</v>
      </c>
      <c r="DN145" t="s">
        <v>6</v>
      </c>
      <c r="DO145">
        <v>0</v>
      </c>
      <c r="GQ145">
        <v>-1</v>
      </c>
      <c r="GR145">
        <v>-1</v>
      </c>
    </row>
    <row r="146" spans="1:200" x14ac:dyDescent="0.2">
      <c r="A146">
        <f>ROW(Source!A108)</f>
        <v>108</v>
      </c>
      <c r="B146">
        <v>86295184</v>
      </c>
      <c r="C146">
        <v>86295648</v>
      </c>
      <c r="D146">
        <v>27439595</v>
      </c>
      <c r="E146">
        <v>1</v>
      </c>
      <c r="F146">
        <v>1</v>
      </c>
      <c r="G146">
        <v>1</v>
      </c>
      <c r="H146">
        <v>2</v>
      </c>
      <c r="I146" t="s">
        <v>959</v>
      </c>
      <c r="J146" t="s">
        <v>960</v>
      </c>
      <c r="K146" t="s">
        <v>961</v>
      </c>
      <c r="L146">
        <v>1368</v>
      </c>
      <c r="N146">
        <v>1011</v>
      </c>
      <c r="O146" t="s">
        <v>927</v>
      </c>
      <c r="P146" t="s">
        <v>927</v>
      </c>
      <c r="Q146">
        <v>1</v>
      </c>
      <c r="W146">
        <v>0</v>
      </c>
      <c r="X146">
        <v>2034592221</v>
      </c>
      <c r="Y146">
        <f t="shared" si="39"/>
        <v>0.02</v>
      </c>
      <c r="AA146">
        <v>0</v>
      </c>
      <c r="AB146">
        <v>20.18</v>
      </c>
      <c r="AC146">
        <v>0</v>
      </c>
      <c r="AD146">
        <v>0</v>
      </c>
      <c r="AE146">
        <v>0</v>
      </c>
      <c r="AF146">
        <v>2.17</v>
      </c>
      <c r="AG146">
        <v>0</v>
      </c>
      <c r="AH146">
        <v>0</v>
      </c>
      <c r="AI146">
        <v>1</v>
      </c>
      <c r="AJ146">
        <v>9.3000000000000007</v>
      </c>
      <c r="AK146">
        <v>19.8</v>
      </c>
      <c r="AL146">
        <v>1</v>
      </c>
      <c r="AM146">
        <v>5</v>
      </c>
      <c r="AN146">
        <v>0</v>
      </c>
      <c r="AO146">
        <v>1</v>
      </c>
      <c r="AP146">
        <v>1</v>
      </c>
      <c r="AQ146">
        <v>0</v>
      </c>
      <c r="AR146">
        <v>0</v>
      </c>
      <c r="AS146" t="s">
        <v>6</v>
      </c>
      <c r="AT146">
        <v>0.01</v>
      </c>
      <c r="AU146" t="s">
        <v>206</v>
      </c>
      <c r="AV146">
        <v>0</v>
      </c>
      <c r="AW146">
        <v>2</v>
      </c>
      <c r="AX146">
        <v>86295660</v>
      </c>
      <c r="AY146">
        <v>1</v>
      </c>
      <c r="AZ146">
        <v>0</v>
      </c>
      <c r="BA146">
        <v>138</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CV146">
        <v>0</v>
      </c>
      <c r="CW146">
        <f>ROUND(Y146*Source!I108*DO146,9)</f>
        <v>0</v>
      </c>
      <c r="CX146">
        <f>ROUND(Y146*Source!I108,9)</f>
        <v>1E-4</v>
      </c>
      <c r="CY146">
        <f>AB146</f>
        <v>20.18</v>
      </c>
      <c r="CZ146">
        <f>AF146</f>
        <v>2.17</v>
      </c>
      <c r="DA146">
        <f>AJ146</f>
        <v>9.3000000000000007</v>
      </c>
      <c r="DB146">
        <f t="shared" si="40"/>
        <v>0.04</v>
      </c>
      <c r="DC146">
        <f t="shared" si="41"/>
        <v>0</v>
      </c>
      <c r="DD146" t="s">
        <v>6</v>
      </c>
      <c r="DE146" t="s">
        <v>6</v>
      </c>
      <c r="DF146">
        <f t="shared" si="42"/>
        <v>0</v>
      </c>
      <c r="DG146">
        <f>ROUND(ROUND(AF146*AJ146,0)*CX146,0)</f>
        <v>0</v>
      </c>
      <c r="DH146">
        <f>Source!I108*SmtRes!Y146</f>
        <v>1E-4</v>
      </c>
      <c r="DI146">
        <f>AB146</f>
        <v>20.18</v>
      </c>
      <c r="DJ146">
        <f>EtalonRes!Z138</f>
        <v>2.17</v>
      </c>
      <c r="DK146">
        <f>Source!BB108</f>
        <v>9.3000000000000007</v>
      </c>
      <c r="DL146" t="s">
        <v>6</v>
      </c>
      <c r="DM146">
        <v>0</v>
      </c>
      <c r="DN146" t="s">
        <v>6</v>
      </c>
      <c r="DO146">
        <v>0</v>
      </c>
      <c r="GQ146">
        <v>-1</v>
      </c>
      <c r="GR146">
        <v>-1</v>
      </c>
    </row>
    <row r="147" spans="1:200" x14ac:dyDescent="0.2">
      <c r="A147">
        <f>ROW(Source!A108)</f>
        <v>108</v>
      </c>
      <c r="B147">
        <v>86295184</v>
      </c>
      <c r="C147">
        <v>86295648</v>
      </c>
      <c r="D147">
        <v>27441139</v>
      </c>
      <c r="E147">
        <v>1</v>
      </c>
      <c r="F147">
        <v>1</v>
      </c>
      <c r="G147">
        <v>1</v>
      </c>
      <c r="H147">
        <v>2</v>
      </c>
      <c r="I147" t="s">
        <v>962</v>
      </c>
      <c r="J147" t="s">
        <v>963</v>
      </c>
      <c r="K147" t="s">
        <v>964</v>
      </c>
      <c r="L147">
        <v>1368</v>
      </c>
      <c r="N147">
        <v>1011</v>
      </c>
      <c r="O147" t="s">
        <v>927</v>
      </c>
      <c r="P147" t="s">
        <v>927</v>
      </c>
      <c r="Q147">
        <v>1</v>
      </c>
      <c r="W147">
        <v>0</v>
      </c>
      <c r="X147">
        <v>-1309944936</v>
      </c>
      <c r="Y147">
        <f t="shared" si="39"/>
        <v>1.3</v>
      </c>
      <c r="AA147">
        <v>0</v>
      </c>
      <c r="AB147">
        <v>63.33</v>
      </c>
      <c r="AC147">
        <v>0</v>
      </c>
      <c r="AD147">
        <v>0</v>
      </c>
      <c r="AE147">
        <v>0</v>
      </c>
      <c r="AF147">
        <v>6.81</v>
      </c>
      <c r="AG147">
        <v>0</v>
      </c>
      <c r="AH147">
        <v>0</v>
      </c>
      <c r="AI147">
        <v>1</v>
      </c>
      <c r="AJ147">
        <v>9.3000000000000007</v>
      </c>
      <c r="AK147">
        <v>19.8</v>
      </c>
      <c r="AL147">
        <v>1</v>
      </c>
      <c r="AM147">
        <v>5</v>
      </c>
      <c r="AN147">
        <v>0</v>
      </c>
      <c r="AO147">
        <v>1</v>
      </c>
      <c r="AP147">
        <v>1</v>
      </c>
      <c r="AQ147">
        <v>0</v>
      </c>
      <c r="AR147">
        <v>0</v>
      </c>
      <c r="AS147" t="s">
        <v>6</v>
      </c>
      <c r="AT147">
        <v>0.65</v>
      </c>
      <c r="AU147" t="s">
        <v>206</v>
      </c>
      <c r="AV147">
        <v>0</v>
      </c>
      <c r="AW147">
        <v>2</v>
      </c>
      <c r="AX147">
        <v>86295661</v>
      </c>
      <c r="AY147">
        <v>1</v>
      </c>
      <c r="AZ147">
        <v>0</v>
      </c>
      <c r="BA147">
        <v>139</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CV147">
        <v>0</v>
      </c>
      <c r="CW147">
        <f>ROUND(Y147*Source!I108*DO147,9)</f>
        <v>0</v>
      </c>
      <c r="CX147">
        <f>ROUND(Y147*Source!I108,9)</f>
        <v>6.4999999999999997E-3</v>
      </c>
      <c r="CY147">
        <f>AB147</f>
        <v>63.33</v>
      </c>
      <c r="CZ147">
        <f>AF147</f>
        <v>6.81</v>
      </c>
      <c r="DA147">
        <f>AJ147</f>
        <v>9.3000000000000007</v>
      </c>
      <c r="DB147">
        <f t="shared" si="40"/>
        <v>8.86</v>
      </c>
      <c r="DC147">
        <f t="shared" si="41"/>
        <v>0</v>
      </c>
      <c r="DD147" t="s">
        <v>6</v>
      </c>
      <c r="DE147" t="s">
        <v>6</v>
      </c>
      <c r="DF147">
        <f t="shared" si="42"/>
        <v>0</v>
      </c>
      <c r="DG147">
        <f>ROUND(ROUND(AF147*AJ147,0)*CX147,0)</f>
        <v>0</v>
      </c>
      <c r="DH147">
        <f>Source!I108*SmtRes!Y147</f>
        <v>6.5000000000000006E-3</v>
      </c>
      <c r="DI147">
        <f>AB147</f>
        <v>63.33</v>
      </c>
      <c r="DJ147">
        <f>EtalonRes!Z139</f>
        <v>6.81</v>
      </c>
      <c r="DK147">
        <f>Source!BB108</f>
        <v>9.3000000000000007</v>
      </c>
      <c r="DL147" t="s">
        <v>6</v>
      </c>
      <c r="DM147">
        <v>0</v>
      </c>
      <c r="DN147" t="s">
        <v>6</v>
      </c>
      <c r="DO147">
        <v>0</v>
      </c>
      <c r="GQ147">
        <v>-1</v>
      </c>
      <c r="GR147">
        <v>-1</v>
      </c>
    </row>
    <row r="148" spans="1:200" x14ac:dyDescent="0.2">
      <c r="A148">
        <f>ROW(Source!A108)</f>
        <v>108</v>
      </c>
      <c r="B148">
        <v>86295184</v>
      </c>
      <c r="C148">
        <v>86295648</v>
      </c>
      <c r="D148">
        <v>27441327</v>
      </c>
      <c r="E148">
        <v>1</v>
      </c>
      <c r="F148">
        <v>1</v>
      </c>
      <c r="G148">
        <v>1</v>
      </c>
      <c r="H148">
        <v>2</v>
      </c>
      <c r="I148" t="s">
        <v>936</v>
      </c>
      <c r="J148" t="s">
        <v>937</v>
      </c>
      <c r="K148" t="s">
        <v>938</v>
      </c>
      <c r="L148">
        <v>1368</v>
      </c>
      <c r="N148">
        <v>1011</v>
      </c>
      <c r="O148" t="s">
        <v>927</v>
      </c>
      <c r="P148" t="s">
        <v>927</v>
      </c>
      <c r="Q148">
        <v>1</v>
      </c>
      <c r="W148">
        <v>0</v>
      </c>
      <c r="X148">
        <v>-1583389094</v>
      </c>
      <c r="Y148">
        <f t="shared" si="39"/>
        <v>0.02</v>
      </c>
      <c r="AA148">
        <v>0</v>
      </c>
      <c r="AB148">
        <v>868.34</v>
      </c>
      <c r="AC148">
        <v>231.46</v>
      </c>
      <c r="AD148">
        <v>0</v>
      </c>
      <c r="AE148">
        <v>0</v>
      </c>
      <c r="AF148">
        <v>93.37</v>
      </c>
      <c r="AG148">
        <v>11.69</v>
      </c>
      <c r="AH148">
        <v>0</v>
      </c>
      <c r="AI148">
        <v>1</v>
      </c>
      <c r="AJ148">
        <v>9.3000000000000007</v>
      </c>
      <c r="AK148">
        <v>19.8</v>
      </c>
      <c r="AL148">
        <v>1</v>
      </c>
      <c r="AM148">
        <v>5</v>
      </c>
      <c r="AN148">
        <v>0</v>
      </c>
      <c r="AO148">
        <v>1</v>
      </c>
      <c r="AP148">
        <v>1</v>
      </c>
      <c r="AQ148">
        <v>0</v>
      </c>
      <c r="AR148">
        <v>0</v>
      </c>
      <c r="AS148" t="s">
        <v>6</v>
      </c>
      <c r="AT148">
        <v>0.01</v>
      </c>
      <c r="AU148" t="s">
        <v>206</v>
      </c>
      <c r="AV148">
        <v>0</v>
      </c>
      <c r="AW148">
        <v>2</v>
      </c>
      <c r="AX148">
        <v>86295662</v>
      </c>
      <c r="AY148">
        <v>1</v>
      </c>
      <c r="AZ148">
        <v>0</v>
      </c>
      <c r="BA148">
        <v>140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CV148">
        <v>0</v>
      </c>
      <c r="CW148">
        <f>ROUND(Y148*Source!I108*DO148,9)</f>
        <v>0</v>
      </c>
      <c r="CX148">
        <f>ROUND(Y148*Source!I108,9)</f>
        <v>1E-4</v>
      </c>
      <c r="CY148">
        <f>AB148</f>
        <v>868.34</v>
      </c>
      <c r="CZ148">
        <f>AF148</f>
        <v>93.37</v>
      </c>
      <c r="DA148">
        <f>AJ148</f>
        <v>9.3000000000000007</v>
      </c>
      <c r="DB148">
        <f t="shared" si="40"/>
        <v>1.86</v>
      </c>
      <c r="DC148">
        <f t="shared" si="41"/>
        <v>0.24</v>
      </c>
      <c r="DD148" t="s">
        <v>6</v>
      </c>
      <c r="DE148" t="s">
        <v>6</v>
      </c>
      <c r="DF148">
        <f t="shared" si="42"/>
        <v>0</v>
      </c>
      <c r="DG148">
        <f>ROUND(ROUND(AF148*AJ148,0)*CX148,0)</f>
        <v>0</v>
      </c>
      <c r="DH148">
        <f>Source!I108*SmtRes!Y148</f>
        <v>1E-4</v>
      </c>
      <c r="DI148">
        <f>AB148</f>
        <v>868.34</v>
      </c>
      <c r="DJ148">
        <f>EtalonRes!Z140</f>
        <v>93.37</v>
      </c>
      <c r="DK148">
        <f>Source!BB108</f>
        <v>9.3000000000000007</v>
      </c>
      <c r="DL148" t="s">
        <v>6</v>
      </c>
      <c r="DM148">
        <v>0</v>
      </c>
      <c r="DN148" t="s">
        <v>6</v>
      </c>
      <c r="DO148">
        <v>0</v>
      </c>
      <c r="GQ148">
        <v>-1</v>
      </c>
      <c r="GR148">
        <v>-1</v>
      </c>
    </row>
    <row r="149" spans="1:200" x14ac:dyDescent="0.2">
      <c r="A149">
        <f>ROW(Source!A108)</f>
        <v>108</v>
      </c>
      <c r="B149">
        <v>86295184</v>
      </c>
      <c r="C149">
        <v>86295648</v>
      </c>
      <c r="D149">
        <v>27371445</v>
      </c>
      <c r="E149">
        <v>1</v>
      </c>
      <c r="F149">
        <v>1</v>
      </c>
      <c r="G149">
        <v>1</v>
      </c>
      <c r="H149">
        <v>3</v>
      </c>
      <c r="I149" t="s">
        <v>210</v>
      </c>
      <c r="J149" t="s">
        <v>212</v>
      </c>
      <c r="K149" t="s">
        <v>211</v>
      </c>
      <c r="L149">
        <v>1348</v>
      </c>
      <c r="N149">
        <v>1009</v>
      </c>
      <c r="O149" t="s">
        <v>63</v>
      </c>
      <c r="P149" t="s">
        <v>63</v>
      </c>
      <c r="Q149">
        <v>1000</v>
      </c>
      <c r="W149">
        <v>0</v>
      </c>
      <c r="X149">
        <v>1677997654</v>
      </c>
      <c r="Y149">
        <f t="shared" si="39"/>
        <v>2.8E-3</v>
      </c>
      <c r="AA149">
        <v>94500</v>
      </c>
      <c r="AB149">
        <v>0</v>
      </c>
      <c r="AC149">
        <v>0</v>
      </c>
      <c r="AD149">
        <v>0</v>
      </c>
      <c r="AE149">
        <v>13260</v>
      </c>
      <c r="AF149">
        <v>0</v>
      </c>
      <c r="AG149">
        <v>0</v>
      </c>
      <c r="AH149">
        <v>0</v>
      </c>
      <c r="AI149">
        <v>7.56</v>
      </c>
      <c r="AJ149">
        <v>1</v>
      </c>
      <c r="AK149">
        <v>1</v>
      </c>
      <c r="AL149">
        <v>1</v>
      </c>
      <c r="AM149">
        <v>0</v>
      </c>
      <c r="AN149">
        <v>0</v>
      </c>
      <c r="AO149">
        <v>0</v>
      </c>
      <c r="AP149">
        <v>1</v>
      </c>
      <c r="AQ149">
        <v>0</v>
      </c>
      <c r="AR149">
        <v>0</v>
      </c>
      <c r="AS149" t="s">
        <v>6</v>
      </c>
      <c r="AT149">
        <v>1.4E-3</v>
      </c>
      <c r="AU149" t="s">
        <v>206</v>
      </c>
      <c r="AV149">
        <v>0</v>
      </c>
      <c r="AW149">
        <v>2</v>
      </c>
      <c r="AX149">
        <v>86295663</v>
      </c>
      <c r="AY149">
        <v>1</v>
      </c>
      <c r="AZ149">
        <v>16384</v>
      </c>
      <c r="BA149">
        <v>141</v>
      </c>
      <c r="BB149">
        <v>3</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CV149">
        <v>0</v>
      </c>
      <c r="CW149">
        <v>0</v>
      </c>
      <c r="CX149">
        <f>ROUND(Y149*Source!I108,9)</f>
        <v>1.4E-5</v>
      </c>
      <c r="CY149">
        <f>AA149</f>
        <v>94500</v>
      </c>
      <c r="CZ149">
        <f>AE149</f>
        <v>13260</v>
      </c>
      <c r="DA149">
        <f>AI149</f>
        <v>7.56</v>
      </c>
      <c r="DB149">
        <f t="shared" si="40"/>
        <v>37.119999999999997</v>
      </c>
      <c r="DC149">
        <f t="shared" si="41"/>
        <v>0</v>
      </c>
      <c r="DD149" t="s">
        <v>6</v>
      </c>
      <c r="DE149" t="s">
        <v>6</v>
      </c>
      <c r="DF149">
        <f>ROUND(ROUND(AE149*AI149,0)*CX149,0)</f>
        <v>1</v>
      </c>
      <c r="DG149">
        <f t="shared" ref="DG149:DG155" si="43">ROUND(ROUND(AF149,0)*CX149,0)</f>
        <v>0</v>
      </c>
      <c r="DH149">
        <f>Source!I108*SmtRes!Y149</f>
        <v>1.4E-5</v>
      </c>
      <c r="DI149">
        <f>AA149</f>
        <v>94500</v>
      </c>
      <c r="DJ149">
        <f>EtalonRes!Y141</f>
        <v>6156.33</v>
      </c>
      <c r="DK149">
        <f>Source!BC108</f>
        <v>7.56</v>
      </c>
      <c r="DL149" t="s">
        <v>6</v>
      </c>
      <c r="DM149">
        <v>0</v>
      </c>
      <c r="DN149" t="s">
        <v>6</v>
      </c>
      <c r="DO149">
        <v>0</v>
      </c>
      <c r="GP149">
        <v>1</v>
      </c>
      <c r="GQ149">
        <v>-1</v>
      </c>
      <c r="GR149">
        <v>-1</v>
      </c>
    </row>
    <row r="150" spans="1:200" x14ac:dyDescent="0.2">
      <c r="A150">
        <f>ROW(Source!A108)</f>
        <v>108</v>
      </c>
      <c r="B150">
        <v>86295184</v>
      </c>
      <c r="C150">
        <v>86295648</v>
      </c>
      <c r="D150">
        <v>27387231</v>
      </c>
      <c r="E150">
        <v>1</v>
      </c>
      <c r="F150">
        <v>1</v>
      </c>
      <c r="G150">
        <v>1</v>
      </c>
      <c r="H150">
        <v>3</v>
      </c>
      <c r="I150" t="s">
        <v>176</v>
      </c>
      <c r="J150" t="s">
        <v>178</v>
      </c>
      <c r="K150" t="s">
        <v>177</v>
      </c>
      <c r="L150">
        <v>1348</v>
      </c>
      <c r="N150">
        <v>1009</v>
      </c>
      <c r="O150" t="s">
        <v>63</v>
      </c>
      <c r="P150" t="s">
        <v>63</v>
      </c>
      <c r="Q150">
        <v>1000</v>
      </c>
      <c r="W150">
        <v>0</v>
      </c>
      <c r="X150">
        <v>1793674503</v>
      </c>
      <c r="Y150">
        <f t="shared" si="39"/>
        <v>3.7999999999999999E-2</v>
      </c>
      <c r="AA150">
        <v>124030</v>
      </c>
      <c r="AB150">
        <v>0</v>
      </c>
      <c r="AC150">
        <v>0</v>
      </c>
      <c r="AD150">
        <v>0</v>
      </c>
      <c r="AE150">
        <v>17403.570000000003</v>
      </c>
      <c r="AF150">
        <v>0</v>
      </c>
      <c r="AG150">
        <v>0</v>
      </c>
      <c r="AH150">
        <v>0</v>
      </c>
      <c r="AI150">
        <v>7.56</v>
      </c>
      <c r="AJ150">
        <v>1</v>
      </c>
      <c r="AK150">
        <v>1</v>
      </c>
      <c r="AL150">
        <v>1</v>
      </c>
      <c r="AM150">
        <v>0</v>
      </c>
      <c r="AN150">
        <v>0</v>
      </c>
      <c r="AO150">
        <v>0</v>
      </c>
      <c r="AP150">
        <v>1</v>
      </c>
      <c r="AQ150">
        <v>0</v>
      </c>
      <c r="AR150">
        <v>0</v>
      </c>
      <c r="AS150" t="s">
        <v>6</v>
      </c>
      <c r="AT150">
        <v>1.9E-2</v>
      </c>
      <c r="AU150" t="s">
        <v>206</v>
      </c>
      <c r="AV150">
        <v>0</v>
      </c>
      <c r="AW150">
        <v>2</v>
      </c>
      <c r="AX150">
        <v>86295664</v>
      </c>
      <c r="AY150">
        <v>1</v>
      </c>
      <c r="AZ150">
        <v>16384</v>
      </c>
      <c r="BA150">
        <v>142</v>
      </c>
      <c r="BB150">
        <v>3</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CV150">
        <v>0</v>
      </c>
      <c r="CW150">
        <v>0</v>
      </c>
      <c r="CX150">
        <f>ROUND(Y150*Source!I108,9)</f>
        <v>1.9000000000000001E-4</v>
      </c>
      <c r="CY150">
        <f>AA150</f>
        <v>124030</v>
      </c>
      <c r="CZ150">
        <f>AE150</f>
        <v>17403.570000000003</v>
      </c>
      <c r="DA150">
        <f>AI150</f>
        <v>7.56</v>
      </c>
      <c r="DB150">
        <f t="shared" si="40"/>
        <v>661.34</v>
      </c>
      <c r="DC150">
        <f t="shared" si="41"/>
        <v>0</v>
      </c>
      <c r="DD150" t="s">
        <v>6</v>
      </c>
      <c r="DE150" t="s">
        <v>6</v>
      </c>
      <c r="DF150">
        <f>ROUND(ROUND(AE150*AI150,0)*CX150,0)</f>
        <v>25</v>
      </c>
      <c r="DG150">
        <f t="shared" si="43"/>
        <v>0</v>
      </c>
      <c r="DH150">
        <f>Source!I108*SmtRes!Y150</f>
        <v>1.9000000000000001E-4</v>
      </c>
      <c r="DI150">
        <f>AA150</f>
        <v>124030</v>
      </c>
      <c r="DJ150">
        <f>EtalonRes!Y142</f>
        <v>14313</v>
      </c>
      <c r="DK150">
        <f>Source!BC108</f>
        <v>7.56</v>
      </c>
      <c r="DL150" t="s">
        <v>6</v>
      </c>
      <c r="DM150">
        <v>0</v>
      </c>
      <c r="DN150" t="s">
        <v>6</v>
      </c>
      <c r="DO150">
        <v>0</v>
      </c>
      <c r="GP150">
        <v>1</v>
      </c>
      <c r="GQ150">
        <v>-1</v>
      </c>
      <c r="GR150">
        <v>-1</v>
      </c>
    </row>
    <row r="151" spans="1:200" x14ac:dyDescent="0.2">
      <c r="A151">
        <f>ROW(Source!A113)</f>
        <v>113</v>
      </c>
      <c r="B151">
        <v>86295183</v>
      </c>
      <c r="C151">
        <v>86295667</v>
      </c>
      <c r="D151">
        <v>27498362</v>
      </c>
      <c r="E151">
        <v>1</v>
      </c>
      <c r="F151">
        <v>1</v>
      </c>
      <c r="G151">
        <v>1</v>
      </c>
      <c r="H151">
        <v>1</v>
      </c>
      <c r="I151" t="s">
        <v>939</v>
      </c>
      <c r="J151" t="s">
        <v>6</v>
      </c>
      <c r="K151" t="s">
        <v>940</v>
      </c>
      <c r="L151">
        <v>1369</v>
      </c>
      <c r="N151">
        <v>1013</v>
      </c>
      <c r="O151" t="s">
        <v>921</v>
      </c>
      <c r="P151" t="s">
        <v>921</v>
      </c>
      <c r="Q151">
        <v>1</v>
      </c>
      <c r="W151">
        <v>0</v>
      </c>
      <c r="X151">
        <v>-275486377</v>
      </c>
      <c r="Y151">
        <f t="shared" ref="Y151:Y172" si="44">AT151</f>
        <v>10.58</v>
      </c>
      <c r="AA151">
        <v>0</v>
      </c>
      <c r="AB151">
        <v>0</v>
      </c>
      <c r="AC151">
        <v>0</v>
      </c>
      <c r="AD151">
        <v>9.3699999999999992</v>
      </c>
      <c r="AE151">
        <v>0</v>
      </c>
      <c r="AF151">
        <v>0</v>
      </c>
      <c r="AG151">
        <v>0</v>
      </c>
      <c r="AH151">
        <v>9.3699999999999992</v>
      </c>
      <c r="AI151">
        <v>1</v>
      </c>
      <c r="AJ151">
        <v>1</v>
      </c>
      <c r="AK151">
        <v>1</v>
      </c>
      <c r="AL151">
        <v>1</v>
      </c>
      <c r="AM151">
        <v>-2</v>
      </c>
      <c r="AN151">
        <v>0</v>
      </c>
      <c r="AO151">
        <v>1</v>
      </c>
      <c r="AP151">
        <v>1</v>
      </c>
      <c r="AQ151">
        <v>0</v>
      </c>
      <c r="AR151">
        <v>0</v>
      </c>
      <c r="AS151" t="s">
        <v>6</v>
      </c>
      <c r="AT151">
        <v>10.58</v>
      </c>
      <c r="AU151" t="s">
        <v>6</v>
      </c>
      <c r="AV151">
        <v>1</v>
      </c>
      <c r="AW151">
        <v>2</v>
      </c>
      <c r="AX151">
        <v>86295672</v>
      </c>
      <c r="AY151">
        <v>1</v>
      </c>
      <c r="AZ151">
        <v>0</v>
      </c>
      <c r="BA151">
        <v>143</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CU151">
        <f>ROUND(AT151*Source!I113*AH151*AL151,0)</f>
        <v>4</v>
      </c>
      <c r="CV151">
        <f>ROUND(Y151*Source!I113,9)</f>
        <v>0.47610000000000002</v>
      </c>
      <c r="CW151">
        <v>0</v>
      </c>
      <c r="CX151">
        <f>ROUND(Y151*Source!I113,9)</f>
        <v>0.47610000000000002</v>
      </c>
      <c r="CY151">
        <f>AD151</f>
        <v>9.3699999999999992</v>
      </c>
      <c r="CZ151">
        <f>AH151</f>
        <v>9.3699999999999992</v>
      </c>
      <c r="DA151">
        <f>AL151</f>
        <v>1</v>
      </c>
      <c r="DB151">
        <f t="shared" ref="DB151:DB172" si="45">ROUND(ROUND(AT151*CZ151,2),2)</f>
        <v>99.13</v>
      </c>
      <c r="DC151">
        <f t="shared" ref="DC151:DC172" si="46">ROUND(ROUND(AT151*AG151,2),2)</f>
        <v>0</v>
      </c>
      <c r="DD151" t="s">
        <v>6</v>
      </c>
      <c r="DE151" t="s">
        <v>6</v>
      </c>
      <c r="DF151">
        <f t="shared" ref="DF151:DF157" si="47">ROUND(ROUND(AE151,0)*CX151,0)</f>
        <v>0</v>
      </c>
      <c r="DG151">
        <f t="shared" si="43"/>
        <v>0</v>
      </c>
      <c r="DH151">
        <f>Source!I113*SmtRes!Y151</f>
        <v>0.47609999999999997</v>
      </c>
      <c r="DI151">
        <f>AD151</f>
        <v>9.3699999999999992</v>
      </c>
      <c r="DJ151">
        <f>EtalonRes!AB143</f>
        <v>9.3699999999999992</v>
      </c>
      <c r="DK151">
        <f>Source!BA113</f>
        <v>1</v>
      </c>
      <c r="DL151" t="s">
        <v>6</v>
      </c>
      <c r="DM151">
        <v>0</v>
      </c>
      <c r="DN151" t="s">
        <v>6</v>
      </c>
      <c r="DO151">
        <v>0</v>
      </c>
      <c r="GQ151">
        <v>-1</v>
      </c>
      <c r="GR151">
        <v>-1</v>
      </c>
    </row>
    <row r="152" spans="1:200" x14ac:dyDescent="0.2">
      <c r="A152">
        <f>ROW(Source!A113)</f>
        <v>113</v>
      </c>
      <c r="B152">
        <v>86295183</v>
      </c>
      <c r="C152">
        <v>86295667</v>
      </c>
      <c r="D152">
        <v>27439597</v>
      </c>
      <c r="E152">
        <v>1</v>
      </c>
      <c r="F152">
        <v>1</v>
      </c>
      <c r="G152">
        <v>1</v>
      </c>
      <c r="H152">
        <v>2</v>
      </c>
      <c r="I152" t="s">
        <v>965</v>
      </c>
      <c r="J152" t="s">
        <v>966</v>
      </c>
      <c r="K152" t="s">
        <v>967</v>
      </c>
      <c r="L152">
        <v>1368</v>
      </c>
      <c r="N152">
        <v>1011</v>
      </c>
      <c r="O152" t="s">
        <v>927</v>
      </c>
      <c r="P152" t="s">
        <v>927</v>
      </c>
      <c r="Q152">
        <v>1</v>
      </c>
      <c r="W152">
        <v>0</v>
      </c>
      <c r="X152">
        <v>-1564010176</v>
      </c>
      <c r="Y152">
        <f t="shared" si="44"/>
        <v>0.75</v>
      </c>
      <c r="AA152">
        <v>0</v>
      </c>
      <c r="AB152">
        <v>6.62</v>
      </c>
      <c r="AC152">
        <v>0</v>
      </c>
      <c r="AD152">
        <v>0</v>
      </c>
      <c r="AE152">
        <v>0</v>
      </c>
      <c r="AF152">
        <v>6.62</v>
      </c>
      <c r="AG152">
        <v>0</v>
      </c>
      <c r="AH152">
        <v>0</v>
      </c>
      <c r="AI152">
        <v>1</v>
      </c>
      <c r="AJ152">
        <v>1</v>
      </c>
      <c r="AK152">
        <v>1</v>
      </c>
      <c r="AL152">
        <v>1</v>
      </c>
      <c r="AM152">
        <v>-2</v>
      </c>
      <c r="AN152">
        <v>0</v>
      </c>
      <c r="AO152">
        <v>1</v>
      </c>
      <c r="AP152">
        <v>1</v>
      </c>
      <c r="AQ152">
        <v>0</v>
      </c>
      <c r="AR152">
        <v>0</v>
      </c>
      <c r="AS152" t="s">
        <v>6</v>
      </c>
      <c r="AT152">
        <v>0.75</v>
      </c>
      <c r="AU152" t="s">
        <v>6</v>
      </c>
      <c r="AV152">
        <v>0</v>
      </c>
      <c r="AW152">
        <v>2</v>
      </c>
      <c r="AX152">
        <v>86295673</v>
      </c>
      <c r="AY152">
        <v>1</v>
      </c>
      <c r="AZ152">
        <v>0</v>
      </c>
      <c r="BA152">
        <v>144</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CV152">
        <v>0</v>
      </c>
      <c r="CW152">
        <f>ROUND(Y152*Source!I113*DO152,9)</f>
        <v>0</v>
      </c>
      <c r="CX152">
        <f>ROUND(Y152*Source!I113,9)</f>
        <v>3.3750000000000002E-2</v>
      </c>
      <c r="CY152">
        <f>AB152</f>
        <v>6.62</v>
      </c>
      <c r="CZ152">
        <f>AF152</f>
        <v>6.62</v>
      </c>
      <c r="DA152">
        <f>AJ152</f>
        <v>1</v>
      </c>
      <c r="DB152">
        <f t="shared" si="45"/>
        <v>4.97</v>
      </c>
      <c r="DC152">
        <f t="shared" si="46"/>
        <v>0</v>
      </c>
      <c r="DD152" t="s">
        <v>6</v>
      </c>
      <c r="DE152" t="s">
        <v>6</v>
      </c>
      <c r="DF152">
        <f t="shared" si="47"/>
        <v>0</v>
      </c>
      <c r="DG152">
        <f t="shared" si="43"/>
        <v>0</v>
      </c>
      <c r="DH152">
        <f>Source!I113*SmtRes!Y152</f>
        <v>3.3750000000000002E-2</v>
      </c>
      <c r="DI152">
        <f>AB152</f>
        <v>6.62</v>
      </c>
      <c r="DJ152">
        <f>EtalonRes!Z144</f>
        <v>6.62</v>
      </c>
      <c r="DK152">
        <f>Source!BB113</f>
        <v>1</v>
      </c>
      <c r="DL152" t="s">
        <v>6</v>
      </c>
      <c r="DM152">
        <v>0</v>
      </c>
      <c r="DN152" t="s">
        <v>6</v>
      </c>
      <c r="DO152">
        <v>0</v>
      </c>
      <c r="GQ152">
        <v>-1</v>
      </c>
      <c r="GR152">
        <v>-1</v>
      </c>
    </row>
    <row r="153" spans="1:200" x14ac:dyDescent="0.2">
      <c r="A153">
        <f>ROW(Source!A113)</f>
        <v>113</v>
      </c>
      <c r="B153">
        <v>86295183</v>
      </c>
      <c r="C153">
        <v>86295667</v>
      </c>
      <c r="D153">
        <v>27441327</v>
      </c>
      <c r="E153">
        <v>1</v>
      </c>
      <c r="F153">
        <v>1</v>
      </c>
      <c r="G153">
        <v>1</v>
      </c>
      <c r="H153">
        <v>2</v>
      </c>
      <c r="I153" t="s">
        <v>936</v>
      </c>
      <c r="J153" t="s">
        <v>937</v>
      </c>
      <c r="K153" t="s">
        <v>938</v>
      </c>
      <c r="L153">
        <v>1368</v>
      </c>
      <c r="N153">
        <v>1011</v>
      </c>
      <c r="O153" t="s">
        <v>927</v>
      </c>
      <c r="P153" t="s">
        <v>927</v>
      </c>
      <c r="Q153">
        <v>1</v>
      </c>
      <c r="W153">
        <v>0</v>
      </c>
      <c r="X153">
        <v>-1583389094</v>
      </c>
      <c r="Y153">
        <f t="shared" si="44"/>
        <v>0.6</v>
      </c>
      <c r="AA153">
        <v>0</v>
      </c>
      <c r="AB153">
        <v>93.37</v>
      </c>
      <c r="AC153">
        <v>11.69</v>
      </c>
      <c r="AD153">
        <v>0</v>
      </c>
      <c r="AE153">
        <v>0</v>
      </c>
      <c r="AF153">
        <v>93.37</v>
      </c>
      <c r="AG153">
        <v>11.69</v>
      </c>
      <c r="AH153">
        <v>0</v>
      </c>
      <c r="AI153">
        <v>1</v>
      </c>
      <c r="AJ153">
        <v>1</v>
      </c>
      <c r="AK153">
        <v>1</v>
      </c>
      <c r="AL153">
        <v>1</v>
      </c>
      <c r="AM153">
        <v>-2</v>
      </c>
      <c r="AN153">
        <v>0</v>
      </c>
      <c r="AO153">
        <v>1</v>
      </c>
      <c r="AP153">
        <v>1</v>
      </c>
      <c r="AQ153">
        <v>0</v>
      </c>
      <c r="AR153">
        <v>0</v>
      </c>
      <c r="AS153" t="s">
        <v>6</v>
      </c>
      <c r="AT153">
        <v>0.6</v>
      </c>
      <c r="AU153" t="s">
        <v>6</v>
      </c>
      <c r="AV153">
        <v>0</v>
      </c>
      <c r="AW153">
        <v>2</v>
      </c>
      <c r="AX153">
        <v>86295674</v>
      </c>
      <c r="AY153">
        <v>1</v>
      </c>
      <c r="AZ153">
        <v>0</v>
      </c>
      <c r="BA153">
        <v>145</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CV153">
        <v>0</v>
      </c>
      <c r="CW153">
        <f>ROUND(Y153*Source!I113*DO153,9)</f>
        <v>0</v>
      </c>
      <c r="CX153">
        <f>ROUND(Y153*Source!I113,9)</f>
        <v>2.7E-2</v>
      </c>
      <c r="CY153">
        <f>AB153</f>
        <v>93.37</v>
      </c>
      <c r="CZ153">
        <f>AF153</f>
        <v>93.37</v>
      </c>
      <c r="DA153">
        <f>AJ153</f>
        <v>1</v>
      </c>
      <c r="DB153">
        <f t="shared" si="45"/>
        <v>56.02</v>
      </c>
      <c r="DC153">
        <f t="shared" si="46"/>
        <v>7.01</v>
      </c>
      <c r="DD153" t="s">
        <v>6</v>
      </c>
      <c r="DE153" t="s">
        <v>6</v>
      </c>
      <c r="DF153">
        <f t="shared" si="47"/>
        <v>0</v>
      </c>
      <c r="DG153">
        <f t="shared" si="43"/>
        <v>3</v>
      </c>
      <c r="DH153">
        <f>Source!I113*SmtRes!Y153</f>
        <v>2.7E-2</v>
      </c>
      <c r="DI153">
        <f>AB153</f>
        <v>93.37</v>
      </c>
      <c r="DJ153">
        <f>EtalonRes!Z145</f>
        <v>93.37</v>
      </c>
      <c r="DK153">
        <f>Source!BB113</f>
        <v>1</v>
      </c>
      <c r="DL153" t="s">
        <v>6</v>
      </c>
      <c r="DM153">
        <v>0</v>
      </c>
      <c r="DN153" t="s">
        <v>6</v>
      </c>
      <c r="DO153">
        <v>0</v>
      </c>
      <c r="GQ153">
        <v>-1</v>
      </c>
      <c r="GR153">
        <v>-1</v>
      </c>
    </row>
    <row r="154" spans="1:200" x14ac:dyDescent="0.2">
      <c r="A154">
        <f>ROW(Source!A113)</f>
        <v>113</v>
      </c>
      <c r="B154">
        <v>86295183</v>
      </c>
      <c r="C154">
        <v>86295667</v>
      </c>
      <c r="D154">
        <v>27382840</v>
      </c>
      <c r="E154">
        <v>1</v>
      </c>
      <c r="F154">
        <v>1</v>
      </c>
      <c r="G154">
        <v>1</v>
      </c>
      <c r="H154">
        <v>3</v>
      </c>
      <c r="I154" t="s">
        <v>223</v>
      </c>
      <c r="J154" t="s">
        <v>225</v>
      </c>
      <c r="K154" t="s">
        <v>224</v>
      </c>
      <c r="L154">
        <v>1339</v>
      </c>
      <c r="N154">
        <v>1007</v>
      </c>
      <c r="O154" t="s">
        <v>32</v>
      </c>
      <c r="P154" t="s">
        <v>32</v>
      </c>
      <c r="Q154">
        <v>1</v>
      </c>
      <c r="W154">
        <v>0</v>
      </c>
      <c r="X154">
        <v>-1085093626</v>
      </c>
      <c r="Y154">
        <f t="shared" si="44"/>
        <v>1.02</v>
      </c>
      <c r="AA154">
        <v>699.86</v>
      </c>
      <c r="AB154">
        <v>0</v>
      </c>
      <c r="AC154">
        <v>0</v>
      </c>
      <c r="AD154">
        <v>0</v>
      </c>
      <c r="AE154">
        <v>699.86</v>
      </c>
      <c r="AF154">
        <v>0</v>
      </c>
      <c r="AG154">
        <v>0</v>
      </c>
      <c r="AH154">
        <v>0</v>
      </c>
      <c r="AI154">
        <v>1</v>
      </c>
      <c r="AJ154">
        <v>1</v>
      </c>
      <c r="AK154">
        <v>1</v>
      </c>
      <c r="AL154">
        <v>1</v>
      </c>
      <c r="AM154">
        <v>0</v>
      </c>
      <c r="AN154">
        <v>0</v>
      </c>
      <c r="AO154">
        <v>0</v>
      </c>
      <c r="AP154">
        <v>1</v>
      </c>
      <c r="AQ154">
        <v>0</v>
      </c>
      <c r="AR154">
        <v>0</v>
      </c>
      <c r="AS154" t="s">
        <v>6</v>
      </c>
      <c r="AT154">
        <v>1.02</v>
      </c>
      <c r="AU154" t="s">
        <v>6</v>
      </c>
      <c r="AV154">
        <v>0</v>
      </c>
      <c r="AW154">
        <v>1</v>
      </c>
      <c r="AX154">
        <v>-1</v>
      </c>
      <c r="AY154">
        <v>0</v>
      </c>
      <c r="AZ154">
        <v>0</v>
      </c>
      <c r="BA154" t="s">
        <v>6</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CV154">
        <v>0</v>
      </c>
      <c r="CW154">
        <v>0</v>
      </c>
      <c r="CX154">
        <f>ROUND(Y154*Source!I113,9)</f>
        <v>4.5900000000000003E-2</v>
      </c>
      <c r="CY154">
        <f>AA154</f>
        <v>699.86</v>
      </c>
      <c r="CZ154">
        <f>AE154</f>
        <v>699.86</v>
      </c>
      <c r="DA154">
        <f>AI154</f>
        <v>1</v>
      </c>
      <c r="DB154">
        <f t="shared" si="45"/>
        <v>713.86</v>
      </c>
      <c r="DC154">
        <f t="shared" si="46"/>
        <v>0</v>
      </c>
      <c r="DD154" t="s">
        <v>6</v>
      </c>
      <c r="DE154" t="s">
        <v>6</v>
      </c>
      <c r="DF154">
        <f t="shared" si="47"/>
        <v>32</v>
      </c>
      <c r="DG154">
        <f t="shared" si="43"/>
        <v>0</v>
      </c>
      <c r="DH154">
        <f>Source!I113*SmtRes!Y154</f>
        <v>4.5899999999999996E-2</v>
      </c>
      <c r="DI154">
        <f>AA154</f>
        <v>699.86</v>
      </c>
      <c r="DJ154">
        <f>DF154</f>
        <v>32</v>
      </c>
      <c r="DK154">
        <f>Source!BC113</f>
        <v>1</v>
      </c>
      <c r="DL154" t="s">
        <v>6</v>
      </c>
      <c r="DM154">
        <v>0</v>
      </c>
      <c r="DN154" t="s">
        <v>6</v>
      </c>
      <c r="DO154">
        <v>0</v>
      </c>
      <c r="GP154">
        <v>1</v>
      </c>
      <c r="GQ154">
        <v>-1</v>
      </c>
      <c r="GR154">
        <v>-1</v>
      </c>
    </row>
    <row r="155" spans="1:200" x14ac:dyDescent="0.2">
      <c r="A155">
        <f>ROW(Source!A114)</f>
        <v>114</v>
      </c>
      <c r="B155">
        <v>86295184</v>
      </c>
      <c r="C155">
        <v>86295667</v>
      </c>
      <c r="D155">
        <v>27498362</v>
      </c>
      <c r="E155">
        <v>1</v>
      </c>
      <c r="F155">
        <v>1</v>
      </c>
      <c r="G155">
        <v>1</v>
      </c>
      <c r="H155">
        <v>1</v>
      </c>
      <c r="I155" t="s">
        <v>939</v>
      </c>
      <c r="J155" t="s">
        <v>6</v>
      </c>
      <c r="K155" t="s">
        <v>940</v>
      </c>
      <c r="L155">
        <v>1369</v>
      </c>
      <c r="N155">
        <v>1013</v>
      </c>
      <c r="O155" t="s">
        <v>921</v>
      </c>
      <c r="P155" t="s">
        <v>921</v>
      </c>
      <c r="Q155">
        <v>1</v>
      </c>
      <c r="W155">
        <v>0</v>
      </c>
      <c r="X155">
        <v>-275486377</v>
      </c>
      <c r="Y155">
        <f t="shared" si="44"/>
        <v>10.58</v>
      </c>
      <c r="AA155">
        <v>0</v>
      </c>
      <c r="AB155">
        <v>0</v>
      </c>
      <c r="AC155">
        <v>0</v>
      </c>
      <c r="AD155">
        <v>239.87</v>
      </c>
      <c r="AE155">
        <v>0</v>
      </c>
      <c r="AF155">
        <v>0</v>
      </c>
      <c r="AG155">
        <v>0</v>
      </c>
      <c r="AH155">
        <v>9.3699999999999992</v>
      </c>
      <c r="AI155">
        <v>1</v>
      </c>
      <c r="AJ155">
        <v>1</v>
      </c>
      <c r="AK155">
        <v>1</v>
      </c>
      <c r="AL155">
        <v>25.6</v>
      </c>
      <c r="AM155">
        <v>5</v>
      </c>
      <c r="AN155">
        <v>0</v>
      </c>
      <c r="AO155">
        <v>1</v>
      </c>
      <c r="AP155">
        <v>1</v>
      </c>
      <c r="AQ155">
        <v>0</v>
      </c>
      <c r="AR155">
        <v>0</v>
      </c>
      <c r="AS155" t="s">
        <v>6</v>
      </c>
      <c r="AT155">
        <v>10.58</v>
      </c>
      <c r="AU155" t="s">
        <v>6</v>
      </c>
      <c r="AV155">
        <v>1</v>
      </c>
      <c r="AW155">
        <v>2</v>
      </c>
      <c r="AX155">
        <v>86295672</v>
      </c>
      <c r="AY155">
        <v>1</v>
      </c>
      <c r="AZ155">
        <v>0</v>
      </c>
      <c r="BA155">
        <v>147</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CU155">
        <f>ROUND(AT155*Source!I114*AH155*AL155,0)</f>
        <v>114</v>
      </c>
      <c r="CV155">
        <f>ROUND(Y155*Source!I114,9)</f>
        <v>0.47610000000000002</v>
      </c>
      <c r="CW155">
        <v>0</v>
      </c>
      <c r="CX155">
        <f>ROUND(Y155*Source!I114,9)</f>
        <v>0.47610000000000002</v>
      </c>
      <c r="CY155">
        <f>AD155</f>
        <v>239.87</v>
      </c>
      <c r="CZ155">
        <f>AH155</f>
        <v>9.3699999999999992</v>
      </c>
      <c r="DA155">
        <f>AL155</f>
        <v>25.6</v>
      </c>
      <c r="DB155">
        <f t="shared" si="45"/>
        <v>99.13</v>
      </c>
      <c r="DC155">
        <f t="shared" si="46"/>
        <v>0</v>
      </c>
      <c r="DD155" t="s">
        <v>6</v>
      </c>
      <c r="DE155" t="s">
        <v>6</v>
      </c>
      <c r="DF155">
        <f t="shared" si="47"/>
        <v>0</v>
      </c>
      <c r="DG155">
        <f t="shared" si="43"/>
        <v>0</v>
      </c>
      <c r="DH155">
        <f>Source!I114*SmtRes!Y155</f>
        <v>0.47609999999999997</v>
      </c>
      <c r="DI155">
        <f>AD155</f>
        <v>239.87</v>
      </c>
      <c r="DJ155">
        <f>EtalonRes!AB147</f>
        <v>9.3699999999999992</v>
      </c>
      <c r="DK155">
        <f>Source!BA114</f>
        <v>25.6</v>
      </c>
      <c r="DL155" t="s">
        <v>6</v>
      </c>
      <c r="DM155">
        <v>0</v>
      </c>
      <c r="DN155" t="s">
        <v>6</v>
      </c>
      <c r="DO155">
        <v>0</v>
      </c>
      <c r="GQ155">
        <v>-1</v>
      </c>
      <c r="GR155">
        <v>-1</v>
      </c>
    </row>
    <row r="156" spans="1:200" x14ac:dyDescent="0.2">
      <c r="A156">
        <f>ROW(Source!A114)</f>
        <v>114</v>
      </c>
      <c r="B156">
        <v>86295184</v>
      </c>
      <c r="C156">
        <v>86295667</v>
      </c>
      <c r="D156">
        <v>27439597</v>
      </c>
      <c r="E156">
        <v>1</v>
      </c>
      <c r="F156">
        <v>1</v>
      </c>
      <c r="G156">
        <v>1</v>
      </c>
      <c r="H156">
        <v>2</v>
      </c>
      <c r="I156" t="s">
        <v>965</v>
      </c>
      <c r="J156" t="s">
        <v>966</v>
      </c>
      <c r="K156" t="s">
        <v>967</v>
      </c>
      <c r="L156">
        <v>1368</v>
      </c>
      <c r="N156">
        <v>1011</v>
      </c>
      <c r="O156" t="s">
        <v>927</v>
      </c>
      <c r="P156" t="s">
        <v>927</v>
      </c>
      <c r="Q156">
        <v>1</v>
      </c>
      <c r="W156">
        <v>0</v>
      </c>
      <c r="X156">
        <v>-1564010176</v>
      </c>
      <c r="Y156">
        <f t="shared" si="44"/>
        <v>0.75</v>
      </c>
      <c r="AA156">
        <v>0</v>
      </c>
      <c r="AB156">
        <v>61.57</v>
      </c>
      <c r="AC156">
        <v>0</v>
      </c>
      <c r="AD156">
        <v>0</v>
      </c>
      <c r="AE156">
        <v>0</v>
      </c>
      <c r="AF156">
        <v>6.62</v>
      </c>
      <c r="AG156">
        <v>0</v>
      </c>
      <c r="AH156">
        <v>0</v>
      </c>
      <c r="AI156">
        <v>1</v>
      </c>
      <c r="AJ156">
        <v>9.3000000000000007</v>
      </c>
      <c r="AK156">
        <v>19.8</v>
      </c>
      <c r="AL156">
        <v>1</v>
      </c>
      <c r="AM156">
        <v>5</v>
      </c>
      <c r="AN156">
        <v>0</v>
      </c>
      <c r="AO156">
        <v>1</v>
      </c>
      <c r="AP156">
        <v>1</v>
      </c>
      <c r="AQ156">
        <v>0</v>
      </c>
      <c r="AR156">
        <v>0</v>
      </c>
      <c r="AS156" t="s">
        <v>6</v>
      </c>
      <c r="AT156">
        <v>0.75</v>
      </c>
      <c r="AU156" t="s">
        <v>6</v>
      </c>
      <c r="AV156">
        <v>0</v>
      </c>
      <c r="AW156">
        <v>2</v>
      </c>
      <c r="AX156">
        <v>86295673</v>
      </c>
      <c r="AY156">
        <v>1</v>
      </c>
      <c r="AZ156">
        <v>0</v>
      </c>
      <c r="BA156">
        <v>148</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CV156">
        <v>0</v>
      </c>
      <c r="CW156">
        <f>ROUND(Y156*Source!I114*DO156,9)</f>
        <v>0</v>
      </c>
      <c r="CX156">
        <f>ROUND(Y156*Source!I114,9)</f>
        <v>3.3750000000000002E-2</v>
      </c>
      <c r="CY156">
        <f>AB156</f>
        <v>61.57</v>
      </c>
      <c r="CZ156">
        <f>AF156</f>
        <v>6.62</v>
      </c>
      <c r="DA156">
        <f>AJ156</f>
        <v>9.3000000000000007</v>
      </c>
      <c r="DB156">
        <f t="shared" si="45"/>
        <v>4.97</v>
      </c>
      <c r="DC156">
        <f t="shared" si="46"/>
        <v>0</v>
      </c>
      <c r="DD156" t="s">
        <v>6</v>
      </c>
      <c r="DE156" t="s">
        <v>6</v>
      </c>
      <c r="DF156">
        <f t="shared" si="47"/>
        <v>0</v>
      </c>
      <c r="DG156">
        <f>ROUND(ROUND(AF156*AJ156,0)*CX156,0)</f>
        <v>2</v>
      </c>
      <c r="DH156">
        <f>Source!I114*SmtRes!Y156</f>
        <v>3.3750000000000002E-2</v>
      </c>
      <c r="DI156">
        <f>AB156</f>
        <v>61.57</v>
      </c>
      <c r="DJ156">
        <f>EtalonRes!Z148</f>
        <v>6.62</v>
      </c>
      <c r="DK156">
        <f>Source!BB114</f>
        <v>9.3000000000000007</v>
      </c>
      <c r="DL156" t="s">
        <v>6</v>
      </c>
      <c r="DM156">
        <v>0</v>
      </c>
      <c r="DN156" t="s">
        <v>6</v>
      </c>
      <c r="DO156">
        <v>0</v>
      </c>
      <c r="GQ156">
        <v>-1</v>
      </c>
      <c r="GR156">
        <v>-1</v>
      </c>
    </row>
    <row r="157" spans="1:200" x14ac:dyDescent="0.2">
      <c r="A157">
        <f>ROW(Source!A114)</f>
        <v>114</v>
      </c>
      <c r="B157">
        <v>86295184</v>
      </c>
      <c r="C157">
        <v>86295667</v>
      </c>
      <c r="D157">
        <v>27441327</v>
      </c>
      <c r="E157">
        <v>1</v>
      </c>
      <c r="F157">
        <v>1</v>
      </c>
      <c r="G157">
        <v>1</v>
      </c>
      <c r="H157">
        <v>2</v>
      </c>
      <c r="I157" t="s">
        <v>936</v>
      </c>
      <c r="J157" t="s">
        <v>937</v>
      </c>
      <c r="K157" t="s">
        <v>938</v>
      </c>
      <c r="L157">
        <v>1368</v>
      </c>
      <c r="N157">
        <v>1011</v>
      </c>
      <c r="O157" t="s">
        <v>927</v>
      </c>
      <c r="P157" t="s">
        <v>927</v>
      </c>
      <c r="Q157">
        <v>1</v>
      </c>
      <c r="W157">
        <v>0</v>
      </c>
      <c r="X157">
        <v>-1583389094</v>
      </c>
      <c r="Y157">
        <f t="shared" si="44"/>
        <v>0.6</v>
      </c>
      <c r="AA157">
        <v>0</v>
      </c>
      <c r="AB157">
        <v>868.34</v>
      </c>
      <c r="AC157">
        <v>231.46</v>
      </c>
      <c r="AD157">
        <v>0</v>
      </c>
      <c r="AE157">
        <v>0</v>
      </c>
      <c r="AF157">
        <v>93.37</v>
      </c>
      <c r="AG157">
        <v>11.69</v>
      </c>
      <c r="AH157">
        <v>0</v>
      </c>
      <c r="AI157">
        <v>1</v>
      </c>
      <c r="AJ157">
        <v>9.3000000000000007</v>
      </c>
      <c r="AK157">
        <v>19.8</v>
      </c>
      <c r="AL157">
        <v>1</v>
      </c>
      <c r="AM157">
        <v>5</v>
      </c>
      <c r="AN157">
        <v>0</v>
      </c>
      <c r="AO157">
        <v>1</v>
      </c>
      <c r="AP157">
        <v>1</v>
      </c>
      <c r="AQ157">
        <v>0</v>
      </c>
      <c r="AR157">
        <v>0</v>
      </c>
      <c r="AS157" t="s">
        <v>6</v>
      </c>
      <c r="AT157">
        <v>0.6</v>
      </c>
      <c r="AU157" t="s">
        <v>6</v>
      </c>
      <c r="AV157">
        <v>0</v>
      </c>
      <c r="AW157">
        <v>2</v>
      </c>
      <c r="AX157">
        <v>86295674</v>
      </c>
      <c r="AY157">
        <v>1</v>
      </c>
      <c r="AZ157">
        <v>0</v>
      </c>
      <c r="BA157">
        <v>149</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CV157">
        <v>0</v>
      </c>
      <c r="CW157">
        <f>ROUND(Y157*Source!I114*DO157,9)</f>
        <v>0</v>
      </c>
      <c r="CX157">
        <f>ROUND(Y157*Source!I114,9)</f>
        <v>2.7E-2</v>
      </c>
      <c r="CY157">
        <f>AB157</f>
        <v>868.34</v>
      </c>
      <c r="CZ157">
        <f>AF157</f>
        <v>93.37</v>
      </c>
      <c r="DA157">
        <f>AJ157</f>
        <v>9.3000000000000007</v>
      </c>
      <c r="DB157">
        <f t="shared" si="45"/>
        <v>56.02</v>
      </c>
      <c r="DC157">
        <f t="shared" si="46"/>
        <v>7.01</v>
      </c>
      <c r="DD157" t="s">
        <v>6</v>
      </c>
      <c r="DE157" t="s">
        <v>6</v>
      </c>
      <c r="DF157">
        <f t="shared" si="47"/>
        <v>0</v>
      </c>
      <c r="DG157">
        <f>ROUND(ROUND(AF157*AJ157,0)*CX157,0)</f>
        <v>23</v>
      </c>
      <c r="DH157">
        <f>Source!I114*SmtRes!Y157</f>
        <v>2.7E-2</v>
      </c>
      <c r="DI157">
        <f>AB157</f>
        <v>868.34</v>
      </c>
      <c r="DJ157">
        <f>EtalonRes!Z149</f>
        <v>93.37</v>
      </c>
      <c r="DK157">
        <f>Source!BB114</f>
        <v>9.3000000000000007</v>
      </c>
      <c r="DL157" t="s">
        <v>6</v>
      </c>
      <c r="DM157">
        <v>0</v>
      </c>
      <c r="DN157" t="s">
        <v>6</v>
      </c>
      <c r="DO157">
        <v>0</v>
      </c>
      <c r="GQ157">
        <v>-1</v>
      </c>
      <c r="GR157">
        <v>-1</v>
      </c>
    </row>
    <row r="158" spans="1:200" x14ac:dyDescent="0.2">
      <c r="A158">
        <f>ROW(Source!A114)</f>
        <v>114</v>
      </c>
      <c r="B158">
        <v>86295184</v>
      </c>
      <c r="C158">
        <v>86295667</v>
      </c>
      <c r="D158">
        <v>27382840</v>
      </c>
      <c r="E158">
        <v>1</v>
      </c>
      <c r="F158">
        <v>1</v>
      </c>
      <c r="G158">
        <v>1</v>
      </c>
      <c r="H158">
        <v>3</v>
      </c>
      <c r="I158" t="s">
        <v>223</v>
      </c>
      <c r="J158" t="s">
        <v>225</v>
      </c>
      <c r="K158" t="s">
        <v>224</v>
      </c>
      <c r="L158">
        <v>1339</v>
      </c>
      <c r="N158">
        <v>1007</v>
      </c>
      <c r="O158" t="s">
        <v>32</v>
      </c>
      <c r="P158" t="s">
        <v>32</v>
      </c>
      <c r="Q158">
        <v>1</v>
      </c>
      <c r="W158">
        <v>0</v>
      </c>
      <c r="X158">
        <v>-1085093626</v>
      </c>
      <c r="Y158">
        <f t="shared" si="44"/>
        <v>1.02</v>
      </c>
      <c r="AA158">
        <v>7316.67</v>
      </c>
      <c r="AB158">
        <v>0</v>
      </c>
      <c r="AC158">
        <v>0</v>
      </c>
      <c r="AD158">
        <v>0</v>
      </c>
      <c r="AE158">
        <v>1026.6500000000001</v>
      </c>
      <c r="AF158">
        <v>0</v>
      </c>
      <c r="AG158">
        <v>0</v>
      </c>
      <c r="AH158">
        <v>0</v>
      </c>
      <c r="AI158">
        <v>7.56</v>
      </c>
      <c r="AJ158">
        <v>1</v>
      </c>
      <c r="AK158">
        <v>1</v>
      </c>
      <c r="AL158">
        <v>1</v>
      </c>
      <c r="AM158">
        <v>0</v>
      </c>
      <c r="AN158">
        <v>0</v>
      </c>
      <c r="AO158">
        <v>0</v>
      </c>
      <c r="AP158">
        <v>1</v>
      </c>
      <c r="AQ158">
        <v>0</v>
      </c>
      <c r="AR158">
        <v>0</v>
      </c>
      <c r="AS158" t="s">
        <v>6</v>
      </c>
      <c r="AT158">
        <v>1.02</v>
      </c>
      <c r="AU158" t="s">
        <v>6</v>
      </c>
      <c r="AV158">
        <v>0</v>
      </c>
      <c r="AW158">
        <v>1</v>
      </c>
      <c r="AX158">
        <v>-1</v>
      </c>
      <c r="AY158">
        <v>0</v>
      </c>
      <c r="AZ158">
        <v>0</v>
      </c>
      <c r="BA158" t="s">
        <v>6</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CV158">
        <v>0</v>
      </c>
      <c r="CW158">
        <v>0</v>
      </c>
      <c r="CX158">
        <f>ROUND(Y158*Source!I114,9)</f>
        <v>4.5900000000000003E-2</v>
      </c>
      <c r="CY158">
        <f>AA158</f>
        <v>7316.67</v>
      </c>
      <c r="CZ158">
        <f>AE158</f>
        <v>1026.6500000000001</v>
      </c>
      <c r="DA158">
        <f>AI158</f>
        <v>7.56</v>
      </c>
      <c r="DB158">
        <f t="shared" si="45"/>
        <v>1047.18</v>
      </c>
      <c r="DC158">
        <f t="shared" si="46"/>
        <v>0</v>
      </c>
      <c r="DD158" t="s">
        <v>6</v>
      </c>
      <c r="DE158" t="s">
        <v>6</v>
      </c>
      <c r="DF158">
        <f>ROUND(ROUND(AE158*AI158,0)*CX158,0)</f>
        <v>356</v>
      </c>
      <c r="DG158">
        <f t="shared" ref="DG158:DG167" si="48">ROUND(ROUND(AF158,0)*CX158,0)</f>
        <v>0</v>
      </c>
      <c r="DH158">
        <f>Source!I114*SmtRes!Y158</f>
        <v>4.5899999999999996E-2</v>
      </c>
      <c r="DI158">
        <f>AA158</f>
        <v>7316.67</v>
      </c>
      <c r="DJ158">
        <f>DF158</f>
        <v>356</v>
      </c>
      <c r="DK158">
        <f>Source!BC114</f>
        <v>7.56</v>
      </c>
      <c r="DL158" t="s">
        <v>6</v>
      </c>
      <c r="DM158">
        <v>0</v>
      </c>
      <c r="DN158" t="s">
        <v>6</v>
      </c>
      <c r="DO158">
        <v>0</v>
      </c>
      <c r="GP158">
        <v>1</v>
      </c>
      <c r="GQ158">
        <v>-1</v>
      </c>
      <c r="GR158">
        <v>-1</v>
      </c>
    </row>
    <row r="159" spans="1:200" x14ac:dyDescent="0.2">
      <c r="A159">
        <f>ROW(Source!A117)</f>
        <v>117</v>
      </c>
      <c r="B159">
        <v>86295183</v>
      </c>
      <c r="C159">
        <v>86295677</v>
      </c>
      <c r="D159">
        <v>27493137</v>
      </c>
      <c r="E159">
        <v>1</v>
      </c>
      <c r="F159">
        <v>1</v>
      </c>
      <c r="G159">
        <v>1</v>
      </c>
      <c r="H159">
        <v>1</v>
      </c>
      <c r="I159" t="s">
        <v>947</v>
      </c>
      <c r="J159" t="s">
        <v>6</v>
      </c>
      <c r="K159" t="s">
        <v>948</v>
      </c>
      <c r="L159">
        <v>1369</v>
      </c>
      <c r="N159">
        <v>1013</v>
      </c>
      <c r="O159" t="s">
        <v>921</v>
      </c>
      <c r="P159" t="s">
        <v>921</v>
      </c>
      <c r="Q159">
        <v>1</v>
      </c>
      <c r="W159">
        <v>0</v>
      </c>
      <c r="X159">
        <v>-1973258772</v>
      </c>
      <c r="Y159">
        <f t="shared" si="44"/>
        <v>17.75</v>
      </c>
      <c r="AA159">
        <v>0</v>
      </c>
      <c r="AB159">
        <v>0</v>
      </c>
      <c r="AC159">
        <v>0</v>
      </c>
      <c r="AD159">
        <v>9.15</v>
      </c>
      <c r="AE159">
        <v>0</v>
      </c>
      <c r="AF159">
        <v>0</v>
      </c>
      <c r="AG159">
        <v>0</v>
      </c>
      <c r="AH159">
        <v>9.15</v>
      </c>
      <c r="AI159">
        <v>1</v>
      </c>
      <c r="AJ159">
        <v>1</v>
      </c>
      <c r="AK159">
        <v>1</v>
      </c>
      <c r="AL159">
        <v>1</v>
      </c>
      <c r="AM159">
        <v>-2</v>
      </c>
      <c r="AN159">
        <v>0</v>
      </c>
      <c r="AO159">
        <v>1</v>
      </c>
      <c r="AP159">
        <v>1</v>
      </c>
      <c r="AQ159">
        <v>0</v>
      </c>
      <c r="AR159">
        <v>0</v>
      </c>
      <c r="AS159" t="s">
        <v>6</v>
      </c>
      <c r="AT159">
        <v>17.75</v>
      </c>
      <c r="AU159" t="s">
        <v>6</v>
      </c>
      <c r="AV159">
        <v>1</v>
      </c>
      <c r="AW159">
        <v>2</v>
      </c>
      <c r="AX159">
        <v>86295685</v>
      </c>
      <c r="AY159">
        <v>1</v>
      </c>
      <c r="AZ159">
        <v>0</v>
      </c>
      <c r="BA159">
        <v>151</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CU159">
        <f>ROUND(AT159*Source!I117*AH159*AL159,0)</f>
        <v>58</v>
      </c>
      <c r="CV159">
        <f>ROUND(Y159*Source!I117,9)</f>
        <v>6.39</v>
      </c>
      <c r="CW159">
        <v>0</v>
      </c>
      <c r="CX159">
        <f>ROUND(Y159*Source!I117,9)</f>
        <v>6.39</v>
      </c>
      <c r="CY159">
        <f>AD159</f>
        <v>9.15</v>
      </c>
      <c r="CZ159">
        <f>AH159</f>
        <v>9.15</v>
      </c>
      <c r="DA159">
        <f>AL159</f>
        <v>1</v>
      </c>
      <c r="DB159">
        <f t="shared" si="45"/>
        <v>162.41</v>
      </c>
      <c r="DC159">
        <f t="shared" si="46"/>
        <v>0</v>
      </c>
      <c r="DD159" t="s">
        <v>6</v>
      </c>
      <c r="DE159" t="s">
        <v>6</v>
      </c>
      <c r="DF159">
        <f t="shared" ref="DF159:DF171" si="49">ROUND(ROUND(AE159,0)*CX159,0)</f>
        <v>0</v>
      </c>
      <c r="DG159">
        <f t="shared" si="48"/>
        <v>0</v>
      </c>
      <c r="DH159">
        <f>Source!I117*SmtRes!Y159</f>
        <v>6.39</v>
      </c>
      <c r="DI159">
        <f>AD159</f>
        <v>9.15</v>
      </c>
      <c r="DJ159">
        <f>EtalonRes!AB151</f>
        <v>9.15</v>
      </c>
      <c r="DK159">
        <f>Source!BA117</f>
        <v>1</v>
      </c>
      <c r="DL159" t="s">
        <v>6</v>
      </c>
      <c r="DM159">
        <v>0</v>
      </c>
      <c r="DN159" t="s">
        <v>6</v>
      </c>
      <c r="DO159">
        <v>0</v>
      </c>
      <c r="GQ159">
        <v>-1</v>
      </c>
      <c r="GR159">
        <v>-1</v>
      </c>
    </row>
    <row r="160" spans="1:200" x14ac:dyDescent="0.2">
      <c r="A160">
        <f>ROW(Source!A117)</f>
        <v>117</v>
      </c>
      <c r="B160">
        <v>86295183</v>
      </c>
      <c r="C160">
        <v>86295677</v>
      </c>
      <c r="D160">
        <v>121548</v>
      </c>
      <c r="E160">
        <v>1</v>
      </c>
      <c r="F160">
        <v>1</v>
      </c>
      <c r="G160">
        <v>1</v>
      </c>
      <c r="H160">
        <v>1</v>
      </c>
      <c r="I160" t="s">
        <v>39</v>
      </c>
      <c r="J160" t="s">
        <v>6</v>
      </c>
      <c r="K160" t="s">
        <v>922</v>
      </c>
      <c r="L160">
        <v>608254</v>
      </c>
      <c r="N160">
        <v>1013</v>
      </c>
      <c r="O160" t="s">
        <v>923</v>
      </c>
      <c r="P160" t="s">
        <v>923</v>
      </c>
      <c r="Q160">
        <v>1</v>
      </c>
      <c r="W160">
        <v>0</v>
      </c>
      <c r="X160">
        <v>-185737400</v>
      </c>
      <c r="Y160">
        <f t="shared" si="44"/>
        <v>4.12</v>
      </c>
      <c r="AA160">
        <v>0</v>
      </c>
      <c r="AB160">
        <v>0</v>
      </c>
      <c r="AC160">
        <v>0</v>
      </c>
      <c r="AD160">
        <v>0</v>
      </c>
      <c r="AE160">
        <v>0</v>
      </c>
      <c r="AF160">
        <v>0</v>
      </c>
      <c r="AG160">
        <v>0</v>
      </c>
      <c r="AH160">
        <v>0</v>
      </c>
      <c r="AI160">
        <v>1</v>
      </c>
      <c r="AJ160">
        <v>1</v>
      </c>
      <c r="AK160">
        <v>1</v>
      </c>
      <c r="AL160">
        <v>1</v>
      </c>
      <c r="AM160">
        <v>-2</v>
      </c>
      <c r="AN160">
        <v>0</v>
      </c>
      <c r="AO160">
        <v>1</v>
      </c>
      <c r="AP160">
        <v>1</v>
      </c>
      <c r="AQ160">
        <v>0</v>
      </c>
      <c r="AR160">
        <v>0</v>
      </c>
      <c r="AS160" t="s">
        <v>6</v>
      </c>
      <c r="AT160">
        <v>4.12</v>
      </c>
      <c r="AU160" t="s">
        <v>6</v>
      </c>
      <c r="AV160">
        <v>2</v>
      </c>
      <c r="AW160">
        <v>2</v>
      </c>
      <c r="AX160">
        <v>86295686</v>
      </c>
      <c r="AY160">
        <v>1</v>
      </c>
      <c r="AZ160">
        <v>0</v>
      </c>
      <c r="BA160">
        <v>152</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CV160">
        <v>0</v>
      </c>
      <c r="CW160">
        <v>0</v>
      </c>
      <c r="CX160">
        <f>ROUND(Y160*Source!I117,9)</f>
        <v>1.4832000000000001</v>
      </c>
      <c r="CY160">
        <f>AD160</f>
        <v>0</v>
      </c>
      <c r="CZ160">
        <f>AH160</f>
        <v>0</v>
      </c>
      <c r="DA160">
        <f>AL160</f>
        <v>1</v>
      </c>
      <c r="DB160">
        <f t="shared" si="45"/>
        <v>0</v>
      </c>
      <c r="DC160">
        <f t="shared" si="46"/>
        <v>0</v>
      </c>
      <c r="DD160" t="s">
        <v>6</v>
      </c>
      <c r="DE160" t="s">
        <v>6</v>
      </c>
      <c r="DF160">
        <f t="shared" si="49"/>
        <v>0</v>
      </c>
      <c r="DG160">
        <f t="shared" si="48"/>
        <v>0</v>
      </c>
      <c r="DH160">
        <f>Source!I117*SmtRes!Y160</f>
        <v>1.4832000000000001</v>
      </c>
      <c r="DI160">
        <f>AD160</f>
        <v>0</v>
      </c>
      <c r="DJ160">
        <f>EtalonRes!AB152</f>
        <v>0</v>
      </c>
      <c r="DK160">
        <f>Source!BA117</f>
        <v>1</v>
      </c>
      <c r="DL160" t="s">
        <v>6</v>
      </c>
      <c r="DM160">
        <v>0</v>
      </c>
      <c r="DN160" t="s">
        <v>6</v>
      </c>
      <c r="DO160">
        <v>0</v>
      </c>
      <c r="GQ160">
        <v>-1</v>
      </c>
      <c r="GR160">
        <v>-1</v>
      </c>
    </row>
    <row r="161" spans="1:200" x14ac:dyDescent="0.2">
      <c r="A161">
        <f>ROW(Source!A117)</f>
        <v>117</v>
      </c>
      <c r="B161">
        <v>86295183</v>
      </c>
      <c r="C161">
        <v>86295677</v>
      </c>
      <c r="D161">
        <v>27439683</v>
      </c>
      <c r="E161">
        <v>1</v>
      </c>
      <c r="F161">
        <v>1</v>
      </c>
      <c r="G161">
        <v>1</v>
      </c>
      <c r="H161">
        <v>2</v>
      </c>
      <c r="I161" t="s">
        <v>968</v>
      </c>
      <c r="J161" t="s">
        <v>969</v>
      </c>
      <c r="K161" t="s">
        <v>970</v>
      </c>
      <c r="L161">
        <v>1368</v>
      </c>
      <c r="N161">
        <v>1011</v>
      </c>
      <c r="O161" t="s">
        <v>927</v>
      </c>
      <c r="P161" t="s">
        <v>927</v>
      </c>
      <c r="Q161">
        <v>1</v>
      </c>
      <c r="W161">
        <v>0</v>
      </c>
      <c r="X161">
        <v>728764569</v>
      </c>
      <c r="Y161">
        <f t="shared" si="44"/>
        <v>7.99</v>
      </c>
      <c r="AA161">
        <v>0</v>
      </c>
      <c r="AB161">
        <v>52.5</v>
      </c>
      <c r="AC161">
        <v>0</v>
      </c>
      <c r="AD161">
        <v>0</v>
      </c>
      <c r="AE161">
        <v>0</v>
      </c>
      <c r="AF161">
        <v>52.5</v>
      </c>
      <c r="AG161">
        <v>0</v>
      </c>
      <c r="AH161">
        <v>0</v>
      </c>
      <c r="AI161">
        <v>1</v>
      </c>
      <c r="AJ161">
        <v>1</v>
      </c>
      <c r="AK161">
        <v>1</v>
      </c>
      <c r="AL161">
        <v>1</v>
      </c>
      <c r="AM161">
        <v>-2</v>
      </c>
      <c r="AN161">
        <v>0</v>
      </c>
      <c r="AO161">
        <v>1</v>
      </c>
      <c r="AP161">
        <v>1</v>
      </c>
      <c r="AQ161">
        <v>0</v>
      </c>
      <c r="AR161">
        <v>0</v>
      </c>
      <c r="AS161" t="s">
        <v>6</v>
      </c>
      <c r="AT161">
        <v>7.99</v>
      </c>
      <c r="AU161" t="s">
        <v>6</v>
      </c>
      <c r="AV161">
        <v>0</v>
      </c>
      <c r="AW161">
        <v>2</v>
      </c>
      <c r="AX161">
        <v>86295687</v>
      </c>
      <c r="AY161">
        <v>1</v>
      </c>
      <c r="AZ161">
        <v>0</v>
      </c>
      <c r="BA161">
        <v>153</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CV161">
        <v>0</v>
      </c>
      <c r="CW161">
        <f>ROUND(Y161*Source!I117*DO161,9)</f>
        <v>0</v>
      </c>
      <c r="CX161">
        <f>ROUND(Y161*Source!I117,9)</f>
        <v>2.8763999999999998</v>
      </c>
      <c r="CY161">
        <f>AB161</f>
        <v>52.5</v>
      </c>
      <c r="CZ161">
        <f>AF161</f>
        <v>52.5</v>
      </c>
      <c r="DA161">
        <f>AJ161</f>
        <v>1</v>
      </c>
      <c r="DB161">
        <f t="shared" si="45"/>
        <v>419.48</v>
      </c>
      <c r="DC161">
        <f t="shared" si="46"/>
        <v>0</v>
      </c>
      <c r="DD161" t="s">
        <v>6</v>
      </c>
      <c r="DE161" t="s">
        <v>6</v>
      </c>
      <c r="DF161">
        <f t="shared" si="49"/>
        <v>0</v>
      </c>
      <c r="DG161">
        <f t="shared" si="48"/>
        <v>152</v>
      </c>
      <c r="DH161">
        <f>Source!I117*SmtRes!Y161</f>
        <v>2.8763999999999998</v>
      </c>
      <c r="DI161">
        <f>AB161</f>
        <v>52.5</v>
      </c>
      <c r="DJ161">
        <f>EtalonRes!Z153</f>
        <v>52.5</v>
      </c>
      <c r="DK161">
        <f>Source!BB117</f>
        <v>1</v>
      </c>
      <c r="DL161" t="s">
        <v>6</v>
      </c>
      <c r="DM161">
        <v>0</v>
      </c>
      <c r="DN161" t="s">
        <v>6</v>
      </c>
      <c r="DO161">
        <v>0</v>
      </c>
      <c r="GQ161">
        <v>-1</v>
      </c>
      <c r="GR161">
        <v>-1</v>
      </c>
    </row>
    <row r="162" spans="1:200" x14ac:dyDescent="0.2">
      <c r="A162">
        <f>ROW(Source!A117)</f>
        <v>117</v>
      </c>
      <c r="B162">
        <v>86295183</v>
      </c>
      <c r="C162">
        <v>86295677</v>
      </c>
      <c r="D162">
        <v>27439740</v>
      </c>
      <c r="E162">
        <v>1</v>
      </c>
      <c r="F162">
        <v>1</v>
      </c>
      <c r="G162">
        <v>1</v>
      </c>
      <c r="H162">
        <v>2</v>
      </c>
      <c r="I162" t="s">
        <v>971</v>
      </c>
      <c r="J162" t="s">
        <v>972</v>
      </c>
      <c r="K162" t="s">
        <v>973</v>
      </c>
      <c r="L162">
        <v>1368</v>
      </c>
      <c r="N162">
        <v>1011</v>
      </c>
      <c r="O162" t="s">
        <v>927</v>
      </c>
      <c r="P162" t="s">
        <v>927</v>
      </c>
      <c r="Q162">
        <v>1</v>
      </c>
      <c r="W162">
        <v>0</v>
      </c>
      <c r="X162">
        <v>1936917142</v>
      </c>
      <c r="Y162">
        <f t="shared" si="44"/>
        <v>4.12</v>
      </c>
      <c r="AA162">
        <v>0</v>
      </c>
      <c r="AB162">
        <v>81.430000000000007</v>
      </c>
      <c r="AC162">
        <v>10.14</v>
      </c>
      <c r="AD162">
        <v>0</v>
      </c>
      <c r="AE162">
        <v>0</v>
      </c>
      <c r="AF162">
        <v>81.430000000000007</v>
      </c>
      <c r="AG162">
        <v>10.14</v>
      </c>
      <c r="AH162">
        <v>0</v>
      </c>
      <c r="AI162">
        <v>1</v>
      </c>
      <c r="AJ162">
        <v>1</v>
      </c>
      <c r="AK162">
        <v>1</v>
      </c>
      <c r="AL162">
        <v>1</v>
      </c>
      <c r="AM162">
        <v>-2</v>
      </c>
      <c r="AN162">
        <v>0</v>
      </c>
      <c r="AO162">
        <v>1</v>
      </c>
      <c r="AP162">
        <v>1</v>
      </c>
      <c r="AQ162">
        <v>0</v>
      </c>
      <c r="AR162">
        <v>0</v>
      </c>
      <c r="AS162" t="s">
        <v>6</v>
      </c>
      <c r="AT162">
        <v>4.12</v>
      </c>
      <c r="AU162" t="s">
        <v>6</v>
      </c>
      <c r="AV162">
        <v>0</v>
      </c>
      <c r="AW162">
        <v>2</v>
      </c>
      <c r="AX162">
        <v>86295688</v>
      </c>
      <c r="AY162">
        <v>1</v>
      </c>
      <c r="AZ162">
        <v>0</v>
      </c>
      <c r="BA162">
        <v>154</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CV162">
        <v>0</v>
      </c>
      <c r="CW162">
        <f>ROUND(Y162*Source!I117*DO162,9)</f>
        <v>0</v>
      </c>
      <c r="CX162">
        <f>ROUND(Y162*Source!I117,9)</f>
        <v>1.4832000000000001</v>
      </c>
      <c r="CY162">
        <f>AB162</f>
        <v>81.430000000000007</v>
      </c>
      <c r="CZ162">
        <f>AF162</f>
        <v>81.430000000000007</v>
      </c>
      <c r="DA162">
        <f>AJ162</f>
        <v>1</v>
      </c>
      <c r="DB162">
        <f t="shared" si="45"/>
        <v>335.49</v>
      </c>
      <c r="DC162">
        <f t="shared" si="46"/>
        <v>41.78</v>
      </c>
      <c r="DD162" t="s">
        <v>6</v>
      </c>
      <c r="DE162" t="s">
        <v>6</v>
      </c>
      <c r="DF162">
        <f t="shared" si="49"/>
        <v>0</v>
      </c>
      <c r="DG162">
        <f t="shared" si="48"/>
        <v>120</v>
      </c>
      <c r="DH162">
        <f>Source!I117*SmtRes!Y162</f>
        <v>1.4832000000000001</v>
      </c>
      <c r="DI162">
        <f>AB162</f>
        <v>81.430000000000007</v>
      </c>
      <c r="DJ162">
        <f>EtalonRes!Z154</f>
        <v>81.430000000000007</v>
      </c>
      <c r="DK162">
        <f>Source!BB117</f>
        <v>1</v>
      </c>
      <c r="DL162" t="s">
        <v>6</v>
      </c>
      <c r="DM162">
        <v>0</v>
      </c>
      <c r="DN162" t="s">
        <v>6</v>
      </c>
      <c r="DO162">
        <v>0</v>
      </c>
      <c r="GQ162">
        <v>-1</v>
      </c>
      <c r="GR162">
        <v>-1</v>
      </c>
    </row>
    <row r="163" spans="1:200" x14ac:dyDescent="0.2">
      <c r="A163">
        <f>ROW(Source!A117)</f>
        <v>117</v>
      </c>
      <c r="B163">
        <v>86295183</v>
      </c>
      <c r="C163">
        <v>86295677</v>
      </c>
      <c r="D163">
        <v>27441091</v>
      </c>
      <c r="E163">
        <v>1</v>
      </c>
      <c r="F163">
        <v>1</v>
      </c>
      <c r="G163">
        <v>1</v>
      </c>
      <c r="H163">
        <v>2</v>
      </c>
      <c r="I163" t="s">
        <v>974</v>
      </c>
      <c r="J163" t="s">
        <v>975</v>
      </c>
      <c r="K163" t="s">
        <v>976</v>
      </c>
      <c r="L163">
        <v>1368</v>
      </c>
      <c r="N163">
        <v>1011</v>
      </c>
      <c r="O163" t="s">
        <v>927</v>
      </c>
      <c r="P163" t="s">
        <v>927</v>
      </c>
      <c r="Q163">
        <v>1</v>
      </c>
      <c r="W163">
        <v>0</v>
      </c>
      <c r="X163">
        <v>844387086</v>
      </c>
      <c r="Y163">
        <f t="shared" si="44"/>
        <v>4.12</v>
      </c>
      <c r="AA163">
        <v>0</v>
      </c>
      <c r="AB163">
        <v>2.37</v>
      </c>
      <c r="AC163">
        <v>0</v>
      </c>
      <c r="AD163">
        <v>0</v>
      </c>
      <c r="AE163">
        <v>0</v>
      </c>
      <c r="AF163">
        <v>2.37</v>
      </c>
      <c r="AG163">
        <v>0</v>
      </c>
      <c r="AH163">
        <v>0</v>
      </c>
      <c r="AI163">
        <v>1</v>
      </c>
      <c r="AJ163">
        <v>1</v>
      </c>
      <c r="AK163">
        <v>1</v>
      </c>
      <c r="AL163">
        <v>1</v>
      </c>
      <c r="AM163">
        <v>-2</v>
      </c>
      <c r="AN163">
        <v>0</v>
      </c>
      <c r="AO163">
        <v>1</v>
      </c>
      <c r="AP163">
        <v>1</v>
      </c>
      <c r="AQ163">
        <v>0</v>
      </c>
      <c r="AR163">
        <v>0</v>
      </c>
      <c r="AS163" t="s">
        <v>6</v>
      </c>
      <c r="AT163">
        <v>4.12</v>
      </c>
      <c r="AU163" t="s">
        <v>6</v>
      </c>
      <c r="AV163">
        <v>0</v>
      </c>
      <c r="AW163">
        <v>2</v>
      </c>
      <c r="AX163">
        <v>86295689</v>
      </c>
      <c r="AY163">
        <v>1</v>
      </c>
      <c r="AZ163">
        <v>0</v>
      </c>
      <c r="BA163">
        <v>155</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CV163">
        <v>0</v>
      </c>
      <c r="CW163">
        <f>ROUND(Y163*Source!I117*DO163,9)</f>
        <v>0</v>
      </c>
      <c r="CX163">
        <f>ROUND(Y163*Source!I117,9)</f>
        <v>1.4832000000000001</v>
      </c>
      <c r="CY163">
        <f>AB163</f>
        <v>2.37</v>
      </c>
      <c r="CZ163">
        <f>AF163</f>
        <v>2.37</v>
      </c>
      <c r="DA163">
        <f>AJ163</f>
        <v>1</v>
      </c>
      <c r="DB163">
        <f t="shared" si="45"/>
        <v>9.76</v>
      </c>
      <c r="DC163">
        <f t="shared" si="46"/>
        <v>0</v>
      </c>
      <c r="DD163" t="s">
        <v>6</v>
      </c>
      <c r="DE163" t="s">
        <v>6</v>
      </c>
      <c r="DF163">
        <f t="shared" si="49"/>
        <v>0</v>
      </c>
      <c r="DG163">
        <f t="shared" si="48"/>
        <v>3</v>
      </c>
      <c r="DH163">
        <f>Source!I117*SmtRes!Y163</f>
        <v>1.4832000000000001</v>
      </c>
      <c r="DI163">
        <f>AB163</f>
        <v>2.37</v>
      </c>
      <c r="DJ163">
        <f>EtalonRes!Z155</f>
        <v>2.37</v>
      </c>
      <c r="DK163">
        <f>Source!BB117</f>
        <v>1</v>
      </c>
      <c r="DL163" t="s">
        <v>6</v>
      </c>
      <c r="DM163">
        <v>0</v>
      </c>
      <c r="DN163" t="s">
        <v>6</v>
      </c>
      <c r="DO163">
        <v>0</v>
      </c>
      <c r="GQ163">
        <v>-1</v>
      </c>
      <c r="GR163">
        <v>-1</v>
      </c>
    </row>
    <row r="164" spans="1:200" x14ac:dyDescent="0.2">
      <c r="A164">
        <f>ROW(Source!A117)</f>
        <v>117</v>
      </c>
      <c r="B164">
        <v>86295183</v>
      </c>
      <c r="C164">
        <v>86295677</v>
      </c>
      <c r="D164">
        <v>27441327</v>
      </c>
      <c r="E164">
        <v>1</v>
      </c>
      <c r="F164">
        <v>1</v>
      </c>
      <c r="G164">
        <v>1</v>
      </c>
      <c r="H164">
        <v>2</v>
      </c>
      <c r="I164" t="s">
        <v>936</v>
      </c>
      <c r="J164" t="s">
        <v>937</v>
      </c>
      <c r="K164" t="s">
        <v>938</v>
      </c>
      <c r="L164">
        <v>1368</v>
      </c>
      <c r="N164">
        <v>1011</v>
      </c>
      <c r="O164" t="s">
        <v>927</v>
      </c>
      <c r="P164" t="s">
        <v>927</v>
      </c>
      <c r="Q164">
        <v>1</v>
      </c>
      <c r="W164">
        <v>0</v>
      </c>
      <c r="X164">
        <v>-1583389094</v>
      </c>
      <c r="Y164">
        <f t="shared" si="44"/>
        <v>0.1</v>
      </c>
      <c r="AA164">
        <v>0</v>
      </c>
      <c r="AB164">
        <v>93.37</v>
      </c>
      <c r="AC164">
        <v>11.69</v>
      </c>
      <c r="AD164">
        <v>0</v>
      </c>
      <c r="AE164">
        <v>0</v>
      </c>
      <c r="AF164">
        <v>93.37</v>
      </c>
      <c r="AG164">
        <v>11.69</v>
      </c>
      <c r="AH164">
        <v>0</v>
      </c>
      <c r="AI164">
        <v>1</v>
      </c>
      <c r="AJ164">
        <v>1</v>
      </c>
      <c r="AK164">
        <v>1</v>
      </c>
      <c r="AL164">
        <v>1</v>
      </c>
      <c r="AM164">
        <v>-2</v>
      </c>
      <c r="AN164">
        <v>0</v>
      </c>
      <c r="AO164">
        <v>1</v>
      </c>
      <c r="AP164">
        <v>1</v>
      </c>
      <c r="AQ164">
        <v>0</v>
      </c>
      <c r="AR164">
        <v>0</v>
      </c>
      <c r="AS164" t="s">
        <v>6</v>
      </c>
      <c r="AT164">
        <v>0.1</v>
      </c>
      <c r="AU164" t="s">
        <v>6</v>
      </c>
      <c r="AV164">
        <v>0</v>
      </c>
      <c r="AW164">
        <v>2</v>
      </c>
      <c r="AX164">
        <v>86295690</v>
      </c>
      <c r="AY164">
        <v>1</v>
      </c>
      <c r="AZ164">
        <v>0</v>
      </c>
      <c r="BA164">
        <v>156</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CV164">
        <v>0</v>
      </c>
      <c r="CW164">
        <f>ROUND(Y164*Source!I117*DO164,9)</f>
        <v>0</v>
      </c>
      <c r="CX164">
        <f>ROUND(Y164*Source!I117,9)</f>
        <v>3.5999999999999997E-2</v>
      </c>
      <c r="CY164">
        <f>AB164</f>
        <v>93.37</v>
      </c>
      <c r="CZ164">
        <f>AF164</f>
        <v>93.37</v>
      </c>
      <c r="DA164">
        <f>AJ164</f>
        <v>1</v>
      </c>
      <c r="DB164">
        <f t="shared" si="45"/>
        <v>9.34</v>
      </c>
      <c r="DC164">
        <f t="shared" si="46"/>
        <v>1.17</v>
      </c>
      <c r="DD164" t="s">
        <v>6</v>
      </c>
      <c r="DE164" t="s">
        <v>6</v>
      </c>
      <c r="DF164">
        <f t="shared" si="49"/>
        <v>0</v>
      </c>
      <c r="DG164">
        <f t="shared" si="48"/>
        <v>3</v>
      </c>
      <c r="DH164">
        <f>Source!I117*SmtRes!Y164</f>
        <v>3.5999999999999997E-2</v>
      </c>
      <c r="DI164">
        <f>AB164</f>
        <v>93.37</v>
      </c>
      <c r="DJ164">
        <f>EtalonRes!Z156</f>
        <v>93.37</v>
      </c>
      <c r="DK164">
        <f>Source!BB117</f>
        <v>1</v>
      </c>
      <c r="DL164" t="s">
        <v>6</v>
      </c>
      <c r="DM164">
        <v>0</v>
      </c>
      <c r="DN164" t="s">
        <v>6</v>
      </c>
      <c r="DO164">
        <v>0</v>
      </c>
      <c r="GQ164">
        <v>-1</v>
      </c>
      <c r="GR164">
        <v>-1</v>
      </c>
    </row>
    <row r="165" spans="1:200" x14ac:dyDescent="0.2">
      <c r="A165">
        <f>ROW(Source!A117)</f>
        <v>117</v>
      </c>
      <c r="B165">
        <v>86295183</v>
      </c>
      <c r="C165">
        <v>86295677</v>
      </c>
      <c r="D165">
        <v>27375272</v>
      </c>
      <c r="E165">
        <v>1</v>
      </c>
      <c r="F165">
        <v>1</v>
      </c>
      <c r="G165">
        <v>1</v>
      </c>
      <c r="H165">
        <v>3</v>
      </c>
      <c r="I165" t="s">
        <v>233</v>
      </c>
      <c r="J165" t="s">
        <v>235</v>
      </c>
      <c r="K165" t="s">
        <v>234</v>
      </c>
      <c r="L165">
        <v>1348</v>
      </c>
      <c r="N165">
        <v>1009</v>
      </c>
      <c r="O165" t="s">
        <v>63</v>
      </c>
      <c r="P165" t="s">
        <v>63</v>
      </c>
      <c r="Q165">
        <v>1000</v>
      </c>
      <c r="W165">
        <v>0</v>
      </c>
      <c r="X165">
        <v>-1209958094</v>
      </c>
      <c r="Y165">
        <f t="shared" si="44"/>
        <v>2.2000000000000001E-3</v>
      </c>
      <c r="AA165">
        <v>14987.97</v>
      </c>
      <c r="AB165">
        <v>0</v>
      </c>
      <c r="AC165">
        <v>0</v>
      </c>
      <c r="AD165">
        <v>0</v>
      </c>
      <c r="AE165">
        <v>14987.97</v>
      </c>
      <c r="AF165">
        <v>0</v>
      </c>
      <c r="AG165">
        <v>0</v>
      </c>
      <c r="AH165">
        <v>0</v>
      </c>
      <c r="AI165">
        <v>1</v>
      </c>
      <c r="AJ165">
        <v>1</v>
      </c>
      <c r="AK165">
        <v>1</v>
      </c>
      <c r="AL165">
        <v>1</v>
      </c>
      <c r="AM165">
        <v>0</v>
      </c>
      <c r="AN165">
        <v>0</v>
      </c>
      <c r="AO165">
        <v>0</v>
      </c>
      <c r="AP165">
        <v>0</v>
      </c>
      <c r="AQ165">
        <v>0</v>
      </c>
      <c r="AR165">
        <v>0</v>
      </c>
      <c r="AS165" t="s">
        <v>6</v>
      </c>
      <c r="AT165">
        <v>2.2000000000000001E-3</v>
      </c>
      <c r="AU165" t="s">
        <v>6</v>
      </c>
      <c r="AV165">
        <v>0</v>
      </c>
      <c r="AW165">
        <v>1</v>
      </c>
      <c r="AX165">
        <v>-1</v>
      </c>
      <c r="AY165">
        <v>0</v>
      </c>
      <c r="AZ165">
        <v>0</v>
      </c>
      <c r="BA165" t="s">
        <v>6</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CV165">
        <v>0</v>
      </c>
      <c r="CW165">
        <v>0</v>
      </c>
      <c r="CX165">
        <f>ROUND(Y165*Source!I117,9)</f>
        <v>7.9199999999999995E-4</v>
      </c>
      <c r="CY165">
        <f>AA165</f>
        <v>14987.97</v>
      </c>
      <c r="CZ165">
        <f>AE165</f>
        <v>14987.97</v>
      </c>
      <c r="DA165">
        <f>AI165</f>
        <v>1</v>
      </c>
      <c r="DB165">
        <f t="shared" si="45"/>
        <v>32.97</v>
      </c>
      <c r="DC165">
        <f t="shared" si="46"/>
        <v>0</v>
      </c>
      <c r="DD165" t="s">
        <v>6</v>
      </c>
      <c r="DE165" t="s">
        <v>6</v>
      </c>
      <c r="DF165">
        <f t="shared" si="49"/>
        <v>12</v>
      </c>
      <c r="DG165">
        <f t="shared" si="48"/>
        <v>0</v>
      </c>
      <c r="DH165">
        <f>Source!I117*SmtRes!Y165</f>
        <v>7.9200000000000006E-4</v>
      </c>
      <c r="DI165">
        <f>AA165</f>
        <v>14987.97</v>
      </c>
      <c r="DJ165">
        <f>DF165</f>
        <v>12</v>
      </c>
      <c r="DK165">
        <f>Source!BC117</f>
        <v>1</v>
      </c>
      <c r="DL165" t="s">
        <v>6</v>
      </c>
      <c r="DM165">
        <v>0</v>
      </c>
      <c r="DN165" t="s">
        <v>6</v>
      </c>
      <c r="DO165">
        <v>0</v>
      </c>
      <c r="GP165">
        <v>1</v>
      </c>
      <c r="GQ165">
        <v>-1</v>
      </c>
      <c r="GR165">
        <v>-1</v>
      </c>
    </row>
    <row r="166" spans="1:200" x14ac:dyDescent="0.2">
      <c r="A166">
        <f>ROW(Source!A118)</f>
        <v>118</v>
      </c>
      <c r="B166">
        <v>86295184</v>
      </c>
      <c r="C166">
        <v>86295677</v>
      </c>
      <c r="D166">
        <v>27493137</v>
      </c>
      <c r="E166">
        <v>1</v>
      </c>
      <c r="F166">
        <v>1</v>
      </c>
      <c r="G166">
        <v>1</v>
      </c>
      <c r="H166">
        <v>1</v>
      </c>
      <c r="I166" t="s">
        <v>947</v>
      </c>
      <c r="J166" t="s">
        <v>6</v>
      </c>
      <c r="K166" t="s">
        <v>948</v>
      </c>
      <c r="L166">
        <v>1369</v>
      </c>
      <c r="N166">
        <v>1013</v>
      </c>
      <c r="O166" t="s">
        <v>921</v>
      </c>
      <c r="P166" t="s">
        <v>921</v>
      </c>
      <c r="Q166">
        <v>1</v>
      </c>
      <c r="W166">
        <v>0</v>
      </c>
      <c r="X166">
        <v>-1973258772</v>
      </c>
      <c r="Y166">
        <f t="shared" si="44"/>
        <v>17.75</v>
      </c>
      <c r="AA166">
        <v>0</v>
      </c>
      <c r="AB166">
        <v>0</v>
      </c>
      <c r="AC166">
        <v>0</v>
      </c>
      <c r="AD166">
        <v>234.24</v>
      </c>
      <c r="AE166">
        <v>0</v>
      </c>
      <c r="AF166">
        <v>0</v>
      </c>
      <c r="AG166">
        <v>0</v>
      </c>
      <c r="AH166">
        <v>9.15</v>
      </c>
      <c r="AI166">
        <v>1</v>
      </c>
      <c r="AJ166">
        <v>1</v>
      </c>
      <c r="AK166">
        <v>1</v>
      </c>
      <c r="AL166">
        <v>25.6</v>
      </c>
      <c r="AM166">
        <v>5</v>
      </c>
      <c r="AN166">
        <v>0</v>
      </c>
      <c r="AO166">
        <v>1</v>
      </c>
      <c r="AP166">
        <v>1</v>
      </c>
      <c r="AQ166">
        <v>0</v>
      </c>
      <c r="AR166">
        <v>0</v>
      </c>
      <c r="AS166" t="s">
        <v>6</v>
      </c>
      <c r="AT166">
        <v>17.75</v>
      </c>
      <c r="AU166" t="s">
        <v>6</v>
      </c>
      <c r="AV166">
        <v>1</v>
      </c>
      <c r="AW166">
        <v>2</v>
      </c>
      <c r="AX166">
        <v>86295685</v>
      </c>
      <c r="AY166">
        <v>1</v>
      </c>
      <c r="AZ166">
        <v>0</v>
      </c>
      <c r="BA166">
        <v>158</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CU166">
        <f>ROUND(AT166*Source!I118*AH166*AL166,0)</f>
        <v>1497</v>
      </c>
      <c r="CV166">
        <f>ROUND(Y166*Source!I118,9)</f>
        <v>6.39</v>
      </c>
      <c r="CW166">
        <v>0</v>
      </c>
      <c r="CX166">
        <f>ROUND(Y166*Source!I118,9)</f>
        <v>6.39</v>
      </c>
      <c r="CY166">
        <f>AD166</f>
        <v>234.24</v>
      </c>
      <c r="CZ166">
        <f>AH166</f>
        <v>9.15</v>
      </c>
      <c r="DA166">
        <f>AL166</f>
        <v>25.6</v>
      </c>
      <c r="DB166">
        <f t="shared" si="45"/>
        <v>162.41</v>
      </c>
      <c r="DC166">
        <f t="shared" si="46"/>
        <v>0</v>
      </c>
      <c r="DD166" t="s">
        <v>6</v>
      </c>
      <c r="DE166" t="s">
        <v>6</v>
      </c>
      <c r="DF166">
        <f t="shared" si="49"/>
        <v>0</v>
      </c>
      <c r="DG166">
        <f t="shared" si="48"/>
        <v>0</v>
      </c>
      <c r="DH166">
        <f>Source!I118*SmtRes!Y166</f>
        <v>6.39</v>
      </c>
      <c r="DI166">
        <f>AD166</f>
        <v>234.24</v>
      </c>
      <c r="DJ166">
        <f>EtalonRes!AB158</f>
        <v>9.15</v>
      </c>
      <c r="DK166">
        <f>Source!BA118</f>
        <v>25.6</v>
      </c>
      <c r="DL166" t="s">
        <v>6</v>
      </c>
      <c r="DM166">
        <v>0</v>
      </c>
      <c r="DN166" t="s">
        <v>6</v>
      </c>
      <c r="DO166">
        <v>0</v>
      </c>
      <c r="GQ166">
        <v>-1</v>
      </c>
      <c r="GR166">
        <v>-1</v>
      </c>
    </row>
    <row r="167" spans="1:200" x14ac:dyDescent="0.2">
      <c r="A167">
        <f>ROW(Source!A118)</f>
        <v>118</v>
      </c>
      <c r="B167">
        <v>86295184</v>
      </c>
      <c r="C167">
        <v>86295677</v>
      </c>
      <c r="D167">
        <v>121548</v>
      </c>
      <c r="E167">
        <v>1</v>
      </c>
      <c r="F167">
        <v>1</v>
      </c>
      <c r="G167">
        <v>1</v>
      </c>
      <c r="H167">
        <v>1</v>
      </c>
      <c r="I167" t="s">
        <v>39</v>
      </c>
      <c r="J167" t="s">
        <v>6</v>
      </c>
      <c r="K167" t="s">
        <v>922</v>
      </c>
      <c r="L167">
        <v>608254</v>
      </c>
      <c r="N167">
        <v>1013</v>
      </c>
      <c r="O167" t="s">
        <v>923</v>
      </c>
      <c r="P167" t="s">
        <v>923</v>
      </c>
      <c r="Q167">
        <v>1</v>
      </c>
      <c r="W167">
        <v>0</v>
      </c>
      <c r="X167">
        <v>-185737400</v>
      </c>
      <c r="Y167">
        <f t="shared" si="44"/>
        <v>4.12</v>
      </c>
      <c r="AA167">
        <v>0</v>
      </c>
      <c r="AB167">
        <v>0</v>
      </c>
      <c r="AC167">
        <v>0</v>
      </c>
      <c r="AD167">
        <v>0</v>
      </c>
      <c r="AE167">
        <v>0</v>
      </c>
      <c r="AF167">
        <v>0</v>
      </c>
      <c r="AG167">
        <v>0</v>
      </c>
      <c r="AH167">
        <v>0</v>
      </c>
      <c r="AI167">
        <v>1</v>
      </c>
      <c r="AJ167">
        <v>1</v>
      </c>
      <c r="AK167">
        <v>19.8</v>
      </c>
      <c r="AL167">
        <v>1</v>
      </c>
      <c r="AM167">
        <v>5</v>
      </c>
      <c r="AN167">
        <v>0</v>
      </c>
      <c r="AO167">
        <v>1</v>
      </c>
      <c r="AP167">
        <v>1</v>
      </c>
      <c r="AQ167">
        <v>0</v>
      </c>
      <c r="AR167">
        <v>0</v>
      </c>
      <c r="AS167" t="s">
        <v>6</v>
      </c>
      <c r="AT167">
        <v>4.12</v>
      </c>
      <c r="AU167" t="s">
        <v>6</v>
      </c>
      <c r="AV167">
        <v>2</v>
      </c>
      <c r="AW167">
        <v>2</v>
      </c>
      <c r="AX167">
        <v>86295686</v>
      </c>
      <c r="AY167">
        <v>1</v>
      </c>
      <c r="AZ167">
        <v>0</v>
      </c>
      <c r="BA167">
        <v>159</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CV167">
        <v>0</v>
      </c>
      <c r="CW167">
        <v>0</v>
      </c>
      <c r="CX167">
        <f>ROUND(Y167*Source!I118,9)</f>
        <v>1.4832000000000001</v>
      </c>
      <c r="CY167">
        <f>AD167</f>
        <v>0</v>
      </c>
      <c r="CZ167">
        <f>AH167</f>
        <v>0</v>
      </c>
      <c r="DA167">
        <f>AL167</f>
        <v>1</v>
      </c>
      <c r="DB167">
        <f t="shared" si="45"/>
        <v>0</v>
      </c>
      <c r="DC167">
        <f t="shared" si="46"/>
        <v>0</v>
      </c>
      <c r="DD167" t="s">
        <v>6</v>
      </c>
      <c r="DE167" t="s">
        <v>6</v>
      </c>
      <c r="DF167">
        <f t="shared" si="49"/>
        <v>0</v>
      </c>
      <c r="DG167">
        <f t="shared" si="48"/>
        <v>0</v>
      </c>
      <c r="DH167">
        <f>Source!I118*SmtRes!Y167</f>
        <v>1.4832000000000001</v>
      </c>
      <c r="DI167">
        <f>AD167</f>
        <v>0</v>
      </c>
      <c r="DJ167">
        <f>EtalonRes!AB159</f>
        <v>0</v>
      </c>
      <c r="DK167">
        <f>Source!BA118</f>
        <v>25.6</v>
      </c>
      <c r="DL167" t="s">
        <v>6</v>
      </c>
      <c r="DM167">
        <v>0</v>
      </c>
      <c r="DN167" t="s">
        <v>6</v>
      </c>
      <c r="DO167">
        <v>0</v>
      </c>
      <c r="GQ167">
        <v>-1</v>
      </c>
      <c r="GR167">
        <v>-1</v>
      </c>
    </row>
    <row r="168" spans="1:200" x14ac:dyDescent="0.2">
      <c r="A168">
        <f>ROW(Source!A118)</f>
        <v>118</v>
      </c>
      <c r="B168">
        <v>86295184</v>
      </c>
      <c r="C168">
        <v>86295677</v>
      </c>
      <c r="D168">
        <v>27439683</v>
      </c>
      <c r="E168">
        <v>1</v>
      </c>
      <c r="F168">
        <v>1</v>
      </c>
      <c r="G168">
        <v>1</v>
      </c>
      <c r="H168">
        <v>2</v>
      </c>
      <c r="I168" t="s">
        <v>968</v>
      </c>
      <c r="J168" t="s">
        <v>969</v>
      </c>
      <c r="K168" t="s">
        <v>970</v>
      </c>
      <c r="L168">
        <v>1368</v>
      </c>
      <c r="N168">
        <v>1011</v>
      </c>
      <c r="O168" t="s">
        <v>927</v>
      </c>
      <c r="P168" t="s">
        <v>927</v>
      </c>
      <c r="Q168">
        <v>1</v>
      </c>
      <c r="W168">
        <v>0</v>
      </c>
      <c r="X168">
        <v>728764569</v>
      </c>
      <c r="Y168">
        <f t="shared" si="44"/>
        <v>7.99</v>
      </c>
      <c r="AA168">
        <v>0</v>
      </c>
      <c r="AB168">
        <v>411.6</v>
      </c>
      <c r="AC168">
        <v>0</v>
      </c>
      <c r="AD168">
        <v>0</v>
      </c>
      <c r="AE168">
        <v>0</v>
      </c>
      <c r="AF168">
        <v>52.5</v>
      </c>
      <c r="AG168">
        <v>0</v>
      </c>
      <c r="AH168">
        <v>0</v>
      </c>
      <c r="AI168">
        <v>1</v>
      </c>
      <c r="AJ168">
        <v>7.84</v>
      </c>
      <c r="AK168">
        <v>19.8</v>
      </c>
      <c r="AL168">
        <v>1</v>
      </c>
      <c r="AM168">
        <v>2</v>
      </c>
      <c r="AN168">
        <v>0</v>
      </c>
      <c r="AO168">
        <v>1</v>
      </c>
      <c r="AP168">
        <v>1</v>
      </c>
      <c r="AQ168">
        <v>0</v>
      </c>
      <c r="AR168">
        <v>0</v>
      </c>
      <c r="AS168" t="s">
        <v>6</v>
      </c>
      <c r="AT168">
        <v>7.99</v>
      </c>
      <c r="AU168" t="s">
        <v>6</v>
      </c>
      <c r="AV168">
        <v>0</v>
      </c>
      <c r="AW168">
        <v>2</v>
      </c>
      <c r="AX168">
        <v>86295687</v>
      </c>
      <c r="AY168">
        <v>1</v>
      </c>
      <c r="AZ168">
        <v>0</v>
      </c>
      <c r="BA168">
        <v>160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CV168">
        <v>0</v>
      </c>
      <c r="CW168">
        <f>ROUND(Y168*Source!I118*DO168,9)</f>
        <v>0</v>
      </c>
      <c r="CX168">
        <f>ROUND(Y168*Source!I118,9)</f>
        <v>2.8763999999999998</v>
      </c>
      <c r="CY168">
        <f>AB168</f>
        <v>411.6</v>
      </c>
      <c r="CZ168">
        <f>AF168</f>
        <v>52.5</v>
      </c>
      <c r="DA168">
        <f>AJ168</f>
        <v>7.84</v>
      </c>
      <c r="DB168">
        <f t="shared" si="45"/>
        <v>419.48</v>
      </c>
      <c r="DC168">
        <f t="shared" si="46"/>
        <v>0</v>
      </c>
      <c r="DD168" t="s">
        <v>6</v>
      </c>
      <c r="DE168" t="s">
        <v>6</v>
      </c>
      <c r="DF168">
        <f t="shared" si="49"/>
        <v>0</v>
      </c>
      <c r="DG168">
        <f>ROUND(ROUND(AF168*AJ168,0)*CX168,0)</f>
        <v>1185</v>
      </c>
      <c r="DH168">
        <f>Source!I118*SmtRes!Y168</f>
        <v>2.8763999999999998</v>
      </c>
      <c r="DI168">
        <f>AB168</f>
        <v>411.6</v>
      </c>
      <c r="DJ168">
        <f>EtalonRes!Z160</f>
        <v>52.5</v>
      </c>
      <c r="DK168">
        <f>Source!BB118</f>
        <v>9.3000000000000007</v>
      </c>
      <c r="DL168" t="s">
        <v>6</v>
      </c>
      <c r="DM168">
        <v>0</v>
      </c>
      <c r="DN168" t="s">
        <v>6</v>
      </c>
      <c r="DO168">
        <v>0</v>
      </c>
      <c r="GQ168">
        <v>-1</v>
      </c>
      <c r="GR168">
        <v>-1</v>
      </c>
    </row>
    <row r="169" spans="1:200" x14ac:dyDescent="0.2">
      <c r="A169">
        <f>ROW(Source!A118)</f>
        <v>118</v>
      </c>
      <c r="B169">
        <v>86295184</v>
      </c>
      <c r="C169">
        <v>86295677</v>
      </c>
      <c r="D169">
        <v>27439740</v>
      </c>
      <c r="E169">
        <v>1</v>
      </c>
      <c r="F169">
        <v>1</v>
      </c>
      <c r="G169">
        <v>1</v>
      </c>
      <c r="H169">
        <v>2</v>
      </c>
      <c r="I169" t="s">
        <v>971</v>
      </c>
      <c r="J169" t="s">
        <v>972</v>
      </c>
      <c r="K169" t="s">
        <v>973</v>
      </c>
      <c r="L169">
        <v>1368</v>
      </c>
      <c r="N169">
        <v>1011</v>
      </c>
      <c r="O169" t="s">
        <v>927</v>
      </c>
      <c r="P169" t="s">
        <v>927</v>
      </c>
      <c r="Q169">
        <v>1</v>
      </c>
      <c r="W169">
        <v>0</v>
      </c>
      <c r="X169">
        <v>1936917142</v>
      </c>
      <c r="Y169">
        <f t="shared" si="44"/>
        <v>4.12</v>
      </c>
      <c r="AA169">
        <v>0</v>
      </c>
      <c r="AB169">
        <v>757.3</v>
      </c>
      <c r="AC169">
        <v>200.77</v>
      </c>
      <c r="AD169">
        <v>0</v>
      </c>
      <c r="AE169">
        <v>0</v>
      </c>
      <c r="AF169">
        <v>81.430000000000007</v>
      </c>
      <c r="AG169">
        <v>10.14</v>
      </c>
      <c r="AH169">
        <v>0</v>
      </c>
      <c r="AI169">
        <v>1</v>
      </c>
      <c r="AJ169">
        <v>9.3000000000000007</v>
      </c>
      <c r="AK169">
        <v>19.8</v>
      </c>
      <c r="AL169">
        <v>1</v>
      </c>
      <c r="AM169">
        <v>5</v>
      </c>
      <c r="AN169">
        <v>0</v>
      </c>
      <c r="AO169">
        <v>1</v>
      </c>
      <c r="AP169">
        <v>1</v>
      </c>
      <c r="AQ169">
        <v>0</v>
      </c>
      <c r="AR169">
        <v>0</v>
      </c>
      <c r="AS169" t="s">
        <v>6</v>
      </c>
      <c r="AT169">
        <v>4.12</v>
      </c>
      <c r="AU169" t="s">
        <v>6</v>
      </c>
      <c r="AV169">
        <v>0</v>
      </c>
      <c r="AW169">
        <v>2</v>
      </c>
      <c r="AX169">
        <v>86295688</v>
      </c>
      <c r="AY169">
        <v>1</v>
      </c>
      <c r="AZ169">
        <v>0</v>
      </c>
      <c r="BA169">
        <v>161</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CV169">
        <v>0</v>
      </c>
      <c r="CW169">
        <f>ROUND(Y169*Source!I118*DO169,9)</f>
        <v>0</v>
      </c>
      <c r="CX169">
        <f>ROUND(Y169*Source!I118,9)</f>
        <v>1.4832000000000001</v>
      </c>
      <c r="CY169">
        <f>AB169</f>
        <v>757.3</v>
      </c>
      <c r="CZ169">
        <f>AF169</f>
        <v>81.430000000000007</v>
      </c>
      <c r="DA169">
        <f>AJ169</f>
        <v>9.3000000000000007</v>
      </c>
      <c r="DB169">
        <f t="shared" si="45"/>
        <v>335.49</v>
      </c>
      <c r="DC169">
        <f t="shared" si="46"/>
        <v>41.78</v>
      </c>
      <c r="DD169" t="s">
        <v>6</v>
      </c>
      <c r="DE169" t="s">
        <v>6</v>
      </c>
      <c r="DF169">
        <f t="shared" si="49"/>
        <v>0</v>
      </c>
      <c r="DG169">
        <f>ROUND(ROUND(AF169*AJ169,0)*CX169,0)</f>
        <v>1123</v>
      </c>
      <c r="DH169">
        <f>Source!I118*SmtRes!Y169</f>
        <v>1.4832000000000001</v>
      </c>
      <c r="DI169">
        <f>AB169</f>
        <v>757.3</v>
      </c>
      <c r="DJ169">
        <f>EtalonRes!Z161</f>
        <v>81.430000000000007</v>
      </c>
      <c r="DK169">
        <f>Source!BB118</f>
        <v>9.3000000000000007</v>
      </c>
      <c r="DL169" t="s">
        <v>6</v>
      </c>
      <c r="DM169">
        <v>0</v>
      </c>
      <c r="DN169" t="s">
        <v>6</v>
      </c>
      <c r="DO169">
        <v>0</v>
      </c>
      <c r="GQ169">
        <v>-1</v>
      </c>
      <c r="GR169">
        <v>-1</v>
      </c>
    </row>
    <row r="170" spans="1:200" x14ac:dyDescent="0.2">
      <c r="A170">
        <f>ROW(Source!A118)</f>
        <v>118</v>
      </c>
      <c r="B170">
        <v>86295184</v>
      </c>
      <c r="C170">
        <v>86295677</v>
      </c>
      <c r="D170">
        <v>27441091</v>
      </c>
      <c r="E170">
        <v>1</v>
      </c>
      <c r="F170">
        <v>1</v>
      </c>
      <c r="G170">
        <v>1</v>
      </c>
      <c r="H170">
        <v>2</v>
      </c>
      <c r="I170" t="s">
        <v>974</v>
      </c>
      <c r="J170" t="s">
        <v>975</v>
      </c>
      <c r="K170" t="s">
        <v>976</v>
      </c>
      <c r="L170">
        <v>1368</v>
      </c>
      <c r="N170">
        <v>1011</v>
      </c>
      <c r="O170" t="s">
        <v>927</v>
      </c>
      <c r="P170" t="s">
        <v>927</v>
      </c>
      <c r="Q170">
        <v>1</v>
      </c>
      <c r="W170">
        <v>0</v>
      </c>
      <c r="X170">
        <v>844387086</v>
      </c>
      <c r="Y170">
        <f t="shared" si="44"/>
        <v>4.12</v>
      </c>
      <c r="AA170">
        <v>0</v>
      </c>
      <c r="AB170">
        <v>22.04</v>
      </c>
      <c r="AC170">
        <v>0</v>
      </c>
      <c r="AD170">
        <v>0</v>
      </c>
      <c r="AE170">
        <v>0</v>
      </c>
      <c r="AF170">
        <v>2.37</v>
      </c>
      <c r="AG170">
        <v>0</v>
      </c>
      <c r="AH170">
        <v>0</v>
      </c>
      <c r="AI170">
        <v>1</v>
      </c>
      <c r="AJ170">
        <v>9.3000000000000007</v>
      </c>
      <c r="AK170">
        <v>19.8</v>
      </c>
      <c r="AL170">
        <v>1</v>
      </c>
      <c r="AM170">
        <v>5</v>
      </c>
      <c r="AN170">
        <v>0</v>
      </c>
      <c r="AO170">
        <v>1</v>
      </c>
      <c r="AP170">
        <v>1</v>
      </c>
      <c r="AQ170">
        <v>0</v>
      </c>
      <c r="AR170">
        <v>0</v>
      </c>
      <c r="AS170" t="s">
        <v>6</v>
      </c>
      <c r="AT170">
        <v>4.12</v>
      </c>
      <c r="AU170" t="s">
        <v>6</v>
      </c>
      <c r="AV170">
        <v>0</v>
      </c>
      <c r="AW170">
        <v>2</v>
      </c>
      <c r="AX170">
        <v>86295689</v>
      </c>
      <c r="AY170">
        <v>1</v>
      </c>
      <c r="AZ170">
        <v>0</v>
      </c>
      <c r="BA170">
        <v>162</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CV170">
        <v>0</v>
      </c>
      <c r="CW170">
        <f>ROUND(Y170*Source!I118*DO170,9)</f>
        <v>0</v>
      </c>
      <c r="CX170">
        <f>ROUND(Y170*Source!I118,9)</f>
        <v>1.4832000000000001</v>
      </c>
      <c r="CY170">
        <f>AB170</f>
        <v>22.04</v>
      </c>
      <c r="CZ170">
        <f>AF170</f>
        <v>2.37</v>
      </c>
      <c r="DA170">
        <f>AJ170</f>
        <v>9.3000000000000007</v>
      </c>
      <c r="DB170">
        <f t="shared" si="45"/>
        <v>9.76</v>
      </c>
      <c r="DC170">
        <f t="shared" si="46"/>
        <v>0</v>
      </c>
      <c r="DD170" t="s">
        <v>6</v>
      </c>
      <c r="DE170" t="s">
        <v>6</v>
      </c>
      <c r="DF170">
        <f t="shared" si="49"/>
        <v>0</v>
      </c>
      <c r="DG170">
        <f>ROUND(ROUND(AF170*AJ170,0)*CX170,0)</f>
        <v>33</v>
      </c>
      <c r="DH170">
        <f>Source!I118*SmtRes!Y170</f>
        <v>1.4832000000000001</v>
      </c>
      <c r="DI170">
        <f>AB170</f>
        <v>22.04</v>
      </c>
      <c r="DJ170">
        <f>EtalonRes!Z162</f>
        <v>2.37</v>
      </c>
      <c r="DK170">
        <f>Source!BB118</f>
        <v>9.3000000000000007</v>
      </c>
      <c r="DL170" t="s">
        <v>6</v>
      </c>
      <c r="DM170">
        <v>0</v>
      </c>
      <c r="DN170" t="s">
        <v>6</v>
      </c>
      <c r="DO170">
        <v>0</v>
      </c>
      <c r="GQ170">
        <v>-1</v>
      </c>
      <c r="GR170">
        <v>-1</v>
      </c>
    </row>
    <row r="171" spans="1:200" x14ac:dyDescent="0.2">
      <c r="A171">
        <f>ROW(Source!A118)</f>
        <v>118</v>
      </c>
      <c r="B171">
        <v>86295184</v>
      </c>
      <c r="C171">
        <v>86295677</v>
      </c>
      <c r="D171">
        <v>27441327</v>
      </c>
      <c r="E171">
        <v>1</v>
      </c>
      <c r="F171">
        <v>1</v>
      </c>
      <c r="G171">
        <v>1</v>
      </c>
      <c r="H171">
        <v>2</v>
      </c>
      <c r="I171" t="s">
        <v>936</v>
      </c>
      <c r="J171" t="s">
        <v>937</v>
      </c>
      <c r="K171" t="s">
        <v>938</v>
      </c>
      <c r="L171">
        <v>1368</v>
      </c>
      <c r="N171">
        <v>1011</v>
      </c>
      <c r="O171" t="s">
        <v>927</v>
      </c>
      <c r="P171" t="s">
        <v>927</v>
      </c>
      <c r="Q171">
        <v>1</v>
      </c>
      <c r="W171">
        <v>0</v>
      </c>
      <c r="X171">
        <v>-1583389094</v>
      </c>
      <c r="Y171">
        <f t="shared" si="44"/>
        <v>0.1</v>
      </c>
      <c r="AA171">
        <v>0</v>
      </c>
      <c r="AB171">
        <v>868.34</v>
      </c>
      <c r="AC171">
        <v>231.46</v>
      </c>
      <c r="AD171">
        <v>0</v>
      </c>
      <c r="AE171">
        <v>0</v>
      </c>
      <c r="AF171">
        <v>93.37</v>
      </c>
      <c r="AG171">
        <v>11.69</v>
      </c>
      <c r="AH171">
        <v>0</v>
      </c>
      <c r="AI171">
        <v>1</v>
      </c>
      <c r="AJ171">
        <v>9.3000000000000007</v>
      </c>
      <c r="AK171">
        <v>19.8</v>
      </c>
      <c r="AL171">
        <v>1</v>
      </c>
      <c r="AM171">
        <v>5</v>
      </c>
      <c r="AN171">
        <v>0</v>
      </c>
      <c r="AO171">
        <v>1</v>
      </c>
      <c r="AP171">
        <v>1</v>
      </c>
      <c r="AQ171">
        <v>0</v>
      </c>
      <c r="AR171">
        <v>0</v>
      </c>
      <c r="AS171" t="s">
        <v>6</v>
      </c>
      <c r="AT171">
        <v>0.1</v>
      </c>
      <c r="AU171" t="s">
        <v>6</v>
      </c>
      <c r="AV171">
        <v>0</v>
      </c>
      <c r="AW171">
        <v>2</v>
      </c>
      <c r="AX171">
        <v>86295690</v>
      </c>
      <c r="AY171">
        <v>1</v>
      </c>
      <c r="AZ171">
        <v>0</v>
      </c>
      <c r="BA171">
        <v>163</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CV171">
        <v>0</v>
      </c>
      <c r="CW171">
        <f>ROUND(Y171*Source!I118*DO171,9)</f>
        <v>0</v>
      </c>
      <c r="CX171">
        <f>ROUND(Y171*Source!I118,9)</f>
        <v>3.5999999999999997E-2</v>
      </c>
      <c r="CY171">
        <f>AB171</f>
        <v>868.34</v>
      </c>
      <c r="CZ171">
        <f>AF171</f>
        <v>93.37</v>
      </c>
      <c r="DA171">
        <f>AJ171</f>
        <v>9.3000000000000007</v>
      </c>
      <c r="DB171">
        <f t="shared" si="45"/>
        <v>9.34</v>
      </c>
      <c r="DC171">
        <f t="shared" si="46"/>
        <v>1.17</v>
      </c>
      <c r="DD171" t="s">
        <v>6</v>
      </c>
      <c r="DE171" t="s">
        <v>6</v>
      </c>
      <c r="DF171">
        <f t="shared" si="49"/>
        <v>0</v>
      </c>
      <c r="DG171">
        <f>ROUND(ROUND(AF171*AJ171,0)*CX171,0)</f>
        <v>31</v>
      </c>
      <c r="DH171">
        <f>Source!I118*SmtRes!Y171</f>
        <v>3.5999999999999997E-2</v>
      </c>
      <c r="DI171">
        <f>AB171</f>
        <v>868.34</v>
      </c>
      <c r="DJ171">
        <f>EtalonRes!Z163</f>
        <v>93.37</v>
      </c>
      <c r="DK171">
        <f>Source!BB118</f>
        <v>9.3000000000000007</v>
      </c>
      <c r="DL171" t="s">
        <v>6</v>
      </c>
      <c r="DM171">
        <v>0</v>
      </c>
      <c r="DN171" t="s">
        <v>6</v>
      </c>
      <c r="DO171">
        <v>0</v>
      </c>
      <c r="GQ171">
        <v>-1</v>
      </c>
      <c r="GR171">
        <v>-1</v>
      </c>
    </row>
    <row r="172" spans="1:200" x14ac:dyDescent="0.2">
      <c r="A172">
        <f>ROW(Source!A118)</f>
        <v>118</v>
      </c>
      <c r="B172">
        <v>86295184</v>
      </c>
      <c r="C172">
        <v>86295677</v>
      </c>
      <c r="D172">
        <v>27375272</v>
      </c>
      <c r="E172">
        <v>1</v>
      </c>
      <c r="F172">
        <v>1</v>
      </c>
      <c r="G172">
        <v>1</v>
      </c>
      <c r="H172">
        <v>3</v>
      </c>
      <c r="I172" t="s">
        <v>233</v>
      </c>
      <c r="J172" t="s">
        <v>235</v>
      </c>
      <c r="K172" t="s">
        <v>234</v>
      </c>
      <c r="L172">
        <v>1348</v>
      </c>
      <c r="N172">
        <v>1009</v>
      </c>
      <c r="O172" t="s">
        <v>63</v>
      </c>
      <c r="P172" t="s">
        <v>63</v>
      </c>
      <c r="Q172">
        <v>1000</v>
      </c>
      <c r="W172">
        <v>0</v>
      </c>
      <c r="X172">
        <v>-1209958094</v>
      </c>
      <c r="Y172">
        <f t="shared" si="44"/>
        <v>2.2000000000000001E-3</v>
      </c>
      <c r="AA172">
        <v>15000</v>
      </c>
      <c r="AB172">
        <v>0</v>
      </c>
      <c r="AC172">
        <v>0</v>
      </c>
      <c r="AD172">
        <v>0</v>
      </c>
      <c r="AE172">
        <v>2104.77</v>
      </c>
      <c r="AF172">
        <v>0</v>
      </c>
      <c r="AG172">
        <v>0</v>
      </c>
      <c r="AH172">
        <v>0</v>
      </c>
      <c r="AI172">
        <v>7.56</v>
      </c>
      <c r="AJ172">
        <v>1</v>
      </c>
      <c r="AK172">
        <v>1</v>
      </c>
      <c r="AL172">
        <v>1</v>
      </c>
      <c r="AM172">
        <v>0</v>
      </c>
      <c r="AN172">
        <v>0</v>
      </c>
      <c r="AO172">
        <v>0</v>
      </c>
      <c r="AP172">
        <v>0</v>
      </c>
      <c r="AQ172">
        <v>0</v>
      </c>
      <c r="AR172">
        <v>0</v>
      </c>
      <c r="AS172" t="s">
        <v>6</v>
      </c>
      <c r="AT172">
        <v>2.2000000000000001E-3</v>
      </c>
      <c r="AU172" t="s">
        <v>6</v>
      </c>
      <c r="AV172">
        <v>0</v>
      </c>
      <c r="AW172">
        <v>1</v>
      </c>
      <c r="AX172">
        <v>-1</v>
      </c>
      <c r="AY172">
        <v>0</v>
      </c>
      <c r="AZ172">
        <v>0</v>
      </c>
      <c r="BA172" t="s">
        <v>6</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CV172">
        <v>0</v>
      </c>
      <c r="CW172">
        <v>0</v>
      </c>
      <c r="CX172">
        <f>ROUND(Y172*Source!I118,9)</f>
        <v>7.9199999999999995E-4</v>
      </c>
      <c r="CY172">
        <f>AA172</f>
        <v>15000</v>
      </c>
      <c r="CZ172">
        <f>AE172</f>
        <v>2104.77</v>
      </c>
      <c r="DA172">
        <f>AI172</f>
        <v>7.56</v>
      </c>
      <c r="DB172">
        <f t="shared" si="45"/>
        <v>4.63</v>
      </c>
      <c r="DC172">
        <f t="shared" si="46"/>
        <v>0</v>
      </c>
      <c r="DD172" t="s">
        <v>6</v>
      </c>
      <c r="DE172" t="s">
        <v>6</v>
      </c>
      <c r="DF172">
        <f>ROUND(ROUND(AE172*AI172,0)*CX172,0)</f>
        <v>13</v>
      </c>
      <c r="DG172">
        <f t="shared" ref="DG172:DG189" si="50">ROUND(ROUND(AF172,0)*CX172,0)</f>
        <v>0</v>
      </c>
      <c r="DH172">
        <f>Source!I118*SmtRes!Y172</f>
        <v>7.9200000000000006E-4</v>
      </c>
      <c r="DI172">
        <f>AA172</f>
        <v>15000</v>
      </c>
      <c r="DJ172">
        <f>DF172</f>
        <v>13</v>
      </c>
      <c r="DK172">
        <f>Source!BC118</f>
        <v>7.56</v>
      </c>
      <c r="DL172" t="s">
        <v>6</v>
      </c>
      <c r="DM172">
        <v>0</v>
      </c>
      <c r="DN172" t="s">
        <v>6</v>
      </c>
      <c r="DO172">
        <v>0</v>
      </c>
      <c r="GP172">
        <v>1</v>
      </c>
      <c r="GQ172">
        <v>-1</v>
      </c>
      <c r="GR172">
        <v>-1</v>
      </c>
    </row>
    <row r="173" spans="1:200" x14ac:dyDescent="0.2">
      <c r="A173">
        <f>ROW(Source!A121)</f>
        <v>121</v>
      </c>
      <c r="B173">
        <v>86295183</v>
      </c>
      <c r="C173">
        <v>86295693</v>
      </c>
      <c r="D173">
        <v>27493087</v>
      </c>
      <c r="E173">
        <v>1</v>
      </c>
      <c r="F173">
        <v>1</v>
      </c>
      <c r="G173">
        <v>1</v>
      </c>
      <c r="H173">
        <v>1</v>
      </c>
      <c r="I173" t="s">
        <v>928</v>
      </c>
      <c r="J173" t="s">
        <v>6</v>
      </c>
      <c r="K173" t="s">
        <v>929</v>
      </c>
      <c r="L173">
        <v>1369</v>
      </c>
      <c r="N173">
        <v>1013</v>
      </c>
      <c r="O173" t="s">
        <v>921</v>
      </c>
      <c r="P173" t="s">
        <v>921</v>
      </c>
      <c r="Q173">
        <v>1</v>
      </c>
      <c r="W173">
        <v>0</v>
      </c>
      <c r="X173">
        <v>800791658</v>
      </c>
      <c r="Y173">
        <f>(AT173*1.05)</f>
        <v>33.988500000000002</v>
      </c>
      <c r="AA173">
        <v>0</v>
      </c>
      <c r="AB173">
        <v>0</v>
      </c>
      <c r="AC173">
        <v>0</v>
      </c>
      <c r="AD173">
        <v>9.48</v>
      </c>
      <c r="AE173">
        <v>0</v>
      </c>
      <c r="AF173">
        <v>0</v>
      </c>
      <c r="AG173">
        <v>0</v>
      </c>
      <c r="AH173">
        <v>9.48</v>
      </c>
      <c r="AI173">
        <v>1</v>
      </c>
      <c r="AJ173">
        <v>1</v>
      </c>
      <c r="AK173">
        <v>1</v>
      </c>
      <c r="AL173">
        <v>1</v>
      </c>
      <c r="AM173">
        <v>0</v>
      </c>
      <c r="AN173">
        <v>0</v>
      </c>
      <c r="AO173">
        <v>1</v>
      </c>
      <c r="AP173">
        <v>1</v>
      </c>
      <c r="AQ173">
        <v>0</v>
      </c>
      <c r="AR173">
        <v>0</v>
      </c>
      <c r="AS173" t="s">
        <v>6</v>
      </c>
      <c r="AT173">
        <v>32.369999999999997</v>
      </c>
      <c r="AU173" t="s">
        <v>244</v>
      </c>
      <c r="AV173">
        <v>1</v>
      </c>
      <c r="AW173">
        <v>2</v>
      </c>
      <c r="AX173">
        <v>86295709</v>
      </c>
      <c r="AY173">
        <v>1</v>
      </c>
      <c r="AZ173">
        <v>0</v>
      </c>
      <c r="BA173">
        <v>165</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CU173">
        <f>ROUND(AT173*Source!I121*AH173*AL173,0)</f>
        <v>76</v>
      </c>
      <c r="CV173">
        <f>ROUND(Y173*Source!I121,9)</f>
        <v>8.3951595000000001</v>
      </c>
      <c r="CW173">
        <v>0</v>
      </c>
      <c r="CX173">
        <f>ROUND(Y173*Source!I121,9)</f>
        <v>8.3951595000000001</v>
      </c>
      <c r="CY173">
        <f>AD173</f>
        <v>9.48</v>
      </c>
      <c r="CZ173">
        <f>AH173</f>
        <v>9.48</v>
      </c>
      <c r="DA173">
        <f>AL173</f>
        <v>1</v>
      </c>
      <c r="DB173">
        <f>ROUND((ROUND(AT173*CZ173,2)*1.05),2)</f>
        <v>322.20999999999998</v>
      </c>
      <c r="DC173">
        <f>ROUND((ROUND(AT173*AG173,2)*1.05),2)</f>
        <v>0</v>
      </c>
      <c r="DD173" t="s">
        <v>6</v>
      </c>
      <c r="DE173" t="s">
        <v>6</v>
      </c>
      <c r="DF173">
        <f t="shared" ref="DF173:DF198" si="51">ROUND(ROUND(AE173,0)*CX173,0)</f>
        <v>0</v>
      </c>
      <c r="DG173">
        <f t="shared" si="50"/>
        <v>0</v>
      </c>
      <c r="DH173">
        <f>Source!I121*SmtRes!Y173</f>
        <v>8.3951595000000001</v>
      </c>
      <c r="DI173">
        <f>AD173</f>
        <v>9.48</v>
      </c>
      <c r="DJ173">
        <f>EtalonRes!AB165</f>
        <v>9.48</v>
      </c>
      <c r="DK173">
        <f>Source!BA121</f>
        <v>1</v>
      </c>
      <c r="DL173" t="s">
        <v>6</v>
      </c>
      <c r="DM173">
        <v>0</v>
      </c>
      <c r="DN173" t="s">
        <v>6</v>
      </c>
      <c r="DO173">
        <v>0</v>
      </c>
      <c r="GQ173">
        <v>-1</v>
      </c>
      <c r="GR173">
        <v>-1</v>
      </c>
    </row>
    <row r="174" spans="1:200" x14ac:dyDescent="0.2">
      <c r="A174">
        <f>ROW(Source!A121)</f>
        <v>121</v>
      </c>
      <c r="B174">
        <v>86295183</v>
      </c>
      <c r="C174">
        <v>86295693</v>
      </c>
      <c r="D174">
        <v>121548</v>
      </c>
      <c r="E174">
        <v>1</v>
      </c>
      <c r="F174">
        <v>1</v>
      </c>
      <c r="G174">
        <v>1</v>
      </c>
      <c r="H174">
        <v>1</v>
      </c>
      <c r="I174" t="s">
        <v>39</v>
      </c>
      <c r="J174" t="s">
        <v>6</v>
      </c>
      <c r="K174" t="s">
        <v>922</v>
      </c>
      <c r="L174">
        <v>608254</v>
      </c>
      <c r="N174">
        <v>1013</v>
      </c>
      <c r="O174" t="s">
        <v>923</v>
      </c>
      <c r="P174" t="s">
        <v>923</v>
      </c>
      <c r="Q174">
        <v>1</v>
      </c>
      <c r="W174">
        <v>0</v>
      </c>
      <c r="X174">
        <v>-185737400</v>
      </c>
      <c r="Y174">
        <f t="shared" ref="Y174:Y183" si="52">(AT174*1.6)</f>
        <v>9.0239999999999991</v>
      </c>
      <c r="AA174">
        <v>0</v>
      </c>
      <c r="AB174">
        <v>0</v>
      </c>
      <c r="AC174">
        <v>0</v>
      </c>
      <c r="AD174">
        <v>0</v>
      </c>
      <c r="AE174">
        <v>0</v>
      </c>
      <c r="AF174">
        <v>0</v>
      </c>
      <c r="AG174">
        <v>0</v>
      </c>
      <c r="AH174">
        <v>0</v>
      </c>
      <c r="AI174">
        <v>1</v>
      </c>
      <c r="AJ174">
        <v>1</v>
      </c>
      <c r="AK174">
        <v>1</v>
      </c>
      <c r="AL174">
        <v>1</v>
      </c>
      <c r="AM174">
        <v>0</v>
      </c>
      <c r="AN174">
        <v>0</v>
      </c>
      <c r="AO174">
        <v>1</v>
      </c>
      <c r="AP174">
        <v>1</v>
      </c>
      <c r="AQ174">
        <v>0</v>
      </c>
      <c r="AR174">
        <v>0</v>
      </c>
      <c r="AS174" t="s">
        <v>6</v>
      </c>
      <c r="AT174">
        <v>5.64</v>
      </c>
      <c r="AU174" t="s">
        <v>243</v>
      </c>
      <c r="AV174">
        <v>2</v>
      </c>
      <c r="AW174">
        <v>2</v>
      </c>
      <c r="AX174">
        <v>86295710</v>
      </c>
      <c r="AY174">
        <v>1</v>
      </c>
      <c r="AZ174">
        <v>0</v>
      </c>
      <c r="BA174">
        <v>166</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CV174">
        <v>0</v>
      </c>
      <c r="CW174">
        <v>0</v>
      </c>
      <c r="CX174">
        <f>ROUND(Y174*Source!I121,9)</f>
        <v>2.2289279999999998</v>
      </c>
      <c r="CY174">
        <f>AD174</f>
        <v>0</v>
      </c>
      <c r="CZ174">
        <f>AH174</f>
        <v>0</v>
      </c>
      <c r="DA174">
        <f>AL174</f>
        <v>1</v>
      </c>
      <c r="DB174">
        <f t="shared" ref="DB174:DB183" si="53">ROUND((ROUND(AT174*CZ174,2)*1.6),2)</f>
        <v>0</v>
      </c>
      <c r="DC174">
        <f t="shared" ref="DC174:DC183" si="54">ROUND((ROUND(AT174*AG174,2)*1.6),2)</f>
        <v>0</v>
      </c>
      <c r="DD174" t="s">
        <v>6</v>
      </c>
      <c r="DE174" t="s">
        <v>6</v>
      </c>
      <c r="DF174">
        <f t="shared" si="51"/>
        <v>0</v>
      </c>
      <c r="DG174">
        <f t="shared" si="50"/>
        <v>0</v>
      </c>
      <c r="DH174">
        <f>Source!I121*SmtRes!Y174</f>
        <v>2.2289279999999998</v>
      </c>
      <c r="DI174">
        <f>AD174</f>
        <v>0</v>
      </c>
      <c r="DJ174">
        <f>EtalonRes!AB166</f>
        <v>0</v>
      </c>
      <c r="DK174">
        <f>Source!BA121</f>
        <v>1</v>
      </c>
      <c r="DL174" t="s">
        <v>6</v>
      </c>
      <c r="DM174">
        <v>0</v>
      </c>
      <c r="DN174" t="s">
        <v>6</v>
      </c>
      <c r="DO174">
        <v>0</v>
      </c>
      <c r="GQ174">
        <v>-1</v>
      </c>
      <c r="GR174">
        <v>-1</v>
      </c>
    </row>
    <row r="175" spans="1:200" x14ac:dyDescent="0.2">
      <c r="A175">
        <f>ROW(Source!A121)</f>
        <v>121</v>
      </c>
      <c r="B175">
        <v>86295183</v>
      </c>
      <c r="C175">
        <v>86295693</v>
      </c>
      <c r="D175">
        <v>27439431</v>
      </c>
      <c r="E175">
        <v>1</v>
      </c>
      <c r="F175">
        <v>1</v>
      </c>
      <c r="G175">
        <v>1</v>
      </c>
      <c r="H175">
        <v>2</v>
      </c>
      <c r="I175" t="s">
        <v>977</v>
      </c>
      <c r="J175" t="s">
        <v>978</v>
      </c>
      <c r="K175" t="s">
        <v>979</v>
      </c>
      <c r="L175">
        <v>1368</v>
      </c>
      <c r="N175">
        <v>1011</v>
      </c>
      <c r="O175" t="s">
        <v>927</v>
      </c>
      <c r="P175" t="s">
        <v>927</v>
      </c>
      <c r="Q175">
        <v>1</v>
      </c>
      <c r="W175">
        <v>0</v>
      </c>
      <c r="X175">
        <v>-1377734484</v>
      </c>
      <c r="Y175">
        <f t="shared" si="52"/>
        <v>0.11200000000000002</v>
      </c>
      <c r="AA175">
        <v>0</v>
      </c>
      <c r="AB175">
        <v>120.8</v>
      </c>
      <c r="AC175">
        <v>15.54</v>
      </c>
      <c r="AD175">
        <v>0</v>
      </c>
      <c r="AE175">
        <v>0</v>
      </c>
      <c r="AF175">
        <v>120.8</v>
      </c>
      <c r="AG175">
        <v>15.54</v>
      </c>
      <c r="AH175">
        <v>0</v>
      </c>
      <c r="AI175">
        <v>1</v>
      </c>
      <c r="AJ175">
        <v>1</v>
      </c>
      <c r="AK175">
        <v>1</v>
      </c>
      <c r="AL175">
        <v>1</v>
      </c>
      <c r="AM175">
        <v>0</v>
      </c>
      <c r="AN175">
        <v>0</v>
      </c>
      <c r="AO175">
        <v>1</v>
      </c>
      <c r="AP175">
        <v>1</v>
      </c>
      <c r="AQ175">
        <v>0</v>
      </c>
      <c r="AR175">
        <v>0</v>
      </c>
      <c r="AS175" t="s">
        <v>6</v>
      </c>
      <c r="AT175">
        <v>7.0000000000000007E-2</v>
      </c>
      <c r="AU175" t="s">
        <v>243</v>
      </c>
      <c r="AV175">
        <v>0</v>
      </c>
      <c r="AW175">
        <v>2</v>
      </c>
      <c r="AX175">
        <v>86295711</v>
      </c>
      <c r="AY175">
        <v>1</v>
      </c>
      <c r="AZ175">
        <v>0</v>
      </c>
      <c r="BA175">
        <v>167</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CV175">
        <v>0</v>
      </c>
      <c r="CW175">
        <f>ROUND(Y175*Source!I121*DO175,9)</f>
        <v>0</v>
      </c>
      <c r="CX175">
        <f>ROUND(Y175*Source!I121,9)</f>
        <v>2.7664000000000001E-2</v>
      </c>
      <c r="CY175">
        <f t="shared" ref="CY175:CY183" si="55">AB175</f>
        <v>120.8</v>
      </c>
      <c r="CZ175">
        <f t="shared" ref="CZ175:CZ183" si="56">AF175</f>
        <v>120.8</v>
      </c>
      <c r="DA175">
        <f t="shared" ref="DA175:DA183" si="57">AJ175</f>
        <v>1</v>
      </c>
      <c r="DB175">
        <f t="shared" si="53"/>
        <v>13.54</v>
      </c>
      <c r="DC175">
        <f t="shared" si="54"/>
        <v>1.74</v>
      </c>
      <c r="DD175" t="s">
        <v>6</v>
      </c>
      <c r="DE175" t="s">
        <v>6</v>
      </c>
      <c r="DF175">
        <f t="shared" si="51"/>
        <v>0</v>
      </c>
      <c r="DG175">
        <f t="shared" si="50"/>
        <v>3</v>
      </c>
      <c r="DH175">
        <f>Source!I121*SmtRes!Y175</f>
        <v>2.7664000000000005E-2</v>
      </c>
      <c r="DI175">
        <f t="shared" ref="DI175:DI183" si="58">AB175</f>
        <v>120.8</v>
      </c>
      <c r="DJ175">
        <f>EtalonRes!Z167</f>
        <v>120.8</v>
      </c>
      <c r="DK175">
        <f>Source!BB121</f>
        <v>1</v>
      </c>
      <c r="DL175" t="s">
        <v>6</v>
      </c>
      <c r="DM175">
        <v>0</v>
      </c>
      <c r="DN175" t="s">
        <v>6</v>
      </c>
      <c r="DO175">
        <v>0</v>
      </c>
      <c r="GQ175">
        <v>-1</v>
      </c>
      <c r="GR175">
        <v>-1</v>
      </c>
    </row>
    <row r="176" spans="1:200" x14ac:dyDescent="0.2">
      <c r="A176">
        <f>ROW(Source!A121)</f>
        <v>121</v>
      </c>
      <c r="B176">
        <v>86295183</v>
      </c>
      <c r="C176">
        <v>86295693</v>
      </c>
      <c r="D176">
        <v>27439499</v>
      </c>
      <c r="E176">
        <v>1</v>
      </c>
      <c r="F176">
        <v>1</v>
      </c>
      <c r="G176">
        <v>1</v>
      </c>
      <c r="H176">
        <v>2</v>
      </c>
      <c r="I176" t="s">
        <v>930</v>
      </c>
      <c r="J176" t="s">
        <v>931</v>
      </c>
      <c r="K176" t="s">
        <v>932</v>
      </c>
      <c r="L176">
        <v>1368</v>
      </c>
      <c r="N176">
        <v>1011</v>
      </c>
      <c r="O176" t="s">
        <v>927</v>
      </c>
      <c r="P176" t="s">
        <v>927</v>
      </c>
      <c r="Q176">
        <v>1</v>
      </c>
      <c r="W176">
        <v>0</v>
      </c>
      <c r="X176">
        <v>1890856440</v>
      </c>
      <c r="Y176">
        <f t="shared" si="52"/>
        <v>0.192</v>
      </c>
      <c r="AA176">
        <v>0</v>
      </c>
      <c r="AB176">
        <v>112.67</v>
      </c>
      <c r="AC176">
        <v>13.61</v>
      </c>
      <c r="AD176">
        <v>0</v>
      </c>
      <c r="AE176">
        <v>0</v>
      </c>
      <c r="AF176">
        <v>112.67</v>
      </c>
      <c r="AG176">
        <v>13.61</v>
      </c>
      <c r="AH176">
        <v>0</v>
      </c>
      <c r="AI176">
        <v>1</v>
      </c>
      <c r="AJ176">
        <v>1</v>
      </c>
      <c r="AK176">
        <v>1</v>
      </c>
      <c r="AL176">
        <v>1</v>
      </c>
      <c r="AM176">
        <v>0</v>
      </c>
      <c r="AN176">
        <v>0</v>
      </c>
      <c r="AO176">
        <v>1</v>
      </c>
      <c r="AP176">
        <v>1</v>
      </c>
      <c r="AQ176">
        <v>0</v>
      </c>
      <c r="AR176">
        <v>0</v>
      </c>
      <c r="AS176" t="s">
        <v>6</v>
      </c>
      <c r="AT176">
        <v>0.12</v>
      </c>
      <c r="AU176" t="s">
        <v>243</v>
      </c>
      <c r="AV176">
        <v>0</v>
      </c>
      <c r="AW176">
        <v>2</v>
      </c>
      <c r="AX176">
        <v>86295712</v>
      </c>
      <c r="AY176">
        <v>1</v>
      </c>
      <c r="AZ176">
        <v>0</v>
      </c>
      <c r="BA176">
        <v>168</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CV176">
        <v>0</v>
      </c>
      <c r="CW176">
        <f>ROUND(Y176*Source!I121*DO176,9)</f>
        <v>0</v>
      </c>
      <c r="CX176">
        <f>ROUND(Y176*Source!I121,9)</f>
        <v>4.7424000000000001E-2</v>
      </c>
      <c r="CY176">
        <f t="shared" si="55"/>
        <v>112.67</v>
      </c>
      <c r="CZ176">
        <f t="shared" si="56"/>
        <v>112.67</v>
      </c>
      <c r="DA176">
        <f t="shared" si="57"/>
        <v>1</v>
      </c>
      <c r="DB176">
        <f t="shared" si="53"/>
        <v>21.63</v>
      </c>
      <c r="DC176">
        <f t="shared" si="54"/>
        <v>2.61</v>
      </c>
      <c r="DD176" t="s">
        <v>6</v>
      </c>
      <c r="DE176" t="s">
        <v>6</v>
      </c>
      <c r="DF176">
        <f t="shared" si="51"/>
        <v>0</v>
      </c>
      <c r="DG176">
        <f t="shared" si="50"/>
        <v>5</v>
      </c>
      <c r="DH176">
        <f>Source!I121*SmtRes!Y176</f>
        <v>4.7424000000000001E-2</v>
      </c>
      <c r="DI176">
        <f t="shared" si="58"/>
        <v>112.67</v>
      </c>
      <c r="DJ176">
        <f>EtalonRes!Z168</f>
        <v>112.67</v>
      </c>
      <c r="DK176">
        <f>Source!BB121</f>
        <v>1</v>
      </c>
      <c r="DL176" t="s">
        <v>6</v>
      </c>
      <c r="DM176">
        <v>0</v>
      </c>
      <c r="DN176" t="s">
        <v>6</v>
      </c>
      <c r="DO176">
        <v>0</v>
      </c>
      <c r="GQ176">
        <v>-1</v>
      </c>
      <c r="GR176">
        <v>-1</v>
      </c>
    </row>
    <row r="177" spans="1:200" x14ac:dyDescent="0.2">
      <c r="A177">
        <f>ROW(Source!A121)</f>
        <v>121</v>
      </c>
      <c r="B177">
        <v>86295183</v>
      </c>
      <c r="C177">
        <v>86295693</v>
      </c>
      <c r="D177">
        <v>27439519</v>
      </c>
      <c r="E177">
        <v>1</v>
      </c>
      <c r="F177">
        <v>1</v>
      </c>
      <c r="G177">
        <v>1</v>
      </c>
      <c r="H177">
        <v>2</v>
      </c>
      <c r="I177" t="s">
        <v>980</v>
      </c>
      <c r="J177" t="s">
        <v>981</v>
      </c>
      <c r="K177" t="s">
        <v>982</v>
      </c>
      <c r="L177">
        <v>1368</v>
      </c>
      <c r="N177">
        <v>1011</v>
      </c>
      <c r="O177" t="s">
        <v>927</v>
      </c>
      <c r="P177" t="s">
        <v>927</v>
      </c>
      <c r="Q177">
        <v>1</v>
      </c>
      <c r="W177">
        <v>0</v>
      </c>
      <c r="X177">
        <v>1125115515</v>
      </c>
      <c r="Y177">
        <f t="shared" si="52"/>
        <v>8.7200000000000006</v>
      </c>
      <c r="AA177">
        <v>0</v>
      </c>
      <c r="AB177">
        <v>84.48</v>
      </c>
      <c r="AC177">
        <v>13.61</v>
      </c>
      <c r="AD177">
        <v>0</v>
      </c>
      <c r="AE177">
        <v>0</v>
      </c>
      <c r="AF177">
        <v>84.48</v>
      </c>
      <c r="AG177">
        <v>13.61</v>
      </c>
      <c r="AH177">
        <v>0</v>
      </c>
      <c r="AI177">
        <v>1</v>
      </c>
      <c r="AJ177">
        <v>1</v>
      </c>
      <c r="AK177">
        <v>1</v>
      </c>
      <c r="AL177">
        <v>1</v>
      </c>
      <c r="AM177">
        <v>0</v>
      </c>
      <c r="AN177">
        <v>0</v>
      </c>
      <c r="AO177">
        <v>1</v>
      </c>
      <c r="AP177">
        <v>1</v>
      </c>
      <c r="AQ177">
        <v>0</v>
      </c>
      <c r="AR177">
        <v>0</v>
      </c>
      <c r="AS177" t="s">
        <v>6</v>
      </c>
      <c r="AT177">
        <v>5.45</v>
      </c>
      <c r="AU177" t="s">
        <v>243</v>
      </c>
      <c r="AV177">
        <v>0</v>
      </c>
      <c r="AW177">
        <v>2</v>
      </c>
      <c r="AX177">
        <v>86295713</v>
      </c>
      <c r="AY177">
        <v>1</v>
      </c>
      <c r="AZ177">
        <v>0</v>
      </c>
      <c r="BA177">
        <v>169</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CV177">
        <v>0</v>
      </c>
      <c r="CW177">
        <f>ROUND(Y177*Source!I121*DO177,9)</f>
        <v>0</v>
      </c>
      <c r="CX177">
        <f>ROUND(Y177*Source!I121,9)</f>
        <v>2.1538400000000002</v>
      </c>
      <c r="CY177">
        <f t="shared" si="55"/>
        <v>84.48</v>
      </c>
      <c r="CZ177">
        <f t="shared" si="56"/>
        <v>84.48</v>
      </c>
      <c r="DA177">
        <f t="shared" si="57"/>
        <v>1</v>
      </c>
      <c r="DB177">
        <f t="shared" si="53"/>
        <v>736.67</v>
      </c>
      <c r="DC177">
        <f t="shared" si="54"/>
        <v>118.67</v>
      </c>
      <c r="DD177" t="s">
        <v>6</v>
      </c>
      <c r="DE177" t="s">
        <v>6</v>
      </c>
      <c r="DF177">
        <f t="shared" si="51"/>
        <v>0</v>
      </c>
      <c r="DG177">
        <f t="shared" si="50"/>
        <v>181</v>
      </c>
      <c r="DH177">
        <f>Source!I121*SmtRes!Y177</f>
        <v>2.1538400000000002</v>
      </c>
      <c r="DI177">
        <f t="shared" si="58"/>
        <v>84.48</v>
      </c>
      <c r="DJ177">
        <f>EtalonRes!Z169</f>
        <v>84.48</v>
      </c>
      <c r="DK177">
        <f>Source!BB121</f>
        <v>1</v>
      </c>
      <c r="DL177" t="s">
        <v>6</v>
      </c>
      <c r="DM177">
        <v>0</v>
      </c>
      <c r="DN177" t="s">
        <v>6</v>
      </c>
      <c r="DO177">
        <v>0</v>
      </c>
      <c r="GQ177">
        <v>-1</v>
      </c>
      <c r="GR177">
        <v>-1</v>
      </c>
    </row>
    <row r="178" spans="1:200" x14ac:dyDescent="0.2">
      <c r="A178">
        <f>ROW(Source!A121)</f>
        <v>121</v>
      </c>
      <c r="B178">
        <v>86295183</v>
      </c>
      <c r="C178">
        <v>86295693</v>
      </c>
      <c r="D178">
        <v>27439584</v>
      </c>
      <c r="E178">
        <v>1</v>
      </c>
      <c r="F178">
        <v>1</v>
      </c>
      <c r="G178">
        <v>1</v>
      </c>
      <c r="H178">
        <v>2</v>
      </c>
      <c r="I178" t="s">
        <v>983</v>
      </c>
      <c r="J178" t="s">
        <v>984</v>
      </c>
      <c r="K178" t="s">
        <v>985</v>
      </c>
      <c r="L178">
        <v>1368</v>
      </c>
      <c r="N178">
        <v>1011</v>
      </c>
      <c r="O178" t="s">
        <v>927</v>
      </c>
      <c r="P178" t="s">
        <v>927</v>
      </c>
      <c r="Q178">
        <v>1</v>
      </c>
      <c r="W178">
        <v>0</v>
      </c>
      <c r="X178">
        <v>742137524</v>
      </c>
      <c r="Y178">
        <f t="shared" si="52"/>
        <v>1.536</v>
      </c>
      <c r="AA178">
        <v>0</v>
      </c>
      <c r="AB178">
        <v>1.56</v>
      </c>
      <c r="AC178">
        <v>0</v>
      </c>
      <c r="AD178">
        <v>0</v>
      </c>
      <c r="AE178">
        <v>0</v>
      </c>
      <c r="AF178">
        <v>1.56</v>
      </c>
      <c r="AG178">
        <v>0</v>
      </c>
      <c r="AH178">
        <v>0</v>
      </c>
      <c r="AI178">
        <v>1</v>
      </c>
      <c r="AJ178">
        <v>1</v>
      </c>
      <c r="AK178">
        <v>1</v>
      </c>
      <c r="AL178">
        <v>1</v>
      </c>
      <c r="AM178">
        <v>0</v>
      </c>
      <c r="AN178">
        <v>0</v>
      </c>
      <c r="AO178">
        <v>1</v>
      </c>
      <c r="AP178">
        <v>1</v>
      </c>
      <c r="AQ178">
        <v>0</v>
      </c>
      <c r="AR178">
        <v>0</v>
      </c>
      <c r="AS178" t="s">
        <v>6</v>
      </c>
      <c r="AT178">
        <v>0.96</v>
      </c>
      <c r="AU178" t="s">
        <v>243</v>
      </c>
      <c r="AV178">
        <v>0</v>
      </c>
      <c r="AW178">
        <v>2</v>
      </c>
      <c r="AX178">
        <v>86295714</v>
      </c>
      <c r="AY178">
        <v>1</v>
      </c>
      <c r="AZ178">
        <v>0</v>
      </c>
      <c r="BA178">
        <v>170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CV178">
        <v>0</v>
      </c>
      <c r="CW178">
        <f>ROUND(Y178*Source!I121*DO178,9)</f>
        <v>0</v>
      </c>
      <c r="CX178">
        <f>ROUND(Y178*Source!I121,9)</f>
        <v>0.37939200000000001</v>
      </c>
      <c r="CY178">
        <f t="shared" si="55"/>
        <v>1.56</v>
      </c>
      <c r="CZ178">
        <f t="shared" si="56"/>
        <v>1.56</v>
      </c>
      <c r="DA178">
        <f t="shared" si="57"/>
        <v>1</v>
      </c>
      <c r="DB178">
        <f t="shared" si="53"/>
        <v>2.4</v>
      </c>
      <c r="DC178">
        <f t="shared" si="54"/>
        <v>0</v>
      </c>
      <c r="DD178" t="s">
        <v>6</v>
      </c>
      <c r="DE178" t="s">
        <v>6</v>
      </c>
      <c r="DF178">
        <f t="shared" si="51"/>
        <v>0</v>
      </c>
      <c r="DG178">
        <f t="shared" si="50"/>
        <v>1</v>
      </c>
      <c r="DH178">
        <f>Source!I121*SmtRes!Y178</f>
        <v>0.37939200000000001</v>
      </c>
      <c r="DI178">
        <f t="shared" si="58"/>
        <v>1.56</v>
      </c>
      <c r="DJ178">
        <f>EtalonRes!Z170</f>
        <v>1.56</v>
      </c>
      <c r="DK178">
        <f>Source!BB121</f>
        <v>1</v>
      </c>
      <c r="DL178" t="s">
        <v>6</v>
      </c>
      <c r="DM178">
        <v>0</v>
      </c>
      <c r="DN178" t="s">
        <v>6</v>
      </c>
      <c r="DO178">
        <v>0</v>
      </c>
      <c r="GQ178">
        <v>-1</v>
      </c>
      <c r="GR178">
        <v>-1</v>
      </c>
    </row>
    <row r="179" spans="1:200" x14ac:dyDescent="0.2">
      <c r="A179">
        <f>ROW(Source!A121)</f>
        <v>121</v>
      </c>
      <c r="B179">
        <v>86295183</v>
      </c>
      <c r="C179">
        <v>86295693</v>
      </c>
      <c r="D179">
        <v>27439705</v>
      </c>
      <c r="E179">
        <v>1</v>
      </c>
      <c r="F179">
        <v>1</v>
      </c>
      <c r="G179">
        <v>1</v>
      </c>
      <c r="H179">
        <v>2</v>
      </c>
      <c r="I179" t="s">
        <v>986</v>
      </c>
      <c r="J179" t="s">
        <v>987</v>
      </c>
      <c r="K179" t="s">
        <v>988</v>
      </c>
      <c r="L179">
        <v>1368</v>
      </c>
      <c r="N179">
        <v>1011</v>
      </c>
      <c r="O179" t="s">
        <v>927</v>
      </c>
      <c r="P179" t="s">
        <v>927</v>
      </c>
      <c r="Q179">
        <v>1</v>
      </c>
      <c r="W179">
        <v>0</v>
      </c>
      <c r="X179">
        <v>-349914874</v>
      </c>
      <c r="Y179">
        <f t="shared" si="52"/>
        <v>2.6880000000000002</v>
      </c>
      <c r="AA179">
        <v>0</v>
      </c>
      <c r="AB179">
        <v>1.1000000000000001</v>
      </c>
      <c r="AC179">
        <v>0</v>
      </c>
      <c r="AD179">
        <v>0</v>
      </c>
      <c r="AE179">
        <v>0</v>
      </c>
      <c r="AF179">
        <v>1.1000000000000001</v>
      </c>
      <c r="AG179">
        <v>0</v>
      </c>
      <c r="AH179">
        <v>0</v>
      </c>
      <c r="AI179">
        <v>1</v>
      </c>
      <c r="AJ179">
        <v>1</v>
      </c>
      <c r="AK179">
        <v>1</v>
      </c>
      <c r="AL179">
        <v>1</v>
      </c>
      <c r="AM179">
        <v>0</v>
      </c>
      <c r="AN179">
        <v>0</v>
      </c>
      <c r="AO179">
        <v>1</v>
      </c>
      <c r="AP179">
        <v>1</v>
      </c>
      <c r="AQ179">
        <v>0</v>
      </c>
      <c r="AR179">
        <v>0</v>
      </c>
      <c r="AS179" t="s">
        <v>6</v>
      </c>
      <c r="AT179">
        <v>1.68</v>
      </c>
      <c r="AU179" t="s">
        <v>243</v>
      </c>
      <c r="AV179">
        <v>0</v>
      </c>
      <c r="AW179">
        <v>2</v>
      </c>
      <c r="AX179">
        <v>86295715</v>
      </c>
      <c r="AY179">
        <v>1</v>
      </c>
      <c r="AZ179">
        <v>0</v>
      </c>
      <c r="BA179">
        <v>171</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CV179">
        <v>0</v>
      </c>
      <c r="CW179">
        <f>ROUND(Y179*Source!I121*DO179,9)</f>
        <v>0</v>
      </c>
      <c r="CX179">
        <f>ROUND(Y179*Source!I121,9)</f>
        <v>0.66393599999999997</v>
      </c>
      <c r="CY179">
        <f t="shared" si="55"/>
        <v>1.1000000000000001</v>
      </c>
      <c r="CZ179">
        <f t="shared" si="56"/>
        <v>1.1000000000000001</v>
      </c>
      <c r="DA179">
        <f t="shared" si="57"/>
        <v>1</v>
      </c>
      <c r="DB179">
        <f t="shared" si="53"/>
        <v>2.96</v>
      </c>
      <c r="DC179">
        <f t="shared" si="54"/>
        <v>0</v>
      </c>
      <c r="DD179" t="s">
        <v>6</v>
      </c>
      <c r="DE179" t="s">
        <v>6</v>
      </c>
      <c r="DF179">
        <f t="shared" si="51"/>
        <v>0</v>
      </c>
      <c r="DG179">
        <f t="shared" si="50"/>
        <v>1</v>
      </c>
      <c r="DH179">
        <f>Source!I121*SmtRes!Y179</f>
        <v>0.66393600000000008</v>
      </c>
      <c r="DI179">
        <f t="shared" si="58"/>
        <v>1.1000000000000001</v>
      </c>
      <c r="DJ179">
        <f>EtalonRes!Z171</f>
        <v>1.1000000000000001</v>
      </c>
      <c r="DK179">
        <f>Source!BB121</f>
        <v>1</v>
      </c>
      <c r="DL179" t="s">
        <v>6</v>
      </c>
      <c r="DM179">
        <v>0</v>
      </c>
      <c r="DN179" t="s">
        <v>6</v>
      </c>
      <c r="DO179">
        <v>0</v>
      </c>
      <c r="GQ179">
        <v>-1</v>
      </c>
      <c r="GR179">
        <v>-1</v>
      </c>
    </row>
    <row r="180" spans="1:200" x14ac:dyDescent="0.2">
      <c r="A180">
        <f>ROW(Source!A121)</f>
        <v>121</v>
      </c>
      <c r="B180">
        <v>86295183</v>
      </c>
      <c r="C180">
        <v>86295693</v>
      </c>
      <c r="D180">
        <v>27439713</v>
      </c>
      <c r="E180">
        <v>1</v>
      </c>
      <c r="F180">
        <v>1</v>
      </c>
      <c r="G180">
        <v>1</v>
      </c>
      <c r="H180">
        <v>2</v>
      </c>
      <c r="I180" t="s">
        <v>989</v>
      </c>
      <c r="J180" t="s">
        <v>990</v>
      </c>
      <c r="K180" t="s">
        <v>991</v>
      </c>
      <c r="L180">
        <v>1368</v>
      </c>
      <c r="N180">
        <v>1011</v>
      </c>
      <c r="O180" t="s">
        <v>927</v>
      </c>
      <c r="P180" t="s">
        <v>927</v>
      </c>
      <c r="Q180">
        <v>1</v>
      </c>
      <c r="W180">
        <v>0</v>
      </c>
      <c r="X180">
        <v>863682969</v>
      </c>
      <c r="Y180">
        <f t="shared" si="52"/>
        <v>15.391999999999999</v>
      </c>
      <c r="AA180">
        <v>0</v>
      </c>
      <c r="AB180">
        <v>11.76</v>
      </c>
      <c r="AC180">
        <v>0</v>
      </c>
      <c r="AD180">
        <v>0</v>
      </c>
      <c r="AE180">
        <v>0</v>
      </c>
      <c r="AF180">
        <v>11.76</v>
      </c>
      <c r="AG180">
        <v>0</v>
      </c>
      <c r="AH180">
        <v>0</v>
      </c>
      <c r="AI180">
        <v>1</v>
      </c>
      <c r="AJ180">
        <v>1</v>
      </c>
      <c r="AK180">
        <v>1</v>
      </c>
      <c r="AL180">
        <v>1</v>
      </c>
      <c r="AM180">
        <v>0</v>
      </c>
      <c r="AN180">
        <v>0</v>
      </c>
      <c r="AO180">
        <v>1</v>
      </c>
      <c r="AP180">
        <v>1</v>
      </c>
      <c r="AQ180">
        <v>0</v>
      </c>
      <c r="AR180">
        <v>0</v>
      </c>
      <c r="AS180" t="s">
        <v>6</v>
      </c>
      <c r="AT180">
        <v>9.6199999999999992</v>
      </c>
      <c r="AU180" t="s">
        <v>243</v>
      </c>
      <c r="AV180">
        <v>0</v>
      </c>
      <c r="AW180">
        <v>2</v>
      </c>
      <c r="AX180">
        <v>86295716</v>
      </c>
      <c r="AY180">
        <v>1</v>
      </c>
      <c r="AZ180">
        <v>0</v>
      </c>
      <c r="BA180">
        <v>172</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CV180">
        <v>0</v>
      </c>
      <c r="CW180">
        <f>ROUND(Y180*Source!I121*DO180,9)</f>
        <v>0</v>
      </c>
      <c r="CX180">
        <f>ROUND(Y180*Source!I121,9)</f>
        <v>3.8018239999999999</v>
      </c>
      <c r="CY180">
        <f t="shared" si="55"/>
        <v>11.76</v>
      </c>
      <c r="CZ180">
        <f t="shared" si="56"/>
        <v>11.76</v>
      </c>
      <c r="DA180">
        <f t="shared" si="57"/>
        <v>1</v>
      </c>
      <c r="DB180">
        <f t="shared" si="53"/>
        <v>181.01</v>
      </c>
      <c r="DC180">
        <f t="shared" si="54"/>
        <v>0</v>
      </c>
      <c r="DD180" t="s">
        <v>6</v>
      </c>
      <c r="DE180" t="s">
        <v>6</v>
      </c>
      <c r="DF180">
        <f t="shared" si="51"/>
        <v>0</v>
      </c>
      <c r="DG180">
        <f t="shared" si="50"/>
        <v>46</v>
      </c>
      <c r="DH180">
        <f>Source!I121*SmtRes!Y180</f>
        <v>3.8018239999999999</v>
      </c>
      <c r="DI180">
        <f t="shared" si="58"/>
        <v>11.76</v>
      </c>
      <c r="DJ180">
        <f>EtalonRes!Z172</f>
        <v>11.76</v>
      </c>
      <c r="DK180">
        <f>Source!BB121</f>
        <v>1</v>
      </c>
      <c r="DL180" t="s">
        <v>6</v>
      </c>
      <c r="DM180">
        <v>0</v>
      </c>
      <c r="DN180" t="s">
        <v>6</v>
      </c>
      <c r="DO180">
        <v>0</v>
      </c>
      <c r="GQ180">
        <v>-1</v>
      </c>
      <c r="GR180">
        <v>-1</v>
      </c>
    </row>
    <row r="181" spans="1:200" x14ac:dyDescent="0.2">
      <c r="A181">
        <f>ROW(Source!A121)</f>
        <v>121</v>
      </c>
      <c r="B181">
        <v>86295183</v>
      </c>
      <c r="C181">
        <v>86295693</v>
      </c>
      <c r="D181">
        <v>27439719</v>
      </c>
      <c r="E181">
        <v>1</v>
      </c>
      <c r="F181">
        <v>1</v>
      </c>
      <c r="G181">
        <v>1</v>
      </c>
      <c r="H181">
        <v>2</v>
      </c>
      <c r="I181" t="s">
        <v>992</v>
      </c>
      <c r="J181" t="s">
        <v>993</v>
      </c>
      <c r="K181" t="s">
        <v>994</v>
      </c>
      <c r="L181">
        <v>1368</v>
      </c>
      <c r="N181">
        <v>1011</v>
      </c>
      <c r="O181" t="s">
        <v>927</v>
      </c>
      <c r="P181" t="s">
        <v>927</v>
      </c>
      <c r="Q181">
        <v>1</v>
      </c>
      <c r="W181">
        <v>0</v>
      </c>
      <c r="X181">
        <v>771781760</v>
      </c>
      <c r="Y181">
        <f t="shared" si="52"/>
        <v>0.62400000000000011</v>
      </c>
      <c r="AA181">
        <v>0</v>
      </c>
      <c r="AB181">
        <v>6.57</v>
      </c>
      <c r="AC181">
        <v>0</v>
      </c>
      <c r="AD181">
        <v>0</v>
      </c>
      <c r="AE181">
        <v>0</v>
      </c>
      <c r="AF181">
        <v>6.57</v>
      </c>
      <c r="AG181">
        <v>0</v>
      </c>
      <c r="AH181">
        <v>0</v>
      </c>
      <c r="AI181">
        <v>1</v>
      </c>
      <c r="AJ181">
        <v>1</v>
      </c>
      <c r="AK181">
        <v>1</v>
      </c>
      <c r="AL181">
        <v>1</v>
      </c>
      <c r="AM181">
        <v>0</v>
      </c>
      <c r="AN181">
        <v>0</v>
      </c>
      <c r="AO181">
        <v>1</v>
      </c>
      <c r="AP181">
        <v>1</v>
      </c>
      <c r="AQ181">
        <v>0</v>
      </c>
      <c r="AR181">
        <v>0</v>
      </c>
      <c r="AS181" t="s">
        <v>6</v>
      </c>
      <c r="AT181">
        <v>0.39</v>
      </c>
      <c r="AU181" t="s">
        <v>243</v>
      </c>
      <c r="AV181">
        <v>0</v>
      </c>
      <c r="AW181">
        <v>2</v>
      </c>
      <c r="AX181">
        <v>86295717</v>
      </c>
      <c r="AY181">
        <v>1</v>
      </c>
      <c r="AZ181">
        <v>0</v>
      </c>
      <c r="BA181">
        <v>173</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CV181">
        <v>0</v>
      </c>
      <c r="CW181">
        <f>ROUND(Y181*Source!I121*DO181,9)</f>
        <v>0</v>
      </c>
      <c r="CX181">
        <f>ROUND(Y181*Source!I121,9)</f>
        <v>0.15412799999999999</v>
      </c>
      <c r="CY181">
        <f t="shared" si="55"/>
        <v>6.57</v>
      </c>
      <c r="CZ181">
        <f t="shared" si="56"/>
        <v>6.57</v>
      </c>
      <c r="DA181">
        <f t="shared" si="57"/>
        <v>1</v>
      </c>
      <c r="DB181">
        <f t="shared" si="53"/>
        <v>4.0999999999999996</v>
      </c>
      <c r="DC181">
        <f t="shared" si="54"/>
        <v>0</v>
      </c>
      <c r="DD181" t="s">
        <v>6</v>
      </c>
      <c r="DE181" t="s">
        <v>6</v>
      </c>
      <c r="DF181">
        <f t="shared" si="51"/>
        <v>0</v>
      </c>
      <c r="DG181">
        <f t="shared" si="50"/>
        <v>1</v>
      </c>
      <c r="DH181">
        <f>Source!I121*SmtRes!Y181</f>
        <v>0.15412800000000001</v>
      </c>
      <c r="DI181">
        <f t="shared" si="58"/>
        <v>6.57</v>
      </c>
      <c r="DJ181">
        <f>EtalonRes!Z173</f>
        <v>6.57</v>
      </c>
      <c r="DK181">
        <f>Source!BB121</f>
        <v>1</v>
      </c>
      <c r="DL181" t="s">
        <v>6</v>
      </c>
      <c r="DM181">
        <v>0</v>
      </c>
      <c r="DN181" t="s">
        <v>6</v>
      </c>
      <c r="DO181">
        <v>0</v>
      </c>
      <c r="GQ181">
        <v>-1</v>
      </c>
      <c r="GR181">
        <v>-1</v>
      </c>
    </row>
    <row r="182" spans="1:200" x14ac:dyDescent="0.2">
      <c r="A182">
        <f>ROW(Source!A121)</f>
        <v>121</v>
      </c>
      <c r="B182">
        <v>86295183</v>
      </c>
      <c r="C182">
        <v>86295693</v>
      </c>
      <c r="D182">
        <v>27441019</v>
      </c>
      <c r="E182">
        <v>1</v>
      </c>
      <c r="F182">
        <v>1</v>
      </c>
      <c r="G182">
        <v>1</v>
      </c>
      <c r="H182">
        <v>2</v>
      </c>
      <c r="I182" t="s">
        <v>995</v>
      </c>
      <c r="J182" t="s">
        <v>996</v>
      </c>
      <c r="K182" t="s">
        <v>997</v>
      </c>
      <c r="L182">
        <v>1368</v>
      </c>
      <c r="N182">
        <v>1011</v>
      </c>
      <c r="O182" t="s">
        <v>927</v>
      </c>
      <c r="P182" t="s">
        <v>927</v>
      </c>
      <c r="Q182">
        <v>1</v>
      </c>
      <c r="W182">
        <v>0</v>
      </c>
      <c r="X182">
        <v>1694760240</v>
      </c>
      <c r="Y182">
        <f t="shared" si="52"/>
        <v>0.46399999999999997</v>
      </c>
      <c r="AA182">
        <v>0</v>
      </c>
      <c r="AB182">
        <v>5.09</v>
      </c>
      <c r="AC182">
        <v>0</v>
      </c>
      <c r="AD182">
        <v>0</v>
      </c>
      <c r="AE182">
        <v>0</v>
      </c>
      <c r="AF182">
        <v>5.09</v>
      </c>
      <c r="AG182">
        <v>0</v>
      </c>
      <c r="AH182">
        <v>0</v>
      </c>
      <c r="AI182">
        <v>1</v>
      </c>
      <c r="AJ182">
        <v>1</v>
      </c>
      <c r="AK182">
        <v>1</v>
      </c>
      <c r="AL182">
        <v>1</v>
      </c>
      <c r="AM182">
        <v>0</v>
      </c>
      <c r="AN182">
        <v>0</v>
      </c>
      <c r="AO182">
        <v>1</v>
      </c>
      <c r="AP182">
        <v>1</v>
      </c>
      <c r="AQ182">
        <v>0</v>
      </c>
      <c r="AR182">
        <v>0</v>
      </c>
      <c r="AS182" t="s">
        <v>6</v>
      </c>
      <c r="AT182">
        <v>0.28999999999999998</v>
      </c>
      <c r="AU182" t="s">
        <v>243</v>
      </c>
      <c r="AV182">
        <v>0</v>
      </c>
      <c r="AW182">
        <v>2</v>
      </c>
      <c r="AX182">
        <v>86295718</v>
      </c>
      <c r="AY182">
        <v>1</v>
      </c>
      <c r="AZ182">
        <v>0</v>
      </c>
      <c r="BA182">
        <v>174</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CV182">
        <v>0</v>
      </c>
      <c r="CW182">
        <f>ROUND(Y182*Source!I121*DO182,9)</f>
        <v>0</v>
      </c>
      <c r="CX182">
        <f>ROUND(Y182*Source!I121,9)</f>
        <v>0.114608</v>
      </c>
      <c r="CY182">
        <f t="shared" si="55"/>
        <v>5.09</v>
      </c>
      <c r="CZ182">
        <f t="shared" si="56"/>
        <v>5.09</v>
      </c>
      <c r="DA182">
        <f t="shared" si="57"/>
        <v>1</v>
      </c>
      <c r="DB182">
        <f t="shared" si="53"/>
        <v>2.37</v>
      </c>
      <c r="DC182">
        <f t="shared" si="54"/>
        <v>0</v>
      </c>
      <c r="DD182" t="s">
        <v>6</v>
      </c>
      <c r="DE182" t="s">
        <v>6</v>
      </c>
      <c r="DF182">
        <f t="shared" si="51"/>
        <v>0</v>
      </c>
      <c r="DG182">
        <f t="shared" si="50"/>
        <v>1</v>
      </c>
      <c r="DH182">
        <f>Source!I121*SmtRes!Y182</f>
        <v>0.11460799999999999</v>
      </c>
      <c r="DI182">
        <f t="shared" si="58"/>
        <v>5.09</v>
      </c>
      <c r="DJ182">
        <f>EtalonRes!Z174</f>
        <v>5.09</v>
      </c>
      <c r="DK182">
        <f>Source!BB121</f>
        <v>1</v>
      </c>
      <c r="DL182" t="s">
        <v>6</v>
      </c>
      <c r="DM182">
        <v>0</v>
      </c>
      <c r="DN182" t="s">
        <v>6</v>
      </c>
      <c r="DO182">
        <v>0</v>
      </c>
      <c r="GQ182">
        <v>-1</v>
      </c>
      <c r="GR182">
        <v>-1</v>
      </c>
    </row>
    <row r="183" spans="1:200" x14ac:dyDescent="0.2">
      <c r="A183">
        <f>ROW(Source!A121)</f>
        <v>121</v>
      </c>
      <c r="B183">
        <v>86295183</v>
      </c>
      <c r="C183">
        <v>86295693</v>
      </c>
      <c r="D183">
        <v>27441327</v>
      </c>
      <c r="E183">
        <v>1</v>
      </c>
      <c r="F183">
        <v>1</v>
      </c>
      <c r="G183">
        <v>1</v>
      </c>
      <c r="H183">
        <v>2</v>
      </c>
      <c r="I183" t="s">
        <v>936</v>
      </c>
      <c r="J183" t="s">
        <v>937</v>
      </c>
      <c r="K183" t="s">
        <v>938</v>
      </c>
      <c r="L183">
        <v>1368</v>
      </c>
      <c r="N183">
        <v>1011</v>
      </c>
      <c r="O183" t="s">
        <v>927</v>
      </c>
      <c r="P183" t="s">
        <v>927</v>
      </c>
      <c r="Q183">
        <v>1</v>
      </c>
      <c r="W183">
        <v>0</v>
      </c>
      <c r="X183">
        <v>-1583389094</v>
      </c>
      <c r="Y183">
        <f t="shared" si="52"/>
        <v>0.30400000000000005</v>
      </c>
      <c r="AA183">
        <v>0</v>
      </c>
      <c r="AB183">
        <v>93.37</v>
      </c>
      <c r="AC183">
        <v>11.69</v>
      </c>
      <c r="AD183">
        <v>0</v>
      </c>
      <c r="AE183">
        <v>0</v>
      </c>
      <c r="AF183">
        <v>93.37</v>
      </c>
      <c r="AG183">
        <v>11.69</v>
      </c>
      <c r="AH183">
        <v>0</v>
      </c>
      <c r="AI183">
        <v>1</v>
      </c>
      <c r="AJ183">
        <v>1</v>
      </c>
      <c r="AK183">
        <v>1</v>
      </c>
      <c r="AL183">
        <v>1</v>
      </c>
      <c r="AM183">
        <v>0</v>
      </c>
      <c r="AN183">
        <v>0</v>
      </c>
      <c r="AO183">
        <v>1</v>
      </c>
      <c r="AP183">
        <v>1</v>
      </c>
      <c r="AQ183">
        <v>0</v>
      </c>
      <c r="AR183">
        <v>0</v>
      </c>
      <c r="AS183" t="s">
        <v>6</v>
      </c>
      <c r="AT183">
        <v>0.19</v>
      </c>
      <c r="AU183" t="s">
        <v>243</v>
      </c>
      <c r="AV183">
        <v>0</v>
      </c>
      <c r="AW183">
        <v>2</v>
      </c>
      <c r="AX183">
        <v>86295719</v>
      </c>
      <c r="AY183">
        <v>1</v>
      </c>
      <c r="AZ183">
        <v>0</v>
      </c>
      <c r="BA183">
        <v>175</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CV183">
        <v>0</v>
      </c>
      <c r="CW183">
        <f>ROUND(Y183*Source!I121*DO183,9)</f>
        <v>0</v>
      </c>
      <c r="CX183">
        <f>ROUND(Y183*Source!I121,9)</f>
        <v>7.5088000000000002E-2</v>
      </c>
      <c r="CY183">
        <f t="shared" si="55"/>
        <v>93.37</v>
      </c>
      <c r="CZ183">
        <f t="shared" si="56"/>
        <v>93.37</v>
      </c>
      <c r="DA183">
        <f t="shared" si="57"/>
        <v>1</v>
      </c>
      <c r="DB183">
        <f t="shared" si="53"/>
        <v>28.38</v>
      </c>
      <c r="DC183">
        <f t="shared" si="54"/>
        <v>3.55</v>
      </c>
      <c r="DD183" t="s">
        <v>6</v>
      </c>
      <c r="DE183" t="s">
        <v>6</v>
      </c>
      <c r="DF183">
        <f t="shared" si="51"/>
        <v>0</v>
      </c>
      <c r="DG183">
        <f t="shared" si="50"/>
        <v>7</v>
      </c>
      <c r="DH183">
        <f>Source!I121*SmtRes!Y183</f>
        <v>7.5088000000000016E-2</v>
      </c>
      <c r="DI183">
        <f t="shared" si="58"/>
        <v>93.37</v>
      </c>
      <c r="DJ183">
        <f>EtalonRes!Z175</f>
        <v>93.37</v>
      </c>
      <c r="DK183">
        <f>Source!BB121</f>
        <v>1</v>
      </c>
      <c r="DL183" t="s">
        <v>6</v>
      </c>
      <c r="DM183">
        <v>0</v>
      </c>
      <c r="DN183" t="s">
        <v>6</v>
      </c>
      <c r="DO183">
        <v>0</v>
      </c>
      <c r="GQ183">
        <v>-1</v>
      </c>
      <c r="GR183">
        <v>-1</v>
      </c>
    </row>
    <row r="184" spans="1:200" x14ac:dyDescent="0.2">
      <c r="A184">
        <f>ROW(Source!A121)</f>
        <v>121</v>
      </c>
      <c r="B184">
        <v>86295183</v>
      </c>
      <c r="C184">
        <v>86295693</v>
      </c>
      <c r="D184">
        <v>27371079</v>
      </c>
      <c r="E184">
        <v>1</v>
      </c>
      <c r="F184">
        <v>1</v>
      </c>
      <c r="G184">
        <v>1</v>
      </c>
      <c r="H184">
        <v>3</v>
      </c>
      <c r="I184" t="s">
        <v>249</v>
      </c>
      <c r="J184" t="s">
        <v>251</v>
      </c>
      <c r="K184" t="s">
        <v>250</v>
      </c>
      <c r="L184">
        <v>1339</v>
      </c>
      <c r="N184">
        <v>1007</v>
      </c>
      <c r="O184" t="s">
        <v>32</v>
      </c>
      <c r="P184" t="s">
        <v>32</v>
      </c>
      <c r="Q184">
        <v>1</v>
      </c>
      <c r="W184">
        <v>0</v>
      </c>
      <c r="X184">
        <v>-394915385</v>
      </c>
      <c r="Y184">
        <f>AT184</f>
        <v>1.37</v>
      </c>
      <c r="AA184">
        <v>6.22</v>
      </c>
      <c r="AB184">
        <v>0</v>
      </c>
      <c r="AC184">
        <v>0</v>
      </c>
      <c r="AD184">
        <v>0</v>
      </c>
      <c r="AE184">
        <v>6.22</v>
      </c>
      <c r="AF184">
        <v>0</v>
      </c>
      <c r="AG184">
        <v>0</v>
      </c>
      <c r="AH184">
        <v>0</v>
      </c>
      <c r="AI184">
        <v>1</v>
      </c>
      <c r="AJ184">
        <v>1</v>
      </c>
      <c r="AK184">
        <v>1</v>
      </c>
      <c r="AL184">
        <v>1</v>
      </c>
      <c r="AM184">
        <v>0</v>
      </c>
      <c r="AN184">
        <v>0</v>
      </c>
      <c r="AO184">
        <v>0</v>
      </c>
      <c r="AP184">
        <v>1</v>
      </c>
      <c r="AQ184">
        <v>0</v>
      </c>
      <c r="AR184">
        <v>0</v>
      </c>
      <c r="AS184" t="s">
        <v>6</v>
      </c>
      <c r="AT184">
        <v>1.37</v>
      </c>
      <c r="AU184" t="s">
        <v>6</v>
      </c>
      <c r="AV184">
        <v>0</v>
      </c>
      <c r="AW184">
        <v>2</v>
      </c>
      <c r="AX184">
        <v>86295721</v>
      </c>
      <c r="AY184">
        <v>1</v>
      </c>
      <c r="AZ184">
        <v>0</v>
      </c>
      <c r="BA184">
        <v>177</v>
      </c>
      <c r="BB184">
        <v>3</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CV184">
        <v>0</v>
      </c>
      <c r="CW184">
        <v>0</v>
      </c>
      <c r="CX184">
        <f>ROUND(Y184*Source!I121,9)</f>
        <v>0.33839000000000002</v>
      </c>
      <c r="CY184">
        <f>AA184</f>
        <v>6.22</v>
      </c>
      <c r="CZ184">
        <f>AE184</f>
        <v>6.22</v>
      </c>
      <c r="DA184">
        <f>AI184</f>
        <v>1</v>
      </c>
      <c r="DB184">
        <f>ROUND(ROUND(AT184*CZ184,2),2)</f>
        <v>8.52</v>
      </c>
      <c r="DC184">
        <f>ROUND(ROUND(AT184*AG184,2),2)</f>
        <v>0</v>
      </c>
      <c r="DD184" t="s">
        <v>6</v>
      </c>
      <c r="DE184" t="s">
        <v>6</v>
      </c>
      <c r="DF184">
        <f t="shared" si="51"/>
        <v>2</v>
      </c>
      <c r="DG184">
        <f t="shared" si="50"/>
        <v>0</v>
      </c>
      <c r="DH184">
        <f>Source!I121*SmtRes!Y184</f>
        <v>0.33839000000000002</v>
      </c>
      <c r="DI184">
        <f>AA184</f>
        <v>6.22</v>
      </c>
      <c r="DJ184">
        <f>EtalonRes!Y177</f>
        <v>6.22</v>
      </c>
      <c r="DK184">
        <f>Source!BC121</f>
        <v>1</v>
      </c>
      <c r="DL184" t="s">
        <v>6</v>
      </c>
      <c r="DM184">
        <v>0</v>
      </c>
      <c r="DN184" t="s">
        <v>6</v>
      </c>
      <c r="DO184">
        <v>0</v>
      </c>
      <c r="GP184">
        <v>1</v>
      </c>
      <c r="GQ184">
        <v>-1</v>
      </c>
      <c r="GR184">
        <v>-1</v>
      </c>
    </row>
    <row r="185" spans="1:200" x14ac:dyDescent="0.2">
      <c r="A185">
        <f>ROW(Source!A121)</f>
        <v>121</v>
      </c>
      <c r="B185">
        <v>86295183</v>
      </c>
      <c r="C185">
        <v>86295693</v>
      </c>
      <c r="D185">
        <v>27378255</v>
      </c>
      <c r="E185">
        <v>1</v>
      </c>
      <c r="F185">
        <v>1</v>
      </c>
      <c r="G185">
        <v>1</v>
      </c>
      <c r="H185">
        <v>3</v>
      </c>
      <c r="I185" t="s">
        <v>89</v>
      </c>
      <c r="J185" t="s">
        <v>91</v>
      </c>
      <c r="K185" t="s">
        <v>90</v>
      </c>
      <c r="L185">
        <v>1348</v>
      </c>
      <c r="N185">
        <v>1009</v>
      </c>
      <c r="O185" t="s">
        <v>63</v>
      </c>
      <c r="P185" t="s">
        <v>63</v>
      </c>
      <c r="Q185">
        <v>1000</v>
      </c>
      <c r="W185">
        <v>0</v>
      </c>
      <c r="X185">
        <v>1570490953</v>
      </c>
      <c r="Y185">
        <f>AT185</f>
        <v>4.0000000000000001E-3</v>
      </c>
      <c r="AA185">
        <v>10380</v>
      </c>
      <c r="AB185">
        <v>0</v>
      </c>
      <c r="AC185">
        <v>0</v>
      </c>
      <c r="AD185">
        <v>0</v>
      </c>
      <c r="AE185">
        <v>10380</v>
      </c>
      <c r="AF185">
        <v>0</v>
      </c>
      <c r="AG185">
        <v>0</v>
      </c>
      <c r="AH185">
        <v>0</v>
      </c>
      <c r="AI185">
        <v>1</v>
      </c>
      <c r="AJ185">
        <v>1</v>
      </c>
      <c r="AK185">
        <v>1</v>
      </c>
      <c r="AL185">
        <v>1</v>
      </c>
      <c r="AM185">
        <v>0</v>
      </c>
      <c r="AN185">
        <v>0</v>
      </c>
      <c r="AO185">
        <v>0</v>
      </c>
      <c r="AP185">
        <v>1</v>
      </c>
      <c r="AQ185">
        <v>0</v>
      </c>
      <c r="AR185">
        <v>0</v>
      </c>
      <c r="AS185" t="s">
        <v>6</v>
      </c>
      <c r="AT185">
        <v>4.0000000000000001E-3</v>
      </c>
      <c r="AU185" t="s">
        <v>6</v>
      </c>
      <c r="AV185">
        <v>0</v>
      </c>
      <c r="AW185">
        <v>1</v>
      </c>
      <c r="AX185">
        <v>-1</v>
      </c>
      <c r="AY185">
        <v>0</v>
      </c>
      <c r="AZ185">
        <v>0</v>
      </c>
      <c r="BA185" t="s">
        <v>6</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CV185">
        <v>0</v>
      </c>
      <c r="CW185">
        <v>0</v>
      </c>
      <c r="CX185">
        <f>ROUND(Y185*Source!I121,9)</f>
        <v>9.8799999999999995E-4</v>
      </c>
      <c r="CY185">
        <f>AA185</f>
        <v>10380</v>
      </c>
      <c r="CZ185">
        <f>AE185</f>
        <v>10380</v>
      </c>
      <c r="DA185">
        <f>AI185</f>
        <v>1</v>
      </c>
      <c r="DB185">
        <f>ROUND(ROUND(AT185*CZ185,2),2)</f>
        <v>41.52</v>
      </c>
      <c r="DC185">
        <f>ROUND(ROUND(AT185*AG185,2),2)</f>
        <v>0</v>
      </c>
      <c r="DD185" t="s">
        <v>6</v>
      </c>
      <c r="DE185" t="s">
        <v>6</v>
      </c>
      <c r="DF185">
        <f t="shared" si="51"/>
        <v>10</v>
      </c>
      <c r="DG185">
        <f t="shared" si="50"/>
        <v>0</v>
      </c>
      <c r="DH185">
        <f>Source!I121*SmtRes!Y185</f>
        <v>9.8799999999999995E-4</v>
      </c>
      <c r="DI185">
        <f>AA185</f>
        <v>10380</v>
      </c>
      <c r="DJ185">
        <f>DF185</f>
        <v>10</v>
      </c>
      <c r="DK185">
        <f>Source!BC121</f>
        <v>1</v>
      </c>
      <c r="DL185" t="s">
        <v>6</v>
      </c>
      <c r="DM185">
        <v>0</v>
      </c>
      <c r="DN185" t="s">
        <v>6</v>
      </c>
      <c r="DO185">
        <v>0</v>
      </c>
      <c r="GP185">
        <v>1</v>
      </c>
      <c r="GQ185">
        <v>-1</v>
      </c>
      <c r="GR185">
        <v>-1</v>
      </c>
    </row>
    <row r="186" spans="1:200" x14ac:dyDescent="0.2">
      <c r="A186">
        <f>ROW(Source!A121)</f>
        <v>121</v>
      </c>
      <c r="B186">
        <v>86295183</v>
      </c>
      <c r="C186">
        <v>86295693</v>
      </c>
      <c r="D186">
        <v>27371084</v>
      </c>
      <c r="E186">
        <v>1</v>
      </c>
      <c r="F186">
        <v>1</v>
      </c>
      <c r="G186">
        <v>1</v>
      </c>
      <c r="H186">
        <v>3</v>
      </c>
      <c r="I186" t="s">
        <v>255</v>
      </c>
      <c r="J186" t="s">
        <v>257</v>
      </c>
      <c r="K186" t="s">
        <v>256</v>
      </c>
      <c r="L186">
        <v>1346</v>
      </c>
      <c r="N186">
        <v>1009</v>
      </c>
      <c r="O186" t="s">
        <v>182</v>
      </c>
      <c r="P186" t="s">
        <v>182</v>
      </c>
      <c r="Q186">
        <v>1</v>
      </c>
      <c r="W186">
        <v>0</v>
      </c>
      <c r="X186">
        <v>-1982328944</v>
      </c>
      <c r="Y186">
        <f>AT186</f>
        <v>0.41</v>
      </c>
      <c r="AA186">
        <v>6.12</v>
      </c>
      <c r="AB186">
        <v>0</v>
      </c>
      <c r="AC186">
        <v>0</v>
      </c>
      <c r="AD186">
        <v>0</v>
      </c>
      <c r="AE186">
        <v>6.12</v>
      </c>
      <c r="AF186">
        <v>0</v>
      </c>
      <c r="AG186">
        <v>0</v>
      </c>
      <c r="AH186">
        <v>0</v>
      </c>
      <c r="AI186">
        <v>1</v>
      </c>
      <c r="AJ186">
        <v>1</v>
      </c>
      <c r="AK186">
        <v>1</v>
      </c>
      <c r="AL186">
        <v>1</v>
      </c>
      <c r="AM186">
        <v>0</v>
      </c>
      <c r="AN186">
        <v>0</v>
      </c>
      <c r="AO186">
        <v>0</v>
      </c>
      <c r="AP186">
        <v>0</v>
      </c>
      <c r="AQ186">
        <v>0</v>
      </c>
      <c r="AR186">
        <v>0</v>
      </c>
      <c r="AS186" t="s">
        <v>6</v>
      </c>
      <c r="AT186">
        <v>0.41</v>
      </c>
      <c r="AU186" t="s">
        <v>6</v>
      </c>
      <c r="AV186">
        <v>0</v>
      </c>
      <c r="AW186">
        <v>2</v>
      </c>
      <c r="AX186">
        <v>86295727</v>
      </c>
      <c r="AY186">
        <v>1</v>
      </c>
      <c r="AZ186">
        <v>0</v>
      </c>
      <c r="BA186">
        <v>183</v>
      </c>
      <c r="BB186">
        <v>3</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CV186">
        <v>0</v>
      </c>
      <c r="CW186">
        <v>0</v>
      </c>
      <c r="CX186">
        <f>ROUND(Y186*Source!I121,9)</f>
        <v>0.10127</v>
      </c>
      <c r="CY186">
        <f>AA186</f>
        <v>6.12</v>
      </c>
      <c r="CZ186">
        <f>AE186</f>
        <v>6.12</v>
      </c>
      <c r="DA186">
        <f>AI186</f>
        <v>1</v>
      </c>
      <c r="DB186">
        <f>ROUND(ROUND(AT186*CZ186,2),2)</f>
        <v>2.5099999999999998</v>
      </c>
      <c r="DC186">
        <f>ROUND(ROUND(AT186*AG186,2),2)</f>
        <v>0</v>
      </c>
      <c r="DD186" t="s">
        <v>6</v>
      </c>
      <c r="DE186" t="s">
        <v>6</v>
      </c>
      <c r="DF186">
        <f t="shared" si="51"/>
        <v>1</v>
      </c>
      <c r="DG186">
        <f t="shared" si="50"/>
        <v>0</v>
      </c>
      <c r="DH186">
        <f>Source!I121*SmtRes!Y186</f>
        <v>0.10127</v>
      </c>
      <c r="DI186">
        <f>AA186</f>
        <v>6.12</v>
      </c>
      <c r="DJ186">
        <f>EtalonRes!Y183</f>
        <v>6.12</v>
      </c>
      <c r="DK186">
        <f>Source!BC121</f>
        <v>1</v>
      </c>
      <c r="DL186" t="s">
        <v>6</v>
      </c>
      <c r="DM186">
        <v>0</v>
      </c>
      <c r="DN186" t="s">
        <v>6</v>
      </c>
      <c r="DO186">
        <v>0</v>
      </c>
      <c r="GP186">
        <v>1</v>
      </c>
      <c r="GQ186">
        <v>-1</v>
      </c>
      <c r="GR186">
        <v>-1</v>
      </c>
    </row>
    <row r="187" spans="1:200" x14ac:dyDescent="0.2">
      <c r="A187">
        <f>ROW(Source!A121)</f>
        <v>121</v>
      </c>
      <c r="B187">
        <v>86295183</v>
      </c>
      <c r="C187">
        <v>86295693</v>
      </c>
      <c r="D187">
        <v>69205370</v>
      </c>
      <c r="E187">
        <v>1</v>
      </c>
      <c r="F187">
        <v>1</v>
      </c>
      <c r="G187">
        <v>1</v>
      </c>
      <c r="H187">
        <v>3</v>
      </c>
      <c r="I187" t="s">
        <v>260</v>
      </c>
      <c r="J187" t="s">
        <v>262</v>
      </c>
      <c r="K187" t="s">
        <v>261</v>
      </c>
      <c r="L187">
        <v>1348</v>
      </c>
      <c r="N187">
        <v>1009</v>
      </c>
      <c r="O187" t="s">
        <v>63</v>
      </c>
      <c r="P187" t="s">
        <v>63</v>
      </c>
      <c r="Q187">
        <v>1000</v>
      </c>
      <c r="W187">
        <v>0</v>
      </c>
      <c r="X187">
        <v>-1399758959</v>
      </c>
      <c r="Y187">
        <f>AT187</f>
        <v>1</v>
      </c>
      <c r="AA187">
        <v>15757.58</v>
      </c>
      <c r="AB187">
        <v>0</v>
      </c>
      <c r="AC187">
        <v>0</v>
      </c>
      <c r="AD187">
        <v>0</v>
      </c>
      <c r="AE187">
        <v>15757.58</v>
      </c>
      <c r="AF187">
        <v>0</v>
      </c>
      <c r="AG187">
        <v>0</v>
      </c>
      <c r="AH187">
        <v>0</v>
      </c>
      <c r="AI187">
        <v>1</v>
      </c>
      <c r="AJ187">
        <v>1</v>
      </c>
      <c r="AK187">
        <v>1</v>
      </c>
      <c r="AL187">
        <v>1</v>
      </c>
      <c r="AM187">
        <v>0</v>
      </c>
      <c r="AN187">
        <v>0</v>
      </c>
      <c r="AO187">
        <v>0</v>
      </c>
      <c r="AP187">
        <v>1</v>
      </c>
      <c r="AQ187">
        <v>0</v>
      </c>
      <c r="AR187">
        <v>0</v>
      </c>
      <c r="AS187" t="s">
        <v>6</v>
      </c>
      <c r="AT187">
        <v>1</v>
      </c>
      <c r="AU187" t="s">
        <v>6</v>
      </c>
      <c r="AV187">
        <v>0</v>
      </c>
      <c r="AW187">
        <v>1</v>
      </c>
      <c r="AX187">
        <v>-1</v>
      </c>
      <c r="AY187">
        <v>0</v>
      </c>
      <c r="AZ187">
        <v>0</v>
      </c>
      <c r="BA187" t="s">
        <v>6</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CV187">
        <v>0</v>
      </c>
      <c r="CW187">
        <v>0</v>
      </c>
      <c r="CX187">
        <f>ROUND(Y187*Source!I121,9)</f>
        <v>0.247</v>
      </c>
      <c r="CY187">
        <f>AA187</f>
        <v>15757.58</v>
      </c>
      <c r="CZ187">
        <f>AE187</f>
        <v>15757.58</v>
      </c>
      <c r="DA187">
        <f>AI187</f>
        <v>1</v>
      </c>
      <c r="DB187">
        <f>ROUND(ROUND(AT187*CZ187,2),2)</f>
        <v>15757.58</v>
      </c>
      <c r="DC187">
        <f>ROUND(ROUND(AT187*AG187,2),2)</f>
        <v>0</v>
      </c>
      <c r="DD187" t="s">
        <v>6</v>
      </c>
      <c r="DE187" t="s">
        <v>6</v>
      </c>
      <c r="DF187">
        <f t="shared" si="51"/>
        <v>3892</v>
      </c>
      <c r="DG187">
        <f t="shared" si="50"/>
        <v>0</v>
      </c>
      <c r="DH187">
        <f>Source!I121*SmtRes!Y187</f>
        <v>0.247</v>
      </c>
      <c r="DI187">
        <f>AA187</f>
        <v>15757.58</v>
      </c>
      <c r="DJ187">
        <f>DF187</f>
        <v>3892</v>
      </c>
      <c r="DK187">
        <f>Source!BC121</f>
        <v>1</v>
      </c>
      <c r="DL187" t="s">
        <v>6</v>
      </c>
      <c r="DM187">
        <v>0</v>
      </c>
      <c r="DN187" t="s">
        <v>6</v>
      </c>
      <c r="DO187">
        <v>0</v>
      </c>
      <c r="GP187">
        <v>1</v>
      </c>
      <c r="GQ187">
        <v>-1</v>
      </c>
      <c r="GR187">
        <v>-1</v>
      </c>
    </row>
    <row r="188" spans="1:200" x14ac:dyDescent="0.2">
      <c r="A188">
        <f>ROW(Source!A122)</f>
        <v>122</v>
      </c>
      <c r="B188">
        <v>86295184</v>
      </c>
      <c r="C188">
        <v>86295693</v>
      </c>
      <c r="D188">
        <v>27493087</v>
      </c>
      <c r="E188">
        <v>1</v>
      </c>
      <c r="F188">
        <v>1</v>
      </c>
      <c r="G188">
        <v>1</v>
      </c>
      <c r="H188">
        <v>1</v>
      </c>
      <c r="I188" t="s">
        <v>928</v>
      </c>
      <c r="J188" t="s">
        <v>6</v>
      </c>
      <c r="K188" t="s">
        <v>929</v>
      </c>
      <c r="L188">
        <v>1369</v>
      </c>
      <c r="N188">
        <v>1013</v>
      </c>
      <c r="O188" t="s">
        <v>921</v>
      </c>
      <c r="P188" t="s">
        <v>921</v>
      </c>
      <c r="Q188">
        <v>1</v>
      </c>
      <c r="W188">
        <v>0</v>
      </c>
      <c r="X188">
        <v>800791658</v>
      </c>
      <c r="Y188">
        <f>(AT188*1.05)</f>
        <v>33.988500000000002</v>
      </c>
      <c r="AA188">
        <v>0</v>
      </c>
      <c r="AB188">
        <v>0</v>
      </c>
      <c r="AC188">
        <v>0</v>
      </c>
      <c r="AD188">
        <v>242.69</v>
      </c>
      <c r="AE188">
        <v>0</v>
      </c>
      <c r="AF188">
        <v>0</v>
      </c>
      <c r="AG188">
        <v>0</v>
      </c>
      <c r="AH188">
        <v>9.48</v>
      </c>
      <c r="AI188">
        <v>1</v>
      </c>
      <c r="AJ188">
        <v>1</v>
      </c>
      <c r="AK188">
        <v>1</v>
      </c>
      <c r="AL188">
        <v>25.6</v>
      </c>
      <c r="AM188">
        <v>5</v>
      </c>
      <c r="AN188">
        <v>0</v>
      </c>
      <c r="AO188">
        <v>1</v>
      </c>
      <c r="AP188">
        <v>1</v>
      </c>
      <c r="AQ188">
        <v>0</v>
      </c>
      <c r="AR188">
        <v>0</v>
      </c>
      <c r="AS188" t="s">
        <v>6</v>
      </c>
      <c r="AT188">
        <v>32.369999999999997</v>
      </c>
      <c r="AU188" t="s">
        <v>244</v>
      </c>
      <c r="AV188">
        <v>1</v>
      </c>
      <c r="AW188">
        <v>2</v>
      </c>
      <c r="AX188">
        <v>86295709</v>
      </c>
      <c r="AY188">
        <v>1</v>
      </c>
      <c r="AZ188">
        <v>0</v>
      </c>
      <c r="BA188">
        <v>190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CU188">
        <f>ROUND(AT188*Source!I122*AH188*AL188,0)</f>
        <v>1940</v>
      </c>
      <c r="CV188">
        <f>ROUND(Y188*Source!I122,9)</f>
        <v>8.3951595000000001</v>
      </c>
      <c r="CW188">
        <v>0</v>
      </c>
      <c r="CX188">
        <f>ROUND(Y188*Source!I122,9)</f>
        <v>8.3951595000000001</v>
      </c>
      <c r="CY188">
        <f>AD188</f>
        <v>242.69</v>
      </c>
      <c r="CZ188">
        <f>AH188</f>
        <v>9.48</v>
      </c>
      <c r="DA188">
        <f>AL188</f>
        <v>25.6</v>
      </c>
      <c r="DB188">
        <f>ROUND((ROUND(AT188*CZ188,2)*1.05),2)</f>
        <v>322.20999999999998</v>
      </c>
      <c r="DC188">
        <f>ROUND((ROUND(AT188*AG188,2)*1.05),2)</f>
        <v>0</v>
      </c>
      <c r="DD188" t="s">
        <v>6</v>
      </c>
      <c r="DE188" t="s">
        <v>6</v>
      </c>
      <c r="DF188">
        <f t="shared" si="51"/>
        <v>0</v>
      </c>
      <c r="DG188">
        <f t="shared" si="50"/>
        <v>0</v>
      </c>
      <c r="DH188">
        <f>Source!I122*SmtRes!Y188</f>
        <v>8.3951595000000001</v>
      </c>
      <c r="DI188">
        <f>AD188</f>
        <v>242.69</v>
      </c>
      <c r="DJ188">
        <f>EtalonRes!AB190</f>
        <v>9.48</v>
      </c>
      <c r="DK188">
        <f>Source!BA122</f>
        <v>25.6</v>
      </c>
      <c r="DL188" t="s">
        <v>6</v>
      </c>
      <c r="DM188">
        <v>0</v>
      </c>
      <c r="DN188" t="s">
        <v>6</v>
      </c>
      <c r="DO188">
        <v>0</v>
      </c>
      <c r="GQ188">
        <v>-1</v>
      </c>
      <c r="GR188">
        <v>-1</v>
      </c>
    </row>
    <row r="189" spans="1:200" x14ac:dyDescent="0.2">
      <c r="A189">
        <f>ROW(Source!A122)</f>
        <v>122</v>
      </c>
      <c r="B189">
        <v>86295184</v>
      </c>
      <c r="C189">
        <v>86295693</v>
      </c>
      <c r="D189">
        <v>121548</v>
      </c>
      <c r="E189">
        <v>1</v>
      </c>
      <c r="F189">
        <v>1</v>
      </c>
      <c r="G189">
        <v>1</v>
      </c>
      <c r="H189">
        <v>1</v>
      </c>
      <c r="I189" t="s">
        <v>39</v>
      </c>
      <c r="J189" t="s">
        <v>6</v>
      </c>
      <c r="K189" t="s">
        <v>922</v>
      </c>
      <c r="L189">
        <v>608254</v>
      </c>
      <c r="N189">
        <v>1013</v>
      </c>
      <c r="O189" t="s">
        <v>923</v>
      </c>
      <c r="P189" t="s">
        <v>923</v>
      </c>
      <c r="Q189">
        <v>1</v>
      </c>
      <c r="W189">
        <v>0</v>
      </c>
      <c r="X189">
        <v>-185737400</v>
      </c>
      <c r="Y189">
        <f t="shared" ref="Y189:Y198" si="59">(AT189*1.6)</f>
        <v>9.0239999999999991</v>
      </c>
      <c r="AA189">
        <v>0</v>
      </c>
      <c r="AB189">
        <v>0</v>
      </c>
      <c r="AC189">
        <v>0</v>
      </c>
      <c r="AD189">
        <v>0</v>
      </c>
      <c r="AE189">
        <v>0</v>
      </c>
      <c r="AF189">
        <v>0</v>
      </c>
      <c r="AG189">
        <v>0</v>
      </c>
      <c r="AH189">
        <v>0</v>
      </c>
      <c r="AI189">
        <v>1</v>
      </c>
      <c r="AJ189">
        <v>1</v>
      </c>
      <c r="AK189">
        <v>19.8</v>
      </c>
      <c r="AL189">
        <v>1</v>
      </c>
      <c r="AM189">
        <v>5</v>
      </c>
      <c r="AN189">
        <v>0</v>
      </c>
      <c r="AO189">
        <v>1</v>
      </c>
      <c r="AP189">
        <v>1</v>
      </c>
      <c r="AQ189">
        <v>0</v>
      </c>
      <c r="AR189">
        <v>0</v>
      </c>
      <c r="AS189" t="s">
        <v>6</v>
      </c>
      <c r="AT189">
        <v>5.64</v>
      </c>
      <c r="AU189" t="s">
        <v>243</v>
      </c>
      <c r="AV189">
        <v>2</v>
      </c>
      <c r="AW189">
        <v>2</v>
      </c>
      <c r="AX189">
        <v>86295710</v>
      </c>
      <c r="AY189">
        <v>1</v>
      </c>
      <c r="AZ189">
        <v>0</v>
      </c>
      <c r="BA189">
        <v>191</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CV189">
        <v>0</v>
      </c>
      <c r="CW189">
        <v>0</v>
      </c>
      <c r="CX189">
        <f>ROUND(Y189*Source!I122,9)</f>
        <v>2.2289279999999998</v>
      </c>
      <c r="CY189">
        <f>AD189</f>
        <v>0</v>
      </c>
      <c r="CZ189">
        <f>AH189</f>
        <v>0</v>
      </c>
      <c r="DA189">
        <f>AL189</f>
        <v>1</v>
      </c>
      <c r="DB189">
        <f t="shared" ref="DB189:DB198" si="60">ROUND((ROUND(AT189*CZ189,2)*1.6),2)</f>
        <v>0</v>
      </c>
      <c r="DC189">
        <f t="shared" ref="DC189:DC198" si="61">ROUND((ROUND(AT189*AG189,2)*1.6),2)</f>
        <v>0</v>
      </c>
      <c r="DD189" t="s">
        <v>6</v>
      </c>
      <c r="DE189" t="s">
        <v>6</v>
      </c>
      <c r="DF189">
        <f t="shared" si="51"/>
        <v>0</v>
      </c>
      <c r="DG189">
        <f t="shared" si="50"/>
        <v>0</v>
      </c>
      <c r="DH189">
        <f>Source!I122*SmtRes!Y189</f>
        <v>2.2289279999999998</v>
      </c>
      <c r="DI189">
        <f>AD189</f>
        <v>0</v>
      </c>
      <c r="DJ189">
        <f>EtalonRes!AB191</f>
        <v>0</v>
      </c>
      <c r="DK189">
        <f>Source!BA122</f>
        <v>25.6</v>
      </c>
      <c r="DL189" t="s">
        <v>6</v>
      </c>
      <c r="DM189">
        <v>0</v>
      </c>
      <c r="DN189" t="s">
        <v>6</v>
      </c>
      <c r="DO189">
        <v>0</v>
      </c>
      <c r="GQ189">
        <v>-1</v>
      </c>
      <c r="GR189">
        <v>-1</v>
      </c>
    </row>
    <row r="190" spans="1:200" x14ac:dyDescent="0.2">
      <c r="A190">
        <f>ROW(Source!A122)</f>
        <v>122</v>
      </c>
      <c r="B190">
        <v>86295184</v>
      </c>
      <c r="C190">
        <v>86295693</v>
      </c>
      <c r="D190">
        <v>27439431</v>
      </c>
      <c r="E190">
        <v>1</v>
      </c>
      <c r="F190">
        <v>1</v>
      </c>
      <c r="G190">
        <v>1</v>
      </c>
      <c r="H190">
        <v>2</v>
      </c>
      <c r="I190" t="s">
        <v>977</v>
      </c>
      <c r="J190" t="s">
        <v>978</v>
      </c>
      <c r="K190" t="s">
        <v>979</v>
      </c>
      <c r="L190">
        <v>1368</v>
      </c>
      <c r="N190">
        <v>1011</v>
      </c>
      <c r="O190" t="s">
        <v>927</v>
      </c>
      <c r="P190" t="s">
        <v>927</v>
      </c>
      <c r="Q190">
        <v>1</v>
      </c>
      <c r="W190">
        <v>0</v>
      </c>
      <c r="X190">
        <v>-1377734484</v>
      </c>
      <c r="Y190">
        <f t="shared" si="59"/>
        <v>0.11200000000000002</v>
      </c>
      <c r="AA190">
        <v>0</v>
      </c>
      <c r="AB190">
        <v>1123.44</v>
      </c>
      <c r="AC190">
        <v>307.69</v>
      </c>
      <c r="AD190">
        <v>0</v>
      </c>
      <c r="AE190">
        <v>0</v>
      </c>
      <c r="AF190">
        <v>120.8</v>
      </c>
      <c r="AG190">
        <v>15.54</v>
      </c>
      <c r="AH190">
        <v>0</v>
      </c>
      <c r="AI190">
        <v>1</v>
      </c>
      <c r="AJ190">
        <v>9.3000000000000007</v>
      </c>
      <c r="AK190">
        <v>19.8</v>
      </c>
      <c r="AL190">
        <v>1</v>
      </c>
      <c r="AM190">
        <v>5</v>
      </c>
      <c r="AN190">
        <v>0</v>
      </c>
      <c r="AO190">
        <v>1</v>
      </c>
      <c r="AP190">
        <v>1</v>
      </c>
      <c r="AQ190">
        <v>0</v>
      </c>
      <c r="AR190">
        <v>0</v>
      </c>
      <c r="AS190" t="s">
        <v>6</v>
      </c>
      <c r="AT190">
        <v>7.0000000000000007E-2</v>
      </c>
      <c r="AU190" t="s">
        <v>243</v>
      </c>
      <c r="AV190">
        <v>0</v>
      </c>
      <c r="AW190">
        <v>2</v>
      </c>
      <c r="AX190">
        <v>86295711</v>
      </c>
      <c r="AY190">
        <v>1</v>
      </c>
      <c r="AZ190">
        <v>0</v>
      </c>
      <c r="BA190">
        <v>192</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CV190">
        <v>0</v>
      </c>
      <c r="CW190">
        <f>ROUND(Y190*Source!I122*DO190,9)</f>
        <v>0</v>
      </c>
      <c r="CX190">
        <f>ROUND(Y190*Source!I122,9)</f>
        <v>2.7664000000000001E-2</v>
      </c>
      <c r="CY190">
        <f t="shared" ref="CY190:CY198" si="62">AB190</f>
        <v>1123.44</v>
      </c>
      <c r="CZ190">
        <f t="shared" ref="CZ190:CZ198" si="63">AF190</f>
        <v>120.8</v>
      </c>
      <c r="DA190">
        <f t="shared" ref="DA190:DA198" si="64">AJ190</f>
        <v>9.3000000000000007</v>
      </c>
      <c r="DB190">
        <f t="shared" si="60"/>
        <v>13.54</v>
      </c>
      <c r="DC190">
        <f t="shared" si="61"/>
        <v>1.74</v>
      </c>
      <c r="DD190" t="s">
        <v>6</v>
      </c>
      <c r="DE190" t="s">
        <v>6</v>
      </c>
      <c r="DF190">
        <f t="shared" si="51"/>
        <v>0</v>
      </c>
      <c r="DG190">
        <f t="shared" ref="DG190:DG198" si="65">ROUND(ROUND(AF190*AJ190,0)*CX190,0)</f>
        <v>31</v>
      </c>
      <c r="DH190">
        <f>Source!I122*SmtRes!Y190</f>
        <v>2.7664000000000005E-2</v>
      </c>
      <c r="DI190">
        <f t="shared" ref="DI190:DI198" si="66">AB190</f>
        <v>1123.44</v>
      </c>
      <c r="DJ190">
        <f>EtalonRes!Z192</f>
        <v>120.8</v>
      </c>
      <c r="DK190">
        <f>Source!BB122</f>
        <v>9.3000000000000007</v>
      </c>
      <c r="DL190" t="s">
        <v>6</v>
      </c>
      <c r="DM190">
        <v>0</v>
      </c>
      <c r="DN190" t="s">
        <v>6</v>
      </c>
      <c r="DO190">
        <v>0</v>
      </c>
      <c r="GQ190">
        <v>-1</v>
      </c>
      <c r="GR190">
        <v>-1</v>
      </c>
    </row>
    <row r="191" spans="1:200" x14ac:dyDescent="0.2">
      <c r="A191">
        <f>ROW(Source!A122)</f>
        <v>122</v>
      </c>
      <c r="B191">
        <v>86295184</v>
      </c>
      <c r="C191">
        <v>86295693</v>
      </c>
      <c r="D191">
        <v>27439499</v>
      </c>
      <c r="E191">
        <v>1</v>
      </c>
      <c r="F191">
        <v>1</v>
      </c>
      <c r="G191">
        <v>1</v>
      </c>
      <c r="H191">
        <v>2</v>
      </c>
      <c r="I191" t="s">
        <v>930</v>
      </c>
      <c r="J191" t="s">
        <v>931</v>
      </c>
      <c r="K191" t="s">
        <v>932</v>
      </c>
      <c r="L191">
        <v>1368</v>
      </c>
      <c r="N191">
        <v>1011</v>
      </c>
      <c r="O191" t="s">
        <v>927</v>
      </c>
      <c r="P191" t="s">
        <v>927</v>
      </c>
      <c r="Q191">
        <v>1</v>
      </c>
      <c r="W191">
        <v>0</v>
      </c>
      <c r="X191">
        <v>1890856440</v>
      </c>
      <c r="Y191">
        <f t="shared" si="59"/>
        <v>0.192</v>
      </c>
      <c r="AA191">
        <v>0</v>
      </c>
      <c r="AB191">
        <v>1047.83</v>
      </c>
      <c r="AC191">
        <v>269.48</v>
      </c>
      <c r="AD191">
        <v>0</v>
      </c>
      <c r="AE191">
        <v>0</v>
      </c>
      <c r="AF191">
        <v>112.67</v>
      </c>
      <c r="AG191">
        <v>13.61</v>
      </c>
      <c r="AH191">
        <v>0</v>
      </c>
      <c r="AI191">
        <v>1</v>
      </c>
      <c r="AJ191">
        <v>9.3000000000000007</v>
      </c>
      <c r="AK191">
        <v>19.8</v>
      </c>
      <c r="AL191">
        <v>1</v>
      </c>
      <c r="AM191">
        <v>5</v>
      </c>
      <c r="AN191">
        <v>0</v>
      </c>
      <c r="AO191">
        <v>1</v>
      </c>
      <c r="AP191">
        <v>1</v>
      </c>
      <c r="AQ191">
        <v>0</v>
      </c>
      <c r="AR191">
        <v>0</v>
      </c>
      <c r="AS191" t="s">
        <v>6</v>
      </c>
      <c r="AT191">
        <v>0.12</v>
      </c>
      <c r="AU191" t="s">
        <v>243</v>
      </c>
      <c r="AV191">
        <v>0</v>
      </c>
      <c r="AW191">
        <v>2</v>
      </c>
      <c r="AX191">
        <v>86295712</v>
      </c>
      <c r="AY191">
        <v>1</v>
      </c>
      <c r="AZ191">
        <v>0</v>
      </c>
      <c r="BA191">
        <v>193</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CV191">
        <v>0</v>
      </c>
      <c r="CW191">
        <f>ROUND(Y191*Source!I122*DO191,9)</f>
        <v>0</v>
      </c>
      <c r="CX191">
        <f>ROUND(Y191*Source!I122,9)</f>
        <v>4.7424000000000001E-2</v>
      </c>
      <c r="CY191">
        <f t="shared" si="62"/>
        <v>1047.83</v>
      </c>
      <c r="CZ191">
        <f t="shared" si="63"/>
        <v>112.67</v>
      </c>
      <c r="DA191">
        <f t="shared" si="64"/>
        <v>9.3000000000000007</v>
      </c>
      <c r="DB191">
        <f t="shared" si="60"/>
        <v>21.63</v>
      </c>
      <c r="DC191">
        <f t="shared" si="61"/>
        <v>2.61</v>
      </c>
      <c r="DD191" t="s">
        <v>6</v>
      </c>
      <c r="DE191" t="s">
        <v>6</v>
      </c>
      <c r="DF191">
        <f t="shared" si="51"/>
        <v>0</v>
      </c>
      <c r="DG191">
        <f t="shared" si="65"/>
        <v>50</v>
      </c>
      <c r="DH191">
        <f>Source!I122*SmtRes!Y191</f>
        <v>4.7424000000000001E-2</v>
      </c>
      <c r="DI191">
        <f t="shared" si="66"/>
        <v>1047.83</v>
      </c>
      <c r="DJ191">
        <f>EtalonRes!Z193</f>
        <v>112.67</v>
      </c>
      <c r="DK191">
        <f>Source!BB122</f>
        <v>9.3000000000000007</v>
      </c>
      <c r="DL191" t="s">
        <v>6</v>
      </c>
      <c r="DM191">
        <v>0</v>
      </c>
      <c r="DN191" t="s">
        <v>6</v>
      </c>
      <c r="DO191">
        <v>0</v>
      </c>
      <c r="GQ191">
        <v>-1</v>
      </c>
      <c r="GR191">
        <v>-1</v>
      </c>
    </row>
    <row r="192" spans="1:200" x14ac:dyDescent="0.2">
      <c r="A192">
        <f>ROW(Source!A122)</f>
        <v>122</v>
      </c>
      <c r="B192">
        <v>86295184</v>
      </c>
      <c r="C192">
        <v>86295693</v>
      </c>
      <c r="D192">
        <v>27439519</v>
      </c>
      <c r="E192">
        <v>1</v>
      </c>
      <c r="F192">
        <v>1</v>
      </c>
      <c r="G192">
        <v>1</v>
      </c>
      <c r="H192">
        <v>2</v>
      </c>
      <c r="I192" t="s">
        <v>980</v>
      </c>
      <c r="J192" t="s">
        <v>981</v>
      </c>
      <c r="K192" t="s">
        <v>982</v>
      </c>
      <c r="L192">
        <v>1368</v>
      </c>
      <c r="N192">
        <v>1011</v>
      </c>
      <c r="O192" t="s">
        <v>927</v>
      </c>
      <c r="P192" t="s">
        <v>927</v>
      </c>
      <c r="Q192">
        <v>1</v>
      </c>
      <c r="W192">
        <v>0</v>
      </c>
      <c r="X192">
        <v>1125115515</v>
      </c>
      <c r="Y192">
        <f t="shared" si="59"/>
        <v>8.7200000000000006</v>
      </c>
      <c r="AA192">
        <v>0</v>
      </c>
      <c r="AB192">
        <v>785.66</v>
      </c>
      <c r="AC192">
        <v>269.48</v>
      </c>
      <c r="AD192">
        <v>0</v>
      </c>
      <c r="AE192">
        <v>0</v>
      </c>
      <c r="AF192">
        <v>84.48</v>
      </c>
      <c r="AG192">
        <v>13.61</v>
      </c>
      <c r="AH192">
        <v>0</v>
      </c>
      <c r="AI192">
        <v>1</v>
      </c>
      <c r="AJ192">
        <v>9.3000000000000007</v>
      </c>
      <c r="AK192">
        <v>19.8</v>
      </c>
      <c r="AL192">
        <v>1</v>
      </c>
      <c r="AM192">
        <v>5</v>
      </c>
      <c r="AN192">
        <v>0</v>
      </c>
      <c r="AO192">
        <v>1</v>
      </c>
      <c r="AP192">
        <v>1</v>
      </c>
      <c r="AQ192">
        <v>0</v>
      </c>
      <c r="AR192">
        <v>0</v>
      </c>
      <c r="AS192" t="s">
        <v>6</v>
      </c>
      <c r="AT192">
        <v>5.45</v>
      </c>
      <c r="AU192" t="s">
        <v>243</v>
      </c>
      <c r="AV192">
        <v>0</v>
      </c>
      <c r="AW192">
        <v>2</v>
      </c>
      <c r="AX192">
        <v>86295713</v>
      </c>
      <c r="AY192">
        <v>1</v>
      </c>
      <c r="AZ192">
        <v>0</v>
      </c>
      <c r="BA192">
        <v>194</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CV192">
        <v>0</v>
      </c>
      <c r="CW192">
        <f>ROUND(Y192*Source!I122*DO192,9)</f>
        <v>0</v>
      </c>
      <c r="CX192">
        <f>ROUND(Y192*Source!I122,9)</f>
        <v>2.1538400000000002</v>
      </c>
      <c r="CY192">
        <f t="shared" si="62"/>
        <v>785.66</v>
      </c>
      <c r="CZ192">
        <f t="shared" si="63"/>
        <v>84.48</v>
      </c>
      <c r="DA192">
        <f t="shared" si="64"/>
        <v>9.3000000000000007</v>
      </c>
      <c r="DB192">
        <f t="shared" si="60"/>
        <v>736.67</v>
      </c>
      <c r="DC192">
        <f t="shared" si="61"/>
        <v>118.67</v>
      </c>
      <c r="DD192" t="s">
        <v>6</v>
      </c>
      <c r="DE192" t="s">
        <v>6</v>
      </c>
      <c r="DF192">
        <f t="shared" si="51"/>
        <v>0</v>
      </c>
      <c r="DG192">
        <f t="shared" si="65"/>
        <v>1693</v>
      </c>
      <c r="DH192">
        <f>Source!I122*SmtRes!Y192</f>
        <v>2.1538400000000002</v>
      </c>
      <c r="DI192">
        <f t="shared" si="66"/>
        <v>785.66</v>
      </c>
      <c r="DJ192">
        <f>EtalonRes!Z194</f>
        <v>84.48</v>
      </c>
      <c r="DK192">
        <f>Source!BB122</f>
        <v>9.3000000000000007</v>
      </c>
      <c r="DL192" t="s">
        <v>6</v>
      </c>
      <c r="DM192">
        <v>0</v>
      </c>
      <c r="DN192" t="s">
        <v>6</v>
      </c>
      <c r="DO192">
        <v>0</v>
      </c>
      <c r="GQ192">
        <v>-1</v>
      </c>
      <c r="GR192">
        <v>-1</v>
      </c>
    </row>
    <row r="193" spans="1:200" x14ac:dyDescent="0.2">
      <c r="A193">
        <f>ROW(Source!A122)</f>
        <v>122</v>
      </c>
      <c r="B193">
        <v>86295184</v>
      </c>
      <c r="C193">
        <v>86295693</v>
      </c>
      <c r="D193">
        <v>27439584</v>
      </c>
      <c r="E193">
        <v>1</v>
      </c>
      <c r="F193">
        <v>1</v>
      </c>
      <c r="G193">
        <v>1</v>
      </c>
      <c r="H193">
        <v>2</v>
      </c>
      <c r="I193" t="s">
        <v>983</v>
      </c>
      <c r="J193" t="s">
        <v>984</v>
      </c>
      <c r="K193" t="s">
        <v>985</v>
      </c>
      <c r="L193">
        <v>1368</v>
      </c>
      <c r="N193">
        <v>1011</v>
      </c>
      <c r="O193" t="s">
        <v>927</v>
      </c>
      <c r="P193" t="s">
        <v>927</v>
      </c>
      <c r="Q193">
        <v>1</v>
      </c>
      <c r="W193">
        <v>0</v>
      </c>
      <c r="X193">
        <v>742137524</v>
      </c>
      <c r="Y193">
        <f t="shared" si="59"/>
        <v>1.536</v>
      </c>
      <c r="AA193">
        <v>0</v>
      </c>
      <c r="AB193">
        <v>14.51</v>
      </c>
      <c r="AC193">
        <v>0</v>
      </c>
      <c r="AD193">
        <v>0</v>
      </c>
      <c r="AE193">
        <v>0</v>
      </c>
      <c r="AF193">
        <v>1.56</v>
      </c>
      <c r="AG193">
        <v>0</v>
      </c>
      <c r="AH193">
        <v>0</v>
      </c>
      <c r="AI193">
        <v>1</v>
      </c>
      <c r="AJ193">
        <v>9.3000000000000007</v>
      </c>
      <c r="AK193">
        <v>19.8</v>
      </c>
      <c r="AL193">
        <v>1</v>
      </c>
      <c r="AM193">
        <v>5</v>
      </c>
      <c r="AN193">
        <v>0</v>
      </c>
      <c r="AO193">
        <v>1</v>
      </c>
      <c r="AP193">
        <v>1</v>
      </c>
      <c r="AQ193">
        <v>0</v>
      </c>
      <c r="AR193">
        <v>0</v>
      </c>
      <c r="AS193" t="s">
        <v>6</v>
      </c>
      <c r="AT193">
        <v>0.96</v>
      </c>
      <c r="AU193" t="s">
        <v>243</v>
      </c>
      <c r="AV193">
        <v>0</v>
      </c>
      <c r="AW193">
        <v>2</v>
      </c>
      <c r="AX193">
        <v>86295714</v>
      </c>
      <c r="AY193">
        <v>1</v>
      </c>
      <c r="AZ193">
        <v>0</v>
      </c>
      <c r="BA193">
        <v>195</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CV193">
        <v>0</v>
      </c>
      <c r="CW193">
        <f>ROUND(Y193*Source!I122*DO193,9)</f>
        <v>0</v>
      </c>
      <c r="CX193">
        <f>ROUND(Y193*Source!I122,9)</f>
        <v>0.37939200000000001</v>
      </c>
      <c r="CY193">
        <f t="shared" si="62"/>
        <v>14.51</v>
      </c>
      <c r="CZ193">
        <f t="shared" si="63"/>
        <v>1.56</v>
      </c>
      <c r="DA193">
        <f t="shared" si="64"/>
        <v>9.3000000000000007</v>
      </c>
      <c r="DB193">
        <f t="shared" si="60"/>
        <v>2.4</v>
      </c>
      <c r="DC193">
        <f t="shared" si="61"/>
        <v>0</v>
      </c>
      <c r="DD193" t="s">
        <v>6</v>
      </c>
      <c r="DE193" t="s">
        <v>6</v>
      </c>
      <c r="DF193">
        <f t="shared" si="51"/>
        <v>0</v>
      </c>
      <c r="DG193">
        <f t="shared" si="65"/>
        <v>6</v>
      </c>
      <c r="DH193">
        <f>Source!I122*SmtRes!Y193</f>
        <v>0.37939200000000001</v>
      </c>
      <c r="DI193">
        <f t="shared" si="66"/>
        <v>14.51</v>
      </c>
      <c r="DJ193">
        <f>EtalonRes!Z195</f>
        <v>1.56</v>
      </c>
      <c r="DK193">
        <f>Source!BB122</f>
        <v>9.3000000000000007</v>
      </c>
      <c r="DL193" t="s">
        <v>6</v>
      </c>
      <c r="DM193">
        <v>0</v>
      </c>
      <c r="DN193" t="s">
        <v>6</v>
      </c>
      <c r="DO193">
        <v>0</v>
      </c>
      <c r="GQ193">
        <v>-1</v>
      </c>
      <c r="GR193">
        <v>-1</v>
      </c>
    </row>
    <row r="194" spans="1:200" x14ac:dyDescent="0.2">
      <c r="A194">
        <f>ROW(Source!A122)</f>
        <v>122</v>
      </c>
      <c r="B194">
        <v>86295184</v>
      </c>
      <c r="C194">
        <v>86295693</v>
      </c>
      <c r="D194">
        <v>27439705</v>
      </c>
      <c r="E194">
        <v>1</v>
      </c>
      <c r="F194">
        <v>1</v>
      </c>
      <c r="G194">
        <v>1</v>
      </c>
      <c r="H194">
        <v>2</v>
      </c>
      <c r="I194" t="s">
        <v>986</v>
      </c>
      <c r="J194" t="s">
        <v>987</v>
      </c>
      <c r="K194" t="s">
        <v>988</v>
      </c>
      <c r="L194">
        <v>1368</v>
      </c>
      <c r="N194">
        <v>1011</v>
      </c>
      <c r="O194" t="s">
        <v>927</v>
      </c>
      <c r="P194" t="s">
        <v>927</v>
      </c>
      <c r="Q194">
        <v>1</v>
      </c>
      <c r="W194">
        <v>0</v>
      </c>
      <c r="X194">
        <v>-349914874</v>
      </c>
      <c r="Y194">
        <f t="shared" si="59"/>
        <v>2.6880000000000002</v>
      </c>
      <c r="AA194">
        <v>0</v>
      </c>
      <c r="AB194">
        <v>10.23</v>
      </c>
      <c r="AC194">
        <v>0</v>
      </c>
      <c r="AD194">
        <v>0</v>
      </c>
      <c r="AE194">
        <v>0</v>
      </c>
      <c r="AF194">
        <v>1.1000000000000001</v>
      </c>
      <c r="AG194">
        <v>0</v>
      </c>
      <c r="AH194">
        <v>0</v>
      </c>
      <c r="AI194">
        <v>1</v>
      </c>
      <c r="AJ194">
        <v>9.3000000000000007</v>
      </c>
      <c r="AK194">
        <v>19.8</v>
      </c>
      <c r="AL194">
        <v>1</v>
      </c>
      <c r="AM194">
        <v>5</v>
      </c>
      <c r="AN194">
        <v>0</v>
      </c>
      <c r="AO194">
        <v>1</v>
      </c>
      <c r="AP194">
        <v>1</v>
      </c>
      <c r="AQ194">
        <v>0</v>
      </c>
      <c r="AR194">
        <v>0</v>
      </c>
      <c r="AS194" t="s">
        <v>6</v>
      </c>
      <c r="AT194">
        <v>1.68</v>
      </c>
      <c r="AU194" t="s">
        <v>243</v>
      </c>
      <c r="AV194">
        <v>0</v>
      </c>
      <c r="AW194">
        <v>2</v>
      </c>
      <c r="AX194">
        <v>86295715</v>
      </c>
      <c r="AY194">
        <v>1</v>
      </c>
      <c r="AZ194">
        <v>0</v>
      </c>
      <c r="BA194">
        <v>196</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CV194">
        <v>0</v>
      </c>
      <c r="CW194">
        <f>ROUND(Y194*Source!I122*DO194,9)</f>
        <v>0</v>
      </c>
      <c r="CX194">
        <f>ROUND(Y194*Source!I122,9)</f>
        <v>0.66393599999999997</v>
      </c>
      <c r="CY194">
        <f t="shared" si="62"/>
        <v>10.23</v>
      </c>
      <c r="CZ194">
        <f t="shared" si="63"/>
        <v>1.1000000000000001</v>
      </c>
      <c r="DA194">
        <f t="shared" si="64"/>
        <v>9.3000000000000007</v>
      </c>
      <c r="DB194">
        <f t="shared" si="60"/>
        <v>2.96</v>
      </c>
      <c r="DC194">
        <f t="shared" si="61"/>
        <v>0</v>
      </c>
      <c r="DD194" t="s">
        <v>6</v>
      </c>
      <c r="DE194" t="s">
        <v>6</v>
      </c>
      <c r="DF194">
        <f t="shared" si="51"/>
        <v>0</v>
      </c>
      <c r="DG194">
        <f t="shared" si="65"/>
        <v>7</v>
      </c>
      <c r="DH194">
        <f>Source!I122*SmtRes!Y194</f>
        <v>0.66393600000000008</v>
      </c>
      <c r="DI194">
        <f t="shared" si="66"/>
        <v>10.23</v>
      </c>
      <c r="DJ194">
        <f>EtalonRes!Z196</f>
        <v>1.1000000000000001</v>
      </c>
      <c r="DK194">
        <f>Source!BB122</f>
        <v>9.3000000000000007</v>
      </c>
      <c r="DL194" t="s">
        <v>6</v>
      </c>
      <c r="DM194">
        <v>0</v>
      </c>
      <c r="DN194" t="s">
        <v>6</v>
      </c>
      <c r="DO194">
        <v>0</v>
      </c>
      <c r="GQ194">
        <v>-1</v>
      </c>
      <c r="GR194">
        <v>-1</v>
      </c>
    </row>
    <row r="195" spans="1:200" x14ac:dyDescent="0.2">
      <c r="A195">
        <f>ROW(Source!A122)</f>
        <v>122</v>
      </c>
      <c r="B195">
        <v>86295184</v>
      </c>
      <c r="C195">
        <v>86295693</v>
      </c>
      <c r="D195">
        <v>27439713</v>
      </c>
      <c r="E195">
        <v>1</v>
      </c>
      <c r="F195">
        <v>1</v>
      </c>
      <c r="G195">
        <v>1</v>
      </c>
      <c r="H195">
        <v>2</v>
      </c>
      <c r="I195" t="s">
        <v>989</v>
      </c>
      <c r="J195" t="s">
        <v>990</v>
      </c>
      <c r="K195" t="s">
        <v>991</v>
      </c>
      <c r="L195">
        <v>1368</v>
      </c>
      <c r="N195">
        <v>1011</v>
      </c>
      <c r="O195" t="s">
        <v>927</v>
      </c>
      <c r="P195" t="s">
        <v>927</v>
      </c>
      <c r="Q195">
        <v>1</v>
      </c>
      <c r="W195">
        <v>0</v>
      </c>
      <c r="X195">
        <v>863682969</v>
      </c>
      <c r="Y195">
        <f t="shared" si="59"/>
        <v>15.391999999999999</v>
      </c>
      <c r="AA195">
        <v>0</v>
      </c>
      <c r="AB195">
        <v>109.37</v>
      </c>
      <c r="AC195">
        <v>0</v>
      </c>
      <c r="AD195">
        <v>0</v>
      </c>
      <c r="AE195">
        <v>0</v>
      </c>
      <c r="AF195">
        <v>11.76</v>
      </c>
      <c r="AG195">
        <v>0</v>
      </c>
      <c r="AH195">
        <v>0</v>
      </c>
      <c r="AI195">
        <v>1</v>
      </c>
      <c r="AJ195">
        <v>9.3000000000000007</v>
      </c>
      <c r="AK195">
        <v>19.8</v>
      </c>
      <c r="AL195">
        <v>1</v>
      </c>
      <c r="AM195">
        <v>5</v>
      </c>
      <c r="AN195">
        <v>0</v>
      </c>
      <c r="AO195">
        <v>1</v>
      </c>
      <c r="AP195">
        <v>1</v>
      </c>
      <c r="AQ195">
        <v>0</v>
      </c>
      <c r="AR195">
        <v>0</v>
      </c>
      <c r="AS195" t="s">
        <v>6</v>
      </c>
      <c r="AT195">
        <v>9.6199999999999992</v>
      </c>
      <c r="AU195" t="s">
        <v>243</v>
      </c>
      <c r="AV195">
        <v>0</v>
      </c>
      <c r="AW195">
        <v>2</v>
      </c>
      <c r="AX195">
        <v>86295716</v>
      </c>
      <c r="AY195">
        <v>1</v>
      </c>
      <c r="AZ195">
        <v>0</v>
      </c>
      <c r="BA195">
        <v>197</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CV195">
        <v>0</v>
      </c>
      <c r="CW195">
        <f>ROUND(Y195*Source!I122*DO195,9)</f>
        <v>0</v>
      </c>
      <c r="CX195">
        <f>ROUND(Y195*Source!I122,9)</f>
        <v>3.8018239999999999</v>
      </c>
      <c r="CY195">
        <f t="shared" si="62"/>
        <v>109.37</v>
      </c>
      <c r="CZ195">
        <f t="shared" si="63"/>
        <v>11.76</v>
      </c>
      <c r="DA195">
        <f t="shared" si="64"/>
        <v>9.3000000000000007</v>
      </c>
      <c r="DB195">
        <f t="shared" si="60"/>
        <v>181.01</v>
      </c>
      <c r="DC195">
        <f t="shared" si="61"/>
        <v>0</v>
      </c>
      <c r="DD195" t="s">
        <v>6</v>
      </c>
      <c r="DE195" t="s">
        <v>6</v>
      </c>
      <c r="DF195">
        <f t="shared" si="51"/>
        <v>0</v>
      </c>
      <c r="DG195">
        <f t="shared" si="65"/>
        <v>414</v>
      </c>
      <c r="DH195">
        <f>Source!I122*SmtRes!Y195</f>
        <v>3.8018239999999999</v>
      </c>
      <c r="DI195">
        <f t="shared" si="66"/>
        <v>109.37</v>
      </c>
      <c r="DJ195">
        <f>EtalonRes!Z197</f>
        <v>11.76</v>
      </c>
      <c r="DK195">
        <f>Source!BB122</f>
        <v>9.3000000000000007</v>
      </c>
      <c r="DL195" t="s">
        <v>6</v>
      </c>
      <c r="DM195">
        <v>0</v>
      </c>
      <c r="DN195" t="s">
        <v>6</v>
      </c>
      <c r="DO195">
        <v>0</v>
      </c>
      <c r="GQ195">
        <v>-1</v>
      </c>
      <c r="GR195">
        <v>-1</v>
      </c>
    </row>
    <row r="196" spans="1:200" x14ac:dyDescent="0.2">
      <c r="A196">
        <f>ROW(Source!A122)</f>
        <v>122</v>
      </c>
      <c r="B196">
        <v>86295184</v>
      </c>
      <c r="C196">
        <v>86295693</v>
      </c>
      <c r="D196">
        <v>27439719</v>
      </c>
      <c r="E196">
        <v>1</v>
      </c>
      <c r="F196">
        <v>1</v>
      </c>
      <c r="G196">
        <v>1</v>
      </c>
      <c r="H196">
        <v>2</v>
      </c>
      <c r="I196" t="s">
        <v>992</v>
      </c>
      <c r="J196" t="s">
        <v>993</v>
      </c>
      <c r="K196" t="s">
        <v>994</v>
      </c>
      <c r="L196">
        <v>1368</v>
      </c>
      <c r="N196">
        <v>1011</v>
      </c>
      <c r="O196" t="s">
        <v>927</v>
      </c>
      <c r="P196" t="s">
        <v>927</v>
      </c>
      <c r="Q196">
        <v>1</v>
      </c>
      <c r="W196">
        <v>0</v>
      </c>
      <c r="X196">
        <v>771781760</v>
      </c>
      <c r="Y196">
        <f t="shared" si="59"/>
        <v>0.62400000000000011</v>
      </c>
      <c r="AA196">
        <v>0</v>
      </c>
      <c r="AB196">
        <v>61.1</v>
      </c>
      <c r="AC196">
        <v>0</v>
      </c>
      <c r="AD196">
        <v>0</v>
      </c>
      <c r="AE196">
        <v>0</v>
      </c>
      <c r="AF196">
        <v>6.57</v>
      </c>
      <c r="AG196">
        <v>0</v>
      </c>
      <c r="AH196">
        <v>0</v>
      </c>
      <c r="AI196">
        <v>1</v>
      </c>
      <c r="AJ196">
        <v>9.3000000000000007</v>
      </c>
      <c r="AK196">
        <v>19.8</v>
      </c>
      <c r="AL196">
        <v>1</v>
      </c>
      <c r="AM196">
        <v>5</v>
      </c>
      <c r="AN196">
        <v>0</v>
      </c>
      <c r="AO196">
        <v>1</v>
      </c>
      <c r="AP196">
        <v>1</v>
      </c>
      <c r="AQ196">
        <v>0</v>
      </c>
      <c r="AR196">
        <v>0</v>
      </c>
      <c r="AS196" t="s">
        <v>6</v>
      </c>
      <c r="AT196">
        <v>0.39</v>
      </c>
      <c r="AU196" t="s">
        <v>243</v>
      </c>
      <c r="AV196">
        <v>0</v>
      </c>
      <c r="AW196">
        <v>2</v>
      </c>
      <c r="AX196">
        <v>86295717</v>
      </c>
      <c r="AY196">
        <v>1</v>
      </c>
      <c r="AZ196">
        <v>0</v>
      </c>
      <c r="BA196">
        <v>198</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CV196">
        <v>0</v>
      </c>
      <c r="CW196">
        <f>ROUND(Y196*Source!I122*DO196,9)</f>
        <v>0</v>
      </c>
      <c r="CX196">
        <f>ROUND(Y196*Source!I122,9)</f>
        <v>0.15412799999999999</v>
      </c>
      <c r="CY196">
        <f t="shared" si="62"/>
        <v>61.1</v>
      </c>
      <c r="CZ196">
        <f t="shared" si="63"/>
        <v>6.57</v>
      </c>
      <c r="DA196">
        <f t="shared" si="64"/>
        <v>9.3000000000000007</v>
      </c>
      <c r="DB196">
        <f t="shared" si="60"/>
        <v>4.0999999999999996</v>
      </c>
      <c r="DC196">
        <f t="shared" si="61"/>
        <v>0</v>
      </c>
      <c r="DD196" t="s">
        <v>6</v>
      </c>
      <c r="DE196" t="s">
        <v>6</v>
      </c>
      <c r="DF196">
        <f t="shared" si="51"/>
        <v>0</v>
      </c>
      <c r="DG196">
        <f t="shared" si="65"/>
        <v>9</v>
      </c>
      <c r="DH196">
        <f>Source!I122*SmtRes!Y196</f>
        <v>0.15412800000000001</v>
      </c>
      <c r="DI196">
        <f t="shared" si="66"/>
        <v>61.1</v>
      </c>
      <c r="DJ196">
        <f>EtalonRes!Z198</f>
        <v>6.57</v>
      </c>
      <c r="DK196">
        <f>Source!BB122</f>
        <v>9.3000000000000007</v>
      </c>
      <c r="DL196" t="s">
        <v>6</v>
      </c>
      <c r="DM196">
        <v>0</v>
      </c>
      <c r="DN196" t="s">
        <v>6</v>
      </c>
      <c r="DO196">
        <v>0</v>
      </c>
      <c r="GQ196">
        <v>-1</v>
      </c>
      <c r="GR196">
        <v>-1</v>
      </c>
    </row>
    <row r="197" spans="1:200" x14ac:dyDescent="0.2">
      <c r="A197">
        <f>ROW(Source!A122)</f>
        <v>122</v>
      </c>
      <c r="B197">
        <v>86295184</v>
      </c>
      <c r="C197">
        <v>86295693</v>
      </c>
      <c r="D197">
        <v>27441019</v>
      </c>
      <c r="E197">
        <v>1</v>
      </c>
      <c r="F197">
        <v>1</v>
      </c>
      <c r="G197">
        <v>1</v>
      </c>
      <c r="H197">
        <v>2</v>
      </c>
      <c r="I197" t="s">
        <v>995</v>
      </c>
      <c r="J197" t="s">
        <v>996</v>
      </c>
      <c r="K197" t="s">
        <v>997</v>
      </c>
      <c r="L197">
        <v>1368</v>
      </c>
      <c r="N197">
        <v>1011</v>
      </c>
      <c r="O197" t="s">
        <v>927</v>
      </c>
      <c r="P197" t="s">
        <v>927</v>
      </c>
      <c r="Q197">
        <v>1</v>
      </c>
      <c r="W197">
        <v>0</v>
      </c>
      <c r="X197">
        <v>1694760240</v>
      </c>
      <c r="Y197">
        <f t="shared" si="59"/>
        <v>0.46399999999999997</v>
      </c>
      <c r="AA197">
        <v>0</v>
      </c>
      <c r="AB197">
        <v>47.34</v>
      </c>
      <c r="AC197">
        <v>0</v>
      </c>
      <c r="AD197">
        <v>0</v>
      </c>
      <c r="AE197">
        <v>0</v>
      </c>
      <c r="AF197">
        <v>5.09</v>
      </c>
      <c r="AG197">
        <v>0</v>
      </c>
      <c r="AH197">
        <v>0</v>
      </c>
      <c r="AI197">
        <v>1</v>
      </c>
      <c r="AJ197">
        <v>9.3000000000000007</v>
      </c>
      <c r="AK197">
        <v>19.8</v>
      </c>
      <c r="AL197">
        <v>1</v>
      </c>
      <c r="AM197">
        <v>5</v>
      </c>
      <c r="AN197">
        <v>0</v>
      </c>
      <c r="AO197">
        <v>1</v>
      </c>
      <c r="AP197">
        <v>1</v>
      </c>
      <c r="AQ197">
        <v>0</v>
      </c>
      <c r="AR197">
        <v>0</v>
      </c>
      <c r="AS197" t="s">
        <v>6</v>
      </c>
      <c r="AT197">
        <v>0.28999999999999998</v>
      </c>
      <c r="AU197" t="s">
        <v>243</v>
      </c>
      <c r="AV197">
        <v>0</v>
      </c>
      <c r="AW197">
        <v>2</v>
      </c>
      <c r="AX197">
        <v>86295718</v>
      </c>
      <c r="AY197">
        <v>1</v>
      </c>
      <c r="AZ197">
        <v>0</v>
      </c>
      <c r="BA197">
        <v>199</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CV197">
        <v>0</v>
      </c>
      <c r="CW197">
        <f>ROUND(Y197*Source!I122*DO197,9)</f>
        <v>0</v>
      </c>
      <c r="CX197">
        <f>ROUND(Y197*Source!I122,9)</f>
        <v>0.114608</v>
      </c>
      <c r="CY197">
        <f t="shared" si="62"/>
        <v>47.34</v>
      </c>
      <c r="CZ197">
        <f t="shared" si="63"/>
        <v>5.09</v>
      </c>
      <c r="DA197">
        <f t="shared" si="64"/>
        <v>9.3000000000000007</v>
      </c>
      <c r="DB197">
        <f t="shared" si="60"/>
        <v>2.37</v>
      </c>
      <c r="DC197">
        <f t="shared" si="61"/>
        <v>0</v>
      </c>
      <c r="DD197" t="s">
        <v>6</v>
      </c>
      <c r="DE197" t="s">
        <v>6</v>
      </c>
      <c r="DF197">
        <f t="shared" si="51"/>
        <v>0</v>
      </c>
      <c r="DG197">
        <f t="shared" si="65"/>
        <v>5</v>
      </c>
      <c r="DH197">
        <f>Source!I122*SmtRes!Y197</f>
        <v>0.11460799999999999</v>
      </c>
      <c r="DI197">
        <f t="shared" si="66"/>
        <v>47.34</v>
      </c>
      <c r="DJ197">
        <f>EtalonRes!Z199</f>
        <v>5.09</v>
      </c>
      <c r="DK197">
        <f>Source!BB122</f>
        <v>9.3000000000000007</v>
      </c>
      <c r="DL197" t="s">
        <v>6</v>
      </c>
      <c r="DM197">
        <v>0</v>
      </c>
      <c r="DN197" t="s">
        <v>6</v>
      </c>
      <c r="DO197">
        <v>0</v>
      </c>
      <c r="GQ197">
        <v>-1</v>
      </c>
      <c r="GR197">
        <v>-1</v>
      </c>
    </row>
    <row r="198" spans="1:200" x14ac:dyDescent="0.2">
      <c r="A198">
        <f>ROW(Source!A122)</f>
        <v>122</v>
      </c>
      <c r="B198">
        <v>86295184</v>
      </c>
      <c r="C198">
        <v>86295693</v>
      </c>
      <c r="D198">
        <v>27441327</v>
      </c>
      <c r="E198">
        <v>1</v>
      </c>
      <c r="F198">
        <v>1</v>
      </c>
      <c r="G198">
        <v>1</v>
      </c>
      <c r="H198">
        <v>2</v>
      </c>
      <c r="I198" t="s">
        <v>936</v>
      </c>
      <c r="J198" t="s">
        <v>937</v>
      </c>
      <c r="K198" t="s">
        <v>938</v>
      </c>
      <c r="L198">
        <v>1368</v>
      </c>
      <c r="N198">
        <v>1011</v>
      </c>
      <c r="O198" t="s">
        <v>927</v>
      </c>
      <c r="P198" t="s">
        <v>927</v>
      </c>
      <c r="Q198">
        <v>1</v>
      </c>
      <c r="W198">
        <v>0</v>
      </c>
      <c r="X198">
        <v>-1583389094</v>
      </c>
      <c r="Y198">
        <f t="shared" si="59"/>
        <v>0.30400000000000005</v>
      </c>
      <c r="AA198">
        <v>0</v>
      </c>
      <c r="AB198">
        <v>868.34</v>
      </c>
      <c r="AC198">
        <v>231.46</v>
      </c>
      <c r="AD198">
        <v>0</v>
      </c>
      <c r="AE198">
        <v>0</v>
      </c>
      <c r="AF198">
        <v>93.37</v>
      </c>
      <c r="AG198">
        <v>11.69</v>
      </c>
      <c r="AH198">
        <v>0</v>
      </c>
      <c r="AI198">
        <v>1</v>
      </c>
      <c r="AJ198">
        <v>9.3000000000000007</v>
      </c>
      <c r="AK198">
        <v>19.8</v>
      </c>
      <c r="AL198">
        <v>1</v>
      </c>
      <c r="AM198">
        <v>5</v>
      </c>
      <c r="AN198">
        <v>0</v>
      </c>
      <c r="AO198">
        <v>1</v>
      </c>
      <c r="AP198">
        <v>1</v>
      </c>
      <c r="AQ198">
        <v>0</v>
      </c>
      <c r="AR198">
        <v>0</v>
      </c>
      <c r="AS198" t="s">
        <v>6</v>
      </c>
      <c r="AT198">
        <v>0.19</v>
      </c>
      <c r="AU198" t="s">
        <v>243</v>
      </c>
      <c r="AV198">
        <v>0</v>
      </c>
      <c r="AW198">
        <v>2</v>
      </c>
      <c r="AX198">
        <v>86295719</v>
      </c>
      <c r="AY198">
        <v>1</v>
      </c>
      <c r="AZ198">
        <v>0</v>
      </c>
      <c r="BA198">
        <v>200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CV198">
        <v>0</v>
      </c>
      <c r="CW198">
        <f>ROUND(Y198*Source!I122*DO198,9)</f>
        <v>0</v>
      </c>
      <c r="CX198">
        <f>ROUND(Y198*Source!I122,9)</f>
        <v>7.5088000000000002E-2</v>
      </c>
      <c r="CY198">
        <f t="shared" si="62"/>
        <v>868.34</v>
      </c>
      <c r="CZ198">
        <f t="shared" si="63"/>
        <v>93.37</v>
      </c>
      <c r="DA198">
        <f t="shared" si="64"/>
        <v>9.3000000000000007</v>
      </c>
      <c r="DB198">
        <f t="shared" si="60"/>
        <v>28.38</v>
      </c>
      <c r="DC198">
        <f t="shared" si="61"/>
        <v>3.55</v>
      </c>
      <c r="DD198" t="s">
        <v>6</v>
      </c>
      <c r="DE198" t="s">
        <v>6</v>
      </c>
      <c r="DF198">
        <f t="shared" si="51"/>
        <v>0</v>
      </c>
      <c r="DG198">
        <f t="shared" si="65"/>
        <v>65</v>
      </c>
      <c r="DH198">
        <f>Source!I122*SmtRes!Y198</f>
        <v>7.5088000000000016E-2</v>
      </c>
      <c r="DI198">
        <f t="shared" si="66"/>
        <v>868.34</v>
      </c>
      <c r="DJ198">
        <f>EtalonRes!Z200</f>
        <v>93.37</v>
      </c>
      <c r="DK198">
        <f>Source!BB122</f>
        <v>9.3000000000000007</v>
      </c>
      <c r="DL198" t="s">
        <v>6</v>
      </c>
      <c r="DM198">
        <v>0</v>
      </c>
      <c r="DN198" t="s">
        <v>6</v>
      </c>
      <c r="DO198">
        <v>0</v>
      </c>
      <c r="GQ198">
        <v>-1</v>
      </c>
      <c r="GR198">
        <v>-1</v>
      </c>
    </row>
    <row r="199" spans="1:200" x14ac:dyDescent="0.2">
      <c r="A199">
        <f>ROW(Source!A122)</f>
        <v>122</v>
      </c>
      <c r="B199">
        <v>86295184</v>
      </c>
      <c r="C199">
        <v>86295693</v>
      </c>
      <c r="D199">
        <v>27371079</v>
      </c>
      <c r="E199">
        <v>1</v>
      </c>
      <c r="F199">
        <v>1</v>
      </c>
      <c r="G199">
        <v>1</v>
      </c>
      <c r="H199">
        <v>3</v>
      </c>
      <c r="I199" t="s">
        <v>249</v>
      </c>
      <c r="J199" t="s">
        <v>251</v>
      </c>
      <c r="K199" t="s">
        <v>250</v>
      </c>
      <c r="L199">
        <v>1339</v>
      </c>
      <c r="N199">
        <v>1007</v>
      </c>
      <c r="O199" t="s">
        <v>32</v>
      </c>
      <c r="P199" t="s">
        <v>32</v>
      </c>
      <c r="Q199">
        <v>1</v>
      </c>
      <c r="W199">
        <v>0</v>
      </c>
      <c r="X199">
        <v>-394915385</v>
      </c>
      <c r="Y199">
        <f>AT199</f>
        <v>1.37</v>
      </c>
      <c r="AA199">
        <v>43.3</v>
      </c>
      <c r="AB199">
        <v>0</v>
      </c>
      <c r="AC199">
        <v>0</v>
      </c>
      <c r="AD199">
        <v>0</v>
      </c>
      <c r="AE199">
        <v>6.080000000000001</v>
      </c>
      <c r="AF199">
        <v>0</v>
      </c>
      <c r="AG199">
        <v>0</v>
      </c>
      <c r="AH199">
        <v>0</v>
      </c>
      <c r="AI199">
        <v>7.56</v>
      </c>
      <c r="AJ199">
        <v>1</v>
      </c>
      <c r="AK199">
        <v>1</v>
      </c>
      <c r="AL199">
        <v>1</v>
      </c>
      <c r="AM199">
        <v>0</v>
      </c>
      <c r="AN199">
        <v>0</v>
      </c>
      <c r="AO199">
        <v>0</v>
      </c>
      <c r="AP199">
        <v>1</v>
      </c>
      <c r="AQ199">
        <v>0</v>
      </c>
      <c r="AR199">
        <v>0</v>
      </c>
      <c r="AS199" t="s">
        <v>6</v>
      </c>
      <c r="AT199">
        <v>1.37</v>
      </c>
      <c r="AU199" t="s">
        <v>6</v>
      </c>
      <c r="AV199">
        <v>0</v>
      </c>
      <c r="AW199">
        <v>2</v>
      </c>
      <c r="AX199">
        <v>86295721</v>
      </c>
      <c r="AY199">
        <v>1</v>
      </c>
      <c r="AZ199">
        <v>16384</v>
      </c>
      <c r="BA199">
        <v>202</v>
      </c>
      <c r="BB199">
        <v>3</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CV199">
        <v>0</v>
      </c>
      <c r="CW199">
        <v>0</v>
      </c>
      <c r="CX199">
        <f>ROUND(Y199*Source!I122,9)</f>
        <v>0.33839000000000002</v>
      </c>
      <c r="CY199">
        <f>AA199</f>
        <v>43.3</v>
      </c>
      <c r="CZ199">
        <f>AE199</f>
        <v>6.080000000000001</v>
      </c>
      <c r="DA199">
        <f>AI199</f>
        <v>7.56</v>
      </c>
      <c r="DB199">
        <f>ROUND(ROUND(AT199*CZ199,2),2)</f>
        <v>8.33</v>
      </c>
      <c r="DC199">
        <f>ROUND(ROUND(AT199*AG199,2),2)</f>
        <v>0</v>
      </c>
      <c r="DD199" t="s">
        <v>6</v>
      </c>
      <c r="DE199" t="s">
        <v>6</v>
      </c>
      <c r="DF199">
        <f>ROUND(ROUND(AE199*AI199,0)*CX199,0)</f>
        <v>16</v>
      </c>
      <c r="DG199">
        <f t="shared" ref="DG199:DG221" si="67">ROUND(ROUND(AF199,0)*CX199,0)</f>
        <v>0</v>
      </c>
      <c r="DH199">
        <f>Source!I122*SmtRes!Y199</f>
        <v>0.33839000000000002</v>
      </c>
      <c r="DI199">
        <f>AA199</f>
        <v>43.3</v>
      </c>
      <c r="DJ199">
        <f>EtalonRes!Y202</f>
        <v>6.22</v>
      </c>
      <c r="DK199">
        <f>Source!BC122</f>
        <v>7.56</v>
      </c>
      <c r="DL199" t="s">
        <v>6</v>
      </c>
      <c r="DM199">
        <v>0</v>
      </c>
      <c r="DN199" t="s">
        <v>6</v>
      </c>
      <c r="DO199">
        <v>0</v>
      </c>
      <c r="GP199">
        <v>1</v>
      </c>
      <c r="GQ199">
        <v>-1</v>
      </c>
      <c r="GR199">
        <v>-1</v>
      </c>
    </row>
    <row r="200" spans="1:200" x14ac:dyDescent="0.2">
      <c r="A200">
        <f>ROW(Source!A122)</f>
        <v>122</v>
      </c>
      <c r="B200">
        <v>86295184</v>
      </c>
      <c r="C200">
        <v>86295693</v>
      </c>
      <c r="D200">
        <v>27378255</v>
      </c>
      <c r="E200">
        <v>1</v>
      </c>
      <c r="F200">
        <v>1</v>
      </c>
      <c r="G200">
        <v>1</v>
      </c>
      <c r="H200">
        <v>3</v>
      </c>
      <c r="I200" t="s">
        <v>89</v>
      </c>
      <c r="J200" t="s">
        <v>91</v>
      </c>
      <c r="K200" t="s">
        <v>90</v>
      </c>
      <c r="L200">
        <v>1348</v>
      </c>
      <c r="N200">
        <v>1009</v>
      </c>
      <c r="O200" t="s">
        <v>63</v>
      </c>
      <c r="P200" t="s">
        <v>63</v>
      </c>
      <c r="Q200">
        <v>1000</v>
      </c>
      <c r="W200">
        <v>0</v>
      </c>
      <c r="X200">
        <v>1570490953</v>
      </c>
      <c r="Y200">
        <f>AT200</f>
        <v>4.0000000000000001E-3</v>
      </c>
      <c r="AA200">
        <v>180000</v>
      </c>
      <c r="AB200">
        <v>0</v>
      </c>
      <c r="AC200">
        <v>0</v>
      </c>
      <c r="AD200">
        <v>0</v>
      </c>
      <c r="AE200">
        <v>25257.140000000003</v>
      </c>
      <c r="AF200">
        <v>0</v>
      </c>
      <c r="AG200">
        <v>0</v>
      </c>
      <c r="AH200">
        <v>0</v>
      </c>
      <c r="AI200">
        <v>7.56</v>
      </c>
      <c r="AJ200">
        <v>1</v>
      </c>
      <c r="AK200">
        <v>1</v>
      </c>
      <c r="AL200">
        <v>1</v>
      </c>
      <c r="AM200">
        <v>0</v>
      </c>
      <c r="AN200">
        <v>0</v>
      </c>
      <c r="AO200">
        <v>0</v>
      </c>
      <c r="AP200">
        <v>1</v>
      </c>
      <c r="AQ200">
        <v>0</v>
      </c>
      <c r="AR200">
        <v>0</v>
      </c>
      <c r="AS200" t="s">
        <v>6</v>
      </c>
      <c r="AT200">
        <v>4.0000000000000001E-3</v>
      </c>
      <c r="AU200" t="s">
        <v>6</v>
      </c>
      <c r="AV200">
        <v>0</v>
      </c>
      <c r="AW200">
        <v>1</v>
      </c>
      <c r="AX200">
        <v>-1</v>
      </c>
      <c r="AY200">
        <v>0</v>
      </c>
      <c r="AZ200">
        <v>0</v>
      </c>
      <c r="BA200" t="s">
        <v>6</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CV200">
        <v>0</v>
      </c>
      <c r="CW200">
        <v>0</v>
      </c>
      <c r="CX200">
        <f>ROUND(Y200*Source!I122,9)</f>
        <v>9.8799999999999995E-4</v>
      </c>
      <c r="CY200">
        <f>AA200</f>
        <v>180000</v>
      </c>
      <c r="CZ200">
        <f>AE200</f>
        <v>25257.140000000003</v>
      </c>
      <c r="DA200">
        <f>AI200</f>
        <v>7.56</v>
      </c>
      <c r="DB200">
        <f>ROUND(ROUND(AT200*CZ200,2),2)</f>
        <v>101.03</v>
      </c>
      <c r="DC200">
        <f>ROUND(ROUND(AT200*AG200,2),2)</f>
        <v>0</v>
      </c>
      <c r="DD200" t="s">
        <v>6</v>
      </c>
      <c r="DE200" t="s">
        <v>6</v>
      </c>
      <c r="DF200">
        <f>ROUND(ROUND(AE200*AI200,0)*CX200,0)</f>
        <v>189</v>
      </c>
      <c r="DG200">
        <f t="shared" si="67"/>
        <v>0</v>
      </c>
      <c r="DH200">
        <f>Source!I122*SmtRes!Y200</f>
        <v>9.8799999999999995E-4</v>
      </c>
      <c r="DI200">
        <f>AA200</f>
        <v>180000</v>
      </c>
      <c r="DJ200">
        <f>DF200</f>
        <v>189</v>
      </c>
      <c r="DK200">
        <f>Source!BC122</f>
        <v>7.56</v>
      </c>
      <c r="DL200" t="s">
        <v>6</v>
      </c>
      <c r="DM200">
        <v>0</v>
      </c>
      <c r="DN200" t="s">
        <v>6</v>
      </c>
      <c r="DO200">
        <v>0</v>
      </c>
      <c r="GP200">
        <v>1</v>
      </c>
      <c r="GQ200">
        <v>-1</v>
      </c>
      <c r="GR200">
        <v>-1</v>
      </c>
    </row>
    <row r="201" spans="1:200" x14ac:dyDescent="0.2">
      <c r="A201">
        <f>ROW(Source!A122)</f>
        <v>122</v>
      </c>
      <c r="B201">
        <v>86295184</v>
      </c>
      <c r="C201">
        <v>86295693</v>
      </c>
      <c r="D201">
        <v>27371084</v>
      </c>
      <c r="E201">
        <v>1</v>
      </c>
      <c r="F201">
        <v>1</v>
      </c>
      <c r="G201">
        <v>1</v>
      </c>
      <c r="H201">
        <v>3</v>
      </c>
      <c r="I201" t="s">
        <v>255</v>
      </c>
      <c r="J201" t="s">
        <v>257</v>
      </c>
      <c r="K201" t="s">
        <v>256</v>
      </c>
      <c r="L201">
        <v>1346</v>
      </c>
      <c r="N201">
        <v>1009</v>
      </c>
      <c r="O201" t="s">
        <v>182</v>
      </c>
      <c r="P201" t="s">
        <v>182</v>
      </c>
      <c r="Q201">
        <v>1</v>
      </c>
      <c r="W201">
        <v>0</v>
      </c>
      <c r="X201">
        <v>-1982328944</v>
      </c>
      <c r="Y201">
        <f>AT201</f>
        <v>0.41</v>
      </c>
      <c r="AA201">
        <v>24.21</v>
      </c>
      <c r="AB201">
        <v>0</v>
      </c>
      <c r="AC201">
        <v>0</v>
      </c>
      <c r="AD201">
        <v>0</v>
      </c>
      <c r="AE201">
        <v>3.4</v>
      </c>
      <c r="AF201">
        <v>0</v>
      </c>
      <c r="AG201">
        <v>0</v>
      </c>
      <c r="AH201">
        <v>0</v>
      </c>
      <c r="AI201">
        <v>7.56</v>
      </c>
      <c r="AJ201">
        <v>1</v>
      </c>
      <c r="AK201">
        <v>1</v>
      </c>
      <c r="AL201">
        <v>1</v>
      </c>
      <c r="AM201">
        <v>0</v>
      </c>
      <c r="AN201">
        <v>0</v>
      </c>
      <c r="AO201">
        <v>0</v>
      </c>
      <c r="AP201">
        <v>0</v>
      </c>
      <c r="AQ201">
        <v>0</v>
      </c>
      <c r="AR201">
        <v>0</v>
      </c>
      <c r="AS201" t="s">
        <v>6</v>
      </c>
      <c r="AT201">
        <v>0.41</v>
      </c>
      <c r="AU201" t="s">
        <v>6</v>
      </c>
      <c r="AV201">
        <v>0</v>
      </c>
      <c r="AW201">
        <v>2</v>
      </c>
      <c r="AX201">
        <v>86295727</v>
      </c>
      <c r="AY201">
        <v>1</v>
      </c>
      <c r="AZ201">
        <v>16384</v>
      </c>
      <c r="BA201">
        <v>208</v>
      </c>
      <c r="BB201">
        <v>3</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CV201">
        <v>0</v>
      </c>
      <c r="CW201">
        <v>0</v>
      </c>
      <c r="CX201">
        <f>ROUND(Y201*Source!I122,9)</f>
        <v>0.10127</v>
      </c>
      <c r="CY201">
        <f>AA201</f>
        <v>24.21</v>
      </c>
      <c r="CZ201">
        <f>AE201</f>
        <v>3.4</v>
      </c>
      <c r="DA201">
        <f>AI201</f>
        <v>7.56</v>
      </c>
      <c r="DB201">
        <f>ROUND(ROUND(AT201*CZ201,2),2)</f>
        <v>1.39</v>
      </c>
      <c r="DC201">
        <f>ROUND(ROUND(AT201*AG201,2),2)</f>
        <v>0</v>
      </c>
      <c r="DD201" t="s">
        <v>6</v>
      </c>
      <c r="DE201" t="s">
        <v>6</v>
      </c>
      <c r="DF201">
        <f>ROUND(ROUND(AE201*AI201,0)*CX201,0)</f>
        <v>3</v>
      </c>
      <c r="DG201">
        <f t="shared" si="67"/>
        <v>0</v>
      </c>
      <c r="DH201">
        <f>Source!I122*SmtRes!Y201</f>
        <v>0.10127</v>
      </c>
      <c r="DI201">
        <f>AA201</f>
        <v>24.21</v>
      </c>
      <c r="DJ201">
        <f>EtalonRes!Y208</f>
        <v>6.12</v>
      </c>
      <c r="DK201">
        <f>Source!BC122</f>
        <v>7.56</v>
      </c>
      <c r="DL201" t="s">
        <v>6</v>
      </c>
      <c r="DM201">
        <v>0</v>
      </c>
      <c r="DN201" t="s">
        <v>6</v>
      </c>
      <c r="DO201">
        <v>0</v>
      </c>
      <c r="GP201">
        <v>1</v>
      </c>
      <c r="GQ201">
        <v>-1</v>
      </c>
      <c r="GR201">
        <v>-1</v>
      </c>
    </row>
    <row r="202" spans="1:200" x14ac:dyDescent="0.2">
      <c r="A202">
        <f>ROW(Source!A122)</f>
        <v>122</v>
      </c>
      <c r="B202">
        <v>86295184</v>
      </c>
      <c r="C202">
        <v>86295693</v>
      </c>
      <c r="D202">
        <v>69205370</v>
      </c>
      <c r="E202">
        <v>1</v>
      </c>
      <c r="F202">
        <v>1</v>
      </c>
      <c r="G202">
        <v>1</v>
      </c>
      <c r="H202">
        <v>3</v>
      </c>
      <c r="I202" t="s">
        <v>260</v>
      </c>
      <c r="J202" t="s">
        <v>262</v>
      </c>
      <c r="K202" t="s">
        <v>261</v>
      </c>
      <c r="L202">
        <v>1348</v>
      </c>
      <c r="N202">
        <v>1009</v>
      </c>
      <c r="O202" t="s">
        <v>63</v>
      </c>
      <c r="P202" t="s">
        <v>63</v>
      </c>
      <c r="Q202">
        <v>1000</v>
      </c>
      <c r="W202">
        <v>0</v>
      </c>
      <c r="X202">
        <v>-1399758959</v>
      </c>
      <c r="Y202">
        <f>AT202</f>
        <v>1</v>
      </c>
      <c r="AA202">
        <v>126170.45</v>
      </c>
      <c r="AB202">
        <v>0</v>
      </c>
      <c r="AC202">
        <v>0</v>
      </c>
      <c r="AD202">
        <v>0</v>
      </c>
      <c r="AE202">
        <v>17486.96</v>
      </c>
      <c r="AF202">
        <v>0</v>
      </c>
      <c r="AG202">
        <v>0</v>
      </c>
      <c r="AH202">
        <v>0</v>
      </c>
      <c r="AI202">
        <v>7.56</v>
      </c>
      <c r="AJ202">
        <v>1</v>
      </c>
      <c r="AK202">
        <v>1</v>
      </c>
      <c r="AL202">
        <v>1</v>
      </c>
      <c r="AM202">
        <v>0</v>
      </c>
      <c r="AN202">
        <v>0</v>
      </c>
      <c r="AO202">
        <v>0</v>
      </c>
      <c r="AP202">
        <v>1</v>
      </c>
      <c r="AQ202">
        <v>0</v>
      </c>
      <c r="AR202">
        <v>0</v>
      </c>
      <c r="AS202" t="s">
        <v>6</v>
      </c>
      <c r="AT202">
        <v>1</v>
      </c>
      <c r="AU202" t="s">
        <v>6</v>
      </c>
      <c r="AV202">
        <v>0</v>
      </c>
      <c r="AW202">
        <v>1</v>
      </c>
      <c r="AX202">
        <v>-1</v>
      </c>
      <c r="AY202">
        <v>0</v>
      </c>
      <c r="AZ202">
        <v>0</v>
      </c>
      <c r="BA202" t="s">
        <v>6</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CV202">
        <v>0</v>
      </c>
      <c r="CW202">
        <v>0</v>
      </c>
      <c r="CX202">
        <f>ROUND(Y202*Source!I122,9)</f>
        <v>0.247</v>
      </c>
      <c r="CY202">
        <f>AA202</f>
        <v>126170.45</v>
      </c>
      <c r="CZ202">
        <f>AE202</f>
        <v>17486.96</v>
      </c>
      <c r="DA202">
        <f>AI202</f>
        <v>7.56</v>
      </c>
      <c r="DB202">
        <f>ROUND(ROUND(AT202*CZ202,2),2)</f>
        <v>17486.96</v>
      </c>
      <c r="DC202">
        <f>ROUND(ROUND(AT202*AG202,2),2)</f>
        <v>0</v>
      </c>
      <c r="DD202" t="s">
        <v>6</v>
      </c>
      <c r="DE202" t="s">
        <v>6</v>
      </c>
      <c r="DF202">
        <f>ROUND(ROUND(AE202*AI202,0)*CX202,0)</f>
        <v>32654</v>
      </c>
      <c r="DG202">
        <f t="shared" si="67"/>
        <v>0</v>
      </c>
      <c r="DH202">
        <f>Source!I122*SmtRes!Y202</f>
        <v>0.247</v>
      </c>
      <c r="DI202">
        <f>AA202</f>
        <v>126170.45</v>
      </c>
      <c r="DJ202">
        <f>DF202</f>
        <v>32654</v>
      </c>
      <c r="DK202">
        <f>Source!BC122</f>
        <v>7.56</v>
      </c>
      <c r="DL202" t="s">
        <v>6</v>
      </c>
      <c r="DM202">
        <v>0</v>
      </c>
      <c r="DN202" t="s">
        <v>6</v>
      </c>
      <c r="DO202">
        <v>0</v>
      </c>
      <c r="GP202">
        <v>1</v>
      </c>
      <c r="GQ202">
        <v>-1</v>
      </c>
      <c r="GR202">
        <v>-1</v>
      </c>
    </row>
    <row r="203" spans="1:200" x14ac:dyDescent="0.2">
      <c r="A203">
        <f>ROW(Source!A131)</f>
        <v>131</v>
      </c>
      <c r="B203">
        <v>86295183</v>
      </c>
      <c r="C203">
        <v>86295738</v>
      </c>
      <c r="D203">
        <v>27500919</v>
      </c>
      <c r="E203">
        <v>1</v>
      </c>
      <c r="F203">
        <v>1</v>
      </c>
      <c r="G203">
        <v>1</v>
      </c>
      <c r="H203">
        <v>1</v>
      </c>
      <c r="I203" t="s">
        <v>919</v>
      </c>
      <c r="J203" t="s">
        <v>6</v>
      </c>
      <c r="K203" t="s">
        <v>920</v>
      </c>
      <c r="L203">
        <v>1369</v>
      </c>
      <c r="N203">
        <v>1013</v>
      </c>
      <c r="O203" t="s">
        <v>921</v>
      </c>
      <c r="P203" t="s">
        <v>921</v>
      </c>
      <c r="Q203">
        <v>1</v>
      </c>
      <c r="W203">
        <v>0</v>
      </c>
      <c r="X203">
        <v>620320323</v>
      </c>
      <c r="Y203">
        <f>(AT203*1.05)</f>
        <v>41.086500000000001</v>
      </c>
      <c r="AA203">
        <v>0</v>
      </c>
      <c r="AB203">
        <v>0</v>
      </c>
      <c r="AC203">
        <v>0</v>
      </c>
      <c r="AD203">
        <v>9.26</v>
      </c>
      <c r="AE203">
        <v>0</v>
      </c>
      <c r="AF203">
        <v>0</v>
      </c>
      <c r="AG203">
        <v>0</v>
      </c>
      <c r="AH203">
        <v>9.26</v>
      </c>
      <c r="AI203">
        <v>1</v>
      </c>
      <c r="AJ203">
        <v>1</v>
      </c>
      <c r="AK203">
        <v>1</v>
      </c>
      <c r="AL203">
        <v>1</v>
      </c>
      <c r="AM203">
        <v>0</v>
      </c>
      <c r="AN203">
        <v>0</v>
      </c>
      <c r="AO203">
        <v>1</v>
      </c>
      <c r="AP203">
        <v>1</v>
      </c>
      <c r="AQ203">
        <v>0</v>
      </c>
      <c r="AR203">
        <v>0</v>
      </c>
      <c r="AS203" t="s">
        <v>6</v>
      </c>
      <c r="AT203">
        <v>39.130000000000003</v>
      </c>
      <c r="AU203" t="s">
        <v>244</v>
      </c>
      <c r="AV203">
        <v>1</v>
      </c>
      <c r="AW203">
        <v>2</v>
      </c>
      <c r="AX203">
        <v>86295756</v>
      </c>
      <c r="AY203">
        <v>1</v>
      </c>
      <c r="AZ203">
        <v>0</v>
      </c>
      <c r="BA203">
        <v>215</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CU203">
        <f>ROUND(AT203*Source!I131*AH203*AL203,0)</f>
        <v>153</v>
      </c>
      <c r="CV203">
        <f>ROUND(Y203*Source!I131,9)</f>
        <v>17.379589500000002</v>
      </c>
      <c r="CW203">
        <v>0</v>
      </c>
      <c r="CX203">
        <f>ROUND(Y203*Source!I131,9)</f>
        <v>17.379589500000002</v>
      </c>
      <c r="CY203">
        <f>AD203</f>
        <v>9.26</v>
      </c>
      <c r="CZ203">
        <f>AH203</f>
        <v>9.26</v>
      </c>
      <c r="DA203">
        <f>AL203</f>
        <v>1</v>
      </c>
      <c r="DB203">
        <f>ROUND((ROUND(AT203*CZ203,2)*1.05),2)</f>
        <v>380.46</v>
      </c>
      <c r="DC203">
        <f>ROUND((ROUND(AT203*AG203,2)*1.05),2)</f>
        <v>0</v>
      </c>
      <c r="DD203" t="s">
        <v>6</v>
      </c>
      <c r="DE203" t="s">
        <v>6</v>
      </c>
      <c r="DF203">
        <f t="shared" ref="DF203:DF229" si="68">ROUND(ROUND(AE203,0)*CX203,0)</f>
        <v>0</v>
      </c>
      <c r="DG203">
        <f t="shared" si="67"/>
        <v>0</v>
      </c>
      <c r="DH203">
        <f>Source!I131*SmtRes!Y203</f>
        <v>17.379589500000002</v>
      </c>
      <c r="DI203">
        <f>AD203</f>
        <v>9.26</v>
      </c>
      <c r="DJ203">
        <f>EtalonRes!AB215</f>
        <v>9.26</v>
      </c>
      <c r="DK203">
        <f>Source!BA131</f>
        <v>1</v>
      </c>
      <c r="DL203" t="s">
        <v>6</v>
      </c>
      <c r="DM203">
        <v>0</v>
      </c>
      <c r="DN203" t="s">
        <v>6</v>
      </c>
      <c r="DO203">
        <v>0</v>
      </c>
      <c r="GQ203">
        <v>-1</v>
      </c>
      <c r="GR203">
        <v>-1</v>
      </c>
    </row>
    <row r="204" spans="1:200" x14ac:dyDescent="0.2">
      <c r="A204">
        <f>ROW(Source!A131)</f>
        <v>131</v>
      </c>
      <c r="B204">
        <v>86295183</v>
      </c>
      <c r="C204">
        <v>86295738</v>
      </c>
      <c r="D204">
        <v>121548</v>
      </c>
      <c r="E204">
        <v>1</v>
      </c>
      <c r="F204">
        <v>1</v>
      </c>
      <c r="G204">
        <v>1</v>
      </c>
      <c r="H204">
        <v>1</v>
      </c>
      <c r="I204" t="s">
        <v>39</v>
      </c>
      <c r="J204" t="s">
        <v>6</v>
      </c>
      <c r="K204" t="s">
        <v>922</v>
      </c>
      <c r="L204">
        <v>608254</v>
      </c>
      <c r="N204">
        <v>1013</v>
      </c>
      <c r="O204" t="s">
        <v>923</v>
      </c>
      <c r="P204" t="s">
        <v>923</v>
      </c>
      <c r="Q204">
        <v>1</v>
      </c>
      <c r="W204">
        <v>0</v>
      </c>
      <c r="X204">
        <v>-185737400</v>
      </c>
      <c r="Y204">
        <f t="shared" ref="Y204:Y212" si="69">(AT204*1.6)</f>
        <v>7.5519999999999996</v>
      </c>
      <c r="AA204">
        <v>0</v>
      </c>
      <c r="AB204">
        <v>0</v>
      </c>
      <c r="AC204">
        <v>0</v>
      </c>
      <c r="AD204">
        <v>0</v>
      </c>
      <c r="AE204">
        <v>0</v>
      </c>
      <c r="AF204">
        <v>0</v>
      </c>
      <c r="AG204">
        <v>0</v>
      </c>
      <c r="AH204">
        <v>0</v>
      </c>
      <c r="AI204">
        <v>1</v>
      </c>
      <c r="AJ204">
        <v>1</v>
      </c>
      <c r="AK204">
        <v>1</v>
      </c>
      <c r="AL204">
        <v>1</v>
      </c>
      <c r="AM204">
        <v>0</v>
      </c>
      <c r="AN204">
        <v>0</v>
      </c>
      <c r="AO204">
        <v>1</v>
      </c>
      <c r="AP204">
        <v>1</v>
      </c>
      <c r="AQ204">
        <v>0</v>
      </c>
      <c r="AR204">
        <v>0</v>
      </c>
      <c r="AS204" t="s">
        <v>6</v>
      </c>
      <c r="AT204">
        <v>4.72</v>
      </c>
      <c r="AU204" t="s">
        <v>243</v>
      </c>
      <c r="AV204">
        <v>2</v>
      </c>
      <c r="AW204">
        <v>2</v>
      </c>
      <c r="AX204">
        <v>86295757</v>
      </c>
      <c r="AY204">
        <v>1</v>
      </c>
      <c r="AZ204">
        <v>0</v>
      </c>
      <c r="BA204">
        <v>216</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CV204">
        <v>0</v>
      </c>
      <c r="CW204">
        <v>0</v>
      </c>
      <c r="CX204">
        <f>ROUND(Y204*Source!I131,9)</f>
        <v>3.194496</v>
      </c>
      <c r="CY204">
        <f>AD204</f>
        <v>0</v>
      </c>
      <c r="CZ204">
        <f>AH204</f>
        <v>0</v>
      </c>
      <c r="DA204">
        <f>AL204</f>
        <v>1</v>
      </c>
      <c r="DB204">
        <f t="shared" ref="DB204:DB212" si="70">ROUND((ROUND(AT204*CZ204,2)*1.6),2)</f>
        <v>0</v>
      </c>
      <c r="DC204">
        <f t="shared" ref="DC204:DC212" si="71">ROUND((ROUND(AT204*AG204,2)*1.6),2)</f>
        <v>0</v>
      </c>
      <c r="DD204" t="s">
        <v>6</v>
      </c>
      <c r="DE204" t="s">
        <v>6</v>
      </c>
      <c r="DF204">
        <f t="shared" si="68"/>
        <v>0</v>
      </c>
      <c r="DG204">
        <f t="shared" si="67"/>
        <v>0</v>
      </c>
      <c r="DH204">
        <f>Source!I131*SmtRes!Y204</f>
        <v>3.1944959999999996</v>
      </c>
      <c r="DI204">
        <f>AD204</f>
        <v>0</v>
      </c>
      <c r="DJ204">
        <f>EtalonRes!AB216</f>
        <v>0</v>
      </c>
      <c r="DK204">
        <f>Source!BA131</f>
        <v>1</v>
      </c>
      <c r="DL204" t="s">
        <v>6</v>
      </c>
      <c r="DM204">
        <v>0</v>
      </c>
      <c r="DN204" t="s">
        <v>6</v>
      </c>
      <c r="DO204">
        <v>0</v>
      </c>
      <c r="GQ204">
        <v>-1</v>
      </c>
      <c r="GR204">
        <v>-1</v>
      </c>
    </row>
    <row r="205" spans="1:200" x14ac:dyDescent="0.2">
      <c r="A205">
        <f>ROW(Source!A131)</f>
        <v>131</v>
      </c>
      <c r="B205">
        <v>86295183</v>
      </c>
      <c r="C205">
        <v>86295738</v>
      </c>
      <c r="D205">
        <v>27439431</v>
      </c>
      <c r="E205">
        <v>1</v>
      </c>
      <c r="F205">
        <v>1</v>
      </c>
      <c r="G205">
        <v>1</v>
      </c>
      <c r="H205">
        <v>2</v>
      </c>
      <c r="I205" t="s">
        <v>977</v>
      </c>
      <c r="J205" t="s">
        <v>978</v>
      </c>
      <c r="K205" t="s">
        <v>979</v>
      </c>
      <c r="L205">
        <v>1368</v>
      </c>
      <c r="N205">
        <v>1011</v>
      </c>
      <c r="O205" t="s">
        <v>927</v>
      </c>
      <c r="P205" t="s">
        <v>927</v>
      </c>
      <c r="Q205">
        <v>1</v>
      </c>
      <c r="W205">
        <v>0</v>
      </c>
      <c r="X205">
        <v>-1377734484</v>
      </c>
      <c r="Y205">
        <f t="shared" si="69"/>
        <v>0.16000000000000003</v>
      </c>
      <c r="AA205">
        <v>0</v>
      </c>
      <c r="AB205">
        <v>120.8</v>
      </c>
      <c r="AC205">
        <v>15.54</v>
      </c>
      <c r="AD205">
        <v>0</v>
      </c>
      <c r="AE205">
        <v>0</v>
      </c>
      <c r="AF205">
        <v>120.8</v>
      </c>
      <c r="AG205">
        <v>15.54</v>
      </c>
      <c r="AH205">
        <v>0</v>
      </c>
      <c r="AI205">
        <v>1</v>
      </c>
      <c r="AJ205">
        <v>1</v>
      </c>
      <c r="AK205">
        <v>1</v>
      </c>
      <c r="AL205">
        <v>1</v>
      </c>
      <c r="AM205">
        <v>0</v>
      </c>
      <c r="AN205">
        <v>0</v>
      </c>
      <c r="AO205">
        <v>1</v>
      </c>
      <c r="AP205">
        <v>1</v>
      </c>
      <c r="AQ205">
        <v>0</v>
      </c>
      <c r="AR205">
        <v>0</v>
      </c>
      <c r="AS205" t="s">
        <v>6</v>
      </c>
      <c r="AT205">
        <v>0.1</v>
      </c>
      <c r="AU205" t="s">
        <v>243</v>
      </c>
      <c r="AV205">
        <v>0</v>
      </c>
      <c r="AW205">
        <v>2</v>
      </c>
      <c r="AX205">
        <v>86295758</v>
      </c>
      <c r="AY205">
        <v>1</v>
      </c>
      <c r="AZ205">
        <v>0</v>
      </c>
      <c r="BA205">
        <v>217</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CV205">
        <v>0</v>
      </c>
      <c r="CW205">
        <f>ROUND(Y205*Source!I131*DO205,9)</f>
        <v>0</v>
      </c>
      <c r="CX205">
        <f>ROUND(Y205*Source!I131,9)</f>
        <v>6.7680000000000004E-2</v>
      </c>
      <c r="CY205">
        <f t="shared" ref="CY205:CY212" si="72">AB205</f>
        <v>120.8</v>
      </c>
      <c r="CZ205">
        <f t="shared" ref="CZ205:CZ212" si="73">AF205</f>
        <v>120.8</v>
      </c>
      <c r="DA205">
        <f t="shared" ref="DA205:DA212" si="74">AJ205</f>
        <v>1</v>
      </c>
      <c r="DB205">
        <f t="shared" si="70"/>
        <v>19.329999999999998</v>
      </c>
      <c r="DC205">
        <f t="shared" si="71"/>
        <v>2.48</v>
      </c>
      <c r="DD205" t="s">
        <v>6</v>
      </c>
      <c r="DE205" t="s">
        <v>6</v>
      </c>
      <c r="DF205">
        <f t="shared" si="68"/>
        <v>0</v>
      </c>
      <c r="DG205">
        <f t="shared" si="67"/>
        <v>8</v>
      </c>
      <c r="DH205">
        <f>Source!I131*SmtRes!Y205</f>
        <v>6.7680000000000018E-2</v>
      </c>
      <c r="DI205">
        <f t="shared" ref="DI205:DI212" si="75">AB205</f>
        <v>120.8</v>
      </c>
      <c r="DJ205">
        <f>EtalonRes!Z217</f>
        <v>120.8</v>
      </c>
      <c r="DK205">
        <f>Source!BB131</f>
        <v>1</v>
      </c>
      <c r="DL205" t="s">
        <v>6</v>
      </c>
      <c r="DM205">
        <v>0</v>
      </c>
      <c r="DN205" t="s">
        <v>6</v>
      </c>
      <c r="DO205">
        <v>0</v>
      </c>
      <c r="GQ205">
        <v>-1</v>
      </c>
      <c r="GR205">
        <v>-1</v>
      </c>
    </row>
    <row r="206" spans="1:200" x14ac:dyDescent="0.2">
      <c r="A206">
        <f>ROW(Source!A131)</f>
        <v>131</v>
      </c>
      <c r="B206">
        <v>86295183</v>
      </c>
      <c r="C206">
        <v>86295738</v>
      </c>
      <c r="D206">
        <v>27439499</v>
      </c>
      <c r="E206">
        <v>1</v>
      </c>
      <c r="F206">
        <v>1</v>
      </c>
      <c r="G206">
        <v>1</v>
      </c>
      <c r="H206">
        <v>2</v>
      </c>
      <c r="I206" t="s">
        <v>930</v>
      </c>
      <c r="J206" t="s">
        <v>931</v>
      </c>
      <c r="K206" t="s">
        <v>932</v>
      </c>
      <c r="L206">
        <v>1368</v>
      </c>
      <c r="N206">
        <v>1011</v>
      </c>
      <c r="O206" t="s">
        <v>927</v>
      </c>
      <c r="P206" t="s">
        <v>927</v>
      </c>
      <c r="Q206">
        <v>1</v>
      </c>
      <c r="W206">
        <v>0</v>
      </c>
      <c r="X206">
        <v>1890856440</v>
      </c>
      <c r="Y206">
        <f t="shared" si="69"/>
        <v>7.3920000000000003</v>
      </c>
      <c r="AA206">
        <v>0</v>
      </c>
      <c r="AB206">
        <v>112.67</v>
      </c>
      <c r="AC206">
        <v>13.61</v>
      </c>
      <c r="AD206">
        <v>0</v>
      </c>
      <c r="AE206">
        <v>0</v>
      </c>
      <c r="AF206">
        <v>112.67</v>
      </c>
      <c r="AG206">
        <v>13.61</v>
      </c>
      <c r="AH206">
        <v>0</v>
      </c>
      <c r="AI206">
        <v>1</v>
      </c>
      <c r="AJ206">
        <v>1</v>
      </c>
      <c r="AK206">
        <v>1</v>
      </c>
      <c r="AL206">
        <v>1</v>
      </c>
      <c r="AM206">
        <v>0</v>
      </c>
      <c r="AN206">
        <v>0</v>
      </c>
      <c r="AO206">
        <v>1</v>
      </c>
      <c r="AP206">
        <v>1</v>
      </c>
      <c r="AQ206">
        <v>0</v>
      </c>
      <c r="AR206">
        <v>0</v>
      </c>
      <c r="AS206" t="s">
        <v>6</v>
      </c>
      <c r="AT206">
        <v>4.62</v>
      </c>
      <c r="AU206" t="s">
        <v>243</v>
      </c>
      <c r="AV206">
        <v>0</v>
      </c>
      <c r="AW206">
        <v>2</v>
      </c>
      <c r="AX206">
        <v>86295759</v>
      </c>
      <c r="AY206">
        <v>1</v>
      </c>
      <c r="AZ206">
        <v>0</v>
      </c>
      <c r="BA206">
        <v>218</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CV206">
        <v>0</v>
      </c>
      <c r="CW206">
        <f>ROUND(Y206*Source!I131*DO206,9)</f>
        <v>0</v>
      </c>
      <c r="CX206">
        <f>ROUND(Y206*Source!I131,9)</f>
        <v>3.1268159999999998</v>
      </c>
      <c r="CY206">
        <f t="shared" si="72"/>
        <v>112.67</v>
      </c>
      <c r="CZ206">
        <f t="shared" si="73"/>
        <v>112.67</v>
      </c>
      <c r="DA206">
        <f t="shared" si="74"/>
        <v>1</v>
      </c>
      <c r="DB206">
        <f t="shared" si="70"/>
        <v>832.86</v>
      </c>
      <c r="DC206">
        <f t="shared" si="71"/>
        <v>100.61</v>
      </c>
      <c r="DD206" t="s">
        <v>6</v>
      </c>
      <c r="DE206" t="s">
        <v>6</v>
      </c>
      <c r="DF206">
        <f t="shared" si="68"/>
        <v>0</v>
      </c>
      <c r="DG206">
        <f t="shared" si="67"/>
        <v>353</v>
      </c>
      <c r="DH206">
        <f>Source!I131*SmtRes!Y206</f>
        <v>3.1268160000000003</v>
      </c>
      <c r="DI206">
        <f t="shared" si="75"/>
        <v>112.67</v>
      </c>
      <c r="DJ206">
        <f>EtalonRes!Z218</f>
        <v>112.67</v>
      </c>
      <c r="DK206">
        <f>Source!BB131</f>
        <v>1</v>
      </c>
      <c r="DL206" t="s">
        <v>6</v>
      </c>
      <c r="DM206">
        <v>0</v>
      </c>
      <c r="DN206" t="s">
        <v>6</v>
      </c>
      <c r="DO206">
        <v>0</v>
      </c>
      <c r="GQ206">
        <v>-1</v>
      </c>
      <c r="GR206">
        <v>-1</v>
      </c>
    </row>
    <row r="207" spans="1:200" x14ac:dyDescent="0.2">
      <c r="A207">
        <f>ROW(Source!A131)</f>
        <v>131</v>
      </c>
      <c r="B207">
        <v>86295183</v>
      </c>
      <c r="C207">
        <v>86295738</v>
      </c>
      <c r="D207">
        <v>27439584</v>
      </c>
      <c r="E207">
        <v>1</v>
      </c>
      <c r="F207">
        <v>1</v>
      </c>
      <c r="G207">
        <v>1</v>
      </c>
      <c r="H207">
        <v>2</v>
      </c>
      <c r="I207" t="s">
        <v>983</v>
      </c>
      <c r="J207" t="s">
        <v>984</v>
      </c>
      <c r="K207" t="s">
        <v>985</v>
      </c>
      <c r="L207">
        <v>1368</v>
      </c>
      <c r="N207">
        <v>1011</v>
      </c>
      <c r="O207" t="s">
        <v>927</v>
      </c>
      <c r="P207" t="s">
        <v>927</v>
      </c>
      <c r="Q207">
        <v>1</v>
      </c>
      <c r="W207">
        <v>0</v>
      </c>
      <c r="X207">
        <v>742137524</v>
      </c>
      <c r="Y207">
        <f t="shared" si="69"/>
        <v>5.5360000000000005</v>
      </c>
      <c r="AA207">
        <v>0</v>
      </c>
      <c r="AB207">
        <v>1.56</v>
      </c>
      <c r="AC207">
        <v>0</v>
      </c>
      <c r="AD207">
        <v>0</v>
      </c>
      <c r="AE207">
        <v>0</v>
      </c>
      <c r="AF207">
        <v>1.56</v>
      </c>
      <c r="AG207">
        <v>0</v>
      </c>
      <c r="AH207">
        <v>0</v>
      </c>
      <c r="AI207">
        <v>1</v>
      </c>
      <c r="AJ207">
        <v>1</v>
      </c>
      <c r="AK207">
        <v>1</v>
      </c>
      <c r="AL207">
        <v>1</v>
      </c>
      <c r="AM207">
        <v>0</v>
      </c>
      <c r="AN207">
        <v>0</v>
      </c>
      <c r="AO207">
        <v>1</v>
      </c>
      <c r="AP207">
        <v>1</v>
      </c>
      <c r="AQ207">
        <v>0</v>
      </c>
      <c r="AR207">
        <v>0</v>
      </c>
      <c r="AS207" t="s">
        <v>6</v>
      </c>
      <c r="AT207">
        <v>3.46</v>
      </c>
      <c r="AU207" t="s">
        <v>243</v>
      </c>
      <c r="AV207">
        <v>0</v>
      </c>
      <c r="AW207">
        <v>2</v>
      </c>
      <c r="AX207">
        <v>86295760</v>
      </c>
      <c r="AY207">
        <v>1</v>
      </c>
      <c r="AZ207">
        <v>0</v>
      </c>
      <c r="BA207">
        <v>219</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CV207">
        <v>0</v>
      </c>
      <c r="CW207">
        <f>ROUND(Y207*Source!I131*DO207,9)</f>
        <v>0</v>
      </c>
      <c r="CX207">
        <f>ROUND(Y207*Source!I131,9)</f>
        <v>2.3417279999999998</v>
      </c>
      <c r="CY207">
        <f t="shared" si="72"/>
        <v>1.56</v>
      </c>
      <c r="CZ207">
        <f t="shared" si="73"/>
        <v>1.56</v>
      </c>
      <c r="DA207">
        <f t="shared" si="74"/>
        <v>1</v>
      </c>
      <c r="DB207">
        <f t="shared" si="70"/>
        <v>8.64</v>
      </c>
      <c r="DC207">
        <f t="shared" si="71"/>
        <v>0</v>
      </c>
      <c r="DD207" t="s">
        <v>6</v>
      </c>
      <c r="DE207" t="s">
        <v>6</v>
      </c>
      <c r="DF207">
        <f t="shared" si="68"/>
        <v>0</v>
      </c>
      <c r="DG207">
        <f t="shared" si="67"/>
        <v>5</v>
      </c>
      <c r="DH207">
        <f>Source!I131*SmtRes!Y207</f>
        <v>2.3417280000000003</v>
      </c>
      <c r="DI207">
        <f t="shared" si="75"/>
        <v>1.56</v>
      </c>
      <c r="DJ207">
        <f>EtalonRes!Z219</f>
        <v>1.56</v>
      </c>
      <c r="DK207">
        <f>Source!BB131</f>
        <v>1</v>
      </c>
      <c r="DL207" t="s">
        <v>6</v>
      </c>
      <c r="DM207">
        <v>0</v>
      </c>
      <c r="DN207" t="s">
        <v>6</v>
      </c>
      <c r="DO207">
        <v>0</v>
      </c>
      <c r="GQ207">
        <v>-1</v>
      </c>
      <c r="GR207">
        <v>-1</v>
      </c>
    </row>
    <row r="208" spans="1:200" x14ac:dyDescent="0.2">
      <c r="A208">
        <f>ROW(Source!A131)</f>
        <v>131</v>
      </c>
      <c r="B208">
        <v>86295183</v>
      </c>
      <c r="C208">
        <v>86295738</v>
      </c>
      <c r="D208">
        <v>27439705</v>
      </c>
      <c r="E208">
        <v>1</v>
      </c>
      <c r="F208">
        <v>1</v>
      </c>
      <c r="G208">
        <v>1</v>
      </c>
      <c r="H208">
        <v>2</v>
      </c>
      <c r="I208" t="s">
        <v>986</v>
      </c>
      <c r="J208" t="s">
        <v>987</v>
      </c>
      <c r="K208" t="s">
        <v>988</v>
      </c>
      <c r="L208">
        <v>1368</v>
      </c>
      <c r="N208">
        <v>1011</v>
      </c>
      <c r="O208" t="s">
        <v>927</v>
      </c>
      <c r="P208" t="s">
        <v>927</v>
      </c>
      <c r="Q208">
        <v>1</v>
      </c>
      <c r="W208">
        <v>0</v>
      </c>
      <c r="X208">
        <v>-349914874</v>
      </c>
      <c r="Y208">
        <f t="shared" si="69"/>
        <v>2.6080000000000001</v>
      </c>
      <c r="AA208">
        <v>0</v>
      </c>
      <c r="AB208">
        <v>1.1000000000000001</v>
      </c>
      <c r="AC208">
        <v>0</v>
      </c>
      <c r="AD208">
        <v>0</v>
      </c>
      <c r="AE208">
        <v>0</v>
      </c>
      <c r="AF208">
        <v>1.1000000000000001</v>
      </c>
      <c r="AG208">
        <v>0</v>
      </c>
      <c r="AH208">
        <v>0</v>
      </c>
      <c r="AI208">
        <v>1</v>
      </c>
      <c r="AJ208">
        <v>1</v>
      </c>
      <c r="AK208">
        <v>1</v>
      </c>
      <c r="AL208">
        <v>1</v>
      </c>
      <c r="AM208">
        <v>0</v>
      </c>
      <c r="AN208">
        <v>0</v>
      </c>
      <c r="AO208">
        <v>1</v>
      </c>
      <c r="AP208">
        <v>1</v>
      </c>
      <c r="AQ208">
        <v>0</v>
      </c>
      <c r="AR208">
        <v>0</v>
      </c>
      <c r="AS208" t="s">
        <v>6</v>
      </c>
      <c r="AT208">
        <v>1.63</v>
      </c>
      <c r="AU208" t="s">
        <v>243</v>
      </c>
      <c r="AV208">
        <v>0</v>
      </c>
      <c r="AW208">
        <v>2</v>
      </c>
      <c r="AX208">
        <v>86295761</v>
      </c>
      <c r="AY208">
        <v>1</v>
      </c>
      <c r="AZ208">
        <v>0</v>
      </c>
      <c r="BA208">
        <v>220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CV208">
        <v>0</v>
      </c>
      <c r="CW208">
        <f>ROUND(Y208*Source!I131*DO208,9)</f>
        <v>0</v>
      </c>
      <c r="CX208">
        <f>ROUND(Y208*Source!I131,9)</f>
        <v>1.1031839999999999</v>
      </c>
      <c r="CY208">
        <f t="shared" si="72"/>
        <v>1.1000000000000001</v>
      </c>
      <c r="CZ208">
        <f t="shared" si="73"/>
        <v>1.1000000000000001</v>
      </c>
      <c r="DA208">
        <f t="shared" si="74"/>
        <v>1</v>
      </c>
      <c r="DB208">
        <f t="shared" si="70"/>
        <v>2.86</v>
      </c>
      <c r="DC208">
        <f t="shared" si="71"/>
        <v>0</v>
      </c>
      <c r="DD208" t="s">
        <v>6</v>
      </c>
      <c r="DE208" t="s">
        <v>6</v>
      </c>
      <c r="DF208">
        <f t="shared" si="68"/>
        <v>0</v>
      </c>
      <c r="DG208">
        <f t="shared" si="67"/>
        <v>1</v>
      </c>
      <c r="DH208">
        <f>Source!I131*SmtRes!Y208</f>
        <v>1.1031839999999999</v>
      </c>
      <c r="DI208">
        <f t="shared" si="75"/>
        <v>1.1000000000000001</v>
      </c>
      <c r="DJ208">
        <f>EtalonRes!Z220</f>
        <v>1.1000000000000001</v>
      </c>
      <c r="DK208">
        <f>Source!BB131</f>
        <v>1</v>
      </c>
      <c r="DL208" t="s">
        <v>6</v>
      </c>
      <c r="DM208">
        <v>0</v>
      </c>
      <c r="DN208" t="s">
        <v>6</v>
      </c>
      <c r="DO208">
        <v>0</v>
      </c>
      <c r="GQ208">
        <v>-1</v>
      </c>
      <c r="GR208">
        <v>-1</v>
      </c>
    </row>
    <row r="209" spans="1:200" x14ac:dyDescent="0.2">
      <c r="A209">
        <f>ROW(Source!A131)</f>
        <v>131</v>
      </c>
      <c r="B209">
        <v>86295183</v>
      </c>
      <c r="C209">
        <v>86295738</v>
      </c>
      <c r="D209">
        <v>27439713</v>
      </c>
      <c r="E209">
        <v>1</v>
      </c>
      <c r="F209">
        <v>1</v>
      </c>
      <c r="G209">
        <v>1</v>
      </c>
      <c r="H209">
        <v>2</v>
      </c>
      <c r="I209" t="s">
        <v>989</v>
      </c>
      <c r="J209" t="s">
        <v>990</v>
      </c>
      <c r="K209" t="s">
        <v>991</v>
      </c>
      <c r="L209">
        <v>1368</v>
      </c>
      <c r="N209">
        <v>1011</v>
      </c>
      <c r="O209" t="s">
        <v>927</v>
      </c>
      <c r="P209" t="s">
        <v>927</v>
      </c>
      <c r="Q209">
        <v>1</v>
      </c>
      <c r="W209">
        <v>0</v>
      </c>
      <c r="X209">
        <v>863682969</v>
      </c>
      <c r="Y209">
        <f t="shared" si="69"/>
        <v>10.736000000000001</v>
      </c>
      <c r="AA209">
        <v>0</v>
      </c>
      <c r="AB209">
        <v>11.76</v>
      </c>
      <c r="AC209">
        <v>0</v>
      </c>
      <c r="AD209">
        <v>0</v>
      </c>
      <c r="AE209">
        <v>0</v>
      </c>
      <c r="AF209">
        <v>11.76</v>
      </c>
      <c r="AG209">
        <v>0</v>
      </c>
      <c r="AH209">
        <v>0</v>
      </c>
      <c r="AI209">
        <v>1</v>
      </c>
      <c r="AJ209">
        <v>1</v>
      </c>
      <c r="AK209">
        <v>1</v>
      </c>
      <c r="AL209">
        <v>1</v>
      </c>
      <c r="AM209">
        <v>0</v>
      </c>
      <c r="AN209">
        <v>0</v>
      </c>
      <c r="AO209">
        <v>1</v>
      </c>
      <c r="AP209">
        <v>1</v>
      </c>
      <c r="AQ209">
        <v>0</v>
      </c>
      <c r="AR209">
        <v>0</v>
      </c>
      <c r="AS209" t="s">
        <v>6</v>
      </c>
      <c r="AT209">
        <v>6.71</v>
      </c>
      <c r="AU209" t="s">
        <v>243</v>
      </c>
      <c r="AV209">
        <v>0</v>
      </c>
      <c r="AW209">
        <v>2</v>
      </c>
      <c r="AX209">
        <v>86295762</v>
      </c>
      <c r="AY209">
        <v>1</v>
      </c>
      <c r="AZ209">
        <v>0</v>
      </c>
      <c r="BA209">
        <v>221</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CV209">
        <v>0</v>
      </c>
      <c r="CW209">
        <f>ROUND(Y209*Source!I131*DO209,9)</f>
        <v>0</v>
      </c>
      <c r="CX209">
        <f>ROUND(Y209*Source!I131,9)</f>
        <v>4.541328</v>
      </c>
      <c r="CY209">
        <f t="shared" si="72"/>
        <v>11.76</v>
      </c>
      <c r="CZ209">
        <f t="shared" si="73"/>
        <v>11.76</v>
      </c>
      <c r="DA209">
        <f t="shared" si="74"/>
        <v>1</v>
      </c>
      <c r="DB209">
        <f t="shared" si="70"/>
        <v>126.26</v>
      </c>
      <c r="DC209">
        <f t="shared" si="71"/>
        <v>0</v>
      </c>
      <c r="DD209" t="s">
        <v>6</v>
      </c>
      <c r="DE209" t="s">
        <v>6</v>
      </c>
      <c r="DF209">
        <f t="shared" si="68"/>
        <v>0</v>
      </c>
      <c r="DG209">
        <f t="shared" si="67"/>
        <v>54</v>
      </c>
      <c r="DH209">
        <f>Source!I131*SmtRes!Y209</f>
        <v>4.541328</v>
      </c>
      <c r="DI209">
        <f t="shared" si="75"/>
        <v>11.76</v>
      </c>
      <c r="DJ209">
        <f>EtalonRes!Z221</f>
        <v>11.76</v>
      </c>
      <c r="DK209">
        <f>Source!BB131</f>
        <v>1</v>
      </c>
      <c r="DL209" t="s">
        <v>6</v>
      </c>
      <c r="DM209">
        <v>0</v>
      </c>
      <c r="DN209" t="s">
        <v>6</v>
      </c>
      <c r="DO209">
        <v>0</v>
      </c>
      <c r="GQ209">
        <v>-1</v>
      </c>
      <c r="GR209">
        <v>-1</v>
      </c>
    </row>
    <row r="210" spans="1:200" x14ac:dyDescent="0.2">
      <c r="A210">
        <f>ROW(Source!A131)</f>
        <v>131</v>
      </c>
      <c r="B210">
        <v>86295183</v>
      </c>
      <c r="C210">
        <v>86295738</v>
      </c>
      <c r="D210">
        <v>27439719</v>
      </c>
      <c r="E210">
        <v>1</v>
      </c>
      <c r="F210">
        <v>1</v>
      </c>
      <c r="G210">
        <v>1</v>
      </c>
      <c r="H210">
        <v>2</v>
      </c>
      <c r="I210" t="s">
        <v>992</v>
      </c>
      <c r="J210" t="s">
        <v>993</v>
      </c>
      <c r="K210" t="s">
        <v>994</v>
      </c>
      <c r="L210">
        <v>1368</v>
      </c>
      <c r="N210">
        <v>1011</v>
      </c>
      <c r="O210" t="s">
        <v>927</v>
      </c>
      <c r="P210" t="s">
        <v>927</v>
      </c>
      <c r="Q210">
        <v>1</v>
      </c>
      <c r="W210">
        <v>0</v>
      </c>
      <c r="X210">
        <v>771781760</v>
      </c>
      <c r="Y210">
        <f t="shared" si="69"/>
        <v>0.54400000000000004</v>
      </c>
      <c r="AA210">
        <v>0</v>
      </c>
      <c r="AB210">
        <v>6.57</v>
      </c>
      <c r="AC210">
        <v>0</v>
      </c>
      <c r="AD210">
        <v>0</v>
      </c>
      <c r="AE210">
        <v>0</v>
      </c>
      <c r="AF210">
        <v>6.57</v>
      </c>
      <c r="AG210">
        <v>0</v>
      </c>
      <c r="AH210">
        <v>0</v>
      </c>
      <c r="AI210">
        <v>1</v>
      </c>
      <c r="AJ210">
        <v>1</v>
      </c>
      <c r="AK210">
        <v>1</v>
      </c>
      <c r="AL210">
        <v>1</v>
      </c>
      <c r="AM210">
        <v>0</v>
      </c>
      <c r="AN210">
        <v>0</v>
      </c>
      <c r="AO210">
        <v>1</v>
      </c>
      <c r="AP210">
        <v>1</v>
      </c>
      <c r="AQ210">
        <v>0</v>
      </c>
      <c r="AR210">
        <v>0</v>
      </c>
      <c r="AS210" t="s">
        <v>6</v>
      </c>
      <c r="AT210">
        <v>0.34</v>
      </c>
      <c r="AU210" t="s">
        <v>243</v>
      </c>
      <c r="AV210">
        <v>0</v>
      </c>
      <c r="AW210">
        <v>2</v>
      </c>
      <c r="AX210">
        <v>86295763</v>
      </c>
      <c r="AY210">
        <v>1</v>
      </c>
      <c r="AZ210">
        <v>0</v>
      </c>
      <c r="BA210">
        <v>222</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CV210">
        <v>0</v>
      </c>
      <c r="CW210">
        <f>ROUND(Y210*Source!I131*DO210,9)</f>
        <v>0</v>
      </c>
      <c r="CX210">
        <f>ROUND(Y210*Source!I131,9)</f>
        <v>0.23011200000000001</v>
      </c>
      <c r="CY210">
        <f t="shared" si="72"/>
        <v>6.57</v>
      </c>
      <c r="CZ210">
        <f t="shared" si="73"/>
        <v>6.57</v>
      </c>
      <c r="DA210">
        <f t="shared" si="74"/>
        <v>1</v>
      </c>
      <c r="DB210">
        <f t="shared" si="70"/>
        <v>3.57</v>
      </c>
      <c r="DC210">
        <f t="shared" si="71"/>
        <v>0</v>
      </c>
      <c r="DD210" t="s">
        <v>6</v>
      </c>
      <c r="DE210" t="s">
        <v>6</v>
      </c>
      <c r="DF210">
        <f t="shared" si="68"/>
        <v>0</v>
      </c>
      <c r="DG210">
        <f t="shared" si="67"/>
        <v>2</v>
      </c>
      <c r="DH210">
        <f>Source!I131*SmtRes!Y210</f>
        <v>0.23011200000000001</v>
      </c>
      <c r="DI210">
        <f t="shared" si="75"/>
        <v>6.57</v>
      </c>
      <c r="DJ210">
        <f>EtalonRes!Z222</f>
        <v>6.57</v>
      </c>
      <c r="DK210">
        <f>Source!BB131</f>
        <v>1</v>
      </c>
      <c r="DL210" t="s">
        <v>6</v>
      </c>
      <c r="DM210">
        <v>0</v>
      </c>
      <c r="DN210" t="s">
        <v>6</v>
      </c>
      <c r="DO210">
        <v>0</v>
      </c>
      <c r="GQ210">
        <v>-1</v>
      </c>
      <c r="GR210">
        <v>-1</v>
      </c>
    </row>
    <row r="211" spans="1:200" x14ac:dyDescent="0.2">
      <c r="A211">
        <f>ROW(Source!A131)</f>
        <v>131</v>
      </c>
      <c r="B211">
        <v>86295183</v>
      </c>
      <c r="C211">
        <v>86295738</v>
      </c>
      <c r="D211">
        <v>27441019</v>
      </c>
      <c r="E211">
        <v>1</v>
      </c>
      <c r="F211">
        <v>1</v>
      </c>
      <c r="G211">
        <v>1</v>
      </c>
      <c r="H211">
        <v>2</v>
      </c>
      <c r="I211" t="s">
        <v>995</v>
      </c>
      <c r="J211" t="s">
        <v>996</v>
      </c>
      <c r="K211" t="s">
        <v>997</v>
      </c>
      <c r="L211">
        <v>1368</v>
      </c>
      <c r="N211">
        <v>1011</v>
      </c>
      <c r="O211" t="s">
        <v>927</v>
      </c>
      <c r="P211" t="s">
        <v>927</v>
      </c>
      <c r="Q211">
        <v>1</v>
      </c>
      <c r="W211">
        <v>0</v>
      </c>
      <c r="X211">
        <v>1694760240</v>
      </c>
      <c r="Y211">
        <f t="shared" si="69"/>
        <v>0.46399999999999997</v>
      </c>
      <c r="AA211">
        <v>0</v>
      </c>
      <c r="AB211">
        <v>5.09</v>
      </c>
      <c r="AC211">
        <v>0</v>
      </c>
      <c r="AD211">
        <v>0</v>
      </c>
      <c r="AE211">
        <v>0</v>
      </c>
      <c r="AF211">
        <v>5.09</v>
      </c>
      <c r="AG211">
        <v>0</v>
      </c>
      <c r="AH211">
        <v>0</v>
      </c>
      <c r="AI211">
        <v>1</v>
      </c>
      <c r="AJ211">
        <v>1</v>
      </c>
      <c r="AK211">
        <v>1</v>
      </c>
      <c r="AL211">
        <v>1</v>
      </c>
      <c r="AM211">
        <v>0</v>
      </c>
      <c r="AN211">
        <v>0</v>
      </c>
      <c r="AO211">
        <v>1</v>
      </c>
      <c r="AP211">
        <v>1</v>
      </c>
      <c r="AQ211">
        <v>0</v>
      </c>
      <c r="AR211">
        <v>0</v>
      </c>
      <c r="AS211" t="s">
        <v>6</v>
      </c>
      <c r="AT211">
        <v>0.28999999999999998</v>
      </c>
      <c r="AU211" t="s">
        <v>243</v>
      </c>
      <c r="AV211">
        <v>0</v>
      </c>
      <c r="AW211">
        <v>2</v>
      </c>
      <c r="AX211">
        <v>86295764</v>
      </c>
      <c r="AY211">
        <v>1</v>
      </c>
      <c r="AZ211">
        <v>0</v>
      </c>
      <c r="BA211">
        <v>223</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CV211">
        <v>0</v>
      </c>
      <c r="CW211">
        <f>ROUND(Y211*Source!I131*DO211,9)</f>
        <v>0</v>
      </c>
      <c r="CX211">
        <f>ROUND(Y211*Source!I131,9)</f>
        <v>0.196272</v>
      </c>
      <c r="CY211">
        <f t="shared" si="72"/>
        <v>5.09</v>
      </c>
      <c r="CZ211">
        <f t="shared" si="73"/>
        <v>5.09</v>
      </c>
      <c r="DA211">
        <f t="shared" si="74"/>
        <v>1</v>
      </c>
      <c r="DB211">
        <f t="shared" si="70"/>
        <v>2.37</v>
      </c>
      <c r="DC211">
        <f t="shared" si="71"/>
        <v>0</v>
      </c>
      <c r="DD211" t="s">
        <v>6</v>
      </c>
      <c r="DE211" t="s">
        <v>6</v>
      </c>
      <c r="DF211">
        <f t="shared" si="68"/>
        <v>0</v>
      </c>
      <c r="DG211">
        <f t="shared" si="67"/>
        <v>1</v>
      </c>
      <c r="DH211">
        <f>Source!I131*SmtRes!Y211</f>
        <v>0.19627199999999997</v>
      </c>
      <c r="DI211">
        <f t="shared" si="75"/>
        <v>5.09</v>
      </c>
      <c r="DJ211">
        <f>EtalonRes!Z223</f>
        <v>5.09</v>
      </c>
      <c r="DK211">
        <f>Source!BB131</f>
        <v>1</v>
      </c>
      <c r="DL211" t="s">
        <v>6</v>
      </c>
      <c r="DM211">
        <v>0</v>
      </c>
      <c r="DN211" t="s">
        <v>6</v>
      </c>
      <c r="DO211">
        <v>0</v>
      </c>
      <c r="GQ211">
        <v>-1</v>
      </c>
      <c r="GR211">
        <v>-1</v>
      </c>
    </row>
    <row r="212" spans="1:200" x14ac:dyDescent="0.2">
      <c r="A212">
        <f>ROW(Source!A131)</f>
        <v>131</v>
      </c>
      <c r="B212">
        <v>86295183</v>
      </c>
      <c r="C212">
        <v>86295738</v>
      </c>
      <c r="D212">
        <v>27441327</v>
      </c>
      <c r="E212">
        <v>1</v>
      </c>
      <c r="F212">
        <v>1</v>
      </c>
      <c r="G212">
        <v>1</v>
      </c>
      <c r="H212">
        <v>2</v>
      </c>
      <c r="I212" t="s">
        <v>936</v>
      </c>
      <c r="J212" t="s">
        <v>937</v>
      </c>
      <c r="K212" t="s">
        <v>938</v>
      </c>
      <c r="L212">
        <v>1368</v>
      </c>
      <c r="N212">
        <v>1011</v>
      </c>
      <c r="O212" t="s">
        <v>927</v>
      </c>
      <c r="P212" t="s">
        <v>927</v>
      </c>
      <c r="Q212">
        <v>1</v>
      </c>
      <c r="W212">
        <v>0</v>
      </c>
      <c r="X212">
        <v>-1583389094</v>
      </c>
      <c r="Y212">
        <f t="shared" si="69"/>
        <v>0.30400000000000005</v>
      </c>
      <c r="AA212">
        <v>0</v>
      </c>
      <c r="AB212">
        <v>93.37</v>
      </c>
      <c r="AC212">
        <v>11.69</v>
      </c>
      <c r="AD212">
        <v>0</v>
      </c>
      <c r="AE212">
        <v>0</v>
      </c>
      <c r="AF212">
        <v>93.37</v>
      </c>
      <c r="AG212">
        <v>11.69</v>
      </c>
      <c r="AH212">
        <v>0</v>
      </c>
      <c r="AI212">
        <v>1</v>
      </c>
      <c r="AJ212">
        <v>1</v>
      </c>
      <c r="AK212">
        <v>1</v>
      </c>
      <c r="AL212">
        <v>1</v>
      </c>
      <c r="AM212">
        <v>0</v>
      </c>
      <c r="AN212">
        <v>0</v>
      </c>
      <c r="AO212">
        <v>1</v>
      </c>
      <c r="AP212">
        <v>1</v>
      </c>
      <c r="AQ212">
        <v>0</v>
      </c>
      <c r="AR212">
        <v>0</v>
      </c>
      <c r="AS212" t="s">
        <v>6</v>
      </c>
      <c r="AT212">
        <v>0.19</v>
      </c>
      <c r="AU212" t="s">
        <v>243</v>
      </c>
      <c r="AV212">
        <v>0</v>
      </c>
      <c r="AW212">
        <v>2</v>
      </c>
      <c r="AX212">
        <v>86295765</v>
      </c>
      <c r="AY212">
        <v>1</v>
      </c>
      <c r="AZ212">
        <v>0</v>
      </c>
      <c r="BA212">
        <v>224</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CV212">
        <v>0</v>
      </c>
      <c r="CW212">
        <f>ROUND(Y212*Source!I131*DO212,9)</f>
        <v>0</v>
      </c>
      <c r="CX212">
        <f>ROUND(Y212*Source!I131,9)</f>
        <v>0.12859200000000001</v>
      </c>
      <c r="CY212">
        <f t="shared" si="72"/>
        <v>93.37</v>
      </c>
      <c r="CZ212">
        <f t="shared" si="73"/>
        <v>93.37</v>
      </c>
      <c r="DA212">
        <f t="shared" si="74"/>
        <v>1</v>
      </c>
      <c r="DB212">
        <f t="shared" si="70"/>
        <v>28.38</v>
      </c>
      <c r="DC212">
        <f t="shared" si="71"/>
        <v>3.55</v>
      </c>
      <c r="DD212" t="s">
        <v>6</v>
      </c>
      <c r="DE212" t="s">
        <v>6</v>
      </c>
      <c r="DF212">
        <f t="shared" si="68"/>
        <v>0</v>
      </c>
      <c r="DG212">
        <f t="shared" si="67"/>
        <v>12</v>
      </c>
      <c r="DH212">
        <f>Source!I131*SmtRes!Y212</f>
        <v>0.12859200000000001</v>
      </c>
      <c r="DI212">
        <f t="shared" si="75"/>
        <v>93.37</v>
      </c>
      <c r="DJ212">
        <f>EtalonRes!Z224</f>
        <v>93.37</v>
      </c>
      <c r="DK212">
        <f>Source!BB131</f>
        <v>1</v>
      </c>
      <c r="DL212" t="s">
        <v>6</v>
      </c>
      <c r="DM212">
        <v>0</v>
      </c>
      <c r="DN212" t="s">
        <v>6</v>
      </c>
      <c r="DO212">
        <v>0</v>
      </c>
      <c r="GQ212">
        <v>-1</v>
      </c>
      <c r="GR212">
        <v>-1</v>
      </c>
    </row>
    <row r="213" spans="1:200" x14ac:dyDescent="0.2">
      <c r="A213">
        <f>ROW(Source!A131)</f>
        <v>131</v>
      </c>
      <c r="B213">
        <v>86295183</v>
      </c>
      <c r="C213">
        <v>86295738</v>
      </c>
      <c r="D213">
        <v>27371079</v>
      </c>
      <c r="E213">
        <v>1</v>
      </c>
      <c r="F213">
        <v>1</v>
      </c>
      <c r="G213">
        <v>1</v>
      </c>
      <c r="H213">
        <v>3</v>
      </c>
      <c r="I213" t="s">
        <v>249</v>
      </c>
      <c r="J213" t="s">
        <v>251</v>
      </c>
      <c r="K213" t="s">
        <v>250</v>
      </c>
      <c r="L213">
        <v>1339</v>
      </c>
      <c r="N213">
        <v>1007</v>
      </c>
      <c r="O213" t="s">
        <v>32</v>
      </c>
      <c r="P213" t="s">
        <v>32</v>
      </c>
      <c r="Q213">
        <v>1</v>
      </c>
      <c r="W213">
        <v>0</v>
      </c>
      <c r="X213">
        <v>-394915385</v>
      </c>
      <c r="Y213">
        <f t="shared" ref="Y213:Y219" si="76">AT213</f>
        <v>1.37</v>
      </c>
      <c r="AA213">
        <v>6.22</v>
      </c>
      <c r="AB213">
        <v>0</v>
      </c>
      <c r="AC213">
        <v>0</v>
      </c>
      <c r="AD213">
        <v>0</v>
      </c>
      <c r="AE213">
        <v>6.22</v>
      </c>
      <c r="AF213">
        <v>0</v>
      </c>
      <c r="AG213">
        <v>0</v>
      </c>
      <c r="AH213">
        <v>0</v>
      </c>
      <c r="AI213">
        <v>1</v>
      </c>
      <c r="AJ213">
        <v>1</v>
      </c>
      <c r="AK213">
        <v>1</v>
      </c>
      <c r="AL213">
        <v>1</v>
      </c>
      <c r="AM213">
        <v>0</v>
      </c>
      <c r="AN213">
        <v>0</v>
      </c>
      <c r="AO213">
        <v>0</v>
      </c>
      <c r="AP213">
        <v>1</v>
      </c>
      <c r="AQ213">
        <v>0</v>
      </c>
      <c r="AR213">
        <v>0</v>
      </c>
      <c r="AS213" t="s">
        <v>6</v>
      </c>
      <c r="AT213">
        <v>1.37</v>
      </c>
      <c r="AU213" t="s">
        <v>6</v>
      </c>
      <c r="AV213">
        <v>0</v>
      </c>
      <c r="AW213">
        <v>2</v>
      </c>
      <c r="AX213">
        <v>86295767</v>
      </c>
      <c r="AY213">
        <v>1</v>
      </c>
      <c r="AZ213">
        <v>0</v>
      </c>
      <c r="BA213">
        <v>226</v>
      </c>
      <c r="BB213">
        <v>3</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CV213">
        <v>0</v>
      </c>
      <c r="CW213">
        <v>0</v>
      </c>
      <c r="CX213">
        <f>ROUND(Y213*Source!I131,9)</f>
        <v>0.57950999999999997</v>
      </c>
      <c r="CY213">
        <f t="shared" ref="CY213:CY219" si="77">AA213</f>
        <v>6.22</v>
      </c>
      <c r="CZ213">
        <f t="shared" ref="CZ213:CZ219" si="78">AE213</f>
        <v>6.22</v>
      </c>
      <c r="DA213">
        <f t="shared" ref="DA213:DA219" si="79">AI213</f>
        <v>1</v>
      </c>
      <c r="DB213">
        <f t="shared" ref="DB213:DB219" si="80">ROUND(ROUND(AT213*CZ213,2),2)</f>
        <v>8.52</v>
      </c>
      <c r="DC213">
        <f t="shared" ref="DC213:DC219" si="81">ROUND(ROUND(AT213*AG213,2),2)</f>
        <v>0</v>
      </c>
      <c r="DD213" t="s">
        <v>6</v>
      </c>
      <c r="DE213" t="s">
        <v>6</v>
      </c>
      <c r="DF213">
        <f t="shared" si="68"/>
        <v>3</v>
      </c>
      <c r="DG213">
        <f t="shared" si="67"/>
        <v>0</v>
      </c>
      <c r="DH213">
        <f>Source!I131*SmtRes!Y213</f>
        <v>0.57951000000000008</v>
      </c>
      <c r="DI213">
        <f t="shared" ref="DI213:DI219" si="82">AA213</f>
        <v>6.22</v>
      </c>
      <c r="DJ213">
        <f>EtalonRes!Y226</f>
        <v>6.22</v>
      </c>
      <c r="DK213">
        <f>Source!BC131</f>
        <v>1</v>
      </c>
      <c r="DL213" t="s">
        <v>6</v>
      </c>
      <c r="DM213">
        <v>0</v>
      </c>
      <c r="DN213" t="s">
        <v>6</v>
      </c>
      <c r="DO213">
        <v>0</v>
      </c>
      <c r="GP213">
        <v>1</v>
      </c>
      <c r="GQ213">
        <v>-1</v>
      </c>
      <c r="GR213">
        <v>-1</v>
      </c>
    </row>
    <row r="214" spans="1:200" x14ac:dyDescent="0.2">
      <c r="A214">
        <f>ROW(Source!A131)</f>
        <v>131</v>
      </c>
      <c r="B214">
        <v>86295183</v>
      </c>
      <c r="C214">
        <v>86295738</v>
      </c>
      <c r="D214">
        <v>27378255</v>
      </c>
      <c r="E214">
        <v>1</v>
      </c>
      <c r="F214">
        <v>1</v>
      </c>
      <c r="G214">
        <v>1</v>
      </c>
      <c r="H214">
        <v>3</v>
      </c>
      <c r="I214" t="s">
        <v>89</v>
      </c>
      <c r="J214" t="s">
        <v>91</v>
      </c>
      <c r="K214" t="s">
        <v>90</v>
      </c>
      <c r="L214">
        <v>1348</v>
      </c>
      <c r="N214">
        <v>1009</v>
      </c>
      <c r="O214" t="s">
        <v>63</v>
      </c>
      <c r="P214" t="s">
        <v>63</v>
      </c>
      <c r="Q214">
        <v>1000</v>
      </c>
      <c r="W214">
        <v>0</v>
      </c>
      <c r="X214">
        <v>1570490953</v>
      </c>
      <c r="Y214">
        <f t="shared" si="76"/>
        <v>4.0000000000000001E-3</v>
      </c>
      <c r="AA214">
        <v>10380</v>
      </c>
      <c r="AB214">
        <v>0</v>
      </c>
      <c r="AC214">
        <v>0</v>
      </c>
      <c r="AD214">
        <v>0</v>
      </c>
      <c r="AE214">
        <v>10380</v>
      </c>
      <c r="AF214">
        <v>0</v>
      </c>
      <c r="AG214">
        <v>0</v>
      </c>
      <c r="AH214">
        <v>0</v>
      </c>
      <c r="AI214">
        <v>1</v>
      </c>
      <c r="AJ214">
        <v>1</v>
      </c>
      <c r="AK214">
        <v>1</v>
      </c>
      <c r="AL214">
        <v>1</v>
      </c>
      <c r="AM214">
        <v>0</v>
      </c>
      <c r="AN214">
        <v>0</v>
      </c>
      <c r="AO214">
        <v>0</v>
      </c>
      <c r="AP214">
        <v>1</v>
      </c>
      <c r="AQ214">
        <v>0</v>
      </c>
      <c r="AR214">
        <v>0</v>
      </c>
      <c r="AS214" t="s">
        <v>6</v>
      </c>
      <c r="AT214">
        <v>4.0000000000000001E-3</v>
      </c>
      <c r="AU214" t="s">
        <v>6</v>
      </c>
      <c r="AV214">
        <v>0</v>
      </c>
      <c r="AW214">
        <v>1</v>
      </c>
      <c r="AX214">
        <v>-1</v>
      </c>
      <c r="AY214">
        <v>0</v>
      </c>
      <c r="AZ214">
        <v>0</v>
      </c>
      <c r="BA214" t="s">
        <v>6</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CV214">
        <v>0</v>
      </c>
      <c r="CW214">
        <v>0</v>
      </c>
      <c r="CX214">
        <f>ROUND(Y214*Source!I131,9)</f>
        <v>1.6919999999999999E-3</v>
      </c>
      <c r="CY214">
        <f t="shared" si="77"/>
        <v>10380</v>
      </c>
      <c r="CZ214">
        <f t="shared" si="78"/>
        <v>10380</v>
      </c>
      <c r="DA214">
        <f t="shared" si="79"/>
        <v>1</v>
      </c>
      <c r="DB214">
        <f t="shared" si="80"/>
        <v>41.52</v>
      </c>
      <c r="DC214">
        <f t="shared" si="81"/>
        <v>0</v>
      </c>
      <c r="DD214" t="s">
        <v>6</v>
      </c>
      <c r="DE214" t="s">
        <v>6</v>
      </c>
      <c r="DF214">
        <f t="shared" si="68"/>
        <v>18</v>
      </c>
      <c r="DG214">
        <f t="shared" si="67"/>
        <v>0</v>
      </c>
      <c r="DH214">
        <f>Source!I131*SmtRes!Y214</f>
        <v>1.6919999999999999E-3</v>
      </c>
      <c r="DI214">
        <f t="shared" si="82"/>
        <v>10380</v>
      </c>
      <c r="DJ214">
        <f t="shared" ref="DJ214:DJ219" si="83">DF214</f>
        <v>18</v>
      </c>
      <c r="DK214">
        <f>Source!BC131</f>
        <v>1</v>
      </c>
      <c r="DL214" t="s">
        <v>6</v>
      </c>
      <c r="DM214">
        <v>0</v>
      </c>
      <c r="DN214" t="s">
        <v>6</v>
      </c>
      <c r="DO214">
        <v>0</v>
      </c>
      <c r="GP214">
        <v>1</v>
      </c>
      <c r="GQ214">
        <v>-1</v>
      </c>
      <c r="GR214">
        <v>-1</v>
      </c>
    </row>
    <row r="215" spans="1:200" x14ac:dyDescent="0.2">
      <c r="A215">
        <f>ROW(Source!A131)</f>
        <v>131</v>
      </c>
      <c r="B215">
        <v>86295183</v>
      </c>
      <c r="C215">
        <v>86295738</v>
      </c>
      <c r="D215">
        <v>27371084</v>
      </c>
      <c r="E215">
        <v>1</v>
      </c>
      <c r="F215">
        <v>1</v>
      </c>
      <c r="G215">
        <v>1</v>
      </c>
      <c r="H215">
        <v>3</v>
      </c>
      <c r="I215" t="s">
        <v>255</v>
      </c>
      <c r="J215" t="s">
        <v>257</v>
      </c>
      <c r="K215" t="s">
        <v>256</v>
      </c>
      <c r="L215">
        <v>1346</v>
      </c>
      <c r="N215">
        <v>1009</v>
      </c>
      <c r="O215" t="s">
        <v>182</v>
      </c>
      <c r="P215" t="s">
        <v>182</v>
      </c>
      <c r="Q215">
        <v>1</v>
      </c>
      <c r="W215">
        <v>0</v>
      </c>
      <c r="X215">
        <v>-1982328944</v>
      </c>
      <c r="Y215">
        <f t="shared" si="76"/>
        <v>0.41</v>
      </c>
      <c r="AA215">
        <v>6.12</v>
      </c>
      <c r="AB215">
        <v>0</v>
      </c>
      <c r="AC215">
        <v>0</v>
      </c>
      <c r="AD215">
        <v>0</v>
      </c>
      <c r="AE215">
        <v>6.12</v>
      </c>
      <c r="AF215">
        <v>0</v>
      </c>
      <c r="AG215">
        <v>0</v>
      </c>
      <c r="AH215">
        <v>0</v>
      </c>
      <c r="AI215">
        <v>1</v>
      </c>
      <c r="AJ215">
        <v>1</v>
      </c>
      <c r="AK215">
        <v>1</v>
      </c>
      <c r="AL215">
        <v>1</v>
      </c>
      <c r="AM215">
        <v>0</v>
      </c>
      <c r="AN215">
        <v>0</v>
      </c>
      <c r="AO215">
        <v>0</v>
      </c>
      <c r="AP215">
        <v>1</v>
      </c>
      <c r="AQ215">
        <v>0</v>
      </c>
      <c r="AR215">
        <v>0</v>
      </c>
      <c r="AS215" t="s">
        <v>6</v>
      </c>
      <c r="AT215">
        <v>0.41</v>
      </c>
      <c r="AU215" t="s">
        <v>6</v>
      </c>
      <c r="AV215">
        <v>0</v>
      </c>
      <c r="AW215">
        <v>2</v>
      </c>
      <c r="AX215">
        <v>86295773</v>
      </c>
      <c r="AY215">
        <v>1</v>
      </c>
      <c r="AZ215">
        <v>0</v>
      </c>
      <c r="BA215">
        <v>232</v>
      </c>
      <c r="BB215">
        <v>3</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CV215">
        <v>0</v>
      </c>
      <c r="CW215">
        <v>0</v>
      </c>
      <c r="CX215">
        <f>ROUND(Y215*Source!I131,9)</f>
        <v>0.17343</v>
      </c>
      <c r="CY215">
        <f t="shared" si="77"/>
        <v>6.12</v>
      </c>
      <c r="CZ215">
        <f t="shared" si="78"/>
        <v>6.12</v>
      </c>
      <c r="DA215">
        <f t="shared" si="79"/>
        <v>1</v>
      </c>
      <c r="DB215">
        <f t="shared" si="80"/>
        <v>2.5099999999999998</v>
      </c>
      <c r="DC215">
        <f t="shared" si="81"/>
        <v>0</v>
      </c>
      <c r="DD215" t="s">
        <v>6</v>
      </c>
      <c r="DE215" t="s">
        <v>6</v>
      </c>
      <c r="DF215">
        <f t="shared" si="68"/>
        <v>1</v>
      </c>
      <c r="DG215">
        <f t="shared" si="67"/>
        <v>0</v>
      </c>
      <c r="DH215">
        <f>Source!I131*SmtRes!Y215</f>
        <v>0.17342999999999997</v>
      </c>
      <c r="DI215">
        <f t="shared" si="82"/>
        <v>6.12</v>
      </c>
      <c r="DJ215">
        <f>EtalonRes!Y232</f>
        <v>6.12</v>
      </c>
      <c r="DK215">
        <f>Source!BC131</f>
        <v>1</v>
      </c>
      <c r="DL215" t="s">
        <v>6</v>
      </c>
      <c r="DM215">
        <v>0</v>
      </c>
      <c r="DN215" t="s">
        <v>6</v>
      </c>
      <c r="DO215">
        <v>0</v>
      </c>
      <c r="GP215">
        <v>1</v>
      </c>
      <c r="GQ215">
        <v>-1</v>
      </c>
      <c r="GR215">
        <v>-1</v>
      </c>
    </row>
    <row r="216" spans="1:200" x14ac:dyDescent="0.2">
      <c r="A216">
        <f>ROW(Source!A131)</f>
        <v>131</v>
      </c>
      <c r="B216">
        <v>86295183</v>
      </c>
      <c r="C216">
        <v>86295738</v>
      </c>
      <c r="D216">
        <v>69205256</v>
      </c>
      <c r="E216">
        <v>1</v>
      </c>
      <c r="F216">
        <v>1</v>
      </c>
      <c r="G216">
        <v>1</v>
      </c>
      <c r="H216">
        <v>3</v>
      </c>
      <c r="I216" t="s">
        <v>287</v>
      </c>
      <c r="J216" t="s">
        <v>289</v>
      </c>
      <c r="K216" t="s">
        <v>288</v>
      </c>
      <c r="L216">
        <v>1348</v>
      </c>
      <c r="N216">
        <v>1009</v>
      </c>
      <c r="O216" t="s">
        <v>63</v>
      </c>
      <c r="P216" t="s">
        <v>63</v>
      </c>
      <c r="Q216">
        <v>1000</v>
      </c>
      <c r="W216">
        <v>0</v>
      </c>
      <c r="X216">
        <v>751657342</v>
      </c>
      <c r="Y216">
        <f t="shared" si="76"/>
        <v>2.9953E-2</v>
      </c>
      <c r="AA216">
        <v>22509.360000000001</v>
      </c>
      <c r="AB216">
        <v>0</v>
      </c>
      <c r="AC216">
        <v>0</v>
      </c>
      <c r="AD216">
        <v>0</v>
      </c>
      <c r="AE216">
        <v>22509.360000000001</v>
      </c>
      <c r="AF216">
        <v>0</v>
      </c>
      <c r="AG216">
        <v>0</v>
      </c>
      <c r="AH216">
        <v>0</v>
      </c>
      <c r="AI216">
        <v>1</v>
      </c>
      <c r="AJ216">
        <v>1</v>
      </c>
      <c r="AK216">
        <v>1</v>
      </c>
      <c r="AL216">
        <v>1</v>
      </c>
      <c r="AM216">
        <v>0</v>
      </c>
      <c r="AN216">
        <v>0</v>
      </c>
      <c r="AO216">
        <v>0</v>
      </c>
      <c r="AP216">
        <v>1</v>
      </c>
      <c r="AQ216">
        <v>0</v>
      </c>
      <c r="AR216">
        <v>0</v>
      </c>
      <c r="AS216" t="s">
        <v>6</v>
      </c>
      <c r="AT216">
        <v>2.9953E-2</v>
      </c>
      <c r="AU216" t="s">
        <v>6</v>
      </c>
      <c r="AV216">
        <v>0</v>
      </c>
      <c r="AW216">
        <v>1</v>
      </c>
      <c r="AX216">
        <v>-1</v>
      </c>
      <c r="AY216">
        <v>0</v>
      </c>
      <c r="AZ216">
        <v>0</v>
      </c>
      <c r="BA216" t="s">
        <v>6</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CV216">
        <v>0</v>
      </c>
      <c r="CW216">
        <v>0</v>
      </c>
      <c r="CX216">
        <f>ROUND(Y216*Source!I131,9)</f>
        <v>1.2670119000000001E-2</v>
      </c>
      <c r="CY216">
        <f t="shared" si="77"/>
        <v>22509.360000000001</v>
      </c>
      <c r="CZ216">
        <f t="shared" si="78"/>
        <v>22509.360000000001</v>
      </c>
      <c r="DA216">
        <f t="shared" si="79"/>
        <v>1</v>
      </c>
      <c r="DB216">
        <f t="shared" si="80"/>
        <v>674.22</v>
      </c>
      <c r="DC216">
        <f t="shared" si="81"/>
        <v>0</v>
      </c>
      <c r="DD216" t="s">
        <v>6</v>
      </c>
      <c r="DE216" t="s">
        <v>6</v>
      </c>
      <c r="DF216">
        <f t="shared" si="68"/>
        <v>285</v>
      </c>
      <c r="DG216">
        <f t="shared" si="67"/>
        <v>0</v>
      </c>
      <c r="DH216">
        <f>Source!I131*SmtRes!Y216</f>
        <v>1.2670119000000001E-2</v>
      </c>
      <c r="DI216">
        <f t="shared" si="82"/>
        <v>22509.360000000001</v>
      </c>
      <c r="DJ216">
        <f t="shared" si="83"/>
        <v>285</v>
      </c>
      <c r="DK216">
        <f>Source!BC131</f>
        <v>1</v>
      </c>
      <c r="DL216" t="s">
        <v>6</v>
      </c>
      <c r="DM216">
        <v>0</v>
      </c>
      <c r="DN216" t="s">
        <v>6</v>
      </c>
      <c r="DO216">
        <v>0</v>
      </c>
      <c r="GP216">
        <v>1</v>
      </c>
      <c r="GQ216">
        <v>-1</v>
      </c>
      <c r="GR216">
        <v>-1</v>
      </c>
    </row>
    <row r="217" spans="1:200" x14ac:dyDescent="0.2">
      <c r="A217">
        <f>ROW(Source!A131)</f>
        <v>131</v>
      </c>
      <c r="B217">
        <v>86295183</v>
      </c>
      <c r="C217">
        <v>86295738</v>
      </c>
      <c r="D217">
        <v>69205354</v>
      </c>
      <c r="E217">
        <v>1</v>
      </c>
      <c r="F217">
        <v>1</v>
      </c>
      <c r="G217">
        <v>1</v>
      </c>
      <c r="H217">
        <v>3</v>
      </c>
      <c r="I217" t="s">
        <v>272</v>
      </c>
      <c r="J217" t="s">
        <v>274</v>
      </c>
      <c r="K217" t="s">
        <v>273</v>
      </c>
      <c r="L217">
        <v>1348</v>
      </c>
      <c r="N217">
        <v>1009</v>
      </c>
      <c r="O217" t="s">
        <v>63</v>
      </c>
      <c r="P217" t="s">
        <v>63</v>
      </c>
      <c r="Q217">
        <v>1000</v>
      </c>
      <c r="W217">
        <v>0</v>
      </c>
      <c r="X217">
        <v>819729923</v>
      </c>
      <c r="Y217">
        <f t="shared" si="76"/>
        <v>0.31844</v>
      </c>
      <c r="AA217">
        <v>14847.44</v>
      </c>
      <c r="AB217">
        <v>0</v>
      </c>
      <c r="AC217">
        <v>0</v>
      </c>
      <c r="AD217">
        <v>0</v>
      </c>
      <c r="AE217">
        <v>14847.44</v>
      </c>
      <c r="AF217">
        <v>0</v>
      </c>
      <c r="AG217">
        <v>0</v>
      </c>
      <c r="AH217">
        <v>0</v>
      </c>
      <c r="AI217">
        <v>1</v>
      </c>
      <c r="AJ217">
        <v>1</v>
      </c>
      <c r="AK217">
        <v>1</v>
      </c>
      <c r="AL217">
        <v>1</v>
      </c>
      <c r="AM217">
        <v>0</v>
      </c>
      <c r="AN217">
        <v>0</v>
      </c>
      <c r="AO217">
        <v>0</v>
      </c>
      <c r="AP217">
        <v>1</v>
      </c>
      <c r="AQ217">
        <v>0</v>
      </c>
      <c r="AR217">
        <v>0</v>
      </c>
      <c r="AS217" t="s">
        <v>6</v>
      </c>
      <c r="AT217">
        <v>0.31844</v>
      </c>
      <c r="AU217" t="s">
        <v>6</v>
      </c>
      <c r="AV217">
        <v>0</v>
      </c>
      <c r="AW217">
        <v>1</v>
      </c>
      <c r="AX217">
        <v>-1</v>
      </c>
      <c r="AY217">
        <v>0</v>
      </c>
      <c r="AZ217">
        <v>0</v>
      </c>
      <c r="BA217" t="s">
        <v>6</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CV217">
        <v>0</v>
      </c>
      <c r="CW217">
        <v>0</v>
      </c>
      <c r="CX217">
        <f>ROUND(Y217*Source!I131,9)</f>
        <v>0.13470012000000001</v>
      </c>
      <c r="CY217">
        <f t="shared" si="77"/>
        <v>14847.44</v>
      </c>
      <c r="CZ217">
        <f t="shared" si="78"/>
        <v>14847.44</v>
      </c>
      <c r="DA217">
        <f t="shared" si="79"/>
        <v>1</v>
      </c>
      <c r="DB217">
        <f t="shared" si="80"/>
        <v>4728.0200000000004</v>
      </c>
      <c r="DC217">
        <f t="shared" si="81"/>
        <v>0</v>
      </c>
      <c r="DD217" t="s">
        <v>6</v>
      </c>
      <c r="DE217" t="s">
        <v>6</v>
      </c>
      <c r="DF217">
        <f t="shared" si="68"/>
        <v>2000</v>
      </c>
      <c r="DG217">
        <f t="shared" si="67"/>
        <v>0</v>
      </c>
      <c r="DH217">
        <f>Source!I131*SmtRes!Y217</f>
        <v>0.13470012000000001</v>
      </c>
      <c r="DI217">
        <f t="shared" si="82"/>
        <v>14847.44</v>
      </c>
      <c r="DJ217">
        <f t="shared" si="83"/>
        <v>2000</v>
      </c>
      <c r="DK217">
        <f>Source!BC131</f>
        <v>1</v>
      </c>
      <c r="DL217" t="s">
        <v>6</v>
      </c>
      <c r="DM217">
        <v>0</v>
      </c>
      <c r="DN217" t="s">
        <v>6</v>
      </c>
      <c r="DO217">
        <v>0</v>
      </c>
      <c r="GP217">
        <v>1</v>
      </c>
      <c r="GQ217">
        <v>-1</v>
      </c>
      <c r="GR217">
        <v>-1</v>
      </c>
    </row>
    <row r="218" spans="1:200" x14ac:dyDescent="0.2">
      <c r="A218">
        <f>ROW(Source!A131)</f>
        <v>131</v>
      </c>
      <c r="B218">
        <v>86295183</v>
      </c>
      <c r="C218">
        <v>86295738</v>
      </c>
      <c r="D218">
        <v>69205361</v>
      </c>
      <c r="E218">
        <v>1</v>
      </c>
      <c r="F218">
        <v>1</v>
      </c>
      <c r="G218">
        <v>1</v>
      </c>
      <c r="H218">
        <v>3</v>
      </c>
      <c r="I218" t="s">
        <v>277</v>
      </c>
      <c r="J218" t="s">
        <v>279</v>
      </c>
      <c r="K218" t="s">
        <v>278</v>
      </c>
      <c r="L218">
        <v>1348</v>
      </c>
      <c r="N218">
        <v>1009</v>
      </c>
      <c r="O218" t="s">
        <v>63</v>
      </c>
      <c r="P218" t="s">
        <v>63</v>
      </c>
      <c r="Q218">
        <v>1000</v>
      </c>
      <c r="W218">
        <v>0</v>
      </c>
      <c r="X218">
        <v>-723230509</v>
      </c>
      <c r="Y218">
        <f t="shared" si="76"/>
        <v>9.0732999999999994E-2</v>
      </c>
      <c r="AA218">
        <v>11032.6</v>
      </c>
      <c r="AB218">
        <v>0</v>
      </c>
      <c r="AC218">
        <v>0</v>
      </c>
      <c r="AD218">
        <v>0</v>
      </c>
      <c r="AE218">
        <v>11032.6</v>
      </c>
      <c r="AF218">
        <v>0</v>
      </c>
      <c r="AG218">
        <v>0</v>
      </c>
      <c r="AH218">
        <v>0</v>
      </c>
      <c r="AI218">
        <v>1</v>
      </c>
      <c r="AJ218">
        <v>1</v>
      </c>
      <c r="AK218">
        <v>1</v>
      </c>
      <c r="AL218">
        <v>1</v>
      </c>
      <c r="AM218">
        <v>0</v>
      </c>
      <c r="AN218">
        <v>0</v>
      </c>
      <c r="AO218">
        <v>0</v>
      </c>
      <c r="AP218">
        <v>1</v>
      </c>
      <c r="AQ218">
        <v>0</v>
      </c>
      <c r="AR218">
        <v>0</v>
      </c>
      <c r="AS218" t="s">
        <v>6</v>
      </c>
      <c r="AT218">
        <v>9.0732999999999994E-2</v>
      </c>
      <c r="AU218" t="s">
        <v>6</v>
      </c>
      <c r="AV218">
        <v>0</v>
      </c>
      <c r="AW218">
        <v>1</v>
      </c>
      <c r="AX218">
        <v>-1</v>
      </c>
      <c r="AY218">
        <v>0</v>
      </c>
      <c r="AZ218">
        <v>0</v>
      </c>
      <c r="BA218" t="s">
        <v>6</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CV218">
        <v>0</v>
      </c>
      <c r="CW218">
        <v>0</v>
      </c>
      <c r="CX218">
        <f>ROUND(Y218*Source!I131,9)</f>
        <v>3.8380059000000001E-2</v>
      </c>
      <c r="CY218">
        <f t="shared" si="77"/>
        <v>11032.6</v>
      </c>
      <c r="CZ218">
        <f t="shared" si="78"/>
        <v>11032.6</v>
      </c>
      <c r="DA218">
        <f t="shared" si="79"/>
        <v>1</v>
      </c>
      <c r="DB218">
        <f t="shared" si="80"/>
        <v>1001.02</v>
      </c>
      <c r="DC218">
        <f t="shared" si="81"/>
        <v>0</v>
      </c>
      <c r="DD218" t="s">
        <v>6</v>
      </c>
      <c r="DE218" t="s">
        <v>6</v>
      </c>
      <c r="DF218">
        <f t="shared" si="68"/>
        <v>423</v>
      </c>
      <c r="DG218">
        <f t="shared" si="67"/>
        <v>0</v>
      </c>
      <c r="DH218">
        <f>Source!I131*SmtRes!Y218</f>
        <v>3.8380058999999994E-2</v>
      </c>
      <c r="DI218">
        <f t="shared" si="82"/>
        <v>11032.6</v>
      </c>
      <c r="DJ218">
        <f t="shared" si="83"/>
        <v>423</v>
      </c>
      <c r="DK218">
        <f>Source!BC131</f>
        <v>1</v>
      </c>
      <c r="DL218" t="s">
        <v>6</v>
      </c>
      <c r="DM218">
        <v>0</v>
      </c>
      <c r="DN218" t="s">
        <v>6</v>
      </c>
      <c r="DO218">
        <v>0</v>
      </c>
      <c r="GP218">
        <v>1</v>
      </c>
      <c r="GQ218">
        <v>-1</v>
      </c>
      <c r="GR218">
        <v>-1</v>
      </c>
    </row>
    <row r="219" spans="1:200" x14ac:dyDescent="0.2">
      <c r="A219">
        <f>ROW(Source!A131)</f>
        <v>131</v>
      </c>
      <c r="B219">
        <v>86295183</v>
      </c>
      <c r="C219">
        <v>86295738</v>
      </c>
      <c r="D219">
        <v>69204805</v>
      </c>
      <c r="E219">
        <v>1</v>
      </c>
      <c r="F219">
        <v>1</v>
      </c>
      <c r="G219">
        <v>1</v>
      </c>
      <c r="H219">
        <v>3</v>
      </c>
      <c r="I219" t="s">
        <v>282</v>
      </c>
      <c r="J219" t="s">
        <v>284</v>
      </c>
      <c r="K219" t="s">
        <v>283</v>
      </c>
      <c r="L219">
        <v>1348</v>
      </c>
      <c r="N219">
        <v>1009</v>
      </c>
      <c r="O219" t="s">
        <v>63</v>
      </c>
      <c r="P219" t="s">
        <v>63</v>
      </c>
      <c r="Q219">
        <v>1000</v>
      </c>
      <c r="W219">
        <v>0</v>
      </c>
      <c r="X219">
        <v>1729641416</v>
      </c>
      <c r="Y219">
        <f t="shared" si="76"/>
        <v>0.56170200000000003</v>
      </c>
      <c r="AA219">
        <v>11818.63</v>
      </c>
      <c r="AB219">
        <v>0</v>
      </c>
      <c r="AC219">
        <v>0</v>
      </c>
      <c r="AD219">
        <v>0</v>
      </c>
      <c r="AE219">
        <v>11818.63</v>
      </c>
      <c r="AF219">
        <v>0</v>
      </c>
      <c r="AG219">
        <v>0</v>
      </c>
      <c r="AH219">
        <v>0</v>
      </c>
      <c r="AI219">
        <v>1</v>
      </c>
      <c r="AJ219">
        <v>1</v>
      </c>
      <c r="AK219">
        <v>1</v>
      </c>
      <c r="AL219">
        <v>1</v>
      </c>
      <c r="AM219">
        <v>0</v>
      </c>
      <c r="AN219">
        <v>0</v>
      </c>
      <c r="AO219">
        <v>0</v>
      </c>
      <c r="AP219">
        <v>1</v>
      </c>
      <c r="AQ219">
        <v>0</v>
      </c>
      <c r="AR219">
        <v>0</v>
      </c>
      <c r="AS219" t="s">
        <v>6</v>
      </c>
      <c r="AT219">
        <v>0.56170200000000003</v>
      </c>
      <c r="AU219" t="s">
        <v>6</v>
      </c>
      <c r="AV219">
        <v>0</v>
      </c>
      <c r="AW219">
        <v>1</v>
      </c>
      <c r="AX219">
        <v>-1</v>
      </c>
      <c r="AY219">
        <v>0</v>
      </c>
      <c r="AZ219">
        <v>0</v>
      </c>
      <c r="BA219" t="s">
        <v>6</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CV219">
        <v>0</v>
      </c>
      <c r="CW219">
        <v>0</v>
      </c>
      <c r="CX219">
        <f>ROUND(Y219*Source!I131,9)</f>
        <v>0.23759994600000001</v>
      </c>
      <c r="CY219">
        <f t="shared" si="77"/>
        <v>11818.63</v>
      </c>
      <c r="CZ219">
        <f t="shared" si="78"/>
        <v>11818.63</v>
      </c>
      <c r="DA219">
        <f t="shared" si="79"/>
        <v>1</v>
      </c>
      <c r="DB219">
        <f t="shared" si="80"/>
        <v>6638.55</v>
      </c>
      <c r="DC219">
        <f t="shared" si="81"/>
        <v>0</v>
      </c>
      <c r="DD219" t="s">
        <v>6</v>
      </c>
      <c r="DE219" t="s">
        <v>6</v>
      </c>
      <c r="DF219">
        <f t="shared" si="68"/>
        <v>2808</v>
      </c>
      <c r="DG219">
        <f t="shared" si="67"/>
        <v>0</v>
      </c>
      <c r="DH219">
        <f>Source!I131*SmtRes!Y219</f>
        <v>0.23759994600000001</v>
      </c>
      <c r="DI219">
        <f t="shared" si="82"/>
        <v>11818.63</v>
      </c>
      <c r="DJ219">
        <f t="shared" si="83"/>
        <v>2808</v>
      </c>
      <c r="DK219">
        <f>Source!BC131</f>
        <v>1</v>
      </c>
      <c r="DL219" t="s">
        <v>6</v>
      </c>
      <c r="DM219">
        <v>0</v>
      </c>
      <c r="DN219" t="s">
        <v>6</v>
      </c>
      <c r="DO219">
        <v>0</v>
      </c>
      <c r="GP219">
        <v>1</v>
      </c>
      <c r="GQ219">
        <v>-1</v>
      </c>
      <c r="GR219">
        <v>-1</v>
      </c>
    </row>
    <row r="220" spans="1:200" x14ac:dyDescent="0.2">
      <c r="A220">
        <f>ROW(Source!A132)</f>
        <v>132</v>
      </c>
      <c r="B220">
        <v>86295184</v>
      </c>
      <c r="C220">
        <v>86295738</v>
      </c>
      <c r="D220">
        <v>27500919</v>
      </c>
      <c r="E220">
        <v>1</v>
      </c>
      <c r="F220">
        <v>1</v>
      </c>
      <c r="G220">
        <v>1</v>
      </c>
      <c r="H220">
        <v>1</v>
      </c>
      <c r="I220" t="s">
        <v>919</v>
      </c>
      <c r="J220" t="s">
        <v>6</v>
      </c>
      <c r="K220" t="s">
        <v>920</v>
      </c>
      <c r="L220">
        <v>1369</v>
      </c>
      <c r="N220">
        <v>1013</v>
      </c>
      <c r="O220" t="s">
        <v>921</v>
      </c>
      <c r="P220" t="s">
        <v>921</v>
      </c>
      <c r="Q220">
        <v>1</v>
      </c>
      <c r="W220">
        <v>0</v>
      </c>
      <c r="X220">
        <v>620320323</v>
      </c>
      <c r="Y220">
        <f>(AT220*1.05)</f>
        <v>41.086500000000001</v>
      </c>
      <c r="AA220">
        <v>0</v>
      </c>
      <c r="AB220">
        <v>0</v>
      </c>
      <c r="AC220">
        <v>0</v>
      </c>
      <c r="AD220">
        <v>237.06</v>
      </c>
      <c r="AE220">
        <v>0</v>
      </c>
      <c r="AF220">
        <v>0</v>
      </c>
      <c r="AG220">
        <v>0</v>
      </c>
      <c r="AH220">
        <v>9.26</v>
      </c>
      <c r="AI220">
        <v>1</v>
      </c>
      <c r="AJ220">
        <v>1</v>
      </c>
      <c r="AK220">
        <v>1</v>
      </c>
      <c r="AL220">
        <v>25.6</v>
      </c>
      <c r="AM220">
        <v>5</v>
      </c>
      <c r="AN220">
        <v>0</v>
      </c>
      <c r="AO220">
        <v>1</v>
      </c>
      <c r="AP220">
        <v>1</v>
      </c>
      <c r="AQ220">
        <v>0</v>
      </c>
      <c r="AR220">
        <v>0</v>
      </c>
      <c r="AS220" t="s">
        <v>6</v>
      </c>
      <c r="AT220">
        <v>39.130000000000003</v>
      </c>
      <c r="AU220" t="s">
        <v>244</v>
      </c>
      <c r="AV220">
        <v>1</v>
      </c>
      <c r="AW220">
        <v>2</v>
      </c>
      <c r="AX220">
        <v>86295756</v>
      </c>
      <c r="AY220">
        <v>1</v>
      </c>
      <c r="AZ220">
        <v>0</v>
      </c>
      <c r="BA220">
        <v>239</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CU220">
        <f>ROUND(AT220*Source!I132*AH220*AL220,0)</f>
        <v>3924</v>
      </c>
      <c r="CV220">
        <f>ROUND(Y220*Source!I132,9)</f>
        <v>17.379589500000002</v>
      </c>
      <c r="CW220">
        <v>0</v>
      </c>
      <c r="CX220">
        <f>ROUND(Y220*Source!I132,9)</f>
        <v>17.379589500000002</v>
      </c>
      <c r="CY220">
        <f>AD220</f>
        <v>237.06</v>
      </c>
      <c r="CZ220">
        <f>AH220</f>
        <v>9.26</v>
      </c>
      <c r="DA220">
        <f>AL220</f>
        <v>25.6</v>
      </c>
      <c r="DB220">
        <f>ROUND((ROUND(AT220*CZ220,2)*1.05),2)</f>
        <v>380.46</v>
      </c>
      <c r="DC220">
        <f>ROUND((ROUND(AT220*AG220,2)*1.05),2)</f>
        <v>0</v>
      </c>
      <c r="DD220" t="s">
        <v>6</v>
      </c>
      <c r="DE220" t="s">
        <v>6</v>
      </c>
      <c r="DF220">
        <f t="shared" si="68"/>
        <v>0</v>
      </c>
      <c r="DG220">
        <f t="shared" si="67"/>
        <v>0</v>
      </c>
      <c r="DH220">
        <f>Source!I132*SmtRes!Y220</f>
        <v>17.379589500000002</v>
      </c>
      <c r="DI220">
        <f>AD220</f>
        <v>237.06</v>
      </c>
      <c r="DJ220">
        <f>EtalonRes!AB239</f>
        <v>9.26</v>
      </c>
      <c r="DK220">
        <f>Source!BA132</f>
        <v>25.6</v>
      </c>
      <c r="DL220" t="s">
        <v>6</v>
      </c>
      <c r="DM220">
        <v>0</v>
      </c>
      <c r="DN220" t="s">
        <v>6</v>
      </c>
      <c r="DO220">
        <v>0</v>
      </c>
      <c r="GQ220">
        <v>-1</v>
      </c>
      <c r="GR220">
        <v>-1</v>
      </c>
    </row>
    <row r="221" spans="1:200" x14ac:dyDescent="0.2">
      <c r="A221">
        <f>ROW(Source!A132)</f>
        <v>132</v>
      </c>
      <c r="B221">
        <v>86295184</v>
      </c>
      <c r="C221">
        <v>86295738</v>
      </c>
      <c r="D221">
        <v>121548</v>
      </c>
      <c r="E221">
        <v>1</v>
      </c>
      <c r="F221">
        <v>1</v>
      </c>
      <c r="G221">
        <v>1</v>
      </c>
      <c r="H221">
        <v>1</v>
      </c>
      <c r="I221" t="s">
        <v>39</v>
      </c>
      <c r="J221" t="s">
        <v>6</v>
      </c>
      <c r="K221" t="s">
        <v>922</v>
      </c>
      <c r="L221">
        <v>608254</v>
      </c>
      <c r="N221">
        <v>1013</v>
      </c>
      <c r="O221" t="s">
        <v>923</v>
      </c>
      <c r="P221" t="s">
        <v>923</v>
      </c>
      <c r="Q221">
        <v>1</v>
      </c>
      <c r="W221">
        <v>0</v>
      </c>
      <c r="X221">
        <v>-185737400</v>
      </c>
      <c r="Y221">
        <f t="shared" ref="Y221:Y229" si="84">(AT221*1.6)</f>
        <v>7.5519999999999996</v>
      </c>
      <c r="AA221">
        <v>0</v>
      </c>
      <c r="AB221">
        <v>0</v>
      </c>
      <c r="AC221">
        <v>0</v>
      </c>
      <c r="AD221">
        <v>0</v>
      </c>
      <c r="AE221">
        <v>0</v>
      </c>
      <c r="AF221">
        <v>0</v>
      </c>
      <c r="AG221">
        <v>0</v>
      </c>
      <c r="AH221">
        <v>0</v>
      </c>
      <c r="AI221">
        <v>1</v>
      </c>
      <c r="AJ221">
        <v>1</v>
      </c>
      <c r="AK221">
        <v>19.8</v>
      </c>
      <c r="AL221">
        <v>1</v>
      </c>
      <c r="AM221">
        <v>5</v>
      </c>
      <c r="AN221">
        <v>0</v>
      </c>
      <c r="AO221">
        <v>1</v>
      </c>
      <c r="AP221">
        <v>1</v>
      </c>
      <c r="AQ221">
        <v>0</v>
      </c>
      <c r="AR221">
        <v>0</v>
      </c>
      <c r="AS221" t="s">
        <v>6</v>
      </c>
      <c r="AT221">
        <v>4.72</v>
      </c>
      <c r="AU221" t="s">
        <v>243</v>
      </c>
      <c r="AV221">
        <v>2</v>
      </c>
      <c r="AW221">
        <v>2</v>
      </c>
      <c r="AX221">
        <v>86295757</v>
      </c>
      <c r="AY221">
        <v>1</v>
      </c>
      <c r="AZ221">
        <v>0</v>
      </c>
      <c r="BA221">
        <v>240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CV221">
        <v>0</v>
      </c>
      <c r="CW221">
        <v>0</v>
      </c>
      <c r="CX221">
        <f>ROUND(Y221*Source!I132,9)</f>
        <v>3.194496</v>
      </c>
      <c r="CY221">
        <f>AD221</f>
        <v>0</v>
      </c>
      <c r="CZ221">
        <f>AH221</f>
        <v>0</v>
      </c>
      <c r="DA221">
        <f>AL221</f>
        <v>1</v>
      </c>
      <c r="DB221">
        <f t="shared" ref="DB221:DB229" si="85">ROUND((ROUND(AT221*CZ221,2)*1.6),2)</f>
        <v>0</v>
      </c>
      <c r="DC221">
        <f t="shared" ref="DC221:DC229" si="86">ROUND((ROUND(AT221*AG221,2)*1.6),2)</f>
        <v>0</v>
      </c>
      <c r="DD221" t="s">
        <v>6</v>
      </c>
      <c r="DE221" t="s">
        <v>6</v>
      </c>
      <c r="DF221">
        <f t="shared" si="68"/>
        <v>0</v>
      </c>
      <c r="DG221">
        <f t="shared" si="67"/>
        <v>0</v>
      </c>
      <c r="DH221">
        <f>Source!I132*SmtRes!Y221</f>
        <v>3.1944959999999996</v>
      </c>
      <c r="DI221">
        <f>AD221</f>
        <v>0</v>
      </c>
      <c r="DJ221">
        <f>EtalonRes!AB240</f>
        <v>0</v>
      </c>
      <c r="DK221">
        <f>Source!BA132</f>
        <v>25.6</v>
      </c>
      <c r="DL221" t="s">
        <v>6</v>
      </c>
      <c r="DM221">
        <v>0</v>
      </c>
      <c r="DN221" t="s">
        <v>6</v>
      </c>
      <c r="DO221">
        <v>0</v>
      </c>
      <c r="GQ221">
        <v>-1</v>
      </c>
      <c r="GR221">
        <v>-1</v>
      </c>
    </row>
    <row r="222" spans="1:200" x14ac:dyDescent="0.2">
      <c r="A222">
        <f>ROW(Source!A132)</f>
        <v>132</v>
      </c>
      <c r="B222">
        <v>86295184</v>
      </c>
      <c r="C222">
        <v>86295738</v>
      </c>
      <c r="D222">
        <v>27439431</v>
      </c>
      <c r="E222">
        <v>1</v>
      </c>
      <c r="F222">
        <v>1</v>
      </c>
      <c r="G222">
        <v>1</v>
      </c>
      <c r="H222">
        <v>2</v>
      </c>
      <c r="I222" t="s">
        <v>977</v>
      </c>
      <c r="J222" t="s">
        <v>978</v>
      </c>
      <c r="K222" t="s">
        <v>979</v>
      </c>
      <c r="L222">
        <v>1368</v>
      </c>
      <c r="N222">
        <v>1011</v>
      </c>
      <c r="O222" t="s">
        <v>927</v>
      </c>
      <c r="P222" t="s">
        <v>927</v>
      </c>
      <c r="Q222">
        <v>1</v>
      </c>
      <c r="W222">
        <v>0</v>
      </c>
      <c r="X222">
        <v>-1377734484</v>
      </c>
      <c r="Y222">
        <f t="shared" si="84"/>
        <v>0.16000000000000003</v>
      </c>
      <c r="AA222">
        <v>0</v>
      </c>
      <c r="AB222">
        <v>1123.44</v>
      </c>
      <c r="AC222">
        <v>307.69</v>
      </c>
      <c r="AD222">
        <v>0</v>
      </c>
      <c r="AE222">
        <v>0</v>
      </c>
      <c r="AF222">
        <v>120.8</v>
      </c>
      <c r="AG222">
        <v>15.54</v>
      </c>
      <c r="AH222">
        <v>0</v>
      </c>
      <c r="AI222">
        <v>1</v>
      </c>
      <c r="AJ222">
        <v>9.3000000000000007</v>
      </c>
      <c r="AK222">
        <v>19.8</v>
      </c>
      <c r="AL222">
        <v>1</v>
      </c>
      <c r="AM222">
        <v>5</v>
      </c>
      <c r="AN222">
        <v>0</v>
      </c>
      <c r="AO222">
        <v>1</v>
      </c>
      <c r="AP222">
        <v>1</v>
      </c>
      <c r="AQ222">
        <v>0</v>
      </c>
      <c r="AR222">
        <v>0</v>
      </c>
      <c r="AS222" t="s">
        <v>6</v>
      </c>
      <c r="AT222">
        <v>0.1</v>
      </c>
      <c r="AU222" t="s">
        <v>243</v>
      </c>
      <c r="AV222">
        <v>0</v>
      </c>
      <c r="AW222">
        <v>2</v>
      </c>
      <c r="AX222">
        <v>86295758</v>
      </c>
      <c r="AY222">
        <v>1</v>
      </c>
      <c r="AZ222">
        <v>0</v>
      </c>
      <c r="BA222">
        <v>241</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CV222">
        <v>0</v>
      </c>
      <c r="CW222">
        <f>ROUND(Y222*Source!I132*DO222,9)</f>
        <v>0</v>
      </c>
      <c r="CX222">
        <f>ROUND(Y222*Source!I132,9)</f>
        <v>6.7680000000000004E-2</v>
      </c>
      <c r="CY222">
        <f t="shared" ref="CY222:CY229" si="87">AB222</f>
        <v>1123.44</v>
      </c>
      <c r="CZ222">
        <f t="shared" ref="CZ222:CZ229" si="88">AF222</f>
        <v>120.8</v>
      </c>
      <c r="DA222">
        <f t="shared" ref="DA222:DA229" si="89">AJ222</f>
        <v>9.3000000000000007</v>
      </c>
      <c r="DB222">
        <f t="shared" si="85"/>
        <v>19.329999999999998</v>
      </c>
      <c r="DC222">
        <f t="shared" si="86"/>
        <v>2.48</v>
      </c>
      <c r="DD222" t="s">
        <v>6</v>
      </c>
      <c r="DE222" t="s">
        <v>6</v>
      </c>
      <c r="DF222">
        <f t="shared" si="68"/>
        <v>0</v>
      </c>
      <c r="DG222">
        <f t="shared" ref="DG222:DG229" si="90">ROUND(ROUND(AF222*AJ222,0)*CX222,0)</f>
        <v>76</v>
      </c>
      <c r="DH222">
        <f>Source!I132*SmtRes!Y222</f>
        <v>6.7680000000000018E-2</v>
      </c>
      <c r="DI222">
        <f t="shared" ref="DI222:DI229" si="91">AB222</f>
        <v>1123.44</v>
      </c>
      <c r="DJ222">
        <f>EtalonRes!Z241</f>
        <v>120.8</v>
      </c>
      <c r="DK222">
        <f>Source!BB132</f>
        <v>9.3000000000000007</v>
      </c>
      <c r="DL222" t="s">
        <v>6</v>
      </c>
      <c r="DM222">
        <v>0</v>
      </c>
      <c r="DN222" t="s">
        <v>6</v>
      </c>
      <c r="DO222">
        <v>0</v>
      </c>
      <c r="GQ222">
        <v>-1</v>
      </c>
      <c r="GR222">
        <v>-1</v>
      </c>
    </row>
    <row r="223" spans="1:200" x14ac:dyDescent="0.2">
      <c r="A223">
        <f>ROW(Source!A132)</f>
        <v>132</v>
      </c>
      <c r="B223">
        <v>86295184</v>
      </c>
      <c r="C223">
        <v>86295738</v>
      </c>
      <c r="D223">
        <v>27439499</v>
      </c>
      <c r="E223">
        <v>1</v>
      </c>
      <c r="F223">
        <v>1</v>
      </c>
      <c r="G223">
        <v>1</v>
      </c>
      <c r="H223">
        <v>2</v>
      </c>
      <c r="I223" t="s">
        <v>930</v>
      </c>
      <c r="J223" t="s">
        <v>931</v>
      </c>
      <c r="K223" t="s">
        <v>932</v>
      </c>
      <c r="L223">
        <v>1368</v>
      </c>
      <c r="N223">
        <v>1011</v>
      </c>
      <c r="O223" t="s">
        <v>927</v>
      </c>
      <c r="P223" t="s">
        <v>927</v>
      </c>
      <c r="Q223">
        <v>1</v>
      </c>
      <c r="W223">
        <v>0</v>
      </c>
      <c r="X223">
        <v>1890856440</v>
      </c>
      <c r="Y223">
        <f t="shared" si="84"/>
        <v>7.3920000000000003</v>
      </c>
      <c r="AA223">
        <v>0</v>
      </c>
      <c r="AB223">
        <v>1047.83</v>
      </c>
      <c r="AC223">
        <v>269.48</v>
      </c>
      <c r="AD223">
        <v>0</v>
      </c>
      <c r="AE223">
        <v>0</v>
      </c>
      <c r="AF223">
        <v>112.67</v>
      </c>
      <c r="AG223">
        <v>13.61</v>
      </c>
      <c r="AH223">
        <v>0</v>
      </c>
      <c r="AI223">
        <v>1</v>
      </c>
      <c r="AJ223">
        <v>9.3000000000000007</v>
      </c>
      <c r="AK223">
        <v>19.8</v>
      </c>
      <c r="AL223">
        <v>1</v>
      </c>
      <c r="AM223">
        <v>5</v>
      </c>
      <c r="AN223">
        <v>0</v>
      </c>
      <c r="AO223">
        <v>1</v>
      </c>
      <c r="AP223">
        <v>1</v>
      </c>
      <c r="AQ223">
        <v>0</v>
      </c>
      <c r="AR223">
        <v>0</v>
      </c>
      <c r="AS223" t="s">
        <v>6</v>
      </c>
      <c r="AT223">
        <v>4.62</v>
      </c>
      <c r="AU223" t="s">
        <v>243</v>
      </c>
      <c r="AV223">
        <v>0</v>
      </c>
      <c r="AW223">
        <v>2</v>
      </c>
      <c r="AX223">
        <v>86295759</v>
      </c>
      <c r="AY223">
        <v>1</v>
      </c>
      <c r="AZ223">
        <v>0</v>
      </c>
      <c r="BA223">
        <v>242</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CV223">
        <v>0</v>
      </c>
      <c r="CW223">
        <f>ROUND(Y223*Source!I132*DO223,9)</f>
        <v>0</v>
      </c>
      <c r="CX223">
        <f>ROUND(Y223*Source!I132,9)</f>
        <v>3.1268159999999998</v>
      </c>
      <c r="CY223">
        <f t="shared" si="87"/>
        <v>1047.83</v>
      </c>
      <c r="CZ223">
        <f t="shared" si="88"/>
        <v>112.67</v>
      </c>
      <c r="DA223">
        <f t="shared" si="89"/>
        <v>9.3000000000000007</v>
      </c>
      <c r="DB223">
        <f t="shared" si="85"/>
        <v>832.86</v>
      </c>
      <c r="DC223">
        <f t="shared" si="86"/>
        <v>100.61</v>
      </c>
      <c r="DD223" t="s">
        <v>6</v>
      </c>
      <c r="DE223" t="s">
        <v>6</v>
      </c>
      <c r="DF223">
        <f t="shared" si="68"/>
        <v>0</v>
      </c>
      <c r="DG223">
        <f t="shared" si="90"/>
        <v>3277</v>
      </c>
      <c r="DH223">
        <f>Source!I132*SmtRes!Y223</f>
        <v>3.1268160000000003</v>
      </c>
      <c r="DI223">
        <f t="shared" si="91"/>
        <v>1047.83</v>
      </c>
      <c r="DJ223">
        <f>EtalonRes!Z242</f>
        <v>112.67</v>
      </c>
      <c r="DK223">
        <f>Source!BB132</f>
        <v>9.3000000000000007</v>
      </c>
      <c r="DL223" t="s">
        <v>6</v>
      </c>
      <c r="DM223">
        <v>0</v>
      </c>
      <c r="DN223" t="s">
        <v>6</v>
      </c>
      <c r="DO223">
        <v>0</v>
      </c>
      <c r="GQ223">
        <v>-1</v>
      </c>
      <c r="GR223">
        <v>-1</v>
      </c>
    </row>
    <row r="224" spans="1:200" x14ac:dyDescent="0.2">
      <c r="A224">
        <f>ROW(Source!A132)</f>
        <v>132</v>
      </c>
      <c r="B224">
        <v>86295184</v>
      </c>
      <c r="C224">
        <v>86295738</v>
      </c>
      <c r="D224">
        <v>27439584</v>
      </c>
      <c r="E224">
        <v>1</v>
      </c>
      <c r="F224">
        <v>1</v>
      </c>
      <c r="G224">
        <v>1</v>
      </c>
      <c r="H224">
        <v>2</v>
      </c>
      <c r="I224" t="s">
        <v>983</v>
      </c>
      <c r="J224" t="s">
        <v>984</v>
      </c>
      <c r="K224" t="s">
        <v>985</v>
      </c>
      <c r="L224">
        <v>1368</v>
      </c>
      <c r="N224">
        <v>1011</v>
      </c>
      <c r="O224" t="s">
        <v>927</v>
      </c>
      <c r="P224" t="s">
        <v>927</v>
      </c>
      <c r="Q224">
        <v>1</v>
      </c>
      <c r="W224">
        <v>0</v>
      </c>
      <c r="X224">
        <v>742137524</v>
      </c>
      <c r="Y224">
        <f t="shared" si="84"/>
        <v>5.5360000000000005</v>
      </c>
      <c r="AA224">
        <v>0</v>
      </c>
      <c r="AB224">
        <v>14.51</v>
      </c>
      <c r="AC224">
        <v>0</v>
      </c>
      <c r="AD224">
        <v>0</v>
      </c>
      <c r="AE224">
        <v>0</v>
      </c>
      <c r="AF224">
        <v>1.56</v>
      </c>
      <c r="AG224">
        <v>0</v>
      </c>
      <c r="AH224">
        <v>0</v>
      </c>
      <c r="AI224">
        <v>1</v>
      </c>
      <c r="AJ224">
        <v>9.3000000000000007</v>
      </c>
      <c r="AK224">
        <v>19.8</v>
      </c>
      <c r="AL224">
        <v>1</v>
      </c>
      <c r="AM224">
        <v>5</v>
      </c>
      <c r="AN224">
        <v>0</v>
      </c>
      <c r="AO224">
        <v>1</v>
      </c>
      <c r="AP224">
        <v>1</v>
      </c>
      <c r="AQ224">
        <v>0</v>
      </c>
      <c r="AR224">
        <v>0</v>
      </c>
      <c r="AS224" t="s">
        <v>6</v>
      </c>
      <c r="AT224">
        <v>3.46</v>
      </c>
      <c r="AU224" t="s">
        <v>243</v>
      </c>
      <c r="AV224">
        <v>0</v>
      </c>
      <c r="AW224">
        <v>2</v>
      </c>
      <c r="AX224">
        <v>86295760</v>
      </c>
      <c r="AY224">
        <v>1</v>
      </c>
      <c r="AZ224">
        <v>0</v>
      </c>
      <c r="BA224">
        <v>243</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CV224">
        <v>0</v>
      </c>
      <c r="CW224">
        <f>ROUND(Y224*Source!I132*DO224,9)</f>
        <v>0</v>
      </c>
      <c r="CX224">
        <f>ROUND(Y224*Source!I132,9)</f>
        <v>2.3417279999999998</v>
      </c>
      <c r="CY224">
        <f t="shared" si="87"/>
        <v>14.51</v>
      </c>
      <c r="CZ224">
        <f t="shared" si="88"/>
        <v>1.56</v>
      </c>
      <c r="DA224">
        <f t="shared" si="89"/>
        <v>9.3000000000000007</v>
      </c>
      <c r="DB224">
        <f t="shared" si="85"/>
        <v>8.64</v>
      </c>
      <c r="DC224">
        <f t="shared" si="86"/>
        <v>0</v>
      </c>
      <c r="DD224" t="s">
        <v>6</v>
      </c>
      <c r="DE224" t="s">
        <v>6</v>
      </c>
      <c r="DF224">
        <f t="shared" si="68"/>
        <v>0</v>
      </c>
      <c r="DG224">
        <f t="shared" si="90"/>
        <v>35</v>
      </c>
      <c r="DH224">
        <f>Source!I132*SmtRes!Y224</f>
        <v>2.3417280000000003</v>
      </c>
      <c r="DI224">
        <f t="shared" si="91"/>
        <v>14.51</v>
      </c>
      <c r="DJ224">
        <f>EtalonRes!Z243</f>
        <v>1.56</v>
      </c>
      <c r="DK224">
        <f>Source!BB132</f>
        <v>9.3000000000000007</v>
      </c>
      <c r="DL224" t="s">
        <v>6</v>
      </c>
      <c r="DM224">
        <v>0</v>
      </c>
      <c r="DN224" t="s">
        <v>6</v>
      </c>
      <c r="DO224">
        <v>0</v>
      </c>
      <c r="GQ224">
        <v>-1</v>
      </c>
      <c r="GR224">
        <v>-1</v>
      </c>
    </row>
    <row r="225" spans="1:200" x14ac:dyDescent="0.2">
      <c r="A225">
        <f>ROW(Source!A132)</f>
        <v>132</v>
      </c>
      <c r="B225">
        <v>86295184</v>
      </c>
      <c r="C225">
        <v>86295738</v>
      </c>
      <c r="D225">
        <v>27439705</v>
      </c>
      <c r="E225">
        <v>1</v>
      </c>
      <c r="F225">
        <v>1</v>
      </c>
      <c r="G225">
        <v>1</v>
      </c>
      <c r="H225">
        <v>2</v>
      </c>
      <c r="I225" t="s">
        <v>986</v>
      </c>
      <c r="J225" t="s">
        <v>987</v>
      </c>
      <c r="K225" t="s">
        <v>988</v>
      </c>
      <c r="L225">
        <v>1368</v>
      </c>
      <c r="N225">
        <v>1011</v>
      </c>
      <c r="O225" t="s">
        <v>927</v>
      </c>
      <c r="P225" t="s">
        <v>927</v>
      </c>
      <c r="Q225">
        <v>1</v>
      </c>
      <c r="W225">
        <v>0</v>
      </c>
      <c r="X225">
        <v>-349914874</v>
      </c>
      <c r="Y225">
        <f t="shared" si="84"/>
        <v>2.6080000000000001</v>
      </c>
      <c r="AA225">
        <v>0</v>
      </c>
      <c r="AB225">
        <v>10.23</v>
      </c>
      <c r="AC225">
        <v>0</v>
      </c>
      <c r="AD225">
        <v>0</v>
      </c>
      <c r="AE225">
        <v>0</v>
      </c>
      <c r="AF225">
        <v>1.1000000000000001</v>
      </c>
      <c r="AG225">
        <v>0</v>
      </c>
      <c r="AH225">
        <v>0</v>
      </c>
      <c r="AI225">
        <v>1</v>
      </c>
      <c r="AJ225">
        <v>9.3000000000000007</v>
      </c>
      <c r="AK225">
        <v>19.8</v>
      </c>
      <c r="AL225">
        <v>1</v>
      </c>
      <c r="AM225">
        <v>5</v>
      </c>
      <c r="AN225">
        <v>0</v>
      </c>
      <c r="AO225">
        <v>1</v>
      </c>
      <c r="AP225">
        <v>1</v>
      </c>
      <c r="AQ225">
        <v>0</v>
      </c>
      <c r="AR225">
        <v>0</v>
      </c>
      <c r="AS225" t="s">
        <v>6</v>
      </c>
      <c r="AT225">
        <v>1.63</v>
      </c>
      <c r="AU225" t="s">
        <v>243</v>
      </c>
      <c r="AV225">
        <v>0</v>
      </c>
      <c r="AW225">
        <v>2</v>
      </c>
      <c r="AX225">
        <v>86295761</v>
      </c>
      <c r="AY225">
        <v>1</v>
      </c>
      <c r="AZ225">
        <v>0</v>
      </c>
      <c r="BA225">
        <v>244</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CV225">
        <v>0</v>
      </c>
      <c r="CW225">
        <f>ROUND(Y225*Source!I132*DO225,9)</f>
        <v>0</v>
      </c>
      <c r="CX225">
        <f>ROUND(Y225*Source!I132,9)</f>
        <v>1.1031839999999999</v>
      </c>
      <c r="CY225">
        <f t="shared" si="87"/>
        <v>10.23</v>
      </c>
      <c r="CZ225">
        <f t="shared" si="88"/>
        <v>1.1000000000000001</v>
      </c>
      <c r="DA225">
        <f t="shared" si="89"/>
        <v>9.3000000000000007</v>
      </c>
      <c r="DB225">
        <f t="shared" si="85"/>
        <v>2.86</v>
      </c>
      <c r="DC225">
        <f t="shared" si="86"/>
        <v>0</v>
      </c>
      <c r="DD225" t="s">
        <v>6</v>
      </c>
      <c r="DE225" t="s">
        <v>6</v>
      </c>
      <c r="DF225">
        <f t="shared" si="68"/>
        <v>0</v>
      </c>
      <c r="DG225">
        <f t="shared" si="90"/>
        <v>11</v>
      </c>
      <c r="DH225">
        <f>Source!I132*SmtRes!Y225</f>
        <v>1.1031839999999999</v>
      </c>
      <c r="DI225">
        <f t="shared" si="91"/>
        <v>10.23</v>
      </c>
      <c r="DJ225">
        <f>EtalonRes!Z244</f>
        <v>1.1000000000000001</v>
      </c>
      <c r="DK225">
        <f>Source!BB132</f>
        <v>9.3000000000000007</v>
      </c>
      <c r="DL225" t="s">
        <v>6</v>
      </c>
      <c r="DM225">
        <v>0</v>
      </c>
      <c r="DN225" t="s">
        <v>6</v>
      </c>
      <c r="DO225">
        <v>0</v>
      </c>
      <c r="GQ225">
        <v>-1</v>
      </c>
      <c r="GR225">
        <v>-1</v>
      </c>
    </row>
    <row r="226" spans="1:200" x14ac:dyDescent="0.2">
      <c r="A226">
        <f>ROW(Source!A132)</f>
        <v>132</v>
      </c>
      <c r="B226">
        <v>86295184</v>
      </c>
      <c r="C226">
        <v>86295738</v>
      </c>
      <c r="D226">
        <v>27439713</v>
      </c>
      <c r="E226">
        <v>1</v>
      </c>
      <c r="F226">
        <v>1</v>
      </c>
      <c r="G226">
        <v>1</v>
      </c>
      <c r="H226">
        <v>2</v>
      </c>
      <c r="I226" t="s">
        <v>989</v>
      </c>
      <c r="J226" t="s">
        <v>990</v>
      </c>
      <c r="K226" t="s">
        <v>991</v>
      </c>
      <c r="L226">
        <v>1368</v>
      </c>
      <c r="N226">
        <v>1011</v>
      </c>
      <c r="O226" t="s">
        <v>927</v>
      </c>
      <c r="P226" t="s">
        <v>927</v>
      </c>
      <c r="Q226">
        <v>1</v>
      </c>
      <c r="W226">
        <v>0</v>
      </c>
      <c r="X226">
        <v>863682969</v>
      </c>
      <c r="Y226">
        <f t="shared" si="84"/>
        <v>10.736000000000001</v>
      </c>
      <c r="AA226">
        <v>0</v>
      </c>
      <c r="AB226">
        <v>109.37</v>
      </c>
      <c r="AC226">
        <v>0</v>
      </c>
      <c r="AD226">
        <v>0</v>
      </c>
      <c r="AE226">
        <v>0</v>
      </c>
      <c r="AF226">
        <v>11.76</v>
      </c>
      <c r="AG226">
        <v>0</v>
      </c>
      <c r="AH226">
        <v>0</v>
      </c>
      <c r="AI226">
        <v>1</v>
      </c>
      <c r="AJ226">
        <v>9.3000000000000007</v>
      </c>
      <c r="AK226">
        <v>19.8</v>
      </c>
      <c r="AL226">
        <v>1</v>
      </c>
      <c r="AM226">
        <v>5</v>
      </c>
      <c r="AN226">
        <v>0</v>
      </c>
      <c r="AO226">
        <v>1</v>
      </c>
      <c r="AP226">
        <v>1</v>
      </c>
      <c r="AQ226">
        <v>0</v>
      </c>
      <c r="AR226">
        <v>0</v>
      </c>
      <c r="AS226" t="s">
        <v>6</v>
      </c>
      <c r="AT226">
        <v>6.71</v>
      </c>
      <c r="AU226" t="s">
        <v>243</v>
      </c>
      <c r="AV226">
        <v>0</v>
      </c>
      <c r="AW226">
        <v>2</v>
      </c>
      <c r="AX226">
        <v>86295762</v>
      </c>
      <c r="AY226">
        <v>1</v>
      </c>
      <c r="AZ226">
        <v>0</v>
      </c>
      <c r="BA226">
        <v>245</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CV226">
        <v>0</v>
      </c>
      <c r="CW226">
        <f>ROUND(Y226*Source!I132*DO226,9)</f>
        <v>0</v>
      </c>
      <c r="CX226">
        <f>ROUND(Y226*Source!I132,9)</f>
        <v>4.541328</v>
      </c>
      <c r="CY226">
        <f t="shared" si="87"/>
        <v>109.37</v>
      </c>
      <c r="CZ226">
        <f t="shared" si="88"/>
        <v>11.76</v>
      </c>
      <c r="DA226">
        <f t="shared" si="89"/>
        <v>9.3000000000000007</v>
      </c>
      <c r="DB226">
        <f t="shared" si="85"/>
        <v>126.26</v>
      </c>
      <c r="DC226">
        <f t="shared" si="86"/>
        <v>0</v>
      </c>
      <c r="DD226" t="s">
        <v>6</v>
      </c>
      <c r="DE226" t="s">
        <v>6</v>
      </c>
      <c r="DF226">
        <f t="shared" si="68"/>
        <v>0</v>
      </c>
      <c r="DG226">
        <f t="shared" si="90"/>
        <v>495</v>
      </c>
      <c r="DH226">
        <f>Source!I132*SmtRes!Y226</f>
        <v>4.541328</v>
      </c>
      <c r="DI226">
        <f t="shared" si="91"/>
        <v>109.37</v>
      </c>
      <c r="DJ226">
        <f>EtalonRes!Z245</f>
        <v>11.76</v>
      </c>
      <c r="DK226">
        <f>Source!BB132</f>
        <v>9.3000000000000007</v>
      </c>
      <c r="DL226" t="s">
        <v>6</v>
      </c>
      <c r="DM226">
        <v>0</v>
      </c>
      <c r="DN226" t="s">
        <v>6</v>
      </c>
      <c r="DO226">
        <v>0</v>
      </c>
      <c r="GQ226">
        <v>-1</v>
      </c>
      <c r="GR226">
        <v>-1</v>
      </c>
    </row>
    <row r="227" spans="1:200" x14ac:dyDescent="0.2">
      <c r="A227">
        <f>ROW(Source!A132)</f>
        <v>132</v>
      </c>
      <c r="B227">
        <v>86295184</v>
      </c>
      <c r="C227">
        <v>86295738</v>
      </c>
      <c r="D227">
        <v>27439719</v>
      </c>
      <c r="E227">
        <v>1</v>
      </c>
      <c r="F227">
        <v>1</v>
      </c>
      <c r="G227">
        <v>1</v>
      </c>
      <c r="H227">
        <v>2</v>
      </c>
      <c r="I227" t="s">
        <v>992</v>
      </c>
      <c r="J227" t="s">
        <v>993</v>
      </c>
      <c r="K227" t="s">
        <v>994</v>
      </c>
      <c r="L227">
        <v>1368</v>
      </c>
      <c r="N227">
        <v>1011</v>
      </c>
      <c r="O227" t="s">
        <v>927</v>
      </c>
      <c r="P227" t="s">
        <v>927</v>
      </c>
      <c r="Q227">
        <v>1</v>
      </c>
      <c r="W227">
        <v>0</v>
      </c>
      <c r="X227">
        <v>771781760</v>
      </c>
      <c r="Y227">
        <f t="shared" si="84"/>
        <v>0.54400000000000004</v>
      </c>
      <c r="AA227">
        <v>0</v>
      </c>
      <c r="AB227">
        <v>61.1</v>
      </c>
      <c r="AC227">
        <v>0</v>
      </c>
      <c r="AD227">
        <v>0</v>
      </c>
      <c r="AE227">
        <v>0</v>
      </c>
      <c r="AF227">
        <v>6.57</v>
      </c>
      <c r="AG227">
        <v>0</v>
      </c>
      <c r="AH227">
        <v>0</v>
      </c>
      <c r="AI227">
        <v>1</v>
      </c>
      <c r="AJ227">
        <v>9.3000000000000007</v>
      </c>
      <c r="AK227">
        <v>19.8</v>
      </c>
      <c r="AL227">
        <v>1</v>
      </c>
      <c r="AM227">
        <v>5</v>
      </c>
      <c r="AN227">
        <v>0</v>
      </c>
      <c r="AO227">
        <v>1</v>
      </c>
      <c r="AP227">
        <v>1</v>
      </c>
      <c r="AQ227">
        <v>0</v>
      </c>
      <c r="AR227">
        <v>0</v>
      </c>
      <c r="AS227" t="s">
        <v>6</v>
      </c>
      <c r="AT227">
        <v>0.34</v>
      </c>
      <c r="AU227" t="s">
        <v>243</v>
      </c>
      <c r="AV227">
        <v>0</v>
      </c>
      <c r="AW227">
        <v>2</v>
      </c>
      <c r="AX227">
        <v>86295763</v>
      </c>
      <c r="AY227">
        <v>1</v>
      </c>
      <c r="AZ227">
        <v>0</v>
      </c>
      <c r="BA227">
        <v>246</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CV227">
        <v>0</v>
      </c>
      <c r="CW227">
        <f>ROUND(Y227*Source!I132*DO227,9)</f>
        <v>0</v>
      </c>
      <c r="CX227">
        <f>ROUND(Y227*Source!I132,9)</f>
        <v>0.23011200000000001</v>
      </c>
      <c r="CY227">
        <f t="shared" si="87"/>
        <v>61.1</v>
      </c>
      <c r="CZ227">
        <f t="shared" si="88"/>
        <v>6.57</v>
      </c>
      <c r="DA227">
        <f t="shared" si="89"/>
        <v>9.3000000000000007</v>
      </c>
      <c r="DB227">
        <f t="shared" si="85"/>
        <v>3.57</v>
      </c>
      <c r="DC227">
        <f t="shared" si="86"/>
        <v>0</v>
      </c>
      <c r="DD227" t="s">
        <v>6</v>
      </c>
      <c r="DE227" t="s">
        <v>6</v>
      </c>
      <c r="DF227">
        <f t="shared" si="68"/>
        <v>0</v>
      </c>
      <c r="DG227">
        <f t="shared" si="90"/>
        <v>14</v>
      </c>
      <c r="DH227">
        <f>Source!I132*SmtRes!Y227</f>
        <v>0.23011200000000001</v>
      </c>
      <c r="DI227">
        <f t="shared" si="91"/>
        <v>61.1</v>
      </c>
      <c r="DJ227">
        <f>EtalonRes!Z246</f>
        <v>6.57</v>
      </c>
      <c r="DK227">
        <f>Source!BB132</f>
        <v>9.3000000000000007</v>
      </c>
      <c r="DL227" t="s">
        <v>6</v>
      </c>
      <c r="DM227">
        <v>0</v>
      </c>
      <c r="DN227" t="s">
        <v>6</v>
      </c>
      <c r="DO227">
        <v>0</v>
      </c>
      <c r="GQ227">
        <v>-1</v>
      </c>
      <c r="GR227">
        <v>-1</v>
      </c>
    </row>
    <row r="228" spans="1:200" x14ac:dyDescent="0.2">
      <c r="A228">
        <f>ROW(Source!A132)</f>
        <v>132</v>
      </c>
      <c r="B228">
        <v>86295184</v>
      </c>
      <c r="C228">
        <v>86295738</v>
      </c>
      <c r="D228">
        <v>27441019</v>
      </c>
      <c r="E228">
        <v>1</v>
      </c>
      <c r="F228">
        <v>1</v>
      </c>
      <c r="G228">
        <v>1</v>
      </c>
      <c r="H228">
        <v>2</v>
      </c>
      <c r="I228" t="s">
        <v>995</v>
      </c>
      <c r="J228" t="s">
        <v>996</v>
      </c>
      <c r="K228" t="s">
        <v>997</v>
      </c>
      <c r="L228">
        <v>1368</v>
      </c>
      <c r="N228">
        <v>1011</v>
      </c>
      <c r="O228" t="s">
        <v>927</v>
      </c>
      <c r="P228" t="s">
        <v>927</v>
      </c>
      <c r="Q228">
        <v>1</v>
      </c>
      <c r="W228">
        <v>0</v>
      </c>
      <c r="X228">
        <v>1694760240</v>
      </c>
      <c r="Y228">
        <f t="shared" si="84"/>
        <v>0.46399999999999997</v>
      </c>
      <c r="AA228">
        <v>0</v>
      </c>
      <c r="AB228">
        <v>47.34</v>
      </c>
      <c r="AC228">
        <v>0</v>
      </c>
      <c r="AD228">
        <v>0</v>
      </c>
      <c r="AE228">
        <v>0</v>
      </c>
      <c r="AF228">
        <v>5.09</v>
      </c>
      <c r="AG228">
        <v>0</v>
      </c>
      <c r="AH228">
        <v>0</v>
      </c>
      <c r="AI228">
        <v>1</v>
      </c>
      <c r="AJ228">
        <v>9.3000000000000007</v>
      </c>
      <c r="AK228">
        <v>19.8</v>
      </c>
      <c r="AL228">
        <v>1</v>
      </c>
      <c r="AM228">
        <v>5</v>
      </c>
      <c r="AN228">
        <v>0</v>
      </c>
      <c r="AO228">
        <v>1</v>
      </c>
      <c r="AP228">
        <v>1</v>
      </c>
      <c r="AQ228">
        <v>0</v>
      </c>
      <c r="AR228">
        <v>0</v>
      </c>
      <c r="AS228" t="s">
        <v>6</v>
      </c>
      <c r="AT228">
        <v>0.28999999999999998</v>
      </c>
      <c r="AU228" t="s">
        <v>243</v>
      </c>
      <c r="AV228">
        <v>0</v>
      </c>
      <c r="AW228">
        <v>2</v>
      </c>
      <c r="AX228">
        <v>86295764</v>
      </c>
      <c r="AY228">
        <v>1</v>
      </c>
      <c r="AZ228">
        <v>0</v>
      </c>
      <c r="BA228">
        <v>247</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CV228">
        <v>0</v>
      </c>
      <c r="CW228">
        <f>ROUND(Y228*Source!I132*DO228,9)</f>
        <v>0</v>
      </c>
      <c r="CX228">
        <f>ROUND(Y228*Source!I132,9)</f>
        <v>0.196272</v>
      </c>
      <c r="CY228">
        <f t="shared" si="87"/>
        <v>47.34</v>
      </c>
      <c r="CZ228">
        <f t="shared" si="88"/>
        <v>5.09</v>
      </c>
      <c r="DA228">
        <f t="shared" si="89"/>
        <v>9.3000000000000007</v>
      </c>
      <c r="DB228">
        <f t="shared" si="85"/>
        <v>2.37</v>
      </c>
      <c r="DC228">
        <f t="shared" si="86"/>
        <v>0</v>
      </c>
      <c r="DD228" t="s">
        <v>6</v>
      </c>
      <c r="DE228" t="s">
        <v>6</v>
      </c>
      <c r="DF228">
        <f t="shared" si="68"/>
        <v>0</v>
      </c>
      <c r="DG228">
        <f t="shared" si="90"/>
        <v>9</v>
      </c>
      <c r="DH228">
        <f>Source!I132*SmtRes!Y228</f>
        <v>0.19627199999999997</v>
      </c>
      <c r="DI228">
        <f t="shared" si="91"/>
        <v>47.34</v>
      </c>
      <c r="DJ228">
        <f>EtalonRes!Z247</f>
        <v>5.09</v>
      </c>
      <c r="DK228">
        <f>Source!BB132</f>
        <v>9.3000000000000007</v>
      </c>
      <c r="DL228" t="s">
        <v>6</v>
      </c>
      <c r="DM228">
        <v>0</v>
      </c>
      <c r="DN228" t="s">
        <v>6</v>
      </c>
      <c r="DO228">
        <v>0</v>
      </c>
      <c r="GQ228">
        <v>-1</v>
      </c>
      <c r="GR228">
        <v>-1</v>
      </c>
    </row>
    <row r="229" spans="1:200" x14ac:dyDescent="0.2">
      <c r="A229">
        <f>ROW(Source!A132)</f>
        <v>132</v>
      </c>
      <c r="B229">
        <v>86295184</v>
      </c>
      <c r="C229">
        <v>86295738</v>
      </c>
      <c r="D229">
        <v>27441327</v>
      </c>
      <c r="E229">
        <v>1</v>
      </c>
      <c r="F229">
        <v>1</v>
      </c>
      <c r="G229">
        <v>1</v>
      </c>
      <c r="H229">
        <v>2</v>
      </c>
      <c r="I229" t="s">
        <v>936</v>
      </c>
      <c r="J229" t="s">
        <v>937</v>
      </c>
      <c r="K229" t="s">
        <v>938</v>
      </c>
      <c r="L229">
        <v>1368</v>
      </c>
      <c r="N229">
        <v>1011</v>
      </c>
      <c r="O229" t="s">
        <v>927</v>
      </c>
      <c r="P229" t="s">
        <v>927</v>
      </c>
      <c r="Q229">
        <v>1</v>
      </c>
      <c r="W229">
        <v>0</v>
      </c>
      <c r="X229">
        <v>-1583389094</v>
      </c>
      <c r="Y229">
        <f t="shared" si="84"/>
        <v>0.30400000000000005</v>
      </c>
      <c r="AA229">
        <v>0</v>
      </c>
      <c r="AB229">
        <v>868.34</v>
      </c>
      <c r="AC229">
        <v>231.46</v>
      </c>
      <c r="AD229">
        <v>0</v>
      </c>
      <c r="AE229">
        <v>0</v>
      </c>
      <c r="AF229">
        <v>93.37</v>
      </c>
      <c r="AG229">
        <v>11.69</v>
      </c>
      <c r="AH229">
        <v>0</v>
      </c>
      <c r="AI229">
        <v>1</v>
      </c>
      <c r="AJ229">
        <v>9.3000000000000007</v>
      </c>
      <c r="AK229">
        <v>19.8</v>
      </c>
      <c r="AL229">
        <v>1</v>
      </c>
      <c r="AM229">
        <v>5</v>
      </c>
      <c r="AN229">
        <v>0</v>
      </c>
      <c r="AO229">
        <v>1</v>
      </c>
      <c r="AP229">
        <v>1</v>
      </c>
      <c r="AQ229">
        <v>0</v>
      </c>
      <c r="AR229">
        <v>0</v>
      </c>
      <c r="AS229" t="s">
        <v>6</v>
      </c>
      <c r="AT229">
        <v>0.19</v>
      </c>
      <c r="AU229" t="s">
        <v>243</v>
      </c>
      <c r="AV229">
        <v>0</v>
      </c>
      <c r="AW229">
        <v>2</v>
      </c>
      <c r="AX229">
        <v>86295765</v>
      </c>
      <c r="AY229">
        <v>1</v>
      </c>
      <c r="AZ229">
        <v>0</v>
      </c>
      <c r="BA229">
        <v>248</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CV229">
        <v>0</v>
      </c>
      <c r="CW229">
        <f>ROUND(Y229*Source!I132*DO229,9)</f>
        <v>0</v>
      </c>
      <c r="CX229">
        <f>ROUND(Y229*Source!I132,9)</f>
        <v>0.12859200000000001</v>
      </c>
      <c r="CY229">
        <f t="shared" si="87"/>
        <v>868.34</v>
      </c>
      <c r="CZ229">
        <f t="shared" si="88"/>
        <v>93.37</v>
      </c>
      <c r="DA229">
        <f t="shared" si="89"/>
        <v>9.3000000000000007</v>
      </c>
      <c r="DB229">
        <f t="shared" si="85"/>
        <v>28.38</v>
      </c>
      <c r="DC229">
        <f t="shared" si="86"/>
        <v>3.55</v>
      </c>
      <c r="DD229" t="s">
        <v>6</v>
      </c>
      <c r="DE229" t="s">
        <v>6</v>
      </c>
      <c r="DF229">
        <f t="shared" si="68"/>
        <v>0</v>
      </c>
      <c r="DG229">
        <f t="shared" si="90"/>
        <v>112</v>
      </c>
      <c r="DH229">
        <f>Source!I132*SmtRes!Y229</f>
        <v>0.12859200000000001</v>
      </c>
      <c r="DI229">
        <f t="shared" si="91"/>
        <v>868.34</v>
      </c>
      <c r="DJ229">
        <f>EtalonRes!Z248</f>
        <v>93.37</v>
      </c>
      <c r="DK229">
        <f>Source!BB132</f>
        <v>9.3000000000000007</v>
      </c>
      <c r="DL229" t="s">
        <v>6</v>
      </c>
      <c r="DM229">
        <v>0</v>
      </c>
      <c r="DN229" t="s">
        <v>6</v>
      </c>
      <c r="DO229">
        <v>0</v>
      </c>
      <c r="GQ229">
        <v>-1</v>
      </c>
      <c r="GR229">
        <v>-1</v>
      </c>
    </row>
    <row r="230" spans="1:200" x14ac:dyDescent="0.2">
      <c r="A230">
        <f>ROW(Source!A132)</f>
        <v>132</v>
      </c>
      <c r="B230">
        <v>86295184</v>
      </c>
      <c r="C230">
        <v>86295738</v>
      </c>
      <c r="D230">
        <v>27371079</v>
      </c>
      <c r="E230">
        <v>1</v>
      </c>
      <c r="F230">
        <v>1</v>
      </c>
      <c r="G230">
        <v>1</v>
      </c>
      <c r="H230">
        <v>3</v>
      </c>
      <c r="I230" t="s">
        <v>249</v>
      </c>
      <c r="J230" t="s">
        <v>251</v>
      </c>
      <c r="K230" t="s">
        <v>250</v>
      </c>
      <c r="L230">
        <v>1339</v>
      </c>
      <c r="N230">
        <v>1007</v>
      </c>
      <c r="O230" t="s">
        <v>32</v>
      </c>
      <c r="P230" t="s">
        <v>32</v>
      </c>
      <c r="Q230">
        <v>1</v>
      </c>
      <c r="W230">
        <v>0</v>
      </c>
      <c r="X230">
        <v>-394915385</v>
      </c>
      <c r="Y230">
        <f t="shared" ref="Y230:Y261" si="92">AT230</f>
        <v>1.37</v>
      </c>
      <c r="AA230">
        <v>43.3</v>
      </c>
      <c r="AB230">
        <v>0</v>
      </c>
      <c r="AC230">
        <v>0</v>
      </c>
      <c r="AD230">
        <v>0</v>
      </c>
      <c r="AE230">
        <v>6.080000000000001</v>
      </c>
      <c r="AF230">
        <v>0</v>
      </c>
      <c r="AG230">
        <v>0</v>
      </c>
      <c r="AH230">
        <v>0</v>
      </c>
      <c r="AI230">
        <v>7.56</v>
      </c>
      <c r="AJ230">
        <v>1</v>
      </c>
      <c r="AK230">
        <v>1</v>
      </c>
      <c r="AL230">
        <v>1</v>
      </c>
      <c r="AM230">
        <v>0</v>
      </c>
      <c r="AN230">
        <v>0</v>
      </c>
      <c r="AO230">
        <v>0</v>
      </c>
      <c r="AP230">
        <v>1</v>
      </c>
      <c r="AQ230">
        <v>0</v>
      </c>
      <c r="AR230">
        <v>0</v>
      </c>
      <c r="AS230" t="s">
        <v>6</v>
      </c>
      <c r="AT230">
        <v>1.37</v>
      </c>
      <c r="AU230" t="s">
        <v>6</v>
      </c>
      <c r="AV230">
        <v>0</v>
      </c>
      <c r="AW230">
        <v>2</v>
      </c>
      <c r="AX230">
        <v>86295767</v>
      </c>
      <c r="AY230">
        <v>1</v>
      </c>
      <c r="AZ230">
        <v>16384</v>
      </c>
      <c r="BA230">
        <v>250</v>
      </c>
      <c r="BB230">
        <v>3</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CV230">
        <v>0</v>
      </c>
      <c r="CW230">
        <v>0</v>
      </c>
      <c r="CX230">
        <f>ROUND(Y230*Source!I132,9)</f>
        <v>0.57950999999999997</v>
      </c>
      <c r="CY230">
        <f t="shared" ref="CY230:CY236" si="93">AA230</f>
        <v>43.3</v>
      </c>
      <c r="CZ230">
        <f t="shared" ref="CZ230:CZ236" si="94">AE230</f>
        <v>6.080000000000001</v>
      </c>
      <c r="DA230">
        <f t="shared" ref="DA230:DA236" si="95">AI230</f>
        <v>7.56</v>
      </c>
      <c r="DB230">
        <f t="shared" ref="DB230:DB261" si="96">ROUND(ROUND(AT230*CZ230,2),2)</f>
        <v>8.33</v>
      </c>
      <c r="DC230">
        <f t="shared" ref="DC230:DC261" si="97">ROUND(ROUND(AT230*AG230,2),2)</f>
        <v>0</v>
      </c>
      <c r="DD230" t="s">
        <v>6</v>
      </c>
      <c r="DE230" t="s">
        <v>6</v>
      </c>
      <c r="DF230">
        <f t="shared" ref="DF230:DF236" si="98">ROUND(ROUND(AE230*AI230,0)*CX230,0)</f>
        <v>27</v>
      </c>
      <c r="DG230">
        <f t="shared" ref="DG230:DG253" si="99">ROUND(ROUND(AF230,0)*CX230,0)</f>
        <v>0</v>
      </c>
      <c r="DH230">
        <f>Source!I132*SmtRes!Y230</f>
        <v>0.57951000000000008</v>
      </c>
      <c r="DI230">
        <f t="shared" ref="DI230:DI236" si="100">AA230</f>
        <v>43.3</v>
      </c>
      <c r="DJ230">
        <f>EtalonRes!Y250</f>
        <v>6.22</v>
      </c>
      <c r="DK230">
        <f>Source!BC132</f>
        <v>7.56</v>
      </c>
      <c r="DL230" t="s">
        <v>6</v>
      </c>
      <c r="DM230">
        <v>0</v>
      </c>
      <c r="DN230" t="s">
        <v>6</v>
      </c>
      <c r="DO230">
        <v>0</v>
      </c>
      <c r="GP230">
        <v>1</v>
      </c>
      <c r="GQ230">
        <v>-1</v>
      </c>
      <c r="GR230">
        <v>-1</v>
      </c>
    </row>
    <row r="231" spans="1:200" x14ac:dyDescent="0.2">
      <c r="A231">
        <f>ROW(Source!A132)</f>
        <v>132</v>
      </c>
      <c r="B231">
        <v>86295184</v>
      </c>
      <c r="C231">
        <v>86295738</v>
      </c>
      <c r="D231">
        <v>27378255</v>
      </c>
      <c r="E231">
        <v>1</v>
      </c>
      <c r="F231">
        <v>1</v>
      </c>
      <c r="G231">
        <v>1</v>
      </c>
      <c r="H231">
        <v>3</v>
      </c>
      <c r="I231" t="s">
        <v>89</v>
      </c>
      <c r="J231" t="s">
        <v>91</v>
      </c>
      <c r="K231" t="s">
        <v>90</v>
      </c>
      <c r="L231">
        <v>1348</v>
      </c>
      <c r="N231">
        <v>1009</v>
      </c>
      <c r="O231" t="s">
        <v>63</v>
      </c>
      <c r="P231" t="s">
        <v>63</v>
      </c>
      <c r="Q231">
        <v>1000</v>
      </c>
      <c r="W231">
        <v>0</v>
      </c>
      <c r="X231">
        <v>1570490953</v>
      </c>
      <c r="Y231">
        <f t="shared" si="92"/>
        <v>4.0000000000000001E-3</v>
      </c>
      <c r="AA231">
        <v>180000</v>
      </c>
      <c r="AB231">
        <v>0</v>
      </c>
      <c r="AC231">
        <v>0</v>
      </c>
      <c r="AD231">
        <v>0</v>
      </c>
      <c r="AE231">
        <v>25257.140000000003</v>
      </c>
      <c r="AF231">
        <v>0</v>
      </c>
      <c r="AG231">
        <v>0</v>
      </c>
      <c r="AH231">
        <v>0</v>
      </c>
      <c r="AI231">
        <v>7.56</v>
      </c>
      <c r="AJ231">
        <v>1</v>
      </c>
      <c r="AK231">
        <v>1</v>
      </c>
      <c r="AL231">
        <v>1</v>
      </c>
      <c r="AM231">
        <v>0</v>
      </c>
      <c r="AN231">
        <v>0</v>
      </c>
      <c r="AO231">
        <v>0</v>
      </c>
      <c r="AP231">
        <v>1</v>
      </c>
      <c r="AQ231">
        <v>0</v>
      </c>
      <c r="AR231">
        <v>0</v>
      </c>
      <c r="AS231" t="s">
        <v>6</v>
      </c>
      <c r="AT231">
        <v>4.0000000000000001E-3</v>
      </c>
      <c r="AU231" t="s">
        <v>6</v>
      </c>
      <c r="AV231">
        <v>0</v>
      </c>
      <c r="AW231">
        <v>1</v>
      </c>
      <c r="AX231">
        <v>-1</v>
      </c>
      <c r="AY231">
        <v>0</v>
      </c>
      <c r="AZ231">
        <v>0</v>
      </c>
      <c r="BA231" t="s">
        <v>6</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CV231">
        <v>0</v>
      </c>
      <c r="CW231">
        <v>0</v>
      </c>
      <c r="CX231">
        <f>ROUND(Y231*Source!I132,9)</f>
        <v>1.6919999999999999E-3</v>
      </c>
      <c r="CY231">
        <f t="shared" si="93"/>
        <v>180000</v>
      </c>
      <c r="CZ231">
        <f t="shared" si="94"/>
        <v>25257.140000000003</v>
      </c>
      <c r="DA231">
        <f t="shared" si="95"/>
        <v>7.56</v>
      </c>
      <c r="DB231">
        <f t="shared" si="96"/>
        <v>101.03</v>
      </c>
      <c r="DC231">
        <f t="shared" si="97"/>
        <v>0</v>
      </c>
      <c r="DD231" t="s">
        <v>6</v>
      </c>
      <c r="DE231" t="s">
        <v>6</v>
      </c>
      <c r="DF231">
        <f t="shared" si="98"/>
        <v>323</v>
      </c>
      <c r="DG231">
        <f t="shared" si="99"/>
        <v>0</v>
      </c>
      <c r="DH231">
        <f>Source!I132*SmtRes!Y231</f>
        <v>1.6919999999999999E-3</v>
      </c>
      <c r="DI231">
        <f t="shared" si="100"/>
        <v>180000</v>
      </c>
      <c r="DJ231">
        <f t="shared" ref="DJ231:DJ236" si="101">DF231</f>
        <v>323</v>
      </c>
      <c r="DK231">
        <f>Source!BC132</f>
        <v>7.56</v>
      </c>
      <c r="DL231" t="s">
        <v>6</v>
      </c>
      <c r="DM231">
        <v>0</v>
      </c>
      <c r="DN231" t="s">
        <v>6</v>
      </c>
      <c r="DO231">
        <v>0</v>
      </c>
      <c r="GP231">
        <v>1</v>
      </c>
      <c r="GQ231">
        <v>-1</v>
      </c>
      <c r="GR231">
        <v>-1</v>
      </c>
    </row>
    <row r="232" spans="1:200" x14ac:dyDescent="0.2">
      <c r="A232">
        <f>ROW(Source!A132)</f>
        <v>132</v>
      </c>
      <c r="B232">
        <v>86295184</v>
      </c>
      <c r="C232">
        <v>86295738</v>
      </c>
      <c r="D232">
        <v>27371084</v>
      </c>
      <c r="E232">
        <v>1</v>
      </c>
      <c r="F232">
        <v>1</v>
      </c>
      <c r="G232">
        <v>1</v>
      </c>
      <c r="H232">
        <v>3</v>
      </c>
      <c r="I232" t="s">
        <v>255</v>
      </c>
      <c r="J232" t="s">
        <v>257</v>
      </c>
      <c r="K232" t="s">
        <v>256</v>
      </c>
      <c r="L232">
        <v>1346</v>
      </c>
      <c r="N232">
        <v>1009</v>
      </c>
      <c r="O232" t="s">
        <v>182</v>
      </c>
      <c r="P232" t="s">
        <v>182</v>
      </c>
      <c r="Q232">
        <v>1</v>
      </c>
      <c r="W232">
        <v>0</v>
      </c>
      <c r="X232">
        <v>-1982328944</v>
      </c>
      <c r="Y232">
        <f t="shared" si="92"/>
        <v>0.41</v>
      </c>
      <c r="AA232">
        <v>24.21</v>
      </c>
      <c r="AB232">
        <v>0</v>
      </c>
      <c r="AC232">
        <v>0</v>
      </c>
      <c r="AD232">
        <v>0</v>
      </c>
      <c r="AE232">
        <v>3.4</v>
      </c>
      <c r="AF232">
        <v>0</v>
      </c>
      <c r="AG232">
        <v>0</v>
      </c>
      <c r="AH232">
        <v>0</v>
      </c>
      <c r="AI232">
        <v>7.56</v>
      </c>
      <c r="AJ232">
        <v>1</v>
      </c>
      <c r="AK232">
        <v>1</v>
      </c>
      <c r="AL232">
        <v>1</v>
      </c>
      <c r="AM232">
        <v>0</v>
      </c>
      <c r="AN232">
        <v>0</v>
      </c>
      <c r="AO232">
        <v>0</v>
      </c>
      <c r="AP232">
        <v>1</v>
      </c>
      <c r="AQ232">
        <v>0</v>
      </c>
      <c r="AR232">
        <v>0</v>
      </c>
      <c r="AS232" t="s">
        <v>6</v>
      </c>
      <c r="AT232">
        <v>0.41</v>
      </c>
      <c r="AU232" t="s">
        <v>6</v>
      </c>
      <c r="AV232">
        <v>0</v>
      </c>
      <c r="AW232">
        <v>2</v>
      </c>
      <c r="AX232">
        <v>86295773</v>
      </c>
      <c r="AY232">
        <v>1</v>
      </c>
      <c r="AZ232">
        <v>16384</v>
      </c>
      <c r="BA232">
        <v>256</v>
      </c>
      <c r="BB232">
        <v>3</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CV232">
        <v>0</v>
      </c>
      <c r="CW232">
        <v>0</v>
      </c>
      <c r="CX232">
        <f>ROUND(Y232*Source!I132,9)</f>
        <v>0.17343</v>
      </c>
      <c r="CY232">
        <f t="shared" si="93"/>
        <v>24.21</v>
      </c>
      <c r="CZ232">
        <f t="shared" si="94"/>
        <v>3.4</v>
      </c>
      <c r="DA232">
        <f t="shared" si="95"/>
        <v>7.56</v>
      </c>
      <c r="DB232">
        <f t="shared" si="96"/>
        <v>1.39</v>
      </c>
      <c r="DC232">
        <f t="shared" si="97"/>
        <v>0</v>
      </c>
      <c r="DD232" t="s">
        <v>6</v>
      </c>
      <c r="DE232" t="s">
        <v>6</v>
      </c>
      <c r="DF232">
        <f t="shared" si="98"/>
        <v>5</v>
      </c>
      <c r="DG232">
        <f t="shared" si="99"/>
        <v>0</v>
      </c>
      <c r="DH232">
        <f>Source!I132*SmtRes!Y232</f>
        <v>0.17342999999999997</v>
      </c>
      <c r="DI232">
        <f t="shared" si="100"/>
        <v>24.21</v>
      </c>
      <c r="DJ232">
        <f>EtalonRes!Y256</f>
        <v>6.12</v>
      </c>
      <c r="DK232">
        <f>Source!BC132</f>
        <v>7.56</v>
      </c>
      <c r="DL232" t="s">
        <v>6</v>
      </c>
      <c r="DM232">
        <v>0</v>
      </c>
      <c r="DN232" t="s">
        <v>6</v>
      </c>
      <c r="DO232">
        <v>0</v>
      </c>
      <c r="GP232">
        <v>1</v>
      </c>
      <c r="GQ232">
        <v>-1</v>
      </c>
      <c r="GR232">
        <v>-1</v>
      </c>
    </row>
    <row r="233" spans="1:200" x14ac:dyDescent="0.2">
      <c r="A233">
        <f>ROW(Source!A132)</f>
        <v>132</v>
      </c>
      <c r="B233">
        <v>86295184</v>
      </c>
      <c r="C233">
        <v>86295738</v>
      </c>
      <c r="D233">
        <v>69205256</v>
      </c>
      <c r="E233">
        <v>1</v>
      </c>
      <c r="F233">
        <v>1</v>
      </c>
      <c r="G233">
        <v>1</v>
      </c>
      <c r="H233">
        <v>3</v>
      </c>
      <c r="I233" t="s">
        <v>287</v>
      </c>
      <c r="J233" t="s">
        <v>289</v>
      </c>
      <c r="K233" t="s">
        <v>288</v>
      </c>
      <c r="L233">
        <v>1348</v>
      </c>
      <c r="N233">
        <v>1009</v>
      </c>
      <c r="O233" t="s">
        <v>63</v>
      </c>
      <c r="P233" t="s">
        <v>63</v>
      </c>
      <c r="Q233">
        <v>1000</v>
      </c>
      <c r="W233">
        <v>0</v>
      </c>
      <c r="X233">
        <v>751657342</v>
      </c>
      <c r="Y233">
        <f t="shared" si="92"/>
        <v>2.9953E-2</v>
      </c>
      <c r="AA233">
        <v>185429.16</v>
      </c>
      <c r="AB233">
        <v>0</v>
      </c>
      <c r="AC233">
        <v>0</v>
      </c>
      <c r="AD233">
        <v>0</v>
      </c>
      <c r="AE233">
        <v>25700.1</v>
      </c>
      <c r="AF233">
        <v>0</v>
      </c>
      <c r="AG233">
        <v>0</v>
      </c>
      <c r="AH233">
        <v>0</v>
      </c>
      <c r="AI233">
        <v>7.56</v>
      </c>
      <c r="AJ233">
        <v>1</v>
      </c>
      <c r="AK233">
        <v>1</v>
      </c>
      <c r="AL233">
        <v>1</v>
      </c>
      <c r="AM233">
        <v>0</v>
      </c>
      <c r="AN233">
        <v>0</v>
      </c>
      <c r="AO233">
        <v>0</v>
      </c>
      <c r="AP233">
        <v>1</v>
      </c>
      <c r="AQ233">
        <v>0</v>
      </c>
      <c r="AR233">
        <v>0</v>
      </c>
      <c r="AS233" t="s">
        <v>6</v>
      </c>
      <c r="AT233">
        <v>2.9953E-2</v>
      </c>
      <c r="AU233" t="s">
        <v>6</v>
      </c>
      <c r="AV233">
        <v>0</v>
      </c>
      <c r="AW233">
        <v>1</v>
      </c>
      <c r="AX233">
        <v>-1</v>
      </c>
      <c r="AY233">
        <v>0</v>
      </c>
      <c r="AZ233">
        <v>0</v>
      </c>
      <c r="BA233" t="s">
        <v>6</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CV233">
        <v>0</v>
      </c>
      <c r="CW233">
        <v>0</v>
      </c>
      <c r="CX233">
        <f>ROUND(Y233*Source!I132,9)</f>
        <v>1.2670119000000001E-2</v>
      </c>
      <c r="CY233">
        <f t="shared" si="93"/>
        <v>185429.16</v>
      </c>
      <c r="CZ233">
        <f t="shared" si="94"/>
        <v>25700.1</v>
      </c>
      <c r="DA233">
        <f t="shared" si="95"/>
        <v>7.56</v>
      </c>
      <c r="DB233">
        <f t="shared" si="96"/>
        <v>769.8</v>
      </c>
      <c r="DC233">
        <f t="shared" si="97"/>
        <v>0</v>
      </c>
      <c r="DD233" t="s">
        <v>6</v>
      </c>
      <c r="DE233" t="s">
        <v>6</v>
      </c>
      <c r="DF233">
        <f t="shared" si="98"/>
        <v>2462</v>
      </c>
      <c r="DG233">
        <f t="shared" si="99"/>
        <v>0</v>
      </c>
      <c r="DH233">
        <f>Source!I132*SmtRes!Y233</f>
        <v>1.2670119000000001E-2</v>
      </c>
      <c r="DI233">
        <f t="shared" si="100"/>
        <v>185429.16</v>
      </c>
      <c r="DJ233">
        <f t="shared" si="101"/>
        <v>2462</v>
      </c>
      <c r="DK233">
        <f>Source!BC132</f>
        <v>7.56</v>
      </c>
      <c r="DL233" t="s">
        <v>6</v>
      </c>
      <c r="DM233">
        <v>0</v>
      </c>
      <c r="DN233" t="s">
        <v>6</v>
      </c>
      <c r="DO233">
        <v>0</v>
      </c>
      <c r="GP233">
        <v>1</v>
      </c>
      <c r="GQ233">
        <v>-1</v>
      </c>
      <c r="GR233">
        <v>-1</v>
      </c>
    </row>
    <row r="234" spans="1:200" x14ac:dyDescent="0.2">
      <c r="A234">
        <f>ROW(Source!A132)</f>
        <v>132</v>
      </c>
      <c r="B234">
        <v>86295184</v>
      </c>
      <c r="C234">
        <v>86295738</v>
      </c>
      <c r="D234">
        <v>69205354</v>
      </c>
      <c r="E234">
        <v>1</v>
      </c>
      <c r="F234">
        <v>1</v>
      </c>
      <c r="G234">
        <v>1</v>
      </c>
      <c r="H234">
        <v>3</v>
      </c>
      <c r="I234" t="s">
        <v>272</v>
      </c>
      <c r="J234" t="s">
        <v>274</v>
      </c>
      <c r="K234" t="s">
        <v>273</v>
      </c>
      <c r="L234">
        <v>1348</v>
      </c>
      <c r="N234">
        <v>1009</v>
      </c>
      <c r="O234" t="s">
        <v>63</v>
      </c>
      <c r="P234" t="s">
        <v>63</v>
      </c>
      <c r="Q234">
        <v>1000</v>
      </c>
      <c r="W234">
        <v>0</v>
      </c>
      <c r="X234">
        <v>819729923</v>
      </c>
      <c r="Y234">
        <f t="shared" si="92"/>
        <v>0.31844</v>
      </c>
      <c r="AA234">
        <v>116269.98</v>
      </c>
      <c r="AB234">
        <v>0</v>
      </c>
      <c r="AC234">
        <v>0</v>
      </c>
      <c r="AD234">
        <v>0</v>
      </c>
      <c r="AE234">
        <v>16114.779999999999</v>
      </c>
      <c r="AF234">
        <v>0</v>
      </c>
      <c r="AG234">
        <v>0</v>
      </c>
      <c r="AH234">
        <v>0</v>
      </c>
      <c r="AI234">
        <v>7.56</v>
      </c>
      <c r="AJ234">
        <v>1</v>
      </c>
      <c r="AK234">
        <v>1</v>
      </c>
      <c r="AL234">
        <v>1</v>
      </c>
      <c r="AM234">
        <v>0</v>
      </c>
      <c r="AN234">
        <v>0</v>
      </c>
      <c r="AO234">
        <v>0</v>
      </c>
      <c r="AP234">
        <v>1</v>
      </c>
      <c r="AQ234">
        <v>0</v>
      </c>
      <c r="AR234">
        <v>0</v>
      </c>
      <c r="AS234" t="s">
        <v>6</v>
      </c>
      <c r="AT234">
        <v>0.31844</v>
      </c>
      <c r="AU234" t="s">
        <v>6</v>
      </c>
      <c r="AV234">
        <v>0</v>
      </c>
      <c r="AW234">
        <v>1</v>
      </c>
      <c r="AX234">
        <v>-1</v>
      </c>
      <c r="AY234">
        <v>0</v>
      </c>
      <c r="AZ234">
        <v>0</v>
      </c>
      <c r="BA234" t="s">
        <v>6</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CV234">
        <v>0</v>
      </c>
      <c r="CW234">
        <v>0</v>
      </c>
      <c r="CX234">
        <f>ROUND(Y234*Source!I132,9)</f>
        <v>0.13470012000000001</v>
      </c>
      <c r="CY234">
        <f t="shared" si="93"/>
        <v>116269.98</v>
      </c>
      <c r="CZ234">
        <f t="shared" si="94"/>
        <v>16114.779999999999</v>
      </c>
      <c r="DA234">
        <f t="shared" si="95"/>
        <v>7.56</v>
      </c>
      <c r="DB234">
        <f t="shared" si="96"/>
        <v>5131.59</v>
      </c>
      <c r="DC234">
        <f t="shared" si="97"/>
        <v>0</v>
      </c>
      <c r="DD234" t="s">
        <v>6</v>
      </c>
      <c r="DE234" t="s">
        <v>6</v>
      </c>
      <c r="DF234">
        <f t="shared" si="98"/>
        <v>16410</v>
      </c>
      <c r="DG234">
        <f t="shared" si="99"/>
        <v>0</v>
      </c>
      <c r="DH234">
        <f>Source!I132*SmtRes!Y234</f>
        <v>0.13470012000000001</v>
      </c>
      <c r="DI234">
        <f t="shared" si="100"/>
        <v>116269.98</v>
      </c>
      <c r="DJ234">
        <f t="shared" si="101"/>
        <v>16410</v>
      </c>
      <c r="DK234">
        <f>Source!BC132</f>
        <v>7.56</v>
      </c>
      <c r="DL234" t="s">
        <v>6</v>
      </c>
      <c r="DM234">
        <v>0</v>
      </c>
      <c r="DN234" t="s">
        <v>6</v>
      </c>
      <c r="DO234">
        <v>0</v>
      </c>
      <c r="GP234">
        <v>1</v>
      </c>
      <c r="GQ234">
        <v>-1</v>
      </c>
      <c r="GR234">
        <v>-1</v>
      </c>
    </row>
    <row r="235" spans="1:200" x14ac:dyDescent="0.2">
      <c r="A235">
        <f>ROW(Source!A132)</f>
        <v>132</v>
      </c>
      <c r="B235">
        <v>86295184</v>
      </c>
      <c r="C235">
        <v>86295738</v>
      </c>
      <c r="D235">
        <v>69205361</v>
      </c>
      <c r="E235">
        <v>1</v>
      </c>
      <c r="F235">
        <v>1</v>
      </c>
      <c r="G235">
        <v>1</v>
      </c>
      <c r="H235">
        <v>3</v>
      </c>
      <c r="I235" t="s">
        <v>277</v>
      </c>
      <c r="J235" t="s">
        <v>279</v>
      </c>
      <c r="K235" t="s">
        <v>278</v>
      </c>
      <c r="L235">
        <v>1348</v>
      </c>
      <c r="N235">
        <v>1009</v>
      </c>
      <c r="O235" t="s">
        <v>63</v>
      </c>
      <c r="P235" t="s">
        <v>63</v>
      </c>
      <c r="Q235">
        <v>1000</v>
      </c>
      <c r="W235">
        <v>0</v>
      </c>
      <c r="X235">
        <v>-723230509</v>
      </c>
      <c r="Y235">
        <f t="shared" si="92"/>
        <v>9.0732999999999994E-2</v>
      </c>
      <c r="AA235">
        <v>87663.23</v>
      </c>
      <c r="AB235">
        <v>0</v>
      </c>
      <c r="AC235">
        <v>0</v>
      </c>
      <c r="AD235">
        <v>0</v>
      </c>
      <c r="AE235">
        <v>12149.95</v>
      </c>
      <c r="AF235">
        <v>0</v>
      </c>
      <c r="AG235">
        <v>0</v>
      </c>
      <c r="AH235">
        <v>0</v>
      </c>
      <c r="AI235">
        <v>7.56</v>
      </c>
      <c r="AJ235">
        <v>1</v>
      </c>
      <c r="AK235">
        <v>1</v>
      </c>
      <c r="AL235">
        <v>1</v>
      </c>
      <c r="AM235">
        <v>0</v>
      </c>
      <c r="AN235">
        <v>0</v>
      </c>
      <c r="AO235">
        <v>0</v>
      </c>
      <c r="AP235">
        <v>1</v>
      </c>
      <c r="AQ235">
        <v>0</v>
      </c>
      <c r="AR235">
        <v>0</v>
      </c>
      <c r="AS235" t="s">
        <v>6</v>
      </c>
      <c r="AT235">
        <v>9.0732999999999994E-2</v>
      </c>
      <c r="AU235" t="s">
        <v>6</v>
      </c>
      <c r="AV235">
        <v>0</v>
      </c>
      <c r="AW235">
        <v>1</v>
      </c>
      <c r="AX235">
        <v>-1</v>
      </c>
      <c r="AY235">
        <v>0</v>
      </c>
      <c r="AZ235">
        <v>0</v>
      </c>
      <c r="BA235" t="s">
        <v>6</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CV235">
        <v>0</v>
      </c>
      <c r="CW235">
        <v>0</v>
      </c>
      <c r="CX235">
        <f>ROUND(Y235*Source!I132,9)</f>
        <v>3.8380059000000001E-2</v>
      </c>
      <c r="CY235">
        <f t="shared" si="93"/>
        <v>87663.23</v>
      </c>
      <c r="CZ235">
        <f t="shared" si="94"/>
        <v>12149.95</v>
      </c>
      <c r="DA235">
        <f t="shared" si="95"/>
        <v>7.56</v>
      </c>
      <c r="DB235">
        <f t="shared" si="96"/>
        <v>1102.4000000000001</v>
      </c>
      <c r="DC235">
        <f t="shared" si="97"/>
        <v>0</v>
      </c>
      <c r="DD235" t="s">
        <v>6</v>
      </c>
      <c r="DE235" t="s">
        <v>6</v>
      </c>
      <c r="DF235">
        <f t="shared" si="98"/>
        <v>3525</v>
      </c>
      <c r="DG235">
        <f t="shared" si="99"/>
        <v>0</v>
      </c>
      <c r="DH235">
        <f>Source!I132*SmtRes!Y235</f>
        <v>3.8380058999999994E-2</v>
      </c>
      <c r="DI235">
        <f t="shared" si="100"/>
        <v>87663.23</v>
      </c>
      <c r="DJ235">
        <f t="shared" si="101"/>
        <v>3525</v>
      </c>
      <c r="DK235">
        <f>Source!BC132</f>
        <v>7.56</v>
      </c>
      <c r="DL235" t="s">
        <v>6</v>
      </c>
      <c r="DM235">
        <v>0</v>
      </c>
      <c r="DN235" t="s">
        <v>6</v>
      </c>
      <c r="DO235">
        <v>0</v>
      </c>
      <c r="GP235">
        <v>1</v>
      </c>
      <c r="GQ235">
        <v>-1</v>
      </c>
      <c r="GR235">
        <v>-1</v>
      </c>
    </row>
    <row r="236" spans="1:200" x14ac:dyDescent="0.2">
      <c r="A236">
        <f>ROW(Source!A132)</f>
        <v>132</v>
      </c>
      <c r="B236">
        <v>86295184</v>
      </c>
      <c r="C236">
        <v>86295738</v>
      </c>
      <c r="D236">
        <v>69204805</v>
      </c>
      <c r="E236">
        <v>1</v>
      </c>
      <c r="F236">
        <v>1</v>
      </c>
      <c r="G236">
        <v>1</v>
      </c>
      <c r="H236">
        <v>3</v>
      </c>
      <c r="I236" t="s">
        <v>282</v>
      </c>
      <c r="J236" t="s">
        <v>284</v>
      </c>
      <c r="K236" t="s">
        <v>283</v>
      </c>
      <c r="L236">
        <v>1348</v>
      </c>
      <c r="N236">
        <v>1009</v>
      </c>
      <c r="O236" t="s">
        <v>63</v>
      </c>
      <c r="P236" t="s">
        <v>63</v>
      </c>
      <c r="Q236">
        <v>1000</v>
      </c>
      <c r="W236">
        <v>0</v>
      </c>
      <c r="X236">
        <v>1729641416</v>
      </c>
      <c r="Y236">
        <f t="shared" si="92"/>
        <v>0.56170200000000003</v>
      </c>
      <c r="AA236">
        <v>91182.94</v>
      </c>
      <c r="AB236">
        <v>0</v>
      </c>
      <c r="AC236">
        <v>0</v>
      </c>
      <c r="AD236">
        <v>0</v>
      </c>
      <c r="AE236">
        <v>12637.77</v>
      </c>
      <c r="AF236">
        <v>0</v>
      </c>
      <c r="AG236">
        <v>0</v>
      </c>
      <c r="AH236">
        <v>0</v>
      </c>
      <c r="AI236">
        <v>7.56</v>
      </c>
      <c r="AJ236">
        <v>1</v>
      </c>
      <c r="AK236">
        <v>1</v>
      </c>
      <c r="AL236">
        <v>1</v>
      </c>
      <c r="AM236">
        <v>0</v>
      </c>
      <c r="AN236">
        <v>0</v>
      </c>
      <c r="AO236">
        <v>0</v>
      </c>
      <c r="AP236">
        <v>1</v>
      </c>
      <c r="AQ236">
        <v>0</v>
      </c>
      <c r="AR236">
        <v>0</v>
      </c>
      <c r="AS236" t="s">
        <v>6</v>
      </c>
      <c r="AT236">
        <v>0.56170200000000003</v>
      </c>
      <c r="AU236" t="s">
        <v>6</v>
      </c>
      <c r="AV236">
        <v>0</v>
      </c>
      <c r="AW236">
        <v>1</v>
      </c>
      <c r="AX236">
        <v>-1</v>
      </c>
      <c r="AY236">
        <v>0</v>
      </c>
      <c r="AZ236">
        <v>0</v>
      </c>
      <c r="BA236" t="s">
        <v>6</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CV236">
        <v>0</v>
      </c>
      <c r="CW236">
        <v>0</v>
      </c>
      <c r="CX236">
        <f>ROUND(Y236*Source!I132,9)</f>
        <v>0.23759994600000001</v>
      </c>
      <c r="CY236">
        <f t="shared" si="93"/>
        <v>91182.94</v>
      </c>
      <c r="CZ236">
        <f t="shared" si="94"/>
        <v>12637.77</v>
      </c>
      <c r="DA236">
        <f t="shared" si="95"/>
        <v>7.56</v>
      </c>
      <c r="DB236">
        <f t="shared" si="96"/>
        <v>7098.66</v>
      </c>
      <c r="DC236">
        <f t="shared" si="97"/>
        <v>0</v>
      </c>
      <c r="DD236" t="s">
        <v>6</v>
      </c>
      <c r="DE236" t="s">
        <v>6</v>
      </c>
      <c r="DF236">
        <f t="shared" si="98"/>
        <v>22701</v>
      </c>
      <c r="DG236">
        <f t="shared" si="99"/>
        <v>0</v>
      </c>
      <c r="DH236">
        <f>Source!I132*SmtRes!Y236</f>
        <v>0.23759994600000001</v>
      </c>
      <c r="DI236">
        <f t="shared" si="100"/>
        <v>91182.94</v>
      </c>
      <c r="DJ236">
        <f t="shared" si="101"/>
        <v>22701</v>
      </c>
      <c r="DK236">
        <f>Source!BC132</f>
        <v>7.56</v>
      </c>
      <c r="DL236" t="s">
        <v>6</v>
      </c>
      <c r="DM236">
        <v>0</v>
      </c>
      <c r="DN236" t="s">
        <v>6</v>
      </c>
      <c r="DO236">
        <v>0</v>
      </c>
      <c r="GP236">
        <v>1</v>
      </c>
      <c r="GQ236">
        <v>-1</v>
      </c>
      <c r="GR236">
        <v>-1</v>
      </c>
    </row>
    <row r="237" spans="1:200" x14ac:dyDescent="0.2">
      <c r="A237">
        <f>ROW(Source!A147)</f>
        <v>147</v>
      </c>
      <c r="B237">
        <v>86295183</v>
      </c>
      <c r="C237">
        <v>86295787</v>
      </c>
      <c r="D237">
        <v>27493458</v>
      </c>
      <c r="E237">
        <v>1</v>
      </c>
      <c r="F237">
        <v>1</v>
      </c>
      <c r="G237">
        <v>1</v>
      </c>
      <c r="H237">
        <v>1</v>
      </c>
      <c r="I237" t="s">
        <v>998</v>
      </c>
      <c r="J237" t="s">
        <v>6</v>
      </c>
      <c r="K237" t="s">
        <v>999</v>
      </c>
      <c r="L237">
        <v>1369</v>
      </c>
      <c r="N237">
        <v>1013</v>
      </c>
      <c r="O237" t="s">
        <v>921</v>
      </c>
      <c r="P237" t="s">
        <v>921</v>
      </c>
      <c r="Q237">
        <v>1</v>
      </c>
      <c r="W237">
        <v>0</v>
      </c>
      <c r="X237">
        <v>-115882720</v>
      </c>
      <c r="Y237">
        <f t="shared" si="92"/>
        <v>50.79</v>
      </c>
      <c r="AA237">
        <v>0</v>
      </c>
      <c r="AB237">
        <v>0</v>
      </c>
      <c r="AC237">
        <v>0</v>
      </c>
      <c r="AD237">
        <v>8.6</v>
      </c>
      <c r="AE237">
        <v>0</v>
      </c>
      <c r="AF237">
        <v>0</v>
      </c>
      <c r="AG237">
        <v>0</v>
      </c>
      <c r="AH237">
        <v>8.6</v>
      </c>
      <c r="AI237">
        <v>1</v>
      </c>
      <c r="AJ237">
        <v>1</v>
      </c>
      <c r="AK237">
        <v>1</v>
      </c>
      <c r="AL237">
        <v>1</v>
      </c>
      <c r="AM237">
        <v>0</v>
      </c>
      <c r="AN237">
        <v>0</v>
      </c>
      <c r="AO237">
        <v>1</v>
      </c>
      <c r="AP237">
        <v>0</v>
      </c>
      <c r="AQ237">
        <v>0</v>
      </c>
      <c r="AR237">
        <v>0</v>
      </c>
      <c r="AS237" t="s">
        <v>6</v>
      </c>
      <c r="AT237">
        <v>50.79</v>
      </c>
      <c r="AU237" t="s">
        <v>6</v>
      </c>
      <c r="AV237">
        <v>1</v>
      </c>
      <c r="AW237">
        <v>2</v>
      </c>
      <c r="AX237">
        <v>86295803</v>
      </c>
      <c r="AY237">
        <v>1</v>
      </c>
      <c r="AZ237">
        <v>0</v>
      </c>
      <c r="BA237">
        <v>263</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CU237">
        <f>ROUND(AT237*Source!I147*AH237*AL237,0)</f>
        <v>23</v>
      </c>
      <c r="CV237">
        <f>ROUND(Y237*Source!I147,9)</f>
        <v>2.6410800000000001</v>
      </c>
      <c r="CW237">
        <v>0</v>
      </c>
      <c r="CX237">
        <f>ROUND(Y237*Source!I147,9)</f>
        <v>2.6410800000000001</v>
      </c>
      <c r="CY237">
        <f>AD237</f>
        <v>8.6</v>
      </c>
      <c r="CZ237">
        <f>AH237</f>
        <v>8.6</v>
      </c>
      <c r="DA237">
        <f>AL237</f>
        <v>1</v>
      </c>
      <c r="DB237">
        <f t="shared" si="96"/>
        <v>436.79</v>
      </c>
      <c r="DC237">
        <f t="shared" si="97"/>
        <v>0</v>
      </c>
      <c r="DD237" t="s">
        <v>6</v>
      </c>
      <c r="DE237" t="s">
        <v>6</v>
      </c>
      <c r="DF237">
        <f t="shared" ref="DF237:DF260" si="102">ROUND(ROUND(AE237,0)*CX237,0)</f>
        <v>0</v>
      </c>
      <c r="DG237">
        <f t="shared" si="99"/>
        <v>0</v>
      </c>
      <c r="DH237">
        <f>Source!I147*SmtRes!Y237</f>
        <v>2.6410799999999997</v>
      </c>
      <c r="DI237">
        <f>AD237</f>
        <v>8.6</v>
      </c>
      <c r="DJ237">
        <f>EtalonRes!AB263</f>
        <v>8.6</v>
      </c>
      <c r="DK237">
        <f>Source!BA147</f>
        <v>1</v>
      </c>
      <c r="DL237" t="s">
        <v>6</v>
      </c>
      <c r="DM237">
        <v>0</v>
      </c>
      <c r="DN237" t="s">
        <v>6</v>
      </c>
      <c r="DO237">
        <v>0</v>
      </c>
      <c r="GQ237">
        <v>-1</v>
      </c>
      <c r="GR237">
        <v>-1</v>
      </c>
    </row>
    <row r="238" spans="1:200" x14ac:dyDescent="0.2">
      <c r="A238">
        <f>ROW(Source!A147)</f>
        <v>147</v>
      </c>
      <c r="B238">
        <v>86295183</v>
      </c>
      <c r="C238">
        <v>86295787</v>
      </c>
      <c r="D238">
        <v>121548</v>
      </c>
      <c r="E238">
        <v>1</v>
      </c>
      <c r="F238">
        <v>1</v>
      </c>
      <c r="G238">
        <v>1</v>
      </c>
      <c r="H238">
        <v>1</v>
      </c>
      <c r="I238" t="s">
        <v>39</v>
      </c>
      <c r="J238" t="s">
        <v>6</v>
      </c>
      <c r="K238" t="s">
        <v>922</v>
      </c>
      <c r="L238">
        <v>608254</v>
      </c>
      <c r="N238">
        <v>1013</v>
      </c>
      <c r="O238" t="s">
        <v>923</v>
      </c>
      <c r="P238" t="s">
        <v>923</v>
      </c>
      <c r="Q238">
        <v>1</v>
      </c>
      <c r="W238">
        <v>0</v>
      </c>
      <c r="X238">
        <v>-185737400</v>
      </c>
      <c r="Y238">
        <f t="shared" si="92"/>
        <v>0.12</v>
      </c>
      <c r="AA238">
        <v>0</v>
      </c>
      <c r="AB238">
        <v>0</v>
      </c>
      <c r="AC238">
        <v>0</v>
      </c>
      <c r="AD238">
        <v>0</v>
      </c>
      <c r="AE238">
        <v>0</v>
      </c>
      <c r="AF238">
        <v>0</v>
      </c>
      <c r="AG238">
        <v>0</v>
      </c>
      <c r="AH238">
        <v>0</v>
      </c>
      <c r="AI238">
        <v>1</v>
      </c>
      <c r="AJ238">
        <v>1</v>
      </c>
      <c r="AK238">
        <v>1</v>
      </c>
      <c r="AL238">
        <v>1</v>
      </c>
      <c r="AM238">
        <v>0</v>
      </c>
      <c r="AN238">
        <v>0</v>
      </c>
      <c r="AO238">
        <v>1</v>
      </c>
      <c r="AP238">
        <v>0</v>
      </c>
      <c r="AQ238">
        <v>0</v>
      </c>
      <c r="AR238">
        <v>0</v>
      </c>
      <c r="AS238" t="s">
        <v>6</v>
      </c>
      <c r="AT238">
        <v>0.12</v>
      </c>
      <c r="AU238" t="s">
        <v>6</v>
      </c>
      <c r="AV238">
        <v>2</v>
      </c>
      <c r="AW238">
        <v>2</v>
      </c>
      <c r="AX238">
        <v>86295804</v>
      </c>
      <c r="AY238">
        <v>1</v>
      </c>
      <c r="AZ238">
        <v>0</v>
      </c>
      <c r="BA238">
        <v>264</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CV238">
        <v>0</v>
      </c>
      <c r="CW238">
        <v>0</v>
      </c>
      <c r="CX238">
        <f>ROUND(Y238*Source!I147,9)</f>
        <v>6.2399999999999999E-3</v>
      </c>
      <c r="CY238">
        <f>AD238</f>
        <v>0</v>
      </c>
      <c r="CZ238">
        <f>AH238</f>
        <v>0</v>
      </c>
      <c r="DA238">
        <f>AL238</f>
        <v>1</v>
      </c>
      <c r="DB238">
        <f t="shared" si="96"/>
        <v>0</v>
      </c>
      <c r="DC238">
        <f t="shared" si="97"/>
        <v>0</v>
      </c>
      <c r="DD238" t="s">
        <v>6</v>
      </c>
      <c r="DE238" t="s">
        <v>6</v>
      </c>
      <c r="DF238">
        <f t="shared" si="102"/>
        <v>0</v>
      </c>
      <c r="DG238">
        <f t="shared" si="99"/>
        <v>0</v>
      </c>
      <c r="DH238">
        <f>Source!I147*SmtRes!Y238</f>
        <v>6.2399999999999999E-3</v>
      </c>
      <c r="DI238">
        <f>AD238</f>
        <v>0</v>
      </c>
      <c r="DJ238">
        <f>EtalonRes!AB264</f>
        <v>0</v>
      </c>
      <c r="DK238">
        <f>Source!BA147</f>
        <v>1</v>
      </c>
      <c r="DL238" t="s">
        <v>6</v>
      </c>
      <c r="DM238">
        <v>0</v>
      </c>
      <c r="DN238" t="s">
        <v>6</v>
      </c>
      <c r="DO238">
        <v>0</v>
      </c>
      <c r="GQ238">
        <v>-1</v>
      </c>
      <c r="GR238">
        <v>-1</v>
      </c>
    </row>
    <row r="239" spans="1:200" x14ac:dyDescent="0.2">
      <c r="A239">
        <f>ROW(Source!A147)</f>
        <v>147</v>
      </c>
      <c r="B239">
        <v>86295183</v>
      </c>
      <c r="C239">
        <v>86295787</v>
      </c>
      <c r="D239">
        <v>27439499</v>
      </c>
      <c r="E239">
        <v>1</v>
      </c>
      <c r="F239">
        <v>1</v>
      </c>
      <c r="G239">
        <v>1</v>
      </c>
      <c r="H239">
        <v>2</v>
      </c>
      <c r="I239" t="s">
        <v>930</v>
      </c>
      <c r="J239" t="s">
        <v>931</v>
      </c>
      <c r="K239" t="s">
        <v>932</v>
      </c>
      <c r="L239">
        <v>1368</v>
      </c>
      <c r="N239">
        <v>1011</v>
      </c>
      <c r="O239" t="s">
        <v>927</v>
      </c>
      <c r="P239" t="s">
        <v>927</v>
      </c>
      <c r="Q239">
        <v>1</v>
      </c>
      <c r="W239">
        <v>0</v>
      </c>
      <c r="X239">
        <v>1890856440</v>
      </c>
      <c r="Y239">
        <f t="shared" si="92"/>
        <v>0.12</v>
      </c>
      <c r="AA239">
        <v>0</v>
      </c>
      <c r="AB239">
        <v>112.67</v>
      </c>
      <c r="AC239">
        <v>13.61</v>
      </c>
      <c r="AD239">
        <v>0</v>
      </c>
      <c r="AE239">
        <v>0</v>
      </c>
      <c r="AF239">
        <v>112.67</v>
      </c>
      <c r="AG239">
        <v>13.61</v>
      </c>
      <c r="AH239">
        <v>0</v>
      </c>
      <c r="AI239">
        <v>1</v>
      </c>
      <c r="AJ239">
        <v>1</v>
      </c>
      <c r="AK239">
        <v>1</v>
      </c>
      <c r="AL239">
        <v>1</v>
      </c>
      <c r="AM239">
        <v>0</v>
      </c>
      <c r="AN239">
        <v>0</v>
      </c>
      <c r="AO239">
        <v>1</v>
      </c>
      <c r="AP239">
        <v>0</v>
      </c>
      <c r="AQ239">
        <v>0</v>
      </c>
      <c r="AR239">
        <v>0</v>
      </c>
      <c r="AS239" t="s">
        <v>6</v>
      </c>
      <c r="AT239">
        <v>0.12</v>
      </c>
      <c r="AU239" t="s">
        <v>6</v>
      </c>
      <c r="AV239">
        <v>0</v>
      </c>
      <c r="AW239">
        <v>2</v>
      </c>
      <c r="AX239">
        <v>86295805</v>
      </c>
      <c r="AY239">
        <v>1</v>
      </c>
      <c r="AZ239">
        <v>0</v>
      </c>
      <c r="BA239">
        <v>265</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CV239">
        <v>0</v>
      </c>
      <c r="CW239">
        <f>ROUND(Y239*Source!I147*DO239,9)</f>
        <v>0</v>
      </c>
      <c r="CX239">
        <f>ROUND(Y239*Source!I147,9)</f>
        <v>6.2399999999999999E-3</v>
      </c>
      <c r="CY239">
        <f t="shared" ref="CY239:CY245" si="103">AB239</f>
        <v>112.67</v>
      </c>
      <c r="CZ239">
        <f t="shared" ref="CZ239:CZ245" si="104">AF239</f>
        <v>112.67</v>
      </c>
      <c r="DA239">
        <f t="shared" ref="DA239:DA245" si="105">AJ239</f>
        <v>1</v>
      </c>
      <c r="DB239">
        <f t="shared" si="96"/>
        <v>13.52</v>
      </c>
      <c r="DC239">
        <f t="shared" si="97"/>
        <v>1.63</v>
      </c>
      <c r="DD239" t="s">
        <v>6</v>
      </c>
      <c r="DE239" t="s">
        <v>6</v>
      </c>
      <c r="DF239">
        <f t="shared" si="102"/>
        <v>0</v>
      </c>
      <c r="DG239">
        <f t="shared" si="99"/>
        <v>1</v>
      </c>
      <c r="DH239">
        <f>Source!I147*SmtRes!Y239</f>
        <v>6.2399999999999999E-3</v>
      </c>
      <c r="DI239">
        <f t="shared" ref="DI239:DI245" si="106">AB239</f>
        <v>112.67</v>
      </c>
      <c r="DJ239">
        <f>EtalonRes!Z265</f>
        <v>112.67</v>
      </c>
      <c r="DK239">
        <f>Source!BB147</f>
        <v>1</v>
      </c>
      <c r="DL239" t="s">
        <v>6</v>
      </c>
      <c r="DM239">
        <v>0</v>
      </c>
      <c r="DN239" t="s">
        <v>6</v>
      </c>
      <c r="DO239">
        <v>0</v>
      </c>
      <c r="GQ239">
        <v>-1</v>
      </c>
      <c r="GR239">
        <v>-1</v>
      </c>
    </row>
    <row r="240" spans="1:200" x14ac:dyDescent="0.2">
      <c r="A240">
        <f>ROW(Source!A147)</f>
        <v>147</v>
      </c>
      <c r="B240">
        <v>86295183</v>
      </c>
      <c r="C240">
        <v>86295787</v>
      </c>
      <c r="D240">
        <v>27439598</v>
      </c>
      <c r="E240">
        <v>1</v>
      </c>
      <c r="F240">
        <v>1</v>
      </c>
      <c r="G240">
        <v>1</v>
      </c>
      <c r="H240">
        <v>2</v>
      </c>
      <c r="I240" t="s">
        <v>1000</v>
      </c>
      <c r="J240" t="s">
        <v>1001</v>
      </c>
      <c r="K240" t="s">
        <v>1002</v>
      </c>
      <c r="L240">
        <v>1368</v>
      </c>
      <c r="N240">
        <v>1011</v>
      </c>
      <c r="O240" t="s">
        <v>927</v>
      </c>
      <c r="P240" t="s">
        <v>927</v>
      </c>
      <c r="Q240">
        <v>1</v>
      </c>
      <c r="W240">
        <v>0</v>
      </c>
      <c r="X240">
        <v>-1455828468</v>
      </c>
      <c r="Y240">
        <f t="shared" si="92"/>
        <v>10.53</v>
      </c>
      <c r="AA240">
        <v>0</v>
      </c>
      <c r="AB240">
        <v>8.4600000000000009</v>
      </c>
      <c r="AC240">
        <v>0</v>
      </c>
      <c r="AD240">
        <v>0</v>
      </c>
      <c r="AE240">
        <v>0</v>
      </c>
      <c r="AF240">
        <v>8.4600000000000009</v>
      </c>
      <c r="AG240">
        <v>0</v>
      </c>
      <c r="AH240">
        <v>0</v>
      </c>
      <c r="AI240">
        <v>1</v>
      </c>
      <c r="AJ240">
        <v>1</v>
      </c>
      <c r="AK240">
        <v>1</v>
      </c>
      <c r="AL240">
        <v>1</v>
      </c>
      <c r="AM240">
        <v>0</v>
      </c>
      <c r="AN240">
        <v>0</v>
      </c>
      <c r="AO240">
        <v>1</v>
      </c>
      <c r="AP240">
        <v>0</v>
      </c>
      <c r="AQ240">
        <v>0</v>
      </c>
      <c r="AR240">
        <v>0</v>
      </c>
      <c r="AS240" t="s">
        <v>6</v>
      </c>
      <c r="AT240">
        <v>10.53</v>
      </c>
      <c r="AU240" t="s">
        <v>6</v>
      </c>
      <c r="AV240">
        <v>0</v>
      </c>
      <c r="AW240">
        <v>2</v>
      </c>
      <c r="AX240">
        <v>86295806</v>
      </c>
      <c r="AY240">
        <v>1</v>
      </c>
      <c r="AZ240">
        <v>0</v>
      </c>
      <c r="BA240">
        <v>266</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CV240">
        <v>0</v>
      </c>
      <c r="CW240">
        <f>ROUND(Y240*Source!I147*DO240,9)</f>
        <v>0</v>
      </c>
      <c r="CX240">
        <f>ROUND(Y240*Source!I147,9)</f>
        <v>0.54756000000000005</v>
      </c>
      <c r="CY240">
        <f t="shared" si="103"/>
        <v>8.4600000000000009</v>
      </c>
      <c r="CZ240">
        <f t="shared" si="104"/>
        <v>8.4600000000000009</v>
      </c>
      <c r="DA240">
        <f t="shared" si="105"/>
        <v>1</v>
      </c>
      <c r="DB240">
        <f t="shared" si="96"/>
        <v>89.08</v>
      </c>
      <c r="DC240">
        <f t="shared" si="97"/>
        <v>0</v>
      </c>
      <c r="DD240" t="s">
        <v>6</v>
      </c>
      <c r="DE240" t="s">
        <v>6</v>
      </c>
      <c r="DF240">
        <f t="shared" si="102"/>
        <v>0</v>
      </c>
      <c r="DG240">
        <f t="shared" si="99"/>
        <v>4</v>
      </c>
      <c r="DH240">
        <f>Source!I147*SmtRes!Y240</f>
        <v>0.54755999999999994</v>
      </c>
      <c r="DI240">
        <f t="shared" si="106"/>
        <v>8.4600000000000009</v>
      </c>
      <c r="DJ240">
        <f>EtalonRes!Z266</f>
        <v>8.4600000000000009</v>
      </c>
      <c r="DK240">
        <f>Source!BB147</f>
        <v>1</v>
      </c>
      <c r="DL240" t="s">
        <v>6</v>
      </c>
      <c r="DM240">
        <v>0</v>
      </c>
      <c r="DN240" t="s">
        <v>6</v>
      </c>
      <c r="DO240">
        <v>0</v>
      </c>
      <c r="GQ240">
        <v>-1</v>
      </c>
      <c r="GR240">
        <v>-1</v>
      </c>
    </row>
    <row r="241" spans="1:200" x14ac:dyDescent="0.2">
      <c r="A241">
        <f>ROW(Source!A147)</f>
        <v>147</v>
      </c>
      <c r="B241">
        <v>86295183</v>
      </c>
      <c r="C241">
        <v>86295787</v>
      </c>
      <c r="D241">
        <v>27439705</v>
      </c>
      <c r="E241">
        <v>1</v>
      </c>
      <c r="F241">
        <v>1</v>
      </c>
      <c r="G241">
        <v>1</v>
      </c>
      <c r="H241">
        <v>2</v>
      </c>
      <c r="I241" t="s">
        <v>986</v>
      </c>
      <c r="J241" t="s">
        <v>987</v>
      </c>
      <c r="K241" t="s">
        <v>988</v>
      </c>
      <c r="L241">
        <v>1368</v>
      </c>
      <c r="N241">
        <v>1011</v>
      </c>
      <c r="O241" t="s">
        <v>927</v>
      </c>
      <c r="P241" t="s">
        <v>927</v>
      </c>
      <c r="Q241">
        <v>1</v>
      </c>
      <c r="W241">
        <v>0</v>
      </c>
      <c r="X241">
        <v>-349914874</v>
      </c>
      <c r="Y241">
        <f t="shared" si="92"/>
        <v>1.86</v>
      </c>
      <c r="AA241">
        <v>0</v>
      </c>
      <c r="AB241">
        <v>1.1000000000000001</v>
      </c>
      <c r="AC241">
        <v>0</v>
      </c>
      <c r="AD241">
        <v>0</v>
      </c>
      <c r="AE241">
        <v>0</v>
      </c>
      <c r="AF241">
        <v>1.1000000000000001</v>
      </c>
      <c r="AG241">
        <v>0</v>
      </c>
      <c r="AH241">
        <v>0</v>
      </c>
      <c r="AI241">
        <v>1</v>
      </c>
      <c r="AJ241">
        <v>1</v>
      </c>
      <c r="AK241">
        <v>1</v>
      </c>
      <c r="AL241">
        <v>1</v>
      </c>
      <c r="AM241">
        <v>0</v>
      </c>
      <c r="AN241">
        <v>0</v>
      </c>
      <c r="AO241">
        <v>1</v>
      </c>
      <c r="AP241">
        <v>0</v>
      </c>
      <c r="AQ241">
        <v>0</v>
      </c>
      <c r="AR241">
        <v>0</v>
      </c>
      <c r="AS241" t="s">
        <v>6</v>
      </c>
      <c r="AT241">
        <v>1.86</v>
      </c>
      <c r="AU241" t="s">
        <v>6</v>
      </c>
      <c r="AV241">
        <v>0</v>
      </c>
      <c r="AW241">
        <v>2</v>
      </c>
      <c r="AX241">
        <v>86295807</v>
      </c>
      <c r="AY241">
        <v>1</v>
      </c>
      <c r="AZ241">
        <v>0</v>
      </c>
      <c r="BA241">
        <v>267</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CV241">
        <v>0</v>
      </c>
      <c r="CW241">
        <f>ROUND(Y241*Source!I147*DO241,9)</f>
        <v>0</v>
      </c>
      <c r="CX241">
        <f>ROUND(Y241*Source!I147,9)</f>
        <v>9.672E-2</v>
      </c>
      <c r="CY241">
        <f t="shared" si="103"/>
        <v>1.1000000000000001</v>
      </c>
      <c r="CZ241">
        <f t="shared" si="104"/>
        <v>1.1000000000000001</v>
      </c>
      <c r="DA241">
        <f t="shared" si="105"/>
        <v>1</v>
      </c>
      <c r="DB241">
        <f t="shared" si="96"/>
        <v>2.0499999999999998</v>
      </c>
      <c r="DC241">
        <f t="shared" si="97"/>
        <v>0</v>
      </c>
      <c r="DD241" t="s">
        <v>6</v>
      </c>
      <c r="DE241" t="s">
        <v>6</v>
      </c>
      <c r="DF241">
        <f t="shared" si="102"/>
        <v>0</v>
      </c>
      <c r="DG241">
        <f t="shared" si="99"/>
        <v>0</v>
      </c>
      <c r="DH241">
        <f>Source!I147*SmtRes!Y241</f>
        <v>9.672E-2</v>
      </c>
      <c r="DI241">
        <f t="shared" si="106"/>
        <v>1.1000000000000001</v>
      </c>
      <c r="DJ241">
        <f>EtalonRes!Z267</f>
        <v>1.1000000000000001</v>
      </c>
      <c r="DK241">
        <f>Source!BB147</f>
        <v>1</v>
      </c>
      <c r="DL241" t="s">
        <v>6</v>
      </c>
      <c r="DM241">
        <v>0</v>
      </c>
      <c r="DN241" t="s">
        <v>6</v>
      </c>
      <c r="DO241">
        <v>0</v>
      </c>
      <c r="GQ241">
        <v>-1</v>
      </c>
      <c r="GR241">
        <v>-1</v>
      </c>
    </row>
    <row r="242" spans="1:200" x14ac:dyDescent="0.2">
      <c r="A242">
        <f>ROW(Source!A147)</f>
        <v>147</v>
      </c>
      <c r="B242">
        <v>86295183</v>
      </c>
      <c r="C242">
        <v>86295787</v>
      </c>
      <c r="D242">
        <v>27439713</v>
      </c>
      <c r="E242">
        <v>1</v>
      </c>
      <c r="F242">
        <v>1</v>
      </c>
      <c r="G242">
        <v>1</v>
      </c>
      <c r="H242">
        <v>2</v>
      </c>
      <c r="I242" t="s">
        <v>989</v>
      </c>
      <c r="J242" t="s">
        <v>990</v>
      </c>
      <c r="K242" t="s">
        <v>991</v>
      </c>
      <c r="L242">
        <v>1368</v>
      </c>
      <c r="N242">
        <v>1011</v>
      </c>
      <c r="O242" t="s">
        <v>927</v>
      </c>
      <c r="P242" t="s">
        <v>927</v>
      </c>
      <c r="Q242">
        <v>1</v>
      </c>
      <c r="W242">
        <v>0</v>
      </c>
      <c r="X242">
        <v>863682969</v>
      </c>
      <c r="Y242">
        <f t="shared" si="92"/>
        <v>2.0299999999999998</v>
      </c>
      <c r="AA242">
        <v>0</v>
      </c>
      <c r="AB242">
        <v>11.76</v>
      </c>
      <c r="AC242">
        <v>0</v>
      </c>
      <c r="AD242">
        <v>0</v>
      </c>
      <c r="AE242">
        <v>0</v>
      </c>
      <c r="AF242">
        <v>11.76</v>
      </c>
      <c r="AG242">
        <v>0</v>
      </c>
      <c r="AH242">
        <v>0</v>
      </c>
      <c r="AI242">
        <v>1</v>
      </c>
      <c r="AJ242">
        <v>1</v>
      </c>
      <c r="AK242">
        <v>1</v>
      </c>
      <c r="AL242">
        <v>1</v>
      </c>
      <c r="AM242">
        <v>0</v>
      </c>
      <c r="AN242">
        <v>0</v>
      </c>
      <c r="AO242">
        <v>1</v>
      </c>
      <c r="AP242">
        <v>0</v>
      </c>
      <c r="AQ242">
        <v>0</v>
      </c>
      <c r="AR242">
        <v>0</v>
      </c>
      <c r="AS242" t="s">
        <v>6</v>
      </c>
      <c r="AT242">
        <v>2.0299999999999998</v>
      </c>
      <c r="AU242" t="s">
        <v>6</v>
      </c>
      <c r="AV242">
        <v>0</v>
      </c>
      <c r="AW242">
        <v>2</v>
      </c>
      <c r="AX242">
        <v>86295808</v>
      </c>
      <c r="AY242">
        <v>1</v>
      </c>
      <c r="AZ242">
        <v>0</v>
      </c>
      <c r="BA242">
        <v>268</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CV242">
        <v>0</v>
      </c>
      <c r="CW242">
        <f>ROUND(Y242*Source!I147*DO242,9)</f>
        <v>0</v>
      </c>
      <c r="CX242">
        <f>ROUND(Y242*Source!I147,9)</f>
        <v>0.10556</v>
      </c>
      <c r="CY242">
        <f t="shared" si="103"/>
        <v>11.76</v>
      </c>
      <c r="CZ242">
        <f t="shared" si="104"/>
        <v>11.76</v>
      </c>
      <c r="DA242">
        <f t="shared" si="105"/>
        <v>1</v>
      </c>
      <c r="DB242">
        <f t="shared" si="96"/>
        <v>23.87</v>
      </c>
      <c r="DC242">
        <f t="shared" si="97"/>
        <v>0</v>
      </c>
      <c r="DD242" t="s">
        <v>6</v>
      </c>
      <c r="DE242" t="s">
        <v>6</v>
      </c>
      <c r="DF242">
        <f t="shared" si="102"/>
        <v>0</v>
      </c>
      <c r="DG242">
        <f t="shared" si="99"/>
        <v>1</v>
      </c>
      <c r="DH242">
        <f>Source!I147*SmtRes!Y242</f>
        <v>0.10555999999999999</v>
      </c>
      <c r="DI242">
        <f t="shared" si="106"/>
        <v>11.76</v>
      </c>
      <c r="DJ242">
        <f>EtalonRes!Z268</f>
        <v>11.76</v>
      </c>
      <c r="DK242">
        <f>Source!BB147</f>
        <v>1</v>
      </c>
      <c r="DL242" t="s">
        <v>6</v>
      </c>
      <c r="DM242">
        <v>0</v>
      </c>
      <c r="DN242" t="s">
        <v>6</v>
      </c>
      <c r="DO242">
        <v>0</v>
      </c>
      <c r="GQ242">
        <v>-1</v>
      </c>
      <c r="GR242">
        <v>-1</v>
      </c>
    </row>
    <row r="243" spans="1:200" x14ac:dyDescent="0.2">
      <c r="A243">
        <f>ROW(Source!A147)</f>
        <v>147</v>
      </c>
      <c r="B243">
        <v>86295183</v>
      </c>
      <c r="C243">
        <v>86295787</v>
      </c>
      <c r="D243">
        <v>27439719</v>
      </c>
      <c r="E243">
        <v>1</v>
      </c>
      <c r="F243">
        <v>1</v>
      </c>
      <c r="G243">
        <v>1</v>
      </c>
      <c r="H243">
        <v>2</v>
      </c>
      <c r="I243" t="s">
        <v>992</v>
      </c>
      <c r="J243" t="s">
        <v>993</v>
      </c>
      <c r="K243" t="s">
        <v>994</v>
      </c>
      <c r="L243">
        <v>1368</v>
      </c>
      <c r="N243">
        <v>1011</v>
      </c>
      <c r="O243" t="s">
        <v>927</v>
      </c>
      <c r="P243" t="s">
        <v>927</v>
      </c>
      <c r="Q243">
        <v>1</v>
      </c>
      <c r="W243">
        <v>0</v>
      </c>
      <c r="X243">
        <v>771781760</v>
      </c>
      <c r="Y243">
        <f t="shared" si="92"/>
        <v>0.14000000000000001</v>
      </c>
      <c r="AA243">
        <v>0</v>
      </c>
      <c r="AB243">
        <v>6.57</v>
      </c>
      <c r="AC243">
        <v>0</v>
      </c>
      <c r="AD243">
        <v>0</v>
      </c>
      <c r="AE243">
        <v>0</v>
      </c>
      <c r="AF243">
        <v>6.57</v>
      </c>
      <c r="AG243">
        <v>0</v>
      </c>
      <c r="AH243">
        <v>0</v>
      </c>
      <c r="AI243">
        <v>1</v>
      </c>
      <c r="AJ243">
        <v>1</v>
      </c>
      <c r="AK243">
        <v>1</v>
      </c>
      <c r="AL243">
        <v>1</v>
      </c>
      <c r="AM243">
        <v>0</v>
      </c>
      <c r="AN243">
        <v>0</v>
      </c>
      <c r="AO243">
        <v>1</v>
      </c>
      <c r="AP243">
        <v>0</v>
      </c>
      <c r="AQ243">
        <v>0</v>
      </c>
      <c r="AR243">
        <v>0</v>
      </c>
      <c r="AS243" t="s">
        <v>6</v>
      </c>
      <c r="AT243">
        <v>0.14000000000000001</v>
      </c>
      <c r="AU243" t="s">
        <v>6</v>
      </c>
      <c r="AV243">
        <v>0</v>
      </c>
      <c r="AW243">
        <v>2</v>
      </c>
      <c r="AX243">
        <v>86295809</v>
      </c>
      <c r="AY243">
        <v>1</v>
      </c>
      <c r="AZ243">
        <v>0</v>
      </c>
      <c r="BA243">
        <v>269</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CV243">
        <v>0</v>
      </c>
      <c r="CW243">
        <f>ROUND(Y243*Source!I147*DO243,9)</f>
        <v>0</v>
      </c>
      <c r="CX243">
        <f>ROUND(Y243*Source!I147,9)</f>
        <v>7.28E-3</v>
      </c>
      <c r="CY243">
        <f t="shared" si="103"/>
        <v>6.57</v>
      </c>
      <c r="CZ243">
        <f t="shared" si="104"/>
        <v>6.57</v>
      </c>
      <c r="DA243">
        <f t="shared" si="105"/>
        <v>1</v>
      </c>
      <c r="DB243">
        <f t="shared" si="96"/>
        <v>0.92</v>
      </c>
      <c r="DC243">
        <f t="shared" si="97"/>
        <v>0</v>
      </c>
      <c r="DD243" t="s">
        <v>6</v>
      </c>
      <c r="DE243" t="s">
        <v>6</v>
      </c>
      <c r="DF243">
        <f t="shared" si="102"/>
        <v>0</v>
      </c>
      <c r="DG243">
        <f t="shared" si="99"/>
        <v>0</v>
      </c>
      <c r="DH243">
        <f>Source!I147*SmtRes!Y243</f>
        <v>7.28E-3</v>
      </c>
      <c r="DI243">
        <f t="shared" si="106"/>
        <v>6.57</v>
      </c>
      <c r="DJ243">
        <f>EtalonRes!Z269</f>
        <v>6.57</v>
      </c>
      <c r="DK243">
        <f>Source!BB147</f>
        <v>1</v>
      </c>
      <c r="DL243" t="s">
        <v>6</v>
      </c>
      <c r="DM243">
        <v>0</v>
      </c>
      <c r="DN243" t="s">
        <v>6</v>
      </c>
      <c r="DO243">
        <v>0</v>
      </c>
      <c r="GQ243">
        <v>-1</v>
      </c>
      <c r="GR243">
        <v>-1</v>
      </c>
    </row>
    <row r="244" spans="1:200" x14ac:dyDescent="0.2">
      <c r="A244">
        <f>ROW(Source!A147)</f>
        <v>147</v>
      </c>
      <c r="B244">
        <v>86295183</v>
      </c>
      <c r="C244">
        <v>86295787</v>
      </c>
      <c r="D244">
        <v>27441019</v>
      </c>
      <c r="E244">
        <v>1</v>
      </c>
      <c r="F244">
        <v>1</v>
      </c>
      <c r="G244">
        <v>1</v>
      </c>
      <c r="H244">
        <v>2</v>
      </c>
      <c r="I244" t="s">
        <v>995</v>
      </c>
      <c r="J244" t="s">
        <v>996</v>
      </c>
      <c r="K244" t="s">
        <v>997</v>
      </c>
      <c r="L244">
        <v>1368</v>
      </c>
      <c r="N244">
        <v>1011</v>
      </c>
      <c r="O244" t="s">
        <v>927</v>
      </c>
      <c r="P244" t="s">
        <v>927</v>
      </c>
      <c r="Q244">
        <v>1</v>
      </c>
      <c r="W244">
        <v>0</v>
      </c>
      <c r="X244">
        <v>1694760240</v>
      </c>
      <c r="Y244">
        <f t="shared" si="92"/>
        <v>0.41</v>
      </c>
      <c r="AA244">
        <v>0</v>
      </c>
      <c r="AB244">
        <v>5.09</v>
      </c>
      <c r="AC244">
        <v>0</v>
      </c>
      <c r="AD244">
        <v>0</v>
      </c>
      <c r="AE244">
        <v>0</v>
      </c>
      <c r="AF244">
        <v>5.09</v>
      </c>
      <c r="AG244">
        <v>0</v>
      </c>
      <c r="AH244">
        <v>0</v>
      </c>
      <c r="AI244">
        <v>1</v>
      </c>
      <c r="AJ244">
        <v>1</v>
      </c>
      <c r="AK244">
        <v>1</v>
      </c>
      <c r="AL244">
        <v>1</v>
      </c>
      <c r="AM244">
        <v>0</v>
      </c>
      <c r="AN244">
        <v>0</v>
      </c>
      <c r="AO244">
        <v>1</v>
      </c>
      <c r="AP244">
        <v>0</v>
      </c>
      <c r="AQ244">
        <v>0</v>
      </c>
      <c r="AR244">
        <v>0</v>
      </c>
      <c r="AS244" t="s">
        <v>6</v>
      </c>
      <c r="AT244">
        <v>0.41</v>
      </c>
      <c r="AU244" t="s">
        <v>6</v>
      </c>
      <c r="AV244">
        <v>0</v>
      </c>
      <c r="AW244">
        <v>2</v>
      </c>
      <c r="AX244">
        <v>86295810</v>
      </c>
      <c r="AY244">
        <v>1</v>
      </c>
      <c r="AZ244">
        <v>0</v>
      </c>
      <c r="BA244">
        <v>270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CV244">
        <v>0</v>
      </c>
      <c r="CW244">
        <f>ROUND(Y244*Source!I147*DO244,9)</f>
        <v>0</v>
      </c>
      <c r="CX244">
        <f>ROUND(Y244*Source!I147,9)</f>
        <v>2.1319999999999999E-2</v>
      </c>
      <c r="CY244">
        <f t="shared" si="103"/>
        <v>5.09</v>
      </c>
      <c r="CZ244">
        <f t="shared" si="104"/>
        <v>5.09</v>
      </c>
      <c r="DA244">
        <f t="shared" si="105"/>
        <v>1</v>
      </c>
      <c r="DB244">
        <f t="shared" si="96"/>
        <v>2.09</v>
      </c>
      <c r="DC244">
        <f t="shared" si="97"/>
        <v>0</v>
      </c>
      <c r="DD244" t="s">
        <v>6</v>
      </c>
      <c r="DE244" t="s">
        <v>6</v>
      </c>
      <c r="DF244">
        <f t="shared" si="102"/>
        <v>0</v>
      </c>
      <c r="DG244">
        <f t="shared" si="99"/>
        <v>0</v>
      </c>
      <c r="DH244">
        <f>Source!I147*SmtRes!Y244</f>
        <v>2.1319999999999999E-2</v>
      </c>
      <c r="DI244">
        <f t="shared" si="106"/>
        <v>5.09</v>
      </c>
      <c r="DJ244">
        <f>EtalonRes!Z270</f>
        <v>5.09</v>
      </c>
      <c r="DK244">
        <f>Source!BB147</f>
        <v>1</v>
      </c>
      <c r="DL244" t="s">
        <v>6</v>
      </c>
      <c r="DM244">
        <v>0</v>
      </c>
      <c r="DN244" t="s">
        <v>6</v>
      </c>
      <c r="DO244">
        <v>0</v>
      </c>
      <c r="GQ244">
        <v>-1</v>
      </c>
      <c r="GR244">
        <v>-1</v>
      </c>
    </row>
    <row r="245" spans="1:200" x14ac:dyDescent="0.2">
      <c r="A245">
        <f>ROW(Source!A147)</f>
        <v>147</v>
      </c>
      <c r="B245">
        <v>86295183</v>
      </c>
      <c r="C245">
        <v>86295787</v>
      </c>
      <c r="D245">
        <v>27441327</v>
      </c>
      <c r="E245">
        <v>1</v>
      </c>
      <c r="F245">
        <v>1</v>
      </c>
      <c r="G245">
        <v>1</v>
      </c>
      <c r="H245">
        <v>2</v>
      </c>
      <c r="I245" t="s">
        <v>936</v>
      </c>
      <c r="J245" t="s">
        <v>937</v>
      </c>
      <c r="K245" t="s">
        <v>938</v>
      </c>
      <c r="L245">
        <v>1368</v>
      </c>
      <c r="N245">
        <v>1011</v>
      </c>
      <c r="O245" t="s">
        <v>927</v>
      </c>
      <c r="P245" t="s">
        <v>927</v>
      </c>
      <c r="Q245">
        <v>1</v>
      </c>
      <c r="W245">
        <v>0</v>
      </c>
      <c r="X245">
        <v>-1583389094</v>
      </c>
      <c r="Y245">
        <f t="shared" si="92"/>
        <v>0.19</v>
      </c>
      <c r="AA245">
        <v>0</v>
      </c>
      <c r="AB245">
        <v>93.37</v>
      </c>
      <c r="AC245">
        <v>11.69</v>
      </c>
      <c r="AD245">
        <v>0</v>
      </c>
      <c r="AE245">
        <v>0</v>
      </c>
      <c r="AF245">
        <v>93.37</v>
      </c>
      <c r="AG245">
        <v>11.69</v>
      </c>
      <c r="AH245">
        <v>0</v>
      </c>
      <c r="AI245">
        <v>1</v>
      </c>
      <c r="AJ245">
        <v>1</v>
      </c>
      <c r="AK245">
        <v>1</v>
      </c>
      <c r="AL245">
        <v>1</v>
      </c>
      <c r="AM245">
        <v>0</v>
      </c>
      <c r="AN245">
        <v>0</v>
      </c>
      <c r="AO245">
        <v>1</v>
      </c>
      <c r="AP245">
        <v>0</v>
      </c>
      <c r="AQ245">
        <v>0</v>
      </c>
      <c r="AR245">
        <v>0</v>
      </c>
      <c r="AS245" t="s">
        <v>6</v>
      </c>
      <c r="AT245">
        <v>0.19</v>
      </c>
      <c r="AU245" t="s">
        <v>6</v>
      </c>
      <c r="AV245">
        <v>0</v>
      </c>
      <c r="AW245">
        <v>2</v>
      </c>
      <c r="AX245">
        <v>86295811</v>
      </c>
      <c r="AY245">
        <v>1</v>
      </c>
      <c r="AZ245">
        <v>0</v>
      </c>
      <c r="BA245">
        <v>271</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CV245">
        <v>0</v>
      </c>
      <c r="CW245">
        <f>ROUND(Y245*Source!I147*DO245,9)</f>
        <v>0</v>
      </c>
      <c r="CX245">
        <f>ROUND(Y245*Source!I147,9)</f>
        <v>9.8799999999999999E-3</v>
      </c>
      <c r="CY245">
        <f t="shared" si="103"/>
        <v>93.37</v>
      </c>
      <c r="CZ245">
        <f t="shared" si="104"/>
        <v>93.37</v>
      </c>
      <c r="DA245">
        <f t="shared" si="105"/>
        <v>1</v>
      </c>
      <c r="DB245">
        <f t="shared" si="96"/>
        <v>17.739999999999998</v>
      </c>
      <c r="DC245">
        <f t="shared" si="97"/>
        <v>2.2200000000000002</v>
      </c>
      <c r="DD245" t="s">
        <v>6</v>
      </c>
      <c r="DE245" t="s">
        <v>6</v>
      </c>
      <c r="DF245">
        <f t="shared" si="102"/>
        <v>0</v>
      </c>
      <c r="DG245">
        <f t="shared" si="99"/>
        <v>1</v>
      </c>
      <c r="DH245">
        <f>Source!I147*SmtRes!Y245</f>
        <v>9.8799999999999999E-3</v>
      </c>
      <c r="DI245">
        <f t="shared" si="106"/>
        <v>93.37</v>
      </c>
      <c r="DJ245">
        <f>EtalonRes!Z271</f>
        <v>93.37</v>
      </c>
      <c r="DK245">
        <f>Source!BB147</f>
        <v>1</v>
      </c>
      <c r="DL245" t="s">
        <v>6</v>
      </c>
      <c r="DM245">
        <v>0</v>
      </c>
      <c r="DN245" t="s">
        <v>6</v>
      </c>
      <c r="DO245">
        <v>0</v>
      </c>
      <c r="GQ245">
        <v>-1</v>
      </c>
      <c r="GR245">
        <v>-1</v>
      </c>
    </row>
    <row r="246" spans="1:200" x14ac:dyDescent="0.2">
      <c r="A246">
        <f>ROW(Source!A147)</f>
        <v>147</v>
      </c>
      <c r="B246">
        <v>86295183</v>
      </c>
      <c r="C246">
        <v>86295787</v>
      </c>
      <c r="D246">
        <v>27371079</v>
      </c>
      <c r="E246">
        <v>1</v>
      </c>
      <c r="F246">
        <v>1</v>
      </c>
      <c r="G246">
        <v>1</v>
      </c>
      <c r="H246">
        <v>3</v>
      </c>
      <c r="I246" t="s">
        <v>249</v>
      </c>
      <c r="J246" t="s">
        <v>251</v>
      </c>
      <c r="K246" t="s">
        <v>250</v>
      </c>
      <c r="L246">
        <v>1339</v>
      </c>
      <c r="N246">
        <v>1007</v>
      </c>
      <c r="O246" t="s">
        <v>32</v>
      </c>
      <c r="P246" t="s">
        <v>32</v>
      </c>
      <c r="Q246">
        <v>1</v>
      </c>
      <c r="W246">
        <v>0</v>
      </c>
      <c r="X246">
        <v>-394915385</v>
      </c>
      <c r="Y246">
        <f t="shared" si="92"/>
        <v>1.5</v>
      </c>
      <c r="AA246">
        <v>6.22</v>
      </c>
      <c r="AB246">
        <v>0</v>
      </c>
      <c r="AC246">
        <v>0</v>
      </c>
      <c r="AD246">
        <v>0</v>
      </c>
      <c r="AE246">
        <v>6.22</v>
      </c>
      <c r="AF246">
        <v>0</v>
      </c>
      <c r="AG246">
        <v>0</v>
      </c>
      <c r="AH246">
        <v>0</v>
      </c>
      <c r="AI246">
        <v>1</v>
      </c>
      <c r="AJ246">
        <v>1</v>
      </c>
      <c r="AK246">
        <v>1</v>
      </c>
      <c r="AL246">
        <v>1</v>
      </c>
      <c r="AM246">
        <v>0</v>
      </c>
      <c r="AN246">
        <v>0</v>
      </c>
      <c r="AO246">
        <v>0</v>
      </c>
      <c r="AP246">
        <v>1</v>
      </c>
      <c r="AQ246">
        <v>0</v>
      </c>
      <c r="AR246">
        <v>0</v>
      </c>
      <c r="AS246" t="s">
        <v>6</v>
      </c>
      <c r="AT246">
        <v>1.5</v>
      </c>
      <c r="AU246" t="s">
        <v>6</v>
      </c>
      <c r="AV246">
        <v>0</v>
      </c>
      <c r="AW246">
        <v>2</v>
      </c>
      <c r="AX246">
        <v>86295813</v>
      </c>
      <c r="AY246">
        <v>1</v>
      </c>
      <c r="AZ246">
        <v>0</v>
      </c>
      <c r="BA246">
        <v>273</v>
      </c>
      <c r="BB246">
        <v>3</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CV246">
        <v>0</v>
      </c>
      <c r="CW246">
        <v>0</v>
      </c>
      <c r="CX246">
        <f>ROUND(Y246*Source!I147,9)</f>
        <v>7.8E-2</v>
      </c>
      <c r="CY246">
        <f t="shared" ref="CY246:CY251" si="107">AA246</f>
        <v>6.22</v>
      </c>
      <c r="CZ246">
        <f t="shared" ref="CZ246:CZ251" si="108">AE246</f>
        <v>6.22</v>
      </c>
      <c r="DA246">
        <f t="shared" ref="DA246:DA251" si="109">AI246</f>
        <v>1</v>
      </c>
      <c r="DB246">
        <f t="shared" si="96"/>
        <v>9.33</v>
      </c>
      <c r="DC246">
        <f t="shared" si="97"/>
        <v>0</v>
      </c>
      <c r="DD246" t="s">
        <v>6</v>
      </c>
      <c r="DE246" t="s">
        <v>6</v>
      </c>
      <c r="DF246">
        <f t="shared" si="102"/>
        <v>0</v>
      </c>
      <c r="DG246">
        <f t="shared" si="99"/>
        <v>0</v>
      </c>
      <c r="DH246">
        <f>Source!I147*SmtRes!Y246</f>
        <v>7.8E-2</v>
      </c>
      <c r="DI246">
        <f t="shared" ref="DI246:DI251" si="110">AA246</f>
        <v>6.22</v>
      </c>
      <c r="DJ246">
        <f>EtalonRes!Y273</f>
        <v>6.22</v>
      </c>
      <c r="DK246">
        <f>Source!BC147</f>
        <v>1</v>
      </c>
      <c r="DL246" t="s">
        <v>6</v>
      </c>
      <c r="DM246">
        <v>0</v>
      </c>
      <c r="DN246" t="s">
        <v>6</v>
      </c>
      <c r="DO246">
        <v>0</v>
      </c>
      <c r="GP246">
        <v>1</v>
      </c>
      <c r="GQ246">
        <v>-1</v>
      </c>
      <c r="GR246">
        <v>-1</v>
      </c>
    </row>
    <row r="247" spans="1:200" x14ac:dyDescent="0.2">
      <c r="A247">
        <f>ROW(Source!A147)</f>
        <v>147</v>
      </c>
      <c r="B247">
        <v>86295183</v>
      </c>
      <c r="C247">
        <v>86295787</v>
      </c>
      <c r="D247">
        <v>27378255</v>
      </c>
      <c r="E247">
        <v>1</v>
      </c>
      <c r="F247">
        <v>1</v>
      </c>
      <c r="G247">
        <v>1</v>
      </c>
      <c r="H247">
        <v>3</v>
      </c>
      <c r="I247" t="s">
        <v>89</v>
      </c>
      <c r="J247" t="s">
        <v>91</v>
      </c>
      <c r="K247" t="s">
        <v>90</v>
      </c>
      <c r="L247">
        <v>1348</v>
      </c>
      <c r="N247">
        <v>1009</v>
      </c>
      <c r="O247" t="s">
        <v>63</v>
      </c>
      <c r="P247" t="s">
        <v>63</v>
      </c>
      <c r="Q247">
        <v>1000</v>
      </c>
      <c r="W247">
        <v>0</v>
      </c>
      <c r="X247">
        <v>1570490953</v>
      </c>
      <c r="Y247">
        <f t="shared" si="92"/>
        <v>1.4E-3</v>
      </c>
      <c r="AA247">
        <v>10380</v>
      </c>
      <c r="AB247">
        <v>0</v>
      </c>
      <c r="AC247">
        <v>0</v>
      </c>
      <c r="AD247">
        <v>0</v>
      </c>
      <c r="AE247">
        <v>10380</v>
      </c>
      <c r="AF247">
        <v>0</v>
      </c>
      <c r="AG247">
        <v>0</v>
      </c>
      <c r="AH247">
        <v>0</v>
      </c>
      <c r="AI247">
        <v>1</v>
      </c>
      <c r="AJ247">
        <v>1</v>
      </c>
      <c r="AK247">
        <v>1</v>
      </c>
      <c r="AL247">
        <v>1</v>
      </c>
      <c r="AM247">
        <v>0</v>
      </c>
      <c r="AN247">
        <v>0</v>
      </c>
      <c r="AO247">
        <v>0</v>
      </c>
      <c r="AP247">
        <v>1</v>
      </c>
      <c r="AQ247">
        <v>0</v>
      </c>
      <c r="AR247">
        <v>0</v>
      </c>
      <c r="AS247" t="s">
        <v>6</v>
      </c>
      <c r="AT247">
        <v>1.4E-3</v>
      </c>
      <c r="AU247" t="s">
        <v>6</v>
      </c>
      <c r="AV247">
        <v>0</v>
      </c>
      <c r="AW247">
        <v>1</v>
      </c>
      <c r="AX247">
        <v>-1</v>
      </c>
      <c r="AY247">
        <v>0</v>
      </c>
      <c r="AZ247">
        <v>0</v>
      </c>
      <c r="BA247" t="s">
        <v>6</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CV247">
        <v>0</v>
      </c>
      <c r="CW247">
        <v>0</v>
      </c>
      <c r="CX247">
        <f>ROUND(Y247*Source!I147,9)</f>
        <v>7.2799999999999994E-5</v>
      </c>
      <c r="CY247">
        <f t="shared" si="107"/>
        <v>10380</v>
      </c>
      <c r="CZ247">
        <f t="shared" si="108"/>
        <v>10380</v>
      </c>
      <c r="DA247">
        <f t="shared" si="109"/>
        <v>1</v>
      </c>
      <c r="DB247">
        <f t="shared" si="96"/>
        <v>14.53</v>
      </c>
      <c r="DC247">
        <f t="shared" si="97"/>
        <v>0</v>
      </c>
      <c r="DD247" t="s">
        <v>6</v>
      </c>
      <c r="DE247" t="s">
        <v>6</v>
      </c>
      <c r="DF247">
        <f t="shared" si="102"/>
        <v>1</v>
      </c>
      <c r="DG247">
        <f t="shared" si="99"/>
        <v>0</v>
      </c>
      <c r="DH247">
        <f>Source!I147*SmtRes!Y247</f>
        <v>7.2799999999999994E-5</v>
      </c>
      <c r="DI247">
        <f t="shared" si="110"/>
        <v>10380</v>
      </c>
      <c r="DJ247">
        <f t="shared" ref="DJ247:DJ251" si="111">DF247</f>
        <v>1</v>
      </c>
      <c r="DK247">
        <f>Source!BC147</f>
        <v>1</v>
      </c>
      <c r="DL247" t="s">
        <v>6</v>
      </c>
      <c r="DM247">
        <v>0</v>
      </c>
      <c r="DN247" t="s">
        <v>6</v>
      </c>
      <c r="DO247">
        <v>0</v>
      </c>
      <c r="GP247">
        <v>1</v>
      </c>
      <c r="GQ247">
        <v>-1</v>
      </c>
      <c r="GR247">
        <v>-1</v>
      </c>
    </row>
    <row r="248" spans="1:200" x14ac:dyDescent="0.2">
      <c r="A248">
        <f>ROW(Source!A147)</f>
        <v>147</v>
      </c>
      <c r="B248">
        <v>86295183</v>
      </c>
      <c r="C248">
        <v>86295787</v>
      </c>
      <c r="D248">
        <v>27371084</v>
      </c>
      <c r="E248">
        <v>1</v>
      </c>
      <c r="F248">
        <v>1</v>
      </c>
      <c r="G248">
        <v>1</v>
      </c>
      <c r="H248">
        <v>3</v>
      </c>
      <c r="I248" t="s">
        <v>255</v>
      </c>
      <c r="J248" t="s">
        <v>257</v>
      </c>
      <c r="K248" t="s">
        <v>256</v>
      </c>
      <c r="L248">
        <v>1346</v>
      </c>
      <c r="N248">
        <v>1009</v>
      </c>
      <c r="O248" t="s">
        <v>182</v>
      </c>
      <c r="P248" t="s">
        <v>182</v>
      </c>
      <c r="Q248">
        <v>1</v>
      </c>
      <c r="W248">
        <v>0</v>
      </c>
      <c r="X248">
        <v>-1982328944</v>
      </c>
      <c r="Y248">
        <f t="shared" si="92"/>
        <v>0.45</v>
      </c>
      <c r="AA248">
        <v>6.12</v>
      </c>
      <c r="AB248">
        <v>0</v>
      </c>
      <c r="AC248">
        <v>0</v>
      </c>
      <c r="AD248">
        <v>0</v>
      </c>
      <c r="AE248">
        <v>6.12</v>
      </c>
      <c r="AF248">
        <v>0</v>
      </c>
      <c r="AG248">
        <v>0</v>
      </c>
      <c r="AH248">
        <v>0</v>
      </c>
      <c r="AI248">
        <v>1</v>
      </c>
      <c r="AJ248">
        <v>1</v>
      </c>
      <c r="AK248">
        <v>1</v>
      </c>
      <c r="AL248">
        <v>1</v>
      </c>
      <c r="AM248">
        <v>0</v>
      </c>
      <c r="AN248">
        <v>0</v>
      </c>
      <c r="AO248">
        <v>0</v>
      </c>
      <c r="AP248">
        <v>1</v>
      </c>
      <c r="AQ248">
        <v>0</v>
      </c>
      <c r="AR248">
        <v>0</v>
      </c>
      <c r="AS248" t="s">
        <v>6</v>
      </c>
      <c r="AT248">
        <v>0.45</v>
      </c>
      <c r="AU248" t="s">
        <v>6</v>
      </c>
      <c r="AV248">
        <v>0</v>
      </c>
      <c r="AW248">
        <v>2</v>
      </c>
      <c r="AX248">
        <v>86295819</v>
      </c>
      <c r="AY248">
        <v>1</v>
      </c>
      <c r="AZ248">
        <v>0</v>
      </c>
      <c r="BA248">
        <v>279</v>
      </c>
      <c r="BB248">
        <v>3</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CV248">
        <v>0</v>
      </c>
      <c r="CW248">
        <v>0</v>
      </c>
      <c r="CX248">
        <f>ROUND(Y248*Source!I147,9)</f>
        <v>2.3400000000000001E-2</v>
      </c>
      <c r="CY248">
        <f t="shared" si="107"/>
        <v>6.12</v>
      </c>
      <c r="CZ248">
        <f t="shared" si="108"/>
        <v>6.12</v>
      </c>
      <c r="DA248">
        <f t="shared" si="109"/>
        <v>1</v>
      </c>
      <c r="DB248">
        <f t="shared" si="96"/>
        <v>2.75</v>
      </c>
      <c r="DC248">
        <f t="shared" si="97"/>
        <v>0</v>
      </c>
      <c r="DD248" t="s">
        <v>6</v>
      </c>
      <c r="DE248" t="s">
        <v>6</v>
      </c>
      <c r="DF248">
        <f t="shared" si="102"/>
        <v>0</v>
      </c>
      <c r="DG248">
        <f t="shared" si="99"/>
        <v>0</v>
      </c>
      <c r="DH248">
        <f>Source!I147*SmtRes!Y248</f>
        <v>2.3400000000000001E-2</v>
      </c>
      <c r="DI248">
        <f t="shared" si="110"/>
        <v>6.12</v>
      </c>
      <c r="DJ248">
        <f>EtalonRes!Y279</f>
        <v>6.12</v>
      </c>
      <c r="DK248">
        <f>Source!BC147</f>
        <v>1</v>
      </c>
      <c r="DL248" t="s">
        <v>6</v>
      </c>
      <c r="DM248">
        <v>0</v>
      </c>
      <c r="DN248" t="s">
        <v>6</v>
      </c>
      <c r="DO248">
        <v>0</v>
      </c>
      <c r="GP248">
        <v>1</v>
      </c>
      <c r="GQ248">
        <v>-1</v>
      </c>
      <c r="GR248">
        <v>-1</v>
      </c>
    </row>
    <row r="249" spans="1:200" x14ac:dyDescent="0.2">
      <c r="A249">
        <f>ROW(Source!A147)</f>
        <v>147</v>
      </c>
      <c r="B249">
        <v>86295183</v>
      </c>
      <c r="C249">
        <v>86295787</v>
      </c>
      <c r="D249">
        <v>27378445</v>
      </c>
      <c r="E249">
        <v>1</v>
      </c>
      <c r="F249">
        <v>1</v>
      </c>
      <c r="G249">
        <v>1</v>
      </c>
      <c r="H249">
        <v>3</v>
      </c>
      <c r="I249" t="s">
        <v>154</v>
      </c>
      <c r="J249" t="s">
        <v>301</v>
      </c>
      <c r="K249" t="s">
        <v>299</v>
      </c>
      <c r="L249">
        <v>53010780</v>
      </c>
      <c r="N249">
        <v>1010</v>
      </c>
      <c r="O249" t="s">
        <v>300</v>
      </c>
      <c r="P249" t="s">
        <v>43</v>
      </c>
      <c r="Q249">
        <v>1</v>
      </c>
      <c r="W249">
        <v>0</v>
      </c>
      <c r="X249">
        <v>426906457</v>
      </c>
      <c r="Y249">
        <f t="shared" si="92"/>
        <v>0</v>
      </c>
      <c r="AA249">
        <v>1.02</v>
      </c>
      <c r="AB249">
        <v>0</v>
      </c>
      <c r="AC249">
        <v>0</v>
      </c>
      <c r="AD249">
        <v>0</v>
      </c>
      <c r="AE249">
        <v>1.02</v>
      </c>
      <c r="AF249">
        <v>0</v>
      </c>
      <c r="AG249">
        <v>0</v>
      </c>
      <c r="AH249">
        <v>0</v>
      </c>
      <c r="AI249">
        <v>1</v>
      </c>
      <c r="AJ249">
        <v>1</v>
      </c>
      <c r="AK249">
        <v>1</v>
      </c>
      <c r="AL249">
        <v>1</v>
      </c>
      <c r="AM249">
        <v>0</v>
      </c>
      <c r="AN249">
        <v>0</v>
      </c>
      <c r="AO249">
        <v>0</v>
      </c>
      <c r="AP249">
        <v>0</v>
      </c>
      <c r="AQ249">
        <v>0</v>
      </c>
      <c r="AR249">
        <v>0</v>
      </c>
      <c r="AS249" t="s">
        <v>6</v>
      </c>
      <c r="AT249">
        <v>0</v>
      </c>
      <c r="AU249" t="s">
        <v>6</v>
      </c>
      <c r="AV249">
        <v>0</v>
      </c>
      <c r="AW249">
        <v>1</v>
      </c>
      <c r="AX249">
        <v>-1</v>
      </c>
      <c r="AY249">
        <v>0</v>
      </c>
      <c r="AZ249">
        <v>0</v>
      </c>
      <c r="BA249" t="s">
        <v>6</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CV249">
        <v>0</v>
      </c>
      <c r="CW249">
        <v>0</v>
      </c>
      <c r="CX249">
        <f>ROUND(Y249*Source!I147,9)</f>
        <v>0</v>
      </c>
      <c r="CY249">
        <f t="shared" si="107"/>
        <v>1.02</v>
      </c>
      <c r="CZ249">
        <f t="shared" si="108"/>
        <v>1.02</v>
      </c>
      <c r="DA249">
        <f t="shared" si="109"/>
        <v>1</v>
      </c>
      <c r="DB249">
        <f t="shared" si="96"/>
        <v>0</v>
      </c>
      <c r="DC249">
        <f t="shared" si="97"/>
        <v>0</v>
      </c>
      <c r="DD249" t="s">
        <v>6</v>
      </c>
      <c r="DE249" t="s">
        <v>6</v>
      </c>
      <c r="DF249">
        <f t="shared" si="102"/>
        <v>0</v>
      </c>
      <c r="DG249">
        <f t="shared" si="99"/>
        <v>0</v>
      </c>
      <c r="DH249">
        <f>Source!I147*SmtRes!Y249</f>
        <v>0</v>
      </c>
      <c r="DI249">
        <f t="shared" si="110"/>
        <v>1.02</v>
      </c>
      <c r="DJ249">
        <f t="shared" si="111"/>
        <v>0</v>
      </c>
      <c r="DK249">
        <f>Source!BC147</f>
        <v>1</v>
      </c>
      <c r="DL249" t="s">
        <v>6</v>
      </c>
      <c r="DM249">
        <v>0</v>
      </c>
      <c r="DN249" t="s">
        <v>6</v>
      </c>
      <c r="DO249">
        <v>0</v>
      </c>
      <c r="GP249">
        <v>1</v>
      </c>
      <c r="GQ249">
        <v>-1</v>
      </c>
      <c r="GR249">
        <v>-1</v>
      </c>
    </row>
    <row r="250" spans="1:200" x14ac:dyDescent="0.2">
      <c r="A250">
        <f>ROW(Source!A147)</f>
        <v>147</v>
      </c>
      <c r="B250">
        <v>86295183</v>
      </c>
      <c r="C250">
        <v>86295787</v>
      </c>
      <c r="D250">
        <v>69205365</v>
      </c>
      <c r="E250">
        <v>1</v>
      </c>
      <c r="F250">
        <v>1</v>
      </c>
      <c r="G250">
        <v>1</v>
      </c>
      <c r="H250">
        <v>3</v>
      </c>
      <c r="I250" t="s">
        <v>304</v>
      </c>
      <c r="J250" t="s">
        <v>306</v>
      </c>
      <c r="K250" t="s">
        <v>305</v>
      </c>
      <c r="L250">
        <v>1348</v>
      </c>
      <c r="N250">
        <v>1009</v>
      </c>
      <c r="O250" t="s">
        <v>63</v>
      </c>
      <c r="P250" t="s">
        <v>63</v>
      </c>
      <c r="Q250">
        <v>1000</v>
      </c>
      <c r="W250">
        <v>0</v>
      </c>
      <c r="X250">
        <v>1791847805</v>
      </c>
      <c r="Y250">
        <f t="shared" si="92"/>
        <v>0.68076899999999996</v>
      </c>
      <c r="AA250">
        <v>15524.94</v>
      </c>
      <c r="AB250">
        <v>0</v>
      </c>
      <c r="AC250">
        <v>0</v>
      </c>
      <c r="AD250">
        <v>0</v>
      </c>
      <c r="AE250">
        <v>15524.94</v>
      </c>
      <c r="AF250">
        <v>0</v>
      </c>
      <c r="AG250">
        <v>0</v>
      </c>
      <c r="AH250">
        <v>0</v>
      </c>
      <c r="AI250">
        <v>1</v>
      </c>
      <c r="AJ250">
        <v>1</v>
      </c>
      <c r="AK250">
        <v>1</v>
      </c>
      <c r="AL250">
        <v>1</v>
      </c>
      <c r="AM250">
        <v>0</v>
      </c>
      <c r="AN250">
        <v>0</v>
      </c>
      <c r="AO250">
        <v>0</v>
      </c>
      <c r="AP250">
        <v>1</v>
      </c>
      <c r="AQ250">
        <v>0</v>
      </c>
      <c r="AR250">
        <v>0</v>
      </c>
      <c r="AS250" t="s">
        <v>6</v>
      </c>
      <c r="AT250">
        <v>0.68076899999999996</v>
      </c>
      <c r="AU250" t="s">
        <v>6</v>
      </c>
      <c r="AV250">
        <v>0</v>
      </c>
      <c r="AW250">
        <v>1</v>
      </c>
      <c r="AX250">
        <v>-1</v>
      </c>
      <c r="AY250">
        <v>0</v>
      </c>
      <c r="AZ250">
        <v>0</v>
      </c>
      <c r="BA250" t="s">
        <v>6</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CV250">
        <v>0</v>
      </c>
      <c r="CW250">
        <v>0</v>
      </c>
      <c r="CX250">
        <f>ROUND(Y250*Source!I147,9)</f>
        <v>3.5399988E-2</v>
      </c>
      <c r="CY250">
        <f t="shared" si="107"/>
        <v>15524.94</v>
      </c>
      <c r="CZ250">
        <f t="shared" si="108"/>
        <v>15524.94</v>
      </c>
      <c r="DA250">
        <f t="shared" si="109"/>
        <v>1</v>
      </c>
      <c r="DB250">
        <f t="shared" si="96"/>
        <v>10568.9</v>
      </c>
      <c r="DC250">
        <f t="shared" si="97"/>
        <v>0</v>
      </c>
      <c r="DD250" t="s">
        <v>6</v>
      </c>
      <c r="DE250" t="s">
        <v>6</v>
      </c>
      <c r="DF250">
        <f t="shared" si="102"/>
        <v>550</v>
      </c>
      <c r="DG250">
        <f t="shared" si="99"/>
        <v>0</v>
      </c>
      <c r="DH250">
        <f>Source!I147*SmtRes!Y250</f>
        <v>3.5399987999999993E-2</v>
      </c>
      <c r="DI250">
        <f t="shared" si="110"/>
        <v>15524.94</v>
      </c>
      <c r="DJ250">
        <f t="shared" si="111"/>
        <v>550</v>
      </c>
      <c r="DK250">
        <f>Source!BC147</f>
        <v>1</v>
      </c>
      <c r="DL250" t="s">
        <v>6</v>
      </c>
      <c r="DM250">
        <v>0</v>
      </c>
      <c r="DN250" t="s">
        <v>6</v>
      </c>
      <c r="DO250">
        <v>0</v>
      </c>
      <c r="GP250">
        <v>1</v>
      </c>
      <c r="GQ250">
        <v>-1</v>
      </c>
      <c r="GR250">
        <v>-1</v>
      </c>
    </row>
    <row r="251" spans="1:200" x14ac:dyDescent="0.2">
      <c r="A251">
        <f>ROW(Source!A147)</f>
        <v>147</v>
      </c>
      <c r="B251">
        <v>86295183</v>
      </c>
      <c r="C251">
        <v>86295787</v>
      </c>
      <c r="D251">
        <v>69205366</v>
      </c>
      <c r="E251">
        <v>1</v>
      </c>
      <c r="F251">
        <v>1</v>
      </c>
      <c r="G251">
        <v>1</v>
      </c>
      <c r="H251">
        <v>3</v>
      </c>
      <c r="I251" t="s">
        <v>309</v>
      </c>
      <c r="J251" t="s">
        <v>311</v>
      </c>
      <c r="K251" t="s">
        <v>310</v>
      </c>
      <c r="L251">
        <v>1348</v>
      </c>
      <c r="N251">
        <v>1009</v>
      </c>
      <c r="O251" t="s">
        <v>63</v>
      </c>
      <c r="P251" t="s">
        <v>63</v>
      </c>
      <c r="Q251">
        <v>1000</v>
      </c>
      <c r="W251">
        <v>0</v>
      </c>
      <c r="X251">
        <v>-736063391</v>
      </c>
      <c r="Y251">
        <f t="shared" si="92"/>
        <v>0.321154</v>
      </c>
      <c r="AA251">
        <v>15489.46</v>
      </c>
      <c r="AB251">
        <v>0</v>
      </c>
      <c r="AC251">
        <v>0</v>
      </c>
      <c r="AD251">
        <v>0</v>
      </c>
      <c r="AE251">
        <v>15489.46</v>
      </c>
      <c r="AF251">
        <v>0</v>
      </c>
      <c r="AG251">
        <v>0</v>
      </c>
      <c r="AH251">
        <v>0</v>
      </c>
      <c r="AI251">
        <v>1</v>
      </c>
      <c r="AJ251">
        <v>1</v>
      </c>
      <c r="AK251">
        <v>1</v>
      </c>
      <c r="AL251">
        <v>1</v>
      </c>
      <c r="AM251">
        <v>0</v>
      </c>
      <c r="AN251">
        <v>0</v>
      </c>
      <c r="AO251">
        <v>0</v>
      </c>
      <c r="AP251">
        <v>1</v>
      </c>
      <c r="AQ251">
        <v>0</v>
      </c>
      <c r="AR251">
        <v>0</v>
      </c>
      <c r="AS251" t="s">
        <v>6</v>
      </c>
      <c r="AT251">
        <v>0.321154</v>
      </c>
      <c r="AU251" t="s">
        <v>6</v>
      </c>
      <c r="AV251">
        <v>0</v>
      </c>
      <c r="AW251">
        <v>1</v>
      </c>
      <c r="AX251">
        <v>-1</v>
      </c>
      <c r="AY251">
        <v>0</v>
      </c>
      <c r="AZ251">
        <v>0</v>
      </c>
      <c r="BA251" t="s">
        <v>6</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CV251">
        <v>0</v>
      </c>
      <c r="CW251">
        <v>0</v>
      </c>
      <c r="CX251">
        <f>ROUND(Y251*Source!I147,9)</f>
        <v>1.6700007999999999E-2</v>
      </c>
      <c r="CY251">
        <f t="shared" si="107"/>
        <v>15489.46</v>
      </c>
      <c r="CZ251">
        <f t="shared" si="108"/>
        <v>15489.46</v>
      </c>
      <c r="DA251">
        <f t="shared" si="109"/>
        <v>1</v>
      </c>
      <c r="DB251">
        <f t="shared" si="96"/>
        <v>4974.5</v>
      </c>
      <c r="DC251">
        <f t="shared" si="97"/>
        <v>0</v>
      </c>
      <c r="DD251" t="s">
        <v>6</v>
      </c>
      <c r="DE251" t="s">
        <v>6</v>
      </c>
      <c r="DF251">
        <f t="shared" si="102"/>
        <v>259</v>
      </c>
      <c r="DG251">
        <f t="shared" si="99"/>
        <v>0</v>
      </c>
      <c r="DH251">
        <f>Source!I147*SmtRes!Y251</f>
        <v>1.6700007999999999E-2</v>
      </c>
      <c r="DI251">
        <f t="shared" si="110"/>
        <v>15489.46</v>
      </c>
      <c r="DJ251">
        <f t="shared" si="111"/>
        <v>259</v>
      </c>
      <c r="DK251">
        <f>Source!BC147</f>
        <v>1</v>
      </c>
      <c r="DL251" t="s">
        <v>6</v>
      </c>
      <c r="DM251">
        <v>0</v>
      </c>
      <c r="DN251" t="s">
        <v>6</v>
      </c>
      <c r="DO251">
        <v>0</v>
      </c>
      <c r="GP251">
        <v>1</v>
      </c>
      <c r="GQ251">
        <v>-1</v>
      </c>
      <c r="GR251">
        <v>-1</v>
      </c>
    </row>
    <row r="252" spans="1:200" x14ac:dyDescent="0.2">
      <c r="A252">
        <f>ROW(Source!A148)</f>
        <v>148</v>
      </c>
      <c r="B252">
        <v>86295184</v>
      </c>
      <c r="C252">
        <v>86295787</v>
      </c>
      <c r="D252">
        <v>27493458</v>
      </c>
      <c r="E252">
        <v>1</v>
      </c>
      <c r="F252">
        <v>1</v>
      </c>
      <c r="G252">
        <v>1</v>
      </c>
      <c r="H252">
        <v>1</v>
      </c>
      <c r="I252" t="s">
        <v>998</v>
      </c>
      <c r="J252" t="s">
        <v>6</v>
      </c>
      <c r="K252" t="s">
        <v>999</v>
      </c>
      <c r="L252">
        <v>1369</v>
      </c>
      <c r="N252">
        <v>1013</v>
      </c>
      <c r="O252" t="s">
        <v>921</v>
      </c>
      <c r="P252" t="s">
        <v>921</v>
      </c>
      <c r="Q252">
        <v>1</v>
      </c>
      <c r="W252">
        <v>0</v>
      </c>
      <c r="X252">
        <v>-115882720</v>
      </c>
      <c r="Y252">
        <f t="shared" si="92"/>
        <v>50.79</v>
      </c>
      <c r="AA252">
        <v>0</v>
      </c>
      <c r="AB252">
        <v>0</v>
      </c>
      <c r="AC252">
        <v>0</v>
      </c>
      <c r="AD252">
        <v>220.16</v>
      </c>
      <c r="AE252">
        <v>0</v>
      </c>
      <c r="AF252">
        <v>0</v>
      </c>
      <c r="AG252">
        <v>0</v>
      </c>
      <c r="AH252">
        <v>8.6</v>
      </c>
      <c r="AI252">
        <v>1</v>
      </c>
      <c r="AJ252">
        <v>1</v>
      </c>
      <c r="AK252">
        <v>1</v>
      </c>
      <c r="AL252">
        <v>25.6</v>
      </c>
      <c r="AM252">
        <v>5</v>
      </c>
      <c r="AN252">
        <v>0</v>
      </c>
      <c r="AO252">
        <v>1</v>
      </c>
      <c r="AP252">
        <v>0</v>
      </c>
      <c r="AQ252">
        <v>0</v>
      </c>
      <c r="AR252">
        <v>0</v>
      </c>
      <c r="AS252" t="s">
        <v>6</v>
      </c>
      <c r="AT252">
        <v>50.79</v>
      </c>
      <c r="AU252" t="s">
        <v>6</v>
      </c>
      <c r="AV252">
        <v>1</v>
      </c>
      <c r="AW252">
        <v>2</v>
      </c>
      <c r="AX252">
        <v>86295803</v>
      </c>
      <c r="AY252">
        <v>1</v>
      </c>
      <c r="AZ252">
        <v>0</v>
      </c>
      <c r="BA252">
        <v>284</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CU252">
        <f>ROUND(AT252*Source!I148*AH252*AL252,0)</f>
        <v>581</v>
      </c>
      <c r="CV252">
        <f>ROUND(Y252*Source!I148,9)</f>
        <v>2.6410800000000001</v>
      </c>
      <c r="CW252">
        <v>0</v>
      </c>
      <c r="CX252">
        <f>ROUND(Y252*Source!I148,9)</f>
        <v>2.6410800000000001</v>
      </c>
      <c r="CY252">
        <f>AD252</f>
        <v>220.16</v>
      </c>
      <c r="CZ252">
        <f>AH252</f>
        <v>8.6</v>
      </c>
      <c r="DA252">
        <f>AL252</f>
        <v>25.6</v>
      </c>
      <c r="DB252">
        <f t="shared" si="96"/>
        <v>436.79</v>
      </c>
      <c r="DC252">
        <f t="shared" si="97"/>
        <v>0</v>
      </c>
      <c r="DD252" t="s">
        <v>6</v>
      </c>
      <c r="DE252" t="s">
        <v>6</v>
      </c>
      <c r="DF252">
        <f t="shared" si="102"/>
        <v>0</v>
      </c>
      <c r="DG252">
        <f t="shared" si="99"/>
        <v>0</v>
      </c>
      <c r="DH252">
        <f>Source!I148*SmtRes!Y252</f>
        <v>2.6410799999999997</v>
      </c>
      <c r="DI252">
        <f>AD252</f>
        <v>220.16</v>
      </c>
      <c r="DJ252">
        <f>EtalonRes!AB284</f>
        <v>8.6</v>
      </c>
      <c r="DK252">
        <f>Source!BA148</f>
        <v>25.6</v>
      </c>
      <c r="DL252" t="s">
        <v>6</v>
      </c>
      <c r="DM252">
        <v>0</v>
      </c>
      <c r="DN252" t="s">
        <v>6</v>
      </c>
      <c r="DO252">
        <v>0</v>
      </c>
      <c r="GQ252">
        <v>-1</v>
      </c>
      <c r="GR252">
        <v>-1</v>
      </c>
    </row>
    <row r="253" spans="1:200" x14ac:dyDescent="0.2">
      <c r="A253">
        <f>ROW(Source!A148)</f>
        <v>148</v>
      </c>
      <c r="B253">
        <v>86295184</v>
      </c>
      <c r="C253">
        <v>86295787</v>
      </c>
      <c r="D253">
        <v>121548</v>
      </c>
      <c r="E253">
        <v>1</v>
      </c>
      <c r="F253">
        <v>1</v>
      </c>
      <c r="G253">
        <v>1</v>
      </c>
      <c r="H253">
        <v>1</v>
      </c>
      <c r="I253" t="s">
        <v>39</v>
      </c>
      <c r="J253" t="s">
        <v>6</v>
      </c>
      <c r="K253" t="s">
        <v>922</v>
      </c>
      <c r="L253">
        <v>608254</v>
      </c>
      <c r="N253">
        <v>1013</v>
      </c>
      <c r="O253" t="s">
        <v>923</v>
      </c>
      <c r="P253" t="s">
        <v>923</v>
      </c>
      <c r="Q253">
        <v>1</v>
      </c>
      <c r="W253">
        <v>0</v>
      </c>
      <c r="X253">
        <v>-185737400</v>
      </c>
      <c r="Y253">
        <f t="shared" si="92"/>
        <v>0.12</v>
      </c>
      <c r="AA253">
        <v>0</v>
      </c>
      <c r="AB253">
        <v>0</v>
      </c>
      <c r="AC253">
        <v>0</v>
      </c>
      <c r="AD253">
        <v>0</v>
      </c>
      <c r="AE253">
        <v>0</v>
      </c>
      <c r="AF253">
        <v>0</v>
      </c>
      <c r="AG253">
        <v>0</v>
      </c>
      <c r="AH253">
        <v>0</v>
      </c>
      <c r="AI253">
        <v>1</v>
      </c>
      <c r="AJ253">
        <v>1</v>
      </c>
      <c r="AK253">
        <v>19.8</v>
      </c>
      <c r="AL253">
        <v>1</v>
      </c>
      <c r="AM253">
        <v>5</v>
      </c>
      <c r="AN253">
        <v>0</v>
      </c>
      <c r="AO253">
        <v>1</v>
      </c>
      <c r="AP253">
        <v>0</v>
      </c>
      <c r="AQ253">
        <v>0</v>
      </c>
      <c r="AR253">
        <v>0</v>
      </c>
      <c r="AS253" t="s">
        <v>6</v>
      </c>
      <c r="AT253">
        <v>0.12</v>
      </c>
      <c r="AU253" t="s">
        <v>6</v>
      </c>
      <c r="AV253">
        <v>2</v>
      </c>
      <c r="AW253">
        <v>2</v>
      </c>
      <c r="AX253">
        <v>86295804</v>
      </c>
      <c r="AY253">
        <v>1</v>
      </c>
      <c r="AZ253">
        <v>0</v>
      </c>
      <c r="BA253">
        <v>285</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CV253">
        <v>0</v>
      </c>
      <c r="CW253">
        <v>0</v>
      </c>
      <c r="CX253">
        <f>ROUND(Y253*Source!I148,9)</f>
        <v>6.2399999999999999E-3</v>
      </c>
      <c r="CY253">
        <f>AD253</f>
        <v>0</v>
      </c>
      <c r="CZ253">
        <f>AH253</f>
        <v>0</v>
      </c>
      <c r="DA253">
        <f>AL253</f>
        <v>1</v>
      </c>
      <c r="DB253">
        <f t="shared" si="96"/>
        <v>0</v>
      </c>
      <c r="DC253">
        <f t="shared" si="97"/>
        <v>0</v>
      </c>
      <c r="DD253" t="s">
        <v>6</v>
      </c>
      <c r="DE253" t="s">
        <v>6</v>
      </c>
      <c r="DF253">
        <f t="shared" si="102"/>
        <v>0</v>
      </c>
      <c r="DG253">
        <f t="shared" si="99"/>
        <v>0</v>
      </c>
      <c r="DH253">
        <f>Source!I148*SmtRes!Y253</f>
        <v>6.2399999999999999E-3</v>
      </c>
      <c r="DI253">
        <f>AD253</f>
        <v>0</v>
      </c>
      <c r="DJ253">
        <f>EtalonRes!AB285</f>
        <v>0</v>
      </c>
      <c r="DK253">
        <f>Source!BA148</f>
        <v>25.6</v>
      </c>
      <c r="DL253" t="s">
        <v>6</v>
      </c>
      <c r="DM253">
        <v>0</v>
      </c>
      <c r="DN253" t="s">
        <v>6</v>
      </c>
      <c r="DO253">
        <v>0</v>
      </c>
      <c r="GQ253">
        <v>-1</v>
      </c>
      <c r="GR253">
        <v>-1</v>
      </c>
    </row>
    <row r="254" spans="1:200" x14ac:dyDescent="0.2">
      <c r="A254">
        <f>ROW(Source!A148)</f>
        <v>148</v>
      </c>
      <c r="B254">
        <v>86295184</v>
      </c>
      <c r="C254">
        <v>86295787</v>
      </c>
      <c r="D254">
        <v>27439499</v>
      </c>
      <c r="E254">
        <v>1</v>
      </c>
      <c r="F254">
        <v>1</v>
      </c>
      <c r="G254">
        <v>1</v>
      </c>
      <c r="H254">
        <v>2</v>
      </c>
      <c r="I254" t="s">
        <v>930</v>
      </c>
      <c r="J254" t="s">
        <v>931</v>
      </c>
      <c r="K254" t="s">
        <v>932</v>
      </c>
      <c r="L254">
        <v>1368</v>
      </c>
      <c r="N254">
        <v>1011</v>
      </c>
      <c r="O254" t="s">
        <v>927</v>
      </c>
      <c r="P254" t="s">
        <v>927</v>
      </c>
      <c r="Q254">
        <v>1</v>
      </c>
      <c r="W254">
        <v>0</v>
      </c>
      <c r="X254">
        <v>1890856440</v>
      </c>
      <c r="Y254">
        <f t="shared" si="92"/>
        <v>0.12</v>
      </c>
      <c r="AA254">
        <v>0</v>
      </c>
      <c r="AB254">
        <v>1047.83</v>
      </c>
      <c r="AC254">
        <v>269.48</v>
      </c>
      <c r="AD254">
        <v>0</v>
      </c>
      <c r="AE254">
        <v>0</v>
      </c>
      <c r="AF254">
        <v>112.67</v>
      </c>
      <c r="AG254">
        <v>13.61</v>
      </c>
      <c r="AH254">
        <v>0</v>
      </c>
      <c r="AI254">
        <v>1</v>
      </c>
      <c r="AJ254">
        <v>9.3000000000000007</v>
      </c>
      <c r="AK254">
        <v>19.8</v>
      </c>
      <c r="AL254">
        <v>1</v>
      </c>
      <c r="AM254">
        <v>5</v>
      </c>
      <c r="AN254">
        <v>0</v>
      </c>
      <c r="AO254">
        <v>1</v>
      </c>
      <c r="AP254">
        <v>0</v>
      </c>
      <c r="AQ254">
        <v>0</v>
      </c>
      <c r="AR254">
        <v>0</v>
      </c>
      <c r="AS254" t="s">
        <v>6</v>
      </c>
      <c r="AT254">
        <v>0.12</v>
      </c>
      <c r="AU254" t="s">
        <v>6</v>
      </c>
      <c r="AV254">
        <v>0</v>
      </c>
      <c r="AW254">
        <v>2</v>
      </c>
      <c r="AX254">
        <v>86295805</v>
      </c>
      <c r="AY254">
        <v>1</v>
      </c>
      <c r="AZ254">
        <v>0</v>
      </c>
      <c r="BA254">
        <v>286</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CV254">
        <v>0</v>
      </c>
      <c r="CW254">
        <f>ROUND(Y254*Source!I148*DO254,9)</f>
        <v>0</v>
      </c>
      <c r="CX254">
        <f>ROUND(Y254*Source!I148,9)</f>
        <v>6.2399999999999999E-3</v>
      </c>
      <c r="CY254">
        <f t="shared" ref="CY254:CY260" si="112">AB254</f>
        <v>1047.83</v>
      </c>
      <c r="CZ254">
        <f t="shared" ref="CZ254:CZ260" si="113">AF254</f>
        <v>112.67</v>
      </c>
      <c r="DA254">
        <f t="shared" ref="DA254:DA260" si="114">AJ254</f>
        <v>9.3000000000000007</v>
      </c>
      <c r="DB254">
        <f t="shared" si="96"/>
        <v>13.52</v>
      </c>
      <c r="DC254">
        <f t="shared" si="97"/>
        <v>1.63</v>
      </c>
      <c r="DD254" t="s">
        <v>6</v>
      </c>
      <c r="DE254" t="s">
        <v>6</v>
      </c>
      <c r="DF254">
        <f t="shared" si="102"/>
        <v>0</v>
      </c>
      <c r="DG254">
        <f t="shared" ref="DG254:DG260" si="115">ROUND(ROUND(AF254*AJ254,0)*CX254,0)</f>
        <v>7</v>
      </c>
      <c r="DH254">
        <f>Source!I148*SmtRes!Y254</f>
        <v>6.2399999999999999E-3</v>
      </c>
      <c r="DI254">
        <f t="shared" ref="DI254:DI260" si="116">AB254</f>
        <v>1047.83</v>
      </c>
      <c r="DJ254">
        <f>EtalonRes!Z286</f>
        <v>112.67</v>
      </c>
      <c r="DK254">
        <f>Source!BB148</f>
        <v>9.3000000000000007</v>
      </c>
      <c r="DL254" t="s">
        <v>6</v>
      </c>
      <c r="DM254">
        <v>0</v>
      </c>
      <c r="DN254" t="s">
        <v>6</v>
      </c>
      <c r="DO254">
        <v>0</v>
      </c>
      <c r="GQ254">
        <v>-1</v>
      </c>
      <c r="GR254">
        <v>-1</v>
      </c>
    </row>
    <row r="255" spans="1:200" x14ac:dyDescent="0.2">
      <c r="A255">
        <f>ROW(Source!A148)</f>
        <v>148</v>
      </c>
      <c r="B255">
        <v>86295184</v>
      </c>
      <c r="C255">
        <v>86295787</v>
      </c>
      <c r="D255">
        <v>27439598</v>
      </c>
      <c r="E255">
        <v>1</v>
      </c>
      <c r="F255">
        <v>1</v>
      </c>
      <c r="G255">
        <v>1</v>
      </c>
      <c r="H255">
        <v>2</v>
      </c>
      <c r="I255" t="s">
        <v>1000</v>
      </c>
      <c r="J255" t="s">
        <v>1001</v>
      </c>
      <c r="K255" t="s">
        <v>1002</v>
      </c>
      <c r="L255">
        <v>1368</v>
      </c>
      <c r="N255">
        <v>1011</v>
      </c>
      <c r="O255" t="s">
        <v>927</v>
      </c>
      <c r="P255" t="s">
        <v>927</v>
      </c>
      <c r="Q255">
        <v>1</v>
      </c>
      <c r="W255">
        <v>0</v>
      </c>
      <c r="X255">
        <v>-1455828468</v>
      </c>
      <c r="Y255">
        <f t="shared" si="92"/>
        <v>10.53</v>
      </c>
      <c r="AA255">
        <v>0</v>
      </c>
      <c r="AB255">
        <v>78.680000000000007</v>
      </c>
      <c r="AC255">
        <v>0</v>
      </c>
      <c r="AD255">
        <v>0</v>
      </c>
      <c r="AE255">
        <v>0</v>
      </c>
      <c r="AF255">
        <v>8.4600000000000009</v>
      </c>
      <c r="AG255">
        <v>0</v>
      </c>
      <c r="AH255">
        <v>0</v>
      </c>
      <c r="AI255">
        <v>1</v>
      </c>
      <c r="AJ255">
        <v>9.3000000000000007</v>
      </c>
      <c r="AK255">
        <v>19.8</v>
      </c>
      <c r="AL255">
        <v>1</v>
      </c>
      <c r="AM255">
        <v>5</v>
      </c>
      <c r="AN255">
        <v>0</v>
      </c>
      <c r="AO255">
        <v>1</v>
      </c>
      <c r="AP255">
        <v>0</v>
      </c>
      <c r="AQ255">
        <v>0</v>
      </c>
      <c r="AR255">
        <v>0</v>
      </c>
      <c r="AS255" t="s">
        <v>6</v>
      </c>
      <c r="AT255">
        <v>10.53</v>
      </c>
      <c r="AU255" t="s">
        <v>6</v>
      </c>
      <c r="AV255">
        <v>0</v>
      </c>
      <c r="AW255">
        <v>2</v>
      </c>
      <c r="AX255">
        <v>86295806</v>
      </c>
      <c r="AY255">
        <v>1</v>
      </c>
      <c r="AZ255">
        <v>0</v>
      </c>
      <c r="BA255">
        <v>287</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CV255">
        <v>0</v>
      </c>
      <c r="CW255">
        <f>ROUND(Y255*Source!I148*DO255,9)</f>
        <v>0</v>
      </c>
      <c r="CX255">
        <f>ROUND(Y255*Source!I148,9)</f>
        <v>0.54756000000000005</v>
      </c>
      <c r="CY255">
        <f t="shared" si="112"/>
        <v>78.680000000000007</v>
      </c>
      <c r="CZ255">
        <f t="shared" si="113"/>
        <v>8.4600000000000009</v>
      </c>
      <c r="DA255">
        <f t="shared" si="114"/>
        <v>9.3000000000000007</v>
      </c>
      <c r="DB255">
        <f t="shared" si="96"/>
        <v>89.08</v>
      </c>
      <c r="DC255">
        <f t="shared" si="97"/>
        <v>0</v>
      </c>
      <c r="DD255" t="s">
        <v>6</v>
      </c>
      <c r="DE255" t="s">
        <v>6</v>
      </c>
      <c r="DF255">
        <f t="shared" si="102"/>
        <v>0</v>
      </c>
      <c r="DG255">
        <f t="shared" si="115"/>
        <v>43</v>
      </c>
      <c r="DH255">
        <f>Source!I148*SmtRes!Y255</f>
        <v>0.54755999999999994</v>
      </c>
      <c r="DI255">
        <f t="shared" si="116"/>
        <v>78.680000000000007</v>
      </c>
      <c r="DJ255">
        <f>EtalonRes!Z287</f>
        <v>8.4600000000000009</v>
      </c>
      <c r="DK255">
        <f>Source!BB148</f>
        <v>9.3000000000000007</v>
      </c>
      <c r="DL255" t="s">
        <v>6</v>
      </c>
      <c r="DM255">
        <v>0</v>
      </c>
      <c r="DN255" t="s">
        <v>6</v>
      </c>
      <c r="DO255">
        <v>0</v>
      </c>
      <c r="GQ255">
        <v>-1</v>
      </c>
      <c r="GR255">
        <v>-1</v>
      </c>
    </row>
    <row r="256" spans="1:200" x14ac:dyDescent="0.2">
      <c r="A256">
        <f>ROW(Source!A148)</f>
        <v>148</v>
      </c>
      <c r="B256">
        <v>86295184</v>
      </c>
      <c r="C256">
        <v>86295787</v>
      </c>
      <c r="D256">
        <v>27439705</v>
      </c>
      <c r="E256">
        <v>1</v>
      </c>
      <c r="F256">
        <v>1</v>
      </c>
      <c r="G256">
        <v>1</v>
      </c>
      <c r="H256">
        <v>2</v>
      </c>
      <c r="I256" t="s">
        <v>986</v>
      </c>
      <c r="J256" t="s">
        <v>987</v>
      </c>
      <c r="K256" t="s">
        <v>988</v>
      </c>
      <c r="L256">
        <v>1368</v>
      </c>
      <c r="N256">
        <v>1011</v>
      </c>
      <c r="O256" t="s">
        <v>927</v>
      </c>
      <c r="P256" t="s">
        <v>927</v>
      </c>
      <c r="Q256">
        <v>1</v>
      </c>
      <c r="W256">
        <v>0</v>
      </c>
      <c r="X256">
        <v>-349914874</v>
      </c>
      <c r="Y256">
        <f t="shared" si="92"/>
        <v>1.86</v>
      </c>
      <c r="AA256">
        <v>0</v>
      </c>
      <c r="AB256">
        <v>10.23</v>
      </c>
      <c r="AC256">
        <v>0</v>
      </c>
      <c r="AD256">
        <v>0</v>
      </c>
      <c r="AE256">
        <v>0</v>
      </c>
      <c r="AF256">
        <v>1.1000000000000001</v>
      </c>
      <c r="AG256">
        <v>0</v>
      </c>
      <c r="AH256">
        <v>0</v>
      </c>
      <c r="AI256">
        <v>1</v>
      </c>
      <c r="AJ256">
        <v>9.3000000000000007</v>
      </c>
      <c r="AK256">
        <v>19.8</v>
      </c>
      <c r="AL256">
        <v>1</v>
      </c>
      <c r="AM256">
        <v>5</v>
      </c>
      <c r="AN256">
        <v>0</v>
      </c>
      <c r="AO256">
        <v>1</v>
      </c>
      <c r="AP256">
        <v>0</v>
      </c>
      <c r="AQ256">
        <v>0</v>
      </c>
      <c r="AR256">
        <v>0</v>
      </c>
      <c r="AS256" t="s">
        <v>6</v>
      </c>
      <c r="AT256">
        <v>1.86</v>
      </c>
      <c r="AU256" t="s">
        <v>6</v>
      </c>
      <c r="AV256">
        <v>0</v>
      </c>
      <c r="AW256">
        <v>2</v>
      </c>
      <c r="AX256">
        <v>86295807</v>
      </c>
      <c r="AY256">
        <v>1</v>
      </c>
      <c r="AZ256">
        <v>0</v>
      </c>
      <c r="BA256">
        <v>288</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CV256">
        <v>0</v>
      </c>
      <c r="CW256">
        <f>ROUND(Y256*Source!I148*DO256,9)</f>
        <v>0</v>
      </c>
      <c r="CX256">
        <f>ROUND(Y256*Source!I148,9)</f>
        <v>9.672E-2</v>
      </c>
      <c r="CY256">
        <f t="shared" si="112"/>
        <v>10.23</v>
      </c>
      <c r="CZ256">
        <f t="shared" si="113"/>
        <v>1.1000000000000001</v>
      </c>
      <c r="DA256">
        <f t="shared" si="114"/>
        <v>9.3000000000000007</v>
      </c>
      <c r="DB256">
        <f t="shared" si="96"/>
        <v>2.0499999999999998</v>
      </c>
      <c r="DC256">
        <f t="shared" si="97"/>
        <v>0</v>
      </c>
      <c r="DD256" t="s">
        <v>6</v>
      </c>
      <c r="DE256" t="s">
        <v>6</v>
      </c>
      <c r="DF256">
        <f t="shared" si="102"/>
        <v>0</v>
      </c>
      <c r="DG256">
        <f t="shared" si="115"/>
        <v>1</v>
      </c>
      <c r="DH256">
        <f>Source!I148*SmtRes!Y256</f>
        <v>9.672E-2</v>
      </c>
      <c r="DI256">
        <f t="shared" si="116"/>
        <v>10.23</v>
      </c>
      <c r="DJ256">
        <f>EtalonRes!Z288</f>
        <v>1.1000000000000001</v>
      </c>
      <c r="DK256">
        <f>Source!BB148</f>
        <v>9.3000000000000007</v>
      </c>
      <c r="DL256" t="s">
        <v>6</v>
      </c>
      <c r="DM256">
        <v>0</v>
      </c>
      <c r="DN256" t="s">
        <v>6</v>
      </c>
      <c r="DO256">
        <v>0</v>
      </c>
      <c r="GQ256">
        <v>-1</v>
      </c>
      <c r="GR256">
        <v>-1</v>
      </c>
    </row>
    <row r="257" spans="1:200" x14ac:dyDescent="0.2">
      <c r="A257">
        <f>ROW(Source!A148)</f>
        <v>148</v>
      </c>
      <c r="B257">
        <v>86295184</v>
      </c>
      <c r="C257">
        <v>86295787</v>
      </c>
      <c r="D257">
        <v>27439713</v>
      </c>
      <c r="E257">
        <v>1</v>
      </c>
      <c r="F257">
        <v>1</v>
      </c>
      <c r="G257">
        <v>1</v>
      </c>
      <c r="H257">
        <v>2</v>
      </c>
      <c r="I257" t="s">
        <v>989</v>
      </c>
      <c r="J257" t="s">
        <v>990</v>
      </c>
      <c r="K257" t="s">
        <v>991</v>
      </c>
      <c r="L257">
        <v>1368</v>
      </c>
      <c r="N257">
        <v>1011</v>
      </c>
      <c r="O257" t="s">
        <v>927</v>
      </c>
      <c r="P257" t="s">
        <v>927</v>
      </c>
      <c r="Q257">
        <v>1</v>
      </c>
      <c r="W257">
        <v>0</v>
      </c>
      <c r="X257">
        <v>863682969</v>
      </c>
      <c r="Y257">
        <f t="shared" si="92"/>
        <v>2.0299999999999998</v>
      </c>
      <c r="AA257">
        <v>0</v>
      </c>
      <c r="AB257">
        <v>109.37</v>
      </c>
      <c r="AC257">
        <v>0</v>
      </c>
      <c r="AD257">
        <v>0</v>
      </c>
      <c r="AE257">
        <v>0</v>
      </c>
      <c r="AF257">
        <v>11.76</v>
      </c>
      <c r="AG257">
        <v>0</v>
      </c>
      <c r="AH257">
        <v>0</v>
      </c>
      <c r="AI257">
        <v>1</v>
      </c>
      <c r="AJ257">
        <v>9.3000000000000007</v>
      </c>
      <c r="AK257">
        <v>19.8</v>
      </c>
      <c r="AL257">
        <v>1</v>
      </c>
      <c r="AM257">
        <v>5</v>
      </c>
      <c r="AN257">
        <v>0</v>
      </c>
      <c r="AO257">
        <v>1</v>
      </c>
      <c r="AP257">
        <v>0</v>
      </c>
      <c r="AQ257">
        <v>0</v>
      </c>
      <c r="AR257">
        <v>0</v>
      </c>
      <c r="AS257" t="s">
        <v>6</v>
      </c>
      <c r="AT257">
        <v>2.0299999999999998</v>
      </c>
      <c r="AU257" t="s">
        <v>6</v>
      </c>
      <c r="AV257">
        <v>0</v>
      </c>
      <c r="AW257">
        <v>2</v>
      </c>
      <c r="AX257">
        <v>86295808</v>
      </c>
      <c r="AY257">
        <v>1</v>
      </c>
      <c r="AZ257">
        <v>0</v>
      </c>
      <c r="BA257">
        <v>289</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CV257">
        <v>0</v>
      </c>
      <c r="CW257">
        <f>ROUND(Y257*Source!I148*DO257,9)</f>
        <v>0</v>
      </c>
      <c r="CX257">
        <f>ROUND(Y257*Source!I148,9)</f>
        <v>0.10556</v>
      </c>
      <c r="CY257">
        <f t="shared" si="112"/>
        <v>109.37</v>
      </c>
      <c r="CZ257">
        <f t="shared" si="113"/>
        <v>11.76</v>
      </c>
      <c r="DA257">
        <f t="shared" si="114"/>
        <v>9.3000000000000007</v>
      </c>
      <c r="DB257">
        <f t="shared" si="96"/>
        <v>23.87</v>
      </c>
      <c r="DC257">
        <f t="shared" si="97"/>
        <v>0</v>
      </c>
      <c r="DD257" t="s">
        <v>6</v>
      </c>
      <c r="DE257" t="s">
        <v>6</v>
      </c>
      <c r="DF257">
        <f t="shared" si="102"/>
        <v>0</v>
      </c>
      <c r="DG257">
        <f t="shared" si="115"/>
        <v>12</v>
      </c>
      <c r="DH257">
        <f>Source!I148*SmtRes!Y257</f>
        <v>0.10555999999999999</v>
      </c>
      <c r="DI257">
        <f t="shared" si="116"/>
        <v>109.37</v>
      </c>
      <c r="DJ257">
        <f>EtalonRes!Z289</f>
        <v>11.76</v>
      </c>
      <c r="DK257">
        <f>Source!BB148</f>
        <v>9.3000000000000007</v>
      </c>
      <c r="DL257" t="s">
        <v>6</v>
      </c>
      <c r="DM257">
        <v>0</v>
      </c>
      <c r="DN257" t="s">
        <v>6</v>
      </c>
      <c r="DO257">
        <v>0</v>
      </c>
      <c r="GQ257">
        <v>-1</v>
      </c>
      <c r="GR257">
        <v>-1</v>
      </c>
    </row>
    <row r="258" spans="1:200" x14ac:dyDescent="0.2">
      <c r="A258">
        <f>ROW(Source!A148)</f>
        <v>148</v>
      </c>
      <c r="B258">
        <v>86295184</v>
      </c>
      <c r="C258">
        <v>86295787</v>
      </c>
      <c r="D258">
        <v>27439719</v>
      </c>
      <c r="E258">
        <v>1</v>
      </c>
      <c r="F258">
        <v>1</v>
      </c>
      <c r="G258">
        <v>1</v>
      </c>
      <c r="H258">
        <v>2</v>
      </c>
      <c r="I258" t="s">
        <v>992</v>
      </c>
      <c r="J258" t="s">
        <v>993</v>
      </c>
      <c r="K258" t="s">
        <v>994</v>
      </c>
      <c r="L258">
        <v>1368</v>
      </c>
      <c r="N258">
        <v>1011</v>
      </c>
      <c r="O258" t="s">
        <v>927</v>
      </c>
      <c r="P258" t="s">
        <v>927</v>
      </c>
      <c r="Q258">
        <v>1</v>
      </c>
      <c r="W258">
        <v>0</v>
      </c>
      <c r="X258">
        <v>771781760</v>
      </c>
      <c r="Y258">
        <f t="shared" si="92"/>
        <v>0.14000000000000001</v>
      </c>
      <c r="AA258">
        <v>0</v>
      </c>
      <c r="AB258">
        <v>61.1</v>
      </c>
      <c r="AC258">
        <v>0</v>
      </c>
      <c r="AD258">
        <v>0</v>
      </c>
      <c r="AE258">
        <v>0</v>
      </c>
      <c r="AF258">
        <v>6.57</v>
      </c>
      <c r="AG258">
        <v>0</v>
      </c>
      <c r="AH258">
        <v>0</v>
      </c>
      <c r="AI258">
        <v>1</v>
      </c>
      <c r="AJ258">
        <v>9.3000000000000007</v>
      </c>
      <c r="AK258">
        <v>19.8</v>
      </c>
      <c r="AL258">
        <v>1</v>
      </c>
      <c r="AM258">
        <v>5</v>
      </c>
      <c r="AN258">
        <v>0</v>
      </c>
      <c r="AO258">
        <v>1</v>
      </c>
      <c r="AP258">
        <v>0</v>
      </c>
      <c r="AQ258">
        <v>0</v>
      </c>
      <c r="AR258">
        <v>0</v>
      </c>
      <c r="AS258" t="s">
        <v>6</v>
      </c>
      <c r="AT258">
        <v>0.14000000000000001</v>
      </c>
      <c r="AU258" t="s">
        <v>6</v>
      </c>
      <c r="AV258">
        <v>0</v>
      </c>
      <c r="AW258">
        <v>2</v>
      </c>
      <c r="AX258">
        <v>86295809</v>
      </c>
      <c r="AY258">
        <v>1</v>
      </c>
      <c r="AZ258">
        <v>0</v>
      </c>
      <c r="BA258">
        <v>290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CV258">
        <v>0</v>
      </c>
      <c r="CW258">
        <f>ROUND(Y258*Source!I148*DO258,9)</f>
        <v>0</v>
      </c>
      <c r="CX258">
        <f>ROUND(Y258*Source!I148,9)</f>
        <v>7.28E-3</v>
      </c>
      <c r="CY258">
        <f t="shared" si="112"/>
        <v>61.1</v>
      </c>
      <c r="CZ258">
        <f t="shared" si="113"/>
        <v>6.57</v>
      </c>
      <c r="DA258">
        <f t="shared" si="114"/>
        <v>9.3000000000000007</v>
      </c>
      <c r="DB258">
        <f t="shared" si="96"/>
        <v>0.92</v>
      </c>
      <c r="DC258">
        <f t="shared" si="97"/>
        <v>0</v>
      </c>
      <c r="DD258" t="s">
        <v>6</v>
      </c>
      <c r="DE258" t="s">
        <v>6</v>
      </c>
      <c r="DF258">
        <f t="shared" si="102"/>
        <v>0</v>
      </c>
      <c r="DG258">
        <f t="shared" si="115"/>
        <v>0</v>
      </c>
      <c r="DH258">
        <f>Source!I148*SmtRes!Y258</f>
        <v>7.28E-3</v>
      </c>
      <c r="DI258">
        <f t="shared" si="116"/>
        <v>61.1</v>
      </c>
      <c r="DJ258">
        <f>EtalonRes!Z290</f>
        <v>6.57</v>
      </c>
      <c r="DK258">
        <f>Source!BB148</f>
        <v>9.3000000000000007</v>
      </c>
      <c r="DL258" t="s">
        <v>6</v>
      </c>
      <c r="DM258">
        <v>0</v>
      </c>
      <c r="DN258" t="s">
        <v>6</v>
      </c>
      <c r="DO258">
        <v>0</v>
      </c>
      <c r="GQ258">
        <v>-1</v>
      </c>
      <c r="GR258">
        <v>-1</v>
      </c>
    </row>
    <row r="259" spans="1:200" x14ac:dyDescent="0.2">
      <c r="A259">
        <f>ROW(Source!A148)</f>
        <v>148</v>
      </c>
      <c r="B259">
        <v>86295184</v>
      </c>
      <c r="C259">
        <v>86295787</v>
      </c>
      <c r="D259">
        <v>27441019</v>
      </c>
      <c r="E259">
        <v>1</v>
      </c>
      <c r="F259">
        <v>1</v>
      </c>
      <c r="G259">
        <v>1</v>
      </c>
      <c r="H259">
        <v>2</v>
      </c>
      <c r="I259" t="s">
        <v>995</v>
      </c>
      <c r="J259" t="s">
        <v>996</v>
      </c>
      <c r="K259" t="s">
        <v>997</v>
      </c>
      <c r="L259">
        <v>1368</v>
      </c>
      <c r="N259">
        <v>1011</v>
      </c>
      <c r="O259" t="s">
        <v>927</v>
      </c>
      <c r="P259" t="s">
        <v>927</v>
      </c>
      <c r="Q259">
        <v>1</v>
      </c>
      <c r="W259">
        <v>0</v>
      </c>
      <c r="X259">
        <v>1694760240</v>
      </c>
      <c r="Y259">
        <f t="shared" si="92"/>
        <v>0.41</v>
      </c>
      <c r="AA259">
        <v>0</v>
      </c>
      <c r="AB259">
        <v>47.34</v>
      </c>
      <c r="AC259">
        <v>0</v>
      </c>
      <c r="AD259">
        <v>0</v>
      </c>
      <c r="AE259">
        <v>0</v>
      </c>
      <c r="AF259">
        <v>5.09</v>
      </c>
      <c r="AG259">
        <v>0</v>
      </c>
      <c r="AH259">
        <v>0</v>
      </c>
      <c r="AI259">
        <v>1</v>
      </c>
      <c r="AJ259">
        <v>9.3000000000000007</v>
      </c>
      <c r="AK259">
        <v>19.8</v>
      </c>
      <c r="AL259">
        <v>1</v>
      </c>
      <c r="AM259">
        <v>5</v>
      </c>
      <c r="AN259">
        <v>0</v>
      </c>
      <c r="AO259">
        <v>1</v>
      </c>
      <c r="AP259">
        <v>0</v>
      </c>
      <c r="AQ259">
        <v>0</v>
      </c>
      <c r="AR259">
        <v>0</v>
      </c>
      <c r="AS259" t="s">
        <v>6</v>
      </c>
      <c r="AT259">
        <v>0.41</v>
      </c>
      <c r="AU259" t="s">
        <v>6</v>
      </c>
      <c r="AV259">
        <v>0</v>
      </c>
      <c r="AW259">
        <v>2</v>
      </c>
      <c r="AX259">
        <v>86295810</v>
      </c>
      <c r="AY259">
        <v>1</v>
      </c>
      <c r="AZ259">
        <v>0</v>
      </c>
      <c r="BA259">
        <v>291</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CV259">
        <v>0</v>
      </c>
      <c r="CW259">
        <f>ROUND(Y259*Source!I148*DO259,9)</f>
        <v>0</v>
      </c>
      <c r="CX259">
        <f>ROUND(Y259*Source!I148,9)</f>
        <v>2.1319999999999999E-2</v>
      </c>
      <c r="CY259">
        <f t="shared" si="112"/>
        <v>47.34</v>
      </c>
      <c r="CZ259">
        <f t="shared" si="113"/>
        <v>5.09</v>
      </c>
      <c r="DA259">
        <f t="shared" si="114"/>
        <v>9.3000000000000007</v>
      </c>
      <c r="DB259">
        <f t="shared" si="96"/>
        <v>2.09</v>
      </c>
      <c r="DC259">
        <f t="shared" si="97"/>
        <v>0</v>
      </c>
      <c r="DD259" t="s">
        <v>6</v>
      </c>
      <c r="DE259" t="s">
        <v>6</v>
      </c>
      <c r="DF259">
        <f t="shared" si="102"/>
        <v>0</v>
      </c>
      <c r="DG259">
        <f t="shared" si="115"/>
        <v>1</v>
      </c>
      <c r="DH259">
        <f>Source!I148*SmtRes!Y259</f>
        <v>2.1319999999999999E-2</v>
      </c>
      <c r="DI259">
        <f t="shared" si="116"/>
        <v>47.34</v>
      </c>
      <c r="DJ259">
        <f>EtalonRes!Z291</f>
        <v>5.09</v>
      </c>
      <c r="DK259">
        <f>Source!BB148</f>
        <v>9.3000000000000007</v>
      </c>
      <c r="DL259" t="s">
        <v>6</v>
      </c>
      <c r="DM259">
        <v>0</v>
      </c>
      <c r="DN259" t="s">
        <v>6</v>
      </c>
      <c r="DO259">
        <v>0</v>
      </c>
      <c r="GQ259">
        <v>-1</v>
      </c>
      <c r="GR259">
        <v>-1</v>
      </c>
    </row>
    <row r="260" spans="1:200" x14ac:dyDescent="0.2">
      <c r="A260">
        <f>ROW(Source!A148)</f>
        <v>148</v>
      </c>
      <c r="B260">
        <v>86295184</v>
      </c>
      <c r="C260">
        <v>86295787</v>
      </c>
      <c r="D260">
        <v>27441327</v>
      </c>
      <c r="E260">
        <v>1</v>
      </c>
      <c r="F260">
        <v>1</v>
      </c>
      <c r="G260">
        <v>1</v>
      </c>
      <c r="H260">
        <v>2</v>
      </c>
      <c r="I260" t="s">
        <v>936</v>
      </c>
      <c r="J260" t="s">
        <v>937</v>
      </c>
      <c r="K260" t="s">
        <v>938</v>
      </c>
      <c r="L260">
        <v>1368</v>
      </c>
      <c r="N260">
        <v>1011</v>
      </c>
      <c r="O260" t="s">
        <v>927</v>
      </c>
      <c r="P260" t="s">
        <v>927</v>
      </c>
      <c r="Q260">
        <v>1</v>
      </c>
      <c r="W260">
        <v>0</v>
      </c>
      <c r="X260">
        <v>-1583389094</v>
      </c>
      <c r="Y260">
        <f t="shared" si="92"/>
        <v>0.19</v>
      </c>
      <c r="AA260">
        <v>0</v>
      </c>
      <c r="AB260">
        <v>868.34</v>
      </c>
      <c r="AC260">
        <v>231.46</v>
      </c>
      <c r="AD260">
        <v>0</v>
      </c>
      <c r="AE260">
        <v>0</v>
      </c>
      <c r="AF260">
        <v>93.37</v>
      </c>
      <c r="AG260">
        <v>11.69</v>
      </c>
      <c r="AH260">
        <v>0</v>
      </c>
      <c r="AI260">
        <v>1</v>
      </c>
      <c r="AJ260">
        <v>9.3000000000000007</v>
      </c>
      <c r="AK260">
        <v>19.8</v>
      </c>
      <c r="AL260">
        <v>1</v>
      </c>
      <c r="AM260">
        <v>5</v>
      </c>
      <c r="AN260">
        <v>0</v>
      </c>
      <c r="AO260">
        <v>1</v>
      </c>
      <c r="AP260">
        <v>0</v>
      </c>
      <c r="AQ260">
        <v>0</v>
      </c>
      <c r="AR260">
        <v>0</v>
      </c>
      <c r="AS260" t="s">
        <v>6</v>
      </c>
      <c r="AT260">
        <v>0.19</v>
      </c>
      <c r="AU260" t="s">
        <v>6</v>
      </c>
      <c r="AV260">
        <v>0</v>
      </c>
      <c r="AW260">
        <v>2</v>
      </c>
      <c r="AX260">
        <v>86295811</v>
      </c>
      <c r="AY260">
        <v>1</v>
      </c>
      <c r="AZ260">
        <v>0</v>
      </c>
      <c r="BA260">
        <v>292</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CV260">
        <v>0</v>
      </c>
      <c r="CW260">
        <f>ROUND(Y260*Source!I148*DO260,9)</f>
        <v>0</v>
      </c>
      <c r="CX260">
        <f>ROUND(Y260*Source!I148,9)</f>
        <v>9.8799999999999999E-3</v>
      </c>
      <c r="CY260">
        <f t="shared" si="112"/>
        <v>868.34</v>
      </c>
      <c r="CZ260">
        <f t="shared" si="113"/>
        <v>93.37</v>
      </c>
      <c r="DA260">
        <f t="shared" si="114"/>
        <v>9.3000000000000007</v>
      </c>
      <c r="DB260">
        <f t="shared" si="96"/>
        <v>17.739999999999998</v>
      </c>
      <c r="DC260">
        <f t="shared" si="97"/>
        <v>2.2200000000000002</v>
      </c>
      <c r="DD260" t="s">
        <v>6</v>
      </c>
      <c r="DE260" t="s">
        <v>6</v>
      </c>
      <c r="DF260">
        <f t="shared" si="102"/>
        <v>0</v>
      </c>
      <c r="DG260">
        <f t="shared" si="115"/>
        <v>9</v>
      </c>
      <c r="DH260">
        <f>Source!I148*SmtRes!Y260</f>
        <v>9.8799999999999999E-3</v>
      </c>
      <c r="DI260">
        <f t="shared" si="116"/>
        <v>868.34</v>
      </c>
      <c r="DJ260">
        <f>EtalonRes!Z292</f>
        <v>93.37</v>
      </c>
      <c r="DK260">
        <f>Source!BB148</f>
        <v>9.3000000000000007</v>
      </c>
      <c r="DL260" t="s">
        <v>6</v>
      </c>
      <c r="DM260">
        <v>0</v>
      </c>
      <c r="DN260" t="s">
        <v>6</v>
      </c>
      <c r="DO260">
        <v>0</v>
      </c>
      <c r="GQ260">
        <v>-1</v>
      </c>
      <c r="GR260">
        <v>-1</v>
      </c>
    </row>
    <row r="261" spans="1:200" x14ac:dyDescent="0.2">
      <c r="A261">
        <f>ROW(Source!A148)</f>
        <v>148</v>
      </c>
      <c r="B261">
        <v>86295184</v>
      </c>
      <c r="C261">
        <v>86295787</v>
      </c>
      <c r="D261">
        <v>27371079</v>
      </c>
      <c r="E261">
        <v>1</v>
      </c>
      <c r="F261">
        <v>1</v>
      </c>
      <c r="G261">
        <v>1</v>
      </c>
      <c r="H261">
        <v>3</v>
      </c>
      <c r="I261" t="s">
        <v>249</v>
      </c>
      <c r="J261" t="s">
        <v>251</v>
      </c>
      <c r="K261" t="s">
        <v>250</v>
      </c>
      <c r="L261">
        <v>1339</v>
      </c>
      <c r="N261">
        <v>1007</v>
      </c>
      <c r="O261" t="s">
        <v>32</v>
      </c>
      <c r="P261" t="s">
        <v>32</v>
      </c>
      <c r="Q261">
        <v>1</v>
      </c>
      <c r="W261">
        <v>0</v>
      </c>
      <c r="X261">
        <v>-394915385</v>
      </c>
      <c r="Y261">
        <f t="shared" si="92"/>
        <v>1.5</v>
      </c>
      <c r="AA261">
        <v>43.3</v>
      </c>
      <c r="AB261">
        <v>0</v>
      </c>
      <c r="AC261">
        <v>0</v>
      </c>
      <c r="AD261">
        <v>0</v>
      </c>
      <c r="AE261">
        <v>6.080000000000001</v>
      </c>
      <c r="AF261">
        <v>0</v>
      </c>
      <c r="AG261">
        <v>0</v>
      </c>
      <c r="AH261">
        <v>0</v>
      </c>
      <c r="AI261">
        <v>7.56</v>
      </c>
      <c r="AJ261">
        <v>1</v>
      </c>
      <c r="AK261">
        <v>1</v>
      </c>
      <c r="AL261">
        <v>1</v>
      </c>
      <c r="AM261">
        <v>0</v>
      </c>
      <c r="AN261">
        <v>0</v>
      </c>
      <c r="AO261">
        <v>0</v>
      </c>
      <c r="AP261">
        <v>1</v>
      </c>
      <c r="AQ261">
        <v>0</v>
      </c>
      <c r="AR261">
        <v>0</v>
      </c>
      <c r="AS261" t="s">
        <v>6</v>
      </c>
      <c r="AT261">
        <v>1.5</v>
      </c>
      <c r="AU261" t="s">
        <v>6</v>
      </c>
      <c r="AV261">
        <v>0</v>
      </c>
      <c r="AW261">
        <v>2</v>
      </c>
      <c r="AX261">
        <v>86295813</v>
      </c>
      <c r="AY261">
        <v>1</v>
      </c>
      <c r="AZ261">
        <v>16384</v>
      </c>
      <c r="BA261">
        <v>294</v>
      </c>
      <c r="BB261">
        <v>3</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CV261">
        <v>0</v>
      </c>
      <c r="CW261">
        <v>0</v>
      </c>
      <c r="CX261">
        <f>ROUND(Y261*Source!I148,9)</f>
        <v>7.8E-2</v>
      </c>
      <c r="CY261">
        <f t="shared" ref="CY261:CY266" si="117">AA261</f>
        <v>43.3</v>
      </c>
      <c r="CZ261">
        <f t="shared" ref="CZ261:CZ266" si="118">AE261</f>
        <v>6.080000000000001</v>
      </c>
      <c r="DA261">
        <f t="shared" ref="DA261:DA266" si="119">AI261</f>
        <v>7.56</v>
      </c>
      <c r="DB261">
        <f t="shared" si="96"/>
        <v>9.1199999999999992</v>
      </c>
      <c r="DC261">
        <f t="shared" si="97"/>
        <v>0</v>
      </c>
      <c r="DD261" t="s">
        <v>6</v>
      </c>
      <c r="DE261" t="s">
        <v>6</v>
      </c>
      <c r="DF261">
        <f t="shared" ref="DF261:DF266" si="120">ROUND(ROUND(AE261*AI261,0)*CX261,0)</f>
        <v>4</v>
      </c>
      <c r="DG261">
        <f t="shared" ref="DG261:DG284" si="121">ROUND(ROUND(AF261,0)*CX261,0)</f>
        <v>0</v>
      </c>
      <c r="DH261">
        <f>Source!I148*SmtRes!Y261</f>
        <v>7.8E-2</v>
      </c>
      <c r="DI261">
        <f t="shared" ref="DI261:DI266" si="122">AA261</f>
        <v>43.3</v>
      </c>
      <c r="DJ261">
        <f>EtalonRes!Y294</f>
        <v>6.22</v>
      </c>
      <c r="DK261">
        <f>Source!BC148</f>
        <v>7.56</v>
      </c>
      <c r="DL261" t="s">
        <v>6</v>
      </c>
      <c r="DM261">
        <v>0</v>
      </c>
      <c r="DN261" t="s">
        <v>6</v>
      </c>
      <c r="DO261">
        <v>0</v>
      </c>
      <c r="GP261">
        <v>1</v>
      </c>
      <c r="GQ261">
        <v>-1</v>
      </c>
      <c r="GR261">
        <v>-1</v>
      </c>
    </row>
    <row r="262" spans="1:200" x14ac:dyDescent="0.2">
      <c r="A262">
        <f>ROW(Source!A148)</f>
        <v>148</v>
      </c>
      <c r="B262">
        <v>86295184</v>
      </c>
      <c r="C262">
        <v>86295787</v>
      </c>
      <c r="D262">
        <v>27378255</v>
      </c>
      <c r="E262">
        <v>1</v>
      </c>
      <c r="F262">
        <v>1</v>
      </c>
      <c r="G262">
        <v>1</v>
      </c>
      <c r="H262">
        <v>3</v>
      </c>
      <c r="I262" t="s">
        <v>89</v>
      </c>
      <c r="J262" t="s">
        <v>91</v>
      </c>
      <c r="K262" t="s">
        <v>90</v>
      </c>
      <c r="L262">
        <v>1348</v>
      </c>
      <c r="N262">
        <v>1009</v>
      </c>
      <c r="O262" t="s">
        <v>63</v>
      </c>
      <c r="P262" t="s">
        <v>63</v>
      </c>
      <c r="Q262">
        <v>1000</v>
      </c>
      <c r="W262">
        <v>0</v>
      </c>
      <c r="X262">
        <v>1570490953</v>
      </c>
      <c r="Y262">
        <f t="shared" ref="Y262:Y298" si="123">AT262</f>
        <v>1.4E-3</v>
      </c>
      <c r="AA262">
        <v>180000</v>
      </c>
      <c r="AB262">
        <v>0</v>
      </c>
      <c r="AC262">
        <v>0</v>
      </c>
      <c r="AD262">
        <v>0</v>
      </c>
      <c r="AE262">
        <v>25257.140000000003</v>
      </c>
      <c r="AF262">
        <v>0</v>
      </c>
      <c r="AG262">
        <v>0</v>
      </c>
      <c r="AH262">
        <v>0</v>
      </c>
      <c r="AI262">
        <v>7.56</v>
      </c>
      <c r="AJ262">
        <v>1</v>
      </c>
      <c r="AK262">
        <v>1</v>
      </c>
      <c r="AL262">
        <v>1</v>
      </c>
      <c r="AM262">
        <v>0</v>
      </c>
      <c r="AN262">
        <v>0</v>
      </c>
      <c r="AO262">
        <v>0</v>
      </c>
      <c r="AP262">
        <v>1</v>
      </c>
      <c r="AQ262">
        <v>0</v>
      </c>
      <c r="AR262">
        <v>0</v>
      </c>
      <c r="AS262" t="s">
        <v>6</v>
      </c>
      <c r="AT262">
        <v>1.4E-3</v>
      </c>
      <c r="AU262" t="s">
        <v>6</v>
      </c>
      <c r="AV262">
        <v>0</v>
      </c>
      <c r="AW262">
        <v>1</v>
      </c>
      <c r="AX262">
        <v>-1</v>
      </c>
      <c r="AY262">
        <v>0</v>
      </c>
      <c r="AZ262">
        <v>0</v>
      </c>
      <c r="BA262" t="s">
        <v>6</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CV262">
        <v>0</v>
      </c>
      <c r="CW262">
        <v>0</v>
      </c>
      <c r="CX262">
        <f>ROUND(Y262*Source!I148,9)</f>
        <v>7.2799999999999994E-5</v>
      </c>
      <c r="CY262">
        <f t="shared" si="117"/>
        <v>180000</v>
      </c>
      <c r="CZ262">
        <f t="shared" si="118"/>
        <v>25257.140000000003</v>
      </c>
      <c r="DA262">
        <f t="shared" si="119"/>
        <v>7.56</v>
      </c>
      <c r="DB262">
        <f t="shared" ref="DB262:DB298" si="124">ROUND(ROUND(AT262*CZ262,2),2)</f>
        <v>35.36</v>
      </c>
      <c r="DC262">
        <f t="shared" ref="DC262:DC298" si="125">ROUND(ROUND(AT262*AG262,2),2)</f>
        <v>0</v>
      </c>
      <c r="DD262" t="s">
        <v>6</v>
      </c>
      <c r="DE262" t="s">
        <v>6</v>
      </c>
      <c r="DF262">
        <f t="shared" si="120"/>
        <v>14</v>
      </c>
      <c r="DG262">
        <f t="shared" si="121"/>
        <v>0</v>
      </c>
      <c r="DH262">
        <f>Source!I148*SmtRes!Y262</f>
        <v>7.2799999999999994E-5</v>
      </c>
      <c r="DI262">
        <f t="shared" si="122"/>
        <v>180000</v>
      </c>
      <c r="DJ262">
        <f t="shared" ref="DJ262:DJ266" si="126">DF262</f>
        <v>14</v>
      </c>
      <c r="DK262">
        <f>Source!BC148</f>
        <v>7.56</v>
      </c>
      <c r="DL262" t="s">
        <v>6</v>
      </c>
      <c r="DM262">
        <v>0</v>
      </c>
      <c r="DN262" t="s">
        <v>6</v>
      </c>
      <c r="DO262">
        <v>0</v>
      </c>
      <c r="GP262">
        <v>1</v>
      </c>
      <c r="GQ262">
        <v>-1</v>
      </c>
      <c r="GR262">
        <v>-1</v>
      </c>
    </row>
    <row r="263" spans="1:200" x14ac:dyDescent="0.2">
      <c r="A263">
        <f>ROW(Source!A148)</f>
        <v>148</v>
      </c>
      <c r="B263">
        <v>86295184</v>
      </c>
      <c r="C263">
        <v>86295787</v>
      </c>
      <c r="D263">
        <v>27371084</v>
      </c>
      <c r="E263">
        <v>1</v>
      </c>
      <c r="F263">
        <v>1</v>
      </c>
      <c r="G263">
        <v>1</v>
      </c>
      <c r="H263">
        <v>3</v>
      </c>
      <c r="I263" t="s">
        <v>255</v>
      </c>
      <c r="J263" t="s">
        <v>257</v>
      </c>
      <c r="K263" t="s">
        <v>256</v>
      </c>
      <c r="L263">
        <v>1346</v>
      </c>
      <c r="N263">
        <v>1009</v>
      </c>
      <c r="O263" t="s">
        <v>182</v>
      </c>
      <c r="P263" t="s">
        <v>182</v>
      </c>
      <c r="Q263">
        <v>1</v>
      </c>
      <c r="W263">
        <v>0</v>
      </c>
      <c r="X263">
        <v>-1982328944</v>
      </c>
      <c r="Y263">
        <f t="shared" si="123"/>
        <v>0.45</v>
      </c>
      <c r="AA263">
        <v>24.21</v>
      </c>
      <c r="AB263">
        <v>0</v>
      </c>
      <c r="AC263">
        <v>0</v>
      </c>
      <c r="AD263">
        <v>0</v>
      </c>
      <c r="AE263">
        <v>3.4</v>
      </c>
      <c r="AF263">
        <v>0</v>
      </c>
      <c r="AG263">
        <v>0</v>
      </c>
      <c r="AH263">
        <v>0</v>
      </c>
      <c r="AI263">
        <v>7.56</v>
      </c>
      <c r="AJ263">
        <v>1</v>
      </c>
      <c r="AK263">
        <v>1</v>
      </c>
      <c r="AL263">
        <v>1</v>
      </c>
      <c r="AM263">
        <v>0</v>
      </c>
      <c r="AN263">
        <v>0</v>
      </c>
      <c r="AO263">
        <v>0</v>
      </c>
      <c r="AP263">
        <v>1</v>
      </c>
      <c r="AQ263">
        <v>0</v>
      </c>
      <c r="AR263">
        <v>0</v>
      </c>
      <c r="AS263" t="s">
        <v>6</v>
      </c>
      <c r="AT263">
        <v>0.45</v>
      </c>
      <c r="AU263" t="s">
        <v>6</v>
      </c>
      <c r="AV263">
        <v>0</v>
      </c>
      <c r="AW263">
        <v>2</v>
      </c>
      <c r="AX263">
        <v>86295819</v>
      </c>
      <c r="AY263">
        <v>1</v>
      </c>
      <c r="AZ263">
        <v>16384</v>
      </c>
      <c r="BA263">
        <v>300</v>
      </c>
      <c r="BB263">
        <v>3</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CV263">
        <v>0</v>
      </c>
      <c r="CW263">
        <v>0</v>
      </c>
      <c r="CX263">
        <f>ROUND(Y263*Source!I148,9)</f>
        <v>2.3400000000000001E-2</v>
      </c>
      <c r="CY263">
        <f t="shared" si="117"/>
        <v>24.21</v>
      </c>
      <c r="CZ263">
        <f t="shared" si="118"/>
        <v>3.4</v>
      </c>
      <c r="DA263">
        <f t="shared" si="119"/>
        <v>7.56</v>
      </c>
      <c r="DB263">
        <f t="shared" si="124"/>
        <v>1.53</v>
      </c>
      <c r="DC263">
        <f t="shared" si="125"/>
        <v>0</v>
      </c>
      <c r="DD263" t="s">
        <v>6</v>
      </c>
      <c r="DE263" t="s">
        <v>6</v>
      </c>
      <c r="DF263">
        <f t="shared" si="120"/>
        <v>1</v>
      </c>
      <c r="DG263">
        <f t="shared" si="121"/>
        <v>0</v>
      </c>
      <c r="DH263">
        <f>Source!I148*SmtRes!Y263</f>
        <v>2.3400000000000001E-2</v>
      </c>
      <c r="DI263">
        <f t="shared" si="122"/>
        <v>24.21</v>
      </c>
      <c r="DJ263">
        <f>EtalonRes!Y300</f>
        <v>6.12</v>
      </c>
      <c r="DK263">
        <f>Source!BC148</f>
        <v>7.56</v>
      </c>
      <c r="DL263" t="s">
        <v>6</v>
      </c>
      <c r="DM263">
        <v>0</v>
      </c>
      <c r="DN263" t="s">
        <v>6</v>
      </c>
      <c r="DO263">
        <v>0</v>
      </c>
      <c r="GP263">
        <v>1</v>
      </c>
      <c r="GQ263">
        <v>-1</v>
      </c>
      <c r="GR263">
        <v>-1</v>
      </c>
    </row>
    <row r="264" spans="1:200" x14ac:dyDescent="0.2">
      <c r="A264">
        <f>ROW(Source!A148)</f>
        <v>148</v>
      </c>
      <c r="B264">
        <v>86295184</v>
      </c>
      <c r="C264">
        <v>86295787</v>
      </c>
      <c r="D264">
        <v>27378445</v>
      </c>
      <c r="E264">
        <v>1</v>
      </c>
      <c r="F264">
        <v>1</v>
      </c>
      <c r="G264">
        <v>1</v>
      </c>
      <c r="H264">
        <v>3</v>
      </c>
      <c r="I264" t="s">
        <v>154</v>
      </c>
      <c r="J264" t="s">
        <v>301</v>
      </c>
      <c r="K264" t="s">
        <v>299</v>
      </c>
      <c r="L264">
        <v>53010780</v>
      </c>
      <c r="N264">
        <v>1010</v>
      </c>
      <c r="O264" t="s">
        <v>300</v>
      </c>
      <c r="P264" t="s">
        <v>43</v>
      </c>
      <c r="Q264">
        <v>1</v>
      </c>
      <c r="W264">
        <v>0</v>
      </c>
      <c r="X264">
        <v>426906457</v>
      </c>
      <c r="Y264">
        <f t="shared" si="123"/>
        <v>0</v>
      </c>
      <c r="AA264">
        <v>76.28</v>
      </c>
      <c r="AB264">
        <v>0</v>
      </c>
      <c r="AC264">
        <v>0</v>
      </c>
      <c r="AD264">
        <v>0</v>
      </c>
      <c r="AE264">
        <v>10.700000000000001</v>
      </c>
      <c r="AF264">
        <v>0</v>
      </c>
      <c r="AG264">
        <v>0</v>
      </c>
      <c r="AH264">
        <v>0</v>
      </c>
      <c r="AI264">
        <v>7.56</v>
      </c>
      <c r="AJ264">
        <v>1</v>
      </c>
      <c r="AK264">
        <v>1</v>
      </c>
      <c r="AL264">
        <v>1</v>
      </c>
      <c r="AM264">
        <v>0</v>
      </c>
      <c r="AN264">
        <v>0</v>
      </c>
      <c r="AO264">
        <v>0</v>
      </c>
      <c r="AP264">
        <v>0</v>
      </c>
      <c r="AQ264">
        <v>0</v>
      </c>
      <c r="AR264">
        <v>0</v>
      </c>
      <c r="AS264" t="s">
        <v>6</v>
      </c>
      <c r="AT264">
        <v>0</v>
      </c>
      <c r="AU264" t="s">
        <v>6</v>
      </c>
      <c r="AV264">
        <v>0</v>
      </c>
      <c r="AW264">
        <v>1</v>
      </c>
      <c r="AX264">
        <v>-1</v>
      </c>
      <c r="AY264">
        <v>0</v>
      </c>
      <c r="AZ264">
        <v>0</v>
      </c>
      <c r="BA264" t="s">
        <v>6</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CV264">
        <v>0</v>
      </c>
      <c r="CW264">
        <v>0</v>
      </c>
      <c r="CX264">
        <f>ROUND(Y264*Source!I148,9)</f>
        <v>0</v>
      </c>
      <c r="CY264">
        <f t="shared" si="117"/>
        <v>76.28</v>
      </c>
      <c r="CZ264">
        <f t="shared" si="118"/>
        <v>10.700000000000001</v>
      </c>
      <c r="DA264">
        <f t="shared" si="119"/>
        <v>7.56</v>
      </c>
      <c r="DB264">
        <f t="shared" si="124"/>
        <v>0</v>
      </c>
      <c r="DC264">
        <f t="shared" si="125"/>
        <v>0</v>
      </c>
      <c r="DD264" t="s">
        <v>6</v>
      </c>
      <c r="DE264" t="s">
        <v>6</v>
      </c>
      <c r="DF264">
        <f t="shared" si="120"/>
        <v>0</v>
      </c>
      <c r="DG264">
        <f t="shared" si="121"/>
        <v>0</v>
      </c>
      <c r="DH264">
        <f>Source!I148*SmtRes!Y264</f>
        <v>0</v>
      </c>
      <c r="DI264">
        <f t="shared" si="122"/>
        <v>76.28</v>
      </c>
      <c r="DJ264">
        <f t="shared" si="126"/>
        <v>0</v>
      </c>
      <c r="DK264">
        <f>Source!BC148</f>
        <v>7.56</v>
      </c>
      <c r="DL264" t="s">
        <v>6</v>
      </c>
      <c r="DM264">
        <v>0</v>
      </c>
      <c r="DN264" t="s">
        <v>6</v>
      </c>
      <c r="DO264">
        <v>0</v>
      </c>
      <c r="GP264">
        <v>1</v>
      </c>
      <c r="GQ264">
        <v>-1</v>
      </c>
      <c r="GR264">
        <v>-1</v>
      </c>
    </row>
    <row r="265" spans="1:200" x14ac:dyDescent="0.2">
      <c r="A265">
        <f>ROW(Source!A148)</f>
        <v>148</v>
      </c>
      <c r="B265">
        <v>86295184</v>
      </c>
      <c r="C265">
        <v>86295787</v>
      </c>
      <c r="D265">
        <v>69205365</v>
      </c>
      <c r="E265">
        <v>1</v>
      </c>
      <c r="F265">
        <v>1</v>
      </c>
      <c r="G265">
        <v>1</v>
      </c>
      <c r="H265">
        <v>3</v>
      </c>
      <c r="I265" t="s">
        <v>304</v>
      </c>
      <c r="J265" t="s">
        <v>306</v>
      </c>
      <c r="K265" t="s">
        <v>305</v>
      </c>
      <c r="L265">
        <v>1348</v>
      </c>
      <c r="N265">
        <v>1009</v>
      </c>
      <c r="O265" t="s">
        <v>63</v>
      </c>
      <c r="P265" t="s">
        <v>63</v>
      </c>
      <c r="Q265">
        <v>1000</v>
      </c>
      <c r="W265">
        <v>0</v>
      </c>
      <c r="X265">
        <v>1791847805</v>
      </c>
      <c r="Y265">
        <f t="shared" si="123"/>
        <v>0.68076899999999996</v>
      </c>
      <c r="AA265">
        <v>124406.33</v>
      </c>
      <c r="AB265">
        <v>0</v>
      </c>
      <c r="AC265">
        <v>0</v>
      </c>
      <c r="AD265">
        <v>0</v>
      </c>
      <c r="AE265">
        <v>17242.45</v>
      </c>
      <c r="AF265">
        <v>0</v>
      </c>
      <c r="AG265">
        <v>0</v>
      </c>
      <c r="AH265">
        <v>0</v>
      </c>
      <c r="AI265">
        <v>7.56</v>
      </c>
      <c r="AJ265">
        <v>1</v>
      </c>
      <c r="AK265">
        <v>1</v>
      </c>
      <c r="AL265">
        <v>1</v>
      </c>
      <c r="AM265">
        <v>0</v>
      </c>
      <c r="AN265">
        <v>0</v>
      </c>
      <c r="AO265">
        <v>0</v>
      </c>
      <c r="AP265">
        <v>1</v>
      </c>
      <c r="AQ265">
        <v>0</v>
      </c>
      <c r="AR265">
        <v>0</v>
      </c>
      <c r="AS265" t="s">
        <v>6</v>
      </c>
      <c r="AT265">
        <v>0.68076899999999996</v>
      </c>
      <c r="AU265" t="s">
        <v>6</v>
      </c>
      <c r="AV265">
        <v>0</v>
      </c>
      <c r="AW265">
        <v>1</v>
      </c>
      <c r="AX265">
        <v>-1</v>
      </c>
      <c r="AY265">
        <v>0</v>
      </c>
      <c r="AZ265">
        <v>0</v>
      </c>
      <c r="BA265" t="s">
        <v>6</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CV265">
        <v>0</v>
      </c>
      <c r="CW265">
        <v>0</v>
      </c>
      <c r="CX265">
        <f>ROUND(Y265*Source!I148,9)</f>
        <v>3.5399988E-2</v>
      </c>
      <c r="CY265">
        <f t="shared" si="117"/>
        <v>124406.33</v>
      </c>
      <c r="CZ265">
        <f t="shared" si="118"/>
        <v>17242.45</v>
      </c>
      <c r="DA265">
        <f t="shared" si="119"/>
        <v>7.56</v>
      </c>
      <c r="DB265">
        <f t="shared" si="124"/>
        <v>11738.13</v>
      </c>
      <c r="DC265">
        <f t="shared" si="125"/>
        <v>0</v>
      </c>
      <c r="DD265" t="s">
        <v>6</v>
      </c>
      <c r="DE265" t="s">
        <v>6</v>
      </c>
      <c r="DF265">
        <f t="shared" si="120"/>
        <v>4614</v>
      </c>
      <c r="DG265">
        <f t="shared" si="121"/>
        <v>0</v>
      </c>
      <c r="DH265">
        <f>Source!I148*SmtRes!Y265</f>
        <v>3.5399987999999993E-2</v>
      </c>
      <c r="DI265">
        <f t="shared" si="122"/>
        <v>124406.33</v>
      </c>
      <c r="DJ265">
        <f t="shared" si="126"/>
        <v>4614</v>
      </c>
      <c r="DK265">
        <f>Source!BC148</f>
        <v>7.56</v>
      </c>
      <c r="DL265" t="s">
        <v>6</v>
      </c>
      <c r="DM265">
        <v>0</v>
      </c>
      <c r="DN265" t="s">
        <v>6</v>
      </c>
      <c r="DO265">
        <v>0</v>
      </c>
      <c r="GP265">
        <v>1</v>
      </c>
      <c r="GQ265">
        <v>-1</v>
      </c>
      <c r="GR265">
        <v>-1</v>
      </c>
    </row>
    <row r="266" spans="1:200" x14ac:dyDescent="0.2">
      <c r="A266">
        <f>ROW(Source!A148)</f>
        <v>148</v>
      </c>
      <c r="B266">
        <v>86295184</v>
      </c>
      <c r="C266">
        <v>86295787</v>
      </c>
      <c r="D266">
        <v>69205366</v>
      </c>
      <c r="E266">
        <v>1</v>
      </c>
      <c r="F266">
        <v>1</v>
      </c>
      <c r="G266">
        <v>1</v>
      </c>
      <c r="H266">
        <v>3</v>
      </c>
      <c r="I266" t="s">
        <v>309</v>
      </c>
      <c r="J266" t="s">
        <v>311</v>
      </c>
      <c r="K266" t="s">
        <v>310</v>
      </c>
      <c r="L266">
        <v>1348</v>
      </c>
      <c r="N266">
        <v>1009</v>
      </c>
      <c r="O266" t="s">
        <v>63</v>
      </c>
      <c r="P266" t="s">
        <v>63</v>
      </c>
      <c r="Q266">
        <v>1000</v>
      </c>
      <c r="W266">
        <v>0</v>
      </c>
      <c r="X266">
        <v>-736063391</v>
      </c>
      <c r="Y266">
        <f t="shared" si="123"/>
        <v>0.321154</v>
      </c>
      <c r="AA266">
        <v>125913.29</v>
      </c>
      <c r="AB266">
        <v>0</v>
      </c>
      <c r="AC266">
        <v>0</v>
      </c>
      <c r="AD266">
        <v>0</v>
      </c>
      <c r="AE266">
        <v>17451.32</v>
      </c>
      <c r="AF266">
        <v>0</v>
      </c>
      <c r="AG266">
        <v>0</v>
      </c>
      <c r="AH266">
        <v>0</v>
      </c>
      <c r="AI266">
        <v>7.56</v>
      </c>
      <c r="AJ266">
        <v>1</v>
      </c>
      <c r="AK266">
        <v>1</v>
      </c>
      <c r="AL266">
        <v>1</v>
      </c>
      <c r="AM266">
        <v>0</v>
      </c>
      <c r="AN266">
        <v>0</v>
      </c>
      <c r="AO266">
        <v>0</v>
      </c>
      <c r="AP266">
        <v>1</v>
      </c>
      <c r="AQ266">
        <v>0</v>
      </c>
      <c r="AR266">
        <v>0</v>
      </c>
      <c r="AS266" t="s">
        <v>6</v>
      </c>
      <c r="AT266">
        <v>0.321154</v>
      </c>
      <c r="AU266" t="s">
        <v>6</v>
      </c>
      <c r="AV266">
        <v>0</v>
      </c>
      <c r="AW266">
        <v>1</v>
      </c>
      <c r="AX266">
        <v>-1</v>
      </c>
      <c r="AY266">
        <v>0</v>
      </c>
      <c r="AZ266">
        <v>0</v>
      </c>
      <c r="BA266" t="s">
        <v>6</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CV266">
        <v>0</v>
      </c>
      <c r="CW266">
        <v>0</v>
      </c>
      <c r="CX266">
        <f>ROUND(Y266*Source!I148,9)</f>
        <v>1.6700007999999999E-2</v>
      </c>
      <c r="CY266">
        <f t="shared" si="117"/>
        <v>125913.29</v>
      </c>
      <c r="CZ266">
        <f t="shared" si="118"/>
        <v>17451.32</v>
      </c>
      <c r="DA266">
        <f t="shared" si="119"/>
        <v>7.56</v>
      </c>
      <c r="DB266">
        <f t="shared" si="124"/>
        <v>5604.56</v>
      </c>
      <c r="DC266">
        <f t="shared" si="125"/>
        <v>0</v>
      </c>
      <c r="DD266" t="s">
        <v>6</v>
      </c>
      <c r="DE266" t="s">
        <v>6</v>
      </c>
      <c r="DF266">
        <f t="shared" si="120"/>
        <v>2203</v>
      </c>
      <c r="DG266">
        <f t="shared" si="121"/>
        <v>0</v>
      </c>
      <c r="DH266">
        <f>Source!I148*SmtRes!Y266</f>
        <v>1.6700007999999999E-2</v>
      </c>
      <c r="DI266">
        <f t="shared" si="122"/>
        <v>125913.29</v>
      </c>
      <c r="DJ266">
        <f t="shared" si="126"/>
        <v>2203</v>
      </c>
      <c r="DK266">
        <f>Source!BC148</f>
        <v>7.56</v>
      </c>
      <c r="DL266" t="s">
        <v>6</v>
      </c>
      <c r="DM266">
        <v>0</v>
      </c>
      <c r="DN266" t="s">
        <v>6</v>
      </c>
      <c r="DO266">
        <v>0</v>
      </c>
      <c r="GP266">
        <v>1</v>
      </c>
      <c r="GQ266">
        <v>-1</v>
      </c>
      <c r="GR266">
        <v>-1</v>
      </c>
    </row>
    <row r="267" spans="1:200" x14ac:dyDescent="0.2">
      <c r="A267">
        <f>ROW(Source!A161)</f>
        <v>161</v>
      </c>
      <c r="B267">
        <v>86295183</v>
      </c>
      <c r="C267">
        <v>86295830</v>
      </c>
      <c r="D267">
        <v>27493458</v>
      </c>
      <c r="E267">
        <v>1</v>
      </c>
      <c r="F267">
        <v>1</v>
      </c>
      <c r="G267">
        <v>1</v>
      </c>
      <c r="H267">
        <v>1</v>
      </c>
      <c r="I267" t="s">
        <v>998</v>
      </c>
      <c r="J267" t="s">
        <v>6</v>
      </c>
      <c r="K267" t="s">
        <v>999</v>
      </c>
      <c r="L267">
        <v>1369</v>
      </c>
      <c r="N267">
        <v>1013</v>
      </c>
      <c r="O267" t="s">
        <v>921</v>
      </c>
      <c r="P267" t="s">
        <v>921</v>
      </c>
      <c r="Q267">
        <v>1</v>
      </c>
      <c r="W267">
        <v>0</v>
      </c>
      <c r="X267">
        <v>-115882720</v>
      </c>
      <c r="Y267">
        <f t="shared" si="123"/>
        <v>50.79</v>
      </c>
      <c r="AA267">
        <v>0</v>
      </c>
      <c r="AB267">
        <v>0</v>
      </c>
      <c r="AC267">
        <v>0</v>
      </c>
      <c r="AD267">
        <v>8.6</v>
      </c>
      <c r="AE267">
        <v>0</v>
      </c>
      <c r="AF267">
        <v>0</v>
      </c>
      <c r="AG267">
        <v>0</v>
      </c>
      <c r="AH267">
        <v>8.6</v>
      </c>
      <c r="AI267">
        <v>1</v>
      </c>
      <c r="AJ267">
        <v>1</v>
      </c>
      <c r="AK267">
        <v>1</v>
      </c>
      <c r="AL267">
        <v>1</v>
      </c>
      <c r="AM267">
        <v>0</v>
      </c>
      <c r="AN267">
        <v>0</v>
      </c>
      <c r="AO267">
        <v>1</v>
      </c>
      <c r="AP267">
        <v>0</v>
      </c>
      <c r="AQ267">
        <v>0</v>
      </c>
      <c r="AR267">
        <v>0</v>
      </c>
      <c r="AS267" t="s">
        <v>6</v>
      </c>
      <c r="AT267">
        <v>50.79</v>
      </c>
      <c r="AU267" t="s">
        <v>6</v>
      </c>
      <c r="AV267">
        <v>1</v>
      </c>
      <c r="AW267">
        <v>2</v>
      </c>
      <c r="AX267">
        <v>86295847</v>
      </c>
      <c r="AY267">
        <v>1</v>
      </c>
      <c r="AZ267">
        <v>0</v>
      </c>
      <c r="BA267">
        <v>305</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CU267">
        <f>ROUND(AT267*Source!I161*AH267*AL267,0)</f>
        <v>61</v>
      </c>
      <c r="CV267">
        <f>ROUND(Y267*Source!I161,9)</f>
        <v>7.1105999999999998</v>
      </c>
      <c r="CW267">
        <v>0</v>
      </c>
      <c r="CX267">
        <f>ROUND(Y267*Source!I161,9)</f>
        <v>7.1105999999999998</v>
      </c>
      <c r="CY267">
        <f>AD267</f>
        <v>8.6</v>
      </c>
      <c r="CZ267">
        <f>AH267</f>
        <v>8.6</v>
      </c>
      <c r="DA267">
        <f>AL267</f>
        <v>1</v>
      </c>
      <c r="DB267">
        <f t="shared" si="124"/>
        <v>436.79</v>
      </c>
      <c r="DC267">
        <f t="shared" si="125"/>
        <v>0</v>
      </c>
      <c r="DD267" t="s">
        <v>6</v>
      </c>
      <c r="DE267" t="s">
        <v>6</v>
      </c>
      <c r="DF267">
        <f t="shared" ref="DF267:DF291" si="127">ROUND(ROUND(AE267,0)*CX267,0)</f>
        <v>0</v>
      </c>
      <c r="DG267">
        <f t="shared" si="121"/>
        <v>0</v>
      </c>
      <c r="DH267">
        <f>Source!I161*SmtRes!Y267</f>
        <v>7.1106000000000007</v>
      </c>
      <c r="DI267">
        <f>AD267</f>
        <v>8.6</v>
      </c>
      <c r="DJ267">
        <f>EtalonRes!AB305</f>
        <v>8.6</v>
      </c>
      <c r="DK267">
        <f>Source!BA161</f>
        <v>1</v>
      </c>
      <c r="DL267" t="s">
        <v>6</v>
      </c>
      <c r="DM267">
        <v>0</v>
      </c>
      <c r="DN267" t="s">
        <v>6</v>
      </c>
      <c r="DO267">
        <v>0</v>
      </c>
      <c r="GQ267">
        <v>-1</v>
      </c>
      <c r="GR267">
        <v>-1</v>
      </c>
    </row>
    <row r="268" spans="1:200" x14ac:dyDescent="0.2">
      <c r="A268">
        <f>ROW(Source!A161)</f>
        <v>161</v>
      </c>
      <c r="B268">
        <v>86295183</v>
      </c>
      <c r="C268">
        <v>86295830</v>
      </c>
      <c r="D268">
        <v>121548</v>
      </c>
      <c r="E268">
        <v>1</v>
      </c>
      <c r="F268">
        <v>1</v>
      </c>
      <c r="G268">
        <v>1</v>
      </c>
      <c r="H268">
        <v>1</v>
      </c>
      <c r="I268" t="s">
        <v>39</v>
      </c>
      <c r="J268" t="s">
        <v>6</v>
      </c>
      <c r="K268" t="s">
        <v>922</v>
      </c>
      <c r="L268">
        <v>608254</v>
      </c>
      <c r="N268">
        <v>1013</v>
      </c>
      <c r="O268" t="s">
        <v>923</v>
      </c>
      <c r="P268" t="s">
        <v>923</v>
      </c>
      <c r="Q268">
        <v>1</v>
      </c>
      <c r="W268">
        <v>0</v>
      </c>
      <c r="X268">
        <v>-185737400</v>
      </c>
      <c r="Y268">
        <f t="shared" si="123"/>
        <v>0.12</v>
      </c>
      <c r="AA268">
        <v>0</v>
      </c>
      <c r="AB268">
        <v>0</v>
      </c>
      <c r="AC268">
        <v>0</v>
      </c>
      <c r="AD268">
        <v>0</v>
      </c>
      <c r="AE268">
        <v>0</v>
      </c>
      <c r="AF268">
        <v>0</v>
      </c>
      <c r="AG268">
        <v>0</v>
      </c>
      <c r="AH268">
        <v>0</v>
      </c>
      <c r="AI268">
        <v>1</v>
      </c>
      <c r="AJ268">
        <v>1</v>
      </c>
      <c r="AK268">
        <v>1</v>
      </c>
      <c r="AL268">
        <v>1</v>
      </c>
      <c r="AM268">
        <v>0</v>
      </c>
      <c r="AN268">
        <v>0</v>
      </c>
      <c r="AO268">
        <v>1</v>
      </c>
      <c r="AP268">
        <v>0</v>
      </c>
      <c r="AQ268">
        <v>0</v>
      </c>
      <c r="AR268">
        <v>0</v>
      </c>
      <c r="AS268" t="s">
        <v>6</v>
      </c>
      <c r="AT268">
        <v>0.12</v>
      </c>
      <c r="AU268" t="s">
        <v>6</v>
      </c>
      <c r="AV268">
        <v>2</v>
      </c>
      <c r="AW268">
        <v>2</v>
      </c>
      <c r="AX268">
        <v>86295848</v>
      </c>
      <c r="AY268">
        <v>1</v>
      </c>
      <c r="AZ268">
        <v>0</v>
      </c>
      <c r="BA268">
        <v>306</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CV268">
        <v>0</v>
      </c>
      <c r="CW268">
        <v>0</v>
      </c>
      <c r="CX268">
        <f>ROUND(Y268*Source!I161,9)</f>
        <v>1.6799999999999999E-2</v>
      </c>
      <c r="CY268">
        <f>AD268</f>
        <v>0</v>
      </c>
      <c r="CZ268">
        <f>AH268</f>
        <v>0</v>
      </c>
      <c r="DA268">
        <f>AL268</f>
        <v>1</v>
      </c>
      <c r="DB268">
        <f t="shared" si="124"/>
        <v>0</v>
      </c>
      <c r="DC268">
        <f t="shared" si="125"/>
        <v>0</v>
      </c>
      <c r="DD268" t="s">
        <v>6</v>
      </c>
      <c r="DE268" t="s">
        <v>6</v>
      </c>
      <c r="DF268">
        <f t="shared" si="127"/>
        <v>0</v>
      </c>
      <c r="DG268">
        <f t="shared" si="121"/>
        <v>0</v>
      </c>
      <c r="DH268">
        <f>Source!I161*SmtRes!Y268</f>
        <v>1.6800000000000002E-2</v>
      </c>
      <c r="DI268">
        <f>AD268</f>
        <v>0</v>
      </c>
      <c r="DJ268">
        <f>EtalonRes!AB306</f>
        <v>0</v>
      </c>
      <c r="DK268">
        <f>Source!BA161</f>
        <v>1</v>
      </c>
      <c r="DL268" t="s">
        <v>6</v>
      </c>
      <c r="DM268">
        <v>0</v>
      </c>
      <c r="DN268" t="s">
        <v>6</v>
      </c>
      <c r="DO268">
        <v>0</v>
      </c>
      <c r="GQ268">
        <v>-1</v>
      </c>
      <c r="GR268">
        <v>-1</v>
      </c>
    </row>
    <row r="269" spans="1:200" x14ac:dyDescent="0.2">
      <c r="A269">
        <f>ROW(Source!A161)</f>
        <v>161</v>
      </c>
      <c r="B269">
        <v>86295183</v>
      </c>
      <c r="C269">
        <v>86295830</v>
      </c>
      <c r="D269">
        <v>27439499</v>
      </c>
      <c r="E269">
        <v>1</v>
      </c>
      <c r="F269">
        <v>1</v>
      </c>
      <c r="G269">
        <v>1</v>
      </c>
      <c r="H269">
        <v>2</v>
      </c>
      <c r="I269" t="s">
        <v>930</v>
      </c>
      <c r="J269" t="s">
        <v>931</v>
      </c>
      <c r="K269" t="s">
        <v>932</v>
      </c>
      <c r="L269">
        <v>1368</v>
      </c>
      <c r="N269">
        <v>1011</v>
      </c>
      <c r="O269" t="s">
        <v>927</v>
      </c>
      <c r="P269" t="s">
        <v>927</v>
      </c>
      <c r="Q269">
        <v>1</v>
      </c>
      <c r="W269">
        <v>0</v>
      </c>
      <c r="X269">
        <v>1890856440</v>
      </c>
      <c r="Y269">
        <f t="shared" si="123"/>
        <v>0.12</v>
      </c>
      <c r="AA269">
        <v>0</v>
      </c>
      <c r="AB269">
        <v>112.67</v>
      </c>
      <c r="AC269">
        <v>13.61</v>
      </c>
      <c r="AD269">
        <v>0</v>
      </c>
      <c r="AE269">
        <v>0</v>
      </c>
      <c r="AF269">
        <v>112.67</v>
      </c>
      <c r="AG269">
        <v>13.61</v>
      </c>
      <c r="AH269">
        <v>0</v>
      </c>
      <c r="AI269">
        <v>1</v>
      </c>
      <c r="AJ269">
        <v>1</v>
      </c>
      <c r="AK269">
        <v>1</v>
      </c>
      <c r="AL269">
        <v>1</v>
      </c>
      <c r="AM269">
        <v>0</v>
      </c>
      <c r="AN269">
        <v>0</v>
      </c>
      <c r="AO269">
        <v>1</v>
      </c>
      <c r="AP269">
        <v>0</v>
      </c>
      <c r="AQ269">
        <v>0</v>
      </c>
      <c r="AR269">
        <v>0</v>
      </c>
      <c r="AS269" t="s">
        <v>6</v>
      </c>
      <c r="AT269">
        <v>0.12</v>
      </c>
      <c r="AU269" t="s">
        <v>6</v>
      </c>
      <c r="AV269">
        <v>0</v>
      </c>
      <c r="AW269">
        <v>2</v>
      </c>
      <c r="AX269">
        <v>86295849</v>
      </c>
      <c r="AY269">
        <v>1</v>
      </c>
      <c r="AZ269">
        <v>0</v>
      </c>
      <c r="BA269">
        <v>307</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CV269">
        <v>0</v>
      </c>
      <c r="CW269">
        <f>ROUND(Y269*Source!I161*DO269,9)</f>
        <v>0</v>
      </c>
      <c r="CX269">
        <f>ROUND(Y269*Source!I161,9)</f>
        <v>1.6799999999999999E-2</v>
      </c>
      <c r="CY269">
        <f t="shared" ref="CY269:CY275" si="128">AB269</f>
        <v>112.67</v>
      </c>
      <c r="CZ269">
        <f t="shared" ref="CZ269:CZ275" si="129">AF269</f>
        <v>112.67</v>
      </c>
      <c r="DA269">
        <f t="shared" ref="DA269:DA275" si="130">AJ269</f>
        <v>1</v>
      </c>
      <c r="DB269">
        <f t="shared" si="124"/>
        <v>13.52</v>
      </c>
      <c r="DC269">
        <f t="shared" si="125"/>
        <v>1.63</v>
      </c>
      <c r="DD269" t="s">
        <v>6</v>
      </c>
      <c r="DE269" t="s">
        <v>6</v>
      </c>
      <c r="DF269">
        <f t="shared" si="127"/>
        <v>0</v>
      </c>
      <c r="DG269">
        <f t="shared" si="121"/>
        <v>2</v>
      </c>
      <c r="DH269">
        <f>Source!I161*SmtRes!Y269</f>
        <v>1.6800000000000002E-2</v>
      </c>
      <c r="DI269">
        <f t="shared" ref="DI269:DI275" si="131">AB269</f>
        <v>112.67</v>
      </c>
      <c r="DJ269">
        <f>EtalonRes!Z307</f>
        <v>112.67</v>
      </c>
      <c r="DK269">
        <f>Source!BB161</f>
        <v>1</v>
      </c>
      <c r="DL269" t="s">
        <v>6</v>
      </c>
      <c r="DM269">
        <v>0</v>
      </c>
      <c r="DN269" t="s">
        <v>6</v>
      </c>
      <c r="DO269">
        <v>0</v>
      </c>
      <c r="GQ269">
        <v>-1</v>
      </c>
      <c r="GR269">
        <v>-1</v>
      </c>
    </row>
    <row r="270" spans="1:200" x14ac:dyDescent="0.2">
      <c r="A270">
        <f>ROW(Source!A161)</f>
        <v>161</v>
      </c>
      <c r="B270">
        <v>86295183</v>
      </c>
      <c r="C270">
        <v>86295830</v>
      </c>
      <c r="D270">
        <v>27439598</v>
      </c>
      <c r="E270">
        <v>1</v>
      </c>
      <c r="F270">
        <v>1</v>
      </c>
      <c r="G270">
        <v>1</v>
      </c>
      <c r="H270">
        <v>2</v>
      </c>
      <c r="I270" t="s">
        <v>1000</v>
      </c>
      <c r="J270" t="s">
        <v>1001</v>
      </c>
      <c r="K270" t="s">
        <v>1002</v>
      </c>
      <c r="L270">
        <v>1368</v>
      </c>
      <c r="N270">
        <v>1011</v>
      </c>
      <c r="O270" t="s">
        <v>927</v>
      </c>
      <c r="P270" t="s">
        <v>927</v>
      </c>
      <c r="Q270">
        <v>1</v>
      </c>
      <c r="W270">
        <v>0</v>
      </c>
      <c r="X270">
        <v>-1455828468</v>
      </c>
      <c r="Y270">
        <f t="shared" si="123"/>
        <v>10.53</v>
      </c>
      <c r="AA270">
        <v>0</v>
      </c>
      <c r="AB270">
        <v>8.4600000000000009</v>
      </c>
      <c r="AC270">
        <v>0</v>
      </c>
      <c r="AD270">
        <v>0</v>
      </c>
      <c r="AE270">
        <v>0</v>
      </c>
      <c r="AF270">
        <v>8.4600000000000009</v>
      </c>
      <c r="AG270">
        <v>0</v>
      </c>
      <c r="AH270">
        <v>0</v>
      </c>
      <c r="AI270">
        <v>1</v>
      </c>
      <c r="AJ270">
        <v>1</v>
      </c>
      <c r="AK270">
        <v>1</v>
      </c>
      <c r="AL270">
        <v>1</v>
      </c>
      <c r="AM270">
        <v>0</v>
      </c>
      <c r="AN270">
        <v>0</v>
      </c>
      <c r="AO270">
        <v>1</v>
      </c>
      <c r="AP270">
        <v>0</v>
      </c>
      <c r="AQ270">
        <v>0</v>
      </c>
      <c r="AR270">
        <v>0</v>
      </c>
      <c r="AS270" t="s">
        <v>6</v>
      </c>
      <c r="AT270">
        <v>10.53</v>
      </c>
      <c r="AU270" t="s">
        <v>6</v>
      </c>
      <c r="AV270">
        <v>0</v>
      </c>
      <c r="AW270">
        <v>2</v>
      </c>
      <c r="AX270">
        <v>86295850</v>
      </c>
      <c r="AY270">
        <v>1</v>
      </c>
      <c r="AZ270">
        <v>0</v>
      </c>
      <c r="BA270">
        <v>308</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CV270">
        <v>0</v>
      </c>
      <c r="CW270">
        <f>ROUND(Y270*Source!I161*DO270,9)</f>
        <v>0</v>
      </c>
      <c r="CX270">
        <f>ROUND(Y270*Source!I161,9)</f>
        <v>1.4742</v>
      </c>
      <c r="CY270">
        <f t="shared" si="128"/>
        <v>8.4600000000000009</v>
      </c>
      <c r="CZ270">
        <f t="shared" si="129"/>
        <v>8.4600000000000009</v>
      </c>
      <c r="DA270">
        <f t="shared" si="130"/>
        <v>1</v>
      </c>
      <c r="DB270">
        <f t="shared" si="124"/>
        <v>89.08</v>
      </c>
      <c r="DC270">
        <f t="shared" si="125"/>
        <v>0</v>
      </c>
      <c r="DD270" t="s">
        <v>6</v>
      </c>
      <c r="DE270" t="s">
        <v>6</v>
      </c>
      <c r="DF270">
        <f t="shared" si="127"/>
        <v>0</v>
      </c>
      <c r="DG270">
        <f t="shared" si="121"/>
        <v>12</v>
      </c>
      <c r="DH270">
        <f>Source!I161*SmtRes!Y270</f>
        <v>1.4742</v>
      </c>
      <c r="DI270">
        <f t="shared" si="131"/>
        <v>8.4600000000000009</v>
      </c>
      <c r="DJ270">
        <f>EtalonRes!Z308</f>
        <v>8.4600000000000009</v>
      </c>
      <c r="DK270">
        <f>Source!BB161</f>
        <v>1</v>
      </c>
      <c r="DL270" t="s">
        <v>6</v>
      </c>
      <c r="DM270">
        <v>0</v>
      </c>
      <c r="DN270" t="s">
        <v>6</v>
      </c>
      <c r="DO270">
        <v>0</v>
      </c>
      <c r="GQ270">
        <v>-1</v>
      </c>
      <c r="GR270">
        <v>-1</v>
      </c>
    </row>
    <row r="271" spans="1:200" x14ac:dyDescent="0.2">
      <c r="A271">
        <f>ROW(Source!A161)</f>
        <v>161</v>
      </c>
      <c r="B271">
        <v>86295183</v>
      </c>
      <c r="C271">
        <v>86295830</v>
      </c>
      <c r="D271">
        <v>27439705</v>
      </c>
      <c r="E271">
        <v>1</v>
      </c>
      <c r="F271">
        <v>1</v>
      </c>
      <c r="G271">
        <v>1</v>
      </c>
      <c r="H271">
        <v>2</v>
      </c>
      <c r="I271" t="s">
        <v>986</v>
      </c>
      <c r="J271" t="s">
        <v>987</v>
      </c>
      <c r="K271" t="s">
        <v>988</v>
      </c>
      <c r="L271">
        <v>1368</v>
      </c>
      <c r="N271">
        <v>1011</v>
      </c>
      <c r="O271" t="s">
        <v>927</v>
      </c>
      <c r="P271" t="s">
        <v>927</v>
      </c>
      <c r="Q271">
        <v>1</v>
      </c>
      <c r="W271">
        <v>0</v>
      </c>
      <c r="X271">
        <v>-349914874</v>
      </c>
      <c r="Y271">
        <f t="shared" si="123"/>
        <v>1.86</v>
      </c>
      <c r="AA271">
        <v>0</v>
      </c>
      <c r="AB271">
        <v>1.1000000000000001</v>
      </c>
      <c r="AC271">
        <v>0</v>
      </c>
      <c r="AD271">
        <v>0</v>
      </c>
      <c r="AE271">
        <v>0</v>
      </c>
      <c r="AF271">
        <v>1.1000000000000001</v>
      </c>
      <c r="AG271">
        <v>0</v>
      </c>
      <c r="AH271">
        <v>0</v>
      </c>
      <c r="AI271">
        <v>1</v>
      </c>
      <c r="AJ271">
        <v>1</v>
      </c>
      <c r="AK271">
        <v>1</v>
      </c>
      <c r="AL271">
        <v>1</v>
      </c>
      <c r="AM271">
        <v>0</v>
      </c>
      <c r="AN271">
        <v>0</v>
      </c>
      <c r="AO271">
        <v>1</v>
      </c>
      <c r="AP271">
        <v>0</v>
      </c>
      <c r="AQ271">
        <v>0</v>
      </c>
      <c r="AR271">
        <v>0</v>
      </c>
      <c r="AS271" t="s">
        <v>6</v>
      </c>
      <c r="AT271">
        <v>1.86</v>
      </c>
      <c r="AU271" t="s">
        <v>6</v>
      </c>
      <c r="AV271">
        <v>0</v>
      </c>
      <c r="AW271">
        <v>2</v>
      </c>
      <c r="AX271">
        <v>86295851</v>
      </c>
      <c r="AY271">
        <v>1</v>
      </c>
      <c r="AZ271">
        <v>0</v>
      </c>
      <c r="BA271">
        <v>309</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CV271">
        <v>0</v>
      </c>
      <c r="CW271">
        <f>ROUND(Y271*Source!I161*DO271,9)</f>
        <v>0</v>
      </c>
      <c r="CX271">
        <f>ROUND(Y271*Source!I161,9)</f>
        <v>0.26040000000000002</v>
      </c>
      <c r="CY271">
        <f t="shared" si="128"/>
        <v>1.1000000000000001</v>
      </c>
      <c r="CZ271">
        <f t="shared" si="129"/>
        <v>1.1000000000000001</v>
      </c>
      <c r="DA271">
        <f t="shared" si="130"/>
        <v>1</v>
      </c>
      <c r="DB271">
        <f t="shared" si="124"/>
        <v>2.0499999999999998</v>
      </c>
      <c r="DC271">
        <f t="shared" si="125"/>
        <v>0</v>
      </c>
      <c r="DD271" t="s">
        <v>6</v>
      </c>
      <c r="DE271" t="s">
        <v>6</v>
      </c>
      <c r="DF271">
        <f t="shared" si="127"/>
        <v>0</v>
      </c>
      <c r="DG271">
        <f t="shared" si="121"/>
        <v>0</v>
      </c>
      <c r="DH271">
        <f>Source!I161*SmtRes!Y271</f>
        <v>0.26040000000000002</v>
      </c>
      <c r="DI271">
        <f t="shared" si="131"/>
        <v>1.1000000000000001</v>
      </c>
      <c r="DJ271">
        <f>EtalonRes!Z309</f>
        <v>1.1000000000000001</v>
      </c>
      <c r="DK271">
        <f>Source!BB161</f>
        <v>1</v>
      </c>
      <c r="DL271" t="s">
        <v>6</v>
      </c>
      <c r="DM271">
        <v>0</v>
      </c>
      <c r="DN271" t="s">
        <v>6</v>
      </c>
      <c r="DO271">
        <v>0</v>
      </c>
      <c r="GQ271">
        <v>-1</v>
      </c>
      <c r="GR271">
        <v>-1</v>
      </c>
    </row>
    <row r="272" spans="1:200" x14ac:dyDescent="0.2">
      <c r="A272">
        <f>ROW(Source!A161)</f>
        <v>161</v>
      </c>
      <c r="B272">
        <v>86295183</v>
      </c>
      <c r="C272">
        <v>86295830</v>
      </c>
      <c r="D272">
        <v>27439713</v>
      </c>
      <c r="E272">
        <v>1</v>
      </c>
      <c r="F272">
        <v>1</v>
      </c>
      <c r="G272">
        <v>1</v>
      </c>
      <c r="H272">
        <v>2</v>
      </c>
      <c r="I272" t="s">
        <v>989</v>
      </c>
      <c r="J272" t="s">
        <v>990</v>
      </c>
      <c r="K272" t="s">
        <v>991</v>
      </c>
      <c r="L272">
        <v>1368</v>
      </c>
      <c r="N272">
        <v>1011</v>
      </c>
      <c r="O272" t="s">
        <v>927</v>
      </c>
      <c r="P272" t="s">
        <v>927</v>
      </c>
      <c r="Q272">
        <v>1</v>
      </c>
      <c r="W272">
        <v>0</v>
      </c>
      <c r="X272">
        <v>863682969</v>
      </c>
      <c r="Y272">
        <f t="shared" si="123"/>
        <v>2.0299999999999998</v>
      </c>
      <c r="AA272">
        <v>0</v>
      </c>
      <c r="AB272">
        <v>11.76</v>
      </c>
      <c r="AC272">
        <v>0</v>
      </c>
      <c r="AD272">
        <v>0</v>
      </c>
      <c r="AE272">
        <v>0</v>
      </c>
      <c r="AF272">
        <v>11.76</v>
      </c>
      <c r="AG272">
        <v>0</v>
      </c>
      <c r="AH272">
        <v>0</v>
      </c>
      <c r="AI272">
        <v>1</v>
      </c>
      <c r="AJ272">
        <v>1</v>
      </c>
      <c r="AK272">
        <v>1</v>
      </c>
      <c r="AL272">
        <v>1</v>
      </c>
      <c r="AM272">
        <v>0</v>
      </c>
      <c r="AN272">
        <v>0</v>
      </c>
      <c r="AO272">
        <v>1</v>
      </c>
      <c r="AP272">
        <v>0</v>
      </c>
      <c r="AQ272">
        <v>0</v>
      </c>
      <c r="AR272">
        <v>0</v>
      </c>
      <c r="AS272" t="s">
        <v>6</v>
      </c>
      <c r="AT272">
        <v>2.0299999999999998</v>
      </c>
      <c r="AU272" t="s">
        <v>6</v>
      </c>
      <c r="AV272">
        <v>0</v>
      </c>
      <c r="AW272">
        <v>2</v>
      </c>
      <c r="AX272">
        <v>86295852</v>
      </c>
      <c r="AY272">
        <v>1</v>
      </c>
      <c r="AZ272">
        <v>0</v>
      </c>
      <c r="BA272">
        <v>310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CV272">
        <v>0</v>
      </c>
      <c r="CW272">
        <f>ROUND(Y272*Source!I161*DO272,9)</f>
        <v>0</v>
      </c>
      <c r="CX272">
        <f>ROUND(Y272*Source!I161,9)</f>
        <v>0.28420000000000001</v>
      </c>
      <c r="CY272">
        <f t="shared" si="128"/>
        <v>11.76</v>
      </c>
      <c r="CZ272">
        <f t="shared" si="129"/>
        <v>11.76</v>
      </c>
      <c r="DA272">
        <f t="shared" si="130"/>
        <v>1</v>
      </c>
      <c r="DB272">
        <f t="shared" si="124"/>
        <v>23.87</v>
      </c>
      <c r="DC272">
        <f t="shared" si="125"/>
        <v>0</v>
      </c>
      <c r="DD272" t="s">
        <v>6</v>
      </c>
      <c r="DE272" t="s">
        <v>6</v>
      </c>
      <c r="DF272">
        <f t="shared" si="127"/>
        <v>0</v>
      </c>
      <c r="DG272">
        <f t="shared" si="121"/>
        <v>3</v>
      </c>
      <c r="DH272">
        <f>Source!I161*SmtRes!Y272</f>
        <v>0.28420000000000001</v>
      </c>
      <c r="DI272">
        <f t="shared" si="131"/>
        <v>11.76</v>
      </c>
      <c r="DJ272">
        <f>EtalonRes!Z310</f>
        <v>11.76</v>
      </c>
      <c r="DK272">
        <f>Source!BB161</f>
        <v>1</v>
      </c>
      <c r="DL272" t="s">
        <v>6</v>
      </c>
      <c r="DM272">
        <v>0</v>
      </c>
      <c r="DN272" t="s">
        <v>6</v>
      </c>
      <c r="DO272">
        <v>0</v>
      </c>
      <c r="GQ272">
        <v>-1</v>
      </c>
      <c r="GR272">
        <v>-1</v>
      </c>
    </row>
    <row r="273" spans="1:200" x14ac:dyDescent="0.2">
      <c r="A273">
        <f>ROW(Source!A161)</f>
        <v>161</v>
      </c>
      <c r="B273">
        <v>86295183</v>
      </c>
      <c r="C273">
        <v>86295830</v>
      </c>
      <c r="D273">
        <v>27439719</v>
      </c>
      <c r="E273">
        <v>1</v>
      </c>
      <c r="F273">
        <v>1</v>
      </c>
      <c r="G273">
        <v>1</v>
      </c>
      <c r="H273">
        <v>2</v>
      </c>
      <c r="I273" t="s">
        <v>992</v>
      </c>
      <c r="J273" t="s">
        <v>993</v>
      </c>
      <c r="K273" t="s">
        <v>994</v>
      </c>
      <c r="L273">
        <v>1368</v>
      </c>
      <c r="N273">
        <v>1011</v>
      </c>
      <c r="O273" t="s">
        <v>927</v>
      </c>
      <c r="P273" t="s">
        <v>927</v>
      </c>
      <c r="Q273">
        <v>1</v>
      </c>
      <c r="W273">
        <v>0</v>
      </c>
      <c r="X273">
        <v>771781760</v>
      </c>
      <c r="Y273">
        <f t="shared" si="123"/>
        <v>0.14000000000000001</v>
      </c>
      <c r="AA273">
        <v>0</v>
      </c>
      <c r="AB273">
        <v>6.57</v>
      </c>
      <c r="AC273">
        <v>0</v>
      </c>
      <c r="AD273">
        <v>0</v>
      </c>
      <c r="AE273">
        <v>0</v>
      </c>
      <c r="AF273">
        <v>6.57</v>
      </c>
      <c r="AG273">
        <v>0</v>
      </c>
      <c r="AH273">
        <v>0</v>
      </c>
      <c r="AI273">
        <v>1</v>
      </c>
      <c r="AJ273">
        <v>1</v>
      </c>
      <c r="AK273">
        <v>1</v>
      </c>
      <c r="AL273">
        <v>1</v>
      </c>
      <c r="AM273">
        <v>0</v>
      </c>
      <c r="AN273">
        <v>0</v>
      </c>
      <c r="AO273">
        <v>1</v>
      </c>
      <c r="AP273">
        <v>0</v>
      </c>
      <c r="AQ273">
        <v>0</v>
      </c>
      <c r="AR273">
        <v>0</v>
      </c>
      <c r="AS273" t="s">
        <v>6</v>
      </c>
      <c r="AT273">
        <v>0.14000000000000001</v>
      </c>
      <c r="AU273" t="s">
        <v>6</v>
      </c>
      <c r="AV273">
        <v>0</v>
      </c>
      <c r="AW273">
        <v>2</v>
      </c>
      <c r="AX273">
        <v>86295853</v>
      </c>
      <c r="AY273">
        <v>1</v>
      </c>
      <c r="AZ273">
        <v>0</v>
      </c>
      <c r="BA273">
        <v>311</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CV273">
        <v>0</v>
      </c>
      <c r="CW273">
        <f>ROUND(Y273*Source!I161*DO273,9)</f>
        <v>0</v>
      </c>
      <c r="CX273">
        <f>ROUND(Y273*Source!I161,9)</f>
        <v>1.9599999999999999E-2</v>
      </c>
      <c r="CY273">
        <f t="shared" si="128"/>
        <v>6.57</v>
      </c>
      <c r="CZ273">
        <f t="shared" si="129"/>
        <v>6.57</v>
      </c>
      <c r="DA273">
        <f t="shared" si="130"/>
        <v>1</v>
      </c>
      <c r="DB273">
        <f t="shared" si="124"/>
        <v>0.92</v>
      </c>
      <c r="DC273">
        <f t="shared" si="125"/>
        <v>0</v>
      </c>
      <c r="DD273" t="s">
        <v>6</v>
      </c>
      <c r="DE273" t="s">
        <v>6</v>
      </c>
      <c r="DF273">
        <f t="shared" si="127"/>
        <v>0</v>
      </c>
      <c r="DG273">
        <f t="shared" si="121"/>
        <v>0</v>
      </c>
      <c r="DH273">
        <f>Source!I161*SmtRes!Y273</f>
        <v>1.9600000000000003E-2</v>
      </c>
      <c r="DI273">
        <f t="shared" si="131"/>
        <v>6.57</v>
      </c>
      <c r="DJ273">
        <f>EtalonRes!Z311</f>
        <v>6.57</v>
      </c>
      <c r="DK273">
        <f>Source!BB161</f>
        <v>1</v>
      </c>
      <c r="DL273" t="s">
        <v>6</v>
      </c>
      <c r="DM273">
        <v>0</v>
      </c>
      <c r="DN273" t="s">
        <v>6</v>
      </c>
      <c r="DO273">
        <v>0</v>
      </c>
      <c r="GQ273">
        <v>-1</v>
      </c>
      <c r="GR273">
        <v>-1</v>
      </c>
    </row>
    <row r="274" spans="1:200" x14ac:dyDescent="0.2">
      <c r="A274">
        <f>ROW(Source!A161)</f>
        <v>161</v>
      </c>
      <c r="B274">
        <v>86295183</v>
      </c>
      <c r="C274">
        <v>86295830</v>
      </c>
      <c r="D274">
        <v>27441019</v>
      </c>
      <c r="E274">
        <v>1</v>
      </c>
      <c r="F274">
        <v>1</v>
      </c>
      <c r="G274">
        <v>1</v>
      </c>
      <c r="H274">
        <v>2</v>
      </c>
      <c r="I274" t="s">
        <v>995</v>
      </c>
      <c r="J274" t="s">
        <v>996</v>
      </c>
      <c r="K274" t="s">
        <v>997</v>
      </c>
      <c r="L274">
        <v>1368</v>
      </c>
      <c r="N274">
        <v>1011</v>
      </c>
      <c r="O274" t="s">
        <v>927</v>
      </c>
      <c r="P274" t="s">
        <v>927</v>
      </c>
      <c r="Q274">
        <v>1</v>
      </c>
      <c r="W274">
        <v>0</v>
      </c>
      <c r="X274">
        <v>1694760240</v>
      </c>
      <c r="Y274">
        <f t="shared" si="123"/>
        <v>0.41</v>
      </c>
      <c r="AA274">
        <v>0</v>
      </c>
      <c r="AB274">
        <v>5.09</v>
      </c>
      <c r="AC274">
        <v>0</v>
      </c>
      <c r="AD274">
        <v>0</v>
      </c>
      <c r="AE274">
        <v>0</v>
      </c>
      <c r="AF274">
        <v>5.09</v>
      </c>
      <c r="AG274">
        <v>0</v>
      </c>
      <c r="AH274">
        <v>0</v>
      </c>
      <c r="AI274">
        <v>1</v>
      </c>
      <c r="AJ274">
        <v>1</v>
      </c>
      <c r="AK274">
        <v>1</v>
      </c>
      <c r="AL274">
        <v>1</v>
      </c>
      <c r="AM274">
        <v>0</v>
      </c>
      <c r="AN274">
        <v>0</v>
      </c>
      <c r="AO274">
        <v>1</v>
      </c>
      <c r="AP274">
        <v>0</v>
      </c>
      <c r="AQ274">
        <v>0</v>
      </c>
      <c r="AR274">
        <v>0</v>
      </c>
      <c r="AS274" t="s">
        <v>6</v>
      </c>
      <c r="AT274">
        <v>0.41</v>
      </c>
      <c r="AU274" t="s">
        <v>6</v>
      </c>
      <c r="AV274">
        <v>0</v>
      </c>
      <c r="AW274">
        <v>2</v>
      </c>
      <c r="AX274">
        <v>86295854</v>
      </c>
      <c r="AY274">
        <v>1</v>
      </c>
      <c r="AZ274">
        <v>0</v>
      </c>
      <c r="BA274">
        <v>312</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CV274">
        <v>0</v>
      </c>
      <c r="CW274">
        <f>ROUND(Y274*Source!I161*DO274,9)</f>
        <v>0</v>
      </c>
      <c r="CX274">
        <f>ROUND(Y274*Source!I161,9)</f>
        <v>5.74E-2</v>
      </c>
      <c r="CY274">
        <f t="shared" si="128"/>
        <v>5.09</v>
      </c>
      <c r="CZ274">
        <f t="shared" si="129"/>
        <v>5.09</v>
      </c>
      <c r="DA274">
        <f t="shared" si="130"/>
        <v>1</v>
      </c>
      <c r="DB274">
        <f t="shared" si="124"/>
        <v>2.09</v>
      </c>
      <c r="DC274">
        <f t="shared" si="125"/>
        <v>0</v>
      </c>
      <c r="DD274" t="s">
        <v>6</v>
      </c>
      <c r="DE274" t="s">
        <v>6</v>
      </c>
      <c r="DF274">
        <f t="shared" si="127"/>
        <v>0</v>
      </c>
      <c r="DG274">
        <f t="shared" si="121"/>
        <v>0</v>
      </c>
      <c r="DH274">
        <f>Source!I161*SmtRes!Y274</f>
        <v>5.74E-2</v>
      </c>
      <c r="DI274">
        <f t="shared" si="131"/>
        <v>5.09</v>
      </c>
      <c r="DJ274">
        <f>EtalonRes!Z312</f>
        <v>5.09</v>
      </c>
      <c r="DK274">
        <f>Source!BB161</f>
        <v>1</v>
      </c>
      <c r="DL274" t="s">
        <v>6</v>
      </c>
      <c r="DM274">
        <v>0</v>
      </c>
      <c r="DN274" t="s">
        <v>6</v>
      </c>
      <c r="DO274">
        <v>0</v>
      </c>
      <c r="GQ274">
        <v>-1</v>
      </c>
      <c r="GR274">
        <v>-1</v>
      </c>
    </row>
    <row r="275" spans="1:200" x14ac:dyDescent="0.2">
      <c r="A275">
        <f>ROW(Source!A161)</f>
        <v>161</v>
      </c>
      <c r="B275">
        <v>86295183</v>
      </c>
      <c r="C275">
        <v>86295830</v>
      </c>
      <c r="D275">
        <v>27441327</v>
      </c>
      <c r="E275">
        <v>1</v>
      </c>
      <c r="F275">
        <v>1</v>
      </c>
      <c r="G275">
        <v>1</v>
      </c>
      <c r="H275">
        <v>2</v>
      </c>
      <c r="I275" t="s">
        <v>936</v>
      </c>
      <c r="J275" t="s">
        <v>937</v>
      </c>
      <c r="K275" t="s">
        <v>938</v>
      </c>
      <c r="L275">
        <v>1368</v>
      </c>
      <c r="N275">
        <v>1011</v>
      </c>
      <c r="O275" t="s">
        <v>927</v>
      </c>
      <c r="P275" t="s">
        <v>927</v>
      </c>
      <c r="Q275">
        <v>1</v>
      </c>
      <c r="W275">
        <v>0</v>
      </c>
      <c r="X275">
        <v>-1583389094</v>
      </c>
      <c r="Y275">
        <f t="shared" si="123"/>
        <v>0.19</v>
      </c>
      <c r="AA275">
        <v>0</v>
      </c>
      <c r="AB275">
        <v>93.37</v>
      </c>
      <c r="AC275">
        <v>11.69</v>
      </c>
      <c r="AD275">
        <v>0</v>
      </c>
      <c r="AE275">
        <v>0</v>
      </c>
      <c r="AF275">
        <v>93.37</v>
      </c>
      <c r="AG275">
        <v>11.69</v>
      </c>
      <c r="AH275">
        <v>0</v>
      </c>
      <c r="AI275">
        <v>1</v>
      </c>
      <c r="AJ275">
        <v>1</v>
      </c>
      <c r="AK275">
        <v>1</v>
      </c>
      <c r="AL275">
        <v>1</v>
      </c>
      <c r="AM275">
        <v>0</v>
      </c>
      <c r="AN275">
        <v>0</v>
      </c>
      <c r="AO275">
        <v>1</v>
      </c>
      <c r="AP275">
        <v>0</v>
      </c>
      <c r="AQ275">
        <v>0</v>
      </c>
      <c r="AR275">
        <v>0</v>
      </c>
      <c r="AS275" t="s">
        <v>6</v>
      </c>
      <c r="AT275">
        <v>0.19</v>
      </c>
      <c r="AU275" t="s">
        <v>6</v>
      </c>
      <c r="AV275">
        <v>0</v>
      </c>
      <c r="AW275">
        <v>2</v>
      </c>
      <c r="AX275">
        <v>86295855</v>
      </c>
      <c r="AY275">
        <v>1</v>
      </c>
      <c r="AZ275">
        <v>0</v>
      </c>
      <c r="BA275">
        <v>313</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CV275">
        <v>0</v>
      </c>
      <c r="CW275">
        <f>ROUND(Y275*Source!I161*DO275,9)</f>
        <v>0</v>
      </c>
      <c r="CX275">
        <f>ROUND(Y275*Source!I161,9)</f>
        <v>2.6599999999999999E-2</v>
      </c>
      <c r="CY275">
        <f t="shared" si="128"/>
        <v>93.37</v>
      </c>
      <c r="CZ275">
        <f t="shared" si="129"/>
        <v>93.37</v>
      </c>
      <c r="DA275">
        <f t="shared" si="130"/>
        <v>1</v>
      </c>
      <c r="DB275">
        <f t="shared" si="124"/>
        <v>17.739999999999998</v>
      </c>
      <c r="DC275">
        <f t="shared" si="125"/>
        <v>2.2200000000000002</v>
      </c>
      <c r="DD275" t="s">
        <v>6</v>
      </c>
      <c r="DE275" t="s">
        <v>6</v>
      </c>
      <c r="DF275">
        <f t="shared" si="127"/>
        <v>0</v>
      </c>
      <c r="DG275">
        <f t="shared" si="121"/>
        <v>2</v>
      </c>
      <c r="DH275">
        <f>Source!I161*SmtRes!Y275</f>
        <v>2.6600000000000002E-2</v>
      </c>
      <c r="DI275">
        <f t="shared" si="131"/>
        <v>93.37</v>
      </c>
      <c r="DJ275">
        <f>EtalonRes!Z313</f>
        <v>93.37</v>
      </c>
      <c r="DK275">
        <f>Source!BB161</f>
        <v>1</v>
      </c>
      <c r="DL275" t="s">
        <v>6</v>
      </c>
      <c r="DM275">
        <v>0</v>
      </c>
      <c r="DN275" t="s">
        <v>6</v>
      </c>
      <c r="DO275">
        <v>0</v>
      </c>
      <c r="GQ275">
        <v>-1</v>
      </c>
      <c r="GR275">
        <v>-1</v>
      </c>
    </row>
    <row r="276" spans="1:200" x14ac:dyDescent="0.2">
      <c r="A276">
        <f>ROW(Source!A161)</f>
        <v>161</v>
      </c>
      <c r="B276">
        <v>86295183</v>
      </c>
      <c r="C276">
        <v>86295830</v>
      </c>
      <c r="D276">
        <v>27371079</v>
      </c>
      <c r="E276">
        <v>1</v>
      </c>
      <c r="F276">
        <v>1</v>
      </c>
      <c r="G276">
        <v>1</v>
      </c>
      <c r="H276">
        <v>3</v>
      </c>
      <c r="I276" t="s">
        <v>249</v>
      </c>
      <c r="J276" t="s">
        <v>251</v>
      </c>
      <c r="K276" t="s">
        <v>250</v>
      </c>
      <c r="L276">
        <v>1339</v>
      </c>
      <c r="N276">
        <v>1007</v>
      </c>
      <c r="O276" t="s">
        <v>32</v>
      </c>
      <c r="P276" t="s">
        <v>32</v>
      </c>
      <c r="Q276">
        <v>1</v>
      </c>
      <c r="W276">
        <v>0</v>
      </c>
      <c r="X276">
        <v>-394915385</v>
      </c>
      <c r="Y276">
        <f t="shared" si="123"/>
        <v>1.5</v>
      </c>
      <c r="AA276">
        <v>6.22</v>
      </c>
      <c r="AB276">
        <v>0</v>
      </c>
      <c r="AC276">
        <v>0</v>
      </c>
      <c r="AD276">
        <v>0</v>
      </c>
      <c r="AE276">
        <v>6.22</v>
      </c>
      <c r="AF276">
        <v>0</v>
      </c>
      <c r="AG276">
        <v>0</v>
      </c>
      <c r="AH276">
        <v>0</v>
      </c>
      <c r="AI276">
        <v>1</v>
      </c>
      <c r="AJ276">
        <v>1</v>
      </c>
      <c r="AK276">
        <v>1</v>
      </c>
      <c r="AL276">
        <v>1</v>
      </c>
      <c r="AM276">
        <v>0</v>
      </c>
      <c r="AN276">
        <v>0</v>
      </c>
      <c r="AO276">
        <v>0</v>
      </c>
      <c r="AP276">
        <v>1</v>
      </c>
      <c r="AQ276">
        <v>0</v>
      </c>
      <c r="AR276">
        <v>0</v>
      </c>
      <c r="AS276" t="s">
        <v>6</v>
      </c>
      <c r="AT276">
        <v>1.5</v>
      </c>
      <c r="AU276" t="s">
        <v>6</v>
      </c>
      <c r="AV276">
        <v>0</v>
      </c>
      <c r="AW276">
        <v>2</v>
      </c>
      <c r="AX276">
        <v>86295857</v>
      </c>
      <c r="AY276">
        <v>1</v>
      </c>
      <c r="AZ276">
        <v>0</v>
      </c>
      <c r="BA276">
        <v>315</v>
      </c>
      <c r="BB276">
        <v>3</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CV276">
        <v>0</v>
      </c>
      <c r="CW276">
        <v>0</v>
      </c>
      <c r="CX276">
        <f>ROUND(Y276*Source!I161,9)</f>
        <v>0.21</v>
      </c>
      <c r="CY276">
        <f t="shared" ref="CY276:CY282" si="132">AA276</f>
        <v>6.22</v>
      </c>
      <c r="CZ276">
        <f t="shared" ref="CZ276:CZ282" si="133">AE276</f>
        <v>6.22</v>
      </c>
      <c r="DA276">
        <f t="shared" ref="DA276:DA282" si="134">AI276</f>
        <v>1</v>
      </c>
      <c r="DB276">
        <f t="shared" si="124"/>
        <v>9.33</v>
      </c>
      <c r="DC276">
        <f t="shared" si="125"/>
        <v>0</v>
      </c>
      <c r="DD276" t="s">
        <v>6</v>
      </c>
      <c r="DE276" t="s">
        <v>6</v>
      </c>
      <c r="DF276">
        <f t="shared" si="127"/>
        <v>1</v>
      </c>
      <c r="DG276">
        <f t="shared" si="121"/>
        <v>0</v>
      </c>
      <c r="DH276">
        <f>Source!I161*SmtRes!Y276</f>
        <v>0.21000000000000002</v>
      </c>
      <c r="DI276">
        <f t="shared" ref="DI276:DI282" si="135">AA276</f>
        <v>6.22</v>
      </c>
      <c r="DJ276">
        <f>EtalonRes!Y315</f>
        <v>6.22</v>
      </c>
      <c r="DK276">
        <f>Source!BC161</f>
        <v>1</v>
      </c>
      <c r="DL276" t="s">
        <v>6</v>
      </c>
      <c r="DM276">
        <v>0</v>
      </c>
      <c r="DN276" t="s">
        <v>6</v>
      </c>
      <c r="DO276">
        <v>0</v>
      </c>
      <c r="GP276">
        <v>1</v>
      </c>
      <c r="GQ276">
        <v>-1</v>
      </c>
      <c r="GR276">
        <v>-1</v>
      </c>
    </row>
    <row r="277" spans="1:200" x14ac:dyDescent="0.2">
      <c r="A277">
        <f>ROW(Source!A161)</f>
        <v>161</v>
      </c>
      <c r="B277">
        <v>86295183</v>
      </c>
      <c r="C277">
        <v>86295830</v>
      </c>
      <c r="D277">
        <v>27378255</v>
      </c>
      <c r="E277">
        <v>1</v>
      </c>
      <c r="F277">
        <v>1</v>
      </c>
      <c r="G277">
        <v>1</v>
      </c>
      <c r="H277">
        <v>3</v>
      </c>
      <c r="I277" t="s">
        <v>89</v>
      </c>
      <c r="J277" t="s">
        <v>91</v>
      </c>
      <c r="K277" t="s">
        <v>90</v>
      </c>
      <c r="L277">
        <v>1348</v>
      </c>
      <c r="N277">
        <v>1009</v>
      </c>
      <c r="O277" t="s">
        <v>63</v>
      </c>
      <c r="P277" t="s">
        <v>63</v>
      </c>
      <c r="Q277">
        <v>1000</v>
      </c>
      <c r="W277">
        <v>0</v>
      </c>
      <c r="X277">
        <v>1570490953</v>
      </c>
      <c r="Y277">
        <f t="shared" si="123"/>
        <v>1.4E-3</v>
      </c>
      <c r="AA277">
        <v>10380</v>
      </c>
      <c r="AB277">
        <v>0</v>
      </c>
      <c r="AC277">
        <v>0</v>
      </c>
      <c r="AD277">
        <v>0</v>
      </c>
      <c r="AE277">
        <v>10380</v>
      </c>
      <c r="AF277">
        <v>0</v>
      </c>
      <c r="AG277">
        <v>0</v>
      </c>
      <c r="AH277">
        <v>0</v>
      </c>
      <c r="AI277">
        <v>1</v>
      </c>
      <c r="AJ277">
        <v>1</v>
      </c>
      <c r="AK277">
        <v>1</v>
      </c>
      <c r="AL277">
        <v>1</v>
      </c>
      <c r="AM277">
        <v>0</v>
      </c>
      <c r="AN277">
        <v>0</v>
      </c>
      <c r="AO277">
        <v>0</v>
      </c>
      <c r="AP277">
        <v>1</v>
      </c>
      <c r="AQ277">
        <v>0</v>
      </c>
      <c r="AR277">
        <v>0</v>
      </c>
      <c r="AS277" t="s">
        <v>6</v>
      </c>
      <c r="AT277">
        <v>1.4E-3</v>
      </c>
      <c r="AU277" t="s">
        <v>6</v>
      </c>
      <c r="AV277">
        <v>0</v>
      </c>
      <c r="AW277">
        <v>1</v>
      </c>
      <c r="AX277">
        <v>-1</v>
      </c>
      <c r="AY277">
        <v>0</v>
      </c>
      <c r="AZ277">
        <v>0</v>
      </c>
      <c r="BA277" t="s">
        <v>6</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CV277">
        <v>0</v>
      </c>
      <c r="CW277">
        <v>0</v>
      </c>
      <c r="CX277">
        <f>ROUND(Y277*Source!I161,9)</f>
        <v>1.9599999999999999E-4</v>
      </c>
      <c r="CY277">
        <f t="shared" si="132"/>
        <v>10380</v>
      </c>
      <c r="CZ277">
        <f t="shared" si="133"/>
        <v>10380</v>
      </c>
      <c r="DA277">
        <f t="shared" si="134"/>
        <v>1</v>
      </c>
      <c r="DB277">
        <f t="shared" si="124"/>
        <v>14.53</v>
      </c>
      <c r="DC277">
        <f t="shared" si="125"/>
        <v>0</v>
      </c>
      <c r="DD277" t="s">
        <v>6</v>
      </c>
      <c r="DE277" t="s">
        <v>6</v>
      </c>
      <c r="DF277">
        <f t="shared" si="127"/>
        <v>2</v>
      </c>
      <c r="DG277">
        <f t="shared" si="121"/>
        <v>0</v>
      </c>
      <c r="DH277">
        <f>Source!I161*SmtRes!Y277</f>
        <v>1.9600000000000002E-4</v>
      </c>
      <c r="DI277">
        <f t="shared" si="135"/>
        <v>10380</v>
      </c>
      <c r="DJ277">
        <f t="shared" ref="DJ277:DJ282" si="136">DF277</f>
        <v>2</v>
      </c>
      <c r="DK277">
        <f>Source!BC161</f>
        <v>1</v>
      </c>
      <c r="DL277" t="s">
        <v>6</v>
      </c>
      <c r="DM277">
        <v>0</v>
      </c>
      <c r="DN277" t="s">
        <v>6</v>
      </c>
      <c r="DO277">
        <v>0</v>
      </c>
      <c r="GP277">
        <v>1</v>
      </c>
      <c r="GQ277">
        <v>-1</v>
      </c>
      <c r="GR277">
        <v>-1</v>
      </c>
    </row>
    <row r="278" spans="1:200" x14ac:dyDescent="0.2">
      <c r="A278">
        <f>ROW(Source!A161)</f>
        <v>161</v>
      </c>
      <c r="B278">
        <v>86295183</v>
      </c>
      <c r="C278">
        <v>86295830</v>
      </c>
      <c r="D278">
        <v>27371084</v>
      </c>
      <c r="E278">
        <v>1</v>
      </c>
      <c r="F278">
        <v>1</v>
      </c>
      <c r="G278">
        <v>1</v>
      </c>
      <c r="H278">
        <v>3</v>
      </c>
      <c r="I278" t="s">
        <v>255</v>
      </c>
      <c r="J278" t="s">
        <v>257</v>
      </c>
      <c r="K278" t="s">
        <v>256</v>
      </c>
      <c r="L278">
        <v>1346</v>
      </c>
      <c r="N278">
        <v>1009</v>
      </c>
      <c r="O278" t="s">
        <v>182</v>
      </c>
      <c r="P278" t="s">
        <v>182</v>
      </c>
      <c r="Q278">
        <v>1</v>
      </c>
      <c r="W278">
        <v>0</v>
      </c>
      <c r="X278">
        <v>-1982328944</v>
      </c>
      <c r="Y278">
        <f t="shared" si="123"/>
        <v>0.45</v>
      </c>
      <c r="AA278">
        <v>6.12</v>
      </c>
      <c r="AB278">
        <v>0</v>
      </c>
      <c r="AC278">
        <v>0</v>
      </c>
      <c r="AD278">
        <v>0</v>
      </c>
      <c r="AE278">
        <v>6.12</v>
      </c>
      <c r="AF278">
        <v>0</v>
      </c>
      <c r="AG278">
        <v>0</v>
      </c>
      <c r="AH278">
        <v>0</v>
      </c>
      <c r="AI278">
        <v>1</v>
      </c>
      <c r="AJ278">
        <v>1</v>
      </c>
      <c r="AK278">
        <v>1</v>
      </c>
      <c r="AL278">
        <v>1</v>
      </c>
      <c r="AM278">
        <v>0</v>
      </c>
      <c r="AN278">
        <v>0</v>
      </c>
      <c r="AO278">
        <v>0</v>
      </c>
      <c r="AP278">
        <v>1</v>
      </c>
      <c r="AQ278">
        <v>0</v>
      </c>
      <c r="AR278">
        <v>0</v>
      </c>
      <c r="AS278" t="s">
        <v>6</v>
      </c>
      <c r="AT278">
        <v>0.45</v>
      </c>
      <c r="AU278" t="s">
        <v>6</v>
      </c>
      <c r="AV278">
        <v>0</v>
      </c>
      <c r="AW278">
        <v>2</v>
      </c>
      <c r="AX278">
        <v>86295863</v>
      </c>
      <c r="AY278">
        <v>1</v>
      </c>
      <c r="AZ278">
        <v>0</v>
      </c>
      <c r="BA278">
        <v>321</v>
      </c>
      <c r="BB278">
        <v>3</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CV278">
        <v>0</v>
      </c>
      <c r="CW278">
        <v>0</v>
      </c>
      <c r="CX278">
        <f>ROUND(Y278*Source!I161,9)</f>
        <v>6.3E-2</v>
      </c>
      <c r="CY278">
        <f t="shared" si="132"/>
        <v>6.12</v>
      </c>
      <c r="CZ278">
        <f t="shared" si="133"/>
        <v>6.12</v>
      </c>
      <c r="DA278">
        <f t="shared" si="134"/>
        <v>1</v>
      </c>
      <c r="DB278">
        <f t="shared" si="124"/>
        <v>2.75</v>
      </c>
      <c r="DC278">
        <f t="shared" si="125"/>
        <v>0</v>
      </c>
      <c r="DD278" t="s">
        <v>6</v>
      </c>
      <c r="DE278" t="s">
        <v>6</v>
      </c>
      <c r="DF278">
        <f t="shared" si="127"/>
        <v>0</v>
      </c>
      <c r="DG278">
        <f t="shared" si="121"/>
        <v>0</v>
      </c>
      <c r="DH278">
        <f>Source!I161*SmtRes!Y278</f>
        <v>6.3000000000000014E-2</v>
      </c>
      <c r="DI278">
        <f t="shared" si="135"/>
        <v>6.12</v>
      </c>
      <c r="DJ278">
        <f>EtalonRes!Y321</f>
        <v>6.12</v>
      </c>
      <c r="DK278">
        <f>Source!BC161</f>
        <v>1</v>
      </c>
      <c r="DL278" t="s">
        <v>6</v>
      </c>
      <c r="DM278">
        <v>0</v>
      </c>
      <c r="DN278" t="s">
        <v>6</v>
      </c>
      <c r="DO278">
        <v>0</v>
      </c>
      <c r="GP278">
        <v>1</v>
      </c>
      <c r="GQ278">
        <v>-1</v>
      </c>
      <c r="GR278">
        <v>-1</v>
      </c>
    </row>
    <row r="279" spans="1:200" x14ac:dyDescent="0.2">
      <c r="A279">
        <f>ROW(Source!A161)</f>
        <v>161</v>
      </c>
      <c r="B279">
        <v>86295183</v>
      </c>
      <c r="C279">
        <v>86295830</v>
      </c>
      <c r="D279">
        <v>27378452</v>
      </c>
      <c r="E279">
        <v>1</v>
      </c>
      <c r="F279">
        <v>1</v>
      </c>
      <c r="G279">
        <v>1</v>
      </c>
      <c r="H279">
        <v>3</v>
      </c>
      <c r="I279" t="s">
        <v>319</v>
      </c>
      <c r="J279" t="s">
        <v>321</v>
      </c>
      <c r="K279" t="s">
        <v>320</v>
      </c>
      <c r="L279">
        <v>53010780</v>
      </c>
      <c r="N279">
        <v>1010</v>
      </c>
      <c r="O279" t="s">
        <v>300</v>
      </c>
      <c r="P279" t="s">
        <v>43</v>
      </c>
      <c r="Q279">
        <v>1</v>
      </c>
      <c r="W279">
        <v>0</v>
      </c>
      <c r="X279">
        <v>-44255203</v>
      </c>
      <c r="Y279">
        <f t="shared" si="123"/>
        <v>71.428571000000005</v>
      </c>
      <c r="AA279">
        <v>3.6</v>
      </c>
      <c r="AB279">
        <v>0</v>
      </c>
      <c r="AC279">
        <v>0</v>
      </c>
      <c r="AD279">
        <v>0</v>
      </c>
      <c r="AE279">
        <v>3.6</v>
      </c>
      <c r="AF279">
        <v>0</v>
      </c>
      <c r="AG279">
        <v>0</v>
      </c>
      <c r="AH279">
        <v>0</v>
      </c>
      <c r="AI279">
        <v>1</v>
      </c>
      <c r="AJ279">
        <v>1</v>
      </c>
      <c r="AK279">
        <v>1</v>
      </c>
      <c r="AL279">
        <v>1</v>
      </c>
      <c r="AM279">
        <v>0</v>
      </c>
      <c r="AN279">
        <v>0</v>
      </c>
      <c r="AO279">
        <v>0</v>
      </c>
      <c r="AP279">
        <v>1</v>
      </c>
      <c r="AQ279">
        <v>0</v>
      </c>
      <c r="AR279">
        <v>0</v>
      </c>
      <c r="AS279" t="s">
        <v>6</v>
      </c>
      <c r="AT279">
        <v>71.428571000000005</v>
      </c>
      <c r="AU279" t="s">
        <v>6</v>
      </c>
      <c r="AV279">
        <v>0</v>
      </c>
      <c r="AW279">
        <v>1</v>
      </c>
      <c r="AX279">
        <v>-1</v>
      </c>
      <c r="AY279">
        <v>0</v>
      </c>
      <c r="AZ279">
        <v>0</v>
      </c>
      <c r="BA279" t="s">
        <v>6</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CV279">
        <v>0</v>
      </c>
      <c r="CW279">
        <v>0</v>
      </c>
      <c r="CX279">
        <f>ROUND(Y279*Source!I161,9)</f>
        <v>9.9999999400000004</v>
      </c>
      <c r="CY279">
        <f t="shared" si="132"/>
        <v>3.6</v>
      </c>
      <c r="CZ279">
        <f t="shared" si="133"/>
        <v>3.6</v>
      </c>
      <c r="DA279">
        <f t="shared" si="134"/>
        <v>1</v>
      </c>
      <c r="DB279">
        <f t="shared" si="124"/>
        <v>257.14</v>
      </c>
      <c r="DC279">
        <f t="shared" si="125"/>
        <v>0</v>
      </c>
      <c r="DD279" t="s">
        <v>6</v>
      </c>
      <c r="DE279" t="s">
        <v>6</v>
      </c>
      <c r="DF279">
        <f t="shared" si="127"/>
        <v>40</v>
      </c>
      <c r="DG279">
        <f t="shared" si="121"/>
        <v>0</v>
      </c>
      <c r="DH279">
        <f>Source!I161*SmtRes!Y279</f>
        <v>9.9999999400000021</v>
      </c>
      <c r="DI279">
        <f t="shared" si="135"/>
        <v>3.6</v>
      </c>
      <c r="DJ279">
        <f t="shared" si="136"/>
        <v>40</v>
      </c>
      <c r="DK279">
        <f>Source!BC161</f>
        <v>1</v>
      </c>
      <c r="DL279" t="s">
        <v>6</v>
      </c>
      <c r="DM279">
        <v>0</v>
      </c>
      <c r="DN279" t="s">
        <v>6</v>
      </c>
      <c r="DO279">
        <v>0</v>
      </c>
      <c r="GP279">
        <v>1</v>
      </c>
      <c r="GQ279">
        <v>-1</v>
      </c>
      <c r="GR279">
        <v>-1</v>
      </c>
    </row>
    <row r="280" spans="1:200" x14ac:dyDescent="0.2">
      <c r="A280">
        <f>ROW(Source!A161)</f>
        <v>161</v>
      </c>
      <c r="B280">
        <v>86295183</v>
      </c>
      <c r="C280">
        <v>86295830</v>
      </c>
      <c r="D280">
        <v>69204805</v>
      </c>
      <c r="E280">
        <v>1</v>
      </c>
      <c r="F280">
        <v>1</v>
      </c>
      <c r="G280">
        <v>1</v>
      </c>
      <c r="H280">
        <v>3</v>
      </c>
      <c r="I280" t="s">
        <v>282</v>
      </c>
      <c r="J280" t="s">
        <v>284</v>
      </c>
      <c r="K280" t="s">
        <v>324</v>
      </c>
      <c r="L280">
        <v>1348</v>
      </c>
      <c r="N280">
        <v>1009</v>
      </c>
      <c r="O280" t="s">
        <v>63</v>
      </c>
      <c r="P280" t="s">
        <v>63</v>
      </c>
      <c r="Q280">
        <v>1000</v>
      </c>
      <c r="W280">
        <v>0</v>
      </c>
      <c r="X280">
        <v>1832316663</v>
      </c>
      <c r="Y280">
        <f t="shared" si="123"/>
        <v>1.6143000000000001E-2</v>
      </c>
      <c r="AA280">
        <v>11818.63</v>
      </c>
      <c r="AB280">
        <v>0</v>
      </c>
      <c r="AC280">
        <v>0</v>
      </c>
      <c r="AD280">
        <v>0</v>
      </c>
      <c r="AE280">
        <v>11818.63</v>
      </c>
      <c r="AF280">
        <v>0</v>
      </c>
      <c r="AG280">
        <v>0</v>
      </c>
      <c r="AH280">
        <v>0</v>
      </c>
      <c r="AI280">
        <v>1</v>
      </c>
      <c r="AJ280">
        <v>1</v>
      </c>
      <c r="AK280">
        <v>1</v>
      </c>
      <c r="AL280">
        <v>1</v>
      </c>
      <c r="AM280">
        <v>0</v>
      </c>
      <c r="AN280">
        <v>0</v>
      </c>
      <c r="AO280">
        <v>0</v>
      </c>
      <c r="AP280">
        <v>1</v>
      </c>
      <c r="AQ280">
        <v>0</v>
      </c>
      <c r="AR280">
        <v>0</v>
      </c>
      <c r="AS280" t="s">
        <v>6</v>
      </c>
      <c r="AT280">
        <v>1.6143000000000001E-2</v>
      </c>
      <c r="AU280" t="s">
        <v>6</v>
      </c>
      <c r="AV280">
        <v>0</v>
      </c>
      <c r="AW280">
        <v>1</v>
      </c>
      <c r="AX280">
        <v>-1</v>
      </c>
      <c r="AY280">
        <v>0</v>
      </c>
      <c r="AZ280">
        <v>0</v>
      </c>
      <c r="BA280" t="s">
        <v>6</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CV280">
        <v>0</v>
      </c>
      <c r="CW280">
        <v>0</v>
      </c>
      <c r="CX280">
        <f>ROUND(Y280*Source!I161,9)</f>
        <v>2.2600200000000002E-3</v>
      </c>
      <c r="CY280">
        <f t="shared" si="132"/>
        <v>11818.63</v>
      </c>
      <c r="CZ280">
        <f t="shared" si="133"/>
        <v>11818.63</v>
      </c>
      <c r="DA280">
        <f t="shared" si="134"/>
        <v>1</v>
      </c>
      <c r="DB280">
        <f t="shared" si="124"/>
        <v>190.79</v>
      </c>
      <c r="DC280">
        <f t="shared" si="125"/>
        <v>0</v>
      </c>
      <c r="DD280" t="s">
        <v>6</v>
      </c>
      <c r="DE280" t="s">
        <v>6</v>
      </c>
      <c r="DF280">
        <f t="shared" si="127"/>
        <v>27</v>
      </c>
      <c r="DG280">
        <f t="shared" si="121"/>
        <v>0</v>
      </c>
      <c r="DH280">
        <f>Source!I161*SmtRes!Y280</f>
        <v>2.2600200000000002E-3</v>
      </c>
      <c r="DI280">
        <f t="shared" si="135"/>
        <v>11818.63</v>
      </c>
      <c r="DJ280">
        <f t="shared" si="136"/>
        <v>27</v>
      </c>
      <c r="DK280">
        <f>Source!BC161</f>
        <v>1</v>
      </c>
      <c r="DL280" t="s">
        <v>6</v>
      </c>
      <c r="DM280">
        <v>0</v>
      </c>
      <c r="DN280" t="s">
        <v>6</v>
      </c>
      <c r="DO280">
        <v>0</v>
      </c>
      <c r="GP280">
        <v>1</v>
      </c>
      <c r="GQ280">
        <v>-1</v>
      </c>
      <c r="GR280">
        <v>-1</v>
      </c>
    </row>
    <row r="281" spans="1:200" x14ac:dyDescent="0.2">
      <c r="A281">
        <f>ROW(Source!A161)</f>
        <v>161</v>
      </c>
      <c r="B281">
        <v>86295183</v>
      </c>
      <c r="C281">
        <v>86295830</v>
      </c>
      <c r="D281">
        <v>69204824</v>
      </c>
      <c r="E281">
        <v>1</v>
      </c>
      <c r="F281">
        <v>1</v>
      </c>
      <c r="G281">
        <v>1</v>
      </c>
      <c r="H281">
        <v>3</v>
      </c>
      <c r="I281" t="s">
        <v>326</v>
      </c>
      <c r="J281" t="s">
        <v>328</v>
      </c>
      <c r="K281" t="s">
        <v>327</v>
      </c>
      <c r="L281">
        <v>1348</v>
      </c>
      <c r="N281">
        <v>1009</v>
      </c>
      <c r="O281" t="s">
        <v>63</v>
      </c>
      <c r="P281" t="s">
        <v>63</v>
      </c>
      <c r="Q281">
        <v>1000</v>
      </c>
      <c r="W281">
        <v>0</v>
      </c>
      <c r="X281">
        <v>601312099</v>
      </c>
      <c r="Y281">
        <f t="shared" si="123"/>
        <v>0.59521400000000002</v>
      </c>
      <c r="AA281">
        <v>15662.39</v>
      </c>
      <c r="AB281">
        <v>0</v>
      </c>
      <c r="AC281">
        <v>0</v>
      </c>
      <c r="AD281">
        <v>0</v>
      </c>
      <c r="AE281">
        <v>15662.39</v>
      </c>
      <c r="AF281">
        <v>0</v>
      </c>
      <c r="AG281">
        <v>0</v>
      </c>
      <c r="AH281">
        <v>0</v>
      </c>
      <c r="AI281">
        <v>1</v>
      </c>
      <c r="AJ281">
        <v>1</v>
      </c>
      <c r="AK281">
        <v>1</v>
      </c>
      <c r="AL281">
        <v>1</v>
      </c>
      <c r="AM281">
        <v>0</v>
      </c>
      <c r="AN281">
        <v>0</v>
      </c>
      <c r="AO281">
        <v>0</v>
      </c>
      <c r="AP281">
        <v>1</v>
      </c>
      <c r="AQ281">
        <v>0</v>
      </c>
      <c r="AR281">
        <v>0</v>
      </c>
      <c r="AS281" t="s">
        <v>6</v>
      </c>
      <c r="AT281">
        <v>0.59521400000000002</v>
      </c>
      <c r="AU281" t="s">
        <v>6</v>
      </c>
      <c r="AV281">
        <v>0</v>
      </c>
      <c r="AW281">
        <v>1</v>
      </c>
      <c r="AX281">
        <v>-1</v>
      </c>
      <c r="AY281">
        <v>0</v>
      </c>
      <c r="AZ281">
        <v>0</v>
      </c>
      <c r="BA281" t="s">
        <v>6</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CV281">
        <v>0</v>
      </c>
      <c r="CW281">
        <v>0</v>
      </c>
      <c r="CX281">
        <f>ROUND(Y281*Source!I161,9)</f>
        <v>8.3329959999999995E-2</v>
      </c>
      <c r="CY281">
        <f t="shared" si="132"/>
        <v>15662.39</v>
      </c>
      <c r="CZ281">
        <f t="shared" si="133"/>
        <v>15662.39</v>
      </c>
      <c r="DA281">
        <f t="shared" si="134"/>
        <v>1</v>
      </c>
      <c r="DB281">
        <f t="shared" si="124"/>
        <v>9322.4699999999993</v>
      </c>
      <c r="DC281">
        <f t="shared" si="125"/>
        <v>0</v>
      </c>
      <c r="DD281" t="s">
        <v>6</v>
      </c>
      <c r="DE281" t="s">
        <v>6</v>
      </c>
      <c r="DF281">
        <f t="shared" si="127"/>
        <v>1305</v>
      </c>
      <c r="DG281">
        <f t="shared" si="121"/>
        <v>0</v>
      </c>
      <c r="DH281">
        <f>Source!I161*SmtRes!Y281</f>
        <v>8.3329960000000008E-2</v>
      </c>
      <c r="DI281">
        <f t="shared" si="135"/>
        <v>15662.39</v>
      </c>
      <c r="DJ281">
        <f t="shared" si="136"/>
        <v>1305</v>
      </c>
      <c r="DK281">
        <f>Source!BC161</f>
        <v>1</v>
      </c>
      <c r="DL281" t="s">
        <v>6</v>
      </c>
      <c r="DM281">
        <v>0</v>
      </c>
      <c r="DN281" t="s">
        <v>6</v>
      </c>
      <c r="DO281">
        <v>0</v>
      </c>
      <c r="GP281">
        <v>1</v>
      </c>
      <c r="GQ281">
        <v>-1</v>
      </c>
      <c r="GR281">
        <v>-1</v>
      </c>
    </row>
    <row r="282" spans="1:200" x14ac:dyDescent="0.2">
      <c r="A282">
        <f>ROW(Source!A161)</f>
        <v>161</v>
      </c>
      <c r="B282">
        <v>86295183</v>
      </c>
      <c r="C282">
        <v>86295830</v>
      </c>
      <c r="D282">
        <v>69204825</v>
      </c>
      <c r="E282">
        <v>1</v>
      </c>
      <c r="F282">
        <v>1</v>
      </c>
      <c r="G282">
        <v>1</v>
      </c>
      <c r="H282">
        <v>3</v>
      </c>
      <c r="I282" t="s">
        <v>331</v>
      </c>
      <c r="J282" t="s">
        <v>333</v>
      </c>
      <c r="K282" t="s">
        <v>332</v>
      </c>
      <c r="L282">
        <v>1348</v>
      </c>
      <c r="N282">
        <v>1009</v>
      </c>
      <c r="O282" t="s">
        <v>63</v>
      </c>
      <c r="P282" t="s">
        <v>63</v>
      </c>
      <c r="Q282">
        <v>1000</v>
      </c>
      <c r="W282">
        <v>0</v>
      </c>
      <c r="X282">
        <v>-1246022752</v>
      </c>
      <c r="Y282">
        <f t="shared" si="123"/>
        <v>0.38914300000000002</v>
      </c>
      <c r="AA282">
        <v>16641.939999999999</v>
      </c>
      <c r="AB282">
        <v>0</v>
      </c>
      <c r="AC282">
        <v>0</v>
      </c>
      <c r="AD282">
        <v>0</v>
      </c>
      <c r="AE282">
        <v>16641.939999999999</v>
      </c>
      <c r="AF282">
        <v>0</v>
      </c>
      <c r="AG282">
        <v>0</v>
      </c>
      <c r="AH282">
        <v>0</v>
      </c>
      <c r="AI282">
        <v>1</v>
      </c>
      <c r="AJ282">
        <v>1</v>
      </c>
      <c r="AK282">
        <v>1</v>
      </c>
      <c r="AL282">
        <v>1</v>
      </c>
      <c r="AM282">
        <v>0</v>
      </c>
      <c r="AN282">
        <v>0</v>
      </c>
      <c r="AO282">
        <v>0</v>
      </c>
      <c r="AP282">
        <v>1</v>
      </c>
      <c r="AQ282">
        <v>0</v>
      </c>
      <c r="AR282">
        <v>0</v>
      </c>
      <c r="AS282" t="s">
        <v>6</v>
      </c>
      <c r="AT282">
        <v>0.38914300000000002</v>
      </c>
      <c r="AU282" t="s">
        <v>6</v>
      </c>
      <c r="AV282">
        <v>0</v>
      </c>
      <c r="AW282">
        <v>1</v>
      </c>
      <c r="AX282">
        <v>-1</v>
      </c>
      <c r="AY282">
        <v>0</v>
      </c>
      <c r="AZ282">
        <v>0</v>
      </c>
      <c r="BA282" t="s">
        <v>6</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CV282">
        <v>0</v>
      </c>
      <c r="CW282">
        <v>0</v>
      </c>
      <c r="CX282">
        <f>ROUND(Y282*Source!I161,9)</f>
        <v>5.4480019999999997E-2</v>
      </c>
      <c r="CY282">
        <f t="shared" si="132"/>
        <v>16641.939999999999</v>
      </c>
      <c r="CZ282">
        <f t="shared" si="133"/>
        <v>16641.939999999999</v>
      </c>
      <c r="DA282">
        <f t="shared" si="134"/>
        <v>1</v>
      </c>
      <c r="DB282">
        <f t="shared" si="124"/>
        <v>6476.09</v>
      </c>
      <c r="DC282">
        <f t="shared" si="125"/>
        <v>0</v>
      </c>
      <c r="DD282" t="s">
        <v>6</v>
      </c>
      <c r="DE282" t="s">
        <v>6</v>
      </c>
      <c r="DF282">
        <f t="shared" si="127"/>
        <v>907</v>
      </c>
      <c r="DG282">
        <f t="shared" si="121"/>
        <v>0</v>
      </c>
      <c r="DH282">
        <f>Source!I161*SmtRes!Y282</f>
        <v>5.4480020000000011E-2</v>
      </c>
      <c r="DI282">
        <f t="shared" si="135"/>
        <v>16641.939999999999</v>
      </c>
      <c r="DJ282">
        <f t="shared" si="136"/>
        <v>907</v>
      </c>
      <c r="DK282">
        <f>Source!BC161</f>
        <v>1</v>
      </c>
      <c r="DL282" t="s">
        <v>6</v>
      </c>
      <c r="DM282">
        <v>0</v>
      </c>
      <c r="DN282" t="s">
        <v>6</v>
      </c>
      <c r="DO282">
        <v>0</v>
      </c>
      <c r="GP282">
        <v>1</v>
      </c>
      <c r="GQ282">
        <v>-1</v>
      </c>
      <c r="GR282">
        <v>-1</v>
      </c>
    </row>
    <row r="283" spans="1:200" x14ac:dyDescent="0.2">
      <c r="A283">
        <f>ROW(Source!A162)</f>
        <v>162</v>
      </c>
      <c r="B283">
        <v>86295184</v>
      </c>
      <c r="C283">
        <v>86295830</v>
      </c>
      <c r="D283">
        <v>27493458</v>
      </c>
      <c r="E283">
        <v>1</v>
      </c>
      <c r="F283">
        <v>1</v>
      </c>
      <c r="G283">
        <v>1</v>
      </c>
      <c r="H283">
        <v>1</v>
      </c>
      <c r="I283" t="s">
        <v>998</v>
      </c>
      <c r="J283" t="s">
        <v>6</v>
      </c>
      <c r="K283" t="s">
        <v>999</v>
      </c>
      <c r="L283">
        <v>1369</v>
      </c>
      <c r="N283">
        <v>1013</v>
      </c>
      <c r="O283" t="s">
        <v>921</v>
      </c>
      <c r="P283" t="s">
        <v>921</v>
      </c>
      <c r="Q283">
        <v>1</v>
      </c>
      <c r="W283">
        <v>0</v>
      </c>
      <c r="X283">
        <v>-115882720</v>
      </c>
      <c r="Y283">
        <f t="shared" si="123"/>
        <v>50.79</v>
      </c>
      <c r="AA283">
        <v>0</v>
      </c>
      <c r="AB283">
        <v>0</v>
      </c>
      <c r="AC283">
        <v>0</v>
      </c>
      <c r="AD283">
        <v>220.16</v>
      </c>
      <c r="AE283">
        <v>0</v>
      </c>
      <c r="AF283">
        <v>0</v>
      </c>
      <c r="AG283">
        <v>0</v>
      </c>
      <c r="AH283">
        <v>8.6</v>
      </c>
      <c r="AI283">
        <v>1</v>
      </c>
      <c r="AJ283">
        <v>1</v>
      </c>
      <c r="AK283">
        <v>1</v>
      </c>
      <c r="AL283">
        <v>25.6</v>
      </c>
      <c r="AM283">
        <v>5</v>
      </c>
      <c r="AN283">
        <v>0</v>
      </c>
      <c r="AO283">
        <v>1</v>
      </c>
      <c r="AP283">
        <v>0</v>
      </c>
      <c r="AQ283">
        <v>0</v>
      </c>
      <c r="AR283">
        <v>0</v>
      </c>
      <c r="AS283" t="s">
        <v>6</v>
      </c>
      <c r="AT283">
        <v>50.79</v>
      </c>
      <c r="AU283" t="s">
        <v>6</v>
      </c>
      <c r="AV283">
        <v>1</v>
      </c>
      <c r="AW283">
        <v>2</v>
      </c>
      <c r="AX283">
        <v>86295847</v>
      </c>
      <c r="AY283">
        <v>1</v>
      </c>
      <c r="AZ283">
        <v>0</v>
      </c>
      <c r="BA283">
        <v>326</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CU283">
        <f>ROUND(AT283*Source!I162*AH283*AL283,0)</f>
        <v>1565</v>
      </c>
      <c r="CV283">
        <f>ROUND(Y283*Source!I162,9)</f>
        <v>7.1105999999999998</v>
      </c>
      <c r="CW283">
        <v>0</v>
      </c>
      <c r="CX283">
        <f>ROUND(Y283*Source!I162,9)</f>
        <v>7.1105999999999998</v>
      </c>
      <c r="CY283">
        <f>AD283</f>
        <v>220.16</v>
      </c>
      <c r="CZ283">
        <f>AH283</f>
        <v>8.6</v>
      </c>
      <c r="DA283">
        <f>AL283</f>
        <v>25.6</v>
      </c>
      <c r="DB283">
        <f t="shared" si="124"/>
        <v>436.79</v>
      </c>
      <c r="DC283">
        <f t="shared" si="125"/>
        <v>0</v>
      </c>
      <c r="DD283" t="s">
        <v>6</v>
      </c>
      <c r="DE283" t="s">
        <v>6</v>
      </c>
      <c r="DF283">
        <f t="shared" si="127"/>
        <v>0</v>
      </c>
      <c r="DG283">
        <f t="shared" si="121"/>
        <v>0</v>
      </c>
      <c r="DH283">
        <f>Source!I162*SmtRes!Y283</f>
        <v>7.1106000000000007</v>
      </c>
      <c r="DI283">
        <f>AD283</f>
        <v>220.16</v>
      </c>
      <c r="DJ283">
        <f>EtalonRes!AB326</f>
        <v>8.6</v>
      </c>
      <c r="DK283">
        <f>Source!BA162</f>
        <v>25.6</v>
      </c>
      <c r="DL283" t="s">
        <v>6</v>
      </c>
      <c r="DM283">
        <v>0</v>
      </c>
      <c r="DN283" t="s">
        <v>6</v>
      </c>
      <c r="DO283">
        <v>0</v>
      </c>
      <c r="GQ283">
        <v>-1</v>
      </c>
      <c r="GR283">
        <v>-1</v>
      </c>
    </row>
    <row r="284" spans="1:200" x14ac:dyDescent="0.2">
      <c r="A284">
        <f>ROW(Source!A162)</f>
        <v>162</v>
      </c>
      <c r="B284">
        <v>86295184</v>
      </c>
      <c r="C284">
        <v>86295830</v>
      </c>
      <c r="D284">
        <v>121548</v>
      </c>
      <c r="E284">
        <v>1</v>
      </c>
      <c r="F284">
        <v>1</v>
      </c>
      <c r="G284">
        <v>1</v>
      </c>
      <c r="H284">
        <v>1</v>
      </c>
      <c r="I284" t="s">
        <v>39</v>
      </c>
      <c r="J284" t="s">
        <v>6</v>
      </c>
      <c r="K284" t="s">
        <v>922</v>
      </c>
      <c r="L284">
        <v>608254</v>
      </c>
      <c r="N284">
        <v>1013</v>
      </c>
      <c r="O284" t="s">
        <v>923</v>
      </c>
      <c r="P284" t="s">
        <v>923</v>
      </c>
      <c r="Q284">
        <v>1</v>
      </c>
      <c r="W284">
        <v>0</v>
      </c>
      <c r="X284">
        <v>-185737400</v>
      </c>
      <c r="Y284">
        <f t="shared" si="123"/>
        <v>0.12</v>
      </c>
      <c r="AA284">
        <v>0</v>
      </c>
      <c r="AB284">
        <v>0</v>
      </c>
      <c r="AC284">
        <v>0</v>
      </c>
      <c r="AD284">
        <v>0</v>
      </c>
      <c r="AE284">
        <v>0</v>
      </c>
      <c r="AF284">
        <v>0</v>
      </c>
      <c r="AG284">
        <v>0</v>
      </c>
      <c r="AH284">
        <v>0</v>
      </c>
      <c r="AI284">
        <v>1</v>
      </c>
      <c r="AJ284">
        <v>1</v>
      </c>
      <c r="AK284">
        <v>19.8</v>
      </c>
      <c r="AL284">
        <v>1</v>
      </c>
      <c r="AM284">
        <v>5</v>
      </c>
      <c r="AN284">
        <v>0</v>
      </c>
      <c r="AO284">
        <v>1</v>
      </c>
      <c r="AP284">
        <v>0</v>
      </c>
      <c r="AQ284">
        <v>0</v>
      </c>
      <c r="AR284">
        <v>0</v>
      </c>
      <c r="AS284" t="s">
        <v>6</v>
      </c>
      <c r="AT284">
        <v>0.12</v>
      </c>
      <c r="AU284" t="s">
        <v>6</v>
      </c>
      <c r="AV284">
        <v>2</v>
      </c>
      <c r="AW284">
        <v>2</v>
      </c>
      <c r="AX284">
        <v>86295848</v>
      </c>
      <c r="AY284">
        <v>1</v>
      </c>
      <c r="AZ284">
        <v>0</v>
      </c>
      <c r="BA284">
        <v>327</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CV284">
        <v>0</v>
      </c>
      <c r="CW284">
        <v>0</v>
      </c>
      <c r="CX284">
        <f>ROUND(Y284*Source!I162,9)</f>
        <v>1.6799999999999999E-2</v>
      </c>
      <c r="CY284">
        <f>AD284</f>
        <v>0</v>
      </c>
      <c r="CZ284">
        <f>AH284</f>
        <v>0</v>
      </c>
      <c r="DA284">
        <f>AL284</f>
        <v>1</v>
      </c>
      <c r="DB284">
        <f t="shared" si="124"/>
        <v>0</v>
      </c>
      <c r="DC284">
        <f t="shared" si="125"/>
        <v>0</v>
      </c>
      <c r="DD284" t="s">
        <v>6</v>
      </c>
      <c r="DE284" t="s">
        <v>6</v>
      </c>
      <c r="DF284">
        <f t="shared" si="127"/>
        <v>0</v>
      </c>
      <c r="DG284">
        <f t="shared" si="121"/>
        <v>0</v>
      </c>
      <c r="DH284">
        <f>Source!I162*SmtRes!Y284</f>
        <v>1.6800000000000002E-2</v>
      </c>
      <c r="DI284">
        <f>AD284</f>
        <v>0</v>
      </c>
      <c r="DJ284">
        <f>EtalonRes!AB327</f>
        <v>0</v>
      </c>
      <c r="DK284">
        <f>Source!BA162</f>
        <v>25.6</v>
      </c>
      <c r="DL284" t="s">
        <v>6</v>
      </c>
      <c r="DM284">
        <v>0</v>
      </c>
      <c r="DN284" t="s">
        <v>6</v>
      </c>
      <c r="DO284">
        <v>0</v>
      </c>
      <c r="GQ284">
        <v>-1</v>
      </c>
      <c r="GR284">
        <v>-1</v>
      </c>
    </row>
    <row r="285" spans="1:200" x14ac:dyDescent="0.2">
      <c r="A285">
        <f>ROW(Source!A162)</f>
        <v>162</v>
      </c>
      <c r="B285">
        <v>86295184</v>
      </c>
      <c r="C285">
        <v>86295830</v>
      </c>
      <c r="D285">
        <v>27439499</v>
      </c>
      <c r="E285">
        <v>1</v>
      </c>
      <c r="F285">
        <v>1</v>
      </c>
      <c r="G285">
        <v>1</v>
      </c>
      <c r="H285">
        <v>2</v>
      </c>
      <c r="I285" t="s">
        <v>930</v>
      </c>
      <c r="J285" t="s">
        <v>931</v>
      </c>
      <c r="K285" t="s">
        <v>932</v>
      </c>
      <c r="L285">
        <v>1368</v>
      </c>
      <c r="N285">
        <v>1011</v>
      </c>
      <c r="O285" t="s">
        <v>927</v>
      </c>
      <c r="P285" t="s">
        <v>927</v>
      </c>
      <c r="Q285">
        <v>1</v>
      </c>
      <c r="W285">
        <v>0</v>
      </c>
      <c r="X285">
        <v>1890856440</v>
      </c>
      <c r="Y285">
        <f t="shared" si="123"/>
        <v>0.12</v>
      </c>
      <c r="AA285">
        <v>0</v>
      </c>
      <c r="AB285">
        <v>1047.83</v>
      </c>
      <c r="AC285">
        <v>269.48</v>
      </c>
      <c r="AD285">
        <v>0</v>
      </c>
      <c r="AE285">
        <v>0</v>
      </c>
      <c r="AF285">
        <v>112.67</v>
      </c>
      <c r="AG285">
        <v>13.61</v>
      </c>
      <c r="AH285">
        <v>0</v>
      </c>
      <c r="AI285">
        <v>1</v>
      </c>
      <c r="AJ285">
        <v>9.3000000000000007</v>
      </c>
      <c r="AK285">
        <v>19.8</v>
      </c>
      <c r="AL285">
        <v>1</v>
      </c>
      <c r="AM285">
        <v>5</v>
      </c>
      <c r="AN285">
        <v>0</v>
      </c>
      <c r="AO285">
        <v>1</v>
      </c>
      <c r="AP285">
        <v>0</v>
      </c>
      <c r="AQ285">
        <v>0</v>
      </c>
      <c r="AR285">
        <v>0</v>
      </c>
      <c r="AS285" t="s">
        <v>6</v>
      </c>
      <c r="AT285">
        <v>0.12</v>
      </c>
      <c r="AU285" t="s">
        <v>6</v>
      </c>
      <c r="AV285">
        <v>0</v>
      </c>
      <c r="AW285">
        <v>2</v>
      </c>
      <c r="AX285">
        <v>86295849</v>
      </c>
      <c r="AY285">
        <v>1</v>
      </c>
      <c r="AZ285">
        <v>0</v>
      </c>
      <c r="BA285">
        <v>328</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CV285">
        <v>0</v>
      </c>
      <c r="CW285">
        <f>ROUND(Y285*Source!I162*DO285,9)</f>
        <v>0</v>
      </c>
      <c r="CX285">
        <f>ROUND(Y285*Source!I162,9)</f>
        <v>1.6799999999999999E-2</v>
      </c>
      <c r="CY285">
        <f t="shared" ref="CY285:CY291" si="137">AB285</f>
        <v>1047.83</v>
      </c>
      <c r="CZ285">
        <f t="shared" ref="CZ285:CZ291" si="138">AF285</f>
        <v>112.67</v>
      </c>
      <c r="DA285">
        <f t="shared" ref="DA285:DA291" si="139">AJ285</f>
        <v>9.3000000000000007</v>
      </c>
      <c r="DB285">
        <f t="shared" si="124"/>
        <v>13.52</v>
      </c>
      <c r="DC285">
        <f t="shared" si="125"/>
        <v>1.63</v>
      </c>
      <c r="DD285" t="s">
        <v>6</v>
      </c>
      <c r="DE285" t="s">
        <v>6</v>
      </c>
      <c r="DF285">
        <f t="shared" si="127"/>
        <v>0</v>
      </c>
      <c r="DG285">
        <f t="shared" ref="DG285:DG291" si="140">ROUND(ROUND(AF285*AJ285,0)*CX285,0)</f>
        <v>18</v>
      </c>
      <c r="DH285">
        <f>Source!I162*SmtRes!Y285</f>
        <v>1.6800000000000002E-2</v>
      </c>
      <c r="DI285">
        <f t="shared" ref="DI285:DI291" si="141">AB285</f>
        <v>1047.83</v>
      </c>
      <c r="DJ285">
        <f>EtalonRes!Z328</f>
        <v>112.67</v>
      </c>
      <c r="DK285">
        <f>Source!BB162</f>
        <v>9.3000000000000007</v>
      </c>
      <c r="DL285" t="s">
        <v>6</v>
      </c>
      <c r="DM285">
        <v>0</v>
      </c>
      <c r="DN285" t="s">
        <v>6</v>
      </c>
      <c r="DO285">
        <v>0</v>
      </c>
      <c r="GQ285">
        <v>-1</v>
      </c>
      <c r="GR285">
        <v>-1</v>
      </c>
    </row>
    <row r="286" spans="1:200" x14ac:dyDescent="0.2">
      <c r="A286">
        <f>ROW(Source!A162)</f>
        <v>162</v>
      </c>
      <c r="B286">
        <v>86295184</v>
      </c>
      <c r="C286">
        <v>86295830</v>
      </c>
      <c r="D286">
        <v>27439598</v>
      </c>
      <c r="E286">
        <v>1</v>
      </c>
      <c r="F286">
        <v>1</v>
      </c>
      <c r="G286">
        <v>1</v>
      </c>
      <c r="H286">
        <v>2</v>
      </c>
      <c r="I286" t="s">
        <v>1000</v>
      </c>
      <c r="J286" t="s">
        <v>1001</v>
      </c>
      <c r="K286" t="s">
        <v>1002</v>
      </c>
      <c r="L286">
        <v>1368</v>
      </c>
      <c r="N286">
        <v>1011</v>
      </c>
      <c r="O286" t="s">
        <v>927</v>
      </c>
      <c r="P286" t="s">
        <v>927</v>
      </c>
      <c r="Q286">
        <v>1</v>
      </c>
      <c r="W286">
        <v>0</v>
      </c>
      <c r="X286">
        <v>-1455828468</v>
      </c>
      <c r="Y286">
        <f t="shared" si="123"/>
        <v>10.53</v>
      </c>
      <c r="AA286">
        <v>0</v>
      </c>
      <c r="AB286">
        <v>78.680000000000007</v>
      </c>
      <c r="AC286">
        <v>0</v>
      </c>
      <c r="AD286">
        <v>0</v>
      </c>
      <c r="AE286">
        <v>0</v>
      </c>
      <c r="AF286">
        <v>8.4600000000000009</v>
      </c>
      <c r="AG286">
        <v>0</v>
      </c>
      <c r="AH286">
        <v>0</v>
      </c>
      <c r="AI286">
        <v>1</v>
      </c>
      <c r="AJ286">
        <v>9.3000000000000007</v>
      </c>
      <c r="AK286">
        <v>19.8</v>
      </c>
      <c r="AL286">
        <v>1</v>
      </c>
      <c r="AM286">
        <v>5</v>
      </c>
      <c r="AN286">
        <v>0</v>
      </c>
      <c r="AO286">
        <v>1</v>
      </c>
      <c r="AP286">
        <v>0</v>
      </c>
      <c r="AQ286">
        <v>0</v>
      </c>
      <c r="AR286">
        <v>0</v>
      </c>
      <c r="AS286" t="s">
        <v>6</v>
      </c>
      <c r="AT286">
        <v>10.53</v>
      </c>
      <c r="AU286" t="s">
        <v>6</v>
      </c>
      <c r="AV286">
        <v>0</v>
      </c>
      <c r="AW286">
        <v>2</v>
      </c>
      <c r="AX286">
        <v>86295850</v>
      </c>
      <c r="AY286">
        <v>1</v>
      </c>
      <c r="AZ286">
        <v>0</v>
      </c>
      <c r="BA286">
        <v>329</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CV286">
        <v>0</v>
      </c>
      <c r="CW286">
        <f>ROUND(Y286*Source!I162*DO286,9)</f>
        <v>0</v>
      </c>
      <c r="CX286">
        <f>ROUND(Y286*Source!I162,9)</f>
        <v>1.4742</v>
      </c>
      <c r="CY286">
        <f t="shared" si="137"/>
        <v>78.680000000000007</v>
      </c>
      <c r="CZ286">
        <f t="shared" si="138"/>
        <v>8.4600000000000009</v>
      </c>
      <c r="DA286">
        <f t="shared" si="139"/>
        <v>9.3000000000000007</v>
      </c>
      <c r="DB286">
        <f t="shared" si="124"/>
        <v>89.08</v>
      </c>
      <c r="DC286">
        <f t="shared" si="125"/>
        <v>0</v>
      </c>
      <c r="DD286" t="s">
        <v>6</v>
      </c>
      <c r="DE286" t="s">
        <v>6</v>
      </c>
      <c r="DF286">
        <f t="shared" si="127"/>
        <v>0</v>
      </c>
      <c r="DG286">
        <f t="shared" si="140"/>
        <v>116</v>
      </c>
      <c r="DH286">
        <f>Source!I162*SmtRes!Y286</f>
        <v>1.4742</v>
      </c>
      <c r="DI286">
        <f t="shared" si="141"/>
        <v>78.680000000000007</v>
      </c>
      <c r="DJ286">
        <f>EtalonRes!Z329</f>
        <v>8.4600000000000009</v>
      </c>
      <c r="DK286">
        <f>Source!BB162</f>
        <v>9.3000000000000007</v>
      </c>
      <c r="DL286" t="s">
        <v>6</v>
      </c>
      <c r="DM286">
        <v>0</v>
      </c>
      <c r="DN286" t="s">
        <v>6</v>
      </c>
      <c r="DO286">
        <v>0</v>
      </c>
      <c r="GQ286">
        <v>-1</v>
      </c>
      <c r="GR286">
        <v>-1</v>
      </c>
    </row>
    <row r="287" spans="1:200" x14ac:dyDescent="0.2">
      <c r="A287">
        <f>ROW(Source!A162)</f>
        <v>162</v>
      </c>
      <c r="B287">
        <v>86295184</v>
      </c>
      <c r="C287">
        <v>86295830</v>
      </c>
      <c r="D287">
        <v>27439705</v>
      </c>
      <c r="E287">
        <v>1</v>
      </c>
      <c r="F287">
        <v>1</v>
      </c>
      <c r="G287">
        <v>1</v>
      </c>
      <c r="H287">
        <v>2</v>
      </c>
      <c r="I287" t="s">
        <v>986</v>
      </c>
      <c r="J287" t="s">
        <v>987</v>
      </c>
      <c r="K287" t="s">
        <v>988</v>
      </c>
      <c r="L287">
        <v>1368</v>
      </c>
      <c r="N287">
        <v>1011</v>
      </c>
      <c r="O287" t="s">
        <v>927</v>
      </c>
      <c r="P287" t="s">
        <v>927</v>
      </c>
      <c r="Q287">
        <v>1</v>
      </c>
      <c r="W287">
        <v>0</v>
      </c>
      <c r="X287">
        <v>-349914874</v>
      </c>
      <c r="Y287">
        <f t="shared" si="123"/>
        <v>1.86</v>
      </c>
      <c r="AA287">
        <v>0</v>
      </c>
      <c r="AB287">
        <v>10.23</v>
      </c>
      <c r="AC287">
        <v>0</v>
      </c>
      <c r="AD287">
        <v>0</v>
      </c>
      <c r="AE287">
        <v>0</v>
      </c>
      <c r="AF287">
        <v>1.1000000000000001</v>
      </c>
      <c r="AG287">
        <v>0</v>
      </c>
      <c r="AH287">
        <v>0</v>
      </c>
      <c r="AI287">
        <v>1</v>
      </c>
      <c r="AJ287">
        <v>9.3000000000000007</v>
      </c>
      <c r="AK287">
        <v>19.8</v>
      </c>
      <c r="AL287">
        <v>1</v>
      </c>
      <c r="AM287">
        <v>5</v>
      </c>
      <c r="AN287">
        <v>0</v>
      </c>
      <c r="AO287">
        <v>1</v>
      </c>
      <c r="AP287">
        <v>0</v>
      </c>
      <c r="AQ287">
        <v>0</v>
      </c>
      <c r="AR287">
        <v>0</v>
      </c>
      <c r="AS287" t="s">
        <v>6</v>
      </c>
      <c r="AT287">
        <v>1.86</v>
      </c>
      <c r="AU287" t="s">
        <v>6</v>
      </c>
      <c r="AV287">
        <v>0</v>
      </c>
      <c r="AW287">
        <v>2</v>
      </c>
      <c r="AX287">
        <v>86295851</v>
      </c>
      <c r="AY287">
        <v>1</v>
      </c>
      <c r="AZ287">
        <v>0</v>
      </c>
      <c r="BA287">
        <v>330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CV287">
        <v>0</v>
      </c>
      <c r="CW287">
        <f>ROUND(Y287*Source!I162*DO287,9)</f>
        <v>0</v>
      </c>
      <c r="CX287">
        <f>ROUND(Y287*Source!I162,9)</f>
        <v>0.26040000000000002</v>
      </c>
      <c r="CY287">
        <f t="shared" si="137"/>
        <v>10.23</v>
      </c>
      <c r="CZ287">
        <f t="shared" si="138"/>
        <v>1.1000000000000001</v>
      </c>
      <c r="DA287">
        <f t="shared" si="139"/>
        <v>9.3000000000000007</v>
      </c>
      <c r="DB287">
        <f t="shared" si="124"/>
        <v>2.0499999999999998</v>
      </c>
      <c r="DC287">
        <f t="shared" si="125"/>
        <v>0</v>
      </c>
      <c r="DD287" t="s">
        <v>6</v>
      </c>
      <c r="DE287" t="s">
        <v>6</v>
      </c>
      <c r="DF287">
        <f t="shared" si="127"/>
        <v>0</v>
      </c>
      <c r="DG287">
        <f t="shared" si="140"/>
        <v>3</v>
      </c>
      <c r="DH287">
        <f>Source!I162*SmtRes!Y287</f>
        <v>0.26040000000000002</v>
      </c>
      <c r="DI287">
        <f t="shared" si="141"/>
        <v>10.23</v>
      </c>
      <c r="DJ287">
        <f>EtalonRes!Z330</f>
        <v>1.1000000000000001</v>
      </c>
      <c r="DK287">
        <f>Source!BB162</f>
        <v>9.3000000000000007</v>
      </c>
      <c r="DL287" t="s">
        <v>6</v>
      </c>
      <c r="DM287">
        <v>0</v>
      </c>
      <c r="DN287" t="s">
        <v>6</v>
      </c>
      <c r="DO287">
        <v>0</v>
      </c>
      <c r="GQ287">
        <v>-1</v>
      </c>
      <c r="GR287">
        <v>-1</v>
      </c>
    </row>
    <row r="288" spans="1:200" x14ac:dyDescent="0.2">
      <c r="A288">
        <f>ROW(Source!A162)</f>
        <v>162</v>
      </c>
      <c r="B288">
        <v>86295184</v>
      </c>
      <c r="C288">
        <v>86295830</v>
      </c>
      <c r="D288">
        <v>27439713</v>
      </c>
      <c r="E288">
        <v>1</v>
      </c>
      <c r="F288">
        <v>1</v>
      </c>
      <c r="G288">
        <v>1</v>
      </c>
      <c r="H288">
        <v>2</v>
      </c>
      <c r="I288" t="s">
        <v>989</v>
      </c>
      <c r="J288" t="s">
        <v>990</v>
      </c>
      <c r="K288" t="s">
        <v>991</v>
      </c>
      <c r="L288">
        <v>1368</v>
      </c>
      <c r="N288">
        <v>1011</v>
      </c>
      <c r="O288" t="s">
        <v>927</v>
      </c>
      <c r="P288" t="s">
        <v>927</v>
      </c>
      <c r="Q288">
        <v>1</v>
      </c>
      <c r="W288">
        <v>0</v>
      </c>
      <c r="X288">
        <v>863682969</v>
      </c>
      <c r="Y288">
        <f t="shared" si="123"/>
        <v>2.0299999999999998</v>
      </c>
      <c r="AA288">
        <v>0</v>
      </c>
      <c r="AB288">
        <v>109.37</v>
      </c>
      <c r="AC288">
        <v>0</v>
      </c>
      <c r="AD288">
        <v>0</v>
      </c>
      <c r="AE288">
        <v>0</v>
      </c>
      <c r="AF288">
        <v>11.76</v>
      </c>
      <c r="AG288">
        <v>0</v>
      </c>
      <c r="AH288">
        <v>0</v>
      </c>
      <c r="AI288">
        <v>1</v>
      </c>
      <c r="AJ288">
        <v>9.3000000000000007</v>
      </c>
      <c r="AK288">
        <v>19.8</v>
      </c>
      <c r="AL288">
        <v>1</v>
      </c>
      <c r="AM288">
        <v>5</v>
      </c>
      <c r="AN288">
        <v>0</v>
      </c>
      <c r="AO288">
        <v>1</v>
      </c>
      <c r="AP288">
        <v>0</v>
      </c>
      <c r="AQ288">
        <v>0</v>
      </c>
      <c r="AR288">
        <v>0</v>
      </c>
      <c r="AS288" t="s">
        <v>6</v>
      </c>
      <c r="AT288">
        <v>2.0299999999999998</v>
      </c>
      <c r="AU288" t="s">
        <v>6</v>
      </c>
      <c r="AV288">
        <v>0</v>
      </c>
      <c r="AW288">
        <v>2</v>
      </c>
      <c r="AX288">
        <v>86295852</v>
      </c>
      <c r="AY288">
        <v>1</v>
      </c>
      <c r="AZ288">
        <v>0</v>
      </c>
      <c r="BA288">
        <v>331</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CV288">
        <v>0</v>
      </c>
      <c r="CW288">
        <f>ROUND(Y288*Source!I162*DO288,9)</f>
        <v>0</v>
      </c>
      <c r="CX288">
        <f>ROUND(Y288*Source!I162,9)</f>
        <v>0.28420000000000001</v>
      </c>
      <c r="CY288">
        <f t="shared" si="137"/>
        <v>109.37</v>
      </c>
      <c r="CZ288">
        <f t="shared" si="138"/>
        <v>11.76</v>
      </c>
      <c r="DA288">
        <f t="shared" si="139"/>
        <v>9.3000000000000007</v>
      </c>
      <c r="DB288">
        <f t="shared" si="124"/>
        <v>23.87</v>
      </c>
      <c r="DC288">
        <f t="shared" si="125"/>
        <v>0</v>
      </c>
      <c r="DD288" t="s">
        <v>6</v>
      </c>
      <c r="DE288" t="s">
        <v>6</v>
      </c>
      <c r="DF288">
        <f t="shared" si="127"/>
        <v>0</v>
      </c>
      <c r="DG288">
        <f t="shared" si="140"/>
        <v>31</v>
      </c>
      <c r="DH288">
        <f>Source!I162*SmtRes!Y288</f>
        <v>0.28420000000000001</v>
      </c>
      <c r="DI288">
        <f t="shared" si="141"/>
        <v>109.37</v>
      </c>
      <c r="DJ288">
        <f>EtalonRes!Z331</f>
        <v>11.76</v>
      </c>
      <c r="DK288">
        <f>Source!BB162</f>
        <v>9.3000000000000007</v>
      </c>
      <c r="DL288" t="s">
        <v>6</v>
      </c>
      <c r="DM288">
        <v>0</v>
      </c>
      <c r="DN288" t="s">
        <v>6</v>
      </c>
      <c r="DO288">
        <v>0</v>
      </c>
      <c r="GQ288">
        <v>-1</v>
      </c>
      <c r="GR288">
        <v>-1</v>
      </c>
    </row>
    <row r="289" spans="1:200" x14ac:dyDescent="0.2">
      <c r="A289">
        <f>ROW(Source!A162)</f>
        <v>162</v>
      </c>
      <c r="B289">
        <v>86295184</v>
      </c>
      <c r="C289">
        <v>86295830</v>
      </c>
      <c r="D289">
        <v>27439719</v>
      </c>
      <c r="E289">
        <v>1</v>
      </c>
      <c r="F289">
        <v>1</v>
      </c>
      <c r="G289">
        <v>1</v>
      </c>
      <c r="H289">
        <v>2</v>
      </c>
      <c r="I289" t="s">
        <v>992</v>
      </c>
      <c r="J289" t="s">
        <v>993</v>
      </c>
      <c r="K289" t="s">
        <v>994</v>
      </c>
      <c r="L289">
        <v>1368</v>
      </c>
      <c r="N289">
        <v>1011</v>
      </c>
      <c r="O289" t="s">
        <v>927</v>
      </c>
      <c r="P289" t="s">
        <v>927</v>
      </c>
      <c r="Q289">
        <v>1</v>
      </c>
      <c r="W289">
        <v>0</v>
      </c>
      <c r="X289">
        <v>771781760</v>
      </c>
      <c r="Y289">
        <f t="shared" si="123"/>
        <v>0.14000000000000001</v>
      </c>
      <c r="AA289">
        <v>0</v>
      </c>
      <c r="AB289">
        <v>61.1</v>
      </c>
      <c r="AC289">
        <v>0</v>
      </c>
      <c r="AD289">
        <v>0</v>
      </c>
      <c r="AE289">
        <v>0</v>
      </c>
      <c r="AF289">
        <v>6.57</v>
      </c>
      <c r="AG289">
        <v>0</v>
      </c>
      <c r="AH289">
        <v>0</v>
      </c>
      <c r="AI289">
        <v>1</v>
      </c>
      <c r="AJ289">
        <v>9.3000000000000007</v>
      </c>
      <c r="AK289">
        <v>19.8</v>
      </c>
      <c r="AL289">
        <v>1</v>
      </c>
      <c r="AM289">
        <v>5</v>
      </c>
      <c r="AN289">
        <v>0</v>
      </c>
      <c r="AO289">
        <v>1</v>
      </c>
      <c r="AP289">
        <v>0</v>
      </c>
      <c r="AQ289">
        <v>0</v>
      </c>
      <c r="AR289">
        <v>0</v>
      </c>
      <c r="AS289" t="s">
        <v>6</v>
      </c>
      <c r="AT289">
        <v>0.14000000000000001</v>
      </c>
      <c r="AU289" t="s">
        <v>6</v>
      </c>
      <c r="AV289">
        <v>0</v>
      </c>
      <c r="AW289">
        <v>2</v>
      </c>
      <c r="AX289">
        <v>86295853</v>
      </c>
      <c r="AY289">
        <v>1</v>
      </c>
      <c r="AZ289">
        <v>0</v>
      </c>
      <c r="BA289">
        <v>332</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CV289">
        <v>0</v>
      </c>
      <c r="CW289">
        <f>ROUND(Y289*Source!I162*DO289,9)</f>
        <v>0</v>
      </c>
      <c r="CX289">
        <f>ROUND(Y289*Source!I162,9)</f>
        <v>1.9599999999999999E-2</v>
      </c>
      <c r="CY289">
        <f t="shared" si="137"/>
        <v>61.1</v>
      </c>
      <c r="CZ289">
        <f t="shared" si="138"/>
        <v>6.57</v>
      </c>
      <c r="DA289">
        <f t="shared" si="139"/>
        <v>9.3000000000000007</v>
      </c>
      <c r="DB289">
        <f t="shared" si="124"/>
        <v>0.92</v>
      </c>
      <c r="DC289">
        <f t="shared" si="125"/>
        <v>0</v>
      </c>
      <c r="DD289" t="s">
        <v>6</v>
      </c>
      <c r="DE289" t="s">
        <v>6</v>
      </c>
      <c r="DF289">
        <f t="shared" si="127"/>
        <v>0</v>
      </c>
      <c r="DG289">
        <f t="shared" si="140"/>
        <v>1</v>
      </c>
      <c r="DH289">
        <f>Source!I162*SmtRes!Y289</f>
        <v>1.9600000000000003E-2</v>
      </c>
      <c r="DI289">
        <f t="shared" si="141"/>
        <v>61.1</v>
      </c>
      <c r="DJ289">
        <f>EtalonRes!Z332</f>
        <v>6.57</v>
      </c>
      <c r="DK289">
        <f>Source!BB162</f>
        <v>9.3000000000000007</v>
      </c>
      <c r="DL289" t="s">
        <v>6</v>
      </c>
      <c r="DM289">
        <v>0</v>
      </c>
      <c r="DN289" t="s">
        <v>6</v>
      </c>
      <c r="DO289">
        <v>0</v>
      </c>
      <c r="GQ289">
        <v>-1</v>
      </c>
      <c r="GR289">
        <v>-1</v>
      </c>
    </row>
    <row r="290" spans="1:200" x14ac:dyDescent="0.2">
      <c r="A290">
        <f>ROW(Source!A162)</f>
        <v>162</v>
      </c>
      <c r="B290">
        <v>86295184</v>
      </c>
      <c r="C290">
        <v>86295830</v>
      </c>
      <c r="D290">
        <v>27441019</v>
      </c>
      <c r="E290">
        <v>1</v>
      </c>
      <c r="F290">
        <v>1</v>
      </c>
      <c r="G290">
        <v>1</v>
      </c>
      <c r="H290">
        <v>2</v>
      </c>
      <c r="I290" t="s">
        <v>995</v>
      </c>
      <c r="J290" t="s">
        <v>996</v>
      </c>
      <c r="K290" t="s">
        <v>997</v>
      </c>
      <c r="L290">
        <v>1368</v>
      </c>
      <c r="N290">
        <v>1011</v>
      </c>
      <c r="O290" t="s">
        <v>927</v>
      </c>
      <c r="P290" t="s">
        <v>927</v>
      </c>
      <c r="Q290">
        <v>1</v>
      </c>
      <c r="W290">
        <v>0</v>
      </c>
      <c r="X290">
        <v>1694760240</v>
      </c>
      <c r="Y290">
        <f t="shared" si="123"/>
        <v>0.41</v>
      </c>
      <c r="AA290">
        <v>0</v>
      </c>
      <c r="AB290">
        <v>47.34</v>
      </c>
      <c r="AC290">
        <v>0</v>
      </c>
      <c r="AD290">
        <v>0</v>
      </c>
      <c r="AE290">
        <v>0</v>
      </c>
      <c r="AF290">
        <v>5.09</v>
      </c>
      <c r="AG290">
        <v>0</v>
      </c>
      <c r="AH290">
        <v>0</v>
      </c>
      <c r="AI290">
        <v>1</v>
      </c>
      <c r="AJ290">
        <v>9.3000000000000007</v>
      </c>
      <c r="AK290">
        <v>19.8</v>
      </c>
      <c r="AL290">
        <v>1</v>
      </c>
      <c r="AM290">
        <v>5</v>
      </c>
      <c r="AN290">
        <v>0</v>
      </c>
      <c r="AO290">
        <v>1</v>
      </c>
      <c r="AP290">
        <v>0</v>
      </c>
      <c r="AQ290">
        <v>0</v>
      </c>
      <c r="AR290">
        <v>0</v>
      </c>
      <c r="AS290" t="s">
        <v>6</v>
      </c>
      <c r="AT290">
        <v>0.41</v>
      </c>
      <c r="AU290" t="s">
        <v>6</v>
      </c>
      <c r="AV290">
        <v>0</v>
      </c>
      <c r="AW290">
        <v>2</v>
      </c>
      <c r="AX290">
        <v>86295854</v>
      </c>
      <c r="AY290">
        <v>1</v>
      </c>
      <c r="AZ290">
        <v>0</v>
      </c>
      <c r="BA290">
        <v>333</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CV290">
        <v>0</v>
      </c>
      <c r="CW290">
        <f>ROUND(Y290*Source!I162*DO290,9)</f>
        <v>0</v>
      </c>
      <c r="CX290">
        <f>ROUND(Y290*Source!I162,9)</f>
        <v>5.74E-2</v>
      </c>
      <c r="CY290">
        <f t="shared" si="137"/>
        <v>47.34</v>
      </c>
      <c r="CZ290">
        <f t="shared" si="138"/>
        <v>5.09</v>
      </c>
      <c r="DA290">
        <f t="shared" si="139"/>
        <v>9.3000000000000007</v>
      </c>
      <c r="DB290">
        <f t="shared" si="124"/>
        <v>2.09</v>
      </c>
      <c r="DC290">
        <f t="shared" si="125"/>
        <v>0</v>
      </c>
      <c r="DD290" t="s">
        <v>6</v>
      </c>
      <c r="DE290" t="s">
        <v>6</v>
      </c>
      <c r="DF290">
        <f t="shared" si="127"/>
        <v>0</v>
      </c>
      <c r="DG290">
        <f t="shared" si="140"/>
        <v>3</v>
      </c>
      <c r="DH290">
        <f>Source!I162*SmtRes!Y290</f>
        <v>5.74E-2</v>
      </c>
      <c r="DI290">
        <f t="shared" si="141"/>
        <v>47.34</v>
      </c>
      <c r="DJ290">
        <f>EtalonRes!Z333</f>
        <v>5.09</v>
      </c>
      <c r="DK290">
        <f>Source!BB162</f>
        <v>9.3000000000000007</v>
      </c>
      <c r="DL290" t="s">
        <v>6</v>
      </c>
      <c r="DM290">
        <v>0</v>
      </c>
      <c r="DN290" t="s">
        <v>6</v>
      </c>
      <c r="DO290">
        <v>0</v>
      </c>
      <c r="GQ290">
        <v>-1</v>
      </c>
      <c r="GR290">
        <v>-1</v>
      </c>
    </row>
    <row r="291" spans="1:200" x14ac:dyDescent="0.2">
      <c r="A291">
        <f>ROW(Source!A162)</f>
        <v>162</v>
      </c>
      <c r="B291">
        <v>86295184</v>
      </c>
      <c r="C291">
        <v>86295830</v>
      </c>
      <c r="D291">
        <v>27441327</v>
      </c>
      <c r="E291">
        <v>1</v>
      </c>
      <c r="F291">
        <v>1</v>
      </c>
      <c r="G291">
        <v>1</v>
      </c>
      <c r="H291">
        <v>2</v>
      </c>
      <c r="I291" t="s">
        <v>936</v>
      </c>
      <c r="J291" t="s">
        <v>937</v>
      </c>
      <c r="K291" t="s">
        <v>938</v>
      </c>
      <c r="L291">
        <v>1368</v>
      </c>
      <c r="N291">
        <v>1011</v>
      </c>
      <c r="O291" t="s">
        <v>927</v>
      </c>
      <c r="P291" t="s">
        <v>927</v>
      </c>
      <c r="Q291">
        <v>1</v>
      </c>
      <c r="W291">
        <v>0</v>
      </c>
      <c r="X291">
        <v>-1583389094</v>
      </c>
      <c r="Y291">
        <f t="shared" si="123"/>
        <v>0.19</v>
      </c>
      <c r="AA291">
        <v>0</v>
      </c>
      <c r="AB291">
        <v>868.34</v>
      </c>
      <c r="AC291">
        <v>231.46</v>
      </c>
      <c r="AD291">
        <v>0</v>
      </c>
      <c r="AE291">
        <v>0</v>
      </c>
      <c r="AF291">
        <v>93.37</v>
      </c>
      <c r="AG291">
        <v>11.69</v>
      </c>
      <c r="AH291">
        <v>0</v>
      </c>
      <c r="AI291">
        <v>1</v>
      </c>
      <c r="AJ291">
        <v>9.3000000000000007</v>
      </c>
      <c r="AK291">
        <v>19.8</v>
      </c>
      <c r="AL291">
        <v>1</v>
      </c>
      <c r="AM291">
        <v>5</v>
      </c>
      <c r="AN291">
        <v>0</v>
      </c>
      <c r="AO291">
        <v>1</v>
      </c>
      <c r="AP291">
        <v>0</v>
      </c>
      <c r="AQ291">
        <v>0</v>
      </c>
      <c r="AR291">
        <v>0</v>
      </c>
      <c r="AS291" t="s">
        <v>6</v>
      </c>
      <c r="AT291">
        <v>0.19</v>
      </c>
      <c r="AU291" t="s">
        <v>6</v>
      </c>
      <c r="AV291">
        <v>0</v>
      </c>
      <c r="AW291">
        <v>2</v>
      </c>
      <c r="AX291">
        <v>86295855</v>
      </c>
      <c r="AY291">
        <v>1</v>
      </c>
      <c r="AZ291">
        <v>0</v>
      </c>
      <c r="BA291">
        <v>334</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CV291">
        <v>0</v>
      </c>
      <c r="CW291">
        <f>ROUND(Y291*Source!I162*DO291,9)</f>
        <v>0</v>
      </c>
      <c r="CX291">
        <f>ROUND(Y291*Source!I162,9)</f>
        <v>2.6599999999999999E-2</v>
      </c>
      <c r="CY291">
        <f t="shared" si="137"/>
        <v>868.34</v>
      </c>
      <c r="CZ291">
        <f t="shared" si="138"/>
        <v>93.37</v>
      </c>
      <c r="DA291">
        <f t="shared" si="139"/>
        <v>9.3000000000000007</v>
      </c>
      <c r="DB291">
        <f t="shared" si="124"/>
        <v>17.739999999999998</v>
      </c>
      <c r="DC291">
        <f t="shared" si="125"/>
        <v>2.2200000000000002</v>
      </c>
      <c r="DD291" t="s">
        <v>6</v>
      </c>
      <c r="DE291" t="s">
        <v>6</v>
      </c>
      <c r="DF291">
        <f t="shared" si="127"/>
        <v>0</v>
      </c>
      <c r="DG291">
        <f t="shared" si="140"/>
        <v>23</v>
      </c>
      <c r="DH291">
        <f>Source!I162*SmtRes!Y291</f>
        <v>2.6600000000000002E-2</v>
      </c>
      <c r="DI291">
        <f t="shared" si="141"/>
        <v>868.34</v>
      </c>
      <c r="DJ291">
        <f>EtalonRes!Z334</f>
        <v>93.37</v>
      </c>
      <c r="DK291">
        <f>Source!BB162</f>
        <v>9.3000000000000007</v>
      </c>
      <c r="DL291" t="s">
        <v>6</v>
      </c>
      <c r="DM291">
        <v>0</v>
      </c>
      <c r="DN291" t="s">
        <v>6</v>
      </c>
      <c r="DO291">
        <v>0</v>
      </c>
      <c r="GQ291">
        <v>-1</v>
      </c>
      <c r="GR291">
        <v>-1</v>
      </c>
    </row>
    <row r="292" spans="1:200" x14ac:dyDescent="0.2">
      <c r="A292">
        <f>ROW(Source!A162)</f>
        <v>162</v>
      </c>
      <c r="B292">
        <v>86295184</v>
      </c>
      <c r="C292">
        <v>86295830</v>
      </c>
      <c r="D292">
        <v>27371079</v>
      </c>
      <c r="E292">
        <v>1</v>
      </c>
      <c r="F292">
        <v>1</v>
      </c>
      <c r="G292">
        <v>1</v>
      </c>
      <c r="H292">
        <v>3</v>
      </c>
      <c r="I292" t="s">
        <v>249</v>
      </c>
      <c r="J292" t="s">
        <v>251</v>
      </c>
      <c r="K292" t="s">
        <v>250</v>
      </c>
      <c r="L292">
        <v>1339</v>
      </c>
      <c r="N292">
        <v>1007</v>
      </c>
      <c r="O292" t="s">
        <v>32</v>
      </c>
      <c r="P292" t="s">
        <v>32</v>
      </c>
      <c r="Q292">
        <v>1</v>
      </c>
      <c r="W292">
        <v>0</v>
      </c>
      <c r="X292">
        <v>-394915385</v>
      </c>
      <c r="Y292">
        <f t="shared" si="123"/>
        <v>1.5</v>
      </c>
      <c r="AA292">
        <v>43.3</v>
      </c>
      <c r="AB292">
        <v>0</v>
      </c>
      <c r="AC292">
        <v>0</v>
      </c>
      <c r="AD292">
        <v>0</v>
      </c>
      <c r="AE292">
        <v>6.080000000000001</v>
      </c>
      <c r="AF292">
        <v>0</v>
      </c>
      <c r="AG292">
        <v>0</v>
      </c>
      <c r="AH292">
        <v>0</v>
      </c>
      <c r="AI292">
        <v>7.56</v>
      </c>
      <c r="AJ292">
        <v>1</v>
      </c>
      <c r="AK292">
        <v>1</v>
      </c>
      <c r="AL292">
        <v>1</v>
      </c>
      <c r="AM292">
        <v>0</v>
      </c>
      <c r="AN292">
        <v>0</v>
      </c>
      <c r="AO292">
        <v>0</v>
      </c>
      <c r="AP292">
        <v>1</v>
      </c>
      <c r="AQ292">
        <v>0</v>
      </c>
      <c r="AR292">
        <v>0</v>
      </c>
      <c r="AS292" t="s">
        <v>6</v>
      </c>
      <c r="AT292">
        <v>1.5</v>
      </c>
      <c r="AU292" t="s">
        <v>6</v>
      </c>
      <c r="AV292">
        <v>0</v>
      </c>
      <c r="AW292">
        <v>2</v>
      </c>
      <c r="AX292">
        <v>86295857</v>
      </c>
      <c r="AY292">
        <v>1</v>
      </c>
      <c r="AZ292">
        <v>16384</v>
      </c>
      <c r="BA292">
        <v>336</v>
      </c>
      <c r="BB292">
        <v>3</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CV292">
        <v>0</v>
      </c>
      <c r="CW292">
        <v>0</v>
      </c>
      <c r="CX292">
        <f>ROUND(Y292*Source!I162,9)</f>
        <v>0.21</v>
      </c>
      <c r="CY292">
        <f t="shared" ref="CY292:CY298" si="142">AA292</f>
        <v>43.3</v>
      </c>
      <c r="CZ292">
        <f t="shared" ref="CZ292:CZ298" si="143">AE292</f>
        <v>6.080000000000001</v>
      </c>
      <c r="DA292">
        <f t="shared" ref="DA292:DA298" si="144">AI292</f>
        <v>7.56</v>
      </c>
      <c r="DB292">
        <f t="shared" si="124"/>
        <v>9.1199999999999992</v>
      </c>
      <c r="DC292">
        <f t="shared" si="125"/>
        <v>0</v>
      </c>
      <c r="DD292" t="s">
        <v>6</v>
      </c>
      <c r="DE292" t="s">
        <v>6</v>
      </c>
      <c r="DF292">
        <f t="shared" ref="DF292:DF298" si="145">ROUND(ROUND(AE292*AI292,0)*CX292,0)</f>
        <v>10</v>
      </c>
      <c r="DG292">
        <f t="shared" ref="DG292:DG308" si="146">ROUND(ROUND(AF292,0)*CX292,0)</f>
        <v>0</v>
      </c>
      <c r="DH292">
        <f>Source!I162*SmtRes!Y292</f>
        <v>0.21000000000000002</v>
      </c>
      <c r="DI292">
        <f t="shared" ref="DI292:DI298" si="147">AA292</f>
        <v>43.3</v>
      </c>
      <c r="DJ292">
        <f>EtalonRes!Y336</f>
        <v>6.22</v>
      </c>
      <c r="DK292">
        <f>Source!BC162</f>
        <v>7.56</v>
      </c>
      <c r="DL292" t="s">
        <v>6</v>
      </c>
      <c r="DM292">
        <v>0</v>
      </c>
      <c r="DN292" t="s">
        <v>6</v>
      </c>
      <c r="DO292">
        <v>0</v>
      </c>
      <c r="GP292">
        <v>1</v>
      </c>
      <c r="GQ292">
        <v>-1</v>
      </c>
      <c r="GR292">
        <v>-1</v>
      </c>
    </row>
    <row r="293" spans="1:200" x14ac:dyDescent="0.2">
      <c r="A293">
        <f>ROW(Source!A162)</f>
        <v>162</v>
      </c>
      <c r="B293">
        <v>86295184</v>
      </c>
      <c r="C293">
        <v>86295830</v>
      </c>
      <c r="D293">
        <v>27378255</v>
      </c>
      <c r="E293">
        <v>1</v>
      </c>
      <c r="F293">
        <v>1</v>
      </c>
      <c r="G293">
        <v>1</v>
      </c>
      <c r="H293">
        <v>3</v>
      </c>
      <c r="I293" t="s">
        <v>89</v>
      </c>
      <c r="J293" t="s">
        <v>91</v>
      </c>
      <c r="K293" t="s">
        <v>90</v>
      </c>
      <c r="L293">
        <v>1348</v>
      </c>
      <c r="N293">
        <v>1009</v>
      </c>
      <c r="O293" t="s">
        <v>63</v>
      </c>
      <c r="P293" t="s">
        <v>63</v>
      </c>
      <c r="Q293">
        <v>1000</v>
      </c>
      <c r="W293">
        <v>0</v>
      </c>
      <c r="X293">
        <v>1570490953</v>
      </c>
      <c r="Y293">
        <f t="shared" si="123"/>
        <v>1.4E-3</v>
      </c>
      <c r="AA293">
        <v>180000</v>
      </c>
      <c r="AB293">
        <v>0</v>
      </c>
      <c r="AC293">
        <v>0</v>
      </c>
      <c r="AD293">
        <v>0</v>
      </c>
      <c r="AE293">
        <v>25257.140000000003</v>
      </c>
      <c r="AF293">
        <v>0</v>
      </c>
      <c r="AG293">
        <v>0</v>
      </c>
      <c r="AH293">
        <v>0</v>
      </c>
      <c r="AI293">
        <v>7.56</v>
      </c>
      <c r="AJ293">
        <v>1</v>
      </c>
      <c r="AK293">
        <v>1</v>
      </c>
      <c r="AL293">
        <v>1</v>
      </c>
      <c r="AM293">
        <v>0</v>
      </c>
      <c r="AN293">
        <v>0</v>
      </c>
      <c r="AO293">
        <v>0</v>
      </c>
      <c r="AP293">
        <v>1</v>
      </c>
      <c r="AQ293">
        <v>0</v>
      </c>
      <c r="AR293">
        <v>0</v>
      </c>
      <c r="AS293" t="s">
        <v>6</v>
      </c>
      <c r="AT293">
        <v>1.4E-3</v>
      </c>
      <c r="AU293" t="s">
        <v>6</v>
      </c>
      <c r="AV293">
        <v>0</v>
      </c>
      <c r="AW293">
        <v>1</v>
      </c>
      <c r="AX293">
        <v>-1</v>
      </c>
      <c r="AY293">
        <v>0</v>
      </c>
      <c r="AZ293">
        <v>0</v>
      </c>
      <c r="BA293" t="s">
        <v>6</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CV293">
        <v>0</v>
      </c>
      <c r="CW293">
        <v>0</v>
      </c>
      <c r="CX293">
        <f>ROUND(Y293*Source!I162,9)</f>
        <v>1.9599999999999999E-4</v>
      </c>
      <c r="CY293">
        <f t="shared" si="142"/>
        <v>180000</v>
      </c>
      <c r="CZ293">
        <f t="shared" si="143"/>
        <v>25257.140000000003</v>
      </c>
      <c r="DA293">
        <f t="shared" si="144"/>
        <v>7.56</v>
      </c>
      <c r="DB293">
        <f t="shared" si="124"/>
        <v>35.36</v>
      </c>
      <c r="DC293">
        <f t="shared" si="125"/>
        <v>0</v>
      </c>
      <c r="DD293" t="s">
        <v>6</v>
      </c>
      <c r="DE293" t="s">
        <v>6</v>
      </c>
      <c r="DF293">
        <f t="shared" si="145"/>
        <v>37</v>
      </c>
      <c r="DG293">
        <f t="shared" si="146"/>
        <v>0</v>
      </c>
      <c r="DH293">
        <f>Source!I162*SmtRes!Y293</f>
        <v>1.9600000000000002E-4</v>
      </c>
      <c r="DI293">
        <f t="shared" si="147"/>
        <v>180000</v>
      </c>
      <c r="DJ293">
        <f t="shared" ref="DJ293:DJ298" si="148">DF293</f>
        <v>37</v>
      </c>
      <c r="DK293">
        <f>Source!BC162</f>
        <v>7.56</v>
      </c>
      <c r="DL293" t="s">
        <v>6</v>
      </c>
      <c r="DM293">
        <v>0</v>
      </c>
      <c r="DN293" t="s">
        <v>6</v>
      </c>
      <c r="DO293">
        <v>0</v>
      </c>
      <c r="GP293">
        <v>1</v>
      </c>
      <c r="GQ293">
        <v>-1</v>
      </c>
      <c r="GR293">
        <v>-1</v>
      </c>
    </row>
    <row r="294" spans="1:200" x14ac:dyDescent="0.2">
      <c r="A294">
        <f>ROW(Source!A162)</f>
        <v>162</v>
      </c>
      <c r="B294">
        <v>86295184</v>
      </c>
      <c r="C294">
        <v>86295830</v>
      </c>
      <c r="D294">
        <v>27371084</v>
      </c>
      <c r="E294">
        <v>1</v>
      </c>
      <c r="F294">
        <v>1</v>
      </c>
      <c r="G294">
        <v>1</v>
      </c>
      <c r="H294">
        <v>3</v>
      </c>
      <c r="I294" t="s">
        <v>255</v>
      </c>
      <c r="J294" t="s">
        <v>257</v>
      </c>
      <c r="K294" t="s">
        <v>256</v>
      </c>
      <c r="L294">
        <v>1346</v>
      </c>
      <c r="N294">
        <v>1009</v>
      </c>
      <c r="O294" t="s">
        <v>182</v>
      </c>
      <c r="P294" t="s">
        <v>182</v>
      </c>
      <c r="Q294">
        <v>1</v>
      </c>
      <c r="W294">
        <v>0</v>
      </c>
      <c r="X294">
        <v>-1982328944</v>
      </c>
      <c r="Y294">
        <f t="shared" si="123"/>
        <v>0.45</v>
      </c>
      <c r="AA294">
        <v>24.21</v>
      </c>
      <c r="AB294">
        <v>0</v>
      </c>
      <c r="AC294">
        <v>0</v>
      </c>
      <c r="AD294">
        <v>0</v>
      </c>
      <c r="AE294">
        <v>3.4</v>
      </c>
      <c r="AF294">
        <v>0</v>
      </c>
      <c r="AG294">
        <v>0</v>
      </c>
      <c r="AH294">
        <v>0</v>
      </c>
      <c r="AI294">
        <v>7.56</v>
      </c>
      <c r="AJ294">
        <v>1</v>
      </c>
      <c r="AK294">
        <v>1</v>
      </c>
      <c r="AL294">
        <v>1</v>
      </c>
      <c r="AM294">
        <v>0</v>
      </c>
      <c r="AN294">
        <v>0</v>
      </c>
      <c r="AO294">
        <v>0</v>
      </c>
      <c r="AP294">
        <v>1</v>
      </c>
      <c r="AQ294">
        <v>0</v>
      </c>
      <c r="AR294">
        <v>0</v>
      </c>
      <c r="AS294" t="s">
        <v>6</v>
      </c>
      <c r="AT294">
        <v>0.45</v>
      </c>
      <c r="AU294" t="s">
        <v>6</v>
      </c>
      <c r="AV294">
        <v>0</v>
      </c>
      <c r="AW294">
        <v>2</v>
      </c>
      <c r="AX294">
        <v>86295863</v>
      </c>
      <c r="AY294">
        <v>1</v>
      </c>
      <c r="AZ294">
        <v>16384</v>
      </c>
      <c r="BA294">
        <v>342</v>
      </c>
      <c r="BB294">
        <v>3</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CV294">
        <v>0</v>
      </c>
      <c r="CW294">
        <v>0</v>
      </c>
      <c r="CX294">
        <f>ROUND(Y294*Source!I162,9)</f>
        <v>6.3E-2</v>
      </c>
      <c r="CY294">
        <f t="shared" si="142"/>
        <v>24.21</v>
      </c>
      <c r="CZ294">
        <f t="shared" si="143"/>
        <v>3.4</v>
      </c>
      <c r="DA294">
        <f t="shared" si="144"/>
        <v>7.56</v>
      </c>
      <c r="DB294">
        <f t="shared" si="124"/>
        <v>1.53</v>
      </c>
      <c r="DC294">
        <f t="shared" si="125"/>
        <v>0</v>
      </c>
      <c r="DD294" t="s">
        <v>6</v>
      </c>
      <c r="DE294" t="s">
        <v>6</v>
      </c>
      <c r="DF294">
        <f t="shared" si="145"/>
        <v>2</v>
      </c>
      <c r="DG294">
        <f t="shared" si="146"/>
        <v>0</v>
      </c>
      <c r="DH294">
        <f>Source!I162*SmtRes!Y294</f>
        <v>6.3000000000000014E-2</v>
      </c>
      <c r="DI294">
        <f t="shared" si="147"/>
        <v>24.21</v>
      </c>
      <c r="DJ294">
        <f>EtalonRes!Y342</f>
        <v>6.12</v>
      </c>
      <c r="DK294">
        <f>Source!BC162</f>
        <v>7.56</v>
      </c>
      <c r="DL294" t="s">
        <v>6</v>
      </c>
      <c r="DM294">
        <v>0</v>
      </c>
      <c r="DN294" t="s">
        <v>6</v>
      </c>
      <c r="DO294">
        <v>0</v>
      </c>
      <c r="GP294">
        <v>1</v>
      </c>
      <c r="GQ294">
        <v>-1</v>
      </c>
      <c r="GR294">
        <v>-1</v>
      </c>
    </row>
    <row r="295" spans="1:200" x14ac:dyDescent="0.2">
      <c r="A295">
        <f>ROW(Source!A162)</f>
        <v>162</v>
      </c>
      <c r="B295">
        <v>86295184</v>
      </c>
      <c r="C295">
        <v>86295830</v>
      </c>
      <c r="D295">
        <v>27378452</v>
      </c>
      <c r="E295">
        <v>1</v>
      </c>
      <c r="F295">
        <v>1</v>
      </c>
      <c r="G295">
        <v>1</v>
      </c>
      <c r="H295">
        <v>3</v>
      </c>
      <c r="I295" t="s">
        <v>319</v>
      </c>
      <c r="J295" t="s">
        <v>321</v>
      </c>
      <c r="K295" t="s">
        <v>320</v>
      </c>
      <c r="L295">
        <v>53010780</v>
      </c>
      <c r="N295">
        <v>1010</v>
      </c>
      <c r="O295" t="s">
        <v>300</v>
      </c>
      <c r="P295" t="s">
        <v>43</v>
      </c>
      <c r="Q295">
        <v>1</v>
      </c>
      <c r="W295">
        <v>0</v>
      </c>
      <c r="X295">
        <v>-44255203</v>
      </c>
      <c r="Y295">
        <f t="shared" si="123"/>
        <v>71.428571000000005</v>
      </c>
      <c r="AA295">
        <v>9.27</v>
      </c>
      <c r="AB295">
        <v>0</v>
      </c>
      <c r="AC295">
        <v>0</v>
      </c>
      <c r="AD295">
        <v>0</v>
      </c>
      <c r="AE295">
        <v>1.31</v>
      </c>
      <c r="AF295">
        <v>0</v>
      </c>
      <c r="AG295">
        <v>0</v>
      </c>
      <c r="AH295">
        <v>0</v>
      </c>
      <c r="AI295">
        <v>7.56</v>
      </c>
      <c r="AJ295">
        <v>1</v>
      </c>
      <c r="AK295">
        <v>1</v>
      </c>
      <c r="AL295">
        <v>1</v>
      </c>
      <c r="AM295">
        <v>0</v>
      </c>
      <c r="AN295">
        <v>0</v>
      </c>
      <c r="AO295">
        <v>0</v>
      </c>
      <c r="AP295">
        <v>1</v>
      </c>
      <c r="AQ295">
        <v>0</v>
      </c>
      <c r="AR295">
        <v>0</v>
      </c>
      <c r="AS295" t="s">
        <v>6</v>
      </c>
      <c r="AT295">
        <v>71.428571000000005</v>
      </c>
      <c r="AU295" t="s">
        <v>6</v>
      </c>
      <c r="AV295">
        <v>0</v>
      </c>
      <c r="AW295">
        <v>1</v>
      </c>
      <c r="AX295">
        <v>-1</v>
      </c>
      <c r="AY295">
        <v>0</v>
      </c>
      <c r="AZ295">
        <v>0</v>
      </c>
      <c r="BA295" t="s">
        <v>6</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CV295">
        <v>0</v>
      </c>
      <c r="CW295">
        <v>0</v>
      </c>
      <c r="CX295">
        <f>ROUND(Y295*Source!I162,9)</f>
        <v>9.9999999400000004</v>
      </c>
      <c r="CY295">
        <f t="shared" si="142"/>
        <v>9.27</v>
      </c>
      <c r="CZ295">
        <f t="shared" si="143"/>
        <v>1.31</v>
      </c>
      <c r="DA295">
        <f t="shared" si="144"/>
        <v>7.56</v>
      </c>
      <c r="DB295">
        <f t="shared" si="124"/>
        <v>93.57</v>
      </c>
      <c r="DC295">
        <f t="shared" si="125"/>
        <v>0</v>
      </c>
      <c r="DD295" t="s">
        <v>6</v>
      </c>
      <c r="DE295" t="s">
        <v>6</v>
      </c>
      <c r="DF295">
        <f t="shared" si="145"/>
        <v>100</v>
      </c>
      <c r="DG295">
        <f t="shared" si="146"/>
        <v>0</v>
      </c>
      <c r="DH295">
        <f>Source!I162*SmtRes!Y295</f>
        <v>9.9999999400000021</v>
      </c>
      <c r="DI295">
        <f t="shared" si="147"/>
        <v>9.27</v>
      </c>
      <c r="DJ295">
        <f t="shared" si="148"/>
        <v>100</v>
      </c>
      <c r="DK295">
        <f>Source!BC162</f>
        <v>7.56</v>
      </c>
      <c r="DL295" t="s">
        <v>6</v>
      </c>
      <c r="DM295">
        <v>0</v>
      </c>
      <c r="DN295" t="s">
        <v>6</v>
      </c>
      <c r="DO295">
        <v>0</v>
      </c>
      <c r="GP295">
        <v>1</v>
      </c>
      <c r="GQ295">
        <v>-1</v>
      </c>
      <c r="GR295">
        <v>-1</v>
      </c>
    </row>
    <row r="296" spans="1:200" x14ac:dyDescent="0.2">
      <c r="A296">
        <f>ROW(Source!A162)</f>
        <v>162</v>
      </c>
      <c r="B296">
        <v>86295184</v>
      </c>
      <c r="C296">
        <v>86295830</v>
      </c>
      <c r="D296">
        <v>69204805</v>
      </c>
      <c r="E296">
        <v>1</v>
      </c>
      <c r="F296">
        <v>1</v>
      </c>
      <c r="G296">
        <v>1</v>
      </c>
      <c r="H296">
        <v>3</v>
      </c>
      <c r="I296" t="s">
        <v>282</v>
      </c>
      <c r="J296" t="s">
        <v>284</v>
      </c>
      <c r="K296" t="s">
        <v>324</v>
      </c>
      <c r="L296">
        <v>1348</v>
      </c>
      <c r="N296">
        <v>1009</v>
      </c>
      <c r="O296" t="s">
        <v>63</v>
      </c>
      <c r="P296" t="s">
        <v>63</v>
      </c>
      <c r="Q296">
        <v>1000</v>
      </c>
      <c r="W296">
        <v>0</v>
      </c>
      <c r="X296">
        <v>1832316663</v>
      </c>
      <c r="Y296">
        <f t="shared" si="123"/>
        <v>1.6143000000000001E-2</v>
      </c>
      <c r="AA296">
        <v>91182.94</v>
      </c>
      <c r="AB296">
        <v>0</v>
      </c>
      <c r="AC296">
        <v>0</v>
      </c>
      <c r="AD296">
        <v>0</v>
      </c>
      <c r="AE296">
        <v>12637.77</v>
      </c>
      <c r="AF296">
        <v>0</v>
      </c>
      <c r="AG296">
        <v>0</v>
      </c>
      <c r="AH296">
        <v>0</v>
      </c>
      <c r="AI296">
        <v>7.56</v>
      </c>
      <c r="AJ296">
        <v>1</v>
      </c>
      <c r="AK296">
        <v>1</v>
      </c>
      <c r="AL296">
        <v>1</v>
      </c>
      <c r="AM296">
        <v>0</v>
      </c>
      <c r="AN296">
        <v>0</v>
      </c>
      <c r="AO296">
        <v>0</v>
      </c>
      <c r="AP296">
        <v>1</v>
      </c>
      <c r="AQ296">
        <v>0</v>
      </c>
      <c r="AR296">
        <v>0</v>
      </c>
      <c r="AS296" t="s">
        <v>6</v>
      </c>
      <c r="AT296">
        <v>1.6143000000000001E-2</v>
      </c>
      <c r="AU296" t="s">
        <v>6</v>
      </c>
      <c r="AV296">
        <v>0</v>
      </c>
      <c r="AW296">
        <v>1</v>
      </c>
      <c r="AX296">
        <v>-1</v>
      </c>
      <c r="AY296">
        <v>0</v>
      </c>
      <c r="AZ296">
        <v>0</v>
      </c>
      <c r="BA296" t="s">
        <v>6</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CV296">
        <v>0</v>
      </c>
      <c r="CW296">
        <v>0</v>
      </c>
      <c r="CX296">
        <f>ROUND(Y296*Source!I162,9)</f>
        <v>2.2600200000000002E-3</v>
      </c>
      <c r="CY296">
        <f t="shared" si="142"/>
        <v>91182.94</v>
      </c>
      <c r="CZ296">
        <f t="shared" si="143"/>
        <v>12637.77</v>
      </c>
      <c r="DA296">
        <f t="shared" si="144"/>
        <v>7.56</v>
      </c>
      <c r="DB296">
        <f t="shared" si="124"/>
        <v>204.01</v>
      </c>
      <c r="DC296">
        <f t="shared" si="125"/>
        <v>0</v>
      </c>
      <c r="DD296" t="s">
        <v>6</v>
      </c>
      <c r="DE296" t="s">
        <v>6</v>
      </c>
      <c r="DF296">
        <f t="shared" si="145"/>
        <v>216</v>
      </c>
      <c r="DG296">
        <f t="shared" si="146"/>
        <v>0</v>
      </c>
      <c r="DH296">
        <f>Source!I162*SmtRes!Y296</f>
        <v>2.2600200000000002E-3</v>
      </c>
      <c r="DI296">
        <f t="shared" si="147"/>
        <v>91182.94</v>
      </c>
      <c r="DJ296">
        <f t="shared" si="148"/>
        <v>216</v>
      </c>
      <c r="DK296">
        <f>Source!BC162</f>
        <v>7.56</v>
      </c>
      <c r="DL296" t="s">
        <v>6</v>
      </c>
      <c r="DM296">
        <v>0</v>
      </c>
      <c r="DN296" t="s">
        <v>6</v>
      </c>
      <c r="DO296">
        <v>0</v>
      </c>
      <c r="GP296">
        <v>1</v>
      </c>
      <c r="GQ296">
        <v>-1</v>
      </c>
      <c r="GR296">
        <v>-1</v>
      </c>
    </row>
    <row r="297" spans="1:200" x14ac:dyDescent="0.2">
      <c r="A297">
        <f>ROW(Source!A162)</f>
        <v>162</v>
      </c>
      <c r="B297">
        <v>86295184</v>
      </c>
      <c r="C297">
        <v>86295830</v>
      </c>
      <c r="D297">
        <v>69204824</v>
      </c>
      <c r="E297">
        <v>1</v>
      </c>
      <c r="F297">
        <v>1</v>
      </c>
      <c r="G297">
        <v>1</v>
      </c>
      <c r="H297">
        <v>3</v>
      </c>
      <c r="I297" t="s">
        <v>326</v>
      </c>
      <c r="J297" t="s">
        <v>328</v>
      </c>
      <c r="K297" t="s">
        <v>327</v>
      </c>
      <c r="L297">
        <v>1348</v>
      </c>
      <c r="N297">
        <v>1009</v>
      </c>
      <c r="O297" t="s">
        <v>63</v>
      </c>
      <c r="P297" t="s">
        <v>63</v>
      </c>
      <c r="Q297">
        <v>1000</v>
      </c>
      <c r="W297">
        <v>0</v>
      </c>
      <c r="X297">
        <v>601312099</v>
      </c>
      <c r="Y297">
        <f t="shared" si="123"/>
        <v>0.59521400000000002</v>
      </c>
      <c r="AA297">
        <v>125127.69</v>
      </c>
      <c r="AB297">
        <v>0</v>
      </c>
      <c r="AC297">
        <v>0</v>
      </c>
      <c r="AD297">
        <v>0</v>
      </c>
      <c r="AE297">
        <v>17342.429999999997</v>
      </c>
      <c r="AF297">
        <v>0</v>
      </c>
      <c r="AG297">
        <v>0</v>
      </c>
      <c r="AH297">
        <v>0</v>
      </c>
      <c r="AI297">
        <v>7.56</v>
      </c>
      <c r="AJ297">
        <v>1</v>
      </c>
      <c r="AK297">
        <v>1</v>
      </c>
      <c r="AL297">
        <v>1</v>
      </c>
      <c r="AM297">
        <v>0</v>
      </c>
      <c r="AN297">
        <v>0</v>
      </c>
      <c r="AO297">
        <v>0</v>
      </c>
      <c r="AP297">
        <v>1</v>
      </c>
      <c r="AQ297">
        <v>0</v>
      </c>
      <c r="AR297">
        <v>0</v>
      </c>
      <c r="AS297" t="s">
        <v>6</v>
      </c>
      <c r="AT297">
        <v>0.59521400000000002</v>
      </c>
      <c r="AU297" t="s">
        <v>6</v>
      </c>
      <c r="AV297">
        <v>0</v>
      </c>
      <c r="AW297">
        <v>1</v>
      </c>
      <c r="AX297">
        <v>-1</v>
      </c>
      <c r="AY297">
        <v>0</v>
      </c>
      <c r="AZ297">
        <v>0</v>
      </c>
      <c r="BA297" t="s">
        <v>6</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CV297">
        <v>0</v>
      </c>
      <c r="CW297">
        <v>0</v>
      </c>
      <c r="CX297">
        <f>ROUND(Y297*Source!I162,9)</f>
        <v>8.3329959999999995E-2</v>
      </c>
      <c r="CY297">
        <f t="shared" si="142"/>
        <v>125127.69</v>
      </c>
      <c r="CZ297">
        <f t="shared" si="143"/>
        <v>17342.429999999997</v>
      </c>
      <c r="DA297">
        <f t="shared" si="144"/>
        <v>7.56</v>
      </c>
      <c r="DB297">
        <f t="shared" si="124"/>
        <v>10322.459999999999</v>
      </c>
      <c r="DC297">
        <f t="shared" si="125"/>
        <v>0</v>
      </c>
      <c r="DD297" t="s">
        <v>6</v>
      </c>
      <c r="DE297" t="s">
        <v>6</v>
      </c>
      <c r="DF297">
        <f t="shared" si="145"/>
        <v>10925</v>
      </c>
      <c r="DG297">
        <f t="shared" si="146"/>
        <v>0</v>
      </c>
      <c r="DH297">
        <f>Source!I162*SmtRes!Y297</f>
        <v>8.3329960000000008E-2</v>
      </c>
      <c r="DI297">
        <f t="shared" si="147"/>
        <v>125127.69</v>
      </c>
      <c r="DJ297">
        <f t="shared" si="148"/>
        <v>10925</v>
      </c>
      <c r="DK297">
        <f>Source!BC162</f>
        <v>7.56</v>
      </c>
      <c r="DL297" t="s">
        <v>6</v>
      </c>
      <c r="DM297">
        <v>0</v>
      </c>
      <c r="DN297" t="s">
        <v>6</v>
      </c>
      <c r="DO297">
        <v>0</v>
      </c>
      <c r="GP297">
        <v>1</v>
      </c>
      <c r="GQ297">
        <v>-1</v>
      </c>
      <c r="GR297">
        <v>-1</v>
      </c>
    </row>
    <row r="298" spans="1:200" x14ac:dyDescent="0.2">
      <c r="A298">
        <f>ROW(Source!A162)</f>
        <v>162</v>
      </c>
      <c r="B298">
        <v>86295184</v>
      </c>
      <c r="C298">
        <v>86295830</v>
      </c>
      <c r="D298">
        <v>69204825</v>
      </c>
      <c r="E298">
        <v>1</v>
      </c>
      <c r="F298">
        <v>1</v>
      </c>
      <c r="G298">
        <v>1</v>
      </c>
      <c r="H298">
        <v>3</v>
      </c>
      <c r="I298" t="s">
        <v>331</v>
      </c>
      <c r="J298" t="s">
        <v>333</v>
      </c>
      <c r="K298" t="s">
        <v>332</v>
      </c>
      <c r="L298">
        <v>1348</v>
      </c>
      <c r="N298">
        <v>1009</v>
      </c>
      <c r="O298" t="s">
        <v>63</v>
      </c>
      <c r="P298" t="s">
        <v>63</v>
      </c>
      <c r="Q298">
        <v>1000</v>
      </c>
      <c r="W298">
        <v>0</v>
      </c>
      <c r="X298">
        <v>-1246022752</v>
      </c>
      <c r="Y298">
        <f t="shared" si="123"/>
        <v>0.38914300000000002</v>
      </c>
      <c r="AA298">
        <v>133208.48000000001</v>
      </c>
      <c r="AB298">
        <v>0</v>
      </c>
      <c r="AC298">
        <v>0</v>
      </c>
      <c r="AD298">
        <v>0</v>
      </c>
      <c r="AE298">
        <v>18462.419999999998</v>
      </c>
      <c r="AF298">
        <v>0</v>
      </c>
      <c r="AG298">
        <v>0</v>
      </c>
      <c r="AH298">
        <v>0</v>
      </c>
      <c r="AI298">
        <v>7.56</v>
      </c>
      <c r="AJ298">
        <v>1</v>
      </c>
      <c r="AK298">
        <v>1</v>
      </c>
      <c r="AL298">
        <v>1</v>
      </c>
      <c r="AM298">
        <v>0</v>
      </c>
      <c r="AN298">
        <v>0</v>
      </c>
      <c r="AO298">
        <v>0</v>
      </c>
      <c r="AP298">
        <v>1</v>
      </c>
      <c r="AQ298">
        <v>0</v>
      </c>
      <c r="AR298">
        <v>0</v>
      </c>
      <c r="AS298" t="s">
        <v>6</v>
      </c>
      <c r="AT298">
        <v>0.38914300000000002</v>
      </c>
      <c r="AU298" t="s">
        <v>6</v>
      </c>
      <c r="AV298">
        <v>0</v>
      </c>
      <c r="AW298">
        <v>1</v>
      </c>
      <c r="AX298">
        <v>-1</v>
      </c>
      <c r="AY298">
        <v>0</v>
      </c>
      <c r="AZ298">
        <v>0</v>
      </c>
      <c r="BA298" t="s">
        <v>6</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CV298">
        <v>0</v>
      </c>
      <c r="CW298">
        <v>0</v>
      </c>
      <c r="CX298">
        <f>ROUND(Y298*Source!I162,9)</f>
        <v>5.4480019999999997E-2</v>
      </c>
      <c r="CY298">
        <f t="shared" si="142"/>
        <v>133208.48000000001</v>
      </c>
      <c r="CZ298">
        <f t="shared" si="143"/>
        <v>18462.419999999998</v>
      </c>
      <c r="DA298">
        <f t="shared" si="144"/>
        <v>7.56</v>
      </c>
      <c r="DB298">
        <f t="shared" si="124"/>
        <v>7184.52</v>
      </c>
      <c r="DC298">
        <f t="shared" si="125"/>
        <v>0</v>
      </c>
      <c r="DD298" t="s">
        <v>6</v>
      </c>
      <c r="DE298" t="s">
        <v>6</v>
      </c>
      <c r="DF298">
        <f t="shared" si="145"/>
        <v>7604</v>
      </c>
      <c r="DG298">
        <f t="shared" si="146"/>
        <v>0</v>
      </c>
      <c r="DH298">
        <f>Source!I162*SmtRes!Y298</f>
        <v>5.4480020000000011E-2</v>
      </c>
      <c r="DI298">
        <f t="shared" si="147"/>
        <v>133208.48000000001</v>
      </c>
      <c r="DJ298">
        <f t="shared" si="148"/>
        <v>7604</v>
      </c>
      <c r="DK298">
        <f>Source!BC162</f>
        <v>7.56</v>
      </c>
      <c r="DL298" t="s">
        <v>6</v>
      </c>
      <c r="DM298">
        <v>0</v>
      </c>
      <c r="DN298" t="s">
        <v>6</v>
      </c>
      <c r="DO298">
        <v>0</v>
      </c>
      <c r="GP298">
        <v>1</v>
      </c>
      <c r="GQ298">
        <v>-1</v>
      </c>
      <c r="GR298">
        <v>-1</v>
      </c>
    </row>
    <row r="299" spans="1:200" x14ac:dyDescent="0.2">
      <c r="A299">
        <f>ROW(Source!A177)</f>
        <v>177</v>
      </c>
      <c r="B299">
        <v>86295183</v>
      </c>
      <c r="C299">
        <v>86295875</v>
      </c>
      <c r="D299">
        <v>27493137</v>
      </c>
      <c r="E299">
        <v>1</v>
      </c>
      <c r="F299">
        <v>1</v>
      </c>
      <c r="G299">
        <v>1</v>
      </c>
      <c r="H299">
        <v>1</v>
      </c>
      <c r="I299" t="s">
        <v>947</v>
      </c>
      <c r="J299" t="s">
        <v>6</v>
      </c>
      <c r="K299" t="s">
        <v>948</v>
      </c>
      <c r="L299">
        <v>1369</v>
      </c>
      <c r="N299">
        <v>1013</v>
      </c>
      <c r="O299" t="s">
        <v>921</v>
      </c>
      <c r="P299" t="s">
        <v>921</v>
      </c>
      <c r="Q299">
        <v>1</v>
      </c>
      <c r="W299">
        <v>0</v>
      </c>
      <c r="X299">
        <v>-1973258772</v>
      </c>
      <c r="Y299">
        <f t="shared" ref="Y299:Y314" si="149">(AT299*2)</f>
        <v>7.66</v>
      </c>
      <c r="AA299">
        <v>0</v>
      </c>
      <c r="AB299">
        <v>0</v>
      </c>
      <c r="AC299">
        <v>0</v>
      </c>
      <c r="AD299">
        <v>9.15</v>
      </c>
      <c r="AE299">
        <v>0</v>
      </c>
      <c r="AF299">
        <v>0</v>
      </c>
      <c r="AG299">
        <v>0</v>
      </c>
      <c r="AH299">
        <v>9.15</v>
      </c>
      <c r="AI299">
        <v>1</v>
      </c>
      <c r="AJ299">
        <v>1</v>
      </c>
      <c r="AK299">
        <v>1</v>
      </c>
      <c r="AL299">
        <v>1</v>
      </c>
      <c r="AM299">
        <v>0</v>
      </c>
      <c r="AN299">
        <v>0</v>
      </c>
      <c r="AO299">
        <v>1</v>
      </c>
      <c r="AP299">
        <v>1</v>
      </c>
      <c r="AQ299">
        <v>0</v>
      </c>
      <c r="AR299">
        <v>0</v>
      </c>
      <c r="AS299" t="s">
        <v>6</v>
      </c>
      <c r="AT299">
        <v>3.83</v>
      </c>
      <c r="AU299" t="s">
        <v>206</v>
      </c>
      <c r="AV299">
        <v>1</v>
      </c>
      <c r="AW299">
        <v>2</v>
      </c>
      <c r="AX299">
        <v>86295884</v>
      </c>
      <c r="AY299">
        <v>1</v>
      </c>
      <c r="AZ299">
        <v>0</v>
      </c>
      <c r="BA299">
        <v>347</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CU299">
        <f>ROUND(AT299*Source!I177*AH299*AL299,0)</f>
        <v>3</v>
      </c>
      <c r="CV299">
        <f>ROUND(Y299*Source!I177,9)</f>
        <v>0.69935800000000004</v>
      </c>
      <c r="CW299">
        <v>0</v>
      </c>
      <c r="CX299">
        <f>ROUND(Y299*Source!I177,9)</f>
        <v>0.69935800000000004</v>
      </c>
      <c r="CY299">
        <f>AD299</f>
        <v>9.15</v>
      </c>
      <c r="CZ299">
        <f>AH299</f>
        <v>9.15</v>
      </c>
      <c r="DA299">
        <f>AL299</f>
        <v>1</v>
      </c>
      <c r="DB299">
        <f t="shared" ref="DB299:DB314" si="150">ROUND((ROUND(AT299*CZ299,2)*2),2)</f>
        <v>70.08</v>
      </c>
      <c r="DC299">
        <f t="shared" ref="DC299:DC314" si="151">ROUND((ROUND(AT299*AG299,2)*2),2)</f>
        <v>0</v>
      </c>
      <c r="DD299" t="s">
        <v>6</v>
      </c>
      <c r="DE299" t="s">
        <v>6</v>
      </c>
      <c r="DF299">
        <f t="shared" ref="DF299:DF312" si="152">ROUND(ROUND(AE299,0)*CX299,0)</f>
        <v>0</v>
      </c>
      <c r="DG299">
        <f t="shared" si="146"/>
        <v>0</v>
      </c>
      <c r="DH299">
        <f>Source!I177*SmtRes!Y299</f>
        <v>0.69935800000000004</v>
      </c>
      <c r="DI299">
        <f>AD299</f>
        <v>9.15</v>
      </c>
      <c r="DJ299">
        <f>EtalonRes!AB347</f>
        <v>9.15</v>
      </c>
      <c r="DK299">
        <f>Source!BA177</f>
        <v>1</v>
      </c>
      <c r="DL299" t="s">
        <v>6</v>
      </c>
      <c r="DM299">
        <v>0</v>
      </c>
      <c r="DN299" t="s">
        <v>6</v>
      </c>
      <c r="DO299">
        <v>0</v>
      </c>
      <c r="GQ299">
        <v>-1</v>
      </c>
      <c r="GR299">
        <v>-1</v>
      </c>
    </row>
    <row r="300" spans="1:200" x14ac:dyDescent="0.2">
      <c r="A300">
        <f>ROW(Source!A177)</f>
        <v>177</v>
      </c>
      <c r="B300">
        <v>86295183</v>
      </c>
      <c r="C300">
        <v>86295875</v>
      </c>
      <c r="D300">
        <v>121548</v>
      </c>
      <c r="E300">
        <v>1</v>
      </c>
      <c r="F300">
        <v>1</v>
      </c>
      <c r="G300">
        <v>1</v>
      </c>
      <c r="H300">
        <v>1</v>
      </c>
      <c r="I300" t="s">
        <v>39</v>
      </c>
      <c r="J300" t="s">
        <v>6</v>
      </c>
      <c r="K300" t="s">
        <v>922</v>
      </c>
      <c r="L300">
        <v>608254</v>
      </c>
      <c r="N300">
        <v>1013</v>
      </c>
      <c r="O300" t="s">
        <v>923</v>
      </c>
      <c r="P300" t="s">
        <v>923</v>
      </c>
      <c r="Q300">
        <v>1</v>
      </c>
      <c r="W300">
        <v>0</v>
      </c>
      <c r="X300">
        <v>-185737400</v>
      </c>
      <c r="Y300">
        <f t="shared" si="149"/>
        <v>0.02</v>
      </c>
      <c r="AA300">
        <v>0</v>
      </c>
      <c r="AB300">
        <v>0</v>
      </c>
      <c r="AC300">
        <v>0</v>
      </c>
      <c r="AD300">
        <v>0</v>
      </c>
      <c r="AE300">
        <v>0</v>
      </c>
      <c r="AF300">
        <v>0</v>
      </c>
      <c r="AG300">
        <v>0</v>
      </c>
      <c r="AH300">
        <v>0</v>
      </c>
      <c r="AI300">
        <v>1</v>
      </c>
      <c r="AJ300">
        <v>1</v>
      </c>
      <c r="AK300">
        <v>1</v>
      </c>
      <c r="AL300">
        <v>1</v>
      </c>
      <c r="AM300">
        <v>0</v>
      </c>
      <c r="AN300">
        <v>0</v>
      </c>
      <c r="AO300">
        <v>1</v>
      </c>
      <c r="AP300">
        <v>1</v>
      </c>
      <c r="AQ300">
        <v>0</v>
      </c>
      <c r="AR300">
        <v>0</v>
      </c>
      <c r="AS300" t="s">
        <v>6</v>
      </c>
      <c r="AT300">
        <v>0.01</v>
      </c>
      <c r="AU300" t="s">
        <v>206</v>
      </c>
      <c r="AV300">
        <v>2</v>
      </c>
      <c r="AW300">
        <v>2</v>
      </c>
      <c r="AX300">
        <v>86295885</v>
      </c>
      <c r="AY300">
        <v>1</v>
      </c>
      <c r="AZ300">
        <v>0</v>
      </c>
      <c r="BA300">
        <v>348</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CV300">
        <v>0</v>
      </c>
      <c r="CW300">
        <v>0</v>
      </c>
      <c r="CX300">
        <f>ROUND(Y300*Source!I177,9)</f>
        <v>1.8259999999999999E-3</v>
      </c>
      <c r="CY300">
        <f>AD300</f>
        <v>0</v>
      </c>
      <c r="CZ300">
        <f>AH300</f>
        <v>0</v>
      </c>
      <c r="DA300">
        <f>AL300</f>
        <v>1</v>
      </c>
      <c r="DB300">
        <f t="shared" si="150"/>
        <v>0</v>
      </c>
      <c r="DC300">
        <f t="shared" si="151"/>
        <v>0</v>
      </c>
      <c r="DD300" t="s">
        <v>6</v>
      </c>
      <c r="DE300" t="s">
        <v>6</v>
      </c>
      <c r="DF300">
        <f t="shared" si="152"/>
        <v>0</v>
      </c>
      <c r="DG300">
        <f t="shared" si="146"/>
        <v>0</v>
      </c>
      <c r="DH300">
        <f>Source!I177*SmtRes!Y300</f>
        <v>1.8260000000000001E-3</v>
      </c>
      <c r="DI300">
        <f>AD300</f>
        <v>0</v>
      </c>
      <c r="DJ300">
        <f>EtalonRes!AB348</f>
        <v>0</v>
      </c>
      <c r="DK300">
        <f>Source!BA177</f>
        <v>1</v>
      </c>
      <c r="DL300" t="s">
        <v>6</v>
      </c>
      <c r="DM300">
        <v>0</v>
      </c>
      <c r="DN300" t="s">
        <v>6</v>
      </c>
      <c r="DO300">
        <v>0</v>
      </c>
      <c r="GQ300">
        <v>-1</v>
      </c>
      <c r="GR300">
        <v>-1</v>
      </c>
    </row>
    <row r="301" spans="1:200" x14ac:dyDescent="0.2">
      <c r="A301">
        <f>ROW(Source!A177)</f>
        <v>177</v>
      </c>
      <c r="B301">
        <v>86295183</v>
      </c>
      <c r="C301">
        <v>86295875</v>
      </c>
      <c r="D301">
        <v>27439571</v>
      </c>
      <c r="E301">
        <v>1</v>
      </c>
      <c r="F301">
        <v>1</v>
      </c>
      <c r="G301">
        <v>1</v>
      </c>
      <c r="H301">
        <v>2</v>
      </c>
      <c r="I301" t="s">
        <v>956</v>
      </c>
      <c r="J301" t="s">
        <v>957</v>
      </c>
      <c r="K301" t="s">
        <v>958</v>
      </c>
      <c r="L301">
        <v>1368</v>
      </c>
      <c r="N301">
        <v>1011</v>
      </c>
      <c r="O301" t="s">
        <v>927</v>
      </c>
      <c r="P301" t="s">
        <v>927</v>
      </c>
      <c r="Q301">
        <v>1</v>
      </c>
      <c r="W301">
        <v>0</v>
      </c>
      <c r="X301">
        <v>1462286705</v>
      </c>
      <c r="Y301">
        <f t="shared" si="149"/>
        <v>0.02</v>
      </c>
      <c r="AA301">
        <v>0</v>
      </c>
      <c r="AB301">
        <v>88.42</v>
      </c>
      <c r="AC301">
        <v>10.14</v>
      </c>
      <c r="AD301">
        <v>0</v>
      </c>
      <c r="AE301">
        <v>0</v>
      </c>
      <c r="AF301">
        <v>88.42</v>
      </c>
      <c r="AG301">
        <v>10.14</v>
      </c>
      <c r="AH301">
        <v>0</v>
      </c>
      <c r="AI301">
        <v>1</v>
      </c>
      <c r="AJ301">
        <v>1</v>
      </c>
      <c r="AK301">
        <v>1</v>
      </c>
      <c r="AL301">
        <v>1</v>
      </c>
      <c r="AM301">
        <v>0</v>
      </c>
      <c r="AN301">
        <v>0</v>
      </c>
      <c r="AO301">
        <v>1</v>
      </c>
      <c r="AP301">
        <v>1</v>
      </c>
      <c r="AQ301">
        <v>0</v>
      </c>
      <c r="AR301">
        <v>0</v>
      </c>
      <c r="AS301" t="s">
        <v>6</v>
      </c>
      <c r="AT301">
        <v>0.01</v>
      </c>
      <c r="AU301" t="s">
        <v>206</v>
      </c>
      <c r="AV301">
        <v>0</v>
      </c>
      <c r="AW301">
        <v>2</v>
      </c>
      <c r="AX301">
        <v>86295886</v>
      </c>
      <c r="AY301">
        <v>1</v>
      </c>
      <c r="AZ301">
        <v>0</v>
      </c>
      <c r="BA301">
        <v>349</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CV301">
        <v>0</v>
      </c>
      <c r="CW301">
        <f>ROUND(Y301*Source!I177*DO301,9)</f>
        <v>0</v>
      </c>
      <c r="CX301">
        <f>ROUND(Y301*Source!I177,9)</f>
        <v>1.8259999999999999E-3</v>
      </c>
      <c r="CY301">
        <f>AB301</f>
        <v>88.42</v>
      </c>
      <c r="CZ301">
        <f>AF301</f>
        <v>88.42</v>
      </c>
      <c r="DA301">
        <f>AJ301</f>
        <v>1</v>
      </c>
      <c r="DB301">
        <f t="shared" si="150"/>
        <v>1.76</v>
      </c>
      <c r="DC301">
        <f t="shared" si="151"/>
        <v>0.2</v>
      </c>
      <c r="DD301" t="s">
        <v>6</v>
      </c>
      <c r="DE301" t="s">
        <v>6</v>
      </c>
      <c r="DF301">
        <f t="shared" si="152"/>
        <v>0</v>
      </c>
      <c r="DG301">
        <f t="shared" si="146"/>
        <v>0</v>
      </c>
      <c r="DH301">
        <f>Source!I177*SmtRes!Y301</f>
        <v>1.8260000000000001E-3</v>
      </c>
      <c r="DI301">
        <f>AB301</f>
        <v>88.42</v>
      </c>
      <c r="DJ301">
        <f>EtalonRes!Z349</f>
        <v>88.42</v>
      </c>
      <c r="DK301">
        <f>Source!BB177</f>
        <v>1</v>
      </c>
      <c r="DL301" t="s">
        <v>6</v>
      </c>
      <c r="DM301">
        <v>0</v>
      </c>
      <c r="DN301" t="s">
        <v>6</v>
      </c>
      <c r="DO301">
        <v>0</v>
      </c>
      <c r="GQ301">
        <v>-1</v>
      </c>
      <c r="GR301">
        <v>-1</v>
      </c>
    </row>
    <row r="302" spans="1:200" x14ac:dyDescent="0.2">
      <c r="A302">
        <f>ROW(Source!A177)</f>
        <v>177</v>
      </c>
      <c r="B302">
        <v>86295183</v>
      </c>
      <c r="C302">
        <v>86295875</v>
      </c>
      <c r="D302">
        <v>27439595</v>
      </c>
      <c r="E302">
        <v>1</v>
      </c>
      <c r="F302">
        <v>1</v>
      </c>
      <c r="G302">
        <v>1</v>
      </c>
      <c r="H302">
        <v>2</v>
      </c>
      <c r="I302" t="s">
        <v>959</v>
      </c>
      <c r="J302" t="s">
        <v>960</v>
      </c>
      <c r="K302" t="s">
        <v>961</v>
      </c>
      <c r="L302">
        <v>1368</v>
      </c>
      <c r="N302">
        <v>1011</v>
      </c>
      <c r="O302" t="s">
        <v>927</v>
      </c>
      <c r="P302" t="s">
        <v>927</v>
      </c>
      <c r="Q302">
        <v>1</v>
      </c>
      <c r="W302">
        <v>0</v>
      </c>
      <c r="X302">
        <v>2034592221</v>
      </c>
      <c r="Y302">
        <f t="shared" si="149"/>
        <v>0.02</v>
      </c>
      <c r="AA302">
        <v>0</v>
      </c>
      <c r="AB302">
        <v>2.17</v>
      </c>
      <c r="AC302">
        <v>0</v>
      </c>
      <c r="AD302">
        <v>0</v>
      </c>
      <c r="AE302">
        <v>0</v>
      </c>
      <c r="AF302">
        <v>2.17</v>
      </c>
      <c r="AG302">
        <v>0</v>
      </c>
      <c r="AH302">
        <v>0</v>
      </c>
      <c r="AI302">
        <v>1</v>
      </c>
      <c r="AJ302">
        <v>1</v>
      </c>
      <c r="AK302">
        <v>1</v>
      </c>
      <c r="AL302">
        <v>1</v>
      </c>
      <c r="AM302">
        <v>0</v>
      </c>
      <c r="AN302">
        <v>0</v>
      </c>
      <c r="AO302">
        <v>1</v>
      </c>
      <c r="AP302">
        <v>1</v>
      </c>
      <c r="AQ302">
        <v>0</v>
      </c>
      <c r="AR302">
        <v>0</v>
      </c>
      <c r="AS302" t="s">
        <v>6</v>
      </c>
      <c r="AT302">
        <v>0.01</v>
      </c>
      <c r="AU302" t="s">
        <v>206</v>
      </c>
      <c r="AV302">
        <v>0</v>
      </c>
      <c r="AW302">
        <v>2</v>
      </c>
      <c r="AX302">
        <v>86295887</v>
      </c>
      <c r="AY302">
        <v>1</v>
      </c>
      <c r="AZ302">
        <v>0</v>
      </c>
      <c r="BA302">
        <v>350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CV302">
        <v>0</v>
      </c>
      <c r="CW302">
        <f>ROUND(Y302*Source!I177*DO302,9)</f>
        <v>0</v>
      </c>
      <c r="CX302">
        <f>ROUND(Y302*Source!I177,9)</f>
        <v>1.8259999999999999E-3</v>
      </c>
      <c r="CY302">
        <f>AB302</f>
        <v>2.17</v>
      </c>
      <c r="CZ302">
        <f>AF302</f>
        <v>2.17</v>
      </c>
      <c r="DA302">
        <f>AJ302</f>
        <v>1</v>
      </c>
      <c r="DB302">
        <f t="shared" si="150"/>
        <v>0.04</v>
      </c>
      <c r="DC302">
        <f t="shared" si="151"/>
        <v>0</v>
      </c>
      <c r="DD302" t="s">
        <v>6</v>
      </c>
      <c r="DE302" t="s">
        <v>6</v>
      </c>
      <c r="DF302">
        <f t="shared" si="152"/>
        <v>0</v>
      </c>
      <c r="DG302">
        <f t="shared" si="146"/>
        <v>0</v>
      </c>
      <c r="DH302">
        <f>Source!I177*SmtRes!Y302</f>
        <v>1.8260000000000001E-3</v>
      </c>
      <c r="DI302">
        <f>AB302</f>
        <v>2.17</v>
      </c>
      <c r="DJ302">
        <f>EtalonRes!Z350</f>
        <v>2.17</v>
      </c>
      <c r="DK302">
        <f>Source!BB177</f>
        <v>1</v>
      </c>
      <c r="DL302" t="s">
        <v>6</v>
      </c>
      <c r="DM302">
        <v>0</v>
      </c>
      <c r="DN302" t="s">
        <v>6</v>
      </c>
      <c r="DO302">
        <v>0</v>
      </c>
      <c r="GQ302">
        <v>-1</v>
      </c>
      <c r="GR302">
        <v>-1</v>
      </c>
    </row>
    <row r="303" spans="1:200" x14ac:dyDescent="0.2">
      <c r="A303">
        <f>ROW(Source!A177)</f>
        <v>177</v>
      </c>
      <c r="B303">
        <v>86295183</v>
      </c>
      <c r="C303">
        <v>86295875</v>
      </c>
      <c r="D303">
        <v>27441139</v>
      </c>
      <c r="E303">
        <v>1</v>
      </c>
      <c r="F303">
        <v>1</v>
      </c>
      <c r="G303">
        <v>1</v>
      </c>
      <c r="H303">
        <v>2</v>
      </c>
      <c r="I303" t="s">
        <v>962</v>
      </c>
      <c r="J303" t="s">
        <v>963</v>
      </c>
      <c r="K303" t="s">
        <v>964</v>
      </c>
      <c r="L303">
        <v>1368</v>
      </c>
      <c r="N303">
        <v>1011</v>
      </c>
      <c r="O303" t="s">
        <v>927</v>
      </c>
      <c r="P303" t="s">
        <v>927</v>
      </c>
      <c r="Q303">
        <v>1</v>
      </c>
      <c r="W303">
        <v>0</v>
      </c>
      <c r="X303">
        <v>-1309944936</v>
      </c>
      <c r="Y303">
        <f t="shared" si="149"/>
        <v>1.3</v>
      </c>
      <c r="AA303">
        <v>0</v>
      </c>
      <c r="AB303">
        <v>6.81</v>
      </c>
      <c r="AC303">
        <v>0</v>
      </c>
      <c r="AD303">
        <v>0</v>
      </c>
      <c r="AE303">
        <v>0</v>
      </c>
      <c r="AF303">
        <v>6.81</v>
      </c>
      <c r="AG303">
        <v>0</v>
      </c>
      <c r="AH303">
        <v>0</v>
      </c>
      <c r="AI303">
        <v>1</v>
      </c>
      <c r="AJ303">
        <v>1</v>
      </c>
      <c r="AK303">
        <v>1</v>
      </c>
      <c r="AL303">
        <v>1</v>
      </c>
      <c r="AM303">
        <v>0</v>
      </c>
      <c r="AN303">
        <v>0</v>
      </c>
      <c r="AO303">
        <v>1</v>
      </c>
      <c r="AP303">
        <v>1</v>
      </c>
      <c r="AQ303">
        <v>0</v>
      </c>
      <c r="AR303">
        <v>0</v>
      </c>
      <c r="AS303" t="s">
        <v>6</v>
      </c>
      <c r="AT303">
        <v>0.65</v>
      </c>
      <c r="AU303" t="s">
        <v>206</v>
      </c>
      <c r="AV303">
        <v>0</v>
      </c>
      <c r="AW303">
        <v>2</v>
      </c>
      <c r="AX303">
        <v>86295888</v>
      </c>
      <c r="AY303">
        <v>1</v>
      </c>
      <c r="AZ303">
        <v>0</v>
      </c>
      <c r="BA303">
        <v>351</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CV303">
        <v>0</v>
      </c>
      <c r="CW303">
        <f>ROUND(Y303*Source!I177*DO303,9)</f>
        <v>0</v>
      </c>
      <c r="CX303">
        <f>ROUND(Y303*Source!I177,9)</f>
        <v>0.11869</v>
      </c>
      <c r="CY303">
        <f>AB303</f>
        <v>6.81</v>
      </c>
      <c r="CZ303">
        <f>AF303</f>
        <v>6.81</v>
      </c>
      <c r="DA303">
        <f>AJ303</f>
        <v>1</v>
      </c>
      <c r="DB303">
        <f t="shared" si="150"/>
        <v>8.86</v>
      </c>
      <c r="DC303">
        <f t="shared" si="151"/>
        <v>0</v>
      </c>
      <c r="DD303" t="s">
        <v>6</v>
      </c>
      <c r="DE303" t="s">
        <v>6</v>
      </c>
      <c r="DF303">
        <f t="shared" si="152"/>
        <v>0</v>
      </c>
      <c r="DG303">
        <f t="shared" si="146"/>
        <v>1</v>
      </c>
      <c r="DH303">
        <f>Source!I177*SmtRes!Y303</f>
        <v>0.11869000000000002</v>
      </c>
      <c r="DI303">
        <f>AB303</f>
        <v>6.81</v>
      </c>
      <c r="DJ303">
        <f>EtalonRes!Z351</f>
        <v>6.81</v>
      </c>
      <c r="DK303">
        <f>Source!BB177</f>
        <v>1</v>
      </c>
      <c r="DL303" t="s">
        <v>6</v>
      </c>
      <c r="DM303">
        <v>0</v>
      </c>
      <c r="DN303" t="s">
        <v>6</v>
      </c>
      <c r="DO303">
        <v>0</v>
      </c>
      <c r="GQ303">
        <v>-1</v>
      </c>
      <c r="GR303">
        <v>-1</v>
      </c>
    </row>
    <row r="304" spans="1:200" x14ac:dyDescent="0.2">
      <c r="A304">
        <f>ROW(Source!A177)</f>
        <v>177</v>
      </c>
      <c r="B304">
        <v>86295183</v>
      </c>
      <c r="C304">
        <v>86295875</v>
      </c>
      <c r="D304">
        <v>27441327</v>
      </c>
      <c r="E304">
        <v>1</v>
      </c>
      <c r="F304">
        <v>1</v>
      </c>
      <c r="G304">
        <v>1</v>
      </c>
      <c r="H304">
        <v>2</v>
      </c>
      <c r="I304" t="s">
        <v>936</v>
      </c>
      <c r="J304" t="s">
        <v>937</v>
      </c>
      <c r="K304" t="s">
        <v>938</v>
      </c>
      <c r="L304">
        <v>1368</v>
      </c>
      <c r="N304">
        <v>1011</v>
      </c>
      <c r="O304" t="s">
        <v>927</v>
      </c>
      <c r="P304" t="s">
        <v>927</v>
      </c>
      <c r="Q304">
        <v>1</v>
      </c>
      <c r="W304">
        <v>0</v>
      </c>
      <c r="X304">
        <v>-1583389094</v>
      </c>
      <c r="Y304">
        <f t="shared" si="149"/>
        <v>0.02</v>
      </c>
      <c r="AA304">
        <v>0</v>
      </c>
      <c r="AB304">
        <v>93.37</v>
      </c>
      <c r="AC304">
        <v>11.69</v>
      </c>
      <c r="AD304">
        <v>0</v>
      </c>
      <c r="AE304">
        <v>0</v>
      </c>
      <c r="AF304">
        <v>93.37</v>
      </c>
      <c r="AG304">
        <v>11.69</v>
      </c>
      <c r="AH304">
        <v>0</v>
      </c>
      <c r="AI304">
        <v>1</v>
      </c>
      <c r="AJ304">
        <v>1</v>
      </c>
      <c r="AK304">
        <v>1</v>
      </c>
      <c r="AL304">
        <v>1</v>
      </c>
      <c r="AM304">
        <v>0</v>
      </c>
      <c r="AN304">
        <v>0</v>
      </c>
      <c r="AO304">
        <v>1</v>
      </c>
      <c r="AP304">
        <v>1</v>
      </c>
      <c r="AQ304">
        <v>0</v>
      </c>
      <c r="AR304">
        <v>0</v>
      </c>
      <c r="AS304" t="s">
        <v>6</v>
      </c>
      <c r="AT304">
        <v>0.01</v>
      </c>
      <c r="AU304" t="s">
        <v>206</v>
      </c>
      <c r="AV304">
        <v>0</v>
      </c>
      <c r="AW304">
        <v>2</v>
      </c>
      <c r="AX304">
        <v>86295889</v>
      </c>
      <c r="AY304">
        <v>1</v>
      </c>
      <c r="AZ304">
        <v>0</v>
      </c>
      <c r="BA304">
        <v>352</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CV304">
        <v>0</v>
      </c>
      <c r="CW304">
        <f>ROUND(Y304*Source!I177*DO304,9)</f>
        <v>0</v>
      </c>
      <c r="CX304">
        <f>ROUND(Y304*Source!I177,9)</f>
        <v>1.8259999999999999E-3</v>
      </c>
      <c r="CY304">
        <f>AB304</f>
        <v>93.37</v>
      </c>
      <c r="CZ304">
        <f>AF304</f>
        <v>93.37</v>
      </c>
      <c r="DA304">
        <f>AJ304</f>
        <v>1</v>
      </c>
      <c r="DB304">
        <f t="shared" si="150"/>
        <v>1.86</v>
      </c>
      <c r="DC304">
        <f t="shared" si="151"/>
        <v>0.24</v>
      </c>
      <c r="DD304" t="s">
        <v>6</v>
      </c>
      <c r="DE304" t="s">
        <v>6</v>
      </c>
      <c r="DF304">
        <f t="shared" si="152"/>
        <v>0</v>
      </c>
      <c r="DG304">
        <f t="shared" si="146"/>
        <v>0</v>
      </c>
      <c r="DH304">
        <f>Source!I177*SmtRes!Y304</f>
        <v>1.8260000000000001E-3</v>
      </c>
      <c r="DI304">
        <f>AB304</f>
        <v>93.37</v>
      </c>
      <c r="DJ304">
        <f>EtalonRes!Z352</f>
        <v>93.37</v>
      </c>
      <c r="DK304">
        <f>Source!BB177</f>
        <v>1</v>
      </c>
      <c r="DL304" t="s">
        <v>6</v>
      </c>
      <c r="DM304">
        <v>0</v>
      </c>
      <c r="DN304" t="s">
        <v>6</v>
      </c>
      <c r="DO304">
        <v>0</v>
      </c>
      <c r="GQ304">
        <v>-1</v>
      </c>
      <c r="GR304">
        <v>-1</v>
      </c>
    </row>
    <row r="305" spans="1:200" x14ac:dyDescent="0.2">
      <c r="A305">
        <f>ROW(Source!A177)</f>
        <v>177</v>
      </c>
      <c r="B305">
        <v>86295183</v>
      </c>
      <c r="C305">
        <v>86295875</v>
      </c>
      <c r="D305">
        <v>27371445</v>
      </c>
      <c r="E305">
        <v>1</v>
      </c>
      <c r="F305">
        <v>1</v>
      </c>
      <c r="G305">
        <v>1</v>
      </c>
      <c r="H305">
        <v>3</v>
      </c>
      <c r="I305" t="s">
        <v>210</v>
      </c>
      <c r="J305" t="s">
        <v>212</v>
      </c>
      <c r="K305" t="s">
        <v>211</v>
      </c>
      <c r="L305">
        <v>1348</v>
      </c>
      <c r="N305">
        <v>1009</v>
      </c>
      <c r="O305" t="s">
        <v>63</v>
      </c>
      <c r="P305" t="s">
        <v>63</v>
      </c>
      <c r="Q305">
        <v>1000</v>
      </c>
      <c r="W305">
        <v>0</v>
      </c>
      <c r="X305">
        <v>1677997654</v>
      </c>
      <c r="Y305">
        <f t="shared" si="149"/>
        <v>2.8E-3</v>
      </c>
      <c r="AA305">
        <v>6156.33</v>
      </c>
      <c r="AB305">
        <v>0</v>
      </c>
      <c r="AC305">
        <v>0</v>
      </c>
      <c r="AD305">
        <v>0</v>
      </c>
      <c r="AE305">
        <v>6156.33</v>
      </c>
      <c r="AF305">
        <v>0</v>
      </c>
      <c r="AG305">
        <v>0</v>
      </c>
      <c r="AH305">
        <v>0</v>
      </c>
      <c r="AI305">
        <v>1</v>
      </c>
      <c r="AJ305">
        <v>1</v>
      </c>
      <c r="AK305">
        <v>1</v>
      </c>
      <c r="AL305">
        <v>1</v>
      </c>
      <c r="AM305">
        <v>0</v>
      </c>
      <c r="AN305">
        <v>0</v>
      </c>
      <c r="AO305">
        <v>0</v>
      </c>
      <c r="AP305">
        <v>1</v>
      </c>
      <c r="AQ305">
        <v>0</v>
      </c>
      <c r="AR305">
        <v>0</v>
      </c>
      <c r="AS305" t="s">
        <v>6</v>
      </c>
      <c r="AT305">
        <v>1.4E-3</v>
      </c>
      <c r="AU305" t="s">
        <v>206</v>
      </c>
      <c r="AV305">
        <v>0</v>
      </c>
      <c r="AW305">
        <v>2</v>
      </c>
      <c r="AX305">
        <v>86295890</v>
      </c>
      <c r="AY305">
        <v>1</v>
      </c>
      <c r="AZ305">
        <v>0</v>
      </c>
      <c r="BA305">
        <v>353</v>
      </c>
      <c r="BB305">
        <v>3</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CV305">
        <v>0</v>
      </c>
      <c r="CW305">
        <v>0</v>
      </c>
      <c r="CX305">
        <f>ROUND(Y305*Source!I177,9)</f>
        <v>2.5564000000000001E-4</v>
      </c>
      <c r="CY305">
        <f>AA305</f>
        <v>6156.33</v>
      </c>
      <c r="CZ305">
        <f>AE305</f>
        <v>6156.33</v>
      </c>
      <c r="DA305">
        <f>AI305</f>
        <v>1</v>
      </c>
      <c r="DB305">
        <f t="shared" si="150"/>
        <v>17.239999999999998</v>
      </c>
      <c r="DC305">
        <f t="shared" si="151"/>
        <v>0</v>
      </c>
      <c r="DD305" t="s">
        <v>6</v>
      </c>
      <c r="DE305" t="s">
        <v>6</v>
      </c>
      <c r="DF305">
        <f t="shared" si="152"/>
        <v>2</v>
      </c>
      <c r="DG305">
        <f t="shared" si="146"/>
        <v>0</v>
      </c>
      <c r="DH305">
        <f>Source!I177*SmtRes!Y305</f>
        <v>2.5564000000000001E-4</v>
      </c>
      <c r="DI305">
        <f>AA305</f>
        <v>6156.33</v>
      </c>
      <c r="DJ305">
        <f>EtalonRes!Y353</f>
        <v>6156.33</v>
      </c>
      <c r="DK305">
        <f>Source!BC177</f>
        <v>1</v>
      </c>
      <c r="DL305" t="s">
        <v>6</v>
      </c>
      <c r="DM305">
        <v>0</v>
      </c>
      <c r="DN305" t="s">
        <v>6</v>
      </c>
      <c r="DO305">
        <v>0</v>
      </c>
      <c r="GP305">
        <v>1</v>
      </c>
      <c r="GQ305">
        <v>-1</v>
      </c>
      <c r="GR305">
        <v>-1</v>
      </c>
    </row>
    <row r="306" spans="1:200" x14ac:dyDescent="0.2">
      <c r="A306">
        <f>ROW(Source!A177)</f>
        <v>177</v>
      </c>
      <c r="B306">
        <v>86295183</v>
      </c>
      <c r="C306">
        <v>86295875</v>
      </c>
      <c r="D306">
        <v>27387231</v>
      </c>
      <c r="E306">
        <v>1</v>
      </c>
      <c r="F306">
        <v>1</v>
      </c>
      <c r="G306">
        <v>1</v>
      </c>
      <c r="H306">
        <v>3</v>
      </c>
      <c r="I306" t="s">
        <v>176</v>
      </c>
      <c r="J306" t="s">
        <v>178</v>
      </c>
      <c r="K306" t="s">
        <v>177</v>
      </c>
      <c r="L306">
        <v>1348</v>
      </c>
      <c r="N306">
        <v>1009</v>
      </c>
      <c r="O306" t="s">
        <v>63</v>
      </c>
      <c r="P306" t="s">
        <v>63</v>
      </c>
      <c r="Q306">
        <v>1000</v>
      </c>
      <c r="W306">
        <v>0</v>
      </c>
      <c r="X306">
        <v>1793674503</v>
      </c>
      <c r="Y306">
        <f t="shared" si="149"/>
        <v>3.7999999999999999E-2</v>
      </c>
      <c r="AA306">
        <v>14313</v>
      </c>
      <c r="AB306">
        <v>0</v>
      </c>
      <c r="AC306">
        <v>0</v>
      </c>
      <c r="AD306">
        <v>0</v>
      </c>
      <c r="AE306">
        <v>14313</v>
      </c>
      <c r="AF306">
        <v>0</v>
      </c>
      <c r="AG306">
        <v>0</v>
      </c>
      <c r="AH306">
        <v>0</v>
      </c>
      <c r="AI306">
        <v>1</v>
      </c>
      <c r="AJ306">
        <v>1</v>
      </c>
      <c r="AK306">
        <v>1</v>
      </c>
      <c r="AL306">
        <v>1</v>
      </c>
      <c r="AM306">
        <v>0</v>
      </c>
      <c r="AN306">
        <v>0</v>
      </c>
      <c r="AO306">
        <v>0</v>
      </c>
      <c r="AP306">
        <v>1</v>
      </c>
      <c r="AQ306">
        <v>0</v>
      </c>
      <c r="AR306">
        <v>0</v>
      </c>
      <c r="AS306" t="s">
        <v>6</v>
      </c>
      <c r="AT306">
        <v>1.9E-2</v>
      </c>
      <c r="AU306" t="s">
        <v>206</v>
      </c>
      <c r="AV306">
        <v>0</v>
      </c>
      <c r="AW306">
        <v>2</v>
      </c>
      <c r="AX306">
        <v>86295891</v>
      </c>
      <c r="AY306">
        <v>1</v>
      </c>
      <c r="AZ306">
        <v>0</v>
      </c>
      <c r="BA306">
        <v>354</v>
      </c>
      <c r="BB306">
        <v>3</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CV306">
        <v>0</v>
      </c>
      <c r="CW306">
        <v>0</v>
      </c>
      <c r="CX306">
        <f>ROUND(Y306*Source!I177,9)</f>
        <v>3.4694000000000001E-3</v>
      </c>
      <c r="CY306">
        <f>AA306</f>
        <v>14313</v>
      </c>
      <c r="CZ306">
        <f>AE306</f>
        <v>14313</v>
      </c>
      <c r="DA306">
        <f>AI306</f>
        <v>1</v>
      </c>
      <c r="DB306">
        <f t="shared" si="150"/>
        <v>543.9</v>
      </c>
      <c r="DC306">
        <f t="shared" si="151"/>
        <v>0</v>
      </c>
      <c r="DD306" t="s">
        <v>6</v>
      </c>
      <c r="DE306" t="s">
        <v>6</v>
      </c>
      <c r="DF306">
        <f t="shared" si="152"/>
        <v>50</v>
      </c>
      <c r="DG306">
        <f t="shared" si="146"/>
        <v>0</v>
      </c>
      <c r="DH306">
        <f>Source!I177*SmtRes!Y306</f>
        <v>3.4694000000000001E-3</v>
      </c>
      <c r="DI306">
        <f>AA306</f>
        <v>14313</v>
      </c>
      <c r="DJ306">
        <f>EtalonRes!Y354</f>
        <v>14313</v>
      </c>
      <c r="DK306">
        <f>Source!BC177</f>
        <v>1</v>
      </c>
      <c r="DL306" t="s">
        <v>6</v>
      </c>
      <c r="DM306">
        <v>0</v>
      </c>
      <c r="DN306" t="s">
        <v>6</v>
      </c>
      <c r="DO306">
        <v>0</v>
      </c>
      <c r="GP306">
        <v>1</v>
      </c>
      <c r="GQ306">
        <v>-1</v>
      </c>
      <c r="GR306">
        <v>-1</v>
      </c>
    </row>
    <row r="307" spans="1:200" x14ac:dyDescent="0.2">
      <c r="A307">
        <f>ROW(Source!A178)</f>
        <v>178</v>
      </c>
      <c r="B307">
        <v>86295184</v>
      </c>
      <c r="C307">
        <v>86295875</v>
      </c>
      <c r="D307">
        <v>27493137</v>
      </c>
      <c r="E307">
        <v>1</v>
      </c>
      <c r="F307">
        <v>1</v>
      </c>
      <c r="G307">
        <v>1</v>
      </c>
      <c r="H307">
        <v>1</v>
      </c>
      <c r="I307" t="s">
        <v>947</v>
      </c>
      <c r="J307" t="s">
        <v>6</v>
      </c>
      <c r="K307" t="s">
        <v>948</v>
      </c>
      <c r="L307">
        <v>1369</v>
      </c>
      <c r="N307">
        <v>1013</v>
      </c>
      <c r="O307" t="s">
        <v>921</v>
      </c>
      <c r="P307" t="s">
        <v>921</v>
      </c>
      <c r="Q307">
        <v>1</v>
      </c>
      <c r="W307">
        <v>0</v>
      </c>
      <c r="X307">
        <v>-1973258772</v>
      </c>
      <c r="Y307">
        <f t="shared" si="149"/>
        <v>7.66</v>
      </c>
      <c r="AA307">
        <v>0</v>
      </c>
      <c r="AB307">
        <v>0</v>
      </c>
      <c r="AC307">
        <v>0</v>
      </c>
      <c r="AD307">
        <v>246.59</v>
      </c>
      <c r="AE307">
        <v>0</v>
      </c>
      <c r="AF307">
        <v>0</v>
      </c>
      <c r="AG307">
        <v>0</v>
      </c>
      <c r="AH307">
        <v>9.15</v>
      </c>
      <c r="AI307">
        <v>1</v>
      </c>
      <c r="AJ307">
        <v>1</v>
      </c>
      <c r="AK307">
        <v>1</v>
      </c>
      <c r="AL307">
        <v>26.95</v>
      </c>
      <c r="AM307">
        <v>5</v>
      </c>
      <c r="AN307">
        <v>0</v>
      </c>
      <c r="AO307">
        <v>1</v>
      </c>
      <c r="AP307">
        <v>1</v>
      </c>
      <c r="AQ307">
        <v>0</v>
      </c>
      <c r="AR307">
        <v>0</v>
      </c>
      <c r="AS307" t="s">
        <v>6</v>
      </c>
      <c r="AT307">
        <v>3.83</v>
      </c>
      <c r="AU307" t="s">
        <v>206</v>
      </c>
      <c r="AV307">
        <v>1</v>
      </c>
      <c r="AW307">
        <v>2</v>
      </c>
      <c r="AX307">
        <v>86295884</v>
      </c>
      <c r="AY307">
        <v>1</v>
      </c>
      <c r="AZ307">
        <v>0</v>
      </c>
      <c r="BA307">
        <v>355</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CU307">
        <f>ROUND(AT307*Source!I178*AH307*AL307,0)</f>
        <v>86</v>
      </c>
      <c r="CV307">
        <f>ROUND(Y307*Source!I178,9)</f>
        <v>0.69935800000000004</v>
      </c>
      <c r="CW307">
        <v>0</v>
      </c>
      <c r="CX307">
        <f>ROUND(Y307*Source!I178,9)</f>
        <v>0.69935800000000004</v>
      </c>
      <c r="CY307">
        <f>AD307</f>
        <v>246.59</v>
      </c>
      <c r="CZ307">
        <f>AH307</f>
        <v>9.15</v>
      </c>
      <c r="DA307">
        <f>AL307</f>
        <v>26.95</v>
      </c>
      <c r="DB307">
        <f t="shared" si="150"/>
        <v>70.08</v>
      </c>
      <c r="DC307">
        <f t="shared" si="151"/>
        <v>0</v>
      </c>
      <c r="DD307" t="s">
        <v>6</v>
      </c>
      <c r="DE307" t="s">
        <v>6</v>
      </c>
      <c r="DF307">
        <f t="shared" si="152"/>
        <v>0</v>
      </c>
      <c r="DG307">
        <f t="shared" si="146"/>
        <v>0</v>
      </c>
      <c r="DH307">
        <f>Source!I178*SmtRes!Y307</f>
        <v>0.69935800000000004</v>
      </c>
      <c r="DI307">
        <f>AD307</f>
        <v>246.59</v>
      </c>
      <c r="DJ307">
        <f>EtalonRes!AB355</f>
        <v>9.15</v>
      </c>
      <c r="DK307">
        <f>Source!BA178</f>
        <v>26.95</v>
      </c>
      <c r="DL307" t="s">
        <v>6</v>
      </c>
      <c r="DM307">
        <v>0</v>
      </c>
      <c r="DN307" t="s">
        <v>6</v>
      </c>
      <c r="DO307">
        <v>0</v>
      </c>
      <c r="GQ307">
        <v>-1</v>
      </c>
      <c r="GR307">
        <v>-1</v>
      </c>
    </row>
    <row r="308" spans="1:200" x14ac:dyDescent="0.2">
      <c r="A308">
        <f>ROW(Source!A178)</f>
        <v>178</v>
      </c>
      <c r="B308">
        <v>86295184</v>
      </c>
      <c r="C308">
        <v>86295875</v>
      </c>
      <c r="D308">
        <v>121548</v>
      </c>
      <c r="E308">
        <v>1</v>
      </c>
      <c r="F308">
        <v>1</v>
      </c>
      <c r="G308">
        <v>1</v>
      </c>
      <c r="H308">
        <v>1</v>
      </c>
      <c r="I308" t="s">
        <v>39</v>
      </c>
      <c r="J308" t="s">
        <v>6</v>
      </c>
      <c r="K308" t="s">
        <v>922</v>
      </c>
      <c r="L308">
        <v>608254</v>
      </c>
      <c r="N308">
        <v>1013</v>
      </c>
      <c r="O308" t="s">
        <v>923</v>
      </c>
      <c r="P308" t="s">
        <v>923</v>
      </c>
      <c r="Q308">
        <v>1</v>
      </c>
      <c r="W308">
        <v>0</v>
      </c>
      <c r="X308">
        <v>-185737400</v>
      </c>
      <c r="Y308">
        <f t="shared" si="149"/>
        <v>0.02</v>
      </c>
      <c r="AA308">
        <v>0</v>
      </c>
      <c r="AB308">
        <v>0</v>
      </c>
      <c r="AC308">
        <v>0</v>
      </c>
      <c r="AD308">
        <v>0</v>
      </c>
      <c r="AE308">
        <v>0</v>
      </c>
      <c r="AF308">
        <v>0</v>
      </c>
      <c r="AG308">
        <v>0</v>
      </c>
      <c r="AH308">
        <v>0</v>
      </c>
      <c r="AI308">
        <v>1</v>
      </c>
      <c r="AJ308">
        <v>1</v>
      </c>
      <c r="AK308">
        <v>19.8</v>
      </c>
      <c r="AL308">
        <v>1</v>
      </c>
      <c r="AM308">
        <v>5</v>
      </c>
      <c r="AN308">
        <v>0</v>
      </c>
      <c r="AO308">
        <v>1</v>
      </c>
      <c r="AP308">
        <v>1</v>
      </c>
      <c r="AQ308">
        <v>0</v>
      </c>
      <c r="AR308">
        <v>0</v>
      </c>
      <c r="AS308" t="s">
        <v>6</v>
      </c>
      <c r="AT308">
        <v>0.01</v>
      </c>
      <c r="AU308" t="s">
        <v>206</v>
      </c>
      <c r="AV308">
        <v>2</v>
      </c>
      <c r="AW308">
        <v>2</v>
      </c>
      <c r="AX308">
        <v>86295885</v>
      </c>
      <c r="AY308">
        <v>1</v>
      </c>
      <c r="AZ308">
        <v>0</v>
      </c>
      <c r="BA308">
        <v>356</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CV308">
        <v>0</v>
      </c>
      <c r="CW308">
        <v>0</v>
      </c>
      <c r="CX308">
        <f>ROUND(Y308*Source!I178,9)</f>
        <v>1.8259999999999999E-3</v>
      </c>
      <c r="CY308">
        <f>AD308</f>
        <v>0</v>
      </c>
      <c r="CZ308">
        <f>AH308</f>
        <v>0</v>
      </c>
      <c r="DA308">
        <f>AL308</f>
        <v>1</v>
      </c>
      <c r="DB308">
        <f t="shared" si="150"/>
        <v>0</v>
      </c>
      <c r="DC308">
        <f t="shared" si="151"/>
        <v>0</v>
      </c>
      <c r="DD308" t="s">
        <v>6</v>
      </c>
      <c r="DE308" t="s">
        <v>6</v>
      </c>
      <c r="DF308">
        <f t="shared" si="152"/>
        <v>0</v>
      </c>
      <c r="DG308">
        <f t="shared" si="146"/>
        <v>0</v>
      </c>
      <c r="DH308">
        <f>Source!I178*SmtRes!Y308</f>
        <v>1.8260000000000001E-3</v>
      </c>
      <c r="DI308">
        <f>AD308</f>
        <v>0</v>
      </c>
      <c r="DJ308">
        <f>EtalonRes!AB356</f>
        <v>0</v>
      </c>
      <c r="DK308">
        <f>Source!BA178</f>
        <v>26.95</v>
      </c>
      <c r="DL308" t="s">
        <v>6</v>
      </c>
      <c r="DM308">
        <v>0</v>
      </c>
      <c r="DN308" t="s">
        <v>6</v>
      </c>
      <c r="DO308">
        <v>0</v>
      </c>
      <c r="GQ308">
        <v>-1</v>
      </c>
      <c r="GR308">
        <v>-1</v>
      </c>
    </row>
    <row r="309" spans="1:200" x14ac:dyDescent="0.2">
      <c r="A309">
        <f>ROW(Source!A178)</f>
        <v>178</v>
      </c>
      <c r="B309">
        <v>86295184</v>
      </c>
      <c r="C309">
        <v>86295875</v>
      </c>
      <c r="D309">
        <v>27439571</v>
      </c>
      <c r="E309">
        <v>1</v>
      </c>
      <c r="F309">
        <v>1</v>
      </c>
      <c r="G309">
        <v>1</v>
      </c>
      <c r="H309">
        <v>2</v>
      </c>
      <c r="I309" t="s">
        <v>956</v>
      </c>
      <c r="J309" t="s">
        <v>957</v>
      </c>
      <c r="K309" t="s">
        <v>958</v>
      </c>
      <c r="L309">
        <v>1368</v>
      </c>
      <c r="N309">
        <v>1011</v>
      </c>
      <c r="O309" t="s">
        <v>927</v>
      </c>
      <c r="P309" t="s">
        <v>927</v>
      </c>
      <c r="Q309">
        <v>1</v>
      </c>
      <c r="W309">
        <v>0</v>
      </c>
      <c r="X309">
        <v>1462286705</v>
      </c>
      <c r="Y309">
        <f t="shared" si="149"/>
        <v>0.02</v>
      </c>
      <c r="AA309">
        <v>0</v>
      </c>
      <c r="AB309">
        <v>822.31</v>
      </c>
      <c r="AC309">
        <v>200.77</v>
      </c>
      <c r="AD309">
        <v>0</v>
      </c>
      <c r="AE309">
        <v>0</v>
      </c>
      <c r="AF309">
        <v>88.42</v>
      </c>
      <c r="AG309">
        <v>10.14</v>
      </c>
      <c r="AH309">
        <v>0</v>
      </c>
      <c r="AI309">
        <v>1</v>
      </c>
      <c r="AJ309">
        <v>9.3000000000000007</v>
      </c>
      <c r="AK309">
        <v>19.8</v>
      </c>
      <c r="AL309">
        <v>1</v>
      </c>
      <c r="AM309">
        <v>5</v>
      </c>
      <c r="AN309">
        <v>0</v>
      </c>
      <c r="AO309">
        <v>1</v>
      </c>
      <c r="AP309">
        <v>1</v>
      </c>
      <c r="AQ309">
        <v>0</v>
      </c>
      <c r="AR309">
        <v>0</v>
      </c>
      <c r="AS309" t="s">
        <v>6</v>
      </c>
      <c r="AT309">
        <v>0.01</v>
      </c>
      <c r="AU309" t="s">
        <v>206</v>
      </c>
      <c r="AV309">
        <v>0</v>
      </c>
      <c r="AW309">
        <v>2</v>
      </c>
      <c r="AX309">
        <v>86295886</v>
      </c>
      <c r="AY309">
        <v>1</v>
      </c>
      <c r="AZ309">
        <v>0</v>
      </c>
      <c r="BA309">
        <v>357</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CV309">
        <v>0</v>
      </c>
      <c r="CW309">
        <f>ROUND(Y309*Source!I178*DO309,9)</f>
        <v>0</v>
      </c>
      <c r="CX309">
        <f>ROUND(Y309*Source!I178,9)</f>
        <v>1.8259999999999999E-3</v>
      </c>
      <c r="CY309">
        <f>AB309</f>
        <v>822.31</v>
      </c>
      <c r="CZ309">
        <f>AF309</f>
        <v>88.42</v>
      </c>
      <c r="DA309">
        <f>AJ309</f>
        <v>9.3000000000000007</v>
      </c>
      <c r="DB309">
        <f t="shared" si="150"/>
        <v>1.76</v>
      </c>
      <c r="DC309">
        <f t="shared" si="151"/>
        <v>0.2</v>
      </c>
      <c r="DD309" t="s">
        <v>6</v>
      </c>
      <c r="DE309" t="s">
        <v>6</v>
      </c>
      <c r="DF309">
        <f t="shared" si="152"/>
        <v>0</v>
      </c>
      <c r="DG309">
        <f>ROUND(ROUND(AF309*AJ309,0)*CX309,0)</f>
        <v>2</v>
      </c>
      <c r="DH309">
        <f>Source!I178*SmtRes!Y309</f>
        <v>1.8260000000000001E-3</v>
      </c>
      <c r="DI309">
        <f>AB309</f>
        <v>822.31</v>
      </c>
      <c r="DJ309">
        <f>EtalonRes!Z357</f>
        <v>88.42</v>
      </c>
      <c r="DK309">
        <f>Source!BB178</f>
        <v>9.3000000000000007</v>
      </c>
      <c r="DL309" t="s">
        <v>6</v>
      </c>
      <c r="DM309">
        <v>0</v>
      </c>
      <c r="DN309" t="s">
        <v>6</v>
      </c>
      <c r="DO309">
        <v>0</v>
      </c>
      <c r="GQ309">
        <v>-1</v>
      </c>
      <c r="GR309">
        <v>-1</v>
      </c>
    </row>
    <row r="310" spans="1:200" x14ac:dyDescent="0.2">
      <c r="A310">
        <f>ROW(Source!A178)</f>
        <v>178</v>
      </c>
      <c r="B310">
        <v>86295184</v>
      </c>
      <c r="C310">
        <v>86295875</v>
      </c>
      <c r="D310">
        <v>27439595</v>
      </c>
      <c r="E310">
        <v>1</v>
      </c>
      <c r="F310">
        <v>1</v>
      </c>
      <c r="G310">
        <v>1</v>
      </c>
      <c r="H310">
        <v>2</v>
      </c>
      <c r="I310" t="s">
        <v>959</v>
      </c>
      <c r="J310" t="s">
        <v>960</v>
      </c>
      <c r="K310" t="s">
        <v>961</v>
      </c>
      <c r="L310">
        <v>1368</v>
      </c>
      <c r="N310">
        <v>1011</v>
      </c>
      <c r="O310" t="s">
        <v>927</v>
      </c>
      <c r="P310" t="s">
        <v>927</v>
      </c>
      <c r="Q310">
        <v>1</v>
      </c>
      <c r="W310">
        <v>0</v>
      </c>
      <c r="X310">
        <v>2034592221</v>
      </c>
      <c r="Y310">
        <f t="shared" si="149"/>
        <v>0.02</v>
      </c>
      <c r="AA310">
        <v>0</v>
      </c>
      <c r="AB310">
        <v>20.18</v>
      </c>
      <c r="AC310">
        <v>0</v>
      </c>
      <c r="AD310">
        <v>0</v>
      </c>
      <c r="AE310">
        <v>0</v>
      </c>
      <c r="AF310">
        <v>2.17</v>
      </c>
      <c r="AG310">
        <v>0</v>
      </c>
      <c r="AH310">
        <v>0</v>
      </c>
      <c r="AI310">
        <v>1</v>
      </c>
      <c r="AJ310">
        <v>9.3000000000000007</v>
      </c>
      <c r="AK310">
        <v>19.8</v>
      </c>
      <c r="AL310">
        <v>1</v>
      </c>
      <c r="AM310">
        <v>5</v>
      </c>
      <c r="AN310">
        <v>0</v>
      </c>
      <c r="AO310">
        <v>1</v>
      </c>
      <c r="AP310">
        <v>1</v>
      </c>
      <c r="AQ310">
        <v>0</v>
      </c>
      <c r="AR310">
        <v>0</v>
      </c>
      <c r="AS310" t="s">
        <v>6</v>
      </c>
      <c r="AT310">
        <v>0.01</v>
      </c>
      <c r="AU310" t="s">
        <v>206</v>
      </c>
      <c r="AV310">
        <v>0</v>
      </c>
      <c r="AW310">
        <v>2</v>
      </c>
      <c r="AX310">
        <v>86295887</v>
      </c>
      <c r="AY310">
        <v>1</v>
      </c>
      <c r="AZ310">
        <v>0</v>
      </c>
      <c r="BA310">
        <v>358</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CV310">
        <v>0</v>
      </c>
      <c r="CW310">
        <f>ROUND(Y310*Source!I178*DO310,9)</f>
        <v>0</v>
      </c>
      <c r="CX310">
        <f>ROUND(Y310*Source!I178,9)</f>
        <v>1.8259999999999999E-3</v>
      </c>
      <c r="CY310">
        <f>AB310</f>
        <v>20.18</v>
      </c>
      <c r="CZ310">
        <f>AF310</f>
        <v>2.17</v>
      </c>
      <c r="DA310">
        <f>AJ310</f>
        <v>9.3000000000000007</v>
      </c>
      <c r="DB310">
        <f t="shared" si="150"/>
        <v>0.04</v>
      </c>
      <c r="DC310">
        <f t="shared" si="151"/>
        <v>0</v>
      </c>
      <c r="DD310" t="s">
        <v>6</v>
      </c>
      <c r="DE310" t="s">
        <v>6</v>
      </c>
      <c r="DF310">
        <f t="shared" si="152"/>
        <v>0</v>
      </c>
      <c r="DG310">
        <f>ROUND(ROUND(AF310*AJ310,0)*CX310,0)</f>
        <v>0</v>
      </c>
      <c r="DH310">
        <f>Source!I178*SmtRes!Y310</f>
        <v>1.8260000000000001E-3</v>
      </c>
      <c r="DI310">
        <f>AB310</f>
        <v>20.18</v>
      </c>
      <c r="DJ310">
        <f>EtalonRes!Z358</f>
        <v>2.17</v>
      </c>
      <c r="DK310">
        <f>Source!BB178</f>
        <v>9.3000000000000007</v>
      </c>
      <c r="DL310" t="s">
        <v>6</v>
      </c>
      <c r="DM310">
        <v>0</v>
      </c>
      <c r="DN310" t="s">
        <v>6</v>
      </c>
      <c r="DO310">
        <v>0</v>
      </c>
      <c r="GQ310">
        <v>-1</v>
      </c>
      <c r="GR310">
        <v>-1</v>
      </c>
    </row>
    <row r="311" spans="1:200" x14ac:dyDescent="0.2">
      <c r="A311">
        <f>ROW(Source!A178)</f>
        <v>178</v>
      </c>
      <c r="B311">
        <v>86295184</v>
      </c>
      <c r="C311">
        <v>86295875</v>
      </c>
      <c r="D311">
        <v>27441139</v>
      </c>
      <c r="E311">
        <v>1</v>
      </c>
      <c r="F311">
        <v>1</v>
      </c>
      <c r="G311">
        <v>1</v>
      </c>
      <c r="H311">
        <v>2</v>
      </c>
      <c r="I311" t="s">
        <v>962</v>
      </c>
      <c r="J311" t="s">
        <v>963</v>
      </c>
      <c r="K311" t="s">
        <v>964</v>
      </c>
      <c r="L311">
        <v>1368</v>
      </c>
      <c r="N311">
        <v>1011</v>
      </c>
      <c r="O311" t="s">
        <v>927</v>
      </c>
      <c r="P311" t="s">
        <v>927</v>
      </c>
      <c r="Q311">
        <v>1</v>
      </c>
      <c r="W311">
        <v>0</v>
      </c>
      <c r="X311">
        <v>-1309944936</v>
      </c>
      <c r="Y311">
        <f t="shared" si="149"/>
        <v>1.3</v>
      </c>
      <c r="AA311">
        <v>0</v>
      </c>
      <c r="AB311">
        <v>63.33</v>
      </c>
      <c r="AC311">
        <v>0</v>
      </c>
      <c r="AD311">
        <v>0</v>
      </c>
      <c r="AE311">
        <v>0</v>
      </c>
      <c r="AF311">
        <v>6.81</v>
      </c>
      <c r="AG311">
        <v>0</v>
      </c>
      <c r="AH311">
        <v>0</v>
      </c>
      <c r="AI311">
        <v>1</v>
      </c>
      <c r="AJ311">
        <v>9.3000000000000007</v>
      </c>
      <c r="AK311">
        <v>19.8</v>
      </c>
      <c r="AL311">
        <v>1</v>
      </c>
      <c r="AM311">
        <v>5</v>
      </c>
      <c r="AN311">
        <v>0</v>
      </c>
      <c r="AO311">
        <v>1</v>
      </c>
      <c r="AP311">
        <v>1</v>
      </c>
      <c r="AQ311">
        <v>0</v>
      </c>
      <c r="AR311">
        <v>0</v>
      </c>
      <c r="AS311" t="s">
        <v>6</v>
      </c>
      <c r="AT311">
        <v>0.65</v>
      </c>
      <c r="AU311" t="s">
        <v>206</v>
      </c>
      <c r="AV311">
        <v>0</v>
      </c>
      <c r="AW311">
        <v>2</v>
      </c>
      <c r="AX311">
        <v>86295888</v>
      </c>
      <c r="AY311">
        <v>1</v>
      </c>
      <c r="AZ311">
        <v>0</v>
      </c>
      <c r="BA311">
        <v>359</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CV311">
        <v>0</v>
      </c>
      <c r="CW311">
        <f>ROUND(Y311*Source!I178*DO311,9)</f>
        <v>0</v>
      </c>
      <c r="CX311">
        <f>ROUND(Y311*Source!I178,9)</f>
        <v>0.11869</v>
      </c>
      <c r="CY311">
        <f>AB311</f>
        <v>63.33</v>
      </c>
      <c r="CZ311">
        <f>AF311</f>
        <v>6.81</v>
      </c>
      <c r="DA311">
        <f>AJ311</f>
        <v>9.3000000000000007</v>
      </c>
      <c r="DB311">
        <f t="shared" si="150"/>
        <v>8.86</v>
      </c>
      <c r="DC311">
        <f t="shared" si="151"/>
        <v>0</v>
      </c>
      <c r="DD311" t="s">
        <v>6</v>
      </c>
      <c r="DE311" t="s">
        <v>6</v>
      </c>
      <c r="DF311">
        <f t="shared" si="152"/>
        <v>0</v>
      </c>
      <c r="DG311">
        <f>ROUND(ROUND(AF311*AJ311,0)*CX311,0)</f>
        <v>7</v>
      </c>
      <c r="DH311">
        <f>Source!I178*SmtRes!Y311</f>
        <v>0.11869000000000002</v>
      </c>
      <c r="DI311">
        <f>AB311</f>
        <v>63.33</v>
      </c>
      <c r="DJ311">
        <f>EtalonRes!Z359</f>
        <v>6.81</v>
      </c>
      <c r="DK311">
        <f>Source!BB178</f>
        <v>9.3000000000000007</v>
      </c>
      <c r="DL311" t="s">
        <v>6</v>
      </c>
      <c r="DM311">
        <v>0</v>
      </c>
      <c r="DN311" t="s">
        <v>6</v>
      </c>
      <c r="DO311">
        <v>0</v>
      </c>
      <c r="GQ311">
        <v>-1</v>
      </c>
      <c r="GR311">
        <v>-1</v>
      </c>
    </row>
    <row r="312" spans="1:200" x14ac:dyDescent="0.2">
      <c r="A312">
        <f>ROW(Source!A178)</f>
        <v>178</v>
      </c>
      <c r="B312">
        <v>86295184</v>
      </c>
      <c r="C312">
        <v>86295875</v>
      </c>
      <c r="D312">
        <v>27441327</v>
      </c>
      <c r="E312">
        <v>1</v>
      </c>
      <c r="F312">
        <v>1</v>
      </c>
      <c r="G312">
        <v>1</v>
      </c>
      <c r="H312">
        <v>2</v>
      </c>
      <c r="I312" t="s">
        <v>936</v>
      </c>
      <c r="J312" t="s">
        <v>937</v>
      </c>
      <c r="K312" t="s">
        <v>938</v>
      </c>
      <c r="L312">
        <v>1368</v>
      </c>
      <c r="N312">
        <v>1011</v>
      </c>
      <c r="O312" t="s">
        <v>927</v>
      </c>
      <c r="P312" t="s">
        <v>927</v>
      </c>
      <c r="Q312">
        <v>1</v>
      </c>
      <c r="W312">
        <v>0</v>
      </c>
      <c r="X312">
        <v>-1583389094</v>
      </c>
      <c r="Y312">
        <f t="shared" si="149"/>
        <v>0.02</v>
      </c>
      <c r="AA312">
        <v>0</v>
      </c>
      <c r="AB312">
        <v>868.34</v>
      </c>
      <c r="AC312">
        <v>231.46</v>
      </c>
      <c r="AD312">
        <v>0</v>
      </c>
      <c r="AE312">
        <v>0</v>
      </c>
      <c r="AF312">
        <v>93.37</v>
      </c>
      <c r="AG312">
        <v>11.69</v>
      </c>
      <c r="AH312">
        <v>0</v>
      </c>
      <c r="AI312">
        <v>1</v>
      </c>
      <c r="AJ312">
        <v>9.3000000000000007</v>
      </c>
      <c r="AK312">
        <v>19.8</v>
      </c>
      <c r="AL312">
        <v>1</v>
      </c>
      <c r="AM312">
        <v>5</v>
      </c>
      <c r="AN312">
        <v>0</v>
      </c>
      <c r="AO312">
        <v>1</v>
      </c>
      <c r="AP312">
        <v>1</v>
      </c>
      <c r="AQ312">
        <v>0</v>
      </c>
      <c r="AR312">
        <v>0</v>
      </c>
      <c r="AS312" t="s">
        <v>6</v>
      </c>
      <c r="AT312">
        <v>0.01</v>
      </c>
      <c r="AU312" t="s">
        <v>206</v>
      </c>
      <c r="AV312">
        <v>0</v>
      </c>
      <c r="AW312">
        <v>2</v>
      </c>
      <c r="AX312">
        <v>86295889</v>
      </c>
      <c r="AY312">
        <v>1</v>
      </c>
      <c r="AZ312">
        <v>0</v>
      </c>
      <c r="BA312">
        <v>360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CV312">
        <v>0</v>
      </c>
      <c r="CW312">
        <f>ROUND(Y312*Source!I178*DO312,9)</f>
        <v>0</v>
      </c>
      <c r="CX312">
        <f>ROUND(Y312*Source!I178,9)</f>
        <v>1.8259999999999999E-3</v>
      </c>
      <c r="CY312">
        <f>AB312</f>
        <v>868.34</v>
      </c>
      <c r="CZ312">
        <f>AF312</f>
        <v>93.37</v>
      </c>
      <c r="DA312">
        <f>AJ312</f>
        <v>9.3000000000000007</v>
      </c>
      <c r="DB312">
        <f t="shared" si="150"/>
        <v>1.86</v>
      </c>
      <c r="DC312">
        <f t="shared" si="151"/>
        <v>0.24</v>
      </c>
      <c r="DD312" t="s">
        <v>6</v>
      </c>
      <c r="DE312" t="s">
        <v>6</v>
      </c>
      <c r="DF312">
        <f t="shared" si="152"/>
        <v>0</v>
      </c>
      <c r="DG312">
        <f>ROUND(ROUND(AF312*AJ312,0)*CX312,0)</f>
        <v>2</v>
      </c>
      <c r="DH312">
        <f>Source!I178*SmtRes!Y312</f>
        <v>1.8260000000000001E-3</v>
      </c>
      <c r="DI312">
        <f>AB312</f>
        <v>868.34</v>
      </c>
      <c r="DJ312">
        <f>EtalonRes!Z360</f>
        <v>93.37</v>
      </c>
      <c r="DK312">
        <f>Source!BB178</f>
        <v>9.3000000000000007</v>
      </c>
      <c r="DL312" t="s">
        <v>6</v>
      </c>
      <c r="DM312">
        <v>0</v>
      </c>
      <c r="DN312" t="s">
        <v>6</v>
      </c>
      <c r="DO312">
        <v>0</v>
      </c>
      <c r="GQ312">
        <v>-1</v>
      </c>
      <c r="GR312">
        <v>-1</v>
      </c>
    </row>
    <row r="313" spans="1:200" x14ac:dyDescent="0.2">
      <c r="A313">
        <f>ROW(Source!A178)</f>
        <v>178</v>
      </c>
      <c r="B313">
        <v>86295184</v>
      </c>
      <c r="C313">
        <v>86295875</v>
      </c>
      <c r="D313">
        <v>27371445</v>
      </c>
      <c r="E313">
        <v>1</v>
      </c>
      <c r="F313">
        <v>1</v>
      </c>
      <c r="G313">
        <v>1</v>
      </c>
      <c r="H313">
        <v>3</v>
      </c>
      <c r="I313" t="s">
        <v>210</v>
      </c>
      <c r="J313" t="s">
        <v>212</v>
      </c>
      <c r="K313" t="s">
        <v>211</v>
      </c>
      <c r="L313">
        <v>1348</v>
      </c>
      <c r="N313">
        <v>1009</v>
      </c>
      <c r="O313" t="s">
        <v>63</v>
      </c>
      <c r="P313" t="s">
        <v>63</v>
      </c>
      <c r="Q313">
        <v>1000</v>
      </c>
      <c r="W313">
        <v>0</v>
      </c>
      <c r="X313">
        <v>1677997654</v>
      </c>
      <c r="Y313">
        <f t="shared" si="149"/>
        <v>2.8E-3</v>
      </c>
      <c r="AA313">
        <v>94500</v>
      </c>
      <c r="AB313">
        <v>0</v>
      </c>
      <c r="AC313">
        <v>0</v>
      </c>
      <c r="AD313">
        <v>0</v>
      </c>
      <c r="AE313">
        <v>13260</v>
      </c>
      <c r="AF313">
        <v>0</v>
      </c>
      <c r="AG313">
        <v>0</v>
      </c>
      <c r="AH313">
        <v>0</v>
      </c>
      <c r="AI313">
        <v>7.56</v>
      </c>
      <c r="AJ313">
        <v>1</v>
      </c>
      <c r="AK313">
        <v>1</v>
      </c>
      <c r="AL313">
        <v>1</v>
      </c>
      <c r="AM313">
        <v>0</v>
      </c>
      <c r="AN313">
        <v>0</v>
      </c>
      <c r="AO313">
        <v>0</v>
      </c>
      <c r="AP313">
        <v>1</v>
      </c>
      <c r="AQ313">
        <v>0</v>
      </c>
      <c r="AR313">
        <v>0</v>
      </c>
      <c r="AS313" t="s">
        <v>6</v>
      </c>
      <c r="AT313">
        <v>1.4E-3</v>
      </c>
      <c r="AU313" t="s">
        <v>206</v>
      </c>
      <c r="AV313">
        <v>0</v>
      </c>
      <c r="AW313">
        <v>2</v>
      </c>
      <c r="AX313">
        <v>86295890</v>
      </c>
      <c r="AY313">
        <v>1</v>
      </c>
      <c r="AZ313">
        <v>16384</v>
      </c>
      <c r="BA313">
        <v>361</v>
      </c>
      <c r="BB313">
        <v>3</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CV313">
        <v>0</v>
      </c>
      <c r="CW313">
        <v>0</v>
      </c>
      <c r="CX313">
        <f>ROUND(Y313*Source!I178,9)</f>
        <v>2.5564000000000001E-4</v>
      </c>
      <c r="CY313">
        <f>AA313</f>
        <v>94500</v>
      </c>
      <c r="CZ313">
        <f>AE313</f>
        <v>13260</v>
      </c>
      <c r="DA313">
        <f>AI313</f>
        <v>7.56</v>
      </c>
      <c r="DB313">
        <f t="shared" si="150"/>
        <v>37.119999999999997</v>
      </c>
      <c r="DC313">
        <f t="shared" si="151"/>
        <v>0</v>
      </c>
      <c r="DD313" t="s">
        <v>6</v>
      </c>
      <c r="DE313" t="s">
        <v>6</v>
      </c>
      <c r="DF313">
        <f>ROUND(ROUND(AE313*AI313,0)*CX313,0)</f>
        <v>26</v>
      </c>
      <c r="DG313">
        <f t="shared" ref="DG313:DG323" si="153">ROUND(ROUND(AF313,0)*CX313,0)</f>
        <v>0</v>
      </c>
      <c r="DH313">
        <f>Source!I178*SmtRes!Y313</f>
        <v>2.5564000000000001E-4</v>
      </c>
      <c r="DI313">
        <f>AA313</f>
        <v>94500</v>
      </c>
      <c r="DJ313">
        <f>EtalonRes!Y361</f>
        <v>6156.33</v>
      </c>
      <c r="DK313">
        <f>Source!BC178</f>
        <v>7.56</v>
      </c>
      <c r="DL313" t="s">
        <v>6</v>
      </c>
      <c r="DM313">
        <v>0</v>
      </c>
      <c r="DN313" t="s">
        <v>6</v>
      </c>
      <c r="DO313">
        <v>0</v>
      </c>
      <c r="GP313">
        <v>1</v>
      </c>
      <c r="GQ313">
        <v>-1</v>
      </c>
      <c r="GR313">
        <v>-1</v>
      </c>
    </row>
    <row r="314" spans="1:200" x14ac:dyDescent="0.2">
      <c r="A314">
        <f>ROW(Source!A178)</f>
        <v>178</v>
      </c>
      <c r="B314">
        <v>86295184</v>
      </c>
      <c r="C314">
        <v>86295875</v>
      </c>
      <c r="D314">
        <v>27387231</v>
      </c>
      <c r="E314">
        <v>1</v>
      </c>
      <c r="F314">
        <v>1</v>
      </c>
      <c r="G314">
        <v>1</v>
      </c>
      <c r="H314">
        <v>3</v>
      </c>
      <c r="I314" t="s">
        <v>176</v>
      </c>
      <c r="J314" t="s">
        <v>178</v>
      </c>
      <c r="K314" t="s">
        <v>177</v>
      </c>
      <c r="L314">
        <v>1348</v>
      </c>
      <c r="N314">
        <v>1009</v>
      </c>
      <c r="O314" t="s">
        <v>63</v>
      </c>
      <c r="P314" t="s">
        <v>63</v>
      </c>
      <c r="Q314">
        <v>1000</v>
      </c>
      <c r="W314">
        <v>0</v>
      </c>
      <c r="X314">
        <v>1793674503</v>
      </c>
      <c r="Y314">
        <f t="shared" si="149"/>
        <v>3.7999999999999999E-2</v>
      </c>
      <c r="AA314">
        <v>124030</v>
      </c>
      <c r="AB314">
        <v>0</v>
      </c>
      <c r="AC314">
        <v>0</v>
      </c>
      <c r="AD314">
        <v>0</v>
      </c>
      <c r="AE314">
        <v>17403.570000000003</v>
      </c>
      <c r="AF314">
        <v>0</v>
      </c>
      <c r="AG314">
        <v>0</v>
      </c>
      <c r="AH314">
        <v>0</v>
      </c>
      <c r="AI314">
        <v>7.56</v>
      </c>
      <c r="AJ314">
        <v>1</v>
      </c>
      <c r="AK314">
        <v>1</v>
      </c>
      <c r="AL314">
        <v>1</v>
      </c>
      <c r="AM314">
        <v>0</v>
      </c>
      <c r="AN314">
        <v>0</v>
      </c>
      <c r="AO314">
        <v>0</v>
      </c>
      <c r="AP314">
        <v>1</v>
      </c>
      <c r="AQ314">
        <v>0</v>
      </c>
      <c r="AR314">
        <v>0</v>
      </c>
      <c r="AS314" t="s">
        <v>6</v>
      </c>
      <c r="AT314">
        <v>1.9E-2</v>
      </c>
      <c r="AU314" t="s">
        <v>206</v>
      </c>
      <c r="AV314">
        <v>0</v>
      </c>
      <c r="AW314">
        <v>2</v>
      </c>
      <c r="AX314">
        <v>86295891</v>
      </c>
      <c r="AY314">
        <v>1</v>
      </c>
      <c r="AZ314">
        <v>16384</v>
      </c>
      <c r="BA314">
        <v>362</v>
      </c>
      <c r="BB314">
        <v>3</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CV314">
        <v>0</v>
      </c>
      <c r="CW314">
        <v>0</v>
      </c>
      <c r="CX314">
        <f>ROUND(Y314*Source!I178,9)</f>
        <v>3.4694000000000001E-3</v>
      </c>
      <c r="CY314">
        <f>AA314</f>
        <v>124030</v>
      </c>
      <c r="CZ314">
        <f>AE314</f>
        <v>17403.570000000003</v>
      </c>
      <c r="DA314">
        <f>AI314</f>
        <v>7.56</v>
      </c>
      <c r="DB314">
        <f t="shared" si="150"/>
        <v>661.34</v>
      </c>
      <c r="DC314">
        <f t="shared" si="151"/>
        <v>0</v>
      </c>
      <c r="DD314" t="s">
        <v>6</v>
      </c>
      <c r="DE314" t="s">
        <v>6</v>
      </c>
      <c r="DF314">
        <f>ROUND(ROUND(AE314*AI314,0)*CX314,0)</f>
        <v>456</v>
      </c>
      <c r="DG314">
        <f t="shared" si="153"/>
        <v>0</v>
      </c>
      <c r="DH314">
        <f>Source!I178*SmtRes!Y314</f>
        <v>3.4694000000000001E-3</v>
      </c>
      <c r="DI314">
        <f>AA314</f>
        <v>124030</v>
      </c>
      <c r="DJ314">
        <f>EtalonRes!Y362</f>
        <v>14313</v>
      </c>
      <c r="DK314">
        <f>Source!BC178</f>
        <v>7.56</v>
      </c>
      <c r="DL314" t="s">
        <v>6</v>
      </c>
      <c r="DM314">
        <v>0</v>
      </c>
      <c r="DN314" t="s">
        <v>6</v>
      </c>
      <c r="DO314">
        <v>0</v>
      </c>
      <c r="GP314">
        <v>1</v>
      </c>
      <c r="GQ314">
        <v>-1</v>
      </c>
      <c r="GR314">
        <v>-1</v>
      </c>
    </row>
    <row r="315" spans="1:200" x14ac:dyDescent="0.2">
      <c r="A315">
        <f>ROW(Source!A183)</f>
        <v>183</v>
      </c>
      <c r="B315">
        <v>86295183</v>
      </c>
      <c r="C315">
        <v>86295894</v>
      </c>
      <c r="D315">
        <v>27493137</v>
      </c>
      <c r="E315">
        <v>1</v>
      </c>
      <c r="F315">
        <v>1</v>
      </c>
      <c r="G315">
        <v>1</v>
      </c>
      <c r="H315">
        <v>1</v>
      </c>
      <c r="I315" t="s">
        <v>947</v>
      </c>
      <c r="J315" t="s">
        <v>6</v>
      </c>
      <c r="K315" t="s">
        <v>948</v>
      </c>
      <c r="L315">
        <v>1369</v>
      </c>
      <c r="N315">
        <v>1013</v>
      </c>
      <c r="O315" t="s">
        <v>921</v>
      </c>
      <c r="P315" t="s">
        <v>921</v>
      </c>
      <c r="Q315">
        <v>1</v>
      </c>
      <c r="W315">
        <v>0</v>
      </c>
      <c r="X315">
        <v>-1973258772</v>
      </c>
      <c r="Y315">
        <f t="shared" ref="Y315:Y320" si="154">(AT315*3)</f>
        <v>318.60000000000002</v>
      </c>
      <c r="AA315">
        <v>0</v>
      </c>
      <c r="AB315">
        <v>0</v>
      </c>
      <c r="AC315">
        <v>0</v>
      </c>
      <c r="AD315">
        <v>9.15</v>
      </c>
      <c r="AE315">
        <v>0</v>
      </c>
      <c r="AF315">
        <v>0</v>
      </c>
      <c r="AG315">
        <v>0</v>
      </c>
      <c r="AH315">
        <v>9.15</v>
      </c>
      <c r="AI315">
        <v>1</v>
      </c>
      <c r="AJ315">
        <v>1</v>
      </c>
      <c r="AK315">
        <v>1</v>
      </c>
      <c r="AL315">
        <v>1</v>
      </c>
      <c r="AM315">
        <v>0</v>
      </c>
      <c r="AN315">
        <v>0</v>
      </c>
      <c r="AO315">
        <v>1</v>
      </c>
      <c r="AP315">
        <v>1</v>
      </c>
      <c r="AQ315">
        <v>0</v>
      </c>
      <c r="AR315">
        <v>0</v>
      </c>
      <c r="AS315" t="s">
        <v>6</v>
      </c>
      <c r="AT315">
        <v>106.2</v>
      </c>
      <c r="AU315" t="s">
        <v>342</v>
      </c>
      <c r="AV315">
        <v>1</v>
      </c>
      <c r="AW315">
        <v>2</v>
      </c>
      <c r="AX315">
        <v>86295902</v>
      </c>
      <c r="AY315">
        <v>1</v>
      </c>
      <c r="AZ315">
        <v>0</v>
      </c>
      <c r="BA315">
        <v>363</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CU315">
        <f>ROUND(AT315*Source!I183*AH315*AL315,0)</f>
        <v>301</v>
      </c>
      <c r="CV315">
        <f>ROUND(Y315*Source!I183,9)</f>
        <v>98.766000000000005</v>
      </c>
      <c r="CW315">
        <v>0</v>
      </c>
      <c r="CX315">
        <f>ROUND(Y315*Source!I183,9)</f>
        <v>98.766000000000005</v>
      </c>
      <c r="CY315">
        <f>AD315</f>
        <v>9.15</v>
      </c>
      <c r="CZ315">
        <f>AH315</f>
        <v>9.15</v>
      </c>
      <c r="DA315">
        <f>AL315</f>
        <v>1</v>
      </c>
      <c r="DB315">
        <f t="shared" ref="DB315:DB320" si="155">ROUND((ROUND(AT315*CZ315,2)*3),2)</f>
        <v>2915.19</v>
      </c>
      <c r="DC315">
        <f t="shared" ref="DC315:DC320" si="156">ROUND((ROUND(AT315*AG315,2)*3),2)</f>
        <v>0</v>
      </c>
      <c r="DD315" t="s">
        <v>6</v>
      </c>
      <c r="DE315" t="s">
        <v>6</v>
      </c>
      <c r="DF315">
        <f t="shared" ref="DF315:DF327" si="157">ROUND(ROUND(AE315,0)*CX315,0)</f>
        <v>0</v>
      </c>
      <c r="DG315">
        <f t="shared" si="153"/>
        <v>0</v>
      </c>
      <c r="DH315">
        <f>Source!I183*SmtRes!Y315</f>
        <v>98.766000000000005</v>
      </c>
      <c r="DI315">
        <f>AD315</f>
        <v>9.15</v>
      </c>
      <c r="DJ315">
        <f>EtalonRes!AB363</f>
        <v>9.15</v>
      </c>
      <c r="DK315">
        <f>Source!BA183</f>
        <v>1</v>
      </c>
      <c r="DL315" t="s">
        <v>6</v>
      </c>
      <c r="DM315">
        <v>0</v>
      </c>
      <c r="DN315" t="s">
        <v>6</v>
      </c>
      <c r="DO315">
        <v>0</v>
      </c>
      <c r="GQ315">
        <v>-1</v>
      </c>
      <c r="GR315">
        <v>-1</v>
      </c>
    </row>
    <row r="316" spans="1:200" x14ac:dyDescent="0.2">
      <c r="A316">
        <f>ROW(Source!A183)</f>
        <v>183</v>
      </c>
      <c r="B316">
        <v>86295183</v>
      </c>
      <c r="C316">
        <v>86295894</v>
      </c>
      <c r="D316">
        <v>121548</v>
      </c>
      <c r="E316">
        <v>1</v>
      </c>
      <c r="F316">
        <v>1</v>
      </c>
      <c r="G316">
        <v>1</v>
      </c>
      <c r="H316">
        <v>1</v>
      </c>
      <c r="I316" t="s">
        <v>39</v>
      </c>
      <c r="J316" t="s">
        <v>6</v>
      </c>
      <c r="K316" t="s">
        <v>922</v>
      </c>
      <c r="L316">
        <v>608254</v>
      </c>
      <c r="N316">
        <v>1013</v>
      </c>
      <c r="O316" t="s">
        <v>923</v>
      </c>
      <c r="P316" t="s">
        <v>923</v>
      </c>
      <c r="Q316">
        <v>1</v>
      </c>
      <c r="W316">
        <v>0</v>
      </c>
      <c r="X316">
        <v>-185737400</v>
      </c>
      <c r="Y316">
        <f t="shared" si="154"/>
        <v>2.73</v>
      </c>
      <c r="AA316">
        <v>0</v>
      </c>
      <c r="AB316">
        <v>0</v>
      </c>
      <c r="AC316">
        <v>0</v>
      </c>
      <c r="AD316">
        <v>0</v>
      </c>
      <c r="AE316">
        <v>0</v>
      </c>
      <c r="AF316">
        <v>0</v>
      </c>
      <c r="AG316">
        <v>0</v>
      </c>
      <c r="AH316">
        <v>0</v>
      </c>
      <c r="AI316">
        <v>1</v>
      </c>
      <c r="AJ316">
        <v>1</v>
      </c>
      <c r="AK316">
        <v>1</v>
      </c>
      <c r="AL316">
        <v>1</v>
      </c>
      <c r="AM316">
        <v>0</v>
      </c>
      <c r="AN316">
        <v>0</v>
      </c>
      <c r="AO316">
        <v>1</v>
      </c>
      <c r="AP316">
        <v>1</v>
      </c>
      <c r="AQ316">
        <v>0</v>
      </c>
      <c r="AR316">
        <v>0</v>
      </c>
      <c r="AS316" t="s">
        <v>6</v>
      </c>
      <c r="AT316">
        <v>0.91</v>
      </c>
      <c r="AU316" t="s">
        <v>342</v>
      </c>
      <c r="AV316">
        <v>2</v>
      </c>
      <c r="AW316">
        <v>2</v>
      </c>
      <c r="AX316">
        <v>86295903</v>
      </c>
      <c r="AY316">
        <v>1</v>
      </c>
      <c r="AZ316">
        <v>0</v>
      </c>
      <c r="BA316">
        <v>364</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CV316">
        <v>0</v>
      </c>
      <c r="CW316">
        <v>0</v>
      </c>
      <c r="CX316">
        <f>ROUND(Y316*Source!I183,9)</f>
        <v>0.84630000000000005</v>
      </c>
      <c r="CY316">
        <f>AD316</f>
        <v>0</v>
      </c>
      <c r="CZ316">
        <f>AH316</f>
        <v>0</v>
      </c>
      <c r="DA316">
        <f>AL316</f>
        <v>1</v>
      </c>
      <c r="DB316">
        <f t="shared" si="155"/>
        <v>0</v>
      </c>
      <c r="DC316">
        <f t="shared" si="156"/>
        <v>0</v>
      </c>
      <c r="DD316" t="s">
        <v>6</v>
      </c>
      <c r="DE316" t="s">
        <v>6</v>
      </c>
      <c r="DF316">
        <f t="shared" si="157"/>
        <v>0</v>
      </c>
      <c r="DG316">
        <f t="shared" si="153"/>
        <v>0</v>
      </c>
      <c r="DH316">
        <f>Source!I183*SmtRes!Y316</f>
        <v>0.84629999999999994</v>
      </c>
      <c r="DI316">
        <f>AD316</f>
        <v>0</v>
      </c>
      <c r="DJ316">
        <f>EtalonRes!AB364</f>
        <v>0</v>
      </c>
      <c r="DK316">
        <f>Source!BA183</f>
        <v>1</v>
      </c>
      <c r="DL316" t="s">
        <v>6</v>
      </c>
      <c r="DM316">
        <v>0</v>
      </c>
      <c r="DN316" t="s">
        <v>6</v>
      </c>
      <c r="DO316">
        <v>0</v>
      </c>
      <c r="GQ316">
        <v>-1</v>
      </c>
      <c r="GR316">
        <v>-1</v>
      </c>
    </row>
    <row r="317" spans="1:200" x14ac:dyDescent="0.2">
      <c r="A317">
        <f>ROW(Source!A183)</f>
        <v>183</v>
      </c>
      <c r="B317">
        <v>86295183</v>
      </c>
      <c r="C317">
        <v>86295894</v>
      </c>
      <c r="D317">
        <v>27439571</v>
      </c>
      <c r="E317">
        <v>1</v>
      </c>
      <c r="F317">
        <v>1</v>
      </c>
      <c r="G317">
        <v>1</v>
      </c>
      <c r="H317">
        <v>2</v>
      </c>
      <c r="I317" t="s">
        <v>956</v>
      </c>
      <c r="J317" t="s">
        <v>957</v>
      </c>
      <c r="K317" t="s">
        <v>958</v>
      </c>
      <c r="L317">
        <v>1368</v>
      </c>
      <c r="N317">
        <v>1011</v>
      </c>
      <c r="O317" t="s">
        <v>927</v>
      </c>
      <c r="P317" t="s">
        <v>927</v>
      </c>
      <c r="Q317">
        <v>1</v>
      </c>
      <c r="W317">
        <v>0</v>
      </c>
      <c r="X317">
        <v>1462286705</v>
      </c>
      <c r="Y317">
        <f t="shared" si="154"/>
        <v>2.73</v>
      </c>
      <c r="AA317">
        <v>0</v>
      </c>
      <c r="AB317">
        <v>88.42</v>
      </c>
      <c r="AC317">
        <v>10.14</v>
      </c>
      <c r="AD317">
        <v>0</v>
      </c>
      <c r="AE317">
        <v>0</v>
      </c>
      <c r="AF317">
        <v>88.42</v>
      </c>
      <c r="AG317">
        <v>10.14</v>
      </c>
      <c r="AH317">
        <v>0</v>
      </c>
      <c r="AI317">
        <v>1</v>
      </c>
      <c r="AJ317">
        <v>1</v>
      </c>
      <c r="AK317">
        <v>1</v>
      </c>
      <c r="AL317">
        <v>1</v>
      </c>
      <c r="AM317">
        <v>0</v>
      </c>
      <c r="AN317">
        <v>0</v>
      </c>
      <c r="AO317">
        <v>1</v>
      </c>
      <c r="AP317">
        <v>1</v>
      </c>
      <c r="AQ317">
        <v>0</v>
      </c>
      <c r="AR317">
        <v>0</v>
      </c>
      <c r="AS317" t="s">
        <v>6</v>
      </c>
      <c r="AT317">
        <v>0.91</v>
      </c>
      <c r="AU317" t="s">
        <v>342</v>
      </c>
      <c r="AV317">
        <v>0</v>
      </c>
      <c r="AW317">
        <v>2</v>
      </c>
      <c r="AX317">
        <v>86295904</v>
      </c>
      <c r="AY317">
        <v>1</v>
      </c>
      <c r="AZ317">
        <v>0</v>
      </c>
      <c r="BA317">
        <v>365</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CV317">
        <v>0</v>
      </c>
      <c r="CW317">
        <f>ROUND(Y317*Source!I183*DO317,9)</f>
        <v>0</v>
      </c>
      <c r="CX317">
        <f>ROUND(Y317*Source!I183,9)</f>
        <v>0.84630000000000005</v>
      </c>
      <c r="CY317">
        <f>AB317</f>
        <v>88.42</v>
      </c>
      <c r="CZ317">
        <f>AF317</f>
        <v>88.42</v>
      </c>
      <c r="DA317">
        <f>AJ317</f>
        <v>1</v>
      </c>
      <c r="DB317">
        <f t="shared" si="155"/>
        <v>241.38</v>
      </c>
      <c r="DC317">
        <f t="shared" si="156"/>
        <v>27.69</v>
      </c>
      <c r="DD317" t="s">
        <v>6</v>
      </c>
      <c r="DE317" t="s">
        <v>6</v>
      </c>
      <c r="DF317">
        <f t="shared" si="157"/>
        <v>0</v>
      </c>
      <c r="DG317">
        <f t="shared" si="153"/>
        <v>74</v>
      </c>
      <c r="DH317">
        <f>Source!I183*SmtRes!Y317</f>
        <v>0.84629999999999994</v>
      </c>
      <c r="DI317">
        <f>AB317</f>
        <v>88.42</v>
      </c>
      <c r="DJ317">
        <f>EtalonRes!Z365</f>
        <v>88.42</v>
      </c>
      <c r="DK317">
        <f>Source!BB183</f>
        <v>1</v>
      </c>
      <c r="DL317" t="s">
        <v>6</v>
      </c>
      <c r="DM317">
        <v>0</v>
      </c>
      <c r="DN317" t="s">
        <v>6</v>
      </c>
      <c r="DO317">
        <v>0</v>
      </c>
      <c r="GQ317">
        <v>-1</v>
      </c>
      <c r="GR317">
        <v>-1</v>
      </c>
    </row>
    <row r="318" spans="1:200" x14ac:dyDescent="0.2">
      <c r="A318">
        <f>ROW(Source!A183)</f>
        <v>183</v>
      </c>
      <c r="B318">
        <v>86295183</v>
      </c>
      <c r="C318">
        <v>86295894</v>
      </c>
      <c r="D318">
        <v>27439595</v>
      </c>
      <c r="E318">
        <v>1</v>
      </c>
      <c r="F318">
        <v>1</v>
      </c>
      <c r="G318">
        <v>1</v>
      </c>
      <c r="H318">
        <v>2</v>
      </c>
      <c r="I318" t="s">
        <v>959</v>
      </c>
      <c r="J318" t="s">
        <v>960</v>
      </c>
      <c r="K318" t="s">
        <v>961</v>
      </c>
      <c r="L318">
        <v>1368</v>
      </c>
      <c r="N318">
        <v>1011</v>
      </c>
      <c r="O318" t="s">
        <v>927</v>
      </c>
      <c r="P318" t="s">
        <v>927</v>
      </c>
      <c r="Q318">
        <v>1</v>
      </c>
      <c r="W318">
        <v>0</v>
      </c>
      <c r="X318">
        <v>2034592221</v>
      </c>
      <c r="Y318">
        <f t="shared" si="154"/>
        <v>0.03</v>
      </c>
      <c r="AA318">
        <v>0</v>
      </c>
      <c r="AB318">
        <v>2.17</v>
      </c>
      <c r="AC318">
        <v>0</v>
      </c>
      <c r="AD318">
        <v>0</v>
      </c>
      <c r="AE318">
        <v>0</v>
      </c>
      <c r="AF318">
        <v>2.17</v>
      </c>
      <c r="AG318">
        <v>0</v>
      </c>
      <c r="AH318">
        <v>0</v>
      </c>
      <c r="AI318">
        <v>1</v>
      </c>
      <c r="AJ318">
        <v>1</v>
      </c>
      <c r="AK318">
        <v>1</v>
      </c>
      <c r="AL318">
        <v>1</v>
      </c>
      <c r="AM318">
        <v>0</v>
      </c>
      <c r="AN318">
        <v>0</v>
      </c>
      <c r="AO318">
        <v>1</v>
      </c>
      <c r="AP318">
        <v>1</v>
      </c>
      <c r="AQ318">
        <v>0</v>
      </c>
      <c r="AR318">
        <v>0</v>
      </c>
      <c r="AS318" t="s">
        <v>6</v>
      </c>
      <c r="AT318">
        <v>0.01</v>
      </c>
      <c r="AU318" t="s">
        <v>342</v>
      </c>
      <c r="AV318">
        <v>0</v>
      </c>
      <c r="AW318">
        <v>2</v>
      </c>
      <c r="AX318">
        <v>86295905</v>
      </c>
      <c r="AY318">
        <v>1</v>
      </c>
      <c r="AZ318">
        <v>0</v>
      </c>
      <c r="BA318">
        <v>366</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CV318">
        <v>0</v>
      </c>
      <c r="CW318">
        <f>ROUND(Y318*Source!I183*DO318,9)</f>
        <v>0</v>
      </c>
      <c r="CX318">
        <f>ROUND(Y318*Source!I183,9)</f>
        <v>9.2999999999999992E-3</v>
      </c>
      <c r="CY318">
        <f>AB318</f>
        <v>2.17</v>
      </c>
      <c r="CZ318">
        <f>AF318</f>
        <v>2.17</v>
      </c>
      <c r="DA318">
        <f>AJ318</f>
        <v>1</v>
      </c>
      <c r="DB318">
        <f t="shared" si="155"/>
        <v>0.06</v>
      </c>
      <c r="DC318">
        <f t="shared" si="156"/>
        <v>0</v>
      </c>
      <c r="DD318" t="s">
        <v>6</v>
      </c>
      <c r="DE318" t="s">
        <v>6</v>
      </c>
      <c r="DF318">
        <f t="shared" si="157"/>
        <v>0</v>
      </c>
      <c r="DG318">
        <f t="shared" si="153"/>
        <v>0</v>
      </c>
      <c r="DH318">
        <f>Source!I183*SmtRes!Y318</f>
        <v>9.2999999999999992E-3</v>
      </c>
      <c r="DI318">
        <f>AB318</f>
        <v>2.17</v>
      </c>
      <c r="DJ318">
        <f>EtalonRes!Z366</f>
        <v>2.17</v>
      </c>
      <c r="DK318">
        <f>Source!BB183</f>
        <v>1</v>
      </c>
      <c r="DL318" t="s">
        <v>6</v>
      </c>
      <c r="DM318">
        <v>0</v>
      </c>
      <c r="DN318" t="s">
        <v>6</v>
      </c>
      <c r="DO318">
        <v>0</v>
      </c>
      <c r="GQ318">
        <v>-1</v>
      </c>
      <c r="GR318">
        <v>-1</v>
      </c>
    </row>
    <row r="319" spans="1:200" x14ac:dyDescent="0.2">
      <c r="A319">
        <f>ROW(Source!A183)</f>
        <v>183</v>
      </c>
      <c r="B319">
        <v>86295183</v>
      </c>
      <c r="C319">
        <v>86295894</v>
      </c>
      <c r="D319">
        <v>27441139</v>
      </c>
      <c r="E319">
        <v>1</v>
      </c>
      <c r="F319">
        <v>1</v>
      </c>
      <c r="G319">
        <v>1</v>
      </c>
      <c r="H319">
        <v>2</v>
      </c>
      <c r="I319" t="s">
        <v>962</v>
      </c>
      <c r="J319" t="s">
        <v>963</v>
      </c>
      <c r="K319" t="s">
        <v>964</v>
      </c>
      <c r="L319">
        <v>1368</v>
      </c>
      <c r="N319">
        <v>1011</v>
      </c>
      <c r="O319" t="s">
        <v>927</v>
      </c>
      <c r="P319" t="s">
        <v>927</v>
      </c>
      <c r="Q319">
        <v>1</v>
      </c>
      <c r="W319">
        <v>0</v>
      </c>
      <c r="X319">
        <v>-1309944936</v>
      </c>
      <c r="Y319">
        <f t="shared" si="154"/>
        <v>3.3600000000000003</v>
      </c>
      <c r="AA319">
        <v>0</v>
      </c>
      <c r="AB319">
        <v>6.81</v>
      </c>
      <c r="AC319">
        <v>0</v>
      </c>
      <c r="AD319">
        <v>0</v>
      </c>
      <c r="AE319">
        <v>0</v>
      </c>
      <c r="AF319">
        <v>6.81</v>
      </c>
      <c r="AG319">
        <v>0</v>
      </c>
      <c r="AH319">
        <v>0</v>
      </c>
      <c r="AI319">
        <v>1</v>
      </c>
      <c r="AJ319">
        <v>1</v>
      </c>
      <c r="AK319">
        <v>1</v>
      </c>
      <c r="AL319">
        <v>1</v>
      </c>
      <c r="AM319">
        <v>0</v>
      </c>
      <c r="AN319">
        <v>0</v>
      </c>
      <c r="AO319">
        <v>1</v>
      </c>
      <c r="AP319">
        <v>1</v>
      </c>
      <c r="AQ319">
        <v>0</v>
      </c>
      <c r="AR319">
        <v>0</v>
      </c>
      <c r="AS319" t="s">
        <v>6</v>
      </c>
      <c r="AT319">
        <v>1.1200000000000001</v>
      </c>
      <c r="AU319" t="s">
        <v>342</v>
      </c>
      <c r="AV319">
        <v>0</v>
      </c>
      <c r="AW319">
        <v>2</v>
      </c>
      <c r="AX319">
        <v>86295906</v>
      </c>
      <c r="AY319">
        <v>1</v>
      </c>
      <c r="AZ319">
        <v>0</v>
      </c>
      <c r="BA319">
        <v>367</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CV319">
        <v>0</v>
      </c>
      <c r="CW319">
        <f>ROUND(Y319*Source!I183*DO319,9)</f>
        <v>0</v>
      </c>
      <c r="CX319">
        <f>ROUND(Y319*Source!I183,9)</f>
        <v>1.0416000000000001</v>
      </c>
      <c r="CY319">
        <f>AB319</f>
        <v>6.81</v>
      </c>
      <c r="CZ319">
        <f>AF319</f>
        <v>6.81</v>
      </c>
      <c r="DA319">
        <f>AJ319</f>
        <v>1</v>
      </c>
      <c r="DB319">
        <f t="shared" si="155"/>
        <v>22.89</v>
      </c>
      <c r="DC319">
        <f t="shared" si="156"/>
        <v>0</v>
      </c>
      <c r="DD319" t="s">
        <v>6</v>
      </c>
      <c r="DE319" t="s">
        <v>6</v>
      </c>
      <c r="DF319">
        <f t="shared" si="157"/>
        <v>0</v>
      </c>
      <c r="DG319">
        <f t="shared" si="153"/>
        <v>7</v>
      </c>
      <c r="DH319">
        <f>Source!I183*SmtRes!Y319</f>
        <v>1.0416000000000001</v>
      </c>
      <c r="DI319">
        <f>AB319</f>
        <v>6.81</v>
      </c>
      <c r="DJ319">
        <f>EtalonRes!Z367</f>
        <v>6.81</v>
      </c>
      <c r="DK319">
        <f>Source!BB183</f>
        <v>1</v>
      </c>
      <c r="DL319" t="s">
        <v>6</v>
      </c>
      <c r="DM319">
        <v>0</v>
      </c>
      <c r="DN319" t="s">
        <v>6</v>
      </c>
      <c r="DO319">
        <v>0</v>
      </c>
      <c r="GQ319">
        <v>-1</v>
      </c>
      <c r="GR319">
        <v>-1</v>
      </c>
    </row>
    <row r="320" spans="1:200" x14ac:dyDescent="0.2">
      <c r="A320">
        <f>ROW(Source!A183)</f>
        <v>183</v>
      </c>
      <c r="B320">
        <v>86295183</v>
      </c>
      <c r="C320">
        <v>86295894</v>
      </c>
      <c r="D320">
        <v>27441327</v>
      </c>
      <c r="E320">
        <v>1</v>
      </c>
      <c r="F320">
        <v>1</v>
      </c>
      <c r="G320">
        <v>1</v>
      </c>
      <c r="H320">
        <v>2</v>
      </c>
      <c r="I320" t="s">
        <v>936</v>
      </c>
      <c r="J320" t="s">
        <v>937</v>
      </c>
      <c r="K320" t="s">
        <v>938</v>
      </c>
      <c r="L320">
        <v>1368</v>
      </c>
      <c r="N320">
        <v>1011</v>
      </c>
      <c r="O320" t="s">
        <v>927</v>
      </c>
      <c r="P320" t="s">
        <v>927</v>
      </c>
      <c r="Q320">
        <v>1</v>
      </c>
      <c r="W320">
        <v>0</v>
      </c>
      <c r="X320">
        <v>-1583389094</v>
      </c>
      <c r="Y320">
        <f t="shared" si="154"/>
        <v>5.4</v>
      </c>
      <c r="AA320">
        <v>0</v>
      </c>
      <c r="AB320">
        <v>93.37</v>
      </c>
      <c r="AC320">
        <v>11.69</v>
      </c>
      <c r="AD320">
        <v>0</v>
      </c>
      <c r="AE320">
        <v>0</v>
      </c>
      <c r="AF320">
        <v>93.37</v>
      </c>
      <c r="AG320">
        <v>11.69</v>
      </c>
      <c r="AH320">
        <v>0</v>
      </c>
      <c r="AI320">
        <v>1</v>
      </c>
      <c r="AJ320">
        <v>1</v>
      </c>
      <c r="AK320">
        <v>1</v>
      </c>
      <c r="AL320">
        <v>1</v>
      </c>
      <c r="AM320">
        <v>0</v>
      </c>
      <c r="AN320">
        <v>0</v>
      </c>
      <c r="AO320">
        <v>1</v>
      </c>
      <c r="AP320">
        <v>1</v>
      </c>
      <c r="AQ320">
        <v>0</v>
      </c>
      <c r="AR320">
        <v>0</v>
      </c>
      <c r="AS320" t="s">
        <v>6</v>
      </c>
      <c r="AT320">
        <v>1.8</v>
      </c>
      <c r="AU320" t="s">
        <v>342</v>
      </c>
      <c r="AV320">
        <v>0</v>
      </c>
      <c r="AW320">
        <v>2</v>
      </c>
      <c r="AX320">
        <v>86295907</v>
      </c>
      <c r="AY320">
        <v>1</v>
      </c>
      <c r="AZ320">
        <v>0</v>
      </c>
      <c r="BA320">
        <v>368</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CV320">
        <v>0</v>
      </c>
      <c r="CW320">
        <f>ROUND(Y320*Source!I183*DO320,9)</f>
        <v>0</v>
      </c>
      <c r="CX320">
        <f>ROUND(Y320*Source!I183,9)</f>
        <v>1.6739999999999999</v>
      </c>
      <c r="CY320">
        <f>AB320</f>
        <v>93.37</v>
      </c>
      <c r="CZ320">
        <f>AF320</f>
        <v>93.37</v>
      </c>
      <c r="DA320">
        <f>AJ320</f>
        <v>1</v>
      </c>
      <c r="DB320">
        <f t="shared" si="155"/>
        <v>504.21</v>
      </c>
      <c r="DC320">
        <f t="shared" si="156"/>
        <v>63.12</v>
      </c>
      <c r="DD320" t="s">
        <v>6</v>
      </c>
      <c r="DE320" t="s">
        <v>6</v>
      </c>
      <c r="DF320">
        <f t="shared" si="157"/>
        <v>0</v>
      </c>
      <c r="DG320">
        <f t="shared" si="153"/>
        <v>156</v>
      </c>
      <c r="DH320">
        <f>Source!I183*SmtRes!Y320</f>
        <v>1.6740000000000002</v>
      </c>
      <c r="DI320">
        <f>AB320</f>
        <v>93.37</v>
      </c>
      <c r="DJ320">
        <f>EtalonRes!Z368</f>
        <v>93.37</v>
      </c>
      <c r="DK320">
        <f>Source!BB183</f>
        <v>1</v>
      </c>
      <c r="DL320" t="s">
        <v>6</v>
      </c>
      <c r="DM320">
        <v>0</v>
      </c>
      <c r="DN320" t="s">
        <v>6</v>
      </c>
      <c r="DO320">
        <v>0</v>
      </c>
      <c r="GQ320">
        <v>-1</v>
      </c>
      <c r="GR320">
        <v>-1</v>
      </c>
    </row>
    <row r="321" spans="1:200" x14ac:dyDescent="0.2">
      <c r="A321">
        <f>ROW(Source!A183)</f>
        <v>183</v>
      </c>
      <c r="B321">
        <v>86295183</v>
      </c>
      <c r="C321">
        <v>86295894</v>
      </c>
      <c r="D321">
        <v>27386888</v>
      </c>
      <c r="E321">
        <v>1</v>
      </c>
      <c r="F321">
        <v>1</v>
      </c>
      <c r="G321">
        <v>1</v>
      </c>
      <c r="H321">
        <v>3</v>
      </c>
      <c r="I321" t="s">
        <v>344</v>
      </c>
      <c r="J321" t="s">
        <v>346</v>
      </c>
      <c r="K321" t="s">
        <v>345</v>
      </c>
      <c r="L321">
        <v>1346</v>
      </c>
      <c r="N321">
        <v>1009</v>
      </c>
      <c r="O321" t="s">
        <v>182</v>
      </c>
      <c r="P321" t="s">
        <v>182</v>
      </c>
      <c r="Q321">
        <v>1</v>
      </c>
      <c r="W321">
        <v>0</v>
      </c>
      <c r="X321">
        <v>-1572081851</v>
      </c>
      <c r="Y321">
        <f>AT321</f>
        <v>229.95780600000001</v>
      </c>
      <c r="AA321">
        <v>30.36</v>
      </c>
      <c r="AB321">
        <v>0</v>
      </c>
      <c r="AC321">
        <v>0</v>
      </c>
      <c r="AD321">
        <v>0</v>
      </c>
      <c r="AE321">
        <v>30.36</v>
      </c>
      <c r="AF321">
        <v>0</v>
      </c>
      <c r="AG321">
        <v>0</v>
      </c>
      <c r="AH321">
        <v>0</v>
      </c>
      <c r="AI321">
        <v>1</v>
      </c>
      <c r="AJ321">
        <v>1</v>
      </c>
      <c r="AK321">
        <v>1</v>
      </c>
      <c r="AL321">
        <v>1</v>
      </c>
      <c r="AM321">
        <v>0</v>
      </c>
      <c r="AN321">
        <v>0</v>
      </c>
      <c r="AO321">
        <v>0</v>
      </c>
      <c r="AP321">
        <v>1</v>
      </c>
      <c r="AQ321">
        <v>0</v>
      </c>
      <c r="AR321">
        <v>0</v>
      </c>
      <c r="AS321" t="s">
        <v>6</v>
      </c>
      <c r="AT321">
        <v>229.95780600000001</v>
      </c>
      <c r="AU321" t="s">
        <v>6</v>
      </c>
      <c r="AV321">
        <v>0</v>
      </c>
      <c r="AW321">
        <v>1</v>
      </c>
      <c r="AX321">
        <v>-1</v>
      </c>
      <c r="AY321">
        <v>0</v>
      </c>
      <c r="AZ321">
        <v>0</v>
      </c>
      <c r="BA321" t="s">
        <v>6</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CV321">
        <v>0</v>
      </c>
      <c r="CW321">
        <v>0</v>
      </c>
      <c r="CX321">
        <f>ROUND(Y321*Source!I183,9)</f>
        <v>71.286919859999998</v>
      </c>
      <c r="CY321">
        <f>AA321</f>
        <v>30.36</v>
      </c>
      <c r="CZ321">
        <f>AE321</f>
        <v>30.36</v>
      </c>
      <c r="DA321">
        <f>AI321</f>
        <v>1</v>
      </c>
      <c r="DB321">
        <f>ROUND(ROUND(AT321*CZ321,2),2)</f>
        <v>6981.52</v>
      </c>
      <c r="DC321">
        <f>ROUND(ROUND(AT321*AG321,2),2)</f>
        <v>0</v>
      </c>
      <c r="DD321" t="s">
        <v>6</v>
      </c>
      <c r="DE321" t="s">
        <v>6</v>
      </c>
      <c r="DF321">
        <f t="shared" si="157"/>
        <v>2139</v>
      </c>
      <c r="DG321">
        <f t="shared" si="153"/>
        <v>0</v>
      </c>
      <c r="DH321">
        <f>Source!I183*SmtRes!Y321</f>
        <v>71.286919859999998</v>
      </c>
      <c r="DI321">
        <f>AA321</f>
        <v>30.36</v>
      </c>
      <c r="DJ321">
        <f>DF321</f>
        <v>2139</v>
      </c>
      <c r="DK321">
        <f>Source!BC183</f>
        <v>1</v>
      </c>
      <c r="DL321" t="s">
        <v>6</v>
      </c>
      <c r="DM321">
        <v>0</v>
      </c>
      <c r="DN321" t="s">
        <v>6</v>
      </c>
      <c r="DO321">
        <v>0</v>
      </c>
      <c r="GP321">
        <v>1</v>
      </c>
      <c r="GQ321">
        <v>-1</v>
      </c>
      <c r="GR321">
        <v>-1</v>
      </c>
    </row>
    <row r="322" spans="1:200" x14ac:dyDescent="0.2">
      <c r="A322">
        <f>ROW(Source!A184)</f>
        <v>184</v>
      </c>
      <c r="B322">
        <v>86295184</v>
      </c>
      <c r="C322">
        <v>86295894</v>
      </c>
      <c r="D322">
        <v>27493137</v>
      </c>
      <c r="E322">
        <v>1</v>
      </c>
      <c r="F322">
        <v>1</v>
      </c>
      <c r="G322">
        <v>1</v>
      </c>
      <c r="H322">
        <v>1</v>
      </c>
      <c r="I322" t="s">
        <v>947</v>
      </c>
      <c r="J322" t="s">
        <v>6</v>
      </c>
      <c r="K322" t="s">
        <v>948</v>
      </c>
      <c r="L322">
        <v>1369</v>
      </c>
      <c r="N322">
        <v>1013</v>
      </c>
      <c r="O322" t="s">
        <v>921</v>
      </c>
      <c r="P322" t="s">
        <v>921</v>
      </c>
      <c r="Q322">
        <v>1</v>
      </c>
      <c r="W322">
        <v>0</v>
      </c>
      <c r="X322">
        <v>-1973258772</v>
      </c>
      <c r="Y322">
        <f t="shared" ref="Y322:Y327" si="158">(AT322*3)</f>
        <v>318.60000000000002</v>
      </c>
      <c r="AA322">
        <v>0</v>
      </c>
      <c r="AB322">
        <v>0</v>
      </c>
      <c r="AC322">
        <v>0</v>
      </c>
      <c r="AD322">
        <v>246.59</v>
      </c>
      <c r="AE322">
        <v>0</v>
      </c>
      <c r="AF322">
        <v>0</v>
      </c>
      <c r="AG322">
        <v>0</v>
      </c>
      <c r="AH322">
        <v>9.15</v>
      </c>
      <c r="AI322">
        <v>1</v>
      </c>
      <c r="AJ322">
        <v>1</v>
      </c>
      <c r="AK322">
        <v>1</v>
      </c>
      <c r="AL322">
        <v>26.95</v>
      </c>
      <c r="AM322">
        <v>5</v>
      </c>
      <c r="AN322">
        <v>0</v>
      </c>
      <c r="AO322">
        <v>1</v>
      </c>
      <c r="AP322">
        <v>1</v>
      </c>
      <c r="AQ322">
        <v>0</v>
      </c>
      <c r="AR322">
        <v>0</v>
      </c>
      <c r="AS322" t="s">
        <v>6</v>
      </c>
      <c r="AT322">
        <v>106.2</v>
      </c>
      <c r="AU322" t="s">
        <v>342</v>
      </c>
      <c r="AV322">
        <v>1</v>
      </c>
      <c r="AW322">
        <v>2</v>
      </c>
      <c r="AX322">
        <v>86295902</v>
      </c>
      <c r="AY322">
        <v>1</v>
      </c>
      <c r="AZ322">
        <v>0</v>
      </c>
      <c r="BA322">
        <v>370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CU322">
        <f>ROUND(AT322*Source!I184*AH322*AL322,0)</f>
        <v>8118</v>
      </c>
      <c r="CV322">
        <f>ROUND(Y322*Source!I184,9)</f>
        <v>98.766000000000005</v>
      </c>
      <c r="CW322">
        <v>0</v>
      </c>
      <c r="CX322">
        <f>ROUND(Y322*Source!I184,9)</f>
        <v>98.766000000000005</v>
      </c>
      <c r="CY322">
        <f>AD322</f>
        <v>246.59</v>
      </c>
      <c r="CZ322">
        <f>AH322</f>
        <v>9.15</v>
      </c>
      <c r="DA322">
        <f>AL322</f>
        <v>26.95</v>
      </c>
      <c r="DB322">
        <f t="shared" ref="DB322:DB327" si="159">ROUND((ROUND(AT322*CZ322,2)*3),2)</f>
        <v>2915.19</v>
      </c>
      <c r="DC322">
        <f t="shared" ref="DC322:DC327" si="160">ROUND((ROUND(AT322*AG322,2)*3),2)</f>
        <v>0</v>
      </c>
      <c r="DD322" t="s">
        <v>6</v>
      </c>
      <c r="DE322" t="s">
        <v>6</v>
      </c>
      <c r="DF322">
        <f t="shared" si="157"/>
        <v>0</v>
      </c>
      <c r="DG322">
        <f t="shared" si="153"/>
        <v>0</v>
      </c>
      <c r="DH322">
        <f>Source!I184*SmtRes!Y322</f>
        <v>98.766000000000005</v>
      </c>
      <c r="DI322">
        <f>AD322</f>
        <v>246.59</v>
      </c>
      <c r="DJ322">
        <f>EtalonRes!AB370</f>
        <v>9.15</v>
      </c>
      <c r="DK322">
        <f>Source!BA184</f>
        <v>26.95</v>
      </c>
      <c r="DL322" t="s">
        <v>6</v>
      </c>
      <c r="DM322">
        <v>0</v>
      </c>
      <c r="DN322" t="s">
        <v>6</v>
      </c>
      <c r="DO322">
        <v>0</v>
      </c>
      <c r="GQ322">
        <v>-1</v>
      </c>
      <c r="GR322">
        <v>-1</v>
      </c>
    </row>
    <row r="323" spans="1:200" x14ac:dyDescent="0.2">
      <c r="A323">
        <f>ROW(Source!A184)</f>
        <v>184</v>
      </c>
      <c r="B323">
        <v>86295184</v>
      </c>
      <c r="C323">
        <v>86295894</v>
      </c>
      <c r="D323">
        <v>121548</v>
      </c>
      <c r="E323">
        <v>1</v>
      </c>
      <c r="F323">
        <v>1</v>
      </c>
      <c r="G323">
        <v>1</v>
      </c>
      <c r="H323">
        <v>1</v>
      </c>
      <c r="I323" t="s">
        <v>39</v>
      </c>
      <c r="J323" t="s">
        <v>6</v>
      </c>
      <c r="K323" t="s">
        <v>922</v>
      </c>
      <c r="L323">
        <v>608254</v>
      </c>
      <c r="N323">
        <v>1013</v>
      </c>
      <c r="O323" t="s">
        <v>923</v>
      </c>
      <c r="P323" t="s">
        <v>923</v>
      </c>
      <c r="Q323">
        <v>1</v>
      </c>
      <c r="W323">
        <v>0</v>
      </c>
      <c r="X323">
        <v>-185737400</v>
      </c>
      <c r="Y323">
        <f t="shared" si="158"/>
        <v>2.73</v>
      </c>
      <c r="AA323">
        <v>0</v>
      </c>
      <c r="AB323">
        <v>0</v>
      </c>
      <c r="AC323">
        <v>0</v>
      </c>
      <c r="AD323">
        <v>0</v>
      </c>
      <c r="AE323">
        <v>0</v>
      </c>
      <c r="AF323">
        <v>0</v>
      </c>
      <c r="AG323">
        <v>0</v>
      </c>
      <c r="AH323">
        <v>0</v>
      </c>
      <c r="AI323">
        <v>1</v>
      </c>
      <c r="AJ323">
        <v>1</v>
      </c>
      <c r="AK323">
        <v>19.8</v>
      </c>
      <c r="AL323">
        <v>1</v>
      </c>
      <c r="AM323">
        <v>5</v>
      </c>
      <c r="AN323">
        <v>0</v>
      </c>
      <c r="AO323">
        <v>1</v>
      </c>
      <c r="AP323">
        <v>1</v>
      </c>
      <c r="AQ323">
        <v>0</v>
      </c>
      <c r="AR323">
        <v>0</v>
      </c>
      <c r="AS323" t="s">
        <v>6</v>
      </c>
      <c r="AT323">
        <v>0.91</v>
      </c>
      <c r="AU323" t="s">
        <v>342</v>
      </c>
      <c r="AV323">
        <v>2</v>
      </c>
      <c r="AW323">
        <v>2</v>
      </c>
      <c r="AX323">
        <v>86295903</v>
      </c>
      <c r="AY323">
        <v>1</v>
      </c>
      <c r="AZ323">
        <v>0</v>
      </c>
      <c r="BA323">
        <v>371</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CV323">
        <v>0</v>
      </c>
      <c r="CW323">
        <v>0</v>
      </c>
      <c r="CX323">
        <f>ROUND(Y323*Source!I184,9)</f>
        <v>0.84630000000000005</v>
      </c>
      <c r="CY323">
        <f>AD323</f>
        <v>0</v>
      </c>
      <c r="CZ323">
        <f>AH323</f>
        <v>0</v>
      </c>
      <c r="DA323">
        <f>AL323</f>
        <v>1</v>
      </c>
      <c r="DB323">
        <f t="shared" si="159"/>
        <v>0</v>
      </c>
      <c r="DC323">
        <f t="shared" si="160"/>
        <v>0</v>
      </c>
      <c r="DD323" t="s">
        <v>6</v>
      </c>
      <c r="DE323" t="s">
        <v>6</v>
      </c>
      <c r="DF323">
        <f t="shared" si="157"/>
        <v>0</v>
      </c>
      <c r="DG323">
        <f t="shared" si="153"/>
        <v>0</v>
      </c>
      <c r="DH323">
        <f>Source!I184*SmtRes!Y323</f>
        <v>0.84629999999999994</v>
      </c>
      <c r="DI323">
        <f>AD323</f>
        <v>0</v>
      </c>
      <c r="DJ323">
        <f>EtalonRes!AB371</f>
        <v>0</v>
      </c>
      <c r="DK323">
        <f>Source!BA184</f>
        <v>26.95</v>
      </c>
      <c r="DL323" t="s">
        <v>6</v>
      </c>
      <c r="DM323">
        <v>0</v>
      </c>
      <c r="DN323" t="s">
        <v>6</v>
      </c>
      <c r="DO323">
        <v>0</v>
      </c>
      <c r="GQ323">
        <v>-1</v>
      </c>
      <c r="GR323">
        <v>-1</v>
      </c>
    </row>
    <row r="324" spans="1:200" x14ac:dyDescent="0.2">
      <c r="A324">
        <f>ROW(Source!A184)</f>
        <v>184</v>
      </c>
      <c r="B324">
        <v>86295184</v>
      </c>
      <c r="C324">
        <v>86295894</v>
      </c>
      <c r="D324">
        <v>27439571</v>
      </c>
      <c r="E324">
        <v>1</v>
      </c>
      <c r="F324">
        <v>1</v>
      </c>
      <c r="G324">
        <v>1</v>
      </c>
      <c r="H324">
        <v>2</v>
      </c>
      <c r="I324" t="s">
        <v>956</v>
      </c>
      <c r="J324" t="s">
        <v>957</v>
      </c>
      <c r="K324" t="s">
        <v>958</v>
      </c>
      <c r="L324">
        <v>1368</v>
      </c>
      <c r="N324">
        <v>1011</v>
      </c>
      <c r="O324" t="s">
        <v>927</v>
      </c>
      <c r="P324" t="s">
        <v>927</v>
      </c>
      <c r="Q324">
        <v>1</v>
      </c>
      <c r="W324">
        <v>0</v>
      </c>
      <c r="X324">
        <v>1462286705</v>
      </c>
      <c r="Y324">
        <f t="shared" si="158"/>
        <v>2.73</v>
      </c>
      <c r="AA324">
        <v>0</v>
      </c>
      <c r="AB324">
        <v>822.31</v>
      </c>
      <c r="AC324">
        <v>200.77</v>
      </c>
      <c r="AD324">
        <v>0</v>
      </c>
      <c r="AE324">
        <v>0</v>
      </c>
      <c r="AF324">
        <v>88.42</v>
      </c>
      <c r="AG324">
        <v>10.14</v>
      </c>
      <c r="AH324">
        <v>0</v>
      </c>
      <c r="AI324">
        <v>1</v>
      </c>
      <c r="AJ324">
        <v>9.3000000000000007</v>
      </c>
      <c r="AK324">
        <v>19.8</v>
      </c>
      <c r="AL324">
        <v>1</v>
      </c>
      <c r="AM324">
        <v>5</v>
      </c>
      <c r="AN324">
        <v>0</v>
      </c>
      <c r="AO324">
        <v>1</v>
      </c>
      <c r="AP324">
        <v>1</v>
      </c>
      <c r="AQ324">
        <v>0</v>
      </c>
      <c r="AR324">
        <v>0</v>
      </c>
      <c r="AS324" t="s">
        <v>6</v>
      </c>
      <c r="AT324">
        <v>0.91</v>
      </c>
      <c r="AU324" t="s">
        <v>342</v>
      </c>
      <c r="AV324">
        <v>0</v>
      </c>
      <c r="AW324">
        <v>2</v>
      </c>
      <c r="AX324">
        <v>86295904</v>
      </c>
      <c r="AY324">
        <v>1</v>
      </c>
      <c r="AZ324">
        <v>0</v>
      </c>
      <c r="BA324">
        <v>372</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CV324">
        <v>0</v>
      </c>
      <c r="CW324">
        <f>ROUND(Y324*Source!I184*DO324,9)</f>
        <v>0</v>
      </c>
      <c r="CX324">
        <f>ROUND(Y324*Source!I184,9)</f>
        <v>0.84630000000000005</v>
      </c>
      <c r="CY324">
        <f>AB324</f>
        <v>822.31</v>
      </c>
      <c r="CZ324">
        <f>AF324</f>
        <v>88.42</v>
      </c>
      <c r="DA324">
        <f>AJ324</f>
        <v>9.3000000000000007</v>
      </c>
      <c r="DB324">
        <f t="shared" si="159"/>
        <v>241.38</v>
      </c>
      <c r="DC324">
        <f t="shared" si="160"/>
        <v>27.69</v>
      </c>
      <c r="DD324" t="s">
        <v>6</v>
      </c>
      <c r="DE324" t="s">
        <v>6</v>
      </c>
      <c r="DF324">
        <f t="shared" si="157"/>
        <v>0</v>
      </c>
      <c r="DG324">
        <f>ROUND(ROUND(AF324*AJ324,0)*CX324,0)</f>
        <v>696</v>
      </c>
      <c r="DH324">
        <f>Source!I184*SmtRes!Y324</f>
        <v>0.84629999999999994</v>
      </c>
      <c r="DI324">
        <f>AB324</f>
        <v>822.31</v>
      </c>
      <c r="DJ324">
        <f>EtalonRes!Z372</f>
        <v>88.42</v>
      </c>
      <c r="DK324">
        <f>Source!BB184</f>
        <v>9.3000000000000007</v>
      </c>
      <c r="DL324" t="s">
        <v>6</v>
      </c>
      <c r="DM324">
        <v>0</v>
      </c>
      <c r="DN324" t="s">
        <v>6</v>
      </c>
      <c r="DO324">
        <v>0</v>
      </c>
      <c r="GQ324">
        <v>-1</v>
      </c>
      <c r="GR324">
        <v>-1</v>
      </c>
    </row>
    <row r="325" spans="1:200" x14ac:dyDescent="0.2">
      <c r="A325">
        <f>ROW(Source!A184)</f>
        <v>184</v>
      </c>
      <c r="B325">
        <v>86295184</v>
      </c>
      <c r="C325">
        <v>86295894</v>
      </c>
      <c r="D325">
        <v>27439595</v>
      </c>
      <c r="E325">
        <v>1</v>
      </c>
      <c r="F325">
        <v>1</v>
      </c>
      <c r="G325">
        <v>1</v>
      </c>
      <c r="H325">
        <v>2</v>
      </c>
      <c r="I325" t="s">
        <v>959</v>
      </c>
      <c r="J325" t="s">
        <v>960</v>
      </c>
      <c r="K325" t="s">
        <v>961</v>
      </c>
      <c r="L325">
        <v>1368</v>
      </c>
      <c r="N325">
        <v>1011</v>
      </c>
      <c r="O325" t="s">
        <v>927</v>
      </c>
      <c r="P325" t="s">
        <v>927</v>
      </c>
      <c r="Q325">
        <v>1</v>
      </c>
      <c r="W325">
        <v>0</v>
      </c>
      <c r="X325">
        <v>2034592221</v>
      </c>
      <c r="Y325">
        <f t="shared" si="158"/>
        <v>0.03</v>
      </c>
      <c r="AA325">
        <v>0</v>
      </c>
      <c r="AB325">
        <v>20.18</v>
      </c>
      <c r="AC325">
        <v>0</v>
      </c>
      <c r="AD325">
        <v>0</v>
      </c>
      <c r="AE325">
        <v>0</v>
      </c>
      <c r="AF325">
        <v>2.17</v>
      </c>
      <c r="AG325">
        <v>0</v>
      </c>
      <c r="AH325">
        <v>0</v>
      </c>
      <c r="AI325">
        <v>1</v>
      </c>
      <c r="AJ325">
        <v>9.3000000000000007</v>
      </c>
      <c r="AK325">
        <v>19.8</v>
      </c>
      <c r="AL325">
        <v>1</v>
      </c>
      <c r="AM325">
        <v>5</v>
      </c>
      <c r="AN325">
        <v>0</v>
      </c>
      <c r="AO325">
        <v>1</v>
      </c>
      <c r="AP325">
        <v>1</v>
      </c>
      <c r="AQ325">
        <v>0</v>
      </c>
      <c r="AR325">
        <v>0</v>
      </c>
      <c r="AS325" t="s">
        <v>6</v>
      </c>
      <c r="AT325">
        <v>0.01</v>
      </c>
      <c r="AU325" t="s">
        <v>342</v>
      </c>
      <c r="AV325">
        <v>0</v>
      </c>
      <c r="AW325">
        <v>2</v>
      </c>
      <c r="AX325">
        <v>86295905</v>
      </c>
      <c r="AY325">
        <v>1</v>
      </c>
      <c r="AZ325">
        <v>0</v>
      </c>
      <c r="BA325">
        <v>373</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CV325">
        <v>0</v>
      </c>
      <c r="CW325">
        <f>ROUND(Y325*Source!I184*DO325,9)</f>
        <v>0</v>
      </c>
      <c r="CX325">
        <f>ROUND(Y325*Source!I184,9)</f>
        <v>9.2999999999999992E-3</v>
      </c>
      <c r="CY325">
        <f>AB325</f>
        <v>20.18</v>
      </c>
      <c r="CZ325">
        <f>AF325</f>
        <v>2.17</v>
      </c>
      <c r="DA325">
        <f>AJ325</f>
        <v>9.3000000000000007</v>
      </c>
      <c r="DB325">
        <f t="shared" si="159"/>
        <v>0.06</v>
      </c>
      <c r="DC325">
        <f t="shared" si="160"/>
        <v>0</v>
      </c>
      <c r="DD325" t="s">
        <v>6</v>
      </c>
      <c r="DE325" t="s">
        <v>6</v>
      </c>
      <c r="DF325">
        <f t="shared" si="157"/>
        <v>0</v>
      </c>
      <c r="DG325">
        <f>ROUND(ROUND(AF325*AJ325,0)*CX325,0)</f>
        <v>0</v>
      </c>
      <c r="DH325">
        <f>Source!I184*SmtRes!Y325</f>
        <v>9.2999999999999992E-3</v>
      </c>
      <c r="DI325">
        <f>AB325</f>
        <v>20.18</v>
      </c>
      <c r="DJ325">
        <f>EtalonRes!Z373</f>
        <v>2.17</v>
      </c>
      <c r="DK325">
        <f>Source!BB184</f>
        <v>9.3000000000000007</v>
      </c>
      <c r="DL325" t="s">
        <v>6</v>
      </c>
      <c r="DM325">
        <v>0</v>
      </c>
      <c r="DN325" t="s">
        <v>6</v>
      </c>
      <c r="DO325">
        <v>0</v>
      </c>
      <c r="GQ325">
        <v>-1</v>
      </c>
      <c r="GR325">
        <v>-1</v>
      </c>
    </row>
    <row r="326" spans="1:200" x14ac:dyDescent="0.2">
      <c r="A326">
        <f>ROW(Source!A184)</f>
        <v>184</v>
      </c>
      <c r="B326">
        <v>86295184</v>
      </c>
      <c r="C326">
        <v>86295894</v>
      </c>
      <c r="D326">
        <v>27441139</v>
      </c>
      <c r="E326">
        <v>1</v>
      </c>
      <c r="F326">
        <v>1</v>
      </c>
      <c r="G326">
        <v>1</v>
      </c>
      <c r="H326">
        <v>2</v>
      </c>
      <c r="I326" t="s">
        <v>962</v>
      </c>
      <c r="J326" t="s">
        <v>963</v>
      </c>
      <c r="K326" t="s">
        <v>964</v>
      </c>
      <c r="L326">
        <v>1368</v>
      </c>
      <c r="N326">
        <v>1011</v>
      </c>
      <c r="O326" t="s">
        <v>927</v>
      </c>
      <c r="P326" t="s">
        <v>927</v>
      </c>
      <c r="Q326">
        <v>1</v>
      </c>
      <c r="W326">
        <v>0</v>
      </c>
      <c r="X326">
        <v>-1309944936</v>
      </c>
      <c r="Y326">
        <f t="shared" si="158"/>
        <v>3.3600000000000003</v>
      </c>
      <c r="AA326">
        <v>0</v>
      </c>
      <c r="AB326">
        <v>63.33</v>
      </c>
      <c r="AC326">
        <v>0</v>
      </c>
      <c r="AD326">
        <v>0</v>
      </c>
      <c r="AE326">
        <v>0</v>
      </c>
      <c r="AF326">
        <v>6.81</v>
      </c>
      <c r="AG326">
        <v>0</v>
      </c>
      <c r="AH326">
        <v>0</v>
      </c>
      <c r="AI326">
        <v>1</v>
      </c>
      <c r="AJ326">
        <v>9.3000000000000007</v>
      </c>
      <c r="AK326">
        <v>19.8</v>
      </c>
      <c r="AL326">
        <v>1</v>
      </c>
      <c r="AM326">
        <v>5</v>
      </c>
      <c r="AN326">
        <v>0</v>
      </c>
      <c r="AO326">
        <v>1</v>
      </c>
      <c r="AP326">
        <v>1</v>
      </c>
      <c r="AQ326">
        <v>0</v>
      </c>
      <c r="AR326">
        <v>0</v>
      </c>
      <c r="AS326" t="s">
        <v>6</v>
      </c>
      <c r="AT326">
        <v>1.1200000000000001</v>
      </c>
      <c r="AU326" t="s">
        <v>342</v>
      </c>
      <c r="AV326">
        <v>0</v>
      </c>
      <c r="AW326">
        <v>2</v>
      </c>
      <c r="AX326">
        <v>86295906</v>
      </c>
      <c r="AY326">
        <v>1</v>
      </c>
      <c r="AZ326">
        <v>0</v>
      </c>
      <c r="BA326">
        <v>374</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CV326">
        <v>0</v>
      </c>
      <c r="CW326">
        <f>ROUND(Y326*Source!I184*DO326,9)</f>
        <v>0</v>
      </c>
      <c r="CX326">
        <f>ROUND(Y326*Source!I184,9)</f>
        <v>1.0416000000000001</v>
      </c>
      <c r="CY326">
        <f>AB326</f>
        <v>63.33</v>
      </c>
      <c r="CZ326">
        <f>AF326</f>
        <v>6.81</v>
      </c>
      <c r="DA326">
        <f>AJ326</f>
        <v>9.3000000000000007</v>
      </c>
      <c r="DB326">
        <f t="shared" si="159"/>
        <v>22.89</v>
      </c>
      <c r="DC326">
        <f t="shared" si="160"/>
        <v>0</v>
      </c>
      <c r="DD326" t="s">
        <v>6</v>
      </c>
      <c r="DE326" t="s">
        <v>6</v>
      </c>
      <c r="DF326">
        <f t="shared" si="157"/>
        <v>0</v>
      </c>
      <c r="DG326">
        <f>ROUND(ROUND(AF326*AJ326,0)*CX326,0)</f>
        <v>66</v>
      </c>
      <c r="DH326">
        <f>Source!I184*SmtRes!Y326</f>
        <v>1.0416000000000001</v>
      </c>
      <c r="DI326">
        <f>AB326</f>
        <v>63.33</v>
      </c>
      <c r="DJ326">
        <f>EtalonRes!Z374</f>
        <v>6.81</v>
      </c>
      <c r="DK326">
        <f>Source!BB184</f>
        <v>9.3000000000000007</v>
      </c>
      <c r="DL326" t="s">
        <v>6</v>
      </c>
      <c r="DM326">
        <v>0</v>
      </c>
      <c r="DN326" t="s">
        <v>6</v>
      </c>
      <c r="DO326">
        <v>0</v>
      </c>
      <c r="GQ326">
        <v>-1</v>
      </c>
      <c r="GR326">
        <v>-1</v>
      </c>
    </row>
    <row r="327" spans="1:200" x14ac:dyDescent="0.2">
      <c r="A327">
        <f>ROW(Source!A184)</f>
        <v>184</v>
      </c>
      <c r="B327">
        <v>86295184</v>
      </c>
      <c r="C327">
        <v>86295894</v>
      </c>
      <c r="D327">
        <v>27441327</v>
      </c>
      <c r="E327">
        <v>1</v>
      </c>
      <c r="F327">
        <v>1</v>
      </c>
      <c r="G327">
        <v>1</v>
      </c>
      <c r="H327">
        <v>2</v>
      </c>
      <c r="I327" t="s">
        <v>936</v>
      </c>
      <c r="J327" t="s">
        <v>937</v>
      </c>
      <c r="K327" t="s">
        <v>938</v>
      </c>
      <c r="L327">
        <v>1368</v>
      </c>
      <c r="N327">
        <v>1011</v>
      </c>
      <c r="O327" t="s">
        <v>927</v>
      </c>
      <c r="P327" t="s">
        <v>927</v>
      </c>
      <c r="Q327">
        <v>1</v>
      </c>
      <c r="W327">
        <v>0</v>
      </c>
      <c r="X327">
        <v>-1583389094</v>
      </c>
      <c r="Y327">
        <f t="shared" si="158"/>
        <v>5.4</v>
      </c>
      <c r="AA327">
        <v>0</v>
      </c>
      <c r="AB327">
        <v>868.34</v>
      </c>
      <c r="AC327">
        <v>231.46</v>
      </c>
      <c r="AD327">
        <v>0</v>
      </c>
      <c r="AE327">
        <v>0</v>
      </c>
      <c r="AF327">
        <v>93.37</v>
      </c>
      <c r="AG327">
        <v>11.69</v>
      </c>
      <c r="AH327">
        <v>0</v>
      </c>
      <c r="AI327">
        <v>1</v>
      </c>
      <c r="AJ327">
        <v>9.3000000000000007</v>
      </c>
      <c r="AK327">
        <v>19.8</v>
      </c>
      <c r="AL327">
        <v>1</v>
      </c>
      <c r="AM327">
        <v>5</v>
      </c>
      <c r="AN327">
        <v>0</v>
      </c>
      <c r="AO327">
        <v>1</v>
      </c>
      <c r="AP327">
        <v>1</v>
      </c>
      <c r="AQ327">
        <v>0</v>
      </c>
      <c r="AR327">
        <v>0</v>
      </c>
      <c r="AS327" t="s">
        <v>6</v>
      </c>
      <c r="AT327">
        <v>1.8</v>
      </c>
      <c r="AU327" t="s">
        <v>342</v>
      </c>
      <c r="AV327">
        <v>0</v>
      </c>
      <c r="AW327">
        <v>2</v>
      </c>
      <c r="AX327">
        <v>86295907</v>
      </c>
      <c r="AY327">
        <v>1</v>
      </c>
      <c r="AZ327">
        <v>0</v>
      </c>
      <c r="BA327">
        <v>375</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CV327">
        <v>0</v>
      </c>
      <c r="CW327">
        <f>ROUND(Y327*Source!I184*DO327,9)</f>
        <v>0</v>
      </c>
      <c r="CX327">
        <f>ROUND(Y327*Source!I184,9)</f>
        <v>1.6739999999999999</v>
      </c>
      <c r="CY327">
        <f>AB327</f>
        <v>868.34</v>
      </c>
      <c r="CZ327">
        <f>AF327</f>
        <v>93.37</v>
      </c>
      <c r="DA327">
        <f>AJ327</f>
        <v>9.3000000000000007</v>
      </c>
      <c r="DB327">
        <f t="shared" si="159"/>
        <v>504.21</v>
      </c>
      <c r="DC327">
        <f t="shared" si="160"/>
        <v>63.12</v>
      </c>
      <c r="DD327" t="s">
        <v>6</v>
      </c>
      <c r="DE327" t="s">
        <v>6</v>
      </c>
      <c r="DF327">
        <f t="shared" si="157"/>
        <v>0</v>
      </c>
      <c r="DG327">
        <f>ROUND(ROUND(AF327*AJ327,0)*CX327,0)</f>
        <v>1453</v>
      </c>
      <c r="DH327">
        <f>Source!I184*SmtRes!Y327</f>
        <v>1.6740000000000002</v>
      </c>
      <c r="DI327">
        <f>AB327</f>
        <v>868.34</v>
      </c>
      <c r="DJ327">
        <f>EtalonRes!Z375</f>
        <v>93.37</v>
      </c>
      <c r="DK327">
        <f>Source!BB184</f>
        <v>9.3000000000000007</v>
      </c>
      <c r="DL327" t="s">
        <v>6</v>
      </c>
      <c r="DM327">
        <v>0</v>
      </c>
      <c r="DN327" t="s">
        <v>6</v>
      </c>
      <c r="DO327">
        <v>0</v>
      </c>
      <c r="GQ327">
        <v>-1</v>
      </c>
      <c r="GR327">
        <v>-1</v>
      </c>
    </row>
    <row r="328" spans="1:200" x14ac:dyDescent="0.2">
      <c r="A328">
        <f>ROW(Source!A184)</f>
        <v>184</v>
      </c>
      <c r="B328">
        <v>86295184</v>
      </c>
      <c r="C328">
        <v>86295894</v>
      </c>
      <c r="D328">
        <v>27386888</v>
      </c>
      <c r="E328">
        <v>1</v>
      </c>
      <c r="F328">
        <v>1</v>
      </c>
      <c r="G328">
        <v>1</v>
      </c>
      <c r="H328">
        <v>3</v>
      </c>
      <c r="I328" t="s">
        <v>344</v>
      </c>
      <c r="J328" t="s">
        <v>346</v>
      </c>
      <c r="K328" t="s">
        <v>345</v>
      </c>
      <c r="L328">
        <v>1346</v>
      </c>
      <c r="N328">
        <v>1009</v>
      </c>
      <c r="O328" t="s">
        <v>182</v>
      </c>
      <c r="P328" t="s">
        <v>182</v>
      </c>
      <c r="Q328">
        <v>1</v>
      </c>
      <c r="W328">
        <v>0</v>
      </c>
      <c r="X328">
        <v>-1572081851</v>
      </c>
      <c r="Y328">
        <f>AT328</f>
        <v>229.95780600000001</v>
      </c>
      <c r="AA328">
        <v>316.67</v>
      </c>
      <c r="AB328">
        <v>0</v>
      </c>
      <c r="AC328">
        <v>0</v>
      </c>
      <c r="AD328">
        <v>0</v>
      </c>
      <c r="AE328">
        <v>44.44</v>
      </c>
      <c r="AF328">
        <v>0</v>
      </c>
      <c r="AG328">
        <v>0</v>
      </c>
      <c r="AH328">
        <v>0</v>
      </c>
      <c r="AI328">
        <v>7.56</v>
      </c>
      <c r="AJ328">
        <v>1</v>
      </c>
      <c r="AK328">
        <v>1</v>
      </c>
      <c r="AL328">
        <v>1</v>
      </c>
      <c r="AM328">
        <v>0</v>
      </c>
      <c r="AN328">
        <v>0</v>
      </c>
      <c r="AO328">
        <v>0</v>
      </c>
      <c r="AP328">
        <v>1</v>
      </c>
      <c r="AQ328">
        <v>0</v>
      </c>
      <c r="AR328">
        <v>0</v>
      </c>
      <c r="AS328" t="s">
        <v>6</v>
      </c>
      <c r="AT328">
        <v>229.95780600000001</v>
      </c>
      <c r="AU328" t="s">
        <v>6</v>
      </c>
      <c r="AV328">
        <v>0</v>
      </c>
      <c r="AW328">
        <v>1</v>
      </c>
      <c r="AX328">
        <v>-1</v>
      </c>
      <c r="AY328">
        <v>0</v>
      </c>
      <c r="AZ328">
        <v>0</v>
      </c>
      <c r="BA328" t="s">
        <v>6</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CV328">
        <v>0</v>
      </c>
      <c r="CW328">
        <v>0</v>
      </c>
      <c r="CX328">
        <f>ROUND(Y328*Source!I184,9)</f>
        <v>71.286919859999998</v>
      </c>
      <c r="CY328">
        <f>AA328</f>
        <v>316.67</v>
      </c>
      <c r="CZ328">
        <f>AE328</f>
        <v>44.44</v>
      </c>
      <c r="DA328">
        <f>AI328</f>
        <v>7.56</v>
      </c>
      <c r="DB328">
        <f>ROUND(ROUND(AT328*CZ328,2),2)</f>
        <v>10219.32</v>
      </c>
      <c r="DC328">
        <f>ROUND(ROUND(AT328*AG328,2),2)</f>
        <v>0</v>
      </c>
      <c r="DD328" t="s">
        <v>6</v>
      </c>
      <c r="DE328" t="s">
        <v>6</v>
      </c>
      <c r="DF328">
        <f>ROUND(ROUND(AE328*AI328,0)*CX328,0)</f>
        <v>23952</v>
      </c>
      <c r="DG328">
        <f t="shared" ref="DG328:DG335" si="161">ROUND(ROUND(AF328,0)*CX328,0)</f>
        <v>0</v>
      </c>
      <c r="DH328">
        <f>Source!I184*SmtRes!Y328</f>
        <v>71.286919859999998</v>
      </c>
      <c r="DI328">
        <f>AA328</f>
        <v>316.67</v>
      </c>
      <c r="DJ328">
        <f>DF328</f>
        <v>23952</v>
      </c>
      <c r="DK328">
        <f>Source!BC184</f>
        <v>7.56</v>
      </c>
      <c r="DL328" t="s">
        <v>6</v>
      </c>
      <c r="DM328">
        <v>0</v>
      </c>
      <c r="DN328" t="s">
        <v>6</v>
      </c>
      <c r="DO328">
        <v>0</v>
      </c>
      <c r="GP328">
        <v>1</v>
      </c>
      <c r="GQ328">
        <v>-1</v>
      </c>
      <c r="GR328">
        <v>-1</v>
      </c>
    </row>
    <row r="329" spans="1:200" x14ac:dyDescent="0.2">
      <c r="A329">
        <f>ROW(Source!A222)</f>
        <v>222</v>
      </c>
      <c r="B329">
        <v>86295183</v>
      </c>
      <c r="C329">
        <v>86295910</v>
      </c>
      <c r="D329">
        <v>27500919</v>
      </c>
      <c r="E329">
        <v>1</v>
      </c>
      <c r="F329">
        <v>1</v>
      </c>
      <c r="G329">
        <v>1</v>
      </c>
      <c r="H329">
        <v>1</v>
      </c>
      <c r="I329" t="s">
        <v>919</v>
      </c>
      <c r="J329" t="s">
        <v>6</v>
      </c>
      <c r="K329" t="s">
        <v>920</v>
      </c>
      <c r="L329">
        <v>1369</v>
      </c>
      <c r="N329">
        <v>1013</v>
      </c>
      <c r="O329" t="s">
        <v>921</v>
      </c>
      <c r="P329" t="s">
        <v>921</v>
      </c>
      <c r="Q329">
        <v>1</v>
      </c>
      <c r="W329">
        <v>0</v>
      </c>
      <c r="X329">
        <v>620320323</v>
      </c>
      <c r="Y329">
        <f>(AT329*1.2)</f>
        <v>262.75200000000001</v>
      </c>
      <c r="AA329">
        <v>0</v>
      </c>
      <c r="AB329">
        <v>0</v>
      </c>
      <c r="AC329">
        <v>0</v>
      </c>
      <c r="AD329">
        <v>9.26</v>
      </c>
      <c r="AE329">
        <v>0</v>
      </c>
      <c r="AF329">
        <v>0</v>
      </c>
      <c r="AG329">
        <v>0</v>
      </c>
      <c r="AH329">
        <v>9.26</v>
      </c>
      <c r="AI329">
        <v>1</v>
      </c>
      <c r="AJ329">
        <v>1</v>
      </c>
      <c r="AK329">
        <v>1</v>
      </c>
      <c r="AL329">
        <v>1</v>
      </c>
      <c r="AM329">
        <v>0</v>
      </c>
      <c r="AN329">
        <v>0</v>
      </c>
      <c r="AO329">
        <v>1</v>
      </c>
      <c r="AP329">
        <v>1</v>
      </c>
      <c r="AQ329">
        <v>0</v>
      </c>
      <c r="AR329">
        <v>0</v>
      </c>
      <c r="AS329" t="s">
        <v>6</v>
      </c>
      <c r="AT329">
        <v>218.96</v>
      </c>
      <c r="AU329" t="s">
        <v>24</v>
      </c>
      <c r="AV329">
        <v>1</v>
      </c>
      <c r="AW329">
        <v>2</v>
      </c>
      <c r="AX329">
        <v>86295916</v>
      </c>
      <c r="AY329">
        <v>1</v>
      </c>
      <c r="AZ329">
        <v>0</v>
      </c>
      <c r="BA329">
        <v>377</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CU329">
        <f>ROUND(AT329*Source!I222*AH329*AL329,0)</f>
        <v>608</v>
      </c>
      <c r="CV329">
        <f>ROUND(Y329*Source!I222,9)</f>
        <v>78.825599999999994</v>
      </c>
      <c r="CW329">
        <v>0</v>
      </c>
      <c r="CX329">
        <f>ROUND(Y329*Source!I222,9)</f>
        <v>78.825599999999994</v>
      </c>
      <c r="CY329">
        <f>AD329</f>
        <v>9.26</v>
      </c>
      <c r="CZ329">
        <f>AH329</f>
        <v>9.26</v>
      </c>
      <c r="DA329">
        <f>AL329</f>
        <v>1</v>
      </c>
      <c r="DB329">
        <f>ROUND((ROUND(AT329*CZ329,2)*1.2),2)</f>
        <v>2433.08</v>
      </c>
      <c r="DC329">
        <f>ROUND((ROUND(AT329*AG329,2)*1.2),2)</f>
        <v>0</v>
      </c>
      <c r="DD329" t="s">
        <v>6</v>
      </c>
      <c r="DE329" t="s">
        <v>6</v>
      </c>
      <c r="DF329">
        <f t="shared" ref="DF329:DF336" si="162">ROUND(ROUND(AE329,0)*CX329,0)</f>
        <v>0</v>
      </c>
      <c r="DG329">
        <f t="shared" si="161"/>
        <v>0</v>
      </c>
      <c r="DH329">
        <f>Source!I222*SmtRes!Y329</f>
        <v>78.825599999999994</v>
      </c>
      <c r="DI329">
        <f>AD329</f>
        <v>9.26</v>
      </c>
      <c r="DJ329">
        <f>EtalonRes!AB377</f>
        <v>9.26</v>
      </c>
      <c r="DK329">
        <f>Source!BA222</f>
        <v>1</v>
      </c>
      <c r="DL329" t="s">
        <v>6</v>
      </c>
      <c r="DM329">
        <v>0</v>
      </c>
      <c r="DN329" t="s">
        <v>6</v>
      </c>
      <c r="DO329">
        <v>0</v>
      </c>
      <c r="GQ329">
        <v>-1</v>
      </c>
      <c r="GR329">
        <v>-1</v>
      </c>
    </row>
    <row r="330" spans="1:200" x14ac:dyDescent="0.2">
      <c r="A330">
        <f>ROW(Source!A222)</f>
        <v>222</v>
      </c>
      <c r="B330">
        <v>86295183</v>
      </c>
      <c r="C330">
        <v>86295910</v>
      </c>
      <c r="D330">
        <v>121548</v>
      </c>
      <c r="E330">
        <v>1</v>
      </c>
      <c r="F330">
        <v>1</v>
      </c>
      <c r="G330">
        <v>1</v>
      </c>
      <c r="H330">
        <v>1</v>
      </c>
      <c r="I330" t="s">
        <v>39</v>
      </c>
      <c r="J330" t="s">
        <v>6</v>
      </c>
      <c r="K330" t="s">
        <v>922</v>
      </c>
      <c r="L330">
        <v>608254</v>
      </c>
      <c r="N330">
        <v>1013</v>
      </c>
      <c r="O330" t="s">
        <v>923</v>
      </c>
      <c r="P330" t="s">
        <v>923</v>
      </c>
      <c r="Q330">
        <v>1</v>
      </c>
      <c r="W330">
        <v>0</v>
      </c>
      <c r="X330">
        <v>-185737400</v>
      </c>
      <c r="Y330">
        <f>(AT330*1.2)</f>
        <v>60.215999999999994</v>
      </c>
      <c r="AA330">
        <v>0</v>
      </c>
      <c r="AB330">
        <v>0</v>
      </c>
      <c r="AC330">
        <v>0</v>
      </c>
      <c r="AD330">
        <v>0</v>
      </c>
      <c r="AE330">
        <v>0</v>
      </c>
      <c r="AF330">
        <v>0</v>
      </c>
      <c r="AG330">
        <v>0</v>
      </c>
      <c r="AH330">
        <v>0</v>
      </c>
      <c r="AI330">
        <v>1</v>
      </c>
      <c r="AJ330">
        <v>1</v>
      </c>
      <c r="AK330">
        <v>1</v>
      </c>
      <c r="AL330">
        <v>1</v>
      </c>
      <c r="AM330">
        <v>0</v>
      </c>
      <c r="AN330">
        <v>0</v>
      </c>
      <c r="AO330">
        <v>1</v>
      </c>
      <c r="AP330">
        <v>1</v>
      </c>
      <c r="AQ330">
        <v>0</v>
      </c>
      <c r="AR330">
        <v>0</v>
      </c>
      <c r="AS330" t="s">
        <v>6</v>
      </c>
      <c r="AT330">
        <v>50.18</v>
      </c>
      <c r="AU330" t="s">
        <v>24</v>
      </c>
      <c r="AV330">
        <v>2</v>
      </c>
      <c r="AW330">
        <v>2</v>
      </c>
      <c r="AX330">
        <v>86295917</v>
      </c>
      <c r="AY330">
        <v>1</v>
      </c>
      <c r="AZ330">
        <v>0</v>
      </c>
      <c r="BA330">
        <v>378</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CV330">
        <v>0</v>
      </c>
      <c r="CW330">
        <v>0</v>
      </c>
      <c r="CX330">
        <f>ROUND(Y330*Source!I222,9)</f>
        <v>18.064800000000002</v>
      </c>
      <c r="CY330">
        <f>AD330</f>
        <v>0</v>
      </c>
      <c r="CZ330">
        <f>AH330</f>
        <v>0</v>
      </c>
      <c r="DA330">
        <f>AL330</f>
        <v>1</v>
      </c>
      <c r="DB330">
        <f>ROUND((ROUND(AT330*CZ330,2)*1.2),2)</f>
        <v>0</v>
      </c>
      <c r="DC330">
        <f>ROUND((ROUND(AT330*AG330,2)*1.2),2)</f>
        <v>0</v>
      </c>
      <c r="DD330" t="s">
        <v>6</v>
      </c>
      <c r="DE330" t="s">
        <v>6</v>
      </c>
      <c r="DF330">
        <f t="shared" si="162"/>
        <v>0</v>
      </c>
      <c r="DG330">
        <f t="shared" si="161"/>
        <v>0</v>
      </c>
      <c r="DH330">
        <f>Source!I222*SmtRes!Y330</f>
        <v>18.064799999999998</v>
      </c>
      <c r="DI330">
        <f>AD330</f>
        <v>0</v>
      </c>
      <c r="DJ330">
        <f>EtalonRes!AB378</f>
        <v>0</v>
      </c>
      <c r="DK330">
        <f>Source!BA222</f>
        <v>1</v>
      </c>
      <c r="DL330" t="s">
        <v>6</v>
      </c>
      <c r="DM330">
        <v>0</v>
      </c>
      <c r="DN330" t="s">
        <v>6</v>
      </c>
      <c r="DO330">
        <v>0</v>
      </c>
      <c r="GQ330">
        <v>-1</v>
      </c>
      <c r="GR330">
        <v>-1</v>
      </c>
    </row>
    <row r="331" spans="1:200" x14ac:dyDescent="0.2">
      <c r="A331">
        <f>ROW(Source!A222)</f>
        <v>222</v>
      </c>
      <c r="B331">
        <v>86295183</v>
      </c>
      <c r="C331">
        <v>86295910</v>
      </c>
      <c r="D331">
        <v>27439419</v>
      </c>
      <c r="E331">
        <v>1</v>
      </c>
      <c r="F331">
        <v>1</v>
      </c>
      <c r="G331">
        <v>1</v>
      </c>
      <c r="H331">
        <v>2</v>
      </c>
      <c r="I331" t="s">
        <v>924</v>
      </c>
      <c r="J331" t="s">
        <v>925</v>
      </c>
      <c r="K331" t="s">
        <v>926</v>
      </c>
      <c r="L331">
        <v>1368</v>
      </c>
      <c r="N331">
        <v>1011</v>
      </c>
      <c r="O331" t="s">
        <v>927</v>
      </c>
      <c r="P331" t="s">
        <v>927</v>
      </c>
      <c r="Q331">
        <v>1</v>
      </c>
      <c r="W331">
        <v>0</v>
      </c>
      <c r="X331">
        <v>1804162481</v>
      </c>
      <c r="Y331">
        <f>(AT331*1.2)</f>
        <v>60.215999999999994</v>
      </c>
      <c r="AA331">
        <v>0</v>
      </c>
      <c r="AB331">
        <v>115.64</v>
      </c>
      <c r="AC331">
        <v>13.61</v>
      </c>
      <c r="AD331">
        <v>0</v>
      </c>
      <c r="AE331">
        <v>0</v>
      </c>
      <c r="AF331">
        <v>115.64</v>
      </c>
      <c r="AG331">
        <v>13.61</v>
      </c>
      <c r="AH331">
        <v>0</v>
      </c>
      <c r="AI331">
        <v>1</v>
      </c>
      <c r="AJ331">
        <v>1</v>
      </c>
      <c r="AK331">
        <v>1</v>
      </c>
      <c r="AL331">
        <v>1</v>
      </c>
      <c r="AM331">
        <v>0</v>
      </c>
      <c r="AN331">
        <v>0</v>
      </c>
      <c r="AO331">
        <v>1</v>
      </c>
      <c r="AP331">
        <v>1</v>
      </c>
      <c r="AQ331">
        <v>0</v>
      </c>
      <c r="AR331">
        <v>0</v>
      </c>
      <c r="AS331" t="s">
        <v>6</v>
      </c>
      <c r="AT331">
        <v>50.18</v>
      </c>
      <c r="AU331" t="s">
        <v>24</v>
      </c>
      <c r="AV331">
        <v>0</v>
      </c>
      <c r="AW331">
        <v>1</v>
      </c>
      <c r="AX331">
        <v>-1</v>
      </c>
      <c r="AY331">
        <v>0</v>
      </c>
      <c r="AZ331">
        <v>0</v>
      </c>
      <c r="BA331" t="s">
        <v>6</v>
      </c>
      <c r="BB331">
        <v>5</v>
      </c>
      <c r="BC331">
        <v>0</v>
      </c>
      <c r="BD331">
        <v>6963.3782399999991</v>
      </c>
      <c r="BE331">
        <v>819.53975999999989</v>
      </c>
      <c r="BF331">
        <v>0</v>
      </c>
      <c r="BG331">
        <v>0</v>
      </c>
      <c r="BH331">
        <v>0</v>
      </c>
      <c r="BI331">
        <v>1</v>
      </c>
      <c r="BJ331">
        <v>0</v>
      </c>
      <c r="BK331">
        <v>0</v>
      </c>
      <c r="BL331">
        <v>0</v>
      </c>
      <c r="BM331">
        <v>0</v>
      </c>
      <c r="BN331">
        <v>0</v>
      </c>
      <c r="BO331">
        <v>0</v>
      </c>
      <c r="BP331">
        <v>0</v>
      </c>
      <c r="BQ331">
        <v>0</v>
      </c>
      <c r="BR331">
        <v>0</v>
      </c>
      <c r="BS331">
        <v>0</v>
      </c>
      <c r="BT331">
        <v>0</v>
      </c>
      <c r="BU331">
        <v>0</v>
      </c>
      <c r="BV331">
        <v>0</v>
      </c>
      <c r="BW331">
        <v>0</v>
      </c>
      <c r="CV331">
        <v>0</v>
      </c>
      <c r="CW331">
        <f>ROUND(Y331*Source!I222*DO331,9)</f>
        <v>0</v>
      </c>
      <c r="CX331">
        <f>ROUND(Y331*Source!I222,9)</f>
        <v>18.064800000000002</v>
      </c>
      <c r="CY331">
        <f>AB331</f>
        <v>115.64</v>
      </c>
      <c r="CZ331">
        <f>AF331</f>
        <v>115.64</v>
      </c>
      <c r="DA331">
        <f>AJ331</f>
        <v>1</v>
      </c>
      <c r="DB331">
        <f>ROUND((ROUND(AT331*CZ331,2)*1.2),2)</f>
        <v>6963.38</v>
      </c>
      <c r="DC331">
        <f>ROUND((ROUND(AT331*AG331,2)*1.2),2)</f>
        <v>819.54</v>
      </c>
      <c r="DD331" t="s">
        <v>6</v>
      </c>
      <c r="DE331" t="s">
        <v>6</v>
      </c>
      <c r="DF331">
        <f t="shared" si="162"/>
        <v>0</v>
      </c>
      <c r="DG331">
        <f t="shared" si="161"/>
        <v>2096</v>
      </c>
      <c r="DH331">
        <f>Source!I222*SmtRes!Y331</f>
        <v>18.064799999999998</v>
      </c>
      <c r="DI331">
        <f>AB331</f>
        <v>115.64</v>
      </c>
      <c r="DJ331">
        <f>DG331</f>
        <v>2096</v>
      </c>
      <c r="DK331">
        <f>Source!BB222</f>
        <v>1</v>
      </c>
      <c r="DL331" t="s">
        <v>6</v>
      </c>
      <c r="DM331">
        <v>0</v>
      </c>
      <c r="DN331" t="s">
        <v>6</v>
      </c>
      <c r="DO331">
        <v>0</v>
      </c>
      <c r="GQ331">
        <v>-1</v>
      </c>
      <c r="GR331">
        <v>-1</v>
      </c>
    </row>
    <row r="332" spans="1:200" x14ac:dyDescent="0.2">
      <c r="A332">
        <f>ROW(Source!A222)</f>
        <v>222</v>
      </c>
      <c r="B332">
        <v>86295183</v>
      </c>
      <c r="C332">
        <v>86295910</v>
      </c>
      <c r="D332">
        <v>69408707</v>
      </c>
      <c r="E332">
        <v>1</v>
      </c>
      <c r="F332">
        <v>1</v>
      </c>
      <c r="G332">
        <v>1</v>
      </c>
      <c r="H332">
        <v>3</v>
      </c>
      <c r="I332" t="s">
        <v>30</v>
      </c>
      <c r="J332" t="s">
        <v>33</v>
      </c>
      <c r="K332" t="s">
        <v>31</v>
      </c>
      <c r="L332">
        <v>1339</v>
      </c>
      <c r="N332">
        <v>1007</v>
      </c>
      <c r="O332" t="s">
        <v>32</v>
      </c>
      <c r="P332" t="s">
        <v>32</v>
      </c>
      <c r="Q332">
        <v>1</v>
      </c>
      <c r="W332">
        <v>0</v>
      </c>
      <c r="X332">
        <v>2111049581</v>
      </c>
      <c r="Y332">
        <f>AT332</f>
        <v>0.09</v>
      </c>
      <c r="AA332">
        <v>586.71</v>
      </c>
      <c r="AB332">
        <v>0</v>
      </c>
      <c r="AC332">
        <v>0</v>
      </c>
      <c r="AD332">
        <v>0</v>
      </c>
      <c r="AE332">
        <v>586.71</v>
      </c>
      <c r="AF332">
        <v>0</v>
      </c>
      <c r="AG332">
        <v>0</v>
      </c>
      <c r="AH332">
        <v>0</v>
      </c>
      <c r="AI332">
        <v>1</v>
      </c>
      <c r="AJ332">
        <v>1</v>
      </c>
      <c r="AK332">
        <v>1</v>
      </c>
      <c r="AL332">
        <v>1</v>
      </c>
      <c r="AM332">
        <v>0</v>
      </c>
      <c r="AN332">
        <v>0</v>
      </c>
      <c r="AO332">
        <v>0</v>
      </c>
      <c r="AP332">
        <v>1</v>
      </c>
      <c r="AQ332">
        <v>0</v>
      </c>
      <c r="AR332">
        <v>0</v>
      </c>
      <c r="AS332" t="s">
        <v>6</v>
      </c>
      <c r="AT332">
        <v>0.09</v>
      </c>
      <c r="AU332" t="s">
        <v>6</v>
      </c>
      <c r="AV332">
        <v>0</v>
      </c>
      <c r="AW332">
        <v>1</v>
      </c>
      <c r="AX332">
        <v>-1</v>
      </c>
      <c r="AY332">
        <v>0</v>
      </c>
      <c r="AZ332">
        <v>0</v>
      </c>
      <c r="BA332" t="s">
        <v>6</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CV332">
        <v>0</v>
      </c>
      <c r="CW332">
        <v>0</v>
      </c>
      <c r="CX332">
        <f>ROUND(Y332*Source!I222,9)</f>
        <v>2.7E-2</v>
      </c>
      <c r="CY332">
        <f>AA332</f>
        <v>586.71</v>
      </c>
      <c r="CZ332">
        <f>AE332</f>
        <v>586.71</v>
      </c>
      <c r="DA332">
        <f>AI332</f>
        <v>1</v>
      </c>
      <c r="DB332">
        <f>ROUND(ROUND(AT332*CZ332,2),2)</f>
        <v>52.8</v>
      </c>
      <c r="DC332">
        <f>ROUND(ROUND(AT332*AG332,2),2)</f>
        <v>0</v>
      </c>
      <c r="DD332" t="s">
        <v>6</v>
      </c>
      <c r="DE332" t="s">
        <v>6</v>
      </c>
      <c r="DF332">
        <f t="shared" si="162"/>
        <v>16</v>
      </c>
      <c r="DG332">
        <f t="shared" si="161"/>
        <v>0</v>
      </c>
      <c r="DH332">
        <f>Source!I222*SmtRes!Y332</f>
        <v>2.7E-2</v>
      </c>
      <c r="DI332">
        <f>AA332</f>
        <v>586.71</v>
      </c>
      <c r="DJ332">
        <f>DF332</f>
        <v>16</v>
      </c>
      <c r="DK332">
        <f>Source!BC222</f>
        <v>1</v>
      </c>
      <c r="DL332" t="s">
        <v>6</v>
      </c>
      <c r="DM332">
        <v>0</v>
      </c>
      <c r="DN332" t="s">
        <v>6</v>
      </c>
      <c r="DO332">
        <v>0</v>
      </c>
      <c r="GP332">
        <v>1</v>
      </c>
      <c r="GQ332">
        <v>-1</v>
      </c>
      <c r="GR332">
        <v>-1</v>
      </c>
    </row>
    <row r="333" spans="1:200" x14ac:dyDescent="0.2">
      <c r="A333">
        <f>ROW(Source!A222)</f>
        <v>222</v>
      </c>
      <c r="B333">
        <v>86295183</v>
      </c>
      <c r="C333">
        <v>86295910</v>
      </c>
      <c r="D333">
        <v>69205669</v>
      </c>
      <c r="E333">
        <v>1</v>
      </c>
      <c r="F333">
        <v>1</v>
      </c>
      <c r="G333">
        <v>1</v>
      </c>
      <c r="H333">
        <v>3</v>
      </c>
      <c r="I333" t="s">
        <v>41</v>
      </c>
      <c r="J333" t="s">
        <v>44</v>
      </c>
      <c r="K333" t="s">
        <v>42</v>
      </c>
      <c r="L333">
        <v>1354</v>
      </c>
      <c r="N333">
        <v>1010</v>
      </c>
      <c r="O333" t="s">
        <v>43</v>
      </c>
      <c r="P333" t="s">
        <v>43</v>
      </c>
      <c r="Q333">
        <v>1</v>
      </c>
      <c r="W333">
        <v>0</v>
      </c>
      <c r="X333">
        <v>-1879357629</v>
      </c>
      <c r="Y333">
        <f>AT333</f>
        <v>100</v>
      </c>
      <c r="AA333">
        <v>710.36</v>
      </c>
      <c r="AB333">
        <v>0</v>
      </c>
      <c r="AC333">
        <v>0</v>
      </c>
      <c r="AD333">
        <v>0</v>
      </c>
      <c r="AE333">
        <v>710.36</v>
      </c>
      <c r="AF333">
        <v>0</v>
      </c>
      <c r="AG333">
        <v>0</v>
      </c>
      <c r="AH333">
        <v>0</v>
      </c>
      <c r="AI333">
        <v>1</v>
      </c>
      <c r="AJ333">
        <v>1</v>
      </c>
      <c r="AK333">
        <v>1</v>
      </c>
      <c r="AL333">
        <v>1</v>
      </c>
      <c r="AM333">
        <v>0</v>
      </c>
      <c r="AN333">
        <v>0</v>
      </c>
      <c r="AO333">
        <v>0</v>
      </c>
      <c r="AP333">
        <v>1</v>
      </c>
      <c r="AQ333">
        <v>0</v>
      </c>
      <c r="AR333">
        <v>0</v>
      </c>
      <c r="AS333" t="s">
        <v>6</v>
      </c>
      <c r="AT333">
        <v>100</v>
      </c>
      <c r="AU333" t="s">
        <v>6</v>
      </c>
      <c r="AV333">
        <v>0</v>
      </c>
      <c r="AW333">
        <v>1</v>
      </c>
      <c r="AX333">
        <v>-1</v>
      </c>
      <c r="AY333">
        <v>0</v>
      </c>
      <c r="AZ333">
        <v>0</v>
      </c>
      <c r="BA333" t="s">
        <v>6</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CV333">
        <v>0</v>
      </c>
      <c r="CW333">
        <v>0</v>
      </c>
      <c r="CX333">
        <f>ROUND(Y333*Source!I222,9)</f>
        <v>30</v>
      </c>
      <c r="CY333">
        <f>AA333</f>
        <v>710.36</v>
      </c>
      <c r="CZ333">
        <f>AE333</f>
        <v>710.36</v>
      </c>
      <c r="DA333">
        <f>AI333</f>
        <v>1</v>
      </c>
      <c r="DB333">
        <f>ROUND(ROUND(AT333*CZ333,2),2)</f>
        <v>71036</v>
      </c>
      <c r="DC333">
        <f>ROUND(ROUND(AT333*AG333,2),2)</f>
        <v>0</v>
      </c>
      <c r="DD333" t="s">
        <v>6</v>
      </c>
      <c r="DE333" t="s">
        <v>6</v>
      </c>
      <c r="DF333">
        <f t="shared" si="162"/>
        <v>21300</v>
      </c>
      <c r="DG333">
        <f t="shared" si="161"/>
        <v>0</v>
      </c>
      <c r="DH333">
        <f>Source!I222*SmtRes!Y333</f>
        <v>30</v>
      </c>
      <c r="DI333">
        <f>AA333</f>
        <v>710.36</v>
      </c>
      <c r="DJ333">
        <f>DF333</f>
        <v>21300</v>
      </c>
      <c r="DK333">
        <f>Source!BC222</f>
        <v>1</v>
      </c>
      <c r="DL333" t="s">
        <v>6</v>
      </c>
      <c r="DM333">
        <v>0</v>
      </c>
      <c r="DN333" t="s">
        <v>6</v>
      </c>
      <c r="DO333">
        <v>0</v>
      </c>
      <c r="GP333">
        <v>1</v>
      </c>
      <c r="GQ333">
        <v>-1</v>
      </c>
      <c r="GR333">
        <v>-1</v>
      </c>
    </row>
    <row r="334" spans="1:200" x14ac:dyDescent="0.2">
      <c r="A334">
        <f>ROW(Source!A223)</f>
        <v>223</v>
      </c>
      <c r="B334">
        <v>86295184</v>
      </c>
      <c r="C334">
        <v>86295910</v>
      </c>
      <c r="D334">
        <v>27500919</v>
      </c>
      <c r="E334">
        <v>1</v>
      </c>
      <c r="F334">
        <v>1</v>
      </c>
      <c r="G334">
        <v>1</v>
      </c>
      <c r="H334">
        <v>1</v>
      </c>
      <c r="I334" t="s">
        <v>919</v>
      </c>
      <c r="J334" t="s">
        <v>6</v>
      </c>
      <c r="K334" t="s">
        <v>920</v>
      </c>
      <c r="L334">
        <v>1369</v>
      </c>
      <c r="N334">
        <v>1013</v>
      </c>
      <c r="O334" t="s">
        <v>921</v>
      </c>
      <c r="P334" t="s">
        <v>921</v>
      </c>
      <c r="Q334">
        <v>1</v>
      </c>
      <c r="W334">
        <v>0</v>
      </c>
      <c r="X334">
        <v>620320323</v>
      </c>
      <c r="Y334">
        <f>(AT334*1.2)</f>
        <v>262.75200000000001</v>
      </c>
      <c r="AA334">
        <v>0</v>
      </c>
      <c r="AB334">
        <v>0</v>
      </c>
      <c r="AC334">
        <v>0</v>
      </c>
      <c r="AD334">
        <v>237.06</v>
      </c>
      <c r="AE334">
        <v>0</v>
      </c>
      <c r="AF334">
        <v>0</v>
      </c>
      <c r="AG334">
        <v>0</v>
      </c>
      <c r="AH334">
        <v>9.26</v>
      </c>
      <c r="AI334">
        <v>1</v>
      </c>
      <c r="AJ334">
        <v>1</v>
      </c>
      <c r="AK334">
        <v>1</v>
      </c>
      <c r="AL334">
        <v>25.6</v>
      </c>
      <c r="AM334">
        <v>5</v>
      </c>
      <c r="AN334">
        <v>0</v>
      </c>
      <c r="AO334">
        <v>1</v>
      </c>
      <c r="AP334">
        <v>1</v>
      </c>
      <c r="AQ334">
        <v>0</v>
      </c>
      <c r="AR334">
        <v>0</v>
      </c>
      <c r="AS334" t="s">
        <v>6</v>
      </c>
      <c r="AT334">
        <v>218.96</v>
      </c>
      <c r="AU334" t="s">
        <v>24</v>
      </c>
      <c r="AV334">
        <v>1</v>
      </c>
      <c r="AW334">
        <v>2</v>
      </c>
      <c r="AX334">
        <v>86295916</v>
      </c>
      <c r="AY334">
        <v>1</v>
      </c>
      <c r="AZ334">
        <v>0</v>
      </c>
      <c r="BA334">
        <v>382</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CU334">
        <f>ROUND(AT334*Source!I223*AH334*AL334,0)</f>
        <v>15572</v>
      </c>
      <c r="CV334">
        <f>ROUND(Y334*Source!I223,9)</f>
        <v>78.825599999999994</v>
      </c>
      <c r="CW334">
        <v>0</v>
      </c>
      <c r="CX334">
        <f>ROUND(Y334*Source!I223,9)</f>
        <v>78.825599999999994</v>
      </c>
      <c r="CY334">
        <f>AD334</f>
        <v>237.06</v>
      </c>
      <c r="CZ334">
        <f>AH334</f>
        <v>9.26</v>
      </c>
      <c r="DA334">
        <f>AL334</f>
        <v>25.6</v>
      </c>
      <c r="DB334">
        <f>ROUND((ROUND(AT334*CZ334,2)*1.2),2)</f>
        <v>2433.08</v>
      </c>
      <c r="DC334">
        <f>ROUND((ROUND(AT334*AG334,2)*1.2),2)</f>
        <v>0</v>
      </c>
      <c r="DD334" t="s">
        <v>6</v>
      </c>
      <c r="DE334" t="s">
        <v>6</v>
      </c>
      <c r="DF334">
        <f t="shared" si="162"/>
        <v>0</v>
      </c>
      <c r="DG334">
        <f t="shared" si="161"/>
        <v>0</v>
      </c>
      <c r="DH334">
        <f>Source!I223*SmtRes!Y334</f>
        <v>78.825599999999994</v>
      </c>
      <c r="DI334">
        <f>AD334</f>
        <v>237.06</v>
      </c>
      <c r="DJ334">
        <f>EtalonRes!AB382</f>
        <v>9.26</v>
      </c>
      <c r="DK334">
        <f>Source!BA223</f>
        <v>25.6</v>
      </c>
      <c r="DL334" t="s">
        <v>6</v>
      </c>
      <c r="DM334">
        <v>0</v>
      </c>
      <c r="DN334" t="s">
        <v>6</v>
      </c>
      <c r="DO334">
        <v>0</v>
      </c>
      <c r="GQ334">
        <v>-1</v>
      </c>
      <c r="GR334">
        <v>-1</v>
      </c>
    </row>
    <row r="335" spans="1:200" x14ac:dyDescent="0.2">
      <c r="A335">
        <f>ROW(Source!A223)</f>
        <v>223</v>
      </c>
      <c r="B335">
        <v>86295184</v>
      </c>
      <c r="C335">
        <v>86295910</v>
      </c>
      <c r="D335">
        <v>121548</v>
      </c>
      <c r="E335">
        <v>1</v>
      </c>
      <c r="F335">
        <v>1</v>
      </c>
      <c r="G335">
        <v>1</v>
      </c>
      <c r="H335">
        <v>1</v>
      </c>
      <c r="I335" t="s">
        <v>39</v>
      </c>
      <c r="J335" t="s">
        <v>6</v>
      </c>
      <c r="K335" t="s">
        <v>922</v>
      </c>
      <c r="L335">
        <v>608254</v>
      </c>
      <c r="N335">
        <v>1013</v>
      </c>
      <c r="O335" t="s">
        <v>923</v>
      </c>
      <c r="P335" t="s">
        <v>923</v>
      </c>
      <c r="Q335">
        <v>1</v>
      </c>
      <c r="W335">
        <v>0</v>
      </c>
      <c r="X335">
        <v>-185737400</v>
      </c>
      <c r="Y335">
        <f>(AT335*1.2)</f>
        <v>60.215999999999994</v>
      </c>
      <c r="AA335">
        <v>0</v>
      </c>
      <c r="AB335">
        <v>0</v>
      </c>
      <c r="AC335">
        <v>0</v>
      </c>
      <c r="AD335">
        <v>0</v>
      </c>
      <c r="AE335">
        <v>0</v>
      </c>
      <c r="AF335">
        <v>0</v>
      </c>
      <c r="AG335">
        <v>0</v>
      </c>
      <c r="AH335">
        <v>0</v>
      </c>
      <c r="AI335">
        <v>1</v>
      </c>
      <c r="AJ335">
        <v>1</v>
      </c>
      <c r="AK335">
        <v>19.8</v>
      </c>
      <c r="AL335">
        <v>1</v>
      </c>
      <c r="AM335">
        <v>5</v>
      </c>
      <c r="AN335">
        <v>0</v>
      </c>
      <c r="AO335">
        <v>1</v>
      </c>
      <c r="AP335">
        <v>1</v>
      </c>
      <c r="AQ335">
        <v>0</v>
      </c>
      <c r="AR335">
        <v>0</v>
      </c>
      <c r="AS335" t="s">
        <v>6</v>
      </c>
      <c r="AT335">
        <v>50.18</v>
      </c>
      <c r="AU335" t="s">
        <v>24</v>
      </c>
      <c r="AV335">
        <v>2</v>
      </c>
      <c r="AW335">
        <v>2</v>
      </c>
      <c r="AX335">
        <v>86295917</v>
      </c>
      <c r="AY335">
        <v>1</v>
      </c>
      <c r="AZ335">
        <v>0</v>
      </c>
      <c r="BA335">
        <v>383</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CV335">
        <v>0</v>
      </c>
      <c r="CW335">
        <v>0</v>
      </c>
      <c r="CX335">
        <f>ROUND(Y335*Source!I223,9)</f>
        <v>18.064800000000002</v>
      </c>
      <c r="CY335">
        <f>AD335</f>
        <v>0</v>
      </c>
      <c r="CZ335">
        <f>AH335</f>
        <v>0</v>
      </c>
      <c r="DA335">
        <f>AL335</f>
        <v>1</v>
      </c>
      <c r="DB335">
        <f>ROUND((ROUND(AT335*CZ335,2)*1.2),2)</f>
        <v>0</v>
      </c>
      <c r="DC335">
        <f>ROUND((ROUND(AT335*AG335,2)*1.2),2)</f>
        <v>0</v>
      </c>
      <c r="DD335" t="s">
        <v>6</v>
      </c>
      <c r="DE335" t="s">
        <v>6</v>
      </c>
      <c r="DF335">
        <f t="shared" si="162"/>
        <v>0</v>
      </c>
      <c r="DG335">
        <f t="shared" si="161"/>
        <v>0</v>
      </c>
      <c r="DH335">
        <f>Source!I223*SmtRes!Y335</f>
        <v>18.064799999999998</v>
      </c>
      <c r="DI335">
        <f>AD335</f>
        <v>0</v>
      </c>
      <c r="DJ335">
        <f>EtalonRes!AB383</f>
        <v>0</v>
      </c>
      <c r="DK335">
        <f>Source!BA223</f>
        <v>25.6</v>
      </c>
      <c r="DL335" t="s">
        <v>6</v>
      </c>
      <c r="DM335">
        <v>0</v>
      </c>
      <c r="DN335" t="s">
        <v>6</v>
      </c>
      <c r="DO335">
        <v>0</v>
      </c>
      <c r="GQ335">
        <v>-1</v>
      </c>
      <c r="GR335">
        <v>-1</v>
      </c>
    </row>
    <row r="336" spans="1:200" x14ac:dyDescent="0.2">
      <c r="A336">
        <f>ROW(Source!A223)</f>
        <v>223</v>
      </c>
      <c r="B336">
        <v>86295184</v>
      </c>
      <c r="C336">
        <v>86295910</v>
      </c>
      <c r="D336">
        <v>27439419</v>
      </c>
      <c r="E336">
        <v>1</v>
      </c>
      <c r="F336">
        <v>1</v>
      </c>
      <c r="G336">
        <v>1</v>
      </c>
      <c r="H336">
        <v>2</v>
      </c>
      <c r="I336" t="s">
        <v>924</v>
      </c>
      <c r="J336" t="s">
        <v>925</v>
      </c>
      <c r="K336" t="s">
        <v>926</v>
      </c>
      <c r="L336">
        <v>1368</v>
      </c>
      <c r="N336">
        <v>1011</v>
      </c>
      <c r="O336" t="s">
        <v>927</v>
      </c>
      <c r="P336" t="s">
        <v>927</v>
      </c>
      <c r="Q336">
        <v>1</v>
      </c>
      <c r="W336">
        <v>0</v>
      </c>
      <c r="X336">
        <v>1804162481</v>
      </c>
      <c r="Y336">
        <f>(AT336*1.2)</f>
        <v>60.215999999999994</v>
      </c>
      <c r="AA336">
        <v>0</v>
      </c>
      <c r="AB336">
        <v>1075.45</v>
      </c>
      <c r="AC336">
        <v>269.48</v>
      </c>
      <c r="AD336">
        <v>0</v>
      </c>
      <c r="AE336">
        <v>0</v>
      </c>
      <c r="AF336">
        <v>115.64</v>
      </c>
      <c r="AG336">
        <v>13.61</v>
      </c>
      <c r="AH336">
        <v>0</v>
      </c>
      <c r="AI336">
        <v>1</v>
      </c>
      <c r="AJ336">
        <v>9.3000000000000007</v>
      </c>
      <c r="AK336">
        <v>19.8</v>
      </c>
      <c r="AL336">
        <v>1</v>
      </c>
      <c r="AM336">
        <v>5</v>
      </c>
      <c r="AN336">
        <v>0</v>
      </c>
      <c r="AO336">
        <v>1</v>
      </c>
      <c r="AP336">
        <v>1</v>
      </c>
      <c r="AQ336">
        <v>0</v>
      </c>
      <c r="AR336">
        <v>0</v>
      </c>
      <c r="AS336" t="s">
        <v>6</v>
      </c>
      <c r="AT336">
        <v>50.18</v>
      </c>
      <c r="AU336" t="s">
        <v>24</v>
      </c>
      <c r="AV336">
        <v>0</v>
      </c>
      <c r="AW336">
        <v>1</v>
      </c>
      <c r="AX336">
        <v>-1</v>
      </c>
      <c r="AY336">
        <v>0</v>
      </c>
      <c r="AZ336">
        <v>0</v>
      </c>
      <c r="BA336" t="s">
        <v>6</v>
      </c>
      <c r="BB336">
        <v>5</v>
      </c>
      <c r="BC336">
        <v>0</v>
      </c>
      <c r="BD336">
        <v>6963.3782399999991</v>
      </c>
      <c r="BE336">
        <v>819.53975999999989</v>
      </c>
      <c r="BF336">
        <v>0</v>
      </c>
      <c r="BG336">
        <v>0</v>
      </c>
      <c r="BH336">
        <v>0</v>
      </c>
      <c r="BI336">
        <v>1</v>
      </c>
      <c r="BJ336">
        <v>0</v>
      </c>
      <c r="BK336">
        <v>0</v>
      </c>
      <c r="BL336">
        <v>0</v>
      </c>
      <c r="BM336">
        <v>0</v>
      </c>
      <c r="BN336">
        <v>0</v>
      </c>
      <c r="BO336">
        <v>0</v>
      </c>
      <c r="BP336">
        <v>0</v>
      </c>
      <c r="BQ336">
        <v>0</v>
      </c>
      <c r="BR336">
        <v>0</v>
      </c>
      <c r="BS336">
        <v>0</v>
      </c>
      <c r="BT336">
        <v>0</v>
      </c>
      <c r="BU336">
        <v>0</v>
      </c>
      <c r="BV336">
        <v>0</v>
      </c>
      <c r="BW336">
        <v>0</v>
      </c>
      <c r="CV336">
        <v>0</v>
      </c>
      <c r="CW336">
        <f>ROUND(Y336*Source!I223*DO336,9)</f>
        <v>0</v>
      </c>
      <c r="CX336">
        <f>ROUND(Y336*Source!I223,9)</f>
        <v>18.064800000000002</v>
      </c>
      <c r="CY336">
        <f>AB336</f>
        <v>1075.45</v>
      </c>
      <c r="CZ336">
        <f>AF336</f>
        <v>115.64</v>
      </c>
      <c r="DA336">
        <f>AJ336</f>
        <v>9.3000000000000007</v>
      </c>
      <c r="DB336">
        <f>ROUND((ROUND(AT336*CZ336,2)*1.2),2)</f>
        <v>6963.38</v>
      </c>
      <c r="DC336">
        <f>ROUND((ROUND(AT336*AG336,2)*1.2),2)</f>
        <v>819.54</v>
      </c>
      <c r="DD336" t="s">
        <v>6</v>
      </c>
      <c r="DE336" t="s">
        <v>6</v>
      </c>
      <c r="DF336">
        <f t="shared" si="162"/>
        <v>0</v>
      </c>
      <c r="DG336">
        <f>ROUND(ROUND(AF336*AJ336,0)*CX336,0)</f>
        <v>19420</v>
      </c>
      <c r="DH336">
        <f>Source!I223*SmtRes!Y336</f>
        <v>18.064799999999998</v>
      </c>
      <c r="DI336">
        <f>AB336</f>
        <v>1075.45</v>
      </c>
      <c r="DJ336">
        <f>DG336</f>
        <v>19420</v>
      </c>
      <c r="DK336">
        <f>Source!BB223</f>
        <v>9.3000000000000007</v>
      </c>
      <c r="DL336" t="s">
        <v>6</v>
      </c>
      <c r="DM336">
        <v>0</v>
      </c>
      <c r="DN336" t="s">
        <v>6</v>
      </c>
      <c r="DO336">
        <v>0</v>
      </c>
      <c r="GQ336">
        <v>-1</v>
      </c>
      <c r="GR336">
        <v>-1</v>
      </c>
    </row>
    <row r="337" spans="1:200" x14ac:dyDescent="0.2">
      <c r="A337">
        <f>ROW(Source!A223)</f>
        <v>223</v>
      </c>
      <c r="B337">
        <v>86295184</v>
      </c>
      <c r="C337">
        <v>86295910</v>
      </c>
      <c r="D337">
        <v>69408707</v>
      </c>
      <c r="E337">
        <v>1</v>
      </c>
      <c r="F337">
        <v>1</v>
      </c>
      <c r="G337">
        <v>1</v>
      </c>
      <c r="H337">
        <v>3</v>
      </c>
      <c r="I337" t="s">
        <v>30</v>
      </c>
      <c r="J337" t="s">
        <v>33</v>
      </c>
      <c r="K337" t="s">
        <v>31</v>
      </c>
      <c r="L337">
        <v>1339</v>
      </c>
      <c r="N337">
        <v>1007</v>
      </c>
      <c r="O337" t="s">
        <v>32</v>
      </c>
      <c r="P337" t="s">
        <v>32</v>
      </c>
      <c r="Q337">
        <v>1</v>
      </c>
      <c r="W337">
        <v>0</v>
      </c>
      <c r="X337">
        <v>2111049581</v>
      </c>
      <c r="Y337">
        <f>AT337</f>
        <v>0.09</v>
      </c>
      <c r="AA337">
        <v>4929.3500000000004</v>
      </c>
      <c r="AB337">
        <v>0</v>
      </c>
      <c r="AC337">
        <v>0</v>
      </c>
      <c r="AD337">
        <v>0</v>
      </c>
      <c r="AE337">
        <v>691.67</v>
      </c>
      <c r="AF337">
        <v>0</v>
      </c>
      <c r="AG337">
        <v>0</v>
      </c>
      <c r="AH337">
        <v>0</v>
      </c>
      <c r="AI337">
        <v>7.56</v>
      </c>
      <c r="AJ337">
        <v>1</v>
      </c>
      <c r="AK337">
        <v>1</v>
      </c>
      <c r="AL337">
        <v>1</v>
      </c>
      <c r="AM337">
        <v>0</v>
      </c>
      <c r="AN337">
        <v>0</v>
      </c>
      <c r="AO337">
        <v>0</v>
      </c>
      <c r="AP337">
        <v>1</v>
      </c>
      <c r="AQ337">
        <v>0</v>
      </c>
      <c r="AR337">
        <v>0</v>
      </c>
      <c r="AS337" t="s">
        <v>6</v>
      </c>
      <c r="AT337">
        <v>0.09</v>
      </c>
      <c r="AU337" t="s">
        <v>6</v>
      </c>
      <c r="AV337">
        <v>0</v>
      </c>
      <c r="AW337">
        <v>1</v>
      </c>
      <c r="AX337">
        <v>-1</v>
      </c>
      <c r="AY337">
        <v>0</v>
      </c>
      <c r="AZ337">
        <v>0</v>
      </c>
      <c r="BA337" t="s">
        <v>6</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CV337">
        <v>0</v>
      </c>
      <c r="CW337">
        <v>0</v>
      </c>
      <c r="CX337">
        <f>ROUND(Y337*Source!I223,9)</f>
        <v>2.7E-2</v>
      </c>
      <c r="CY337">
        <f>AA337</f>
        <v>4929.3500000000004</v>
      </c>
      <c r="CZ337">
        <f>AE337</f>
        <v>691.67</v>
      </c>
      <c r="DA337">
        <f>AI337</f>
        <v>7.56</v>
      </c>
      <c r="DB337">
        <f>ROUND(ROUND(AT337*CZ337,2),2)</f>
        <v>62.25</v>
      </c>
      <c r="DC337">
        <f>ROUND(ROUND(AT337*AG337,2),2)</f>
        <v>0</v>
      </c>
      <c r="DD337" t="s">
        <v>6</v>
      </c>
      <c r="DE337" t="s">
        <v>6</v>
      </c>
      <c r="DF337">
        <f>ROUND(ROUND(AE337*AI337,0)*CX337,0)</f>
        <v>141</v>
      </c>
      <c r="DG337">
        <f t="shared" ref="DG337:DG345" si="163">ROUND(ROUND(AF337,0)*CX337,0)</f>
        <v>0</v>
      </c>
      <c r="DH337">
        <f>Source!I223*SmtRes!Y337</f>
        <v>2.7E-2</v>
      </c>
      <c r="DI337">
        <f>AA337</f>
        <v>4929.3500000000004</v>
      </c>
      <c r="DJ337">
        <f>DF337</f>
        <v>141</v>
      </c>
      <c r="DK337">
        <f>Source!BC223</f>
        <v>7.56</v>
      </c>
      <c r="DL337" t="s">
        <v>6</v>
      </c>
      <c r="DM337">
        <v>0</v>
      </c>
      <c r="DN337" t="s">
        <v>6</v>
      </c>
      <c r="DO337">
        <v>0</v>
      </c>
      <c r="GP337">
        <v>1</v>
      </c>
      <c r="GQ337">
        <v>-1</v>
      </c>
      <c r="GR337">
        <v>-1</v>
      </c>
    </row>
    <row r="338" spans="1:200" x14ac:dyDescent="0.2">
      <c r="A338">
        <f>ROW(Source!A223)</f>
        <v>223</v>
      </c>
      <c r="B338">
        <v>86295184</v>
      </c>
      <c r="C338">
        <v>86295910</v>
      </c>
      <c r="D338">
        <v>69205669</v>
      </c>
      <c r="E338">
        <v>1</v>
      </c>
      <c r="F338">
        <v>1</v>
      </c>
      <c r="G338">
        <v>1</v>
      </c>
      <c r="H338">
        <v>3</v>
      </c>
      <c r="I338" t="s">
        <v>41</v>
      </c>
      <c r="J338" t="s">
        <v>44</v>
      </c>
      <c r="K338" t="s">
        <v>42</v>
      </c>
      <c r="L338">
        <v>1354</v>
      </c>
      <c r="N338">
        <v>1010</v>
      </c>
      <c r="O338" t="s">
        <v>43</v>
      </c>
      <c r="P338" t="s">
        <v>43</v>
      </c>
      <c r="Q338">
        <v>1</v>
      </c>
      <c r="W338">
        <v>0</v>
      </c>
      <c r="X338">
        <v>-1879357629</v>
      </c>
      <c r="Y338">
        <f>AT338</f>
        <v>100</v>
      </c>
      <c r="AA338">
        <v>5749.91</v>
      </c>
      <c r="AB338">
        <v>0</v>
      </c>
      <c r="AC338">
        <v>0</v>
      </c>
      <c r="AD338">
        <v>0</v>
      </c>
      <c r="AE338">
        <v>806.81000000000006</v>
      </c>
      <c r="AF338">
        <v>0</v>
      </c>
      <c r="AG338">
        <v>0</v>
      </c>
      <c r="AH338">
        <v>0</v>
      </c>
      <c r="AI338">
        <v>7.56</v>
      </c>
      <c r="AJ338">
        <v>1</v>
      </c>
      <c r="AK338">
        <v>1</v>
      </c>
      <c r="AL338">
        <v>1</v>
      </c>
      <c r="AM338">
        <v>0</v>
      </c>
      <c r="AN338">
        <v>0</v>
      </c>
      <c r="AO338">
        <v>0</v>
      </c>
      <c r="AP338">
        <v>1</v>
      </c>
      <c r="AQ338">
        <v>0</v>
      </c>
      <c r="AR338">
        <v>0</v>
      </c>
      <c r="AS338" t="s">
        <v>6</v>
      </c>
      <c r="AT338">
        <v>100</v>
      </c>
      <c r="AU338" t="s">
        <v>6</v>
      </c>
      <c r="AV338">
        <v>0</v>
      </c>
      <c r="AW338">
        <v>1</v>
      </c>
      <c r="AX338">
        <v>-1</v>
      </c>
      <c r="AY338">
        <v>0</v>
      </c>
      <c r="AZ338">
        <v>0</v>
      </c>
      <c r="BA338" t="s">
        <v>6</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CV338">
        <v>0</v>
      </c>
      <c r="CW338">
        <v>0</v>
      </c>
      <c r="CX338">
        <f>ROUND(Y338*Source!I223,9)</f>
        <v>30</v>
      </c>
      <c r="CY338">
        <f>AA338</f>
        <v>5749.91</v>
      </c>
      <c r="CZ338">
        <f>AE338</f>
        <v>806.81000000000006</v>
      </c>
      <c r="DA338">
        <f>AI338</f>
        <v>7.56</v>
      </c>
      <c r="DB338">
        <f>ROUND(ROUND(AT338*CZ338,2),2)</f>
        <v>80681</v>
      </c>
      <c r="DC338">
        <f>ROUND(ROUND(AT338*AG338,2),2)</f>
        <v>0</v>
      </c>
      <c r="DD338" t="s">
        <v>6</v>
      </c>
      <c r="DE338" t="s">
        <v>6</v>
      </c>
      <c r="DF338">
        <f>ROUND(ROUND(AE338*AI338,0)*CX338,0)</f>
        <v>182970</v>
      </c>
      <c r="DG338">
        <f t="shared" si="163"/>
        <v>0</v>
      </c>
      <c r="DH338">
        <f>Source!I223*SmtRes!Y338</f>
        <v>30</v>
      </c>
      <c r="DI338">
        <f>AA338</f>
        <v>5749.91</v>
      </c>
      <c r="DJ338">
        <f>DF338</f>
        <v>182970</v>
      </c>
      <c r="DK338">
        <f>Source!BC223</f>
        <v>7.56</v>
      </c>
      <c r="DL338" t="s">
        <v>6</v>
      </c>
      <c r="DM338">
        <v>0</v>
      </c>
      <c r="DN338" t="s">
        <v>6</v>
      </c>
      <c r="DO338">
        <v>0</v>
      </c>
      <c r="GP338">
        <v>1</v>
      </c>
      <c r="GQ338">
        <v>-1</v>
      </c>
      <c r="GR338">
        <v>-1</v>
      </c>
    </row>
    <row r="339" spans="1:200" x14ac:dyDescent="0.2">
      <c r="A339">
        <f>ROW(Source!A228)</f>
        <v>228</v>
      </c>
      <c r="B339">
        <v>86295183</v>
      </c>
      <c r="C339">
        <v>86295923</v>
      </c>
      <c r="D339">
        <v>27500919</v>
      </c>
      <c r="E339">
        <v>1</v>
      </c>
      <c r="F339">
        <v>1</v>
      </c>
      <c r="G339">
        <v>1</v>
      </c>
      <c r="H339">
        <v>1</v>
      </c>
      <c r="I339" t="s">
        <v>919</v>
      </c>
      <c r="J339" t="s">
        <v>6</v>
      </c>
      <c r="K339" t="s">
        <v>920</v>
      </c>
      <c r="L339">
        <v>1369</v>
      </c>
      <c r="N339">
        <v>1013</v>
      </c>
      <c r="O339" t="s">
        <v>921</v>
      </c>
      <c r="P339" t="s">
        <v>921</v>
      </c>
      <c r="Q339">
        <v>1</v>
      </c>
      <c r="W339">
        <v>0</v>
      </c>
      <c r="X339">
        <v>620320323</v>
      </c>
      <c r="Y339">
        <f>(AT339*1.2)</f>
        <v>262.75200000000001</v>
      </c>
      <c r="AA339">
        <v>0</v>
      </c>
      <c r="AB339">
        <v>0</v>
      </c>
      <c r="AC339">
        <v>0</v>
      </c>
      <c r="AD339">
        <v>9.26</v>
      </c>
      <c r="AE339">
        <v>0</v>
      </c>
      <c r="AF339">
        <v>0</v>
      </c>
      <c r="AG339">
        <v>0</v>
      </c>
      <c r="AH339">
        <v>9.26</v>
      </c>
      <c r="AI339">
        <v>1</v>
      </c>
      <c r="AJ339">
        <v>1</v>
      </c>
      <c r="AK339">
        <v>1</v>
      </c>
      <c r="AL339">
        <v>1</v>
      </c>
      <c r="AM339">
        <v>0</v>
      </c>
      <c r="AN339">
        <v>0</v>
      </c>
      <c r="AO339">
        <v>1</v>
      </c>
      <c r="AP339">
        <v>1</v>
      </c>
      <c r="AQ339">
        <v>0</v>
      </c>
      <c r="AR339">
        <v>0</v>
      </c>
      <c r="AS339" t="s">
        <v>6</v>
      </c>
      <c r="AT339">
        <v>218.96</v>
      </c>
      <c r="AU339" t="s">
        <v>24</v>
      </c>
      <c r="AV339">
        <v>1</v>
      </c>
      <c r="AW339">
        <v>2</v>
      </c>
      <c r="AX339">
        <v>86295929</v>
      </c>
      <c r="AY339">
        <v>1</v>
      </c>
      <c r="AZ339">
        <v>0</v>
      </c>
      <c r="BA339">
        <v>387</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CU339">
        <f>ROUND(AT339*Source!I228*AH339*AL339,0)</f>
        <v>608</v>
      </c>
      <c r="CV339">
        <f>ROUND(Y339*Source!I228,9)</f>
        <v>78.825599999999994</v>
      </c>
      <c r="CW339">
        <v>0</v>
      </c>
      <c r="CX339">
        <f>ROUND(Y339*Source!I228,9)</f>
        <v>78.825599999999994</v>
      </c>
      <c r="CY339">
        <f>AD339</f>
        <v>9.26</v>
      </c>
      <c r="CZ339">
        <f>AH339</f>
        <v>9.26</v>
      </c>
      <c r="DA339">
        <f>AL339</f>
        <v>1</v>
      </c>
      <c r="DB339">
        <f>ROUND((ROUND(AT339*CZ339,2)*1.2),2)</f>
        <v>2433.08</v>
      </c>
      <c r="DC339">
        <f>ROUND((ROUND(AT339*AG339,2)*1.2),2)</f>
        <v>0</v>
      </c>
      <c r="DD339" t="s">
        <v>6</v>
      </c>
      <c r="DE339" t="s">
        <v>6</v>
      </c>
      <c r="DF339">
        <f t="shared" ref="DF339:DF346" si="164">ROUND(ROUND(AE339,0)*CX339,0)</f>
        <v>0</v>
      </c>
      <c r="DG339">
        <f t="shared" si="163"/>
        <v>0</v>
      </c>
      <c r="DH339">
        <f>Source!I228*SmtRes!Y339</f>
        <v>78.825599999999994</v>
      </c>
      <c r="DI339">
        <f>AD339</f>
        <v>9.26</v>
      </c>
      <c r="DJ339">
        <f>EtalonRes!AB387</f>
        <v>9.26</v>
      </c>
      <c r="DK339">
        <f>Source!BA228</f>
        <v>1</v>
      </c>
      <c r="DL339" t="s">
        <v>6</v>
      </c>
      <c r="DM339">
        <v>0</v>
      </c>
      <c r="DN339" t="s">
        <v>6</v>
      </c>
      <c r="DO339">
        <v>0</v>
      </c>
      <c r="GQ339">
        <v>-1</v>
      </c>
      <c r="GR339">
        <v>-1</v>
      </c>
    </row>
    <row r="340" spans="1:200" x14ac:dyDescent="0.2">
      <c r="A340">
        <f>ROW(Source!A228)</f>
        <v>228</v>
      </c>
      <c r="B340">
        <v>86295183</v>
      </c>
      <c r="C340">
        <v>86295923</v>
      </c>
      <c r="D340">
        <v>121548</v>
      </c>
      <c r="E340">
        <v>1</v>
      </c>
      <c r="F340">
        <v>1</v>
      </c>
      <c r="G340">
        <v>1</v>
      </c>
      <c r="H340">
        <v>1</v>
      </c>
      <c r="I340" t="s">
        <v>39</v>
      </c>
      <c r="J340" t="s">
        <v>6</v>
      </c>
      <c r="K340" t="s">
        <v>922</v>
      </c>
      <c r="L340">
        <v>608254</v>
      </c>
      <c r="N340">
        <v>1013</v>
      </c>
      <c r="O340" t="s">
        <v>923</v>
      </c>
      <c r="P340" t="s">
        <v>923</v>
      </c>
      <c r="Q340">
        <v>1</v>
      </c>
      <c r="W340">
        <v>0</v>
      </c>
      <c r="X340">
        <v>-185737400</v>
      </c>
      <c r="Y340">
        <f>(AT340*1.2)</f>
        <v>60.215999999999994</v>
      </c>
      <c r="AA340">
        <v>0</v>
      </c>
      <c r="AB340">
        <v>0</v>
      </c>
      <c r="AC340">
        <v>0</v>
      </c>
      <c r="AD340">
        <v>0</v>
      </c>
      <c r="AE340">
        <v>0</v>
      </c>
      <c r="AF340">
        <v>0</v>
      </c>
      <c r="AG340">
        <v>0</v>
      </c>
      <c r="AH340">
        <v>0</v>
      </c>
      <c r="AI340">
        <v>1</v>
      </c>
      <c r="AJ340">
        <v>1</v>
      </c>
      <c r="AK340">
        <v>1</v>
      </c>
      <c r="AL340">
        <v>1</v>
      </c>
      <c r="AM340">
        <v>0</v>
      </c>
      <c r="AN340">
        <v>0</v>
      </c>
      <c r="AO340">
        <v>1</v>
      </c>
      <c r="AP340">
        <v>1</v>
      </c>
      <c r="AQ340">
        <v>0</v>
      </c>
      <c r="AR340">
        <v>0</v>
      </c>
      <c r="AS340" t="s">
        <v>6</v>
      </c>
      <c r="AT340">
        <v>50.18</v>
      </c>
      <c r="AU340" t="s">
        <v>24</v>
      </c>
      <c r="AV340">
        <v>2</v>
      </c>
      <c r="AW340">
        <v>2</v>
      </c>
      <c r="AX340">
        <v>86295930</v>
      </c>
      <c r="AY340">
        <v>1</v>
      </c>
      <c r="AZ340">
        <v>0</v>
      </c>
      <c r="BA340">
        <v>388</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CV340">
        <v>0</v>
      </c>
      <c r="CW340">
        <v>0</v>
      </c>
      <c r="CX340">
        <f>ROUND(Y340*Source!I228,9)</f>
        <v>18.064800000000002</v>
      </c>
      <c r="CY340">
        <f>AD340</f>
        <v>0</v>
      </c>
      <c r="CZ340">
        <f>AH340</f>
        <v>0</v>
      </c>
      <c r="DA340">
        <f>AL340</f>
        <v>1</v>
      </c>
      <c r="DB340">
        <f>ROUND((ROUND(AT340*CZ340,2)*1.2),2)</f>
        <v>0</v>
      </c>
      <c r="DC340">
        <f>ROUND((ROUND(AT340*AG340,2)*1.2),2)</f>
        <v>0</v>
      </c>
      <c r="DD340" t="s">
        <v>6</v>
      </c>
      <c r="DE340" t="s">
        <v>6</v>
      </c>
      <c r="DF340">
        <f t="shared" si="164"/>
        <v>0</v>
      </c>
      <c r="DG340">
        <f t="shared" si="163"/>
        <v>0</v>
      </c>
      <c r="DH340">
        <f>Source!I228*SmtRes!Y340</f>
        <v>18.064799999999998</v>
      </c>
      <c r="DI340">
        <f>AD340</f>
        <v>0</v>
      </c>
      <c r="DJ340">
        <f>EtalonRes!AB388</f>
        <v>0</v>
      </c>
      <c r="DK340">
        <f>Source!BA228</f>
        <v>1</v>
      </c>
      <c r="DL340" t="s">
        <v>6</v>
      </c>
      <c r="DM340">
        <v>0</v>
      </c>
      <c r="DN340" t="s">
        <v>6</v>
      </c>
      <c r="DO340">
        <v>0</v>
      </c>
      <c r="GQ340">
        <v>-1</v>
      </c>
      <c r="GR340">
        <v>-1</v>
      </c>
    </row>
    <row r="341" spans="1:200" x14ac:dyDescent="0.2">
      <c r="A341">
        <f>ROW(Source!A228)</f>
        <v>228</v>
      </c>
      <c r="B341">
        <v>86295183</v>
      </c>
      <c r="C341">
        <v>86295923</v>
      </c>
      <c r="D341">
        <v>27439419</v>
      </c>
      <c r="E341">
        <v>1</v>
      </c>
      <c r="F341">
        <v>1</v>
      </c>
      <c r="G341">
        <v>1</v>
      </c>
      <c r="H341">
        <v>2</v>
      </c>
      <c r="I341" t="s">
        <v>924</v>
      </c>
      <c r="J341" t="s">
        <v>925</v>
      </c>
      <c r="K341" t="s">
        <v>926</v>
      </c>
      <c r="L341">
        <v>1368</v>
      </c>
      <c r="N341">
        <v>1011</v>
      </c>
      <c r="O341" t="s">
        <v>927</v>
      </c>
      <c r="P341" t="s">
        <v>927</v>
      </c>
      <c r="Q341">
        <v>1</v>
      </c>
      <c r="W341">
        <v>0</v>
      </c>
      <c r="X341">
        <v>1804162481</v>
      </c>
      <c r="Y341">
        <f>(AT341*1.2)</f>
        <v>60.215999999999994</v>
      </c>
      <c r="AA341">
        <v>0</v>
      </c>
      <c r="AB341">
        <v>115.64</v>
      </c>
      <c r="AC341">
        <v>13.61</v>
      </c>
      <c r="AD341">
        <v>0</v>
      </c>
      <c r="AE341">
        <v>0</v>
      </c>
      <c r="AF341">
        <v>115.64</v>
      </c>
      <c r="AG341">
        <v>13.61</v>
      </c>
      <c r="AH341">
        <v>0</v>
      </c>
      <c r="AI341">
        <v>1</v>
      </c>
      <c r="AJ341">
        <v>1</v>
      </c>
      <c r="AK341">
        <v>1</v>
      </c>
      <c r="AL341">
        <v>1</v>
      </c>
      <c r="AM341">
        <v>0</v>
      </c>
      <c r="AN341">
        <v>0</v>
      </c>
      <c r="AO341">
        <v>1</v>
      </c>
      <c r="AP341">
        <v>1</v>
      </c>
      <c r="AQ341">
        <v>0</v>
      </c>
      <c r="AR341">
        <v>0</v>
      </c>
      <c r="AS341" t="s">
        <v>6</v>
      </c>
      <c r="AT341">
        <v>50.18</v>
      </c>
      <c r="AU341" t="s">
        <v>24</v>
      </c>
      <c r="AV341">
        <v>0</v>
      </c>
      <c r="AW341">
        <v>1</v>
      </c>
      <c r="AX341">
        <v>-1</v>
      </c>
      <c r="AY341">
        <v>0</v>
      </c>
      <c r="AZ341">
        <v>0</v>
      </c>
      <c r="BA341" t="s">
        <v>6</v>
      </c>
      <c r="BB341">
        <v>5</v>
      </c>
      <c r="BC341">
        <v>0</v>
      </c>
      <c r="BD341">
        <v>6963.3782399999991</v>
      </c>
      <c r="BE341">
        <v>819.53975999999989</v>
      </c>
      <c r="BF341">
        <v>0</v>
      </c>
      <c r="BG341">
        <v>0</v>
      </c>
      <c r="BH341">
        <v>0</v>
      </c>
      <c r="BI341">
        <v>1</v>
      </c>
      <c r="BJ341">
        <v>0</v>
      </c>
      <c r="BK341">
        <v>0</v>
      </c>
      <c r="BL341">
        <v>0</v>
      </c>
      <c r="BM341">
        <v>0</v>
      </c>
      <c r="BN341">
        <v>0</v>
      </c>
      <c r="BO341">
        <v>0</v>
      </c>
      <c r="BP341">
        <v>0</v>
      </c>
      <c r="BQ341">
        <v>0</v>
      </c>
      <c r="BR341">
        <v>0</v>
      </c>
      <c r="BS341">
        <v>0</v>
      </c>
      <c r="BT341">
        <v>0</v>
      </c>
      <c r="BU341">
        <v>0</v>
      </c>
      <c r="BV341">
        <v>0</v>
      </c>
      <c r="BW341">
        <v>0</v>
      </c>
      <c r="CV341">
        <v>0</v>
      </c>
      <c r="CW341">
        <f>ROUND(Y341*Source!I228*DO341,9)</f>
        <v>0</v>
      </c>
      <c r="CX341">
        <f>ROUND(Y341*Source!I228,9)</f>
        <v>18.064800000000002</v>
      </c>
      <c r="CY341">
        <f>AB341</f>
        <v>115.64</v>
      </c>
      <c r="CZ341">
        <f>AF341</f>
        <v>115.64</v>
      </c>
      <c r="DA341">
        <f>AJ341</f>
        <v>1</v>
      </c>
      <c r="DB341">
        <f>ROUND((ROUND(AT341*CZ341,2)*1.2),2)</f>
        <v>6963.38</v>
      </c>
      <c r="DC341">
        <f>ROUND((ROUND(AT341*AG341,2)*1.2),2)</f>
        <v>819.54</v>
      </c>
      <c r="DD341" t="s">
        <v>6</v>
      </c>
      <c r="DE341" t="s">
        <v>6</v>
      </c>
      <c r="DF341">
        <f t="shared" si="164"/>
        <v>0</v>
      </c>
      <c r="DG341">
        <f t="shared" si="163"/>
        <v>2096</v>
      </c>
      <c r="DH341">
        <f>Source!I228*SmtRes!Y341</f>
        <v>18.064799999999998</v>
      </c>
      <c r="DI341">
        <f>AB341</f>
        <v>115.64</v>
      </c>
      <c r="DJ341">
        <f>DG341</f>
        <v>2096</v>
      </c>
      <c r="DK341">
        <f>Source!BB228</f>
        <v>1</v>
      </c>
      <c r="DL341" t="s">
        <v>6</v>
      </c>
      <c r="DM341">
        <v>0</v>
      </c>
      <c r="DN341" t="s">
        <v>6</v>
      </c>
      <c r="DO341">
        <v>0</v>
      </c>
      <c r="GQ341">
        <v>-1</v>
      </c>
      <c r="GR341">
        <v>-1</v>
      </c>
    </row>
    <row r="342" spans="1:200" x14ac:dyDescent="0.2">
      <c r="A342">
        <f>ROW(Source!A228)</f>
        <v>228</v>
      </c>
      <c r="B342">
        <v>86295183</v>
      </c>
      <c r="C342">
        <v>86295923</v>
      </c>
      <c r="D342">
        <v>69408707</v>
      </c>
      <c r="E342">
        <v>1</v>
      </c>
      <c r="F342">
        <v>1</v>
      </c>
      <c r="G342">
        <v>1</v>
      </c>
      <c r="H342">
        <v>3</v>
      </c>
      <c r="I342" t="s">
        <v>30</v>
      </c>
      <c r="J342" t="s">
        <v>33</v>
      </c>
      <c r="K342" t="s">
        <v>31</v>
      </c>
      <c r="L342">
        <v>1339</v>
      </c>
      <c r="N342">
        <v>1007</v>
      </c>
      <c r="O342" t="s">
        <v>32</v>
      </c>
      <c r="P342" t="s">
        <v>32</v>
      </c>
      <c r="Q342">
        <v>1</v>
      </c>
      <c r="W342">
        <v>0</v>
      </c>
      <c r="X342">
        <v>2111049581</v>
      </c>
      <c r="Y342">
        <f>AT342</f>
        <v>0.09</v>
      </c>
      <c r="AA342">
        <v>586.71</v>
      </c>
      <c r="AB342">
        <v>0</v>
      </c>
      <c r="AC342">
        <v>0</v>
      </c>
      <c r="AD342">
        <v>0</v>
      </c>
      <c r="AE342">
        <v>586.71</v>
      </c>
      <c r="AF342">
        <v>0</v>
      </c>
      <c r="AG342">
        <v>0</v>
      </c>
      <c r="AH342">
        <v>0</v>
      </c>
      <c r="AI342">
        <v>1</v>
      </c>
      <c r="AJ342">
        <v>1</v>
      </c>
      <c r="AK342">
        <v>1</v>
      </c>
      <c r="AL342">
        <v>1</v>
      </c>
      <c r="AM342">
        <v>0</v>
      </c>
      <c r="AN342">
        <v>0</v>
      </c>
      <c r="AO342">
        <v>0</v>
      </c>
      <c r="AP342">
        <v>1</v>
      </c>
      <c r="AQ342">
        <v>0</v>
      </c>
      <c r="AR342">
        <v>0</v>
      </c>
      <c r="AS342" t="s">
        <v>6</v>
      </c>
      <c r="AT342">
        <v>0.09</v>
      </c>
      <c r="AU342" t="s">
        <v>6</v>
      </c>
      <c r="AV342">
        <v>0</v>
      </c>
      <c r="AW342">
        <v>1</v>
      </c>
      <c r="AX342">
        <v>-1</v>
      </c>
      <c r="AY342">
        <v>0</v>
      </c>
      <c r="AZ342">
        <v>0</v>
      </c>
      <c r="BA342" t="s">
        <v>6</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CV342">
        <v>0</v>
      </c>
      <c r="CW342">
        <v>0</v>
      </c>
      <c r="CX342">
        <f>ROUND(Y342*Source!I228,9)</f>
        <v>2.7E-2</v>
      </c>
      <c r="CY342">
        <f>AA342</f>
        <v>586.71</v>
      </c>
      <c r="CZ342">
        <f>AE342</f>
        <v>586.71</v>
      </c>
      <c r="DA342">
        <f>AI342</f>
        <v>1</v>
      </c>
      <c r="DB342">
        <f>ROUND(ROUND(AT342*CZ342,2),2)</f>
        <v>52.8</v>
      </c>
      <c r="DC342">
        <f>ROUND(ROUND(AT342*AG342,2),2)</f>
        <v>0</v>
      </c>
      <c r="DD342" t="s">
        <v>6</v>
      </c>
      <c r="DE342" t="s">
        <v>6</v>
      </c>
      <c r="DF342">
        <f t="shared" si="164"/>
        <v>16</v>
      </c>
      <c r="DG342">
        <f t="shared" si="163"/>
        <v>0</v>
      </c>
      <c r="DH342">
        <f>Source!I228*SmtRes!Y342</f>
        <v>2.7E-2</v>
      </c>
      <c r="DI342">
        <f>AA342</f>
        <v>586.71</v>
      </c>
      <c r="DJ342">
        <f>DF342</f>
        <v>16</v>
      </c>
      <c r="DK342">
        <f>Source!BC228</f>
        <v>1</v>
      </c>
      <c r="DL342" t="s">
        <v>6</v>
      </c>
      <c r="DM342">
        <v>0</v>
      </c>
      <c r="DN342" t="s">
        <v>6</v>
      </c>
      <c r="DO342">
        <v>0</v>
      </c>
      <c r="GP342">
        <v>1</v>
      </c>
      <c r="GQ342">
        <v>-1</v>
      </c>
      <c r="GR342">
        <v>-1</v>
      </c>
    </row>
    <row r="343" spans="1:200" x14ac:dyDescent="0.2">
      <c r="A343">
        <f>ROW(Source!A228)</f>
        <v>228</v>
      </c>
      <c r="B343">
        <v>86295183</v>
      </c>
      <c r="C343">
        <v>86295923</v>
      </c>
      <c r="D343">
        <v>69205671</v>
      </c>
      <c r="E343">
        <v>1</v>
      </c>
      <c r="F343">
        <v>1</v>
      </c>
      <c r="G343">
        <v>1</v>
      </c>
      <c r="H343">
        <v>3</v>
      </c>
      <c r="I343" t="s">
        <v>51</v>
      </c>
      <c r="J343" t="s">
        <v>53</v>
      </c>
      <c r="K343" t="s">
        <v>52</v>
      </c>
      <c r="L343">
        <v>1354</v>
      </c>
      <c r="N343">
        <v>1010</v>
      </c>
      <c r="O343" t="s">
        <v>43</v>
      </c>
      <c r="P343" t="s">
        <v>43</v>
      </c>
      <c r="Q343">
        <v>1</v>
      </c>
      <c r="W343">
        <v>0</v>
      </c>
      <c r="X343">
        <v>-1296992834</v>
      </c>
      <c r="Y343">
        <f>AT343</f>
        <v>100</v>
      </c>
      <c r="AA343">
        <v>1070.0899999999999</v>
      </c>
      <c r="AB343">
        <v>0</v>
      </c>
      <c r="AC343">
        <v>0</v>
      </c>
      <c r="AD343">
        <v>0</v>
      </c>
      <c r="AE343">
        <v>1070.0899999999999</v>
      </c>
      <c r="AF343">
        <v>0</v>
      </c>
      <c r="AG343">
        <v>0</v>
      </c>
      <c r="AH343">
        <v>0</v>
      </c>
      <c r="AI343">
        <v>1</v>
      </c>
      <c r="AJ343">
        <v>1</v>
      </c>
      <c r="AK343">
        <v>1</v>
      </c>
      <c r="AL343">
        <v>1</v>
      </c>
      <c r="AM343">
        <v>0</v>
      </c>
      <c r="AN343">
        <v>0</v>
      </c>
      <c r="AO343">
        <v>0</v>
      </c>
      <c r="AP343">
        <v>1</v>
      </c>
      <c r="AQ343">
        <v>0</v>
      </c>
      <c r="AR343">
        <v>0</v>
      </c>
      <c r="AS343" t="s">
        <v>6</v>
      </c>
      <c r="AT343">
        <v>100</v>
      </c>
      <c r="AU343" t="s">
        <v>6</v>
      </c>
      <c r="AV343">
        <v>0</v>
      </c>
      <c r="AW343">
        <v>1</v>
      </c>
      <c r="AX343">
        <v>-1</v>
      </c>
      <c r="AY343">
        <v>0</v>
      </c>
      <c r="AZ343">
        <v>0</v>
      </c>
      <c r="BA343" t="s">
        <v>6</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CV343">
        <v>0</v>
      </c>
      <c r="CW343">
        <v>0</v>
      </c>
      <c r="CX343">
        <f>ROUND(Y343*Source!I228,9)</f>
        <v>30</v>
      </c>
      <c r="CY343">
        <f>AA343</f>
        <v>1070.0899999999999</v>
      </c>
      <c r="CZ343">
        <f>AE343</f>
        <v>1070.0899999999999</v>
      </c>
      <c r="DA343">
        <f>AI343</f>
        <v>1</v>
      </c>
      <c r="DB343">
        <f>ROUND(ROUND(AT343*CZ343,2),2)</f>
        <v>107009</v>
      </c>
      <c r="DC343">
        <f>ROUND(ROUND(AT343*AG343,2),2)</f>
        <v>0</v>
      </c>
      <c r="DD343" t="s">
        <v>6</v>
      </c>
      <c r="DE343" t="s">
        <v>6</v>
      </c>
      <c r="DF343">
        <f t="shared" si="164"/>
        <v>32100</v>
      </c>
      <c r="DG343">
        <f t="shared" si="163"/>
        <v>0</v>
      </c>
      <c r="DH343">
        <f>Source!I228*SmtRes!Y343</f>
        <v>30</v>
      </c>
      <c r="DI343">
        <f>AA343</f>
        <v>1070.0899999999999</v>
      </c>
      <c r="DJ343">
        <f>DF343</f>
        <v>32100</v>
      </c>
      <c r="DK343">
        <f>Source!BC228</f>
        <v>1</v>
      </c>
      <c r="DL343" t="s">
        <v>6</v>
      </c>
      <c r="DM343">
        <v>0</v>
      </c>
      <c r="DN343" t="s">
        <v>6</v>
      </c>
      <c r="DO343">
        <v>0</v>
      </c>
      <c r="GP343">
        <v>1</v>
      </c>
      <c r="GQ343">
        <v>-1</v>
      </c>
      <c r="GR343">
        <v>-1</v>
      </c>
    </row>
    <row r="344" spans="1:200" x14ac:dyDescent="0.2">
      <c r="A344">
        <f>ROW(Source!A229)</f>
        <v>229</v>
      </c>
      <c r="B344">
        <v>86295184</v>
      </c>
      <c r="C344">
        <v>86295923</v>
      </c>
      <c r="D344">
        <v>27500919</v>
      </c>
      <c r="E344">
        <v>1</v>
      </c>
      <c r="F344">
        <v>1</v>
      </c>
      <c r="G344">
        <v>1</v>
      </c>
      <c r="H344">
        <v>1</v>
      </c>
      <c r="I344" t="s">
        <v>919</v>
      </c>
      <c r="J344" t="s">
        <v>6</v>
      </c>
      <c r="K344" t="s">
        <v>920</v>
      </c>
      <c r="L344">
        <v>1369</v>
      </c>
      <c r="N344">
        <v>1013</v>
      </c>
      <c r="O344" t="s">
        <v>921</v>
      </c>
      <c r="P344" t="s">
        <v>921</v>
      </c>
      <c r="Q344">
        <v>1</v>
      </c>
      <c r="W344">
        <v>0</v>
      </c>
      <c r="X344">
        <v>620320323</v>
      </c>
      <c r="Y344">
        <f>(AT344*1.2)</f>
        <v>262.75200000000001</v>
      </c>
      <c r="AA344">
        <v>0</v>
      </c>
      <c r="AB344">
        <v>0</v>
      </c>
      <c r="AC344">
        <v>0</v>
      </c>
      <c r="AD344">
        <v>237.06</v>
      </c>
      <c r="AE344">
        <v>0</v>
      </c>
      <c r="AF344">
        <v>0</v>
      </c>
      <c r="AG344">
        <v>0</v>
      </c>
      <c r="AH344">
        <v>9.26</v>
      </c>
      <c r="AI344">
        <v>1</v>
      </c>
      <c r="AJ344">
        <v>1</v>
      </c>
      <c r="AK344">
        <v>1</v>
      </c>
      <c r="AL344">
        <v>25.6</v>
      </c>
      <c r="AM344">
        <v>5</v>
      </c>
      <c r="AN344">
        <v>0</v>
      </c>
      <c r="AO344">
        <v>1</v>
      </c>
      <c r="AP344">
        <v>1</v>
      </c>
      <c r="AQ344">
        <v>0</v>
      </c>
      <c r="AR344">
        <v>0</v>
      </c>
      <c r="AS344" t="s">
        <v>6</v>
      </c>
      <c r="AT344">
        <v>218.96</v>
      </c>
      <c r="AU344" t="s">
        <v>24</v>
      </c>
      <c r="AV344">
        <v>1</v>
      </c>
      <c r="AW344">
        <v>2</v>
      </c>
      <c r="AX344">
        <v>86295929</v>
      </c>
      <c r="AY344">
        <v>1</v>
      </c>
      <c r="AZ344">
        <v>0</v>
      </c>
      <c r="BA344">
        <v>392</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CU344">
        <f>ROUND(AT344*Source!I229*AH344*AL344,0)</f>
        <v>15572</v>
      </c>
      <c r="CV344">
        <f>ROUND(Y344*Source!I229,9)</f>
        <v>78.825599999999994</v>
      </c>
      <c r="CW344">
        <v>0</v>
      </c>
      <c r="CX344">
        <f>ROUND(Y344*Source!I229,9)</f>
        <v>78.825599999999994</v>
      </c>
      <c r="CY344">
        <f>AD344</f>
        <v>237.06</v>
      </c>
      <c r="CZ344">
        <f>AH344</f>
        <v>9.26</v>
      </c>
      <c r="DA344">
        <f>AL344</f>
        <v>25.6</v>
      </c>
      <c r="DB344">
        <f>ROUND((ROUND(AT344*CZ344,2)*1.2),2)</f>
        <v>2433.08</v>
      </c>
      <c r="DC344">
        <f>ROUND((ROUND(AT344*AG344,2)*1.2),2)</f>
        <v>0</v>
      </c>
      <c r="DD344" t="s">
        <v>6</v>
      </c>
      <c r="DE344" t="s">
        <v>6</v>
      </c>
      <c r="DF344">
        <f t="shared" si="164"/>
        <v>0</v>
      </c>
      <c r="DG344">
        <f t="shared" si="163"/>
        <v>0</v>
      </c>
      <c r="DH344">
        <f>Source!I229*SmtRes!Y344</f>
        <v>78.825599999999994</v>
      </c>
      <c r="DI344">
        <f>AD344</f>
        <v>237.06</v>
      </c>
      <c r="DJ344">
        <f>EtalonRes!AB392</f>
        <v>9.26</v>
      </c>
      <c r="DK344">
        <f>Source!BA229</f>
        <v>25.6</v>
      </c>
      <c r="DL344" t="s">
        <v>6</v>
      </c>
      <c r="DM344">
        <v>0</v>
      </c>
      <c r="DN344" t="s">
        <v>6</v>
      </c>
      <c r="DO344">
        <v>0</v>
      </c>
      <c r="GQ344">
        <v>-1</v>
      </c>
      <c r="GR344">
        <v>-1</v>
      </c>
    </row>
    <row r="345" spans="1:200" x14ac:dyDescent="0.2">
      <c r="A345">
        <f>ROW(Source!A229)</f>
        <v>229</v>
      </c>
      <c r="B345">
        <v>86295184</v>
      </c>
      <c r="C345">
        <v>86295923</v>
      </c>
      <c r="D345">
        <v>121548</v>
      </c>
      <c r="E345">
        <v>1</v>
      </c>
      <c r="F345">
        <v>1</v>
      </c>
      <c r="G345">
        <v>1</v>
      </c>
      <c r="H345">
        <v>1</v>
      </c>
      <c r="I345" t="s">
        <v>39</v>
      </c>
      <c r="J345" t="s">
        <v>6</v>
      </c>
      <c r="K345" t="s">
        <v>922</v>
      </c>
      <c r="L345">
        <v>608254</v>
      </c>
      <c r="N345">
        <v>1013</v>
      </c>
      <c r="O345" t="s">
        <v>923</v>
      </c>
      <c r="P345" t="s">
        <v>923</v>
      </c>
      <c r="Q345">
        <v>1</v>
      </c>
      <c r="W345">
        <v>0</v>
      </c>
      <c r="X345">
        <v>-185737400</v>
      </c>
      <c r="Y345">
        <f>(AT345*1.2)</f>
        <v>60.215999999999994</v>
      </c>
      <c r="AA345">
        <v>0</v>
      </c>
      <c r="AB345">
        <v>0</v>
      </c>
      <c r="AC345">
        <v>0</v>
      </c>
      <c r="AD345">
        <v>0</v>
      </c>
      <c r="AE345">
        <v>0</v>
      </c>
      <c r="AF345">
        <v>0</v>
      </c>
      <c r="AG345">
        <v>0</v>
      </c>
      <c r="AH345">
        <v>0</v>
      </c>
      <c r="AI345">
        <v>1</v>
      </c>
      <c r="AJ345">
        <v>1</v>
      </c>
      <c r="AK345">
        <v>19.8</v>
      </c>
      <c r="AL345">
        <v>1</v>
      </c>
      <c r="AM345">
        <v>5</v>
      </c>
      <c r="AN345">
        <v>0</v>
      </c>
      <c r="AO345">
        <v>1</v>
      </c>
      <c r="AP345">
        <v>1</v>
      </c>
      <c r="AQ345">
        <v>0</v>
      </c>
      <c r="AR345">
        <v>0</v>
      </c>
      <c r="AS345" t="s">
        <v>6</v>
      </c>
      <c r="AT345">
        <v>50.18</v>
      </c>
      <c r="AU345" t="s">
        <v>24</v>
      </c>
      <c r="AV345">
        <v>2</v>
      </c>
      <c r="AW345">
        <v>2</v>
      </c>
      <c r="AX345">
        <v>86295930</v>
      </c>
      <c r="AY345">
        <v>1</v>
      </c>
      <c r="AZ345">
        <v>0</v>
      </c>
      <c r="BA345">
        <v>393</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CV345">
        <v>0</v>
      </c>
      <c r="CW345">
        <v>0</v>
      </c>
      <c r="CX345">
        <f>ROUND(Y345*Source!I229,9)</f>
        <v>18.064800000000002</v>
      </c>
      <c r="CY345">
        <f>AD345</f>
        <v>0</v>
      </c>
      <c r="CZ345">
        <f>AH345</f>
        <v>0</v>
      </c>
      <c r="DA345">
        <f>AL345</f>
        <v>1</v>
      </c>
      <c r="DB345">
        <f>ROUND((ROUND(AT345*CZ345,2)*1.2),2)</f>
        <v>0</v>
      </c>
      <c r="DC345">
        <f>ROUND((ROUND(AT345*AG345,2)*1.2),2)</f>
        <v>0</v>
      </c>
      <c r="DD345" t="s">
        <v>6</v>
      </c>
      <c r="DE345" t="s">
        <v>6</v>
      </c>
      <c r="DF345">
        <f t="shared" si="164"/>
        <v>0</v>
      </c>
      <c r="DG345">
        <f t="shared" si="163"/>
        <v>0</v>
      </c>
      <c r="DH345">
        <f>Source!I229*SmtRes!Y345</f>
        <v>18.064799999999998</v>
      </c>
      <c r="DI345">
        <f>AD345</f>
        <v>0</v>
      </c>
      <c r="DJ345">
        <f>EtalonRes!AB393</f>
        <v>0</v>
      </c>
      <c r="DK345">
        <f>Source!BA229</f>
        <v>25.6</v>
      </c>
      <c r="DL345" t="s">
        <v>6</v>
      </c>
      <c r="DM345">
        <v>0</v>
      </c>
      <c r="DN345" t="s">
        <v>6</v>
      </c>
      <c r="DO345">
        <v>0</v>
      </c>
      <c r="GQ345">
        <v>-1</v>
      </c>
      <c r="GR345">
        <v>-1</v>
      </c>
    </row>
    <row r="346" spans="1:200" x14ac:dyDescent="0.2">
      <c r="A346">
        <f>ROW(Source!A229)</f>
        <v>229</v>
      </c>
      <c r="B346">
        <v>86295184</v>
      </c>
      <c r="C346">
        <v>86295923</v>
      </c>
      <c r="D346">
        <v>27439419</v>
      </c>
      <c r="E346">
        <v>1</v>
      </c>
      <c r="F346">
        <v>1</v>
      </c>
      <c r="G346">
        <v>1</v>
      </c>
      <c r="H346">
        <v>2</v>
      </c>
      <c r="I346" t="s">
        <v>924</v>
      </c>
      <c r="J346" t="s">
        <v>925</v>
      </c>
      <c r="K346" t="s">
        <v>926</v>
      </c>
      <c r="L346">
        <v>1368</v>
      </c>
      <c r="N346">
        <v>1011</v>
      </c>
      <c r="O346" t="s">
        <v>927</v>
      </c>
      <c r="P346" t="s">
        <v>927</v>
      </c>
      <c r="Q346">
        <v>1</v>
      </c>
      <c r="W346">
        <v>0</v>
      </c>
      <c r="X346">
        <v>1804162481</v>
      </c>
      <c r="Y346">
        <f>(AT346*1.2)</f>
        <v>60.215999999999994</v>
      </c>
      <c r="AA346">
        <v>0</v>
      </c>
      <c r="AB346">
        <v>1075.45</v>
      </c>
      <c r="AC346">
        <v>269.48</v>
      </c>
      <c r="AD346">
        <v>0</v>
      </c>
      <c r="AE346">
        <v>0</v>
      </c>
      <c r="AF346">
        <v>115.64</v>
      </c>
      <c r="AG346">
        <v>13.61</v>
      </c>
      <c r="AH346">
        <v>0</v>
      </c>
      <c r="AI346">
        <v>1</v>
      </c>
      <c r="AJ346">
        <v>9.3000000000000007</v>
      </c>
      <c r="AK346">
        <v>19.8</v>
      </c>
      <c r="AL346">
        <v>1</v>
      </c>
      <c r="AM346">
        <v>5</v>
      </c>
      <c r="AN346">
        <v>0</v>
      </c>
      <c r="AO346">
        <v>1</v>
      </c>
      <c r="AP346">
        <v>1</v>
      </c>
      <c r="AQ346">
        <v>0</v>
      </c>
      <c r="AR346">
        <v>0</v>
      </c>
      <c r="AS346" t="s">
        <v>6</v>
      </c>
      <c r="AT346">
        <v>50.18</v>
      </c>
      <c r="AU346" t="s">
        <v>24</v>
      </c>
      <c r="AV346">
        <v>0</v>
      </c>
      <c r="AW346">
        <v>1</v>
      </c>
      <c r="AX346">
        <v>-1</v>
      </c>
      <c r="AY346">
        <v>0</v>
      </c>
      <c r="AZ346">
        <v>0</v>
      </c>
      <c r="BA346" t="s">
        <v>6</v>
      </c>
      <c r="BB346">
        <v>5</v>
      </c>
      <c r="BC346">
        <v>0</v>
      </c>
      <c r="BD346">
        <v>6963.3782399999991</v>
      </c>
      <c r="BE346">
        <v>819.53975999999989</v>
      </c>
      <c r="BF346">
        <v>0</v>
      </c>
      <c r="BG346">
        <v>0</v>
      </c>
      <c r="BH346">
        <v>0</v>
      </c>
      <c r="BI346">
        <v>1</v>
      </c>
      <c r="BJ346">
        <v>0</v>
      </c>
      <c r="BK346">
        <v>0</v>
      </c>
      <c r="BL346">
        <v>0</v>
      </c>
      <c r="BM346">
        <v>0</v>
      </c>
      <c r="BN346">
        <v>0</v>
      </c>
      <c r="BO346">
        <v>0</v>
      </c>
      <c r="BP346">
        <v>0</v>
      </c>
      <c r="BQ346">
        <v>0</v>
      </c>
      <c r="BR346">
        <v>0</v>
      </c>
      <c r="BS346">
        <v>0</v>
      </c>
      <c r="BT346">
        <v>0</v>
      </c>
      <c r="BU346">
        <v>0</v>
      </c>
      <c r="BV346">
        <v>0</v>
      </c>
      <c r="BW346">
        <v>0</v>
      </c>
      <c r="CV346">
        <v>0</v>
      </c>
      <c r="CW346">
        <f>ROUND(Y346*Source!I229*DO346,9)</f>
        <v>0</v>
      </c>
      <c r="CX346">
        <f>ROUND(Y346*Source!I229,9)</f>
        <v>18.064800000000002</v>
      </c>
      <c r="CY346">
        <f>AB346</f>
        <v>1075.45</v>
      </c>
      <c r="CZ346">
        <f>AF346</f>
        <v>115.64</v>
      </c>
      <c r="DA346">
        <f>AJ346</f>
        <v>9.3000000000000007</v>
      </c>
      <c r="DB346">
        <f>ROUND((ROUND(AT346*CZ346,2)*1.2),2)</f>
        <v>6963.38</v>
      </c>
      <c r="DC346">
        <f>ROUND((ROUND(AT346*AG346,2)*1.2),2)</f>
        <v>819.54</v>
      </c>
      <c r="DD346" t="s">
        <v>6</v>
      </c>
      <c r="DE346" t="s">
        <v>6</v>
      </c>
      <c r="DF346">
        <f t="shared" si="164"/>
        <v>0</v>
      </c>
      <c r="DG346">
        <f>ROUND(ROUND(AF346*AJ346,0)*CX346,0)</f>
        <v>19420</v>
      </c>
      <c r="DH346">
        <f>Source!I229*SmtRes!Y346</f>
        <v>18.064799999999998</v>
      </c>
      <c r="DI346">
        <f>AB346</f>
        <v>1075.45</v>
      </c>
      <c r="DJ346">
        <f>DG346</f>
        <v>19420</v>
      </c>
      <c r="DK346">
        <f>Source!BB229</f>
        <v>9.3000000000000007</v>
      </c>
      <c r="DL346" t="s">
        <v>6</v>
      </c>
      <c r="DM346">
        <v>0</v>
      </c>
      <c r="DN346" t="s">
        <v>6</v>
      </c>
      <c r="DO346">
        <v>0</v>
      </c>
      <c r="GQ346">
        <v>-1</v>
      </c>
      <c r="GR346">
        <v>-1</v>
      </c>
    </row>
    <row r="347" spans="1:200" x14ac:dyDescent="0.2">
      <c r="A347">
        <f>ROW(Source!A229)</f>
        <v>229</v>
      </c>
      <c r="B347">
        <v>86295184</v>
      </c>
      <c r="C347">
        <v>86295923</v>
      </c>
      <c r="D347">
        <v>69408707</v>
      </c>
      <c r="E347">
        <v>1</v>
      </c>
      <c r="F347">
        <v>1</v>
      </c>
      <c r="G347">
        <v>1</v>
      </c>
      <c r="H347">
        <v>3</v>
      </c>
      <c r="I347" t="s">
        <v>30</v>
      </c>
      <c r="J347" t="s">
        <v>33</v>
      </c>
      <c r="K347" t="s">
        <v>31</v>
      </c>
      <c r="L347">
        <v>1339</v>
      </c>
      <c r="N347">
        <v>1007</v>
      </c>
      <c r="O347" t="s">
        <v>32</v>
      </c>
      <c r="P347" t="s">
        <v>32</v>
      </c>
      <c r="Q347">
        <v>1</v>
      </c>
      <c r="W347">
        <v>0</v>
      </c>
      <c r="X347">
        <v>2111049581</v>
      </c>
      <c r="Y347">
        <f t="shared" ref="Y347:Y366" si="165">AT347</f>
        <v>0.09</v>
      </c>
      <c r="AA347">
        <v>4929.3500000000004</v>
      </c>
      <c r="AB347">
        <v>0</v>
      </c>
      <c r="AC347">
        <v>0</v>
      </c>
      <c r="AD347">
        <v>0</v>
      </c>
      <c r="AE347">
        <v>691.67</v>
      </c>
      <c r="AF347">
        <v>0</v>
      </c>
      <c r="AG347">
        <v>0</v>
      </c>
      <c r="AH347">
        <v>0</v>
      </c>
      <c r="AI347">
        <v>7.56</v>
      </c>
      <c r="AJ347">
        <v>1</v>
      </c>
      <c r="AK347">
        <v>1</v>
      </c>
      <c r="AL347">
        <v>1</v>
      </c>
      <c r="AM347">
        <v>0</v>
      </c>
      <c r="AN347">
        <v>0</v>
      </c>
      <c r="AO347">
        <v>0</v>
      </c>
      <c r="AP347">
        <v>1</v>
      </c>
      <c r="AQ347">
        <v>0</v>
      </c>
      <c r="AR347">
        <v>0</v>
      </c>
      <c r="AS347" t="s">
        <v>6</v>
      </c>
      <c r="AT347">
        <v>0.09</v>
      </c>
      <c r="AU347" t="s">
        <v>6</v>
      </c>
      <c r="AV347">
        <v>0</v>
      </c>
      <c r="AW347">
        <v>1</v>
      </c>
      <c r="AX347">
        <v>-1</v>
      </c>
      <c r="AY347">
        <v>0</v>
      </c>
      <c r="AZ347">
        <v>0</v>
      </c>
      <c r="BA347" t="s">
        <v>6</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CV347">
        <v>0</v>
      </c>
      <c r="CW347">
        <v>0</v>
      </c>
      <c r="CX347">
        <f>ROUND(Y347*Source!I229,9)</f>
        <v>2.7E-2</v>
      </c>
      <c r="CY347">
        <f>AA347</f>
        <v>4929.3500000000004</v>
      </c>
      <c r="CZ347">
        <f>AE347</f>
        <v>691.67</v>
      </c>
      <c r="DA347">
        <f>AI347</f>
        <v>7.56</v>
      </c>
      <c r="DB347">
        <f t="shared" ref="DB347:DB366" si="166">ROUND(ROUND(AT347*CZ347,2),2)</f>
        <v>62.25</v>
      </c>
      <c r="DC347">
        <f t="shared" ref="DC347:DC366" si="167">ROUND(ROUND(AT347*AG347,2),2)</f>
        <v>0</v>
      </c>
      <c r="DD347" t="s">
        <v>6</v>
      </c>
      <c r="DE347" t="s">
        <v>6</v>
      </c>
      <c r="DF347">
        <f>ROUND(ROUND(AE347*AI347,0)*CX347,0)</f>
        <v>141</v>
      </c>
      <c r="DG347">
        <f t="shared" ref="DG347:DG359" si="168">ROUND(ROUND(AF347,0)*CX347,0)</f>
        <v>0</v>
      </c>
      <c r="DH347">
        <f>Source!I229*SmtRes!Y347</f>
        <v>2.7E-2</v>
      </c>
      <c r="DI347">
        <f>AA347</f>
        <v>4929.3500000000004</v>
      </c>
      <c r="DJ347">
        <f>DF347</f>
        <v>141</v>
      </c>
      <c r="DK347">
        <f>Source!BC229</f>
        <v>7.56</v>
      </c>
      <c r="DL347" t="s">
        <v>6</v>
      </c>
      <c r="DM347">
        <v>0</v>
      </c>
      <c r="DN347" t="s">
        <v>6</v>
      </c>
      <c r="DO347">
        <v>0</v>
      </c>
      <c r="GP347">
        <v>1</v>
      </c>
      <c r="GQ347">
        <v>-1</v>
      </c>
      <c r="GR347">
        <v>-1</v>
      </c>
    </row>
    <row r="348" spans="1:200" x14ac:dyDescent="0.2">
      <c r="A348">
        <f>ROW(Source!A229)</f>
        <v>229</v>
      </c>
      <c r="B348">
        <v>86295184</v>
      </c>
      <c r="C348">
        <v>86295923</v>
      </c>
      <c r="D348">
        <v>69205671</v>
      </c>
      <c r="E348">
        <v>1</v>
      </c>
      <c r="F348">
        <v>1</v>
      </c>
      <c r="G348">
        <v>1</v>
      </c>
      <c r="H348">
        <v>3</v>
      </c>
      <c r="I348" t="s">
        <v>51</v>
      </c>
      <c r="J348" t="s">
        <v>53</v>
      </c>
      <c r="K348" t="s">
        <v>52</v>
      </c>
      <c r="L348">
        <v>1354</v>
      </c>
      <c r="N348">
        <v>1010</v>
      </c>
      <c r="O348" t="s">
        <v>43</v>
      </c>
      <c r="P348" t="s">
        <v>43</v>
      </c>
      <c r="Q348">
        <v>1</v>
      </c>
      <c r="W348">
        <v>0</v>
      </c>
      <c r="X348">
        <v>-1296992834</v>
      </c>
      <c r="Y348">
        <f t="shared" si="165"/>
        <v>100</v>
      </c>
      <c r="AA348">
        <v>8550.68</v>
      </c>
      <c r="AB348">
        <v>0</v>
      </c>
      <c r="AC348">
        <v>0</v>
      </c>
      <c r="AD348">
        <v>0</v>
      </c>
      <c r="AE348">
        <v>1199.81</v>
      </c>
      <c r="AF348">
        <v>0</v>
      </c>
      <c r="AG348">
        <v>0</v>
      </c>
      <c r="AH348">
        <v>0</v>
      </c>
      <c r="AI348">
        <v>7.56</v>
      </c>
      <c r="AJ348">
        <v>1</v>
      </c>
      <c r="AK348">
        <v>1</v>
      </c>
      <c r="AL348">
        <v>1</v>
      </c>
      <c r="AM348">
        <v>0</v>
      </c>
      <c r="AN348">
        <v>0</v>
      </c>
      <c r="AO348">
        <v>0</v>
      </c>
      <c r="AP348">
        <v>1</v>
      </c>
      <c r="AQ348">
        <v>0</v>
      </c>
      <c r="AR348">
        <v>0</v>
      </c>
      <c r="AS348" t="s">
        <v>6</v>
      </c>
      <c r="AT348">
        <v>100</v>
      </c>
      <c r="AU348" t="s">
        <v>6</v>
      </c>
      <c r="AV348">
        <v>0</v>
      </c>
      <c r="AW348">
        <v>1</v>
      </c>
      <c r="AX348">
        <v>-1</v>
      </c>
      <c r="AY348">
        <v>0</v>
      </c>
      <c r="AZ348">
        <v>0</v>
      </c>
      <c r="BA348" t="s">
        <v>6</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CV348">
        <v>0</v>
      </c>
      <c r="CW348">
        <v>0</v>
      </c>
      <c r="CX348">
        <f>ROUND(Y348*Source!I229,9)</f>
        <v>30</v>
      </c>
      <c r="CY348">
        <f>AA348</f>
        <v>8550.68</v>
      </c>
      <c r="CZ348">
        <f>AE348</f>
        <v>1199.81</v>
      </c>
      <c r="DA348">
        <f>AI348</f>
        <v>7.56</v>
      </c>
      <c r="DB348">
        <f t="shared" si="166"/>
        <v>119981</v>
      </c>
      <c r="DC348">
        <f t="shared" si="167"/>
        <v>0</v>
      </c>
      <c r="DD348" t="s">
        <v>6</v>
      </c>
      <c r="DE348" t="s">
        <v>6</v>
      </c>
      <c r="DF348">
        <f>ROUND(ROUND(AE348*AI348,0)*CX348,0)</f>
        <v>272130</v>
      </c>
      <c r="DG348">
        <f t="shared" si="168"/>
        <v>0</v>
      </c>
      <c r="DH348">
        <f>Source!I229*SmtRes!Y348</f>
        <v>30</v>
      </c>
      <c r="DI348">
        <f>AA348</f>
        <v>8550.68</v>
      </c>
      <c r="DJ348">
        <f>DF348</f>
        <v>272130</v>
      </c>
      <c r="DK348">
        <f>Source!BC229</f>
        <v>7.56</v>
      </c>
      <c r="DL348" t="s">
        <v>6</v>
      </c>
      <c r="DM348">
        <v>0</v>
      </c>
      <c r="DN348" t="s">
        <v>6</v>
      </c>
      <c r="DO348">
        <v>0</v>
      </c>
      <c r="GP348">
        <v>1</v>
      </c>
      <c r="GQ348">
        <v>-1</v>
      </c>
      <c r="GR348">
        <v>-1</v>
      </c>
    </row>
    <row r="349" spans="1:200" x14ac:dyDescent="0.2">
      <c r="A349">
        <f>ROW(Source!A234)</f>
        <v>234</v>
      </c>
      <c r="B349">
        <v>86295183</v>
      </c>
      <c r="C349">
        <v>86295936</v>
      </c>
      <c r="D349">
        <v>27493087</v>
      </c>
      <c r="E349">
        <v>1</v>
      </c>
      <c r="F349">
        <v>1</v>
      </c>
      <c r="G349">
        <v>1</v>
      </c>
      <c r="H349">
        <v>1</v>
      </c>
      <c r="I349" t="s">
        <v>928</v>
      </c>
      <c r="J349" t="s">
        <v>6</v>
      </c>
      <c r="K349" t="s">
        <v>929</v>
      </c>
      <c r="L349">
        <v>1369</v>
      </c>
      <c r="N349">
        <v>1013</v>
      </c>
      <c r="O349" t="s">
        <v>921</v>
      </c>
      <c r="P349" t="s">
        <v>921</v>
      </c>
      <c r="Q349">
        <v>1</v>
      </c>
      <c r="W349">
        <v>0</v>
      </c>
      <c r="X349">
        <v>800791658</v>
      </c>
      <c r="Y349">
        <f t="shared" si="165"/>
        <v>139.52000000000001</v>
      </c>
      <c r="AA349">
        <v>0</v>
      </c>
      <c r="AB349">
        <v>0</v>
      </c>
      <c r="AC349">
        <v>0</v>
      </c>
      <c r="AD349">
        <v>9.48</v>
      </c>
      <c r="AE349">
        <v>0</v>
      </c>
      <c r="AF349">
        <v>0</v>
      </c>
      <c r="AG349">
        <v>0</v>
      </c>
      <c r="AH349">
        <v>9.48</v>
      </c>
      <c r="AI349">
        <v>1</v>
      </c>
      <c r="AJ349">
        <v>1</v>
      </c>
      <c r="AK349">
        <v>1</v>
      </c>
      <c r="AL349">
        <v>1</v>
      </c>
      <c r="AM349">
        <v>0</v>
      </c>
      <c r="AN349">
        <v>0</v>
      </c>
      <c r="AO349">
        <v>1</v>
      </c>
      <c r="AP349">
        <v>0</v>
      </c>
      <c r="AQ349">
        <v>0</v>
      </c>
      <c r="AR349">
        <v>0</v>
      </c>
      <c r="AS349" t="s">
        <v>6</v>
      </c>
      <c r="AT349">
        <v>139.52000000000001</v>
      </c>
      <c r="AU349" t="s">
        <v>6</v>
      </c>
      <c r="AV349">
        <v>1</v>
      </c>
      <c r="AW349">
        <v>2</v>
      </c>
      <c r="AX349">
        <v>86295946</v>
      </c>
      <c r="AY349">
        <v>1</v>
      </c>
      <c r="AZ349">
        <v>0</v>
      </c>
      <c r="BA349">
        <v>397</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CU349">
        <f>ROUND(AT349*Source!I234*AH349*AL349,0)</f>
        <v>33</v>
      </c>
      <c r="CV349">
        <f>ROUND(Y349*Source!I234,9)</f>
        <v>3.488</v>
      </c>
      <c r="CW349">
        <v>0</v>
      </c>
      <c r="CX349">
        <f>ROUND(Y349*Source!I234,9)</f>
        <v>3.488</v>
      </c>
      <c r="CY349">
        <f>AD349</f>
        <v>9.48</v>
      </c>
      <c r="CZ349">
        <f>AH349</f>
        <v>9.48</v>
      </c>
      <c r="DA349">
        <f>AL349</f>
        <v>1</v>
      </c>
      <c r="DB349">
        <f t="shared" si="166"/>
        <v>1322.65</v>
      </c>
      <c r="DC349">
        <f t="shared" si="167"/>
        <v>0</v>
      </c>
      <c r="DD349" t="s">
        <v>6</v>
      </c>
      <c r="DE349" t="s">
        <v>6</v>
      </c>
      <c r="DF349">
        <f t="shared" ref="DF349:DF362" si="169">ROUND(ROUND(AE349,0)*CX349,0)</f>
        <v>0</v>
      </c>
      <c r="DG349">
        <f t="shared" si="168"/>
        <v>0</v>
      </c>
      <c r="DH349">
        <f>Source!I234*SmtRes!Y349</f>
        <v>3.4880000000000004</v>
      </c>
      <c r="DI349">
        <f>AD349</f>
        <v>9.48</v>
      </c>
      <c r="DJ349">
        <f>EtalonRes!AB397</f>
        <v>9.48</v>
      </c>
      <c r="DK349">
        <f>Source!BA234</f>
        <v>1</v>
      </c>
      <c r="DL349" t="s">
        <v>6</v>
      </c>
      <c r="DM349">
        <v>0</v>
      </c>
      <c r="DN349" t="s">
        <v>6</v>
      </c>
      <c r="DO349">
        <v>0</v>
      </c>
      <c r="GQ349">
        <v>-1</v>
      </c>
      <c r="GR349">
        <v>-1</v>
      </c>
    </row>
    <row r="350" spans="1:200" x14ac:dyDescent="0.2">
      <c r="A350">
        <f>ROW(Source!A234)</f>
        <v>234</v>
      </c>
      <c r="B350">
        <v>86295183</v>
      </c>
      <c r="C350">
        <v>86295936</v>
      </c>
      <c r="D350">
        <v>121548</v>
      </c>
      <c r="E350">
        <v>1</v>
      </c>
      <c r="F350">
        <v>1</v>
      </c>
      <c r="G350">
        <v>1</v>
      </c>
      <c r="H350">
        <v>1</v>
      </c>
      <c r="I350" t="s">
        <v>39</v>
      </c>
      <c r="J350" t="s">
        <v>6</v>
      </c>
      <c r="K350" t="s">
        <v>922</v>
      </c>
      <c r="L350">
        <v>608254</v>
      </c>
      <c r="N350">
        <v>1013</v>
      </c>
      <c r="O350" t="s">
        <v>923</v>
      </c>
      <c r="P350" t="s">
        <v>923</v>
      </c>
      <c r="Q350">
        <v>1</v>
      </c>
      <c r="W350">
        <v>0</v>
      </c>
      <c r="X350">
        <v>-185737400</v>
      </c>
      <c r="Y350">
        <f t="shared" si="165"/>
        <v>14.17</v>
      </c>
      <c r="AA350">
        <v>0</v>
      </c>
      <c r="AB350">
        <v>0</v>
      </c>
      <c r="AC350">
        <v>0</v>
      </c>
      <c r="AD350">
        <v>0</v>
      </c>
      <c r="AE350">
        <v>0</v>
      </c>
      <c r="AF350">
        <v>0</v>
      </c>
      <c r="AG350">
        <v>0</v>
      </c>
      <c r="AH350">
        <v>0</v>
      </c>
      <c r="AI350">
        <v>1</v>
      </c>
      <c r="AJ350">
        <v>1</v>
      </c>
      <c r="AK350">
        <v>1</v>
      </c>
      <c r="AL350">
        <v>1</v>
      </c>
      <c r="AM350">
        <v>0</v>
      </c>
      <c r="AN350">
        <v>0</v>
      </c>
      <c r="AO350">
        <v>1</v>
      </c>
      <c r="AP350">
        <v>0</v>
      </c>
      <c r="AQ350">
        <v>0</v>
      </c>
      <c r="AR350">
        <v>0</v>
      </c>
      <c r="AS350" t="s">
        <v>6</v>
      </c>
      <c r="AT350">
        <v>14.17</v>
      </c>
      <c r="AU350" t="s">
        <v>6</v>
      </c>
      <c r="AV350">
        <v>2</v>
      </c>
      <c r="AW350">
        <v>2</v>
      </c>
      <c r="AX350">
        <v>86295947</v>
      </c>
      <c r="AY350">
        <v>1</v>
      </c>
      <c r="AZ350">
        <v>0</v>
      </c>
      <c r="BA350">
        <v>398</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CV350">
        <v>0</v>
      </c>
      <c r="CW350">
        <v>0</v>
      </c>
      <c r="CX350">
        <f>ROUND(Y350*Source!I234,9)</f>
        <v>0.35425000000000001</v>
      </c>
      <c r="CY350">
        <f>AD350</f>
        <v>0</v>
      </c>
      <c r="CZ350">
        <f>AH350</f>
        <v>0</v>
      </c>
      <c r="DA350">
        <f>AL350</f>
        <v>1</v>
      </c>
      <c r="DB350">
        <f t="shared" si="166"/>
        <v>0</v>
      </c>
      <c r="DC350">
        <f t="shared" si="167"/>
        <v>0</v>
      </c>
      <c r="DD350" t="s">
        <v>6</v>
      </c>
      <c r="DE350" t="s">
        <v>6</v>
      </c>
      <c r="DF350">
        <f t="shared" si="169"/>
        <v>0</v>
      </c>
      <c r="DG350">
        <f t="shared" si="168"/>
        <v>0</v>
      </c>
      <c r="DH350">
        <f>Source!I234*SmtRes!Y350</f>
        <v>0.35425000000000001</v>
      </c>
      <c r="DI350">
        <f>AD350</f>
        <v>0</v>
      </c>
      <c r="DJ350">
        <f>EtalonRes!AB398</f>
        <v>0</v>
      </c>
      <c r="DK350">
        <f>Source!BA234</f>
        <v>1</v>
      </c>
      <c r="DL350" t="s">
        <v>6</v>
      </c>
      <c r="DM350">
        <v>0</v>
      </c>
      <c r="DN350" t="s">
        <v>6</v>
      </c>
      <c r="DO350">
        <v>0</v>
      </c>
      <c r="GQ350">
        <v>-1</v>
      </c>
      <c r="GR350">
        <v>-1</v>
      </c>
    </row>
    <row r="351" spans="1:200" x14ac:dyDescent="0.2">
      <c r="A351">
        <f>ROW(Source!A234)</f>
        <v>234</v>
      </c>
      <c r="B351">
        <v>86295183</v>
      </c>
      <c r="C351">
        <v>86295936</v>
      </c>
      <c r="D351">
        <v>27439499</v>
      </c>
      <c r="E351">
        <v>1</v>
      </c>
      <c r="F351">
        <v>1</v>
      </c>
      <c r="G351">
        <v>1</v>
      </c>
      <c r="H351">
        <v>2</v>
      </c>
      <c r="I351" t="s">
        <v>930</v>
      </c>
      <c r="J351" t="s">
        <v>931</v>
      </c>
      <c r="K351" t="s">
        <v>932</v>
      </c>
      <c r="L351">
        <v>1368</v>
      </c>
      <c r="N351">
        <v>1011</v>
      </c>
      <c r="O351" t="s">
        <v>927</v>
      </c>
      <c r="P351" t="s">
        <v>927</v>
      </c>
      <c r="Q351">
        <v>1</v>
      </c>
      <c r="W351">
        <v>0</v>
      </c>
      <c r="X351">
        <v>1890856440</v>
      </c>
      <c r="Y351">
        <f t="shared" si="165"/>
        <v>14.17</v>
      </c>
      <c r="AA351">
        <v>0</v>
      </c>
      <c r="AB351">
        <v>112.67</v>
      </c>
      <c r="AC351">
        <v>13.61</v>
      </c>
      <c r="AD351">
        <v>0</v>
      </c>
      <c r="AE351">
        <v>0</v>
      </c>
      <c r="AF351">
        <v>112.67</v>
      </c>
      <c r="AG351">
        <v>13.61</v>
      </c>
      <c r="AH351">
        <v>0</v>
      </c>
      <c r="AI351">
        <v>1</v>
      </c>
      <c r="AJ351">
        <v>1</v>
      </c>
      <c r="AK351">
        <v>1</v>
      </c>
      <c r="AL351">
        <v>1</v>
      </c>
      <c r="AM351">
        <v>0</v>
      </c>
      <c r="AN351">
        <v>0</v>
      </c>
      <c r="AO351">
        <v>1</v>
      </c>
      <c r="AP351">
        <v>0</v>
      </c>
      <c r="AQ351">
        <v>0</v>
      </c>
      <c r="AR351">
        <v>0</v>
      </c>
      <c r="AS351" t="s">
        <v>6</v>
      </c>
      <c r="AT351">
        <v>14.17</v>
      </c>
      <c r="AU351" t="s">
        <v>6</v>
      </c>
      <c r="AV351">
        <v>0</v>
      </c>
      <c r="AW351">
        <v>2</v>
      </c>
      <c r="AX351">
        <v>86295948</v>
      </c>
      <c r="AY351">
        <v>1</v>
      </c>
      <c r="AZ351">
        <v>0</v>
      </c>
      <c r="BA351">
        <v>399</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CV351">
        <v>0</v>
      </c>
      <c r="CW351">
        <f>ROUND(Y351*Source!I234*DO351,9)</f>
        <v>0</v>
      </c>
      <c r="CX351">
        <f>ROUND(Y351*Source!I234,9)</f>
        <v>0.35425000000000001</v>
      </c>
      <c r="CY351">
        <f>AB351</f>
        <v>112.67</v>
      </c>
      <c r="CZ351">
        <f>AF351</f>
        <v>112.67</v>
      </c>
      <c r="DA351">
        <f>AJ351</f>
        <v>1</v>
      </c>
      <c r="DB351">
        <f t="shared" si="166"/>
        <v>1596.53</v>
      </c>
      <c r="DC351">
        <f t="shared" si="167"/>
        <v>192.85</v>
      </c>
      <c r="DD351" t="s">
        <v>6</v>
      </c>
      <c r="DE351" t="s">
        <v>6</v>
      </c>
      <c r="DF351">
        <f t="shared" si="169"/>
        <v>0</v>
      </c>
      <c r="DG351">
        <f t="shared" si="168"/>
        <v>40</v>
      </c>
      <c r="DH351">
        <f>Source!I234*SmtRes!Y351</f>
        <v>0.35425000000000001</v>
      </c>
      <c r="DI351">
        <f>AB351</f>
        <v>112.67</v>
      </c>
      <c r="DJ351">
        <f>EtalonRes!Z399</f>
        <v>112.67</v>
      </c>
      <c r="DK351">
        <f>Source!BB234</f>
        <v>1</v>
      </c>
      <c r="DL351" t="s">
        <v>6</v>
      </c>
      <c r="DM351">
        <v>0</v>
      </c>
      <c r="DN351" t="s">
        <v>6</v>
      </c>
      <c r="DO351">
        <v>0</v>
      </c>
      <c r="GQ351">
        <v>-1</v>
      </c>
      <c r="GR351">
        <v>-1</v>
      </c>
    </row>
    <row r="352" spans="1:200" x14ac:dyDescent="0.2">
      <c r="A352">
        <f>ROW(Source!A234)</f>
        <v>234</v>
      </c>
      <c r="B352">
        <v>86295183</v>
      </c>
      <c r="C352">
        <v>86295936</v>
      </c>
      <c r="D352">
        <v>27440039</v>
      </c>
      <c r="E352">
        <v>1</v>
      </c>
      <c r="F352">
        <v>1</v>
      </c>
      <c r="G352">
        <v>1</v>
      </c>
      <c r="H352">
        <v>2</v>
      </c>
      <c r="I352" t="s">
        <v>933</v>
      </c>
      <c r="J352" t="s">
        <v>934</v>
      </c>
      <c r="K352" t="s">
        <v>935</v>
      </c>
      <c r="L352">
        <v>1368</v>
      </c>
      <c r="N352">
        <v>1011</v>
      </c>
      <c r="O352" t="s">
        <v>927</v>
      </c>
      <c r="P352" t="s">
        <v>927</v>
      </c>
      <c r="Q352">
        <v>1</v>
      </c>
      <c r="W352">
        <v>0</v>
      </c>
      <c r="X352">
        <v>389347920</v>
      </c>
      <c r="Y352">
        <f t="shared" si="165"/>
        <v>88.74</v>
      </c>
      <c r="AA352">
        <v>0</v>
      </c>
      <c r="AB352">
        <v>1.83</v>
      </c>
      <c r="AC352">
        <v>0</v>
      </c>
      <c r="AD352">
        <v>0</v>
      </c>
      <c r="AE352">
        <v>0</v>
      </c>
      <c r="AF352">
        <v>1.83</v>
      </c>
      <c r="AG352">
        <v>0</v>
      </c>
      <c r="AH352">
        <v>0</v>
      </c>
      <c r="AI352">
        <v>1</v>
      </c>
      <c r="AJ352">
        <v>1</v>
      </c>
      <c r="AK352">
        <v>1</v>
      </c>
      <c r="AL352">
        <v>1</v>
      </c>
      <c r="AM352">
        <v>0</v>
      </c>
      <c r="AN352">
        <v>0</v>
      </c>
      <c r="AO352">
        <v>1</v>
      </c>
      <c r="AP352">
        <v>0</v>
      </c>
      <c r="AQ352">
        <v>0</v>
      </c>
      <c r="AR352">
        <v>0</v>
      </c>
      <c r="AS352" t="s">
        <v>6</v>
      </c>
      <c r="AT352">
        <v>88.74</v>
      </c>
      <c r="AU352" t="s">
        <v>6</v>
      </c>
      <c r="AV352">
        <v>0</v>
      </c>
      <c r="AW352">
        <v>2</v>
      </c>
      <c r="AX352">
        <v>86295949</v>
      </c>
      <c r="AY352">
        <v>1</v>
      </c>
      <c r="AZ352">
        <v>0</v>
      </c>
      <c r="BA352">
        <v>400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CV352">
        <v>0</v>
      </c>
      <c r="CW352">
        <f>ROUND(Y352*Source!I234*DO352,9)</f>
        <v>0</v>
      </c>
      <c r="CX352">
        <f>ROUND(Y352*Source!I234,9)</f>
        <v>2.2185000000000001</v>
      </c>
      <c r="CY352">
        <f>AB352</f>
        <v>1.83</v>
      </c>
      <c r="CZ352">
        <f>AF352</f>
        <v>1.83</v>
      </c>
      <c r="DA352">
        <f>AJ352</f>
        <v>1</v>
      </c>
      <c r="DB352">
        <f t="shared" si="166"/>
        <v>162.38999999999999</v>
      </c>
      <c r="DC352">
        <f t="shared" si="167"/>
        <v>0</v>
      </c>
      <c r="DD352" t="s">
        <v>6</v>
      </c>
      <c r="DE352" t="s">
        <v>6</v>
      </c>
      <c r="DF352">
        <f t="shared" si="169"/>
        <v>0</v>
      </c>
      <c r="DG352">
        <f t="shared" si="168"/>
        <v>4</v>
      </c>
      <c r="DH352">
        <f>Source!I234*SmtRes!Y352</f>
        <v>2.2185000000000001</v>
      </c>
      <c r="DI352">
        <f>AB352</f>
        <v>1.83</v>
      </c>
      <c r="DJ352">
        <f>EtalonRes!Z400</f>
        <v>1.83</v>
      </c>
      <c r="DK352">
        <f>Source!BB234</f>
        <v>1</v>
      </c>
      <c r="DL352" t="s">
        <v>6</v>
      </c>
      <c r="DM352">
        <v>0</v>
      </c>
      <c r="DN352" t="s">
        <v>6</v>
      </c>
      <c r="DO352">
        <v>0</v>
      </c>
      <c r="GQ352">
        <v>-1</v>
      </c>
      <c r="GR352">
        <v>-1</v>
      </c>
    </row>
    <row r="353" spans="1:200" x14ac:dyDescent="0.2">
      <c r="A353">
        <f>ROW(Source!A234)</f>
        <v>234</v>
      </c>
      <c r="B353">
        <v>86295183</v>
      </c>
      <c r="C353">
        <v>86295936</v>
      </c>
      <c r="D353">
        <v>27441327</v>
      </c>
      <c r="E353">
        <v>1</v>
      </c>
      <c r="F353">
        <v>1</v>
      </c>
      <c r="G353">
        <v>1</v>
      </c>
      <c r="H353">
        <v>2</v>
      </c>
      <c r="I353" t="s">
        <v>936</v>
      </c>
      <c r="J353" t="s">
        <v>937</v>
      </c>
      <c r="K353" t="s">
        <v>938</v>
      </c>
      <c r="L353">
        <v>1368</v>
      </c>
      <c r="N353">
        <v>1011</v>
      </c>
      <c r="O353" t="s">
        <v>927</v>
      </c>
      <c r="P353" t="s">
        <v>927</v>
      </c>
      <c r="Q353">
        <v>1</v>
      </c>
      <c r="W353">
        <v>0</v>
      </c>
      <c r="X353">
        <v>-1583389094</v>
      </c>
      <c r="Y353">
        <f t="shared" si="165"/>
        <v>1.57</v>
      </c>
      <c r="AA353">
        <v>0</v>
      </c>
      <c r="AB353">
        <v>93.37</v>
      </c>
      <c r="AC353">
        <v>11.69</v>
      </c>
      <c r="AD353">
        <v>0</v>
      </c>
      <c r="AE353">
        <v>0</v>
      </c>
      <c r="AF353">
        <v>93.37</v>
      </c>
      <c r="AG353">
        <v>11.69</v>
      </c>
      <c r="AH353">
        <v>0</v>
      </c>
      <c r="AI353">
        <v>1</v>
      </c>
      <c r="AJ353">
        <v>1</v>
      </c>
      <c r="AK353">
        <v>1</v>
      </c>
      <c r="AL353">
        <v>1</v>
      </c>
      <c r="AM353">
        <v>0</v>
      </c>
      <c r="AN353">
        <v>0</v>
      </c>
      <c r="AO353">
        <v>1</v>
      </c>
      <c r="AP353">
        <v>0</v>
      </c>
      <c r="AQ353">
        <v>0</v>
      </c>
      <c r="AR353">
        <v>0</v>
      </c>
      <c r="AS353" t="s">
        <v>6</v>
      </c>
      <c r="AT353">
        <v>1.57</v>
      </c>
      <c r="AU353" t="s">
        <v>6</v>
      </c>
      <c r="AV353">
        <v>0</v>
      </c>
      <c r="AW353">
        <v>2</v>
      </c>
      <c r="AX353">
        <v>86295950</v>
      </c>
      <c r="AY353">
        <v>1</v>
      </c>
      <c r="AZ353">
        <v>0</v>
      </c>
      <c r="BA353">
        <v>401</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CV353">
        <v>0</v>
      </c>
      <c r="CW353">
        <f>ROUND(Y353*Source!I234*DO353,9)</f>
        <v>0</v>
      </c>
      <c r="CX353">
        <f>ROUND(Y353*Source!I234,9)</f>
        <v>3.925E-2</v>
      </c>
      <c r="CY353">
        <f>AB353</f>
        <v>93.37</v>
      </c>
      <c r="CZ353">
        <f>AF353</f>
        <v>93.37</v>
      </c>
      <c r="DA353">
        <f>AJ353</f>
        <v>1</v>
      </c>
      <c r="DB353">
        <f t="shared" si="166"/>
        <v>146.59</v>
      </c>
      <c r="DC353">
        <f t="shared" si="167"/>
        <v>18.350000000000001</v>
      </c>
      <c r="DD353" t="s">
        <v>6</v>
      </c>
      <c r="DE353" t="s">
        <v>6</v>
      </c>
      <c r="DF353">
        <f t="shared" si="169"/>
        <v>0</v>
      </c>
      <c r="DG353">
        <f t="shared" si="168"/>
        <v>4</v>
      </c>
      <c r="DH353">
        <f>Source!I234*SmtRes!Y353</f>
        <v>3.9250000000000007E-2</v>
      </c>
      <c r="DI353">
        <f>AB353</f>
        <v>93.37</v>
      </c>
      <c r="DJ353">
        <f>EtalonRes!Z401</f>
        <v>93.37</v>
      </c>
      <c r="DK353">
        <f>Source!BB234</f>
        <v>1</v>
      </c>
      <c r="DL353" t="s">
        <v>6</v>
      </c>
      <c r="DM353">
        <v>0</v>
      </c>
      <c r="DN353" t="s">
        <v>6</v>
      </c>
      <c r="DO353">
        <v>0</v>
      </c>
      <c r="GQ353">
        <v>-1</v>
      </c>
      <c r="GR353">
        <v>-1</v>
      </c>
    </row>
    <row r="354" spans="1:200" x14ac:dyDescent="0.2">
      <c r="A354">
        <f>ROW(Source!A234)</f>
        <v>234</v>
      </c>
      <c r="B354">
        <v>86295183</v>
      </c>
      <c r="C354">
        <v>86295936</v>
      </c>
      <c r="D354">
        <v>27378580</v>
      </c>
      <c r="E354">
        <v>1</v>
      </c>
      <c r="F354">
        <v>1</v>
      </c>
      <c r="G354">
        <v>1</v>
      </c>
      <c r="H354">
        <v>3</v>
      </c>
      <c r="I354" t="s">
        <v>61</v>
      </c>
      <c r="J354" t="s">
        <v>64</v>
      </c>
      <c r="K354" t="s">
        <v>62</v>
      </c>
      <c r="L354">
        <v>1348</v>
      </c>
      <c r="N354">
        <v>1009</v>
      </c>
      <c r="O354" t="s">
        <v>63</v>
      </c>
      <c r="P354" t="s">
        <v>63</v>
      </c>
      <c r="Q354">
        <v>1000</v>
      </c>
      <c r="W354">
        <v>0</v>
      </c>
      <c r="X354">
        <v>2105756975</v>
      </c>
      <c r="Y354">
        <f t="shared" si="165"/>
        <v>2.0000000000000001E-4</v>
      </c>
      <c r="AA354">
        <v>8475</v>
      </c>
      <c r="AB354">
        <v>0</v>
      </c>
      <c r="AC354">
        <v>0</v>
      </c>
      <c r="AD354">
        <v>0</v>
      </c>
      <c r="AE354">
        <v>8475</v>
      </c>
      <c r="AF354">
        <v>0</v>
      </c>
      <c r="AG354">
        <v>0</v>
      </c>
      <c r="AH354">
        <v>0</v>
      </c>
      <c r="AI354">
        <v>1</v>
      </c>
      <c r="AJ354">
        <v>1</v>
      </c>
      <c r="AK354">
        <v>1</v>
      </c>
      <c r="AL354">
        <v>1</v>
      </c>
      <c r="AM354">
        <v>0</v>
      </c>
      <c r="AN354">
        <v>0</v>
      </c>
      <c r="AO354">
        <v>0</v>
      </c>
      <c r="AP354">
        <v>1</v>
      </c>
      <c r="AQ354">
        <v>0</v>
      </c>
      <c r="AR354">
        <v>0</v>
      </c>
      <c r="AS354" t="s">
        <v>6</v>
      </c>
      <c r="AT354">
        <v>2.0000000000000001E-4</v>
      </c>
      <c r="AU354" t="s">
        <v>6</v>
      </c>
      <c r="AV354">
        <v>0</v>
      </c>
      <c r="AW354">
        <v>1</v>
      </c>
      <c r="AX354">
        <v>-1</v>
      </c>
      <c r="AY354">
        <v>0</v>
      </c>
      <c r="AZ354">
        <v>0</v>
      </c>
      <c r="BA354" t="s">
        <v>6</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CV354">
        <v>0</v>
      </c>
      <c r="CW354">
        <v>0</v>
      </c>
      <c r="CX354">
        <f>ROUND(Y354*Source!I234,9)</f>
        <v>5.0000000000000004E-6</v>
      </c>
      <c r="CY354">
        <f>AA354</f>
        <v>8475</v>
      </c>
      <c r="CZ354">
        <f>AE354</f>
        <v>8475</v>
      </c>
      <c r="DA354">
        <f>AI354</f>
        <v>1</v>
      </c>
      <c r="DB354">
        <f t="shared" si="166"/>
        <v>1.7</v>
      </c>
      <c r="DC354">
        <f t="shared" si="167"/>
        <v>0</v>
      </c>
      <c r="DD354" t="s">
        <v>6</v>
      </c>
      <c r="DE354" t="s">
        <v>6</v>
      </c>
      <c r="DF354">
        <f t="shared" si="169"/>
        <v>0</v>
      </c>
      <c r="DG354">
        <f t="shared" si="168"/>
        <v>0</v>
      </c>
      <c r="DH354">
        <f>Source!I234*SmtRes!Y354</f>
        <v>5.0000000000000004E-6</v>
      </c>
      <c r="DI354">
        <f>AA354</f>
        <v>8475</v>
      </c>
      <c r="DJ354">
        <f>DF354</f>
        <v>0</v>
      </c>
      <c r="DK354">
        <f>Source!BC234</f>
        <v>1</v>
      </c>
      <c r="DL354" t="s">
        <v>6</v>
      </c>
      <c r="DM354">
        <v>0</v>
      </c>
      <c r="DN354" t="s">
        <v>6</v>
      </c>
      <c r="DO354">
        <v>0</v>
      </c>
      <c r="GP354">
        <v>1</v>
      </c>
      <c r="GQ354">
        <v>-1</v>
      </c>
      <c r="GR354">
        <v>-1</v>
      </c>
    </row>
    <row r="355" spans="1:200" x14ac:dyDescent="0.2">
      <c r="A355">
        <f>ROW(Source!A234)</f>
        <v>234</v>
      </c>
      <c r="B355">
        <v>86295183</v>
      </c>
      <c r="C355">
        <v>86295936</v>
      </c>
      <c r="D355">
        <v>27379628</v>
      </c>
      <c r="E355">
        <v>1</v>
      </c>
      <c r="F355">
        <v>1</v>
      </c>
      <c r="G355">
        <v>1</v>
      </c>
      <c r="H355">
        <v>3</v>
      </c>
      <c r="I355" t="s">
        <v>67</v>
      </c>
      <c r="J355" t="s">
        <v>69</v>
      </c>
      <c r="K355" t="s">
        <v>68</v>
      </c>
      <c r="L355">
        <v>1339</v>
      </c>
      <c r="N355">
        <v>1007</v>
      </c>
      <c r="O355" t="s">
        <v>32</v>
      </c>
      <c r="P355" t="s">
        <v>32</v>
      </c>
      <c r="Q355">
        <v>1</v>
      </c>
      <c r="W355">
        <v>0</v>
      </c>
      <c r="X355">
        <v>-1086851567</v>
      </c>
      <c r="Y355">
        <f t="shared" si="165"/>
        <v>0.4</v>
      </c>
      <c r="AA355">
        <v>1980</v>
      </c>
      <c r="AB355">
        <v>0</v>
      </c>
      <c r="AC355">
        <v>0</v>
      </c>
      <c r="AD355">
        <v>0</v>
      </c>
      <c r="AE355">
        <v>1980</v>
      </c>
      <c r="AF355">
        <v>0</v>
      </c>
      <c r="AG355">
        <v>0</v>
      </c>
      <c r="AH355">
        <v>0</v>
      </c>
      <c r="AI355">
        <v>1</v>
      </c>
      <c r="AJ355">
        <v>1</v>
      </c>
      <c r="AK355">
        <v>1</v>
      </c>
      <c r="AL355">
        <v>1</v>
      </c>
      <c r="AM355">
        <v>0</v>
      </c>
      <c r="AN355">
        <v>0</v>
      </c>
      <c r="AO355">
        <v>0</v>
      </c>
      <c r="AP355">
        <v>1</v>
      </c>
      <c r="AQ355">
        <v>0</v>
      </c>
      <c r="AR355">
        <v>0</v>
      </c>
      <c r="AS355" t="s">
        <v>6</v>
      </c>
      <c r="AT355">
        <v>0.4</v>
      </c>
      <c r="AU355" t="s">
        <v>6</v>
      </c>
      <c r="AV355">
        <v>0</v>
      </c>
      <c r="AW355">
        <v>1</v>
      </c>
      <c r="AX355">
        <v>-1</v>
      </c>
      <c r="AY355">
        <v>0</v>
      </c>
      <c r="AZ355">
        <v>0</v>
      </c>
      <c r="BA355" t="s">
        <v>6</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CV355">
        <v>0</v>
      </c>
      <c r="CW355">
        <v>0</v>
      </c>
      <c r="CX355">
        <f>ROUND(Y355*Source!I234,9)</f>
        <v>0.01</v>
      </c>
      <c r="CY355">
        <f>AA355</f>
        <v>1980</v>
      </c>
      <c r="CZ355">
        <f>AE355</f>
        <v>1980</v>
      </c>
      <c r="DA355">
        <f>AI355</f>
        <v>1</v>
      </c>
      <c r="DB355">
        <f t="shared" si="166"/>
        <v>792</v>
      </c>
      <c r="DC355">
        <f t="shared" si="167"/>
        <v>0</v>
      </c>
      <c r="DD355" t="s">
        <v>6</v>
      </c>
      <c r="DE355" t="s">
        <v>6</v>
      </c>
      <c r="DF355">
        <f t="shared" si="169"/>
        <v>20</v>
      </c>
      <c r="DG355">
        <f t="shared" si="168"/>
        <v>0</v>
      </c>
      <c r="DH355">
        <f>Source!I234*SmtRes!Y355</f>
        <v>1.0000000000000002E-2</v>
      </c>
      <c r="DI355">
        <f>AA355</f>
        <v>1980</v>
      </c>
      <c r="DJ355">
        <f>DF355</f>
        <v>20</v>
      </c>
      <c r="DK355">
        <f>Source!BC234</f>
        <v>1</v>
      </c>
      <c r="DL355" t="s">
        <v>6</v>
      </c>
      <c r="DM355">
        <v>0</v>
      </c>
      <c r="DN355" t="s">
        <v>6</v>
      </c>
      <c r="DO355">
        <v>0</v>
      </c>
      <c r="GP355">
        <v>1</v>
      </c>
      <c r="GQ355">
        <v>-1</v>
      </c>
      <c r="GR355">
        <v>-1</v>
      </c>
    </row>
    <row r="356" spans="1:200" x14ac:dyDescent="0.2">
      <c r="A356">
        <f>ROW(Source!A234)</f>
        <v>234</v>
      </c>
      <c r="B356">
        <v>86295183</v>
      </c>
      <c r="C356">
        <v>86295936</v>
      </c>
      <c r="D356">
        <v>69408586</v>
      </c>
      <c r="E356">
        <v>1</v>
      </c>
      <c r="F356">
        <v>1</v>
      </c>
      <c r="G356">
        <v>1</v>
      </c>
      <c r="H356">
        <v>3</v>
      </c>
      <c r="I356" t="s">
        <v>72</v>
      </c>
      <c r="J356" t="s">
        <v>74</v>
      </c>
      <c r="K356" t="s">
        <v>73</v>
      </c>
      <c r="L356">
        <v>1339</v>
      </c>
      <c r="N356">
        <v>1007</v>
      </c>
      <c r="O356" t="s">
        <v>32</v>
      </c>
      <c r="P356" t="s">
        <v>32</v>
      </c>
      <c r="Q356">
        <v>1</v>
      </c>
      <c r="W356">
        <v>0</v>
      </c>
      <c r="X356">
        <v>907176927</v>
      </c>
      <c r="Y356">
        <f t="shared" si="165"/>
        <v>81.599999999999994</v>
      </c>
      <c r="AA356">
        <v>878.79</v>
      </c>
      <c r="AB356">
        <v>0</v>
      </c>
      <c r="AC356">
        <v>0</v>
      </c>
      <c r="AD356">
        <v>0</v>
      </c>
      <c r="AE356">
        <v>878.79</v>
      </c>
      <c r="AF356">
        <v>0</v>
      </c>
      <c r="AG356">
        <v>0</v>
      </c>
      <c r="AH356">
        <v>0</v>
      </c>
      <c r="AI356">
        <v>1</v>
      </c>
      <c r="AJ356">
        <v>1</v>
      </c>
      <c r="AK356">
        <v>1</v>
      </c>
      <c r="AL356">
        <v>1</v>
      </c>
      <c r="AM356">
        <v>0</v>
      </c>
      <c r="AN356">
        <v>0</v>
      </c>
      <c r="AO356">
        <v>0</v>
      </c>
      <c r="AP356">
        <v>1</v>
      </c>
      <c r="AQ356">
        <v>0</v>
      </c>
      <c r="AR356">
        <v>0</v>
      </c>
      <c r="AS356" t="s">
        <v>6</v>
      </c>
      <c r="AT356">
        <v>81.599999999999994</v>
      </c>
      <c r="AU356" t="s">
        <v>6</v>
      </c>
      <c r="AV356">
        <v>0</v>
      </c>
      <c r="AW356">
        <v>1</v>
      </c>
      <c r="AX356">
        <v>-1</v>
      </c>
      <c r="AY356">
        <v>0</v>
      </c>
      <c r="AZ356">
        <v>0</v>
      </c>
      <c r="BA356" t="s">
        <v>6</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CV356">
        <v>0</v>
      </c>
      <c r="CW356">
        <v>0</v>
      </c>
      <c r="CX356">
        <f>ROUND(Y356*Source!I234,9)</f>
        <v>2.04</v>
      </c>
      <c r="CY356">
        <f>AA356</f>
        <v>878.79</v>
      </c>
      <c r="CZ356">
        <f>AE356</f>
        <v>878.79</v>
      </c>
      <c r="DA356">
        <f>AI356</f>
        <v>1</v>
      </c>
      <c r="DB356">
        <f t="shared" si="166"/>
        <v>71709.259999999995</v>
      </c>
      <c r="DC356">
        <f t="shared" si="167"/>
        <v>0</v>
      </c>
      <c r="DD356" t="s">
        <v>6</v>
      </c>
      <c r="DE356" t="s">
        <v>6</v>
      </c>
      <c r="DF356">
        <f t="shared" si="169"/>
        <v>1793</v>
      </c>
      <c r="DG356">
        <f t="shared" si="168"/>
        <v>0</v>
      </c>
      <c r="DH356">
        <f>Source!I234*SmtRes!Y356</f>
        <v>2.04</v>
      </c>
      <c r="DI356">
        <f>AA356</f>
        <v>878.79</v>
      </c>
      <c r="DJ356">
        <f>DF356</f>
        <v>1793</v>
      </c>
      <c r="DK356">
        <f>Source!BC234</f>
        <v>1</v>
      </c>
      <c r="DL356" t="s">
        <v>6</v>
      </c>
      <c r="DM356">
        <v>0</v>
      </c>
      <c r="DN356" t="s">
        <v>6</v>
      </c>
      <c r="DO356">
        <v>0</v>
      </c>
      <c r="GP356">
        <v>1</v>
      </c>
      <c r="GQ356">
        <v>-1</v>
      </c>
      <c r="GR356">
        <v>-1</v>
      </c>
    </row>
    <row r="357" spans="1:200" x14ac:dyDescent="0.2">
      <c r="A357">
        <f>ROW(Source!A234)</f>
        <v>234</v>
      </c>
      <c r="B357">
        <v>86295183</v>
      </c>
      <c r="C357">
        <v>86295936</v>
      </c>
      <c r="D357">
        <v>69408521</v>
      </c>
      <c r="E357">
        <v>1</v>
      </c>
      <c r="F357">
        <v>1</v>
      </c>
      <c r="G357">
        <v>1</v>
      </c>
      <c r="H357">
        <v>3</v>
      </c>
      <c r="I357" t="s">
        <v>77</v>
      </c>
      <c r="J357" t="s">
        <v>79</v>
      </c>
      <c r="K357" t="s">
        <v>414</v>
      </c>
      <c r="L357">
        <v>1339</v>
      </c>
      <c r="N357">
        <v>1007</v>
      </c>
      <c r="O357" t="s">
        <v>32</v>
      </c>
      <c r="P357" t="s">
        <v>32</v>
      </c>
      <c r="Q357">
        <v>1</v>
      </c>
      <c r="W357">
        <v>0</v>
      </c>
      <c r="X357">
        <v>1421145445</v>
      </c>
      <c r="Y357">
        <f t="shared" si="165"/>
        <v>19.600000000000001</v>
      </c>
      <c r="AA357">
        <v>832.88</v>
      </c>
      <c r="AB357">
        <v>0</v>
      </c>
      <c r="AC357">
        <v>0</v>
      </c>
      <c r="AD357">
        <v>0</v>
      </c>
      <c r="AE357">
        <v>832.88</v>
      </c>
      <c r="AF357">
        <v>0</v>
      </c>
      <c r="AG357">
        <v>0</v>
      </c>
      <c r="AH357">
        <v>0</v>
      </c>
      <c r="AI357">
        <v>1</v>
      </c>
      <c r="AJ357">
        <v>1</v>
      </c>
      <c r="AK357">
        <v>1</v>
      </c>
      <c r="AL357">
        <v>1</v>
      </c>
      <c r="AM357">
        <v>0</v>
      </c>
      <c r="AN357">
        <v>0</v>
      </c>
      <c r="AO357">
        <v>0</v>
      </c>
      <c r="AP357">
        <v>1</v>
      </c>
      <c r="AQ357">
        <v>0</v>
      </c>
      <c r="AR357">
        <v>0</v>
      </c>
      <c r="AS357" t="s">
        <v>6</v>
      </c>
      <c r="AT357">
        <v>19.600000000000001</v>
      </c>
      <c r="AU357" t="s">
        <v>6</v>
      </c>
      <c r="AV357">
        <v>0</v>
      </c>
      <c r="AW357">
        <v>1</v>
      </c>
      <c r="AX357">
        <v>-1</v>
      </c>
      <c r="AY357">
        <v>0</v>
      </c>
      <c r="AZ357">
        <v>0</v>
      </c>
      <c r="BA357" t="s">
        <v>6</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CV357">
        <v>0</v>
      </c>
      <c r="CW357">
        <v>0</v>
      </c>
      <c r="CX357">
        <f>ROUND(Y357*Source!I234,9)</f>
        <v>0.49</v>
      </c>
      <c r="CY357">
        <f>AA357</f>
        <v>832.88</v>
      </c>
      <c r="CZ357">
        <f>AE357</f>
        <v>832.88</v>
      </c>
      <c r="DA357">
        <f>AI357</f>
        <v>1</v>
      </c>
      <c r="DB357">
        <f t="shared" si="166"/>
        <v>16324.45</v>
      </c>
      <c r="DC357">
        <f t="shared" si="167"/>
        <v>0</v>
      </c>
      <c r="DD357" t="s">
        <v>6</v>
      </c>
      <c r="DE357" t="s">
        <v>6</v>
      </c>
      <c r="DF357">
        <f t="shared" si="169"/>
        <v>408</v>
      </c>
      <c r="DG357">
        <f t="shared" si="168"/>
        <v>0</v>
      </c>
      <c r="DH357">
        <f>Source!I234*SmtRes!Y357</f>
        <v>0.49000000000000005</v>
      </c>
      <c r="DI357">
        <f>AA357</f>
        <v>832.88</v>
      </c>
      <c r="DJ357">
        <f>DF357</f>
        <v>408</v>
      </c>
      <c r="DK357">
        <f>Source!BC234</f>
        <v>1</v>
      </c>
      <c r="DL357" t="s">
        <v>6</v>
      </c>
      <c r="DM357">
        <v>0</v>
      </c>
      <c r="DN357" t="s">
        <v>6</v>
      </c>
      <c r="DO357">
        <v>0</v>
      </c>
      <c r="GP357">
        <v>1</v>
      </c>
      <c r="GQ357">
        <v>-1</v>
      </c>
      <c r="GR357">
        <v>-1</v>
      </c>
    </row>
    <row r="358" spans="1:200" x14ac:dyDescent="0.2">
      <c r="A358">
        <f>ROW(Source!A235)</f>
        <v>235</v>
      </c>
      <c r="B358">
        <v>86295184</v>
      </c>
      <c r="C358">
        <v>86295936</v>
      </c>
      <c r="D358">
        <v>27493087</v>
      </c>
      <c r="E358">
        <v>1</v>
      </c>
      <c r="F358">
        <v>1</v>
      </c>
      <c r="G358">
        <v>1</v>
      </c>
      <c r="H358">
        <v>1</v>
      </c>
      <c r="I358" t="s">
        <v>928</v>
      </c>
      <c r="J358" t="s">
        <v>6</v>
      </c>
      <c r="K358" t="s">
        <v>929</v>
      </c>
      <c r="L358">
        <v>1369</v>
      </c>
      <c r="N358">
        <v>1013</v>
      </c>
      <c r="O358" t="s">
        <v>921</v>
      </c>
      <c r="P358" t="s">
        <v>921</v>
      </c>
      <c r="Q358">
        <v>1</v>
      </c>
      <c r="W358">
        <v>0</v>
      </c>
      <c r="X358">
        <v>800791658</v>
      </c>
      <c r="Y358">
        <f t="shared" si="165"/>
        <v>139.52000000000001</v>
      </c>
      <c r="AA358">
        <v>0</v>
      </c>
      <c r="AB358">
        <v>0</v>
      </c>
      <c r="AC358">
        <v>0</v>
      </c>
      <c r="AD358">
        <v>242.69</v>
      </c>
      <c r="AE358">
        <v>0</v>
      </c>
      <c r="AF358">
        <v>0</v>
      </c>
      <c r="AG358">
        <v>0</v>
      </c>
      <c r="AH358">
        <v>9.48</v>
      </c>
      <c r="AI358">
        <v>1</v>
      </c>
      <c r="AJ358">
        <v>1</v>
      </c>
      <c r="AK358">
        <v>1</v>
      </c>
      <c r="AL358">
        <v>25.6</v>
      </c>
      <c r="AM358">
        <v>5</v>
      </c>
      <c r="AN358">
        <v>0</v>
      </c>
      <c r="AO358">
        <v>1</v>
      </c>
      <c r="AP358">
        <v>0</v>
      </c>
      <c r="AQ358">
        <v>0</v>
      </c>
      <c r="AR358">
        <v>0</v>
      </c>
      <c r="AS358" t="s">
        <v>6</v>
      </c>
      <c r="AT358">
        <v>139.52000000000001</v>
      </c>
      <c r="AU358" t="s">
        <v>6</v>
      </c>
      <c r="AV358">
        <v>1</v>
      </c>
      <c r="AW358">
        <v>2</v>
      </c>
      <c r="AX358">
        <v>86295946</v>
      </c>
      <c r="AY358">
        <v>1</v>
      </c>
      <c r="AZ358">
        <v>0</v>
      </c>
      <c r="BA358">
        <v>405</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CU358">
        <f>ROUND(AT358*Source!I235*AH358*AL358,0)</f>
        <v>846</v>
      </c>
      <c r="CV358">
        <f>ROUND(Y358*Source!I235,9)</f>
        <v>3.488</v>
      </c>
      <c r="CW358">
        <v>0</v>
      </c>
      <c r="CX358">
        <f>ROUND(Y358*Source!I235,9)</f>
        <v>3.488</v>
      </c>
      <c r="CY358">
        <f>AD358</f>
        <v>242.69</v>
      </c>
      <c r="CZ358">
        <f>AH358</f>
        <v>9.48</v>
      </c>
      <c r="DA358">
        <f>AL358</f>
        <v>25.6</v>
      </c>
      <c r="DB358">
        <f t="shared" si="166"/>
        <v>1322.65</v>
      </c>
      <c r="DC358">
        <f t="shared" si="167"/>
        <v>0</v>
      </c>
      <c r="DD358" t="s">
        <v>6</v>
      </c>
      <c r="DE358" t="s">
        <v>6</v>
      </c>
      <c r="DF358">
        <f t="shared" si="169"/>
        <v>0</v>
      </c>
      <c r="DG358">
        <f t="shared" si="168"/>
        <v>0</v>
      </c>
      <c r="DH358">
        <f>Source!I235*SmtRes!Y358</f>
        <v>3.4880000000000004</v>
      </c>
      <c r="DI358">
        <f>AD358</f>
        <v>242.69</v>
      </c>
      <c r="DJ358">
        <f>EtalonRes!AB405</f>
        <v>9.48</v>
      </c>
      <c r="DK358">
        <f>Source!BA235</f>
        <v>25.6</v>
      </c>
      <c r="DL358" t="s">
        <v>6</v>
      </c>
      <c r="DM358">
        <v>0</v>
      </c>
      <c r="DN358" t="s">
        <v>6</v>
      </c>
      <c r="DO358">
        <v>0</v>
      </c>
      <c r="GQ358">
        <v>-1</v>
      </c>
      <c r="GR358">
        <v>-1</v>
      </c>
    </row>
    <row r="359" spans="1:200" x14ac:dyDescent="0.2">
      <c r="A359">
        <f>ROW(Source!A235)</f>
        <v>235</v>
      </c>
      <c r="B359">
        <v>86295184</v>
      </c>
      <c r="C359">
        <v>86295936</v>
      </c>
      <c r="D359">
        <v>121548</v>
      </c>
      <c r="E359">
        <v>1</v>
      </c>
      <c r="F359">
        <v>1</v>
      </c>
      <c r="G359">
        <v>1</v>
      </c>
      <c r="H359">
        <v>1</v>
      </c>
      <c r="I359" t="s">
        <v>39</v>
      </c>
      <c r="J359" t="s">
        <v>6</v>
      </c>
      <c r="K359" t="s">
        <v>922</v>
      </c>
      <c r="L359">
        <v>608254</v>
      </c>
      <c r="N359">
        <v>1013</v>
      </c>
      <c r="O359" t="s">
        <v>923</v>
      </c>
      <c r="P359" t="s">
        <v>923</v>
      </c>
      <c r="Q359">
        <v>1</v>
      </c>
      <c r="W359">
        <v>0</v>
      </c>
      <c r="X359">
        <v>-185737400</v>
      </c>
      <c r="Y359">
        <f t="shared" si="165"/>
        <v>14.17</v>
      </c>
      <c r="AA359">
        <v>0</v>
      </c>
      <c r="AB359">
        <v>0</v>
      </c>
      <c r="AC359">
        <v>0</v>
      </c>
      <c r="AD359">
        <v>0</v>
      </c>
      <c r="AE359">
        <v>0</v>
      </c>
      <c r="AF359">
        <v>0</v>
      </c>
      <c r="AG359">
        <v>0</v>
      </c>
      <c r="AH359">
        <v>0</v>
      </c>
      <c r="AI359">
        <v>1</v>
      </c>
      <c r="AJ359">
        <v>1</v>
      </c>
      <c r="AK359">
        <v>19.8</v>
      </c>
      <c r="AL359">
        <v>1</v>
      </c>
      <c r="AM359">
        <v>5</v>
      </c>
      <c r="AN359">
        <v>0</v>
      </c>
      <c r="AO359">
        <v>1</v>
      </c>
      <c r="AP359">
        <v>0</v>
      </c>
      <c r="AQ359">
        <v>0</v>
      </c>
      <c r="AR359">
        <v>0</v>
      </c>
      <c r="AS359" t="s">
        <v>6</v>
      </c>
      <c r="AT359">
        <v>14.17</v>
      </c>
      <c r="AU359" t="s">
        <v>6</v>
      </c>
      <c r="AV359">
        <v>2</v>
      </c>
      <c r="AW359">
        <v>2</v>
      </c>
      <c r="AX359">
        <v>86295947</v>
      </c>
      <c r="AY359">
        <v>1</v>
      </c>
      <c r="AZ359">
        <v>0</v>
      </c>
      <c r="BA359">
        <v>406</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CV359">
        <v>0</v>
      </c>
      <c r="CW359">
        <v>0</v>
      </c>
      <c r="CX359">
        <f>ROUND(Y359*Source!I235,9)</f>
        <v>0.35425000000000001</v>
      </c>
      <c r="CY359">
        <f>AD359</f>
        <v>0</v>
      </c>
      <c r="CZ359">
        <f>AH359</f>
        <v>0</v>
      </c>
      <c r="DA359">
        <f>AL359</f>
        <v>1</v>
      </c>
      <c r="DB359">
        <f t="shared" si="166"/>
        <v>0</v>
      </c>
      <c r="DC359">
        <f t="shared" si="167"/>
        <v>0</v>
      </c>
      <c r="DD359" t="s">
        <v>6</v>
      </c>
      <c r="DE359" t="s">
        <v>6</v>
      </c>
      <c r="DF359">
        <f t="shared" si="169"/>
        <v>0</v>
      </c>
      <c r="DG359">
        <f t="shared" si="168"/>
        <v>0</v>
      </c>
      <c r="DH359">
        <f>Source!I235*SmtRes!Y359</f>
        <v>0.35425000000000001</v>
      </c>
      <c r="DI359">
        <f>AD359</f>
        <v>0</v>
      </c>
      <c r="DJ359">
        <f>EtalonRes!AB406</f>
        <v>0</v>
      </c>
      <c r="DK359">
        <f>Source!BA235</f>
        <v>25.6</v>
      </c>
      <c r="DL359" t="s">
        <v>6</v>
      </c>
      <c r="DM359">
        <v>0</v>
      </c>
      <c r="DN359" t="s">
        <v>6</v>
      </c>
      <c r="DO359">
        <v>0</v>
      </c>
      <c r="GQ359">
        <v>-1</v>
      </c>
      <c r="GR359">
        <v>-1</v>
      </c>
    </row>
    <row r="360" spans="1:200" x14ac:dyDescent="0.2">
      <c r="A360">
        <f>ROW(Source!A235)</f>
        <v>235</v>
      </c>
      <c r="B360">
        <v>86295184</v>
      </c>
      <c r="C360">
        <v>86295936</v>
      </c>
      <c r="D360">
        <v>27439499</v>
      </c>
      <c r="E360">
        <v>1</v>
      </c>
      <c r="F360">
        <v>1</v>
      </c>
      <c r="G360">
        <v>1</v>
      </c>
      <c r="H360">
        <v>2</v>
      </c>
      <c r="I360" t="s">
        <v>930</v>
      </c>
      <c r="J360" t="s">
        <v>931</v>
      </c>
      <c r="K360" t="s">
        <v>932</v>
      </c>
      <c r="L360">
        <v>1368</v>
      </c>
      <c r="N360">
        <v>1011</v>
      </c>
      <c r="O360" t="s">
        <v>927</v>
      </c>
      <c r="P360" t="s">
        <v>927</v>
      </c>
      <c r="Q360">
        <v>1</v>
      </c>
      <c r="W360">
        <v>0</v>
      </c>
      <c r="X360">
        <v>1890856440</v>
      </c>
      <c r="Y360">
        <f t="shared" si="165"/>
        <v>14.17</v>
      </c>
      <c r="AA360">
        <v>0</v>
      </c>
      <c r="AB360">
        <v>1047.83</v>
      </c>
      <c r="AC360">
        <v>269.48</v>
      </c>
      <c r="AD360">
        <v>0</v>
      </c>
      <c r="AE360">
        <v>0</v>
      </c>
      <c r="AF360">
        <v>112.67</v>
      </c>
      <c r="AG360">
        <v>13.61</v>
      </c>
      <c r="AH360">
        <v>0</v>
      </c>
      <c r="AI360">
        <v>1</v>
      </c>
      <c r="AJ360">
        <v>9.3000000000000007</v>
      </c>
      <c r="AK360">
        <v>19.8</v>
      </c>
      <c r="AL360">
        <v>1</v>
      </c>
      <c r="AM360">
        <v>5</v>
      </c>
      <c r="AN360">
        <v>0</v>
      </c>
      <c r="AO360">
        <v>1</v>
      </c>
      <c r="AP360">
        <v>0</v>
      </c>
      <c r="AQ360">
        <v>0</v>
      </c>
      <c r="AR360">
        <v>0</v>
      </c>
      <c r="AS360" t="s">
        <v>6</v>
      </c>
      <c r="AT360">
        <v>14.17</v>
      </c>
      <c r="AU360" t="s">
        <v>6</v>
      </c>
      <c r="AV360">
        <v>0</v>
      </c>
      <c r="AW360">
        <v>2</v>
      </c>
      <c r="AX360">
        <v>86295948</v>
      </c>
      <c r="AY360">
        <v>1</v>
      </c>
      <c r="AZ360">
        <v>0</v>
      </c>
      <c r="BA360">
        <v>407</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CV360">
        <v>0</v>
      </c>
      <c r="CW360">
        <f>ROUND(Y360*Source!I235*DO360,9)</f>
        <v>0</v>
      </c>
      <c r="CX360">
        <f>ROUND(Y360*Source!I235,9)</f>
        <v>0.35425000000000001</v>
      </c>
      <c r="CY360">
        <f>AB360</f>
        <v>1047.83</v>
      </c>
      <c r="CZ360">
        <f>AF360</f>
        <v>112.67</v>
      </c>
      <c r="DA360">
        <f>AJ360</f>
        <v>9.3000000000000007</v>
      </c>
      <c r="DB360">
        <f t="shared" si="166"/>
        <v>1596.53</v>
      </c>
      <c r="DC360">
        <f t="shared" si="167"/>
        <v>192.85</v>
      </c>
      <c r="DD360" t="s">
        <v>6</v>
      </c>
      <c r="DE360" t="s">
        <v>6</v>
      </c>
      <c r="DF360">
        <f t="shared" si="169"/>
        <v>0</v>
      </c>
      <c r="DG360">
        <f>ROUND(ROUND(AF360*AJ360,0)*CX360,0)</f>
        <v>371</v>
      </c>
      <c r="DH360">
        <f>Source!I235*SmtRes!Y360</f>
        <v>0.35425000000000001</v>
      </c>
      <c r="DI360">
        <f>AB360</f>
        <v>1047.83</v>
      </c>
      <c r="DJ360">
        <f>EtalonRes!Z407</f>
        <v>112.67</v>
      </c>
      <c r="DK360">
        <f>Source!BB235</f>
        <v>9.3000000000000007</v>
      </c>
      <c r="DL360" t="s">
        <v>6</v>
      </c>
      <c r="DM360">
        <v>0</v>
      </c>
      <c r="DN360" t="s">
        <v>6</v>
      </c>
      <c r="DO360">
        <v>0</v>
      </c>
      <c r="GQ360">
        <v>-1</v>
      </c>
      <c r="GR360">
        <v>-1</v>
      </c>
    </row>
    <row r="361" spans="1:200" x14ac:dyDescent="0.2">
      <c r="A361">
        <f>ROW(Source!A235)</f>
        <v>235</v>
      </c>
      <c r="B361">
        <v>86295184</v>
      </c>
      <c r="C361">
        <v>86295936</v>
      </c>
      <c r="D361">
        <v>27440039</v>
      </c>
      <c r="E361">
        <v>1</v>
      </c>
      <c r="F361">
        <v>1</v>
      </c>
      <c r="G361">
        <v>1</v>
      </c>
      <c r="H361">
        <v>2</v>
      </c>
      <c r="I361" t="s">
        <v>933</v>
      </c>
      <c r="J361" t="s">
        <v>934</v>
      </c>
      <c r="K361" t="s">
        <v>935</v>
      </c>
      <c r="L361">
        <v>1368</v>
      </c>
      <c r="N361">
        <v>1011</v>
      </c>
      <c r="O361" t="s">
        <v>927</v>
      </c>
      <c r="P361" t="s">
        <v>927</v>
      </c>
      <c r="Q361">
        <v>1</v>
      </c>
      <c r="W361">
        <v>0</v>
      </c>
      <c r="X361">
        <v>389347920</v>
      </c>
      <c r="Y361">
        <f t="shared" si="165"/>
        <v>88.74</v>
      </c>
      <c r="AA361">
        <v>0</v>
      </c>
      <c r="AB361">
        <v>17.02</v>
      </c>
      <c r="AC361">
        <v>0</v>
      </c>
      <c r="AD361">
        <v>0</v>
      </c>
      <c r="AE361">
        <v>0</v>
      </c>
      <c r="AF361">
        <v>1.83</v>
      </c>
      <c r="AG361">
        <v>0</v>
      </c>
      <c r="AH361">
        <v>0</v>
      </c>
      <c r="AI361">
        <v>1</v>
      </c>
      <c r="AJ361">
        <v>9.3000000000000007</v>
      </c>
      <c r="AK361">
        <v>19.8</v>
      </c>
      <c r="AL361">
        <v>1</v>
      </c>
      <c r="AM361">
        <v>5</v>
      </c>
      <c r="AN361">
        <v>0</v>
      </c>
      <c r="AO361">
        <v>1</v>
      </c>
      <c r="AP361">
        <v>0</v>
      </c>
      <c r="AQ361">
        <v>0</v>
      </c>
      <c r="AR361">
        <v>0</v>
      </c>
      <c r="AS361" t="s">
        <v>6</v>
      </c>
      <c r="AT361">
        <v>88.74</v>
      </c>
      <c r="AU361" t="s">
        <v>6</v>
      </c>
      <c r="AV361">
        <v>0</v>
      </c>
      <c r="AW361">
        <v>2</v>
      </c>
      <c r="AX361">
        <v>86295949</v>
      </c>
      <c r="AY361">
        <v>1</v>
      </c>
      <c r="AZ361">
        <v>0</v>
      </c>
      <c r="BA361">
        <v>408</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CV361">
        <v>0</v>
      </c>
      <c r="CW361">
        <f>ROUND(Y361*Source!I235*DO361,9)</f>
        <v>0</v>
      </c>
      <c r="CX361">
        <f>ROUND(Y361*Source!I235,9)</f>
        <v>2.2185000000000001</v>
      </c>
      <c r="CY361">
        <f>AB361</f>
        <v>17.02</v>
      </c>
      <c r="CZ361">
        <f>AF361</f>
        <v>1.83</v>
      </c>
      <c r="DA361">
        <f>AJ361</f>
        <v>9.3000000000000007</v>
      </c>
      <c r="DB361">
        <f t="shared" si="166"/>
        <v>162.38999999999999</v>
      </c>
      <c r="DC361">
        <f t="shared" si="167"/>
        <v>0</v>
      </c>
      <c r="DD361" t="s">
        <v>6</v>
      </c>
      <c r="DE361" t="s">
        <v>6</v>
      </c>
      <c r="DF361">
        <f t="shared" si="169"/>
        <v>0</v>
      </c>
      <c r="DG361">
        <f>ROUND(ROUND(AF361*AJ361,0)*CX361,0)</f>
        <v>38</v>
      </c>
      <c r="DH361">
        <f>Source!I235*SmtRes!Y361</f>
        <v>2.2185000000000001</v>
      </c>
      <c r="DI361">
        <f>AB361</f>
        <v>17.02</v>
      </c>
      <c r="DJ361">
        <f>EtalonRes!Z408</f>
        <v>1.83</v>
      </c>
      <c r="DK361">
        <f>Source!BB235</f>
        <v>9.3000000000000007</v>
      </c>
      <c r="DL361" t="s">
        <v>6</v>
      </c>
      <c r="DM361">
        <v>0</v>
      </c>
      <c r="DN361" t="s">
        <v>6</v>
      </c>
      <c r="DO361">
        <v>0</v>
      </c>
      <c r="GQ361">
        <v>-1</v>
      </c>
      <c r="GR361">
        <v>-1</v>
      </c>
    </row>
    <row r="362" spans="1:200" x14ac:dyDescent="0.2">
      <c r="A362">
        <f>ROW(Source!A235)</f>
        <v>235</v>
      </c>
      <c r="B362">
        <v>86295184</v>
      </c>
      <c r="C362">
        <v>86295936</v>
      </c>
      <c r="D362">
        <v>27441327</v>
      </c>
      <c r="E362">
        <v>1</v>
      </c>
      <c r="F362">
        <v>1</v>
      </c>
      <c r="G362">
        <v>1</v>
      </c>
      <c r="H362">
        <v>2</v>
      </c>
      <c r="I362" t="s">
        <v>936</v>
      </c>
      <c r="J362" t="s">
        <v>937</v>
      </c>
      <c r="K362" t="s">
        <v>938</v>
      </c>
      <c r="L362">
        <v>1368</v>
      </c>
      <c r="N362">
        <v>1011</v>
      </c>
      <c r="O362" t="s">
        <v>927</v>
      </c>
      <c r="P362" t="s">
        <v>927</v>
      </c>
      <c r="Q362">
        <v>1</v>
      </c>
      <c r="W362">
        <v>0</v>
      </c>
      <c r="X362">
        <v>-1583389094</v>
      </c>
      <c r="Y362">
        <f t="shared" si="165"/>
        <v>1.57</v>
      </c>
      <c r="AA362">
        <v>0</v>
      </c>
      <c r="AB362">
        <v>868.34</v>
      </c>
      <c r="AC362">
        <v>231.46</v>
      </c>
      <c r="AD362">
        <v>0</v>
      </c>
      <c r="AE362">
        <v>0</v>
      </c>
      <c r="AF362">
        <v>93.37</v>
      </c>
      <c r="AG362">
        <v>11.69</v>
      </c>
      <c r="AH362">
        <v>0</v>
      </c>
      <c r="AI362">
        <v>1</v>
      </c>
      <c r="AJ362">
        <v>9.3000000000000007</v>
      </c>
      <c r="AK362">
        <v>19.8</v>
      </c>
      <c r="AL362">
        <v>1</v>
      </c>
      <c r="AM362">
        <v>5</v>
      </c>
      <c r="AN362">
        <v>0</v>
      </c>
      <c r="AO362">
        <v>1</v>
      </c>
      <c r="AP362">
        <v>0</v>
      </c>
      <c r="AQ362">
        <v>0</v>
      </c>
      <c r="AR362">
        <v>0</v>
      </c>
      <c r="AS362" t="s">
        <v>6</v>
      </c>
      <c r="AT362">
        <v>1.57</v>
      </c>
      <c r="AU362" t="s">
        <v>6</v>
      </c>
      <c r="AV362">
        <v>0</v>
      </c>
      <c r="AW362">
        <v>2</v>
      </c>
      <c r="AX362">
        <v>86295950</v>
      </c>
      <c r="AY362">
        <v>1</v>
      </c>
      <c r="AZ362">
        <v>0</v>
      </c>
      <c r="BA362">
        <v>409</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CV362">
        <v>0</v>
      </c>
      <c r="CW362">
        <f>ROUND(Y362*Source!I235*DO362,9)</f>
        <v>0</v>
      </c>
      <c r="CX362">
        <f>ROUND(Y362*Source!I235,9)</f>
        <v>3.925E-2</v>
      </c>
      <c r="CY362">
        <f>AB362</f>
        <v>868.34</v>
      </c>
      <c r="CZ362">
        <f>AF362</f>
        <v>93.37</v>
      </c>
      <c r="DA362">
        <f>AJ362</f>
        <v>9.3000000000000007</v>
      </c>
      <c r="DB362">
        <f t="shared" si="166"/>
        <v>146.59</v>
      </c>
      <c r="DC362">
        <f t="shared" si="167"/>
        <v>18.350000000000001</v>
      </c>
      <c r="DD362" t="s">
        <v>6</v>
      </c>
      <c r="DE362" t="s">
        <v>6</v>
      </c>
      <c r="DF362">
        <f t="shared" si="169"/>
        <v>0</v>
      </c>
      <c r="DG362">
        <f>ROUND(ROUND(AF362*AJ362,0)*CX362,0)</f>
        <v>34</v>
      </c>
      <c r="DH362">
        <f>Source!I235*SmtRes!Y362</f>
        <v>3.9250000000000007E-2</v>
      </c>
      <c r="DI362">
        <f>AB362</f>
        <v>868.34</v>
      </c>
      <c r="DJ362">
        <f>EtalonRes!Z409</f>
        <v>93.37</v>
      </c>
      <c r="DK362">
        <f>Source!BB235</f>
        <v>9.3000000000000007</v>
      </c>
      <c r="DL362" t="s">
        <v>6</v>
      </c>
      <c r="DM362">
        <v>0</v>
      </c>
      <c r="DN362" t="s">
        <v>6</v>
      </c>
      <c r="DO362">
        <v>0</v>
      </c>
      <c r="GQ362">
        <v>-1</v>
      </c>
      <c r="GR362">
        <v>-1</v>
      </c>
    </row>
    <row r="363" spans="1:200" x14ac:dyDescent="0.2">
      <c r="A363">
        <f>ROW(Source!A235)</f>
        <v>235</v>
      </c>
      <c r="B363">
        <v>86295184</v>
      </c>
      <c r="C363">
        <v>86295936</v>
      </c>
      <c r="D363">
        <v>27378580</v>
      </c>
      <c r="E363">
        <v>1</v>
      </c>
      <c r="F363">
        <v>1</v>
      </c>
      <c r="G363">
        <v>1</v>
      </c>
      <c r="H363">
        <v>3</v>
      </c>
      <c r="I363" t="s">
        <v>61</v>
      </c>
      <c r="J363" t="s">
        <v>64</v>
      </c>
      <c r="K363" t="s">
        <v>62</v>
      </c>
      <c r="L363">
        <v>1348</v>
      </c>
      <c r="N363">
        <v>1009</v>
      </c>
      <c r="O363" t="s">
        <v>63</v>
      </c>
      <c r="P363" t="s">
        <v>63</v>
      </c>
      <c r="Q363">
        <v>1000</v>
      </c>
      <c r="W363">
        <v>0</v>
      </c>
      <c r="X363">
        <v>2105756975</v>
      </c>
      <c r="Y363">
        <f t="shared" si="165"/>
        <v>2.0000000000000001E-4</v>
      </c>
      <c r="AA363">
        <v>71000</v>
      </c>
      <c r="AB363">
        <v>0</v>
      </c>
      <c r="AC363">
        <v>0</v>
      </c>
      <c r="AD363">
        <v>0</v>
      </c>
      <c r="AE363">
        <v>9962.5300000000007</v>
      </c>
      <c r="AF363">
        <v>0</v>
      </c>
      <c r="AG363">
        <v>0</v>
      </c>
      <c r="AH363">
        <v>0</v>
      </c>
      <c r="AI363">
        <v>7.56</v>
      </c>
      <c r="AJ363">
        <v>1</v>
      </c>
      <c r="AK363">
        <v>1</v>
      </c>
      <c r="AL363">
        <v>1</v>
      </c>
      <c r="AM363">
        <v>0</v>
      </c>
      <c r="AN363">
        <v>0</v>
      </c>
      <c r="AO363">
        <v>0</v>
      </c>
      <c r="AP363">
        <v>1</v>
      </c>
      <c r="AQ363">
        <v>0</v>
      </c>
      <c r="AR363">
        <v>0</v>
      </c>
      <c r="AS363" t="s">
        <v>6</v>
      </c>
      <c r="AT363">
        <v>2.0000000000000001E-4</v>
      </c>
      <c r="AU363" t="s">
        <v>6</v>
      </c>
      <c r="AV363">
        <v>0</v>
      </c>
      <c r="AW363">
        <v>1</v>
      </c>
      <c r="AX363">
        <v>-1</v>
      </c>
      <c r="AY363">
        <v>0</v>
      </c>
      <c r="AZ363">
        <v>0</v>
      </c>
      <c r="BA363" t="s">
        <v>6</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CV363">
        <v>0</v>
      </c>
      <c r="CW363">
        <v>0</v>
      </c>
      <c r="CX363">
        <f>ROUND(Y363*Source!I235,9)</f>
        <v>5.0000000000000004E-6</v>
      </c>
      <c r="CY363">
        <f>AA363</f>
        <v>71000</v>
      </c>
      <c r="CZ363">
        <f>AE363</f>
        <v>9962.5300000000007</v>
      </c>
      <c r="DA363">
        <f>AI363</f>
        <v>7.56</v>
      </c>
      <c r="DB363">
        <f t="shared" si="166"/>
        <v>1.99</v>
      </c>
      <c r="DC363">
        <f t="shared" si="167"/>
        <v>0</v>
      </c>
      <c r="DD363" t="s">
        <v>6</v>
      </c>
      <c r="DE363" t="s">
        <v>6</v>
      </c>
      <c r="DF363">
        <f>ROUND(ROUND(AE363*AI363,0)*CX363,0)</f>
        <v>0</v>
      </c>
      <c r="DG363">
        <f t="shared" ref="DG363:DG378" si="170">ROUND(ROUND(AF363,0)*CX363,0)</f>
        <v>0</v>
      </c>
      <c r="DH363">
        <f>Source!I235*SmtRes!Y363</f>
        <v>5.0000000000000004E-6</v>
      </c>
      <c r="DI363">
        <f>AA363</f>
        <v>71000</v>
      </c>
      <c r="DJ363">
        <f>DF363</f>
        <v>0</v>
      </c>
      <c r="DK363">
        <f>Source!BC235</f>
        <v>7.56</v>
      </c>
      <c r="DL363" t="s">
        <v>6</v>
      </c>
      <c r="DM363">
        <v>0</v>
      </c>
      <c r="DN363" t="s">
        <v>6</v>
      </c>
      <c r="DO363">
        <v>0</v>
      </c>
      <c r="GP363">
        <v>1</v>
      </c>
      <c r="GQ363">
        <v>-1</v>
      </c>
      <c r="GR363">
        <v>-1</v>
      </c>
    </row>
    <row r="364" spans="1:200" x14ac:dyDescent="0.2">
      <c r="A364">
        <f>ROW(Source!A235)</f>
        <v>235</v>
      </c>
      <c r="B364">
        <v>86295184</v>
      </c>
      <c r="C364">
        <v>86295936</v>
      </c>
      <c r="D364">
        <v>27379628</v>
      </c>
      <c r="E364">
        <v>1</v>
      </c>
      <c r="F364">
        <v>1</v>
      </c>
      <c r="G364">
        <v>1</v>
      </c>
      <c r="H364">
        <v>3</v>
      </c>
      <c r="I364" t="s">
        <v>67</v>
      </c>
      <c r="J364" t="s">
        <v>69</v>
      </c>
      <c r="K364" t="s">
        <v>68</v>
      </c>
      <c r="L364">
        <v>1339</v>
      </c>
      <c r="N364">
        <v>1007</v>
      </c>
      <c r="O364" t="s">
        <v>32</v>
      </c>
      <c r="P364" t="s">
        <v>32</v>
      </c>
      <c r="Q364">
        <v>1</v>
      </c>
      <c r="W364">
        <v>0</v>
      </c>
      <c r="X364">
        <v>-1086851567</v>
      </c>
      <c r="Y364">
        <f t="shared" si="165"/>
        <v>0.4</v>
      </c>
      <c r="AA364">
        <v>16666.669999999998</v>
      </c>
      <c r="AB364">
        <v>0</v>
      </c>
      <c r="AC364">
        <v>0</v>
      </c>
      <c r="AD364">
        <v>0</v>
      </c>
      <c r="AE364">
        <v>2338.63</v>
      </c>
      <c r="AF364">
        <v>0</v>
      </c>
      <c r="AG364">
        <v>0</v>
      </c>
      <c r="AH364">
        <v>0</v>
      </c>
      <c r="AI364">
        <v>7.56</v>
      </c>
      <c r="AJ364">
        <v>1</v>
      </c>
      <c r="AK364">
        <v>1</v>
      </c>
      <c r="AL364">
        <v>1</v>
      </c>
      <c r="AM364">
        <v>0</v>
      </c>
      <c r="AN364">
        <v>0</v>
      </c>
      <c r="AO364">
        <v>0</v>
      </c>
      <c r="AP364">
        <v>1</v>
      </c>
      <c r="AQ364">
        <v>0</v>
      </c>
      <c r="AR364">
        <v>0</v>
      </c>
      <c r="AS364" t="s">
        <v>6</v>
      </c>
      <c r="AT364">
        <v>0.4</v>
      </c>
      <c r="AU364" t="s">
        <v>6</v>
      </c>
      <c r="AV364">
        <v>0</v>
      </c>
      <c r="AW364">
        <v>1</v>
      </c>
      <c r="AX364">
        <v>-1</v>
      </c>
      <c r="AY364">
        <v>0</v>
      </c>
      <c r="AZ364">
        <v>0</v>
      </c>
      <c r="BA364" t="s">
        <v>6</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CV364">
        <v>0</v>
      </c>
      <c r="CW364">
        <v>0</v>
      </c>
      <c r="CX364">
        <f>ROUND(Y364*Source!I235,9)</f>
        <v>0.01</v>
      </c>
      <c r="CY364">
        <f>AA364</f>
        <v>16666.669999999998</v>
      </c>
      <c r="CZ364">
        <f>AE364</f>
        <v>2338.63</v>
      </c>
      <c r="DA364">
        <f>AI364</f>
        <v>7.56</v>
      </c>
      <c r="DB364">
        <f t="shared" si="166"/>
        <v>935.45</v>
      </c>
      <c r="DC364">
        <f t="shared" si="167"/>
        <v>0</v>
      </c>
      <c r="DD364" t="s">
        <v>6</v>
      </c>
      <c r="DE364" t="s">
        <v>6</v>
      </c>
      <c r="DF364">
        <f>ROUND(ROUND(AE364*AI364,0)*CX364,0)</f>
        <v>177</v>
      </c>
      <c r="DG364">
        <f t="shared" si="170"/>
        <v>0</v>
      </c>
      <c r="DH364">
        <f>Source!I235*SmtRes!Y364</f>
        <v>1.0000000000000002E-2</v>
      </c>
      <c r="DI364">
        <f>AA364</f>
        <v>16666.669999999998</v>
      </c>
      <c r="DJ364">
        <f>DF364</f>
        <v>177</v>
      </c>
      <c r="DK364">
        <f>Source!BC235</f>
        <v>7.56</v>
      </c>
      <c r="DL364" t="s">
        <v>6</v>
      </c>
      <c r="DM364">
        <v>0</v>
      </c>
      <c r="DN364" t="s">
        <v>6</v>
      </c>
      <c r="DO364">
        <v>0</v>
      </c>
      <c r="GP364">
        <v>1</v>
      </c>
      <c r="GQ364">
        <v>-1</v>
      </c>
      <c r="GR364">
        <v>-1</v>
      </c>
    </row>
    <row r="365" spans="1:200" x14ac:dyDescent="0.2">
      <c r="A365">
        <f>ROW(Source!A235)</f>
        <v>235</v>
      </c>
      <c r="B365">
        <v>86295184</v>
      </c>
      <c r="C365">
        <v>86295936</v>
      </c>
      <c r="D365">
        <v>69408586</v>
      </c>
      <c r="E365">
        <v>1</v>
      </c>
      <c r="F365">
        <v>1</v>
      </c>
      <c r="G365">
        <v>1</v>
      </c>
      <c r="H365">
        <v>3</v>
      </c>
      <c r="I365" t="s">
        <v>72</v>
      </c>
      <c r="J365" t="s">
        <v>74</v>
      </c>
      <c r="K365" t="s">
        <v>73</v>
      </c>
      <c r="L365">
        <v>1339</v>
      </c>
      <c r="N365">
        <v>1007</v>
      </c>
      <c r="O365" t="s">
        <v>32</v>
      </c>
      <c r="P365" t="s">
        <v>32</v>
      </c>
      <c r="Q365">
        <v>1</v>
      </c>
      <c r="W365">
        <v>0</v>
      </c>
      <c r="X365">
        <v>907176927</v>
      </c>
      <c r="Y365">
        <f t="shared" si="165"/>
        <v>81.599999999999994</v>
      </c>
      <c r="AA365">
        <v>6948.56</v>
      </c>
      <c r="AB365">
        <v>0</v>
      </c>
      <c r="AC365">
        <v>0</v>
      </c>
      <c r="AD365">
        <v>0</v>
      </c>
      <c r="AE365">
        <v>975</v>
      </c>
      <c r="AF365">
        <v>0</v>
      </c>
      <c r="AG365">
        <v>0</v>
      </c>
      <c r="AH365">
        <v>0</v>
      </c>
      <c r="AI365">
        <v>7.56</v>
      </c>
      <c r="AJ365">
        <v>1</v>
      </c>
      <c r="AK365">
        <v>1</v>
      </c>
      <c r="AL365">
        <v>1</v>
      </c>
      <c r="AM365">
        <v>0</v>
      </c>
      <c r="AN365">
        <v>0</v>
      </c>
      <c r="AO365">
        <v>0</v>
      </c>
      <c r="AP365">
        <v>1</v>
      </c>
      <c r="AQ365">
        <v>0</v>
      </c>
      <c r="AR365">
        <v>0</v>
      </c>
      <c r="AS365" t="s">
        <v>6</v>
      </c>
      <c r="AT365">
        <v>81.599999999999994</v>
      </c>
      <c r="AU365" t="s">
        <v>6</v>
      </c>
      <c r="AV365">
        <v>0</v>
      </c>
      <c r="AW365">
        <v>1</v>
      </c>
      <c r="AX365">
        <v>-1</v>
      </c>
      <c r="AY365">
        <v>0</v>
      </c>
      <c r="AZ365">
        <v>0</v>
      </c>
      <c r="BA365" t="s">
        <v>6</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CV365">
        <v>0</v>
      </c>
      <c r="CW365">
        <v>0</v>
      </c>
      <c r="CX365">
        <f>ROUND(Y365*Source!I235,9)</f>
        <v>2.04</v>
      </c>
      <c r="CY365">
        <f>AA365</f>
        <v>6948.56</v>
      </c>
      <c r="CZ365">
        <f>AE365</f>
        <v>975</v>
      </c>
      <c r="DA365">
        <f>AI365</f>
        <v>7.56</v>
      </c>
      <c r="DB365">
        <f t="shared" si="166"/>
        <v>79560</v>
      </c>
      <c r="DC365">
        <f t="shared" si="167"/>
        <v>0</v>
      </c>
      <c r="DD365" t="s">
        <v>6</v>
      </c>
      <c r="DE365" t="s">
        <v>6</v>
      </c>
      <c r="DF365">
        <f>ROUND(ROUND(AE365*AI365,0)*CX365,0)</f>
        <v>15037</v>
      </c>
      <c r="DG365">
        <f t="shared" si="170"/>
        <v>0</v>
      </c>
      <c r="DH365">
        <f>Source!I235*SmtRes!Y365</f>
        <v>2.04</v>
      </c>
      <c r="DI365">
        <f>AA365</f>
        <v>6948.56</v>
      </c>
      <c r="DJ365">
        <f>DF365</f>
        <v>15037</v>
      </c>
      <c r="DK365">
        <f>Source!BC235</f>
        <v>7.56</v>
      </c>
      <c r="DL365" t="s">
        <v>6</v>
      </c>
      <c r="DM365">
        <v>0</v>
      </c>
      <c r="DN365" t="s">
        <v>6</v>
      </c>
      <c r="DO365">
        <v>0</v>
      </c>
      <c r="GP365">
        <v>1</v>
      </c>
      <c r="GQ365">
        <v>-1</v>
      </c>
      <c r="GR365">
        <v>-1</v>
      </c>
    </row>
    <row r="366" spans="1:200" x14ac:dyDescent="0.2">
      <c r="A366">
        <f>ROW(Source!A235)</f>
        <v>235</v>
      </c>
      <c r="B366">
        <v>86295184</v>
      </c>
      <c r="C366">
        <v>86295936</v>
      </c>
      <c r="D366">
        <v>69408521</v>
      </c>
      <c r="E366">
        <v>1</v>
      </c>
      <c r="F366">
        <v>1</v>
      </c>
      <c r="G366">
        <v>1</v>
      </c>
      <c r="H366">
        <v>3</v>
      </c>
      <c r="I366" t="s">
        <v>77</v>
      </c>
      <c r="J366" t="s">
        <v>79</v>
      </c>
      <c r="K366" t="s">
        <v>414</v>
      </c>
      <c r="L366">
        <v>1339</v>
      </c>
      <c r="N366">
        <v>1007</v>
      </c>
      <c r="O366" t="s">
        <v>32</v>
      </c>
      <c r="P366" t="s">
        <v>32</v>
      </c>
      <c r="Q366">
        <v>1</v>
      </c>
      <c r="W366">
        <v>0</v>
      </c>
      <c r="X366">
        <v>1421145445</v>
      </c>
      <c r="Y366">
        <f t="shared" si="165"/>
        <v>19.600000000000001</v>
      </c>
      <c r="AA366">
        <v>6115.22</v>
      </c>
      <c r="AB366">
        <v>0</v>
      </c>
      <c r="AC366">
        <v>0</v>
      </c>
      <c r="AD366">
        <v>0</v>
      </c>
      <c r="AE366">
        <v>858.08</v>
      </c>
      <c r="AF366">
        <v>0</v>
      </c>
      <c r="AG366">
        <v>0</v>
      </c>
      <c r="AH366">
        <v>0</v>
      </c>
      <c r="AI366">
        <v>7.56</v>
      </c>
      <c r="AJ366">
        <v>1</v>
      </c>
      <c r="AK366">
        <v>1</v>
      </c>
      <c r="AL366">
        <v>1</v>
      </c>
      <c r="AM366">
        <v>0</v>
      </c>
      <c r="AN366">
        <v>0</v>
      </c>
      <c r="AO366">
        <v>0</v>
      </c>
      <c r="AP366">
        <v>1</v>
      </c>
      <c r="AQ366">
        <v>0</v>
      </c>
      <c r="AR366">
        <v>0</v>
      </c>
      <c r="AS366" t="s">
        <v>6</v>
      </c>
      <c r="AT366">
        <v>19.600000000000001</v>
      </c>
      <c r="AU366" t="s">
        <v>6</v>
      </c>
      <c r="AV366">
        <v>0</v>
      </c>
      <c r="AW366">
        <v>1</v>
      </c>
      <c r="AX366">
        <v>-1</v>
      </c>
      <c r="AY366">
        <v>0</v>
      </c>
      <c r="AZ366">
        <v>0</v>
      </c>
      <c r="BA366" t="s">
        <v>6</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CV366">
        <v>0</v>
      </c>
      <c r="CW366">
        <v>0</v>
      </c>
      <c r="CX366">
        <f>ROUND(Y366*Source!I235,9)</f>
        <v>0.49</v>
      </c>
      <c r="CY366">
        <f>AA366</f>
        <v>6115.22</v>
      </c>
      <c r="CZ366">
        <f>AE366</f>
        <v>858.08</v>
      </c>
      <c r="DA366">
        <f>AI366</f>
        <v>7.56</v>
      </c>
      <c r="DB366">
        <f t="shared" si="166"/>
        <v>16818.37</v>
      </c>
      <c r="DC366">
        <f t="shared" si="167"/>
        <v>0</v>
      </c>
      <c r="DD366" t="s">
        <v>6</v>
      </c>
      <c r="DE366" t="s">
        <v>6</v>
      </c>
      <c r="DF366">
        <f>ROUND(ROUND(AE366*AI366,0)*CX366,0)</f>
        <v>3179</v>
      </c>
      <c r="DG366">
        <f t="shared" si="170"/>
        <v>0</v>
      </c>
      <c r="DH366">
        <f>Source!I235*SmtRes!Y366</f>
        <v>0.49000000000000005</v>
      </c>
      <c r="DI366">
        <f>AA366</f>
        <v>6115.22</v>
      </c>
      <c r="DJ366">
        <f>DF366</f>
        <v>3179</v>
      </c>
      <c r="DK366">
        <f>Source!BC235</f>
        <v>7.56</v>
      </c>
      <c r="DL366" t="s">
        <v>6</v>
      </c>
      <c r="DM366">
        <v>0</v>
      </c>
      <c r="DN366" t="s">
        <v>6</v>
      </c>
      <c r="DO366">
        <v>0</v>
      </c>
      <c r="GP366">
        <v>1</v>
      </c>
      <c r="GQ366">
        <v>-1</v>
      </c>
      <c r="GR366">
        <v>-1</v>
      </c>
    </row>
    <row r="367" spans="1:200" x14ac:dyDescent="0.2">
      <c r="A367">
        <f>ROW(Source!A244)</f>
        <v>244</v>
      </c>
      <c r="B367">
        <v>86295183</v>
      </c>
      <c r="C367">
        <v>86295958</v>
      </c>
      <c r="D367">
        <v>27498362</v>
      </c>
      <c r="E367">
        <v>1</v>
      </c>
      <c r="F367">
        <v>1</v>
      </c>
      <c r="G367">
        <v>1</v>
      </c>
      <c r="H367">
        <v>1</v>
      </c>
      <c r="I367" t="s">
        <v>939</v>
      </c>
      <c r="J367" t="s">
        <v>6</v>
      </c>
      <c r="K367" t="s">
        <v>940</v>
      </c>
      <c r="L367">
        <v>1369</v>
      </c>
      <c r="N367">
        <v>1013</v>
      </c>
      <c r="O367" t="s">
        <v>921</v>
      </c>
      <c r="P367" t="s">
        <v>921</v>
      </c>
      <c r="Q367">
        <v>1</v>
      </c>
      <c r="W367">
        <v>0</v>
      </c>
      <c r="X367">
        <v>-275486377</v>
      </c>
      <c r="Y367">
        <f>(AT367*1.16)</f>
        <v>327.15479999999997</v>
      </c>
      <c r="AA367">
        <v>0</v>
      </c>
      <c r="AB367">
        <v>0</v>
      </c>
      <c r="AC367">
        <v>0</v>
      </c>
      <c r="AD367">
        <v>9.3699999999999992</v>
      </c>
      <c r="AE367">
        <v>0</v>
      </c>
      <c r="AF367">
        <v>0</v>
      </c>
      <c r="AG367">
        <v>0</v>
      </c>
      <c r="AH367">
        <v>9.3699999999999992</v>
      </c>
      <c r="AI367">
        <v>1</v>
      </c>
      <c r="AJ367">
        <v>1</v>
      </c>
      <c r="AK367">
        <v>1</v>
      </c>
      <c r="AL367">
        <v>1</v>
      </c>
      <c r="AM367">
        <v>0</v>
      </c>
      <c r="AN367">
        <v>0</v>
      </c>
      <c r="AO367">
        <v>1</v>
      </c>
      <c r="AP367">
        <v>1</v>
      </c>
      <c r="AQ367">
        <v>0</v>
      </c>
      <c r="AR367">
        <v>0</v>
      </c>
      <c r="AS367" t="s">
        <v>6</v>
      </c>
      <c r="AT367">
        <v>282.02999999999997</v>
      </c>
      <c r="AU367" t="s">
        <v>85</v>
      </c>
      <c r="AV367">
        <v>1</v>
      </c>
      <c r="AW367">
        <v>2</v>
      </c>
      <c r="AX367">
        <v>86295969</v>
      </c>
      <c r="AY367">
        <v>1</v>
      </c>
      <c r="AZ367">
        <v>0</v>
      </c>
      <c r="BA367">
        <v>413</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CU367">
        <f>ROUND(AT367*Source!I244*AH367*AL367,0)</f>
        <v>793</v>
      </c>
      <c r="CV367">
        <f>ROUND(Y367*Source!I244,9)</f>
        <v>98.146439999999998</v>
      </c>
      <c r="CW367">
        <v>0</v>
      </c>
      <c r="CX367">
        <f>ROUND(Y367*Source!I244,9)</f>
        <v>98.146439999999998</v>
      </c>
      <c r="CY367">
        <f>AD367</f>
        <v>9.3699999999999992</v>
      </c>
      <c r="CZ367">
        <f>AH367</f>
        <v>9.3699999999999992</v>
      </c>
      <c r="DA367">
        <f>AL367</f>
        <v>1</v>
      </c>
      <c r="DB367">
        <f>ROUND((ROUND(AT367*CZ367,2)*1.16),2)</f>
        <v>3065.44</v>
      </c>
      <c r="DC367">
        <f>ROUND((ROUND(AT367*AG367,2)*1.16),2)</f>
        <v>0</v>
      </c>
      <c r="DD367" t="s">
        <v>6</v>
      </c>
      <c r="DE367" t="s">
        <v>6</v>
      </c>
      <c r="DF367">
        <f t="shared" ref="DF367:DF381" si="171">ROUND(ROUND(AE367,0)*CX367,0)</f>
        <v>0</v>
      </c>
      <c r="DG367">
        <f t="shared" si="170"/>
        <v>0</v>
      </c>
      <c r="DH367">
        <f>Source!I244*SmtRes!Y367</f>
        <v>98.146439999999984</v>
      </c>
      <c r="DI367">
        <f>AD367</f>
        <v>9.3699999999999992</v>
      </c>
      <c r="DJ367">
        <f>EtalonRes!AB413</f>
        <v>9.3699999999999992</v>
      </c>
      <c r="DK367">
        <f>Source!BA244</f>
        <v>1</v>
      </c>
      <c r="DL367" t="s">
        <v>6</v>
      </c>
      <c r="DM367">
        <v>0</v>
      </c>
      <c r="DN367" t="s">
        <v>6</v>
      </c>
      <c r="DO367">
        <v>0</v>
      </c>
      <c r="GQ367">
        <v>-1</v>
      </c>
      <c r="GR367">
        <v>-1</v>
      </c>
    </row>
    <row r="368" spans="1:200" x14ac:dyDescent="0.2">
      <c r="A368">
        <f>ROW(Source!A244)</f>
        <v>244</v>
      </c>
      <c r="B368">
        <v>86295183</v>
      </c>
      <c r="C368">
        <v>86295958</v>
      </c>
      <c r="D368">
        <v>121548</v>
      </c>
      <c r="E368">
        <v>1</v>
      </c>
      <c r="F368">
        <v>1</v>
      </c>
      <c r="G368">
        <v>1</v>
      </c>
      <c r="H368">
        <v>1</v>
      </c>
      <c r="I368" t="s">
        <v>39</v>
      </c>
      <c r="J368" t="s">
        <v>6</v>
      </c>
      <c r="K368" t="s">
        <v>922</v>
      </c>
      <c r="L368">
        <v>608254</v>
      </c>
      <c r="N368">
        <v>1013</v>
      </c>
      <c r="O368" t="s">
        <v>923</v>
      </c>
      <c r="P368" t="s">
        <v>923</v>
      </c>
      <c r="Q368">
        <v>1</v>
      </c>
      <c r="W368">
        <v>0</v>
      </c>
      <c r="X368">
        <v>-185737400</v>
      </c>
      <c r="Y368">
        <f>(AT368*1.16)</f>
        <v>78.624799999999993</v>
      </c>
      <c r="AA368">
        <v>0</v>
      </c>
      <c r="AB368">
        <v>0</v>
      </c>
      <c r="AC368">
        <v>0</v>
      </c>
      <c r="AD368">
        <v>0</v>
      </c>
      <c r="AE368">
        <v>0</v>
      </c>
      <c r="AF368">
        <v>0</v>
      </c>
      <c r="AG368">
        <v>0</v>
      </c>
      <c r="AH368">
        <v>0</v>
      </c>
      <c r="AI368">
        <v>1</v>
      </c>
      <c r="AJ368">
        <v>1</v>
      </c>
      <c r="AK368">
        <v>1</v>
      </c>
      <c r="AL368">
        <v>1</v>
      </c>
      <c r="AM368">
        <v>0</v>
      </c>
      <c r="AN368">
        <v>0</v>
      </c>
      <c r="AO368">
        <v>1</v>
      </c>
      <c r="AP368">
        <v>1</v>
      </c>
      <c r="AQ368">
        <v>0</v>
      </c>
      <c r="AR368">
        <v>0</v>
      </c>
      <c r="AS368" t="s">
        <v>6</v>
      </c>
      <c r="AT368">
        <v>67.78</v>
      </c>
      <c r="AU368" t="s">
        <v>85</v>
      </c>
      <c r="AV368">
        <v>2</v>
      </c>
      <c r="AW368">
        <v>2</v>
      </c>
      <c r="AX368">
        <v>86295970</v>
      </c>
      <c r="AY368">
        <v>1</v>
      </c>
      <c r="AZ368">
        <v>0</v>
      </c>
      <c r="BA368">
        <v>414</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CV368">
        <v>0</v>
      </c>
      <c r="CW368">
        <v>0</v>
      </c>
      <c r="CX368">
        <f>ROUND(Y368*Source!I244,9)</f>
        <v>23.587440000000001</v>
      </c>
      <c r="CY368">
        <f>AD368</f>
        <v>0</v>
      </c>
      <c r="CZ368">
        <f>AH368</f>
        <v>0</v>
      </c>
      <c r="DA368">
        <f>AL368</f>
        <v>1</v>
      </c>
      <c r="DB368">
        <f>ROUND((ROUND(AT368*CZ368,2)*1.16),2)</f>
        <v>0</v>
      </c>
      <c r="DC368">
        <f>ROUND((ROUND(AT368*AG368,2)*1.16),2)</f>
        <v>0</v>
      </c>
      <c r="DD368" t="s">
        <v>6</v>
      </c>
      <c r="DE368" t="s">
        <v>6</v>
      </c>
      <c r="DF368">
        <f t="shared" si="171"/>
        <v>0</v>
      </c>
      <c r="DG368">
        <f t="shared" si="170"/>
        <v>0</v>
      </c>
      <c r="DH368">
        <f>Source!I244*SmtRes!Y368</f>
        <v>23.587439999999997</v>
      </c>
      <c r="DI368">
        <f>AD368</f>
        <v>0</v>
      </c>
      <c r="DJ368">
        <f>EtalonRes!AB414</f>
        <v>0</v>
      </c>
      <c r="DK368">
        <f>Source!BA244</f>
        <v>1</v>
      </c>
      <c r="DL368" t="s">
        <v>6</v>
      </c>
      <c r="DM368">
        <v>0</v>
      </c>
      <c r="DN368" t="s">
        <v>6</v>
      </c>
      <c r="DO368">
        <v>0</v>
      </c>
      <c r="GQ368">
        <v>-1</v>
      </c>
      <c r="GR368">
        <v>-1</v>
      </c>
    </row>
    <row r="369" spans="1:200" x14ac:dyDescent="0.2">
      <c r="A369">
        <f>ROW(Source!A244)</f>
        <v>244</v>
      </c>
      <c r="B369">
        <v>86295183</v>
      </c>
      <c r="C369">
        <v>86295958</v>
      </c>
      <c r="D369">
        <v>27439419</v>
      </c>
      <c r="E369">
        <v>1</v>
      </c>
      <c r="F369">
        <v>1</v>
      </c>
      <c r="G369">
        <v>1</v>
      </c>
      <c r="H369">
        <v>2</v>
      </c>
      <c r="I369" t="s">
        <v>924</v>
      </c>
      <c r="J369" t="s">
        <v>925</v>
      </c>
      <c r="K369" t="s">
        <v>926</v>
      </c>
      <c r="L369">
        <v>1368</v>
      </c>
      <c r="N369">
        <v>1011</v>
      </c>
      <c r="O369" t="s">
        <v>927</v>
      </c>
      <c r="P369" t="s">
        <v>927</v>
      </c>
      <c r="Q369">
        <v>1</v>
      </c>
      <c r="W369">
        <v>0</v>
      </c>
      <c r="X369">
        <v>1804162481</v>
      </c>
      <c r="Y369">
        <f>(AT369*1.16)</f>
        <v>78.624799999999993</v>
      </c>
      <c r="AA369">
        <v>0</v>
      </c>
      <c r="AB369">
        <v>115.64</v>
      </c>
      <c r="AC369">
        <v>13.61</v>
      </c>
      <c r="AD369">
        <v>0</v>
      </c>
      <c r="AE369">
        <v>0</v>
      </c>
      <c r="AF369">
        <v>115.64</v>
      </c>
      <c r="AG369">
        <v>13.61</v>
      </c>
      <c r="AH369">
        <v>0</v>
      </c>
      <c r="AI369">
        <v>1</v>
      </c>
      <c r="AJ369">
        <v>1</v>
      </c>
      <c r="AK369">
        <v>1</v>
      </c>
      <c r="AL369">
        <v>1</v>
      </c>
      <c r="AM369">
        <v>0</v>
      </c>
      <c r="AN369">
        <v>0</v>
      </c>
      <c r="AO369">
        <v>1</v>
      </c>
      <c r="AP369">
        <v>1</v>
      </c>
      <c r="AQ369">
        <v>0</v>
      </c>
      <c r="AR369">
        <v>0</v>
      </c>
      <c r="AS369" t="s">
        <v>6</v>
      </c>
      <c r="AT369">
        <v>67.78</v>
      </c>
      <c r="AU369" t="s">
        <v>85</v>
      </c>
      <c r="AV369">
        <v>0</v>
      </c>
      <c r="AW369">
        <v>1</v>
      </c>
      <c r="AX369">
        <v>-1</v>
      </c>
      <c r="AY369">
        <v>0</v>
      </c>
      <c r="AZ369">
        <v>0</v>
      </c>
      <c r="BA369" t="s">
        <v>6</v>
      </c>
      <c r="BB369">
        <v>5</v>
      </c>
      <c r="BC369">
        <v>0</v>
      </c>
      <c r="BD369">
        <v>9092.171871999999</v>
      </c>
      <c r="BE369">
        <v>1070.0835279999999</v>
      </c>
      <c r="BF369">
        <v>0</v>
      </c>
      <c r="BG369">
        <v>0</v>
      </c>
      <c r="BH369">
        <v>0</v>
      </c>
      <c r="BI369">
        <v>1</v>
      </c>
      <c r="BJ369">
        <v>0</v>
      </c>
      <c r="BK369">
        <v>0</v>
      </c>
      <c r="BL369">
        <v>0</v>
      </c>
      <c r="BM369">
        <v>0</v>
      </c>
      <c r="BN369">
        <v>0</v>
      </c>
      <c r="BO369">
        <v>0</v>
      </c>
      <c r="BP369">
        <v>0</v>
      </c>
      <c r="BQ369">
        <v>0</v>
      </c>
      <c r="BR369">
        <v>0</v>
      </c>
      <c r="BS369">
        <v>0</v>
      </c>
      <c r="BT369">
        <v>0</v>
      </c>
      <c r="BU369">
        <v>0</v>
      </c>
      <c r="BV369">
        <v>0</v>
      </c>
      <c r="BW369">
        <v>0</v>
      </c>
      <c r="CV369">
        <v>0</v>
      </c>
      <c r="CW369">
        <f>ROUND(Y369*Source!I244*DO369,9)</f>
        <v>0</v>
      </c>
      <c r="CX369">
        <f>ROUND(Y369*Source!I244,9)</f>
        <v>23.587440000000001</v>
      </c>
      <c r="CY369">
        <f>AB369</f>
        <v>115.64</v>
      </c>
      <c r="CZ369">
        <f>AF369</f>
        <v>115.64</v>
      </c>
      <c r="DA369">
        <f>AJ369</f>
        <v>1</v>
      </c>
      <c r="DB369">
        <f>ROUND((ROUND(AT369*CZ369,2)*1.16),2)</f>
        <v>9092.17</v>
      </c>
      <c r="DC369">
        <f>ROUND((ROUND(AT369*AG369,2)*1.16),2)</f>
        <v>1070.0899999999999</v>
      </c>
      <c r="DD369" t="s">
        <v>6</v>
      </c>
      <c r="DE369" t="s">
        <v>6</v>
      </c>
      <c r="DF369">
        <f t="shared" si="171"/>
        <v>0</v>
      </c>
      <c r="DG369">
        <f t="shared" si="170"/>
        <v>2736</v>
      </c>
      <c r="DH369">
        <f>Source!I244*SmtRes!Y369</f>
        <v>23.587439999999997</v>
      </c>
      <c r="DI369">
        <f>AB369</f>
        <v>115.64</v>
      </c>
      <c r="DJ369">
        <f>DG369</f>
        <v>2736</v>
      </c>
      <c r="DK369">
        <f>Source!BB244</f>
        <v>1</v>
      </c>
      <c r="DL369" t="s">
        <v>6</v>
      </c>
      <c r="DM369">
        <v>0</v>
      </c>
      <c r="DN369" t="s">
        <v>6</v>
      </c>
      <c r="DO369">
        <v>0</v>
      </c>
      <c r="GQ369">
        <v>-1</v>
      </c>
      <c r="GR369">
        <v>-1</v>
      </c>
    </row>
    <row r="370" spans="1:200" x14ac:dyDescent="0.2">
      <c r="A370">
        <f>ROW(Source!A244)</f>
        <v>244</v>
      </c>
      <c r="B370">
        <v>86295183</v>
      </c>
      <c r="C370">
        <v>86295958</v>
      </c>
      <c r="D370">
        <v>27439703</v>
      </c>
      <c r="E370">
        <v>1</v>
      </c>
      <c r="F370">
        <v>1</v>
      </c>
      <c r="G370">
        <v>1</v>
      </c>
      <c r="H370">
        <v>2</v>
      </c>
      <c r="I370" t="s">
        <v>941</v>
      </c>
      <c r="J370" t="s">
        <v>942</v>
      </c>
      <c r="K370" t="s">
        <v>943</v>
      </c>
      <c r="L370">
        <v>1368</v>
      </c>
      <c r="N370">
        <v>1011</v>
      </c>
      <c r="O370" t="s">
        <v>927</v>
      </c>
      <c r="P370" t="s">
        <v>927</v>
      </c>
      <c r="Q370">
        <v>1</v>
      </c>
      <c r="W370">
        <v>0</v>
      </c>
      <c r="X370">
        <v>2075311453</v>
      </c>
      <c r="Y370">
        <f>(AT370*1.16)</f>
        <v>13.804</v>
      </c>
      <c r="AA370">
        <v>0</v>
      </c>
      <c r="AB370">
        <v>7.51</v>
      </c>
      <c r="AC370">
        <v>0</v>
      </c>
      <c r="AD370">
        <v>0</v>
      </c>
      <c r="AE370">
        <v>0</v>
      </c>
      <c r="AF370">
        <v>7.51</v>
      </c>
      <c r="AG370">
        <v>0</v>
      </c>
      <c r="AH370">
        <v>0</v>
      </c>
      <c r="AI370">
        <v>1</v>
      </c>
      <c r="AJ370">
        <v>1</v>
      </c>
      <c r="AK370">
        <v>1</v>
      </c>
      <c r="AL370">
        <v>1</v>
      </c>
      <c r="AM370">
        <v>0</v>
      </c>
      <c r="AN370">
        <v>0</v>
      </c>
      <c r="AO370">
        <v>1</v>
      </c>
      <c r="AP370">
        <v>1</v>
      </c>
      <c r="AQ370">
        <v>0</v>
      </c>
      <c r="AR370">
        <v>0</v>
      </c>
      <c r="AS370" t="s">
        <v>6</v>
      </c>
      <c r="AT370">
        <v>11.9</v>
      </c>
      <c r="AU370" t="s">
        <v>85</v>
      </c>
      <c r="AV370">
        <v>0</v>
      </c>
      <c r="AW370">
        <v>2</v>
      </c>
      <c r="AX370">
        <v>86295972</v>
      </c>
      <c r="AY370">
        <v>1</v>
      </c>
      <c r="AZ370">
        <v>0</v>
      </c>
      <c r="BA370">
        <v>416</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CV370">
        <v>0</v>
      </c>
      <c r="CW370">
        <f>ROUND(Y370*Source!I244*DO370,9)</f>
        <v>0</v>
      </c>
      <c r="CX370">
        <f>ROUND(Y370*Source!I244,9)</f>
        <v>4.1412000000000004</v>
      </c>
      <c r="CY370">
        <f>AB370</f>
        <v>7.51</v>
      </c>
      <c r="CZ370">
        <f>AF370</f>
        <v>7.51</v>
      </c>
      <c r="DA370">
        <f>AJ370</f>
        <v>1</v>
      </c>
      <c r="DB370">
        <f>ROUND((ROUND(AT370*CZ370,2)*1.16),2)</f>
        <v>103.67</v>
      </c>
      <c r="DC370">
        <f>ROUND((ROUND(AT370*AG370,2)*1.16),2)</f>
        <v>0</v>
      </c>
      <c r="DD370" t="s">
        <v>6</v>
      </c>
      <c r="DE370" t="s">
        <v>6</v>
      </c>
      <c r="DF370">
        <f t="shared" si="171"/>
        <v>0</v>
      </c>
      <c r="DG370">
        <f t="shared" si="170"/>
        <v>33</v>
      </c>
      <c r="DH370">
        <f>Source!I244*SmtRes!Y370</f>
        <v>4.1411999999999995</v>
      </c>
      <c r="DI370">
        <f>AB370</f>
        <v>7.51</v>
      </c>
      <c r="DJ370">
        <f>EtalonRes!Z416</f>
        <v>7.51</v>
      </c>
      <c r="DK370">
        <f>Source!BB244</f>
        <v>1</v>
      </c>
      <c r="DL370" t="s">
        <v>6</v>
      </c>
      <c r="DM370">
        <v>0</v>
      </c>
      <c r="DN370" t="s">
        <v>6</v>
      </c>
      <c r="DO370">
        <v>0</v>
      </c>
      <c r="GQ370">
        <v>-1</v>
      </c>
      <c r="GR370">
        <v>-1</v>
      </c>
    </row>
    <row r="371" spans="1:200" x14ac:dyDescent="0.2">
      <c r="A371">
        <f>ROW(Source!A244)</f>
        <v>244</v>
      </c>
      <c r="B371">
        <v>86295183</v>
      </c>
      <c r="C371">
        <v>86295958</v>
      </c>
      <c r="D371">
        <v>27441327</v>
      </c>
      <c r="E371">
        <v>1</v>
      </c>
      <c r="F371">
        <v>1</v>
      </c>
      <c r="G371">
        <v>1</v>
      </c>
      <c r="H371">
        <v>2</v>
      </c>
      <c r="I371" t="s">
        <v>936</v>
      </c>
      <c r="J371" t="s">
        <v>937</v>
      </c>
      <c r="K371" t="s">
        <v>938</v>
      </c>
      <c r="L371">
        <v>1368</v>
      </c>
      <c r="N371">
        <v>1011</v>
      </c>
      <c r="O371" t="s">
        <v>927</v>
      </c>
      <c r="P371" t="s">
        <v>927</v>
      </c>
      <c r="Q371">
        <v>1</v>
      </c>
      <c r="W371">
        <v>0</v>
      </c>
      <c r="X371">
        <v>-1583389094</v>
      </c>
      <c r="Y371">
        <f>(AT371*1.16)</f>
        <v>0.71919999999999995</v>
      </c>
      <c r="AA371">
        <v>0</v>
      </c>
      <c r="AB371">
        <v>93.37</v>
      </c>
      <c r="AC371">
        <v>11.69</v>
      </c>
      <c r="AD371">
        <v>0</v>
      </c>
      <c r="AE371">
        <v>0</v>
      </c>
      <c r="AF371">
        <v>93.37</v>
      </c>
      <c r="AG371">
        <v>11.69</v>
      </c>
      <c r="AH371">
        <v>0</v>
      </c>
      <c r="AI371">
        <v>1</v>
      </c>
      <c r="AJ371">
        <v>1</v>
      </c>
      <c r="AK371">
        <v>1</v>
      </c>
      <c r="AL371">
        <v>1</v>
      </c>
      <c r="AM371">
        <v>0</v>
      </c>
      <c r="AN371">
        <v>0</v>
      </c>
      <c r="AO371">
        <v>1</v>
      </c>
      <c r="AP371">
        <v>1</v>
      </c>
      <c r="AQ371">
        <v>0</v>
      </c>
      <c r="AR371">
        <v>0</v>
      </c>
      <c r="AS371" t="s">
        <v>6</v>
      </c>
      <c r="AT371">
        <v>0.62</v>
      </c>
      <c r="AU371" t="s">
        <v>85</v>
      </c>
      <c r="AV371">
        <v>0</v>
      </c>
      <c r="AW371">
        <v>2</v>
      </c>
      <c r="AX371">
        <v>86295973</v>
      </c>
      <c r="AY371">
        <v>1</v>
      </c>
      <c r="AZ371">
        <v>0</v>
      </c>
      <c r="BA371">
        <v>417</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CV371">
        <v>0</v>
      </c>
      <c r="CW371">
        <f>ROUND(Y371*Source!I244*DO371,9)</f>
        <v>0</v>
      </c>
      <c r="CX371">
        <f>ROUND(Y371*Source!I244,9)</f>
        <v>0.21576000000000001</v>
      </c>
      <c r="CY371">
        <f>AB371</f>
        <v>93.37</v>
      </c>
      <c r="CZ371">
        <f>AF371</f>
        <v>93.37</v>
      </c>
      <c r="DA371">
        <f>AJ371</f>
        <v>1</v>
      </c>
      <c r="DB371">
        <f>ROUND((ROUND(AT371*CZ371,2)*1.16),2)</f>
        <v>67.150000000000006</v>
      </c>
      <c r="DC371">
        <f>ROUND((ROUND(AT371*AG371,2)*1.16),2)</f>
        <v>8.41</v>
      </c>
      <c r="DD371" t="s">
        <v>6</v>
      </c>
      <c r="DE371" t="s">
        <v>6</v>
      </c>
      <c r="DF371">
        <f t="shared" si="171"/>
        <v>0</v>
      </c>
      <c r="DG371">
        <f t="shared" si="170"/>
        <v>20</v>
      </c>
      <c r="DH371">
        <f>Source!I244*SmtRes!Y371</f>
        <v>0.21575999999999998</v>
      </c>
      <c r="DI371">
        <f>AB371</f>
        <v>93.37</v>
      </c>
      <c r="DJ371">
        <f>EtalonRes!Z417</f>
        <v>93.37</v>
      </c>
      <c r="DK371">
        <f>Source!BB244</f>
        <v>1</v>
      </c>
      <c r="DL371" t="s">
        <v>6</v>
      </c>
      <c r="DM371">
        <v>0</v>
      </c>
      <c r="DN371" t="s">
        <v>6</v>
      </c>
      <c r="DO371">
        <v>0</v>
      </c>
      <c r="GQ371">
        <v>-1</v>
      </c>
      <c r="GR371">
        <v>-1</v>
      </c>
    </row>
    <row r="372" spans="1:200" x14ac:dyDescent="0.2">
      <c r="A372">
        <f>ROW(Source!A244)</f>
        <v>244</v>
      </c>
      <c r="B372">
        <v>86295183</v>
      </c>
      <c r="C372">
        <v>86295958</v>
      </c>
      <c r="D372">
        <v>27378255</v>
      </c>
      <c r="E372">
        <v>1</v>
      </c>
      <c r="F372">
        <v>1</v>
      </c>
      <c r="G372">
        <v>1</v>
      </c>
      <c r="H372">
        <v>3</v>
      </c>
      <c r="I372" t="s">
        <v>89</v>
      </c>
      <c r="J372" t="s">
        <v>91</v>
      </c>
      <c r="K372" t="s">
        <v>90</v>
      </c>
      <c r="L372">
        <v>1348</v>
      </c>
      <c r="N372">
        <v>1009</v>
      </c>
      <c r="O372" t="s">
        <v>63</v>
      </c>
      <c r="P372" t="s">
        <v>63</v>
      </c>
      <c r="Q372">
        <v>1000</v>
      </c>
      <c r="W372">
        <v>0</v>
      </c>
      <c r="X372">
        <v>1570490953</v>
      </c>
      <c r="Y372">
        <f>AT372</f>
        <v>0.01</v>
      </c>
      <c r="AA372">
        <v>10380</v>
      </c>
      <c r="AB372">
        <v>0</v>
      </c>
      <c r="AC372">
        <v>0</v>
      </c>
      <c r="AD372">
        <v>0</v>
      </c>
      <c r="AE372">
        <v>10380</v>
      </c>
      <c r="AF372">
        <v>0</v>
      </c>
      <c r="AG372">
        <v>0</v>
      </c>
      <c r="AH372">
        <v>0</v>
      </c>
      <c r="AI372">
        <v>1</v>
      </c>
      <c r="AJ372">
        <v>1</v>
      </c>
      <c r="AK372">
        <v>1</v>
      </c>
      <c r="AL372">
        <v>1</v>
      </c>
      <c r="AM372">
        <v>0</v>
      </c>
      <c r="AN372">
        <v>0</v>
      </c>
      <c r="AO372">
        <v>0</v>
      </c>
      <c r="AP372">
        <v>1</v>
      </c>
      <c r="AQ372">
        <v>0</v>
      </c>
      <c r="AR372">
        <v>0</v>
      </c>
      <c r="AS372" t="s">
        <v>6</v>
      </c>
      <c r="AT372">
        <v>0.01</v>
      </c>
      <c r="AU372" t="s">
        <v>6</v>
      </c>
      <c r="AV372">
        <v>0</v>
      </c>
      <c r="AW372">
        <v>1</v>
      </c>
      <c r="AX372">
        <v>-1</v>
      </c>
      <c r="AY372">
        <v>0</v>
      </c>
      <c r="AZ372">
        <v>0</v>
      </c>
      <c r="BA372" t="s">
        <v>6</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CV372">
        <v>0</v>
      </c>
      <c r="CW372">
        <v>0</v>
      </c>
      <c r="CX372">
        <f>ROUND(Y372*Source!I244,9)</f>
        <v>3.0000000000000001E-3</v>
      </c>
      <c r="CY372">
        <f>AA372</f>
        <v>10380</v>
      </c>
      <c r="CZ372">
        <f>AE372</f>
        <v>10380</v>
      </c>
      <c r="DA372">
        <f>AI372</f>
        <v>1</v>
      </c>
      <c r="DB372">
        <f>ROUND(ROUND(AT372*CZ372,2),2)</f>
        <v>103.8</v>
      </c>
      <c r="DC372">
        <f>ROUND(ROUND(AT372*AG372,2),2)</f>
        <v>0</v>
      </c>
      <c r="DD372" t="s">
        <v>6</v>
      </c>
      <c r="DE372" t="s">
        <v>6</v>
      </c>
      <c r="DF372">
        <f t="shared" si="171"/>
        <v>31</v>
      </c>
      <c r="DG372">
        <f t="shared" si="170"/>
        <v>0</v>
      </c>
      <c r="DH372">
        <f>Source!I244*SmtRes!Y372</f>
        <v>3.0000000000000001E-3</v>
      </c>
      <c r="DI372">
        <f>AA372</f>
        <v>10380</v>
      </c>
      <c r="DJ372">
        <f>DF372</f>
        <v>31</v>
      </c>
      <c r="DK372">
        <f>Source!BC244</f>
        <v>1</v>
      </c>
      <c r="DL372" t="s">
        <v>6</v>
      </c>
      <c r="DM372">
        <v>0</v>
      </c>
      <c r="DN372" t="s">
        <v>6</v>
      </c>
      <c r="DO372">
        <v>0</v>
      </c>
      <c r="GP372">
        <v>1</v>
      </c>
      <c r="GQ372">
        <v>-1</v>
      </c>
      <c r="GR372">
        <v>-1</v>
      </c>
    </row>
    <row r="373" spans="1:200" x14ac:dyDescent="0.2">
      <c r="A373">
        <f>ROW(Source!A244)</f>
        <v>244</v>
      </c>
      <c r="B373">
        <v>86295183</v>
      </c>
      <c r="C373">
        <v>86295958</v>
      </c>
      <c r="D373">
        <v>69408707</v>
      </c>
      <c r="E373">
        <v>1</v>
      </c>
      <c r="F373">
        <v>1</v>
      </c>
      <c r="G373">
        <v>1</v>
      </c>
      <c r="H373">
        <v>3</v>
      </c>
      <c r="I373" t="s">
        <v>30</v>
      </c>
      <c r="J373" t="s">
        <v>33</v>
      </c>
      <c r="K373" t="s">
        <v>31</v>
      </c>
      <c r="L373">
        <v>1339</v>
      </c>
      <c r="N373">
        <v>1007</v>
      </c>
      <c r="O373" t="s">
        <v>32</v>
      </c>
      <c r="P373" t="s">
        <v>32</v>
      </c>
      <c r="Q373">
        <v>1</v>
      </c>
      <c r="W373">
        <v>0</v>
      </c>
      <c r="X373">
        <v>2111049581</v>
      </c>
      <c r="Y373">
        <f>AT373</f>
        <v>0.7</v>
      </c>
      <c r="AA373">
        <v>586.71</v>
      </c>
      <c r="AB373">
        <v>0</v>
      </c>
      <c r="AC373">
        <v>0</v>
      </c>
      <c r="AD373">
        <v>0</v>
      </c>
      <c r="AE373">
        <v>586.71</v>
      </c>
      <c r="AF373">
        <v>0</v>
      </c>
      <c r="AG373">
        <v>0</v>
      </c>
      <c r="AH373">
        <v>0</v>
      </c>
      <c r="AI373">
        <v>1</v>
      </c>
      <c r="AJ373">
        <v>1</v>
      </c>
      <c r="AK373">
        <v>1</v>
      </c>
      <c r="AL373">
        <v>1</v>
      </c>
      <c r="AM373">
        <v>0</v>
      </c>
      <c r="AN373">
        <v>0</v>
      </c>
      <c r="AO373">
        <v>0</v>
      </c>
      <c r="AP373">
        <v>1</v>
      </c>
      <c r="AQ373">
        <v>0</v>
      </c>
      <c r="AR373">
        <v>0</v>
      </c>
      <c r="AS373" t="s">
        <v>6</v>
      </c>
      <c r="AT373">
        <v>0.7</v>
      </c>
      <c r="AU373" t="s">
        <v>6</v>
      </c>
      <c r="AV373">
        <v>0</v>
      </c>
      <c r="AW373">
        <v>1</v>
      </c>
      <c r="AX373">
        <v>-1</v>
      </c>
      <c r="AY373">
        <v>0</v>
      </c>
      <c r="AZ373">
        <v>0</v>
      </c>
      <c r="BA373" t="s">
        <v>6</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CV373">
        <v>0</v>
      </c>
      <c r="CW373">
        <v>0</v>
      </c>
      <c r="CX373">
        <f>ROUND(Y373*Source!I244,9)</f>
        <v>0.21</v>
      </c>
      <c r="CY373">
        <f>AA373</f>
        <v>586.71</v>
      </c>
      <c r="CZ373">
        <f>AE373</f>
        <v>586.71</v>
      </c>
      <c r="DA373">
        <f>AI373</f>
        <v>1</v>
      </c>
      <c r="DB373">
        <f>ROUND(ROUND(AT373*CZ373,2),2)</f>
        <v>410.7</v>
      </c>
      <c r="DC373">
        <f>ROUND(ROUND(AT373*AG373,2),2)</f>
        <v>0</v>
      </c>
      <c r="DD373" t="s">
        <v>6</v>
      </c>
      <c r="DE373" t="s">
        <v>6</v>
      </c>
      <c r="DF373">
        <f t="shared" si="171"/>
        <v>123</v>
      </c>
      <c r="DG373">
        <f t="shared" si="170"/>
        <v>0</v>
      </c>
      <c r="DH373">
        <f>Source!I244*SmtRes!Y373</f>
        <v>0.21</v>
      </c>
      <c r="DI373">
        <f>AA373</f>
        <v>586.71</v>
      </c>
      <c r="DJ373">
        <f>DF373</f>
        <v>123</v>
      </c>
      <c r="DK373">
        <f>Source!BC244</f>
        <v>1</v>
      </c>
      <c r="DL373" t="s">
        <v>6</v>
      </c>
      <c r="DM373">
        <v>0</v>
      </c>
      <c r="DN373" t="s">
        <v>6</v>
      </c>
      <c r="DO373">
        <v>0</v>
      </c>
      <c r="GP373">
        <v>1</v>
      </c>
      <c r="GQ373">
        <v>-1</v>
      </c>
      <c r="GR373">
        <v>-1</v>
      </c>
    </row>
    <row r="374" spans="1:200" x14ac:dyDescent="0.2">
      <c r="A374">
        <f>ROW(Source!A244)</f>
        <v>244</v>
      </c>
      <c r="B374">
        <v>86295183</v>
      </c>
      <c r="C374">
        <v>86295958</v>
      </c>
      <c r="D374">
        <v>69205660</v>
      </c>
      <c r="E374">
        <v>1</v>
      </c>
      <c r="F374">
        <v>1</v>
      </c>
      <c r="G374">
        <v>1</v>
      </c>
      <c r="H374">
        <v>3</v>
      </c>
      <c r="I374" t="s">
        <v>95</v>
      </c>
      <c r="J374" t="s">
        <v>97</v>
      </c>
      <c r="K374" t="s">
        <v>96</v>
      </c>
      <c r="L374">
        <v>1354</v>
      </c>
      <c r="N374">
        <v>1010</v>
      </c>
      <c r="O374" t="s">
        <v>43</v>
      </c>
      <c r="P374" t="s">
        <v>43</v>
      </c>
      <c r="Q374">
        <v>1</v>
      </c>
      <c r="W374">
        <v>0</v>
      </c>
      <c r="X374">
        <v>-185893987</v>
      </c>
      <c r="Y374">
        <f>AT374</f>
        <v>46.666666999999997</v>
      </c>
      <c r="AA374">
        <v>1542.04</v>
      </c>
      <c r="AB374">
        <v>0</v>
      </c>
      <c r="AC374">
        <v>0</v>
      </c>
      <c r="AD374">
        <v>0</v>
      </c>
      <c r="AE374">
        <v>1542.04</v>
      </c>
      <c r="AF374">
        <v>0</v>
      </c>
      <c r="AG374">
        <v>0</v>
      </c>
      <c r="AH374">
        <v>0</v>
      </c>
      <c r="AI374">
        <v>1</v>
      </c>
      <c r="AJ374">
        <v>1</v>
      </c>
      <c r="AK374">
        <v>1</v>
      </c>
      <c r="AL374">
        <v>1</v>
      </c>
      <c r="AM374">
        <v>0</v>
      </c>
      <c r="AN374">
        <v>0</v>
      </c>
      <c r="AO374">
        <v>0</v>
      </c>
      <c r="AP374">
        <v>1</v>
      </c>
      <c r="AQ374">
        <v>0</v>
      </c>
      <c r="AR374">
        <v>0</v>
      </c>
      <c r="AS374" t="s">
        <v>6</v>
      </c>
      <c r="AT374">
        <v>46.666666999999997</v>
      </c>
      <c r="AU374" t="s">
        <v>6</v>
      </c>
      <c r="AV374">
        <v>0</v>
      </c>
      <c r="AW374">
        <v>1</v>
      </c>
      <c r="AX374">
        <v>-1</v>
      </c>
      <c r="AY374">
        <v>0</v>
      </c>
      <c r="AZ374">
        <v>0</v>
      </c>
      <c r="BA374" t="s">
        <v>6</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CV374">
        <v>0</v>
      </c>
      <c r="CW374">
        <v>0</v>
      </c>
      <c r="CX374">
        <f>ROUND(Y374*Source!I244,9)</f>
        <v>14.000000099999999</v>
      </c>
      <c r="CY374">
        <f>AA374</f>
        <v>1542.04</v>
      </c>
      <c r="CZ374">
        <f>AE374</f>
        <v>1542.04</v>
      </c>
      <c r="DA374">
        <f>AI374</f>
        <v>1</v>
      </c>
      <c r="DB374">
        <f>ROUND(ROUND(AT374*CZ374,2),2)</f>
        <v>71961.87</v>
      </c>
      <c r="DC374">
        <f>ROUND(ROUND(AT374*AG374,2),2)</f>
        <v>0</v>
      </c>
      <c r="DD374" t="s">
        <v>6</v>
      </c>
      <c r="DE374" t="s">
        <v>6</v>
      </c>
      <c r="DF374">
        <f t="shared" si="171"/>
        <v>21588</v>
      </c>
      <c r="DG374">
        <f t="shared" si="170"/>
        <v>0</v>
      </c>
      <c r="DH374">
        <f>Source!I244*SmtRes!Y374</f>
        <v>14.000000099999999</v>
      </c>
      <c r="DI374">
        <f>AA374</f>
        <v>1542.04</v>
      </c>
      <c r="DJ374">
        <f>DF374</f>
        <v>21588</v>
      </c>
      <c r="DK374">
        <f>Source!BC244</f>
        <v>1</v>
      </c>
      <c r="DL374" t="s">
        <v>6</v>
      </c>
      <c r="DM374">
        <v>0</v>
      </c>
      <c r="DN374" t="s">
        <v>6</v>
      </c>
      <c r="DO374">
        <v>0</v>
      </c>
      <c r="GP374">
        <v>1</v>
      </c>
      <c r="GQ374">
        <v>-1</v>
      </c>
      <c r="GR374">
        <v>-1</v>
      </c>
    </row>
    <row r="375" spans="1:200" x14ac:dyDescent="0.2">
      <c r="A375">
        <f>ROW(Source!A244)</f>
        <v>244</v>
      </c>
      <c r="B375">
        <v>86295183</v>
      </c>
      <c r="C375">
        <v>86295958</v>
      </c>
      <c r="D375">
        <v>69205660</v>
      </c>
      <c r="E375">
        <v>1</v>
      </c>
      <c r="F375">
        <v>1</v>
      </c>
      <c r="G375">
        <v>1</v>
      </c>
      <c r="H375">
        <v>3</v>
      </c>
      <c r="I375" t="s">
        <v>95</v>
      </c>
      <c r="J375" t="s">
        <v>97</v>
      </c>
      <c r="K375" t="s">
        <v>105</v>
      </c>
      <c r="L375">
        <v>1354</v>
      </c>
      <c r="N375">
        <v>1010</v>
      </c>
      <c r="O375" t="s">
        <v>43</v>
      </c>
      <c r="P375" t="s">
        <v>43</v>
      </c>
      <c r="Q375">
        <v>1</v>
      </c>
      <c r="W375">
        <v>0</v>
      </c>
      <c r="X375">
        <v>681805642</v>
      </c>
      <c r="Y375">
        <f>AT375</f>
        <v>3.3333330000000001</v>
      </c>
      <c r="AA375">
        <v>1542.04</v>
      </c>
      <c r="AB375">
        <v>0</v>
      </c>
      <c r="AC375">
        <v>0</v>
      </c>
      <c r="AD375">
        <v>0</v>
      </c>
      <c r="AE375">
        <v>1542.04</v>
      </c>
      <c r="AF375">
        <v>0</v>
      </c>
      <c r="AG375">
        <v>0</v>
      </c>
      <c r="AH375">
        <v>0</v>
      </c>
      <c r="AI375">
        <v>1</v>
      </c>
      <c r="AJ375">
        <v>1</v>
      </c>
      <c r="AK375">
        <v>1</v>
      </c>
      <c r="AL375">
        <v>1</v>
      </c>
      <c r="AM375">
        <v>0</v>
      </c>
      <c r="AN375">
        <v>0</v>
      </c>
      <c r="AO375">
        <v>0</v>
      </c>
      <c r="AP375">
        <v>1</v>
      </c>
      <c r="AQ375">
        <v>0</v>
      </c>
      <c r="AR375">
        <v>0</v>
      </c>
      <c r="AS375" t="s">
        <v>6</v>
      </c>
      <c r="AT375">
        <v>3.3333330000000001</v>
      </c>
      <c r="AU375" t="s">
        <v>6</v>
      </c>
      <c r="AV375">
        <v>0</v>
      </c>
      <c r="AW375">
        <v>1</v>
      </c>
      <c r="AX375">
        <v>-1</v>
      </c>
      <c r="AY375">
        <v>0</v>
      </c>
      <c r="AZ375">
        <v>0</v>
      </c>
      <c r="BA375" t="s">
        <v>6</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CV375">
        <v>0</v>
      </c>
      <c r="CW375">
        <v>0</v>
      </c>
      <c r="CX375">
        <f>ROUND(Y375*Source!I244,9)</f>
        <v>0.99999990000000005</v>
      </c>
      <c r="CY375">
        <f>AA375</f>
        <v>1542.04</v>
      </c>
      <c r="CZ375">
        <f>AE375</f>
        <v>1542.04</v>
      </c>
      <c r="DA375">
        <f>AI375</f>
        <v>1</v>
      </c>
      <c r="DB375">
        <f>ROUND(ROUND(AT375*CZ375,2),2)</f>
        <v>5140.13</v>
      </c>
      <c r="DC375">
        <f>ROUND(ROUND(AT375*AG375,2),2)</f>
        <v>0</v>
      </c>
      <c r="DD375" t="s">
        <v>6</v>
      </c>
      <c r="DE375" t="s">
        <v>6</v>
      </c>
      <c r="DF375">
        <f t="shared" si="171"/>
        <v>1542</v>
      </c>
      <c r="DG375">
        <f t="shared" si="170"/>
        <v>0</v>
      </c>
      <c r="DH375">
        <f>Source!I244*SmtRes!Y375</f>
        <v>0.99999989999999994</v>
      </c>
      <c r="DI375">
        <f>AA375</f>
        <v>1542.04</v>
      </c>
      <c r="DJ375">
        <f>DF375</f>
        <v>1542</v>
      </c>
      <c r="DK375">
        <f>Source!BC244</f>
        <v>1</v>
      </c>
      <c r="DL375" t="s">
        <v>6</v>
      </c>
      <c r="DM375">
        <v>0</v>
      </c>
      <c r="DN375" t="s">
        <v>6</v>
      </c>
      <c r="DO375">
        <v>0</v>
      </c>
      <c r="GP375">
        <v>1</v>
      </c>
      <c r="GQ375">
        <v>-1</v>
      </c>
      <c r="GR375">
        <v>-1</v>
      </c>
    </row>
    <row r="376" spans="1:200" x14ac:dyDescent="0.2">
      <c r="A376">
        <f>ROW(Source!A244)</f>
        <v>244</v>
      </c>
      <c r="B376">
        <v>86295183</v>
      </c>
      <c r="C376">
        <v>86295958</v>
      </c>
      <c r="D376">
        <v>69205662</v>
      </c>
      <c r="E376">
        <v>1</v>
      </c>
      <c r="F376">
        <v>1</v>
      </c>
      <c r="G376">
        <v>1</v>
      </c>
      <c r="H376">
        <v>3</v>
      </c>
      <c r="I376" t="s">
        <v>100</v>
      </c>
      <c r="J376" t="s">
        <v>102</v>
      </c>
      <c r="K376" t="s">
        <v>101</v>
      </c>
      <c r="L376">
        <v>1354</v>
      </c>
      <c r="N376">
        <v>1010</v>
      </c>
      <c r="O376" t="s">
        <v>43</v>
      </c>
      <c r="P376" t="s">
        <v>43</v>
      </c>
      <c r="Q376">
        <v>1</v>
      </c>
      <c r="W376">
        <v>0</v>
      </c>
      <c r="X376">
        <v>1605446080</v>
      </c>
      <c r="Y376">
        <f>AT376</f>
        <v>50</v>
      </c>
      <c r="AA376">
        <v>1572.7</v>
      </c>
      <c r="AB376">
        <v>0</v>
      </c>
      <c r="AC376">
        <v>0</v>
      </c>
      <c r="AD376">
        <v>0</v>
      </c>
      <c r="AE376">
        <v>1572.7</v>
      </c>
      <c r="AF376">
        <v>0</v>
      </c>
      <c r="AG376">
        <v>0</v>
      </c>
      <c r="AH376">
        <v>0</v>
      </c>
      <c r="AI376">
        <v>1</v>
      </c>
      <c r="AJ376">
        <v>1</v>
      </c>
      <c r="AK376">
        <v>1</v>
      </c>
      <c r="AL376">
        <v>1</v>
      </c>
      <c r="AM376">
        <v>0</v>
      </c>
      <c r="AN376">
        <v>0</v>
      </c>
      <c r="AO376">
        <v>0</v>
      </c>
      <c r="AP376">
        <v>1</v>
      </c>
      <c r="AQ376">
        <v>0</v>
      </c>
      <c r="AR376">
        <v>0</v>
      </c>
      <c r="AS376" t="s">
        <v>6</v>
      </c>
      <c r="AT376">
        <v>50</v>
      </c>
      <c r="AU376" t="s">
        <v>6</v>
      </c>
      <c r="AV376">
        <v>0</v>
      </c>
      <c r="AW376">
        <v>1</v>
      </c>
      <c r="AX376">
        <v>-1</v>
      </c>
      <c r="AY376">
        <v>0</v>
      </c>
      <c r="AZ376">
        <v>0</v>
      </c>
      <c r="BA376" t="s">
        <v>6</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CV376">
        <v>0</v>
      </c>
      <c r="CW376">
        <v>0</v>
      </c>
      <c r="CX376">
        <f>ROUND(Y376*Source!I244,9)</f>
        <v>15</v>
      </c>
      <c r="CY376">
        <f>AA376</f>
        <v>1572.7</v>
      </c>
      <c r="CZ376">
        <f>AE376</f>
        <v>1572.7</v>
      </c>
      <c r="DA376">
        <f>AI376</f>
        <v>1</v>
      </c>
      <c r="DB376">
        <f>ROUND(ROUND(AT376*CZ376,2),2)</f>
        <v>78635</v>
      </c>
      <c r="DC376">
        <f>ROUND(ROUND(AT376*AG376,2),2)</f>
        <v>0</v>
      </c>
      <c r="DD376" t="s">
        <v>6</v>
      </c>
      <c r="DE376" t="s">
        <v>6</v>
      </c>
      <c r="DF376">
        <f t="shared" si="171"/>
        <v>23595</v>
      </c>
      <c r="DG376">
        <f t="shared" si="170"/>
        <v>0</v>
      </c>
      <c r="DH376">
        <f>Source!I244*SmtRes!Y376</f>
        <v>15</v>
      </c>
      <c r="DI376">
        <f>AA376</f>
        <v>1572.7</v>
      </c>
      <c r="DJ376">
        <f>DF376</f>
        <v>23595</v>
      </c>
      <c r="DK376">
        <f>Source!BC244</f>
        <v>1</v>
      </c>
      <c r="DL376" t="s">
        <v>6</v>
      </c>
      <c r="DM376">
        <v>0</v>
      </c>
      <c r="DN376" t="s">
        <v>6</v>
      </c>
      <c r="DO376">
        <v>0</v>
      </c>
      <c r="GP376">
        <v>1</v>
      </c>
      <c r="GQ376">
        <v>-1</v>
      </c>
      <c r="GR376">
        <v>-1</v>
      </c>
    </row>
    <row r="377" spans="1:200" x14ac:dyDescent="0.2">
      <c r="A377">
        <f>ROW(Source!A245)</f>
        <v>245</v>
      </c>
      <c r="B377">
        <v>86295184</v>
      </c>
      <c r="C377">
        <v>86295958</v>
      </c>
      <c r="D377">
        <v>27498362</v>
      </c>
      <c r="E377">
        <v>1</v>
      </c>
      <c r="F377">
        <v>1</v>
      </c>
      <c r="G377">
        <v>1</v>
      </c>
      <c r="H377">
        <v>1</v>
      </c>
      <c r="I377" t="s">
        <v>939</v>
      </c>
      <c r="J377" t="s">
        <v>6</v>
      </c>
      <c r="K377" t="s">
        <v>940</v>
      </c>
      <c r="L377">
        <v>1369</v>
      </c>
      <c r="N377">
        <v>1013</v>
      </c>
      <c r="O377" t="s">
        <v>921</v>
      </c>
      <c r="P377" t="s">
        <v>921</v>
      </c>
      <c r="Q377">
        <v>1</v>
      </c>
      <c r="W377">
        <v>0</v>
      </c>
      <c r="X377">
        <v>-275486377</v>
      </c>
      <c r="Y377">
        <f>(AT377*1.16)</f>
        <v>327.15479999999997</v>
      </c>
      <c r="AA377">
        <v>0</v>
      </c>
      <c r="AB377">
        <v>0</v>
      </c>
      <c r="AC377">
        <v>0</v>
      </c>
      <c r="AD377">
        <v>239.87</v>
      </c>
      <c r="AE377">
        <v>0</v>
      </c>
      <c r="AF377">
        <v>0</v>
      </c>
      <c r="AG377">
        <v>0</v>
      </c>
      <c r="AH377">
        <v>9.3699999999999992</v>
      </c>
      <c r="AI377">
        <v>1</v>
      </c>
      <c r="AJ377">
        <v>1</v>
      </c>
      <c r="AK377">
        <v>1</v>
      </c>
      <c r="AL377">
        <v>25.6</v>
      </c>
      <c r="AM377">
        <v>5</v>
      </c>
      <c r="AN377">
        <v>0</v>
      </c>
      <c r="AO377">
        <v>1</v>
      </c>
      <c r="AP377">
        <v>1</v>
      </c>
      <c r="AQ377">
        <v>0</v>
      </c>
      <c r="AR377">
        <v>0</v>
      </c>
      <c r="AS377" t="s">
        <v>6</v>
      </c>
      <c r="AT377">
        <v>282.02999999999997</v>
      </c>
      <c r="AU377" t="s">
        <v>85</v>
      </c>
      <c r="AV377">
        <v>1</v>
      </c>
      <c r="AW377">
        <v>2</v>
      </c>
      <c r="AX377">
        <v>86295969</v>
      </c>
      <c r="AY377">
        <v>1</v>
      </c>
      <c r="AZ377">
        <v>0</v>
      </c>
      <c r="BA377">
        <v>422</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CU377">
        <f>ROUND(AT377*Source!I245*AH377*AL377,0)</f>
        <v>20295</v>
      </c>
      <c r="CV377">
        <f>ROUND(Y377*Source!I245,9)</f>
        <v>98.146439999999998</v>
      </c>
      <c r="CW377">
        <v>0</v>
      </c>
      <c r="CX377">
        <f>ROUND(Y377*Source!I245,9)</f>
        <v>98.146439999999998</v>
      </c>
      <c r="CY377">
        <f>AD377</f>
        <v>239.87</v>
      </c>
      <c r="CZ377">
        <f>AH377</f>
        <v>9.3699999999999992</v>
      </c>
      <c r="DA377">
        <f>AL377</f>
        <v>25.6</v>
      </c>
      <c r="DB377">
        <f>ROUND((ROUND(AT377*CZ377,2)*1.16),2)</f>
        <v>3065.44</v>
      </c>
      <c r="DC377">
        <f>ROUND((ROUND(AT377*AG377,2)*1.16),2)</f>
        <v>0</v>
      </c>
      <c r="DD377" t="s">
        <v>6</v>
      </c>
      <c r="DE377" t="s">
        <v>6</v>
      </c>
      <c r="DF377">
        <f t="shared" si="171"/>
        <v>0</v>
      </c>
      <c r="DG377">
        <f t="shared" si="170"/>
        <v>0</v>
      </c>
      <c r="DH377">
        <f>Source!I245*SmtRes!Y377</f>
        <v>98.146439999999984</v>
      </c>
      <c r="DI377">
        <f>AD377</f>
        <v>239.87</v>
      </c>
      <c r="DJ377">
        <f>EtalonRes!AB422</f>
        <v>9.3699999999999992</v>
      </c>
      <c r="DK377">
        <f>Source!BA245</f>
        <v>25.6</v>
      </c>
      <c r="DL377" t="s">
        <v>6</v>
      </c>
      <c r="DM377">
        <v>0</v>
      </c>
      <c r="DN377" t="s">
        <v>6</v>
      </c>
      <c r="DO377">
        <v>0</v>
      </c>
      <c r="GQ377">
        <v>-1</v>
      </c>
      <c r="GR377">
        <v>-1</v>
      </c>
    </row>
    <row r="378" spans="1:200" x14ac:dyDescent="0.2">
      <c r="A378">
        <f>ROW(Source!A245)</f>
        <v>245</v>
      </c>
      <c r="B378">
        <v>86295184</v>
      </c>
      <c r="C378">
        <v>86295958</v>
      </c>
      <c r="D378">
        <v>121548</v>
      </c>
      <c r="E378">
        <v>1</v>
      </c>
      <c r="F378">
        <v>1</v>
      </c>
      <c r="G378">
        <v>1</v>
      </c>
      <c r="H378">
        <v>1</v>
      </c>
      <c r="I378" t="s">
        <v>39</v>
      </c>
      <c r="J378" t="s">
        <v>6</v>
      </c>
      <c r="K378" t="s">
        <v>922</v>
      </c>
      <c r="L378">
        <v>608254</v>
      </c>
      <c r="N378">
        <v>1013</v>
      </c>
      <c r="O378" t="s">
        <v>923</v>
      </c>
      <c r="P378" t="s">
        <v>923</v>
      </c>
      <c r="Q378">
        <v>1</v>
      </c>
      <c r="W378">
        <v>0</v>
      </c>
      <c r="X378">
        <v>-185737400</v>
      </c>
      <c r="Y378">
        <f>(AT378*1.16)</f>
        <v>78.624799999999993</v>
      </c>
      <c r="AA378">
        <v>0</v>
      </c>
      <c r="AB378">
        <v>0</v>
      </c>
      <c r="AC378">
        <v>0</v>
      </c>
      <c r="AD378">
        <v>0</v>
      </c>
      <c r="AE378">
        <v>0</v>
      </c>
      <c r="AF378">
        <v>0</v>
      </c>
      <c r="AG378">
        <v>0</v>
      </c>
      <c r="AH378">
        <v>0</v>
      </c>
      <c r="AI378">
        <v>1</v>
      </c>
      <c r="AJ378">
        <v>1</v>
      </c>
      <c r="AK378">
        <v>19.8</v>
      </c>
      <c r="AL378">
        <v>1</v>
      </c>
      <c r="AM378">
        <v>5</v>
      </c>
      <c r="AN378">
        <v>0</v>
      </c>
      <c r="AO378">
        <v>1</v>
      </c>
      <c r="AP378">
        <v>1</v>
      </c>
      <c r="AQ378">
        <v>0</v>
      </c>
      <c r="AR378">
        <v>0</v>
      </c>
      <c r="AS378" t="s">
        <v>6</v>
      </c>
      <c r="AT378">
        <v>67.78</v>
      </c>
      <c r="AU378" t="s">
        <v>85</v>
      </c>
      <c r="AV378">
        <v>2</v>
      </c>
      <c r="AW378">
        <v>2</v>
      </c>
      <c r="AX378">
        <v>86295970</v>
      </c>
      <c r="AY378">
        <v>1</v>
      </c>
      <c r="AZ378">
        <v>0</v>
      </c>
      <c r="BA378">
        <v>423</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CV378">
        <v>0</v>
      </c>
      <c r="CW378">
        <v>0</v>
      </c>
      <c r="CX378">
        <f>ROUND(Y378*Source!I245,9)</f>
        <v>23.587440000000001</v>
      </c>
      <c r="CY378">
        <f>AD378</f>
        <v>0</v>
      </c>
      <c r="CZ378">
        <f>AH378</f>
        <v>0</v>
      </c>
      <c r="DA378">
        <f>AL378</f>
        <v>1</v>
      </c>
      <c r="DB378">
        <f>ROUND((ROUND(AT378*CZ378,2)*1.16),2)</f>
        <v>0</v>
      </c>
      <c r="DC378">
        <f>ROUND((ROUND(AT378*AG378,2)*1.16),2)</f>
        <v>0</v>
      </c>
      <c r="DD378" t="s">
        <v>6</v>
      </c>
      <c r="DE378" t="s">
        <v>6</v>
      </c>
      <c r="DF378">
        <f t="shared" si="171"/>
        <v>0</v>
      </c>
      <c r="DG378">
        <f t="shared" si="170"/>
        <v>0</v>
      </c>
      <c r="DH378">
        <f>Source!I245*SmtRes!Y378</f>
        <v>23.587439999999997</v>
      </c>
      <c r="DI378">
        <f>AD378</f>
        <v>0</v>
      </c>
      <c r="DJ378">
        <f>EtalonRes!AB423</f>
        <v>0</v>
      </c>
      <c r="DK378">
        <f>Source!BA245</f>
        <v>25.6</v>
      </c>
      <c r="DL378" t="s">
        <v>6</v>
      </c>
      <c r="DM378">
        <v>0</v>
      </c>
      <c r="DN378" t="s">
        <v>6</v>
      </c>
      <c r="DO378">
        <v>0</v>
      </c>
      <c r="GQ378">
        <v>-1</v>
      </c>
      <c r="GR378">
        <v>-1</v>
      </c>
    </row>
    <row r="379" spans="1:200" x14ac:dyDescent="0.2">
      <c r="A379">
        <f>ROW(Source!A245)</f>
        <v>245</v>
      </c>
      <c r="B379">
        <v>86295184</v>
      </c>
      <c r="C379">
        <v>86295958</v>
      </c>
      <c r="D379">
        <v>27439419</v>
      </c>
      <c r="E379">
        <v>1</v>
      </c>
      <c r="F379">
        <v>1</v>
      </c>
      <c r="G379">
        <v>1</v>
      </c>
      <c r="H379">
        <v>2</v>
      </c>
      <c r="I379" t="s">
        <v>924</v>
      </c>
      <c r="J379" t="s">
        <v>925</v>
      </c>
      <c r="K379" t="s">
        <v>926</v>
      </c>
      <c r="L379">
        <v>1368</v>
      </c>
      <c r="N379">
        <v>1011</v>
      </c>
      <c r="O379" t="s">
        <v>927</v>
      </c>
      <c r="P379" t="s">
        <v>927</v>
      </c>
      <c r="Q379">
        <v>1</v>
      </c>
      <c r="W379">
        <v>0</v>
      </c>
      <c r="X379">
        <v>1804162481</v>
      </c>
      <c r="Y379">
        <f>(AT379*1.16)</f>
        <v>78.624799999999993</v>
      </c>
      <c r="AA379">
        <v>0</v>
      </c>
      <c r="AB379">
        <v>1075.45</v>
      </c>
      <c r="AC379">
        <v>269.48</v>
      </c>
      <c r="AD379">
        <v>0</v>
      </c>
      <c r="AE379">
        <v>0</v>
      </c>
      <c r="AF379">
        <v>115.64</v>
      </c>
      <c r="AG379">
        <v>13.61</v>
      </c>
      <c r="AH379">
        <v>0</v>
      </c>
      <c r="AI379">
        <v>1</v>
      </c>
      <c r="AJ379">
        <v>9.3000000000000007</v>
      </c>
      <c r="AK379">
        <v>19.8</v>
      </c>
      <c r="AL379">
        <v>1</v>
      </c>
      <c r="AM379">
        <v>5</v>
      </c>
      <c r="AN379">
        <v>0</v>
      </c>
      <c r="AO379">
        <v>1</v>
      </c>
      <c r="AP379">
        <v>1</v>
      </c>
      <c r="AQ379">
        <v>0</v>
      </c>
      <c r="AR379">
        <v>0</v>
      </c>
      <c r="AS379" t="s">
        <v>6</v>
      </c>
      <c r="AT379">
        <v>67.78</v>
      </c>
      <c r="AU379" t="s">
        <v>85</v>
      </c>
      <c r="AV379">
        <v>0</v>
      </c>
      <c r="AW379">
        <v>1</v>
      </c>
      <c r="AX379">
        <v>-1</v>
      </c>
      <c r="AY379">
        <v>0</v>
      </c>
      <c r="AZ379">
        <v>0</v>
      </c>
      <c r="BA379" t="s">
        <v>6</v>
      </c>
      <c r="BB379">
        <v>5</v>
      </c>
      <c r="BC379">
        <v>0</v>
      </c>
      <c r="BD379">
        <v>9092.171871999999</v>
      </c>
      <c r="BE379">
        <v>1070.0835279999999</v>
      </c>
      <c r="BF379">
        <v>0</v>
      </c>
      <c r="BG379">
        <v>0</v>
      </c>
      <c r="BH379">
        <v>0</v>
      </c>
      <c r="BI379">
        <v>1</v>
      </c>
      <c r="BJ379">
        <v>0</v>
      </c>
      <c r="BK379">
        <v>0</v>
      </c>
      <c r="BL379">
        <v>0</v>
      </c>
      <c r="BM379">
        <v>0</v>
      </c>
      <c r="BN379">
        <v>0</v>
      </c>
      <c r="BO379">
        <v>0</v>
      </c>
      <c r="BP379">
        <v>0</v>
      </c>
      <c r="BQ379">
        <v>0</v>
      </c>
      <c r="BR379">
        <v>0</v>
      </c>
      <c r="BS379">
        <v>0</v>
      </c>
      <c r="BT379">
        <v>0</v>
      </c>
      <c r="BU379">
        <v>0</v>
      </c>
      <c r="BV379">
        <v>0</v>
      </c>
      <c r="BW379">
        <v>0</v>
      </c>
      <c r="CV379">
        <v>0</v>
      </c>
      <c r="CW379">
        <f>ROUND(Y379*Source!I245*DO379,9)</f>
        <v>0</v>
      </c>
      <c r="CX379">
        <f>ROUND(Y379*Source!I245,9)</f>
        <v>23.587440000000001</v>
      </c>
      <c r="CY379">
        <f>AB379</f>
        <v>1075.45</v>
      </c>
      <c r="CZ379">
        <f>AF379</f>
        <v>115.64</v>
      </c>
      <c r="DA379">
        <f>AJ379</f>
        <v>9.3000000000000007</v>
      </c>
      <c r="DB379">
        <f>ROUND((ROUND(AT379*CZ379,2)*1.16),2)</f>
        <v>9092.17</v>
      </c>
      <c r="DC379">
        <f>ROUND((ROUND(AT379*AG379,2)*1.16),2)</f>
        <v>1070.0899999999999</v>
      </c>
      <c r="DD379" t="s">
        <v>6</v>
      </c>
      <c r="DE379" t="s">
        <v>6</v>
      </c>
      <c r="DF379">
        <f t="shared" si="171"/>
        <v>0</v>
      </c>
      <c r="DG379">
        <f>ROUND(ROUND(AF379*AJ379,0)*CX379,0)</f>
        <v>25356</v>
      </c>
      <c r="DH379">
        <f>Source!I245*SmtRes!Y379</f>
        <v>23.587439999999997</v>
      </c>
      <c r="DI379">
        <f>AB379</f>
        <v>1075.45</v>
      </c>
      <c r="DJ379">
        <f>DG379</f>
        <v>25356</v>
      </c>
      <c r="DK379">
        <f>Source!BB245</f>
        <v>9.3000000000000007</v>
      </c>
      <c r="DL379" t="s">
        <v>6</v>
      </c>
      <c r="DM379">
        <v>0</v>
      </c>
      <c r="DN379" t="s">
        <v>6</v>
      </c>
      <c r="DO379">
        <v>0</v>
      </c>
      <c r="GQ379">
        <v>-1</v>
      </c>
      <c r="GR379">
        <v>-1</v>
      </c>
    </row>
    <row r="380" spans="1:200" x14ac:dyDescent="0.2">
      <c r="A380">
        <f>ROW(Source!A245)</f>
        <v>245</v>
      </c>
      <c r="B380">
        <v>86295184</v>
      </c>
      <c r="C380">
        <v>86295958</v>
      </c>
      <c r="D380">
        <v>27439703</v>
      </c>
      <c r="E380">
        <v>1</v>
      </c>
      <c r="F380">
        <v>1</v>
      </c>
      <c r="G380">
        <v>1</v>
      </c>
      <c r="H380">
        <v>2</v>
      </c>
      <c r="I380" t="s">
        <v>941</v>
      </c>
      <c r="J380" t="s">
        <v>942</v>
      </c>
      <c r="K380" t="s">
        <v>943</v>
      </c>
      <c r="L380">
        <v>1368</v>
      </c>
      <c r="N380">
        <v>1011</v>
      </c>
      <c r="O380" t="s">
        <v>927</v>
      </c>
      <c r="P380" t="s">
        <v>927</v>
      </c>
      <c r="Q380">
        <v>1</v>
      </c>
      <c r="W380">
        <v>0</v>
      </c>
      <c r="X380">
        <v>2075311453</v>
      </c>
      <c r="Y380">
        <f>(AT380*1.16)</f>
        <v>13.804</v>
      </c>
      <c r="AA380">
        <v>0</v>
      </c>
      <c r="AB380">
        <v>69.84</v>
      </c>
      <c r="AC380">
        <v>0</v>
      </c>
      <c r="AD380">
        <v>0</v>
      </c>
      <c r="AE380">
        <v>0</v>
      </c>
      <c r="AF380">
        <v>7.51</v>
      </c>
      <c r="AG380">
        <v>0</v>
      </c>
      <c r="AH380">
        <v>0</v>
      </c>
      <c r="AI380">
        <v>1</v>
      </c>
      <c r="AJ380">
        <v>9.3000000000000007</v>
      </c>
      <c r="AK380">
        <v>19.8</v>
      </c>
      <c r="AL380">
        <v>1</v>
      </c>
      <c r="AM380">
        <v>5</v>
      </c>
      <c r="AN380">
        <v>0</v>
      </c>
      <c r="AO380">
        <v>1</v>
      </c>
      <c r="AP380">
        <v>1</v>
      </c>
      <c r="AQ380">
        <v>0</v>
      </c>
      <c r="AR380">
        <v>0</v>
      </c>
      <c r="AS380" t="s">
        <v>6</v>
      </c>
      <c r="AT380">
        <v>11.9</v>
      </c>
      <c r="AU380" t="s">
        <v>85</v>
      </c>
      <c r="AV380">
        <v>0</v>
      </c>
      <c r="AW380">
        <v>2</v>
      </c>
      <c r="AX380">
        <v>86295972</v>
      </c>
      <c r="AY380">
        <v>1</v>
      </c>
      <c r="AZ380">
        <v>0</v>
      </c>
      <c r="BA380">
        <v>425</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CV380">
        <v>0</v>
      </c>
      <c r="CW380">
        <f>ROUND(Y380*Source!I245*DO380,9)</f>
        <v>0</v>
      </c>
      <c r="CX380">
        <f>ROUND(Y380*Source!I245,9)</f>
        <v>4.1412000000000004</v>
      </c>
      <c r="CY380">
        <f>AB380</f>
        <v>69.84</v>
      </c>
      <c r="CZ380">
        <f>AF380</f>
        <v>7.51</v>
      </c>
      <c r="DA380">
        <f>AJ380</f>
        <v>9.3000000000000007</v>
      </c>
      <c r="DB380">
        <f>ROUND((ROUND(AT380*CZ380,2)*1.16),2)</f>
        <v>103.67</v>
      </c>
      <c r="DC380">
        <f>ROUND((ROUND(AT380*AG380,2)*1.16),2)</f>
        <v>0</v>
      </c>
      <c r="DD380" t="s">
        <v>6</v>
      </c>
      <c r="DE380" t="s">
        <v>6</v>
      </c>
      <c r="DF380">
        <f t="shared" si="171"/>
        <v>0</v>
      </c>
      <c r="DG380">
        <f>ROUND(ROUND(AF380*AJ380,0)*CX380,0)</f>
        <v>290</v>
      </c>
      <c r="DH380">
        <f>Source!I245*SmtRes!Y380</f>
        <v>4.1411999999999995</v>
      </c>
      <c r="DI380">
        <f>AB380</f>
        <v>69.84</v>
      </c>
      <c r="DJ380">
        <f>EtalonRes!Z425</f>
        <v>7.51</v>
      </c>
      <c r="DK380">
        <f>Source!BB245</f>
        <v>9.3000000000000007</v>
      </c>
      <c r="DL380" t="s">
        <v>6</v>
      </c>
      <c r="DM380">
        <v>0</v>
      </c>
      <c r="DN380" t="s">
        <v>6</v>
      </c>
      <c r="DO380">
        <v>0</v>
      </c>
      <c r="GQ380">
        <v>-1</v>
      </c>
      <c r="GR380">
        <v>-1</v>
      </c>
    </row>
    <row r="381" spans="1:200" x14ac:dyDescent="0.2">
      <c r="A381">
        <f>ROW(Source!A245)</f>
        <v>245</v>
      </c>
      <c r="B381">
        <v>86295184</v>
      </c>
      <c r="C381">
        <v>86295958</v>
      </c>
      <c r="D381">
        <v>27441327</v>
      </c>
      <c r="E381">
        <v>1</v>
      </c>
      <c r="F381">
        <v>1</v>
      </c>
      <c r="G381">
        <v>1</v>
      </c>
      <c r="H381">
        <v>2</v>
      </c>
      <c r="I381" t="s">
        <v>936</v>
      </c>
      <c r="J381" t="s">
        <v>937</v>
      </c>
      <c r="K381" t="s">
        <v>938</v>
      </c>
      <c r="L381">
        <v>1368</v>
      </c>
      <c r="N381">
        <v>1011</v>
      </c>
      <c r="O381" t="s">
        <v>927</v>
      </c>
      <c r="P381" t="s">
        <v>927</v>
      </c>
      <c r="Q381">
        <v>1</v>
      </c>
      <c r="W381">
        <v>0</v>
      </c>
      <c r="X381">
        <v>-1583389094</v>
      </c>
      <c r="Y381">
        <f>(AT381*1.16)</f>
        <v>0.71919999999999995</v>
      </c>
      <c r="AA381">
        <v>0</v>
      </c>
      <c r="AB381">
        <v>868.34</v>
      </c>
      <c r="AC381">
        <v>231.46</v>
      </c>
      <c r="AD381">
        <v>0</v>
      </c>
      <c r="AE381">
        <v>0</v>
      </c>
      <c r="AF381">
        <v>93.37</v>
      </c>
      <c r="AG381">
        <v>11.69</v>
      </c>
      <c r="AH381">
        <v>0</v>
      </c>
      <c r="AI381">
        <v>1</v>
      </c>
      <c r="AJ381">
        <v>9.3000000000000007</v>
      </c>
      <c r="AK381">
        <v>19.8</v>
      </c>
      <c r="AL381">
        <v>1</v>
      </c>
      <c r="AM381">
        <v>5</v>
      </c>
      <c r="AN381">
        <v>0</v>
      </c>
      <c r="AO381">
        <v>1</v>
      </c>
      <c r="AP381">
        <v>1</v>
      </c>
      <c r="AQ381">
        <v>0</v>
      </c>
      <c r="AR381">
        <v>0</v>
      </c>
      <c r="AS381" t="s">
        <v>6</v>
      </c>
      <c r="AT381">
        <v>0.62</v>
      </c>
      <c r="AU381" t="s">
        <v>85</v>
      </c>
      <c r="AV381">
        <v>0</v>
      </c>
      <c r="AW381">
        <v>2</v>
      </c>
      <c r="AX381">
        <v>86295973</v>
      </c>
      <c r="AY381">
        <v>1</v>
      </c>
      <c r="AZ381">
        <v>0</v>
      </c>
      <c r="BA381">
        <v>426</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CV381">
        <v>0</v>
      </c>
      <c r="CW381">
        <f>ROUND(Y381*Source!I245*DO381,9)</f>
        <v>0</v>
      </c>
      <c r="CX381">
        <f>ROUND(Y381*Source!I245,9)</f>
        <v>0.21576000000000001</v>
      </c>
      <c r="CY381">
        <f>AB381</f>
        <v>868.34</v>
      </c>
      <c r="CZ381">
        <f>AF381</f>
        <v>93.37</v>
      </c>
      <c r="DA381">
        <f>AJ381</f>
        <v>9.3000000000000007</v>
      </c>
      <c r="DB381">
        <f>ROUND((ROUND(AT381*CZ381,2)*1.16),2)</f>
        <v>67.150000000000006</v>
      </c>
      <c r="DC381">
        <f>ROUND((ROUND(AT381*AG381,2)*1.16),2)</f>
        <v>8.41</v>
      </c>
      <c r="DD381" t="s">
        <v>6</v>
      </c>
      <c r="DE381" t="s">
        <v>6</v>
      </c>
      <c r="DF381">
        <f t="shared" si="171"/>
        <v>0</v>
      </c>
      <c r="DG381">
        <f>ROUND(ROUND(AF381*AJ381,0)*CX381,0)</f>
        <v>187</v>
      </c>
      <c r="DH381">
        <f>Source!I245*SmtRes!Y381</f>
        <v>0.21575999999999998</v>
      </c>
      <c r="DI381">
        <f>AB381</f>
        <v>868.34</v>
      </c>
      <c r="DJ381">
        <f>EtalonRes!Z426</f>
        <v>93.37</v>
      </c>
      <c r="DK381">
        <f>Source!BB245</f>
        <v>9.3000000000000007</v>
      </c>
      <c r="DL381" t="s">
        <v>6</v>
      </c>
      <c r="DM381">
        <v>0</v>
      </c>
      <c r="DN381" t="s">
        <v>6</v>
      </c>
      <c r="DO381">
        <v>0</v>
      </c>
      <c r="GQ381">
        <v>-1</v>
      </c>
      <c r="GR381">
        <v>-1</v>
      </c>
    </row>
    <row r="382" spans="1:200" x14ac:dyDescent="0.2">
      <c r="A382">
        <f>ROW(Source!A245)</f>
        <v>245</v>
      </c>
      <c r="B382">
        <v>86295184</v>
      </c>
      <c r="C382">
        <v>86295958</v>
      </c>
      <c r="D382">
        <v>27378255</v>
      </c>
      <c r="E382">
        <v>1</v>
      </c>
      <c r="F382">
        <v>1</v>
      </c>
      <c r="G382">
        <v>1</v>
      </c>
      <c r="H382">
        <v>3</v>
      </c>
      <c r="I382" t="s">
        <v>89</v>
      </c>
      <c r="J382" t="s">
        <v>91</v>
      </c>
      <c r="K382" t="s">
        <v>90</v>
      </c>
      <c r="L382">
        <v>1348</v>
      </c>
      <c r="N382">
        <v>1009</v>
      </c>
      <c r="O382" t="s">
        <v>63</v>
      </c>
      <c r="P382" t="s">
        <v>63</v>
      </c>
      <c r="Q382">
        <v>1000</v>
      </c>
      <c r="W382">
        <v>0</v>
      </c>
      <c r="X382">
        <v>1570490953</v>
      </c>
      <c r="Y382">
        <f>AT382</f>
        <v>0.01</v>
      </c>
      <c r="AA382">
        <v>180000</v>
      </c>
      <c r="AB382">
        <v>0</v>
      </c>
      <c r="AC382">
        <v>0</v>
      </c>
      <c r="AD382">
        <v>0</v>
      </c>
      <c r="AE382">
        <v>25257.140000000003</v>
      </c>
      <c r="AF382">
        <v>0</v>
      </c>
      <c r="AG382">
        <v>0</v>
      </c>
      <c r="AH382">
        <v>0</v>
      </c>
      <c r="AI382">
        <v>7.56</v>
      </c>
      <c r="AJ382">
        <v>1</v>
      </c>
      <c r="AK382">
        <v>1</v>
      </c>
      <c r="AL382">
        <v>1</v>
      </c>
      <c r="AM382">
        <v>0</v>
      </c>
      <c r="AN382">
        <v>0</v>
      </c>
      <c r="AO382">
        <v>0</v>
      </c>
      <c r="AP382">
        <v>1</v>
      </c>
      <c r="AQ382">
        <v>0</v>
      </c>
      <c r="AR382">
        <v>0</v>
      </c>
      <c r="AS382" t="s">
        <v>6</v>
      </c>
      <c r="AT382">
        <v>0.01</v>
      </c>
      <c r="AU382" t="s">
        <v>6</v>
      </c>
      <c r="AV382">
        <v>0</v>
      </c>
      <c r="AW382">
        <v>1</v>
      </c>
      <c r="AX382">
        <v>-1</v>
      </c>
      <c r="AY382">
        <v>0</v>
      </c>
      <c r="AZ382">
        <v>0</v>
      </c>
      <c r="BA382" t="s">
        <v>6</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CV382">
        <v>0</v>
      </c>
      <c r="CW382">
        <v>0</v>
      </c>
      <c r="CX382">
        <f>ROUND(Y382*Source!I245,9)</f>
        <v>3.0000000000000001E-3</v>
      </c>
      <c r="CY382">
        <f>AA382</f>
        <v>180000</v>
      </c>
      <c r="CZ382">
        <f>AE382</f>
        <v>25257.140000000003</v>
      </c>
      <c r="DA382">
        <f>AI382</f>
        <v>7.56</v>
      </c>
      <c r="DB382">
        <f>ROUND(ROUND(AT382*CZ382,2),2)</f>
        <v>252.57</v>
      </c>
      <c r="DC382">
        <f>ROUND(ROUND(AT382*AG382,2),2)</f>
        <v>0</v>
      </c>
      <c r="DD382" t="s">
        <v>6</v>
      </c>
      <c r="DE382" t="s">
        <v>6</v>
      </c>
      <c r="DF382">
        <f>ROUND(ROUND(AE382*AI382,0)*CX382,0)</f>
        <v>573</v>
      </c>
      <c r="DG382">
        <f t="shared" ref="DG382:DG396" si="172">ROUND(ROUND(AF382,0)*CX382,0)</f>
        <v>0</v>
      </c>
      <c r="DH382">
        <f>Source!I245*SmtRes!Y382</f>
        <v>3.0000000000000001E-3</v>
      </c>
      <c r="DI382">
        <f>AA382</f>
        <v>180000</v>
      </c>
      <c r="DJ382">
        <f>DF382</f>
        <v>573</v>
      </c>
      <c r="DK382">
        <f>Source!BC245</f>
        <v>7.56</v>
      </c>
      <c r="DL382" t="s">
        <v>6</v>
      </c>
      <c r="DM382">
        <v>0</v>
      </c>
      <c r="DN382" t="s">
        <v>6</v>
      </c>
      <c r="DO382">
        <v>0</v>
      </c>
      <c r="GP382">
        <v>1</v>
      </c>
      <c r="GQ382">
        <v>-1</v>
      </c>
      <c r="GR382">
        <v>-1</v>
      </c>
    </row>
    <row r="383" spans="1:200" x14ac:dyDescent="0.2">
      <c r="A383">
        <f>ROW(Source!A245)</f>
        <v>245</v>
      </c>
      <c r="B383">
        <v>86295184</v>
      </c>
      <c r="C383">
        <v>86295958</v>
      </c>
      <c r="D383">
        <v>69408707</v>
      </c>
      <c r="E383">
        <v>1</v>
      </c>
      <c r="F383">
        <v>1</v>
      </c>
      <c r="G383">
        <v>1</v>
      </c>
      <c r="H383">
        <v>3</v>
      </c>
      <c r="I383" t="s">
        <v>30</v>
      </c>
      <c r="J383" t="s">
        <v>33</v>
      </c>
      <c r="K383" t="s">
        <v>31</v>
      </c>
      <c r="L383">
        <v>1339</v>
      </c>
      <c r="N383">
        <v>1007</v>
      </c>
      <c r="O383" t="s">
        <v>32</v>
      </c>
      <c r="P383" t="s">
        <v>32</v>
      </c>
      <c r="Q383">
        <v>1</v>
      </c>
      <c r="W383">
        <v>0</v>
      </c>
      <c r="X383">
        <v>2111049581</v>
      </c>
      <c r="Y383">
        <f>AT383</f>
        <v>0.7</v>
      </c>
      <c r="AA383">
        <v>4929.3500000000004</v>
      </c>
      <c r="AB383">
        <v>0</v>
      </c>
      <c r="AC383">
        <v>0</v>
      </c>
      <c r="AD383">
        <v>0</v>
      </c>
      <c r="AE383">
        <v>691.67</v>
      </c>
      <c r="AF383">
        <v>0</v>
      </c>
      <c r="AG383">
        <v>0</v>
      </c>
      <c r="AH383">
        <v>0</v>
      </c>
      <c r="AI383">
        <v>7.56</v>
      </c>
      <c r="AJ383">
        <v>1</v>
      </c>
      <c r="AK383">
        <v>1</v>
      </c>
      <c r="AL383">
        <v>1</v>
      </c>
      <c r="AM383">
        <v>0</v>
      </c>
      <c r="AN383">
        <v>0</v>
      </c>
      <c r="AO383">
        <v>0</v>
      </c>
      <c r="AP383">
        <v>1</v>
      </c>
      <c r="AQ383">
        <v>0</v>
      </c>
      <c r="AR383">
        <v>0</v>
      </c>
      <c r="AS383" t="s">
        <v>6</v>
      </c>
      <c r="AT383">
        <v>0.7</v>
      </c>
      <c r="AU383" t="s">
        <v>6</v>
      </c>
      <c r="AV383">
        <v>0</v>
      </c>
      <c r="AW383">
        <v>1</v>
      </c>
      <c r="AX383">
        <v>-1</v>
      </c>
      <c r="AY383">
        <v>0</v>
      </c>
      <c r="AZ383">
        <v>0</v>
      </c>
      <c r="BA383" t="s">
        <v>6</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CV383">
        <v>0</v>
      </c>
      <c r="CW383">
        <v>0</v>
      </c>
      <c r="CX383">
        <f>ROUND(Y383*Source!I245,9)</f>
        <v>0.21</v>
      </c>
      <c r="CY383">
        <f>AA383</f>
        <v>4929.3500000000004</v>
      </c>
      <c r="CZ383">
        <f>AE383</f>
        <v>691.67</v>
      </c>
      <c r="DA383">
        <f>AI383</f>
        <v>7.56</v>
      </c>
      <c r="DB383">
        <f>ROUND(ROUND(AT383*CZ383,2),2)</f>
        <v>484.17</v>
      </c>
      <c r="DC383">
        <f>ROUND(ROUND(AT383*AG383,2),2)</f>
        <v>0</v>
      </c>
      <c r="DD383" t="s">
        <v>6</v>
      </c>
      <c r="DE383" t="s">
        <v>6</v>
      </c>
      <c r="DF383">
        <f>ROUND(ROUND(AE383*AI383,0)*CX383,0)</f>
        <v>1098</v>
      </c>
      <c r="DG383">
        <f t="shared" si="172"/>
        <v>0</v>
      </c>
      <c r="DH383">
        <f>Source!I245*SmtRes!Y383</f>
        <v>0.21</v>
      </c>
      <c r="DI383">
        <f>AA383</f>
        <v>4929.3500000000004</v>
      </c>
      <c r="DJ383">
        <f>DF383</f>
        <v>1098</v>
      </c>
      <c r="DK383">
        <f>Source!BC245</f>
        <v>7.56</v>
      </c>
      <c r="DL383" t="s">
        <v>6</v>
      </c>
      <c r="DM383">
        <v>0</v>
      </c>
      <c r="DN383" t="s">
        <v>6</v>
      </c>
      <c r="DO383">
        <v>0</v>
      </c>
      <c r="GP383">
        <v>1</v>
      </c>
      <c r="GQ383">
        <v>-1</v>
      </c>
      <c r="GR383">
        <v>-1</v>
      </c>
    </row>
    <row r="384" spans="1:200" x14ac:dyDescent="0.2">
      <c r="A384">
        <f>ROW(Source!A245)</f>
        <v>245</v>
      </c>
      <c r="B384">
        <v>86295184</v>
      </c>
      <c r="C384">
        <v>86295958</v>
      </c>
      <c r="D384">
        <v>69205660</v>
      </c>
      <c r="E384">
        <v>1</v>
      </c>
      <c r="F384">
        <v>1</v>
      </c>
      <c r="G384">
        <v>1</v>
      </c>
      <c r="H384">
        <v>3</v>
      </c>
      <c r="I384" t="s">
        <v>95</v>
      </c>
      <c r="J384" t="s">
        <v>97</v>
      </c>
      <c r="K384" t="s">
        <v>96</v>
      </c>
      <c r="L384">
        <v>1354</v>
      </c>
      <c r="N384">
        <v>1010</v>
      </c>
      <c r="O384" t="s">
        <v>43</v>
      </c>
      <c r="P384" t="s">
        <v>43</v>
      </c>
      <c r="Q384">
        <v>1</v>
      </c>
      <c r="W384">
        <v>0</v>
      </c>
      <c r="X384">
        <v>-185893987</v>
      </c>
      <c r="Y384">
        <f>AT384</f>
        <v>46.666666999999997</v>
      </c>
      <c r="AA384">
        <v>12421.35</v>
      </c>
      <c r="AB384">
        <v>0</v>
      </c>
      <c r="AC384">
        <v>0</v>
      </c>
      <c r="AD384">
        <v>0</v>
      </c>
      <c r="AE384">
        <v>1742.94</v>
      </c>
      <c r="AF384">
        <v>0</v>
      </c>
      <c r="AG384">
        <v>0</v>
      </c>
      <c r="AH384">
        <v>0</v>
      </c>
      <c r="AI384">
        <v>7.56</v>
      </c>
      <c r="AJ384">
        <v>1</v>
      </c>
      <c r="AK384">
        <v>1</v>
      </c>
      <c r="AL384">
        <v>1</v>
      </c>
      <c r="AM384">
        <v>0</v>
      </c>
      <c r="AN384">
        <v>0</v>
      </c>
      <c r="AO384">
        <v>0</v>
      </c>
      <c r="AP384">
        <v>1</v>
      </c>
      <c r="AQ384">
        <v>0</v>
      </c>
      <c r="AR384">
        <v>0</v>
      </c>
      <c r="AS384" t="s">
        <v>6</v>
      </c>
      <c r="AT384">
        <v>46.666666999999997</v>
      </c>
      <c r="AU384" t="s">
        <v>6</v>
      </c>
      <c r="AV384">
        <v>0</v>
      </c>
      <c r="AW384">
        <v>1</v>
      </c>
      <c r="AX384">
        <v>-1</v>
      </c>
      <c r="AY384">
        <v>0</v>
      </c>
      <c r="AZ384">
        <v>0</v>
      </c>
      <c r="BA384" t="s">
        <v>6</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CV384">
        <v>0</v>
      </c>
      <c r="CW384">
        <v>0</v>
      </c>
      <c r="CX384">
        <f>ROUND(Y384*Source!I245,9)</f>
        <v>14.000000099999999</v>
      </c>
      <c r="CY384">
        <f>AA384</f>
        <v>12421.35</v>
      </c>
      <c r="CZ384">
        <f>AE384</f>
        <v>1742.94</v>
      </c>
      <c r="DA384">
        <f>AI384</f>
        <v>7.56</v>
      </c>
      <c r="DB384">
        <f>ROUND(ROUND(AT384*CZ384,2),2)</f>
        <v>81337.2</v>
      </c>
      <c r="DC384">
        <f>ROUND(ROUND(AT384*AG384,2),2)</f>
        <v>0</v>
      </c>
      <c r="DD384" t="s">
        <v>6</v>
      </c>
      <c r="DE384" t="s">
        <v>6</v>
      </c>
      <c r="DF384">
        <f>ROUND(ROUND(AE384*AI384,0)*CX384,0)</f>
        <v>184478</v>
      </c>
      <c r="DG384">
        <f t="shared" si="172"/>
        <v>0</v>
      </c>
      <c r="DH384">
        <f>Source!I245*SmtRes!Y384</f>
        <v>14.000000099999999</v>
      </c>
      <c r="DI384">
        <f>AA384</f>
        <v>12421.35</v>
      </c>
      <c r="DJ384">
        <f>DF384</f>
        <v>184478</v>
      </c>
      <c r="DK384">
        <f>Source!BC245</f>
        <v>7.56</v>
      </c>
      <c r="DL384" t="s">
        <v>6</v>
      </c>
      <c r="DM384">
        <v>0</v>
      </c>
      <c r="DN384" t="s">
        <v>6</v>
      </c>
      <c r="DO384">
        <v>0</v>
      </c>
      <c r="GP384">
        <v>1</v>
      </c>
      <c r="GQ384">
        <v>-1</v>
      </c>
      <c r="GR384">
        <v>-1</v>
      </c>
    </row>
    <row r="385" spans="1:200" x14ac:dyDescent="0.2">
      <c r="A385">
        <f>ROW(Source!A245)</f>
        <v>245</v>
      </c>
      <c r="B385">
        <v>86295184</v>
      </c>
      <c r="C385">
        <v>86295958</v>
      </c>
      <c r="D385">
        <v>69205660</v>
      </c>
      <c r="E385">
        <v>1</v>
      </c>
      <c r="F385">
        <v>1</v>
      </c>
      <c r="G385">
        <v>1</v>
      </c>
      <c r="H385">
        <v>3</v>
      </c>
      <c r="I385" t="s">
        <v>95</v>
      </c>
      <c r="J385" t="s">
        <v>97</v>
      </c>
      <c r="K385" t="s">
        <v>105</v>
      </c>
      <c r="L385">
        <v>1354</v>
      </c>
      <c r="N385">
        <v>1010</v>
      </c>
      <c r="O385" t="s">
        <v>43</v>
      </c>
      <c r="P385" t="s">
        <v>43</v>
      </c>
      <c r="Q385">
        <v>1</v>
      </c>
      <c r="W385">
        <v>0</v>
      </c>
      <c r="X385">
        <v>681805642</v>
      </c>
      <c r="Y385">
        <f>AT385</f>
        <v>3.3333330000000001</v>
      </c>
      <c r="AA385">
        <v>12421.35</v>
      </c>
      <c r="AB385">
        <v>0</v>
      </c>
      <c r="AC385">
        <v>0</v>
      </c>
      <c r="AD385">
        <v>0</v>
      </c>
      <c r="AE385">
        <v>1742.94</v>
      </c>
      <c r="AF385">
        <v>0</v>
      </c>
      <c r="AG385">
        <v>0</v>
      </c>
      <c r="AH385">
        <v>0</v>
      </c>
      <c r="AI385">
        <v>7.56</v>
      </c>
      <c r="AJ385">
        <v>1</v>
      </c>
      <c r="AK385">
        <v>1</v>
      </c>
      <c r="AL385">
        <v>1</v>
      </c>
      <c r="AM385">
        <v>0</v>
      </c>
      <c r="AN385">
        <v>0</v>
      </c>
      <c r="AO385">
        <v>0</v>
      </c>
      <c r="AP385">
        <v>1</v>
      </c>
      <c r="AQ385">
        <v>0</v>
      </c>
      <c r="AR385">
        <v>0</v>
      </c>
      <c r="AS385" t="s">
        <v>6</v>
      </c>
      <c r="AT385">
        <v>3.3333330000000001</v>
      </c>
      <c r="AU385" t="s">
        <v>6</v>
      </c>
      <c r="AV385">
        <v>0</v>
      </c>
      <c r="AW385">
        <v>1</v>
      </c>
      <c r="AX385">
        <v>-1</v>
      </c>
      <c r="AY385">
        <v>0</v>
      </c>
      <c r="AZ385">
        <v>0</v>
      </c>
      <c r="BA385" t="s">
        <v>6</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0</v>
      </c>
      <c r="CV385">
        <v>0</v>
      </c>
      <c r="CW385">
        <v>0</v>
      </c>
      <c r="CX385">
        <f>ROUND(Y385*Source!I245,9)</f>
        <v>0.99999990000000005</v>
      </c>
      <c r="CY385">
        <f>AA385</f>
        <v>12421.35</v>
      </c>
      <c r="CZ385">
        <f>AE385</f>
        <v>1742.94</v>
      </c>
      <c r="DA385">
        <f>AI385</f>
        <v>7.56</v>
      </c>
      <c r="DB385">
        <f>ROUND(ROUND(AT385*CZ385,2),2)</f>
        <v>5809.8</v>
      </c>
      <c r="DC385">
        <f>ROUND(ROUND(AT385*AG385,2),2)</f>
        <v>0</v>
      </c>
      <c r="DD385" t="s">
        <v>6</v>
      </c>
      <c r="DE385" t="s">
        <v>6</v>
      </c>
      <c r="DF385">
        <f>ROUND(ROUND(AE385*AI385,0)*CX385,0)</f>
        <v>13177</v>
      </c>
      <c r="DG385">
        <f t="shared" si="172"/>
        <v>0</v>
      </c>
      <c r="DH385">
        <f>Source!I245*SmtRes!Y385</f>
        <v>0.99999989999999994</v>
      </c>
      <c r="DI385">
        <f>AA385</f>
        <v>12421.35</v>
      </c>
      <c r="DJ385">
        <f>DF385</f>
        <v>13177</v>
      </c>
      <c r="DK385">
        <f>Source!BC245</f>
        <v>7.56</v>
      </c>
      <c r="DL385" t="s">
        <v>6</v>
      </c>
      <c r="DM385">
        <v>0</v>
      </c>
      <c r="DN385" t="s">
        <v>6</v>
      </c>
      <c r="DO385">
        <v>0</v>
      </c>
      <c r="GP385">
        <v>1</v>
      </c>
      <c r="GQ385">
        <v>-1</v>
      </c>
      <c r="GR385">
        <v>-1</v>
      </c>
    </row>
    <row r="386" spans="1:200" x14ac:dyDescent="0.2">
      <c r="A386">
        <f>ROW(Source!A245)</f>
        <v>245</v>
      </c>
      <c r="B386">
        <v>86295184</v>
      </c>
      <c r="C386">
        <v>86295958</v>
      </c>
      <c r="D386">
        <v>69205662</v>
      </c>
      <c r="E386">
        <v>1</v>
      </c>
      <c r="F386">
        <v>1</v>
      </c>
      <c r="G386">
        <v>1</v>
      </c>
      <c r="H386">
        <v>3</v>
      </c>
      <c r="I386" t="s">
        <v>100</v>
      </c>
      <c r="J386" t="s">
        <v>102</v>
      </c>
      <c r="K386" t="s">
        <v>101</v>
      </c>
      <c r="L386">
        <v>1354</v>
      </c>
      <c r="N386">
        <v>1010</v>
      </c>
      <c r="O386" t="s">
        <v>43</v>
      </c>
      <c r="P386" t="s">
        <v>43</v>
      </c>
      <c r="Q386">
        <v>1</v>
      </c>
      <c r="W386">
        <v>0</v>
      </c>
      <c r="X386">
        <v>1605446080</v>
      </c>
      <c r="Y386">
        <f>AT386</f>
        <v>50</v>
      </c>
      <c r="AA386">
        <v>12643.24</v>
      </c>
      <c r="AB386">
        <v>0</v>
      </c>
      <c r="AC386">
        <v>0</v>
      </c>
      <c r="AD386">
        <v>0</v>
      </c>
      <c r="AE386">
        <v>1774.0800000000002</v>
      </c>
      <c r="AF386">
        <v>0</v>
      </c>
      <c r="AG386">
        <v>0</v>
      </c>
      <c r="AH386">
        <v>0</v>
      </c>
      <c r="AI386">
        <v>7.56</v>
      </c>
      <c r="AJ386">
        <v>1</v>
      </c>
      <c r="AK386">
        <v>1</v>
      </c>
      <c r="AL386">
        <v>1</v>
      </c>
      <c r="AM386">
        <v>0</v>
      </c>
      <c r="AN386">
        <v>0</v>
      </c>
      <c r="AO386">
        <v>0</v>
      </c>
      <c r="AP386">
        <v>1</v>
      </c>
      <c r="AQ386">
        <v>0</v>
      </c>
      <c r="AR386">
        <v>0</v>
      </c>
      <c r="AS386" t="s">
        <v>6</v>
      </c>
      <c r="AT386">
        <v>50</v>
      </c>
      <c r="AU386" t="s">
        <v>6</v>
      </c>
      <c r="AV386">
        <v>0</v>
      </c>
      <c r="AW386">
        <v>1</v>
      </c>
      <c r="AX386">
        <v>-1</v>
      </c>
      <c r="AY386">
        <v>0</v>
      </c>
      <c r="AZ386">
        <v>0</v>
      </c>
      <c r="BA386" t="s">
        <v>6</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CV386">
        <v>0</v>
      </c>
      <c r="CW386">
        <v>0</v>
      </c>
      <c r="CX386">
        <f>ROUND(Y386*Source!I245,9)</f>
        <v>15</v>
      </c>
      <c r="CY386">
        <f>AA386</f>
        <v>12643.24</v>
      </c>
      <c r="CZ386">
        <f>AE386</f>
        <v>1774.0800000000002</v>
      </c>
      <c r="DA386">
        <f>AI386</f>
        <v>7.56</v>
      </c>
      <c r="DB386">
        <f>ROUND(ROUND(AT386*CZ386,2),2)</f>
        <v>88704</v>
      </c>
      <c r="DC386">
        <f>ROUND(ROUND(AT386*AG386,2),2)</f>
        <v>0</v>
      </c>
      <c r="DD386" t="s">
        <v>6</v>
      </c>
      <c r="DE386" t="s">
        <v>6</v>
      </c>
      <c r="DF386">
        <f>ROUND(ROUND(AE386*AI386,0)*CX386,0)</f>
        <v>201180</v>
      </c>
      <c r="DG386">
        <f t="shared" si="172"/>
        <v>0</v>
      </c>
      <c r="DH386">
        <f>Source!I245*SmtRes!Y386</f>
        <v>15</v>
      </c>
      <c r="DI386">
        <f>AA386</f>
        <v>12643.24</v>
      </c>
      <c r="DJ386">
        <f>DF386</f>
        <v>201180</v>
      </c>
      <c r="DK386">
        <f>Source!BC245</f>
        <v>7.56</v>
      </c>
      <c r="DL386" t="s">
        <v>6</v>
      </c>
      <c r="DM386">
        <v>0</v>
      </c>
      <c r="DN386" t="s">
        <v>6</v>
      </c>
      <c r="DO386">
        <v>0</v>
      </c>
      <c r="GP386">
        <v>1</v>
      </c>
      <c r="GQ386">
        <v>-1</v>
      </c>
      <c r="GR386">
        <v>-1</v>
      </c>
    </row>
    <row r="387" spans="1:200" x14ac:dyDescent="0.2">
      <c r="A387">
        <f>ROW(Source!A256)</f>
        <v>256</v>
      </c>
      <c r="B387">
        <v>86295183</v>
      </c>
      <c r="C387">
        <v>86295983</v>
      </c>
      <c r="D387">
        <v>27500919</v>
      </c>
      <c r="E387">
        <v>1</v>
      </c>
      <c r="F387">
        <v>1</v>
      </c>
      <c r="G387">
        <v>1</v>
      </c>
      <c r="H387">
        <v>1</v>
      </c>
      <c r="I387" t="s">
        <v>919</v>
      </c>
      <c r="J387" t="s">
        <v>6</v>
      </c>
      <c r="K387" t="s">
        <v>920</v>
      </c>
      <c r="L387">
        <v>1369</v>
      </c>
      <c r="N387">
        <v>1013</v>
      </c>
      <c r="O387" t="s">
        <v>921</v>
      </c>
      <c r="P387" t="s">
        <v>921</v>
      </c>
      <c r="Q387">
        <v>1</v>
      </c>
      <c r="W387">
        <v>0</v>
      </c>
      <c r="X387">
        <v>620320323</v>
      </c>
      <c r="Y387">
        <f>(AT387*1.16)</f>
        <v>216.72280000000001</v>
      </c>
      <c r="AA387">
        <v>0</v>
      </c>
      <c r="AB387">
        <v>0</v>
      </c>
      <c r="AC387">
        <v>0</v>
      </c>
      <c r="AD387">
        <v>9.26</v>
      </c>
      <c r="AE387">
        <v>0</v>
      </c>
      <c r="AF387">
        <v>0</v>
      </c>
      <c r="AG387">
        <v>0</v>
      </c>
      <c r="AH387">
        <v>9.26</v>
      </c>
      <c r="AI387">
        <v>1</v>
      </c>
      <c r="AJ387">
        <v>1</v>
      </c>
      <c r="AK387">
        <v>1</v>
      </c>
      <c r="AL387">
        <v>1</v>
      </c>
      <c r="AM387">
        <v>-2</v>
      </c>
      <c r="AN387">
        <v>0</v>
      </c>
      <c r="AO387">
        <v>1</v>
      </c>
      <c r="AP387">
        <v>1</v>
      </c>
      <c r="AQ387">
        <v>0</v>
      </c>
      <c r="AR387">
        <v>0</v>
      </c>
      <c r="AS387" t="s">
        <v>6</v>
      </c>
      <c r="AT387">
        <v>186.83</v>
      </c>
      <c r="AU387" t="s">
        <v>85</v>
      </c>
      <c r="AV387">
        <v>1</v>
      </c>
      <c r="AW387">
        <v>2</v>
      </c>
      <c r="AX387">
        <v>86295992</v>
      </c>
      <c r="AY387">
        <v>1</v>
      </c>
      <c r="AZ387">
        <v>0</v>
      </c>
      <c r="BA387">
        <v>431</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CU387">
        <f>ROUND(AT387*Source!I256*AH387*AL387,0)</f>
        <v>260</v>
      </c>
      <c r="CV387">
        <f>ROUND(Y387*Source!I256,9)</f>
        <v>32.508420000000001</v>
      </c>
      <c r="CW387">
        <v>0</v>
      </c>
      <c r="CX387">
        <f>ROUND(Y387*Source!I256,9)</f>
        <v>32.508420000000001</v>
      </c>
      <c r="CY387">
        <f>AD387</f>
        <v>9.26</v>
      </c>
      <c r="CZ387">
        <f>AH387</f>
        <v>9.26</v>
      </c>
      <c r="DA387">
        <f>AL387</f>
        <v>1</v>
      </c>
      <c r="DB387">
        <f>ROUND((ROUND(AT387*CZ387,2)*1.16),2)</f>
        <v>2006.86</v>
      </c>
      <c r="DC387">
        <f>ROUND((ROUND(AT387*AG387,2)*1.16),2)</f>
        <v>0</v>
      </c>
      <c r="DD387" t="s">
        <v>6</v>
      </c>
      <c r="DE387" t="s">
        <v>6</v>
      </c>
      <c r="DF387">
        <f t="shared" ref="DF387:DF399" si="173">ROUND(ROUND(AE387,0)*CX387,0)</f>
        <v>0</v>
      </c>
      <c r="DG387">
        <f t="shared" si="172"/>
        <v>0</v>
      </c>
      <c r="DH387">
        <f>Source!I256*SmtRes!Y387</f>
        <v>32.508420000000001</v>
      </c>
      <c r="DI387">
        <f>AD387</f>
        <v>9.26</v>
      </c>
      <c r="DJ387">
        <f>EtalonRes!AB431</f>
        <v>9.26</v>
      </c>
      <c r="DK387">
        <f>Source!BA256</f>
        <v>1</v>
      </c>
      <c r="DL387" t="s">
        <v>6</v>
      </c>
      <c r="DM387">
        <v>0</v>
      </c>
      <c r="DN387" t="s">
        <v>6</v>
      </c>
      <c r="DO387">
        <v>0</v>
      </c>
      <c r="GQ387">
        <v>-1</v>
      </c>
      <c r="GR387">
        <v>-1</v>
      </c>
    </row>
    <row r="388" spans="1:200" x14ac:dyDescent="0.2">
      <c r="A388">
        <f>ROW(Source!A256)</f>
        <v>256</v>
      </c>
      <c r="B388">
        <v>86295183</v>
      </c>
      <c r="C388">
        <v>86295983</v>
      </c>
      <c r="D388">
        <v>121548</v>
      </c>
      <c r="E388">
        <v>1</v>
      </c>
      <c r="F388">
        <v>1</v>
      </c>
      <c r="G388">
        <v>1</v>
      </c>
      <c r="H388">
        <v>1</v>
      </c>
      <c r="I388" t="s">
        <v>39</v>
      </c>
      <c r="J388" t="s">
        <v>6</v>
      </c>
      <c r="K388" t="s">
        <v>922</v>
      </c>
      <c r="L388">
        <v>608254</v>
      </c>
      <c r="N388">
        <v>1013</v>
      </c>
      <c r="O388" t="s">
        <v>923</v>
      </c>
      <c r="P388" t="s">
        <v>923</v>
      </c>
      <c r="Q388">
        <v>1</v>
      </c>
      <c r="W388">
        <v>0</v>
      </c>
      <c r="X388">
        <v>-185737400</v>
      </c>
      <c r="Y388">
        <f>(AT388*1.16)</f>
        <v>54.438799999999993</v>
      </c>
      <c r="AA388">
        <v>0</v>
      </c>
      <c r="AB388">
        <v>0</v>
      </c>
      <c r="AC388">
        <v>0</v>
      </c>
      <c r="AD388">
        <v>0</v>
      </c>
      <c r="AE388">
        <v>0</v>
      </c>
      <c r="AF388">
        <v>0</v>
      </c>
      <c r="AG388">
        <v>0</v>
      </c>
      <c r="AH388">
        <v>0</v>
      </c>
      <c r="AI388">
        <v>1</v>
      </c>
      <c r="AJ388">
        <v>1</v>
      </c>
      <c r="AK388">
        <v>1</v>
      </c>
      <c r="AL388">
        <v>1</v>
      </c>
      <c r="AM388">
        <v>-2</v>
      </c>
      <c r="AN388">
        <v>0</v>
      </c>
      <c r="AO388">
        <v>1</v>
      </c>
      <c r="AP388">
        <v>1</v>
      </c>
      <c r="AQ388">
        <v>0</v>
      </c>
      <c r="AR388">
        <v>0</v>
      </c>
      <c r="AS388" t="s">
        <v>6</v>
      </c>
      <c r="AT388">
        <v>46.93</v>
      </c>
      <c r="AU388" t="s">
        <v>85</v>
      </c>
      <c r="AV388">
        <v>2</v>
      </c>
      <c r="AW388">
        <v>2</v>
      </c>
      <c r="AX388">
        <v>86295993</v>
      </c>
      <c r="AY388">
        <v>1</v>
      </c>
      <c r="AZ388">
        <v>0</v>
      </c>
      <c r="BA388">
        <v>432</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CV388">
        <v>0</v>
      </c>
      <c r="CW388">
        <v>0</v>
      </c>
      <c r="CX388">
        <f>ROUND(Y388*Source!I256,9)</f>
        <v>8.1658200000000001</v>
      </c>
      <c r="CY388">
        <f>AD388</f>
        <v>0</v>
      </c>
      <c r="CZ388">
        <f>AH388</f>
        <v>0</v>
      </c>
      <c r="DA388">
        <f>AL388</f>
        <v>1</v>
      </c>
      <c r="DB388">
        <f>ROUND((ROUND(AT388*CZ388,2)*1.16),2)</f>
        <v>0</v>
      </c>
      <c r="DC388">
        <f>ROUND((ROUND(AT388*AG388,2)*1.16),2)</f>
        <v>0</v>
      </c>
      <c r="DD388" t="s">
        <v>6</v>
      </c>
      <c r="DE388" t="s">
        <v>6</v>
      </c>
      <c r="DF388">
        <f t="shared" si="173"/>
        <v>0</v>
      </c>
      <c r="DG388">
        <f t="shared" si="172"/>
        <v>0</v>
      </c>
      <c r="DH388">
        <f>Source!I256*SmtRes!Y388</f>
        <v>8.1658199999999983</v>
      </c>
      <c r="DI388">
        <f>AD388</f>
        <v>0</v>
      </c>
      <c r="DJ388">
        <f>EtalonRes!AB432</f>
        <v>0</v>
      </c>
      <c r="DK388">
        <f>Source!BA256</f>
        <v>1</v>
      </c>
      <c r="DL388" t="s">
        <v>6</v>
      </c>
      <c r="DM388">
        <v>0</v>
      </c>
      <c r="DN388" t="s">
        <v>6</v>
      </c>
      <c r="DO388">
        <v>0</v>
      </c>
      <c r="GQ388">
        <v>-1</v>
      </c>
      <c r="GR388">
        <v>-1</v>
      </c>
    </row>
    <row r="389" spans="1:200" x14ac:dyDescent="0.2">
      <c r="A389">
        <f>ROW(Source!A256)</f>
        <v>256</v>
      </c>
      <c r="B389">
        <v>86295183</v>
      </c>
      <c r="C389">
        <v>86295983</v>
      </c>
      <c r="D389">
        <v>27439418</v>
      </c>
      <c r="E389">
        <v>1</v>
      </c>
      <c r="F389">
        <v>1</v>
      </c>
      <c r="G389">
        <v>1</v>
      </c>
      <c r="H389">
        <v>2</v>
      </c>
      <c r="I389" t="s">
        <v>944</v>
      </c>
      <c r="J389" t="s">
        <v>945</v>
      </c>
      <c r="K389" t="s">
        <v>946</v>
      </c>
      <c r="L389">
        <v>1368</v>
      </c>
      <c r="N389">
        <v>1011</v>
      </c>
      <c r="O389" t="s">
        <v>927</v>
      </c>
      <c r="P389" t="s">
        <v>927</v>
      </c>
      <c r="Q389">
        <v>1</v>
      </c>
      <c r="W389">
        <v>0</v>
      </c>
      <c r="X389">
        <v>674127709</v>
      </c>
      <c r="Y389">
        <f>(AT389*1.16)</f>
        <v>54.438799999999993</v>
      </c>
      <c r="AA389">
        <v>0</v>
      </c>
      <c r="AB389">
        <v>91.69</v>
      </c>
      <c r="AC389">
        <v>13.61</v>
      </c>
      <c r="AD389">
        <v>0</v>
      </c>
      <c r="AE389">
        <v>0</v>
      </c>
      <c r="AF389">
        <v>91.69</v>
      </c>
      <c r="AG389">
        <v>13.61</v>
      </c>
      <c r="AH389">
        <v>0</v>
      </c>
      <c r="AI389">
        <v>1</v>
      </c>
      <c r="AJ389">
        <v>1</v>
      </c>
      <c r="AK389">
        <v>1</v>
      </c>
      <c r="AL389">
        <v>1</v>
      </c>
      <c r="AM389">
        <v>-2</v>
      </c>
      <c r="AN389">
        <v>0</v>
      </c>
      <c r="AO389">
        <v>1</v>
      </c>
      <c r="AP389">
        <v>1</v>
      </c>
      <c r="AQ389">
        <v>0</v>
      </c>
      <c r="AR389">
        <v>0</v>
      </c>
      <c r="AS389" t="s">
        <v>6</v>
      </c>
      <c r="AT389">
        <v>46.93</v>
      </c>
      <c r="AU389" t="s">
        <v>85</v>
      </c>
      <c r="AV389">
        <v>0</v>
      </c>
      <c r="AW389">
        <v>2</v>
      </c>
      <c r="AX389">
        <v>86295994</v>
      </c>
      <c r="AY389">
        <v>1</v>
      </c>
      <c r="AZ389">
        <v>0</v>
      </c>
      <c r="BA389">
        <v>433</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CV389">
        <v>0</v>
      </c>
      <c r="CW389">
        <f>ROUND(Y389*Source!I256*DO389,9)</f>
        <v>0</v>
      </c>
      <c r="CX389">
        <f>ROUND(Y389*Source!I256,9)</f>
        <v>8.1658200000000001</v>
      </c>
      <c r="CY389">
        <f>AB389</f>
        <v>91.69</v>
      </c>
      <c r="CZ389">
        <f>AF389</f>
        <v>91.69</v>
      </c>
      <c r="DA389">
        <f>AJ389</f>
        <v>1</v>
      </c>
      <c r="DB389">
        <f>ROUND((ROUND(AT389*CZ389,2)*1.16),2)</f>
        <v>4991.49</v>
      </c>
      <c r="DC389">
        <f>ROUND((ROUND(AT389*AG389,2)*1.16),2)</f>
        <v>740.92</v>
      </c>
      <c r="DD389" t="s">
        <v>6</v>
      </c>
      <c r="DE389" t="s">
        <v>6</v>
      </c>
      <c r="DF389">
        <f t="shared" si="173"/>
        <v>0</v>
      </c>
      <c r="DG389">
        <f t="shared" si="172"/>
        <v>751</v>
      </c>
      <c r="DH389">
        <f>Source!I256*SmtRes!Y389</f>
        <v>8.1658199999999983</v>
      </c>
      <c r="DI389">
        <f>AB389</f>
        <v>91.69</v>
      </c>
      <c r="DJ389">
        <f>EtalonRes!Z433</f>
        <v>91.69</v>
      </c>
      <c r="DK389">
        <f>Source!BB256</f>
        <v>1</v>
      </c>
      <c r="DL389" t="s">
        <v>6</v>
      </c>
      <c r="DM389">
        <v>0</v>
      </c>
      <c r="DN389" t="s">
        <v>6</v>
      </c>
      <c r="DO389">
        <v>0</v>
      </c>
      <c r="GQ389">
        <v>-1</v>
      </c>
      <c r="GR389">
        <v>-1</v>
      </c>
    </row>
    <row r="390" spans="1:200" x14ac:dyDescent="0.2">
      <c r="A390">
        <f>ROW(Source!A256)</f>
        <v>256</v>
      </c>
      <c r="B390">
        <v>86295183</v>
      </c>
      <c r="C390">
        <v>86295983</v>
      </c>
      <c r="D390">
        <v>27439703</v>
      </c>
      <c r="E390">
        <v>1</v>
      </c>
      <c r="F390">
        <v>1</v>
      </c>
      <c r="G390">
        <v>1</v>
      </c>
      <c r="H390">
        <v>2</v>
      </c>
      <c r="I390" t="s">
        <v>941</v>
      </c>
      <c r="J390" t="s">
        <v>942</v>
      </c>
      <c r="K390" t="s">
        <v>943</v>
      </c>
      <c r="L390">
        <v>1368</v>
      </c>
      <c r="N390">
        <v>1011</v>
      </c>
      <c r="O390" t="s">
        <v>927</v>
      </c>
      <c r="P390" t="s">
        <v>927</v>
      </c>
      <c r="Q390">
        <v>1</v>
      </c>
      <c r="W390">
        <v>0</v>
      </c>
      <c r="X390">
        <v>2075311453</v>
      </c>
      <c r="Y390">
        <f>(AT390*1.16)</f>
        <v>13.804</v>
      </c>
      <c r="AA390">
        <v>0</v>
      </c>
      <c r="AB390">
        <v>7.51</v>
      </c>
      <c r="AC390">
        <v>0</v>
      </c>
      <c r="AD390">
        <v>0</v>
      </c>
      <c r="AE390">
        <v>0</v>
      </c>
      <c r="AF390">
        <v>7.51</v>
      </c>
      <c r="AG390">
        <v>0</v>
      </c>
      <c r="AH390">
        <v>0</v>
      </c>
      <c r="AI390">
        <v>1</v>
      </c>
      <c r="AJ390">
        <v>1</v>
      </c>
      <c r="AK390">
        <v>1</v>
      </c>
      <c r="AL390">
        <v>1</v>
      </c>
      <c r="AM390">
        <v>-2</v>
      </c>
      <c r="AN390">
        <v>0</v>
      </c>
      <c r="AO390">
        <v>1</v>
      </c>
      <c r="AP390">
        <v>1</v>
      </c>
      <c r="AQ390">
        <v>0</v>
      </c>
      <c r="AR390">
        <v>0</v>
      </c>
      <c r="AS390" t="s">
        <v>6</v>
      </c>
      <c r="AT390">
        <v>11.9</v>
      </c>
      <c r="AU390" t="s">
        <v>85</v>
      </c>
      <c r="AV390">
        <v>0</v>
      </c>
      <c r="AW390">
        <v>2</v>
      </c>
      <c r="AX390">
        <v>86295995</v>
      </c>
      <c r="AY390">
        <v>1</v>
      </c>
      <c r="AZ390">
        <v>0</v>
      </c>
      <c r="BA390">
        <v>434</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CV390">
        <v>0</v>
      </c>
      <c r="CW390">
        <f>ROUND(Y390*Source!I256*DO390,9)</f>
        <v>0</v>
      </c>
      <c r="CX390">
        <f>ROUND(Y390*Source!I256,9)</f>
        <v>2.0706000000000002</v>
      </c>
      <c r="CY390">
        <f>AB390</f>
        <v>7.51</v>
      </c>
      <c r="CZ390">
        <f>AF390</f>
        <v>7.51</v>
      </c>
      <c r="DA390">
        <f>AJ390</f>
        <v>1</v>
      </c>
      <c r="DB390">
        <f>ROUND((ROUND(AT390*CZ390,2)*1.16),2)</f>
        <v>103.67</v>
      </c>
      <c r="DC390">
        <f>ROUND((ROUND(AT390*AG390,2)*1.16),2)</f>
        <v>0</v>
      </c>
      <c r="DD390" t="s">
        <v>6</v>
      </c>
      <c r="DE390" t="s">
        <v>6</v>
      </c>
      <c r="DF390">
        <f t="shared" si="173"/>
        <v>0</v>
      </c>
      <c r="DG390">
        <f t="shared" si="172"/>
        <v>17</v>
      </c>
      <c r="DH390">
        <f>Source!I256*SmtRes!Y390</f>
        <v>2.0705999999999998</v>
      </c>
      <c r="DI390">
        <f>AB390</f>
        <v>7.51</v>
      </c>
      <c r="DJ390">
        <f>EtalonRes!Z434</f>
        <v>7.51</v>
      </c>
      <c r="DK390">
        <f>Source!BB256</f>
        <v>1</v>
      </c>
      <c r="DL390" t="s">
        <v>6</v>
      </c>
      <c r="DM390">
        <v>0</v>
      </c>
      <c r="DN390" t="s">
        <v>6</v>
      </c>
      <c r="DO390">
        <v>0</v>
      </c>
      <c r="GQ390">
        <v>-1</v>
      </c>
      <c r="GR390">
        <v>-1</v>
      </c>
    </row>
    <row r="391" spans="1:200" x14ac:dyDescent="0.2">
      <c r="A391">
        <f>ROW(Source!A256)</f>
        <v>256</v>
      </c>
      <c r="B391">
        <v>86295183</v>
      </c>
      <c r="C391">
        <v>86295983</v>
      </c>
      <c r="D391">
        <v>27441327</v>
      </c>
      <c r="E391">
        <v>1</v>
      </c>
      <c r="F391">
        <v>1</v>
      </c>
      <c r="G391">
        <v>1</v>
      </c>
      <c r="H391">
        <v>2</v>
      </c>
      <c r="I391" t="s">
        <v>936</v>
      </c>
      <c r="J391" t="s">
        <v>937</v>
      </c>
      <c r="K391" t="s">
        <v>938</v>
      </c>
      <c r="L391">
        <v>1368</v>
      </c>
      <c r="N391">
        <v>1011</v>
      </c>
      <c r="O391" t="s">
        <v>927</v>
      </c>
      <c r="P391" t="s">
        <v>927</v>
      </c>
      <c r="Q391">
        <v>1</v>
      </c>
      <c r="W391">
        <v>0</v>
      </c>
      <c r="X391">
        <v>-1583389094</v>
      </c>
      <c r="Y391">
        <f>(AT391*1.16)</f>
        <v>0.57999999999999996</v>
      </c>
      <c r="AA391">
        <v>0</v>
      </c>
      <c r="AB391">
        <v>93.37</v>
      </c>
      <c r="AC391">
        <v>11.69</v>
      </c>
      <c r="AD391">
        <v>0</v>
      </c>
      <c r="AE391">
        <v>0</v>
      </c>
      <c r="AF391">
        <v>93.37</v>
      </c>
      <c r="AG391">
        <v>11.69</v>
      </c>
      <c r="AH391">
        <v>0</v>
      </c>
      <c r="AI391">
        <v>1</v>
      </c>
      <c r="AJ391">
        <v>1</v>
      </c>
      <c r="AK391">
        <v>1</v>
      </c>
      <c r="AL391">
        <v>1</v>
      </c>
      <c r="AM391">
        <v>-2</v>
      </c>
      <c r="AN391">
        <v>0</v>
      </c>
      <c r="AO391">
        <v>1</v>
      </c>
      <c r="AP391">
        <v>1</v>
      </c>
      <c r="AQ391">
        <v>0</v>
      </c>
      <c r="AR391">
        <v>0</v>
      </c>
      <c r="AS391" t="s">
        <v>6</v>
      </c>
      <c r="AT391">
        <v>0.5</v>
      </c>
      <c r="AU391" t="s">
        <v>85</v>
      </c>
      <c r="AV391">
        <v>0</v>
      </c>
      <c r="AW391">
        <v>2</v>
      </c>
      <c r="AX391">
        <v>86295996</v>
      </c>
      <c r="AY391">
        <v>1</v>
      </c>
      <c r="AZ391">
        <v>0</v>
      </c>
      <c r="BA391">
        <v>435</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CV391">
        <v>0</v>
      </c>
      <c r="CW391">
        <f>ROUND(Y391*Source!I256*DO391,9)</f>
        <v>0</v>
      </c>
      <c r="CX391">
        <f>ROUND(Y391*Source!I256,9)</f>
        <v>8.6999999999999994E-2</v>
      </c>
      <c r="CY391">
        <f>AB391</f>
        <v>93.37</v>
      </c>
      <c r="CZ391">
        <f>AF391</f>
        <v>93.37</v>
      </c>
      <c r="DA391">
        <f>AJ391</f>
        <v>1</v>
      </c>
      <c r="DB391">
        <f>ROUND((ROUND(AT391*CZ391,2)*1.16),2)</f>
        <v>54.16</v>
      </c>
      <c r="DC391">
        <f>ROUND((ROUND(AT391*AG391,2)*1.16),2)</f>
        <v>6.79</v>
      </c>
      <c r="DD391" t="s">
        <v>6</v>
      </c>
      <c r="DE391" t="s">
        <v>6</v>
      </c>
      <c r="DF391">
        <f t="shared" si="173"/>
        <v>0</v>
      </c>
      <c r="DG391">
        <f t="shared" si="172"/>
        <v>8</v>
      </c>
      <c r="DH391">
        <f>Source!I256*SmtRes!Y391</f>
        <v>8.6999999999999994E-2</v>
      </c>
      <c r="DI391">
        <f>AB391</f>
        <v>93.37</v>
      </c>
      <c r="DJ391">
        <f>EtalonRes!Z435</f>
        <v>93.37</v>
      </c>
      <c r="DK391">
        <f>Source!BB256</f>
        <v>1</v>
      </c>
      <c r="DL391" t="s">
        <v>6</v>
      </c>
      <c r="DM391">
        <v>0</v>
      </c>
      <c r="DN391" t="s">
        <v>6</v>
      </c>
      <c r="DO391">
        <v>0</v>
      </c>
      <c r="GQ391">
        <v>-1</v>
      </c>
      <c r="GR391">
        <v>-1</v>
      </c>
    </row>
    <row r="392" spans="1:200" x14ac:dyDescent="0.2">
      <c r="A392">
        <f>ROW(Source!A256)</f>
        <v>256</v>
      </c>
      <c r="B392">
        <v>86295183</v>
      </c>
      <c r="C392">
        <v>86295983</v>
      </c>
      <c r="D392">
        <v>27378255</v>
      </c>
      <c r="E392">
        <v>1</v>
      </c>
      <c r="F392">
        <v>1</v>
      </c>
      <c r="G392">
        <v>1</v>
      </c>
      <c r="H392">
        <v>3</v>
      </c>
      <c r="I392" t="s">
        <v>89</v>
      </c>
      <c r="J392" t="s">
        <v>91</v>
      </c>
      <c r="K392" t="s">
        <v>90</v>
      </c>
      <c r="L392">
        <v>1348</v>
      </c>
      <c r="N392">
        <v>1009</v>
      </c>
      <c r="O392" t="s">
        <v>63</v>
      </c>
      <c r="P392" t="s">
        <v>63</v>
      </c>
      <c r="Q392">
        <v>1000</v>
      </c>
      <c r="W392">
        <v>0</v>
      </c>
      <c r="X392">
        <v>1570490953</v>
      </c>
      <c r="Y392">
        <f>AT392</f>
        <v>0.01</v>
      </c>
      <c r="AA392">
        <v>10380</v>
      </c>
      <c r="AB392">
        <v>0</v>
      </c>
      <c r="AC392">
        <v>0</v>
      </c>
      <c r="AD392">
        <v>0</v>
      </c>
      <c r="AE392">
        <v>10380</v>
      </c>
      <c r="AF392">
        <v>0</v>
      </c>
      <c r="AG392">
        <v>0</v>
      </c>
      <c r="AH392">
        <v>0</v>
      </c>
      <c r="AI392">
        <v>1</v>
      </c>
      <c r="AJ392">
        <v>1</v>
      </c>
      <c r="AK392">
        <v>1</v>
      </c>
      <c r="AL392">
        <v>1</v>
      </c>
      <c r="AM392">
        <v>0</v>
      </c>
      <c r="AN392">
        <v>0</v>
      </c>
      <c r="AO392">
        <v>0</v>
      </c>
      <c r="AP392">
        <v>1</v>
      </c>
      <c r="AQ392">
        <v>0</v>
      </c>
      <c r="AR392">
        <v>0</v>
      </c>
      <c r="AS392" t="s">
        <v>6</v>
      </c>
      <c r="AT392">
        <v>0.01</v>
      </c>
      <c r="AU392" t="s">
        <v>6</v>
      </c>
      <c r="AV392">
        <v>0</v>
      </c>
      <c r="AW392">
        <v>1</v>
      </c>
      <c r="AX392">
        <v>-1</v>
      </c>
      <c r="AY392">
        <v>0</v>
      </c>
      <c r="AZ392">
        <v>0</v>
      </c>
      <c r="BA392" t="s">
        <v>6</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CV392">
        <v>0</v>
      </c>
      <c r="CW392">
        <v>0</v>
      </c>
      <c r="CX392">
        <f>ROUND(Y392*Source!I256,9)</f>
        <v>1.5E-3</v>
      </c>
      <c r="CY392">
        <f>AA392</f>
        <v>10380</v>
      </c>
      <c r="CZ392">
        <f>AE392</f>
        <v>10380</v>
      </c>
      <c r="DA392">
        <f>AI392</f>
        <v>1</v>
      </c>
      <c r="DB392">
        <f>ROUND(ROUND(AT392*CZ392,2),2)</f>
        <v>103.8</v>
      </c>
      <c r="DC392">
        <f>ROUND(ROUND(AT392*AG392,2),2)</f>
        <v>0</v>
      </c>
      <c r="DD392" t="s">
        <v>6</v>
      </c>
      <c r="DE392" t="s">
        <v>6</v>
      </c>
      <c r="DF392">
        <f t="shared" si="173"/>
        <v>16</v>
      </c>
      <c r="DG392">
        <f t="shared" si="172"/>
        <v>0</v>
      </c>
      <c r="DH392">
        <f>Source!I256*SmtRes!Y392</f>
        <v>1.5E-3</v>
      </c>
      <c r="DI392">
        <f>AA392</f>
        <v>10380</v>
      </c>
      <c r="DJ392">
        <f>DF392</f>
        <v>16</v>
      </c>
      <c r="DK392">
        <f>Source!BC256</f>
        <v>1</v>
      </c>
      <c r="DL392" t="s">
        <v>6</v>
      </c>
      <c r="DM392">
        <v>0</v>
      </c>
      <c r="DN392" t="s">
        <v>6</v>
      </c>
      <c r="DO392">
        <v>0</v>
      </c>
      <c r="GP392">
        <v>1</v>
      </c>
      <c r="GQ392">
        <v>-1</v>
      </c>
      <c r="GR392">
        <v>-1</v>
      </c>
    </row>
    <row r="393" spans="1:200" x14ac:dyDescent="0.2">
      <c r="A393">
        <f>ROW(Source!A256)</f>
        <v>256</v>
      </c>
      <c r="B393">
        <v>86295183</v>
      </c>
      <c r="C393">
        <v>86295983</v>
      </c>
      <c r="D393">
        <v>69408707</v>
      </c>
      <c r="E393">
        <v>1</v>
      </c>
      <c r="F393">
        <v>1</v>
      </c>
      <c r="G393">
        <v>1</v>
      </c>
      <c r="H393">
        <v>3</v>
      </c>
      <c r="I393" t="s">
        <v>30</v>
      </c>
      <c r="J393" t="s">
        <v>33</v>
      </c>
      <c r="K393" t="s">
        <v>31</v>
      </c>
      <c r="L393">
        <v>1339</v>
      </c>
      <c r="N393">
        <v>1007</v>
      </c>
      <c r="O393" t="s">
        <v>32</v>
      </c>
      <c r="P393" t="s">
        <v>32</v>
      </c>
      <c r="Q393">
        <v>1</v>
      </c>
      <c r="W393">
        <v>0</v>
      </c>
      <c r="X393">
        <v>2111049581</v>
      </c>
      <c r="Y393">
        <f>AT393</f>
        <v>0.7</v>
      </c>
      <c r="AA393">
        <v>586.71</v>
      </c>
      <c r="AB393">
        <v>0</v>
      </c>
      <c r="AC393">
        <v>0</v>
      </c>
      <c r="AD393">
        <v>0</v>
      </c>
      <c r="AE393">
        <v>586.71</v>
      </c>
      <c r="AF393">
        <v>0</v>
      </c>
      <c r="AG393">
        <v>0</v>
      </c>
      <c r="AH393">
        <v>0</v>
      </c>
      <c r="AI393">
        <v>1</v>
      </c>
      <c r="AJ393">
        <v>1</v>
      </c>
      <c r="AK393">
        <v>1</v>
      </c>
      <c r="AL393">
        <v>1</v>
      </c>
      <c r="AM393">
        <v>0</v>
      </c>
      <c r="AN393">
        <v>0</v>
      </c>
      <c r="AO393">
        <v>0</v>
      </c>
      <c r="AP393">
        <v>1</v>
      </c>
      <c r="AQ393">
        <v>0</v>
      </c>
      <c r="AR393">
        <v>0</v>
      </c>
      <c r="AS393" t="s">
        <v>6</v>
      </c>
      <c r="AT393">
        <v>0.7</v>
      </c>
      <c r="AU393" t="s">
        <v>6</v>
      </c>
      <c r="AV393">
        <v>0</v>
      </c>
      <c r="AW393">
        <v>1</v>
      </c>
      <c r="AX393">
        <v>-1</v>
      </c>
      <c r="AY393">
        <v>0</v>
      </c>
      <c r="AZ393">
        <v>0</v>
      </c>
      <c r="BA393" t="s">
        <v>6</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CV393">
        <v>0</v>
      </c>
      <c r="CW393">
        <v>0</v>
      </c>
      <c r="CX393">
        <f>ROUND(Y393*Source!I256,9)</f>
        <v>0.105</v>
      </c>
      <c r="CY393">
        <f>AA393</f>
        <v>586.71</v>
      </c>
      <c r="CZ393">
        <f>AE393</f>
        <v>586.71</v>
      </c>
      <c r="DA393">
        <f>AI393</f>
        <v>1</v>
      </c>
      <c r="DB393">
        <f>ROUND(ROUND(AT393*CZ393,2),2)</f>
        <v>410.7</v>
      </c>
      <c r="DC393">
        <f>ROUND(ROUND(AT393*AG393,2),2)</f>
        <v>0</v>
      </c>
      <c r="DD393" t="s">
        <v>6</v>
      </c>
      <c r="DE393" t="s">
        <v>6</v>
      </c>
      <c r="DF393">
        <f t="shared" si="173"/>
        <v>62</v>
      </c>
      <c r="DG393">
        <f t="shared" si="172"/>
        <v>0</v>
      </c>
      <c r="DH393">
        <f>Source!I256*SmtRes!Y393</f>
        <v>0.105</v>
      </c>
      <c r="DI393">
        <f>AA393</f>
        <v>586.71</v>
      </c>
      <c r="DJ393">
        <f>DF393</f>
        <v>62</v>
      </c>
      <c r="DK393">
        <f>Source!BC256</f>
        <v>1</v>
      </c>
      <c r="DL393" t="s">
        <v>6</v>
      </c>
      <c r="DM393">
        <v>0</v>
      </c>
      <c r="DN393" t="s">
        <v>6</v>
      </c>
      <c r="DO393">
        <v>0</v>
      </c>
      <c r="GP393">
        <v>1</v>
      </c>
      <c r="GQ393">
        <v>-1</v>
      </c>
      <c r="GR393">
        <v>-1</v>
      </c>
    </row>
    <row r="394" spans="1:200" x14ac:dyDescent="0.2">
      <c r="A394">
        <f>ROW(Source!A256)</f>
        <v>256</v>
      </c>
      <c r="B394">
        <v>86295183</v>
      </c>
      <c r="C394">
        <v>86295983</v>
      </c>
      <c r="D394">
        <v>69205664</v>
      </c>
      <c r="E394">
        <v>1</v>
      </c>
      <c r="F394">
        <v>1</v>
      </c>
      <c r="G394">
        <v>1</v>
      </c>
      <c r="H394">
        <v>3</v>
      </c>
      <c r="I394" t="s">
        <v>114</v>
      </c>
      <c r="J394" t="s">
        <v>116</v>
      </c>
      <c r="K394" t="s">
        <v>115</v>
      </c>
      <c r="L394">
        <v>1354</v>
      </c>
      <c r="N394">
        <v>1010</v>
      </c>
      <c r="O394" t="s">
        <v>43</v>
      </c>
      <c r="P394" t="s">
        <v>43</v>
      </c>
      <c r="Q394">
        <v>1</v>
      </c>
      <c r="W394">
        <v>0</v>
      </c>
      <c r="X394">
        <v>1274110454</v>
      </c>
      <c r="Y394">
        <f>AT394</f>
        <v>100</v>
      </c>
      <c r="AA394">
        <v>497.72</v>
      </c>
      <c r="AB394">
        <v>0</v>
      </c>
      <c r="AC394">
        <v>0</v>
      </c>
      <c r="AD394">
        <v>0</v>
      </c>
      <c r="AE394">
        <v>497.72</v>
      </c>
      <c r="AF394">
        <v>0</v>
      </c>
      <c r="AG394">
        <v>0</v>
      </c>
      <c r="AH394">
        <v>0</v>
      </c>
      <c r="AI394">
        <v>1</v>
      </c>
      <c r="AJ394">
        <v>1</v>
      </c>
      <c r="AK394">
        <v>1</v>
      </c>
      <c r="AL394">
        <v>1</v>
      </c>
      <c r="AM394">
        <v>0</v>
      </c>
      <c r="AN394">
        <v>0</v>
      </c>
      <c r="AO394">
        <v>0</v>
      </c>
      <c r="AP394">
        <v>1</v>
      </c>
      <c r="AQ394">
        <v>0</v>
      </c>
      <c r="AR394">
        <v>0</v>
      </c>
      <c r="AS394" t="s">
        <v>6</v>
      </c>
      <c r="AT394">
        <v>100</v>
      </c>
      <c r="AU394" t="s">
        <v>6</v>
      </c>
      <c r="AV394">
        <v>0</v>
      </c>
      <c r="AW394">
        <v>1</v>
      </c>
      <c r="AX394">
        <v>-1</v>
      </c>
      <c r="AY394">
        <v>0</v>
      </c>
      <c r="AZ394">
        <v>0</v>
      </c>
      <c r="BA394" t="s">
        <v>6</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CV394">
        <v>0</v>
      </c>
      <c r="CW394">
        <v>0</v>
      </c>
      <c r="CX394">
        <f>ROUND(Y394*Source!I256,9)</f>
        <v>15</v>
      </c>
      <c r="CY394">
        <f>AA394</f>
        <v>497.72</v>
      </c>
      <c r="CZ394">
        <f>AE394</f>
        <v>497.72</v>
      </c>
      <c r="DA394">
        <f>AI394</f>
        <v>1</v>
      </c>
      <c r="DB394">
        <f>ROUND(ROUND(AT394*CZ394,2),2)</f>
        <v>49772</v>
      </c>
      <c r="DC394">
        <f>ROUND(ROUND(AT394*AG394,2),2)</f>
        <v>0</v>
      </c>
      <c r="DD394" t="s">
        <v>6</v>
      </c>
      <c r="DE394" t="s">
        <v>6</v>
      </c>
      <c r="DF394">
        <f t="shared" si="173"/>
        <v>7470</v>
      </c>
      <c r="DG394">
        <f t="shared" si="172"/>
        <v>0</v>
      </c>
      <c r="DH394">
        <f>Source!I256*SmtRes!Y394</f>
        <v>15</v>
      </c>
      <c r="DI394">
        <f>AA394</f>
        <v>497.72</v>
      </c>
      <c r="DJ394">
        <f>DF394</f>
        <v>7470</v>
      </c>
      <c r="DK394">
        <f>Source!BC256</f>
        <v>1</v>
      </c>
      <c r="DL394" t="s">
        <v>6</v>
      </c>
      <c r="DM394">
        <v>0</v>
      </c>
      <c r="DN394" t="s">
        <v>6</v>
      </c>
      <c r="DO394">
        <v>0</v>
      </c>
      <c r="GP394">
        <v>1</v>
      </c>
      <c r="GQ394">
        <v>-1</v>
      </c>
      <c r="GR394">
        <v>-1</v>
      </c>
    </row>
    <row r="395" spans="1:200" x14ac:dyDescent="0.2">
      <c r="A395">
        <f>ROW(Source!A257)</f>
        <v>257</v>
      </c>
      <c r="B395">
        <v>86295184</v>
      </c>
      <c r="C395">
        <v>86295983</v>
      </c>
      <c r="D395">
        <v>27500919</v>
      </c>
      <c r="E395">
        <v>1</v>
      </c>
      <c r="F395">
        <v>1</v>
      </c>
      <c r="G395">
        <v>1</v>
      </c>
      <c r="H395">
        <v>1</v>
      </c>
      <c r="I395" t="s">
        <v>919</v>
      </c>
      <c r="J395" t="s">
        <v>6</v>
      </c>
      <c r="K395" t="s">
        <v>920</v>
      </c>
      <c r="L395">
        <v>1369</v>
      </c>
      <c r="N395">
        <v>1013</v>
      </c>
      <c r="O395" t="s">
        <v>921</v>
      </c>
      <c r="P395" t="s">
        <v>921</v>
      </c>
      <c r="Q395">
        <v>1</v>
      </c>
      <c r="W395">
        <v>0</v>
      </c>
      <c r="X395">
        <v>620320323</v>
      </c>
      <c r="Y395">
        <f>(AT395*1.16)</f>
        <v>216.72280000000001</v>
      </c>
      <c r="AA395">
        <v>0</v>
      </c>
      <c r="AB395">
        <v>0</v>
      </c>
      <c r="AC395">
        <v>0</v>
      </c>
      <c r="AD395">
        <v>237.06</v>
      </c>
      <c r="AE395">
        <v>0</v>
      </c>
      <c r="AF395">
        <v>0</v>
      </c>
      <c r="AG395">
        <v>0</v>
      </c>
      <c r="AH395">
        <v>9.26</v>
      </c>
      <c r="AI395">
        <v>1</v>
      </c>
      <c r="AJ395">
        <v>1</v>
      </c>
      <c r="AK395">
        <v>1</v>
      </c>
      <c r="AL395">
        <v>25.6</v>
      </c>
      <c r="AM395">
        <v>5</v>
      </c>
      <c r="AN395">
        <v>0</v>
      </c>
      <c r="AO395">
        <v>1</v>
      </c>
      <c r="AP395">
        <v>1</v>
      </c>
      <c r="AQ395">
        <v>0</v>
      </c>
      <c r="AR395">
        <v>0</v>
      </c>
      <c r="AS395" t="s">
        <v>6</v>
      </c>
      <c r="AT395">
        <v>186.83</v>
      </c>
      <c r="AU395" t="s">
        <v>85</v>
      </c>
      <c r="AV395">
        <v>1</v>
      </c>
      <c r="AW395">
        <v>2</v>
      </c>
      <c r="AX395">
        <v>86295992</v>
      </c>
      <c r="AY395">
        <v>1</v>
      </c>
      <c r="AZ395">
        <v>0</v>
      </c>
      <c r="BA395">
        <v>440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CU395">
        <f>ROUND(AT395*Source!I257*AH395*AL395,0)</f>
        <v>6643</v>
      </c>
      <c r="CV395">
        <f>ROUND(Y395*Source!I257,9)</f>
        <v>32.508420000000001</v>
      </c>
      <c r="CW395">
        <v>0</v>
      </c>
      <c r="CX395">
        <f>ROUND(Y395*Source!I257,9)</f>
        <v>32.508420000000001</v>
      </c>
      <c r="CY395">
        <f>AD395</f>
        <v>237.06</v>
      </c>
      <c r="CZ395">
        <f>AH395</f>
        <v>9.26</v>
      </c>
      <c r="DA395">
        <f>AL395</f>
        <v>25.6</v>
      </c>
      <c r="DB395">
        <f>ROUND((ROUND(AT395*CZ395,2)*1.16),2)</f>
        <v>2006.86</v>
      </c>
      <c r="DC395">
        <f>ROUND((ROUND(AT395*AG395,2)*1.16),2)</f>
        <v>0</v>
      </c>
      <c r="DD395" t="s">
        <v>6</v>
      </c>
      <c r="DE395" t="s">
        <v>6</v>
      </c>
      <c r="DF395">
        <f t="shared" si="173"/>
        <v>0</v>
      </c>
      <c r="DG395">
        <f t="shared" si="172"/>
        <v>0</v>
      </c>
      <c r="DH395">
        <f>Source!I257*SmtRes!Y395</f>
        <v>32.508420000000001</v>
      </c>
      <c r="DI395">
        <f>AD395</f>
        <v>237.06</v>
      </c>
      <c r="DJ395">
        <f>EtalonRes!AB440</f>
        <v>9.26</v>
      </c>
      <c r="DK395">
        <f>Source!BA257</f>
        <v>25.6</v>
      </c>
      <c r="DL395" t="s">
        <v>6</v>
      </c>
      <c r="DM395">
        <v>0</v>
      </c>
      <c r="DN395" t="s">
        <v>6</v>
      </c>
      <c r="DO395">
        <v>0</v>
      </c>
      <c r="GQ395">
        <v>-1</v>
      </c>
      <c r="GR395">
        <v>-1</v>
      </c>
    </row>
    <row r="396" spans="1:200" x14ac:dyDescent="0.2">
      <c r="A396">
        <f>ROW(Source!A257)</f>
        <v>257</v>
      </c>
      <c r="B396">
        <v>86295184</v>
      </c>
      <c r="C396">
        <v>86295983</v>
      </c>
      <c r="D396">
        <v>121548</v>
      </c>
      <c r="E396">
        <v>1</v>
      </c>
      <c r="F396">
        <v>1</v>
      </c>
      <c r="G396">
        <v>1</v>
      </c>
      <c r="H396">
        <v>1</v>
      </c>
      <c r="I396" t="s">
        <v>39</v>
      </c>
      <c r="J396" t="s">
        <v>6</v>
      </c>
      <c r="K396" t="s">
        <v>922</v>
      </c>
      <c r="L396">
        <v>608254</v>
      </c>
      <c r="N396">
        <v>1013</v>
      </c>
      <c r="O396" t="s">
        <v>923</v>
      </c>
      <c r="P396" t="s">
        <v>923</v>
      </c>
      <c r="Q396">
        <v>1</v>
      </c>
      <c r="W396">
        <v>0</v>
      </c>
      <c r="X396">
        <v>-185737400</v>
      </c>
      <c r="Y396">
        <f>(AT396*1.16)</f>
        <v>54.438799999999993</v>
      </c>
      <c r="AA396">
        <v>0</v>
      </c>
      <c r="AB396">
        <v>0</v>
      </c>
      <c r="AC396">
        <v>0</v>
      </c>
      <c r="AD396">
        <v>0</v>
      </c>
      <c r="AE396">
        <v>0</v>
      </c>
      <c r="AF396">
        <v>0</v>
      </c>
      <c r="AG396">
        <v>0</v>
      </c>
      <c r="AH396">
        <v>0</v>
      </c>
      <c r="AI396">
        <v>1</v>
      </c>
      <c r="AJ396">
        <v>1</v>
      </c>
      <c r="AK396">
        <v>19.8</v>
      </c>
      <c r="AL396">
        <v>1</v>
      </c>
      <c r="AM396">
        <v>5</v>
      </c>
      <c r="AN396">
        <v>0</v>
      </c>
      <c r="AO396">
        <v>1</v>
      </c>
      <c r="AP396">
        <v>1</v>
      </c>
      <c r="AQ396">
        <v>0</v>
      </c>
      <c r="AR396">
        <v>0</v>
      </c>
      <c r="AS396" t="s">
        <v>6</v>
      </c>
      <c r="AT396">
        <v>46.93</v>
      </c>
      <c r="AU396" t="s">
        <v>85</v>
      </c>
      <c r="AV396">
        <v>2</v>
      </c>
      <c r="AW396">
        <v>2</v>
      </c>
      <c r="AX396">
        <v>86295993</v>
      </c>
      <c r="AY396">
        <v>1</v>
      </c>
      <c r="AZ396">
        <v>0</v>
      </c>
      <c r="BA396">
        <v>441</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CV396">
        <v>0</v>
      </c>
      <c r="CW396">
        <v>0</v>
      </c>
      <c r="CX396">
        <f>ROUND(Y396*Source!I257,9)</f>
        <v>8.1658200000000001</v>
      </c>
      <c r="CY396">
        <f>AD396</f>
        <v>0</v>
      </c>
      <c r="CZ396">
        <f>AH396</f>
        <v>0</v>
      </c>
      <c r="DA396">
        <f>AL396</f>
        <v>1</v>
      </c>
      <c r="DB396">
        <f>ROUND((ROUND(AT396*CZ396,2)*1.16),2)</f>
        <v>0</v>
      </c>
      <c r="DC396">
        <f>ROUND((ROUND(AT396*AG396,2)*1.16),2)</f>
        <v>0</v>
      </c>
      <c r="DD396" t="s">
        <v>6</v>
      </c>
      <c r="DE396" t="s">
        <v>6</v>
      </c>
      <c r="DF396">
        <f t="shared" si="173"/>
        <v>0</v>
      </c>
      <c r="DG396">
        <f t="shared" si="172"/>
        <v>0</v>
      </c>
      <c r="DH396">
        <f>Source!I257*SmtRes!Y396</f>
        <v>8.1658199999999983</v>
      </c>
      <c r="DI396">
        <f>AD396</f>
        <v>0</v>
      </c>
      <c r="DJ396">
        <f>EtalonRes!AB441</f>
        <v>0</v>
      </c>
      <c r="DK396">
        <f>Source!BA257</f>
        <v>25.6</v>
      </c>
      <c r="DL396" t="s">
        <v>6</v>
      </c>
      <c r="DM396">
        <v>0</v>
      </c>
      <c r="DN396" t="s">
        <v>6</v>
      </c>
      <c r="DO396">
        <v>0</v>
      </c>
      <c r="GQ396">
        <v>-1</v>
      </c>
      <c r="GR396">
        <v>-1</v>
      </c>
    </row>
    <row r="397" spans="1:200" x14ac:dyDescent="0.2">
      <c r="A397">
        <f>ROW(Source!A257)</f>
        <v>257</v>
      </c>
      <c r="B397">
        <v>86295184</v>
      </c>
      <c r="C397">
        <v>86295983</v>
      </c>
      <c r="D397">
        <v>27439418</v>
      </c>
      <c r="E397">
        <v>1</v>
      </c>
      <c r="F397">
        <v>1</v>
      </c>
      <c r="G397">
        <v>1</v>
      </c>
      <c r="H397">
        <v>2</v>
      </c>
      <c r="I397" t="s">
        <v>944</v>
      </c>
      <c r="J397" t="s">
        <v>945</v>
      </c>
      <c r="K397" t="s">
        <v>946</v>
      </c>
      <c r="L397">
        <v>1368</v>
      </c>
      <c r="N397">
        <v>1011</v>
      </c>
      <c r="O397" t="s">
        <v>927</v>
      </c>
      <c r="P397" t="s">
        <v>927</v>
      </c>
      <c r="Q397">
        <v>1</v>
      </c>
      <c r="W397">
        <v>0</v>
      </c>
      <c r="X397">
        <v>674127709</v>
      </c>
      <c r="Y397">
        <f>(AT397*1.16)</f>
        <v>54.438799999999993</v>
      </c>
      <c r="AA397">
        <v>0</v>
      </c>
      <c r="AB397">
        <v>852.72</v>
      </c>
      <c r="AC397">
        <v>269.48</v>
      </c>
      <c r="AD397">
        <v>0</v>
      </c>
      <c r="AE397">
        <v>0</v>
      </c>
      <c r="AF397">
        <v>91.69</v>
      </c>
      <c r="AG397">
        <v>13.61</v>
      </c>
      <c r="AH397">
        <v>0</v>
      </c>
      <c r="AI397">
        <v>1</v>
      </c>
      <c r="AJ397">
        <v>9.3000000000000007</v>
      </c>
      <c r="AK397">
        <v>19.8</v>
      </c>
      <c r="AL397">
        <v>1</v>
      </c>
      <c r="AM397">
        <v>5</v>
      </c>
      <c r="AN397">
        <v>0</v>
      </c>
      <c r="AO397">
        <v>1</v>
      </c>
      <c r="AP397">
        <v>1</v>
      </c>
      <c r="AQ397">
        <v>0</v>
      </c>
      <c r="AR397">
        <v>0</v>
      </c>
      <c r="AS397" t="s">
        <v>6</v>
      </c>
      <c r="AT397">
        <v>46.93</v>
      </c>
      <c r="AU397" t="s">
        <v>85</v>
      </c>
      <c r="AV397">
        <v>0</v>
      </c>
      <c r="AW397">
        <v>2</v>
      </c>
      <c r="AX397">
        <v>86295994</v>
      </c>
      <c r="AY397">
        <v>1</v>
      </c>
      <c r="AZ397">
        <v>0</v>
      </c>
      <c r="BA397">
        <v>442</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CV397">
        <v>0</v>
      </c>
      <c r="CW397">
        <f>ROUND(Y397*Source!I257*DO397,9)</f>
        <v>0</v>
      </c>
      <c r="CX397">
        <f>ROUND(Y397*Source!I257,9)</f>
        <v>8.1658200000000001</v>
      </c>
      <c r="CY397">
        <f>AB397</f>
        <v>852.72</v>
      </c>
      <c r="CZ397">
        <f>AF397</f>
        <v>91.69</v>
      </c>
      <c r="DA397">
        <f>AJ397</f>
        <v>9.3000000000000007</v>
      </c>
      <c r="DB397">
        <f>ROUND((ROUND(AT397*CZ397,2)*1.16),2)</f>
        <v>4991.49</v>
      </c>
      <c r="DC397">
        <f>ROUND((ROUND(AT397*AG397,2)*1.16),2)</f>
        <v>740.92</v>
      </c>
      <c r="DD397" t="s">
        <v>6</v>
      </c>
      <c r="DE397" t="s">
        <v>6</v>
      </c>
      <c r="DF397">
        <f t="shared" si="173"/>
        <v>0</v>
      </c>
      <c r="DG397">
        <f>ROUND(ROUND(AF397*AJ397,0)*CX397,0)</f>
        <v>6965</v>
      </c>
      <c r="DH397">
        <f>Source!I257*SmtRes!Y397</f>
        <v>8.1658199999999983</v>
      </c>
      <c r="DI397">
        <f>AB397</f>
        <v>852.72</v>
      </c>
      <c r="DJ397">
        <f>EtalonRes!Z442</f>
        <v>91.69</v>
      </c>
      <c r="DK397">
        <f>Source!BB257</f>
        <v>9.3000000000000007</v>
      </c>
      <c r="DL397" t="s">
        <v>6</v>
      </c>
      <c r="DM397">
        <v>0</v>
      </c>
      <c r="DN397" t="s">
        <v>6</v>
      </c>
      <c r="DO397">
        <v>0</v>
      </c>
      <c r="GQ397">
        <v>-1</v>
      </c>
      <c r="GR397">
        <v>-1</v>
      </c>
    </row>
    <row r="398" spans="1:200" x14ac:dyDescent="0.2">
      <c r="A398">
        <f>ROW(Source!A257)</f>
        <v>257</v>
      </c>
      <c r="B398">
        <v>86295184</v>
      </c>
      <c r="C398">
        <v>86295983</v>
      </c>
      <c r="D398">
        <v>27439703</v>
      </c>
      <c r="E398">
        <v>1</v>
      </c>
      <c r="F398">
        <v>1</v>
      </c>
      <c r="G398">
        <v>1</v>
      </c>
      <c r="H398">
        <v>2</v>
      </c>
      <c r="I398" t="s">
        <v>941</v>
      </c>
      <c r="J398" t="s">
        <v>942</v>
      </c>
      <c r="K398" t="s">
        <v>943</v>
      </c>
      <c r="L398">
        <v>1368</v>
      </c>
      <c r="N398">
        <v>1011</v>
      </c>
      <c r="O398" t="s">
        <v>927</v>
      </c>
      <c r="P398" t="s">
        <v>927</v>
      </c>
      <c r="Q398">
        <v>1</v>
      </c>
      <c r="W398">
        <v>0</v>
      </c>
      <c r="X398">
        <v>2075311453</v>
      </c>
      <c r="Y398">
        <f>(AT398*1.16)</f>
        <v>13.804</v>
      </c>
      <c r="AA398">
        <v>0</v>
      </c>
      <c r="AB398">
        <v>69.84</v>
      </c>
      <c r="AC398">
        <v>0</v>
      </c>
      <c r="AD398">
        <v>0</v>
      </c>
      <c r="AE398">
        <v>0</v>
      </c>
      <c r="AF398">
        <v>7.51</v>
      </c>
      <c r="AG398">
        <v>0</v>
      </c>
      <c r="AH398">
        <v>0</v>
      </c>
      <c r="AI398">
        <v>1</v>
      </c>
      <c r="AJ398">
        <v>9.3000000000000007</v>
      </c>
      <c r="AK398">
        <v>19.8</v>
      </c>
      <c r="AL398">
        <v>1</v>
      </c>
      <c r="AM398">
        <v>5</v>
      </c>
      <c r="AN398">
        <v>0</v>
      </c>
      <c r="AO398">
        <v>1</v>
      </c>
      <c r="AP398">
        <v>1</v>
      </c>
      <c r="AQ398">
        <v>0</v>
      </c>
      <c r="AR398">
        <v>0</v>
      </c>
      <c r="AS398" t="s">
        <v>6</v>
      </c>
      <c r="AT398">
        <v>11.9</v>
      </c>
      <c r="AU398" t="s">
        <v>85</v>
      </c>
      <c r="AV398">
        <v>0</v>
      </c>
      <c r="AW398">
        <v>2</v>
      </c>
      <c r="AX398">
        <v>86295995</v>
      </c>
      <c r="AY398">
        <v>1</v>
      </c>
      <c r="AZ398">
        <v>0</v>
      </c>
      <c r="BA398">
        <v>443</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CV398">
        <v>0</v>
      </c>
      <c r="CW398">
        <f>ROUND(Y398*Source!I257*DO398,9)</f>
        <v>0</v>
      </c>
      <c r="CX398">
        <f>ROUND(Y398*Source!I257,9)</f>
        <v>2.0706000000000002</v>
      </c>
      <c r="CY398">
        <f>AB398</f>
        <v>69.84</v>
      </c>
      <c r="CZ398">
        <f>AF398</f>
        <v>7.51</v>
      </c>
      <c r="DA398">
        <f>AJ398</f>
        <v>9.3000000000000007</v>
      </c>
      <c r="DB398">
        <f>ROUND((ROUND(AT398*CZ398,2)*1.16),2)</f>
        <v>103.67</v>
      </c>
      <c r="DC398">
        <f>ROUND((ROUND(AT398*AG398,2)*1.16),2)</f>
        <v>0</v>
      </c>
      <c r="DD398" t="s">
        <v>6</v>
      </c>
      <c r="DE398" t="s">
        <v>6</v>
      </c>
      <c r="DF398">
        <f t="shared" si="173"/>
        <v>0</v>
      </c>
      <c r="DG398">
        <f>ROUND(ROUND(AF398*AJ398,0)*CX398,0)</f>
        <v>145</v>
      </c>
      <c r="DH398">
        <f>Source!I257*SmtRes!Y398</f>
        <v>2.0705999999999998</v>
      </c>
      <c r="DI398">
        <f>AB398</f>
        <v>69.84</v>
      </c>
      <c r="DJ398">
        <f>EtalonRes!Z443</f>
        <v>7.51</v>
      </c>
      <c r="DK398">
        <f>Source!BB257</f>
        <v>9.3000000000000007</v>
      </c>
      <c r="DL398" t="s">
        <v>6</v>
      </c>
      <c r="DM398">
        <v>0</v>
      </c>
      <c r="DN398" t="s">
        <v>6</v>
      </c>
      <c r="DO398">
        <v>0</v>
      </c>
      <c r="GQ398">
        <v>-1</v>
      </c>
      <c r="GR398">
        <v>-1</v>
      </c>
    </row>
    <row r="399" spans="1:200" x14ac:dyDescent="0.2">
      <c r="A399">
        <f>ROW(Source!A257)</f>
        <v>257</v>
      </c>
      <c r="B399">
        <v>86295184</v>
      </c>
      <c r="C399">
        <v>86295983</v>
      </c>
      <c r="D399">
        <v>27441327</v>
      </c>
      <c r="E399">
        <v>1</v>
      </c>
      <c r="F399">
        <v>1</v>
      </c>
      <c r="G399">
        <v>1</v>
      </c>
      <c r="H399">
        <v>2</v>
      </c>
      <c r="I399" t="s">
        <v>936</v>
      </c>
      <c r="J399" t="s">
        <v>937</v>
      </c>
      <c r="K399" t="s">
        <v>938</v>
      </c>
      <c r="L399">
        <v>1368</v>
      </c>
      <c r="N399">
        <v>1011</v>
      </c>
      <c r="O399" t="s">
        <v>927</v>
      </c>
      <c r="P399" t="s">
        <v>927</v>
      </c>
      <c r="Q399">
        <v>1</v>
      </c>
      <c r="W399">
        <v>0</v>
      </c>
      <c r="X399">
        <v>-1583389094</v>
      </c>
      <c r="Y399">
        <f>(AT399*1.16)</f>
        <v>0.57999999999999996</v>
      </c>
      <c r="AA399">
        <v>0</v>
      </c>
      <c r="AB399">
        <v>868.34</v>
      </c>
      <c r="AC399">
        <v>231.46</v>
      </c>
      <c r="AD399">
        <v>0</v>
      </c>
      <c r="AE399">
        <v>0</v>
      </c>
      <c r="AF399">
        <v>93.37</v>
      </c>
      <c r="AG399">
        <v>11.69</v>
      </c>
      <c r="AH399">
        <v>0</v>
      </c>
      <c r="AI399">
        <v>1</v>
      </c>
      <c r="AJ399">
        <v>9.3000000000000007</v>
      </c>
      <c r="AK399">
        <v>19.8</v>
      </c>
      <c r="AL399">
        <v>1</v>
      </c>
      <c r="AM399">
        <v>5</v>
      </c>
      <c r="AN399">
        <v>0</v>
      </c>
      <c r="AO399">
        <v>1</v>
      </c>
      <c r="AP399">
        <v>1</v>
      </c>
      <c r="AQ399">
        <v>0</v>
      </c>
      <c r="AR399">
        <v>0</v>
      </c>
      <c r="AS399" t="s">
        <v>6</v>
      </c>
      <c r="AT399">
        <v>0.5</v>
      </c>
      <c r="AU399" t="s">
        <v>85</v>
      </c>
      <c r="AV399">
        <v>0</v>
      </c>
      <c r="AW399">
        <v>2</v>
      </c>
      <c r="AX399">
        <v>86295996</v>
      </c>
      <c r="AY399">
        <v>1</v>
      </c>
      <c r="AZ399">
        <v>0</v>
      </c>
      <c r="BA399">
        <v>444</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CV399">
        <v>0</v>
      </c>
      <c r="CW399">
        <f>ROUND(Y399*Source!I257*DO399,9)</f>
        <v>0</v>
      </c>
      <c r="CX399">
        <f>ROUND(Y399*Source!I257,9)</f>
        <v>8.6999999999999994E-2</v>
      </c>
      <c r="CY399">
        <f>AB399</f>
        <v>868.34</v>
      </c>
      <c r="CZ399">
        <f>AF399</f>
        <v>93.37</v>
      </c>
      <c r="DA399">
        <f>AJ399</f>
        <v>9.3000000000000007</v>
      </c>
      <c r="DB399">
        <f>ROUND((ROUND(AT399*CZ399,2)*1.16),2)</f>
        <v>54.16</v>
      </c>
      <c r="DC399">
        <f>ROUND((ROUND(AT399*AG399,2)*1.16),2)</f>
        <v>6.79</v>
      </c>
      <c r="DD399" t="s">
        <v>6</v>
      </c>
      <c r="DE399" t="s">
        <v>6</v>
      </c>
      <c r="DF399">
        <f t="shared" si="173"/>
        <v>0</v>
      </c>
      <c r="DG399">
        <f>ROUND(ROUND(AF399*AJ399,0)*CX399,0)</f>
        <v>76</v>
      </c>
      <c r="DH399">
        <f>Source!I257*SmtRes!Y399</f>
        <v>8.6999999999999994E-2</v>
      </c>
      <c r="DI399">
        <f>AB399</f>
        <v>868.34</v>
      </c>
      <c r="DJ399">
        <f>EtalonRes!Z444</f>
        <v>93.37</v>
      </c>
      <c r="DK399">
        <f>Source!BB257</f>
        <v>9.3000000000000007</v>
      </c>
      <c r="DL399" t="s">
        <v>6</v>
      </c>
      <c r="DM399">
        <v>0</v>
      </c>
      <c r="DN399" t="s">
        <v>6</v>
      </c>
      <c r="DO399">
        <v>0</v>
      </c>
      <c r="GQ399">
        <v>-1</v>
      </c>
      <c r="GR399">
        <v>-1</v>
      </c>
    </row>
    <row r="400" spans="1:200" x14ac:dyDescent="0.2">
      <c r="A400">
        <f>ROW(Source!A257)</f>
        <v>257</v>
      </c>
      <c r="B400">
        <v>86295184</v>
      </c>
      <c r="C400">
        <v>86295983</v>
      </c>
      <c r="D400">
        <v>27378255</v>
      </c>
      <c r="E400">
        <v>1</v>
      </c>
      <c r="F400">
        <v>1</v>
      </c>
      <c r="G400">
        <v>1</v>
      </c>
      <c r="H400">
        <v>3</v>
      </c>
      <c r="I400" t="s">
        <v>89</v>
      </c>
      <c r="J400" t="s">
        <v>91</v>
      </c>
      <c r="K400" t="s">
        <v>90</v>
      </c>
      <c r="L400">
        <v>1348</v>
      </c>
      <c r="N400">
        <v>1009</v>
      </c>
      <c r="O400" t="s">
        <v>63</v>
      </c>
      <c r="P400" t="s">
        <v>63</v>
      </c>
      <c r="Q400">
        <v>1000</v>
      </c>
      <c r="W400">
        <v>0</v>
      </c>
      <c r="X400">
        <v>1570490953</v>
      </c>
      <c r="Y400">
        <f>AT400</f>
        <v>0.01</v>
      </c>
      <c r="AA400">
        <v>180000</v>
      </c>
      <c r="AB400">
        <v>0</v>
      </c>
      <c r="AC400">
        <v>0</v>
      </c>
      <c r="AD400">
        <v>0</v>
      </c>
      <c r="AE400">
        <v>25257.140000000003</v>
      </c>
      <c r="AF400">
        <v>0</v>
      </c>
      <c r="AG400">
        <v>0</v>
      </c>
      <c r="AH400">
        <v>0</v>
      </c>
      <c r="AI400">
        <v>7.56</v>
      </c>
      <c r="AJ400">
        <v>1</v>
      </c>
      <c r="AK400">
        <v>1</v>
      </c>
      <c r="AL400">
        <v>1</v>
      </c>
      <c r="AM400">
        <v>0</v>
      </c>
      <c r="AN400">
        <v>0</v>
      </c>
      <c r="AO400">
        <v>0</v>
      </c>
      <c r="AP400">
        <v>1</v>
      </c>
      <c r="AQ400">
        <v>0</v>
      </c>
      <c r="AR400">
        <v>0</v>
      </c>
      <c r="AS400" t="s">
        <v>6</v>
      </c>
      <c r="AT400">
        <v>0.01</v>
      </c>
      <c r="AU400" t="s">
        <v>6</v>
      </c>
      <c r="AV400">
        <v>0</v>
      </c>
      <c r="AW400">
        <v>1</v>
      </c>
      <c r="AX400">
        <v>-1</v>
      </c>
      <c r="AY400">
        <v>0</v>
      </c>
      <c r="AZ400">
        <v>0</v>
      </c>
      <c r="BA400" t="s">
        <v>6</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CV400">
        <v>0</v>
      </c>
      <c r="CW400">
        <v>0</v>
      </c>
      <c r="CX400">
        <f>ROUND(Y400*Source!I257,9)</f>
        <v>1.5E-3</v>
      </c>
      <c r="CY400">
        <f>AA400</f>
        <v>180000</v>
      </c>
      <c r="CZ400">
        <f>AE400</f>
        <v>25257.140000000003</v>
      </c>
      <c r="DA400">
        <f>AI400</f>
        <v>7.56</v>
      </c>
      <c r="DB400">
        <f>ROUND(ROUND(AT400*CZ400,2),2)</f>
        <v>252.57</v>
      </c>
      <c r="DC400">
        <f>ROUND(ROUND(AT400*AG400,2),2)</f>
        <v>0</v>
      </c>
      <c r="DD400" t="s">
        <v>6</v>
      </c>
      <c r="DE400" t="s">
        <v>6</v>
      </c>
      <c r="DF400">
        <f>ROUND(ROUND(AE400*AI400,0)*CX400,0)</f>
        <v>286</v>
      </c>
      <c r="DG400">
        <f t="shared" ref="DG400:DG410" si="174">ROUND(ROUND(AF400,0)*CX400,0)</f>
        <v>0</v>
      </c>
      <c r="DH400">
        <f>Source!I257*SmtRes!Y400</f>
        <v>1.5E-3</v>
      </c>
      <c r="DI400">
        <f>AA400</f>
        <v>180000</v>
      </c>
      <c r="DJ400">
        <f>DF400</f>
        <v>286</v>
      </c>
      <c r="DK400">
        <f>Source!BC257</f>
        <v>7.56</v>
      </c>
      <c r="DL400" t="s">
        <v>6</v>
      </c>
      <c r="DM400">
        <v>0</v>
      </c>
      <c r="DN400" t="s">
        <v>6</v>
      </c>
      <c r="DO400">
        <v>0</v>
      </c>
      <c r="GP400">
        <v>1</v>
      </c>
      <c r="GQ400">
        <v>-1</v>
      </c>
      <c r="GR400">
        <v>-1</v>
      </c>
    </row>
    <row r="401" spans="1:200" x14ac:dyDescent="0.2">
      <c r="A401">
        <f>ROW(Source!A257)</f>
        <v>257</v>
      </c>
      <c r="B401">
        <v>86295184</v>
      </c>
      <c r="C401">
        <v>86295983</v>
      </c>
      <c r="D401">
        <v>69408707</v>
      </c>
      <c r="E401">
        <v>1</v>
      </c>
      <c r="F401">
        <v>1</v>
      </c>
      <c r="G401">
        <v>1</v>
      </c>
      <c r="H401">
        <v>3</v>
      </c>
      <c r="I401" t="s">
        <v>30</v>
      </c>
      <c r="J401" t="s">
        <v>33</v>
      </c>
      <c r="K401" t="s">
        <v>31</v>
      </c>
      <c r="L401">
        <v>1339</v>
      </c>
      <c r="N401">
        <v>1007</v>
      </c>
      <c r="O401" t="s">
        <v>32</v>
      </c>
      <c r="P401" t="s">
        <v>32</v>
      </c>
      <c r="Q401">
        <v>1</v>
      </c>
      <c r="W401">
        <v>0</v>
      </c>
      <c r="X401">
        <v>2111049581</v>
      </c>
      <c r="Y401">
        <f>AT401</f>
        <v>0.7</v>
      </c>
      <c r="AA401">
        <v>4929.3500000000004</v>
      </c>
      <c r="AB401">
        <v>0</v>
      </c>
      <c r="AC401">
        <v>0</v>
      </c>
      <c r="AD401">
        <v>0</v>
      </c>
      <c r="AE401">
        <v>691.67</v>
      </c>
      <c r="AF401">
        <v>0</v>
      </c>
      <c r="AG401">
        <v>0</v>
      </c>
      <c r="AH401">
        <v>0</v>
      </c>
      <c r="AI401">
        <v>7.56</v>
      </c>
      <c r="AJ401">
        <v>1</v>
      </c>
      <c r="AK401">
        <v>1</v>
      </c>
      <c r="AL401">
        <v>1</v>
      </c>
      <c r="AM401">
        <v>0</v>
      </c>
      <c r="AN401">
        <v>0</v>
      </c>
      <c r="AO401">
        <v>0</v>
      </c>
      <c r="AP401">
        <v>1</v>
      </c>
      <c r="AQ401">
        <v>0</v>
      </c>
      <c r="AR401">
        <v>0</v>
      </c>
      <c r="AS401" t="s">
        <v>6</v>
      </c>
      <c r="AT401">
        <v>0.7</v>
      </c>
      <c r="AU401" t="s">
        <v>6</v>
      </c>
      <c r="AV401">
        <v>0</v>
      </c>
      <c r="AW401">
        <v>1</v>
      </c>
      <c r="AX401">
        <v>-1</v>
      </c>
      <c r="AY401">
        <v>0</v>
      </c>
      <c r="AZ401">
        <v>0</v>
      </c>
      <c r="BA401" t="s">
        <v>6</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CV401">
        <v>0</v>
      </c>
      <c r="CW401">
        <v>0</v>
      </c>
      <c r="CX401">
        <f>ROUND(Y401*Source!I257,9)</f>
        <v>0.105</v>
      </c>
      <c r="CY401">
        <f>AA401</f>
        <v>4929.3500000000004</v>
      </c>
      <c r="CZ401">
        <f>AE401</f>
        <v>691.67</v>
      </c>
      <c r="DA401">
        <f>AI401</f>
        <v>7.56</v>
      </c>
      <c r="DB401">
        <f>ROUND(ROUND(AT401*CZ401,2),2)</f>
        <v>484.17</v>
      </c>
      <c r="DC401">
        <f>ROUND(ROUND(AT401*AG401,2),2)</f>
        <v>0</v>
      </c>
      <c r="DD401" t="s">
        <v>6</v>
      </c>
      <c r="DE401" t="s">
        <v>6</v>
      </c>
      <c r="DF401">
        <f>ROUND(ROUND(AE401*AI401,0)*CX401,0)</f>
        <v>549</v>
      </c>
      <c r="DG401">
        <f t="shared" si="174"/>
        <v>0</v>
      </c>
      <c r="DH401">
        <f>Source!I257*SmtRes!Y401</f>
        <v>0.105</v>
      </c>
      <c r="DI401">
        <f>AA401</f>
        <v>4929.3500000000004</v>
      </c>
      <c r="DJ401">
        <f>DF401</f>
        <v>549</v>
      </c>
      <c r="DK401">
        <f>Source!BC257</f>
        <v>7.56</v>
      </c>
      <c r="DL401" t="s">
        <v>6</v>
      </c>
      <c r="DM401">
        <v>0</v>
      </c>
      <c r="DN401" t="s">
        <v>6</v>
      </c>
      <c r="DO401">
        <v>0</v>
      </c>
      <c r="GP401">
        <v>1</v>
      </c>
      <c r="GQ401">
        <v>-1</v>
      </c>
      <c r="GR401">
        <v>-1</v>
      </c>
    </row>
    <row r="402" spans="1:200" x14ac:dyDescent="0.2">
      <c r="A402">
        <f>ROW(Source!A257)</f>
        <v>257</v>
      </c>
      <c r="B402">
        <v>86295184</v>
      </c>
      <c r="C402">
        <v>86295983</v>
      </c>
      <c r="D402">
        <v>69205664</v>
      </c>
      <c r="E402">
        <v>1</v>
      </c>
      <c r="F402">
        <v>1</v>
      </c>
      <c r="G402">
        <v>1</v>
      </c>
      <c r="H402">
        <v>3</v>
      </c>
      <c r="I402" t="s">
        <v>114</v>
      </c>
      <c r="J402" t="s">
        <v>116</v>
      </c>
      <c r="K402" t="s">
        <v>115</v>
      </c>
      <c r="L402">
        <v>1354</v>
      </c>
      <c r="N402">
        <v>1010</v>
      </c>
      <c r="O402" t="s">
        <v>43</v>
      </c>
      <c r="P402" t="s">
        <v>43</v>
      </c>
      <c r="Q402">
        <v>1</v>
      </c>
      <c r="W402">
        <v>0</v>
      </c>
      <c r="X402">
        <v>1274110454</v>
      </c>
      <c r="Y402">
        <f>AT402</f>
        <v>100</v>
      </c>
      <c r="AA402">
        <v>3950.71</v>
      </c>
      <c r="AB402">
        <v>0</v>
      </c>
      <c r="AC402">
        <v>0</v>
      </c>
      <c r="AD402">
        <v>0</v>
      </c>
      <c r="AE402">
        <v>554.35</v>
      </c>
      <c r="AF402">
        <v>0</v>
      </c>
      <c r="AG402">
        <v>0</v>
      </c>
      <c r="AH402">
        <v>0</v>
      </c>
      <c r="AI402">
        <v>7.56</v>
      </c>
      <c r="AJ402">
        <v>1</v>
      </c>
      <c r="AK402">
        <v>1</v>
      </c>
      <c r="AL402">
        <v>1</v>
      </c>
      <c r="AM402">
        <v>0</v>
      </c>
      <c r="AN402">
        <v>0</v>
      </c>
      <c r="AO402">
        <v>0</v>
      </c>
      <c r="AP402">
        <v>1</v>
      </c>
      <c r="AQ402">
        <v>0</v>
      </c>
      <c r="AR402">
        <v>0</v>
      </c>
      <c r="AS402" t="s">
        <v>6</v>
      </c>
      <c r="AT402">
        <v>100</v>
      </c>
      <c r="AU402" t="s">
        <v>6</v>
      </c>
      <c r="AV402">
        <v>0</v>
      </c>
      <c r="AW402">
        <v>1</v>
      </c>
      <c r="AX402">
        <v>-1</v>
      </c>
      <c r="AY402">
        <v>0</v>
      </c>
      <c r="AZ402">
        <v>0</v>
      </c>
      <c r="BA402" t="s">
        <v>6</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CV402">
        <v>0</v>
      </c>
      <c r="CW402">
        <v>0</v>
      </c>
      <c r="CX402">
        <f>ROUND(Y402*Source!I257,9)</f>
        <v>15</v>
      </c>
      <c r="CY402">
        <f>AA402</f>
        <v>3950.71</v>
      </c>
      <c r="CZ402">
        <f>AE402</f>
        <v>554.35</v>
      </c>
      <c r="DA402">
        <f>AI402</f>
        <v>7.56</v>
      </c>
      <c r="DB402">
        <f>ROUND(ROUND(AT402*CZ402,2),2)</f>
        <v>55435</v>
      </c>
      <c r="DC402">
        <f>ROUND(ROUND(AT402*AG402,2),2)</f>
        <v>0</v>
      </c>
      <c r="DD402" t="s">
        <v>6</v>
      </c>
      <c r="DE402" t="s">
        <v>6</v>
      </c>
      <c r="DF402">
        <f>ROUND(ROUND(AE402*AI402,0)*CX402,0)</f>
        <v>62865</v>
      </c>
      <c r="DG402">
        <f t="shared" si="174"/>
        <v>0</v>
      </c>
      <c r="DH402">
        <f>Source!I257*SmtRes!Y402</f>
        <v>15</v>
      </c>
      <c r="DI402">
        <f>AA402</f>
        <v>3950.71</v>
      </c>
      <c r="DJ402">
        <f>DF402</f>
        <v>62865</v>
      </c>
      <c r="DK402">
        <f>Source!BC257</f>
        <v>7.56</v>
      </c>
      <c r="DL402" t="s">
        <v>6</v>
      </c>
      <c r="DM402">
        <v>0</v>
      </c>
      <c r="DN402" t="s">
        <v>6</v>
      </c>
      <c r="DO402">
        <v>0</v>
      </c>
      <c r="GP402">
        <v>1</v>
      </c>
      <c r="GQ402">
        <v>-1</v>
      </c>
      <c r="GR402">
        <v>-1</v>
      </c>
    </row>
    <row r="403" spans="1:200" x14ac:dyDescent="0.2">
      <c r="A403">
        <f>ROW(Source!A264)</f>
        <v>264</v>
      </c>
      <c r="B403">
        <v>86295183</v>
      </c>
      <c r="C403">
        <v>86296004</v>
      </c>
      <c r="D403">
        <v>27493137</v>
      </c>
      <c r="E403">
        <v>1</v>
      </c>
      <c r="F403">
        <v>1</v>
      </c>
      <c r="G403">
        <v>1</v>
      </c>
      <c r="H403">
        <v>1</v>
      </c>
      <c r="I403" t="s">
        <v>947</v>
      </c>
      <c r="J403" t="s">
        <v>6</v>
      </c>
      <c r="K403" t="s">
        <v>948</v>
      </c>
      <c r="L403">
        <v>1369</v>
      </c>
      <c r="N403">
        <v>1013</v>
      </c>
      <c r="O403" t="s">
        <v>921</v>
      </c>
      <c r="P403" t="s">
        <v>921</v>
      </c>
      <c r="Q403">
        <v>1</v>
      </c>
      <c r="W403">
        <v>0</v>
      </c>
      <c r="X403">
        <v>-1973258772</v>
      </c>
      <c r="Y403">
        <f>(AT403*1.16)</f>
        <v>303.68799999999999</v>
      </c>
      <c r="AA403">
        <v>0</v>
      </c>
      <c r="AB403">
        <v>0</v>
      </c>
      <c r="AC403">
        <v>0</v>
      </c>
      <c r="AD403">
        <v>9.15</v>
      </c>
      <c r="AE403">
        <v>0</v>
      </c>
      <c r="AF403">
        <v>0</v>
      </c>
      <c r="AG403">
        <v>0</v>
      </c>
      <c r="AH403">
        <v>9.15</v>
      </c>
      <c r="AI403">
        <v>1</v>
      </c>
      <c r="AJ403">
        <v>1</v>
      </c>
      <c r="AK403">
        <v>1</v>
      </c>
      <c r="AL403">
        <v>1</v>
      </c>
      <c r="AM403">
        <v>0</v>
      </c>
      <c r="AN403">
        <v>0</v>
      </c>
      <c r="AO403">
        <v>1</v>
      </c>
      <c r="AP403">
        <v>1</v>
      </c>
      <c r="AQ403">
        <v>0</v>
      </c>
      <c r="AR403">
        <v>0</v>
      </c>
      <c r="AS403" t="s">
        <v>6</v>
      </c>
      <c r="AT403">
        <v>261.8</v>
      </c>
      <c r="AU403" t="s">
        <v>85</v>
      </c>
      <c r="AV403">
        <v>1</v>
      </c>
      <c r="AW403">
        <v>2</v>
      </c>
      <c r="AX403">
        <v>86296011</v>
      </c>
      <c r="AY403">
        <v>1</v>
      </c>
      <c r="AZ403">
        <v>0</v>
      </c>
      <c r="BA403">
        <v>449</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CU403">
        <f>ROUND(AT403*Source!I264*AH403*AL403,0)</f>
        <v>719</v>
      </c>
      <c r="CV403">
        <f>ROUND(Y403*Source!I264,9)</f>
        <v>91.106399999999994</v>
      </c>
      <c r="CW403">
        <v>0</v>
      </c>
      <c r="CX403">
        <f>ROUND(Y403*Source!I264,9)</f>
        <v>91.106399999999994</v>
      </c>
      <c r="CY403">
        <f>AD403</f>
        <v>9.15</v>
      </c>
      <c r="CZ403">
        <f>AH403</f>
        <v>9.15</v>
      </c>
      <c r="DA403">
        <f>AL403</f>
        <v>1</v>
      </c>
      <c r="DB403">
        <f>ROUND((ROUND(AT403*CZ403,2)*1.16),2)</f>
        <v>2778.75</v>
      </c>
      <c r="DC403">
        <f>ROUND((ROUND(AT403*AG403,2)*1.16),2)</f>
        <v>0</v>
      </c>
      <c r="DD403" t="s">
        <v>6</v>
      </c>
      <c r="DE403" t="s">
        <v>6</v>
      </c>
      <c r="DF403">
        <f t="shared" ref="DF403:DF412" si="175">ROUND(ROUND(AE403,0)*CX403,0)</f>
        <v>0</v>
      </c>
      <c r="DG403">
        <f t="shared" si="174"/>
        <v>0</v>
      </c>
      <c r="DH403">
        <f>Source!I264*SmtRes!Y403</f>
        <v>91.106399999999994</v>
      </c>
      <c r="DI403">
        <f>AD403</f>
        <v>9.15</v>
      </c>
      <c r="DJ403">
        <f>EtalonRes!AB449</f>
        <v>9.15</v>
      </c>
      <c r="DK403">
        <f>Source!BA264</f>
        <v>1</v>
      </c>
      <c r="DL403" t="s">
        <v>6</v>
      </c>
      <c r="DM403">
        <v>0</v>
      </c>
      <c r="DN403" t="s">
        <v>6</v>
      </c>
      <c r="DO403">
        <v>0</v>
      </c>
      <c r="GQ403">
        <v>-1</v>
      </c>
      <c r="GR403">
        <v>-1</v>
      </c>
    </row>
    <row r="404" spans="1:200" x14ac:dyDescent="0.2">
      <c r="A404">
        <f>ROW(Source!A264)</f>
        <v>264</v>
      </c>
      <c r="B404">
        <v>86295183</v>
      </c>
      <c r="C404">
        <v>86296004</v>
      </c>
      <c r="D404">
        <v>121548</v>
      </c>
      <c r="E404">
        <v>1</v>
      </c>
      <c r="F404">
        <v>1</v>
      </c>
      <c r="G404">
        <v>1</v>
      </c>
      <c r="H404">
        <v>1</v>
      </c>
      <c r="I404" t="s">
        <v>39</v>
      </c>
      <c r="J404" t="s">
        <v>6</v>
      </c>
      <c r="K404" t="s">
        <v>922</v>
      </c>
      <c r="L404">
        <v>608254</v>
      </c>
      <c r="N404">
        <v>1013</v>
      </c>
      <c r="O404" t="s">
        <v>923</v>
      </c>
      <c r="P404" t="s">
        <v>923</v>
      </c>
      <c r="Q404">
        <v>1</v>
      </c>
      <c r="W404">
        <v>0</v>
      </c>
      <c r="X404">
        <v>-185737400</v>
      </c>
      <c r="Y404">
        <f>(AT404*1.16)</f>
        <v>76.652799999999999</v>
      </c>
      <c r="AA404">
        <v>0</v>
      </c>
      <c r="AB404">
        <v>0</v>
      </c>
      <c r="AC404">
        <v>0</v>
      </c>
      <c r="AD404">
        <v>0</v>
      </c>
      <c r="AE404">
        <v>0</v>
      </c>
      <c r="AF404">
        <v>0</v>
      </c>
      <c r="AG404">
        <v>0</v>
      </c>
      <c r="AH404">
        <v>0</v>
      </c>
      <c r="AI404">
        <v>1</v>
      </c>
      <c r="AJ404">
        <v>1</v>
      </c>
      <c r="AK404">
        <v>1</v>
      </c>
      <c r="AL404">
        <v>1</v>
      </c>
      <c r="AM404">
        <v>0</v>
      </c>
      <c r="AN404">
        <v>0</v>
      </c>
      <c r="AO404">
        <v>1</v>
      </c>
      <c r="AP404">
        <v>1</v>
      </c>
      <c r="AQ404">
        <v>0</v>
      </c>
      <c r="AR404">
        <v>0</v>
      </c>
      <c r="AS404" t="s">
        <v>6</v>
      </c>
      <c r="AT404">
        <v>66.08</v>
      </c>
      <c r="AU404" t="s">
        <v>85</v>
      </c>
      <c r="AV404">
        <v>2</v>
      </c>
      <c r="AW404">
        <v>2</v>
      </c>
      <c r="AX404">
        <v>86296012</v>
      </c>
      <c r="AY404">
        <v>1</v>
      </c>
      <c r="AZ404">
        <v>0</v>
      </c>
      <c r="BA404">
        <v>450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CV404">
        <v>0</v>
      </c>
      <c r="CW404">
        <v>0</v>
      </c>
      <c r="CX404">
        <f>ROUND(Y404*Source!I264,9)</f>
        <v>22.995840000000001</v>
      </c>
      <c r="CY404">
        <f>AD404</f>
        <v>0</v>
      </c>
      <c r="CZ404">
        <f>AH404</f>
        <v>0</v>
      </c>
      <c r="DA404">
        <f>AL404</f>
        <v>1</v>
      </c>
      <c r="DB404">
        <f>ROUND((ROUND(AT404*CZ404,2)*1.16),2)</f>
        <v>0</v>
      </c>
      <c r="DC404">
        <f>ROUND((ROUND(AT404*AG404,2)*1.16),2)</f>
        <v>0</v>
      </c>
      <c r="DD404" t="s">
        <v>6</v>
      </c>
      <c r="DE404" t="s">
        <v>6</v>
      </c>
      <c r="DF404">
        <f t="shared" si="175"/>
        <v>0</v>
      </c>
      <c r="DG404">
        <f t="shared" si="174"/>
        <v>0</v>
      </c>
      <c r="DH404">
        <f>Source!I264*SmtRes!Y404</f>
        <v>22.995839999999998</v>
      </c>
      <c r="DI404">
        <f>AD404</f>
        <v>0</v>
      </c>
      <c r="DJ404">
        <f>EtalonRes!AB450</f>
        <v>0</v>
      </c>
      <c r="DK404">
        <f>Source!BA264</f>
        <v>1</v>
      </c>
      <c r="DL404" t="s">
        <v>6</v>
      </c>
      <c r="DM404">
        <v>0</v>
      </c>
      <c r="DN404" t="s">
        <v>6</v>
      </c>
      <c r="DO404">
        <v>0</v>
      </c>
      <c r="GQ404">
        <v>-1</v>
      </c>
      <c r="GR404">
        <v>-1</v>
      </c>
    </row>
    <row r="405" spans="1:200" x14ac:dyDescent="0.2">
      <c r="A405">
        <f>ROW(Source!A264)</f>
        <v>264</v>
      </c>
      <c r="B405">
        <v>86295183</v>
      </c>
      <c r="C405">
        <v>86296004</v>
      </c>
      <c r="D405">
        <v>27439419</v>
      </c>
      <c r="E405">
        <v>1</v>
      </c>
      <c r="F405">
        <v>1</v>
      </c>
      <c r="G405">
        <v>1</v>
      </c>
      <c r="H405">
        <v>2</v>
      </c>
      <c r="I405" t="s">
        <v>924</v>
      </c>
      <c r="J405" t="s">
        <v>925</v>
      </c>
      <c r="K405" t="s">
        <v>926</v>
      </c>
      <c r="L405">
        <v>1368</v>
      </c>
      <c r="N405">
        <v>1011</v>
      </c>
      <c r="O405" t="s">
        <v>927</v>
      </c>
      <c r="P405" t="s">
        <v>927</v>
      </c>
      <c r="Q405">
        <v>1</v>
      </c>
      <c r="W405">
        <v>0</v>
      </c>
      <c r="X405">
        <v>1804162481</v>
      </c>
      <c r="Y405">
        <f>(AT405*1.16)</f>
        <v>76.652799999999999</v>
      </c>
      <c r="AA405">
        <v>0</v>
      </c>
      <c r="AB405">
        <v>115.64</v>
      </c>
      <c r="AC405">
        <v>13.61</v>
      </c>
      <c r="AD405">
        <v>0</v>
      </c>
      <c r="AE405">
        <v>0</v>
      </c>
      <c r="AF405">
        <v>115.64</v>
      </c>
      <c r="AG405">
        <v>13.61</v>
      </c>
      <c r="AH405">
        <v>0</v>
      </c>
      <c r="AI405">
        <v>1</v>
      </c>
      <c r="AJ405">
        <v>1</v>
      </c>
      <c r="AK405">
        <v>1</v>
      </c>
      <c r="AL405">
        <v>1</v>
      </c>
      <c r="AM405">
        <v>0</v>
      </c>
      <c r="AN405">
        <v>0</v>
      </c>
      <c r="AO405">
        <v>1</v>
      </c>
      <c r="AP405">
        <v>1</v>
      </c>
      <c r="AQ405">
        <v>0</v>
      </c>
      <c r="AR405">
        <v>0</v>
      </c>
      <c r="AS405" t="s">
        <v>6</v>
      </c>
      <c r="AT405">
        <v>66.08</v>
      </c>
      <c r="AU405" t="s">
        <v>85</v>
      </c>
      <c r="AV405">
        <v>0</v>
      </c>
      <c r="AW405">
        <v>1</v>
      </c>
      <c r="AX405">
        <v>-1</v>
      </c>
      <c r="AY405">
        <v>0</v>
      </c>
      <c r="AZ405">
        <v>0</v>
      </c>
      <c r="BA405" t="s">
        <v>6</v>
      </c>
      <c r="BB405">
        <v>5</v>
      </c>
      <c r="BC405">
        <v>0</v>
      </c>
      <c r="BD405">
        <v>8864.1297919999997</v>
      </c>
      <c r="BE405">
        <v>1043.244608</v>
      </c>
      <c r="BF405">
        <v>0</v>
      </c>
      <c r="BG405">
        <v>0</v>
      </c>
      <c r="BH405">
        <v>0</v>
      </c>
      <c r="BI405">
        <v>1</v>
      </c>
      <c r="BJ405">
        <v>0</v>
      </c>
      <c r="BK405">
        <v>0</v>
      </c>
      <c r="BL405">
        <v>0</v>
      </c>
      <c r="BM405">
        <v>0</v>
      </c>
      <c r="BN405">
        <v>0</v>
      </c>
      <c r="BO405">
        <v>0</v>
      </c>
      <c r="BP405">
        <v>0</v>
      </c>
      <c r="BQ405">
        <v>0</v>
      </c>
      <c r="BR405">
        <v>0</v>
      </c>
      <c r="BS405">
        <v>0</v>
      </c>
      <c r="BT405">
        <v>0</v>
      </c>
      <c r="BU405">
        <v>0</v>
      </c>
      <c r="BV405">
        <v>0</v>
      </c>
      <c r="BW405">
        <v>0</v>
      </c>
      <c r="CV405">
        <v>0</v>
      </c>
      <c r="CW405">
        <f>ROUND(Y405*Source!I264*DO405,9)</f>
        <v>0</v>
      </c>
      <c r="CX405">
        <f>ROUND(Y405*Source!I264,9)</f>
        <v>22.995840000000001</v>
      </c>
      <c r="CY405">
        <f>AB405</f>
        <v>115.64</v>
      </c>
      <c r="CZ405">
        <f>AF405</f>
        <v>115.64</v>
      </c>
      <c r="DA405">
        <f>AJ405</f>
        <v>1</v>
      </c>
      <c r="DB405">
        <f>ROUND((ROUND(AT405*CZ405,2)*1.16),2)</f>
        <v>8864.1299999999992</v>
      </c>
      <c r="DC405">
        <f>ROUND((ROUND(AT405*AG405,2)*1.16),2)</f>
        <v>1043.25</v>
      </c>
      <c r="DD405" t="s">
        <v>6</v>
      </c>
      <c r="DE405" t="s">
        <v>6</v>
      </c>
      <c r="DF405">
        <f t="shared" si="175"/>
        <v>0</v>
      </c>
      <c r="DG405">
        <f t="shared" si="174"/>
        <v>2668</v>
      </c>
      <c r="DH405">
        <f>Source!I264*SmtRes!Y405</f>
        <v>22.995839999999998</v>
      </c>
      <c r="DI405">
        <f>AB405</f>
        <v>115.64</v>
      </c>
      <c r="DJ405">
        <f>DG405</f>
        <v>2668</v>
      </c>
      <c r="DK405">
        <f>Source!BB264</f>
        <v>1</v>
      </c>
      <c r="DL405" t="s">
        <v>6</v>
      </c>
      <c r="DM405">
        <v>0</v>
      </c>
      <c r="DN405" t="s">
        <v>6</v>
      </c>
      <c r="DO405">
        <v>0</v>
      </c>
      <c r="GQ405">
        <v>-1</v>
      </c>
      <c r="GR405">
        <v>-1</v>
      </c>
    </row>
    <row r="406" spans="1:200" x14ac:dyDescent="0.2">
      <c r="A406">
        <f>ROW(Source!A264)</f>
        <v>264</v>
      </c>
      <c r="B406">
        <v>86295183</v>
      </c>
      <c r="C406">
        <v>86296004</v>
      </c>
      <c r="D406">
        <v>27441327</v>
      </c>
      <c r="E406">
        <v>1</v>
      </c>
      <c r="F406">
        <v>1</v>
      </c>
      <c r="G406">
        <v>1</v>
      </c>
      <c r="H406">
        <v>2</v>
      </c>
      <c r="I406" t="s">
        <v>936</v>
      </c>
      <c r="J406" t="s">
        <v>937</v>
      </c>
      <c r="K406" t="s">
        <v>938</v>
      </c>
      <c r="L406">
        <v>1368</v>
      </c>
      <c r="N406">
        <v>1011</v>
      </c>
      <c r="O406" t="s">
        <v>927</v>
      </c>
      <c r="P406" t="s">
        <v>927</v>
      </c>
      <c r="Q406">
        <v>1</v>
      </c>
      <c r="W406">
        <v>0</v>
      </c>
      <c r="X406">
        <v>-1583389094</v>
      </c>
      <c r="Y406">
        <f>(AT406*1.16)</f>
        <v>0.63800000000000001</v>
      </c>
      <c r="AA406">
        <v>0</v>
      </c>
      <c r="AB406">
        <v>93.37</v>
      </c>
      <c r="AC406">
        <v>11.69</v>
      </c>
      <c r="AD406">
        <v>0</v>
      </c>
      <c r="AE406">
        <v>0</v>
      </c>
      <c r="AF406">
        <v>93.37</v>
      </c>
      <c r="AG406">
        <v>11.69</v>
      </c>
      <c r="AH406">
        <v>0</v>
      </c>
      <c r="AI406">
        <v>1</v>
      </c>
      <c r="AJ406">
        <v>1</v>
      </c>
      <c r="AK406">
        <v>1</v>
      </c>
      <c r="AL406">
        <v>1</v>
      </c>
      <c r="AM406">
        <v>0</v>
      </c>
      <c r="AN406">
        <v>0</v>
      </c>
      <c r="AO406">
        <v>1</v>
      </c>
      <c r="AP406">
        <v>1</v>
      </c>
      <c r="AQ406">
        <v>0</v>
      </c>
      <c r="AR406">
        <v>0</v>
      </c>
      <c r="AS406" t="s">
        <v>6</v>
      </c>
      <c r="AT406">
        <v>0.55000000000000004</v>
      </c>
      <c r="AU406" t="s">
        <v>85</v>
      </c>
      <c r="AV406">
        <v>0</v>
      </c>
      <c r="AW406">
        <v>2</v>
      </c>
      <c r="AX406">
        <v>86296014</v>
      </c>
      <c r="AY406">
        <v>1</v>
      </c>
      <c r="AZ406">
        <v>0</v>
      </c>
      <c r="BA406">
        <v>452</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CV406">
        <v>0</v>
      </c>
      <c r="CW406">
        <f>ROUND(Y406*Source!I264*DO406,9)</f>
        <v>0</v>
      </c>
      <c r="CX406">
        <f>ROUND(Y406*Source!I264,9)</f>
        <v>0.19139999999999999</v>
      </c>
      <c r="CY406">
        <f>AB406</f>
        <v>93.37</v>
      </c>
      <c r="CZ406">
        <f>AF406</f>
        <v>93.37</v>
      </c>
      <c r="DA406">
        <f>AJ406</f>
        <v>1</v>
      </c>
      <c r="DB406">
        <f>ROUND((ROUND(AT406*CZ406,2)*1.16),2)</f>
        <v>59.57</v>
      </c>
      <c r="DC406">
        <f>ROUND((ROUND(AT406*AG406,2)*1.16),2)</f>
        <v>7.46</v>
      </c>
      <c r="DD406" t="s">
        <v>6</v>
      </c>
      <c r="DE406" t="s">
        <v>6</v>
      </c>
      <c r="DF406">
        <f t="shared" si="175"/>
        <v>0</v>
      </c>
      <c r="DG406">
        <f t="shared" si="174"/>
        <v>18</v>
      </c>
      <c r="DH406">
        <f>Source!I264*SmtRes!Y406</f>
        <v>0.19139999999999999</v>
      </c>
      <c r="DI406">
        <f>AB406</f>
        <v>93.37</v>
      </c>
      <c r="DJ406">
        <f>EtalonRes!Z452</f>
        <v>93.37</v>
      </c>
      <c r="DK406">
        <f>Source!BB264</f>
        <v>1</v>
      </c>
      <c r="DL406" t="s">
        <v>6</v>
      </c>
      <c r="DM406">
        <v>0</v>
      </c>
      <c r="DN406" t="s">
        <v>6</v>
      </c>
      <c r="DO406">
        <v>0</v>
      </c>
      <c r="GQ406">
        <v>-1</v>
      </c>
      <c r="GR406">
        <v>-1</v>
      </c>
    </row>
    <row r="407" spans="1:200" x14ac:dyDescent="0.2">
      <c r="A407">
        <f>ROW(Source!A264)</f>
        <v>264</v>
      </c>
      <c r="B407">
        <v>86295183</v>
      </c>
      <c r="C407">
        <v>86296004</v>
      </c>
      <c r="D407">
        <v>69408707</v>
      </c>
      <c r="E407">
        <v>1</v>
      </c>
      <c r="F407">
        <v>1</v>
      </c>
      <c r="G407">
        <v>1</v>
      </c>
      <c r="H407">
        <v>3</v>
      </c>
      <c r="I407" t="s">
        <v>30</v>
      </c>
      <c r="J407" t="s">
        <v>33</v>
      </c>
      <c r="K407" t="s">
        <v>31</v>
      </c>
      <c r="L407">
        <v>1339</v>
      </c>
      <c r="N407">
        <v>1007</v>
      </c>
      <c r="O407" t="s">
        <v>32</v>
      </c>
      <c r="P407" t="s">
        <v>32</v>
      </c>
      <c r="Q407">
        <v>1</v>
      </c>
      <c r="W407">
        <v>0</v>
      </c>
      <c r="X407">
        <v>2111049581</v>
      </c>
      <c r="Y407">
        <f>AT407</f>
        <v>0.61</v>
      </c>
      <c r="AA407">
        <v>586.71</v>
      </c>
      <c r="AB407">
        <v>0</v>
      </c>
      <c r="AC407">
        <v>0</v>
      </c>
      <c r="AD407">
        <v>0</v>
      </c>
      <c r="AE407">
        <v>586.71</v>
      </c>
      <c r="AF407">
        <v>0</v>
      </c>
      <c r="AG407">
        <v>0</v>
      </c>
      <c r="AH407">
        <v>0</v>
      </c>
      <c r="AI407">
        <v>1</v>
      </c>
      <c r="AJ407">
        <v>1</v>
      </c>
      <c r="AK407">
        <v>1</v>
      </c>
      <c r="AL407">
        <v>1</v>
      </c>
      <c r="AM407">
        <v>0</v>
      </c>
      <c r="AN407">
        <v>0</v>
      </c>
      <c r="AO407">
        <v>0</v>
      </c>
      <c r="AP407">
        <v>1</v>
      </c>
      <c r="AQ407">
        <v>0</v>
      </c>
      <c r="AR407">
        <v>0</v>
      </c>
      <c r="AS407" t="s">
        <v>6</v>
      </c>
      <c r="AT407">
        <v>0.61</v>
      </c>
      <c r="AU407" t="s">
        <v>6</v>
      </c>
      <c r="AV407">
        <v>0</v>
      </c>
      <c r="AW407">
        <v>1</v>
      </c>
      <c r="AX407">
        <v>-1</v>
      </c>
      <c r="AY407">
        <v>0</v>
      </c>
      <c r="AZ407">
        <v>0</v>
      </c>
      <c r="BA407" t="s">
        <v>6</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CV407">
        <v>0</v>
      </c>
      <c r="CW407">
        <v>0</v>
      </c>
      <c r="CX407">
        <f>ROUND(Y407*Source!I264,9)</f>
        <v>0.183</v>
      </c>
      <c r="CY407">
        <f>AA407</f>
        <v>586.71</v>
      </c>
      <c r="CZ407">
        <f>AE407</f>
        <v>586.71</v>
      </c>
      <c r="DA407">
        <f>AI407</f>
        <v>1</v>
      </c>
      <c r="DB407">
        <f>ROUND(ROUND(AT407*CZ407,2),2)</f>
        <v>357.89</v>
      </c>
      <c r="DC407">
        <f>ROUND(ROUND(AT407*AG407,2),2)</f>
        <v>0</v>
      </c>
      <c r="DD407" t="s">
        <v>6</v>
      </c>
      <c r="DE407" t="s">
        <v>6</v>
      </c>
      <c r="DF407">
        <f t="shared" si="175"/>
        <v>107</v>
      </c>
      <c r="DG407">
        <f t="shared" si="174"/>
        <v>0</v>
      </c>
      <c r="DH407">
        <f>Source!I264*SmtRes!Y407</f>
        <v>0.183</v>
      </c>
      <c r="DI407">
        <f>AA407</f>
        <v>586.71</v>
      </c>
      <c r="DJ407">
        <f>DF407</f>
        <v>107</v>
      </c>
      <c r="DK407">
        <f>Source!BC264</f>
        <v>1</v>
      </c>
      <c r="DL407" t="s">
        <v>6</v>
      </c>
      <c r="DM407">
        <v>0</v>
      </c>
      <c r="DN407" t="s">
        <v>6</v>
      </c>
      <c r="DO407">
        <v>0</v>
      </c>
      <c r="GP407">
        <v>1</v>
      </c>
      <c r="GQ407">
        <v>-1</v>
      </c>
      <c r="GR407">
        <v>-1</v>
      </c>
    </row>
    <row r="408" spans="1:200" x14ac:dyDescent="0.2">
      <c r="A408">
        <f>ROW(Source!A264)</f>
        <v>264</v>
      </c>
      <c r="B408">
        <v>86295183</v>
      </c>
      <c r="C408">
        <v>86296004</v>
      </c>
      <c r="D408">
        <v>84600186</v>
      </c>
      <c r="E408">
        <v>1</v>
      </c>
      <c r="F408">
        <v>1</v>
      </c>
      <c r="G408">
        <v>1</v>
      </c>
      <c r="H408">
        <v>3</v>
      </c>
      <c r="I408" t="s">
        <v>124</v>
      </c>
      <c r="J408" t="s">
        <v>126</v>
      </c>
      <c r="K408" t="s">
        <v>125</v>
      </c>
      <c r="L408">
        <v>1354</v>
      </c>
      <c r="N408">
        <v>1010</v>
      </c>
      <c r="O408" t="s">
        <v>43</v>
      </c>
      <c r="P408" t="s">
        <v>43</v>
      </c>
      <c r="Q408">
        <v>1</v>
      </c>
      <c r="W408">
        <v>0</v>
      </c>
      <c r="X408">
        <v>-1915266066</v>
      </c>
      <c r="Y408">
        <f>AT408</f>
        <v>100</v>
      </c>
      <c r="AA408">
        <v>1514.04</v>
      </c>
      <c r="AB408">
        <v>0</v>
      </c>
      <c r="AC408">
        <v>0</v>
      </c>
      <c r="AD408">
        <v>0</v>
      </c>
      <c r="AE408">
        <v>1514.04</v>
      </c>
      <c r="AF408">
        <v>0</v>
      </c>
      <c r="AG408">
        <v>0</v>
      </c>
      <c r="AH408">
        <v>0</v>
      </c>
      <c r="AI408">
        <v>1</v>
      </c>
      <c r="AJ408">
        <v>1</v>
      </c>
      <c r="AK408">
        <v>1</v>
      </c>
      <c r="AL408">
        <v>1</v>
      </c>
      <c r="AM408">
        <v>0</v>
      </c>
      <c r="AN408">
        <v>0</v>
      </c>
      <c r="AO408">
        <v>0</v>
      </c>
      <c r="AP408">
        <v>1</v>
      </c>
      <c r="AQ408">
        <v>0</v>
      </c>
      <c r="AR408">
        <v>0</v>
      </c>
      <c r="AS408" t="s">
        <v>6</v>
      </c>
      <c r="AT408">
        <v>100</v>
      </c>
      <c r="AU408" t="s">
        <v>6</v>
      </c>
      <c r="AV408">
        <v>0</v>
      </c>
      <c r="AW408">
        <v>1</v>
      </c>
      <c r="AX408">
        <v>-1</v>
      </c>
      <c r="AY408">
        <v>0</v>
      </c>
      <c r="AZ408">
        <v>0</v>
      </c>
      <c r="BA408" t="s">
        <v>6</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CV408">
        <v>0</v>
      </c>
      <c r="CW408">
        <v>0</v>
      </c>
      <c r="CX408">
        <f>ROUND(Y408*Source!I264,9)</f>
        <v>30</v>
      </c>
      <c r="CY408">
        <f>AA408</f>
        <v>1514.04</v>
      </c>
      <c r="CZ408">
        <f>AE408</f>
        <v>1514.04</v>
      </c>
      <c r="DA408">
        <f>AI408</f>
        <v>1</v>
      </c>
      <c r="DB408">
        <f>ROUND(ROUND(AT408*CZ408,2),2)</f>
        <v>151404</v>
      </c>
      <c r="DC408">
        <f>ROUND(ROUND(AT408*AG408,2),2)</f>
        <v>0</v>
      </c>
      <c r="DD408" t="s">
        <v>6</v>
      </c>
      <c r="DE408" t="s">
        <v>6</v>
      </c>
      <c r="DF408">
        <f t="shared" si="175"/>
        <v>45420</v>
      </c>
      <c r="DG408">
        <f t="shared" si="174"/>
        <v>0</v>
      </c>
      <c r="DH408">
        <f>Source!I264*SmtRes!Y408</f>
        <v>30</v>
      </c>
      <c r="DI408">
        <f>AA408</f>
        <v>1514.04</v>
      </c>
      <c r="DJ408">
        <f>DF408</f>
        <v>45420</v>
      </c>
      <c r="DK408">
        <f>Source!BC264</f>
        <v>1</v>
      </c>
      <c r="DL408" t="s">
        <v>6</v>
      </c>
      <c r="DM408">
        <v>0</v>
      </c>
      <c r="DN408" t="s">
        <v>6</v>
      </c>
      <c r="DO408">
        <v>0</v>
      </c>
      <c r="GP408">
        <v>1</v>
      </c>
      <c r="GQ408">
        <v>-1</v>
      </c>
      <c r="GR408">
        <v>-1</v>
      </c>
    </row>
    <row r="409" spans="1:200" x14ac:dyDescent="0.2">
      <c r="A409">
        <f>ROW(Source!A265)</f>
        <v>265</v>
      </c>
      <c r="B409">
        <v>86295184</v>
      </c>
      <c r="C409">
        <v>86296004</v>
      </c>
      <c r="D409">
        <v>27493137</v>
      </c>
      <c r="E409">
        <v>1</v>
      </c>
      <c r="F409">
        <v>1</v>
      </c>
      <c r="G409">
        <v>1</v>
      </c>
      <c r="H409">
        <v>1</v>
      </c>
      <c r="I409" t="s">
        <v>947</v>
      </c>
      <c r="J409" t="s">
        <v>6</v>
      </c>
      <c r="K409" t="s">
        <v>948</v>
      </c>
      <c r="L409">
        <v>1369</v>
      </c>
      <c r="N409">
        <v>1013</v>
      </c>
      <c r="O409" t="s">
        <v>921</v>
      </c>
      <c r="P409" t="s">
        <v>921</v>
      </c>
      <c r="Q409">
        <v>1</v>
      </c>
      <c r="W409">
        <v>0</v>
      </c>
      <c r="X409">
        <v>-1973258772</v>
      </c>
      <c r="Y409">
        <f>(AT409*1.16)</f>
        <v>303.68799999999999</v>
      </c>
      <c r="AA409">
        <v>0</v>
      </c>
      <c r="AB409">
        <v>0</v>
      </c>
      <c r="AC409">
        <v>0</v>
      </c>
      <c r="AD409">
        <v>234.24</v>
      </c>
      <c r="AE409">
        <v>0</v>
      </c>
      <c r="AF409">
        <v>0</v>
      </c>
      <c r="AG409">
        <v>0</v>
      </c>
      <c r="AH409">
        <v>9.15</v>
      </c>
      <c r="AI409">
        <v>1</v>
      </c>
      <c r="AJ409">
        <v>1</v>
      </c>
      <c r="AK409">
        <v>1</v>
      </c>
      <c r="AL409">
        <v>25.6</v>
      </c>
      <c r="AM409">
        <v>5</v>
      </c>
      <c r="AN409">
        <v>0</v>
      </c>
      <c r="AO409">
        <v>1</v>
      </c>
      <c r="AP409">
        <v>1</v>
      </c>
      <c r="AQ409">
        <v>0</v>
      </c>
      <c r="AR409">
        <v>0</v>
      </c>
      <c r="AS409" t="s">
        <v>6</v>
      </c>
      <c r="AT409">
        <v>261.8</v>
      </c>
      <c r="AU409" t="s">
        <v>85</v>
      </c>
      <c r="AV409">
        <v>1</v>
      </c>
      <c r="AW409">
        <v>2</v>
      </c>
      <c r="AX409">
        <v>86296011</v>
      </c>
      <c r="AY409">
        <v>1</v>
      </c>
      <c r="AZ409">
        <v>0</v>
      </c>
      <c r="BA409">
        <v>455</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CU409">
        <f>ROUND(AT409*Source!I265*AH409*AL409,0)</f>
        <v>18397</v>
      </c>
      <c r="CV409">
        <f>ROUND(Y409*Source!I265,9)</f>
        <v>91.106399999999994</v>
      </c>
      <c r="CW409">
        <v>0</v>
      </c>
      <c r="CX409">
        <f>ROUND(Y409*Source!I265,9)</f>
        <v>91.106399999999994</v>
      </c>
      <c r="CY409">
        <f>AD409</f>
        <v>234.24</v>
      </c>
      <c r="CZ409">
        <f>AH409</f>
        <v>9.15</v>
      </c>
      <c r="DA409">
        <f>AL409</f>
        <v>25.6</v>
      </c>
      <c r="DB409">
        <f>ROUND((ROUND(AT409*CZ409,2)*1.16),2)</f>
        <v>2778.75</v>
      </c>
      <c r="DC409">
        <f>ROUND((ROUND(AT409*AG409,2)*1.16),2)</f>
        <v>0</v>
      </c>
      <c r="DD409" t="s">
        <v>6</v>
      </c>
      <c r="DE409" t="s">
        <v>6</v>
      </c>
      <c r="DF409">
        <f t="shared" si="175"/>
        <v>0</v>
      </c>
      <c r="DG409">
        <f t="shared" si="174"/>
        <v>0</v>
      </c>
      <c r="DH409">
        <f>Source!I265*SmtRes!Y409</f>
        <v>91.106399999999994</v>
      </c>
      <c r="DI409">
        <f>AD409</f>
        <v>234.24</v>
      </c>
      <c r="DJ409">
        <f>EtalonRes!AB455</f>
        <v>9.15</v>
      </c>
      <c r="DK409">
        <f>Source!BA265</f>
        <v>25.6</v>
      </c>
      <c r="DL409" t="s">
        <v>6</v>
      </c>
      <c r="DM409">
        <v>0</v>
      </c>
      <c r="DN409" t="s">
        <v>6</v>
      </c>
      <c r="DO409">
        <v>0</v>
      </c>
      <c r="GQ409">
        <v>-1</v>
      </c>
      <c r="GR409">
        <v>-1</v>
      </c>
    </row>
    <row r="410" spans="1:200" x14ac:dyDescent="0.2">
      <c r="A410">
        <f>ROW(Source!A265)</f>
        <v>265</v>
      </c>
      <c r="B410">
        <v>86295184</v>
      </c>
      <c r="C410">
        <v>86296004</v>
      </c>
      <c r="D410">
        <v>121548</v>
      </c>
      <c r="E410">
        <v>1</v>
      </c>
      <c r="F410">
        <v>1</v>
      </c>
      <c r="G410">
        <v>1</v>
      </c>
      <c r="H410">
        <v>1</v>
      </c>
      <c r="I410" t="s">
        <v>39</v>
      </c>
      <c r="J410" t="s">
        <v>6</v>
      </c>
      <c r="K410" t="s">
        <v>922</v>
      </c>
      <c r="L410">
        <v>608254</v>
      </c>
      <c r="N410">
        <v>1013</v>
      </c>
      <c r="O410" t="s">
        <v>923</v>
      </c>
      <c r="P410" t="s">
        <v>923</v>
      </c>
      <c r="Q410">
        <v>1</v>
      </c>
      <c r="W410">
        <v>0</v>
      </c>
      <c r="X410">
        <v>-185737400</v>
      </c>
      <c r="Y410">
        <f>(AT410*1.16)</f>
        <v>76.652799999999999</v>
      </c>
      <c r="AA410">
        <v>0</v>
      </c>
      <c r="AB410">
        <v>0</v>
      </c>
      <c r="AC410">
        <v>0</v>
      </c>
      <c r="AD410">
        <v>0</v>
      </c>
      <c r="AE410">
        <v>0</v>
      </c>
      <c r="AF410">
        <v>0</v>
      </c>
      <c r="AG410">
        <v>0</v>
      </c>
      <c r="AH410">
        <v>0</v>
      </c>
      <c r="AI410">
        <v>1</v>
      </c>
      <c r="AJ410">
        <v>1</v>
      </c>
      <c r="AK410">
        <v>19.8</v>
      </c>
      <c r="AL410">
        <v>1</v>
      </c>
      <c r="AM410">
        <v>5</v>
      </c>
      <c r="AN410">
        <v>0</v>
      </c>
      <c r="AO410">
        <v>1</v>
      </c>
      <c r="AP410">
        <v>1</v>
      </c>
      <c r="AQ410">
        <v>0</v>
      </c>
      <c r="AR410">
        <v>0</v>
      </c>
      <c r="AS410" t="s">
        <v>6</v>
      </c>
      <c r="AT410">
        <v>66.08</v>
      </c>
      <c r="AU410" t="s">
        <v>85</v>
      </c>
      <c r="AV410">
        <v>2</v>
      </c>
      <c r="AW410">
        <v>2</v>
      </c>
      <c r="AX410">
        <v>86296012</v>
      </c>
      <c r="AY410">
        <v>1</v>
      </c>
      <c r="AZ410">
        <v>0</v>
      </c>
      <c r="BA410">
        <v>456</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CV410">
        <v>0</v>
      </c>
      <c r="CW410">
        <v>0</v>
      </c>
      <c r="CX410">
        <f>ROUND(Y410*Source!I265,9)</f>
        <v>22.995840000000001</v>
      </c>
      <c r="CY410">
        <f>AD410</f>
        <v>0</v>
      </c>
      <c r="CZ410">
        <f>AH410</f>
        <v>0</v>
      </c>
      <c r="DA410">
        <f>AL410</f>
        <v>1</v>
      </c>
      <c r="DB410">
        <f>ROUND((ROUND(AT410*CZ410,2)*1.16),2)</f>
        <v>0</v>
      </c>
      <c r="DC410">
        <f>ROUND((ROUND(AT410*AG410,2)*1.16),2)</f>
        <v>0</v>
      </c>
      <c r="DD410" t="s">
        <v>6</v>
      </c>
      <c r="DE410" t="s">
        <v>6</v>
      </c>
      <c r="DF410">
        <f t="shared" si="175"/>
        <v>0</v>
      </c>
      <c r="DG410">
        <f t="shared" si="174"/>
        <v>0</v>
      </c>
      <c r="DH410">
        <f>Source!I265*SmtRes!Y410</f>
        <v>22.995839999999998</v>
      </c>
      <c r="DI410">
        <f>AD410</f>
        <v>0</v>
      </c>
      <c r="DJ410">
        <f>EtalonRes!AB456</f>
        <v>0</v>
      </c>
      <c r="DK410">
        <f>Source!BA265</f>
        <v>25.6</v>
      </c>
      <c r="DL410" t="s">
        <v>6</v>
      </c>
      <c r="DM410">
        <v>0</v>
      </c>
      <c r="DN410" t="s">
        <v>6</v>
      </c>
      <c r="DO410">
        <v>0</v>
      </c>
      <c r="GQ410">
        <v>-1</v>
      </c>
      <c r="GR410">
        <v>-1</v>
      </c>
    </row>
    <row r="411" spans="1:200" x14ac:dyDescent="0.2">
      <c r="A411">
        <f>ROW(Source!A265)</f>
        <v>265</v>
      </c>
      <c r="B411">
        <v>86295184</v>
      </c>
      <c r="C411">
        <v>86296004</v>
      </c>
      <c r="D411">
        <v>27439419</v>
      </c>
      <c r="E411">
        <v>1</v>
      </c>
      <c r="F411">
        <v>1</v>
      </c>
      <c r="G411">
        <v>1</v>
      </c>
      <c r="H411">
        <v>2</v>
      </c>
      <c r="I411" t="s">
        <v>924</v>
      </c>
      <c r="J411" t="s">
        <v>925</v>
      </c>
      <c r="K411" t="s">
        <v>926</v>
      </c>
      <c r="L411">
        <v>1368</v>
      </c>
      <c r="N411">
        <v>1011</v>
      </c>
      <c r="O411" t="s">
        <v>927</v>
      </c>
      <c r="P411" t="s">
        <v>927</v>
      </c>
      <c r="Q411">
        <v>1</v>
      </c>
      <c r="W411">
        <v>0</v>
      </c>
      <c r="X411">
        <v>1804162481</v>
      </c>
      <c r="Y411">
        <f>(AT411*1.16)</f>
        <v>76.652799999999999</v>
      </c>
      <c r="AA411">
        <v>0</v>
      </c>
      <c r="AB411">
        <v>1075.45</v>
      </c>
      <c r="AC411">
        <v>269.48</v>
      </c>
      <c r="AD411">
        <v>0</v>
      </c>
      <c r="AE411">
        <v>0</v>
      </c>
      <c r="AF411">
        <v>115.64</v>
      </c>
      <c r="AG411">
        <v>13.61</v>
      </c>
      <c r="AH411">
        <v>0</v>
      </c>
      <c r="AI411">
        <v>1</v>
      </c>
      <c r="AJ411">
        <v>9.3000000000000007</v>
      </c>
      <c r="AK411">
        <v>19.8</v>
      </c>
      <c r="AL411">
        <v>1</v>
      </c>
      <c r="AM411">
        <v>5</v>
      </c>
      <c r="AN411">
        <v>0</v>
      </c>
      <c r="AO411">
        <v>1</v>
      </c>
      <c r="AP411">
        <v>1</v>
      </c>
      <c r="AQ411">
        <v>0</v>
      </c>
      <c r="AR411">
        <v>0</v>
      </c>
      <c r="AS411" t="s">
        <v>6</v>
      </c>
      <c r="AT411">
        <v>66.08</v>
      </c>
      <c r="AU411" t="s">
        <v>85</v>
      </c>
      <c r="AV411">
        <v>0</v>
      </c>
      <c r="AW411">
        <v>1</v>
      </c>
      <c r="AX411">
        <v>-1</v>
      </c>
      <c r="AY411">
        <v>0</v>
      </c>
      <c r="AZ411">
        <v>0</v>
      </c>
      <c r="BA411" t="s">
        <v>6</v>
      </c>
      <c r="BB411">
        <v>5</v>
      </c>
      <c r="BC411">
        <v>0</v>
      </c>
      <c r="BD411">
        <v>8864.1297919999997</v>
      </c>
      <c r="BE411">
        <v>1043.244608</v>
      </c>
      <c r="BF411">
        <v>0</v>
      </c>
      <c r="BG411">
        <v>0</v>
      </c>
      <c r="BH411">
        <v>0</v>
      </c>
      <c r="BI411">
        <v>1</v>
      </c>
      <c r="BJ411">
        <v>0</v>
      </c>
      <c r="BK411">
        <v>0</v>
      </c>
      <c r="BL411">
        <v>0</v>
      </c>
      <c r="BM411">
        <v>0</v>
      </c>
      <c r="BN411">
        <v>0</v>
      </c>
      <c r="BO411">
        <v>0</v>
      </c>
      <c r="BP411">
        <v>0</v>
      </c>
      <c r="BQ411">
        <v>0</v>
      </c>
      <c r="BR411">
        <v>0</v>
      </c>
      <c r="BS411">
        <v>0</v>
      </c>
      <c r="BT411">
        <v>0</v>
      </c>
      <c r="BU411">
        <v>0</v>
      </c>
      <c r="BV411">
        <v>0</v>
      </c>
      <c r="BW411">
        <v>0</v>
      </c>
      <c r="CV411">
        <v>0</v>
      </c>
      <c r="CW411">
        <f>ROUND(Y411*Source!I265*DO411,9)</f>
        <v>0</v>
      </c>
      <c r="CX411">
        <f>ROUND(Y411*Source!I265,9)</f>
        <v>22.995840000000001</v>
      </c>
      <c r="CY411">
        <f>AB411</f>
        <v>1075.45</v>
      </c>
      <c r="CZ411">
        <f>AF411</f>
        <v>115.64</v>
      </c>
      <c r="DA411">
        <f>AJ411</f>
        <v>9.3000000000000007</v>
      </c>
      <c r="DB411">
        <f>ROUND((ROUND(AT411*CZ411,2)*1.16),2)</f>
        <v>8864.1299999999992</v>
      </c>
      <c r="DC411">
        <f>ROUND((ROUND(AT411*AG411,2)*1.16),2)</f>
        <v>1043.25</v>
      </c>
      <c r="DD411" t="s">
        <v>6</v>
      </c>
      <c r="DE411" t="s">
        <v>6</v>
      </c>
      <c r="DF411">
        <f t="shared" si="175"/>
        <v>0</v>
      </c>
      <c r="DG411">
        <f>ROUND(ROUND(AF411*AJ411,0)*CX411,0)</f>
        <v>24721</v>
      </c>
      <c r="DH411">
        <f>Source!I265*SmtRes!Y411</f>
        <v>22.995839999999998</v>
      </c>
      <c r="DI411">
        <f>AB411</f>
        <v>1075.45</v>
      </c>
      <c r="DJ411">
        <f>DG411</f>
        <v>24721</v>
      </c>
      <c r="DK411">
        <f>Source!BB265</f>
        <v>9.3000000000000007</v>
      </c>
      <c r="DL411" t="s">
        <v>6</v>
      </c>
      <c r="DM411">
        <v>0</v>
      </c>
      <c r="DN411" t="s">
        <v>6</v>
      </c>
      <c r="DO411">
        <v>0</v>
      </c>
      <c r="GQ411">
        <v>-1</v>
      </c>
      <c r="GR411">
        <v>-1</v>
      </c>
    </row>
    <row r="412" spans="1:200" x14ac:dyDescent="0.2">
      <c r="A412">
        <f>ROW(Source!A265)</f>
        <v>265</v>
      </c>
      <c r="B412">
        <v>86295184</v>
      </c>
      <c r="C412">
        <v>86296004</v>
      </c>
      <c r="D412">
        <v>27441327</v>
      </c>
      <c r="E412">
        <v>1</v>
      </c>
      <c r="F412">
        <v>1</v>
      </c>
      <c r="G412">
        <v>1</v>
      </c>
      <c r="H412">
        <v>2</v>
      </c>
      <c r="I412" t="s">
        <v>936</v>
      </c>
      <c r="J412" t="s">
        <v>937</v>
      </c>
      <c r="K412" t="s">
        <v>938</v>
      </c>
      <c r="L412">
        <v>1368</v>
      </c>
      <c r="N412">
        <v>1011</v>
      </c>
      <c r="O412" t="s">
        <v>927</v>
      </c>
      <c r="P412" t="s">
        <v>927</v>
      </c>
      <c r="Q412">
        <v>1</v>
      </c>
      <c r="W412">
        <v>0</v>
      </c>
      <c r="X412">
        <v>-1583389094</v>
      </c>
      <c r="Y412">
        <f>(AT412*1.16)</f>
        <v>0.63800000000000001</v>
      </c>
      <c r="AA412">
        <v>0</v>
      </c>
      <c r="AB412">
        <v>868.34</v>
      </c>
      <c r="AC412">
        <v>231.46</v>
      </c>
      <c r="AD412">
        <v>0</v>
      </c>
      <c r="AE412">
        <v>0</v>
      </c>
      <c r="AF412">
        <v>93.37</v>
      </c>
      <c r="AG412">
        <v>11.69</v>
      </c>
      <c r="AH412">
        <v>0</v>
      </c>
      <c r="AI412">
        <v>1</v>
      </c>
      <c r="AJ412">
        <v>9.3000000000000007</v>
      </c>
      <c r="AK412">
        <v>19.8</v>
      </c>
      <c r="AL412">
        <v>1</v>
      </c>
      <c r="AM412">
        <v>5</v>
      </c>
      <c r="AN412">
        <v>0</v>
      </c>
      <c r="AO412">
        <v>1</v>
      </c>
      <c r="AP412">
        <v>1</v>
      </c>
      <c r="AQ412">
        <v>0</v>
      </c>
      <c r="AR412">
        <v>0</v>
      </c>
      <c r="AS412" t="s">
        <v>6</v>
      </c>
      <c r="AT412">
        <v>0.55000000000000004</v>
      </c>
      <c r="AU412" t="s">
        <v>85</v>
      </c>
      <c r="AV412">
        <v>0</v>
      </c>
      <c r="AW412">
        <v>2</v>
      </c>
      <c r="AX412">
        <v>86296014</v>
      </c>
      <c r="AY412">
        <v>1</v>
      </c>
      <c r="AZ412">
        <v>0</v>
      </c>
      <c r="BA412">
        <v>458</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CV412">
        <v>0</v>
      </c>
      <c r="CW412">
        <f>ROUND(Y412*Source!I265*DO412,9)</f>
        <v>0</v>
      </c>
      <c r="CX412">
        <f>ROUND(Y412*Source!I265,9)</f>
        <v>0.19139999999999999</v>
      </c>
      <c r="CY412">
        <f>AB412</f>
        <v>868.34</v>
      </c>
      <c r="CZ412">
        <f>AF412</f>
        <v>93.37</v>
      </c>
      <c r="DA412">
        <f>AJ412</f>
        <v>9.3000000000000007</v>
      </c>
      <c r="DB412">
        <f>ROUND((ROUND(AT412*CZ412,2)*1.16),2)</f>
        <v>59.57</v>
      </c>
      <c r="DC412">
        <f>ROUND((ROUND(AT412*AG412,2)*1.16),2)</f>
        <v>7.46</v>
      </c>
      <c r="DD412" t="s">
        <v>6</v>
      </c>
      <c r="DE412" t="s">
        <v>6</v>
      </c>
      <c r="DF412">
        <f t="shared" si="175"/>
        <v>0</v>
      </c>
      <c r="DG412">
        <f>ROUND(ROUND(AF412*AJ412,0)*CX412,0)</f>
        <v>166</v>
      </c>
      <c r="DH412">
        <f>Source!I265*SmtRes!Y412</f>
        <v>0.19139999999999999</v>
      </c>
      <c r="DI412">
        <f>AB412</f>
        <v>868.34</v>
      </c>
      <c r="DJ412">
        <f>EtalonRes!Z458</f>
        <v>93.37</v>
      </c>
      <c r="DK412">
        <f>Source!BB265</f>
        <v>9.3000000000000007</v>
      </c>
      <c r="DL412" t="s">
        <v>6</v>
      </c>
      <c r="DM412">
        <v>0</v>
      </c>
      <c r="DN412" t="s">
        <v>6</v>
      </c>
      <c r="DO412">
        <v>0</v>
      </c>
      <c r="GQ412">
        <v>-1</v>
      </c>
      <c r="GR412">
        <v>-1</v>
      </c>
    </row>
    <row r="413" spans="1:200" x14ac:dyDescent="0.2">
      <c r="A413">
        <f>ROW(Source!A265)</f>
        <v>265</v>
      </c>
      <c r="B413">
        <v>86295184</v>
      </c>
      <c r="C413">
        <v>86296004</v>
      </c>
      <c r="D413">
        <v>69408707</v>
      </c>
      <c r="E413">
        <v>1</v>
      </c>
      <c r="F413">
        <v>1</v>
      </c>
      <c r="G413">
        <v>1</v>
      </c>
      <c r="H413">
        <v>3</v>
      </c>
      <c r="I413" t="s">
        <v>30</v>
      </c>
      <c r="J413" t="s">
        <v>33</v>
      </c>
      <c r="K413" t="s">
        <v>31</v>
      </c>
      <c r="L413">
        <v>1339</v>
      </c>
      <c r="N413">
        <v>1007</v>
      </c>
      <c r="O413" t="s">
        <v>32</v>
      </c>
      <c r="P413" t="s">
        <v>32</v>
      </c>
      <c r="Q413">
        <v>1</v>
      </c>
      <c r="W413">
        <v>0</v>
      </c>
      <c r="X413">
        <v>2111049581</v>
      </c>
      <c r="Y413">
        <f t="shared" ref="Y413:Y444" si="176">AT413</f>
        <v>0.61</v>
      </c>
      <c r="AA413">
        <v>4929.3500000000004</v>
      </c>
      <c r="AB413">
        <v>0</v>
      </c>
      <c r="AC413">
        <v>0</v>
      </c>
      <c r="AD413">
        <v>0</v>
      </c>
      <c r="AE413">
        <v>691.67</v>
      </c>
      <c r="AF413">
        <v>0</v>
      </c>
      <c r="AG413">
        <v>0</v>
      </c>
      <c r="AH413">
        <v>0</v>
      </c>
      <c r="AI413">
        <v>7.56</v>
      </c>
      <c r="AJ413">
        <v>1</v>
      </c>
      <c r="AK413">
        <v>1</v>
      </c>
      <c r="AL413">
        <v>1</v>
      </c>
      <c r="AM413">
        <v>0</v>
      </c>
      <c r="AN413">
        <v>0</v>
      </c>
      <c r="AO413">
        <v>0</v>
      </c>
      <c r="AP413">
        <v>1</v>
      </c>
      <c r="AQ413">
        <v>0</v>
      </c>
      <c r="AR413">
        <v>0</v>
      </c>
      <c r="AS413" t="s">
        <v>6</v>
      </c>
      <c r="AT413">
        <v>0.61</v>
      </c>
      <c r="AU413" t="s">
        <v>6</v>
      </c>
      <c r="AV413">
        <v>0</v>
      </c>
      <c r="AW413">
        <v>1</v>
      </c>
      <c r="AX413">
        <v>-1</v>
      </c>
      <c r="AY413">
        <v>0</v>
      </c>
      <c r="AZ413">
        <v>0</v>
      </c>
      <c r="BA413" t="s">
        <v>6</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CV413">
        <v>0</v>
      </c>
      <c r="CW413">
        <v>0</v>
      </c>
      <c r="CX413">
        <f>ROUND(Y413*Source!I265,9)</f>
        <v>0.183</v>
      </c>
      <c r="CY413">
        <f>AA413</f>
        <v>4929.3500000000004</v>
      </c>
      <c r="CZ413">
        <f>AE413</f>
        <v>691.67</v>
      </c>
      <c r="DA413">
        <f>AI413</f>
        <v>7.56</v>
      </c>
      <c r="DB413">
        <f t="shared" ref="DB413:DB444" si="177">ROUND(ROUND(AT413*CZ413,2),2)</f>
        <v>421.92</v>
      </c>
      <c r="DC413">
        <f t="shared" ref="DC413:DC444" si="178">ROUND(ROUND(AT413*AG413,2),2)</f>
        <v>0</v>
      </c>
      <c r="DD413" t="s">
        <v>6</v>
      </c>
      <c r="DE413" t="s">
        <v>6</v>
      </c>
      <c r="DF413">
        <f>ROUND(ROUND(AE413*AI413,0)*CX413,0)</f>
        <v>957</v>
      </c>
      <c r="DG413">
        <f t="shared" ref="DG413:DG429" si="179">ROUND(ROUND(AF413,0)*CX413,0)</f>
        <v>0</v>
      </c>
      <c r="DH413">
        <f>Source!I265*SmtRes!Y413</f>
        <v>0.183</v>
      </c>
      <c r="DI413">
        <f>AA413</f>
        <v>4929.3500000000004</v>
      </c>
      <c r="DJ413">
        <f>DF413</f>
        <v>957</v>
      </c>
      <c r="DK413">
        <f>Source!BC265</f>
        <v>7.56</v>
      </c>
      <c r="DL413" t="s">
        <v>6</v>
      </c>
      <c r="DM413">
        <v>0</v>
      </c>
      <c r="DN413" t="s">
        <v>6</v>
      </c>
      <c r="DO413">
        <v>0</v>
      </c>
      <c r="GP413">
        <v>1</v>
      </c>
      <c r="GQ413">
        <v>-1</v>
      </c>
      <c r="GR413">
        <v>-1</v>
      </c>
    </row>
    <row r="414" spans="1:200" x14ac:dyDescent="0.2">
      <c r="A414">
        <f>ROW(Source!A265)</f>
        <v>265</v>
      </c>
      <c r="B414">
        <v>86295184</v>
      </c>
      <c r="C414">
        <v>86296004</v>
      </c>
      <c r="D414">
        <v>84600186</v>
      </c>
      <c r="E414">
        <v>1</v>
      </c>
      <c r="F414">
        <v>1</v>
      </c>
      <c r="G414">
        <v>1</v>
      </c>
      <c r="H414">
        <v>3</v>
      </c>
      <c r="I414" t="s">
        <v>124</v>
      </c>
      <c r="J414" t="s">
        <v>126</v>
      </c>
      <c r="K414" t="s">
        <v>125</v>
      </c>
      <c r="L414">
        <v>1354</v>
      </c>
      <c r="N414">
        <v>1010</v>
      </c>
      <c r="O414" t="s">
        <v>43</v>
      </c>
      <c r="P414" t="s">
        <v>43</v>
      </c>
      <c r="Q414">
        <v>1</v>
      </c>
      <c r="W414">
        <v>0</v>
      </c>
      <c r="X414">
        <v>-1915266066</v>
      </c>
      <c r="Y414">
        <f t="shared" si="176"/>
        <v>100</v>
      </c>
      <c r="AA414">
        <v>10759.07</v>
      </c>
      <c r="AB414">
        <v>0</v>
      </c>
      <c r="AC414">
        <v>0</v>
      </c>
      <c r="AD414">
        <v>0</v>
      </c>
      <c r="AE414">
        <v>1509.69</v>
      </c>
      <c r="AF414">
        <v>0</v>
      </c>
      <c r="AG414">
        <v>0</v>
      </c>
      <c r="AH414">
        <v>0</v>
      </c>
      <c r="AI414">
        <v>7.56</v>
      </c>
      <c r="AJ414">
        <v>1</v>
      </c>
      <c r="AK414">
        <v>1</v>
      </c>
      <c r="AL414">
        <v>1</v>
      </c>
      <c r="AM414">
        <v>0</v>
      </c>
      <c r="AN414">
        <v>0</v>
      </c>
      <c r="AO414">
        <v>0</v>
      </c>
      <c r="AP414">
        <v>1</v>
      </c>
      <c r="AQ414">
        <v>0</v>
      </c>
      <c r="AR414">
        <v>0</v>
      </c>
      <c r="AS414" t="s">
        <v>6</v>
      </c>
      <c r="AT414">
        <v>100</v>
      </c>
      <c r="AU414" t="s">
        <v>6</v>
      </c>
      <c r="AV414">
        <v>0</v>
      </c>
      <c r="AW414">
        <v>1</v>
      </c>
      <c r="AX414">
        <v>-1</v>
      </c>
      <c r="AY414">
        <v>0</v>
      </c>
      <c r="AZ414">
        <v>0</v>
      </c>
      <c r="BA414" t="s">
        <v>6</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CV414">
        <v>0</v>
      </c>
      <c r="CW414">
        <v>0</v>
      </c>
      <c r="CX414">
        <f>ROUND(Y414*Source!I265,9)</f>
        <v>30</v>
      </c>
      <c r="CY414">
        <f>AA414</f>
        <v>10759.07</v>
      </c>
      <c r="CZ414">
        <f>AE414</f>
        <v>1509.69</v>
      </c>
      <c r="DA414">
        <f>AI414</f>
        <v>7.56</v>
      </c>
      <c r="DB414">
        <f t="shared" si="177"/>
        <v>150969</v>
      </c>
      <c r="DC414">
        <f t="shared" si="178"/>
        <v>0</v>
      </c>
      <c r="DD414" t="s">
        <v>6</v>
      </c>
      <c r="DE414" t="s">
        <v>6</v>
      </c>
      <c r="DF414">
        <f>ROUND(ROUND(AE414*AI414,0)*CX414,0)</f>
        <v>342390</v>
      </c>
      <c r="DG414">
        <f t="shared" si="179"/>
        <v>0</v>
      </c>
      <c r="DH414">
        <f>Source!I265*SmtRes!Y414</f>
        <v>30</v>
      </c>
      <c r="DI414">
        <f>AA414</f>
        <v>10759.07</v>
      </c>
      <c r="DJ414">
        <f>DF414</f>
        <v>342390</v>
      </c>
      <c r="DK414">
        <f>Source!BC265</f>
        <v>7.56</v>
      </c>
      <c r="DL414" t="s">
        <v>6</v>
      </c>
      <c r="DM414">
        <v>0</v>
      </c>
      <c r="DN414" t="s">
        <v>6</v>
      </c>
      <c r="DO414">
        <v>0</v>
      </c>
      <c r="GP414">
        <v>1</v>
      </c>
      <c r="GQ414">
        <v>-1</v>
      </c>
      <c r="GR414">
        <v>-1</v>
      </c>
    </row>
    <row r="415" spans="1:200" x14ac:dyDescent="0.2">
      <c r="A415">
        <f>ROW(Source!A271)</f>
        <v>271</v>
      </c>
      <c r="B415">
        <v>86295183</v>
      </c>
      <c r="C415">
        <v>86296020</v>
      </c>
      <c r="D415">
        <v>27493087</v>
      </c>
      <c r="E415">
        <v>1</v>
      </c>
      <c r="F415">
        <v>1</v>
      </c>
      <c r="G415">
        <v>1</v>
      </c>
      <c r="H415">
        <v>1</v>
      </c>
      <c r="I415" t="s">
        <v>928</v>
      </c>
      <c r="J415" t="s">
        <v>6</v>
      </c>
      <c r="K415" t="s">
        <v>929</v>
      </c>
      <c r="L415">
        <v>1369</v>
      </c>
      <c r="N415">
        <v>1013</v>
      </c>
      <c r="O415" t="s">
        <v>921</v>
      </c>
      <c r="P415" t="s">
        <v>921</v>
      </c>
      <c r="Q415">
        <v>1</v>
      </c>
      <c r="W415">
        <v>0</v>
      </c>
      <c r="X415">
        <v>800791658</v>
      </c>
      <c r="Y415">
        <f t="shared" si="176"/>
        <v>45.65</v>
      </c>
      <c r="AA415">
        <v>0</v>
      </c>
      <c r="AB415">
        <v>0</v>
      </c>
      <c r="AC415">
        <v>0</v>
      </c>
      <c r="AD415">
        <v>9.48</v>
      </c>
      <c r="AE415">
        <v>0</v>
      </c>
      <c r="AF415">
        <v>0</v>
      </c>
      <c r="AG415">
        <v>0</v>
      </c>
      <c r="AH415">
        <v>9.48</v>
      </c>
      <c r="AI415">
        <v>1</v>
      </c>
      <c r="AJ415">
        <v>1</v>
      </c>
      <c r="AK415">
        <v>1</v>
      </c>
      <c r="AL415">
        <v>1</v>
      </c>
      <c r="AM415">
        <v>-2</v>
      </c>
      <c r="AN415">
        <v>0</v>
      </c>
      <c r="AO415">
        <v>1</v>
      </c>
      <c r="AP415">
        <v>0</v>
      </c>
      <c r="AQ415">
        <v>0</v>
      </c>
      <c r="AR415">
        <v>0</v>
      </c>
      <c r="AS415" t="s">
        <v>6</v>
      </c>
      <c r="AT415">
        <v>45.65</v>
      </c>
      <c r="AU415" t="s">
        <v>6</v>
      </c>
      <c r="AV415">
        <v>1</v>
      </c>
      <c r="AW415">
        <v>2</v>
      </c>
      <c r="AX415">
        <v>86296034</v>
      </c>
      <c r="AY415">
        <v>1</v>
      </c>
      <c r="AZ415">
        <v>0</v>
      </c>
      <c r="BA415">
        <v>461</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CU415">
        <f>ROUND(AT415*Source!I271*AH415*AL415,0)</f>
        <v>466</v>
      </c>
      <c r="CV415">
        <f>ROUND(Y415*Source!I271,9)</f>
        <v>49.165050000000001</v>
      </c>
      <c r="CW415">
        <v>0</v>
      </c>
      <c r="CX415">
        <f>ROUND(Y415*Source!I271,9)</f>
        <v>49.165050000000001</v>
      </c>
      <c r="CY415">
        <f>AD415</f>
        <v>9.48</v>
      </c>
      <c r="CZ415">
        <f>AH415</f>
        <v>9.48</v>
      </c>
      <c r="DA415">
        <f>AL415</f>
        <v>1</v>
      </c>
      <c r="DB415">
        <f t="shared" si="177"/>
        <v>432.76</v>
      </c>
      <c r="DC415">
        <f t="shared" si="178"/>
        <v>0</v>
      </c>
      <c r="DD415" t="s">
        <v>6</v>
      </c>
      <c r="DE415" t="s">
        <v>6</v>
      </c>
      <c r="DF415">
        <f t="shared" ref="DF415:DF432" si="180">ROUND(ROUND(AE415,0)*CX415,0)</f>
        <v>0</v>
      </c>
      <c r="DG415">
        <f t="shared" si="179"/>
        <v>0</v>
      </c>
      <c r="DH415">
        <f>Source!I271*SmtRes!Y415</f>
        <v>49.165049999999994</v>
      </c>
      <c r="DI415">
        <f>AD415</f>
        <v>9.48</v>
      </c>
      <c r="DJ415">
        <f>EtalonRes!AB461</f>
        <v>9.48</v>
      </c>
      <c r="DK415">
        <f>Source!BA271</f>
        <v>1</v>
      </c>
      <c r="DL415" t="s">
        <v>6</v>
      </c>
      <c r="DM415">
        <v>0</v>
      </c>
      <c r="DN415" t="s">
        <v>6</v>
      </c>
      <c r="DO415">
        <v>0</v>
      </c>
      <c r="GQ415">
        <v>-1</v>
      </c>
      <c r="GR415">
        <v>-1</v>
      </c>
    </row>
    <row r="416" spans="1:200" x14ac:dyDescent="0.2">
      <c r="A416">
        <f>ROW(Source!A271)</f>
        <v>271</v>
      </c>
      <c r="B416">
        <v>86295183</v>
      </c>
      <c r="C416">
        <v>86296020</v>
      </c>
      <c r="D416">
        <v>121548</v>
      </c>
      <c r="E416">
        <v>1</v>
      </c>
      <c r="F416">
        <v>1</v>
      </c>
      <c r="G416">
        <v>1</v>
      </c>
      <c r="H416">
        <v>1</v>
      </c>
      <c r="I416" t="s">
        <v>39</v>
      </c>
      <c r="J416" t="s">
        <v>6</v>
      </c>
      <c r="K416" t="s">
        <v>922</v>
      </c>
      <c r="L416">
        <v>608254</v>
      </c>
      <c r="N416">
        <v>1013</v>
      </c>
      <c r="O416" t="s">
        <v>923</v>
      </c>
      <c r="P416" t="s">
        <v>923</v>
      </c>
      <c r="Q416">
        <v>1</v>
      </c>
      <c r="W416">
        <v>0</v>
      </c>
      <c r="X416">
        <v>-185737400</v>
      </c>
      <c r="Y416">
        <f t="shared" si="176"/>
        <v>0.38</v>
      </c>
      <c r="AA416">
        <v>0</v>
      </c>
      <c r="AB416">
        <v>0</v>
      </c>
      <c r="AC416">
        <v>0</v>
      </c>
      <c r="AD416">
        <v>0</v>
      </c>
      <c r="AE416">
        <v>0</v>
      </c>
      <c r="AF416">
        <v>0</v>
      </c>
      <c r="AG416">
        <v>0</v>
      </c>
      <c r="AH416">
        <v>0</v>
      </c>
      <c r="AI416">
        <v>1</v>
      </c>
      <c r="AJ416">
        <v>1</v>
      </c>
      <c r="AK416">
        <v>1</v>
      </c>
      <c r="AL416">
        <v>1</v>
      </c>
      <c r="AM416">
        <v>-2</v>
      </c>
      <c r="AN416">
        <v>0</v>
      </c>
      <c r="AO416">
        <v>1</v>
      </c>
      <c r="AP416">
        <v>0</v>
      </c>
      <c r="AQ416">
        <v>0</v>
      </c>
      <c r="AR416">
        <v>0</v>
      </c>
      <c r="AS416" t="s">
        <v>6</v>
      </c>
      <c r="AT416">
        <v>0.38</v>
      </c>
      <c r="AU416" t="s">
        <v>6</v>
      </c>
      <c r="AV416">
        <v>2</v>
      </c>
      <c r="AW416">
        <v>2</v>
      </c>
      <c r="AX416">
        <v>86296035</v>
      </c>
      <c r="AY416">
        <v>1</v>
      </c>
      <c r="AZ416">
        <v>0</v>
      </c>
      <c r="BA416">
        <v>462</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CV416">
        <v>0</v>
      </c>
      <c r="CW416">
        <v>0</v>
      </c>
      <c r="CX416">
        <f>ROUND(Y416*Source!I271,9)</f>
        <v>0.40926000000000001</v>
      </c>
      <c r="CY416">
        <f>AD416</f>
        <v>0</v>
      </c>
      <c r="CZ416">
        <f>AH416</f>
        <v>0</v>
      </c>
      <c r="DA416">
        <f>AL416</f>
        <v>1</v>
      </c>
      <c r="DB416">
        <f t="shared" si="177"/>
        <v>0</v>
      </c>
      <c r="DC416">
        <f t="shared" si="178"/>
        <v>0</v>
      </c>
      <c r="DD416" t="s">
        <v>6</v>
      </c>
      <c r="DE416" t="s">
        <v>6</v>
      </c>
      <c r="DF416">
        <f t="shared" si="180"/>
        <v>0</v>
      </c>
      <c r="DG416">
        <f t="shared" si="179"/>
        <v>0</v>
      </c>
      <c r="DH416">
        <f>Source!I271*SmtRes!Y416</f>
        <v>0.40926000000000001</v>
      </c>
      <c r="DI416">
        <f>AD416</f>
        <v>0</v>
      </c>
      <c r="DJ416">
        <f>EtalonRes!AB462</f>
        <v>0</v>
      </c>
      <c r="DK416">
        <f>Source!BA271</f>
        <v>1</v>
      </c>
      <c r="DL416" t="s">
        <v>6</v>
      </c>
      <c r="DM416">
        <v>0</v>
      </c>
      <c r="DN416" t="s">
        <v>6</v>
      </c>
      <c r="DO416">
        <v>0</v>
      </c>
      <c r="GQ416">
        <v>-1</v>
      </c>
      <c r="GR416">
        <v>-1</v>
      </c>
    </row>
    <row r="417" spans="1:200" x14ac:dyDescent="0.2">
      <c r="A417">
        <f>ROW(Source!A271)</f>
        <v>271</v>
      </c>
      <c r="B417">
        <v>86295183</v>
      </c>
      <c r="C417">
        <v>86296020</v>
      </c>
      <c r="D417">
        <v>27439630</v>
      </c>
      <c r="E417">
        <v>1</v>
      </c>
      <c r="F417">
        <v>1</v>
      </c>
      <c r="G417">
        <v>1</v>
      </c>
      <c r="H417">
        <v>2</v>
      </c>
      <c r="I417" t="s">
        <v>949</v>
      </c>
      <c r="J417" t="s">
        <v>950</v>
      </c>
      <c r="K417" t="s">
        <v>951</v>
      </c>
      <c r="L417">
        <v>1368</v>
      </c>
      <c r="N417">
        <v>1011</v>
      </c>
      <c r="O417" t="s">
        <v>927</v>
      </c>
      <c r="P417" t="s">
        <v>927</v>
      </c>
      <c r="Q417">
        <v>1</v>
      </c>
      <c r="W417">
        <v>0</v>
      </c>
      <c r="X417">
        <v>-72110300</v>
      </c>
      <c r="Y417">
        <f t="shared" si="176"/>
        <v>0.38</v>
      </c>
      <c r="AA417">
        <v>0</v>
      </c>
      <c r="AB417">
        <v>31.27</v>
      </c>
      <c r="AC417">
        <v>13.61</v>
      </c>
      <c r="AD417">
        <v>0</v>
      </c>
      <c r="AE417">
        <v>0</v>
      </c>
      <c r="AF417">
        <v>31.27</v>
      </c>
      <c r="AG417">
        <v>13.61</v>
      </c>
      <c r="AH417">
        <v>0</v>
      </c>
      <c r="AI417">
        <v>1</v>
      </c>
      <c r="AJ417">
        <v>1</v>
      </c>
      <c r="AK417">
        <v>1</v>
      </c>
      <c r="AL417">
        <v>1</v>
      </c>
      <c r="AM417">
        <v>-2</v>
      </c>
      <c r="AN417">
        <v>0</v>
      </c>
      <c r="AO417">
        <v>1</v>
      </c>
      <c r="AP417">
        <v>0</v>
      </c>
      <c r="AQ417">
        <v>0</v>
      </c>
      <c r="AR417">
        <v>0</v>
      </c>
      <c r="AS417" t="s">
        <v>6</v>
      </c>
      <c r="AT417">
        <v>0.38</v>
      </c>
      <c r="AU417" t="s">
        <v>6</v>
      </c>
      <c r="AV417">
        <v>0</v>
      </c>
      <c r="AW417">
        <v>2</v>
      </c>
      <c r="AX417">
        <v>86296036</v>
      </c>
      <c r="AY417">
        <v>1</v>
      </c>
      <c r="AZ417">
        <v>0</v>
      </c>
      <c r="BA417">
        <v>463</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CV417">
        <v>0</v>
      </c>
      <c r="CW417">
        <f>ROUND(Y417*Source!I271*DO417,9)</f>
        <v>0</v>
      </c>
      <c r="CX417">
        <f>ROUND(Y417*Source!I271,9)</f>
        <v>0.40926000000000001</v>
      </c>
      <c r="CY417">
        <f>AB417</f>
        <v>31.27</v>
      </c>
      <c r="CZ417">
        <f>AF417</f>
        <v>31.27</v>
      </c>
      <c r="DA417">
        <f>AJ417</f>
        <v>1</v>
      </c>
      <c r="DB417">
        <f t="shared" si="177"/>
        <v>11.88</v>
      </c>
      <c r="DC417">
        <f t="shared" si="178"/>
        <v>5.17</v>
      </c>
      <c r="DD417" t="s">
        <v>6</v>
      </c>
      <c r="DE417" t="s">
        <v>6</v>
      </c>
      <c r="DF417">
        <f t="shared" si="180"/>
        <v>0</v>
      </c>
      <c r="DG417">
        <f t="shared" si="179"/>
        <v>13</v>
      </c>
      <c r="DH417">
        <f>Source!I271*SmtRes!Y417</f>
        <v>0.40926000000000001</v>
      </c>
      <c r="DI417">
        <f>AB417</f>
        <v>31.27</v>
      </c>
      <c r="DJ417">
        <f>EtalonRes!Z463</f>
        <v>31.27</v>
      </c>
      <c r="DK417">
        <f>Source!BB271</f>
        <v>1</v>
      </c>
      <c r="DL417" t="s">
        <v>6</v>
      </c>
      <c r="DM417">
        <v>0</v>
      </c>
      <c r="DN417" t="s">
        <v>6</v>
      </c>
      <c r="DO417">
        <v>0</v>
      </c>
      <c r="GQ417">
        <v>-1</v>
      </c>
      <c r="GR417">
        <v>-1</v>
      </c>
    </row>
    <row r="418" spans="1:200" x14ac:dyDescent="0.2">
      <c r="A418">
        <f>ROW(Source!A271)</f>
        <v>271</v>
      </c>
      <c r="B418">
        <v>86295183</v>
      </c>
      <c r="C418">
        <v>86296020</v>
      </c>
      <c r="D418">
        <v>27439703</v>
      </c>
      <c r="E418">
        <v>1</v>
      </c>
      <c r="F418">
        <v>1</v>
      </c>
      <c r="G418">
        <v>1</v>
      </c>
      <c r="H418">
        <v>2</v>
      </c>
      <c r="I418" t="s">
        <v>941</v>
      </c>
      <c r="J418" t="s">
        <v>942</v>
      </c>
      <c r="K418" t="s">
        <v>943</v>
      </c>
      <c r="L418">
        <v>1368</v>
      </c>
      <c r="N418">
        <v>1011</v>
      </c>
      <c r="O418" t="s">
        <v>927</v>
      </c>
      <c r="P418" t="s">
        <v>927</v>
      </c>
      <c r="Q418">
        <v>1</v>
      </c>
      <c r="W418">
        <v>0</v>
      </c>
      <c r="X418">
        <v>2075311453</v>
      </c>
      <c r="Y418">
        <f t="shared" si="176"/>
        <v>5.8</v>
      </c>
      <c r="AA418">
        <v>0</v>
      </c>
      <c r="AB418">
        <v>7.51</v>
      </c>
      <c r="AC418">
        <v>0</v>
      </c>
      <c r="AD418">
        <v>0</v>
      </c>
      <c r="AE418">
        <v>0</v>
      </c>
      <c r="AF418">
        <v>7.51</v>
      </c>
      <c r="AG418">
        <v>0</v>
      </c>
      <c r="AH418">
        <v>0</v>
      </c>
      <c r="AI418">
        <v>1</v>
      </c>
      <c r="AJ418">
        <v>1</v>
      </c>
      <c r="AK418">
        <v>1</v>
      </c>
      <c r="AL418">
        <v>1</v>
      </c>
      <c r="AM418">
        <v>-2</v>
      </c>
      <c r="AN418">
        <v>0</v>
      </c>
      <c r="AO418">
        <v>1</v>
      </c>
      <c r="AP418">
        <v>0</v>
      </c>
      <c r="AQ418">
        <v>0</v>
      </c>
      <c r="AR418">
        <v>0</v>
      </c>
      <c r="AS418" t="s">
        <v>6</v>
      </c>
      <c r="AT418">
        <v>5.8</v>
      </c>
      <c r="AU418" t="s">
        <v>6</v>
      </c>
      <c r="AV418">
        <v>0</v>
      </c>
      <c r="AW418">
        <v>2</v>
      </c>
      <c r="AX418">
        <v>86296037</v>
      </c>
      <c r="AY418">
        <v>1</v>
      </c>
      <c r="AZ418">
        <v>0</v>
      </c>
      <c r="BA418">
        <v>464</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CV418">
        <v>0</v>
      </c>
      <c r="CW418">
        <f>ROUND(Y418*Source!I271*DO418,9)</f>
        <v>0</v>
      </c>
      <c r="CX418">
        <f>ROUND(Y418*Source!I271,9)</f>
        <v>6.2465999999999999</v>
      </c>
      <c r="CY418">
        <f>AB418</f>
        <v>7.51</v>
      </c>
      <c r="CZ418">
        <f>AF418</f>
        <v>7.51</v>
      </c>
      <c r="DA418">
        <f>AJ418</f>
        <v>1</v>
      </c>
      <c r="DB418">
        <f t="shared" si="177"/>
        <v>43.56</v>
      </c>
      <c r="DC418">
        <f t="shared" si="178"/>
        <v>0</v>
      </c>
      <c r="DD418" t="s">
        <v>6</v>
      </c>
      <c r="DE418" t="s">
        <v>6</v>
      </c>
      <c r="DF418">
        <f t="shared" si="180"/>
        <v>0</v>
      </c>
      <c r="DG418">
        <f t="shared" si="179"/>
        <v>50</v>
      </c>
      <c r="DH418">
        <f>Source!I271*SmtRes!Y418</f>
        <v>6.2465999999999999</v>
      </c>
      <c r="DI418">
        <f>AB418</f>
        <v>7.51</v>
      </c>
      <c r="DJ418">
        <f>EtalonRes!Z464</f>
        <v>7.51</v>
      </c>
      <c r="DK418">
        <f>Source!BB271</f>
        <v>1</v>
      </c>
      <c r="DL418" t="s">
        <v>6</v>
      </c>
      <c r="DM418">
        <v>0</v>
      </c>
      <c r="DN418" t="s">
        <v>6</v>
      </c>
      <c r="DO418">
        <v>0</v>
      </c>
      <c r="GQ418">
        <v>-1</v>
      </c>
      <c r="GR418">
        <v>-1</v>
      </c>
    </row>
    <row r="419" spans="1:200" x14ac:dyDescent="0.2">
      <c r="A419">
        <f>ROW(Source!A271)</f>
        <v>271</v>
      </c>
      <c r="B419">
        <v>86295183</v>
      </c>
      <c r="C419">
        <v>86296020</v>
      </c>
      <c r="D419">
        <v>27441327</v>
      </c>
      <c r="E419">
        <v>1</v>
      </c>
      <c r="F419">
        <v>1</v>
      </c>
      <c r="G419">
        <v>1</v>
      </c>
      <c r="H419">
        <v>2</v>
      </c>
      <c r="I419" t="s">
        <v>936</v>
      </c>
      <c r="J419" t="s">
        <v>937</v>
      </c>
      <c r="K419" t="s">
        <v>938</v>
      </c>
      <c r="L419">
        <v>1368</v>
      </c>
      <c r="N419">
        <v>1011</v>
      </c>
      <c r="O419" t="s">
        <v>927</v>
      </c>
      <c r="P419" t="s">
        <v>927</v>
      </c>
      <c r="Q419">
        <v>1</v>
      </c>
      <c r="W419">
        <v>0</v>
      </c>
      <c r="X419">
        <v>-1583389094</v>
      </c>
      <c r="Y419">
        <f t="shared" si="176"/>
        <v>2.21</v>
      </c>
      <c r="AA419">
        <v>0</v>
      </c>
      <c r="AB419">
        <v>93.37</v>
      </c>
      <c r="AC419">
        <v>11.69</v>
      </c>
      <c r="AD419">
        <v>0</v>
      </c>
      <c r="AE419">
        <v>0</v>
      </c>
      <c r="AF419">
        <v>93.37</v>
      </c>
      <c r="AG419">
        <v>11.69</v>
      </c>
      <c r="AH419">
        <v>0</v>
      </c>
      <c r="AI419">
        <v>1</v>
      </c>
      <c r="AJ419">
        <v>1</v>
      </c>
      <c r="AK419">
        <v>1</v>
      </c>
      <c r="AL419">
        <v>1</v>
      </c>
      <c r="AM419">
        <v>-2</v>
      </c>
      <c r="AN419">
        <v>0</v>
      </c>
      <c r="AO419">
        <v>1</v>
      </c>
      <c r="AP419">
        <v>0</v>
      </c>
      <c r="AQ419">
        <v>0</v>
      </c>
      <c r="AR419">
        <v>0</v>
      </c>
      <c r="AS419" t="s">
        <v>6</v>
      </c>
      <c r="AT419">
        <v>2.21</v>
      </c>
      <c r="AU419" t="s">
        <v>6</v>
      </c>
      <c r="AV419">
        <v>0</v>
      </c>
      <c r="AW419">
        <v>2</v>
      </c>
      <c r="AX419">
        <v>86296038</v>
      </c>
      <c r="AY419">
        <v>1</v>
      </c>
      <c r="AZ419">
        <v>0</v>
      </c>
      <c r="BA419">
        <v>465</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v>0</v>
      </c>
      <c r="CV419">
        <v>0</v>
      </c>
      <c r="CW419">
        <f>ROUND(Y419*Source!I271*DO419,9)</f>
        <v>0</v>
      </c>
      <c r="CX419">
        <f>ROUND(Y419*Source!I271,9)</f>
        <v>2.3801700000000001</v>
      </c>
      <c r="CY419">
        <f>AB419</f>
        <v>93.37</v>
      </c>
      <c r="CZ419">
        <f>AF419</f>
        <v>93.37</v>
      </c>
      <c r="DA419">
        <f>AJ419</f>
        <v>1</v>
      </c>
      <c r="DB419">
        <f t="shared" si="177"/>
        <v>206.35</v>
      </c>
      <c r="DC419">
        <f t="shared" si="178"/>
        <v>25.83</v>
      </c>
      <c r="DD419" t="s">
        <v>6</v>
      </c>
      <c r="DE419" t="s">
        <v>6</v>
      </c>
      <c r="DF419">
        <f t="shared" si="180"/>
        <v>0</v>
      </c>
      <c r="DG419">
        <f t="shared" si="179"/>
        <v>221</v>
      </c>
      <c r="DH419">
        <f>Source!I271*SmtRes!Y419</f>
        <v>2.3801699999999997</v>
      </c>
      <c r="DI419">
        <f>AB419</f>
        <v>93.37</v>
      </c>
      <c r="DJ419">
        <f>EtalonRes!Z465</f>
        <v>93.37</v>
      </c>
      <c r="DK419">
        <f>Source!BB271</f>
        <v>1</v>
      </c>
      <c r="DL419" t="s">
        <v>6</v>
      </c>
      <c r="DM419">
        <v>0</v>
      </c>
      <c r="DN419" t="s">
        <v>6</v>
      </c>
      <c r="DO419">
        <v>0</v>
      </c>
      <c r="GQ419">
        <v>-1</v>
      </c>
      <c r="GR419">
        <v>-1</v>
      </c>
    </row>
    <row r="420" spans="1:200" x14ac:dyDescent="0.2">
      <c r="A420">
        <f>ROW(Source!A271)</f>
        <v>271</v>
      </c>
      <c r="B420">
        <v>86295183</v>
      </c>
      <c r="C420">
        <v>86296020</v>
      </c>
      <c r="D420">
        <v>27373207</v>
      </c>
      <c r="E420">
        <v>1</v>
      </c>
      <c r="F420">
        <v>1</v>
      </c>
      <c r="G420">
        <v>1</v>
      </c>
      <c r="H420">
        <v>3</v>
      </c>
      <c r="I420" t="s">
        <v>135</v>
      </c>
      <c r="J420" t="s">
        <v>137</v>
      </c>
      <c r="K420" t="s">
        <v>136</v>
      </c>
      <c r="L420">
        <v>1348</v>
      </c>
      <c r="N420">
        <v>1009</v>
      </c>
      <c r="O420" t="s">
        <v>63</v>
      </c>
      <c r="P420" t="s">
        <v>63</v>
      </c>
      <c r="Q420">
        <v>1000</v>
      </c>
      <c r="W420">
        <v>0</v>
      </c>
      <c r="X420">
        <v>1478683954</v>
      </c>
      <c r="Y420">
        <f t="shared" si="176"/>
        <v>0.15</v>
      </c>
      <c r="AA420">
        <v>325</v>
      </c>
      <c r="AB420">
        <v>0</v>
      </c>
      <c r="AC420">
        <v>0</v>
      </c>
      <c r="AD420">
        <v>0</v>
      </c>
      <c r="AE420">
        <v>325</v>
      </c>
      <c r="AF420">
        <v>0</v>
      </c>
      <c r="AG420">
        <v>0</v>
      </c>
      <c r="AH420">
        <v>0</v>
      </c>
      <c r="AI420">
        <v>1</v>
      </c>
      <c r="AJ420">
        <v>1</v>
      </c>
      <c r="AK420">
        <v>1</v>
      </c>
      <c r="AL420">
        <v>1</v>
      </c>
      <c r="AM420">
        <v>0</v>
      </c>
      <c r="AN420">
        <v>0</v>
      </c>
      <c r="AO420">
        <v>0</v>
      </c>
      <c r="AP420">
        <v>0</v>
      </c>
      <c r="AQ420">
        <v>0</v>
      </c>
      <c r="AR420">
        <v>0</v>
      </c>
      <c r="AS420" t="s">
        <v>6</v>
      </c>
      <c r="AT420">
        <v>0.15</v>
      </c>
      <c r="AU420" t="s">
        <v>6</v>
      </c>
      <c r="AV420">
        <v>0</v>
      </c>
      <c r="AW420">
        <v>2</v>
      </c>
      <c r="AX420">
        <v>86296039</v>
      </c>
      <c r="AY420">
        <v>1</v>
      </c>
      <c r="AZ420">
        <v>0</v>
      </c>
      <c r="BA420">
        <v>466</v>
      </c>
      <c r="BB420">
        <v>3</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CV420">
        <v>0</v>
      </c>
      <c r="CW420">
        <v>0</v>
      </c>
      <c r="CX420">
        <f>ROUND(Y420*Source!I271,9)</f>
        <v>0.16155</v>
      </c>
      <c r="CY420">
        <f t="shared" ref="CY420:CY427" si="181">AA420</f>
        <v>325</v>
      </c>
      <c r="CZ420">
        <f t="shared" ref="CZ420:CZ427" si="182">AE420</f>
        <v>325</v>
      </c>
      <c r="DA420">
        <f t="shared" ref="DA420:DA427" si="183">AI420</f>
        <v>1</v>
      </c>
      <c r="DB420">
        <f t="shared" si="177"/>
        <v>48.75</v>
      </c>
      <c r="DC420">
        <f t="shared" si="178"/>
        <v>0</v>
      </c>
      <c r="DD420" t="s">
        <v>6</v>
      </c>
      <c r="DE420" t="s">
        <v>6</v>
      </c>
      <c r="DF420">
        <f t="shared" si="180"/>
        <v>53</v>
      </c>
      <c r="DG420">
        <f t="shared" si="179"/>
        <v>0</v>
      </c>
      <c r="DH420">
        <f>Source!I271*SmtRes!Y420</f>
        <v>0.16155</v>
      </c>
      <c r="DI420">
        <f t="shared" ref="DI420:DI427" si="184">AA420</f>
        <v>325</v>
      </c>
      <c r="DJ420">
        <f>EtalonRes!Y466</f>
        <v>325</v>
      </c>
      <c r="DK420">
        <f>Source!BC271</f>
        <v>1</v>
      </c>
      <c r="DL420" t="s">
        <v>6</v>
      </c>
      <c r="DM420">
        <v>0</v>
      </c>
      <c r="DN420" t="s">
        <v>6</v>
      </c>
      <c r="DO420">
        <v>0</v>
      </c>
      <c r="GP420">
        <v>1</v>
      </c>
      <c r="GQ420">
        <v>-1</v>
      </c>
      <c r="GR420">
        <v>-1</v>
      </c>
    </row>
    <row r="421" spans="1:200" x14ac:dyDescent="0.2">
      <c r="A421">
        <f>ROW(Source!A271)</f>
        <v>271</v>
      </c>
      <c r="B421">
        <v>86295183</v>
      </c>
      <c r="C421">
        <v>86296020</v>
      </c>
      <c r="D421">
        <v>27378258</v>
      </c>
      <c r="E421">
        <v>1</v>
      </c>
      <c r="F421">
        <v>1</v>
      </c>
      <c r="G421">
        <v>1</v>
      </c>
      <c r="H421">
        <v>3</v>
      </c>
      <c r="I421" t="s">
        <v>140</v>
      </c>
      <c r="J421" t="s">
        <v>142</v>
      </c>
      <c r="K421" t="s">
        <v>141</v>
      </c>
      <c r="L421">
        <v>1348</v>
      </c>
      <c r="N421">
        <v>1009</v>
      </c>
      <c r="O421" t="s">
        <v>63</v>
      </c>
      <c r="P421" t="s">
        <v>63</v>
      </c>
      <c r="Q421">
        <v>1000</v>
      </c>
      <c r="W421">
        <v>0</v>
      </c>
      <c r="X421">
        <v>149258535</v>
      </c>
      <c r="Y421">
        <f t="shared" si="176"/>
        <v>0.02</v>
      </c>
      <c r="AA421">
        <v>9480</v>
      </c>
      <c r="AB421">
        <v>0</v>
      </c>
      <c r="AC421">
        <v>0</v>
      </c>
      <c r="AD421">
        <v>0</v>
      </c>
      <c r="AE421">
        <v>9480</v>
      </c>
      <c r="AF421">
        <v>0</v>
      </c>
      <c r="AG421">
        <v>0</v>
      </c>
      <c r="AH421">
        <v>0</v>
      </c>
      <c r="AI421">
        <v>1</v>
      </c>
      <c r="AJ421">
        <v>1</v>
      </c>
      <c r="AK421">
        <v>1</v>
      </c>
      <c r="AL421">
        <v>1</v>
      </c>
      <c r="AM421">
        <v>0</v>
      </c>
      <c r="AN421">
        <v>0</v>
      </c>
      <c r="AO421">
        <v>0</v>
      </c>
      <c r="AP421">
        <v>1</v>
      </c>
      <c r="AQ421">
        <v>0</v>
      </c>
      <c r="AR421">
        <v>0</v>
      </c>
      <c r="AS421" t="s">
        <v>6</v>
      </c>
      <c r="AT421">
        <v>0.02</v>
      </c>
      <c r="AU421" t="s">
        <v>6</v>
      </c>
      <c r="AV421">
        <v>0</v>
      </c>
      <c r="AW421">
        <v>2</v>
      </c>
      <c r="AX421">
        <v>86296040</v>
      </c>
      <c r="AY421">
        <v>1</v>
      </c>
      <c r="AZ421">
        <v>0</v>
      </c>
      <c r="BA421">
        <v>467</v>
      </c>
      <c r="BB421">
        <v>3</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CV421">
        <v>0</v>
      </c>
      <c r="CW421">
        <v>0</v>
      </c>
      <c r="CX421">
        <f>ROUND(Y421*Source!I271,9)</f>
        <v>2.154E-2</v>
      </c>
      <c r="CY421">
        <f t="shared" si="181"/>
        <v>9480</v>
      </c>
      <c r="CZ421">
        <f t="shared" si="182"/>
        <v>9480</v>
      </c>
      <c r="DA421">
        <f t="shared" si="183"/>
        <v>1</v>
      </c>
      <c r="DB421">
        <f t="shared" si="177"/>
        <v>189.6</v>
      </c>
      <c r="DC421">
        <f t="shared" si="178"/>
        <v>0</v>
      </c>
      <c r="DD421" t="s">
        <v>6</v>
      </c>
      <c r="DE421" t="s">
        <v>6</v>
      </c>
      <c r="DF421">
        <f t="shared" si="180"/>
        <v>204</v>
      </c>
      <c r="DG421">
        <f t="shared" si="179"/>
        <v>0</v>
      </c>
      <c r="DH421">
        <f>Source!I271*SmtRes!Y421</f>
        <v>2.154E-2</v>
      </c>
      <c r="DI421">
        <f t="shared" si="184"/>
        <v>9480</v>
      </c>
      <c r="DJ421">
        <f>EtalonRes!Y467</f>
        <v>9480</v>
      </c>
      <c r="DK421">
        <f>Source!BC271</f>
        <v>1</v>
      </c>
      <c r="DL421" t="s">
        <v>6</v>
      </c>
      <c r="DM421">
        <v>0</v>
      </c>
      <c r="DN421" t="s">
        <v>6</v>
      </c>
      <c r="DO421">
        <v>0</v>
      </c>
      <c r="GP421">
        <v>1</v>
      </c>
      <c r="GQ421">
        <v>-1</v>
      </c>
      <c r="GR421">
        <v>-1</v>
      </c>
    </row>
    <row r="422" spans="1:200" x14ac:dyDescent="0.2">
      <c r="A422">
        <f>ROW(Source!A271)</f>
        <v>271</v>
      </c>
      <c r="B422">
        <v>86295183</v>
      </c>
      <c r="C422">
        <v>86296020</v>
      </c>
      <c r="D422">
        <v>27378443</v>
      </c>
      <c r="E422">
        <v>1</v>
      </c>
      <c r="F422">
        <v>1</v>
      </c>
      <c r="G422">
        <v>1</v>
      </c>
      <c r="H422">
        <v>3</v>
      </c>
      <c r="I422" t="s">
        <v>442</v>
      </c>
      <c r="J422" t="s">
        <v>444</v>
      </c>
      <c r="K422" t="s">
        <v>443</v>
      </c>
      <c r="L422">
        <v>1354</v>
      </c>
      <c r="N422">
        <v>1010</v>
      </c>
      <c r="O422" t="s">
        <v>43</v>
      </c>
      <c r="P422" t="s">
        <v>43</v>
      </c>
      <c r="Q422">
        <v>1</v>
      </c>
      <c r="W422">
        <v>0</v>
      </c>
      <c r="X422">
        <v>2135729039</v>
      </c>
      <c r="Y422">
        <f t="shared" si="176"/>
        <v>5.5710309999999996</v>
      </c>
      <c r="AA422">
        <v>0.86</v>
      </c>
      <c r="AB422">
        <v>0</v>
      </c>
      <c r="AC422">
        <v>0</v>
      </c>
      <c r="AD422">
        <v>0</v>
      </c>
      <c r="AE422">
        <v>0.86</v>
      </c>
      <c r="AF422">
        <v>0</v>
      </c>
      <c r="AG422">
        <v>0</v>
      </c>
      <c r="AH422">
        <v>0</v>
      </c>
      <c r="AI422">
        <v>1</v>
      </c>
      <c r="AJ422">
        <v>1</v>
      </c>
      <c r="AK422">
        <v>1</v>
      </c>
      <c r="AL422">
        <v>1</v>
      </c>
      <c r="AM422">
        <v>0</v>
      </c>
      <c r="AN422">
        <v>0</v>
      </c>
      <c r="AO422">
        <v>0</v>
      </c>
      <c r="AP422">
        <v>1</v>
      </c>
      <c r="AQ422">
        <v>0</v>
      </c>
      <c r="AR422">
        <v>0</v>
      </c>
      <c r="AS422" t="s">
        <v>6</v>
      </c>
      <c r="AT422">
        <v>5.5710309999999996</v>
      </c>
      <c r="AU422" t="s">
        <v>6</v>
      </c>
      <c r="AV422">
        <v>0</v>
      </c>
      <c r="AW422">
        <v>1</v>
      </c>
      <c r="AX422">
        <v>-1</v>
      </c>
      <c r="AY422">
        <v>0</v>
      </c>
      <c r="AZ422">
        <v>0</v>
      </c>
      <c r="BA422" t="s">
        <v>6</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CV422">
        <v>0</v>
      </c>
      <c r="CW422">
        <v>0</v>
      </c>
      <c r="CX422">
        <f>ROUND(Y422*Source!I271,9)</f>
        <v>6.000000387</v>
      </c>
      <c r="CY422">
        <f t="shared" si="181"/>
        <v>0.86</v>
      </c>
      <c r="CZ422">
        <f t="shared" si="182"/>
        <v>0.86</v>
      </c>
      <c r="DA422">
        <f t="shared" si="183"/>
        <v>1</v>
      </c>
      <c r="DB422">
        <f t="shared" si="177"/>
        <v>4.79</v>
      </c>
      <c r="DC422">
        <f t="shared" si="178"/>
        <v>0</v>
      </c>
      <c r="DD422" t="s">
        <v>6</v>
      </c>
      <c r="DE422" t="s">
        <v>6</v>
      </c>
      <c r="DF422">
        <f t="shared" si="180"/>
        <v>6</v>
      </c>
      <c r="DG422">
        <f t="shared" si="179"/>
        <v>0</v>
      </c>
      <c r="DH422">
        <f>Source!I271*SmtRes!Y422</f>
        <v>6.0000003869999992</v>
      </c>
      <c r="DI422">
        <f t="shared" si="184"/>
        <v>0.86</v>
      </c>
      <c r="DJ422">
        <f t="shared" ref="DJ422:DJ427" si="185">DF422</f>
        <v>6</v>
      </c>
      <c r="DK422">
        <f>Source!BC271</f>
        <v>1</v>
      </c>
      <c r="DL422" t="s">
        <v>6</v>
      </c>
      <c r="DM422">
        <v>0</v>
      </c>
      <c r="DN422" t="s">
        <v>6</v>
      </c>
      <c r="DO422">
        <v>0</v>
      </c>
      <c r="GP422">
        <v>1</v>
      </c>
      <c r="GQ422">
        <v>-1</v>
      </c>
      <c r="GR422">
        <v>-1</v>
      </c>
    </row>
    <row r="423" spans="1:200" x14ac:dyDescent="0.2">
      <c r="A423">
        <f>ROW(Source!A271)</f>
        <v>271</v>
      </c>
      <c r="B423">
        <v>86295183</v>
      </c>
      <c r="C423">
        <v>86296020</v>
      </c>
      <c r="D423">
        <v>27378445</v>
      </c>
      <c r="E423">
        <v>1</v>
      </c>
      <c r="F423">
        <v>1</v>
      </c>
      <c r="G423">
        <v>1</v>
      </c>
      <c r="H423">
        <v>3</v>
      </c>
      <c r="I423" t="s">
        <v>154</v>
      </c>
      <c r="J423" t="s">
        <v>156</v>
      </c>
      <c r="K423" t="s">
        <v>155</v>
      </c>
      <c r="L423">
        <v>1354</v>
      </c>
      <c r="N423">
        <v>1010</v>
      </c>
      <c r="O423" t="s">
        <v>43</v>
      </c>
      <c r="P423" t="s">
        <v>43</v>
      </c>
      <c r="Q423">
        <v>1</v>
      </c>
      <c r="W423">
        <v>0</v>
      </c>
      <c r="X423">
        <v>2089729805</v>
      </c>
      <c r="Y423">
        <f t="shared" si="176"/>
        <v>557.10306400000002</v>
      </c>
      <c r="AA423">
        <v>1.02</v>
      </c>
      <c r="AB423">
        <v>0</v>
      </c>
      <c r="AC423">
        <v>0</v>
      </c>
      <c r="AD423">
        <v>0</v>
      </c>
      <c r="AE423">
        <v>1.02</v>
      </c>
      <c r="AF423">
        <v>0</v>
      </c>
      <c r="AG423">
        <v>0</v>
      </c>
      <c r="AH423">
        <v>0</v>
      </c>
      <c r="AI423">
        <v>1</v>
      </c>
      <c r="AJ423">
        <v>1</v>
      </c>
      <c r="AK423">
        <v>1</v>
      </c>
      <c r="AL423">
        <v>1</v>
      </c>
      <c r="AM423">
        <v>0</v>
      </c>
      <c r="AN423">
        <v>0</v>
      </c>
      <c r="AO423">
        <v>0</v>
      </c>
      <c r="AP423">
        <v>1</v>
      </c>
      <c r="AQ423">
        <v>0</v>
      </c>
      <c r="AR423">
        <v>0</v>
      </c>
      <c r="AS423" t="s">
        <v>6</v>
      </c>
      <c r="AT423">
        <v>557.10306400000002</v>
      </c>
      <c r="AU423" t="s">
        <v>6</v>
      </c>
      <c r="AV423">
        <v>0</v>
      </c>
      <c r="AW423">
        <v>1</v>
      </c>
      <c r="AX423">
        <v>-1</v>
      </c>
      <c r="AY423">
        <v>0</v>
      </c>
      <c r="AZ423">
        <v>0</v>
      </c>
      <c r="BA423" t="s">
        <v>6</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CV423">
        <v>0</v>
      </c>
      <c r="CW423">
        <v>0</v>
      </c>
      <c r="CX423">
        <f>ROUND(Y423*Source!I271,9)</f>
        <v>599.99999992799997</v>
      </c>
      <c r="CY423">
        <f t="shared" si="181"/>
        <v>1.02</v>
      </c>
      <c r="CZ423">
        <f t="shared" si="182"/>
        <v>1.02</v>
      </c>
      <c r="DA423">
        <f t="shared" si="183"/>
        <v>1</v>
      </c>
      <c r="DB423">
        <f t="shared" si="177"/>
        <v>568.25</v>
      </c>
      <c r="DC423">
        <f t="shared" si="178"/>
        <v>0</v>
      </c>
      <c r="DD423" t="s">
        <v>6</v>
      </c>
      <c r="DE423" t="s">
        <v>6</v>
      </c>
      <c r="DF423">
        <f t="shared" si="180"/>
        <v>600</v>
      </c>
      <c r="DG423">
        <f t="shared" si="179"/>
        <v>0</v>
      </c>
      <c r="DH423">
        <f>Source!I271*SmtRes!Y423</f>
        <v>599.99999992799997</v>
      </c>
      <c r="DI423">
        <f t="shared" si="184"/>
        <v>1.02</v>
      </c>
      <c r="DJ423">
        <f t="shared" si="185"/>
        <v>600</v>
      </c>
      <c r="DK423">
        <f>Source!BC271</f>
        <v>1</v>
      </c>
      <c r="DL423" t="s">
        <v>6</v>
      </c>
      <c r="DM423">
        <v>0</v>
      </c>
      <c r="DN423" t="s">
        <v>6</v>
      </c>
      <c r="DO423">
        <v>0</v>
      </c>
      <c r="GP423">
        <v>1</v>
      </c>
      <c r="GQ423">
        <v>-1</v>
      </c>
      <c r="GR423">
        <v>-1</v>
      </c>
    </row>
    <row r="424" spans="1:200" x14ac:dyDescent="0.2">
      <c r="A424">
        <f>ROW(Source!A271)</f>
        <v>271</v>
      </c>
      <c r="B424">
        <v>86295183</v>
      </c>
      <c r="C424">
        <v>86296020</v>
      </c>
      <c r="D424">
        <v>27416566</v>
      </c>
      <c r="E424">
        <v>1</v>
      </c>
      <c r="F424">
        <v>1</v>
      </c>
      <c r="G424">
        <v>1</v>
      </c>
      <c r="H424">
        <v>3</v>
      </c>
      <c r="I424" t="s">
        <v>159</v>
      </c>
      <c r="J424" t="s">
        <v>161</v>
      </c>
      <c r="K424" t="s">
        <v>160</v>
      </c>
      <c r="L424">
        <v>1339</v>
      </c>
      <c r="N424">
        <v>1007</v>
      </c>
      <c r="O424" t="s">
        <v>32</v>
      </c>
      <c r="P424" t="s">
        <v>32</v>
      </c>
      <c r="Q424">
        <v>1</v>
      </c>
      <c r="W424">
        <v>0</v>
      </c>
      <c r="X424">
        <v>-50505369</v>
      </c>
      <c r="Y424">
        <f t="shared" si="176"/>
        <v>0.1</v>
      </c>
      <c r="AA424">
        <v>7.14</v>
      </c>
      <c r="AB424">
        <v>0</v>
      </c>
      <c r="AC424">
        <v>0</v>
      </c>
      <c r="AD424">
        <v>0</v>
      </c>
      <c r="AE424">
        <v>7.14</v>
      </c>
      <c r="AF424">
        <v>0</v>
      </c>
      <c r="AG424">
        <v>0</v>
      </c>
      <c r="AH424">
        <v>0</v>
      </c>
      <c r="AI424">
        <v>1</v>
      </c>
      <c r="AJ424">
        <v>1</v>
      </c>
      <c r="AK424">
        <v>1</v>
      </c>
      <c r="AL424">
        <v>1</v>
      </c>
      <c r="AM424">
        <v>0</v>
      </c>
      <c r="AN424">
        <v>0</v>
      </c>
      <c r="AO424">
        <v>0</v>
      </c>
      <c r="AP424">
        <v>1</v>
      </c>
      <c r="AQ424">
        <v>0</v>
      </c>
      <c r="AR424">
        <v>0</v>
      </c>
      <c r="AS424" t="s">
        <v>6</v>
      </c>
      <c r="AT424">
        <v>0.1</v>
      </c>
      <c r="AU424" t="s">
        <v>6</v>
      </c>
      <c r="AV424">
        <v>0</v>
      </c>
      <c r="AW424">
        <v>2</v>
      </c>
      <c r="AX424">
        <v>86296042</v>
      </c>
      <c r="AY424">
        <v>1</v>
      </c>
      <c r="AZ424">
        <v>0</v>
      </c>
      <c r="BA424">
        <v>469</v>
      </c>
      <c r="BB424">
        <v>3</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CV424">
        <v>0</v>
      </c>
      <c r="CW424">
        <v>0</v>
      </c>
      <c r="CX424">
        <f>ROUND(Y424*Source!I271,9)</f>
        <v>0.1077</v>
      </c>
      <c r="CY424">
        <f t="shared" si="181"/>
        <v>7.14</v>
      </c>
      <c r="CZ424">
        <f t="shared" si="182"/>
        <v>7.14</v>
      </c>
      <c r="DA424">
        <f t="shared" si="183"/>
        <v>1</v>
      </c>
      <c r="DB424">
        <f t="shared" si="177"/>
        <v>0.71</v>
      </c>
      <c r="DC424">
        <f t="shared" si="178"/>
        <v>0</v>
      </c>
      <c r="DD424" t="s">
        <v>6</v>
      </c>
      <c r="DE424" t="s">
        <v>6</v>
      </c>
      <c r="DF424">
        <f t="shared" si="180"/>
        <v>1</v>
      </c>
      <c r="DG424">
        <f t="shared" si="179"/>
        <v>0</v>
      </c>
      <c r="DH424">
        <f>Source!I271*SmtRes!Y424</f>
        <v>0.1077</v>
      </c>
      <c r="DI424">
        <f t="shared" si="184"/>
        <v>7.14</v>
      </c>
      <c r="DJ424">
        <f>EtalonRes!Y469</f>
        <v>7.14</v>
      </c>
      <c r="DK424">
        <f>Source!BC271</f>
        <v>1</v>
      </c>
      <c r="DL424" t="s">
        <v>6</v>
      </c>
      <c r="DM424">
        <v>0</v>
      </c>
      <c r="DN424" t="s">
        <v>6</v>
      </c>
      <c r="DO424">
        <v>0</v>
      </c>
      <c r="GP424">
        <v>1</v>
      </c>
      <c r="GQ424">
        <v>-1</v>
      </c>
      <c r="GR424">
        <v>-1</v>
      </c>
    </row>
    <row r="425" spans="1:200" x14ac:dyDescent="0.2">
      <c r="A425">
        <f>ROW(Source!A271)</f>
        <v>271</v>
      </c>
      <c r="B425">
        <v>86295183</v>
      </c>
      <c r="C425">
        <v>86296020</v>
      </c>
      <c r="D425">
        <v>69205364</v>
      </c>
      <c r="E425">
        <v>1</v>
      </c>
      <c r="F425">
        <v>1</v>
      </c>
      <c r="G425">
        <v>1</v>
      </c>
      <c r="H425">
        <v>3</v>
      </c>
      <c r="I425" t="s">
        <v>144</v>
      </c>
      <c r="J425" t="s">
        <v>146</v>
      </c>
      <c r="K425" t="s">
        <v>433</v>
      </c>
      <c r="L425">
        <v>1348</v>
      </c>
      <c r="N425">
        <v>1009</v>
      </c>
      <c r="O425" t="s">
        <v>63</v>
      </c>
      <c r="P425" t="s">
        <v>63</v>
      </c>
      <c r="Q425">
        <v>1000</v>
      </c>
      <c r="W425">
        <v>0</v>
      </c>
      <c r="X425">
        <v>1449558321</v>
      </c>
      <c r="Y425">
        <f t="shared" si="176"/>
        <v>1.3073349999999999</v>
      </c>
      <c r="AA425">
        <v>21397.48</v>
      </c>
      <c r="AB425">
        <v>0</v>
      </c>
      <c r="AC425">
        <v>0</v>
      </c>
      <c r="AD425">
        <v>0</v>
      </c>
      <c r="AE425">
        <v>21397.48</v>
      </c>
      <c r="AF425">
        <v>0</v>
      </c>
      <c r="AG425">
        <v>0</v>
      </c>
      <c r="AH425">
        <v>0</v>
      </c>
      <c r="AI425">
        <v>1</v>
      </c>
      <c r="AJ425">
        <v>1</v>
      </c>
      <c r="AK425">
        <v>1</v>
      </c>
      <c r="AL425">
        <v>1</v>
      </c>
      <c r="AM425">
        <v>0</v>
      </c>
      <c r="AN425">
        <v>0</v>
      </c>
      <c r="AO425">
        <v>0</v>
      </c>
      <c r="AP425">
        <v>1</v>
      </c>
      <c r="AQ425">
        <v>0</v>
      </c>
      <c r="AR425">
        <v>0</v>
      </c>
      <c r="AS425" t="s">
        <v>6</v>
      </c>
      <c r="AT425">
        <v>1.3073349999999999</v>
      </c>
      <c r="AU425" t="s">
        <v>6</v>
      </c>
      <c r="AV425">
        <v>0</v>
      </c>
      <c r="AW425">
        <v>1</v>
      </c>
      <c r="AX425">
        <v>-1</v>
      </c>
      <c r="AY425">
        <v>0</v>
      </c>
      <c r="AZ425">
        <v>0</v>
      </c>
      <c r="BA425" t="s">
        <v>6</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CV425">
        <v>0</v>
      </c>
      <c r="CW425">
        <v>0</v>
      </c>
      <c r="CX425">
        <f>ROUND(Y425*Source!I271,9)</f>
        <v>1.4079997950000001</v>
      </c>
      <c r="CY425">
        <f t="shared" si="181"/>
        <v>21397.48</v>
      </c>
      <c r="CZ425">
        <f t="shared" si="182"/>
        <v>21397.48</v>
      </c>
      <c r="DA425">
        <f t="shared" si="183"/>
        <v>1</v>
      </c>
      <c r="DB425">
        <f t="shared" si="177"/>
        <v>27973.67</v>
      </c>
      <c r="DC425">
        <f t="shared" si="178"/>
        <v>0</v>
      </c>
      <c r="DD425" t="s">
        <v>6</v>
      </c>
      <c r="DE425" t="s">
        <v>6</v>
      </c>
      <c r="DF425">
        <f t="shared" si="180"/>
        <v>30127</v>
      </c>
      <c r="DG425">
        <f t="shared" si="179"/>
        <v>0</v>
      </c>
      <c r="DH425">
        <f>Source!I271*SmtRes!Y425</f>
        <v>1.4079997949999998</v>
      </c>
      <c r="DI425">
        <f t="shared" si="184"/>
        <v>21397.48</v>
      </c>
      <c r="DJ425">
        <f t="shared" si="185"/>
        <v>30127</v>
      </c>
      <c r="DK425">
        <f>Source!BC271</f>
        <v>1</v>
      </c>
      <c r="DL425" t="s">
        <v>6</v>
      </c>
      <c r="DM425">
        <v>0</v>
      </c>
      <c r="DN425" t="s">
        <v>6</v>
      </c>
      <c r="DO425">
        <v>0</v>
      </c>
      <c r="GP425">
        <v>1</v>
      </c>
      <c r="GQ425">
        <v>-1</v>
      </c>
      <c r="GR425">
        <v>-1</v>
      </c>
    </row>
    <row r="426" spans="1:200" x14ac:dyDescent="0.2">
      <c r="A426">
        <f>ROW(Source!A271)</f>
        <v>271</v>
      </c>
      <c r="B426">
        <v>86295183</v>
      </c>
      <c r="C426">
        <v>86296020</v>
      </c>
      <c r="D426">
        <v>69204959</v>
      </c>
      <c r="E426">
        <v>1</v>
      </c>
      <c r="F426">
        <v>1</v>
      </c>
      <c r="G426">
        <v>1</v>
      </c>
      <c r="H426">
        <v>3</v>
      </c>
      <c r="I426" t="s">
        <v>149</v>
      </c>
      <c r="J426" t="s">
        <v>151</v>
      </c>
      <c r="K426" t="s">
        <v>150</v>
      </c>
      <c r="L426">
        <v>1348</v>
      </c>
      <c r="N426">
        <v>1009</v>
      </c>
      <c r="O426" t="s">
        <v>63</v>
      </c>
      <c r="P426" t="s">
        <v>63</v>
      </c>
      <c r="Q426">
        <v>1000</v>
      </c>
      <c r="W426">
        <v>0</v>
      </c>
      <c r="X426">
        <v>-1245446461</v>
      </c>
      <c r="Y426">
        <f t="shared" si="176"/>
        <v>3.0966E-2</v>
      </c>
      <c r="AA426">
        <v>19650.669999999998</v>
      </c>
      <c r="AB426">
        <v>0</v>
      </c>
      <c r="AC426">
        <v>0</v>
      </c>
      <c r="AD426">
        <v>0</v>
      </c>
      <c r="AE426">
        <v>19650.669999999998</v>
      </c>
      <c r="AF426">
        <v>0</v>
      </c>
      <c r="AG426">
        <v>0</v>
      </c>
      <c r="AH426">
        <v>0</v>
      </c>
      <c r="AI426">
        <v>1</v>
      </c>
      <c r="AJ426">
        <v>1</v>
      </c>
      <c r="AK426">
        <v>1</v>
      </c>
      <c r="AL426">
        <v>1</v>
      </c>
      <c r="AM426">
        <v>0</v>
      </c>
      <c r="AN426">
        <v>0</v>
      </c>
      <c r="AO426">
        <v>0</v>
      </c>
      <c r="AP426">
        <v>1</v>
      </c>
      <c r="AQ426">
        <v>0</v>
      </c>
      <c r="AR426">
        <v>0</v>
      </c>
      <c r="AS426" t="s">
        <v>6</v>
      </c>
      <c r="AT426">
        <v>3.0966E-2</v>
      </c>
      <c r="AU426" t="s">
        <v>6</v>
      </c>
      <c r="AV426">
        <v>0</v>
      </c>
      <c r="AW426">
        <v>1</v>
      </c>
      <c r="AX426">
        <v>-1</v>
      </c>
      <c r="AY426">
        <v>0</v>
      </c>
      <c r="AZ426">
        <v>0</v>
      </c>
      <c r="BA426" t="s">
        <v>6</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CV426">
        <v>0</v>
      </c>
      <c r="CW426">
        <v>0</v>
      </c>
      <c r="CX426">
        <f>ROUND(Y426*Source!I271,9)</f>
        <v>3.3350381999999998E-2</v>
      </c>
      <c r="CY426">
        <f t="shared" si="181"/>
        <v>19650.669999999998</v>
      </c>
      <c r="CZ426">
        <f t="shared" si="182"/>
        <v>19650.669999999998</v>
      </c>
      <c r="DA426">
        <f t="shared" si="183"/>
        <v>1</v>
      </c>
      <c r="DB426">
        <f t="shared" si="177"/>
        <v>608.5</v>
      </c>
      <c r="DC426">
        <f t="shared" si="178"/>
        <v>0</v>
      </c>
      <c r="DD426" t="s">
        <v>6</v>
      </c>
      <c r="DE426" t="s">
        <v>6</v>
      </c>
      <c r="DF426">
        <f t="shared" si="180"/>
        <v>655</v>
      </c>
      <c r="DG426">
        <f t="shared" si="179"/>
        <v>0</v>
      </c>
      <c r="DH426">
        <f>Source!I271*SmtRes!Y426</f>
        <v>3.3350381999999998E-2</v>
      </c>
      <c r="DI426">
        <f t="shared" si="184"/>
        <v>19650.669999999998</v>
      </c>
      <c r="DJ426">
        <f t="shared" si="185"/>
        <v>655</v>
      </c>
      <c r="DK426">
        <f>Source!BC271</f>
        <v>1</v>
      </c>
      <c r="DL426" t="s">
        <v>6</v>
      </c>
      <c r="DM426">
        <v>0</v>
      </c>
      <c r="DN426" t="s">
        <v>6</v>
      </c>
      <c r="DO426">
        <v>0</v>
      </c>
      <c r="GP426">
        <v>1</v>
      </c>
      <c r="GQ426">
        <v>-1</v>
      </c>
      <c r="GR426">
        <v>-1</v>
      </c>
    </row>
    <row r="427" spans="1:200" x14ac:dyDescent="0.2">
      <c r="A427">
        <f>ROW(Source!A271)</f>
        <v>271</v>
      </c>
      <c r="B427">
        <v>86295183</v>
      </c>
      <c r="C427">
        <v>86296020</v>
      </c>
      <c r="D427">
        <v>69204952</v>
      </c>
      <c r="E427">
        <v>1</v>
      </c>
      <c r="F427">
        <v>1</v>
      </c>
      <c r="G427">
        <v>1</v>
      </c>
      <c r="H427">
        <v>3</v>
      </c>
      <c r="I427" t="s">
        <v>435</v>
      </c>
      <c r="J427" t="s">
        <v>437</v>
      </c>
      <c r="K427" t="s">
        <v>436</v>
      </c>
      <c r="L427">
        <v>1348</v>
      </c>
      <c r="N427">
        <v>1009</v>
      </c>
      <c r="O427" t="s">
        <v>63</v>
      </c>
      <c r="P427" t="s">
        <v>63</v>
      </c>
      <c r="Q427">
        <v>1000</v>
      </c>
      <c r="W427">
        <v>0</v>
      </c>
      <c r="X427">
        <v>-1037329196</v>
      </c>
      <c r="Y427">
        <f t="shared" si="176"/>
        <v>8.8020000000000008E-3</v>
      </c>
      <c r="AA427">
        <v>15101.3</v>
      </c>
      <c r="AB427">
        <v>0</v>
      </c>
      <c r="AC427">
        <v>0</v>
      </c>
      <c r="AD427">
        <v>0</v>
      </c>
      <c r="AE427">
        <v>15101.3</v>
      </c>
      <c r="AF427">
        <v>0</v>
      </c>
      <c r="AG427">
        <v>0</v>
      </c>
      <c r="AH427">
        <v>0</v>
      </c>
      <c r="AI427">
        <v>1</v>
      </c>
      <c r="AJ427">
        <v>1</v>
      </c>
      <c r="AK427">
        <v>1</v>
      </c>
      <c r="AL427">
        <v>1</v>
      </c>
      <c r="AM427">
        <v>0</v>
      </c>
      <c r="AN427">
        <v>0</v>
      </c>
      <c r="AO427">
        <v>0</v>
      </c>
      <c r="AP427">
        <v>1</v>
      </c>
      <c r="AQ427">
        <v>0</v>
      </c>
      <c r="AR427">
        <v>0</v>
      </c>
      <c r="AS427" t="s">
        <v>6</v>
      </c>
      <c r="AT427">
        <v>8.8020000000000008E-3</v>
      </c>
      <c r="AU427" t="s">
        <v>6</v>
      </c>
      <c r="AV427">
        <v>0</v>
      </c>
      <c r="AW427">
        <v>1</v>
      </c>
      <c r="AX427">
        <v>-1</v>
      </c>
      <c r="AY427">
        <v>0</v>
      </c>
      <c r="AZ427">
        <v>0</v>
      </c>
      <c r="BA427" t="s">
        <v>6</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CV427">
        <v>0</v>
      </c>
      <c r="CW427">
        <v>0</v>
      </c>
      <c r="CX427">
        <f>ROUND(Y427*Source!I271,9)</f>
        <v>9.479754E-3</v>
      </c>
      <c r="CY427">
        <f t="shared" si="181"/>
        <v>15101.3</v>
      </c>
      <c r="CZ427">
        <f t="shared" si="182"/>
        <v>15101.3</v>
      </c>
      <c r="DA427">
        <f t="shared" si="183"/>
        <v>1</v>
      </c>
      <c r="DB427">
        <f t="shared" si="177"/>
        <v>132.91999999999999</v>
      </c>
      <c r="DC427">
        <f t="shared" si="178"/>
        <v>0</v>
      </c>
      <c r="DD427" t="s">
        <v>6</v>
      </c>
      <c r="DE427" t="s">
        <v>6</v>
      </c>
      <c r="DF427">
        <f t="shared" si="180"/>
        <v>143</v>
      </c>
      <c r="DG427">
        <f t="shared" si="179"/>
        <v>0</v>
      </c>
      <c r="DH427">
        <f>Source!I271*SmtRes!Y427</f>
        <v>9.479754E-3</v>
      </c>
      <c r="DI427">
        <f t="shared" si="184"/>
        <v>15101.3</v>
      </c>
      <c r="DJ427">
        <f t="shared" si="185"/>
        <v>143</v>
      </c>
      <c r="DK427">
        <f>Source!BC271</f>
        <v>1</v>
      </c>
      <c r="DL427" t="s">
        <v>6</v>
      </c>
      <c r="DM427">
        <v>0</v>
      </c>
      <c r="DN427" t="s">
        <v>6</v>
      </c>
      <c r="DO427">
        <v>0</v>
      </c>
      <c r="GP427">
        <v>1</v>
      </c>
      <c r="GQ427">
        <v>-1</v>
      </c>
      <c r="GR427">
        <v>-1</v>
      </c>
    </row>
    <row r="428" spans="1:200" x14ac:dyDescent="0.2">
      <c r="A428">
        <f>ROW(Source!A272)</f>
        <v>272</v>
      </c>
      <c r="B428">
        <v>86295184</v>
      </c>
      <c r="C428">
        <v>86296020</v>
      </c>
      <c r="D428">
        <v>27493087</v>
      </c>
      <c r="E428">
        <v>1</v>
      </c>
      <c r="F428">
        <v>1</v>
      </c>
      <c r="G428">
        <v>1</v>
      </c>
      <c r="H428">
        <v>1</v>
      </c>
      <c r="I428" t="s">
        <v>928</v>
      </c>
      <c r="J428" t="s">
        <v>6</v>
      </c>
      <c r="K428" t="s">
        <v>929</v>
      </c>
      <c r="L428">
        <v>1369</v>
      </c>
      <c r="N428">
        <v>1013</v>
      </c>
      <c r="O428" t="s">
        <v>921</v>
      </c>
      <c r="P428" t="s">
        <v>921</v>
      </c>
      <c r="Q428">
        <v>1</v>
      </c>
      <c r="W428">
        <v>0</v>
      </c>
      <c r="X428">
        <v>800791658</v>
      </c>
      <c r="Y428">
        <f t="shared" si="176"/>
        <v>45.65</v>
      </c>
      <c r="AA428">
        <v>0</v>
      </c>
      <c r="AB428">
        <v>0</v>
      </c>
      <c r="AC428">
        <v>0</v>
      </c>
      <c r="AD428">
        <v>242.69</v>
      </c>
      <c r="AE428">
        <v>0</v>
      </c>
      <c r="AF428">
        <v>0</v>
      </c>
      <c r="AG428">
        <v>0</v>
      </c>
      <c r="AH428">
        <v>9.48</v>
      </c>
      <c r="AI428">
        <v>1</v>
      </c>
      <c r="AJ428">
        <v>1</v>
      </c>
      <c r="AK428">
        <v>1</v>
      </c>
      <c r="AL428">
        <v>25.6</v>
      </c>
      <c r="AM428">
        <v>5</v>
      </c>
      <c r="AN428">
        <v>0</v>
      </c>
      <c r="AO428">
        <v>1</v>
      </c>
      <c r="AP428">
        <v>0</v>
      </c>
      <c r="AQ428">
        <v>0</v>
      </c>
      <c r="AR428">
        <v>0</v>
      </c>
      <c r="AS428" t="s">
        <v>6</v>
      </c>
      <c r="AT428">
        <v>45.65</v>
      </c>
      <c r="AU428" t="s">
        <v>6</v>
      </c>
      <c r="AV428">
        <v>1</v>
      </c>
      <c r="AW428">
        <v>2</v>
      </c>
      <c r="AX428">
        <v>86296034</v>
      </c>
      <c r="AY428">
        <v>1</v>
      </c>
      <c r="AZ428">
        <v>0</v>
      </c>
      <c r="BA428">
        <v>470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CU428">
        <f>ROUND(AT428*Source!I272*AH428*AL428,0)</f>
        <v>11932</v>
      </c>
      <c r="CV428">
        <f>ROUND(Y428*Source!I272,9)</f>
        <v>49.165050000000001</v>
      </c>
      <c r="CW428">
        <v>0</v>
      </c>
      <c r="CX428">
        <f>ROUND(Y428*Source!I272,9)</f>
        <v>49.165050000000001</v>
      </c>
      <c r="CY428">
        <f>AD428</f>
        <v>242.69</v>
      </c>
      <c r="CZ428">
        <f>AH428</f>
        <v>9.48</v>
      </c>
      <c r="DA428">
        <f>AL428</f>
        <v>25.6</v>
      </c>
      <c r="DB428">
        <f t="shared" si="177"/>
        <v>432.76</v>
      </c>
      <c r="DC428">
        <f t="shared" si="178"/>
        <v>0</v>
      </c>
      <c r="DD428" t="s">
        <v>6</v>
      </c>
      <c r="DE428" t="s">
        <v>6</v>
      </c>
      <c r="DF428">
        <f t="shared" si="180"/>
        <v>0</v>
      </c>
      <c r="DG428">
        <f t="shared" si="179"/>
        <v>0</v>
      </c>
      <c r="DH428">
        <f>Source!I272*SmtRes!Y428</f>
        <v>49.165049999999994</v>
      </c>
      <c r="DI428">
        <f>AD428</f>
        <v>242.69</v>
      </c>
      <c r="DJ428">
        <f>EtalonRes!AB470</f>
        <v>9.48</v>
      </c>
      <c r="DK428">
        <f>Source!BA272</f>
        <v>25.6</v>
      </c>
      <c r="DL428" t="s">
        <v>6</v>
      </c>
      <c r="DM428">
        <v>0</v>
      </c>
      <c r="DN428" t="s">
        <v>6</v>
      </c>
      <c r="DO428">
        <v>0</v>
      </c>
      <c r="GQ428">
        <v>-1</v>
      </c>
      <c r="GR428">
        <v>-1</v>
      </c>
    </row>
    <row r="429" spans="1:200" x14ac:dyDescent="0.2">
      <c r="A429">
        <f>ROW(Source!A272)</f>
        <v>272</v>
      </c>
      <c r="B429">
        <v>86295184</v>
      </c>
      <c r="C429">
        <v>86296020</v>
      </c>
      <c r="D429">
        <v>121548</v>
      </c>
      <c r="E429">
        <v>1</v>
      </c>
      <c r="F429">
        <v>1</v>
      </c>
      <c r="G429">
        <v>1</v>
      </c>
      <c r="H429">
        <v>1</v>
      </c>
      <c r="I429" t="s">
        <v>39</v>
      </c>
      <c r="J429" t="s">
        <v>6</v>
      </c>
      <c r="K429" t="s">
        <v>922</v>
      </c>
      <c r="L429">
        <v>608254</v>
      </c>
      <c r="N429">
        <v>1013</v>
      </c>
      <c r="O429" t="s">
        <v>923</v>
      </c>
      <c r="P429" t="s">
        <v>923</v>
      </c>
      <c r="Q429">
        <v>1</v>
      </c>
      <c r="W429">
        <v>0</v>
      </c>
      <c r="X429">
        <v>-185737400</v>
      </c>
      <c r="Y429">
        <f t="shared" si="176"/>
        <v>0.38</v>
      </c>
      <c r="AA429">
        <v>0</v>
      </c>
      <c r="AB429">
        <v>0</v>
      </c>
      <c r="AC429">
        <v>0</v>
      </c>
      <c r="AD429">
        <v>0</v>
      </c>
      <c r="AE429">
        <v>0</v>
      </c>
      <c r="AF429">
        <v>0</v>
      </c>
      <c r="AG429">
        <v>0</v>
      </c>
      <c r="AH429">
        <v>0</v>
      </c>
      <c r="AI429">
        <v>1</v>
      </c>
      <c r="AJ429">
        <v>1</v>
      </c>
      <c r="AK429">
        <v>19.8</v>
      </c>
      <c r="AL429">
        <v>1</v>
      </c>
      <c r="AM429">
        <v>5</v>
      </c>
      <c r="AN429">
        <v>0</v>
      </c>
      <c r="AO429">
        <v>1</v>
      </c>
      <c r="AP429">
        <v>0</v>
      </c>
      <c r="AQ429">
        <v>0</v>
      </c>
      <c r="AR429">
        <v>0</v>
      </c>
      <c r="AS429" t="s">
        <v>6</v>
      </c>
      <c r="AT429">
        <v>0.38</v>
      </c>
      <c r="AU429" t="s">
        <v>6</v>
      </c>
      <c r="AV429">
        <v>2</v>
      </c>
      <c r="AW429">
        <v>2</v>
      </c>
      <c r="AX429">
        <v>86296035</v>
      </c>
      <c r="AY429">
        <v>1</v>
      </c>
      <c r="AZ429">
        <v>0</v>
      </c>
      <c r="BA429">
        <v>471</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CV429">
        <v>0</v>
      </c>
      <c r="CW429">
        <v>0</v>
      </c>
      <c r="CX429">
        <f>ROUND(Y429*Source!I272,9)</f>
        <v>0.40926000000000001</v>
      </c>
      <c r="CY429">
        <f>AD429</f>
        <v>0</v>
      </c>
      <c r="CZ429">
        <f>AH429</f>
        <v>0</v>
      </c>
      <c r="DA429">
        <f>AL429</f>
        <v>1</v>
      </c>
      <c r="DB429">
        <f t="shared" si="177"/>
        <v>0</v>
      </c>
      <c r="DC429">
        <f t="shared" si="178"/>
        <v>0</v>
      </c>
      <c r="DD429" t="s">
        <v>6</v>
      </c>
      <c r="DE429" t="s">
        <v>6</v>
      </c>
      <c r="DF429">
        <f t="shared" si="180"/>
        <v>0</v>
      </c>
      <c r="DG429">
        <f t="shared" si="179"/>
        <v>0</v>
      </c>
      <c r="DH429">
        <f>Source!I272*SmtRes!Y429</f>
        <v>0.40926000000000001</v>
      </c>
      <c r="DI429">
        <f>AD429</f>
        <v>0</v>
      </c>
      <c r="DJ429">
        <f>EtalonRes!AB471</f>
        <v>0</v>
      </c>
      <c r="DK429">
        <f>Source!BA272</f>
        <v>25.6</v>
      </c>
      <c r="DL429" t="s">
        <v>6</v>
      </c>
      <c r="DM429">
        <v>0</v>
      </c>
      <c r="DN429" t="s">
        <v>6</v>
      </c>
      <c r="DO429">
        <v>0</v>
      </c>
      <c r="GQ429">
        <v>-1</v>
      </c>
      <c r="GR429">
        <v>-1</v>
      </c>
    </row>
    <row r="430" spans="1:200" x14ac:dyDescent="0.2">
      <c r="A430">
        <f>ROW(Source!A272)</f>
        <v>272</v>
      </c>
      <c r="B430">
        <v>86295184</v>
      </c>
      <c r="C430">
        <v>86296020</v>
      </c>
      <c r="D430">
        <v>27439630</v>
      </c>
      <c r="E430">
        <v>1</v>
      </c>
      <c r="F430">
        <v>1</v>
      </c>
      <c r="G430">
        <v>1</v>
      </c>
      <c r="H430">
        <v>2</v>
      </c>
      <c r="I430" t="s">
        <v>949</v>
      </c>
      <c r="J430" t="s">
        <v>950</v>
      </c>
      <c r="K430" t="s">
        <v>951</v>
      </c>
      <c r="L430">
        <v>1368</v>
      </c>
      <c r="N430">
        <v>1011</v>
      </c>
      <c r="O430" t="s">
        <v>927</v>
      </c>
      <c r="P430" t="s">
        <v>927</v>
      </c>
      <c r="Q430">
        <v>1</v>
      </c>
      <c r="W430">
        <v>0</v>
      </c>
      <c r="X430">
        <v>-72110300</v>
      </c>
      <c r="Y430">
        <f t="shared" si="176"/>
        <v>0.38</v>
      </c>
      <c r="AA430">
        <v>0</v>
      </c>
      <c r="AB430">
        <v>290.81</v>
      </c>
      <c r="AC430">
        <v>269.48</v>
      </c>
      <c r="AD430">
        <v>0</v>
      </c>
      <c r="AE430">
        <v>0</v>
      </c>
      <c r="AF430">
        <v>31.27</v>
      </c>
      <c r="AG430">
        <v>13.61</v>
      </c>
      <c r="AH430">
        <v>0</v>
      </c>
      <c r="AI430">
        <v>1</v>
      </c>
      <c r="AJ430">
        <v>9.3000000000000007</v>
      </c>
      <c r="AK430">
        <v>19.8</v>
      </c>
      <c r="AL430">
        <v>1</v>
      </c>
      <c r="AM430">
        <v>5</v>
      </c>
      <c r="AN430">
        <v>0</v>
      </c>
      <c r="AO430">
        <v>1</v>
      </c>
      <c r="AP430">
        <v>0</v>
      </c>
      <c r="AQ430">
        <v>0</v>
      </c>
      <c r="AR430">
        <v>0</v>
      </c>
      <c r="AS430" t="s">
        <v>6</v>
      </c>
      <c r="AT430">
        <v>0.38</v>
      </c>
      <c r="AU430" t="s">
        <v>6</v>
      </c>
      <c r="AV430">
        <v>0</v>
      </c>
      <c r="AW430">
        <v>2</v>
      </c>
      <c r="AX430">
        <v>86296036</v>
      </c>
      <c r="AY430">
        <v>1</v>
      </c>
      <c r="AZ430">
        <v>0</v>
      </c>
      <c r="BA430">
        <v>472</v>
      </c>
      <c r="BB430">
        <v>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0</v>
      </c>
      <c r="CV430">
        <v>0</v>
      </c>
      <c r="CW430">
        <f>ROUND(Y430*Source!I272*DO430,9)</f>
        <v>0</v>
      </c>
      <c r="CX430">
        <f>ROUND(Y430*Source!I272,9)</f>
        <v>0.40926000000000001</v>
      </c>
      <c r="CY430">
        <f>AB430</f>
        <v>290.81</v>
      </c>
      <c r="CZ430">
        <f>AF430</f>
        <v>31.27</v>
      </c>
      <c r="DA430">
        <f>AJ430</f>
        <v>9.3000000000000007</v>
      </c>
      <c r="DB430">
        <f t="shared" si="177"/>
        <v>11.88</v>
      </c>
      <c r="DC430">
        <f t="shared" si="178"/>
        <v>5.17</v>
      </c>
      <c r="DD430" t="s">
        <v>6</v>
      </c>
      <c r="DE430" t="s">
        <v>6</v>
      </c>
      <c r="DF430">
        <f t="shared" si="180"/>
        <v>0</v>
      </c>
      <c r="DG430">
        <f>ROUND(ROUND(AF430*AJ430,0)*CX430,0)</f>
        <v>119</v>
      </c>
      <c r="DH430">
        <f>Source!I272*SmtRes!Y430</f>
        <v>0.40926000000000001</v>
      </c>
      <c r="DI430">
        <f>AB430</f>
        <v>290.81</v>
      </c>
      <c r="DJ430">
        <f>EtalonRes!Z472</f>
        <v>31.27</v>
      </c>
      <c r="DK430">
        <f>Source!BB272</f>
        <v>9.3000000000000007</v>
      </c>
      <c r="DL430" t="s">
        <v>6</v>
      </c>
      <c r="DM430">
        <v>0</v>
      </c>
      <c r="DN430" t="s">
        <v>6</v>
      </c>
      <c r="DO430">
        <v>0</v>
      </c>
      <c r="GQ430">
        <v>-1</v>
      </c>
      <c r="GR430">
        <v>-1</v>
      </c>
    </row>
    <row r="431" spans="1:200" x14ac:dyDescent="0.2">
      <c r="A431">
        <f>ROW(Source!A272)</f>
        <v>272</v>
      </c>
      <c r="B431">
        <v>86295184</v>
      </c>
      <c r="C431">
        <v>86296020</v>
      </c>
      <c r="D431">
        <v>27439703</v>
      </c>
      <c r="E431">
        <v>1</v>
      </c>
      <c r="F431">
        <v>1</v>
      </c>
      <c r="G431">
        <v>1</v>
      </c>
      <c r="H431">
        <v>2</v>
      </c>
      <c r="I431" t="s">
        <v>941</v>
      </c>
      <c r="J431" t="s">
        <v>942</v>
      </c>
      <c r="K431" t="s">
        <v>943</v>
      </c>
      <c r="L431">
        <v>1368</v>
      </c>
      <c r="N431">
        <v>1011</v>
      </c>
      <c r="O431" t="s">
        <v>927</v>
      </c>
      <c r="P431" t="s">
        <v>927</v>
      </c>
      <c r="Q431">
        <v>1</v>
      </c>
      <c r="W431">
        <v>0</v>
      </c>
      <c r="X431">
        <v>2075311453</v>
      </c>
      <c r="Y431">
        <f t="shared" si="176"/>
        <v>5.8</v>
      </c>
      <c r="AA431">
        <v>0</v>
      </c>
      <c r="AB431">
        <v>69.84</v>
      </c>
      <c r="AC431">
        <v>0</v>
      </c>
      <c r="AD431">
        <v>0</v>
      </c>
      <c r="AE431">
        <v>0</v>
      </c>
      <c r="AF431">
        <v>7.51</v>
      </c>
      <c r="AG431">
        <v>0</v>
      </c>
      <c r="AH431">
        <v>0</v>
      </c>
      <c r="AI431">
        <v>1</v>
      </c>
      <c r="AJ431">
        <v>9.3000000000000007</v>
      </c>
      <c r="AK431">
        <v>19.8</v>
      </c>
      <c r="AL431">
        <v>1</v>
      </c>
      <c r="AM431">
        <v>5</v>
      </c>
      <c r="AN431">
        <v>0</v>
      </c>
      <c r="AO431">
        <v>1</v>
      </c>
      <c r="AP431">
        <v>0</v>
      </c>
      <c r="AQ431">
        <v>0</v>
      </c>
      <c r="AR431">
        <v>0</v>
      </c>
      <c r="AS431" t="s">
        <v>6</v>
      </c>
      <c r="AT431">
        <v>5.8</v>
      </c>
      <c r="AU431" t="s">
        <v>6</v>
      </c>
      <c r="AV431">
        <v>0</v>
      </c>
      <c r="AW431">
        <v>2</v>
      </c>
      <c r="AX431">
        <v>86296037</v>
      </c>
      <c r="AY431">
        <v>1</v>
      </c>
      <c r="AZ431">
        <v>0</v>
      </c>
      <c r="BA431">
        <v>473</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CV431">
        <v>0</v>
      </c>
      <c r="CW431">
        <f>ROUND(Y431*Source!I272*DO431,9)</f>
        <v>0</v>
      </c>
      <c r="CX431">
        <f>ROUND(Y431*Source!I272,9)</f>
        <v>6.2465999999999999</v>
      </c>
      <c r="CY431">
        <f>AB431</f>
        <v>69.84</v>
      </c>
      <c r="CZ431">
        <f>AF431</f>
        <v>7.51</v>
      </c>
      <c r="DA431">
        <f>AJ431</f>
        <v>9.3000000000000007</v>
      </c>
      <c r="DB431">
        <f t="shared" si="177"/>
        <v>43.56</v>
      </c>
      <c r="DC431">
        <f t="shared" si="178"/>
        <v>0</v>
      </c>
      <c r="DD431" t="s">
        <v>6</v>
      </c>
      <c r="DE431" t="s">
        <v>6</v>
      </c>
      <c r="DF431">
        <f t="shared" si="180"/>
        <v>0</v>
      </c>
      <c r="DG431">
        <f>ROUND(ROUND(AF431*AJ431,0)*CX431,0)</f>
        <v>437</v>
      </c>
      <c r="DH431">
        <f>Source!I272*SmtRes!Y431</f>
        <v>6.2465999999999999</v>
      </c>
      <c r="DI431">
        <f>AB431</f>
        <v>69.84</v>
      </c>
      <c r="DJ431">
        <f>EtalonRes!Z473</f>
        <v>7.51</v>
      </c>
      <c r="DK431">
        <f>Source!BB272</f>
        <v>9.3000000000000007</v>
      </c>
      <c r="DL431" t="s">
        <v>6</v>
      </c>
      <c r="DM431">
        <v>0</v>
      </c>
      <c r="DN431" t="s">
        <v>6</v>
      </c>
      <c r="DO431">
        <v>0</v>
      </c>
      <c r="GQ431">
        <v>-1</v>
      </c>
      <c r="GR431">
        <v>-1</v>
      </c>
    </row>
    <row r="432" spans="1:200" x14ac:dyDescent="0.2">
      <c r="A432">
        <f>ROW(Source!A272)</f>
        <v>272</v>
      </c>
      <c r="B432">
        <v>86295184</v>
      </c>
      <c r="C432">
        <v>86296020</v>
      </c>
      <c r="D432">
        <v>27441327</v>
      </c>
      <c r="E432">
        <v>1</v>
      </c>
      <c r="F432">
        <v>1</v>
      </c>
      <c r="G432">
        <v>1</v>
      </c>
      <c r="H432">
        <v>2</v>
      </c>
      <c r="I432" t="s">
        <v>936</v>
      </c>
      <c r="J432" t="s">
        <v>937</v>
      </c>
      <c r="K432" t="s">
        <v>938</v>
      </c>
      <c r="L432">
        <v>1368</v>
      </c>
      <c r="N432">
        <v>1011</v>
      </c>
      <c r="O432" t="s">
        <v>927</v>
      </c>
      <c r="P432" t="s">
        <v>927</v>
      </c>
      <c r="Q432">
        <v>1</v>
      </c>
      <c r="W432">
        <v>0</v>
      </c>
      <c r="X432">
        <v>-1583389094</v>
      </c>
      <c r="Y432">
        <f t="shared" si="176"/>
        <v>2.21</v>
      </c>
      <c r="AA432">
        <v>0</v>
      </c>
      <c r="AB432">
        <v>868.34</v>
      </c>
      <c r="AC432">
        <v>231.46</v>
      </c>
      <c r="AD432">
        <v>0</v>
      </c>
      <c r="AE432">
        <v>0</v>
      </c>
      <c r="AF432">
        <v>93.37</v>
      </c>
      <c r="AG432">
        <v>11.69</v>
      </c>
      <c r="AH432">
        <v>0</v>
      </c>
      <c r="AI432">
        <v>1</v>
      </c>
      <c r="AJ432">
        <v>9.3000000000000007</v>
      </c>
      <c r="AK432">
        <v>19.8</v>
      </c>
      <c r="AL432">
        <v>1</v>
      </c>
      <c r="AM432">
        <v>5</v>
      </c>
      <c r="AN432">
        <v>0</v>
      </c>
      <c r="AO432">
        <v>1</v>
      </c>
      <c r="AP432">
        <v>0</v>
      </c>
      <c r="AQ432">
        <v>0</v>
      </c>
      <c r="AR432">
        <v>0</v>
      </c>
      <c r="AS432" t="s">
        <v>6</v>
      </c>
      <c r="AT432">
        <v>2.21</v>
      </c>
      <c r="AU432" t="s">
        <v>6</v>
      </c>
      <c r="AV432">
        <v>0</v>
      </c>
      <c r="AW432">
        <v>2</v>
      </c>
      <c r="AX432">
        <v>86296038</v>
      </c>
      <c r="AY432">
        <v>1</v>
      </c>
      <c r="AZ432">
        <v>0</v>
      </c>
      <c r="BA432">
        <v>474</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CV432">
        <v>0</v>
      </c>
      <c r="CW432">
        <f>ROUND(Y432*Source!I272*DO432,9)</f>
        <v>0</v>
      </c>
      <c r="CX432">
        <f>ROUND(Y432*Source!I272,9)</f>
        <v>2.3801700000000001</v>
      </c>
      <c r="CY432">
        <f>AB432</f>
        <v>868.34</v>
      </c>
      <c r="CZ432">
        <f>AF432</f>
        <v>93.37</v>
      </c>
      <c r="DA432">
        <f>AJ432</f>
        <v>9.3000000000000007</v>
      </c>
      <c r="DB432">
        <f t="shared" si="177"/>
        <v>206.35</v>
      </c>
      <c r="DC432">
        <f t="shared" si="178"/>
        <v>25.83</v>
      </c>
      <c r="DD432" t="s">
        <v>6</v>
      </c>
      <c r="DE432" t="s">
        <v>6</v>
      </c>
      <c r="DF432">
        <f t="shared" si="180"/>
        <v>0</v>
      </c>
      <c r="DG432">
        <f>ROUND(ROUND(AF432*AJ432,0)*CX432,0)</f>
        <v>2066</v>
      </c>
      <c r="DH432">
        <f>Source!I272*SmtRes!Y432</f>
        <v>2.3801699999999997</v>
      </c>
      <c r="DI432">
        <f>AB432</f>
        <v>868.34</v>
      </c>
      <c r="DJ432">
        <f>EtalonRes!Z474</f>
        <v>93.37</v>
      </c>
      <c r="DK432">
        <f>Source!BB272</f>
        <v>9.3000000000000007</v>
      </c>
      <c r="DL432" t="s">
        <v>6</v>
      </c>
      <c r="DM432">
        <v>0</v>
      </c>
      <c r="DN432" t="s">
        <v>6</v>
      </c>
      <c r="DO432">
        <v>0</v>
      </c>
      <c r="GQ432">
        <v>-1</v>
      </c>
      <c r="GR432">
        <v>-1</v>
      </c>
    </row>
    <row r="433" spans="1:200" x14ac:dyDescent="0.2">
      <c r="A433">
        <f>ROW(Source!A272)</f>
        <v>272</v>
      </c>
      <c r="B433">
        <v>86295184</v>
      </c>
      <c r="C433">
        <v>86296020</v>
      </c>
      <c r="D433">
        <v>27373207</v>
      </c>
      <c r="E433">
        <v>1</v>
      </c>
      <c r="F433">
        <v>1</v>
      </c>
      <c r="G433">
        <v>1</v>
      </c>
      <c r="H433">
        <v>3</v>
      </c>
      <c r="I433" t="s">
        <v>135</v>
      </c>
      <c r="J433" t="s">
        <v>137</v>
      </c>
      <c r="K433" t="s">
        <v>136</v>
      </c>
      <c r="L433">
        <v>1348</v>
      </c>
      <c r="N433">
        <v>1009</v>
      </c>
      <c r="O433" t="s">
        <v>63</v>
      </c>
      <c r="P433" t="s">
        <v>63</v>
      </c>
      <c r="Q433">
        <v>1000</v>
      </c>
      <c r="W433">
        <v>0</v>
      </c>
      <c r="X433">
        <v>1478683954</v>
      </c>
      <c r="Y433">
        <f t="shared" si="176"/>
        <v>0.15</v>
      </c>
      <c r="AA433">
        <v>6530</v>
      </c>
      <c r="AB433">
        <v>0</v>
      </c>
      <c r="AC433">
        <v>0</v>
      </c>
      <c r="AD433">
        <v>0</v>
      </c>
      <c r="AE433">
        <v>916.28</v>
      </c>
      <c r="AF433">
        <v>0</v>
      </c>
      <c r="AG433">
        <v>0</v>
      </c>
      <c r="AH433">
        <v>0</v>
      </c>
      <c r="AI433">
        <v>7.56</v>
      </c>
      <c r="AJ433">
        <v>1</v>
      </c>
      <c r="AK433">
        <v>1</v>
      </c>
      <c r="AL433">
        <v>1</v>
      </c>
      <c r="AM433">
        <v>0</v>
      </c>
      <c r="AN433">
        <v>0</v>
      </c>
      <c r="AO433">
        <v>0</v>
      </c>
      <c r="AP433">
        <v>0</v>
      </c>
      <c r="AQ433">
        <v>0</v>
      </c>
      <c r="AR433">
        <v>0</v>
      </c>
      <c r="AS433" t="s">
        <v>6</v>
      </c>
      <c r="AT433">
        <v>0.15</v>
      </c>
      <c r="AU433" t="s">
        <v>6</v>
      </c>
      <c r="AV433">
        <v>0</v>
      </c>
      <c r="AW433">
        <v>2</v>
      </c>
      <c r="AX433">
        <v>86296039</v>
      </c>
      <c r="AY433">
        <v>1</v>
      </c>
      <c r="AZ433">
        <v>16384</v>
      </c>
      <c r="BA433">
        <v>475</v>
      </c>
      <c r="BB433">
        <v>3</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0</v>
      </c>
      <c r="CV433">
        <v>0</v>
      </c>
      <c r="CW433">
        <v>0</v>
      </c>
      <c r="CX433">
        <f>ROUND(Y433*Source!I272,9)</f>
        <v>0.16155</v>
      </c>
      <c r="CY433">
        <f t="shared" ref="CY433:CY440" si="186">AA433</f>
        <v>6530</v>
      </c>
      <c r="CZ433">
        <f t="shared" ref="CZ433:CZ440" si="187">AE433</f>
        <v>916.28</v>
      </c>
      <c r="DA433">
        <f t="shared" ref="DA433:DA440" si="188">AI433</f>
        <v>7.56</v>
      </c>
      <c r="DB433">
        <f t="shared" si="177"/>
        <v>137.44</v>
      </c>
      <c r="DC433">
        <f t="shared" si="178"/>
        <v>0</v>
      </c>
      <c r="DD433" t="s">
        <v>6</v>
      </c>
      <c r="DE433" t="s">
        <v>6</v>
      </c>
      <c r="DF433">
        <f t="shared" ref="DF433:DF440" si="189">ROUND(ROUND(AE433*AI433,0)*CX433,0)</f>
        <v>1119</v>
      </c>
      <c r="DG433">
        <f t="shared" ref="DG433:DG450" si="190">ROUND(ROUND(AF433,0)*CX433,0)</f>
        <v>0</v>
      </c>
      <c r="DH433">
        <f>Source!I272*SmtRes!Y433</f>
        <v>0.16155</v>
      </c>
      <c r="DI433">
        <f t="shared" ref="DI433:DI440" si="191">AA433</f>
        <v>6530</v>
      </c>
      <c r="DJ433">
        <f>EtalonRes!Y475</f>
        <v>325</v>
      </c>
      <c r="DK433">
        <f>Source!BC272</f>
        <v>7.56</v>
      </c>
      <c r="DL433" t="s">
        <v>6</v>
      </c>
      <c r="DM433">
        <v>0</v>
      </c>
      <c r="DN433" t="s">
        <v>6</v>
      </c>
      <c r="DO433">
        <v>0</v>
      </c>
      <c r="GP433">
        <v>1</v>
      </c>
      <c r="GQ433">
        <v>-1</v>
      </c>
      <c r="GR433">
        <v>-1</v>
      </c>
    </row>
    <row r="434" spans="1:200" x14ac:dyDescent="0.2">
      <c r="A434">
        <f>ROW(Source!A272)</f>
        <v>272</v>
      </c>
      <c r="B434">
        <v>86295184</v>
      </c>
      <c r="C434">
        <v>86296020</v>
      </c>
      <c r="D434">
        <v>27378258</v>
      </c>
      <c r="E434">
        <v>1</v>
      </c>
      <c r="F434">
        <v>1</v>
      </c>
      <c r="G434">
        <v>1</v>
      </c>
      <c r="H434">
        <v>3</v>
      </c>
      <c r="I434" t="s">
        <v>140</v>
      </c>
      <c r="J434" t="s">
        <v>142</v>
      </c>
      <c r="K434" t="s">
        <v>141</v>
      </c>
      <c r="L434">
        <v>1348</v>
      </c>
      <c r="N434">
        <v>1009</v>
      </c>
      <c r="O434" t="s">
        <v>63</v>
      </c>
      <c r="P434" t="s">
        <v>63</v>
      </c>
      <c r="Q434">
        <v>1000</v>
      </c>
      <c r="W434">
        <v>0</v>
      </c>
      <c r="X434">
        <v>149258535</v>
      </c>
      <c r="Y434">
        <f t="shared" si="176"/>
        <v>0.02</v>
      </c>
      <c r="AA434">
        <v>180000</v>
      </c>
      <c r="AB434">
        <v>0</v>
      </c>
      <c r="AC434">
        <v>0</v>
      </c>
      <c r="AD434">
        <v>0</v>
      </c>
      <c r="AE434">
        <v>25257.140000000003</v>
      </c>
      <c r="AF434">
        <v>0</v>
      </c>
      <c r="AG434">
        <v>0</v>
      </c>
      <c r="AH434">
        <v>0</v>
      </c>
      <c r="AI434">
        <v>7.56</v>
      </c>
      <c r="AJ434">
        <v>1</v>
      </c>
      <c r="AK434">
        <v>1</v>
      </c>
      <c r="AL434">
        <v>1</v>
      </c>
      <c r="AM434">
        <v>0</v>
      </c>
      <c r="AN434">
        <v>0</v>
      </c>
      <c r="AO434">
        <v>0</v>
      </c>
      <c r="AP434">
        <v>1</v>
      </c>
      <c r="AQ434">
        <v>0</v>
      </c>
      <c r="AR434">
        <v>0</v>
      </c>
      <c r="AS434" t="s">
        <v>6</v>
      </c>
      <c r="AT434">
        <v>0.02</v>
      </c>
      <c r="AU434" t="s">
        <v>6</v>
      </c>
      <c r="AV434">
        <v>0</v>
      </c>
      <c r="AW434">
        <v>2</v>
      </c>
      <c r="AX434">
        <v>86296040</v>
      </c>
      <c r="AY434">
        <v>1</v>
      </c>
      <c r="AZ434">
        <v>16384</v>
      </c>
      <c r="BA434">
        <v>476</v>
      </c>
      <c r="BB434">
        <v>3</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CV434">
        <v>0</v>
      </c>
      <c r="CW434">
        <v>0</v>
      </c>
      <c r="CX434">
        <f>ROUND(Y434*Source!I272,9)</f>
        <v>2.154E-2</v>
      </c>
      <c r="CY434">
        <f t="shared" si="186"/>
        <v>180000</v>
      </c>
      <c r="CZ434">
        <f t="shared" si="187"/>
        <v>25257.140000000003</v>
      </c>
      <c r="DA434">
        <f t="shared" si="188"/>
        <v>7.56</v>
      </c>
      <c r="DB434">
        <f t="shared" si="177"/>
        <v>505.14</v>
      </c>
      <c r="DC434">
        <f t="shared" si="178"/>
        <v>0</v>
      </c>
      <c r="DD434" t="s">
        <v>6</v>
      </c>
      <c r="DE434" t="s">
        <v>6</v>
      </c>
      <c r="DF434">
        <f t="shared" si="189"/>
        <v>4113</v>
      </c>
      <c r="DG434">
        <f t="shared" si="190"/>
        <v>0</v>
      </c>
      <c r="DH434">
        <f>Source!I272*SmtRes!Y434</f>
        <v>2.154E-2</v>
      </c>
      <c r="DI434">
        <f t="shared" si="191"/>
        <v>180000</v>
      </c>
      <c r="DJ434">
        <f>EtalonRes!Y476</f>
        <v>9480</v>
      </c>
      <c r="DK434">
        <f>Source!BC272</f>
        <v>7.56</v>
      </c>
      <c r="DL434" t="s">
        <v>6</v>
      </c>
      <c r="DM434">
        <v>0</v>
      </c>
      <c r="DN434" t="s">
        <v>6</v>
      </c>
      <c r="DO434">
        <v>0</v>
      </c>
      <c r="GP434">
        <v>1</v>
      </c>
      <c r="GQ434">
        <v>-1</v>
      </c>
      <c r="GR434">
        <v>-1</v>
      </c>
    </row>
    <row r="435" spans="1:200" x14ac:dyDescent="0.2">
      <c r="A435">
        <f>ROW(Source!A272)</f>
        <v>272</v>
      </c>
      <c r="B435">
        <v>86295184</v>
      </c>
      <c r="C435">
        <v>86296020</v>
      </c>
      <c r="D435">
        <v>27378443</v>
      </c>
      <c r="E435">
        <v>1</v>
      </c>
      <c r="F435">
        <v>1</v>
      </c>
      <c r="G435">
        <v>1</v>
      </c>
      <c r="H435">
        <v>3</v>
      </c>
      <c r="I435" t="s">
        <v>442</v>
      </c>
      <c r="J435" t="s">
        <v>444</v>
      </c>
      <c r="K435" t="s">
        <v>443</v>
      </c>
      <c r="L435">
        <v>1354</v>
      </c>
      <c r="N435">
        <v>1010</v>
      </c>
      <c r="O435" t="s">
        <v>43</v>
      </c>
      <c r="P435" t="s">
        <v>43</v>
      </c>
      <c r="Q435">
        <v>1</v>
      </c>
      <c r="W435">
        <v>0</v>
      </c>
      <c r="X435">
        <v>2135729039</v>
      </c>
      <c r="Y435">
        <f t="shared" si="176"/>
        <v>5.5710309999999996</v>
      </c>
      <c r="AA435">
        <v>76.28</v>
      </c>
      <c r="AB435">
        <v>0</v>
      </c>
      <c r="AC435">
        <v>0</v>
      </c>
      <c r="AD435">
        <v>0</v>
      </c>
      <c r="AE435">
        <v>10.700000000000001</v>
      </c>
      <c r="AF435">
        <v>0</v>
      </c>
      <c r="AG435">
        <v>0</v>
      </c>
      <c r="AH435">
        <v>0</v>
      </c>
      <c r="AI435">
        <v>7.56</v>
      </c>
      <c r="AJ435">
        <v>1</v>
      </c>
      <c r="AK435">
        <v>1</v>
      </c>
      <c r="AL435">
        <v>1</v>
      </c>
      <c r="AM435">
        <v>0</v>
      </c>
      <c r="AN435">
        <v>0</v>
      </c>
      <c r="AO435">
        <v>0</v>
      </c>
      <c r="AP435">
        <v>1</v>
      </c>
      <c r="AQ435">
        <v>0</v>
      </c>
      <c r="AR435">
        <v>0</v>
      </c>
      <c r="AS435" t="s">
        <v>6</v>
      </c>
      <c r="AT435">
        <v>5.5710309999999996</v>
      </c>
      <c r="AU435" t="s">
        <v>6</v>
      </c>
      <c r="AV435">
        <v>0</v>
      </c>
      <c r="AW435">
        <v>1</v>
      </c>
      <c r="AX435">
        <v>-1</v>
      </c>
      <c r="AY435">
        <v>0</v>
      </c>
      <c r="AZ435">
        <v>0</v>
      </c>
      <c r="BA435" t="s">
        <v>6</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v>0</v>
      </c>
      <c r="CV435">
        <v>0</v>
      </c>
      <c r="CW435">
        <v>0</v>
      </c>
      <c r="CX435">
        <f>ROUND(Y435*Source!I272,9)</f>
        <v>6.000000387</v>
      </c>
      <c r="CY435">
        <f t="shared" si="186"/>
        <v>76.28</v>
      </c>
      <c r="CZ435">
        <f t="shared" si="187"/>
        <v>10.700000000000001</v>
      </c>
      <c r="DA435">
        <f t="shared" si="188"/>
        <v>7.56</v>
      </c>
      <c r="DB435">
        <f t="shared" si="177"/>
        <v>59.61</v>
      </c>
      <c r="DC435">
        <f t="shared" si="178"/>
        <v>0</v>
      </c>
      <c r="DD435" t="s">
        <v>6</v>
      </c>
      <c r="DE435" t="s">
        <v>6</v>
      </c>
      <c r="DF435">
        <f t="shared" si="189"/>
        <v>486</v>
      </c>
      <c r="DG435">
        <f t="shared" si="190"/>
        <v>0</v>
      </c>
      <c r="DH435">
        <f>Source!I272*SmtRes!Y435</f>
        <v>6.0000003869999992</v>
      </c>
      <c r="DI435">
        <f t="shared" si="191"/>
        <v>76.28</v>
      </c>
      <c r="DJ435">
        <f t="shared" ref="DJ435:DJ440" si="192">DF435</f>
        <v>486</v>
      </c>
      <c r="DK435">
        <f>Source!BC272</f>
        <v>7.56</v>
      </c>
      <c r="DL435" t="s">
        <v>6</v>
      </c>
      <c r="DM435">
        <v>0</v>
      </c>
      <c r="DN435" t="s">
        <v>6</v>
      </c>
      <c r="DO435">
        <v>0</v>
      </c>
      <c r="GP435">
        <v>1</v>
      </c>
      <c r="GQ435">
        <v>-1</v>
      </c>
      <c r="GR435">
        <v>-1</v>
      </c>
    </row>
    <row r="436" spans="1:200" x14ac:dyDescent="0.2">
      <c r="A436">
        <f>ROW(Source!A272)</f>
        <v>272</v>
      </c>
      <c r="B436">
        <v>86295184</v>
      </c>
      <c r="C436">
        <v>86296020</v>
      </c>
      <c r="D436">
        <v>27378445</v>
      </c>
      <c r="E436">
        <v>1</v>
      </c>
      <c r="F436">
        <v>1</v>
      </c>
      <c r="G436">
        <v>1</v>
      </c>
      <c r="H436">
        <v>3</v>
      </c>
      <c r="I436" t="s">
        <v>154</v>
      </c>
      <c r="J436" t="s">
        <v>156</v>
      </c>
      <c r="K436" t="s">
        <v>155</v>
      </c>
      <c r="L436">
        <v>1354</v>
      </c>
      <c r="N436">
        <v>1010</v>
      </c>
      <c r="O436" t="s">
        <v>43</v>
      </c>
      <c r="P436" t="s">
        <v>43</v>
      </c>
      <c r="Q436">
        <v>1</v>
      </c>
      <c r="W436">
        <v>0</v>
      </c>
      <c r="X436">
        <v>2089729805</v>
      </c>
      <c r="Y436">
        <f t="shared" si="176"/>
        <v>557.10306400000002</v>
      </c>
      <c r="AA436">
        <v>8.9600000000000009</v>
      </c>
      <c r="AB436">
        <v>0</v>
      </c>
      <c r="AC436">
        <v>0</v>
      </c>
      <c r="AD436">
        <v>0</v>
      </c>
      <c r="AE436">
        <v>1.26</v>
      </c>
      <c r="AF436">
        <v>0</v>
      </c>
      <c r="AG436">
        <v>0</v>
      </c>
      <c r="AH436">
        <v>0</v>
      </c>
      <c r="AI436">
        <v>7.56</v>
      </c>
      <c r="AJ436">
        <v>1</v>
      </c>
      <c r="AK436">
        <v>1</v>
      </c>
      <c r="AL436">
        <v>1</v>
      </c>
      <c r="AM436">
        <v>0</v>
      </c>
      <c r="AN436">
        <v>0</v>
      </c>
      <c r="AO436">
        <v>0</v>
      </c>
      <c r="AP436">
        <v>1</v>
      </c>
      <c r="AQ436">
        <v>0</v>
      </c>
      <c r="AR436">
        <v>0</v>
      </c>
      <c r="AS436" t="s">
        <v>6</v>
      </c>
      <c r="AT436">
        <v>557.10306400000002</v>
      </c>
      <c r="AU436" t="s">
        <v>6</v>
      </c>
      <c r="AV436">
        <v>0</v>
      </c>
      <c r="AW436">
        <v>1</v>
      </c>
      <c r="AX436">
        <v>-1</v>
      </c>
      <c r="AY436">
        <v>0</v>
      </c>
      <c r="AZ436">
        <v>0</v>
      </c>
      <c r="BA436" t="s">
        <v>6</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CV436">
        <v>0</v>
      </c>
      <c r="CW436">
        <v>0</v>
      </c>
      <c r="CX436">
        <f>ROUND(Y436*Source!I272,9)</f>
        <v>599.99999992799997</v>
      </c>
      <c r="CY436">
        <f t="shared" si="186"/>
        <v>8.9600000000000009</v>
      </c>
      <c r="CZ436">
        <f t="shared" si="187"/>
        <v>1.26</v>
      </c>
      <c r="DA436">
        <f t="shared" si="188"/>
        <v>7.56</v>
      </c>
      <c r="DB436">
        <f t="shared" si="177"/>
        <v>701.95</v>
      </c>
      <c r="DC436">
        <f t="shared" si="178"/>
        <v>0</v>
      </c>
      <c r="DD436" t="s">
        <v>6</v>
      </c>
      <c r="DE436" t="s">
        <v>6</v>
      </c>
      <c r="DF436">
        <f t="shared" si="189"/>
        <v>6000</v>
      </c>
      <c r="DG436">
        <f t="shared" si="190"/>
        <v>0</v>
      </c>
      <c r="DH436">
        <f>Source!I272*SmtRes!Y436</f>
        <v>599.99999992799997</v>
      </c>
      <c r="DI436">
        <f t="shared" si="191"/>
        <v>8.9600000000000009</v>
      </c>
      <c r="DJ436">
        <f t="shared" si="192"/>
        <v>6000</v>
      </c>
      <c r="DK436">
        <f>Source!BC272</f>
        <v>7.56</v>
      </c>
      <c r="DL436" t="s">
        <v>6</v>
      </c>
      <c r="DM436">
        <v>0</v>
      </c>
      <c r="DN436" t="s">
        <v>6</v>
      </c>
      <c r="DO436">
        <v>0</v>
      </c>
      <c r="GP436">
        <v>1</v>
      </c>
      <c r="GQ436">
        <v>-1</v>
      </c>
      <c r="GR436">
        <v>-1</v>
      </c>
    </row>
    <row r="437" spans="1:200" x14ac:dyDescent="0.2">
      <c r="A437">
        <f>ROW(Source!A272)</f>
        <v>272</v>
      </c>
      <c r="B437">
        <v>86295184</v>
      </c>
      <c r="C437">
        <v>86296020</v>
      </c>
      <c r="D437">
        <v>27416566</v>
      </c>
      <c r="E437">
        <v>1</v>
      </c>
      <c r="F437">
        <v>1</v>
      </c>
      <c r="G437">
        <v>1</v>
      </c>
      <c r="H437">
        <v>3</v>
      </c>
      <c r="I437" t="s">
        <v>159</v>
      </c>
      <c r="J437" t="s">
        <v>161</v>
      </c>
      <c r="K437" t="s">
        <v>160</v>
      </c>
      <c r="L437">
        <v>1339</v>
      </c>
      <c r="N437">
        <v>1007</v>
      </c>
      <c r="O437" t="s">
        <v>32</v>
      </c>
      <c r="P437" t="s">
        <v>32</v>
      </c>
      <c r="Q437">
        <v>1</v>
      </c>
      <c r="W437">
        <v>0</v>
      </c>
      <c r="X437">
        <v>-50505369</v>
      </c>
      <c r="Y437">
        <f t="shared" si="176"/>
        <v>0.1</v>
      </c>
      <c r="AA437">
        <v>14.19</v>
      </c>
      <c r="AB437">
        <v>0</v>
      </c>
      <c r="AC437">
        <v>0</v>
      </c>
      <c r="AD437">
        <v>0</v>
      </c>
      <c r="AE437">
        <v>2</v>
      </c>
      <c r="AF437">
        <v>0</v>
      </c>
      <c r="AG437">
        <v>0</v>
      </c>
      <c r="AH437">
        <v>0</v>
      </c>
      <c r="AI437">
        <v>7.56</v>
      </c>
      <c r="AJ437">
        <v>1</v>
      </c>
      <c r="AK437">
        <v>1</v>
      </c>
      <c r="AL437">
        <v>1</v>
      </c>
      <c r="AM437">
        <v>0</v>
      </c>
      <c r="AN437">
        <v>0</v>
      </c>
      <c r="AO437">
        <v>0</v>
      </c>
      <c r="AP437">
        <v>1</v>
      </c>
      <c r="AQ437">
        <v>0</v>
      </c>
      <c r="AR437">
        <v>0</v>
      </c>
      <c r="AS437" t="s">
        <v>6</v>
      </c>
      <c r="AT437">
        <v>0.1</v>
      </c>
      <c r="AU437" t="s">
        <v>6</v>
      </c>
      <c r="AV437">
        <v>0</v>
      </c>
      <c r="AW437">
        <v>2</v>
      </c>
      <c r="AX437">
        <v>86296042</v>
      </c>
      <c r="AY437">
        <v>1</v>
      </c>
      <c r="AZ437">
        <v>16384</v>
      </c>
      <c r="BA437">
        <v>478</v>
      </c>
      <c r="BB437">
        <v>3</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v>0</v>
      </c>
      <c r="CV437">
        <v>0</v>
      </c>
      <c r="CW437">
        <v>0</v>
      </c>
      <c r="CX437">
        <f>ROUND(Y437*Source!I272,9)</f>
        <v>0.1077</v>
      </c>
      <c r="CY437">
        <f t="shared" si="186"/>
        <v>14.19</v>
      </c>
      <c r="CZ437">
        <f t="shared" si="187"/>
        <v>2</v>
      </c>
      <c r="DA437">
        <f t="shared" si="188"/>
        <v>7.56</v>
      </c>
      <c r="DB437">
        <f t="shared" si="177"/>
        <v>0.2</v>
      </c>
      <c r="DC437">
        <f t="shared" si="178"/>
        <v>0</v>
      </c>
      <c r="DD437" t="s">
        <v>6</v>
      </c>
      <c r="DE437" t="s">
        <v>6</v>
      </c>
      <c r="DF437">
        <f t="shared" si="189"/>
        <v>2</v>
      </c>
      <c r="DG437">
        <f t="shared" si="190"/>
        <v>0</v>
      </c>
      <c r="DH437">
        <f>Source!I272*SmtRes!Y437</f>
        <v>0.1077</v>
      </c>
      <c r="DI437">
        <f t="shared" si="191"/>
        <v>14.19</v>
      </c>
      <c r="DJ437">
        <f>EtalonRes!Y478</f>
        <v>7.14</v>
      </c>
      <c r="DK437">
        <f>Source!BC272</f>
        <v>7.56</v>
      </c>
      <c r="DL437" t="s">
        <v>6</v>
      </c>
      <c r="DM437">
        <v>0</v>
      </c>
      <c r="DN437" t="s">
        <v>6</v>
      </c>
      <c r="DO437">
        <v>0</v>
      </c>
      <c r="GP437">
        <v>1</v>
      </c>
      <c r="GQ437">
        <v>-1</v>
      </c>
      <c r="GR437">
        <v>-1</v>
      </c>
    </row>
    <row r="438" spans="1:200" x14ac:dyDescent="0.2">
      <c r="A438">
        <f>ROW(Source!A272)</f>
        <v>272</v>
      </c>
      <c r="B438">
        <v>86295184</v>
      </c>
      <c r="C438">
        <v>86296020</v>
      </c>
      <c r="D438">
        <v>69205364</v>
      </c>
      <c r="E438">
        <v>1</v>
      </c>
      <c r="F438">
        <v>1</v>
      </c>
      <c r="G438">
        <v>1</v>
      </c>
      <c r="H438">
        <v>3</v>
      </c>
      <c r="I438" t="s">
        <v>144</v>
      </c>
      <c r="J438" t="s">
        <v>146</v>
      </c>
      <c r="K438" t="s">
        <v>433</v>
      </c>
      <c r="L438">
        <v>1348</v>
      </c>
      <c r="N438">
        <v>1009</v>
      </c>
      <c r="O438" t="s">
        <v>63</v>
      </c>
      <c r="P438" t="s">
        <v>63</v>
      </c>
      <c r="Q438">
        <v>1000</v>
      </c>
      <c r="W438">
        <v>0</v>
      </c>
      <c r="X438">
        <v>1449558321</v>
      </c>
      <c r="Y438">
        <f t="shared" si="176"/>
        <v>1.3073349999999999</v>
      </c>
      <c r="AA438">
        <v>177355.02</v>
      </c>
      <c r="AB438">
        <v>0</v>
      </c>
      <c r="AC438">
        <v>0</v>
      </c>
      <c r="AD438">
        <v>0</v>
      </c>
      <c r="AE438">
        <v>24886.01</v>
      </c>
      <c r="AF438">
        <v>0</v>
      </c>
      <c r="AG438">
        <v>0</v>
      </c>
      <c r="AH438">
        <v>0</v>
      </c>
      <c r="AI438">
        <v>7.56</v>
      </c>
      <c r="AJ438">
        <v>1</v>
      </c>
      <c r="AK438">
        <v>1</v>
      </c>
      <c r="AL438">
        <v>1</v>
      </c>
      <c r="AM438">
        <v>0</v>
      </c>
      <c r="AN438">
        <v>0</v>
      </c>
      <c r="AO438">
        <v>0</v>
      </c>
      <c r="AP438">
        <v>1</v>
      </c>
      <c r="AQ438">
        <v>0</v>
      </c>
      <c r="AR438">
        <v>0</v>
      </c>
      <c r="AS438" t="s">
        <v>6</v>
      </c>
      <c r="AT438">
        <v>1.3073349999999999</v>
      </c>
      <c r="AU438" t="s">
        <v>6</v>
      </c>
      <c r="AV438">
        <v>0</v>
      </c>
      <c r="AW438">
        <v>1</v>
      </c>
      <c r="AX438">
        <v>-1</v>
      </c>
      <c r="AY438">
        <v>0</v>
      </c>
      <c r="AZ438">
        <v>0</v>
      </c>
      <c r="BA438" t="s">
        <v>6</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CV438">
        <v>0</v>
      </c>
      <c r="CW438">
        <v>0</v>
      </c>
      <c r="CX438">
        <f>ROUND(Y438*Source!I272,9)</f>
        <v>1.4079997950000001</v>
      </c>
      <c r="CY438">
        <f t="shared" si="186"/>
        <v>177355.02</v>
      </c>
      <c r="CZ438">
        <f t="shared" si="187"/>
        <v>24886.01</v>
      </c>
      <c r="DA438">
        <f t="shared" si="188"/>
        <v>7.56</v>
      </c>
      <c r="DB438">
        <f t="shared" si="177"/>
        <v>32534.35</v>
      </c>
      <c r="DC438">
        <f t="shared" si="178"/>
        <v>0</v>
      </c>
      <c r="DD438" t="s">
        <v>6</v>
      </c>
      <c r="DE438" t="s">
        <v>6</v>
      </c>
      <c r="DF438">
        <f t="shared" si="189"/>
        <v>264898</v>
      </c>
      <c r="DG438">
        <f t="shared" si="190"/>
        <v>0</v>
      </c>
      <c r="DH438">
        <f>Source!I272*SmtRes!Y438</f>
        <v>1.4079997949999998</v>
      </c>
      <c r="DI438">
        <f t="shared" si="191"/>
        <v>177355.02</v>
      </c>
      <c r="DJ438">
        <f t="shared" si="192"/>
        <v>264898</v>
      </c>
      <c r="DK438">
        <f>Source!BC272</f>
        <v>7.56</v>
      </c>
      <c r="DL438" t="s">
        <v>6</v>
      </c>
      <c r="DM438">
        <v>0</v>
      </c>
      <c r="DN438" t="s">
        <v>6</v>
      </c>
      <c r="DO438">
        <v>0</v>
      </c>
      <c r="GP438">
        <v>1</v>
      </c>
      <c r="GQ438">
        <v>-1</v>
      </c>
      <c r="GR438">
        <v>-1</v>
      </c>
    </row>
    <row r="439" spans="1:200" x14ac:dyDescent="0.2">
      <c r="A439">
        <f>ROW(Source!A272)</f>
        <v>272</v>
      </c>
      <c r="B439">
        <v>86295184</v>
      </c>
      <c r="C439">
        <v>86296020</v>
      </c>
      <c r="D439">
        <v>69204959</v>
      </c>
      <c r="E439">
        <v>1</v>
      </c>
      <c r="F439">
        <v>1</v>
      </c>
      <c r="G439">
        <v>1</v>
      </c>
      <c r="H439">
        <v>3</v>
      </c>
      <c r="I439" t="s">
        <v>149</v>
      </c>
      <c r="J439" t="s">
        <v>151</v>
      </c>
      <c r="K439" t="s">
        <v>150</v>
      </c>
      <c r="L439">
        <v>1348</v>
      </c>
      <c r="N439">
        <v>1009</v>
      </c>
      <c r="O439" t="s">
        <v>63</v>
      </c>
      <c r="P439" t="s">
        <v>63</v>
      </c>
      <c r="Q439">
        <v>1000</v>
      </c>
      <c r="W439">
        <v>0</v>
      </c>
      <c r="X439">
        <v>-1245446461</v>
      </c>
      <c r="Y439">
        <f t="shared" si="176"/>
        <v>3.0966E-2</v>
      </c>
      <c r="AA439">
        <v>144673.31</v>
      </c>
      <c r="AB439">
        <v>0</v>
      </c>
      <c r="AC439">
        <v>0</v>
      </c>
      <c r="AD439">
        <v>0</v>
      </c>
      <c r="AE439">
        <v>20300.190000000002</v>
      </c>
      <c r="AF439">
        <v>0</v>
      </c>
      <c r="AG439">
        <v>0</v>
      </c>
      <c r="AH439">
        <v>0</v>
      </c>
      <c r="AI439">
        <v>7.56</v>
      </c>
      <c r="AJ439">
        <v>1</v>
      </c>
      <c r="AK439">
        <v>1</v>
      </c>
      <c r="AL439">
        <v>1</v>
      </c>
      <c r="AM439">
        <v>0</v>
      </c>
      <c r="AN439">
        <v>0</v>
      </c>
      <c r="AO439">
        <v>0</v>
      </c>
      <c r="AP439">
        <v>1</v>
      </c>
      <c r="AQ439">
        <v>0</v>
      </c>
      <c r="AR439">
        <v>0</v>
      </c>
      <c r="AS439" t="s">
        <v>6</v>
      </c>
      <c r="AT439">
        <v>3.0966E-2</v>
      </c>
      <c r="AU439" t="s">
        <v>6</v>
      </c>
      <c r="AV439">
        <v>0</v>
      </c>
      <c r="AW439">
        <v>1</v>
      </c>
      <c r="AX439">
        <v>-1</v>
      </c>
      <c r="AY439">
        <v>0</v>
      </c>
      <c r="AZ439">
        <v>0</v>
      </c>
      <c r="BA439" t="s">
        <v>6</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CV439">
        <v>0</v>
      </c>
      <c r="CW439">
        <v>0</v>
      </c>
      <c r="CX439">
        <f>ROUND(Y439*Source!I272,9)</f>
        <v>3.3350381999999998E-2</v>
      </c>
      <c r="CY439">
        <f t="shared" si="186"/>
        <v>144673.31</v>
      </c>
      <c r="CZ439">
        <f t="shared" si="187"/>
        <v>20300.190000000002</v>
      </c>
      <c r="DA439">
        <f t="shared" si="188"/>
        <v>7.56</v>
      </c>
      <c r="DB439">
        <f t="shared" si="177"/>
        <v>628.62</v>
      </c>
      <c r="DC439">
        <f t="shared" si="178"/>
        <v>0</v>
      </c>
      <c r="DD439" t="s">
        <v>6</v>
      </c>
      <c r="DE439" t="s">
        <v>6</v>
      </c>
      <c r="DF439">
        <f t="shared" si="189"/>
        <v>5118</v>
      </c>
      <c r="DG439">
        <f t="shared" si="190"/>
        <v>0</v>
      </c>
      <c r="DH439">
        <f>Source!I272*SmtRes!Y439</f>
        <v>3.3350381999999998E-2</v>
      </c>
      <c r="DI439">
        <f t="shared" si="191"/>
        <v>144673.31</v>
      </c>
      <c r="DJ439">
        <f t="shared" si="192"/>
        <v>5118</v>
      </c>
      <c r="DK439">
        <f>Source!BC272</f>
        <v>7.56</v>
      </c>
      <c r="DL439" t="s">
        <v>6</v>
      </c>
      <c r="DM439">
        <v>0</v>
      </c>
      <c r="DN439" t="s">
        <v>6</v>
      </c>
      <c r="DO439">
        <v>0</v>
      </c>
      <c r="GP439">
        <v>1</v>
      </c>
      <c r="GQ439">
        <v>-1</v>
      </c>
      <c r="GR439">
        <v>-1</v>
      </c>
    </row>
    <row r="440" spans="1:200" x14ac:dyDescent="0.2">
      <c r="A440">
        <f>ROW(Source!A272)</f>
        <v>272</v>
      </c>
      <c r="B440">
        <v>86295184</v>
      </c>
      <c r="C440">
        <v>86296020</v>
      </c>
      <c r="D440">
        <v>69204952</v>
      </c>
      <c r="E440">
        <v>1</v>
      </c>
      <c r="F440">
        <v>1</v>
      </c>
      <c r="G440">
        <v>1</v>
      </c>
      <c r="H440">
        <v>3</v>
      </c>
      <c r="I440" t="s">
        <v>435</v>
      </c>
      <c r="J440" t="s">
        <v>437</v>
      </c>
      <c r="K440" t="s">
        <v>436</v>
      </c>
      <c r="L440">
        <v>1348</v>
      </c>
      <c r="N440">
        <v>1009</v>
      </c>
      <c r="O440" t="s">
        <v>63</v>
      </c>
      <c r="P440" t="s">
        <v>63</v>
      </c>
      <c r="Q440">
        <v>1000</v>
      </c>
      <c r="W440">
        <v>0</v>
      </c>
      <c r="X440">
        <v>-1037329196</v>
      </c>
      <c r="Y440">
        <f t="shared" si="176"/>
        <v>8.8020000000000008E-3</v>
      </c>
      <c r="AA440">
        <v>112349.47</v>
      </c>
      <c r="AB440">
        <v>0</v>
      </c>
      <c r="AC440">
        <v>0</v>
      </c>
      <c r="AD440">
        <v>0</v>
      </c>
      <c r="AE440">
        <v>15764.590000000002</v>
      </c>
      <c r="AF440">
        <v>0</v>
      </c>
      <c r="AG440">
        <v>0</v>
      </c>
      <c r="AH440">
        <v>0</v>
      </c>
      <c r="AI440">
        <v>7.56</v>
      </c>
      <c r="AJ440">
        <v>1</v>
      </c>
      <c r="AK440">
        <v>1</v>
      </c>
      <c r="AL440">
        <v>1</v>
      </c>
      <c r="AM440">
        <v>0</v>
      </c>
      <c r="AN440">
        <v>0</v>
      </c>
      <c r="AO440">
        <v>0</v>
      </c>
      <c r="AP440">
        <v>1</v>
      </c>
      <c r="AQ440">
        <v>0</v>
      </c>
      <c r="AR440">
        <v>0</v>
      </c>
      <c r="AS440" t="s">
        <v>6</v>
      </c>
      <c r="AT440">
        <v>8.8020000000000008E-3</v>
      </c>
      <c r="AU440" t="s">
        <v>6</v>
      </c>
      <c r="AV440">
        <v>0</v>
      </c>
      <c r="AW440">
        <v>1</v>
      </c>
      <c r="AX440">
        <v>-1</v>
      </c>
      <c r="AY440">
        <v>0</v>
      </c>
      <c r="AZ440">
        <v>0</v>
      </c>
      <c r="BA440" t="s">
        <v>6</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CV440">
        <v>0</v>
      </c>
      <c r="CW440">
        <v>0</v>
      </c>
      <c r="CX440">
        <f>ROUND(Y440*Source!I272,9)</f>
        <v>9.479754E-3</v>
      </c>
      <c r="CY440">
        <f t="shared" si="186"/>
        <v>112349.47</v>
      </c>
      <c r="CZ440">
        <f t="shared" si="187"/>
        <v>15764.590000000002</v>
      </c>
      <c r="DA440">
        <f t="shared" si="188"/>
        <v>7.56</v>
      </c>
      <c r="DB440">
        <f t="shared" si="177"/>
        <v>138.76</v>
      </c>
      <c r="DC440">
        <f t="shared" si="178"/>
        <v>0</v>
      </c>
      <c r="DD440" t="s">
        <v>6</v>
      </c>
      <c r="DE440" t="s">
        <v>6</v>
      </c>
      <c r="DF440">
        <f t="shared" si="189"/>
        <v>1130</v>
      </c>
      <c r="DG440">
        <f t="shared" si="190"/>
        <v>0</v>
      </c>
      <c r="DH440">
        <f>Source!I272*SmtRes!Y440</f>
        <v>9.479754E-3</v>
      </c>
      <c r="DI440">
        <f t="shared" si="191"/>
        <v>112349.47</v>
      </c>
      <c r="DJ440">
        <f t="shared" si="192"/>
        <v>1130</v>
      </c>
      <c r="DK440">
        <f>Source!BC272</f>
        <v>7.56</v>
      </c>
      <c r="DL440" t="s">
        <v>6</v>
      </c>
      <c r="DM440">
        <v>0</v>
      </c>
      <c r="DN440" t="s">
        <v>6</v>
      </c>
      <c r="DO440">
        <v>0</v>
      </c>
      <c r="GP440">
        <v>1</v>
      </c>
      <c r="GQ440">
        <v>-1</v>
      </c>
      <c r="GR440">
        <v>-1</v>
      </c>
    </row>
    <row r="441" spans="1:200" x14ac:dyDescent="0.2">
      <c r="A441">
        <f>ROW(Source!A289)</f>
        <v>289</v>
      </c>
      <c r="B441">
        <v>86295183</v>
      </c>
      <c r="C441">
        <v>86296051</v>
      </c>
      <c r="D441">
        <v>27493187</v>
      </c>
      <c r="E441">
        <v>1</v>
      </c>
      <c r="F441">
        <v>1</v>
      </c>
      <c r="G441">
        <v>1</v>
      </c>
      <c r="H441">
        <v>1</v>
      </c>
      <c r="I441" t="s">
        <v>952</v>
      </c>
      <c r="J441" t="s">
        <v>6</v>
      </c>
      <c r="K441" t="s">
        <v>953</v>
      </c>
      <c r="L441">
        <v>1369</v>
      </c>
      <c r="N441">
        <v>1013</v>
      </c>
      <c r="O441" t="s">
        <v>921</v>
      </c>
      <c r="P441" t="s">
        <v>921</v>
      </c>
      <c r="Q441">
        <v>1</v>
      </c>
      <c r="W441">
        <v>0</v>
      </c>
      <c r="X441">
        <v>1476363087</v>
      </c>
      <c r="Y441">
        <f t="shared" si="176"/>
        <v>71.06</v>
      </c>
      <c r="AA441">
        <v>0</v>
      </c>
      <c r="AB441">
        <v>0</v>
      </c>
      <c r="AC441">
        <v>0</v>
      </c>
      <c r="AD441">
        <v>8.93</v>
      </c>
      <c r="AE441">
        <v>0</v>
      </c>
      <c r="AF441">
        <v>0</v>
      </c>
      <c r="AG441">
        <v>0</v>
      </c>
      <c r="AH441">
        <v>8.93</v>
      </c>
      <c r="AI441">
        <v>1</v>
      </c>
      <c r="AJ441">
        <v>1</v>
      </c>
      <c r="AK441">
        <v>1</v>
      </c>
      <c r="AL441">
        <v>1</v>
      </c>
      <c r="AM441">
        <v>0</v>
      </c>
      <c r="AN441">
        <v>0</v>
      </c>
      <c r="AO441">
        <v>1</v>
      </c>
      <c r="AP441">
        <v>1</v>
      </c>
      <c r="AQ441">
        <v>0</v>
      </c>
      <c r="AR441">
        <v>0</v>
      </c>
      <c r="AS441" t="s">
        <v>6</v>
      </c>
      <c r="AT441">
        <v>71.06</v>
      </c>
      <c r="AU441" t="s">
        <v>6</v>
      </c>
      <c r="AV441">
        <v>1</v>
      </c>
      <c r="AW441">
        <v>2</v>
      </c>
      <c r="AX441">
        <v>86296060</v>
      </c>
      <c r="AY441">
        <v>1</v>
      </c>
      <c r="AZ441">
        <v>0</v>
      </c>
      <c r="BA441">
        <v>479</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CU441">
        <f>ROUND(AT441*Source!I289*AH441*AL441,0)</f>
        <v>857</v>
      </c>
      <c r="CV441">
        <f>ROUND(Y441*Source!I289,9)</f>
        <v>95.930999999999997</v>
      </c>
      <c r="CW441">
        <v>0</v>
      </c>
      <c r="CX441">
        <f>ROUND(Y441*Source!I289,9)</f>
        <v>95.930999999999997</v>
      </c>
      <c r="CY441">
        <f>AD441</f>
        <v>8.93</v>
      </c>
      <c r="CZ441">
        <f>AH441</f>
        <v>8.93</v>
      </c>
      <c r="DA441">
        <f>AL441</f>
        <v>1</v>
      </c>
      <c r="DB441">
        <f t="shared" si="177"/>
        <v>634.57000000000005</v>
      </c>
      <c r="DC441">
        <f t="shared" si="178"/>
        <v>0</v>
      </c>
      <c r="DD441" t="s">
        <v>6</v>
      </c>
      <c r="DE441" t="s">
        <v>6</v>
      </c>
      <c r="DF441">
        <f t="shared" ref="DF441:DF452" si="193">ROUND(ROUND(AE441,0)*CX441,0)</f>
        <v>0</v>
      </c>
      <c r="DG441">
        <f t="shared" si="190"/>
        <v>0</v>
      </c>
      <c r="DH441">
        <f>Source!I289*SmtRes!Y441</f>
        <v>95.931000000000012</v>
      </c>
      <c r="DI441">
        <f>AD441</f>
        <v>8.93</v>
      </c>
      <c r="DJ441">
        <f>EtalonRes!AB479</f>
        <v>8.93</v>
      </c>
      <c r="DK441">
        <f>Source!BA289</f>
        <v>1</v>
      </c>
      <c r="DL441" t="s">
        <v>6</v>
      </c>
      <c r="DM441">
        <v>0</v>
      </c>
      <c r="DN441" t="s">
        <v>6</v>
      </c>
      <c r="DO441">
        <v>0</v>
      </c>
      <c r="GQ441">
        <v>-1</v>
      </c>
      <c r="GR441">
        <v>-1</v>
      </c>
    </row>
    <row r="442" spans="1:200" x14ac:dyDescent="0.2">
      <c r="A442">
        <f>ROW(Source!A289)</f>
        <v>289</v>
      </c>
      <c r="B442">
        <v>86295183</v>
      </c>
      <c r="C442">
        <v>86296051</v>
      </c>
      <c r="D442">
        <v>121548</v>
      </c>
      <c r="E442">
        <v>1</v>
      </c>
      <c r="F442">
        <v>1</v>
      </c>
      <c r="G442">
        <v>1</v>
      </c>
      <c r="H442">
        <v>1</v>
      </c>
      <c r="I442" t="s">
        <v>39</v>
      </c>
      <c r="J442" t="s">
        <v>6</v>
      </c>
      <c r="K442" t="s">
        <v>922</v>
      </c>
      <c r="L442">
        <v>608254</v>
      </c>
      <c r="N442">
        <v>1013</v>
      </c>
      <c r="O442" t="s">
        <v>923</v>
      </c>
      <c r="P442" t="s">
        <v>923</v>
      </c>
      <c r="Q442">
        <v>1</v>
      </c>
      <c r="W442">
        <v>0</v>
      </c>
      <c r="X442">
        <v>-185737400</v>
      </c>
      <c r="Y442">
        <f t="shared" si="176"/>
        <v>0.01</v>
      </c>
      <c r="AA442">
        <v>0</v>
      </c>
      <c r="AB442">
        <v>0</v>
      </c>
      <c r="AC442">
        <v>0</v>
      </c>
      <c r="AD442">
        <v>0</v>
      </c>
      <c r="AE442">
        <v>0</v>
      </c>
      <c r="AF442">
        <v>0</v>
      </c>
      <c r="AG442">
        <v>0</v>
      </c>
      <c r="AH442">
        <v>0</v>
      </c>
      <c r="AI442">
        <v>1</v>
      </c>
      <c r="AJ442">
        <v>1</v>
      </c>
      <c r="AK442">
        <v>1</v>
      </c>
      <c r="AL442">
        <v>1</v>
      </c>
      <c r="AM442">
        <v>0</v>
      </c>
      <c r="AN442">
        <v>0</v>
      </c>
      <c r="AO442">
        <v>1</v>
      </c>
      <c r="AP442">
        <v>1</v>
      </c>
      <c r="AQ442">
        <v>0</v>
      </c>
      <c r="AR442">
        <v>0</v>
      </c>
      <c r="AS442" t="s">
        <v>6</v>
      </c>
      <c r="AT442">
        <v>0.01</v>
      </c>
      <c r="AU442" t="s">
        <v>6</v>
      </c>
      <c r="AV442">
        <v>2</v>
      </c>
      <c r="AW442">
        <v>2</v>
      </c>
      <c r="AX442">
        <v>86296061</v>
      </c>
      <c r="AY442">
        <v>1</v>
      </c>
      <c r="AZ442">
        <v>0</v>
      </c>
      <c r="BA442">
        <v>480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CV442">
        <v>0</v>
      </c>
      <c r="CW442">
        <v>0</v>
      </c>
      <c r="CX442">
        <f>ROUND(Y442*Source!I289,9)</f>
        <v>1.35E-2</v>
      </c>
      <c r="CY442">
        <f>AD442</f>
        <v>0</v>
      </c>
      <c r="CZ442">
        <f>AH442</f>
        <v>0</v>
      </c>
      <c r="DA442">
        <f>AL442</f>
        <v>1</v>
      </c>
      <c r="DB442">
        <f t="shared" si="177"/>
        <v>0</v>
      </c>
      <c r="DC442">
        <f t="shared" si="178"/>
        <v>0</v>
      </c>
      <c r="DD442" t="s">
        <v>6</v>
      </c>
      <c r="DE442" t="s">
        <v>6</v>
      </c>
      <c r="DF442">
        <f t="shared" si="193"/>
        <v>0</v>
      </c>
      <c r="DG442">
        <f t="shared" si="190"/>
        <v>0</v>
      </c>
      <c r="DH442">
        <f>Source!I289*SmtRes!Y442</f>
        <v>1.3500000000000002E-2</v>
      </c>
      <c r="DI442">
        <f>AD442</f>
        <v>0</v>
      </c>
      <c r="DJ442">
        <f>EtalonRes!AB480</f>
        <v>0</v>
      </c>
      <c r="DK442">
        <f>Source!BA289</f>
        <v>1</v>
      </c>
      <c r="DL442" t="s">
        <v>6</v>
      </c>
      <c r="DM442">
        <v>0</v>
      </c>
      <c r="DN442" t="s">
        <v>6</v>
      </c>
      <c r="DO442">
        <v>0</v>
      </c>
      <c r="GQ442">
        <v>-1</v>
      </c>
      <c r="GR442">
        <v>-1</v>
      </c>
    </row>
    <row r="443" spans="1:200" x14ac:dyDescent="0.2">
      <c r="A443">
        <f>ROW(Source!A289)</f>
        <v>289</v>
      </c>
      <c r="B443">
        <v>86295183</v>
      </c>
      <c r="C443">
        <v>86296051</v>
      </c>
      <c r="D443">
        <v>27439630</v>
      </c>
      <c r="E443">
        <v>1</v>
      </c>
      <c r="F443">
        <v>1</v>
      </c>
      <c r="G443">
        <v>1</v>
      </c>
      <c r="H443">
        <v>2</v>
      </c>
      <c r="I443" t="s">
        <v>949</v>
      </c>
      <c r="J443" t="s">
        <v>950</v>
      </c>
      <c r="K443" t="s">
        <v>951</v>
      </c>
      <c r="L443">
        <v>1368</v>
      </c>
      <c r="N443">
        <v>1011</v>
      </c>
      <c r="O443" t="s">
        <v>927</v>
      </c>
      <c r="P443" t="s">
        <v>927</v>
      </c>
      <c r="Q443">
        <v>1</v>
      </c>
      <c r="W443">
        <v>0</v>
      </c>
      <c r="X443">
        <v>-72110300</v>
      </c>
      <c r="Y443">
        <f t="shared" si="176"/>
        <v>0.01</v>
      </c>
      <c r="AA443">
        <v>0</v>
      </c>
      <c r="AB443">
        <v>31.27</v>
      </c>
      <c r="AC443">
        <v>13.61</v>
      </c>
      <c r="AD443">
        <v>0</v>
      </c>
      <c r="AE443">
        <v>0</v>
      </c>
      <c r="AF443">
        <v>31.27</v>
      </c>
      <c r="AG443">
        <v>13.61</v>
      </c>
      <c r="AH443">
        <v>0</v>
      </c>
      <c r="AI443">
        <v>1</v>
      </c>
      <c r="AJ443">
        <v>1</v>
      </c>
      <c r="AK443">
        <v>1</v>
      </c>
      <c r="AL443">
        <v>1</v>
      </c>
      <c r="AM443">
        <v>0</v>
      </c>
      <c r="AN443">
        <v>0</v>
      </c>
      <c r="AO443">
        <v>1</v>
      </c>
      <c r="AP443">
        <v>1</v>
      </c>
      <c r="AQ443">
        <v>0</v>
      </c>
      <c r="AR443">
        <v>0</v>
      </c>
      <c r="AS443" t="s">
        <v>6</v>
      </c>
      <c r="AT443">
        <v>0.01</v>
      </c>
      <c r="AU443" t="s">
        <v>6</v>
      </c>
      <c r="AV443">
        <v>0</v>
      </c>
      <c r="AW443">
        <v>2</v>
      </c>
      <c r="AX443">
        <v>86296062</v>
      </c>
      <c r="AY443">
        <v>1</v>
      </c>
      <c r="AZ443">
        <v>0</v>
      </c>
      <c r="BA443">
        <v>481</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CV443">
        <v>0</v>
      </c>
      <c r="CW443">
        <f>ROUND(Y443*Source!I289*DO443,9)</f>
        <v>0</v>
      </c>
      <c r="CX443">
        <f>ROUND(Y443*Source!I289,9)</f>
        <v>1.35E-2</v>
      </c>
      <c r="CY443">
        <f>AB443</f>
        <v>31.27</v>
      </c>
      <c r="CZ443">
        <f>AF443</f>
        <v>31.27</v>
      </c>
      <c r="DA443">
        <f>AJ443</f>
        <v>1</v>
      </c>
      <c r="DB443">
        <f t="shared" si="177"/>
        <v>0.31</v>
      </c>
      <c r="DC443">
        <f t="shared" si="178"/>
        <v>0.14000000000000001</v>
      </c>
      <c r="DD443" t="s">
        <v>6</v>
      </c>
      <c r="DE443" t="s">
        <v>6</v>
      </c>
      <c r="DF443">
        <f t="shared" si="193"/>
        <v>0</v>
      </c>
      <c r="DG443">
        <f t="shared" si="190"/>
        <v>0</v>
      </c>
      <c r="DH443">
        <f>Source!I289*SmtRes!Y443</f>
        <v>1.3500000000000002E-2</v>
      </c>
      <c r="DI443">
        <f>AB443</f>
        <v>31.27</v>
      </c>
      <c r="DJ443">
        <f>EtalonRes!Z481</f>
        <v>31.27</v>
      </c>
      <c r="DK443">
        <f>Source!BB289</f>
        <v>1</v>
      </c>
      <c r="DL443" t="s">
        <v>6</v>
      </c>
      <c r="DM443">
        <v>0</v>
      </c>
      <c r="DN443" t="s">
        <v>6</v>
      </c>
      <c r="DO443">
        <v>0</v>
      </c>
      <c r="GQ443">
        <v>-1</v>
      </c>
      <c r="GR443">
        <v>-1</v>
      </c>
    </row>
    <row r="444" spans="1:200" x14ac:dyDescent="0.2">
      <c r="A444">
        <f>ROW(Source!A289)</f>
        <v>289</v>
      </c>
      <c r="B444">
        <v>86295183</v>
      </c>
      <c r="C444">
        <v>86296051</v>
      </c>
      <c r="D444">
        <v>27441327</v>
      </c>
      <c r="E444">
        <v>1</v>
      </c>
      <c r="F444">
        <v>1</v>
      </c>
      <c r="G444">
        <v>1</v>
      </c>
      <c r="H444">
        <v>2</v>
      </c>
      <c r="I444" t="s">
        <v>936</v>
      </c>
      <c r="J444" t="s">
        <v>937</v>
      </c>
      <c r="K444" t="s">
        <v>938</v>
      </c>
      <c r="L444">
        <v>1368</v>
      </c>
      <c r="N444">
        <v>1011</v>
      </c>
      <c r="O444" t="s">
        <v>927</v>
      </c>
      <c r="P444" t="s">
        <v>927</v>
      </c>
      <c r="Q444">
        <v>1</v>
      </c>
      <c r="W444">
        <v>0</v>
      </c>
      <c r="X444">
        <v>-1583389094</v>
      </c>
      <c r="Y444">
        <f t="shared" si="176"/>
        <v>0.03</v>
      </c>
      <c r="AA444">
        <v>0</v>
      </c>
      <c r="AB444">
        <v>93.37</v>
      </c>
      <c r="AC444">
        <v>11.69</v>
      </c>
      <c r="AD444">
        <v>0</v>
      </c>
      <c r="AE444">
        <v>0</v>
      </c>
      <c r="AF444">
        <v>93.37</v>
      </c>
      <c r="AG444">
        <v>11.69</v>
      </c>
      <c r="AH444">
        <v>0</v>
      </c>
      <c r="AI444">
        <v>1</v>
      </c>
      <c r="AJ444">
        <v>1</v>
      </c>
      <c r="AK444">
        <v>1</v>
      </c>
      <c r="AL444">
        <v>1</v>
      </c>
      <c r="AM444">
        <v>0</v>
      </c>
      <c r="AN444">
        <v>0</v>
      </c>
      <c r="AO444">
        <v>1</v>
      </c>
      <c r="AP444">
        <v>1</v>
      </c>
      <c r="AQ444">
        <v>0</v>
      </c>
      <c r="AR444">
        <v>0</v>
      </c>
      <c r="AS444" t="s">
        <v>6</v>
      </c>
      <c r="AT444">
        <v>0.03</v>
      </c>
      <c r="AU444" t="s">
        <v>6</v>
      </c>
      <c r="AV444">
        <v>0</v>
      </c>
      <c r="AW444">
        <v>2</v>
      </c>
      <c r="AX444">
        <v>86296063</v>
      </c>
      <c r="AY444">
        <v>1</v>
      </c>
      <c r="AZ444">
        <v>0</v>
      </c>
      <c r="BA444">
        <v>482</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CV444">
        <v>0</v>
      </c>
      <c r="CW444">
        <f>ROUND(Y444*Source!I289*DO444,9)</f>
        <v>0</v>
      </c>
      <c r="CX444">
        <f>ROUND(Y444*Source!I289,9)</f>
        <v>4.0500000000000001E-2</v>
      </c>
      <c r="CY444">
        <f>AB444</f>
        <v>93.37</v>
      </c>
      <c r="CZ444">
        <f>AF444</f>
        <v>93.37</v>
      </c>
      <c r="DA444">
        <f>AJ444</f>
        <v>1</v>
      </c>
      <c r="DB444">
        <f t="shared" si="177"/>
        <v>2.8</v>
      </c>
      <c r="DC444">
        <f t="shared" si="178"/>
        <v>0.35</v>
      </c>
      <c r="DD444" t="s">
        <v>6</v>
      </c>
      <c r="DE444" t="s">
        <v>6</v>
      </c>
      <c r="DF444">
        <f t="shared" si="193"/>
        <v>0</v>
      </c>
      <c r="DG444">
        <f t="shared" si="190"/>
        <v>4</v>
      </c>
      <c r="DH444">
        <f>Source!I289*SmtRes!Y444</f>
        <v>4.0500000000000001E-2</v>
      </c>
      <c r="DI444">
        <f>AB444</f>
        <v>93.37</v>
      </c>
      <c r="DJ444">
        <f>EtalonRes!Z482</f>
        <v>93.37</v>
      </c>
      <c r="DK444">
        <f>Source!BB289</f>
        <v>1</v>
      </c>
      <c r="DL444" t="s">
        <v>6</v>
      </c>
      <c r="DM444">
        <v>0</v>
      </c>
      <c r="DN444" t="s">
        <v>6</v>
      </c>
      <c r="DO444">
        <v>0</v>
      </c>
      <c r="GQ444">
        <v>-1</v>
      </c>
      <c r="GR444">
        <v>-1</v>
      </c>
    </row>
    <row r="445" spans="1:200" x14ac:dyDescent="0.2">
      <c r="A445">
        <f>ROW(Source!A289)</f>
        <v>289</v>
      </c>
      <c r="B445">
        <v>86295183</v>
      </c>
      <c r="C445">
        <v>86296051</v>
      </c>
      <c r="D445">
        <v>27374309</v>
      </c>
      <c r="E445">
        <v>1</v>
      </c>
      <c r="F445">
        <v>1</v>
      </c>
      <c r="G445">
        <v>1</v>
      </c>
      <c r="H445">
        <v>3</v>
      </c>
      <c r="I445" t="s">
        <v>171</v>
      </c>
      <c r="J445" t="s">
        <v>173</v>
      </c>
      <c r="K445" t="s">
        <v>172</v>
      </c>
      <c r="L445">
        <v>1348</v>
      </c>
      <c r="N445">
        <v>1009</v>
      </c>
      <c r="O445" t="s">
        <v>63</v>
      </c>
      <c r="P445" t="s">
        <v>63</v>
      </c>
      <c r="Q445">
        <v>1000</v>
      </c>
      <c r="W445">
        <v>0</v>
      </c>
      <c r="X445">
        <v>-1513962653</v>
      </c>
      <c r="Y445">
        <f t="shared" ref="Y445:Y466" si="194">AT445</f>
        <v>0</v>
      </c>
      <c r="AA445">
        <v>15801.24</v>
      </c>
      <c r="AB445">
        <v>0</v>
      </c>
      <c r="AC445">
        <v>0</v>
      </c>
      <c r="AD445">
        <v>0</v>
      </c>
      <c r="AE445">
        <v>15801.24</v>
      </c>
      <c r="AF445">
        <v>0</v>
      </c>
      <c r="AG445">
        <v>0</v>
      </c>
      <c r="AH445">
        <v>0</v>
      </c>
      <c r="AI445">
        <v>1</v>
      </c>
      <c r="AJ445">
        <v>1</v>
      </c>
      <c r="AK445">
        <v>1</v>
      </c>
      <c r="AL445">
        <v>1</v>
      </c>
      <c r="AM445">
        <v>0</v>
      </c>
      <c r="AN445">
        <v>0</v>
      </c>
      <c r="AO445">
        <v>0</v>
      </c>
      <c r="AP445">
        <v>1</v>
      </c>
      <c r="AQ445">
        <v>0</v>
      </c>
      <c r="AR445">
        <v>0</v>
      </c>
      <c r="AS445" t="s">
        <v>6</v>
      </c>
      <c r="AT445">
        <v>0</v>
      </c>
      <c r="AU445" t="s">
        <v>6</v>
      </c>
      <c r="AV445">
        <v>0</v>
      </c>
      <c r="AW445">
        <v>2</v>
      </c>
      <c r="AX445">
        <v>86296064</v>
      </c>
      <c r="AY445">
        <v>1</v>
      </c>
      <c r="AZ445">
        <v>6144</v>
      </c>
      <c r="BA445">
        <v>483</v>
      </c>
      <c r="BB445">
        <v>3</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CV445">
        <v>0</v>
      </c>
      <c r="CW445">
        <v>0</v>
      </c>
      <c r="CX445">
        <f>ROUND(Y445*Source!I289,9)</f>
        <v>0</v>
      </c>
      <c r="CY445">
        <f>AA445</f>
        <v>15801.24</v>
      </c>
      <c r="CZ445">
        <f>AE445</f>
        <v>15801.24</v>
      </c>
      <c r="DA445">
        <f>AI445</f>
        <v>1</v>
      </c>
      <c r="DB445">
        <f t="shared" ref="DB445:DB466" si="195">ROUND(ROUND(AT445*CZ445,2),2)</f>
        <v>0</v>
      </c>
      <c r="DC445">
        <f t="shared" ref="DC445:DC466" si="196">ROUND(ROUND(AT445*AG445,2),2)</f>
        <v>0</v>
      </c>
      <c r="DD445" t="s">
        <v>6</v>
      </c>
      <c r="DE445" t="s">
        <v>6</v>
      </c>
      <c r="DF445">
        <f t="shared" si="193"/>
        <v>0</v>
      </c>
      <c r="DG445">
        <f t="shared" si="190"/>
        <v>0</v>
      </c>
      <c r="DH445">
        <f>Source!I289*SmtRes!Y445</f>
        <v>0</v>
      </c>
      <c r="DI445">
        <f>AA445</f>
        <v>15801.24</v>
      </c>
      <c r="DJ445">
        <f>EtalonRes!Y483</f>
        <v>15801.24</v>
      </c>
      <c r="DK445">
        <f>Source!BC289</f>
        <v>1</v>
      </c>
      <c r="DL445" t="s">
        <v>6</v>
      </c>
      <c r="DM445">
        <v>0</v>
      </c>
      <c r="DN445" t="s">
        <v>6</v>
      </c>
      <c r="DO445">
        <v>0</v>
      </c>
      <c r="GP445">
        <v>1</v>
      </c>
      <c r="GQ445">
        <v>-1</v>
      </c>
      <c r="GR445">
        <v>-1</v>
      </c>
    </row>
    <row r="446" spans="1:200" x14ac:dyDescent="0.2">
      <c r="A446">
        <f>ROW(Source!A289)</f>
        <v>289</v>
      </c>
      <c r="B446">
        <v>86295183</v>
      </c>
      <c r="C446">
        <v>86296051</v>
      </c>
      <c r="D446">
        <v>27371543</v>
      </c>
      <c r="E446">
        <v>1</v>
      </c>
      <c r="F446">
        <v>1</v>
      </c>
      <c r="G446">
        <v>1</v>
      </c>
      <c r="H446">
        <v>3</v>
      </c>
      <c r="I446" t="s">
        <v>180</v>
      </c>
      <c r="J446" t="s">
        <v>183</v>
      </c>
      <c r="K446" t="s">
        <v>181</v>
      </c>
      <c r="L446">
        <v>1346</v>
      </c>
      <c r="N446">
        <v>1009</v>
      </c>
      <c r="O446" t="s">
        <v>182</v>
      </c>
      <c r="P446" t="s">
        <v>182</v>
      </c>
      <c r="Q446">
        <v>1</v>
      </c>
      <c r="W446">
        <v>0</v>
      </c>
      <c r="X446">
        <v>-2014069362</v>
      </c>
      <c r="Y446">
        <f t="shared" si="194"/>
        <v>0.3</v>
      </c>
      <c r="AA446">
        <v>1.82</v>
      </c>
      <c r="AB446">
        <v>0</v>
      </c>
      <c r="AC446">
        <v>0</v>
      </c>
      <c r="AD446">
        <v>0</v>
      </c>
      <c r="AE446">
        <v>1.82</v>
      </c>
      <c r="AF446">
        <v>0</v>
      </c>
      <c r="AG446">
        <v>0</v>
      </c>
      <c r="AH446">
        <v>0</v>
      </c>
      <c r="AI446">
        <v>1</v>
      </c>
      <c r="AJ446">
        <v>1</v>
      </c>
      <c r="AK446">
        <v>1</v>
      </c>
      <c r="AL446">
        <v>1</v>
      </c>
      <c r="AM446">
        <v>0</v>
      </c>
      <c r="AN446">
        <v>0</v>
      </c>
      <c r="AO446">
        <v>0</v>
      </c>
      <c r="AP446">
        <v>1</v>
      </c>
      <c r="AQ446">
        <v>0</v>
      </c>
      <c r="AR446">
        <v>0</v>
      </c>
      <c r="AS446" t="s">
        <v>6</v>
      </c>
      <c r="AT446">
        <v>0.3</v>
      </c>
      <c r="AU446" t="s">
        <v>6</v>
      </c>
      <c r="AV446">
        <v>0</v>
      </c>
      <c r="AW446">
        <v>2</v>
      </c>
      <c r="AX446">
        <v>86296065</v>
      </c>
      <c r="AY446">
        <v>1</v>
      </c>
      <c r="AZ446">
        <v>0</v>
      </c>
      <c r="BA446">
        <v>484</v>
      </c>
      <c r="BB446">
        <v>3</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CV446">
        <v>0</v>
      </c>
      <c r="CW446">
        <v>0</v>
      </c>
      <c r="CX446">
        <f>ROUND(Y446*Source!I289,9)</f>
        <v>0.40500000000000003</v>
      </c>
      <c r="CY446">
        <f>AA446</f>
        <v>1.82</v>
      </c>
      <c r="CZ446">
        <f>AE446</f>
        <v>1.82</v>
      </c>
      <c r="DA446">
        <f>AI446</f>
        <v>1</v>
      </c>
      <c r="DB446">
        <f t="shared" si="195"/>
        <v>0.55000000000000004</v>
      </c>
      <c r="DC446">
        <f t="shared" si="196"/>
        <v>0</v>
      </c>
      <c r="DD446" t="s">
        <v>6</v>
      </c>
      <c r="DE446" t="s">
        <v>6</v>
      </c>
      <c r="DF446">
        <f t="shared" si="193"/>
        <v>1</v>
      </c>
      <c r="DG446">
        <f t="shared" si="190"/>
        <v>0</v>
      </c>
      <c r="DH446">
        <f>Source!I289*SmtRes!Y446</f>
        <v>0.40500000000000003</v>
      </c>
      <c r="DI446">
        <f>AA446</f>
        <v>1.82</v>
      </c>
      <c r="DJ446">
        <f>EtalonRes!Y484</f>
        <v>1.82</v>
      </c>
      <c r="DK446">
        <f>Source!BC289</f>
        <v>1</v>
      </c>
      <c r="DL446" t="s">
        <v>6</v>
      </c>
      <c r="DM446">
        <v>0</v>
      </c>
      <c r="DN446" t="s">
        <v>6</v>
      </c>
      <c r="DO446">
        <v>0</v>
      </c>
      <c r="GP446">
        <v>1</v>
      </c>
      <c r="GQ446">
        <v>-1</v>
      </c>
      <c r="GR446">
        <v>-1</v>
      </c>
    </row>
    <row r="447" spans="1:200" x14ac:dyDescent="0.2">
      <c r="A447">
        <f>ROW(Source!A289)</f>
        <v>289</v>
      </c>
      <c r="B447">
        <v>86295183</v>
      </c>
      <c r="C447">
        <v>86296051</v>
      </c>
      <c r="D447">
        <v>27374631</v>
      </c>
      <c r="E447">
        <v>1</v>
      </c>
      <c r="F447">
        <v>1</v>
      </c>
      <c r="G447">
        <v>1</v>
      </c>
      <c r="H447">
        <v>3</v>
      </c>
      <c r="I447" t="s">
        <v>186</v>
      </c>
      <c r="J447" t="s">
        <v>188</v>
      </c>
      <c r="K447" t="s">
        <v>187</v>
      </c>
      <c r="L447">
        <v>1346</v>
      </c>
      <c r="N447">
        <v>1009</v>
      </c>
      <c r="O447" t="s">
        <v>182</v>
      </c>
      <c r="P447" t="s">
        <v>182</v>
      </c>
      <c r="Q447">
        <v>1</v>
      </c>
      <c r="W447">
        <v>0</v>
      </c>
      <c r="X447">
        <v>1530665707</v>
      </c>
      <c r="Y447">
        <f t="shared" si="194"/>
        <v>2.7</v>
      </c>
      <c r="AA447">
        <v>32.79</v>
      </c>
      <c r="AB447">
        <v>0</v>
      </c>
      <c r="AC447">
        <v>0</v>
      </c>
      <c r="AD447">
        <v>0</v>
      </c>
      <c r="AE447">
        <v>32.79</v>
      </c>
      <c r="AF447">
        <v>0</v>
      </c>
      <c r="AG447">
        <v>0</v>
      </c>
      <c r="AH447">
        <v>0</v>
      </c>
      <c r="AI447">
        <v>1</v>
      </c>
      <c r="AJ447">
        <v>1</v>
      </c>
      <c r="AK447">
        <v>1</v>
      </c>
      <c r="AL447">
        <v>1</v>
      </c>
      <c r="AM447">
        <v>0</v>
      </c>
      <c r="AN447">
        <v>0</v>
      </c>
      <c r="AO447">
        <v>0</v>
      </c>
      <c r="AP447">
        <v>1</v>
      </c>
      <c r="AQ447">
        <v>0</v>
      </c>
      <c r="AR447">
        <v>0</v>
      </c>
      <c r="AS447" t="s">
        <v>6</v>
      </c>
      <c r="AT447">
        <v>2.7</v>
      </c>
      <c r="AU447" t="s">
        <v>6</v>
      </c>
      <c r="AV447">
        <v>0</v>
      </c>
      <c r="AW447">
        <v>2</v>
      </c>
      <c r="AX447">
        <v>86296066</v>
      </c>
      <c r="AY447">
        <v>1</v>
      </c>
      <c r="AZ447">
        <v>0</v>
      </c>
      <c r="BA447">
        <v>485</v>
      </c>
      <c r="BB447">
        <v>3</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CV447">
        <v>0</v>
      </c>
      <c r="CW447">
        <v>0</v>
      </c>
      <c r="CX447">
        <f>ROUND(Y447*Source!I289,9)</f>
        <v>3.645</v>
      </c>
      <c r="CY447">
        <f>AA447</f>
        <v>32.79</v>
      </c>
      <c r="CZ447">
        <f>AE447</f>
        <v>32.79</v>
      </c>
      <c r="DA447">
        <f>AI447</f>
        <v>1</v>
      </c>
      <c r="DB447">
        <f t="shared" si="195"/>
        <v>88.53</v>
      </c>
      <c r="DC447">
        <f t="shared" si="196"/>
        <v>0</v>
      </c>
      <c r="DD447" t="s">
        <v>6</v>
      </c>
      <c r="DE447" t="s">
        <v>6</v>
      </c>
      <c r="DF447">
        <f t="shared" si="193"/>
        <v>120</v>
      </c>
      <c r="DG447">
        <f t="shared" si="190"/>
        <v>0</v>
      </c>
      <c r="DH447">
        <f>Source!I289*SmtRes!Y447</f>
        <v>3.6450000000000005</v>
      </c>
      <c r="DI447">
        <f>AA447</f>
        <v>32.79</v>
      </c>
      <c r="DJ447">
        <f>EtalonRes!Y485</f>
        <v>32.79</v>
      </c>
      <c r="DK447">
        <f>Source!BC289</f>
        <v>1</v>
      </c>
      <c r="DL447" t="s">
        <v>6</v>
      </c>
      <c r="DM447">
        <v>0</v>
      </c>
      <c r="DN447" t="s">
        <v>6</v>
      </c>
      <c r="DO447">
        <v>0</v>
      </c>
      <c r="GP447">
        <v>1</v>
      </c>
      <c r="GQ447">
        <v>-1</v>
      </c>
      <c r="GR447">
        <v>-1</v>
      </c>
    </row>
    <row r="448" spans="1:200" x14ac:dyDescent="0.2">
      <c r="A448">
        <f>ROW(Source!A289)</f>
        <v>289</v>
      </c>
      <c r="B448">
        <v>86295183</v>
      </c>
      <c r="C448">
        <v>86296051</v>
      </c>
      <c r="D448">
        <v>27387231</v>
      </c>
      <c r="E448">
        <v>1</v>
      </c>
      <c r="F448">
        <v>1</v>
      </c>
      <c r="G448">
        <v>1</v>
      </c>
      <c r="H448">
        <v>3</v>
      </c>
      <c r="I448" t="s">
        <v>176</v>
      </c>
      <c r="J448" t="s">
        <v>178</v>
      </c>
      <c r="K448" t="s">
        <v>177</v>
      </c>
      <c r="L448">
        <v>1348</v>
      </c>
      <c r="N448">
        <v>1009</v>
      </c>
      <c r="O448" t="s">
        <v>63</v>
      </c>
      <c r="P448" t="s">
        <v>63</v>
      </c>
      <c r="Q448">
        <v>1000</v>
      </c>
      <c r="W448">
        <v>0</v>
      </c>
      <c r="X448">
        <v>1793674503</v>
      </c>
      <c r="Y448">
        <f t="shared" si="194"/>
        <v>2.46E-2</v>
      </c>
      <c r="AA448">
        <v>14313</v>
      </c>
      <c r="AB448">
        <v>0</v>
      </c>
      <c r="AC448">
        <v>0</v>
      </c>
      <c r="AD448">
        <v>0</v>
      </c>
      <c r="AE448">
        <v>14313</v>
      </c>
      <c r="AF448">
        <v>0</v>
      </c>
      <c r="AG448">
        <v>0</v>
      </c>
      <c r="AH448">
        <v>0</v>
      </c>
      <c r="AI448">
        <v>1</v>
      </c>
      <c r="AJ448">
        <v>1</v>
      </c>
      <c r="AK448">
        <v>1</v>
      </c>
      <c r="AL448">
        <v>1</v>
      </c>
      <c r="AM448">
        <v>0</v>
      </c>
      <c r="AN448">
        <v>0</v>
      </c>
      <c r="AO448">
        <v>0</v>
      </c>
      <c r="AP448">
        <v>0</v>
      </c>
      <c r="AQ448">
        <v>0</v>
      </c>
      <c r="AR448">
        <v>0</v>
      </c>
      <c r="AS448" t="s">
        <v>6</v>
      </c>
      <c r="AT448">
        <v>2.46E-2</v>
      </c>
      <c r="AU448" t="s">
        <v>6</v>
      </c>
      <c r="AV448">
        <v>0</v>
      </c>
      <c r="AW448">
        <v>1</v>
      </c>
      <c r="AX448">
        <v>-1</v>
      </c>
      <c r="AY448">
        <v>0</v>
      </c>
      <c r="AZ448">
        <v>0</v>
      </c>
      <c r="BA448" t="s">
        <v>6</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CV448">
        <v>0</v>
      </c>
      <c r="CW448">
        <v>0</v>
      </c>
      <c r="CX448">
        <f>ROUND(Y448*Source!I289,9)</f>
        <v>3.3210000000000003E-2</v>
      </c>
      <c r="CY448">
        <f>AA448</f>
        <v>14313</v>
      </c>
      <c r="CZ448">
        <f>AE448</f>
        <v>14313</v>
      </c>
      <c r="DA448">
        <f>AI448</f>
        <v>1</v>
      </c>
      <c r="DB448">
        <f t="shared" si="195"/>
        <v>352.1</v>
      </c>
      <c r="DC448">
        <f t="shared" si="196"/>
        <v>0</v>
      </c>
      <c r="DD448" t="s">
        <v>6</v>
      </c>
      <c r="DE448" t="s">
        <v>6</v>
      </c>
      <c r="DF448">
        <f t="shared" si="193"/>
        <v>475</v>
      </c>
      <c r="DG448">
        <f t="shared" si="190"/>
        <v>0</v>
      </c>
      <c r="DH448">
        <f>Source!I289*SmtRes!Y448</f>
        <v>3.3210000000000003E-2</v>
      </c>
      <c r="DI448">
        <f>AA448</f>
        <v>14313</v>
      </c>
      <c r="DJ448">
        <f>DF448</f>
        <v>475</v>
      </c>
      <c r="DK448">
        <f>Source!BC289</f>
        <v>1</v>
      </c>
      <c r="DL448" t="s">
        <v>6</v>
      </c>
      <c r="DM448">
        <v>0</v>
      </c>
      <c r="DN448" t="s">
        <v>6</v>
      </c>
      <c r="DO448">
        <v>0</v>
      </c>
      <c r="GP448">
        <v>1</v>
      </c>
      <c r="GQ448">
        <v>-1</v>
      </c>
      <c r="GR448">
        <v>-1</v>
      </c>
    </row>
    <row r="449" spans="1:200" x14ac:dyDescent="0.2">
      <c r="A449">
        <f>ROW(Source!A290)</f>
        <v>290</v>
      </c>
      <c r="B449">
        <v>86295184</v>
      </c>
      <c r="C449">
        <v>86296051</v>
      </c>
      <c r="D449">
        <v>27493187</v>
      </c>
      <c r="E449">
        <v>1</v>
      </c>
      <c r="F449">
        <v>1</v>
      </c>
      <c r="G449">
        <v>1</v>
      </c>
      <c r="H449">
        <v>1</v>
      </c>
      <c r="I449" t="s">
        <v>952</v>
      </c>
      <c r="J449" t="s">
        <v>6</v>
      </c>
      <c r="K449" t="s">
        <v>953</v>
      </c>
      <c r="L449">
        <v>1369</v>
      </c>
      <c r="N449">
        <v>1013</v>
      </c>
      <c r="O449" t="s">
        <v>921</v>
      </c>
      <c r="P449" t="s">
        <v>921</v>
      </c>
      <c r="Q449">
        <v>1</v>
      </c>
      <c r="W449">
        <v>0</v>
      </c>
      <c r="X449">
        <v>1476363087</v>
      </c>
      <c r="Y449">
        <f t="shared" si="194"/>
        <v>71.06</v>
      </c>
      <c r="AA449">
        <v>0</v>
      </c>
      <c r="AB449">
        <v>0</v>
      </c>
      <c r="AC449">
        <v>0</v>
      </c>
      <c r="AD449">
        <v>240.66</v>
      </c>
      <c r="AE449">
        <v>0</v>
      </c>
      <c r="AF449">
        <v>0</v>
      </c>
      <c r="AG449">
        <v>0</v>
      </c>
      <c r="AH449">
        <v>8.93</v>
      </c>
      <c r="AI449">
        <v>1</v>
      </c>
      <c r="AJ449">
        <v>1</v>
      </c>
      <c r="AK449">
        <v>1</v>
      </c>
      <c r="AL449">
        <v>26.95</v>
      </c>
      <c r="AM449">
        <v>5</v>
      </c>
      <c r="AN449">
        <v>0</v>
      </c>
      <c r="AO449">
        <v>1</v>
      </c>
      <c r="AP449">
        <v>1</v>
      </c>
      <c r="AQ449">
        <v>0</v>
      </c>
      <c r="AR449">
        <v>0</v>
      </c>
      <c r="AS449" t="s">
        <v>6</v>
      </c>
      <c r="AT449">
        <v>71.06</v>
      </c>
      <c r="AU449" t="s">
        <v>6</v>
      </c>
      <c r="AV449">
        <v>1</v>
      </c>
      <c r="AW449">
        <v>2</v>
      </c>
      <c r="AX449">
        <v>86296060</v>
      </c>
      <c r="AY449">
        <v>1</v>
      </c>
      <c r="AZ449">
        <v>0</v>
      </c>
      <c r="BA449">
        <v>486</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CU449">
        <f>ROUND(AT449*Source!I290*AH449*AL449,0)</f>
        <v>23087</v>
      </c>
      <c r="CV449">
        <f>ROUND(Y449*Source!I290,9)</f>
        <v>95.930999999999997</v>
      </c>
      <c r="CW449">
        <v>0</v>
      </c>
      <c r="CX449">
        <f>ROUND(Y449*Source!I290,9)</f>
        <v>95.930999999999997</v>
      </c>
      <c r="CY449">
        <f>AD449</f>
        <v>240.66</v>
      </c>
      <c r="CZ449">
        <f>AH449</f>
        <v>8.93</v>
      </c>
      <c r="DA449">
        <f>AL449</f>
        <v>26.95</v>
      </c>
      <c r="DB449">
        <f t="shared" si="195"/>
        <v>634.57000000000005</v>
      </c>
      <c r="DC449">
        <f t="shared" si="196"/>
        <v>0</v>
      </c>
      <c r="DD449" t="s">
        <v>6</v>
      </c>
      <c r="DE449" t="s">
        <v>6</v>
      </c>
      <c r="DF449">
        <f t="shared" si="193"/>
        <v>0</v>
      </c>
      <c r="DG449">
        <f t="shared" si="190"/>
        <v>0</v>
      </c>
      <c r="DH449">
        <f>Source!I290*SmtRes!Y449</f>
        <v>95.931000000000012</v>
      </c>
      <c r="DI449">
        <f>AD449</f>
        <v>240.66</v>
      </c>
      <c r="DJ449">
        <f>EtalonRes!AB486</f>
        <v>8.93</v>
      </c>
      <c r="DK449">
        <f>Source!BA290</f>
        <v>26.95</v>
      </c>
      <c r="DL449" t="s">
        <v>6</v>
      </c>
      <c r="DM449">
        <v>0</v>
      </c>
      <c r="DN449" t="s">
        <v>6</v>
      </c>
      <c r="DO449">
        <v>0</v>
      </c>
      <c r="GQ449">
        <v>-1</v>
      </c>
      <c r="GR449">
        <v>-1</v>
      </c>
    </row>
    <row r="450" spans="1:200" x14ac:dyDescent="0.2">
      <c r="A450">
        <f>ROW(Source!A290)</f>
        <v>290</v>
      </c>
      <c r="B450">
        <v>86295184</v>
      </c>
      <c r="C450">
        <v>86296051</v>
      </c>
      <c r="D450">
        <v>121548</v>
      </c>
      <c r="E450">
        <v>1</v>
      </c>
      <c r="F450">
        <v>1</v>
      </c>
      <c r="G450">
        <v>1</v>
      </c>
      <c r="H450">
        <v>1</v>
      </c>
      <c r="I450" t="s">
        <v>39</v>
      </c>
      <c r="J450" t="s">
        <v>6</v>
      </c>
      <c r="K450" t="s">
        <v>922</v>
      </c>
      <c r="L450">
        <v>608254</v>
      </c>
      <c r="N450">
        <v>1013</v>
      </c>
      <c r="O450" t="s">
        <v>923</v>
      </c>
      <c r="P450" t="s">
        <v>923</v>
      </c>
      <c r="Q450">
        <v>1</v>
      </c>
      <c r="W450">
        <v>0</v>
      </c>
      <c r="X450">
        <v>-185737400</v>
      </c>
      <c r="Y450">
        <f t="shared" si="194"/>
        <v>0.01</v>
      </c>
      <c r="AA450">
        <v>0</v>
      </c>
      <c r="AB450">
        <v>0</v>
      </c>
      <c r="AC450">
        <v>0</v>
      </c>
      <c r="AD450">
        <v>0</v>
      </c>
      <c r="AE450">
        <v>0</v>
      </c>
      <c r="AF450">
        <v>0</v>
      </c>
      <c r="AG450">
        <v>0</v>
      </c>
      <c r="AH450">
        <v>0</v>
      </c>
      <c r="AI450">
        <v>1</v>
      </c>
      <c r="AJ450">
        <v>1</v>
      </c>
      <c r="AK450">
        <v>19.8</v>
      </c>
      <c r="AL450">
        <v>1</v>
      </c>
      <c r="AM450">
        <v>5</v>
      </c>
      <c r="AN450">
        <v>0</v>
      </c>
      <c r="AO450">
        <v>1</v>
      </c>
      <c r="AP450">
        <v>1</v>
      </c>
      <c r="AQ450">
        <v>0</v>
      </c>
      <c r="AR450">
        <v>0</v>
      </c>
      <c r="AS450" t="s">
        <v>6</v>
      </c>
      <c r="AT450">
        <v>0.01</v>
      </c>
      <c r="AU450" t="s">
        <v>6</v>
      </c>
      <c r="AV450">
        <v>2</v>
      </c>
      <c r="AW450">
        <v>2</v>
      </c>
      <c r="AX450">
        <v>86296061</v>
      </c>
      <c r="AY450">
        <v>1</v>
      </c>
      <c r="AZ450">
        <v>0</v>
      </c>
      <c r="BA450">
        <v>487</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CV450">
        <v>0</v>
      </c>
      <c r="CW450">
        <v>0</v>
      </c>
      <c r="CX450">
        <f>ROUND(Y450*Source!I290,9)</f>
        <v>1.35E-2</v>
      </c>
      <c r="CY450">
        <f>AD450</f>
        <v>0</v>
      </c>
      <c r="CZ450">
        <f>AH450</f>
        <v>0</v>
      </c>
      <c r="DA450">
        <f>AL450</f>
        <v>1</v>
      </c>
      <c r="DB450">
        <f t="shared" si="195"/>
        <v>0</v>
      </c>
      <c r="DC450">
        <f t="shared" si="196"/>
        <v>0</v>
      </c>
      <c r="DD450" t="s">
        <v>6</v>
      </c>
      <c r="DE450" t="s">
        <v>6</v>
      </c>
      <c r="DF450">
        <f t="shared" si="193"/>
        <v>0</v>
      </c>
      <c r="DG450">
        <f t="shared" si="190"/>
        <v>0</v>
      </c>
      <c r="DH450">
        <f>Source!I290*SmtRes!Y450</f>
        <v>1.3500000000000002E-2</v>
      </c>
      <c r="DI450">
        <f>AD450</f>
        <v>0</v>
      </c>
      <c r="DJ450">
        <f>EtalonRes!AB487</f>
        <v>0</v>
      </c>
      <c r="DK450">
        <f>Source!BA290</f>
        <v>26.95</v>
      </c>
      <c r="DL450" t="s">
        <v>6</v>
      </c>
      <c r="DM450">
        <v>0</v>
      </c>
      <c r="DN450" t="s">
        <v>6</v>
      </c>
      <c r="DO450">
        <v>0</v>
      </c>
      <c r="GQ450">
        <v>-1</v>
      </c>
      <c r="GR450">
        <v>-1</v>
      </c>
    </row>
    <row r="451" spans="1:200" x14ac:dyDescent="0.2">
      <c r="A451">
        <f>ROW(Source!A290)</f>
        <v>290</v>
      </c>
      <c r="B451">
        <v>86295184</v>
      </c>
      <c r="C451">
        <v>86296051</v>
      </c>
      <c r="D451">
        <v>27439630</v>
      </c>
      <c r="E451">
        <v>1</v>
      </c>
      <c r="F451">
        <v>1</v>
      </c>
      <c r="G451">
        <v>1</v>
      </c>
      <c r="H451">
        <v>2</v>
      </c>
      <c r="I451" t="s">
        <v>949</v>
      </c>
      <c r="J451" t="s">
        <v>950</v>
      </c>
      <c r="K451" t="s">
        <v>951</v>
      </c>
      <c r="L451">
        <v>1368</v>
      </c>
      <c r="N451">
        <v>1011</v>
      </c>
      <c r="O451" t="s">
        <v>927</v>
      </c>
      <c r="P451" t="s">
        <v>927</v>
      </c>
      <c r="Q451">
        <v>1</v>
      </c>
      <c r="W451">
        <v>0</v>
      </c>
      <c r="X451">
        <v>-72110300</v>
      </c>
      <c r="Y451">
        <f t="shared" si="194"/>
        <v>0.01</v>
      </c>
      <c r="AA451">
        <v>0</v>
      </c>
      <c r="AB451">
        <v>290.81</v>
      </c>
      <c r="AC451">
        <v>269.48</v>
      </c>
      <c r="AD451">
        <v>0</v>
      </c>
      <c r="AE451">
        <v>0</v>
      </c>
      <c r="AF451">
        <v>31.27</v>
      </c>
      <c r="AG451">
        <v>13.61</v>
      </c>
      <c r="AH451">
        <v>0</v>
      </c>
      <c r="AI451">
        <v>1</v>
      </c>
      <c r="AJ451">
        <v>9.3000000000000007</v>
      </c>
      <c r="AK451">
        <v>19.8</v>
      </c>
      <c r="AL451">
        <v>1</v>
      </c>
      <c r="AM451">
        <v>5</v>
      </c>
      <c r="AN451">
        <v>0</v>
      </c>
      <c r="AO451">
        <v>1</v>
      </c>
      <c r="AP451">
        <v>1</v>
      </c>
      <c r="AQ451">
        <v>0</v>
      </c>
      <c r="AR451">
        <v>0</v>
      </c>
      <c r="AS451" t="s">
        <v>6</v>
      </c>
      <c r="AT451">
        <v>0.01</v>
      </c>
      <c r="AU451" t="s">
        <v>6</v>
      </c>
      <c r="AV451">
        <v>0</v>
      </c>
      <c r="AW451">
        <v>2</v>
      </c>
      <c r="AX451">
        <v>86296062</v>
      </c>
      <c r="AY451">
        <v>1</v>
      </c>
      <c r="AZ451">
        <v>0</v>
      </c>
      <c r="BA451">
        <v>488</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CV451">
        <v>0</v>
      </c>
      <c r="CW451">
        <f>ROUND(Y451*Source!I290*DO451,9)</f>
        <v>0</v>
      </c>
      <c r="CX451">
        <f>ROUND(Y451*Source!I290,9)</f>
        <v>1.35E-2</v>
      </c>
      <c r="CY451">
        <f>AB451</f>
        <v>290.81</v>
      </c>
      <c r="CZ451">
        <f>AF451</f>
        <v>31.27</v>
      </c>
      <c r="DA451">
        <f>AJ451</f>
        <v>9.3000000000000007</v>
      </c>
      <c r="DB451">
        <f t="shared" si="195"/>
        <v>0.31</v>
      </c>
      <c r="DC451">
        <f t="shared" si="196"/>
        <v>0.14000000000000001</v>
      </c>
      <c r="DD451" t="s">
        <v>6</v>
      </c>
      <c r="DE451" t="s">
        <v>6</v>
      </c>
      <c r="DF451">
        <f t="shared" si="193"/>
        <v>0</v>
      </c>
      <c r="DG451">
        <f>ROUND(ROUND(AF451*AJ451,0)*CX451,0)</f>
        <v>4</v>
      </c>
      <c r="DH451">
        <f>Source!I290*SmtRes!Y451</f>
        <v>1.3500000000000002E-2</v>
      </c>
      <c r="DI451">
        <f>AB451</f>
        <v>290.81</v>
      </c>
      <c r="DJ451">
        <f>EtalonRes!Z488</f>
        <v>31.27</v>
      </c>
      <c r="DK451">
        <f>Source!BB290</f>
        <v>9.3000000000000007</v>
      </c>
      <c r="DL451" t="s">
        <v>6</v>
      </c>
      <c r="DM451">
        <v>0</v>
      </c>
      <c r="DN451" t="s">
        <v>6</v>
      </c>
      <c r="DO451">
        <v>0</v>
      </c>
      <c r="GQ451">
        <v>-1</v>
      </c>
      <c r="GR451">
        <v>-1</v>
      </c>
    </row>
    <row r="452" spans="1:200" x14ac:dyDescent="0.2">
      <c r="A452">
        <f>ROW(Source!A290)</f>
        <v>290</v>
      </c>
      <c r="B452">
        <v>86295184</v>
      </c>
      <c r="C452">
        <v>86296051</v>
      </c>
      <c r="D452">
        <v>27441327</v>
      </c>
      <c r="E452">
        <v>1</v>
      </c>
      <c r="F452">
        <v>1</v>
      </c>
      <c r="G452">
        <v>1</v>
      </c>
      <c r="H452">
        <v>2</v>
      </c>
      <c r="I452" t="s">
        <v>936</v>
      </c>
      <c r="J452" t="s">
        <v>937</v>
      </c>
      <c r="K452" t="s">
        <v>938</v>
      </c>
      <c r="L452">
        <v>1368</v>
      </c>
      <c r="N452">
        <v>1011</v>
      </c>
      <c r="O452" t="s">
        <v>927</v>
      </c>
      <c r="P452" t="s">
        <v>927</v>
      </c>
      <c r="Q452">
        <v>1</v>
      </c>
      <c r="W452">
        <v>0</v>
      </c>
      <c r="X452">
        <v>-1583389094</v>
      </c>
      <c r="Y452">
        <f t="shared" si="194"/>
        <v>0.03</v>
      </c>
      <c r="AA452">
        <v>0</v>
      </c>
      <c r="AB452">
        <v>868.34</v>
      </c>
      <c r="AC452">
        <v>231.46</v>
      </c>
      <c r="AD452">
        <v>0</v>
      </c>
      <c r="AE452">
        <v>0</v>
      </c>
      <c r="AF452">
        <v>93.37</v>
      </c>
      <c r="AG452">
        <v>11.69</v>
      </c>
      <c r="AH452">
        <v>0</v>
      </c>
      <c r="AI452">
        <v>1</v>
      </c>
      <c r="AJ452">
        <v>9.3000000000000007</v>
      </c>
      <c r="AK452">
        <v>19.8</v>
      </c>
      <c r="AL452">
        <v>1</v>
      </c>
      <c r="AM452">
        <v>5</v>
      </c>
      <c r="AN452">
        <v>0</v>
      </c>
      <c r="AO452">
        <v>1</v>
      </c>
      <c r="AP452">
        <v>1</v>
      </c>
      <c r="AQ452">
        <v>0</v>
      </c>
      <c r="AR452">
        <v>0</v>
      </c>
      <c r="AS452" t="s">
        <v>6</v>
      </c>
      <c r="AT452">
        <v>0.03</v>
      </c>
      <c r="AU452" t="s">
        <v>6</v>
      </c>
      <c r="AV452">
        <v>0</v>
      </c>
      <c r="AW452">
        <v>2</v>
      </c>
      <c r="AX452">
        <v>86296063</v>
      </c>
      <c r="AY452">
        <v>1</v>
      </c>
      <c r="AZ452">
        <v>0</v>
      </c>
      <c r="BA452">
        <v>489</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CV452">
        <v>0</v>
      </c>
      <c r="CW452">
        <f>ROUND(Y452*Source!I290*DO452,9)</f>
        <v>0</v>
      </c>
      <c r="CX452">
        <f>ROUND(Y452*Source!I290,9)</f>
        <v>4.0500000000000001E-2</v>
      </c>
      <c r="CY452">
        <f>AB452</f>
        <v>868.34</v>
      </c>
      <c r="CZ452">
        <f>AF452</f>
        <v>93.37</v>
      </c>
      <c r="DA452">
        <f>AJ452</f>
        <v>9.3000000000000007</v>
      </c>
      <c r="DB452">
        <f t="shared" si="195"/>
        <v>2.8</v>
      </c>
      <c r="DC452">
        <f t="shared" si="196"/>
        <v>0.35</v>
      </c>
      <c r="DD452" t="s">
        <v>6</v>
      </c>
      <c r="DE452" t="s">
        <v>6</v>
      </c>
      <c r="DF452">
        <f t="shared" si="193"/>
        <v>0</v>
      </c>
      <c r="DG452">
        <f>ROUND(ROUND(AF452*AJ452,0)*CX452,0)</f>
        <v>35</v>
      </c>
      <c r="DH452">
        <f>Source!I290*SmtRes!Y452</f>
        <v>4.0500000000000001E-2</v>
      </c>
      <c r="DI452">
        <f>AB452</f>
        <v>868.34</v>
      </c>
      <c r="DJ452">
        <f>EtalonRes!Z489</f>
        <v>93.37</v>
      </c>
      <c r="DK452">
        <f>Source!BB290</f>
        <v>9.3000000000000007</v>
      </c>
      <c r="DL452" t="s">
        <v>6</v>
      </c>
      <c r="DM452">
        <v>0</v>
      </c>
      <c r="DN452" t="s">
        <v>6</v>
      </c>
      <c r="DO452">
        <v>0</v>
      </c>
      <c r="GQ452">
        <v>-1</v>
      </c>
      <c r="GR452">
        <v>-1</v>
      </c>
    </row>
    <row r="453" spans="1:200" x14ac:dyDescent="0.2">
      <c r="A453">
        <f>ROW(Source!A290)</f>
        <v>290</v>
      </c>
      <c r="B453">
        <v>86295184</v>
      </c>
      <c r="C453">
        <v>86296051</v>
      </c>
      <c r="D453">
        <v>27374309</v>
      </c>
      <c r="E453">
        <v>1</v>
      </c>
      <c r="F453">
        <v>1</v>
      </c>
      <c r="G453">
        <v>1</v>
      </c>
      <c r="H453">
        <v>3</v>
      </c>
      <c r="I453" t="s">
        <v>171</v>
      </c>
      <c r="J453" t="s">
        <v>173</v>
      </c>
      <c r="K453" t="s">
        <v>172</v>
      </c>
      <c r="L453">
        <v>1348</v>
      </c>
      <c r="N453">
        <v>1009</v>
      </c>
      <c r="O453" t="s">
        <v>63</v>
      </c>
      <c r="P453" t="s">
        <v>63</v>
      </c>
      <c r="Q453">
        <v>1000</v>
      </c>
      <c r="W453">
        <v>0</v>
      </c>
      <c r="X453">
        <v>-1513962653</v>
      </c>
      <c r="Y453">
        <f t="shared" si="194"/>
        <v>0</v>
      </c>
      <c r="AA453">
        <v>124030</v>
      </c>
      <c r="AB453">
        <v>0</v>
      </c>
      <c r="AC453">
        <v>0</v>
      </c>
      <c r="AD453">
        <v>0</v>
      </c>
      <c r="AE453">
        <v>17403.570000000003</v>
      </c>
      <c r="AF453">
        <v>0</v>
      </c>
      <c r="AG453">
        <v>0</v>
      </c>
      <c r="AH453">
        <v>0</v>
      </c>
      <c r="AI453">
        <v>7.56</v>
      </c>
      <c r="AJ453">
        <v>1</v>
      </c>
      <c r="AK453">
        <v>1</v>
      </c>
      <c r="AL453">
        <v>1</v>
      </c>
      <c r="AM453">
        <v>0</v>
      </c>
      <c r="AN453">
        <v>0</v>
      </c>
      <c r="AO453">
        <v>0</v>
      </c>
      <c r="AP453">
        <v>1</v>
      </c>
      <c r="AQ453">
        <v>0</v>
      </c>
      <c r="AR453">
        <v>0</v>
      </c>
      <c r="AS453" t="s">
        <v>6</v>
      </c>
      <c r="AT453">
        <v>0</v>
      </c>
      <c r="AU453" t="s">
        <v>6</v>
      </c>
      <c r="AV453">
        <v>0</v>
      </c>
      <c r="AW453">
        <v>2</v>
      </c>
      <c r="AX453">
        <v>86296064</v>
      </c>
      <c r="AY453">
        <v>1</v>
      </c>
      <c r="AZ453">
        <v>22528</v>
      </c>
      <c r="BA453">
        <v>490</v>
      </c>
      <c r="BB453">
        <v>3</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CV453">
        <v>0</v>
      </c>
      <c r="CW453">
        <v>0</v>
      </c>
      <c r="CX453">
        <f>ROUND(Y453*Source!I290,9)</f>
        <v>0</v>
      </c>
      <c r="CY453">
        <f>AA453</f>
        <v>124030</v>
      </c>
      <c r="CZ453">
        <f>AE453</f>
        <v>17403.570000000003</v>
      </c>
      <c r="DA453">
        <f>AI453</f>
        <v>7.56</v>
      </c>
      <c r="DB453">
        <f t="shared" si="195"/>
        <v>0</v>
      </c>
      <c r="DC453">
        <f t="shared" si="196"/>
        <v>0</v>
      </c>
      <c r="DD453" t="s">
        <v>6</v>
      </c>
      <c r="DE453" t="s">
        <v>6</v>
      </c>
      <c r="DF453">
        <f>ROUND(ROUND(AE453*AI453,0)*CX453,0)</f>
        <v>0</v>
      </c>
      <c r="DG453">
        <f t="shared" ref="DG453:DG462" si="197">ROUND(ROUND(AF453,0)*CX453,0)</f>
        <v>0</v>
      </c>
      <c r="DH453">
        <f>Source!I290*SmtRes!Y453</f>
        <v>0</v>
      </c>
      <c r="DI453">
        <f>AA453</f>
        <v>124030</v>
      </c>
      <c r="DJ453">
        <f>EtalonRes!Y490</f>
        <v>15801.24</v>
      </c>
      <c r="DK453">
        <f>Source!BC290</f>
        <v>7.56</v>
      </c>
      <c r="DL453" t="s">
        <v>6</v>
      </c>
      <c r="DM453">
        <v>0</v>
      </c>
      <c r="DN453" t="s">
        <v>6</v>
      </c>
      <c r="DO453">
        <v>0</v>
      </c>
      <c r="GP453">
        <v>1</v>
      </c>
      <c r="GQ453">
        <v>-1</v>
      </c>
      <c r="GR453">
        <v>-1</v>
      </c>
    </row>
    <row r="454" spans="1:200" x14ac:dyDescent="0.2">
      <c r="A454">
        <f>ROW(Source!A290)</f>
        <v>290</v>
      </c>
      <c r="B454">
        <v>86295184</v>
      </c>
      <c r="C454">
        <v>86296051</v>
      </c>
      <c r="D454">
        <v>27371543</v>
      </c>
      <c r="E454">
        <v>1</v>
      </c>
      <c r="F454">
        <v>1</v>
      </c>
      <c r="G454">
        <v>1</v>
      </c>
      <c r="H454">
        <v>3</v>
      </c>
      <c r="I454" t="s">
        <v>180</v>
      </c>
      <c r="J454" t="s">
        <v>183</v>
      </c>
      <c r="K454" t="s">
        <v>181</v>
      </c>
      <c r="L454">
        <v>1346</v>
      </c>
      <c r="N454">
        <v>1009</v>
      </c>
      <c r="O454" t="s">
        <v>182</v>
      </c>
      <c r="P454" t="s">
        <v>182</v>
      </c>
      <c r="Q454">
        <v>1</v>
      </c>
      <c r="W454">
        <v>0</v>
      </c>
      <c r="X454">
        <v>-2014069362</v>
      </c>
      <c r="Y454">
        <f t="shared" si="194"/>
        <v>0.3</v>
      </c>
      <c r="AA454">
        <v>30</v>
      </c>
      <c r="AB454">
        <v>0</v>
      </c>
      <c r="AC454">
        <v>0</v>
      </c>
      <c r="AD454">
        <v>0</v>
      </c>
      <c r="AE454">
        <v>4.21</v>
      </c>
      <c r="AF454">
        <v>0</v>
      </c>
      <c r="AG454">
        <v>0</v>
      </c>
      <c r="AH454">
        <v>0</v>
      </c>
      <c r="AI454">
        <v>7.56</v>
      </c>
      <c r="AJ454">
        <v>1</v>
      </c>
      <c r="AK454">
        <v>1</v>
      </c>
      <c r="AL454">
        <v>1</v>
      </c>
      <c r="AM454">
        <v>0</v>
      </c>
      <c r="AN454">
        <v>0</v>
      </c>
      <c r="AO454">
        <v>0</v>
      </c>
      <c r="AP454">
        <v>1</v>
      </c>
      <c r="AQ454">
        <v>0</v>
      </c>
      <c r="AR454">
        <v>0</v>
      </c>
      <c r="AS454" t="s">
        <v>6</v>
      </c>
      <c r="AT454">
        <v>0.3</v>
      </c>
      <c r="AU454" t="s">
        <v>6</v>
      </c>
      <c r="AV454">
        <v>0</v>
      </c>
      <c r="AW454">
        <v>2</v>
      </c>
      <c r="AX454">
        <v>86296065</v>
      </c>
      <c r="AY454">
        <v>1</v>
      </c>
      <c r="AZ454">
        <v>16384</v>
      </c>
      <c r="BA454">
        <v>491</v>
      </c>
      <c r="BB454">
        <v>3</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CV454">
        <v>0</v>
      </c>
      <c r="CW454">
        <v>0</v>
      </c>
      <c r="CX454">
        <f>ROUND(Y454*Source!I290,9)</f>
        <v>0.40500000000000003</v>
      </c>
      <c r="CY454">
        <f>AA454</f>
        <v>30</v>
      </c>
      <c r="CZ454">
        <f>AE454</f>
        <v>4.21</v>
      </c>
      <c r="DA454">
        <f>AI454</f>
        <v>7.56</v>
      </c>
      <c r="DB454">
        <f t="shared" si="195"/>
        <v>1.26</v>
      </c>
      <c r="DC454">
        <f t="shared" si="196"/>
        <v>0</v>
      </c>
      <c r="DD454" t="s">
        <v>6</v>
      </c>
      <c r="DE454" t="s">
        <v>6</v>
      </c>
      <c r="DF454">
        <f>ROUND(ROUND(AE454*AI454,0)*CX454,0)</f>
        <v>13</v>
      </c>
      <c r="DG454">
        <f t="shared" si="197"/>
        <v>0</v>
      </c>
      <c r="DH454">
        <f>Source!I290*SmtRes!Y454</f>
        <v>0.40500000000000003</v>
      </c>
      <c r="DI454">
        <f>AA454</f>
        <v>30</v>
      </c>
      <c r="DJ454">
        <f>EtalonRes!Y491</f>
        <v>1.82</v>
      </c>
      <c r="DK454">
        <f>Source!BC290</f>
        <v>7.56</v>
      </c>
      <c r="DL454" t="s">
        <v>6</v>
      </c>
      <c r="DM454">
        <v>0</v>
      </c>
      <c r="DN454" t="s">
        <v>6</v>
      </c>
      <c r="DO454">
        <v>0</v>
      </c>
      <c r="GP454">
        <v>1</v>
      </c>
      <c r="GQ454">
        <v>-1</v>
      </c>
      <c r="GR454">
        <v>-1</v>
      </c>
    </row>
    <row r="455" spans="1:200" x14ac:dyDescent="0.2">
      <c r="A455">
        <f>ROW(Source!A290)</f>
        <v>290</v>
      </c>
      <c r="B455">
        <v>86295184</v>
      </c>
      <c r="C455">
        <v>86296051</v>
      </c>
      <c r="D455">
        <v>27374631</v>
      </c>
      <c r="E455">
        <v>1</v>
      </c>
      <c r="F455">
        <v>1</v>
      </c>
      <c r="G455">
        <v>1</v>
      </c>
      <c r="H455">
        <v>3</v>
      </c>
      <c r="I455" t="s">
        <v>186</v>
      </c>
      <c r="J455" t="s">
        <v>188</v>
      </c>
      <c r="K455" t="s">
        <v>187</v>
      </c>
      <c r="L455">
        <v>1346</v>
      </c>
      <c r="N455">
        <v>1009</v>
      </c>
      <c r="O455" t="s">
        <v>182</v>
      </c>
      <c r="P455" t="s">
        <v>182</v>
      </c>
      <c r="Q455">
        <v>1</v>
      </c>
      <c r="W455">
        <v>0</v>
      </c>
      <c r="X455">
        <v>1530665707</v>
      </c>
      <c r="Y455">
        <f t="shared" si="194"/>
        <v>2.7</v>
      </c>
      <c r="AA455">
        <v>65.040000000000006</v>
      </c>
      <c r="AB455">
        <v>0</v>
      </c>
      <c r="AC455">
        <v>0</v>
      </c>
      <c r="AD455">
        <v>0</v>
      </c>
      <c r="AE455">
        <v>9.1199999999999992</v>
      </c>
      <c r="AF455">
        <v>0</v>
      </c>
      <c r="AG455">
        <v>0</v>
      </c>
      <c r="AH455">
        <v>0</v>
      </c>
      <c r="AI455">
        <v>7.56</v>
      </c>
      <c r="AJ455">
        <v>1</v>
      </c>
      <c r="AK455">
        <v>1</v>
      </c>
      <c r="AL455">
        <v>1</v>
      </c>
      <c r="AM455">
        <v>0</v>
      </c>
      <c r="AN455">
        <v>0</v>
      </c>
      <c r="AO455">
        <v>0</v>
      </c>
      <c r="AP455">
        <v>1</v>
      </c>
      <c r="AQ455">
        <v>0</v>
      </c>
      <c r="AR455">
        <v>0</v>
      </c>
      <c r="AS455" t="s">
        <v>6</v>
      </c>
      <c r="AT455">
        <v>2.7</v>
      </c>
      <c r="AU455" t="s">
        <v>6</v>
      </c>
      <c r="AV455">
        <v>0</v>
      </c>
      <c r="AW455">
        <v>2</v>
      </c>
      <c r="AX455">
        <v>86296066</v>
      </c>
      <c r="AY455">
        <v>1</v>
      </c>
      <c r="AZ455">
        <v>16384</v>
      </c>
      <c r="BA455">
        <v>492</v>
      </c>
      <c r="BB455">
        <v>3</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CV455">
        <v>0</v>
      </c>
      <c r="CW455">
        <v>0</v>
      </c>
      <c r="CX455">
        <f>ROUND(Y455*Source!I290,9)</f>
        <v>3.645</v>
      </c>
      <c r="CY455">
        <f>AA455</f>
        <v>65.040000000000006</v>
      </c>
      <c r="CZ455">
        <f>AE455</f>
        <v>9.1199999999999992</v>
      </c>
      <c r="DA455">
        <f>AI455</f>
        <v>7.56</v>
      </c>
      <c r="DB455">
        <f t="shared" si="195"/>
        <v>24.62</v>
      </c>
      <c r="DC455">
        <f t="shared" si="196"/>
        <v>0</v>
      </c>
      <c r="DD455" t="s">
        <v>6</v>
      </c>
      <c r="DE455" t="s">
        <v>6</v>
      </c>
      <c r="DF455">
        <f>ROUND(ROUND(AE455*AI455,0)*CX455,0)</f>
        <v>252</v>
      </c>
      <c r="DG455">
        <f t="shared" si="197"/>
        <v>0</v>
      </c>
      <c r="DH455">
        <f>Source!I290*SmtRes!Y455</f>
        <v>3.6450000000000005</v>
      </c>
      <c r="DI455">
        <f>AA455</f>
        <v>65.040000000000006</v>
      </c>
      <c r="DJ455">
        <f>EtalonRes!Y492</f>
        <v>32.79</v>
      </c>
      <c r="DK455">
        <f>Source!BC290</f>
        <v>7.56</v>
      </c>
      <c r="DL455" t="s">
        <v>6</v>
      </c>
      <c r="DM455">
        <v>0</v>
      </c>
      <c r="DN455" t="s">
        <v>6</v>
      </c>
      <c r="DO455">
        <v>0</v>
      </c>
      <c r="GP455">
        <v>1</v>
      </c>
      <c r="GQ455">
        <v>-1</v>
      </c>
      <c r="GR455">
        <v>-1</v>
      </c>
    </row>
    <row r="456" spans="1:200" x14ac:dyDescent="0.2">
      <c r="A456">
        <f>ROW(Source!A290)</f>
        <v>290</v>
      </c>
      <c r="B456">
        <v>86295184</v>
      </c>
      <c r="C456">
        <v>86296051</v>
      </c>
      <c r="D456">
        <v>27387231</v>
      </c>
      <c r="E456">
        <v>1</v>
      </c>
      <c r="F456">
        <v>1</v>
      </c>
      <c r="G456">
        <v>1</v>
      </c>
      <c r="H456">
        <v>3</v>
      </c>
      <c r="I456" t="s">
        <v>176</v>
      </c>
      <c r="J456" t="s">
        <v>178</v>
      </c>
      <c r="K456" t="s">
        <v>177</v>
      </c>
      <c r="L456">
        <v>1348</v>
      </c>
      <c r="N456">
        <v>1009</v>
      </c>
      <c r="O456" t="s">
        <v>63</v>
      </c>
      <c r="P456" t="s">
        <v>63</v>
      </c>
      <c r="Q456">
        <v>1000</v>
      </c>
      <c r="W456">
        <v>0</v>
      </c>
      <c r="X456">
        <v>1793674503</v>
      </c>
      <c r="Y456">
        <f t="shared" si="194"/>
        <v>2.46E-2</v>
      </c>
      <c r="AA456">
        <v>124030</v>
      </c>
      <c r="AB456">
        <v>0</v>
      </c>
      <c r="AC456">
        <v>0</v>
      </c>
      <c r="AD456">
        <v>0</v>
      </c>
      <c r="AE456">
        <v>17403.570000000003</v>
      </c>
      <c r="AF456">
        <v>0</v>
      </c>
      <c r="AG456">
        <v>0</v>
      </c>
      <c r="AH456">
        <v>0</v>
      </c>
      <c r="AI456">
        <v>7.56</v>
      </c>
      <c r="AJ456">
        <v>1</v>
      </c>
      <c r="AK456">
        <v>1</v>
      </c>
      <c r="AL456">
        <v>1</v>
      </c>
      <c r="AM456">
        <v>0</v>
      </c>
      <c r="AN456">
        <v>0</v>
      </c>
      <c r="AO456">
        <v>0</v>
      </c>
      <c r="AP456">
        <v>0</v>
      </c>
      <c r="AQ456">
        <v>0</v>
      </c>
      <c r="AR456">
        <v>0</v>
      </c>
      <c r="AS456" t="s">
        <v>6</v>
      </c>
      <c r="AT456">
        <v>2.46E-2</v>
      </c>
      <c r="AU456" t="s">
        <v>6</v>
      </c>
      <c r="AV456">
        <v>0</v>
      </c>
      <c r="AW456">
        <v>1</v>
      </c>
      <c r="AX456">
        <v>-1</v>
      </c>
      <c r="AY456">
        <v>0</v>
      </c>
      <c r="AZ456">
        <v>0</v>
      </c>
      <c r="BA456" t="s">
        <v>6</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CV456">
        <v>0</v>
      </c>
      <c r="CW456">
        <v>0</v>
      </c>
      <c r="CX456">
        <f>ROUND(Y456*Source!I290,9)</f>
        <v>3.3210000000000003E-2</v>
      </c>
      <c r="CY456">
        <f>AA456</f>
        <v>124030</v>
      </c>
      <c r="CZ456">
        <f>AE456</f>
        <v>17403.570000000003</v>
      </c>
      <c r="DA456">
        <f>AI456</f>
        <v>7.56</v>
      </c>
      <c r="DB456">
        <f t="shared" si="195"/>
        <v>428.13</v>
      </c>
      <c r="DC456">
        <f t="shared" si="196"/>
        <v>0</v>
      </c>
      <c r="DD456" t="s">
        <v>6</v>
      </c>
      <c r="DE456" t="s">
        <v>6</v>
      </c>
      <c r="DF456">
        <f>ROUND(ROUND(AE456*AI456,0)*CX456,0)</f>
        <v>4369</v>
      </c>
      <c r="DG456">
        <f t="shared" si="197"/>
        <v>0</v>
      </c>
      <c r="DH456">
        <f>Source!I290*SmtRes!Y456</f>
        <v>3.3210000000000003E-2</v>
      </c>
      <c r="DI456">
        <f>AA456</f>
        <v>124030</v>
      </c>
      <c r="DJ456">
        <f>DF456</f>
        <v>4369</v>
      </c>
      <c r="DK456">
        <f>Source!BC290</f>
        <v>7.56</v>
      </c>
      <c r="DL456" t="s">
        <v>6</v>
      </c>
      <c r="DM456">
        <v>0</v>
      </c>
      <c r="DN456" t="s">
        <v>6</v>
      </c>
      <c r="DO456">
        <v>0</v>
      </c>
      <c r="GP456">
        <v>1</v>
      </c>
      <c r="GQ456">
        <v>-1</v>
      </c>
      <c r="GR456">
        <v>-1</v>
      </c>
    </row>
    <row r="457" spans="1:200" x14ac:dyDescent="0.2">
      <c r="A457">
        <f>ROW(Source!A299)</f>
        <v>299</v>
      </c>
      <c r="B457">
        <v>86295183</v>
      </c>
      <c r="C457">
        <v>86296071</v>
      </c>
      <c r="D457">
        <v>27501039</v>
      </c>
      <c r="E457">
        <v>1</v>
      </c>
      <c r="F457">
        <v>1</v>
      </c>
      <c r="G457">
        <v>1</v>
      </c>
      <c r="H457">
        <v>1</v>
      </c>
      <c r="I457" t="s">
        <v>954</v>
      </c>
      <c r="J457" t="s">
        <v>6</v>
      </c>
      <c r="K457" t="s">
        <v>955</v>
      </c>
      <c r="L457">
        <v>1369</v>
      </c>
      <c r="N457">
        <v>1013</v>
      </c>
      <c r="O457" t="s">
        <v>921</v>
      </c>
      <c r="P457" t="s">
        <v>921</v>
      </c>
      <c r="Q457">
        <v>1</v>
      </c>
      <c r="W457">
        <v>0</v>
      </c>
      <c r="X457">
        <v>-1670614445</v>
      </c>
      <c r="Y457">
        <f t="shared" si="194"/>
        <v>170</v>
      </c>
      <c r="AA457">
        <v>0</v>
      </c>
      <c r="AB457">
        <v>0</v>
      </c>
      <c r="AC457">
        <v>0</v>
      </c>
      <c r="AD457">
        <v>10.3</v>
      </c>
      <c r="AE457">
        <v>0</v>
      </c>
      <c r="AF457">
        <v>0</v>
      </c>
      <c r="AG457">
        <v>0</v>
      </c>
      <c r="AH457">
        <v>10.3</v>
      </c>
      <c r="AI457">
        <v>1</v>
      </c>
      <c r="AJ457">
        <v>1</v>
      </c>
      <c r="AK457">
        <v>1</v>
      </c>
      <c r="AL457">
        <v>1</v>
      </c>
      <c r="AM457">
        <v>-2</v>
      </c>
      <c r="AN457">
        <v>0</v>
      </c>
      <c r="AO457">
        <v>1</v>
      </c>
      <c r="AP457">
        <v>0</v>
      </c>
      <c r="AQ457">
        <v>0</v>
      </c>
      <c r="AR457">
        <v>0</v>
      </c>
      <c r="AS457" t="s">
        <v>6</v>
      </c>
      <c r="AT457">
        <v>170</v>
      </c>
      <c r="AU457" t="s">
        <v>6</v>
      </c>
      <c r="AV457">
        <v>1</v>
      </c>
      <c r="AW457">
        <v>2</v>
      </c>
      <c r="AX457">
        <v>86296077</v>
      </c>
      <c r="AY457">
        <v>1</v>
      </c>
      <c r="AZ457">
        <v>0</v>
      </c>
      <c r="BA457">
        <v>493</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CU457">
        <f>ROUND(AT457*Source!I299*AH457*AL457,0)</f>
        <v>20</v>
      </c>
      <c r="CV457">
        <f>ROUND(Y457*Source!I299,9)</f>
        <v>1.9550000000000001</v>
      </c>
      <c r="CW457">
        <v>0</v>
      </c>
      <c r="CX457">
        <f>ROUND(Y457*Source!I299,9)</f>
        <v>1.9550000000000001</v>
      </c>
      <c r="CY457">
        <f>AD457</f>
        <v>10.3</v>
      </c>
      <c r="CZ457">
        <f>AH457</f>
        <v>10.3</v>
      </c>
      <c r="DA457">
        <f>AL457</f>
        <v>1</v>
      </c>
      <c r="DB457">
        <f t="shared" si="195"/>
        <v>1751</v>
      </c>
      <c r="DC457">
        <f t="shared" si="196"/>
        <v>0</v>
      </c>
      <c r="DD457" t="s">
        <v>6</v>
      </c>
      <c r="DE457" t="s">
        <v>6</v>
      </c>
      <c r="DF457">
        <f t="shared" ref="DF457:DF464" si="198">ROUND(ROUND(AE457,0)*CX457,0)</f>
        <v>0</v>
      </c>
      <c r="DG457">
        <f t="shared" si="197"/>
        <v>0</v>
      </c>
      <c r="DH457">
        <f>Source!I299*SmtRes!Y457</f>
        <v>1.9550000000000001</v>
      </c>
      <c r="DI457">
        <f>AD457</f>
        <v>10.3</v>
      </c>
      <c r="DJ457">
        <f>EtalonRes!AB493</f>
        <v>10.3</v>
      </c>
      <c r="DK457">
        <f>Source!BA299</f>
        <v>1</v>
      </c>
      <c r="DL457" t="s">
        <v>6</v>
      </c>
      <c r="DM457">
        <v>0</v>
      </c>
      <c r="DN457" t="s">
        <v>6</v>
      </c>
      <c r="DO457">
        <v>0</v>
      </c>
      <c r="GQ457">
        <v>-1</v>
      </c>
      <c r="GR457">
        <v>-1</v>
      </c>
    </row>
    <row r="458" spans="1:200" x14ac:dyDescent="0.2">
      <c r="A458">
        <f>ROW(Source!A299)</f>
        <v>299</v>
      </c>
      <c r="B458">
        <v>86295183</v>
      </c>
      <c r="C458">
        <v>86296071</v>
      </c>
      <c r="D458">
        <v>27439703</v>
      </c>
      <c r="E458">
        <v>1</v>
      </c>
      <c r="F458">
        <v>1</v>
      </c>
      <c r="G458">
        <v>1</v>
      </c>
      <c r="H458">
        <v>2</v>
      </c>
      <c r="I458" t="s">
        <v>941</v>
      </c>
      <c r="J458" t="s">
        <v>942</v>
      </c>
      <c r="K458" t="s">
        <v>943</v>
      </c>
      <c r="L458">
        <v>1368</v>
      </c>
      <c r="N458">
        <v>1011</v>
      </c>
      <c r="O458" t="s">
        <v>927</v>
      </c>
      <c r="P458" t="s">
        <v>927</v>
      </c>
      <c r="Q458">
        <v>1</v>
      </c>
      <c r="W458">
        <v>0</v>
      </c>
      <c r="X458">
        <v>2075311453</v>
      </c>
      <c r="Y458">
        <f t="shared" si="194"/>
        <v>50.78</v>
      </c>
      <c r="AA458">
        <v>0</v>
      </c>
      <c r="AB458">
        <v>7.51</v>
      </c>
      <c r="AC458">
        <v>0</v>
      </c>
      <c r="AD458">
        <v>0</v>
      </c>
      <c r="AE458">
        <v>0</v>
      </c>
      <c r="AF458">
        <v>7.51</v>
      </c>
      <c r="AG458">
        <v>0</v>
      </c>
      <c r="AH458">
        <v>0</v>
      </c>
      <c r="AI458">
        <v>1</v>
      </c>
      <c r="AJ458">
        <v>1</v>
      </c>
      <c r="AK458">
        <v>1</v>
      </c>
      <c r="AL458">
        <v>1</v>
      </c>
      <c r="AM458">
        <v>-2</v>
      </c>
      <c r="AN458">
        <v>0</v>
      </c>
      <c r="AO458">
        <v>1</v>
      </c>
      <c r="AP458">
        <v>0</v>
      </c>
      <c r="AQ458">
        <v>0</v>
      </c>
      <c r="AR458">
        <v>0</v>
      </c>
      <c r="AS458" t="s">
        <v>6</v>
      </c>
      <c r="AT458">
        <v>50.78</v>
      </c>
      <c r="AU458" t="s">
        <v>6</v>
      </c>
      <c r="AV458">
        <v>0</v>
      </c>
      <c r="AW458">
        <v>2</v>
      </c>
      <c r="AX458">
        <v>86296078</v>
      </c>
      <c r="AY458">
        <v>1</v>
      </c>
      <c r="AZ458">
        <v>0</v>
      </c>
      <c r="BA458">
        <v>494</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CV458">
        <v>0</v>
      </c>
      <c r="CW458">
        <f>ROUND(Y458*Source!I299*DO458,9)</f>
        <v>0</v>
      </c>
      <c r="CX458">
        <f>ROUND(Y458*Source!I299,9)</f>
        <v>0.58396999999999999</v>
      </c>
      <c r="CY458">
        <f>AB458</f>
        <v>7.51</v>
      </c>
      <c r="CZ458">
        <f>AF458</f>
        <v>7.51</v>
      </c>
      <c r="DA458">
        <f>AJ458</f>
        <v>1</v>
      </c>
      <c r="DB458">
        <f t="shared" si="195"/>
        <v>381.36</v>
      </c>
      <c r="DC458">
        <f t="shared" si="196"/>
        <v>0</v>
      </c>
      <c r="DD458" t="s">
        <v>6</v>
      </c>
      <c r="DE458" t="s">
        <v>6</v>
      </c>
      <c r="DF458">
        <f t="shared" si="198"/>
        <v>0</v>
      </c>
      <c r="DG458">
        <f t="shared" si="197"/>
        <v>5</v>
      </c>
      <c r="DH458">
        <f>Source!I299*SmtRes!Y458</f>
        <v>0.58396999999999999</v>
      </c>
      <c r="DI458">
        <f>AB458</f>
        <v>7.51</v>
      </c>
      <c r="DJ458">
        <f>EtalonRes!Z494</f>
        <v>7.51</v>
      </c>
      <c r="DK458">
        <f>Source!BB299</f>
        <v>1</v>
      </c>
      <c r="DL458" t="s">
        <v>6</v>
      </c>
      <c r="DM458">
        <v>0</v>
      </c>
      <c r="DN458" t="s">
        <v>6</v>
      </c>
      <c r="DO458">
        <v>0</v>
      </c>
      <c r="GQ458">
        <v>-1</v>
      </c>
      <c r="GR458">
        <v>-1</v>
      </c>
    </row>
    <row r="459" spans="1:200" x14ac:dyDescent="0.2">
      <c r="A459">
        <f>ROW(Source!A299)</f>
        <v>299</v>
      </c>
      <c r="B459">
        <v>86295183</v>
      </c>
      <c r="C459">
        <v>86296071</v>
      </c>
      <c r="D459">
        <v>27441327</v>
      </c>
      <c r="E459">
        <v>1</v>
      </c>
      <c r="F459">
        <v>1</v>
      </c>
      <c r="G459">
        <v>1</v>
      </c>
      <c r="H459">
        <v>2</v>
      </c>
      <c r="I459" t="s">
        <v>936</v>
      </c>
      <c r="J459" t="s">
        <v>937</v>
      </c>
      <c r="K459" t="s">
        <v>938</v>
      </c>
      <c r="L459">
        <v>1368</v>
      </c>
      <c r="N459">
        <v>1011</v>
      </c>
      <c r="O459" t="s">
        <v>927</v>
      </c>
      <c r="P459" t="s">
        <v>927</v>
      </c>
      <c r="Q459">
        <v>1</v>
      </c>
      <c r="W459">
        <v>0</v>
      </c>
      <c r="X459">
        <v>-1583389094</v>
      </c>
      <c r="Y459">
        <f t="shared" si="194"/>
        <v>1.07</v>
      </c>
      <c r="AA459">
        <v>0</v>
      </c>
      <c r="AB459">
        <v>93.37</v>
      </c>
      <c r="AC459">
        <v>11.69</v>
      </c>
      <c r="AD459">
        <v>0</v>
      </c>
      <c r="AE459">
        <v>0</v>
      </c>
      <c r="AF459">
        <v>93.37</v>
      </c>
      <c r="AG459">
        <v>11.69</v>
      </c>
      <c r="AH459">
        <v>0</v>
      </c>
      <c r="AI459">
        <v>1</v>
      </c>
      <c r="AJ459">
        <v>1</v>
      </c>
      <c r="AK459">
        <v>1</v>
      </c>
      <c r="AL459">
        <v>1</v>
      </c>
      <c r="AM459">
        <v>-2</v>
      </c>
      <c r="AN459">
        <v>0</v>
      </c>
      <c r="AO459">
        <v>1</v>
      </c>
      <c r="AP459">
        <v>0</v>
      </c>
      <c r="AQ459">
        <v>0</v>
      </c>
      <c r="AR459">
        <v>0</v>
      </c>
      <c r="AS459" t="s">
        <v>6</v>
      </c>
      <c r="AT459">
        <v>1.07</v>
      </c>
      <c r="AU459" t="s">
        <v>6</v>
      </c>
      <c r="AV459">
        <v>0</v>
      </c>
      <c r="AW459">
        <v>2</v>
      </c>
      <c r="AX459">
        <v>86296079</v>
      </c>
      <c r="AY459">
        <v>1</v>
      </c>
      <c r="AZ459">
        <v>0</v>
      </c>
      <c r="BA459">
        <v>495</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CV459">
        <v>0</v>
      </c>
      <c r="CW459">
        <f>ROUND(Y459*Source!I299*DO459,9)</f>
        <v>0</v>
      </c>
      <c r="CX459">
        <f>ROUND(Y459*Source!I299,9)</f>
        <v>1.2305E-2</v>
      </c>
      <c r="CY459">
        <f>AB459</f>
        <v>93.37</v>
      </c>
      <c r="CZ459">
        <f>AF459</f>
        <v>93.37</v>
      </c>
      <c r="DA459">
        <f>AJ459</f>
        <v>1</v>
      </c>
      <c r="DB459">
        <f t="shared" si="195"/>
        <v>99.91</v>
      </c>
      <c r="DC459">
        <f t="shared" si="196"/>
        <v>12.51</v>
      </c>
      <c r="DD459" t="s">
        <v>6</v>
      </c>
      <c r="DE459" t="s">
        <v>6</v>
      </c>
      <c r="DF459">
        <f t="shared" si="198"/>
        <v>0</v>
      </c>
      <c r="DG459">
        <f t="shared" si="197"/>
        <v>1</v>
      </c>
      <c r="DH459">
        <f>Source!I299*SmtRes!Y459</f>
        <v>1.2305E-2</v>
      </c>
      <c r="DI459">
        <f>AB459</f>
        <v>93.37</v>
      </c>
      <c r="DJ459">
        <f>EtalonRes!Z495</f>
        <v>93.37</v>
      </c>
      <c r="DK459">
        <f>Source!BB299</f>
        <v>1</v>
      </c>
      <c r="DL459" t="s">
        <v>6</v>
      </c>
      <c r="DM459">
        <v>0</v>
      </c>
      <c r="DN459" t="s">
        <v>6</v>
      </c>
      <c r="DO459">
        <v>0</v>
      </c>
      <c r="GQ459">
        <v>-1</v>
      </c>
      <c r="GR459">
        <v>-1</v>
      </c>
    </row>
    <row r="460" spans="1:200" x14ac:dyDescent="0.2">
      <c r="A460">
        <f>ROW(Source!A299)</f>
        <v>299</v>
      </c>
      <c r="B460">
        <v>86295183</v>
      </c>
      <c r="C460">
        <v>86296071</v>
      </c>
      <c r="D460">
        <v>27378255</v>
      </c>
      <c r="E460">
        <v>1</v>
      </c>
      <c r="F460">
        <v>1</v>
      </c>
      <c r="G460">
        <v>1</v>
      </c>
      <c r="H460">
        <v>3</v>
      </c>
      <c r="I460" t="s">
        <v>89</v>
      </c>
      <c r="J460" t="s">
        <v>91</v>
      </c>
      <c r="K460" t="s">
        <v>90</v>
      </c>
      <c r="L460">
        <v>1348</v>
      </c>
      <c r="N460">
        <v>1009</v>
      </c>
      <c r="O460" t="s">
        <v>63</v>
      </c>
      <c r="P460" t="s">
        <v>63</v>
      </c>
      <c r="Q460">
        <v>1000</v>
      </c>
      <c r="W460">
        <v>0</v>
      </c>
      <c r="X460">
        <v>1570490953</v>
      </c>
      <c r="Y460">
        <f t="shared" si="194"/>
        <v>0.08</v>
      </c>
      <c r="AA460">
        <v>10380</v>
      </c>
      <c r="AB460">
        <v>0</v>
      </c>
      <c r="AC460">
        <v>0</v>
      </c>
      <c r="AD460">
        <v>0</v>
      </c>
      <c r="AE460">
        <v>10380</v>
      </c>
      <c r="AF460">
        <v>0</v>
      </c>
      <c r="AG460">
        <v>0</v>
      </c>
      <c r="AH460">
        <v>0</v>
      </c>
      <c r="AI460">
        <v>1</v>
      </c>
      <c r="AJ460">
        <v>1</v>
      </c>
      <c r="AK460">
        <v>1</v>
      </c>
      <c r="AL460">
        <v>1</v>
      </c>
      <c r="AM460">
        <v>0</v>
      </c>
      <c r="AN460">
        <v>0</v>
      </c>
      <c r="AO460">
        <v>0</v>
      </c>
      <c r="AP460">
        <v>1</v>
      </c>
      <c r="AQ460">
        <v>0</v>
      </c>
      <c r="AR460">
        <v>0</v>
      </c>
      <c r="AS460" t="s">
        <v>6</v>
      </c>
      <c r="AT460">
        <v>0.08</v>
      </c>
      <c r="AU460" t="s">
        <v>6</v>
      </c>
      <c r="AV460">
        <v>0</v>
      </c>
      <c r="AW460">
        <v>1</v>
      </c>
      <c r="AX460">
        <v>-1</v>
      </c>
      <c r="AY460">
        <v>0</v>
      </c>
      <c r="AZ460">
        <v>0</v>
      </c>
      <c r="BA460" t="s">
        <v>6</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CV460">
        <v>0</v>
      </c>
      <c r="CW460">
        <v>0</v>
      </c>
      <c r="CX460">
        <f>ROUND(Y460*Source!I299,9)</f>
        <v>9.2000000000000003E-4</v>
      </c>
      <c r="CY460">
        <f>AA460</f>
        <v>10380</v>
      </c>
      <c r="CZ460">
        <f>AE460</f>
        <v>10380</v>
      </c>
      <c r="DA460">
        <f>AI460</f>
        <v>1</v>
      </c>
      <c r="DB460">
        <f t="shared" si="195"/>
        <v>830.4</v>
      </c>
      <c r="DC460">
        <f t="shared" si="196"/>
        <v>0</v>
      </c>
      <c r="DD460" t="s">
        <v>6</v>
      </c>
      <c r="DE460" t="s">
        <v>6</v>
      </c>
      <c r="DF460">
        <f t="shared" si="198"/>
        <v>10</v>
      </c>
      <c r="DG460">
        <f t="shared" si="197"/>
        <v>0</v>
      </c>
      <c r="DH460">
        <f>Source!I299*SmtRes!Y460</f>
        <v>9.2000000000000003E-4</v>
      </c>
      <c r="DI460">
        <f>AA460</f>
        <v>10380</v>
      </c>
      <c r="DJ460">
        <f>DF460</f>
        <v>10</v>
      </c>
      <c r="DK460">
        <f>Source!BC299</f>
        <v>1</v>
      </c>
      <c r="DL460" t="s">
        <v>6</v>
      </c>
      <c r="DM460">
        <v>0</v>
      </c>
      <c r="DN460" t="s">
        <v>6</v>
      </c>
      <c r="DO460">
        <v>0</v>
      </c>
      <c r="GP460">
        <v>1</v>
      </c>
      <c r="GQ460">
        <v>-1</v>
      </c>
      <c r="GR460">
        <v>-1</v>
      </c>
    </row>
    <row r="461" spans="1:200" x14ac:dyDescent="0.2">
      <c r="A461">
        <f>ROW(Source!A299)</f>
        <v>299</v>
      </c>
      <c r="B461">
        <v>86295183</v>
      </c>
      <c r="C461">
        <v>86296071</v>
      </c>
      <c r="D461">
        <v>69205180</v>
      </c>
      <c r="E461">
        <v>1</v>
      </c>
      <c r="F461">
        <v>1</v>
      </c>
      <c r="G461">
        <v>1</v>
      </c>
      <c r="H461">
        <v>3</v>
      </c>
      <c r="I461" t="s">
        <v>197</v>
      </c>
      <c r="J461" t="s">
        <v>199</v>
      </c>
      <c r="K461" t="s">
        <v>198</v>
      </c>
      <c r="L461">
        <v>1348</v>
      </c>
      <c r="N461">
        <v>1009</v>
      </c>
      <c r="O461" t="s">
        <v>63</v>
      </c>
      <c r="P461" t="s">
        <v>63</v>
      </c>
      <c r="Q461">
        <v>1000</v>
      </c>
      <c r="W461">
        <v>0</v>
      </c>
      <c r="X461">
        <v>1009799935</v>
      </c>
      <c r="Y461">
        <f t="shared" si="194"/>
        <v>1</v>
      </c>
      <c r="AA461">
        <v>14744.52</v>
      </c>
      <c r="AB461">
        <v>0</v>
      </c>
      <c r="AC461">
        <v>0</v>
      </c>
      <c r="AD461">
        <v>0</v>
      </c>
      <c r="AE461">
        <v>14744.52</v>
      </c>
      <c r="AF461">
        <v>0</v>
      </c>
      <c r="AG461">
        <v>0</v>
      </c>
      <c r="AH461">
        <v>0</v>
      </c>
      <c r="AI461">
        <v>1</v>
      </c>
      <c r="AJ461">
        <v>1</v>
      </c>
      <c r="AK461">
        <v>1</v>
      </c>
      <c r="AL461">
        <v>1</v>
      </c>
      <c r="AM461">
        <v>0</v>
      </c>
      <c r="AN461">
        <v>0</v>
      </c>
      <c r="AO461">
        <v>0</v>
      </c>
      <c r="AP461">
        <v>1</v>
      </c>
      <c r="AQ461">
        <v>0</v>
      </c>
      <c r="AR461">
        <v>0</v>
      </c>
      <c r="AS461" t="s">
        <v>6</v>
      </c>
      <c r="AT461">
        <v>1</v>
      </c>
      <c r="AU461" t="s">
        <v>6</v>
      </c>
      <c r="AV461">
        <v>0</v>
      </c>
      <c r="AW461">
        <v>1</v>
      </c>
      <c r="AX461">
        <v>-1</v>
      </c>
      <c r="AY461">
        <v>0</v>
      </c>
      <c r="AZ461">
        <v>0</v>
      </c>
      <c r="BA461" t="s">
        <v>6</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CV461">
        <v>0</v>
      </c>
      <c r="CW461">
        <v>0</v>
      </c>
      <c r="CX461">
        <f>ROUND(Y461*Source!I299,9)</f>
        <v>1.15E-2</v>
      </c>
      <c r="CY461">
        <f>AA461</f>
        <v>14744.52</v>
      </c>
      <c r="CZ461">
        <f>AE461</f>
        <v>14744.52</v>
      </c>
      <c r="DA461">
        <f>AI461</f>
        <v>1</v>
      </c>
      <c r="DB461">
        <f t="shared" si="195"/>
        <v>14744.52</v>
      </c>
      <c r="DC461">
        <f t="shared" si="196"/>
        <v>0</v>
      </c>
      <c r="DD461" t="s">
        <v>6</v>
      </c>
      <c r="DE461" t="s">
        <v>6</v>
      </c>
      <c r="DF461">
        <f t="shared" si="198"/>
        <v>170</v>
      </c>
      <c r="DG461">
        <f t="shared" si="197"/>
        <v>0</v>
      </c>
      <c r="DH461">
        <f>Source!I299*SmtRes!Y461</f>
        <v>1.15E-2</v>
      </c>
      <c r="DI461">
        <f>AA461</f>
        <v>14744.52</v>
      </c>
      <c r="DJ461">
        <f>DF461</f>
        <v>170</v>
      </c>
      <c r="DK461">
        <f>Source!BC299</f>
        <v>1</v>
      </c>
      <c r="DL461" t="s">
        <v>6</v>
      </c>
      <c r="DM461">
        <v>0</v>
      </c>
      <c r="DN461" t="s">
        <v>6</v>
      </c>
      <c r="DO461">
        <v>0</v>
      </c>
      <c r="GP461">
        <v>1</v>
      </c>
      <c r="GQ461">
        <v>-1</v>
      </c>
      <c r="GR461">
        <v>-1</v>
      </c>
    </row>
    <row r="462" spans="1:200" x14ac:dyDescent="0.2">
      <c r="A462">
        <f>ROW(Source!A300)</f>
        <v>300</v>
      </c>
      <c r="B462">
        <v>86295184</v>
      </c>
      <c r="C462">
        <v>86296071</v>
      </c>
      <c r="D462">
        <v>27501039</v>
      </c>
      <c r="E462">
        <v>1</v>
      </c>
      <c r="F462">
        <v>1</v>
      </c>
      <c r="G462">
        <v>1</v>
      </c>
      <c r="H462">
        <v>1</v>
      </c>
      <c r="I462" t="s">
        <v>954</v>
      </c>
      <c r="J462" t="s">
        <v>6</v>
      </c>
      <c r="K462" t="s">
        <v>955</v>
      </c>
      <c r="L462">
        <v>1369</v>
      </c>
      <c r="N462">
        <v>1013</v>
      </c>
      <c r="O462" t="s">
        <v>921</v>
      </c>
      <c r="P462" t="s">
        <v>921</v>
      </c>
      <c r="Q462">
        <v>1</v>
      </c>
      <c r="W462">
        <v>0</v>
      </c>
      <c r="X462">
        <v>-1670614445</v>
      </c>
      <c r="Y462">
        <f t="shared" si="194"/>
        <v>170</v>
      </c>
      <c r="AA462">
        <v>0</v>
      </c>
      <c r="AB462">
        <v>0</v>
      </c>
      <c r="AC462">
        <v>0</v>
      </c>
      <c r="AD462">
        <v>263.68</v>
      </c>
      <c r="AE462">
        <v>0</v>
      </c>
      <c r="AF462">
        <v>0</v>
      </c>
      <c r="AG462">
        <v>0</v>
      </c>
      <c r="AH462">
        <v>10.3</v>
      </c>
      <c r="AI462">
        <v>1</v>
      </c>
      <c r="AJ462">
        <v>1</v>
      </c>
      <c r="AK462">
        <v>1</v>
      </c>
      <c r="AL462">
        <v>25.6</v>
      </c>
      <c r="AM462">
        <v>5</v>
      </c>
      <c r="AN462">
        <v>0</v>
      </c>
      <c r="AO462">
        <v>1</v>
      </c>
      <c r="AP462">
        <v>0</v>
      </c>
      <c r="AQ462">
        <v>0</v>
      </c>
      <c r="AR462">
        <v>0</v>
      </c>
      <c r="AS462" t="s">
        <v>6</v>
      </c>
      <c r="AT462">
        <v>170</v>
      </c>
      <c r="AU462" t="s">
        <v>6</v>
      </c>
      <c r="AV462">
        <v>1</v>
      </c>
      <c r="AW462">
        <v>2</v>
      </c>
      <c r="AX462">
        <v>86296077</v>
      </c>
      <c r="AY462">
        <v>1</v>
      </c>
      <c r="AZ462">
        <v>0</v>
      </c>
      <c r="BA462">
        <v>498</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CU462">
        <f>ROUND(AT462*Source!I300*AH462*AL462,0)</f>
        <v>515</v>
      </c>
      <c r="CV462">
        <f>ROUND(Y462*Source!I300,9)</f>
        <v>1.9550000000000001</v>
      </c>
      <c r="CW462">
        <v>0</v>
      </c>
      <c r="CX462">
        <f>ROUND(Y462*Source!I300,9)</f>
        <v>1.9550000000000001</v>
      </c>
      <c r="CY462">
        <f>AD462</f>
        <v>263.68</v>
      </c>
      <c r="CZ462">
        <f>AH462</f>
        <v>10.3</v>
      </c>
      <c r="DA462">
        <f>AL462</f>
        <v>25.6</v>
      </c>
      <c r="DB462">
        <f t="shared" si="195"/>
        <v>1751</v>
      </c>
      <c r="DC462">
        <f t="shared" si="196"/>
        <v>0</v>
      </c>
      <c r="DD462" t="s">
        <v>6</v>
      </c>
      <c r="DE462" t="s">
        <v>6</v>
      </c>
      <c r="DF462">
        <f t="shared" si="198"/>
        <v>0</v>
      </c>
      <c r="DG462">
        <f t="shared" si="197"/>
        <v>0</v>
      </c>
      <c r="DH462">
        <f>Source!I300*SmtRes!Y462</f>
        <v>1.9550000000000001</v>
      </c>
      <c r="DI462">
        <f>AD462</f>
        <v>263.68</v>
      </c>
      <c r="DJ462">
        <f>EtalonRes!AB498</f>
        <v>10.3</v>
      </c>
      <c r="DK462">
        <f>Source!BA300</f>
        <v>25.6</v>
      </c>
      <c r="DL462" t="s">
        <v>6</v>
      </c>
      <c r="DM462">
        <v>0</v>
      </c>
      <c r="DN462" t="s">
        <v>6</v>
      </c>
      <c r="DO462">
        <v>0</v>
      </c>
      <c r="GQ462">
        <v>-1</v>
      </c>
      <c r="GR462">
        <v>-1</v>
      </c>
    </row>
    <row r="463" spans="1:200" x14ac:dyDescent="0.2">
      <c r="A463">
        <f>ROW(Source!A300)</f>
        <v>300</v>
      </c>
      <c r="B463">
        <v>86295184</v>
      </c>
      <c r="C463">
        <v>86296071</v>
      </c>
      <c r="D463">
        <v>27439703</v>
      </c>
      <c r="E463">
        <v>1</v>
      </c>
      <c r="F463">
        <v>1</v>
      </c>
      <c r="G463">
        <v>1</v>
      </c>
      <c r="H463">
        <v>2</v>
      </c>
      <c r="I463" t="s">
        <v>941</v>
      </c>
      <c r="J463" t="s">
        <v>942</v>
      </c>
      <c r="K463" t="s">
        <v>943</v>
      </c>
      <c r="L463">
        <v>1368</v>
      </c>
      <c r="N463">
        <v>1011</v>
      </c>
      <c r="O463" t="s">
        <v>927</v>
      </c>
      <c r="P463" t="s">
        <v>927</v>
      </c>
      <c r="Q463">
        <v>1</v>
      </c>
      <c r="W463">
        <v>0</v>
      </c>
      <c r="X463">
        <v>2075311453</v>
      </c>
      <c r="Y463">
        <f t="shared" si="194"/>
        <v>50.78</v>
      </c>
      <c r="AA463">
        <v>0</v>
      </c>
      <c r="AB463">
        <v>69.84</v>
      </c>
      <c r="AC463">
        <v>0</v>
      </c>
      <c r="AD463">
        <v>0</v>
      </c>
      <c r="AE463">
        <v>0</v>
      </c>
      <c r="AF463">
        <v>7.51</v>
      </c>
      <c r="AG463">
        <v>0</v>
      </c>
      <c r="AH463">
        <v>0</v>
      </c>
      <c r="AI463">
        <v>1</v>
      </c>
      <c r="AJ463">
        <v>9.3000000000000007</v>
      </c>
      <c r="AK463">
        <v>19.8</v>
      </c>
      <c r="AL463">
        <v>1</v>
      </c>
      <c r="AM463">
        <v>5</v>
      </c>
      <c r="AN463">
        <v>0</v>
      </c>
      <c r="AO463">
        <v>1</v>
      </c>
      <c r="AP463">
        <v>0</v>
      </c>
      <c r="AQ463">
        <v>0</v>
      </c>
      <c r="AR463">
        <v>0</v>
      </c>
      <c r="AS463" t="s">
        <v>6</v>
      </c>
      <c r="AT463">
        <v>50.78</v>
      </c>
      <c r="AU463" t="s">
        <v>6</v>
      </c>
      <c r="AV463">
        <v>0</v>
      </c>
      <c r="AW463">
        <v>2</v>
      </c>
      <c r="AX463">
        <v>86296078</v>
      </c>
      <c r="AY463">
        <v>1</v>
      </c>
      <c r="AZ463">
        <v>0</v>
      </c>
      <c r="BA463">
        <v>499</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CV463">
        <v>0</v>
      </c>
      <c r="CW463">
        <f>ROUND(Y463*Source!I300*DO463,9)</f>
        <v>0</v>
      </c>
      <c r="CX463">
        <f>ROUND(Y463*Source!I300,9)</f>
        <v>0.58396999999999999</v>
      </c>
      <c r="CY463">
        <f>AB463</f>
        <v>69.84</v>
      </c>
      <c r="CZ463">
        <f>AF463</f>
        <v>7.51</v>
      </c>
      <c r="DA463">
        <f>AJ463</f>
        <v>9.3000000000000007</v>
      </c>
      <c r="DB463">
        <f t="shared" si="195"/>
        <v>381.36</v>
      </c>
      <c r="DC463">
        <f t="shared" si="196"/>
        <v>0</v>
      </c>
      <c r="DD463" t="s">
        <v>6</v>
      </c>
      <c r="DE463" t="s">
        <v>6</v>
      </c>
      <c r="DF463">
        <f t="shared" si="198"/>
        <v>0</v>
      </c>
      <c r="DG463">
        <f>ROUND(ROUND(AF463*AJ463,0)*CX463,0)</f>
        <v>41</v>
      </c>
      <c r="DH463">
        <f>Source!I300*SmtRes!Y463</f>
        <v>0.58396999999999999</v>
      </c>
      <c r="DI463">
        <f>AB463</f>
        <v>69.84</v>
      </c>
      <c r="DJ463">
        <f>EtalonRes!Z499</f>
        <v>7.51</v>
      </c>
      <c r="DK463">
        <f>Source!BB300</f>
        <v>9.3000000000000007</v>
      </c>
      <c r="DL463" t="s">
        <v>6</v>
      </c>
      <c r="DM463">
        <v>0</v>
      </c>
      <c r="DN463" t="s">
        <v>6</v>
      </c>
      <c r="DO463">
        <v>0</v>
      </c>
      <c r="GQ463">
        <v>-1</v>
      </c>
      <c r="GR463">
        <v>-1</v>
      </c>
    </row>
    <row r="464" spans="1:200" x14ac:dyDescent="0.2">
      <c r="A464">
        <f>ROW(Source!A300)</f>
        <v>300</v>
      </c>
      <c r="B464">
        <v>86295184</v>
      </c>
      <c r="C464">
        <v>86296071</v>
      </c>
      <c r="D464">
        <v>27441327</v>
      </c>
      <c r="E464">
        <v>1</v>
      </c>
      <c r="F464">
        <v>1</v>
      </c>
      <c r="G464">
        <v>1</v>
      </c>
      <c r="H464">
        <v>2</v>
      </c>
      <c r="I464" t="s">
        <v>936</v>
      </c>
      <c r="J464" t="s">
        <v>937</v>
      </c>
      <c r="K464" t="s">
        <v>938</v>
      </c>
      <c r="L464">
        <v>1368</v>
      </c>
      <c r="N464">
        <v>1011</v>
      </c>
      <c r="O464" t="s">
        <v>927</v>
      </c>
      <c r="P464" t="s">
        <v>927</v>
      </c>
      <c r="Q464">
        <v>1</v>
      </c>
      <c r="W464">
        <v>0</v>
      </c>
      <c r="X464">
        <v>-1583389094</v>
      </c>
      <c r="Y464">
        <f t="shared" si="194"/>
        <v>1.07</v>
      </c>
      <c r="AA464">
        <v>0</v>
      </c>
      <c r="AB464">
        <v>868.34</v>
      </c>
      <c r="AC464">
        <v>231.46</v>
      </c>
      <c r="AD464">
        <v>0</v>
      </c>
      <c r="AE464">
        <v>0</v>
      </c>
      <c r="AF464">
        <v>93.37</v>
      </c>
      <c r="AG464">
        <v>11.69</v>
      </c>
      <c r="AH464">
        <v>0</v>
      </c>
      <c r="AI464">
        <v>1</v>
      </c>
      <c r="AJ464">
        <v>9.3000000000000007</v>
      </c>
      <c r="AK464">
        <v>19.8</v>
      </c>
      <c r="AL464">
        <v>1</v>
      </c>
      <c r="AM464">
        <v>5</v>
      </c>
      <c r="AN464">
        <v>0</v>
      </c>
      <c r="AO464">
        <v>1</v>
      </c>
      <c r="AP464">
        <v>0</v>
      </c>
      <c r="AQ464">
        <v>0</v>
      </c>
      <c r="AR464">
        <v>0</v>
      </c>
      <c r="AS464" t="s">
        <v>6</v>
      </c>
      <c r="AT464">
        <v>1.07</v>
      </c>
      <c r="AU464" t="s">
        <v>6</v>
      </c>
      <c r="AV464">
        <v>0</v>
      </c>
      <c r="AW464">
        <v>2</v>
      </c>
      <c r="AX464">
        <v>86296079</v>
      </c>
      <c r="AY464">
        <v>1</v>
      </c>
      <c r="AZ464">
        <v>0</v>
      </c>
      <c r="BA464">
        <v>500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CV464">
        <v>0</v>
      </c>
      <c r="CW464">
        <f>ROUND(Y464*Source!I300*DO464,9)</f>
        <v>0</v>
      </c>
      <c r="CX464">
        <f>ROUND(Y464*Source!I300,9)</f>
        <v>1.2305E-2</v>
      </c>
      <c r="CY464">
        <f>AB464</f>
        <v>868.34</v>
      </c>
      <c r="CZ464">
        <f>AF464</f>
        <v>93.37</v>
      </c>
      <c r="DA464">
        <f>AJ464</f>
        <v>9.3000000000000007</v>
      </c>
      <c r="DB464">
        <f t="shared" si="195"/>
        <v>99.91</v>
      </c>
      <c r="DC464">
        <f t="shared" si="196"/>
        <v>12.51</v>
      </c>
      <c r="DD464" t="s">
        <v>6</v>
      </c>
      <c r="DE464" t="s">
        <v>6</v>
      </c>
      <c r="DF464">
        <f t="shared" si="198"/>
        <v>0</v>
      </c>
      <c r="DG464">
        <f>ROUND(ROUND(AF464*AJ464,0)*CX464,0)</f>
        <v>11</v>
      </c>
      <c r="DH464">
        <f>Source!I300*SmtRes!Y464</f>
        <v>1.2305E-2</v>
      </c>
      <c r="DI464">
        <f>AB464</f>
        <v>868.34</v>
      </c>
      <c r="DJ464">
        <f>EtalonRes!Z500</f>
        <v>93.37</v>
      </c>
      <c r="DK464">
        <f>Source!BB300</f>
        <v>9.3000000000000007</v>
      </c>
      <c r="DL464" t="s">
        <v>6</v>
      </c>
      <c r="DM464">
        <v>0</v>
      </c>
      <c r="DN464" t="s">
        <v>6</v>
      </c>
      <c r="DO464">
        <v>0</v>
      </c>
      <c r="GQ464">
        <v>-1</v>
      </c>
      <c r="GR464">
        <v>-1</v>
      </c>
    </row>
    <row r="465" spans="1:200" x14ac:dyDescent="0.2">
      <c r="A465">
        <f>ROW(Source!A300)</f>
        <v>300</v>
      </c>
      <c r="B465">
        <v>86295184</v>
      </c>
      <c r="C465">
        <v>86296071</v>
      </c>
      <c r="D465">
        <v>27378255</v>
      </c>
      <c r="E465">
        <v>1</v>
      </c>
      <c r="F465">
        <v>1</v>
      </c>
      <c r="G465">
        <v>1</v>
      </c>
      <c r="H465">
        <v>3</v>
      </c>
      <c r="I465" t="s">
        <v>89</v>
      </c>
      <c r="J465" t="s">
        <v>91</v>
      </c>
      <c r="K465" t="s">
        <v>90</v>
      </c>
      <c r="L465">
        <v>1348</v>
      </c>
      <c r="N465">
        <v>1009</v>
      </c>
      <c r="O465" t="s">
        <v>63</v>
      </c>
      <c r="P465" t="s">
        <v>63</v>
      </c>
      <c r="Q465">
        <v>1000</v>
      </c>
      <c r="W465">
        <v>0</v>
      </c>
      <c r="X465">
        <v>1570490953</v>
      </c>
      <c r="Y465">
        <f t="shared" si="194"/>
        <v>0.08</v>
      </c>
      <c r="AA465">
        <v>180000</v>
      </c>
      <c r="AB465">
        <v>0</v>
      </c>
      <c r="AC465">
        <v>0</v>
      </c>
      <c r="AD465">
        <v>0</v>
      </c>
      <c r="AE465">
        <v>25257.140000000003</v>
      </c>
      <c r="AF465">
        <v>0</v>
      </c>
      <c r="AG465">
        <v>0</v>
      </c>
      <c r="AH465">
        <v>0</v>
      </c>
      <c r="AI465">
        <v>7.56</v>
      </c>
      <c r="AJ465">
        <v>1</v>
      </c>
      <c r="AK465">
        <v>1</v>
      </c>
      <c r="AL465">
        <v>1</v>
      </c>
      <c r="AM465">
        <v>0</v>
      </c>
      <c r="AN465">
        <v>0</v>
      </c>
      <c r="AO465">
        <v>0</v>
      </c>
      <c r="AP465">
        <v>1</v>
      </c>
      <c r="AQ465">
        <v>0</v>
      </c>
      <c r="AR465">
        <v>0</v>
      </c>
      <c r="AS465" t="s">
        <v>6</v>
      </c>
      <c r="AT465">
        <v>0.08</v>
      </c>
      <c r="AU465" t="s">
        <v>6</v>
      </c>
      <c r="AV465">
        <v>0</v>
      </c>
      <c r="AW465">
        <v>1</v>
      </c>
      <c r="AX465">
        <v>-1</v>
      </c>
      <c r="AY465">
        <v>0</v>
      </c>
      <c r="AZ465">
        <v>0</v>
      </c>
      <c r="BA465" t="s">
        <v>6</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CV465">
        <v>0</v>
      </c>
      <c r="CW465">
        <v>0</v>
      </c>
      <c r="CX465">
        <f>ROUND(Y465*Source!I300,9)</f>
        <v>9.2000000000000003E-4</v>
      </c>
      <c r="CY465">
        <f>AA465</f>
        <v>180000</v>
      </c>
      <c r="CZ465">
        <f>AE465</f>
        <v>25257.140000000003</v>
      </c>
      <c r="DA465">
        <f>AI465</f>
        <v>7.56</v>
      </c>
      <c r="DB465">
        <f t="shared" si="195"/>
        <v>2020.57</v>
      </c>
      <c r="DC465">
        <f t="shared" si="196"/>
        <v>0</v>
      </c>
      <c r="DD465" t="s">
        <v>6</v>
      </c>
      <c r="DE465" t="s">
        <v>6</v>
      </c>
      <c r="DF465">
        <f>ROUND(ROUND(AE465*AI465,0)*CX465,0)</f>
        <v>176</v>
      </c>
      <c r="DG465">
        <f t="shared" ref="DG465:DG476" si="199">ROUND(ROUND(AF465,0)*CX465,0)</f>
        <v>0</v>
      </c>
      <c r="DH465">
        <f>Source!I300*SmtRes!Y465</f>
        <v>9.2000000000000003E-4</v>
      </c>
      <c r="DI465">
        <f>AA465</f>
        <v>180000</v>
      </c>
      <c r="DJ465">
        <f>DF465</f>
        <v>176</v>
      </c>
      <c r="DK465">
        <f>Source!BC300</f>
        <v>7.56</v>
      </c>
      <c r="DL465" t="s">
        <v>6</v>
      </c>
      <c r="DM465">
        <v>0</v>
      </c>
      <c r="DN465" t="s">
        <v>6</v>
      </c>
      <c r="DO465">
        <v>0</v>
      </c>
      <c r="GP465">
        <v>1</v>
      </c>
      <c r="GQ465">
        <v>-1</v>
      </c>
      <c r="GR465">
        <v>-1</v>
      </c>
    </row>
    <row r="466" spans="1:200" x14ac:dyDescent="0.2">
      <c r="A466">
        <f>ROW(Source!A300)</f>
        <v>300</v>
      </c>
      <c r="B466">
        <v>86295184</v>
      </c>
      <c r="C466">
        <v>86296071</v>
      </c>
      <c r="D466">
        <v>69205180</v>
      </c>
      <c r="E466">
        <v>1</v>
      </c>
      <c r="F466">
        <v>1</v>
      </c>
      <c r="G466">
        <v>1</v>
      </c>
      <c r="H466">
        <v>3</v>
      </c>
      <c r="I466" t="s">
        <v>197</v>
      </c>
      <c r="J466" t="s">
        <v>199</v>
      </c>
      <c r="K466" t="s">
        <v>198</v>
      </c>
      <c r="L466">
        <v>1348</v>
      </c>
      <c r="N466">
        <v>1009</v>
      </c>
      <c r="O466" t="s">
        <v>63</v>
      </c>
      <c r="P466" t="s">
        <v>63</v>
      </c>
      <c r="Q466">
        <v>1000</v>
      </c>
      <c r="W466">
        <v>0</v>
      </c>
      <c r="X466">
        <v>1009799935</v>
      </c>
      <c r="Y466">
        <f t="shared" si="194"/>
        <v>1</v>
      </c>
      <c r="AA466">
        <v>111468.54</v>
      </c>
      <c r="AB466">
        <v>0</v>
      </c>
      <c r="AC466">
        <v>0</v>
      </c>
      <c r="AD466">
        <v>0</v>
      </c>
      <c r="AE466">
        <v>15449.310000000001</v>
      </c>
      <c r="AF466">
        <v>0</v>
      </c>
      <c r="AG466">
        <v>0</v>
      </c>
      <c r="AH466">
        <v>0</v>
      </c>
      <c r="AI466">
        <v>7.56</v>
      </c>
      <c r="AJ466">
        <v>1</v>
      </c>
      <c r="AK466">
        <v>1</v>
      </c>
      <c r="AL466">
        <v>1</v>
      </c>
      <c r="AM466">
        <v>0</v>
      </c>
      <c r="AN466">
        <v>0</v>
      </c>
      <c r="AO466">
        <v>0</v>
      </c>
      <c r="AP466">
        <v>1</v>
      </c>
      <c r="AQ466">
        <v>0</v>
      </c>
      <c r="AR466">
        <v>0</v>
      </c>
      <c r="AS466" t="s">
        <v>6</v>
      </c>
      <c r="AT466">
        <v>1</v>
      </c>
      <c r="AU466" t="s">
        <v>6</v>
      </c>
      <c r="AV466">
        <v>0</v>
      </c>
      <c r="AW466">
        <v>1</v>
      </c>
      <c r="AX466">
        <v>-1</v>
      </c>
      <c r="AY466">
        <v>0</v>
      </c>
      <c r="AZ466">
        <v>0</v>
      </c>
      <c r="BA466" t="s">
        <v>6</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CV466">
        <v>0</v>
      </c>
      <c r="CW466">
        <v>0</v>
      </c>
      <c r="CX466">
        <f>ROUND(Y466*Source!I300,9)</f>
        <v>1.15E-2</v>
      </c>
      <c r="CY466">
        <f>AA466</f>
        <v>111468.54</v>
      </c>
      <c r="CZ466">
        <f>AE466</f>
        <v>15449.310000000001</v>
      </c>
      <c r="DA466">
        <f>AI466</f>
        <v>7.56</v>
      </c>
      <c r="DB466">
        <f t="shared" si="195"/>
        <v>15449.31</v>
      </c>
      <c r="DC466">
        <f t="shared" si="196"/>
        <v>0</v>
      </c>
      <c r="DD466" t="s">
        <v>6</v>
      </c>
      <c r="DE466" t="s">
        <v>6</v>
      </c>
      <c r="DF466">
        <f>ROUND(ROUND(AE466*AI466,0)*CX466,0)</f>
        <v>1343</v>
      </c>
      <c r="DG466">
        <f t="shared" si="199"/>
        <v>0</v>
      </c>
      <c r="DH466">
        <f>Source!I300*SmtRes!Y466</f>
        <v>1.15E-2</v>
      </c>
      <c r="DI466">
        <f>AA466</f>
        <v>111468.54</v>
      </c>
      <c r="DJ466">
        <f>DF466</f>
        <v>1343</v>
      </c>
      <c r="DK466">
        <f>Source!BC300</f>
        <v>7.56</v>
      </c>
      <c r="DL466" t="s">
        <v>6</v>
      </c>
      <c r="DM466">
        <v>0</v>
      </c>
      <c r="DN466" t="s">
        <v>6</v>
      </c>
      <c r="DO466">
        <v>0</v>
      </c>
      <c r="GP466">
        <v>1</v>
      </c>
      <c r="GQ466">
        <v>-1</v>
      </c>
      <c r="GR466">
        <v>-1</v>
      </c>
    </row>
    <row r="467" spans="1:200" x14ac:dyDescent="0.2">
      <c r="A467">
        <f>ROW(Source!A305)</f>
        <v>305</v>
      </c>
      <c r="B467">
        <v>86295183</v>
      </c>
      <c r="C467">
        <v>86296084</v>
      </c>
      <c r="D467">
        <v>27493137</v>
      </c>
      <c r="E467">
        <v>1</v>
      </c>
      <c r="F467">
        <v>1</v>
      </c>
      <c r="G467">
        <v>1</v>
      </c>
      <c r="H467">
        <v>1</v>
      </c>
      <c r="I467" t="s">
        <v>947</v>
      </c>
      <c r="J467" t="s">
        <v>6</v>
      </c>
      <c r="K467" t="s">
        <v>948</v>
      </c>
      <c r="L467">
        <v>1369</v>
      </c>
      <c r="N467">
        <v>1013</v>
      </c>
      <c r="O467" t="s">
        <v>921</v>
      </c>
      <c r="P467" t="s">
        <v>921</v>
      </c>
      <c r="Q467">
        <v>1</v>
      </c>
      <c r="W467">
        <v>0</v>
      </c>
      <c r="X467">
        <v>-1973258772</v>
      </c>
      <c r="Y467">
        <f t="shared" ref="Y467:Y482" si="200">(AT467*2)</f>
        <v>7.66</v>
      </c>
      <c r="AA467">
        <v>0</v>
      </c>
      <c r="AB467">
        <v>0</v>
      </c>
      <c r="AC467">
        <v>0</v>
      </c>
      <c r="AD467">
        <v>9.15</v>
      </c>
      <c r="AE467">
        <v>0</v>
      </c>
      <c r="AF467">
        <v>0</v>
      </c>
      <c r="AG467">
        <v>0</v>
      </c>
      <c r="AH467">
        <v>9.15</v>
      </c>
      <c r="AI467">
        <v>1</v>
      </c>
      <c r="AJ467">
        <v>1</v>
      </c>
      <c r="AK467">
        <v>1</v>
      </c>
      <c r="AL467">
        <v>1</v>
      </c>
      <c r="AM467">
        <v>0</v>
      </c>
      <c r="AN467">
        <v>0</v>
      </c>
      <c r="AO467">
        <v>1</v>
      </c>
      <c r="AP467">
        <v>1</v>
      </c>
      <c r="AQ467">
        <v>0</v>
      </c>
      <c r="AR467">
        <v>0</v>
      </c>
      <c r="AS467" t="s">
        <v>6</v>
      </c>
      <c r="AT467">
        <v>3.83</v>
      </c>
      <c r="AU467" t="s">
        <v>206</v>
      </c>
      <c r="AV467">
        <v>1</v>
      </c>
      <c r="AW467">
        <v>2</v>
      </c>
      <c r="AX467">
        <v>86296093</v>
      </c>
      <c r="AY467">
        <v>1</v>
      </c>
      <c r="AZ467">
        <v>0</v>
      </c>
      <c r="BA467">
        <v>503</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CU467">
        <f>ROUND(AT467*Source!I305*AH467*AL467,0)</f>
        <v>0</v>
      </c>
      <c r="CV467">
        <f>ROUND(Y467*Source!I305,9)</f>
        <v>3.8300000000000001E-2</v>
      </c>
      <c r="CW467">
        <v>0</v>
      </c>
      <c r="CX467">
        <f>ROUND(Y467*Source!I305,9)</f>
        <v>3.8300000000000001E-2</v>
      </c>
      <c r="CY467">
        <f>AD467</f>
        <v>9.15</v>
      </c>
      <c r="CZ467">
        <f>AH467</f>
        <v>9.15</v>
      </c>
      <c r="DA467">
        <f>AL467</f>
        <v>1</v>
      </c>
      <c r="DB467">
        <f t="shared" ref="DB467:DB482" si="201">ROUND((ROUND(AT467*CZ467,2)*2),2)</f>
        <v>70.08</v>
      </c>
      <c r="DC467">
        <f t="shared" ref="DC467:DC482" si="202">ROUND((ROUND(AT467*AG467,2)*2),2)</f>
        <v>0</v>
      </c>
      <c r="DD467" t="s">
        <v>6</v>
      </c>
      <c r="DE467" t="s">
        <v>6</v>
      </c>
      <c r="DF467">
        <f t="shared" ref="DF467:DF480" si="203">ROUND(ROUND(AE467,0)*CX467,0)</f>
        <v>0</v>
      </c>
      <c r="DG467">
        <f t="shared" si="199"/>
        <v>0</v>
      </c>
      <c r="DH467">
        <f>Source!I305*SmtRes!Y467</f>
        <v>3.8300000000000001E-2</v>
      </c>
      <c r="DI467">
        <f>AD467</f>
        <v>9.15</v>
      </c>
      <c r="DJ467">
        <f>EtalonRes!AB503</f>
        <v>9.15</v>
      </c>
      <c r="DK467">
        <f>Source!BA305</f>
        <v>1</v>
      </c>
      <c r="DL467" t="s">
        <v>6</v>
      </c>
      <c r="DM467">
        <v>0</v>
      </c>
      <c r="DN467" t="s">
        <v>6</v>
      </c>
      <c r="DO467">
        <v>0</v>
      </c>
      <c r="GQ467">
        <v>-1</v>
      </c>
      <c r="GR467">
        <v>-1</v>
      </c>
    </row>
    <row r="468" spans="1:200" x14ac:dyDescent="0.2">
      <c r="A468">
        <f>ROW(Source!A305)</f>
        <v>305</v>
      </c>
      <c r="B468">
        <v>86295183</v>
      </c>
      <c r="C468">
        <v>86296084</v>
      </c>
      <c r="D468">
        <v>121548</v>
      </c>
      <c r="E468">
        <v>1</v>
      </c>
      <c r="F468">
        <v>1</v>
      </c>
      <c r="G468">
        <v>1</v>
      </c>
      <c r="H468">
        <v>1</v>
      </c>
      <c r="I468" t="s">
        <v>39</v>
      </c>
      <c r="J468" t="s">
        <v>6</v>
      </c>
      <c r="K468" t="s">
        <v>922</v>
      </c>
      <c r="L468">
        <v>608254</v>
      </c>
      <c r="N468">
        <v>1013</v>
      </c>
      <c r="O468" t="s">
        <v>923</v>
      </c>
      <c r="P468" t="s">
        <v>923</v>
      </c>
      <c r="Q468">
        <v>1</v>
      </c>
      <c r="W468">
        <v>0</v>
      </c>
      <c r="X468">
        <v>-185737400</v>
      </c>
      <c r="Y468">
        <f t="shared" si="200"/>
        <v>0.02</v>
      </c>
      <c r="AA468">
        <v>0</v>
      </c>
      <c r="AB468">
        <v>0</v>
      </c>
      <c r="AC468">
        <v>0</v>
      </c>
      <c r="AD468">
        <v>0</v>
      </c>
      <c r="AE468">
        <v>0</v>
      </c>
      <c r="AF468">
        <v>0</v>
      </c>
      <c r="AG468">
        <v>0</v>
      </c>
      <c r="AH468">
        <v>0</v>
      </c>
      <c r="AI468">
        <v>1</v>
      </c>
      <c r="AJ468">
        <v>1</v>
      </c>
      <c r="AK468">
        <v>1</v>
      </c>
      <c r="AL468">
        <v>1</v>
      </c>
      <c r="AM468">
        <v>0</v>
      </c>
      <c r="AN468">
        <v>0</v>
      </c>
      <c r="AO468">
        <v>1</v>
      </c>
      <c r="AP468">
        <v>1</v>
      </c>
      <c r="AQ468">
        <v>0</v>
      </c>
      <c r="AR468">
        <v>0</v>
      </c>
      <c r="AS468" t="s">
        <v>6</v>
      </c>
      <c r="AT468">
        <v>0.01</v>
      </c>
      <c r="AU468" t="s">
        <v>206</v>
      </c>
      <c r="AV468">
        <v>2</v>
      </c>
      <c r="AW468">
        <v>2</v>
      </c>
      <c r="AX468">
        <v>86296094</v>
      </c>
      <c r="AY468">
        <v>1</v>
      </c>
      <c r="AZ468">
        <v>0</v>
      </c>
      <c r="BA468">
        <v>504</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CV468">
        <v>0</v>
      </c>
      <c r="CW468">
        <v>0</v>
      </c>
      <c r="CX468">
        <f>ROUND(Y468*Source!I305,9)</f>
        <v>1E-4</v>
      </c>
      <c r="CY468">
        <f>AD468</f>
        <v>0</v>
      </c>
      <c r="CZ468">
        <f>AH468</f>
        <v>0</v>
      </c>
      <c r="DA468">
        <f>AL468</f>
        <v>1</v>
      </c>
      <c r="DB468">
        <f t="shared" si="201"/>
        <v>0</v>
      </c>
      <c r="DC468">
        <f t="shared" si="202"/>
        <v>0</v>
      </c>
      <c r="DD468" t="s">
        <v>6</v>
      </c>
      <c r="DE468" t="s">
        <v>6</v>
      </c>
      <c r="DF468">
        <f t="shared" si="203"/>
        <v>0</v>
      </c>
      <c r="DG468">
        <f t="shared" si="199"/>
        <v>0</v>
      </c>
      <c r="DH468">
        <f>Source!I305*SmtRes!Y468</f>
        <v>1E-4</v>
      </c>
      <c r="DI468">
        <f>AD468</f>
        <v>0</v>
      </c>
      <c r="DJ468">
        <f>EtalonRes!AB504</f>
        <v>0</v>
      </c>
      <c r="DK468">
        <f>Source!BA305</f>
        <v>1</v>
      </c>
      <c r="DL468" t="s">
        <v>6</v>
      </c>
      <c r="DM468">
        <v>0</v>
      </c>
      <c r="DN468" t="s">
        <v>6</v>
      </c>
      <c r="DO468">
        <v>0</v>
      </c>
      <c r="GQ468">
        <v>-1</v>
      </c>
      <c r="GR468">
        <v>-1</v>
      </c>
    </row>
    <row r="469" spans="1:200" x14ac:dyDescent="0.2">
      <c r="A469">
        <f>ROW(Source!A305)</f>
        <v>305</v>
      </c>
      <c r="B469">
        <v>86295183</v>
      </c>
      <c r="C469">
        <v>86296084</v>
      </c>
      <c r="D469">
        <v>27439571</v>
      </c>
      <c r="E469">
        <v>1</v>
      </c>
      <c r="F469">
        <v>1</v>
      </c>
      <c r="G469">
        <v>1</v>
      </c>
      <c r="H469">
        <v>2</v>
      </c>
      <c r="I469" t="s">
        <v>956</v>
      </c>
      <c r="J469" t="s">
        <v>957</v>
      </c>
      <c r="K469" t="s">
        <v>958</v>
      </c>
      <c r="L469">
        <v>1368</v>
      </c>
      <c r="N469">
        <v>1011</v>
      </c>
      <c r="O469" t="s">
        <v>927</v>
      </c>
      <c r="P469" t="s">
        <v>927</v>
      </c>
      <c r="Q469">
        <v>1</v>
      </c>
      <c r="W469">
        <v>0</v>
      </c>
      <c r="X469">
        <v>1462286705</v>
      </c>
      <c r="Y469">
        <f t="shared" si="200"/>
        <v>0.02</v>
      </c>
      <c r="AA469">
        <v>0</v>
      </c>
      <c r="AB469">
        <v>88.42</v>
      </c>
      <c r="AC469">
        <v>10.14</v>
      </c>
      <c r="AD469">
        <v>0</v>
      </c>
      <c r="AE469">
        <v>0</v>
      </c>
      <c r="AF469">
        <v>88.42</v>
      </c>
      <c r="AG469">
        <v>10.14</v>
      </c>
      <c r="AH469">
        <v>0</v>
      </c>
      <c r="AI469">
        <v>1</v>
      </c>
      <c r="AJ469">
        <v>1</v>
      </c>
      <c r="AK469">
        <v>1</v>
      </c>
      <c r="AL469">
        <v>1</v>
      </c>
      <c r="AM469">
        <v>0</v>
      </c>
      <c r="AN469">
        <v>0</v>
      </c>
      <c r="AO469">
        <v>1</v>
      </c>
      <c r="AP469">
        <v>1</v>
      </c>
      <c r="AQ469">
        <v>0</v>
      </c>
      <c r="AR469">
        <v>0</v>
      </c>
      <c r="AS469" t="s">
        <v>6</v>
      </c>
      <c r="AT469">
        <v>0.01</v>
      </c>
      <c r="AU469" t="s">
        <v>206</v>
      </c>
      <c r="AV469">
        <v>0</v>
      </c>
      <c r="AW469">
        <v>2</v>
      </c>
      <c r="AX469">
        <v>86296095</v>
      </c>
      <c r="AY469">
        <v>1</v>
      </c>
      <c r="AZ469">
        <v>0</v>
      </c>
      <c r="BA469">
        <v>505</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CV469">
        <v>0</v>
      </c>
      <c r="CW469">
        <f>ROUND(Y469*Source!I305*DO469,9)</f>
        <v>0</v>
      </c>
      <c r="CX469">
        <f>ROUND(Y469*Source!I305,9)</f>
        <v>1E-4</v>
      </c>
      <c r="CY469">
        <f>AB469</f>
        <v>88.42</v>
      </c>
      <c r="CZ469">
        <f>AF469</f>
        <v>88.42</v>
      </c>
      <c r="DA469">
        <f>AJ469</f>
        <v>1</v>
      </c>
      <c r="DB469">
        <f t="shared" si="201"/>
        <v>1.76</v>
      </c>
      <c r="DC469">
        <f t="shared" si="202"/>
        <v>0.2</v>
      </c>
      <c r="DD469" t="s">
        <v>6</v>
      </c>
      <c r="DE469" t="s">
        <v>6</v>
      </c>
      <c r="DF469">
        <f t="shared" si="203"/>
        <v>0</v>
      </c>
      <c r="DG469">
        <f t="shared" si="199"/>
        <v>0</v>
      </c>
      <c r="DH469">
        <f>Source!I305*SmtRes!Y469</f>
        <v>1E-4</v>
      </c>
      <c r="DI469">
        <f>AB469</f>
        <v>88.42</v>
      </c>
      <c r="DJ469">
        <f>EtalonRes!Z505</f>
        <v>88.42</v>
      </c>
      <c r="DK469">
        <f>Source!BB305</f>
        <v>1</v>
      </c>
      <c r="DL469" t="s">
        <v>6</v>
      </c>
      <c r="DM469">
        <v>0</v>
      </c>
      <c r="DN469" t="s">
        <v>6</v>
      </c>
      <c r="DO469">
        <v>0</v>
      </c>
      <c r="GQ469">
        <v>-1</v>
      </c>
      <c r="GR469">
        <v>-1</v>
      </c>
    </row>
    <row r="470" spans="1:200" x14ac:dyDescent="0.2">
      <c r="A470">
        <f>ROW(Source!A305)</f>
        <v>305</v>
      </c>
      <c r="B470">
        <v>86295183</v>
      </c>
      <c r="C470">
        <v>86296084</v>
      </c>
      <c r="D470">
        <v>27439595</v>
      </c>
      <c r="E470">
        <v>1</v>
      </c>
      <c r="F470">
        <v>1</v>
      </c>
      <c r="G470">
        <v>1</v>
      </c>
      <c r="H470">
        <v>2</v>
      </c>
      <c r="I470" t="s">
        <v>959</v>
      </c>
      <c r="J470" t="s">
        <v>960</v>
      </c>
      <c r="K470" t="s">
        <v>961</v>
      </c>
      <c r="L470">
        <v>1368</v>
      </c>
      <c r="N470">
        <v>1011</v>
      </c>
      <c r="O470" t="s">
        <v>927</v>
      </c>
      <c r="P470" t="s">
        <v>927</v>
      </c>
      <c r="Q470">
        <v>1</v>
      </c>
      <c r="W470">
        <v>0</v>
      </c>
      <c r="X470">
        <v>2034592221</v>
      </c>
      <c r="Y470">
        <f t="shared" si="200"/>
        <v>0.02</v>
      </c>
      <c r="AA470">
        <v>0</v>
      </c>
      <c r="AB470">
        <v>2.17</v>
      </c>
      <c r="AC470">
        <v>0</v>
      </c>
      <c r="AD470">
        <v>0</v>
      </c>
      <c r="AE470">
        <v>0</v>
      </c>
      <c r="AF470">
        <v>2.17</v>
      </c>
      <c r="AG470">
        <v>0</v>
      </c>
      <c r="AH470">
        <v>0</v>
      </c>
      <c r="AI470">
        <v>1</v>
      </c>
      <c r="AJ470">
        <v>1</v>
      </c>
      <c r="AK470">
        <v>1</v>
      </c>
      <c r="AL470">
        <v>1</v>
      </c>
      <c r="AM470">
        <v>0</v>
      </c>
      <c r="AN470">
        <v>0</v>
      </c>
      <c r="AO470">
        <v>1</v>
      </c>
      <c r="AP470">
        <v>1</v>
      </c>
      <c r="AQ470">
        <v>0</v>
      </c>
      <c r="AR470">
        <v>0</v>
      </c>
      <c r="AS470" t="s">
        <v>6</v>
      </c>
      <c r="AT470">
        <v>0.01</v>
      </c>
      <c r="AU470" t="s">
        <v>206</v>
      </c>
      <c r="AV470">
        <v>0</v>
      </c>
      <c r="AW470">
        <v>2</v>
      </c>
      <c r="AX470">
        <v>86296096</v>
      </c>
      <c r="AY470">
        <v>1</v>
      </c>
      <c r="AZ470">
        <v>0</v>
      </c>
      <c r="BA470">
        <v>506</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CV470">
        <v>0</v>
      </c>
      <c r="CW470">
        <f>ROUND(Y470*Source!I305*DO470,9)</f>
        <v>0</v>
      </c>
      <c r="CX470">
        <f>ROUND(Y470*Source!I305,9)</f>
        <v>1E-4</v>
      </c>
      <c r="CY470">
        <f>AB470</f>
        <v>2.17</v>
      </c>
      <c r="CZ470">
        <f>AF470</f>
        <v>2.17</v>
      </c>
      <c r="DA470">
        <f>AJ470</f>
        <v>1</v>
      </c>
      <c r="DB470">
        <f t="shared" si="201"/>
        <v>0.04</v>
      </c>
      <c r="DC470">
        <f t="shared" si="202"/>
        <v>0</v>
      </c>
      <c r="DD470" t="s">
        <v>6</v>
      </c>
      <c r="DE470" t="s">
        <v>6</v>
      </c>
      <c r="DF470">
        <f t="shared" si="203"/>
        <v>0</v>
      </c>
      <c r="DG470">
        <f t="shared" si="199"/>
        <v>0</v>
      </c>
      <c r="DH470">
        <f>Source!I305*SmtRes!Y470</f>
        <v>1E-4</v>
      </c>
      <c r="DI470">
        <f>AB470</f>
        <v>2.17</v>
      </c>
      <c r="DJ470">
        <f>EtalonRes!Z506</f>
        <v>2.17</v>
      </c>
      <c r="DK470">
        <f>Source!BB305</f>
        <v>1</v>
      </c>
      <c r="DL470" t="s">
        <v>6</v>
      </c>
      <c r="DM470">
        <v>0</v>
      </c>
      <c r="DN470" t="s">
        <v>6</v>
      </c>
      <c r="DO470">
        <v>0</v>
      </c>
      <c r="GQ470">
        <v>-1</v>
      </c>
      <c r="GR470">
        <v>-1</v>
      </c>
    </row>
    <row r="471" spans="1:200" x14ac:dyDescent="0.2">
      <c r="A471">
        <f>ROW(Source!A305)</f>
        <v>305</v>
      </c>
      <c r="B471">
        <v>86295183</v>
      </c>
      <c r="C471">
        <v>86296084</v>
      </c>
      <c r="D471">
        <v>27441139</v>
      </c>
      <c r="E471">
        <v>1</v>
      </c>
      <c r="F471">
        <v>1</v>
      </c>
      <c r="G471">
        <v>1</v>
      </c>
      <c r="H471">
        <v>2</v>
      </c>
      <c r="I471" t="s">
        <v>962</v>
      </c>
      <c r="J471" t="s">
        <v>963</v>
      </c>
      <c r="K471" t="s">
        <v>964</v>
      </c>
      <c r="L471">
        <v>1368</v>
      </c>
      <c r="N471">
        <v>1011</v>
      </c>
      <c r="O471" t="s">
        <v>927</v>
      </c>
      <c r="P471" t="s">
        <v>927</v>
      </c>
      <c r="Q471">
        <v>1</v>
      </c>
      <c r="W471">
        <v>0</v>
      </c>
      <c r="X471">
        <v>-1309944936</v>
      </c>
      <c r="Y471">
        <f t="shared" si="200"/>
        <v>1.3</v>
      </c>
      <c r="AA471">
        <v>0</v>
      </c>
      <c r="AB471">
        <v>6.81</v>
      </c>
      <c r="AC471">
        <v>0</v>
      </c>
      <c r="AD471">
        <v>0</v>
      </c>
      <c r="AE471">
        <v>0</v>
      </c>
      <c r="AF471">
        <v>6.81</v>
      </c>
      <c r="AG471">
        <v>0</v>
      </c>
      <c r="AH471">
        <v>0</v>
      </c>
      <c r="AI471">
        <v>1</v>
      </c>
      <c r="AJ471">
        <v>1</v>
      </c>
      <c r="AK471">
        <v>1</v>
      </c>
      <c r="AL471">
        <v>1</v>
      </c>
      <c r="AM471">
        <v>0</v>
      </c>
      <c r="AN471">
        <v>0</v>
      </c>
      <c r="AO471">
        <v>1</v>
      </c>
      <c r="AP471">
        <v>1</v>
      </c>
      <c r="AQ471">
        <v>0</v>
      </c>
      <c r="AR471">
        <v>0</v>
      </c>
      <c r="AS471" t="s">
        <v>6</v>
      </c>
      <c r="AT471">
        <v>0.65</v>
      </c>
      <c r="AU471" t="s">
        <v>206</v>
      </c>
      <c r="AV471">
        <v>0</v>
      </c>
      <c r="AW471">
        <v>2</v>
      </c>
      <c r="AX471">
        <v>86296097</v>
      </c>
      <c r="AY471">
        <v>1</v>
      </c>
      <c r="AZ471">
        <v>0</v>
      </c>
      <c r="BA471">
        <v>507</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CV471">
        <v>0</v>
      </c>
      <c r="CW471">
        <f>ROUND(Y471*Source!I305*DO471,9)</f>
        <v>0</v>
      </c>
      <c r="CX471">
        <f>ROUND(Y471*Source!I305,9)</f>
        <v>6.4999999999999997E-3</v>
      </c>
      <c r="CY471">
        <f>AB471</f>
        <v>6.81</v>
      </c>
      <c r="CZ471">
        <f>AF471</f>
        <v>6.81</v>
      </c>
      <c r="DA471">
        <f>AJ471</f>
        <v>1</v>
      </c>
      <c r="DB471">
        <f t="shared" si="201"/>
        <v>8.86</v>
      </c>
      <c r="DC471">
        <f t="shared" si="202"/>
        <v>0</v>
      </c>
      <c r="DD471" t="s">
        <v>6</v>
      </c>
      <c r="DE471" t="s">
        <v>6</v>
      </c>
      <c r="DF471">
        <f t="shared" si="203"/>
        <v>0</v>
      </c>
      <c r="DG471">
        <f t="shared" si="199"/>
        <v>0</v>
      </c>
      <c r="DH471">
        <f>Source!I305*SmtRes!Y471</f>
        <v>6.5000000000000006E-3</v>
      </c>
      <c r="DI471">
        <f>AB471</f>
        <v>6.81</v>
      </c>
      <c r="DJ471">
        <f>EtalonRes!Z507</f>
        <v>6.81</v>
      </c>
      <c r="DK471">
        <f>Source!BB305</f>
        <v>1</v>
      </c>
      <c r="DL471" t="s">
        <v>6</v>
      </c>
      <c r="DM471">
        <v>0</v>
      </c>
      <c r="DN471" t="s">
        <v>6</v>
      </c>
      <c r="DO471">
        <v>0</v>
      </c>
      <c r="GQ471">
        <v>-1</v>
      </c>
      <c r="GR471">
        <v>-1</v>
      </c>
    </row>
    <row r="472" spans="1:200" x14ac:dyDescent="0.2">
      <c r="A472">
        <f>ROW(Source!A305)</f>
        <v>305</v>
      </c>
      <c r="B472">
        <v>86295183</v>
      </c>
      <c r="C472">
        <v>86296084</v>
      </c>
      <c r="D472">
        <v>27441327</v>
      </c>
      <c r="E472">
        <v>1</v>
      </c>
      <c r="F472">
        <v>1</v>
      </c>
      <c r="G472">
        <v>1</v>
      </c>
      <c r="H472">
        <v>2</v>
      </c>
      <c r="I472" t="s">
        <v>936</v>
      </c>
      <c r="J472" t="s">
        <v>937</v>
      </c>
      <c r="K472" t="s">
        <v>938</v>
      </c>
      <c r="L472">
        <v>1368</v>
      </c>
      <c r="N472">
        <v>1011</v>
      </c>
      <c r="O472" t="s">
        <v>927</v>
      </c>
      <c r="P472" t="s">
        <v>927</v>
      </c>
      <c r="Q472">
        <v>1</v>
      </c>
      <c r="W472">
        <v>0</v>
      </c>
      <c r="X472">
        <v>-1583389094</v>
      </c>
      <c r="Y472">
        <f t="shared" si="200"/>
        <v>0.02</v>
      </c>
      <c r="AA472">
        <v>0</v>
      </c>
      <c r="AB472">
        <v>93.37</v>
      </c>
      <c r="AC472">
        <v>11.69</v>
      </c>
      <c r="AD472">
        <v>0</v>
      </c>
      <c r="AE472">
        <v>0</v>
      </c>
      <c r="AF472">
        <v>93.37</v>
      </c>
      <c r="AG472">
        <v>11.69</v>
      </c>
      <c r="AH472">
        <v>0</v>
      </c>
      <c r="AI472">
        <v>1</v>
      </c>
      <c r="AJ472">
        <v>1</v>
      </c>
      <c r="AK472">
        <v>1</v>
      </c>
      <c r="AL472">
        <v>1</v>
      </c>
      <c r="AM472">
        <v>0</v>
      </c>
      <c r="AN472">
        <v>0</v>
      </c>
      <c r="AO472">
        <v>1</v>
      </c>
      <c r="AP472">
        <v>1</v>
      </c>
      <c r="AQ472">
        <v>0</v>
      </c>
      <c r="AR472">
        <v>0</v>
      </c>
      <c r="AS472" t="s">
        <v>6</v>
      </c>
      <c r="AT472">
        <v>0.01</v>
      </c>
      <c r="AU472" t="s">
        <v>206</v>
      </c>
      <c r="AV472">
        <v>0</v>
      </c>
      <c r="AW472">
        <v>2</v>
      </c>
      <c r="AX472">
        <v>86296098</v>
      </c>
      <c r="AY472">
        <v>1</v>
      </c>
      <c r="AZ472">
        <v>0</v>
      </c>
      <c r="BA472">
        <v>508</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CV472">
        <v>0</v>
      </c>
      <c r="CW472">
        <f>ROUND(Y472*Source!I305*DO472,9)</f>
        <v>0</v>
      </c>
      <c r="CX472">
        <f>ROUND(Y472*Source!I305,9)</f>
        <v>1E-4</v>
      </c>
      <c r="CY472">
        <f>AB472</f>
        <v>93.37</v>
      </c>
      <c r="CZ472">
        <f>AF472</f>
        <v>93.37</v>
      </c>
      <c r="DA472">
        <f>AJ472</f>
        <v>1</v>
      </c>
      <c r="DB472">
        <f t="shared" si="201"/>
        <v>1.86</v>
      </c>
      <c r="DC472">
        <f t="shared" si="202"/>
        <v>0.24</v>
      </c>
      <c r="DD472" t="s">
        <v>6</v>
      </c>
      <c r="DE472" t="s">
        <v>6</v>
      </c>
      <c r="DF472">
        <f t="shared" si="203"/>
        <v>0</v>
      </c>
      <c r="DG472">
        <f t="shared" si="199"/>
        <v>0</v>
      </c>
      <c r="DH472">
        <f>Source!I305*SmtRes!Y472</f>
        <v>1E-4</v>
      </c>
      <c r="DI472">
        <f>AB472</f>
        <v>93.37</v>
      </c>
      <c r="DJ472">
        <f>EtalonRes!Z508</f>
        <v>93.37</v>
      </c>
      <c r="DK472">
        <f>Source!BB305</f>
        <v>1</v>
      </c>
      <c r="DL472" t="s">
        <v>6</v>
      </c>
      <c r="DM472">
        <v>0</v>
      </c>
      <c r="DN472" t="s">
        <v>6</v>
      </c>
      <c r="DO472">
        <v>0</v>
      </c>
      <c r="GQ472">
        <v>-1</v>
      </c>
      <c r="GR472">
        <v>-1</v>
      </c>
    </row>
    <row r="473" spans="1:200" x14ac:dyDescent="0.2">
      <c r="A473">
        <f>ROW(Source!A305)</f>
        <v>305</v>
      </c>
      <c r="B473">
        <v>86295183</v>
      </c>
      <c r="C473">
        <v>86296084</v>
      </c>
      <c r="D473">
        <v>27371445</v>
      </c>
      <c r="E473">
        <v>1</v>
      </c>
      <c r="F473">
        <v>1</v>
      </c>
      <c r="G473">
        <v>1</v>
      </c>
      <c r="H473">
        <v>3</v>
      </c>
      <c r="I473" t="s">
        <v>210</v>
      </c>
      <c r="J473" t="s">
        <v>212</v>
      </c>
      <c r="K473" t="s">
        <v>211</v>
      </c>
      <c r="L473">
        <v>1348</v>
      </c>
      <c r="N473">
        <v>1009</v>
      </c>
      <c r="O473" t="s">
        <v>63</v>
      </c>
      <c r="P473" t="s">
        <v>63</v>
      </c>
      <c r="Q473">
        <v>1000</v>
      </c>
      <c r="W473">
        <v>0</v>
      </c>
      <c r="X473">
        <v>1677997654</v>
      </c>
      <c r="Y473">
        <f t="shared" si="200"/>
        <v>2.8E-3</v>
      </c>
      <c r="AA473">
        <v>6156.33</v>
      </c>
      <c r="AB473">
        <v>0</v>
      </c>
      <c r="AC473">
        <v>0</v>
      </c>
      <c r="AD473">
        <v>0</v>
      </c>
      <c r="AE473">
        <v>6156.33</v>
      </c>
      <c r="AF473">
        <v>0</v>
      </c>
      <c r="AG473">
        <v>0</v>
      </c>
      <c r="AH473">
        <v>0</v>
      </c>
      <c r="AI473">
        <v>1</v>
      </c>
      <c r="AJ473">
        <v>1</v>
      </c>
      <c r="AK473">
        <v>1</v>
      </c>
      <c r="AL473">
        <v>1</v>
      </c>
      <c r="AM473">
        <v>0</v>
      </c>
      <c r="AN473">
        <v>0</v>
      </c>
      <c r="AO473">
        <v>0</v>
      </c>
      <c r="AP473">
        <v>1</v>
      </c>
      <c r="AQ473">
        <v>0</v>
      </c>
      <c r="AR473">
        <v>0</v>
      </c>
      <c r="AS473" t="s">
        <v>6</v>
      </c>
      <c r="AT473">
        <v>1.4E-3</v>
      </c>
      <c r="AU473" t="s">
        <v>206</v>
      </c>
      <c r="AV473">
        <v>0</v>
      </c>
      <c r="AW473">
        <v>2</v>
      </c>
      <c r="AX473">
        <v>86296099</v>
      </c>
      <c r="AY473">
        <v>1</v>
      </c>
      <c r="AZ473">
        <v>0</v>
      </c>
      <c r="BA473">
        <v>509</v>
      </c>
      <c r="BB473">
        <v>3</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CV473">
        <v>0</v>
      </c>
      <c r="CW473">
        <v>0</v>
      </c>
      <c r="CX473">
        <f>ROUND(Y473*Source!I305,9)</f>
        <v>1.4E-5</v>
      </c>
      <c r="CY473">
        <f>AA473</f>
        <v>6156.33</v>
      </c>
      <c r="CZ473">
        <f>AE473</f>
        <v>6156.33</v>
      </c>
      <c r="DA473">
        <f>AI473</f>
        <v>1</v>
      </c>
      <c r="DB473">
        <f t="shared" si="201"/>
        <v>17.239999999999998</v>
      </c>
      <c r="DC473">
        <f t="shared" si="202"/>
        <v>0</v>
      </c>
      <c r="DD473" t="s">
        <v>6</v>
      </c>
      <c r="DE473" t="s">
        <v>6</v>
      </c>
      <c r="DF473">
        <f t="shared" si="203"/>
        <v>0</v>
      </c>
      <c r="DG473">
        <f t="shared" si="199"/>
        <v>0</v>
      </c>
      <c r="DH473">
        <f>Source!I305*SmtRes!Y473</f>
        <v>1.4E-5</v>
      </c>
      <c r="DI473">
        <f>AA473</f>
        <v>6156.33</v>
      </c>
      <c r="DJ473">
        <f>EtalonRes!Y509</f>
        <v>6156.33</v>
      </c>
      <c r="DK473">
        <f>Source!BC305</f>
        <v>1</v>
      </c>
      <c r="DL473" t="s">
        <v>6</v>
      </c>
      <c r="DM473">
        <v>0</v>
      </c>
      <c r="DN473" t="s">
        <v>6</v>
      </c>
      <c r="DO473">
        <v>0</v>
      </c>
      <c r="GP473">
        <v>1</v>
      </c>
      <c r="GQ473">
        <v>-1</v>
      </c>
      <c r="GR473">
        <v>-1</v>
      </c>
    </row>
    <row r="474" spans="1:200" x14ac:dyDescent="0.2">
      <c r="A474">
        <f>ROW(Source!A305)</f>
        <v>305</v>
      </c>
      <c r="B474">
        <v>86295183</v>
      </c>
      <c r="C474">
        <v>86296084</v>
      </c>
      <c r="D474">
        <v>27387231</v>
      </c>
      <c r="E474">
        <v>1</v>
      </c>
      <c r="F474">
        <v>1</v>
      </c>
      <c r="G474">
        <v>1</v>
      </c>
      <c r="H474">
        <v>3</v>
      </c>
      <c r="I474" t="s">
        <v>176</v>
      </c>
      <c r="J474" t="s">
        <v>178</v>
      </c>
      <c r="K474" t="s">
        <v>177</v>
      </c>
      <c r="L474">
        <v>1348</v>
      </c>
      <c r="N474">
        <v>1009</v>
      </c>
      <c r="O474" t="s">
        <v>63</v>
      </c>
      <c r="P474" t="s">
        <v>63</v>
      </c>
      <c r="Q474">
        <v>1000</v>
      </c>
      <c r="W474">
        <v>0</v>
      </c>
      <c r="X474">
        <v>1793674503</v>
      </c>
      <c r="Y474">
        <f t="shared" si="200"/>
        <v>3.7999999999999999E-2</v>
      </c>
      <c r="AA474">
        <v>14313</v>
      </c>
      <c r="AB474">
        <v>0</v>
      </c>
      <c r="AC474">
        <v>0</v>
      </c>
      <c r="AD474">
        <v>0</v>
      </c>
      <c r="AE474">
        <v>14313</v>
      </c>
      <c r="AF474">
        <v>0</v>
      </c>
      <c r="AG474">
        <v>0</v>
      </c>
      <c r="AH474">
        <v>0</v>
      </c>
      <c r="AI474">
        <v>1</v>
      </c>
      <c r="AJ474">
        <v>1</v>
      </c>
      <c r="AK474">
        <v>1</v>
      </c>
      <c r="AL474">
        <v>1</v>
      </c>
      <c r="AM474">
        <v>0</v>
      </c>
      <c r="AN474">
        <v>0</v>
      </c>
      <c r="AO474">
        <v>0</v>
      </c>
      <c r="AP474">
        <v>1</v>
      </c>
      <c r="AQ474">
        <v>0</v>
      </c>
      <c r="AR474">
        <v>0</v>
      </c>
      <c r="AS474" t="s">
        <v>6</v>
      </c>
      <c r="AT474">
        <v>1.9E-2</v>
      </c>
      <c r="AU474" t="s">
        <v>206</v>
      </c>
      <c r="AV474">
        <v>0</v>
      </c>
      <c r="AW474">
        <v>2</v>
      </c>
      <c r="AX474">
        <v>86296100</v>
      </c>
      <c r="AY474">
        <v>1</v>
      </c>
      <c r="AZ474">
        <v>0</v>
      </c>
      <c r="BA474">
        <v>510</v>
      </c>
      <c r="BB474">
        <v>3</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CV474">
        <v>0</v>
      </c>
      <c r="CW474">
        <v>0</v>
      </c>
      <c r="CX474">
        <f>ROUND(Y474*Source!I305,9)</f>
        <v>1.9000000000000001E-4</v>
      </c>
      <c r="CY474">
        <f>AA474</f>
        <v>14313</v>
      </c>
      <c r="CZ474">
        <f>AE474</f>
        <v>14313</v>
      </c>
      <c r="DA474">
        <f>AI474</f>
        <v>1</v>
      </c>
      <c r="DB474">
        <f t="shared" si="201"/>
        <v>543.9</v>
      </c>
      <c r="DC474">
        <f t="shared" si="202"/>
        <v>0</v>
      </c>
      <c r="DD474" t="s">
        <v>6</v>
      </c>
      <c r="DE474" t="s">
        <v>6</v>
      </c>
      <c r="DF474">
        <f t="shared" si="203"/>
        <v>3</v>
      </c>
      <c r="DG474">
        <f t="shared" si="199"/>
        <v>0</v>
      </c>
      <c r="DH474">
        <f>Source!I305*SmtRes!Y474</f>
        <v>1.9000000000000001E-4</v>
      </c>
      <c r="DI474">
        <f>AA474</f>
        <v>14313</v>
      </c>
      <c r="DJ474">
        <f>EtalonRes!Y510</f>
        <v>14313</v>
      </c>
      <c r="DK474">
        <f>Source!BC305</f>
        <v>1</v>
      </c>
      <c r="DL474" t="s">
        <v>6</v>
      </c>
      <c r="DM474">
        <v>0</v>
      </c>
      <c r="DN474" t="s">
        <v>6</v>
      </c>
      <c r="DO474">
        <v>0</v>
      </c>
      <c r="GP474">
        <v>1</v>
      </c>
      <c r="GQ474">
        <v>-1</v>
      </c>
      <c r="GR474">
        <v>-1</v>
      </c>
    </row>
    <row r="475" spans="1:200" x14ac:dyDescent="0.2">
      <c r="A475">
        <f>ROW(Source!A306)</f>
        <v>306</v>
      </c>
      <c r="B475">
        <v>86295184</v>
      </c>
      <c r="C475">
        <v>86296084</v>
      </c>
      <c r="D475">
        <v>27493137</v>
      </c>
      <c r="E475">
        <v>1</v>
      </c>
      <c r="F475">
        <v>1</v>
      </c>
      <c r="G475">
        <v>1</v>
      </c>
      <c r="H475">
        <v>1</v>
      </c>
      <c r="I475" t="s">
        <v>947</v>
      </c>
      <c r="J475" t="s">
        <v>6</v>
      </c>
      <c r="K475" t="s">
        <v>948</v>
      </c>
      <c r="L475">
        <v>1369</v>
      </c>
      <c r="N475">
        <v>1013</v>
      </c>
      <c r="O475" t="s">
        <v>921</v>
      </c>
      <c r="P475" t="s">
        <v>921</v>
      </c>
      <c r="Q475">
        <v>1</v>
      </c>
      <c r="W475">
        <v>0</v>
      </c>
      <c r="X475">
        <v>-1973258772</v>
      </c>
      <c r="Y475">
        <f t="shared" si="200"/>
        <v>7.66</v>
      </c>
      <c r="AA475">
        <v>0</v>
      </c>
      <c r="AB475">
        <v>0</v>
      </c>
      <c r="AC475">
        <v>0</v>
      </c>
      <c r="AD475">
        <v>246.59</v>
      </c>
      <c r="AE475">
        <v>0</v>
      </c>
      <c r="AF475">
        <v>0</v>
      </c>
      <c r="AG475">
        <v>0</v>
      </c>
      <c r="AH475">
        <v>9.15</v>
      </c>
      <c r="AI475">
        <v>1</v>
      </c>
      <c r="AJ475">
        <v>1</v>
      </c>
      <c r="AK475">
        <v>1</v>
      </c>
      <c r="AL475">
        <v>26.95</v>
      </c>
      <c r="AM475">
        <v>5</v>
      </c>
      <c r="AN475">
        <v>0</v>
      </c>
      <c r="AO475">
        <v>1</v>
      </c>
      <c r="AP475">
        <v>1</v>
      </c>
      <c r="AQ475">
        <v>0</v>
      </c>
      <c r="AR475">
        <v>0</v>
      </c>
      <c r="AS475" t="s">
        <v>6</v>
      </c>
      <c r="AT475">
        <v>3.83</v>
      </c>
      <c r="AU475" t="s">
        <v>206</v>
      </c>
      <c r="AV475">
        <v>1</v>
      </c>
      <c r="AW475">
        <v>2</v>
      </c>
      <c r="AX475">
        <v>86296093</v>
      </c>
      <c r="AY475">
        <v>1</v>
      </c>
      <c r="AZ475">
        <v>0</v>
      </c>
      <c r="BA475">
        <v>511</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CU475">
        <f>ROUND(AT475*Source!I306*AH475*AL475,0)</f>
        <v>5</v>
      </c>
      <c r="CV475">
        <f>ROUND(Y475*Source!I306,9)</f>
        <v>3.8300000000000001E-2</v>
      </c>
      <c r="CW475">
        <v>0</v>
      </c>
      <c r="CX475">
        <f>ROUND(Y475*Source!I306,9)</f>
        <v>3.8300000000000001E-2</v>
      </c>
      <c r="CY475">
        <f>AD475</f>
        <v>246.59</v>
      </c>
      <c r="CZ475">
        <f>AH475</f>
        <v>9.15</v>
      </c>
      <c r="DA475">
        <f>AL475</f>
        <v>26.95</v>
      </c>
      <c r="DB475">
        <f t="shared" si="201"/>
        <v>70.08</v>
      </c>
      <c r="DC475">
        <f t="shared" si="202"/>
        <v>0</v>
      </c>
      <c r="DD475" t="s">
        <v>6</v>
      </c>
      <c r="DE475" t="s">
        <v>6</v>
      </c>
      <c r="DF475">
        <f t="shared" si="203"/>
        <v>0</v>
      </c>
      <c r="DG475">
        <f t="shared" si="199"/>
        <v>0</v>
      </c>
      <c r="DH475">
        <f>Source!I306*SmtRes!Y475</f>
        <v>3.8300000000000001E-2</v>
      </c>
      <c r="DI475">
        <f>AD475</f>
        <v>246.59</v>
      </c>
      <c r="DJ475">
        <f>EtalonRes!AB511</f>
        <v>9.15</v>
      </c>
      <c r="DK475">
        <f>Source!BA306</f>
        <v>26.95</v>
      </c>
      <c r="DL475" t="s">
        <v>6</v>
      </c>
      <c r="DM475">
        <v>0</v>
      </c>
      <c r="DN475" t="s">
        <v>6</v>
      </c>
      <c r="DO475">
        <v>0</v>
      </c>
      <c r="GQ475">
        <v>-1</v>
      </c>
      <c r="GR475">
        <v>-1</v>
      </c>
    </row>
    <row r="476" spans="1:200" x14ac:dyDescent="0.2">
      <c r="A476">
        <f>ROW(Source!A306)</f>
        <v>306</v>
      </c>
      <c r="B476">
        <v>86295184</v>
      </c>
      <c r="C476">
        <v>86296084</v>
      </c>
      <c r="D476">
        <v>121548</v>
      </c>
      <c r="E476">
        <v>1</v>
      </c>
      <c r="F476">
        <v>1</v>
      </c>
      <c r="G476">
        <v>1</v>
      </c>
      <c r="H476">
        <v>1</v>
      </c>
      <c r="I476" t="s">
        <v>39</v>
      </c>
      <c r="J476" t="s">
        <v>6</v>
      </c>
      <c r="K476" t="s">
        <v>922</v>
      </c>
      <c r="L476">
        <v>608254</v>
      </c>
      <c r="N476">
        <v>1013</v>
      </c>
      <c r="O476" t="s">
        <v>923</v>
      </c>
      <c r="P476" t="s">
        <v>923</v>
      </c>
      <c r="Q476">
        <v>1</v>
      </c>
      <c r="W476">
        <v>0</v>
      </c>
      <c r="X476">
        <v>-185737400</v>
      </c>
      <c r="Y476">
        <f t="shared" si="200"/>
        <v>0.02</v>
      </c>
      <c r="AA476">
        <v>0</v>
      </c>
      <c r="AB476">
        <v>0</v>
      </c>
      <c r="AC476">
        <v>0</v>
      </c>
      <c r="AD476">
        <v>0</v>
      </c>
      <c r="AE476">
        <v>0</v>
      </c>
      <c r="AF476">
        <v>0</v>
      </c>
      <c r="AG476">
        <v>0</v>
      </c>
      <c r="AH476">
        <v>0</v>
      </c>
      <c r="AI476">
        <v>1</v>
      </c>
      <c r="AJ476">
        <v>1</v>
      </c>
      <c r="AK476">
        <v>19.8</v>
      </c>
      <c r="AL476">
        <v>1</v>
      </c>
      <c r="AM476">
        <v>5</v>
      </c>
      <c r="AN476">
        <v>0</v>
      </c>
      <c r="AO476">
        <v>1</v>
      </c>
      <c r="AP476">
        <v>1</v>
      </c>
      <c r="AQ476">
        <v>0</v>
      </c>
      <c r="AR476">
        <v>0</v>
      </c>
      <c r="AS476" t="s">
        <v>6</v>
      </c>
      <c r="AT476">
        <v>0.01</v>
      </c>
      <c r="AU476" t="s">
        <v>206</v>
      </c>
      <c r="AV476">
        <v>2</v>
      </c>
      <c r="AW476">
        <v>2</v>
      </c>
      <c r="AX476">
        <v>86296094</v>
      </c>
      <c r="AY476">
        <v>1</v>
      </c>
      <c r="AZ476">
        <v>0</v>
      </c>
      <c r="BA476">
        <v>512</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CV476">
        <v>0</v>
      </c>
      <c r="CW476">
        <v>0</v>
      </c>
      <c r="CX476">
        <f>ROUND(Y476*Source!I306,9)</f>
        <v>1E-4</v>
      </c>
      <c r="CY476">
        <f>AD476</f>
        <v>0</v>
      </c>
      <c r="CZ476">
        <f>AH476</f>
        <v>0</v>
      </c>
      <c r="DA476">
        <f>AL476</f>
        <v>1</v>
      </c>
      <c r="DB476">
        <f t="shared" si="201"/>
        <v>0</v>
      </c>
      <c r="DC476">
        <f t="shared" si="202"/>
        <v>0</v>
      </c>
      <c r="DD476" t="s">
        <v>6</v>
      </c>
      <c r="DE476" t="s">
        <v>6</v>
      </c>
      <c r="DF476">
        <f t="shared" si="203"/>
        <v>0</v>
      </c>
      <c r="DG476">
        <f t="shared" si="199"/>
        <v>0</v>
      </c>
      <c r="DH476">
        <f>Source!I306*SmtRes!Y476</f>
        <v>1E-4</v>
      </c>
      <c r="DI476">
        <f>AD476</f>
        <v>0</v>
      </c>
      <c r="DJ476">
        <f>EtalonRes!AB512</f>
        <v>0</v>
      </c>
      <c r="DK476">
        <f>Source!BA306</f>
        <v>26.95</v>
      </c>
      <c r="DL476" t="s">
        <v>6</v>
      </c>
      <c r="DM476">
        <v>0</v>
      </c>
      <c r="DN476" t="s">
        <v>6</v>
      </c>
      <c r="DO476">
        <v>0</v>
      </c>
      <c r="GQ476">
        <v>-1</v>
      </c>
      <c r="GR476">
        <v>-1</v>
      </c>
    </row>
    <row r="477" spans="1:200" x14ac:dyDescent="0.2">
      <c r="A477">
        <f>ROW(Source!A306)</f>
        <v>306</v>
      </c>
      <c r="B477">
        <v>86295184</v>
      </c>
      <c r="C477">
        <v>86296084</v>
      </c>
      <c r="D477">
        <v>27439571</v>
      </c>
      <c r="E477">
        <v>1</v>
      </c>
      <c r="F477">
        <v>1</v>
      </c>
      <c r="G477">
        <v>1</v>
      </c>
      <c r="H477">
        <v>2</v>
      </c>
      <c r="I477" t="s">
        <v>956</v>
      </c>
      <c r="J477" t="s">
        <v>957</v>
      </c>
      <c r="K477" t="s">
        <v>958</v>
      </c>
      <c r="L477">
        <v>1368</v>
      </c>
      <c r="N477">
        <v>1011</v>
      </c>
      <c r="O477" t="s">
        <v>927</v>
      </c>
      <c r="P477" t="s">
        <v>927</v>
      </c>
      <c r="Q477">
        <v>1</v>
      </c>
      <c r="W477">
        <v>0</v>
      </c>
      <c r="X477">
        <v>1462286705</v>
      </c>
      <c r="Y477">
        <f t="shared" si="200"/>
        <v>0.02</v>
      </c>
      <c r="AA477">
        <v>0</v>
      </c>
      <c r="AB477">
        <v>822.31</v>
      </c>
      <c r="AC477">
        <v>200.77</v>
      </c>
      <c r="AD477">
        <v>0</v>
      </c>
      <c r="AE477">
        <v>0</v>
      </c>
      <c r="AF477">
        <v>88.42</v>
      </c>
      <c r="AG477">
        <v>10.14</v>
      </c>
      <c r="AH477">
        <v>0</v>
      </c>
      <c r="AI477">
        <v>1</v>
      </c>
      <c r="AJ477">
        <v>9.3000000000000007</v>
      </c>
      <c r="AK477">
        <v>19.8</v>
      </c>
      <c r="AL477">
        <v>1</v>
      </c>
      <c r="AM477">
        <v>5</v>
      </c>
      <c r="AN477">
        <v>0</v>
      </c>
      <c r="AO477">
        <v>1</v>
      </c>
      <c r="AP477">
        <v>1</v>
      </c>
      <c r="AQ477">
        <v>0</v>
      </c>
      <c r="AR477">
        <v>0</v>
      </c>
      <c r="AS477" t="s">
        <v>6</v>
      </c>
      <c r="AT477">
        <v>0.01</v>
      </c>
      <c r="AU477" t="s">
        <v>206</v>
      </c>
      <c r="AV477">
        <v>0</v>
      </c>
      <c r="AW477">
        <v>2</v>
      </c>
      <c r="AX477">
        <v>86296095</v>
      </c>
      <c r="AY477">
        <v>1</v>
      </c>
      <c r="AZ477">
        <v>0</v>
      </c>
      <c r="BA477">
        <v>513</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CV477">
        <v>0</v>
      </c>
      <c r="CW477">
        <f>ROUND(Y477*Source!I306*DO477,9)</f>
        <v>0</v>
      </c>
      <c r="CX477">
        <f>ROUND(Y477*Source!I306,9)</f>
        <v>1E-4</v>
      </c>
      <c r="CY477">
        <f>AB477</f>
        <v>822.31</v>
      </c>
      <c r="CZ477">
        <f>AF477</f>
        <v>88.42</v>
      </c>
      <c r="DA477">
        <f>AJ477</f>
        <v>9.3000000000000007</v>
      </c>
      <c r="DB477">
        <f t="shared" si="201"/>
        <v>1.76</v>
      </c>
      <c r="DC477">
        <f t="shared" si="202"/>
        <v>0.2</v>
      </c>
      <c r="DD477" t="s">
        <v>6</v>
      </c>
      <c r="DE477" t="s">
        <v>6</v>
      </c>
      <c r="DF477">
        <f t="shared" si="203"/>
        <v>0</v>
      </c>
      <c r="DG477">
        <f>ROUND(ROUND(AF477*AJ477,0)*CX477,0)</f>
        <v>0</v>
      </c>
      <c r="DH477">
        <f>Source!I306*SmtRes!Y477</f>
        <v>1E-4</v>
      </c>
      <c r="DI477">
        <f>AB477</f>
        <v>822.31</v>
      </c>
      <c r="DJ477">
        <f>EtalonRes!Z513</f>
        <v>88.42</v>
      </c>
      <c r="DK477">
        <f>Source!BB306</f>
        <v>9.3000000000000007</v>
      </c>
      <c r="DL477" t="s">
        <v>6</v>
      </c>
      <c r="DM477">
        <v>0</v>
      </c>
      <c r="DN477" t="s">
        <v>6</v>
      </c>
      <c r="DO477">
        <v>0</v>
      </c>
      <c r="GQ477">
        <v>-1</v>
      </c>
      <c r="GR477">
        <v>-1</v>
      </c>
    </row>
    <row r="478" spans="1:200" x14ac:dyDescent="0.2">
      <c r="A478">
        <f>ROW(Source!A306)</f>
        <v>306</v>
      </c>
      <c r="B478">
        <v>86295184</v>
      </c>
      <c r="C478">
        <v>86296084</v>
      </c>
      <c r="D478">
        <v>27439595</v>
      </c>
      <c r="E478">
        <v>1</v>
      </c>
      <c r="F478">
        <v>1</v>
      </c>
      <c r="G478">
        <v>1</v>
      </c>
      <c r="H478">
        <v>2</v>
      </c>
      <c r="I478" t="s">
        <v>959</v>
      </c>
      <c r="J478" t="s">
        <v>960</v>
      </c>
      <c r="K478" t="s">
        <v>961</v>
      </c>
      <c r="L478">
        <v>1368</v>
      </c>
      <c r="N478">
        <v>1011</v>
      </c>
      <c r="O478" t="s">
        <v>927</v>
      </c>
      <c r="P478" t="s">
        <v>927</v>
      </c>
      <c r="Q478">
        <v>1</v>
      </c>
      <c r="W478">
        <v>0</v>
      </c>
      <c r="X478">
        <v>2034592221</v>
      </c>
      <c r="Y478">
        <f t="shared" si="200"/>
        <v>0.02</v>
      </c>
      <c r="AA478">
        <v>0</v>
      </c>
      <c r="AB478">
        <v>20.18</v>
      </c>
      <c r="AC478">
        <v>0</v>
      </c>
      <c r="AD478">
        <v>0</v>
      </c>
      <c r="AE478">
        <v>0</v>
      </c>
      <c r="AF478">
        <v>2.17</v>
      </c>
      <c r="AG478">
        <v>0</v>
      </c>
      <c r="AH478">
        <v>0</v>
      </c>
      <c r="AI478">
        <v>1</v>
      </c>
      <c r="AJ478">
        <v>9.3000000000000007</v>
      </c>
      <c r="AK478">
        <v>19.8</v>
      </c>
      <c r="AL478">
        <v>1</v>
      </c>
      <c r="AM478">
        <v>5</v>
      </c>
      <c r="AN478">
        <v>0</v>
      </c>
      <c r="AO478">
        <v>1</v>
      </c>
      <c r="AP478">
        <v>1</v>
      </c>
      <c r="AQ478">
        <v>0</v>
      </c>
      <c r="AR478">
        <v>0</v>
      </c>
      <c r="AS478" t="s">
        <v>6</v>
      </c>
      <c r="AT478">
        <v>0.01</v>
      </c>
      <c r="AU478" t="s">
        <v>206</v>
      </c>
      <c r="AV478">
        <v>0</v>
      </c>
      <c r="AW478">
        <v>2</v>
      </c>
      <c r="AX478">
        <v>86296096</v>
      </c>
      <c r="AY478">
        <v>1</v>
      </c>
      <c r="AZ478">
        <v>0</v>
      </c>
      <c r="BA478">
        <v>514</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CV478">
        <v>0</v>
      </c>
      <c r="CW478">
        <f>ROUND(Y478*Source!I306*DO478,9)</f>
        <v>0</v>
      </c>
      <c r="CX478">
        <f>ROUND(Y478*Source!I306,9)</f>
        <v>1E-4</v>
      </c>
      <c r="CY478">
        <f>AB478</f>
        <v>20.18</v>
      </c>
      <c r="CZ478">
        <f>AF478</f>
        <v>2.17</v>
      </c>
      <c r="DA478">
        <f>AJ478</f>
        <v>9.3000000000000007</v>
      </c>
      <c r="DB478">
        <f t="shared" si="201"/>
        <v>0.04</v>
      </c>
      <c r="DC478">
        <f t="shared" si="202"/>
        <v>0</v>
      </c>
      <c r="DD478" t="s">
        <v>6</v>
      </c>
      <c r="DE478" t="s">
        <v>6</v>
      </c>
      <c r="DF478">
        <f t="shared" si="203"/>
        <v>0</v>
      </c>
      <c r="DG478">
        <f>ROUND(ROUND(AF478*AJ478,0)*CX478,0)</f>
        <v>0</v>
      </c>
      <c r="DH478">
        <f>Source!I306*SmtRes!Y478</f>
        <v>1E-4</v>
      </c>
      <c r="DI478">
        <f>AB478</f>
        <v>20.18</v>
      </c>
      <c r="DJ478">
        <f>EtalonRes!Z514</f>
        <v>2.17</v>
      </c>
      <c r="DK478">
        <f>Source!BB306</f>
        <v>9.3000000000000007</v>
      </c>
      <c r="DL478" t="s">
        <v>6</v>
      </c>
      <c r="DM478">
        <v>0</v>
      </c>
      <c r="DN478" t="s">
        <v>6</v>
      </c>
      <c r="DO478">
        <v>0</v>
      </c>
      <c r="GQ478">
        <v>-1</v>
      </c>
      <c r="GR478">
        <v>-1</v>
      </c>
    </row>
    <row r="479" spans="1:200" x14ac:dyDescent="0.2">
      <c r="A479">
        <f>ROW(Source!A306)</f>
        <v>306</v>
      </c>
      <c r="B479">
        <v>86295184</v>
      </c>
      <c r="C479">
        <v>86296084</v>
      </c>
      <c r="D479">
        <v>27441139</v>
      </c>
      <c r="E479">
        <v>1</v>
      </c>
      <c r="F479">
        <v>1</v>
      </c>
      <c r="G479">
        <v>1</v>
      </c>
      <c r="H479">
        <v>2</v>
      </c>
      <c r="I479" t="s">
        <v>962</v>
      </c>
      <c r="J479" t="s">
        <v>963</v>
      </c>
      <c r="K479" t="s">
        <v>964</v>
      </c>
      <c r="L479">
        <v>1368</v>
      </c>
      <c r="N479">
        <v>1011</v>
      </c>
      <c r="O479" t="s">
        <v>927</v>
      </c>
      <c r="P479" t="s">
        <v>927</v>
      </c>
      <c r="Q479">
        <v>1</v>
      </c>
      <c r="W479">
        <v>0</v>
      </c>
      <c r="X479">
        <v>-1309944936</v>
      </c>
      <c r="Y479">
        <f t="shared" si="200"/>
        <v>1.3</v>
      </c>
      <c r="AA479">
        <v>0</v>
      </c>
      <c r="AB479">
        <v>63.33</v>
      </c>
      <c r="AC479">
        <v>0</v>
      </c>
      <c r="AD479">
        <v>0</v>
      </c>
      <c r="AE479">
        <v>0</v>
      </c>
      <c r="AF479">
        <v>6.81</v>
      </c>
      <c r="AG479">
        <v>0</v>
      </c>
      <c r="AH479">
        <v>0</v>
      </c>
      <c r="AI479">
        <v>1</v>
      </c>
      <c r="AJ479">
        <v>9.3000000000000007</v>
      </c>
      <c r="AK479">
        <v>19.8</v>
      </c>
      <c r="AL479">
        <v>1</v>
      </c>
      <c r="AM479">
        <v>5</v>
      </c>
      <c r="AN479">
        <v>0</v>
      </c>
      <c r="AO479">
        <v>1</v>
      </c>
      <c r="AP479">
        <v>1</v>
      </c>
      <c r="AQ479">
        <v>0</v>
      </c>
      <c r="AR479">
        <v>0</v>
      </c>
      <c r="AS479" t="s">
        <v>6</v>
      </c>
      <c r="AT479">
        <v>0.65</v>
      </c>
      <c r="AU479" t="s">
        <v>206</v>
      </c>
      <c r="AV479">
        <v>0</v>
      </c>
      <c r="AW479">
        <v>2</v>
      </c>
      <c r="AX479">
        <v>86296097</v>
      </c>
      <c r="AY479">
        <v>1</v>
      </c>
      <c r="AZ479">
        <v>0</v>
      </c>
      <c r="BA479">
        <v>515</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CV479">
        <v>0</v>
      </c>
      <c r="CW479">
        <f>ROUND(Y479*Source!I306*DO479,9)</f>
        <v>0</v>
      </c>
      <c r="CX479">
        <f>ROUND(Y479*Source!I306,9)</f>
        <v>6.4999999999999997E-3</v>
      </c>
      <c r="CY479">
        <f>AB479</f>
        <v>63.33</v>
      </c>
      <c r="CZ479">
        <f>AF479</f>
        <v>6.81</v>
      </c>
      <c r="DA479">
        <f>AJ479</f>
        <v>9.3000000000000007</v>
      </c>
      <c r="DB479">
        <f t="shared" si="201"/>
        <v>8.86</v>
      </c>
      <c r="DC479">
        <f t="shared" si="202"/>
        <v>0</v>
      </c>
      <c r="DD479" t="s">
        <v>6</v>
      </c>
      <c r="DE479" t="s">
        <v>6</v>
      </c>
      <c r="DF479">
        <f t="shared" si="203"/>
        <v>0</v>
      </c>
      <c r="DG479">
        <f>ROUND(ROUND(AF479*AJ479,0)*CX479,0)</f>
        <v>0</v>
      </c>
      <c r="DH479">
        <f>Source!I306*SmtRes!Y479</f>
        <v>6.5000000000000006E-3</v>
      </c>
      <c r="DI479">
        <f>AB479</f>
        <v>63.33</v>
      </c>
      <c r="DJ479">
        <f>EtalonRes!Z515</f>
        <v>6.81</v>
      </c>
      <c r="DK479">
        <f>Source!BB306</f>
        <v>9.3000000000000007</v>
      </c>
      <c r="DL479" t="s">
        <v>6</v>
      </c>
      <c r="DM479">
        <v>0</v>
      </c>
      <c r="DN479" t="s">
        <v>6</v>
      </c>
      <c r="DO479">
        <v>0</v>
      </c>
      <c r="GQ479">
        <v>-1</v>
      </c>
      <c r="GR479">
        <v>-1</v>
      </c>
    </row>
    <row r="480" spans="1:200" x14ac:dyDescent="0.2">
      <c r="A480">
        <f>ROW(Source!A306)</f>
        <v>306</v>
      </c>
      <c r="B480">
        <v>86295184</v>
      </c>
      <c r="C480">
        <v>86296084</v>
      </c>
      <c r="D480">
        <v>27441327</v>
      </c>
      <c r="E480">
        <v>1</v>
      </c>
      <c r="F480">
        <v>1</v>
      </c>
      <c r="G480">
        <v>1</v>
      </c>
      <c r="H480">
        <v>2</v>
      </c>
      <c r="I480" t="s">
        <v>936</v>
      </c>
      <c r="J480" t="s">
        <v>937</v>
      </c>
      <c r="K480" t="s">
        <v>938</v>
      </c>
      <c r="L480">
        <v>1368</v>
      </c>
      <c r="N480">
        <v>1011</v>
      </c>
      <c r="O480" t="s">
        <v>927</v>
      </c>
      <c r="P480" t="s">
        <v>927</v>
      </c>
      <c r="Q480">
        <v>1</v>
      </c>
      <c r="W480">
        <v>0</v>
      </c>
      <c r="X480">
        <v>-1583389094</v>
      </c>
      <c r="Y480">
        <f t="shared" si="200"/>
        <v>0.02</v>
      </c>
      <c r="AA480">
        <v>0</v>
      </c>
      <c r="AB480">
        <v>868.34</v>
      </c>
      <c r="AC480">
        <v>231.46</v>
      </c>
      <c r="AD480">
        <v>0</v>
      </c>
      <c r="AE480">
        <v>0</v>
      </c>
      <c r="AF480">
        <v>93.37</v>
      </c>
      <c r="AG480">
        <v>11.69</v>
      </c>
      <c r="AH480">
        <v>0</v>
      </c>
      <c r="AI480">
        <v>1</v>
      </c>
      <c r="AJ480">
        <v>9.3000000000000007</v>
      </c>
      <c r="AK480">
        <v>19.8</v>
      </c>
      <c r="AL480">
        <v>1</v>
      </c>
      <c r="AM480">
        <v>5</v>
      </c>
      <c r="AN480">
        <v>0</v>
      </c>
      <c r="AO480">
        <v>1</v>
      </c>
      <c r="AP480">
        <v>1</v>
      </c>
      <c r="AQ480">
        <v>0</v>
      </c>
      <c r="AR480">
        <v>0</v>
      </c>
      <c r="AS480" t="s">
        <v>6</v>
      </c>
      <c r="AT480">
        <v>0.01</v>
      </c>
      <c r="AU480" t="s">
        <v>206</v>
      </c>
      <c r="AV480">
        <v>0</v>
      </c>
      <c r="AW480">
        <v>2</v>
      </c>
      <c r="AX480">
        <v>86296098</v>
      </c>
      <c r="AY480">
        <v>1</v>
      </c>
      <c r="AZ480">
        <v>0</v>
      </c>
      <c r="BA480">
        <v>516</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CV480">
        <v>0</v>
      </c>
      <c r="CW480">
        <f>ROUND(Y480*Source!I306*DO480,9)</f>
        <v>0</v>
      </c>
      <c r="CX480">
        <f>ROUND(Y480*Source!I306,9)</f>
        <v>1E-4</v>
      </c>
      <c r="CY480">
        <f>AB480</f>
        <v>868.34</v>
      </c>
      <c r="CZ480">
        <f>AF480</f>
        <v>93.37</v>
      </c>
      <c r="DA480">
        <f>AJ480</f>
        <v>9.3000000000000007</v>
      </c>
      <c r="DB480">
        <f t="shared" si="201"/>
        <v>1.86</v>
      </c>
      <c r="DC480">
        <f t="shared" si="202"/>
        <v>0.24</v>
      </c>
      <c r="DD480" t="s">
        <v>6</v>
      </c>
      <c r="DE480" t="s">
        <v>6</v>
      </c>
      <c r="DF480">
        <f t="shared" si="203"/>
        <v>0</v>
      </c>
      <c r="DG480">
        <f>ROUND(ROUND(AF480*AJ480,0)*CX480,0)</f>
        <v>0</v>
      </c>
      <c r="DH480">
        <f>Source!I306*SmtRes!Y480</f>
        <v>1E-4</v>
      </c>
      <c r="DI480">
        <f>AB480</f>
        <v>868.34</v>
      </c>
      <c r="DJ480">
        <f>EtalonRes!Z516</f>
        <v>93.37</v>
      </c>
      <c r="DK480">
        <f>Source!BB306</f>
        <v>9.3000000000000007</v>
      </c>
      <c r="DL480" t="s">
        <v>6</v>
      </c>
      <c r="DM480">
        <v>0</v>
      </c>
      <c r="DN480" t="s">
        <v>6</v>
      </c>
      <c r="DO480">
        <v>0</v>
      </c>
      <c r="GQ480">
        <v>-1</v>
      </c>
      <c r="GR480">
        <v>-1</v>
      </c>
    </row>
    <row r="481" spans="1:200" x14ac:dyDescent="0.2">
      <c r="A481">
        <f>ROW(Source!A306)</f>
        <v>306</v>
      </c>
      <c r="B481">
        <v>86295184</v>
      </c>
      <c r="C481">
        <v>86296084</v>
      </c>
      <c r="D481">
        <v>27371445</v>
      </c>
      <c r="E481">
        <v>1</v>
      </c>
      <c r="F481">
        <v>1</v>
      </c>
      <c r="G481">
        <v>1</v>
      </c>
      <c r="H481">
        <v>3</v>
      </c>
      <c r="I481" t="s">
        <v>210</v>
      </c>
      <c r="J481" t="s">
        <v>212</v>
      </c>
      <c r="K481" t="s">
        <v>211</v>
      </c>
      <c r="L481">
        <v>1348</v>
      </c>
      <c r="N481">
        <v>1009</v>
      </c>
      <c r="O481" t="s">
        <v>63</v>
      </c>
      <c r="P481" t="s">
        <v>63</v>
      </c>
      <c r="Q481">
        <v>1000</v>
      </c>
      <c r="W481">
        <v>0</v>
      </c>
      <c r="X481">
        <v>1677997654</v>
      </c>
      <c r="Y481">
        <f t="shared" si="200"/>
        <v>2.8E-3</v>
      </c>
      <c r="AA481">
        <v>94500</v>
      </c>
      <c r="AB481">
        <v>0</v>
      </c>
      <c r="AC481">
        <v>0</v>
      </c>
      <c r="AD481">
        <v>0</v>
      </c>
      <c r="AE481">
        <v>13260</v>
      </c>
      <c r="AF481">
        <v>0</v>
      </c>
      <c r="AG481">
        <v>0</v>
      </c>
      <c r="AH481">
        <v>0</v>
      </c>
      <c r="AI481">
        <v>7.56</v>
      </c>
      <c r="AJ481">
        <v>1</v>
      </c>
      <c r="AK481">
        <v>1</v>
      </c>
      <c r="AL481">
        <v>1</v>
      </c>
      <c r="AM481">
        <v>0</v>
      </c>
      <c r="AN481">
        <v>0</v>
      </c>
      <c r="AO481">
        <v>0</v>
      </c>
      <c r="AP481">
        <v>1</v>
      </c>
      <c r="AQ481">
        <v>0</v>
      </c>
      <c r="AR481">
        <v>0</v>
      </c>
      <c r="AS481" t="s">
        <v>6</v>
      </c>
      <c r="AT481">
        <v>1.4E-3</v>
      </c>
      <c r="AU481" t="s">
        <v>206</v>
      </c>
      <c r="AV481">
        <v>0</v>
      </c>
      <c r="AW481">
        <v>2</v>
      </c>
      <c r="AX481">
        <v>86296099</v>
      </c>
      <c r="AY481">
        <v>1</v>
      </c>
      <c r="AZ481">
        <v>16384</v>
      </c>
      <c r="BA481">
        <v>517</v>
      </c>
      <c r="BB481">
        <v>3</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CV481">
        <v>0</v>
      </c>
      <c r="CW481">
        <v>0</v>
      </c>
      <c r="CX481">
        <f>ROUND(Y481*Source!I306,9)</f>
        <v>1.4E-5</v>
      </c>
      <c r="CY481">
        <f>AA481</f>
        <v>94500</v>
      </c>
      <c r="CZ481">
        <f>AE481</f>
        <v>13260</v>
      </c>
      <c r="DA481">
        <f>AI481</f>
        <v>7.56</v>
      </c>
      <c r="DB481">
        <f t="shared" si="201"/>
        <v>37.119999999999997</v>
      </c>
      <c r="DC481">
        <f t="shared" si="202"/>
        <v>0</v>
      </c>
      <c r="DD481" t="s">
        <v>6</v>
      </c>
      <c r="DE481" t="s">
        <v>6</v>
      </c>
      <c r="DF481">
        <f>ROUND(ROUND(AE481*AI481,0)*CX481,0)</f>
        <v>1</v>
      </c>
      <c r="DG481">
        <f t="shared" ref="DG481:DG487" si="204">ROUND(ROUND(AF481,0)*CX481,0)</f>
        <v>0</v>
      </c>
      <c r="DH481">
        <f>Source!I306*SmtRes!Y481</f>
        <v>1.4E-5</v>
      </c>
      <c r="DI481">
        <f>AA481</f>
        <v>94500</v>
      </c>
      <c r="DJ481">
        <f>EtalonRes!Y517</f>
        <v>6156.33</v>
      </c>
      <c r="DK481">
        <f>Source!BC306</f>
        <v>7.56</v>
      </c>
      <c r="DL481" t="s">
        <v>6</v>
      </c>
      <c r="DM481">
        <v>0</v>
      </c>
      <c r="DN481" t="s">
        <v>6</v>
      </c>
      <c r="DO481">
        <v>0</v>
      </c>
      <c r="GP481">
        <v>1</v>
      </c>
      <c r="GQ481">
        <v>-1</v>
      </c>
      <c r="GR481">
        <v>-1</v>
      </c>
    </row>
    <row r="482" spans="1:200" x14ac:dyDescent="0.2">
      <c r="A482">
        <f>ROW(Source!A306)</f>
        <v>306</v>
      </c>
      <c r="B482">
        <v>86295184</v>
      </c>
      <c r="C482">
        <v>86296084</v>
      </c>
      <c r="D482">
        <v>27387231</v>
      </c>
      <c r="E482">
        <v>1</v>
      </c>
      <c r="F482">
        <v>1</v>
      </c>
      <c r="G482">
        <v>1</v>
      </c>
      <c r="H482">
        <v>3</v>
      </c>
      <c r="I482" t="s">
        <v>176</v>
      </c>
      <c r="J482" t="s">
        <v>178</v>
      </c>
      <c r="K482" t="s">
        <v>177</v>
      </c>
      <c r="L482">
        <v>1348</v>
      </c>
      <c r="N482">
        <v>1009</v>
      </c>
      <c r="O482" t="s">
        <v>63</v>
      </c>
      <c r="P482" t="s">
        <v>63</v>
      </c>
      <c r="Q482">
        <v>1000</v>
      </c>
      <c r="W482">
        <v>0</v>
      </c>
      <c r="X482">
        <v>1793674503</v>
      </c>
      <c r="Y482">
        <f t="shared" si="200"/>
        <v>3.7999999999999999E-2</v>
      </c>
      <c r="AA482">
        <v>124030</v>
      </c>
      <c r="AB482">
        <v>0</v>
      </c>
      <c r="AC482">
        <v>0</v>
      </c>
      <c r="AD482">
        <v>0</v>
      </c>
      <c r="AE482">
        <v>17403.570000000003</v>
      </c>
      <c r="AF482">
        <v>0</v>
      </c>
      <c r="AG482">
        <v>0</v>
      </c>
      <c r="AH482">
        <v>0</v>
      </c>
      <c r="AI482">
        <v>7.56</v>
      </c>
      <c r="AJ482">
        <v>1</v>
      </c>
      <c r="AK482">
        <v>1</v>
      </c>
      <c r="AL482">
        <v>1</v>
      </c>
      <c r="AM482">
        <v>0</v>
      </c>
      <c r="AN482">
        <v>0</v>
      </c>
      <c r="AO482">
        <v>0</v>
      </c>
      <c r="AP482">
        <v>1</v>
      </c>
      <c r="AQ482">
        <v>0</v>
      </c>
      <c r="AR482">
        <v>0</v>
      </c>
      <c r="AS482" t="s">
        <v>6</v>
      </c>
      <c r="AT482">
        <v>1.9E-2</v>
      </c>
      <c r="AU482" t="s">
        <v>206</v>
      </c>
      <c r="AV482">
        <v>0</v>
      </c>
      <c r="AW482">
        <v>2</v>
      </c>
      <c r="AX482">
        <v>86296100</v>
      </c>
      <c r="AY482">
        <v>1</v>
      </c>
      <c r="AZ482">
        <v>16384</v>
      </c>
      <c r="BA482">
        <v>518</v>
      </c>
      <c r="BB482">
        <v>3</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CV482">
        <v>0</v>
      </c>
      <c r="CW482">
        <v>0</v>
      </c>
      <c r="CX482">
        <f>ROUND(Y482*Source!I306,9)</f>
        <v>1.9000000000000001E-4</v>
      </c>
      <c r="CY482">
        <f>AA482</f>
        <v>124030</v>
      </c>
      <c r="CZ482">
        <f>AE482</f>
        <v>17403.570000000003</v>
      </c>
      <c r="DA482">
        <f>AI482</f>
        <v>7.56</v>
      </c>
      <c r="DB482">
        <f t="shared" si="201"/>
        <v>661.34</v>
      </c>
      <c r="DC482">
        <f t="shared" si="202"/>
        <v>0</v>
      </c>
      <c r="DD482" t="s">
        <v>6</v>
      </c>
      <c r="DE482" t="s">
        <v>6</v>
      </c>
      <c r="DF482">
        <f>ROUND(ROUND(AE482*AI482,0)*CX482,0)</f>
        <v>25</v>
      </c>
      <c r="DG482">
        <f t="shared" si="204"/>
        <v>0</v>
      </c>
      <c r="DH482">
        <f>Source!I306*SmtRes!Y482</f>
        <v>1.9000000000000001E-4</v>
      </c>
      <c r="DI482">
        <f>AA482</f>
        <v>124030</v>
      </c>
      <c r="DJ482">
        <f>EtalonRes!Y518</f>
        <v>14313</v>
      </c>
      <c r="DK482">
        <f>Source!BC306</f>
        <v>7.56</v>
      </c>
      <c r="DL482" t="s">
        <v>6</v>
      </c>
      <c r="DM482">
        <v>0</v>
      </c>
      <c r="DN482" t="s">
        <v>6</v>
      </c>
      <c r="DO482">
        <v>0</v>
      </c>
      <c r="GP482">
        <v>1</v>
      </c>
      <c r="GQ482">
        <v>-1</v>
      </c>
      <c r="GR482">
        <v>-1</v>
      </c>
    </row>
    <row r="483" spans="1:200" x14ac:dyDescent="0.2">
      <c r="A483">
        <f>ROW(Source!A311)</f>
        <v>311</v>
      </c>
      <c r="B483">
        <v>86295183</v>
      </c>
      <c r="C483">
        <v>86296103</v>
      </c>
      <c r="D483">
        <v>27498362</v>
      </c>
      <c r="E483">
        <v>1</v>
      </c>
      <c r="F483">
        <v>1</v>
      </c>
      <c r="G483">
        <v>1</v>
      </c>
      <c r="H483">
        <v>1</v>
      </c>
      <c r="I483" t="s">
        <v>939</v>
      </c>
      <c r="J483" t="s">
        <v>6</v>
      </c>
      <c r="K483" t="s">
        <v>940</v>
      </c>
      <c r="L483">
        <v>1369</v>
      </c>
      <c r="N483">
        <v>1013</v>
      </c>
      <c r="O483" t="s">
        <v>921</v>
      </c>
      <c r="P483" t="s">
        <v>921</v>
      </c>
      <c r="Q483">
        <v>1</v>
      </c>
      <c r="W483">
        <v>0</v>
      </c>
      <c r="X483">
        <v>-275486377</v>
      </c>
      <c r="Y483">
        <f t="shared" ref="Y483:Y504" si="205">AT483</f>
        <v>10.58</v>
      </c>
      <c r="AA483">
        <v>0</v>
      </c>
      <c r="AB483">
        <v>0</v>
      </c>
      <c r="AC483">
        <v>0</v>
      </c>
      <c r="AD483">
        <v>9.3699999999999992</v>
      </c>
      <c r="AE483">
        <v>0</v>
      </c>
      <c r="AF483">
        <v>0</v>
      </c>
      <c r="AG483">
        <v>0</v>
      </c>
      <c r="AH483">
        <v>9.3699999999999992</v>
      </c>
      <c r="AI483">
        <v>1</v>
      </c>
      <c r="AJ483">
        <v>1</v>
      </c>
      <c r="AK483">
        <v>1</v>
      </c>
      <c r="AL483">
        <v>1</v>
      </c>
      <c r="AM483">
        <v>-2</v>
      </c>
      <c r="AN483">
        <v>0</v>
      </c>
      <c r="AO483">
        <v>1</v>
      </c>
      <c r="AP483">
        <v>1</v>
      </c>
      <c r="AQ483">
        <v>0</v>
      </c>
      <c r="AR483">
        <v>0</v>
      </c>
      <c r="AS483" t="s">
        <v>6</v>
      </c>
      <c r="AT483">
        <v>10.58</v>
      </c>
      <c r="AU483" t="s">
        <v>6</v>
      </c>
      <c r="AV483">
        <v>1</v>
      </c>
      <c r="AW483">
        <v>2</v>
      </c>
      <c r="AX483">
        <v>86296108</v>
      </c>
      <c r="AY483">
        <v>1</v>
      </c>
      <c r="AZ483">
        <v>0</v>
      </c>
      <c r="BA483">
        <v>519</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CU483">
        <f>ROUND(AT483*Source!I311*AH483*AL483,0)</f>
        <v>4</v>
      </c>
      <c r="CV483">
        <f>ROUND(Y483*Source!I311,9)</f>
        <v>0.47610000000000002</v>
      </c>
      <c r="CW483">
        <v>0</v>
      </c>
      <c r="CX483">
        <f>ROUND(Y483*Source!I311,9)</f>
        <v>0.47610000000000002</v>
      </c>
      <c r="CY483">
        <f>AD483</f>
        <v>9.3699999999999992</v>
      </c>
      <c r="CZ483">
        <f>AH483</f>
        <v>9.3699999999999992</v>
      </c>
      <c r="DA483">
        <f>AL483</f>
        <v>1</v>
      </c>
      <c r="DB483">
        <f t="shared" ref="DB483:DB504" si="206">ROUND(ROUND(AT483*CZ483,2),2)</f>
        <v>99.13</v>
      </c>
      <c r="DC483">
        <f t="shared" ref="DC483:DC504" si="207">ROUND(ROUND(AT483*AG483,2),2)</f>
        <v>0</v>
      </c>
      <c r="DD483" t="s">
        <v>6</v>
      </c>
      <c r="DE483" t="s">
        <v>6</v>
      </c>
      <c r="DF483">
        <f t="shared" ref="DF483:DF489" si="208">ROUND(ROUND(AE483,0)*CX483,0)</f>
        <v>0</v>
      </c>
      <c r="DG483">
        <f t="shared" si="204"/>
        <v>0</v>
      </c>
      <c r="DH483">
        <f>Source!I311*SmtRes!Y483</f>
        <v>0.47609999999999997</v>
      </c>
      <c r="DI483">
        <f>AD483</f>
        <v>9.3699999999999992</v>
      </c>
      <c r="DJ483">
        <f>EtalonRes!AB519</f>
        <v>9.3699999999999992</v>
      </c>
      <c r="DK483">
        <f>Source!BA311</f>
        <v>1</v>
      </c>
      <c r="DL483" t="s">
        <v>6</v>
      </c>
      <c r="DM483">
        <v>0</v>
      </c>
      <c r="DN483" t="s">
        <v>6</v>
      </c>
      <c r="DO483">
        <v>0</v>
      </c>
      <c r="GQ483">
        <v>-1</v>
      </c>
      <c r="GR483">
        <v>-1</v>
      </c>
    </row>
    <row r="484" spans="1:200" x14ac:dyDescent="0.2">
      <c r="A484">
        <f>ROW(Source!A311)</f>
        <v>311</v>
      </c>
      <c r="B484">
        <v>86295183</v>
      </c>
      <c r="C484">
        <v>86296103</v>
      </c>
      <c r="D484">
        <v>27439597</v>
      </c>
      <c r="E484">
        <v>1</v>
      </c>
      <c r="F484">
        <v>1</v>
      </c>
      <c r="G484">
        <v>1</v>
      </c>
      <c r="H484">
        <v>2</v>
      </c>
      <c r="I484" t="s">
        <v>965</v>
      </c>
      <c r="J484" t="s">
        <v>966</v>
      </c>
      <c r="K484" t="s">
        <v>967</v>
      </c>
      <c r="L484">
        <v>1368</v>
      </c>
      <c r="N484">
        <v>1011</v>
      </c>
      <c r="O484" t="s">
        <v>927</v>
      </c>
      <c r="P484" t="s">
        <v>927</v>
      </c>
      <c r="Q484">
        <v>1</v>
      </c>
      <c r="W484">
        <v>0</v>
      </c>
      <c r="X484">
        <v>-1564010176</v>
      </c>
      <c r="Y484">
        <f t="shared" si="205"/>
        <v>0.75</v>
      </c>
      <c r="AA484">
        <v>0</v>
      </c>
      <c r="AB484">
        <v>6.62</v>
      </c>
      <c r="AC484">
        <v>0</v>
      </c>
      <c r="AD484">
        <v>0</v>
      </c>
      <c r="AE484">
        <v>0</v>
      </c>
      <c r="AF484">
        <v>6.62</v>
      </c>
      <c r="AG484">
        <v>0</v>
      </c>
      <c r="AH484">
        <v>0</v>
      </c>
      <c r="AI484">
        <v>1</v>
      </c>
      <c r="AJ484">
        <v>1</v>
      </c>
      <c r="AK484">
        <v>1</v>
      </c>
      <c r="AL484">
        <v>1</v>
      </c>
      <c r="AM484">
        <v>-2</v>
      </c>
      <c r="AN484">
        <v>0</v>
      </c>
      <c r="AO484">
        <v>1</v>
      </c>
      <c r="AP484">
        <v>1</v>
      </c>
      <c r="AQ484">
        <v>0</v>
      </c>
      <c r="AR484">
        <v>0</v>
      </c>
      <c r="AS484" t="s">
        <v>6</v>
      </c>
      <c r="AT484">
        <v>0.75</v>
      </c>
      <c r="AU484" t="s">
        <v>6</v>
      </c>
      <c r="AV484">
        <v>0</v>
      </c>
      <c r="AW484">
        <v>2</v>
      </c>
      <c r="AX484">
        <v>86296109</v>
      </c>
      <c r="AY484">
        <v>1</v>
      </c>
      <c r="AZ484">
        <v>0</v>
      </c>
      <c r="BA484">
        <v>520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CV484">
        <v>0</v>
      </c>
      <c r="CW484">
        <f>ROUND(Y484*Source!I311*DO484,9)</f>
        <v>0</v>
      </c>
      <c r="CX484">
        <f>ROUND(Y484*Source!I311,9)</f>
        <v>3.3750000000000002E-2</v>
      </c>
      <c r="CY484">
        <f>AB484</f>
        <v>6.62</v>
      </c>
      <c r="CZ484">
        <f>AF484</f>
        <v>6.62</v>
      </c>
      <c r="DA484">
        <f>AJ484</f>
        <v>1</v>
      </c>
      <c r="DB484">
        <f t="shared" si="206"/>
        <v>4.97</v>
      </c>
      <c r="DC484">
        <f t="shared" si="207"/>
        <v>0</v>
      </c>
      <c r="DD484" t="s">
        <v>6</v>
      </c>
      <c r="DE484" t="s">
        <v>6</v>
      </c>
      <c r="DF484">
        <f t="shared" si="208"/>
        <v>0</v>
      </c>
      <c r="DG484">
        <f t="shared" si="204"/>
        <v>0</v>
      </c>
      <c r="DH484">
        <f>Source!I311*SmtRes!Y484</f>
        <v>3.3750000000000002E-2</v>
      </c>
      <c r="DI484">
        <f>AB484</f>
        <v>6.62</v>
      </c>
      <c r="DJ484">
        <f>EtalonRes!Z520</f>
        <v>6.62</v>
      </c>
      <c r="DK484">
        <f>Source!BB311</f>
        <v>1</v>
      </c>
      <c r="DL484" t="s">
        <v>6</v>
      </c>
      <c r="DM484">
        <v>0</v>
      </c>
      <c r="DN484" t="s">
        <v>6</v>
      </c>
      <c r="DO484">
        <v>0</v>
      </c>
      <c r="GQ484">
        <v>-1</v>
      </c>
      <c r="GR484">
        <v>-1</v>
      </c>
    </row>
    <row r="485" spans="1:200" x14ac:dyDescent="0.2">
      <c r="A485">
        <f>ROW(Source!A311)</f>
        <v>311</v>
      </c>
      <c r="B485">
        <v>86295183</v>
      </c>
      <c r="C485">
        <v>86296103</v>
      </c>
      <c r="D485">
        <v>27441327</v>
      </c>
      <c r="E485">
        <v>1</v>
      </c>
      <c r="F485">
        <v>1</v>
      </c>
      <c r="G485">
        <v>1</v>
      </c>
      <c r="H485">
        <v>2</v>
      </c>
      <c r="I485" t="s">
        <v>936</v>
      </c>
      <c r="J485" t="s">
        <v>937</v>
      </c>
      <c r="K485" t="s">
        <v>938</v>
      </c>
      <c r="L485">
        <v>1368</v>
      </c>
      <c r="N485">
        <v>1011</v>
      </c>
      <c r="O485" t="s">
        <v>927</v>
      </c>
      <c r="P485" t="s">
        <v>927</v>
      </c>
      <c r="Q485">
        <v>1</v>
      </c>
      <c r="W485">
        <v>0</v>
      </c>
      <c r="X485">
        <v>-1583389094</v>
      </c>
      <c r="Y485">
        <f t="shared" si="205"/>
        <v>0.6</v>
      </c>
      <c r="AA485">
        <v>0</v>
      </c>
      <c r="AB485">
        <v>93.37</v>
      </c>
      <c r="AC485">
        <v>11.69</v>
      </c>
      <c r="AD485">
        <v>0</v>
      </c>
      <c r="AE485">
        <v>0</v>
      </c>
      <c r="AF485">
        <v>93.37</v>
      </c>
      <c r="AG485">
        <v>11.69</v>
      </c>
      <c r="AH485">
        <v>0</v>
      </c>
      <c r="AI485">
        <v>1</v>
      </c>
      <c r="AJ485">
        <v>1</v>
      </c>
      <c r="AK485">
        <v>1</v>
      </c>
      <c r="AL485">
        <v>1</v>
      </c>
      <c r="AM485">
        <v>-2</v>
      </c>
      <c r="AN485">
        <v>0</v>
      </c>
      <c r="AO485">
        <v>1</v>
      </c>
      <c r="AP485">
        <v>1</v>
      </c>
      <c r="AQ485">
        <v>0</v>
      </c>
      <c r="AR485">
        <v>0</v>
      </c>
      <c r="AS485" t="s">
        <v>6</v>
      </c>
      <c r="AT485">
        <v>0.6</v>
      </c>
      <c r="AU485" t="s">
        <v>6</v>
      </c>
      <c r="AV485">
        <v>0</v>
      </c>
      <c r="AW485">
        <v>2</v>
      </c>
      <c r="AX485">
        <v>86296110</v>
      </c>
      <c r="AY485">
        <v>1</v>
      </c>
      <c r="AZ485">
        <v>0</v>
      </c>
      <c r="BA485">
        <v>521</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CV485">
        <v>0</v>
      </c>
      <c r="CW485">
        <f>ROUND(Y485*Source!I311*DO485,9)</f>
        <v>0</v>
      </c>
      <c r="CX485">
        <f>ROUND(Y485*Source!I311,9)</f>
        <v>2.7E-2</v>
      </c>
      <c r="CY485">
        <f>AB485</f>
        <v>93.37</v>
      </c>
      <c r="CZ485">
        <f>AF485</f>
        <v>93.37</v>
      </c>
      <c r="DA485">
        <f>AJ485</f>
        <v>1</v>
      </c>
      <c r="DB485">
        <f t="shared" si="206"/>
        <v>56.02</v>
      </c>
      <c r="DC485">
        <f t="shared" si="207"/>
        <v>7.01</v>
      </c>
      <c r="DD485" t="s">
        <v>6</v>
      </c>
      <c r="DE485" t="s">
        <v>6</v>
      </c>
      <c r="DF485">
        <f t="shared" si="208"/>
        <v>0</v>
      </c>
      <c r="DG485">
        <f t="shared" si="204"/>
        <v>3</v>
      </c>
      <c r="DH485">
        <f>Source!I311*SmtRes!Y485</f>
        <v>2.7E-2</v>
      </c>
      <c r="DI485">
        <f>AB485</f>
        <v>93.37</v>
      </c>
      <c r="DJ485">
        <f>EtalonRes!Z521</f>
        <v>93.37</v>
      </c>
      <c r="DK485">
        <f>Source!BB311</f>
        <v>1</v>
      </c>
      <c r="DL485" t="s">
        <v>6</v>
      </c>
      <c r="DM485">
        <v>0</v>
      </c>
      <c r="DN485" t="s">
        <v>6</v>
      </c>
      <c r="DO485">
        <v>0</v>
      </c>
      <c r="GQ485">
        <v>-1</v>
      </c>
      <c r="GR485">
        <v>-1</v>
      </c>
    </row>
    <row r="486" spans="1:200" x14ac:dyDescent="0.2">
      <c r="A486">
        <f>ROW(Source!A311)</f>
        <v>311</v>
      </c>
      <c r="B486">
        <v>86295183</v>
      </c>
      <c r="C486">
        <v>86296103</v>
      </c>
      <c r="D486">
        <v>27382840</v>
      </c>
      <c r="E486">
        <v>1</v>
      </c>
      <c r="F486">
        <v>1</v>
      </c>
      <c r="G486">
        <v>1</v>
      </c>
      <c r="H486">
        <v>3</v>
      </c>
      <c r="I486" t="s">
        <v>223</v>
      </c>
      <c r="J486" t="s">
        <v>225</v>
      </c>
      <c r="K486" t="s">
        <v>224</v>
      </c>
      <c r="L486">
        <v>1339</v>
      </c>
      <c r="N486">
        <v>1007</v>
      </c>
      <c r="O486" t="s">
        <v>32</v>
      </c>
      <c r="P486" t="s">
        <v>32</v>
      </c>
      <c r="Q486">
        <v>1</v>
      </c>
      <c r="W486">
        <v>0</v>
      </c>
      <c r="X486">
        <v>-1085093626</v>
      </c>
      <c r="Y486">
        <f t="shared" si="205"/>
        <v>1.02</v>
      </c>
      <c r="AA486">
        <v>699.86</v>
      </c>
      <c r="AB486">
        <v>0</v>
      </c>
      <c r="AC486">
        <v>0</v>
      </c>
      <c r="AD486">
        <v>0</v>
      </c>
      <c r="AE486">
        <v>699.86</v>
      </c>
      <c r="AF486">
        <v>0</v>
      </c>
      <c r="AG486">
        <v>0</v>
      </c>
      <c r="AH486">
        <v>0</v>
      </c>
      <c r="AI486">
        <v>1</v>
      </c>
      <c r="AJ486">
        <v>1</v>
      </c>
      <c r="AK486">
        <v>1</v>
      </c>
      <c r="AL486">
        <v>1</v>
      </c>
      <c r="AM486">
        <v>0</v>
      </c>
      <c r="AN486">
        <v>0</v>
      </c>
      <c r="AO486">
        <v>0</v>
      </c>
      <c r="AP486">
        <v>1</v>
      </c>
      <c r="AQ486">
        <v>0</v>
      </c>
      <c r="AR486">
        <v>0</v>
      </c>
      <c r="AS486" t="s">
        <v>6</v>
      </c>
      <c r="AT486">
        <v>1.02</v>
      </c>
      <c r="AU486" t="s">
        <v>6</v>
      </c>
      <c r="AV486">
        <v>0</v>
      </c>
      <c r="AW486">
        <v>1</v>
      </c>
      <c r="AX486">
        <v>-1</v>
      </c>
      <c r="AY486">
        <v>0</v>
      </c>
      <c r="AZ486">
        <v>0</v>
      </c>
      <c r="BA486" t="s">
        <v>6</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CV486">
        <v>0</v>
      </c>
      <c r="CW486">
        <v>0</v>
      </c>
      <c r="CX486">
        <f>ROUND(Y486*Source!I311,9)</f>
        <v>4.5900000000000003E-2</v>
      </c>
      <c r="CY486">
        <f>AA486</f>
        <v>699.86</v>
      </c>
      <c r="CZ486">
        <f>AE486</f>
        <v>699.86</v>
      </c>
      <c r="DA486">
        <f>AI486</f>
        <v>1</v>
      </c>
      <c r="DB486">
        <f t="shared" si="206"/>
        <v>713.86</v>
      </c>
      <c r="DC486">
        <f t="shared" si="207"/>
        <v>0</v>
      </c>
      <c r="DD486" t="s">
        <v>6</v>
      </c>
      <c r="DE486" t="s">
        <v>6</v>
      </c>
      <c r="DF486">
        <f t="shared" si="208"/>
        <v>32</v>
      </c>
      <c r="DG486">
        <f t="shared" si="204"/>
        <v>0</v>
      </c>
      <c r="DH486">
        <f>Source!I311*SmtRes!Y486</f>
        <v>4.5899999999999996E-2</v>
      </c>
      <c r="DI486">
        <f>AA486</f>
        <v>699.86</v>
      </c>
      <c r="DJ486">
        <f>DF486</f>
        <v>32</v>
      </c>
      <c r="DK486">
        <f>Source!BC311</f>
        <v>1</v>
      </c>
      <c r="DL486" t="s">
        <v>6</v>
      </c>
      <c r="DM486">
        <v>0</v>
      </c>
      <c r="DN486" t="s">
        <v>6</v>
      </c>
      <c r="DO486">
        <v>0</v>
      </c>
      <c r="GP486">
        <v>1</v>
      </c>
      <c r="GQ486">
        <v>-1</v>
      </c>
      <c r="GR486">
        <v>-1</v>
      </c>
    </row>
    <row r="487" spans="1:200" x14ac:dyDescent="0.2">
      <c r="A487">
        <f>ROW(Source!A312)</f>
        <v>312</v>
      </c>
      <c r="B487">
        <v>86295184</v>
      </c>
      <c r="C487">
        <v>86296103</v>
      </c>
      <c r="D487">
        <v>27498362</v>
      </c>
      <c r="E487">
        <v>1</v>
      </c>
      <c r="F487">
        <v>1</v>
      </c>
      <c r="G487">
        <v>1</v>
      </c>
      <c r="H487">
        <v>1</v>
      </c>
      <c r="I487" t="s">
        <v>939</v>
      </c>
      <c r="J487" t="s">
        <v>6</v>
      </c>
      <c r="K487" t="s">
        <v>940</v>
      </c>
      <c r="L487">
        <v>1369</v>
      </c>
      <c r="N487">
        <v>1013</v>
      </c>
      <c r="O487" t="s">
        <v>921</v>
      </c>
      <c r="P487" t="s">
        <v>921</v>
      </c>
      <c r="Q487">
        <v>1</v>
      </c>
      <c r="W487">
        <v>0</v>
      </c>
      <c r="X487">
        <v>-275486377</v>
      </c>
      <c r="Y487">
        <f t="shared" si="205"/>
        <v>10.58</v>
      </c>
      <c r="AA487">
        <v>0</v>
      </c>
      <c r="AB487">
        <v>0</v>
      </c>
      <c r="AC487">
        <v>0</v>
      </c>
      <c r="AD487">
        <v>239.87</v>
      </c>
      <c r="AE487">
        <v>0</v>
      </c>
      <c r="AF487">
        <v>0</v>
      </c>
      <c r="AG487">
        <v>0</v>
      </c>
      <c r="AH487">
        <v>9.3699999999999992</v>
      </c>
      <c r="AI487">
        <v>1</v>
      </c>
      <c r="AJ487">
        <v>1</v>
      </c>
      <c r="AK487">
        <v>1</v>
      </c>
      <c r="AL487">
        <v>25.6</v>
      </c>
      <c r="AM487">
        <v>5</v>
      </c>
      <c r="AN487">
        <v>0</v>
      </c>
      <c r="AO487">
        <v>1</v>
      </c>
      <c r="AP487">
        <v>1</v>
      </c>
      <c r="AQ487">
        <v>0</v>
      </c>
      <c r="AR487">
        <v>0</v>
      </c>
      <c r="AS487" t="s">
        <v>6</v>
      </c>
      <c r="AT487">
        <v>10.58</v>
      </c>
      <c r="AU487" t="s">
        <v>6</v>
      </c>
      <c r="AV487">
        <v>1</v>
      </c>
      <c r="AW487">
        <v>2</v>
      </c>
      <c r="AX487">
        <v>86296108</v>
      </c>
      <c r="AY487">
        <v>1</v>
      </c>
      <c r="AZ487">
        <v>0</v>
      </c>
      <c r="BA487">
        <v>523</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CU487">
        <f>ROUND(AT487*Source!I312*AH487*AL487,0)</f>
        <v>114</v>
      </c>
      <c r="CV487">
        <f>ROUND(Y487*Source!I312,9)</f>
        <v>0.47610000000000002</v>
      </c>
      <c r="CW487">
        <v>0</v>
      </c>
      <c r="CX487">
        <f>ROUND(Y487*Source!I312,9)</f>
        <v>0.47610000000000002</v>
      </c>
      <c r="CY487">
        <f>AD487</f>
        <v>239.87</v>
      </c>
      <c r="CZ487">
        <f>AH487</f>
        <v>9.3699999999999992</v>
      </c>
      <c r="DA487">
        <f>AL487</f>
        <v>25.6</v>
      </c>
      <c r="DB487">
        <f t="shared" si="206"/>
        <v>99.13</v>
      </c>
      <c r="DC487">
        <f t="shared" si="207"/>
        <v>0</v>
      </c>
      <c r="DD487" t="s">
        <v>6</v>
      </c>
      <c r="DE487" t="s">
        <v>6</v>
      </c>
      <c r="DF487">
        <f t="shared" si="208"/>
        <v>0</v>
      </c>
      <c r="DG487">
        <f t="shared" si="204"/>
        <v>0</v>
      </c>
      <c r="DH487">
        <f>Source!I312*SmtRes!Y487</f>
        <v>0.47609999999999997</v>
      </c>
      <c r="DI487">
        <f>AD487</f>
        <v>239.87</v>
      </c>
      <c r="DJ487">
        <f>EtalonRes!AB523</f>
        <v>9.3699999999999992</v>
      </c>
      <c r="DK487">
        <f>Source!BA312</f>
        <v>25.6</v>
      </c>
      <c r="DL487" t="s">
        <v>6</v>
      </c>
      <c r="DM487">
        <v>0</v>
      </c>
      <c r="DN487" t="s">
        <v>6</v>
      </c>
      <c r="DO487">
        <v>0</v>
      </c>
      <c r="GQ487">
        <v>-1</v>
      </c>
      <c r="GR487">
        <v>-1</v>
      </c>
    </row>
    <row r="488" spans="1:200" x14ac:dyDescent="0.2">
      <c r="A488">
        <f>ROW(Source!A312)</f>
        <v>312</v>
      </c>
      <c r="B488">
        <v>86295184</v>
      </c>
      <c r="C488">
        <v>86296103</v>
      </c>
      <c r="D488">
        <v>27439597</v>
      </c>
      <c r="E488">
        <v>1</v>
      </c>
      <c r="F488">
        <v>1</v>
      </c>
      <c r="G488">
        <v>1</v>
      </c>
      <c r="H488">
        <v>2</v>
      </c>
      <c r="I488" t="s">
        <v>965</v>
      </c>
      <c r="J488" t="s">
        <v>966</v>
      </c>
      <c r="K488" t="s">
        <v>967</v>
      </c>
      <c r="L488">
        <v>1368</v>
      </c>
      <c r="N488">
        <v>1011</v>
      </c>
      <c r="O488" t="s">
        <v>927</v>
      </c>
      <c r="P488" t="s">
        <v>927</v>
      </c>
      <c r="Q488">
        <v>1</v>
      </c>
      <c r="W488">
        <v>0</v>
      </c>
      <c r="X488">
        <v>-1564010176</v>
      </c>
      <c r="Y488">
        <f t="shared" si="205"/>
        <v>0.75</v>
      </c>
      <c r="AA488">
        <v>0</v>
      </c>
      <c r="AB488">
        <v>61.57</v>
      </c>
      <c r="AC488">
        <v>0</v>
      </c>
      <c r="AD488">
        <v>0</v>
      </c>
      <c r="AE488">
        <v>0</v>
      </c>
      <c r="AF488">
        <v>6.62</v>
      </c>
      <c r="AG488">
        <v>0</v>
      </c>
      <c r="AH488">
        <v>0</v>
      </c>
      <c r="AI488">
        <v>1</v>
      </c>
      <c r="AJ488">
        <v>9.3000000000000007</v>
      </c>
      <c r="AK488">
        <v>19.8</v>
      </c>
      <c r="AL488">
        <v>1</v>
      </c>
      <c r="AM488">
        <v>5</v>
      </c>
      <c r="AN488">
        <v>0</v>
      </c>
      <c r="AO488">
        <v>1</v>
      </c>
      <c r="AP488">
        <v>1</v>
      </c>
      <c r="AQ488">
        <v>0</v>
      </c>
      <c r="AR488">
        <v>0</v>
      </c>
      <c r="AS488" t="s">
        <v>6</v>
      </c>
      <c r="AT488">
        <v>0.75</v>
      </c>
      <c r="AU488" t="s">
        <v>6</v>
      </c>
      <c r="AV488">
        <v>0</v>
      </c>
      <c r="AW488">
        <v>2</v>
      </c>
      <c r="AX488">
        <v>86296109</v>
      </c>
      <c r="AY488">
        <v>1</v>
      </c>
      <c r="AZ488">
        <v>0</v>
      </c>
      <c r="BA488">
        <v>524</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CV488">
        <v>0</v>
      </c>
      <c r="CW488">
        <f>ROUND(Y488*Source!I312*DO488,9)</f>
        <v>0</v>
      </c>
      <c r="CX488">
        <f>ROUND(Y488*Source!I312,9)</f>
        <v>3.3750000000000002E-2</v>
      </c>
      <c r="CY488">
        <f>AB488</f>
        <v>61.57</v>
      </c>
      <c r="CZ488">
        <f>AF488</f>
        <v>6.62</v>
      </c>
      <c r="DA488">
        <f>AJ488</f>
        <v>9.3000000000000007</v>
      </c>
      <c r="DB488">
        <f t="shared" si="206"/>
        <v>4.97</v>
      </c>
      <c r="DC488">
        <f t="shared" si="207"/>
        <v>0</v>
      </c>
      <c r="DD488" t="s">
        <v>6</v>
      </c>
      <c r="DE488" t="s">
        <v>6</v>
      </c>
      <c r="DF488">
        <f t="shared" si="208"/>
        <v>0</v>
      </c>
      <c r="DG488">
        <f>ROUND(ROUND(AF488*AJ488,0)*CX488,0)</f>
        <v>2</v>
      </c>
      <c r="DH488">
        <f>Source!I312*SmtRes!Y488</f>
        <v>3.3750000000000002E-2</v>
      </c>
      <c r="DI488">
        <f>AB488</f>
        <v>61.57</v>
      </c>
      <c r="DJ488">
        <f>EtalonRes!Z524</f>
        <v>6.62</v>
      </c>
      <c r="DK488">
        <f>Source!BB312</f>
        <v>9.3000000000000007</v>
      </c>
      <c r="DL488" t="s">
        <v>6</v>
      </c>
      <c r="DM488">
        <v>0</v>
      </c>
      <c r="DN488" t="s">
        <v>6</v>
      </c>
      <c r="DO488">
        <v>0</v>
      </c>
      <c r="GQ488">
        <v>-1</v>
      </c>
      <c r="GR488">
        <v>-1</v>
      </c>
    </row>
    <row r="489" spans="1:200" x14ac:dyDescent="0.2">
      <c r="A489">
        <f>ROW(Source!A312)</f>
        <v>312</v>
      </c>
      <c r="B489">
        <v>86295184</v>
      </c>
      <c r="C489">
        <v>86296103</v>
      </c>
      <c r="D489">
        <v>27441327</v>
      </c>
      <c r="E489">
        <v>1</v>
      </c>
      <c r="F489">
        <v>1</v>
      </c>
      <c r="G489">
        <v>1</v>
      </c>
      <c r="H489">
        <v>2</v>
      </c>
      <c r="I489" t="s">
        <v>936</v>
      </c>
      <c r="J489" t="s">
        <v>937</v>
      </c>
      <c r="K489" t="s">
        <v>938</v>
      </c>
      <c r="L489">
        <v>1368</v>
      </c>
      <c r="N489">
        <v>1011</v>
      </c>
      <c r="O489" t="s">
        <v>927</v>
      </c>
      <c r="P489" t="s">
        <v>927</v>
      </c>
      <c r="Q489">
        <v>1</v>
      </c>
      <c r="W489">
        <v>0</v>
      </c>
      <c r="X489">
        <v>-1583389094</v>
      </c>
      <c r="Y489">
        <f t="shared" si="205"/>
        <v>0.6</v>
      </c>
      <c r="AA489">
        <v>0</v>
      </c>
      <c r="AB489">
        <v>868.34</v>
      </c>
      <c r="AC489">
        <v>231.46</v>
      </c>
      <c r="AD489">
        <v>0</v>
      </c>
      <c r="AE489">
        <v>0</v>
      </c>
      <c r="AF489">
        <v>93.37</v>
      </c>
      <c r="AG489">
        <v>11.69</v>
      </c>
      <c r="AH489">
        <v>0</v>
      </c>
      <c r="AI489">
        <v>1</v>
      </c>
      <c r="AJ489">
        <v>9.3000000000000007</v>
      </c>
      <c r="AK489">
        <v>19.8</v>
      </c>
      <c r="AL489">
        <v>1</v>
      </c>
      <c r="AM489">
        <v>5</v>
      </c>
      <c r="AN489">
        <v>0</v>
      </c>
      <c r="AO489">
        <v>1</v>
      </c>
      <c r="AP489">
        <v>1</v>
      </c>
      <c r="AQ489">
        <v>0</v>
      </c>
      <c r="AR489">
        <v>0</v>
      </c>
      <c r="AS489" t="s">
        <v>6</v>
      </c>
      <c r="AT489">
        <v>0.6</v>
      </c>
      <c r="AU489" t="s">
        <v>6</v>
      </c>
      <c r="AV489">
        <v>0</v>
      </c>
      <c r="AW489">
        <v>2</v>
      </c>
      <c r="AX489">
        <v>86296110</v>
      </c>
      <c r="AY489">
        <v>1</v>
      </c>
      <c r="AZ489">
        <v>0</v>
      </c>
      <c r="BA489">
        <v>525</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CV489">
        <v>0</v>
      </c>
      <c r="CW489">
        <f>ROUND(Y489*Source!I312*DO489,9)</f>
        <v>0</v>
      </c>
      <c r="CX489">
        <f>ROUND(Y489*Source!I312,9)</f>
        <v>2.7E-2</v>
      </c>
      <c r="CY489">
        <f>AB489</f>
        <v>868.34</v>
      </c>
      <c r="CZ489">
        <f>AF489</f>
        <v>93.37</v>
      </c>
      <c r="DA489">
        <f>AJ489</f>
        <v>9.3000000000000007</v>
      </c>
      <c r="DB489">
        <f t="shared" si="206"/>
        <v>56.02</v>
      </c>
      <c r="DC489">
        <f t="shared" si="207"/>
        <v>7.01</v>
      </c>
      <c r="DD489" t="s">
        <v>6</v>
      </c>
      <c r="DE489" t="s">
        <v>6</v>
      </c>
      <c r="DF489">
        <f t="shared" si="208"/>
        <v>0</v>
      </c>
      <c r="DG489">
        <f>ROUND(ROUND(AF489*AJ489,0)*CX489,0)</f>
        <v>23</v>
      </c>
      <c r="DH489">
        <f>Source!I312*SmtRes!Y489</f>
        <v>2.7E-2</v>
      </c>
      <c r="DI489">
        <f>AB489</f>
        <v>868.34</v>
      </c>
      <c r="DJ489">
        <f>EtalonRes!Z525</f>
        <v>93.37</v>
      </c>
      <c r="DK489">
        <f>Source!BB312</f>
        <v>9.3000000000000007</v>
      </c>
      <c r="DL489" t="s">
        <v>6</v>
      </c>
      <c r="DM489">
        <v>0</v>
      </c>
      <c r="DN489" t="s">
        <v>6</v>
      </c>
      <c r="DO489">
        <v>0</v>
      </c>
      <c r="GQ489">
        <v>-1</v>
      </c>
      <c r="GR489">
        <v>-1</v>
      </c>
    </row>
    <row r="490" spans="1:200" x14ac:dyDescent="0.2">
      <c r="A490">
        <f>ROW(Source!A312)</f>
        <v>312</v>
      </c>
      <c r="B490">
        <v>86295184</v>
      </c>
      <c r="C490">
        <v>86296103</v>
      </c>
      <c r="D490">
        <v>27382840</v>
      </c>
      <c r="E490">
        <v>1</v>
      </c>
      <c r="F490">
        <v>1</v>
      </c>
      <c r="G490">
        <v>1</v>
      </c>
      <c r="H490">
        <v>3</v>
      </c>
      <c r="I490" t="s">
        <v>223</v>
      </c>
      <c r="J490" t="s">
        <v>225</v>
      </c>
      <c r="K490" t="s">
        <v>224</v>
      </c>
      <c r="L490">
        <v>1339</v>
      </c>
      <c r="N490">
        <v>1007</v>
      </c>
      <c r="O490" t="s">
        <v>32</v>
      </c>
      <c r="P490" t="s">
        <v>32</v>
      </c>
      <c r="Q490">
        <v>1</v>
      </c>
      <c r="W490">
        <v>0</v>
      </c>
      <c r="X490">
        <v>-1085093626</v>
      </c>
      <c r="Y490">
        <f t="shared" si="205"/>
        <v>1.02</v>
      </c>
      <c r="AA490">
        <v>7316.67</v>
      </c>
      <c r="AB490">
        <v>0</v>
      </c>
      <c r="AC490">
        <v>0</v>
      </c>
      <c r="AD490">
        <v>0</v>
      </c>
      <c r="AE490">
        <v>1026.6500000000001</v>
      </c>
      <c r="AF490">
        <v>0</v>
      </c>
      <c r="AG490">
        <v>0</v>
      </c>
      <c r="AH490">
        <v>0</v>
      </c>
      <c r="AI490">
        <v>7.56</v>
      </c>
      <c r="AJ490">
        <v>1</v>
      </c>
      <c r="AK490">
        <v>1</v>
      </c>
      <c r="AL490">
        <v>1</v>
      </c>
      <c r="AM490">
        <v>0</v>
      </c>
      <c r="AN490">
        <v>0</v>
      </c>
      <c r="AO490">
        <v>0</v>
      </c>
      <c r="AP490">
        <v>1</v>
      </c>
      <c r="AQ490">
        <v>0</v>
      </c>
      <c r="AR490">
        <v>0</v>
      </c>
      <c r="AS490" t="s">
        <v>6</v>
      </c>
      <c r="AT490">
        <v>1.02</v>
      </c>
      <c r="AU490" t="s">
        <v>6</v>
      </c>
      <c r="AV490">
        <v>0</v>
      </c>
      <c r="AW490">
        <v>1</v>
      </c>
      <c r="AX490">
        <v>-1</v>
      </c>
      <c r="AY490">
        <v>0</v>
      </c>
      <c r="AZ490">
        <v>0</v>
      </c>
      <c r="BA490" t="s">
        <v>6</v>
      </c>
      <c r="BB490">
        <v>0</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CV490">
        <v>0</v>
      </c>
      <c r="CW490">
        <v>0</v>
      </c>
      <c r="CX490">
        <f>ROUND(Y490*Source!I312,9)</f>
        <v>4.5900000000000003E-2</v>
      </c>
      <c r="CY490">
        <f>AA490</f>
        <v>7316.67</v>
      </c>
      <c r="CZ490">
        <f>AE490</f>
        <v>1026.6500000000001</v>
      </c>
      <c r="DA490">
        <f>AI490</f>
        <v>7.56</v>
      </c>
      <c r="DB490">
        <f t="shared" si="206"/>
        <v>1047.18</v>
      </c>
      <c r="DC490">
        <f t="shared" si="207"/>
        <v>0</v>
      </c>
      <c r="DD490" t="s">
        <v>6</v>
      </c>
      <c r="DE490" t="s">
        <v>6</v>
      </c>
      <c r="DF490">
        <f>ROUND(ROUND(AE490*AI490,0)*CX490,0)</f>
        <v>356</v>
      </c>
      <c r="DG490">
        <f t="shared" ref="DG490:DG499" si="209">ROUND(ROUND(AF490,0)*CX490,0)</f>
        <v>0</v>
      </c>
      <c r="DH490">
        <f>Source!I312*SmtRes!Y490</f>
        <v>4.5899999999999996E-2</v>
      </c>
      <c r="DI490">
        <f>AA490</f>
        <v>7316.67</v>
      </c>
      <c r="DJ490">
        <f>DF490</f>
        <v>356</v>
      </c>
      <c r="DK490">
        <f>Source!BC312</f>
        <v>7.56</v>
      </c>
      <c r="DL490" t="s">
        <v>6</v>
      </c>
      <c r="DM490">
        <v>0</v>
      </c>
      <c r="DN490" t="s">
        <v>6</v>
      </c>
      <c r="DO490">
        <v>0</v>
      </c>
      <c r="GP490">
        <v>1</v>
      </c>
      <c r="GQ490">
        <v>-1</v>
      </c>
      <c r="GR490">
        <v>-1</v>
      </c>
    </row>
    <row r="491" spans="1:200" x14ac:dyDescent="0.2">
      <c r="A491">
        <f>ROW(Source!A315)</f>
        <v>315</v>
      </c>
      <c r="B491">
        <v>86295183</v>
      </c>
      <c r="C491">
        <v>86296113</v>
      </c>
      <c r="D491">
        <v>27493137</v>
      </c>
      <c r="E491">
        <v>1</v>
      </c>
      <c r="F491">
        <v>1</v>
      </c>
      <c r="G491">
        <v>1</v>
      </c>
      <c r="H491">
        <v>1</v>
      </c>
      <c r="I491" t="s">
        <v>947</v>
      </c>
      <c r="J491" t="s">
        <v>6</v>
      </c>
      <c r="K491" t="s">
        <v>948</v>
      </c>
      <c r="L491">
        <v>1369</v>
      </c>
      <c r="N491">
        <v>1013</v>
      </c>
      <c r="O491" t="s">
        <v>921</v>
      </c>
      <c r="P491" t="s">
        <v>921</v>
      </c>
      <c r="Q491">
        <v>1</v>
      </c>
      <c r="W491">
        <v>0</v>
      </c>
      <c r="X491">
        <v>-1973258772</v>
      </c>
      <c r="Y491">
        <f t="shared" si="205"/>
        <v>17.75</v>
      </c>
      <c r="AA491">
        <v>0</v>
      </c>
      <c r="AB491">
        <v>0</v>
      </c>
      <c r="AC491">
        <v>0</v>
      </c>
      <c r="AD491">
        <v>9.15</v>
      </c>
      <c r="AE491">
        <v>0</v>
      </c>
      <c r="AF491">
        <v>0</v>
      </c>
      <c r="AG491">
        <v>0</v>
      </c>
      <c r="AH491">
        <v>9.15</v>
      </c>
      <c r="AI491">
        <v>1</v>
      </c>
      <c r="AJ491">
        <v>1</v>
      </c>
      <c r="AK491">
        <v>1</v>
      </c>
      <c r="AL491">
        <v>1</v>
      </c>
      <c r="AM491">
        <v>-2</v>
      </c>
      <c r="AN491">
        <v>0</v>
      </c>
      <c r="AO491">
        <v>1</v>
      </c>
      <c r="AP491">
        <v>1</v>
      </c>
      <c r="AQ491">
        <v>0</v>
      </c>
      <c r="AR491">
        <v>0</v>
      </c>
      <c r="AS491" t="s">
        <v>6</v>
      </c>
      <c r="AT491">
        <v>17.75</v>
      </c>
      <c r="AU491" t="s">
        <v>6</v>
      </c>
      <c r="AV491">
        <v>1</v>
      </c>
      <c r="AW491">
        <v>2</v>
      </c>
      <c r="AX491">
        <v>86296121</v>
      </c>
      <c r="AY491">
        <v>1</v>
      </c>
      <c r="AZ491">
        <v>0</v>
      </c>
      <c r="BA491">
        <v>527</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CU491">
        <f>ROUND(AT491*Source!I315*AH491*AL491,0)</f>
        <v>58</v>
      </c>
      <c r="CV491">
        <f>ROUND(Y491*Source!I315,9)</f>
        <v>6.39</v>
      </c>
      <c r="CW491">
        <v>0</v>
      </c>
      <c r="CX491">
        <f>ROUND(Y491*Source!I315,9)</f>
        <v>6.39</v>
      </c>
      <c r="CY491">
        <f>AD491</f>
        <v>9.15</v>
      </c>
      <c r="CZ491">
        <f>AH491</f>
        <v>9.15</v>
      </c>
      <c r="DA491">
        <f>AL491</f>
        <v>1</v>
      </c>
      <c r="DB491">
        <f t="shared" si="206"/>
        <v>162.41</v>
      </c>
      <c r="DC491">
        <f t="shared" si="207"/>
        <v>0</v>
      </c>
      <c r="DD491" t="s">
        <v>6</v>
      </c>
      <c r="DE491" t="s">
        <v>6</v>
      </c>
      <c r="DF491">
        <f t="shared" ref="DF491:DF503" si="210">ROUND(ROUND(AE491,0)*CX491,0)</f>
        <v>0</v>
      </c>
      <c r="DG491">
        <f t="shared" si="209"/>
        <v>0</v>
      </c>
      <c r="DH491">
        <f>Source!I315*SmtRes!Y491</f>
        <v>6.39</v>
      </c>
      <c r="DI491">
        <f>AD491</f>
        <v>9.15</v>
      </c>
      <c r="DJ491">
        <f>EtalonRes!AB527</f>
        <v>9.15</v>
      </c>
      <c r="DK491">
        <f>Source!BA315</f>
        <v>1</v>
      </c>
      <c r="DL491" t="s">
        <v>6</v>
      </c>
      <c r="DM491">
        <v>0</v>
      </c>
      <c r="DN491" t="s">
        <v>6</v>
      </c>
      <c r="DO491">
        <v>0</v>
      </c>
      <c r="GQ491">
        <v>-1</v>
      </c>
      <c r="GR491">
        <v>-1</v>
      </c>
    </row>
    <row r="492" spans="1:200" x14ac:dyDescent="0.2">
      <c r="A492">
        <f>ROW(Source!A315)</f>
        <v>315</v>
      </c>
      <c r="B492">
        <v>86295183</v>
      </c>
      <c r="C492">
        <v>86296113</v>
      </c>
      <c r="D492">
        <v>121548</v>
      </c>
      <c r="E492">
        <v>1</v>
      </c>
      <c r="F492">
        <v>1</v>
      </c>
      <c r="G492">
        <v>1</v>
      </c>
      <c r="H492">
        <v>1</v>
      </c>
      <c r="I492" t="s">
        <v>39</v>
      </c>
      <c r="J492" t="s">
        <v>6</v>
      </c>
      <c r="K492" t="s">
        <v>922</v>
      </c>
      <c r="L492">
        <v>608254</v>
      </c>
      <c r="N492">
        <v>1013</v>
      </c>
      <c r="O492" t="s">
        <v>923</v>
      </c>
      <c r="P492" t="s">
        <v>923</v>
      </c>
      <c r="Q492">
        <v>1</v>
      </c>
      <c r="W492">
        <v>0</v>
      </c>
      <c r="X492">
        <v>-185737400</v>
      </c>
      <c r="Y492">
        <f t="shared" si="205"/>
        <v>4.12</v>
      </c>
      <c r="AA492">
        <v>0</v>
      </c>
      <c r="AB492">
        <v>0</v>
      </c>
      <c r="AC492">
        <v>0</v>
      </c>
      <c r="AD492">
        <v>0</v>
      </c>
      <c r="AE492">
        <v>0</v>
      </c>
      <c r="AF492">
        <v>0</v>
      </c>
      <c r="AG492">
        <v>0</v>
      </c>
      <c r="AH492">
        <v>0</v>
      </c>
      <c r="AI492">
        <v>1</v>
      </c>
      <c r="AJ492">
        <v>1</v>
      </c>
      <c r="AK492">
        <v>1</v>
      </c>
      <c r="AL492">
        <v>1</v>
      </c>
      <c r="AM492">
        <v>-2</v>
      </c>
      <c r="AN492">
        <v>0</v>
      </c>
      <c r="AO492">
        <v>1</v>
      </c>
      <c r="AP492">
        <v>1</v>
      </c>
      <c r="AQ492">
        <v>0</v>
      </c>
      <c r="AR492">
        <v>0</v>
      </c>
      <c r="AS492" t="s">
        <v>6</v>
      </c>
      <c r="AT492">
        <v>4.12</v>
      </c>
      <c r="AU492" t="s">
        <v>6</v>
      </c>
      <c r="AV492">
        <v>2</v>
      </c>
      <c r="AW492">
        <v>2</v>
      </c>
      <c r="AX492">
        <v>86296122</v>
      </c>
      <c r="AY492">
        <v>1</v>
      </c>
      <c r="AZ492">
        <v>0</v>
      </c>
      <c r="BA492">
        <v>528</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CV492">
        <v>0</v>
      </c>
      <c r="CW492">
        <v>0</v>
      </c>
      <c r="CX492">
        <f>ROUND(Y492*Source!I315,9)</f>
        <v>1.4832000000000001</v>
      </c>
      <c r="CY492">
        <f>AD492</f>
        <v>0</v>
      </c>
      <c r="CZ492">
        <f>AH492</f>
        <v>0</v>
      </c>
      <c r="DA492">
        <f>AL492</f>
        <v>1</v>
      </c>
      <c r="DB492">
        <f t="shared" si="206"/>
        <v>0</v>
      </c>
      <c r="DC492">
        <f t="shared" si="207"/>
        <v>0</v>
      </c>
      <c r="DD492" t="s">
        <v>6</v>
      </c>
      <c r="DE492" t="s">
        <v>6</v>
      </c>
      <c r="DF492">
        <f t="shared" si="210"/>
        <v>0</v>
      </c>
      <c r="DG492">
        <f t="shared" si="209"/>
        <v>0</v>
      </c>
      <c r="DH492">
        <f>Source!I315*SmtRes!Y492</f>
        <v>1.4832000000000001</v>
      </c>
      <c r="DI492">
        <f>AD492</f>
        <v>0</v>
      </c>
      <c r="DJ492">
        <f>EtalonRes!AB528</f>
        <v>0</v>
      </c>
      <c r="DK492">
        <f>Source!BA315</f>
        <v>1</v>
      </c>
      <c r="DL492" t="s">
        <v>6</v>
      </c>
      <c r="DM492">
        <v>0</v>
      </c>
      <c r="DN492" t="s">
        <v>6</v>
      </c>
      <c r="DO492">
        <v>0</v>
      </c>
      <c r="GQ492">
        <v>-1</v>
      </c>
      <c r="GR492">
        <v>-1</v>
      </c>
    </row>
    <row r="493" spans="1:200" x14ac:dyDescent="0.2">
      <c r="A493">
        <f>ROW(Source!A315)</f>
        <v>315</v>
      </c>
      <c r="B493">
        <v>86295183</v>
      </c>
      <c r="C493">
        <v>86296113</v>
      </c>
      <c r="D493">
        <v>27439683</v>
      </c>
      <c r="E493">
        <v>1</v>
      </c>
      <c r="F493">
        <v>1</v>
      </c>
      <c r="G493">
        <v>1</v>
      </c>
      <c r="H493">
        <v>2</v>
      </c>
      <c r="I493" t="s">
        <v>968</v>
      </c>
      <c r="J493" t="s">
        <v>969</v>
      </c>
      <c r="K493" t="s">
        <v>970</v>
      </c>
      <c r="L493">
        <v>1368</v>
      </c>
      <c r="N493">
        <v>1011</v>
      </c>
      <c r="O493" t="s">
        <v>927</v>
      </c>
      <c r="P493" t="s">
        <v>927</v>
      </c>
      <c r="Q493">
        <v>1</v>
      </c>
      <c r="W493">
        <v>0</v>
      </c>
      <c r="X493">
        <v>728764569</v>
      </c>
      <c r="Y493">
        <f t="shared" si="205"/>
        <v>7.99</v>
      </c>
      <c r="AA493">
        <v>0</v>
      </c>
      <c r="AB493">
        <v>52.5</v>
      </c>
      <c r="AC493">
        <v>0</v>
      </c>
      <c r="AD493">
        <v>0</v>
      </c>
      <c r="AE493">
        <v>0</v>
      </c>
      <c r="AF493">
        <v>52.5</v>
      </c>
      <c r="AG493">
        <v>0</v>
      </c>
      <c r="AH493">
        <v>0</v>
      </c>
      <c r="AI493">
        <v>1</v>
      </c>
      <c r="AJ493">
        <v>1</v>
      </c>
      <c r="AK493">
        <v>1</v>
      </c>
      <c r="AL493">
        <v>1</v>
      </c>
      <c r="AM493">
        <v>-2</v>
      </c>
      <c r="AN493">
        <v>0</v>
      </c>
      <c r="AO493">
        <v>1</v>
      </c>
      <c r="AP493">
        <v>1</v>
      </c>
      <c r="AQ493">
        <v>0</v>
      </c>
      <c r="AR493">
        <v>0</v>
      </c>
      <c r="AS493" t="s">
        <v>6</v>
      </c>
      <c r="AT493">
        <v>7.99</v>
      </c>
      <c r="AU493" t="s">
        <v>6</v>
      </c>
      <c r="AV493">
        <v>0</v>
      </c>
      <c r="AW493">
        <v>2</v>
      </c>
      <c r="AX493">
        <v>86296123</v>
      </c>
      <c r="AY493">
        <v>1</v>
      </c>
      <c r="AZ493">
        <v>0</v>
      </c>
      <c r="BA493">
        <v>529</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CV493">
        <v>0</v>
      </c>
      <c r="CW493">
        <f>ROUND(Y493*Source!I315*DO493,9)</f>
        <v>0</v>
      </c>
      <c r="CX493">
        <f>ROUND(Y493*Source!I315,9)</f>
        <v>2.8763999999999998</v>
      </c>
      <c r="CY493">
        <f>AB493</f>
        <v>52.5</v>
      </c>
      <c r="CZ493">
        <f>AF493</f>
        <v>52.5</v>
      </c>
      <c r="DA493">
        <f>AJ493</f>
        <v>1</v>
      </c>
      <c r="DB493">
        <f t="shared" si="206"/>
        <v>419.48</v>
      </c>
      <c r="DC493">
        <f t="shared" si="207"/>
        <v>0</v>
      </c>
      <c r="DD493" t="s">
        <v>6</v>
      </c>
      <c r="DE493" t="s">
        <v>6</v>
      </c>
      <c r="DF493">
        <f t="shared" si="210"/>
        <v>0</v>
      </c>
      <c r="DG493">
        <f t="shared" si="209"/>
        <v>152</v>
      </c>
      <c r="DH493">
        <f>Source!I315*SmtRes!Y493</f>
        <v>2.8763999999999998</v>
      </c>
      <c r="DI493">
        <f>AB493</f>
        <v>52.5</v>
      </c>
      <c r="DJ493">
        <f>EtalonRes!Z529</f>
        <v>52.5</v>
      </c>
      <c r="DK493">
        <f>Source!BB315</f>
        <v>1</v>
      </c>
      <c r="DL493" t="s">
        <v>6</v>
      </c>
      <c r="DM493">
        <v>0</v>
      </c>
      <c r="DN493" t="s">
        <v>6</v>
      </c>
      <c r="DO493">
        <v>0</v>
      </c>
      <c r="GQ493">
        <v>-1</v>
      </c>
      <c r="GR493">
        <v>-1</v>
      </c>
    </row>
    <row r="494" spans="1:200" x14ac:dyDescent="0.2">
      <c r="A494">
        <f>ROW(Source!A315)</f>
        <v>315</v>
      </c>
      <c r="B494">
        <v>86295183</v>
      </c>
      <c r="C494">
        <v>86296113</v>
      </c>
      <c r="D494">
        <v>27439740</v>
      </c>
      <c r="E494">
        <v>1</v>
      </c>
      <c r="F494">
        <v>1</v>
      </c>
      <c r="G494">
        <v>1</v>
      </c>
      <c r="H494">
        <v>2</v>
      </c>
      <c r="I494" t="s">
        <v>971</v>
      </c>
      <c r="J494" t="s">
        <v>972</v>
      </c>
      <c r="K494" t="s">
        <v>973</v>
      </c>
      <c r="L494">
        <v>1368</v>
      </c>
      <c r="N494">
        <v>1011</v>
      </c>
      <c r="O494" t="s">
        <v>927</v>
      </c>
      <c r="P494" t="s">
        <v>927</v>
      </c>
      <c r="Q494">
        <v>1</v>
      </c>
      <c r="W494">
        <v>0</v>
      </c>
      <c r="X494">
        <v>1936917142</v>
      </c>
      <c r="Y494">
        <f t="shared" si="205"/>
        <v>4.12</v>
      </c>
      <c r="AA494">
        <v>0</v>
      </c>
      <c r="AB494">
        <v>81.430000000000007</v>
      </c>
      <c r="AC494">
        <v>10.14</v>
      </c>
      <c r="AD494">
        <v>0</v>
      </c>
      <c r="AE494">
        <v>0</v>
      </c>
      <c r="AF494">
        <v>81.430000000000007</v>
      </c>
      <c r="AG494">
        <v>10.14</v>
      </c>
      <c r="AH494">
        <v>0</v>
      </c>
      <c r="AI494">
        <v>1</v>
      </c>
      <c r="AJ494">
        <v>1</v>
      </c>
      <c r="AK494">
        <v>1</v>
      </c>
      <c r="AL494">
        <v>1</v>
      </c>
      <c r="AM494">
        <v>-2</v>
      </c>
      <c r="AN494">
        <v>0</v>
      </c>
      <c r="AO494">
        <v>1</v>
      </c>
      <c r="AP494">
        <v>1</v>
      </c>
      <c r="AQ494">
        <v>0</v>
      </c>
      <c r="AR494">
        <v>0</v>
      </c>
      <c r="AS494" t="s">
        <v>6</v>
      </c>
      <c r="AT494">
        <v>4.12</v>
      </c>
      <c r="AU494" t="s">
        <v>6</v>
      </c>
      <c r="AV494">
        <v>0</v>
      </c>
      <c r="AW494">
        <v>2</v>
      </c>
      <c r="AX494">
        <v>86296124</v>
      </c>
      <c r="AY494">
        <v>1</v>
      </c>
      <c r="AZ494">
        <v>0</v>
      </c>
      <c r="BA494">
        <v>530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0</v>
      </c>
      <c r="CV494">
        <v>0</v>
      </c>
      <c r="CW494">
        <f>ROUND(Y494*Source!I315*DO494,9)</f>
        <v>0</v>
      </c>
      <c r="CX494">
        <f>ROUND(Y494*Source!I315,9)</f>
        <v>1.4832000000000001</v>
      </c>
      <c r="CY494">
        <f>AB494</f>
        <v>81.430000000000007</v>
      </c>
      <c r="CZ494">
        <f>AF494</f>
        <v>81.430000000000007</v>
      </c>
      <c r="DA494">
        <f>AJ494</f>
        <v>1</v>
      </c>
      <c r="DB494">
        <f t="shared" si="206"/>
        <v>335.49</v>
      </c>
      <c r="DC494">
        <f t="shared" si="207"/>
        <v>41.78</v>
      </c>
      <c r="DD494" t="s">
        <v>6</v>
      </c>
      <c r="DE494" t="s">
        <v>6</v>
      </c>
      <c r="DF494">
        <f t="shared" si="210"/>
        <v>0</v>
      </c>
      <c r="DG494">
        <f t="shared" si="209"/>
        <v>120</v>
      </c>
      <c r="DH494">
        <f>Source!I315*SmtRes!Y494</f>
        <v>1.4832000000000001</v>
      </c>
      <c r="DI494">
        <f>AB494</f>
        <v>81.430000000000007</v>
      </c>
      <c r="DJ494">
        <f>EtalonRes!Z530</f>
        <v>81.430000000000007</v>
      </c>
      <c r="DK494">
        <f>Source!BB315</f>
        <v>1</v>
      </c>
      <c r="DL494" t="s">
        <v>6</v>
      </c>
      <c r="DM494">
        <v>0</v>
      </c>
      <c r="DN494" t="s">
        <v>6</v>
      </c>
      <c r="DO494">
        <v>0</v>
      </c>
      <c r="GQ494">
        <v>-1</v>
      </c>
      <c r="GR494">
        <v>-1</v>
      </c>
    </row>
    <row r="495" spans="1:200" x14ac:dyDescent="0.2">
      <c r="A495">
        <f>ROW(Source!A315)</f>
        <v>315</v>
      </c>
      <c r="B495">
        <v>86295183</v>
      </c>
      <c r="C495">
        <v>86296113</v>
      </c>
      <c r="D495">
        <v>27441091</v>
      </c>
      <c r="E495">
        <v>1</v>
      </c>
      <c r="F495">
        <v>1</v>
      </c>
      <c r="G495">
        <v>1</v>
      </c>
      <c r="H495">
        <v>2</v>
      </c>
      <c r="I495" t="s">
        <v>974</v>
      </c>
      <c r="J495" t="s">
        <v>975</v>
      </c>
      <c r="K495" t="s">
        <v>976</v>
      </c>
      <c r="L495">
        <v>1368</v>
      </c>
      <c r="N495">
        <v>1011</v>
      </c>
      <c r="O495" t="s">
        <v>927</v>
      </c>
      <c r="P495" t="s">
        <v>927</v>
      </c>
      <c r="Q495">
        <v>1</v>
      </c>
      <c r="W495">
        <v>0</v>
      </c>
      <c r="X495">
        <v>844387086</v>
      </c>
      <c r="Y495">
        <f t="shared" si="205"/>
        <v>4.12</v>
      </c>
      <c r="AA495">
        <v>0</v>
      </c>
      <c r="AB495">
        <v>2.37</v>
      </c>
      <c r="AC495">
        <v>0</v>
      </c>
      <c r="AD495">
        <v>0</v>
      </c>
      <c r="AE495">
        <v>0</v>
      </c>
      <c r="AF495">
        <v>2.37</v>
      </c>
      <c r="AG495">
        <v>0</v>
      </c>
      <c r="AH495">
        <v>0</v>
      </c>
      <c r="AI495">
        <v>1</v>
      </c>
      <c r="AJ495">
        <v>1</v>
      </c>
      <c r="AK495">
        <v>1</v>
      </c>
      <c r="AL495">
        <v>1</v>
      </c>
      <c r="AM495">
        <v>-2</v>
      </c>
      <c r="AN495">
        <v>0</v>
      </c>
      <c r="AO495">
        <v>1</v>
      </c>
      <c r="AP495">
        <v>1</v>
      </c>
      <c r="AQ495">
        <v>0</v>
      </c>
      <c r="AR495">
        <v>0</v>
      </c>
      <c r="AS495" t="s">
        <v>6</v>
      </c>
      <c r="AT495">
        <v>4.12</v>
      </c>
      <c r="AU495" t="s">
        <v>6</v>
      </c>
      <c r="AV495">
        <v>0</v>
      </c>
      <c r="AW495">
        <v>2</v>
      </c>
      <c r="AX495">
        <v>86296125</v>
      </c>
      <c r="AY495">
        <v>1</v>
      </c>
      <c r="AZ495">
        <v>0</v>
      </c>
      <c r="BA495">
        <v>531</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CV495">
        <v>0</v>
      </c>
      <c r="CW495">
        <f>ROUND(Y495*Source!I315*DO495,9)</f>
        <v>0</v>
      </c>
      <c r="CX495">
        <f>ROUND(Y495*Source!I315,9)</f>
        <v>1.4832000000000001</v>
      </c>
      <c r="CY495">
        <f>AB495</f>
        <v>2.37</v>
      </c>
      <c r="CZ495">
        <f>AF495</f>
        <v>2.37</v>
      </c>
      <c r="DA495">
        <f>AJ495</f>
        <v>1</v>
      </c>
      <c r="DB495">
        <f t="shared" si="206"/>
        <v>9.76</v>
      </c>
      <c r="DC495">
        <f t="shared" si="207"/>
        <v>0</v>
      </c>
      <c r="DD495" t="s">
        <v>6</v>
      </c>
      <c r="DE495" t="s">
        <v>6</v>
      </c>
      <c r="DF495">
        <f t="shared" si="210"/>
        <v>0</v>
      </c>
      <c r="DG495">
        <f t="shared" si="209"/>
        <v>3</v>
      </c>
      <c r="DH495">
        <f>Source!I315*SmtRes!Y495</f>
        <v>1.4832000000000001</v>
      </c>
      <c r="DI495">
        <f>AB495</f>
        <v>2.37</v>
      </c>
      <c r="DJ495">
        <f>EtalonRes!Z531</f>
        <v>2.37</v>
      </c>
      <c r="DK495">
        <f>Source!BB315</f>
        <v>1</v>
      </c>
      <c r="DL495" t="s">
        <v>6</v>
      </c>
      <c r="DM495">
        <v>0</v>
      </c>
      <c r="DN495" t="s">
        <v>6</v>
      </c>
      <c r="DO495">
        <v>0</v>
      </c>
      <c r="GQ495">
        <v>-1</v>
      </c>
      <c r="GR495">
        <v>-1</v>
      </c>
    </row>
    <row r="496" spans="1:200" x14ac:dyDescent="0.2">
      <c r="A496">
        <f>ROW(Source!A315)</f>
        <v>315</v>
      </c>
      <c r="B496">
        <v>86295183</v>
      </c>
      <c r="C496">
        <v>86296113</v>
      </c>
      <c r="D496">
        <v>27441327</v>
      </c>
      <c r="E496">
        <v>1</v>
      </c>
      <c r="F496">
        <v>1</v>
      </c>
      <c r="G496">
        <v>1</v>
      </c>
      <c r="H496">
        <v>2</v>
      </c>
      <c r="I496" t="s">
        <v>936</v>
      </c>
      <c r="J496" t="s">
        <v>937</v>
      </c>
      <c r="K496" t="s">
        <v>938</v>
      </c>
      <c r="L496">
        <v>1368</v>
      </c>
      <c r="N496">
        <v>1011</v>
      </c>
      <c r="O496" t="s">
        <v>927</v>
      </c>
      <c r="P496" t="s">
        <v>927</v>
      </c>
      <c r="Q496">
        <v>1</v>
      </c>
      <c r="W496">
        <v>0</v>
      </c>
      <c r="X496">
        <v>-1583389094</v>
      </c>
      <c r="Y496">
        <f t="shared" si="205"/>
        <v>0.1</v>
      </c>
      <c r="AA496">
        <v>0</v>
      </c>
      <c r="AB496">
        <v>93.37</v>
      </c>
      <c r="AC496">
        <v>11.69</v>
      </c>
      <c r="AD496">
        <v>0</v>
      </c>
      <c r="AE496">
        <v>0</v>
      </c>
      <c r="AF496">
        <v>93.37</v>
      </c>
      <c r="AG496">
        <v>11.69</v>
      </c>
      <c r="AH496">
        <v>0</v>
      </c>
      <c r="AI496">
        <v>1</v>
      </c>
      <c r="AJ496">
        <v>1</v>
      </c>
      <c r="AK496">
        <v>1</v>
      </c>
      <c r="AL496">
        <v>1</v>
      </c>
      <c r="AM496">
        <v>-2</v>
      </c>
      <c r="AN496">
        <v>0</v>
      </c>
      <c r="AO496">
        <v>1</v>
      </c>
      <c r="AP496">
        <v>1</v>
      </c>
      <c r="AQ496">
        <v>0</v>
      </c>
      <c r="AR496">
        <v>0</v>
      </c>
      <c r="AS496" t="s">
        <v>6</v>
      </c>
      <c r="AT496">
        <v>0.1</v>
      </c>
      <c r="AU496" t="s">
        <v>6</v>
      </c>
      <c r="AV496">
        <v>0</v>
      </c>
      <c r="AW496">
        <v>2</v>
      </c>
      <c r="AX496">
        <v>86296126</v>
      </c>
      <c r="AY496">
        <v>1</v>
      </c>
      <c r="AZ496">
        <v>0</v>
      </c>
      <c r="BA496">
        <v>532</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CV496">
        <v>0</v>
      </c>
      <c r="CW496">
        <f>ROUND(Y496*Source!I315*DO496,9)</f>
        <v>0</v>
      </c>
      <c r="CX496">
        <f>ROUND(Y496*Source!I315,9)</f>
        <v>3.5999999999999997E-2</v>
      </c>
      <c r="CY496">
        <f>AB496</f>
        <v>93.37</v>
      </c>
      <c r="CZ496">
        <f>AF496</f>
        <v>93.37</v>
      </c>
      <c r="DA496">
        <f>AJ496</f>
        <v>1</v>
      </c>
      <c r="DB496">
        <f t="shared" si="206"/>
        <v>9.34</v>
      </c>
      <c r="DC496">
        <f t="shared" si="207"/>
        <v>1.17</v>
      </c>
      <c r="DD496" t="s">
        <v>6</v>
      </c>
      <c r="DE496" t="s">
        <v>6</v>
      </c>
      <c r="DF496">
        <f t="shared" si="210"/>
        <v>0</v>
      </c>
      <c r="DG496">
        <f t="shared" si="209"/>
        <v>3</v>
      </c>
      <c r="DH496">
        <f>Source!I315*SmtRes!Y496</f>
        <v>3.5999999999999997E-2</v>
      </c>
      <c r="DI496">
        <f>AB496</f>
        <v>93.37</v>
      </c>
      <c r="DJ496">
        <f>EtalonRes!Z532</f>
        <v>93.37</v>
      </c>
      <c r="DK496">
        <f>Source!BB315</f>
        <v>1</v>
      </c>
      <c r="DL496" t="s">
        <v>6</v>
      </c>
      <c r="DM496">
        <v>0</v>
      </c>
      <c r="DN496" t="s">
        <v>6</v>
      </c>
      <c r="DO496">
        <v>0</v>
      </c>
      <c r="GQ496">
        <v>-1</v>
      </c>
      <c r="GR496">
        <v>-1</v>
      </c>
    </row>
    <row r="497" spans="1:200" x14ac:dyDescent="0.2">
      <c r="A497">
        <f>ROW(Source!A315)</f>
        <v>315</v>
      </c>
      <c r="B497">
        <v>86295183</v>
      </c>
      <c r="C497">
        <v>86296113</v>
      </c>
      <c r="D497">
        <v>27375272</v>
      </c>
      <c r="E497">
        <v>1</v>
      </c>
      <c r="F497">
        <v>1</v>
      </c>
      <c r="G497">
        <v>1</v>
      </c>
      <c r="H497">
        <v>3</v>
      </c>
      <c r="I497" t="s">
        <v>233</v>
      </c>
      <c r="J497" t="s">
        <v>235</v>
      </c>
      <c r="K497" t="s">
        <v>234</v>
      </c>
      <c r="L497">
        <v>1348</v>
      </c>
      <c r="N497">
        <v>1009</v>
      </c>
      <c r="O497" t="s">
        <v>63</v>
      </c>
      <c r="P497" t="s">
        <v>63</v>
      </c>
      <c r="Q497">
        <v>1000</v>
      </c>
      <c r="W497">
        <v>0</v>
      </c>
      <c r="X497">
        <v>-1209958094</v>
      </c>
      <c r="Y497">
        <f t="shared" si="205"/>
        <v>2.2000000000000001E-3</v>
      </c>
      <c r="AA497">
        <v>14987.97</v>
      </c>
      <c r="AB497">
        <v>0</v>
      </c>
      <c r="AC497">
        <v>0</v>
      </c>
      <c r="AD497">
        <v>0</v>
      </c>
      <c r="AE497">
        <v>14987.97</v>
      </c>
      <c r="AF497">
        <v>0</v>
      </c>
      <c r="AG497">
        <v>0</v>
      </c>
      <c r="AH497">
        <v>0</v>
      </c>
      <c r="AI497">
        <v>1</v>
      </c>
      <c r="AJ497">
        <v>1</v>
      </c>
      <c r="AK497">
        <v>1</v>
      </c>
      <c r="AL497">
        <v>1</v>
      </c>
      <c r="AM497">
        <v>0</v>
      </c>
      <c r="AN497">
        <v>0</v>
      </c>
      <c r="AO497">
        <v>0</v>
      </c>
      <c r="AP497">
        <v>0</v>
      </c>
      <c r="AQ497">
        <v>0</v>
      </c>
      <c r="AR497">
        <v>0</v>
      </c>
      <c r="AS497" t="s">
        <v>6</v>
      </c>
      <c r="AT497">
        <v>2.2000000000000001E-3</v>
      </c>
      <c r="AU497" t="s">
        <v>6</v>
      </c>
      <c r="AV497">
        <v>0</v>
      </c>
      <c r="AW497">
        <v>1</v>
      </c>
      <c r="AX497">
        <v>-1</v>
      </c>
      <c r="AY497">
        <v>0</v>
      </c>
      <c r="AZ497">
        <v>0</v>
      </c>
      <c r="BA497" t="s">
        <v>6</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CV497">
        <v>0</v>
      </c>
      <c r="CW497">
        <v>0</v>
      </c>
      <c r="CX497">
        <f>ROUND(Y497*Source!I315,9)</f>
        <v>7.9199999999999995E-4</v>
      </c>
      <c r="CY497">
        <f>AA497</f>
        <v>14987.97</v>
      </c>
      <c r="CZ497">
        <f>AE497</f>
        <v>14987.97</v>
      </c>
      <c r="DA497">
        <f>AI497</f>
        <v>1</v>
      </c>
      <c r="DB497">
        <f t="shared" si="206"/>
        <v>32.97</v>
      </c>
      <c r="DC497">
        <f t="shared" si="207"/>
        <v>0</v>
      </c>
      <c r="DD497" t="s">
        <v>6</v>
      </c>
      <c r="DE497" t="s">
        <v>6</v>
      </c>
      <c r="DF497">
        <f t="shared" si="210"/>
        <v>12</v>
      </c>
      <c r="DG497">
        <f t="shared" si="209"/>
        <v>0</v>
      </c>
      <c r="DH497">
        <f>Source!I315*SmtRes!Y497</f>
        <v>7.9200000000000006E-4</v>
      </c>
      <c r="DI497">
        <f>AA497</f>
        <v>14987.97</v>
      </c>
      <c r="DJ497">
        <f>DF497</f>
        <v>12</v>
      </c>
      <c r="DK497">
        <f>Source!BC315</f>
        <v>1</v>
      </c>
      <c r="DL497" t="s">
        <v>6</v>
      </c>
      <c r="DM497">
        <v>0</v>
      </c>
      <c r="DN497" t="s">
        <v>6</v>
      </c>
      <c r="DO497">
        <v>0</v>
      </c>
      <c r="GP497">
        <v>1</v>
      </c>
      <c r="GQ497">
        <v>-1</v>
      </c>
      <c r="GR497">
        <v>-1</v>
      </c>
    </row>
    <row r="498" spans="1:200" x14ac:dyDescent="0.2">
      <c r="A498">
        <f>ROW(Source!A316)</f>
        <v>316</v>
      </c>
      <c r="B498">
        <v>86295184</v>
      </c>
      <c r="C498">
        <v>86296113</v>
      </c>
      <c r="D498">
        <v>27493137</v>
      </c>
      <c r="E498">
        <v>1</v>
      </c>
      <c r="F498">
        <v>1</v>
      </c>
      <c r="G498">
        <v>1</v>
      </c>
      <c r="H498">
        <v>1</v>
      </c>
      <c r="I498" t="s">
        <v>947</v>
      </c>
      <c r="J498" t="s">
        <v>6</v>
      </c>
      <c r="K498" t="s">
        <v>948</v>
      </c>
      <c r="L498">
        <v>1369</v>
      </c>
      <c r="N498">
        <v>1013</v>
      </c>
      <c r="O498" t="s">
        <v>921</v>
      </c>
      <c r="P498" t="s">
        <v>921</v>
      </c>
      <c r="Q498">
        <v>1</v>
      </c>
      <c r="W498">
        <v>0</v>
      </c>
      <c r="X498">
        <v>-1973258772</v>
      </c>
      <c r="Y498">
        <f t="shared" si="205"/>
        <v>17.75</v>
      </c>
      <c r="AA498">
        <v>0</v>
      </c>
      <c r="AB498">
        <v>0</v>
      </c>
      <c r="AC498">
        <v>0</v>
      </c>
      <c r="AD498">
        <v>234.24</v>
      </c>
      <c r="AE498">
        <v>0</v>
      </c>
      <c r="AF498">
        <v>0</v>
      </c>
      <c r="AG498">
        <v>0</v>
      </c>
      <c r="AH498">
        <v>9.15</v>
      </c>
      <c r="AI498">
        <v>1</v>
      </c>
      <c r="AJ498">
        <v>1</v>
      </c>
      <c r="AK498">
        <v>1</v>
      </c>
      <c r="AL498">
        <v>25.6</v>
      </c>
      <c r="AM498">
        <v>5</v>
      </c>
      <c r="AN498">
        <v>0</v>
      </c>
      <c r="AO498">
        <v>1</v>
      </c>
      <c r="AP498">
        <v>1</v>
      </c>
      <c r="AQ498">
        <v>0</v>
      </c>
      <c r="AR498">
        <v>0</v>
      </c>
      <c r="AS498" t="s">
        <v>6</v>
      </c>
      <c r="AT498">
        <v>17.75</v>
      </c>
      <c r="AU498" t="s">
        <v>6</v>
      </c>
      <c r="AV498">
        <v>1</v>
      </c>
      <c r="AW498">
        <v>2</v>
      </c>
      <c r="AX498">
        <v>86296121</v>
      </c>
      <c r="AY498">
        <v>1</v>
      </c>
      <c r="AZ498">
        <v>0</v>
      </c>
      <c r="BA498">
        <v>534</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CU498">
        <f>ROUND(AT498*Source!I316*AH498*AL498,0)</f>
        <v>1497</v>
      </c>
      <c r="CV498">
        <f>ROUND(Y498*Source!I316,9)</f>
        <v>6.39</v>
      </c>
      <c r="CW498">
        <v>0</v>
      </c>
      <c r="CX498">
        <f>ROUND(Y498*Source!I316,9)</f>
        <v>6.39</v>
      </c>
      <c r="CY498">
        <f>AD498</f>
        <v>234.24</v>
      </c>
      <c r="CZ498">
        <f>AH498</f>
        <v>9.15</v>
      </c>
      <c r="DA498">
        <f>AL498</f>
        <v>25.6</v>
      </c>
      <c r="DB498">
        <f t="shared" si="206"/>
        <v>162.41</v>
      </c>
      <c r="DC498">
        <f t="shared" si="207"/>
        <v>0</v>
      </c>
      <c r="DD498" t="s">
        <v>6</v>
      </c>
      <c r="DE498" t="s">
        <v>6</v>
      </c>
      <c r="DF498">
        <f t="shared" si="210"/>
        <v>0</v>
      </c>
      <c r="DG498">
        <f t="shared" si="209"/>
        <v>0</v>
      </c>
      <c r="DH498">
        <f>Source!I316*SmtRes!Y498</f>
        <v>6.39</v>
      </c>
      <c r="DI498">
        <f>AD498</f>
        <v>234.24</v>
      </c>
      <c r="DJ498">
        <f>EtalonRes!AB534</f>
        <v>9.15</v>
      </c>
      <c r="DK498">
        <f>Source!BA316</f>
        <v>25.6</v>
      </c>
      <c r="DL498" t="s">
        <v>6</v>
      </c>
      <c r="DM498">
        <v>0</v>
      </c>
      <c r="DN498" t="s">
        <v>6</v>
      </c>
      <c r="DO498">
        <v>0</v>
      </c>
      <c r="GQ498">
        <v>-1</v>
      </c>
      <c r="GR498">
        <v>-1</v>
      </c>
    </row>
    <row r="499" spans="1:200" x14ac:dyDescent="0.2">
      <c r="A499">
        <f>ROW(Source!A316)</f>
        <v>316</v>
      </c>
      <c r="B499">
        <v>86295184</v>
      </c>
      <c r="C499">
        <v>86296113</v>
      </c>
      <c r="D499">
        <v>121548</v>
      </c>
      <c r="E499">
        <v>1</v>
      </c>
      <c r="F499">
        <v>1</v>
      </c>
      <c r="G499">
        <v>1</v>
      </c>
      <c r="H499">
        <v>1</v>
      </c>
      <c r="I499" t="s">
        <v>39</v>
      </c>
      <c r="J499" t="s">
        <v>6</v>
      </c>
      <c r="K499" t="s">
        <v>922</v>
      </c>
      <c r="L499">
        <v>608254</v>
      </c>
      <c r="N499">
        <v>1013</v>
      </c>
      <c r="O499" t="s">
        <v>923</v>
      </c>
      <c r="P499" t="s">
        <v>923</v>
      </c>
      <c r="Q499">
        <v>1</v>
      </c>
      <c r="W499">
        <v>0</v>
      </c>
      <c r="X499">
        <v>-185737400</v>
      </c>
      <c r="Y499">
        <f t="shared" si="205"/>
        <v>4.12</v>
      </c>
      <c r="AA499">
        <v>0</v>
      </c>
      <c r="AB499">
        <v>0</v>
      </c>
      <c r="AC499">
        <v>0</v>
      </c>
      <c r="AD499">
        <v>0</v>
      </c>
      <c r="AE499">
        <v>0</v>
      </c>
      <c r="AF499">
        <v>0</v>
      </c>
      <c r="AG499">
        <v>0</v>
      </c>
      <c r="AH499">
        <v>0</v>
      </c>
      <c r="AI499">
        <v>1</v>
      </c>
      <c r="AJ499">
        <v>1</v>
      </c>
      <c r="AK499">
        <v>19.8</v>
      </c>
      <c r="AL499">
        <v>1</v>
      </c>
      <c r="AM499">
        <v>5</v>
      </c>
      <c r="AN499">
        <v>0</v>
      </c>
      <c r="AO499">
        <v>1</v>
      </c>
      <c r="AP499">
        <v>1</v>
      </c>
      <c r="AQ499">
        <v>0</v>
      </c>
      <c r="AR499">
        <v>0</v>
      </c>
      <c r="AS499" t="s">
        <v>6</v>
      </c>
      <c r="AT499">
        <v>4.12</v>
      </c>
      <c r="AU499" t="s">
        <v>6</v>
      </c>
      <c r="AV499">
        <v>2</v>
      </c>
      <c r="AW499">
        <v>2</v>
      </c>
      <c r="AX499">
        <v>86296122</v>
      </c>
      <c r="AY499">
        <v>1</v>
      </c>
      <c r="AZ499">
        <v>0</v>
      </c>
      <c r="BA499">
        <v>535</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CV499">
        <v>0</v>
      </c>
      <c r="CW499">
        <v>0</v>
      </c>
      <c r="CX499">
        <f>ROUND(Y499*Source!I316,9)</f>
        <v>1.4832000000000001</v>
      </c>
      <c r="CY499">
        <f>AD499</f>
        <v>0</v>
      </c>
      <c r="CZ499">
        <f>AH499</f>
        <v>0</v>
      </c>
      <c r="DA499">
        <f>AL499</f>
        <v>1</v>
      </c>
      <c r="DB499">
        <f t="shared" si="206"/>
        <v>0</v>
      </c>
      <c r="DC499">
        <f t="shared" si="207"/>
        <v>0</v>
      </c>
      <c r="DD499" t="s">
        <v>6</v>
      </c>
      <c r="DE499" t="s">
        <v>6</v>
      </c>
      <c r="DF499">
        <f t="shared" si="210"/>
        <v>0</v>
      </c>
      <c r="DG499">
        <f t="shared" si="209"/>
        <v>0</v>
      </c>
      <c r="DH499">
        <f>Source!I316*SmtRes!Y499</f>
        <v>1.4832000000000001</v>
      </c>
      <c r="DI499">
        <f>AD499</f>
        <v>0</v>
      </c>
      <c r="DJ499">
        <f>EtalonRes!AB535</f>
        <v>0</v>
      </c>
      <c r="DK499">
        <f>Source!BA316</f>
        <v>25.6</v>
      </c>
      <c r="DL499" t="s">
        <v>6</v>
      </c>
      <c r="DM499">
        <v>0</v>
      </c>
      <c r="DN499" t="s">
        <v>6</v>
      </c>
      <c r="DO499">
        <v>0</v>
      </c>
      <c r="GQ499">
        <v>-1</v>
      </c>
      <c r="GR499">
        <v>-1</v>
      </c>
    </row>
    <row r="500" spans="1:200" x14ac:dyDescent="0.2">
      <c r="A500">
        <f>ROW(Source!A316)</f>
        <v>316</v>
      </c>
      <c r="B500">
        <v>86295184</v>
      </c>
      <c r="C500">
        <v>86296113</v>
      </c>
      <c r="D500">
        <v>27439683</v>
      </c>
      <c r="E500">
        <v>1</v>
      </c>
      <c r="F500">
        <v>1</v>
      </c>
      <c r="G500">
        <v>1</v>
      </c>
      <c r="H500">
        <v>2</v>
      </c>
      <c r="I500" t="s">
        <v>968</v>
      </c>
      <c r="J500" t="s">
        <v>969</v>
      </c>
      <c r="K500" t="s">
        <v>970</v>
      </c>
      <c r="L500">
        <v>1368</v>
      </c>
      <c r="N500">
        <v>1011</v>
      </c>
      <c r="O500" t="s">
        <v>927</v>
      </c>
      <c r="P500" t="s">
        <v>927</v>
      </c>
      <c r="Q500">
        <v>1</v>
      </c>
      <c r="W500">
        <v>0</v>
      </c>
      <c r="X500">
        <v>728764569</v>
      </c>
      <c r="Y500">
        <f t="shared" si="205"/>
        <v>7.99</v>
      </c>
      <c r="AA500">
        <v>0</v>
      </c>
      <c r="AB500">
        <v>411.6</v>
      </c>
      <c r="AC500">
        <v>0</v>
      </c>
      <c r="AD500">
        <v>0</v>
      </c>
      <c r="AE500">
        <v>0</v>
      </c>
      <c r="AF500">
        <v>52.5</v>
      </c>
      <c r="AG500">
        <v>0</v>
      </c>
      <c r="AH500">
        <v>0</v>
      </c>
      <c r="AI500">
        <v>1</v>
      </c>
      <c r="AJ500">
        <v>7.84</v>
      </c>
      <c r="AK500">
        <v>19.8</v>
      </c>
      <c r="AL500">
        <v>1</v>
      </c>
      <c r="AM500">
        <v>2</v>
      </c>
      <c r="AN500">
        <v>0</v>
      </c>
      <c r="AO500">
        <v>1</v>
      </c>
      <c r="AP500">
        <v>1</v>
      </c>
      <c r="AQ500">
        <v>0</v>
      </c>
      <c r="AR500">
        <v>0</v>
      </c>
      <c r="AS500" t="s">
        <v>6</v>
      </c>
      <c r="AT500">
        <v>7.99</v>
      </c>
      <c r="AU500" t="s">
        <v>6</v>
      </c>
      <c r="AV500">
        <v>0</v>
      </c>
      <c r="AW500">
        <v>2</v>
      </c>
      <c r="AX500">
        <v>86296123</v>
      </c>
      <c r="AY500">
        <v>1</v>
      </c>
      <c r="AZ500">
        <v>0</v>
      </c>
      <c r="BA500">
        <v>536</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CV500">
        <v>0</v>
      </c>
      <c r="CW500">
        <f>ROUND(Y500*Source!I316*DO500,9)</f>
        <v>0</v>
      </c>
      <c r="CX500">
        <f>ROUND(Y500*Source!I316,9)</f>
        <v>2.8763999999999998</v>
      </c>
      <c r="CY500">
        <f>AB500</f>
        <v>411.6</v>
      </c>
      <c r="CZ500">
        <f>AF500</f>
        <v>52.5</v>
      </c>
      <c r="DA500">
        <f>AJ500</f>
        <v>7.84</v>
      </c>
      <c r="DB500">
        <f t="shared" si="206"/>
        <v>419.48</v>
      </c>
      <c r="DC500">
        <f t="shared" si="207"/>
        <v>0</v>
      </c>
      <c r="DD500" t="s">
        <v>6</v>
      </c>
      <c r="DE500" t="s">
        <v>6</v>
      </c>
      <c r="DF500">
        <f t="shared" si="210"/>
        <v>0</v>
      </c>
      <c r="DG500">
        <f>ROUND(ROUND(AF500*AJ500,0)*CX500,0)</f>
        <v>1185</v>
      </c>
      <c r="DH500">
        <f>Source!I316*SmtRes!Y500</f>
        <v>2.8763999999999998</v>
      </c>
      <c r="DI500">
        <f>AB500</f>
        <v>411.6</v>
      </c>
      <c r="DJ500">
        <f>EtalonRes!Z536</f>
        <v>52.5</v>
      </c>
      <c r="DK500">
        <f>Source!BB316</f>
        <v>9.3000000000000007</v>
      </c>
      <c r="DL500" t="s">
        <v>6</v>
      </c>
      <c r="DM500">
        <v>0</v>
      </c>
      <c r="DN500" t="s">
        <v>6</v>
      </c>
      <c r="DO500">
        <v>0</v>
      </c>
      <c r="GQ500">
        <v>-1</v>
      </c>
      <c r="GR500">
        <v>-1</v>
      </c>
    </row>
    <row r="501" spans="1:200" x14ac:dyDescent="0.2">
      <c r="A501">
        <f>ROW(Source!A316)</f>
        <v>316</v>
      </c>
      <c r="B501">
        <v>86295184</v>
      </c>
      <c r="C501">
        <v>86296113</v>
      </c>
      <c r="D501">
        <v>27439740</v>
      </c>
      <c r="E501">
        <v>1</v>
      </c>
      <c r="F501">
        <v>1</v>
      </c>
      <c r="G501">
        <v>1</v>
      </c>
      <c r="H501">
        <v>2</v>
      </c>
      <c r="I501" t="s">
        <v>971</v>
      </c>
      <c r="J501" t="s">
        <v>972</v>
      </c>
      <c r="K501" t="s">
        <v>973</v>
      </c>
      <c r="L501">
        <v>1368</v>
      </c>
      <c r="N501">
        <v>1011</v>
      </c>
      <c r="O501" t="s">
        <v>927</v>
      </c>
      <c r="P501" t="s">
        <v>927</v>
      </c>
      <c r="Q501">
        <v>1</v>
      </c>
      <c r="W501">
        <v>0</v>
      </c>
      <c r="X501">
        <v>1936917142</v>
      </c>
      <c r="Y501">
        <f t="shared" si="205"/>
        <v>4.12</v>
      </c>
      <c r="AA501">
        <v>0</v>
      </c>
      <c r="AB501">
        <v>757.3</v>
      </c>
      <c r="AC501">
        <v>200.77</v>
      </c>
      <c r="AD501">
        <v>0</v>
      </c>
      <c r="AE501">
        <v>0</v>
      </c>
      <c r="AF501">
        <v>81.430000000000007</v>
      </c>
      <c r="AG501">
        <v>10.14</v>
      </c>
      <c r="AH501">
        <v>0</v>
      </c>
      <c r="AI501">
        <v>1</v>
      </c>
      <c r="AJ501">
        <v>9.3000000000000007</v>
      </c>
      <c r="AK501">
        <v>19.8</v>
      </c>
      <c r="AL501">
        <v>1</v>
      </c>
      <c r="AM501">
        <v>5</v>
      </c>
      <c r="AN501">
        <v>0</v>
      </c>
      <c r="AO501">
        <v>1</v>
      </c>
      <c r="AP501">
        <v>1</v>
      </c>
      <c r="AQ501">
        <v>0</v>
      </c>
      <c r="AR501">
        <v>0</v>
      </c>
      <c r="AS501" t="s">
        <v>6</v>
      </c>
      <c r="AT501">
        <v>4.12</v>
      </c>
      <c r="AU501" t="s">
        <v>6</v>
      </c>
      <c r="AV501">
        <v>0</v>
      </c>
      <c r="AW501">
        <v>2</v>
      </c>
      <c r="AX501">
        <v>86296124</v>
      </c>
      <c r="AY501">
        <v>1</v>
      </c>
      <c r="AZ501">
        <v>0</v>
      </c>
      <c r="BA501">
        <v>537</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CV501">
        <v>0</v>
      </c>
      <c r="CW501">
        <f>ROUND(Y501*Source!I316*DO501,9)</f>
        <v>0</v>
      </c>
      <c r="CX501">
        <f>ROUND(Y501*Source!I316,9)</f>
        <v>1.4832000000000001</v>
      </c>
      <c r="CY501">
        <f>AB501</f>
        <v>757.3</v>
      </c>
      <c r="CZ501">
        <f>AF501</f>
        <v>81.430000000000007</v>
      </c>
      <c r="DA501">
        <f>AJ501</f>
        <v>9.3000000000000007</v>
      </c>
      <c r="DB501">
        <f t="shared" si="206"/>
        <v>335.49</v>
      </c>
      <c r="DC501">
        <f t="shared" si="207"/>
        <v>41.78</v>
      </c>
      <c r="DD501" t="s">
        <v>6</v>
      </c>
      <c r="DE501" t="s">
        <v>6</v>
      </c>
      <c r="DF501">
        <f t="shared" si="210"/>
        <v>0</v>
      </c>
      <c r="DG501">
        <f>ROUND(ROUND(AF501*AJ501,0)*CX501,0)</f>
        <v>1123</v>
      </c>
      <c r="DH501">
        <f>Source!I316*SmtRes!Y501</f>
        <v>1.4832000000000001</v>
      </c>
      <c r="DI501">
        <f>AB501</f>
        <v>757.3</v>
      </c>
      <c r="DJ501">
        <f>EtalonRes!Z537</f>
        <v>81.430000000000007</v>
      </c>
      <c r="DK501">
        <f>Source!BB316</f>
        <v>9.3000000000000007</v>
      </c>
      <c r="DL501" t="s">
        <v>6</v>
      </c>
      <c r="DM501">
        <v>0</v>
      </c>
      <c r="DN501" t="s">
        <v>6</v>
      </c>
      <c r="DO501">
        <v>0</v>
      </c>
      <c r="GQ501">
        <v>-1</v>
      </c>
      <c r="GR501">
        <v>-1</v>
      </c>
    </row>
    <row r="502" spans="1:200" x14ac:dyDescent="0.2">
      <c r="A502">
        <f>ROW(Source!A316)</f>
        <v>316</v>
      </c>
      <c r="B502">
        <v>86295184</v>
      </c>
      <c r="C502">
        <v>86296113</v>
      </c>
      <c r="D502">
        <v>27441091</v>
      </c>
      <c r="E502">
        <v>1</v>
      </c>
      <c r="F502">
        <v>1</v>
      </c>
      <c r="G502">
        <v>1</v>
      </c>
      <c r="H502">
        <v>2</v>
      </c>
      <c r="I502" t="s">
        <v>974</v>
      </c>
      <c r="J502" t="s">
        <v>975</v>
      </c>
      <c r="K502" t="s">
        <v>976</v>
      </c>
      <c r="L502">
        <v>1368</v>
      </c>
      <c r="N502">
        <v>1011</v>
      </c>
      <c r="O502" t="s">
        <v>927</v>
      </c>
      <c r="P502" t="s">
        <v>927</v>
      </c>
      <c r="Q502">
        <v>1</v>
      </c>
      <c r="W502">
        <v>0</v>
      </c>
      <c r="X502">
        <v>844387086</v>
      </c>
      <c r="Y502">
        <f t="shared" si="205"/>
        <v>4.12</v>
      </c>
      <c r="AA502">
        <v>0</v>
      </c>
      <c r="AB502">
        <v>22.04</v>
      </c>
      <c r="AC502">
        <v>0</v>
      </c>
      <c r="AD502">
        <v>0</v>
      </c>
      <c r="AE502">
        <v>0</v>
      </c>
      <c r="AF502">
        <v>2.37</v>
      </c>
      <c r="AG502">
        <v>0</v>
      </c>
      <c r="AH502">
        <v>0</v>
      </c>
      <c r="AI502">
        <v>1</v>
      </c>
      <c r="AJ502">
        <v>9.3000000000000007</v>
      </c>
      <c r="AK502">
        <v>19.8</v>
      </c>
      <c r="AL502">
        <v>1</v>
      </c>
      <c r="AM502">
        <v>5</v>
      </c>
      <c r="AN502">
        <v>0</v>
      </c>
      <c r="AO502">
        <v>1</v>
      </c>
      <c r="AP502">
        <v>1</v>
      </c>
      <c r="AQ502">
        <v>0</v>
      </c>
      <c r="AR502">
        <v>0</v>
      </c>
      <c r="AS502" t="s">
        <v>6</v>
      </c>
      <c r="AT502">
        <v>4.12</v>
      </c>
      <c r="AU502" t="s">
        <v>6</v>
      </c>
      <c r="AV502">
        <v>0</v>
      </c>
      <c r="AW502">
        <v>2</v>
      </c>
      <c r="AX502">
        <v>86296125</v>
      </c>
      <c r="AY502">
        <v>1</v>
      </c>
      <c r="AZ502">
        <v>0</v>
      </c>
      <c r="BA502">
        <v>538</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CV502">
        <v>0</v>
      </c>
      <c r="CW502">
        <f>ROUND(Y502*Source!I316*DO502,9)</f>
        <v>0</v>
      </c>
      <c r="CX502">
        <f>ROUND(Y502*Source!I316,9)</f>
        <v>1.4832000000000001</v>
      </c>
      <c r="CY502">
        <f>AB502</f>
        <v>22.04</v>
      </c>
      <c r="CZ502">
        <f>AF502</f>
        <v>2.37</v>
      </c>
      <c r="DA502">
        <f>AJ502</f>
        <v>9.3000000000000007</v>
      </c>
      <c r="DB502">
        <f t="shared" si="206"/>
        <v>9.76</v>
      </c>
      <c r="DC502">
        <f t="shared" si="207"/>
        <v>0</v>
      </c>
      <c r="DD502" t="s">
        <v>6</v>
      </c>
      <c r="DE502" t="s">
        <v>6</v>
      </c>
      <c r="DF502">
        <f t="shared" si="210"/>
        <v>0</v>
      </c>
      <c r="DG502">
        <f>ROUND(ROUND(AF502*AJ502,0)*CX502,0)</f>
        <v>33</v>
      </c>
      <c r="DH502">
        <f>Source!I316*SmtRes!Y502</f>
        <v>1.4832000000000001</v>
      </c>
      <c r="DI502">
        <f>AB502</f>
        <v>22.04</v>
      </c>
      <c r="DJ502">
        <f>EtalonRes!Z538</f>
        <v>2.37</v>
      </c>
      <c r="DK502">
        <f>Source!BB316</f>
        <v>9.3000000000000007</v>
      </c>
      <c r="DL502" t="s">
        <v>6</v>
      </c>
      <c r="DM502">
        <v>0</v>
      </c>
      <c r="DN502" t="s">
        <v>6</v>
      </c>
      <c r="DO502">
        <v>0</v>
      </c>
      <c r="GQ502">
        <v>-1</v>
      </c>
      <c r="GR502">
        <v>-1</v>
      </c>
    </row>
    <row r="503" spans="1:200" x14ac:dyDescent="0.2">
      <c r="A503">
        <f>ROW(Source!A316)</f>
        <v>316</v>
      </c>
      <c r="B503">
        <v>86295184</v>
      </c>
      <c r="C503">
        <v>86296113</v>
      </c>
      <c r="D503">
        <v>27441327</v>
      </c>
      <c r="E503">
        <v>1</v>
      </c>
      <c r="F503">
        <v>1</v>
      </c>
      <c r="G503">
        <v>1</v>
      </c>
      <c r="H503">
        <v>2</v>
      </c>
      <c r="I503" t="s">
        <v>936</v>
      </c>
      <c r="J503" t="s">
        <v>937</v>
      </c>
      <c r="K503" t="s">
        <v>938</v>
      </c>
      <c r="L503">
        <v>1368</v>
      </c>
      <c r="N503">
        <v>1011</v>
      </c>
      <c r="O503" t="s">
        <v>927</v>
      </c>
      <c r="P503" t="s">
        <v>927</v>
      </c>
      <c r="Q503">
        <v>1</v>
      </c>
      <c r="W503">
        <v>0</v>
      </c>
      <c r="X503">
        <v>-1583389094</v>
      </c>
      <c r="Y503">
        <f t="shared" si="205"/>
        <v>0.1</v>
      </c>
      <c r="AA503">
        <v>0</v>
      </c>
      <c r="AB503">
        <v>868.34</v>
      </c>
      <c r="AC503">
        <v>231.46</v>
      </c>
      <c r="AD503">
        <v>0</v>
      </c>
      <c r="AE503">
        <v>0</v>
      </c>
      <c r="AF503">
        <v>93.37</v>
      </c>
      <c r="AG503">
        <v>11.69</v>
      </c>
      <c r="AH503">
        <v>0</v>
      </c>
      <c r="AI503">
        <v>1</v>
      </c>
      <c r="AJ503">
        <v>9.3000000000000007</v>
      </c>
      <c r="AK503">
        <v>19.8</v>
      </c>
      <c r="AL503">
        <v>1</v>
      </c>
      <c r="AM503">
        <v>5</v>
      </c>
      <c r="AN503">
        <v>0</v>
      </c>
      <c r="AO503">
        <v>1</v>
      </c>
      <c r="AP503">
        <v>1</v>
      </c>
      <c r="AQ503">
        <v>0</v>
      </c>
      <c r="AR503">
        <v>0</v>
      </c>
      <c r="AS503" t="s">
        <v>6</v>
      </c>
      <c r="AT503">
        <v>0.1</v>
      </c>
      <c r="AU503" t="s">
        <v>6</v>
      </c>
      <c r="AV503">
        <v>0</v>
      </c>
      <c r="AW503">
        <v>2</v>
      </c>
      <c r="AX503">
        <v>86296126</v>
      </c>
      <c r="AY503">
        <v>1</v>
      </c>
      <c r="AZ503">
        <v>0</v>
      </c>
      <c r="BA503">
        <v>539</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CV503">
        <v>0</v>
      </c>
      <c r="CW503">
        <f>ROUND(Y503*Source!I316*DO503,9)</f>
        <v>0</v>
      </c>
      <c r="CX503">
        <f>ROUND(Y503*Source!I316,9)</f>
        <v>3.5999999999999997E-2</v>
      </c>
      <c r="CY503">
        <f>AB503</f>
        <v>868.34</v>
      </c>
      <c r="CZ503">
        <f>AF503</f>
        <v>93.37</v>
      </c>
      <c r="DA503">
        <f>AJ503</f>
        <v>9.3000000000000007</v>
      </c>
      <c r="DB503">
        <f t="shared" si="206"/>
        <v>9.34</v>
      </c>
      <c r="DC503">
        <f t="shared" si="207"/>
        <v>1.17</v>
      </c>
      <c r="DD503" t="s">
        <v>6</v>
      </c>
      <c r="DE503" t="s">
        <v>6</v>
      </c>
      <c r="DF503">
        <f t="shared" si="210"/>
        <v>0</v>
      </c>
      <c r="DG503">
        <f>ROUND(ROUND(AF503*AJ503,0)*CX503,0)</f>
        <v>31</v>
      </c>
      <c r="DH503">
        <f>Source!I316*SmtRes!Y503</f>
        <v>3.5999999999999997E-2</v>
      </c>
      <c r="DI503">
        <f>AB503</f>
        <v>868.34</v>
      </c>
      <c r="DJ503">
        <f>EtalonRes!Z539</f>
        <v>93.37</v>
      </c>
      <c r="DK503">
        <f>Source!BB316</f>
        <v>9.3000000000000007</v>
      </c>
      <c r="DL503" t="s">
        <v>6</v>
      </c>
      <c r="DM503">
        <v>0</v>
      </c>
      <c r="DN503" t="s">
        <v>6</v>
      </c>
      <c r="DO503">
        <v>0</v>
      </c>
      <c r="GQ503">
        <v>-1</v>
      </c>
      <c r="GR503">
        <v>-1</v>
      </c>
    </row>
    <row r="504" spans="1:200" x14ac:dyDescent="0.2">
      <c r="A504">
        <f>ROW(Source!A316)</f>
        <v>316</v>
      </c>
      <c r="B504">
        <v>86295184</v>
      </c>
      <c r="C504">
        <v>86296113</v>
      </c>
      <c r="D504">
        <v>27375272</v>
      </c>
      <c r="E504">
        <v>1</v>
      </c>
      <c r="F504">
        <v>1</v>
      </c>
      <c r="G504">
        <v>1</v>
      </c>
      <c r="H504">
        <v>3</v>
      </c>
      <c r="I504" t="s">
        <v>233</v>
      </c>
      <c r="J504" t="s">
        <v>235</v>
      </c>
      <c r="K504" t="s">
        <v>234</v>
      </c>
      <c r="L504">
        <v>1348</v>
      </c>
      <c r="N504">
        <v>1009</v>
      </c>
      <c r="O504" t="s">
        <v>63</v>
      </c>
      <c r="P504" t="s">
        <v>63</v>
      </c>
      <c r="Q504">
        <v>1000</v>
      </c>
      <c r="W504">
        <v>0</v>
      </c>
      <c r="X504">
        <v>-1209958094</v>
      </c>
      <c r="Y504">
        <f t="shared" si="205"/>
        <v>2.2000000000000001E-3</v>
      </c>
      <c r="AA504">
        <v>15000</v>
      </c>
      <c r="AB504">
        <v>0</v>
      </c>
      <c r="AC504">
        <v>0</v>
      </c>
      <c r="AD504">
        <v>0</v>
      </c>
      <c r="AE504">
        <v>2104.77</v>
      </c>
      <c r="AF504">
        <v>0</v>
      </c>
      <c r="AG504">
        <v>0</v>
      </c>
      <c r="AH504">
        <v>0</v>
      </c>
      <c r="AI504">
        <v>7.56</v>
      </c>
      <c r="AJ504">
        <v>1</v>
      </c>
      <c r="AK504">
        <v>1</v>
      </c>
      <c r="AL504">
        <v>1</v>
      </c>
      <c r="AM504">
        <v>0</v>
      </c>
      <c r="AN504">
        <v>0</v>
      </c>
      <c r="AO504">
        <v>0</v>
      </c>
      <c r="AP504">
        <v>0</v>
      </c>
      <c r="AQ504">
        <v>0</v>
      </c>
      <c r="AR504">
        <v>0</v>
      </c>
      <c r="AS504" t="s">
        <v>6</v>
      </c>
      <c r="AT504">
        <v>2.2000000000000001E-3</v>
      </c>
      <c r="AU504" t="s">
        <v>6</v>
      </c>
      <c r="AV504">
        <v>0</v>
      </c>
      <c r="AW504">
        <v>1</v>
      </c>
      <c r="AX504">
        <v>-1</v>
      </c>
      <c r="AY504">
        <v>0</v>
      </c>
      <c r="AZ504">
        <v>0</v>
      </c>
      <c r="BA504" t="s">
        <v>6</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CV504">
        <v>0</v>
      </c>
      <c r="CW504">
        <v>0</v>
      </c>
      <c r="CX504">
        <f>ROUND(Y504*Source!I316,9)</f>
        <v>7.9199999999999995E-4</v>
      </c>
      <c r="CY504">
        <f>AA504</f>
        <v>15000</v>
      </c>
      <c r="CZ504">
        <f>AE504</f>
        <v>2104.77</v>
      </c>
      <c r="DA504">
        <f>AI504</f>
        <v>7.56</v>
      </c>
      <c r="DB504">
        <f t="shared" si="206"/>
        <v>4.63</v>
      </c>
      <c r="DC504">
        <f t="shared" si="207"/>
        <v>0</v>
      </c>
      <c r="DD504" t="s">
        <v>6</v>
      </c>
      <c r="DE504" t="s">
        <v>6</v>
      </c>
      <c r="DF504">
        <f>ROUND(ROUND(AE504*AI504,0)*CX504,0)</f>
        <v>13</v>
      </c>
      <c r="DG504">
        <f t="shared" ref="DG504:DG521" si="211">ROUND(ROUND(AF504,0)*CX504,0)</f>
        <v>0</v>
      </c>
      <c r="DH504">
        <f>Source!I316*SmtRes!Y504</f>
        <v>7.9200000000000006E-4</v>
      </c>
      <c r="DI504">
        <f>AA504</f>
        <v>15000</v>
      </c>
      <c r="DJ504">
        <f>DF504</f>
        <v>13</v>
      </c>
      <c r="DK504">
        <f>Source!BC316</f>
        <v>7.56</v>
      </c>
      <c r="DL504" t="s">
        <v>6</v>
      </c>
      <c r="DM504">
        <v>0</v>
      </c>
      <c r="DN504" t="s">
        <v>6</v>
      </c>
      <c r="DO504">
        <v>0</v>
      </c>
      <c r="GP504">
        <v>1</v>
      </c>
      <c r="GQ504">
        <v>-1</v>
      </c>
      <c r="GR504">
        <v>-1</v>
      </c>
    </row>
    <row r="505" spans="1:200" x14ac:dyDescent="0.2">
      <c r="A505">
        <f>ROW(Source!A319)</f>
        <v>319</v>
      </c>
      <c r="B505">
        <v>86295183</v>
      </c>
      <c r="C505">
        <v>86296129</v>
      </c>
      <c r="D505">
        <v>27493087</v>
      </c>
      <c r="E505">
        <v>1</v>
      </c>
      <c r="F505">
        <v>1</v>
      </c>
      <c r="G505">
        <v>1</v>
      </c>
      <c r="H505">
        <v>1</v>
      </c>
      <c r="I505" t="s">
        <v>928</v>
      </c>
      <c r="J505" t="s">
        <v>6</v>
      </c>
      <c r="K505" t="s">
        <v>929</v>
      </c>
      <c r="L505">
        <v>1369</v>
      </c>
      <c r="N505">
        <v>1013</v>
      </c>
      <c r="O505" t="s">
        <v>921</v>
      </c>
      <c r="P505" t="s">
        <v>921</v>
      </c>
      <c r="Q505">
        <v>1</v>
      </c>
      <c r="W505">
        <v>0</v>
      </c>
      <c r="X505">
        <v>800791658</v>
      </c>
      <c r="Y505">
        <f>(AT505*1.05)</f>
        <v>33.988500000000002</v>
      </c>
      <c r="AA505">
        <v>0</v>
      </c>
      <c r="AB505">
        <v>0</v>
      </c>
      <c r="AC505">
        <v>0</v>
      </c>
      <c r="AD505">
        <v>9.48</v>
      </c>
      <c r="AE505">
        <v>0</v>
      </c>
      <c r="AF505">
        <v>0</v>
      </c>
      <c r="AG505">
        <v>0</v>
      </c>
      <c r="AH505">
        <v>9.48</v>
      </c>
      <c r="AI505">
        <v>1</v>
      </c>
      <c r="AJ505">
        <v>1</v>
      </c>
      <c r="AK505">
        <v>1</v>
      </c>
      <c r="AL505">
        <v>1</v>
      </c>
      <c r="AM505">
        <v>0</v>
      </c>
      <c r="AN505">
        <v>0</v>
      </c>
      <c r="AO505">
        <v>1</v>
      </c>
      <c r="AP505">
        <v>1</v>
      </c>
      <c r="AQ505">
        <v>0</v>
      </c>
      <c r="AR505">
        <v>0</v>
      </c>
      <c r="AS505" t="s">
        <v>6</v>
      </c>
      <c r="AT505">
        <v>32.369999999999997</v>
      </c>
      <c r="AU505" t="s">
        <v>244</v>
      </c>
      <c r="AV505">
        <v>1</v>
      </c>
      <c r="AW505">
        <v>2</v>
      </c>
      <c r="AX505">
        <v>86296145</v>
      </c>
      <c r="AY505">
        <v>1</v>
      </c>
      <c r="AZ505">
        <v>0</v>
      </c>
      <c r="BA505">
        <v>541</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CU505">
        <f>ROUND(AT505*Source!I319*AH505*AL505,0)</f>
        <v>76</v>
      </c>
      <c r="CV505">
        <f>ROUND(Y505*Source!I319,9)</f>
        <v>8.3951595000000001</v>
      </c>
      <c r="CW505">
        <v>0</v>
      </c>
      <c r="CX505">
        <f>ROUND(Y505*Source!I319,9)</f>
        <v>8.3951595000000001</v>
      </c>
      <c r="CY505">
        <f>AD505</f>
        <v>9.48</v>
      </c>
      <c r="CZ505">
        <f>AH505</f>
        <v>9.48</v>
      </c>
      <c r="DA505">
        <f>AL505</f>
        <v>1</v>
      </c>
      <c r="DB505">
        <f>ROUND((ROUND(AT505*CZ505,2)*1.05),2)</f>
        <v>322.20999999999998</v>
      </c>
      <c r="DC505">
        <f>ROUND((ROUND(AT505*AG505,2)*1.05),2)</f>
        <v>0</v>
      </c>
      <c r="DD505" t="s">
        <v>6</v>
      </c>
      <c r="DE505" t="s">
        <v>6</v>
      </c>
      <c r="DF505">
        <f t="shared" ref="DF505:DF530" si="212">ROUND(ROUND(AE505,0)*CX505,0)</f>
        <v>0</v>
      </c>
      <c r="DG505">
        <f t="shared" si="211"/>
        <v>0</v>
      </c>
      <c r="DH505">
        <f>Source!I319*SmtRes!Y505</f>
        <v>8.3951595000000001</v>
      </c>
      <c r="DI505">
        <f>AD505</f>
        <v>9.48</v>
      </c>
      <c r="DJ505">
        <f>EtalonRes!AB541</f>
        <v>9.48</v>
      </c>
      <c r="DK505">
        <f>Source!BA319</f>
        <v>1</v>
      </c>
      <c r="DL505" t="s">
        <v>6</v>
      </c>
      <c r="DM505">
        <v>0</v>
      </c>
      <c r="DN505" t="s">
        <v>6</v>
      </c>
      <c r="DO505">
        <v>0</v>
      </c>
      <c r="GQ505">
        <v>-1</v>
      </c>
      <c r="GR505">
        <v>-1</v>
      </c>
    </row>
    <row r="506" spans="1:200" x14ac:dyDescent="0.2">
      <c r="A506">
        <f>ROW(Source!A319)</f>
        <v>319</v>
      </c>
      <c r="B506">
        <v>86295183</v>
      </c>
      <c r="C506">
        <v>86296129</v>
      </c>
      <c r="D506">
        <v>121548</v>
      </c>
      <c r="E506">
        <v>1</v>
      </c>
      <c r="F506">
        <v>1</v>
      </c>
      <c r="G506">
        <v>1</v>
      </c>
      <c r="H506">
        <v>1</v>
      </c>
      <c r="I506" t="s">
        <v>39</v>
      </c>
      <c r="J506" t="s">
        <v>6</v>
      </c>
      <c r="K506" t="s">
        <v>922</v>
      </c>
      <c r="L506">
        <v>608254</v>
      </c>
      <c r="N506">
        <v>1013</v>
      </c>
      <c r="O506" t="s">
        <v>923</v>
      </c>
      <c r="P506" t="s">
        <v>923</v>
      </c>
      <c r="Q506">
        <v>1</v>
      </c>
      <c r="W506">
        <v>0</v>
      </c>
      <c r="X506">
        <v>-185737400</v>
      </c>
      <c r="Y506">
        <f t="shared" ref="Y506:Y515" si="213">(AT506*1.6)</f>
        <v>9.0239999999999991</v>
      </c>
      <c r="AA506">
        <v>0</v>
      </c>
      <c r="AB506">
        <v>0</v>
      </c>
      <c r="AC506">
        <v>0</v>
      </c>
      <c r="AD506">
        <v>0</v>
      </c>
      <c r="AE506">
        <v>0</v>
      </c>
      <c r="AF506">
        <v>0</v>
      </c>
      <c r="AG506">
        <v>0</v>
      </c>
      <c r="AH506">
        <v>0</v>
      </c>
      <c r="AI506">
        <v>1</v>
      </c>
      <c r="AJ506">
        <v>1</v>
      </c>
      <c r="AK506">
        <v>1</v>
      </c>
      <c r="AL506">
        <v>1</v>
      </c>
      <c r="AM506">
        <v>0</v>
      </c>
      <c r="AN506">
        <v>0</v>
      </c>
      <c r="AO506">
        <v>1</v>
      </c>
      <c r="AP506">
        <v>1</v>
      </c>
      <c r="AQ506">
        <v>0</v>
      </c>
      <c r="AR506">
        <v>0</v>
      </c>
      <c r="AS506" t="s">
        <v>6</v>
      </c>
      <c r="AT506">
        <v>5.64</v>
      </c>
      <c r="AU506" t="s">
        <v>243</v>
      </c>
      <c r="AV506">
        <v>2</v>
      </c>
      <c r="AW506">
        <v>2</v>
      </c>
      <c r="AX506">
        <v>86296146</v>
      </c>
      <c r="AY506">
        <v>1</v>
      </c>
      <c r="AZ506">
        <v>0</v>
      </c>
      <c r="BA506">
        <v>542</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CV506">
        <v>0</v>
      </c>
      <c r="CW506">
        <v>0</v>
      </c>
      <c r="CX506">
        <f>ROUND(Y506*Source!I319,9)</f>
        <v>2.2289279999999998</v>
      </c>
      <c r="CY506">
        <f>AD506</f>
        <v>0</v>
      </c>
      <c r="CZ506">
        <f>AH506</f>
        <v>0</v>
      </c>
      <c r="DA506">
        <f>AL506</f>
        <v>1</v>
      </c>
      <c r="DB506">
        <f t="shared" ref="DB506:DB515" si="214">ROUND((ROUND(AT506*CZ506,2)*1.6),2)</f>
        <v>0</v>
      </c>
      <c r="DC506">
        <f t="shared" ref="DC506:DC515" si="215">ROUND((ROUND(AT506*AG506,2)*1.6),2)</f>
        <v>0</v>
      </c>
      <c r="DD506" t="s">
        <v>6</v>
      </c>
      <c r="DE506" t="s">
        <v>6</v>
      </c>
      <c r="DF506">
        <f t="shared" si="212"/>
        <v>0</v>
      </c>
      <c r="DG506">
        <f t="shared" si="211"/>
        <v>0</v>
      </c>
      <c r="DH506">
        <f>Source!I319*SmtRes!Y506</f>
        <v>2.2289279999999998</v>
      </c>
      <c r="DI506">
        <f>AD506</f>
        <v>0</v>
      </c>
      <c r="DJ506">
        <f>EtalonRes!AB542</f>
        <v>0</v>
      </c>
      <c r="DK506">
        <f>Source!BA319</f>
        <v>1</v>
      </c>
      <c r="DL506" t="s">
        <v>6</v>
      </c>
      <c r="DM506">
        <v>0</v>
      </c>
      <c r="DN506" t="s">
        <v>6</v>
      </c>
      <c r="DO506">
        <v>0</v>
      </c>
      <c r="GQ506">
        <v>-1</v>
      </c>
      <c r="GR506">
        <v>-1</v>
      </c>
    </row>
    <row r="507" spans="1:200" x14ac:dyDescent="0.2">
      <c r="A507">
        <f>ROW(Source!A319)</f>
        <v>319</v>
      </c>
      <c r="B507">
        <v>86295183</v>
      </c>
      <c r="C507">
        <v>86296129</v>
      </c>
      <c r="D507">
        <v>27439431</v>
      </c>
      <c r="E507">
        <v>1</v>
      </c>
      <c r="F507">
        <v>1</v>
      </c>
      <c r="G507">
        <v>1</v>
      </c>
      <c r="H507">
        <v>2</v>
      </c>
      <c r="I507" t="s">
        <v>977</v>
      </c>
      <c r="J507" t="s">
        <v>978</v>
      </c>
      <c r="K507" t="s">
        <v>979</v>
      </c>
      <c r="L507">
        <v>1368</v>
      </c>
      <c r="N507">
        <v>1011</v>
      </c>
      <c r="O507" t="s">
        <v>927</v>
      </c>
      <c r="P507" t="s">
        <v>927</v>
      </c>
      <c r="Q507">
        <v>1</v>
      </c>
      <c r="W507">
        <v>0</v>
      </c>
      <c r="X507">
        <v>-1377734484</v>
      </c>
      <c r="Y507">
        <f t="shared" si="213"/>
        <v>0.11200000000000002</v>
      </c>
      <c r="AA507">
        <v>0</v>
      </c>
      <c r="AB507">
        <v>120.8</v>
      </c>
      <c r="AC507">
        <v>15.54</v>
      </c>
      <c r="AD507">
        <v>0</v>
      </c>
      <c r="AE507">
        <v>0</v>
      </c>
      <c r="AF507">
        <v>120.8</v>
      </c>
      <c r="AG507">
        <v>15.54</v>
      </c>
      <c r="AH507">
        <v>0</v>
      </c>
      <c r="AI507">
        <v>1</v>
      </c>
      <c r="AJ507">
        <v>1</v>
      </c>
      <c r="AK507">
        <v>1</v>
      </c>
      <c r="AL507">
        <v>1</v>
      </c>
      <c r="AM507">
        <v>0</v>
      </c>
      <c r="AN507">
        <v>0</v>
      </c>
      <c r="AO507">
        <v>1</v>
      </c>
      <c r="AP507">
        <v>1</v>
      </c>
      <c r="AQ507">
        <v>0</v>
      </c>
      <c r="AR507">
        <v>0</v>
      </c>
      <c r="AS507" t="s">
        <v>6</v>
      </c>
      <c r="AT507">
        <v>7.0000000000000007E-2</v>
      </c>
      <c r="AU507" t="s">
        <v>243</v>
      </c>
      <c r="AV507">
        <v>0</v>
      </c>
      <c r="AW507">
        <v>2</v>
      </c>
      <c r="AX507">
        <v>86296147</v>
      </c>
      <c r="AY507">
        <v>1</v>
      </c>
      <c r="AZ507">
        <v>0</v>
      </c>
      <c r="BA507">
        <v>543</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CV507">
        <v>0</v>
      </c>
      <c r="CW507">
        <f>ROUND(Y507*Source!I319*DO507,9)</f>
        <v>0</v>
      </c>
      <c r="CX507">
        <f>ROUND(Y507*Source!I319,9)</f>
        <v>2.7664000000000001E-2</v>
      </c>
      <c r="CY507">
        <f t="shared" ref="CY507:CY515" si="216">AB507</f>
        <v>120.8</v>
      </c>
      <c r="CZ507">
        <f t="shared" ref="CZ507:CZ515" si="217">AF507</f>
        <v>120.8</v>
      </c>
      <c r="DA507">
        <f t="shared" ref="DA507:DA515" si="218">AJ507</f>
        <v>1</v>
      </c>
      <c r="DB507">
        <f t="shared" si="214"/>
        <v>13.54</v>
      </c>
      <c r="DC507">
        <f t="shared" si="215"/>
        <v>1.74</v>
      </c>
      <c r="DD507" t="s">
        <v>6</v>
      </c>
      <c r="DE507" t="s">
        <v>6</v>
      </c>
      <c r="DF507">
        <f t="shared" si="212"/>
        <v>0</v>
      </c>
      <c r="DG507">
        <f t="shared" si="211"/>
        <v>3</v>
      </c>
      <c r="DH507">
        <f>Source!I319*SmtRes!Y507</f>
        <v>2.7664000000000005E-2</v>
      </c>
      <c r="DI507">
        <f t="shared" ref="DI507:DI515" si="219">AB507</f>
        <v>120.8</v>
      </c>
      <c r="DJ507">
        <f>EtalonRes!Z543</f>
        <v>120.8</v>
      </c>
      <c r="DK507">
        <f>Source!BB319</f>
        <v>1</v>
      </c>
      <c r="DL507" t="s">
        <v>6</v>
      </c>
      <c r="DM507">
        <v>0</v>
      </c>
      <c r="DN507" t="s">
        <v>6</v>
      </c>
      <c r="DO507">
        <v>0</v>
      </c>
      <c r="GQ507">
        <v>-1</v>
      </c>
      <c r="GR507">
        <v>-1</v>
      </c>
    </row>
    <row r="508" spans="1:200" x14ac:dyDescent="0.2">
      <c r="A508">
        <f>ROW(Source!A319)</f>
        <v>319</v>
      </c>
      <c r="B508">
        <v>86295183</v>
      </c>
      <c r="C508">
        <v>86296129</v>
      </c>
      <c r="D508">
        <v>27439499</v>
      </c>
      <c r="E508">
        <v>1</v>
      </c>
      <c r="F508">
        <v>1</v>
      </c>
      <c r="G508">
        <v>1</v>
      </c>
      <c r="H508">
        <v>2</v>
      </c>
      <c r="I508" t="s">
        <v>930</v>
      </c>
      <c r="J508" t="s">
        <v>931</v>
      </c>
      <c r="K508" t="s">
        <v>932</v>
      </c>
      <c r="L508">
        <v>1368</v>
      </c>
      <c r="N508">
        <v>1011</v>
      </c>
      <c r="O508" t="s">
        <v>927</v>
      </c>
      <c r="P508" t="s">
        <v>927</v>
      </c>
      <c r="Q508">
        <v>1</v>
      </c>
      <c r="W508">
        <v>0</v>
      </c>
      <c r="X508">
        <v>1890856440</v>
      </c>
      <c r="Y508">
        <f t="shared" si="213"/>
        <v>0.192</v>
      </c>
      <c r="AA508">
        <v>0</v>
      </c>
      <c r="AB508">
        <v>112.67</v>
      </c>
      <c r="AC508">
        <v>13.61</v>
      </c>
      <c r="AD508">
        <v>0</v>
      </c>
      <c r="AE508">
        <v>0</v>
      </c>
      <c r="AF508">
        <v>112.67</v>
      </c>
      <c r="AG508">
        <v>13.61</v>
      </c>
      <c r="AH508">
        <v>0</v>
      </c>
      <c r="AI508">
        <v>1</v>
      </c>
      <c r="AJ508">
        <v>1</v>
      </c>
      <c r="AK508">
        <v>1</v>
      </c>
      <c r="AL508">
        <v>1</v>
      </c>
      <c r="AM508">
        <v>0</v>
      </c>
      <c r="AN508">
        <v>0</v>
      </c>
      <c r="AO508">
        <v>1</v>
      </c>
      <c r="AP508">
        <v>1</v>
      </c>
      <c r="AQ508">
        <v>0</v>
      </c>
      <c r="AR508">
        <v>0</v>
      </c>
      <c r="AS508" t="s">
        <v>6</v>
      </c>
      <c r="AT508">
        <v>0.12</v>
      </c>
      <c r="AU508" t="s">
        <v>243</v>
      </c>
      <c r="AV508">
        <v>0</v>
      </c>
      <c r="AW508">
        <v>2</v>
      </c>
      <c r="AX508">
        <v>86296148</v>
      </c>
      <c r="AY508">
        <v>1</v>
      </c>
      <c r="AZ508">
        <v>0</v>
      </c>
      <c r="BA508">
        <v>544</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CV508">
        <v>0</v>
      </c>
      <c r="CW508">
        <f>ROUND(Y508*Source!I319*DO508,9)</f>
        <v>0</v>
      </c>
      <c r="CX508">
        <f>ROUND(Y508*Source!I319,9)</f>
        <v>4.7424000000000001E-2</v>
      </c>
      <c r="CY508">
        <f t="shared" si="216"/>
        <v>112.67</v>
      </c>
      <c r="CZ508">
        <f t="shared" si="217"/>
        <v>112.67</v>
      </c>
      <c r="DA508">
        <f t="shared" si="218"/>
        <v>1</v>
      </c>
      <c r="DB508">
        <f t="shared" si="214"/>
        <v>21.63</v>
      </c>
      <c r="DC508">
        <f t="shared" si="215"/>
        <v>2.61</v>
      </c>
      <c r="DD508" t="s">
        <v>6</v>
      </c>
      <c r="DE508" t="s">
        <v>6</v>
      </c>
      <c r="DF508">
        <f t="shared" si="212"/>
        <v>0</v>
      </c>
      <c r="DG508">
        <f t="shared" si="211"/>
        <v>5</v>
      </c>
      <c r="DH508">
        <f>Source!I319*SmtRes!Y508</f>
        <v>4.7424000000000001E-2</v>
      </c>
      <c r="DI508">
        <f t="shared" si="219"/>
        <v>112.67</v>
      </c>
      <c r="DJ508">
        <f>EtalonRes!Z544</f>
        <v>112.67</v>
      </c>
      <c r="DK508">
        <f>Source!BB319</f>
        <v>1</v>
      </c>
      <c r="DL508" t="s">
        <v>6</v>
      </c>
      <c r="DM508">
        <v>0</v>
      </c>
      <c r="DN508" t="s">
        <v>6</v>
      </c>
      <c r="DO508">
        <v>0</v>
      </c>
      <c r="GQ508">
        <v>-1</v>
      </c>
      <c r="GR508">
        <v>-1</v>
      </c>
    </row>
    <row r="509" spans="1:200" x14ac:dyDescent="0.2">
      <c r="A509">
        <f>ROW(Source!A319)</f>
        <v>319</v>
      </c>
      <c r="B509">
        <v>86295183</v>
      </c>
      <c r="C509">
        <v>86296129</v>
      </c>
      <c r="D509">
        <v>27439519</v>
      </c>
      <c r="E509">
        <v>1</v>
      </c>
      <c r="F509">
        <v>1</v>
      </c>
      <c r="G509">
        <v>1</v>
      </c>
      <c r="H509">
        <v>2</v>
      </c>
      <c r="I509" t="s">
        <v>980</v>
      </c>
      <c r="J509" t="s">
        <v>981</v>
      </c>
      <c r="K509" t="s">
        <v>982</v>
      </c>
      <c r="L509">
        <v>1368</v>
      </c>
      <c r="N509">
        <v>1011</v>
      </c>
      <c r="O509" t="s">
        <v>927</v>
      </c>
      <c r="P509" t="s">
        <v>927</v>
      </c>
      <c r="Q509">
        <v>1</v>
      </c>
      <c r="W509">
        <v>0</v>
      </c>
      <c r="X509">
        <v>1125115515</v>
      </c>
      <c r="Y509">
        <f t="shared" si="213"/>
        <v>8.7200000000000006</v>
      </c>
      <c r="AA509">
        <v>0</v>
      </c>
      <c r="AB509">
        <v>84.48</v>
      </c>
      <c r="AC509">
        <v>13.61</v>
      </c>
      <c r="AD509">
        <v>0</v>
      </c>
      <c r="AE509">
        <v>0</v>
      </c>
      <c r="AF509">
        <v>84.48</v>
      </c>
      <c r="AG509">
        <v>13.61</v>
      </c>
      <c r="AH509">
        <v>0</v>
      </c>
      <c r="AI509">
        <v>1</v>
      </c>
      <c r="AJ509">
        <v>1</v>
      </c>
      <c r="AK509">
        <v>1</v>
      </c>
      <c r="AL509">
        <v>1</v>
      </c>
      <c r="AM509">
        <v>0</v>
      </c>
      <c r="AN509">
        <v>0</v>
      </c>
      <c r="AO509">
        <v>1</v>
      </c>
      <c r="AP509">
        <v>1</v>
      </c>
      <c r="AQ509">
        <v>0</v>
      </c>
      <c r="AR509">
        <v>0</v>
      </c>
      <c r="AS509" t="s">
        <v>6</v>
      </c>
      <c r="AT509">
        <v>5.45</v>
      </c>
      <c r="AU509" t="s">
        <v>243</v>
      </c>
      <c r="AV509">
        <v>0</v>
      </c>
      <c r="AW509">
        <v>2</v>
      </c>
      <c r="AX509">
        <v>86296149</v>
      </c>
      <c r="AY509">
        <v>1</v>
      </c>
      <c r="AZ509">
        <v>0</v>
      </c>
      <c r="BA509">
        <v>545</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CV509">
        <v>0</v>
      </c>
      <c r="CW509">
        <f>ROUND(Y509*Source!I319*DO509,9)</f>
        <v>0</v>
      </c>
      <c r="CX509">
        <f>ROUND(Y509*Source!I319,9)</f>
        <v>2.1538400000000002</v>
      </c>
      <c r="CY509">
        <f t="shared" si="216"/>
        <v>84.48</v>
      </c>
      <c r="CZ509">
        <f t="shared" si="217"/>
        <v>84.48</v>
      </c>
      <c r="DA509">
        <f t="shared" si="218"/>
        <v>1</v>
      </c>
      <c r="DB509">
        <f t="shared" si="214"/>
        <v>736.67</v>
      </c>
      <c r="DC509">
        <f t="shared" si="215"/>
        <v>118.67</v>
      </c>
      <c r="DD509" t="s">
        <v>6</v>
      </c>
      <c r="DE509" t="s">
        <v>6</v>
      </c>
      <c r="DF509">
        <f t="shared" si="212"/>
        <v>0</v>
      </c>
      <c r="DG509">
        <f t="shared" si="211"/>
        <v>181</v>
      </c>
      <c r="DH509">
        <f>Source!I319*SmtRes!Y509</f>
        <v>2.1538400000000002</v>
      </c>
      <c r="DI509">
        <f t="shared" si="219"/>
        <v>84.48</v>
      </c>
      <c r="DJ509">
        <f>EtalonRes!Z545</f>
        <v>84.48</v>
      </c>
      <c r="DK509">
        <f>Source!BB319</f>
        <v>1</v>
      </c>
      <c r="DL509" t="s">
        <v>6</v>
      </c>
      <c r="DM509">
        <v>0</v>
      </c>
      <c r="DN509" t="s">
        <v>6</v>
      </c>
      <c r="DO509">
        <v>0</v>
      </c>
      <c r="GQ509">
        <v>-1</v>
      </c>
      <c r="GR509">
        <v>-1</v>
      </c>
    </row>
    <row r="510" spans="1:200" x14ac:dyDescent="0.2">
      <c r="A510">
        <f>ROW(Source!A319)</f>
        <v>319</v>
      </c>
      <c r="B510">
        <v>86295183</v>
      </c>
      <c r="C510">
        <v>86296129</v>
      </c>
      <c r="D510">
        <v>27439584</v>
      </c>
      <c r="E510">
        <v>1</v>
      </c>
      <c r="F510">
        <v>1</v>
      </c>
      <c r="G510">
        <v>1</v>
      </c>
      <c r="H510">
        <v>2</v>
      </c>
      <c r="I510" t="s">
        <v>983</v>
      </c>
      <c r="J510" t="s">
        <v>984</v>
      </c>
      <c r="K510" t="s">
        <v>985</v>
      </c>
      <c r="L510">
        <v>1368</v>
      </c>
      <c r="N510">
        <v>1011</v>
      </c>
      <c r="O510" t="s">
        <v>927</v>
      </c>
      <c r="P510" t="s">
        <v>927</v>
      </c>
      <c r="Q510">
        <v>1</v>
      </c>
      <c r="W510">
        <v>0</v>
      </c>
      <c r="X510">
        <v>742137524</v>
      </c>
      <c r="Y510">
        <f t="shared" si="213"/>
        <v>1.536</v>
      </c>
      <c r="AA510">
        <v>0</v>
      </c>
      <c r="AB510">
        <v>1.56</v>
      </c>
      <c r="AC510">
        <v>0</v>
      </c>
      <c r="AD510">
        <v>0</v>
      </c>
      <c r="AE510">
        <v>0</v>
      </c>
      <c r="AF510">
        <v>1.56</v>
      </c>
      <c r="AG510">
        <v>0</v>
      </c>
      <c r="AH510">
        <v>0</v>
      </c>
      <c r="AI510">
        <v>1</v>
      </c>
      <c r="AJ510">
        <v>1</v>
      </c>
      <c r="AK510">
        <v>1</v>
      </c>
      <c r="AL510">
        <v>1</v>
      </c>
      <c r="AM510">
        <v>0</v>
      </c>
      <c r="AN510">
        <v>0</v>
      </c>
      <c r="AO510">
        <v>1</v>
      </c>
      <c r="AP510">
        <v>1</v>
      </c>
      <c r="AQ510">
        <v>0</v>
      </c>
      <c r="AR510">
        <v>0</v>
      </c>
      <c r="AS510" t="s">
        <v>6</v>
      </c>
      <c r="AT510">
        <v>0.96</v>
      </c>
      <c r="AU510" t="s">
        <v>243</v>
      </c>
      <c r="AV510">
        <v>0</v>
      </c>
      <c r="AW510">
        <v>2</v>
      </c>
      <c r="AX510">
        <v>86296150</v>
      </c>
      <c r="AY510">
        <v>1</v>
      </c>
      <c r="AZ510">
        <v>0</v>
      </c>
      <c r="BA510">
        <v>546</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CV510">
        <v>0</v>
      </c>
      <c r="CW510">
        <f>ROUND(Y510*Source!I319*DO510,9)</f>
        <v>0</v>
      </c>
      <c r="CX510">
        <f>ROUND(Y510*Source!I319,9)</f>
        <v>0.37939200000000001</v>
      </c>
      <c r="CY510">
        <f t="shared" si="216"/>
        <v>1.56</v>
      </c>
      <c r="CZ510">
        <f t="shared" si="217"/>
        <v>1.56</v>
      </c>
      <c r="DA510">
        <f t="shared" si="218"/>
        <v>1</v>
      </c>
      <c r="DB510">
        <f t="shared" si="214"/>
        <v>2.4</v>
      </c>
      <c r="DC510">
        <f t="shared" si="215"/>
        <v>0</v>
      </c>
      <c r="DD510" t="s">
        <v>6</v>
      </c>
      <c r="DE510" t="s">
        <v>6</v>
      </c>
      <c r="DF510">
        <f t="shared" si="212"/>
        <v>0</v>
      </c>
      <c r="DG510">
        <f t="shared" si="211"/>
        <v>1</v>
      </c>
      <c r="DH510">
        <f>Source!I319*SmtRes!Y510</f>
        <v>0.37939200000000001</v>
      </c>
      <c r="DI510">
        <f t="shared" si="219"/>
        <v>1.56</v>
      </c>
      <c r="DJ510">
        <f>EtalonRes!Z546</f>
        <v>1.56</v>
      </c>
      <c r="DK510">
        <f>Source!BB319</f>
        <v>1</v>
      </c>
      <c r="DL510" t="s">
        <v>6</v>
      </c>
      <c r="DM510">
        <v>0</v>
      </c>
      <c r="DN510" t="s">
        <v>6</v>
      </c>
      <c r="DO510">
        <v>0</v>
      </c>
      <c r="GQ510">
        <v>-1</v>
      </c>
      <c r="GR510">
        <v>-1</v>
      </c>
    </row>
    <row r="511" spans="1:200" x14ac:dyDescent="0.2">
      <c r="A511">
        <f>ROW(Source!A319)</f>
        <v>319</v>
      </c>
      <c r="B511">
        <v>86295183</v>
      </c>
      <c r="C511">
        <v>86296129</v>
      </c>
      <c r="D511">
        <v>27439705</v>
      </c>
      <c r="E511">
        <v>1</v>
      </c>
      <c r="F511">
        <v>1</v>
      </c>
      <c r="G511">
        <v>1</v>
      </c>
      <c r="H511">
        <v>2</v>
      </c>
      <c r="I511" t="s">
        <v>986</v>
      </c>
      <c r="J511" t="s">
        <v>987</v>
      </c>
      <c r="K511" t="s">
        <v>988</v>
      </c>
      <c r="L511">
        <v>1368</v>
      </c>
      <c r="N511">
        <v>1011</v>
      </c>
      <c r="O511" t="s">
        <v>927</v>
      </c>
      <c r="P511" t="s">
        <v>927</v>
      </c>
      <c r="Q511">
        <v>1</v>
      </c>
      <c r="W511">
        <v>0</v>
      </c>
      <c r="X511">
        <v>-349914874</v>
      </c>
      <c r="Y511">
        <f t="shared" si="213"/>
        <v>2.6880000000000002</v>
      </c>
      <c r="AA511">
        <v>0</v>
      </c>
      <c r="AB511">
        <v>1.1000000000000001</v>
      </c>
      <c r="AC511">
        <v>0</v>
      </c>
      <c r="AD511">
        <v>0</v>
      </c>
      <c r="AE511">
        <v>0</v>
      </c>
      <c r="AF511">
        <v>1.1000000000000001</v>
      </c>
      <c r="AG511">
        <v>0</v>
      </c>
      <c r="AH511">
        <v>0</v>
      </c>
      <c r="AI511">
        <v>1</v>
      </c>
      <c r="AJ511">
        <v>1</v>
      </c>
      <c r="AK511">
        <v>1</v>
      </c>
      <c r="AL511">
        <v>1</v>
      </c>
      <c r="AM511">
        <v>0</v>
      </c>
      <c r="AN511">
        <v>0</v>
      </c>
      <c r="AO511">
        <v>1</v>
      </c>
      <c r="AP511">
        <v>1</v>
      </c>
      <c r="AQ511">
        <v>0</v>
      </c>
      <c r="AR511">
        <v>0</v>
      </c>
      <c r="AS511" t="s">
        <v>6</v>
      </c>
      <c r="AT511">
        <v>1.68</v>
      </c>
      <c r="AU511" t="s">
        <v>243</v>
      </c>
      <c r="AV511">
        <v>0</v>
      </c>
      <c r="AW511">
        <v>2</v>
      </c>
      <c r="AX511">
        <v>86296151</v>
      </c>
      <c r="AY511">
        <v>1</v>
      </c>
      <c r="AZ511">
        <v>0</v>
      </c>
      <c r="BA511">
        <v>547</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CV511">
        <v>0</v>
      </c>
      <c r="CW511">
        <f>ROUND(Y511*Source!I319*DO511,9)</f>
        <v>0</v>
      </c>
      <c r="CX511">
        <f>ROUND(Y511*Source!I319,9)</f>
        <v>0.66393599999999997</v>
      </c>
      <c r="CY511">
        <f t="shared" si="216"/>
        <v>1.1000000000000001</v>
      </c>
      <c r="CZ511">
        <f t="shared" si="217"/>
        <v>1.1000000000000001</v>
      </c>
      <c r="DA511">
        <f t="shared" si="218"/>
        <v>1</v>
      </c>
      <c r="DB511">
        <f t="shared" si="214"/>
        <v>2.96</v>
      </c>
      <c r="DC511">
        <f t="shared" si="215"/>
        <v>0</v>
      </c>
      <c r="DD511" t="s">
        <v>6</v>
      </c>
      <c r="DE511" t="s">
        <v>6</v>
      </c>
      <c r="DF511">
        <f t="shared" si="212"/>
        <v>0</v>
      </c>
      <c r="DG511">
        <f t="shared" si="211"/>
        <v>1</v>
      </c>
      <c r="DH511">
        <f>Source!I319*SmtRes!Y511</f>
        <v>0.66393600000000008</v>
      </c>
      <c r="DI511">
        <f t="shared" si="219"/>
        <v>1.1000000000000001</v>
      </c>
      <c r="DJ511">
        <f>EtalonRes!Z547</f>
        <v>1.1000000000000001</v>
      </c>
      <c r="DK511">
        <f>Source!BB319</f>
        <v>1</v>
      </c>
      <c r="DL511" t="s">
        <v>6</v>
      </c>
      <c r="DM511">
        <v>0</v>
      </c>
      <c r="DN511" t="s">
        <v>6</v>
      </c>
      <c r="DO511">
        <v>0</v>
      </c>
      <c r="GQ511">
        <v>-1</v>
      </c>
      <c r="GR511">
        <v>-1</v>
      </c>
    </row>
    <row r="512" spans="1:200" x14ac:dyDescent="0.2">
      <c r="A512">
        <f>ROW(Source!A319)</f>
        <v>319</v>
      </c>
      <c r="B512">
        <v>86295183</v>
      </c>
      <c r="C512">
        <v>86296129</v>
      </c>
      <c r="D512">
        <v>27439713</v>
      </c>
      <c r="E512">
        <v>1</v>
      </c>
      <c r="F512">
        <v>1</v>
      </c>
      <c r="G512">
        <v>1</v>
      </c>
      <c r="H512">
        <v>2</v>
      </c>
      <c r="I512" t="s">
        <v>989</v>
      </c>
      <c r="J512" t="s">
        <v>990</v>
      </c>
      <c r="K512" t="s">
        <v>991</v>
      </c>
      <c r="L512">
        <v>1368</v>
      </c>
      <c r="N512">
        <v>1011</v>
      </c>
      <c r="O512" t="s">
        <v>927</v>
      </c>
      <c r="P512" t="s">
        <v>927</v>
      </c>
      <c r="Q512">
        <v>1</v>
      </c>
      <c r="W512">
        <v>0</v>
      </c>
      <c r="X512">
        <v>863682969</v>
      </c>
      <c r="Y512">
        <f t="shared" si="213"/>
        <v>15.391999999999999</v>
      </c>
      <c r="AA512">
        <v>0</v>
      </c>
      <c r="AB512">
        <v>11.76</v>
      </c>
      <c r="AC512">
        <v>0</v>
      </c>
      <c r="AD512">
        <v>0</v>
      </c>
      <c r="AE512">
        <v>0</v>
      </c>
      <c r="AF512">
        <v>11.76</v>
      </c>
      <c r="AG512">
        <v>0</v>
      </c>
      <c r="AH512">
        <v>0</v>
      </c>
      <c r="AI512">
        <v>1</v>
      </c>
      <c r="AJ512">
        <v>1</v>
      </c>
      <c r="AK512">
        <v>1</v>
      </c>
      <c r="AL512">
        <v>1</v>
      </c>
      <c r="AM512">
        <v>0</v>
      </c>
      <c r="AN512">
        <v>0</v>
      </c>
      <c r="AO512">
        <v>1</v>
      </c>
      <c r="AP512">
        <v>1</v>
      </c>
      <c r="AQ512">
        <v>0</v>
      </c>
      <c r="AR512">
        <v>0</v>
      </c>
      <c r="AS512" t="s">
        <v>6</v>
      </c>
      <c r="AT512">
        <v>9.6199999999999992</v>
      </c>
      <c r="AU512" t="s">
        <v>243</v>
      </c>
      <c r="AV512">
        <v>0</v>
      </c>
      <c r="AW512">
        <v>2</v>
      </c>
      <c r="AX512">
        <v>86296152</v>
      </c>
      <c r="AY512">
        <v>1</v>
      </c>
      <c r="AZ512">
        <v>0</v>
      </c>
      <c r="BA512">
        <v>548</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CV512">
        <v>0</v>
      </c>
      <c r="CW512">
        <f>ROUND(Y512*Source!I319*DO512,9)</f>
        <v>0</v>
      </c>
      <c r="CX512">
        <f>ROUND(Y512*Source!I319,9)</f>
        <v>3.8018239999999999</v>
      </c>
      <c r="CY512">
        <f t="shared" si="216"/>
        <v>11.76</v>
      </c>
      <c r="CZ512">
        <f t="shared" si="217"/>
        <v>11.76</v>
      </c>
      <c r="DA512">
        <f t="shared" si="218"/>
        <v>1</v>
      </c>
      <c r="DB512">
        <f t="shared" si="214"/>
        <v>181.01</v>
      </c>
      <c r="DC512">
        <f t="shared" si="215"/>
        <v>0</v>
      </c>
      <c r="DD512" t="s">
        <v>6</v>
      </c>
      <c r="DE512" t="s">
        <v>6</v>
      </c>
      <c r="DF512">
        <f t="shared" si="212"/>
        <v>0</v>
      </c>
      <c r="DG512">
        <f t="shared" si="211"/>
        <v>46</v>
      </c>
      <c r="DH512">
        <f>Source!I319*SmtRes!Y512</f>
        <v>3.8018239999999999</v>
      </c>
      <c r="DI512">
        <f t="shared" si="219"/>
        <v>11.76</v>
      </c>
      <c r="DJ512">
        <f>EtalonRes!Z548</f>
        <v>11.76</v>
      </c>
      <c r="DK512">
        <f>Source!BB319</f>
        <v>1</v>
      </c>
      <c r="DL512" t="s">
        <v>6</v>
      </c>
      <c r="DM512">
        <v>0</v>
      </c>
      <c r="DN512" t="s">
        <v>6</v>
      </c>
      <c r="DO512">
        <v>0</v>
      </c>
      <c r="GQ512">
        <v>-1</v>
      </c>
      <c r="GR512">
        <v>-1</v>
      </c>
    </row>
    <row r="513" spans="1:200" x14ac:dyDescent="0.2">
      <c r="A513">
        <f>ROW(Source!A319)</f>
        <v>319</v>
      </c>
      <c r="B513">
        <v>86295183</v>
      </c>
      <c r="C513">
        <v>86296129</v>
      </c>
      <c r="D513">
        <v>27439719</v>
      </c>
      <c r="E513">
        <v>1</v>
      </c>
      <c r="F513">
        <v>1</v>
      </c>
      <c r="G513">
        <v>1</v>
      </c>
      <c r="H513">
        <v>2</v>
      </c>
      <c r="I513" t="s">
        <v>992</v>
      </c>
      <c r="J513" t="s">
        <v>993</v>
      </c>
      <c r="K513" t="s">
        <v>994</v>
      </c>
      <c r="L513">
        <v>1368</v>
      </c>
      <c r="N513">
        <v>1011</v>
      </c>
      <c r="O513" t="s">
        <v>927</v>
      </c>
      <c r="P513" t="s">
        <v>927</v>
      </c>
      <c r="Q513">
        <v>1</v>
      </c>
      <c r="W513">
        <v>0</v>
      </c>
      <c r="X513">
        <v>771781760</v>
      </c>
      <c r="Y513">
        <f t="shared" si="213"/>
        <v>0.62400000000000011</v>
      </c>
      <c r="AA513">
        <v>0</v>
      </c>
      <c r="AB513">
        <v>6.57</v>
      </c>
      <c r="AC513">
        <v>0</v>
      </c>
      <c r="AD513">
        <v>0</v>
      </c>
      <c r="AE513">
        <v>0</v>
      </c>
      <c r="AF513">
        <v>6.57</v>
      </c>
      <c r="AG513">
        <v>0</v>
      </c>
      <c r="AH513">
        <v>0</v>
      </c>
      <c r="AI513">
        <v>1</v>
      </c>
      <c r="AJ513">
        <v>1</v>
      </c>
      <c r="AK513">
        <v>1</v>
      </c>
      <c r="AL513">
        <v>1</v>
      </c>
      <c r="AM513">
        <v>0</v>
      </c>
      <c r="AN513">
        <v>0</v>
      </c>
      <c r="AO513">
        <v>1</v>
      </c>
      <c r="AP513">
        <v>1</v>
      </c>
      <c r="AQ513">
        <v>0</v>
      </c>
      <c r="AR513">
        <v>0</v>
      </c>
      <c r="AS513" t="s">
        <v>6</v>
      </c>
      <c r="AT513">
        <v>0.39</v>
      </c>
      <c r="AU513" t="s">
        <v>243</v>
      </c>
      <c r="AV513">
        <v>0</v>
      </c>
      <c r="AW513">
        <v>2</v>
      </c>
      <c r="AX513">
        <v>86296153</v>
      </c>
      <c r="AY513">
        <v>1</v>
      </c>
      <c r="AZ513">
        <v>0</v>
      </c>
      <c r="BA513">
        <v>549</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CV513">
        <v>0</v>
      </c>
      <c r="CW513">
        <f>ROUND(Y513*Source!I319*DO513,9)</f>
        <v>0</v>
      </c>
      <c r="CX513">
        <f>ROUND(Y513*Source!I319,9)</f>
        <v>0.15412799999999999</v>
      </c>
      <c r="CY513">
        <f t="shared" si="216"/>
        <v>6.57</v>
      </c>
      <c r="CZ513">
        <f t="shared" si="217"/>
        <v>6.57</v>
      </c>
      <c r="DA513">
        <f t="shared" si="218"/>
        <v>1</v>
      </c>
      <c r="DB513">
        <f t="shared" si="214"/>
        <v>4.0999999999999996</v>
      </c>
      <c r="DC513">
        <f t="shared" si="215"/>
        <v>0</v>
      </c>
      <c r="DD513" t="s">
        <v>6</v>
      </c>
      <c r="DE513" t="s">
        <v>6</v>
      </c>
      <c r="DF513">
        <f t="shared" si="212"/>
        <v>0</v>
      </c>
      <c r="DG513">
        <f t="shared" si="211"/>
        <v>1</v>
      </c>
      <c r="DH513">
        <f>Source!I319*SmtRes!Y513</f>
        <v>0.15412800000000001</v>
      </c>
      <c r="DI513">
        <f t="shared" si="219"/>
        <v>6.57</v>
      </c>
      <c r="DJ513">
        <f>EtalonRes!Z549</f>
        <v>6.57</v>
      </c>
      <c r="DK513">
        <f>Source!BB319</f>
        <v>1</v>
      </c>
      <c r="DL513" t="s">
        <v>6</v>
      </c>
      <c r="DM513">
        <v>0</v>
      </c>
      <c r="DN513" t="s">
        <v>6</v>
      </c>
      <c r="DO513">
        <v>0</v>
      </c>
      <c r="GQ513">
        <v>-1</v>
      </c>
      <c r="GR513">
        <v>-1</v>
      </c>
    </row>
    <row r="514" spans="1:200" x14ac:dyDescent="0.2">
      <c r="A514">
        <f>ROW(Source!A319)</f>
        <v>319</v>
      </c>
      <c r="B514">
        <v>86295183</v>
      </c>
      <c r="C514">
        <v>86296129</v>
      </c>
      <c r="D514">
        <v>27441019</v>
      </c>
      <c r="E514">
        <v>1</v>
      </c>
      <c r="F514">
        <v>1</v>
      </c>
      <c r="G514">
        <v>1</v>
      </c>
      <c r="H514">
        <v>2</v>
      </c>
      <c r="I514" t="s">
        <v>995</v>
      </c>
      <c r="J514" t="s">
        <v>996</v>
      </c>
      <c r="K514" t="s">
        <v>997</v>
      </c>
      <c r="L514">
        <v>1368</v>
      </c>
      <c r="N514">
        <v>1011</v>
      </c>
      <c r="O514" t="s">
        <v>927</v>
      </c>
      <c r="P514" t="s">
        <v>927</v>
      </c>
      <c r="Q514">
        <v>1</v>
      </c>
      <c r="W514">
        <v>0</v>
      </c>
      <c r="X514">
        <v>1694760240</v>
      </c>
      <c r="Y514">
        <f t="shared" si="213"/>
        <v>0.46399999999999997</v>
      </c>
      <c r="AA514">
        <v>0</v>
      </c>
      <c r="AB514">
        <v>5.09</v>
      </c>
      <c r="AC514">
        <v>0</v>
      </c>
      <c r="AD514">
        <v>0</v>
      </c>
      <c r="AE514">
        <v>0</v>
      </c>
      <c r="AF514">
        <v>5.09</v>
      </c>
      <c r="AG514">
        <v>0</v>
      </c>
      <c r="AH514">
        <v>0</v>
      </c>
      <c r="AI514">
        <v>1</v>
      </c>
      <c r="AJ514">
        <v>1</v>
      </c>
      <c r="AK514">
        <v>1</v>
      </c>
      <c r="AL514">
        <v>1</v>
      </c>
      <c r="AM514">
        <v>0</v>
      </c>
      <c r="AN514">
        <v>0</v>
      </c>
      <c r="AO514">
        <v>1</v>
      </c>
      <c r="AP514">
        <v>1</v>
      </c>
      <c r="AQ514">
        <v>0</v>
      </c>
      <c r="AR514">
        <v>0</v>
      </c>
      <c r="AS514" t="s">
        <v>6</v>
      </c>
      <c r="AT514">
        <v>0.28999999999999998</v>
      </c>
      <c r="AU514" t="s">
        <v>243</v>
      </c>
      <c r="AV514">
        <v>0</v>
      </c>
      <c r="AW514">
        <v>2</v>
      </c>
      <c r="AX514">
        <v>86296154</v>
      </c>
      <c r="AY514">
        <v>1</v>
      </c>
      <c r="AZ514">
        <v>0</v>
      </c>
      <c r="BA514">
        <v>550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CV514">
        <v>0</v>
      </c>
      <c r="CW514">
        <f>ROUND(Y514*Source!I319*DO514,9)</f>
        <v>0</v>
      </c>
      <c r="CX514">
        <f>ROUND(Y514*Source!I319,9)</f>
        <v>0.114608</v>
      </c>
      <c r="CY514">
        <f t="shared" si="216"/>
        <v>5.09</v>
      </c>
      <c r="CZ514">
        <f t="shared" si="217"/>
        <v>5.09</v>
      </c>
      <c r="DA514">
        <f t="shared" si="218"/>
        <v>1</v>
      </c>
      <c r="DB514">
        <f t="shared" si="214"/>
        <v>2.37</v>
      </c>
      <c r="DC514">
        <f t="shared" si="215"/>
        <v>0</v>
      </c>
      <c r="DD514" t="s">
        <v>6</v>
      </c>
      <c r="DE514" t="s">
        <v>6</v>
      </c>
      <c r="DF514">
        <f t="shared" si="212"/>
        <v>0</v>
      </c>
      <c r="DG514">
        <f t="shared" si="211"/>
        <v>1</v>
      </c>
      <c r="DH514">
        <f>Source!I319*SmtRes!Y514</f>
        <v>0.11460799999999999</v>
      </c>
      <c r="DI514">
        <f t="shared" si="219"/>
        <v>5.09</v>
      </c>
      <c r="DJ514">
        <f>EtalonRes!Z550</f>
        <v>5.09</v>
      </c>
      <c r="DK514">
        <f>Source!BB319</f>
        <v>1</v>
      </c>
      <c r="DL514" t="s">
        <v>6</v>
      </c>
      <c r="DM514">
        <v>0</v>
      </c>
      <c r="DN514" t="s">
        <v>6</v>
      </c>
      <c r="DO514">
        <v>0</v>
      </c>
      <c r="GQ514">
        <v>-1</v>
      </c>
      <c r="GR514">
        <v>-1</v>
      </c>
    </row>
    <row r="515" spans="1:200" x14ac:dyDescent="0.2">
      <c r="A515">
        <f>ROW(Source!A319)</f>
        <v>319</v>
      </c>
      <c r="B515">
        <v>86295183</v>
      </c>
      <c r="C515">
        <v>86296129</v>
      </c>
      <c r="D515">
        <v>27441327</v>
      </c>
      <c r="E515">
        <v>1</v>
      </c>
      <c r="F515">
        <v>1</v>
      </c>
      <c r="G515">
        <v>1</v>
      </c>
      <c r="H515">
        <v>2</v>
      </c>
      <c r="I515" t="s">
        <v>936</v>
      </c>
      <c r="J515" t="s">
        <v>937</v>
      </c>
      <c r="K515" t="s">
        <v>938</v>
      </c>
      <c r="L515">
        <v>1368</v>
      </c>
      <c r="N515">
        <v>1011</v>
      </c>
      <c r="O515" t="s">
        <v>927</v>
      </c>
      <c r="P515" t="s">
        <v>927</v>
      </c>
      <c r="Q515">
        <v>1</v>
      </c>
      <c r="W515">
        <v>0</v>
      </c>
      <c r="X515">
        <v>-1583389094</v>
      </c>
      <c r="Y515">
        <f t="shared" si="213"/>
        <v>0.30400000000000005</v>
      </c>
      <c r="AA515">
        <v>0</v>
      </c>
      <c r="AB515">
        <v>93.37</v>
      </c>
      <c r="AC515">
        <v>11.69</v>
      </c>
      <c r="AD515">
        <v>0</v>
      </c>
      <c r="AE515">
        <v>0</v>
      </c>
      <c r="AF515">
        <v>93.37</v>
      </c>
      <c r="AG515">
        <v>11.69</v>
      </c>
      <c r="AH515">
        <v>0</v>
      </c>
      <c r="AI515">
        <v>1</v>
      </c>
      <c r="AJ515">
        <v>1</v>
      </c>
      <c r="AK515">
        <v>1</v>
      </c>
      <c r="AL515">
        <v>1</v>
      </c>
      <c r="AM515">
        <v>0</v>
      </c>
      <c r="AN515">
        <v>0</v>
      </c>
      <c r="AO515">
        <v>1</v>
      </c>
      <c r="AP515">
        <v>1</v>
      </c>
      <c r="AQ515">
        <v>0</v>
      </c>
      <c r="AR515">
        <v>0</v>
      </c>
      <c r="AS515" t="s">
        <v>6</v>
      </c>
      <c r="AT515">
        <v>0.19</v>
      </c>
      <c r="AU515" t="s">
        <v>243</v>
      </c>
      <c r="AV515">
        <v>0</v>
      </c>
      <c r="AW515">
        <v>2</v>
      </c>
      <c r="AX515">
        <v>86296155</v>
      </c>
      <c r="AY515">
        <v>1</v>
      </c>
      <c r="AZ515">
        <v>0</v>
      </c>
      <c r="BA515">
        <v>551</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CV515">
        <v>0</v>
      </c>
      <c r="CW515">
        <f>ROUND(Y515*Source!I319*DO515,9)</f>
        <v>0</v>
      </c>
      <c r="CX515">
        <f>ROUND(Y515*Source!I319,9)</f>
        <v>7.5088000000000002E-2</v>
      </c>
      <c r="CY515">
        <f t="shared" si="216"/>
        <v>93.37</v>
      </c>
      <c r="CZ515">
        <f t="shared" si="217"/>
        <v>93.37</v>
      </c>
      <c r="DA515">
        <f t="shared" si="218"/>
        <v>1</v>
      </c>
      <c r="DB515">
        <f t="shared" si="214"/>
        <v>28.38</v>
      </c>
      <c r="DC515">
        <f t="shared" si="215"/>
        <v>3.55</v>
      </c>
      <c r="DD515" t="s">
        <v>6</v>
      </c>
      <c r="DE515" t="s">
        <v>6</v>
      </c>
      <c r="DF515">
        <f t="shared" si="212"/>
        <v>0</v>
      </c>
      <c r="DG515">
        <f t="shared" si="211"/>
        <v>7</v>
      </c>
      <c r="DH515">
        <f>Source!I319*SmtRes!Y515</f>
        <v>7.5088000000000016E-2</v>
      </c>
      <c r="DI515">
        <f t="shared" si="219"/>
        <v>93.37</v>
      </c>
      <c r="DJ515">
        <f>EtalonRes!Z551</f>
        <v>93.37</v>
      </c>
      <c r="DK515">
        <f>Source!BB319</f>
        <v>1</v>
      </c>
      <c r="DL515" t="s">
        <v>6</v>
      </c>
      <c r="DM515">
        <v>0</v>
      </c>
      <c r="DN515" t="s">
        <v>6</v>
      </c>
      <c r="DO515">
        <v>0</v>
      </c>
      <c r="GQ515">
        <v>-1</v>
      </c>
      <c r="GR515">
        <v>-1</v>
      </c>
    </row>
    <row r="516" spans="1:200" x14ac:dyDescent="0.2">
      <c r="A516">
        <f>ROW(Source!A319)</f>
        <v>319</v>
      </c>
      <c r="B516">
        <v>86295183</v>
      </c>
      <c r="C516">
        <v>86296129</v>
      </c>
      <c r="D516">
        <v>27371079</v>
      </c>
      <c r="E516">
        <v>1</v>
      </c>
      <c r="F516">
        <v>1</v>
      </c>
      <c r="G516">
        <v>1</v>
      </c>
      <c r="H516">
        <v>3</v>
      </c>
      <c r="I516" t="s">
        <v>249</v>
      </c>
      <c r="J516" t="s">
        <v>251</v>
      </c>
      <c r="K516" t="s">
        <v>250</v>
      </c>
      <c r="L516">
        <v>1339</v>
      </c>
      <c r="N516">
        <v>1007</v>
      </c>
      <c r="O516" t="s">
        <v>32</v>
      </c>
      <c r="P516" t="s">
        <v>32</v>
      </c>
      <c r="Q516">
        <v>1</v>
      </c>
      <c r="W516">
        <v>0</v>
      </c>
      <c r="X516">
        <v>-394915385</v>
      </c>
      <c r="Y516">
        <f>AT516</f>
        <v>1.37</v>
      </c>
      <c r="AA516">
        <v>6.22</v>
      </c>
      <c r="AB516">
        <v>0</v>
      </c>
      <c r="AC516">
        <v>0</v>
      </c>
      <c r="AD516">
        <v>0</v>
      </c>
      <c r="AE516">
        <v>6.22</v>
      </c>
      <c r="AF516">
        <v>0</v>
      </c>
      <c r="AG516">
        <v>0</v>
      </c>
      <c r="AH516">
        <v>0</v>
      </c>
      <c r="AI516">
        <v>1</v>
      </c>
      <c r="AJ516">
        <v>1</v>
      </c>
      <c r="AK516">
        <v>1</v>
      </c>
      <c r="AL516">
        <v>1</v>
      </c>
      <c r="AM516">
        <v>0</v>
      </c>
      <c r="AN516">
        <v>0</v>
      </c>
      <c r="AO516">
        <v>0</v>
      </c>
      <c r="AP516">
        <v>1</v>
      </c>
      <c r="AQ516">
        <v>0</v>
      </c>
      <c r="AR516">
        <v>0</v>
      </c>
      <c r="AS516" t="s">
        <v>6</v>
      </c>
      <c r="AT516">
        <v>1.37</v>
      </c>
      <c r="AU516" t="s">
        <v>6</v>
      </c>
      <c r="AV516">
        <v>0</v>
      </c>
      <c r="AW516">
        <v>2</v>
      </c>
      <c r="AX516">
        <v>86296157</v>
      </c>
      <c r="AY516">
        <v>1</v>
      </c>
      <c r="AZ516">
        <v>0</v>
      </c>
      <c r="BA516">
        <v>553</v>
      </c>
      <c r="BB516">
        <v>3</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CV516">
        <v>0</v>
      </c>
      <c r="CW516">
        <v>0</v>
      </c>
      <c r="CX516">
        <f>ROUND(Y516*Source!I319,9)</f>
        <v>0.33839000000000002</v>
      </c>
      <c r="CY516">
        <f>AA516</f>
        <v>6.22</v>
      </c>
      <c r="CZ516">
        <f>AE516</f>
        <v>6.22</v>
      </c>
      <c r="DA516">
        <f>AI516</f>
        <v>1</v>
      </c>
      <c r="DB516">
        <f>ROUND(ROUND(AT516*CZ516,2),2)</f>
        <v>8.52</v>
      </c>
      <c r="DC516">
        <f>ROUND(ROUND(AT516*AG516,2),2)</f>
        <v>0</v>
      </c>
      <c r="DD516" t="s">
        <v>6</v>
      </c>
      <c r="DE516" t="s">
        <v>6</v>
      </c>
      <c r="DF516">
        <f t="shared" si="212"/>
        <v>2</v>
      </c>
      <c r="DG516">
        <f t="shared" si="211"/>
        <v>0</v>
      </c>
      <c r="DH516">
        <f>Source!I319*SmtRes!Y516</f>
        <v>0.33839000000000002</v>
      </c>
      <c r="DI516">
        <f>AA516</f>
        <v>6.22</v>
      </c>
      <c r="DJ516">
        <f>EtalonRes!Y553</f>
        <v>6.22</v>
      </c>
      <c r="DK516">
        <f>Source!BC319</f>
        <v>1</v>
      </c>
      <c r="DL516" t="s">
        <v>6</v>
      </c>
      <c r="DM516">
        <v>0</v>
      </c>
      <c r="DN516" t="s">
        <v>6</v>
      </c>
      <c r="DO516">
        <v>0</v>
      </c>
      <c r="GP516">
        <v>1</v>
      </c>
      <c r="GQ516">
        <v>-1</v>
      </c>
      <c r="GR516">
        <v>-1</v>
      </c>
    </row>
    <row r="517" spans="1:200" x14ac:dyDescent="0.2">
      <c r="A517">
        <f>ROW(Source!A319)</f>
        <v>319</v>
      </c>
      <c r="B517">
        <v>86295183</v>
      </c>
      <c r="C517">
        <v>86296129</v>
      </c>
      <c r="D517">
        <v>27378255</v>
      </c>
      <c r="E517">
        <v>1</v>
      </c>
      <c r="F517">
        <v>1</v>
      </c>
      <c r="G517">
        <v>1</v>
      </c>
      <c r="H517">
        <v>3</v>
      </c>
      <c r="I517" t="s">
        <v>89</v>
      </c>
      <c r="J517" t="s">
        <v>91</v>
      </c>
      <c r="K517" t="s">
        <v>90</v>
      </c>
      <c r="L517">
        <v>1348</v>
      </c>
      <c r="N517">
        <v>1009</v>
      </c>
      <c r="O517" t="s">
        <v>63</v>
      </c>
      <c r="P517" t="s">
        <v>63</v>
      </c>
      <c r="Q517">
        <v>1000</v>
      </c>
      <c r="W517">
        <v>0</v>
      </c>
      <c r="X517">
        <v>1570490953</v>
      </c>
      <c r="Y517">
        <f>AT517</f>
        <v>4.0000000000000001E-3</v>
      </c>
      <c r="AA517">
        <v>10380</v>
      </c>
      <c r="AB517">
        <v>0</v>
      </c>
      <c r="AC517">
        <v>0</v>
      </c>
      <c r="AD517">
        <v>0</v>
      </c>
      <c r="AE517">
        <v>10380</v>
      </c>
      <c r="AF517">
        <v>0</v>
      </c>
      <c r="AG517">
        <v>0</v>
      </c>
      <c r="AH517">
        <v>0</v>
      </c>
      <c r="AI517">
        <v>1</v>
      </c>
      <c r="AJ517">
        <v>1</v>
      </c>
      <c r="AK517">
        <v>1</v>
      </c>
      <c r="AL517">
        <v>1</v>
      </c>
      <c r="AM517">
        <v>0</v>
      </c>
      <c r="AN517">
        <v>0</v>
      </c>
      <c r="AO517">
        <v>0</v>
      </c>
      <c r="AP517">
        <v>1</v>
      </c>
      <c r="AQ517">
        <v>0</v>
      </c>
      <c r="AR517">
        <v>0</v>
      </c>
      <c r="AS517" t="s">
        <v>6</v>
      </c>
      <c r="AT517">
        <v>4.0000000000000001E-3</v>
      </c>
      <c r="AU517" t="s">
        <v>6</v>
      </c>
      <c r="AV517">
        <v>0</v>
      </c>
      <c r="AW517">
        <v>1</v>
      </c>
      <c r="AX517">
        <v>-1</v>
      </c>
      <c r="AY517">
        <v>0</v>
      </c>
      <c r="AZ517">
        <v>0</v>
      </c>
      <c r="BA517" t="s">
        <v>6</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0</v>
      </c>
      <c r="CV517">
        <v>0</v>
      </c>
      <c r="CW517">
        <v>0</v>
      </c>
      <c r="CX517">
        <f>ROUND(Y517*Source!I319,9)</f>
        <v>9.8799999999999995E-4</v>
      </c>
      <c r="CY517">
        <f>AA517</f>
        <v>10380</v>
      </c>
      <c r="CZ517">
        <f>AE517</f>
        <v>10380</v>
      </c>
      <c r="DA517">
        <f>AI517</f>
        <v>1</v>
      </c>
      <c r="DB517">
        <f>ROUND(ROUND(AT517*CZ517,2),2)</f>
        <v>41.52</v>
      </c>
      <c r="DC517">
        <f>ROUND(ROUND(AT517*AG517,2),2)</f>
        <v>0</v>
      </c>
      <c r="DD517" t="s">
        <v>6</v>
      </c>
      <c r="DE517" t="s">
        <v>6</v>
      </c>
      <c r="DF517">
        <f t="shared" si="212"/>
        <v>10</v>
      </c>
      <c r="DG517">
        <f t="shared" si="211"/>
        <v>0</v>
      </c>
      <c r="DH517">
        <f>Source!I319*SmtRes!Y517</f>
        <v>9.8799999999999995E-4</v>
      </c>
      <c r="DI517">
        <f>AA517</f>
        <v>10380</v>
      </c>
      <c r="DJ517">
        <f>DF517</f>
        <v>10</v>
      </c>
      <c r="DK517">
        <f>Source!BC319</f>
        <v>1</v>
      </c>
      <c r="DL517" t="s">
        <v>6</v>
      </c>
      <c r="DM517">
        <v>0</v>
      </c>
      <c r="DN517" t="s">
        <v>6</v>
      </c>
      <c r="DO517">
        <v>0</v>
      </c>
      <c r="GP517">
        <v>1</v>
      </c>
      <c r="GQ517">
        <v>-1</v>
      </c>
      <c r="GR517">
        <v>-1</v>
      </c>
    </row>
    <row r="518" spans="1:200" x14ac:dyDescent="0.2">
      <c r="A518">
        <f>ROW(Source!A319)</f>
        <v>319</v>
      </c>
      <c r="B518">
        <v>86295183</v>
      </c>
      <c r="C518">
        <v>86296129</v>
      </c>
      <c r="D518">
        <v>27371084</v>
      </c>
      <c r="E518">
        <v>1</v>
      </c>
      <c r="F518">
        <v>1</v>
      </c>
      <c r="G518">
        <v>1</v>
      </c>
      <c r="H518">
        <v>3</v>
      </c>
      <c r="I518" t="s">
        <v>255</v>
      </c>
      <c r="J518" t="s">
        <v>257</v>
      </c>
      <c r="K518" t="s">
        <v>256</v>
      </c>
      <c r="L518">
        <v>1346</v>
      </c>
      <c r="N518">
        <v>1009</v>
      </c>
      <c r="O518" t="s">
        <v>182</v>
      </c>
      <c r="P518" t="s">
        <v>182</v>
      </c>
      <c r="Q518">
        <v>1</v>
      </c>
      <c r="W518">
        <v>0</v>
      </c>
      <c r="X518">
        <v>-1982328944</v>
      </c>
      <c r="Y518">
        <f>AT518</f>
        <v>0.41</v>
      </c>
      <c r="AA518">
        <v>6.12</v>
      </c>
      <c r="AB518">
        <v>0</v>
      </c>
      <c r="AC518">
        <v>0</v>
      </c>
      <c r="AD518">
        <v>0</v>
      </c>
      <c r="AE518">
        <v>6.12</v>
      </c>
      <c r="AF518">
        <v>0</v>
      </c>
      <c r="AG518">
        <v>0</v>
      </c>
      <c r="AH518">
        <v>0</v>
      </c>
      <c r="AI518">
        <v>1</v>
      </c>
      <c r="AJ518">
        <v>1</v>
      </c>
      <c r="AK518">
        <v>1</v>
      </c>
      <c r="AL518">
        <v>1</v>
      </c>
      <c r="AM518">
        <v>0</v>
      </c>
      <c r="AN518">
        <v>0</v>
      </c>
      <c r="AO518">
        <v>0</v>
      </c>
      <c r="AP518">
        <v>0</v>
      </c>
      <c r="AQ518">
        <v>0</v>
      </c>
      <c r="AR518">
        <v>0</v>
      </c>
      <c r="AS518" t="s">
        <v>6</v>
      </c>
      <c r="AT518">
        <v>0.41</v>
      </c>
      <c r="AU518" t="s">
        <v>6</v>
      </c>
      <c r="AV518">
        <v>0</v>
      </c>
      <c r="AW518">
        <v>2</v>
      </c>
      <c r="AX518">
        <v>86296163</v>
      </c>
      <c r="AY518">
        <v>1</v>
      </c>
      <c r="AZ518">
        <v>0</v>
      </c>
      <c r="BA518">
        <v>559</v>
      </c>
      <c r="BB518">
        <v>3</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CV518">
        <v>0</v>
      </c>
      <c r="CW518">
        <v>0</v>
      </c>
      <c r="CX518">
        <f>ROUND(Y518*Source!I319,9)</f>
        <v>0.10127</v>
      </c>
      <c r="CY518">
        <f>AA518</f>
        <v>6.12</v>
      </c>
      <c r="CZ518">
        <f>AE518</f>
        <v>6.12</v>
      </c>
      <c r="DA518">
        <f>AI518</f>
        <v>1</v>
      </c>
      <c r="DB518">
        <f>ROUND(ROUND(AT518*CZ518,2),2)</f>
        <v>2.5099999999999998</v>
      </c>
      <c r="DC518">
        <f>ROUND(ROUND(AT518*AG518,2),2)</f>
        <v>0</v>
      </c>
      <c r="DD518" t="s">
        <v>6</v>
      </c>
      <c r="DE518" t="s">
        <v>6</v>
      </c>
      <c r="DF518">
        <f t="shared" si="212"/>
        <v>1</v>
      </c>
      <c r="DG518">
        <f t="shared" si="211"/>
        <v>0</v>
      </c>
      <c r="DH518">
        <f>Source!I319*SmtRes!Y518</f>
        <v>0.10127</v>
      </c>
      <c r="DI518">
        <f>AA518</f>
        <v>6.12</v>
      </c>
      <c r="DJ518">
        <f>EtalonRes!Y559</f>
        <v>6.12</v>
      </c>
      <c r="DK518">
        <f>Source!BC319</f>
        <v>1</v>
      </c>
      <c r="DL518" t="s">
        <v>6</v>
      </c>
      <c r="DM518">
        <v>0</v>
      </c>
      <c r="DN518" t="s">
        <v>6</v>
      </c>
      <c r="DO518">
        <v>0</v>
      </c>
      <c r="GP518">
        <v>1</v>
      </c>
      <c r="GQ518">
        <v>-1</v>
      </c>
      <c r="GR518">
        <v>-1</v>
      </c>
    </row>
    <row r="519" spans="1:200" x14ac:dyDescent="0.2">
      <c r="A519">
        <f>ROW(Source!A319)</f>
        <v>319</v>
      </c>
      <c r="B519">
        <v>86295183</v>
      </c>
      <c r="C519">
        <v>86296129</v>
      </c>
      <c r="D519">
        <v>69205370</v>
      </c>
      <c r="E519">
        <v>1</v>
      </c>
      <c r="F519">
        <v>1</v>
      </c>
      <c r="G519">
        <v>1</v>
      </c>
      <c r="H519">
        <v>3</v>
      </c>
      <c r="I519" t="s">
        <v>260</v>
      </c>
      <c r="J519" t="s">
        <v>262</v>
      </c>
      <c r="K519" t="s">
        <v>261</v>
      </c>
      <c r="L519">
        <v>1348</v>
      </c>
      <c r="N519">
        <v>1009</v>
      </c>
      <c r="O519" t="s">
        <v>63</v>
      </c>
      <c r="P519" t="s">
        <v>63</v>
      </c>
      <c r="Q519">
        <v>1000</v>
      </c>
      <c r="W519">
        <v>0</v>
      </c>
      <c r="X519">
        <v>-1399758959</v>
      </c>
      <c r="Y519">
        <f>AT519</f>
        <v>1</v>
      </c>
      <c r="AA519">
        <v>15757.58</v>
      </c>
      <c r="AB519">
        <v>0</v>
      </c>
      <c r="AC519">
        <v>0</v>
      </c>
      <c r="AD519">
        <v>0</v>
      </c>
      <c r="AE519">
        <v>15757.58</v>
      </c>
      <c r="AF519">
        <v>0</v>
      </c>
      <c r="AG519">
        <v>0</v>
      </c>
      <c r="AH519">
        <v>0</v>
      </c>
      <c r="AI519">
        <v>1</v>
      </c>
      <c r="AJ519">
        <v>1</v>
      </c>
      <c r="AK519">
        <v>1</v>
      </c>
      <c r="AL519">
        <v>1</v>
      </c>
      <c r="AM519">
        <v>0</v>
      </c>
      <c r="AN519">
        <v>0</v>
      </c>
      <c r="AO519">
        <v>0</v>
      </c>
      <c r="AP519">
        <v>1</v>
      </c>
      <c r="AQ519">
        <v>0</v>
      </c>
      <c r="AR519">
        <v>0</v>
      </c>
      <c r="AS519" t="s">
        <v>6</v>
      </c>
      <c r="AT519">
        <v>1</v>
      </c>
      <c r="AU519" t="s">
        <v>6</v>
      </c>
      <c r="AV519">
        <v>0</v>
      </c>
      <c r="AW519">
        <v>1</v>
      </c>
      <c r="AX519">
        <v>-1</v>
      </c>
      <c r="AY519">
        <v>0</v>
      </c>
      <c r="AZ519">
        <v>0</v>
      </c>
      <c r="BA519" t="s">
        <v>6</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CV519">
        <v>0</v>
      </c>
      <c r="CW519">
        <v>0</v>
      </c>
      <c r="CX519">
        <f>ROUND(Y519*Source!I319,9)</f>
        <v>0.247</v>
      </c>
      <c r="CY519">
        <f>AA519</f>
        <v>15757.58</v>
      </c>
      <c r="CZ519">
        <f>AE519</f>
        <v>15757.58</v>
      </c>
      <c r="DA519">
        <f>AI519</f>
        <v>1</v>
      </c>
      <c r="DB519">
        <f>ROUND(ROUND(AT519*CZ519,2),2)</f>
        <v>15757.58</v>
      </c>
      <c r="DC519">
        <f>ROUND(ROUND(AT519*AG519,2),2)</f>
        <v>0</v>
      </c>
      <c r="DD519" t="s">
        <v>6</v>
      </c>
      <c r="DE519" t="s">
        <v>6</v>
      </c>
      <c r="DF519">
        <f t="shared" si="212"/>
        <v>3892</v>
      </c>
      <c r="DG519">
        <f t="shared" si="211"/>
        <v>0</v>
      </c>
      <c r="DH519">
        <f>Source!I319*SmtRes!Y519</f>
        <v>0.247</v>
      </c>
      <c r="DI519">
        <f>AA519</f>
        <v>15757.58</v>
      </c>
      <c r="DJ519">
        <f>DF519</f>
        <v>3892</v>
      </c>
      <c r="DK519">
        <f>Source!BC319</f>
        <v>1</v>
      </c>
      <c r="DL519" t="s">
        <v>6</v>
      </c>
      <c r="DM519">
        <v>0</v>
      </c>
      <c r="DN519" t="s">
        <v>6</v>
      </c>
      <c r="DO519">
        <v>0</v>
      </c>
      <c r="GP519">
        <v>1</v>
      </c>
      <c r="GQ519">
        <v>-1</v>
      </c>
      <c r="GR519">
        <v>-1</v>
      </c>
    </row>
    <row r="520" spans="1:200" x14ac:dyDescent="0.2">
      <c r="A520">
        <f>ROW(Source!A320)</f>
        <v>320</v>
      </c>
      <c r="B520">
        <v>86295184</v>
      </c>
      <c r="C520">
        <v>86296129</v>
      </c>
      <c r="D520">
        <v>27493087</v>
      </c>
      <c r="E520">
        <v>1</v>
      </c>
      <c r="F520">
        <v>1</v>
      </c>
      <c r="G520">
        <v>1</v>
      </c>
      <c r="H520">
        <v>1</v>
      </c>
      <c r="I520" t="s">
        <v>928</v>
      </c>
      <c r="J520" t="s">
        <v>6</v>
      </c>
      <c r="K520" t="s">
        <v>929</v>
      </c>
      <c r="L520">
        <v>1369</v>
      </c>
      <c r="N520">
        <v>1013</v>
      </c>
      <c r="O520" t="s">
        <v>921</v>
      </c>
      <c r="P520" t="s">
        <v>921</v>
      </c>
      <c r="Q520">
        <v>1</v>
      </c>
      <c r="W520">
        <v>0</v>
      </c>
      <c r="X520">
        <v>800791658</v>
      </c>
      <c r="Y520">
        <f>(AT520*1.05)</f>
        <v>33.988500000000002</v>
      </c>
      <c r="AA520">
        <v>0</v>
      </c>
      <c r="AB520">
        <v>0</v>
      </c>
      <c r="AC520">
        <v>0</v>
      </c>
      <c r="AD520">
        <v>242.69</v>
      </c>
      <c r="AE520">
        <v>0</v>
      </c>
      <c r="AF520">
        <v>0</v>
      </c>
      <c r="AG520">
        <v>0</v>
      </c>
      <c r="AH520">
        <v>9.48</v>
      </c>
      <c r="AI520">
        <v>1</v>
      </c>
      <c r="AJ520">
        <v>1</v>
      </c>
      <c r="AK520">
        <v>1</v>
      </c>
      <c r="AL520">
        <v>25.6</v>
      </c>
      <c r="AM520">
        <v>5</v>
      </c>
      <c r="AN520">
        <v>0</v>
      </c>
      <c r="AO520">
        <v>1</v>
      </c>
      <c r="AP520">
        <v>1</v>
      </c>
      <c r="AQ520">
        <v>0</v>
      </c>
      <c r="AR520">
        <v>0</v>
      </c>
      <c r="AS520" t="s">
        <v>6</v>
      </c>
      <c r="AT520">
        <v>32.369999999999997</v>
      </c>
      <c r="AU520" t="s">
        <v>244</v>
      </c>
      <c r="AV520">
        <v>1</v>
      </c>
      <c r="AW520">
        <v>2</v>
      </c>
      <c r="AX520">
        <v>86296145</v>
      </c>
      <c r="AY520">
        <v>1</v>
      </c>
      <c r="AZ520">
        <v>0</v>
      </c>
      <c r="BA520">
        <v>566</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CU520">
        <f>ROUND(AT520*Source!I320*AH520*AL520,0)</f>
        <v>1940</v>
      </c>
      <c r="CV520">
        <f>ROUND(Y520*Source!I320,9)</f>
        <v>8.3951595000000001</v>
      </c>
      <c r="CW520">
        <v>0</v>
      </c>
      <c r="CX520">
        <f>ROUND(Y520*Source!I320,9)</f>
        <v>8.3951595000000001</v>
      </c>
      <c r="CY520">
        <f>AD520</f>
        <v>242.69</v>
      </c>
      <c r="CZ520">
        <f>AH520</f>
        <v>9.48</v>
      </c>
      <c r="DA520">
        <f>AL520</f>
        <v>25.6</v>
      </c>
      <c r="DB520">
        <f>ROUND((ROUND(AT520*CZ520,2)*1.05),2)</f>
        <v>322.20999999999998</v>
      </c>
      <c r="DC520">
        <f>ROUND((ROUND(AT520*AG520,2)*1.05),2)</f>
        <v>0</v>
      </c>
      <c r="DD520" t="s">
        <v>6</v>
      </c>
      <c r="DE520" t="s">
        <v>6</v>
      </c>
      <c r="DF520">
        <f t="shared" si="212"/>
        <v>0</v>
      </c>
      <c r="DG520">
        <f t="shared" si="211"/>
        <v>0</v>
      </c>
      <c r="DH520">
        <f>Source!I320*SmtRes!Y520</f>
        <v>8.3951595000000001</v>
      </c>
      <c r="DI520">
        <f>AD520</f>
        <v>242.69</v>
      </c>
      <c r="DJ520">
        <f>EtalonRes!AB566</f>
        <v>9.48</v>
      </c>
      <c r="DK520">
        <f>Source!BA320</f>
        <v>25.6</v>
      </c>
      <c r="DL520" t="s">
        <v>6</v>
      </c>
      <c r="DM520">
        <v>0</v>
      </c>
      <c r="DN520" t="s">
        <v>6</v>
      </c>
      <c r="DO520">
        <v>0</v>
      </c>
      <c r="GQ520">
        <v>-1</v>
      </c>
      <c r="GR520">
        <v>-1</v>
      </c>
    </row>
    <row r="521" spans="1:200" x14ac:dyDescent="0.2">
      <c r="A521">
        <f>ROW(Source!A320)</f>
        <v>320</v>
      </c>
      <c r="B521">
        <v>86295184</v>
      </c>
      <c r="C521">
        <v>86296129</v>
      </c>
      <c r="D521">
        <v>121548</v>
      </c>
      <c r="E521">
        <v>1</v>
      </c>
      <c r="F521">
        <v>1</v>
      </c>
      <c r="G521">
        <v>1</v>
      </c>
      <c r="H521">
        <v>1</v>
      </c>
      <c r="I521" t="s">
        <v>39</v>
      </c>
      <c r="J521" t="s">
        <v>6</v>
      </c>
      <c r="K521" t="s">
        <v>922</v>
      </c>
      <c r="L521">
        <v>608254</v>
      </c>
      <c r="N521">
        <v>1013</v>
      </c>
      <c r="O521" t="s">
        <v>923</v>
      </c>
      <c r="P521" t="s">
        <v>923</v>
      </c>
      <c r="Q521">
        <v>1</v>
      </c>
      <c r="W521">
        <v>0</v>
      </c>
      <c r="X521">
        <v>-185737400</v>
      </c>
      <c r="Y521">
        <f t="shared" ref="Y521:Y530" si="220">(AT521*1.6)</f>
        <v>9.0239999999999991</v>
      </c>
      <c r="AA521">
        <v>0</v>
      </c>
      <c r="AB521">
        <v>0</v>
      </c>
      <c r="AC521">
        <v>0</v>
      </c>
      <c r="AD521">
        <v>0</v>
      </c>
      <c r="AE521">
        <v>0</v>
      </c>
      <c r="AF521">
        <v>0</v>
      </c>
      <c r="AG521">
        <v>0</v>
      </c>
      <c r="AH521">
        <v>0</v>
      </c>
      <c r="AI521">
        <v>1</v>
      </c>
      <c r="AJ521">
        <v>1</v>
      </c>
      <c r="AK521">
        <v>19.8</v>
      </c>
      <c r="AL521">
        <v>1</v>
      </c>
      <c r="AM521">
        <v>5</v>
      </c>
      <c r="AN521">
        <v>0</v>
      </c>
      <c r="AO521">
        <v>1</v>
      </c>
      <c r="AP521">
        <v>1</v>
      </c>
      <c r="AQ521">
        <v>0</v>
      </c>
      <c r="AR521">
        <v>0</v>
      </c>
      <c r="AS521" t="s">
        <v>6</v>
      </c>
      <c r="AT521">
        <v>5.64</v>
      </c>
      <c r="AU521" t="s">
        <v>243</v>
      </c>
      <c r="AV521">
        <v>2</v>
      </c>
      <c r="AW521">
        <v>2</v>
      </c>
      <c r="AX521">
        <v>86296146</v>
      </c>
      <c r="AY521">
        <v>1</v>
      </c>
      <c r="AZ521">
        <v>0</v>
      </c>
      <c r="BA521">
        <v>567</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0</v>
      </c>
      <c r="BW521">
        <v>0</v>
      </c>
      <c r="CV521">
        <v>0</v>
      </c>
      <c r="CW521">
        <v>0</v>
      </c>
      <c r="CX521">
        <f>ROUND(Y521*Source!I320,9)</f>
        <v>2.2289279999999998</v>
      </c>
      <c r="CY521">
        <f>AD521</f>
        <v>0</v>
      </c>
      <c r="CZ521">
        <f>AH521</f>
        <v>0</v>
      </c>
      <c r="DA521">
        <f>AL521</f>
        <v>1</v>
      </c>
      <c r="DB521">
        <f t="shared" ref="DB521:DB530" si="221">ROUND((ROUND(AT521*CZ521,2)*1.6),2)</f>
        <v>0</v>
      </c>
      <c r="DC521">
        <f t="shared" ref="DC521:DC530" si="222">ROUND((ROUND(AT521*AG521,2)*1.6),2)</f>
        <v>0</v>
      </c>
      <c r="DD521" t="s">
        <v>6</v>
      </c>
      <c r="DE521" t="s">
        <v>6</v>
      </c>
      <c r="DF521">
        <f t="shared" si="212"/>
        <v>0</v>
      </c>
      <c r="DG521">
        <f t="shared" si="211"/>
        <v>0</v>
      </c>
      <c r="DH521">
        <f>Source!I320*SmtRes!Y521</f>
        <v>2.2289279999999998</v>
      </c>
      <c r="DI521">
        <f>AD521</f>
        <v>0</v>
      </c>
      <c r="DJ521">
        <f>EtalonRes!AB567</f>
        <v>0</v>
      </c>
      <c r="DK521">
        <f>Source!BA320</f>
        <v>25.6</v>
      </c>
      <c r="DL521" t="s">
        <v>6</v>
      </c>
      <c r="DM521">
        <v>0</v>
      </c>
      <c r="DN521" t="s">
        <v>6</v>
      </c>
      <c r="DO521">
        <v>0</v>
      </c>
      <c r="GQ521">
        <v>-1</v>
      </c>
      <c r="GR521">
        <v>-1</v>
      </c>
    </row>
    <row r="522" spans="1:200" x14ac:dyDescent="0.2">
      <c r="A522">
        <f>ROW(Source!A320)</f>
        <v>320</v>
      </c>
      <c r="B522">
        <v>86295184</v>
      </c>
      <c r="C522">
        <v>86296129</v>
      </c>
      <c r="D522">
        <v>27439431</v>
      </c>
      <c r="E522">
        <v>1</v>
      </c>
      <c r="F522">
        <v>1</v>
      </c>
      <c r="G522">
        <v>1</v>
      </c>
      <c r="H522">
        <v>2</v>
      </c>
      <c r="I522" t="s">
        <v>977</v>
      </c>
      <c r="J522" t="s">
        <v>978</v>
      </c>
      <c r="K522" t="s">
        <v>979</v>
      </c>
      <c r="L522">
        <v>1368</v>
      </c>
      <c r="N522">
        <v>1011</v>
      </c>
      <c r="O522" t="s">
        <v>927</v>
      </c>
      <c r="P522" t="s">
        <v>927</v>
      </c>
      <c r="Q522">
        <v>1</v>
      </c>
      <c r="W522">
        <v>0</v>
      </c>
      <c r="X522">
        <v>-1377734484</v>
      </c>
      <c r="Y522">
        <f t="shared" si="220"/>
        <v>0.11200000000000002</v>
      </c>
      <c r="AA522">
        <v>0</v>
      </c>
      <c r="AB522">
        <v>1123.44</v>
      </c>
      <c r="AC522">
        <v>307.69</v>
      </c>
      <c r="AD522">
        <v>0</v>
      </c>
      <c r="AE522">
        <v>0</v>
      </c>
      <c r="AF522">
        <v>120.8</v>
      </c>
      <c r="AG522">
        <v>15.54</v>
      </c>
      <c r="AH522">
        <v>0</v>
      </c>
      <c r="AI522">
        <v>1</v>
      </c>
      <c r="AJ522">
        <v>9.3000000000000007</v>
      </c>
      <c r="AK522">
        <v>19.8</v>
      </c>
      <c r="AL522">
        <v>1</v>
      </c>
      <c r="AM522">
        <v>5</v>
      </c>
      <c r="AN522">
        <v>0</v>
      </c>
      <c r="AO522">
        <v>1</v>
      </c>
      <c r="AP522">
        <v>1</v>
      </c>
      <c r="AQ522">
        <v>0</v>
      </c>
      <c r="AR522">
        <v>0</v>
      </c>
      <c r="AS522" t="s">
        <v>6</v>
      </c>
      <c r="AT522">
        <v>7.0000000000000007E-2</v>
      </c>
      <c r="AU522" t="s">
        <v>243</v>
      </c>
      <c r="AV522">
        <v>0</v>
      </c>
      <c r="AW522">
        <v>2</v>
      </c>
      <c r="AX522">
        <v>86296147</v>
      </c>
      <c r="AY522">
        <v>1</v>
      </c>
      <c r="AZ522">
        <v>0</v>
      </c>
      <c r="BA522">
        <v>568</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CV522">
        <v>0</v>
      </c>
      <c r="CW522">
        <f>ROUND(Y522*Source!I320*DO522,9)</f>
        <v>0</v>
      </c>
      <c r="CX522">
        <f>ROUND(Y522*Source!I320,9)</f>
        <v>2.7664000000000001E-2</v>
      </c>
      <c r="CY522">
        <f t="shared" ref="CY522:CY530" si="223">AB522</f>
        <v>1123.44</v>
      </c>
      <c r="CZ522">
        <f t="shared" ref="CZ522:CZ530" si="224">AF522</f>
        <v>120.8</v>
      </c>
      <c r="DA522">
        <f t="shared" ref="DA522:DA530" si="225">AJ522</f>
        <v>9.3000000000000007</v>
      </c>
      <c r="DB522">
        <f t="shared" si="221"/>
        <v>13.54</v>
      </c>
      <c r="DC522">
        <f t="shared" si="222"/>
        <v>1.74</v>
      </c>
      <c r="DD522" t="s">
        <v>6</v>
      </c>
      <c r="DE522" t="s">
        <v>6</v>
      </c>
      <c r="DF522">
        <f t="shared" si="212"/>
        <v>0</v>
      </c>
      <c r="DG522">
        <f t="shared" ref="DG522:DG530" si="226">ROUND(ROUND(AF522*AJ522,0)*CX522,0)</f>
        <v>31</v>
      </c>
      <c r="DH522">
        <f>Source!I320*SmtRes!Y522</f>
        <v>2.7664000000000005E-2</v>
      </c>
      <c r="DI522">
        <f t="shared" ref="DI522:DI530" si="227">AB522</f>
        <v>1123.44</v>
      </c>
      <c r="DJ522">
        <f>EtalonRes!Z568</f>
        <v>120.8</v>
      </c>
      <c r="DK522">
        <f>Source!BB320</f>
        <v>9.3000000000000007</v>
      </c>
      <c r="DL522" t="s">
        <v>6</v>
      </c>
      <c r="DM522">
        <v>0</v>
      </c>
      <c r="DN522" t="s">
        <v>6</v>
      </c>
      <c r="DO522">
        <v>0</v>
      </c>
      <c r="GQ522">
        <v>-1</v>
      </c>
      <c r="GR522">
        <v>-1</v>
      </c>
    </row>
    <row r="523" spans="1:200" x14ac:dyDescent="0.2">
      <c r="A523">
        <f>ROW(Source!A320)</f>
        <v>320</v>
      </c>
      <c r="B523">
        <v>86295184</v>
      </c>
      <c r="C523">
        <v>86296129</v>
      </c>
      <c r="D523">
        <v>27439499</v>
      </c>
      <c r="E523">
        <v>1</v>
      </c>
      <c r="F523">
        <v>1</v>
      </c>
      <c r="G523">
        <v>1</v>
      </c>
      <c r="H523">
        <v>2</v>
      </c>
      <c r="I523" t="s">
        <v>930</v>
      </c>
      <c r="J523" t="s">
        <v>931</v>
      </c>
      <c r="K523" t="s">
        <v>932</v>
      </c>
      <c r="L523">
        <v>1368</v>
      </c>
      <c r="N523">
        <v>1011</v>
      </c>
      <c r="O523" t="s">
        <v>927</v>
      </c>
      <c r="P523" t="s">
        <v>927</v>
      </c>
      <c r="Q523">
        <v>1</v>
      </c>
      <c r="W523">
        <v>0</v>
      </c>
      <c r="X523">
        <v>1890856440</v>
      </c>
      <c r="Y523">
        <f t="shared" si="220"/>
        <v>0.192</v>
      </c>
      <c r="AA523">
        <v>0</v>
      </c>
      <c r="AB523">
        <v>1047.83</v>
      </c>
      <c r="AC523">
        <v>269.48</v>
      </c>
      <c r="AD523">
        <v>0</v>
      </c>
      <c r="AE523">
        <v>0</v>
      </c>
      <c r="AF523">
        <v>112.67</v>
      </c>
      <c r="AG523">
        <v>13.61</v>
      </c>
      <c r="AH523">
        <v>0</v>
      </c>
      <c r="AI523">
        <v>1</v>
      </c>
      <c r="AJ523">
        <v>9.3000000000000007</v>
      </c>
      <c r="AK523">
        <v>19.8</v>
      </c>
      <c r="AL523">
        <v>1</v>
      </c>
      <c r="AM523">
        <v>5</v>
      </c>
      <c r="AN523">
        <v>0</v>
      </c>
      <c r="AO523">
        <v>1</v>
      </c>
      <c r="AP523">
        <v>1</v>
      </c>
      <c r="AQ523">
        <v>0</v>
      </c>
      <c r="AR523">
        <v>0</v>
      </c>
      <c r="AS523" t="s">
        <v>6</v>
      </c>
      <c r="AT523">
        <v>0.12</v>
      </c>
      <c r="AU523" t="s">
        <v>243</v>
      </c>
      <c r="AV523">
        <v>0</v>
      </c>
      <c r="AW523">
        <v>2</v>
      </c>
      <c r="AX523">
        <v>86296148</v>
      </c>
      <c r="AY523">
        <v>1</v>
      </c>
      <c r="AZ523">
        <v>0</v>
      </c>
      <c r="BA523">
        <v>569</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CV523">
        <v>0</v>
      </c>
      <c r="CW523">
        <f>ROUND(Y523*Source!I320*DO523,9)</f>
        <v>0</v>
      </c>
      <c r="CX523">
        <f>ROUND(Y523*Source!I320,9)</f>
        <v>4.7424000000000001E-2</v>
      </c>
      <c r="CY523">
        <f t="shared" si="223"/>
        <v>1047.83</v>
      </c>
      <c r="CZ523">
        <f t="shared" si="224"/>
        <v>112.67</v>
      </c>
      <c r="DA523">
        <f t="shared" si="225"/>
        <v>9.3000000000000007</v>
      </c>
      <c r="DB523">
        <f t="shared" si="221"/>
        <v>21.63</v>
      </c>
      <c r="DC523">
        <f t="shared" si="222"/>
        <v>2.61</v>
      </c>
      <c r="DD523" t="s">
        <v>6</v>
      </c>
      <c r="DE523" t="s">
        <v>6</v>
      </c>
      <c r="DF523">
        <f t="shared" si="212"/>
        <v>0</v>
      </c>
      <c r="DG523">
        <f t="shared" si="226"/>
        <v>50</v>
      </c>
      <c r="DH523">
        <f>Source!I320*SmtRes!Y523</f>
        <v>4.7424000000000001E-2</v>
      </c>
      <c r="DI523">
        <f t="shared" si="227"/>
        <v>1047.83</v>
      </c>
      <c r="DJ523">
        <f>EtalonRes!Z569</f>
        <v>112.67</v>
      </c>
      <c r="DK523">
        <f>Source!BB320</f>
        <v>9.3000000000000007</v>
      </c>
      <c r="DL523" t="s">
        <v>6</v>
      </c>
      <c r="DM523">
        <v>0</v>
      </c>
      <c r="DN523" t="s">
        <v>6</v>
      </c>
      <c r="DO523">
        <v>0</v>
      </c>
      <c r="GQ523">
        <v>-1</v>
      </c>
      <c r="GR523">
        <v>-1</v>
      </c>
    </row>
    <row r="524" spans="1:200" x14ac:dyDescent="0.2">
      <c r="A524">
        <f>ROW(Source!A320)</f>
        <v>320</v>
      </c>
      <c r="B524">
        <v>86295184</v>
      </c>
      <c r="C524">
        <v>86296129</v>
      </c>
      <c r="D524">
        <v>27439519</v>
      </c>
      <c r="E524">
        <v>1</v>
      </c>
      <c r="F524">
        <v>1</v>
      </c>
      <c r="G524">
        <v>1</v>
      </c>
      <c r="H524">
        <v>2</v>
      </c>
      <c r="I524" t="s">
        <v>980</v>
      </c>
      <c r="J524" t="s">
        <v>981</v>
      </c>
      <c r="K524" t="s">
        <v>982</v>
      </c>
      <c r="L524">
        <v>1368</v>
      </c>
      <c r="N524">
        <v>1011</v>
      </c>
      <c r="O524" t="s">
        <v>927</v>
      </c>
      <c r="P524" t="s">
        <v>927</v>
      </c>
      <c r="Q524">
        <v>1</v>
      </c>
      <c r="W524">
        <v>0</v>
      </c>
      <c r="X524">
        <v>1125115515</v>
      </c>
      <c r="Y524">
        <f t="shared" si="220"/>
        <v>8.7200000000000006</v>
      </c>
      <c r="AA524">
        <v>0</v>
      </c>
      <c r="AB524">
        <v>785.66</v>
      </c>
      <c r="AC524">
        <v>269.48</v>
      </c>
      <c r="AD524">
        <v>0</v>
      </c>
      <c r="AE524">
        <v>0</v>
      </c>
      <c r="AF524">
        <v>84.48</v>
      </c>
      <c r="AG524">
        <v>13.61</v>
      </c>
      <c r="AH524">
        <v>0</v>
      </c>
      <c r="AI524">
        <v>1</v>
      </c>
      <c r="AJ524">
        <v>9.3000000000000007</v>
      </c>
      <c r="AK524">
        <v>19.8</v>
      </c>
      <c r="AL524">
        <v>1</v>
      </c>
      <c r="AM524">
        <v>5</v>
      </c>
      <c r="AN524">
        <v>0</v>
      </c>
      <c r="AO524">
        <v>1</v>
      </c>
      <c r="AP524">
        <v>1</v>
      </c>
      <c r="AQ524">
        <v>0</v>
      </c>
      <c r="AR524">
        <v>0</v>
      </c>
      <c r="AS524" t="s">
        <v>6</v>
      </c>
      <c r="AT524">
        <v>5.45</v>
      </c>
      <c r="AU524" t="s">
        <v>243</v>
      </c>
      <c r="AV524">
        <v>0</v>
      </c>
      <c r="AW524">
        <v>2</v>
      </c>
      <c r="AX524">
        <v>86296149</v>
      </c>
      <c r="AY524">
        <v>1</v>
      </c>
      <c r="AZ524">
        <v>0</v>
      </c>
      <c r="BA524">
        <v>570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CV524">
        <v>0</v>
      </c>
      <c r="CW524">
        <f>ROUND(Y524*Source!I320*DO524,9)</f>
        <v>0</v>
      </c>
      <c r="CX524">
        <f>ROUND(Y524*Source!I320,9)</f>
        <v>2.1538400000000002</v>
      </c>
      <c r="CY524">
        <f t="shared" si="223"/>
        <v>785.66</v>
      </c>
      <c r="CZ524">
        <f t="shared" si="224"/>
        <v>84.48</v>
      </c>
      <c r="DA524">
        <f t="shared" si="225"/>
        <v>9.3000000000000007</v>
      </c>
      <c r="DB524">
        <f t="shared" si="221"/>
        <v>736.67</v>
      </c>
      <c r="DC524">
        <f t="shared" si="222"/>
        <v>118.67</v>
      </c>
      <c r="DD524" t="s">
        <v>6</v>
      </c>
      <c r="DE524" t="s">
        <v>6</v>
      </c>
      <c r="DF524">
        <f t="shared" si="212"/>
        <v>0</v>
      </c>
      <c r="DG524">
        <f t="shared" si="226"/>
        <v>1693</v>
      </c>
      <c r="DH524">
        <f>Source!I320*SmtRes!Y524</f>
        <v>2.1538400000000002</v>
      </c>
      <c r="DI524">
        <f t="shared" si="227"/>
        <v>785.66</v>
      </c>
      <c r="DJ524">
        <f>EtalonRes!Z570</f>
        <v>84.48</v>
      </c>
      <c r="DK524">
        <f>Source!BB320</f>
        <v>9.3000000000000007</v>
      </c>
      <c r="DL524" t="s">
        <v>6</v>
      </c>
      <c r="DM524">
        <v>0</v>
      </c>
      <c r="DN524" t="s">
        <v>6</v>
      </c>
      <c r="DO524">
        <v>0</v>
      </c>
      <c r="GQ524">
        <v>-1</v>
      </c>
      <c r="GR524">
        <v>-1</v>
      </c>
    </row>
    <row r="525" spans="1:200" x14ac:dyDescent="0.2">
      <c r="A525">
        <f>ROW(Source!A320)</f>
        <v>320</v>
      </c>
      <c r="B525">
        <v>86295184</v>
      </c>
      <c r="C525">
        <v>86296129</v>
      </c>
      <c r="D525">
        <v>27439584</v>
      </c>
      <c r="E525">
        <v>1</v>
      </c>
      <c r="F525">
        <v>1</v>
      </c>
      <c r="G525">
        <v>1</v>
      </c>
      <c r="H525">
        <v>2</v>
      </c>
      <c r="I525" t="s">
        <v>983</v>
      </c>
      <c r="J525" t="s">
        <v>984</v>
      </c>
      <c r="K525" t="s">
        <v>985</v>
      </c>
      <c r="L525">
        <v>1368</v>
      </c>
      <c r="N525">
        <v>1011</v>
      </c>
      <c r="O525" t="s">
        <v>927</v>
      </c>
      <c r="P525" t="s">
        <v>927</v>
      </c>
      <c r="Q525">
        <v>1</v>
      </c>
      <c r="W525">
        <v>0</v>
      </c>
      <c r="X525">
        <v>742137524</v>
      </c>
      <c r="Y525">
        <f t="shared" si="220"/>
        <v>1.536</v>
      </c>
      <c r="AA525">
        <v>0</v>
      </c>
      <c r="AB525">
        <v>14.51</v>
      </c>
      <c r="AC525">
        <v>0</v>
      </c>
      <c r="AD525">
        <v>0</v>
      </c>
      <c r="AE525">
        <v>0</v>
      </c>
      <c r="AF525">
        <v>1.56</v>
      </c>
      <c r="AG525">
        <v>0</v>
      </c>
      <c r="AH525">
        <v>0</v>
      </c>
      <c r="AI525">
        <v>1</v>
      </c>
      <c r="AJ525">
        <v>9.3000000000000007</v>
      </c>
      <c r="AK525">
        <v>19.8</v>
      </c>
      <c r="AL525">
        <v>1</v>
      </c>
      <c r="AM525">
        <v>5</v>
      </c>
      <c r="AN525">
        <v>0</v>
      </c>
      <c r="AO525">
        <v>1</v>
      </c>
      <c r="AP525">
        <v>1</v>
      </c>
      <c r="AQ525">
        <v>0</v>
      </c>
      <c r="AR525">
        <v>0</v>
      </c>
      <c r="AS525" t="s">
        <v>6</v>
      </c>
      <c r="AT525">
        <v>0.96</v>
      </c>
      <c r="AU525" t="s">
        <v>243</v>
      </c>
      <c r="AV525">
        <v>0</v>
      </c>
      <c r="AW525">
        <v>2</v>
      </c>
      <c r="AX525">
        <v>86296150</v>
      </c>
      <c r="AY525">
        <v>1</v>
      </c>
      <c r="AZ525">
        <v>0</v>
      </c>
      <c r="BA525">
        <v>571</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0</v>
      </c>
      <c r="CV525">
        <v>0</v>
      </c>
      <c r="CW525">
        <f>ROUND(Y525*Source!I320*DO525,9)</f>
        <v>0</v>
      </c>
      <c r="CX525">
        <f>ROUND(Y525*Source!I320,9)</f>
        <v>0.37939200000000001</v>
      </c>
      <c r="CY525">
        <f t="shared" si="223"/>
        <v>14.51</v>
      </c>
      <c r="CZ525">
        <f t="shared" si="224"/>
        <v>1.56</v>
      </c>
      <c r="DA525">
        <f t="shared" si="225"/>
        <v>9.3000000000000007</v>
      </c>
      <c r="DB525">
        <f t="shared" si="221"/>
        <v>2.4</v>
      </c>
      <c r="DC525">
        <f t="shared" si="222"/>
        <v>0</v>
      </c>
      <c r="DD525" t="s">
        <v>6</v>
      </c>
      <c r="DE525" t="s">
        <v>6</v>
      </c>
      <c r="DF525">
        <f t="shared" si="212"/>
        <v>0</v>
      </c>
      <c r="DG525">
        <f t="shared" si="226"/>
        <v>6</v>
      </c>
      <c r="DH525">
        <f>Source!I320*SmtRes!Y525</f>
        <v>0.37939200000000001</v>
      </c>
      <c r="DI525">
        <f t="shared" si="227"/>
        <v>14.51</v>
      </c>
      <c r="DJ525">
        <f>EtalonRes!Z571</f>
        <v>1.56</v>
      </c>
      <c r="DK525">
        <f>Source!BB320</f>
        <v>9.3000000000000007</v>
      </c>
      <c r="DL525" t="s">
        <v>6</v>
      </c>
      <c r="DM525">
        <v>0</v>
      </c>
      <c r="DN525" t="s">
        <v>6</v>
      </c>
      <c r="DO525">
        <v>0</v>
      </c>
      <c r="GQ525">
        <v>-1</v>
      </c>
      <c r="GR525">
        <v>-1</v>
      </c>
    </row>
    <row r="526" spans="1:200" x14ac:dyDescent="0.2">
      <c r="A526">
        <f>ROW(Source!A320)</f>
        <v>320</v>
      </c>
      <c r="B526">
        <v>86295184</v>
      </c>
      <c r="C526">
        <v>86296129</v>
      </c>
      <c r="D526">
        <v>27439705</v>
      </c>
      <c r="E526">
        <v>1</v>
      </c>
      <c r="F526">
        <v>1</v>
      </c>
      <c r="G526">
        <v>1</v>
      </c>
      <c r="H526">
        <v>2</v>
      </c>
      <c r="I526" t="s">
        <v>986</v>
      </c>
      <c r="J526" t="s">
        <v>987</v>
      </c>
      <c r="K526" t="s">
        <v>988</v>
      </c>
      <c r="L526">
        <v>1368</v>
      </c>
      <c r="N526">
        <v>1011</v>
      </c>
      <c r="O526" t="s">
        <v>927</v>
      </c>
      <c r="P526" t="s">
        <v>927</v>
      </c>
      <c r="Q526">
        <v>1</v>
      </c>
      <c r="W526">
        <v>0</v>
      </c>
      <c r="X526">
        <v>-349914874</v>
      </c>
      <c r="Y526">
        <f t="shared" si="220"/>
        <v>2.6880000000000002</v>
      </c>
      <c r="AA526">
        <v>0</v>
      </c>
      <c r="AB526">
        <v>10.23</v>
      </c>
      <c r="AC526">
        <v>0</v>
      </c>
      <c r="AD526">
        <v>0</v>
      </c>
      <c r="AE526">
        <v>0</v>
      </c>
      <c r="AF526">
        <v>1.1000000000000001</v>
      </c>
      <c r="AG526">
        <v>0</v>
      </c>
      <c r="AH526">
        <v>0</v>
      </c>
      <c r="AI526">
        <v>1</v>
      </c>
      <c r="AJ526">
        <v>9.3000000000000007</v>
      </c>
      <c r="AK526">
        <v>19.8</v>
      </c>
      <c r="AL526">
        <v>1</v>
      </c>
      <c r="AM526">
        <v>5</v>
      </c>
      <c r="AN526">
        <v>0</v>
      </c>
      <c r="AO526">
        <v>1</v>
      </c>
      <c r="AP526">
        <v>1</v>
      </c>
      <c r="AQ526">
        <v>0</v>
      </c>
      <c r="AR526">
        <v>0</v>
      </c>
      <c r="AS526" t="s">
        <v>6</v>
      </c>
      <c r="AT526">
        <v>1.68</v>
      </c>
      <c r="AU526" t="s">
        <v>243</v>
      </c>
      <c r="AV526">
        <v>0</v>
      </c>
      <c r="AW526">
        <v>2</v>
      </c>
      <c r="AX526">
        <v>86296151</v>
      </c>
      <c r="AY526">
        <v>1</v>
      </c>
      <c r="AZ526">
        <v>0</v>
      </c>
      <c r="BA526">
        <v>572</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CV526">
        <v>0</v>
      </c>
      <c r="CW526">
        <f>ROUND(Y526*Source!I320*DO526,9)</f>
        <v>0</v>
      </c>
      <c r="CX526">
        <f>ROUND(Y526*Source!I320,9)</f>
        <v>0.66393599999999997</v>
      </c>
      <c r="CY526">
        <f t="shared" si="223"/>
        <v>10.23</v>
      </c>
      <c r="CZ526">
        <f t="shared" si="224"/>
        <v>1.1000000000000001</v>
      </c>
      <c r="DA526">
        <f t="shared" si="225"/>
        <v>9.3000000000000007</v>
      </c>
      <c r="DB526">
        <f t="shared" si="221"/>
        <v>2.96</v>
      </c>
      <c r="DC526">
        <f t="shared" si="222"/>
        <v>0</v>
      </c>
      <c r="DD526" t="s">
        <v>6</v>
      </c>
      <c r="DE526" t="s">
        <v>6</v>
      </c>
      <c r="DF526">
        <f t="shared" si="212"/>
        <v>0</v>
      </c>
      <c r="DG526">
        <f t="shared" si="226"/>
        <v>7</v>
      </c>
      <c r="DH526">
        <f>Source!I320*SmtRes!Y526</f>
        <v>0.66393600000000008</v>
      </c>
      <c r="DI526">
        <f t="shared" si="227"/>
        <v>10.23</v>
      </c>
      <c r="DJ526">
        <f>EtalonRes!Z572</f>
        <v>1.1000000000000001</v>
      </c>
      <c r="DK526">
        <f>Source!BB320</f>
        <v>9.3000000000000007</v>
      </c>
      <c r="DL526" t="s">
        <v>6</v>
      </c>
      <c r="DM526">
        <v>0</v>
      </c>
      <c r="DN526" t="s">
        <v>6</v>
      </c>
      <c r="DO526">
        <v>0</v>
      </c>
      <c r="GQ526">
        <v>-1</v>
      </c>
      <c r="GR526">
        <v>-1</v>
      </c>
    </row>
    <row r="527" spans="1:200" x14ac:dyDescent="0.2">
      <c r="A527">
        <f>ROW(Source!A320)</f>
        <v>320</v>
      </c>
      <c r="B527">
        <v>86295184</v>
      </c>
      <c r="C527">
        <v>86296129</v>
      </c>
      <c r="D527">
        <v>27439713</v>
      </c>
      <c r="E527">
        <v>1</v>
      </c>
      <c r="F527">
        <v>1</v>
      </c>
      <c r="G527">
        <v>1</v>
      </c>
      <c r="H527">
        <v>2</v>
      </c>
      <c r="I527" t="s">
        <v>989</v>
      </c>
      <c r="J527" t="s">
        <v>990</v>
      </c>
      <c r="K527" t="s">
        <v>991</v>
      </c>
      <c r="L527">
        <v>1368</v>
      </c>
      <c r="N527">
        <v>1011</v>
      </c>
      <c r="O527" t="s">
        <v>927</v>
      </c>
      <c r="P527" t="s">
        <v>927</v>
      </c>
      <c r="Q527">
        <v>1</v>
      </c>
      <c r="W527">
        <v>0</v>
      </c>
      <c r="X527">
        <v>863682969</v>
      </c>
      <c r="Y527">
        <f t="shared" si="220"/>
        <v>15.391999999999999</v>
      </c>
      <c r="AA527">
        <v>0</v>
      </c>
      <c r="AB527">
        <v>109.37</v>
      </c>
      <c r="AC527">
        <v>0</v>
      </c>
      <c r="AD527">
        <v>0</v>
      </c>
      <c r="AE527">
        <v>0</v>
      </c>
      <c r="AF527">
        <v>11.76</v>
      </c>
      <c r="AG527">
        <v>0</v>
      </c>
      <c r="AH527">
        <v>0</v>
      </c>
      <c r="AI527">
        <v>1</v>
      </c>
      <c r="AJ527">
        <v>9.3000000000000007</v>
      </c>
      <c r="AK527">
        <v>19.8</v>
      </c>
      <c r="AL527">
        <v>1</v>
      </c>
      <c r="AM527">
        <v>5</v>
      </c>
      <c r="AN527">
        <v>0</v>
      </c>
      <c r="AO527">
        <v>1</v>
      </c>
      <c r="AP527">
        <v>1</v>
      </c>
      <c r="AQ527">
        <v>0</v>
      </c>
      <c r="AR527">
        <v>0</v>
      </c>
      <c r="AS527" t="s">
        <v>6</v>
      </c>
      <c r="AT527">
        <v>9.6199999999999992</v>
      </c>
      <c r="AU527" t="s">
        <v>243</v>
      </c>
      <c r="AV527">
        <v>0</v>
      </c>
      <c r="AW527">
        <v>2</v>
      </c>
      <c r="AX527">
        <v>86296152</v>
      </c>
      <c r="AY527">
        <v>1</v>
      </c>
      <c r="AZ527">
        <v>0</v>
      </c>
      <c r="BA527">
        <v>573</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CV527">
        <v>0</v>
      </c>
      <c r="CW527">
        <f>ROUND(Y527*Source!I320*DO527,9)</f>
        <v>0</v>
      </c>
      <c r="CX527">
        <f>ROUND(Y527*Source!I320,9)</f>
        <v>3.8018239999999999</v>
      </c>
      <c r="CY527">
        <f t="shared" si="223"/>
        <v>109.37</v>
      </c>
      <c r="CZ527">
        <f t="shared" si="224"/>
        <v>11.76</v>
      </c>
      <c r="DA527">
        <f t="shared" si="225"/>
        <v>9.3000000000000007</v>
      </c>
      <c r="DB527">
        <f t="shared" si="221"/>
        <v>181.01</v>
      </c>
      <c r="DC527">
        <f t="shared" si="222"/>
        <v>0</v>
      </c>
      <c r="DD527" t="s">
        <v>6</v>
      </c>
      <c r="DE527" t="s">
        <v>6</v>
      </c>
      <c r="DF527">
        <f t="shared" si="212"/>
        <v>0</v>
      </c>
      <c r="DG527">
        <f t="shared" si="226"/>
        <v>414</v>
      </c>
      <c r="DH527">
        <f>Source!I320*SmtRes!Y527</f>
        <v>3.8018239999999999</v>
      </c>
      <c r="DI527">
        <f t="shared" si="227"/>
        <v>109.37</v>
      </c>
      <c r="DJ527">
        <f>EtalonRes!Z573</f>
        <v>11.76</v>
      </c>
      <c r="DK527">
        <f>Source!BB320</f>
        <v>9.3000000000000007</v>
      </c>
      <c r="DL527" t="s">
        <v>6</v>
      </c>
      <c r="DM527">
        <v>0</v>
      </c>
      <c r="DN527" t="s">
        <v>6</v>
      </c>
      <c r="DO527">
        <v>0</v>
      </c>
      <c r="GQ527">
        <v>-1</v>
      </c>
      <c r="GR527">
        <v>-1</v>
      </c>
    </row>
    <row r="528" spans="1:200" x14ac:dyDescent="0.2">
      <c r="A528">
        <f>ROW(Source!A320)</f>
        <v>320</v>
      </c>
      <c r="B528">
        <v>86295184</v>
      </c>
      <c r="C528">
        <v>86296129</v>
      </c>
      <c r="D528">
        <v>27439719</v>
      </c>
      <c r="E528">
        <v>1</v>
      </c>
      <c r="F528">
        <v>1</v>
      </c>
      <c r="G528">
        <v>1</v>
      </c>
      <c r="H528">
        <v>2</v>
      </c>
      <c r="I528" t="s">
        <v>992</v>
      </c>
      <c r="J528" t="s">
        <v>993</v>
      </c>
      <c r="K528" t="s">
        <v>994</v>
      </c>
      <c r="L528">
        <v>1368</v>
      </c>
      <c r="N528">
        <v>1011</v>
      </c>
      <c r="O528" t="s">
        <v>927</v>
      </c>
      <c r="P528" t="s">
        <v>927</v>
      </c>
      <c r="Q528">
        <v>1</v>
      </c>
      <c r="W528">
        <v>0</v>
      </c>
      <c r="X528">
        <v>771781760</v>
      </c>
      <c r="Y528">
        <f t="shared" si="220"/>
        <v>0.62400000000000011</v>
      </c>
      <c r="AA528">
        <v>0</v>
      </c>
      <c r="AB528">
        <v>61.1</v>
      </c>
      <c r="AC528">
        <v>0</v>
      </c>
      <c r="AD528">
        <v>0</v>
      </c>
      <c r="AE528">
        <v>0</v>
      </c>
      <c r="AF528">
        <v>6.57</v>
      </c>
      <c r="AG528">
        <v>0</v>
      </c>
      <c r="AH528">
        <v>0</v>
      </c>
      <c r="AI528">
        <v>1</v>
      </c>
      <c r="AJ528">
        <v>9.3000000000000007</v>
      </c>
      <c r="AK528">
        <v>19.8</v>
      </c>
      <c r="AL528">
        <v>1</v>
      </c>
      <c r="AM528">
        <v>5</v>
      </c>
      <c r="AN528">
        <v>0</v>
      </c>
      <c r="AO528">
        <v>1</v>
      </c>
      <c r="AP528">
        <v>1</v>
      </c>
      <c r="AQ528">
        <v>0</v>
      </c>
      <c r="AR528">
        <v>0</v>
      </c>
      <c r="AS528" t="s">
        <v>6</v>
      </c>
      <c r="AT528">
        <v>0.39</v>
      </c>
      <c r="AU528" t="s">
        <v>243</v>
      </c>
      <c r="AV528">
        <v>0</v>
      </c>
      <c r="AW528">
        <v>2</v>
      </c>
      <c r="AX528">
        <v>86296153</v>
      </c>
      <c r="AY528">
        <v>1</v>
      </c>
      <c r="AZ528">
        <v>0</v>
      </c>
      <c r="BA528">
        <v>574</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CV528">
        <v>0</v>
      </c>
      <c r="CW528">
        <f>ROUND(Y528*Source!I320*DO528,9)</f>
        <v>0</v>
      </c>
      <c r="CX528">
        <f>ROUND(Y528*Source!I320,9)</f>
        <v>0.15412799999999999</v>
      </c>
      <c r="CY528">
        <f t="shared" si="223"/>
        <v>61.1</v>
      </c>
      <c r="CZ528">
        <f t="shared" si="224"/>
        <v>6.57</v>
      </c>
      <c r="DA528">
        <f t="shared" si="225"/>
        <v>9.3000000000000007</v>
      </c>
      <c r="DB528">
        <f t="shared" si="221"/>
        <v>4.0999999999999996</v>
      </c>
      <c r="DC528">
        <f t="shared" si="222"/>
        <v>0</v>
      </c>
      <c r="DD528" t="s">
        <v>6</v>
      </c>
      <c r="DE528" t="s">
        <v>6</v>
      </c>
      <c r="DF528">
        <f t="shared" si="212"/>
        <v>0</v>
      </c>
      <c r="DG528">
        <f t="shared" si="226"/>
        <v>9</v>
      </c>
      <c r="DH528">
        <f>Source!I320*SmtRes!Y528</f>
        <v>0.15412800000000001</v>
      </c>
      <c r="DI528">
        <f t="shared" si="227"/>
        <v>61.1</v>
      </c>
      <c r="DJ528">
        <f>EtalonRes!Z574</f>
        <v>6.57</v>
      </c>
      <c r="DK528">
        <f>Source!BB320</f>
        <v>9.3000000000000007</v>
      </c>
      <c r="DL528" t="s">
        <v>6</v>
      </c>
      <c r="DM528">
        <v>0</v>
      </c>
      <c r="DN528" t="s">
        <v>6</v>
      </c>
      <c r="DO528">
        <v>0</v>
      </c>
      <c r="GQ528">
        <v>-1</v>
      </c>
      <c r="GR528">
        <v>-1</v>
      </c>
    </row>
    <row r="529" spans="1:200" x14ac:dyDescent="0.2">
      <c r="A529">
        <f>ROW(Source!A320)</f>
        <v>320</v>
      </c>
      <c r="B529">
        <v>86295184</v>
      </c>
      <c r="C529">
        <v>86296129</v>
      </c>
      <c r="D529">
        <v>27441019</v>
      </c>
      <c r="E529">
        <v>1</v>
      </c>
      <c r="F529">
        <v>1</v>
      </c>
      <c r="G529">
        <v>1</v>
      </c>
      <c r="H529">
        <v>2</v>
      </c>
      <c r="I529" t="s">
        <v>995</v>
      </c>
      <c r="J529" t="s">
        <v>996</v>
      </c>
      <c r="K529" t="s">
        <v>997</v>
      </c>
      <c r="L529">
        <v>1368</v>
      </c>
      <c r="N529">
        <v>1011</v>
      </c>
      <c r="O529" t="s">
        <v>927</v>
      </c>
      <c r="P529" t="s">
        <v>927</v>
      </c>
      <c r="Q529">
        <v>1</v>
      </c>
      <c r="W529">
        <v>0</v>
      </c>
      <c r="X529">
        <v>1694760240</v>
      </c>
      <c r="Y529">
        <f t="shared" si="220"/>
        <v>0.46399999999999997</v>
      </c>
      <c r="AA529">
        <v>0</v>
      </c>
      <c r="AB529">
        <v>47.34</v>
      </c>
      <c r="AC529">
        <v>0</v>
      </c>
      <c r="AD529">
        <v>0</v>
      </c>
      <c r="AE529">
        <v>0</v>
      </c>
      <c r="AF529">
        <v>5.09</v>
      </c>
      <c r="AG529">
        <v>0</v>
      </c>
      <c r="AH529">
        <v>0</v>
      </c>
      <c r="AI529">
        <v>1</v>
      </c>
      <c r="AJ529">
        <v>9.3000000000000007</v>
      </c>
      <c r="AK529">
        <v>19.8</v>
      </c>
      <c r="AL529">
        <v>1</v>
      </c>
      <c r="AM529">
        <v>5</v>
      </c>
      <c r="AN529">
        <v>0</v>
      </c>
      <c r="AO529">
        <v>1</v>
      </c>
      <c r="AP529">
        <v>1</v>
      </c>
      <c r="AQ529">
        <v>0</v>
      </c>
      <c r="AR529">
        <v>0</v>
      </c>
      <c r="AS529" t="s">
        <v>6</v>
      </c>
      <c r="AT529">
        <v>0.28999999999999998</v>
      </c>
      <c r="AU529" t="s">
        <v>243</v>
      </c>
      <c r="AV529">
        <v>0</v>
      </c>
      <c r="AW529">
        <v>2</v>
      </c>
      <c r="AX529">
        <v>86296154</v>
      </c>
      <c r="AY529">
        <v>1</v>
      </c>
      <c r="AZ529">
        <v>0</v>
      </c>
      <c r="BA529">
        <v>575</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CV529">
        <v>0</v>
      </c>
      <c r="CW529">
        <f>ROUND(Y529*Source!I320*DO529,9)</f>
        <v>0</v>
      </c>
      <c r="CX529">
        <f>ROUND(Y529*Source!I320,9)</f>
        <v>0.114608</v>
      </c>
      <c r="CY529">
        <f t="shared" si="223"/>
        <v>47.34</v>
      </c>
      <c r="CZ529">
        <f t="shared" si="224"/>
        <v>5.09</v>
      </c>
      <c r="DA529">
        <f t="shared" si="225"/>
        <v>9.3000000000000007</v>
      </c>
      <c r="DB529">
        <f t="shared" si="221"/>
        <v>2.37</v>
      </c>
      <c r="DC529">
        <f t="shared" si="222"/>
        <v>0</v>
      </c>
      <c r="DD529" t="s">
        <v>6</v>
      </c>
      <c r="DE529" t="s">
        <v>6</v>
      </c>
      <c r="DF529">
        <f t="shared" si="212"/>
        <v>0</v>
      </c>
      <c r="DG529">
        <f t="shared" si="226"/>
        <v>5</v>
      </c>
      <c r="DH529">
        <f>Source!I320*SmtRes!Y529</f>
        <v>0.11460799999999999</v>
      </c>
      <c r="DI529">
        <f t="shared" si="227"/>
        <v>47.34</v>
      </c>
      <c r="DJ529">
        <f>EtalonRes!Z575</f>
        <v>5.09</v>
      </c>
      <c r="DK529">
        <f>Source!BB320</f>
        <v>9.3000000000000007</v>
      </c>
      <c r="DL529" t="s">
        <v>6</v>
      </c>
      <c r="DM529">
        <v>0</v>
      </c>
      <c r="DN529" t="s">
        <v>6</v>
      </c>
      <c r="DO529">
        <v>0</v>
      </c>
      <c r="GQ529">
        <v>-1</v>
      </c>
      <c r="GR529">
        <v>-1</v>
      </c>
    </row>
    <row r="530" spans="1:200" x14ac:dyDescent="0.2">
      <c r="A530">
        <f>ROW(Source!A320)</f>
        <v>320</v>
      </c>
      <c r="B530">
        <v>86295184</v>
      </c>
      <c r="C530">
        <v>86296129</v>
      </c>
      <c r="D530">
        <v>27441327</v>
      </c>
      <c r="E530">
        <v>1</v>
      </c>
      <c r="F530">
        <v>1</v>
      </c>
      <c r="G530">
        <v>1</v>
      </c>
      <c r="H530">
        <v>2</v>
      </c>
      <c r="I530" t="s">
        <v>936</v>
      </c>
      <c r="J530" t="s">
        <v>937</v>
      </c>
      <c r="K530" t="s">
        <v>938</v>
      </c>
      <c r="L530">
        <v>1368</v>
      </c>
      <c r="N530">
        <v>1011</v>
      </c>
      <c r="O530" t="s">
        <v>927</v>
      </c>
      <c r="P530" t="s">
        <v>927</v>
      </c>
      <c r="Q530">
        <v>1</v>
      </c>
      <c r="W530">
        <v>0</v>
      </c>
      <c r="X530">
        <v>-1583389094</v>
      </c>
      <c r="Y530">
        <f t="shared" si="220"/>
        <v>0.30400000000000005</v>
      </c>
      <c r="AA530">
        <v>0</v>
      </c>
      <c r="AB530">
        <v>868.34</v>
      </c>
      <c r="AC530">
        <v>231.46</v>
      </c>
      <c r="AD530">
        <v>0</v>
      </c>
      <c r="AE530">
        <v>0</v>
      </c>
      <c r="AF530">
        <v>93.37</v>
      </c>
      <c r="AG530">
        <v>11.69</v>
      </c>
      <c r="AH530">
        <v>0</v>
      </c>
      <c r="AI530">
        <v>1</v>
      </c>
      <c r="AJ530">
        <v>9.3000000000000007</v>
      </c>
      <c r="AK530">
        <v>19.8</v>
      </c>
      <c r="AL530">
        <v>1</v>
      </c>
      <c r="AM530">
        <v>5</v>
      </c>
      <c r="AN530">
        <v>0</v>
      </c>
      <c r="AO530">
        <v>1</v>
      </c>
      <c r="AP530">
        <v>1</v>
      </c>
      <c r="AQ530">
        <v>0</v>
      </c>
      <c r="AR530">
        <v>0</v>
      </c>
      <c r="AS530" t="s">
        <v>6</v>
      </c>
      <c r="AT530">
        <v>0.19</v>
      </c>
      <c r="AU530" t="s">
        <v>243</v>
      </c>
      <c r="AV530">
        <v>0</v>
      </c>
      <c r="AW530">
        <v>2</v>
      </c>
      <c r="AX530">
        <v>86296155</v>
      </c>
      <c r="AY530">
        <v>1</v>
      </c>
      <c r="AZ530">
        <v>0</v>
      </c>
      <c r="BA530">
        <v>576</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CV530">
        <v>0</v>
      </c>
      <c r="CW530">
        <f>ROUND(Y530*Source!I320*DO530,9)</f>
        <v>0</v>
      </c>
      <c r="CX530">
        <f>ROUND(Y530*Source!I320,9)</f>
        <v>7.5088000000000002E-2</v>
      </c>
      <c r="CY530">
        <f t="shared" si="223"/>
        <v>868.34</v>
      </c>
      <c r="CZ530">
        <f t="shared" si="224"/>
        <v>93.37</v>
      </c>
      <c r="DA530">
        <f t="shared" si="225"/>
        <v>9.3000000000000007</v>
      </c>
      <c r="DB530">
        <f t="shared" si="221"/>
        <v>28.38</v>
      </c>
      <c r="DC530">
        <f t="shared" si="222"/>
        <v>3.55</v>
      </c>
      <c r="DD530" t="s">
        <v>6</v>
      </c>
      <c r="DE530" t="s">
        <v>6</v>
      </c>
      <c r="DF530">
        <f t="shared" si="212"/>
        <v>0</v>
      </c>
      <c r="DG530">
        <f t="shared" si="226"/>
        <v>65</v>
      </c>
      <c r="DH530">
        <f>Source!I320*SmtRes!Y530</f>
        <v>7.5088000000000016E-2</v>
      </c>
      <c r="DI530">
        <f t="shared" si="227"/>
        <v>868.34</v>
      </c>
      <c r="DJ530">
        <f>EtalonRes!Z576</f>
        <v>93.37</v>
      </c>
      <c r="DK530">
        <f>Source!BB320</f>
        <v>9.3000000000000007</v>
      </c>
      <c r="DL530" t="s">
        <v>6</v>
      </c>
      <c r="DM530">
        <v>0</v>
      </c>
      <c r="DN530" t="s">
        <v>6</v>
      </c>
      <c r="DO530">
        <v>0</v>
      </c>
      <c r="GQ530">
        <v>-1</v>
      </c>
      <c r="GR530">
        <v>-1</v>
      </c>
    </row>
    <row r="531" spans="1:200" x14ac:dyDescent="0.2">
      <c r="A531">
        <f>ROW(Source!A320)</f>
        <v>320</v>
      </c>
      <c r="B531">
        <v>86295184</v>
      </c>
      <c r="C531">
        <v>86296129</v>
      </c>
      <c r="D531">
        <v>27371079</v>
      </c>
      <c r="E531">
        <v>1</v>
      </c>
      <c r="F531">
        <v>1</v>
      </c>
      <c r="G531">
        <v>1</v>
      </c>
      <c r="H531">
        <v>3</v>
      </c>
      <c r="I531" t="s">
        <v>249</v>
      </c>
      <c r="J531" t="s">
        <v>251</v>
      </c>
      <c r="K531" t="s">
        <v>250</v>
      </c>
      <c r="L531">
        <v>1339</v>
      </c>
      <c r="N531">
        <v>1007</v>
      </c>
      <c r="O531" t="s">
        <v>32</v>
      </c>
      <c r="P531" t="s">
        <v>32</v>
      </c>
      <c r="Q531">
        <v>1</v>
      </c>
      <c r="W531">
        <v>0</v>
      </c>
      <c r="X531">
        <v>-394915385</v>
      </c>
      <c r="Y531">
        <f>AT531</f>
        <v>1.37</v>
      </c>
      <c r="AA531">
        <v>43.3</v>
      </c>
      <c r="AB531">
        <v>0</v>
      </c>
      <c r="AC531">
        <v>0</v>
      </c>
      <c r="AD531">
        <v>0</v>
      </c>
      <c r="AE531">
        <v>6.080000000000001</v>
      </c>
      <c r="AF531">
        <v>0</v>
      </c>
      <c r="AG531">
        <v>0</v>
      </c>
      <c r="AH531">
        <v>0</v>
      </c>
      <c r="AI531">
        <v>7.56</v>
      </c>
      <c r="AJ531">
        <v>1</v>
      </c>
      <c r="AK531">
        <v>1</v>
      </c>
      <c r="AL531">
        <v>1</v>
      </c>
      <c r="AM531">
        <v>0</v>
      </c>
      <c r="AN531">
        <v>0</v>
      </c>
      <c r="AO531">
        <v>0</v>
      </c>
      <c r="AP531">
        <v>1</v>
      </c>
      <c r="AQ531">
        <v>0</v>
      </c>
      <c r="AR531">
        <v>0</v>
      </c>
      <c r="AS531" t="s">
        <v>6</v>
      </c>
      <c r="AT531">
        <v>1.37</v>
      </c>
      <c r="AU531" t="s">
        <v>6</v>
      </c>
      <c r="AV531">
        <v>0</v>
      </c>
      <c r="AW531">
        <v>2</v>
      </c>
      <c r="AX531">
        <v>86296157</v>
      </c>
      <c r="AY531">
        <v>1</v>
      </c>
      <c r="AZ531">
        <v>16384</v>
      </c>
      <c r="BA531">
        <v>578</v>
      </c>
      <c r="BB531">
        <v>3</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CV531">
        <v>0</v>
      </c>
      <c r="CW531">
        <v>0</v>
      </c>
      <c r="CX531">
        <f>ROUND(Y531*Source!I320,9)</f>
        <v>0.33839000000000002</v>
      </c>
      <c r="CY531">
        <f>AA531</f>
        <v>43.3</v>
      </c>
      <c r="CZ531">
        <f>AE531</f>
        <v>6.080000000000001</v>
      </c>
      <c r="DA531">
        <f>AI531</f>
        <v>7.56</v>
      </c>
      <c r="DB531">
        <f>ROUND(ROUND(AT531*CZ531,2),2)</f>
        <v>8.33</v>
      </c>
      <c r="DC531">
        <f>ROUND(ROUND(AT531*AG531,2),2)</f>
        <v>0</v>
      </c>
      <c r="DD531" t="s">
        <v>6</v>
      </c>
      <c r="DE531" t="s">
        <v>6</v>
      </c>
      <c r="DF531">
        <f>ROUND(ROUND(AE531*AI531,0)*CX531,0)</f>
        <v>16</v>
      </c>
      <c r="DG531">
        <f t="shared" ref="DG531:DG553" si="228">ROUND(ROUND(AF531,0)*CX531,0)</f>
        <v>0</v>
      </c>
      <c r="DH531">
        <f>Source!I320*SmtRes!Y531</f>
        <v>0.33839000000000002</v>
      </c>
      <c r="DI531">
        <f>AA531</f>
        <v>43.3</v>
      </c>
      <c r="DJ531">
        <f>EtalonRes!Y578</f>
        <v>6.22</v>
      </c>
      <c r="DK531">
        <f>Source!BC320</f>
        <v>7.56</v>
      </c>
      <c r="DL531" t="s">
        <v>6</v>
      </c>
      <c r="DM531">
        <v>0</v>
      </c>
      <c r="DN531" t="s">
        <v>6</v>
      </c>
      <c r="DO531">
        <v>0</v>
      </c>
      <c r="GP531">
        <v>1</v>
      </c>
      <c r="GQ531">
        <v>-1</v>
      </c>
      <c r="GR531">
        <v>-1</v>
      </c>
    </row>
    <row r="532" spans="1:200" x14ac:dyDescent="0.2">
      <c r="A532">
        <f>ROW(Source!A320)</f>
        <v>320</v>
      </c>
      <c r="B532">
        <v>86295184</v>
      </c>
      <c r="C532">
        <v>86296129</v>
      </c>
      <c r="D532">
        <v>27378255</v>
      </c>
      <c r="E532">
        <v>1</v>
      </c>
      <c r="F532">
        <v>1</v>
      </c>
      <c r="G532">
        <v>1</v>
      </c>
      <c r="H532">
        <v>3</v>
      </c>
      <c r="I532" t="s">
        <v>89</v>
      </c>
      <c r="J532" t="s">
        <v>91</v>
      </c>
      <c r="K532" t="s">
        <v>90</v>
      </c>
      <c r="L532">
        <v>1348</v>
      </c>
      <c r="N532">
        <v>1009</v>
      </c>
      <c r="O532" t="s">
        <v>63</v>
      </c>
      <c r="P532" t="s">
        <v>63</v>
      </c>
      <c r="Q532">
        <v>1000</v>
      </c>
      <c r="W532">
        <v>0</v>
      </c>
      <c r="X532">
        <v>1570490953</v>
      </c>
      <c r="Y532">
        <f>AT532</f>
        <v>4.0000000000000001E-3</v>
      </c>
      <c r="AA532">
        <v>180000</v>
      </c>
      <c r="AB532">
        <v>0</v>
      </c>
      <c r="AC532">
        <v>0</v>
      </c>
      <c r="AD532">
        <v>0</v>
      </c>
      <c r="AE532">
        <v>25257.140000000003</v>
      </c>
      <c r="AF532">
        <v>0</v>
      </c>
      <c r="AG532">
        <v>0</v>
      </c>
      <c r="AH532">
        <v>0</v>
      </c>
      <c r="AI532">
        <v>7.56</v>
      </c>
      <c r="AJ532">
        <v>1</v>
      </c>
      <c r="AK532">
        <v>1</v>
      </c>
      <c r="AL532">
        <v>1</v>
      </c>
      <c r="AM532">
        <v>0</v>
      </c>
      <c r="AN532">
        <v>0</v>
      </c>
      <c r="AO532">
        <v>0</v>
      </c>
      <c r="AP532">
        <v>1</v>
      </c>
      <c r="AQ532">
        <v>0</v>
      </c>
      <c r="AR532">
        <v>0</v>
      </c>
      <c r="AS532" t="s">
        <v>6</v>
      </c>
      <c r="AT532">
        <v>4.0000000000000001E-3</v>
      </c>
      <c r="AU532" t="s">
        <v>6</v>
      </c>
      <c r="AV532">
        <v>0</v>
      </c>
      <c r="AW532">
        <v>1</v>
      </c>
      <c r="AX532">
        <v>-1</v>
      </c>
      <c r="AY532">
        <v>0</v>
      </c>
      <c r="AZ532">
        <v>0</v>
      </c>
      <c r="BA532" t="s">
        <v>6</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CV532">
        <v>0</v>
      </c>
      <c r="CW532">
        <v>0</v>
      </c>
      <c r="CX532">
        <f>ROUND(Y532*Source!I320,9)</f>
        <v>9.8799999999999995E-4</v>
      </c>
      <c r="CY532">
        <f>AA532</f>
        <v>180000</v>
      </c>
      <c r="CZ532">
        <f>AE532</f>
        <v>25257.140000000003</v>
      </c>
      <c r="DA532">
        <f>AI532</f>
        <v>7.56</v>
      </c>
      <c r="DB532">
        <f>ROUND(ROUND(AT532*CZ532,2),2)</f>
        <v>101.03</v>
      </c>
      <c r="DC532">
        <f>ROUND(ROUND(AT532*AG532,2),2)</f>
        <v>0</v>
      </c>
      <c r="DD532" t="s">
        <v>6</v>
      </c>
      <c r="DE532" t="s">
        <v>6</v>
      </c>
      <c r="DF532">
        <f>ROUND(ROUND(AE532*AI532,0)*CX532,0)</f>
        <v>189</v>
      </c>
      <c r="DG532">
        <f t="shared" si="228"/>
        <v>0</v>
      </c>
      <c r="DH532">
        <f>Source!I320*SmtRes!Y532</f>
        <v>9.8799999999999995E-4</v>
      </c>
      <c r="DI532">
        <f>AA532</f>
        <v>180000</v>
      </c>
      <c r="DJ532">
        <f>DF532</f>
        <v>189</v>
      </c>
      <c r="DK532">
        <f>Source!BC320</f>
        <v>7.56</v>
      </c>
      <c r="DL532" t="s">
        <v>6</v>
      </c>
      <c r="DM532">
        <v>0</v>
      </c>
      <c r="DN532" t="s">
        <v>6</v>
      </c>
      <c r="DO532">
        <v>0</v>
      </c>
      <c r="GP532">
        <v>1</v>
      </c>
      <c r="GQ532">
        <v>-1</v>
      </c>
      <c r="GR532">
        <v>-1</v>
      </c>
    </row>
    <row r="533" spans="1:200" x14ac:dyDescent="0.2">
      <c r="A533">
        <f>ROW(Source!A320)</f>
        <v>320</v>
      </c>
      <c r="B533">
        <v>86295184</v>
      </c>
      <c r="C533">
        <v>86296129</v>
      </c>
      <c r="D533">
        <v>27371084</v>
      </c>
      <c r="E533">
        <v>1</v>
      </c>
      <c r="F533">
        <v>1</v>
      </c>
      <c r="G533">
        <v>1</v>
      </c>
      <c r="H533">
        <v>3</v>
      </c>
      <c r="I533" t="s">
        <v>255</v>
      </c>
      <c r="J533" t="s">
        <v>257</v>
      </c>
      <c r="K533" t="s">
        <v>256</v>
      </c>
      <c r="L533">
        <v>1346</v>
      </c>
      <c r="N533">
        <v>1009</v>
      </c>
      <c r="O533" t="s">
        <v>182</v>
      </c>
      <c r="P533" t="s">
        <v>182</v>
      </c>
      <c r="Q533">
        <v>1</v>
      </c>
      <c r="W533">
        <v>0</v>
      </c>
      <c r="X533">
        <v>-1982328944</v>
      </c>
      <c r="Y533">
        <f>AT533</f>
        <v>0.41</v>
      </c>
      <c r="AA533">
        <v>24.21</v>
      </c>
      <c r="AB533">
        <v>0</v>
      </c>
      <c r="AC533">
        <v>0</v>
      </c>
      <c r="AD533">
        <v>0</v>
      </c>
      <c r="AE533">
        <v>3.4</v>
      </c>
      <c r="AF533">
        <v>0</v>
      </c>
      <c r="AG533">
        <v>0</v>
      </c>
      <c r="AH533">
        <v>0</v>
      </c>
      <c r="AI533">
        <v>7.56</v>
      </c>
      <c r="AJ533">
        <v>1</v>
      </c>
      <c r="AK533">
        <v>1</v>
      </c>
      <c r="AL533">
        <v>1</v>
      </c>
      <c r="AM533">
        <v>0</v>
      </c>
      <c r="AN533">
        <v>0</v>
      </c>
      <c r="AO533">
        <v>0</v>
      </c>
      <c r="AP533">
        <v>0</v>
      </c>
      <c r="AQ533">
        <v>0</v>
      </c>
      <c r="AR533">
        <v>0</v>
      </c>
      <c r="AS533" t="s">
        <v>6</v>
      </c>
      <c r="AT533">
        <v>0.41</v>
      </c>
      <c r="AU533" t="s">
        <v>6</v>
      </c>
      <c r="AV533">
        <v>0</v>
      </c>
      <c r="AW533">
        <v>2</v>
      </c>
      <c r="AX533">
        <v>86296163</v>
      </c>
      <c r="AY533">
        <v>1</v>
      </c>
      <c r="AZ533">
        <v>16384</v>
      </c>
      <c r="BA533">
        <v>584</v>
      </c>
      <c r="BB533">
        <v>3</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CV533">
        <v>0</v>
      </c>
      <c r="CW533">
        <v>0</v>
      </c>
      <c r="CX533">
        <f>ROUND(Y533*Source!I320,9)</f>
        <v>0.10127</v>
      </c>
      <c r="CY533">
        <f>AA533</f>
        <v>24.21</v>
      </c>
      <c r="CZ533">
        <f>AE533</f>
        <v>3.4</v>
      </c>
      <c r="DA533">
        <f>AI533</f>
        <v>7.56</v>
      </c>
      <c r="DB533">
        <f>ROUND(ROUND(AT533*CZ533,2),2)</f>
        <v>1.39</v>
      </c>
      <c r="DC533">
        <f>ROUND(ROUND(AT533*AG533,2),2)</f>
        <v>0</v>
      </c>
      <c r="DD533" t="s">
        <v>6</v>
      </c>
      <c r="DE533" t="s">
        <v>6</v>
      </c>
      <c r="DF533">
        <f>ROUND(ROUND(AE533*AI533,0)*CX533,0)</f>
        <v>3</v>
      </c>
      <c r="DG533">
        <f t="shared" si="228"/>
        <v>0</v>
      </c>
      <c r="DH533">
        <f>Source!I320*SmtRes!Y533</f>
        <v>0.10127</v>
      </c>
      <c r="DI533">
        <f>AA533</f>
        <v>24.21</v>
      </c>
      <c r="DJ533">
        <f>EtalonRes!Y584</f>
        <v>6.12</v>
      </c>
      <c r="DK533">
        <f>Source!BC320</f>
        <v>7.56</v>
      </c>
      <c r="DL533" t="s">
        <v>6</v>
      </c>
      <c r="DM533">
        <v>0</v>
      </c>
      <c r="DN533" t="s">
        <v>6</v>
      </c>
      <c r="DO533">
        <v>0</v>
      </c>
      <c r="GP533">
        <v>1</v>
      </c>
      <c r="GQ533">
        <v>-1</v>
      </c>
      <c r="GR533">
        <v>-1</v>
      </c>
    </row>
    <row r="534" spans="1:200" x14ac:dyDescent="0.2">
      <c r="A534">
        <f>ROW(Source!A320)</f>
        <v>320</v>
      </c>
      <c r="B534">
        <v>86295184</v>
      </c>
      <c r="C534">
        <v>86296129</v>
      </c>
      <c r="D534">
        <v>69205370</v>
      </c>
      <c r="E534">
        <v>1</v>
      </c>
      <c r="F534">
        <v>1</v>
      </c>
      <c r="G534">
        <v>1</v>
      </c>
      <c r="H534">
        <v>3</v>
      </c>
      <c r="I534" t="s">
        <v>260</v>
      </c>
      <c r="J534" t="s">
        <v>262</v>
      </c>
      <c r="K534" t="s">
        <v>261</v>
      </c>
      <c r="L534">
        <v>1348</v>
      </c>
      <c r="N534">
        <v>1009</v>
      </c>
      <c r="O534" t="s">
        <v>63</v>
      </c>
      <c r="P534" t="s">
        <v>63</v>
      </c>
      <c r="Q534">
        <v>1000</v>
      </c>
      <c r="W534">
        <v>0</v>
      </c>
      <c r="X534">
        <v>-1399758959</v>
      </c>
      <c r="Y534">
        <f>AT534</f>
        <v>1</v>
      </c>
      <c r="AA534">
        <v>126170.45</v>
      </c>
      <c r="AB534">
        <v>0</v>
      </c>
      <c r="AC534">
        <v>0</v>
      </c>
      <c r="AD534">
        <v>0</v>
      </c>
      <c r="AE534">
        <v>17486.96</v>
      </c>
      <c r="AF534">
        <v>0</v>
      </c>
      <c r="AG534">
        <v>0</v>
      </c>
      <c r="AH534">
        <v>0</v>
      </c>
      <c r="AI534">
        <v>7.56</v>
      </c>
      <c r="AJ534">
        <v>1</v>
      </c>
      <c r="AK534">
        <v>1</v>
      </c>
      <c r="AL534">
        <v>1</v>
      </c>
      <c r="AM534">
        <v>0</v>
      </c>
      <c r="AN534">
        <v>0</v>
      </c>
      <c r="AO534">
        <v>0</v>
      </c>
      <c r="AP534">
        <v>1</v>
      </c>
      <c r="AQ534">
        <v>0</v>
      </c>
      <c r="AR534">
        <v>0</v>
      </c>
      <c r="AS534" t="s">
        <v>6</v>
      </c>
      <c r="AT534">
        <v>1</v>
      </c>
      <c r="AU534" t="s">
        <v>6</v>
      </c>
      <c r="AV534">
        <v>0</v>
      </c>
      <c r="AW534">
        <v>1</v>
      </c>
      <c r="AX534">
        <v>-1</v>
      </c>
      <c r="AY534">
        <v>0</v>
      </c>
      <c r="AZ534">
        <v>0</v>
      </c>
      <c r="BA534" t="s">
        <v>6</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CV534">
        <v>0</v>
      </c>
      <c r="CW534">
        <v>0</v>
      </c>
      <c r="CX534">
        <f>ROUND(Y534*Source!I320,9)</f>
        <v>0.247</v>
      </c>
      <c r="CY534">
        <f>AA534</f>
        <v>126170.45</v>
      </c>
      <c r="CZ534">
        <f>AE534</f>
        <v>17486.96</v>
      </c>
      <c r="DA534">
        <f>AI534</f>
        <v>7.56</v>
      </c>
      <c r="DB534">
        <f>ROUND(ROUND(AT534*CZ534,2),2)</f>
        <v>17486.96</v>
      </c>
      <c r="DC534">
        <f>ROUND(ROUND(AT534*AG534,2),2)</f>
        <v>0</v>
      </c>
      <c r="DD534" t="s">
        <v>6</v>
      </c>
      <c r="DE534" t="s">
        <v>6</v>
      </c>
      <c r="DF534">
        <f>ROUND(ROUND(AE534*AI534,0)*CX534,0)</f>
        <v>32654</v>
      </c>
      <c r="DG534">
        <f t="shared" si="228"/>
        <v>0</v>
      </c>
      <c r="DH534">
        <f>Source!I320*SmtRes!Y534</f>
        <v>0.247</v>
      </c>
      <c r="DI534">
        <f>AA534</f>
        <v>126170.45</v>
      </c>
      <c r="DJ534">
        <f>DF534</f>
        <v>32654</v>
      </c>
      <c r="DK534">
        <f>Source!BC320</f>
        <v>7.56</v>
      </c>
      <c r="DL534" t="s">
        <v>6</v>
      </c>
      <c r="DM534">
        <v>0</v>
      </c>
      <c r="DN534" t="s">
        <v>6</v>
      </c>
      <c r="DO534">
        <v>0</v>
      </c>
      <c r="GP534">
        <v>1</v>
      </c>
      <c r="GQ534">
        <v>-1</v>
      </c>
      <c r="GR534">
        <v>-1</v>
      </c>
    </row>
    <row r="535" spans="1:200" x14ac:dyDescent="0.2">
      <c r="A535">
        <f>ROW(Source!A329)</f>
        <v>329</v>
      </c>
      <c r="B535">
        <v>86295183</v>
      </c>
      <c r="C535">
        <v>86296174</v>
      </c>
      <c r="D535">
        <v>27500919</v>
      </c>
      <c r="E535">
        <v>1</v>
      </c>
      <c r="F535">
        <v>1</v>
      </c>
      <c r="G535">
        <v>1</v>
      </c>
      <c r="H535">
        <v>1</v>
      </c>
      <c r="I535" t="s">
        <v>919</v>
      </c>
      <c r="J535" t="s">
        <v>6</v>
      </c>
      <c r="K535" t="s">
        <v>920</v>
      </c>
      <c r="L535">
        <v>1369</v>
      </c>
      <c r="N535">
        <v>1013</v>
      </c>
      <c r="O535" t="s">
        <v>921</v>
      </c>
      <c r="P535" t="s">
        <v>921</v>
      </c>
      <c r="Q535">
        <v>1</v>
      </c>
      <c r="W535">
        <v>0</v>
      </c>
      <c r="X535">
        <v>620320323</v>
      </c>
      <c r="Y535">
        <f>(AT535*1.05)</f>
        <v>41.086500000000001</v>
      </c>
      <c r="AA535">
        <v>0</v>
      </c>
      <c r="AB535">
        <v>0</v>
      </c>
      <c r="AC535">
        <v>0</v>
      </c>
      <c r="AD535">
        <v>9.26</v>
      </c>
      <c r="AE535">
        <v>0</v>
      </c>
      <c r="AF535">
        <v>0</v>
      </c>
      <c r="AG535">
        <v>0</v>
      </c>
      <c r="AH535">
        <v>9.26</v>
      </c>
      <c r="AI535">
        <v>1</v>
      </c>
      <c r="AJ535">
        <v>1</v>
      </c>
      <c r="AK535">
        <v>1</v>
      </c>
      <c r="AL535">
        <v>1</v>
      </c>
      <c r="AM535">
        <v>0</v>
      </c>
      <c r="AN535">
        <v>0</v>
      </c>
      <c r="AO535">
        <v>1</v>
      </c>
      <c r="AP535">
        <v>1</v>
      </c>
      <c r="AQ535">
        <v>0</v>
      </c>
      <c r="AR535">
        <v>0</v>
      </c>
      <c r="AS535" t="s">
        <v>6</v>
      </c>
      <c r="AT535">
        <v>39.130000000000003</v>
      </c>
      <c r="AU535" t="s">
        <v>244</v>
      </c>
      <c r="AV535">
        <v>1</v>
      </c>
      <c r="AW535">
        <v>2</v>
      </c>
      <c r="AX535">
        <v>86296192</v>
      </c>
      <c r="AY535">
        <v>1</v>
      </c>
      <c r="AZ535">
        <v>0</v>
      </c>
      <c r="BA535">
        <v>591</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CU535">
        <f>ROUND(AT535*Source!I329*AH535*AL535,0)</f>
        <v>153</v>
      </c>
      <c r="CV535">
        <f>ROUND(Y535*Source!I329,9)</f>
        <v>17.379589500000002</v>
      </c>
      <c r="CW535">
        <v>0</v>
      </c>
      <c r="CX535">
        <f>ROUND(Y535*Source!I329,9)</f>
        <v>17.379589500000002</v>
      </c>
      <c r="CY535">
        <f>AD535</f>
        <v>9.26</v>
      </c>
      <c r="CZ535">
        <f>AH535</f>
        <v>9.26</v>
      </c>
      <c r="DA535">
        <f>AL535</f>
        <v>1</v>
      </c>
      <c r="DB535">
        <f>ROUND((ROUND(AT535*CZ535,2)*1.05),2)</f>
        <v>380.46</v>
      </c>
      <c r="DC535">
        <f>ROUND((ROUND(AT535*AG535,2)*1.05),2)</f>
        <v>0</v>
      </c>
      <c r="DD535" t="s">
        <v>6</v>
      </c>
      <c r="DE535" t="s">
        <v>6</v>
      </c>
      <c r="DF535">
        <f t="shared" ref="DF535:DF561" si="229">ROUND(ROUND(AE535,0)*CX535,0)</f>
        <v>0</v>
      </c>
      <c r="DG535">
        <f t="shared" si="228"/>
        <v>0</v>
      </c>
      <c r="DH535">
        <f>Source!I329*SmtRes!Y535</f>
        <v>17.379589500000002</v>
      </c>
      <c r="DI535">
        <f>AD535</f>
        <v>9.26</v>
      </c>
      <c r="DJ535">
        <f>EtalonRes!AB591</f>
        <v>9.26</v>
      </c>
      <c r="DK535">
        <f>Source!BA329</f>
        <v>1</v>
      </c>
      <c r="DL535" t="s">
        <v>6</v>
      </c>
      <c r="DM535">
        <v>0</v>
      </c>
      <c r="DN535" t="s">
        <v>6</v>
      </c>
      <c r="DO535">
        <v>0</v>
      </c>
      <c r="GQ535">
        <v>-1</v>
      </c>
      <c r="GR535">
        <v>-1</v>
      </c>
    </row>
    <row r="536" spans="1:200" x14ac:dyDescent="0.2">
      <c r="A536">
        <f>ROW(Source!A329)</f>
        <v>329</v>
      </c>
      <c r="B536">
        <v>86295183</v>
      </c>
      <c r="C536">
        <v>86296174</v>
      </c>
      <c r="D536">
        <v>121548</v>
      </c>
      <c r="E536">
        <v>1</v>
      </c>
      <c r="F536">
        <v>1</v>
      </c>
      <c r="G536">
        <v>1</v>
      </c>
      <c r="H536">
        <v>1</v>
      </c>
      <c r="I536" t="s">
        <v>39</v>
      </c>
      <c r="J536" t="s">
        <v>6</v>
      </c>
      <c r="K536" t="s">
        <v>922</v>
      </c>
      <c r="L536">
        <v>608254</v>
      </c>
      <c r="N536">
        <v>1013</v>
      </c>
      <c r="O536" t="s">
        <v>923</v>
      </c>
      <c r="P536" t="s">
        <v>923</v>
      </c>
      <c r="Q536">
        <v>1</v>
      </c>
      <c r="W536">
        <v>0</v>
      </c>
      <c r="X536">
        <v>-185737400</v>
      </c>
      <c r="Y536">
        <f t="shared" ref="Y536:Y544" si="230">(AT536*1.6)</f>
        <v>7.5519999999999996</v>
      </c>
      <c r="AA536">
        <v>0</v>
      </c>
      <c r="AB536">
        <v>0</v>
      </c>
      <c r="AC536">
        <v>0</v>
      </c>
      <c r="AD536">
        <v>0</v>
      </c>
      <c r="AE536">
        <v>0</v>
      </c>
      <c r="AF536">
        <v>0</v>
      </c>
      <c r="AG536">
        <v>0</v>
      </c>
      <c r="AH536">
        <v>0</v>
      </c>
      <c r="AI536">
        <v>1</v>
      </c>
      <c r="AJ536">
        <v>1</v>
      </c>
      <c r="AK536">
        <v>1</v>
      </c>
      <c r="AL536">
        <v>1</v>
      </c>
      <c r="AM536">
        <v>0</v>
      </c>
      <c r="AN536">
        <v>0</v>
      </c>
      <c r="AO536">
        <v>1</v>
      </c>
      <c r="AP536">
        <v>1</v>
      </c>
      <c r="AQ536">
        <v>0</v>
      </c>
      <c r="AR536">
        <v>0</v>
      </c>
      <c r="AS536" t="s">
        <v>6</v>
      </c>
      <c r="AT536">
        <v>4.72</v>
      </c>
      <c r="AU536" t="s">
        <v>243</v>
      </c>
      <c r="AV536">
        <v>2</v>
      </c>
      <c r="AW536">
        <v>2</v>
      </c>
      <c r="AX536">
        <v>86296193</v>
      </c>
      <c r="AY536">
        <v>1</v>
      </c>
      <c r="AZ536">
        <v>0</v>
      </c>
      <c r="BA536">
        <v>592</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CV536">
        <v>0</v>
      </c>
      <c r="CW536">
        <v>0</v>
      </c>
      <c r="CX536">
        <f>ROUND(Y536*Source!I329,9)</f>
        <v>3.194496</v>
      </c>
      <c r="CY536">
        <f>AD536</f>
        <v>0</v>
      </c>
      <c r="CZ536">
        <f>AH536</f>
        <v>0</v>
      </c>
      <c r="DA536">
        <f>AL536</f>
        <v>1</v>
      </c>
      <c r="DB536">
        <f t="shared" ref="DB536:DB544" si="231">ROUND((ROUND(AT536*CZ536,2)*1.6),2)</f>
        <v>0</v>
      </c>
      <c r="DC536">
        <f t="shared" ref="DC536:DC544" si="232">ROUND((ROUND(AT536*AG536,2)*1.6),2)</f>
        <v>0</v>
      </c>
      <c r="DD536" t="s">
        <v>6</v>
      </c>
      <c r="DE536" t="s">
        <v>6</v>
      </c>
      <c r="DF536">
        <f t="shared" si="229"/>
        <v>0</v>
      </c>
      <c r="DG536">
        <f t="shared" si="228"/>
        <v>0</v>
      </c>
      <c r="DH536">
        <f>Source!I329*SmtRes!Y536</f>
        <v>3.1944959999999996</v>
      </c>
      <c r="DI536">
        <f>AD536</f>
        <v>0</v>
      </c>
      <c r="DJ536">
        <f>EtalonRes!AB592</f>
        <v>0</v>
      </c>
      <c r="DK536">
        <f>Source!BA329</f>
        <v>1</v>
      </c>
      <c r="DL536" t="s">
        <v>6</v>
      </c>
      <c r="DM536">
        <v>0</v>
      </c>
      <c r="DN536" t="s">
        <v>6</v>
      </c>
      <c r="DO536">
        <v>0</v>
      </c>
      <c r="GQ536">
        <v>-1</v>
      </c>
      <c r="GR536">
        <v>-1</v>
      </c>
    </row>
    <row r="537" spans="1:200" x14ac:dyDescent="0.2">
      <c r="A537">
        <f>ROW(Source!A329)</f>
        <v>329</v>
      </c>
      <c r="B537">
        <v>86295183</v>
      </c>
      <c r="C537">
        <v>86296174</v>
      </c>
      <c r="D537">
        <v>27439431</v>
      </c>
      <c r="E537">
        <v>1</v>
      </c>
      <c r="F537">
        <v>1</v>
      </c>
      <c r="G537">
        <v>1</v>
      </c>
      <c r="H537">
        <v>2</v>
      </c>
      <c r="I537" t="s">
        <v>977</v>
      </c>
      <c r="J537" t="s">
        <v>978</v>
      </c>
      <c r="K537" t="s">
        <v>979</v>
      </c>
      <c r="L537">
        <v>1368</v>
      </c>
      <c r="N537">
        <v>1011</v>
      </c>
      <c r="O537" t="s">
        <v>927</v>
      </c>
      <c r="P537" t="s">
        <v>927</v>
      </c>
      <c r="Q537">
        <v>1</v>
      </c>
      <c r="W537">
        <v>0</v>
      </c>
      <c r="X537">
        <v>-1377734484</v>
      </c>
      <c r="Y537">
        <f t="shared" si="230"/>
        <v>0.16000000000000003</v>
      </c>
      <c r="AA537">
        <v>0</v>
      </c>
      <c r="AB537">
        <v>120.8</v>
      </c>
      <c r="AC537">
        <v>15.54</v>
      </c>
      <c r="AD537">
        <v>0</v>
      </c>
      <c r="AE537">
        <v>0</v>
      </c>
      <c r="AF537">
        <v>120.8</v>
      </c>
      <c r="AG537">
        <v>15.54</v>
      </c>
      <c r="AH537">
        <v>0</v>
      </c>
      <c r="AI537">
        <v>1</v>
      </c>
      <c r="AJ537">
        <v>1</v>
      </c>
      <c r="AK537">
        <v>1</v>
      </c>
      <c r="AL537">
        <v>1</v>
      </c>
      <c r="AM537">
        <v>0</v>
      </c>
      <c r="AN537">
        <v>0</v>
      </c>
      <c r="AO537">
        <v>1</v>
      </c>
      <c r="AP537">
        <v>1</v>
      </c>
      <c r="AQ537">
        <v>0</v>
      </c>
      <c r="AR537">
        <v>0</v>
      </c>
      <c r="AS537" t="s">
        <v>6</v>
      </c>
      <c r="AT537">
        <v>0.1</v>
      </c>
      <c r="AU537" t="s">
        <v>243</v>
      </c>
      <c r="AV537">
        <v>0</v>
      </c>
      <c r="AW537">
        <v>2</v>
      </c>
      <c r="AX537">
        <v>86296194</v>
      </c>
      <c r="AY537">
        <v>1</v>
      </c>
      <c r="AZ537">
        <v>0</v>
      </c>
      <c r="BA537">
        <v>593</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CV537">
        <v>0</v>
      </c>
      <c r="CW537">
        <f>ROUND(Y537*Source!I329*DO537,9)</f>
        <v>0</v>
      </c>
      <c r="CX537">
        <f>ROUND(Y537*Source!I329,9)</f>
        <v>6.7680000000000004E-2</v>
      </c>
      <c r="CY537">
        <f t="shared" ref="CY537:CY544" si="233">AB537</f>
        <v>120.8</v>
      </c>
      <c r="CZ537">
        <f t="shared" ref="CZ537:CZ544" si="234">AF537</f>
        <v>120.8</v>
      </c>
      <c r="DA537">
        <f t="shared" ref="DA537:DA544" si="235">AJ537</f>
        <v>1</v>
      </c>
      <c r="DB537">
        <f t="shared" si="231"/>
        <v>19.329999999999998</v>
      </c>
      <c r="DC537">
        <f t="shared" si="232"/>
        <v>2.48</v>
      </c>
      <c r="DD537" t="s">
        <v>6</v>
      </c>
      <c r="DE537" t="s">
        <v>6</v>
      </c>
      <c r="DF537">
        <f t="shared" si="229"/>
        <v>0</v>
      </c>
      <c r="DG537">
        <f t="shared" si="228"/>
        <v>8</v>
      </c>
      <c r="DH537">
        <f>Source!I329*SmtRes!Y537</f>
        <v>6.7680000000000018E-2</v>
      </c>
      <c r="DI537">
        <f t="shared" ref="DI537:DI544" si="236">AB537</f>
        <v>120.8</v>
      </c>
      <c r="DJ537">
        <f>EtalonRes!Z593</f>
        <v>120.8</v>
      </c>
      <c r="DK537">
        <f>Source!BB329</f>
        <v>1</v>
      </c>
      <c r="DL537" t="s">
        <v>6</v>
      </c>
      <c r="DM537">
        <v>0</v>
      </c>
      <c r="DN537" t="s">
        <v>6</v>
      </c>
      <c r="DO537">
        <v>0</v>
      </c>
      <c r="GQ537">
        <v>-1</v>
      </c>
      <c r="GR537">
        <v>-1</v>
      </c>
    </row>
    <row r="538" spans="1:200" x14ac:dyDescent="0.2">
      <c r="A538">
        <f>ROW(Source!A329)</f>
        <v>329</v>
      </c>
      <c r="B538">
        <v>86295183</v>
      </c>
      <c r="C538">
        <v>86296174</v>
      </c>
      <c r="D538">
        <v>27439499</v>
      </c>
      <c r="E538">
        <v>1</v>
      </c>
      <c r="F538">
        <v>1</v>
      </c>
      <c r="G538">
        <v>1</v>
      </c>
      <c r="H538">
        <v>2</v>
      </c>
      <c r="I538" t="s">
        <v>930</v>
      </c>
      <c r="J538" t="s">
        <v>931</v>
      </c>
      <c r="K538" t="s">
        <v>932</v>
      </c>
      <c r="L538">
        <v>1368</v>
      </c>
      <c r="N538">
        <v>1011</v>
      </c>
      <c r="O538" t="s">
        <v>927</v>
      </c>
      <c r="P538" t="s">
        <v>927</v>
      </c>
      <c r="Q538">
        <v>1</v>
      </c>
      <c r="W538">
        <v>0</v>
      </c>
      <c r="X538">
        <v>1890856440</v>
      </c>
      <c r="Y538">
        <f t="shared" si="230"/>
        <v>7.3920000000000003</v>
      </c>
      <c r="AA538">
        <v>0</v>
      </c>
      <c r="AB538">
        <v>112.67</v>
      </c>
      <c r="AC538">
        <v>13.61</v>
      </c>
      <c r="AD538">
        <v>0</v>
      </c>
      <c r="AE538">
        <v>0</v>
      </c>
      <c r="AF538">
        <v>112.67</v>
      </c>
      <c r="AG538">
        <v>13.61</v>
      </c>
      <c r="AH538">
        <v>0</v>
      </c>
      <c r="AI538">
        <v>1</v>
      </c>
      <c r="AJ538">
        <v>1</v>
      </c>
      <c r="AK538">
        <v>1</v>
      </c>
      <c r="AL538">
        <v>1</v>
      </c>
      <c r="AM538">
        <v>0</v>
      </c>
      <c r="AN538">
        <v>0</v>
      </c>
      <c r="AO538">
        <v>1</v>
      </c>
      <c r="AP538">
        <v>1</v>
      </c>
      <c r="AQ538">
        <v>0</v>
      </c>
      <c r="AR538">
        <v>0</v>
      </c>
      <c r="AS538" t="s">
        <v>6</v>
      </c>
      <c r="AT538">
        <v>4.62</v>
      </c>
      <c r="AU538" t="s">
        <v>243</v>
      </c>
      <c r="AV538">
        <v>0</v>
      </c>
      <c r="AW538">
        <v>2</v>
      </c>
      <c r="AX538">
        <v>86296195</v>
      </c>
      <c r="AY538">
        <v>1</v>
      </c>
      <c r="AZ538">
        <v>0</v>
      </c>
      <c r="BA538">
        <v>594</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CV538">
        <v>0</v>
      </c>
      <c r="CW538">
        <f>ROUND(Y538*Source!I329*DO538,9)</f>
        <v>0</v>
      </c>
      <c r="CX538">
        <f>ROUND(Y538*Source!I329,9)</f>
        <v>3.1268159999999998</v>
      </c>
      <c r="CY538">
        <f t="shared" si="233"/>
        <v>112.67</v>
      </c>
      <c r="CZ538">
        <f t="shared" si="234"/>
        <v>112.67</v>
      </c>
      <c r="DA538">
        <f t="shared" si="235"/>
        <v>1</v>
      </c>
      <c r="DB538">
        <f t="shared" si="231"/>
        <v>832.86</v>
      </c>
      <c r="DC538">
        <f t="shared" si="232"/>
        <v>100.61</v>
      </c>
      <c r="DD538" t="s">
        <v>6</v>
      </c>
      <c r="DE538" t="s">
        <v>6</v>
      </c>
      <c r="DF538">
        <f t="shared" si="229"/>
        <v>0</v>
      </c>
      <c r="DG538">
        <f t="shared" si="228"/>
        <v>353</v>
      </c>
      <c r="DH538">
        <f>Source!I329*SmtRes!Y538</f>
        <v>3.1268160000000003</v>
      </c>
      <c r="DI538">
        <f t="shared" si="236"/>
        <v>112.67</v>
      </c>
      <c r="DJ538">
        <f>EtalonRes!Z594</f>
        <v>112.67</v>
      </c>
      <c r="DK538">
        <f>Source!BB329</f>
        <v>1</v>
      </c>
      <c r="DL538" t="s">
        <v>6</v>
      </c>
      <c r="DM538">
        <v>0</v>
      </c>
      <c r="DN538" t="s">
        <v>6</v>
      </c>
      <c r="DO538">
        <v>0</v>
      </c>
      <c r="GQ538">
        <v>-1</v>
      </c>
      <c r="GR538">
        <v>-1</v>
      </c>
    </row>
    <row r="539" spans="1:200" x14ac:dyDescent="0.2">
      <c r="A539">
        <f>ROW(Source!A329)</f>
        <v>329</v>
      </c>
      <c r="B539">
        <v>86295183</v>
      </c>
      <c r="C539">
        <v>86296174</v>
      </c>
      <c r="D539">
        <v>27439584</v>
      </c>
      <c r="E539">
        <v>1</v>
      </c>
      <c r="F539">
        <v>1</v>
      </c>
      <c r="G539">
        <v>1</v>
      </c>
      <c r="H539">
        <v>2</v>
      </c>
      <c r="I539" t="s">
        <v>983</v>
      </c>
      <c r="J539" t="s">
        <v>984</v>
      </c>
      <c r="K539" t="s">
        <v>985</v>
      </c>
      <c r="L539">
        <v>1368</v>
      </c>
      <c r="N539">
        <v>1011</v>
      </c>
      <c r="O539" t="s">
        <v>927</v>
      </c>
      <c r="P539" t="s">
        <v>927</v>
      </c>
      <c r="Q539">
        <v>1</v>
      </c>
      <c r="W539">
        <v>0</v>
      </c>
      <c r="X539">
        <v>742137524</v>
      </c>
      <c r="Y539">
        <f t="shared" si="230"/>
        <v>5.5360000000000005</v>
      </c>
      <c r="AA539">
        <v>0</v>
      </c>
      <c r="AB539">
        <v>1.56</v>
      </c>
      <c r="AC539">
        <v>0</v>
      </c>
      <c r="AD539">
        <v>0</v>
      </c>
      <c r="AE539">
        <v>0</v>
      </c>
      <c r="AF539">
        <v>1.56</v>
      </c>
      <c r="AG539">
        <v>0</v>
      </c>
      <c r="AH539">
        <v>0</v>
      </c>
      <c r="AI539">
        <v>1</v>
      </c>
      <c r="AJ539">
        <v>1</v>
      </c>
      <c r="AK539">
        <v>1</v>
      </c>
      <c r="AL539">
        <v>1</v>
      </c>
      <c r="AM539">
        <v>0</v>
      </c>
      <c r="AN539">
        <v>0</v>
      </c>
      <c r="AO539">
        <v>1</v>
      </c>
      <c r="AP539">
        <v>1</v>
      </c>
      <c r="AQ539">
        <v>0</v>
      </c>
      <c r="AR539">
        <v>0</v>
      </c>
      <c r="AS539" t="s">
        <v>6</v>
      </c>
      <c r="AT539">
        <v>3.46</v>
      </c>
      <c r="AU539" t="s">
        <v>243</v>
      </c>
      <c r="AV539">
        <v>0</v>
      </c>
      <c r="AW539">
        <v>2</v>
      </c>
      <c r="AX539">
        <v>86296196</v>
      </c>
      <c r="AY539">
        <v>1</v>
      </c>
      <c r="AZ539">
        <v>0</v>
      </c>
      <c r="BA539">
        <v>595</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CV539">
        <v>0</v>
      </c>
      <c r="CW539">
        <f>ROUND(Y539*Source!I329*DO539,9)</f>
        <v>0</v>
      </c>
      <c r="CX539">
        <f>ROUND(Y539*Source!I329,9)</f>
        <v>2.3417279999999998</v>
      </c>
      <c r="CY539">
        <f t="shared" si="233"/>
        <v>1.56</v>
      </c>
      <c r="CZ539">
        <f t="shared" si="234"/>
        <v>1.56</v>
      </c>
      <c r="DA539">
        <f t="shared" si="235"/>
        <v>1</v>
      </c>
      <c r="DB539">
        <f t="shared" si="231"/>
        <v>8.64</v>
      </c>
      <c r="DC539">
        <f t="shared" si="232"/>
        <v>0</v>
      </c>
      <c r="DD539" t="s">
        <v>6</v>
      </c>
      <c r="DE539" t="s">
        <v>6</v>
      </c>
      <c r="DF539">
        <f t="shared" si="229"/>
        <v>0</v>
      </c>
      <c r="DG539">
        <f t="shared" si="228"/>
        <v>5</v>
      </c>
      <c r="DH539">
        <f>Source!I329*SmtRes!Y539</f>
        <v>2.3417280000000003</v>
      </c>
      <c r="DI539">
        <f t="shared" si="236"/>
        <v>1.56</v>
      </c>
      <c r="DJ539">
        <f>EtalonRes!Z595</f>
        <v>1.56</v>
      </c>
      <c r="DK539">
        <f>Source!BB329</f>
        <v>1</v>
      </c>
      <c r="DL539" t="s">
        <v>6</v>
      </c>
      <c r="DM539">
        <v>0</v>
      </c>
      <c r="DN539" t="s">
        <v>6</v>
      </c>
      <c r="DO539">
        <v>0</v>
      </c>
      <c r="GQ539">
        <v>-1</v>
      </c>
      <c r="GR539">
        <v>-1</v>
      </c>
    </row>
    <row r="540" spans="1:200" x14ac:dyDescent="0.2">
      <c r="A540">
        <f>ROW(Source!A329)</f>
        <v>329</v>
      </c>
      <c r="B540">
        <v>86295183</v>
      </c>
      <c r="C540">
        <v>86296174</v>
      </c>
      <c r="D540">
        <v>27439705</v>
      </c>
      <c r="E540">
        <v>1</v>
      </c>
      <c r="F540">
        <v>1</v>
      </c>
      <c r="G540">
        <v>1</v>
      </c>
      <c r="H540">
        <v>2</v>
      </c>
      <c r="I540" t="s">
        <v>986</v>
      </c>
      <c r="J540" t="s">
        <v>987</v>
      </c>
      <c r="K540" t="s">
        <v>988</v>
      </c>
      <c r="L540">
        <v>1368</v>
      </c>
      <c r="N540">
        <v>1011</v>
      </c>
      <c r="O540" t="s">
        <v>927</v>
      </c>
      <c r="P540" t="s">
        <v>927</v>
      </c>
      <c r="Q540">
        <v>1</v>
      </c>
      <c r="W540">
        <v>0</v>
      </c>
      <c r="X540">
        <v>-349914874</v>
      </c>
      <c r="Y540">
        <f t="shared" si="230"/>
        <v>2.6080000000000001</v>
      </c>
      <c r="AA540">
        <v>0</v>
      </c>
      <c r="AB540">
        <v>1.1000000000000001</v>
      </c>
      <c r="AC540">
        <v>0</v>
      </c>
      <c r="AD540">
        <v>0</v>
      </c>
      <c r="AE540">
        <v>0</v>
      </c>
      <c r="AF540">
        <v>1.1000000000000001</v>
      </c>
      <c r="AG540">
        <v>0</v>
      </c>
      <c r="AH540">
        <v>0</v>
      </c>
      <c r="AI540">
        <v>1</v>
      </c>
      <c r="AJ540">
        <v>1</v>
      </c>
      <c r="AK540">
        <v>1</v>
      </c>
      <c r="AL540">
        <v>1</v>
      </c>
      <c r="AM540">
        <v>0</v>
      </c>
      <c r="AN540">
        <v>0</v>
      </c>
      <c r="AO540">
        <v>1</v>
      </c>
      <c r="AP540">
        <v>1</v>
      </c>
      <c r="AQ540">
        <v>0</v>
      </c>
      <c r="AR540">
        <v>0</v>
      </c>
      <c r="AS540" t="s">
        <v>6</v>
      </c>
      <c r="AT540">
        <v>1.63</v>
      </c>
      <c r="AU540" t="s">
        <v>243</v>
      </c>
      <c r="AV540">
        <v>0</v>
      </c>
      <c r="AW540">
        <v>2</v>
      </c>
      <c r="AX540">
        <v>86296197</v>
      </c>
      <c r="AY540">
        <v>1</v>
      </c>
      <c r="AZ540">
        <v>0</v>
      </c>
      <c r="BA540">
        <v>596</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CV540">
        <v>0</v>
      </c>
      <c r="CW540">
        <f>ROUND(Y540*Source!I329*DO540,9)</f>
        <v>0</v>
      </c>
      <c r="CX540">
        <f>ROUND(Y540*Source!I329,9)</f>
        <v>1.1031839999999999</v>
      </c>
      <c r="CY540">
        <f t="shared" si="233"/>
        <v>1.1000000000000001</v>
      </c>
      <c r="CZ540">
        <f t="shared" si="234"/>
        <v>1.1000000000000001</v>
      </c>
      <c r="DA540">
        <f t="shared" si="235"/>
        <v>1</v>
      </c>
      <c r="DB540">
        <f t="shared" si="231"/>
        <v>2.86</v>
      </c>
      <c r="DC540">
        <f t="shared" si="232"/>
        <v>0</v>
      </c>
      <c r="DD540" t="s">
        <v>6</v>
      </c>
      <c r="DE540" t="s">
        <v>6</v>
      </c>
      <c r="DF540">
        <f t="shared" si="229"/>
        <v>0</v>
      </c>
      <c r="DG540">
        <f t="shared" si="228"/>
        <v>1</v>
      </c>
      <c r="DH540">
        <f>Source!I329*SmtRes!Y540</f>
        <v>1.1031839999999999</v>
      </c>
      <c r="DI540">
        <f t="shared" si="236"/>
        <v>1.1000000000000001</v>
      </c>
      <c r="DJ540">
        <f>EtalonRes!Z596</f>
        <v>1.1000000000000001</v>
      </c>
      <c r="DK540">
        <f>Source!BB329</f>
        <v>1</v>
      </c>
      <c r="DL540" t="s">
        <v>6</v>
      </c>
      <c r="DM540">
        <v>0</v>
      </c>
      <c r="DN540" t="s">
        <v>6</v>
      </c>
      <c r="DO540">
        <v>0</v>
      </c>
      <c r="GQ540">
        <v>-1</v>
      </c>
      <c r="GR540">
        <v>-1</v>
      </c>
    </row>
    <row r="541" spans="1:200" x14ac:dyDescent="0.2">
      <c r="A541">
        <f>ROW(Source!A329)</f>
        <v>329</v>
      </c>
      <c r="B541">
        <v>86295183</v>
      </c>
      <c r="C541">
        <v>86296174</v>
      </c>
      <c r="D541">
        <v>27439713</v>
      </c>
      <c r="E541">
        <v>1</v>
      </c>
      <c r="F541">
        <v>1</v>
      </c>
      <c r="G541">
        <v>1</v>
      </c>
      <c r="H541">
        <v>2</v>
      </c>
      <c r="I541" t="s">
        <v>989</v>
      </c>
      <c r="J541" t="s">
        <v>990</v>
      </c>
      <c r="K541" t="s">
        <v>991</v>
      </c>
      <c r="L541">
        <v>1368</v>
      </c>
      <c r="N541">
        <v>1011</v>
      </c>
      <c r="O541" t="s">
        <v>927</v>
      </c>
      <c r="P541" t="s">
        <v>927</v>
      </c>
      <c r="Q541">
        <v>1</v>
      </c>
      <c r="W541">
        <v>0</v>
      </c>
      <c r="X541">
        <v>863682969</v>
      </c>
      <c r="Y541">
        <f t="shared" si="230"/>
        <v>10.736000000000001</v>
      </c>
      <c r="AA541">
        <v>0</v>
      </c>
      <c r="AB541">
        <v>11.76</v>
      </c>
      <c r="AC541">
        <v>0</v>
      </c>
      <c r="AD541">
        <v>0</v>
      </c>
      <c r="AE541">
        <v>0</v>
      </c>
      <c r="AF541">
        <v>11.76</v>
      </c>
      <c r="AG541">
        <v>0</v>
      </c>
      <c r="AH541">
        <v>0</v>
      </c>
      <c r="AI541">
        <v>1</v>
      </c>
      <c r="AJ541">
        <v>1</v>
      </c>
      <c r="AK541">
        <v>1</v>
      </c>
      <c r="AL541">
        <v>1</v>
      </c>
      <c r="AM541">
        <v>0</v>
      </c>
      <c r="AN541">
        <v>0</v>
      </c>
      <c r="AO541">
        <v>1</v>
      </c>
      <c r="AP541">
        <v>1</v>
      </c>
      <c r="AQ541">
        <v>0</v>
      </c>
      <c r="AR541">
        <v>0</v>
      </c>
      <c r="AS541" t="s">
        <v>6</v>
      </c>
      <c r="AT541">
        <v>6.71</v>
      </c>
      <c r="AU541" t="s">
        <v>243</v>
      </c>
      <c r="AV541">
        <v>0</v>
      </c>
      <c r="AW541">
        <v>2</v>
      </c>
      <c r="AX541">
        <v>86296198</v>
      </c>
      <c r="AY541">
        <v>1</v>
      </c>
      <c r="AZ541">
        <v>0</v>
      </c>
      <c r="BA541">
        <v>597</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CV541">
        <v>0</v>
      </c>
      <c r="CW541">
        <f>ROUND(Y541*Source!I329*DO541,9)</f>
        <v>0</v>
      </c>
      <c r="CX541">
        <f>ROUND(Y541*Source!I329,9)</f>
        <v>4.541328</v>
      </c>
      <c r="CY541">
        <f t="shared" si="233"/>
        <v>11.76</v>
      </c>
      <c r="CZ541">
        <f t="shared" si="234"/>
        <v>11.76</v>
      </c>
      <c r="DA541">
        <f t="shared" si="235"/>
        <v>1</v>
      </c>
      <c r="DB541">
        <f t="shared" si="231"/>
        <v>126.26</v>
      </c>
      <c r="DC541">
        <f t="shared" si="232"/>
        <v>0</v>
      </c>
      <c r="DD541" t="s">
        <v>6</v>
      </c>
      <c r="DE541" t="s">
        <v>6</v>
      </c>
      <c r="DF541">
        <f t="shared" si="229"/>
        <v>0</v>
      </c>
      <c r="DG541">
        <f t="shared" si="228"/>
        <v>54</v>
      </c>
      <c r="DH541">
        <f>Source!I329*SmtRes!Y541</f>
        <v>4.541328</v>
      </c>
      <c r="DI541">
        <f t="shared" si="236"/>
        <v>11.76</v>
      </c>
      <c r="DJ541">
        <f>EtalonRes!Z597</f>
        <v>11.76</v>
      </c>
      <c r="DK541">
        <f>Source!BB329</f>
        <v>1</v>
      </c>
      <c r="DL541" t="s">
        <v>6</v>
      </c>
      <c r="DM541">
        <v>0</v>
      </c>
      <c r="DN541" t="s">
        <v>6</v>
      </c>
      <c r="DO541">
        <v>0</v>
      </c>
      <c r="GQ541">
        <v>-1</v>
      </c>
      <c r="GR541">
        <v>-1</v>
      </c>
    </row>
    <row r="542" spans="1:200" x14ac:dyDescent="0.2">
      <c r="A542">
        <f>ROW(Source!A329)</f>
        <v>329</v>
      </c>
      <c r="B542">
        <v>86295183</v>
      </c>
      <c r="C542">
        <v>86296174</v>
      </c>
      <c r="D542">
        <v>27439719</v>
      </c>
      <c r="E542">
        <v>1</v>
      </c>
      <c r="F542">
        <v>1</v>
      </c>
      <c r="G542">
        <v>1</v>
      </c>
      <c r="H542">
        <v>2</v>
      </c>
      <c r="I542" t="s">
        <v>992</v>
      </c>
      <c r="J542" t="s">
        <v>993</v>
      </c>
      <c r="K542" t="s">
        <v>994</v>
      </c>
      <c r="L542">
        <v>1368</v>
      </c>
      <c r="N542">
        <v>1011</v>
      </c>
      <c r="O542" t="s">
        <v>927</v>
      </c>
      <c r="P542" t="s">
        <v>927</v>
      </c>
      <c r="Q542">
        <v>1</v>
      </c>
      <c r="W542">
        <v>0</v>
      </c>
      <c r="X542">
        <v>771781760</v>
      </c>
      <c r="Y542">
        <f t="shared" si="230"/>
        <v>0.54400000000000004</v>
      </c>
      <c r="AA542">
        <v>0</v>
      </c>
      <c r="AB542">
        <v>6.57</v>
      </c>
      <c r="AC542">
        <v>0</v>
      </c>
      <c r="AD542">
        <v>0</v>
      </c>
      <c r="AE542">
        <v>0</v>
      </c>
      <c r="AF542">
        <v>6.57</v>
      </c>
      <c r="AG542">
        <v>0</v>
      </c>
      <c r="AH542">
        <v>0</v>
      </c>
      <c r="AI542">
        <v>1</v>
      </c>
      <c r="AJ542">
        <v>1</v>
      </c>
      <c r="AK542">
        <v>1</v>
      </c>
      <c r="AL542">
        <v>1</v>
      </c>
      <c r="AM542">
        <v>0</v>
      </c>
      <c r="AN542">
        <v>0</v>
      </c>
      <c r="AO542">
        <v>1</v>
      </c>
      <c r="AP542">
        <v>1</v>
      </c>
      <c r="AQ542">
        <v>0</v>
      </c>
      <c r="AR542">
        <v>0</v>
      </c>
      <c r="AS542" t="s">
        <v>6</v>
      </c>
      <c r="AT542">
        <v>0.34</v>
      </c>
      <c r="AU542" t="s">
        <v>243</v>
      </c>
      <c r="AV542">
        <v>0</v>
      </c>
      <c r="AW542">
        <v>2</v>
      </c>
      <c r="AX542">
        <v>86296199</v>
      </c>
      <c r="AY542">
        <v>1</v>
      </c>
      <c r="AZ542">
        <v>0</v>
      </c>
      <c r="BA542">
        <v>598</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CV542">
        <v>0</v>
      </c>
      <c r="CW542">
        <f>ROUND(Y542*Source!I329*DO542,9)</f>
        <v>0</v>
      </c>
      <c r="CX542">
        <f>ROUND(Y542*Source!I329,9)</f>
        <v>0.23011200000000001</v>
      </c>
      <c r="CY542">
        <f t="shared" si="233"/>
        <v>6.57</v>
      </c>
      <c r="CZ542">
        <f t="shared" si="234"/>
        <v>6.57</v>
      </c>
      <c r="DA542">
        <f t="shared" si="235"/>
        <v>1</v>
      </c>
      <c r="DB542">
        <f t="shared" si="231"/>
        <v>3.57</v>
      </c>
      <c r="DC542">
        <f t="shared" si="232"/>
        <v>0</v>
      </c>
      <c r="DD542" t="s">
        <v>6</v>
      </c>
      <c r="DE542" t="s">
        <v>6</v>
      </c>
      <c r="DF542">
        <f t="shared" si="229"/>
        <v>0</v>
      </c>
      <c r="DG542">
        <f t="shared" si="228"/>
        <v>2</v>
      </c>
      <c r="DH542">
        <f>Source!I329*SmtRes!Y542</f>
        <v>0.23011200000000001</v>
      </c>
      <c r="DI542">
        <f t="shared" si="236"/>
        <v>6.57</v>
      </c>
      <c r="DJ542">
        <f>EtalonRes!Z598</f>
        <v>6.57</v>
      </c>
      <c r="DK542">
        <f>Source!BB329</f>
        <v>1</v>
      </c>
      <c r="DL542" t="s">
        <v>6</v>
      </c>
      <c r="DM542">
        <v>0</v>
      </c>
      <c r="DN542" t="s">
        <v>6</v>
      </c>
      <c r="DO542">
        <v>0</v>
      </c>
      <c r="GQ542">
        <v>-1</v>
      </c>
      <c r="GR542">
        <v>-1</v>
      </c>
    </row>
    <row r="543" spans="1:200" x14ac:dyDescent="0.2">
      <c r="A543">
        <f>ROW(Source!A329)</f>
        <v>329</v>
      </c>
      <c r="B543">
        <v>86295183</v>
      </c>
      <c r="C543">
        <v>86296174</v>
      </c>
      <c r="D543">
        <v>27441019</v>
      </c>
      <c r="E543">
        <v>1</v>
      </c>
      <c r="F543">
        <v>1</v>
      </c>
      <c r="G543">
        <v>1</v>
      </c>
      <c r="H543">
        <v>2</v>
      </c>
      <c r="I543" t="s">
        <v>995</v>
      </c>
      <c r="J543" t="s">
        <v>996</v>
      </c>
      <c r="K543" t="s">
        <v>997</v>
      </c>
      <c r="L543">
        <v>1368</v>
      </c>
      <c r="N543">
        <v>1011</v>
      </c>
      <c r="O543" t="s">
        <v>927</v>
      </c>
      <c r="P543" t="s">
        <v>927</v>
      </c>
      <c r="Q543">
        <v>1</v>
      </c>
      <c r="W543">
        <v>0</v>
      </c>
      <c r="X543">
        <v>1694760240</v>
      </c>
      <c r="Y543">
        <f t="shared" si="230"/>
        <v>0.46399999999999997</v>
      </c>
      <c r="AA543">
        <v>0</v>
      </c>
      <c r="AB543">
        <v>5.09</v>
      </c>
      <c r="AC543">
        <v>0</v>
      </c>
      <c r="AD543">
        <v>0</v>
      </c>
      <c r="AE543">
        <v>0</v>
      </c>
      <c r="AF543">
        <v>5.09</v>
      </c>
      <c r="AG543">
        <v>0</v>
      </c>
      <c r="AH543">
        <v>0</v>
      </c>
      <c r="AI543">
        <v>1</v>
      </c>
      <c r="AJ543">
        <v>1</v>
      </c>
      <c r="AK543">
        <v>1</v>
      </c>
      <c r="AL543">
        <v>1</v>
      </c>
      <c r="AM543">
        <v>0</v>
      </c>
      <c r="AN543">
        <v>0</v>
      </c>
      <c r="AO543">
        <v>1</v>
      </c>
      <c r="AP543">
        <v>1</v>
      </c>
      <c r="AQ543">
        <v>0</v>
      </c>
      <c r="AR543">
        <v>0</v>
      </c>
      <c r="AS543" t="s">
        <v>6</v>
      </c>
      <c r="AT543">
        <v>0.28999999999999998</v>
      </c>
      <c r="AU543" t="s">
        <v>243</v>
      </c>
      <c r="AV543">
        <v>0</v>
      </c>
      <c r="AW543">
        <v>2</v>
      </c>
      <c r="AX543">
        <v>86296200</v>
      </c>
      <c r="AY543">
        <v>1</v>
      </c>
      <c r="AZ543">
        <v>0</v>
      </c>
      <c r="BA543">
        <v>599</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CV543">
        <v>0</v>
      </c>
      <c r="CW543">
        <f>ROUND(Y543*Source!I329*DO543,9)</f>
        <v>0</v>
      </c>
      <c r="CX543">
        <f>ROUND(Y543*Source!I329,9)</f>
        <v>0.196272</v>
      </c>
      <c r="CY543">
        <f t="shared" si="233"/>
        <v>5.09</v>
      </c>
      <c r="CZ543">
        <f t="shared" si="234"/>
        <v>5.09</v>
      </c>
      <c r="DA543">
        <f t="shared" si="235"/>
        <v>1</v>
      </c>
      <c r="DB543">
        <f t="shared" si="231"/>
        <v>2.37</v>
      </c>
      <c r="DC543">
        <f t="shared" si="232"/>
        <v>0</v>
      </c>
      <c r="DD543" t="s">
        <v>6</v>
      </c>
      <c r="DE543" t="s">
        <v>6</v>
      </c>
      <c r="DF543">
        <f t="shared" si="229"/>
        <v>0</v>
      </c>
      <c r="DG543">
        <f t="shared" si="228"/>
        <v>1</v>
      </c>
      <c r="DH543">
        <f>Source!I329*SmtRes!Y543</f>
        <v>0.19627199999999997</v>
      </c>
      <c r="DI543">
        <f t="shared" si="236"/>
        <v>5.09</v>
      </c>
      <c r="DJ543">
        <f>EtalonRes!Z599</f>
        <v>5.09</v>
      </c>
      <c r="DK543">
        <f>Source!BB329</f>
        <v>1</v>
      </c>
      <c r="DL543" t="s">
        <v>6</v>
      </c>
      <c r="DM543">
        <v>0</v>
      </c>
      <c r="DN543" t="s">
        <v>6</v>
      </c>
      <c r="DO543">
        <v>0</v>
      </c>
      <c r="GQ543">
        <v>-1</v>
      </c>
      <c r="GR543">
        <v>-1</v>
      </c>
    </row>
    <row r="544" spans="1:200" x14ac:dyDescent="0.2">
      <c r="A544">
        <f>ROW(Source!A329)</f>
        <v>329</v>
      </c>
      <c r="B544">
        <v>86295183</v>
      </c>
      <c r="C544">
        <v>86296174</v>
      </c>
      <c r="D544">
        <v>27441327</v>
      </c>
      <c r="E544">
        <v>1</v>
      </c>
      <c r="F544">
        <v>1</v>
      </c>
      <c r="G544">
        <v>1</v>
      </c>
      <c r="H544">
        <v>2</v>
      </c>
      <c r="I544" t="s">
        <v>936</v>
      </c>
      <c r="J544" t="s">
        <v>937</v>
      </c>
      <c r="K544" t="s">
        <v>938</v>
      </c>
      <c r="L544">
        <v>1368</v>
      </c>
      <c r="N544">
        <v>1011</v>
      </c>
      <c r="O544" t="s">
        <v>927</v>
      </c>
      <c r="P544" t="s">
        <v>927</v>
      </c>
      <c r="Q544">
        <v>1</v>
      </c>
      <c r="W544">
        <v>0</v>
      </c>
      <c r="X544">
        <v>-1583389094</v>
      </c>
      <c r="Y544">
        <f t="shared" si="230"/>
        <v>0.30400000000000005</v>
      </c>
      <c r="AA544">
        <v>0</v>
      </c>
      <c r="AB544">
        <v>93.37</v>
      </c>
      <c r="AC544">
        <v>11.69</v>
      </c>
      <c r="AD544">
        <v>0</v>
      </c>
      <c r="AE544">
        <v>0</v>
      </c>
      <c r="AF544">
        <v>93.37</v>
      </c>
      <c r="AG544">
        <v>11.69</v>
      </c>
      <c r="AH544">
        <v>0</v>
      </c>
      <c r="AI544">
        <v>1</v>
      </c>
      <c r="AJ544">
        <v>1</v>
      </c>
      <c r="AK544">
        <v>1</v>
      </c>
      <c r="AL544">
        <v>1</v>
      </c>
      <c r="AM544">
        <v>0</v>
      </c>
      <c r="AN544">
        <v>0</v>
      </c>
      <c r="AO544">
        <v>1</v>
      </c>
      <c r="AP544">
        <v>1</v>
      </c>
      <c r="AQ544">
        <v>0</v>
      </c>
      <c r="AR544">
        <v>0</v>
      </c>
      <c r="AS544" t="s">
        <v>6</v>
      </c>
      <c r="AT544">
        <v>0.19</v>
      </c>
      <c r="AU544" t="s">
        <v>243</v>
      </c>
      <c r="AV544">
        <v>0</v>
      </c>
      <c r="AW544">
        <v>2</v>
      </c>
      <c r="AX544">
        <v>86296201</v>
      </c>
      <c r="AY544">
        <v>1</v>
      </c>
      <c r="AZ544">
        <v>0</v>
      </c>
      <c r="BA544">
        <v>600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CV544">
        <v>0</v>
      </c>
      <c r="CW544">
        <f>ROUND(Y544*Source!I329*DO544,9)</f>
        <v>0</v>
      </c>
      <c r="CX544">
        <f>ROUND(Y544*Source!I329,9)</f>
        <v>0.12859200000000001</v>
      </c>
      <c r="CY544">
        <f t="shared" si="233"/>
        <v>93.37</v>
      </c>
      <c r="CZ544">
        <f t="shared" si="234"/>
        <v>93.37</v>
      </c>
      <c r="DA544">
        <f t="shared" si="235"/>
        <v>1</v>
      </c>
      <c r="DB544">
        <f t="shared" si="231"/>
        <v>28.38</v>
      </c>
      <c r="DC544">
        <f t="shared" si="232"/>
        <v>3.55</v>
      </c>
      <c r="DD544" t="s">
        <v>6</v>
      </c>
      <c r="DE544" t="s">
        <v>6</v>
      </c>
      <c r="DF544">
        <f t="shared" si="229"/>
        <v>0</v>
      </c>
      <c r="DG544">
        <f t="shared" si="228"/>
        <v>12</v>
      </c>
      <c r="DH544">
        <f>Source!I329*SmtRes!Y544</f>
        <v>0.12859200000000001</v>
      </c>
      <c r="DI544">
        <f t="shared" si="236"/>
        <v>93.37</v>
      </c>
      <c r="DJ544">
        <f>EtalonRes!Z600</f>
        <v>93.37</v>
      </c>
      <c r="DK544">
        <f>Source!BB329</f>
        <v>1</v>
      </c>
      <c r="DL544" t="s">
        <v>6</v>
      </c>
      <c r="DM544">
        <v>0</v>
      </c>
      <c r="DN544" t="s">
        <v>6</v>
      </c>
      <c r="DO544">
        <v>0</v>
      </c>
      <c r="GQ544">
        <v>-1</v>
      </c>
      <c r="GR544">
        <v>-1</v>
      </c>
    </row>
    <row r="545" spans="1:200" x14ac:dyDescent="0.2">
      <c r="A545">
        <f>ROW(Source!A329)</f>
        <v>329</v>
      </c>
      <c r="B545">
        <v>86295183</v>
      </c>
      <c r="C545">
        <v>86296174</v>
      </c>
      <c r="D545">
        <v>27371079</v>
      </c>
      <c r="E545">
        <v>1</v>
      </c>
      <c r="F545">
        <v>1</v>
      </c>
      <c r="G545">
        <v>1</v>
      </c>
      <c r="H545">
        <v>3</v>
      </c>
      <c r="I545" t="s">
        <v>249</v>
      </c>
      <c r="J545" t="s">
        <v>251</v>
      </c>
      <c r="K545" t="s">
        <v>250</v>
      </c>
      <c r="L545">
        <v>1339</v>
      </c>
      <c r="N545">
        <v>1007</v>
      </c>
      <c r="O545" t="s">
        <v>32</v>
      </c>
      <c r="P545" t="s">
        <v>32</v>
      </c>
      <c r="Q545">
        <v>1</v>
      </c>
      <c r="W545">
        <v>0</v>
      </c>
      <c r="X545">
        <v>-394915385</v>
      </c>
      <c r="Y545">
        <f t="shared" ref="Y545:Y551" si="237">AT545</f>
        <v>1.37</v>
      </c>
      <c r="AA545">
        <v>6.22</v>
      </c>
      <c r="AB545">
        <v>0</v>
      </c>
      <c r="AC545">
        <v>0</v>
      </c>
      <c r="AD545">
        <v>0</v>
      </c>
      <c r="AE545">
        <v>6.22</v>
      </c>
      <c r="AF545">
        <v>0</v>
      </c>
      <c r="AG545">
        <v>0</v>
      </c>
      <c r="AH545">
        <v>0</v>
      </c>
      <c r="AI545">
        <v>1</v>
      </c>
      <c r="AJ545">
        <v>1</v>
      </c>
      <c r="AK545">
        <v>1</v>
      </c>
      <c r="AL545">
        <v>1</v>
      </c>
      <c r="AM545">
        <v>0</v>
      </c>
      <c r="AN545">
        <v>0</v>
      </c>
      <c r="AO545">
        <v>0</v>
      </c>
      <c r="AP545">
        <v>1</v>
      </c>
      <c r="AQ545">
        <v>0</v>
      </c>
      <c r="AR545">
        <v>0</v>
      </c>
      <c r="AS545" t="s">
        <v>6</v>
      </c>
      <c r="AT545">
        <v>1.37</v>
      </c>
      <c r="AU545" t="s">
        <v>6</v>
      </c>
      <c r="AV545">
        <v>0</v>
      </c>
      <c r="AW545">
        <v>2</v>
      </c>
      <c r="AX545">
        <v>86296203</v>
      </c>
      <c r="AY545">
        <v>1</v>
      </c>
      <c r="AZ545">
        <v>0</v>
      </c>
      <c r="BA545">
        <v>602</v>
      </c>
      <c r="BB545">
        <v>3</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CV545">
        <v>0</v>
      </c>
      <c r="CW545">
        <v>0</v>
      </c>
      <c r="CX545">
        <f>ROUND(Y545*Source!I329,9)</f>
        <v>0.57950999999999997</v>
      </c>
      <c r="CY545">
        <f t="shared" ref="CY545:CY551" si="238">AA545</f>
        <v>6.22</v>
      </c>
      <c r="CZ545">
        <f t="shared" ref="CZ545:CZ551" si="239">AE545</f>
        <v>6.22</v>
      </c>
      <c r="DA545">
        <f t="shared" ref="DA545:DA551" si="240">AI545</f>
        <v>1</v>
      </c>
      <c r="DB545">
        <f t="shared" ref="DB545:DB551" si="241">ROUND(ROUND(AT545*CZ545,2),2)</f>
        <v>8.52</v>
      </c>
      <c r="DC545">
        <f t="shared" ref="DC545:DC551" si="242">ROUND(ROUND(AT545*AG545,2),2)</f>
        <v>0</v>
      </c>
      <c r="DD545" t="s">
        <v>6</v>
      </c>
      <c r="DE545" t="s">
        <v>6</v>
      </c>
      <c r="DF545">
        <f t="shared" si="229"/>
        <v>3</v>
      </c>
      <c r="DG545">
        <f t="shared" si="228"/>
        <v>0</v>
      </c>
      <c r="DH545">
        <f>Source!I329*SmtRes!Y545</f>
        <v>0.57951000000000008</v>
      </c>
      <c r="DI545">
        <f t="shared" ref="DI545:DI551" si="243">AA545</f>
        <v>6.22</v>
      </c>
      <c r="DJ545">
        <f>EtalonRes!Y602</f>
        <v>6.22</v>
      </c>
      <c r="DK545">
        <f>Source!BC329</f>
        <v>1</v>
      </c>
      <c r="DL545" t="s">
        <v>6</v>
      </c>
      <c r="DM545">
        <v>0</v>
      </c>
      <c r="DN545" t="s">
        <v>6</v>
      </c>
      <c r="DO545">
        <v>0</v>
      </c>
      <c r="GP545">
        <v>1</v>
      </c>
      <c r="GQ545">
        <v>-1</v>
      </c>
      <c r="GR545">
        <v>-1</v>
      </c>
    </row>
    <row r="546" spans="1:200" x14ac:dyDescent="0.2">
      <c r="A546">
        <f>ROW(Source!A329)</f>
        <v>329</v>
      </c>
      <c r="B546">
        <v>86295183</v>
      </c>
      <c r="C546">
        <v>86296174</v>
      </c>
      <c r="D546">
        <v>27378255</v>
      </c>
      <c r="E546">
        <v>1</v>
      </c>
      <c r="F546">
        <v>1</v>
      </c>
      <c r="G546">
        <v>1</v>
      </c>
      <c r="H546">
        <v>3</v>
      </c>
      <c r="I546" t="s">
        <v>89</v>
      </c>
      <c r="J546" t="s">
        <v>91</v>
      </c>
      <c r="K546" t="s">
        <v>90</v>
      </c>
      <c r="L546">
        <v>1348</v>
      </c>
      <c r="N546">
        <v>1009</v>
      </c>
      <c r="O546" t="s">
        <v>63</v>
      </c>
      <c r="P546" t="s">
        <v>63</v>
      </c>
      <c r="Q546">
        <v>1000</v>
      </c>
      <c r="W546">
        <v>0</v>
      </c>
      <c r="X546">
        <v>1570490953</v>
      </c>
      <c r="Y546">
        <f t="shared" si="237"/>
        <v>4.0000000000000001E-3</v>
      </c>
      <c r="AA546">
        <v>10380</v>
      </c>
      <c r="AB546">
        <v>0</v>
      </c>
      <c r="AC546">
        <v>0</v>
      </c>
      <c r="AD546">
        <v>0</v>
      </c>
      <c r="AE546">
        <v>10380</v>
      </c>
      <c r="AF546">
        <v>0</v>
      </c>
      <c r="AG546">
        <v>0</v>
      </c>
      <c r="AH546">
        <v>0</v>
      </c>
      <c r="AI546">
        <v>1</v>
      </c>
      <c r="AJ546">
        <v>1</v>
      </c>
      <c r="AK546">
        <v>1</v>
      </c>
      <c r="AL546">
        <v>1</v>
      </c>
      <c r="AM546">
        <v>0</v>
      </c>
      <c r="AN546">
        <v>0</v>
      </c>
      <c r="AO546">
        <v>0</v>
      </c>
      <c r="AP546">
        <v>1</v>
      </c>
      <c r="AQ546">
        <v>0</v>
      </c>
      <c r="AR546">
        <v>0</v>
      </c>
      <c r="AS546" t="s">
        <v>6</v>
      </c>
      <c r="AT546">
        <v>4.0000000000000001E-3</v>
      </c>
      <c r="AU546" t="s">
        <v>6</v>
      </c>
      <c r="AV546">
        <v>0</v>
      </c>
      <c r="AW546">
        <v>1</v>
      </c>
      <c r="AX546">
        <v>-1</v>
      </c>
      <c r="AY546">
        <v>0</v>
      </c>
      <c r="AZ546">
        <v>0</v>
      </c>
      <c r="BA546" t="s">
        <v>6</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CV546">
        <v>0</v>
      </c>
      <c r="CW546">
        <v>0</v>
      </c>
      <c r="CX546">
        <f>ROUND(Y546*Source!I329,9)</f>
        <v>1.6919999999999999E-3</v>
      </c>
      <c r="CY546">
        <f t="shared" si="238"/>
        <v>10380</v>
      </c>
      <c r="CZ546">
        <f t="shared" si="239"/>
        <v>10380</v>
      </c>
      <c r="DA546">
        <f t="shared" si="240"/>
        <v>1</v>
      </c>
      <c r="DB546">
        <f t="shared" si="241"/>
        <v>41.52</v>
      </c>
      <c r="DC546">
        <f t="shared" si="242"/>
        <v>0</v>
      </c>
      <c r="DD546" t="s">
        <v>6</v>
      </c>
      <c r="DE546" t="s">
        <v>6</v>
      </c>
      <c r="DF546">
        <f t="shared" si="229"/>
        <v>18</v>
      </c>
      <c r="DG546">
        <f t="shared" si="228"/>
        <v>0</v>
      </c>
      <c r="DH546">
        <f>Source!I329*SmtRes!Y546</f>
        <v>1.6919999999999999E-3</v>
      </c>
      <c r="DI546">
        <f t="shared" si="243"/>
        <v>10380</v>
      </c>
      <c r="DJ546">
        <f t="shared" ref="DJ546:DJ551" si="244">DF546</f>
        <v>18</v>
      </c>
      <c r="DK546">
        <f>Source!BC329</f>
        <v>1</v>
      </c>
      <c r="DL546" t="s">
        <v>6</v>
      </c>
      <c r="DM546">
        <v>0</v>
      </c>
      <c r="DN546" t="s">
        <v>6</v>
      </c>
      <c r="DO546">
        <v>0</v>
      </c>
      <c r="GP546">
        <v>1</v>
      </c>
      <c r="GQ546">
        <v>-1</v>
      </c>
      <c r="GR546">
        <v>-1</v>
      </c>
    </row>
    <row r="547" spans="1:200" x14ac:dyDescent="0.2">
      <c r="A547">
        <f>ROW(Source!A329)</f>
        <v>329</v>
      </c>
      <c r="B547">
        <v>86295183</v>
      </c>
      <c r="C547">
        <v>86296174</v>
      </c>
      <c r="D547">
        <v>27371084</v>
      </c>
      <c r="E547">
        <v>1</v>
      </c>
      <c r="F547">
        <v>1</v>
      </c>
      <c r="G547">
        <v>1</v>
      </c>
      <c r="H547">
        <v>3</v>
      </c>
      <c r="I547" t="s">
        <v>255</v>
      </c>
      <c r="J547" t="s">
        <v>257</v>
      </c>
      <c r="K547" t="s">
        <v>256</v>
      </c>
      <c r="L547">
        <v>1346</v>
      </c>
      <c r="N547">
        <v>1009</v>
      </c>
      <c r="O547" t="s">
        <v>182</v>
      </c>
      <c r="P547" t="s">
        <v>182</v>
      </c>
      <c r="Q547">
        <v>1</v>
      </c>
      <c r="W547">
        <v>0</v>
      </c>
      <c r="X547">
        <v>-1982328944</v>
      </c>
      <c r="Y547">
        <f t="shared" si="237"/>
        <v>0.41</v>
      </c>
      <c r="AA547">
        <v>6.12</v>
      </c>
      <c r="AB547">
        <v>0</v>
      </c>
      <c r="AC547">
        <v>0</v>
      </c>
      <c r="AD547">
        <v>0</v>
      </c>
      <c r="AE547">
        <v>6.12</v>
      </c>
      <c r="AF547">
        <v>0</v>
      </c>
      <c r="AG547">
        <v>0</v>
      </c>
      <c r="AH547">
        <v>0</v>
      </c>
      <c r="AI547">
        <v>1</v>
      </c>
      <c r="AJ547">
        <v>1</v>
      </c>
      <c r="AK547">
        <v>1</v>
      </c>
      <c r="AL547">
        <v>1</v>
      </c>
      <c r="AM547">
        <v>0</v>
      </c>
      <c r="AN547">
        <v>0</v>
      </c>
      <c r="AO547">
        <v>0</v>
      </c>
      <c r="AP547">
        <v>1</v>
      </c>
      <c r="AQ547">
        <v>0</v>
      </c>
      <c r="AR547">
        <v>0</v>
      </c>
      <c r="AS547" t="s">
        <v>6</v>
      </c>
      <c r="AT547">
        <v>0.41</v>
      </c>
      <c r="AU547" t="s">
        <v>6</v>
      </c>
      <c r="AV547">
        <v>0</v>
      </c>
      <c r="AW547">
        <v>2</v>
      </c>
      <c r="AX547">
        <v>86296209</v>
      </c>
      <c r="AY547">
        <v>1</v>
      </c>
      <c r="AZ547">
        <v>0</v>
      </c>
      <c r="BA547">
        <v>608</v>
      </c>
      <c r="BB547">
        <v>3</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CV547">
        <v>0</v>
      </c>
      <c r="CW547">
        <v>0</v>
      </c>
      <c r="CX547">
        <f>ROUND(Y547*Source!I329,9)</f>
        <v>0.17343</v>
      </c>
      <c r="CY547">
        <f t="shared" si="238"/>
        <v>6.12</v>
      </c>
      <c r="CZ547">
        <f t="shared" si="239"/>
        <v>6.12</v>
      </c>
      <c r="DA547">
        <f t="shared" si="240"/>
        <v>1</v>
      </c>
      <c r="DB547">
        <f t="shared" si="241"/>
        <v>2.5099999999999998</v>
      </c>
      <c r="DC547">
        <f t="shared" si="242"/>
        <v>0</v>
      </c>
      <c r="DD547" t="s">
        <v>6</v>
      </c>
      <c r="DE547" t="s">
        <v>6</v>
      </c>
      <c r="DF547">
        <f t="shared" si="229"/>
        <v>1</v>
      </c>
      <c r="DG547">
        <f t="shared" si="228"/>
        <v>0</v>
      </c>
      <c r="DH547">
        <f>Source!I329*SmtRes!Y547</f>
        <v>0.17342999999999997</v>
      </c>
      <c r="DI547">
        <f t="shared" si="243"/>
        <v>6.12</v>
      </c>
      <c r="DJ547">
        <f>EtalonRes!Y608</f>
        <v>6.12</v>
      </c>
      <c r="DK547">
        <f>Source!BC329</f>
        <v>1</v>
      </c>
      <c r="DL547" t="s">
        <v>6</v>
      </c>
      <c r="DM547">
        <v>0</v>
      </c>
      <c r="DN547" t="s">
        <v>6</v>
      </c>
      <c r="DO547">
        <v>0</v>
      </c>
      <c r="GP547">
        <v>1</v>
      </c>
      <c r="GQ547">
        <v>-1</v>
      </c>
      <c r="GR547">
        <v>-1</v>
      </c>
    </row>
    <row r="548" spans="1:200" x14ac:dyDescent="0.2">
      <c r="A548">
        <f>ROW(Source!A329)</f>
        <v>329</v>
      </c>
      <c r="B548">
        <v>86295183</v>
      </c>
      <c r="C548">
        <v>86296174</v>
      </c>
      <c r="D548">
        <v>69205256</v>
      </c>
      <c r="E548">
        <v>1</v>
      </c>
      <c r="F548">
        <v>1</v>
      </c>
      <c r="G548">
        <v>1</v>
      </c>
      <c r="H548">
        <v>3</v>
      </c>
      <c r="I548" t="s">
        <v>287</v>
      </c>
      <c r="J548" t="s">
        <v>289</v>
      </c>
      <c r="K548" t="s">
        <v>288</v>
      </c>
      <c r="L548">
        <v>1348</v>
      </c>
      <c r="N548">
        <v>1009</v>
      </c>
      <c r="O548" t="s">
        <v>63</v>
      </c>
      <c r="P548" t="s">
        <v>63</v>
      </c>
      <c r="Q548">
        <v>1000</v>
      </c>
      <c r="W548">
        <v>0</v>
      </c>
      <c r="X548">
        <v>751657342</v>
      </c>
      <c r="Y548">
        <f t="shared" si="237"/>
        <v>2.9953E-2</v>
      </c>
      <c r="AA548">
        <v>22509.360000000001</v>
      </c>
      <c r="AB548">
        <v>0</v>
      </c>
      <c r="AC548">
        <v>0</v>
      </c>
      <c r="AD548">
        <v>0</v>
      </c>
      <c r="AE548">
        <v>22509.360000000001</v>
      </c>
      <c r="AF548">
        <v>0</v>
      </c>
      <c r="AG548">
        <v>0</v>
      </c>
      <c r="AH548">
        <v>0</v>
      </c>
      <c r="AI548">
        <v>1</v>
      </c>
      <c r="AJ548">
        <v>1</v>
      </c>
      <c r="AK548">
        <v>1</v>
      </c>
      <c r="AL548">
        <v>1</v>
      </c>
      <c r="AM548">
        <v>0</v>
      </c>
      <c r="AN548">
        <v>0</v>
      </c>
      <c r="AO548">
        <v>0</v>
      </c>
      <c r="AP548">
        <v>1</v>
      </c>
      <c r="AQ548">
        <v>0</v>
      </c>
      <c r="AR548">
        <v>0</v>
      </c>
      <c r="AS548" t="s">
        <v>6</v>
      </c>
      <c r="AT548">
        <v>2.9953E-2</v>
      </c>
      <c r="AU548" t="s">
        <v>6</v>
      </c>
      <c r="AV548">
        <v>0</v>
      </c>
      <c r="AW548">
        <v>1</v>
      </c>
      <c r="AX548">
        <v>-1</v>
      </c>
      <c r="AY548">
        <v>0</v>
      </c>
      <c r="AZ548">
        <v>0</v>
      </c>
      <c r="BA548" t="s">
        <v>6</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0</v>
      </c>
      <c r="CV548">
        <v>0</v>
      </c>
      <c r="CW548">
        <v>0</v>
      </c>
      <c r="CX548">
        <f>ROUND(Y548*Source!I329,9)</f>
        <v>1.2670119000000001E-2</v>
      </c>
      <c r="CY548">
        <f t="shared" si="238"/>
        <v>22509.360000000001</v>
      </c>
      <c r="CZ548">
        <f t="shared" si="239"/>
        <v>22509.360000000001</v>
      </c>
      <c r="DA548">
        <f t="shared" si="240"/>
        <v>1</v>
      </c>
      <c r="DB548">
        <f t="shared" si="241"/>
        <v>674.22</v>
      </c>
      <c r="DC548">
        <f t="shared" si="242"/>
        <v>0</v>
      </c>
      <c r="DD548" t="s">
        <v>6</v>
      </c>
      <c r="DE548" t="s">
        <v>6</v>
      </c>
      <c r="DF548">
        <f t="shared" si="229"/>
        <v>285</v>
      </c>
      <c r="DG548">
        <f t="shared" si="228"/>
        <v>0</v>
      </c>
      <c r="DH548">
        <f>Source!I329*SmtRes!Y548</f>
        <v>1.2670119000000001E-2</v>
      </c>
      <c r="DI548">
        <f t="shared" si="243"/>
        <v>22509.360000000001</v>
      </c>
      <c r="DJ548">
        <f t="shared" si="244"/>
        <v>285</v>
      </c>
      <c r="DK548">
        <f>Source!BC329</f>
        <v>1</v>
      </c>
      <c r="DL548" t="s">
        <v>6</v>
      </c>
      <c r="DM548">
        <v>0</v>
      </c>
      <c r="DN548" t="s">
        <v>6</v>
      </c>
      <c r="DO548">
        <v>0</v>
      </c>
      <c r="GP548">
        <v>1</v>
      </c>
      <c r="GQ548">
        <v>-1</v>
      </c>
      <c r="GR548">
        <v>-1</v>
      </c>
    </row>
    <row r="549" spans="1:200" x14ac:dyDescent="0.2">
      <c r="A549">
        <f>ROW(Source!A329)</f>
        <v>329</v>
      </c>
      <c r="B549">
        <v>86295183</v>
      </c>
      <c r="C549">
        <v>86296174</v>
      </c>
      <c r="D549">
        <v>69205354</v>
      </c>
      <c r="E549">
        <v>1</v>
      </c>
      <c r="F549">
        <v>1</v>
      </c>
      <c r="G549">
        <v>1</v>
      </c>
      <c r="H549">
        <v>3</v>
      </c>
      <c r="I549" t="s">
        <v>272</v>
      </c>
      <c r="J549" t="s">
        <v>274</v>
      </c>
      <c r="K549" t="s">
        <v>273</v>
      </c>
      <c r="L549">
        <v>1348</v>
      </c>
      <c r="N549">
        <v>1009</v>
      </c>
      <c r="O549" t="s">
        <v>63</v>
      </c>
      <c r="P549" t="s">
        <v>63</v>
      </c>
      <c r="Q549">
        <v>1000</v>
      </c>
      <c r="W549">
        <v>0</v>
      </c>
      <c r="X549">
        <v>819729923</v>
      </c>
      <c r="Y549">
        <f t="shared" si="237"/>
        <v>0.31844</v>
      </c>
      <c r="AA549">
        <v>14847.44</v>
      </c>
      <c r="AB549">
        <v>0</v>
      </c>
      <c r="AC549">
        <v>0</v>
      </c>
      <c r="AD549">
        <v>0</v>
      </c>
      <c r="AE549">
        <v>14847.44</v>
      </c>
      <c r="AF549">
        <v>0</v>
      </c>
      <c r="AG549">
        <v>0</v>
      </c>
      <c r="AH549">
        <v>0</v>
      </c>
      <c r="AI549">
        <v>1</v>
      </c>
      <c r="AJ549">
        <v>1</v>
      </c>
      <c r="AK549">
        <v>1</v>
      </c>
      <c r="AL549">
        <v>1</v>
      </c>
      <c r="AM549">
        <v>0</v>
      </c>
      <c r="AN549">
        <v>0</v>
      </c>
      <c r="AO549">
        <v>0</v>
      </c>
      <c r="AP549">
        <v>1</v>
      </c>
      <c r="AQ549">
        <v>0</v>
      </c>
      <c r="AR549">
        <v>0</v>
      </c>
      <c r="AS549" t="s">
        <v>6</v>
      </c>
      <c r="AT549">
        <v>0.31844</v>
      </c>
      <c r="AU549" t="s">
        <v>6</v>
      </c>
      <c r="AV549">
        <v>0</v>
      </c>
      <c r="AW549">
        <v>1</v>
      </c>
      <c r="AX549">
        <v>-1</v>
      </c>
      <c r="AY549">
        <v>0</v>
      </c>
      <c r="AZ549">
        <v>0</v>
      </c>
      <c r="BA549" t="s">
        <v>6</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CV549">
        <v>0</v>
      </c>
      <c r="CW549">
        <v>0</v>
      </c>
      <c r="CX549">
        <f>ROUND(Y549*Source!I329,9)</f>
        <v>0.13470012000000001</v>
      </c>
      <c r="CY549">
        <f t="shared" si="238"/>
        <v>14847.44</v>
      </c>
      <c r="CZ549">
        <f t="shared" si="239"/>
        <v>14847.44</v>
      </c>
      <c r="DA549">
        <f t="shared" si="240"/>
        <v>1</v>
      </c>
      <c r="DB549">
        <f t="shared" si="241"/>
        <v>4728.0200000000004</v>
      </c>
      <c r="DC549">
        <f t="shared" si="242"/>
        <v>0</v>
      </c>
      <c r="DD549" t="s">
        <v>6</v>
      </c>
      <c r="DE549" t="s">
        <v>6</v>
      </c>
      <c r="DF549">
        <f t="shared" si="229"/>
        <v>2000</v>
      </c>
      <c r="DG549">
        <f t="shared" si="228"/>
        <v>0</v>
      </c>
      <c r="DH549">
        <f>Source!I329*SmtRes!Y549</f>
        <v>0.13470012000000001</v>
      </c>
      <c r="DI549">
        <f t="shared" si="243"/>
        <v>14847.44</v>
      </c>
      <c r="DJ549">
        <f t="shared" si="244"/>
        <v>2000</v>
      </c>
      <c r="DK549">
        <f>Source!BC329</f>
        <v>1</v>
      </c>
      <c r="DL549" t="s">
        <v>6</v>
      </c>
      <c r="DM549">
        <v>0</v>
      </c>
      <c r="DN549" t="s">
        <v>6</v>
      </c>
      <c r="DO549">
        <v>0</v>
      </c>
      <c r="GP549">
        <v>1</v>
      </c>
      <c r="GQ549">
        <v>-1</v>
      </c>
      <c r="GR549">
        <v>-1</v>
      </c>
    </row>
    <row r="550" spans="1:200" x14ac:dyDescent="0.2">
      <c r="A550">
        <f>ROW(Source!A329)</f>
        <v>329</v>
      </c>
      <c r="B550">
        <v>86295183</v>
      </c>
      <c r="C550">
        <v>86296174</v>
      </c>
      <c r="D550">
        <v>69205361</v>
      </c>
      <c r="E550">
        <v>1</v>
      </c>
      <c r="F550">
        <v>1</v>
      </c>
      <c r="G550">
        <v>1</v>
      </c>
      <c r="H550">
        <v>3</v>
      </c>
      <c r="I550" t="s">
        <v>277</v>
      </c>
      <c r="J550" t="s">
        <v>279</v>
      </c>
      <c r="K550" t="s">
        <v>278</v>
      </c>
      <c r="L550">
        <v>1348</v>
      </c>
      <c r="N550">
        <v>1009</v>
      </c>
      <c r="O550" t="s">
        <v>63</v>
      </c>
      <c r="P550" t="s">
        <v>63</v>
      </c>
      <c r="Q550">
        <v>1000</v>
      </c>
      <c r="W550">
        <v>0</v>
      </c>
      <c r="X550">
        <v>-723230509</v>
      </c>
      <c r="Y550">
        <f t="shared" si="237"/>
        <v>9.0732999999999994E-2</v>
      </c>
      <c r="AA550">
        <v>11032.6</v>
      </c>
      <c r="AB550">
        <v>0</v>
      </c>
      <c r="AC550">
        <v>0</v>
      </c>
      <c r="AD550">
        <v>0</v>
      </c>
      <c r="AE550">
        <v>11032.6</v>
      </c>
      <c r="AF550">
        <v>0</v>
      </c>
      <c r="AG550">
        <v>0</v>
      </c>
      <c r="AH550">
        <v>0</v>
      </c>
      <c r="AI550">
        <v>1</v>
      </c>
      <c r="AJ550">
        <v>1</v>
      </c>
      <c r="AK550">
        <v>1</v>
      </c>
      <c r="AL550">
        <v>1</v>
      </c>
      <c r="AM550">
        <v>0</v>
      </c>
      <c r="AN550">
        <v>0</v>
      </c>
      <c r="AO550">
        <v>0</v>
      </c>
      <c r="AP550">
        <v>1</v>
      </c>
      <c r="AQ550">
        <v>0</v>
      </c>
      <c r="AR550">
        <v>0</v>
      </c>
      <c r="AS550" t="s">
        <v>6</v>
      </c>
      <c r="AT550">
        <v>9.0732999999999994E-2</v>
      </c>
      <c r="AU550" t="s">
        <v>6</v>
      </c>
      <c r="AV550">
        <v>0</v>
      </c>
      <c r="AW550">
        <v>1</v>
      </c>
      <c r="AX550">
        <v>-1</v>
      </c>
      <c r="AY550">
        <v>0</v>
      </c>
      <c r="AZ550">
        <v>0</v>
      </c>
      <c r="BA550" t="s">
        <v>6</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CV550">
        <v>0</v>
      </c>
      <c r="CW550">
        <v>0</v>
      </c>
      <c r="CX550">
        <f>ROUND(Y550*Source!I329,9)</f>
        <v>3.8380059000000001E-2</v>
      </c>
      <c r="CY550">
        <f t="shared" si="238"/>
        <v>11032.6</v>
      </c>
      <c r="CZ550">
        <f t="shared" si="239"/>
        <v>11032.6</v>
      </c>
      <c r="DA550">
        <f t="shared" si="240"/>
        <v>1</v>
      </c>
      <c r="DB550">
        <f t="shared" si="241"/>
        <v>1001.02</v>
      </c>
      <c r="DC550">
        <f t="shared" si="242"/>
        <v>0</v>
      </c>
      <c r="DD550" t="s">
        <v>6</v>
      </c>
      <c r="DE550" t="s">
        <v>6</v>
      </c>
      <c r="DF550">
        <f t="shared" si="229"/>
        <v>423</v>
      </c>
      <c r="DG550">
        <f t="shared" si="228"/>
        <v>0</v>
      </c>
      <c r="DH550">
        <f>Source!I329*SmtRes!Y550</f>
        <v>3.8380058999999994E-2</v>
      </c>
      <c r="DI550">
        <f t="shared" si="243"/>
        <v>11032.6</v>
      </c>
      <c r="DJ550">
        <f t="shared" si="244"/>
        <v>423</v>
      </c>
      <c r="DK550">
        <f>Source!BC329</f>
        <v>1</v>
      </c>
      <c r="DL550" t="s">
        <v>6</v>
      </c>
      <c r="DM550">
        <v>0</v>
      </c>
      <c r="DN550" t="s">
        <v>6</v>
      </c>
      <c r="DO550">
        <v>0</v>
      </c>
      <c r="GP550">
        <v>1</v>
      </c>
      <c r="GQ550">
        <v>-1</v>
      </c>
      <c r="GR550">
        <v>-1</v>
      </c>
    </row>
    <row r="551" spans="1:200" x14ac:dyDescent="0.2">
      <c r="A551">
        <f>ROW(Source!A329)</f>
        <v>329</v>
      </c>
      <c r="B551">
        <v>86295183</v>
      </c>
      <c r="C551">
        <v>86296174</v>
      </c>
      <c r="D551">
        <v>69204805</v>
      </c>
      <c r="E551">
        <v>1</v>
      </c>
      <c r="F551">
        <v>1</v>
      </c>
      <c r="G551">
        <v>1</v>
      </c>
      <c r="H551">
        <v>3</v>
      </c>
      <c r="I551" t="s">
        <v>282</v>
      </c>
      <c r="J551" t="s">
        <v>284</v>
      </c>
      <c r="K551" t="s">
        <v>283</v>
      </c>
      <c r="L551">
        <v>1348</v>
      </c>
      <c r="N551">
        <v>1009</v>
      </c>
      <c r="O551" t="s">
        <v>63</v>
      </c>
      <c r="P551" t="s">
        <v>63</v>
      </c>
      <c r="Q551">
        <v>1000</v>
      </c>
      <c r="W551">
        <v>0</v>
      </c>
      <c r="X551">
        <v>1729641416</v>
      </c>
      <c r="Y551">
        <f t="shared" si="237"/>
        <v>0.56170200000000003</v>
      </c>
      <c r="AA551">
        <v>11818.63</v>
      </c>
      <c r="AB551">
        <v>0</v>
      </c>
      <c r="AC551">
        <v>0</v>
      </c>
      <c r="AD551">
        <v>0</v>
      </c>
      <c r="AE551">
        <v>11818.63</v>
      </c>
      <c r="AF551">
        <v>0</v>
      </c>
      <c r="AG551">
        <v>0</v>
      </c>
      <c r="AH551">
        <v>0</v>
      </c>
      <c r="AI551">
        <v>1</v>
      </c>
      <c r="AJ551">
        <v>1</v>
      </c>
      <c r="AK551">
        <v>1</v>
      </c>
      <c r="AL551">
        <v>1</v>
      </c>
      <c r="AM551">
        <v>0</v>
      </c>
      <c r="AN551">
        <v>0</v>
      </c>
      <c r="AO551">
        <v>0</v>
      </c>
      <c r="AP551">
        <v>1</v>
      </c>
      <c r="AQ551">
        <v>0</v>
      </c>
      <c r="AR551">
        <v>0</v>
      </c>
      <c r="AS551" t="s">
        <v>6</v>
      </c>
      <c r="AT551">
        <v>0.56170200000000003</v>
      </c>
      <c r="AU551" t="s">
        <v>6</v>
      </c>
      <c r="AV551">
        <v>0</v>
      </c>
      <c r="AW551">
        <v>1</v>
      </c>
      <c r="AX551">
        <v>-1</v>
      </c>
      <c r="AY551">
        <v>0</v>
      </c>
      <c r="AZ551">
        <v>0</v>
      </c>
      <c r="BA551" t="s">
        <v>6</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CV551">
        <v>0</v>
      </c>
      <c r="CW551">
        <v>0</v>
      </c>
      <c r="CX551">
        <f>ROUND(Y551*Source!I329,9)</f>
        <v>0.23759994600000001</v>
      </c>
      <c r="CY551">
        <f t="shared" si="238"/>
        <v>11818.63</v>
      </c>
      <c r="CZ551">
        <f t="shared" si="239"/>
        <v>11818.63</v>
      </c>
      <c r="DA551">
        <f t="shared" si="240"/>
        <v>1</v>
      </c>
      <c r="DB551">
        <f t="shared" si="241"/>
        <v>6638.55</v>
      </c>
      <c r="DC551">
        <f t="shared" si="242"/>
        <v>0</v>
      </c>
      <c r="DD551" t="s">
        <v>6</v>
      </c>
      <c r="DE551" t="s">
        <v>6</v>
      </c>
      <c r="DF551">
        <f t="shared" si="229"/>
        <v>2808</v>
      </c>
      <c r="DG551">
        <f t="shared" si="228"/>
        <v>0</v>
      </c>
      <c r="DH551">
        <f>Source!I329*SmtRes!Y551</f>
        <v>0.23759994600000001</v>
      </c>
      <c r="DI551">
        <f t="shared" si="243"/>
        <v>11818.63</v>
      </c>
      <c r="DJ551">
        <f t="shared" si="244"/>
        <v>2808</v>
      </c>
      <c r="DK551">
        <f>Source!BC329</f>
        <v>1</v>
      </c>
      <c r="DL551" t="s">
        <v>6</v>
      </c>
      <c r="DM551">
        <v>0</v>
      </c>
      <c r="DN551" t="s">
        <v>6</v>
      </c>
      <c r="DO551">
        <v>0</v>
      </c>
      <c r="GP551">
        <v>1</v>
      </c>
      <c r="GQ551">
        <v>-1</v>
      </c>
      <c r="GR551">
        <v>-1</v>
      </c>
    </row>
    <row r="552" spans="1:200" x14ac:dyDescent="0.2">
      <c r="A552">
        <f>ROW(Source!A330)</f>
        <v>330</v>
      </c>
      <c r="B552">
        <v>86295184</v>
      </c>
      <c r="C552">
        <v>86296174</v>
      </c>
      <c r="D552">
        <v>27500919</v>
      </c>
      <c r="E552">
        <v>1</v>
      </c>
      <c r="F552">
        <v>1</v>
      </c>
      <c r="G552">
        <v>1</v>
      </c>
      <c r="H552">
        <v>1</v>
      </c>
      <c r="I552" t="s">
        <v>919</v>
      </c>
      <c r="J552" t="s">
        <v>6</v>
      </c>
      <c r="K552" t="s">
        <v>920</v>
      </c>
      <c r="L552">
        <v>1369</v>
      </c>
      <c r="N552">
        <v>1013</v>
      </c>
      <c r="O552" t="s">
        <v>921</v>
      </c>
      <c r="P552" t="s">
        <v>921</v>
      </c>
      <c r="Q552">
        <v>1</v>
      </c>
      <c r="W552">
        <v>0</v>
      </c>
      <c r="X552">
        <v>620320323</v>
      </c>
      <c r="Y552">
        <f>(AT552*1.05)</f>
        <v>41.086500000000001</v>
      </c>
      <c r="AA552">
        <v>0</v>
      </c>
      <c r="AB552">
        <v>0</v>
      </c>
      <c r="AC552">
        <v>0</v>
      </c>
      <c r="AD552">
        <v>237.06</v>
      </c>
      <c r="AE552">
        <v>0</v>
      </c>
      <c r="AF552">
        <v>0</v>
      </c>
      <c r="AG552">
        <v>0</v>
      </c>
      <c r="AH552">
        <v>9.26</v>
      </c>
      <c r="AI552">
        <v>1</v>
      </c>
      <c r="AJ552">
        <v>1</v>
      </c>
      <c r="AK552">
        <v>1</v>
      </c>
      <c r="AL552">
        <v>25.6</v>
      </c>
      <c r="AM552">
        <v>5</v>
      </c>
      <c r="AN552">
        <v>0</v>
      </c>
      <c r="AO552">
        <v>1</v>
      </c>
      <c r="AP552">
        <v>1</v>
      </c>
      <c r="AQ552">
        <v>0</v>
      </c>
      <c r="AR552">
        <v>0</v>
      </c>
      <c r="AS552" t="s">
        <v>6</v>
      </c>
      <c r="AT552">
        <v>39.130000000000003</v>
      </c>
      <c r="AU552" t="s">
        <v>244</v>
      </c>
      <c r="AV552">
        <v>1</v>
      </c>
      <c r="AW552">
        <v>2</v>
      </c>
      <c r="AX552">
        <v>86296192</v>
      </c>
      <c r="AY552">
        <v>1</v>
      </c>
      <c r="AZ552">
        <v>0</v>
      </c>
      <c r="BA552">
        <v>615</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CU552">
        <f>ROUND(AT552*Source!I330*AH552*AL552,0)</f>
        <v>3924</v>
      </c>
      <c r="CV552">
        <f>ROUND(Y552*Source!I330,9)</f>
        <v>17.379589500000002</v>
      </c>
      <c r="CW552">
        <v>0</v>
      </c>
      <c r="CX552">
        <f>ROUND(Y552*Source!I330,9)</f>
        <v>17.379589500000002</v>
      </c>
      <c r="CY552">
        <f>AD552</f>
        <v>237.06</v>
      </c>
      <c r="CZ552">
        <f>AH552</f>
        <v>9.26</v>
      </c>
      <c r="DA552">
        <f>AL552</f>
        <v>25.6</v>
      </c>
      <c r="DB552">
        <f>ROUND((ROUND(AT552*CZ552,2)*1.05),2)</f>
        <v>380.46</v>
      </c>
      <c r="DC552">
        <f>ROUND((ROUND(AT552*AG552,2)*1.05),2)</f>
        <v>0</v>
      </c>
      <c r="DD552" t="s">
        <v>6</v>
      </c>
      <c r="DE552" t="s">
        <v>6</v>
      </c>
      <c r="DF552">
        <f t="shared" si="229"/>
        <v>0</v>
      </c>
      <c r="DG552">
        <f t="shared" si="228"/>
        <v>0</v>
      </c>
      <c r="DH552">
        <f>Source!I330*SmtRes!Y552</f>
        <v>17.379589500000002</v>
      </c>
      <c r="DI552">
        <f>AD552</f>
        <v>237.06</v>
      </c>
      <c r="DJ552">
        <f>EtalonRes!AB615</f>
        <v>9.26</v>
      </c>
      <c r="DK552">
        <f>Source!BA330</f>
        <v>25.6</v>
      </c>
      <c r="DL552" t="s">
        <v>6</v>
      </c>
      <c r="DM552">
        <v>0</v>
      </c>
      <c r="DN552" t="s">
        <v>6</v>
      </c>
      <c r="DO552">
        <v>0</v>
      </c>
      <c r="GQ552">
        <v>-1</v>
      </c>
      <c r="GR552">
        <v>-1</v>
      </c>
    </row>
    <row r="553" spans="1:200" x14ac:dyDescent="0.2">
      <c r="A553">
        <f>ROW(Source!A330)</f>
        <v>330</v>
      </c>
      <c r="B553">
        <v>86295184</v>
      </c>
      <c r="C553">
        <v>86296174</v>
      </c>
      <c r="D553">
        <v>121548</v>
      </c>
      <c r="E553">
        <v>1</v>
      </c>
      <c r="F553">
        <v>1</v>
      </c>
      <c r="G553">
        <v>1</v>
      </c>
      <c r="H553">
        <v>1</v>
      </c>
      <c r="I553" t="s">
        <v>39</v>
      </c>
      <c r="J553" t="s">
        <v>6</v>
      </c>
      <c r="K553" t="s">
        <v>922</v>
      </c>
      <c r="L553">
        <v>608254</v>
      </c>
      <c r="N553">
        <v>1013</v>
      </c>
      <c r="O553" t="s">
        <v>923</v>
      </c>
      <c r="P553" t="s">
        <v>923</v>
      </c>
      <c r="Q553">
        <v>1</v>
      </c>
      <c r="W553">
        <v>0</v>
      </c>
      <c r="X553">
        <v>-185737400</v>
      </c>
      <c r="Y553">
        <f t="shared" ref="Y553:Y561" si="245">(AT553*1.6)</f>
        <v>7.5519999999999996</v>
      </c>
      <c r="AA553">
        <v>0</v>
      </c>
      <c r="AB553">
        <v>0</v>
      </c>
      <c r="AC553">
        <v>0</v>
      </c>
      <c r="AD553">
        <v>0</v>
      </c>
      <c r="AE553">
        <v>0</v>
      </c>
      <c r="AF553">
        <v>0</v>
      </c>
      <c r="AG553">
        <v>0</v>
      </c>
      <c r="AH553">
        <v>0</v>
      </c>
      <c r="AI553">
        <v>1</v>
      </c>
      <c r="AJ553">
        <v>1</v>
      </c>
      <c r="AK553">
        <v>19.8</v>
      </c>
      <c r="AL553">
        <v>1</v>
      </c>
      <c r="AM553">
        <v>5</v>
      </c>
      <c r="AN553">
        <v>0</v>
      </c>
      <c r="AO553">
        <v>1</v>
      </c>
      <c r="AP553">
        <v>1</v>
      </c>
      <c r="AQ553">
        <v>0</v>
      </c>
      <c r="AR553">
        <v>0</v>
      </c>
      <c r="AS553" t="s">
        <v>6</v>
      </c>
      <c r="AT553">
        <v>4.72</v>
      </c>
      <c r="AU553" t="s">
        <v>243</v>
      </c>
      <c r="AV553">
        <v>2</v>
      </c>
      <c r="AW553">
        <v>2</v>
      </c>
      <c r="AX553">
        <v>86296193</v>
      </c>
      <c r="AY553">
        <v>1</v>
      </c>
      <c r="AZ553">
        <v>0</v>
      </c>
      <c r="BA553">
        <v>616</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CV553">
        <v>0</v>
      </c>
      <c r="CW553">
        <v>0</v>
      </c>
      <c r="CX553">
        <f>ROUND(Y553*Source!I330,9)</f>
        <v>3.194496</v>
      </c>
      <c r="CY553">
        <f>AD553</f>
        <v>0</v>
      </c>
      <c r="CZ553">
        <f>AH553</f>
        <v>0</v>
      </c>
      <c r="DA553">
        <f>AL553</f>
        <v>1</v>
      </c>
      <c r="DB553">
        <f t="shared" ref="DB553:DB561" si="246">ROUND((ROUND(AT553*CZ553,2)*1.6),2)</f>
        <v>0</v>
      </c>
      <c r="DC553">
        <f t="shared" ref="DC553:DC561" si="247">ROUND((ROUND(AT553*AG553,2)*1.6),2)</f>
        <v>0</v>
      </c>
      <c r="DD553" t="s">
        <v>6</v>
      </c>
      <c r="DE553" t="s">
        <v>6</v>
      </c>
      <c r="DF553">
        <f t="shared" si="229"/>
        <v>0</v>
      </c>
      <c r="DG553">
        <f t="shared" si="228"/>
        <v>0</v>
      </c>
      <c r="DH553">
        <f>Source!I330*SmtRes!Y553</f>
        <v>3.1944959999999996</v>
      </c>
      <c r="DI553">
        <f>AD553</f>
        <v>0</v>
      </c>
      <c r="DJ553">
        <f>EtalonRes!AB616</f>
        <v>0</v>
      </c>
      <c r="DK553">
        <f>Source!BA330</f>
        <v>25.6</v>
      </c>
      <c r="DL553" t="s">
        <v>6</v>
      </c>
      <c r="DM553">
        <v>0</v>
      </c>
      <c r="DN553" t="s">
        <v>6</v>
      </c>
      <c r="DO553">
        <v>0</v>
      </c>
      <c r="GQ553">
        <v>-1</v>
      </c>
      <c r="GR553">
        <v>-1</v>
      </c>
    </row>
    <row r="554" spans="1:200" x14ac:dyDescent="0.2">
      <c r="A554">
        <f>ROW(Source!A330)</f>
        <v>330</v>
      </c>
      <c r="B554">
        <v>86295184</v>
      </c>
      <c r="C554">
        <v>86296174</v>
      </c>
      <c r="D554">
        <v>27439431</v>
      </c>
      <c r="E554">
        <v>1</v>
      </c>
      <c r="F554">
        <v>1</v>
      </c>
      <c r="G554">
        <v>1</v>
      </c>
      <c r="H554">
        <v>2</v>
      </c>
      <c r="I554" t="s">
        <v>977</v>
      </c>
      <c r="J554" t="s">
        <v>978</v>
      </c>
      <c r="K554" t="s">
        <v>979</v>
      </c>
      <c r="L554">
        <v>1368</v>
      </c>
      <c r="N554">
        <v>1011</v>
      </c>
      <c r="O554" t="s">
        <v>927</v>
      </c>
      <c r="P554" t="s">
        <v>927</v>
      </c>
      <c r="Q554">
        <v>1</v>
      </c>
      <c r="W554">
        <v>0</v>
      </c>
      <c r="X554">
        <v>-1377734484</v>
      </c>
      <c r="Y554">
        <f t="shared" si="245"/>
        <v>0.16000000000000003</v>
      </c>
      <c r="AA554">
        <v>0</v>
      </c>
      <c r="AB554">
        <v>1123.44</v>
      </c>
      <c r="AC554">
        <v>307.69</v>
      </c>
      <c r="AD554">
        <v>0</v>
      </c>
      <c r="AE554">
        <v>0</v>
      </c>
      <c r="AF554">
        <v>120.8</v>
      </c>
      <c r="AG554">
        <v>15.54</v>
      </c>
      <c r="AH554">
        <v>0</v>
      </c>
      <c r="AI554">
        <v>1</v>
      </c>
      <c r="AJ554">
        <v>9.3000000000000007</v>
      </c>
      <c r="AK554">
        <v>19.8</v>
      </c>
      <c r="AL554">
        <v>1</v>
      </c>
      <c r="AM554">
        <v>5</v>
      </c>
      <c r="AN554">
        <v>0</v>
      </c>
      <c r="AO554">
        <v>1</v>
      </c>
      <c r="AP554">
        <v>1</v>
      </c>
      <c r="AQ554">
        <v>0</v>
      </c>
      <c r="AR554">
        <v>0</v>
      </c>
      <c r="AS554" t="s">
        <v>6</v>
      </c>
      <c r="AT554">
        <v>0.1</v>
      </c>
      <c r="AU554" t="s">
        <v>243</v>
      </c>
      <c r="AV554">
        <v>0</v>
      </c>
      <c r="AW554">
        <v>2</v>
      </c>
      <c r="AX554">
        <v>86296194</v>
      </c>
      <c r="AY554">
        <v>1</v>
      </c>
      <c r="AZ554">
        <v>0</v>
      </c>
      <c r="BA554">
        <v>617</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CV554">
        <v>0</v>
      </c>
      <c r="CW554">
        <f>ROUND(Y554*Source!I330*DO554,9)</f>
        <v>0</v>
      </c>
      <c r="CX554">
        <f>ROUND(Y554*Source!I330,9)</f>
        <v>6.7680000000000004E-2</v>
      </c>
      <c r="CY554">
        <f t="shared" ref="CY554:CY561" si="248">AB554</f>
        <v>1123.44</v>
      </c>
      <c r="CZ554">
        <f t="shared" ref="CZ554:CZ561" si="249">AF554</f>
        <v>120.8</v>
      </c>
      <c r="DA554">
        <f t="shared" ref="DA554:DA561" si="250">AJ554</f>
        <v>9.3000000000000007</v>
      </c>
      <c r="DB554">
        <f t="shared" si="246"/>
        <v>19.329999999999998</v>
      </c>
      <c r="DC554">
        <f t="shared" si="247"/>
        <v>2.48</v>
      </c>
      <c r="DD554" t="s">
        <v>6</v>
      </c>
      <c r="DE554" t="s">
        <v>6</v>
      </c>
      <c r="DF554">
        <f t="shared" si="229"/>
        <v>0</v>
      </c>
      <c r="DG554">
        <f t="shared" ref="DG554:DG561" si="251">ROUND(ROUND(AF554*AJ554,0)*CX554,0)</f>
        <v>76</v>
      </c>
      <c r="DH554">
        <f>Source!I330*SmtRes!Y554</f>
        <v>6.7680000000000018E-2</v>
      </c>
      <c r="DI554">
        <f t="shared" ref="DI554:DI561" si="252">AB554</f>
        <v>1123.44</v>
      </c>
      <c r="DJ554">
        <f>EtalonRes!Z617</f>
        <v>120.8</v>
      </c>
      <c r="DK554">
        <f>Source!BB330</f>
        <v>9.3000000000000007</v>
      </c>
      <c r="DL554" t="s">
        <v>6</v>
      </c>
      <c r="DM554">
        <v>0</v>
      </c>
      <c r="DN554" t="s">
        <v>6</v>
      </c>
      <c r="DO554">
        <v>0</v>
      </c>
      <c r="GQ554">
        <v>-1</v>
      </c>
      <c r="GR554">
        <v>-1</v>
      </c>
    </row>
    <row r="555" spans="1:200" x14ac:dyDescent="0.2">
      <c r="A555">
        <f>ROW(Source!A330)</f>
        <v>330</v>
      </c>
      <c r="B555">
        <v>86295184</v>
      </c>
      <c r="C555">
        <v>86296174</v>
      </c>
      <c r="D555">
        <v>27439499</v>
      </c>
      <c r="E555">
        <v>1</v>
      </c>
      <c r="F555">
        <v>1</v>
      </c>
      <c r="G555">
        <v>1</v>
      </c>
      <c r="H555">
        <v>2</v>
      </c>
      <c r="I555" t="s">
        <v>930</v>
      </c>
      <c r="J555" t="s">
        <v>931</v>
      </c>
      <c r="K555" t="s">
        <v>932</v>
      </c>
      <c r="L555">
        <v>1368</v>
      </c>
      <c r="N555">
        <v>1011</v>
      </c>
      <c r="O555" t="s">
        <v>927</v>
      </c>
      <c r="P555" t="s">
        <v>927</v>
      </c>
      <c r="Q555">
        <v>1</v>
      </c>
      <c r="W555">
        <v>0</v>
      </c>
      <c r="X555">
        <v>1890856440</v>
      </c>
      <c r="Y555">
        <f t="shared" si="245"/>
        <v>7.3920000000000003</v>
      </c>
      <c r="AA555">
        <v>0</v>
      </c>
      <c r="AB555">
        <v>1047.83</v>
      </c>
      <c r="AC555">
        <v>269.48</v>
      </c>
      <c r="AD555">
        <v>0</v>
      </c>
      <c r="AE555">
        <v>0</v>
      </c>
      <c r="AF555">
        <v>112.67</v>
      </c>
      <c r="AG555">
        <v>13.61</v>
      </c>
      <c r="AH555">
        <v>0</v>
      </c>
      <c r="AI555">
        <v>1</v>
      </c>
      <c r="AJ555">
        <v>9.3000000000000007</v>
      </c>
      <c r="AK555">
        <v>19.8</v>
      </c>
      <c r="AL555">
        <v>1</v>
      </c>
      <c r="AM555">
        <v>5</v>
      </c>
      <c r="AN555">
        <v>0</v>
      </c>
      <c r="AO555">
        <v>1</v>
      </c>
      <c r="AP555">
        <v>1</v>
      </c>
      <c r="AQ555">
        <v>0</v>
      </c>
      <c r="AR555">
        <v>0</v>
      </c>
      <c r="AS555" t="s">
        <v>6</v>
      </c>
      <c r="AT555">
        <v>4.62</v>
      </c>
      <c r="AU555" t="s">
        <v>243</v>
      </c>
      <c r="AV555">
        <v>0</v>
      </c>
      <c r="AW555">
        <v>2</v>
      </c>
      <c r="AX555">
        <v>86296195</v>
      </c>
      <c r="AY555">
        <v>1</v>
      </c>
      <c r="AZ555">
        <v>0</v>
      </c>
      <c r="BA555">
        <v>618</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CV555">
        <v>0</v>
      </c>
      <c r="CW555">
        <f>ROUND(Y555*Source!I330*DO555,9)</f>
        <v>0</v>
      </c>
      <c r="CX555">
        <f>ROUND(Y555*Source!I330,9)</f>
        <v>3.1268159999999998</v>
      </c>
      <c r="CY555">
        <f t="shared" si="248"/>
        <v>1047.83</v>
      </c>
      <c r="CZ555">
        <f t="shared" si="249"/>
        <v>112.67</v>
      </c>
      <c r="DA555">
        <f t="shared" si="250"/>
        <v>9.3000000000000007</v>
      </c>
      <c r="DB555">
        <f t="shared" si="246"/>
        <v>832.86</v>
      </c>
      <c r="DC555">
        <f t="shared" si="247"/>
        <v>100.61</v>
      </c>
      <c r="DD555" t="s">
        <v>6</v>
      </c>
      <c r="DE555" t="s">
        <v>6</v>
      </c>
      <c r="DF555">
        <f t="shared" si="229"/>
        <v>0</v>
      </c>
      <c r="DG555">
        <f t="shared" si="251"/>
        <v>3277</v>
      </c>
      <c r="DH555">
        <f>Source!I330*SmtRes!Y555</f>
        <v>3.1268160000000003</v>
      </c>
      <c r="DI555">
        <f t="shared" si="252"/>
        <v>1047.83</v>
      </c>
      <c r="DJ555">
        <f>EtalonRes!Z618</f>
        <v>112.67</v>
      </c>
      <c r="DK555">
        <f>Source!BB330</f>
        <v>9.3000000000000007</v>
      </c>
      <c r="DL555" t="s">
        <v>6</v>
      </c>
      <c r="DM555">
        <v>0</v>
      </c>
      <c r="DN555" t="s">
        <v>6</v>
      </c>
      <c r="DO555">
        <v>0</v>
      </c>
      <c r="GQ555">
        <v>-1</v>
      </c>
      <c r="GR555">
        <v>-1</v>
      </c>
    </row>
    <row r="556" spans="1:200" x14ac:dyDescent="0.2">
      <c r="A556">
        <f>ROW(Source!A330)</f>
        <v>330</v>
      </c>
      <c r="B556">
        <v>86295184</v>
      </c>
      <c r="C556">
        <v>86296174</v>
      </c>
      <c r="D556">
        <v>27439584</v>
      </c>
      <c r="E556">
        <v>1</v>
      </c>
      <c r="F556">
        <v>1</v>
      </c>
      <c r="G556">
        <v>1</v>
      </c>
      <c r="H556">
        <v>2</v>
      </c>
      <c r="I556" t="s">
        <v>983</v>
      </c>
      <c r="J556" t="s">
        <v>984</v>
      </c>
      <c r="K556" t="s">
        <v>985</v>
      </c>
      <c r="L556">
        <v>1368</v>
      </c>
      <c r="N556">
        <v>1011</v>
      </c>
      <c r="O556" t="s">
        <v>927</v>
      </c>
      <c r="P556" t="s">
        <v>927</v>
      </c>
      <c r="Q556">
        <v>1</v>
      </c>
      <c r="W556">
        <v>0</v>
      </c>
      <c r="X556">
        <v>742137524</v>
      </c>
      <c r="Y556">
        <f t="shared" si="245"/>
        <v>5.5360000000000005</v>
      </c>
      <c r="AA556">
        <v>0</v>
      </c>
      <c r="AB556">
        <v>14.51</v>
      </c>
      <c r="AC556">
        <v>0</v>
      </c>
      <c r="AD556">
        <v>0</v>
      </c>
      <c r="AE556">
        <v>0</v>
      </c>
      <c r="AF556">
        <v>1.56</v>
      </c>
      <c r="AG556">
        <v>0</v>
      </c>
      <c r="AH556">
        <v>0</v>
      </c>
      <c r="AI556">
        <v>1</v>
      </c>
      <c r="AJ556">
        <v>9.3000000000000007</v>
      </c>
      <c r="AK556">
        <v>19.8</v>
      </c>
      <c r="AL556">
        <v>1</v>
      </c>
      <c r="AM556">
        <v>5</v>
      </c>
      <c r="AN556">
        <v>0</v>
      </c>
      <c r="AO556">
        <v>1</v>
      </c>
      <c r="AP556">
        <v>1</v>
      </c>
      <c r="AQ556">
        <v>0</v>
      </c>
      <c r="AR556">
        <v>0</v>
      </c>
      <c r="AS556" t="s">
        <v>6</v>
      </c>
      <c r="AT556">
        <v>3.46</v>
      </c>
      <c r="AU556" t="s">
        <v>243</v>
      </c>
      <c r="AV556">
        <v>0</v>
      </c>
      <c r="AW556">
        <v>2</v>
      </c>
      <c r="AX556">
        <v>86296196</v>
      </c>
      <c r="AY556">
        <v>1</v>
      </c>
      <c r="AZ556">
        <v>0</v>
      </c>
      <c r="BA556">
        <v>619</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CV556">
        <v>0</v>
      </c>
      <c r="CW556">
        <f>ROUND(Y556*Source!I330*DO556,9)</f>
        <v>0</v>
      </c>
      <c r="CX556">
        <f>ROUND(Y556*Source!I330,9)</f>
        <v>2.3417279999999998</v>
      </c>
      <c r="CY556">
        <f t="shared" si="248"/>
        <v>14.51</v>
      </c>
      <c r="CZ556">
        <f t="shared" si="249"/>
        <v>1.56</v>
      </c>
      <c r="DA556">
        <f t="shared" si="250"/>
        <v>9.3000000000000007</v>
      </c>
      <c r="DB556">
        <f t="shared" si="246"/>
        <v>8.64</v>
      </c>
      <c r="DC556">
        <f t="shared" si="247"/>
        <v>0</v>
      </c>
      <c r="DD556" t="s">
        <v>6</v>
      </c>
      <c r="DE556" t="s">
        <v>6</v>
      </c>
      <c r="DF556">
        <f t="shared" si="229"/>
        <v>0</v>
      </c>
      <c r="DG556">
        <f t="shared" si="251"/>
        <v>35</v>
      </c>
      <c r="DH556">
        <f>Source!I330*SmtRes!Y556</f>
        <v>2.3417280000000003</v>
      </c>
      <c r="DI556">
        <f t="shared" si="252"/>
        <v>14.51</v>
      </c>
      <c r="DJ556">
        <f>EtalonRes!Z619</f>
        <v>1.56</v>
      </c>
      <c r="DK556">
        <f>Source!BB330</f>
        <v>9.3000000000000007</v>
      </c>
      <c r="DL556" t="s">
        <v>6</v>
      </c>
      <c r="DM556">
        <v>0</v>
      </c>
      <c r="DN556" t="s">
        <v>6</v>
      </c>
      <c r="DO556">
        <v>0</v>
      </c>
      <c r="GQ556">
        <v>-1</v>
      </c>
      <c r="GR556">
        <v>-1</v>
      </c>
    </row>
    <row r="557" spans="1:200" x14ac:dyDescent="0.2">
      <c r="A557">
        <f>ROW(Source!A330)</f>
        <v>330</v>
      </c>
      <c r="B557">
        <v>86295184</v>
      </c>
      <c r="C557">
        <v>86296174</v>
      </c>
      <c r="D557">
        <v>27439705</v>
      </c>
      <c r="E557">
        <v>1</v>
      </c>
      <c r="F557">
        <v>1</v>
      </c>
      <c r="G557">
        <v>1</v>
      </c>
      <c r="H557">
        <v>2</v>
      </c>
      <c r="I557" t="s">
        <v>986</v>
      </c>
      <c r="J557" t="s">
        <v>987</v>
      </c>
      <c r="K557" t="s">
        <v>988</v>
      </c>
      <c r="L557">
        <v>1368</v>
      </c>
      <c r="N557">
        <v>1011</v>
      </c>
      <c r="O557" t="s">
        <v>927</v>
      </c>
      <c r="P557" t="s">
        <v>927</v>
      </c>
      <c r="Q557">
        <v>1</v>
      </c>
      <c r="W557">
        <v>0</v>
      </c>
      <c r="X557">
        <v>-349914874</v>
      </c>
      <c r="Y557">
        <f t="shared" si="245"/>
        <v>2.6080000000000001</v>
      </c>
      <c r="AA557">
        <v>0</v>
      </c>
      <c r="AB557">
        <v>10.23</v>
      </c>
      <c r="AC557">
        <v>0</v>
      </c>
      <c r="AD557">
        <v>0</v>
      </c>
      <c r="AE557">
        <v>0</v>
      </c>
      <c r="AF557">
        <v>1.1000000000000001</v>
      </c>
      <c r="AG557">
        <v>0</v>
      </c>
      <c r="AH557">
        <v>0</v>
      </c>
      <c r="AI557">
        <v>1</v>
      </c>
      <c r="AJ557">
        <v>9.3000000000000007</v>
      </c>
      <c r="AK557">
        <v>19.8</v>
      </c>
      <c r="AL557">
        <v>1</v>
      </c>
      <c r="AM557">
        <v>5</v>
      </c>
      <c r="AN557">
        <v>0</v>
      </c>
      <c r="AO557">
        <v>1</v>
      </c>
      <c r="AP557">
        <v>1</v>
      </c>
      <c r="AQ557">
        <v>0</v>
      </c>
      <c r="AR557">
        <v>0</v>
      </c>
      <c r="AS557" t="s">
        <v>6</v>
      </c>
      <c r="AT557">
        <v>1.63</v>
      </c>
      <c r="AU557" t="s">
        <v>243</v>
      </c>
      <c r="AV557">
        <v>0</v>
      </c>
      <c r="AW557">
        <v>2</v>
      </c>
      <c r="AX557">
        <v>86296197</v>
      </c>
      <c r="AY557">
        <v>1</v>
      </c>
      <c r="AZ557">
        <v>0</v>
      </c>
      <c r="BA557">
        <v>620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CV557">
        <v>0</v>
      </c>
      <c r="CW557">
        <f>ROUND(Y557*Source!I330*DO557,9)</f>
        <v>0</v>
      </c>
      <c r="CX557">
        <f>ROUND(Y557*Source!I330,9)</f>
        <v>1.1031839999999999</v>
      </c>
      <c r="CY557">
        <f t="shared" si="248"/>
        <v>10.23</v>
      </c>
      <c r="CZ557">
        <f t="shared" si="249"/>
        <v>1.1000000000000001</v>
      </c>
      <c r="DA557">
        <f t="shared" si="250"/>
        <v>9.3000000000000007</v>
      </c>
      <c r="DB557">
        <f t="shared" si="246"/>
        <v>2.86</v>
      </c>
      <c r="DC557">
        <f t="shared" si="247"/>
        <v>0</v>
      </c>
      <c r="DD557" t="s">
        <v>6</v>
      </c>
      <c r="DE557" t="s">
        <v>6</v>
      </c>
      <c r="DF557">
        <f t="shared" si="229"/>
        <v>0</v>
      </c>
      <c r="DG557">
        <f t="shared" si="251"/>
        <v>11</v>
      </c>
      <c r="DH557">
        <f>Source!I330*SmtRes!Y557</f>
        <v>1.1031839999999999</v>
      </c>
      <c r="DI557">
        <f t="shared" si="252"/>
        <v>10.23</v>
      </c>
      <c r="DJ557">
        <f>EtalonRes!Z620</f>
        <v>1.1000000000000001</v>
      </c>
      <c r="DK557">
        <f>Source!BB330</f>
        <v>9.3000000000000007</v>
      </c>
      <c r="DL557" t="s">
        <v>6</v>
      </c>
      <c r="DM557">
        <v>0</v>
      </c>
      <c r="DN557" t="s">
        <v>6</v>
      </c>
      <c r="DO557">
        <v>0</v>
      </c>
      <c r="GQ557">
        <v>-1</v>
      </c>
      <c r="GR557">
        <v>-1</v>
      </c>
    </row>
    <row r="558" spans="1:200" x14ac:dyDescent="0.2">
      <c r="A558">
        <f>ROW(Source!A330)</f>
        <v>330</v>
      </c>
      <c r="B558">
        <v>86295184</v>
      </c>
      <c r="C558">
        <v>86296174</v>
      </c>
      <c r="D558">
        <v>27439713</v>
      </c>
      <c r="E558">
        <v>1</v>
      </c>
      <c r="F558">
        <v>1</v>
      </c>
      <c r="G558">
        <v>1</v>
      </c>
      <c r="H558">
        <v>2</v>
      </c>
      <c r="I558" t="s">
        <v>989</v>
      </c>
      <c r="J558" t="s">
        <v>990</v>
      </c>
      <c r="K558" t="s">
        <v>991</v>
      </c>
      <c r="L558">
        <v>1368</v>
      </c>
      <c r="N558">
        <v>1011</v>
      </c>
      <c r="O558" t="s">
        <v>927</v>
      </c>
      <c r="P558" t="s">
        <v>927</v>
      </c>
      <c r="Q558">
        <v>1</v>
      </c>
      <c r="W558">
        <v>0</v>
      </c>
      <c r="X558">
        <v>863682969</v>
      </c>
      <c r="Y558">
        <f t="shared" si="245"/>
        <v>10.736000000000001</v>
      </c>
      <c r="AA558">
        <v>0</v>
      </c>
      <c r="AB558">
        <v>109.37</v>
      </c>
      <c r="AC558">
        <v>0</v>
      </c>
      <c r="AD558">
        <v>0</v>
      </c>
      <c r="AE558">
        <v>0</v>
      </c>
      <c r="AF558">
        <v>11.76</v>
      </c>
      <c r="AG558">
        <v>0</v>
      </c>
      <c r="AH558">
        <v>0</v>
      </c>
      <c r="AI558">
        <v>1</v>
      </c>
      <c r="AJ558">
        <v>9.3000000000000007</v>
      </c>
      <c r="AK558">
        <v>19.8</v>
      </c>
      <c r="AL558">
        <v>1</v>
      </c>
      <c r="AM558">
        <v>5</v>
      </c>
      <c r="AN558">
        <v>0</v>
      </c>
      <c r="AO558">
        <v>1</v>
      </c>
      <c r="AP558">
        <v>1</v>
      </c>
      <c r="AQ558">
        <v>0</v>
      </c>
      <c r="AR558">
        <v>0</v>
      </c>
      <c r="AS558" t="s">
        <v>6</v>
      </c>
      <c r="AT558">
        <v>6.71</v>
      </c>
      <c r="AU558" t="s">
        <v>243</v>
      </c>
      <c r="AV558">
        <v>0</v>
      </c>
      <c r="AW558">
        <v>2</v>
      </c>
      <c r="AX558">
        <v>86296198</v>
      </c>
      <c r="AY558">
        <v>1</v>
      </c>
      <c r="AZ558">
        <v>0</v>
      </c>
      <c r="BA558">
        <v>621</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CV558">
        <v>0</v>
      </c>
      <c r="CW558">
        <f>ROUND(Y558*Source!I330*DO558,9)</f>
        <v>0</v>
      </c>
      <c r="CX558">
        <f>ROUND(Y558*Source!I330,9)</f>
        <v>4.541328</v>
      </c>
      <c r="CY558">
        <f t="shared" si="248"/>
        <v>109.37</v>
      </c>
      <c r="CZ558">
        <f t="shared" si="249"/>
        <v>11.76</v>
      </c>
      <c r="DA558">
        <f t="shared" si="250"/>
        <v>9.3000000000000007</v>
      </c>
      <c r="DB558">
        <f t="shared" si="246"/>
        <v>126.26</v>
      </c>
      <c r="DC558">
        <f t="shared" si="247"/>
        <v>0</v>
      </c>
      <c r="DD558" t="s">
        <v>6</v>
      </c>
      <c r="DE558" t="s">
        <v>6</v>
      </c>
      <c r="DF558">
        <f t="shared" si="229"/>
        <v>0</v>
      </c>
      <c r="DG558">
        <f t="shared" si="251"/>
        <v>495</v>
      </c>
      <c r="DH558">
        <f>Source!I330*SmtRes!Y558</f>
        <v>4.541328</v>
      </c>
      <c r="DI558">
        <f t="shared" si="252"/>
        <v>109.37</v>
      </c>
      <c r="DJ558">
        <f>EtalonRes!Z621</f>
        <v>11.76</v>
      </c>
      <c r="DK558">
        <f>Source!BB330</f>
        <v>9.3000000000000007</v>
      </c>
      <c r="DL558" t="s">
        <v>6</v>
      </c>
      <c r="DM558">
        <v>0</v>
      </c>
      <c r="DN558" t="s">
        <v>6</v>
      </c>
      <c r="DO558">
        <v>0</v>
      </c>
      <c r="GQ558">
        <v>-1</v>
      </c>
      <c r="GR558">
        <v>-1</v>
      </c>
    </row>
    <row r="559" spans="1:200" x14ac:dyDescent="0.2">
      <c r="A559">
        <f>ROW(Source!A330)</f>
        <v>330</v>
      </c>
      <c r="B559">
        <v>86295184</v>
      </c>
      <c r="C559">
        <v>86296174</v>
      </c>
      <c r="D559">
        <v>27439719</v>
      </c>
      <c r="E559">
        <v>1</v>
      </c>
      <c r="F559">
        <v>1</v>
      </c>
      <c r="G559">
        <v>1</v>
      </c>
      <c r="H559">
        <v>2</v>
      </c>
      <c r="I559" t="s">
        <v>992</v>
      </c>
      <c r="J559" t="s">
        <v>993</v>
      </c>
      <c r="K559" t="s">
        <v>994</v>
      </c>
      <c r="L559">
        <v>1368</v>
      </c>
      <c r="N559">
        <v>1011</v>
      </c>
      <c r="O559" t="s">
        <v>927</v>
      </c>
      <c r="P559" t="s">
        <v>927</v>
      </c>
      <c r="Q559">
        <v>1</v>
      </c>
      <c r="W559">
        <v>0</v>
      </c>
      <c r="X559">
        <v>771781760</v>
      </c>
      <c r="Y559">
        <f t="shared" si="245"/>
        <v>0.54400000000000004</v>
      </c>
      <c r="AA559">
        <v>0</v>
      </c>
      <c r="AB559">
        <v>61.1</v>
      </c>
      <c r="AC559">
        <v>0</v>
      </c>
      <c r="AD559">
        <v>0</v>
      </c>
      <c r="AE559">
        <v>0</v>
      </c>
      <c r="AF559">
        <v>6.57</v>
      </c>
      <c r="AG559">
        <v>0</v>
      </c>
      <c r="AH559">
        <v>0</v>
      </c>
      <c r="AI559">
        <v>1</v>
      </c>
      <c r="AJ559">
        <v>9.3000000000000007</v>
      </c>
      <c r="AK559">
        <v>19.8</v>
      </c>
      <c r="AL559">
        <v>1</v>
      </c>
      <c r="AM559">
        <v>5</v>
      </c>
      <c r="AN559">
        <v>0</v>
      </c>
      <c r="AO559">
        <v>1</v>
      </c>
      <c r="AP559">
        <v>1</v>
      </c>
      <c r="AQ559">
        <v>0</v>
      </c>
      <c r="AR559">
        <v>0</v>
      </c>
      <c r="AS559" t="s">
        <v>6</v>
      </c>
      <c r="AT559">
        <v>0.34</v>
      </c>
      <c r="AU559" t="s">
        <v>243</v>
      </c>
      <c r="AV559">
        <v>0</v>
      </c>
      <c r="AW559">
        <v>2</v>
      </c>
      <c r="AX559">
        <v>86296199</v>
      </c>
      <c r="AY559">
        <v>1</v>
      </c>
      <c r="AZ559">
        <v>0</v>
      </c>
      <c r="BA559">
        <v>622</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CV559">
        <v>0</v>
      </c>
      <c r="CW559">
        <f>ROUND(Y559*Source!I330*DO559,9)</f>
        <v>0</v>
      </c>
      <c r="CX559">
        <f>ROUND(Y559*Source!I330,9)</f>
        <v>0.23011200000000001</v>
      </c>
      <c r="CY559">
        <f t="shared" si="248"/>
        <v>61.1</v>
      </c>
      <c r="CZ559">
        <f t="shared" si="249"/>
        <v>6.57</v>
      </c>
      <c r="DA559">
        <f t="shared" si="250"/>
        <v>9.3000000000000007</v>
      </c>
      <c r="DB559">
        <f t="shared" si="246"/>
        <v>3.57</v>
      </c>
      <c r="DC559">
        <f t="shared" si="247"/>
        <v>0</v>
      </c>
      <c r="DD559" t="s">
        <v>6</v>
      </c>
      <c r="DE559" t="s">
        <v>6</v>
      </c>
      <c r="DF559">
        <f t="shared" si="229"/>
        <v>0</v>
      </c>
      <c r="DG559">
        <f t="shared" si="251"/>
        <v>14</v>
      </c>
      <c r="DH559">
        <f>Source!I330*SmtRes!Y559</f>
        <v>0.23011200000000001</v>
      </c>
      <c r="DI559">
        <f t="shared" si="252"/>
        <v>61.1</v>
      </c>
      <c r="DJ559">
        <f>EtalonRes!Z622</f>
        <v>6.57</v>
      </c>
      <c r="DK559">
        <f>Source!BB330</f>
        <v>9.3000000000000007</v>
      </c>
      <c r="DL559" t="s">
        <v>6</v>
      </c>
      <c r="DM559">
        <v>0</v>
      </c>
      <c r="DN559" t="s">
        <v>6</v>
      </c>
      <c r="DO559">
        <v>0</v>
      </c>
      <c r="GQ559">
        <v>-1</v>
      </c>
      <c r="GR559">
        <v>-1</v>
      </c>
    </row>
    <row r="560" spans="1:200" x14ac:dyDescent="0.2">
      <c r="A560">
        <f>ROW(Source!A330)</f>
        <v>330</v>
      </c>
      <c r="B560">
        <v>86295184</v>
      </c>
      <c r="C560">
        <v>86296174</v>
      </c>
      <c r="D560">
        <v>27441019</v>
      </c>
      <c r="E560">
        <v>1</v>
      </c>
      <c r="F560">
        <v>1</v>
      </c>
      <c r="G560">
        <v>1</v>
      </c>
      <c r="H560">
        <v>2</v>
      </c>
      <c r="I560" t="s">
        <v>995</v>
      </c>
      <c r="J560" t="s">
        <v>996</v>
      </c>
      <c r="K560" t="s">
        <v>997</v>
      </c>
      <c r="L560">
        <v>1368</v>
      </c>
      <c r="N560">
        <v>1011</v>
      </c>
      <c r="O560" t="s">
        <v>927</v>
      </c>
      <c r="P560" t="s">
        <v>927</v>
      </c>
      <c r="Q560">
        <v>1</v>
      </c>
      <c r="W560">
        <v>0</v>
      </c>
      <c r="X560">
        <v>1694760240</v>
      </c>
      <c r="Y560">
        <f t="shared" si="245"/>
        <v>0.46399999999999997</v>
      </c>
      <c r="AA560">
        <v>0</v>
      </c>
      <c r="AB560">
        <v>47.34</v>
      </c>
      <c r="AC560">
        <v>0</v>
      </c>
      <c r="AD560">
        <v>0</v>
      </c>
      <c r="AE560">
        <v>0</v>
      </c>
      <c r="AF560">
        <v>5.09</v>
      </c>
      <c r="AG560">
        <v>0</v>
      </c>
      <c r="AH560">
        <v>0</v>
      </c>
      <c r="AI560">
        <v>1</v>
      </c>
      <c r="AJ560">
        <v>9.3000000000000007</v>
      </c>
      <c r="AK560">
        <v>19.8</v>
      </c>
      <c r="AL560">
        <v>1</v>
      </c>
      <c r="AM560">
        <v>5</v>
      </c>
      <c r="AN560">
        <v>0</v>
      </c>
      <c r="AO560">
        <v>1</v>
      </c>
      <c r="AP560">
        <v>1</v>
      </c>
      <c r="AQ560">
        <v>0</v>
      </c>
      <c r="AR560">
        <v>0</v>
      </c>
      <c r="AS560" t="s">
        <v>6</v>
      </c>
      <c r="AT560">
        <v>0.28999999999999998</v>
      </c>
      <c r="AU560" t="s">
        <v>243</v>
      </c>
      <c r="AV560">
        <v>0</v>
      </c>
      <c r="AW560">
        <v>2</v>
      </c>
      <c r="AX560">
        <v>86296200</v>
      </c>
      <c r="AY560">
        <v>1</v>
      </c>
      <c r="AZ560">
        <v>0</v>
      </c>
      <c r="BA560">
        <v>623</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CV560">
        <v>0</v>
      </c>
      <c r="CW560">
        <f>ROUND(Y560*Source!I330*DO560,9)</f>
        <v>0</v>
      </c>
      <c r="CX560">
        <f>ROUND(Y560*Source!I330,9)</f>
        <v>0.196272</v>
      </c>
      <c r="CY560">
        <f t="shared" si="248"/>
        <v>47.34</v>
      </c>
      <c r="CZ560">
        <f t="shared" si="249"/>
        <v>5.09</v>
      </c>
      <c r="DA560">
        <f t="shared" si="250"/>
        <v>9.3000000000000007</v>
      </c>
      <c r="DB560">
        <f t="shared" si="246"/>
        <v>2.37</v>
      </c>
      <c r="DC560">
        <f t="shared" si="247"/>
        <v>0</v>
      </c>
      <c r="DD560" t="s">
        <v>6</v>
      </c>
      <c r="DE560" t="s">
        <v>6</v>
      </c>
      <c r="DF560">
        <f t="shared" si="229"/>
        <v>0</v>
      </c>
      <c r="DG560">
        <f t="shared" si="251"/>
        <v>9</v>
      </c>
      <c r="DH560">
        <f>Source!I330*SmtRes!Y560</f>
        <v>0.19627199999999997</v>
      </c>
      <c r="DI560">
        <f t="shared" si="252"/>
        <v>47.34</v>
      </c>
      <c r="DJ560">
        <f>EtalonRes!Z623</f>
        <v>5.09</v>
      </c>
      <c r="DK560">
        <f>Source!BB330</f>
        <v>9.3000000000000007</v>
      </c>
      <c r="DL560" t="s">
        <v>6</v>
      </c>
      <c r="DM560">
        <v>0</v>
      </c>
      <c r="DN560" t="s">
        <v>6</v>
      </c>
      <c r="DO560">
        <v>0</v>
      </c>
      <c r="GQ560">
        <v>-1</v>
      </c>
      <c r="GR560">
        <v>-1</v>
      </c>
    </row>
    <row r="561" spans="1:200" x14ac:dyDescent="0.2">
      <c r="A561">
        <f>ROW(Source!A330)</f>
        <v>330</v>
      </c>
      <c r="B561">
        <v>86295184</v>
      </c>
      <c r="C561">
        <v>86296174</v>
      </c>
      <c r="D561">
        <v>27441327</v>
      </c>
      <c r="E561">
        <v>1</v>
      </c>
      <c r="F561">
        <v>1</v>
      </c>
      <c r="G561">
        <v>1</v>
      </c>
      <c r="H561">
        <v>2</v>
      </c>
      <c r="I561" t="s">
        <v>936</v>
      </c>
      <c r="J561" t="s">
        <v>937</v>
      </c>
      <c r="K561" t="s">
        <v>938</v>
      </c>
      <c r="L561">
        <v>1368</v>
      </c>
      <c r="N561">
        <v>1011</v>
      </c>
      <c r="O561" t="s">
        <v>927</v>
      </c>
      <c r="P561" t="s">
        <v>927</v>
      </c>
      <c r="Q561">
        <v>1</v>
      </c>
      <c r="W561">
        <v>0</v>
      </c>
      <c r="X561">
        <v>-1583389094</v>
      </c>
      <c r="Y561">
        <f t="shared" si="245"/>
        <v>0.30400000000000005</v>
      </c>
      <c r="AA561">
        <v>0</v>
      </c>
      <c r="AB561">
        <v>868.34</v>
      </c>
      <c r="AC561">
        <v>231.46</v>
      </c>
      <c r="AD561">
        <v>0</v>
      </c>
      <c r="AE561">
        <v>0</v>
      </c>
      <c r="AF561">
        <v>93.37</v>
      </c>
      <c r="AG561">
        <v>11.69</v>
      </c>
      <c r="AH561">
        <v>0</v>
      </c>
      <c r="AI561">
        <v>1</v>
      </c>
      <c r="AJ561">
        <v>9.3000000000000007</v>
      </c>
      <c r="AK561">
        <v>19.8</v>
      </c>
      <c r="AL561">
        <v>1</v>
      </c>
      <c r="AM561">
        <v>5</v>
      </c>
      <c r="AN561">
        <v>0</v>
      </c>
      <c r="AO561">
        <v>1</v>
      </c>
      <c r="AP561">
        <v>1</v>
      </c>
      <c r="AQ561">
        <v>0</v>
      </c>
      <c r="AR561">
        <v>0</v>
      </c>
      <c r="AS561" t="s">
        <v>6</v>
      </c>
      <c r="AT561">
        <v>0.19</v>
      </c>
      <c r="AU561" t="s">
        <v>243</v>
      </c>
      <c r="AV561">
        <v>0</v>
      </c>
      <c r="AW561">
        <v>2</v>
      </c>
      <c r="AX561">
        <v>86296201</v>
      </c>
      <c r="AY561">
        <v>1</v>
      </c>
      <c r="AZ561">
        <v>0</v>
      </c>
      <c r="BA561">
        <v>624</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CV561">
        <v>0</v>
      </c>
      <c r="CW561">
        <f>ROUND(Y561*Source!I330*DO561,9)</f>
        <v>0</v>
      </c>
      <c r="CX561">
        <f>ROUND(Y561*Source!I330,9)</f>
        <v>0.12859200000000001</v>
      </c>
      <c r="CY561">
        <f t="shared" si="248"/>
        <v>868.34</v>
      </c>
      <c r="CZ561">
        <f t="shared" si="249"/>
        <v>93.37</v>
      </c>
      <c r="DA561">
        <f t="shared" si="250"/>
        <v>9.3000000000000007</v>
      </c>
      <c r="DB561">
        <f t="shared" si="246"/>
        <v>28.38</v>
      </c>
      <c r="DC561">
        <f t="shared" si="247"/>
        <v>3.55</v>
      </c>
      <c r="DD561" t="s">
        <v>6</v>
      </c>
      <c r="DE561" t="s">
        <v>6</v>
      </c>
      <c r="DF561">
        <f t="shared" si="229"/>
        <v>0</v>
      </c>
      <c r="DG561">
        <f t="shared" si="251"/>
        <v>112</v>
      </c>
      <c r="DH561">
        <f>Source!I330*SmtRes!Y561</f>
        <v>0.12859200000000001</v>
      </c>
      <c r="DI561">
        <f t="shared" si="252"/>
        <v>868.34</v>
      </c>
      <c r="DJ561">
        <f>EtalonRes!Z624</f>
        <v>93.37</v>
      </c>
      <c r="DK561">
        <f>Source!BB330</f>
        <v>9.3000000000000007</v>
      </c>
      <c r="DL561" t="s">
        <v>6</v>
      </c>
      <c r="DM561">
        <v>0</v>
      </c>
      <c r="DN561" t="s">
        <v>6</v>
      </c>
      <c r="DO561">
        <v>0</v>
      </c>
      <c r="GQ561">
        <v>-1</v>
      </c>
      <c r="GR561">
        <v>-1</v>
      </c>
    </row>
    <row r="562" spans="1:200" x14ac:dyDescent="0.2">
      <c r="A562">
        <f>ROW(Source!A330)</f>
        <v>330</v>
      </c>
      <c r="B562">
        <v>86295184</v>
      </c>
      <c r="C562">
        <v>86296174</v>
      </c>
      <c r="D562">
        <v>27371079</v>
      </c>
      <c r="E562">
        <v>1</v>
      </c>
      <c r="F562">
        <v>1</v>
      </c>
      <c r="G562">
        <v>1</v>
      </c>
      <c r="H562">
        <v>3</v>
      </c>
      <c r="I562" t="s">
        <v>249</v>
      </c>
      <c r="J562" t="s">
        <v>251</v>
      </c>
      <c r="K562" t="s">
        <v>250</v>
      </c>
      <c r="L562">
        <v>1339</v>
      </c>
      <c r="N562">
        <v>1007</v>
      </c>
      <c r="O562" t="s">
        <v>32</v>
      </c>
      <c r="P562" t="s">
        <v>32</v>
      </c>
      <c r="Q562">
        <v>1</v>
      </c>
      <c r="W562">
        <v>0</v>
      </c>
      <c r="X562">
        <v>-394915385</v>
      </c>
      <c r="Y562">
        <f t="shared" ref="Y562:Y593" si="253">AT562</f>
        <v>1.37</v>
      </c>
      <c r="AA562">
        <v>43.3</v>
      </c>
      <c r="AB562">
        <v>0</v>
      </c>
      <c r="AC562">
        <v>0</v>
      </c>
      <c r="AD562">
        <v>0</v>
      </c>
      <c r="AE562">
        <v>6.080000000000001</v>
      </c>
      <c r="AF562">
        <v>0</v>
      </c>
      <c r="AG562">
        <v>0</v>
      </c>
      <c r="AH562">
        <v>0</v>
      </c>
      <c r="AI562">
        <v>7.56</v>
      </c>
      <c r="AJ562">
        <v>1</v>
      </c>
      <c r="AK562">
        <v>1</v>
      </c>
      <c r="AL562">
        <v>1</v>
      </c>
      <c r="AM562">
        <v>0</v>
      </c>
      <c r="AN562">
        <v>0</v>
      </c>
      <c r="AO562">
        <v>0</v>
      </c>
      <c r="AP562">
        <v>1</v>
      </c>
      <c r="AQ562">
        <v>0</v>
      </c>
      <c r="AR562">
        <v>0</v>
      </c>
      <c r="AS562" t="s">
        <v>6</v>
      </c>
      <c r="AT562">
        <v>1.37</v>
      </c>
      <c r="AU562" t="s">
        <v>6</v>
      </c>
      <c r="AV562">
        <v>0</v>
      </c>
      <c r="AW562">
        <v>2</v>
      </c>
      <c r="AX562">
        <v>86296203</v>
      </c>
      <c r="AY562">
        <v>1</v>
      </c>
      <c r="AZ562">
        <v>16384</v>
      </c>
      <c r="BA562">
        <v>626</v>
      </c>
      <c r="BB562">
        <v>3</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CV562">
        <v>0</v>
      </c>
      <c r="CW562">
        <v>0</v>
      </c>
      <c r="CX562">
        <f>ROUND(Y562*Source!I330,9)</f>
        <v>0.57950999999999997</v>
      </c>
      <c r="CY562">
        <f t="shared" ref="CY562:CY568" si="254">AA562</f>
        <v>43.3</v>
      </c>
      <c r="CZ562">
        <f t="shared" ref="CZ562:CZ568" si="255">AE562</f>
        <v>6.080000000000001</v>
      </c>
      <c r="DA562">
        <f t="shared" ref="DA562:DA568" si="256">AI562</f>
        <v>7.56</v>
      </c>
      <c r="DB562">
        <f t="shared" ref="DB562:DB593" si="257">ROUND(ROUND(AT562*CZ562,2),2)</f>
        <v>8.33</v>
      </c>
      <c r="DC562">
        <f t="shared" ref="DC562:DC593" si="258">ROUND(ROUND(AT562*AG562,2),2)</f>
        <v>0</v>
      </c>
      <c r="DD562" t="s">
        <v>6</v>
      </c>
      <c r="DE562" t="s">
        <v>6</v>
      </c>
      <c r="DF562">
        <f t="shared" ref="DF562:DF568" si="259">ROUND(ROUND(AE562*AI562,0)*CX562,0)</f>
        <v>27</v>
      </c>
      <c r="DG562">
        <f t="shared" ref="DG562:DG585" si="260">ROUND(ROUND(AF562,0)*CX562,0)</f>
        <v>0</v>
      </c>
      <c r="DH562">
        <f>Source!I330*SmtRes!Y562</f>
        <v>0.57951000000000008</v>
      </c>
      <c r="DI562">
        <f t="shared" ref="DI562:DI568" si="261">AA562</f>
        <v>43.3</v>
      </c>
      <c r="DJ562">
        <f>EtalonRes!Y626</f>
        <v>6.22</v>
      </c>
      <c r="DK562">
        <f>Source!BC330</f>
        <v>7.56</v>
      </c>
      <c r="DL562" t="s">
        <v>6</v>
      </c>
      <c r="DM562">
        <v>0</v>
      </c>
      <c r="DN562" t="s">
        <v>6</v>
      </c>
      <c r="DO562">
        <v>0</v>
      </c>
      <c r="GP562">
        <v>1</v>
      </c>
      <c r="GQ562">
        <v>-1</v>
      </c>
      <c r="GR562">
        <v>-1</v>
      </c>
    </row>
    <row r="563" spans="1:200" x14ac:dyDescent="0.2">
      <c r="A563">
        <f>ROW(Source!A330)</f>
        <v>330</v>
      </c>
      <c r="B563">
        <v>86295184</v>
      </c>
      <c r="C563">
        <v>86296174</v>
      </c>
      <c r="D563">
        <v>27378255</v>
      </c>
      <c r="E563">
        <v>1</v>
      </c>
      <c r="F563">
        <v>1</v>
      </c>
      <c r="G563">
        <v>1</v>
      </c>
      <c r="H563">
        <v>3</v>
      </c>
      <c r="I563" t="s">
        <v>89</v>
      </c>
      <c r="J563" t="s">
        <v>91</v>
      </c>
      <c r="K563" t="s">
        <v>90</v>
      </c>
      <c r="L563">
        <v>1348</v>
      </c>
      <c r="N563">
        <v>1009</v>
      </c>
      <c r="O563" t="s">
        <v>63</v>
      </c>
      <c r="P563" t="s">
        <v>63</v>
      </c>
      <c r="Q563">
        <v>1000</v>
      </c>
      <c r="W563">
        <v>0</v>
      </c>
      <c r="X563">
        <v>1570490953</v>
      </c>
      <c r="Y563">
        <f t="shared" si="253"/>
        <v>4.0000000000000001E-3</v>
      </c>
      <c r="AA563">
        <v>180000</v>
      </c>
      <c r="AB563">
        <v>0</v>
      </c>
      <c r="AC563">
        <v>0</v>
      </c>
      <c r="AD563">
        <v>0</v>
      </c>
      <c r="AE563">
        <v>25257.140000000003</v>
      </c>
      <c r="AF563">
        <v>0</v>
      </c>
      <c r="AG563">
        <v>0</v>
      </c>
      <c r="AH563">
        <v>0</v>
      </c>
      <c r="AI563">
        <v>7.56</v>
      </c>
      <c r="AJ563">
        <v>1</v>
      </c>
      <c r="AK563">
        <v>1</v>
      </c>
      <c r="AL563">
        <v>1</v>
      </c>
      <c r="AM563">
        <v>0</v>
      </c>
      <c r="AN563">
        <v>0</v>
      </c>
      <c r="AO563">
        <v>0</v>
      </c>
      <c r="AP563">
        <v>1</v>
      </c>
      <c r="AQ563">
        <v>0</v>
      </c>
      <c r="AR563">
        <v>0</v>
      </c>
      <c r="AS563" t="s">
        <v>6</v>
      </c>
      <c r="AT563">
        <v>4.0000000000000001E-3</v>
      </c>
      <c r="AU563" t="s">
        <v>6</v>
      </c>
      <c r="AV563">
        <v>0</v>
      </c>
      <c r="AW563">
        <v>1</v>
      </c>
      <c r="AX563">
        <v>-1</v>
      </c>
      <c r="AY563">
        <v>0</v>
      </c>
      <c r="AZ563">
        <v>0</v>
      </c>
      <c r="BA563" t="s">
        <v>6</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CV563">
        <v>0</v>
      </c>
      <c r="CW563">
        <v>0</v>
      </c>
      <c r="CX563">
        <f>ROUND(Y563*Source!I330,9)</f>
        <v>1.6919999999999999E-3</v>
      </c>
      <c r="CY563">
        <f t="shared" si="254"/>
        <v>180000</v>
      </c>
      <c r="CZ563">
        <f t="shared" si="255"/>
        <v>25257.140000000003</v>
      </c>
      <c r="DA563">
        <f t="shared" si="256"/>
        <v>7.56</v>
      </c>
      <c r="DB563">
        <f t="shared" si="257"/>
        <v>101.03</v>
      </c>
      <c r="DC563">
        <f t="shared" si="258"/>
        <v>0</v>
      </c>
      <c r="DD563" t="s">
        <v>6</v>
      </c>
      <c r="DE563" t="s">
        <v>6</v>
      </c>
      <c r="DF563">
        <f t="shared" si="259"/>
        <v>323</v>
      </c>
      <c r="DG563">
        <f t="shared" si="260"/>
        <v>0</v>
      </c>
      <c r="DH563">
        <f>Source!I330*SmtRes!Y563</f>
        <v>1.6919999999999999E-3</v>
      </c>
      <c r="DI563">
        <f t="shared" si="261"/>
        <v>180000</v>
      </c>
      <c r="DJ563">
        <f t="shared" ref="DJ563:DJ568" si="262">DF563</f>
        <v>323</v>
      </c>
      <c r="DK563">
        <f>Source!BC330</f>
        <v>7.56</v>
      </c>
      <c r="DL563" t="s">
        <v>6</v>
      </c>
      <c r="DM563">
        <v>0</v>
      </c>
      <c r="DN563" t="s">
        <v>6</v>
      </c>
      <c r="DO563">
        <v>0</v>
      </c>
      <c r="GP563">
        <v>1</v>
      </c>
      <c r="GQ563">
        <v>-1</v>
      </c>
      <c r="GR563">
        <v>-1</v>
      </c>
    </row>
    <row r="564" spans="1:200" x14ac:dyDescent="0.2">
      <c r="A564">
        <f>ROW(Source!A330)</f>
        <v>330</v>
      </c>
      <c r="B564">
        <v>86295184</v>
      </c>
      <c r="C564">
        <v>86296174</v>
      </c>
      <c r="D564">
        <v>27371084</v>
      </c>
      <c r="E564">
        <v>1</v>
      </c>
      <c r="F564">
        <v>1</v>
      </c>
      <c r="G564">
        <v>1</v>
      </c>
      <c r="H564">
        <v>3</v>
      </c>
      <c r="I564" t="s">
        <v>255</v>
      </c>
      <c r="J564" t="s">
        <v>257</v>
      </c>
      <c r="K564" t="s">
        <v>256</v>
      </c>
      <c r="L564">
        <v>1346</v>
      </c>
      <c r="N564">
        <v>1009</v>
      </c>
      <c r="O564" t="s">
        <v>182</v>
      </c>
      <c r="P564" t="s">
        <v>182</v>
      </c>
      <c r="Q564">
        <v>1</v>
      </c>
      <c r="W564">
        <v>0</v>
      </c>
      <c r="X564">
        <v>-1982328944</v>
      </c>
      <c r="Y564">
        <f t="shared" si="253"/>
        <v>0.41</v>
      </c>
      <c r="AA564">
        <v>24.21</v>
      </c>
      <c r="AB564">
        <v>0</v>
      </c>
      <c r="AC564">
        <v>0</v>
      </c>
      <c r="AD564">
        <v>0</v>
      </c>
      <c r="AE564">
        <v>3.4</v>
      </c>
      <c r="AF564">
        <v>0</v>
      </c>
      <c r="AG564">
        <v>0</v>
      </c>
      <c r="AH564">
        <v>0</v>
      </c>
      <c r="AI564">
        <v>7.56</v>
      </c>
      <c r="AJ564">
        <v>1</v>
      </c>
      <c r="AK564">
        <v>1</v>
      </c>
      <c r="AL564">
        <v>1</v>
      </c>
      <c r="AM564">
        <v>0</v>
      </c>
      <c r="AN564">
        <v>0</v>
      </c>
      <c r="AO564">
        <v>0</v>
      </c>
      <c r="AP564">
        <v>1</v>
      </c>
      <c r="AQ564">
        <v>0</v>
      </c>
      <c r="AR564">
        <v>0</v>
      </c>
      <c r="AS564" t="s">
        <v>6</v>
      </c>
      <c r="AT564">
        <v>0.41</v>
      </c>
      <c r="AU564" t="s">
        <v>6</v>
      </c>
      <c r="AV564">
        <v>0</v>
      </c>
      <c r="AW564">
        <v>2</v>
      </c>
      <c r="AX564">
        <v>86296209</v>
      </c>
      <c r="AY564">
        <v>1</v>
      </c>
      <c r="AZ564">
        <v>16384</v>
      </c>
      <c r="BA564">
        <v>632</v>
      </c>
      <c r="BB564">
        <v>3</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CV564">
        <v>0</v>
      </c>
      <c r="CW564">
        <v>0</v>
      </c>
      <c r="CX564">
        <f>ROUND(Y564*Source!I330,9)</f>
        <v>0.17343</v>
      </c>
      <c r="CY564">
        <f t="shared" si="254"/>
        <v>24.21</v>
      </c>
      <c r="CZ564">
        <f t="shared" si="255"/>
        <v>3.4</v>
      </c>
      <c r="DA564">
        <f t="shared" si="256"/>
        <v>7.56</v>
      </c>
      <c r="DB564">
        <f t="shared" si="257"/>
        <v>1.39</v>
      </c>
      <c r="DC564">
        <f t="shared" si="258"/>
        <v>0</v>
      </c>
      <c r="DD564" t="s">
        <v>6</v>
      </c>
      <c r="DE564" t="s">
        <v>6</v>
      </c>
      <c r="DF564">
        <f t="shared" si="259"/>
        <v>5</v>
      </c>
      <c r="DG564">
        <f t="shared" si="260"/>
        <v>0</v>
      </c>
      <c r="DH564">
        <f>Source!I330*SmtRes!Y564</f>
        <v>0.17342999999999997</v>
      </c>
      <c r="DI564">
        <f t="shared" si="261"/>
        <v>24.21</v>
      </c>
      <c r="DJ564">
        <f>EtalonRes!Y632</f>
        <v>6.12</v>
      </c>
      <c r="DK564">
        <f>Source!BC330</f>
        <v>7.56</v>
      </c>
      <c r="DL564" t="s">
        <v>6</v>
      </c>
      <c r="DM564">
        <v>0</v>
      </c>
      <c r="DN564" t="s">
        <v>6</v>
      </c>
      <c r="DO564">
        <v>0</v>
      </c>
      <c r="GP564">
        <v>1</v>
      </c>
      <c r="GQ564">
        <v>-1</v>
      </c>
      <c r="GR564">
        <v>-1</v>
      </c>
    </row>
    <row r="565" spans="1:200" x14ac:dyDescent="0.2">
      <c r="A565">
        <f>ROW(Source!A330)</f>
        <v>330</v>
      </c>
      <c r="B565">
        <v>86295184</v>
      </c>
      <c r="C565">
        <v>86296174</v>
      </c>
      <c r="D565">
        <v>69205256</v>
      </c>
      <c r="E565">
        <v>1</v>
      </c>
      <c r="F565">
        <v>1</v>
      </c>
      <c r="G565">
        <v>1</v>
      </c>
      <c r="H565">
        <v>3</v>
      </c>
      <c r="I565" t="s">
        <v>287</v>
      </c>
      <c r="J565" t="s">
        <v>289</v>
      </c>
      <c r="K565" t="s">
        <v>288</v>
      </c>
      <c r="L565">
        <v>1348</v>
      </c>
      <c r="N565">
        <v>1009</v>
      </c>
      <c r="O565" t="s">
        <v>63</v>
      </c>
      <c r="P565" t="s">
        <v>63</v>
      </c>
      <c r="Q565">
        <v>1000</v>
      </c>
      <c r="W565">
        <v>0</v>
      </c>
      <c r="X565">
        <v>751657342</v>
      </c>
      <c r="Y565">
        <f t="shared" si="253"/>
        <v>2.9953E-2</v>
      </c>
      <c r="AA565">
        <v>185429.16</v>
      </c>
      <c r="AB565">
        <v>0</v>
      </c>
      <c r="AC565">
        <v>0</v>
      </c>
      <c r="AD565">
        <v>0</v>
      </c>
      <c r="AE565">
        <v>25700.1</v>
      </c>
      <c r="AF565">
        <v>0</v>
      </c>
      <c r="AG565">
        <v>0</v>
      </c>
      <c r="AH565">
        <v>0</v>
      </c>
      <c r="AI565">
        <v>7.56</v>
      </c>
      <c r="AJ565">
        <v>1</v>
      </c>
      <c r="AK565">
        <v>1</v>
      </c>
      <c r="AL565">
        <v>1</v>
      </c>
      <c r="AM565">
        <v>0</v>
      </c>
      <c r="AN565">
        <v>0</v>
      </c>
      <c r="AO565">
        <v>0</v>
      </c>
      <c r="AP565">
        <v>1</v>
      </c>
      <c r="AQ565">
        <v>0</v>
      </c>
      <c r="AR565">
        <v>0</v>
      </c>
      <c r="AS565" t="s">
        <v>6</v>
      </c>
      <c r="AT565">
        <v>2.9953E-2</v>
      </c>
      <c r="AU565" t="s">
        <v>6</v>
      </c>
      <c r="AV565">
        <v>0</v>
      </c>
      <c r="AW565">
        <v>1</v>
      </c>
      <c r="AX565">
        <v>-1</v>
      </c>
      <c r="AY565">
        <v>0</v>
      </c>
      <c r="AZ565">
        <v>0</v>
      </c>
      <c r="BA565" t="s">
        <v>6</v>
      </c>
      <c r="BB565">
        <v>0</v>
      </c>
      <c r="BC565">
        <v>0</v>
      </c>
      <c r="BD565">
        <v>0</v>
      </c>
      <c r="BE565">
        <v>0</v>
      </c>
      <c r="BF565">
        <v>0</v>
      </c>
      <c r="BG565">
        <v>0</v>
      </c>
      <c r="BH565">
        <v>0</v>
      </c>
      <c r="BI565">
        <v>0</v>
      </c>
      <c r="BJ565">
        <v>0</v>
      </c>
      <c r="BK565">
        <v>0</v>
      </c>
      <c r="BL565">
        <v>0</v>
      </c>
      <c r="BM565">
        <v>0</v>
      </c>
      <c r="BN565">
        <v>0</v>
      </c>
      <c r="BO565">
        <v>0</v>
      </c>
      <c r="BP565">
        <v>0</v>
      </c>
      <c r="BQ565">
        <v>0</v>
      </c>
      <c r="BR565">
        <v>0</v>
      </c>
      <c r="BS565">
        <v>0</v>
      </c>
      <c r="BT565">
        <v>0</v>
      </c>
      <c r="BU565">
        <v>0</v>
      </c>
      <c r="BV565">
        <v>0</v>
      </c>
      <c r="BW565">
        <v>0</v>
      </c>
      <c r="CV565">
        <v>0</v>
      </c>
      <c r="CW565">
        <v>0</v>
      </c>
      <c r="CX565">
        <f>ROUND(Y565*Source!I330,9)</f>
        <v>1.2670119000000001E-2</v>
      </c>
      <c r="CY565">
        <f t="shared" si="254"/>
        <v>185429.16</v>
      </c>
      <c r="CZ565">
        <f t="shared" si="255"/>
        <v>25700.1</v>
      </c>
      <c r="DA565">
        <f t="shared" si="256"/>
        <v>7.56</v>
      </c>
      <c r="DB565">
        <f t="shared" si="257"/>
        <v>769.8</v>
      </c>
      <c r="DC565">
        <f t="shared" si="258"/>
        <v>0</v>
      </c>
      <c r="DD565" t="s">
        <v>6</v>
      </c>
      <c r="DE565" t="s">
        <v>6</v>
      </c>
      <c r="DF565">
        <f t="shared" si="259"/>
        <v>2462</v>
      </c>
      <c r="DG565">
        <f t="shared" si="260"/>
        <v>0</v>
      </c>
      <c r="DH565">
        <f>Source!I330*SmtRes!Y565</f>
        <v>1.2670119000000001E-2</v>
      </c>
      <c r="DI565">
        <f t="shared" si="261"/>
        <v>185429.16</v>
      </c>
      <c r="DJ565">
        <f t="shared" si="262"/>
        <v>2462</v>
      </c>
      <c r="DK565">
        <f>Source!BC330</f>
        <v>7.56</v>
      </c>
      <c r="DL565" t="s">
        <v>6</v>
      </c>
      <c r="DM565">
        <v>0</v>
      </c>
      <c r="DN565" t="s">
        <v>6</v>
      </c>
      <c r="DO565">
        <v>0</v>
      </c>
      <c r="GP565">
        <v>1</v>
      </c>
      <c r="GQ565">
        <v>-1</v>
      </c>
      <c r="GR565">
        <v>-1</v>
      </c>
    </row>
    <row r="566" spans="1:200" x14ac:dyDescent="0.2">
      <c r="A566">
        <f>ROW(Source!A330)</f>
        <v>330</v>
      </c>
      <c r="B566">
        <v>86295184</v>
      </c>
      <c r="C566">
        <v>86296174</v>
      </c>
      <c r="D566">
        <v>69205354</v>
      </c>
      <c r="E566">
        <v>1</v>
      </c>
      <c r="F566">
        <v>1</v>
      </c>
      <c r="G566">
        <v>1</v>
      </c>
      <c r="H566">
        <v>3</v>
      </c>
      <c r="I566" t="s">
        <v>272</v>
      </c>
      <c r="J566" t="s">
        <v>274</v>
      </c>
      <c r="K566" t="s">
        <v>273</v>
      </c>
      <c r="L566">
        <v>1348</v>
      </c>
      <c r="N566">
        <v>1009</v>
      </c>
      <c r="O566" t="s">
        <v>63</v>
      </c>
      <c r="P566" t="s">
        <v>63</v>
      </c>
      <c r="Q566">
        <v>1000</v>
      </c>
      <c r="W566">
        <v>0</v>
      </c>
      <c r="X566">
        <v>819729923</v>
      </c>
      <c r="Y566">
        <f t="shared" si="253"/>
        <v>0.31844</v>
      </c>
      <c r="AA566">
        <v>116269.98</v>
      </c>
      <c r="AB566">
        <v>0</v>
      </c>
      <c r="AC566">
        <v>0</v>
      </c>
      <c r="AD566">
        <v>0</v>
      </c>
      <c r="AE566">
        <v>16114.779999999999</v>
      </c>
      <c r="AF566">
        <v>0</v>
      </c>
      <c r="AG566">
        <v>0</v>
      </c>
      <c r="AH566">
        <v>0</v>
      </c>
      <c r="AI566">
        <v>7.56</v>
      </c>
      <c r="AJ566">
        <v>1</v>
      </c>
      <c r="AK566">
        <v>1</v>
      </c>
      <c r="AL566">
        <v>1</v>
      </c>
      <c r="AM566">
        <v>0</v>
      </c>
      <c r="AN566">
        <v>0</v>
      </c>
      <c r="AO566">
        <v>0</v>
      </c>
      <c r="AP566">
        <v>1</v>
      </c>
      <c r="AQ566">
        <v>0</v>
      </c>
      <c r="AR566">
        <v>0</v>
      </c>
      <c r="AS566" t="s">
        <v>6</v>
      </c>
      <c r="AT566">
        <v>0.31844</v>
      </c>
      <c r="AU566" t="s">
        <v>6</v>
      </c>
      <c r="AV566">
        <v>0</v>
      </c>
      <c r="AW566">
        <v>1</v>
      </c>
      <c r="AX566">
        <v>-1</v>
      </c>
      <c r="AY566">
        <v>0</v>
      </c>
      <c r="AZ566">
        <v>0</v>
      </c>
      <c r="BA566" t="s">
        <v>6</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CV566">
        <v>0</v>
      </c>
      <c r="CW566">
        <v>0</v>
      </c>
      <c r="CX566">
        <f>ROUND(Y566*Source!I330,9)</f>
        <v>0.13470012000000001</v>
      </c>
      <c r="CY566">
        <f t="shared" si="254"/>
        <v>116269.98</v>
      </c>
      <c r="CZ566">
        <f t="shared" si="255"/>
        <v>16114.779999999999</v>
      </c>
      <c r="DA566">
        <f t="shared" si="256"/>
        <v>7.56</v>
      </c>
      <c r="DB566">
        <f t="shared" si="257"/>
        <v>5131.59</v>
      </c>
      <c r="DC566">
        <f t="shared" si="258"/>
        <v>0</v>
      </c>
      <c r="DD566" t="s">
        <v>6</v>
      </c>
      <c r="DE566" t="s">
        <v>6</v>
      </c>
      <c r="DF566">
        <f t="shared" si="259"/>
        <v>16410</v>
      </c>
      <c r="DG566">
        <f t="shared" si="260"/>
        <v>0</v>
      </c>
      <c r="DH566">
        <f>Source!I330*SmtRes!Y566</f>
        <v>0.13470012000000001</v>
      </c>
      <c r="DI566">
        <f t="shared" si="261"/>
        <v>116269.98</v>
      </c>
      <c r="DJ566">
        <f t="shared" si="262"/>
        <v>16410</v>
      </c>
      <c r="DK566">
        <f>Source!BC330</f>
        <v>7.56</v>
      </c>
      <c r="DL566" t="s">
        <v>6</v>
      </c>
      <c r="DM566">
        <v>0</v>
      </c>
      <c r="DN566" t="s">
        <v>6</v>
      </c>
      <c r="DO566">
        <v>0</v>
      </c>
      <c r="GP566">
        <v>1</v>
      </c>
      <c r="GQ566">
        <v>-1</v>
      </c>
      <c r="GR566">
        <v>-1</v>
      </c>
    </row>
    <row r="567" spans="1:200" x14ac:dyDescent="0.2">
      <c r="A567">
        <f>ROW(Source!A330)</f>
        <v>330</v>
      </c>
      <c r="B567">
        <v>86295184</v>
      </c>
      <c r="C567">
        <v>86296174</v>
      </c>
      <c r="D567">
        <v>69205361</v>
      </c>
      <c r="E567">
        <v>1</v>
      </c>
      <c r="F567">
        <v>1</v>
      </c>
      <c r="G567">
        <v>1</v>
      </c>
      <c r="H567">
        <v>3</v>
      </c>
      <c r="I567" t="s">
        <v>277</v>
      </c>
      <c r="J567" t="s">
        <v>279</v>
      </c>
      <c r="K567" t="s">
        <v>278</v>
      </c>
      <c r="L567">
        <v>1348</v>
      </c>
      <c r="N567">
        <v>1009</v>
      </c>
      <c r="O567" t="s">
        <v>63</v>
      </c>
      <c r="P567" t="s">
        <v>63</v>
      </c>
      <c r="Q567">
        <v>1000</v>
      </c>
      <c r="W567">
        <v>0</v>
      </c>
      <c r="X567">
        <v>-723230509</v>
      </c>
      <c r="Y567">
        <f t="shared" si="253"/>
        <v>9.0732999999999994E-2</v>
      </c>
      <c r="AA567">
        <v>87663.23</v>
      </c>
      <c r="AB567">
        <v>0</v>
      </c>
      <c r="AC567">
        <v>0</v>
      </c>
      <c r="AD567">
        <v>0</v>
      </c>
      <c r="AE567">
        <v>12149.95</v>
      </c>
      <c r="AF567">
        <v>0</v>
      </c>
      <c r="AG567">
        <v>0</v>
      </c>
      <c r="AH567">
        <v>0</v>
      </c>
      <c r="AI567">
        <v>7.56</v>
      </c>
      <c r="AJ567">
        <v>1</v>
      </c>
      <c r="AK567">
        <v>1</v>
      </c>
      <c r="AL567">
        <v>1</v>
      </c>
      <c r="AM567">
        <v>0</v>
      </c>
      <c r="AN567">
        <v>0</v>
      </c>
      <c r="AO567">
        <v>0</v>
      </c>
      <c r="AP567">
        <v>1</v>
      </c>
      <c r="AQ567">
        <v>0</v>
      </c>
      <c r="AR567">
        <v>0</v>
      </c>
      <c r="AS567" t="s">
        <v>6</v>
      </c>
      <c r="AT567">
        <v>9.0732999999999994E-2</v>
      </c>
      <c r="AU567" t="s">
        <v>6</v>
      </c>
      <c r="AV567">
        <v>0</v>
      </c>
      <c r="AW567">
        <v>1</v>
      </c>
      <c r="AX567">
        <v>-1</v>
      </c>
      <c r="AY567">
        <v>0</v>
      </c>
      <c r="AZ567">
        <v>0</v>
      </c>
      <c r="BA567" t="s">
        <v>6</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0</v>
      </c>
      <c r="CV567">
        <v>0</v>
      </c>
      <c r="CW567">
        <v>0</v>
      </c>
      <c r="CX567">
        <f>ROUND(Y567*Source!I330,9)</f>
        <v>3.8380059000000001E-2</v>
      </c>
      <c r="CY567">
        <f t="shared" si="254"/>
        <v>87663.23</v>
      </c>
      <c r="CZ567">
        <f t="shared" si="255"/>
        <v>12149.95</v>
      </c>
      <c r="DA567">
        <f t="shared" si="256"/>
        <v>7.56</v>
      </c>
      <c r="DB567">
        <f t="shared" si="257"/>
        <v>1102.4000000000001</v>
      </c>
      <c r="DC567">
        <f t="shared" si="258"/>
        <v>0</v>
      </c>
      <c r="DD567" t="s">
        <v>6</v>
      </c>
      <c r="DE567" t="s">
        <v>6</v>
      </c>
      <c r="DF567">
        <f t="shared" si="259"/>
        <v>3525</v>
      </c>
      <c r="DG567">
        <f t="shared" si="260"/>
        <v>0</v>
      </c>
      <c r="DH567">
        <f>Source!I330*SmtRes!Y567</f>
        <v>3.8380058999999994E-2</v>
      </c>
      <c r="DI567">
        <f t="shared" si="261"/>
        <v>87663.23</v>
      </c>
      <c r="DJ567">
        <f t="shared" si="262"/>
        <v>3525</v>
      </c>
      <c r="DK567">
        <f>Source!BC330</f>
        <v>7.56</v>
      </c>
      <c r="DL567" t="s">
        <v>6</v>
      </c>
      <c r="DM567">
        <v>0</v>
      </c>
      <c r="DN567" t="s">
        <v>6</v>
      </c>
      <c r="DO567">
        <v>0</v>
      </c>
      <c r="GP567">
        <v>1</v>
      </c>
      <c r="GQ567">
        <v>-1</v>
      </c>
      <c r="GR567">
        <v>-1</v>
      </c>
    </row>
    <row r="568" spans="1:200" x14ac:dyDescent="0.2">
      <c r="A568">
        <f>ROW(Source!A330)</f>
        <v>330</v>
      </c>
      <c r="B568">
        <v>86295184</v>
      </c>
      <c r="C568">
        <v>86296174</v>
      </c>
      <c r="D568">
        <v>69204805</v>
      </c>
      <c r="E568">
        <v>1</v>
      </c>
      <c r="F568">
        <v>1</v>
      </c>
      <c r="G568">
        <v>1</v>
      </c>
      <c r="H568">
        <v>3</v>
      </c>
      <c r="I568" t="s">
        <v>282</v>
      </c>
      <c r="J568" t="s">
        <v>284</v>
      </c>
      <c r="K568" t="s">
        <v>283</v>
      </c>
      <c r="L568">
        <v>1348</v>
      </c>
      <c r="N568">
        <v>1009</v>
      </c>
      <c r="O568" t="s">
        <v>63</v>
      </c>
      <c r="P568" t="s">
        <v>63</v>
      </c>
      <c r="Q568">
        <v>1000</v>
      </c>
      <c r="W568">
        <v>0</v>
      </c>
      <c r="X568">
        <v>1729641416</v>
      </c>
      <c r="Y568">
        <f t="shared" si="253"/>
        <v>0.56170200000000003</v>
      </c>
      <c r="AA568">
        <v>91182.94</v>
      </c>
      <c r="AB568">
        <v>0</v>
      </c>
      <c r="AC568">
        <v>0</v>
      </c>
      <c r="AD568">
        <v>0</v>
      </c>
      <c r="AE568">
        <v>12637.77</v>
      </c>
      <c r="AF568">
        <v>0</v>
      </c>
      <c r="AG568">
        <v>0</v>
      </c>
      <c r="AH568">
        <v>0</v>
      </c>
      <c r="AI568">
        <v>7.56</v>
      </c>
      <c r="AJ568">
        <v>1</v>
      </c>
      <c r="AK568">
        <v>1</v>
      </c>
      <c r="AL568">
        <v>1</v>
      </c>
      <c r="AM568">
        <v>0</v>
      </c>
      <c r="AN568">
        <v>0</v>
      </c>
      <c r="AO568">
        <v>0</v>
      </c>
      <c r="AP568">
        <v>1</v>
      </c>
      <c r="AQ568">
        <v>0</v>
      </c>
      <c r="AR568">
        <v>0</v>
      </c>
      <c r="AS568" t="s">
        <v>6</v>
      </c>
      <c r="AT568">
        <v>0.56170200000000003</v>
      </c>
      <c r="AU568" t="s">
        <v>6</v>
      </c>
      <c r="AV568">
        <v>0</v>
      </c>
      <c r="AW568">
        <v>1</v>
      </c>
      <c r="AX568">
        <v>-1</v>
      </c>
      <c r="AY568">
        <v>0</v>
      </c>
      <c r="AZ568">
        <v>0</v>
      </c>
      <c r="BA568" t="s">
        <v>6</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0</v>
      </c>
      <c r="CV568">
        <v>0</v>
      </c>
      <c r="CW568">
        <v>0</v>
      </c>
      <c r="CX568">
        <f>ROUND(Y568*Source!I330,9)</f>
        <v>0.23759994600000001</v>
      </c>
      <c r="CY568">
        <f t="shared" si="254"/>
        <v>91182.94</v>
      </c>
      <c r="CZ568">
        <f t="shared" si="255"/>
        <v>12637.77</v>
      </c>
      <c r="DA568">
        <f t="shared" si="256"/>
        <v>7.56</v>
      </c>
      <c r="DB568">
        <f t="shared" si="257"/>
        <v>7098.66</v>
      </c>
      <c r="DC568">
        <f t="shared" si="258"/>
        <v>0</v>
      </c>
      <c r="DD568" t="s">
        <v>6</v>
      </c>
      <c r="DE568" t="s">
        <v>6</v>
      </c>
      <c r="DF568">
        <f t="shared" si="259"/>
        <v>22701</v>
      </c>
      <c r="DG568">
        <f t="shared" si="260"/>
        <v>0</v>
      </c>
      <c r="DH568">
        <f>Source!I330*SmtRes!Y568</f>
        <v>0.23759994600000001</v>
      </c>
      <c r="DI568">
        <f t="shared" si="261"/>
        <v>91182.94</v>
      </c>
      <c r="DJ568">
        <f t="shared" si="262"/>
        <v>22701</v>
      </c>
      <c r="DK568">
        <f>Source!BC330</f>
        <v>7.56</v>
      </c>
      <c r="DL568" t="s">
        <v>6</v>
      </c>
      <c r="DM568">
        <v>0</v>
      </c>
      <c r="DN568" t="s">
        <v>6</v>
      </c>
      <c r="DO568">
        <v>0</v>
      </c>
      <c r="GP568">
        <v>1</v>
      </c>
      <c r="GQ568">
        <v>-1</v>
      </c>
      <c r="GR568">
        <v>-1</v>
      </c>
    </row>
    <row r="569" spans="1:200" x14ac:dyDescent="0.2">
      <c r="A569">
        <f>ROW(Source!A345)</f>
        <v>345</v>
      </c>
      <c r="B569">
        <v>86295183</v>
      </c>
      <c r="C569">
        <v>86296223</v>
      </c>
      <c r="D569">
        <v>27493458</v>
      </c>
      <c r="E569">
        <v>1</v>
      </c>
      <c r="F569">
        <v>1</v>
      </c>
      <c r="G569">
        <v>1</v>
      </c>
      <c r="H569">
        <v>1</v>
      </c>
      <c r="I569" t="s">
        <v>998</v>
      </c>
      <c r="J569" t="s">
        <v>6</v>
      </c>
      <c r="K569" t="s">
        <v>999</v>
      </c>
      <c r="L569">
        <v>1369</v>
      </c>
      <c r="N569">
        <v>1013</v>
      </c>
      <c r="O569" t="s">
        <v>921</v>
      </c>
      <c r="P569" t="s">
        <v>921</v>
      </c>
      <c r="Q569">
        <v>1</v>
      </c>
      <c r="W569">
        <v>0</v>
      </c>
      <c r="X569">
        <v>-115882720</v>
      </c>
      <c r="Y569">
        <f t="shared" si="253"/>
        <v>50.79</v>
      </c>
      <c r="AA569">
        <v>0</v>
      </c>
      <c r="AB569">
        <v>0</v>
      </c>
      <c r="AC569">
        <v>0</v>
      </c>
      <c r="AD569">
        <v>8.6</v>
      </c>
      <c r="AE569">
        <v>0</v>
      </c>
      <c r="AF569">
        <v>0</v>
      </c>
      <c r="AG569">
        <v>0</v>
      </c>
      <c r="AH569">
        <v>8.6</v>
      </c>
      <c r="AI569">
        <v>1</v>
      </c>
      <c r="AJ569">
        <v>1</v>
      </c>
      <c r="AK569">
        <v>1</v>
      </c>
      <c r="AL569">
        <v>1</v>
      </c>
      <c r="AM569">
        <v>0</v>
      </c>
      <c r="AN569">
        <v>0</v>
      </c>
      <c r="AO569">
        <v>1</v>
      </c>
      <c r="AP569">
        <v>0</v>
      </c>
      <c r="AQ569">
        <v>0</v>
      </c>
      <c r="AR569">
        <v>0</v>
      </c>
      <c r="AS569" t="s">
        <v>6</v>
      </c>
      <c r="AT569">
        <v>50.79</v>
      </c>
      <c r="AU569" t="s">
        <v>6</v>
      </c>
      <c r="AV569">
        <v>1</v>
      </c>
      <c r="AW569">
        <v>2</v>
      </c>
      <c r="AX569">
        <v>86296239</v>
      </c>
      <c r="AY569">
        <v>1</v>
      </c>
      <c r="AZ569">
        <v>0</v>
      </c>
      <c r="BA569">
        <v>639</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CU569">
        <f>ROUND(AT569*Source!I345*AH569*AL569,0)</f>
        <v>23</v>
      </c>
      <c r="CV569">
        <f>ROUND(Y569*Source!I345,9)</f>
        <v>2.6410800000000001</v>
      </c>
      <c r="CW569">
        <v>0</v>
      </c>
      <c r="CX569">
        <f>ROUND(Y569*Source!I345,9)</f>
        <v>2.6410800000000001</v>
      </c>
      <c r="CY569">
        <f>AD569</f>
        <v>8.6</v>
      </c>
      <c r="CZ569">
        <f>AH569</f>
        <v>8.6</v>
      </c>
      <c r="DA569">
        <f>AL569</f>
        <v>1</v>
      </c>
      <c r="DB569">
        <f t="shared" si="257"/>
        <v>436.79</v>
      </c>
      <c r="DC569">
        <f t="shared" si="258"/>
        <v>0</v>
      </c>
      <c r="DD569" t="s">
        <v>6</v>
      </c>
      <c r="DE569" t="s">
        <v>6</v>
      </c>
      <c r="DF569">
        <f t="shared" ref="DF569:DF592" si="263">ROUND(ROUND(AE569,0)*CX569,0)</f>
        <v>0</v>
      </c>
      <c r="DG569">
        <f t="shared" si="260"/>
        <v>0</v>
      </c>
      <c r="DH569">
        <f>Source!I345*SmtRes!Y569</f>
        <v>2.6410799999999997</v>
      </c>
      <c r="DI569">
        <f>AD569</f>
        <v>8.6</v>
      </c>
      <c r="DJ569">
        <f>EtalonRes!AB639</f>
        <v>8.6</v>
      </c>
      <c r="DK569">
        <f>Source!BA345</f>
        <v>1</v>
      </c>
      <c r="DL569" t="s">
        <v>6</v>
      </c>
      <c r="DM569">
        <v>0</v>
      </c>
      <c r="DN569" t="s">
        <v>6</v>
      </c>
      <c r="DO569">
        <v>0</v>
      </c>
      <c r="GQ569">
        <v>-1</v>
      </c>
      <c r="GR569">
        <v>-1</v>
      </c>
    </row>
    <row r="570" spans="1:200" x14ac:dyDescent="0.2">
      <c r="A570">
        <f>ROW(Source!A345)</f>
        <v>345</v>
      </c>
      <c r="B570">
        <v>86295183</v>
      </c>
      <c r="C570">
        <v>86296223</v>
      </c>
      <c r="D570">
        <v>121548</v>
      </c>
      <c r="E570">
        <v>1</v>
      </c>
      <c r="F570">
        <v>1</v>
      </c>
      <c r="G570">
        <v>1</v>
      </c>
      <c r="H570">
        <v>1</v>
      </c>
      <c r="I570" t="s">
        <v>39</v>
      </c>
      <c r="J570" t="s">
        <v>6</v>
      </c>
      <c r="K570" t="s">
        <v>922</v>
      </c>
      <c r="L570">
        <v>608254</v>
      </c>
      <c r="N570">
        <v>1013</v>
      </c>
      <c r="O570" t="s">
        <v>923</v>
      </c>
      <c r="P570" t="s">
        <v>923</v>
      </c>
      <c r="Q570">
        <v>1</v>
      </c>
      <c r="W570">
        <v>0</v>
      </c>
      <c r="X570">
        <v>-185737400</v>
      </c>
      <c r="Y570">
        <f t="shared" si="253"/>
        <v>0.12</v>
      </c>
      <c r="AA570">
        <v>0</v>
      </c>
      <c r="AB570">
        <v>0</v>
      </c>
      <c r="AC570">
        <v>0</v>
      </c>
      <c r="AD570">
        <v>0</v>
      </c>
      <c r="AE570">
        <v>0</v>
      </c>
      <c r="AF570">
        <v>0</v>
      </c>
      <c r="AG570">
        <v>0</v>
      </c>
      <c r="AH570">
        <v>0</v>
      </c>
      <c r="AI570">
        <v>1</v>
      </c>
      <c r="AJ570">
        <v>1</v>
      </c>
      <c r="AK570">
        <v>1</v>
      </c>
      <c r="AL570">
        <v>1</v>
      </c>
      <c r="AM570">
        <v>0</v>
      </c>
      <c r="AN570">
        <v>0</v>
      </c>
      <c r="AO570">
        <v>1</v>
      </c>
      <c r="AP570">
        <v>0</v>
      </c>
      <c r="AQ570">
        <v>0</v>
      </c>
      <c r="AR570">
        <v>0</v>
      </c>
      <c r="AS570" t="s">
        <v>6</v>
      </c>
      <c r="AT570">
        <v>0.12</v>
      </c>
      <c r="AU570" t="s">
        <v>6</v>
      </c>
      <c r="AV570">
        <v>2</v>
      </c>
      <c r="AW570">
        <v>2</v>
      </c>
      <c r="AX570">
        <v>86296240</v>
      </c>
      <c r="AY570">
        <v>1</v>
      </c>
      <c r="AZ570">
        <v>0</v>
      </c>
      <c r="BA570">
        <v>640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CV570">
        <v>0</v>
      </c>
      <c r="CW570">
        <v>0</v>
      </c>
      <c r="CX570">
        <f>ROUND(Y570*Source!I345,9)</f>
        <v>6.2399999999999999E-3</v>
      </c>
      <c r="CY570">
        <f>AD570</f>
        <v>0</v>
      </c>
      <c r="CZ570">
        <f>AH570</f>
        <v>0</v>
      </c>
      <c r="DA570">
        <f>AL570</f>
        <v>1</v>
      </c>
      <c r="DB570">
        <f t="shared" si="257"/>
        <v>0</v>
      </c>
      <c r="DC570">
        <f t="shared" si="258"/>
        <v>0</v>
      </c>
      <c r="DD570" t="s">
        <v>6</v>
      </c>
      <c r="DE570" t="s">
        <v>6</v>
      </c>
      <c r="DF570">
        <f t="shared" si="263"/>
        <v>0</v>
      </c>
      <c r="DG570">
        <f t="shared" si="260"/>
        <v>0</v>
      </c>
      <c r="DH570">
        <f>Source!I345*SmtRes!Y570</f>
        <v>6.2399999999999999E-3</v>
      </c>
      <c r="DI570">
        <f>AD570</f>
        <v>0</v>
      </c>
      <c r="DJ570">
        <f>EtalonRes!AB640</f>
        <v>0</v>
      </c>
      <c r="DK570">
        <f>Source!BA345</f>
        <v>1</v>
      </c>
      <c r="DL570" t="s">
        <v>6</v>
      </c>
      <c r="DM570">
        <v>0</v>
      </c>
      <c r="DN570" t="s">
        <v>6</v>
      </c>
      <c r="DO570">
        <v>0</v>
      </c>
      <c r="GQ570">
        <v>-1</v>
      </c>
      <c r="GR570">
        <v>-1</v>
      </c>
    </row>
    <row r="571" spans="1:200" x14ac:dyDescent="0.2">
      <c r="A571">
        <f>ROW(Source!A345)</f>
        <v>345</v>
      </c>
      <c r="B571">
        <v>86295183</v>
      </c>
      <c r="C571">
        <v>86296223</v>
      </c>
      <c r="D571">
        <v>27439499</v>
      </c>
      <c r="E571">
        <v>1</v>
      </c>
      <c r="F571">
        <v>1</v>
      </c>
      <c r="G571">
        <v>1</v>
      </c>
      <c r="H571">
        <v>2</v>
      </c>
      <c r="I571" t="s">
        <v>930</v>
      </c>
      <c r="J571" t="s">
        <v>931</v>
      </c>
      <c r="K571" t="s">
        <v>932</v>
      </c>
      <c r="L571">
        <v>1368</v>
      </c>
      <c r="N571">
        <v>1011</v>
      </c>
      <c r="O571" t="s">
        <v>927</v>
      </c>
      <c r="P571" t="s">
        <v>927</v>
      </c>
      <c r="Q571">
        <v>1</v>
      </c>
      <c r="W571">
        <v>0</v>
      </c>
      <c r="X571">
        <v>1890856440</v>
      </c>
      <c r="Y571">
        <f t="shared" si="253"/>
        <v>0.12</v>
      </c>
      <c r="AA571">
        <v>0</v>
      </c>
      <c r="AB571">
        <v>112.67</v>
      </c>
      <c r="AC571">
        <v>13.61</v>
      </c>
      <c r="AD571">
        <v>0</v>
      </c>
      <c r="AE571">
        <v>0</v>
      </c>
      <c r="AF571">
        <v>112.67</v>
      </c>
      <c r="AG571">
        <v>13.61</v>
      </c>
      <c r="AH571">
        <v>0</v>
      </c>
      <c r="AI571">
        <v>1</v>
      </c>
      <c r="AJ571">
        <v>1</v>
      </c>
      <c r="AK571">
        <v>1</v>
      </c>
      <c r="AL571">
        <v>1</v>
      </c>
      <c r="AM571">
        <v>0</v>
      </c>
      <c r="AN571">
        <v>0</v>
      </c>
      <c r="AO571">
        <v>1</v>
      </c>
      <c r="AP571">
        <v>0</v>
      </c>
      <c r="AQ571">
        <v>0</v>
      </c>
      <c r="AR571">
        <v>0</v>
      </c>
      <c r="AS571" t="s">
        <v>6</v>
      </c>
      <c r="AT571">
        <v>0.12</v>
      </c>
      <c r="AU571" t="s">
        <v>6</v>
      </c>
      <c r="AV571">
        <v>0</v>
      </c>
      <c r="AW571">
        <v>2</v>
      </c>
      <c r="AX571">
        <v>86296241</v>
      </c>
      <c r="AY571">
        <v>1</v>
      </c>
      <c r="AZ571">
        <v>0</v>
      </c>
      <c r="BA571">
        <v>641</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CV571">
        <v>0</v>
      </c>
      <c r="CW571">
        <f>ROUND(Y571*Source!I345*DO571,9)</f>
        <v>0</v>
      </c>
      <c r="CX571">
        <f>ROUND(Y571*Source!I345,9)</f>
        <v>6.2399999999999999E-3</v>
      </c>
      <c r="CY571">
        <f t="shared" ref="CY571:CY577" si="264">AB571</f>
        <v>112.67</v>
      </c>
      <c r="CZ571">
        <f t="shared" ref="CZ571:CZ577" si="265">AF571</f>
        <v>112.67</v>
      </c>
      <c r="DA571">
        <f t="shared" ref="DA571:DA577" si="266">AJ571</f>
        <v>1</v>
      </c>
      <c r="DB571">
        <f t="shared" si="257"/>
        <v>13.52</v>
      </c>
      <c r="DC571">
        <f t="shared" si="258"/>
        <v>1.63</v>
      </c>
      <c r="DD571" t="s">
        <v>6</v>
      </c>
      <c r="DE571" t="s">
        <v>6</v>
      </c>
      <c r="DF571">
        <f t="shared" si="263"/>
        <v>0</v>
      </c>
      <c r="DG571">
        <f t="shared" si="260"/>
        <v>1</v>
      </c>
      <c r="DH571">
        <f>Source!I345*SmtRes!Y571</f>
        <v>6.2399999999999999E-3</v>
      </c>
      <c r="DI571">
        <f t="shared" ref="DI571:DI577" si="267">AB571</f>
        <v>112.67</v>
      </c>
      <c r="DJ571">
        <f>EtalonRes!Z641</f>
        <v>112.67</v>
      </c>
      <c r="DK571">
        <f>Source!BB345</f>
        <v>1</v>
      </c>
      <c r="DL571" t="s">
        <v>6</v>
      </c>
      <c r="DM571">
        <v>0</v>
      </c>
      <c r="DN571" t="s">
        <v>6</v>
      </c>
      <c r="DO571">
        <v>0</v>
      </c>
      <c r="GQ571">
        <v>-1</v>
      </c>
      <c r="GR571">
        <v>-1</v>
      </c>
    </row>
    <row r="572" spans="1:200" x14ac:dyDescent="0.2">
      <c r="A572">
        <f>ROW(Source!A345)</f>
        <v>345</v>
      </c>
      <c r="B572">
        <v>86295183</v>
      </c>
      <c r="C572">
        <v>86296223</v>
      </c>
      <c r="D572">
        <v>27439598</v>
      </c>
      <c r="E572">
        <v>1</v>
      </c>
      <c r="F572">
        <v>1</v>
      </c>
      <c r="G572">
        <v>1</v>
      </c>
      <c r="H572">
        <v>2</v>
      </c>
      <c r="I572" t="s">
        <v>1000</v>
      </c>
      <c r="J572" t="s">
        <v>1001</v>
      </c>
      <c r="K572" t="s">
        <v>1002</v>
      </c>
      <c r="L572">
        <v>1368</v>
      </c>
      <c r="N572">
        <v>1011</v>
      </c>
      <c r="O572" t="s">
        <v>927</v>
      </c>
      <c r="P572" t="s">
        <v>927</v>
      </c>
      <c r="Q572">
        <v>1</v>
      </c>
      <c r="W572">
        <v>0</v>
      </c>
      <c r="X572">
        <v>-1455828468</v>
      </c>
      <c r="Y572">
        <f t="shared" si="253"/>
        <v>10.53</v>
      </c>
      <c r="AA572">
        <v>0</v>
      </c>
      <c r="AB572">
        <v>8.4600000000000009</v>
      </c>
      <c r="AC572">
        <v>0</v>
      </c>
      <c r="AD572">
        <v>0</v>
      </c>
      <c r="AE572">
        <v>0</v>
      </c>
      <c r="AF572">
        <v>8.4600000000000009</v>
      </c>
      <c r="AG572">
        <v>0</v>
      </c>
      <c r="AH572">
        <v>0</v>
      </c>
      <c r="AI572">
        <v>1</v>
      </c>
      <c r="AJ572">
        <v>1</v>
      </c>
      <c r="AK572">
        <v>1</v>
      </c>
      <c r="AL572">
        <v>1</v>
      </c>
      <c r="AM572">
        <v>0</v>
      </c>
      <c r="AN572">
        <v>0</v>
      </c>
      <c r="AO572">
        <v>1</v>
      </c>
      <c r="AP572">
        <v>0</v>
      </c>
      <c r="AQ572">
        <v>0</v>
      </c>
      <c r="AR572">
        <v>0</v>
      </c>
      <c r="AS572" t="s">
        <v>6</v>
      </c>
      <c r="AT572">
        <v>10.53</v>
      </c>
      <c r="AU572" t="s">
        <v>6</v>
      </c>
      <c r="AV572">
        <v>0</v>
      </c>
      <c r="AW572">
        <v>2</v>
      </c>
      <c r="AX572">
        <v>86296242</v>
      </c>
      <c r="AY572">
        <v>1</v>
      </c>
      <c r="AZ572">
        <v>0</v>
      </c>
      <c r="BA572">
        <v>642</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0</v>
      </c>
      <c r="CV572">
        <v>0</v>
      </c>
      <c r="CW572">
        <f>ROUND(Y572*Source!I345*DO572,9)</f>
        <v>0</v>
      </c>
      <c r="CX572">
        <f>ROUND(Y572*Source!I345,9)</f>
        <v>0.54756000000000005</v>
      </c>
      <c r="CY572">
        <f t="shared" si="264"/>
        <v>8.4600000000000009</v>
      </c>
      <c r="CZ572">
        <f t="shared" si="265"/>
        <v>8.4600000000000009</v>
      </c>
      <c r="DA572">
        <f t="shared" si="266"/>
        <v>1</v>
      </c>
      <c r="DB572">
        <f t="shared" si="257"/>
        <v>89.08</v>
      </c>
      <c r="DC572">
        <f t="shared" si="258"/>
        <v>0</v>
      </c>
      <c r="DD572" t="s">
        <v>6</v>
      </c>
      <c r="DE572" t="s">
        <v>6</v>
      </c>
      <c r="DF572">
        <f t="shared" si="263"/>
        <v>0</v>
      </c>
      <c r="DG572">
        <f t="shared" si="260"/>
        <v>4</v>
      </c>
      <c r="DH572">
        <f>Source!I345*SmtRes!Y572</f>
        <v>0.54755999999999994</v>
      </c>
      <c r="DI572">
        <f t="shared" si="267"/>
        <v>8.4600000000000009</v>
      </c>
      <c r="DJ572">
        <f>EtalonRes!Z642</f>
        <v>8.4600000000000009</v>
      </c>
      <c r="DK572">
        <f>Source!BB345</f>
        <v>1</v>
      </c>
      <c r="DL572" t="s">
        <v>6</v>
      </c>
      <c r="DM572">
        <v>0</v>
      </c>
      <c r="DN572" t="s">
        <v>6</v>
      </c>
      <c r="DO572">
        <v>0</v>
      </c>
      <c r="GQ572">
        <v>-1</v>
      </c>
      <c r="GR572">
        <v>-1</v>
      </c>
    </row>
    <row r="573" spans="1:200" x14ac:dyDescent="0.2">
      <c r="A573">
        <f>ROW(Source!A345)</f>
        <v>345</v>
      </c>
      <c r="B573">
        <v>86295183</v>
      </c>
      <c r="C573">
        <v>86296223</v>
      </c>
      <c r="D573">
        <v>27439705</v>
      </c>
      <c r="E573">
        <v>1</v>
      </c>
      <c r="F573">
        <v>1</v>
      </c>
      <c r="G573">
        <v>1</v>
      </c>
      <c r="H573">
        <v>2</v>
      </c>
      <c r="I573" t="s">
        <v>986</v>
      </c>
      <c r="J573" t="s">
        <v>987</v>
      </c>
      <c r="K573" t="s">
        <v>988</v>
      </c>
      <c r="L573">
        <v>1368</v>
      </c>
      <c r="N573">
        <v>1011</v>
      </c>
      <c r="O573" t="s">
        <v>927</v>
      </c>
      <c r="P573" t="s">
        <v>927</v>
      </c>
      <c r="Q573">
        <v>1</v>
      </c>
      <c r="W573">
        <v>0</v>
      </c>
      <c r="X573">
        <v>-349914874</v>
      </c>
      <c r="Y573">
        <f t="shared" si="253"/>
        <v>1.86</v>
      </c>
      <c r="AA573">
        <v>0</v>
      </c>
      <c r="AB573">
        <v>1.1000000000000001</v>
      </c>
      <c r="AC573">
        <v>0</v>
      </c>
      <c r="AD573">
        <v>0</v>
      </c>
      <c r="AE573">
        <v>0</v>
      </c>
      <c r="AF573">
        <v>1.1000000000000001</v>
      </c>
      <c r="AG573">
        <v>0</v>
      </c>
      <c r="AH573">
        <v>0</v>
      </c>
      <c r="AI573">
        <v>1</v>
      </c>
      <c r="AJ573">
        <v>1</v>
      </c>
      <c r="AK573">
        <v>1</v>
      </c>
      <c r="AL573">
        <v>1</v>
      </c>
      <c r="AM573">
        <v>0</v>
      </c>
      <c r="AN573">
        <v>0</v>
      </c>
      <c r="AO573">
        <v>1</v>
      </c>
      <c r="AP573">
        <v>0</v>
      </c>
      <c r="AQ573">
        <v>0</v>
      </c>
      <c r="AR573">
        <v>0</v>
      </c>
      <c r="AS573" t="s">
        <v>6</v>
      </c>
      <c r="AT573">
        <v>1.86</v>
      </c>
      <c r="AU573" t="s">
        <v>6</v>
      </c>
      <c r="AV573">
        <v>0</v>
      </c>
      <c r="AW573">
        <v>2</v>
      </c>
      <c r="AX573">
        <v>86296243</v>
      </c>
      <c r="AY573">
        <v>1</v>
      </c>
      <c r="AZ573">
        <v>0</v>
      </c>
      <c r="BA573">
        <v>643</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CV573">
        <v>0</v>
      </c>
      <c r="CW573">
        <f>ROUND(Y573*Source!I345*DO573,9)</f>
        <v>0</v>
      </c>
      <c r="CX573">
        <f>ROUND(Y573*Source!I345,9)</f>
        <v>9.672E-2</v>
      </c>
      <c r="CY573">
        <f t="shared" si="264"/>
        <v>1.1000000000000001</v>
      </c>
      <c r="CZ573">
        <f t="shared" si="265"/>
        <v>1.1000000000000001</v>
      </c>
      <c r="DA573">
        <f t="shared" si="266"/>
        <v>1</v>
      </c>
      <c r="DB573">
        <f t="shared" si="257"/>
        <v>2.0499999999999998</v>
      </c>
      <c r="DC573">
        <f t="shared" si="258"/>
        <v>0</v>
      </c>
      <c r="DD573" t="s">
        <v>6</v>
      </c>
      <c r="DE573" t="s">
        <v>6</v>
      </c>
      <c r="DF573">
        <f t="shared" si="263"/>
        <v>0</v>
      </c>
      <c r="DG573">
        <f t="shared" si="260"/>
        <v>0</v>
      </c>
      <c r="DH573">
        <f>Source!I345*SmtRes!Y573</f>
        <v>9.672E-2</v>
      </c>
      <c r="DI573">
        <f t="shared" si="267"/>
        <v>1.1000000000000001</v>
      </c>
      <c r="DJ573">
        <f>EtalonRes!Z643</f>
        <v>1.1000000000000001</v>
      </c>
      <c r="DK573">
        <f>Source!BB345</f>
        <v>1</v>
      </c>
      <c r="DL573" t="s">
        <v>6</v>
      </c>
      <c r="DM573">
        <v>0</v>
      </c>
      <c r="DN573" t="s">
        <v>6</v>
      </c>
      <c r="DO573">
        <v>0</v>
      </c>
      <c r="GQ573">
        <v>-1</v>
      </c>
      <c r="GR573">
        <v>-1</v>
      </c>
    </row>
    <row r="574" spans="1:200" x14ac:dyDescent="0.2">
      <c r="A574">
        <f>ROW(Source!A345)</f>
        <v>345</v>
      </c>
      <c r="B574">
        <v>86295183</v>
      </c>
      <c r="C574">
        <v>86296223</v>
      </c>
      <c r="D574">
        <v>27439713</v>
      </c>
      <c r="E574">
        <v>1</v>
      </c>
      <c r="F574">
        <v>1</v>
      </c>
      <c r="G574">
        <v>1</v>
      </c>
      <c r="H574">
        <v>2</v>
      </c>
      <c r="I574" t="s">
        <v>989</v>
      </c>
      <c r="J574" t="s">
        <v>990</v>
      </c>
      <c r="K574" t="s">
        <v>991</v>
      </c>
      <c r="L574">
        <v>1368</v>
      </c>
      <c r="N574">
        <v>1011</v>
      </c>
      <c r="O574" t="s">
        <v>927</v>
      </c>
      <c r="P574" t="s">
        <v>927</v>
      </c>
      <c r="Q574">
        <v>1</v>
      </c>
      <c r="W574">
        <v>0</v>
      </c>
      <c r="X574">
        <v>863682969</v>
      </c>
      <c r="Y574">
        <f t="shared" si="253"/>
        <v>2.0299999999999998</v>
      </c>
      <c r="AA574">
        <v>0</v>
      </c>
      <c r="AB574">
        <v>11.76</v>
      </c>
      <c r="AC574">
        <v>0</v>
      </c>
      <c r="AD574">
        <v>0</v>
      </c>
      <c r="AE574">
        <v>0</v>
      </c>
      <c r="AF574">
        <v>11.76</v>
      </c>
      <c r="AG574">
        <v>0</v>
      </c>
      <c r="AH574">
        <v>0</v>
      </c>
      <c r="AI574">
        <v>1</v>
      </c>
      <c r="AJ574">
        <v>1</v>
      </c>
      <c r="AK574">
        <v>1</v>
      </c>
      <c r="AL574">
        <v>1</v>
      </c>
      <c r="AM574">
        <v>0</v>
      </c>
      <c r="AN574">
        <v>0</v>
      </c>
      <c r="AO574">
        <v>1</v>
      </c>
      <c r="AP574">
        <v>0</v>
      </c>
      <c r="AQ574">
        <v>0</v>
      </c>
      <c r="AR574">
        <v>0</v>
      </c>
      <c r="AS574" t="s">
        <v>6</v>
      </c>
      <c r="AT574">
        <v>2.0299999999999998</v>
      </c>
      <c r="AU574" t="s">
        <v>6</v>
      </c>
      <c r="AV574">
        <v>0</v>
      </c>
      <c r="AW574">
        <v>2</v>
      </c>
      <c r="AX574">
        <v>86296244</v>
      </c>
      <c r="AY574">
        <v>1</v>
      </c>
      <c r="AZ574">
        <v>0</v>
      </c>
      <c r="BA574">
        <v>644</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CV574">
        <v>0</v>
      </c>
      <c r="CW574">
        <f>ROUND(Y574*Source!I345*DO574,9)</f>
        <v>0</v>
      </c>
      <c r="CX574">
        <f>ROUND(Y574*Source!I345,9)</f>
        <v>0.10556</v>
      </c>
      <c r="CY574">
        <f t="shared" si="264"/>
        <v>11.76</v>
      </c>
      <c r="CZ574">
        <f t="shared" si="265"/>
        <v>11.76</v>
      </c>
      <c r="DA574">
        <f t="shared" si="266"/>
        <v>1</v>
      </c>
      <c r="DB574">
        <f t="shared" si="257"/>
        <v>23.87</v>
      </c>
      <c r="DC574">
        <f t="shared" si="258"/>
        <v>0</v>
      </c>
      <c r="DD574" t="s">
        <v>6</v>
      </c>
      <c r="DE574" t="s">
        <v>6</v>
      </c>
      <c r="DF574">
        <f t="shared" si="263"/>
        <v>0</v>
      </c>
      <c r="DG574">
        <f t="shared" si="260"/>
        <v>1</v>
      </c>
      <c r="DH574">
        <f>Source!I345*SmtRes!Y574</f>
        <v>0.10555999999999999</v>
      </c>
      <c r="DI574">
        <f t="shared" si="267"/>
        <v>11.76</v>
      </c>
      <c r="DJ574">
        <f>EtalonRes!Z644</f>
        <v>11.76</v>
      </c>
      <c r="DK574">
        <f>Source!BB345</f>
        <v>1</v>
      </c>
      <c r="DL574" t="s">
        <v>6</v>
      </c>
      <c r="DM574">
        <v>0</v>
      </c>
      <c r="DN574" t="s">
        <v>6</v>
      </c>
      <c r="DO574">
        <v>0</v>
      </c>
      <c r="GQ574">
        <v>-1</v>
      </c>
      <c r="GR574">
        <v>-1</v>
      </c>
    </row>
    <row r="575" spans="1:200" x14ac:dyDescent="0.2">
      <c r="A575">
        <f>ROW(Source!A345)</f>
        <v>345</v>
      </c>
      <c r="B575">
        <v>86295183</v>
      </c>
      <c r="C575">
        <v>86296223</v>
      </c>
      <c r="D575">
        <v>27439719</v>
      </c>
      <c r="E575">
        <v>1</v>
      </c>
      <c r="F575">
        <v>1</v>
      </c>
      <c r="G575">
        <v>1</v>
      </c>
      <c r="H575">
        <v>2</v>
      </c>
      <c r="I575" t="s">
        <v>992</v>
      </c>
      <c r="J575" t="s">
        <v>993</v>
      </c>
      <c r="K575" t="s">
        <v>994</v>
      </c>
      <c r="L575">
        <v>1368</v>
      </c>
      <c r="N575">
        <v>1011</v>
      </c>
      <c r="O575" t="s">
        <v>927</v>
      </c>
      <c r="P575" t="s">
        <v>927</v>
      </c>
      <c r="Q575">
        <v>1</v>
      </c>
      <c r="W575">
        <v>0</v>
      </c>
      <c r="X575">
        <v>771781760</v>
      </c>
      <c r="Y575">
        <f t="shared" si="253"/>
        <v>0.14000000000000001</v>
      </c>
      <c r="AA575">
        <v>0</v>
      </c>
      <c r="AB575">
        <v>6.57</v>
      </c>
      <c r="AC575">
        <v>0</v>
      </c>
      <c r="AD575">
        <v>0</v>
      </c>
      <c r="AE575">
        <v>0</v>
      </c>
      <c r="AF575">
        <v>6.57</v>
      </c>
      <c r="AG575">
        <v>0</v>
      </c>
      <c r="AH575">
        <v>0</v>
      </c>
      <c r="AI575">
        <v>1</v>
      </c>
      <c r="AJ575">
        <v>1</v>
      </c>
      <c r="AK575">
        <v>1</v>
      </c>
      <c r="AL575">
        <v>1</v>
      </c>
      <c r="AM575">
        <v>0</v>
      </c>
      <c r="AN575">
        <v>0</v>
      </c>
      <c r="AO575">
        <v>1</v>
      </c>
      <c r="AP575">
        <v>0</v>
      </c>
      <c r="AQ575">
        <v>0</v>
      </c>
      <c r="AR575">
        <v>0</v>
      </c>
      <c r="AS575" t="s">
        <v>6</v>
      </c>
      <c r="AT575">
        <v>0.14000000000000001</v>
      </c>
      <c r="AU575" t="s">
        <v>6</v>
      </c>
      <c r="AV575">
        <v>0</v>
      </c>
      <c r="AW575">
        <v>2</v>
      </c>
      <c r="AX575">
        <v>86296245</v>
      </c>
      <c r="AY575">
        <v>1</v>
      </c>
      <c r="AZ575">
        <v>0</v>
      </c>
      <c r="BA575">
        <v>645</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CV575">
        <v>0</v>
      </c>
      <c r="CW575">
        <f>ROUND(Y575*Source!I345*DO575,9)</f>
        <v>0</v>
      </c>
      <c r="CX575">
        <f>ROUND(Y575*Source!I345,9)</f>
        <v>7.28E-3</v>
      </c>
      <c r="CY575">
        <f t="shared" si="264"/>
        <v>6.57</v>
      </c>
      <c r="CZ575">
        <f t="shared" si="265"/>
        <v>6.57</v>
      </c>
      <c r="DA575">
        <f t="shared" si="266"/>
        <v>1</v>
      </c>
      <c r="DB575">
        <f t="shared" si="257"/>
        <v>0.92</v>
      </c>
      <c r="DC575">
        <f t="shared" si="258"/>
        <v>0</v>
      </c>
      <c r="DD575" t="s">
        <v>6</v>
      </c>
      <c r="DE575" t="s">
        <v>6</v>
      </c>
      <c r="DF575">
        <f t="shared" si="263"/>
        <v>0</v>
      </c>
      <c r="DG575">
        <f t="shared" si="260"/>
        <v>0</v>
      </c>
      <c r="DH575">
        <f>Source!I345*SmtRes!Y575</f>
        <v>7.28E-3</v>
      </c>
      <c r="DI575">
        <f t="shared" si="267"/>
        <v>6.57</v>
      </c>
      <c r="DJ575">
        <f>EtalonRes!Z645</f>
        <v>6.57</v>
      </c>
      <c r="DK575">
        <f>Source!BB345</f>
        <v>1</v>
      </c>
      <c r="DL575" t="s">
        <v>6</v>
      </c>
      <c r="DM575">
        <v>0</v>
      </c>
      <c r="DN575" t="s">
        <v>6</v>
      </c>
      <c r="DO575">
        <v>0</v>
      </c>
      <c r="GQ575">
        <v>-1</v>
      </c>
      <c r="GR575">
        <v>-1</v>
      </c>
    </row>
    <row r="576" spans="1:200" x14ac:dyDescent="0.2">
      <c r="A576">
        <f>ROW(Source!A345)</f>
        <v>345</v>
      </c>
      <c r="B576">
        <v>86295183</v>
      </c>
      <c r="C576">
        <v>86296223</v>
      </c>
      <c r="D576">
        <v>27441019</v>
      </c>
      <c r="E576">
        <v>1</v>
      </c>
      <c r="F576">
        <v>1</v>
      </c>
      <c r="G576">
        <v>1</v>
      </c>
      <c r="H576">
        <v>2</v>
      </c>
      <c r="I576" t="s">
        <v>995</v>
      </c>
      <c r="J576" t="s">
        <v>996</v>
      </c>
      <c r="K576" t="s">
        <v>997</v>
      </c>
      <c r="L576">
        <v>1368</v>
      </c>
      <c r="N576">
        <v>1011</v>
      </c>
      <c r="O576" t="s">
        <v>927</v>
      </c>
      <c r="P576" t="s">
        <v>927</v>
      </c>
      <c r="Q576">
        <v>1</v>
      </c>
      <c r="W576">
        <v>0</v>
      </c>
      <c r="X576">
        <v>1694760240</v>
      </c>
      <c r="Y576">
        <f t="shared" si="253"/>
        <v>0.41</v>
      </c>
      <c r="AA576">
        <v>0</v>
      </c>
      <c r="AB576">
        <v>5.09</v>
      </c>
      <c r="AC576">
        <v>0</v>
      </c>
      <c r="AD576">
        <v>0</v>
      </c>
      <c r="AE576">
        <v>0</v>
      </c>
      <c r="AF576">
        <v>5.09</v>
      </c>
      <c r="AG576">
        <v>0</v>
      </c>
      <c r="AH576">
        <v>0</v>
      </c>
      <c r="AI576">
        <v>1</v>
      </c>
      <c r="AJ576">
        <v>1</v>
      </c>
      <c r="AK576">
        <v>1</v>
      </c>
      <c r="AL576">
        <v>1</v>
      </c>
      <c r="AM576">
        <v>0</v>
      </c>
      <c r="AN576">
        <v>0</v>
      </c>
      <c r="AO576">
        <v>1</v>
      </c>
      <c r="AP576">
        <v>0</v>
      </c>
      <c r="AQ576">
        <v>0</v>
      </c>
      <c r="AR576">
        <v>0</v>
      </c>
      <c r="AS576" t="s">
        <v>6</v>
      </c>
      <c r="AT576">
        <v>0.41</v>
      </c>
      <c r="AU576" t="s">
        <v>6</v>
      </c>
      <c r="AV576">
        <v>0</v>
      </c>
      <c r="AW576">
        <v>2</v>
      </c>
      <c r="AX576">
        <v>86296246</v>
      </c>
      <c r="AY576">
        <v>1</v>
      </c>
      <c r="AZ576">
        <v>0</v>
      </c>
      <c r="BA576">
        <v>646</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CV576">
        <v>0</v>
      </c>
      <c r="CW576">
        <f>ROUND(Y576*Source!I345*DO576,9)</f>
        <v>0</v>
      </c>
      <c r="CX576">
        <f>ROUND(Y576*Source!I345,9)</f>
        <v>2.1319999999999999E-2</v>
      </c>
      <c r="CY576">
        <f t="shared" si="264"/>
        <v>5.09</v>
      </c>
      <c r="CZ576">
        <f t="shared" si="265"/>
        <v>5.09</v>
      </c>
      <c r="DA576">
        <f t="shared" si="266"/>
        <v>1</v>
      </c>
      <c r="DB576">
        <f t="shared" si="257"/>
        <v>2.09</v>
      </c>
      <c r="DC576">
        <f t="shared" si="258"/>
        <v>0</v>
      </c>
      <c r="DD576" t="s">
        <v>6</v>
      </c>
      <c r="DE576" t="s">
        <v>6</v>
      </c>
      <c r="DF576">
        <f t="shared" si="263"/>
        <v>0</v>
      </c>
      <c r="DG576">
        <f t="shared" si="260"/>
        <v>0</v>
      </c>
      <c r="DH576">
        <f>Source!I345*SmtRes!Y576</f>
        <v>2.1319999999999999E-2</v>
      </c>
      <c r="DI576">
        <f t="shared" si="267"/>
        <v>5.09</v>
      </c>
      <c r="DJ576">
        <f>EtalonRes!Z646</f>
        <v>5.09</v>
      </c>
      <c r="DK576">
        <f>Source!BB345</f>
        <v>1</v>
      </c>
      <c r="DL576" t="s">
        <v>6</v>
      </c>
      <c r="DM576">
        <v>0</v>
      </c>
      <c r="DN576" t="s">
        <v>6</v>
      </c>
      <c r="DO576">
        <v>0</v>
      </c>
      <c r="GQ576">
        <v>-1</v>
      </c>
      <c r="GR576">
        <v>-1</v>
      </c>
    </row>
    <row r="577" spans="1:200" x14ac:dyDescent="0.2">
      <c r="A577">
        <f>ROW(Source!A345)</f>
        <v>345</v>
      </c>
      <c r="B577">
        <v>86295183</v>
      </c>
      <c r="C577">
        <v>86296223</v>
      </c>
      <c r="D577">
        <v>27441327</v>
      </c>
      <c r="E577">
        <v>1</v>
      </c>
      <c r="F577">
        <v>1</v>
      </c>
      <c r="G577">
        <v>1</v>
      </c>
      <c r="H577">
        <v>2</v>
      </c>
      <c r="I577" t="s">
        <v>936</v>
      </c>
      <c r="J577" t="s">
        <v>937</v>
      </c>
      <c r="K577" t="s">
        <v>938</v>
      </c>
      <c r="L577">
        <v>1368</v>
      </c>
      <c r="N577">
        <v>1011</v>
      </c>
      <c r="O577" t="s">
        <v>927</v>
      </c>
      <c r="P577" t="s">
        <v>927</v>
      </c>
      <c r="Q577">
        <v>1</v>
      </c>
      <c r="W577">
        <v>0</v>
      </c>
      <c r="X577">
        <v>-1583389094</v>
      </c>
      <c r="Y577">
        <f t="shared" si="253"/>
        <v>0.19</v>
      </c>
      <c r="AA577">
        <v>0</v>
      </c>
      <c r="AB577">
        <v>93.37</v>
      </c>
      <c r="AC577">
        <v>11.69</v>
      </c>
      <c r="AD577">
        <v>0</v>
      </c>
      <c r="AE577">
        <v>0</v>
      </c>
      <c r="AF577">
        <v>93.37</v>
      </c>
      <c r="AG577">
        <v>11.69</v>
      </c>
      <c r="AH577">
        <v>0</v>
      </c>
      <c r="AI577">
        <v>1</v>
      </c>
      <c r="AJ577">
        <v>1</v>
      </c>
      <c r="AK577">
        <v>1</v>
      </c>
      <c r="AL577">
        <v>1</v>
      </c>
      <c r="AM577">
        <v>0</v>
      </c>
      <c r="AN577">
        <v>0</v>
      </c>
      <c r="AO577">
        <v>1</v>
      </c>
      <c r="AP577">
        <v>0</v>
      </c>
      <c r="AQ577">
        <v>0</v>
      </c>
      <c r="AR577">
        <v>0</v>
      </c>
      <c r="AS577" t="s">
        <v>6</v>
      </c>
      <c r="AT577">
        <v>0.19</v>
      </c>
      <c r="AU577" t="s">
        <v>6</v>
      </c>
      <c r="AV577">
        <v>0</v>
      </c>
      <c r="AW577">
        <v>2</v>
      </c>
      <c r="AX577">
        <v>86296247</v>
      </c>
      <c r="AY577">
        <v>1</v>
      </c>
      <c r="AZ577">
        <v>0</v>
      </c>
      <c r="BA577">
        <v>647</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0</v>
      </c>
      <c r="CV577">
        <v>0</v>
      </c>
      <c r="CW577">
        <f>ROUND(Y577*Source!I345*DO577,9)</f>
        <v>0</v>
      </c>
      <c r="CX577">
        <f>ROUND(Y577*Source!I345,9)</f>
        <v>9.8799999999999999E-3</v>
      </c>
      <c r="CY577">
        <f t="shared" si="264"/>
        <v>93.37</v>
      </c>
      <c r="CZ577">
        <f t="shared" si="265"/>
        <v>93.37</v>
      </c>
      <c r="DA577">
        <f t="shared" si="266"/>
        <v>1</v>
      </c>
      <c r="DB577">
        <f t="shared" si="257"/>
        <v>17.739999999999998</v>
      </c>
      <c r="DC577">
        <f t="shared" si="258"/>
        <v>2.2200000000000002</v>
      </c>
      <c r="DD577" t="s">
        <v>6</v>
      </c>
      <c r="DE577" t="s">
        <v>6</v>
      </c>
      <c r="DF577">
        <f t="shared" si="263"/>
        <v>0</v>
      </c>
      <c r="DG577">
        <f t="shared" si="260"/>
        <v>1</v>
      </c>
      <c r="DH577">
        <f>Source!I345*SmtRes!Y577</f>
        <v>9.8799999999999999E-3</v>
      </c>
      <c r="DI577">
        <f t="shared" si="267"/>
        <v>93.37</v>
      </c>
      <c r="DJ577">
        <f>EtalonRes!Z647</f>
        <v>93.37</v>
      </c>
      <c r="DK577">
        <f>Source!BB345</f>
        <v>1</v>
      </c>
      <c r="DL577" t="s">
        <v>6</v>
      </c>
      <c r="DM577">
        <v>0</v>
      </c>
      <c r="DN577" t="s">
        <v>6</v>
      </c>
      <c r="DO577">
        <v>0</v>
      </c>
      <c r="GQ577">
        <v>-1</v>
      </c>
      <c r="GR577">
        <v>-1</v>
      </c>
    </row>
    <row r="578" spans="1:200" x14ac:dyDescent="0.2">
      <c r="A578">
        <f>ROW(Source!A345)</f>
        <v>345</v>
      </c>
      <c r="B578">
        <v>86295183</v>
      </c>
      <c r="C578">
        <v>86296223</v>
      </c>
      <c r="D578">
        <v>27371079</v>
      </c>
      <c r="E578">
        <v>1</v>
      </c>
      <c r="F578">
        <v>1</v>
      </c>
      <c r="G578">
        <v>1</v>
      </c>
      <c r="H578">
        <v>3</v>
      </c>
      <c r="I578" t="s">
        <v>249</v>
      </c>
      <c r="J578" t="s">
        <v>251</v>
      </c>
      <c r="K578" t="s">
        <v>250</v>
      </c>
      <c r="L578">
        <v>1339</v>
      </c>
      <c r="N578">
        <v>1007</v>
      </c>
      <c r="O578" t="s">
        <v>32</v>
      </c>
      <c r="P578" t="s">
        <v>32</v>
      </c>
      <c r="Q578">
        <v>1</v>
      </c>
      <c r="W578">
        <v>0</v>
      </c>
      <c r="X578">
        <v>-394915385</v>
      </c>
      <c r="Y578">
        <f t="shared" si="253"/>
        <v>1.5</v>
      </c>
      <c r="AA578">
        <v>6.22</v>
      </c>
      <c r="AB578">
        <v>0</v>
      </c>
      <c r="AC578">
        <v>0</v>
      </c>
      <c r="AD578">
        <v>0</v>
      </c>
      <c r="AE578">
        <v>6.22</v>
      </c>
      <c r="AF578">
        <v>0</v>
      </c>
      <c r="AG578">
        <v>0</v>
      </c>
      <c r="AH578">
        <v>0</v>
      </c>
      <c r="AI578">
        <v>1</v>
      </c>
      <c r="AJ578">
        <v>1</v>
      </c>
      <c r="AK578">
        <v>1</v>
      </c>
      <c r="AL578">
        <v>1</v>
      </c>
      <c r="AM578">
        <v>0</v>
      </c>
      <c r="AN578">
        <v>0</v>
      </c>
      <c r="AO578">
        <v>0</v>
      </c>
      <c r="AP578">
        <v>1</v>
      </c>
      <c r="AQ578">
        <v>0</v>
      </c>
      <c r="AR578">
        <v>0</v>
      </c>
      <c r="AS578" t="s">
        <v>6</v>
      </c>
      <c r="AT578">
        <v>1.5</v>
      </c>
      <c r="AU578" t="s">
        <v>6</v>
      </c>
      <c r="AV578">
        <v>0</v>
      </c>
      <c r="AW578">
        <v>2</v>
      </c>
      <c r="AX578">
        <v>86296249</v>
      </c>
      <c r="AY578">
        <v>1</v>
      </c>
      <c r="AZ578">
        <v>0</v>
      </c>
      <c r="BA578">
        <v>649</v>
      </c>
      <c r="BB578">
        <v>3</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CV578">
        <v>0</v>
      </c>
      <c r="CW578">
        <v>0</v>
      </c>
      <c r="CX578">
        <f>ROUND(Y578*Source!I345,9)</f>
        <v>7.8E-2</v>
      </c>
      <c r="CY578">
        <f t="shared" ref="CY578:CY583" si="268">AA578</f>
        <v>6.22</v>
      </c>
      <c r="CZ578">
        <f t="shared" ref="CZ578:CZ583" si="269">AE578</f>
        <v>6.22</v>
      </c>
      <c r="DA578">
        <f t="shared" ref="DA578:DA583" si="270">AI578</f>
        <v>1</v>
      </c>
      <c r="DB578">
        <f t="shared" si="257"/>
        <v>9.33</v>
      </c>
      <c r="DC578">
        <f t="shared" si="258"/>
        <v>0</v>
      </c>
      <c r="DD578" t="s">
        <v>6</v>
      </c>
      <c r="DE578" t="s">
        <v>6</v>
      </c>
      <c r="DF578">
        <f t="shared" si="263"/>
        <v>0</v>
      </c>
      <c r="DG578">
        <f t="shared" si="260"/>
        <v>0</v>
      </c>
      <c r="DH578">
        <f>Source!I345*SmtRes!Y578</f>
        <v>7.8E-2</v>
      </c>
      <c r="DI578">
        <f t="shared" ref="DI578:DI583" si="271">AA578</f>
        <v>6.22</v>
      </c>
      <c r="DJ578">
        <f>EtalonRes!Y649</f>
        <v>6.22</v>
      </c>
      <c r="DK578">
        <f>Source!BC345</f>
        <v>1</v>
      </c>
      <c r="DL578" t="s">
        <v>6</v>
      </c>
      <c r="DM578">
        <v>0</v>
      </c>
      <c r="DN578" t="s">
        <v>6</v>
      </c>
      <c r="DO578">
        <v>0</v>
      </c>
      <c r="GP578">
        <v>1</v>
      </c>
      <c r="GQ578">
        <v>-1</v>
      </c>
      <c r="GR578">
        <v>-1</v>
      </c>
    </row>
    <row r="579" spans="1:200" x14ac:dyDescent="0.2">
      <c r="A579">
        <f>ROW(Source!A345)</f>
        <v>345</v>
      </c>
      <c r="B579">
        <v>86295183</v>
      </c>
      <c r="C579">
        <v>86296223</v>
      </c>
      <c r="D579">
        <v>27378255</v>
      </c>
      <c r="E579">
        <v>1</v>
      </c>
      <c r="F579">
        <v>1</v>
      </c>
      <c r="G579">
        <v>1</v>
      </c>
      <c r="H579">
        <v>3</v>
      </c>
      <c r="I579" t="s">
        <v>89</v>
      </c>
      <c r="J579" t="s">
        <v>91</v>
      </c>
      <c r="K579" t="s">
        <v>90</v>
      </c>
      <c r="L579">
        <v>1348</v>
      </c>
      <c r="N579">
        <v>1009</v>
      </c>
      <c r="O579" t="s">
        <v>63</v>
      </c>
      <c r="P579" t="s">
        <v>63</v>
      </c>
      <c r="Q579">
        <v>1000</v>
      </c>
      <c r="W579">
        <v>0</v>
      </c>
      <c r="X579">
        <v>1570490953</v>
      </c>
      <c r="Y579">
        <f t="shared" si="253"/>
        <v>1.4E-3</v>
      </c>
      <c r="AA579">
        <v>10380</v>
      </c>
      <c r="AB579">
        <v>0</v>
      </c>
      <c r="AC579">
        <v>0</v>
      </c>
      <c r="AD579">
        <v>0</v>
      </c>
      <c r="AE579">
        <v>10380</v>
      </c>
      <c r="AF579">
        <v>0</v>
      </c>
      <c r="AG579">
        <v>0</v>
      </c>
      <c r="AH579">
        <v>0</v>
      </c>
      <c r="AI579">
        <v>1</v>
      </c>
      <c r="AJ579">
        <v>1</v>
      </c>
      <c r="AK579">
        <v>1</v>
      </c>
      <c r="AL579">
        <v>1</v>
      </c>
      <c r="AM579">
        <v>0</v>
      </c>
      <c r="AN579">
        <v>0</v>
      </c>
      <c r="AO579">
        <v>0</v>
      </c>
      <c r="AP579">
        <v>1</v>
      </c>
      <c r="AQ579">
        <v>0</v>
      </c>
      <c r="AR579">
        <v>0</v>
      </c>
      <c r="AS579" t="s">
        <v>6</v>
      </c>
      <c r="AT579">
        <v>1.4E-3</v>
      </c>
      <c r="AU579" t="s">
        <v>6</v>
      </c>
      <c r="AV579">
        <v>0</v>
      </c>
      <c r="AW579">
        <v>1</v>
      </c>
      <c r="AX579">
        <v>-1</v>
      </c>
      <c r="AY579">
        <v>0</v>
      </c>
      <c r="AZ579">
        <v>0</v>
      </c>
      <c r="BA579" t="s">
        <v>6</v>
      </c>
      <c r="BB579">
        <v>0</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CV579">
        <v>0</v>
      </c>
      <c r="CW579">
        <v>0</v>
      </c>
      <c r="CX579">
        <f>ROUND(Y579*Source!I345,9)</f>
        <v>7.2799999999999994E-5</v>
      </c>
      <c r="CY579">
        <f t="shared" si="268"/>
        <v>10380</v>
      </c>
      <c r="CZ579">
        <f t="shared" si="269"/>
        <v>10380</v>
      </c>
      <c r="DA579">
        <f t="shared" si="270"/>
        <v>1</v>
      </c>
      <c r="DB579">
        <f t="shared" si="257"/>
        <v>14.53</v>
      </c>
      <c r="DC579">
        <f t="shared" si="258"/>
        <v>0</v>
      </c>
      <c r="DD579" t="s">
        <v>6</v>
      </c>
      <c r="DE579" t="s">
        <v>6</v>
      </c>
      <c r="DF579">
        <f t="shared" si="263"/>
        <v>1</v>
      </c>
      <c r="DG579">
        <f t="shared" si="260"/>
        <v>0</v>
      </c>
      <c r="DH579">
        <f>Source!I345*SmtRes!Y579</f>
        <v>7.2799999999999994E-5</v>
      </c>
      <c r="DI579">
        <f t="shared" si="271"/>
        <v>10380</v>
      </c>
      <c r="DJ579">
        <f t="shared" ref="DJ579:DJ583" si="272">DF579</f>
        <v>1</v>
      </c>
      <c r="DK579">
        <f>Source!BC345</f>
        <v>1</v>
      </c>
      <c r="DL579" t="s">
        <v>6</v>
      </c>
      <c r="DM579">
        <v>0</v>
      </c>
      <c r="DN579" t="s">
        <v>6</v>
      </c>
      <c r="DO579">
        <v>0</v>
      </c>
      <c r="GP579">
        <v>1</v>
      </c>
      <c r="GQ579">
        <v>-1</v>
      </c>
      <c r="GR579">
        <v>-1</v>
      </c>
    </row>
    <row r="580" spans="1:200" x14ac:dyDescent="0.2">
      <c r="A580">
        <f>ROW(Source!A345)</f>
        <v>345</v>
      </c>
      <c r="B580">
        <v>86295183</v>
      </c>
      <c r="C580">
        <v>86296223</v>
      </c>
      <c r="D580">
        <v>27371084</v>
      </c>
      <c r="E580">
        <v>1</v>
      </c>
      <c r="F580">
        <v>1</v>
      </c>
      <c r="G580">
        <v>1</v>
      </c>
      <c r="H580">
        <v>3</v>
      </c>
      <c r="I580" t="s">
        <v>255</v>
      </c>
      <c r="J580" t="s">
        <v>257</v>
      </c>
      <c r="K580" t="s">
        <v>256</v>
      </c>
      <c r="L580">
        <v>1346</v>
      </c>
      <c r="N580">
        <v>1009</v>
      </c>
      <c r="O580" t="s">
        <v>182</v>
      </c>
      <c r="P580" t="s">
        <v>182</v>
      </c>
      <c r="Q580">
        <v>1</v>
      </c>
      <c r="W580">
        <v>0</v>
      </c>
      <c r="X580">
        <v>-1982328944</v>
      </c>
      <c r="Y580">
        <f t="shared" si="253"/>
        <v>0.45</v>
      </c>
      <c r="AA580">
        <v>6.12</v>
      </c>
      <c r="AB580">
        <v>0</v>
      </c>
      <c r="AC580">
        <v>0</v>
      </c>
      <c r="AD580">
        <v>0</v>
      </c>
      <c r="AE580">
        <v>6.12</v>
      </c>
      <c r="AF580">
        <v>0</v>
      </c>
      <c r="AG580">
        <v>0</v>
      </c>
      <c r="AH580">
        <v>0</v>
      </c>
      <c r="AI580">
        <v>1</v>
      </c>
      <c r="AJ580">
        <v>1</v>
      </c>
      <c r="AK580">
        <v>1</v>
      </c>
      <c r="AL580">
        <v>1</v>
      </c>
      <c r="AM580">
        <v>0</v>
      </c>
      <c r="AN580">
        <v>0</v>
      </c>
      <c r="AO580">
        <v>0</v>
      </c>
      <c r="AP580">
        <v>1</v>
      </c>
      <c r="AQ580">
        <v>0</v>
      </c>
      <c r="AR580">
        <v>0</v>
      </c>
      <c r="AS580" t="s">
        <v>6</v>
      </c>
      <c r="AT580">
        <v>0.45</v>
      </c>
      <c r="AU580" t="s">
        <v>6</v>
      </c>
      <c r="AV580">
        <v>0</v>
      </c>
      <c r="AW580">
        <v>2</v>
      </c>
      <c r="AX580">
        <v>86296255</v>
      </c>
      <c r="AY580">
        <v>1</v>
      </c>
      <c r="AZ580">
        <v>0</v>
      </c>
      <c r="BA580">
        <v>655</v>
      </c>
      <c r="BB580">
        <v>3</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0</v>
      </c>
      <c r="CV580">
        <v>0</v>
      </c>
      <c r="CW580">
        <v>0</v>
      </c>
      <c r="CX580">
        <f>ROUND(Y580*Source!I345,9)</f>
        <v>2.3400000000000001E-2</v>
      </c>
      <c r="CY580">
        <f t="shared" si="268"/>
        <v>6.12</v>
      </c>
      <c r="CZ580">
        <f t="shared" si="269"/>
        <v>6.12</v>
      </c>
      <c r="DA580">
        <f t="shared" si="270"/>
        <v>1</v>
      </c>
      <c r="DB580">
        <f t="shared" si="257"/>
        <v>2.75</v>
      </c>
      <c r="DC580">
        <f t="shared" si="258"/>
        <v>0</v>
      </c>
      <c r="DD580" t="s">
        <v>6</v>
      </c>
      <c r="DE580" t="s">
        <v>6</v>
      </c>
      <c r="DF580">
        <f t="shared" si="263"/>
        <v>0</v>
      </c>
      <c r="DG580">
        <f t="shared" si="260"/>
        <v>0</v>
      </c>
      <c r="DH580">
        <f>Source!I345*SmtRes!Y580</f>
        <v>2.3400000000000001E-2</v>
      </c>
      <c r="DI580">
        <f t="shared" si="271"/>
        <v>6.12</v>
      </c>
      <c r="DJ580">
        <f>EtalonRes!Y655</f>
        <v>6.12</v>
      </c>
      <c r="DK580">
        <f>Source!BC345</f>
        <v>1</v>
      </c>
      <c r="DL580" t="s">
        <v>6</v>
      </c>
      <c r="DM580">
        <v>0</v>
      </c>
      <c r="DN580" t="s">
        <v>6</v>
      </c>
      <c r="DO580">
        <v>0</v>
      </c>
      <c r="GP580">
        <v>1</v>
      </c>
      <c r="GQ580">
        <v>-1</v>
      </c>
      <c r="GR580">
        <v>-1</v>
      </c>
    </row>
    <row r="581" spans="1:200" x14ac:dyDescent="0.2">
      <c r="A581">
        <f>ROW(Source!A345)</f>
        <v>345</v>
      </c>
      <c r="B581">
        <v>86295183</v>
      </c>
      <c r="C581">
        <v>86296223</v>
      </c>
      <c r="D581">
        <v>27378445</v>
      </c>
      <c r="E581">
        <v>1</v>
      </c>
      <c r="F581">
        <v>1</v>
      </c>
      <c r="G581">
        <v>1</v>
      </c>
      <c r="H581">
        <v>3</v>
      </c>
      <c r="I581" t="s">
        <v>154</v>
      </c>
      <c r="J581" t="s">
        <v>301</v>
      </c>
      <c r="K581" t="s">
        <v>299</v>
      </c>
      <c r="L581">
        <v>53010780</v>
      </c>
      <c r="N581">
        <v>1010</v>
      </c>
      <c r="O581" t="s">
        <v>300</v>
      </c>
      <c r="P581" t="s">
        <v>43</v>
      </c>
      <c r="Q581">
        <v>1</v>
      </c>
      <c r="W581">
        <v>0</v>
      </c>
      <c r="X581">
        <v>426906457</v>
      </c>
      <c r="Y581">
        <f t="shared" si="253"/>
        <v>0</v>
      </c>
      <c r="AA581">
        <v>1.02</v>
      </c>
      <c r="AB581">
        <v>0</v>
      </c>
      <c r="AC581">
        <v>0</v>
      </c>
      <c r="AD581">
        <v>0</v>
      </c>
      <c r="AE581">
        <v>1.02</v>
      </c>
      <c r="AF581">
        <v>0</v>
      </c>
      <c r="AG581">
        <v>0</v>
      </c>
      <c r="AH581">
        <v>0</v>
      </c>
      <c r="AI581">
        <v>1</v>
      </c>
      <c r="AJ581">
        <v>1</v>
      </c>
      <c r="AK581">
        <v>1</v>
      </c>
      <c r="AL581">
        <v>1</v>
      </c>
      <c r="AM581">
        <v>0</v>
      </c>
      <c r="AN581">
        <v>0</v>
      </c>
      <c r="AO581">
        <v>0</v>
      </c>
      <c r="AP581">
        <v>1</v>
      </c>
      <c r="AQ581">
        <v>0</v>
      </c>
      <c r="AR581">
        <v>0</v>
      </c>
      <c r="AS581" t="s">
        <v>6</v>
      </c>
      <c r="AT581">
        <v>0</v>
      </c>
      <c r="AU581" t="s">
        <v>6</v>
      </c>
      <c r="AV581">
        <v>0</v>
      </c>
      <c r="AW581">
        <v>1</v>
      </c>
      <c r="AX581">
        <v>-1</v>
      </c>
      <c r="AY581">
        <v>0</v>
      </c>
      <c r="AZ581">
        <v>0</v>
      </c>
      <c r="BA581" t="s">
        <v>6</v>
      </c>
      <c r="BB581">
        <v>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0</v>
      </c>
      <c r="CV581">
        <v>0</v>
      </c>
      <c r="CW581">
        <v>0</v>
      </c>
      <c r="CX581">
        <f>ROUND(Y581*Source!I345,9)</f>
        <v>0</v>
      </c>
      <c r="CY581">
        <f t="shared" si="268"/>
        <v>1.02</v>
      </c>
      <c r="CZ581">
        <f t="shared" si="269"/>
        <v>1.02</v>
      </c>
      <c r="DA581">
        <f t="shared" si="270"/>
        <v>1</v>
      </c>
      <c r="DB581">
        <f t="shared" si="257"/>
        <v>0</v>
      </c>
      <c r="DC581">
        <f t="shared" si="258"/>
        <v>0</v>
      </c>
      <c r="DD581" t="s">
        <v>6</v>
      </c>
      <c r="DE581" t="s">
        <v>6</v>
      </c>
      <c r="DF581">
        <f t="shared" si="263"/>
        <v>0</v>
      </c>
      <c r="DG581">
        <f t="shared" si="260"/>
        <v>0</v>
      </c>
      <c r="DH581">
        <f>Source!I345*SmtRes!Y581</f>
        <v>0</v>
      </c>
      <c r="DI581">
        <f t="shared" si="271"/>
        <v>1.02</v>
      </c>
      <c r="DJ581">
        <f t="shared" si="272"/>
        <v>0</v>
      </c>
      <c r="DK581">
        <f>Source!BC345</f>
        <v>1</v>
      </c>
      <c r="DL581" t="s">
        <v>6</v>
      </c>
      <c r="DM581">
        <v>0</v>
      </c>
      <c r="DN581" t="s">
        <v>6</v>
      </c>
      <c r="DO581">
        <v>0</v>
      </c>
      <c r="GP581">
        <v>1</v>
      </c>
      <c r="GQ581">
        <v>-1</v>
      </c>
      <c r="GR581">
        <v>-1</v>
      </c>
    </row>
    <row r="582" spans="1:200" x14ac:dyDescent="0.2">
      <c r="A582">
        <f>ROW(Source!A345)</f>
        <v>345</v>
      </c>
      <c r="B582">
        <v>86295183</v>
      </c>
      <c r="C582">
        <v>86296223</v>
      </c>
      <c r="D582">
        <v>69205365</v>
      </c>
      <c r="E582">
        <v>1</v>
      </c>
      <c r="F582">
        <v>1</v>
      </c>
      <c r="G582">
        <v>1</v>
      </c>
      <c r="H582">
        <v>3</v>
      </c>
      <c r="I582" t="s">
        <v>304</v>
      </c>
      <c r="J582" t="s">
        <v>306</v>
      </c>
      <c r="K582" t="s">
        <v>305</v>
      </c>
      <c r="L582">
        <v>1348</v>
      </c>
      <c r="N582">
        <v>1009</v>
      </c>
      <c r="O582" t="s">
        <v>63</v>
      </c>
      <c r="P582" t="s">
        <v>63</v>
      </c>
      <c r="Q582">
        <v>1000</v>
      </c>
      <c r="W582">
        <v>0</v>
      </c>
      <c r="X582">
        <v>1791847805</v>
      </c>
      <c r="Y582">
        <f t="shared" si="253"/>
        <v>0.68076899999999996</v>
      </c>
      <c r="AA582">
        <v>15524.94</v>
      </c>
      <c r="AB582">
        <v>0</v>
      </c>
      <c r="AC582">
        <v>0</v>
      </c>
      <c r="AD582">
        <v>0</v>
      </c>
      <c r="AE582">
        <v>15524.94</v>
      </c>
      <c r="AF582">
        <v>0</v>
      </c>
      <c r="AG582">
        <v>0</v>
      </c>
      <c r="AH582">
        <v>0</v>
      </c>
      <c r="AI582">
        <v>1</v>
      </c>
      <c r="AJ582">
        <v>1</v>
      </c>
      <c r="AK582">
        <v>1</v>
      </c>
      <c r="AL582">
        <v>1</v>
      </c>
      <c r="AM582">
        <v>0</v>
      </c>
      <c r="AN582">
        <v>0</v>
      </c>
      <c r="AO582">
        <v>0</v>
      </c>
      <c r="AP582">
        <v>1</v>
      </c>
      <c r="AQ582">
        <v>0</v>
      </c>
      <c r="AR582">
        <v>0</v>
      </c>
      <c r="AS582" t="s">
        <v>6</v>
      </c>
      <c r="AT582">
        <v>0.68076899999999996</v>
      </c>
      <c r="AU582" t="s">
        <v>6</v>
      </c>
      <c r="AV582">
        <v>0</v>
      </c>
      <c r="AW582">
        <v>1</v>
      </c>
      <c r="AX582">
        <v>-1</v>
      </c>
      <c r="AY582">
        <v>0</v>
      </c>
      <c r="AZ582">
        <v>0</v>
      </c>
      <c r="BA582" t="s">
        <v>6</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CV582">
        <v>0</v>
      </c>
      <c r="CW582">
        <v>0</v>
      </c>
      <c r="CX582">
        <f>ROUND(Y582*Source!I345,9)</f>
        <v>3.5399988E-2</v>
      </c>
      <c r="CY582">
        <f t="shared" si="268"/>
        <v>15524.94</v>
      </c>
      <c r="CZ582">
        <f t="shared" si="269"/>
        <v>15524.94</v>
      </c>
      <c r="DA582">
        <f t="shared" si="270"/>
        <v>1</v>
      </c>
      <c r="DB582">
        <f t="shared" si="257"/>
        <v>10568.9</v>
      </c>
      <c r="DC582">
        <f t="shared" si="258"/>
        <v>0</v>
      </c>
      <c r="DD582" t="s">
        <v>6</v>
      </c>
      <c r="DE582" t="s">
        <v>6</v>
      </c>
      <c r="DF582">
        <f t="shared" si="263"/>
        <v>550</v>
      </c>
      <c r="DG582">
        <f t="shared" si="260"/>
        <v>0</v>
      </c>
      <c r="DH582">
        <f>Source!I345*SmtRes!Y582</f>
        <v>3.5399987999999993E-2</v>
      </c>
      <c r="DI582">
        <f t="shared" si="271"/>
        <v>15524.94</v>
      </c>
      <c r="DJ582">
        <f t="shared" si="272"/>
        <v>550</v>
      </c>
      <c r="DK582">
        <f>Source!BC345</f>
        <v>1</v>
      </c>
      <c r="DL582" t="s">
        <v>6</v>
      </c>
      <c r="DM582">
        <v>0</v>
      </c>
      <c r="DN582" t="s">
        <v>6</v>
      </c>
      <c r="DO582">
        <v>0</v>
      </c>
      <c r="GP582">
        <v>1</v>
      </c>
      <c r="GQ582">
        <v>-1</v>
      </c>
      <c r="GR582">
        <v>-1</v>
      </c>
    </row>
    <row r="583" spans="1:200" x14ac:dyDescent="0.2">
      <c r="A583">
        <f>ROW(Source!A345)</f>
        <v>345</v>
      </c>
      <c r="B583">
        <v>86295183</v>
      </c>
      <c r="C583">
        <v>86296223</v>
      </c>
      <c r="D583">
        <v>69205366</v>
      </c>
      <c r="E583">
        <v>1</v>
      </c>
      <c r="F583">
        <v>1</v>
      </c>
      <c r="G583">
        <v>1</v>
      </c>
      <c r="H583">
        <v>3</v>
      </c>
      <c r="I583" t="s">
        <v>309</v>
      </c>
      <c r="J583" t="s">
        <v>311</v>
      </c>
      <c r="K583" t="s">
        <v>310</v>
      </c>
      <c r="L583">
        <v>1348</v>
      </c>
      <c r="N583">
        <v>1009</v>
      </c>
      <c r="O583" t="s">
        <v>63</v>
      </c>
      <c r="P583" t="s">
        <v>63</v>
      </c>
      <c r="Q583">
        <v>1000</v>
      </c>
      <c r="W583">
        <v>0</v>
      </c>
      <c r="X583">
        <v>-736063391</v>
      </c>
      <c r="Y583">
        <f t="shared" si="253"/>
        <v>0.32134600000000002</v>
      </c>
      <c r="AA583">
        <v>15489.46</v>
      </c>
      <c r="AB583">
        <v>0</v>
      </c>
      <c r="AC583">
        <v>0</v>
      </c>
      <c r="AD583">
        <v>0</v>
      </c>
      <c r="AE583">
        <v>15489.46</v>
      </c>
      <c r="AF583">
        <v>0</v>
      </c>
      <c r="AG583">
        <v>0</v>
      </c>
      <c r="AH583">
        <v>0</v>
      </c>
      <c r="AI583">
        <v>1</v>
      </c>
      <c r="AJ583">
        <v>1</v>
      </c>
      <c r="AK583">
        <v>1</v>
      </c>
      <c r="AL583">
        <v>1</v>
      </c>
      <c r="AM583">
        <v>0</v>
      </c>
      <c r="AN583">
        <v>0</v>
      </c>
      <c r="AO583">
        <v>0</v>
      </c>
      <c r="AP583">
        <v>1</v>
      </c>
      <c r="AQ583">
        <v>0</v>
      </c>
      <c r="AR583">
        <v>0</v>
      </c>
      <c r="AS583" t="s">
        <v>6</v>
      </c>
      <c r="AT583">
        <v>0.32134600000000002</v>
      </c>
      <c r="AU583" t="s">
        <v>6</v>
      </c>
      <c r="AV583">
        <v>0</v>
      </c>
      <c r="AW583">
        <v>1</v>
      </c>
      <c r="AX583">
        <v>-1</v>
      </c>
      <c r="AY583">
        <v>0</v>
      </c>
      <c r="AZ583">
        <v>0</v>
      </c>
      <c r="BA583" t="s">
        <v>6</v>
      </c>
      <c r="BB583">
        <v>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0</v>
      </c>
      <c r="CV583">
        <v>0</v>
      </c>
      <c r="CW583">
        <v>0</v>
      </c>
      <c r="CX583">
        <f>ROUND(Y583*Source!I345,9)</f>
        <v>1.6709992E-2</v>
      </c>
      <c r="CY583">
        <f t="shared" si="268"/>
        <v>15489.46</v>
      </c>
      <c r="CZ583">
        <f t="shared" si="269"/>
        <v>15489.46</v>
      </c>
      <c r="DA583">
        <f t="shared" si="270"/>
        <v>1</v>
      </c>
      <c r="DB583">
        <f t="shared" si="257"/>
        <v>4977.4799999999996</v>
      </c>
      <c r="DC583">
        <f t="shared" si="258"/>
        <v>0</v>
      </c>
      <c r="DD583" t="s">
        <v>6</v>
      </c>
      <c r="DE583" t="s">
        <v>6</v>
      </c>
      <c r="DF583">
        <f t="shared" si="263"/>
        <v>259</v>
      </c>
      <c r="DG583">
        <f t="shared" si="260"/>
        <v>0</v>
      </c>
      <c r="DH583">
        <f>Source!I345*SmtRes!Y583</f>
        <v>1.6709992E-2</v>
      </c>
      <c r="DI583">
        <f t="shared" si="271"/>
        <v>15489.46</v>
      </c>
      <c r="DJ583">
        <f t="shared" si="272"/>
        <v>259</v>
      </c>
      <c r="DK583">
        <f>Source!BC345</f>
        <v>1</v>
      </c>
      <c r="DL583" t="s">
        <v>6</v>
      </c>
      <c r="DM583">
        <v>0</v>
      </c>
      <c r="DN583" t="s">
        <v>6</v>
      </c>
      <c r="DO583">
        <v>0</v>
      </c>
      <c r="GP583">
        <v>1</v>
      </c>
      <c r="GQ583">
        <v>-1</v>
      </c>
      <c r="GR583">
        <v>-1</v>
      </c>
    </row>
    <row r="584" spans="1:200" x14ac:dyDescent="0.2">
      <c r="A584">
        <f>ROW(Source!A346)</f>
        <v>346</v>
      </c>
      <c r="B584">
        <v>86295184</v>
      </c>
      <c r="C584">
        <v>86296223</v>
      </c>
      <c r="D584">
        <v>27493458</v>
      </c>
      <c r="E584">
        <v>1</v>
      </c>
      <c r="F584">
        <v>1</v>
      </c>
      <c r="G584">
        <v>1</v>
      </c>
      <c r="H584">
        <v>1</v>
      </c>
      <c r="I584" t="s">
        <v>998</v>
      </c>
      <c r="J584" t="s">
        <v>6</v>
      </c>
      <c r="K584" t="s">
        <v>999</v>
      </c>
      <c r="L584">
        <v>1369</v>
      </c>
      <c r="N584">
        <v>1013</v>
      </c>
      <c r="O584" t="s">
        <v>921</v>
      </c>
      <c r="P584" t="s">
        <v>921</v>
      </c>
      <c r="Q584">
        <v>1</v>
      </c>
      <c r="W584">
        <v>0</v>
      </c>
      <c r="X584">
        <v>-115882720</v>
      </c>
      <c r="Y584">
        <f t="shared" si="253"/>
        <v>50.79</v>
      </c>
      <c r="AA584">
        <v>0</v>
      </c>
      <c r="AB584">
        <v>0</v>
      </c>
      <c r="AC584">
        <v>0</v>
      </c>
      <c r="AD584">
        <v>220.16</v>
      </c>
      <c r="AE584">
        <v>0</v>
      </c>
      <c r="AF584">
        <v>0</v>
      </c>
      <c r="AG584">
        <v>0</v>
      </c>
      <c r="AH584">
        <v>8.6</v>
      </c>
      <c r="AI584">
        <v>1</v>
      </c>
      <c r="AJ584">
        <v>1</v>
      </c>
      <c r="AK584">
        <v>1</v>
      </c>
      <c r="AL584">
        <v>25.6</v>
      </c>
      <c r="AM584">
        <v>5</v>
      </c>
      <c r="AN584">
        <v>0</v>
      </c>
      <c r="AO584">
        <v>1</v>
      </c>
      <c r="AP584">
        <v>0</v>
      </c>
      <c r="AQ584">
        <v>0</v>
      </c>
      <c r="AR584">
        <v>0</v>
      </c>
      <c r="AS584" t="s">
        <v>6</v>
      </c>
      <c r="AT584">
        <v>50.79</v>
      </c>
      <c r="AU584" t="s">
        <v>6</v>
      </c>
      <c r="AV584">
        <v>1</v>
      </c>
      <c r="AW584">
        <v>2</v>
      </c>
      <c r="AX584">
        <v>86296239</v>
      </c>
      <c r="AY584">
        <v>1</v>
      </c>
      <c r="AZ584">
        <v>0</v>
      </c>
      <c r="BA584">
        <v>660</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0</v>
      </c>
      <c r="CU584">
        <f>ROUND(AT584*Source!I346*AH584*AL584,0)</f>
        <v>581</v>
      </c>
      <c r="CV584">
        <f>ROUND(Y584*Source!I346,9)</f>
        <v>2.6410800000000001</v>
      </c>
      <c r="CW584">
        <v>0</v>
      </c>
      <c r="CX584">
        <f>ROUND(Y584*Source!I346,9)</f>
        <v>2.6410800000000001</v>
      </c>
      <c r="CY584">
        <f>AD584</f>
        <v>220.16</v>
      </c>
      <c r="CZ584">
        <f>AH584</f>
        <v>8.6</v>
      </c>
      <c r="DA584">
        <f>AL584</f>
        <v>25.6</v>
      </c>
      <c r="DB584">
        <f t="shared" si="257"/>
        <v>436.79</v>
      </c>
      <c r="DC584">
        <f t="shared" si="258"/>
        <v>0</v>
      </c>
      <c r="DD584" t="s">
        <v>6</v>
      </c>
      <c r="DE584" t="s">
        <v>6</v>
      </c>
      <c r="DF584">
        <f t="shared" si="263"/>
        <v>0</v>
      </c>
      <c r="DG584">
        <f t="shared" si="260"/>
        <v>0</v>
      </c>
      <c r="DH584">
        <f>Source!I346*SmtRes!Y584</f>
        <v>2.6410799999999997</v>
      </c>
      <c r="DI584">
        <f>AD584</f>
        <v>220.16</v>
      </c>
      <c r="DJ584">
        <f>EtalonRes!AB660</f>
        <v>8.6</v>
      </c>
      <c r="DK584">
        <f>Source!BA346</f>
        <v>25.6</v>
      </c>
      <c r="DL584" t="s">
        <v>6</v>
      </c>
      <c r="DM584">
        <v>0</v>
      </c>
      <c r="DN584" t="s">
        <v>6</v>
      </c>
      <c r="DO584">
        <v>0</v>
      </c>
      <c r="GQ584">
        <v>-1</v>
      </c>
      <c r="GR584">
        <v>-1</v>
      </c>
    </row>
    <row r="585" spans="1:200" x14ac:dyDescent="0.2">
      <c r="A585">
        <f>ROW(Source!A346)</f>
        <v>346</v>
      </c>
      <c r="B585">
        <v>86295184</v>
      </c>
      <c r="C585">
        <v>86296223</v>
      </c>
      <c r="D585">
        <v>121548</v>
      </c>
      <c r="E585">
        <v>1</v>
      </c>
      <c r="F585">
        <v>1</v>
      </c>
      <c r="G585">
        <v>1</v>
      </c>
      <c r="H585">
        <v>1</v>
      </c>
      <c r="I585" t="s">
        <v>39</v>
      </c>
      <c r="J585" t="s">
        <v>6</v>
      </c>
      <c r="K585" t="s">
        <v>922</v>
      </c>
      <c r="L585">
        <v>608254</v>
      </c>
      <c r="N585">
        <v>1013</v>
      </c>
      <c r="O585" t="s">
        <v>923</v>
      </c>
      <c r="P585" t="s">
        <v>923</v>
      </c>
      <c r="Q585">
        <v>1</v>
      </c>
      <c r="W585">
        <v>0</v>
      </c>
      <c r="X585">
        <v>-185737400</v>
      </c>
      <c r="Y585">
        <f t="shared" si="253"/>
        <v>0.12</v>
      </c>
      <c r="AA585">
        <v>0</v>
      </c>
      <c r="AB585">
        <v>0</v>
      </c>
      <c r="AC585">
        <v>0</v>
      </c>
      <c r="AD585">
        <v>0</v>
      </c>
      <c r="AE585">
        <v>0</v>
      </c>
      <c r="AF585">
        <v>0</v>
      </c>
      <c r="AG585">
        <v>0</v>
      </c>
      <c r="AH585">
        <v>0</v>
      </c>
      <c r="AI585">
        <v>1</v>
      </c>
      <c r="AJ585">
        <v>1</v>
      </c>
      <c r="AK585">
        <v>19.8</v>
      </c>
      <c r="AL585">
        <v>1</v>
      </c>
      <c r="AM585">
        <v>5</v>
      </c>
      <c r="AN585">
        <v>0</v>
      </c>
      <c r="AO585">
        <v>1</v>
      </c>
      <c r="AP585">
        <v>0</v>
      </c>
      <c r="AQ585">
        <v>0</v>
      </c>
      <c r="AR585">
        <v>0</v>
      </c>
      <c r="AS585" t="s">
        <v>6</v>
      </c>
      <c r="AT585">
        <v>0.12</v>
      </c>
      <c r="AU585" t="s">
        <v>6</v>
      </c>
      <c r="AV585">
        <v>2</v>
      </c>
      <c r="AW585">
        <v>2</v>
      </c>
      <c r="AX585">
        <v>86296240</v>
      </c>
      <c r="AY585">
        <v>1</v>
      </c>
      <c r="AZ585">
        <v>0</v>
      </c>
      <c r="BA585">
        <v>661</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CV585">
        <v>0</v>
      </c>
      <c r="CW585">
        <v>0</v>
      </c>
      <c r="CX585">
        <f>ROUND(Y585*Source!I346,9)</f>
        <v>6.2399999999999999E-3</v>
      </c>
      <c r="CY585">
        <f>AD585</f>
        <v>0</v>
      </c>
      <c r="CZ585">
        <f>AH585</f>
        <v>0</v>
      </c>
      <c r="DA585">
        <f>AL585</f>
        <v>1</v>
      </c>
      <c r="DB585">
        <f t="shared" si="257"/>
        <v>0</v>
      </c>
      <c r="DC585">
        <f t="shared" si="258"/>
        <v>0</v>
      </c>
      <c r="DD585" t="s">
        <v>6</v>
      </c>
      <c r="DE585" t="s">
        <v>6</v>
      </c>
      <c r="DF585">
        <f t="shared" si="263"/>
        <v>0</v>
      </c>
      <c r="DG585">
        <f t="shared" si="260"/>
        <v>0</v>
      </c>
      <c r="DH585">
        <f>Source!I346*SmtRes!Y585</f>
        <v>6.2399999999999999E-3</v>
      </c>
      <c r="DI585">
        <f>AD585</f>
        <v>0</v>
      </c>
      <c r="DJ585">
        <f>EtalonRes!AB661</f>
        <v>0</v>
      </c>
      <c r="DK585">
        <f>Source!BA346</f>
        <v>25.6</v>
      </c>
      <c r="DL585" t="s">
        <v>6</v>
      </c>
      <c r="DM585">
        <v>0</v>
      </c>
      <c r="DN585" t="s">
        <v>6</v>
      </c>
      <c r="DO585">
        <v>0</v>
      </c>
      <c r="GQ585">
        <v>-1</v>
      </c>
      <c r="GR585">
        <v>-1</v>
      </c>
    </row>
    <row r="586" spans="1:200" x14ac:dyDescent="0.2">
      <c r="A586">
        <f>ROW(Source!A346)</f>
        <v>346</v>
      </c>
      <c r="B586">
        <v>86295184</v>
      </c>
      <c r="C586">
        <v>86296223</v>
      </c>
      <c r="D586">
        <v>27439499</v>
      </c>
      <c r="E586">
        <v>1</v>
      </c>
      <c r="F586">
        <v>1</v>
      </c>
      <c r="G586">
        <v>1</v>
      </c>
      <c r="H586">
        <v>2</v>
      </c>
      <c r="I586" t="s">
        <v>930</v>
      </c>
      <c r="J586" t="s">
        <v>931</v>
      </c>
      <c r="K586" t="s">
        <v>932</v>
      </c>
      <c r="L586">
        <v>1368</v>
      </c>
      <c r="N586">
        <v>1011</v>
      </c>
      <c r="O586" t="s">
        <v>927</v>
      </c>
      <c r="P586" t="s">
        <v>927</v>
      </c>
      <c r="Q586">
        <v>1</v>
      </c>
      <c r="W586">
        <v>0</v>
      </c>
      <c r="X586">
        <v>1890856440</v>
      </c>
      <c r="Y586">
        <f t="shared" si="253"/>
        <v>0.12</v>
      </c>
      <c r="AA586">
        <v>0</v>
      </c>
      <c r="AB586">
        <v>1047.83</v>
      </c>
      <c r="AC586">
        <v>269.48</v>
      </c>
      <c r="AD586">
        <v>0</v>
      </c>
      <c r="AE586">
        <v>0</v>
      </c>
      <c r="AF586">
        <v>112.67</v>
      </c>
      <c r="AG586">
        <v>13.61</v>
      </c>
      <c r="AH586">
        <v>0</v>
      </c>
      <c r="AI586">
        <v>1</v>
      </c>
      <c r="AJ586">
        <v>9.3000000000000007</v>
      </c>
      <c r="AK586">
        <v>19.8</v>
      </c>
      <c r="AL586">
        <v>1</v>
      </c>
      <c r="AM586">
        <v>5</v>
      </c>
      <c r="AN586">
        <v>0</v>
      </c>
      <c r="AO586">
        <v>1</v>
      </c>
      <c r="AP586">
        <v>0</v>
      </c>
      <c r="AQ586">
        <v>0</v>
      </c>
      <c r="AR586">
        <v>0</v>
      </c>
      <c r="AS586" t="s">
        <v>6</v>
      </c>
      <c r="AT586">
        <v>0.12</v>
      </c>
      <c r="AU586" t="s">
        <v>6</v>
      </c>
      <c r="AV586">
        <v>0</v>
      </c>
      <c r="AW586">
        <v>2</v>
      </c>
      <c r="AX586">
        <v>86296241</v>
      </c>
      <c r="AY586">
        <v>1</v>
      </c>
      <c r="AZ586">
        <v>0</v>
      </c>
      <c r="BA586">
        <v>662</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CV586">
        <v>0</v>
      </c>
      <c r="CW586">
        <f>ROUND(Y586*Source!I346*DO586,9)</f>
        <v>0</v>
      </c>
      <c r="CX586">
        <f>ROUND(Y586*Source!I346,9)</f>
        <v>6.2399999999999999E-3</v>
      </c>
      <c r="CY586">
        <f t="shared" ref="CY586:CY592" si="273">AB586</f>
        <v>1047.83</v>
      </c>
      <c r="CZ586">
        <f t="shared" ref="CZ586:CZ592" si="274">AF586</f>
        <v>112.67</v>
      </c>
      <c r="DA586">
        <f t="shared" ref="DA586:DA592" si="275">AJ586</f>
        <v>9.3000000000000007</v>
      </c>
      <c r="DB586">
        <f t="shared" si="257"/>
        <v>13.52</v>
      </c>
      <c r="DC586">
        <f t="shared" si="258"/>
        <v>1.63</v>
      </c>
      <c r="DD586" t="s">
        <v>6</v>
      </c>
      <c r="DE586" t="s">
        <v>6</v>
      </c>
      <c r="DF586">
        <f t="shared" si="263"/>
        <v>0</v>
      </c>
      <c r="DG586">
        <f t="shared" ref="DG586:DG592" si="276">ROUND(ROUND(AF586*AJ586,0)*CX586,0)</f>
        <v>7</v>
      </c>
      <c r="DH586">
        <f>Source!I346*SmtRes!Y586</f>
        <v>6.2399999999999999E-3</v>
      </c>
      <c r="DI586">
        <f t="shared" ref="DI586:DI592" si="277">AB586</f>
        <v>1047.83</v>
      </c>
      <c r="DJ586">
        <f>EtalonRes!Z662</f>
        <v>112.67</v>
      </c>
      <c r="DK586">
        <f>Source!BB346</f>
        <v>9.3000000000000007</v>
      </c>
      <c r="DL586" t="s">
        <v>6</v>
      </c>
      <c r="DM586">
        <v>0</v>
      </c>
      <c r="DN586" t="s">
        <v>6</v>
      </c>
      <c r="DO586">
        <v>0</v>
      </c>
      <c r="GQ586">
        <v>-1</v>
      </c>
      <c r="GR586">
        <v>-1</v>
      </c>
    </row>
    <row r="587" spans="1:200" x14ac:dyDescent="0.2">
      <c r="A587">
        <f>ROW(Source!A346)</f>
        <v>346</v>
      </c>
      <c r="B587">
        <v>86295184</v>
      </c>
      <c r="C587">
        <v>86296223</v>
      </c>
      <c r="D587">
        <v>27439598</v>
      </c>
      <c r="E587">
        <v>1</v>
      </c>
      <c r="F587">
        <v>1</v>
      </c>
      <c r="G587">
        <v>1</v>
      </c>
      <c r="H587">
        <v>2</v>
      </c>
      <c r="I587" t="s">
        <v>1000</v>
      </c>
      <c r="J587" t="s">
        <v>1001</v>
      </c>
      <c r="K587" t="s">
        <v>1002</v>
      </c>
      <c r="L587">
        <v>1368</v>
      </c>
      <c r="N587">
        <v>1011</v>
      </c>
      <c r="O587" t="s">
        <v>927</v>
      </c>
      <c r="P587" t="s">
        <v>927</v>
      </c>
      <c r="Q587">
        <v>1</v>
      </c>
      <c r="W587">
        <v>0</v>
      </c>
      <c r="X587">
        <v>-1455828468</v>
      </c>
      <c r="Y587">
        <f t="shared" si="253"/>
        <v>10.53</v>
      </c>
      <c r="AA587">
        <v>0</v>
      </c>
      <c r="AB587">
        <v>78.680000000000007</v>
      </c>
      <c r="AC587">
        <v>0</v>
      </c>
      <c r="AD587">
        <v>0</v>
      </c>
      <c r="AE587">
        <v>0</v>
      </c>
      <c r="AF587">
        <v>8.4600000000000009</v>
      </c>
      <c r="AG587">
        <v>0</v>
      </c>
      <c r="AH587">
        <v>0</v>
      </c>
      <c r="AI587">
        <v>1</v>
      </c>
      <c r="AJ587">
        <v>9.3000000000000007</v>
      </c>
      <c r="AK587">
        <v>19.8</v>
      </c>
      <c r="AL587">
        <v>1</v>
      </c>
      <c r="AM587">
        <v>5</v>
      </c>
      <c r="AN587">
        <v>0</v>
      </c>
      <c r="AO587">
        <v>1</v>
      </c>
      <c r="AP587">
        <v>0</v>
      </c>
      <c r="AQ587">
        <v>0</v>
      </c>
      <c r="AR587">
        <v>0</v>
      </c>
      <c r="AS587" t="s">
        <v>6</v>
      </c>
      <c r="AT587">
        <v>10.53</v>
      </c>
      <c r="AU587" t="s">
        <v>6</v>
      </c>
      <c r="AV587">
        <v>0</v>
      </c>
      <c r="AW587">
        <v>2</v>
      </c>
      <c r="AX587">
        <v>86296242</v>
      </c>
      <c r="AY587">
        <v>1</v>
      </c>
      <c r="AZ587">
        <v>0</v>
      </c>
      <c r="BA587">
        <v>663</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CV587">
        <v>0</v>
      </c>
      <c r="CW587">
        <f>ROUND(Y587*Source!I346*DO587,9)</f>
        <v>0</v>
      </c>
      <c r="CX587">
        <f>ROUND(Y587*Source!I346,9)</f>
        <v>0.54756000000000005</v>
      </c>
      <c r="CY587">
        <f t="shared" si="273"/>
        <v>78.680000000000007</v>
      </c>
      <c r="CZ587">
        <f t="shared" si="274"/>
        <v>8.4600000000000009</v>
      </c>
      <c r="DA587">
        <f t="shared" si="275"/>
        <v>9.3000000000000007</v>
      </c>
      <c r="DB587">
        <f t="shared" si="257"/>
        <v>89.08</v>
      </c>
      <c r="DC587">
        <f t="shared" si="258"/>
        <v>0</v>
      </c>
      <c r="DD587" t="s">
        <v>6</v>
      </c>
      <c r="DE587" t="s">
        <v>6</v>
      </c>
      <c r="DF587">
        <f t="shared" si="263"/>
        <v>0</v>
      </c>
      <c r="DG587">
        <f t="shared" si="276"/>
        <v>43</v>
      </c>
      <c r="DH587">
        <f>Source!I346*SmtRes!Y587</f>
        <v>0.54755999999999994</v>
      </c>
      <c r="DI587">
        <f t="shared" si="277"/>
        <v>78.680000000000007</v>
      </c>
      <c r="DJ587">
        <f>EtalonRes!Z663</f>
        <v>8.4600000000000009</v>
      </c>
      <c r="DK587">
        <f>Source!BB346</f>
        <v>9.3000000000000007</v>
      </c>
      <c r="DL587" t="s">
        <v>6</v>
      </c>
      <c r="DM587">
        <v>0</v>
      </c>
      <c r="DN587" t="s">
        <v>6</v>
      </c>
      <c r="DO587">
        <v>0</v>
      </c>
      <c r="GQ587">
        <v>-1</v>
      </c>
      <c r="GR587">
        <v>-1</v>
      </c>
    </row>
    <row r="588" spans="1:200" x14ac:dyDescent="0.2">
      <c r="A588">
        <f>ROW(Source!A346)</f>
        <v>346</v>
      </c>
      <c r="B588">
        <v>86295184</v>
      </c>
      <c r="C588">
        <v>86296223</v>
      </c>
      <c r="D588">
        <v>27439705</v>
      </c>
      <c r="E588">
        <v>1</v>
      </c>
      <c r="F588">
        <v>1</v>
      </c>
      <c r="G588">
        <v>1</v>
      </c>
      <c r="H588">
        <v>2</v>
      </c>
      <c r="I588" t="s">
        <v>986</v>
      </c>
      <c r="J588" t="s">
        <v>987</v>
      </c>
      <c r="K588" t="s">
        <v>988</v>
      </c>
      <c r="L588">
        <v>1368</v>
      </c>
      <c r="N588">
        <v>1011</v>
      </c>
      <c r="O588" t="s">
        <v>927</v>
      </c>
      <c r="P588" t="s">
        <v>927</v>
      </c>
      <c r="Q588">
        <v>1</v>
      </c>
      <c r="W588">
        <v>0</v>
      </c>
      <c r="X588">
        <v>-349914874</v>
      </c>
      <c r="Y588">
        <f t="shared" si="253"/>
        <v>1.86</v>
      </c>
      <c r="AA588">
        <v>0</v>
      </c>
      <c r="AB588">
        <v>10.23</v>
      </c>
      <c r="AC588">
        <v>0</v>
      </c>
      <c r="AD588">
        <v>0</v>
      </c>
      <c r="AE588">
        <v>0</v>
      </c>
      <c r="AF588">
        <v>1.1000000000000001</v>
      </c>
      <c r="AG588">
        <v>0</v>
      </c>
      <c r="AH588">
        <v>0</v>
      </c>
      <c r="AI588">
        <v>1</v>
      </c>
      <c r="AJ588">
        <v>9.3000000000000007</v>
      </c>
      <c r="AK588">
        <v>19.8</v>
      </c>
      <c r="AL588">
        <v>1</v>
      </c>
      <c r="AM588">
        <v>5</v>
      </c>
      <c r="AN588">
        <v>0</v>
      </c>
      <c r="AO588">
        <v>1</v>
      </c>
      <c r="AP588">
        <v>0</v>
      </c>
      <c r="AQ588">
        <v>0</v>
      </c>
      <c r="AR588">
        <v>0</v>
      </c>
      <c r="AS588" t="s">
        <v>6</v>
      </c>
      <c r="AT588">
        <v>1.86</v>
      </c>
      <c r="AU588" t="s">
        <v>6</v>
      </c>
      <c r="AV588">
        <v>0</v>
      </c>
      <c r="AW588">
        <v>2</v>
      </c>
      <c r="AX588">
        <v>86296243</v>
      </c>
      <c r="AY588">
        <v>1</v>
      </c>
      <c r="AZ588">
        <v>0</v>
      </c>
      <c r="BA588">
        <v>664</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CV588">
        <v>0</v>
      </c>
      <c r="CW588">
        <f>ROUND(Y588*Source!I346*DO588,9)</f>
        <v>0</v>
      </c>
      <c r="CX588">
        <f>ROUND(Y588*Source!I346,9)</f>
        <v>9.672E-2</v>
      </c>
      <c r="CY588">
        <f t="shared" si="273"/>
        <v>10.23</v>
      </c>
      <c r="CZ588">
        <f t="shared" si="274"/>
        <v>1.1000000000000001</v>
      </c>
      <c r="DA588">
        <f t="shared" si="275"/>
        <v>9.3000000000000007</v>
      </c>
      <c r="DB588">
        <f t="shared" si="257"/>
        <v>2.0499999999999998</v>
      </c>
      <c r="DC588">
        <f t="shared" si="258"/>
        <v>0</v>
      </c>
      <c r="DD588" t="s">
        <v>6</v>
      </c>
      <c r="DE588" t="s">
        <v>6</v>
      </c>
      <c r="DF588">
        <f t="shared" si="263"/>
        <v>0</v>
      </c>
      <c r="DG588">
        <f t="shared" si="276"/>
        <v>1</v>
      </c>
      <c r="DH588">
        <f>Source!I346*SmtRes!Y588</f>
        <v>9.672E-2</v>
      </c>
      <c r="DI588">
        <f t="shared" si="277"/>
        <v>10.23</v>
      </c>
      <c r="DJ588">
        <f>EtalonRes!Z664</f>
        <v>1.1000000000000001</v>
      </c>
      <c r="DK588">
        <f>Source!BB346</f>
        <v>9.3000000000000007</v>
      </c>
      <c r="DL588" t="s">
        <v>6</v>
      </c>
      <c r="DM588">
        <v>0</v>
      </c>
      <c r="DN588" t="s">
        <v>6</v>
      </c>
      <c r="DO588">
        <v>0</v>
      </c>
      <c r="GQ588">
        <v>-1</v>
      </c>
      <c r="GR588">
        <v>-1</v>
      </c>
    </row>
    <row r="589" spans="1:200" x14ac:dyDescent="0.2">
      <c r="A589">
        <f>ROW(Source!A346)</f>
        <v>346</v>
      </c>
      <c r="B589">
        <v>86295184</v>
      </c>
      <c r="C589">
        <v>86296223</v>
      </c>
      <c r="D589">
        <v>27439713</v>
      </c>
      <c r="E589">
        <v>1</v>
      </c>
      <c r="F589">
        <v>1</v>
      </c>
      <c r="G589">
        <v>1</v>
      </c>
      <c r="H589">
        <v>2</v>
      </c>
      <c r="I589" t="s">
        <v>989</v>
      </c>
      <c r="J589" t="s">
        <v>990</v>
      </c>
      <c r="K589" t="s">
        <v>991</v>
      </c>
      <c r="L589">
        <v>1368</v>
      </c>
      <c r="N589">
        <v>1011</v>
      </c>
      <c r="O589" t="s">
        <v>927</v>
      </c>
      <c r="P589" t="s">
        <v>927</v>
      </c>
      <c r="Q589">
        <v>1</v>
      </c>
      <c r="W589">
        <v>0</v>
      </c>
      <c r="X589">
        <v>863682969</v>
      </c>
      <c r="Y589">
        <f t="shared" si="253"/>
        <v>2.0299999999999998</v>
      </c>
      <c r="AA589">
        <v>0</v>
      </c>
      <c r="AB589">
        <v>109.37</v>
      </c>
      <c r="AC589">
        <v>0</v>
      </c>
      <c r="AD589">
        <v>0</v>
      </c>
      <c r="AE589">
        <v>0</v>
      </c>
      <c r="AF589">
        <v>11.76</v>
      </c>
      <c r="AG589">
        <v>0</v>
      </c>
      <c r="AH589">
        <v>0</v>
      </c>
      <c r="AI589">
        <v>1</v>
      </c>
      <c r="AJ589">
        <v>9.3000000000000007</v>
      </c>
      <c r="AK589">
        <v>19.8</v>
      </c>
      <c r="AL589">
        <v>1</v>
      </c>
      <c r="AM589">
        <v>5</v>
      </c>
      <c r="AN589">
        <v>0</v>
      </c>
      <c r="AO589">
        <v>1</v>
      </c>
      <c r="AP589">
        <v>0</v>
      </c>
      <c r="AQ589">
        <v>0</v>
      </c>
      <c r="AR589">
        <v>0</v>
      </c>
      <c r="AS589" t="s">
        <v>6</v>
      </c>
      <c r="AT589">
        <v>2.0299999999999998</v>
      </c>
      <c r="AU589" t="s">
        <v>6</v>
      </c>
      <c r="AV589">
        <v>0</v>
      </c>
      <c r="AW589">
        <v>2</v>
      </c>
      <c r="AX589">
        <v>86296244</v>
      </c>
      <c r="AY589">
        <v>1</v>
      </c>
      <c r="AZ589">
        <v>0</v>
      </c>
      <c r="BA589">
        <v>665</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CV589">
        <v>0</v>
      </c>
      <c r="CW589">
        <f>ROUND(Y589*Source!I346*DO589,9)</f>
        <v>0</v>
      </c>
      <c r="CX589">
        <f>ROUND(Y589*Source!I346,9)</f>
        <v>0.10556</v>
      </c>
      <c r="CY589">
        <f t="shared" si="273"/>
        <v>109.37</v>
      </c>
      <c r="CZ589">
        <f t="shared" si="274"/>
        <v>11.76</v>
      </c>
      <c r="DA589">
        <f t="shared" si="275"/>
        <v>9.3000000000000007</v>
      </c>
      <c r="DB589">
        <f t="shared" si="257"/>
        <v>23.87</v>
      </c>
      <c r="DC589">
        <f t="shared" si="258"/>
        <v>0</v>
      </c>
      <c r="DD589" t="s">
        <v>6</v>
      </c>
      <c r="DE589" t="s">
        <v>6</v>
      </c>
      <c r="DF589">
        <f t="shared" si="263"/>
        <v>0</v>
      </c>
      <c r="DG589">
        <f t="shared" si="276"/>
        <v>12</v>
      </c>
      <c r="DH589">
        <f>Source!I346*SmtRes!Y589</f>
        <v>0.10555999999999999</v>
      </c>
      <c r="DI589">
        <f t="shared" si="277"/>
        <v>109.37</v>
      </c>
      <c r="DJ589">
        <f>EtalonRes!Z665</f>
        <v>11.76</v>
      </c>
      <c r="DK589">
        <f>Source!BB346</f>
        <v>9.3000000000000007</v>
      </c>
      <c r="DL589" t="s">
        <v>6</v>
      </c>
      <c r="DM589">
        <v>0</v>
      </c>
      <c r="DN589" t="s">
        <v>6</v>
      </c>
      <c r="DO589">
        <v>0</v>
      </c>
      <c r="GQ589">
        <v>-1</v>
      </c>
      <c r="GR589">
        <v>-1</v>
      </c>
    </row>
    <row r="590" spans="1:200" x14ac:dyDescent="0.2">
      <c r="A590">
        <f>ROW(Source!A346)</f>
        <v>346</v>
      </c>
      <c r="B590">
        <v>86295184</v>
      </c>
      <c r="C590">
        <v>86296223</v>
      </c>
      <c r="D590">
        <v>27439719</v>
      </c>
      <c r="E590">
        <v>1</v>
      </c>
      <c r="F590">
        <v>1</v>
      </c>
      <c r="G590">
        <v>1</v>
      </c>
      <c r="H590">
        <v>2</v>
      </c>
      <c r="I590" t="s">
        <v>992</v>
      </c>
      <c r="J590" t="s">
        <v>993</v>
      </c>
      <c r="K590" t="s">
        <v>994</v>
      </c>
      <c r="L590">
        <v>1368</v>
      </c>
      <c r="N590">
        <v>1011</v>
      </c>
      <c r="O590" t="s">
        <v>927</v>
      </c>
      <c r="P590" t="s">
        <v>927</v>
      </c>
      <c r="Q590">
        <v>1</v>
      </c>
      <c r="W590">
        <v>0</v>
      </c>
      <c r="X590">
        <v>771781760</v>
      </c>
      <c r="Y590">
        <f t="shared" si="253"/>
        <v>0.14000000000000001</v>
      </c>
      <c r="AA590">
        <v>0</v>
      </c>
      <c r="AB590">
        <v>61.1</v>
      </c>
      <c r="AC590">
        <v>0</v>
      </c>
      <c r="AD590">
        <v>0</v>
      </c>
      <c r="AE590">
        <v>0</v>
      </c>
      <c r="AF590">
        <v>6.57</v>
      </c>
      <c r="AG590">
        <v>0</v>
      </c>
      <c r="AH590">
        <v>0</v>
      </c>
      <c r="AI590">
        <v>1</v>
      </c>
      <c r="AJ590">
        <v>9.3000000000000007</v>
      </c>
      <c r="AK590">
        <v>19.8</v>
      </c>
      <c r="AL590">
        <v>1</v>
      </c>
      <c r="AM590">
        <v>5</v>
      </c>
      <c r="AN590">
        <v>0</v>
      </c>
      <c r="AO590">
        <v>1</v>
      </c>
      <c r="AP590">
        <v>0</v>
      </c>
      <c r="AQ590">
        <v>0</v>
      </c>
      <c r="AR590">
        <v>0</v>
      </c>
      <c r="AS590" t="s">
        <v>6</v>
      </c>
      <c r="AT590">
        <v>0.14000000000000001</v>
      </c>
      <c r="AU590" t="s">
        <v>6</v>
      </c>
      <c r="AV590">
        <v>0</v>
      </c>
      <c r="AW590">
        <v>2</v>
      </c>
      <c r="AX590">
        <v>86296245</v>
      </c>
      <c r="AY590">
        <v>1</v>
      </c>
      <c r="AZ590">
        <v>0</v>
      </c>
      <c r="BA590">
        <v>666</v>
      </c>
      <c r="BB590">
        <v>0</v>
      </c>
      <c r="BC590">
        <v>0</v>
      </c>
      <c r="BD590">
        <v>0</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0</v>
      </c>
      <c r="CV590">
        <v>0</v>
      </c>
      <c r="CW590">
        <f>ROUND(Y590*Source!I346*DO590,9)</f>
        <v>0</v>
      </c>
      <c r="CX590">
        <f>ROUND(Y590*Source!I346,9)</f>
        <v>7.28E-3</v>
      </c>
      <c r="CY590">
        <f t="shared" si="273"/>
        <v>61.1</v>
      </c>
      <c r="CZ590">
        <f t="shared" si="274"/>
        <v>6.57</v>
      </c>
      <c r="DA590">
        <f t="shared" si="275"/>
        <v>9.3000000000000007</v>
      </c>
      <c r="DB590">
        <f t="shared" si="257"/>
        <v>0.92</v>
      </c>
      <c r="DC590">
        <f t="shared" si="258"/>
        <v>0</v>
      </c>
      <c r="DD590" t="s">
        <v>6</v>
      </c>
      <c r="DE590" t="s">
        <v>6</v>
      </c>
      <c r="DF590">
        <f t="shared" si="263"/>
        <v>0</v>
      </c>
      <c r="DG590">
        <f t="shared" si="276"/>
        <v>0</v>
      </c>
      <c r="DH590">
        <f>Source!I346*SmtRes!Y590</f>
        <v>7.28E-3</v>
      </c>
      <c r="DI590">
        <f t="shared" si="277"/>
        <v>61.1</v>
      </c>
      <c r="DJ590">
        <f>EtalonRes!Z666</f>
        <v>6.57</v>
      </c>
      <c r="DK590">
        <f>Source!BB346</f>
        <v>9.3000000000000007</v>
      </c>
      <c r="DL590" t="s">
        <v>6</v>
      </c>
      <c r="DM590">
        <v>0</v>
      </c>
      <c r="DN590" t="s">
        <v>6</v>
      </c>
      <c r="DO590">
        <v>0</v>
      </c>
      <c r="GQ590">
        <v>-1</v>
      </c>
      <c r="GR590">
        <v>-1</v>
      </c>
    </row>
    <row r="591" spans="1:200" x14ac:dyDescent="0.2">
      <c r="A591">
        <f>ROW(Source!A346)</f>
        <v>346</v>
      </c>
      <c r="B591">
        <v>86295184</v>
      </c>
      <c r="C591">
        <v>86296223</v>
      </c>
      <c r="D591">
        <v>27441019</v>
      </c>
      <c r="E591">
        <v>1</v>
      </c>
      <c r="F591">
        <v>1</v>
      </c>
      <c r="G591">
        <v>1</v>
      </c>
      <c r="H591">
        <v>2</v>
      </c>
      <c r="I591" t="s">
        <v>995</v>
      </c>
      <c r="J591" t="s">
        <v>996</v>
      </c>
      <c r="K591" t="s">
        <v>997</v>
      </c>
      <c r="L591">
        <v>1368</v>
      </c>
      <c r="N591">
        <v>1011</v>
      </c>
      <c r="O591" t="s">
        <v>927</v>
      </c>
      <c r="P591" t="s">
        <v>927</v>
      </c>
      <c r="Q591">
        <v>1</v>
      </c>
      <c r="W591">
        <v>0</v>
      </c>
      <c r="X591">
        <v>1694760240</v>
      </c>
      <c r="Y591">
        <f t="shared" si="253"/>
        <v>0.41</v>
      </c>
      <c r="AA591">
        <v>0</v>
      </c>
      <c r="AB591">
        <v>47.34</v>
      </c>
      <c r="AC591">
        <v>0</v>
      </c>
      <c r="AD591">
        <v>0</v>
      </c>
      <c r="AE591">
        <v>0</v>
      </c>
      <c r="AF591">
        <v>5.09</v>
      </c>
      <c r="AG591">
        <v>0</v>
      </c>
      <c r="AH591">
        <v>0</v>
      </c>
      <c r="AI591">
        <v>1</v>
      </c>
      <c r="AJ591">
        <v>9.3000000000000007</v>
      </c>
      <c r="AK591">
        <v>19.8</v>
      </c>
      <c r="AL591">
        <v>1</v>
      </c>
      <c r="AM591">
        <v>5</v>
      </c>
      <c r="AN591">
        <v>0</v>
      </c>
      <c r="AO591">
        <v>1</v>
      </c>
      <c r="AP591">
        <v>0</v>
      </c>
      <c r="AQ591">
        <v>0</v>
      </c>
      <c r="AR591">
        <v>0</v>
      </c>
      <c r="AS591" t="s">
        <v>6</v>
      </c>
      <c r="AT591">
        <v>0.41</v>
      </c>
      <c r="AU591" t="s">
        <v>6</v>
      </c>
      <c r="AV591">
        <v>0</v>
      </c>
      <c r="AW591">
        <v>2</v>
      </c>
      <c r="AX591">
        <v>86296246</v>
      </c>
      <c r="AY591">
        <v>1</v>
      </c>
      <c r="AZ591">
        <v>0</v>
      </c>
      <c r="BA591">
        <v>667</v>
      </c>
      <c r="BB591">
        <v>0</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CV591">
        <v>0</v>
      </c>
      <c r="CW591">
        <f>ROUND(Y591*Source!I346*DO591,9)</f>
        <v>0</v>
      </c>
      <c r="CX591">
        <f>ROUND(Y591*Source!I346,9)</f>
        <v>2.1319999999999999E-2</v>
      </c>
      <c r="CY591">
        <f t="shared" si="273"/>
        <v>47.34</v>
      </c>
      <c r="CZ591">
        <f t="shared" si="274"/>
        <v>5.09</v>
      </c>
      <c r="DA591">
        <f t="shared" si="275"/>
        <v>9.3000000000000007</v>
      </c>
      <c r="DB591">
        <f t="shared" si="257"/>
        <v>2.09</v>
      </c>
      <c r="DC591">
        <f t="shared" si="258"/>
        <v>0</v>
      </c>
      <c r="DD591" t="s">
        <v>6</v>
      </c>
      <c r="DE591" t="s">
        <v>6</v>
      </c>
      <c r="DF591">
        <f t="shared" si="263"/>
        <v>0</v>
      </c>
      <c r="DG591">
        <f t="shared" si="276"/>
        <v>1</v>
      </c>
      <c r="DH591">
        <f>Source!I346*SmtRes!Y591</f>
        <v>2.1319999999999999E-2</v>
      </c>
      <c r="DI591">
        <f t="shared" si="277"/>
        <v>47.34</v>
      </c>
      <c r="DJ591">
        <f>EtalonRes!Z667</f>
        <v>5.09</v>
      </c>
      <c r="DK591">
        <f>Source!BB346</f>
        <v>9.3000000000000007</v>
      </c>
      <c r="DL591" t="s">
        <v>6</v>
      </c>
      <c r="DM591">
        <v>0</v>
      </c>
      <c r="DN591" t="s">
        <v>6</v>
      </c>
      <c r="DO591">
        <v>0</v>
      </c>
      <c r="GQ591">
        <v>-1</v>
      </c>
      <c r="GR591">
        <v>-1</v>
      </c>
    </row>
    <row r="592" spans="1:200" x14ac:dyDescent="0.2">
      <c r="A592">
        <f>ROW(Source!A346)</f>
        <v>346</v>
      </c>
      <c r="B592">
        <v>86295184</v>
      </c>
      <c r="C592">
        <v>86296223</v>
      </c>
      <c r="D592">
        <v>27441327</v>
      </c>
      <c r="E592">
        <v>1</v>
      </c>
      <c r="F592">
        <v>1</v>
      </c>
      <c r="G592">
        <v>1</v>
      </c>
      <c r="H592">
        <v>2</v>
      </c>
      <c r="I592" t="s">
        <v>936</v>
      </c>
      <c r="J592" t="s">
        <v>937</v>
      </c>
      <c r="K592" t="s">
        <v>938</v>
      </c>
      <c r="L592">
        <v>1368</v>
      </c>
      <c r="N592">
        <v>1011</v>
      </c>
      <c r="O592" t="s">
        <v>927</v>
      </c>
      <c r="P592" t="s">
        <v>927</v>
      </c>
      <c r="Q592">
        <v>1</v>
      </c>
      <c r="W592">
        <v>0</v>
      </c>
      <c r="X592">
        <v>-1583389094</v>
      </c>
      <c r="Y592">
        <f t="shared" si="253"/>
        <v>0.19</v>
      </c>
      <c r="AA592">
        <v>0</v>
      </c>
      <c r="AB592">
        <v>868.34</v>
      </c>
      <c r="AC592">
        <v>231.46</v>
      </c>
      <c r="AD592">
        <v>0</v>
      </c>
      <c r="AE592">
        <v>0</v>
      </c>
      <c r="AF592">
        <v>93.37</v>
      </c>
      <c r="AG592">
        <v>11.69</v>
      </c>
      <c r="AH592">
        <v>0</v>
      </c>
      <c r="AI592">
        <v>1</v>
      </c>
      <c r="AJ592">
        <v>9.3000000000000007</v>
      </c>
      <c r="AK592">
        <v>19.8</v>
      </c>
      <c r="AL592">
        <v>1</v>
      </c>
      <c r="AM592">
        <v>5</v>
      </c>
      <c r="AN592">
        <v>0</v>
      </c>
      <c r="AO592">
        <v>1</v>
      </c>
      <c r="AP592">
        <v>0</v>
      </c>
      <c r="AQ592">
        <v>0</v>
      </c>
      <c r="AR592">
        <v>0</v>
      </c>
      <c r="AS592" t="s">
        <v>6</v>
      </c>
      <c r="AT592">
        <v>0.19</v>
      </c>
      <c r="AU592" t="s">
        <v>6</v>
      </c>
      <c r="AV592">
        <v>0</v>
      </c>
      <c r="AW592">
        <v>2</v>
      </c>
      <c r="AX592">
        <v>86296247</v>
      </c>
      <c r="AY592">
        <v>1</v>
      </c>
      <c r="AZ592">
        <v>0</v>
      </c>
      <c r="BA592">
        <v>668</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CV592">
        <v>0</v>
      </c>
      <c r="CW592">
        <f>ROUND(Y592*Source!I346*DO592,9)</f>
        <v>0</v>
      </c>
      <c r="CX592">
        <f>ROUND(Y592*Source!I346,9)</f>
        <v>9.8799999999999999E-3</v>
      </c>
      <c r="CY592">
        <f t="shared" si="273"/>
        <v>868.34</v>
      </c>
      <c r="CZ592">
        <f t="shared" si="274"/>
        <v>93.37</v>
      </c>
      <c r="DA592">
        <f t="shared" si="275"/>
        <v>9.3000000000000007</v>
      </c>
      <c r="DB592">
        <f t="shared" si="257"/>
        <v>17.739999999999998</v>
      </c>
      <c r="DC592">
        <f t="shared" si="258"/>
        <v>2.2200000000000002</v>
      </c>
      <c r="DD592" t="s">
        <v>6</v>
      </c>
      <c r="DE592" t="s">
        <v>6</v>
      </c>
      <c r="DF592">
        <f t="shared" si="263"/>
        <v>0</v>
      </c>
      <c r="DG592">
        <f t="shared" si="276"/>
        <v>9</v>
      </c>
      <c r="DH592">
        <f>Source!I346*SmtRes!Y592</f>
        <v>9.8799999999999999E-3</v>
      </c>
      <c r="DI592">
        <f t="shared" si="277"/>
        <v>868.34</v>
      </c>
      <c r="DJ592">
        <f>EtalonRes!Z668</f>
        <v>93.37</v>
      </c>
      <c r="DK592">
        <f>Source!BB346</f>
        <v>9.3000000000000007</v>
      </c>
      <c r="DL592" t="s">
        <v>6</v>
      </c>
      <c r="DM592">
        <v>0</v>
      </c>
      <c r="DN592" t="s">
        <v>6</v>
      </c>
      <c r="DO592">
        <v>0</v>
      </c>
      <c r="GQ592">
        <v>-1</v>
      </c>
      <c r="GR592">
        <v>-1</v>
      </c>
    </row>
    <row r="593" spans="1:200" x14ac:dyDescent="0.2">
      <c r="A593">
        <f>ROW(Source!A346)</f>
        <v>346</v>
      </c>
      <c r="B593">
        <v>86295184</v>
      </c>
      <c r="C593">
        <v>86296223</v>
      </c>
      <c r="D593">
        <v>27371079</v>
      </c>
      <c r="E593">
        <v>1</v>
      </c>
      <c r="F593">
        <v>1</v>
      </c>
      <c r="G593">
        <v>1</v>
      </c>
      <c r="H593">
        <v>3</v>
      </c>
      <c r="I593" t="s">
        <v>249</v>
      </c>
      <c r="J593" t="s">
        <v>251</v>
      </c>
      <c r="K593" t="s">
        <v>250</v>
      </c>
      <c r="L593">
        <v>1339</v>
      </c>
      <c r="N593">
        <v>1007</v>
      </c>
      <c r="O593" t="s">
        <v>32</v>
      </c>
      <c r="P593" t="s">
        <v>32</v>
      </c>
      <c r="Q593">
        <v>1</v>
      </c>
      <c r="W593">
        <v>0</v>
      </c>
      <c r="X593">
        <v>-394915385</v>
      </c>
      <c r="Y593">
        <f t="shared" si="253"/>
        <v>1.5</v>
      </c>
      <c r="AA593">
        <v>43.3</v>
      </c>
      <c r="AB593">
        <v>0</v>
      </c>
      <c r="AC593">
        <v>0</v>
      </c>
      <c r="AD593">
        <v>0</v>
      </c>
      <c r="AE593">
        <v>6.080000000000001</v>
      </c>
      <c r="AF593">
        <v>0</v>
      </c>
      <c r="AG593">
        <v>0</v>
      </c>
      <c r="AH593">
        <v>0</v>
      </c>
      <c r="AI593">
        <v>7.56</v>
      </c>
      <c r="AJ593">
        <v>1</v>
      </c>
      <c r="AK593">
        <v>1</v>
      </c>
      <c r="AL593">
        <v>1</v>
      </c>
      <c r="AM593">
        <v>0</v>
      </c>
      <c r="AN593">
        <v>0</v>
      </c>
      <c r="AO593">
        <v>0</v>
      </c>
      <c r="AP593">
        <v>1</v>
      </c>
      <c r="AQ593">
        <v>0</v>
      </c>
      <c r="AR593">
        <v>0</v>
      </c>
      <c r="AS593" t="s">
        <v>6</v>
      </c>
      <c r="AT593">
        <v>1.5</v>
      </c>
      <c r="AU593" t="s">
        <v>6</v>
      </c>
      <c r="AV593">
        <v>0</v>
      </c>
      <c r="AW593">
        <v>2</v>
      </c>
      <c r="AX593">
        <v>86296249</v>
      </c>
      <c r="AY593">
        <v>1</v>
      </c>
      <c r="AZ593">
        <v>16384</v>
      </c>
      <c r="BA593">
        <v>670</v>
      </c>
      <c r="BB593">
        <v>3</v>
      </c>
      <c r="BC593">
        <v>0</v>
      </c>
      <c r="BD593">
        <v>0</v>
      </c>
      <c r="BE593">
        <v>0</v>
      </c>
      <c r="BF593">
        <v>0</v>
      </c>
      <c r="BG593">
        <v>0</v>
      </c>
      <c r="BH593">
        <v>0</v>
      </c>
      <c r="BI593">
        <v>0</v>
      </c>
      <c r="BJ593">
        <v>0</v>
      </c>
      <c r="BK593">
        <v>0</v>
      </c>
      <c r="BL593">
        <v>0</v>
      </c>
      <c r="BM593">
        <v>0</v>
      </c>
      <c r="BN593">
        <v>0</v>
      </c>
      <c r="BO593">
        <v>0</v>
      </c>
      <c r="BP593">
        <v>0</v>
      </c>
      <c r="BQ593">
        <v>0</v>
      </c>
      <c r="BR593">
        <v>0</v>
      </c>
      <c r="BS593">
        <v>0</v>
      </c>
      <c r="BT593">
        <v>0</v>
      </c>
      <c r="BU593">
        <v>0</v>
      </c>
      <c r="BV593">
        <v>0</v>
      </c>
      <c r="BW593">
        <v>0</v>
      </c>
      <c r="CV593">
        <v>0</v>
      </c>
      <c r="CW593">
        <v>0</v>
      </c>
      <c r="CX593">
        <f>ROUND(Y593*Source!I346,9)</f>
        <v>7.8E-2</v>
      </c>
      <c r="CY593">
        <f t="shared" ref="CY593:CY598" si="278">AA593</f>
        <v>43.3</v>
      </c>
      <c r="CZ593">
        <f t="shared" ref="CZ593:CZ598" si="279">AE593</f>
        <v>6.080000000000001</v>
      </c>
      <c r="DA593">
        <f t="shared" ref="DA593:DA598" si="280">AI593</f>
        <v>7.56</v>
      </c>
      <c r="DB593">
        <f t="shared" si="257"/>
        <v>9.1199999999999992</v>
      </c>
      <c r="DC593">
        <f t="shared" si="258"/>
        <v>0</v>
      </c>
      <c r="DD593" t="s">
        <v>6</v>
      </c>
      <c r="DE593" t="s">
        <v>6</v>
      </c>
      <c r="DF593">
        <f t="shared" ref="DF593:DF598" si="281">ROUND(ROUND(AE593*AI593,0)*CX593,0)</f>
        <v>4</v>
      </c>
      <c r="DG593">
        <f t="shared" ref="DG593:DG616" si="282">ROUND(ROUND(AF593,0)*CX593,0)</f>
        <v>0</v>
      </c>
      <c r="DH593">
        <f>Source!I346*SmtRes!Y593</f>
        <v>7.8E-2</v>
      </c>
      <c r="DI593">
        <f t="shared" ref="DI593:DI598" si="283">AA593</f>
        <v>43.3</v>
      </c>
      <c r="DJ593">
        <f>EtalonRes!Y670</f>
        <v>6.22</v>
      </c>
      <c r="DK593">
        <f>Source!BC346</f>
        <v>7.56</v>
      </c>
      <c r="DL593" t="s">
        <v>6</v>
      </c>
      <c r="DM593">
        <v>0</v>
      </c>
      <c r="DN593" t="s">
        <v>6</v>
      </c>
      <c r="DO593">
        <v>0</v>
      </c>
      <c r="GP593">
        <v>1</v>
      </c>
      <c r="GQ593">
        <v>-1</v>
      </c>
      <c r="GR593">
        <v>-1</v>
      </c>
    </row>
    <row r="594" spans="1:200" x14ac:dyDescent="0.2">
      <c r="A594">
        <f>ROW(Source!A346)</f>
        <v>346</v>
      </c>
      <c r="B594">
        <v>86295184</v>
      </c>
      <c r="C594">
        <v>86296223</v>
      </c>
      <c r="D594">
        <v>27378255</v>
      </c>
      <c r="E594">
        <v>1</v>
      </c>
      <c r="F594">
        <v>1</v>
      </c>
      <c r="G594">
        <v>1</v>
      </c>
      <c r="H594">
        <v>3</v>
      </c>
      <c r="I594" t="s">
        <v>89</v>
      </c>
      <c r="J594" t="s">
        <v>91</v>
      </c>
      <c r="K594" t="s">
        <v>90</v>
      </c>
      <c r="L594">
        <v>1348</v>
      </c>
      <c r="N594">
        <v>1009</v>
      </c>
      <c r="O594" t="s">
        <v>63</v>
      </c>
      <c r="P594" t="s">
        <v>63</v>
      </c>
      <c r="Q594">
        <v>1000</v>
      </c>
      <c r="W594">
        <v>0</v>
      </c>
      <c r="X594">
        <v>1570490953</v>
      </c>
      <c r="Y594">
        <f t="shared" ref="Y594:Y630" si="284">AT594</f>
        <v>1.4E-3</v>
      </c>
      <c r="AA594">
        <v>180000</v>
      </c>
      <c r="AB594">
        <v>0</v>
      </c>
      <c r="AC594">
        <v>0</v>
      </c>
      <c r="AD594">
        <v>0</v>
      </c>
      <c r="AE594">
        <v>25257.140000000003</v>
      </c>
      <c r="AF594">
        <v>0</v>
      </c>
      <c r="AG594">
        <v>0</v>
      </c>
      <c r="AH594">
        <v>0</v>
      </c>
      <c r="AI594">
        <v>7.56</v>
      </c>
      <c r="AJ594">
        <v>1</v>
      </c>
      <c r="AK594">
        <v>1</v>
      </c>
      <c r="AL594">
        <v>1</v>
      </c>
      <c r="AM594">
        <v>0</v>
      </c>
      <c r="AN594">
        <v>0</v>
      </c>
      <c r="AO594">
        <v>0</v>
      </c>
      <c r="AP594">
        <v>1</v>
      </c>
      <c r="AQ594">
        <v>0</v>
      </c>
      <c r="AR594">
        <v>0</v>
      </c>
      <c r="AS594" t="s">
        <v>6</v>
      </c>
      <c r="AT594">
        <v>1.4E-3</v>
      </c>
      <c r="AU594" t="s">
        <v>6</v>
      </c>
      <c r="AV594">
        <v>0</v>
      </c>
      <c r="AW594">
        <v>1</v>
      </c>
      <c r="AX594">
        <v>-1</v>
      </c>
      <c r="AY594">
        <v>0</v>
      </c>
      <c r="AZ594">
        <v>0</v>
      </c>
      <c r="BA594" t="s">
        <v>6</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CV594">
        <v>0</v>
      </c>
      <c r="CW594">
        <v>0</v>
      </c>
      <c r="CX594">
        <f>ROUND(Y594*Source!I346,9)</f>
        <v>7.2799999999999994E-5</v>
      </c>
      <c r="CY594">
        <f t="shared" si="278"/>
        <v>180000</v>
      </c>
      <c r="CZ594">
        <f t="shared" si="279"/>
        <v>25257.140000000003</v>
      </c>
      <c r="DA594">
        <f t="shared" si="280"/>
        <v>7.56</v>
      </c>
      <c r="DB594">
        <f t="shared" ref="DB594:DB630" si="285">ROUND(ROUND(AT594*CZ594,2),2)</f>
        <v>35.36</v>
      </c>
      <c r="DC594">
        <f t="shared" ref="DC594:DC630" si="286">ROUND(ROUND(AT594*AG594,2),2)</f>
        <v>0</v>
      </c>
      <c r="DD594" t="s">
        <v>6</v>
      </c>
      <c r="DE594" t="s">
        <v>6</v>
      </c>
      <c r="DF594">
        <f t="shared" si="281"/>
        <v>14</v>
      </c>
      <c r="DG594">
        <f t="shared" si="282"/>
        <v>0</v>
      </c>
      <c r="DH594">
        <f>Source!I346*SmtRes!Y594</f>
        <v>7.2799999999999994E-5</v>
      </c>
      <c r="DI594">
        <f t="shared" si="283"/>
        <v>180000</v>
      </c>
      <c r="DJ594">
        <f t="shared" ref="DJ594:DJ598" si="287">DF594</f>
        <v>14</v>
      </c>
      <c r="DK594">
        <f>Source!BC346</f>
        <v>7.56</v>
      </c>
      <c r="DL594" t="s">
        <v>6</v>
      </c>
      <c r="DM594">
        <v>0</v>
      </c>
      <c r="DN594" t="s">
        <v>6</v>
      </c>
      <c r="DO594">
        <v>0</v>
      </c>
      <c r="GP594">
        <v>1</v>
      </c>
      <c r="GQ594">
        <v>-1</v>
      </c>
      <c r="GR594">
        <v>-1</v>
      </c>
    </row>
    <row r="595" spans="1:200" x14ac:dyDescent="0.2">
      <c r="A595">
        <f>ROW(Source!A346)</f>
        <v>346</v>
      </c>
      <c r="B595">
        <v>86295184</v>
      </c>
      <c r="C595">
        <v>86296223</v>
      </c>
      <c r="D595">
        <v>27371084</v>
      </c>
      <c r="E595">
        <v>1</v>
      </c>
      <c r="F595">
        <v>1</v>
      </c>
      <c r="G595">
        <v>1</v>
      </c>
      <c r="H595">
        <v>3</v>
      </c>
      <c r="I595" t="s">
        <v>255</v>
      </c>
      <c r="J595" t="s">
        <v>257</v>
      </c>
      <c r="K595" t="s">
        <v>256</v>
      </c>
      <c r="L595">
        <v>1346</v>
      </c>
      <c r="N595">
        <v>1009</v>
      </c>
      <c r="O595" t="s">
        <v>182</v>
      </c>
      <c r="P595" t="s">
        <v>182</v>
      </c>
      <c r="Q595">
        <v>1</v>
      </c>
      <c r="W595">
        <v>0</v>
      </c>
      <c r="X595">
        <v>-1982328944</v>
      </c>
      <c r="Y595">
        <f t="shared" si="284"/>
        <v>0.45</v>
      </c>
      <c r="AA595">
        <v>24.21</v>
      </c>
      <c r="AB595">
        <v>0</v>
      </c>
      <c r="AC595">
        <v>0</v>
      </c>
      <c r="AD595">
        <v>0</v>
      </c>
      <c r="AE595">
        <v>3.4</v>
      </c>
      <c r="AF595">
        <v>0</v>
      </c>
      <c r="AG595">
        <v>0</v>
      </c>
      <c r="AH595">
        <v>0</v>
      </c>
      <c r="AI595">
        <v>7.56</v>
      </c>
      <c r="AJ595">
        <v>1</v>
      </c>
      <c r="AK595">
        <v>1</v>
      </c>
      <c r="AL595">
        <v>1</v>
      </c>
      <c r="AM595">
        <v>0</v>
      </c>
      <c r="AN595">
        <v>0</v>
      </c>
      <c r="AO595">
        <v>0</v>
      </c>
      <c r="AP595">
        <v>1</v>
      </c>
      <c r="AQ595">
        <v>0</v>
      </c>
      <c r="AR595">
        <v>0</v>
      </c>
      <c r="AS595" t="s">
        <v>6</v>
      </c>
      <c r="AT595">
        <v>0.45</v>
      </c>
      <c r="AU595" t="s">
        <v>6</v>
      </c>
      <c r="AV595">
        <v>0</v>
      </c>
      <c r="AW595">
        <v>2</v>
      </c>
      <c r="AX595">
        <v>86296255</v>
      </c>
      <c r="AY595">
        <v>1</v>
      </c>
      <c r="AZ595">
        <v>16384</v>
      </c>
      <c r="BA595">
        <v>676</v>
      </c>
      <c r="BB595">
        <v>3</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CV595">
        <v>0</v>
      </c>
      <c r="CW595">
        <v>0</v>
      </c>
      <c r="CX595">
        <f>ROUND(Y595*Source!I346,9)</f>
        <v>2.3400000000000001E-2</v>
      </c>
      <c r="CY595">
        <f t="shared" si="278"/>
        <v>24.21</v>
      </c>
      <c r="CZ595">
        <f t="shared" si="279"/>
        <v>3.4</v>
      </c>
      <c r="DA595">
        <f t="shared" si="280"/>
        <v>7.56</v>
      </c>
      <c r="DB595">
        <f t="shared" si="285"/>
        <v>1.53</v>
      </c>
      <c r="DC595">
        <f t="shared" si="286"/>
        <v>0</v>
      </c>
      <c r="DD595" t="s">
        <v>6</v>
      </c>
      <c r="DE595" t="s">
        <v>6</v>
      </c>
      <c r="DF595">
        <f t="shared" si="281"/>
        <v>1</v>
      </c>
      <c r="DG595">
        <f t="shared" si="282"/>
        <v>0</v>
      </c>
      <c r="DH595">
        <f>Source!I346*SmtRes!Y595</f>
        <v>2.3400000000000001E-2</v>
      </c>
      <c r="DI595">
        <f t="shared" si="283"/>
        <v>24.21</v>
      </c>
      <c r="DJ595">
        <f>EtalonRes!Y676</f>
        <v>6.12</v>
      </c>
      <c r="DK595">
        <f>Source!BC346</f>
        <v>7.56</v>
      </c>
      <c r="DL595" t="s">
        <v>6</v>
      </c>
      <c r="DM595">
        <v>0</v>
      </c>
      <c r="DN595" t="s">
        <v>6</v>
      </c>
      <c r="DO595">
        <v>0</v>
      </c>
      <c r="GP595">
        <v>1</v>
      </c>
      <c r="GQ595">
        <v>-1</v>
      </c>
      <c r="GR595">
        <v>-1</v>
      </c>
    </row>
    <row r="596" spans="1:200" x14ac:dyDescent="0.2">
      <c r="A596">
        <f>ROW(Source!A346)</f>
        <v>346</v>
      </c>
      <c r="B596">
        <v>86295184</v>
      </c>
      <c r="C596">
        <v>86296223</v>
      </c>
      <c r="D596">
        <v>27378445</v>
      </c>
      <c r="E596">
        <v>1</v>
      </c>
      <c r="F596">
        <v>1</v>
      </c>
      <c r="G596">
        <v>1</v>
      </c>
      <c r="H596">
        <v>3</v>
      </c>
      <c r="I596" t="s">
        <v>154</v>
      </c>
      <c r="J596" t="s">
        <v>301</v>
      </c>
      <c r="K596" t="s">
        <v>299</v>
      </c>
      <c r="L596">
        <v>53010780</v>
      </c>
      <c r="N596">
        <v>1010</v>
      </c>
      <c r="O596" t="s">
        <v>300</v>
      </c>
      <c r="P596" t="s">
        <v>43</v>
      </c>
      <c r="Q596">
        <v>1</v>
      </c>
      <c r="W596">
        <v>0</v>
      </c>
      <c r="X596">
        <v>426906457</v>
      </c>
      <c r="Y596">
        <f t="shared" si="284"/>
        <v>0</v>
      </c>
      <c r="AA596">
        <v>76.28</v>
      </c>
      <c r="AB596">
        <v>0</v>
      </c>
      <c r="AC596">
        <v>0</v>
      </c>
      <c r="AD596">
        <v>0</v>
      </c>
      <c r="AE596">
        <v>10.700000000000001</v>
      </c>
      <c r="AF596">
        <v>0</v>
      </c>
      <c r="AG596">
        <v>0</v>
      </c>
      <c r="AH596">
        <v>0</v>
      </c>
      <c r="AI596">
        <v>7.56</v>
      </c>
      <c r="AJ596">
        <v>1</v>
      </c>
      <c r="AK596">
        <v>1</v>
      </c>
      <c r="AL596">
        <v>1</v>
      </c>
      <c r="AM596">
        <v>0</v>
      </c>
      <c r="AN596">
        <v>0</v>
      </c>
      <c r="AO596">
        <v>0</v>
      </c>
      <c r="AP596">
        <v>1</v>
      </c>
      <c r="AQ596">
        <v>0</v>
      </c>
      <c r="AR596">
        <v>0</v>
      </c>
      <c r="AS596" t="s">
        <v>6</v>
      </c>
      <c r="AT596">
        <v>0</v>
      </c>
      <c r="AU596" t="s">
        <v>6</v>
      </c>
      <c r="AV596">
        <v>0</v>
      </c>
      <c r="AW596">
        <v>1</v>
      </c>
      <c r="AX596">
        <v>-1</v>
      </c>
      <c r="AY596">
        <v>0</v>
      </c>
      <c r="AZ596">
        <v>0</v>
      </c>
      <c r="BA596" t="s">
        <v>6</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CV596">
        <v>0</v>
      </c>
      <c r="CW596">
        <v>0</v>
      </c>
      <c r="CX596">
        <f>ROUND(Y596*Source!I346,9)</f>
        <v>0</v>
      </c>
      <c r="CY596">
        <f t="shared" si="278"/>
        <v>76.28</v>
      </c>
      <c r="CZ596">
        <f t="shared" si="279"/>
        <v>10.700000000000001</v>
      </c>
      <c r="DA596">
        <f t="shared" si="280"/>
        <v>7.56</v>
      </c>
      <c r="DB596">
        <f t="shared" si="285"/>
        <v>0</v>
      </c>
      <c r="DC596">
        <f t="shared" si="286"/>
        <v>0</v>
      </c>
      <c r="DD596" t="s">
        <v>6</v>
      </c>
      <c r="DE596" t="s">
        <v>6</v>
      </c>
      <c r="DF596">
        <f t="shared" si="281"/>
        <v>0</v>
      </c>
      <c r="DG596">
        <f t="shared" si="282"/>
        <v>0</v>
      </c>
      <c r="DH596">
        <f>Source!I346*SmtRes!Y596</f>
        <v>0</v>
      </c>
      <c r="DI596">
        <f t="shared" si="283"/>
        <v>76.28</v>
      </c>
      <c r="DJ596">
        <f t="shared" si="287"/>
        <v>0</v>
      </c>
      <c r="DK596">
        <f>Source!BC346</f>
        <v>7.56</v>
      </c>
      <c r="DL596" t="s">
        <v>6</v>
      </c>
      <c r="DM596">
        <v>0</v>
      </c>
      <c r="DN596" t="s">
        <v>6</v>
      </c>
      <c r="DO596">
        <v>0</v>
      </c>
      <c r="GP596">
        <v>1</v>
      </c>
      <c r="GQ596">
        <v>-1</v>
      </c>
      <c r="GR596">
        <v>-1</v>
      </c>
    </row>
    <row r="597" spans="1:200" x14ac:dyDescent="0.2">
      <c r="A597">
        <f>ROW(Source!A346)</f>
        <v>346</v>
      </c>
      <c r="B597">
        <v>86295184</v>
      </c>
      <c r="C597">
        <v>86296223</v>
      </c>
      <c r="D597">
        <v>69205365</v>
      </c>
      <c r="E597">
        <v>1</v>
      </c>
      <c r="F597">
        <v>1</v>
      </c>
      <c r="G597">
        <v>1</v>
      </c>
      <c r="H597">
        <v>3</v>
      </c>
      <c r="I597" t="s">
        <v>304</v>
      </c>
      <c r="J597" t="s">
        <v>306</v>
      </c>
      <c r="K597" t="s">
        <v>305</v>
      </c>
      <c r="L597">
        <v>1348</v>
      </c>
      <c r="N597">
        <v>1009</v>
      </c>
      <c r="O597" t="s">
        <v>63</v>
      </c>
      <c r="P597" t="s">
        <v>63</v>
      </c>
      <c r="Q597">
        <v>1000</v>
      </c>
      <c r="W597">
        <v>0</v>
      </c>
      <c r="X597">
        <v>1791847805</v>
      </c>
      <c r="Y597">
        <f t="shared" si="284"/>
        <v>0.68076899999999996</v>
      </c>
      <c r="AA597">
        <v>124406.33</v>
      </c>
      <c r="AB597">
        <v>0</v>
      </c>
      <c r="AC597">
        <v>0</v>
      </c>
      <c r="AD597">
        <v>0</v>
      </c>
      <c r="AE597">
        <v>17242.45</v>
      </c>
      <c r="AF597">
        <v>0</v>
      </c>
      <c r="AG597">
        <v>0</v>
      </c>
      <c r="AH597">
        <v>0</v>
      </c>
      <c r="AI597">
        <v>7.56</v>
      </c>
      <c r="AJ597">
        <v>1</v>
      </c>
      <c r="AK597">
        <v>1</v>
      </c>
      <c r="AL597">
        <v>1</v>
      </c>
      <c r="AM597">
        <v>0</v>
      </c>
      <c r="AN597">
        <v>0</v>
      </c>
      <c r="AO597">
        <v>0</v>
      </c>
      <c r="AP597">
        <v>1</v>
      </c>
      <c r="AQ597">
        <v>0</v>
      </c>
      <c r="AR597">
        <v>0</v>
      </c>
      <c r="AS597" t="s">
        <v>6</v>
      </c>
      <c r="AT597">
        <v>0.68076899999999996</v>
      </c>
      <c r="AU597" t="s">
        <v>6</v>
      </c>
      <c r="AV597">
        <v>0</v>
      </c>
      <c r="AW597">
        <v>1</v>
      </c>
      <c r="AX597">
        <v>-1</v>
      </c>
      <c r="AY597">
        <v>0</v>
      </c>
      <c r="AZ597">
        <v>0</v>
      </c>
      <c r="BA597" t="s">
        <v>6</v>
      </c>
      <c r="BB597">
        <v>0</v>
      </c>
      <c r="BC597">
        <v>0</v>
      </c>
      <c r="BD597">
        <v>0</v>
      </c>
      <c r="BE597">
        <v>0</v>
      </c>
      <c r="BF597">
        <v>0</v>
      </c>
      <c r="BG597">
        <v>0</v>
      </c>
      <c r="BH597">
        <v>0</v>
      </c>
      <c r="BI597">
        <v>0</v>
      </c>
      <c r="BJ597">
        <v>0</v>
      </c>
      <c r="BK597">
        <v>0</v>
      </c>
      <c r="BL597">
        <v>0</v>
      </c>
      <c r="BM597">
        <v>0</v>
      </c>
      <c r="BN597">
        <v>0</v>
      </c>
      <c r="BO597">
        <v>0</v>
      </c>
      <c r="BP597">
        <v>0</v>
      </c>
      <c r="BQ597">
        <v>0</v>
      </c>
      <c r="BR597">
        <v>0</v>
      </c>
      <c r="BS597">
        <v>0</v>
      </c>
      <c r="BT597">
        <v>0</v>
      </c>
      <c r="BU597">
        <v>0</v>
      </c>
      <c r="BV597">
        <v>0</v>
      </c>
      <c r="BW597">
        <v>0</v>
      </c>
      <c r="CV597">
        <v>0</v>
      </c>
      <c r="CW597">
        <v>0</v>
      </c>
      <c r="CX597">
        <f>ROUND(Y597*Source!I346,9)</f>
        <v>3.5399988E-2</v>
      </c>
      <c r="CY597">
        <f t="shared" si="278"/>
        <v>124406.33</v>
      </c>
      <c r="CZ597">
        <f t="shared" si="279"/>
        <v>17242.45</v>
      </c>
      <c r="DA597">
        <f t="shared" si="280"/>
        <v>7.56</v>
      </c>
      <c r="DB597">
        <f t="shared" si="285"/>
        <v>11738.13</v>
      </c>
      <c r="DC597">
        <f t="shared" si="286"/>
        <v>0</v>
      </c>
      <c r="DD597" t="s">
        <v>6</v>
      </c>
      <c r="DE597" t="s">
        <v>6</v>
      </c>
      <c r="DF597">
        <f t="shared" si="281"/>
        <v>4614</v>
      </c>
      <c r="DG597">
        <f t="shared" si="282"/>
        <v>0</v>
      </c>
      <c r="DH597">
        <f>Source!I346*SmtRes!Y597</f>
        <v>3.5399987999999993E-2</v>
      </c>
      <c r="DI597">
        <f t="shared" si="283"/>
        <v>124406.33</v>
      </c>
      <c r="DJ597">
        <f t="shared" si="287"/>
        <v>4614</v>
      </c>
      <c r="DK597">
        <f>Source!BC346</f>
        <v>7.56</v>
      </c>
      <c r="DL597" t="s">
        <v>6</v>
      </c>
      <c r="DM597">
        <v>0</v>
      </c>
      <c r="DN597" t="s">
        <v>6</v>
      </c>
      <c r="DO597">
        <v>0</v>
      </c>
      <c r="GP597">
        <v>1</v>
      </c>
      <c r="GQ597">
        <v>-1</v>
      </c>
      <c r="GR597">
        <v>-1</v>
      </c>
    </row>
    <row r="598" spans="1:200" x14ac:dyDescent="0.2">
      <c r="A598">
        <f>ROW(Source!A346)</f>
        <v>346</v>
      </c>
      <c r="B598">
        <v>86295184</v>
      </c>
      <c r="C598">
        <v>86296223</v>
      </c>
      <c r="D598">
        <v>69205366</v>
      </c>
      <c r="E598">
        <v>1</v>
      </c>
      <c r="F598">
        <v>1</v>
      </c>
      <c r="G598">
        <v>1</v>
      </c>
      <c r="H598">
        <v>3</v>
      </c>
      <c r="I598" t="s">
        <v>309</v>
      </c>
      <c r="J598" t="s">
        <v>311</v>
      </c>
      <c r="K598" t="s">
        <v>310</v>
      </c>
      <c r="L598">
        <v>1348</v>
      </c>
      <c r="N598">
        <v>1009</v>
      </c>
      <c r="O598" t="s">
        <v>63</v>
      </c>
      <c r="P598" t="s">
        <v>63</v>
      </c>
      <c r="Q598">
        <v>1000</v>
      </c>
      <c r="W598">
        <v>0</v>
      </c>
      <c r="X598">
        <v>-736063391</v>
      </c>
      <c r="Y598">
        <f t="shared" si="284"/>
        <v>0.32134600000000002</v>
      </c>
      <c r="AA598">
        <v>125913.29</v>
      </c>
      <c r="AB598">
        <v>0</v>
      </c>
      <c r="AC598">
        <v>0</v>
      </c>
      <c r="AD598">
        <v>0</v>
      </c>
      <c r="AE598">
        <v>17451.32</v>
      </c>
      <c r="AF598">
        <v>0</v>
      </c>
      <c r="AG598">
        <v>0</v>
      </c>
      <c r="AH598">
        <v>0</v>
      </c>
      <c r="AI598">
        <v>7.56</v>
      </c>
      <c r="AJ598">
        <v>1</v>
      </c>
      <c r="AK598">
        <v>1</v>
      </c>
      <c r="AL598">
        <v>1</v>
      </c>
      <c r="AM598">
        <v>0</v>
      </c>
      <c r="AN598">
        <v>0</v>
      </c>
      <c r="AO598">
        <v>0</v>
      </c>
      <c r="AP598">
        <v>1</v>
      </c>
      <c r="AQ598">
        <v>0</v>
      </c>
      <c r="AR598">
        <v>0</v>
      </c>
      <c r="AS598" t="s">
        <v>6</v>
      </c>
      <c r="AT598">
        <v>0.32134600000000002</v>
      </c>
      <c r="AU598" t="s">
        <v>6</v>
      </c>
      <c r="AV598">
        <v>0</v>
      </c>
      <c r="AW598">
        <v>1</v>
      </c>
      <c r="AX598">
        <v>-1</v>
      </c>
      <c r="AY598">
        <v>0</v>
      </c>
      <c r="AZ598">
        <v>0</v>
      </c>
      <c r="BA598" t="s">
        <v>6</v>
      </c>
      <c r="BB598">
        <v>0</v>
      </c>
      <c r="BC598">
        <v>0</v>
      </c>
      <c r="BD598">
        <v>0</v>
      </c>
      <c r="BE598">
        <v>0</v>
      </c>
      <c r="BF598">
        <v>0</v>
      </c>
      <c r="BG598">
        <v>0</v>
      </c>
      <c r="BH598">
        <v>0</v>
      </c>
      <c r="BI598">
        <v>0</v>
      </c>
      <c r="BJ598">
        <v>0</v>
      </c>
      <c r="BK598">
        <v>0</v>
      </c>
      <c r="BL598">
        <v>0</v>
      </c>
      <c r="BM598">
        <v>0</v>
      </c>
      <c r="BN598">
        <v>0</v>
      </c>
      <c r="BO598">
        <v>0</v>
      </c>
      <c r="BP598">
        <v>0</v>
      </c>
      <c r="BQ598">
        <v>0</v>
      </c>
      <c r="BR598">
        <v>0</v>
      </c>
      <c r="BS598">
        <v>0</v>
      </c>
      <c r="BT598">
        <v>0</v>
      </c>
      <c r="BU598">
        <v>0</v>
      </c>
      <c r="BV598">
        <v>0</v>
      </c>
      <c r="BW598">
        <v>0</v>
      </c>
      <c r="CV598">
        <v>0</v>
      </c>
      <c r="CW598">
        <v>0</v>
      </c>
      <c r="CX598">
        <f>ROUND(Y598*Source!I346,9)</f>
        <v>1.6709992E-2</v>
      </c>
      <c r="CY598">
        <f t="shared" si="278"/>
        <v>125913.29</v>
      </c>
      <c r="CZ598">
        <f t="shared" si="279"/>
        <v>17451.32</v>
      </c>
      <c r="DA598">
        <f t="shared" si="280"/>
        <v>7.56</v>
      </c>
      <c r="DB598">
        <f t="shared" si="285"/>
        <v>5607.91</v>
      </c>
      <c r="DC598">
        <f t="shared" si="286"/>
        <v>0</v>
      </c>
      <c r="DD598" t="s">
        <v>6</v>
      </c>
      <c r="DE598" t="s">
        <v>6</v>
      </c>
      <c r="DF598">
        <f t="shared" si="281"/>
        <v>2205</v>
      </c>
      <c r="DG598">
        <f t="shared" si="282"/>
        <v>0</v>
      </c>
      <c r="DH598">
        <f>Source!I346*SmtRes!Y598</f>
        <v>1.6709992E-2</v>
      </c>
      <c r="DI598">
        <f t="shared" si="283"/>
        <v>125913.29</v>
      </c>
      <c r="DJ598">
        <f t="shared" si="287"/>
        <v>2205</v>
      </c>
      <c r="DK598">
        <f>Source!BC346</f>
        <v>7.56</v>
      </c>
      <c r="DL598" t="s">
        <v>6</v>
      </c>
      <c r="DM598">
        <v>0</v>
      </c>
      <c r="DN598" t="s">
        <v>6</v>
      </c>
      <c r="DO598">
        <v>0</v>
      </c>
      <c r="GP598">
        <v>1</v>
      </c>
      <c r="GQ598">
        <v>-1</v>
      </c>
      <c r="GR598">
        <v>-1</v>
      </c>
    </row>
    <row r="599" spans="1:200" x14ac:dyDescent="0.2">
      <c r="A599">
        <f>ROW(Source!A359)</f>
        <v>359</v>
      </c>
      <c r="B599">
        <v>86295183</v>
      </c>
      <c r="C599">
        <v>86296266</v>
      </c>
      <c r="D599">
        <v>27493458</v>
      </c>
      <c r="E599">
        <v>1</v>
      </c>
      <c r="F599">
        <v>1</v>
      </c>
      <c r="G599">
        <v>1</v>
      </c>
      <c r="H599">
        <v>1</v>
      </c>
      <c r="I599" t="s">
        <v>998</v>
      </c>
      <c r="J599" t="s">
        <v>6</v>
      </c>
      <c r="K599" t="s">
        <v>999</v>
      </c>
      <c r="L599">
        <v>1369</v>
      </c>
      <c r="N599">
        <v>1013</v>
      </c>
      <c r="O599" t="s">
        <v>921</v>
      </c>
      <c r="P599" t="s">
        <v>921</v>
      </c>
      <c r="Q599">
        <v>1</v>
      </c>
      <c r="W599">
        <v>0</v>
      </c>
      <c r="X599">
        <v>-115882720</v>
      </c>
      <c r="Y599">
        <f t="shared" si="284"/>
        <v>50.79</v>
      </c>
      <c r="AA599">
        <v>0</v>
      </c>
      <c r="AB599">
        <v>0</v>
      </c>
      <c r="AC599">
        <v>0</v>
      </c>
      <c r="AD599">
        <v>8.6</v>
      </c>
      <c r="AE599">
        <v>0</v>
      </c>
      <c r="AF599">
        <v>0</v>
      </c>
      <c r="AG599">
        <v>0</v>
      </c>
      <c r="AH599">
        <v>8.6</v>
      </c>
      <c r="AI599">
        <v>1</v>
      </c>
      <c r="AJ599">
        <v>1</v>
      </c>
      <c r="AK599">
        <v>1</v>
      </c>
      <c r="AL599">
        <v>1</v>
      </c>
      <c r="AM599">
        <v>0</v>
      </c>
      <c r="AN599">
        <v>0</v>
      </c>
      <c r="AO599">
        <v>1</v>
      </c>
      <c r="AP599">
        <v>0</v>
      </c>
      <c r="AQ599">
        <v>0</v>
      </c>
      <c r="AR599">
        <v>0</v>
      </c>
      <c r="AS599" t="s">
        <v>6</v>
      </c>
      <c r="AT599">
        <v>50.79</v>
      </c>
      <c r="AU599" t="s">
        <v>6</v>
      </c>
      <c r="AV599">
        <v>1</v>
      </c>
      <c r="AW599">
        <v>2</v>
      </c>
      <c r="AX599">
        <v>86296283</v>
      </c>
      <c r="AY599">
        <v>1</v>
      </c>
      <c r="AZ599">
        <v>0</v>
      </c>
      <c r="BA599">
        <v>681</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0</v>
      </c>
      <c r="CU599">
        <f>ROUND(AT599*Source!I359*AH599*AL599,0)</f>
        <v>61</v>
      </c>
      <c r="CV599">
        <f>ROUND(Y599*Source!I359,9)</f>
        <v>7.1105999999999998</v>
      </c>
      <c r="CW599">
        <v>0</v>
      </c>
      <c r="CX599">
        <f>ROUND(Y599*Source!I359,9)</f>
        <v>7.1105999999999998</v>
      </c>
      <c r="CY599">
        <f>AD599</f>
        <v>8.6</v>
      </c>
      <c r="CZ599">
        <f>AH599</f>
        <v>8.6</v>
      </c>
      <c r="DA599">
        <f>AL599</f>
        <v>1</v>
      </c>
      <c r="DB599">
        <f t="shared" si="285"/>
        <v>436.79</v>
      </c>
      <c r="DC599">
        <f t="shared" si="286"/>
        <v>0</v>
      </c>
      <c r="DD599" t="s">
        <v>6</v>
      </c>
      <c r="DE599" t="s">
        <v>6</v>
      </c>
      <c r="DF599">
        <f t="shared" ref="DF599:DF623" si="288">ROUND(ROUND(AE599,0)*CX599,0)</f>
        <v>0</v>
      </c>
      <c r="DG599">
        <f t="shared" si="282"/>
        <v>0</v>
      </c>
      <c r="DH599">
        <f>Source!I359*SmtRes!Y599</f>
        <v>7.1106000000000007</v>
      </c>
      <c r="DI599">
        <f>AD599</f>
        <v>8.6</v>
      </c>
      <c r="DJ599">
        <f>EtalonRes!AB681</f>
        <v>8.6</v>
      </c>
      <c r="DK599">
        <f>Source!BA359</f>
        <v>1</v>
      </c>
      <c r="DL599" t="s">
        <v>6</v>
      </c>
      <c r="DM599">
        <v>0</v>
      </c>
      <c r="DN599" t="s">
        <v>6</v>
      </c>
      <c r="DO599">
        <v>0</v>
      </c>
      <c r="GQ599">
        <v>-1</v>
      </c>
      <c r="GR599">
        <v>-1</v>
      </c>
    </row>
    <row r="600" spans="1:200" x14ac:dyDescent="0.2">
      <c r="A600">
        <f>ROW(Source!A359)</f>
        <v>359</v>
      </c>
      <c r="B600">
        <v>86295183</v>
      </c>
      <c r="C600">
        <v>86296266</v>
      </c>
      <c r="D600">
        <v>121548</v>
      </c>
      <c r="E600">
        <v>1</v>
      </c>
      <c r="F600">
        <v>1</v>
      </c>
      <c r="G600">
        <v>1</v>
      </c>
      <c r="H600">
        <v>1</v>
      </c>
      <c r="I600" t="s">
        <v>39</v>
      </c>
      <c r="J600" t="s">
        <v>6</v>
      </c>
      <c r="K600" t="s">
        <v>922</v>
      </c>
      <c r="L600">
        <v>608254</v>
      </c>
      <c r="N600">
        <v>1013</v>
      </c>
      <c r="O600" t="s">
        <v>923</v>
      </c>
      <c r="P600" t="s">
        <v>923</v>
      </c>
      <c r="Q600">
        <v>1</v>
      </c>
      <c r="W600">
        <v>0</v>
      </c>
      <c r="X600">
        <v>-185737400</v>
      </c>
      <c r="Y600">
        <f t="shared" si="284"/>
        <v>0.12</v>
      </c>
      <c r="AA600">
        <v>0</v>
      </c>
      <c r="AB600">
        <v>0</v>
      </c>
      <c r="AC600">
        <v>0</v>
      </c>
      <c r="AD600">
        <v>0</v>
      </c>
      <c r="AE600">
        <v>0</v>
      </c>
      <c r="AF600">
        <v>0</v>
      </c>
      <c r="AG600">
        <v>0</v>
      </c>
      <c r="AH600">
        <v>0</v>
      </c>
      <c r="AI600">
        <v>1</v>
      </c>
      <c r="AJ600">
        <v>1</v>
      </c>
      <c r="AK600">
        <v>1</v>
      </c>
      <c r="AL600">
        <v>1</v>
      </c>
      <c r="AM600">
        <v>0</v>
      </c>
      <c r="AN600">
        <v>0</v>
      </c>
      <c r="AO600">
        <v>1</v>
      </c>
      <c r="AP600">
        <v>0</v>
      </c>
      <c r="AQ600">
        <v>0</v>
      </c>
      <c r="AR600">
        <v>0</v>
      </c>
      <c r="AS600" t="s">
        <v>6</v>
      </c>
      <c r="AT600">
        <v>0.12</v>
      </c>
      <c r="AU600" t="s">
        <v>6</v>
      </c>
      <c r="AV600">
        <v>2</v>
      </c>
      <c r="AW600">
        <v>2</v>
      </c>
      <c r="AX600">
        <v>86296284</v>
      </c>
      <c r="AY600">
        <v>1</v>
      </c>
      <c r="AZ600">
        <v>0</v>
      </c>
      <c r="BA600">
        <v>682</v>
      </c>
      <c r="BB600">
        <v>0</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0</v>
      </c>
      <c r="CV600">
        <v>0</v>
      </c>
      <c r="CW600">
        <v>0</v>
      </c>
      <c r="CX600">
        <f>ROUND(Y600*Source!I359,9)</f>
        <v>1.6799999999999999E-2</v>
      </c>
      <c r="CY600">
        <f>AD600</f>
        <v>0</v>
      </c>
      <c r="CZ600">
        <f>AH600</f>
        <v>0</v>
      </c>
      <c r="DA600">
        <f>AL600</f>
        <v>1</v>
      </c>
      <c r="DB600">
        <f t="shared" si="285"/>
        <v>0</v>
      </c>
      <c r="DC600">
        <f t="shared" si="286"/>
        <v>0</v>
      </c>
      <c r="DD600" t="s">
        <v>6</v>
      </c>
      <c r="DE600" t="s">
        <v>6</v>
      </c>
      <c r="DF600">
        <f t="shared" si="288"/>
        <v>0</v>
      </c>
      <c r="DG600">
        <f t="shared" si="282"/>
        <v>0</v>
      </c>
      <c r="DH600">
        <f>Source!I359*SmtRes!Y600</f>
        <v>1.6800000000000002E-2</v>
      </c>
      <c r="DI600">
        <f>AD600</f>
        <v>0</v>
      </c>
      <c r="DJ600">
        <f>EtalonRes!AB682</f>
        <v>0</v>
      </c>
      <c r="DK600">
        <f>Source!BA359</f>
        <v>1</v>
      </c>
      <c r="DL600" t="s">
        <v>6</v>
      </c>
      <c r="DM600">
        <v>0</v>
      </c>
      <c r="DN600" t="s">
        <v>6</v>
      </c>
      <c r="DO600">
        <v>0</v>
      </c>
      <c r="GQ600">
        <v>-1</v>
      </c>
      <c r="GR600">
        <v>-1</v>
      </c>
    </row>
    <row r="601" spans="1:200" x14ac:dyDescent="0.2">
      <c r="A601">
        <f>ROW(Source!A359)</f>
        <v>359</v>
      </c>
      <c r="B601">
        <v>86295183</v>
      </c>
      <c r="C601">
        <v>86296266</v>
      </c>
      <c r="D601">
        <v>27439499</v>
      </c>
      <c r="E601">
        <v>1</v>
      </c>
      <c r="F601">
        <v>1</v>
      </c>
      <c r="G601">
        <v>1</v>
      </c>
      <c r="H601">
        <v>2</v>
      </c>
      <c r="I601" t="s">
        <v>930</v>
      </c>
      <c r="J601" t="s">
        <v>931</v>
      </c>
      <c r="K601" t="s">
        <v>932</v>
      </c>
      <c r="L601">
        <v>1368</v>
      </c>
      <c r="N601">
        <v>1011</v>
      </c>
      <c r="O601" t="s">
        <v>927</v>
      </c>
      <c r="P601" t="s">
        <v>927</v>
      </c>
      <c r="Q601">
        <v>1</v>
      </c>
      <c r="W601">
        <v>0</v>
      </c>
      <c r="X601">
        <v>1890856440</v>
      </c>
      <c r="Y601">
        <f t="shared" si="284"/>
        <v>0.12</v>
      </c>
      <c r="AA601">
        <v>0</v>
      </c>
      <c r="AB601">
        <v>112.67</v>
      </c>
      <c r="AC601">
        <v>13.61</v>
      </c>
      <c r="AD601">
        <v>0</v>
      </c>
      <c r="AE601">
        <v>0</v>
      </c>
      <c r="AF601">
        <v>112.67</v>
      </c>
      <c r="AG601">
        <v>13.61</v>
      </c>
      <c r="AH601">
        <v>0</v>
      </c>
      <c r="AI601">
        <v>1</v>
      </c>
      <c r="AJ601">
        <v>1</v>
      </c>
      <c r="AK601">
        <v>1</v>
      </c>
      <c r="AL601">
        <v>1</v>
      </c>
      <c r="AM601">
        <v>0</v>
      </c>
      <c r="AN601">
        <v>0</v>
      </c>
      <c r="AO601">
        <v>1</v>
      </c>
      <c r="AP601">
        <v>0</v>
      </c>
      <c r="AQ601">
        <v>0</v>
      </c>
      <c r="AR601">
        <v>0</v>
      </c>
      <c r="AS601" t="s">
        <v>6</v>
      </c>
      <c r="AT601">
        <v>0.12</v>
      </c>
      <c r="AU601" t="s">
        <v>6</v>
      </c>
      <c r="AV601">
        <v>0</v>
      </c>
      <c r="AW601">
        <v>2</v>
      </c>
      <c r="AX601">
        <v>86296285</v>
      </c>
      <c r="AY601">
        <v>1</v>
      </c>
      <c r="AZ601">
        <v>0</v>
      </c>
      <c r="BA601">
        <v>683</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CV601">
        <v>0</v>
      </c>
      <c r="CW601">
        <f>ROUND(Y601*Source!I359*DO601,9)</f>
        <v>0</v>
      </c>
      <c r="CX601">
        <f>ROUND(Y601*Source!I359,9)</f>
        <v>1.6799999999999999E-2</v>
      </c>
      <c r="CY601">
        <f t="shared" ref="CY601:CY607" si="289">AB601</f>
        <v>112.67</v>
      </c>
      <c r="CZ601">
        <f t="shared" ref="CZ601:CZ607" si="290">AF601</f>
        <v>112.67</v>
      </c>
      <c r="DA601">
        <f t="shared" ref="DA601:DA607" si="291">AJ601</f>
        <v>1</v>
      </c>
      <c r="DB601">
        <f t="shared" si="285"/>
        <v>13.52</v>
      </c>
      <c r="DC601">
        <f t="shared" si="286"/>
        <v>1.63</v>
      </c>
      <c r="DD601" t="s">
        <v>6</v>
      </c>
      <c r="DE601" t="s">
        <v>6</v>
      </c>
      <c r="DF601">
        <f t="shared" si="288"/>
        <v>0</v>
      </c>
      <c r="DG601">
        <f t="shared" si="282"/>
        <v>2</v>
      </c>
      <c r="DH601">
        <f>Source!I359*SmtRes!Y601</f>
        <v>1.6800000000000002E-2</v>
      </c>
      <c r="DI601">
        <f t="shared" ref="DI601:DI607" si="292">AB601</f>
        <v>112.67</v>
      </c>
      <c r="DJ601">
        <f>EtalonRes!Z683</f>
        <v>112.67</v>
      </c>
      <c r="DK601">
        <f>Source!BB359</f>
        <v>1</v>
      </c>
      <c r="DL601" t="s">
        <v>6</v>
      </c>
      <c r="DM601">
        <v>0</v>
      </c>
      <c r="DN601" t="s">
        <v>6</v>
      </c>
      <c r="DO601">
        <v>0</v>
      </c>
      <c r="GQ601">
        <v>-1</v>
      </c>
      <c r="GR601">
        <v>-1</v>
      </c>
    </row>
    <row r="602" spans="1:200" x14ac:dyDescent="0.2">
      <c r="A602">
        <f>ROW(Source!A359)</f>
        <v>359</v>
      </c>
      <c r="B602">
        <v>86295183</v>
      </c>
      <c r="C602">
        <v>86296266</v>
      </c>
      <c r="D602">
        <v>27439598</v>
      </c>
      <c r="E602">
        <v>1</v>
      </c>
      <c r="F602">
        <v>1</v>
      </c>
      <c r="G602">
        <v>1</v>
      </c>
      <c r="H602">
        <v>2</v>
      </c>
      <c r="I602" t="s">
        <v>1000</v>
      </c>
      <c r="J602" t="s">
        <v>1001</v>
      </c>
      <c r="K602" t="s">
        <v>1002</v>
      </c>
      <c r="L602">
        <v>1368</v>
      </c>
      <c r="N602">
        <v>1011</v>
      </c>
      <c r="O602" t="s">
        <v>927</v>
      </c>
      <c r="P602" t="s">
        <v>927</v>
      </c>
      <c r="Q602">
        <v>1</v>
      </c>
      <c r="W602">
        <v>0</v>
      </c>
      <c r="X602">
        <v>-1455828468</v>
      </c>
      <c r="Y602">
        <f t="shared" si="284"/>
        <v>10.53</v>
      </c>
      <c r="AA602">
        <v>0</v>
      </c>
      <c r="AB602">
        <v>8.4600000000000009</v>
      </c>
      <c r="AC602">
        <v>0</v>
      </c>
      <c r="AD602">
        <v>0</v>
      </c>
      <c r="AE602">
        <v>0</v>
      </c>
      <c r="AF602">
        <v>8.4600000000000009</v>
      </c>
      <c r="AG602">
        <v>0</v>
      </c>
      <c r="AH602">
        <v>0</v>
      </c>
      <c r="AI602">
        <v>1</v>
      </c>
      <c r="AJ602">
        <v>1</v>
      </c>
      <c r="AK602">
        <v>1</v>
      </c>
      <c r="AL602">
        <v>1</v>
      </c>
      <c r="AM602">
        <v>0</v>
      </c>
      <c r="AN602">
        <v>0</v>
      </c>
      <c r="AO602">
        <v>1</v>
      </c>
      <c r="AP602">
        <v>0</v>
      </c>
      <c r="AQ602">
        <v>0</v>
      </c>
      <c r="AR602">
        <v>0</v>
      </c>
      <c r="AS602" t="s">
        <v>6</v>
      </c>
      <c r="AT602">
        <v>10.53</v>
      </c>
      <c r="AU602" t="s">
        <v>6</v>
      </c>
      <c r="AV602">
        <v>0</v>
      </c>
      <c r="AW602">
        <v>2</v>
      </c>
      <c r="AX602">
        <v>86296286</v>
      </c>
      <c r="AY602">
        <v>1</v>
      </c>
      <c r="AZ602">
        <v>0</v>
      </c>
      <c r="BA602">
        <v>684</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CV602">
        <v>0</v>
      </c>
      <c r="CW602">
        <f>ROUND(Y602*Source!I359*DO602,9)</f>
        <v>0</v>
      </c>
      <c r="CX602">
        <f>ROUND(Y602*Source!I359,9)</f>
        <v>1.4742</v>
      </c>
      <c r="CY602">
        <f t="shared" si="289"/>
        <v>8.4600000000000009</v>
      </c>
      <c r="CZ602">
        <f t="shared" si="290"/>
        <v>8.4600000000000009</v>
      </c>
      <c r="DA602">
        <f t="shared" si="291"/>
        <v>1</v>
      </c>
      <c r="DB602">
        <f t="shared" si="285"/>
        <v>89.08</v>
      </c>
      <c r="DC602">
        <f t="shared" si="286"/>
        <v>0</v>
      </c>
      <c r="DD602" t="s">
        <v>6</v>
      </c>
      <c r="DE602" t="s">
        <v>6</v>
      </c>
      <c r="DF602">
        <f t="shared" si="288"/>
        <v>0</v>
      </c>
      <c r="DG602">
        <f t="shared" si="282"/>
        <v>12</v>
      </c>
      <c r="DH602">
        <f>Source!I359*SmtRes!Y602</f>
        <v>1.4742</v>
      </c>
      <c r="DI602">
        <f t="shared" si="292"/>
        <v>8.4600000000000009</v>
      </c>
      <c r="DJ602">
        <f>EtalonRes!Z684</f>
        <v>8.4600000000000009</v>
      </c>
      <c r="DK602">
        <f>Source!BB359</f>
        <v>1</v>
      </c>
      <c r="DL602" t="s">
        <v>6</v>
      </c>
      <c r="DM602">
        <v>0</v>
      </c>
      <c r="DN602" t="s">
        <v>6</v>
      </c>
      <c r="DO602">
        <v>0</v>
      </c>
      <c r="GQ602">
        <v>-1</v>
      </c>
      <c r="GR602">
        <v>-1</v>
      </c>
    </row>
    <row r="603" spans="1:200" x14ac:dyDescent="0.2">
      <c r="A603">
        <f>ROW(Source!A359)</f>
        <v>359</v>
      </c>
      <c r="B603">
        <v>86295183</v>
      </c>
      <c r="C603">
        <v>86296266</v>
      </c>
      <c r="D603">
        <v>27439705</v>
      </c>
      <c r="E603">
        <v>1</v>
      </c>
      <c r="F603">
        <v>1</v>
      </c>
      <c r="G603">
        <v>1</v>
      </c>
      <c r="H603">
        <v>2</v>
      </c>
      <c r="I603" t="s">
        <v>986</v>
      </c>
      <c r="J603" t="s">
        <v>987</v>
      </c>
      <c r="K603" t="s">
        <v>988</v>
      </c>
      <c r="L603">
        <v>1368</v>
      </c>
      <c r="N603">
        <v>1011</v>
      </c>
      <c r="O603" t="s">
        <v>927</v>
      </c>
      <c r="P603" t="s">
        <v>927</v>
      </c>
      <c r="Q603">
        <v>1</v>
      </c>
      <c r="W603">
        <v>0</v>
      </c>
      <c r="X603">
        <v>-349914874</v>
      </c>
      <c r="Y603">
        <f t="shared" si="284"/>
        <v>1.86</v>
      </c>
      <c r="AA603">
        <v>0</v>
      </c>
      <c r="AB603">
        <v>1.1000000000000001</v>
      </c>
      <c r="AC603">
        <v>0</v>
      </c>
      <c r="AD603">
        <v>0</v>
      </c>
      <c r="AE603">
        <v>0</v>
      </c>
      <c r="AF603">
        <v>1.1000000000000001</v>
      </c>
      <c r="AG603">
        <v>0</v>
      </c>
      <c r="AH603">
        <v>0</v>
      </c>
      <c r="AI603">
        <v>1</v>
      </c>
      <c r="AJ603">
        <v>1</v>
      </c>
      <c r="AK603">
        <v>1</v>
      </c>
      <c r="AL603">
        <v>1</v>
      </c>
      <c r="AM603">
        <v>0</v>
      </c>
      <c r="AN603">
        <v>0</v>
      </c>
      <c r="AO603">
        <v>1</v>
      </c>
      <c r="AP603">
        <v>0</v>
      </c>
      <c r="AQ603">
        <v>0</v>
      </c>
      <c r="AR603">
        <v>0</v>
      </c>
      <c r="AS603" t="s">
        <v>6</v>
      </c>
      <c r="AT603">
        <v>1.86</v>
      </c>
      <c r="AU603" t="s">
        <v>6</v>
      </c>
      <c r="AV603">
        <v>0</v>
      </c>
      <c r="AW603">
        <v>2</v>
      </c>
      <c r="AX603">
        <v>86296287</v>
      </c>
      <c r="AY603">
        <v>1</v>
      </c>
      <c r="AZ603">
        <v>0</v>
      </c>
      <c r="BA603">
        <v>685</v>
      </c>
      <c r="BB603">
        <v>0</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v>0</v>
      </c>
      <c r="CV603">
        <v>0</v>
      </c>
      <c r="CW603">
        <f>ROUND(Y603*Source!I359*DO603,9)</f>
        <v>0</v>
      </c>
      <c r="CX603">
        <f>ROUND(Y603*Source!I359,9)</f>
        <v>0.26040000000000002</v>
      </c>
      <c r="CY603">
        <f t="shared" si="289"/>
        <v>1.1000000000000001</v>
      </c>
      <c r="CZ603">
        <f t="shared" si="290"/>
        <v>1.1000000000000001</v>
      </c>
      <c r="DA603">
        <f t="shared" si="291"/>
        <v>1</v>
      </c>
      <c r="DB603">
        <f t="shared" si="285"/>
        <v>2.0499999999999998</v>
      </c>
      <c r="DC603">
        <f t="shared" si="286"/>
        <v>0</v>
      </c>
      <c r="DD603" t="s">
        <v>6</v>
      </c>
      <c r="DE603" t="s">
        <v>6</v>
      </c>
      <c r="DF603">
        <f t="shared" si="288"/>
        <v>0</v>
      </c>
      <c r="DG603">
        <f t="shared" si="282"/>
        <v>0</v>
      </c>
      <c r="DH603">
        <f>Source!I359*SmtRes!Y603</f>
        <v>0.26040000000000002</v>
      </c>
      <c r="DI603">
        <f t="shared" si="292"/>
        <v>1.1000000000000001</v>
      </c>
      <c r="DJ603">
        <f>EtalonRes!Z685</f>
        <v>1.1000000000000001</v>
      </c>
      <c r="DK603">
        <f>Source!BB359</f>
        <v>1</v>
      </c>
      <c r="DL603" t="s">
        <v>6</v>
      </c>
      <c r="DM603">
        <v>0</v>
      </c>
      <c r="DN603" t="s">
        <v>6</v>
      </c>
      <c r="DO603">
        <v>0</v>
      </c>
      <c r="GQ603">
        <v>-1</v>
      </c>
      <c r="GR603">
        <v>-1</v>
      </c>
    </row>
    <row r="604" spans="1:200" x14ac:dyDescent="0.2">
      <c r="A604">
        <f>ROW(Source!A359)</f>
        <v>359</v>
      </c>
      <c r="B604">
        <v>86295183</v>
      </c>
      <c r="C604">
        <v>86296266</v>
      </c>
      <c r="D604">
        <v>27439713</v>
      </c>
      <c r="E604">
        <v>1</v>
      </c>
      <c r="F604">
        <v>1</v>
      </c>
      <c r="G604">
        <v>1</v>
      </c>
      <c r="H604">
        <v>2</v>
      </c>
      <c r="I604" t="s">
        <v>989</v>
      </c>
      <c r="J604" t="s">
        <v>990</v>
      </c>
      <c r="K604" t="s">
        <v>991</v>
      </c>
      <c r="L604">
        <v>1368</v>
      </c>
      <c r="N604">
        <v>1011</v>
      </c>
      <c r="O604" t="s">
        <v>927</v>
      </c>
      <c r="P604" t="s">
        <v>927</v>
      </c>
      <c r="Q604">
        <v>1</v>
      </c>
      <c r="W604">
        <v>0</v>
      </c>
      <c r="X604">
        <v>863682969</v>
      </c>
      <c r="Y604">
        <f t="shared" si="284"/>
        <v>2.0299999999999998</v>
      </c>
      <c r="AA604">
        <v>0</v>
      </c>
      <c r="AB604">
        <v>11.76</v>
      </c>
      <c r="AC604">
        <v>0</v>
      </c>
      <c r="AD604">
        <v>0</v>
      </c>
      <c r="AE604">
        <v>0</v>
      </c>
      <c r="AF604">
        <v>11.76</v>
      </c>
      <c r="AG604">
        <v>0</v>
      </c>
      <c r="AH604">
        <v>0</v>
      </c>
      <c r="AI604">
        <v>1</v>
      </c>
      <c r="AJ604">
        <v>1</v>
      </c>
      <c r="AK604">
        <v>1</v>
      </c>
      <c r="AL604">
        <v>1</v>
      </c>
      <c r="AM604">
        <v>0</v>
      </c>
      <c r="AN604">
        <v>0</v>
      </c>
      <c r="AO604">
        <v>1</v>
      </c>
      <c r="AP604">
        <v>0</v>
      </c>
      <c r="AQ604">
        <v>0</v>
      </c>
      <c r="AR604">
        <v>0</v>
      </c>
      <c r="AS604" t="s">
        <v>6</v>
      </c>
      <c r="AT604">
        <v>2.0299999999999998</v>
      </c>
      <c r="AU604" t="s">
        <v>6</v>
      </c>
      <c r="AV604">
        <v>0</v>
      </c>
      <c r="AW604">
        <v>2</v>
      </c>
      <c r="AX604">
        <v>86296288</v>
      </c>
      <c r="AY604">
        <v>1</v>
      </c>
      <c r="AZ604">
        <v>0</v>
      </c>
      <c r="BA604">
        <v>686</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CV604">
        <v>0</v>
      </c>
      <c r="CW604">
        <f>ROUND(Y604*Source!I359*DO604,9)</f>
        <v>0</v>
      </c>
      <c r="CX604">
        <f>ROUND(Y604*Source!I359,9)</f>
        <v>0.28420000000000001</v>
      </c>
      <c r="CY604">
        <f t="shared" si="289"/>
        <v>11.76</v>
      </c>
      <c r="CZ604">
        <f t="shared" si="290"/>
        <v>11.76</v>
      </c>
      <c r="DA604">
        <f t="shared" si="291"/>
        <v>1</v>
      </c>
      <c r="DB604">
        <f t="shared" si="285"/>
        <v>23.87</v>
      </c>
      <c r="DC604">
        <f t="shared" si="286"/>
        <v>0</v>
      </c>
      <c r="DD604" t="s">
        <v>6</v>
      </c>
      <c r="DE604" t="s">
        <v>6</v>
      </c>
      <c r="DF604">
        <f t="shared" si="288"/>
        <v>0</v>
      </c>
      <c r="DG604">
        <f t="shared" si="282"/>
        <v>3</v>
      </c>
      <c r="DH604">
        <f>Source!I359*SmtRes!Y604</f>
        <v>0.28420000000000001</v>
      </c>
      <c r="DI604">
        <f t="shared" si="292"/>
        <v>11.76</v>
      </c>
      <c r="DJ604">
        <f>EtalonRes!Z686</f>
        <v>11.76</v>
      </c>
      <c r="DK604">
        <f>Source!BB359</f>
        <v>1</v>
      </c>
      <c r="DL604" t="s">
        <v>6</v>
      </c>
      <c r="DM604">
        <v>0</v>
      </c>
      <c r="DN604" t="s">
        <v>6</v>
      </c>
      <c r="DO604">
        <v>0</v>
      </c>
      <c r="GQ604">
        <v>-1</v>
      </c>
      <c r="GR604">
        <v>-1</v>
      </c>
    </row>
    <row r="605" spans="1:200" x14ac:dyDescent="0.2">
      <c r="A605">
        <f>ROW(Source!A359)</f>
        <v>359</v>
      </c>
      <c r="B605">
        <v>86295183</v>
      </c>
      <c r="C605">
        <v>86296266</v>
      </c>
      <c r="D605">
        <v>27439719</v>
      </c>
      <c r="E605">
        <v>1</v>
      </c>
      <c r="F605">
        <v>1</v>
      </c>
      <c r="G605">
        <v>1</v>
      </c>
      <c r="H605">
        <v>2</v>
      </c>
      <c r="I605" t="s">
        <v>992</v>
      </c>
      <c r="J605" t="s">
        <v>993</v>
      </c>
      <c r="K605" t="s">
        <v>994</v>
      </c>
      <c r="L605">
        <v>1368</v>
      </c>
      <c r="N605">
        <v>1011</v>
      </c>
      <c r="O605" t="s">
        <v>927</v>
      </c>
      <c r="P605" t="s">
        <v>927</v>
      </c>
      <c r="Q605">
        <v>1</v>
      </c>
      <c r="W605">
        <v>0</v>
      </c>
      <c r="X605">
        <v>771781760</v>
      </c>
      <c r="Y605">
        <f t="shared" si="284"/>
        <v>0.14000000000000001</v>
      </c>
      <c r="AA605">
        <v>0</v>
      </c>
      <c r="AB605">
        <v>6.57</v>
      </c>
      <c r="AC605">
        <v>0</v>
      </c>
      <c r="AD605">
        <v>0</v>
      </c>
      <c r="AE605">
        <v>0</v>
      </c>
      <c r="AF605">
        <v>6.57</v>
      </c>
      <c r="AG605">
        <v>0</v>
      </c>
      <c r="AH605">
        <v>0</v>
      </c>
      <c r="AI605">
        <v>1</v>
      </c>
      <c r="AJ605">
        <v>1</v>
      </c>
      <c r="AK605">
        <v>1</v>
      </c>
      <c r="AL605">
        <v>1</v>
      </c>
      <c r="AM605">
        <v>0</v>
      </c>
      <c r="AN605">
        <v>0</v>
      </c>
      <c r="AO605">
        <v>1</v>
      </c>
      <c r="AP605">
        <v>0</v>
      </c>
      <c r="AQ605">
        <v>0</v>
      </c>
      <c r="AR605">
        <v>0</v>
      </c>
      <c r="AS605" t="s">
        <v>6</v>
      </c>
      <c r="AT605">
        <v>0.14000000000000001</v>
      </c>
      <c r="AU605" t="s">
        <v>6</v>
      </c>
      <c r="AV605">
        <v>0</v>
      </c>
      <c r="AW605">
        <v>2</v>
      </c>
      <c r="AX605">
        <v>86296289</v>
      </c>
      <c r="AY605">
        <v>1</v>
      </c>
      <c r="AZ605">
        <v>0</v>
      </c>
      <c r="BA605">
        <v>687</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CV605">
        <v>0</v>
      </c>
      <c r="CW605">
        <f>ROUND(Y605*Source!I359*DO605,9)</f>
        <v>0</v>
      </c>
      <c r="CX605">
        <f>ROUND(Y605*Source!I359,9)</f>
        <v>1.9599999999999999E-2</v>
      </c>
      <c r="CY605">
        <f t="shared" si="289"/>
        <v>6.57</v>
      </c>
      <c r="CZ605">
        <f t="shared" si="290"/>
        <v>6.57</v>
      </c>
      <c r="DA605">
        <f t="shared" si="291"/>
        <v>1</v>
      </c>
      <c r="DB605">
        <f t="shared" si="285"/>
        <v>0.92</v>
      </c>
      <c r="DC605">
        <f t="shared" si="286"/>
        <v>0</v>
      </c>
      <c r="DD605" t="s">
        <v>6</v>
      </c>
      <c r="DE605" t="s">
        <v>6</v>
      </c>
      <c r="DF605">
        <f t="shared" si="288"/>
        <v>0</v>
      </c>
      <c r="DG605">
        <f t="shared" si="282"/>
        <v>0</v>
      </c>
      <c r="DH605">
        <f>Source!I359*SmtRes!Y605</f>
        <v>1.9600000000000003E-2</v>
      </c>
      <c r="DI605">
        <f t="shared" si="292"/>
        <v>6.57</v>
      </c>
      <c r="DJ605">
        <f>EtalonRes!Z687</f>
        <v>6.57</v>
      </c>
      <c r="DK605">
        <f>Source!BB359</f>
        <v>1</v>
      </c>
      <c r="DL605" t="s">
        <v>6</v>
      </c>
      <c r="DM605">
        <v>0</v>
      </c>
      <c r="DN605" t="s">
        <v>6</v>
      </c>
      <c r="DO605">
        <v>0</v>
      </c>
      <c r="GQ605">
        <v>-1</v>
      </c>
      <c r="GR605">
        <v>-1</v>
      </c>
    </row>
    <row r="606" spans="1:200" x14ac:dyDescent="0.2">
      <c r="A606">
        <f>ROW(Source!A359)</f>
        <v>359</v>
      </c>
      <c r="B606">
        <v>86295183</v>
      </c>
      <c r="C606">
        <v>86296266</v>
      </c>
      <c r="D606">
        <v>27441019</v>
      </c>
      <c r="E606">
        <v>1</v>
      </c>
      <c r="F606">
        <v>1</v>
      </c>
      <c r="G606">
        <v>1</v>
      </c>
      <c r="H606">
        <v>2</v>
      </c>
      <c r="I606" t="s">
        <v>995</v>
      </c>
      <c r="J606" t="s">
        <v>996</v>
      </c>
      <c r="K606" t="s">
        <v>997</v>
      </c>
      <c r="L606">
        <v>1368</v>
      </c>
      <c r="N606">
        <v>1011</v>
      </c>
      <c r="O606" t="s">
        <v>927</v>
      </c>
      <c r="P606" t="s">
        <v>927</v>
      </c>
      <c r="Q606">
        <v>1</v>
      </c>
      <c r="W606">
        <v>0</v>
      </c>
      <c r="X606">
        <v>1694760240</v>
      </c>
      <c r="Y606">
        <f t="shared" si="284"/>
        <v>0.41</v>
      </c>
      <c r="AA606">
        <v>0</v>
      </c>
      <c r="AB606">
        <v>5.09</v>
      </c>
      <c r="AC606">
        <v>0</v>
      </c>
      <c r="AD606">
        <v>0</v>
      </c>
      <c r="AE606">
        <v>0</v>
      </c>
      <c r="AF606">
        <v>5.09</v>
      </c>
      <c r="AG606">
        <v>0</v>
      </c>
      <c r="AH606">
        <v>0</v>
      </c>
      <c r="AI606">
        <v>1</v>
      </c>
      <c r="AJ606">
        <v>1</v>
      </c>
      <c r="AK606">
        <v>1</v>
      </c>
      <c r="AL606">
        <v>1</v>
      </c>
      <c r="AM606">
        <v>0</v>
      </c>
      <c r="AN606">
        <v>0</v>
      </c>
      <c r="AO606">
        <v>1</v>
      </c>
      <c r="AP606">
        <v>0</v>
      </c>
      <c r="AQ606">
        <v>0</v>
      </c>
      <c r="AR606">
        <v>0</v>
      </c>
      <c r="AS606" t="s">
        <v>6</v>
      </c>
      <c r="AT606">
        <v>0.41</v>
      </c>
      <c r="AU606" t="s">
        <v>6</v>
      </c>
      <c r="AV606">
        <v>0</v>
      </c>
      <c r="AW606">
        <v>2</v>
      </c>
      <c r="AX606">
        <v>86296290</v>
      </c>
      <c r="AY606">
        <v>1</v>
      </c>
      <c r="AZ606">
        <v>0</v>
      </c>
      <c r="BA606">
        <v>688</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CV606">
        <v>0</v>
      </c>
      <c r="CW606">
        <f>ROUND(Y606*Source!I359*DO606,9)</f>
        <v>0</v>
      </c>
      <c r="CX606">
        <f>ROUND(Y606*Source!I359,9)</f>
        <v>5.74E-2</v>
      </c>
      <c r="CY606">
        <f t="shared" si="289"/>
        <v>5.09</v>
      </c>
      <c r="CZ606">
        <f t="shared" si="290"/>
        <v>5.09</v>
      </c>
      <c r="DA606">
        <f t="shared" si="291"/>
        <v>1</v>
      </c>
      <c r="DB606">
        <f t="shared" si="285"/>
        <v>2.09</v>
      </c>
      <c r="DC606">
        <f t="shared" si="286"/>
        <v>0</v>
      </c>
      <c r="DD606" t="s">
        <v>6</v>
      </c>
      <c r="DE606" t="s">
        <v>6</v>
      </c>
      <c r="DF606">
        <f t="shared" si="288"/>
        <v>0</v>
      </c>
      <c r="DG606">
        <f t="shared" si="282"/>
        <v>0</v>
      </c>
      <c r="DH606">
        <f>Source!I359*SmtRes!Y606</f>
        <v>5.74E-2</v>
      </c>
      <c r="DI606">
        <f t="shared" si="292"/>
        <v>5.09</v>
      </c>
      <c r="DJ606">
        <f>EtalonRes!Z688</f>
        <v>5.09</v>
      </c>
      <c r="DK606">
        <f>Source!BB359</f>
        <v>1</v>
      </c>
      <c r="DL606" t="s">
        <v>6</v>
      </c>
      <c r="DM606">
        <v>0</v>
      </c>
      <c r="DN606" t="s">
        <v>6</v>
      </c>
      <c r="DO606">
        <v>0</v>
      </c>
      <c r="GQ606">
        <v>-1</v>
      </c>
      <c r="GR606">
        <v>-1</v>
      </c>
    </row>
    <row r="607" spans="1:200" x14ac:dyDescent="0.2">
      <c r="A607">
        <f>ROW(Source!A359)</f>
        <v>359</v>
      </c>
      <c r="B607">
        <v>86295183</v>
      </c>
      <c r="C607">
        <v>86296266</v>
      </c>
      <c r="D607">
        <v>27441327</v>
      </c>
      <c r="E607">
        <v>1</v>
      </c>
      <c r="F607">
        <v>1</v>
      </c>
      <c r="G607">
        <v>1</v>
      </c>
      <c r="H607">
        <v>2</v>
      </c>
      <c r="I607" t="s">
        <v>936</v>
      </c>
      <c r="J607" t="s">
        <v>937</v>
      </c>
      <c r="K607" t="s">
        <v>938</v>
      </c>
      <c r="L607">
        <v>1368</v>
      </c>
      <c r="N607">
        <v>1011</v>
      </c>
      <c r="O607" t="s">
        <v>927</v>
      </c>
      <c r="P607" t="s">
        <v>927</v>
      </c>
      <c r="Q607">
        <v>1</v>
      </c>
      <c r="W607">
        <v>0</v>
      </c>
      <c r="X607">
        <v>-1583389094</v>
      </c>
      <c r="Y607">
        <f t="shared" si="284"/>
        <v>0.19</v>
      </c>
      <c r="AA607">
        <v>0</v>
      </c>
      <c r="AB607">
        <v>93.37</v>
      </c>
      <c r="AC607">
        <v>11.69</v>
      </c>
      <c r="AD607">
        <v>0</v>
      </c>
      <c r="AE607">
        <v>0</v>
      </c>
      <c r="AF607">
        <v>93.37</v>
      </c>
      <c r="AG607">
        <v>11.69</v>
      </c>
      <c r="AH607">
        <v>0</v>
      </c>
      <c r="AI607">
        <v>1</v>
      </c>
      <c r="AJ607">
        <v>1</v>
      </c>
      <c r="AK607">
        <v>1</v>
      </c>
      <c r="AL607">
        <v>1</v>
      </c>
      <c r="AM607">
        <v>0</v>
      </c>
      <c r="AN607">
        <v>0</v>
      </c>
      <c r="AO607">
        <v>1</v>
      </c>
      <c r="AP607">
        <v>0</v>
      </c>
      <c r="AQ607">
        <v>0</v>
      </c>
      <c r="AR607">
        <v>0</v>
      </c>
      <c r="AS607" t="s">
        <v>6</v>
      </c>
      <c r="AT607">
        <v>0.19</v>
      </c>
      <c r="AU607" t="s">
        <v>6</v>
      </c>
      <c r="AV607">
        <v>0</v>
      </c>
      <c r="AW607">
        <v>2</v>
      </c>
      <c r="AX607">
        <v>86296291</v>
      </c>
      <c r="AY607">
        <v>1</v>
      </c>
      <c r="AZ607">
        <v>0</v>
      </c>
      <c r="BA607">
        <v>689</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CV607">
        <v>0</v>
      </c>
      <c r="CW607">
        <f>ROUND(Y607*Source!I359*DO607,9)</f>
        <v>0</v>
      </c>
      <c r="CX607">
        <f>ROUND(Y607*Source!I359,9)</f>
        <v>2.6599999999999999E-2</v>
      </c>
      <c r="CY607">
        <f t="shared" si="289"/>
        <v>93.37</v>
      </c>
      <c r="CZ607">
        <f t="shared" si="290"/>
        <v>93.37</v>
      </c>
      <c r="DA607">
        <f t="shared" si="291"/>
        <v>1</v>
      </c>
      <c r="DB607">
        <f t="shared" si="285"/>
        <v>17.739999999999998</v>
      </c>
      <c r="DC607">
        <f t="shared" si="286"/>
        <v>2.2200000000000002</v>
      </c>
      <c r="DD607" t="s">
        <v>6</v>
      </c>
      <c r="DE607" t="s">
        <v>6</v>
      </c>
      <c r="DF607">
        <f t="shared" si="288"/>
        <v>0</v>
      </c>
      <c r="DG607">
        <f t="shared" si="282"/>
        <v>2</v>
      </c>
      <c r="DH607">
        <f>Source!I359*SmtRes!Y607</f>
        <v>2.6600000000000002E-2</v>
      </c>
      <c r="DI607">
        <f t="shared" si="292"/>
        <v>93.37</v>
      </c>
      <c r="DJ607">
        <f>EtalonRes!Z689</f>
        <v>93.37</v>
      </c>
      <c r="DK607">
        <f>Source!BB359</f>
        <v>1</v>
      </c>
      <c r="DL607" t="s">
        <v>6</v>
      </c>
      <c r="DM607">
        <v>0</v>
      </c>
      <c r="DN607" t="s">
        <v>6</v>
      </c>
      <c r="DO607">
        <v>0</v>
      </c>
      <c r="GQ607">
        <v>-1</v>
      </c>
      <c r="GR607">
        <v>-1</v>
      </c>
    </row>
    <row r="608" spans="1:200" x14ac:dyDescent="0.2">
      <c r="A608">
        <f>ROW(Source!A359)</f>
        <v>359</v>
      </c>
      <c r="B608">
        <v>86295183</v>
      </c>
      <c r="C608">
        <v>86296266</v>
      </c>
      <c r="D608">
        <v>27371079</v>
      </c>
      <c r="E608">
        <v>1</v>
      </c>
      <c r="F608">
        <v>1</v>
      </c>
      <c r="G608">
        <v>1</v>
      </c>
      <c r="H608">
        <v>3</v>
      </c>
      <c r="I608" t="s">
        <v>249</v>
      </c>
      <c r="J608" t="s">
        <v>251</v>
      </c>
      <c r="K608" t="s">
        <v>250</v>
      </c>
      <c r="L608">
        <v>1339</v>
      </c>
      <c r="N608">
        <v>1007</v>
      </c>
      <c r="O608" t="s">
        <v>32</v>
      </c>
      <c r="P608" t="s">
        <v>32</v>
      </c>
      <c r="Q608">
        <v>1</v>
      </c>
      <c r="W608">
        <v>0</v>
      </c>
      <c r="X608">
        <v>-394915385</v>
      </c>
      <c r="Y608">
        <f t="shared" si="284"/>
        <v>1.5</v>
      </c>
      <c r="AA608">
        <v>6.22</v>
      </c>
      <c r="AB608">
        <v>0</v>
      </c>
      <c r="AC608">
        <v>0</v>
      </c>
      <c r="AD608">
        <v>0</v>
      </c>
      <c r="AE608">
        <v>6.22</v>
      </c>
      <c r="AF608">
        <v>0</v>
      </c>
      <c r="AG608">
        <v>0</v>
      </c>
      <c r="AH608">
        <v>0</v>
      </c>
      <c r="AI608">
        <v>1</v>
      </c>
      <c r="AJ608">
        <v>1</v>
      </c>
      <c r="AK608">
        <v>1</v>
      </c>
      <c r="AL608">
        <v>1</v>
      </c>
      <c r="AM608">
        <v>0</v>
      </c>
      <c r="AN608">
        <v>0</v>
      </c>
      <c r="AO608">
        <v>0</v>
      </c>
      <c r="AP608">
        <v>1</v>
      </c>
      <c r="AQ608">
        <v>0</v>
      </c>
      <c r="AR608">
        <v>0</v>
      </c>
      <c r="AS608" t="s">
        <v>6</v>
      </c>
      <c r="AT608">
        <v>1.5</v>
      </c>
      <c r="AU608" t="s">
        <v>6</v>
      </c>
      <c r="AV608">
        <v>0</v>
      </c>
      <c r="AW608">
        <v>2</v>
      </c>
      <c r="AX608">
        <v>86296293</v>
      </c>
      <c r="AY608">
        <v>1</v>
      </c>
      <c r="AZ608">
        <v>0</v>
      </c>
      <c r="BA608">
        <v>691</v>
      </c>
      <c r="BB608">
        <v>3</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c r="BW608">
        <v>0</v>
      </c>
      <c r="CV608">
        <v>0</v>
      </c>
      <c r="CW608">
        <v>0</v>
      </c>
      <c r="CX608">
        <f>ROUND(Y608*Source!I359,9)</f>
        <v>0.21</v>
      </c>
      <c r="CY608">
        <f t="shared" ref="CY608:CY614" si="293">AA608</f>
        <v>6.22</v>
      </c>
      <c r="CZ608">
        <f t="shared" ref="CZ608:CZ614" si="294">AE608</f>
        <v>6.22</v>
      </c>
      <c r="DA608">
        <f t="shared" ref="DA608:DA614" si="295">AI608</f>
        <v>1</v>
      </c>
      <c r="DB608">
        <f t="shared" si="285"/>
        <v>9.33</v>
      </c>
      <c r="DC608">
        <f t="shared" si="286"/>
        <v>0</v>
      </c>
      <c r="DD608" t="s">
        <v>6</v>
      </c>
      <c r="DE608" t="s">
        <v>6</v>
      </c>
      <c r="DF608">
        <f t="shared" si="288"/>
        <v>1</v>
      </c>
      <c r="DG608">
        <f t="shared" si="282"/>
        <v>0</v>
      </c>
      <c r="DH608">
        <f>Source!I359*SmtRes!Y608</f>
        <v>0.21000000000000002</v>
      </c>
      <c r="DI608">
        <f t="shared" ref="DI608:DI614" si="296">AA608</f>
        <v>6.22</v>
      </c>
      <c r="DJ608">
        <f>EtalonRes!Y691</f>
        <v>6.22</v>
      </c>
      <c r="DK608">
        <f>Source!BC359</f>
        <v>1</v>
      </c>
      <c r="DL608" t="s">
        <v>6</v>
      </c>
      <c r="DM608">
        <v>0</v>
      </c>
      <c r="DN608" t="s">
        <v>6</v>
      </c>
      <c r="DO608">
        <v>0</v>
      </c>
      <c r="GP608">
        <v>1</v>
      </c>
      <c r="GQ608">
        <v>-1</v>
      </c>
      <c r="GR608">
        <v>-1</v>
      </c>
    </row>
    <row r="609" spans="1:200" x14ac:dyDescent="0.2">
      <c r="A609">
        <f>ROW(Source!A359)</f>
        <v>359</v>
      </c>
      <c r="B609">
        <v>86295183</v>
      </c>
      <c r="C609">
        <v>86296266</v>
      </c>
      <c r="D609">
        <v>27378255</v>
      </c>
      <c r="E609">
        <v>1</v>
      </c>
      <c r="F609">
        <v>1</v>
      </c>
      <c r="G609">
        <v>1</v>
      </c>
      <c r="H609">
        <v>3</v>
      </c>
      <c r="I609" t="s">
        <v>89</v>
      </c>
      <c r="J609" t="s">
        <v>91</v>
      </c>
      <c r="K609" t="s">
        <v>90</v>
      </c>
      <c r="L609">
        <v>1348</v>
      </c>
      <c r="N609">
        <v>1009</v>
      </c>
      <c r="O609" t="s">
        <v>63</v>
      </c>
      <c r="P609" t="s">
        <v>63</v>
      </c>
      <c r="Q609">
        <v>1000</v>
      </c>
      <c r="W609">
        <v>0</v>
      </c>
      <c r="X609">
        <v>1570490953</v>
      </c>
      <c r="Y609">
        <f t="shared" si="284"/>
        <v>1.4E-3</v>
      </c>
      <c r="AA609">
        <v>10380</v>
      </c>
      <c r="AB609">
        <v>0</v>
      </c>
      <c r="AC609">
        <v>0</v>
      </c>
      <c r="AD609">
        <v>0</v>
      </c>
      <c r="AE609">
        <v>10380</v>
      </c>
      <c r="AF609">
        <v>0</v>
      </c>
      <c r="AG609">
        <v>0</v>
      </c>
      <c r="AH609">
        <v>0</v>
      </c>
      <c r="AI609">
        <v>1</v>
      </c>
      <c r="AJ609">
        <v>1</v>
      </c>
      <c r="AK609">
        <v>1</v>
      </c>
      <c r="AL609">
        <v>1</v>
      </c>
      <c r="AM609">
        <v>0</v>
      </c>
      <c r="AN609">
        <v>0</v>
      </c>
      <c r="AO609">
        <v>0</v>
      </c>
      <c r="AP609">
        <v>1</v>
      </c>
      <c r="AQ609">
        <v>0</v>
      </c>
      <c r="AR609">
        <v>0</v>
      </c>
      <c r="AS609" t="s">
        <v>6</v>
      </c>
      <c r="AT609">
        <v>1.4E-3</v>
      </c>
      <c r="AU609" t="s">
        <v>6</v>
      </c>
      <c r="AV609">
        <v>0</v>
      </c>
      <c r="AW609">
        <v>1</v>
      </c>
      <c r="AX609">
        <v>-1</v>
      </c>
      <c r="AY609">
        <v>0</v>
      </c>
      <c r="AZ609">
        <v>0</v>
      </c>
      <c r="BA609" t="s">
        <v>6</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0</v>
      </c>
      <c r="CV609">
        <v>0</v>
      </c>
      <c r="CW609">
        <v>0</v>
      </c>
      <c r="CX609">
        <f>ROUND(Y609*Source!I359,9)</f>
        <v>1.9599999999999999E-4</v>
      </c>
      <c r="CY609">
        <f t="shared" si="293"/>
        <v>10380</v>
      </c>
      <c r="CZ609">
        <f t="shared" si="294"/>
        <v>10380</v>
      </c>
      <c r="DA609">
        <f t="shared" si="295"/>
        <v>1</v>
      </c>
      <c r="DB609">
        <f t="shared" si="285"/>
        <v>14.53</v>
      </c>
      <c r="DC609">
        <f t="shared" si="286"/>
        <v>0</v>
      </c>
      <c r="DD609" t="s">
        <v>6</v>
      </c>
      <c r="DE609" t="s">
        <v>6</v>
      </c>
      <c r="DF609">
        <f t="shared" si="288"/>
        <v>2</v>
      </c>
      <c r="DG609">
        <f t="shared" si="282"/>
        <v>0</v>
      </c>
      <c r="DH609">
        <f>Source!I359*SmtRes!Y609</f>
        <v>1.9600000000000002E-4</v>
      </c>
      <c r="DI609">
        <f t="shared" si="296"/>
        <v>10380</v>
      </c>
      <c r="DJ609">
        <f t="shared" ref="DJ609:DJ614" si="297">DF609</f>
        <v>2</v>
      </c>
      <c r="DK609">
        <f>Source!BC359</f>
        <v>1</v>
      </c>
      <c r="DL609" t="s">
        <v>6</v>
      </c>
      <c r="DM609">
        <v>0</v>
      </c>
      <c r="DN609" t="s">
        <v>6</v>
      </c>
      <c r="DO609">
        <v>0</v>
      </c>
      <c r="GP609">
        <v>1</v>
      </c>
      <c r="GQ609">
        <v>-1</v>
      </c>
      <c r="GR609">
        <v>-1</v>
      </c>
    </row>
    <row r="610" spans="1:200" x14ac:dyDescent="0.2">
      <c r="A610">
        <f>ROW(Source!A359)</f>
        <v>359</v>
      </c>
      <c r="B610">
        <v>86295183</v>
      </c>
      <c r="C610">
        <v>86296266</v>
      </c>
      <c r="D610">
        <v>27371084</v>
      </c>
      <c r="E610">
        <v>1</v>
      </c>
      <c r="F610">
        <v>1</v>
      </c>
      <c r="G610">
        <v>1</v>
      </c>
      <c r="H610">
        <v>3</v>
      </c>
      <c r="I610" t="s">
        <v>255</v>
      </c>
      <c r="J610" t="s">
        <v>257</v>
      </c>
      <c r="K610" t="s">
        <v>256</v>
      </c>
      <c r="L610">
        <v>1346</v>
      </c>
      <c r="N610">
        <v>1009</v>
      </c>
      <c r="O610" t="s">
        <v>182</v>
      </c>
      <c r="P610" t="s">
        <v>182</v>
      </c>
      <c r="Q610">
        <v>1</v>
      </c>
      <c r="W610">
        <v>0</v>
      </c>
      <c r="X610">
        <v>-1982328944</v>
      </c>
      <c r="Y610">
        <f t="shared" si="284"/>
        <v>0.45</v>
      </c>
      <c r="AA610">
        <v>6.12</v>
      </c>
      <c r="AB610">
        <v>0</v>
      </c>
      <c r="AC610">
        <v>0</v>
      </c>
      <c r="AD610">
        <v>0</v>
      </c>
      <c r="AE610">
        <v>6.12</v>
      </c>
      <c r="AF610">
        <v>0</v>
      </c>
      <c r="AG610">
        <v>0</v>
      </c>
      <c r="AH610">
        <v>0</v>
      </c>
      <c r="AI610">
        <v>1</v>
      </c>
      <c r="AJ610">
        <v>1</v>
      </c>
      <c r="AK610">
        <v>1</v>
      </c>
      <c r="AL610">
        <v>1</v>
      </c>
      <c r="AM610">
        <v>0</v>
      </c>
      <c r="AN610">
        <v>0</v>
      </c>
      <c r="AO610">
        <v>0</v>
      </c>
      <c r="AP610">
        <v>1</v>
      </c>
      <c r="AQ610">
        <v>0</v>
      </c>
      <c r="AR610">
        <v>0</v>
      </c>
      <c r="AS610" t="s">
        <v>6</v>
      </c>
      <c r="AT610">
        <v>0.45</v>
      </c>
      <c r="AU610" t="s">
        <v>6</v>
      </c>
      <c r="AV610">
        <v>0</v>
      </c>
      <c r="AW610">
        <v>2</v>
      </c>
      <c r="AX610">
        <v>86296299</v>
      </c>
      <c r="AY610">
        <v>1</v>
      </c>
      <c r="AZ610">
        <v>0</v>
      </c>
      <c r="BA610">
        <v>697</v>
      </c>
      <c r="BB610">
        <v>3</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v>0</v>
      </c>
      <c r="CV610">
        <v>0</v>
      </c>
      <c r="CW610">
        <v>0</v>
      </c>
      <c r="CX610">
        <f>ROUND(Y610*Source!I359,9)</f>
        <v>6.3E-2</v>
      </c>
      <c r="CY610">
        <f t="shared" si="293"/>
        <v>6.12</v>
      </c>
      <c r="CZ610">
        <f t="shared" si="294"/>
        <v>6.12</v>
      </c>
      <c r="DA610">
        <f t="shared" si="295"/>
        <v>1</v>
      </c>
      <c r="DB610">
        <f t="shared" si="285"/>
        <v>2.75</v>
      </c>
      <c r="DC610">
        <f t="shared" si="286"/>
        <v>0</v>
      </c>
      <c r="DD610" t="s">
        <v>6</v>
      </c>
      <c r="DE610" t="s">
        <v>6</v>
      </c>
      <c r="DF610">
        <f t="shared" si="288"/>
        <v>0</v>
      </c>
      <c r="DG610">
        <f t="shared" si="282"/>
        <v>0</v>
      </c>
      <c r="DH610">
        <f>Source!I359*SmtRes!Y610</f>
        <v>6.3000000000000014E-2</v>
      </c>
      <c r="DI610">
        <f t="shared" si="296"/>
        <v>6.12</v>
      </c>
      <c r="DJ610">
        <f>EtalonRes!Y697</f>
        <v>6.12</v>
      </c>
      <c r="DK610">
        <f>Source!BC359</f>
        <v>1</v>
      </c>
      <c r="DL610" t="s">
        <v>6</v>
      </c>
      <c r="DM610">
        <v>0</v>
      </c>
      <c r="DN610" t="s">
        <v>6</v>
      </c>
      <c r="DO610">
        <v>0</v>
      </c>
      <c r="GP610">
        <v>1</v>
      </c>
      <c r="GQ610">
        <v>-1</v>
      </c>
      <c r="GR610">
        <v>-1</v>
      </c>
    </row>
    <row r="611" spans="1:200" x14ac:dyDescent="0.2">
      <c r="A611">
        <f>ROW(Source!A359)</f>
        <v>359</v>
      </c>
      <c r="B611">
        <v>86295183</v>
      </c>
      <c r="C611">
        <v>86296266</v>
      </c>
      <c r="D611">
        <v>27378452</v>
      </c>
      <c r="E611">
        <v>1</v>
      </c>
      <c r="F611">
        <v>1</v>
      </c>
      <c r="G611">
        <v>1</v>
      </c>
      <c r="H611">
        <v>3</v>
      </c>
      <c r="I611" t="s">
        <v>319</v>
      </c>
      <c r="J611" t="s">
        <v>321</v>
      </c>
      <c r="K611" t="s">
        <v>320</v>
      </c>
      <c r="L611">
        <v>53010780</v>
      </c>
      <c r="N611">
        <v>1010</v>
      </c>
      <c r="O611" t="s">
        <v>300</v>
      </c>
      <c r="P611" t="s">
        <v>43</v>
      </c>
      <c r="Q611">
        <v>1</v>
      </c>
      <c r="W611">
        <v>0</v>
      </c>
      <c r="X611">
        <v>-44255203</v>
      </c>
      <c r="Y611">
        <f t="shared" si="284"/>
        <v>71.428571000000005</v>
      </c>
      <c r="AA611">
        <v>3.6</v>
      </c>
      <c r="AB611">
        <v>0</v>
      </c>
      <c r="AC611">
        <v>0</v>
      </c>
      <c r="AD611">
        <v>0</v>
      </c>
      <c r="AE611">
        <v>3.6</v>
      </c>
      <c r="AF611">
        <v>0</v>
      </c>
      <c r="AG611">
        <v>0</v>
      </c>
      <c r="AH611">
        <v>0</v>
      </c>
      <c r="AI611">
        <v>1</v>
      </c>
      <c r="AJ611">
        <v>1</v>
      </c>
      <c r="AK611">
        <v>1</v>
      </c>
      <c r="AL611">
        <v>1</v>
      </c>
      <c r="AM611">
        <v>0</v>
      </c>
      <c r="AN611">
        <v>0</v>
      </c>
      <c r="AO611">
        <v>0</v>
      </c>
      <c r="AP611">
        <v>1</v>
      </c>
      <c r="AQ611">
        <v>0</v>
      </c>
      <c r="AR611">
        <v>0</v>
      </c>
      <c r="AS611" t="s">
        <v>6</v>
      </c>
      <c r="AT611">
        <v>71.428571000000005</v>
      </c>
      <c r="AU611" t="s">
        <v>6</v>
      </c>
      <c r="AV611">
        <v>0</v>
      </c>
      <c r="AW611">
        <v>1</v>
      </c>
      <c r="AX611">
        <v>-1</v>
      </c>
      <c r="AY611">
        <v>0</v>
      </c>
      <c r="AZ611">
        <v>0</v>
      </c>
      <c r="BA611" t="s">
        <v>6</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CV611">
        <v>0</v>
      </c>
      <c r="CW611">
        <v>0</v>
      </c>
      <c r="CX611">
        <f>ROUND(Y611*Source!I359,9)</f>
        <v>9.9999999400000004</v>
      </c>
      <c r="CY611">
        <f t="shared" si="293"/>
        <v>3.6</v>
      </c>
      <c r="CZ611">
        <f t="shared" si="294"/>
        <v>3.6</v>
      </c>
      <c r="DA611">
        <f t="shared" si="295"/>
        <v>1</v>
      </c>
      <c r="DB611">
        <f t="shared" si="285"/>
        <v>257.14</v>
      </c>
      <c r="DC611">
        <f t="shared" si="286"/>
        <v>0</v>
      </c>
      <c r="DD611" t="s">
        <v>6</v>
      </c>
      <c r="DE611" t="s">
        <v>6</v>
      </c>
      <c r="DF611">
        <f t="shared" si="288"/>
        <v>40</v>
      </c>
      <c r="DG611">
        <f t="shared" si="282"/>
        <v>0</v>
      </c>
      <c r="DH611">
        <f>Source!I359*SmtRes!Y611</f>
        <v>9.9999999400000021</v>
      </c>
      <c r="DI611">
        <f t="shared" si="296"/>
        <v>3.6</v>
      </c>
      <c r="DJ611">
        <f t="shared" si="297"/>
        <v>40</v>
      </c>
      <c r="DK611">
        <f>Source!BC359</f>
        <v>1</v>
      </c>
      <c r="DL611" t="s">
        <v>6</v>
      </c>
      <c r="DM611">
        <v>0</v>
      </c>
      <c r="DN611" t="s">
        <v>6</v>
      </c>
      <c r="DO611">
        <v>0</v>
      </c>
      <c r="GP611">
        <v>1</v>
      </c>
      <c r="GQ611">
        <v>-1</v>
      </c>
      <c r="GR611">
        <v>-1</v>
      </c>
    </row>
    <row r="612" spans="1:200" x14ac:dyDescent="0.2">
      <c r="A612">
        <f>ROW(Source!A359)</f>
        <v>359</v>
      </c>
      <c r="B612">
        <v>86295183</v>
      </c>
      <c r="C612">
        <v>86296266</v>
      </c>
      <c r="D612">
        <v>69204805</v>
      </c>
      <c r="E612">
        <v>1</v>
      </c>
      <c r="F612">
        <v>1</v>
      </c>
      <c r="G612">
        <v>1</v>
      </c>
      <c r="H612">
        <v>3</v>
      </c>
      <c r="I612" t="s">
        <v>282</v>
      </c>
      <c r="J612" t="s">
        <v>284</v>
      </c>
      <c r="K612" t="s">
        <v>324</v>
      </c>
      <c r="L612">
        <v>1348</v>
      </c>
      <c r="N612">
        <v>1009</v>
      </c>
      <c r="O612" t="s">
        <v>63</v>
      </c>
      <c r="P612" t="s">
        <v>63</v>
      </c>
      <c r="Q612">
        <v>1000</v>
      </c>
      <c r="W612">
        <v>0</v>
      </c>
      <c r="X612">
        <v>1832316663</v>
      </c>
      <c r="Y612">
        <f t="shared" si="284"/>
        <v>1.6143000000000001E-2</v>
      </c>
      <c r="AA612">
        <v>11818.63</v>
      </c>
      <c r="AB612">
        <v>0</v>
      </c>
      <c r="AC612">
        <v>0</v>
      </c>
      <c r="AD612">
        <v>0</v>
      </c>
      <c r="AE612">
        <v>11818.63</v>
      </c>
      <c r="AF612">
        <v>0</v>
      </c>
      <c r="AG612">
        <v>0</v>
      </c>
      <c r="AH612">
        <v>0</v>
      </c>
      <c r="AI612">
        <v>1</v>
      </c>
      <c r="AJ612">
        <v>1</v>
      </c>
      <c r="AK612">
        <v>1</v>
      </c>
      <c r="AL612">
        <v>1</v>
      </c>
      <c r="AM612">
        <v>0</v>
      </c>
      <c r="AN612">
        <v>0</v>
      </c>
      <c r="AO612">
        <v>0</v>
      </c>
      <c r="AP612">
        <v>1</v>
      </c>
      <c r="AQ612">
        <v>0</v>
      </c>
      <c r="AR612">
        <v>0</v>
      </c>
      <c r="AS612" t="s">
        <v>6</v>
      </c>
      <c r="AT612">
        <v>1.6143000000000001E-2</v>
      </c>
      <c r="AU612" t="s">
        <v>6</v>
      </c>
      <c r="AV612">
        <v>0</v>
      </c>
      <c r="AW612">
        <v>1</v>
      </c>
      <c r="AX612">
        <v>-1</v>
      </c>
      <c r="AY612">
        <v>0</v>
      </c>
      <c r="AZ612">
        <v>0</v>
      </c>
      <c r="BA612" t="s">
        <v>6</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CV612">
        <v>0</v>
      </c>
      <c r="CW612">
        <v>0</v>
      </c>
      <c r="CX612">
        <f>ROUND(Y612*Source!I359,9)</f>
        <v>2.2600200000000002E-3</v>
      </c>
      <c r="CY612">
        <f t="shared" si="293"/>
        <v>11818.63</v>
      </c>
      <c r="CZ612">
        <f t="shared" si="294"/>
        <v>11818.63</v>
      </c>
      <c r="DA612">
        <f t="shared" si="295"/>
        <v>1</v>
      </c>
      <c r="DB612">
        <f t="shared" si="285"/>
        <v>190.79</v>
      </c>
      <c r="DC612">
        <f t="shared" si="286"/>
        <v>0</v>
      </c>
      <c r="DD612" t="s">
        <v>6</v>
      </c>
      <c r="DE612" t="s">
        <v>6</v>
      </c>
      <c r="DF612">
        <f t="shared" si="288"/>
        <v>27</v>
      </c>
      <c r="DG612">
        <f t="shared" si="282"/>
        <v>0</v>
      </c>
      <c r="DH612">
        <f>Source!I359*SmtRes!Y612</f>
        <v>2.2600200000000002E-3</v>
      </c>
      <c r="DI612">
        <f t="shared" si="296"/>
        <v>11818.63</v>
      </c>
      <c r="DJ612">
        <f t="shared" si="297"/>
        <v>27</v>
      </c>
      <c r="DK612">
        <f>Source!BC359</f>
        <v>1</v>
      </c>
      <c r="DL612" t="s">
        <v>6</v>
      </c>
      <c r="DM612">
        <v>0</v>
      </c>
      <c r="DN612" t="s">
        <v>6</v>
      </c>
      <c r="DO612">
        <v>0</v>
      </c>
      <c r="GP612">
        <v>1</v>
      </c>
      <c r="GQ612">
        <v>-1</v>
      </c>
      <c r="GR612">
        <v>-1</v>
      </c>
    </row>
    <row r="613" spans="1:200" x14ac:dyDescent="0.2">
      <c r="A613">
        <f>ROW(Source!A359)</f>
        <v>359</v>
      </c>
      <c r="B613">
        <v>86295183</v>
      </c>
      <c r="C613">
        <v>86296266</v>
      </c>
      <c r="D613">
        <v>69204824</v>
      </c>
      <c r="E613">
        <v>1</v>
      </c>
      <c r="F613">
        <v>1</v>
      </c>
      <c r="G613">
        <v>1</v>
      </c>
      <c r="H613">
        <v>3</v>
      </c>
      <c r="I613" t="s">
        <v>326</v>
      </c>
      <c r="J613" t="s">
        <v>328</v>
      </c>
      <c r="K613" t="s">
        <v>327</v>
      </c>
      <c r="L613">
        <v>1348</v>
      </c>
      <c r="N613">
        <v>1009</v>
      </c>
      <c r="O613" t="s">
        <v>63</v>
      </c>
      <c r="P613" t="s">
        <v>63</v>
      </c>
      <c r="Q613">
        <v>1000</v>
      </c>
      <c r="W613">
        <v>0</v>
      </c>
      <c r="X613">
        <v>601312099</v>
      </c>
      <c r="Y613">
        <f t="shared" si="284"/>
        <v>0.59521400000000002</v>
      </c>
      <c r="AA613">
        <v>15662.39</v>
      </c>
      <c r="AB613">
        <v>0</v>
      </c>
      <c r="AC613">
        <v>0</v>
      </c>
      <c r="AD613">
        <v>0</v>
      </c>
      <c r="AE613">
        <v>15662.39</v>
      </c>
      <c r="AF613">
        <v>0</v>
      </c>
      <c r="AG613">
        <v>0</v>
      </c>
      <c r="AH613">
        <v>0</v>
      </c>
      <c r="AI613">
        <v>1</v>
      </c>
      <c r="AJ613">
        <v>1</v>
      </c>
      <c r="AK613">
        <v>1</v>
      </c>
      <c r="AL613">
        <v>1</v>
      </c>
      <c r="AM613">
        <v>0</v>
      </c>
      <c r="AN613">
        <v>0</v>
      </c>
      <c r="AO613">
        <v>0</v>
      </c>
      <c r="AP613">
        <v>1</v>
      </c>
      <c r="AQ613">
        <v>0</v>
      </c>
      <c r="AR613">
        <v>0</v>
      </c>
      <c r="AS613" t="s">
        <v>6</v>
      </c>
      <c r="AT613">
        <v>0.59521400000000002</v>
      </c>
      <c r="AU613" t="s">
        <v>6</v>
      </c>
      <c r="AV613">
        <v>0</v>
      </c>
      <c r="AW613">
        <v>1</v>
      </c>
      <c r="AX613">
        <v>-1</v>
      </c>
      <c r="AY613">
        <v>0</v>
      </c>
      <c r="AZ613">
        <v>0</v>
      </c>
      <c r="BA613" t="s">
        <v>6</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CV613">
        <v>0</v>
      </c>
      <c r="CW613">
        <v>0</v>
      </c>
      <c r="CX613">
        <f>ROUND(Y613*Source!I359,9)</f>
        <v>8.3329959999999995E-2</v>
      </c>
      <c r="CY613">
        <f t="shared" si="293"/>
        <v>15662.39</v>
      </c>
      <c r="CZ613">
        <f t="shared" si="294"/>
        <v>15662.39</v>
      </c>
      <c r="DA613">
        <f t="shared" si="295"/>
        <v>1</v>
      </c>
      <c r="DB613">
        <f t="shared" si="285"/>
        <v>9322.4699999999993</v>
      </c>
      <c r="DC613">
        <f t="shared" si="286"/>
        <v>0</v>
      </c>
      <c r="DD613" t="s">
        <v>6</v>
      </c>
      <c r="DE613" t="s">
        <v>6</v>
      </c>
      <c r="DF613">
        <f t="shared" si="288"/>
        <v>1305</v>
      </c>
      <c r="DG613">
        <f t="shared" si="282"/>
        <v>0</v>
      </c>
      <c r="DH613">
        <f>Source!I359*SmtRes!Y613</f>
        <v>8.3329960000000008E-2</v>
      </c>
      <c r="DI613">
        <f t="shared" si="296"/>
        <v>15662.39</v>
      </c>
      <c r="DJ613">
        <f t="shared" si="297"/>
        <v>1305</v>
      </c>
      <c r="DK613">
        <f>Source!BC359</f>
        <v>1</v>
      </c>
      <c r="DL613" t="s">
        <v>6</v>
      </c>
      <c r="DM613">
        <v>0</v>
      </c>
      <c r="DN613" t="s">
        <v>6</v>
      </c>
      <c r="DO613">
        <v>0</v>
      </c>
      <c r="GP613">
        <v>1</v>
      </c>
      <c r="GQ613">
        <v>-1</v>
      </c>
      <c r="GR613">
        <v>-1</v>
      </c>
    </row>
    <row r="614" spans="1:200" x14ac:dyDescent="0.2">
      <c r="A614">
        <f>ROW(Source!A359)</f>
        <v>359</v>
      </c>
      <c r="B614">
        <v>86295183</v>
      </c>
      <c r="C614">
        <v>86296266</v>
      </c>
      <c r="D614">
        <v>69204825</v>
      </c>
      <c r="E614">
        <v>1</v>
      </c>
      <c r="F614">
        <v>1</v>
      </c>
      <c r="G614">
        <v>1</v>
      </c>
      <c r="H614">
        <v>3</v>
      </c>
      <c r="I614" t="s">
        <v>331</v>
      </c>
      <c r="J614" t="s">
        <v>333</v>
      </c>
      <c r="K614" t="s">
        <v>332</v>
      </c>
      <c r="L614">
        <v>1348</v>
      </c>
      <c r="N614">
        <v>1009</v>
      </c>
      <c r="O614" t="s">
        <v>63</v>
      </c>
      <c r="P614" t="s">
        <v>63</v>
      </c>
      <c r="Q614">
        <v>1000</v>
      </c>
      <c r="W614">
        <v>0</v>
      </c>
      <c r="X614">
        <v>-1246022752</v>
      </c>
      <c r="Y614">
        <f t="shared" si="284"/>
        <v>0.38914300000000002</v>
      </c>
      <c r="AA614">
        <v>16641.939999999999</v>
      </c>
      <c r="AB614">
        <v>0</v>
      </c>
      <c r="AC614">
        <v>0</v>
      </c>
      <c r="AD614">
        <v>0</v>
      </c>
      <c r="AE614">
        <v>16641.939999999999</v>
      </c>
      <c r="AF614">
        <v>0</v>
      </c>
      <c r="AG614">
        <v>0</v>
      </c>
      <c r="AH614">
        <v>0</v>
      </c>
      <c r="AI614">
        <v>1</v>
      </c>
      <c r="AJ614">
        <v>1</v>
      </c>
      <c r="AK614">
        <v>1</v>
      </c>
      <c r="AL614">
        <v>1</v>
      </c>
      <c r="AM614">
        <v>0</v>
      </c>
      <c r="AN614">
        <v>0</v>
      </c>
      <c r="AO614">
        <v>0</v>
      </c>
      <c r="AP614">
        <v>1</v>
      </c>
      <c r="AQ614">
        <v>0</v>
      </c>
      <c r="AR614">
        <v>0</v>
      </c>
      <c r="AS614" t="s">
        <v>6</v>
      </c>
      <c r="AT614">
        <v>0.38914300000000002</v>
      </c>
      <c r="AU614" t="s">
        <v>6</v>
      </c>
      <c r="AV614">
        <v>0</v>
      </c>
      <c r="AW614">
        <v>1</v>
      </c>
      <c r="AX614">
        <v>-1</v>
      </c>
      <c r="AY614">
        <v>0</v>
      </c>
      <c r="AZ614">
        <v>0</v>
      </c>
      <c r="BA614" t="s">
        <v>6</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CV614">
        <v>0</v>
      </c>
      <c r="CW614">
        <v>0</v>
      </c>
      <c r="CX614">
        <f>ROUND(Y614*Source!I359,9)</f>
        <v>5.4480019999999997E-2</v>
      </c>
      <c r="CY614">
        <f t="shared" si="293"/>
        <v>16641.939999999999</v>
      </c>
      <c r="CZ614">
        <f t="shared" si="294"/>
        <v>16641.939999999999</v>
      </c>
      <c r="DA614">
        <f t="shared" si="295"/>
        <v>1</v>
      </c>
      <c r="DB614">
        <f t="shared" si="285"/>
        <v>6476.09</v>
      </c>
      <c r="DC614">
        <f t="shared" si="286"/>
        <v>0</v>
      </c>
      <c r="DD614" t="s">
        <v>6</v>
      </c>
      <c r="DE614" t="s">
        <v>6</v>
      </c>
      <c r="DF614">
        <f t="shared" si="288"/>
        <v>907</v>
      </c>
      <c r="DG614">
        <f t="shared" si="282"/>
        <v>0</v>
      </c>
      <c r="DH614">
        <f>Source!I359*SmtRes!Y614</f>
        <v>5.4480020000000011E-2</v>
      </c>
      <c r="DI614">
        <f t="shared" si="296"/>
        <v>16641.939999999999</v>
      </c>
      <c r="DJ614">
        <f t="shared" si="297"/>
        <v>907</v>
      </c>
      <c r="DK614">
        <f>Source!BC359</f>
        <v>1</v>
      </c>
      <c r="DL614" t="s">
        <v>6</v>
      </c>
      <c r="DM614">
        <v>0</v>
      </c>
      <c r="DN614" t="s">
        <v>6</v>
      </c>
      <c r="DO614">
        <v>0</v>
      </c>
      <c r="GP614">
        <v>1</v>
      </c>
      <c r="GQ614">
        <v>-1</v>
      </c>
      <c r="GR614">
        <v>-1</v>
      </c>
    </row>
    <row r="615" spans="1:200" x14ac:dyDescent="0.2">
      <c r="A615">
        <f>ROW(Source!A360)</f>
        <v>360</v>
      </c>
      <c r="B615">
        <v>86295184</v>
      </c>
      <c r="C615">
        <v>86296266</v>
      </c>
      <c r="D615">
        <v>27493458</v>
      </c>
      <c r="E615">
        <v>1</v>
      </c>
      <c r="F615">
        <v>1</v>
      </c>
      <c r="G615">
        <v>1</v>
      </c>
      <c r="H615">
        <v>1</v>
      </c>
      <c r="I615" t="s">
        <v>998</v>
      </c>
      <c r="J615" t="s">
        <v>6</v>
      </c>
      <c r="K615" t="s">
        <v>999</v>
      </c>
      <c r="L615">
        <v>1369</v>
      </c>
      <c r="N615">
        <v>1013</v>
      </c>
      <c r="O615" t="s">
        <v>921</v>
      </c>
      <c r="P615" t="s">
        <v>921</v>
      </c>
      <c r="Q615">
        <v>1</v>
      </c>
      <c r="W615">
        <v>0</v>
      </c>
      <c r="X615">
        <v>-115882720</v>
      </c>
      <c r="Y615">
        <f t="shared" si="284"/>
        <v>50.79</v>
      </c>
      <c r="AA615">
        <v>0</v>
      </c>
      <c r="AB615">
        <v>0</v>
      </c>
      <c r="AC615">
        <v>0</v>
      </c>
      <c r="AD615">
        <v>220.16</v>
      </c>
      <c r="AE615">
        <v>0</v>
      </c>
      <c r="AF615">
        <v>0</v>
      </c>
      <c r="AG615">
        <v>0</v>
      </c>
      <c r="AH615">
        <v>8.6</v>
      </c>
      <c r="AI615">
        <v>1</v>
      </c>
      <c r="AJ615">
        <v>1</v>
      </c>
      <c r="AK615">
        <v>1</v>
      </c>
      <c r="AL615">
        <v>25.6</v>
      </c>
      <c r="AM615">
        <v>5</v>
      </c>
      <c r="AN615">
        <v>0</v>
      </c>
      <c r="AO615">
        <v>1</v>
      </c>
      <c r="AP615">
        <v>0</v>
      </c>
      <c r="AQ615">
        <v>0</v>
      </c>
      <c r="AR615">
        <v>0</v>
      </c>
      <c r="AS615" t="s">
        <v>6</v>
      </c>
      <c r="AT615">
        <v>50.79</v>
      </c>
      <c r="AU615" t="s">
        <v>6</v>
      </c>
      <c r="AV615">
        <v>1</v>
      </c>
      <c r="AW615">
        <v>2</v>
      </c>
      <c r="AX615">
        <v>86296283</v>
      </c>
      <c r="AY615">
        <v>1</v>
      </c>
      <c r="AZ615">
        <v>0</v>
      </c>
      <c r="BA615">
        <v>702</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CU615">
        <f>ROUND(AT615*Source!I360*AH615*AL615,0)</f>
        <v>1565</v>
      </c>
      <c r="CV615">
        <f>ROUND(Y615*Source!I360,9)</f>
        <v>7.1105999999999998</v>
      </c>
      <c r="CW615">
        <v>0</v>
      </c>
      <c r="CX615">
        <f>ROUND(Y615*Source!I360,9)</f>
        <v>7.1105999999999998</v>
      </c>
      <c r="CY615">
        <f>AD615</f>
        <v>220.16</v>
      </c>
      <c r="CZ615">
        <f>AH615</f>
        <v>8.6</v>
      </c>
      <c r="DA615">
        <f>AL615</f>
        <v>25.6</v>
      </c>
      <c r="DB615">
        <f t="shared" si="285"/>
        <v>436.79</v>
      </c>
      <c r="DC615">
        <f t="shared" si="286"/>
        <v>0</v>
      </c>
      <c r="DD615" t="s">
        <v>6</v>
      </c>
      <c r="DE615" t="s">
        <v>6</v>
      </c>
      <c r="DF615">
        <f t="shared" si="288"/>
        <v>0</v>
      </c>
      <c r="DG615">
        <f t="shared" si="282"/>
        <v>0</v>
      </c>
      <c r="DH615">
        <f>Source!I360*SmtRes!Y615</f>
        <v>7.1106000000000007</v>
      </c>
      <c r="DI615">
        <f>AD615</f>
        <v>220.16</v>
      </c>
      <c r="DJ615">
        <f>EtalonRes!AB702</f>
        <v>8.6</v>
      </c>
      <c r="DK615">
        <f>Source!BA360</f>
        <v>25.6</v>
      </c>
      <c r="DL615" t="s">
        <v>6</v>
      </c>
      <c r="DM615">
        <v>0</v>
      </c>
      <c r="DN615" t="s">
        <v>6</v>
      </c>
      <c r="DO615">
        <v>0</v>
      </c>
      <c r="GQ615">
        <v>-1</v>
      </c>
      <c r="GR615">
        <v>-1</v>
      </c>
    </row>
    <row r="616" spans="1:200" x14ac:dyDescent="0.2">
      <c r="A616">
        <f>ROW(Source!A360)</f>
        <v>360</v>
      </c>
      <c r="B616">
        <v>86295184</v>
      </c>
      <c r="C616">
        <v>86296266</v>
      </c>
      <c r="D616">
        <v>121548</v>
      </c>
      <c r="E616">
        <v>1</v>
      </c>
      <c r="F616">
        <v>1</v>
      </c>
      <c r="G616">
        <v>1</v>
      </c>
      <c r="H616">
        <v>1</v>
      </c>
      <c r="I616" t="s">
        <v>39</v>
      </c>
      <c r="J616" t="s">
        <v>6</v>
      </c>
      <c r="K616" t="s">
        <v>922</v>
      </c>
      <c r="L616">
        <v>608254</v>
      </c>
      <c r="N616">
        <v>1013</v>
      </c>
      <c r="O616" t="s">
        <v>923</v>
      </c>
      <c r="P616" t="s">
        <v>923</v>
      </c>
      <c r="Q616">
        <v>1</v>
      </c>
      <c r="W616">
        <v>0</v>
      </c>
      <c r="X616">
        <v>-185737400</v>
      </c>
      <c r="Y616">
        <f t="shared" si="284"/>
        <v>0.12</v>
      </c>
      <c r="AA616">
        <v>0</v>
      </c>
      <c r="AB616">
        <v>0</v>
      </c>
      <c r="AC616">
        <v>0</v>
      </c>
      <c r="AD616">
        <v>0</v>
      </c>
      <c r="AE616">
        <v>0</v>
      </c>
      <c r="AF616">
        <v>0</v>
      </c>
      <c r="AG616">
        <v>0</v>
      </c>
      <c r="AH616">
        <v>0</v>
      </c>
      <c r="AI616">
        <v>1</v>
      </c>
      <c r="AJ616">
        <v>1</v>
      </c>
      <c r="AK616">
        <v>19.8</v>
      </c>
      <c r="AL616">
        <v>1</v>
      </c>
      <c r="AM616">
        <v>5</v>
      </c>
      <c r="AN616">
        <v>0</v>
      </c>
      <c r="AO616">
        <v>1</v>
      </c>
      <c r="AP616">
        <v>0</v>
      </c>
      <c r="AQ616">
        <v>0</v>
      </c>
      <c r="AR616">
        <v>0</v>
      </c>
      <c r="AS616" t="s">
        <v>6</v>
      </c>
      <c r="AT616">
        <v>0.12</v>
      </c>
      <c r="AU616" t="s">
        <v>6</v>
      </c>
      <c r="AV616">
        <v>2</v>
      </c>
      <c r="AW616">
        <v>2</v>
      </c>
      <c r="AX616">
        <v>86296284</v>
      </c>
      <c r="AY616">
        <v>1</v>
      </c>
      <c r="AZ616">
        <v>0</v>
      </c>
      <c r="BA616">
        <v>703</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CV616">
        <v>0</v>
      </c>
      <c r="CW616">
        <v>0</v>
      </c>
      <c r="CX616">
        <f>ROUND(Y616*Source!I360,9)</f>
        <v>1.6799999999999999E-2</v>
      </c>
      <c r="CY616">
        <f>AD616</f>
        <v>0</v>
      </c>
      <c r="CZ616">
        <f>AH616</f>
        <v>0</v>
      </c>
      <c r="DA616">
        <f>AL616</f>
        <v>1</v>
      </c>
      <c r="DB616">
        <f t="shared" si="285"/>
        <v>0</v>
      </c>
      <c r="DC616">
        <f t="shared" si="286"/>
        <v>0</v>
      </c>
      <c r="DD616" t="s">
        <v>6</v>
      </c>
      <c r="DE616" t="s">
        <v>6</v>
      </c>
      <c r="DF616">
        <f t="shared" si="288"/>
        <v>0</v>
      </c>
      <c r="DG616">
        <f t="shared" si="282"/>
        <v>0</v>
      </c>
      <c r="DH616">
        <f>Source!I360*SmtRes!Y616</f>
        <v>1.6800000000000002E-2</v>
      </c>
      <c r="DI616">
        <f>AD616</f>
        <v>0</v>
      </c>
      <c r="DJ616">
        <f>EtalonRes!AB703</f>
        <v>0</v>
      </c>
      <c r="DK616">
        <f>Source!BA360</f>
        <v>25.6</v>
      </c>
      <c r="DL616" t="s">
        <v>6</v>
      </c>
      <c r="DM616">
        <v>0</v>
      </c>
      <c r="DN616" t="s">
        <v>6</v>
      </c>
      <c r="DO616">
        <v>0</v>
      </c>
      <c r="GQ616">
        <v>-1</v>
      </c>
      <c r="GR616">
        <v>-1</v>
      </c>
    </row>
    <row r="617" spans="1:200" x14ac:dyDescent="0.2">
      <c r="A617">
        <f>ROW(Source!A360)</f>
        <v>360</v>
      </c>
      <c r="B617">
        <v>86295184</v>
      </c>
      <c r="C617">
        <v>86296266</v>
      </c>
      <c r="D617">
        <v>27439499</v>
      </c>
      <c r="E617">
        <v>1</v>
      </c>
      <c r="F617">
        <v>1</v>
      </c>
      <c r="G617">
        <v>1</v>
      </c>
      <c r="H617">
        <v>2</v>
      </c>
      <c r="I617" t="s">
        <v>930</v>
      </c>
      <c r="J617" t="s">
        <v>931</v>
      </c>
      <c r="K617" t="s">
        <v>932</v>
      </c>
      <c r="L617">
        <v>1368</v>
      </c>
      <c r="N617">
        <v>1011</v>
      </c>
      <c r="O617" t="s">
        <v>927</v>
      </c>
      <c r="P617" t="s">
        <v>927</v>
      </c>
      <c r="Q617">
        <v>1</v>
      </c>
      <c r="W617">
        <v>0</v>
      </c>
      <c r="X617">
        <v>1890856440</v>
      </c>
      <c r="Y617">
        <f t="shared" si="284"/>
        <v>0.12</v>
      </c>
      <c r="AA617">
        <v>0</v>
      </c>
      <c r="AB617">
        <v>1047.83</v>
      </c>
      <c r="AC617">
        <v>269.48</v>
      </c>
      <c r="AD617">
        <v>0</v>
      </c>
      <c r="AE617">
        <v>0</v>
      </c>
      <c r="AF617">
        <v>112.67</v>
      </c>
      <c r="AG617">
        <v>13.61</v>
      </c>
      <c r="AH617">
        <v>0</v>
      </c>
      <c r="AI617">
        <v>1</v>
      </c>
      <c r="AJ617">
        <v>9.3000000000000007</v>
      </c>
      <c r="AK617">
        <v>19.8</v>
      </c>
      <c r="AL617">
        <v>1</v>
      </c>
      <c r="AM617">
        <v>5</v>
      </c>
      <c r="AN617">
        <v>0</v>
      </c>
      <c r="AO617">
        <v>1</v>
      </c>
      <c r="AP617">
        <v>0</v>
      </c>
      <c r="AQ617">
        <v>0</v>
      </c>
      <c r="AR617">
        <v>0</v>
      </c>
      <c r="AS617" t="s">
        <v>6</v>
      </c>
      <c r="AT617">
        <v>0.12</v>
      </c>
      <c r="AU617" t="s">
        <v>6</v>
      </c>
      <c r="AV617">
        <v>0</v>
      </c>
      <c r="AW617">
        <v>2</v>
      </c>
      <c r="AX617">
        <v>86296285</v>
      </c>
      <c r="AY617">
        <v>1</v>
      </c>
      <c r="AZ617">
        <v>0</v>
      </c>
      <c r="BA617">
        <v>704</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CV617">
        <v>0</v>
      </c>
      <c r="CW617">
        <f>ROUND(Y617*Source!I360*DO617,9)</f>
        <v>0</v>
      </c>
      <c r="CX617">
        <f>ROUND(Y617*Source!I360,9)</f>
        <v>1.6799999999999999E-2</v>
      </c>
      <c r="CY617">
        <f t="shared" ref="CY617:CY623" si="298">AB617</f>
        <v>1047.83</v>
      </c>
      <c r="CZ617">
        <f t="shared" ref="CZ617:CZ623" si="299">AF617</f>
        <v>112.67</v>
      </c>
      <c r="DA617">
        <f t="shared" ref="DA617:DA623" si="300">AJ617</f>
        <v>9.3000000000000007</v>
      </c>
      <c r="DB617">
        <f t="shared" si="285"/>
        <v>13.52</v>
      </c>
      <c r="DC617">
        <f t="shared" si="286"/>
        <v>1.63</v>
      </c>
      <c r="DD617" t="s">
        <v>6</v>
      </c>
      <c r="DE617" t="s">
        <v>6</v>
      </c>
      <c r="DF617">
        <f t="shared" si="288"/>
        <v>0</v>
      </c>
      <c r="DG617">
        <f t="shared" ref="DG617:DG623" si="301">ROUND(ROUND(AF617*AJ617,0)*CX617,0)</f>
        <v>18</v>
      </c>
      <c r="DH617">
        <f>Source!I360*SmtRes!Y617</f>
        <v>1.6800000000000002E-2</v>
      </c>
      <c r="DI617">
        <f t="shared" ref="DI617:DI623" si="302">AB617</f>
        <v>1047.83</v>
      </c>
      <c r="DJ617">
        <f>EtalonRes!Z704</f>
        <v>112.67</v>
      </c>
      <c r="DK617">
        <f>Source!BB360</f>
        <v>9.3000000000000007</v>
      </c>
      <c r="DL617" t="s">
        <v>6</v>
      </c>
      <c r="DM617">
        <v>0</v>
      </c>
      <c r="DN617" t="s">
        <v>6</v>
      </c>
      <c r="DO617">
        <v>0</v>
      </c>
      <c r="GQ617">
        <v>-1</v>
      </c>
      <c r="GR617">
        <v>-1</v>
      </c>
    </row>
    <row r="618" spans="1:200" x14ac:dyDescent="0.2">
      <c r="A618">
        <f>ROW(Source!A360)</f>
        <v>360</v>
      </c>
      <c r="B618">
        <v>86295184</v>
      </c>
      <c r="C618">
        <v>86296266</v>
      </c>
      <c r="D618">
        <v>27439598</v>
      </c>
      <c r="E618">
        <v>1</v>
      </c>
      <c r="F618">
        <v>1</v>
      </c>
      <c r="G618">
        <v>1</v>
      </c>
      <c r="H618">
        <v>2</v>
      </c>
      <c r="I618" t="s">
        <v>1000</v>
      </c>
      <c r="J618" t="s">
        <v>1001</v>
      </c>
      <c r="K618" t="s">
        <v>1002</v>
      </c>
      <c r="L618">
        <v>1368</v>
      </c>
      <c r="N618">
        <v>1011</v>
      </c>
      <c r="O618" t="s">
        <v>927</v>
      </c>
      <c r="P618" t="s">
        <v>927</v>
      </c>
      <c r="Q618">
        <v>1</v>
      </c>
      <c r="W618">
        <v>0</v>
      </c>
      <c r="X618">
        <v>-1455828468</v>
      </c>
      <c r="Y618">
        <f t="shared" si="284"/>
        <v>10.53</v>
      </c>
      <c r="AA618">
        <v>0</v>
      </c>
      <c r="AB618">
        <v>78.680000000000007</v>
      </c>
      <c r="AC618">
        <v>0</v>
      </c>
      <c r="AD618">
        <v>0</v>
      </c>
      <c r="AE618">
        <v>0</v>
      </c>
      <c r="AF618">
        <v>8.4600000000000009</v>
      </c>
      <c r="AG618">
        <v>0</v>
      </c>
      <c r="AH618">
        <v>0</v>
      </c>
      <c r="AI618">
        <v>1</v>
      </c>
      <c r="AJ618">
        <v>9.3000000000000007</v>
      </c>
      <c r="AK618">
        <v>19.8</v>
      </c>
      <c r="AL618">
        <v>1</v>
      </c>
      <c r="AM618">
        <v>5</v>
      </c>
      <c r="AN618">
        <v>0</v>
      </c>
      <c r="AO618">
        <v>1</v>
      </c>
      <c r="AP618">
        <v>0</v>
      </c>
      <c r="AQ618">
        <v>0</v>
      </c>
      <c r="AR618">
        <v>0</v>
      </c>
      <c r="AS618" t="s">
        <v>6</v>
      </c>
      <c r="AT618">
        <v>10.53</v>
      </c>
      <c r="AU618" t="s">
        <v>6</v>
      </c>
      <c r="AV618">
        <v>0</v>
      </c>
      <c r="AW618">
        <v>2</v>
      </c>
      <c r="AX618">
        <v>86296286</v>
      </c>
      <c r="AY618">
        <v>1</v>
      </c>
      <c r="AZ618">
        <v>0</v>
      </c>
      <c r="BA618">
        <v>705</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CV618">
        <v>0</v>
      </c>
      <c r="CW618">
        <f>ROUND(Y618*Source!I360*DO618,9)</f>
        <v>0</v>
      </c>
      <c r="CX618">
        <f>ROUND(Y618*Source!I360,9)</f>
        <v>1.4742</v>
      </c>
      <c r="CY618">
        <f t="shared" si="298"/>
        <v>78.680000000000007</v>
      </c>
      <c r="CZ618">
        <f t="shared" si="299"/>
        <v>8.4600000000000009</v>
      </c>
      <c r="DA618">
        <f t="shared" si="300"/>
        <v>9.3000000000000007</v>
      </c>
      <c r="DB618">
        <f t="shared" si="285"/>
        <v>89.08</v>
      </c>
      <c r="DC618">
        <f t="shared" si="286"/>
        <v>0</v>
      </c>
      <c r="DD618" t="s">
        <v>6</v>
      </c>
      <c r="DE618" t="s">
        <v>6</v>
      </c>
      <c r="DF618">
        <f t="shared" si="288"/>
        <v>0</v>
      </c>
      <c r="DG618">
        <f t="shared" si="301"/>
        <v>116</v>
      </c>
      <c r="DH618">
        <f>Source!I360*SmtRes!Y618</f>
        <v>1.4742</v>
      </c>
      <c r="DI618">
        <f t="shared" si="302"/>
        <v>78.680000000000007</v>
      </c>
      <c r="DJ618">
        <f>EtalonRes!Z705</f>
        <v>8.4600000000000009</v>
      </c>
      <c r="DK618">
        <f>Source!BB360</f>
        <v>9.3000000000000007</v>
      </c>
      <c r="DL618" t="s">
        <v>6</v>
      </c>
      <c r="DM618">
        <v>0</v>
      </c>
      <c r="DN618" t="s">
        <v>6</v>
      </c>
      <c r="DO618">
        <v>0</v>
      </c>
      <c r="GQ618">
        <v>-1</v>
      </c>
      <c r="GR618">
        <v>-1</v>
      </c>
    </row>
    <row r="619" spans="1:200" x14ac:dyDescent="0.2">
      <c r="A619">
        <f>ROW(Source!A360)</f>
        <v>360</v>
      </c>
      <c r="B619">
        <v>86295184</v>
      </c>
      <c r="C619">
        <v>86296266</v>
      </c>
      <c r="D619">
        <v>27439705</v>
      </c>
      <c r="E619">
        <v>1</v>
      </c>
      <c r="F619">
        <v>1</v>
      </c>
      <c r="G619">
        <v>1</v>
      </c>
      <c r="H619">
        <v>2</v>
      </c>
      <c r="I619" t="s">
        <v>986</v>
      </c>
      <c r="J619" t="s">
        <v>987</v>
      </c>
      <c r="K619" t="s">
        <v>988</v>
      </c>
      <c r="L619">
        <v>1368</v>
      </c>
      <c r="N619">
        <v>1011</v>
      </c>
      <c r="O619" t="s">
        <v>927</v>
      </c>
      <c r="P619" t="s">
        <v>927</v>
      </c>
      <c r="Q619">
        <v>1</v>
      </c>
      <c r="W619">
        <v>0</v>
      </c>
      <c r="X619">
        <v>-349914874</v>
      </c>
      <c r="Y619">
        <f t="shared" si="284"/>
        <v>1.86</v>
      </c>
      <c r="AA619">
        <v>0</v>
      </c>
      <c r="AB619">
        <v>10.23</v>
      </c>
      <c r="AC619">
        <v>0</v>
      </c>
      <c r="AD619">
        <v>0</v>
      </c>
      <c r="AE619">
        <v>0</v>
      </c>
      <c r="AF619">
        <v>1.1000000000000001</v>
      </c>
      <c r="AG619">
        <v>0</v>
      </c>
      <c r="AH619">
        <v>0</v>
      </c>
      <c r="AI619">
        <v>1</v>
      </c>
      <c r="AJ619">
        <v>9.3000000000000007</v>
      </c>
      <c r="AK619">
        <v>19.8</v>
      </c>
      <c r="AL619">
        <v>1</v>
      </c>
      <c r="AM619">
        <v>5</v>
      </c>
      <c r="AN619">
        <v>0</v>
      </c>
      <c r="AO619">
        <v>1</v>
      </c>
      <c r="AP619">
        <v>0</v>
      </c>
      <c r="AQ619">
        <v>0</v>
      </c>
      <c r="AR619">
        <v>0</v>
      </c>
      <c r="AS619" t="s">
        <v>6</v>
      </c>
      <c r="AT619">
        <v>1.86</v>
      </c>
      <c r="AU619" t="s">
        <v>6</v>
      </c>
      <c r="AV619">
        <v>0</v>
      </c>
      <c r="AW619">
        <v>2</v>
      </c>
      <c r="AX619">
        <v>86296287</v>
      </c>
      <c r="AY619">
        <v>1</v>
      </c>
      <c r="AZ619">
        <v>0</v>
      </c>
      <c r="BA619">
        <v>706</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CV619">
        <v>0</v>
      </c>
      <c r="CW619">
        <f>ROUND(Y619*Source!I360*DO619,9)</f>
        <v>0</v>
      </c>
      <c r="CX619">
        <f>ROUND(Y619*Source!I360,9)</f>
        <v>0.26040000000000002</v>
      </c>
      <c r="CY619">
        <f t="shared" si="298"/>
        <v>10.23</v>
      </c>
      <c r="CZ619">
        <f t="shared" si="299"/>
        <v>1.1000000000000001</v>
      </c>
      <c r="DA619">
        <f t="shared" si="300"/>
        <v>9.3000000000000007</v>
      </c>
      <c r="DB619">
        <f t="shared" si="285"/>
        <v>2.0499999999999998</v>
      </c>
      <c r="DC619">
        <f t="shared" si="286"/>
        <v>0</v>
      </c>
      <c r="DD619" t="s">
        <v>6</v>
      </c>
      <c r="DE619" t="s">
        <v>6</v>
      </c>
      <c r="DF619">
        <f t="shared" si="288"/>
        <v>0</v>
      </c>
      <c r="DG619">
        <f t="shared" si="301"/>
        <v>3</v>
      </c>
      <c r="DH619">
        <f>Source!I360*SmtRes!Y619</f>
        <v>0.26040000000000002</v>
      </c>
      <c r="DI619">
        <f t="shared" si="302"/>
        <v>10.23</v>
      </c>
      <c r="DJ619">
        <f>EtalonRes!Z706</f>
        <v>1.1000000000000001</v>
      </c>
      <c r="DK619">
        <f>Source!BB360</f>
        <v>9.3000000000000007</v>
      </c>
      <c r="DL619" t="s">
        <v>6</v>
      </c>
      <c r="DM619">
        <v>0</v>
      </c>
      <c r="DN619" t="s">
        <v>6</v>
      </c>
      <c r="DO619">
        <v>0</v>
      </c>
      <c r="GQ619">
        <v>-1</v>
      </c>
      <c r="GR619">
        <v>-1</v>
      </c>
    </row>
    <row r="620" spans="1:200" x14ac:dyDescent="0.2">
      <c r="A620">
        <f>ROW(Source!A360)</f>
        <v>360</v>
      </c>
      <c r="B620">
        <v>86295184</v>
      </c>
      <c r="C620">
        <v>86296266</v>
      </c>
      <c r="D620">
        <v>27439713</v>
      </c>
      <c r="E620">
        <v>1</v>
      </c>
      <c r="F620">
        <v>1</v>
      </c>
      <c r="G620">
        <v>1</v>
      </c>
      <c r="H620">
        <v>2</v>
      </c>
      <c r="I620" t="s">
        <v>989</v>
      </c>
      <c r="J620" t="s">
        <v>990</v>
      </c>
      <c r="K620" t="s">
        <v>991</v>
      </c>
      <c r="L620">
        <v>1368</v>
      </c>
      <c r="N620">
        <v>1011</v>
      </c>
      <c r="O620" t="s">
        <v>927</v>
      </c>
      <c r="P620" t="s">
        <v>927</v>
      </c>
      <c r="Q620">
        <v>1</v>
      </c>
      <c r="W620">
        <v>0</v>
      </c>
      <c r="X620">
        <v>863682969</v>
      </c>
      <c r="Y620">
        <f t="shared" si="284"/>
        <v>2.0299999999999998</v>
      </c>
      <c r="AA620">
        <v>0</v>
      </c>
      <c r="AB620">
        <v>109.37</v>
      </c>
      <c r="AC620">
        <v>0</v>
      </c>
      <c r="AD620">
        <v>0</v>
      </c>
      <c r="AE620">
        <v>0</v>
      </c>
      <c r="AF620">
        <v>11.76</v>
      </c>
      <c r="AG620">
        <v>0</v>
      </c>
      <c r="AH620">
        <v>0</v>
      </c>
      <c r="AI620">
        <v>1</v>
      </c>
      <c r="AJ620">
        <v>9.3000000000000007</v>
      </c>
      <c r="AK620">
        <v>19.8</v>
      </c>
      <c r="AL620">
        <v>1</v>
      </c>
      <c r="AM620">
        <v>5</v>
      </c>
      <c r="AN620">
        <v>0</v>
      </c>
      <c r="AO620">
        <v>1</v>
      </c>
      <c r="AP620">
        <v>0</v>
      </c>
      <c r="AQ620">
        <v>0</v>
      </c>
      <c r="AR620">
        <v>0</v>
      </c>
      <c r="AS620" t="s">
        <v>6</v>
      </c>
      <c r="AT620">
        <v>2.0299999999999998</v>
      </c>
      <c r="AU620" t="s">
        <v>6</v>
      </c>
      <c r="AV620">
        <v>0</v>
      </c>
      <c r="AW620">
        <v>2</v>
      </c>
      <c r="AX620">
        <v>86296288</v>
      </c>
      <c r="AY620">
        <v>1</v>
      </c>
      <c r="AZ620">
        <v>0</v>
      </c>
      <c r="BA620">
        <v>707</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0</v>
      </c>
      <c r="CV620">
        <v>0</v>
      </c>
      <c r="CW620">
        <f>ROUND(Y620*Source!I360*DO620,9)</f>
        <v>0</v>
      </c>
      <c r="CX620">
        <f>ROUND(Y620*Source!I360,9)</f>
        <v>0.28420000000000001</v>
      </c>
      <c r="CY620">
        <f t="shared" si="298"/>
        <v>109.37</v>
      </c>
      <c r="CZ620">
        <f t="shared" si="299"/>
        <v>11.76</v>
      </c>
      <c r="DA620">
        <f t="shared" si="300"/>
        <v>9.3000000000000007</v>
      </c>
      <c r="DB620">
        <f t="shared" si="285"/>
        <v>23.87</v>
      </c>
      <c r="DC620">
        <f t="shared" si="286"/>
        <v>0</v>
      </c>
      <c r="DD620" t="s">
        <v>6</v>
      </c>
      <c r="DE620" t="s">
        <v>6</v>
      </c>
      <c r="DF620">
        <f t="shared" si="288"/>
        <v>0</v>
      </c>
      <c r="DG620">
        <f t="shared" si="301"/>
        <v>31</v>
      </c>
      <c r="DH620">
        <f>Source!I360*SmtRes!Y620</f>
        <v>0.28420000000000001</v>
      </c>
      <c r="DI620">
        <f t="shared" si="302"/>
        <v>109.37</v>
      </c>
      <c r="DJ620">
        <f>EtalonRes!Z707</f>
        <v>11.76</v>
      </c>
      <c r="DK620">
        <f>Source!BB360</f>
        <v>9.3000000000000007</v>
      </c>
      <c r="DL620" t="s">
        <v>6</v>
      </c>
      <c r="DM620">
        <v>0</v>
      </c>
      <c r="DN620" t="s">
        <v>6</v>
      </c>
      <c r="DO620">
        <v>0</v>
      </c>
      <c r="GQ620">
        <v>-1</v>
      </c>
      <c r="GR620">
        <v>-1</v>
      </c>
    </row>
    <row r="621" spans="1:200" x14ac:dyDescent="0.2">
      <c r="A621">
        <f>ROW(Source!A360)</f>
        <v>360</v>
      </c>
      <c r="B621">
        <v>86295184</v>
      </c>
      <c r="C621">
        <v>86296266</v>
      </c>
      <c r="D621">
        <v>27439719</v>
      </c>
      <c r="E621">
        <v>1</v>
      </c>
      <c r="F621">
        <v>1</v>
      </c>
      <c r="G621">
        <v>1</v>
      </c>
      <c r="H621">
        <v>2</v>
      </c>
      <c r="I621" t="s">
        <v>992</v>
      </c>
      <c r="J621" t="s">
        <v>993</v>
      </c>
      <c r="K621" t="s">
        <v>994</v>
      </c>
      <c r="L621">
        <v>1368</v>
      </c>
      <c r="N621">
        <v>1011</v>
      </c>
      <c r="O621" t="s">
        <v>927</v>
      </c>
      <c r="P621" t="s">
        <v>927</v>
      </c>
      <c r="Q621">
        <v>1</v>
      </c>
      <c r="W621">
        <v>0</v>
      </c>
      <c r="X621">
        <v>771781760</v>
      </c>
      <c r="Y621">
        <f t="shared" si="284"/>
        <v>0.14000000000000001</v>
      </c>
      <c r="AA621">
        <v>0</v>
      </c>
      <c r="AB621">
        <v>61.1</v>
      </c>
      <c r="AC621">
        <v>0</v>
      </c>
      <c r="AD621">
        <v>0</v>
      </c>
      <c r="AE621">
        <v>0</v>
      </c>
      <c r="AF621">
        <v>6.57</v>
      </c>
      <c r="AG621">
        <v>0</v>
      </c>
      <c r="AH621">
        <v>0</v>
      </c>
      <c r="AI621">
        <v>1</v>
      </c>
      <c r="AJ621">
        <v>9.3000000000000007</v>
      </c>
      <c r="AK621">
        <v>19.8</v>
      </c>
      <c r="AL621">
        <v>1</v>
      </c>
      <c r="AM621">
        <v>5</v>
      </c>
      <c r="AN621">
        <v>0</v>
      </c>
      <c r="AO621">
        <v>1</v>
      </c>
      <c r="AP621">
        <v>0</v>
      </c>
      <c r="AQ621">
        <v>0</v>
      </c>
      <c r="AR621">
        <v>0</v>
      </c>
      <c r="AS621" t="s">
        <v>6</v>
      </c>
      <c r="AT621">
        <v>0.14000000000000001</v>
      </c>
      <c r="AU621" t="s">
        <v>6</v>
      </c>
      <c r="AV621">
        <v>0</v>
      </c>
      <c r="AW621">
        <v>2</v>
      </c>
      <c r="AX621">
        <v>86296289</v>
      </c>
      <c r="AY621">
        <v>1</v>
      </c>
      <c r="AZ621">
        <v>0</v>
      </c>
      <c r="BA621">
        <v>708</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CV621">
        <v>0</v>
      </c>
      <c r="CW621">
        <f>ROUND(Y621*Source!I360*DO621,9)</f>
        <v>0</v>
      </c>
      <c r="CX621">
        <f>ROUND(Y621*Source!I360,9)</f>
        <v>1.9599999999999999E-2</v>
      </c>
      <c r="CY621">
        <f t="shared" si="298"/>
        <v>61.1</v>
      </c>
      <c r="CZ621">
        <f t="shared" si="299"/>
        <v>6.57</v>
      </c>
      <c r="DA621">
        <f t="shared" si="300"/>
        <v>9.3000000000000007</v>
      </c>
      <c r="DB621">
        <f t="shared" si="285"/>
        <v>0.92</v>
      </c>
      <c r="DC621">
        <f t="shared" si="286"/>
        <v>0</v>
      </c>
      <c r="DD621" t="s">
        <v>6</v>
      </c>
      <c r="DE621" t="s">
        <v>6</v>
      </c>
      <c r="DF621">
        <f t="shared" si="288"/>
        <v>0</v>
      </c>
      <c r="DG621">
        <f t="shared" si="301"/>
        <v>1</v>
      </c>
      <c r="DH621">
        <f>Source!I360*SmtRes!Y621</f>
        <v>1.9600000000000003E-2</v>
      </c>
      <c r="DI621">
        <f t="shared" si="302"/>
        <v>61.1</v>
      </c>
      <c r="DJ621">
        <f>EtalonRes!Z708</f>
        <v>6.57</v>
      </c>
      <c r="DK621">
        <f>Source!BB360</f>
        <v>9.3000000000000007</v>
      </c>
      <c r="DL621" t="s">
        <v>6</v>
      </c>
      <c r="DM621">
        <v>0</v>
      </c>
      <c r="DN621" t="s">
        <v>6</v>
      </c>
      <c r="DO621">
        <v>0</v>
      </c>
      <c r="GQ621">
        <v>-1</v>
      </c>
      <c r="GR621">
        <v>-1</v>
      </c>
    </row>
    <row r="622" spans="1:200" x14ac:dyDescent="0.2">
      <c r="A622">
        <f>ROW(Source!A360)</f>
        <v>360</v>
      </c>
      <c r="B622">
        <v>86295184</v>
      </c>
      <c r="C622">
        <v>86296266</v>
      </c>
      <c r="D622">
        <v>27441019</v>
      </c>
      <c r="E622">
        <v>1</v>
      </c>
      <c r="F622">
        <v>1</v>
      </c>
      <c r="G622">
        <v>1</v>
      </c>
      <c r="H622">
        <v>2</v>
      </c>
      <c r="I622" t="s">
        <v>995</v>
      </c>
      <c r="J622" t="s">
        <v>996</v>
      </c>
      <c r="K622" t="s">
        <v>997</v>
      </c>
      <c r="L622">
        <v>1368</v>
      </c>
      <c r="N622">
        <v>1011</v>
      </c>
      <c r="O622" t="s">
        <v>927</v>
      </c>
      <c r="P622" t="s">
        <v>927</v>
      </c>
      <c r="Q622">
        <v>1</v>
      </c>
      <c r="W622">
        <v>0</v>
      </c>
      <c r="X622">
        <v>1694760240</v>
      </c>
      <c r="Y622">
        <f t="shared" si="284"/>
        <v>0.41</v>
      </c>
      <c r="AA622">
        <v>0</v>
      </c>
      <c r="AB622">
        <v>47.34</v>
      </c>
      <c r="AC622">
        <v>0</v>
      </c>
      <c r="AD622">
        <v>0</v>
      </c>
      <c r="AE622">
        <v>0</v>
      </c>
      <c r="AF622">
        <v>5.09</v>
      </c>
      <c r="AG622">
        <v>0</v>
      </c>
      <c r="AH622">
        <v>0</v>
      </c>
      <c r="AI622">
        <v>1</v>
      </c>
      <c r="AJ622">
        <v>9.3000000000000007</v>
      </c>
      <c r="AK622">
        <v>19.8</v>
      </c>
      <c r="AL622">
        <v>1</v>
      </c>
      <c r="AM622">
        <v>5</v>
      </c>
      <c r="AN622">
        <v>0</v>
      </c>
      <c r="AO622">
        <v>1</v>
      </c>
      <c r="AP622">
        <v>0</v>
      </c>
      <c r="AQ622">
        <v>0</v>
      </c>
      <c r="AR622">
        <v>0</v>
      </c>
      <c r="AS622" t="s">
        <v>6</v>
      </c>
      <c r="AT622">
        <v>0.41</v>
      </c>
      <c r="AU622" t="s">
        <v>6</v>
      </c>
      <c r="AV622">
        <v>0</v>
      </c>
      <c r="AW622">
        <v>2</v>
      </c>
      <c r="AX622">
        <v>86296290</v>
      </c>
      <c r="AY622">
        <v>1</v>
      </c>
      <c r="AZ622">
        <v>0</v>
      </c>
      <c r="BA622">
        <v>709</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CV622">
        <v>0</v>
      </c>
      <c r="CW622">
        <f>ROUND(Y622*Source!I360*DO622,9)</f>
        <v>0</v>
      </c>
      <c r="CX622">
        <f>ROUND(Y622*Source!I360,9)</f>
        <v>5.74E-2</v>
      </c>
      <c r="CY622">
        <f t="shared" si="298"/>
        <v>47.34</v>
      </c>
      <c r="CZ622">
        <f t="shared" si="299"/>
        <v>5.09</v>
      </c>
      <c r="DA622">
        <f t="shared" si="300"/>
        <v>9.3000000000000007</v>
      </c>
      <c r="DB622">
        <f t="shared" si="285"/>
        <v>2.09</v>
      </c>
      <c r="DC622">
        <f t="shared" si="286"/>
        <v>0</v>
      </c>
      <c r="DD622" t="s">
        <v>6</v>
      </c>
      <c r="DE622" t="s">
        <v>6</v>
      </c>
      <c r="DF622">
        <f t="shared" si="288"/>
        <v>0</v>
      </c>
      <c r="DG622">
        <f t="shared" si="301"/>
        <v>3</v>
      </c>
      <c r="DH622">
        <f>Source!I360*SmtRes!Y622</f>
        <v>5.74E-2</v>
      </c>
      <c r="DI622">
        <f t="shared" si="302"/>
        <v>47.34</v>
      </c>
      <c r="DJ622">
        <f>EtalonRes!Z709</f>
        <v>5.09</v>
      </c>
      <c r="DK622">
        <f>Source!BB360</f>
        <v>9.3000000000000007</v>
      </c>
      <c r="DL622" t="s">
        <v>6</v>
      </c>
      <c r="DM622">
        <v>0</v>
      </c>
      <c r="DN622" t="s">
        <v>6</v>
      </c>
      <c r="DO622">
        <v>0</v>
      </c>
      <c r="GQ622">
        <v>-1</v>
      </c>
      <c r="GR622">
        <v>-1</v>
      </c>
    </row>
    <row r="623" spans="1:200" x14ac:dyDescent="0.2">
      <c r="A623">
        <f>ROW(Source!A360)</f>
        <v>360</v>
      </c>
      <c r="B623">
        <v>86295184</v>
      </c>
      <c r="C623">
        <v>86296266</v>
      </c>
      <c r="D623">
        <v>27441327</v>
      </c>
      <c r="E623">
        <v>1</v>
      </c>
      <c r="F623">
        <v>1</v>
      </c>
      <c r="G623">
        <v>1</v>
      </c>
      <c r="H623">
        <v>2</v>
      </c>
      <c r="I623" t="s">
        <v>936</v>
      </c>
      <c r="J623" t="s">
        <v>937</v>
      </c>
      <c r="K623" t="s">
        <v>938</v>
      </c>
      <c r="L623">
        <v>1368</v>
      </c>
      <c r="N623">
        <v>1011</v>
      </c>
      <c r="O623" t="s">
        <v>927</v>
      </c>
      <c r="P623" t="s">
        <v>927</v>
      </c>
      <c r="Q623">
        <v>1</v>
      </c>
      <c r="W623">
        <v>0</v>
      </c>
      <c r="X623">
        <v>-1583389094</v>
      </c>
      <c r="Y623">
        <f t="shared" si="284"/>
        <v>0.19</v>
      </c>
      <c r="AA623">
        <v>0</v>
      </c>
      <c r="AB623">
        <v>868.34</v>
      </c>
      <c r="AC623">
        <v>231.46</v>
      </c>
      <c r="AD623">
        <v>0</v>
      </c>
      <c r="AE623">
        <v>0</v>
      </c>
      <c r="AF623">
        <v>93.37</v>
      </c>
      <c r="AG623">
        <v>11.69</v>
      </c>
      <c r="AH623">
        <v>0</v>
      </c>
      <c r="AI623">
        <v>1</v>
      </c>
      <c r="AJ623">
        <v>9.3000000000000007</v>
      </c>
      <c r="AK623">
        <v>19.8</v>
      </c>
      <c r="AL623">
        <v>1</v>
      </c>
      <c r="AM623">
        <v>5</v>
      </c>
      <c r="AN623">
        <v>0</v>
      </c>
      <c r="AO623">
        <v>1</v>
      </c>
      <c r="AP623">
        <v>0</v>
      </c>
      <c r="AQ623">
        <v>0</v>
      </c>
      <c r="AR623">
        <v>0</v>
      </c>
      <c r="AS623" t="s">
        <v>6</v>
      </c>
      <c r="AT623">
        <v>0.19</v>
      </c>
      <c r="AU623" t="s">
        <v>6</v>
      </c>
      <c r="AV623">
        <v>0</v>
      </c>
      <c r="AW623">
        <v>2</v>
      </c>
      <c r="AX623">
        <v>86296291</v>
      </c>
      <c r="AY623">
        <v>1</v>
      </c>
      <c r="AZ623">
        <v>0</v>
      </c>
      <c r="BA623">
        <v>710</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0</v>
      </c>
      <c r="CV623">
        <v>0</v>
      </c>
      <c r="CW623">
        <f>ROUND(Y623*Source!I360*DO623,9)</f>
        <v>0</v>
      </c>
      <c r="CX623">
        <f>ROUND(Y623*Source!I360,9)</f>
        <v>2.6599999999999999E-2</v>
      </c>
      <c r="CY623">
        <f t="shared" si="298"/>
        <v>868.34</v>
      </c>
      <c r="CZ623">
        <f t="shared" si="299"/>
        <v>93.37</v>
      </c>
      <c r="DA623">
        <f t="shared" si="300"/>
        <v>9.3000000000000007</v>
      </c>
      <c r="DB623">
        <f t="shared" si="285"/>
        <v>17.739999999999998</v>
      </c>
      <c r="DC623">
        <f t="shared" si="286"/>
        <v>2.2200000000000002</v>
      </c>
      <c r="DD623" t="s">
        <v>6</v>
      </c>
      <c r="DE623" t="s">
        <v>6</v>
      </c>
      <c r="DF623">
        <f t="shared" si="288"/>
        <v>0</v>
      </c>
      <c r="DG623">
        <f t="shared" si="301"/>
        <v>23</v>
      </c>
      <c r="DH623">
        <f>Source!I360*SmtRes!Y623</f>
        <v>2.6600000000000002E-2</v>
      </c>
      <c r="DI623">
        <f t="shared" si="302"/>
        <v>868.34</v>
      </c>
      <c r="DJ623">
        <f>EtalonRes!Z710</f>
        <v>93.37</v>
      </c>
      <c r="DK623">
        <f>Source!BB360</f>
        <v>9.3000000000000007</v>
      </c>
      <c r="DL623" t="s">
        <v>6</v>
      </c>
      <c r="DM623">
        <v>0</v>
      </c>
      <c r="DN623" t="s">
        <v>6</v>
      </c>
      <c r="DO623">
        <v>0</v>
      </c>
      <c r="GQ623">
        <v>-1</v>
      </c>
      <c r="GR623">
        <v>-1</v>
      </c>
    </row>
    <row r="624" spans="1:200" x14ac:dyDescent="0.2">
      <c r="A624">
        <f>ROW(Source!A360)</f>
        <v>360</v>
      </c>
      <c r="B624">
        <v>86295184</v>
      </c>
      <c r="C624">
        <v>86296266</v>
      </c>
      <c r="D624">
        <v>27371079</v>
      </c>
      <c r="E624">
        <v>1</v>
      </c>
      <c r="F624">
        <v>1</v>
      </c>
      <c r="G624">
        <v>1</v>
      </c>
      <c r="H624">
        <v>3</v>
      </c>
      <c r="I624" t="s">
        <v>249</v>
      </c>
      <c r="J624" t="s">
        <v>251</v>
      </c>
      <c r="K624" t="s">
        <v>250</v>
      </c>
      <c r="L624">
        <v>1339</v>
      </c>
      <c r="N624">
        <v>1007</v>
      </c>
      <c r="O624" t="s">
        <v>32</v>
      </c>
      <c r="P624" t="s">
        <v>32</v>
      </c>
      <c r="Q624">
        <v>1</v>
      </c>
      <c r="W624">
        <v>0</v>
      </c>
      <c r="X624">
        <v>-394915385</v>
      </c>
      <c r="Y624">
        <f t="shared" si="284"/>
        <v>1.5</v>
      </c>
      <c r="AA624">
        <v>43.3</v>
      </c>
      <c r="AB624">
        <v>0</v>
      </c>
      <c r="AC624">
        <v>0</v>
      </c>
      <c r="AD624">
        <v>0</v>
      </c>
      <c r="AE624">
        <v>6.080000000000001</v>
      </c>
      <c r="AF624">
        <v>0</v>
      </c>
      <c r="AG624">
        <v>0</v>
      </c>
      <c r="AH624">
        <v>0</v>
      </c>
      <c r="AI624">
        <v>7.56</v>
      </c>
      <c r="AJ624">
        <v>1</v>
      </c>
      <c r="AK624">
        <v>1</v>
      </c>
      <c r="AL624">
        <v>1</v>
      </c>
      <c r="AM624">
        <v>0</v>
      </c>
      <c r="AN624">
        <v>0</v>
      </c>
      <c r="AO624">
        <v>0</v>
      </c>
      <c r="AP624">
        <v>1</v>
      </c>
      <c r="AQ624">
        <v>0</v>
      </c>
      <c r="AR624">
        <v>0</v>
      </c>
      <c r="AS624" t="s">
        <v>6</v>
      </c>
      <c r="AT624">
        <v>1.5</v>
      </c>
      <c r="AU624" t="s">
        <v>6</v>
      </c>
      <c r="AV624">
        <v>0</v>
      </c>
      <c r="AW624">
        <v>2</v>
      </c>
      <c r="AX624">
        <v>86296293</v>
      </c>
      <c r="AY624">
        <v>1</v>
      </c>
      <c r="AZ624">
        <v>16384</v>
      </c>
      <c r="BA624">
        <v>712</v>
      </c>
      <c r="BB624">
        <v>3</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v>0</v>
      </c>
      <c r="CV624">
        <v>0</v>
      </c>
      <c r="CW624">
        <v>0</v>
      </c>
      <c r="CX624">
        <f>ROUND(Y624*Source!I360,9)</f>
        <v>0.21</v>
      </c>
      <c r="CY624">
        <f t="shared" ref="CY624:CY630" si="303">AA624</f>
        <v>43.3</v>
      </c>
      <c r="CZ624">
        <f t="shared" ref="CZ624:CZ630" si="304">AE624</f>
        <v>6.080000000000001</v>
      </c>
      <c r="DA624">
        <f t="shared" ref="DA624:DA630" si="305">AI624</f>
        <v>7.56</v>
      </c>
      <c r="DB624">
        <f t="shared" si="285"/>
        <v>9.1199999999999992</v>
      </c>
      <c r="DC624">
        <f t="shared" si="286"/>
        <v>0</v>
      </c>
      <c r="DD624" t="s">
        <v>6</v>
      </c>
      <c r="DE624" t="s">
        <v>6</v>
      </c>
      <c r="DF624">
        <f t="shared" ref="DF624:DF630" si="306">ROUND(ROUND(AE624*AI624,0)*CX624,0)</f>
        <v>10</v>
      </c>
      <c r="DG624">
        <f t="shared" ref="DG624:DG640" si="307">ROUND(ROUND(AF624,0)*CX624,0)</f>
        <v>0</v>
      </c>
      <c r="DH624">
        <f>Source!I360*SmtRes!Y624</f>
        <v>0.21000000000000002</v>
      </c>
      <c r="DI624">
        <f t="shared" ref="DI624:DI630" si="308">AA624</f>
        <v>43.3</v>
      </c>
      <c r="DJ624">
        <f>EtalonRes!Y712</f>
        <v>6.22</v>
      </c>
      <c r="DK624">
        <f>Source!BC360</f>
        <v>7.56</v>
      </c>
      <c r="DL624" t="s">
        <v>6</v>
      </c>
      <c r="DM624">
        <v>0</v>
      </c>
      <c r="DN624" t="s">
        <v>6</v>
      </c>
      <c r="DO624">
        <v>0</v>
      </c>
      <c r="GP624">
        <v>1</v>
      </c>
      <c r="GQ624">
        <v>-1</v>
      </c>
      <c r="GR624">
        <v>-1</v>
      </c>
    </row>
    <row r="625" spans="1:200" x14ac:dyDescent="0.2">
      <c r="A625">
        <f>ROW(Source!A360)</f>
        <v>360</v>
      </c>
      <c r="B625">
        <v>86295184</v>
      </c>
      <c r="C625">
        <v>86296266</v>
      </c>
      <c r="D625">
        <v>27378255</v>
      </c>
      <c r="E625">
        <v>1</v>
      </c>
      <c r="F625">
        <v>1</v>
      </c>
      <c r="G625">
        <v>1</v>
      </c>
      <c r="H625">
        <v>3</v>
      </c>
      <c r="I625" t="s">
        <v>89</v>
      </c>
      <c r="J625" t="s">
        <v>91</v>
      </c>
      <c r="K625" t="s">
        <v>90</v>
      </c>
      <c r="L625">
        <v>1348</v>
      </c>
      <c r="N625">
        <v>1009</v>
      </c>
      <c r="O625" t="s">
        <v>63</v>
      </c>
      <c r="P625" t="s">
        <v>63</v>
      </c>
      <c r="Q625">
        <v>1000</v>
      </c>
      <c r="W625">
        <v>0</v>
      </c>
      <c r="X625">
        <v>1570490953</v>
      </c>
      <c r="Y625">
        <f t="shared" si="284"/>
        <v>1.4E-3</v>
      </c>
      <c r="AA625">
        <v>180000</v>
      </c>
      <c r="AB625">
        <v>0</v>
      </c>
      <c r="AC625">
        <v>0</v>
      </c>
      <c r="AD625">
        <v>0</v>
      </c>
      <c r="AE625">
        <v>25257.140000000003</v>
      </c>
      <c r="AF625">
        <v>0</v>
      </c>
      <c r="AG625">
        <v>0</v>
      </c>
      <c r="AH625">
        <v>0</v>
      </c>
      <c r="AI625">
        <v>7.56</v>
      </c>
      <c r="AJ625">
        <v>1</v>
      </c>
      <c r="AK625">
        <v>1</v>
      </c>
      <c r="AL625">
        <v>1</v>
      </c>
      <c r="AM625">
        <v>0</v>
      </c>
      <c r="AN625">
        <v>0</v>
      </c>
      <c r="AO625">
        <v>0</v>
      </c>
      <c r="AP625">
        <v>1</v>
      </c>
      <c r="AQ625">
        <v>0</v>
      </c>
      <c r="AR625">
        <v>0</v>
      </c>
      <c r="AS625" t="s">
        <v>6</v>
      </c>
      <c r="AT625">
        <v>1.4E-3</v>
      </c>
      <c r="AU625" t="s">
        <v>6</v>
      </c>
      <c r="AV625">
        <v>0</v>
      </c>
      <c r="AW625">
        <v>1</v>
      </c>
      <c r="AX625">
        <v>-1</v>
      </c>
      <c r="AY625">
        <v>0</v>
      </c>
      <c r="AZ625">
        <v>0</v>
      </c>
      <c r="BA625" t="s">
        <v>6</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0</v>
      </c>
      <c r="CV625">
        <v>0</v>
      </c>
      <c r="CW625">
        <v>0</v>
      </c>
      <c r="CX625">
        <f>ROUND(Y625*Source!I360,9)</f>
        <v>1.9599999999999999E-4</v>
      </c>
      <c r="CY625">
        <f t="shared" si="303"/>
        <v>180000</v>
      </c>
      <c r="CZ625">
        <f t="shared" si="304"/>
        <v>25257.140000000003</v>
      </c>
      <c r="DA625">
        <f t="shared" si="305"/>
        <v>7.56</v>
      </c>
      <c r="DB625">
        <f t="shared" si="285"/>
        <v>35.36</v>
      </c>
      <c r="DC625">
        <f t="shared" si="286"/>
        <v>0</v>
      </c>
      <c r="DD625" t="s">
        <v>6</v>
      </c>
      <c r="DE625" t="s">
        <v>6</v>
      </c>
      <c r="DF625">
        <f t="shared" si="306"/>
        <v>37</v>
      </c>
      <c r="DG625">
        <f t="shared" si="307"/>
        <v>0</v>
      </c>
      <c r="DH625">
        <f>Source!I360*SmtRes!Y625</f>
        <v>1.9600000000000002E-4</v>
      </c>
      <c r="DI625">
        <f t="shared" si="308"/>
        <v>180000</v>
      </c>
      <c r="DJ625">
        <f t="shared" ref="DJ625:DJ630" si="309">DF625</f>
        <v>37</v>
      </c>
      <c r="DK625">
        <f>Source!BC360</f>
        <v>7.56</v>
      </c>
      <c r="DL625" t="s">
        <v>6</v>
      </c>
      <c r="DM625">
        <v>0</v>
      </c>
      <c r="DN625" t="s">
        <v>6</v>
      </c>
      <c r="DO625">
        <v>0</v>
      </c>
      <c r="GP625">
        <v>1</v>
      </c>
      <c r="GQ625">
        <v>-1</v>
      </c>
      <c r="GR625">
        <v>-1</v>
      </c>
    </row>
    <row r="626" spans="1:200" x14ac:dyDescent="0.2">
      <c r="A626">
        <f>ROW(Source!A360)</f>
        <v>360</v>
      </c>
      <c r="B626">
        <v>86295184</v>
      </c>
      <c r="C626">
        <v>86296266</v>
      </c>
      <c r="D626">
        <v>27371084</v>
      </c>
      <c r="E626">
        <v>1</v>
      </c>
      <c r="F626">
        <v>1</v>
      </c>
      <c r="G626">
        <v>1</v>
      </c>
      <c r="H626">
        <v>3</v>
      </c>
      <c r="I626" t="s">
        <v>255</v>
      </c>
      <c r="J626" t="s">
        <v>257</v>
      </c>
      <c r="K626" t="s">
        <v>256</v>
      </c>
      <c r="L626">
        <v>1346</v>
      </c>
      <c r="N626">
        <v>1009</v>
      </c>
      <c r="O626" t="s">
        <v>182</v>
      </c>
      <c r="P626" t="s">
        <v>182</v>
      </c>
      <c r="Q626">
        <v>1</v>
      </c>
      <c r="W626">
        <v>0</v>
      </c>
      <c r="X626">
        <v>-1982328944</v>
      </c>
      <c r="Y626">
        <f t="shared" si="284"/>
        <v>0.45</v>
      </c>
      <c r="AA626">
        <v>24.21</v>
      </c>
      <c r="AB626">
        <v>0</v>
      </c>
      <c r="AC626">
        <v>0</v>
      </c>
      <c r="AD626">
        <v>0</v>
      </c>
      <c r="AE626">
        <v>3.4</v>
      </c>
      <c r="AF626">
        <v>0</v>
      </c>
      <c r="AG626">
        <v>0</v>
      </c>
      <c r="AH626">
        <v>0</v>
      </c>
      <c r="AI626">
        <v>7.56</v>
      </c>
      <c r="AJ626">
        <v>1</v>
      </c>
      <c r="AK626">
        <v>1</v>
      </c>
      <c r="AL626">
        <v>1</v>
      </c>
      <c r="AM626">
        <v>0</v>
      </c>
      <c r="AN626">
        <v>0</v>
      </c>
      <c r="AO626">
        <v>0</v>
      </c>
      <c r="AP626">
        <v>1</v>
      </c>
      <c r="AQ626">
        <v>0</v>
      </c>
      <c r="AR626">
        <v>0</v>
      </c>
      <c r="AS626" t="s">
        <v>6</v>
      </c>
      <c r="AT626">
        <v>0.45</v>
      </c>
      <c r="AU626" t="s">
        <v>6</v>
      </c>
      <c r="AV626">
        <v>0</v>
      </c>
      <c r="AW626">
        <v>2</v>
      </c>
      <c r="AX626">
        <v>86296299</v>
      </c>
      <c r="AY626">
        <v>1</v>
      </c>
      <c r="AZ626">
        <v>16384</v>
      </c>
      <c r="BA626">
        <v>718</v>
      </c>
      <c r="BB626">
        <v>3</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CV626">
        <v>0</v>
      </c>
      <c r="CW626">
        <v>0</v>
      </c>
      <c r="CX626">
        <f>ROUND(Y626*Source!I360,9)</f>
        <v>6.3E-2</v>
      </c>
      <c r="CY626">
        <f t="shared" si="303"/>
        <v>24.21</v>
      </c>
      <c r="CZ626">
        <f t="shared" si="304"/>
        <v>3.4</v>
      </c>
      <c r="DA626">
        <f t="shared" si="305"/>
        <v>7.56</v>
      </c>
      <c r="DB626">
        <f t="shared" si="285"/>
        <v>1.53</v>
      </c>
      <c r="DC626">
        <f t="shared" si="286"/>
        <v>0</v>
      </c>
      <c r="DD626" t="s">
        <v>6</v>
      </c>
      <c r="DE626" t="s">
        <v>6</v>
      </c>
      <c r="DF626">
        <f t="shared" si="306"/>
        <v>2</v>
      </c>
      <c r="DG626">
        <f t="shared" si="307"/>
        <v>0</v>
      </c>
      <c r="DH626">
        <f>Source!I360*SmtRes!Y626</f>
        <v>6.3000000000000014E-2</v>
      </c>
      <c r="DI626">
        <f t="shared" si="308"/>
        <v>24.21</v>
      </c>
      <c r="DJ626">
        <f>EtalonRes!Y718</f>
        <v>6.12</v>
      </c>
      <c r="DK626">
        <f>Source!BC360</f>
        <v>7.56</v>
      </c>
      <c r="DL626" t="s">
        <v>6</v>
      </c>
      <c r="DM626">
        <v>0</v>
      </c>
      <c r="DN626" t="s">
        <v>6</v>
      </c>
      <c r="DO626">
        <v>0</v>
      </c>
      <c r="GP626">
        <v>1</v>
      </c>
      <c r="GQ626">
        <v>-1</v>
      </c>
      <c r="GR626">
        <v>-1</v>
      </c>
    </row>
    <row r="627" spans="1:200" x14ac:dyDescent="0.2">
      <c r="A627">
        <f>ROW(Source!A360)</f>
        <v>360</v>
      </c>
      <c r="B627">
        <v>86295184</v>
      </c>
      <c r="C627">
        <v>86296266</v>
      </c>
      <c r="D627">
        <v>27378452</v>
      </c>
      <c r="E627">
        <v>1</v>
      </c>
      <c r="F627">
        <v>1</v>
      </c>
      <c r="G627">
        <v>1</v>
      </c>
      <c r="H627">
        <v>3</v>
      </c>
      <c r="I627" t="s">
        <v>319</v>
      </c>
      <c r="J627" t="s">
        <v>321</v>
      </c>
      <c r="K627" t="s">
        <v>320</v>
      </c>
      <c r="L627">
        <v>53010780</v>
      </c>
      <c r="N627">
        <v>1010</v>
      </c>
      <c r="O627" t="s">
        <v>300</v>
      </c>
      <c r="P627" t="s">
        <v>43</v>
      </c>
      <c r="Q627">
        <v>1</v>
      </c>
      <c r="W627">
        <v>0</v>
      </c>
      <c r="X627">
        <v>-44255203</v>
      </c>
      <c r="Y627">
        <f t="shared" si="284"/>
        <v>71.428571000000005</v>
      </c>
      <c r="AA627">
        <v>9.27</v>
      </c>
      <c r="AB627">
        <v>0</v>
      </c>
      <c r="AC627">
        <v>0</v>
      </c>
      <c r="AD627">
        <v>0</v>
      </c>
      <c r="AE627">
        <v>1.31</v>
      </c>
      <c r="AF627">
        <v>0</v>
      </c>
      <c r="AG627">
        <v>0</v>
      </c>
      <c r="AH627">
        <v>0</v>
      </c>
      <c r="AI627">
        <v>7.56</v>
      </c>
      <c r="AJ627">
        <v>1</v>
      </c>
      <c r="AK627">
        <v>1</v>
      </c>
      <c r="AL627">
        <v>1</v>
      </c>
      <c r="AM627">
        <v>0</v>
      </c>
      <c r="AN627">
        <v>0</v>
      </c>
      <c r="AO627">
        <v>0</v>
      </c>
      <c r="AP627">
        <v>1</v>
      </c>
      <c r="AQ627">
        <v>0</v>
      </c>
      <c r="AR627">
        <v>0</v>
      </c>
      <c r="AS627" t="s">
        <v>6</v>
      </c>
      <c r="AT627">
        <v>71.428571000000005</v>
      </c>
      <c r="AU627" t="s">
        <v>6</v>
      </c>
      <c r="AV627">
        <v>0</v>
      </c>
      <c r="AW627">
        <v>1</v>
      </c>
      <c r="AX627">
        <v>-1</v>
      </c>
      <c r="AY627">
        <v>0</v>
      </c>
      <c r="AZ627">
        <v>0</v>
      </c>
      <c r="BA627" t="s">
        <v>6</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CV627">
        <v>0</v>
      </c>
      <c r="CW627">
        <v>0</v>
      </c>
      <c r="CX627">
        <f>ROUND(Y627*Source!I360,9)</f>
        <v>9.9999999400000004</v>
      </c>
      <c r="CY627">
        <f t="shared" si="303"/>
        <v>9.27</v>
      </c>
      <c r="CZ627">
        <f t="shared" si="304"/>
        <v>1.31</v>
      </c>
      <c r="DA627">
        <f t="shared" si="305"/>
        <v>7.56</v>
      </c>
      <c r="DB627">
        <f t="shared" si="285"/>
        <v>93.57</v>
      </c>
      <c r="DC627">
        <f t="shared" si="286"/>
        <v>0</v>
      </c>
      <c r="DD627" t="s">
        <v>6</v>
      </c>
      <c r="DE627" t="s">
        <v>6</v>
      </c>
      <c r="DF627">
        <f t="shared" si="306"/>
        <v>100</v>
      </c>
      <c r="DG627">
        <f t="shared" si="307"/>
        <v>0</v>
      </c>
      <c r="DH627">
        <f>Source!I360*SmtRes!Y627</f>
        <v>9.9999999400000021</v>
      </c>
      <c r="DI627">
        <f t="shared" si="308"/>
        <v>9.27</v>
      </c>
      <c r="DJ627">
        <f t="shared" si="309"/>
        <v>100</v>
      </c>
      <c r="DK627">
        <f>Source!BC360</f>
        <v>7.56</v>
      </c>
      <c r="DL627" t="s">
        <v>6</v>
      </c>
      <c r="DM627">
        <v>0</v>
      </c>
      <c r="DN627" t="s">
        <v>6</v>
      </c>
      <c r="DO627">
        <v>0</v>
      </c>
      <c r="GP627">
        <v>1</v>
      </c>
      <c r="GQ627">
        <v>-1</v>
      </c>
      <c r="GR627">
        <v>-1</v>
      </c>
    </row>
    <row r="628" spans="1:200" x14ac:dyDescent="0.2">
      <c r="A628">
        <f>ROW(Source!A360)</f>
        <v>360</v>
      </c>
      <c r="B628">
        <v>86295184</v>
      </c>
      <c r="C628">
        <v>86296266</v>
      </c>
      <c r="D628">
        <v>69204805</v>
      </c>
      <c r="E628">
        <v>1</v>
      </c>
      <c r="F628">
        <v>1</v>
      </c>
      <c r="G628">
        <v>1</v>
      </c>
      <c r="H628">
        <v>3</v>
      </c>
      <c r="I628" t="s">
        <v>282</v>
      </c>
      <c r="J628" t="s">
        <v>284</v>
      </c>
      <c r="K628" t="s">
        <v>324</v>
      </c>
      <c r="L628">
        <v>1348</v>
      </c>
      <c r="N628">
        <v>1009</v>
      </c>
      <c r="O628" t="s">
        <v>63</v>
      </c>
      <c r="P628" t="s">
        <v>63</v>
      </c>
      <c r="Q628">
        <v>1000</v>
      </c>
      <c r="W628">
        <v>0</v>
      </c>
      <c r="X628">
        <v>1832316663</v>
      </c>
      <c r="Y628">
        <f t="shared" si="284"/>
        <v>1.6143000000000001E-2</v>
      </c>
      <c r="AA628">
        <v>91182.94</v>
      </c>
      <c r="AB628">
        <v>0</v>
      </c>
      <c r="AC628">
        <v>0</v>
      </c>
      <c r="AD628">
        <v>0</v>
      </c>
      <c r="AE628">
        <v>12637.77</v>
      </c>
      <c r="AF628">
        <v>0</v>
      </c>
      <c r="AG628">
        <v>0</v>
      </c>
      <c r="AH628">
        <v>0</v>
      </c>
      <c r="AI628">
        <v>7.56</v>
      </c>
      <c r="AJ628">
        <v>1</v>
      </c>
      <c r="AK628">
        <v>1</v>
      </c>
      <c r="AL628">
        <v>1</v>
      </c>
      <c r="AM628">
        <v>0</v>
      </c>
      <c r="AN628">
        <v>0</v>
      </c>
      <c r="AO628">
        <v>0</v>
      </c>
      <c r="AP628">
        <v>1</v>
      </c>
      <c r="AQ628">
        <v>0</v>
      </c>
      <c r="AR628">
        <v>0</v>
      </c>
      <c r="AS628" t="s">
        <v>6</v>
      </c>
      <c r="AT628">
        <v>1.6143000000000001E-2</v>
      </c>
      <c r="AU628" t="s">
        <v>6</v>
      </c>
      <c r="AV628">
        <v>0</v>
      </c>
      <c r="AW628">
        <v>1</v>
      </c>
      <c r="AX628">
        <v>-1</v>
      </c>
      <c r="AY628">
        <v>0</v>
      </c>
      <c r="AZ628">
        <v>0</v>
      </c>
      <c r="BA628" t="s">
        <v>6</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CV628">
        <v>0</v>
      </c>
      <c r="CW628">
        <v>0</v>
      </c>
      <c r="CX628">
        <f>ROUND(Y628*Source!I360,9)</f>
        <v>2.2600200000000002E-3</v>
      </c>
      <c r="CY628">
        <f t="shared" si="303"/>
        <v>91182.94</v>
      </c>
      <c r="CZ628">
        <f t="shared" si="304"/>
        <v>12637.77</v>
      </c>
      <c r="DA628">
        <f t="shared" si="305"/>
        <v>7.56</v>
      </c>
      <c r="DB628">
        <f t="shared" si="285"/>
        <v>204.01</v>
      </c>
      <c r="DC628">
        <f t="shared" si="286"/>
        <v>0</v>
      </c>
      <c r="DD628" t="s">
        <v>6</v>
      </c>
      <c r="DE628" t="s">
        <v>6</v>
      </c>
      <c r="DF628">
        <f t="shared" si="306"/>
        <v>216</v>
      </c>
      <c r="DG628">
        <f t="shared" si="307"/>
        <v>0</v>
      </c>
      <c r="DH628">
        <f>Source!I360*SmtRes!Y628</f>
        <v>2.2600200000000002E-3</v>
      </c>
      <c r="DI628">
        <f t="shared" si="308"/>
        <v>91182.94</v>
      </c>
      <c r="DJ628">
        <f t="shared" si="309"/>
        <v>216</v>
      </c>
      <c r="DK628">
        <f>Source!BC360</f>
        <v>7.56</v>
      </c>
      <c r="DL628" t="s">
        <v>6</v>
      </c>
      <c r="DM628">
        <v>0</v>
      </c>
      <c r="DN628" t="s">
        <v>6</v>
      </c>
      <c r="DO628">
        <v>0</v>
      </c>
      <c r="GP628">
        <v>1</v>
      </c>
      <c r="GQ628">
        <v>-1</v>
      </c>
      <c r="GR628">
        <v>-1</v>
      </c>
    </row>
    <row r="629" spans="1:200" x14ac:dyDescent="0.2">
      <c r="A629">
        <f>ROW(Source!A360)</f>
        <v>360</v>
      </c>
      <c r="B629">
        <v>86295184</v>
      </c>
      <c r="C629">
        <v>86296266</v>
      </c>
      <c r="D629">
        <v>69204824</v>
      </c>
      <c r="E629">
        <v>1</v>
      </c>
      <c r="F629">
        <v>1</v>
      </c>
      <c r="G629">
        <v>1</v>
      </c>
      <c r="H629">
        <v>3</v>
      </c>
      <c r="I629" t="s">
        <v>326</v>
      </c>
      <c r="J629" t="s">
        <v>328</v>
      </c>
      <c r="K629" t="s">
        <v>327</v>
      </c>
      <c r="L629">
        <v>1348</v>
      </c>
      <c r="N629">
        <v>1009</v>
      </c>
      <c r="O629" t="s">
        <v>63</v>
      </c>
      <c r="P629" t="s">
        <v>63</v>
      </c>
      <c r="Q629">
        <v>1000</v>
      </c>
      <c r="W629">
        <v>0</v>
      </c>
      <c r="X629">
        <v>601312099</v>
      </c>
      <c r="Y629">
        <f t="shared" si="284"/>
        <v>0.59521400000000002</v>
      </c>
      <c r="AA629">
        <v>125127.69</v>
      </c>
      <c r="AB629">
        <v>0</v>
      </c>
      <c r="AC629">
        <v>0</v>
      </c>
      <c r="AD629">
        <v>0</v>
      </c>
      <c r="AE629">
        <v>17342.429999999997</v>
      </c>
      <c r="AF629">
        <v>0</v>
      </c>
      <c r="AG629">
        <v>0</v>
      </c>
      <c r="AH629">
        <v>0</v>
      </c>
      <c r="AI629">
        <v>7.56</v>
      </c>
      <c r="AJ629">
        <v>1</v>
      </c>
      <c r="AK629">
        <v>1</v>
      </c>
      <c r="AL629">
        <v>1</v>
      </c>
      <c r="AM629">
        <v>0</v>
      </c>
      <c r="AN629">
        <v>0</v>
      </c>
      <c r="AO629">
        <v>0</v>
      </c>
      <c r="AP629">
        <v>1</v>
      </c>
      <c r="AQ629">
        <v>0</v>
      </c>
      <c r="AR629">
        <v>0</v>
      </c>
      <c r="AS629" t="s">
        <v>6</v>
      </c>
      <c r="AT629">
        <v>0.59521400000000002</v>
      </c>
      <c r="AU629" t="s">
        <v>6</v>
      </c>
      <c r="AV629">
        <v>0</v>
      </c>
      <c r="AW629">
        <v>1</v>
      </c>
      <c r="AX629">
        <v>-1</v>
      </c>
      <c r="AY629">
        <v>0</v>
      </c>
      <c r="AZ629">
        <v>0</v>
      </c>
      <c r="BA629" t="s">
        <v>6</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CV629">
        <v>0</v>
      </c>
      <c r="CW629">
        <v>0</v>
      </c>
      <c r="CX629">
        <f>ROUND(Y629*Source!I360,9)</f>
        <v>8.3329959999999995E-2</v>
      </c>
      <c r="CY629">
        <f t="shared" si="303"/>
        <v>125127.69</v>
      </c>
      <c r="CZ629">
        <f t="shared" si="304"/>
        <v>17342.429999999997</v>
      </c>
      <c r="DA629">
        <f t="shared" si="305"/>
        <v>7.56</v>
      </c>
      <c r="DB629">
        <f t="shared" si="285"/>
        <v>10322.459999999999</v>
      </c>
      <c r="DC629">
        <f t="shared" si="286"/>
        <v>0</v>
      </c>
      <c r="DD629" t="s">
        <v>6</v>
      </c>
      <c r="DE629" t="s">
        <v>6</v>
      </c>
      <c r="DF629">
        <f t="shared" si="306"/>
        <v>10925</v>
      </c>
      <c r="DG629">
        <f t="shared" si="307"/>
        <v>0</v>
      </c>
      <c r="DH629">
        <f>Source!I360*SmtRes!Y629</f>
        <v>8.3329960000000008E-2</v>
      </c>
      <c r="DI629">
        <f t="shared" si="308"/>
        <v>125127.69</v>
      </c>
      <c r="DJ629">
        <f t="shared" si="309"/>
        <v>10925</v>
      </c>
      <c r="DK629">
        <f>Source!BC360</f>
        <v>7.56</v>
      </c>
      <c r="DL629" t="s">
        <v>6</v>
      </c>
      <c r="DM629">
        <v>0</v>
      </c>
      <c r="DN629" t="s">
        <v>6</v>
      </c>
      <c r="DO629">
        <v>0</v>
      </c>
      <c r="GP629">
        <v>1</v>
      </c>
      <c r="GQ629">
        <v>-1</v>
      </c>
      <c r="GR629">
        <v>-1</v>
      </c>
    </row>
    <row r="630" spans="1:200" x14ac:dyDescent="0.2">
      <c r="A630">
        <f>ROW(Source!A360)</f>
        <v>360</v>
      </c>
      <c r="B630">
        <v>86295184</v>
      </c>
      <c r="C630">
        <v>86296266</v>
      </c>
      <c r="D630">
        <v>69204825</v>
      </c>
      <c r="E630">
        <v>1</v>
      </c>
      <c r="F630">
        <v>1</v>
      </c>
      <c r="G630">
        <v>1</v>
      </c>
      <c r="H630">
        <v>3</v>
      </c>
      <c r="I630" t="s">
        <v>331</v>
      </c>
      <c r="J630" t="s">
        <v>333</v>
      </c>
      <c r="K630" t="s">
        <v>332</v>
      </c>
      <c r="L630">
        <v>1348</v>
      </c>
      <c r="N630">
        <v>1009</v>
      </c>
      <c r="O630" t="s">
        <v>63</v>
      </c>
      <c r="P630" t="s">
        <v>63</v>
      </c>
      <c r="Q630">
        <v>1000</v>
      </c>
      <c r="W630">
        <v>0</v>
      </c>
      <c r="X630">
        <v>-1246022752</v>
      </c>
      <c r="Y630">
        <f t="shared" si="284"/>
        <v>0.38914300000000002</v>
      </c>
      <c r="AA630">
        <v>133208.48000000001</v>
      </c>
      <c r="AB630">
        <v>0</v>
      </c>
      <c r="AC630">
        <v>0</v>
      </c>
      <c r="AD630">
        <v>0</v>
      </c>
      <c r="AE630">
        <v>18462.419999999998</v>
      </c>
      <c r="AF630">
        <v>0</v>
      </c>
      <c r="AG630">
        <v>0</v>
      </c>
      <c r="AH630">
        <v>0</v>
      </c>
      <c r="AI630">
        <v>7.56</v>
      </c>
      <c r="AJ630">
        <v>1</v>
      </c>
      <c r="AK630">
        <v>1</v>
      </c>
      <c r="AL630">
        <v>1</v>
      </c>
      <c r="AM630">
        <v>0</v>
      </c>
      <c r="AN630">
        <v>0</v>
      </c>
      <c r="AO630">
        <v>0</v>
      </c>
      <c r="AP630">
        <v>1</v>
      </c>
      <c r="AQ630">
        <v>0</v>
      </c>
      <c r="AR630">
        <v>0</v>
      </c>
      <c r="AS630" t="s">
        <v>6</v>
      </c>
      <c r="AT630">
        <v>0.38914300000000002</v>
      </c>
      <c r="AU630" t="s">
        <v>6</v>
      </c>
      <c r="AV630">
        <v>0</v>
      </c>
      <c r="AW630">
        <v>1</v>
      </c>
      <c r="AX630">
        <v>-1</v>
      </c>
      <c r="AY630">
        <v>0</v>
      </c>
      <c r="AZ630">
        <v>0</v>
      </c>
      <c r="BA630" t="s">
        <v>6</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0</v>
      </c>
      <c r="CV630">
        <v>0</v>
      </c>
      <c r="CW630">
        <v>0</v>
      </c>
      <c r="CX630">
        <f>ROUND(Y630*Source!I360,9)</f>
        <v>5.4480019999999997E-2</v>
      </c>
      <c r="CY630">
        <f t="shared" si="303"/>
        <v>133208.48000000001</v>
      </c>
      <c r="CZ630">
        <f t="shared" si="304"/>
        <v>18462.419999999998</v>
      </c>
      <c r="DA630">
        <f t="shared" si="305"/>
        <v>7.56</v>
      </c>
      <c r="DB630">
        <f t="shared" si="285"/>
        <v>7184.52</v>
      </c>
      <c r="DC630">
        <f t="shared" si="286"/>
        <v>0</v>
      </c>
      <c r="DD630" t="s">
        <v>6</v>
      </c>
      <c r="DE630" t="s">
        <v>6</v>
      </c>
      <c r="DF630">
        <f t="shared" si="306"/>
        <v>7604</v>
      </c>
      <c r="DG630">
        <f t="shared" si="307"/>
        <v>0</v>
      </c>
      <c r="DH630">
        <f>Source!I360*SmtRes!Y630</f>
        <v>5.4480020000000011E-2</v>
      </c>
      <c r="DI630">
        <f t="shared" si="308"/>
        <v>133208.48000000001</v>
      </c>
      <c r="DJ630">
        <f t="shared" si="309"/>
        <v>7604</v>
      </c>
      <c r="DK630">
        <f>Source!BC360</f>
        <v>7.56</v>
      </c>
      <c r="DL630" t="s">
        <v>6</v>
      </c>
      <c r="DM630">
        <v>0</v>
      </c>
      <c r="DN630" t="s">
        <v>6</v>
      </c>
      <c r="DO630">
        <v>0</v>
      </c>
      <c r="GP630">
        <v>1</v>
      </c>
      <c r="GQ630">
        <v>-1</v>
      </c>
      <c r="GR630">
        <v>-1</v>
      </c>
    </row>
    <row r="631" spans="1:200" x14ac:dyDescent="0.2">
      <c r="A631">
        <f>ROW(Source!A375)</f>
        <v>375</v>
      </c>
      <c r="B631">
        <v>86295183</v>
      </c>
      <c r="C631">
        <v>86296311</v>
      </c>
      <c r="D631">
        <v>27493137</v>
      </c>
      <c r="E631">
        <v>1</v>
      </c>
      <c r="F631">
        <v>1</v>
      </c>
      <c r="G631">
        <v>1</v>
      </c>
      <c r="H631">
        <v>1</v>
      </c>
      <c r="I631" t="s">
        <v>947</v>
      </c>
      <c r="J631" t="s">
        <v>6</v>
      </c>
      <c r="K631" t="s">
        <v>948</v>
      </c>
      <c r="L631">
        <v>1369</v>
      </c>
      <c r="N631">
        <v>1013</v>
      </c>
      <c r="O631" t="s">
        <v>921</v>
      </c>
      <c r="P631" t="s">
        <v>921</v>
      </c>
      <c r="Q631">
        <v>1</v>
      </c>
      <c r="W631">
        <v>0</v>
      </c>
      <c r="X631">
        <v>-1973258772</v>
      </c>
      <c r="Y631">
        <f t="shared" ref="Y631:Y646" si="310">(AT631*2)</f>
        <v>7.66</v>
      </c>
      <c r="AA631">
        <v>0</v>
      </c>
      <c r="AB631">
        <v>0</v>
      </c>
      <c r="AC631">
        <v>0</v>
      </c>
      <c r="AD631">
        <v>9.15</v>
      </c>
      <c r="AE631">
        <v>0</v>
      </c>
      <c r="AF631">
        <v>0</v>
      </c>
      <c r="AG631">
        <v>0</v>
      </c>
      <c r="AH631">
        <v>9.15</v>
      </c>
      <c r="AI631">
        <v>1</v>
      </c>
      <c r="AJ631">
        <v>1</v>
      </c>
      <c r="AK631">
        <v>1</v>
      </c>
      <c r="AL631">
        <v>1</v>
      </c>
      <c r="AM631">
        <v>0</v>
      </c>
      <c r="AN631">
        <v>0</v>
      </c>
      <c r="AO631">
        <v>1</v>
      </c>
      <c r="AP631">
        <v>1</v>
      </c>
      <c r="AQ631">
        <v>0</v>
      </c>
      <c r="AR631">
        <v>0</v>
      </c>
      <c r="AS631" t="s">
        <v>6</v>
      </c>
      <c r="AT631">
        <v>3.83</v>
      </c>
      <c r="AU631" t="s">
        <v>206</v>
      </c>
      <c r="AV631">
        <v>1</v>
      </c>
      <c r="AW631">
        <v>2</v>
      </c>
      <c r="AX631">
        <v>86296320</v>
      </c>
      <c r="AY631">
        <v>1</v>
      </c>
      <c r="AZ631">
        <v>0</v>
      </c>
      <c r="BA631">
        <v>723</v>
      </c>
      <c r="BB631">
        <v>0</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CU631">
        <f>ROUND(AT631*Source!I375*AH631*AL631,0)</f>
        <v>3</v>
      </c>
      <c r="CV631">
        <f>ROUND(Y631*Source!I375,9)</f>
        <v>0.69935800000000004</v>
      </c>
      <c r="CW631">
        <v>0</v>
      </c>
      <c r="CX631">
        <f>ROUND(Y631*Source!I375,9)</f>
        <v>0.69935800000000004</v>
      </c>
      <c r="CY631">
        <f>AD631</f>
        <v>9.15</v>
      </c>
      <c r="CZ631">
        <f>AH631</f>
        <v>9.15</v>
      </c>
      <c r="DA631">
        <f>AL631</f>
        <v>1</v>
      </c>
      <c r="DB631">
        <f t="shared" ref="DB631:DB646" si="311">ROUND((ROUND(AT631*CZ631,2)*2),2)</f>
        <v>70.08</v>
      </c>
      <c r="DC631">
        <f t="shared" ref="DC631:DC646" si="312">ROUND((ROUND(AT631*AG631,2)*2),2)</f>
        <v>0</v>
      </c>
      <c r="DD631" t="s">
        <v>6</v>
      </c>
      <c r="DE631" t="s">
        <v>6</v>
      </c>
      <c r="DF631">
        <f t="shared" ref="DF631:DF644" si="313">ROUND(ROUND(AE631,0)*CX631,0)</f>
        <v>0</v>
      </c>
      <c r="DG631">
        <f t="shared" si="307"/>
        <v>0</v>
      </c>
      <c r="DH631">
        <f>Source!I375*SmtRes!Y631</f>
        <v>0.69935800000000004</v>
      </c>
      <c r="DI631">
        <f>AD631</f>
        <v>9.15</v>
      </c>
      <c r="DJ631">
        <f>EtalonRes!AB723</f>
        <v>9.15</v>
      </c>
      <c r="DK631">
        <f>Source!BA375</f>
        <v>1</v>
      </c>
      <c r="DL631" t="s">
        <v>6</v>
      </c>
      <c r="DM631">
        <v>0</v>
      </c>
      <c r="DN631" t="s">
        <v>6</v>
      </c>
      <c r="DO631">
        <v>0</v>
      </c>
      <c r="GQ631">
        <v>-1</v>
      </c>
      <c r="GR631">
        <v>-1</v>
      </c>
    </row>
    <row r="632" spans="1:200" x14ac:dyDescent="0.2">
      <c r="A632">
        <f>ROW(Source!A375)</f>
        <v>375</v>
      </c>
      <c r="B632">
        <v>86295183</v>
      </c>
      <c r="C632">
        <v>86296311</v>
      </c>
      <c r="D632">
        <v>121548</v>
      </c>
      <c r="E632">
        <v>1</v>
      </c>
      <c r="F632">
        <v>1</v>
      </c>
      <c r="G632">
        <v>1</v>
      </c>
      <c r="H632">
        <v>1</v>
      </c>
      <c r="I632" t="s">
        <v>39</v>
      </c>
      <c r="J632" t="s">
        <v>6</v>
      </c>
      <c r="K632" t="s">
        <v>922</v>
      </c>
      <c r="L632">
        <v>608254</v>
      </c>
      <c r="N632">
        <v>1013</v>
      </c>
      <c r="O632" t="s">
        <v>923</v>
      </c>
      <c r="P632" t="s">
        <v>923</v>
      </c>
      <c r="Q632">
        <v>1</v>
      </c>
      <c r="W632">
        <v>0</v>
      </c>
      <c r="X632">
        <v>-185737400</v>
      </c>
      <c r="Y632">
        <f t="shared" si="310"/>
        <v>0.02</v>
      </c>
      <c r="AA632">
        <v>0</v>
      </c>
      <c r="AB632">
        <v>0</v>
      </c>
      <c r="AC632">
        <v>0</v>
      </c>
      <c r="AD632">
        <v>0</v>
      </c>
      <c r="AE632">
        <v>0</v>
      </c>
      <c r="AF632">
        <v>0</v>
      </c>
      <c r="AG632">
        <v>0</v>
      </c>
      <c r="AH632">
        <v>0</v>
      </c>
      <c r="AI632">
        <v>1</v>
      </c>
      <c r="AJ632">
        <v>1</v>
      </c>
      <c r="AK632">
        <v>1</v>
      </c>
      <c r="AL632">
        <v>1</v>
      </c>
      <c r="AM632">
        <v>0</v>
      </c>
      <c r="AN632">
        <v>0</v>
      </c>
      <c r="AO632">
        <v>1</v>
      </c>
      <c r="AP632">
        <v>1</v>
      </c>
      <c r="AQ632">
        <v>0</v>
      </c>
      <c r="AR632">
        <v>0</v>
      </c>
      <c r="AS632" t="s">
        <v>6</v>
      </c>
      <c r="AT632">
        <v>0.01</v>
      </c>
      <c r="AU632" t="s">
        <v>206</v>
      </c>
      <c r="AV632">
        <v>2</v>
      </c>
      <c r="AW632">
        <v>2</v>
      </c>
      <c r="AX632">
        <v>86296321</v>
      </c>
      <c r="AY632">
        <v>1</v>
      </c>
      <c r="AZ632">
        <v>0</v>
      </c>
      <c r="BA632">
        <v>724</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CV632">
        <v>0</v>
      </c>
      <c r="CW632">
        <v>0</v>
      </c>
      <c r="CX632">
        <f>ROUND(Y632*Source!I375,9)</f>
        <v>1.8259999999999999E-3</v>
      </c>
      <c r="CY632">
        <f>AD632</f>
        <v>0</v>
      </c>
      <c r="CZ632">
        <f>AH632</f>
        <v>0</v>
      </c>
      <c r="DA632">
        <f>AL632</f>
        <v>1</v>
      </c>
      <c r="DB632">
        <f t="shared" si="311"/>
        <v>0</v>
      </c>
      <c r="DC632">
        <f t="shared" si="312"/>
        <v>0</v>
      </c>
      <c r="DD632" t="s">
        <v>6</v>
      </c>
      <c r="DE632" t="s">
        <v>6</v>
      </c>
      <c r="DF632">
        <f t="shared" si="313"/>
        <v>0</v>
      </c>
      <c r="DG632">
        <f t="shared" si="307"/>
        <v>0</v>
      </c>
      <c r="DH632">
        <f>Source!I375*SmtRes!Y632</f>
        <v>1.8260000000000001E-3</v>
      </c>
      <c r="DI632">
        <f>AD632</f>
        <v>0</v>
      </c>
      <c r="DJ632">
        <f>EtalonRes!AB724</f>
        <v>0</v>
      </c>
      <c r="DK632">
        <f>Source!BA375</f>
        <v>1</v>
      </c>
      <c r="DL632" t="s">
        <v>6</v>
      </c>
      <c r="DM632">
        <v>0</v>
      </c>
      <c r="DN632" t="s">
        <v>6</v>
      </c>
      <c r="DO632">
        <v>0</v>
      </c>
      <c r="GQ632">
        <v>-1</v>
      </c>
      <c r="GR632">
        <v>-1</v>
      </c>
    </row>
    <row r="633" spans="1:200" x14ac:dyDescent="0.2">
      <c r="A633">
        <f>ROW(Source!A375)</f>
        <v>375</v>
      </c>
      <c r="B633">
        <v>86295183</v>
      </c>
      <c r="C633">
        <v>86296311</v>
      </c>
      <c r="D633">
        <v>27439571</v>
      </c>
      <c r="E633">
        <v>1</v>
      </c>
      <c r="F633">
        <v>1</v>
      </c>
      <c r="G633">
        <v>1</v>
      </c>
      <c r="H633">
        <v>2</v>
      </c>
      <c r="I633" t="s">
        <v>956</v>
      </c>
      <c r="J633" t="s">
        <v>957</v>
      </c>
      <c r="K633" t="s">
        <v>958</v>
      </c>
      <c r="L633">
        <v>1368</v>
      </c>
      <c r="N633">
        <v>1011</v>
      </c>
      <c r="O633" t="s">
        <v>927</v>
      </c>
      <c r="P633" t="s">
        <v>927</v>
      </c>
      <c r="Q633">
        <v>1</v>
      </c>
      <c r="W633">
        <v>0</v>
      </c>
      <c r="X633">
        <v>1462286705</v>
      </c>
      <c r="Y633">
        <f t="shared" si="310"/>
        <v>0.02</v>
      </c>
      <c r="AA633">
        <v>0</v>
      </c>
      <c r="AB633">
        <v>88.42</v>
      </c>
      <c r="AC633">
        <v>10.14</v>
      </c>
      <c r="AD633">
        <v>0</v>
      </c>
      <c r="AE633">
        <v>0</v>
      </c>
      <c r="AF633">
        <v>88.42</v>
      </c>
      <c r="AG633">
        <v>10.14</v>
      </c>
      <c r="AH633">
        <v>0</v>
      </c>
      <c r="AI633">
        <v>1</v>
      </c>
      <c r="AJ633">
        <v>1</v>
      </c>
      <c r="AK633">
        <v>1</v>
      </c>
      <c r="AL633">
        <v>1</v>
      </c>
      <c r="AM633">
        <v>0</v>
      </c>
      <c r="AN633">
        <v>0</v>
      </c>
      <c r="AO633">
        <v>1</v>
      </c>
      <c r="AP633">
        <v>1</v>
      </c>
      <c r="AQ633">
        <v>0</v>
      </c>
      <c r="AR633">
        <v>0</v>
      </c>
      <c r="AS633" t="s">
        <v>6</v>
      </c>
      <c r="AT633">
        <v>0.01</v>
      </c>
      <c r="AU633" t="s">
        <v>206</v>
      </c>
      <c r="AV633">
        <v>0</v>
      </c>
      <c r="AW633">
        <v>2</v>
      </c>
      <c r="AX633">
        <v>86296322</v>
      </c>
      <c r="AY633">
        <v>1</v>
      </c>
      <c r="AZ633">
        <v>0</v>
      </c>
      <c r="BA633">
        <v>725</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CV633">
        <v>0</v>
      </c>
      <c r="CW633">
        <f>ROUND(Y633*Source!I375*DO633,9)</f>
        <v>0</v>
      </c>
      <c r="CX633">
        <f>ROUND(Y633*Source!I375,9)</f>
        <v>1.8259999999999999E-3</v>
      </c>
      <c r="CY633">
        <f>AB633</f>
        <v>88.42</v>
      </c>
      <c r="CZ633">
        <f>AF633</f>
        <v>88.42</v>
      </c>
      <c r="DA633">
        <f>AJ633</f>
        <v>1</v>
      </c>
      <c r="DB633">
        <f t="shared" si="311"/>
        <v>1.76</v>
      </c>
      <c r="DC633">
        <f t="shared" si="312"/>
        <v>0.2</v>
      </c>
      <c r="DD633" t="s">
        <v>6</v>
      </c>
      <c r="DE633" t="s">
        <v>6</v>
      </c>
      <c r="DF633">
        <f t="shared" si="313"/>
        <v>0</v>
      </c>
      <c r="DG633">
        <f t="shared" si="307"/>
        <v>0</v>
      </c>
      <c r="DH633">
        <f>Source!I375*SmtRes!Y633</f>
        <v>1.8260000000000001E-3</v>
      </c>
      <c r="DI633">
        <f>AB633</f>
        <v>88.42</v>
      </c>
      <c r="DJ633">
        <f>EtalonRes!Z725</f>
        <v>88.42</v>
      </c>
      <c r="DK633">
        <f>Source!BB375</f>
        <v>1</v>
      </c>
      <c r="DL633" t="s">
        <v>6</v>
      </c>
      <c r="DM633">
        <v>0</v>
      </c>
      <c r="DN633" t="s">
        <v>6</v>
      </c>
      <c r="DO633">
        <v>0</v>
      </c>
      <c r="GQ633">
        <v>-1</v>
      </c>
      <c r="GR633">
        <v>-1</v>
      </c>
    </row>
    <row r="634" spans="1:200" x14ac:dyDescent="0.2">
      <c r="A634">
        <f>ROW(Source!A375)</f>
        <v>375</v>
      </c>
      <c r="B634">
        <v>86295183</v>
      </c>
      <c r="C634">
        <v>86296311</v>
      </c>
      <c r="D634">
        <v>27439595</v>
      </c>
      <c r="E634">
        <v>1</v>
      </c>
      <c r="F634">
        <v>1</v>
      </c>
      <c r="G634">
        <v>1</v>
      </c>
      <c r="H634">
        <v>2</v>
      </c>
      <c r="I634" t="s">
        <v>959</v>
      </c>
      <c r="J634" t="s">
        <v>960</v>
      </c>
      <c r="K634" t="s">
        <v>961</v>
      </c>
      <c r="L634">
        <v>1368</v>
      </c>
      <c r="N634">
        <v>1011</v>
      </c>
      <c r="O634" t="s">
        <v>927</v>
      </c>
      <c r="P634" t="s">
        <v>927</v>
      </c>
      <c r="Q634">
        <v>1</v>
      </c>
      <c r="W634">
        <v>0</v>
      </c>
      <c r="X634">
        <v>2034592221</v>
      </c>
      <c r="Y634">
        <f t="shared" si="310"/>
        <v>0.02</v>
      </c>
      <c r="AA634">
        <v>0</v>
      </c>
      <c r="AB634">
        <v>2.17</v>
      </c>
      <c r="AC634">
        <v>0</v>
      </c>
      <c r="AD634">
        <v>0</v>
      </c>
      <c r="AE634">
        <v>0</v>
      </c>
      <c r="AF634">
        <v>2.17</v>
      </c>
      <c r="AG634">
        <v>0</v>
      </c>
      <c r="AH634">
        <v>0</v>
      </c>
      <c r="AI634">
        <v>1</v>
      </c>
      <c r="AJ634">
        <v>1</v>
      </c>
      <c r="AK634">
        <v>1</v>
      </c>
      <c r="AL634">
        <v>1</v>
      </c>
      <c r="AM634">
        <v>0</v>
      </c>
      <c r="AN634">
        <v>0</v>
      </c>
      <c r="AO634">
        <v>1</v>
      </c>
      <c r="AP634">
        <v>1</v>
      </c>
      <c r="AQ634">
        <v>0</v>
      </c>
      <c r="AR634">
        <v>0</v>
      </c>
      <c r="AS634" t="s">
        <v>6</v>
      </c>
      <c r="AT634">
        <v>0.01</v>
      </c>
      <c r="AU634" t="s">
        <v>206</v>
      </c>
      <c r="AV634">
        <v>0</v>
      </c>
      <c r="AW634">
        <v>2</v>
      </c>
      <c r="AX634">
        <v>86296323</v>
      </c>
      <c r="AY634">
        <v>1</v>
      </c>
      <c r="AZ634">
        <v>0</v>
      </c>
      <c r="BA634">
        <v>726</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CV634">
        <v>0</v>
      </c>
      <c r="CW634">
        <f>ROUND(Y634*Source!I375*DO634,9)</f>
        <v>0</v>
      </c>
      <c r="CX634">
        <f>ROUND(Y634*Source!I375,9)</f>
        <v>1.8259999999999999E-3</v>
      </c>
      <c r="CY634">
        <f>AB634</f>
        <v>2.17</v>
      </c>
      <c r="CZ634">
        <f>AF634</f>
        <v>2.17</v>
      </c>
      <c r="DA634">
        <f>AJ634</f>
        <v>1</v>
      </c>
      <c r="DB634">
        <f t="shared" si="311"/>
        <v>0.04</v>
      </c>
      <c r="DC634">
        <f t="shared" si="312"/>
        <v>0</v>
      </c>
      <c r="DD634" t="s">
        <v>6</v>
      </c>
      <c r="DE634" t="s">
        <v>6</v>
      </c>
      <c r="DF634">
        <f t="shared" si="313"/>
        <v>0</v>
      </c>
      <c r="DG634">
        <f t="shared" si="307"/>
        <v>0</v>
      </c>
      <c r="DH634">
        <f>Source!I375*SmtRes!Y634</f>
        <v>1.8260000000000001E-3</v>
      </c>
      <c r="DI634">
        <f>AB634</f>
        <v>2.17</v>
      </c>
      <c r="DJ634">
        <f>EtalonRes!Z726</f>
        <v>2.17</v>
      </c>
      <c r="DK634">
        <f>Source!BB375</f>
        <v>1</v>
      </c>
      <c r="DL634" t="s">
        <v>6</v>
      </c>
      <c r="DM634">
        <v>0</v>
      </c>
      <c r="DN634" t="s">
        <v>6</v>
      </c>
      <c r="DO634">
        <v>0</v>
      </c>
      <c r="GQ634">
        <v>-1</v>
      </c>
      <c r="GR634">
        <v>-1</v>
      </c>
    </row>
    <row r="635" spans="1:200" x14ac:dyDescent="0.2">
      <c r="A635">
        <f>ROW(Source!A375)</f>
        <v>375</v>
      </c>
      <c r="B635">
        <v>86295183</v>
      </c>
      <c r="C635">
        <v>86296311</v>
      </c>
      <c r="D635">
        <v>27441139</v>
      </c>
      <c r="E635">
        <v>1</v>
      </c>
      <c r="F635">
        <v>1</v>
      </c>
      <c r="G635">
        <v>1</v>
      </c>
      <c r="H635">
        <v>2</v>
      </c>
      <c r="I635" t="s">
        <v>962</v>
      </c>
      <c r="J635" t="s">
        <v>963</v>
      </c>
      <c r="K635" t="s">
        <v>964</v>
      </c>
      <c r="L635">
        <v>1368</v>
      </c>
      <c r="N635">
        <v>1011</v>
      </c>
      <c r="O635" t="s">
        <v>927</v>
      </c>
      <c r="P635" t="s">
        <v>927</v>
      </c>
      <c r="Q635">
        <v>1</v>
      </c>
      <c r="W635">
        <v>0</v>
      </c>
      <c r="X635">
        <v>-1309944936</v>
      </c>
      <c r="Y635">
        <f t="shared" si="310"/>
        <v>1.3</v>
      </c>
      <c r="AA635">
        <v>0</v>
      </c>
      <c r="AB635">
        <v>6.81</v>
      </c>
      <c r="AC635">
        <v>0</v>
      </c>
      <c r="AD635">
        <v>0</v>
      </c>
      <c r="AE635">
        <v>0</v>
      </c>
      <c r="AF635">
        <v>6.81</v>
      </c>
      <c r="AG635">
        <v>0</v>
      </c>
      <c r="AH635">
        <v>0</v>
      </c>
      <c r="AI635">
        <v>1</v>
      </c>
      <c r="AJ635">
        <v>1</v>
      </c>
      <c r="AK635">
        <v>1</v>
      </c>
      <c r="AL635">
        <v>1</v>
      </c>
      <c r="AM635">
        <v>0</v>
      </c>
      <c r="AN635">
        <v>0</v>
      </c>
      <c r="AO635">
        <v>1</v>
      </c>
      <c r="AP635">
        <v>1</v>
      </c>
      <c r="AQ635">
        <v>0</v>
      </c>
      <c r="AR635">
        <v>0</v>
      </c>
      <c r="AS635" t="s">
        <v>6</v>
      </c>
      <c r="AT635">
        <v>0.65</v>
      </c>
      <c r="AU635" t="s">
        <v>206</v>
      </c>
      <c r="AV635">
        <v>0</v>
      </c>
      <c r="AW635">
        <v>2</v>
      </c>
      <c r="AX635">
        <v>86296324</v>
      </c>
      <c r="AY635">
        <v>1</v>
      </c>
      <c r="AZ635">
        <v>0</v>
      </c>
      <c r="BA635">
        <v>727</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CV635">
        <v>0</v>
      </c>
      <c r="CW635">
        <f>ROUND(Y635*Source!I375*DO635,9)</f>
        <v>0</v>
      </c>
      <c r="CX635">
        <f>ROUND(Y635*Source!I375,9)</f>
        <v>0.11869</v>
      </c>
      <c r="CY635">
        <f>AB635</f>
        <v>6.81</v>
      </c>
      <c r="CZ635">
        <f>AF635</f>
        <v>6.81</v>
      </c>
      <c r="DA635">
        <f>AJ635</f>
        <v>1</v>
      </c>
      <c r="DB635">
        <f t="shared" si="311"/>
        <v>8.86</v>
      </c>
      <c r="DC635">
        <f t="shared" si="312"/>
        <v>0</v>
      </c>
      <c r="DD635" t="s">
        <v>6</v>
      </c>
      <c r="DE635" t="s">
        <v>6</v>
      </c>
      <c r="DF635">
        <f t="shared" si="313"/>
        <v>0</v>
      </c>
      <c r="DG635">
        <f t="shared" si="307"/>
        <v>1</v>
      </c>
      <c r="DH635">
        <f>Source!I375*SmtRes!Y635</f>
        <v>0.11869000000000002</v>
      </c>
      <c r="DI635">
        <f>AB635</f>
        <v>6.81</v>
      </c>
      <c r="DJ635">
        <f>EtalonRes!Z727</f>
        <v>6.81</v>
      </c>
      <c r="DK635">
        <f>Source!BB375</f>
        <v>1</v>
      </c>
      <c r="DL635" t="s">
        <v>6</v>
      </c>
      <c r="DM635">
        <v>0</v>
      </c>
      <c r="DN635" t="s">
        <v>6</v>
      </c>
      <c r="DO635">
        <v>0</v>
      </c>
      <c r="GQ635">
        <v>-1</v>
      </c>
      <c r="GR635">
        <v>-1</v>
      </c>
    </row>
    <row r="636" spans="1:200" x14ac:dyDescent="0.2">
      <c r="A636">
        <f>ROW(Source!A375)</f>
        <v>375</v>
      </c>
      <c r="B636">
        <v>86295183</v>
      </c>
      <c r="C636">
        <v>86296311</v>
      </c>
      <c r="D636">
        <v>27441327</v>
      </c>
      <c r="E636">
        <v>1</v>
      </c>
      <c r="F636">
        <v>1</v>
      </c>
      <c r="G636">
        <v>1</v>
      </c>
      <c r="H636">
        <v>2</v>
      </c>
      <c r="I636" t="s">
        <v>936</v>
      </c>
      <c r="J636" t="s">
        <v>937</v>
      </c>
      <c r="K636" t="s">
        <v>938</v>
      </c>
      <c r="L636">
        <v>1368</v>
      </c>
      <c r="N636">
        <v>1011</v>
      </c>
      <c r="O636" t="s">
        <v>927</v>
      </c>
      <c r="P636" t="s">
        <v>927</v>
      </c>
      <c r="Q636">
        <v>1</v>
      </c>
      <c r="W636">
        <v>0</v>
      </c>
      <c r="X636">
        <v>-1583389094</v>
      </c>
      <c r="Y636">
        <f t="shared" si="310"/>
        <v>0.02</v>
      </c>
      <c r="AA636">
        <v>0</v>
      </c>
      <c r="AB636">
        <v>93.37</v>
      </c>
      <c r="AC636">
        <v>11.69</v>
      </c>
      <c r="AD636">
        <v>0</v>
      </c>
      <c r="AE636">
        <v>0</v>
      </c>
      <c r="AF636">
        <v>93.37</v>
      </c>
      <c r="AG636">
        <v>11.69</v>
      </c>
      <c r="AH636">
        <v>0</v>
      </c>
      <c r="AI636">
        <v>1</v>
      </c>
      <c r="AJ636">
        <v>1</v>
      </c>
      <c r="AK636">
        <v>1</v>
      </c>
      <c r="AL636">
        <v>1</v>
      </c>
      <c r="AM636">
        <v>0</v>
      </c>
      <c r="AN636">
        <v>0</v>
      </c>
      <c r="AO636">
        <v>1</v>
      </c>
      <c r="AP636">
        <v>1</v>
      </c>
      <c r="AQ636">
        <v>0</v>
      </c>
      <c r="AR636">
        <v>0</v>
      </c>
      <c r="AS636" t="s">
        <v>6</v>
      </c>
      <c r="AT636">
        <v>0.01</v>
      </c>
      <c r="AU636" t="s">
        <v>206</v>
      </c>
      <c r="AV636">
        <v>0</v>
      </c>
      <c r="AW636">
        <v>2</v>
      </c>
      <c r="AX636">
        <v>86296325</v>
      </c>
      <c r="AY636">
        <v>1</v>
      </c>
      <c r="AZ636">
        <v>0</v>
      </c>
      <c r="BA636">
        <v>728</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CV636">
        <v>0</v>
      </c>
      <c r="CW636">
        <f>ROUND(Y636*Source!I375*DO636,9)</f>
        <v>0</v>
      </c>
      <c r="CX636">
        <f>ROUND(Y636*Source!I375,9)</f>
        <v>1.8259999999999999E-3</v>
      </c>
      <c r="CY636">
        <f>AB636</f>
        <v>93.37</v>
      </c>
      <c r="CZ636">
        <f>AF636</f>
        <v>93.37</v>
      </c>
      <c r="DA636">
        <f>AJ636</f>
        <v>1</v>
      </c>
      <c r="DB636">
        <f t="shared" si="311"/>
        <v>1.86</v>
      </c>
      <c r="DC636">
        <f t="shared" si="312"/>
        <v>0.24</v>
      </c>
      <c r="DD636" t="s">
        <v>6</v>
      </c>
      <c r="DE636" t="s">
        <v>6</v>
      </c>
      <c r="DF636">
        <f t="shared" si="313"/>
        <v>0</v>
      </c>
      <c r="DG636">
        <f t="shared" si="307"/>
        <v>0</v>
      </c>
      <c r="DH636">
        <f>Source!I375*SmtRes!Y636</f>
        <v>1.8260000000000001E-3</v>
      </c>
      <c r="DI636">
        <f>AB636</f>
        <v>93.37</v>
      </c>
      <c r="DJ636">
        <f>EtalonRes!Z728</f>
        <v>93.37</v>
      </c>
      <c r="DK636">
        <f>Source!BB375</f>
        <v>1</v>
      </c>
      <c r="DL636" t="s">
        <v>6</v>
      </c>
      <c r="DM636">
        <v>0</v>
      </c>
      <c r="DN636" t="s">
        <v>6</v>
      </c>
      <c r="DO636">
        <v>0</v>
      </c>
      <c r="GQ636">
        <v>-1</v>
      </c>
      <c r="GR636">
        <v>-1</v>
      </c>
    </row>
    <row r="637" spans="1:200" x14ac:dyDescent="0.2">
      <c r="A637">
        <f>ROW(Source!A375)</f>
        <v>375</v>
      </c>
      <c r="B637">
        <v>86295183</v>
      </c>
      <c r="C637">
        <v>86296311</v>
      </c>
      <c r="D637">
        <v>27371445</v>
      </c>
      <c r="E637">
        <v>1</v>
      </c>
      <c r="F637">
        <v>1</v>
      </c>
      <c r="G637">
        <v>1</v>
      </c>
      <c r="H637">
        <v>3</v>
      </c>
      <c r="I637" t="s">
        <v>210</v>
      </c>
      <c r="J637" t="s">
        <v>212</v>
      </c>
      <c r="K637" t="s">
        <v>211</v>
      </c>
      <c r="L637">
        <v>1348</v>
      </c>
      <c r="N637">
        <v>1009</v>
      </c>
      <c r="O637" t="s">
        <v>63</v>
      </c>
      <c r="P637" t="s">
        <v>63</v>
      </c>
      <c r="Q637">
        <v>1000</v>
      </c>
      <c r="W637">
        <v>0</v>
      </c>
      <c r="X637">
        <v>1677997654</v>
      </c>
      <c r="Y637">
        <f t="shared" si="310"/>
        <v>2.8E-3</v>
      </c>
      <c r="AA637">
        <v>6156.33</v>
      </c>
      <c r="AB637">
        <v>0</v>
      </c>
      <c r="AC637">
        <v>0</v>
      </c>
      <c r="AD637">
        <v>0</v>
      </c>
      <c r="AE637">
        <v>6156.33</v>
      </c>
      <c r="AF637">
        <v>0</v>
      </c>
      <c r="AG637">
        <v>0</v>
      </c>
      <c r="AH637">
        <v>0</v>
      </c>
      <c r="AI637">
        <v>1</v>
      </c>
      <c r="AJ637">
        <v>1</v>
      </c>
      <c r="AK637">
        <v>1</v>
      </c>
      <c r="AL637">
        <v>1</v>
      </c>
      <c r="AM637">
        <v>0</v>
      </c>
      <c r="AN637">
        <v>0</v>
      </c>
      <c r="AO637">
        <v>0</v>
      </c>
      <c r="AP637">
        <v>1</v>
      </c>
      <c r="AQ637">
        <v>0</v>
      </c>
      <c r="AR637">
        <v>0</v>
      </c>
      <c r="AS637" t="s">
        <v>6</v>
      </c>
      <c r="AT637">
        <v>1.4E-3</v>
      </c>
      <c r="AU637" t="s">
        <v>206</v>
      </c>
      <c r="AV637">
        <v>0</v>
      </c>
      <c r="AW637">
        <v>2</v>
      </c>
      <c r="AX637">
        <v>86296326</v>
      </c>
      <c r="AY637">
        <v>1</v>
      </c>
      <c r="AZ637">
        <v>0</v>
      </c>
      <c r="BA637">
        <v>729</v>
      </c>
      <c r="BB637">
        <v>3</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CV637">
        <v>0</v>
      </c>
      <c r="CW637">
        <v>0</v>
      </c>
      <c r="CX637">
        <f>ROUND(Y637*Source!I375,9)</f>
        <v>2.5564000000000001E-4</v>
      </c>
      <c r="CY637">
        <f>AA637</f>
        <v>6156.33</v>
      </c>
      <c r="CZ637">
        <f>AE637</f>
        <v>6156.33</v>
      </c>
      <c r="DA637">
        <f>AI637</f>
        <v>1</v>
      </c>
      <c r="DB637">
        <f t="shared" si="311"/>
        <v>17.239999999999998</v>
      </c>
      <c r="DC637">
        <f t="shared" si="312"/>
        <v>0</v>
      </c>
      <c r="DD637" t="s">
        <v>6</v>
      </c>
      <c r="DE637" t="s">
        <v>6</v>
      </c>
      <c r="DF637">
        <f t="shared" si="313"/>
        <v>2</v>
      </c>
      <c r="DG637">
        <f t="shared" si="307"/>
        <v>0</v>
      </c>
      <c r="DH637">
        <f>Source!I375*SmtRes!Y637</f>
        <v>2.5564000000000001E-4</v>
      </c>
      <c r="DI637">
        <f>AA637</f>
        <v>6156.33</v>
      </c>
      <c r="DJ637">
        <f>EtalonRes!Y729</f>
        <v>6156.33</v>
      </c>
      <c r="DK637">
        <f>Source!BC375</f>
        <v>1</v>
      </c>
      <c r="DL637" t="s">
        <v>6</v>
      </c>
      <c r="DM637">
        <v>0</v>
      </c>
      <c r="DN637" t="s">
        <v>6</v>
      </c>
      <c r="DO637">
        <v>0</v>
      </c>
      <c r="GP637">
        <v>1</v>
      </c>
      <c r="GQ637">
        <v>-1</v>
      </c>
      <c r="GR637">
        <v>-1</v>
      </c>
    </row>
    <row r="638" spans="1:200" x14ac:dyDescent="0.2">
      <c r="A638">
        <f>ROW(Source!A375)</f>
        <v>375</v>
      </c>
      <c r="B638">
        <v>86295183</v>
      </c>
      <c r="C638">
        <v>86296311</v>
      </c>
      <c r="D638">
        <v>27387231</v>
      </c>
      <c r="E638">
        <v>1</v>
      </c>
      <c r="F638">
        <v>1</v>
      </c>
      <c r="G638">
        <v>1</v>
      </c>
      <c r="H638">
        <v>3</v>
      </c>
      <c r="I638" t="s">
        <v>176</v>
      </c>
      <c r="J638" t="s">
        <v>178</v>
      </c>
      <c r="K638" t="s">
        <v>177</v>
      </c>
      <c r="L638">
        <v>1348</v>
      </c>
      <c r="N638">
        <v>1009</v>
      </c>
      <c r="O638" t="s">
        <v>63</v>
      </c>
      <c r="P638" t="s">
        <v>63</v>
      </c>
      <c r="Q638">
        <v>1000</v>
      </c>
      <c r="W638">
        <v>0</v>
      </c>
      <c r="X638">
        <v>1793674503</v>
      </c>
      <c r="Y638">
        <f t="shared" si="310"/>
        <v>3.7999999999999999E-2</v>
      </c>
      <c r="AA638">
        <v>14313</v>
      </c>
      <c r="AB638">
        <v>0</v>
      </c>
      <c r="AC638">
        <v>0</v>
      </c>
      <c r="AD638">
        <v>0</v>
      </c>
      <c r="AE638">
        <v>14313</v>
      </c>
      <c r="AF638">
        <v>0</v>
      </c>
      <c r="AG638">
        <v>0</v>
      </c>
      <c r="AH638">
        <v>0</v>
      </c>
      <c r="AI638">
        <v>1</v>
      </c>
      <c r="AJ638">
        <v>1</v>
      </c>
      <c r="AK638">
        <v>1</v>
      </c>
      <c r="AL638">
        <v>1</v>
      </c>
      <c r="AM638">
        <v>0</v>
      </c>
      <c r="AN638">
        <v>0</v>
      </c>
      <c r="AO638">
        <v>0</v>
      </c>
      <c r="AP638">
        <v>1</v>
      </c>
      <c r="AQ638">
        <v>0</v>
      </c>
      <c r="AR638">
        <v>0</v>
      </c>
      <c r="AS638" t="s">
        <v>6</v>
      </c>
      <c r="AT638">
        <v>1.9E-2</v>
      </c>
      <c r="AU638" t="s">
        <v>206</v>
      </c>
      <c r="AV638">
        <v>0</v>
      </c>
      <c r="AW638">
        <v>2</v>
      </c>
      <c r="AX638">
        <v>86296327</v>
      </c>
      <c r="AY638">
        <v>1</v>
      </c>
      <c r="AZ638">
        <v>0</v>
      </c>
      <c r="BA638">
        <v>730</v>
      </c>
      <c r="BB638">
        <v>3</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CV638">
        <v>0</v>
      </c>
      <c r="CW638">
        <v>0</v>
      </c>
      <c r="CX638">
        <f>ROUND(Y638*Source!I375,9)</f>
        <v>3.4694000000000001E-3</v>
      </c>
      <c r="CY638">
        <f>AA638</f>
        <v>14313</v>
      </c>
      <c r="CZ638">
        <f>AE638</f>
        <v>14313</v>
      </c>
      <c r="DA638">
        <f>AI638</f>
        <v>1</v>
      </c>
      <c r="DB638">
        <f t="shared" si="311"/>
        <v>543.9</v>
      </c>
      <c r="DC638">
        <f t="shared" si="312"/>
        <v>0</v>
      </c>
      <c r="DD638" t="s">
        <v>6</v>
      </c>
      <c r="DE638" t="s">
        <v>6</v>
      </c>
      <c r="DF638">
        <f t="shared" si="313"/>
        <v>50</v>
      </c>
      <c r="DG638">
        <f t="shared" si="307"/>
        <v>0</v>
      </c>
      <c r="DH638">
        <f>Source!I375*SmtRes!Y638</f>
        <v>3.4694000000000001E-3</v>
      </c>
      <c r="DI638">
        <f>AA638</f>
        <v>14313</v>
      </c>
      <c r="DJ638">
        <f>EtalonRes!Y730</f>
        <v>14313</v>
      </c>
      <c r="DK638">
        <f>Source!BC375</f>
        <v>1</v>
      </c>
      <c r="DL638" t="s">
        <v>6</v>
      </c>
      <c r="DM638">
        <v>0</v>
      </c>
      <c r="DN638" t="s">
        <v>6</v>
      </c>
      <c r="DO638">
        <v>0</v>
      </c>
      <c r="GP638">
        <v>1</v>
      </c>
      <c r="GQ638">
        <v>-1</v>
      </c>
      <c r="GR638">
        <v>-1</v>
      </c>
    </row>
    <row r="639" spans="1:200" x14ac:dyDescent="0.2">
      <c r="A639">
        <f>ROW(Source!A376)</f>
        <v>376</v>
      </c>
      <c r="B639">
        <v>86295184</v>
      </c>
      <c r="C639">
        <v>86296311</v>
      </c>
      <c r="D639">
        <v>27493137</v>
      </c>
      <c r="E639">
        <v>1</v>
      </c>
      <c r="F639">
        <v>1</v>
      </c>
      <c r="G639">
        <v>1</v>
      </c>
      <c r="H639">
        <v>1</v>
      </c>
      <c r="I639" t="s">
        <v>947</v>
      </c>
      <c r="J639" t="s">
        <v>6</v>
      </c>
      <c r="K639" t="s">
        <v>948</v>
      </c>
      <c r="L639">
        <v>1369</v>
      </c>
      <c r="N639">
        <v>1013</v>
      </c>
      <c r="O639" t="s">
        <v>921</v>
      </c>
      <c r="P639" t="s">
        <v>921</v>
      </c>
      <c r="Q639">
        <v>1</v>
      </c>
      <c r="W639">
        <v>0</v>
      </c>
      <c r="X639">
        <v>-1973258772</v>
      </c>
      <c r="Y639">
        <f t="shared" si="310"/>
        <v>7.66</v>
      </c>
      <c r="AA639">
        <v>0</v>
      </c>
      <c r="AB639">
        <v>0</v>
      </c>
      <c r="AC639">
        <v>0</v>
      </c>
      <c r="AD639">
        <v>246.59</v>
      </c>
      <c r="AE639">
        <v>0</v>
      </c>
      <c r="AF639">
        <v>0</v>
      </c>
      <c r="AG639">
        <v>0</v>
      </c>
      <c r="AH639">
        <v>9.15</v>
      </c>
      <c r="AI639">
        <v>1</v>
      </c>
      <c r="AJ639">
        <v>1</v>
      </c>
      <c r="AK639">
        <v>1</v>
      </c>
      <c r="AL639">
        <v>26.95</v>
      </c>
      <c r="AM639">
        <v>5</v>
      </c>
      <c r="AN639">
        <v>0</v>
      </c>
      <c r="AO639">
        <v>1</v>
      </c>
      <c r="AP639">
        <v>1</v>
      </c>
      <c r="AQ639">
        <v>0</v>
      </c>
      <c r="AR639">
        <v>0</v>
      </c>
      <c r="AS639" t="s">
        <v>6</v>
      </c>
      <c r="AT639">
        <v>3.83</v>
      </c>
      <c r="AU639" t="s">
        <v>206</v>
      </c>
      <c r="AV639">
        <v>1</v>
      </c>
      <c r="AW639">
        <v>2</v>
      </c>
      <c r="AX639">
        <v>86296320</v>
      </c>
      <c r="AY639">
        <v>1</v>
      </c>
      <c r="AZ639">
        <v>0</v>
      </c>
      <c r="BA639">
        <v>731</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CU639">
        <f>ROUND(AT639*Source!I376*AH639*AL639,0)</f>
        <v>86</v>
      </c>
      <c r="CV639">
        <f>ROUND(Y639*Source!I376,9)</f>
        <v>0.69935800000000004</v>
      </c>
      <c r="CW639">
        <v>0</v>
      </c>
      <c r="CX639">
        <f>ROUND(Y639*Source!I376,9)</f>
        <v>0.69935800000000004</v>
      </c>
      <c r="CY639">
        <f>AD639</f>
        <v>246.59</v>
      </c>
      <c r="CZ639">
        <f>AH639</f>
        <v>9.15</v>
      </c>
      <c r="DA639">
        <f>AL639</f>
        <v>26.95</v>
      </c>
      <c r="DB639">
        <f t="shared" si="311"/>
        <v>70.08</v>
      </c>
      <c r="DC639">
        <f t="shared" si="312"/>
        <v>0</v>
      </c>
      <c r="DD639" t="s">
        <v>6</v>
      </c>
      <c r="DE639" t="s">
        <v>6</v>
      </c>
      <c r="DF639">
        <f t="shared" si="313"/>
        <v>0</v>
      </c>
      <c r="DG639">
        <f t="shared" si="307"/>
        <v>0</v>
      </c>
      <c r="DH639">
        <f>Source!I376*SmtRes!Y639</f>
        <v>0.69935800000000004</v>
      </c>
      <c r="DI639">
        <f>AD639</f>
        <v>246.59</v>
      </c>
      <c r="DJ639">
        <f>EtalonRes!AB731</f>
        <v>9.15</v>
      </c>
      <c r="DK639">
        <f>Source!BA376</f>
        <v>26.95</v>
      </c>
      <c r="DL639" t="s">
        <v>6</v>
      </c>
      <c r="DM639">
        <v>0</v>
      </c>
      <c r="DN639" t="s">
        <v>6</v>
      </c>
      <c r="DO639">
        <v>0</v>
      </c>
      <c r="GQ639">
        <v>-1</v>
      </c>
      <c r="GR639">
        <v>-1</v>
      </c>
    </row>
    <row r="640" spans="1:200" x14ac:dyDescent="0.2">
      <c r="A640">
        <f>ROW(Source!A376)</f>
        <v>376</v>
      </c>
      <c r="B640">
        <v>86295184</v>
      </c>
      <c r="C640">
        <v>86296311</v>
      </c>
      <c r="D640">
        <v>121548</v>
      </c>
      <c r="E640">
        <v>1</v>
      </c>
      <c r="F640">
        <v>1</v>
      </c>
      <c r="G640">
        <v>1</v>
      </c>
      <c r="H640">
        <v>1</v>
      </c>
      <c r="I640" t="s">
        <v>39</v>
      </c>
      <c r="J640" t="s">
        <v>6</v>
      </c>
      <c r="K640" t="s">
        <v>922</v>
      </c>
      <c r="L640">
        <v>608254</v>
      </c>
      <c r="N640">
        <v>1013</v>
      </c>
      <c r="O640" t="s">
        <v>923</v>
      </c>
      <c r="P640" t="s">
        <v>923</v>
      </c>
      <c r="Q640">
        <v>1</v>
      </c>
      <c r="W640">
        <v>0</v>
      </c>
      <c r="X640">
        <v>-185737400</v>
      </c>
      <c r="Y640">
        <f t="shared" si="310"/>
        <v>0.02</v>
      </c>
      <c r="AA640">
        <v>0</v>
      </c>
      <c r="AB640">
        <v>0</v>
      </c>
      <c r="AC640">
        <v>0</v>
      </c>
      <c r="AD640">
        <v>0</v>
      </c>
      <c r="AE640">
        <v>0</v>
      </c>
      <c r="AF640">
        <v>0</v>
      </c>
      <c r="AG640">
        <v>0</v>
      </c>
      <c r="AH640">
        <v>0</v>
      </c>
      <c r="AI640">
        <v>1</v>
      </c>
      <c r="AJ640">
        <v>1</v>
      </c>
      <c r="AK640">
        <v>19.8</v>
      </c>
      <c r="AL640">
        <v>1</v>
      </c>
      <c r="AM640">
        <v>5</v>
      </c>
      <c r="AN640">
        <v>0</v>
      </c>
      <c r="AO640">
        <v>1</v>
      </c>
      <c r="AP640">
        <v>1</v>
      </c>
      <c r="AQ640">
        <v>0</v>
      </c>
      <c r="AR640">
        <v>0</v>
      </c>
      <c r="AS640" t="s">
        <v>6</v>
      </c>
      <c r="AT640">
        <v>0.01</v>
      </c>
      <c r="AU640" t="s">
        <v>206</v>
      </c>
      <c r="AV640">
        <v>2</v>
      </c>
      <c r="AW640">
        <v>2</v>
      </c>
      <c r="AX640">
        <v>86296321</v>
      </c>
      <c r="AY640">
        <v>1</v>
      </c>
      <c r="AZ640">
        <v>0</v>
      </c>
      <c r="BA640">
        <v>732</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CV640">
        <v>0</v>
      </c>
      <c r="CW640">
        <v>0</v>
      </c>
      <c r="CX640">
        <f>ROUND(Y640*Source!I376,9)</f>
        <v>1.8259999999999999E-3</v>
      </c>
      <c r="CY640">
        <f>AD640</f>
        <v>0</v>
      </c>
      <c r="CZ640">
        <f>AH640</f>
        <v>0</v>
      </c>
      <c r="DA640">
        <f>AL640</f>
        <v>1</v>
      </c>
      <c r="DB640">
        <f t="shared" si="311"/>
        <v>0</v>
      </c>
      <c r="DC640">
        <f t="shared" si="312"/>
        <v>0</v>
      </c>
      <c r="DD640" t="s">
        <v>6</v>
      </c>
      <c r="DE640" t="s">
        <v>6</v>
      </c>
      <c r="DF640">
        <f t="shared" si="313"/>
        <v>0</v>
      </c>
      <c r="DG640">
        <f t="shared" si="307"/>
        <v>0</v>
      </c>
      <c r="DH640">
        <f>Source!I376*SmtRes!Y640</f>
        <v>1.8260000000000001E-3</v>
      </c>
      <c r="DI640">
        <f>AD640</f>
        <v>0</v>
      </c>
      <c r="DJ640">
        <f>EtalonRes!AB732</f>
        <v>0</v>
      </c>
      <c r="DK640">
        <f>Source!BA376</f>
        <v>26.95</v>
      </c>
      <c r="DL640" t="s">
        <v>6</v>
      </c>
      <c r="DM640">
        <v>0</v>
      </c>
      <c r="DN640" t="s">
        <v>6</v>
      </c>
      <c r="DO640">
        <v>0</v>
      </c>
      <c r="GQ640">
        <v>-1</v>
      </c>
      <c r="GR640">
        <v>-1</v>
      </c>
    </row>
    <row r="641" spans="1:200" x14ac:dyDescent="0.2">
      <c r="A641">
        <f>ROW(Source!A376)</f>
        <v>376</v>
      </c>
      <c r="B641">
        <v>86295184</v>
      </c>
      <c r="C641">
        <v>86296311</v>
      </c>
      <c r="D641">
        <v>27439571</v>
      </c>
      <c r="E641">
        <v>1</v>
      </c>
      <c r="F641">
        <v>1</v>
      </c>
      <c r="G641">
        <v>1</v>
      </c>
      <c r="H641">
        <v>2</v>
      </c>
      <c r="I641" t="s">
        <v>956</v>
      </c>
      <c r="J641" t="s">
        <v>957</v>
      </c>
      <c r="K641" t="s">
        <v>958</v>
      </c>
      <c r="L641">
        <v>1368</v>
      </c>
      <c r="N641">
        <v>1011</v>
      </c>
      <c r="O641" t="s">
        <v>927</v>
      </c>
      <c r="P641" t="s">
        <v>927</v>
      </c>
      <c r="Q641">
        <v>1</v>
      </c>
      <c r="W641">
        <v>0</v>
      </c>
      <c r="X641">
        <v>1462286705</v>
      </c>
      <c r="Y641">
        <f t="shared" si="310"/>
        <v>0.02</v>
      </c>
      <c r="AA641">
        <v>0</v>
      </c>
      <c r="AB641">
        <v>822.31</v>
      </c>
      <c r="AC641">
        <v>200.77</v>
      </c>
      <c r="AD641">
        <v>0</v>
      </c>
      <c r="AE641">
        <v>0</v>
      </c>
      <c r="AF641">
        <v>88.42</v>
      </c>
      <c r="AG641">
        <v>10.14</v>
      </c>
      <c r="AH641">
        <v>0</v>
      </c>
      <c r="AI641">
        <v>1</v>
      </c>
      <c r="AJ641">
        <v>9.3000000000000007</v>
      </c>
      <c r="AK641">
        <v>19.8</v>
      </c>
      <c r="AL641">
        <v>1</v>
      </c>
      <c r="AM641">
        <v>5</v>
      </c>
      <c r="AN641">
        <v>0</v>
      </c>
      <c r="AO641">
        <v>1</v>
      </c>
      <c r="AP641">
        <v>1</v>
      </c>
      <c r="AQ641">
        <v>0</v>
      </c>
      <c r="AR641">
        <v>0</v>
      </c>
      <c r="AS641" t="s">
        <v>6</v>
      </c>
      <c r="AT641">
        <v>0.01</v>
      </c>
      <c r="AU641" t="s">
        <v>206</v>
      </c>
      <c r="AV641">
        <v>0</v>
      </c>
      <c r="AW641">
        <v>2</v>
      </c>
      <c r="AX641">
        <v>86296322</v>
      </c>
      <c r="AY641">
        <v>1</v>
      </c>
      <c r="AZ641">
        <v>0</v>
      </c>
      <c r="BA641">
        <v>733</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CV641">
        <v>0</v>
      </c>
      <c r="CW641">
        <f>ROUND(Y641*Source!I376*DO641,9)</f>
        <v>0</v>
      </c>
      <c r="CX641">
        <f>ROUND(Y641*Source!I376,9)</f>
        <v>1.8259999999999999E-3</v>
      </c>
      <c r="CY641">
        <f>AB641</f>
        <v>822.31</v>
      </c>
      <c r="CZ641">
        <f>AF641</f>
        <v>88.42</v>
      </c>
      <c r="DA641">
        <f>AJ641</f>
        <v>9.3000000000000007</v>
      </c>
      <c r="DB641">
        <f t="shared" si="311"/>
        <v>1.76</v>
      </c>
      <c r="DC641">
        <f t="shared" si="312"/>
        <v>0.2</v>
      </c>
      <c r="DD641" t="s">
        <v>6</v>
      </c>
      <c r="DE641" t="s">
        <v>6</v>
      </c>
      <c r="DF641">
        <f t="shared" si="313"/>
        <v>0</v>
      </c>
      <c r="DG641">
        <f>ROUND(ROUND(AF641*AJ641,0)*CX641,0)</f>
        <v>2</v>
      </c>
      <c r="DH641">
        <f>Source!I376*SmtRes!Y641</f>
        <v>1.8260000000000001E-3</v>
      </c>
      <c r="DI641">
        <f>AB641</f>
        <v>822.31</v>
      </c>
      <c r="DJ641">
        <f>EtalonRes!Z733</f>
        <v>88.42</v>
      </c>
      <c r="DK641">
        <f>Source!BB376</f>
        <v>9.3000000000000007</v>
      </c>
      <c r="DL641" t="s">
        <v>6</v>
      </c>
      <c r="DM641">
        <v>0</v>
      </c>
      <c r="DN641" t="s">
        <v>6</v>
      </c>
      <c r="DO641">
        <v>0</v>
      </c>
      <c r="GQ641">
        <v>-1</v>
      </c>
      <c r="GR641">
        <v>-1</v>
      </c>
    </row>
    <row r="642" spans="1:200" x14ac:dyDescent="0.2">
      <c r="A642">
        <f>ROW(Source!A376)</f>
        <v>376</v>
      </c>
      <c r="B642">
        <v>86295184</v>
      </c>
      <c r="C642">
        <v>86296311</v>
      </c>
      <c r="D642">
        <v>27439595</v>
      </c>
      <c r="E642">
        <v>1</v>
      </c>
      <c r="F642">
        <v>1</v>
      </c>
      <c r="G642">
        <v>1</v>
      </c>
      <c r="H642">
        <v>2</v>
      </c>
      <c r="I642" t="s">
        <v>959</v>
      </c>
      <c r="J642" t="s">
        <v>960</v>
      </c>
      <c r="K642" t="s">
        <v>961</v>
      </c>
      <c r="L642">
        <v>1368</v>
      </c>
      <c r="N642">
        <v>1011</v>
      </c>
      <c r="O642" t="s">
        <v>927</v>
      </c>
      <c r="P642" t="s">
        <v>927</v>
      </c>
      <c r="Q642">
        <v>1</v>
      </c>
      <c r="W642">
        <v>0</v>
      </c>
      <c r="X642">
        <v>2034592221</v>
      </c>
      <c r="Y642">
        <f t="shared" si="310"/>
        <v>0.02</v>
      </c>
      <c r="AA642">
        <v>0</v>
      </c>
      <c r="AB642">
        <v>20.18</v>
      </c>
      <c r="AC642">
        <v>0</v>
      </c>
      <c r="AD642">
        <v>0</v>
      </c>
      <c r="AE642">
        <v>0</v>
      </c>
      <c r="AF642">
        <v>2.17</v>
      </c>
      <c r="AG642">
        <v>0</v>
      </c>
      <c r="AH642">
        <v>0</v>
      </c>
      <c r="AI642">
        <v>1</v>
      </c>
      <c r="AJ642">
        <v>9.3000000000000007</v>
      </c>
      <c r="AK642">
        <v>19.8</v>
      </c>
      <c r="AL642">
        <v>1</v>
      </c>
      <c r="AM642">
        <v>5</v>
      </c>
      <c r="AN642">
        <v>0</v>
      </c>
      <c r="AO642">
        <v>1</v>
      </c>
      <c r="AP642">
        <v>1</v>
      </c>
      <c r="AQ642">
        <v>0</v>
      </c>
      <c r="AR642">
        <v>0</v>
      </c>
      <c r="AS642" t="s">
        <v>6</v>
      </c>
      <c r="AT642">
        <v>0.01</v>
      </c>
      <c r="AU642" t="s">
        <v>206</v>
      </c>
      <c r="AV642">
        <v>0</v>
      </c>
      <c r="AW642">
        <v>2</v>
      </c>
      <c r="AX642">
        <v>86296323</v>
      </c>
      <c r="AY642">
        <v>1</v>
      </c>
      <c r="AZ642">
        <v>0</v>
      </c>
      <c r="BA642">
        <v>734</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CV642">
        <v>0</v>
      </c>
      <c r="CW642">
        <f>ROUND(Y642*Source!I376*DO642,9)</f>
        <v>0</v>
      </c>
      <c r="CX642">
        <f>ROUND(Y642*Source!I376,9)</f>
        <v>1.8259999999999999E-3</v>
      </c>
      <c r="CY642">
        <f>AB642</f>
        <v>20.18</v>
      </c>
      <c r="CZ642">
        <f>AF642</f>
        <v>2.17</v>
      </c>
      <c r="DA642">
        <f>AJ642</f>
        <v>9.3000000000000007</v>
      </c>
      <c r="DB642">
        <f t="shared" si="311"/>
        <v>0.04</v>
      </c>
      <c r="DC642">
        <f t="shared" si="312"/>
        <v>0</v>
      </c>
      <c r="DD642" t="s">
        <v>6</v>
      </c>
      <c r="DE642" t="s">
        <v>6</v>
      </c>
      <c r="DF642">
        <f t="shared" si="313"/>
        <v>0</v>
      </c>
      <c r="DG642">
        <f>ROUND(ROUND(AF642*AJ642,0)*CX642,0)</f>
        <v>0</v>
      </c>
      <c r="DH642">
        <f>Source!I376*SmtRes!Y642</f>
        <v>1.8260000000000001E-3</v>
      </c>
      <c r="DI642">
        <f>AB642</f>
        <v>20.18</v>
      </c>
      <c r="DJ642">
        <f>EtalonRes!Z734</f>
        <v>2.17</v>
      </c>
      <c r="DK642">
        <f>Source!BB376</f>
        <v>9.3000000000000007</v>
      </c>
      <c r="DL642" t="s">
        <v>6</v>
      </c>
      <c r="DM642">
        <v>0</v>
      </c>
      <c r="DN642" t="s">
        <v>6</v>
      </c>
      <c r="DO642">
        <v>0</v>
      </c>
      <c r="GQ642">
        <v>-1</v>
      </c>
      <c r="GR642">
        <v>-1</v>
      </c>
    </row>
    <row r="643" spans="1:200" x14ac:dyDescent="0.2">
      <c r="A643">
        <f>ROW(Source!A376)</f>
        <v>376</v>
      </c>
      <c r="B643">
        <v>86295184</v>
      </c>
      <c r="C643">
        <v>86296311</v>
      </c>
      <c r="D643">
        <v>27441139</v>
      </c>
      <c r="E643">
        <v>1</v>
      </c>
      <c r="F643">
        <v>1</v>
      </c>
      <c r="G643">
        <v>1</v>
      </c>
      <c r="H643">
        <v>2</v>
      </c>
      <c r="I643" t="s">
        <v>962</v>
      </c>
      <c r="J643" t="s">
        <v>963</v>
      </c>
      <c r="K643" t="s">
        <v>964</v>
      </c>
      <c r="L643">
        <v>1368</v>
      </c>
      <c r="N643">
        <v>1011</v>
      </c>
      <c r="O643" t="s">
        <v>927</v>
      </c>
      <c r="P643" t="s">
        <v>927</v>
      </c>
      <c r="Q643">
        <v>1</v>
      </c>
      <c r="W643">
        <v>0</v>
      </c>
      <c r="X643">
        <v>-1309944936</v>
      </c>
      <c r="Y643">
        <f t="shared" si="310"/>
        <v>1.3</v>
      </c>
      <c r="AA643">
        <v>0</v>
      </c>
      <c r="AB643">
        <v>63.33</v>
      </c>
      <c r="AC643">
        <v>0</v>
      </c>
      <c r="AD643">
        <v>0</v>
      </c>
      <c r="AE643">
        <v>0</v>
      </c>
      <c r="AF643">
        <v>6.81</v>
      </c>
      <c r="AG643">
        <v>0</v>
      </c>
      <c r="AH643">
        <v>0</v>
      </c>
      <c r="AI643">
        <v>1</v>
      </c>
      <c r="AJ643">
        <v>9.3000000000000007</v>
      </c>
      <c r="AK643">
        <v>19.8</v>
      </c>
      <c r="AL643">
        <v>1</v>
      </c>
      <c r="AM643">
        <v>5</v>
      </c>
      <c r="AN643">
        <v>0</v>
      </c>
      <c r="AO643">
        <v>1</v>
      </c>
      <c r="AP643">
        <v>1</v>
      </c>
      <c r="AQ643">
        <v>0</v>
      </c>
      <c r="AR643">
        <v>0</v>
      </c>
      <c r="AS643" t="s">
        <v>6</v>
      </c>
      <c r="AT643">
        <v>0.65</v>
      </c>
      <c r="AU643" t="s">
        <v>206</v>
      </c>
      <c r="AV643">
        <v>0</v>
      </c>
      <c r="AW643">
        <v>2</v>
      </c>
      <c r="AX643">
        <v>86296324</v>
      </c>
      <c r="AY643">
        <v>1</v>
      </c>
      <c r="AZ643">
        <v>0</v>
      </c>
      <c r="BA643">
        <v>735</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v>0</v>
      </c>
      <c r="CV643">
        <v>0</v>
      </c>
      <c r="CW643">
        <f>ROUND(Y643*Source!I376*DO643,9)</f>
        <v>0</v>
      </c>
      <c r="CX643">
        <f>ROUND(Y643*Source!I376,9)</f>
        <v>0.11869</v>
      </c>
      <c r="CY643">
        <f>AB643</f>
        <v>63.33</v>
      </c>
      <c r="CZ643">
        <f>AF643</f>
        <v>6.81</v>
      </c>
      <c r="DA643">
        <f>AJ643</f>
        <v>9.3000000000000007</v>
      </c>
      <c r="DB643">
        <f t="shared" si="311"/>
        <v>8.86</v>
      </c>
      <c r="DC643">
        <f t="shared" si="312"/>
        <v>0</v>
      </c>
      <c r="DD643" t="s">
        <v>6</v>
      </c>
      <c r="DE643" t="s">
        <v>6</v>
      </c>
      <c r="DF643">
        <f t="shared" si="313"/>
        <v>0</v>
      </c>
      <c r="DG643">
        <f>ROUND(ROUND(AF643*AJ643,0)*CX643,0)</f>
        <v>7</v>
      </c>
      <c r="DH643">
        <f>Source!I376*SmtRes!Y643</f>
        <v>0.11869000000000002</v>
      </c>
      <c r="DI643">
        <f>AB643</f>
        <v>63.33</v>
      </c>
      <c r="DJ643">
        <f>EtalonRes!Z735</f>
        <v>6.81</v>
      </c>
      <c r="DK643">
        <f>Source!BB376</f>
        <v>9.3000000000000007</v>
      </c>
      <c r="DL643" t="s">
        <v>6</v>
      </c>
      <c r="DM643">
        <v>0</v>
      </c>
      <c r="DN643" t="s">
        <v>6</v>
      </c>
      <c r="DO643">
        <v>0</v>
      </c>
      <c r="GQ643">
        <v>-1</v>
      </c>
      <c r="GR643">
        <v>-1</v>
      </c>
    </row>
    <row r="644" spans="1:200" x14ac:dyDescent="0.2">
      <c r="A644">
        <f>ROW(Source!A376)</f>
        <v>376</v>
      </c>
      <c r="B644">
        <v>86295184</v>
      </c>
      <c r="C644">
        <v>86296311</v>
      </c>
      <c r="D644">
        <v>27441327</v>
      </c>
      <c r="E644">
        <v>1</v>
      </c>
      <c r="F644">
        <v>1</v>
      </c>
      <c r="G644">
        <v>1</v>
      </c>
      <c r="H644">
        <v>2</v>
      </c>
      <c r="I644" t="s">
        <v>936</v>
      </c>
      <c r="J644" t="s">
        <v>937</v>
      </c>
      <c r="K644" t="s">
        <v>938</v>
      </c>
      <c r="L644">
        <v>1368</v>
      </c>
      <c r="N644">
        <v>1011</v>
      </c>
      <c r="O644" t="s">
        <v>927</v>
      </c>
      <c r="P644" t="s">
        <v>927</v>
      </c>
      <c r="Q644">
        <v>1</v>
      </c>
      <c r="W644">
        <v>0</v>
      </c>
      <c r="X644">
        <v>-1583389094</v>
      </c>
      <c r="Y644">
        <f t="shared" si="310"/>
        <v>0.02</v>
      </c>
      <c r="AA644">
        <v>0</v>
      </c>
      <c r="AB644">
        <v>868.34</v>
      </c>
      <c r="AC644">
        <v>231.46</v>
      </c>
      <c r="AD644">
        <v>0</v>
      </c>
      <c r="AE644">
        <v>0</v>
      </c>
      <c r="AF644">
        <v>93.37</v>
      </c>
      <c r="AG644">
        <v>11.69</v>
      </c>
      <c r="AH644">
        <v>0</v>
      </c>
      <c r="AI644">
        <v>1</v>
      </c>
      <c r="AJ644">
        <v>9.3000000000000007</v>
      </c>
      <c r="AK644">
        <v>19.8</v>
      </c>
      <c r="AL644">
        <v>1</v>
      </c>
      <c r="AM644">
        <v>5</v>
      </c>
      <c r="AN644">
        <v>0</v>
      </c>
      <c r="AO644">
        <v>1</v>
      </c>
      <c r="AP644">
        <v>1</v>
      </c>
      <c r="AQ644">
        <v>0</v>
      </c>
      <c r="AR644">
        <v>0</v>
      </c>
      <c r="AS644" t="s">
        <v>6</v>
      </c>
      <c r="AT644">
        <v>0.01</v>
      </c>
      <c r="AU644" t="s">
        <v>206</v>
      </c>
      <c r="AV644">
        <v>0</v>
      </c>
      <c r="AW644">
        <v>2</v>
      </c>
      <c r="AX644">
        <v>86296325</v>
      </c>
      <c r="AY644">
        <v>1</v>
      </c>
      <c r="AZ644">
        <v>0</v>
      </c>
      <c r="BA644">
        <v>736</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CV644">
        <v>0</v>
      </c>
      <c r="CW644">
        <f>ROUND(Y644*Source!I376*DO644,9)</f>
        <v>0</v>
      </c>
      <c r="CX644">
        <f>ROUND(Y644*Source!I376,9)</f>
        <v>1.8259999999999999E-3</v>
      </c>
      <c r="CY644">
        <f>AB644</f>
        <v>868.34</v>
      </c>
      <c r="CZ644">
        <f>AF644</f>
        <v>93.37</v>
      </c>
      <c r="DA644">
        <f>AJ644</f>
        <v>9.3000000000000007</v>
      </c>
      <c r="DB644">
        <f t="shared" si="311"/>
        <v>1.86</v>
      </c>
      <c r="DC644">
        <f t="shared" si="312"/>
        <v>0.24</v>
      </c>
      <c r="DD644" t="s">
        <v>6</v>
      </c>
      <c r="DE644" t="s">
        <v>6</v>
      </c>
      <c r="DF644">
        <f t="shared" si="313"/>
        <v>0</v>
      </c>
      <c r="DG644">
        <f>ROUND(ROUND(AF644*AJ644,0)*CX644,0)</f>
        <v>2</v>
      </c>
      <c r="DH644">
        <f>Source!I376*SmtRes!Y644</f>
        <v>1.8260000000000001E-3</v>
      </c>
      <c r="DI644">
        <f>AB644</f>
        <v>868.34</v>
      </c>
      <c r="DJ644">
        <f>EtalonRes!Z736</f>
        <v>93.37</v>
      </c>
      <c r="DK644">
        <f>Source!BB376</f>
        <v>9.3000000000000007</v>
      </c>
      <c r="DL644" t="s">
        <v>6</v>
      </c>
      <c r="DM644">
        <v>0</v>
      </c>
      <c r="DN644" t="s">
        <v>6</v>
      </c>
      <c r="DO644">
        <v>0</v>
      </c>
      <c r="GQ644">
        <v>-1</v>
      </c>
      <c r="GR644">
        <v>-1</v>
      </c>
    </row>
    <row r="645" spans="1:200" x14ac:dyDescent="0.2">
      <c r="A645">
        <f>ROW(Source!A376)</f>
        <v>376</v>
      </c>
      <c r="B645">
        <v>86295184</v>
      </c>
      <c r="C645">
        <v>86296311</v>
      </c>
      <c r="D645">
        <v>27371445</v>
      </c>
      <c r="E645">
        <v>1</v>
      </c>
      <c r="F645">
        <v>1</v>
      </c>
      <c r="G645">
        <v>1</v>
      </c>
      <c r="H645">
        <v>3</v>
      </c>
      <c r="I645" t="s">
        <v>210</v>
      </c>
      <c r="J645" t="s">
        <v>212</v>
      </c>
      <c r="K645" t="s">
        <v>211</v>
      </c>
      <c r="L645">
        <v>1348</v>
      </c>
      <c r="N645">
        <v>1009</v>
      </c>
      <c r="O645" t="s">
        <v>63</v>
      </c>
      <c r="P645" t="s">
        <v>63</v>
      </c>
      <c r="Q645">
        <v>1000</v>
      </c>
      <c r="W645">
        <v>0</v>
      </c>
      <c r="X645">
        <v>1677997654</v>
      </c>
      <c r="Y645">
        <f t="shared" si="310"/>
        <v>2.8E-3</v>
      </c>
      <c r="AA645">
        <v>94500</v>
      </c>
      <c r="AB645">
        <v>0</v>
      </c>
      <c r="AC645">
        <v>0</v>
      </c>
      <c r="AD645">
        <v>0</v>
      </c>
      <c r="AE645">
        <v>13260</v>
      </c>
      <c r="AF645">
        <v>0</v>
      </c>
      <c r="AG645">
        <v>0</v>
      </c>
      <c r="AH645">
        <v>0</v>
      </c>
      <c r="AI645">
        <v>7.56</v>
      </c>
      <c r="AJ645">
        <v>1</v>
      </c>
      <c r="AK645">
        <v>1</v>
      </c>
      <c r="AL645">
        <v>1</v>
      </c>
      <c r="AM645">
        <v>0</v>
      </c>
      <c r="AN645">
        <v>0</v>
      </c>
      <c r="AO645">
        <v>0</v>
      </c>
      <c r="AP645">
        <v>1</v>
      </c>
      <c r="AQ645">
        <v>0</v>
      </c>
      <c r="AR645">
        <v>0</v>
      </c>
      <c r="AS645" t="s">
        <v>6</v>
      </c>
      <c r="AT645">
        <v>1.4E-3</v>
      </c>
      <c r="AU645" t="s">
        <v>206</v>
      </c>
      <c r="AV645">
        <v>0</v>
      </c>
      <c r="AW645">
        <v>2</v>
      </c>
      <c r="AX645">
        <v>86296326</v>
      </c>
      <c r="AY645">
        <v>1</v>
      </c>
      <c r="AZ645">
        <v>16384</v>
      </c>
      <c r="BA645">
        <v>737</v>
      </c>
      <c r="BB645">
        <v>3</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0</v>
      </c>
      <c r="CV645">
        <v>0</v>
      </c>
      <c r="CW645">
        <v>0</v>
      </c>
      <c r="CX645">
        <f>ROUND(Y645*Source!I376,9)</f>
        <v>2.5564000000000001E-4</v>
      </c>
      <c r="CY645">
        <f>AA645</f>
        <v>94500</v>
      </c>
      <c r="CZ645">
        <f>AE645</f>
        <v>13260</v>
      </c>
      <c r="DA645">
        <f>AI645</f>
        <v>7.56</v>
      </c>
      <c r="DB645">
        <f t="shared" si="311"/>
        <v>37.119999999999997</v>
      </c>
      <c r="DC645">
        <f t="shared" si="312"/>
        <v>0</v>
      </c>
      <c r="DD645" t="s">
        <v>6</v>
      </c>
      <c r="DE645" t="s">
        <v>6</v>
      </c>
      <c r="DF645">
        <f>ROUND(ROUND(AE645*AI645,0)*CX645,0)</f>
        <v>26</v>
      </c>
      <c r="DG645">
        <f t="shared" ref="DG645:DG655" si="314">ROUND(ROUND(AF645,0)*CX645,0)</f>
        <v>0</v>
      </c>
      <c r="DH645">
        <f>Source!I376*SmtRes!Y645</f>
        <v>2.5564000000000001E-4</v>
      </c>
      <c r="DI645">
        <f>AA645</f>
        <v>94500</v>
      </c>
      <c r="DJ645">
        <f>EtalonRes!Y737</f>
        <v>6156.33</v>
      </c>
      <c r="DK645">
        <f>Source!BC376</f>
        <v>7.56</v>
      </c>
      <c r="DL645" t="s">
        <v>6</v>
      </c>
      <c r="DM645">
        <v>0</v>
      </c>
      <c r="DN645" t="s">
        <v>6</v>
      </c>
      <c r="DO645">
        <v>0</v>
      </c>
      <c r="GP645">
        <v>1</v>
      </c>
      <c r="GQ645">
        <v>-1</v>
      </c>
      <c r="GR645">
        <v>-1</v>
      </c>
    </row>
    <row r="646" spans="1:200" x14ac:dyDescent="0.2">
      <c r="A646">
        <f>ROW(Source!A376)</f>
        <v>376</v>
      </c>
      <c r="B646">
        <v>86295184</v>
      </c>
      <c r="C646">
        <v>86296311</v>
      </c>
      <c r="D646">
        <v>27387231</v>
      </c>
      <c r="E646">
        <v>1</v>
      </c>
      <c r="F646">
        <v>1</v>
      </c>
      <c r="G646">
        <v>1</v>
      </c>
      <c r="H646">
        <v>3</v>
      </c>
      <c r="I646" t="s">
        <v>176</v>
      </c>
      <c r="J646" t="s">
        <v>178</v>
      </c>
      <c r="K646" t="s">
        <v>177</v>
      </c>
      <c r="L646">
        <v>1348</v>
      </c>
      <c r="N646">
        <v>1009</v>
      </c>
      <c r="O646" t="s">
        <v>63</v>
      </c>
      <c r="P646" t="s">
        <v>63</v>
      </c>
      <c r="Q646">
        <v>1000</v>
      </c>
      <c r="W646">
        <v>0</v>
      </c>
      <c r="X646">
        <v>1793674503</v>
      </c>
      <c r="Y646">
        <f t="shared" si="310"/>
        <v>3.7999999999999999E-2</v>
      </c>
      <c r="AA646">
        <v>124030</v>
      </c>
      <c r="AB646">
        <v>0</v>
      </c>
      <c r="AC646">
        <v>0</v>
      </c>
      <c r="AD646">
        <v>0</v>
      </c>
      <c r="AE646">
        <v>17403.570000000003</v>
      </c>
      <c r="AF646">
        <v>0</v>
      </c>
      <c r="AG646">
        <v>0</v>
      </c>
      <c r="AH646">
        <v>0</v>
      </c>
      <c r="AI646">
        <v>7.56</v>
      </c>
      <c r="AJ646">
        <v>1</v>
      </c>
      <c r="AK646">
        <v>1</v>
      </c>
      <c r="AL646">
        <v>1</v>
      </c>
      <c r="AM646">
        <v>0</v>
      </c>
      <c r="AN646">
        <v>0</v>
      </c>
      <c r="AO646">
        <v>0</v>
      </c>
      <c r="AP646">
        <v>1</v>
      </c>
      <c r="AQ646">
        <v>0</v>
      </c>
      <c r="AR646">
        <v>0</v>
      </c>
      <c r="AS646" t="s">
        <v>6</v>
      </c>
      <c r="AT646">
        <v>1.9E-2</v>
      </c>
      <c r="AU646" t="s">
        <v>206</v>
      </c>
      <c r="AV646">
        <v>0</v>
      </c>
      <c r="AW646">
        <v>2</v>
      </c>
      <c r="AX646">
        <v>86296327</v>
      </c>
      <c r="AY646">
        <v>1</v>
      </c>
      <c r="AZ646">
        <v>16384</v>
      </c>
      <c r="BA646">
        <v>738</v>
      </c>
      <c r="BB646">
        <v>3</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0</v>
      </c>
      <c r="CV646">
        <v>0</v>
      </c>
      <c r="CW646">
        <v>0</v>
      </c>
      <c r="CX646">
        <f>ROUND(Y646*Source!I376,9)</f>
        <v>3.4694000000000001E-3</v>
      </c>
      <c r="CY646">
        <f>AA646</f>
        <v>124030</v>
      </c>
      <c r="CZ646">
        <f>AE646</f>
        <v>17403.570000000003</v>
      </c>
      <c r="DA646">
        <f>AI646</f>
        <v>7.56</v>
      </c>
      <c r="DB646">
        <f t="shared" si="311"/>
        <v>661.34</v>
      </c>
      <c r="DC646">
        <f t="shared" si="312"/>
        <v>0</v>
      </c>
      <c r="DD646" t="s">
        <v>6</v>
      </c>
      <c r="DE646" t="s">
        <v>6</v>
      </c>
      <c r="DF646">
        <f>ROUND(ROUND(AE646*AI646,0)*CX646,0)</f>
        <v>456</v>
      </c>
      <c r="DG646">
        <f t="shared" si="314"/>
        <v>0</v>
      </c>
      <c r="DH646">
        <f>Source!I376*SmtRes!Y646</f>
        <v>3.4694000000000001E-3</v>
      </c>
      <c r="DI646">
        <f>AA646</f>
        <v>124030</v>
      </c>
      <c r="DJ646">
        <f>EtalonRes!Y738</f>
        <v>14313</v>
      </c>
      <c r="DK646">
        <f>Source!BC376</f>
        <v>7.56</v>
      </c>
      <c r="DL646" t="s">
        <v>6</v>
      </c>
      <c r="DM646">
        <v>0</v>
      </c>
      <c r="DN646" t="s">
        <v>6</v>
      </c>
      <c r="DO646">
        <v>0</v>
      </c>
      <c r="GP646">
        <v>1</v>
      </c>
      <c r="GQ646">
        <v>-1</v>
      </c>
      <c r="GR646">
        <v>-1</v>
      </c>
    </row>
    <row r="647" spans="1:200" x14ac:dyDescent="0.2">
      <c r="A647">
        <f>ROW(Source!A381)</f>
        <v>381</v>
      </c>
      <c r="B647">
        <v>86295183</v>
      </c>
      <c r="C647">
        <v>86296330</v>
      </c>
      <c r="D647">
        <v>27493137</v>
      </c>
      <c r="E647">
        <v>1</v>
      </c>
      <c r="F647">
        <v>1</v>
      </c>
      <c r="G647">
        <v>1</v>
      </c>
      <c r="H647">
        <v>1</v>
      </c>
      <c r="I647" t="s">
        <v>947</v>
      </c>
      <c r="J647" t="s">
        <v>6</v>
      </c>
      <c r="K647" t="s">
        <v>948</v>
      </c>
      <c r="L647">
        <v>1369</v>
      </c>
      <c r="N647">
        <v>1013</v>
      </c>
      <c r="O647" t="s">
        <v>921</v>
      </c>
      <c r="P647" t="s">
        <v>921</v>
      </c>
      <c r="Q647">
        <v>1</v>
      </c>
      <c r="W647">
        <v>0</v>
      </c>
      <c r="X647">
        <v>-1973258772</v>
      </c>
      <c r="Y647">
        <f t="shared" ref="Y647:Y652" si="315">(AT647*3)</f>
        <v>318.60000000000002</v>
      </c>
      <c r="AA647">
        <v>0</v>
      </c>
      <c r="AB647">
        <v>0</v>
      </c>
      <c r="AC647">
        <v>0</v>
      </c>
      <c r="AD647">
        <v>9.15</v>
      </c>
      <c r="AE647">
        <v>0</v>
      </c>
      <c r="AF647">
        <v>0</v>
      </c>
      <c r="AG647">
        <v>0</v>
      </c>
      <c r="AH647">
        <v>9.15</v>
      </c>
      <c r="AI647">
        <v>1</v>
      </c>
      <c r="AJ647">
        <v>1</v>
      </c>
      <c r="AK647">
        <v>1</v>
      </c>
      <c r="AL647">
        <v>1</v>
      </c>
      <c r="AM647">
        <v>0</v>
      </c>
      <c r="AN647">
        <v>0</v>
      </c>
      <c r="AO647">
        <v>1</v>
      </c>
      <c r="AP647">
        <v>1</v>
      </c>
      <c r="AQ647">
        <v>0</v>
      </c>
      <c r="AR647">
        <v>0</v>
      </c>
      <c r="AS647" t="s">
        <v>6</v>
      </c>
      <c r="AT647">
        <v>106.2</v>
      </c>
      <c r="AU647" t="s">
        <v>342</v>
      </c>
      <c r="AV647">
        <v>1</v>
      </c>
      <c r="AW647">
        <v>2</v>
      </c>
      <c r="AX647">
        <v>86296338</v>
      </c>
      <c r="AY647">
        <v>1</v>
      </c>
      <c r="AZ647">
        <v>0</v>
      </c>
      <c r="BA647">
        <v>739</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CU647">
        <f>ROUND(AT647*Source!I381*AH647*AL647,0)</f>
        <v>301</v>
      </c>
      <c r="CV647">
        <f>ROUND(Y647*Source!I381,9)</f>
        <v>98.766000000000005</v>
      </c>
      <c r="CW647">
        <v>0</v>
      </c>
      <c r="CX647">
        <f>ROUND(Y647*Source!I381,9)</f>
        <v>98.766000000000005</v>
      </c>
      <c r="CY647">
        <f>AD647</f>
        <v>9.15</v>
      </c>
      <c r="CZ647">
        <f>AH647</f>
        <v>9.15</v>
      </c>
      <c r="DA647">
        <f>AL647</f>
        <v>1</v>
      </c>
      <c r="DB647">
        <f t="shared" ref="DB647:DB652" si="316">ROUND((ROUND(AT647*CZ647,2)*3),2)</f>
        <v>2915.19</v>
      </c>
      <c r="DC647">
        <f t="shared" ref="DC647:DC652" si="317">ROUND((ROUND(AT647*AG647,2)*3),2)</f>
        <v>0</v>
      </c>
      <c r="DD647" t="s">
        <v>6</v>
      </c>
      <c r="DE647" t="s">
        <v>6</v>
      </c>
      <c r="DF647">
        <f t="shared" ref="DF647:DF659" si="318">ROUND(ROUND(AE647,0)*CX647,0)</f>
        <v>0</v>
      </c>
      <c r="DG647">
        <f t="shared" si="314"/>
        <v>0</v>
      </c>
      <c r="DH647">
        <f>Source!I381*SmtRes!Y647</f>
        <v>98.766000000000005</v>
      </c>
      <c r="DI647">
        <f>AD647</f>
        <v>9.15</v>
      </c>
      <c r="DJ647">
        <f>EtalonRes!AB739</f>
        <v>9.15</v>
      </c>
      <c r="DK647">
        <f>Source!BA381</f>
        <v>1</v>
      </c>
      <c r="DL647" t="s">
        <v>6</v>
      </c>
      <c r="DM647">
        <v>0</v>
      </c>
      <c r="DN647" t="s">
        <v>6</v>
      </c>
      <c r="DO647">
        <v>0</v>
      </c>
      <c r="GQ647">
        <v>-1</v>
      </c>
      <c r="GR647">
        <v>-1</v>
      </c>
    </row>
    <row r="648" spans="1:200" x14ac:dyDescent="0.2">
      <c r="A648">
        <f>ROW(Source!A381)</f>
        <v>381</v>
      </c>
      <c r="B648">
        <v>86295183</v>
      </c>
      <c r="C648">
        <v>86296330</v>
      </c>
      <c r="D648">
        <v>121548</v>
      </c>
      <c r="E648">
        <v>1</v>
      </c>
      <c r="F648">
        <v>1</v>
      </c>
      <c r="G648">
        <v>1</v>
      </c>
      <c r="H648">
        <v>1</v>
      </c>
      <c r="I648" t="s">
        <v>39</v>
      </c>
      <c r="J648" t="s">
        <v>6</v>
      </c>
      <c r="K648" t="s">
        <v>922</v>
      </c>
      <c r="L648">
        <v>608254</v>
      </c>
      <c r="N648">
        <v>1013</v>
      </c>
      <c r="O648" t="s">
        <v>923</v>
      </c>
      <c r="P648" t="s">
        <v>923</v>
      </c>
      <c r="Q648">
        <v>1</v>
      </c>
      <c r="W648">
        <v>0</v>
      </c>
      <c r="X648">
        <v>-185737400</v>
      </c>
      <c r="Y648">
        <f t="shared" si="315"/>
        <v>2.73</v>
      </c>
      <c r="AA648">
        <v>0</v>
      </c>
      <c r="AB648">
        <v>0</v>
      </c>
      <c r="AC648">
        <v>0</v>
      </c>
      <c r="AD648">
        <v>0</v>
      </c>
      <c r="AE648">
        <v>0</v>
      </c>
      <c r="AF648">
        <v>0</v>
      </c>
      <c r="AG648">
        <v>0</v>
      </c>
      <c r="AH648">
        <v>0</v>
      </c>
      <c r="AI648">
        <v>1</v>
      </c>
      <c r="AJ648">
        <v>1</v>
      </c>
      <c r="AK648">
        <v>1</v>
      </c>
      <c r="AL648">
        <v>1</v>
      </c>
      <c r="AM648">
        <v>0</v>
      </c>
      <c r="AN648">
        <v>0</v>
      </c>
      <c r="AO648">
        <v>1</v>
      </c>
      <c r="AP648">
        <v>1</v>
      </c>
      <c r="AQ648">
        <v>0</v>
      </c>
      <c r="AR648">
        <v>0</v>
      </c>
      <c r="AS648" t="s">
        <v>6</v>
      </c>
      <c r="AT648">
        <v>0.91</v>
      </c>
      <c r="AU648" t="s">
        <v>342</v>
      </c>
      <c r="AV648">
        <v>2</v>
      </c>
      <c r="AW648">
        <v>2</v>
      </c>
      <c r="AX648">
        <v>86296339</v>
      </c>
      <c r="AY648">
        <v>1</v>
      </c>
      <c r="AZ648">
        <v>0</v>
      </c>
      <c r="BA648">
        <v>740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CV648">
        <v>0</v>
      </c>
      <c r="CW648">
        <v>0</v>
      </c>
      <c r="CX648">
        <f>ROUND(Y648*Source!I381,9)</f>
        <v>0.84630000000000005</v>
      </c>
      <c r="CY648">
        <f>AD648</f>
        <v>0</v>
      </c>
      <c r="CZ648">
        <f>AH648</f>
        <v>0</v>
      </c>
      <c r="DA648">
        <f>AL648</f>
        <v>1</v>
      </c>
      <c r="DB648">
        <f t="shared" si="316"/>
        <v>0</v>
      </c>
      <c r="DC648">
        <f t="shared" si="317"/>
        <v>0</v>
      </c>
      <c r="DD648" t="s">
        <v>6</v>
      </c>
      <c r="DE648" t="s">
        <v>6</v>
      </c>
      <c r="DF648">
        <f t="shared" si="318"/>
        <v>0</v>
      </c>
      <c r="DG648">
        <f t="shared" si="314"/>
        <v>0</v>
      </c>
      <c r="DH648">
        <f>Source!I381*SmtRes!Y648</f>
        <v>0.84629999999999994</v>
      </c>
      <c r="DI648">
        <f>AD648</f>
        <v>0</v>
      </c>
      <c r="DJ648">
        <f>EtalonRes!AB740</f>
        <v>0</v>
      </c>
      <c r="DK648">
        <f>Source!BA381</f>
        <v>1</v>
      </c>
      <c r="DL648" t="s">
        <v>6</v>
      </c>
      <c r="DM648">
        <v>0</v>
      </c>
      <c r="DN648" t="s">
        <v>6</v>
      </c>
      <c r="DO648">
        <v>0</v>
      </c>
      <c r="GQ648">
        <v>-1</v>
      </c>
      <c r="GR648">
        <v>-1</v>
      </c>
    </row>
    <row r="649" spans="1:200" x14ac:dyDescent="0.2">
      <c r="A649">
        <f>ROW(Source!A381)</f>
        <v>381</v>
      </c>
      <c r="B649">
        <v>86295183</v>
      </c>
      <c r="C649">
        <v>86296330</v>
      </c>
      <c r="D649">
        <v>27439571</v>
      </c>
      <c r="E649">
        <v>1</v>
      </c>
      <c r="F649">
        <v>1</v>
      </c>
      <c r="G649">
        <v>1</v>
      </c>
      <c r="H649">
        <v>2</v>
      </c>
      <c r="I649" t="s">
        <v>956</v>
      </c>
      <c r="J649" t="s">
        <v>957</v>
      </c>
      <c r="K649" t="s">
        <v>958</v>
      </c>
      <c r="L649">
        <v>1368</v>
      </c>
      <c r="N649">
        <v>1011</v>
      </c>
      <c r="O649" t="s">
        <v>927</v>
      </c>
      <c r="P649" t="s">
        <v>927</v>
      </c>
      <c r="Q649">
        <v>1</v>
      </c>
      <c r="W649">
        <v>0</v>
      </c>
      <c r="X649">
        <v>1462286705</v>
      </c>
      <c r="Y649">
        <f t="shared" si="315"/>
        <v>2.73</v>
      </c>
      <c r="AA649">
        <v>0</v>
      </c>
      <c r="AB649">
        <v>88.42</v>
      </c>
      <c r="AC649">
        <v>10.14</v>
      </c>
      <c r="AD649">
        <v>0</v>
      </c>
      <c r="AE649">
        <v>0</v>
      </c>
      <c r="AF649">
        <v>88.42</v>
      </c>
      <c r="AG649">
        <v>10.14</v>
      </c>
      <c r="AH649">
        <v>0</v>
      </c>
      <c r="AI649">
        <v>1</v>
      </c>
      <c r="AJ649">
        <v>1</v>
      </c>
      <c r="AK649">
        <v>1</v>
      </c>
      <c r="AL649">
        <v>1</v>
      </c>
      <c r="AM649">
        <v>0</v>
      </c>
      <c r="AN649">
        <v>0</v>
      </c>
      <c r="AO649">
        <v>1</v>
      </c>
      <c r="AP649">
        <v>1</v>
      </c>
      <c r="AQ649">
        <v>0</v>
      </c>
      <c r="AR649">
        <v>0</v>
      </c>
      <c r="AS649" t="s">
        <v>6</v>
      </c>
      <c r="AT649">
        <v>0.91</v>
      </c>
      <c r="AU649" t="s">
        <v>342</v>
      </c>
      <c r="AV649">
        <v>0</v>
      </c>
      <c r="AW649">
        <v>2</v>
      </c>
      <c r="AX649">
        <v>86296340</v>
      </c>
      <c r="AY649">
        <v>1</v>
      </c>
      <c r="AZ649">
        <v>0</v>
      </c>
      <c r="BA649">
        <v>741</v>
      </c>
      <c r="BB649">
        <v>0</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CV649">
        <v>0</v>
      </c>
      <c r="CW649">
        <f>ROUND(Y649*Source!I381*DO649,9)</f>
        <v>0</v>
      </c>
      <c r="CX649">
        <f>ROUND(Y649*Source!I381,9)</f>
        <v>0.84630000000000005</v>
      </c>
      <c r="CY649">
        <f>AB649</f>
        <v>88.42</v>
      </c>
      <c r="CZ649">
        <f>AF649</f>
        <v>88.42</v>
      </c>
      <c r="DA649">
        <f>AJ649</f>
        <v>1</v>
      </c>
      <c r="DB649">
        <f t="shared" si="316"/>
        <v>241.38</v>
      </c>
      <c r="DC649">
        <f t="shared" si="317"/>
        <v>27.69</v>
      </c>
      <c r="DD649" t="s">
        <v>6</v>
      </c>
      <c r="DE649" t="s">
        <v>6</v>
      </c>
      <c r="DF649">
        <f t="shared" si="318"/>
        <v>0</v>
      </c>
      <c r="DG649">
        <f t="shared" si="314"/>
        <v>74</v>
      </c>
      <c r="DH649">
        <f>Source!I381*SmtRes!Y649</f>
        <v>0.84629999999999994</v>
      </c>
      <c r="DI649">
        <f>AB649</f>
        <v>88.42</v>
      </c>
      <c r="DJ649">
        <f>EtalonRes!Z741</f>
        <v>88.42</v>
      </c>
      <c r="DK649">
        <f>Source!BB381</f>
        <v>1</v>
      </c>
      <c r="DL649" t="s">
        <v>6</v>
      </c>
      <c r="DM649">
        <v>0</v>
      </c>
      <c r="DN649" t="s">
        <v>6</v>
      </c>
      <c r="DO649">
        <v>0</v>
      </c>
      <c r="GQ649">
        <v>-1</v>
      </c>
      <c r="GR649">
        <v>-1</v>
      </c>
    </row>
    <row r="650" spans="1:200" x14ac:dyDescent="0.2">
      <c r="A650">
        <f>ROW(Source!A381)</f>
        <v>381</v>
      </c>
      <c r="B650">
        <v>86295183</v>
      </c>
      <c r="C650">
        <v>86296330</v>
      </c>
      <c r="D650">
        <v>27439595</v>
      </c>
      <c r="E650">
        <v>1</v>
      </c>
      <c r="F650">
        <v>1</v>
      </c>
      <c r="G650">
        <v>1</v>
      </c>
      <c r="H650">
        <v>2</v>
      </c>
      <c r="I650" t="s">
        <v>959</v>
      </c>
      <c r="J650" t="s">
        <v>960</v>
      </c>
      <c r="K650" t="s">
        <v>961</v>
      </c>
      <c r="L650">
        <v>1368</v>
      </c>
      <c r="N650">
        <v>1011</v>
      </c>
      <c r="O650" t="s">
        <v>927</v>
      </c>
      <c r="P650" t="s">
        <v>927</v>
      </c>
      <c r="Q650">
        <v>1</v>
      </c>
      <c r="W650">
        <v>0</v>
      </c>
      <c r="X650">
        <v>2034592221</v>
      </c>
      <c r="Y650">
        <f t="shared" si="315"/>
        <v>0.03</v>
      </c>
      <c r="AA650">
        <v>0</v>
      </c>
      <c r="AB650">
        <v>2.17</v>
      </c>
      <c r="AC650">
        <v>0</v>
      </c>
      <c r="AD650">
        <v>0</v>
      </c>
      <c r="AE650">
        <v>0</v>
      </c>
      <c r="AF650">
        <v>2.17</v>
      </c>
      <c r="AG650">
        <v>0</v>
      </c>
      <c r="AH650">
        <v>0</v>
      </c>
      <c r="AI650">
        <v>1</v>
      </c>
      <c r="AJ650">
        <v>1</v>
      </c>
      <c r="AK650">
        <v>1</v>
      </c>
      <c r="AL650">
        <v>1</v>
      </c>
      <c r="AM650">
        <v>0</v>
      </c>
      <c r="AN650">
        <v>0</v>
      </c>
      <c r="AO650">
        <v>1</v>
      </c>
      <c r="AP650">
        <v>1</v>
      </c>
      <c r="AQ650">
        <v>0</v>
      </c>
      <c r="AR650">
        <v>0</v>
      </c>
      <c r="AS650" t="s">
        <v>6</v>
      </c>
      <c r="AT650">
        <v>0.01</v>
      </c>
      <c r="AU650" t="s">
        <v>342</v>
      </c>
      <c r="AV650">
        <v>0</v>
      </c>
      <c r="AW650">
        <v>2</v>
      </c>
      <c r="AX650">
        <v>86296341</v>
      </c>
      <c r="AY650">
        <v>1</v>
      </c>
      <c r="AZ650">
        <v>0</v>
      </c>
      <c r="BA650">
        <v>742</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CV650">
        <v>0</v>
      </c>
      <c r="CW650">
        <f>ROUND(Y650*Source!I381*DO650,9)</f>
        <v>0</v>
      </c>
      <c r="CX650">
        <f>ROUND(Y650*Source!I381,9)</f>
        <v>9.2999999999999992E-3</v>
      </c>
      <c r="CY650">
        <f>AB650</f>
        <v>2.17</v>
      </c>
      <c r="CZ650">
        <f>AF650</f>
        <v>2.17</v>
      </c>
      <c r="DA650">
        <f>AJ650</f>
        <v>1</v>
      </c>
      <c r="DB650">
        <f t="shared" si="316"/>
        <v>0.06</v>
      </c>
      <c r="DC650">
        <f t="shared" si="317"/>
        <v>0</v>
      </c>
      <c r="DD650" t="s">
        <v>6</v>
      </c>
      <c r="DE650" t="s">
        <v>6</v>
      </c>
      <c r="DF650">
        <f t="shared" si="318"/>
        <v>0</v>
      </c>
      <c r="DG650">
        <f t="shared" si="314"/>
        <v>0</v>
      </c>
      <c r="DH650">
        <f>Source!I381*SmtRes!Y650</f>
        <v>9.2999999999999992E-3</v>
      </c>
      <c r="DI650">
        <f>AB650</f>
        <v>2.17</v>
      </c>
      <c r="DJ650">
        <f>EtalonRes!Z742</f>
        <v>2.17</v>
      </c>
      <c r="DK650">
        <f>Source!BB381</f>
        <v>1</v>
      </c>
      <c r="DL650" t="s">
        <v>6</v>
      </c>
      <c r="DM650">
        <v>0</v>
      </c>
      <c r="DN650" t="s">
        <v>6</v>
      </c>
      <c r="DO650">
        <v>0</v>
      </c>
      <c r="GQ650">
        <v>-1</v>
      </c>
      <c r="GR650">
        <v>-1</v>
      </c>
    </row>
    <row r="651" spans="1:200" x14ac:dyDescent="0.2">
      <c r="A651">
        <f>ROW(Source!A381)</f>
        <v>381</v>
      </c>
      <c r="B651">
        <v>86295183</v>
      </c>
      <c r="C651">
        <v>86296330</v>
      </c>
      <c r="D651">
        <v>27441139</v>
      </c>
      <c r="E651">
        <v>1</v>
      </c>
      <c r="F651">
        <v>1</v>
      </c>
      <c r="G651">
        <v>1</v>
      </c>
      <c r="H651">
        <v>2</v>
      </c>
      <c r="I651" t="s">
        <v>962</v>
      </c>
      <c r="J651" t="s">
        <v>963</v>
      </c>
      <c r="K651" t="s">
        <v>964</v>
      </c>
      <c r="L651">
        <v>1368</v>
      </c>
      <c r="N651">
        <v>1011</v>
      </c>
      <c r="O651" t="s">
        <v>927</v>
      </c>
      <c r="P651" t="s">
        <v>927</v>
      </c>
      <c r="Q651">
        <v>1</v>
      </c>
      <c r="W651">
        <v>0</v>
      </c>
      <c r="X651">
        <v>-1309944936</v>
      </c>
      <c r="Y651">
        <f t="shared" si="315"/>
        <v>3.3600000000000003</v>
      </c>
      <c r="AA651">
        <v>0</v>
      </c>
      <c r="AB651">
        <v>6.81</v>
      </c>
      <c r="AC651">
        <v>0</v>
      </c>
      <c r="AD651">
        <v>0</v>
      </c>
      <c r="AE651">
        <v>0</v>
      </c>
      <c r="AF651">
        <v>6.81</v>
      </c>
      <c r="AG651">
        <v>0</v>
      </c>
      <c r="AH651">
        <v>0</v>
      </c>
      <c r="AI651">
        <v>1</v>
      </c>
      <c r="AJ651">
        <v>1</v>
      </c>
      <c r="AK651">
        <v>1</v>
      </c>
      <c r="AL651">
        <v>1</v>
      </c>
      <c r="AM651">
        <v>0</v>
      </c>
      <c r="AN651">
        <v>0</v>
      </c>
      <c r="AO651">
        <v>1</v>
      </c>
      <c r="AP651">
        <v>1</v>
      </c>
      <c r="AQ651">
        <v>0</v>
      </c>
      <c r="AR651">
        <v>0</v>
      </c>
      <c r="AS651" t="s">
        <v>6</v>
      </c>
      <c r="AT651">
        <v>1.1200000000000001</v>
      </c>
      <c r="AU651" t="s">
        <v>342</v>
      </c>
      <c r="AV651">
        <v>0</v>
      </c>
      <c r="AW651">
        <v>2</v>
      </c>
      <c r="AX651">
        <v>86296342</v>
      </c>
      <c r="AY651">
        <v>1</v>
      </c>
      <c r="AZ651">
        <v>0</v>
      </c>
      <c r="BA651">
        <v>743</v>
      </c>
      <c r="BB651">
        <v>0</v>
      </c>
      <c r="BC651">
        <v>0</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v>0</v>
      </c>
      <c r="CV651">
        <v>0</v>
      </c>
      <c r="CW651">
        <f>ROUND(Y651*Source!I381*DO651,9)</f>
        <v>0</v>
      </c>
      <c r="CX651">
        <f>ROUND(Y651*Source!I381,9)</f>
        <v>1.0416000000000001</v>
      </c>
      <c r="CY651">
        <f>AB651</f>
        <v>6.81</v>
      </c>
      <c r="CZ651">
        <f>AF651</f>
        <v>6.81</v>
      </c>
      <c r="DA651">
        <f>AJ651</f>
        <v>1</v>
      </c>
      <c r="DB651">
        <f t="shared" si="316"/>
        <v>22.89</v>
      </c>
      <c r="DC651">
        <f t="shared" si="317"/>
        <v>0</v>
      </c>
      <c r="DD651" t="s">
        <v>6</v>
      </c>
      <c r="DE651" t="s">
        <v>6</v>
      </c>
      <c r="DF651">
        <f t="shared" si="318"/>
        <v>0</v>
      </c>
      <c r="DG651">
        <f t="shared" si="314"/>
        <v>7</v>
      </c>
      <c r="DH651">
        <f>Source!I381*SmtRes!Y651</f>
        <v>1.0416000000000001</v>
      </c>
      <c r="DI651">
        <f>AB651</f>
        <v>6.81</v>
      </c>
      <c r="DJ651">
        <f>EtalonRes!Z743</f>
        <v>6.81</v>
      </c>
      <c r="DK651">
        <f>Source!BB381</f>
        <v>1</v>
      </c>
      <c r="DL651" t="s">
        <v>6</v>
      </c>
      <c r="DM651">
        <v>0</v>
      </c>
      <c r="DN651" t="s">
        <v>6</v>
      </c>
      <c r="DO651">
        <v>0</v>
      </c>
      <c r="GQ651">
        <v>-1</v>
      </c>
      <c r="GR651">
        <v>-1</v>
      </c>
    </row>
    <row r="652" spans="1:200" x14ac:dyDescent="0.2">
      <c r="A652">
        <f>ROW(Source!A381)</f>
        <v>381</v>
      </c>
      <c r="B652">
        <v>86295183</v>
      </c>
      <c r="C652">
        <v>86296330</v>
      </c>
      <c r="D652">
        <v>27441327</v>
      </c>
      <c r="E652">
        <v>1</v>
      </c>
      <c r="F652">
        <v>1</v>
      </c>
      <c r="G652">
        <v>1</v>
      </c>
      <c r="H652">
        <v>2</v>
      </c>
      <c r="I652" t="s">
        <v>936</v>
      </c>
      <c r="J652" t="s">
        <v>937</v>
      </c>
      <c r="K652" t="s">
        <v>938</v>
      </c>
      <c r="L652">
        <v>1368</v>
      </c>
      <c r="N652">
        <v>1011</v>
      </c>
      <c r="O652" t="s">
        <v>927</v>
      </c>
      <c r="P652" t="s">
        <v>927</v>
      </c>
      <c r="Q652">
        <v>1</v>
      </c>
      <c r="W652">
        <v>0</v>
      </c>
      <c r="X652">
        <v>-1583389094</v>
      </c>
      <c r="Y652">
        <f t="shared" si="315"/>
        <v>5.4</v>
      </c>
      <c r="AA652">
        <v>0</v>
      </c>
      <c r="AB652">
        <v>93.37</v>
      </c>
      <c r="AC652">
        <v>11.69</v>
      </c>
      <c r="AD652">
        <v>0</v>
      </c>
      <c r="AE652">
        <v>0</v>
      </c>
      <c r="AF652">
        <v>93.37</v>
      </c>
      <c r="AG652">
        <v>11.69</v>
      </c>
      <c r="AH652">
        <v>0</v>
      </c>
      <c r="AI652">
        <v>1</v>
      </c>
      <c r="AJ652">
        <v>1</v>
      </c>
      <c r="AK652">
        <v>1</v>
      </c>
      <c r="AL652">
        <v>1</v>
      </c>
      <c r="AM652">
        <v>0</v>
      </c>
      <c r="AN652">
        <v>0</v>
      </c>
      <c r="AO652">
        <v>1</v>
      </c>
      <c r="AP652">
        <v>1</v>
      </c>
      <c r="AQ652">
        <v>0</v>
      </c>
      <c r="AR652">
        <v>0</v>
      </c>
      <c r="AS652" t="s">
        <v>6</v>
      </c>
      <c r="AT652">
        <v>1.8</v>
      </c>
      <c r="AU652" t="s">
        <v>342</v>
      </c>
      <c r="AV652">
        <v>0</v>
      </c>
      <c r="AW652">
        <v>2</v>
      </c>
      <c r="AX652">
        <v>86296343</v>
      </c>
      <c r="AY652">
        <v>1</v>
      </c>
      <c r="AZ652">
        <v>0</v>
      </c>
      <c r="BA652">
        <v>744</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CV652">
        <v>0</v>
      </c>
      <c r="CW652">
        <f>ROUND(Y652*Source!I381*DO652,9)</f>
        <v>0</v>
      </c>
      <c r="CX652">
        <f>ROUND(Y652*Source!I381,9)</f>
        <v>1.6739999999999999</v>
      </c>
      <c r="CY652">
        <f>AB652</f>
        <v>93.37</v>
      </c>
      <c r="CZ652">
        <f>AF652</f>
        <v>93.37</v>
      </c>
      <c r="DA652">
        <f>AJ652</f>
        <v>1</v>
      </c>
      <c r="DB652">
        <f t="shared" si="316"/>
        <v>504.21</v>
      </c>
      <c r="DC652">
        <f t="shared" si="317"/>
        <v>63.12</v>
      </c>
      <c r="DD652" t="s">
        <v>6</v>
      </c>
      <c r="DE652" t="s">
        <v>6</v>
      </c>
      <c r="DF652">
        <f t="shared" si="318"/>
        <v>0</v>
      </c>
      <c r="DG652">
        <f t="shared" si="314"/>
        <v>156</v>
      </c>
      <c r="DH652">
        <f>Source!I381*SmtRes!Y652</f>
        <v>1.6740000000000002</v>
      </c>
      <c r="DI652">
        <f>AB652</f>
        <v>93.37</v>
      </c>
      <c r="DJ652">
        <f>EtalonRes!Z744</f>
        <v>93.37</v>
      </c>
      <c r="DK652">
        <f>Source!BB381</f>
        <v>1</v>
      </c>
      <c r="DL652" t="s">
        <v>6</v>
      </c>
      <c r="DM652">
        <v>0</v>
      </c>
      <c r="DN652" t="s">
        <v>6</v>
      </c>
      <c r="DO652">
        <v>0</v>
      </c>
      <c r="GQ652">
        <v>-1</v>
      </c>
      <c r="GR652">
        <v>-1</v>
      </c>
    </row>
    <row r="653" spans="1:200" x14ac:dyDescent="0.2">
      <c r="A653">
        <f>ROW(Source!A381)</f>
        <v>381</v>
      </c>
      <c r="B653">
        <v>86295183</v>
      </c>
      <c r="C653">
        <v>86296330</v>
      </c>
      <c r="D653">
        <v>27386888</v>
      </c>
      <c r="E653">
        <v>1</v>
      </c>
      <c r="F653">
        <v>1</v>
      </c>
      <c r="G653">
        <v>1</v>
      </c>
      <c r="H653">
        <v>3</v>
      </c>
      <c r="I653" t="s">
        <v>344</v>
      </c>
      <c r="J653" t="s">
        <v>346</v>
      </c>
      <c r="K653" t="s">
        <v>345</v>
      </c>
      <c r="L653">
        <v>1346</v>
      </c>
      <c r="N653">
        <v>1009</v>
      </c>
      <c r="O653" t="s">
        <v>182</v>
      </c>
      <c r="P653" t="s">
        <v>182</v>
      </c>
      <c r="Q653">
        <v>1</v>
      </c>
      <c r="W653">
        <v>0</v>
      </c>
      <c r="X653">
        <v>-1572081851</v>
      </c>
      <c r="Y653">
        <f>AT653</f>
        <v>229.95780600000001</v>
      </c>
      <c r="AA653">
        <v>30.36</v>
      </c>
      <c r="AB653">
        <v>0</v>
      </c>
      <c r="AC653">
        <v>0</v>
      </c>
      <c r="AD653">
        <v>0</v>
      </c>
      <c r="AE653">
        <v>30.36</v>
      </c>
      <c r="AF653">
        <v>0</v>
      </c>
      <c r="AG653">
        <v>0</v>
      </c>
      <c r="AH653">
        <v>0</v>
      </c>
      <c r="AI653">
        <v>1</v>
      </c>
      <c r="AJ653">
        <v>1</v>
      </c>
      <c r="AK653">
        <v>1</v>
      </c>
      <c r="AL653">
        <v>1</v>
      </c>
      <c r="AM653">
        <v>0</v>
      </c>
      <c r="AN653">
        <v>0</v>
      </c>
      <c r="AO653">
        <v>0</v>
      </c>
      <c r="AP653">
        <v>1</v>
      </c>
      <c r="AQ653">
        <v>0</v>
      </c>
      <c r="AR653">
        <v>0</v>
      </c>
      <c r="AS653" t="s">
        <v>6</v>
      </c>
      <c r="AT653">
        <v>229.95780600000001</v>
      </c>
      <c r="AU653" t="s">
        <v>6</v>
      </c>
      <c r="AV653">
        <v>0</v>
      </c>
      <c r="AW653">
        <v>1</v>
      </c>
      <c r="AX653">
        <v>-1</v>
      </c>
      <c r="AY653">
        <v>0</v>
      </c>
      <c r="AZ653">
        <v>0</v>
      </c>
      <c r="BA653" t="s">
        <v>6</v>
      </c>
      <c r="BB653">
        <v>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0</v>
      </c>
      <c r="CV653">
        <v>0</v>
      </c>
      <c r="CW653">
        <v>0</v>
      </c>
      <c r="CX653">
        <f>ROUND(Y653*Source!I381,9)</f>
        <v>71.286919859999998</v>
      </c>
      <c r="CY653">
        <f>AA653</f>
        <v>30.36</v>
      </c>
      <c r="CZ653">
        <f>AE653</f>
        <v>30.36</v>
      </c>
      <c r="DA653">
        <f>AI653</f>
        <v>1</v>
      </c>
      <c r="DB653">
        <f>ROUND(ROUND(AT653*CZ653,2),2)</f>
        <v>6981.52</v>
      </c>
      <c r="DC653">
        <f>ROUND(ROUND(AT653*AG653,2),2)</f>
        <v>0</v>
      </c>
      <c r="DD653" t="s">
        <v>6</v>
      </c>
      <c r="DE653" t="s">
        <v>6</v>
      </c>
      <c r="DF653">
        <f t="shared" si="318"/>
        <v>2139</v>
      </c>
      <c r="DG653">
        <f t="shared" si="314"/>
        <v>0</v>
      </c>
      <c r="DH653">
        <f>Source!I381*SmtRes!Y653</f>
        <v>71.286919859999998</v>
      </c>
      <c r="DI653">
        <f>AA653</f>
        <v>30.36</v>
      </c>
      <c r="DJ653">
        <f>DF653</f>
        <v>2139</v>
      </c>
      <c r="DK653">
        <f>Source!BC381</f>
        <v>1</v>
      </c>
      <c r="DL653" t="s">
        <v>6</v>
      </c>
      <c r="DM653">
        <v>0</v>
      </c>
      <c r="DN653" t="s">
        <v>6</v>
      </c>
      <c r="DO653">
        <v>0</v>
      </c>
      <c r="GP653">
        <v>1</v>
      </c>
      <c r="GQ653">
        <v>-1</v>
      </c>
      <c r="GR653">
        <v>-1</v>
      </c>
    </row>
    <row r="654" spans="1:200" x14ac:dyDescent="0.2">
      <c r="A654">
        <f>ROW(Source!A382)</f>
        <v>382</v>
      </c>
      <c r="B654">
        <v>86295184</v>
      </c>
      <c r="C654">
        <v>86296330</v>
      </c>
      <c r="D654">
        <v>27493137</v>
      </c>
      <c r="E654">
        <v>1</v>
      </c>
      <c r="F654">
        <v>1</v>
      </c>
      <c r="G654">
        <v>1</v>
      </c>
      <c r="H654">
        <v>1</v>
      </c>
      <c r="I654" t="s">
        <v>947</v>
      </c>
      <c r="J654" t="s">
        <v>6</v>
      </c>
      <c r="K654" t="s">
        <v>948</v>
      </c>
      <c r="L654">
        <v>1369</v>
      </c>
      <c r="N654">
        <v>1013</v>
      </c>
      <c r="O654" t="s">
        <v>921</v>
      </c>
      <c r="P654" t="s">
        <v>921</v>
      </c>
      <c r="Q654">
        <v>1</v>
      </c>
      <c r="W654">
        <v>0</v>
      </c>
      <c r="X654">
        <v>-1973258772</v>
      </c>
      <c r="Y654">
        <f t="shared" ref="Y654:Y659" si="319">(AT654*3)</f>
        <v>318.60000000000002</v>
      </c>
      <c r="AA654">
        <v>0</v>
      </c>
      <c r="AB654">
        <v>0</v>
      </c>
      <c r="AC654">
        <v>0</v>
      </c>
      <c r="AD654">
        <v>246.59</v>
      </c>
      <c r="AE654">
        <v>0</v>
      </c>
      <c r="AF654">
        <v>0</v>
      </c>
      <c r="AG654">
        <v>0</v>
      </c>
      <c r="AH654">
        <v>9.15</v>
      </c>
      <c r="AI654">
        <v>1</v>
      </c>
      <c r="AJ654">
        <v>1</v>
      </c>
      <c r="AK654">
        <v>1</v>
      </c>
      <c r="AL654">
        <v>26.95</v>
      </c>
      <c r="AM654">
        <v>5</v>
      </c>
      <c r="AN654">
        <v>0</v>
      </c>
      <c r="AO654">
        <v>1</v>
      </c>
      <c r="AP654">
        <v>1</v>
      </c>
      <c r="AQ654">
        <v>0</v>
      </c>
      <c r="AR654">
        <v>0</v>
      </c>
      <c r="AS654" t="s">
        <v>6</v>
      </c>
      <c r="AT654">
        <v>106.2</v>
      </c>
      <c r="AU654" t="s">
        <v>342</v>
      </c>
      <c r="AV654">
        <v>1</v>
      </c>
      <c r="AW654">
        <v>2</v>
      </c>
      <c r="AX654">
        <v>86296338</v>
      </c>
      <c r="AY654">
        <v>1</v>
      </c>
      <c r="AZ654">
        <v>0</v>
      </c>
      <c r="BA654">
        <v>746</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CU654">
        <f>ROUND(AT654*Source!I382*AH654*AL654,0)</f>
        <v>8118</v>
      </c>
      <c r="CV654">
        <f>ROUND(Y654*Source!I382,9)</f>
        <v>98.766000000000005</v>
      </c>
      <c r="CW654">
        <v>0</v>
      </c>
      <c r="CX654">
        <f>ROUND(Y654*Source!I382,9)</f>
        <v>98.766000000000005</v>
      </c>
      <c r="CY654">
        <f>AD654</f>
        <v>246.59</v>
      </c>
      <c r="CZ654">
        <f>AH654</f>
        <v>9.15</v>
      </c>
      <c r="DA654">
        <f>AL654</f>
        <v>26.95</v>
      </c>
      <c r="DB654">
        <f t="shared" ref="DB654:DB659" si="320">ROUND((ROUND(AT654*CZ654,2)*3),2)</f>
        <v>2915.19</v>
      </c>
      <c r="DC654">
        <f t="shared" ref="DC654:DC659" si="321">ROUND((ROUND(AT654*AG654,2)*3),2)</f>
        <v>0</v>
      </c>
      <c r="DD654" t="s">
        <v>6</v>
      </c>
      <c r="DE654" t="s">
        <v>6</v>
      </c>
      <c r="DF654">
        <f t="shared" si="318"/>
        <v>0</v>
      </c>
      <c r="DG654">
        <f t="shared" si="314"/>
        <v>0</v>
      </c>
      <c r="DH654">
        <f>Source!I382*SmtRes!Y654</f>
        <v>98.766000000000005</v>
      </c>
      <c r="DI654">
        <f>AD654</f>
        <v>246.59</v>
      </c>
      <c r="DJ654">
        <f>EtalonRes!AB746</f>
        <v>9.15</v>
      </c>
      <c r="DK654">
        <f>Source!BA382</f>
        <v>26.95</v>
      </c>
      <c r="DL654" t="s">
        <v>6</v>
      </c>
      <c r="DM654">
        <v>0</v>
      </c>
      <c r="DN654" t="s">
        <v>6</v>
      </c>
      <c r="DO654">
        <v>0</v>
      </c>
      <c r="GQ654">
        <v>-1</v>
      </c>
      <c r="GR654">
        <v>-1</v>
      </c>
    </row>
    <row r="655" spans="1:200" x14ac:dyDescent="0.2">
      <c r="A655">
        <f>ROW(Source!A382)</f>
        <v>382</v>
      </c>
      <c r="B655">
        <v>86295184</v>
      </c>
      <c r="C655">
        <v>86296330</v>
      </c>
      <c r="D655">
        <v>121548</v>
      </c>
      <c r="E655">
        <v>1</v>
      </c>
      <c r="F655">
        <v>1</v>
      </c>
      <c r="G655">
        <v>1</v>
      </c>
      <c r="H655">
        <v>1</v>
      </c>
      <c r="I655" t="s">
        <v>39</v>
      </c>
      <c r="J655" t="s">
        <v>6</v>
      </c>
      <c r="K655" t="s">
        <v>922</v>
      </c>
      <c r="L655">
        <v>608254</v>
      </c>
      <c r="N655">
        <v>1013</v>
      </c>
      <c r="O655" t="s">
        <v>923</v>
      </c>
      <c r="P655" t="s">
        <v>923</v>
      </c>
      <c r="Q655">
        <v>1</v>
      </c>
      <c r="W655">
        <v>0</v>
      </c>
      <c r="X655">
        <v>-185737400</v>
      </c>
      <c r="Y655">
        <f t="shared" si="319"/>
        <v>2.73</v>
      </c>
      <c r="AA655">
        <v>0</v>
      </c>
      <c r="AB655">
        <v>0</v>
      </c>
      <c r="AC655">
        <v>0</v>
      </c>
      <c r="AD655">
        <v>0</v>
      </c>
      <c r="AE655">
        <v>0</v>
      </c>
      <c r="AF655">
        <v>0</v>
      </c>
      <c r="AG655">
        <v>0</v>
      </c>
      <c r="AH655">
        <v>0</v>
      </c>
      <c r="AI655">
        <v>1</v>
      </c>
      <c r="AJ655">
        <v>1</v>
      </c>
      <c r="AK655">
        <v>19.8</v>
      </c>
      <c r="AL655">
        <v>1</v>
      </c>
      <c r="AM655">
        <v>5</v>
      </c>
      <c r="AN655">
        <v>0</v>
      </c>
      <c r="AO655">
        <v>1</v>
      </c>
      <c r="AP655">
        <v>1</v>
      </c>
      <c r="AQ655">
        <v>0</v>
      </c>
      <c r="AR655">
        <v>0</v>
      </c>
      <c r="AS655" t="s">
        <v>6</v>
      </c>
      <c r="AT655">
        <v>0.91</v>
      </c>
      <c r="AU655" t="s">
        <v>342</v>
      </c>
      <c r="AV655">
        <v>2</v>
      </c>
      <c r="AW655">
        <v>2</v>
      </c>
      <c r="AX655">
        <v>86296339</v>
      </c>
      <c r="AY655">
        <v>1</v>
      </c>
      <c r="AZ655">
        <v>0</v>
      </c>
      <c r="BA655">
        <v>747</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CV655">
        <v>0</v>
      </c>
      <c r="CW655">
        <v>0</v>
      </c>
      <c r="CX655">
        <f>ROUND(Y655*Source!I382,9)</f>
        <v>0.84630000000000005</v>
      </c>
      <c r="CY655">
        <f>AD655</f>
        <v>0</v>
      </c>
      <c r="CZ655">
        <f>AH655</f>
        <v>0</v>
      </c>
      <c r="DA655">
        <f>AL655</f>
        <v>1</v>
      </c>
      <c r="DB655">
        <f t="shared" si="320"/>
        <v>0</v>
      </c>
      <c r="DC655">
        <f t="shared" si="321"/>
        <v>0</v>
      </c>
      <c r="DD655" t="s">
        <v>6</v>
      </c>
      <c r="DE655" t="s">
        <v>6</v>
      </c>
      <c r="DF655">
        <f t="shared" si="318"/>
        <v>0</v>
      </c>
      <c r="DG655">
        <f t="shared" si="314"/>
        <v>0</v>
      </c>
      <c r="DH655">
        <f>Source!I382*SmtRes!Y655</f>
        <v>0.84629999999999994</v>
      </c>
      <c r="DI655">
        <f>AD655</f>
        <v>0</v>
      </c>
      <c r="DJ655">
        <f>EtalonRes!AB747</f>
        <v>0</v>
      </c>
      <c r="DK655">
        <f>Source!BA382</f>
        <v>26.95</v>
      </c>
      <c r="DL655" t="s">
        <v>6</v>
      </c>
      <c r="DM655">
        <v>0</v>
      </c>
      <c r="DN655" t="s">
        <v>6</v>
      </c>
      <c r="DO655">
        <v>0</v>
      </c>
      <c r="GQ655">
        <v>-1</v>
      </c>
      <c r="GR655">
        <v>-1</v>
      </c>
    </row>
    <row r="656" spans="1:200" x14ac:dyDescent="0.2">
      <c r="A656">
        <f>ROW(Source!A382)</f>
        <v>382</v>
      </c>
      <c r="B656">
        <v>86295184</v>
      </c>
      <c r="C656">
        <v>86296330</v>
      </c>
      <c r="D656">
        <v>27439571</v>
      </c>
      <c r="E656">
        <v>1</v>
      </c>
      <c r="F656">
        <v>1</v>
      </c>
      <c r="G656">
        <v>1</v>
      </c>
      <c r="H656">
        <v>2</v>
      </c>
      <c r="I656" t="s">
        <v>956</v>
      </c>
      <c r="J656" t="s">
        <v>957</v>
      </c>
      <c r="K656" t="s">
        <v>958</v>
      </c>
      <c r="L656">
        <v>1368</v>
      </c>
      <c r="N656">
        <v>1011</v>
      </c>
      <c r="O656" t="s">
        <v>927</v>
      </c>
      <c r="P656" t="s">
        <v>927</v>
      </c>
      <c r="Q656">
        <v>1</v>
      </c>
      <c r="W656">
        <v>0</v>
      </c>
      <c r="X656">
        <v>1462286705</v>
      </c>
      <c r="Y656">
        <f t="shared" si="319"/>
        <v>2.73</v>
      </c>
      <c r="AA656">
        <v>0</v>
      </c>
      <c r="AB656">
        <v>822.31</v>
      </c>
      <c r="AC656">
        <v>200.77</v>
      </c>
      <c r="AD656">
        <v>0</v>
      </c>
      <c r="AE656">
        <v>0</v>
      </c>
      <c r="AF656">
        <v>88.42</v>
      </c>
      <c r="AG656">
        <v>10.14</v>
      </c>
      <c r="AH656">
        <v>0</v>
      </c>
      <c r="AI656">
        <v>1</v>
      </c>
      <c r="AJ656">
        <v>9.3000000000000007</v>
      </c>
      <c r="AK656">
        <v>19.8</v>
      </c>
      <c r="AL656">
        <v>1</v>
      </c>
      <c r="AM656">
        <v>5</v>
      </c>
      <c r="AN656">
        <v>0</v>
      </c>
      <c r="AO656">
        <v>1</v>
      </c>
      <c r="AP656">
        <v>1</v>
      </c>
      <c r="AQ656">
        <v>0</v>
      </c>
      <c r="AR656">
        <v>0</v>
      </c>
      <c r="AS656" t="s">
        <v>6</v>
      </c>
      <c r="AT656">
        <v>0.91</v>
      </c>
      <c r="AU656" t="s">
        <v>342</v>
      </c>
      <c r="AV656">
        <v>0</v>
      </c>
      <c r="AW656">
        <v>2</v>
      </c>
      <c r="AX656">
        <v>86296340</v>
      </c>
      <c r="AY656">
        <v>1</v>
      </c>
      <c r="AZ656">
        <v>0</v>
      </c>
      <c r="BA656">
        <v>748</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CV656">
        <v>0</v>
      </c>
      <c r="CW656">
        <f>ROUND(Y656*Source!I382*DO656,9)</f>
        <v>0</v>
      </c>
      <c r="CX656">
        <f>ROUND(Y656*Source!I382,9)</f>
        <v>0.84630000000000005</v>
      </c>
      <c r="CY656">
        <f>AB656</f>
        <v>822.31</v>
      </c>
      <c r="CZ656">
        <f>AF656</f>
        <v>88.42</v>
      </c>
      <c r="DA656">
        <f>AJ656</f>
        <v>9.3000000000000007</v>
      </c>
      <c r="DB656">
        <f t="shared" si="320"/>
        <v>241.38</v>
      </c>
      <c r="DC656">
        <f t="shared" si="321"/>
        <v>27.69</v>
      </c>
      <c r="DD656" t="s">
        <v>6</v>
      </c>
      <c r="DE656" t="s">
        <v>6</v>
      </c>
      <c r="DF656">
        <f t="shared" si="318"/>
        <v>0</v>
      </c>
      <c r="DG656">
        <f>ROUND(ROUND(AF656*AJ656,0)*CX656,0)</f>
        <v>696</v>
      </c>
      <c r="DH656">
        <f>Source!I382*SmtRes!Y656</f>
        <v>0.84629999999999994</v>
      </c>
      <c r="DI656">
        <f>AB656</f>
        <v>822.31</v>
      </c>
      <c r="DJ656">
        <f>EtalonRes!Z748</f>
        <v>88.42</v>
      </c>
      <c r="DK656">
        <f>Source!BB382</f>
        <v>9.3000000000000007</v>
      </c>
      <c r="DL656" t="s">
        <v>6</v>
      </c>
      <c r="DM656">
        <v>0</v>
      </c>
      <c r="DN656" t="s">
        <v>6</v>
      </c>
      <c r="DO656">
        <v>0</v>
      </c>
      <c r="GQ656">
        <v>-1</v>
      </c>
      <c r="GR656">
        <v>-1</v>
      </c>
    </row>
    <row r="657" spans="1:200" x14ac:dyDescent="0.2">
      <c r="A657">
        <f>ROW(Source!A382)</f>
        <v>382</v>
      </c>
      <c r="B657">
        <v>86295184</v>
      </c>
      <c r="C657">
        <v>86296330</v>
      </c>
      <c r="D657">
        <v>27439595</v>
      </c>
      <c r="E657">
        <v>1</v>
      </c>
      <c r="F657">
        <v>1</v>
      </c>
      <c r="G657">
        <v>1</v>
      </c>
      <c r="H657">
        <v>2</v>
      </c>
      <c r="I657" t="s">
        <v>959</v>
      </c>
      <c r="J657" t="s">
        <v>960</v>
      </c>
      <c r="K657" t="s">
        <v>961</v>
      </c>
      <c r="L657">
        <v>1368</v>
      </c>
      <c r="N657">
        <v>1011</v>
      </c>
      <c r="O657" t="s">
        <v>927</v>
      </c>
      <c r="P657" t="s">
        <v>927</v>
      </c>
      <c r="Q657">
        <v>1</v>
      </c>
      <c r="W657">
        <v>0</v>
      </c>
      <c r="X657">
        <v>2034592221</v>
      </c>
      <c r="Y657">
        <f t="shared" si="319"/>
        <v>0.03</v>
      </c>
      <c r="AA657">
        <v>0</v>
      </c>
      <c r="AB657">
        <v>20.18</v>
      </c>
      <c r="AC657">
        <v>0</v>
      </c>
      <c r="AD657">
        <v>0</v>
      </c>
      <c r="AE657">
        <v>0</v>
      </c>
      <c r="AF657">
        <v>2.17</v>
      </c>
      <c r="AG657">
        <v>0</v>
      </c>
      <c r="AH657">
        <v>0</v>
      </c>
      <c r="AI657">
        <v>1</v>
      </c>
      <c r="AJ657">
        <v>9.3000000000000007</v>
      </c>
      <c r="AK657">
        <v>19.8</v>
      </c>
      <c r="AL657">
        <v>1</v>
      </c>
      <c r="AM657">
        <v>5</v>
      </c>
      <c r="AN657">
        <v>0</v>
      </c>
      <c r="AO657">
        <v>1</v>
      </c>
      <c r="AP657">
        <v>1</v>
      </c>
      <c r="AQ657">
        <v>0</v>
      </c>
      <c r="AR657">
        <v>0</v>
      </c>
      <c r="AS657" t="s">
        <v>6</v>
      </c>
      <c r="AT657">
        <v>0.01</v>
      </c>
      <c r="AU657" t="s">
        <v>342</v>
      </c>
      <c r="AV657">
        <v>0</v>
      </c>
      <c r="AW657">
        <v>2</v>
      </c>
      <c r="AX657">
        <v>86296341</v>
      </c>
      <c r="AY657">
        <v>1</v>
      </c>
      <c r="AZ657">
        <v>0</v>
      </c>
      <c r="BA657">
        <v>749</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CV657">
        <v>0</v>
      </c>
      <c r="CW657">
        <f>ROUND(Y657*Source!I382*DO657,9)</f>
        <v>0</v>
      </c>
      <c r="CX657">
        <f>ROUND(Y657*Source!I382,9)</f>
        <v>9.2999999999999992E-3</v>
      </c>
      <c r="CY657">
        <f>AB657</f>
        <v>20.18</v>
      </c>
      <c r="CZ657">
        <f>AF657</f>
        <v>2.17</v>
      </c>
      <c r="DA657">
        <f>AJ657</f>
        <v>9.3000000000000007</v>
      </c>
      <c r="DB657">
        <f t="shared" si="320"/>
        <v>0.06</v>
      </c>
      <c r="DC657">
        <f t="shared" si="321"/>
        <v>0</v>
      </c>
      <c r="DD657" t="s">
        <v>6</v>
      </c>
      <c r="DE657" t="s">
        <v>6</v>
      </c>
      <c r="DF657">
        <f t="shared" si="318"/>
        <v>0</v>
      </c>
      <c r="DG657">
        <f>ROUND(ROUND(AF657*AJ657,0)*CX657,0)</f>
        <v>0</v>
      </c>
      <c r="DH657">
        <f>Source!I382*SmtRes!Y657</f>
        <v>9.2999999999999992E-3</v>
      </c>
      <c r="DI657">
        <f>AB657</f>
        <v>20.18</v>
      </c>
      <c r="DJ657">
        <f>EtalonRes!Z749</f>
        <v>2.17</v>
      </c>
      <c r="DK657">
        <f>Source!BB382</f>
        <v>9.3000000000000007</v>
      </c>
      <c r="DL657" t="s">
        <v>6</v>
      </c>
      <c r="DM657">
        <v>0</v>
      </c>
      <c r="DN657" t="s">
        <v>6</v>
      </c>
      <c r="DO657">
        <v>0</v>
      </c>
      <c r="GQ657">
        <v>-1</v>
      </c>
      <c r="GR657">
        <v>-1</v>
      </c>
    </row>
    <row r="658" spans="1:200" x14ac:dyDescent="0.2">
      <c r="A658">
        <f>ROW(Source!A382)</f>
        <v>382</v>
      </c>
      <c r="B658">
        <v>86295184</v>
      </c>
      <c r="C658">
        <v>86296330</v>
      </c>
      <c r="D658">
        <v>27441139</v>
      </c>
      <c r="E658">
        <v>1</v>
      </c>
      <c r="F658">
        <v>1</v>
      </c>
      <c r="G658">
        <v>1</v>
      </c>
      <c r="H658">
        <v>2</v>
      </c>
      <c r="I658" t="s">
        <v>962</v>
      </c>
      <c r="J658" t="s">
        <v>963</v>
      </c>
      <c r="K658" t="s">
        <v>964</v>
      </c>
      <c r="L658">
        <v>1368</v>
      </c>
      <c r="N658">
        <v>1011</v>
      </c>
      <c r="O658" t="s">
        <v>927</v>
      </c>
      <c r="P658" t="s">
        <v>927</v>
      </c>
      <c r="Q658">
        <v>1</v>
      </c>
      <c r="W658">
        <v>0</v>
      </c>
      <c r="X658">
        <v>-1309944936</v>
      </c>
      <c r="Y658">
        <f t="shared" si="319"/>
        <v>3.3600000000000003</v>
      </c>
      <c r="AA658">
        <v>0</v>
      </c>
      <c r="AB658">
        <v>63.33</v>
      </c>
      <c r="AC658">
        <v>0</v>
      </c>
      <c r="AD658">
        <v>0</v>
      </c>
      <c r="AE658">
        <v>0</v>
      </c>
      <c r="AF658">
        <v>6.81</v>
      </c>
      <c r="AG658">
        <v>0</v>
      </c>
      <c r="AH658">
        <v>0</v>
      </c>
      <c r="AI658">
        <v>1</v>
      </c>
      <c r="AJ658">
        <v>9.3000000000000007</v>
      </c>
      <c r="AK658">
        <v>19.8</v>
      </c>
      <c r="AL658">
        <v>1</v>
      </c>
      <c r="AM658">
        <v>5</v>
      </c>
      <c r="AN658">
        <v>0</v>
      </c>
      <c r="AO658">
        <v>1</v>
      </c>
      <c r="AP658">
        <v>1</v>
      </c>
      <c r="AQ658">
        <v>0</v>
      </c>
      <c r="AR658">
        <v>0</v>
      </c>
      <c r="AS658" t="s">
        <v>6</v>
      </c>
      <c r="AT658">
        <v>1.1200000000000001</v>
      </c>
      <c r="AU658" t="s">
        <v>342</v>
      </c>
      <c r="AV658">
        <v>0</v>
      </c>
      <c r="AW658">
        <v>2</v>
      </c>
      <c r="AX658">
        <v>86296342</v>
      </c>
      <c r="AY658">
        <v>1</v>
      </c>
      <c r="AZ658">
        <v>0</v>
      </c>
      <c r="BA658">
        <v>750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0</v>
      </c>
      <c r="CV658">
        <v>0</v>
      </c>
      <c r="CW658">
        <f>ROUND(Y658*Source!I382*DO658,9)</f>
        <v>0</v>
      </c>
      <c r="CX658">
        <f>ROUND(Y658*Source!I382,9)</f>
        <v>1.0416000000000001</v>
      </c>
      <c r="CY658">
        <f>AB658</f>
        <v>63.33</v>
      </c>
      <c r="CZ658">
        <f>AF658</f>
        <v>6.81</v>
      </c>
      <c r="DA658">
        <f>AJ658</f>
        <v>9.3000000000000007</v>
      </c>
      <c r="DB658">
        <f t="shared" si="320"/>
        <v>22.89</v>
      </c>
      <c r="DC658">
        <f t="shared" si="321"/>
        <v>0</v>
      </c>
      <c r="DD658" t="s">
        <v>6</v>
      </c>
      <c r="DE658" t="s">
        <v>6</v>
      </c>
      <c r="DF658">
        <f t="shared" si="318"/>
        <v>0</v>
      </c>
      <c r="DG658">
        <f>ROUND(ROUND(AF658*AJ658,0)*CX658,0)</f>
        <v>66</v>
      </c>
      <c r="DH658">
        <f>Source!I382*SmtRes!Y658</f>
        <v>1.0416000000000001</v>
      </c>
      <c r="DI658">
        <f>AB658</f>
        <v>63.33</v>
      </c>
      <c r="DJ658">
        <f>EtalonRes!Z750</f>
        <v>6.81</v>
      </c>
      <c r="DK658">
        <f>Source!BB382</f>
        <v>9.3000000000000007</v>
      </c>
      <c r="DL658" t="s">
        <v>6</v>
      </c>
      <c r="DM658">
        <v>0</v>
      </c>
      <c r="DN658" t="s">
        <v>6</v>
      </c>
      <c r="DO658">
        <v>0</v>
      </c>
      <c r="GQ658">
        <v>-1</v>
      </c>
      <c r="GR658">
        <v>-1</v>
      </c>
    </row>
    <row r="659" spans="1:200" x14ac:dyDescent="0.2">
      <c r="A659">
        <f>ROW(Source!A382)</f>
        <v>382</v>
      </c>
      <c r="B659">
        <v>86295184</v>
      </c>
      <c r="C659">
        <v>86296330</v>
      </c>
      <c r="D659">
        <v>27441327</v>
      </c>
      <c r="E659">
        <v>1</v>
      </c>
      <c r="F659">
        <v>1</v>
      </c>
      <c r="G659">
        <v>1</v>
      </c>
      <c r="H659">
        <v>2</v>
      </c>
      <c r="I659" t="s">
        <v>936</v>
      </c>
      <c r="J659" t="s">
        <v>937</v>
      </c>
      <c r="K659" t="s">
        <v>938</v>
      </c>
      <c r="L659">
        <v>1368</v>
      </c>
      <c r="N659">
        <v>1011</v>
      </c>
      <c r="O659" t="s">
        <v>927</v>
      </c>
      <c r="P659" t="s">
        <v>927</v>
      </c>
      <c r="Q659">
        <v>1</v>
      </c>
      <c r="W659">
        <v>0</v>
      </c>
      <c r="X659">
        <v>-1583389094</v>
      </c>
      <c r="Y659">
        <f t="shared" si="319"/>
        <v>5.4</v>
      </c>
      <c r="AA659">
        <v>0</v>
      </c>
      <c r="AB659">
        <v>868.34</v>
      </c>
      <c r="AC659">
        <v>231.46</v>
      </c>
      <c r="AD659">
        <v>0</v>
      </c>
      <c r="AE659">
        <v>0</v>
      </c>
      <c r="AF659">
        <v>93.37</v>
      </c>
      <c r="AG659">
        <v>11.69</v>
      </c>
      <c r="AH659">
        <v>0</v>
      </c>
      <c r="AI659">
        <v>1</v>
      </c>
      <c r="AJ659">
        <v>9.3000000000000007</v>
      </c>
      <c r="AK659">
        <v>19.8</v>
      </c>
      <c r="AL659">
        <v>1</v>
      </c>
      <c r="AM659">
        <v>5</v>
      </c>
      <c r="AN659">
        <v>0</v>
      </c>
      <c r="AO659">
        <v>1</v>
      </c>
      <c r="AP659">
        <v>1</v>
      </c>
      <c r="AQ659">
        <v>0</v>
      </c>
      <c r="AR659">
        <v>0</v>
      </c>
      <c r="AS659" t="s">
        <v>6</v>
      </c>
      <c r="AT659">
        <v>1.8</v>
      </c>
      <c r="AU659" t="s">
        <v>342</v>
      </c>
      <c r="AV659">
        <v>0</v>
      </c>
      <c r="AW659">
        <v>2</v>
      </c>
      <c r="AX659">
        <v>86296343</v>
      </c>
      <c r="AY659">
        <v>1</v>
      </c>
      <c r="AZ659">
        <v>0</v>
      </c>
      <c r="BA659">
        <v>751</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CV659">
        <v>0</v>
      </c>
      <c r="CW659">
        <f>ROUND(Y659*Source!I382*DO659,9)</f>
        <v>0</v>
      </c>
      <c r="CX659">
        <f>ROUND(Y659*Source!I382,9)</f>
        <v>1.6739999999999999</v>
      </c>
      <c r="CY659">
        <f>AB659</f>
        <v>868.34</v>
      </c>
      <c r="CZ659">
        <f>AF659</f>
        <v>93.37</v>
      </c>
      <c r="DA659">
        <f>AJ659</f>
        <v>9.3000000000000007</v>
      </c>
      <c r="DB659">
        <f t="shared" si="320"/>
        <v>504.21</v>
      </c>
      <c r="DC659">
        <f t="shared" si="321"/>
        <v>63.12</v>
      </c>
      <c r="DD659" t="s">
        <v>6</v>
      </c>
      <c r="DE659" t="s">
        <v>6</v>
      </c>
      <c r="DF659">
        <f t="shared" si="318"/>
        <v>0</v>
      </c>
      <c r="DG659">
        <f>ROUND(ROUND(AF659*AJ659,0)*CX659,0)</f>
        <v>1453</v>
      </c>
      <c r="DH659">
        <f>Source!I382*SmtRes!Y659</f>
        <v>1.6740000000000002</v>
      </c>
      <c r="DI659">
        <f>AB659</f>
        <v>868.34</v>
      </c>
      <c r="DJ659">
        <f>EtalonRes!Z751</f>
        <v>93.37</v>
      </c>
      <c r="DK659">
        <f>Source!BB382</f>
        <v>9.3000000000000007</v>
      </c>
      <c r="DL659" t="s">
        <v>6</v>
      </c>
      <c r="DM659">
        <v>0</v>
      </c>
      <c r="DN659" t="s">
        <v>6</v>
      </c>
      <c r="DO659">
        <v>0</v>
      </c>
      <c r="GQ659">
        <v>-1</v>
      </c>
      <c r="GR659">
        <v>-1</v>
      </c>
    </row>
    <row r="660" spans="1:200" x14ac:dyDescent="0.2">
      <c r="A660">
        <f>ROW(Source!A382)</f>
        <v>382</v>
      </c>
      <c r="B660">
        <v>86295184</v>
      </c>
      <c r="C660">
        <v>86296330</v>
      </c>
      <c r="D660">
        <v>27386888</v>
      </c>
      <c r="E660">
        <v>1</v>
      </c>
      <c r="F660">
        <v>1</v>
      </c>
      <c r="G660">
        <v>1</v>
      </c>
      <c r="H660">
        <v>3</v>
      </c>
      <c r="I660" t="s">
        <v>344</v>
      </c>
      <c r="J660" t="s">
        <v>346</v>
      </c>
      <c r="K660" t="s">
        <v>345</v>
      </c>
      <c r="L660">
        <v>1346</v>
      </c>
      <c r="N660">
        <v>1009</v>
      </c>
      <c r="O660" t="s">
        <v>182</v>
      </c>
      <c r="P660" t="s">
        <v>182</v>
      </c>
      <c r="Q660">
        <v>1</v>
      </c>
      <c r="W660">
        <v>0</v>
      </c>
      <c r="X660">
        <v>-1572081851</v>
      </c>
      <c r="Y660">
        <f t="shared" ref="Y660:Y698" si="322">AT660</f>
        <v>229.95780600000001</v>
      </c>
      <c r="AA660">
        <v>316.67</v>
      </c>
      <c r="AB660">
        <v>0</v>
      </c>
      <c r="AC660">
        <v>0</v>
      </c>
      <c r="AD660">
        <v>0</v>
      </c>
      <c r="AE660">
        <v>44.44</v>
      </c>
      <c r="AF660">
        <v>0</v>
      </c>
      <c r="AG660">
        <v>0</v>
      </c>
      <c r="AH660">
        <v>0</v>
      </c>
      <c r="AI660">
        <v>7.56</v>
      </c>
      <c r="AJ660">
        <v>1</v>
      </c>
      <c r="AK660">
        <v>1</v>
      </c>
      <c r="AL660">
        <v>1</v>
      </c>
      <c r="AM660">
        <v>0</v>
      </c>
      <c r="AN660">
        <v>0</v>
      </c>
      <c r="AO660">
        <v>0</v>
      </c>
      <c r="AP660">
        <v>1</v>
      </c>
      <c r="AQ660">
        <v>0</v>
      </c>
      <c r="AR660">
        <v>0</v>
      </c>
      <c r="AS660" t="s">
        <v>6</v>
      </c>
      <c r="AT660">
        <v>229.95780600000001</v>
      </c>
      <c r="AU660" t="s">
        <v>6</v>
      </c>
      <c r="AV660">
        <v>0</v>
      </c>
      <c r="AW660">
        <v>1</v>
      </c>
      <c r="AX660">
        <v>-1</v>
      </c>
      <c r="AY660">
        <v>0</v>
      </c>
      <c r="AZ660">
        <v>0</v>
      </c>
      <c r="BA660" t="s">
        <v>6</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CV660">
        <v>0</v>
      </c>
      <c r="CW660">
        <v>0</v>
      </c>
      <c r="CX660">
        <f>ROUND(Y660*Source!I382,9)</f>
        <v>71.286919859999998</v>
      </c>
      <c r="CY660">
        <f>AA660</f>
        <v>316.67</v>
      </c>
      <c r="CZ660">
        <f>AE660</f>
        <v>44.44</v>
      </c>
      <c r="DA660">
        <f>AI660</f>
        <v>7.56</v>
      </c>
      <c r="DB660">
        <f t="shared" ref="DB660:DB698" si="323">ROUND(ROUND(AT660*CZ660,2),2)</f>
        <v>10219.32</v>
      </c>
      <c r="DC660">
        <f t="shared" ref="DC660:DC698" si="324">ROUND(ROUND(AT660*AG660,2),2)</f>
        <v>0</v>
      </c>
      <c r="DD660" t="s">
        <v>6</v>
      </c>
      <c r="DE660" t="s">
        <v>6</v>
      </c>
      <c r="DF660">
        <f>ROUND(ROUND(AE660*AI660,0)*CX660,0)</f>
        <v>23952</v>
      </c>
      <c r="DG660">
        <f t="shared" ref="DG660:DG679" si="325">ROUND(ROUND(AF660,0)*CX660,0)</f>
        <v>0</v>
      </c>
      <c r="DH660">
        <f>Source!I382*SmtRes!Y660</f>
        <v>71.286919859999998</v>
      </c>
      <c r="DI660">
        <f>AA660</f>
        <v>316.67</v>
      </c>
      <c r="DJ660">
        <f>DF660</f>
        <v>23952</v>
      </c>
      <c r="DK660">
        <f>Source!BC382</f>
        <v>7.56</v>
      </c>
      <c r="DL660" t="s">
        <v>6</v>
      </c>
      <c r="DM660">
        <v>0</v>
      </c>
      <c r="DN660" t="s">
        <v>6</v>
      </c>
      <c r="DO660">
        <v>0</v>
      </c>
      <c r="GP660">
        <v>1</v>
      </c>
      <c r="GQ660">
        <v>-1</v>
      </c>
      <c r="GR660">
        <v>-1</v>
      </c>
    </row>
    <row r="661" spans="1:200" x14ac:dyDescent="0.2">
      <c r="A661">
        <f>ROW(Source!A420)</f>
        <v>420</v>
      </c>
      <c r="B661">
        <v>86295183</v>
      </c>
      <c r="C661">
        <v>86296346</v>
      </c>
      <c r="D661">
        <v>27498288</v>
      </c>
      <c r="E661">
        <v>1</v>
      </c>
      <c r="F661">
        <v>1</v>
      </c>
      <c r="G661">
        <v>1</v>
      </c>
      <c r="H661">
        <v>1</v>
      </c>
      <c r="I661" t="s">
        <v>1003</v>
      </c>
      <c r="J661" t="s">
        <v>6</v>
      </c>
      <c r="K661" t="s">
        <v>1004</v>
      </c>
      <c r="L661">
        <v>1369</v>
      </c>
      <c r="N661">
        <v>1013</v>
      </c>
      <c r="O661" t="s">
        <v>921</v>
      </c>
      <c r="P661" t="s">
        <v>921</v>
      </c>
      <c r="Q661">
        <v>1</v>
      </c>
      <c r="W661">
        <v>0</v>
      </c>
      <c r="X661">
        <v>1223303326</v>
      </c>
      <c r="Y661">
        <f t="shared" si="322"/>
        <v>158.27000000000001</v>
      </c>
      <c r="AA661">
        <v>0</v>
      </c>
      <c r="AB661">
        <v>0</v>
      </c>
      <c r="AC661">
        <v>0</v>
      </c>
      <c r="AD661">
        <v>9.0399999999999991</v>
      </c>
      <c r="AE661">
        <v>0</v>
      </c>
      <c r="AF661">
        <v>0</v>
      </c>
      <c r="AG661">
        <v>0</v>
      </c>
      <c r="AH661">
        <v>9.0399999999999991</v>
      </c>
      <c r="AI661">
        <v>1</v>
      </c>
      <c r="AJ661">
        <v>1</v>
      </c>
      <c r="AK661">
        <v>1</v>
      </c>
      <c r="AL661">
        <v>1</v>
      </c>
      <c r="AM661">
        <v>0</v>
      </c>
      <c r="AN661">
        <v>0</v>
      </c>
      <c r="AO661">
        <v>1</v>
      </c>
      <c r="AP661">
        <v>1</v>
      </c>
      <c r="AQ661">
        <v>0</v>
      </c>
      <c r="AR661">
        <v>0</v>
      </c>
      <c r="AS661" t="s">
        <v>6</v>
      </c>
      <c r="AT661">
        <v>158.27000000000001</v>
      </c>
      <c r="AU661" t="s">
        <v>6</v>
      </c>
      <c r="AV661">
        <v>1</v>
      </c>
      <c r="AW661">
        <v>2</v>
      </c>
      <c r="AX661">
        <v>86296364</v>
      </c>
      <c r="AY661">
        <v>1</v>
      </c>
      <c r="AZ661">
        <v>0</v>
      </c>
      <c r="BA661">
        <v>753</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CU661">
        <f>ROUND(AT661*Source!I420*AH661*AL661,0)</f>
        <v>3720</v>
      </c>
      <c r="CV661">
        <f>ROUND(Y661*Source!I420,9)</f>
        <v>411.50200000000001</v>
      </c>
      <c r="CW661">
        <v>0</v>
      </c>
      <c r="CX661">
        <f>ROUND(Y661*Source!I420,9)</f>
        <v>411.50200000000001</v>
      </c>
      <c r="CY661">
        <f>AD661</f>
        <v>9.0399999999999991</v>
      </c>
      <c r="CZ661">
        <f>AH661</f>
        <v>9.0399999999999991</v>
      </c>
      <c r="DA661">
        <f>AL661</f>
        <v>1</v>
      </c>
      <c r="DB661">
        <f t="shared" si="323"/>
        <v>1430.76</v>
      </c>
      <c r="DC661">
        <f t="shared" si="324"/>
        <v>0</v>
      </c>
      <c r="DD661" t="s">
        <v>6</v>
      </c>
      <c r="DE661" t="s">
        <v>6</v>
      </c>
      <c r="DF661">
        <f t="shared" ref="DF661:DF680" si="326">ROUND(ROUND(AE661,0)*CX661,0)</f>
        <v>0</v>
      </c>
      <c r="DG661">
        <f t="shared" si="325"/>
        <v>0</v>
      </c>
      <c r="DH661">
        <f>Source!I420*SmtRes!Y661</f>
        <v>411.50200000000007</v>
      </c>
      <c r="DI661">
        <f>AD661</f>
        <v>9.0399999999999991</v>
      </c>
      <c r="DJ661">
        <f>EtalonRes!AB753</f>
        <v>9.0399999999999991</v>
      </c>
      <c r="DK661">
        <f>Source!BA420</f>
        <v>1</v>
      </c>
      <c r="DL661" t="s">
        <v>6</v>
      </c>
      <c r="DM661">
        <v>0</v>
      </c>
      <c r="DN661" t="s">
        <v>6</v>
      </c>
      <c r="DO661">
        <v>0</v>
      </c>
      <c r="GQ661">
        <v>-1</v>
      </c>
      <c r="GR661">
        <v>-1</v>
      </c>
    </row>
    <row r="662" spans="1:200" x14ac:dyDescent="0.2">
      <c r="A662">
        <f>ROW(Source!A420)</f>
        <v>420</v>
      </c>
      <c r="B662">
        <v>86295183</v>
      </c>
      <c r="C662">
        <v>86296346</v>
      </c>
      <c r="D662">
        <v>121548</v>
      </c>
      <c r="E662">
        <v>1</v>
      </c>
      <c r="F662">
        <v>1</v>
      </c>
      <c r="G662">
        <v>1</v>
      </c>
      <c r="H662">
        <v>1</v>
      </c>
      <c r="I662" t="s">
        <v>39</v>
      </c>
      <c r="J662" t="s">
        <v>6</v>
      </c>
      <c r="K662" t="s">
        <v>922</v>
      </c>
      <c r="L662">
        <v>608254</v>
      </c>
      <c r="N662">
        <v>1013</v>
      </c>
      <c r="O662" t="s">
        <v>923</v>
      </c>
      <c r="P662" t="s">
        <v>923</v>
      </c>
      <c r="Q662">
        <v>1</v>
      </c>
      <c r="W662">
        <v>0</v>
      </c>
      <c r="X662">
        <v>-185737400</v>
      </c>
      <c r="Y662">
        <f t="shared" si="322"/>
        <v>43.58</v>
      </c>
      <c r="AA662">
        <v>0</v>
      </c>
      <c r="AB662">
        <v>0</v>
      </c>
      <c r="AC662">
        <v>0</v>
      </c>
      <c r="AD662">
        <v>0</v>
      </c>
      <c r="AE662">
        <v>0</v>
      </c>
      <c r="AF662">
        <v>0</v>
      </c>
      <c r="AG662">
        <v>0</v>
      </c>
      <c r="AH662">
        <v>0</v>
      </c>
      <c r="AI662">
        <v>1</v>
      </c>
      <c r="AJ662">
        <v>1</v>
      </c>
      <c r="AK662">
        <v>1</v>
      </c>
      <c r="AL662">
        <v>1</v>
      </c>
      <c r="AM662">
        <v>0</v>
      </c>
      <c r="AN662">
        <v>0</v>
      </c>
      <c r="AO662">
        <v>1</v>
      </c>
      <c r="AP662">
        <v>1</v>
      </c>
      <c r="AQ662">
        <v>0</v>
      </c>
      <c r="AR662">
        <v>0</v>
      </c>
      <c r="AS662" t="s">
        <v>6</v>
      </c>
      <c r="AT662">
        <v>43.58</v>
      </c>
      <c r="AU662" t="s">
        <v>6</v>
      </c>
      <c r="AV662">
        <v>2</v>
      </c>
      <c r="AW662">
        <v>2</v>
      </c>
      <c r="AX662">
        <v>86296365</v>
      </c>
      <c r="AY662">
        <v>1</v>
      </c>
      <c r="AZ662">
        <v>0</v>
      </c>
      <c r="BA662">
        <v>754</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0</v>
      </c>
      <c r="CV662">
        <v>0</v>
      </c>
      <c r="CW662">
        <v>0</v>
      </c>
      <c r="CX662">
        <f>ROUND(Y662*Source!I420,9)</f>
        <v>113.30800000000001</v>
      </c>
      <c r="CY662">
        <f>AD662</f>
        <v>0</v>
      </c>
      <c r="CZ662">
        <f>AH662</f>
        <v>0</v>
      </c>
      <c r="DA662">
        <f>AL662</f>
        <v>1</v>
      </c>
      <c r="DB662">
        <f t="shared" si="323"/>
        <v>0</v>
      </c>
      <c r="DC662">
        <f t="shared" si="324"/>
        <v>0</v>
      </c>
      <c r="DD662" t="s">
        <v>6</v>
      </c>
      <c r="DE662" t="s">
        <v>6</v>
      </c>
      <c r="DF662">
        <f t="shared" si="326"/>
        <v>0</v>
      </c>
      <c r="DG662">
        <f t="shared" si="325"/>
        <v>0</v>
      </c>
      <c r="DH662">
        <f>Source!I420*SmtRes!Y662</f>
        <v>113.30799999999999</v>
      </c>
      <c r="DI662">
        <f>AD662</f>
        <v>0</v>
      </c>
      <c r="DJ662">
        <f>EtalonRes!AB754</f>
        <v>0</v>
      </c>
      <c r="DK662">
        <f>Source!BA420</f>
        <v>1</v>
      </c>
      <c r="DL662" t="s">
        <v>6</v>
      </c>
      <c r="DM662">
        <v>0</v>
      </c>
      <c r="DN662" t="s">
        <v>6</v>
      </c>
      <c r="DO662">
        <v>0</v>
      </c>
      <c r="GQ662">
        <v>-1</v>
      </c>
      <c r="GR662">
        <v>-1</v>
      </c>
    </row>
    <row r="663" spans="1:200" x14ac:dyDescent="0.2">
      <c r="A663">
        <f>ROW(Source!A420)</f>
        <v>420</v>
      </c>
      <c r="B663">
        <v>86295183</v>
      </c>
      <c r="C663">
        <v>86296346</v>
      </c>
      <c r="D663">
        <v>27439419</v>
      </c>
      <c r="E663">
        <v>1</v>
      </c>
      <c r="F663">
        <v>1</v>
      </c>
      <c r="G663">
        <v>1</v>
      </c>
      <c r="H663">
        <v>2</v>
      </c>
      <c r="I663" t="s">
        <v>924</v>
      </c>
      <c r="J663" t="s">
        <v>925</v>
      </c>
      <c r="K663" t="s">
        <v>926</v>
      </c>
      <c r="L663">
        <v>1368</v>
      </c>
      <c r="N663">
        <v>1011</v>
      </c>
      <c r="O663" t="s">
        <v>927</v>
      </c>
      <c r="P663" t="s">
        <v>927</v>
      </c>
      <c r="Q663">
        <v>1</v>
      </c>
      <c r="W663">
        <v>0</v>
      </c>
      <c r="X663">
        <v>1804162481</v>
      </c>
      <c r="Y663">
        <f t="shared" si="322"/>
        <v>43.58</v>
      </c>
      <c r="AA663">
        <v>0</v>
      </c>
      <c r="AB663">
        <v>115.64</v>
      </c>
      <c r="AC663">
        <v>13.61</v>
      </c>
      <c r="AD663">
        <v>0</v>
      </c>
      <c r="AE663">
        <v>0</v>
      </c>
      <c r="AF663">
        <v>115.64</v>
      </c>
      <c r="AG663">
        <v>13.61</v>
      </c>
      <c r="AH663">
        <v>0</v>
      </c>
      <c r="AI663">
        <v>1</v>
      </c>
      <c r="AJ663">
        <v>1</v>
      </c>
      <c r="AK663">
        <v>1</v>
      </c>
      <c r="AL663">
        <v>1</v>
      </c>
      <c r="AM663">
        <v>0</v>
      </c>
      <c r="AN663">
        <v>0</v>
      </c>
      <c r="AO663">
        <v>1</v>
      </c>
      <c r="AP663">
        <v>1</v>
      </c>
      <c r="AQ663">
        <v>0</v>
      </c>
      <c r="AR663">
        <v>0</v>
      </c>
      <c r="AS663" t="s">
        <v>6</v>
      </c>
      <c r="AT663">
        <v>43.58</v>
      </c>
      <c r="AU663" t="s">
        <v>6</v>
      </c>
      <c r="AV663">
        <v>0</v>
      </c>
      <c r="AW663">
        <v>1</v>
      </c>
      <c r="AX663">
        <v>-1</v>
      </c>
      <c r="AY663">
        <v>0</v>
      </c>
      <c r="AZ663">
        <v>0</v>
      </c>
      <c r="BA663" t="s">
        <v>6</v>
      </c>
      <c r="BB663">
        <v>5</v>
      </c>
      <c r="BC663">
        <v>0</v>
      </c>
      <c r="BD663">
        <v>5039.5911999999998</v>
      </c>
      <c r="BE663">
        <v>593.12379999999996</v>
      </c>
      <c r="BF663">
        <v>0</v>
      </c>
      <c r="BG663">
        <v>0</v>
      </c>
      <c r="BH663">
        <v>0</v>
      </c>
      <c r="BI663">
        <v>1</v>
      </c>
      <c r="BJ663">
        <v>0</v>
      </c>
      <c r="BK663">
        <v>0</v>
      </c>
      <c r="BL663">
        <v>0</v>
      </c>
      <c r="BM663">
        <v>0</v>
      </c>
      <c r="BN663">
        <v>0</v>
      </c>
      <c r="BO663">
        <v>0</v>
      </c>
      <c r="BP663">
        <v>0</v>
      </c>
      <c r="BQ663">
        <v>0</v>
      </c>
      <c r="BR663">
        <v>0</v>
      </c>
      <c r="BS663">
        <v>0</v>
      </c>
      <c r="BT663">
        <v>0</v>
      </c>
      <c r="BU663">
        <v>0</v>
      </c>
      <c r="BV663">
        <v>0</v>
      </c>
      <c r="BW663">
        <v>0</v>
      </c>
      <c r="CV663">
        <v>0</v>
      </c>
      <c r="CW663">
        <f>ROUND(Y663*Source!I420*DO663,9)</f>
        <v>0</v>
      </c>
      <c r="CX663">
        <f>ROUND(Y663*Source!I420,9)</f>
        <v>113.30800000000001</v>
      </c>
      <c r="CY663">
        <f>AB663</f>
        <v>115.64</v>
      </c>
      <c r="CZ663">
        <f>AF663</f>
        <v>115.64</v>
      </c>
      <c r="DA663">
        <f>AJ663</f>
        <v>1</v>
      </c>
      <c r="DB663">
        <f t="shared" si="323"/>
        <v>5039.59</v>
      </c>
      <c r="DC663">
        <f t="shared" si="324"/>
        <v>593.12</v>
      </c>
      <c r="DD663" t="s">
        <v>6</v>
      </c>
      <c r="DE663" t="s">
        <v>6</v>
      </c>
      <c r="DF663">
        <f t="shared" si="326"/>
        <v>0</v>
      </c>
      <c r="DG663">
        <f t="shared" si="325"/>
        <v>13144</v>
      </c>
      <c r="DH663">
        <f>Source!I420*SmtRes!Y663</f>
        <v>113.30799999999999</v>
      </c>
      <c r="DI663">
        <f>AB663</f>
        <v>115.64</v>
      </c>
      <c r="DJ663">
        <f>DG663</f>
        <v>13144</v>
      </c>
      <c r="DK663">
        <f>Source!BB420</f>
        <v>1</v>
      </c>
      <c r="DL663" t="s">
        <v>6</v>
      </c>
      <c r="DM663">
        <v>0</v>
      </c>
      <c r="DN663" t="s">
        <v>6</v>
      </c>
      <c r="DO663">
        <v>0</v>
      </c>
      <c r="GQ663">
        <v>-1</v>
      </c>
      <c r="GR663">
        <v>-1</v>
      </c>
    </row>
    <row r="664" spans="1:200" x14ac:dyDescent="0.2">
      <c r="A664">
        <f>ROW(Source!A420)</f>
        <v>420</v>
      </c>
      <c r="B664">
        <v>86295183</v>
      </c>
      <c r="C664">
        <v>86296346</v>
      </c>
      <c r="D664">
        <v>69408707</v>
      </c>
      <c r="E664">
        <v>1</v>
      </c>
      <c r="F664">
        <v>1</v>
      </c>
      <c r="G664">
        <v>1</v>
      </c>
      <c r="H664">
        <v>3</v>
      </c>
      <c r="I664" t="s">
        <v>30</v>
      </c>
      <c r="J664" t="s">
        <v>33</v>
      </c>
      <c r="K664" t="s">
        <v>31</v>
      </c>
      <c r="L664">
        <v>1339</v>
      </c>
      <c r="N664">
        <v>1007</v>
      </c>
      <c r="O664" t="s">
        <v>32</v>
      </c>
      <c r="P664" t="s">
        <v>32</v>
      </c>
      <c r="Q664">
        <v>1</v>
      </c>
      <c r="W664">
        <v>0</v>
      </c>
      <c r="X664">
        <v>2111049581</v>
      </c>
      <c r="Y664">
        <f t="shared" si="322"/>
        <v>0.7</v>
      </c>
      <c r="AA664">
        <v>586.71</v>
      </c>
      <c r="AB664">
        <v>0</v>
      </c>
      <c r="AC664">
        <v>0</v>
      </c>
      <c r="AD664">
        <v>0</v>
      </c>
      <c r="AE664">
        <v>586.71</v>
      </c>
      <c r="AF664">
        <v>0</v>
      </c>
      <c r="AG664">
        <v>0</v>
      </c>
      <c r="AH664">
        <v>0</v>
      </c>
      <c r="AI664">
        <v>1</v>
      </c>
      <c r="AJ664">
        <v>1</v>
      </c>
      <c r="AK664">
        <v>1</v>
      </c>
      <c r="AL664">
        <v>1</v>
      </c>
      <c r="AM664">
        <v>0</v>
      </c>
      <c r="AN664">
        <v>0</v>
      </c>
      <c r="AO664">
        <v>0</v>
      </c>
      <c r="AP664">
        <v>1</v>
      </c>
      <c r="AQ664">
        <v>0</v>
      </c>
      <c r="AR664">
        <v>0</v>
      </c>
      <c r="AS664" t="s">
        <v>6</v>
      </c>
      <c r="AT664">
        <v>0.7</v>
      </c>
      <c r="AU664" t="s">
        <v>6</v>
      </c>
      <c r="AV664">
        <v>0</v>
      </c>
      <c r="AW664">
        <v>1</v>
      </c>
      <c r="AX664">
        <v>-1</v>
      </c>
      <c r="AY664">
        <v>0</v>
      </c>
      <c r="AZ664">
        <v>0</v>
      </c>
      <c r="BA664" t="s">
        <v>6</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CV664">
        <v>0</v>
      </c>
      <c r="CW664">
        <v>0</v>
      </c>
      <c r="CX664">
        <f>ROUND(Y664*Source!I420,9)</f>
        <v>1.82</v>
      </c>
      <c r="CY664">
        <f t="shared" ref="CY664:CY677" si="327">AA664</f>
        <v>586.71</v>
      </c>
      <c r="CZ664">
        <f t="shared" ref="CZ664:CZ677" si="328">AE664</f>
        <v>586.71</v>
      </c>
      <c r="DA664">
        <f t="shared" ref="DA664:DA677" si="329">AI664</f>
        <v>1</v>
      </c>
      <c r="DB664">
        <f t="shared" si="323"/>
        <v>410.7</v>
      </c>
      <c r="DC664">
        <f t="shared" si="324"/>
        <v>0</v>
      </c>
      <c r="DD664" t="s">
        <v>6</v>
      </c>
      <c r="DE664" t="s">
        <v>6</v>
      </c>
      <c r="DF664">
        <f t="shared" si="326"/>
        <v>1068</v>
      </c>
      <c r="DG664">
        <f t="shared" si="325"/>
        <v>0</v>
      </c>
      <c r="DH664">
        <f>Source!I420*SmtRes!Y664</f>
        <v>1.8199999999999998</v>
      </c>
      <c r="DI664">
        <f t="shared" ref="DI664:DI677" si="330">AA664</f>
        <v>586.71</v>
      </c>
      <c r="DJ664">
        <f t="shared" ref="DJ664:DJ677" si="331">DF664</f>
        <v>1068</v>
      </c>
      <c r="DK664">
        <f>Source!BC420</f>
        <v>1</v>
      </c>
      <c r="DL664" t="s">
        <v>6</v>
      </c>
      <c r="DM664">
        <v>0</v>
      </c>
      <c r="DN664" t="s">
        <v>6</v>
      </c>
      <c r="DO664">
        <v>0</v>
      </c>
      <c r="GP664">
        <v>1</v>
      </c>
      <c r="GQ664">
        <v>-1</v>
      </c>
      <c r="GR664">
        <v>-1</v>
      </c>
    </row>
    <row r="665" spans="1:200" x14ac:dyDescent="0.2">
      <c r="A665">
        <f>ROW(Source!A420)</f>
        <v>420</v>
      </c>
      <c r="B665">
        <v>86295183</v>
      </c>
      <c r="C665">
        <v>86296346</v>
      </c>
      <c r="D665">
        <v>69205624</v>
      </c>
      <c r="E665">
        <v>1</v>
      </c>
      <c r="F665">
        <v>1</v>
      </c>
      <c r="G665">
        <v>1</v>
      </c>
      <c r="H665">
        <v>3</v>
      </c>
      <c r="I665" t="s">
        <v>511</v>
      </c>
      <c r="J665" t="s">
        <v>513</v>
      </c>
      <c r="K665" t="s">
        <v>512</v>
      </c>
      <c r="L665">
        <v>1354</v>
      </c>
      <c r="N665">
        <v>1010</v>
      </c>
      <c r="O665" t="s">
        <v>43</v>
      </c>
      <c r="P665" t="s">
        <v>43</v>
      </c>
      <c r="Q665">
        <v>1</v>
      </c>
      <c r="W665">
        <v>0</v>
      </c>
      <c r="X665">
        <v>572052361</v>
      </c>
      <c r="Y665" s="217">
        <f>'5.Ведомость_списания'!F187</f>
        <v>0</v>
      </c>
      <c r="AA665">
        <v>793.64</v>
      </c>
      <c r="AB665">
        <v>0</v>
      </c>
      <c r="AC665">
        <v>0</v>
      </c>
      <c r="AD665">
        <v>0</v>
      </c>
      <c r="AE665">
        <v>793.64</v>
      </c>
      <c r="AF665">
        <v>0</v>
      </c>
      <c r="AG665">
        <v>0</v>
      </c>
      <c r="AH665">
        <v>0</v>
      </c>
      <c r="AI665">
        <v>1</v>
      </c>
      <c r="AJ665">
        <v>1</v>
      </c>
      <c r="AK665">
        <v>1</v>
      </c>
      <c r="AL665">
        <v>1</v>
      </c>
      <c r="AM665">
        <v>0</v>
      </c>
      <c r="AN665">
        <v>0</v>
      </c>
      <c r="AO665">
        <v>0</v>
      </c>
      <c r="AP665">
        <v>1</v>
      </c>
      <c r="AQ665">
        <v>0</v>
      </c>
      <c r="AR665">
        <v>0</v>
      </c>
      <c r="AS665" t="s">
        <v>6</v>
      </c>
      <c r="AT665">
        <v>0</v>
      </c>
      <c r="AU665" t="s">
        <v>6</v>
      </c>
      <c r="AV665">
        <v>0</v>
      </c>
      <c r="AW665">
        <v>1</v>
      </c>
      <c r="AX665">
        <v>-1</v>
      </c>
      <c r="AY665">
        <v>0</v>
      </c>
      <c r="AZ665">
        <v>0</v>
      </c>
      <c r="BA665" t="s">
        <v>6</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CV665">
        <v>0</v>
      </c>
      <c r="CW665">
        <v>0</v>
      </c>
      <c r="CX665">
        <f>ROUND(Y665*Source!I420,9)</f>
        <v>0</v>
      </c>
      <c r="CY665">
        <f t="shared" si="327"/>
        <v>793.64</v>
      </c>
      <c r="CZ665">
        <f t="shared" si="328"/>
        <v>793.64</v>
      </c>
      <c r="DA665">
        <f t="shared" si="329"/>
        <v>1</v>
      </c>
      <c r="DB665">
        <f t="shared" si="323"/>
        <v>0</v>
      </c>
      <c r="DC665">
        <f t="shared" si="324"/>
        <v>0</v>
      </c>
      <c r="DD665" t="s">
        <v>6</v>
      </c>
      <c r="DE665" t="s">
        <v>6</v>
      </c>
      <c r="DF665">
        <f t="shared" si="326"/>
        <v>0</v>
      </c>
      <c r="DG665">
        <f t="shared" si="325"/>
        <v>0</v>
      </c>
      <c r="DH665">
        <f>Source!I420*SmtRes!Y665</f>
        <v>0</v>
      </c>
      <c r="DI665">
        <f t="shared" si="330"/>
        <v>793.64</v>
      </c>
      <c r="DJ665">
        <f t="shared" si="331"/>
        <v>0</v>
      </c>
      <c r="DK665">
        <f>Source!BC420</f>
        <v>1</v>
      </c>
      <c r="DL665" t="s">
        <v>6</v>
      </c>
      <c r="DM665">
        <v>0</v>
      </c>
      <c r="DN665" t="s">
        <v>6</v>
      </c>
      <c r="DO665">
        <v>0</v>
      </c>
      <c r="GQ665">
        <v>-1</v>
      </c>
      <c r="GR665">
        <v>-1</v>
      </c>
    </row>
    <row r="666" spans="1:200" x14ac:dyDescent="0.2">
      <c r="A666">
        <f>ROW(Source!A420)</f>
        <v>420</v>
      </c>
      <c r="B666">
        <v>86295183</v>
      </c>
      <c r="C666">
        <v>86296346</v>
      </c>
      <c r="D666">
        <v>69205624</v>
      </c>
      <c r="E666">
        <v>1</v>
      </c>
      <c r="F666">
        <v>1</v>
      </c>
      <c r="G666">
        <v>1</v>
      </c>
      <c r="H666">
        <v>3</v>
      </c>
      <c r="I666" t="s">
        <v>511</v>
      </c>
      <c r="J666" t="s">
        <v>513</v>
      </c>
      <c r="K666" t="s">
        <v>512</v>
      </c>
      <c r="L666">
        <v>1354</v>
      </c>
      <c r="N666">
        <v>1010</v>
      </c>
      <c r="O666" t="s">
        <v>43</v>
      </c>
      <c r="P666" t="s">
        <v>43</v>
      </c>
      <c r="Q666">
        <v>1</v>
      </c>
      <c r="W666">
        <v>0</v>
      </c>
      <c r="X666">
        <v>-560117757</v>
      </c>
      <c r="Y666">
        <f t="shared" si="322"/>
        <v>31.153846000000001</v>
      </c>
      <c r="AA666">
        <v>844.32</v>
      </c>
      <c r="AB666">
        <v>0</v>
      </c>
      <c r="AC666">
        <v>0</v>
      </c>
      <c r="AD666">
        <v>0</v>
      </c>
      <c r="AE666">
        <v>844.32</v>
      </c>
      <c r="AF666">
        <v>0</v>
      </c>
      <c r="AG666">
        <v>0</v>
      </c>
      <c r="AH666">
        <v>0</v>
      </c>
      <c r="AI666">
        <v>1</v>
      </c>
      <c r="AJ666">
        <v>1</v>
      </c>
      <c r="AK666">
        <v>1</v>
      </c>
      <c r="AL666">
        <v>1</v>
      </c>
      <c r="AM666">
        <v>0</v>
      </c>
      <c r="AN666">
        <v>0</v>
      </c>
      <c r="AO666">
        <v>0</v>
      </c>
      <c r="AP666">
        <v>1</v>
      </c>
      <c r="AQ666">
        <v>0</v>
      </c>
      <c r="AR666">
        <v>0</v>
      </c>
      <c r="AS666" t="s">
        <v>6</v>
      </c>
      <c r="AT666">
        <v>31.153846000000001</v>
      </c>
      <c r="AU666" t="s">
        <v>6</v>
      </c>
      <c r="AV666">
        <v>0</v>
      </c>
      <c r="AW666">
        <v>1</v>
      </c>
      <c r="AX666">
        <v>-1</v>
      </c>
      <c r="AY666">
        <v>0</v>
      </c>
      <c r="AZ666">
        <v>0</v>
      </c>
      <c r="BA666" t="s">
        <v>6</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CV666">
        <v>0</v>
      </c>
      <c r="CW666">
        <v>0</v>
      </c>
      <c r="CX666">
        <f>ROUND(Y666*Source!I420,9)</f>
        <v>80.999999599999995</v>
      </c>
      <c r="CY666">
        <f t="shared" si="327"/>
        <v>844.32</v>
      </c>
      <c r="CZ666">
        <f t="shared" si="328"/>
        <v>844.32</v>
      </c>
      <c r="DA666">
        <f t="shared" si="329"/>
        <v>1</v>
      </c>
      <c r="DB666">
        <f t="shared" si="323"/>
        <v>26303.82</v>
      </c>
      <c r="DC666">
        <f t="shared" si="324"/>
        <v>0</v>
      </c>
      <c r="DD666" t="s">
        <v>6</v>
      </c>
      <c r="DE666" t="s">
        <v>6</v>
      </c>
      <c r="DF666">
        <f t="shared" si="326"/>
        <v>68364</v>
      </c>
      <c r="DG666">
        <f t="shared" si="325"/>
        <v>0</v>
      </c>
      <c r="DH666">
        <f>Source!I420*SmtRes!Y666</f>
        <v>80.99999960000001</v>
      </c>
      <c r="DI666">
        <f t="shared" si="330"/>
        <v>844.32</v>
      </c>
      <c r="DJ666">
        <f t="shared" si="331"/>
        <v>68364</v>
      </c>
      <c r="DK666">
        <f>Source!BC420</f>
        <v>1</v>
      </c>
      <c r="DL666" t="s">
        <v>6</v>
      </c>
      <c r="DM666">
        <v>0</v>
      </c>
      <c r="DN666" t="s">
        <v>6</v>
      </c>
      <c r="DO666">
        <v>0</v>
      </c>
      <c r="GP666">
        <v>1</v>
      </c>
      <c r="GQ666">
        <v>-1</v>
      </c>
      <c r="GR666">
        <v>-1</v>
      </c>
    </row>
    <row r="667" spans="1:200" x14ac:dyDescent="0.2">
      <c r="A667">
        <f>ROW(Source!A420)</f>
        <v>420</v>
      </c>
      <c r="B667">
        <v>86295183</v>
      </c>
      <c r="C667">
        <v>86296346</v>
      </c>
      <c r="D667">
        <v>69205641</v>
      </c>
      <c r="E667">
        <v>1</v>
      </c>
      <c r="F667">
        <v>1</v>
      </c>
      <c r="G667">
        <v>1</v>
      </c>
      <c r="H667">
        <v>3</v>
      </c>
      <c r="I667" t="s">
        <v>546</v>
      </c>
      <c r="J667" t="s">
        <v>548</v>
      </c>
      <c r="K667" t="s">
        <v>547</v>
      </c>
      <c r="L667">
        <v>1354</v>
      </c>
      <c r="N667">
        <v>1010</v>
      </c>
      <c r="O667" t="s">
        <v>43</v>
      </c>
      <c r="P667" t="s">
        <v>43</v>
      </c>
      <c r="Q667">
        <v>1</v>
      </c>
      <c r="W667">
        <v>0</v>
      </c>
      <c r="X667">
        <v>1563734859</v>
      </c>
      <c r="Y667">
        <f t="shared" si="322"/>
        <v>1.9230769999999999</v>
      </c>
      <c r="AA667">
        <v>187.21</v>
      </c>
      <c r="AB667">
        <v>0</v>
      </c>
      <c r="AC667">
        <v>0</v>
      </c>
      <c r="AD667">
        <v>0</v>
      </c>
      <c r="AE667">
        <v>187.21</v>
      </c>
      <c r="AF667">
        <v>0</v>
      </c>
      <c r="AG667">
        <v>0</v>
      </c>
      <c r="AH667">
        <v>0</v>
      </c>
      <c r="AI667">
        <v>1</v>
      </c>
      <c r="AJ667">
        <v>1</v>
      </c>
      <c r="AK667">
        <v>1</v>
      </c>
      <c r="AL667">
        <v>1</v>
      </c>
      <c r="AM667">
        <v>0</v>
      </c>
      <c r="AN667">
        <v>0</v>
      </c>
      <c r="AO667">
        <v>0</v>
      </c>
      <c r="AP667">
        <v>1</v>
      </c>
      <c r="AQ667">
        <v>0</v>
      </c>
      <c r="AR667">
        <v>0</v>
      </c>
      <c r="AS667" t="s">
        <v>6</v>
      </c>
      <c r="AT667">
        <v>1.9230769999999999</v>
      </c>
      <c r="AU667" t="s">
        <v>6</v>
      </c>
      <c r="AV667">
        <v>0</v>
      </c>
      <c r="AW667">
        <v>1</v>
      </c>
      <c r="AX667">
        <v>-1</v>
      </c>
      <c r="AY667">
        <v>0</v>
      </c>
      <c r="AZ667">
        <v>0</v>
      </c>
      <c r="BA667" t="s">
        <v>6</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CV667">
        <v>0</v>
      </c>
      <c r="CW667">
        <v>0</v>
      </c>
      <c r="CX667">
        <f>ROUND(Y667*Source!I420,9)</f>
        <v>5.0000001999999997</v>
      </c>
      <c r="CY667">
        <f t="shared" si="327"/>
        <v>187.21</v>
      </c>
      <c r="CZ667">
        <f t="shared" si="328"/>
        <v>187.21</v>
      </c>
      <c r="DA667">
        <f t="shared" si="329"/>
        <v>1</v>
      </c>
      <c r="DB667">
        <f t="shared" si="323"/>
        <v>360.02</v>
      </c>
      <c r="DC667">
        <f t="shared" si="324"/>
        <v>0</v>
      </c>
      <c r="DD667" t="s">
        <v>6</v>
      </c>
      <c r="DE667" t="s">
        <v>6</v>
      </c>
      <c r="DF667">
        <f t="shared" si="326"/>
        <v>935</v>
      </c>
      <c r="DG667">
        <f t="shared" si="325"/>
        <v>0</v>
      </c>
      <c r="DH667">
        <f>Source!I420*SmtRes!Y667</f>
        <v>5.0000001999999997</v>
      </c>
      <c r="DI667">
        <f t="shared" si="330"/>
        <v>187.21</v>
      </c>
      <c r="DJ667">
        <f t="shared" si="331"/>
        <v>935</v>
      </c>
      <c r="DK667">
        <f>Source!BC420</f>
        <v>1</v>
      </c>
      <c r="DL667" t="s">
        <v>6</v>
      </c>
      <c r="DM667">
        <v>0</v>
      </c>
      <c r="DN667" t="s">
        <v>6</v>
      </c>
      <c r="DO667">
        <v>0</v>
      </c>
      <c r="GP667">
        <v>1</v>
      </c>
      <c r="GQ667">
        <v>-1</v>
      </c>
      <c r="GR667">
        <v>-1</v>
      </c>
    </row>
    <row r="668" spans="1:200" x14ac:dyDescent="0.2">
      <c r="A668">
        <f>ROW(Source!A420)</f>
        <v>420</v>
      </c>
      <c r="B668">
        <v>86295183</v>
      </c>
      <c r="C668">
        <v>86296346</v>
      </c>
      <c r="D668">
        <v>69205642</v>
      </c>
      <c r="E668">
        <v>1</v>
      </c>
      <c r="F668">
        <v>1</v>
      </c>
      <c r="G668">
        <v>1</v>
      </c>
      <c r="H668">
        <v>3</v>
      </c>
      <c r="I668" t="s">
        <v>541</v>
      </c>
      <c r="J668" t="s">
        <v>543</v>
      </c>
      <c r="K668" t="s">
        <v>542</v>
      </c>
      <c r="L668">
        <v>1354</v>
      </c>
      <c r="N668">
        <v>1010</v>
      </c>
      <c r="O668" t="s">
        <v>43</v>
      </c>
      <c r="P668" t="s">
        <v>43</v>
      </c>
      <c r="Q668">
        <v>1</v>
      </c>
      <c r="W668">
        <v>0</v>
      </c>
      <c r="X668">
        <v>-1355024813</v>
      </c>
      <c r="Y668">
        <f t="shared" si="322"/>
        <v>1.5384614999999999</v>
      </c>
      <c r="AA668">
        <v>187.21</v>
      </c>
      <c r="AB668">
        <v>0</v>
      </c>
      <c r="AC668">
        <v>0</v>
      </c>
      <c r="AD668">
        <v>0</v>
      </c>
      <c r="AE668">
        <v>187.21</v>
      </c>
      <c r="AF668">
        <v>0</v>
      </c>
      <c r="AG668">
        <v>0</v>
      </c>
      <c r="AH668">
        <v>0</v>
      </c>
      <c r="AI668">
        <v>1</v>
      </c>
      <c r="AJ668">
        <v>1</v>
      </c>
      <c r="AK668">
        <v>1</v>
      </c>
      <c r="AL668">
        <v>1</v>
      </c>
      <c r="AM668">
        <v>0</v>
      </c>
      <c r="AN668">
        <v>0</v>
      </c>
      <c r="AO668">
        <v>0</v>
      </c>
      <c r="AP668">
        <v>1</v>
      </c>
      <c r="AQ668">
        <v>0</v>
      </c>
      <c r="AR668">
        <v>0</v>
      </c>
      <c r="AS668" t="s">
        <v>6</v>
      </c>
      <c r="AT668">
        <v>1.5384614999999999</v>
      </c>
      <c r="AU668" t="s">
        <v>6</v>
      </c>
      <c r="AV668">
        <v>0</v>
      </c>
      <c r="AW668">
        <v>1</v>
      </c>
      <c r="AX668">
        <v>-1</v>
      </c>
      <c r="AY668">
        <v>0</v>
      </c>
      <c r="AZ668">
        <v>0</v>
      </c>
      <c r="BA668" t="s">
        <v>6</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v>0</v>
      </c>
      <c r="CV668">
        <v>0</v>
      </c>
      <c r="CW668">
        <v>0</v>
      </c>
      <c r="CX668">
        <f>ROUND(Y668*Source!I420,9)</f>
        <v>3.9999999000000002</v>
      </c>
      <c r="CY668">
        <f t="shared" si="327"/>
        <v>187.21</v>
      </c>
      <c r="CZ668">
        <f t="shared" si="328"/>
        <v>187.21</v>
      </c>
      <c r="DA668">
        <f t="shared" si="329"/>
        <v>1</v>
      </c>
      <c r="DB668">
        <f t="shared" si="323"/>
        <v>288.02</v>
      </c>
      <c r="DC668">
        <f t="shared" si="324"/>
        <v>0</v>
      </c>
      <c r="DD668" t="s">
        <v>6</v>
      </c>
      <c r="DE668" t="s">
        <v>6</v>
      </c>
      <c r="DF668">
        <f t="shared" si="326"/>
        <v>748</v>
      </c>
      <c r="DG668">
        <f t="shared" si="325"/>
        <v>0</v>
      </c>
      <c r="DH668">
        <f>Source!I420*SmtRes!Y668</f>
        <v>3.9999999000000002</v>
      </c>
      <c r="DI668">
        <f t="shared" si="330"/>
        <v>187.21</v>
      </c>
      <c r="DJ668">
        <f t="shared" si="331"/>
        <v>748</v>
      </c>
      <c r="DK668">
        <f>Source!BC420</f>
        <v>1</v>
      </c>
      <c r="DL668" t="s">
        <v>6</v>
      </c>
      <c r="DM668">
        <v>0</v>
      </c>
      <c r="DN668" t="s">
        <v>6</v>
      </c>
      <c r="DO668">
        <v>0</v>
      </c>
      <c r="GP668">
        <v>1</v>
      </c>
      <c r="GQ668">
        <v>-1</v>
      </c>
      <c r="GR668">
        <v>-1</v>
      </c>
    </row>
    <row r="669" spans="1:200" x14ac:dyDescent="0.2">
      <c r="A669">
        <f>ROW(Source!A420)</f>
        <v>420</v>
      </c>
      <c r="B669">
        <v>86295183</v>
      </c>
      <c r="C669">
        <v>86296346</v>
      </c>
      <c r="D669">
        <v>69205625</v>
      </c>
      <c r="E669">
        <v>1</v>
      </c>
      <c r="F669">
        <v>1</v>
      </c>
      <c r="G669">
        <v>1</v>
      </c>
      <c r="H669">
        <v>3</v>
      </c>
      <c r="I669" t="s">
        <v>502</v>
      </c>
      <c r="J669" t="s">
        <v>504</v>
      </c>
      <c r="K669" t="s">
        <v>503</v>
      </c>
      <c r="L669">
        <v>1354</v>
      </c>
      <c r="N669">
        <v>1010</v>
      </c>
      <c r="O669" t="s">
        <v>43</v>
      </c>
      <c r="P669" t="s">
        <v>43</v>
      </c>
      <c r="Q669">
        <v>1</v>
      </c>
      <c r="W669">
        <v>0</v>
      </c>
      <c r="X669">
        <v>1344593891</v>
      </c>
      <c r="Y669">
        <f t="shared" si="322"/>
        <v>45.384615400000001</v>
      </c>
      <c r="AA669">
        <v>650.72</v>
      </c>
      <c r="AB669">
        <v>0</v>
      </c>
      <c r="AC669">
        <v>0</v>
      </c>
      <c r="AD669">
        <v>0</v>
      </c>
      <c r="AE669">
        <v>650.72</v>
      </c>
      <c r="AF669">
        <v>0</v>
      </c>
      <c r="AG669">
        <v>0</v>
      </c>
      <c r="AH669">
        <v>0</v>
      </c>
      <c r="AI669">
        <v>1</v>
      </c>
      <c r="AJ669">
        <v>1</v>
      </c>
      <c r="AK669">
        <v>1</v>
      </c>
      <c r="AL669">
        <v>1</v>
      </c>
      <c r="AM669">
        <v>0</v>
      </c>
      <c r="AN669">
        <v>0</v>
      </c>
      <c r="AO669">
        <v>0</v>
      </c>
      <c r="AP669">
        <v>1</v>
      </c>
      <c r="AQ669">
        <v>0</v>
      </c>
      <c r="AR669">
        <v>0</v>
      </c>
      <c r="AS669" t="s">
        <v>6</v>
      </c>
      <c r="AT669">
        <v>45.384615400000001</v>
      </c>
      <c r="AU669" t="s">
        <v>6</v>
      </c>
      <c r="AV669">
        <v>0</v>
      </c>
      <c r="AW669">
        <v>1</v>
      </c>
      <c r="AX669">
        <v>-1</v>
      </c>
      <c r="AY669">
        <v>0</v>
      </c>
      <c r="AZ669">
        <v>0</v>
      </c>
      <c r="BA669" t="s">
        <v>6</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0</v>
      </c>
      <c r="CV669">
        <v>0</v>
      </c>
      <c r="CW669">
        <v>0</v>
      </c>
      <c r="CX669">
        <f>ROUND(Y669*Source!I420,9)</f>
        <v>118.00000004</v>
      </c>
      <c r="CY669">
        <f t="shared" si="327"/>
        <v>650.72</v>
      </c>
      <c r="CZ669">
        <f t="shared" si="328"/>
        <v>650.72</v>
      </c>
      <c r="DA669">
        <f t="shared" si="329"/>
        <v>1</v>
      </c>
      <c r="DB669">
        <f t="shared" si="323"/>
        <v>29532.68</v>
      </c>
      <c r="DC669">
        <f t="shared" si="324"/>
        <v>0</v>
      </c>
      <c r="DD669" t="s">
        <v>6</v>
      </c>
      <c r="DE669" t="s">
        <v>6</v>
      </c>
      <c r="DF669">
        <f t="shared" si="326"/>
        <v>76818</v>
      </c>
      <c r="DG669">
        <f t="shared" si="325"/>
        <v>0</v>
      </c>
      <c r="DH669">
        <f>Source!I420*SmtRes!Y669</f>
        <v>118.00000004</v>
      </c>
      <c r="DI669">
        <f t="shared" si="330"/>
        <v>650.72</v>
      </c>
      <c r="DJ669">
        <f t="shared" si="331"/>
        <v>76818</v>
      </c>
      <c r="DK669">
        <f>Source!BC420</f>
        <v>1</v>
      </c>
      <c r="DL669" t="s">
        <v>6</v>
      </c>
      <c r="DM669">
        <v>0</v>
      </c>
      <c r="DN669" t="s">
        <v>6</v>
      </c>
      <c r="DO669">
        <v>0</v>
      </c>
      <c r="GP669">
        <v>1</v>
      </c>
      <c r="GQ669">
        <v>-1</v>
      </c>
      <c r="GR669">
        <v>-1</v>
      </c>
    </row>
    <row r="670" spans="1:200" x14ac:dyDescent="0.2">
      <c r="A670">
        <f>ROW(Source!A420)</f>
        <v>420</v>
      </c>
      <c r="B670">
        <v>86295183</v>
      </c>
      <c r="C670">
        <v>86296346</v>
      </c>
      <c r="D670">
        <v>69205625</v>
      </c>
      <c r="E670">
        <v>1</v>
      </c>
      <c r="F670">
        <v>1</v>
      </c>
      <c r="G670">
        <v>1</v>
      </c>
      <c r="H670">
        <v>3</v>
      </c>
      <c r="I670" t="s">
        <v>502</v>
      </c>
      <c r="J670" t="s">
        <v>504</v>
      </c>
      <c r="K670" t="s">
        <v>530</v>
      </c>
      <c r="L670">
        <v>1354</v>
      </c>
      <c r="N670">
        <v>1010</v>
      </c>
      <c r="O670" t="s">
        <v>43</v>
      </c>
      <c r="P670" t="s">
        <v>43</v>
      </c>
      <c r="Q670">
        <v>1</v>
      </c>
      <c r="W670">
        <v>0</v>
      </c>
      <c r="X670">
        <v>333378709</v>
      </c>
      <c r="Y670">
        <f t="shared" si="322"/>
        <v>0.76923079999999999</v>
      </c>
      <c r="AA670">
        <v>692.28</v>
      </c>
      <c r="AB670">
        <v>0</v>
      </c>
      <c r="AC670">
        <v>0</v>
      </c>
      <c r="AD670">
        <v>0</v>
      </c>
      <c r="AE670">
        <v>692.28</v>
      </c>
      <c r="AF670">
        <v>0</v>
      </c>
      <c r="AG670">
        <v>0</v>
      </c>
      <c r="AH670">
        <v>0</v>
      </c>
      <c r="AI670">
        <v>1</v>
      </c>
      <c r="AJ670">
        <v>1</v>
      </c>
      <c r="AK670">
        <v>1</v>
      </c>
      <c r="AL670">
        <v>1</v>
      </c>
      <c r="AM670">
        <v>0</v>
      </c>
      <c r="AN670">
        <v>0</v>
      </c>
      <c r="AO670">
        <v>0</v>
      </c>
      <c r="AP670">
        <v>1</v>
      </c>
      <c r="AQ670">
        <v>0</v>
      </c>
      <c r="AR670">
        <v>0</v>
      </c>
      <c r="AS670" t="s">
        <v>6</v>
      </c>
      <c r="AT670">
        <v>0.76923079999999999</v>
      </c>
      <c r="AU670" t="s">
        <v>6</v>
      </c>
      <c r="AV670">
        <v>0</v>
      </c>
      <c r="AW670">
        <v>1</v>
      </c>
      <c r="AX670">
        <v>-1</v>
      </c>
      <c r="AY670">
        <v>0</v>
      </c>
      <c r="AZ670">
        <v>0</v>
      </c>
      <c r="BA670" t="s">
        <v>6</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CV670">
        <v>0</v>
      </c>
      <c r="CW670">
        <v>0</v>
      </c>
      <c r="CX670">
        <f>ROUND(Y670*Source!I420,9)</f>
        <v>2.00000008</v>
      </c>
      <c r="CY670">
        <f t="shared" si="327"/>
        <v>692.28</v>
      </c>
      <c r="CZ670">
        <f t="shared" si="328"/>
        <v>692.28</v>
      </c>
      <c r="DA670">
        <f t="shared" si="329"/>
        <v>1</v>
      </c>
      <c r="DB670">
        <f t="shared" si="323"/>
        <v>532.52</v>
      </c>
      <c r="DC670">
        <f t="shared" si="324"/>
        <v>0</v>
      </c>
      <c r="DD670" t="s">
        <v>6</v>
      </c>
      <c r="DE670" t="s">
        <v>6</v>
      </c>
      <c r="DF670">
        <f t="shared" si="326"/>
        <v>1384</v>
      </c>
      <c r="DG670">
        <f t="shared" si="325"/>
        <v>0</v>
      </c>
      <c r="DH670">
        <f>Source!I420*SmtRes!Y670</f>
        <v>2.00000008</v>
      </c>
      <c r="DI670">
        <f t="shared" si="330"/>
        <v>692.28</v>
      </c>
      <c r="DJ670">
        <f t="shared" si="331"/>
        <v>1384</v>
      </c>
      <c r="DK670">
        <f>Source!BC420</f>
        <v>1</v>
      </c>
      <c r="DL670" t="s">
        <v>6</v>
      </c>
      <c r="DM670">
        <v>0</v>
      </c>
      <c r="DN670" t="s">
        <v>6</v>
      </c>
      <c r="DO670">
        <v>0</v>
      </c>
      <c r="GP670">
        <v>1</v>
      </c>
      <c r="GQ670">
        <v>-1</v>
      </c>
      <c r="GR670">
        <v>-1</v>
      </c>
    </row>
    <row r="671" spans="1:200" x14ac:dyDescent="0.2">
      <c r="A671">
        <f>ROW(Source!A420)</f>
        <v>420</v>
      </c>
      <c r="B671">
        <v>86295183</v>
      </c>
      <c r="C671">
        <v>86296346</v>
      </c>
      <c r="D671">
        <v>69205626</v>
      </c>
      <c r="E671">
        <v>1</v>
      </c>
      <c r="F671">
        <v>1</v>
      </c>
      <c r="G671">
        <v>1</v>
      </c>
      <c r="H671">
        <v>3</v>
      </c>
      <c r="I671" t="s">
        <v>507</v>
      </c>
      <c r="J671" t="s">
        <v>509</v>
      </c>
      <c r="K671" t="s">
        <v>508</v>
      </c>
      <c r="L671">
        <v>1354</v>
      </c>
      <c r="N671">
        <v>1010</v>
      </c>
      <c r="O671" t="s">
        <v>43</v>
      </c>
      <c r="P671" t="s">
        <v>43</v>
      </c>
      <c r="Q671">
        <v>1</v>
      </c>
      <c r="W671">
        <v>0</v>
      </c>
      <c r="X671">
        <v>-1381314382</v>
      </c>
      <c r="Y671">
        <f t="shared" si="322"/>
        <v>14.230769199999999</v>
      </c>
      <c r="AA671">
        <v>650.72</v>
      </c>
      <c r="AB671">
        <v>0</v>
      </c>
      <c r="AC671">
        <v>0</v>
      </c>
      <c r="AD671">
        <v>0</v>
      </c>
      <c r="AE671">
        <v>650.72</v>
      </c>
      <c r="AF671">
        <v>0</v>
      </c>
      <c r="AG671">
        <v>0</v>
      </c>
      <c r="AH671">
        <v>0</v>
      </c>
      <c r="AI671">
        <v>1</v>
      </c>
      <c r="AJ671">
        <v>1</v>
      </c>
      <c r="AK671">
        <v>1</v>
      </c>
      <c r="AL671">
        <v>1</v>
      </c>
      <c r="AM671">
        <v>0</v>
      </c>
      <c r="AN671">
        <v>0</v>
      </c>
      <c r="AO671">
        <v>0</v>
      </c>
      <c r="AP671">
        <v>1</v>
      </c>
      <c r="AQ671">
        <v>0</v>
      </c>
      <c r="AR671">
        <v>0</v>
      </c>
      <c r="AS671" t="s">
        <v>6</v>
      </c>
      <c r="AT671">
        <v>14.230769199999999</v>
      </c>
      <c r="AU671" t="s">
        <v>6</v>
      </c>
      <c r="AV671">
        <v>0</v>
      </c>
      <c r="AW671">
        <v>1</v>
      </c>
      <c r="AX671">
        <v>-1</v>
      </c>
      <c r="AY671">
        <v>0</v>
      </c>
      <c r="AZ671">
        <v>0</v>
      </c>
      <c r="BA671" t="s">
        <v>6</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CV671">
        <v>0</v>
      </c>
      <c r="CW671">
        <v>0</v>
      </c>
      <c r="CX671">
        <f>ROUND(Y671*Source!I420,9)</f>
        <v>36.99999992</v>
      </c>
      <c r="CY671">
        <f t="shared" si="327"/>
        <v>650.72</v>
      </c>
      <c r="CZ671">
        <f t="shared" si="328"/>
        <v>650.72</v>
      </c>
      <c r="DA671">
        <f t="shared" si="329"/>
        <v>1</v>
      </c>
      <c r="DB671">
        <f t="shared" si="323"/>
        <v>9260.25</v>
      </c>
      <c r="DC671">
        <f t="shared" si="324"/>
        <v>0</v>
      </c>
      <c r="DD671" t="s">
        <v>6</v>
      </c>
      <c r="DE671" t="s">
        <v>6</v>
      </c>
      <c r="DF671">
        <f t="shared" si="326"/>
        <v>24087</v>
      </c>
      <c r="DG671">
        <f t="shared" si="325"/>
        <v>0</v>
      </c>
      <c r="DH671">
        <f>Source!I420*SmtRes!Y671</f>
        <v>36.99999992</v>
      </c>
      <c r="DI671">
        <f t="shared" si="330"/>
        <v>650.72</v>
      </c>
      <c r="DJ671">
        <f t="shared" si="331"/>
        <v>24087</v>
      </c>
      <c r="DK671">
        <f>Source!BC420</f>
        <v>1</v>
      </c>
      <c r="DL671" t="s">
        <v>6</v>
      </c>
      <c r="DM671">
        <v>0</v>
      </c>
      <c r="DN671" t="s">
        <v>6</v>
      </c>
      <c r="DO671">
        <v>0</v>
      </c>
      <c r="GP671">
        <v>1</v>
      </c>
      <c r="GQ671">
        <v>-1</v>
      </c>
      <c r="GR671">
        <v>-1</v>
      </c>
    </row>
    <row r="672" spans="1:200" x14ac:dyDescent="0.2">
      <c r="A672">
        <f>ROW(Source!A420)</f>
        <v>420</v>
      </c>
      <c r="B672">
        <v>86295183</v>
      </c>
      <c r="C672">
        <v>86296346</v>
      </c>
      <c r="D672">
        <v>69205629</v>
      </c>
      <c r="E672">
        <v>1</v>
      </c>
      <c r="F672">
        <v>1</v>
      </c>
      <c r="G672">
        <v>1</v>
      </c>
      <c r="H672">
        <v>3</v>
      </c>
      <c r="I672" t="s">
        <v>523</v>
      </c>
      <c r="J672" t="s">
        <v>525</v>
      </c>
      <c r="K672" t="s">
        <v>524</v>
      </c>
      <c r="L672">
        <v>1354</v>
      </c>
      <c r="N672">
        <v>1010</v>
      </c>
      <c r="O672" t="s">
        <v>43</v>
      </c>
      <c r="P672" t="s">
        <v>43</v>
      </c>
      <c r="Q672">
        <v>1</v>
      </c>
      <c r="W672">
        <v>0</v>
      </c>
      <c r="X672">
        <v>1516034350</v>
      </c>
      <c r="Y672">
        <f t="shared" si="322"/>
        <v>0.3846154</v>
      </c>
      <c r="AA672">
        <v>701.47</v>
      </c>
      <c r="AB672">
        <v>0</v>
      </c>
      <c r="AC672">
        <v>0</v>
      </c>
      <c r="AD672">
        <v>0</v>
      </c>
      <c r="AE672">
        <v>701.47</v>
      </c>
      <c r="AF672">
        <v>0</v>
      </c>
      <c r="AG672">
        <v>0</v>
      </c>
      <c r="AH672">
        <v>0</v>
      </c>
      <c r="AI672">
        <v>1</v>
      </c>
      <c r="AJ672">
        <v>1</v>
      </c>
      <c r="AK672">
        <v>1</v>
      </c>
      <c r="AL672">
        <v>1</v>
      </c>
      <c r="AM672">
        <v>0</v>
      </c>
      <c r="AN672">
        <v>0</v>
      </c>
      <c r="AO672">
        <v>0</v>
      </c>
      <c r="AP672">
        <v>1</v>
      </c>
      <c r="AQ672">
        <v>0</v>
      </c>
      <c r="AR672">
        <v>0</v>
      </c>
      <c r="AS672" t="s">
        <v>6</v>
      </c>
      <c r="AT672">
        <v>0.3846154</v>
      </c>
      <c r="AU672" t="s">
        <v>6</v>
      </c>
      <c r="AV672">
        <v>0</v>
      </c>
      <c r="AW672">
        <v>1</v>
      </c>
      <c r="AX672">
        <v>-1</v>
      </c>
      <c r="AY672">
        <v>0</v>
      </c>
      <c r="AZ672">
        <v>0</v>
      </c>
      <c r="BA672" t="s">
        <v>6</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CV672">
        <v>0</v>
      </c>
      <c r="CW672">
        <v>0</v>
      </c>
      <c r="CX672">
        <f>ROUND(Y672*Source!I420,9)</f>
        <v>1.00000004</v>
      </c>
      <c r="CY672">
        <f t="shared" si="327"/>
        <v>701.47</v>
      </c>
      <c r="CZ672">
        <f t="shared" si="328"/>
        <v>701.47</v>
      </c>
      <c r="DA672">
        <f t="shared" si="329"/>
        <v>1</v>
      </c>
      <c r="DB672">
        <f t="shared" si="323"/>
        <v>269.8</v>
      </c>
      <c r="DC672">
        <f t="shared" si="324"/>
        <v>0</v>
      </c>
      <c r="DD672" t="s">
        <v>6</v>
      </c>
      <c r="DE672" t="s">
        <v>6</v>
      </c>
      <c r="DF672">
        <f t="shared" si="326"/>
        <v>701</v>
      </c>
      <c r="DG672">
        <f t="shared" si="325"/>
        <v>0</v>
      </c>
      <c r="DH672">
        <f>Source!I420*SmtRes!Y672</f>
        <v>1.00000004</v>
      </c>
      <c r="DI672">
        <f t="shared" si="330"/>
        <v>701.47</v>
      </c>
      <c r="DJ672">
        <f t="shared" si="331"/>
        <v>701</v>
      </c>
      <c r="DK672">
        <f>Source!BC420</f>
        <v>1</v>
      </c>
      <c r="DL672" t="s">
        <v>6</v>
      </c>
      <c r="DM672">
        <v>0</v>
      </c>
      <c r="DN672" t="s">
        <v>6</v>
      </c>
      <c r="DO672">
        <v>0</v>
      </c>
      <c r="GP672">
        <v>1</v>
      </c>
      <c r="GQ672">
        <v>-1</v>
      </c>
      <c r="GR672">
        <v>-1</v>
      </c>
    </row>
    <row r="673" spans="1:200" x14ac:dyDescent="0.2">
      <c r="A673">
        <f>ROW(Source!A420)</f>
        <v>420</v>
      </c>
      <c r="B673">
        <v>86295183</v>
      </c>
      <c r="C673">
        <v>86296346</v>
      </c>
      <c r="D673">
        <v>69205630</v>
      </c>
      <c r="E673">
        <v>1</v>
      </c>
      <c r="F673">
        <v>1</v>
      </c>
      <c r="G673">
        <v>1</v>
      </c>
      <c r="H673">
        <v>3</v>
      </c>
      <c r="I673" t="s">
        <v>516</v>
      </c>
      <c r="J673" t="s">
        <v>518</v>
      </c>
      <c r="K673" t="s">
        <v>517</v>
      </c>
      <c r="L673">
        <v>1354</v>
      </c>
      <c r="N673">
        <v>1010</v>
      </c>
      <c r="O673" t="s">
        <v>43</v>
      </c>
      <c r="P673" t="s">
        <v>43</v>
      </c>
      <c r="Q673">
        <v>1</v>
      </c>
      <c r="W673">
        <v>0</v>
      </c>
      <c r="X673">
        <v>-1652029949</v>
      </c>
      <c r="Y673">
        <f t="shared" si="322"/>
        <v>1.1538459999999999</v>
      </c>
      <c r="AA673">
        <v>585.6</v>
      </c>
      <c r="AB673">
        <v>0</v>
      </c>
      <c r="AC673">
        <v>0</v>
      </c>
      <c r="AD673">
        <v>0</v>
      </c>
      <c r="AE673">
        <v>585.6</v>
      </c>
      <c r="AF673">
        <v>0</v>
      </c>
      <c r="AG673">
        <v>0</v>
      </c>
      <c r="AH673">
        <v>0</v>
      </c>
      <c r="AI673">
        <v>1</v>
      </c>
      <c r="AJ673">
        <v>1</v>
      </c>
      <c r="AK673">
        <v>1</v>
      </c>
      <c r="AL673">
        <v>1</v>
      </c>
      <c r="AM673">
        <v>0</v>
      </c>
      <c r="AN673">
        <v>0</v>
      </c>
      <c r="AO673">
        <v>0</v>
      </c>
      <c r="AP673">
        <v>1</v>
      </c>
      <c r="AQ673">
        <v>0</v>
      </c>
      <c r="AR673">
        <v>0</v>
      </c>
      <c r="AS673" t="s">
        <v>6</v>
      </c>
      <c r="AT673">
        <v>1.1538459999999999</v>
      </c>
      <c r="AU673" t="s">
        <v>6</v>
      </c>
      <c r="AV673">
        <v>0</v>
      </c>
      <c r="AW673">
        <v>1</v>
      </c>
      <c r="AX673">
        <v>-1</v>
      </c>
      <c r="AY673">
        <v>0</v>
      </c>
      <c r="AZ673">
        <v>0</v>
      </c>
      <c r="BA673" t="s">
        <v>6</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CV673">
        <v>0</v>
      </c>
      <c r="CW673">
        <v>0</v>
      </c>
      <c r="CX673">
        <f>ROUND(Y673*Source!I420,9)</f>
        <v>2.9999996000000002</v>
      </c>
      <c r="CY673">
        <f t="shared" si="327"/>
        <v>585.6</v>
      </c>
      <c r="CZ673">
        <f t="shared" si="328"/>
        <v>585.6</v>
      </c>
      <c r="DA673">
        <f t="shared" si="329"/>
        <v>1</v>
      </c>
      <c r="DB673">
        <f t="shared" si="323"/>
        <v>675.69</v>
      </c>
      <c r="DC673">
        <f t="shared" si="324"/>
        <v>0</v>
      </c>
      <c r="DD673" t="s">
        <v>6</v>
      </c>
      <c r="DE673" t="s">
        <v>6</v>
      </c>
      <c r="DF673">
        <f t="shared" si="326"/>
        <v>1758</v>
      </c>
      <c r="DG673">
        <f t="shared" si="325"/>
        <v>0</v>
      </c>
      <c r="DH673">
        <f>Source!I420*SmtRes!Y673</f>
        <v>2.9999995999999998</v>
      </c>
      <c r="DI673">
        <f t="shared" si="330"/>
        <v>585.6</v>
      </c>
      <c r="DJ673">
        <f t="shared" si="331"/>
        <v>1758</v>
      </c>
      <c r="DK673">
        <f>Source!BC420</f>
        <v>1</v>
      </c>
      <c r="DL673" t="s">
        <v>6</v>
      </c>
      <c r="DM673">
        <v>0</v>
      </c>
      <c r="DN673" t="s">
        <v>6</v>
      </c>
      <c r="DO673">
        <v>0</v>
      </c>
      <c r="GP673">
        <v>1</v>
      </c>
      <c r="GQ673">
        <v>-1</v>
      </c>
      <c r="GR673">
        <v>-1</v>
      </c>
    </row>
    <row r="674" spans="1:200" x14ac:dyDescent="0.2">
      <c r="A674">
        <f>ROW(Source!A420)</f>
        <v>420</v>
      </c>
      <c r="B674">
        <v>86295183</v>
      </c>
      <c r="C674">
        <v>86296346</v>
      </c>
      <c r="D674">
        <v>69205630</v>
      </c>
      <c r="E674">
        <v>1</v>
      </c>
      <c r="F674">
        <v>1</v>
      </c>
      <c r="G674">
        <v>1</v>
      </c>
      <c r="H674">
        <v>3</v>
      </c>
      <c r="I674" t="s">
        <v>516</v>
      </c>
      <c r="J674" t="s">
        <v>518</v>
      </c>
      <c r="K674" t="s">
        <v>521</v>
      </c>
      <c r="L674">
        <v>1354</v>
      </c>
      <c r="N674">
        <v>1010</v>
      </c>
      <c r="O674" t="s">
        <v>43</v>
      </c>
      <c r="P674" t="s">
        <v>43</v>
      </c>
      <c r="Q674">
        <v>1</v>
      </c>
      <c r="W674">
        <v>0</v>
      </c>
      <c r="X674">
        <v>1032565231</v>
      </c>
      <c r="Y674">
        <f t="shared" si="322"/>
        <v>0.3846154</v>
      </c>
      <c r="AA674">
        <v>585.6</v>
      </c>
      <c r="AB674">
        <v>0</v>
      </c>
      <c r="AC674">
        <v>0</v>
      </c>
      <c r="AD674">
        <v>0</v>
      </c>
      <c r="AE674">
        <v>585.6</v>
      </c>
      <c r="AF674">
        <v>0</v>
      </c>
      <c r="AG674">
        <v>0</v>
      </c>
      <c r="AH674">
        <v>0</v>
      </c>
      <c r="AI674">
        <v>1</v>
      </c>
      <c r="AJ674">
        <v>1</v>
      </c>
      <c r="AK674">
        <v>1</v>
      </c>
      <c r="AL674">
        <v>1</v>
      </c>
      <c r="AM674">
        <v>0</v>
      </c>
      <c r="AN674">
        <v>0</v>
      </c>
      <c r="AO674">
        <v>0</v>
      </c>
      <c r="AP674">
        <v>1</v>
      </c>
      <c r="AQ674">
        <v>0</v>
      </c>
      <c r="AR674">
        <v>0</v>
      </c>
      <c r="AS674" t="s">
        <v>6</v>
      </c>
      <c r="AT674">
        <v>0.3846154</v>
      </c>
      <c r="AU674" t="s">
        <v>6</v>
      </c>
      <c r="AV674">
        <v>0</v>
      </c>
      <c r="AW674">
        <v>1</v>
      </c>
      <c r="AX674">
        <v>-1</v>
      </c>
      <c r="AY674">
        <v>0</v>
      </c>
      <c r="AZ674">
        <v>0</v>
      </c>
      <c r="BA674" t="s">
        <v>6</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CV674">
        <v>0</v>
      </c>
      <c r="CW674">
        <v>0</v>
      </c>
      <c r="CX674">
        <f>ROUND(Y674*Source!I420,9)</f>
        <v>1.00000004</v>
      </c>
      <c r="CY674">
        <f t="shared" si="327"/>
        <v>585.6</v>
      </c>
      <c r="CZ674">
        <f t="shared" si="328"/>
        <v>585.6</v>
      </c>
      <c r="DA674">
        <f t="shared" si="329"/>
        <v>1</v>
      </c>
      <c r="DB674">
        <f t="shared" si="323"/>
        <v>225.23</v>
      </c>
      <c r="DC674">
        <f t="shared" si="324"/>
        <v>0</v>
      </c>
      <c r="DD674" t="s">
        <v>6</v>
      </c>
      <c r="DE674" t="s">
        <v>6</v>
      </c>
      <c r="DF674">
        <f t="shared" si="326"/>
        <v>586</v>
      </c>
      <c r="DG674">
        <f t="shared" si="325"/>
        <v>0</v>
      </c>
      <c r="DH674">
        <f>Source!I420*SmtRes!Y674</f>
        <v>1.00000004</v>
      </c>
      <c r="DI674">
        <f t="shared" si="330"/>
        <v>585.6</v>
      </c>
      <c r="DJ674">
        <f t="shared" si="331"/>
        <v>586</v>
      </c>
      <c r="DK674">
        <f>Source!BC420</f>
        <v>1</v>
      </c>
      <c r="DL674" t="s">
        <v>6</v>
      </c>
      <c r="DM674">
        <v>0</v>
      </c>
      <c r="DN674" t="s">
        <v>6</v>
      </c>
      <c r="DO674">
        <v>0</v>
      </c>
      <c r="GP674">
        <v>1</v>
      </c>
      <c r="GQ674">
        <v>-1</v>
      </c>
      <c r="GR674">
        <v>-1</v>
      </c>
    </row>
    <row r="675" spans="1:200" x14ac:dyDescent="0.2">
      <c r="A675">
        <f>ROW(Source!A420)</f>
        <v>420</v>
      </c>
      <c r="B675">
        <v>86295183</v>
      </c>
      <c r="C675">
        <v>86296346</v>
      </c>
      <c r="D675">
        <v>69205630</v>
      </c>
      <c r="E675">
        <v>1</v>
      </c>
      <c r="F675">
        <v>1</v>
      </c>
      <c r="G675">
        <v>1</v>
      </c>
      <c r="H675">
        <v>3</v>
      </c>
      <c r="I675" t="s">
        <v>516</v>
      </c>
      <c r="J675" t="s">
        <v>518</v>
      </c>
      <c r="K675" t="s">
        <v>528</v>
      </c>
      <c r="L675">
        <v>1354</v>
      </c>
      <c r="N675">
        <v>1010</v>
      </c>
      <c r="O675" t="s">
        <v>43</v>
      </c>
      <c r="P675" t="s">
        <v>43</v>
      </c>
      <c r="Q675">
        <v>1</v>
      </c>
      <c r="W675">
        <v>0</v>
      </c>
      <c r="X675">
        <v>1632656182</v>
      </c>
      <c r="Y675">
        <f t="shared" si="322"/>
        <v>0.3846154</v>
      </c>
      <c r="AA675">
        <v>585.6</v>
      </c>
      <c r="AB675">
        <v>0</v>
      </c>
      <c r="AC675">
        <v>0</v>
      </c>
      <c r="AD675">
        <v>0</v>
      </c>
      <c r="AE675">
        <v>585.6</v>
      </c>
      <c r="AF675">
        <v>0</v>
      </c>
      <c r="AG675">
        <v>0</v>
      </c>
      <c r="AH675">
        <v>0</v>
      </c>
      <c r="AI675">
        <v>1</v>
      </c>
      <c r="AJ675">
        <v>1</v>
      </c>
      <c r="AK675">
        <v>1</v>
      </c>
      <c r="AL675">
        <v>1</v>
      </c>
      <c r="AM675">
        <v>0</v>
      </c>
      <c r="AN675">
        <v>0</v>
      </c>
      <c r="AO675">
        <v>0</v>
      </c>
      <c r="AP675">
        <v>0</v>
      </c>
      <c r="AQ675">
        <v>0</v>
      </c>
      <c r="AR675">
        <v>0</v>
      </c>
      <c r="AS675" t="s">
        <v>6</v>
      </c>
      <c r="AT675">
        <v>0.3846154</v>
      </c>
      <c r="AU675" t="s">
        <v>6</v>
      </c>
      <c r="AV675">
        <v>0</v>
      </c>
      <c r="AW675">
        <v>1</v>
      </c>
      <c r="AX675">
        <v>-1</v>
      </c>
      <c r="AY675">
        <v>0</v>
      </c>
      <c r="AZ675">
        <v>0</v>
      </c>
      <c r="BA675" t="s">
        <v>6</v>
      </c>
      <c r="BB675">
        <v>0</v>
      </c>
      <c r="BC675">
        <v>0</v>
      </c>
      <c r="BD675">
        <v>0</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v>0</v>
      </c>
      <c r="CV675">
        <v>0</v>
      </c>
      <c r="CW675">
        <v>0</v>
      </c>
      <c r="CX675">
        <f>ROUND(Y675*Source!I420,9)</f>
        <v>1.00000004</v>
      </c>
      <c r="CY675">
        <f t="shared" si="327"/>
        <v>585.6</v>
      </c>
      <c r="CZ675">
        <f t="shared" si="328"/>
        <v>585.6</v>
      </c>
      <c r="DA675">
        <f t="shared" si="329"/>
        <v>1</v>
      </c>
      <c r="DB675">
        <f t="shared" si="323"/>
        <v>225.23</v>
      </c>
      <c r="DC675">
        <f t="shared" si="324"/>
        <v>0</v>
      </c>
      <c r="DD675" t="s">
        <v>6</v>
      </c>
      <c r="DE675" t="s">
        <v>6</v>
      </c>
      <c r="DF675">
        <f t="shared" si="326"/>
        <v>586</v>
      </c>
      <c r="DG675">
        <f t="shared" si="325"/>
        <v>0</v>
      </c>
      <c r="DH675">
        <f>Source!I420*SmtRes!Y675</f>
        <v>1.00000004</v>
      </c>
      <c r="DI675">
        <f t="shared" si="330"/>
        <v>585.6</v>
      </c>
      <c r="DJ675">
        <f t="shared" si="331"/>
        <v>586</v>
      </c>
      <c r="DK675">
        <f>Source!BC420</f>
        <v>1</v>
      </c>
      <c r="DL675" t="s">
        <v>6</v>
      </c>
      <c r="DM675">
        <v>0</v>
      </c>
      <c r="DN675" t="s">
        <v>6</v>
      </c>
      <c r="DO675">
        <v>0</v>
      </c>
      <c r="GP675">
        <v>1</v>
      </c>
      <c r="GQ675">
        <v>-1</v>
      </c>
      <c r="GR675">
        <v>-1</v>
      </c>
    </row>
    <row r="676" spans="1:200" x14ac:dyDescent="0.2">
      <c r="A676">
        <f>ROW(Source!A420)</f>
        <v>420</v>
      </c>
      <c r="B676">
        <v>86295183</v>
      </c>
      <c r="C676">
        <v>86296346</v>
      </c>
      <c r="D676">
        <v>69205636</v>
      </c>
      <c r="E676">
        <v>1</v>
      </c>
      <c r="F676">
        <v>1</v>
      </c>
      <c r="G676">
        <v>1</v>
      </c>
      <c r="H676">
        <v>3</v>
      </c>
      <c r="I676" t="s">
        <v>532</v>
      </c>
      <c r="J676" t="s">
        <v>534</v>
      </c>
      <c r="K676" t="s">
        <v>533</v>
      </c>
      <c r="L676">
        <v>1354</v>
      </c>
      <c r="N676">
        <v>1010</v>
      </c>
      <c r="O676" t="s">
        <v>43</v>
      </c>
      <c r="P676" t="s">
        <v>43</v>
      </c>
      <c r="Q676">
        <v>1</v>
      </c>
      <c r="W676">
        <v>0</v>
      </c>
      <c r="X676">
        <v>945467651</v>
      </c>
      <c r="Y676">
        <f t="shared" si="322"/>
        <v>1.1538459999999999</v>
      </c>
      <c r="AA676">
        <v>170.48</v>
      </c>
      <c r="AB676">
        <v>0</v>
      </c>
      <c r="AC676">
        <v>0</v>
      </c>
      <c r="AD676">
        <v>0</v>
      </c>
      <c r="AE676">
        <v>170.48</v>
      </c>
      <c r="AF676">
        <v>0</v>
      </c>
      <c r="AG676">
        <v>0</v>
      </c>
      <c r="AH676">
        <v>0</v>
      </c>
      <c r="AI676">
        <v>1</v>
      </c>
      <c r="AJ676">
        <v>1</v>
      </c>
      <c r="AK676">
        <v>1</v>
      </c>
      <c r="AL676">
        <v>1</v>
      </c>
      <c r="AM676">
        <v>0</v>
      </c>
      <c r="AN676">
        <v>0</v>
      </c>
      <c r="AO676">
        <v>0</v>
      </c>
      <c r="AP676">
        <v>1</v>
      </c>
      <c r="AQ676">
        <v>0</v>
      </c>
      <c r="AR676">
        <v>0</v>
      </c>
      <c r="AS676" t="s">
        <v>6</v>
      </c>
      <c r="AT676">
        <v>1.1538459999999999</v>
      </c>
      <c r="AU676" t="s">
        <v>6</v>
      </c>
      <c r="AV676">
        <v>0</v>
      </c>
      <c r="AW676">
        <v>1</v>
      </c>
      <c r="AX676">
        <v>-1</v>
      </c>
      <c r="AY676">
        <v>0</v>
      </c>
      <c r="AZ676">
        <v>0</v>
      </c>
      <c r="BA676" t="s">
        <v>6</v>
      </c>
      <c r="BB676">
        <v>0</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0</v>
      </c>
      <c r="BW676">
        <v>0</v>
      </c>
      <c r="CV676">
        <v>0</v>
      </c>
      <c r="CW676">
        <v>0</v>
      </c>
      <c r="CX676">
        <f>ROUND(Y676*Source!I420,9)</f>
        <v>2.9999996000000002</v>
      </c>
      <c r="CY676">
        <f t="shared" si="327"/>
        <v>170.48</v>
      </c>
      <c r="CZ676">
        <f t="shared" si="328"/>
        <v>170.48</v>
      </c>
      <c r="DA676">
        <f t="shared" si="329"/>
        <v>1</v>
      </c>
      <c r="DB676">
        <f t="shared" si="323"/>
        <v>196.71</v>
      </c>
      <c r="DC676">
        <f t="shared" si="324"/>
        <v>0</v>
      </c>
      <c r="DD676" t="s">
        <v>6</v>
      </c>
      <c r="DE676" t="s">
        <v>6</v>
      </c>
      <c r="DF676">
        <f t="shared" si="326"/>
        <v>510</v>
      </c>
      <c r="DG676">
        <f t="shared" si="325"/>
        <v>0</v>
      </c>
      <c r="DH676">
        <f>Source!I420*SmtRes!Y676</f>
        <v>2.9999995999999998</v>
      </c>
      <c r="DI676">
        <f t="shared" si="330"/>
        <v>170.48</v>
      </c>
      <c r="DJ676">
        <f t="shared" si="331"/>
        <v>510</v>
      </c>
      <c r="DK676">
        <f>Source!BC420</f>
        <v>1</v>
      </c>
      <c r="DL676" t="s">
        <v>6</v>
      </c>
      <c r="DM676">
        <v>0</v>
      </c>
      <c r="DN676" t="s">
        <v>6</v>
      </c>
      <c r="DO676">
        <v>0</v>
      </c>
      <c r="GP676">
        <v>1</v>
      </c>
      <c r="GQ676">
        <v>-1</v>
      </c>
      <c r="GR676">
        <v>-1</v>
      </c>
    </row>
    <row r="677" spans="1:200" x14ac:dyDescent="0.2">
      <c r="A677">
        <f>ROW(Source!A420)</f>
        <v>420</v>
      </c>
      <c r="B677">
        <v>86295183</v>
      </c>
      <c r="C677">
        <v>86296346</v>
      </c>
      <c r="D677">
        <v>69205638</v>
      </c>
      <c r="E677">
        <v>1</v>
      </c>
      <c r="F677">
        <v>1</v>
      </c>
      <c r="G677">
        <v>1</v>
      </c>
      <c r="H677">
        <v>3</v>
      </c>
      <c r="I677" t="s">
        <v>537</v>
      </c>
      <c r="J677" t="s">
        <v>539</v>
      </c>
      <c r="K677" t="s">
        <v>538</v>
      </c>
      <c r="L677">
        <v>1354</v>
      </c>
      <c r="N677">
        <v>1010</v>
      </c>
      <c r="O677" t="s">
        <v>43</v>
      </c>
      <c r="P677" t="s">
        <v>43</v>
      </c>
      <c r="Q677">
        <v>1</v>
      </c>
      <c r="W677">
        <v>0</v>
      </c>
      <c r="X677">
        <v>-331038233</v>
      </c>
      <c r="Y677">
        <f t="shared" si="322"/>
        <v>1.5384614999999999</v>
      </c>
      <c r="AA677">
        <v>170.48</v>
      </c>
      <c r="AB677">
        <v>0</v>
      </c>
      <c r="AC677">
        <v>0</v>
      </c>
      <c r="AD677">
        <v>0</v>
      </c>
      <c r="AE677">
        <v>170.48</v>
      </c>
      <c r="AF677">
        <v>0</v>
      </c>
      <c r="AG677">
        <v>0</v>
      </c>
      <c r="AH677">
        <v>0</v>
      </c>
      <c r="AI677">
        <v>1</v>
      </c>
      <c r="AJ677">
        <v>1</v>
      </c>
      <c r="AK677">
        <v>1</v>
      </c>
      <c r="AL677">
        <v>1</v>
      </c>
      <c r="AM677">
        <v>0</v>
      </c>
      <c r="AN677">
        <v>0</v>
      </c>
      <c r="AO677">
        <v>0</v>
      </c>
      <c r="AP677">
        <v>1</v>
      </c>
      <c r="AQ677">
        <v>0</v>
      </c>
      <c r="AR677">
        <v>0</v>
      </c>
      <c r="AS677" t="s">
        <v>6</v>
      </c>
      <c r="AT677">
        <v>1.5384614999999999</v>
      </c>
      <c r="AU677" t="s">
        <v>6</v>
      </c>
      <c r="AV677">
        <v>0</v>
      </c>
      <c r="AW677">
        <v>1</v>
      </c>
      <c r="AX677">
        <v>-1</v>
      </c>
      <c r="AY677">
        <v>0</v>
      </c>
      <c r="AZ677">
        <v>0</v>
      </c>
      <c r="BA677" t="s">
        <v>6</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CV677">
        <v>0</v>
      </c>
      <c r="CW677">
        <v>0</v>
      </c>
      <c r="CX677">
        <f>ROUND(Y677*Source!I420,9)</f>
        <v>3.9999999000000002</v>
      </c>
      <c r="CY677">
        <f t="shared" si="327"/>
        <v>170.48</v>
      </c>
      <c r="CZ677">
        <f t="shared" si="328"/>
        <v>170.48</v>
      </c>
      <c r="DA677">
        <f t="shared" si="329"/>
        <v>1</v>
      </c>
      <c r="DB677">
        <f t="shared" si="323"/>
        <v>262.27999999999997</v>
      </c>
      <c r="DC677">
        <f t="shared" si="324"/>
        <v>0</v>
      </c>
      <c r="DD677" t="s">
        <v>6</v>
      </c>
      <c r="DE677" t="s">
        <v>6</v>
      </c>
      <c r="DF677">
        <f t="shared" si="326"/>
        <v>680</v>
      </c>
      <c r="DG677">
        <f t="shared" si="325"/>
        <v>0</v>
      </c>
      <c r="DH677">
        <f>Source!I420*SmtRes!Y677</f>
        <v>3.9999999000000002</v>
      </c>
      <c r="DI677">
        <f t="shared" si="330"/>
        <v>170.48</v>
      </c>
      <c r="DJ677">
        <f t="shared" si="331"/>
        <v>680</v>
      </c>
      <c r="DK677">
        <f>Source!BC420</f>
        <v>1</v>
      </c>
      <c r="DL677" t="s">
        <v>6</v>
      </c>
      <c r="DM677">
        <v>0</v>
      </c>
      <c r="DN677" t="s">
        <v>6</v>
      </c>
      <c r="DO677">
        <v>0</v>
      </c>
      <c r="GP677">
        <v>1</v>
      </c>
      <c r="GQ677">
        <v>-1</v>
      </c>
      <c r="GR677">
        <v>-1</v>
      </c>
    </row>
    <row r="678" spans="1:200" x14ac:dyDescent="0.2">
      <c r="A678">
        <f>ROW(Source!A421)</f>
        <v>421</v>
      </c>
      <c r="B678">
        <v>86295184</v>
      </c>
      <c r="C678">
        <v>86296346</v>
      </c>
      <c r="D678">
        <v>27498288</v>
      </c>
      <c r="E678">
        <v>1</v>
      </c>
      <c r="F678">
        <v>1</v>
      </c>
      <c r="G678">
        <v>1</v>
      </c>
      <c r="H678">
        <v>1</v>
      </c>
      <c r="I678" t="s">
        <v>1003</v>
      </c>
      <c r="J678" t="s">
        <v>6</v>
      </c>
      <c r="K678" t="s">
        <v>1004</v>
      </c>
      <c r="L678">
        <v>1369</v>
      </c>
      <c r="N678">
        <v>1013</v>
      </c>
      <c r="O678" t="s">
        <v>921</v>
      </c>
      <c r="P678" t="s">
        <v>921</v>
      </c>
      <c r="Q678">
        <v>1</v>
      </c>
      <c r="W678">
        <v>0</v>
      </c>
      <c r="X678">
        <v>1223303326</v>
      </c>
      <c r="Y678">
        <f t="shared" si="322"/>
        <v>158.27000000000001</v>
      </c>
      <c r="AA678">
        <v>0</v>
      </c>
      <c r="AB678">
        <v>0</v>
      </c>
      <c r="AC678">
        <v>0</v>
      </c>
      <c r="AD678">
        <v>231.42</v>
      </c>
      <c r="AE678">
        <v>0</v>
      </c>
      <c r="AF678">
        <v>0</v>
      </c>
      <c r="AG678">
        <v>0</v>
      </c>
      <c r="AH678">
        <v>9.0399999999999991</v>
      </c>
      <c r="AI678">
        <v>1</v>
      </c>
      <c r="AJ678">
        <v>1</v>
      </c>
      <c r="AK678">
        <v>1</v>
      </c>
      <c r="AL678">
        <v>25.6</v>
      </c>
      <c r="AM678">
        <v>5</v>
      </c>
      <c r="AN678">
        <v>0</v>
      </c>
      <c r="AO678">
        <v>1</v>
      </c>
      <c r="AP678">
        <v>1</v>
      </c>
      <c r="AQ678">
        <v>0</v>
      </c>
      <c r="AR678">
        <v>0</v>
      </c>
      <c r="AS678" t="s">
        <v>6</v>
      </c>
      <c r="AT678">
        <v>158.27000000000001</v>
      </c>
      <c r="AU678" t="s">
        <v>6</v>
      </c>
      <c r="AV678">
        <v>1</v>
      </c>
      <c r="AW678">
        <v>2</v>
      </c>
      <c r="AX678">
        <v>86296364</v>
      </c>
      <c r="AY678">
        <v>1</v>
      </c>
      <c r="AZ678">
        <v>0</v>
      </c>
      <c r="BA678">
        <v>758</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CU678">
        <f>ROUND(AT678*Source!I421*AH678*AL678,0)</f>
        <v>95231</v>
      </c>
      <c r="CV678">
        <f>ROUND(Y678*Source!I421,9)</f>
        <v>411.50200000000001</v>
      </c>
      <c r="CW678">
        <v>0</v>
      </c>
      <c r="CX678">
        <f>ROUND(Y678*Source!I421,9)</f>
        <v>411.50200000000001</v>
      </c>
      <c r="CY678">
        <f>AD678</f>
        <v>231.42</v>
      </c>
      <c r="CZ678">
        <f>AH678</f>
        <v>9.0399999999999991</v>
      </c>
      <c r="DA678">
        <f>AL678</f>
        <v>25.6</v>
      </c>
      <c r="DB678">
        <f t="shared" si="323"/>
        <v>1430.76</v>
      </c>
      <c r="DC678">
        <f t="shared" si="324"/>
        <v>0</v>
      </c>
      <c r="DD678" t="s">
        <v>6</v>
      </c>
      <c r="DE678" t="s">
        <v>6</v>
      </c>
      <c r="DF678">
        <f t="shared" si="326"/>
        <v>0</v>
      </c>
      <c r="DG678">
        <f t="shared" si="325"/>
        <v>0</v>
      </c>
      <c r="DH678">
        <f>Source!I421*SmtRes!Y678</f>
        <v>411.50200000000007</v>
      </c>
      <c r="DI678">
        <f>AD678</f>
        <v>231.42</v>
      </c>
      <c r="DJ678">
        <f>EtalonRes!AB758</f>
        <v>9.0399999999999991</v>
      </c>
      <c r="DK678">
        <f>Source!BA421</f>
        <v>25.6</v>
      </c>
      <c r="DL678" t="s">
        <v>6</v>
      </c>
      <c r="DM678">
        <v>0</v>
      </c>
      <c r="DN678" t="s">
        <v>6</v>
      </c>
      <c r="DO678">
        <v>0</v>
      </c>
      <c r="GQ678">
        <v>-1</v>
      </c>
      <c r="GR678">
        <v>-1</v>
      </c>
    </row>
    <row r="679" spans="1:200" x14ac:dyDescent="0.2">
      <c r="A679">
        <f>ROW(Source!A421)</f>
        <v>421</v>
      </c>
      <c r="B679">
        <v>86295184</v>
      </c>
      <c r="C679">
        <v>86296346</v>
      </c>
      <c r="D679">
        <v>121548</v>
      </c>
      <c r="E679">
        <v>1</v>
      </c>
      <c r="F679">
        <v>1</v>
      </c>
      <c r="G679">
        <v>1</v>
      </c>
      <c r="H679">
        <v>1</v>
      </c>
      <c r="I679" t="s">
        <v>39</v>
      </c>
      <c r="J679" t="s">
        <v>6</v>
      </c>
      <c r="K679" t="s">
        <v>922</v>
      </c>
      <c r="L679">
        <v>608254</v>
      </c>
      <c r="N679">
        <v>1013</v>
      </c>
      <c r="O679" t="s">
        <v>923</v>
      </c>
      <c r="P679" t="s">
        <v>923</v>
      </c>
      <c r="Q679">
        <v>1</v>
      </c>
      <c r="W679">
        <v>0</v>
      </c>
      <c r="X679">
        <v>-185737400</v>
      </c>
      <c r="Y679">
        <f t="shared" si="322"/>
        <v>43.58</v>
      </c>
      <c r="AA679">
        <v>0</v>
      </c>
      <c r="AB679">
        <v>0</v>
      </c>
      <c r="AC679">
        <v>0</v>
      </c>
      <c r="AD679">
        <v>0</v>
      </c>
      <c r="AE679">
        <v>0</v>
      </c>
      <c r="AF679">
        <v>0</v>
      </c>
      <c r="AG679">
        <v>0</v>
      </c>
      <c r="AH679">
        <v>0</v>
      </c>
      <c r="AI679">
        <v>1</v>
      </c>
      <c r="AJ679">
        <v>1</v>
      </c>
      <c r="AK679">
        <v>19.8</v>
      </c>
      <c r="AL679">
        <v>1</v>
      </c>
      <c r="AM679">
        <v>5</v>
      </c>
      <c r="AN679">
        <v>0</v>
      </c>
      <c r="AO679">
        <v>1</v>
      </c>
      <c r="AP679">
        <v>1</v>
      </c>
      <c r="AQ679">
        <v>0</v>
      </c>
      <c r="AR679">
        <v>0</v>
      </c>
      <c r="AS679" t="s">
        <v>6</v>
      </c>
      <c r="AT679">
        <v>43.58</v>
      </c>
      <c r="AU679" t="s">
        <v>6</v>
      </c>
      <c r="AV679">
        <v>2</v>
      </c>
      <c r="AW679">
        <v>2</v>
      </c>
      <c r="AX679">
        <v>86296365</v>
      </c>
      <c r="AY679">
        <v>1</v>
      </c>
      <c r="AZ679">
        <v>0</v>
      </c>
      <c r="BA679">
        <v>759</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CV679">
        <v>0</v>
      </c>
      <c r="CW679">
        <v>0</v>
      </c>
      <c r="CX679">
        <f>ROUND(Y679*Source!I421,9)</f>
        <v>113.30800000000001</v>
      </c>
      <c r="CY679">
        <f>AD679</f>
        <v>0</v>
      </c>
      <c r="CZ679">
        <f>AH679</f>
        <v>0</v>
      </c>
      <c r="DA679">
        <f>AL679</f>
        <v>1</v>
      </c>
      <c r="DB679">
        <f t="shared" si="323"/>
        <v>0</v>
      </c>
      <c r="DC679">
        <f t="shared" si="324"/>
        <v>0</v>
      </c>
      <c r="DD679" t="s">
        <v>6</v>
      </c>
      <c r="DE679" t="s">
        <v>6</v>
      </c>
      <c r="DF679">
        <f t="shared" si="326"/>
        <v>0</v>
      </c>
      <c r="DG679">
        <f t="shared" si="325"/>
        <v>0</v>
      </c>
      <c r="DH679">
        <f>Source!I421*SmtRes!Y679</f>
        <v>113.30799999999999</v>
      </c>
      <c r="DI679">
        <f>AD679</f>
        <v>0</v>
      </c>
      <c r="DJ679">
        <f>EtalonRes!AB759</f>
        <v>0</v>
      </c>
      <c r="DK679">
        <f>Source!BA421</f>
        <v>25.6</v>
      </c>
      <c r="DL679" t="s">
        <v>6</v>
      </c>
      <c r="DM679">
        <v>0</v>
      </c>
      <c r="DN679" t="s">
        <v>6</v>
      </c>
      <c r="DO679">
        <v>0</v>
      </c>
      <c r="GQ679">
        <v>-1</v>
      </c>
      <c r="GR679">
        <v>-1</v>
      </c>
    </row>
    <row r="680" spans="1:200" x14ac:dyDescent="0.2">
      <c r="A680">
        <f>ROW(Source!A421)</f>
        <v>421</v>
      </c>
      <c r="B680">
        <v>86295184</v>
      </c>
      <c r="C680">
        <v>86296346</v>
      </c>
      <c r="D680">
        <v>27439419</v>
      </c>
      <c r="E680">
        <v>1</v>
      </c>
      <c r="F680">
        <v>1</v>
      </c>
      <c r="G680">
        <v>1</v>
      </c>
      <c r="H680">
        <v>2</v>
      </c>
      <c r="I680" t="s">
        <v>924</v>
      </c>
      <c r="J680" t="s">
        <v>925</v>
      </c>
      <c r="K680" t="s">
        <v>926</v>
      </c>
      <c r="L680">
        <v>1368</v>
      </c>
      <c r="N680">
        <v>1011</v>
      </c>
      <c r="O680" t="s">
        <v>927</v>
      </c>
      <c r="P680" t="s">
        <v>927</v>
      </c>
      <c r="Q680">
        <v>1</v>
      </c>
      <c r="W680">
        <v>0</v>
      </c>
      <c r="X680">
        <v>1804162481</v>
      </c>
      <c r="Y680">
        <f t="shared" si="322"/>
        <v>43.58</v>
      </c>
      <c r="AA680">
        <v>0</v>
      </c>
      <c r="AB680">
        <v>1075.45</v>
      </c>
      <c r="AC680">
        <v>269.48</v>
      </c>
      <c r="AD680">
        <v>0</v>
      </c>
      <c r="AE680">
        <v>0</v>
      </c>
      <c r="AF680">
        <v>115.64</v>
      </c>
      <c r="AG680">
        <v>13.61</v>
      </c>
      <c r="AH680">
        <v>0</v>
      </c>
      <c r="AI680">
        <v>1</v>
      </c>
      <c r="AJ680">
        <v>9.3000000000000007</v>
      </c>
      <c r="AK680">
        <v>19.8</v>
      </c>
      <c r="AL680">
        <v>1</v>
      </c>
      <c r="AM680">
        <v>5</v>
      </c>
      <c r="AN680">
        <v>0</v>
      </c>
      <c r="AO680">
        <v>1</v>
      </c>
      <c r="AP680">
        <v>1</v>
      </c>
      <c r="AQ680">
        <v>0</v>
      </c>
      <c r="AR680">
        <v>0</v>
      </c>
      <c r="AS680" t="s">
        <v>6</v>
      </c>
      <c r="AT680">
        <v>43.58</v>
      </c>
      <c r="AU680" t="s">
        <v>6</v>
      </c>
      <c r="AV680">
        <v>0</v>
      </c>
      <c r="AW680">
        <v>1</v>
      </c>
      <c r="AX680">
        <v>-1</v>
      </c>
      <c r="AY680">
        <v>0</v>
      </c>
      <c r="AZ680">
        <v>0</v>
      </c>
      <c r="BA680" t="s">
        <v>6</v>
      </c>
      <c r="BB680">
        <v>5</v>
      </c>
      <c r="BC680">
        <v>0</v>
      </c>
      <c r="BD680">
        <v>5039.5911999999998</v>
      </c>
      <c r="BE680">
        <v>593.12379999999996</v>
      </c>
      <c r="BF680">
        <v>0</v>
      </c>
      <c r="BG680">
        <v>0</v>
      </c>
      <c r="BH680">
        <v>0</v>
      </c>
      <c r="BI680">
        <v>1</v>
      </c>
      <c r="BJ680">
        <v>0</v>
      </c>
      <c r="BK680">
        <v>0</v>
      </c>
      <c r="BL680">
        <v>0</v>
      </c>
      <c r="BM680">
        <v>0</v>
      </c>
      <c r="BN680">
        <v>0</v>
      </c>
      <c r="BO680">
        <v>0</v>
      </c>
      <c r="BP680">
        <v>0</v>
      </c>
      <c r="BQ680">
        <v>0</v>
      </c>
      <c r="BR680">
        <v>0</v>
      </c>
      <c r="BS680">
        <v>0</v>
      </c>
      <c r="BT680">
        <v>0</v>
      </c>
      <c r="BU680">
        <v>0</v>
      </c>
      <c r="BV680">
        <v>0</v>
      </c>
      <c r="BW680">
        <v>0</v>
      </c>
      <c r="CV680">
        <v>0</v>
      </c>
      <c r="CW680">
        <f>ROUND(Y680*Source!I421*DO680,9)</f>
        <v>0</v>
      </c>
      <c r="CX680">
        <f>ROUND(Y680*Source!I421,9)</f>
        <v>113.30800000000001</v>
      </c>
      <c r="CY680">
        <f>AB680</f>
        <v>1075.45</v>
      </c>
      <c r="CZ680">
        <f>AF680</f>
        <v>115.64</v>
      </c>
      <c r="DA680">
        <f>AJ680</f>
        <v>9.3000000000000007</v>
      </c>
      <c r="DB680">
        <f t="shared" si="323"/>
        <v>5039.59</v>
      </c>
      <c r="DC680">
        <f t="shared" si="324"/>
        <v>593.12</v>
      </c>
      <c r="DD680" t="s">
        <v>6</v>
      </c>
      <c r="DE680" t="s">
        <v>6</v>
      </c>
      <c r="DF680">
        <f t="shared" si="326"/>
        <v>0</v>
      </c>
      <c r="DG680">
        <f>ROUND(ROUND(AF680*AJ680,0)*CX680,0)</f>
        <v>121806</v>
      </c>
      <c r="DH680">
        <f>Source!I421*SmtRes!Y680</f>
        <v>113.30799999999999</v>
      </c>
      <c r="DI680">
        <f>AB680</f>
        <v>1075.45</v>
      </c>
      <c r="DJ680">
        <f>DG680</f>
        <v>121806</v>
      </c>
      <c r="DK680">
        <f>Source!BB421</f>
        <v>9.3000000000000007</v>
      </c>
      <c r="DL680" t="s">
        <v>6</v>
      </c>
      <c r="DM680">
        <v>0</v>
      </c>
      <c r="DN680" t="s">
        <v>6</v>
      </c>
      <c r="DO680">
        <v>0</v>
      </c>
      <c r="GQ680">
        <v>-1</v>
      </c>
      <c r="GR680">
        <v>-1</v>
      </c>
    </row>
    <row r="681" spans="1:200" x14ac:dyDescent="0.2">
      <c r="A681">
        <f>ROW(Source!A421)</f>
        <v>421</v>
      </c>
      <c r="B681">
        <v>86295184</v>
      </c>
      <c r="C681">
        <v>86296346</v>
      </c>
      <c r="D681">
        <v>69408707</v>
      </c>
      <c r="E681">
        <v>1</v>
      </c>
      <c r="F681">
        <v>1</v>
      </c>
      <c r="G681">
        <v>1</v>
      </c>
      <c r="H681">
        <v>3</v>
      </c>
      <c r="I681" t="s">
        <v>30</v>
      </c>
      <c r="J681" t="s">
        <v>33</v>
      </c>
      <c r="K681" t="s">
        <v>31</v>
      </c>
      <c r="L681">
        <v>1339</v>
      </c>
      <c r="N681">
        <v>1007</v>
      </c>
      <c r="O681" t="s">
        <v>32</v>
      </c>
      <c r="P681" t="s">
        <v>32</v>
      </c>
      <c r="Q681">
        <v>1</v>
      </c>
      <c r="W681">
        <v>0</v>
      </c>
      <c r="X681">
        <v>2111049581</v>
      </c>
      <c r="Y681">
        <f t="shared" si="322"/>
        <v>0.7</v>
      </c>
      <c r="AA681">
        <v>4929.3500000000004</v>
      </c>
      <c r="AB681">
        <v>0</v>
      </c>
      <c r="AC681">
        <v>0</v>
      </c>
      <c r="AD681">
        <v>0</v>
      </c>
      <c r="AE681">
        <v>691.67</v>
      </c>
      <c r="AF681">
        <v>0</v>
      </c>
      <c r="AG681">
        <v>0</v>
      </c>
      <c r="AH681">
        <v>0</v>
      </c>
      <c r="AI681">
        <v>7.56</v>
      </c>
      <c r="AJ681">
        <v>1</v>
      </c>
      <c r="AK681">
        <v>1</v>
      </c>
      <c r="AL681">
        <v>1</v>
      </c>
      <c r="AM681">
        <v>0</v>
      </c>
      <c r="AN681">
        <v>0</v>
      </c>
      <c r="AO681">
        <v>0</v>
      </c>
      <c r="AP681">
        <v>1</v>
      </c>
      <c r="AQ681">
        <v>0</v>
      </c>
      <c r="AR681">
        <v>0</v>
      </c>
      <c r="AS681" t="s">
        <v>6</v>
      </c>
      <c r="AT681">
        <v>0.7</v>
      </c>
      <c r="AU681" t="s">
        <v>6</v>
      </c>
      <c r="AV681">
        <v>0</v>
      </c>
      <c r="AW681">
        <v>1</v>
      </c>
      <c r="AX681">
        <v>-1</v>
      </c>
      <c r="AY681">
        <v>0</v>
      </c>
      <c r="AZ681">
        <v>0</v>
      </c>
      <c r="BA681" t="s">
        <v>6</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CV681">
        <v>0</v>
      </c>
      <c r="CW681">
        <v>0</v>
      </c>
      <c r="CX681">
        <f>ROUND(Y681*Source!I421,9)</f>
        <v>1.82</v>
      </c>
      <c r="CY681">
        <f t="shared" ref="CY681:CY694" si="332">AA681</f>
        <v>4929.3500000000004</v>
      </c>
      <c r="CZ681">
        <f t="shared" ref="CZ681:CZ694" si="333">AE681</f>
        <v>691.67</v>
      </c>
      <c r="DA681">
        <f t="shared" ref="DA681:DA694" si="334">AI681</f>
        <v>7.56</v>
      </c>
      <c r="DB681">
        <f t="shared" si="323"/>
        <v>484.17</v>
      </c>
      <c r="DC681">
        <f t="shared" si="324"/>
        <v>0</v>
      </c>
      <c r="DD681" t="s">
        <v>6</v>
      </c>
      <c r="DE681" t="s">
        <v>6</v>
      </c>
      <c r="DF681">
        <f t="shared" ref="DF681:DF694" si="335">ROUND(ROUND(AE681*AI681,0)*CX681,0)</f>
        <v>9517</v>
      </c>
      <c r="DG681">
        <f t="shared" ref="DG681:DG697" si="336">ROUND(ROUND(AF681,0)*CX681,0)</f>
        <v>0</v>
      </c>
      <c r="DH681">
        <f>Source!I421*SmtRes!Y681</f>
        <v>1.8199999999999998</v>
      </c>
      <c r="DI681">
        <f t="shared" ref="DI681:DI694" si="337">AA681</f>
        <v>4929.3500000000004</v>
      </c>
      <c r="DJ681">
        <f t="shared" ref="DJ681:DJ694" si="338">DF681</f>
        <v>9517</v>
      </c>
      <c r="DK681">
        <f>Source!BC421</f>
        <v>7.56</v>
      </c>
      <c r="DL681" t="s">
        <v>6</v>
      </c>
      <c r="DM681">
        <v>0</v>
      </c>
      <c r="DN681" t="s">
        <v>6</v>
      </c>
      <c r="DO681">
        <v>0</v>
      </c>
      <c r="GP681">
        <v>1</v>
      </c>
      <c r="GQ681">
        <v>-1</v>
      </c>
      <c r="GR681">
        <v>-1</v>
      </c>
    </row>
    <row r="682" spans="1:200" x14ac:dyDescent="0.2">
      <c r="A682">
        <f>ROW(Source!A421)</f>
        <v>421</v>
      </c>
      <c r="B682">
        <v>86295184</v>
      </c>
      <c r="C682">
        <v>86296346</v>
      </c>
      <c r="D682">
        <v>69205624</v>
      </c>
      <c r="E682">
        <v>1</v>
      </c>
      <c r="F682">
        <v>1</v>
      </c>
      <c r="G682">
        <v>1</v>
      </c>
      <c r="H682">
        <v>3</v>
      </c>
      <c r="I682" t="s">
        <v>511</v>
      </c>
      <c r="J682" t="s">
        <v>513</v>
      </c>
      <c r="K682" t="s">
        <v>512</v>
      </c>
      <c r="L682">
        <v>1354</v>
      </c>
      <c r="N682">
        <v>1010</v>
      </c>
      <c r="O682" t="s">
        <v>43</v>
      </c>
      <c r="P682" t="s">
        <v>43</v>
      </c>
      <c r="Q682">
        <v>1</v>
      </c>
      <c r="W682">
        <v>0</v>
      </c>
      <c r="X682">
        <v>572052361</v>
      </c>
      <c r="Y682">
        <f t="shared" si="322"/>
        <v>0</v>
      </c>
      <c r="AA682">
        <v>6853.99</v>
      </c>
      <c r="AB682">
        <v>0</v>
      </c>
      <c r="AC682">
        <v>0</v>
      </c>
      <c r="AD682">
        <v>0</v>
      </c>
      <c r="AE682">
        <v>906.61</v>
      </c>
      <c r="AF682">
        <v>0</v>
      </c>
      <c r="AG682">
        <v>0</v>
      </c>
      <c r="AH682">
        <v>0</v>
      </c>
      <c r="AI682">
        <v>7.56</v>
      </c>
      <c r="AJ682">
        <v>1</v>
      </c>
      <c r="AK682">
        <v>1</v>
      </c>
      <c r="AL682">
        <v>1</v>
      </c>
      <c r="AM682">
        <v>5</v>
      </c>
      <c r="AN682">
        <v>0</v>
      </c>
      <c r="AO682">
        <v>0</v>
      </c>
      <c r="AP682">
        <v>1</v>
      </c>
      <c r="AQ682">
        <v>0</v>
      </c>
      <c r="AR682">
        <v>0</v>
      </c>
      <c r="AS682" t="s">
        <v>6</v>
      </c>
      <c r="AT682">
        <v>0</v>
      </c>
      <c r="AU682" t="s">
        <v>6</v>
      </c>
      <c r="AV682">
        <v>0</v>
      </c>
      <c r="AW682">
        <v>1</v>
      </c>
      <c r="AX682">
        <v>-1</v>
      </c>
      <c r="AY682">
        <v>0</v>
      </c>
      <c r="AZ682">
        <v>0</v>
      </c>
      <c r="BA682" t="s">
        <v>6</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v>0</v>
      </c>
      <c r="CV682">
        <v>0</v>
      </c>
      <c r="CW682">
        <v>0</v>
      </c>
      <c r="CX682">
        <f>ROUND(Y682*Source!I421,9)</f>
        <v>0</v>
      </c>
      <c r="CY682">
        <f t="shared" si="332"/>
        <v>6853.99</v>
      </c>
      <c r="CZ682">
        <f t="shared" si="333"/>
        <v>906.61</v>
      </c>
      <c r="DA682">
        <f t="shared" si="334"/>
        <v>7.56</v>
      </c>
      <c r="DB682">
        <f t="shared" si="323"/>
        <v>0</v>
      </c>
      <c r="DC682">
        <f t="shared" si="324"/>
        <v>0</v>
      </c>
      <c r="DD682" t="s">
        <v>6</v>
      </c>
      <c r="DE682" t="s">
        <v>6</v>
      </c>
      <c r="DF682">
        <f t="shared" si="335"/>
        <v>0</v>
      </c>
      <c r="DG682">
        <f t="shared" si="336"/>
        <v>0</v>
      </c>
      <c r="DH682">
        <f>Source!I421*SmtRes!Y682</f>
        <v>0</v>
      </c>
      <c r="DI682">
        <f t="shared" si="337"/>
        <v>6853.99</v>
      </c>
      <c r="DJ682">
        <f t="shared" si="338"/>
        <v>0</v>
      </c>
      <c r="DK682">
        <f>Source!BC421</f>
        <v>7.56</v>
      </c>
      <c r="DL682" t="s">
        <v>6</v>
      </c>
      <c r="DM682">
        <v>0</v>
      </c>
      <c r="DN682" t="s">
        <v>6</v>
      </c>
      <c r="DO682">
        <v>0</v>
      </c>
      <c r="GQ682">
        <v>-1</v>
      </c>
      <c r="GR682">
        <v>-1</v>
      </c>
    </row>
    <row r="683" spans="1:200" x14ac:dyDescent="0.2">
      <c r="A683">
        <f>ROW(Source!A421)</f>
        <v>421</v>
      </c>
      <c r="B683">
        <v>86295184</v>
      </c>
      <c r="C683">
        <v>86296346</v>
      </c>
      <c r="D683">
        <v>69205624</v>
      </c>
      <c r="E683">
        <v>1</v>
      </c>
      <c r="F683">
        <v>1</v>
      </c>
      <c r="G683">
        <v>1</v>
      </c>
      <c r="H683">
        <v>3</v>
      </c>
      <c r="I683" t="s">
        <v>511</v>
      </c>
      <c r="J683" t="s">
        <v>513</v>
      </c>
      <c r="K683" t="s">
        <v>512</v>
      </c>
      <c r="L683">
        <v>1354</v>
      </c>
      <c r="N683">
        <v>1010</v>
      </c>
      <c r="O683" t="s">
        <v>43</v>
      </c>
      <c r="P683" t="s">
        <v>43</v>
      </c>
      <c r="Q683">
        <v>1</v>
      </c>
      <c r="W683">
        <v>0</v>
      </c>
      <c r="X683">
        <v>-560117757</v>
      </c>
      <c r="Y683">
        <f t="shared" si="322"/>
        <v>31.153846000000001</v>
      </c>
      <c r="AA683">
        <v>6853.99</v>
      </c>
      <c r="AB683">
        <v>0</v>
      </c>
      <c r="AC683">
        <v>0</v>
      </c>
      <c r="AD683">
        <v>0</v>
      </c>
      <c r="AE683">
        <v>961.73</v>
      </c>
      <c r="AF683">
        <v>0</v>
      </c>
      <c r="AG683">
        <v>0</v>
      </c>
      <c r="AH683">
        <v>0</v>
      </c>
      <c r="AI683">
        <v>7.56</v>
      </c>
      <c r="AJ683">
        <v>1</v>
      </c>
      <c r="AK683">
        <v>1</v>
      </c>
      <c r="AL683">
        <v>1</v>
      </c>
      <c r="AM683">
        <v>0</v>
      </c>
      <c r="AN683">
        <v>0</v>
      </c>
      <c r="AO683">
        <v>0</v>
      </c>
      <c r="AP683">
        <v>1</v>
      </c>
      <c r="AQ683">
        <v>0</v>
      </c>
      <c r="AR683">
        <v>0</v>
      </c>
      <c r="AS683" t="s">
        <v>6</v>
      </c>
      <c r="AT683">
        <v>31.153846000000001</v>
      </c>
      <c r="AU683" t="s">
        <v>6</v>
      </c>
      <c r="AV683">
        <v>0</v>
      </c>
      <c r="AW683">
        <v>1</v>
      </c>
      <c r="AX683">
        <v>-1</v>
      </c>
      <c r="AY683">
        <v>0</v>
      </c>
      <c r="AZ683">
        <v>0</v>
      </c>
      <c r="BA683" t="s">
        <v>6</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v>0</v>
      </c>
      <c r="CV683">
        <v>0</v>
      </c>
      <c r="CW683">
        <v>0</v>
      </c>
      <c r="CX683">
        <f>ROUND(Y683*Source!I421,9)</f>
        <v>80.999999599999995</v>
      </c>
      <c r="CY683">
        <f t="shared" si="332"/>
        <v>6853.99</v>
      </c>
      <c r="CZ683">
        <f t="shared" si="333"/>
        <v>961.73</v>
      </c>
      <c r="DA683">
        <f t="shared" si="334"/>
        <v>7.56</v>
      </c>
      <c r="DB683">
        <f t="shared" si="323"/>
        <v>29961.59</v>
      </c>
      <c r="DC683">
        <f t="shared" si="324"/>
        <v>0</v>
      </c>
      <c r="DD683" t="s">
        <v>6</v>
      </c>
      <c r="DE683" t="s">
        <v>6</v>
      </c>
      <c r="DF683">
        <f t="shared" si="335"/>
        <v>588951</v>
      </c>
      <c r="DG683">
        <f t="shared" si="336"/>
        <v>0</v>
      </c>
      <c r="DH683">
        <f>Source!I421*SmtRes!Y683</f>
        <v>80.99999960000001</v>
      </c>
      <c r="DI683">
        <f t="shared" si="337"/>
        <v>6853.99</v>
      </c>
      <c r="DJ683">
        <f t="shared" si="338"/>
        <v>588951</v>
      </c>
      <c r="DK683">
        <f>Source!BC421</f>
        <v>7.56</v>
      </c>
      <c r="DL683" t="s">
        <v>6</v>
      </c>
      <c r="DM683">
        <v>0</v>
      </c>
      <c r="DN683" t="s">
        <v>6</v>
      </c>
      <c r="DO683">
        <v>0</v>
      </c>
      <c r="GP683">
        <v>1</v>
      </c>
      <c r="GQ683">
        <v>-1</v>
      </c>
      <c r="GR683">
        <v>-1</v>
      </c>
    </row>
    <row r="684" spans="1:200" x14ac:dyDescent="0.2">
      <c r="A684">
        <f>ROW(Source!A421)</f>
        <v>421</v>
      </c>
      <c r="B684">
        <v>86295184</v>
      </c>
      <c r="C684">
        <v>86296346</v>
      </c>
      <c r="D684">
        <v>69205641</v>
      </c>
      <c r="E684">
        <v>1</v>
      </c>
      <c r="F684">
        <v>1</v>
      </c>
      <c r="G684">
        <v>1</v>
      </c>
      <c r="H684">
        <v>3</v>
      </c>
      <c r="I684" t="s">
        <v>546</v>
      </c>
      <c r="J684" t="s">
        <v>548</v>
      </c>
      <c r="K684" t="s">
        <v>547</v>
      </c>
      <c r="L684">
        <v>1354</v>
      </c>
      <c r="N684">
        <v>1010</v>
      </c>
      <c r="O684" t="s">
        <v>43</v>
      </c>
      <c r="P684" t="s">
        <v>43</v>
      </c>
      <c r="Q684">
        <v>1</v>
      </c>
      <c r="W684">
        <v>0</v>
      </c>
      <c r="X684">
        <v>1563734859</v>
      </c>
      <c r="Y684">
        <f t="shared" si="322"/>
        <v>1.9230769999999999</v>
      </c>
      <c r="AA684">
        <v>1538.38</v>
      </c>
      <c r="AB684">
        <v>0</v>
      </c>
      <c r="AC684">
        <v>0</v>
      </c>
      <c r="AD684">
        <v>0</v>
      </c>
      <c r="AE684">
        <v>215.85999999999999</v>
      </c>
      <c r="AF684">
        <v>0</v>
      </c>
      <c r="AG684">
        <v>0</v>
      </c>
      <c r="AH684">
        <v>0</v>
      </c>
      <c r="AI684">
        <v>7.56</v>
      </c>
      <c r="AJ684">
        <v>1</v>
      </c>
      <c r="AK684">
        <v>1</v>
      </c>
      <c r="AL684">
        <v>1</v>
      </c>
      <c r="AM684">
        <v>0</v>
      </c>
      <c r="AN684">
        <v>0</v>
      </c>
      <c r="AO684">
        <v>0</v>
      </c>
      <c r="AP684">
        <v>1</v>
      </c>
      <c r="AQ684">
        <v>0</v>
      </c>
      <c r="AR684">
        <v>0</v>
      </c>
      <c r="AS684" t="s">
        <v>6</v>
      </c>
      <c r="AT684">
        <v>1.9230769999999999</v>
      </c>
      <c r="AU684" t="s">
        <v>6</v>
      </c>
      <c r="AV684">
        <v>0</v>
      </c>
      <c r="AW684">
        <v>1</v>
      </c>
      <c r="AX684">
        <v>-1</v>
      </c>
      <c r="AY684">
        <v>0</v>
      </c>
      <c r="AZ684">
        <v>0</v>
      </c>
      <c r="BA684" t="s">
        <v>6</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CV684">
        <v>0</v>
      </c>
      <c r="CW684">
        <v>0</v>
      </c>
      <c r="CX684">
        <f>ROUND(Y684*Source!I421,9)</f>
        <v>5.0000001999999997</v>
      </c>
      <c r="CY684">
        <f t="shared" si="332"/>
        <v>1538.38</v>
      </c>
      <c r="CZ684">
        <f t="shared" si="333"/>
        <v>215.85999999999999</v>
      </c>
      <c r="DA684">
        <f t="shared" si="334"/>
        <v>7.56</v>
      </c>
      <c r="DB684">
        <f t="shared" si="323"/>
        <v>415.12</v>
      </c>
      <c r="DC684">
        <f t="shared" si="324"/>
        <v>0</v>
      </c>
      <c r="DD684" t="s">
        <v>6</v>
      </c>
      <c r="DE684" t="s">
        <v>6</v>
      </c>
      <c r="DF684">
        <f t="shared" si="335"/>
        <v>8160</v>
      </c>
      <c r="DG684">
        <f t="shared" si="336"/>
        <v>0</v>
      </c>
      <c r="DH684">
        <f>Source!I421*SmtRes!Y684</f>
        <v>5.0000001999999997</v>
      </c>
      <c r="DI684">
        <f t="shared" si="337"/>
        <v>1538.38</v>
      </c>
      <c r="DJ684">
        <f t="shared" si="338"/>
        <v>8160</v>
      </c>
      <c r="DK684">
        <f>Source!BC421</f>
        <v>7.56</v>
      </c>
      <c r="DL684" t="s">
        <v>6</v>
      </c>
      <c r="DM684">
        <v>0</v>
      </c>
      <c r="DN684" t="s">
        <v>6</v>
      </c>
      <c r="DO684">
        <v>0</v>
      </c>
      <c r="GP684">
        <v>1</v>
      </c>
      <c r="GQ684">
        <v>-1</v>
      </c>
      <c r="GR684">
        <v>-1</v>
      </c>
    </row>
    <row r="685" spans="1:200" x14ac:dyDescent="0.2">
      <c r="A685">
        <f>ROW(Source!A421)</f>
        <v>421</v>
      </c>
      <c r="B685">
        <v>86295184</v>
      </c>
      <c r="C685">
        <v>86296346</v>
      </c>
      <c r="D685">
        <v>69205642</v>
      </c>
      <c r="E685">
        <v>1</v>
      </c>
      <c r="F685">
        <v>1</v>
      </c>
      <c r="G685">
        <v>1</v>
      </c>
      <c r="H685">
        <v>3</v>
      </c>
      <c r="I685" t="s">
        <v>541</v>
      </c>
      <c r="J685" t="s">
        <v>543</v>
      </c>
      <c r="K685" t="s">
        <v>542</v>
      </c>
      <c r="L685">
        <v>1354</v>
      </c>
      <c r="N685">
        <v>1010</v>
      </c>
      <c r="O685" t="s">
        <v>43</v>
      </c>
      <c r="P685" t="s">
        <v>43</v>
      </c>
      <c r="Q685">
        <v>1</v>
      </c>
      <c r="W685">
        <v>0</v>
      </c>
      <c r="X685">
        <v>-1355024813</v>
      </c>
      <c r="Y685">
        <f t="shared" si="322"/>
        <v>1.5384614999999999</v>
      </c>
      <c r="AA685">
        <v>1538.38</v>
      </c>
      <c r="AB685">
        <v>0</v>
      </c>
      <c r="AC685">
        <v>0</v>
      </c>
      <c r="AD685">
        <v>0</v>
      </c>
      <c r="AE685">
        <v>215.85999999999999</v>
      </c>
      <c r="AF685">
        <v>0</v>
      </c>
      <c r="AG685">
        <v>0</v>
      </c>
      <c r="AH685">
        <v>0</v>
      </c>
      <c r="AI685">
        <v>7.56</v>
      </c>
      <c r="AJ685">
        <v>1</v>
      </c>
      <c r="AK685">
        <v>1</v>
      </c>
      <c r="AL685">
        <v>1</v>
      </c>
      <c r="AM685">
        <v>0</v>
      </c>
      <c r="AN685">
        <v>0</v>
      </c>
      <c r="AO685">
        <v>0</v>
      </c>
      <c r="AP685">
        <v>1</v>
      </c>
      <c r="AQ685">
        <v>0</v>
      </c>
      <c r="AR685">
        <v>0</v>
      </c>
      <c r="AS685" t="s">
        <v>6</v>
      </c>
      <c r="AT685">
        <v>1.5384614999999999</v>
      </c>
      <c r="AU685" t="s">
        <v>6</v>
      </c>
      <c r="AV685">
        <v>0</v>
      </c>
      <c r="AW685">
        <v>1</v>
      </c>
      <c r="AX685">
        <v>-1</v>
      </c>
      <c r="AY685">
        <v>0</v>
      </c>
      <c r="AZ685">
        <v>0</v>
      </c>
      <c r="BA685" t="s">
        <v>6</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CV685">
        <v>0</v>
      </c>
      <c r="CW685">
        <v>0</v>
      </c>
      <c r="CX685">
        <f>ROUND(Y685*Source!I421,9)</f>
        <v>3.9999999000000002</v>
      </c>
      <c r="CY685">
        <f t="shared" si="332"/>
        <v>1538.38</v>
      </c>
      <c r="CZ685">
        <f t="shared" si="333"/>
        <v>215.85999999999999</v>
      </c>
      <c r="DA685">
        <f t="shared" si="334"/>
        <v>7.56</v>
      </c>
      <c r="DB685">
        <f t="shared" si="323"/>
        <v>332.09</v>
      </c>
      <c r="DC685">
        <f t="shared" si="324"/>
        <v>0</v>
      </c>
      <c r="DD685" t="s">
        <v>6</v>
      </c>
      <c r="DE685" t="s">
        <v>6</v>
      </c>
      <c r="DF685">
        <f t="shared" si="335"/>
        <v>6528</v>
      </c>
      <c r="DG685">
        <f t="shared" si="336"/>
        <v>0</v>
      </c>
      <c r="DH685">
        <f>Source!I421*SmtRes!Y685</f>
        <v>3.9999999000000002</v>
      </c>
      <c r="DI685">
        <f t="shared" si="337"/>
        <v>1538.38</v>
      </c>
      <c r="DJ685">
        <f t="shared" si="338"/>
        <v>6528</v>
      </c>
      <c r="DK685">
        <f>Source!BC421</f>
        <v>7.56</v>
      </c>
      <c r="DL685" t="s">
        <v>6</v>
      </c>
      <c r="DM685">
        <v>0</v>
      </c>
      <c r="DN685" t="s">
        <v>6</v>
      </c>
      <c r="DO685">
        <v>0</v>
      </c>
      <c r="GP685">
        <v>1</v>
      </c>
      <c r="GQ685">
        <v>-1</v>
      </c>
      <c r="GR685">
        <v>-1</v>
      </c>
    </row>
    <row r="686" spans="1:200" x14ac:dyDescent="0.2">
      <c r="A686">
        <f>ROW(Source!A421)</f>
        <v>421</v>
      </c>
      <c r="B686">
        <v>86295184</v>
      </c>
      <c r="C686">
        <v>86296346</v>
      </c>
      <c r="D686">
        <v>69205625</v>
      </c>
      <c r="E686">
        <v>1</v>
      </c>
      <c r="F686">
        <v>1</v>
      </c>
      <c r="G686">
        <v>1</v>
      </c>
      <c r="H686">
        <v>3</v>
      </c>
      <c r="I686" t="s">
        <v>502</v>
      </c>
      <c r="J686" t="s">
        <v>504</v>
      </c>
      <c r="K686" t="s">
        <v>503</v>
      </c>
      <c r="L686">
        <v>1354</v>
      </c>
      <c r="N686">
        <v>1010</v>
      </c>
      <c r="O686" t="s">
        <v>43</v>
      </c>
      <c r="P686" t="s">
        <v>43</v>
      </c>
      <c r="Q686">
        <v>1</v>
      </c>
      <c r="W686">
        <v>0</v>
      </c>
      <c r="X686">
        <v>1344593891</v>
      </c>
      <c r="Y686">
        <f t="shared" si="322"/>
        <v>45.384615400000001</v>
      </c>
      <c r="AA686">
        <v>5664.88</v>
      </c>
      <c r="AB686">
        <v>0</v>
      </c>
      <c r="AC686">
        <v>0</v>
      </c>
      <c r="AD686">
        <v>0</v>
      </c>
      <c r="AE686">
        <v>794.88000000000011</v>
      </c>
      <c r="AF686">
        <v>0</v>
      </c>
      <c r="AG686">
        <v>0</v>
      </c>
      <c r="AH686">
        <v>0</v>
      </c>
      <c r="AI686">
        <v>7.56</v>
      </c>
      <c r="AJ686">
        <v>1</v>
      </c>
      <c r="AK686">
        <v>1</v>
      </c>
      <c r="AL686">
        <v>1</v>
      </c>
      <c r="AM686">
        <v>0</v>
      </c>
      <c r="AN686">
        <v>0</v>
      </c>
      <c r="AO686">
        <v>0</v>
      </c>
      <c r="AP686">
        <v>1</v>
      </c>
      <c r="AQ686">
        <v>0</v>
      </c>
      <c r="AR686">
        <v>0</v>
      </c>
      <c r="AS686" t="s">
        <v>6</v>
      </c>
      <c r="AT686">
        <v>45.384615400000001</v>
      </c>
      <c r="AU686" t="s">
        <v>6</v>
      </c>
      <c r="AV686">
        <v>0</v>
      </c>
      <c r="AW686">
        <v>1</v>
      </c>
      <c r="AX686">
        <v>-1</v>
      </c>
      <c r="AY686">
        <v>0</v>
      </c>
      <c r="AZ686">
        <v>0</v>
      </c>
      <c r="BA686" t="s">
        <v>6</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0</v>
      </c>
      <c r="CV686">
        <v>0</v>
      </c>
      <c r="CW686">
        <v>0</v>
      </c>
      <c r="CX686">
        <f>ROUND(Y686*Source!I421,9)</f>
        <v>118.00000004</v>
      </c>
      <c r="CY686">
        <f t="shared" si="332"/>
        <v>5664.88</v>
      </c>
      <c r="CZ686">
        <f t="shared" si="333"/>
        <v>794.88000000000011</v>
      </c>
      <c r="DA686">
        <f t="shared" si="334"/>
        <v>7.56</v>
      </c>
      <c r="DB686">
        <f t="shared" si="323"/>
        <v>36075.32</v>
      </c>
      <c r="DC686">
        <f t="shared" si="324"/>
        <v>0</v>
      </c>
      <c r="DD686" t="s">
        <v>6</v>
      </c>
      <c r="DE686" t="s">
        <v>6</v>
      </c>
      <c r="DF686">
        <f t="shared" si="335"/>
        <v>709062</v>
      </c>
      <c r="DG686">
        <f t="shared" si="336"/>
        <v>0</v>
      </c>
      <c r="DH686">
        <f>Source!I421*SmtRes!Y686</f>
        <v>118.00000004</v>
      </c>
      <c r="DI686">
        <f t="shared" si="337"/>
        <v>5664.88</v>
      </c>
      <c r="DJ686">
        <f t="shared" si="338"/>
        <v>709062</v>
      </c>
      <c r="DK686">
        <f>Source!BC421</f>
        <v>7.56</v>
      </c>
      <c r="DL686" t="s">
        <v>6</v>
      </c>
      <c r="DM686">
        <v>0</v>
      </c>
      <c r="DN686" t="s">
        <v>6</v>
      </c>
      <c r="DO686">
        <v>0</v>
      </c>
      <c r="GP686">
        <v>1</v>
      </c>
      <c r="GQ686">
        <v>-1</v>
      </c>
      <c r="GR686">
        <v>-1</v>
      </c>
    </row>
    <row r="687" spans="1:200" x14ac:dyDescent="0.2">
      <c r="A687">
        <f>ROW(Source!A421)</f>
        <v>421</v>
      </c>
      <c r="B687">
        <v>86295184</v>
      </c>
      <c r="C687">
        <v>86296346</v>
      </c>
      <c r="D687">
        <v>69205625</v>
      </c>
      <c r="E687">
        <v>1</v>
      </c>
      <c r="F687">
        <v>1</v>
      </c>
      <c r="G687">
        <v>1</v>
      </c>
      <c r="H687">
        <v>3</v>
      </c>
      <c r="I687" t="s">
        <v>502</v>
      </c>
      <c r="J687" t="s">
        <v>504</v>
      </c>
      <c r="K687" t="s">
        <v>530</v>
      </c>
      <c r="L687">
        <v>1354</v>
      </c>
      <c r="N687">
        <v>1010</v>
      </c>
      <c r="O687" t="s">
        <v>43</v>
      </c>
      <c r="P687" t="s">
        <v>43</v>
      </c>
      <c r="Q687">
        <v>1</v>
      </c>
      <c r="W687">
        <v>0</v>
      </c>
      <c r="X687">
        <v>333378709</v>
      </c>
      <c r="Y687">
        <f t="shared" si="322"/>
        <v>0.76923079999999999</v>
      </c>
      <c r="AA687">
        <v>5664.88</v>
      </c>
      <c r="AB687">
        <v>0</v>
      </c>
      <c r="AC687">
        <v>0</v>
      </c>
      <c r="AD687">
        <v>0</v>
      </c>
      <c r="AE687">
        <v>794.88000000000011</v>
      </c>
      <c r="AF687">
        <v>0</v>
      </c>
      <c r="AG687">
        <v>0</v>
      </c>
      <c r="AH687">
        <v>0</v>
      </c>
      <c r="AI687">
        <v>7.56</v>
      </c>
      <c r="AJ687">
        <v>1</v>
      </c>
      <c r="AK687">
        <v>1</v>
      </c>
      <c r="AL687">
        <v>1</v>
      </c>
      <c r="AM687">
        <v>0</v>
      </c>
      <c r="AN687">
        <v>0</v>
      </c>
      <c r="AO687">
        <v>0</v>
      </c>
      <c r="AP687">
        <v>1</v>
      </c>
      <c r="AQ687">
        <v>0</v>
      </c>
      <c r="AR687">
        <v>0</v>
      </c>
      <c r="AS687" t="s">
        <v>6</v>
      </c>
      <c r="AT687">
        <v>0.76923079999999999</v>
      </c>
      <c r="AU687" t="s">
        <v>6</v>
      </c>
      <c r="AV687">
        <v>0</v>
      </c>
      <c r="AW687">
        <v>1</v>
      </c>
      <c r="AX687">
        <v>-1</v>
      </c>
      <c r="AY687">
        <v>0</v>
      </c>
      <c r="AZ687">
        <v>0</v>
      </c>
      <c r="BA687" t="s">
        <v>6</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CV687">
        <v>0</v>
      </c>
      <c r="CW687">
        <v>0</v>
      </c>
      <c r="CX687">
        <f>ROUND(Y687*Source!I421,9)</f>
        <v>2.00000008</v>
      </c>
      <c r="CY687">
        <f t="shared" si="332"/>
        <v>5664.88</v>
      </c>
      <c r="CZ687">
        <f t="shared" si="333"/>
        <v>794.88000000000011</v>
      </c>
      <c r="DA687">
        <f t="shared" si="334"/>
        <v>7.56</v>
      </c>
      <c r="DB687">
        <f t="shared" si="323"/>
        <v>611.45000000000005</v>
      </c>
      <c r="DC687">
        <f t="shared" si="324"/>
        <v>0</v>
      </c>
      <c r="DD687" t="s">
        <v>6</v>
      </c>
      <c r="DE687" t="s">
        <v>6</v>
      </c>
      <c r="DF687">
        <f t="shared" si="335"/>
        <v>12018</v>
      </c>
      <c r="DG687">
        <f t="shared" si="336"/>
        <v>0</v>
      </c>
      <c r="DH687">
        <f>Source!I421*SmtRes!Y687</f>
        <v>2.00000008</v>
      </c>
      <c r="DI687">
        <f t="shared" si="337"/>
        <v>5664.88</v>
      </c>
      <c r="DJ687">
        <f t="shared" si="338"/>
        <v>12018</v>
      </c>
      <c r="DK687">
        <f>Source!BC421</f>
        <v>7.56</v>
      </c>
      <c r="DL687" t="s">
        <v>6</v>
      </c>
      <c r="DM687">
        <v>0</v>
      </c>
      <c r="DN687" t="s">
        <v>6</v>
      </c>
      <c r="DO687">
        <v>0</v>
      </c>
      <c r="GP687">
        <v>1</v>
      </c>
      <c r="GQ687">
        <v>-1</v>
      </c>
      <c r="GR687">
        <v>-1</v>
      </c>
    </row>
    <row r="688" spans="1:200" x14ac:dyDescent="0.2">
      <c r="A688">
        <f>ROW(Source!A421)</f>
        <v>421</v>
      </c>
      <c r="B688">
        <v>86295184</v>
      </c>
      <c r="C688">
        <v>86296346</v>
      </c>
      <c r="D688">
        <v>69205626</v>
      </c>
      <c r="E688">
        <v>1</v>
      </c>
      <c r="F688">
        <v>1</v>
      </c>
      <c r="G688">
        <v>1</v>
      </c>
      <c r="H688">
        <v>3</v>
      </c>
      <c r="I688" t="s">
        <v>507</v>
      </c>
      <c r="J688" t="s">
        <v>509</v>
      </c>
      <c r="K688" t="s">
        <v>508</v>
      </c>
      <c r="L688">
        <v>1354</v>
      </c>
      <c r="N688">
        <v>1010</v>
      </c>
      <c r="O688" t="s">
        <v>43</v>
      </c>
      <c r="P688" t="s">
        <v>43</v>
      </c>
      <c r="Q688">
        <v>1</v>
      </c>
      <c r="W688">
        <v>0</v>
      </c>
      <c r="X688">
        <v>-1381314382</v>
      </c>
      <c r="Y688">
        <f t="shared" si="322"/>
        <v>14.230769199999999</v>
      </c>
      <c r="AA688">
        <v>5664.88</v>
      </c>
      <c r="AB688">
        <v>0</v>
      </c>
      <c r="AC688">
        <v>0</v>
      </c>
      <c r="AD688">
        <v>0</v>
      </c>
      <c r="AE688">
        <v>794.88000000000011</v>
      </c>
      <c r="AF688">
        <v>0</v>
      </c>
      <c r="AG688">
        <v>0</v>
      </c>
      <c r="AH688">
        <v>0</v>
      </c>
      <c r="AI688">
        <v>7.56</v>
      </c>
      <c r="AJ688">
        <v>1</v>
      </c>
      <c r="AK688">
        <v>1</v>
      </c>
      <c r="AL688">
        <v>1</v>
      </c>
      <c r="AM688">
        <v>0</v>
      </c>
      <c r="AN688">
        <v>0</v>
      </c>
      <c r="AO688">
        <v>0</v>
      </c>
      <c r="AP688">
        <v>1</v>
      </c>
      <c r="AQ688">
        <v>0</v>
      </c>
      <c r="AR688">
        <v>0</v>
      </c>
      <c r="AS688" t="s">
        <v>6</v>
      </c>
      <c r="AT688">
        <v>14.230769199999999</v>
      </c>
      <c r="AU688" t="s">
        <v>6</v>
      </c>
      <c r="AV688">
        <v>0</v>
      </c>
      <c r="AW688">
        <v>1</v>
      </c>
      <c r="AX688">
        <v>-1</v>
      </c>
      <c r="AY688">
        <v>0</v>
      </c>
      <c r="AZ688">
        <v>0</v>
      </c>
      <c r="BA688" t="s">
        <v>6</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CV688">
        <v>0</v>
      </c>
      <c r="CW688">
        <v>0</v>
      </c>
      <c r="CX688">
        <f>ROUND(Y688*Source!I421,9)</f>
        <v>36.99999992</v>
      </c>
      <c r="CY688">
        <f t="shared" si="332"/>
        <v>5664.88</v>
      </c>
      <c r="CZ688">
        <f t="shared" si="333"/>
        <v>794.88000000000011</v>
      </c>
      <c r="DA688">
        <f t="shared" si="334"/>
        <v>7.56</v>
      </c>
      <c r="DB688">
        <f t="shared" si="323"/>
        <v>11311.75</v>
      </c>
      <c r="DC688">
        <f t="shared" si="324"/>
        <v>0</v>
      </c>
      <c r="DD688" t="s">
        <v>6</v>
      </c>
      <c r="DE688" t="s">
        <v>6</v>
      </c>
      <c r="DF688">
        <f t="shared" si="335"/>
        <v>222333</v>
      </c>
      <c r="DG688">
        <f t="shared" si="336"/>
        <v>0</v>
      </c>
      <c r="DH688">
        <f>Source!I421*SmtRes!Y688</f>
        <v>36.99999992</v>
      </c>
      <c r="DI688">
        <f t="shared" si="337"/>
        <v>5664.88</v>
      </c>
      <c r="DJ688">
        <f t="shared" si="338"/>
        <v>222333</v>
      </c>
      <c r="DK688">
        <f>Source!BC421</f>
        <v>7.56</v>
      </c>
      <c r="DL688" t="s">
        <v>6</v>
      </c>
      <c r="DM688">
        <v>0</v>
      </c>
      <c r="DN688" t="s">
        <v>6</v>
      </c>
      <c r="DO688">
        <v>0</v>
      </c>
      <c r="GP688">
        <v>1</v>
      </c>
      <c r="GQ688">
        <v>-1</v>
      </c>
      <c r="GR688">
        <v>-1</v>
      </c>
    </row>
    <row r="689" spans="1:200" x14ac:dyDescent="0.2">
      <c r="A689">
        <f>ROW(Source!A421)</f>
        <v>421</v>
      </c>
      <c r="B689">
        <v>86295184</v>
      </c>
      <c r="C689">
        <v>86296346</v>
      </c>
      <c r="D689">
        <v>69205629</v>
      </c>
      <c r="E689">
        <v>1</v>
      </c>
      <c r="F689">
        <v>1</v>
      </c>
      <c r="G689">
        <v>1</v>
      </c>
      <c r="H689">
        <v>3</v>
      </c>
      <c r="I689" t="s">
        <v>523</v>
      </c>
      <c r="J689" t="s">
        <v>525</v>
      </c>
      <c r="K689" t="s">
        <v>524</v>
      </c>
      <c r="L689">
        <v>1354</v>
      </c>
      <c r="N689">
        <v>1010</v>
      </c>
      <c r="O689" t="s">
        <v>43</v>
      </c>
      <c r="P689" t="s">
        <v>43</v>
      </c>
      <c r="Q689">
        <v>1</v>
      </c>
      <c r="W689">
        <v>0</v>
      </c>
      <c r="X689">
        <v>1516034350</v>
      </c>
      <c r="Y689">
        <f t="shared" si="322"/>
        <v>0.3846154</v>
      </c>
      <c r="AA689">
        <v>5620.31</v>
      </c>
      <c r="AB689">
        <v>0</v>
      </c>
      <c r="AC689">
        <v>0</v>
      </c>
      <c r="AD689">
        <v>0</v>
      </c>
      <c r="AE689">
        <v>788.63</v>
      </c>
      <c r="AF689">
        <v>0</v>
      </c>
      <c r="AG689">
        <v>0</v>
      </c>
      <c r="AH689">
        <v>0</v>
      </c>
      <c r="AI689">
        <v>7.56</v>
      </c>
      <c r="AJ689">
        <v>1</v>
      </c>
      <c r="AK689">
        <v>1</v>
      </c>
      <c r="AL689">
        <v>1</v>
      </c>
      <c r="AM689">
        <v>0</v>
      </c>
      <c r="AN689">
        <v>0</v>
      </c>
      <c r="AO689">
        <v>0</v>
      </c>
      <c r="AP689">
        <v>1</v>
      </c>
      <c r="AQ689">
        <v>0</v>
      </c>
      <c r="AR689">
        <v>0</v>
      </c>
      <c r="AS689" t="s">
        <v>6</v>
      </c>
      <c r="AT689">
        <v>0.3846154</v>
      </c>
      <c r="AU689" t="s">
        <v>6</v>
      </c>
      <c r="AV689">
        <v>0</v>
      </c>
      <c r="AW689">
        <v>1</v>
      </c>
      <c r="AX689">
        <v>-1</v>
      </c>
      <c r="AY689">
        <v>0</v>
      </c>
      <c r="AZ689">
        <v>0</v>
      </c>
      <c r="BA689" t="s">
        <v>6</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CV689">
        <v>0</v>
      </c>
      <c r="CW689">
        <v>0</v>
      </c>
      <c r="CX689">
        <f>ROUND(Y689*Source!I421,9)</f>
        <v>1.00000004</v>
      </c>
      <c r="CY689">
        <f t="shared" si="332"/>
        <v>5620.31</v>
      </c>
      <c r="CZ689">
        <f t="shared" si="333"/>
        <v>788.63</v>
      </c>
      <c r="DA689">
        <f t="shared" si="334"/>
        <v>7.56</v>
      </c>
      <c r="DB689">
        <f t="shared" si="323"/>
        <v>303.32</v>
      </c>
      <c r="DC689">
        <f t="shared" si="324"/>
        <v>0</v>
      </c>
      <c r="DD689" t="s">
        <v>6</v>
      </c>
      <c r="DE689" t="s">
        <v>6</v>
      </c>
      <c r="DF689">
        <f t="shared" si="335"/>
        <v>5962</v>
      </c>
      <c r="DG689">
        <f t="shared" si="336"/>
        <v>0</v>
      </c>
      <c r="DH689">
        <f>Source!I421*SmtRes!Y689</f>
        <v>1.00000004</v>
      </c>
      <c r="DI689">
        <f t="shared" si="337"/>
        <v>5620.31</v>
      </c>
      <c r="DJ689">
        <f t="shared" si="338"/>
        <v>5962</v>
      </c>
      <c r="DK689">
        <f>Source!BC421</f>
        <v>7.56</v>
      </c>
      <c r="DL689" t="s">
        <v>6</v>
      </c>
      <c r="DM689">
        <v>0</v>
      </c>
      <c r="DN689" t="s">
        <v>6</v>
      </c>
      <c r="DO689">
        <v>0</v>
      </c>
      <c r="GP689">
        <v>1</v>
      </c>
      <c r="GQ689">
        <v>-1</v>
      </c>
      <c r="GR689">
        <v>-1</v>
      </c>
    </row>
    <row r="690" spans="1:200" x14ac:dyDescent="0.2">
      <c r="A690">
        <f>ROW(Source!A421)</f>
        <v>421</v>
      </c>
      <c r="B690">
        <v>86295184</v>
      </c>
      <c r="C690">
        <v>86296346</v>
      </c>
      <c r="D690">
        <v>69205630</v>
      </c>
      <c r="E690">
        <v>1</v>
      </c>
      <c r="F690">
        <v>1</v>
      </c>
      <c r="G690">
        <v>1</v>
      </c>
      <c r="H690">
        <v>3</v>
      </c>
      <c r="I690" t="s">
        <v>516</v>
      </c>
      <c r="J690" t="s">
        <v>518</v>
      </c>
      <c r="K690" t="s">
        <v>517</v>
      </c>
      <c r="L690">
        <v>1354</v>
      </c>
      <c r="N690">
        <v>1010</v>
      </c>
      <c r="O690" t="s">
        <v>43</v>
      </c>
      <c r="P690" t="s">
        <v>43</v>
      </c>
      <c r="Q690">
        <v>1</v>
      </c>
      <c r="W690">
        <v>0</v>
      </c>
      <c r="X690">
        <v>-1652029949</v>
      </c>
      <c r="Y690">
        <f t="shared" si="322"/>
        <v>1.1538459999999999</v>
      </c>
      <c r="AA690">
        <v>4657.2700000000004</v>
      </c>
      <c r="AB690">
        <v>0</v>
      </c>
      <c r="AC690">
        <v>0</v>
      </c>
      <c r="AD690">
        <v>0</v>
      </c>
      <c r="AE690">
        <v>653.4899999999999</v>
      </c>
      <c r="AF690">
        <v>0</v>
      </c>
      <c r="AG690">
        <v>0</v>
      </c>
      <c r="AH690">
        <v>0</v>
      </c>
      <c r="AI690">
        <v>7.56</v>
      </c>
      <c r="AJ690">
        <v>1</v>
      </c>
      <c r="AK690">
        <v>1</v>
      </c>
      <c r="AL690">
        <v>1</v>
      </c>
      <c r="AM690">
        <v>0</v>
      </c>
      <c r="AN690">
        <v>0</v>
      </c>
      <c r="AO690">
        <v>0</v>
      </c>
      <c r="AP690">
        <v>1</v>
      </c>
      <c r="AQ690">
        <v>0</v>
      </c>
      <c r="AR690">
        <v>0</v>
      </c>
      <c r="AS690" t="s">
        <v>6</v>
      </c>
      <c r="AT690">
        <v>1.1538459999999999</v>
      </c>
      <c r="AU690" t="s">
        <v>6</v>
      </c>
      <c r="AV690">
        <v>0</v>
      </c>
      <c r="AW690">
        <v>1</v>
      </c>
      <c r="AX690">
        <v>-1</v>
      </c>
      <c r="AY690">
        <v>0</v>
      </c>
      <c r="AZ690">
        <v>0</v>
      </c>
      <c r="BA690" t="s">
        <v>6</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CV690">
        <v>0</v>
      </c>
      <c r="CW690">
        <v>0</v>
      </c>
      <c r="CX690">
        <f>ROUND(Y690*Source!I421,9)</f>
        <v>2.9999996000000002</v>
      </c>
      <c r="CY690">
        <f t="shared" si="332"/>
        <v>4657.2700000000004</v>
      </c>
      <c r="CZ690">
        <f t="shared" si="333"/>
        <v>653.4899999999999</v>
      </c>
      <c r="DA690">
        <f t="shared" si="334"/>
        <v>7.56</v>
      </c>
      <c r="DB690">
        <f t="shared" si="323"/>
        <v>754.03</v>
      </c>
      <c r="DC690">
        <f t="shared" si="324"/>
        <v>0</v>
      </c>
      <c r="DD690" t="s">
        <v>6</v>
      </c>
      <c r="DE690" t="s">
        <v>6</v>
      </c>
      <c r="DF690">
        <f t="shared" si="335"/>
        <v>14820</v>
      </c>
      <c r="DG690">
        <f t="shared" si="336"/>
        <v>0</v>
      </c>
      <c r="DH690">
        <f>Source!I421*SmtRes!Y690</f>
        <v>2.9999995999999998</v>
      </c>
      <c r="DI690">
        <f t="shared" si="337"/>
        <v>4657.2700000000004</v>
      </c>
      <c r="DJ690">
        <f t="shared" si="338"/>
        <v>14820</v>
      </c>
      <c r="DK690">
        <f>Source!BC421</f>
        <v>7.56</v>
      </c>
      <c r="DL690" t="s">
        <v>6</v>
      </c>
      <c r="DM690">
        <v>0</v>
      </c>
      <c r="DN690" t="s">
        <v>6</v>
      </c>
      <c r="DO690">
        <v>0</v>
      </c>
      <c r="GP690">
        <v>1</v>
      </c>
      <c r="GQ690">
        <v>-1</v>
      </c>
      <c r="GR690">
        <v>-1</v>
      </c>
    </row>
    <row r="691" spans="1:200" x14ac:dyDescent="0.2">
      <c r="A691">
        <f>ROW(Source!A421)</f>
        <v>421</v>
      </c>
      <c r="B691">
        <v>86295184</v>
      </c>
      <c r="C691">
        <v>86296346</v>
      </c>
      <c r="D691">
        <v>69205630</v>
      </c>
      <c r="E691">
        <v>1</v>
      </c>
      <c r="F691">
        <v>1</v>
      </c>
      <c r="G691">
        <v>1</v>
      </c>
      <c r="H691">
        <v>3</v>
      </c>
      <c r="I691" t="s">
        <v>516</v>
      </c>
      <c r="J691" t="s">
        <v>518</v>
      </c>
      <c r="K691" t="s">
        <v>521</v>
      </c>
      <c r="L691">
        <v>1354</v>
      </c>
      <c r="N691">
        <v>1010</v>
      </c>
      <c r="O691" t="s">
        <v>43</v>
      </c>
      <c r="P691" t="s">
        <v>43</v>
      </c>
      <c r="Q691">
        <v>1</v>
      </c>
      <c r="W691">
        <v>0</v>
      </c>
      <c r="X691">
        <v>1032565231</v>
      </c>
      <c r="Y691">
        <f t="shared" si="322"/>
        <v>0.3846154</v>
      </c>
      <c r="AA691">
        <v>4657.2700000000004</v>
      </c>
      <c r="AB691">
        <v>0</v>
      </c>
      <c r="AC691">
        <v>0</v>
      </c>
      <c r="AD691">
        <v>0</v>
      </c>
      <c r="AE691">
        <v>653.4899999999999</v>
      </c>
      <c r="AF691">
        <v>0</v>
      </c>
      <c r="AG691">
        <v>0</v>
      </c>
      <c r="AH691">
        <v>0</v>
      </c>
      <c r="AI691">
        <v>7.56</v>
      </c>
      <c r="AJ691">
        <v>1</v>
      </c>
      <c r="AK691">
        <v>1</v>
      </c>
      <c r="AL691">
        <v>1</v>
      </c>
      <c r="AM691">
        <v>0</v>
      </c>
      <c r="AN691">
        <v>0</v>
      </c>
      <c r="AO691">
        <v>0</v>
      </c>
      <c r="AP691">
        <v>1</v>
      </c>
      <c r="AQ691">
        <v>0</v>
      </c>
      <c r="AR691">
        <v>0</v>
      </c>
      <c r="AS691" t="s">
        <v>6</v>
      </c>
      <c r="AT691">
        <v>0.3846154</v>
      </c>
      <c r="AU691" t="s">
        <v>6</v>
      </c>
      <c r="AV691">
        <v>0</v>
      </c>
      <c r="AW691">
        <v>1</v>
      </c>
      <c r="AX691">
        <v>-1</v>
      </c>
      <c r="AY691">
        <v>0</v>
      </c>
      <c r="AZ691">
        <v>0</v>
      </c>
      <c r="BA691" t="s">
        <v>6</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0</v>
      </c>
      <c r="CV691">
        <v>0</v>
      </c>
      <c r="CW691">
        <v>0</v>
      </c>
      <c r="CX691">
        <f>ROUND(Y691*Source!I421,9)</f>
        <v>1.00000004</v>
      </c>
      <c r="CY691">
        <f t="shared" si="332"/>
        <v>4657.2700000000004</v>
      </c>
      <c r="CZ691">
        <f t="shared" si="333"/>
        <v>653.4899999999999</v>
      </c>
      <c r="DA691">
        <f t="shared" si="334"/>
        <v>7.56</v>
      </c>
      <c r="DB691">
        <f t="shared" si="323"/>
        <v>251.34</v>
      </c>
      <c r="DC691">
        <f t="shared" si="324"/>
        <v>0</v>
      </c>
      <c r="DD691" t="s">
        <v>6</v>
      </c>
      <c r="DE691" t="s">
        <v>6</v>
      </c>
      <c r="DF691">
        <f t="shared" si="335"/>
        <v>4940</v>
      </c>
      <c r="DG691">
        <f t="shared" si="336"/>
        <v>0</v>
      </c>
      <c r="DH691">
        <f>Source!I421*SmtRes!Y691</f>
        <v>1.00000004</v>
      </c>
      <c r="DI691">
        <f t="shared" si="337"/>
        <v>4657.2700000000004</v>
      </c>
      <c r="DJ691">
        <f t="shared" si="338"/>
        <v>4940</v>
      </c>
      <c r="DK691">
        <f>Source!BC421</f>
        <v>7.56</v>
      </c>
      <c r="DL691" t="s">
        <v>6</v>
      </c>
      <c r="DM691">
        <v>0</v>
      </c>
      <c r="DN691" t="s">
        <v>6</v>
      </c>
      <c r="DO691">
        <v>0</v>
      </c>
      <c r="GP691">
        <v>1</v>
      </c>
      <c r="GQ691">
        <v>-1</v>
      </c>
      <c r="GR691">
        <v>-1</v>
      </c>
    </row>
    <row r="692" spans="1:200" x14ac:dyDescent="0.2">
      <c r="A692">
        <f>ROW(Source!A421)</f>
        <v>421</v>
      </c>
      <c r="B692">
        <v>86295184</v>
      </c>
      <c r="C692">
        <v>86296346</v>
      </c>
      <c r="D692">
        <v>69205630</v>
      </c>
      <c r="E692">
        <v>1</v>
      </c>
      <c r="F692">
        <v>1</v>
      </c>
      <c r="G692">
        <v>1</v>
      </c>
      <c r="H692">
        <v>3</v>
      </c>
      <c r="I692" t="s">
        <v>516</v>
      </c>
      <c r="J692" t="s">
        <v>518</v>
      </c>
      <c r="K692" t="s">
        <v>528</v>
      </c>
      <c r="L692">
        <v>1354</v>
      </c>
      <c r="N692">
        <v>1010</v>
      </c>
      <c r="O692" t="s">
        <v>43</v>
      </c>
      <c r="P692" t="s">
        <v>43</v>
      </c>
      <c r="Q692">
        <v>1</v>
      </c>
      <c r="W692">
        <v>0</v>
      </c>
      <c r="X692">
        <v>1632656182</v>
      </c>
      <c r="Y692">
        <f t="shared" si="322"/>
        <v>0.3846154</v>
      </c>
      <c r="AA692">
        <v>4657.2700000000004</v>
      </c>
      <c r="AB692">
        <v>0</v>
      </c>
      <c r="AC692">
        <v>0</v>
      </c>
      <c r="AD692">
        <v>0</v>
      </c>
      <c r="AE692">
        <v>653.4899999999999</v>
      </c>
      <c r="AF692">
        <v>0</v>
      </c>
      <c r="AG692">
        <v>0</v>
      </c>
      <c r="AH692">
        <v>0</v>
      </c>
      <c r="AI692">
        <v>7.56</v>
      </c>
      <c r="AJ692">
        <v>1</v>
      </c>
      <c r="AK692">
        <v>1</v>
      </c>
      <c r="AL692">
        <v>1</v>
      </c>
      <c r="AM692">
        <v>0</v>
      </c>
      <c r="AN692">
        <v>0</v>
      </c>
      <c r="AO692">
        <v>0</v>
      </c>
      <c r="AP692">
        <v>0</v>
      </c>
      <c r="AQ692">
        <v>0</v>
      </c>
      <c r="AR692">
        <v>0</v>
      </c>
      <c r="AS692" t="s">
        <v>6</v>
      </c>
      <c r="AT692">
        <v>0.3846154</v>
      </c>
      <c r="AU692" t="s">
        <v>6</v>
      </c>
      <c r="AV692">
        <v>0</v>
      </c>
      <c r="AW692">
        <v>1</v>
      </c>
      <c r="AX692">
        <v>-1</v>
      </c>
      <c r="AY692">
        <v>0</v>
      </c>
      <c r="AZ692">
        <v>0</v>
      </c>
      <c r="BA692" t="s">
        <v>6</v>
      </c>
      <c r="BB692">
        <v>0</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0</v>
      </c>
      <c r="CV692">
        <v>0</v>
      </c>
      <c r="CW692">
        <v>0</v>
      </c>
      <c r="CX692">
        <f>ROUND(Y692*Source!I421,9)</f>
        <v>1.00000004</v>
      </c>
      <c r="CY692">
        <f t="shared" si="332"/>
        <v>4657.2700000000004</v>
      </c>
      <c r="CZ692">
        <f t="shared" si="333"/>
        <v>653.4899999999999</v>
      </c>
      <c r="DA692">
        <f t="shared" si="334"/>
        <v>7.56</v>
      </c>
      <c r="DB692">
        <f t="shared" si="323"/>
        <v>251.34</v>
      </c>
      <c r="DC692">
        <f t="shared" si="324"/>
        <v>0</v>
      </c>
      <c r="DD692" t="s">
        <v>6</v>
      </c>
      <c r="DE692" t="s">
        <v>6</v>
      </c>
      <c r="DF692">
        <f t="shared" si="335"/>
        <v>4940</v>
      </c>
      <c r="DG692">
        <f t="shared" si="336"/>
        <v>0</v>
      </c>
      <c r="DH692">
        <f>Source!I421*SmtRes!Y692</f>
        <v>1.00000004</v>
      </c>
      <c r="DI692">
        <f t="shared" si="337"/>
        <v>4657.2700000000004</v>
      </c>
      <c r="DJ692">
        <f t="shared" si="338"/>
        <v>4940</v>
      </c>
      <c r="DK692">
        <f>Source!BC421</f>
        <v>7.56</v>
      </c>
      <c r="DL692" t="s">
        <v>6</v>
      </c>
      <c r="DM692">
        <v>0</v>
      </c>
      <c r="DN692" t="s">
        <v>6</v>
      </c>
      <c r="DO692">
        <v>0</v>
      </c>
      <c r="GP692">
        <v>1</v>
      </c>
      <c r="GQ692">
        <v>-1</v>
      </c>
      <c r="GR692">
        <v>-1</v>
      </c>
    </row>
    <row r="693" spans="1:200" x14ac:dyDescent="0.2">
      <c r="A693">
        <f>ROW(Source!A421)</f>
        <v>421</v>
      </c>
      <c r="B693">
        <v>86295184</v>
      </c>
      <c r="C693">
        <v>86296346</v>
      </c>
      <c r="D693">
        <v>69205636</v>
      </c>
      <c r="E693">
        <v>1</v>
      </c>
      <c r="F693">
        <v>1</v>
      </c>
      <c r="G693">
        <v>1</v>
      </c>
      <c r="H693">
        <v>3</v>
      </c>
      <c r="I693" t="s">
        <v>532</v>
      </c>
      <c r="J693" t="s">
        <v>534</v>
      </c>
      <c r="K693" t="s">
        <v>533</v>
      </c>
      <c r="L693">
        <v>1354</v>
      </c>
      <c r="N693">
        <v>1010</v>
      </c>
      <c r="O693" t="s">
        <v>43</v>
      </c>
      <c r="P693" t="s">
        <v>43</v>
      </c>
      <c r="Q693">
        <v>1</v>
      </c>
      <c r="W693">
        <v>0</v>
      </c>
      <c r="X693">
        <v>945467651</v>
      </c>
      <c r="Y693">
        <f t="shared" si="322"/>
        <v>1.1538459999999999</v>
      </c>
      <c r="AA693">
        <v>1393.19</v>
      </c>
      <c r="AB693">
        <v>0</v>
      </c>
      <c r="AC693">
        <v>0</v>
      </c>
      <c r="AD693">
        <v>0</v>
      </c>
      <c r="AE693">
        <v>195.48000000000002</v>
      </c>
      <c r="AF693">
        <v>0</v>
      </c>
      <c r="AG693">
        <v>0</v>
      </c>
      <c r="AH693">
        <v>0</v>
      </c>
      <c r="AI693">
        <v>7.56</v>
      </c>
      <c r="AJ693">
        <v>1</v>
      </c>
      <c r="AK693">
        <v>1</v>
      </c>
      <c r="AL693">
        <v>1</v>
      </c>
      <c r="AM693">
        <v>0</v>
      </c>
      <c r="AN693">
        <v>0</v>
      </c>
      <c r="AO693">
        <v>0</v>
      </c>
      <c r="AP693">
        <v>1</v>
      </c>
      <c r="AQ693">
        <v>0</v>
      </c>
      <c r="AR693">
        <v>0</v>
      </c>
      <c r="AS693" t="s">
        <v>6</v>
      </c>
      <c r="AT693">
        <v>1.1538459999999999</v>
      </c>
      <c r="AU693" t="s">
        <v>6</v>
      </c>
      <c r="AV693">
        <v>0</v>
      </c>
      <c r="AW693">
        <v>1</v>
      </c>
      <c r="AX693">
        <v>-1</v>
      </c>
      <c r="AY693">
        <v>0</v>
      </c>
      <c r="AZ693">
        <v>0</v>
      </c>
      <c r="BA693" t="s">
        <v>6</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v>0</v>
      </c>
      <c r="CV693">
        <v>0</v>
      </c>
      <c r="CW693">
        <v>0</v>
      </c>
      <c r="CX693">
        <f>ROUND(Y693*Source!I421,9)</f>
        <v>2.9999996000000002</v>
      </c>
      <c r="CY693">
        <f t="shared" si="332"/>
        <v>1393.19</v>
      </c>
      <c r="CZ693">
        <f t="shared" si="333"/>
        <v>195.48000000000002</v>
      </c>
      <c r="DA693">
        <f t="shared" si="334"/>
        <v>7.56</v>
      </c>
      <c r="DB693">
        <f t="shared" si="323"/>
        <v>225.55</v>
      </c>
      <c r="DC693">
        <f t="shared" si="324"/>
        <v>0</v>
      </c>
      <c r="DD693" t="s">
        <v>6</v>
      </c>
      <c r="DE693" t="s">
        <v>6</v>
      </c>
      <c r="DF693">
        <f t="shared" si="335"/>
        <v>4434</v>
      </c>
      <c r="DG693">
        <f t="shared" si="336"/>
        <v>0</v>
      </c>
      <c r="DH693">
        <f>Source!I421*SmtRes!Y693</f>
        <v>2.9999995999999998</v>
      </c>
      <c r="DI693">
        <f t="shared" si="337"/>
        <v>1393.19</v>
      </c>
      <c r="DJ693">
        <f t="shared" si="338"/>
        <v>4434</v>
      </c>
      <c r="DK693">
        <f>Source!BC421</f>
        <v>7.56</v>
      </c>
      <c r="DL693" t="s">
        <v>6</v>
      </c>
      <c r="DM693">
        <v>0</v>
      </c>
      <c r="DN693" t="s">
        <v>6</v>
      </c>
      <c r="DO693">
        <v>0</v>
      </c>
      <c r="GP693">
        <v>1</v>
      </c>
      <c r="GQ693">
        <v>-1</v>
      </c>
      <c r="GR693">
        <v>-1</v>
      </c>
    </row>
    <row r="694" spans="1:200" x14ac:dyDescent="0.2">
      <c r="A694">
        <f>ROW(Source!A421)</f>
        <v>421</v>
      </c>
      <c r="B694">
        <v>86295184</v>
      </c>
      <c r="C694">
        <v>86296346</v>
      </c>
      <c r="D694">
        <v>69205638</v>
      </c>
      <c r="E694">
        <v>1</v>
      </c>
      <c r="F694">
        <v>1</v>
      </c>
      <c r="G694">
        <v>1</v>
      </c>
      <c r="H694">
        <v>3</v>
      </c>
      <c r="I694" t="s">
        <v>537</v>
      </c>
      <c r="J694" t="s">
        <v>539</v>
      </c>
      <c r="K694" t="s">
        <v>538</v>
      </c>
      <c r="L694">
        <v>1354</v>
      </c>
      <c r="N694">
        <v>1010</v>
      </c>
      <c r="O694" t="s">
        <v>43</v>
      </c>
      <c r="P694" t="s">
        <v>43</v>
      </c>
      <c r="Q694">
        <v>1</v>
      </c>
      <c r="W694">
        <v>0</v>
      </c>
      <c r="X694">
        <v>-331038233</v>
      </c>
      <c r="Y694">
        <f t="shared" si="322"/>
        <v>1.5384614999999999</v>
      </c>
      <c r="AA694">
        <v>1393.19</v>
      </c>
      <c r="AB694">
        <v>0</v>
      </c>
      <c r="AC694">
        <v>0</v>
      </c>
      <c r="AD694">
        <v>0</v>
      </c>
      <c r="AE694">
        <v>195.48000000000002</v>
      </c>
      <c r="AF694">
        <v>0</v>
      </c>
      <c r="AG694">
        <v>0</v>
      </c>
      <c r="AH694">
        <v>0</v>
      </c>
      <c r="AI694">
        <v>7.56</v>
      </c>
      <c r="AJ694">
        <v>1</v>
      </c>
      <c r="AK694">
        <v>1</v>
      </c>
      <c r="AL694">
        <v>1</v>
      </c>
      <c r="AM694">
        <v>0</v>
      </c>
      <c r="AN694">
        <v>0</v>
      </c>
      <c r="AO694">
        <v>0</v>
      </c>
      <c r="AP694">
        <v>1</v>
      </c>
      <c r="AQ694">
        <v>0</v>
      </c>
      <c r="AR694">
        <v>0</v>
      </c>
      <c r="AS694" t="s">
        <v>6</v>
      </c>
      <c r="AT694">
        <v>1.5384614999999999</v>
      </c>
      <c r="AU694" t="s">
        <v>6</v>
      </c>
      <c r="AV694">
        <v>0</v>
      </c>
      <c r="AW694">
        <v>1</v>
      </c>
      <c r="AX694">
        <v>-1</v>
      </c>
      <c r="AY694">
        <v>0</v>
      </c>
      <c r="AZ694">
        <v>0</v>
      </c>
      <c r="BA694" t="s">
        <v>6</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CV694">
        <v>0</v>
      </c>
      <c r="CW694">
        <v>0</v>
      </c>
      <c r="CX694">
        <f>ROUND(Y694*Source!I421,9)</f>
        <v>3.9999999000000002</v>
      </c>
      <c r="CY694">
        <f t="shared" si="332"/>
        <v>1393.19</v>
      </c>
      <c r="CZ694">
        <f t="shared" si="333"/>
        <v>195.48000000000002</v>
      </c>
      <c r="DA694">
        <f t="shared" si="334"/>
        <v>7.56</v>
      </c>
      <c r="DB694">
        <f t="shared" si="323"/>
        <v>300.74</v>
      </c>
      <c r="DC694">
        <f t="shared" si="324"/>
        <v>0</v>
      </c>
      <c r="DD694" t="s">
        <v>6</v>
      </c>
      <c r="DE694" t="s">
        <v>6</v>
      </c>
      <c r="DF694">
        <f t="shared" si="335"/>
        <v>5912</v>
      </c>
      <c r="DG694">
        <f t="shared" si="336"/>
        <v>0</v>
      </c>
      <c r="DH694">
        <f>Source!I421*SmtRes!Y694</f>
        <v>3.9999999000000002</v>
      </c>
      <c r="DI694">
        <f t="shared" si="337"/>
        <v>1393.19</v>
      </c>
      <c r="DJ694">
        <f t="shared" si="338"/>
        <v>5912</v>
      </c>
      <c r="DK694">
        <f>Source!BC421</f>
        <v>7.56</v>
      </c>
      <c r="DL694" t="s">
        <v>6</v>
      </c>
      <c r="DM694">
        <v>0</v>
      </c>
      <c r="DN694" t="s">
        <v>6</v>
      </c>
      <c r="DO694">
        <v>0</v>
      </c>
      <c r="GP694">
        <v>1</v>
      </c>
      <c r="GQ694">
        <v>-1</v>
      </c>
      <c r="GR694">
        <v>-1</v>
      </c>
    </row>
    <row r="695" spans="1:200" x14ac:dyDescent="0.2">
      <c r="A695">
        <f>ROW(Source!A448)</f>
        <v>448</v>
      </c>
      <c r="B695">
        <v>86295183</v>
      </c>
      <c r="C695">
        <v>86296382</v>
      </c>
      <c r="D695">
        <v>27493458</v>
      </c>
      <c r="E695">
        <v>1</v>
      </c>
      <c r="F695">
        <v>1</v>
      </c>
      <c r="G695">
        <v>1</v>
      </c>
      <c r="H695">
        <v>1</v>
      </c>
      <c r="I695" t="s">
        <v>998</v>
      </c>
      <c r="J695" t="s">
        <v>6</v>
      </c>
      <c r="K695" t="s">
        <v>999</v>
      </c>
      <c r="L695">
        <v>1369</v>
      </c>
      <c r="N695">
        <v>1013</v>
      </c>
      <c r="O695" t="s">
        <v>921</v>
      </c>
      <c r="P695" t="s">
        <v>921</v>
      </c>
      <c r="Q695">
        <v>1</v>
      </c>
      <c r="W695">
        <v>0</v>
      </c>
      <c r="X695">
        <v>-115882720</v>
      </c>
      <c r="Y695">
        <f t="shared" si="322"/>
        <v>6.84</v>
      </c>
      <c r="AA695">
        <v>0</v>
      </c>
      <c r="AB695">
        <v>0</v>
      </c>
      <c r="AC695">
        <v>0</v>
      </c>
      <c r="AD695">
        <v>8.6</v>
      </c>
      <c r="AE695">
        <v>0</v>
      </c>
      <c r="AF695">
        <v>0</v>
      </c>
      <c r="AG695">
        <v>0</v>
      </c>
      <c r="AH695">
        <v>8.6</v>
      </c>
      <c r="AI695">
        <v>1</v>
      </c>
      <c r="AJ695">
        <v>1</v>
      </c>
      <c r="AK695">
        <v>1</v>
      </c>
      <c r="AL695">
        <v>1</v>
      </c>
      <c r="AM695">
        <v>0</v>
      </c>
      <c r="AN695">
        <v>0</v>
      </c>
      <c r="AO695">
        <v>1</v>
      </c>
      <c r="AP695">
        <v>0</v>
      </c>
      <c r="AQ695">
        <v>0</v>
      </c>
      <c r="AR695">
        <v>0</v>
      </c>
      <c r="AS695" t="s">
        <v>6</v>
      </c>
      <c r="AT695">
        <v>6.84</v>
      </c>
      <c r="AU695" t="s">
        <v>6</v>
      </c>
      <c r="AV695">
        <v>1</v>
      </c>
      <c r="AW695">
        <v>2</v>
      </c>
      <c r="AX695">
        <v>86296385</v>
      </c>
      <c r="AY695">
        <v>1</v>
      </c>
      <c r="AZ695">
        <v>0</v>
      </c>
      <c r="BA695">
        <v>763</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CU695">
        <f>ROUND(AT695*Source!I448*AH695*AL695,0)</f>
        <v>626</v>
      </c>
      <c r="CV695">
        <f>ROUND(Y695*Source!I448,9)</f>
        <v>72.777600000000007</v>
      </c>
      <c r="CW695">
        <v>0</v>
      </c>
      <c r="CX695">
        <f>ROUND(Y695*Source!I448,9)</f>
        <v>72.777600000000007</v>
      </c>
      <c r="CY695">
        <f>AD695</f>
        <v>8.6</v>
      </c>
      <c r="CZ695">
        <f>AH695</f>
        <v>8.6</v>
      </c>
      <c r="DA695">
        <f>AL695</f>
        <v>1</v>
      </c>
      <c r="DB695">
        <f t="shared" si="323"/>
        <v>58.82</v>
      </c>
      <c r="DC695">
        <f t="shared" si="324"/>
        <v>0</v>
      </c>
      <c r="DD695" t="s">
        <v>6</v>
      </c>
      <c r="DE695" t="s">
        <v>6</v>
      </c>
      <c r="DF695">
        <f t="shared" ref="DF695:DF712" si="339">ROUND(ROUND(AE695,0)*CX695,0)</f>
        <v>0</v>
      </c>
      <c r="DG695">
        <f t="shared" si="336"/>
        <v>0</v>
      </c>
      <c r="DH695">
        <f>Source!I448*SmtRes!Y695</f>
        <v>72.777600000000007</v>
      </c>
      <c r="DI695">
        <f>AD695</f>
        <v>8.6</v>
      </c>
      <c r="DJ695">
        <f>EtalonRes!AB763</f>
        <v>8.6</v>
      </c>
      <c r="DK695">
        <f>Source!BA448</f>
        <v>1</v>
      </c>
      <c r="DL695" t="s">
        <v>6</v>
      </c>
      <c r="DM695">
        <v>0</v>
      </c>
      <c r="DN695" t="s">
        <v>6</v>
      </c>
      <c r="DO695">
        <v>0</v>
      </c>
      <c r="GQ695">
        <v>-1</v>
      </c>
      <c r="GR695">
        <v>-1</v>
      </c>
    </row>
    <row r="696" spans="1:200" x14ac:dyDescent="0.2">
      <c r="A696">
        <f>ROW(Source!A448)</f>
        <v>448</v>
      </c>
      <c r="B696">
        <v>86295183</v>
      </c>
      <c r="C696">
        <v>86296382</v>
      </c>
      <c r="D696">
        <v>27441080</v>
      </c>
      <c r="E696">
        <v>1</v>
      </c>
      <c r="F696">
        <v>1</v>
      </c>
      <c r="G696">
        <v>1</v>
      </c>
      <c r="H696">
        <v>2</v>
      </c>
      <c r="I696" t="s">
        <v>1005</v>
      </c>
      <c r="J696" t="s">
        <v>1006</v>
      </c>
      <c r="K696" t="s">
        <v>1007</v>
      </c>
      <c r="L696">
        <v>1368</v>
      </c>
      <c r="N696">
        <v>1011</v>
      </c>
      <c r="O696" t="s">
        <v>927</v>
      </c>
      <c r="P696" t="s">
        <v>927</v>
      </c>
      <c r="Q696">
        <v>1</v>
      </c>
      <c r="W696">
        <v>0</v>
      </c>
      <c r="X696">
        <v>-1612557749</v>
      </c>
      <c r="Y696">
        <f t="shared" si="322"/>
        <v>5.2</v>
      </c>
      <c r="AA696">
        <v>0</v>
      </c>
      <c r="AB696">
        <v>26.26</v>
      </c>
      <c r="AC696">
        <v>0</v>
      </c>
      <c r="AD696">
        <v>0</v>
      </c>
      <c r="AE696">
        <v>0</v>
      </c>
      <c r="AF696">
        <v>26.26</v>
      </c>
      <c r="AG696">
        <v>0</v>
      </c>
      <c r="AH696">
        <v>0</v>
      </c>
      <c r="AI696">
        <v>1</v>
      </c>
      <c r="AJ696">
        <v>1</v>
      </c>
      <c r="AK696">
        <v>1</v>
      </c>
      <c r="AL696">
        <v>1</v>
      </c>
      <c r="AM696">
        <v>0</v>
      </c>
      <c r="AN696">
        <v>0</v>
      </c>
      <c r="AO696">
        <v>1</v>
      </c>
      <c r="AP696">
        <v>0</v>
      </c>
      <c r="AQ696">
        <v>0</v>
      </c>
      <c r="AR696">
        <v>0</v>
      </c>
      <c r="AS696" t="s">
        <v>6</v>
      </c>
      <c r="AT696">
        <v>5.2</v>
      </c>
      <c r="AU696" t="s">
        <v>6</v>
      </c>
      <c r="AV696">
        <v>0</v>
      </c>
      <c r="AW696">
        <v>2</v>
      </c>
      <c r="AX696">
        <v>86296386</v>
      </c>
      <c r="AY696">
        <v>1</v>
      </c>
      <c r="AZ696">
        <v>0</v>
      </c>
      <c r="BA696">
        <v>764</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CV696">
        <v>0</v>
      </c>
      <c r="CW696">
        <f>ROUND(Y696*Source!I448*DO696,9)</f>
        <v>0</v>
      </c>
      <c r="CX696">
        <f>ROUND(Y696*Source!I448,9)</f>
        <v>55.328000000000003</v>
      </c>
      <c r="CY696">
        <f>AB696</f>
        <v>26.26</v>
      </c>
      <c r="CZ696">
        <f>AF696</f>
        <v>26.26</v>
      </c>
      <c r="DA696">
        <f>AJ696</f>
        <v>1</v>
      </c>
      <c r="DB696">
        <f t="shared" si="323"/>
        <v>136.55000000000001</v>
      </c>
      <c r="DC696">
        <f t="shared" si="324"/>
        <v>0</v>
      </c>
      <c r="DD696" t="s">
        <v>6</v>
      </c>
      <c r="DE696" t="s">
        <v>6</v>
      </c>
      <c r="DF696">
        <f t="shared" si="339"/>
        <v>0</v>
      </c>
      <c r="DG696">
        <f t="shared" si="336"/>
        <v>1439</v>
      </c>
      <c r="DH696">
        <f>Source!I448*SmtRes!Y696</f>
        <v>55.328000000000003</v>
      </c>
      <c r="DI696">
        <f>AB696</f>
        <v>26.26</v>
      </c>
      <c r="DJ696">
        <f>EtalonRes!Z764</f>
        <v>26.26</v>
      </c>
      <c r="DK696">
        <f>Source!BB448</f>
        <v>1</v>
      </c>
      <c r="DL696" t="s">
        <v>6</v>
      </c>
      <c r="DM696">
        <v>0</v>
      </c>
      <c r="DN696" t="s">
        <v>6</v>
      </c>
      <c r="DO696">
        <v>0</v>
      </c>
      <c r="GQ696">
        <v>-1</v>
      </c>
      <c r="GR696">
        <v>-1</v>
      </c>
    </row>
    <row r="697" spans="1:200" x14ac:dyDescent="0.2">
      <c r="A697">
        <f>ROW(Source!A449)</f>
        <v>449</v>
      </c>
      <c r="B697">
        <v>86295184</v>
      </c>
      <c r="C697">
        <v>86296382</v>
      </c>
      <c r="D697">
        <v>27493458</v>
      </c>
      <c r="E697">
        <v>1</v>
      </c>
      <c r="F697">
        <v>1</v>
      </c>
      <c r="G697">
        <v>1</v>
      </c>
      <c r="H697">
        <v>1</v>
      </c>
      <c r="I697" t="s">
        <v>998</v>
      </c>
      <c r="J697" t="s">
        <v>6</v>
      </c>
      <c r="K697" t="s">
        <v>999</v>
      </c>
      <c r="L697">
        <v>1369</v>
      </c>
      <c r="N697">
        <v>1013</v>
      </c>
      <c r="O697" t="s">
        <v>921</v>
      </c>
      <c r="P697" t="s">
        <v>921</v>
      </c>
      <c r="Q697">
        <v>1</v>
      </c>
      <c r="W697">
        <v>0</v>
      </c>
      <c r="X697">
        <v>-115882720</v>
      </c>
      <c r="Y697">
        <f t="shared" si="322"/>
        <v>6.84</v>
      </c>
      <c r="AA697">
        <v>0</v>
      </c>
      <c r="AB697">
        <v>0</v>
      </c>
      <c r="AC697">
        <v>0</v>
      </c>
      <c r="AD697">
        <v>218.1</v>
      </c>
      <c r="AE697">
        <v>0</v>
      </c>
      <c r="AF697">
        <v>0</v>
      </c>
      <c r="AG697">
        <v>0</v>
      </c>
      <c r="AH697">
        <v>8.6</v>
      </c>
      <c r="AI697">
        <v>1</v>
      </c>
      <c r="AJ697">
        <v>1</v>
      </c>
      <c r="AK697">
        <v>1</v>
      </c>
      <c r="AL697">
        <v>25.36</v>
      </c>
      <c r="AM697">
        <v>5</v>
      </c>
      <c r="AN697">
        <v>0</v>
      </c>
      <c r="AO697">
        <v>1</v>
      </c>
      <c r="AP697">
        <v>0</v>
      </c>
      <c r="AQ697">
        <v>0</v>
      </c>
      <c r="AR697">
        <v>0</v>
      </c>
      <c r="AS697" t="s">
        <v>6</v>
      </c>
      <c r="AT697">
        <v>6.84</v>
      </c>
      <c r="AU697" t="s">
        <v>6</v>
      </c>
      <c r="AV697">
        <v>1</v>
      </c>
      <c r="AW697">
        <v>2</v>
      </c>
      <c r="AX697">
        <v>86296385</v>
      </c>
      <c r="AY697">
        <v>1</v>
      </c>
      <c r="AZ697">
        <v>0</v>
      </c>
      <c r="BA697">
        <v>765</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v>0</v>
      </c>
      <c r="CU697">
        <f>ROUND(AT697*Source!I449*AH697*AL697,0)</f>
        <v>15873</v>
      </c>
      <c r="CV697">
        <f>ROUND(Y697*Source!I449,9)</f>
        <v>72.777600000000007</v>
      </c>
      <c r="CW697">
        <v>0</v>
      </c>
      <c r="CX697">
        <f>ROUND(Y697*Source!I449,9)</f>
        <v>72.777600000000007</v>
      </c>
      <c r="CY697">
        <f>AD697</f>
        <v>218.1</v>
      </c>
      <c r="CZ697">
        <f>AH697</f>
        <v>8.6</v>
      </c>
      <c r="DA697">
        <f>AL697</f>
        <v>25.36</v>
      </c>
      <c r="DB697">
        <f t="shared" si="323"/>
        <v>58.82</v>
      </c>
      <c r="DC697">
        <f t="shared" si="324"/>
        <v>0</v>
      </c>
      <c r="DD697" t="s">
        <v>6</v>
      </c>
      <c r="DE697" t="s">
        <v>6</v>
      </c>
      <c r="DF697">
        <f t="shared" si="339"/>
        <v>0</v>
      </c>
      <c r="DG697">
        <f t="shared" si="336"/>
        <v>0</v>
      </c>
      <c r="DH697">
        <f>Source!I449*SmtRes!Y697</f>
        <v>72.777600000000007</v>
      </c>
      <c r="DI697">
        <f>AD697</f>
        <v>218.1</v>
      </c>
      <c r="DJ697">
        <f>EtalonRes!AB765</f>
        <v>8.6</v>
      </c>
      <c r="DK697">
        <f>Source!BA449</f>
        <v>25.36</v>
      </c>
      <c r="DL697" t="s">
        <v>6</v>
      </c>
      <c r="DM697">
        <v>0</v>
      </c>
      <c r="DN697" t="s">
        <v>6</v>
      </c>
      <c r="DO697">
        <v>0</v>
      </c>
      <c r="GQ697">
        <v>-1</v>
      </c>
      <c r="GR697">
        <v>-1</v>
      </c>
    </row>
    <row r="698" spans="1:200" x14ac:dyDescent="0.2">
      <c r="A698">
        <f>ROW(Source!A449)</f>
        <v>449</v>
      </c>
      <c r="B698">
        <v>86295184</v>
      </c>
      <c r="C698">
        <v>86296382</v>
      </c>
      <c r="D698">
        <v>27441080</v>
      </c>
      <c r="E698">
        <v>1</v>
      </c>
      <c r="F698">
        <v>1</v>
      </c>
      <c r="G698">
        <v>1</v>
      </c>
      <c r="H698">
        <v>2</v>
      </c>
      <c r="I698" t="s">
        <v>1005</v>
      </c>
      <c r="J698" t="s">
        <v>1006</v>
      </c>
      <c r="K698" t="s">
        <v>1007</v>
      </c>
      <c r="L698">
        <v>1368</v>
      </c>
      <c r="N698">
        <v>1011</v>
      </c>
      <c r="O698" t="s">
        <v>927</v>
      </c>
      <c r="P698" t="s">
        <v>927</v>
      </c>
      <c r="Q698">
        <v>1</v>
      </c>
      <c r="W698">
        <v>0</v>
      </c>
      <c r="X698">
        <v>-1612557749</v>
      </c>
      <c r="Y698">
        <f t="shared" si="322"/>
        <v>5.2</v>
      </c>
      <c r="AA698">
        <v>0</v>
      </c>
      <c r="AB698">
        <v>205.88</v>
      </c>
      <c r="AC698">
        <v>0</v>
      </c>
      <c r="AD698">
        <v>0</v>
      </c>
      <c r="AE698">
        <v>0</v>
      </c>
      <c r="AF698">
        <v>26.26</v>
      </c>
      <c r="AG698">
        <v>0</v>
      </c>
      <c r="AH698">
        <v>0</v>
      </c>
      <c r="AI698">
        <v>1</v>
      </c>
      <c r="AJ698">
        <v>7.84</v>
      </c>
      <c r="AK698">
        <v>19.8</v>
      </c>
      <c r="AL698">
        <v>1</v>
      </c>
      <c r="AM698">
        <v>5</v>
      </c>
      <c r="AN698">
        <v>0</v>
      </c>
      <c r="AO698">
        <v>1</v>
      </c>
      <c r="AP698">
        <v>0</v>
      </c>
      <c r="AQ698">
        <v>0</v>
      </c>
      <c r="AR698">
        <v>0</v>
      </c>
      <c r="AS698" t="s">
        <v>6</v>
      </c>
      <c r="AT698">
        <v>5.2</v>
      </c>
      <c r="AU698" t="s">
        <v>6</v>
      </c>
      <c r="AV698">
        <v>0</v>
      </c>
      <c r="AW698">
        <v>2</v>
      </c>
      <c r="AX698">
        <v>86296386</v>
      </c>
      <c r="AY698">
        <v>1</v>
      </c>
      <c r="AZ698">
        <v>0</v>
      </c>
      <c r="BA698">
        <v>766</v>
      </c>
      <c r="BB698">
        <v>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0</v>
      </c>
      <c r="CV698">
        <v>0</v>
      </c>
      <c r="CW698">
        <f>ROUND(Y698*Source!I449*DO698,9)</f>
        <v>0</v>
      </c>
      <c r="CX698">
        <f>ROUND(Y698*Source!I449,9)</f>
        <v>55.328000000000003</v>
      </c>
      <c r="CY698">
        <f>AB698</f>
        <v>205.88</v>
      </c>
      <c r="CZ698">
        <f>AF698</f>
        <v>26.26</v>
      </c>
      <c r="DA698">
        <f>AJ698</f>
        <v>7.84</v>
      </c>
      <c r="DB698">
        <f t="shared" si="323"/>
        <v>136.55000000000001</v>
      </c>
      <c r="DC698">
        <f t="shared" si="324"/>
        <v>0</v>
      </c>
      <c r="DD698" t="s">
        <v>6</v>
      </c>
      <c r="DE698" t="s">
        <v>6</v>
      </c>
      <c r="DF698">
        <f t="shared" si="339"/>
        <v>0</v>
      </c>
      <c r="DG698">
        <f>ROUND(ROUND(AF698*AJ698,0)*CX698,0)</f>
        <v>11398</v>
      </c>
      <c r="DH698">
        <f>Source!I449*SmtRes!Y698</f>
        <v>55.328000000000003</v>
      </c>
      <c r="DI698">
        <f>AB698</f>
        <v>205.88</v>
      </c>
      <c r="DJ698">
        <f>EtalonRes!Z766</f>
        <v>26.26</v>
      </c>
      <c r="DK698">
        <f>Source!BB449</f>
        <v>7.84</v>
      </c>
      <c r="DL698" t="s">
        <v>6</v>
      </c>
      <c r="DM698">
        <v>0</v>
      </c>
      <c r="DN698" t="s">
        <v>6</v>
      </c>
      <c r="DO698">
        <v>0</v>
      </c>
      <c r="GQ698">
        <v>-1</v>
      </c>
      <c r="GR698">
        <v>-1</v>
      </c>
    </row>
    <row r="699" spans="1:200" x14ac:dyDescent="0.2">
      <c r="A699">
        <f>ROW(Source!A450)</f>
        <v>450</v>
      </c>
      <c r="B699">
        <v>86295183</v>
      </c>
      <c r="C699">
        <v>86296387</v>
      </c>
      <c r="D699">
        <v>27493458</v>
      </c>
      <c r="E699">
        <v>1</v>
      </c>
      <c r="F699">
        <v>1</v>
      </c>
      <c r="G699">
        <v>1</v>
      </c>
      <c r="H699">
        <v>1</v>
      </c>
      <c r="I699" t="s">
        <v>998</v>
      </c>
      <c r="J699" t="s">
        <v>6</v>
      </c>
      <c r="K699" t="s">
        <v>999</v>
      </c>
      <c r="L699">
        <v>1369</v>
      </c>
      <c r="N699">
        <v>1013</v>
      </c>
      <c r="O699" t="s">
        <v>921</v>
      </c>
      <c r="P699" t="s">
        <v>921</v>
      </c>
      <c r="Q699">
        <v>1</v>
      </c>
      <c r="W699">
        <v>0</v>
      </c>
      <c r="X699">
        <v>-115882720</v>
      </c>
      <c r="Y699">
        <f>(AT699*9.5)</f>
        <v>2.5650000000000004</v>
      </c>
      <c r="AA699">
        <v>0</v>
      </c>
      <c r="AB699">
        <v>0</v>
      </c>
      <c r="AC699">
        <v>0</v>
      </c>
      <c r="AD699">
        <v>8.6</v>
      </c>
      <c r="AE699">
        <v>0</v>
      </c>
      <c r="AF699">
        <v>0</v>
      </c>
      <c r="AG699">
        <v>0</v>
      </c>
      <c r="AH699">
        <v>8.6</v>
      </c>
      <c r="AI699">
        <v>1</v>
      </c>
      <c r="AJ699">
        <v>1</v>
      </c>
      <c r="AK699">
        <v>1</v>
      </c>
      <c r="AL699">
        <v>1</v>
      </c>
      <c r="AM699">
        <v>0</v>
      </c>
      <c r="AN699">
        <v>0</v>
      </c>
      <c r="AO699">
        <v>1</v>
      </c>
      <c r="AP699">
        <v>1</v>
      </c>
      <c r="AQ699">
        <v>0</v>
      </c>
      <c r="AR699">
        <v>0</v>
      </c>
      <c r="AS699" t="s">
        <v>6</v>
      </c>
      <c r="AT699">
        <v>0.27</v>
      </c>
      <c r="AU699" t="s">
        <v>560</v>
      </c>
      <c r="AV699">
        <v>1</v>
      </c>
      <c r="AW699">
        <v>2</v>
      </c>
      <c r="AX699">
        <v>86296390</v>
      </c>
      <c r="AY699">
        <v>1</v>
      </c>
      <c r="AZ699">
        <v>0</v>
      </c>
      <c r="BA699">
        <v>767</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0</v>
      </c>
      <c r="CU699">
        <f>ROUND(AT699*Source!I450*AH699*AL699,0)</f>
        <v>-25</v>
      </c>
      <c r="CV699">
        <f>ROUND(Y699*Source!I450,9)</f>
        <v>-27.291599999999999</v>
      </c>
      <c r="CW699">
        <v>0</v>
      </c>
      <c r="CX699">
        <f>ROUND(Y699*Source!I450,9)</f>
        <v>-27.291599999999999</v>
      </c>
      <c r="CY699">
        <f>AD699</f>
        <v>8.6</v>
      </c>
      <c r="CZ699">
        <f>AH699</f>
        <v>8.6</v>
      </c>
      <c r="DA699">
        <f>AL699</f>
        <v>1</v>
      </c>
      <c r="DB699">
        <f>ROUND((ROUND(AT699*CZ699,2)*9.5),2)</f>
        <v>22.04</v>
      </c>
      <c r="DC699">
        <f>ROUND((ROUND(AT699*AG699,2)*9.5),2)</f>
        <v>0</v>
      </c>
      <c r="DD699" t="s">
        <v>6</v>
      </c>
      <c r="DE699" t="s">
        <v>6</v>
      </c>
      <c r="DF699">
        <f t="shared" si="339"/>
        <v>0</v>
      </c>
      <c r="DG699">
        <f>ROUND(ROUND(AF699,0)*CX699,0)</f>
        <v>0</v>
      </c>
      <c r="DH699">
        <f>Source!I450*SmtRes!Y699</f>
        <v>-27.291600000000006</v>
      </c>
      <c r="DI699">
        <f>AD699</f>
        <v>8.6</v>
      </c>
      <c r="DJ699">
        <f>EtalonRes!AB767</f>
        <v>8.6</v>
      </c>
      <c r="DK699">
        <f>Source!BA450</f>
        <v>1</v>
      </c>
      <c r="DL699" t="s">
        <v>6</v>
      </c>
      <c r="DM699">
        <v>0</v>
      </c>
      <c r="DN699" t="s">
        <v>6</v>
      </c>
      <c r="DO699">
        <v>0</v>
      </c>
      <c r="GQ699">
        <v>-1</v>
      </c>
      <c r="GR699">
        <v>-1</v>
      </c>
    </row>
    <row r="700" spans="1:200" x14ac:dyDescent="0.2">
      <c r="A700">
        <f>ROW(Source!A450)</f>
        <v>450</v>
      </c>
      <c r="B700">
        <v>86295183</v>
      </c>
      <c r="C700">
        <v>86296387</v>
      </c>
      <c r="D700">
        <v>27441080</v>
      </c>
      <c r="E700">
        <v>1</v>
      </c>
      <c r="F700">
        <v>1</v>
      </c>
      <c r="G700">
        <v>1</v>
      </c>
      <c r="H700">
        <v>2</v>
      </c>
      <c r="I700" t="s">
        <v>1005</v>
      </c>
      <c r="J700" t="s">
        <v>1006</v>
      </c>
      <c r="K700" t="s">
        <v>1007</v>
      </c>
      <c r="L700">
        <v>1368</v>
      </c>
      <c r="N700">
        <v>1011</v>
      </c>
      <c r="O700" t="s">
        <v>927</v>
      </c>
      <c r="P700" t="s">
        <v>927</v>
      </c>
      <c r="Q700">
        <v>1</v>
      </c>
      <c r="W700">
        <v>0</v>
      </c>
      <c r="X700">
        <v>-1612557749</v>
      </c>
      <c r="Y700">
        <f>(AT700*9.5)</f>
        <v>2.375</v>
      </c>
      <c r="AA700">
        <v>0</v>
      </c>
      <c r="AB700">
        <v>26.26</v>
      </c>
      <c r="AC700">
        <v>0</v>
      </c>
      <c r="AD700">
        <v>0</v>
      </c>
      <c r="AE700">
        <v>0</v>
      </c>
      <c r="AF700">
        <v>26.26</v>
      </c>
      <c r="AG700">
        <v>0</v>
      </c>
      <c r="AH700">
        <v>0</v>
      </c>
      <c r="AI700">
        <v>1</v>
      </c>
      <c r="AJ700">
        <v>1</v>
      </c>
      <c r="AK700">
        <v>1</v>
      </c>
      <c r="AL700">
        <v>1</v>
      </c>
      <c r="AM700">
        <v>0</v>
      </c>
      <c r="AN700">
        <v>0</v>
      </c>
      <c r="AO700">
        <v>1</v>
      </c>
      <c r="AP700">
        <v>1</v>
      </c>
      <c r="AQ700">
        <v>0</v>
      </c>
      <c r="AR700">
        <v>0</v>
      </c>
      <c r="AS700" t="s">
        <v>6</v>
      </c>
      <c r="AT700">
        <v>0.25</v>
      </c>
      <c r="AU700" t="s">
        <v>560</v>
      </c>
      <c r="AV700">
        <v>0</v>
      </c>
      <c r="AW700">
        <v>2</v>
      </c>
      <c r="AX700">
        <v>86296391</v>
      </c>
      <c r="AY700">
        <v>1</v>
      </c>
      <c r="AZ700">
        <v>0</v>
      </c>
      <c r="BA700">
        <v>768</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c r="BW700">
        <v>0</v>
      </c>
      <c r="CV700">
        <v>0</v>
      </c>
      <c r="CW700">
        <f>ROUND(Y700*Source!I450*DO700,9)</f>
        <v>0</v>
      </c>
      <c r="CX700">
        <f>ROUND(Y700*Source!I450,9)</f>
        <v>-25.27</v>
      </c>
      <c r="CY700">
        <f>AB700</f>
        <v>26.26</v>
      </c>
      <c r="CZ700">
        <f>AF700</f>
        <v>26.26</v>
      </c>
      <c r="DA700">
        <f>AJ700</f>
        <v>1</v>
      </c>
      <c r="DB700">
        <f>ROUND((ROUND(AT700*CZ700,2)*9.5),2)</f>
        <v>62.42</v>
      </c>
      <c r="DC700">
        <f>ROUND((ROUND(AT700*AG700,2)*9.5),2)</f>
        <v>0</v>
      </c>
      <c r="DD700" t="s">
        <v>6</v>
      </c>
      <c r="DE700" t="s">
        <v>6</v>
      </c>
      <c r="DF700">
        <f t="shared" si="339"/>
        <v>0</v>
      </c>
      <c r="DG700">
        <f>ROUND(ROUND(AF700,0)*CX700,0)</f>
        <v>-657</v>
      </c>
      <c r="DH700">
        <f>Source!I450*SmtRes!Y700</f>
        <v>-25.270000000000003</v>
      </c>
      <c r="DI700">
        <f>AB700</f>
        <v>26.26</v>
      </c>
      <c r="DJ700">
        <f>EtalonRes!Z768</f>
        <v>26.26</v>
      </c>
      <c r="DK700">
        <f>Source!BB450</f>
        <v>1</v>
      </c>
      <c r="DL700" t="s">
        <v>6</v>
      </c>
      <c r="DM700">
        <v>0</v>
      </c>
      <c r="DN700" t="s">
        <v>6</v>
      </c>
      <c r="DO700">
        <v>0</v>
      </c>
      <c r="GQ700">
        <v>-1</v>
      </c>
      <c r="GR700">
        <v>-1</v>
      </c>
    </row>
    <row r="701" spans="1:200" x14ac:dyDescent="0.2">
      <c r="A701">
        <f>ROW(Source!A451)</f>
        <v>451</v>
      </c>
      <c r="B701">
        <v>86295184</v>
      </c>
      <c r="C701">
        <v>86296387</v>
      </c>
      <c r="D701">
        <v>27493458</v>
      </c>
      <c r="E701">
        <v>1</v>
      </c>
      <c r="F701">
        <v>1</v>
      </c>
      <c r="G701">
        <v>1</v>
      </c>
      <c r="H701">
        <v>1</v>
      </c>
      <c r="I701" t="s">
        <v>998</v>
      </c>
      <c r="J701" t="s">
        <v>6</v>
      </c>
      <c r="K701" t="s">
        <v>999</v>
      </c>
      <c r="L701">
        <v>1369</v>
      </c>
      <c r="N701">
        <v>1013</v>
      </c>
      <c r="O701" t="s">
        <v>921</v>
      </c>
      <c r="P701" t="s">
        <v>921</v>
      </c>
      <c r="Q701">
        <v>1</v>
      </c>
      <c r="W701">
        <v>0</v>
      </c>
      <c r="X701">
        <v>-115882720</v>
      </c>
      <c r="Y701">
        <f>(AT701*9.5)</f>
        <v>2.5650000000000004</v>
      </c>
      <c r="AA701">
        <v>0</v>
      </c>
      <c r="AB701">
        <v>0</v>
      </c>
      <c r="AC701">
        <v>0</v>
      </c>
      <c r="AD701">
        <v>218.1</v>
      </c>
      <c r="AE701">
        <v>0</v>
      </c>
      <c r="AF701">
        <v>0</v>
      </c>
      <c r="AG701">
        <v>0</v>
      </c>
      <c r="AH701">
        <v>8.6</v>
      </c>
      <c r="AI701">
        <v>1</v>
      </c>
      <c r="AJ701">
        <v>1</v>
      </c>
      <c r="AK701">
        <v>1</v>
      </c>
      <c r="AL701">
        <v>25.36</v>
      </c>
      <c r="AM701">
        <v>5</v>
      </c>
      <c r="AN701">
        <v>0</v>
      </c>
      <c r="AO701">
        <v>1</v>
      </c>
      <c r="AP701">
        <v>1</v>
      </c>
      <c r="AQ701">
        <v>0</v>
      </c>
      <c r="AR701">
        <v>0</v>
      </c>
      <c r="AS701" t="s">
        <v>6</v>
      </c>
      <c r="AT701">
        <v>0.27</v>
      </c>
      <c r="AU701" t="s">
        <v>560</v>
      </c>
      <c r="AV701">
        <v>1</v>
      </c>
      <c r="AW701">
        <v>2</v>
      </c>
      <c r="AX701">
        <v>86296390</v>
      </c>
      <c r="AY701">
        <v>1</v>
      </c>
      <c r="AZ701">
        <v>0</v>
      </c>
      <c r="BA701">
        <v>769</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c r="BW701">
        <v>0</v>
      </c>
      <c r="CU701">
        <f>ROUND(AT701*Source!I451*AH701*AL701,0)</f>
        <v>-627</v>
      </c>
      <c r="CV701">
        <f>ROUND(Y701*Source!I451,9)</f>
        <v>-27.291599999999999</v>
      </c>
      <c r="CW701">
        <v>0</v>
      </c>
      <c r="CX701">
        <f>ROUND(Y701*Source!I451,9)</f>
        <v>-27.291599999999999</v>
      </c>
      <c r="CY701">
        <f>AD701</f>
        <v>218.1</v>
      </c>
      <c r="CZ701">
        <f>AH701</f>
        <v>8.6</v>
      </c>
      <c r="DA701">
        <f>AL701</f>
        <v>25.36</v>
      </c>
      <c r="DB701">
        <f>ROUND((ROUND(AT701*CZ701,2)*9.5),2)</f>
        <v>22.04</v>
      </c>
      <c r="DC701">
        <f>ROUND((ROUND(AT701*AG701,2)*9.5),2)</f>
        <v>0</v>
      </c>
      <c r="DD701" t="s">
        <v>6</v>
      </c>
      <c r="DE701" t="s">
        <v>6</v>
      </c>
      <c r="DF701">
        <f t="shared" si="339"/>
        <v>0</v>
      </c>
      <c r="DG701">
        <f>ROUND(ROUND(AF701,0)*CX701,0)</f>
        <v>0</v>
      </c>
      <c r="DH701">
        <f>Source!I451*SmtRes!Y701</f>
        <v>-27.291600000000006</v>
      </c>
      <c r="DI701">
        <f>AD701</f>
        <v>218.1</v>
      </c>
      <c r="DJ701">
        <f>EtalonRes!AB769</f>
        <v>8.6</v>
      </c>
      <c r="DK701">
        <f>Source!BA451</f>
        <v>25.36</v>
      </c>
      <c r="DL701" t="s">
        <v>6</v>
      </c>
      <c r="DM701">
        <v>0</v>
      </c>
      <c r="DN701" t="s">
        <v>6</v>
      </c>
      <c r="DO701">
        <v>0</v>
      </c>
      <c r="GQ701">
        <v>-1</v>
      </c>
      <c r="GR701">
        <v>-1</v>
      </c>
    </row>
    <row r="702" spans="1:200" x14ac:dyDescent="0.2">
      <c r="A702">
        <f>ROW(Source!A451)</f>
        <v>451</v>
      </c>
      <c r="B702">
        <v>86295184</v>
      </c>
      <c r="C702">
        <v>86296387</v>
      </c>
      <c r="D702">
        <v>27441080</v>
      </c>
      <c r="E702">
        <v>1</v>
      </c>
      <c r="F702">
        <v>1</v>
      </c>
      <c r="G702">
        <v>1</v>
      </c>
      <c r="H702">
        <v>2</v>
      </c>
      <c r="I702" t="s">
        <v>1005</v>
      </c>
      <c r="J702" t="s">
        <v>1006</v>
      </c>
      <c r="K702" t="s">
        <v>1007</v>
      </c>
      <c r="L702">
        <v>1368</v>
      </c>
      <c r="N702">
        <v>1011</v>
      </c>
      <c r="O702" t="s">
        <v>927</v>
      </c>
      <c r="P702" t="s">
        <v>927</v>
      </c>
      <c r="Q702">
        <v>1</v>
      </c>
      <c r="W702">
        <v>0</v>
      </c>
      <c r="X702">
        <v>-1612557749</v>
      </c>
      <c r="Y702">
        <f>(AT702*9.5)</f>
        <v>2.375</v>
      </c>
      <c r="AA702">
        <v>0</v>
      </c>
      <c r="AB702">
        <v>205.88</v>
      </c>
      <c r="AC702">
        <v>0</v>
      </c>
      <c r="AD702">
        <v>0</v>
      </c>
      <c r="AE702">
        <v>0</v>
      </c>
      <c r="AF702">
        <v>26.26</v>
      </c>
      <c r="AG702">
        <v>0</v>
      </c>
      <c r="AH702">
        <v>0</v>
      </c>
      <c r="AI702">
        <v>1</v>
      </c>
      <c r="AJ702">
        <v>7.84</v>
      </c>
      <c r="AK702">
        <v>19.8</v>
      </c>
      <c r="AL702">
        <v>1</v>
      </c>
      <c r="AM702">
        <v>5</v>
      </c>
      <c r="AN702">
        <v>0</v>
      </c>
      <c r="AO702">
        <v>1</v>
      </c>
      <c r="AP702">
        <v>1</v>
      </c>
      <c r="AQ702">
        <v>0</v>
      </c>
      <c r="AR702">
        <v>0</v>
      </c>
      <c r="AS702" t="s">
        <v>6</v>
      </c>
      <c r="AT702">
        <v>0.25</v>
      </c>
      <c r="AU702" t="s">
        <v>560</v>
      </c>
      <c r="AV702">
        <v>0</v>
      </c>
      <c r="AW702">
        <v>2</v>
      </c>
      <c r="AX702">
        <v>86296391</v>
      </c>
      <c r="AY702">
        <v>1</v>
      </c>
      <c r="AZ702">
        <v>0</v>
      </c>
      <c r="BA702">
        <v>770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0</v>
      </c>
      <c r="CV702">
        <v>0</v>
      </c>
      <c r="CW702">
        <f>ROUND(Y702*Source!I451*DO702,9)</f>
        <v>0</v>
      </c>
      <c r="CX702">
        <f>ROUND(Y702*Source!I451,9)</f>
        <v>-25.27</v>
      </c>
      <c r="CY702">
        <f>AB702</f>
        <v>205.88</v>
      </c>
      <c r="CZ702">
        <f>AF702</f>
        <v>26.26</v>
      </c>
      <c r="DA702">
        <f>AJ702</f>
        <v>7.84</v>
      </c>
      <c r="DB702">
        <f>ROUND((ROUND(AT702*CZ702,2)*9.5),2)</f>
        <v>62.42</v>
      </c>
      <c r="DC702">
        <f>ROUND((ROUND(AT702*AG702,2)*9.5),2)</f>
        <v>0</v>
      </c>
      <c r="DD702" t="s">
        <v>6</v>
      </c>
      <c r="DE702" t="s">
        <v>6</v>
      </c>
      <c r="DF702">
        <f t="shared" si="339"/>
        <v>0</v>
      </c>
      <c r="DG702">
        <f>ROUND(ROUND(AF702*AJ702,0)*CX702,0)</f>
        <v>-5206</v>
      </c>
      <c r="DH702">
        <f>Source!I451*SmtRes!Y702</f>
        <v>-25.270000000000003</v>
      </c>
      <c r="DI702">
        <f>AB702</f>
        <v>205.88</v>
      </c>
      <c r="DJ702">
        <f>EtalonRes!Z770</f>
        <v>26.26</v>
      </c>
      <c r="DK702">
        <f>Source!BB451</f>
        <v>7.84</v>
      </c>
      <c r="DL702" t="s">
        <v>6</v>
      </c>
      <c r="DM702">
        <v>0</v>
      </c>
      <c r="DN702" t="s">
        <v>6</v>
      </c>
      <c r="DO702">
        <v>0</v>
      </c>
      <c r="GQ702">
        <v>-1</v>
      </c>
      <c r="GR702">
        <v>-1</v>
      </c>
    </row>
    <row r="703" spans="1:200" x14ac:dyDescent="0.2">
      <c r="A703">
        <f>ROW(Source!A452)</f>
        <v>452</v>
      </c>
      <c r="B703">
        <v>86295183</v>
      </c>
      <c r="C703">
        <v>86296392</v>
      </c>
      <c r="D703">
        <v>27501039</v>
      </c>
      <c r="E703">
        <v>1</v>
      </c>
      <c r="F703">
        <v>1</v>
      </c>
      <c r="G703">
        <v>1</v>
      </c>
      <c r="H703">
        <v>1</v>
      </c>
      <c r="I703" t="s">
        <v>954</v>
      </c>
      <c r="J703" t="s">
        <v>6</v>
      </c>
      <c r="K703" t="s">
        <v>955</v>
      </c>
      <c r="L703">
        <v>1369</v>
      </c>
      <c r="N703">
        <v>1013</v>
      </c>
      <c r="O703" t="s">
        <v>921</v>
      </c>
      <c r="P703" t="s">
        <v>921</v>
      </c>
      <c r="Q703">
        <v>1</v>
      </c>
      <c r="W703">
        <v>0</v>
      </c>
      <c r="X703">
        <v>-1670614445</v>
      </c>
      <c r="Y703">
        <f t="shared" ref="Y703:Y716" si="340">AT703</f>
        <v>42.7</v>
      </c>
      <c r="AA703">
        <v>0</v>
      </c>
      <c r="AB703">
        <v>0</v>
      </c>
      <c r="AC703">
        <v>0</v>
      </c>
      <c r="AD703">
        <v>10.3</v>
      </c>
      <c r="AE703">
        <v>0</v>
      </c>
      <c r="AF703">
        <v>0</v>
      </c>
      <c r="AG703">
        <v>0</v>
      </c>
      <c r="AH703">
        <v>10.3</v>
      </c>
      <c r="AI703">
        <v>1</v>
      </c>
      <c r="AJ703">
        <v>1</v>
      </c>
      <c r="AK703">
        <v>1</v>
      </c>
      <c r="AL703">
        <v>1</v>
      </c>
      <c r="AM703">
        <v>0</v>
      </c>
      <c r="AN703">
        <v>0</v>
      </c>
      <c r="AO703">
        <v>1</v>
      </c>
      <c r="AP703">
        <v>0</v>
      </c>
      <c r="AQ703">
        <v>0</v>
      </c>
      <c r="AR703">
        <v>0</v>
      </c>
      <c r="AS703" t="s">
        <v>6</v>
      </c>
      <c r="AT703">
        <v>42.7</v>
      </c>
      <c r="AU703" t="s">
        <v>6</v>
      </c>
      <c r="AV703">
        <v>1</v>
      </c>
      <c r="AW703">
        <v>2</v>
      </c>
      <c r="AX703">
        <v>86296400</v>
      </c>
      <c r="AY703">
        <v>1</v>
      </c>
      <c r="AZ703">
        <v>0</v>
      </c>
      <c r="BA703">
        <v>771</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CU703">
        <f>ROUND(AT703*Source!I452*AH703*AL703,0)</f>
        <v>219</v>
      </c>
      <c r="CV703">
        <f>ROUND(Y703*Source!I452,9)</f>
        <v>21.307300000000001</v>
      </c>
      <c r="CW703">
        <v>0</v>
      </c>
      <c r="CX703">
        <f>ROUND(Y703*Source!I452,9)</f>
        <v>21.307300000000001</v>
      </c>
      <c r="CY703">
        <f>AD703</f>
        <v>10.3</v>
      </c>
      <c r="CZ703">
        <f>AH703</f>
        <v>10.3</v>
      </c>
      <c r="DA703">
        <f>AL703</f>
        <v>1</v>
      </c>
      <c r="DB703">
        <f t="shared" ref="DB703:DB716" si="341">ROUND(ROUND(AT703*CZ703,2),2)</f>
        <v>439.81</v>
      </c>
      <c r="DC703">
        <f t="shared" ref="DC703:DC716" si="342">ROUND(ROUND(AT703*AG703,2),2)</f>
        <v>0</v>
      </c>
      <c r="DD703" t="s">
        <v>6</v>
      </c>
      <c r="DE703" t="s">
        <v>6</v>
      </c>
      <c r="DF703">
        <f t="shared" si="339"/>
        <v>0</v>
      </c>
      <c r="DG703">
        <f t="shared" ref="DG703:DG710" si="343">ROUND(ROUND(AF703,0)*CX703,0)</f>
        <v>0</v>
      </c>
      <c r="DH703">
        <f>Source!I452*SmtRes!Y703</f>
        <v>21.307300000000001</v>
      </c>
      <c r="DI703">
        <f>AD703</f>
        <v>10.3</v>
      </c>
      <c r="DJ703">
        <f>EtalonRes!AB771</f>
        <v>10.3</v>
      </c>
      <c r="DK703">
        <f>Source!BA452</f>
        <v>1</v>
      </c>
      <c r="DL703" t="s">
        <v>6</v>
      </c>
      <c r="DM703">
        <v>0</v>
      </c>
      <c r="DN703" t="s">
        <v>6</v>
      </c>
      <c r="DO703">
        <v>0</v>
      </c>
      <c r="GQ703">
        <v>-1</v>
      </c>
      <c r="GR703">
        <v>-1</v>
      </c>
    </row>
    <row r="704" spans="1:200" x14ac:dyDescent="0.2">
      <c r="A704">
        <f>ROW(Source!A452)</f>
        <v>452</v>
      </c>
      <c r="B704">
        <v>86295183</v>
      </c>
      <c r="C704">
        <v>86296392</v>
      </c>
      <c r="D704">
        <v>27439703</v>
      </c>
      <c r="E704">
        <v>1</v>
      </c>
      <c r="F704">
        <v>1</v>
      </c>
      <c r="G704">
        <v>1</v>
      </c>
      <c r="H704">
        <v>2</v>
      </c>
      <c r="I704" t="s">
        <v>941</v>
      </c>
      <c r="J704" t="s">
        <v>942</v>
      </c>
      <c r="K704" t="s">
        <v>943</v>
      </c>
      <c r="L704">
        <v>1368</v>
      </c>
      <c r="N704">
        <v>1011</v>
      </c>
      <c r="O704" t="s">
        <v>927</v>
      </c>
      <c r="P704" t="s">
        <v>927</v>
      </c>
      <c r="Q704">
        <v>1</v>
      </c>
      <c r="W704">
        <v>0</v>
      </c>
      <c r="X704">
        <v>2075311453</v>
      </c>
      <c r="Y704">
        <f t="shared" si="340"/>
        <v>21.25</v>
      </c>
      <c r="AA704">
        <v>0</v>
      </c>
      <c r="AB704">
        <v>7.51</v>
      </c>
      <c r="AC704">
        <v>0</v>
      </c>
      <c r="AD704">
        <v>0</v>
      </c>
      <c r="AE704">
        <v>0</v>
      </c>
      <c r="AF704">
        <v>7.51</v>
      </c>
      <c r="AG704">
        <v>0</v>
      </c>
      <c r="AH704">
        <v>0</v>
      </c>
      <c r="AI704">
        <v>1</v>
      </c>
      <c r="AJ704">
        <v>1</v>
      </c>
      <c r="AK704">
        <v>1</v>
      </c>
      <c r="AL704">
        <v>1</v>
      </c>
      <c r="AM704">
        <v>0</v>
      </c>
      <c r="AN704">
        <v>0</v>
      </c>
      <c r="AO704">
        <v>1</v>
      </c>
      <c r="AP704">
        <v>0</v>
      </c>
      <c r="AQ704">
        <v>0</v>
      </c>
      <c r="AR704">
        <v>0</v>
      </c>
      <c r="AS704" t="s">
        <v>6</v>
      </c>
      <c r="AT704">
        <v>21.25</v>
      </c>
      <c r="AU704" t="s">
        <v>6</v>
      </c>
      <c r="AV704">
        <v>0</v>
      </c>
      <c r="AW704">
        <v>2</v>
      </c>
      <c r="AX704">
        <v>86296401</v>
      </c>
      <c r="AY704">
        <v>1</v>
      </c>
      <c r="AZ704">
        <v>0</v>
      </c>
      <c r="BA704">
        <v>772</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CV704">
        <v>0</v>
      </c>
      <c r="CW704">
        <f>ROUND(Y704*Source!I452*DO704,9)</f>
        <v>0</v>
      </c>
      <c r="CX704">
        <f>ROUND(Y704*Source!I452,9)</f>
        <v>10.60375</v>
      </c>
      <c r="CY704">
        <f>AB704</f>
        <v>7.51</v>
      </c>
      <c r="CZ704">
        <f>AF704</f>
        <v>7.51</v>
      </c>
      <c r="DA704">
        <f>AJ704</f>
        <v>1</v>
      </c>
      <c r="DB704">
        <f t="shared" si="341"/>
        <v>159.59</v>
      </c>
      <c r="DC704">
        <f t="shared" si="342"/>
        <v>0</v>
      </c>
      <c r="DD704" t="s">
        <v>6</v>
      </c>
      <c r="DE704" t="s">
        <v>6</v>
      </c>
      <c r="DF704">
        <f t="shared" si="339"/>
        <v>0</v>
      </c>
      <c r="DG704">
        <f t="shared" si="343"/>
        <v>85</v>
      </c>
      <c r="DH704">
        <f>Source!I452*SmtRes!Y704</f>
        <v>10.60375</v>
      </c>
      <c r="DI704">
        <f>AB704</f>
        <v>7.51</v>
      </c>
      <c r="DJ704">
        <f>EtalonRes!Z772</f>
        <v>7.51</v>
      </c>
      <c r="DK704">
        <f>Source!BB452</f>
        <v>1</v>
      </c>
      <c r="DL704" t="s">
        <v>6</v>
      </c>
      <c r="DM704">
        <v>0</v>
      </c>
      <c r="DN704" t="s">
        <v>6</v>
      </c>
      <c r="DO704">
        <v>0</v>
      </c>
      <c r="GQ704">
        <v>-1</v>
      </c>
      <c r="GR704">
        <v>-1</v>
      </c>
    </row>
    <row r="705" spans="1:200" x14ac:dyDescent="0.2">
      <c r="A705">
        <f>ROW(Source!A452)</f>
        <v>452</v>
      </c>
      <c r="B705">
        <v>86295183</v>
      </c>
      <c r="C705">
        <v>86296392</v>
      </c>
      <c r="D705">
        <v>27441327</v>
      </c>
      <c r="E705">
        <v>1</v>
      </c>
      <c r="F705">
        <v>1</v>
      </c>
      <c r="G705">
        <v>1</v>
      </c>
      <c r="H705">
        <v>2</v>
      </c>
      <c r="I705" t="s">
        <v>936</v>
      </c>
      <c r="J705" t="s">
        <v>937</v>
      </c>
      <c r="K705" t="s">
        <v>938</v>
      </c>
      <c r="L705">
        <v>1368</v>
      </c>
      <c r="N705">
        <v>1011</v>
      </c>
      <c r="O705" t="s">
        <v>927</v>
      </c>
      <c r="P705" t="s">
        <v>927</v>
      </c>
      <c r="Q705">
        <v>1</v>
      </c>
      <c r="W705">
        <v>0</v>
      </c>
      <c r="X705">
        <v>-1583389094</v>
      </c>
      <c r="Y705">
        <f t="shared" si="340"/>
        <v>1.03</v>
      </c>
      <c r="AA705">
        <v>0</v>
      </c>
      <c r="AB705">
        <v>93.37</v>
      </c>
      <c r="AC705">
        <v>11.69</v>
      </c>
      <c r="AD705">
        <v>0</v>
      </c>
      <c r="AE705">
        <v>0</v>
      </c>
      <c r="AF705">
        <v>93.37</v>
      </c>
      <c r="AG705">
        <v>11.69</v>
      </c>
      <c r="AH705">
        <v>0</v>
      </c>
      <c r="AI705">
        <v>1</v>
      </c>
      <c r="AJ705">
        <v>1</v>
      </c>
      <c r="AK705">
        <v>1</v>
      </c>
      <c r="AL705">
        <v>1</v>
      </c>
      <c r="AM705">
        <v>0</v>
      </c>
      <c r="AN705">
        <v>0</v>
      </c>
      <c r="AO705">
        <v>1</v>
      </c>
      <c r="AP705">
        <v>0</v>
      </c>
      <c r="AQ705">
        <v>0</v>
      </c>
      <c r="AR705">
        <v>0</v>
      </c>
      <c r="AS705" t="s">
        <v>6</v>
      </c>
      <c r="AT705">
        <v>1.03</v>
      </c>
      <c r="AU705" t="s">
        <v>6</v>
      </c>
      <c r="AV705">
        <v>0</v>
      </c>
      <c r="AW705">
        <v>2</v>
      </c>
      <c r="AX705">
        <v>86296402</v>
      </c>
      <c r="AY705">
        <v>1</v>
      </c>
      <c r="AZ705">
        <v>0</v>
      </c>
      <c r="BA705">
        <v>773</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v>0</v>
      </c>
      <c r="CV705">
        <v>0</v>
      </c>
      <c r="CW705">
        <f>ROUND(Y705*Source!I452*DO705,9)</f>
        <v>0</v>
      </c>
      <c r="CX705">
        <f>ROUND(Y705*Source!I452,9)</f>
        <v>0.51397000000000004</v>
      </c>
      <c r="CY705">
        <f>AB705</f>
        <v>93.37</v>
      </c>
      <c r="CZ705">
        <f>AF705</f>
        <v>93.37</v>
      </c>
      <c r="DA705">
        <f>AJ705</f>
        <v>1</v>
      </c>
      <c r="DB705">
        <f t="shared" si="341"/>
        <v>96.17</v>
      </c>
      <c r="DC705">
        <f t="shared" si="342"/>
        <v>12.04</v>
      </c>
      <c r="DD705" t="s">
        <v>6</v>
      </c>
      <c r="DE705" t="s">
        <v>6</v>
      </c>
      <c r="DF705">
        <f t="shared" si="339"/>
        <v>0</v>
      </c>
      <c r="DG705">
        <f t="shared" si="343"/>
        <v>48</v>
      </c>
      <c r="DH705">
        <f>Source!I452*SmtRes!Y705</f>
        <v>0.51397000000000004</v>
      </c>
      <c r="DI705">
        <f>AB705</f>
        <v>93.37</v>
      </c>
      <c r="DJ705">
        <f>EtalonRes!Z773</f>
        <v>93.37</v>
      </c>
      <c r="DK705">
        <f>Source!BB452</f>
        <v>1</v>
      </c>
      <c r="DL705" t="s">
        <v>6</v>
      </c>
      <c r="DM705">
        <v>0</v>
      </c>
      <c r="DN705" t="s">
        <v>6</v>
      </c>
      <c r="DO705">
        <v>0</v>
      </c>
      <c r="GQ705">
        <v>-1</v>
      </c>
      <c r="GR705">
        <v>-1</v>
      </c>
    </row>
    <row r="706" spans="1:200" x14ac:dyDescent="0.2">
      <c r="A706">
        <f>ROW(Source!A452)</f>
        <v>452</v>
      </c>
      <c r="B706">
        <v>86295183</v>
      </c>
      <c r="C706">
        <v>86296392</v>
      </c>
      <c r="D706">
        <v>27378255</v>
      </c>
      <c r="E706">
        <v>1</v>
      </c>
      <c r="F706">
        <v>1</v>
      </c>
      <c r="G706">
        <v>1</v>
      </c>
      <c r="H706">
        <v>3</v>
      </c>
      <c r="I706" t="s">
        <v>89</v>
      </c>
      <c r="J706" t="s">
        <v>91</v>
      </c>
      <c r="K706" t="s">
        <v>90</v>
      </c>
      <c r="L706">
        <v>1348</v>
      </c>
      <c r="N706">
        <v>1009</v>
      </c>
      <c r="O706" t="s">
        <v>63</v>
      </c>
      <c r="P706" t="s">
        <v>63</v>
      </c>
      <c r="Q706">
        <v>1000</v>
      </c>
      <c r="W706">
        <v>0</v>
      </c>
      <c r="X706">
        <v>1570490953</v>
      </c>
      <c r="Y706">
        <f t="shared" si="340"/>
        <v>0.04</v>
      </c>
      <c r="AA706">
        <v>10380</v>
      </c>
      <c r="AB706">
        <v>0</v>
      </c>
      <c r="AC706">
        <v>0</v>
      </c>
      <c r="AD706">
        <v>0</v>
      </c>
      <c r="AE706">
        <v>10380</v>
      </c>
      <c r="AF706">
        <v>0</v>
      </c>
      <c r="AG706">
        <v>0</v>
      </c>
      <c r="AH706">
        <v>0</v>
      </c>
      <c r="AI706">
        <v>1</v>
      </c>
      <c r="AJ706">
        <v>1</v>
      </c>
      <c r="AK706">
        <v>1</v>
      </c>
      <c r="AL706">
        <v>1</v>
      </c>
      <c r="AM706">
        <v>0</v>
      </c>
      <c r="AN706">
        <v>0</v>
      </c>
      <c r="AO706">
        <v>0</v>
      </c>
      <c r="AP706">
        <v>1</v>
      </c>
      <c r="AQ706">
        <v>0</v>
      </c>
      <c r="AR706">
        <v>0</v>
      </c>
      <c r="AS706" t="s">
        <v>6</v>
      </c>
      <c r="AT706">
        <v>0.04</v>
      </c>
      <c r="AU706" t="s">
        <v>6</v>
      </c>
      <c r="AV706">
        <v>0</v>
      </c>
      <c r="AW706">
        <v>1</v>
      </c>
      <c r="AX706">
        <v>-1</v>
      </c>
      <c r="AY706">
        <v>0</v>
      </c>
      <c r="AZ706">
        <v>0</v>
      </c>
      <c r="BA706" t="s">
        <v>6</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CV706">
        <v>0</v>
      </c>
      <c r="CW706">
        <v>0</v>
      </c>
      <c r="CX706">
        <f>ROUND(Y706*Source!I452,9)</f>
        <v>1.9959999999999999E-2</v>
      </c>
      <c r="CY706">
        <f>AA706</f>
        <v>10380</v>
      </c>
      <c r="CZ706">
        <f>AE706</f>
        <v>10380</v>
      </c>
      <c r="DA706">
        <f>AI706</f>
        <v>1</v>
      </c>
      <c r="DB706">
        <f t="shared" si="341"/>
        <v>415.2</v>
      </c>
      <c r="DC706">
        <f t="shared" si="342"/>
        <v>0</v>
      </c>
      <c r="DD706" t="s">
        <v>6</v>
      </c>
      <c r="DE706" t="s">
        <v>6</v>
      </c>
      <c r="DF706">
        <f t="shared" si="339"/>
        <v>207</v>
      </c>
      <c r="DG706">
        <f t="shared" si="343"/>
        <v>0</v>
      </c>
      <c r="DH706">
        <f>Source!I452*SmtRes!Y706</f>
        <v>1.9960000000000002E-2</v>
      </c>
      <c r="DI706">
        <f>AA706</f>
        <v>10380</v>
      </c>
      <c r="DJ706">
        <f>DF706</f>
        <v>207</v>
      </c>
      <c r="DK706">
        <f>Source!BC452</f>
        <v>1</v>
      </c>
      <c r="DL706" t="s">
        <v>6</v>
      </c>
      <c r="DM706">
        <v>0</v>
      </c>
      <c r="DN706" t="s">
        <v>6</v>
      </c>
      <c r="DO706">
        <v>0</v>
      </c>
      <c r="GP706">
        <v>1</v>
      </c>
      <c r="GQ706">
        <v>-1</v>
      </c>
      <c r="GR706">
        <v>-1</v>
      </c>
    </row>
    <row r="707" spans="1:200" x14ac:dyDescent="0.2">
      <c r="A707">
        <f>ROW(Source!A452)</f>
        <v>452</v>
      </c>
      <c r="B707">
        <v>86295183</v>
      </c>
      <c r="C707">
        <v>86296392</v>
      </c>
      <c r="D707">
        <v>27378452</v>
      </c>
      <c r="E707">
        <v>1</v>
      </c>
      <c r="F707">
        <v>1</v>
      </c>
      <c r="G707">
        <v>1</v>
      </c>
      <c r="H707">
        <v>3</v>
      </c>
      <c r="I707" t="s">
        <v>319</v>
      </c>
      <c r="J707" t="s">
        <v>321</v>
      </c>
      <c r="K707" t="s">
        <v>566</v>
      </c>
      <c r="L707">
        <v>53010780</v>
      </c>
      <c r="N707">
        <v>1010</v>
      </c>
      <c r="O707" t="s">
        <v>300</v>
      </c>
      <c r="P707" t="s">
        <v>43</v>
      </c>
      <c r="Q707">
        <v>1</v>
      </c>
      <c r="W707">
        <v>0</v>
      </c>
      <c r="X707">
        <v>604637911</v>
      </c>
      <c r="Y707">
        <f t="shared" si="340"/>
        <v>2132.264529</v>
      </c>
      <c r="AA707">
        <v>3.6</v>
      </c>
      <c r="AB707">
        <v>0</v>
      </c>
      <c r="AC707">
        <v>0</v>
      </c>
      <c r="AD707">
        <v>0</v>
      </c>
      <c r="AE707">
        <v>3.6</v>
      </c>
      <c r="AF707">
        <v>0</v>
      </c>
      <c r="AG707">
        <v>0</v>
      </c>
      <c r="AH707">
        <v>0</v>
      </c>
      <c r="AI707">
        <v>1</v>
      </c>
      <c r="AJ707">
        <v>1</v>
      </c>
      <c r="AK707">
        <v>1</v>
      </c>
      <c r="AL707">
        <v>1</v>
      </c>
      <c r="AM707">
        <v>0</v>
      </c>
      <c r="AN707">
        <v>0</v>
      </c>
      <c r="AO707">
        <v>0</v>
      </c>
      <c r="AP707">
        <v>0</v>
      </c>
      <c r="AQ707">
        <v>0</v>
      </c>
      <c r="AR707">
        <v>0</v>
      </c>
      <c r="AS707" t="s">
        <v>6</v>
      </c>
      <c r="AT707">
        <v>2132.264529</v>
      </c>
      <c r="AU707" t="s">
        <v>6</v>
      </c>
      <c r="AV707">
        <v>0</v>
      </c>
      <c r="AW707">
        <v>1</v>
      </c>
      <c r="AX707">
        <v>-1</v>
      </c>
      <c r="AY707">
        <v>0</v>
      </c>
      <c r="AZ707">
        <v>0</v>
      </c>
      <c r="BA707" t="s">
        <v>6</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CV707">
        <v>0</v>
      </c>
      <c r="CW707">
        <v>0</v>
      </c>
      <c r="CX707">
        <f>ROUND(Y707*Source!I452,9)</f>
        <v>1063.9999999710001</v>
      </c>
      <c r="CY707">
        <f>AA707</f>
        <v>3.6</v>
      </c>
      <c r="CZ707">
        <f>AE707</f>
        <v>3.6</v>
      </c>
      <c r="DA707">
        <f>AI707</f>
        <v>1</v>
      </c>
      <c r="DB707">
        <f t="shared" si="341"/>
        <v>7676.15</v>
      </c>
      <c r="DC707">
        <f t="shared" si="342"/>
        <v>0</v>
      </c>
      <c r="DD707" t="s">
        <v>6</v>
      </c>
      <c r="DE707" t="s">
        <v>6</v>
      </c>
      <c r="DF707">
        <f t="shared" si="339"/>
        <v>4256</v>
      </c>
      <c r="DG707">
        <f t="shared" si="343"/>
        <v>0</v>
      </c>
      <c r="DH707">
        <f>Source!I452*SmtRes!Y707</f>
        <v>1063.9999999710001</v>
      </c>
      <c r="DI707">
        <f>AA707</f>
        <v>3.6</v>
      </c>
      <c r="DJ707">
        <f>DF707</f>
        <v>4256</v>
      </c>
      <c r="DK707">
        <f>Source!BC452</f>
        <v>1</v>
      </c>
      <c r="DL707" t="s">
        <v>6</v>
      </c>
      <c r="DM707">
        <v>0</v>
      </c>
      <c r="DN707" t="s">
        <v>6</v>
      </c>
      <c r="DO707">
        <v>0</v>
      </c>
      <c r="GP707">
        <v>1</v>
      </c>
      <c r="GQ707">
        <v>-1</v>
      </c>
      <c r="GR707">
        <v>-1</v>
      </c>
    </row>
    <row r="708" spans="1:200" x14ac:dyDescent="0.2">
      <c r="A708">
        <f>ROW(Source!A452)</f>
        <v>452</v>
      </c>
      <c r="B708">
        <v>86295183</v>
      </c>
      <c r="C708">
        <v>86296392</v>
      </c>
      <c r="D708">
        <v>69205371</v>
      </c>
      <c r="E708">
        <v>1</v>
      </c>
      <c r="F708">
        <v>1</v>
      </c>
      <c r="G708">
        <v>1</v>
      </c>
      <c r="H708">
        <v>3</v>
      </c>
      <c r="I708" t="s">
        <v>568</v>
      </c>
      <c r="J708" t="s">
        <v>570</v>
      </c>
      <c r="K708" t="s">
        <v>569</v>
      </c>
      <c r="L708">
        <v>1348</v>
      </c>
      <c r="N708">
        <v>1009</v>
      </c>
      <c r="O708" t="s">
        <v>63</v>
      </c>
      <c r="P708" t="s">
        <v>63</v>
      </c>
      <c r="Q708">
        <v>1000</v>
      </c>
      <c r="W708">
        <v>0</v>
      </c>
      <c r="X708">
        <v>-934195072</v>
      </c>
      <c r="Y708">
        <f t="shared" si="340"/>
        <v>0.68234499999999998</v>
      </c>
      <c r="AA708">
        <v>23800.23</v>
      </c>
      <c r="AB708">
        <v>0</v>
      </c>
      <c r="AC708">
        <v>0</v>
      </c>
      <c r="AD708">
        <v>0</v>
      </c>
      <c r="AE708">
        <v>23800.23</v>
      </c>
      <c r="AF708">
        <v>0</v>
      </c>
      <c r="AG708">
        <v>0</v>
      </c>
      <c r="AH708">
        <v>0</v>
      </c>
      <c r="AI708">
        <v>1</v>
      </c>
      <c r="AJ708">
        <v>1</v>
      </c>
      <c r="AK708">
        <v>1</v>
      </c>
      <c r="AL708">
        <v>1</v>
      </c>
      <c r="AM708">
        <v>0</v>
      </c>
      <c r="AN708">
        <v>0</v>
      </c>
      <c r="AO708">
        <v>0</v>
      </c>
      <c r="AP708">
        <v>1</v>
      </c>
      <c r="AQ708">
        <v>0</v>
      </c>
      <c r="AR708">
        <v>0</v>
      </c>
      <c r="AS708" t="s">
        <v>6</v>
      </c>
      <c r="AT708">
        <v>0.68234499999999998</v>
      </c>
      <c r="AU708" t="s">
        <v>6</v>
      </c>
      <c r="AV708">
        <v>0</v>
      </c>
      <c r="AW708">
        <v>1</v>
      </c>
      <c r="AX708">
        <v>-1</v>
      </c>
      <c r="AY708">
        <v>0</v>
      </c>
      <c r="AZ708">
        <v>0</v>
      </c>
      <c r="BA708" t="s">
        <v>6</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CV708">
        <v>0</v>
      </c>
      <c r="CW708">
        <v>0</v>
      </c>
      <c r="CX708">
        <f>ROUND(Y708*Source!I452,9)</f>
        <v>0.34049015500000002</v>
      </c>
      <c r="CY708">
        <f>AA708</f>
        <v>23800.23</v>
      </c>
      <c r="CZ708">
        <f>AE708</f>
        <v>23800.23</v>
      </c>
      <c r="DA708">
        <f>AI708</f>
        <v>1</v>
      </c>
      <c r="DB708">
        <f t="shared" si="341"/>
        <v>16239.97</v>
      </c>
      <c r="DC708">
        <f t="shared" si="342"/>
        <v>0</v>
      </c>
      <c r="DD708" t="s">
        <v>6</v>
      </c>
      <c r="DE708" t="s">
        <v>6</v>
      </c>
      <c r="DF708">
        <f t="shared" si="339"/>
        <v>8104</v>
      </c>
      <c r="DG708">
        <f t="shared" si="343"/>
        <v>0</v>
      </c>
      <c r="DH708">
        <f>Source!I452*SmtRes!Y708</f>
        <v>0.34049015500000002</v>
      </c>
      <c r="DI708">
        <f>AA708</f>
        <v>23800.23</v>
      </c>
      <c r="DJ708">
        <f>DF708</f>
        <v>8104</v>
      </c>
      <c r="DK708">
        <f>Source!BC452</f>
        <v>1</v>
      </c>
      <c r="DL708" t="s">
        <v>6</v>
      </c>
      <c r="DM708">
        <v>0</v>
      </c>
      <c r="DN708" t="s">
        <v>6</v>
      </c>
      <c r="DO708">
        <v>0</v>
      </c>
      <c r="GP708">
        <v>1</v>
      </c>
      <c r="GQ708">
        <v>-1</v>
      </c>
      <c r="GR708">
        <v>-1</v>
      </c>
    </row>
    <row r="709" spans="1:200" x14ac:dyDescent="0.2">
      <c r="A709">
        <f>ROW(Source!A452)</f>
        <v>452</v>
      </c>
      <c r="B709">
        <v>86295183</v>
      </c>
      <c r="C709">
        <v>86296392</v>
      </c>
      <c r="D709">
        <v>69205372</v>
      </c>
      <c r="E709">
        <v>1</v>
      </c>
      <c r="F709">
        <v>1</v>
      </c>
      <c r="G709">
        <v>1</v>
      </c>
      <c r="H709">
        <v>3</v>
      </c>
      <c r="I709" t="s">
        <v>573</v>
      </c>
      <c r="J709" t="s">
        <v>575</v>
      </c>
      <c r="K709" t="s">
        <v>574</v>
      </c>
      <c r="L709">
        <v>1348</v>
      </c>
      <c r="N709">
        <v>1009</v>
      </c>
      <c r="O709" t="s">
        <v>63</v>
      </c>
      <c r="P709" t="s">
        <v>63</v>
      </c>
      <c r="Q709">
        <v>1000</v>
      </c>
      <c r="W709">
        <v>0</v>
      </c>
      <c r="X709">
        <v>-2024187689</v>
      </c>
      <c r="Y709">
        <f t="shared" si="340"/>
        <v>0.31737500000000002</v>
      </c>
      <c r="AA709">
        <v>18656.55</v>
      </c>
      <c r="AB709">
        <v>0</v>
      </c>
      <c r="AC709">
        <v>0</v>
      </c>
      <c r="AD709">
        <v>0</v>
      </c>
      <c r="AE709">
        <v>18656.55</v>
      </c>
      <c r="AF709">
        <v>0</v>
      </c>
      <c r="AG709">
        <v>0</v>
      </c>
      <c r="AH709">
        <v>0</v>
      </c>
      <c r="AI709">
        <v>1</v>
      </c>
      <c r="AJ709">
        <v>1</v>
      </c>
      <c r="AK709">
        <v>1</v>
      </c>
      <c r="AL709">
        <v>1</v>
      </c>
      <c r="AM709">
        <v>0</v>
      </c>
      <c r="AN709">
        <v>0</v>
      </c>
      <c r="AO709">
        <v>0</v>
      </c>
      <c r="AP709">
        <v>1</v>
      </c>
      <c r="AQ709">
        <v>0</v>
      </c>
      <c r="AR709">
        <v>0</v>
      </c>
      <c r="AS709" t="s">
        <v>6</v>
      </c>
      <c r="AT709">
        <v>0.31737500000000002</v>
      </c>
      <c r="AU709" t="s">
        <v>6</v>
      </c>
      <c r="AV709">
        <v>0</v>
      </c>
      <c r="AW709">
        <v>1</v>
      </c>
      <c r="AX709">
        <v>-1</v>
      </c>
      <c r="AY709">
        <v>0</v>
      </c>
      <c r="AZ709">
        <v>0</v>
      </c>
      <c r="BA709" t="s">
        <v>6</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CV709">
        <v>0</v>
      </c>
      <c r="CW709">
        <v>0</v>
      </c>
      <c r="CX709">
        <f>ROUND(Y709*Source!I452,9)</f>
        <v>0.158370125</v>
      </c>
      <c r="CY709">
        <f>AA709</f>
        <v>18656.55</v>
      </c>
      <c r="CZ709">
        <f>AE709</f>
        <v>18656.55</v>
      </c>
      <c r="DA709">
        <f>AI709</f>
        <v>1</v>
      </c>
      <c r="DB709">
        <f t="shared" si="341"/>
        <v>5921.12</v>
      </c>
      <c r="DC709">
        <f t="shared" si="342"/>
        <v>0</v>
      </c>
      <c r="DD709" t="s">
        <v>6</v>
      </c>
      <c r="DE709" t="s">
        <v>6</v>
      </c>
      <c r="DF709">
        <f t="shared" si="339"/>
        <v>2955</v>
      </c>
      <c r="DG709">
        <f t="shared" si="343"/>
        <v>0</v>
      </c>
      <c r="DH709">
        <f>Source!I452*SmtRes!Y709</f>
        <v>0.158370125</v>
      </c>
      <c r="DI709">
        <f>AA709</f>
        <v>18656.55</v>
      </c>
      <c r="DJ709">
        <f>DF709</f>
        <v>2955</v>
      </c>
      <c r="DK709">
        <f>Source!BC452</f>
        <v>1</v>
      </c>
      <c r="DL709" t="s">
        <v>6</v>
      </c>
      <c r="DM709">
        <v>0</v>
      </c>
      <c r="DN709" t="s">
        <v>6</v>
      </c>
      <c r="DO709">
        <v>0</v>
      </c>
      <c r="GP709">
        <v>1</v>
      </c>
      <c r="GQ709">
        <v>-1</v>
      </c>
      <c r="GR709">
        <v>-1</v>
      </c>
    </row>
    <row r="710" spans="1:200" x14ac:dyDescent="0.2">
      <c r="A710">
        <f>ROW(Source!A453)</f>
        <v>453</v>
      </c>
      <c r="B710">
        <v>86295184</v>
      </c>
      <c r="C710">
        <v>86296392</v>
      </c>
      <c r="D710">
        <v>27501039</v>
      </c>
      <c r="E710">
        <v>1</v>
      </c>
      <c r="F710">
        <v>1</v>
      </c>
      <c r="G710">
        <v>1</v>
      </c>
      <c r="H710">
        <v>1</v>
      </c>
      <c r="I710" t="s">
        <v>954</v>
      </c>
      <c r="J710" t="s">
        <v>6</v>
      </c>
      <c r="K710" t="s">
        <v>955</v>
      </c>
      <c r="L710">
        <v>1369</v>
      </c>
      <c r="N710">
        <v>1013</v>
      </c>
      <c r="O710" t="s">
        <v>921</v>
      </c>
      <c r="P710" t="s">
        <v>921</v>
      </c>
      <c r="Q710">
        <v>1</v>
      </c>
      <c r="W710">
        <v>0</v>
      </c>
      <c r="X710">
        <v>-1670614445</v>
      </c>
      <c r="Y710">
        <f t="shared" si="340"/>
        <v>42.7</v>
      </c>
      <c r="AA710">
        <v>0</v>
      </c>
      <c r="AB710">
        <v>0</v>
      </c>
      <c r="AC710">
        <v>0</v>
      </c>
      <c r="AD710">
        <v>263.68</v>
      </c>
      <c r="AE710">
        <v>0</v>
      </c>
      <c r="AF710">
        <v>0</v>
      </c>
      <c r="AG710">
        <v>0</v>
      </c>
      <c r="AH710">
        <v>10.3</v>
      </c>
      <c r="AI710">
        <v>1</v>
      </c>
      <c r="AJ710">
        <v>1</v>
      </c>
      <c r="AK710">
        <v>1</v>
      </c>
      <c r="AL710">
        <v>25.6</v>
      </c>
      <c r="AM710">
        <v>5</v>
      </c>
      <c r="AN710">
        <v>0</v>
      </c>
      <c r="AO710">
        <v>1</v>
      </c>
      <c r="AP710">
        <v>0</v>
      </c>
      <c r="AQ710">
        <v>0</v>
      </c>
      <c r="AR710">
        <v>0</v>
      </c>
      <c r="AS710" t="s">
        <v>6</v>
      </c>
      <c r="AT710">
        <v>42.7</v>
      </c>
      <c r="AU710" t="s">
        <v>6</v>
      </c>
      <c r="AV710">
        <v>1</v>
      </c>
      <c r="AW710">
        <v>2</v>
      </c>
      <c r="AX710">
        <v>86296400</v>
      </c>
      <c r="AY710">
        <v>1</v>
      </c>
      <c r="AZ710">
        <v>0</v>
      </c>
      <c r="BA710">
        <v>776</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CU710">
        <f>ROUND(AT710*Source!I453*AH710*AL710,0)</f>
        <v>5618</v>
      </c>
      <c r="CV710">
        <f>ROUND(Y710*Source!I453,9)</f>
        <v>21.307300000000001</v>
      </c>
      <c r="CW710">
        <v>0</v>
      </c>
      <c r="CX710">
        <f>ROUND(Y710*Source!I453,9)</f>
        <v>21.307300000000001</v>
      </c>
      <c r="CY710">
        <f>AD710</f>
        <v>263.68</v>
      </c>
      <c r="CZ710">
        <f>AH710</f>
        <v>10.3</v>
      </c>
      <c r="DA710">
        <f>AL710</f>
        <v>25.6</v>
      </c>
      <c r="DB710">
        <f t="shared" si="341"/>
        <v>439.81</v>
      </c>
      <c r="DC710">
        <f t="shared" si="342"/>
        <v>0</v>
      </c>
      <c r="DD710" t="s">
        <v>6</v>
      </c>
      <c r="DE710" t="s">
        <v>6</v>
      </c>
      <c r="DF710">
        <f t="shared" si="339"/>
        <v>0</v>
      </c>
      <c r="DG710">
        <f t="shared" si="343"/>
        <v>0</v>
      </c>
      <c r="DH710">
        <f>Source!I453*SmtRes!Y710</f>
        <v>21.307300000000001</v>
      </c>
      <c r="DI710">
        <f>AD710</f>
        <v>263.68</v>
      </c>
      <c r="DJ710">
        <f>EtalonRes!AB776</f>
        <v>10.3</v>
      </c>
      <c r="DK710">
        <f>Source!BA453</f>
        <v>25.6</v>
      </c>
      <c r="DL710" t="s">
        <v>6</v>
      </c>
      <c r="DM710">
        <v>0</v>
      </c>
      <c r="DN710" t="s">
        <v>6</v>
      </c>
      <c r="DO710">
        <v>0</v>
      </c>
      <c r="GQ710">
        <v>-1</v>
      </c>
      <c r="GR710">
        <v>-1</v>
      </c>
    </row>
    <row r="711" spans="1:200" x14ac:dyDescent="0.2">
      <c r="A711">
        <f>ROW(Source!A453)</f>
        <v>453</v>
      </c>
      <c r="B711">
        <v>86295184</v>
      </c>
      <c r="C711">
        <v>86296392</v>
      </c>
      <c r="D711">
        <v>27439703</v>
      </c>
      <c r="E711">
        <v>1</v>
      </c>
      <c r="F711">
        <v>1</v>
      </c>
      <c r="G711">
        <v>1</v>
      </c>
      <c r="H711">
        <v>2</v>
      </c>
      <c r="I711" t="s">
        <v>941</v>
      </c>
      <c r="J711" t="s">
        <v>942</v>
      </c>
      <c r="K711" t="s">
        <v>943</v>
      </c>
      <c r="L711">
        <v>1368</v>
      </c>
      <c r="N711">
        <v>1011</v>
      </c>
      <c r="O711" t="s">
        <v>927</v>
      </c>
      <c r="P711" t="s">
        <v>927</v>
      </c>
      <c r="Q711">
        <v>1</v>
      </c>
      <c r="W711">
        <v>0</v>
      </c>
      <c r="X711">
        <v>2075311453</v>
      </c>
      <c r="Y711">
        <f t="shared" si="340"/>
        <v>21.25</v>
      </c>
      <c r="AA711">
        <v>0</v>
      </c>
      <c r="AB711">
        <v>69.84</v>
      </c>
      <c r="AC711">
        <v>0</v>
      </c>
      <c r="AD711">
        <v>0</v>
      </c>
      <c r="AE711">
        <v>0</v>
      </c>
      <c r="AF711">
        <v>7.51</v>
      </c>
      <c r="AG711">
        <v>0</v>
      </c>
      <c r="AH711">
        <v>0</v>
      </c>
      <c r="AI711">
        <v>1</v>
      </c>
      <c r="AJ711">
        <v>9.3000000000000007</v>
      </c>
      <c r="AK711">
        <v>19.8</v>
      </c>
      <c r="AL711">
        <v>1</v>
      </c>
      <c r="AM711">
        <v>5</v>
      </c>
      <c r="AN711">
        <v>0</v>
      </c>
      <c r="AO711">
        <v>1</v>
      </c>
      <c r="AP711">
        <v>0</v>
      </c>
      <c r="AQ711">
        <v>0</v>
      </c>
      <c r="AR711">
        <v>0</v>
      </c>
      <c r="AS711" t="s">
        <v>6</v>
      </c>
      <c r="AT711">
        <v>21.25</v>
      </c>
      <c r="AU711" t="s">
        <v>6</v>
      </c>
      <c r="AV711">
        <v>0</v>
      </c>
      <c r="AW711">
        <v>2</v>
      </c>
      <c r="AX711">
        <v>86296401</v>
      </c>
      <c r="AY711">
        <v>1</v>
      </c>
      <c r="AZ711">
        <v>0</v>
      </c>
      <c r="BA711">
        <v>777</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CV711">
        <v>0</v>
      </c>
      <c r="CW711">
        <f>ROUND(Y711*Source!I453*DO711,9)</f>
        <v>0</v>
      </c>
      <c r="CX711">
        <f>ROUND(Y711*Source!I453,9)</f>
        <v>10.60375</v>
      </c>
      <c r="CY711">
        <f>AB711</f>
        <v>69.84</v>
      </c>
      <c r="CZ711">
        <f>AF711</f>
        <v>7.51</v>
      </c>
      <c r="DA711">
        <f>AJ711</f>
        <v>9.3000000000000007</v>
      </c>
      <c r="DB711">
        <f t="shared" si="341"/>
        <v>159.59</v>
      </c>
      <c r="DC711">
        <f t="shared" si="342"/>
        <v>0</v>
      </c>
      <c r="DD711" t="s">
        <v>6</v>
      </c>
      <c r="DE711" t="s">
        <v>6</v>
      </c>
      <c r="DF711">
        <f t="shared" si="339"/>
        <v>0</v>
      </c>
      <c r="DG711">
        <f>ROUND(ROUND(AF711*AJ711,0)*CX711,0)</f>
        <v>742</v>
      </c>
      <c r="DH711">
        <f>Source!I453*SmtRes!Y711</f>
        <v>10.60375</v>
      </c>
      <c r="DI711">
        <f>AB711</f>
        <v>69.84</v>
      </c>
      <c r="DJ711">
        <f>EtalonRes!Z777</f>
        <v>7.51</v>
      </c>
      <c r="DK711">
        <f>Source!BB453</f>
        <v>9.3000000000000007</v>
      </c>
      <c r="DL711" t="s">
        <v>6</v>
      </c>
      <c r="DM711">
        <v>0</v>
      </c>
      <c r="DN711" t="s">
        <v>6</v>
      </c>
      <c r="DO711">
        <v>0</v>
      </c>
      <c r="GQ711">
        <v>-1</v>
      </c>
      <c r="GR711">
        <v>-1</v>
      </c>
    </row>
    <row r="712" spans="1:200" x14ac:dyDescent="0.2">
      <c r="A712">
        <f>ROW(Source!A453)</f>
        <v>453</v>
      </c>
      <c r="B712">
        <v>86295184</v>
      </c>
      <c r="C712">
        <v>86296392</v>
      </c>
      <c r="D712">
        <v>27441327</v>
      </c>
      <c r="E712">
        <v>1</v>
      </c>
      <c r="F712">
        <v>1</v>
      </c>
      <c r="G712">
        <v>1</v>
      </c>
      <c r="H712">
        <v>2</v>
      </c>
      <c r="I712" t="s">
        <v>936</v>
      </c>
      <c r="J712" t="s">
        <v>937</v>
      </c>
      <c r="K712" t="s">
        <v>938</v>
      </c>
      <c r="L712">
        <v>1368</v>
      </c>
      <c r="N712">
        <v>1011</v>
      </c>
      <c r="O712" t="s">
        <v>927</v>
      </c>
      <c r="P712" t="s">
        <v>927</v>
      </c>
      <c r="Q712">
        <v>1</v>
      </c>
      <c r="W712">
        <v>0</v>
      </c>
      <c r="X712">
        <v>-1583389094</v>
      </c>
      <c r="Y712">
        <f t="shared" si="340"/>
        <v>1.03</v>
      </c>
      <c r="AA712">
        <v>0</v>
      </c>
      <c r="AB712">
        <v>868.34</v>
      </c>
      <c r="AC712">
        <v>231.46</v>
      </c>
      <c r="AD712">
        <v>0</v>
      </c>
      <c r="AE712">
        <v>0</v>
      </c>
      <c r="AF712">
        <v>93.37</v>
      </c>
      <c r="AG712">
        <v>11.69</v>
      </c>
      <c r="AH712">
        <v>0</v>
      </c>
      <c r="AI712">
        <v>1</v>
      </c>
      <c r="AJ712">
        <v>9.3000000000000007</v>
      </c>
      <c r="AK712">
        <v>19.8</v>
      </c>
      <c r="AL712">
        <v>1</v>
      </c>
      <c r="AM712">
        <v>5</v>
      </c>
      <c r="AN712">
        <v>0</v>
      </c>
      <c r="AO712">
        <v>1</v>
      </c>
      <c r="AP712">
        <v>0</v>
      </c>
      <c r="AQ712">
        <v>0</v>
      </c>
      <c r="AR712">
        <v>0</v>
      </c>
      <c r="AS712" t="s">
        <v>6</v>
      </c>
      <c r="AT712">
        <v>1.03</v>
      </c>
      <c r="AU712" t="s">
        <v>6</v>
      </c>
      <c r="AV712">
        <v>0</v>
      </c>
      <c r="AW712">
        <v>2</v>
      </c>
      <c r="AX712">
        <v>86296402</v>
      </c>
      <c r="AY712">
        <v>1</v>
      </c>
      <c r="AZ712">
        <v>0</v>
      </c>
      <c r="BA712">
        <v>778</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CV712">
        <v>0</v>
      </c>
      <c r="CW712">
        <f>ROUND(Y712*Source!I453*DO712,9)</f>
        <v>0</v>
      </c>
      <c r="CX712">
        <f>ROUND(Y712*Source!I453,9)</f>
        <v>0.51397000000000004</v>
      </c>
      <c r="CY712">
        <f>AB712</f>
        <v>868.34</v>
      </c>
      <c r="CZ712">
        <f>AF712</f>
        <v>93.37</v>
      </c>
      <c r="DA712">
        <f>AJ712</f>
        <v>9.3000000000000007</v>
      </c>
      <c r="DB712">
        <f t="shared" si="341"/>
        <v>96.17</v>
      </c>
      <c r="DC712">
        <f t="shared" si="342"/>
        <v>12.04</v>
      </c>
      <c r="DD712" t="s">
        <v>6</v>
      </c>
      <c r="DE712" t="s">
        <v>6</v>
      </c>
      <c r="DF712">
        <f t="shared" si="339"/>
        <v>0</v>
      </c>
      <c r="DG712">
        <f>ROUND(ROUND(AF712*AJ712,0)*CX712,0)</f>
        <v>446</v>
      </c>
      <c r="DH712">
        <f>Source!I453*SmtRes!Y712</f>
        <v>0.51397000000000004</v>
      </c>
      <c r="DI712">
        <f>AB712</f>
        <v>868.34</v>
      </c>
      <c r="DJ712">
        <f>EtalonRes!Z778</f>
        <v>93.37</v>
      </c>
      <c r="DK712">
        <f>Source!BB453</f>
        <v>9.3000000000000007</v>
      </c>
      <c r="DL712" t="s">
        <v>6</v>
      </c>
      <c r="DM712">
        <v>0</v>
      </c>
      <c r="DN712" t="s">
        <v>6</v>
      </c>
      <c r="DO712">
        <v>0</v>
      </c>
      <c r="GQ712">
        <v>-1</v>
      </c>
      <c r="GR712">
        <v>-1</v>
      </c>
    </row>
    <row r="713" spans="1:200" x14ac:dyDescent="0.2">
      <c r="A713">
        <f>ROW(Source!A453)</f>
        <v>453</v>
      </c>
      <c r="B713">
        <v>86295184</v>
      </c>
      <c r="C713">
        <v>86296392</v>
      </c>
      <c r="D713">
        <v>27378255</v>
      </c>
      <c r="E713">
        <v>1</v>
      </c>
      <c r="F713">
        <v>1</v>
      </c>
      <c r="G713">
        <v>1</v>
      </c>
      <c r="H713">
        <v>3</v>
      </c>
      <c r="I713" t="s">
        <v>89</v>
      </c>
      <c r="J713" t="s">
        <v>91</v>
      </c>
      <c r="K713" t="s">
        <v>90</v>
      </c>
      <c r="L713">
        <v>1348</v>
      </c>
      <c r="N713">
        <v>1009</v>
      </c>
      <c r="O713" t="s">
        <v>63</v>
      </c>
      <c r="P713" t="s">
        <v>63</v>
      </c>
      <c r="Q713">
        <v>1000</v>
      </c>
      <c r="W713">
        <v>0</v>
      </c>
      <c r="X713">
        <v>1570490953</v>
      </c>
      <c r="Y713">
        <f t="shared" si="340"/>
        <v>0.04</v>
      </c>
      <c r="AA713">
        <v>180000</v>
      </c>
      <c r="AB713">
        <v>0</v>
      </c>
      <c r="AC713">
        <v>0</v>
      </c>
      <c r="AD713">
        <v>0</v>
      </c>
      <c r="AE713">
        <v>25257.140000000003</v>
      </c>
      <c r="AF713">
        <v>0</v>
      </c>
      <c r="AG713">
        <v>0</v>
      </c>
      <c r="AH713">
        <v>0</v>
      </c>
      <c r="AI713">
        <v>7.56</v>
      </c>
      <c r="AJ713">
        <v>1</v>
      </c>
      <c r="AK713">
        <v>1</v>
      </c>
      <c r="AL713">
        <v>1</v>
      </c>
      <c r="AM713">
        <v>0</v>
      </c>
      <c r="AN713">
        <v>0</v>
      </c>
      <c r="AO713">
        <v>0</v>
      </c>
      <c r="AP713">
        <v>1</v>
      </c>
      <c r="AQ713">
        <v>0</v>
      </c>
      <c r="AR713">
        <v>0</v>
      </c>
      <c r="AS713" t="s">
        <v>6</v>
      </c>
      <c r="AT713">
        <v>0.04</v>
      </c>
      <c r="AU713" t="s">
        <v>6</v>
      </c>
      <c r="AV713">
        <v>0</v>
      </c>
      <c r="AW713">
        <v>1</v>
      </c>
      <c r="AX713">
        <v>-1</v>
      </c>
      <c r="AY713">
        <v>0</v>
      </c>
      <c r="AZ713">
        <v>0</v>
      </c>
      <c r="BA713" t="s">
        <v>6</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v>0</v>
      </c>
      <c r="CV713">
        <v>0</v>
      </c>
      <c r="CW713">
        <v>0</v>
      </c>
      <c r="CX713">
        <f>ROUND(Y713*Source!I453,9)</f>
        <v>1.9959999999999999E-2</v>
      </c>
      <c r="CY713">
        <f>AA713</f>
        <v>180000</v>
      </c>
      <c r="CZ713">
        <f>AE713</f>
        <v>25257.140000000003</v>
      </c>
      <c r="DA713">
        <f>AI713</f>
        <v>7.56</v>
      </c>
      <c r="DB713">
        <f t="shared" si="341"/>
        <v>1010.29</v>
      </c>
      <c r="DC713">
        <f t="shared" si="342"/>
        <v>0</v>
      </c>
      <c r="DD713" t="s">
        <v>6</v>
      </c>
      <c r="DE713" t="s">
        <v>6</v>
      </c>
      <c r="DF713">
        <f>ROUND(ROUND(AE713*AI713,0)*CX713,0)</f>
        <v>3811</v>
      </c>
      <c r="DG713">
        <f t="shared" ref="DG713:DG726" si="344">ROUND(ROUND(AF713,0)*CX713,0)</f>
        <v>0</v>
      </c>
      <c r="DH713">
        <f>Source!I453*SmtRes!Y713</f>
        <v>1.9960000000000002E-2</v>
      </c>
      <c r="DI713">
        <f>AA713</f>
        <v>180000</v>
      </c>
      <c r="DJ713">
        <f>DF713</f>
        <v>3811</v>
      </c>
      <c r="DK713">
        <f>Source!BC453</f>
        <v>7.56</v>
      </c>
      <c r="DL713" t="s">
        <v>6</v>
      </c>
      <c r="DM713">
        <v>0</v>
      </c>
      <c r="DN713" t="s">
        <v>6</v>
      </c>
      <c r="DO713">
        <v>0</v>
      </c>
      <c r="GP713">
        <v>1</v>
      </c>
      <c r="GQ713">
        <v>-1</v>
      </c>
      <c r="GR713">
        <v>-1</v>
      </c>
    </row>
    <row r="714" spans="1:200" x14ac:dyDescent="0.2">
      <c r="A714">
        <f>ROW(Source!A453)</f>
        <v>453</v>
      </c>
      <c r="B714">
        <v>86295184</v>
      </c>
      <c r="C714">
        <v>86296392</v>
      </c>
      <c r="D714">
        <v>27378452</v>
      </c>
      <c r="E714">
        <v>1</v>
      </c>
      <c r="F714">
        <v>1</v>
      </c>
      <c r="G714">
        <v>1</v>
      </c>
      <c r="H714">
        <v>3</v>
      </c>
      <c r="I714" t="s">
        <v>319</v>
      </c>
      <c r="J714" t="s">
        <v>321</v>
      </c>
      <c r="K714" t="s">
        <v>566</v>
      </c>
      <c r="L714">
        <v>53010780</v>
      </c>
      <c r="N714">
        <v>1010</v>
      </c>
      <c r="O714" t="s">
        <v>300</v>
      </c>
      <c r="P714" t="s">
        <v>43</v>
      </c>
      <c r="Q714">
        <v>1</v>
      </c>
      <c r="W714">
        <v>0</v>
      </c>
      <c r="X714">
        <v>604637911</v>
      </c>
      <c r="Y714">
        <f t="shared" si="340"/>
        <v>2132.264529</v>
      </c>
      <c r="AA714">
        <v>8.9600000000000009</v>
      </c>
      <c r="AB714">
        <v>0</v>
      </c>
      <c r="AC714">
        <v>0</v>
      </c>
      <c r="AD714">
        <v>0</v>
      </c>
      <c r="AE714">
        <v>1.26</v>
      </c>
      <c r="AF714">
        <v>0</v>
      </c>
      <c r="AG714">
        <v>0</v>
      </c>
      <c r="AH714">
        <v>0</v>
      </c>
      <c r="AI714">
        <v>7.56</v>
      </c>
      <c r="AJ714">
        <v>1</v>
      </c>
      <c r="AK714">
        <v>1</v>
      </c>
      <c r="AL714">
        <v>1</v>
      </c>
      <c r="AM714">
        <v>0</v>
      </c>
      <c r="AN714">
        <v>0</v>
      </c>
      <c r="AO714">
        <v>0</v>
      </c>
      <c r="AP714">
        <v>0</v>
      </c>
      <c r="AQ714">
        <v>0</v>
      </c>
      <c r="AR714">
        <v>0</v>
      </c>
      <c r="AS714" t="s">
        <v>6</v>
      </c>
      <c r="AT714">
        <v>2132.264529</v>
      </c>
      <c r="AU714" t="s">
        <v>6</v>
      </c>
      <c r="AV714">
        <v>0</v>
      </c>
      <c r="AW714">
        <v>1</v>
      </c>
      <c r="AX714">
        <v>-1</v>
      </c>
      <c r="AY714">
        <v>0</v>
      </c>
      <c r="AZ714">
        <v>0</v>
      </c>
      <c r="BA714" t="s">
        <v>6</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0</v>
      </c>
      <c r="CV714">
        <v>0</v>
      </c>
      <c r="CW714">
        <v>0</v>
      </c>
      <c r="CX714">
        <f>ROUND(Y714*Source!I453,9)</f>
        <v>1063.9999999710001</v>
      </c>
      <c r="CY714">
        <f>AA714</f>
        <v>8.9600000000000009</v>
      </c>
      <c r="CZ714">
        <f>AE714</f>
        <v>1.26</v>
      </c>
      <c r="DA714">
        <f>AI714</f>
        <v>7.56</v>
      </c>
      <c r="DB714">
        <f t="shared" si="341"/>
        <v>2686.65</v>
      </c>
      <c r="DC714">
        <f t="shared" si="342"/>
        <v>0</v>
      </c>
      <c r="DD714" t="s">
        <v>6</v>
      </c>
      <c r="DE714" t="s">
        <v>6</v>
      </c>
      <c r="DF714">
        <f>ROUND(ROUND(AE714*AI714,0)*CX714,0)</f>
        <v>10640</v>
      </c>
      <c r="DG714">
        <f t="shared" si="344"/>
        <v>0</v>
      </c>
      <c r="DH714">
        <f>Source!I453*SmtRes!Y714</f>
        <v>1063.9999999710001</v>
      </c>
      <c r="DI714">
        <f>AA714</f>
        <v>8.9600000000000009</v>
      </c>
      <c r="DJ714">
        <f>DF714</f>
        <v>10640</v>
      </c>
      <c r="DK714">
        <f>Source!BC453</f>
        <v>7.56</v>
      </c>
      <c r="DL714" t="s">
        <v>6</v>
      </c>
      <c r="DM714">
        <v>0</v>
      </c>
      <c r="DN714" t="s">
        <v>6</v>
      </c>
      <c r="DO714">
        <v>0</v>
      </c>
      <c r="GP714">
        <v>1</v>
      </c>
      <c r="GQ714">
        <v>-1</v>
      </c>
      <c r="GR714">
        <v>-1</v>
      </c>
    </row>
    <row r="715" spans="1:200" x14ac:dyDescent="0.2">
      <c r="A715">
        <f>ROW(Source!A453)</f>
        <v>453</v>
      </c>
      <c r="B715">
        <v>86295184</v>
      </c>
      <c r="C715">
        <v>86296392</v>
      </c>
      <c r="D715">
        <v>69205371</v>
      </c>
      <c r="E715">
        <v>1</v>
      </c>
      <c r="F715">
        <v>1</v>
      </c>
      <c r="G715">
        <v>1</v>
      </c>
      <c r="H715">
        <v>3</v>
      </c>
      <c r="I715" t="s">
        <v>568</v>
      </c>
      <c r="J715" t="s">
        <v>570</v>
      </c>
      <c r="K715" t="s">
        <v>569</v>
      </c>
      <c r="L715">
        <v>1348</v>
      </c>
      <c r="N715">
        <v>1009</v>
      </c>
      <c r="O715" t="s">
        <v>63</v>
      </c>
      <c r="P715" t="s">
        <v>63</v>
      </c>
      <c r="Q715">
        <v>1000</v>
      </c>
      <c r="W715">
        <v>0</v>
      </c>
      <c r="X715">
        <v>-934195072</v>
      </c>
      <c r="Y715">
        <f t="shared" si="340"/>
        <v>0.68234499999999998</v>
      </c>
      <c r="AA715">
        <v>198343.18</v>
      </c>
      <c r="AB715">
        <v>0</v>
      </c>
      <c r="AC715">
        <v>0</v>
      </c>
      <c r="AD715">
        <v>0</v>
      </c>
      <c r="AE715">
        <v>27489.94</v>
      </c>
      <c r="AF715">
        <v>0</v>
      </c>
      <c r="AG715">
        <v>0</v>
      </c>
      <c r="AH715">
        <v>0</v>
      </c>
      <c r="AI715">
        <v>7.56</v>
      </c>
      <c r="AJ715">
        <v>1</v>
      </c>
      <c r="AK715">
        <v>1</v>
      </c>
      <c r="AL715">
        <v>1</v>
      </c>
      <c r="AM715">
        <v>0</v>
      </c>
      <c r="AN715">
        <v>0</v>
      </c>
      <c r="AO715">
        <v>0</v>
      </c>
      <c r="AP715">
        <v>1</v>
      </c>
      <c r="AQ715">
        <v>0</v>
      </c>
      <c r="AR715">
        <v>0</v>
      </c>
      <c r="AS715" t="s">
        <v>6</v>
      </c>
      <c r="AT715">
        <v>0.68234499999999998</v>
      </c>
      <c r="AU715" t="s">
        <v>6</v>
      </c>
      <c r="AV715">
        <v>0</v>
      </c>
      <c r="AW715">
        <v>1</v>
      </c>
      <c r="AX715">
        <v>-1</v>
      </c>
      <c r="AY715">
        <v>0</v>
      </c>
      <c r="AZ715">
        <v>0</v>
      </c>
      <c r="BA715" t="s">
        <v>6</v>
      </c>
      <c r="BB715">
        <v>0</v>
      </c>
      <c r="BC715">
        <v>0</v>
      </c>
      <c r="BD715">
        <v>0</v>
      </c>
      <c r="BE715">
        <v>0</v>
      </c>
      <c r="BF715">
        <v>0</v>
      </c>
      <c r="BG715">
        <v>0</v>
      </c>
      <c r="BH715">
        <v>0</v>
      </c>
      <c r="BI715">
        <v>0</v>
      </c>
      <c r="BJ715">
        <v>0</v>
      </c>
      <c r="BK715">
        <v>0</v>
      </c>
      <c r="BL715">
        <v>0</v>
      </c>
      <c r="BM715">
        <v>0</v>
      </c>
      <c r="BN715">
        <v>0</v>
      </c>
      <c r="BO715">
        <v>0</v>
      </c>
      <c r="BP715">
        <v>0</v>
      </c>
      <c r="BQ715">
        <v>0</v>
      </c>
      <c r="BR715">
        <v>0</v>
      </c>
      <c r="BS715">
        <v>0</v>
      </c>
      <c r="BT715">
        <v>0</v>
      </c>
      <c r="BU715">
        <v>0</v>
      </c>
      <c r="BV715">
        <v>0</v>
      </c>
      <c r="BW715">
        <v>0</v>
      </c>
      <c r="CV715">
        <v>0</v>
      </c>
      <c r="CW715">
        <v>0</v>
      </c>
      <c r="CX715">
        <f>ROUND(Y715*Source!I453,9)</f>
        <v>0.34049015500000002</v>
      </c>
      <c r="CY715">
        <f>AA715</f>
        <v>198343.18</v>
      </c>
      <c r="CZ715">
        <f>AE715</f>
        <v>27489.94</v>
      </c>
      <c r="DA715">
        <f>AI715</f>
        <v>7.56</v>
      </c>
      <c r="DB715">
        <f t="shared" si="341"/>
        <v>18757.62</v>
      </c>
      <c r="DC715">
        <f t="shared" si="342"/>
        <v>0</v>
      </c>
      <c r="DD715" t="s">
        <v>6</v>
      </c>
      <c r="DE715" t="s">
        <v>6</v>
      </c>
      <c r="DF715">
        <f>ROUND(ROUND(AE715*AI715,0)*CX715,0)</f>
        <v>70762</v>
      </c>
      <c r="DG715">
        <f t="shared" si="344"/>
        <v>0</v>
      </c>
      <c r="DH715">
        <f>Source!I453*SmtRes!Y715</f>
        <v>0.34049015500000002</v>
      </c>
      <c r="DI715">
        <f>AA715</f>
        <v>198343.18</v>
      </c>
      <c r="DJ715">
        <f>DF715</f>
        <v>70762</v>
      </c>
      <c r="DK715">
        <f>Source!BC453</f>
        <v>7.56</v>
      </c>
      <c r="DL715" t="s">
        <v>6</v>
      </c>
      <c r="DM715">
        <v>0</v>
      </c>
      <c r="DN715" t="s">
        <v>6</v>
      </c>
      <c r="DO715">
        <v>0</v>
      </c>
      <c r="GP715">
        <v>1</v>
      </c>
      <c r="GQ715">
        <v>-1</v>
      </c>
      <c r="GR715">
        <v>-1</v>
      </c>
    </row>
    <row r="716" spans="1:200" x14ac:dyDescent="0.2">
      <c r="A716">
        <f>ROW(Source!A453)</f>
        <v>453</v>
      </c>
      <c r="B716">
        <v>86295184</v>
      </c>
      <c r="C716">
        <v>86296392</v>
      </c>
      <c r="D716">
        <v>69205372</v>
      </c>
      <c r="E716">
        <v>1</v>
      </c>
      <c r="F716">
        <v>1</v>
      </c>
      <c r="G716">
        <v>1</v>
      </c>
      <c r="H716">
        <v>3</v>
      </c>
      <c r="I716" t="s">
        <v>573</v>
      </c>
      <c r="J716" t="s">
        <v>575</v>
      </c>
      <c r="K716" t="s">
        <v>574</v>
      </c>
      <c r="L716">
        <v>1348</v>
      </c>
      <c r="N716">
        <v>1009</v>
      </c>
      <c r="O716" t="s">
        <v>63</v>
      </c>
      <c r="P716" t="s">
        <v>63</v>
      </c>
      <c r="Q716">
        <v>1000</v>
      </c>
      <c r="W716">
        <v>0</v>
      </c>
      <c r="X716">
        <v>-2024187689</v>
      </c>
      <c r="Y716">
        <f t="shared" si="340"/>
        <v>0.31737500000000002</v>
      </c>
      <c r="AA716">
        <v>152279.10999999999</v>
      </c>
      <c r="AB716">
        <v>0</v>
      </c>
      <c r="AC716">
        <v>0</v>
      </c>
      <c r="AD716">
        <v>0</v>
      </c>
      <c r="AE716">
        <v>21105.56</v>
      </c>
      <c r="AF716">
        <v>0</v>
      </c>
      <c r="AG716">
        <v>0</v>
      </c>
      <c r="AH716">
        <v>0</v>
      </c>
      <c r="AI716">
        <v>7.56</v>
      </c>
      <c r="AJ716">
        <v>1</v>
      </c>
      <c r="AK716">
        <v>1</v>
      </c>
      <c r="AL716">
        <v>1</v>
      </c>
      <c r="AM716">
        <v>0</v>
      </c>
      <c r="AN716">
        <v>0</v>
      </c>
      <c r="AO716">
        <v>0</v>
      </c>
      <c r="AP716">
        <v>1</v>
      </c>
      <c r="AQ716">
        <v>0</v>
      </c>
      <c r="AR716">
        <v>0</v>
      </c>
      <c r="AS716" t="s">
        <v>6</v>
      </c>
      <c r="AT716">
        <v>0.31737500000000002</v>
      </c>
      <c r="AU716" t="s">
        <v>6</v>
      </c>
      <c r="AV716">
        <v>0</v>
      </c>
      <c r="AW716">
        <v>1</v>
      </c>
      <c r="AX716">
        <v>-1</v>
      </c>
      <c r="AY716">
        <v>0</v>
      </c>
      <c r="AZ716">
        <v>0</v>
      </c>
      <c r="BA716" t="s">
        <v>6</v>
      </c>
      <c r="BB716">
        <v>0</v>
      </c>
      <c r="BC716">
        <v>0</v>
      </c>
      <c r="BD716">
        <v>0</v>
      </c>
      <c r="BE716">
        <v>0</v>
      </c>
      <c r="BF716">
        <v>0</v>
      </c>
      <c r="BG716">
        <v>0</v>
      </c>
      <c r="BH716">
        <v>0</v>
      </c>
      <c r="BI716">
        <v>0</v>
      </c>
      <c r="BJ716">
        <v>0</v>
      </c>
      <c r="BK716">
        <v>0</v>
      </c>
      <c r="BL716">
        <v>0</v>
      </c>
      <c r="BM716">
        <v>0</v>
      </c>
      <c r="BN716">
        <v>0</v>
      </c>
      <c r="BO716">
        <v>0</v>
      </c>
      <c r="BP716">
        <v>0</v>
      </c>
      <c r="BQ716">
        <v>0</v>
      </c>
      <c r="BR716">
        <v>0</v>
      </c>
      <c r="BS716">
        <v>0</v>
      </c>
      <c r="BT716">
        <v>0</v>
      </c>
      <c r="BU716">
        <v>0</v>
      </c>
      <c r="BV716">
        <v>0</v>
      </c>
      <c r="BW716">
        <v>0</v>
      </c>
      <c r="CV716">
        <v>0</v>
      </c>
      <c r="CW716">
        <v>0</v>
      </c>
      <c r="CX716">
        <f>ROUND(Y716*Source!I453,9)</f>
        <v>0.158370125</v>
      </c>
      <c r="CY716">
        <f>AA716</f>
        <v>152279.10999999999</v>
      </c>
      <c r="CZ716">
        <f>AE716</f>
        <v>21105.56</v>
      </c>
      <c r="DA716">
        <f>AI716</f>
        <v>7.56</v>
      </c>
      <c r="DB716">
        <f t="shared" si="341"/>
        <v>6698.38</v>
      </c>
      <c r="DC716">
        <f t="shared" si="342"/>
        <v>0</v>
      </c>
      <c r="DD716" t="s">
        <v>6</v>
      </c>
      <c r="DE716" t="s">
        <v>6</v>
      </c>
      <c r="DF716">
        <f>ROUND(ROUND(AE716*AI716,0)*CX716,0)</f>
        <v>25269</v>
      </c>
      <c r="DG716">
        <f t="shared" si="344"/>
        <v>0</v>
      </c>
      <c r="DH716">
        <f>Source!I453*SmtRes!Y716</f>
        <v>0.158370125</v>
      </c>
      <c r="DI716">
        <f>AA716</f>
        <v>152279.10999999999</v>
      </c>
      <c r="DJ716">
        <f>DF716</f>
        <v>25269</v>
      </c>
      <c r="DK716">
        <f>Source!BC453</f>
        <v>7.56</v>
      </c>
      <c r="DL716" t="s">
        <v>6</v>
      </c>
      <c r="DM716">
        <v>0</v>
      </c>
      <c r="DN716" t="s">
        <v>6</v>
      </c>
      <c r="DO716">
        <v>0</v>
      </c>
      <c r="GP716">
        <v>1</v>
      </c>
      <c r="GQ716">
        <v>-1</v>
      </c>
      <c r="GR716">
        <v>-1</v>
      </c>
    </row>
    <row r="717" spans="1:200" x14ac:dyDescent="0.2">
      <c r="A717">
        <f>ROW(Source!A462)</f>
        <v>462</v>
      </c>
      <c r="B717">
        <v>86295183</v>
      </c>
      <c r="C717">
        <v>86296409</v>
      </c>
      <c r="D717">
        <v>27493137</v>
      </c>
      <c r="E717">
        <v>1</v>
      </c>
      <c r="F717">
        <v>1</v>
      </c>
      <c r="G717">
        <v>1</v>
      </c>
      <c r="H717">
        <v>1</v>
      </c>
      <c r="I717" t="s">
        <v>947</v>
      </c>
      <c r="J717" t="s">
        <v>6</v>
      </c>
      <c r="K717" t="s">
        <v>948</v>
      </c>
      <c r="L717">
        <v>1369</v>
      </c>
      <c r="N717">
        <v>1013</v>
      </c>
      <c r="O717" t="s">
        <v>921</v>
      </c>
      <c r="P717" t="s">
        <v>921</v>
      </c>
      <c r="Q717">
        <v>1</v>
      </c>
      <c r="W717">
        <v>0</v>
      </c>
      <c r="X717">
        <v>-1973258772</v>
      </c>
      <c r="Y717">
        <f t="shared" ref="Y717:Y732" si="345">(AT717*2)</f>
        <v>7.66</v>
      </c>
      <c r="AA717">
        <v>0</v>
      </c>
      <c r="AB717">
        <v>0</v>
      </c>
      <c r="AC717">
        <v>0</v>
      </c>
      <c r="AD717">
        <v>9.15</v>
      </c>
      <c r="AE717">
        <v>0</v>
      </c>
      <c r="AF717">
        <v>0</v>
      </c>
      <c r="AG717">
        <v>0</v>
      </c>
      <c r="AH717">
        <v>9.15</v>
      </c>
      <c r="AI717">
        <v>1</v>
      </c>
      <c r="AJ717">
        <v>1</v>
      </c>
      <c r="AK717">
        <v>1</v>
      </c>
      <c r="AL717">
        <v>1</v>
      </c>
      <c r="AM717">
        <v>0</v>
      </c>
      <c r="AN717">
        <v>0</v>
      </c>
      <c r="AO717">
        <v>1</v>
      </c>
      <c r="AP717">
        <v>1</v>
      </c>
      <c r="AQ717">
        <v>0</v>
      </c>
      <c r="AR717">
        <v>0</v>
      </c>
      <c r="AS717" t="s">
        <v>6</v>
      </c>
      <c r="AT717">
        <v>3.83</v>
      </c>
      <c r="AU717" t="s">
        <v>206</v>
      </c>
      <c r="AV717">
        <v>1</v>
      </c>
      <c r="AW717">
        <v>2</v>
      </c>
      <c r="AX717">
        <v>86296418</v>
      </c>
      <c r="AY717">
        <v>1</v>
      </c>
      <c r="AZ717">
        <v>0</v>
      </c>
      <c r="BA717">
        <v>781</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c r="BW717">
        <v>0</v>
      </c>
      <c r="CU717">
        <f>ROUND(AT717*Source!I462*AH717*AL717,0)</f>
        <v>6</v>
      </c>
      <c r="CV717">
        <f>ROUND(Y717*Source!I462,9)</f>
        <v>1.3022</v>
      </c>
      <c r="CW717">
        <v>0</v>
      </c>
      <c r="CX717">
        <f>ROUND(Y717*Source!I462,9)</f>
        <v>1.3022</v>
      </c>
      <c r="CY717">
        <f>AD717</f>
        <v>9.15</v>
      </c>
      <c r="CZ717">
        <f>AH717</f>
        <v>9.15</v>
      </c>
      <c r="DA717">
        <f>AL717</f>
        <v>1</v>
      </c>
      <c r="DB717">
        <f t="shared" ref="DB717:DB732" si="346">ROUND((ROUND(AT717*CZ717,2)*2),2)</f>
        <v>70.08</v>
      </c>
      <c r="DC717">
        <f t="shared" ref="DC717:DC732" si="347">ROUND((ROUND(AT717*AG717,2)*2),2)</f>
        <v>0</v>
      </c>
      <c r="DD717" t="s">
        <v>6</v>
      </c>
      <c r="DE717" t="s">
        <v>6</v>
      </c>
      <c r="DF717">
        <f t="shared" ref="DF717:DF730" si="348">ROUND(ROUND(AE717,0)*CX717,0)</f>
        <v>0</v>
      </c>
      <c r="DG717">
        <f t="shared" si="344"/>
        <v>0</v>
      </c>
      <c r="DH717">
        <f>Source!I462*SmtRes!Y717</f>
        <v>1.3022</v>
      </c>
      <c r="DI717">
        <f>AD717</f>
        <v>9.15</v>
      </c>
      <c r="DJ717">
        <f>EtalonRes!AB781</f>
        <v>9.15</v>
      </c>
      <c r="DK717">
        <f>Source!BA462</f>
        <v>1</v>
      </c>
      <c r="DL717" t="s">
        <v>6</v>
      </c>
      <c r="DM717">
        <v>0</v>
      </c>
      <c r="DN717" t="s">
        <v>6</v>
      </c>
      <c r="DO717">
        <v>0</v>
      </c>
      <c r="GQ717">
        <v>-1</v>
      </c>
      <c r="GR717">
        <v>-1</v>
      </c>
    </row>
    <row r="718" spans="1:200" x14ac:dyDescent="0.2">
      <c r="A718">
        <f>ROW(Source!A462)</f>
        <v>462</v>
      </c>
      <c r="B718">
        <v>86295183</v>
      </c>
      <c r="C718">
        <v>86296409</v>
      </c>
      <c r="D718">
        <v>121548</v>
      </c>
      <c r="E718">
        <v>1</v>
      </c>
      <c r="F718">
        <v>1</v>
      </c>
      <c r="G718">
        <v>1</v>
      </c>
      <c r="H718">
        <v>1</v>
      </c>
      <c r="I718" t="s">
        <v>39</v>
      </c>
      <c r="J718" t="s">
        <v>6</v>
      </c>
      <c r="K718" t="s">
        <v>922</v>
      </c>
      <c r="L718">
        <v>608254</v>
      </c>
      <c r="N718">
        <v>1013</v>
      </c>
      <c r="O718" t="s">
        <v>923</v>
      </c>
      <c r="P718" t="s">
        <v>923</v>
      </c>
      <c r="Q718">
        <v>1</v>
      </c>
      <c r="W718">
        <v>0</v>
      </c>
      <c r="X718">
        <v>-185737400</v>
      </c>
      <c r="Y718">
        <f t="shared" si="345"/>
        <v>0.02</v>
      </c>
      <c r="AA718">
        <v>0</v>
      </c>
      <c r="AB718">
        <v>0</v>
      </c>
      <c r="AC718">
        <v>0</v>
      </c>
      <c r="AD718">
        <v>0</v>
      </c>
      <c r="AE718">
        <v>0</v>
      </c>
      <c r="AF718">
        <v>0</v>
      </c>
      <c r="AG718">
        <v>0</v>
      </c>
      <c r="AH718">
        <v>0</v>
      </c>
      <c r="AI718">
        <v>1</v>
      </c>
      <c r="AJ718">
        <v>1</v>
      </c>
      <c r="AK718">
        <v>1</v>
      </c>
      <c r="AL718">
        <v>1</v>
      </c>
      <c r="AM718">
        <v>0</v>
      </c>
      <c r="AN718">
        <v>0</v>
      </c>
      <c r="AO718">
        <v>1</v>
      </c>
      <c r="AP718">
        <v>1</v>
      </c>
      <c r="AQ718">
        <v>0</v>
      </c>
      <c r="AR718">
        <v>0</v>
      </c>
      <c r="AS718" t="s">
        <v>6</v>
      </c>
      <c r="AT718">
        <v>0.01</v>
      </c>
      <c r="AU718" t="s">
        <v>206</v>
      </c>
      <c r="AV718">
        <v>2</v>
      </c>
      <c r="AW718">
        <v>2</v>
      </c>
      <c r="AX718">
        <v>86296419</v>
      </c>
      <c r="AY718">
        <v>1</v>
      </c>
      <c r="AZ718">
        <v>0</v>
      </c>
      <c r="BA718">
        <v>782</v>
      </c>
      <c r="BB718">
        <v>0</v>
      </c>
      <c r="BC718">
        <v>0</v>
      </c>
      <c r="BD718">
        <v>0</v>
      </c>
      <c r="BE718">
        <v>0</v>
      </c>
      <c r="BF718">
        <v>0</v>
      </c>
      <c r="BG718">
        <v>0</v>
      </c>
      <c r="BH718">
        <v>0</v>
      </c>
      <c r="BI718">
        <v>0</v>
      </c>
      <c r="BJ718">
        <v>0</v>
      </c>
      <c r="BK718">
        <v>0</v>
      </c>
      <c r="BL718">
        <v>0</v>
      </c>
      <c r="BM718">
        <v>0</v>
      </c>
      <c r="BN718">
        <v>0</v>
      </c>
      <c r="BO718">
        <v>0</v>
      </c>
      <c r="BP718">
        <v>0</v>
      </c>
      <c r="BQ718">
        <v>0</v>
      </c>
      <c r="BR718">
        <v>0</v>
      </c>
      <c r="BS718">
        <v>0</v>
      </c>
      <c r="BT718">
        <v>0</v>
      </c>
      <c r="BU718">
        <v>0</v>
      </c>
      <c r="BV718">
        <v>0</v>
      </c>
      <c r="BW718">
        <v>0</v>
      </c>
      <c r="CV718">
        <v>0</v>
      </c>
      <c r="CW718">
        <v>0</v>
      </c>
      <c r="CX718">
        <f>ROUND(Y718*Source!I462,9)</f>
        <v>3.3999999999999998E-3</v>
      </c>
      <c r="CY718">
        <f>AD718</f>
        <v>0</v>
      </c>
      <c r="CZ718">
        <f>AH718</f>
        <v>0</v>
      </c>
      <c r="DA718">
        <f>AL718</f>
        <v>1</v>
      </c>
      <c r="DB718">
        <f t="shared" si="346"/>
        <v>0</v>
      </c>
      <c r="DC718">
        <f t="shared" si="347"/>
        <v>0</v>
      </c>
      <c r="DD718" t="s">
        <v>6</v>
      </c>
      <c r="DE718" t="s">
        <v>6</v>
      </c>
      <c r="DF718">
        <f t="shared" si="348"/>
        <v>0</v>
      </c>
      <c r="DG718">
        <f t="shared" si="344"/>
        <v>0</v>
      </c>
      <c r="DH718">
        <f>Source!I462*SmtRes!Y718</f>
        <v>3.4000000000000002E-3</v>
      </c>
      <c r="DI718">
        <f>AD718</f>
        <v>0</v>
      </c>
      <c r="DJ718">
        <f>EtalonRes!AB782</f>
        <v>0</v>
      </c>
      <c r="DK718">
        <f>Source!BA462</f>
        <v>1</v>
      </c>
      <c r="DL718" t="s">
        <v>6</v>
      </c>
      <c r="DM718">
        <v>0</v>
      </c>
      <c r="DN718" t="s">
        <v>6</v>
      </c>
      <c r="DO718">
        <v>0</v>
      </c>
      <c r="GQ718">
        <v>-1</v>
      </c>
      <c r="GR718">
        <v>-1</v>
      </c>
    </row>
    <row r="719" spans="1:200" x14ac:dyDescent="0.2">
      <c r="A719">
        <f>ROW(Source!A462)</f>
        <v>462</v>
      </c>
      <c r="B719">
        <v>86295183</v>
      </c>
      <c r="C719">
        <v>86296409</v>
      </c>
      <c r="D719">
        <v>27439571</v>
      </c>
      <c r="E719">
        <v>1</v>
      </c>
      <c r="F719">
        <v>1</v>
      </c>
      <c r="G719">
        <v>1</v>
      </c>
      <c r="H719">
        <v>2</v>
      </c>
      <c r="I719" t="s">
        <v>956</v>
      </c>
      <c r="J719" t="s">
        <v>957</v>
      </c>
      <c r="K719" t="s">
        <v>958</v>
      </c>
      <c r="L719">
        <v>1368</v>
      </c>
      <c r="N719">
        <v>1011</v>
      </c>
      <c r="O719" t="s">
        <v>927</v>
      </c>
      <c r="P719" t="s">
        <v>927</v>
      </c>
      <c r="Q719">
        <v>1</v>
      </c>
      <c r="W719">
        <v>0</v>
      </c>
      <c r="X719">
        <v>1462286705</v>
      </c>
      <c r="Y719">
        <f t="shared" si="345"/>
        <v>0.02</v>
      </c>
      <c r="AA719">
        <v>0</v>
      </c>
      <c r="AB719">
        <v>88.42</v>
      </c>
      <c r="AC719">
        <v>10.14</v>
      </c>
      <c r="AD719">
        <v>0</v>
      </c>
      <c r="AE719">
        <v>0</v>
      </c>
      <c r="AF719">
        <v>88.42</v>
      </c>
      <c r="AG719">
        <v>10.14</v>
      </c>
      <c r="AH719">
        <v>0</v>
      </c>
      <c r="AI719">
        <v>1</v>
      </c>
      <c r="AJ719">
        <v>1</v>
      </c>
      <c r="AK719">
        <v>1</v>
      </c>
      <c r="AL719">
        <v>1</v>
      </c>
      <c r="AM719">
        <v>0</v>
      </c>
      <c r="AN719">
        <v>0</v>
      </c>
      <c r="AO719">
        <v>1</v>
      </c>
      <c r="AP719">
        <v>1</v>
      </c>
      <c r="AQ719">
        <v>0</v>
      </c>
      <c r="AR719">
        <v>0</v>
      </c>
      <c r="AS719" t="s">
        <v>6</v>
      </c>
      <c r="AT719">
        <v>0.01</v>
      </c>
      <c r="AU719" t="s">
        <v>206</v>
      </c>
      <c r="AV719">
        <v>0</v>
      </c>
      <c r="AW719">
        <v>2</v>
      </c>
      <c r="AX719">
        <v>86296420</v>
      </c>
      <c r="AY719">
        <v>1</v>
      </c>
      <c r="AZ719">
        <v>0</v>
      </c>
      <c r="BA719">
        <v>783</v>
      </c>
      <c r="BB719">
        <v>0</v>
      </c>
      <c r="BC719">
        <v>0</v>
      </c>
      <c r="BD719">
        <v>0</v>
      </c>
      <c r="BE719">
        <v>0</v>
      </c>
      <c r="BF719">
        <v>0</v>
      </c>
      <c r="BG719">
        <v>0</v>
      </c>
      <c r="BH719">
        <v>0</v>
      </c>
      <c r="BI719">
        <v>0</v>
      </c>
      <c r="BJ719">
        <v>0</v>
      </c>
      <c r="BK719">
        <v>0</v>
      </c>
      <c r="BL719">
        <v>0</v>
      </c>
      <c r="BM719">
        <v>0</v>
      </c>
      <c r="BN719">
        <v>0</v>
      </c>
      <c r="BO719">
        <v>0</v>
      </c>
      <c r="BP719">
        <v>0</v>
      </c>
      <c r="BQ719">
        <v>0</v>
      </c>
      <c r="BR719">
        <v>0</v>
      </c>
      <c r="BS719">
        <v>0</v>
      </c>
      <c r="BT719">
        <v>0</v>
      </c>
      <c r="BU719">
        <v>0</v>
      </c>
      <c r="BV719">
        <v>0</v>
      </c>
      <c r="BW719">
        <v>0</v>
      </c>
      <c r="CV719">
        <v>0</v>
      </c>
      <c r="CW719">
        <f>ROUND(Y719*Source!I462*DO719,9)</f>
        <v>0</v>
      </c>
      <c r="CX719">
        <f>ROUND(Y719*Source!I462,9)</f>
        <v>3.3999999999999998E-3</v>
      </c>
      <c r="CY719">
        <f>AB719</f>
        <v>88.42</v>
      </c>
      <c r="CZ719">
        <f>AF719</f>
        <v>88.42</v>
      </c>
      <c r="DA719">
        <f>AJ719</f>
        <v>1</v>
      </c>
      <c r="DB719">
        <f t="shared" si="346"/>
        <v>1.76</v>
      </c>
      <c r="DC719">
        <f t="shared" si="347"/>
        <v>0.2</v>
      </c>
      <c r="DD719" t="s">
        <v>6</v>
      </c>
      <c r="DE719" t="s">
        <v>6</v>
      </c>
      <c r="DF719">
        <f t="shared" si="348"/>
        <v>0</v>
      </c>
      <c r="DG719">
        <f t="shared" si="344"/>
        <v>0</v>
      </c>
      <c r="DH719">
        <f>Source!I462*SmtRes!Y719</f>
        <v>3.4000000000000002E-3</v>
      </c>
      <c r="DI719">
        <f>AB719</f>
        <v>88.42</v>
      </c>
      <c r="DJ719">
        <f>EtalonRes!Z783</f>
        <v>88.42</v>
      </c>
      <c r="DK719">
        <f>Source!BB462</f>
        <v>1</v>
      </c>
      <c r="DL719" t="s">
        <v>6</v>
      </c>
      <c r="DM719">
        <v>0</v>
      </c>
      <c r="DN719" t="s">
        <v>6</v>
      </c>
      <c r="DO719">
        <v>0</v>
      </c>
      <c r="GQ719">
        <v>-1</v>
      </c>
      <c r="GR719">
        <v>-1</v>
      </c>
    </row>
    <row r="720" spans="1:200" x14ac:dyDescent="0.2">
      <c r="A720">
        <f>ROW(Source!A462)</f>
        <v>462</v>
      </c>
      <c r="B720">
        <v>86295183</v>
      </c>
      <c r="C720">
        <v>86296409</v>
      </c>
      <c r="D720">
        <v>27439595</v>
      </c>
      <c r="E720">
        <v>1</v>
      </c>
      <c r="F720">
        <v>1</v>
      </c>
      <c r="G720">
        <v>1</v>
      </c>
      <c r="H720">
        <v>2</v>
      </c>
      <c r="I720" t="s">
        <v>959</v>
      </c>
      <c r="J720" t="s">
        <v>960</v>
      </c>
      <c r="K720" t="s">
        <v>961</v>
      </c>
      <c r="L720">
        <v>1368</v>
      </c>
      <c r="N720">
        <v>1011</v>
      </c>
      <c r="O720" t="s">
        <v>927</v>
      </c>
      <c r="P720" t="s">
        <v>927</v>
      </c>
      <c r="Q720">
        <v>1</v>
      </c>
      <c r="W720">
        <v>0</v>
      </c>
      <c r="X720">
        <v>2034592221</v>
      </c>
      <c r="Y720">
        <f t="shared" si="345"/>
        <v>0.02</v>
      </c>
      <c r="AA720">
        <v>0</v>
      </c>
      <c r="AB720">
        <v>2.17</v>
      </c>
      <c r="AC720">
        <v>0</v>
      </c>
      <c r="AD720">
        <v>0</v>
      </c>
      <c r="AE720">
        <v>0</v>
      </c>
      <c r="AF720">
        <v>2.17</v>
      </c>
      <c r="AG720">
        <v>0</v>
      </c>
      <c r="AH720">
        <v>0</v>
      </c>
      <c r="AI720">
        <v>1</v>
      </c>
      <c r="AJ720">
        <v>1</v>
      </c>
      <c r="AK720">
        <v>1</v>
      </c>
      <c r="AL720">
        <v>1</v>
      </c>
      <c r="AM720">
        <v>0</v>
      </c>
      <c r="AN720">
        <v>0</v>
      </c>
      <c r="AO720">
        <v>1</v>
      </c>
      <c r="AP720">
        <v>1</v>
      </c>
      <c r="AQ720">
        <v>0</v>
      </c>
      <c r="AR720">
        <v>0</v>
      </c>
      <c r="AS720" t="s">
        <v>6</v>
      </c>
      <c r="AT720">
        <v>0.01</v>
      </c>
      <c r="AU720" t="s">
        <v>206</v>
      </c>
      <c r="AV720">
        <v>0</v>
      </c>
      <c r="AW720">
        <v>2</v>
      </c>
      <c r="AX720">
        <v>86296421</v>
      </c>
      <c r="AY720">
        <v>1</v>
      </c>
      <c r="AZ720">
        <v>0</v>
      </c>
      <c r="BA720">
        <v>784</v>
      </c>
      <c r="BB720">
        <v>0</v>
      </c>
      <c r="BC720">
        <v>0</v>
      </c>
      <c r="BD720">
        <v>0</v>
      </c>
      <c r="BE720">
        <v>0</v>
      </c>
      <c r="BF720">
        <v>0</v>
      </c>
      <c r="BG720">
        <v>0</v>
      </c>
      <c r="BH720">
        <v>0</v>
      </c>
      <c r="BI720">
        <v>0</v>
      </c>
      <c r="BJ720">
        <v>0</v>
      </c>
      <c r="BK720">
        <v>0</v>
      </c>
      <c r="BL720">
        <v>0</v>
      </c>
      <c r="BM720">
        <v>0</v>
      </c>
      <c r="BN720">
        <v>0</v>
      </c>
      <c r="BO720">
        <v>0</v>
      </c>
      <c r="BP720">
        <v>0</v>
      </c>
      <c r="BQ720">
        <v>0</v>
      </c>
      <c r="BR720">
        <v>0</v>
      </c>
      <c r="BS720">
        <v>0</v>
      </c>
      <c r="BT720">
        <v>0</v>
      </c>
      <c r="BU720">
        <v>0</v>
      </c>
      <c r="BV720">
        <v>0</v>
      </c>
      <c r="BW720">
        <v>0</v>
      </c>
      <c r="CV720">
        <v>0</v>
      </c>
      <c r="CW720">
        <f>ROUND(Y720*Source!I462*DO720,9)</f>
        <v>0</v>
      </c>
      <c r="CX720">
        <f>ROUND(Y720*Source!I462,9)</f>
        <v>3.3999999999999998E-3</v>
      </c>
      <c r="CY720">
        <f>AB720</f>
        <v>2.17</v>
      </c>
      <c r="CZ720">
        <f>AF720</f>
        <v>2.17</v>
      </c>
      <c r="DA720">
        <f>AJ720</f>
        <v>1</v>
      </c>
      <c r="DB720">
        <f t="shared" si="346"/>
        <v>0.04</v>
      </c>
      <c r="DC720">
        <f t="shared" si="347"/>
        <v>0</v>
      </c>
      <c r="DD720" t="s">
        <v>6</v>
      </c>
      <c r="DE720" t="s">
        <v>6</v>
      </c>
      <c r="DF720">
        <f t="shared" si="348"/>
        <v>0</v>
      </c>
      <c r="DG720">
        <f t="shared" si="344"/>
        <v>0</v>
      </c>
      <c r="DH720">
        <f>Source!I462*SmtRes!Y720</f>
        <v>3.4000000000000002E-3</v>
      </c>
      <c r="DI720">
        <f>AB720</f>
        <v>2.17</v>
      </c>
      <c r="DJ720">
        <f>EtalonRes!Z784</f>
        <v>2.17</v>
      </c>
      <c r="DK720">
        <f>Source!BB462</f>
        <v>1</v>
      </c>
      <c r="DL720" t="s">
        <v>6</v>
      </c>
      <c r="DM720">
        <v>0</v>
      </c>
      <c r="DN720" t="s">
        <v>6</v>
      </c>
      <c r="DO720">
        <v>0</v>
      </c>
      <c r="GQ720">
        <v>-1</v>
      </c>
      <c r="GR720">
        <v>-1</v>
      </c>
    </row>
    <row r="721" spans="1:200" x14ac:dyDescent="0.2">
      <c r="A721">
        <f>ROW(Source!A462)</f>
        <v>462</v>
      </c>
      <c r="B721">
        <v>86295183</v>
      </c>
      <c r="C721">
        <v>86296409</v>
      </c>
      <c r="D721">
        <v>27441139</v>
      </c>
      <c r="E721">
        <v>1</v>
      </c>
      <c r="F721">
        <v>1</v>
      </c>
      <c r="G721">
        <v>1</v>
      </c>
      <c r="H721">
        <v>2</v>
      </c>
      <c r="I721" t="s">
        <v>962</v>
      </c>
      <c r="J721" t="s">
        <v>963</v>
      </c>
      <c r="K721" t="s">
        <v>964</v>
      </c>
      <c r="L721">
        <v>1368</v>
      </c>
      <c r="N721">
        <v>1011</v>
      </c>
      <c r="O721" t="s">
        <v>927</v>
      </c>
      <c r="P721" t="s">
        <v>927</v>
      </c>
      <c r="Q721">
        <v>1</v>
      </c>
      <c r="W721">
        <v>0</v>
      </c>
      <c r="X721">
        <v>-1309944936</v>
      </c>
      <c r="Y721">
        <f t="shared" si="345"/>
        <v>1.3</v>
      </c>
      <c r="AA721">
        <v>0</v>
      </c>
      <c r="AB721">
        <v>6.81</v>
      </c>
      <c r="AC721">
        <v>0</v>
      </c>
      <c r="AD721">
        <v>0</v>
      </c>
      <c r="AE721">
        <v>0</v>
      </c>
      <c r="AF721">
        <v>6.81</v>
      </c>
      <c r="AG721">
        <v>0</v>
      </c>
      <c r="AH721">
        <v>0</v>
      </c>
      <c r="AI721">
        <v>1</v>
      </c>
      <c r="AJ721">
        <v>1</v>
      </c>
      <c r="AK721">
        <v>1</v>
      </c>
      <c r="AL721">
        <v>1</v>
      </c>
      <c r="AM721">
        <v>0</v>
      </c>
      <c r="AN721">
        <v>0</v>
      </c>
      <c r="AO721">
        <v>1</v>
      </c>
      <c r="AP721">
        <v>1</v>
      </c>
      <c r="AQ721">
        <v>0</v>
      </c>
      <c r="AR721">
        <v>0</v>
      </c>
      <c r="AS721" t="s">
        <v>6</v>
      </c>
      <c r="AT721">
        <v>0.65</v>
      </c>
      <c r="AU721" t="s">
        <v>206</v>
      </c>
      <c r="AV721">
        <v>0</v>
      </c>
      <c r="AW721">
        <v>2</v>
      </c>
      <c r="AX721">
        <v>86296422</v>
      </c>
      <c r="AY721">
        <v>1</v>
      </c>
      <c r="AZ721">
        <v>0</v>
      </c>
      <c r="BA721">
        <v>785</v>
      </c>
      <c r="BB721">
        <v>0</v>
      </c>
      <c r="BC721">
        <v>0</v>
      </c>
      <c r="BD721">
        <v>0</v>
      </c>
      <c r="BE721">
        <v>0</v>
      </c>
      <c r="BF721">
        <v>0</v>
      </c>
      <c r="BG721">
        <v>0</v>
      </c>
      <c r="BH721">
        <v>0</v>
      </c>
      <c r="BI721">
        <v>0</v>
      </c>
      <c r="BJ721">
        <v>0</v>
      </c>
      <c r="BK721">
        <v>0</v>
      </c>
      <c r="BL721">
        <v>0</v>
      </c>
      <c r="BM721">
        <v>0</v>
      </c>
      <c r="BN721">
        <v>0</v>
      </c>
      <c r="BO721">
        <v>0</v>
      </c>
      <c r="BP721">
        <v>0</v>
      </c>
      <c r="BQ721">
        <v>0</v>
      </c>
      <c r="BR721">
        <v>0</v>
      </c>
      <c r="BS721">
        <v>0</v>
      </c>
      <c r="BT721">
        <v>0</v>
      </c>
      <c r="BU721">
        <v>0</v>
      </c>
      <c r="BV721">
        <v>0</v>
      </c>
      <c r="BW721">
        <v>0</v>
      </c>
      <c r="CV721">
        <v>0</v>
      </c>
      <c r="CW721">
        <f>ROUND(Y721*Source!I462*DO721,9)</f>
        <v>0</v>
      </c>
      <c r="CX721">
        <f>ROUND(Y721*Source!I462,9)</f>
        <v>0.221</v>
      </c>
      <c r="CY721">
        <f>AB721</f>
        <v>6.81</v>
      </c>
      <c r="CZ721">
        <f>AF721</f>
        <v>6.81</v>
      </c>
      <c r="DA721">
        <f>AJ721</f>
        <v>1</v>
      </c>
      <c r="DB721">
        <f t="shared" si="346"/>
        <v>8.86</v>
      </c>
      <c r="DC721">
        <f t="shared" si="347"/>
        <v>0</v>
      </c>
      <c r="DD721" t="s">
        <v>6</v>
      </c>
      <c r="DE721" t="s">
        <v>6</v>
      </c>
      <c r="DF721">
        <f t="shared" si="348"/>
        <v>0</v>
      </c>
      <c r="DG721">
        <f t="shared" si="344"/>
        <v>2</v>
      </c>
      <c r="DH721">
        <f>Source!I462*SmtRes!Y721</f>
        <v>0.22100000000000003</v>
      </c>
      <c r="DI721">
        <f>AB721</f>
        <v>6.81</v>
      </c>
      <c r="DJ721">
        <f>EtalonRes!Z785</f>
        <v>6.81</v>
      </c>
      <c r="DK721">
        <f>Source!BB462</f>
        <v>1</v>
      </c>
      <c r="DL721" t="s">
        <v>6</v>
      </c>
      <c r="DM721">
        <v>0</v>
      </c>
      <c r="DN721" t="s">
        <v>6</v>
      </c>
      <c r="DO721">
        <v>0</v>
      </c>
      <c r="GQ721">
        <v>-1</v>
      </c>
      <c r="GR721">
        <v>-1</v>
      </c>
    </row>
    <row r="722" spans="1:200" x14ac:dyDescent="0.2">
      <c r="A722">
        <f>ROW(Source!A462)</f>
        <v>462</v>
      </c>
      <c r="B722">
        <v>86295183</v>
      </c>
      <c r="C722">
        <v>86296409</v>
      </c>
      <c r="D722">
        <v>27441327</v>
      </c>
      <c r="E722">
        <v>1</v>
      </c>
      <c r="F722">
        <v>1</v>
      </c>
      <c r="G722">
        <v>1</v>
      </c>
      <c r="H722">
        <v>2</v>
      </c>
      <c r="I722" t="s">
        <v>936</v>
      </c>
      <c r="J722" t="s">
        <v>937</v>
      </c>
      <c r="K722" t="s">
        <v>938</v>
      </c>
      <c r="L722">
        <v>1368</v>
      </c>
      <c r="N722">
        <v>1011</v>
      </c>
      <c r="O722" t="s">
        <v>927</v>
      </c>
      <c r="P722" t="s">
        <v>927</v>
      </c>
      <c r="Q722">
        <v>1</v>
      </c>
      <c r="W722">
        <v>0</v>
      </c>
      <c r="X722">
        <v>-1583389094</v>
      </c>
      <c r="Y722">
        <f t="shared" si="345"/>
        <v>0.02</v>
      </c>
      <c r="AA722">
        <v>0</v>
      </c>
      <c r="AB722">
        <v>93.37</v>
      </c>
      <c r="AC722">
        <v>11.69</v>
      </c>
      <c r="AD722">
        <v>0</v>
      </c>
      <c r="AE722">
        <v>0</v>
      </c>
      <c r="AF722">
        <v>93.37</v>
      </c>
      <c r="AG722">
        <v>11.69</v>
      </c>
      <c r="AH722">
        <v>0</v>
      </c>
      <c r="AI722">
        <v>1</v>
      </c>
      <c r="AJ722">
        <v>1</v>
      </c>
      <c r="AK722">
        <v>1</v>
      </c>
      <c r="AL722">
        <v>1</v>
      </c>
      <c r="AM722">
        <v>0</v>
      </c>
      <c r="AN722">
        <v>0</v>
      </c>
      <c r="AO722">
        <v>1</v>
      </c>
      <c r="AP722">
        <v>1</v>
      </c>
      <c r="AQ722">
        <v>0</v>
      </c>
      <c r="AR722">
        <v>0</v>
      </c>
      <c r="AS722" t="s">
        <v>6</v>
      </c>
      <c r="AT722">
        <v>0.01</v>
      </c>
      <c r="AU722" t="s">
        <v>206</v>
      </c>
      <c r="AV722">
        <v>0</v>
      </c>
      <c r="AW722">
        <v>2</v>
      </c>
      <c r="AX722">
        <v>86296423</v>
      </c>
      <c r="AY722">
        <v>1</v>
      </c>
      <c r="AZ722">
        <v>0</v>
      </c>
      <c r="BA722">
        <v>786</v>
      </c>
      <c r="BB722">
        <v>0</v>
      </c>
      <c r="BC722">
        <v>0</v>
      </c>
      <c r="BD722">
        <v>0</v>
      </c>
      <c r="BE722">
        <v>0</v>
      </c>
      <c r="BF722">
        <v>0</v>
      </c>
      <c r="BG722">
        <v>0</v>
      </c>
      <c r="BH722">
        <v>0</v>
      </c>
      <c r="BI722">
        <v>0</v>
      </c>
      <c r="BJ722">
        <v>0</v>
      </c>
      <c r="BK722">
        <v>0</v>
      </c>
      <c r="BL722">
        <v>0</v>
      </c>
      <c r="BM722">
        <v>0</v>
      </c>
      <c r="BN722">
        <v>0</v>
      </c>
      <c r="BO722">
        <v>0</v>
      </c>
      <c r="BP722">
        <v>0</v>
      </c>
      <c r="BQ722">
        <v>0</v>
      </c>
      <c r="BR722">
        <v>0</v>
      </c>
      <c r="BS722">
        <v>0</v>
      </c>
      <c r="BT722">
        <v>0</v>
      </c>
      <c r="BU722">
        <v>0</v>
      </c>
      <c r="BV722">
        <v>0</v>
      </c>
      <c r="BW722">
        <v>0</v>
      </c>
      <c r="CV722">
        <v>0</v>
      </c>
      <c r="CW722">
        <f>ROUND(Y722*Source!I462*DO722,9)</f>
        <v>0</v>
      </c>
      <c r="CX722">
        <f>ROUND(Y722*Source!I462,9)</f>
        <v>3.3999999999999998E-3</v>
      </c>
      <c r="CY722">
        <f>AB722</f>
        <v>93.37</v>
      </c>
      <c r="CZ722">
        <f>AF722</f>
        <v>93.37</v>
      </c>
      <c r="DA722">
        <f>AJ722</f>
        <v>1</v>
      </c>
      <c r="DB722">
        <f t="shared" si="346"/>
        <v>1.86</v>
      </c>
      <c r="DC722">
        <f t="shared" si="347"/>
        <v>0.24</v>
      </c>
      <c r="DD722" t="s">
        <v>6</v>
      </c>
      <c r="DE722" t="s">
        <v>6</v>
      </c>
      <c r="DF722">
        <f t="shared" si="348"/>
        <v>0</v>
      </c>
      <c r="DG722">
        <f t="shared" si="344"/>
        <v>0</v>
      </c>
      <c r="DH722">
        <f>Source!I462*SmtRes!Y722</f>
        <v>3.4000000000000002E-3</v>
      </c>
      <c r="DI722">
        <f>AB722</f>
        <v>93.37</v>
      </c>
      <c r="DJ722">
        <f>EtalonRes!Z786</f>
        <v>93.37</v>
      </c>
      <c r="DK722">
        <f>Source!BB462</f>
        <v>1</v>
      </c>
      <c r="DL722" t="s">
        <v>6</v>
      </c>
      <c r="DM722">
        <v>0</v>
      </c>
      <c r="DN722" t="s">
        <v>6</v>
      </c>
      <c r="DO722">
        <v>0</v>
      </c>
      <c r="GQ722">
        <v>-1</v>
      </c>
      <c r="GR722">
        <v>-1</v>
      </c>
    </row>
    <row r="723" spans="1:200" x14ac:dyDescent="0.2">
      <c r="A723">
        <f>ROW(Source!A462)</f>
        <v>462</v>
      </c>
      <c r="B723">
        <v>86295183</v>
      </c>
      <c r="C723">
        <v>86296409</v>
      </c>
      <c r="D723">
        <v>27371445</v>
      </c>
      <c r="E723">
        <v>1</v>
      </c>
      <c r="F723">
        <v>1</v>
      </c>
      <c r="G723">
        <v>1</v>
      </c>
      <c r="H723">
        <v>3</v>
      </c>
      <c r="I723" t="s">
        <v>210</v>
      </c>
      <c r="J723" t="s">
        <v>212</v>
      </c>
      <c r="K723" t="s">
        <v>211</v>
      </c>
      <c r="L723">
        <v>1348</v>
      </c>
      <c r="N723">
        <v>1009</v>
      </c>
      <c r="O723" t="s">
        <v>63</v>
      </c>
      <c r="P723" t="s">
        <v>63</v>
      </c>
      <c r="Q723">
        <v>1000</v>
      </c>
      <c r="W723">
        <v>0</v>
      </c>
      <c r="X723">
        <v>1677997654</v>
      </c>
      <c r="Y723">
        <f t="shared" si="345"/>
        <v>2.8E-3</v>
      </c>
      <c r="AA723">
        <v>6156.33</v>
      </c>
      <c r="AB723">
        <v>0</v>
      </c>
      <c r="AC723">
        <v>0</v>
      </c>
      <c r="AD723">
        <v>0</v>
      </c>
      <c r="AE723">
        <v>6156.33</v>
      </c>
      <c r="AF723">
        <v>0</v>
      </c>
      <c r="AG723">
        <v>0</v>
      </c>
      <c r="AH723">
        <v>0</v>
      </c>
      <c r="AI723">
        <v>1</v>
      </c>
      <c r="AJ723">
        <v>1</v>
      </c>
      <c r="AK723">
        <v>1</v>
      </c>
      <c r="AL723">
        <v>1</v>
      </c>
      <c r="AM723">
        <v>0</v>
      </c>
      <c r="AN723">
        <v>0</v>
      </c>
      <c r="AO723">
        <v>0</v>
      </c>
      <c r="AP723">
        <v>1</v>
      </c>
      <c r="AQ723">
        <v>0</v>
      </c>
      <c r="AR723">
        <v>0</v>
      </c>
      <c r="AS723" t="s">
        <v>6</v>
      </c>
      <c r="AT723">
        <v>1.4E-3</v>
      </c>
      <c r="AU723" t="s">
        <v>206</v>
      </c>
      <c r="AV723">
        <v>0</v>
      </c>
      <c r="AW723">
        <v>2</v>
      </c>
      <c r="AX723">
        <v>86296424</v>
      </c>
      <c r="AY723">
        <v>1</v>
      </c>
      <c r="AZ723">
        <v>0</v>
      </c>
      <c r="BA723">
        <v>787</v>
      </c>
      <c r="BB723">
        <v>3</v>
      </c>
      <c r="BC723">
        <v>0</v>
      </c>
      <c r="BD723">
        <v>0</v>
      </c>
      <c r="BE723">
        <v>0</v>
      </c>
      <c r="BF723">
        <v>0</v>
      </c>
      <c r="BG723">
        <v>0</v>
      </c>
      <c r="BH723">
        <v>0</v>
      </c>
      <c r="BI723">
        <v>0</v>
      </c>
      <c r="BJ723">
        <v>0</v>
      </c>
      <c r="BK723">
        <v>0</v>
      </c>
      <c r="BL723">
        <v>0</v>
      </c>
      <c r="BM723">
        <v>0</v>
      </c>
      <c r="BN723">
        <v>0</v>
      </c>
      <c r="BO723">
        <v>0</v>
      </c>
      <c r="BP723">
        <v>0</v>
      </c>
      <c r="BQ723">
        <v>0</v>
      </c>
      <c r="BR723">
        <v>0</v>
      </c>
      <c r="BS723">
        <v>0</v>
      </c>
      <c r="BT723">
        <v>0</v>
      </c>
      <c r="BU723">
        <v>0</v>
      </c>
      <c r="BV723">
        <v>0</v>
      </c>
      <c r="BW723">
        <v>0</v>
      </c>
      <c r="CV723">
        <v>0</v>
      </c>
      <c r="CW723">
        <v>0</v>
      </c>
      <c r="CX723">
        <f>ROUND(Y723*Source!I462,9)</f>
        <v>4.7600000000000002E-4</v>
      </c>
      <c r="CY723">
        <f>AA723</f>
        <v>6156.33</v>
      </c>
      <c r="CZ723">
        <f>AE723</f>
        <v>6156.33</v>
      </c>
      <c r="DA723">
        <f>AI723</f>
        <v>1</v>
      </c>
      <c r="DB723">
        <f t="shared" si="346"/>
        <v>17.239999999999998</v>
      </c>
      <c r="DC723">
        <f t="shared" si="347"/>
        <v>0</v>
      </c>
      <c r="DD723" t="s">
        <v>6</v>
      </c>
      <c r="DE723" t="s">
        <v>6</v>
      </c>
      <c r="DF723">
        <f t="shared" si="348"/>
        <v>3</v>
      </c>
      <c r="DG723">
        <f t="shared" si="344"/>
        <v>0</v>
      </c>
      <c r="DH723">
        <f>Source!I462*SmtRes!Y723</f>
        <v>4.7600000000000002E-4</v>
      </c>
      <c r="DI723">
        <f>AA723</f>
        <v>6156.33</v>
      </c>
      <c r="DJ723">
        <f>EtalonRes!Y787</f>
        <v>6156.33</v>
      </c>
      <c r="DK723">
        <f>Source!BC462</f>
        <v>1</v>
      </c>
      <c r="DL723" t="s">
        <v>6</v>
      </c>
      <c r="DM723">
        <v>0</v>
      </c>
      <c r="DN723" t="s">
        <v>6</v>
      </c>
      <c r="DO723">
        <v>0</v>
      </c>
      <c r="GP723">
        <v>1</v>
      </c>
      <c r="GQ723">
        <v>-1</v>
      </c>
      <c r="GR723">
        <v>-1</v>
      </c>
    </row>
    <row r="724" spans="1:200" x14ac:dyDescent="0.2">
      <c r="A724">
        <f>ROW(Source!A462)</f>
        <v>462</v>
      </c>
      <c r="B724">
        <v>86295183</v>
      </c>
      <c r="C724">
        <v>86296409</v>
      </c>
      <c r="D724">
        <v>27387231</v>
      </c>
      <c r="E724">
        <v>1</v>
      </c>
      <c r="F724">
        <v>1</v>
      </c>
      <c r="G724">
        <v>1</v>
      </c>
      <c r="H724">
        <v>3</v>
      </c>
      <c r="I724" t="s">
        <v>176</v>
      </c>
      <c r="J724" t="s">
        <v>178</v>
      </c>
      <c r="K724" t="s">
        <v>177</v>
      </c>
      <c r="L724">
        <v>1348</v>
      </c>
      <c r="N724">
        <v>1009</v>
      </c>
      <c r="O724" t="s">
        <v>63</v>
      </c>
      <c r="P724" t="s">
        <v>63</v>
      </c>
      <c r="Q724">
        <v>1000</v>
      </c>
      <c r="W724">
        <v>0</v>
      </c>
      <c r="X724">
        <v>1793674503</v>
      </c>
      <c r="Y724">
        <f t="shared" si="345"/>
        <v>3.7999999999999999E-2</v>
      </c>
      <c r="AA724">
        <v>14313</v>
      </c>
      <c r="AB724">
        <v>0</v>
      </c>
      <c r="AC724">
        <v>0</v>
      </c>
      <c r="AD724">
        <v>0</v>
      </c>
      <c r="AE724">
        <v>14313</v>
      </c>
      <c r="AF724">
        <v>0</v>
      </c>
      <c r="AG724">
        <v>0</v>
      </c>
      <c r="AH724">
        <v>0</v>
      </c>
      <c r="AI724">
        <v>1</v>
      </c>
      <c r="AJ724">
        <v>1</v>
      </c>
      <c r="AK724">
        <v>1</v>
      </c>
      <c r="AL724">
        <v>1</v>
      </c>
      <c r="AM724">
        <v>0</v>
      </c>
      <c r="AN724">
        <v>0</v>
      </c>
      <c r="AO724">
        <v>0</v>
      </c>
      <c r="AP724">
        <v>1</v>
      </c>
      <c r="AQ724">
        <v>0</v>
      </c>
      <c r="AR724">
        <v>0</v>
      </c>
      <c r="AS724" t="s">
        <v>6</v>
      </c>
      <c r="AT724">
        <v>1.9E-2</v>
      </c>
      <c r="AU724" t="s">
        <v>206</v>
      </c>
      <c r="AV724">
        <v>0</v>
      </c>
      <c r="AW724">
        <v>2</v>
      </c>
      <c r="AX724">
        <v>86296425</v>
      </c>
      <c r="AY724">
        <v>1</v>
      </c>
      <c r="AZ724">
        <v>0</v>
      </c>
      <c r="BA724">
        <v>788</v>
      </c>
      <c r="BB724">
        <v>3</v>
      </c>
      <c r="BC724">
        <v>0</v>
      </c>
      <c r="BD724">
        <v>0</v>
      </c>
      <c r="BE724">
        <v>0</v>
      </c>
      <c r="BF724">
        <v>0</v>
      </c>
      <c r="BG724">
        <v>0</v>
      </c>
      <c r="BH724">
        <v>0</v>
      </c>
      <c r="BI724">
        <v>0</v>
      </c>
      <c r="BJ724">
        <v>0</v>
      </c>
      <c r="BK724">
        <v>0</v>
      </c>
      <c r="BL724">
        <v>0</v>
      </c>
      <c r="BM724">
        <v>0</v>
      </c>
      <c r="BN724">
        <v>0</v>
      </c>
      <c r="BO724">
        <v>0</v>
      </c>
      <c r="BP724">
        <v>0</v>
      </c>
      <c r="BQ724">
        <v>0</v>
      </c>
      <c r="BR724">
        <v>0</v>
      </c>
      <c r="BS724">
        <v>0</v>
      </c>
      <c r="BT724">
        <v>0</v>
      </c>
      <c r="BU724">
        <v>0</v>
      </c>
      <c r="BV724">
        <v>0</v>
      </c>
      <c r="BW724">
        <v>0</v>
      </c>
      <c r="CV724">
        <v>0</v>
      </c>
      <c r="CW724">
        <v>0</v>
      </c>
      <c r="CX724">
        <f>ROUND(Y724*Source!I462,9)</f>
        <v>6.4599999999999996E-3</v>
      </c>
      <c r="CY724">
        <f>AA724</f>
        <v>14313</v>
      </c>
      <c r="CZ724">
        <f>AE724</f>
        <v>14313</v>
      </c>
      <c r="DA724">
        <f>AI724</f>
        <v>1</v>
      </c>
      <c r="DB724">
        <f t="shared" si="346"/>
        <v>543.9</v>
      </c>
      <c r="DC724">
        <f t="shared" si="347"/>
        <v>0</v>
      </c>
      <c r="DD724" t="s">
        <v>6</v>
      </c>
      <c r="DE724" t="s">
        <v>6</v>
      </c>
      <c r="DF724">
        <f t="shared" si="348"/>
        <v>92</v>
      </c>
      <c r="DG724">
        <f t="shared" si="344"/>
        <v>0</v>
      </c>
      <c r="DH724">
        <f>Source!I462*SmtRes!Y724</f>
        <v>6.4600000000000005E-3</v>
      </c>
      <c r="DI724">
        <f>AA724</f>
        <v>14313</v>
      </c>
      <c r="DJ724">
        <f>EtalonRes!Y788</f>
        <v>14313</v>
      </c>
      <c r="DK724">
        <f>Source!BC462</f>
        <v>1</v>
      </c>
      <c r="DL724" t="s">
        <v>6</v>
      </c>
      <c r="DM724">
        <v>0</v>
      </c>
      <c r="DN724" t="s">
        <v>6</v>
      </c>
      <c r="DO724">
        <v>0</v>
      </c>
      <c r="GP724">
        <v>1</v>
      </c>
      <c r="GQ724">
        <v>-1</v>
      </c>
      <c r="GR724">
        <v>-1</v>
      </c>
    </row>
    <row r="725" spans="1:200" x14ac:dyDescent="0.2">
      <c r="A725">
        <f>ROW(Source!A463)</f>
        <v>463</v>
      </c>
      <c r="B725">
        <v>86295184</v>
      </c>
      <c r="C725">
        <v>86296409</v>
      </c>
      <c r="D725">
        <v>27493137</v>
      </c>
      <c r="E725">
        <v>1</v>
      </c>
      <c r="F725">
        <v>1</v>
      </c>
      <c r="G725">
        <v>1</v>
      </c>
      <c r="H725">
        <v>1</v>
      </c>
      <c r="I725" t="s">
        <v>947</v>
      </c>
      <c r="J725" t="s">
        <v>6</v>
      </c>
      <c r="K725" t="s">
        <v>948</v>
      </c>
      <c r="L725">
        <v>1369</v>
      </c>
      <c r="N725">
        <v>1013</v>
      </c>
      <c r="O725" t="s">
        <v>921</v>
      </c>
      <c r="P725" t="s">
        <v>921</v>
      </c>
      <c r="Q725">
        <v>1</v>
      </c>
      <c r="W725">
        <v>0</v>
      </c>
      <c r="X725">
        <v>-1973258772</v>
      </c>
      <c r="Y725">
        <f t="shared" si="345"/>
        <v>7.66</v>
      </c>
      <c r="AA725">
        <v>0</v>
      </c>
      <c r="AB725">
        <v>0</v>
      </c>
      <c r="AC725">
        <v>0</v>
      </c>
      <c r="AD725">
        <v>246.59</v>
      </c>
      <c r="AE725">
        <v>0</v>
      </c>
      <c r="AF725">
        <v>0</v>
      </c>
      <c r="AG725">
        <v>0</v>
      </c>
      <c r="AH725">
        <v>9.15</v>
      </c>
      <c r="AI725">
        <v>1</v>
      </c>
      <c r="AJ725">
        <v>1</v>
      </c>
      <c r="AK725">
        <v>1</v>
      </c>
      <c r="AL725">
        <v>26.95</v>
      </c>
      <c r="AM725">
        <v>5</v>
      </c>
      <c r="AN725">
        <v>0</v>
      </c>
      <c r="AO725">
        <v>1</v>
      </c>
      <c r="AP725">
        <v>1</v>
      </c>
      <c r="AQ725">
        <v>0</v>
      </c>
      <c r="AR725">
        <v>0</v>
      </c>
      <c r="AS725" t="s">
        <v>6</v>
      </c>
      <c r="AT725">
        <v>3.83</v>
      </c>
      <c r="AU725" t="s">
        <v>206</v>
      </c>
      <c r="AV725">
        <v>1</v>
      </c>
      <c r="AW725">
        <v>2</v>
      </c>
      <c r="AX725">
        <v>86296418</v>
      </c>
      <c r="AY725">
        <v>1</v>
      </c>
      <c r="AZ725">
        <v>0</v>
      </c>
      <c r="BA725">
        <v>789</v>
      </c>
      <c r="BB725">
        <v>0</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0</v>
      </c>
      <c r="BV725">
        <v>0</v>
      </c>
      <c r="BW725">
        <v>0</v>
      </c>
      <c r="CU725">
        <f>ROUND(AT725*Source!I463*AH725*AL725,0)</f>
        <v>161</v>
      </c>
      <c r="CV725">
        <f>ROUND(Y725*Source!I463,9)</f>
        <v>1.3022</v>
      </c>
      <c r="CW725">
        <v>0</v>
      </c>
      <c r="CX725">
        <f>ROUND(Y725*Source!I463,9)</f>
        <v>1.3022</v>
      </c>
      <c r="CY725">
        <f>AD725</f>
        <v>246.59</v>
      </c>
      <c r="CZ725">
        <f>AH725</f>
        <v>9.15</v>
      </c>
      <c r="DA725">
        <f>AL725</f>
        <v>26.95</v>
      </c>
      <c r="DB725">
        <f t="shared" si="346"/>
        <v>70.08</v>
      </c>
      <c r="DC725">
        <f t="shared" si="347"/>
        <v>0</v>
      </c>
      <c r="DD725" t="s">
        <v>6</v>
      </c>
      <c r="DE725" t="s">
        <v>6</v>
      </c>
      <c r="DF725">
        <f t="shared" si="348"/>
        <v>0</v>
      </c>
      <c r="DG725">
        <f t="shared" si="344"/>
        <v>0</v>
      </c>
      <c r="DH725">
        <f>Source!I463*SmtRes!Y725</f>
        <v>1.3022</v>
      </c>
      <c r="DI725">
        <f>AD725</f>
        <v>246.59</v>
      </c>
      <c r="DJ725">
        <f>EtalonRes!AB789</f>
        <v>9.15</v>
      </c>
      <c r="DK725">
        <f>Source!BA463</f>
        <v>26.95</v>
      </c>
      <c r="DL725" t="s">
        <v>6</v>
      </c>
      <c r="DM725">
        <v>0</v>
      </c>
      <c r="DN725" t="s">
        <v>6</v>
      </c>
      <c r="DO725">
        <v>0</v>
      </c>
      <c r="GQ725">
        <v>-1</v>
      </c>
      <c r="GR725">
        <v>-1</v>
      </c>
    </row>
    <row r="726" spans="1:200" x14ac:dyDescent="0.2">
      <c r="A726">
        <f>ROW(Source!A463)</f>
        <v>463</v>
      </c>
      <c r="B726">
        <v>86295184</v>
      </c>
      <c r="C726">
        <v>86296409</v>
      </c>
      <c r="D726">
        <v>121548</v>
      </c>
      <c r="E726">
        <v>1</v>
      </c>
      <c r="F726">
        <v>1</v>
      </c>
      <c r="G726">
        <v>1</v>
      </c>
      <c r="H726">
        <v>1</v>
      </c>
      <c r="I726" t="s">
        <v>39</v>
      </c>
      <c r="J726" t="s">
        <v>6</v>
      </c>
      <c r="K726" t="s">
        <v>922</v>
      </c>
      <c r="L726">
        <v>608254</v>
      </c>
      <c r="N726">
        <v>1013</v>
      </c>
      <c r="O726" t="s">
        <v>923</v>
      </c>
      <c r="P726" t="s">
        <v>923</v>
      </c>
      <c r="Q726">
        <v>1</v>
      </c>
      <c r="W726">
        <v>0</v>
      </c>
      <c r="X726">
        <v>-185737400</v>
      </c>
      <c r="Y726">
        <f t="shared" si="345"/>
        <v>0.02</v>
      </c>
      <c r="AA726">
        <v>0</v>
      </c>
      <c r="AB726">
        <v>0</v>
      </c>
      <c r="AC726">
        <v>0</v>
      </c>
      <c r="AD726">
        <v>0</v>
      </c>
      <c r="AE726">
        <v>0</v>
      </c>
      <c r="AF726">
        <v>0</v>
      </c>
      <c r="AG726">
        <v>0</v>
      </c>
      <c r="AH726">
        <v>0</v>
      </c>
      <c r="AI726">
        <v>1</v>
      </c>
      <c r="AJ726">
        <v>1</v>
      </c>
      <c r="AK726">
        <v>19.8</v>
      </c>
      <c r="AL726">
        <v>1</v>
      </c>
      <c r="AM726">
        <v>5</v>
      </c>
      <c r="AN726">
        <v>0</v>
      </c>
      <c r="AO726">
        <v>1</v>
      </c>
      <c r="AP726">
        <v>1</v>
      </c>
      <c r="AQ726">
        <v>0</v>
      </c>
      <c r="AR726">
        <v>0</v>
      </c>
      <c r="AS726" t="s">
        <v>6</v>
      </c>
      <c r="AT726">
        <v>0.01</v>
      </c>
      <c r="AU726" t="s">
        <v>206</v>
      </c>
      <c r="AV726">
        <v>2</v>
      </c>
      <c r="AW726">
        <v>2</v>
      </c>
      <c r="AX726">
        <v>86296419</v>
      </c>
      <c r="AY726">
        <v>1</v>
      </c>
      <c r="AZ726">
        <v>0</v>
      </c>
      <c r="BA726">
        <v>790</v>
      </c>
      <c r="BB726">
        <v>0</v>
      </c>
      <c r="BC726">
        <v>0</v>
      </c>
      <c r="BD726">
        <v>0</v>
      </c>
      <c r="BE726">
        <v>0</v>
      </c>
      <c r="BF726">
        <v>0</v>
      </c>
      <c r="BG726">
        <v>0</v>
      </c>
      <c r="BH726">
        <v>0</v>
      </c>
      <c r="BI726">
        <v>0</v>
      </c>
      <c r="BJ726">
        <v>0</v>
      </c>
      <c r="BK726">
        <v>0</v>
      </c>
      <c r="BL726">
        <v>0</v>
      </c>
      <c r="BM726">
        <v>0</v>
      </c>
      <c r="BN726">
        <v>0</v>
      </c>
      <c r="BO726">
        <v>0</v>
      </c>
      <c r="BP726">
        <v>0</v>
      </c>
      <c r="BQ726">
        <v>0</v>
      </c>
      <c r="BR726">
        <v>0</v>
      </c>
      <c r="BS726">
        <v>0</v>
      </c>
      <c r="BT726">
        <v>0</v>
      </c>
      <c r="BU726">
        <v>0</v>
      </c>
      <c r="BV726">
        <v>0</v>
      </c>
      <c r="BW726">
        <v>0</v>
      </c>
      <c r="CV726">
        <v>0</v>
      </c>
      <c r="CW726">
        <v>0</v>
      </c>
      <c r="CX726">
        <f>ROUND(Y726*Source!I463,9)</f>
        <v>3.3999999999999998E-3</v>
      </c>
      <c r="CY726">
        <f>AD726</f>
        <v>0</v>
      </c>
      <c r="CZ726">
        <f>AH726</f>
        <v>0</v>
      </c>
      <c r="DA726">
        <f>AL726</f>
        <v>1</v>
      </c>
      <c r="DB726">
        <f t="shared" si="346"/>
        <v>0</v>
      </c>
      <c r="DC726">
        <f t="shared" si="347"/>
        <v>0</v>
      </c>
      <c r="DD726" t="s">
        <v>6</v>
      </c>
      <c r="DE726" t="s">
        <v>6</v>
      </c>
      <c r="DF726">
        <f t="shared" si="348"/>
        <v>0</v>
      </c>
      <c r="DG726">
        <f t="shared" si="344"/>
        <v>0</v>
      </c>
      <c r="DH726">
        <f>Source!I463*SmtRes!Y726</f>
        <v>3.4000000000000002E-3</v>
      </c>
      <c r="DI726">
        <f>AD726</f>
        <v>0</v>
      </c>
      <c r="DJ726">
        <f>EtalonRes!AB790</f>
        <v>0</v>
      </c>
      <c r="DK726">
        <f>Source!BA463</f>
        <v>26.95</v>
      </c>
      <c r="DL726" t="s">
        <v>6</v>
      </c>
      <c r="DM726">
        <v>0</v>
      </c>
      <c r="DN726" t="s">
        <v>6</v>
      </c>
      <c r="DO726">
        <v>0</v>
      </c>
      <c r="GQ726">
        <v>-1</v>
      </c>
      <c r="GR726">
        <v>-1</v>
      </c>
    </row>
    <row r="727" spans="1:200" x14ac:dyDescent="0.2">
      <c r="A727">
        <f>ROW(Source!A463)</f>
        <v>463</v>
      </c>
      <c r="B727">
        <v>86295184</v>
      </c>
      <c r="C727">
        <v>86296409</v>
      </c>
      <c r="D727">
        <v>27439571</v>
      </c>
      <c r="E727">
        <v>1</v>
      </c>
      <c r="F727">
        <v>1</v>
      </c>
      <c r="G727">
        <v>1</v>
      </c>
      <c r="H727">
        <v>2</v>
      </c>
      <c r="I727" t="s">
        <v>956</v>
      </c>
      <c r="J727" t="s">
        <v>957</v>
      </c>
      <c r="K727" t="s">
        <v>958</v>
      </c>
      <c r="L727">
        <v>1368</v>
      </c>
      <c r="N727">
        <v>1011</v>
      </c>
      <c r="O727" t="s">
        <v>927</v>
      </c>
      <c r="P727" t="s">
        <v>927</v>
      </c>
      <c r="Q727">
        <v>1</v>
      </c>
      <c r="W727">
        <v>0</v>
      </c>
      <c r="X727">
        <v>1462286705</v>
      </c>
      <c r="Y727">
        <f t="shared" si="345"/>
        <v>0.02</v>
      </c>
      <c r="AA727">
        <v>0</v>
      </c>
      <c r="AB727">
        <v>822.31</v>
      </c>
      <c r="AC727">
        <v>200.77</v>
      </c>
      <c r="AD727">
        <v>0</v>
      </c>
      <c r="AE727">
        <v>0</v>
      </c>
      <c r="AF727">
        <v>88.42</v>
      </c>
      <c r="AG727">
        <v>10.14</v>
      </c>
      <c r="AH727">
        <v>0</v>
      </c>
      <c r="AI727">
        <v>1</v>
      </c>
      <c r="AJ727">
        <v>9.3000000000000007</v>
      </c>
      <c r="AK727">
        <v>19.8</v>
      </c>
      <c r="AL727">
        <v>1</v>
      </c>
      <c r="AM727">
        <v>5</v>
      </c>
      <c r="AN727">
        <v>0</v>
      </c>
      <c r="AO727">
        <v>1</v>
      </c>
      <c r="AP727">
        <v>1</v>
      </c>
      <c r="AQ727">
        <v>0</v>
      </c>
      <c r="AR727">
        <v>0</v>
      </c>
      <c r="AS727" t="s">
        <v>6</v>
      </c>
      <c r="AT727">
        <v>0.01</v>
      </c>
      <c r="AU727" t="s">
        <v>206</v>
      </c>
      <c r="AV727">
        <v>0</v>
      </c>
      <c r="AW727">
        <v>2</v>
      </c>
      <c r="AX727">
        <v>86296420</v>
      </c>
      <c r="AY727">
        <v>1</v>
      </c>
      <c r="AZ727">
        <v>0</v>
      </c>
      <c r="BA727">
        <v>791</v>
      </c>
      <c r="BB727">
        <v>0</v>
      </c>
      <c r="BC727">
        <v>0</v>
      </c>
      <c r="BD727">
        <v>0</v>
      </c>
      <c r="BE727">
        <v>0</v>
      </c>
      <c r="BF727">
        <v>0</v>
      </c>
      <c r="BG727">
        <v>0</v>
      </c>
      <c r="BH727">
        <v>0</v>
      </c>
      <c r="BI727">
        <v>0</v>
      </c>
      <c r="BJ727">
        <v>0</v>
      </c>
      <c r="BK727">
        <v>0</v>
      </c>
      <c r="BL727">
        <v>0</v>
      </c>
      <c r="BM727">
        <v>0</v>
      </c>
      <c r="BN727">
        <v>0</v>
      </c>
      <c r="BO727">
        <v>0</v>
      </c>
      <c r="BP727">
        <v>0</v>
      </c>
      <c r="BQ727">
        <v>0</v>
      </c>
      <c r="BR727">
        <v>0</v>
      </c>
      <c r="BS727">
        <v>0</v>
      </c>
      <c r="BT727">
        <v>0</v>
      </c>
      <c r="BU727">
        <v>0</v>
      </c>
      <c r="BV727">
        <v>0</v>
      </c>
      <c r="BW727">
        <v>0</v>
      </c>
      <c r="CV727">
        <v>0</v>
      </c>
      <c r="CW727">
        <f>ROUND(Y727*Source!I463*DO727,9)</f>
        <v>0</v>
      </c>
      <c r="CX727">
        <f>ROUND(Y727*Source!I463,9)</f>
        <v>3.3999999999999998E-3</v>
      </c>
      <c r="CY727">
        <f>AB727</f>
        <v>822.31</v>
      </c>
      <c r="CZ727">
        <f>AF727</f>
        <v>88.42</v>
      </c>
      <c r="DA727">
        <f>AJ727</f>
        <v>9.3000000000000007</v>
      </c>
      <c r="DB727">
        <f t="shared" si="346"/>
        <v>1.76</v>
      </c>
      <c r="DC727">
        <f t="shared" si="347"/>
        <v>0.2</v>
      </c>
      <c r="DD727" t="s">
        <v>6</v>
      </c>
      <c r="DE727" t="s">
        <v>6</v>
      </c>
      <c r="DF727">
        <f t="shared" si="348"/>
        <v>0</v>
      </c>
      <c r="DG727">
        <f>ROUND(ROUND(AF727*AJ727,0)*CX727,0)</f>
        <v>3</v>
      </c>
      <c r="DH727">
        <f>Source!I463*SmtRes!Y727</f>
        <v>3.4000000000000002E-3</v>
      </c>
      <c r="DI727">
        <f>AB727</f>
        <v>822.31</v>
      </c>
      <c r="DJ727">
        <f>EtalonRes!Z791</f>
        <v>88.42</v>
      </c>
      <c r="DK727">
        <f>Source!BB463</f>
        <v>9.3000000000000007</v>
      </c>
      <c r="DL727" t="s">
        <v>6</v>
      </c>
      <c r="DM727">
        <v>0</v>
      </c>
      <c r="DN727" t="s">
        <v>6</v>
      </c>
      <c r="DO727">
        <v>0</v>
      </c>
      <c r="GQ727">
        <v>-1</v>
      </c>
      <c r="GR727">
        <v>-1</v>
      </c>
    </row>
    <row r="728" spans="1:200" x14ac:dyDescent="0.2">
      <c r="A728">
        <f>ROW(Source!A463)</f>
        <v>463</v>
      </c>
      <c r="B728">
        <v>86295184</v>
      </c>
      <c r="C728">
        <v>86296409</v>
      </c>
      <c r="D728">
        <v>27439595</v>
      </c>
      <c r="E728">
        <v>1</v>
      </c>
      <c r="F728">
        <v>1</v>
      </c>
      <c r="G728">
        <v>1</v>
      </c>
      <c r="H728">
        <v>2</v>
      </c>
      <c r="I728" t="s">
        <v>959</v>
      </c>
      <c r="J728" t="s">
        <v>960</v>
      </c>
      <c r="K728" t="s">
        <v>961</v>
      </c>
      <c r="L728">
        <v>1368</v>
      </c>
      <c r="N728">
        <v>1011</v>
      </c>
      <c r="O728" t="s">
        <v>927</v>
      </c>
      <c r="P728" t="s">
        <v>927</v>
      </c>
      <c r="Q728">
        <v>1</v>
      </c>
      <c r="W728">
        <v>0</v>
      </c>
      <c r="X728">
        <v>2034592221</v>
      </c>
      <c r="Y728">
        <f t="shared" si="345"/>
        <v>0.02</v>
      </c>
      <c r="AA728">
        <v>0</v>
      </c>
      <c r="AB728">
        <v>20.18</v>
      </c>
      <c r="AC728">
        <v>0</v>
      </c>
      <c r="AD728">
        <v>0</v>
      </c>
      <c r="AE728">
        <v>0</v>
      </c>
      <c r="AF728">
        <v>2.17</v>
      </c>
      <c r="AG728">
        <v>0</v>
      </c>
      <c r="AH728">
        <v>0</v>
      </c>
      <c r="AI728">
        <v>1</v>
      </c>
      <c r="AJ728">
        <v>9.3000000000000007</v>
      </c>
      <c r="AK728">
        <v>19.8</v>
      </c>
      <c r="AL728">
        <v>1</v>
      </c>
      <c r="AM728">
        <v>5</v>
      </c>
      <c r="AN728">
        <v>0</v>
      </c>
      <c r="AO728">
        <v>1</v>
      </c>
      <c r="AP728">
        <v>1</v>
      </c>
      <c r="AQ728">
        <v>0</v>
      </c>
      <c r="AR728">
        <v>0</v>
      </c>
      <c r="AS728" t="s">
        <v>6</v>
      </c>
      <c r="AT728">
        <v>0.01</v>
      </c>
      <c r="AU728" t="s">
        <v>206</v>
      </c>
      <c r="AV728">
        <v>0</v>
      </c>
      <c r="AW728">
        <v>2</v>
      </c>
      <c r="AX728">
        <v>86296421</v>
      </c>
      <c r="AY728">
        <v>1</v>
      </c>
      <c r="AZ728">
        <v>0</v>
      </c>
      <c r="BA728">
        <v>792</v>
      </c>
      <c r="BB728">
        <v>0</v>
      </c>
      <c r="BC728">
        <v>0</v>
      </c>
      <c r="BD728">
        <v>0</v>
      </c>
      <c r="BE728">
        <v>0</v>
      </c>
      <c r="BF728">
        <v>0</v>
      </c>
      <c r="BG728">
        <v>0</v>
      </c>
      <c r="BH728">
        <v>0</v>
      </c>
      <c r="BI728">
        <v>0</v>
      </c>
      <c r="BJ728">
        <v>0</v>
      </c>
      <c r="BK728">
        <v>0</v>
      </c>
      <c r="BL728">
        <v>0</v>
      </c>
      <c r="BM728">
        <v>0</v>
      </c>
      <c r="BN728">
        <v>0</v>
      </c>
      <c r="BO728">
        <v>0</v>
      </c>
      <c r="BP728">
        <v>0</v>
      </c>
      <c r="BQ728">
        <v>0</v>
      </c>
      <c r="BR728">
        <v>0</v>
      </c>
      <c r="BS728">
        <v>0</v>
      </c>
      <c r="BT728">
        <v>0</v>
      </c>
      <c r="BU728">
        <v>0</v>
      </c>
      <c r="BV728">
        <v>0</v>
      </c>
      <c r="BW728">
        <v>0</v>
      </c>
      <c r="CV728">
        <v>0</v>
      </c>
      <c r="CW728">
        <f>ROUND(Y728*Source!I463*DO728,9)</f>
        <v>0</v>
      </c>
      <c r="CX728">
        <f>ROUND(Y728*Source!I463,9)</f>
        <v>3.3999999999999998E-3</v>
      </c>
      <c r="CY728">
        <f>AB728</f>
        <v>20.18</v>
      </c>
      <c r="CZ728">
        <f>AF728</f>
        <v>2.17</v>
      </c>
      <c r="DA728">
        <f>AJ728</f>
        <v>9.3000000000000007</v>
      </c>
      <c r="DB728">
        <f t="shared" si="346"/>
        <v>0.04</v>
      </c>
      <c r="DC728">
        <f t="shared" si="347"/>
        <v>0</v>
      </c>
      <c r="DD728" t="s">
        <v>6</v>
      </c>
      <c r="DE728" t="s">
        <v>6</v>
      </c>
      <c r="DF728">
        <f t="shared" si="348"/>
        <v>0</v>
      </c>
      <c r="DG728">
        <f>ROUND(ROUND(AF728*AJ728,0)*CX728,0)</f>
        <v>0</v>
      </c>
      <c r="DH728">
        <f>Source!I463*SmtRes!Y728</f>
        <v>3.4000000000000002E-3</v>
      </c>
      <c r="DI728">
        <f>AB728</f>
        <v>20.18</v>
      </c>
      <c r="DJ728">
        <f>EtalonRes!Z792</f>
        <v>2.17</v>
      </c>
      <c r="DK728">
        <f>Source!BB463</f>
        <v>9.3000000000000007</v>
      </c>
      <c r="DL728" t="s">
        <v>6</v>
      </c>
      <c r="DM728">
        <v>0</v>
      </c>
      <c r="DN728" t="s">
        <v>6</v>
      </c>
      <c r="DO728">
        <v>0</v>
      </c>
      <c r="GQ728">
        <v>-1</v>
      </c>
      <c r="GR728">
        <v>-1</v>
      </c>
    </row>
    <row r="729" spans="1:200" x14ac:dyDescent="0.2">
      <c r="A729">
        <f>ROW(Source!A463)</f>
        <v>463</v>
      </c>
      <c r="B729">
        <v>86295184</v>
      </c>
      <c r="C729">
        <v>86296409</v>
      </c>
      <c r="D729">
        <v>27441139</v>
      </c>
      <c r="E729">
        <v>1</v>
      </c>
      <c r="F729">
        <v>1</v>
      </c>
      <c r="G729">
        <v>1</v>
      </c>
      <c r="H729">
        <v>2</v>
      </c>
      <c r="I729" t="s">
        <v>962</v>
      </c>
      <c r="J729" t="s">
        <v>963</v>
      </c>
      <c r="K729" t="s">
        <v>964</v>
      </c>
      <c r="L729">
        <v>1368</v>
      </c>
      <c r="N729">
        <v>1011</v>
      </c>
      <c r="O729" t="s">
        <v>927</v>
      </c>
      <c r="P729" t="s">
        <v>927</v>
      </c>
      <c r="Q729">
        <v>1</v>
      </c>
      <c r="W729">
        <v>0</v>
      </c>
      <c r="X729">
        <v>-1309944936</v>
      </c>
      <c r="Y729">
        <f t="shared" si="345"/>
        <v>1.3</v>
      </c>
      <c r="AA729">
        <v>0</v>
      </c>
      <c r="AB729">
        <v>63.33</v>
      </c>
      <c r="AC729">
        <v>0</v>
      </c>
      <c r="AD729">
        <v>0</v>
      </c>
      <c r="AE729">
        <v>0</v>
      </c>
      <c r="AF729">
        <v>6.81</v>
      </c>
      <c r="AG729">
        <v>0</v>
      </c>
      <c r="AH729">
        <v>0</v>
      </c>
      <c r="AI729">
        <v>1</v>
      </c>
      <c r="AJ729">
        <v>9.3000000000000007</v>
      </c>
      <c r="AK729">
        <v>19.8</v>
      </c>
      <c r="AL729">
        <v>1</v>
      </c>
      <c r="AM729">
        <v>5</v>
      </c>
      <c r="AN729">
        <v>0</v>
      </c>
      <c r="AO729">
        <v>1</v>
      </c>
      <c r="AP729">
        <v>1</v>
      </c>
      <c r="AQ729">
        <v>0</v>
      </c>
      <c r="AR729">
        <v>0</v>
      </c>
      <c r="AS729" t="s">
        <v>6</v>
      </c>
      <c r="AT729">
        <v>0.65</v>
      </c>
      <c r="AU729" t="s">
        <v>206</v>
      </c>
      <c r="AV729">
        <v>0</v>
      </c>
      <c r="AW729">
        <v>2</v>
      </c>
      <c r="AX729">
        <v>86296422</v>
      </c>
      <c r="AY729">
        <v>1</v>
      </c>
      <c r="AZ729">
        <v>0</v>
      </c>
      <c r="BA729">
        <v>793</v>
      </c>
      <c r="BB729">
        <v>0</v>
      </c>
      <c r="BC729">
        <v>0</v>
      </c>
      <c r="BD729">
        <v>0</v>
      </c>
      <c r="BE729">
        <v>0</v>
      </c>
      <c r="BF729">
        <v>0</v>
      </c>
      <c r="BG729">
        <v>0</v>
      </c>
      <c r="BH729">
        <v>0</v>
      </c>
      <c r="BI729">
        <v>0</v>
      </c>
      <c r="BJ729">
        <v>0</v>
      </c>
      <c r="BK729">
        <v>0</v>
      </c>
      <c r="BL729">
        <v>0</v>
      </c>
      <c r="BM729">
        <v>0</v>
      </c>
      <c r="BN729">
        <v>0</v>
      </c>
      <c r="BO729">
        <v>0</v>
      </c>
      <c r="BP729">
        <v>0</v>
      </c>
      <c r="BQ729">
        <v>0</v>
      </c>
      <c r="BR729">
        <v>0</v>
      </c>
      <c r="BS729">
        <v>0</v>
      </c>
      <c r="BT729">
        <v>0</v>
      </c>
      <c r="BU729">
        <v>0</v>
      </c>
      <c r="BV729">
        <v>0</v>
      </c>
      <c r="BW729">
        <v>0</v>
      </c>
      <c r="CV729">
        <v>0</v>
      </c>
      <c r="CW729">
        <f>ROUND(Y729*Source!I463*DO729,9)</f>
        <v>0</v>
      </c>
      <c r="CX729">
        <f>ROUND(Y729*Source!I463,9)</f>
        <v>0.221</v>
      </c>
      <c r="CY729">
        <f>AB729</f>
        <v>63.33</v>
      </c>
      <c r="CZ729">
        <f>AF729</f>
        <v>6.81</v>
      </c>
      <c r="DA729">
        <f>AJ729</f>
        <v>9.3000000000000007</v>
      </c>
      <c r="DB729">
        <f t="shared" si="346"/>
        <v>8.86</v>
      </c>
      <c r="DC729">
        <f t="shared" si="347"/>
        <v>0</v>
      </c>
      <c r="DD729" t="s">
        <v>6</v>
      </c>
      <c r="DE729" t="s">
        <v>6</v>
      </c>
      <c r="DF729">
        <f t="shared" si="348"/>
        <v>0</v>
      </c>
      <c r="DG729">
        <f>ROUND(ROUND(AF729*AJ729,0)*CX729,0)</f>
        <v>14</v>
      </c>
      <c r="DH729">
        <f>Source!I463*SmtRes!Y729</f>
        <v>0.22100000000000003</v>
      </c>
      <c r="DI729">
        <f>AB729</f>
        <v>63.33</v>
      </c>
      <c r="DJ729">
        <f>EtalonRes!Z793</f>
        <v>6.81</v>
      </c>
      <c r="DK729">
        <f>Source!BB463</f>
        <v>9.3000000000000007</v>
      </c>
      <c r="DL729" t="s">
        <v>6</v>
      </c>
      <c r="DM729">
        <v>0</v>
      </c>
      <c r="DN729" t="s">
        <v>6</v>
      </c>
      <c r="DO729">
        <v>0</v>
      </c>
      <c r="GQ729">
        <v>-1</v>
      </c>
      <c r="GR729">
        <v>-1</v>
      </c>
    </row>
    <row r="730" spans="1:200" x14ac:dyDescent="0.2">
      <c r="A730">
        <f>ROW(Source!A463)</f>
        <v>463</v>
      </c>
      <c r="B730">
        <v>86295184</v>
      </c>
      <c r="C730">
        <v>86296409</v>
      </c>
      <c r="D730">
        <v>27441327</v>
      </c>
      <c r="E730">
        <v>1</v>
      </c>
      <c r="F730">
        <v>1</v>
      </c>
      <c r="G730">
        <v>1</v>
      </c>
      <c r="H730">
        <v>2</v>
      </c>
      <c r="I730" t="s">
        <v>936</v>
      </c>
      <c r="J730" t="s">
        <v>937</v>
      </c>
      <c r="K730" t="s">
        <v>938</v>
      </c>
      <c r="L730">
        <v>1368</v>
      </c>
      <c r="N730">
        <v>1011</v>
      </c>
      <c r="O730" t="s">
        <v>927</v>
      </c>
      <c r="P730" t="s">
        <v>927</v>
      </c>
      <c r="Q730">
        <v>1</v>
      </c>
      <c r="W730">
        <v>0</v>
      </c>
      <c r="X730">
        <v>-1583389094</v>
      </c>
      <c r="Y730">
        <f t="shared" si="345"/>
        <v>0.02</v>
      </c>
      <c r="AA730">
        <v>0</v>
      </c>
      <c r="AB730">
        <v>868.34</v>
      </c>
      <c r="AC730">
        <v>231.46</v>
      </c>
      <c r="AD730">
        <v>0</v>
      </c>
      <c r="AE730">
        <v>0</v>
      </c>
      <c r="AF730">
        <v>93.37</v>
      </c>
      <c r="AG730">
        <v>11.69</v>
      </c>
      <c r="AH730">
        <v>0</v>
      </c>
      <c r="AI730">
        <v>1</v>
      </c>
      <c r="AJ730">
        <v>9.3000000000000007</v>
      </c>
      <c r="AK730">
        <v>19.8</v>
      </c>
      <c r="AL730">
        <v>1</v>
      </c>
      <c r="AM730">
        <v>5</v>
      </c>
      <c r="AN730">
        <v>0</v>
      </c>
      <c r="AO730">
        <v>1</v>
      </c>
      <c r="AP730">
        <v>1</v>
      </c>
      <c r="AQ730">
        <v>0</v>
      </c>
      <c r="AR730">
        <v>0</v>
      </c>
      <c r="AS730" t="s">
        <v>6</v>
      </c>
      <c r="AT730">
        <v>0.01</v>
      </c>
      <c r="AU730" t="s">
        <v>206</v>
      </c>
      <c r="AV730">
        <v>0</v>
      </c>
      <c r="AW730">
        <v>2</v>
      </c>
      <c r="AX730">
        <v>86296423</v>
      </c>
      <c r="AY730">
        <v>1</v>
      </c>
      <c r="AZ730">
        <v>0</v>
      </c>
      <c r="BA730">
        <v>794</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c r="BW730">
        <v>0</v>
      </c>
      <c r="CV730">
        <v>0</v>
      </c>
      <c r="CW730">
        <f>ROUND(Y730*Source!I463*DO730,9)</f>
        <v>0</v>
      </c>
      <c r="CX730">
        <f>ROUND(Y730*Source!I463,9)</f>
        <v>3.3999999999999998E-3</v>
      </c>
      <c r="CY730">
        <f>AB730</f>
        <v>868.34</v>
      </c>
      <c r="CZ730">
        <f>AF730</f>
        <v>93.37</v>
      </c>
      <c r="DA730">
        <f>AJ730</f>
        <v>9.3000000000000007</v>
      </c>
      <c r="DB730">
        <f t="shared" si="346"/>
        <v>1.86</v>
      </c>
      <c r="DC730">
        <f t="shared" si="347"/>
        <v>0.24</v>
      </c>
      <c r="DD730" t="s">
        <v>6</v>
      </c>
      <c r="DE730" t="s">
        <v>6</v>
      </c>
      <c r="DF730">
        <f t="shared" si="348"/>
        <v>0</v>
      </c>
      <c r="DG730">
        <f>ROUND(ROUND(AF730*AJ730,0)*CX730,0)</f>
        <v>3</v>
      </c>
      <c r="DH730">
        <f>Source!I463*SmtRes!Y730</f>
        <v>3.4000000000000002E-3</v>
      </c>
      <c r="DI730">
        <f>AB730</f>
        <v>868.34</v>
      </c>
      <c r="DJ730">
        <f>EtalonRes!Z794</f>
        <v>93.37</v>
      </c>
      <c r="DK730">
        <f>Source!BB463</f>
        <v>9.3000000000000007</v>
      </c>
      <c r="DL730" t="s">
        <v>6</v>
      </c>
      <c r="DM730">
        <v>0</v>
      </c>
      <c r="DN730" t="s">
        <v>6</v>
      </c>
      <c r="DO730">
        <v>0</v>
      </c>
      <c r="GQ730">
        <v>-1</v>
      </c>
      <c r="GR730">
        <v>-1</v>
      </c>
    </row>
    <row r="731" spans="1:200" x14ac:dyDescent="0.2">
      <c r="A731">
        <f>ROW(Source!A463)</f>
        <v>463</v>
      </c>
      <c r="B731">
        <v>86295184</v>
      </c>
      <c r="C731">
        <v>86296409</v>
      </c>
      <c r="D731">
        <v>27371445</v>
      </c>
      <c r="E731">
        <v>1</v>
      </c>
      <c r="F731">
        <v>1</v>
      </c>
      <c r="G731">
        <v>1</v>
      </c>
      <c r="H731">
        <v>3</v>
      </c>
      <c r="I731" t="s">
        <v>210</v>
      </c>
      <c r="J731" t="s">
        <v>212</v>
      </c>
      <c r="K731" t="s">
        <v>211</v>
      </c>
      <c r="L731">
        <v>1348</v>
      </c>
      <c r="N731">
        <v>1009</v>
      </c>
      <c r="O731" t="s">
        <v>63</v>
      </c>
      <c r="P731" t="s">
        <v>63</v>
      </c>
      <c r="Q731">
        <v>1000</v>
      </c>
      <c r="W731">
        <v>0</v>
      </c>
      <c r="X731">
        <v>1677997654</v>
      </c>
      <c r="Y731">
        <f t="shared" si="345"/>
        <v>2.8E-3</v>
      </c>
      <c r="AA731">
        <v>94500</v>
      </c>
      <c r="AB731">
        <v>0</v>
      </c>
      <c r="AC731">
        <v>0</v>
      </c>
      <c r="AD731">
        <v>0</v>
      </c>
      <c r="AE731">
        <v>13260</v>
      </c>
      <c r="AF731">
        <v>0</v>
      </c>
      <c r="AG731">
        <v>0</v>
      </c>
      <c r="AH731">
        <v>0</v>
      </c>
      <c r="AI731">
        <v>7.56</v>
      </c>
      <c r="AJ731">
        <v>1</v>
      </c>
      <c r="AK731">
        <v>1</v>
      </c>
      <c r="AL731">
        <v>1</v>
      </c>
      <c r="AM731">
        <v>0</v>
      </c>
      <c r="AN731">
        <v>0</v>
      </c>
      <c r="AO731">
        <v>0</v>
      </c>
      <c r="AP731">
        <v>1</v>
      </c>
      <c r="AQ731">
        <v>0</v>
      </c>
      <c r="AR731">
        <v>0</v>
      </c>
      <c r="AS731" t="s">
        <v>6</v>
      </c>
      <c r="AT731">
        <v>1.4E-3</v>
      </c>
      <c r="AU731" t="s">
        <v>206</v>
      </c>
      <c r="AV731">
        <v>0</v>
      </c>
      <c r="AW731">
        <v>2</v>
      </c>
      <c r="AX731">
        <v>86296424</v>
      </c>
      <c r="AY731">
        <v>1</v>
      </c>
      <c r="AZ731">
        <v>16384</v>
      </c>
      <c r="BA731">
        <v>795</v>
      </c>
      <c r="BB731">
        <v>3</v>
      </c>
      <c r="BC731">
        <v>0</v>
      </c>
      <c r="BD731">
        <v>0</v>
      </c>
      <c r="BE731">
        <v>0</v>
      </c>
      <c r="BF731">
        <v>0</v>
      </c>
      <c r="BG731">
        <v>0</v>
      </c>
      <c r="BH731">
        <v>0</v>
      </c>
      <c r="BI731">
        <v>0</v>
      </c>
      <c r="BJ731">
        <v>0</v>
      </c>
      <c r="BK731">
        <v>0</v>
      </c>
      <c r="BL731">
        <v>0</v>
      </c>
      <c r="BM731">
        <v>0</v>
      </c>
      <c r="BN731">
        <v>0</v>
      </c>
      <c r="BO731">
        <v>0</v>
      </c>
      <c r="BP731">
        <v>0</v>
      </c>
      <c r="BQ731">
        <v>0</v>
      </c>
      <c r="BR731">
        <v>0</v>
      </c>
      <c r="BS731">
        <v>0</v>
      </c>
      <c r="BT731">
        <v>0</v>
      </c>
      <c r="BU731">
        <v>0</v>
      </c>
      <c r="BV731">
        <v>0</v>
      </c>
      <c r="BW731">
        <v>0</v>
      </c>
      <c r="CV731">
        <v>0</v>
      </c>
      <c r="CW731">
        <v>0</v>
      </c>
      <c r="CX731">
        <f>ROUND(Y731*Source!I463,9)</f>
        <v>4.7600000000000002E-4</v>
      </c>
      <c r="CY731">
        <f>AA731</f>
        <v>94500</v>
      </c>
      <c r="CZ731">
        <f>AE731</f>
        <v>13260</v>
      </c>
      <c r="DA731">
        <f>AI731</f>
        <v>7.56</v>
      </c>
      <c r="DB731">
        <f t="shared" si="346"/>
        <v>37.119999999999997</v>
      </c>
      <c r="DC731">
        <f t="shared" si="347"/>
        <v>0</v>
      </c>
      <c r="DD731" t="s">
        <v>6</v>
      </c>
      <c r="DE731" t="s">
        <v>6</v>
      </c>
      <c r="DF731">
        <f>ROUND(ROUND(AE731*AI731,0)*CX731,0)</f>
        <v>48</v>
      </c>
      <c r="DG731">
        <f t="shared" ref="DG731:DG745" si="349">ROUND(ROUND(AF731,0)*CX731,0)</f>
        <v>0</v>
      </c>
      <c r="DH731">
        <f>Source!I463*SmtRes!Y731</f>
        <v>4.7600000000000002E-4</v>
      </c>
      <c r="DI731">
        <f>AA731</f>
        <v>94500</v>
      </c>
      <c r="DJ731">
        <f>EtalonRes!Y795</f>
        <v>6156.33</v>
      </c>
      <c r="DK731">
        <f>Source!BC463</f>
        <v>7.56</v>
      </c>
      <c r="DL731" t="s">
        <v>6</v>
      </c>
      <c r="DM731">
        <v>0</v>
      </c>
      <c r="DN731" t="s">
        <v>6</v>
      </c>
      <c r="DO731">
        <v>0</v>
      </c>
      <c r="GP731">
        <v>1</v>
      </c>
      <c r="GQ731">
        <v>-1</v>
      </c>
      <c r="GR731">
        <v>-1</v>
      </c>
    </row>
    <row r="732" spans="1:200" x14ac:dyDescent="0.2">
      <c r="A732">
        <f>ROW(Source!A463)</f>
        <v>463</v>
      </c>
      <c r="B732">
        <v>86295184</v>
      </c>
      <c r="C732">
        <v>86296409</v>
      </c>
      <c r="D732">
        <v>27387231</v>
      </c>
      <c r="E732">
        <v>1</v>
      </c>
      <c r="F732">
        <v>1</v>
      </c>
      <c r="G732">
        <v>1</v>
      </c>
      <c r="H732">
        <v>3</v>
      </c>
      <c r="I732" t="s">
        <v>176</v>
      </c>
      <c r="J732" t="s">
        <v>178</v>
      </c>
      <c r="K732" t="s">
        <v>177</v>
      </c>
      <c r="L732">
        <v>1348</v>
      </c>
      <c r="N732">
        <v>1009</v>
      </c>
      <c r="O732" t="s">
        <v>63</v>
      </c>
      <c r="P732" t="s">
        <v>63</v>
      </c>
      <c r="Q732">
        <v>1000</v>
      </c>
      <c r="W732">
        <v>0</v>
      </c>
      <c r="X732">
        <v>1793674503</v>
      </c>
      <c r="Y732">
        <f t="shared" si="345"/>
        <v>3.7999999999999999E-2</v>
      </c>
      <c r="AA732">
        <v>124030</v>
      </c>
      <c r="AB732">
        <v>0</v>
      </c>
      <c r="AC732">
        <v>0</v>
      </c>
      <c r="AD732">
        <v>0</v>
      </c>
      <c r="AE732">
        <v>17403.570000000003</v>
      </c>
      <c r="AF732">
        <v>0</v>
      </c>
      <c r="AG732">
        <v>0</v>
      </c>
      <c r="AH732">
        <v>0</v>
      </c>
      <c r="AI732">
        <v>7.56</v>
      </c>
      <c r="AJ732">
        <v>1</v>
      </c>
      <c r="AK732">
        <v>1</v>
      </c>
      <c r="AL732">
        <v>1</v>
      </c>
      <c r="AM732">
        <v>0</v>
      </c>
      <c r="AN732">
        <v>0</v>
      </c>
      <c r="AO732">
        <v>0</v>
      </c>
      <c r="AP732">
        <v>1</v>
      </c>
      <c r="AQ732">
        <v>0</v>
      </c>
      <c r="AR732">
        <v>0</v>
      </c>
      <c r="AS732" t="s">
        <v>6</v>
      </c>
      <c r="AT732">
        <v>1.9E-2</v>
      </c>
      <c r="AU732" t="s">
        <v>206</v>
      </c>
      <c r="AV732">
        <v>0</v>
      </c>
      <c r="AW732">
        <v>2</v>
      </c>
      <c r="AX732">
        <v>86296425</v>
      </c>
      <c r="AY732">
        <v>1</v>
      </c>
      <c r="AZ732">
        <v>16384</v>
      </c>
      <c r="BA732">
        <v>796</v>
      </c>
      <c r="BB732">
        <v>3</v>
      </c>
      <c r="BC732">
        <v>0</v>
      </c>
      <c r="BD732">
        <v>0</v>
      </c>
      <c r="BE732">
        <v>0</v>
      </c>
      <c r="BF732">
        <v>0</v>
      </c>
      <c r="BG732">
        <v>0</v>
      </c>
      <c r="BH732">
        <v>0</v>
      </c>
      <c r="BI732">
        <v>0</v>
      </c>
      <c r="BJ732">
        <v>0</v>
      </c>
      <c r="BK732">
        <v>0</v>
      </c>
      <c r="BL732">
        <v>0</v>
      </c>
      <c r="BM732">
        <v>0</v>
      </c>
      <c r="BN732">
        <v>0</v>
      </c>
      <c r="BO732">
        <v>0</v>
      </c>
      <c r="BP732">
        <v>0</v>
      </c>
      <c r="BQ732">
        <v>0</v>
      </c>
      <c r="BR732">
        <v>0</v>
      </c>
      <c r="BS732">
        <v>0</v>
      </c>
      <c r="BT732">
        <v>0</v>
      </c>
      <c r="BU732">
        <v>0</v>
      </c>
      <c r="BV732">
        <v>0</v>
      </c>
      <c r="BW732">
        <v>0</v>
      </c>
      <c r="CV732">
        <v>0</v>
      </c>
      <c r="CW732">
        <v>0</v>
      </c>
      <c r="CX732">
        <f>ROUND(Y732*Source!I463,9)</f>
        <v>6.4599999999999996E-3</v>
      </c>
      <c r="CY732">
        <f>AA732</f>
        <v>124030</v>
      </c>
      <c r="CZ732">
        <f>AE732</f>
        <v>17403.570000000003</v>
      </c>
      <c r="DA732">
        <f>AI732</f>
        <v>7.56</v>
      </c>
      <c r="DB732">
        <f t="shared" si="346"/>
        <v>661.34</v>
      </c>
      <c r="DC732">
        <f t="shared" si="347"/>
        <v>0</v>
      </c>
      <c r="DD732" t="s">
        <v>6</v>
      </c>
      <c r="DE732" t="s">
        <v>6</v>
      </c>
      <c r="DF732">
        <f>ROUND(ROUND(AE732*AI732,0)*CX732,0)</f>
        <v>850</v>
      </c>
      <c r="DG732">
        <f t="shared" si="349"/>
        <v>0</v>
      </c>
      <c r="DH732">
        <f>Source!I463*SmtRes!Y732</f>
        <v>6.4600000000000005E-3</v>
      </c>
      <c r="DI732">
        <f>AA732</f>
        <v>124030</v>
      </c>
      <c r="DJ732">
        <f>EtalonRes!Y796</f>
        <v>14313</v>
      </c>
      <c r="DK732">
        <f>Source!BC463</f>
        <v>7.56</v>
      </c>
      <c r="DL732" t="s">
        <v>6</v>
      </c>
      <c r="DM732">
        <v>0</v>
      </c>
      <c r="DN732" t="s">
        <v>6</v>
      </c>
      <c r="DO732">
        <v>0</v>
      </c>
      <c r="GP732">
        <v>1</v>
      </c>
      <c r="GQ732">
        <v>-1</v>
      </c>
      <c r="GR732">
        <v>-1</v>
      </c>
    </row>
    <row r="733" spans="1:200" x14ac:dyDescent="0.2">
      <c r="A733">
        <f>ROW(Source!A468)</f>
        <v>468</v>
      </c>
      <c r="B733">
        <v>86295183</v>
      </c>
      <c r="C733">
        <v>86296428</v>
      </c>
      <c r="D733">
        <v>27493207</v>
      </c>
      <c r="E733">
        <v>1</v>
      </c>
      <c r="F733">
        <v>1</v>
      </c>
      <c r="G733">
        <v>1</v>
      </c>
      <c r="H733">
        <v>1</v>
      </c>
      <c r="I733" t="s">
        <v>1008</v>
      </c>
      <c r="J733" t="s">
        <v>6</v>
      </c>
      <c r="K733" t="s">
        <v>1009</v>
      </c>
      <c r="L733">
        <v>1369</v>
      </c>
      <c r="N733">
        <v>1013</v>
      </c>
      <c r="O733" t="s">
        <v>921</v>
      </c>
      <c r="P733" t="s">
        <v>921</v>
      </c>
      <c r="Q733">
        <v>1</v>
      </c>
      <c r="W733">
        <v>0</v>
      </c>
      <c r="X733">
        <v>-1900352537</v>
      </c>
      <c r="Y733">
        <f>(AT733*0.5)</f>
        <v>25.25</v>
      </c>
      <c r="AA733">
        <v>0</v>
      </c>
      <c r="AB733">
        <v>0</v>
      </c>
      <c r="AC733">
        <v>0</v>
      </c>
      <c r="AD733">
        <v>7.87</v>
      </c>
      <c r="AE733">
        <v>0</v>
      </c>
      <c r="AF733">
        <v>0</v>
      </c>
      <c r="AG733">
        <v>0</v>
      </c>
      <c r="AH733">
        <v>7.87</v>
      </c>
      <c r="AI733">
        <v>1</v>
      </c>
      <c r="AJ733">
        <v>1</v>
      </c>
      <c r="AK733">
        <v>1</v>
      </c>
      <c r="AL733">
        <v>1</v>
      </c>
      <c r="AM733">
        <v>0</v>
      </c>
      <c r="AN733">
        <v>0</v>
      </c>
      <c r="AO733">
        <v>1</v>
      </c>
      <c r="AP733">
        <v>1</v>
      </c>
      <c r="AQ733">
        <v>0</v>
      </c>
      <c r="AR733">
        <v>0</v>
      </c>
      <c r="AS733" t="s">
        <v>6</v>
      </c>
      <c r="AT733">
        <v>50.5</v>
      </c>
      <c r="AU733" t="s">
        <v>585</v>
      </c>
      <c r="AV733">
        <v>1</v>
      </c>
      <c r="AW733">
        <v>2</v>
      </c>
      <c r="AX733">
        <v>86296430</v>
      </c>
      <c r="AY733">
        <v>1</v>
      </c>
      <c r="AZ733">
        <v>0</v>
      </c>
      <c r="BA733">
        <v>797</v>
      </c>
      <c r="BB733">
        <v>0</v>
      </c>
      <c r="BC733">
        <v>0</v>
      </c>
      <c r="BD733">
        <v>0</v>
      </c>
      <c r="BE733">
        <v>0</v>
      </c>
      <c r="BF733">
        <v>0</v>
      </c>
      <c r="BG733">
        <v>0</v>
      </c>
      <c r="BH733">
        <v>0</v>
      </c>
      <c r="BI733">
        <v>0</v>
      </c>
      <c r="BJ733">
        <v>0</v>
      </c>
      <c r="BK733">
        <v>0</v>
      </c>
      <c r="BL733">
        <v>0</v>
      </c>
      <c r="BM733">
        <v>0</v>
      </c>
      <c r="BN733">
        <v>0</v>
      </c>
      <c r="BO733">
        <v>0</v>
      </c>
      <c r="BP733">
        <v>0</v>
      </c>
      <c r="BQ733">
        <v>0</v>
      </c>
      <c r="BR733">
        <v>0</v>
      </c>
      <c r="BS733">
        <v>0</v>
      </c>
      <c r="BT733">
        <v>0</v>
      </c>
      <c r="BU733">
        <v>0</v>
      </c>
      <c r="BV733">
        <v>0</v>
      </c>
      <c r="BW733">
        <v>0</v>
      </c>
      <c r="CU733">
        <f>ROUND(AT733*Source!I468*AH733*AL733,0)</f>
        <v>568</v>
      </c>
      <c r="CV733">
        <f>ROUND(Y733*Source!I468,9)</f>
        <v>36.107500000000002</v>
      </c>
      <c r="CW733">
        <v>0</v>
      </c>
      <c r="CX733">
        <f>ROUND(Y733*Source!I468,9)</f>
        <v>36.107500000000002</v>
      </c>
      <c r="CY733">
        <f t="shared" ref="CY733:CY738" si="350">AD733</f>
        <v>7.87</v>
      </c>
      <c r="CZ733">
        <f t="shared" ref="CZ733:CZ738" si="351">AH733</f>
        <v>7.87</v>
      </c>
      <c r="DA733">
        <f t="shared" ref="DA733:DA738" si="352">AL733</f>
        <v>1</v>
      </c>
      <c r="DB733">
        <f>ROUND((ROUND(AT733*CZ733,2)*0.5),2)</f>
        <v>198.72</v>
      </c>
      <c r="DC733">
        <f>ROUND((ROUND(AT733*AG733,2)*0.5),2)</f>
        <v>0</v>
      </c>
      <c r="DD733" t="s">
        <v>6</v>
      </c>
      <c r="DE733" t="s">
        <v>6</v>
      </c>
      <c r="DF733">
        <f t="shared" ref="DF733:DF746" si="353">ROUND(ROUND(AE733,0)*CX733,0)</f>
        <v>0</v>
      </c>
      <c r="DG733">
        <f t="shared" si="349"/>
        <v>0</v>
      </c>
      <c r="DH733">
        <f>Source!I468*SmtRes!Y733</f>
        <v>36.107500000000002</v>
      </c>
      <c r="DI733">
        <f t="shared" ref="DI733:DI738" si="354">AD733</f>
        <v>7.87</v>
      </c>
      <c r="DJ733">
        <f>EtalonRes!AB797</f>
        <v>7.87</v>
      </c>
      <c r="DK733">
        <f>Source!BA468</f>
        <v>1</v>
      </c>
      <c r="DL733" t="s">
        <v>6</v>
      </c>
      <c r="DM733">
        <v>0</v>
      </c>
      <c r="DN733" t="s">
        <v>6</v>
      </c>
      <c r="DO733">
        <v>0</v>
      </c>
      <c r="GQ733">
        <v>-1</v>
      </c>
      <c r="GR733">
        <v>-1</v>
      </c>
    </row>
    <row r="734" spans="1:200" x14ac:dyDescent="0.2">
      <c r="A734">
        <f>ROW(Source!A469)</f>
        <v>469</v>
      </c>
      <c r="B734">
        <v>86295184</v>
      </c>
      <c r="C734">
        <v>86296428</v>
      </c>
      <c r="D734">
        <v>27493207</v>
      </c>
      <c r="E734">
        <v>1</v>
      </c>
      <c r="F734">
        <v>1</v>
      </c>
      <c r="G734">
        <v>1</v>
      </c>
      <c r="H734">
        <v>1</v>
      </c>
      <c r="I734" t="s">
        <v>1008</v>
      </c>
      <c r="J734" t="s">
        <v>6</v>
      </c>
      <c r="K734" t="s">
        <v>1009</v>
      </c>
      <c r="L734">
        <v>1369</v>
      </c>
      <c r="N734">
        <v>1013</v>
      </c>
      <c r="O734" t="s">
        <v>921</v>
      </c>
      <c r="P734" t="s">
        <v>921</v>
      </c>
      <c r="Q734">
        <v>1</v>
      </c>
      <c r="W734">
        <v>0</v>
      </c>
      <c r="X734">
        <v>-1900352537</v>
      </c>
      <c r="Y734">
        <f>(AT734*0.5)</f>
        <v>25.25</v>
      </c>
      <c r="AA734">
        <v>0</v>
      </c>
      <c r="AB734">
        <v>0</v>
      </c>
      <c r="AC734">
        <v>0</v>
      </c>
      <c r="AD734">
        <v>199.58</v>
      </c>
      <c r="AE734">
        <v>0</v>
      </c>
      <c r="AF734">
        <v>0</v>
      </c>
      <c r="AG734">
        <v>0</v>
      </c>
      <c r="AH734">
        <v>7.87</v>
      </c>
      <c r="AI734">
        <v>1</v>
      </c>
      <c r="AJ734">
        <v>1</v>
      </c>
      <c r="AK734">
        <v>1</v>
      </c>
      <c r="AL734">
        <v>25.36</v>
      </c>
      <c r="AM734">
        <v>5</v>
      </c>
      <c r="AN734">
        <v>0</v>
      </c>
      <c r="AO734">
        <v>1</v>
      </c>
      <c r="AP734">
        <v>1</v>
      </c>
      <c r="AQ734">
        <v>0</v>
      </c>
      <c r="AR734">
        <v>0</v>
      </c>
      <c r="AS734" t="s">
        <v>6</v>
      </c>
      <c r="AT734">
        <v>50.5</v>
      </c>
      <c r="AU734" t="s">
        <v>585</v>
      </c>
      <c r="AV734">
        <v>1</v>
      </c>
      <c r="AW734">
        <v>2</v>
      </c>
      <c r="AX734">
        <v>86296430</v>
      </c>
      <c r="AY734">
        <v>1</v>
      </c>
      <c r="AZ734">
        <v>0</v>
      </c>
      <c r="BA734">
        <v>799</v>
      </c>
      <c r="BB734">
        <v>0</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0</v>
      </c>
      <c r="CU734">
        <f>ROUND(AT734*Source!I469*AH734*AL734,0)</f>
        <v>14413</v>
      </c>
      <c r="CV734">
        <f>ROUND(Y734*Source!I469,9)</f>
        <v>36.107500000000002</v>
      </c>
      <c r="CW734">
        <v>0</v>
      </c>
      <c r="CX734">
        <f>ROUND(Y734*Source!I469,9)</f>
        <v>36.107500000000002</v>
      </c>
      <c r="CY734">
        <f t="shared" si="350"/>
        <v>199.58</v>
      </c>
      <c r="CZ734">
        <f t="shared" si="351"/>
        <v>7.87</v>
      </c>
      <c r="DA734">
        <f t="shared" si="352"/>
        <v>25.36</v>
      </c>
      <c r="DB734">
        <f>ROUND((ROUND(AT734*CZ734,2)*0.5),2)</f>
        <v>198.72</v>
      </c>
      <c r="DC734">
        <f>ROUND((ROUND(AT734*AG734,2)*0.5),2)</f>
        <v>0</v>
      </c>
      <c r="DD734" t="s">
        <v>6</v>
      </c>
      <c r="DE734" t="s">
        <v>6</v>
      </c>
      <c r="DF734">
        <f t="shared" si="353"/>
        <v>0</v>
      </c>
      <c r="DG734">
        <f t="shared" si="349"/>
        <v>0</v>
      </c>
      <c r="DH734">
        <f>Source!I469*SmtRes!Y734</f>
        <v>36.107500000000002</v>
      </c>
      <c r="DI734">
        <f t="shared" si="354"/>
        <v>199.58</v>
      </c>
      <c r="DJ734">
        <f>EtalonRes!AB799</f>
        <v>7.87</v>
      </c>
      <c r="DK734">
        <f>Source!BA469</f>
        <v>25.36</v>
      </c>
      <c r="DL734" t="s">
        <v>6</v>
      </c>
      <c r="DM734">
        <v>0</v>
      </c>
      <c r="DN734" t="s">
        <v>6</v>
      </c>
      <c r="DO734">
        <v>0</v>
      </c>
      <c r="GQ734">
        <v>-1</v>
      </c>
      <c r="GR734">
        <v>-1</v>
      </c>
    </row>
    <row r="735" spans="1:200" x14ac:dyDescent="0.2">
      <c r="A735">
        <f>ROW(Source!A470)</f>
        <v>470</v>
      </c>
      <c r="B735">
        <v>86295183</v>
      </c>
      <c r="C735">
        <v>86296432</v>
      </c>
      <c r="D735">
        <v>27493207</v>
      </c>
      <c r="E735">
        <v>1</v>
      </c>
      <c r="F735">
        <v>1</v>
      </c>
      <c r="G735">
        <v>1</v>
      </c>
      <c r="H735">
        <v>1</v>
      </c>
      <c r="I735" t="s">
        <v>1008</v>
      </c>
      <c r="J735" t="s">
        <v>6</v>
      </c>
      <c r="K735" t="s">
        <v>1009</v>
      </c>
      <c r="L735">
        <v>1369</v>
      </c>
      <c r="N735">
        <v>1013</v>
      </c>
      <c r="O735" t="s">
        <v>921</v>
      </c>
      <c r="P735" t="s">
        <v>921</v>
      </c>
      <c r="Q735">
        <v>1</v>
      </c>
      <c r="W735">
        <v>0</v>
      </c>
      <c r="X735">
        <v>-1900352537</v>
      </c>
      <c r="Y735">
        <f t="shared" ref="Y735:Y766" si="355">AT735</f>
        <v>10.15</v>
      </c>
      <c r="AA735">
        <v>0</v>
      </c>
      <c r="AB735">
        <v>0</v>
      </c>
      <c r="AC735">
        <v>0</v>
      </c>
      <c r="AD735">
        <v>7.87</v>
      </c>
      <c r="AE735">
        <v>0</v>
      </c>
      <c r="AF735">
        <v>0</v>
      </c>
      <c r="AG735">
        <v>0</v>
      </c>
      <c r="AH735">
        <v>7.87</v>
      </c>
      <c r="AI735">
        <v>1</v>
      </c>
      <c r="AJ735">
        <v>1</v>
      </c>
      <c r="AK735">
        <v>1</v>
      </c>
      <c r="AL735">
        <v>1</v>
      </c>
      <c r="AM735">
        <v>0</v>
      </c>
      <c r="AN735">
        <v>0</v>
      </c>
      <c r="AO735">
        <v>1</v>
      </c>
      <c r="AP735">
        <v>0</v>
      </c>
      <c r="AQ735">
        <v>0</v>
      </c>
      <c r="AR735">
        <v>0</v>
      </c>
      <c r="AS735" t="s">
        <v>6</v>
      </c>
      <c r="AT735">
        <v>10.15</v>
      </c>
      <c r="AU735" t="s">
        <v>6</v>
      </c>
      <c r="AV735">
        <v>1</v>
      </c>
      <c r="AW735">
        <v>2</v>
      </c>
      <c r="AX735">
        <v>86296434</v>
      </c>
      <c r="AY735">
        <v>1</v>
      </c>
      <c r="AZ735">
        <v>0</v>
      </c>
      <c r="BA735">
        <v>801</v>
      </c>
      <c r="BB735">
        <v>0</v>
      </c>
      <c r="BC735">
        <v>0</v>
      </c>
      <c r="BD735">
        <v>0</v>
      </c>
      <c r="BE735">
        <v>0</v>
      </c>
      <c r="BF735">
        <v>0</v>
      </c>
      <c r="BG735">
        <v>0</v>
      </c>
      <c r="BH735">
        <v>0</v>
      </c>
      <c r="BI735">
        <v>0</v>
      </c>
      <c r="BJ735">
        <v>0</v>
      </c>
      <c r="BK735">
        <v>0</v>
      </c>
      <c r="BL735">
        <v>0</v>
      </c>
      <c r="BM735">
        <v>0</v>
      </c>
      <c r="BN735">
        <v>0</v>
      </c>
      <c r="BO735">
        <v>0</v>
      </c>
      <c r="BP735">
        <v>0</v>
      </c>
      <c r="BQ735">
        <v>0</v>
      </c>
      <c r="BR735">
        <v>0</v>
      </c>
      <c r="BS735">
        <v>0</v>
      </c>
      <c r="BT735">
        <v>0</v>
      </c>
      <c r="BU735">
        <v>0</v>
      </c>
      <c r="BV735">
        <v>0</v>
      </c>
      <c r="BW735">
        <v>0</v>
      </c>
      <c r="CU735">
        <f>ROUND(AT735*Source!I470*AH735*AL735,0)</f>
        <v>114</v>
      </c>
      <c r="CV735">
        <f>ROUND(Y735*Source!I470,9)</f>
        <v>14.5145</v>
      </c>
      <c r="CW735">
        <v>0</v>
      </c>
      <c r="CX735">
        <f>ROUND(Y735*Source!I470,9)</f>
        <v>14.5145</v>
      </c>
      <c r="CY735">
        <f t="shared" si="350"/>
        <v>7.87</v>
      </c>
      <c r="CZ735">
        <f t="shared" si="351"/>
        <v>7.87</v>
      </c>
      <c r="DA735">
        <f t="shared" si="352"/>
        <v>1</v>
      </c>
      <c r="DB735">
        <f t="shared" ref="DB735:DB766" si="356">ROUND(ROUND(AT735*CZ735,2),2)</f>
        <v>79.88</v>
      </c>
      <c r="DC735">
        <f t="shared" ref="DC735:DC766" si="357">ROUND(ROUND(AT735*AG735,2),2)</f>
        <v>0</v>
      </c>
      <c r="DD735" t="s">
        <v>6</v>
      </c>
      <c r="DE735" t="s">
        <v>6</v>
      </c>
      <c r="DF735">
        <f t="shared" si="353"/>
        <v>0</v>
      </c>
      <c r="DG735">
        <f t="shared" si="349"/>
        <v>0</v>
      </c>
      <c r="DH735">
        <f>Source!I470*SmtRes!Y735</f>
        <v>14.5145</v>
      </c>
      <c r="DI735">
        <f t="shared" si="354"/>
        <v>7.87</v>
      </c>
      <c r="DJ735">
        <f>EtalonRes!AB801</f>
        <v>7.87</v>
      </c>
      <c r="DK735">
        <f>Source!BA470</f>
        <v>1</v>
      </c>
      <c r="DL735" t="s">
        <v>6</v>
      </c>
      <c r="DM735">
        <v>0</v>
      </c>
      <c r="DN735" t="s">
        <v>6</v>
      </c>
      <c r="DO735">
        <v>0</v>
      </c>
      <c r="GQ735">
        <v>-1</v>
      </c>
      <c r="GR735">
        <v>-1</v>
      </c>
    </row>
    <row r="736" spans="1:200" x14ac:dyDescent="0.2">
      <c r="A736">
        <f>ROW(Source!A471)</f>
        <v>471</v>
      </c>
      <c r="B736">
        <v>86295184</v>
      </c>
      <c r="C736">
        <v>86296432</v>
      </c>
      <c r="D736">
        <v>27493207</v>
      </c>
      <c r="E736">
        <v>1</v>
      </c>
      <c r="F736">
        <v>1</v>
      </c>
      <c r="G736">
        <v>1</v>
      </c>
      <c r="H736">
        <v>1</v>
      </c>
      <c r="I736" t="s">
        <v>1008</v>
      </c>
      <c r="J736" t="s">
        <v>6</v>
      </c>
      <c r="K736" t="s">
        <v>1009</v>
      </c>
      <c r="L736">
        <v>1369</v>
      </c>
      <c r="N736">
        <v>1013</v>
      </c>
      <c r="O736" t="s">
        <v>921</v>
      </c>
      <c r="P736" t="s">
        <v>921</v>
      </c>
      <c r="Q736">
        <v>1</v>
      </c>
      <c r="W736">
        <v>0</v>
      </c>
      <c r="X736">
        <v>-1900352537</v>
      </c>
      <c r="Y736">
        <f t="shared" si="355"/>
        <v>10.15</v>
      </c>
      <c r="AA736">
        <v>0</v>
      </c>
      <c r="AB736">
        <v>0</v>
      </c>
      <c r="AC736">
        <v>0</v>
      </c>
      <c r="AD736">
        <v>199.58</v>
      </c>
      <c r="AE736">
        <v>0</v>
      </c>
      <c r="AF736">
        <v>0</v>
      </c>
      <c r="AG736">
        <v>0</v>
      </c>
      <c r="AH736">
        <v>7.87</v>
      </c>
      <c r="AI736">
        <v>1</v>
      </c>
      <c r="AJ736">
        <v>1</v>
      </c>
      <c r="AK736">
        <v>1</v>
      </c>
      <c r="AL736">
        <v>25.36</v>
      </c>
      <c r="AM736">
        <v>5</v>
      </c>
      <c r="AN736">
        <v>0</v>
      </c>
      <c r="AO736">
        <v>1</v>
      </c>
      <c r="AP736">
        <v>0</v>
      </c>
      <c r="AQ736">
        <v>0</v>
      </c>
      <c r="AR736">
        <v>0</v>
      </c>
      <c r="AS736" t="s">
        <v>6</v>
      </c>
      <c r="AT736">
        <v>10.15</v>
      </c>
      <c r="AU736" t="s">
        <v>6</v>
      </c>
      <c r="AV736">
        <v>1</v>
      </c>
      <c r="AW736">
        <v>2</v>
      </c>
      <c r="AX736">
        <v>86296434</v>
      </c>
      <c r="AY736">
        <v>1</v>
      </c>
      <c r="AZ736">
        <v>0</v>
      </c>
      <c r="BA736">
        <v>802</v>
      </c>
      <c r="BB736">
        <v>0</v>
      </c>
      <c r="BC736">
        <v>0</v>
      </c>
      <c r="BD736">
        <v>0</v>
      </c>
      <c r="BE736">
        <v>0</v>
      </c>
      <c r="BF736">
        <v>0</v>
      </c>
      <c r="BG736">
        <v>0</v>
      </c>
      <c r="BH736">
        <v>0</v>
      </c>
      <c r="BI736">
        <v>0</v>
      </c>
      <c r="BJ736">
        <v>0</v>
      </c>
      <c r="BK736">
        <v>0</v>
      </c>
      <c r="BL736">
        <v>0</v>
      </c>
      <c r="BM736">
        <v>0</v>
      </c>
      <c r="BN736">
        <v>0</v>
      </c>
      <c r="BO736">
        <v>0</v>
      </c>
      <c r="BP736">
        <v>0</v>
      </c>
      <c r="BQ736">
        <v>0</v>
      </c>
      <c r="BR736">
        <v>0</v>
      </c>
      <c r="BS736">
        <v>0</v>
      </c>
      <c r="BT736">
        <v>0</v>
      </c>
      <c r="BU736">
        <v>0</v>
      </c>
      <c r="BV736">
        <v>0</v>
      </c>
      <c r="BW736">
        <v>0</v>
      </c>
      <c r="CU736">
        <f>ROUND(AT736*Source!I471*AH736*AL736,0)</f>
        <v>2897</v>
      </c>
      <c r="CV736">
        <f>ROUND(Y736*Source!I471,9)</f>
        <v>14.5145</v>
      </c>
      <c r="CW736">
        <v>0</v>
      </c>
      <c r="CX736">
        <f>ROUND(Y736*Source!I471,9)</f>
        <v>14.5145</v>
      </c>
      <c r="CY736">
        <f t="shared" si="350"/>
        <v>199.58</v>
      </c>
      <c r="CZ736">
        <f t="shared" si="351"/>
        <v>7.87</v>
      </c>
      <c r="DA736">
        <f t="shared" si="352"/>
        <v>25.36</v>
      </c>
      <c r="DB736">
        <f t="shared" si="356"/>
        <v>79.88</v>
      </c>
      <c r="DC736">
        <f t="shared" si="357"/>
        <v>0</v>
      </c>
      <c r="DD736" t="s">
        <v>6</v>
      </c>
      <c r="DE736" t="s">
        <v>6</v>
      </c>
      <c r="DF736">
        <f t="shared" si="353"/>
        <v>0</v>
      </c>
      <c r="DG736">
        <f t="shared" si="349"/>
        <v>0</v>
      </c>
      <c r="DH736">
        <f>Source!I471*SmtRes!Y736</f>
        <v>14.5145</v>
      </c>
      <c r="DI736">
        <f t="shared" si="354"/>
        <v>199.58</v>
      </c>
      <c r="DJ736">
        <f>EtalonRes!AB802</f>
        <v>7.87</v>
      </c>
      <c r="DK736">
        <f>Source!BA471</f>
        <v>25.36</v>
      </c>
      <c r="DL736" t="s">
        <v>6</v>
      </c>
      <c r="DM736">
        <v>0</v>
      </c>
      <c r="DN736" t="s">
        <v>6</v>
      </c>
      <c r="DO736">
        <v>0</v>
      </c>
      <c r="GQ736">
        <v>-1</v>
      </c>
      <c r="GR736">
        <v>-1</v>
      </c>
    </row>
    <row r="737" spans="1:200" x14ac:dyDescent="0.2">
      <c r="A737">
        <f>ROW(Source!A473)</f>
        <v>473</v>
      </c>
      <c r="B737">
        <v>86295183</v>
      </c>
      <c r="C737">
        <v>86296436</v>
      </c>
      <c r="D737">
        <v>27497778</v>
      </c>
      <c r="E737">
        <v>1</v>
      </c>
      <c r="F737">
        <v>1</v>
      </c>
      <c r="G737">
        <v>1</v>
      </c>
      <c r="H737">
        <v>1</v>
      </c>
      <c r="I737" t="s">
        <v>1010</v>
      </c>
      <c r="J737" t="s">
        <v>6</v>
      </c>
      <c r="K737" t="s">
        <v>1011</v>
      </c>
      <c r="L737">
        <v>1369</v>
      </c>
      <c r="N737">
        <v>1013</v>
      </c>
      <c r="O737" t="s">
        <v>921</v>
      </c>
      <c r="P737" t="s">
        <v>921</v>
      </c>
      <c r="Q737">
        <v>1</v>
      </c>
      <c r="W737">
        <v>0</v>
      </c>
      <c r="X737">
        <v>-160844189</v>
      </c>
      <c r="Y737">
        <f t="shared" si="355"/>
        <v>4.43</v>
      </c>
      <c r="AA737">
        <v>0</v>
      </c>
      <c r="AB737">
        <v>0</v>
      </c>
      <c r="AC737">
        <v>0</v>
      </c>
      <c r="AD737">
        <v>8.7100000000000009</v>
      </c>
      <c r="AE737">
        <v>0</v>
      </c>
      <c r="AF737">
        <v>0</v>
      </c>
      <c r="AG737">
        <v>0</v>
      </c>
      <c r="AH737">
        <v>8.7100000000000009</v>
      </c>
      <c r="AI737">
        <v>1</v>
      </c>
      <c r="AJ737">
        <v>1</v>
      </c>
      <c r="AK737">
        <v>1</v>
      </c>
      <c r="AL737">
        <v>1</v>
      </c>
      <c r="AM737">
        <v>0</v>
      </c>
      <c r="AN737">
        <v>0</v>
      </c>
      <c r="AO737">
        <v>1</v>
      </c>
      <c r="AP737">
        <v>0</v>
      </c>
      <c r="AQ737">
        <v>0</v>
      </c>
      <c r="AR737">
        <v>0</v>
      </c>
      <c r="AS737" t="s">
        <v>6</v>
      </c>
      <c r="AT737">
        <v>4.43</v>
      </c>
      <c r="AU737" t="s">
        <v>6</v>
      </c>
      <c r="AV737">
        <v>1</v>
      </c>
      <c r="AW737">
        <v>2</v>
      </c>
      <c r="AX737">
        <v>86296444</v>
      </c>
      <c r="AY737">
        <v>1</v>
      </c>
      <c r="AZ737">
        <v>0</v>
      </c>
      <c r="BA737">
        <v>803</v>
      </c>
      <c r="BB737">
        <v>0</v>
      </c>
      <c r="BC737">
        <v>0</v>
      </c>
      <c r="BD737">
        <v>0</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v>0</v>
      </c>
      <c r="CU737">
        <f>ROUND(AT737*Source!I473*AH737*AL737,0)</f>
        <v>69</v>
      </c>
      <c r="CV737">
        <f>ROUND(Y737*Source!I473,9)</f>
        <v>7.9740000000000002</v>
      </c>
      <c r="CW737">
        <v>0</v>
      </c>
      <c r="CX737">
        <f>ROUND(Y737*Source!I473,9)</f>
        <v>7.9740000000000002</v>
      </c>
      <c r="CY737">
        <f t="shared" si="350"/>
        <v>8.7100000000000009</v>
      </c>
      <c r="CZ737">
        <f t="shared" si="351"/>
        <v>8.7100000000000009</v>
      </c>
      <c r="DA737">
        <f t="shared" si="352"/>
        <v>1</v>
      </c>
      <c r="DB737">
        <f t="shared" si="356"/>
        <v>38.590000000000003</v>
      </c>
      <c r="DC737">
        <f t="shared" si="357"/>
        <v>0</v>
      </c>
      <c r="DD737" t="s">
        <v>6</v>
      </c>
      <c r="DE737" t="s">
        <v>6</v>
      </c>
      <c r="DF737">
        <f t="shared" si="353"/>
        <v>0</v>
      </c>
      <c r="DG737">
        <f t="shared" si="349"/>
        <v>0</v>
      </c>
      <c r="DH737">
        <f>Source!I473*SmtRes!Y737</f>
        <v>7.9739999999999993</v>
      </c>
      <c r="DI737">
        <f t="shared" si="354"/>
        <v>8.7100000000000009</v>
      </c>
      <c r="DJ737">
        <f>EtalonRes!AB803</f>
        <v>8.7100000000000009</v>
      </c>
      <c r="DK737">
        <f>Source!BA473</f>
        <v>1</v>
      </c>
      <c r="DL737" t="s">
        <v>6</v>
      </c>
      <c r="DM737">
        <v>0</v>
      </c>
      <c r="DN737" t="s">
        <v>6</v>
      </c>
      <c r="DO737">
        <v>0</v>
      </c>
      <c r="GQ737">
        <v>-1</v>
      </c>
      <c r="GR737">
        <v>-1</v>
      </c>
    </row>
    <row r="738" spans="1:200" x14ac:dyDescent="0.2">
      <c r="A738">
        <f>ROW(Source!A473)</f>
        <v>473</v>
      </c>
      <c r="B738">
        <v>86295183</v>
      </c>
      <c r="C738">
        <v>86296436</v>
      </c>
      <c r="D738">
        <v>121548</v>
      </c>
      <c r="E738">
        <v>1</v>
      </c>
      <c r="F738">
        <v>1</v>
      </c>
      <c r="G738">
        <v>1</v>
      </c>
      <c r="H738">
        <v>1</v>
      </c>
      <c r="I738" t="s">
        <v>39</v>
      </c>
      <c r="J738" t="s">
        <v>6</v>
      </c>
      <c r="K738" t="s">
        <v>922</v>
      </c>
      <c r="L738">
        <v>608254</v>
      </c>
      <c r="N738">
        <v>1013</v>
      </c>
      <c r="O738" t="s">
        <v>923</v>
      </c>
      <c r="P738" t="s">
        <v>923</v>
      </c>
      <c r="Q738">
        <v>1</v>
      </c>
      <c r="W738">
        <v>0</v>
      </c>
      <c r="X738">
        <v>-185737400</v>
      </c>
      <c r="Y738">
        <f t="shared" si="355"/>
        <v>0.44</v>
      </c>
      <c r="AA738">
        <v>0</v>
      </c>
      <c r="AB738">
        <v>0</v>
      </c>
      <c r="AC738">
        <v>0</v>
      </c>
      <c r="AD738">
        <v>0</v>
      </c>
      <c r="AE738">
        <v>0</v>
      </c>
      <c r="AF738">
        <v>0</v>
      </c>
      <c r="AG738">
        <v>0</v>
      </c>
      <c r="AH738">
        <v>0</v>
      </c>
      <c r="AI738">
        <v>1</v>
      </c>
      <c r="AJ738">
        <v>1</v>
      </c>
      <c r="AK738">
        <v>1</v>
      </c>
      <c r="AL738">
        <v>1</v>
      </c>
      <c r="AM738">
        <v>0</v>
      </c>
      <c r="AN738">
        <v>0</v>
      </c>
      <c r="AO738">
        <v>1</v>
      </c>
      <c r="AP738">
        <v>0</v>
      </c>
      <c r="AQ738">
        <v>0</v>
      </c>
      <c r="AR738">
        <v>0</v>
      </c>
      <c r="AS738" t="s">
        <v>6</v>
      </c>
      <c r="AT738">
        <v>0.44</v>
      </c>
      <c r="AU738" t="s">
        <v>6</v>
      </c>
      <c r="AV738">
        <v>2</v>
      </c>
      <c r="AW738">
        <v>2</v>
      </c>
      <c r="AX738">
        <v>86296445</v>
      </c>
      <c r="AY738">
        <v>1</v>
      </c>
      <c r="AZ738">
        <v>0</v>
      </c>
      <c r="BA738">
        <v>804</v>
      </c>
      <c r="BB738">
        <v>0</v>
      </c>
      <c r="BC738">
        <v>0</v>
      </c>
      <c r="BD738">
        <v>0</v>
      </c>
      <c r="BE738">
        <v>0</v>
      </c>
      <c r="BF738">
        <v>0</v>
      </c>
      <c r="BG738">
        <v>0</v>
      </c>
      <c r="BH738">
        <v>0</v>
      </c>
      <c r="BI738">
        <v>0</v>
      </c>
      <c r="BJ738">
        <v>0</v>
      </c>
      <c r="BK738">
        <v>0</v>
      </c>
      <c r="BL738">
        <v>0</v>
      </c>
      <c r="BM738">
        <v>0</v>
      </c>
      <c r="BN738">
        <v>0</v>
      </c>
      <c r="BO738">
        <v>0</v>
      </c>
      <c r="BP738">
        <v>0</v>
      </c>
      <c r="BQ738">
        <v>0</v>
      </c>
      <c r="BR738">
        <v>0</v>
      </c>
      <c r="BS738">
        <v>0</v>
      </c>
      <c r="BT738">
        <v>0</v>
      </c>
      <c r="BU738">
        <v>0</v>
      </c>
      <c r="BV738">
        <v>0</v>
      </c>
      <c r="BW738">
        <v>0</v>
      </c>
      <c r="CV738">
        <v>0</v>
      </c>
      <c r="CW738">
        <v>0</v>
      </c>
      <c r="CX738">
        <f>ROUND(Y738*Source!I473,9)</f>
        <v>0.79200000000000004</v>
      </c>
      <c r="CY738">
        <f t="shared" si="350"/>
        <v>0</v>
      </c>
      <c r="CZ738">
        <f t="shared" si="351"/>
        <v>0</v>
      </c>
      <c r="DA738">
        <f t="shared" si="352"/>
        <v>1</v>
      </c>
      <c r="DB738">
        <f t="shared" si="356"/>
        <v>0</v>
      </c>
      <c r="DC738">
        <f t="shared" si="357"/>
        <v>0</v>
      </c>
      <c r="DD738" t="s">
        <v>6</v>
      </c>
      <c r="DE738" t="s">
        <v>6</v>
      </c>
      <c r="DF738">
        <f t="shared" si="353"/>
        <v>0</v>
      </c>
      <c r="DG738">
        <f t="shared" si="349"/>
        <v>0</v>
      </c>
      <c r="DH738">
        <f>Source!I473*SmtRes!Y738</f>
        <v>0.79200000000000004</v>
      </c>
      <c r="DI738">
        <f t="shared" si="354"/>
        <v>0</v>
      </c>
      <c r="DJ738">
        <f>EtalonRes!AB804</f>
        <v>0</v>
      </c>
      <c r="DK738">
        <f>Source!BA473</f>
        <v>1</v>
      </c>
      <c r="DL738" t="s">
        <v>6</v>
      </c>
      <c r="DM738">
        <v>0</v>
      </c>
      <c r="DN738" t="s">
        <v>6</v>
      </c>
      <c r="DO738">
        <v>0</v>
      </c>
      <c r="GQ738">
        <v>-1</v>
      </c>
      <c r="GR738">
        <v>-1</v>
      </c>
    </row>
    <row r="739" spans="1:200" x14ac:dyDescent="0.2">
      <c r="A739">
        <f>ROW(Source!A473)</f>
        <v>473</v>
      </c>
      <c r="B739">
        <v>86295183</v>
      </c>
      <c r="C739">
        <v>86296436</v>
      </c>
      <c r="D739">
        <v>27439418</v>
      </c>
      <c r="E739">
        <v>1</v>
      </c>
      <c r="F739">
        <v>1</v>
      </c>
      <c r="G739">
        <v>1</v>
      </c>
      <c r="H739">
        <v>2</v>
      </c>
      <c r="I739" t="s">
        <v>944</v>
      </c>
      <c r="J739" t="s">
        <v>945</v>
      </c>
      <c r="K739" t="s">
        <v>946</v>
      </c>
      <c r="L739">
        <v>1368</v>
      </c>
      <c r="N739">
        <v>1011</v>
      </c>
      <c r="O739" t="s">
        <v>927</v>
      </c>
      <c r="P739" t="s">
        <v>927</v>
      </c>
      <c r="Q739">
        <v>1</v>
      </c>
      <c r="W739">
        <v>0</v>
      </c>
      <c r="X739">
        <v>674127709</v>
      </c>
      <c r="Y739">
        <f t="shared" si="355"/>
        <v>0.44</v>
      </c>
      <c r="AA739">
        <v>0</v>
      </c>
      <c r="AB739">
        <v>91.69</v>
      </c>
      <c r="AC739">
        <v>13.61</v>
      </c>
      <c r="AD739">
        <v>0</v>
      </c>
      <c r="AE739">
        <v>0</v>
      </c>
      <c r="AF739">
        <v>91.69</v>
      </c>
      <c r="AG739">
        <v>13.61</v>
      </c>
      <c r="AH739">
        <v>0</v>
      </c>
      <c r="AI739">
        <v>1</v>
      </c>
      <c r="AJ739">
        <v>1</v>
      </c>
      <c r="AK739">
        <v>1</v>
      </c>
      <c r="AL739">
        <v>1</v>
      </c>
      <c r="AM739">
        <v>0</v>
      </c>
      <c r="AN739">
        <v>0</v>
      </c>
      <c r="AO739">
        <v>1</v>
      </c>
      <c r="AP739">
        <v>0</v>
      </c>
      <c r="AQ739">
        <v>0</v>
      </c>
      <c r="AR739">
        <v>0</v>
      </c>
      <c r="AS739" t="s">
        <v>6</v>
      </c>
      <c r="AT739">
        <v>0.44</v>
      </c>
      <c r="AU739" t="s">
        <v>6</v>
      </c>
      <c r="AV739">
        <v>0</v>
      </c>
      <c r="AW739">
        <v>2</v>
      </c>
      <c r="AX739">
        <v>86296446</v>
      </c>
      <c r="AY739">
        <v>1</v>
      </c>
      <c r="AZ739">
        <v>0</v>
      </c>
      <c r="BA739">
        <v>805</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v>0</v>
      </c>
      <c r="CV739">
        <v>0</v>
      </c>
      <c r="CW739">
        <f>ROUND(Y739*Source!I473*DO739,9)</f>
        <v>0</v>
      </c>
      <c r="CX739">
        <f>ROUND(Y739*Source!I473,9)</f>
        <v>0.79200000000000004</v>
      </c>
      <c r="CY739">
        <f>AB739</f>
        <v>91.69</v>
      </c>
      <c r="CZ739">
        <f>AF739</f>
        <v>91.69</v>
      </c>
      <c r="DA739">
        <f>AJ739</f>
        <v>1</v>
      </c>
      <c r="DB739">
        <f t="shared" si="356"/>
        <v>40.340000000000003</v>
      </c>
      <c r="DC739">
        <f t="shared" si="357"/>
        <v>5.99</v>
      </c>
      <c r="DD739" t="s">
        <v>6</v>
      </c>
      <c r="DE739" t="s">
        <v>6</v>
      </c>
      <c r="DF739">
        <f t="shared" si="353"/>
        <v>0</v>
      </c>
      <c r="DG739">
        <f t="shared" si="349"/>
        <v>73</v>
      </c>
      <c r="DH739">
        <f>Source!I473*SmtRes!Y739</f>
        <v>0.79200000000000004</v>
      </c>
      <c r="DI739">
        <f>AB739</f>
        <v>91.69</v>
      </c>
      <c r="DJ739">
        <f>EtalonRes!Z805</f>
        <v>91.69</v>
      </c>
      <c r="DK739">
        <f>Source!BB473</f>
        <v>1</v>
      </c>
      <c r="DL739" t="s">
        <v>6</v>
      </c>
      <c r="DM739">
        <v>0</v>
      </c>
      <c r="DN739" t="s">
        <v>6</v>
      </c>
      <c r="DO739">
        <v>0</v>
      </c>
      <c r="GQ739">
        <v>-1</v>
      </c>
      <c r="GR739">
        <v>-1</v>
      </c>
    </row>
    <row r="740" spans="1:200" x14ac:dyDescent="0.2">
      <c r="A740">
        <f>ROW(Source!A473)</f>
        <v>473</v>
      </c>
      <c r="B740">
        <v>86295183</v>
      </c>
      <c r="C740">
        <v>86296436</v>
      </c>
      <c r="D740">
        <v>27379626</v>
      </c>
      <c r="E740">
        <v>1</v>
      </c>
      <c r="F740">
        <v>1</v>
      </c>
      <c r="G740">
        <v>1</v>
      </c>
      <c r="H740">
        <v>3</v>
      </c>
      <c r="I740" t="s">
        <v>602</v>
      </c>
      <c r="J740" t="s">
        <v>604</v>
      </c>
      <c r="K740" t="s">
        <v>603</v>
      </c>
      <c r="L740">
        <v>1339</v>
      </c>
      <c r="N740">
        <v>1007</v>
      </c>
      <c r="O740" t="s">
        <v>32</v>
      </c>
      <c r="P740" t="s">
        <v>32</v>
      </c>
      <c r="Q740">
        <v>1</v>
      </c>
      <c r="W740">
        <v>0</v>
      </c>
      <c r="X740">
        <v>-1318221768</v>
      </c>
      <c r="Y740">
        <f t="shared" si="355"/>
        <v>5.0000000000000001E-4</v>
      </c>
      <c r="AA740">
        <v>1056</v>
      </c>
      <c r="AB740">
        <v>0</v>
      </c>
      <c r="AC740">
        <v>0</v>
      </c>
      <c r="AD740">
        <v>0</v>
      </c>
      <c r="AE740">
        <v>1056</v>
      </c>
      <c r="AF740">
        <v>0</v>
      </c>
      <c r="AG740">
        <v>0</v>
      </c>
      <c r="AH740">
        <v>0</v>
      </c>
      <c r="AI740">
        <v>1</v>
      </c>
      <c r="AJ740">
        <v>1</v>
      </c>
      <c r="AK740">
        <v>1</v>
      </c>
      <c r="AL740">
        <v>1</v>
      </c>
      <c r="AM740">
        <v>0</v>
      </c>
      <c r="AN740">
        <v>0</v>
      </c>
      <c r="AO740">
        <v>0</v>
      </c>
      <c r="AP740">
        <v>1</v>
      </c>
      <c r="AQ740">
        <v>0</v>
      </c>
      <c r="AR740">
        <v>0</v>
      </c>
      <c r="AS740" t="s">
        <v>6</v>
      </c>
      <c r="AT740">
        <v>5.0000000000000001E-4</v>
      </c>
      <c r="AU740" t="s">
        <v>6</v>
      </c>
      <c r="AV740">
        <v>0</v>
      </c>
      <c r="AW740">
        <v>2</v>
      </c>
      <c r="AX740">
        <v>86296447</v>
      </c>
      <c r="AY740">
        <v>1</v>
      </c>
      <c r="AZ740">
        <v>0</v>
      </c>
      <c r="BA740">
        <v>806</v>
      </c>
      <c r="BB740">
        <v>3</v>
      </c>
      <c r="BC740">
        <v>0</v>
      </c>
      <c r="BD740">
        <v>0</v>
      </c>
      <c r="BE740">
        <v>0</v>
      </c>
      <c r="BF740">
        <v>0</v>
      </c>
      <c r="BG740">
        <v>0</v>
      </c>
      <c r="BH740">
        <v>0</v>
      </c>
      <c r="BI740">
        <v>0</v>
      </c>
      <c r="BJ740">
        <v>0</v>
      </c>
      <c r="BK740">
        <v>0</v>
      </c>
      <c r="BL740">
        <v>0</v>
      </c>
      <c r="BM740">
        <v>0</v>
      </c>
      <c r="BN740">
        <v>0</v>
      </c>
      <c r="BO740">
        <v>0</v>
      </c>
      <c r="BP740">
        <v>0</v>
      </c>
      <c r="BQ740">
        <v>0</v>
      </c>
      <c r="BR740">
        <v>0</v>
      </c>
      <c r="BS740">
        <v>0</v>
      </c>
      <c r="BT740">
        <v>0</v>
      </c>
      <c r="BU740">
        <v>0</v>
      </c>
      <c r="BV740">
        <v>0</v>
      </c>
      <c r="BW740">
        <v>0</v>
      </c>
      <c r="CV740">
        <v>0</v>
      </c>
      <c r="CW740">
        <v>0</v>
      </c>
      <c r="CX740">
        <f>ROUND(Y740*Source!I473,9)</f>
        <v>8.9999999999999998E-4</v>
      </c>
      <c r="CY740">
        <f>AA740</f>
        <v>1056</v>
      </c>
      <c r="CZ740">
        <f>AE740</f>
        <v>1056</v>
      </c>
      <c r="DA740">
        <f>AI740</f>
        <v>1</v>
      </c>
      <c r="DB740">
        <f t="shared" si="356"/>
        <v>0.53</v>
      </c>
      <c r="DC740">
        <f t="shared" si="357"/>
        <v>0</v>
      </c>
      <c r="DD740" t="s">
        <v>6</v>
      </c>
      <c r="DE740" t="s">
        <v>6</v>
      </c>
      <c r="DF740">
        <f t="shared" si="353"/>
        <v>1</v>
      </c>
      <c r="DG740">
        <f t="shared" si="349"/>
        <v>0</v>
      </c>
      <c r="DH740">
        <f>Source!I473*SmtRes!Y740</f>
        <v>9.0000000000000008E-4</v>
      </c>
      <c r="DI740">
        <f>AA740</f>
        <v>1056</v>
      </c>
      <c r="DJ740">
        <f>EtalonRes!Y806</f>
        <v>1056</v>
      </c>
      <c r="DK740">
        <f>Source!BC473</f>
        <v>1</v>
      </c>
      <c r="DL740" t="s">
        <v>6</v>
      </c>
      <c r="DM740">
        <v>0</v>
      </c>
      <c r="DN740" t="s">
        <v>6</v>
      </c>
      <c r="DO740">
        <v>0</v>
      </c>
      <c r="GP740">
        <v>1</v>
      </c>
      <c r="GQ740">
        <v>-1</v>
      </c>
      <c r="GR740">
        <v>-1</v>
      </c>
    </row>
    <row r="741" spans="1:200" x14ac:dyDescent="0.2">
      <c r="A741">
        <f>ROW(Source!A473)</f>
        <v>473</v>
      </c>
      <c r="B741">
        <v>86295183</v>
      </c>
      <c r="C741">
        <v>86296436</v>
      </c>
      <c r="D741">
        <v>27408233</v>
      </c>
      <c r="E741">
        <v>1</v>
      </c>
      <c r="F741">
        <v>1</v>
      </c>
      <c r="G741">
        <v>1</v>
      </c>
      <c r="H741">
        <v>3</v>
      </c>
      <c r="I741" t="s">
        <v>611</v>
      </c>
      <c r="J741" t="s">
        <v>613</v>
      </c>
      <c r="K741" t="s">
        <v>612</v>
      </c>
      <c r="L741">
        <v>1339</v>
      </c>
      <c r="N741">
        <v>1007</v>
      </c>
      <c r="O741" t="s">
        <v>32</v>
      </c>
      <c r="P741" t="s">
        <v>32</v>
      </c>
      <c r="Q741">
        <v>1</v>
      </c>
      <c r="W741">
        <v>0</v>
      </c>
      <c r="X741">
        <v>839252645</v>
      </c>
      <c r="Y741">
        <f t="shared" si="355"/>
        <v>0.92</v>
      </c>
      <c r="AA741">
        <v>950</v>
      </c>
      <c r="AB741">
        <v>0</v>
      </c>
      <c r="AC741">
        <v>0</v>
      </c>
      <c r="AD741">
        <v>0</v>
      </c>
      <c r="AE741">
        <v>950</v>
      </c>
      <c r="AF741">
        <v>0</v>
      </c>
      <c r="AG741">
        <v>0</v>
      </c>
      <c r="AH741">
        <v>0</v>
      </c>
      <c r="AI741">
        <v>1</v>
      </c>
      <c r="AJ741">
        <v>1</v>
      </c>
      <c r="AK741">
        <v>1</v>
      </c>
      <c r="AL741">
        <v>1</v>
      </c>
      <c r="AM741">
        <v>0</v>
      </c>
      <c r="AN741">
        <v>0</v>
      </c>
      <c r="AO741">
        <v>0</v>
      </c>
      <c r="AP741">
        <v>0</v>
      </c>
      <c r="AQ741">
        <v>0</v>
      </c>
      <c r="AR741">
        <v>0</v>
      </c>
      <c r="AS741" t="s">
        <v>6</v>
      </c>
      <c r="AT741">
        <v>0.92</v>
      </c>
      <c r="AU741" t="s">
        <v>6</v>
      </c>
      <c r="AV741">
        <v>0</v>
      </c>
      <c r="AW741">
        <v>1</v>
      </c>
      <c r="AX741">
        <v>-1</v>
      </c>
      <c r="AY741">
        <v>0</v>
      </c>
      <c r="AZ741">
        <v>0</v>
      </c>
      <c r="BA741" t="s">
        <v>6</v>
      </c>
      <c r="BB741">
        <v>0</v>
      </c>
      <c r="BC741">
        <v>0</v>
      </c>
      <c r="BD741">
        <v>0</v>
      </c>
      <c r="BE741">
        <v>0</v>
      </c>
      <c r="BF741">
        <v>0</v>
      </c>
      <c r="BG741">
        <v>0</v>
      </c>
      <c r="BH741">
        <v>0</v>
      </c>
      <c r="BI741">
        <v>0</v>
      </c>
      <c r="BJ741">
        <v>0</v>
      </c>
      <c r="BK741">
        <v>0</v>
      </c>
      <c r="BL741">
        <v>0</v>
      </c>
      <c r="BM741">
        <v>0</v>
      </c>
      <c r="BN741">
        <v>0</v>
      </c>
      <c r="BO741">
        <v>0</v>
      </c>
      <c r="BP741">
        <v>0</v>
      </c>
      <c r="BQ741">
        <v>0</v>
      </c>
      <c r="BR741">
        <v>0</v>
      </c>
      <c r="BS741">
        <v>0</v>
      </c>
      <c r="BT741">
        <v>0</v>
      </c>
      <c r="BU741">
        <v>0</v>
      </c>
      <c r="BV741">
        <v>0</v>
      </c>
      <c r="BW741">
        <v>0</v>
      </c>
      <c r="CV741">
        <v>0</v>
      </c>
      <c r="CW741">
        <v>0</v>
      </c>
      <c r="CX741">
        <f>ROUND(Y741*Source!I473,9)</f>
        <v>1.6559999999999999</v>
      </c>
      <c r="CY741">
        <f>AA741</f>
        <v>950</v>
      </c>
      <c r="CZ741">
        <f>AE741</f>
        <v>950</v>
      </c>
      <c r="DA741">
        <f>AI741</f>
        <v>1</v>
      </c>
      <c r="DB741">
        <f t="shared" si="356"/>
        <v>874</v>
      </c>
      <c r="DC741">
        <f t="shared" si="357"/>
        <v>0</v>
      </c>
      <c r="DD741" t="s">
        <v>6</v>
      </c>
      <c r="DE741" t="s">
        <v>6</v>
      </c>
      <c r="DF741">
        <f t="shared" si="353"/>
        <v>1573</v>
      </c>
      <c r="DG741">
        <f t="shared" si="349"/>
        <v>0</v>
      </c>
      <c r="DH741">
        <f>Source!I473*SmtRes!Y741</f>
        <v>1.6560000000000001</v>
      </c>
      <c r="DI741">
        <f>AA741</f>
        <v>950</v>
      </c>
      <c r="DJ741">
        <f>DF741</f>
        <v>1573</v>
      </c>
      <c r="DK741">
        <f>Source!BC473</f>
        <v>1</v>
      </c>
      <c r="DL741" t="s">
        <v>6</v>
      </c>
      <c r="DM741">
        <v>0</v>
      </c>
      <c r="DN741" t="s">
        <v>6</v>
      </c>
      <c r="DO741">
        <v>0</v>
      </c>
      <c r="GP741">
        <v>1</v>
      </c>
      <c r="GQ741">
        <v>-1</v>
      </c>
      <c r="GR741">
        <v>-1</v>
      </c>
    </row>
    <row r="742" spans="1:200" x14ac:dyDescent="0.2">
      <c r="A742">
        <f>ROW(Source!A473)</f>
        <v>473</v>
      </c>
      <c r="B742">
        <v>86295183</v>
      </c>
      <c r="C742">
        <v>86296436</v>
      </c>
      <c r="D742">
        <v>27416566</v>
      </c>
      <c r="E742">
        <v>1</v>
      </c>
      <c r="F742">
        <v>1</v>
      </c>
      <c r="G742">
        <v>1</v>
      </c>
      <c r="H742">
        <v>3</v>
      </c>
      <c r="I742" t="s">
        <v>159</v>
      </c>
      <c r="J742" t="s">
        <v>161</v>
      </c>
      <c r="K742" t="s">
        <v>160</v>
      </c>
      <c r="L742">
        <v>1339</v>
      </c>
      <c r="N742">
        <v>1007</v>
      </c>
      <c r="O742" t="s">
        <v>32</v>
      </c>
      <c r="P742" t="s">
        <v>32</v>
      </c>
      <c r="Q742">
        <v>1</v>
      </c>
      <c r="W742">
        <v>0</v>
      </c>
      <c r="X742">
        <v>-50505369</v>
      </c>
      <c r="Y742">
        <f t="shared" si="355"/>
        <v>0.26</v>
      </c>
      <c r="AA742">
        <v>7.14</v>
      </c>
      <c r="AB742">
        <v>0</v>
      </c>
      <c r="AC742">
        <v>0</v>
      </c>
      <c r="AD742">
        <v>0</v>
      </c>
      <c r="AE742">
        <v>7.14</v>
      </c>
      <c r="AF742">
        <v>0</v>
      </c>
      <c r="AG742">
        <v>0</v>
      </c>
      <c r="AH742">
        <v>0</v>
      </c>
      <c r="AI742">
        <v>1</v>
      </c>
      <c r="AJ742">
        <v>1</v>
      </c>
      <c r="AK742">
        <v>1</v>
      </c>
      <c r="AL742">
        <v>1</v>
      </c>
      <c r="AM742">
        <v>0</v>
      </c>
      <c r="AN742">
        <v>0</v>
      </c>
      <c r="AO742">
        <v>0</v>
      </c>
      <c r="AP742">
        <v>1</v>
      </c>
      <c r="AQ742">
        <v>0</v>
      </c>
      <c r="AR742">
        <v>0</v>
      </c>
      <c r="AS742" t="s">
        <v>6</v>
      </c>
      <c r="AT742">
        <v>0.26</v>
      </c>
      <c r="AU742" t="s">
        <v>6</v>
      </c>
      <c r="AV742">
        <v>0</v>
      </c>
      <c r="AW742">
        <v>2</v>
      </c>
      <c r="AX742">
        <v>86296450</v>
      </c>
      <c r="AY742">
        <v>1</v>
      </c>
      <c r="AZ742">
        <v>0</v>
      </c>
      <c r="BA742">
        <v>809</v>
      </c>
      <c r="BB742">
        <v>3</v>
      </c>
      <c r="BC742">
        <v>0</v>
      </c>
      <c r="BD742">
        <v>0</v>
      </c>
      <c r="BE742">
        <v>0</v>
      </c>
      <c r="BF742">
        <v>0</v>
      </c>
      <c r="BG742">
        <v>0</v>
      </c>
      <c r="BH742">
        <v>0</v>
      </c>
      <c r="BI742">
        <v>0</v>
      </c>
      <c r="BJ742">
        <v>0</v>
      </c>
      <c r="BK742">
        <v>0</v>
      </c>
      <c r="BL742">
        <v>0</v>
      </c>
      <c r="BM742">
        <v>0</v>
      </c>
      <c r="BN742">
        <v>0</v>
      </c>
      <c r="BO742">
        <v>0</v>
      </c>
      <c r="BP742">
        <v>0</v>
      </c>
      <c r="BQ742">
        <v>0</v>
      </c>
      <c r="BR742">
        <v>0</v>
      </c>
      <c r="BS742">
        <v>0</v>
      </c>
      <c r="BT742">
        <v>0</v>
      </c>
      <c r="BU742">
        <v>0</v>
      </c>
      <c r="BV742">
        <v>0</v>
      </c>
      <c r="BW742">
        <v>0</v>
      </c>
      <c r="CV742">
        <v>0</v>
      </c>
      <c r="CW742">
        <v>0</v>
      </c>
      <c r="CX742">
        <f>ROUND(Y742*Source!I473,9)</f>
        <v>0.46800000000000003</v>
      </c>
      <c r="CY742">
        <f>AA742</f>
        <v>7.14</v>
      </c>
      <c r="CZ742">
        <f>AE742</f>
        <v>7.14</v>
      </c>
      <c r="DA742">
        <f>AI742</f>
        <v>1</v>
      </c>
      <c r="DB742">
        <f t="shared" si="356"/>
        <v>1.86</v>
      </c>
      <c r="DC742">
        <f t="shared" si="357"/>
        <v>0</v>
      </c>
      <c r="DD742" t="s">
        <v>6</v>
      </c>
      <c r="DE742" t="s">
        <v>6</v>
      </c>
      <c r="DF742">
        <f t="shared" si="353"/>
        <v>3</v>
      </c>
      <c r="DG742">
        <f t="shared" si="349"/>
        <v>0</v>
      </c>
      <c r="DH742">
        <f>Source!I473*SmtRes!Y742</f>
        <v>0.46800000000000003</v>
      </c>
      <c r="DI742">
        <f>AA742</f>
        <v>7.14</v>
      </c>
      <c r="DJ742">
        <f>EtalonRes!Y809</f>
        <v>7.14</v>
      </c>
      <c r="DK742">
        <f>Source!BC473</f>
        <v>1</v>
      </c>
      <c r="DL742" t="s">
        <v>6</v>
      </c>
      <c r="DM742">
        <v>0</v>
      </c>
      <c r="DN742" t="s">
        <v>6</v>
      </c>
      <c r="DO742">
        <v>0</v>
      </c>
      <c r="GP742">
        <v>1</v>
      </c>
      <c r="GQ742">
        <v>-1</v>
      </c>
      <c r="GR742">
        <v>-1</v>
      </c>
    </row>
    <row r="743" spans="1:200" x14ac:dyDescent="0.2">
      <c r="A743">
        <f>ROW(Source!A473)</f>
        <v>473</v>
      </c>
      <c r="B743">
        <v>86295183</v>
      </c>
      <c r="C743">
        <v>86296436</v>
      </c>
      <c r="D743">
        <v>69408692</v>
      </c>
      <c r="E743">
        <v>1</v>
      </c>
      <c r="F743">
        <v>1</v>
      </c>
      <c r="G743">
        <v>1</v>
      </c>
      <c r="H743">
        <v>3</v>
      </c>
      <c r="I743" t="s">
        <v>606</v>
      </c>
      <c r="J743" t="s">
        <v>608</v>
      </c>
      <c r="K743" t="s">
        <v>607</v>
      </c>
      <c r="L743">
        <v>1339</v>
      </c>
      <c r="N743">
        <v>1007</v>
      </c>
      <c r="O743" t="s">
        <v>32</v>
      </c>
      <c r="P743" t="s">
        <v>32</v>
      </c>
      <c r="Q743">
        <v>1</v>
      </c>
      <c r="W743">
        <v>0</v>
      </c>
      <c r="X743">
        <v>-275207926</v>
      </c>
      <c r="Y743">
        <f t="shared" si="355"/>
        <v>0.11</v>
      </c>
      <c r="AA743">
        <v>378.01</v>
      </c>
      <c r="AB743">
        <v>0</v>
      </c>
      <c r="AC743">
        <v>0</v>
      </c>
      <c r="AD743">
        <v>0</v>
      </c>
      <c r="AE743">
        <v>378.01</v>
      </c>
      <c r="AF743">
        <v>0</v>
      </c>
      <c r="AG743">
        <v>0</v>
      </c>
      <c r="AH743">
        <v>0</v>
      </c>
      <c r="AI743">
        <v>1</v>
      </c>
      <c r="AJ743">
        <v>1</v>
      </c>
      <c r="AK743">
        <v>1</v>
      </c>
      <c r="AL743">
        <v>1</v>
      </c>
      <c r="AM743">
        <v>0</v>
      </c>
      <c r="AN743">
        <v>0</v>
      </c>
      <c r="AO743">
        <v>0</v>
      </c>
      <c r="AP743">
        <v>1</v>
      </c>
      <c r="AQ743">
        <v>0</v>
      </c>
      <c r="AR743">
        <v>0</v>
      </c>
      <c r="AS743" t="s">
        <v>6</v>
      </c>
      <c r="AT743">
        <v>0.11</v>
      </c>
      <c r="AU743" t="s">
        <v>6</v>
      </c>
      <c r="AV743">
        <v>0</v>
      </c>
      <c r="AW743">
        <v>1</v>
      </c>
      <c r="AX743">
        <v>-1</v>
      </c>
      <c r="AY743">
        <v>0</v>
      </c>
      <c r="AZ743">
        <v>0</v>
      </c>
      <c r="BA743" t="s">
        <v>6</v>
      </c>
      <c r="BB743">
        <v>0</v>
      </c>
      <c r="BC743">
        <v>0</v>
      </c>
      <c r="BD743">
        <v>0</v>
      </c>
      <c r="BE743">
        <v>0</v>
      </c>
      <c r="BF743">
        <v>0</v>
      </c>
      <c r="BG743">
        <v>0</v>
      </c>
      <c r="BH743">
        <v>0</v>
      </c>
      <c r="BI743">
        <v>0</v>
      </c>
      <c r="BJ743">
        <v>0</v>
      </c>
      <c r="BK743">
        <v>0</v>
      </c>
      <c r="BL743">
        <v>0</v>
      </c>
      <c r="BM743">
        <v>0</v>
      </c>
      <c r="BN743">
        <v>0</v>
      </c>
      <c r="BO743">
        <v>0</v>
      </c>
      <c r="BP743">
        <v>0</v>
      </c>
      <c r="BQ743">
        <v>0</v>
      </c>
      <c r="BR743">
        <v>0</v>
      </c>
      <c r="BS743">
        <v>0</v>
      </c>
      <c r="BT743">
        <v>0</v>
      </c>
      <c r="BU743">
        <v>0</v>
      </c>
      <c r="BV743">
        <v>0</v>
      </c>
      <c r="BW743">
        <v>0</v>
      </c>
      <c r="CV743">
        <v>0</v>
      </c>
      <c r="CW743">
        <v>0</v>
      </c>
      <c r="CX743">
        <f>ROUND(Y743*Source!I473,9)</f>
        <v>0.19800000000000001</v>
      </c>
      <c r="CY743">
        <f>AA743</f>
        <v>378.01</v>
      </c>
      <c r="CZ743">
        <f>AE743</f>
        <v>378.01</v>
      </c>
      <c r="DA743">
        <f>AI743</f>
        <v>1</v>
      </c>
      <c r="DB743">
        <f t="shared" si="356"/>
        <v>41.58</v>
      </c>
      <c r="DC743">
        <f t="shared" si="357"/>
        <v>0</v>
      </c>
      <c r="DD743" t="s">
        <v>6</v>
      </c>
      <c r="DE743" t="s">
        <v>6</v>
      </c>
      <c r="DF743">
        <f t="shared" si="353"/>
        <v>75</v>
      </c>
      <c r="DG743">
        <f t="shared" si="349"/>
        <v>0</v>
      </c>
      <c r="DH743">
        <f>Source!I473*SmtRes!Y743</f>
        <v>0.19800000000000001</v>
      </c>
      <c r="DI743">
        <f>AA743</f>
        <v>378.01</v>
      </c>
      <c r="DJ743">
        <f>DF743</f>
        <v>75</v>
      </c>
      <c r="DK743">
        <f>Source!BC473</f>
        <v>1</v>
      </c>
      <c r="DL743" t="s">
        <v>6</v>
      </c>
      <c r="DM743">
        <v>0</v>
      </c>
      <c r="DN743" t="s">
        <v>6</v>
      </c>
      <c r="DO743">
        <v>0</v>
      </c>
      <c r="GP743">
        <v>1</v>
      </c>
      <c r="GQ743">
        <v>-1</v>
      </c>
      <c r="GR743">
        <v>-1</v>
      </c>
    </row>
    <row r="744" spans="1:200" x14ac:dyDescent="0.2">
      <c r="A744">
        <f>ROW(Source!A474)</f>
        <v>474</v>
      </c>
      <c r="B744">
        <v>86295184</v>
      </c>
      <c r="C744">
        <v>86296436</v>
      </c>
      <c r="D744">
        <v>27497778</v>
      </c>
      <c r="E744">
        <v>1</v>
      </c>
      <c r="F744">
        <v>1</v>
      </c>
      <c r="G744">
        <v>1</v>
      </c>
      <c r="H744">
        <v>1</v>
      </c>
      <c r="I744" t="s">
        <v>1010</v>
      </c>
      <c r="J744" t="s">
        <v>6</v>
      </c>
      <c r="K744" t="s">
        <v>1011</v>
      </c>
      <c r="L744">
        <v>1369</v>
      </c>
      <c r="N744">
        <v>1013</v>
      </c>
      <c r="O744" t="s">
        <v>921</v>
      </c>
      <c r="P744" t="s">
        <v>921</v>
      </c>
      <c r="Q744">
        <v>1</v>
      </c>
      <c r="W744">
        <v>0</v>
      </c>
      <c r="X744">
        <v>-160844189</v>
      </c>
      <c r="Y744">
        <f t="shared" si="355"/>
        <v>4.43</v>
      </c>
      <c r="AA744">
        <v>0</v>
      </c>
      <c r="AB744">
        <v>0</v>
      </c>
      <c r="AC744">
        <v>0</v>
      </c>
      <c r="AD744">
        <v>550.99</v>
      </c>
      <c r="AE744">
        <v>0</v>
      </c>
      <c r="AF744">
        <v>0</v>
      </c>
      <c r="AG744">
        <v>0</v>
      </c>
      <c r="AH744">
        <v>8.7100000000000009</v>
      </c>
      <c r="AI744">
        <v>1</v>
      </c>
      <c r="AJ744">
        <v>1</v>
      </c>
      <c r="AK744">
        <v>1</v>
      </c>
      <c r="AL744">
        <v>63.26</v>
      </c>
      <c r="AM744">
        <v>5</v>
      </c>
      <c r="AN744">
        <v>0</v>
      </c>
      <c r="AO744">
        <v>1</v>
      </c>
      <c r="AP744">
        <v>0</v>
      </c>
      <c r="AQ744">
        <v>0</v>
      </c>
      <c r="AR744">
        <v>0</v>
      </c>
      <c r="AS744" t="s">
        <v>6</v>
      </c>
      <c r="AT744">
        <v>4.43</v>
      </c>
      <c r="AU744" t="s">
        <v>6</v>
      </c>
      <c r="AV744">
        <v>1</v>
      </c>
      <c r="AW744">
        <v>2</v>
      </c>
      <c r="AX744">
        <v>86296444</v>
      </c>
      <c r="AY744">
        <v>1</v>
      </c>
      <c r="AZ744">
        <v>0</v>
      </c>
      <c r="BA744">
        <v>810</v>
      </c>
      <c r="BB744">
        <v>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CU744">
        <f>ROUND(AT744*Source!I474*AH744*AL744,0)</f>
        <v>4394</v>
      </c>
      <c r="CV744">
        <f>ROUND(Y744*Source!I474,9)</f>
        <v>7.9740000000000002</v>
      </c>
      <c r="CW744">
        <v>0</v>
      </c>
      <c r="CX744">
        <f>ROUND(Y744*Source!I474,9)</f>
        <v>7.9740000000000002</v>
      </c>
      <c r="CY744">
        <f>AD744</f>
        <v>550.99</v>
      </c>
      <c r="CZ744">
        <f>AH744</f>
        <v>8.7100000000000009</v>
      </c>
      <c r="DA744">
        <f>AL744</f>
        <v>63.26</v>
      </c>
      <c r="DB744">
        <f t="shared" si="356"/>
        <v>38.590000000000003</v>
      </c>
      <c r="DC744">
        <f t="shared" si="357"/>
        <v>0</v>
      </c>
      <c r="DD744" t="s">
        <v>6</v>
      </c>
      <c r="DE744" t="s">
        <v>6</v>
      </c>
      <c r="DF744">
        <f t="shared" si="353"/>
        <v>0</v>
      </c>
      <c r="DG744">
        <f t="shared" si="349"/>
        <v>0</v>
      </c>
      <c r="DH744">
        <f>Source!I474*SmtRes!Y744</f>
        <v>7.9739999999999993</v>
      </c>
      <c r="DI744">
        <f>AD744</f>
        <v>550.99</v>
      </c>
      <c r="DJ744">
        <f>EtalonRes!AB810</f>
        <v>8.7100000000000009</v>
      </c>
      <c r="DK744">
        <f>Source!BA474</f>
        <v>63.26</v>
      </c>
      <c r="DL744" t="s">
        <v>6</v>
      </c>
      <c r="DM744">
        <v>0</v>
      </c>
      <c r="DN744" t="s">
        <v>6</v>
      </c>
      <c r="DO744">
        <v>0</v>
      </c>
      <c r="GQ744">
        <v>-1</v>
      </c>
      <c r="GR744">
        <v>-1</v>
      </c>
    </row>
    <row r="745" spans="1:200" x14ac:dyDescent="0.2">
      <c r="A745">
        <f>ROW(Source!A474)</f>
        <v>474</v>
      </c>
      <c r="B745">
        <v>86295184</v>
      </c>
      <c r="C745">
        <v>86296436</v>
      </c>
      <c r="D745">
        <v>121548</v>
      </c>
      <c r="E745">
        <v>1</v>
      </c>
      <c r="F745">
        <v>1</v>
      </c>
      <c r="G745">
        <v>1</v>
      </c>
      <c r="H745">
        <v>1</v>
      </c>
      <c r="I745" t="s">
        <v>39</v>
      </c>
      <c r="J745" t="s">
        <v>6</v>
      </c>
      <c r="K745" t="s">
        <v>922</v>
      </c>
      <c r="L745">
        <v>608254</v>
      </c>
      <c r="N745">
        <v>1013</v>
      </c>
      <c r="O745" t="s">
        <v>923</v>
      </c>
      <c r="P745" t="s">
        <v>923</v>
      </c>
      <c r="Q745">
        <v>1</v>
      </c>
      <c r="W745">
        <v>0</v>
      </c>
      <c r="X745">
        <v>-185737400</v>
      </c>
      <c r="Y745">
        <f t="shared" si="355"/>
        <v>0.44</v>
      </c>
      <c r="AA745">
        <v>0</v>
      </c>
      <c r="AB745">
        <v>0</v>
      </c>
      <c r="AC745">
        <v>0</v>
      </c>
      <c r="AD745">
        <v>0</v>
      </c>
      <c r="AE745">
        <v>0</v>
      </c>
      <c r="AF745">
        <v>0</v>
      </c>
      <c r="AG745">
        <v>0</v>
      </c>
      <c r="AH745">
        <v>0</v>
      </c>
      <c r="AI745">
        <v>1</v>
      </c>
      <c r="AJ745">
        <v>1</v>
      </c>
      <c r="AK745">
        <v>19.8</v>
      </c>
      <c r="AL745">
        <v>1</v>
      </c>
      <c r="AM745">
        <v>5</v>
      </c>
      <c r="AN745">
        <v>0</v>
      </c>
      <c r="AO745">
        <v>1</v>
      </c>
      <c r="AP745">
        <v>0</v>
      </c>
      <c r="AQ745">
        <v>0</v>
      </c>
      <c r="AR745">
        <v>0</v>
      </c>
      <c r="AS745" t="s">
        <v>6</v>
      </c>
      <c r="AT745">
        <v>0.44</v>
      </c>
      <c r="AU745" t="s">
        <v>6</v>
      </c>
      <c r="AV745">
        <v>2</v>
      </c>
      <c r="AW745">
        <v>2</v>
      </c>
      <c r="AX745">
        <v>86296445</v>
      </c>
      <c r="AY745">
        <v>1</v>
      </c>
      <c r="AZ745">
        <v>0</v>
      </c>
      <c r="BA745">
        <v>811</v>
      </c>
      <c r="BB745">
        <v>0</v>
      </c>
      <c r="BC745">
        <v>0</v>
      </c>
      <c r="BD745">
        <v>0</v>
      </c>
      <c r="BE745">
        <v>0</v>
      </c>
      <c r="BF745">
        <v>0</v>
      </c>
      <c r="BG745">
        <v>0</v>
      </c>
      <c r="BH745">
        <v>0</v>
      </c>
      <c r="BI745">
        <v>0</v>
      </c>
      <c r="BJ745">
        <v>0</v>
      </c>
      <c r="BK745">
        <v>0</v>
      </c>
      <c r="BL745">
        <v>0</v>
      </c>
      <c r="BM745">
        <v>0</v>
      </c>
      <c r="BN745">
        <v>0</v>
      </c>
      <c r="BO745">
        <v>0</v>
      </c>
      <c r="BP745">
        <v>0</v>
      </c>
      <c r="BQ745">
        <v>0</v>
      </c>
      <c r="BR745">
        <v>0</v>
      </c>
      <c r="BS745">
        <v>0</v>
      </c>
      <c r="BT745">
        <v>0</v>
      </c>
      <c r="BU745">
        <v>0</v>
      </c>
      <c r="BV745">
        <v>0</v>
      </c>
      <c r="BW745">
        <v>0</v>
      </c>
      <c r="CV745">
        <v>0</v>
      </c>
      <c r="CW745">
        <v>0</v>
      </c>
      <c r="CX745">
        <f>ROUND(Y745*Source!I474,9)</f>
        <v>0.79200000000000004</v>
      </c>
      <c r="CY745">
        <f>AD745</f>
        <v>0</v>
      </c>
      <c r="CZ745">
        <f>AH745</f>
        <v>0</v>
      </c>
      <c r="DA745">
        <f>AL745</f>
        <v>1</v>
      </c>
      <c r="DB745">
        <f t="shared" si="356"/>
        <v>0</v>
      </c>
      <c r="DC745">
        <f t="shared" si="357"/>
        <v>0</v>
      </c>
      <c r="DD745" t="s">
        <v>6</v>
      </c>
      <c r="DE745" t="s">
        <v>6</v>
      </c>
      <c r="DF745">
        <f t="shared" si="353"/>
        <v>0</v>
      </c>
      <c r="DG745">
        <f t="shared" si="349"/>
        <v>0</v>
      </c>
      <c r="DH745">
        <f>Source!I474*SmtRes!Y745</f>
        <v>0.79200000000000004</v>
      </c>
      <c r="DI745">
        <f>AD745</f>
        <v>0</v>
      </c>
      <c r="DJ745">
        <f>EtalonRes!AB811</f>
        <v>0</v>
      </c>
      <c r="DK745">
        <f>Source!BA474</f>
        <v>63.26</v>
      </c>
      <c r="DL745" t="s">
        <v>6</v>
      </c>
      <c r="DM745">
        <v>0</v>
      </c>
      <c r="DN745" t="s">
        <v>6</v>
      </c>
      <c r="DO745">
        <v>0</v>
      </c>
      <c r="GQ745">
        <v>-1</v>
      </c>
      <c r="GR745">
        <v>-1</v>
      </c>
    </row>
    <row r="746" spans="1:200" x14ac:dyDescent="0.2">
      <c r="A746">
        <f>ROW(Source!A474)</f>
        <v>474</v>
      </c>
      <c r="B746">
        <v>86295184</v>
      </c>
      <c r="C746">
        <v>86296436</v>
      </c>
      <c r="D746">
        <v>27439418</v>
      </c>
      <c r="E746">
        <v>1</v>
      </c>
      <c r="F746">
        <v>1</v>
      </c>
      <c r="G746">
        <v>1</v>
      </c>
      <c r="H746">
        <v>2</v>
      </c>
      <c r="I746" t="s">
        <v>944</v>
      </c>
      <c r="J746" t="s">
        <v>945</v>
      </c>
      <c r="K746" t="s">
        <v>946</v>
      </c>
      <c r="L746">
        <v>1368</v>
      </c>
      <c r="N746">
        <v>1011</v>
      </c>
      <c r="O746" t="s">
        <v>927</v>
      </c>
      <c r="P746" t="s">
        <v>927</v>
      </c>
      <c r="Q746">
        <v>1</v>
      </c>
      <c r="W746">
        <v>0</v>
      </c>
      <c r="X746">
        <v>674127709</v>
      </c>
      <c r="Y746">
        <f t="shared" si="355"/>
        <v>0.44</v>
      </c>
      <c r="AA746">
        <v>0</v>
      </c>
      <c r="AB746">
        <v>852.72</v>
      </c>
      <c r="AC746">
        <v>269.48</v>
      </c>
      <c r="AD746">
        <v>0</v>
      </c>
      <c r="AE746">
        <v>0</v>
      </c>
      <c r="AF746">
        <v>91.69</v>
      </c>
      <c r="AG746">
        <v>13.61</v>
      </c>
      <c r="AH746">
        <v>0</v>
      </c>
      <c r="AI746">
        <v>1</v>
      </c>
      <c r="AJ746">
        <v>9.3000000000000007</v>
      </c>
      <c r="AK746">
        <v>19.8</v>
      </c>
      <c r="AL746">
        <v>1</v>
      </c>
      <c r="AM746">
        <v>5</v>
      </c>
      <c r="AN746">
        <v>0</v>
      </c>
      <c r="AO746">
        <v>1</v>
      </c>
      <c r="AP746">
        <v>0</v>
      </c>
      <c r="AQ746">
        <v>0</v>
      </c>
      <c r="AR746">
        <v>0</v>
      </c>
      <c r="AS746" t="s">
        <v>6</v>
      </c>
      <c r="AT746">
        <v>0.44</v>
      </c>
      <c r="AU746" t="s">
        <v>6</v>
      </c>
      <c r="AV746">
        <v>0</v>
      </c>
      <c r="AW746">
        <v>2</v>
      </c>
      <c r="AX746">
        <v>86296446</v>
      </c>
      <c r="AY746">
        <v>1</v>
      </c>
      <c r="AZ746">
        <v>0</v>
      </c>
      <c r="BA746">
        <v>812</v>
      </c>
      <c r="BB746">
        <v>0</v>
      </c>
      <c r="BC746">
        <v>0</v>
      </c>
      <c r="BD746">
        <v>0</v>
      </c>
      <c r="BE746">
        <v>0</v>
      </c>
      <c r="BF746">
        <v>0</v>
      </c>
      <c r="BG746">
        <v>0</v>
      </c>
      <c r="BH746">
        <v>0</v>
      </c>
      <c r="BI746">
        <v>0</v>
      </c>
      <c r="BJ746">
        <v>0</v>
      </c>
      <c r="BK746">
        <v>0</v>
      </c>
      <c r="BL746">
        <v>0</v>
      </c>
      <c r="BM746">
        <v>0</v>
      </c>
      <c r="BN746">
        <v>0</v>
      </c>
      <c r="BO746">
        <v>0</v>
      </c>
      <c r="BP746">
        <v>0</v>
      </c>
      <c r="BQ746">
        <v>0</v>
      </c>
      <c r="BR746">
        <v>0</v>
      </c>
      <c r="BS746">
        <v>0</v>
      </c>
      <c r="BT746">
        <v>0</v>
      </c>
      <c r="BU746">
        <v>0</v>
      </c>
      <c r="BV746">
        <v>0</v>
      </c>
      <c r="BW746">
        <v>0</v>
      </c>
      <c r="CV746">
        <v>0</v>
      </c>
      <c r="CW746">
        <f>ROUND(Y746*Source!I474*DO746,9)</f>
        <v>0</v>
      </c>
      <c r="CX746">
        <f>ROUND(Y746*Source!I474,9)</f>
        <v>0.79200000000000004</v>
      </c>
      <c r="CY746">
        <f>AB746</f>
        <v>852.72</v>
      </c>
      <c r="CZ746">
        <f>AF746</f>
        <v>91.69</v>
      </c>
      <c r="DA746">
        <f>AJ746</f>
        <v>9.3000000000000007</v>
      </c>
      <c r="DB746">
        <f t="shared" si="356"/>
        <v>40.340000000000003</v>
      </c>
      <c r="DC746">
        <f t="shared" si="357"/>
        <v>5.99</v>
      </c>
      <c r="DD746" t="s">
        <v>6</v>
      </c>
      <c r="DE746" t="s">
        <v>6</v>
      </c>
      <c r="DF746">
        <f t="shared" si="353"/>
        <v>0</v>
      </c>
      <c r="DG746">
        <f>ROUND(ROUND(AF746*AJ746,0)*CX746,0)</f>
        <v>676</v>
      </c>
      <c r="DH746">
        <f>Source!I474*SmtRes!Y746</f>
        <v>0.79200000000000004</v>
      </c>
      <c r="DI746">
        <f>AB746</f>
        <v>852.72</v>
      </c>
      <c r="DJ746">
        <f>EtalonRes!Z812</f>
        <v>91.69</v>
      </c>
      <c r="DK746">
        <f>Source!BB474</f>
        <v>9.3000000000000007</v>
      </c>
      <c r="DL746" t="s">
        <v>6</v>
      </c>
      <c r="DM746">
        <v>0</v>
      </c>
      <c r="DN746" t="s">
        <v>6</v>
      </c>
      <c r="DO746">
        <v>0</v>
      </c>
      <c r="GQ746">
        <v>-1</v>
      </c>
      <c r="GR746">
        <v>-1</v>
      </c>
    </row>
    <row r="747" spans="1:200" x14ac:dyDescent="0.2">
      <c r="A747">
        <f>ROW(Source!A474)</f>
        <v>474</v>
      </c>
      <c r="B747">
        <v>86295184</v>
      </c>
      <c r="C747">
        <v>86296436</v>
      </c>
      <c r="D747">
        <v>27379626</v>
      </c>
      <c r="E747">
        <v>1</v>
      </c>
      <c r="F747">
        <v>1</v>
      </c>
      <c r="G747">
        <v>1</v>
      </c>
      <c r="H747">
        <v>3</v>
      </c>
      <c r="I747" t="s">
        <v>602</v>
      </c>
      <c r="J747" t="s">
        <v>604</v>
      </c>
      <c r="K747" t="s">
        <v>603</v>
      </c>
      <c r="L747">
        <v>1339</v>
      </c>
      <c r="N747">
        <v>1007</v>
      </c>
      <c r="O747" t="s">
        <v>32</v>
      </c>
      <c r="P747" t="s">
        <v>32</v>
      </c>
      <c r="Q747">
        <v>1</v>
      </c>
      <c r="W747">
        <v>0</v>
      </c>
      <c r="X747">
        <v>-1318221768</v>
      </c>
      <c r="Y747">
        <f t="shared" si="355"/>
        <v>5.0000000000000001E-4</v>
      </c>
      <c r="AA747">
        <v>16666.669999999998</v>
      </c>
      <c r="AB747">
        <v>0</v>
      </c>
      <c r="AC747">
        <v>0</v>
      </c>
      <c r="AD747">
        <v>0</v>
      </c>
      <c r="AE747">
        <v>2338.63</v>
      </c>
      <c r="AF747">
        <v>0</v>
      </c>
      <c r="AG747">
        <v>0</v>
      </c>
      <c r="AH747">
        <v>0</v>
      </c>
      <c r="AI747">
        <v>7.56</v>
      </c>
      <c r="AJ747">
        <v>1</v>
      </c>
      <c r="AK747">
        <v>1</v>
      </c>
      <c r="AL747">
        <v>1</v>
      </c>
      <c r="AM747">
        <v>0</v>
      </c>
      <c r="AN747">
        <v>0</v>
      </c>
      <c r="AO747">
        <v>0</v>
      </c>
      <c r="AP747">
        <v>1</v>
      </c>
      <c r="AQ747">
        <v>0</v>
      </c>
      <c r="AR747">
        <v>0</v>
      </c>
      <c r="AS747" t="s">
        <v>6</v>
      </c>
      <c r="AT747">
        <v>5.0000000000000001E-4</v>
      </c>
      <c r="AU747" t="s">
        <v>6</v>
      </c>
      <c r="AV747">
        <v>0</v>
      </c>
      <c r="AW747">
        <v>2</v>
      </c>
      <c r="AX747">
        <v>86296447</v>
      </c>
      <c r="AY747">
        <v>1</v>
      </c>
      <c r="AZ747">
        <v>16384</v>
      </c>
      <c r="BA747">
        <v>813</v>
      </c>
      <c r="BB747">
        <v>3</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c r="BW747">
        <v>0</v>
      </c>
      <c r="CV747">
        <v>0</v>
      </c>
      <c r="CW747">
        <v>0</v>
      </c>
      <c r="CX747">
        <f>ROUND(Y747*Source!I474,9)</f>
        <v>8.9999999999999998E-4</v>
      </c>
      <c r="CY747">
        <f>AA747</f>
        <v>16666.669999999998</v>
      </c>
      <c r="CZ747">
        <f>AE747</f>
        <v>2338.63</v>
      </c>
      <c r="DA747">
        <f>AI747</f>
        <v>7.56</v>
      </c>
      <c r="DB747">
        <f t="shared" si="356"/>
        <v>1.17</v>
      </c>
      <c r="DC747">
        <f t="shared" si="357"/>
        <v>0</v>
      </c>
      <c r="DD747" t="s">
        <v>6</v>
      </c>
      <c r="DE747" t="s">
        <v>6</v>
      </c>
      <c r="DF747">
        <f>ROUND(ROUND(AE747*AI747,0)*CX747,0)</f>
        <v>16</v>
      </c>
      <c r="DG747">
        <f t="shared" ref="DG747:DG769" si="358">ROUND(ROUND(AF747,0)*CX747,0)</f>
        <v>0</v>
      </c>
      <c r="DH747">
        <f>Source!I474*SmtRes!Y747</f>
        <v>9.0000000000000008E-4</v>
      </c>
      <c r="DI747">
        <f>AA747</f>
        <v>16666.669999999998</v>
      </c>
      <c r="DJ747">
        <f>EtalonRes!Y813</f>
        <v>1056</v>
      </c>
      <c r="DK747">
        <f>Source!BC474</f>
        <v>7.56</v>
      </c>
      <c r="DL747" t="s">
        <v>6</v>
      </c>
      <c r="DM747">
        <v>0</v>
      </c>
      <c r="DN747" t="s">
        <v>6</v>
      </c>
      <c r="DO747">
        <v>0</v>
      </c>
      <c r="GP747">
        <v>1</v>
      </c>
      <c r="GQ747">
        <v>-1</v>
      </c>
      <c r="GR747">
        <v>-1</v>
      </c>
    </row>
    <row r="748" spans="1:200" x14ac:dyDescent="0.2">
      <c r="A748">
        <f>ROW(Source!A474)</f>
        <v>474</v>
      </c>
      <c r="B748">
        <v>86295184</v>
      </c>
      <c r="C748">
        <v>86296436</v>
      </c>
      <c r="D748">
        <v>27408233</v>
      </c>
      <c r="E748">
        <v>1</v>
      </c>
      <c r="F748">
        <v>1</v>
      </c>
      <c r="G748">
        <v>1</v>
      </c>
      <c r="H748">
        <v>3</v>
      </c>
      <c r="I748" t="s">
        <v>611</v>
      </c>
      <c r="J748" t="s">
        <v>613</v>
      </c>
      <c r="K748" t="s">
        <v>612</v>
      </c>
      <c r="L748">
        <v>1339</v>
      </c>
      <c r="N748">
        <v>1007</v>
      </c>
      <c r="O748" t="s">
        <v>32</v>
      </c>
      <c r="P748" t="s">
        <v>32</v>
      </c>
      <c r="Q748">
        <v>1</v>
      </c>
      <c r="W748">
        <v>0</v>
      </c>
      <c r="X748">
        <v>839252645</v>
      </c>
      <c r="Y748">
        <f t="shared" si="355"/>
        <v>0.92</v>
      </c>
      <c r="AA748">
        <v>4799.6499999999996</v>
      </c>
      <c r="AB748">
        <v>0</v>
      </c>
      <c r="AC748">
        <v>0</v>
      </c>
      <c r="AD748">
        <v>0</v>
      </c>
      <c r="AE748">
        <v>673.47</v>
      </c>
      <c r="AF748">
        <v>0</v>
      </c>
      <c r="AG748">
        <v>0</v>
      </c>
      <c r="AH748">
        <v>0</v>
      </c>
      <c r="AI748">
        <v>7.56</v>
      </c>
      <c r="AJ748">
        <v>1</v>
      </c>
      <c r="AK748">
        <v>1</v>
      </c>
      <c r="AL748">
        <v>1</v>
      </c>
      <c r="AM748">
        <v>0</v>
      </c>
      <c r="AN748">
        <v>0</v>
      </c>
      <c r="AO748">
        <v>0</v>
      </c>
      <c r="AP748">
        <v>0</v>
      </c>
      <c r="AQ748">
        <v>0</v>
      </c>
      <c r="AR748">
        <v>0</v>
      </c>
      <c r="AS748" t="s">
        <v>6</v>
      </c>
      <c r="AT748">
        <v>0.92</v>
      </c>
      <c r="AU748" t="s">
        <v>6</v>
      </c>
      <c r="AV748">
        <v>0</v>
      </c>
      <c r="AW748">
        <v>1</v>
      </c>
      <c r="AX748">
        <v>-1</v>
      </c>
      <c r="AY748">
        <v>0</v>
      </c>
      <c r="AZ748">
        <v>0</v>
      </c>
      <c r="BA748" t="s">
        <v>6</v>
      </c>
      <c r="BB748">
        <v>0</v>
      </c>
      <c r="BC748">
        <v>0</v>
      </c>
      <c r="BD748">
        <v>0</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v>0</v>
      </c>
      <c r="CV748">
        <v>0</v>
      </c>
      <c r="CW748">
        <v>0</v>
      </c>
      <c r="CX748">
        <f>ROUND(Y748*Source!I474,9)</f>
        <v>1.6559999999999999</v>
      </c>
      <c r="CY748">
        <f>AA748</f>
        <v>4799.6499999999996</v>
      </c>
      <c r="CZ748">
        <f>AE748</f>
        <v>673.47</v>
      </c>
      <c r="DA748">
        <f>AI748</f>
        <v>7.56</v>
      </c>
      <c r="DB748">
        <f t="shared" si="356"/>
        <v>619.59</v>
      </c>
      <c r="DC748">
        <f t="shared" si="357"/>
        <v>0</v>
      </c>
      <c r="DD748" t="s">
        <v>6</v>
      </c>
      <c r="DE748" t="s">
        <v>6</v>
      </c>
      <c r="DF748">
        <f>ROUND(ROUND(AE748*AI748,0)*CX748,0)</f>
        <v>8431</v>
      </c>
      <c r="DG748">
        <f t="shared" si="358"/>
        <v>0</v>
      </c>
      <c r="DH748">
        <f>Source!I474*SmtRes!Y748</f>
        <v>1.6560000000000001</v>
      </c>
      <c r="DI748">
        <f>AA748</f>
        <v>4799.6499999999996</v>
      </c>
      <c r="DJ748">
        <f>DF748</f>
        <v>8431</v>
      </c>
      <c r="DK748">
        <f>Source!BC474</f>
        <v>7.56</v>
      </c>
      <c r="DL748" t="s">
        <v>6</v>
      </c>
      <c r="DM748">
        <v>0</v>
      </c>
      <c r="DN748" t="s">
        <v>6</v>
      </c>
      <c r="DO748">
        <v>0</v>
      </c>
      <c r="GP748">
        <v>1</v>
      </c>
      <c r="GQ748">
        <v>-1</v>
      </c>
      <c r="GR748">
        <v>-1</v>
      </c>
    </row>
    <row r="749" spans="1:200" x14ac:dyDescent="0.2">
      <c r="A749">
        <f>ROW(Source!A474)</f>
        <v>474</v>
      </c>
      <c r="B749">
        <v>86295184</v>
      </c>
      <c r="C749">
        <v>86296436</v>
      </c>
      <c r="D749">
        <v>27416566</v>
      </c>
      <c r="E749">
        <v>1</v>
      </c>
      <c r="F749">
        <v>1</v>
      </c>
      <c r="G749">
        <v>1</v>
      </c>
      <c r="H749">
        <v>3</v>
      </c>
      <c r="I749" t="s">
        <v>159</v>
      </c>
      <c r="J749" t="s">
        <v>161</v>
      </c>
      <c r="K749" t="s">
        <v>160</v>
      </c>
      <c r="L749">
        <v>1339</v>
      </c>
      <c r="N749">
        <v>1007</v>
      </c>
      <c r="O749" t="s">
        <v>32</v>
      </c>
      <c r="P749" t="s">
        <v>32</v>
      </c>
      <c r="Q749">
        <v>1</v>
      </c>
      <c r="W749">
        <v>0</v>
      </c>
      <c r="X749">
        <v>-50505369</v>
      </c>
      <c r="Y749">
        <f t="shared" si="355"/>
        <v>0.26</v>
      </c>
      <c r="AA749">
        <v>14.19</v>
      </c>
      <c r="AB749">
        <v>0</v>
      </c>
      <c r="AC749">
        <v>0</v>
      </c>
      <c r="AD749">
        <v>0</v>
      </c>
      <c r="AE749">
        <v>2</v>
      </c>
      <c r="AF749">
        <v>0</v>
      </c>
      <c r="AG749">
        <v>0</v>
      </c>
      <c r="AH749">
        <v>0</v>
      </c>
      <c r="AI749">
        <v>7.56</v>
      </c>
      <c r="AJ749">
        <v>1</v>
      </c>
      <c r="AK749">
        <v>1</v>
      </c>
      <c r="AL749">
        <v>1</v>
      </c>
      <c r="AM749">
        <v>0</v>
      </c>
      <c r="AN749">
        <v>0</v>
      </c>
      <c r="AO749">
        <v>0</v>
      </c>
      <c r="AP749">
        <v>1</v>
      </c>
      <c r="AQ749">
        <v>0</v>
      </c>
      <c r="AR749">
        <v>0</v>
      </c>
      <c r="AS749" t="s">
        <v>6</v>
      </c>
      <c r="AT749">
        <v>0.26</v>
      </c>
      <c r="AU749" t="s">
        <v>6</v>
      </c>
      <c r="AV749">
        <v>0</v>
      </c>
      <c r="AW749">
        <v>2</v>
      </c>
      <c r="AX749">
        <v>86296450</v>
      </c>
      <c r="AY749">
        <v>1</v>
      </c>
      <c r="AZ749">
        <v>16384</v>
      </c>
      <c r="BA749">
        <v>816</v>
      </c>
      <c r="BB749">
        <v>3</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v>0</v>
      </c>
      <c r="CV749">
        <v>0</v>
      </c>
      <c r="CW749">
        <v>0</v>
      </c>
      <c r="CX749">
        <f>ROUND(Y749*Source!I474,9)</f>
        <v>0.46800000000000003</v>
      </c>
      <c r="CY749">
        <f>AA749</f>
        <v>14.19</v>
      </c>
      <c r="CZ749">
        <f>AE749</f>
        <v>2</v>
      </c>
      <c r="DA749">
        <f>AI749</f>
        <v>7.56</v>
      </c>
      <c r="DB749">
        <f t="shared" si="356"/>
        <v>0.52</v>
      </c>
      <c r="DC749">
        <f t="shared" si="357"/>
        <v>0</v>
      </c>
      <c r="DD749" t="s">
        <v>6</v>
      </c>
      <c r="DE749" t="s">
        <v>6</v>
      </c>
      <c r="DF749">
        <f>ROUND(ROUND(AE749*AI749,0)*CX749,0)</f>
        <v>7</v>
      </c>
      <c r="DG749">
        <f t="shared" si="358"/>
        <v>0</v>
      </c>
      <c r="DH749">
        <f>Source!I474*SmtRes!Y749</f>
        <v>0.46800000000000003</v>
      </c>
      <c r="DI749">
        <f>AA749</f>
        <v>14.19</v>
      </c>
      <c r="DJ749">
        <f>EtalonRes!Y816</f>
        <v>7.14</v>
      </c>
      <c r="DK749">
        <f>Source!BC474</f>
        <v>7.56</v>
      </c>
      <c r="DL749" t="s">
        <v>6</v>
      </c>
      <c r="DM749">
        <v>0</v>
      </c>
      <c r="DN749" t="s">
        <v>6</v>
      </c>
      <c r="DO749">
        <v>0</v>
      </c>
      <c r="GP749">
        <v>1</v>
      </c>
      <c r="GQ749">
        <v>-1</v>
      </c>
      <c r="GR749">
        <v>-1</v>
      </c>
    </row>
    <row r="750" spans="1:200" x14ac:dyDescent="0.2">
      <c r="A750">
        <f>ROW(Source!A474)</f>
        <v>474</v>
      </c>
      <c r="B750">
        <v>86295184</v>
      </c>
      <c r="C750">
        <v>86296436</v>
      </c>
      <c r="D750">
        <v>69408692</v>
      </c>
      <c r="E750">
        <v>1</v>
      </c>
      <c r="F750">
        <v>1</v>
      </c>
      <c r="G750">
        <v>1</v>
      </c>
      <c r="H750">
        <v>3</v>
      </c>
      <c r="I750" t="s">
        <v>606</v>
      </c>
      <c r="J750" t="s">
        <v>608</v>
      </c>
      <c r="K750" t="s">
        <v>607</v>
      </c>
      <c r="L750">
        <v>1339</v>
      </c>
      <c r="N750">
        <v>1007</v>
      </c>
      <c r="O750" t="s">
        <v>32</v>
      </c>
      <c r="P750" t="s">
        <v>32</v>
      </c>
      <c r="Q750">
        <v>1</v>
      </c>
      <c r="W750">
        <v>0</v>
      </c>
      <c r="X750">
        <v>-275207926</v>
      </c>
      <c r="Y750">
        <f t="shared" si="355"/>
        <v>0.11</v>
      </c>
      <c r="AA750">
        <v>3123.2</v>
      </c>
      <c r="AB750">
        <v>0</v>
      </c>
      <c r="AC750">
        <v>0</v>
      </c>
      <c r="AD750">
        <v>0</v>
      </c>
      <c r="AE750">
        <v>438.22999999999996</v>
      </c>
      <c r="AF750">
        <v>0</v>
      </c>
      <c r="AG750">
        <v>0</v>
      </c>
      <c r="AH750">
        <v>0</v>
      </c>
      <c r="AI750">
        <v>7.56</v>
      </c>
      <c r="AJ750">
        <v>1</v>
      </c>
      <c r="AK750">
        <v>1</v>
      </c>
      <c r="AL750">
        <v>1</v>
      </c>
      <c r="AM750">
        <v>0</v>
      </c>
      <c r="AN750">
        <v>0</v>
      </c>
      <c r="AO750">
        <v>0</v>
      </c>
      <c r="AP750">
        <v>1</v>
      </c>
      <c r="AQ750">
        <v>0</v>
      </c>
      <c r="AR750">
        <v>0</v>
      </c>
      <c r="AS750" t="s">
        <v>6</v>
      </c>
      <c r="AT750">
        <v>0.11</v>
      </c>
      <c r="AU750" t="s">
        <v>6</v>
      </c>
      <c r="AV750">
        <v>0</v>
      </c>
      <c r="AW750">
        <v>1</v>
      </c>
      <c r="AX750">
        <v>-1</v>
      </c>
      <c r="AY750">
        <v>0</v>
      </c>
      <c r="AZ750">
        <v>0</v>
      </c>
      <c r="BA750" t="s">
        <v>6</v>
      </c>
      <c r="BB750">
        <v>0</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v>0</v>
      </c>
      <c r="CV750">
        <v>0</v>
      </c>
      <c r="CW750">
        <v>0</v>
      </c>
      <c r="CX750">
        <f>ROUND(Y750*Source!I474,9)</f>
        <v>0.19800000000000001</v>
      </c>
      <c r="CY750">
        <f>AA750</f>
        <v>3123.2</v>
      </c>
      <c r="CZ750">
        <f>AE750</f>
        <v>438.22999999999996</v>
      </c>
      <c r="DA750">
        <f>AI750</f>
        <v>7.56</v>
      </c>
      <c r="DB750">
        <f t="shared" si="356"/>
        <v>48.21</v>
      </c>
      <c r="DC750">
        <f t="shared" si="357"/>
        <v>0</v>
      </c>
      <c r="DD750" t="s">
        <v>6</v>
      </c>
      <c r="DE750" t="s">
        <v>6</v>
      </c>
      <c r="DF750">
        <f>ROUND(ROUND(AE750*AI750,0)*CX750,0)</f>
        <v>656</v>
      </c>
      <c r="DG750">
        <f t="shared" si="358"/>
        <v>0</v>
      </c>
      <c r="DH750">
        <f>Source!I474*SmtRes!Y750</f>
        <v>0.19800000000000001</v>
      </c>
      <c r="DI750">
        <f>AA750</f>
        <v>3123.2</v>
      </c>
      <c r="DJ750">
        <f>DF750</f>
        <v>656</v>
      </c>
      <c r="DK750">
        <f>Source!BC474</f>
        <v>7.56</v>
      </c>
      <c r="DL750" t="s">
        <v>6</v>
      </c>
      <c r="DM750">
        <v>0</v>
      </c>
      <c r="DN750" t="s">
        <v>6</v>
      </c>
      <c r="DO750">
        <v>0</v>
      </c>
      <c r="GP750">
        <v>1</v>
      </c>
      <c r="GQ750">
        <v>-1</v>
      </c>
      <c r="GR750">
        <v>-1</v>
      </c>
    </row>
    <row r="751" spans="1:200" x14ac:dyDescent="0.2">
      <c r="A751">
        <f>ROW(Source!A483)</f>
        <v>483</v>
      </c>
      <c r="B751">
        <v>86295183</v>
      </c>
      <c r="C751">
        <v>86296455</v>
      </c>
      <c r="D751">
        <v>27493087</v>
      </c>
      <c r="E751">
        <v>1</v>
      </c>
      <c r="F751">
        <v>1</v>
      </c>
      <c r="G751">
        <v>1</v>
      </c>
      <c r="H751">
        <v>1</v>
      </c>
      <c r="I751" t="s">
        <v>928</v>
      </c>
      <c r="J751" t="s">
        <v>6</v>
      </c>
      <c r="K751" t="s">
        <v>929</v>
      </c>
      <c r="L751">
        <v>1369</v>
      </c>
      <c r="N751">
        <v>1013</v>
      </c>
      <c r="O751" t="s">
        <v>921</v>
      </c>
      <c r="P751" t="s">
        <v>921</v>
      </c>
      <c r="Q751">
        <v>1</v>
      </c>
      <c r="W751">
        <v>0</v>
      </c>
      <c r="X751">
        <v>800791658</v>
      </c>
      <c r="Y751">
        <f t="shared" si="355"/>
        <v>19.38</v>
      </c>
      <c r="AA751">
        <v>0</v>
      </c>
      <c r="AB751">
        <v>0</v>
      </c>
      <c r="AC751">
        <v>0</v>
      </c>
      <c r="AD751">
        <v>9.48</v>
      </c>
      <c r="AE751">
        <v>0</v>
      </c>
      <c r="AF751">
        <v>0</v>
      </c>
      <c r="AG751">
        <v>0</v>
      </c>
      <c r="AH751">
        <v>9.48</v>
      </c>
      <c r="AI751">
        <v>1</v>
      </c>
      <c r="AJ751">
        <v>1</v>
      </c>
      <c r="AK751">
        <v>1</v>
      </c>
      <c r="AL751">
        <v>1</v>
      </c>
      <c r="AM751">
        <v>0</v>
      </c>
      <c r="AN751">
        <v>0</v>
      </c>
      <c r="AO751">
        <v>1</v>
      </c>
      <c r="AP751">
        <v>0</v>
      </c>
      <c r="AQ751">
        <v>0</v>
      </c>
      <c r="AR751">
        <v>0</v>
      </c>
      <c r="AS751" t="s">
        <v>6</v>
      </c>
      <c r="AT751">
        <v>19.38</v>
      </c>
      <c r="AU751" t="s">
        <v>6</v>
      </c>
      <c r="AV751">
        <v>1</v>
      </c>
      <c r="AW751">
        <v>2</v>
      </c>
      <c r="AX751">
        <v>86296473</v>
      </c>
      <c r="AY751">
        <v>1</v>
      </c>
      <c r="AZ751">
        <v>0</v>
      </c>
      <c r="BA751">
        <v>817</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CU751">
        <f>ROUND(AT751*Source!I483*AH751*AL751,0)</f>
        <v>422</v>
      </c>
      <c r="CV751">
        <f>ROUND(Y751*Source!I483,9)</f>
        <v>44.496479999999998</v>
      </c>
      <c r="CW751">
        <v>0</v>
      </c>
      <c r="CX751">
        <f>ROUND(Y751*Source!I483,9)</f>
        <v>44.496479999999998</v>
      </c>
      <c r="CY751">
        <f>AD751</f>
        <v>9.48</v>
      </c>
      <c r="CZ751">
        <f>AH751</f>
        <v>9.48</v>
      </c>
      <c r="DA751">
        <f>AL751</f>
        <v>1</v>
      </c>
      <c r="DB751">
        <f t="shared" si="356"/>
        <v>183.72</v>
      </c>
      <c r="DC751">
        <f t="shared" si="357"/>
        <v>0</v>
      </c>
      <c r="DD751" t="s">
        <v>6</v>
      </c>
      <c r="DE751" t="s">
        <v>6</v>
      </c>
      <c r="DF751">
        <f t="shared" ref="DF751:DF777" si="359">ROUND(ROUND(AE751,0)*CX751,0)</f>
        <v>0</v>
      </c>
      <c r="DG751">
        <f t="shared" si="358"/>
        <v>0</v>
      </c>
      <c r="DH751">
        <f>Source!I483*SmtRes!Y751</f>
        <v>44.496479999999991</v>
      </c>
      <c r="DI751">
        <f>AD751</f>
        <v>9.48</v>
      </c>
      <c r="DJ751">
        <f>EtalonRes!AB817</f>
        <v>9.48</v>
      </c>
      <c r="DK751">
        <f>Source!BA483</f>
        <v>1</v>
      </c>
      <c r="DL751" t="s">
        <v>6</v>
      </c>
      <c r="DM751">
        <v>0</v>
      </c>
      <c r="DN751" t="s">
        <v>6</v>
      </c>
      <c r="DO751">
        <v>0</v>
      </c>
      <c r="GQ751">
        <v>-1</v>
      </c>
      <c r="GR751">
        <v>-1</v>
      </c>
    </row>
    <row r="752" spans="1:200" x14ac:dyDescent="0.2">
      <c r="A752">
        <f>ROW(Source!A483)</f>
        <v>483</v>
      </c>
      <c r="B752">
        <v>86295183</v>
      </c>
      <c r="C752">
        <v>86296455</v>
      </c>
      <c r="D752">
        <v>121548</v>
      </c>
      <c r="E752">
        <v>1</v>
      </c>
      <c r="F752">
        <v>1</v>
      </c>
      <c r="G752">
        <v>1</v>
      </c>
      <c r="H752">
        <v>1</v>
      </c>
      <c r="I752" t="s">
        <v>39</v>
      </c>
      <c r="J752" t="s">
        <v>6</v>
      </c>
      <c r="K752" t="s">
        <v>922</v>
      </c>
      <c r="L752">
        <v>608254</v>
      </c>
      <c r="N752">
        <v>1013</v>
      </c>
      <c r="O752" t="s">
        <v>923</v>
      </c>
      <c r="P752" t="s">
        <v>923</v>
      </c>
      <c r="Q752">
        <v>1</v>
      </c>
      <c r="W752">
        <v>0</v>
      </c>
      <c r="X752">
        <v>-185737400</v>
      </c>
      <c r="Y752">
        <f t="shared" si="355"/>
        <v>1.28</v>
      </c>
      <c r="AA752">
        <v>0</v>
      </c>
      <c r="AB752">
        <v>0</v>
      </c>
      <c r="AC752">
        <v>0</v>
      </c>
      <c r="AD752">
        <v>0</v>
      </c>
      <c r="AE752">
        <v>0</v>
      </c>
      <c r="AF752">
        <v>0</v>
      </c>
      <c r="AG752">
        <v>0</v>
      </c>
      <c r="AH752">
        <v>0</v>
      </c>
      <c r="AI752">
        <v>1</v>
      </c>
      <c r="AJ752">
        <v>1</v>
      </c>
      <c r="AK752">
        <v>1</v>
      </c>
      <c r="AL752">
        <v>1</v>
      </c>
      <c r="AM752">
        <v>0</v>
      </c>
      <c r="AN752">
        <v>0</v>
      </c>
      <c r="AO752">
        <v>1</v>
      </c>
      <c r="AP752">
        <v>0</v>
      </c>
      <c r="AQ752">
        <v>0</v>
      </c>
      <c r="AR752">
        <v>0</v>
      </c>
      <c r="AS752" t="s">
        <v>6</v>
      </c>
      <c r="AT752">
        <v>1.28</v>
      </c>
      <c r="AU752" t="s">
        <v>6</v>
      </c>
      <c r="AV752">
        <v>2</v>
      </c>
      <c r="AW752">
        <v>2</v>
      </c>
      <c r="AX752">
        <v>86296474</v>
      </c>
      <c r="AY752">
        <v>1</v>
      </c>
      <c r="AZ752">
        <v>0</v>
      </c>
      <c r="BA752">
        <v>818</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v>0</v>
      </c>
      <c r="CV752">
        <v>0</v>
      </c>
      <c r="CW752">
        <v>0</v>
      </c>
      <c r="CX752">
        <f>ROUND(Y752*Source!I483,9)</f>
        <v>2.9388800000000002</v>
      </c>
      <c r="CY752">
        <f>AD752</f>
        <v>0</v>
      </c>
      <c r="CZ752">
        <f>AH752</f>
        <v>0</v>
      </c>
      <c r="DA752">
        <f>AL752</f>
        <v>1</v>
      </c>
      <c r="DB752">
        <f t="shared" si="356"/>
        <v>0</v>
      </c>
      <c r="DC752">
        <f t="shared" si="357"/>
        <v>0</v>
      </c>
      <c r="DD752" t="s">
        <v>6</v>
      </c>
      <c r="DE752" t="s">
        <v>6</v>
      </c>
      <c r="DF752">
        <f t="shared" si="359"/>
        <v>0</v>
      </c>
      <c r="DG752">
        <f t="shared" si="358"/>
        <v>0</v>
      </c>
      <c r="DH752">
        <f>Source!I483*SmtRes!Y752</f>
        <v>2.9388799999999997</v>
      </c>
      <c r="DI752">
        <f>AD752</f>
        <v>0</v>
      </c>
      <c r="DJ752">
        <f>EtalonRes!AB818</f>
        <v>0</v>
      </c>
      <c r="DK752">
        <f>Source!BA483</f>
        <v>1</v>
      </c>
      <c r="DL752" t="s">
        <v>6</v>
      </c>
      <c r="DM752">
        <v>0</v>
      </c>
      <c r="DN752" t="s">
        <v>6</v>
      </c>
      <c r="DO752">
        <v>0</v>
      </c>
      <c r="GQ752">
        <v>-1</v>
      </c>
      <c r="GR752">
        <v>-1</v>
      </c>
    </row>
    <row r="753" spans="1:200" x14ac:dyDescent="0.2">
      <c r="A753">
        <f>ROW(Source!A483)</f>
        <v>483</v>
      </c>
      <c r="B753">
        <v>86295183</v>
      </c>
      <c r="C753">
        <v>86296455</v>
      </c>
      <c r="D753">
        <v>27439431</v>
      </c>
      <c r="E753">
        <v>1</v>
      </c>
      <c r="F753">
        <v>1</v>
      </c>
      <c r="G753">
        <v>1</v>
      </c>
      <c r="H753">
        <v>2</v>
      </c>
      <c r="I753" t="s">
        <v>977</v>
      </c>
      <c r="J753" t="s">
        <v>978</v>
      </c>
      <c r="K753" t="s">
        <v>979</v>
      </c>
      <c r="L753">
        <v>1368</v>
      </c>
      <c r="N753">
        <v>1011</v>
      </c>
      <c r="O753" t="s">
        <v>927</v>
      </c>
      <c r="P753" t="s">
        <v>927</v>
      </c>
      <c r="Q753">
        <v>1</v>
      </c>
      <c r="W753">
        <v>0</v>
      </c>
      <c r="X753">
        <v>-1377734484</v>
      </c>
      <c r="Y753">
        <f t="shared" si="355"/>
        <v>0.1</v>
      </c>
      <c r="AA753">
        <v>0</v>
      </c>
      <c r="AB753">
        <v>120.8</v>
      </c>
      <c r="AC753">
        <v>15.54</v>
      </c>
      <c r="AD753">
        <v>0</v>
      </c>
      <c r="AE753">
        <v>0</v>
      </c>
      <c r="AF753">
        <v>120.8</v>
      </c>
      <c r="AG753">
        <v>15.54</v>
      </c>
      <c r="AH753">
        <v>0</v>
      </c>
      <c r="AI753">
        <v>1</v>
      </c>
      <c r="AJ753">
        <v>1</v>
      </c>
      <c r="AK753">
        <v>1</v>
      </c>
      <c r="AL753">
        <v>1</v>
      </c>
      <c r="AM753">
        <v>0</v>
      </c>
      <c r="AN753">
        <v>0</v>
      </c>
      <c r="AO753">
        <v>1</v>
      </c>
      <c r="AP753">
        <v>0</v>
      </c>
      <c r="AQ753">
        <v>0</v>
      </c>
      <c r="AR753">
        <v>0</v>
      </c>
      <c r="AS753" t="s">
        <v>6</v>
      </c>
      <c r="AT753">
        <v>0.1</v>
      </c>
      <c r="AU753" t="s">
        <v>6</v>
      </c>
      <c r="AV753">
        <v>0</v>
      </c>
      <c r="AW753">
        <v>2</v>
      </c>
      <c r="AX753">
        <v>86296475</v>
      </c>
      <c r="AY753">
        <v>1</v>
      </c>
      <c r="AZ753">
        <v>0</v>
      </c>
      <c r="BA753">
        <v>819</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v>0</v>
      </c>
      <c r="CV753">
        <v>0</v>
      </c>
      <c r="CW753">
        <f>ROUND(Y753*Source!I483*DO753,9)</f>
        <v>0</v>
      </c>
      <c r="CX753">
        <f>ROUND(Y753*Source!I483,9)</f>
        <v>0.2296</v>
      </c>
      <c r="CY753">
        <f t="shared" ref="CY753:CY760" si="360">AB753</f>
        <v>120.8</v>
      </c>
      <c r="CZ753">
        <f t="shared" ref="CZ753:CZ760" si="361">AF753</f>
        <v>120.8</v>
      </c>
      <c r="DA753">
        <f t="shared" ref="DA753:DA760" si="362">AJ753</f>
        <v>1</v>
      </c>
      <c r="DB753">
        <f t="shared" si="356"/>
        <v>12.08</v>
      </c>
      <c r="DC753">
        <f t="shared" si="357"/>
        <v>1.55</v>
      </c>
      <c r="DD753" t="s">
        <v>6</v>
      </c>
      <c r="DE753" t="s">
        <v>6</v>
      </c>
      <c r="DF753">
        <f t="shared" si="359"/>
        <v>0</v>
      </c>
      <c r="DG753">
        <f t="shared" si="358"/>
        <v>28</v>
      </c>
      <c r="DH753">
        <f>Source!I483*SmtRes!Y753</f>
        <v>0.2296</v>
      </c>
      <c r="DI753">
        <f t="shared" ref="DI753:DI760" si="363">AB753</f>
        <v>120.8</v>
      </c>
      <c r="DJ753">
        <f>EtalonRes!Z819</f>
        <v>120.8</v>
      </c>
      <c r="DK753">
        <f>Source!BB483</f>
        <v>1</v>
      </c>
      <c r="DL753" t="s">
        <v>6</v>
      </c>
      <c r="DM753">
        <v>0</v>
      </c>
      <c r="DN753" t="s">
        <v>6</v>
      </c>
      <c r="DO753">
        <v>0</v>
      </c>
      <c r="GQ753">
        <v>-1</v>
      </c>
      <c r="GR753">
        <v>-1</v>
      </c>
    </row>
    <row r="754" spans="1:200" x14ac:dyDescent="0.2">
      <c r="A754">
        <f>ROW(Source!A483)</f>
        <v>483</v>
      </c>
      <c r="B754">
        <v>86295183</v>
      </c>
      <c r="C754">
        <v>86296455</v>
      </c>
      <c r="D754">
        <v>27439499</v>
      </c>
      <c r="E754">
        <v>1</v>
      </c>
      <c r="F754">
        <v>1</v>
      </c>
      <c r="G754">
        <v>1</v>
      </c>
      <c r="H754">
        <v>2</v>
      </c>
      <c r="I754" t="s">
        <v>930</v>
      </c>
      <c r="J754" t="s">
        <v>931</v>
      </c>
      <c r="K754" t="s">
        <v>932</v>
      </c>
      <c r="L754">
        <v>1368</v>
      </c>
      <c r="N754">
        <v>1011</v>
      </c>
      <c r="O754" t="s">
        <v>927</v>
      </c>
      <c r="P754" t="s">
        <v>927</v>
      </c>
      <c r="Q754">
        <v>1</v>
      </c>
      <c r="W754">
        <v>0</v>
      </c>
      <c r="X754">
        <v>1890856440</v>
      </c>
      <c r="Y754">
        <f t="shared" si="355"/>
        <v>0.12</v>
      </c>
      <c r="AA754">
        <v>0</v>
      </c>
      <c r="AB754">
        <v>112.67</v>
      </c>
      <c r="AC754">
        <v>13.61</v>
      </c>
      <c r="AD754">
        <v>0</v>
      </c>
      <c r="AE754">
        <v>0</v>
      </c>
      <c r="AF754">
        <v>112.67</v>
      </c>
      <c r="AG754">
        <v>13.61</v>
      </c>
      <c r="AH754">
        <v>0</v>
      </c>
      <c r="AI754">
        <v>1</v>
      </c>
      <c r="AJ754">
        <v>1</v>
      </c>
      <c r="AK754">
        <v>1</v>
      </c>
      <c r="AL754">
        <v>1</v>
      </c>
      <c r="AM754">
        <v>0</v>
      </c>
      <c r="AN754">
        <v>0</v>
      </c>
      <c r="AO754">
        <v>1</v>
      </c>
      <c r="AP754">
        <v>0</v>
      </c>
      <c r="AQ754">
        <v>0</v>
      </c>
      <c r="AR754">
        <v>0</v>
      </c>
      <c r="AS754" t="s">
        <v>6</v>
      </c>
      <c r="AT754">
        <v>0.12</v>
      </c>
      <c r="AU754" t="s">
        <v>6</v>
      </c>
      <c r="AV754">
        <v>0</v>
      </c>
      <c r="AW754">
        <v>2</v>
      </c>
      <c r="AX754">
        <v>86296476</v>
      </c>
      <c r="AY754">
        <v>1</v>
      </c>
      <c r="AZ754">
        <v>0</v>
      </c>
      <c r="BA754">
        <v>820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CV754">
        <v>0</v>
      </c>
      <c r="CW754">
        <f>ROUND(Y754*Source!I483*DO754,9)</f>
        <v>0</v>
      </c>
      <c r="CX754">
        <f>ROUND(Y754*Source!I483,9)</f>
        <v>0.27551999999999999</v>
      </c>
      <c r="CY754">
        <f t="shared" si="360"/>
        <v>112.67</v>
      </c>
      <c r="CZ754">
        <f t="shared" si="361"/>
        <v>112.67</v>
      </c>
      <c r="DA754">
        <f t="shared" si="362"/>
        <v>1</v>
      </c>
      <c r="DB754">
        <f t="shared" si="356"/>
        <v>13.52</v>
      </c>
      <c r="DC754">
        <f t="shared" si="357"/>
        <v>1.63</v>
      </c>
      <c r="DD754" t="s">
        <v>6</v>
      </c>
      <c r="DE754" t="s">
        <v>6</v>
      </c>
      <c r="DF754">
        <f t="shared" si="359"/>
        <v>0</v>
      </c>
      <c r="DG754">
        <f t="shared" si="358"/>
        <v>31</v>
      </c>
      <c r="DH754">
        <f>Source!I483*SmtRes!Y754</f>
        <v>0.27551999999999999</v>
      </c>
      <c r="DI754">
        <f t="shared" si="363"/>
        <v>112.67</v>
      </c>
      <c r="DJ754">
        <f>EtalonRes!Z820</f>
        <v>112.67</v>
      </c>
      <c r="DK754">
        <f>Source!BB483</f>
        <v>1</v>
      </c>
      <c r="DL754" t="s">
        <v>6</v>
      </c>
      <c r="DM754">
        <v>0</v>
      </c>
      <c r="DN754" t="s">
        <v>6</v>
      </c>
      <c r="DO754">
        <v>0</v>
      </c>
      <c r="GQ754">
        <v>-1</v>
      </c>
      <c r="GR754">
        <v>-1</v>
      </c>
    </row>
    <row r="755" spans="1:200" x14ac:dyDescent="0.2">
      <c r="A755">
        <f>ROW(Source!A483)</f>
        <v>483</v>
      </c>
      <c r="B755">
        <v>86295183</v>
      </c>
      <c r="C755">
        <v>86296455</v>
      </c>
      <c r="D755">
        <v>27439505</v>
      </c>
      <c r="E755">
        <v>1</v>
      </c>
      <c r="F755">
        <v>1</v>
      </c>
      <c r="G755">
        <v>1</v>
      </c>
      <c r="H755">
        <v>2</v>
      </c>
      <c r="I755" t="s">
        <v>1012</v>
      </c>
      <c r="J755" t="s">
        <v>1013</v>
      </c>
      <c r="K755" t="s">
        <v>1014</v>
      </c>
      <c r="L755">
        <v>1368</v>
      </c>
      <c r="N755">
        <v>1011</v>
      </c>
      <c r="O755" t="s">
        <v>927</v>
      </c>
      <c r="P755" t="s">
        <v>927</v>
      </c>
      <c r="Q755">
        <v>1</v>
      </c>
      <c r="W755">
        <v>0</v>
      </c>
      <c r="X755">
        <v>1669389814</v>
      </c>
      <c r="Y755">
        <f t="shared" si="355"/>
        <v>1.06</v>
      </c>
      <c r="AA755">
        <v>0</v>
      </c>
      <c r="AB755">
        <v>115.5</v>
      </c>
      <c r="AC755">
        <v>13.61</v>
      </c>
      <c r="AD755">
        <v>0</v>
      </c>
      <c r="AE755">
        <v>0</v>
      </c>
      <c r="AF755">
        <v>115.5</v>
      </c>
      <c r="AG755">
        <v>13.61</v>
      </c>
      <c r="AH755">
        <v>0</v>
      </c>
      <c r="AI755">
        <v>1</v>
      </c>
      <c r="AJ755">
        <v>1</v>
      </c>
      <c r="AK755">
        <v>1</v>
      </c>
      <c r="AL755">
        <v>1</v>
      </c>
      <c r="AM755">
        <v>0</v>
      </c>
      <c r="AN755">
        <v>0</v>
      </c>
      <c r="AO755">
        <v>1</v>
      </c>
      <c r="AP755">
        <v>0</v>
      </c>
      <c r="AQ755">
        <v>0</v>
      </c>
      <c r="AR755">
        <v>0</v>
      </c>
      <c r="AS755" t="s">
        <v>6</v>
      </c>
      <c r="AT755">
        <v>1.06</v>
      </c>
      <c r="AU755" t="s">
        <v>6</v>
      </c>
      <c r="AV755">
        <v>0</v>
      </c>
      <c r="AW755">
        <v>2</v>
      </c>
      <c r="AX755">
        <v>86296477</v>
      </c>
      <c r="AY755">
        <v>1</v>
      </c>
      <c r="AZ755">
        <v>0</v>
      </c>
      <c r="BA755">
        <v>821</v>
      </c>
      <c r="BB755">
        <v>0</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v>0</v>
      </c>
      <c r="CV755">
        <v>0</v>
      </c>
      <c r="CW755">
        <f>ROUND(Y755*Source!I483*DO755,9)</f>
        <v>0</v>
      </c>
      <c r="CX755">
        <f>ROUND(Y755*Source!I483,9)</f>
        <v>2.4337599999999999</v>
      </c>
      <c r="CY755">
        <f t="shared" si="360"/>
        <v>115.5</v>
      </c>
      <c r="CZ755">
        <f t="shared" si="361"/>
        <v>115.5</v>
      </c>
      <c r="DA755">
        <f t="shared" si="362"/>
        <v>1</v>
      </c>
      <c r="DB755">
        <f t="shared" si="356"/>
        <v>122.43</v>
      </c>
      <c r="DC755">
        <f t="shared" si="357"/>
        <v>14.43</v>
      </c>
      <c r="DD755" t="s">
        <v>6</v>
      </c>
      <c r="DE755" t="s">
        <v>6</v>
      </c>
      <c r="DF755">
        <f t="shared" si="359"/>
        <v>0</v>
      </c>
      <c r="DG755">
        <f t="shared" si="358"/>
        <v>282</v>
      </c>
      <c r="DH755">
        <f>Source!I483*SmtRes!Y755</f>
        <v>2.4337599999999999</v>
      </c>
      <c r="DI755">
        <f t="shared" si="363"/>
        <v>115.5</v>
      </c>
      <c r="DJ755">
        <f>EtalonRes!Z821</f>
        <v>115.5</v>
      </c>
      <c r="DK755">
        <f>Source!BB483</f>
        <v>1</v>
      </c>
      <c r="DL755" t="s">
        <v>6</v>
      </c>
      <c r="DM755">
        <v>0</v>
      </c>
      <c r="DN755" t="s">
        <v>6</v>
      </c>
      <c r="DO755">
        <v>0</v>
      </c>
      <c r="GQ755">
        <v>-1</v>
      </c>
      <c r="GR755">
        <v>-1</v>
      </c>
    </row>
    <row r="756" spans="1:200" x14ac:dyDescent="0.2">
      <c r="A756">
        <f>ROW(Source!A483)</f>
        <v>483</v>
      </c>
      <c r="B756">
        <v>86295183</v>
      </c>
      <c r="C756">
        <v>86296455</v>
      </c>
      <c r="D756">
        <v>27439598</v>
      </c>
      <c r="E756">
        <v>1</v>
      </c>
      <c r="F756">
        <v>1</v>
      </c>
      <c r="G756">
        <v>1</v>
      </c>
      <c r="H756">
        <v>2</v>
      </c>
      <c r="I756" t="s">
        <v>1000</v>
      </c>
      <c r="J756" t="s">
        <v>1001</v>
      </c>
      <c r="K756" t="s">
        <v>1002</v>
      </c>
      <c r="L756">
        <v>1368</v>
      </c>
      <c r="N756">
        <v>1011</v>
      </c>
      <c r="O756" t="s">
        <v>927</v>
      </c>
      <c r="P756" t="s">
        <v>927</v>
      </c>
      <c r="Q756">
        <v>1</v>
      </c>
      <c r="W756">
        <v>0</v>
      </c>
      <c r="X756">
        <v>-1455828468</v>
      </c>
      <c r="Y756">
        <f t="shared" si="355"/>
        <v>0.96</v>
      </c>
      <c r="AA756">
        <v>0</v>
      </c>
      <c r="AB756">
        <v>8.4600000000000009</v>
      </c>
      <c r="AC756">
        <v>0</v>
      </c>
      <c r="AD756">
        <v>0</v>
      </c>
      <c r="AE756">
        <v>0</v>
      </c>
      <c r="AF756">
        <v>8.4600000000000009</v>
      </c>
      <c r="AG756">
        <v>0</v>
      </c>
      <c r="AH756">
        <v>0</v>
      </c>
      <c r="AI756">
        <v>1</v>
      </c>
      <c r="AJ756">
        <v>1</v>
      </c>
      <c r="AK756">
        <v>1</v>
      </c>
      <c r="AL756">
        <v>1</v>
      </c>
      <c r="AM756">
        <v>0</v>
      </c>
      <c r="AN756">
        <v>0</v>
      </c>
      <c r="AO756">
        <v>1</v>
      </c>
      <c r="AP756">
        <v>0</v>
      </c>
      <c r="AQ756">
        <v>0</v>
      </c>
      <c r="AR756">
        <v>0</v>
      </c>
      <c r="AS756" t="s">
        <v>6</v>
      </c>
      <c r="AT756">
        <v>0.96</v>
      </c>
      <c r="AU756" t="s">
        <v>6</v>
      </c>
      <c r="AV756">
        <v>0</v>
      </c>
      <c r="AW756">
        <v>2</v>
      </c>
      <c r="AX756">
        <v>86296478</v>
      </c>
      <c r="AY756">
        <v>1</v>
      </c>
      <c r="AZ756">
        <v>0</v>
      </c>
      <c r="BA756">
        <v>822</v>
      </c>
      <c r="BB756">
        <v>0</v>
      </c>
      <c r="BC756">
        <v>0</v>
      </c>
      <c r="BD756">
        <v>0</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v>0</v>
      </c>
      <c r="CV756">
        <v>0</v>
      </c>
      <c r="CW756">
        <f>ROUND(Y756*Source!I483*DO756,9)</f>
        <v>0</v>
      </c>
      <c r="CX756">
        <f>ROUND(Y756*Source!I483,9)</f>
        <v>2.2041599999999999</v>
      </c>
      <c r="CY756">
        <f t="shared" si="360"/>
        <v>8.4600000000000009</v>
      </c>
      <c r="CZ756">
        <f t="shared" si="361"/>
        <v>8.4600000000000009</v>
      </c>
      <c r="DA756">
        <f t="shared" si="362"/>
        <v>1</v>
      </c>
      <c r="DB756">
        <f t="shared" si="356"/>
        <v>8.1199999999999992</v>
      </c>
      <c r="DC756">
        <f t="shared" si="357"/>
        <v>0</v>
      </c>
      <c r="DD756" t="s">
        <v>6</v>
      </c>
      <c r="DE756" t="s">
        <v>6</v>
      </c>
      <c r="DF756">
        <f t="shared" si="359"/>
        <v>0</v>
      </c>
      <c r="DG756">
        <f t="shared" si="358"/>
        <v>18</v>
      </c>
      <c r="DH756">
        <f>Source!I483*SmtRes!Y756</f>
        <v>2.2041599999999999</v>
      </c>
      <c r="DI756">
        <f t="shared" si="363"/>
        <v>8.4600000000000009</v>
      </c>
      <c r="DJ756">
        <f>EtalonRes!Z822</f>
        <v>8.4600000000000009</v>
      </c>
      <c r="DK756">
        <f>Source!BB483</f>
        <v>1</v>
      </c>
      <c r="DL756" t="s">
        <v>6</v>
      </c>
      <c r="DM756">
        <v>0</v>
      </c>
      <c r="DN756" t="s">
        <v>6</v>
      </c>
      <c r="DO756">
        <v>0</v>
      </c>
      <c r="GQ756">
        <v>-1</v>
      </c>
      <c r="GR756">
        <v>-1</v>
      </c>
    </row>
    <row r="757" spans="1:200" x14ac:dyDescent="0.2">
      <c r="A757">
        <f>ROW(Source!A483)</f>
        <v>483</v>
      </c>
      <c r="B757">
        <v>86295183</v>
      </c>
      <c r="C757">
        <v>86296455</v>
      </c>
      <c r="D757">
        <v>27439705</v>
      </c>
      <c r="E757">
        <v>1</v>
      </c>
      <c r="F757">
        <v>1</v>
      </c>
      <c r="G757">
        <v>1</v>
      </c>
      <c r="H757">
        <v>2</v>
      </c>
      <c r="I757" t="s">
        <v>986</v>
      </c>
      <c r="J757" t="s">
        <v>987</v>
      </c>
      <c r="K757" t="s">
        <v>988</v>
      </c>
      <c r="L757">
        <v>1368</v>
      </c>
      <c r="N757">
        <v>1011</v>
      </c>
      <c r="O757" t="s">
        <v>927</v>
      </c>
      <c r="P757" t="s">
        <v>927</v>
      </c>
      <c r="Q757">
        <v>1</v>
      </c>
      <c r="W757">
        <v>0</v>
      </c>
      <c r="X757">
        <v>-349914874</v>
      </c>
      <c r="Y757">
        <f t="shared" si="355"/>
        <v>2.2400000000000002</v>
      </c>
      <c r="AA757">
        <v>0</v>
      </c>
      <c r="AB757">
        <v>1.1000000000000001</v>
      </c>
      <c r="AC757">
        <v>0</v>
      </c>
      <c r="AD757">
        <v>0</v>
      </c>
      <c r="AE757">
        <v>0</v>
      </c>
      <c r="AF757">
        <v>1.1000000000000001</v>
      </c>
      <c r="AG757">
        <v>0</v>
      </c>
      <c r="AH757">
        <v>0</v>
      </c>
      <c r="AI757">
        <v>1</v>
      </c>
      <c r="AJ757">
        <v>1</v>
      </c>
      <c r="AK757">
        <v>1</v>
      </c>
      <c r="AL757">
        <v>1</v>
      </c>
      <c r="AM757">
        <v>0</v>
      </c>
      <c r="AN757">
        <v>0</v>
      </c>
      <c r="AO757">
        <v>1</v>
      </c>
      <c r="AP757">
        <v>0</v>
      </c>
      <c r="AQ757">
        <v>0</v>
      </c>
      <c r="AR757">
        <v>0</v>
      </c>
      <c r="AS757" t="s">
        <v>6</v>
      </c>
      <c r="AT757">
        <v>2.2400000000000002</v>
      </c>
      <c r="AU757" t="s">
        <v>6</v>
      </c>
      <c r="AV757">
        <v>0</v>
      </c>
      <c r="AW757">
        <v>2</v>
      </c>
      <c r="AX757">
        <v>86296479</v>
      </c>
      <c r="AY757">
        <v>1</v>
      </c>
      <c r="AZ757">
        <v>0</v>
      </c>
      <c r="BA757">
        <v>823</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0</v>
      </c>
      <c r="BW757">
        <v>0</v>
      </c>
      <c r="CV757">
        <v>0</v>
      </c>
      <c r="CW757">
        <f>ROUND(Y757*Source!I483*DO757,9)</f>
        <v>0</v>
      </c>
      <c r="CX757">
        <f>ROUND(Y757*Source!I483,9)</f>
        <v>5.1430400000000001</v>
      </c>
      <c r="CY757">
        <f t="shared" si="360"/>
        <v>1.1000000000000001</v>
      </c>
      <c r="CZ757">
        <f t="shared" si="361"/>
        <v>1.1000000000000001</v>
      </c>
      <c r="DA757">
        <f t="shared" si="362"/>
        <v>1</v>
      </c>
      <c r="DB757">
        <f t="shared" si="356"/>
        <v>2.46</v>
      </c>
      <c r="DC757">
        <f t="shared" si="357"/>
        <v>0</v>
      </c>
      <c r="DD757" t="s">
        <v>6</v>
      </c>
      <c r="DE757" t="s">
        <v>6</v>
      </c>
      <c r="DF757">
        <f t="shared" si="359"/>
        <v>0</v>
      </c>
      <c r="DG757">
        <f t="shared" si="358"/>
        <v>5</v>
      </c>
      <c r="DH757">
        <f>Source!I483*SmtRes!Y757</f>
        <v>5.1430400000000001</v>
      </c>
      <c r="DI757">
        <f t="shared" si="363"/>
        <v>1.1000000000000001</v>
      </c>
      <c r="DJ757">
        <f>EtalonRes!Z823</f>
        <v>1.1000000000000001</v>
      </c>
      <c r="DK757">
        <f>Source!BB483</f>
        <v>1</v>
      </c>
      <c r="DL757" t="s">
        <v>6</v>
      </c>
      <c r="DM757">
        <v>0</v>
      </c>
      <c r="DN757" t="s">
        <v>6</v>
      </c>
      <c r="DO757">
        <v>0</v>
      </c>
      <c r="GQ757">
        <v>-1</v>
      </c>
      <c r="GR757">
        <v>-1</v>
      </c>
    </row>
    <row r="758" spans="1:200" x14ac:dyDescent="0.2">
      <c r="A758">
        <f>ROW(Source!A483)</f>
        <v>483</v>
      </c>
      <c r="B758">
        <v>86295183</v>
      </c>
      <c r="C758">
        <v>86296455</v>
      </c>
      <c r="D758">
        <v>27439713</v>
      </c>
      <c r="E758">
        <v>1</v>
      </c>
      <c r="F758">
        <v>1</v>
      </c>
      <c r="G758">
        <v>1</v>
      </c>
      <c r="H758">
        <v>2</v>
      </c>
      <c r="I758" t="s">
        <v>989</v>
      </c>
      <c r="J758" t="s">
        <v>990</v>
      </c>
      <c r="K758" t="s">
        <v>991</v>
      </c>
      <c r="L758">
        <v>1368</v>
      </c>
      <c r="N758">
        <v>1011</v>
      </c>
      <c r="O758" t="s">
        <v>927</v>
      </c>
      <c r="P758" t="s">
        <v>927</v>
      </c>
      <c r="Q758">
        <v>1</v>
      </c>
      <c r="W758">
        <v>0</v>
      </c>
      <c r="X758">
        <v>863682969</v>
      </c>
      <c r="Y758">
        <f t="shared" si="355"/>
        <v>4.9800000000000004</v>
      </c>
      <c r="AA758">
        <v>0</v>
      </c>
      <c r="AB758">
        <v>11.76</v>
      </c>
      <c r="AC758">
        <v>0</v>
      </c>
      <c r="AD758">
        <v>0</v>
      </c>
      <c r="AE758">
        <v>0</v>
      </c>
      <c r="AF758">
        <v>11.76</v>
      </c>
      <c r="AG758">
        <v>0</v>
      </c>
      <c r="AH758">
        <v>0</v>
      </c>
      <c r="AI758">
        <v>1</v>
      </c>
      <c r="AJ758">
        <v>1</v>
      </c>
      <c r="AK758">
        <v>1</v>
      </c>
      <c r="AL758">
        <v>1</v>
      </c>
      <c r="AM758">
        <v>0</v>
      </c>
      <c r="AN758">
        <v>0</v>
      </c>
      <c r="AO758">
        <v>1</v>
      </c>
      <c r="AP758">
        <v>0</v>
      </c>
      <c r="AQ758">
        <v>0</v>
      </c>
      <c r="AR758">
        <v>0</v>
      </c>
      <c r="AS758" t="s">
        <v>6</v>
      </c>
      <c r="AT758">
        <v>4.9800000000000004</v>
      </c>
      <c r="AU758" t="s">
        <v>6</v>
      </c>
      <c r="AV758">
        <v>0</v>
      </c>
      <c r="AW758">
        <v>2</v>
      </c>
      <c r="AX758">
        <v>86296480</v>
      </c>
      <c r="AY758">
        <v>1</v>
      </c>
      <c r="AZ758">
        <v>0</v>
      </c>
      <c r="BA758">
        <v>824</v>
      </c>
      <c r="BB758">
        <v>0</v>
      </c>
      <c r="BC758">
        <v>0</v>
      </c>
      <c r="BD758">
        <v>0</v>
      </c>
      <c r="BE758">
        <v>0</v>
      </c>
      <c r="BF758">
        <v>0</v>
      </c>
      <c r="BG758">
        <v>0</v>
      </c>
      <c r="BH758">
        <v>0</v>
      </c>
      <c r="BI758">
        <v>0</v>
      </c>
      <c r="BJ758">
        <v>0</v>
      </c>
      <c r="BK758">
        <v>0</v>
      </c>
      <c r="BL758">
        <v>0</v>
      </c>
      <c r="BM758">
        <v>0</v>
      </c>
      <c r="BN758">
        <v>0</v>
      </c>
      <c r="BO758">
        <v>0</v>
      </c>
      <c r="BP758">
        <v>0</v>
      </c>
      <c r="BQ758">
        <v>0</v>
      </c>
      <c r="BR758">
        <v>0</v>
      </c>
      <c r="BS758">
        <v>0</v>
      </c>
      <c r="BT758">
        <v>0</v>
      </c>
      <c r="BU758">
        <v>0</v>
      </c>
      <c r="BV758">
        <v>0</v>
      </c>
      <c r="BW758">
        <v>0</v>
      </c>
      <c r="CV758">
        <v>0</v>
      </c>
      <c r="CW758">
        <f>ROUND(Y758*Source!I483*DO758,9)</f>
        <v>0</v>
      </c>
      <c r="CX758">
        <f>ROUND(Y758*Source!I483,9)</f>
        <v>11.43408</v>
      </c>
      <c r="CY758">
        <f t="shared" si="360"/>
        <v>11.76</v>
      </c>
      <c r="CZ758">
        <f t="shared" si="361"/>
        <v>11.76</v>
      </c>
      <c r="DA758">
        <f t="shared" si="362"/>
        <v>1</v>
      </c>
      <c r="DB758">
        <f t="shared" si="356"/>
        <v>58.56</v>
      </c>
      <c r="DC758">
        <f t="shared" si="357"/>
        <v>0</v>
      </c>
      <c r="DD758" t="s">
        <v>6</v>
      </c>
      <c r="DE758" t="s">
        <v>6</v>
      </c>
      <c r="DF758">
        <f t="shared" si="359"/>
        <v>0</v>
      </c>
      <c r="DG758">
        <f t="shared" si="358"/>
        <v>137</v>
      </c>
      <c r="DH758">
        <f>Source!I483*SmtRes!Y758</f>
        <v>11.43408</v>
      </c>
      <c r="DI758">
        <f t="shared" si="363"/>
        <v>11.76</v>
      </c>
      <c r="DJ758">
        <f>EtalonRes!Z824</f>
        <v>11.76</v>
      </c>
      <c r="DK758">
        <f>Source!BB483</f>
        <v>1</v>
      </c>
      <c r="DL758" t="s">
        <v>6</v>
      </c>
      <c r="DM758">
        <v>0</v>
      </c>
      <c r="DN758" t="s">
        <v>6</v>
      </c>
      <c r="DO758">
        <v>0</v>
      </c>
      <c r="GQ758">
        <v>-1</v>
      </c>
      <c r="GR758">
        <v>-1</v>
      </c>
    </row>
    <row r="759" spans="1:200" x14ac:dyDescent="0.2">
      <c r="A759">
        <f>ROW(Source!A483)</f>
        <v>483</v>
      </c>
      <c r="B759">
        <v>86295183</v>
      </c>
      <c r="C759">
        <v>86296455</v>
      </c>
      <c r="D759">
        <v>27439719</v>
      </c>
      <c r="E759">
        <v>1</v>
      </c>
      <c r="F759">
        <v>1</v>
      </c>
      <c r="G759">
        <v>1</v>
      </c>
      <c r="H759">
        <v>2</v>
      </c>
      <c r="I759" t="s">
        <v>992</v>
      </c>
      <c r="J759" t="s">
        <v>993</v>
      </c>
      <c r="K759" t="s">
        <v>994</v>
      </c>
      <c r="L759">
        <v>1368</v>
      </c>
      <c r="N759">
        <v>1011</v>
      </c>
      <c r="O759" t="s">
        <v>927</v>
      </c>
      <c r="P759" t="s">
        <v>927</v>
      </c>
      <c r="Q759">
        <v>1</v>
      </c>
      <c r="W759">
        <v>0</v>
      </c>
      <c r="X759">
        <v>771781760</v>
      </c>
      <c r="Y759">
        <f t="shared" si="355"/>
        <v>0.25</v>
      </c>
      <c r="AA759">
        <v>0</v>
      </c>
      <c r="AB759">
        <v>6.57</v>
      </c>
      <c r="AC759">
        <v>0</v>
      </c>
      <c r="AD759">
        <v>0</v>
      </c>
      <c r="AE759">
        <v>0</v>
      </c>
      <c r="AF759">
        <v>6.57</v>
      </c>
      <c r="AG759">
        <v>0</v>
      </c>
      <c r="AH759">
        <v>0</v>
      </c>
      <c r="AI759">
        <v>1</v>
      </c>
      <c r="AJ759">
        <v>1</v>
      </c>
      <c r="AK759">
        <v>1</v>
      </c>
      <c r="AL759">
        <v>1</v>
      </c>
      <c r="AM759">
        <v>0</v>
      </c>
      <c r="AN759">
        <v>0</v>
      </c>
      <c r="AO759">
        <v>1</v>
      </c>
      <c r="AP759">
        <v>0</v>
      </c>
      <c r="AQ759">
        <v>0</v>
      </c>
      <c r="AR759">
        <v>0</v>
      </c>
      <c r="AS759" t="s">
        <v>6</v>
      </c>
      <c r="AT759">
        <v>0.25</v>
      </c>
      <c r="AU759" t="s">
        <v>6</v>
      </c>
      <c r="AV759">
        <v>0</v>
      </c>
      <c r="AW759">
        <v>2</v>
      </c>
      <c r="AX759">
        <v>86296481</v>
      </c>
      <c r="AY759">
        <v>1</v>
      </c>
      <c r="AZ759">
        <v>0</v>
      </c>
      <c r="BA759">
        <v>825</v>
      </c>
      <c r="BB759">
        <v>0</v>
      </c>
      <c r="BC759">
        <v>0</v>
      </c>
      <c r="BD759">
        <v>0</v>
      </c>
      <c r="BE759">
        <v>0</v>
      </c>
      <c r="BF759">
        <v>0</v>
      </c>
      <c r="BG759">
        <v>0</v>
      </c>
      <c r="BH759">
        <v>0</v>
      </c>
      <c r="BI759">
        <v>0</v>
      </c>
      <c r="BJ759">
        <v>0</v>
      </c>
      <c r="BK759">
        <v>0</v>
      </c>
      <c r="BL759">
        <v>0</v>
      </c>
      <c r="BM759">
        <v>0</v>
      </c>
      <c r="BN759">
        <v>0</v>
      </c>
      <c r="BO759">
        <v>0</v>
      </c>
      <c r="BP759">
        <v>0</v>
      </c>
      <c r="BQ759">
        <v>0</v>
      </c>
      <c r="BR759">
        <v>0</v>
      </c>
      <c r="BS759">
        <v>0</v>
      </c>
      <c r="BT759">
        <v>0</v>
      </c>
      <c r="BU759">
        <v>0</v>
      </c>
      <c r="BV759">
        <v>0</v>
      </c>
      <c r="BW759">
        <v>0</v>
      </c>
      <c r="CV759">
        <v>0</v>
      </c>
      <c r="CW759">
        <f>ROUND(Y759*Source!I483*DO759,9)</f>
        <v>0</v>
      </c>
      <c r="CX759">
        <f>ROUND(Y759*Source!I483,9)</f>
        <v>0.57399999999999995</v>
      </c>
      <c r="CY759">
        <f t="shared" si="360"/>
        <v>6.57</v>
      </c>
      <c r="CZ759">
        <f t="shared" si="361"/>
        <v>6.57</v>
      </c>
      <c r="DA759">
        <f t="shared" si="362"/>
        <v>1</v>
      </c>
      <c r="DB759">
        <f t="shared" si="356"/>
        <v>1.64</v>
      </c>
      <c r="DC759">
        <f t="shared" si="357"/>
        <v>0</v>
      </c>
      <c r="DD759" t="s">
        <v>6</v>
      </c>
      <c r="DE759" t="s">
        <v>6</v>
      </c>
      <c r="DF759">
        <f t="shared" si="359"/>
        <v>0</v>
      </c>
      <c r="DG759">
        <f t="shared" si="358"/>
        <v>4</v>
      </c>
      <c r="DH759">
        <f>Source!I483*SmtRes!Y759</f>
        <v>0.57399999999999995</v>
      </c>
      <c r="DI759">
        <f t="shared" si="363"/>
        <v>6.57</v>
      </c>
      <c r="DJ759">
        <f>EtalonRes!Z825</f>
        <v>6.57</v>
      </c>
      <c r="DK759">
        <f>Source!BB483</f>
        <v>1</v>
      </c>
      <c r="DL759" t="s">
        <v>6</v>
      </c>
      <c r="DM759">
        <v>0</v>
      </c>
      <c r="DN759" t="s">
        <v>6</v>
      </c>
      <c r="DO759">
        <v>0</v>
      </c>
      <c r="GQ759">
        <v>-1</v>
      </c>
      <c r="GR759">
        <v>-1</v>
      </c>
    </row>
    <row r="760" spans="1:200" x14ac:dyDescent="0.2">
      <c r="A760">
        <f>ROW(Source!A483)</f>
        <v>483</v>
      </c>
      <c r="B760">
        <v>86295183</v>
      </c>
      <c r="C760">
        <v>86296455</v>
      </c>
      <c r="D760">
        <v>27441327</v>
      </c>
      <c r="E760">
        <v>1</v>
      </c>
      <c r="F760">
        <v>1</v>
      </c>
      <c r="G760">
        <v>1</v>
      </c>
      <c r="H760">
        <v>2</v>
      </c>
      <c r="I760" t="s">
        <v>936</v>
      </c>
      <c r="J760" t="s">
        <v>937</v>
      </c>
      <c r="K760" t="s">
        <v>938</v>
      </c>
      <c r="L760">
        <v>1368</v>
      </c>
      <c r="N760">
        <v>1011</v>
      </c>
      <c r="O760" t="s">
        <v>927</v>
      </c>
      <c r="P760" t="s">
        <v>927</v>
      </c>
      <c r="Q760">
        <v>1</v>
      </c>
      <c r="W760">
        <v>0</v>
      </c>
      <c r="X760">
        <v>-1583389094</v>
      </c>
      <c r="Y760">
        <f t="shared" si="355"/>
        <v>0.19</v>
      </c>
      <c r="AA760">
        <v>0</v>
      </c>
      <c r="AB760">
        <v>93.37</v>
      </c>
      <c r="AC760">
        <v>11.69</v>
      </c>
      <c r="AD760">
        <v>0</v>
      </c>
      <c r="AE760">
        <v>0</v>
      </c>
      <c r="AF760">
        <v>93.37</v>
      </c>
      <c r="AG760">
        <v>11.69</v>
      </c>
      <c r="AH760">
        <v>0</v>
      </c>
      <c r="AI760">
        <v>1</v>
      </c>
      <c r="AJ760">
        <v>1</v>
      </c>
      <c r="AK760">
        <v>1</v>
      </c>
      <c r="AL760">
        <v>1</v>
      </c>
      <c r="AM760">
        <v>0</v>
      </c>
      <c r="AN760">
        <v>0</v>
      </c>
      <c r="AO760">
        <v>1</v>
      </c>
      <c r="AP760">
        <v>0</v>
      </c>
      <c r="AQ760">
        <v>0</v>
      </c>
      <c r="AR760">
        <v>0</v>
      </c>
      <c r="AS760" t="s">
        <v>6</v>
      </c>
      <c r="AT760">
        <v>0.19</v>
      </c>
      <c r="AU760" t="s">
        <v>6</v>
      </c>
      <c r="AV760">
        <v>0</v>
      </c>
      <c r="AW760">
        <v>2</v>
      </c>
      <c r="AX760">
        <v>86296482</v>
      </c>
      <c r="AY760">
        <v>1</v>
      </c>
      <c r="AZ760">
        <v>0</v>
      </c>
      <c r="BA760">
        <v>826</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v>0</v>
      </c>
      <c r="CV760">
        <v>0</v>
      </c>
      <c r="CW760">
        <f>ROUND(Y760*Source!I483*DO760,9)</f>
        <v>0</v>
      </c>
      <c r="CX760">
        <f>ROUND(Y760*Source!I483,9)</f>
        <v>0.43624000000000002</v>
      </c>
      <c r="CY760">
        <f t="shared" si="360"/>
        <v>93.37</v>
      </c>
      <c r="CZ760">
        <f t="shared" si="361"/>
        <v>93.37</v>
      </c>
      <c r="DA760">
        <f t="shared" si="362"/>
        <v>1</v>
      </c>
      <c r="DB760">
        <f t="shared" si="356"/>
        <v>17.739999999999998</v>
      </c>
      <c r="DC760">
        <f t="shared" si="357"/>
        <v>2.2200000000000002</v>
      </c>
      <c r="DD760" t="s">
        <v>6</v>
      </c>
      <c r="DE760" t="s">
        <v>6</v>
      </c>
      <c r="DF760">
        <f t="shared" si="359"/>
        <v>0</v>
      </c>
      <c r="DG760">
        <f t="shared" si="358"/>
        <v>41</v>
      </c>
      <c r="DH760">
        <f>Source!I483*SmtRes!Y760</f>
        <v>0.43623999999999996</v>
      </c>
      <c r="DI760">
        <f t="shared" si="363"/>
        <v>93.37</v>
      </c>
      <c r="DJ760">
        <f>EtalonRes!Z826</f>
        <v>93.37</v>
      </c>
      <c r="DK760">
        <f>Source!BB483</f>
        <v>1</v>
      </c>
      <c r="DL760" t="s">
        <v>6</v>
      </c>
      <c r="DM760">
        <v>0</v>
      </c>
      <c r="DN760" t="s">
        <v>6</v>
      </c>
      <c r="DO760">
        <v>0</v>
      </c>
      <c r="GQ760">
        <v>-1</v>
      </c>
      <c r="GR760">
        <v>-1</v>
      </c>
    </row>
    <row r="761" spans="1:200" x14ac:dyDescent="0.2">
      <c r="A761">
        <f>ROW(Source!A483)</f>
        <v>483</v>
      </c>
      <c r="B761">
        <v>86295183</v>
      </c>
      <c r="C761">
        <v>86296455</v>
      </c>
      <c r="D761">
        <v>27371079</v>
      </c>
      <c r="E761">
        <v>1</v>
      </c>
      <c r="F761">
        <v>1</v>
      </c>
      <c r="G761">
        <v>1</v>
      </c>
      <c r="H761">
        <v>3</v>
      </c>
      <c r="I761" t="s">
        <v>249</v>
      </c>
      <c r="J761" t="s">
        <v>251</v>
      </c>
      <c r="K761" t="s">
        <v>250</v>
      </c>
      <c r="L761">
        <v>1339</v>
      </c>
      <c r="N761">
        <v>1007</v>
      </c>
      <c r="O761" t="s">
        <v>32</v>
      </c>
      <c r="P761" t="s">
        <v>32</v>
      </c>
      <c r="Q761">
        <v>1</v>
      </c>
      <c r="W761">
        <v>0</v>
      </c>
      <c r="X761">
        <v>-394915385</v>
      </c>
      <c r="Y761">
        <f t="shared" si="355"/>
        <v>1.95</v>
      </c>
      <c r="AA761">
        <v>6.22</v>
      </c>
      <c r="AB761">
        <v>0</v>
      </c>
      <c r="AC761">
        <v>0</v>
      </c>
      <c r="AD761">
        <v>0</v>
      </c>
      <c r="AE761">
        <v>6.22</v>
      </c>
      <c r="AF761">
        <v>0</v>
      </c>
      <c r="AG761">
        <v>0</v>
      </c>
      <c r="AH761">
        <v>0</v>
      </c>
      <c r="AI761">
        <v>1</v>
      </c>
      <c r="AJ761">
        <v>1</v>
      </c>
      <c r="AK761">
        <v>1</v>
      </c>
      <c r="AL761">
        <v>1</v>
      </c>
      <c r="AM761">
        <v>0</v>
      </c>
      <c r="AN761">
        <v>0</v>
      </c>
      <c r="AO761">
        <v>0</v>
      </c>
      <c r="AP761">
        <v>1</v>
      </c>
      <c r="AQ761">
        <v>0</v>
      </c>
      <c r="AR761">
        <v>0</v>
      </c>
      <c r="AS761" t="s">
        <v>6</v>
      </c>
      <c r="AT761">
        <v>1.95</v>
      </c>
      <c r="AU761" t="s">
        <v>6</v>
      </c>
      <c r="AV761">
        <v>0</v>
      </c>
      <c r="AW761">
        <v>2</v>
      </c>
      <c r="AX761">
        <v>86296484</v>
      </c>
      <c r="AY761">
        <v>1</v>
      </c>
      <c r="AZ761">
        <v>0</v>
      </c>
      <c r="BA761">
        <v>828</v>
      </c>
      <c r="BB761">
        <v>3</v>
      </c>
      <c r="BC761">
        <v>0</v>
      </c>
      <c r="BD761">
        <v>0</v>
      </c>
      <c r="BE761">
        <v>0</v>
      </c>
      <c r="BF761">
        <v>0</v>
      </c>
      <c r="BG761">
        <v>0</v>
      </c>
      <c r="BH761">
        <v>0</v>
      </c>
      <c r="BI761">
        <v>0</v>
      </c>
      <c r="BJ761">
        <v>0</v>
      </c>
      <c r="BK761">
        <v>0</v>
      </c>
      <c r="BL761">
        <v>0</v>
      </c>
      <c r="BM761">
        <v>0</v>
      </c>
      <c r="BN761">
        <v>0</v>
      </c>
      <c r="BO761">
        <v>0</v>
      </c>
      <c r="BP761">
        <v>0</v>
      </c>
      <c r="BQ761">
        <v>0</v>
      </c>
      <c r="BR761">
        <v>0</v>
      </c>
      <c r="BS761">
        <v>0</v>
      </c>
      <c r="BT761">
        <v>0</v>
      </c>
      <c r="BU761">
        <v>0</v>
      </c>
      <c r="BV761">
        <v>0</v>
      </c>
      <c r="BW761">
        <v>0</v>
      </c>
      <c r="CV761">
        <v>0</v>
      </c>
      <c r="CW761">
        <v>0</v>
      </c>
      <c r="CX761">
        <f>ROUND(Y761*Source!I483,9)</f>
        <v>4.4771999999999998</v>
      </c>
      <c r="CY761">
        <f t="shared" ref="CY761:CY767" si="364">AA761</f>
        <v>6.22</v>
      </c>
      <c r="CZ761">
        <f t="shared" ref="CZ761:CZ767" si="365">AE761</f>
        <v>6.22</v>
      </c>
      <c r="DA761">
        <f t="shared" ref="DA761:DA767" si="366">AI761</f>
        <v>1</v>
      </c>
      <c r="DB761">
        <f t="shared" si="356"/>
        <v>12.13</v>
      </c>
      <c r="DC761">
        <f t="shared" si="357"/>
        <v>0</v>
      </c>
      <c r="DD761" t="s">
        <v>6</v>
      </c>
      <c r="DE761" t="s">
        <v>6</v>
      </c>
      <c r="DF761">
        <f t="shared" si="359"/>
        <v>27</v>
      </c>
      <c r="DG761">
        <f t="shared" si="358"/>
        <v>0</v>
      </c>
      <c r="DH761">
        <f>Source!I483*SmtRes!Y761</f>
        <v>4.4771999999999998</v>
      </c>
      <c r="DI761">
        <f t="shared" ref="DI761:DI767" si="367">AA761</f>
        <v>6.22</v>
      </c>
      <c r="DJ761">
        <f>EtalonRes!Y828</f>
        <v>6.22</v>
      </c>
      <c r="DK761">
        <f>Source!BC483</f>
        <v>1</v>
      </c>
      <c r="DL761" t="s">
        <v>6</v>
      </c>
      <c r="DM761">
        <v>0</v>
      </c>
      <c r="DN761" t="s">
        <v>6</v>
      </c>
      <c r="DO761">
        <v>0</v>
      </c>
      <c r="GP761">
        <v>1</v>
      </c>
      <c r="GQ761">
        <v>-1</v>
      </c>
      <c r="GR761">
        <v>-1</v>
      </c>
    </row>
    <row r="762" spans="1:200" x14ac:dyDescent="0.2">
      <c r="A762">
        <f>ROW(Source!A483)</f>
        <v>483</v>
      </c>
      <c r="B762">
        <v>86295183</v>
      </c>
      <c r="C762">
        <v>86296455</v>
      </c>
      <c r="D762">
        <v>27378255</v>
      </c>
      <c r="E762">
        <v>1</v>
      </c>
      <c r="F762">
        <v>1</v>
      </c>
      <c r="G762">
        <v>1</v>
      </c>
      <c r="H762">
        <v>3</v>
      </c>
      <c r="I762" t="s">
        <v>89</v>
      </c>
      <c r="J762" t="s">
        <v>91</v>
      </c>
      <c r="K762" t="s">
        <v>90</v>
      </c>
      <c r="L762">
        <v>1348</v>
      </c>
      <c r="N762">
        <v>1009</v>
      </c>
      <c r="O762" t="s">
        <v>63</v>
      </c>
      <c r="P762" t="s">
        <v>63</v>
      </c>
      <c r="Q762">
        <v>1000</v>
      </c>
      <c r="W762">
        <v>0</v>
      </c>
      <c r="X762">
        <v>1570490953</v>
      </c>
      <c r="Y762">
        <f t="shared" si="355"/>
        <v>3.1E-2</v>
      </c>
      <c r="AA762">
        <v>10380</v>
      </c>
      <c r="AB762">
        <v>0</v>
      </c>
      <c r="AC762">
        <v>0</v>
      </c>
      <c r="AD762">
        <v>0</v>
      </c>
      <c r="AE762">
        <v>10380</v>
      </c>
      <c r="AF762">
        <v>0</v>
      </c>
      <c r="AG762">
        <v>0</v>
      </c>
      <c r="AH762">
        <v>0</v>
      </c>
      <c r="AI762">
        <v>1</v>
      </c>
      <c r="AJ762">
        <v>1</v>
      </c>
      <c r="AK762">
        <v>1</v>
      </c>
      <c r="AL762">
        <v>1</v>
      </c>
      <c r="AM762">
        <v>0</v>
      </c>
      <c r="AN762">
        <v>0</v>
      </c>
      <c r="AO762">
        <v>0</v>
      </c>
      <c r="AP762">
        <v>1</v>
      </c>
      <c r="AQ762">
        <v>0</v>
      </c>
      <c r="AR762">
        <v>0</v>
      </c>
      <c r="AS762" t="s">
        <v>6</v>
      </c>
      <c r="AT762">
        <v>3.1E-2</v>
      </c>
      <c r="AU762" t="s">
        <v>6</v>
      </c>
      <c r="AV762">
        <v>0</v>
      </c>
      <c r="AW762">
        <v>1</v>
      </c>
      <c r="AX762">
        <v>-1</v>
      </c>
      <c r="AY762">
        <v>0</v>
      </c>
      <c r="AZ762">
        <v>0</v>
      </c>
      <c r="BA762" t="s">
        <v>6</v>
      </c>
      <c r="BB762">
        <v>0</v>
      </c>
      <c r="BC762">
        <v>0</v>
      </c>
      <c r="BD762">
        <v>0</v>
      </c>
      <c r="BE762">
        <v>0</v>
      </c>
      <c r="BF762">
        <v>0</v>
      </c>
      <c r="BG762">
        <v>0</v>
      </c>
      <c r="BH762">
        <v>0</v>
      </c>
      <c r="BI762">
        <v>0</v>
      </c>
      <c r="BJ762">
        <v>0</v>
      </c>
      <c r="BK762">
        <v>0</v>
      </c>
      <c r="BL762">
        <v>0</v>
      </c>
      <c r="BM762">
        <v>0</v>
      </c>
      <c r="BN762">
        <v>0</v>
      </c>
      <c r="BO762">
        <v>0</v>
      </c>
      <c r="BP762">
        <v>0</v>
      </c>
      <c r="BQ762">
        <v>0</v>
      </c>
      <c r="BR762">
        <v>0</v>
      </c>
      <c r="BS762">
        <v>0</v>
      </c>
      <c r="BT762">
        <v>0</v>
      </c>
      <c r="BU762">
        <v>0</v>
      </c>
      <c r="BV762">
        <v>0</v>
      </c>
      <c r="BW762">
        <v>0</v>
      </c>
      <c r="CV762">
        <v>0</v>
      </c>
      <c r="CW762">
        <v>0</v>
      </c>
      <c r="CX762">
        <f>ROUND(Y762*Source!I483,9)</f>
        <v>7.1176000000000003E-2</v>
      </c>
      <c r="CY762">
        <f t="shared" si="364"/>
        <v>10380</v>
      </c>
      <c r="CZ762">
        <f t="shared" si="365"/>
        <v>10380</v>
      </c>
      <c r="DA762">
        <f t="shared" si="366"/>
        <v>1</v>
      </c>
      <c r="DB762">
        <f t="shared" si="356"/>
        <v>321.77999999999997</v>
      </c>
      <c r="DC762">
        <f t="shared" si="357"/>
        <v>0</v>
      </c>
      <c r="DD762" t="s">
        <v>6</v>
      </c>
      <c r="DE762" t="s">
        <v>6</v>
      </c>
      <c r="DF762">
        <f t="shared" si="359"/>
        <v>739</v>
      </c>
      <c r="DG762">
        <f t="shared" si="358"/>
        <v>0</v>
      </c>
      <c r="DH762">
        <f>Source!I483*SmtRes!Y762</f>
        <v>7.1175999999999989E-2</v>
      </c>
      <c r="DI762">
        <f t="shared" si="367"/>
        <v>10380</v>
      </c>
      <c r="DJ762">
        <f t="shared" ref="DJ762:DJ767" si="368">DF762</f>
        <v>739</v>
      </c>
      <c r="DK762">
        <f>Source!BC483</f>
        <v>1</v>
      </c>
      <c r="DL762" t="s">
        <v>6</v>
      </c>
      <c r="DM762">
        <v>0</v>
      </c>
      <c r="DN762" t="s">
        <v>6</v>
      </c>
      <c r="DO762">
        <v>0</v>
      </c>
      <c r="GP762">
        <v>1</v>
      </c>
      <c r="GQ762">
        <v>-1</v>
      </c>
      <c r="GR762">
        <v>-1</v>
      </c>
    </row>
    <row r="763" spans="1:200" x14ac:dyDescent="0.2">
      <c r="A763">
        <f>ROW(Source!A483)</f>
        <v>483</v>
      </c>
      <c r="B763">
        <v>86295183</v>
      </c>
      <c r="C763">
        <v>86296455</v>
      </c>
      <c r="D763">
        <v>27371084</v>
      </c>
      <c r="E763">
        <v>1</v>
      </c>
      <c r="F763">
        <v>1</v>
      </c>
      <c r="G763">
        <v>1</v>
      </c>
      <c r="H763">
        <v>3</v>
      </c>
      <c r="I763" t="s">
        <v>255</v>
      </c>
      <c r="J763" t="s">
        <v>257</v>
      </c>
      <c r="K763" t="s">
        <v>256</v>
      </c>
      <c r="L763">
        <v>1346</v>
      </c>
      <c r="N763">
        <v>1009</v>
      </c>
      <c r="O763" t="s">
        <v>182</v>
      </c>
      <c r="P763" t="s">
        <v>182</v>
      </c>
      <c r="Q763">
        <v>1</v>
      </c>
      <c r="W763">
        <v>0</v>
      </c>
      <c r="X763">
        <v>-1982328944</v>
      </c>
      <c r="Y763">
        <f t="shared" si="355"/>
        <v>0.59</v>
      </c>
      <c r="AA763">
        <v>6.12</v>
      </c>
      <c r="AB763">
        <v>0</v>
      </c>
      <c r="AC763">
        <v>0</v>
      </c>
      <c r="AD763">
        <v>0</v>
      </c>
      <c r="AE763">
        <v>6.12</v>
      </c>
      <c r="AF763">
        <v>0</v>
      </c>
      <c r="AG763">
        <v>0</v>
      </c>
      <c r="AH763">
        <v>0</v>
      </c>
      <c r="AI763">
        <v>1</v>
      </c>
      <c r="AJ763">
        <v>1</v>
      </c>
      <c r="AK763">
        <v>1</v>
      </c>
      <c r="AL763">
        <v>1</v>
      </c>
      <c r="AM763">
        <v>0</v>
      </c>
      <c r="AN763">
        <v>0</v>
      </c>
      <c r="AO763">
        <v>0</v>
      </c>
      <c r="AP763">
        <v>1</v>
      </c>
      <c r="AQ763">
        <v>0</v>
      </c>
      <c r="AR763">
        <v>0</v>
      </c>
      <c r="AS763" t="s">
        <v>6</v>
      </c>
      <c r="AT763">
        <v>0.59</v>
      </c>
      <c r="AU763" t="s">
        <v>6</v>
      </c>
      <c r="AV763">
        <v>0</v>
      </c>
      <c r="AW763">
        <v>2</v>
      </c>
      <c r="AX763">
        <v>86296490</v>
      </c>
      <c r="AY763">
        <v>1</v>
      </c>
      <c r="AZ763">
        <v>0</v>
      </c>
      <c r="BA763">
        <v>834</v>
      </c>
      <c r="BB763">
        <v>3</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CV763">
        <v>0</v>
      </c>
      <c r="CW763">
        <v>0</v>
      </c>
      <c r="CX763">
        <f>ROUND(Y763*Source!I483,9)</f>
        <v>1.3546400000000001</v>
      </c>
      <c r="CY763">
        <f t="shared" si="364"/>
        <v>6.12</v>
      </c>
      <c r="CZ763">
        <f t="shared" si="365"/>
        <v>6.12</v>
      </c>
      <c r="DA763">
        <f t="shared" si="366"/>
        <v>1</v>
      </c>
      <c r="DB763">
        <f t="shared" si="356"/>
        <v>3.61</v>
      </c>
      <c r="DC763">
        <f t="shared" si="357"/>
        <v>0</v>
      </c>
      <c r="DD763" t="s">
        <v>6</v>
      </c>
      <c r="DE763" t="s">
        <v>6</v>
      </c>
      <c r="DF763">
        <f t="shared" si="359"/>
        <v>8</v>
      </c>
      <c r="DG763">
        <f t="shared" si="358"/>
        <v>0</v>
      </c>
      <c r="DH763">
        <f>Source!I483*SmtRes!Y763</f>
        <v>1.3546399999999998</v>
      </c>
      <c r="DI763">
        <f t="shared" si="367"/>
        <v>6.12</v>
      </c>
      <c r="DJ763">
        <f>EtalonRes!Y834</f>
        <v>6.12</v>
      </c>
      <c r="DK763">
        <f>Source!BC483</f>
        <v>1</v>
      </c>
      <c r="DL763" t="s">
        <v>6</v>
      </c>
      <c r="DM763">
        <v>0</v>
      </c>
      <c r="DN763" t="s">
        <v>6</v>
      </c>
      <c r="DO763">
        <v>0</v>
      </c>
      <c r="GP763">
        <v>1</v>
      </c>
      <c r="GQ763">
        <v>-1</v>
      </c>
      <c r="GR763">
        <v>-1</v>
      </c>
    </row>
    <row r="764" spans="1:200" x14ac:dyDescent="0.2">
      <c r="A764">
        <f>ROW(Source!A483)</f>
        <v>483</v>
      </c>
      <c r="B764">
        <v>86295183</v>
      </c>
      <c r="C764">
        <v>86296455</v>
      </c>
      <c r="D764">
        <v>69205277</v>
      </c>
      <c r="E764">
        <v>1</v>
      </c>
      <c r="F764">
        <v>1</v>
      </c>
      <c r="G764">
        <v>1</v>
      </c>
      <c r="H764">
        <v>3</v>
      </c>
      <c r="I764" t="s">
        <v>624</v>
      </c>
      <c r="J764" t="s">
        <v>626</v>
      </c>
      <c r="K764" t="s">
        <v>625</v>
      </c>
      <c r="L764">
        <v>1348</v>
      </c>
      <c r="N764">
        <v>1009</v>
      </c>
      <c r="O764" t="s">
        <v>63</v>
      </c>
      <c r="P764" t="s">
        <v>63</v>
      </c>
      <c r="Q764">
        <v>1000</v>
      </c>
      <c r="W764">
        <v>0</v>
      </c>
      <c r="X764">
        <v>1415402652</v>
      </c>
      <c r="Y764">
        <f t="shared" si="355"/>
        <v>0.39677699999999999</v>
      </c>
      <c r="AA764">
        <v>22795.14</v>
      </c>
      <c r="AB764">
        <v>0</v>
      </c>
      <c r="AC764">
        <v>0</v>
      </c>
      <c r="AD764">
        <v>0</v>
      </c>
      <c r="AE764">
        <v>22795.14</v>
      </c>
      <c r="AF764">
        <v>0</v>
      </c>
      <c r="AG764">
        <v>0</v>
      </c>
      <c r="AH764">
        <v>0</v>
      </c>
      <c r="AI764">
        <v>1</v>
      </c>
      <c r="AJ764">
        <v>1</v>
      </c>
      <c r="AK764">
        <v>1</v>
      </c>
      <c r="AL764">
        <v>1</v>
      </c>
      <c r="AM764">
        <v>0</v>
      </c>
      <c r="AN764">
        <v>0</v>
      </c>
      <c r="AO764">
        <v>0</v>
      </c>
      <c r="AP764">
        <v>1</v>
      </c>
      <c r="AQ764">
        <v>0</v>
      </c>
      <c r="AR764">
        <v>0</v>
      </c>
      <c r="AS764" t="s">
        <v>6</v>
      </c>
      <c r="AT764">
        <v>0.39677699999999999</v>
      </c>
      <c r="AU764" t="s">
        <v>6</v>
      </c>
      <c r="AV764">
        <v>0</v>
      </c>
      <c r="AW764">
        <v>1</v>
      </c>
      <c r="AX764">
        <v>-1</v>
      </c>
      <c r="AY764">
        <v>0</v>
      </c>
      <c r="AZ764">
        <v>0</v>
      </c>
      <c r="BA764" t="s">
        <v>6</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CV764">
        <v>0</v>
      </c>
      <c r="CW764">
        <v>0</v>
      </c>
      <c r="CX764">
        <f>ROUND(Y764*Source!I483,9)</f>
        <v>0.91099999200000004</v>
      </c>
      <c r="CY764">
        <f t="shared" si="364"/>
        <v>22795.14</v>
      </c>
      <c r="CZ764">
        <f t="shared" si="365"/>
        <v>22795.14</v>
      </c>
      <c r="DA764">
        <f t="shared" si="366"/>
        <v>1</v>
      </c>
      <c r="DB764">
        <f t="shared" si="356"/>
        <v>9044.59</v>
      </c>
      <c r="DC764">
        <f t="shared" si="357"/>
        <v>0</v>
      </c>
      <c r="DD764" t="s">
        <v>6</v>
      </c>
      <c r="DE764" t="s">
        <v>6</v>
      </c>
      <c r="DF764">
        <f t="shared" si="359"/>
        <v>20766</v>
      </c>
      <c r="DG764">
        <f t="shared" si="358"/>
        <v>0</v>
      </c>
      <c r="DH764">
        <f>Source!I483*SmtRes!Y764</f>
        <v>0.91099999199999993</v>
      </c>
      <c r="DI764">
        <f t="shared" si="367"/>
        <v>22795.14</v>
      </c>
      <c r="DJ764">
        <f t="shared" si="368"/>
        <v>20766</v>
      </c>
      <c r="DK764">
        <f>Source!BC483</f>
        <v>1</v>
      </c>
      <c r="DL764" t="s">
        <v>6</v>
      </c>
      <c r="DM764">
        <v>0</v>
      </c>
      <c r="DN764" t="s">
        <v>6</v>
      </c>
      <c r="DO764">
        <v>0</v>
      </c>
      <c r="GP764">
        <v>1</v>
      </c>
      <c r="GQ764">
        <v>-1</v>
      </c>
      <c r="GR764">
        <v>-1</v>
      </c>
    </row>
    <row r="765" spans="1:200" x14ac:dyDescent="0.2">
      <c r="A765">
        <f>ROW(Source!A483)</f>
        <v>483</v>
      </c>
      <c r="B765">
        <v>86295183</v>
      </c>
      <c r="C765">
        <v>86296455</v>
      </c>
      <c r="D765">
        <v>69205278</v>
      </c>
      <c r="E765">
        <v>1</v>
      </c>
      <c r="F765">
        <v>1</v>
      </c>
      <c r="G765">
        <v>1</v>
      </c>
      <c r="H765">
        <v>3</v>
      </c>
      <c r="I765" t="s">
        <v>629</v>
      </c>
      <c r="J765" t="s">
        <v>631</v>
      </c>
      <c r="K765" t="s">
        <v>630</v>
      </c>
      <c r="L765">
        <v>1348</v>
      </c>
      <c r="N765">
        <v>1009</v>
      </c>
      <c r="O765" t="s">
        <v>63</v>
      </c>
      <c r="P765" t="s">
        <v>63</v>
      </c>
      <c r="Q765">
        <v>1000</v>
      </c>
      <c r="W765">
        <v>0</v>
      </c>
      <c r="X765">
        <v>-126084742</v>
      </c>
      <c r="Y765">
        <f t="shared" si="355"/>
        <v>0.41167199999999998</v>
      </c>
      <c r="AA765">
        <v>22661.200000000001</v>
      </c>
      <c r="AB765">
        <v>0</v>
      </c>
      <c r="AC765">
        <v>0</v>
      </c>
      <c r="AD765">
        <v>0</v>
      </c>
      <c r="AE765">
        <v>22661.200000000001</v>
      </c>
      <c r="AF765">
        <v>0</v>
      </c>
      <c r="AG765">
        <v>0</v>
      </c>
      <c r="AH765">
        <v>0</v>
      </c>
      <c r="AI765">
        <v>1</v>
      </c>
      <c r="AJ765">
        <v>1</v>
      </c>
      <c r="AK765">
        <v>1</v>
      </c>
      <c r="AL765">
        <v>1</v>
      </c>
      <c r="AM765">
        <v>0</v>
      </c>
      <c r="AN765">
        <v>0</v>
      </c>
      <c r="AO765">
        <v>0</v>
      </c>
      <c r="AP765">
        <v>1</v>
      </c>
      <c r="AQ765">
        <v>0</v>
      </c>
      <c r="AR765">
        <v>0</v>
      </c>
      <c r="AS765" t="s">
        <v>6</v>
      </c>
      <c r="AT765">
        <v>0.41167199999999998</v>
      </c>
      <c r="AU765" t="s">
        <v>6</v>
      </c>
      <c r="AV765">
        <v>0</v>
      </c>
      <c r="AW765">
        <v>1</v>
      </c>
      <c r="AX765">
        <v>-1</v>
      </c>
      <c r="AY765">
        <v>0</v>
      </c>
      <c r="AZ765">
        <v>0</v>
      </c>
      <c r="BA765" t="s">
        <v>6</v>
      </c>
      <c r="BB765">
        <v>0</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v>0</v>
      </c>
      <c r="CV765">
        <v>0</v>
      </c>
      <c r="CW765">
        <v>0</v>
      </c>
      <c r="CX765">
        <f>ROUND(Y765*Source!I483,9)</f>
        <v>0.94519891199999995</v>
      </c>
      <c r="CY765">
        <f t="shared" si="364"/>
        <v>22661.200000000001</v>
      </c>
      <c r="CZ765">
        <f t="shared" si="365"/>
        <v>22661.200000000001</v>
      </c>
      <c r="DA765">
        <f t="shared" si="366"/>
        <v>1</v>
      </c>
      <c r="DB765">
        <f t="shared" si="356"/>
        <v>9328.98</v>
      </c>
      <c r="DC765">
        <f t="shared" si="357"/>
        <v>0</v>
      </c>
      <c r="DD765" t="s">
        <v>6</v>
      </c>
      <c r="DE765" t="s">
        <v>6</v>
      </c>
      <c r="DF765">
        <f t="shared" si="359"/>
        <v>21419</v>
      </c>
      <c r="DG765">
        <f t="shared" si="358"/>
        <v>0</v>
      </c>
      <c r="DH765">
        <f>Source!I483*SmtRes!Y765</f>
        <v>0.94519891199999984</v>
      </c>
      <c r="DI765">
        <f t="shared" si="367"/>
        <v>22661.200000000001</v>
      </c>
      <c r="DJ765">
        <f t="shared" si="368"/>
        <v>21419</v>
      </c>
      <c r="DK765">
        <f>Source!BC483</f>
        <v>1</v>
      </c>
      <c r="DL765" t="s">
        <v>6</v>
      </c>
      <c r="DM765">
        <v>0</v>
      </c>
      <c r="DN765" t="s">
        <v>6</v>
      </c>
      <c r="DO765">
        <v>0</v>
      </c>
      <c r="GP765">
        <v>1</v>
      </c>
      <c r="GQ765">
        <v>-1</v>
      </c>
      <c r="GR765">
        <v>-1</v>
      </c>
    </row>
    <row r="766" spans="1:200" x14ac:dyDescent="0.2">
      <c r="A766">
        <f>ROW(Source!A483)</f>
        <v>483</v>
      </c>
      <c r="B766">
        <v>86295183</v>
      </c>
      <c r="C766">
        <v>86296455</v>
      </c>
      <c r="D766">
        <v>69205279</v>
      </c>
      <c r="E766">
        <v>1</v>
      </c>
      <c r="F766">
        <v>1</v>
      </c>
      <c r="G766">
        <v>1</v>
      </c>
      <c r="H766">
        <v>3</v>
      </c>
      <c r="I766" t="s">
        <v>634</v>
      </c>
      <c r="J766" t="s">
        <v>636</v>
      </c>
      <c r="K766" t="s">
        <v>635</v>
      </c>
      <c r="L766">
        <v>1348</v>
      </c>
      <c r="N766">
        <v>1009</v>
      </c>
      <c r="O766" t="s">
        <v>63</v>
      </c>
      <c r="P766" t="s">
        <v>63</v>
      </c>
      <c r="Q766">
        <v>1000</v>
      </c>
      <c r="W766">
        <v>0</v>
      </c>
      <c r="X766">
        <v>203260106</v>
      </c>
      <c r="Y766">
        <f t="shared" si="355"/>
        <v>9.9171999999999996E-2</v>
      </c>
      <c r="AA766">
        <v>23700.07</v>
      </c>
      <c r="AB766">
        <v>0</v>
      </c>
      <c r="AC766">
        <v>0</v>
      </c>
      <c r="AD766">
        <v>0</v>
      </c>
      <c r="AE766">
        <v>23700.07</v>
      </c>
      <c r="AF766">
        <v>0</v>
      </c>
      <c r="AG766">
        <v>0</v>
      </c>
      <c r="AH766">
        <v>0</v>
      </c>
      <c r="AI766">
        <v>1</v>
      </c>
      <c r="AJ766">
        <v>1</v>
      </c>
      <c r="AK766">
        <v>1</v>
      </c>
      <c r="AL766">
        <v>1</v>
      </c>
      <c r="AM766">
        <v>0</v>
      </c>
      <c r="AN766">
        <v>0</v>
      </c>
      <c r="AO766">
        <v>0</v>
      </c>
      <c r="AP766">
        <v>1</v>
      </c>
      <c r="AQ766">
        <v>0</v>
      </c>
      <c r="AR766">
        <v>0</v>
      </c>
      <c r="AS766" t="s">
        <v>6</v>
      </c>
      <c r="AT766">
        <v>9.9171999999999996E-2</v>
      </c>
      <c r="AU766" t="s">
        <v>6</v>
      </c>
      <c r="AV766">
        <v>0</v>
      </c>
      <c r="AW766">
        <v>1</v>
      </c>
      <c r="AX766">
        <v>-1</v>
      </c>
      <c r="AY766">
        <v>0</v>
      </c>
      <c r="AZ766">
        <v>0</v>
      </c>
      <c r="BA766" t="s">
        <v>6</v>
      </c>
      <c r="BB766">
        <v>0</v>
      </c>
      <c r="BC766">
        <v>0</v>
      </c>
      <c r="BD766">
        <v>0</v>
      </c>
      <c r="BE766">
        <v>0</v>
      </c>
      <c r="BF766">
        <v>0</v>
      </c>
      <c r="BG766">
        <v>0</v>
      </c>
      <c r="BH766">
        <v>0</v>
      </c>
      <c r="BI766">
        <v>0</v>
      </c>
      <c r="BJ766">
        <v>0</v>
      </c>
      <c r="BK766">
        <v>0</v>
      </c>
      <c r="BL766">
        <v>0</v>
      </c>
      <c r="BM766">
        <v>0</v>
      </c>
      <c r="BN766">
        <v>0</v>
      </c>
      <c r="BO766">
        <v>0</v>
      </c>
      <c r="BP766">
        <v>0</v>
      </c>
      <c r="BQ766">
        <v>0</v>
      </c>
      <c r="BR766">
        <v>0</v>
      </c>
      <c r="BS766">
        <v>0</v>
      </c>
      <c r="BT766">
        <v>0</v>
      </c>
      <c r="BU766">
        <v>0</v>
      </c>
      <c r="BV766">
        <v>0</v>
      </c>
      <c r="BW766">
        <v>0</v>
      </c>
      <c r="CV766">
        <v>0</v>
      </c>
      <c r="CW766">
        <v>0</v>
      </c>
      <c r="CX766">
        <f>ROUND(Y766*Source!I483,9)</f>
        <v>0.227698912</v>
      </c>
      <c r="CY766">
        <f t="shared" si="364"/>
        <v>23700.07</v>
      </c>
      <c r="CZ766">
        <f t="shared" si="365"/>
        <v>23700.07</v>
      </c>
      <c r="DA766">
        <f t="shared" si="366"/>
        <v>1</v>
      </c>
      <c r="DB766">
        <f t="shared" si="356"/>
        <v>2350.38</v>
      </c>
      <c r="DC766">
        <f t="shared" si="357"/>
        <v>0</v>
      </c>
      <c r="DD766" t="s">
        <v>6</v>
      </c>
      <c r="DE766" t="s">
        <v>6</v>
      </c>
      <c r="DF766">
        <f t="shared" si="359"/>
        <v>5396</v>
      </c>
      <c r="DG766">
        <f t="shared" si="358"/>
        <v>0</v>
      </c>
      <c r="DH766">
        <f>Source!I483*SmtRes!Y766</f>
        <v>0.22769891199999998</v>
      </c>
      <c r="DI766">
        <f t="shared" si="367"/>
        <v>23700.07</v>
      </c>
      <c r="DJ766">
        <f t="shared" si="368"/>
        <v>5396</v>
      </c>
      <c r="DK766">
        <f>Source!BC483</f>
        <v>1</v>
      </c>
      <c r="DL766" t="s">
        <v>6</v>
      </c>
      <c r="DM766">
        <v>0</v>
      </c>
      <c r="DN766" t="s">
        <v>6</v>
      </c>
      <c r="DO766">
        <v>0</v>
      </c>
      <c r="GP766">
        <v>1</v>
      </c>
      <c r="GQ766">
        <v>-1</v>
      </c>
      <c r="GR766">
        <v>-1</v>
      </c>
    </row>
    <row r="767" spans="1:200" x14ac:dyDescent="0.2">
      <c r="A767">
        <f>ROW(Source!A483)</f>
        <v>483</v>
      </c>
      <c r="B767">
        <v>86295183</v>
      </c>
      <c r="C767">
        <v>86296455</v>
      </c>
      <c r="D767">
        <v>69205280</v>
      </c>
      <c r="E767">
        <v>1</v>
      </c>
      <c r="F767">
        <v>1</v>
      </c>
      <c r="G767">
        <v>1</v>
      </c>
      <c r="H767">
        <v>3</v>
      </c>
      <c r="I767" t="s">
        <v>639</v>
      </c>
      <c r="J767" t="s">
        <v>641</v>
      </c>
      <c r="K767" t="s">
        <v>640</v>
      </c>
      <c r="L767">
        <v>1348</v>
      </c>
      <c r="N767">
        <v>1009</v>
      </c>
      <c r="O767" t="s">
        <v>63</v>
      </c>
      <c r="P767" t="s">
        <v>63</v>
      </c>
      <c r="Q767">
        <v>1000</v>
      </c>
      <c r="W767">
        <v>0</v>
      </c>
      <c r="X767">
        <v>-1983082630</v>
      </c>
      <c r="Y767">
        <f t="shared" ref="Y767:Y798" si="369">AT767</f>
        <v>9.2160000000000006E-2</v>
      </c>
      <c r="AA767">
        <v>23709.96</v>
      </c>
      <c r="AB767">
        <v>0</v>
      </c>
      <c r="AC767">
        <v>0</v>
      </c>
      <c r="AD767">
        <v>0</v>
      </c>
      <c r="AE767">
        <v>23709.96</v>
      </c>
      <c r="AF767">
        <v>0</v>
      </c>
      <c r="AG767">
        <v>0</v>
      </c>
      <c r="AH767">
        <v>0</v>
      </c>
      <c r="AI767">
        <v>1</v>
      </c>
      <c r="AJ767">
        <v>1</v>
      </c>
      <c r="AK767">
        <v>1</v>
      </c>
      <c r="AL767">
        <v>1</v>
      </c>
      <c r="AM767">
        <v>0</v>
      </c>
      <c r="AN767">
        <v>0</v>
      </c>
      <c r="AO767">
        <v>0</v>
      </c>
      <c r="AP767">
        <v>1</v>
      </c>
      <c r="AQ767">
        <v>0</v>
      </c>
      <c r="AR767">
        <v>0</v>
      </c>
      <c r="AS767" t="s">
        <v>6</v>
      </c>
      <c r="AT767">
        <v>9.2160000000000006E-2</v>
      </c>
      <c r="AU767" t="s">
        <v>6</v>
      </c>
      <c r="AV767">
        <v>0</v>
      </c>
      <c r="AW767">
        <v>1</v>
      </c>
      <c r="AX767">
        <v>-1</v>
      </c>
      <c r="AY767">
        <v>0</v>
      </c>
      <c r="AZ767">
        <v>0</v>
      </c>
      <c r="BA767" t="s">
        <v>6</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CV767">
        <v>0</v>
      </c>
      <c r="CW767">
        <v>0</v>
      </c>
      <c r="CX767">
        <f>ROUND(Y767*Source!I483,9)</f>
        <v>0.21159935999999999</v>
      </c>
      <c r="CY767">
        <f t="shared" si="364"/>
        <v>23709.96</v>
      </c>
      <c r="CZ767">
        <f t="shared" si="365"/>
        <v>23709.96</v>
      </c>
      <c r="DA767">
        <f t="shared" si="366"/>
        <v>1</v>
      </c>
      <c r="DB767">
        <f t="shared" ref="DB767:DB798" si="370">ROUND(ROUND(AT767*CZ767,2),2)</f>
        <v>2185.11</v>
      </c>
      <c r="DC767">
        <f t="shared" ref="DC767:DC798" si="371">ROUND(ROUND(AT767*AG767,2),2)</f>
        <v>0</v>
      </c>
      <c r="DD767" t="s">
        <v>6</v>
      </c>
      <c r="DE767" t="s">
        <v>6</v>
      </c>
      <c r="DF767">
        <f t="shared" si="359"/>
        <v>5017</v>
      </c>
      <c r="DG767">
        <f t="shared" si="358"/>
        <v>0</v>
      </c>
      <c r="DH767">
        <f>Source!I483*SmtRes!Y767</f>
        <v>0.21159935999999999</v>
      </c>
      <c r="DI767">
        <f t="shared" si="367"/>
        <v>23709.96</v>
      </c>
      <c r="DJ767">
        <f t="shared" si="368"/>
        <v>5017</v>
      </c>
      <c r="DK767">
        <f>Source!BC483</f>
        <v>1</v>
      </c>
      <c r="DL767" t="s">
        <v>6</v>
      </c>
      <c r="DM767">
        <v>0</v>
      </c>
      <c r="DN767" t="s">
        <v>6</v>
      </c>
      <c r="DO767">
        <v>0</v>
      </c>
      <c r="GP767">
        <v>1</v>
      </c>
      <c r="GQ767">
        <v>-1</v>
      </c>
      <c r="GR767">
        <v>-1</v>
      </c>
    </row>
    <row r="768" spans="1:200" x14ac:dyDescent="0.2">
      <c r="A768">
        <f>ROW(Source!A484)</f>
        <v>484</v>
      </c>
      <c r="B768">
        <v>86295184</v>
      </c>
      <c r="C768">
        <v>86296455</v>
      </c>
      <c r="D768">
        <v>27493087</v>
      </c>
      <c r="E768">
        <v>1</v>
      </c>
      <c r="F768">
        <v>1</v>
      </c>
      <c r="G768">
        <v>1</v>
      </c>
      <c r="H768">
        <v>1</v>
      </c>
      <c r="I768" t="s">
        <v>928</v>
      </c>
      <c r="J768" t="s">
        <v>6</v>
      </c>
      <c r="K768" t="s">
        <v>929</v>
      </c>
      <c r="L768">
        <v>1369</v>
      </c>
      <c r="N768">
        <v>1013</v>
      </c>
      <c r="O768" t="s">
        <v>921</v>
      </c>
      <c r="P768" t="s">
        <v>921</v>
      </c>
      <c r="Q768">
        <v>1</v>
      </c>
      <c r="W768">
        <v>0</v>
      </c>
      <c r="X768">
        <v>800791658</v>
      </c>
      <c r="Y768">
        <f t="shared" si="369"/>
        <v>19.38</v>
      </c>
      <c r="AA768">
        <v>0</v>
      </c>
      <c r="AB768">
        <v>0</v>
      </c>
      <c r="AC768">
        <v>0</v>
      </c>
      <c r="AD768">
        <v>242.69</v>
      </c>
      <c r="AE768">
        <v>0</v>
      </c>
      <c r="AF768">
        <v>0</v>
      </c>
      <c r="AG768">
        <v>0</v>
      </c>
      <c r="AH768">
        <v>9.48</v>
      </c>
      <c r="AI768">
        <v>1</v>
      </c>
      <c r="AJ768">
        <v>1</v>
      </c>
      <c r="AK768">
        <v>1</v>
      </c>
      <c r="AL768">
        <v>25.6</v>
      </c>
      <c r="AM768">
        <v>5</v>
      </c>
      <c r="AN768">
        <v>0</v>
      </c>
      <c r="AO768">
        <v>1</v>
      </c>
      <c r="AP768">
        <v>0</v>
      </c>
      <c r="AQ768">
        <v>0</v>
      </c>
      <c r="AR768">
        <v>0</v>
      </c>
      <c r="AS768" t="s">
        <v>6</v>
      </c>
      <c r="AT768">
        <v>19.38</v>
      </c>
      <c r="AU768" t="s">
        <v>6</v>
      </c>
      <c r="AV768">
        <v>1</v>
      </c>
      <c r="AW768">
        <v>2</v>
      </c>
      <c r="AX768">
        <v>86296473</v>
      </c>
      <c r="AY768">
        <v>1</v>
      </c>
      <c r="AZ768">
        <v>0</v>
      </c>
      <c r="BA768">
        <v>841</v>
      </c>
      <c r="BB768">
        <v>0</v>
      </c>
      <c r="BC768">
        <v>0</v>
      </c>
      <c r="BD768">
        <v>0</v>
      </c>
      <c r="BE768">
        <v>0</v>
      </c>
      <c r="BF768">
        <v>0</v>
      </c>
      <c r="BG768">
        <v>0</v>
      </c>
      <c r="BH768">
        <v>0</v>
      </c>
      <c r="BI768">
        <v>0</v>
      </c>
      <c r="BJ768">
        <v>0</v>
      </c>
      <c r="BK768">
        <v>0</v>
      </c>
      <c r="BL768">
        <v>0</v>
      </c>
      <c r="BM768">
        <v>0</v>
      </c>
      <c r="BN768">
        <v>0</v>
      </c>
      <c r="BO768">
        <v>0</v>
      </c>
      <c r="BP768">
        <v>0</v>
      </c>
      <c r="BQ768">
        <v>0</v>
      </c>
      <c r="BR768">
        <v>0</v>
      </c>
      <c r="BS768">
        <v>0</v>
      </c>
      <c r="BT768">
        <v>0</v>
      </c>
      <c r="BU768">
        <v>0</v>
      </c>
      <c r="BV768">
        <v>0</v>
      </c>
      <c r="BW768">
        <v>0</v>
      </c>
      <c r="CU768">
        <f>ROUND(AT768*Source!I484*AH768*AL768,0)</f>
        <v>10799</v>
      </c>
      <c r="CV768">
        <f>ROUND(Y768*Source!I484,9)</f>
        <v>44.496479999999998</v>
      </c>
      <c r="CW768">
        <v>0</v>
      </c>
      <c r="CX768">
        <f>ROUND(Y768*Source!I484,9)</f>
        <v>44.496479999999998</v>
      </c>
      <c r="CY768">
        <f>AD768</f>
        <v>242.69</v>
      </c>
      <c r="CZ768">
        <f>AH768</f>
        <v>9.48</v>
      </c>
      <c r="DA768">
        <f>AL768</f>
        <v>25.6</v>
      </c>
      <c r="DB768">
        <f t="shared" si="370"/>
        <v>183.72</v>
      </c>
      <c r="DC768">
        <f t="shared" si="371"/>
        <v>0</v>
      </c>
      <c r="DD768" t="s">
        <v>6</v>
      </c>
      <c r="DE768" t="s">
        <v>6</v>
      </c>
      <c r="DF768">
        <f t="shared" si="359"/>
        <v>0</v>
      </c>
      <c r="DG768">
        <f t="shared" si="358"/>
        <v>0</v>
      </c>
      <c r="DH768">
        <f>Source!I484*SmtRes!Y768</f>
        <v>44.496479999999991</v>
      </c>
      <c r="DI768">
        <f>AD768</f>
        <v>242.69</v>
      </c>
      <c r="DJ768">
        <f>EtalonRes!AB841</f>
        <v>9.48</v>
      </c>
      <c r="DK768">
        <f>Source!BA484</f>
        <v>25.6</v>
      </c>
      <c r="DL768" t="s">
        <v>6</v>
      </c>
      <c r="DM768">
        <v>0</v>
      </c>
      <c r="DN768" t="s">
        <v>6</v>
      </c>
      <c r="DO768">
        <v>0</v>
      </c>
      <c r="GQ768">
        <v>-1</v>
      </c>
      <c r="GR768">
        <v>-1</v>
      </c>
    </row>
    <row r="769" spans="1:200" x14ac:dyDescent="0.2">
      <c r="A769">
        <f>ROW(Source!A484)</f>
        <v>484</v>
      </c>
      <c r="B769">
        <v>86295184</v>
      </c>
      <c r="C769">
        <v>86296455</v>
      </c>
      <c r="D769">
        <v>121548</v>
      </c>
      <c r="E769">
        <v>1</v>
      </c>
      <c r="F769">
        <v>1</v>
      </c>
      <c r="G769">
        <v>1</v>
      </c>
      <c r="H769">
        <v>1</v>
      </c>
      <c r="I769" t="s">
        <v>39</v>
      </c>
      <c r="J769" t="s">
        <v>6</v>
      </c>
      <c r="K769" t="s">
        <v>922</v>
      </c>
      <c r="L769">
        <v>608254</v>
      </c>
      <c r="N769">
        <v>1013</v>
      </c>
      <c r="O769" t="s">
        <v>923</v>
      </c>
      <c r="P769" t="s">
        <v>923</v>
      </c>
      <c r="Q769">
        <v>1</v>
      </c>
      <c r="W769">
        <v>0</v>
      </c>
      <c r="X769">
        <v>-185737400</v>
      </c>
      <c r="Y769">
        <f t="shared" si="369"/>
        <v>1.28</v>
      </c>
      <c r="AA769">
        <v>0</v>
      </c>
      <c r="AB769">
        <v>0</v>
      </c>
      <c r="AC769">
        <v>0</v>
      </c>
      <c r="AD769">
        <v>0</v>
      </c>
      <c r="AE769">
        <v>0</v>
      </c>
      <c r="AF769">
        <v>0</v>
      </c>
      <c r="AG769">
        <v>0</v>
      </c>
      <c r="AH769">
        <v>0</v>
      </c>
      <c r="AI769">
        <v>1</v>
      </c>
      <c r="AJ769">
        <v>1</v>
      </c>
      <c r="AK769">
        <v>19.8</v>
      </c>
      <c r="AL769">
        <v>1</v>
      </c>
      <c r="AM769">
        <v>5</v>
      </c>
      <c r="AN769">
        <v>0</v>
      </c>
      <c r="AO769">
        <v>1</v>
      </c>
      <c r="AP769">
        <v>0</v>
      </c>
      <c r="AQ769">
        <v>0</v>
      </c>
      <c r="AR769">
        <v>0</v>
      </c>
      <c r="AS769" t="s">
        <v>6</v>
      </c>
      <c r="AT769">
        <v>1.28</v>
      </c>
      <c r="AU769" t="s">
        <v>6</v>
      </c>
      <c r="AV769">
        <v>2</v>
      </c>
      <c r="AW769">
        <v>2</v>
      </c>
      <c r="AX769">
        <v>86296474</v>
      </c>
      <c r="AY769">
        <v>1</v>
      </c>
      <c r="AZ769">
        <v>0</v>
      </c>
      <c r="BA769">
        <v>842</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CV769">
        <v>0</v>
      </c>
      <c r="CW769">
        <v>0</v>
      </c>
      <c r="CX769">
        <f>ROUND(Y769*Source!I484,9)</f>
        <v>2.9388800000000002</v>
      </c>
      <c r="CY769">
        <f>AD769</f>
        <v>0</v>
      </c>
      <c r="CZ769">
        <f>AH769</f>
        <v>0</v>
      </c>
      <c r="DA769">
        <f>AL769</f>
        <v>1</v>
      </c>
      <c r="DB769">
        <f t="shared" si="370"/>
        <v>0</v>
      </c>
      <c r="DC769">
        <f t="shared" si="371"/>
        <v>0</v>
      </c>
      <c r="DD769" t="s">
        <v>6</v>
      </c>
      <c r="DE769" t="s">
        <v>6</v>
      </c>
      <c r="DF769">
        <f t="shared" si="359"/>
        <v>0</v>
      </c>
      <c r="DG769">
        <f t="shared" si="358"/>
        <v>0</v>
      </c>
      <c r="DH769">
        <f>Source!I484*SmtRes!Y769</f>
        <v>2.9388799999999997</v>
      </c>
      <c r="DI769">
        <f>AD769</f>
        <v>0</v>
      </c>
      <c r="DJ769">
        <f>EtalonRes!AB842</f>
        <v>0</v>
      </c>
      <c r="DK769">
        <f>Source!BA484</f>
        <v>25.6</v>
      </c>
      <c r="DL769" t="s">
        <v>6</v>
      </c>
      <c r="DM769">
        <v>0</v>
      </c>
      <c r="DN769" t="s">
        <v>6</v>
      </c>
      <c r="DO769">
        <v>0</v>
      </c>
      <c r="GQ769">
        <v>-1</v>
      </c>
      <c r="GR769">
        <v>-1</v>
      </c>
    </row>
    <row r="770" spans="1:200" x14ac:dyDescent="0.2">
      <c r="A770">
        <f>ROW(Source!A484)</f>
        <v>484</v>
      </c>
      <c r="B770">
        <v>86295184</v>
      </c>
      <c r="C770">
        <v>86296455</v>
      </c>
      <c r="D770">
        <v>27439431</v>
      </c>
      <c r="E770">
        <v>1</v>
      </c>
      <c r="F770">
        <v>1</v>
      </c>
      <c r="G770">
        <v>1</v>
      </c>
      <c r="H770">
        <v>2</v>
      </c>
      <c r="I770" t="s">
        <v>977</v>
      </c>
      <c r="J770" t="s">
        <v>978</v>
      </c>
      <c r="K770" t="s">
        <v>979</v>
      </c>
      <c r="L770">
        <v>1368</v>
      </c>
      <c r="N770">
        <v>1011</v>
      </c>
      <c r="O770" t="s">
        <v>927</v>
      </c>
      <c r="P770" t="s">
        <v>927</v>
      </c>
      <c r="Q770">
        <v>1</v>
      </c>
      <c r="W770">
        <v>0</v>
      </c>
      <c r="X770">
        <v>-1377734484</v>
      </c>
      <c r="Y770">
        <f t="shared" si="369"/>
        <v>0.1</v>
      </c>
      <c r="AA770">
        <v>0</v>
      </c>
      <c r="AB770">
        <v>1123.44</v>
      </c>
      <c r="AC770">
        <v>307.69</v>
      </c>
      <c r="AD770">
        <v>0</v>
      </c>
      <c r="AE770">
        <v>0</v>
      </c>
      <c r="AF770">
        <v>120.8</v>
      </c>
      <c r="AG770">
        <v>15.54</v>
      </c>
      <c r="AH770">
        <v>0</v>
      </c>
      <c r="AI770">
        <v>1</v>
      </c>
      <c r="AJ770">
        <v>9.3000000000000007</v>
      </c>
      <c r="AK770">
        <v>19.8</v>
      </c>
      <c r="AL770">
        <v>1</v>
      </c>
      <c r="AM770">
        <v>5</v>
      </c>
      <c r="AN770">
        <v>0</v>
      </c>
      <c r="AO770">
        <v>1</v>
      </c>
      <c r="AP770">
        <v>0</v>
      </c>
      <c r="AQ770">
        <v>0</v>
      </c>
      <c r="AR770">
        <v>0</v>
      </c>
      <c r="AS770" t="s">
        <v>6</v>
      </c>
      <c r="AT770">
        <v>0.1</v>
      </c>
      <c r="AU770" t="s">
        <v>6</v>
      </c>
      <c r="AV770">
        <v>0</v>
      </c>
      <c r="AW770">
        <v>2</v>
      </c>
      <c r="AX770">
        <v>86296475</v>
      </c>
      <c r="AY770">
        <v>1</v>
      </c>
      <c r="AZ770">
        <v>0</v>
      </c>
      <c r="BA770">
        <v>843</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CV770">
        <v>0</v>
      </c>
      <c r="CW770">
        <f>ROUND(Y770*Source!I484*DO770,9)</f>
        <v>0</v>
      </c>
      <c r="CX770">
        <f>ROUND(Y770*Source!I484,9)</f>
        <v>0.2296</v>
      </c>
      <c r="CY770">
        <f t="shared" ref="CY770:CY777" si="372">AB770</f>
        <v>1123.44</v>
      </c>
      <c r="CZ770">
        <f t="shared" ref="CZ770:CZ777" si="373">AF770</f>
        <v>120.8</v>
      </c>
      <c r="DA770">
        <f t="shared" ref="DA770:DA777" si="374">AJ770</f>
        <v>9.3000000000000007</v>
      </c>
      <c r="DB770">
        <f t="shared" si="370"/>
        <v>12.08</v>
      </c>
      <c r="DC770">
        <f t="shared" si="371"/>
        <v>1.55</v>
      </c>
      <c r="DD770" t="s">
        <v>6</v>
      </c>
      <c r="DE770" t="s">
        <v>6</v>
      </c>
      <c r="DF770">
        <f t="shared" si="359"/>
        <v>0</v>
      </c>
      <c r="DG770">
        <f t="shared" ref="DG770:DG777" si="375">ROUND(ROUND(AF770*AJ770,0)*CX770,0)</f>
        <v>258</v>
      </c>
      <c r="DH770">
        <f>Source!I484*SmtRes!Y770</f>
        <v>0.2296</v>
      </c>
      <c r="DI770">
        <f t="shared" ref="DI770:DI777" si="376">AB770</f>
        <v>1123.44</v>
      </c>
      <c r="DJ770">
        <f>EtalonRes!Z843</f>
        <v>120.8</v>
      </c>
      <c r="DK770">
        <f>Source!BB484</f>
        <v>9.3000000000000007</v>
      </c>
      <c r="DL770" t="s">
        <v>6</v>
      </c>
      <c r="DM770">
        <v>0</v>
      </c>
      <c r="DN770" t="s">
        <v>6</v>
      </c>
      <c r="DO770">
        <v>0</v>
      </c>
      <c r="GQ770">
        <v>-1</v>
      </c>
      <c r="GR770">
        <v>-1</v>
      </c>
    </row>
    <row r="771" spans="1:200" x14ac:dyDescent="0.2">
      <c r="A771">
        <f>ROW(Source!A484)</f>
        <v>484</v>
      </c>
      <c r="B771">
        <v>86295184</v>
      </c>
      <c r="C771">
        <v>86296455</v>
      </c>
      <c r="D771">
        <v>27439499</v>
      </c>
      <c r="E771">
        <v>1</v>
      </c>
      <c r="F771">
        <v>1</v>
      </c>
      <c r="G771">
        <v>1</v>
      </c>
      <c r="H771">
        <v>2</v>
      </c>
      <c r="I771" t="s">
        <v>930</v>
      </c>
      <c r="J771" t="s">
        <v>931</v>
      </c>
      <c r="K771" t="s">
        <v>932</v>
      </c>
      <c r="L771">
        <v>1368</v>
      </c>
      <c r="N771">
        <v>1011</v>
      </c>
      <c r="O771" t="s">
        <v>927</v>
      </c>
      <c r="P771" t="s">
        <v>927</v>
      </c>
      <c r="Q771">
        <v>1</v>
      </c>
      <c r="W771">
        <v>0</v>
      </c>
      <c r="X771">
        <v>1890856440</v>
      </c>
      <c r="Y771">
        <f t="shared" si="369"/>
        <v>0.12</v>
      </c>
      <c r="AA771">
        <v>0</v>
      </c>
      <c r="AB771">
        <v>1047.83</v>
      </c>
      <c r="AC771">
        <v>269.48</v>
      </c>
      <c r="AD771">
        <v>0</v>
      </c>
      <c r="AE771">
        <v>0</v>
      </c>
      <c r="AF771">
        <v>112.67</v>
      </c>
      <c r="AG771">
        <v>13.61</v>
      </c>
      <c r="AH771">
        <v>0</v>
      </c>
      <c r="AI771">
        <v>1</v>
      </c>
      <c r="AJ771">
        <v>9.3000000000000007</v>
      </c>
      <c r="AK771">
        <v>19.8</v>
      </c>
      <c r="AL771">
        <v>1</v>
      </c>
      <c r="AM771">
        <v>5</v>
      </c>
      <c r="AN771">
        <v>0</v>
      </c>
      <c r="AO771">
        <v>1</v>
      </c>
      <c r="AP771">
        <v>0</v>
      </c>
      <c r="AQ771">
        <v>0</v>
      </c>
      <c r="AR771">
        <v>0</v>
      </c>
      <c r="AS771" t="s">
        <v>6</v>
      </c>
      <c r="AT771">
        <v>0.12</v>
      </c>
      <c r="AU771" t="s">
        <v>6</v>
      </c>
      <c r="AV771">
        <v>0</v>
      </c>
      <c r="AW771">
        <v>2</v>
      </c>
      <c r="AX771">
        <v>86296476</v>
      </c>
      <c r="AY771">
        <v>1</v>
      </c>
      <c r="AZ771">
        <v>0</v>
      </c>
      <c r="BA771">
        <v>844</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v>0</v>
      </c>
      <c r="CV771">
        <v>0</v>
      </c>
      <c r="CW771">
        <f>ROUND(Y771*Source!I484*DO771,9)</f>
        <v>0</v>
      </c>
      <c r="CX771">
        <f>ROUND(Y771*Source!I484,9)</f>
        <v>0.27551999999999999</v>
      </c>
      <c r="CY771">
        <f t="shared" si="372"/>
        <v>1047.83</v>
      </c>
      <c r="CZ771">
        <f t="shared" si="373"/>
        <v>112.67</v>
      </c>
      <c r="DA771">
        <f t="shared" si="374"/>
        <v>9.3000000000000007</v>
      </c>
      <c r="DB771">
        <f t="shared" si="370"/>
        <v>13.52</v>
      </c>
      <c r="DC771">
        <f t="shared" si="371"/>
        <v>1.63</v>
      </c>
      <c r="DD771" t="s">
        <v>6</v>
      </c>
      <c r="DE771" t="s">
        <v>6</v>
      </c>
      <c r="DF771">
        <f t="shared" si="359"/>
        <v>0</v>
      </c>
      <c r="DG771">
        <f t="shared" si="375"/>
        <v>289</v>
      </c>
      <c r="DH771">
        <f>Source!I484*SmtRes!Y771</f>
        <v>0.27551999999999999</v>
      </c>
      <c r="DI771">
        <f t="shared" si="376"/>
        <v>1047.83</v>
      </c>
      <c r="DJ771">
        <f>EtalonRes!Z844</f>
        <v>112.67</v>
      </c>
      <c r="DK771">
        <f>Source!BB484</f>
        <v>9.3000000000000007</v>
      </c>
      <c r="DL771" t="s">
        <v>6</v>
      </c>
      <c r="DM771">
        <v>0</v>
      </c>
      <c r="DN771" t="s">
        <v>6</v>
      </c>
      <c r="DO771">
        <v>0</v>
      </c>
      <c r="GQ771">
        <v>-1</v>
      </c>
      <c r="GR771">
        <v>-1</v>
      </c>
    </row>
    <row r="772" spans="1:200" x14ac:dyDescent="0.2">
      <c r="A772">
        <f>ROW(Source!A484)</f>
        <v>484</v>
      </c>
      <c r="B772">
        <v>86295184</v>
      </c>
      <c r="C772">
        <v>86296455</v>
      </c>
      <c r="D772">
        <v>27439505</v>
      </c>
      <c r="E772">
        <v>1</v>
      </c>
      <c r="F772">
        <v>1</v>
      </c>
      <c r="G772">
        <v>1</v>
      </c>
      <c r="H772">
        <v>2</v>
      </c>
      <c r="I772" t="s">
        <v>1012</v>
      </c>
      <c r="J772" t="s">
        <v>1013</v>
      </c>
      <c r="K772" t="s">
        <v>1014</v>
      </c>
      <c r="L772">
        <v>1368</v>
      </c>
      <c r="N772">
        <v>1011</v>
      </c>
      <c r="O772" t="s">
        <v>927</v>
      </c>
      <c r="P772" t="s">
        <v>927</v>
      </c>
      <c r="Q772">
        <v>1</v>
      </c>
      <c r="W772">
        <v>0</v>
      </c>
      <c r="X772">
        <v>1669389814</v>
      </c>
      <c r="Y772">
        <f t="shared" si="369"/>
        <v>1.06</v>
      </c>
      <c r="AA772">
        <v>0</v>
      </c>
      <c r="AB772">
        <v>1074.1500000000001</v>
      </c>
      <c r="AC772">
        <v>269.48</v>
      </c>
      <c r="AD772">
        <v>0</v>
      </c>
      <c r="AE772">
        <v>0</v>
      </c>
      <c r="AF772">
        <v>115.5</v>
      </c>
      <c r="AG772">
        <v>13.61</v>
      </c>
      <c r="AH772">
        <v>0</v>
      </c>
      <c r="AI772">
        <v>1</v>
      </c>
      <c r="AJ772">
        <v>9.3000000000000007</v>
      </c>
      <c r="AK772">
        <v>19.8</v>
      </c>
      <c r="AL772">
        <v>1</v>
      </c>
      <c r="AM772">
        <v>5</v>
      </c>
      <c r="AN772">
        <v>0</v>
      </c>
      <c r="AO772">
        <v>1</v>
      </c>
      <c r="AP772">
        <v>0</v>
      </c>
      <c r="AQ772">
        <v>0</v>
      </c>
      <c r="AR772">
        <v>0</v>
      </c>
      <c r="AS772" t="s">
        <v>6</v>
      </c>
      <c r="AT772">
        <v>1.06</v>
      </c>
      <c r="AU772" t="s">
        <v>6</v>
      </c>
      <c r="AV772">
        <v>0</v>
      </c>
      <c r="AW772">
        <v>2</v>
      </c>
      <c r="AX772">
        <v>86296477</v>
      </c>
      <c r="AY772">
        <v>1</v>
      </c>
      <c r="AZ772">
        <v>0</v>
      </c>
      <c r="BA772">
        <v>845</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v>0</v>
      </c>
      <c r="CV772">
        <v>0</v>
      </c>
      <c r="CW772">
        <f>ROUND(Y772*Source!I484*DO772,9)</f>
        <v>0</v>
      </c>
      <c r="CX772">
        <f>ROUND(Y772*Source!I484,9)</f>
        <v>2.4337599999999999</v>
      </c>
      <c r="CY772">
        <f t="shared" si="372"/>
        <v>1074.1500000000001</v>
      </c>
      <c r="CZ772">
        <f t="shared" si="373"/>
        <v>115.5</v>
      </c>
      <c r="DA772">
        <f t="shared" si="374"/>
        <v>9.3000000000000007</v>
      </c>
      <c r="DB772">
        <f t="shared" si="370"/>
        <v>122.43</v>
      </c>
      <c r="DC772">
        <f t="shared" si="371"/>
        <v>14.43</v>
      </c>
      <c r="DD772" t="s">
        <v>6</v>
      </c>
      <c r="DE772" t="s">
        <v>6</v>
      </c>
      <c r="DF772">
        <f t="shared" si="359"/>
        <v>0</v>
      </c>
      <c r="DG772">
        <f t="shared" si="375"/>
        <v>2614</v>
      </c>
      <c r="DH772">
        <f>Source!I484*SmtRes!Y772</f>
        <v>2.4337599999999999</v>
      </c>
      <c r="DI772">
        <f t="shared" si="376"/>
        <v>1074.1500000000001</v>
      </c>
      <c r="DJ772">
        <f>EtalonRes!Z845</f>
        <v>115.5</v>
      </c>
      <c r="DK772">
        <f>Source!BB484</f>
        <v>9.3000000000000007</v>
      </c>
      <c r="DL772" t="s">
        <v>6</v>
      </c>
      <c r="DM772">
        <v>0</v>
      </c>
      <c r="DN772" t="s">
        <v>6</v>
      </c>
      <c r="DO772">
        <v>0</v>
      </c>
      <c r="GQ772">
        <v>-1</v>
      </c>
      <c r="GR772">
        <v>-1</v>
      </c>
    </row>
    <row r="773" spans="1:200" x14ac:dyDescent="0.2">
      <c r="A773">
        <f>ROW(Source!A484)</f>
        <v>484</v>
      </c>
      <c r="B773">
        <v>86295184</v>
      </c>
      <c r="C773">
        <v>86296455</v>
      </c>
      <c r="D773">
        <v>27439598</v>
      </c>
      <c r="E773">
        <v>1</v>
      </c>
      <c r="F773">
        <v>1</v>
      </c>
      <c r="G773">
        <v>1</v>
      </c>
      <c r="H773">
        <v>2</v>
      </c>
      <c r="I773" t="s">
        <v>1000</v>
      </c>
      <c r="J773" t="s">
        <v>1001</v>
      </c>
      <c r="K773" t="s">
        <v>1002</v>
      </c>
      <c r="L773">
        <v>1368</v>
      </c>
      <c r="N773">
        <v>1011</v>
      </c>
      <c r="O773" t="s">
        <v>927</v>
      </c>
      <c r="P773" t="s">
        <v>927</v>
      </c>
      <c r="Q773">
        <v>1</v>
      </c>
      <c r="W773">
        <v>0</v>
      </c>
      <c r="X773">
        <v>-1455828468</v>
      </c>
      <c r="Y773">
        <f t="shared" si="369"/>
        <v>0.96</v>
      </c>
      <c r="AA773">
        <v>0</v>
      </c>
      <c r="AB773">
        <v>78.680000000000007</v>
      </c>
      <c r="AC773">
        <v>0</v>
      </c>
      <c r="AD773">
        <v>0</v>
      </c>
      <c r="AE773">
        <v>0</v>
      </c>
      <c r="AF773">
        <v>8.4600000000000009</v>
      </c>
      <c r="AG773">
        <v>0</v>
      </c>
      <c r="AH773">
        <v>0</v>
      </c>
      <c r="AI773">
        <v>1</v>
      </c>
      <c r="AJ773">
        <v>9.3000000000000007</v>
      </c>
      <c r="AK773">
        <v>19.8</v>
      </c>
      <c r="AL773">
        <v>1</v>
      </c>
      <c r="AM773">
        <v>5</v>
      </c>
      <c r="AN773">
        <v>0</v>
      </c>
      <c r="AO773">
        <v>1</v>
      </c>
      <c r="AP773">
        <v>0</v>
      </c>
      <c r="AQ773">
        <v>0</v>
      </c>
      <c r="AR773">
        <v>0</v>
      </c>
      <c r="AS773" t="s">
        <v>6</v>
      </c>
      <c r="AT773">
        <v>0.96</v>
      </c>
      <c r="AU773" t="s">
        <v>6</v>
      </c>
      <c r="AV773">
        <v>0</v>
      </c>
      <c r="AW773">
        <v>2</v>
      </c>
      <c r="AX773">
        <v>86296478</v>
      </c>
      <c r="AY773">
        <v>1</v>
      </c>
      <c r="AZ773">
        <v>0</v>
      </c>
      <c r="BA773">
        <v>846</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CV773">
        <v>0</v>
      </c>
      <c r="CW773">
        <f>ROUND(Y773*Source!I484*DO773,9)</f>
        <v>0</v>
      </c>
      <c r="CX773">
        <f>ROUND(Y773*Source!I484,9)</f>
        <v>2.2041599999999999</v>
      </c>
      <c r="CY773">
        <f t="shared" si="372"/>
        <v>78.680000000000007</v>
      </c>
      <c r="CZ773">
        <f t="shared" si="373"/>
        <v>8.4600000000000009</v>
      </c>
      <c r="DA773">
        <f t="shared" si="374"/>
        <v>9.3000000000000007</v>
      </c>
      <c r="DB773">
        <f t="shared" si="370"/>
        <v>8.1199999999999992</v>
      </c>
      <c r="DC773">
        <f t="shared" si="371"/>
        <v>0</v>
      </c>
      <c r="DD773" t="s">
        <v>6</v>
      </c>
      <c r="DE773" t="s">
        <v>6</v>
      </c>
      <c r="DF773">
        <f t="shared" si="359"/>
        <v>0</v>
      </c>
      <c r="DG773">
        <f t="shared" si="375"/>
        <v>174</v>
      </c>
      <c r="DH773">
        <f>Source!I484*SmtRes!Y773</f>
        <v>2.2041599999999999</v>
      </c>
      <c r="DI773">
        <f t="shared" si="376"/>
        <v>78.680000000000007</v>
      </c>
      <c r="DJ773">
        <f>EtalonRes!Z846</f>
        <v>8.4600000000000009</v>
      </c>
      <c r="DK773">
        <f>Source!BB484</f>
        <v>9.3000000000000007</v>
      </c>
      <c r="DL773" t="s">
        <v>6</v>
      </c>
      <c r="DM773">
        <v>0</v>
      </c>
      <c r="DN773" t="s">
        <v>6</v>
      </c>
      <c r="DO773">
        <v>0</v>
      </c>
      <c r="GQ773">
        <v>-1</v>
      </c>
      <c r="GR773">
        <v>-1</v>
      </c>
    </row>
    <row r="774" spans="1:200" x14ac:dyDescent="0.2">
      <c r="A774">
        <f>ROW(Source!A484)</f>
        <v>484</v>
      </c>
      <c r="B774">
        <v>86295184</v>
      </c>
      <c r="C774">
        <v>86296455</v>
      </c>
      <c r="D774">
        <v>27439705</v>
      </c>
      <c r="E774">
        <v>1</v>
      </c>
      <c r="F774">
        <v>1</v>
      </c>
      <c r="G774">
        <v>1</v>
      </c>
      <c r="H774">
        <v>2</v>
      </c>
      <c r="I774" t="s">
        <v>986</v>
      </c>
      <c r="J774" t="s">
        <v>987</v>
      </c>
      <c r="K774" t="s">
        <v>988</v>
      </c>
      <c r="L774">
        <v>1368</v>
      </c>
      <c r="N774">
        <v>1011</v>
      </c>
      <c r="O774" t="s">
        <v>927</v>
      </c>
      <c r="P774" t="s">
        <v>927</v>
      </c>
      <c r="Q774">
        <v>1</v>
      </c>
      <c r="W774">
        <v>0</v>
      </c>
      <c r="X774">
        <v>-349914874</v>
      </c>
      <c r="Y774">
        <f t="shared" si="369"/>
        <v>2.2400000000000002</v>
      </c>
      <c r="AA774">
        <v>0</v>
      </c>
      <c r="AB774">
        <v>10.23</v>
      </c>
      <c r="AC774">
        <v>0</v>
      </c>
      <c r="AD774">
        <v>0</v>
      </c>
      <c r="AE774">
        <v>0</v>
      </c>
      <c r="AF774">
        <v>1.1000000000000001</v>
      </c>
      <c r="AG774">
        <v>0</v>
      </c>
      <c r="AH774">
        <v>0</v>
      </c>
      <c r="AI774">
        <v>1</v>
      </c>
      <c r="AJ774">
        <v>9.3000000000000007</v>
      </c>
      <c r="AK774">
        <v>19.8</v>
      </c>
      <c r="AL774">
        <v>1</v>
      </c>
      <c r="AM774">
        <v>5</v>
      </c>
      <c r="AN774">
        <v>0</v>
      </c>
      <c r="AO774">
        <v>1</v>
      </c>
      <c r="AP774">
        <v>0</v>
      </c>
      <c r="AQ774">
        <v>0</v>
      </c>
      <c r="AR774">
        <v>0</v>
      </c>
      <c r="AS774" t="s">
        <v>6</v>
      </c>
      <c r="AT774">
        <v>2.2400000000000002</v>
      </c>
      <c r="AU774" t="s">
        <v>6</v>
      </c>
      <c r="AV774">
        <v>0</v>
      </c>
      <c r="AW774">
        <v>2</v>
      </c>
      <c r="AX774">
        <v>86296479</v>
      </c>
      <c r="AY774">
        <v>1</v>
      </c>
      <c r="AZ774">
        <v>0</v>
      </c>
      <c r="BA774">
        <v>847</v>
      </c>
      <c r="BB774">
        <v>0</v>
      </c>
      <c r="BC774">
        <v>0</v>
      </c>
      <c r="BD774">
        <v>0</v>
      </c>
      <c r="BE774">
        <v>0</v>
      </c>
      <c r="BF774">
        <v>0</v>
      </c>
      <c r="BG774">
        <v>0</v>
      </c>
      <c r="BH774">
        <v>0</v>
      </c>
      <c r="BI774">
        <v>0</v>
      </c>
      <c r="BJ774">
        <v>0</v>
      </c>
      <c r="BK774">
        <v>0</v>
      </c>
      <c r="BL774">
        <v>0</v>
      </c>
      <c r="BM774">
        <v>0</v>
      </c>
      <c r="BN774">
        <v>0</v>
      </c>
      <c r="BO774">
        <v>0</v>
      </c>
      <c r="BP774">
        <v>0</v>
      </c>
      <c r="BQ774">
        <v>0</v>
      </c>
      <c r="BR774">
        <v>0</v>
      </c>
      <c r="BS774">
        <v>0</v>
      </c>
      <c r="BT774">
        <v>0</v>
      </c>
      <c r="BU774">
        <v>0</v>
      </c>
      <c r="BV774">
        <v>0</v>
      </c>
      <c r="BW774">
        <v>0</v>
      </c>
      <c r="CV774">
        <v>0</v>
      </c>
      <c r="CW774">
        <f>ROUND(Y774*Source!I484*DO774,9)</f>
        <v>0</v>
      </c>
      <c r="CX774">
        <f>ROUND(Y774*Source!I484,9)</f>
        <v>5.1430400000000001</v>
      </c>
      <c r="CY774">
        <f t="shared" si="372"/>
        <v>10.23</v>
      </c>
      <c r="CZ774">
        <f t="shared" si="373"/>
        <v>1.1000000000000001</v>
      </c>
      <c r="DA774">
        <f t="shared" si="374"/>
        <v>9.3000000000000007</v>
      </c>
      <c r="DB774">
        <f t="shared" si="370"/>
        <v>2.46</v>
      </c>
      <c r="DC774">
        <f t="shared" si="371"/>
        <v>0</v>
      </c>
      <c r="DD774" t="s">
        <v>6</v>
      </c>
      <c r="DE774" t="s">
        <v>6</v>
      </c>
      <c r="DF774">
        <f t="shared" si="359"/>
        <v>0</v>
      </c>
      <c r="DG774">
        <f t="shared" si="375"/>
        <v>51</v>
      </c>
      <c r="DH774">
        <f>Source!I484*SmtRes!Y774</f>
        <v>5.1430400000000001</v>
      </c>
      <c r="DI774">
        <f t="shared" si="376"/>
        <v>10.23</v>
      </c>
      <c r="DJ774">
        <f>EtalonRes!Z847</f>
        <v>1.1000000000000001</v>
      </c>
      <c r="DK774">
        <f>Source!BB484</f>
        <v>9.3000000000000007</v>
      </c>
      <c r="DL774" t="s">
        <v>6</v>
      </c>
      <c r="DM774">
        <v>0</v>
      </c>
      <c r="DN774" t="s">
        <v>6</v>
      </c>
      <c r="DO774">
        <v>0</v>
      </c>
      <c r="GQ774">
        <v>-1</v>
      </c>
      <c r="GR774">
        <v>-1</v>
      </c>
    </row>
    <row r="775" spans="1:200" x14ac:dyDescent="0.2">
      <c r="A775">
        <f>ROW(Source!A484)</f>
        <v>484</v>
      </c>
      <c r="B775">
        <v>86295184</v>
      </c>
      <c r="C775">
        <v>86296455</v>
      </c>
      <c r="D775">
        <v>27439713</v>
      </c>
      <c r="E775">
        <v>1</v>
      </c>
      <c r="F775">
        <v>1</v>
      </c>
      <c r="G775">
        <v>1</v>
      </c>
      <c r="H775">
        <v>2</v>
      </c>
      <c r="I775" t="s">
        <v>989</v>
      </c>
      <c r="J775" t="s">
        <v>990</v>
      </c>
      <c r="K775" t="s">
        <v>991</v>
      </c>
      <c r="L775">
        <v>1368</v>
      </c>
      <c r="N775">
        <v>1011</v>
      </c>
      <c r="O775" t="s">
        <v>927</v>
      </c>
      <c r="P775" t="s">
        <v>927</v>
      </c>
      <c r="Q775">
        <v>1</v>
      </c>
      <c r="W775">
        <v>0</v>
      </c>
      <c r="X775">
        <v>863682969</v>
      </c>
      <c r="Y775">
        <f t="shared" si="369"/>
        <v>4.9800000000000004</v>
      </c>
      <c r="AA775">
        <v>0</v>
      </c>
      <c r="AB775">
        <v>109.37</v>
      </c>
      <c r="AC775">
        <v>0</v>
      </c>
      <c r="AD775">
        <v>0</v>
      </c>
      <c r="AE775">
        <v>0</v>
      </c>
      <c r="AF775">
        <v>11.76</v>
      </c>
      <c r="AG775">
        <v>0</v>
      </c>
      <c r="AH775">
        <v>0</v>
      </c>
      <c r="AI775">
        <v>1</v>
      </c>
      <c r="AJ775">
        <v>9.3000000000000007</v>
      </c>
      <c r="AK775">
        <v>19.8</v>
      </c>
      <c r="AL775">
        <v>1</v>
      </c>
      <c r="AM775">
        <v>5</v>
      </c>
      <c r="AN775">
        <v>0</v>
      </c>
      <c r="AO775">
        <v>1</v>
      </c>
      <c r="AP775">
        <v>0</v>
      </c>
      <c r="AQ775">
        <v>0</v>
      </c>
      <c r="AR775">
        <v>0</v>
      </c>
      <c r="AS775" t="s">
        <v>6</v>
      </c>
      <c r="AT775">
        <v>4.9800000000000004</v>
      </c>
      <c r="AU775" t="s">
        <v>6</v>
      </c>
      <c r="AV775">
        <v>0</v>
      </c>
      <c r="AW775">
        <v>2</v>
      </c>
      <c r="AX775">
        <v>86296480</v>
      </c>
      <c r="AY775">
        <v>1</v>
      </c>
      <c r="AZ775">
        <v>0</v>
      </c>
      <c r="BA775">
        <v>848</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0</v>
      </c>
      <c r="BW775">
        <v>0</v>
      </c>
      <c r="CV775">
        <v>0</v>
      </c>
      <c r="CW775">
        <f>ROUND(Y775*Source!I484*DO775,9)</f>
        <v>0</v>
      </c>
      <c r="CX775">
        <f>ROUND(Y775*Source!I484,9)</f>
        <v>11.43408</v>
      </c>
      <c r="CY775">
        <f t="shared" si="372"/>
        <v>109.37</v>
      </c>
      <c r="CZ775">
        <f t="shared" si="373"/>
        <v>11.76</v>
      </c>
      <c r="DA775">
        <f t="shared" si="374"/>
        <v>9.3000000000000007</v>
      </c>
      <c r="DB775">
        <f t="shared" si="370"/>
        <v>58.56</v>
      </c>
      <c r="DC775">
        <f t="shared" si="371"/>
        <v>0</v>
      </c>
      <c r="DD775" t="s">
        <v>6</v>
      </c>
      <c r="DE775" t="s">
        <v>6</v>
      </c>
      <c r="DF775">
        <f t="shared" si="359"/>
        <v>0</v>
      </c>
      <c r="DG775">
        <f t="shared" si="375"/>
        <v>1246</v>
      </c>
      <c r="DH775">
        <f>Source!I484*SmtRes!Y775</f>
        <v>11.43408</v>
      </c>
      <c r="DI775">
        <f t="shared" si="376"/>
        <v>109.37</v>
      </c>
      <c r="DJ775">
        <f>EtalonRes!Z848</f>
        <v>11.76</v>
      </c>
      <c r="DK775">
        <f>Source!BB484</f>
        <v>9.3000000000000007</v>
      </c>
      <c r="DL775" t="s">
        <v>6</v>
      </c>
      <c r="DM775">
        <v>0</v>
      </c>
      <c r="DN775" t="s">
        <v>6</v>
      </c>
      <c r="DO775">
        <v>0</v>
      </c>
      <c r="GQ775">
        <v>-1</v>
      </c>
      <c r="GR775">
        <v>-1</v>
      </c>
    </row>
    <row r="776" spans="1:200" x14ac:dyDescent="0.2">
      <c r="A776">
        <f>ROW(Source!A484)</f>
        <v>484</v>
      </c>
      <c r="B776">
        <v>86295184</v>
      </c>
      <c r="C776">
        <v>86296455</v>
      </c>
      <c r="D776">
        <v>27439719</v>
      </c>
      <c r="E776">
        <v>1</v>
      </c>
      <c r="F776">
        <v>1</v>
      </c>
      <c r="G776">
        <v>1</v>
      </c>
      <c r="H776">
        <v>2</v>
      </c>
      <c r="I776" t="s">
        <v>992</v>
      </c>
      <c r="J776" t="s">
        <v>993</v>
      </c>
      <c r="K776" t="s">
        <v>994</v>
      </c>
      <c r="L776">
        <v>1368</v>
      </c>
      <c r="N776">
        <v>1011</v>
      </c>
      <c r="O776" t="s">
        <v>927</v>
      </c>
      <c r="P776" t="s">
        <v>927</v>
      </c>
      <c r="Q776">
        <v>1</v>
      </c>
      <c r="W776">
        <v>0</v>
      </c>
      <c r="X776">
        <v>771781760</v>
      </c>
      <c r="Y776">
        <f t="shared" si="369"/>
        <v>0.25</v>
      </c>
      <c r="AA776">
        <v>0</v>
      </c>
      <c r="AB776">
        <v>61.1</v>
      </c>
      <c r="AC776">
        <v>0</v>
      </c>
      <c r="AD776">
        <v>0</v>
      </c>
      <c r="AE776">
        <v>0</v>
      </c>
      <c r="AF776">
        <v>6.57</v>
      </c>
      <c r="AG776">
        <v>0</v>
      </c>
      <c r="AH776">
        <v>0</v>
      </c>
      <c r="AI776">
        <v>1</v>
      </c>
      <c r="AJ776">
        <v>9.3000000000000007</v>
      </c>
      <c r="AK776">
        <v>19.8</v>
      </c>
      <c r="AL776">
        <v>1</v>
      </c>
      <c r="AM776">
        <v>5</v>
      </c>
      <c r="AN776">
        <v>0</v>
      </c>
      <c r="AO776">
        <v>1</v>
      </c>
      <c r="AP776">
        <v>0</v>
      </c>
      <c r="AQ776">
        <v>0</v>
      </c>
      <c r="AR776">
        <v>0</v>
      </c>
      <c r="AS776" t="s">
        <v>6</v>
      </c>
      <c r="AT776">
        <v>0.25</v>
      </c>
      <c r="AU776" t="s">
        <v>6</v>
      </c>
      <c r="AV776">
        <v>0</v>
      </c>
      <c r="AW776">
        <v>2</v>
      </c>
      <c r="AX776">
        <v>86296481</v>
      </c>
      <c r="AY776">
        <v>1</v>
      </c>
      <c r="AZ776">
        <v>0</v>
      </c>
      <c r="BA776">
        <v>849</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v>0</v>
      </c>
      <c r="CV776">
        <v>0</v>
      </c>
      <c r="CW776">
        <f>ROUND(Y776*Source!I484*DO776,9)</f>
        <v>0</v>
      </c>
      <c r="CX776">
        <f>ROUND(Y776*Source!I484,9)</f>
        <v>0.57399999999999995</v>
      </c>
      <c r="CY776">
        <f t="shared" si="372"/>
        <v>61.1</v>
      </c>
      <c r="CZ776">
        <f t="shared" si="373"/>
        <v>6.57</v>
      </c>
      <c r="DA776">
        <f t="shared" si="374"/>
        <v>9.3000000000000007</v>
      </c>
      <c r="DB776">
        <f t="shared" si="370"/>
        <v>1.64</v>
      </c>
      <c r="DC776">
        <f t="shared" si="371"/>
        <v>0</v>
      </c>
      <c r="DD776" t="s">
        <v>6</v>
      </c>
      <c r="DE776" t="s">
        <v>6</v>
      </c>
      <c r="DF776">
        <f t="shared" si="359"/>
        <v>0</v>
      </c>
      <c r="DG776">
        <f t="shared" si="375"/>
        <v>35</v>
      </c>
      <c r="DH776">
        <f>Source!I484*SmtRes!Y776</f>
        <v>0.57399999999999995</v>
      </c>
      <c r="DI776">
        <f t="shared" si="376"/>
        <v>61.1</v>
      </c>
      <c r="DJ776">
        <f>EtalonRes!Z849</f>
        <v>6.57</v>
      </c>
      <c r="DK776">
        <f>Source!BB484</f>
        <v>9.3000000000000007</v>
      </c>
      <c r="DL776" t="s">
        <v>6</v>
      </c>
      <c r="DM776">
        <v>0</v>
      </c>
      <c r="DN776" t="s">
        <v>6</v>
      </c>
      <c r="DO776">
        <v>0</v>
      </c>
      <c r="GQ776">
        <v>-1</v>
      </c>
      <c r="GR776">
        <v>-1</v>
      </c>
    </row>
    <row r="777" spans="1:200" x14ac:dyDescent="0.2">
      <c r="A777">
        <f>ROW(Source!A484)</f>
        <v>484</v>
      </c>
      <c r="B777">
        <v>86295184</v>
      </c>
      <c r="C777">
        <v>86296455</v>
      </c>
      <c r="D777">
        <v>27441327</v>
      </c>
      <c r="E777">
        <v>1</v>
      </c>
      <c r="F777">
        <v>1</v>
      </c>
      <c r="G777">
        <v>1</v>
      </c>
      <c r="H777">
        <v>2</v>
      </c>
      <c r="I777" t="s">
        <v>936</v>
      </c>
      <c r="J777" t="s">
        <v>937</v>
      </c>
      <c r="K777" t="s">
        <v>938</v>
      </c>
      <c r="L777">
        <v>1368</v>
      </c>
      <c r="N777">
        <v>1011</v>
      </c>
      <c r="O777" t="s">
        <v>927</v>
      </c>
      <c r="P777" t="s">
        <v>927</v>
      </c>
      <c r="Q777">
        <v>1</v>
      </c>
      <c r="W777">
        <v>0</v>
      </c>
      <c r="X777">
        <v>-1583389094</v>
      </c>
      <c r="Y777">
        <f t="shared" si="369"/>
        <v>0.19</v>
      </c>
      <c r="AA777">
        <v>0</v>
      </c>
      <c r="AB777">
        <v>868.34</v>
      </c>
      <c r="AC777">
        <v>231.46</v>
      </c>
      <c r="AD777">
        <v>0</v>
      </c>
      <c r="AE777">
        <v>0</v>
      </c>
      <c r="AF777">
        <v>93.37</v>
      </c>
      <c r="AG777">
        <v>11.69</v>
      </c>
      <c r="AH777">
        <v>0</v>
      </c>
      <c r="AI777">
        <v>1</v>
      </c>
      <c r="AJ777">
        <v>9.3000000000000007</v>
      </c>
      <c r="AK777">
        <v>19.8</v>
      </c>
      <c r="AL777">
        <v>1</v>
      </c>
      <c r="AM777">
        <v>5</v>
      </c>
      <c r="AN777">
        <v>0</v>
      </c>
      <c r="AO777">
        <v>1</v>
      </c>
      <c r="AP777">
        <v>0</v>
      </c>
      <c r="AQ777">
        <v>0</v>
      </c>
      <c r="AR777">
        <v>0</v>
      </c>
      <c r="AS777" t="s">
        <v>6</v>
      </c>
      <c r="AT777">
        <v>0.19</v>
      </c>
      <c r="AU777" t="s">
        <v>6</v>
      </c>
      <c r="AV777">
        <v>0</v>
      </c>
      <c r="AW777">
        <v>2</v>
      </c>
      <c r="AX777">
        <v>86296482</v>
      </c>
      <c r="AY777">
        <v>1</v>
      </c>
      <c r="AZ777">
        <v>0</v>
      </c>
      <c r="BA777">
        <v>850</v>
      </c>
      <c r="BB777">
        <v>0</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0</v>
      </c>
      <c r="BW777">
        <v>0</v>
      </c>
      <c r="CV777">
        <v>0</v>
      </c>
      <c r="CW777">
        <f>ROUND(Y777*Source!I484*DO777,9)</f>
        <v>0</v>
      </c>
      <c r="CX777">
        <f>ROUND(Y777*Source!I484,9)</f>
        <v>0.43624000000000002</v>
      </c>
      <c r="CY777">
        <f t="shared" si="372"/>
        <v>868.34</v>
      </c>
      <c r="CZ777">
        <f t="shared" si="373"/>
        <v>93.37</v>
      </c>
      <c r="DA777">
        <f t="shared" si="374"/>
        <v>9.3000000000000007</v>
      </c>
      <c r="DB777">
        <f t="shared" si="370"/>
        <v>17.739999999999998</v>
      </c>
      <c r="DC777">
        <f t="shared" si="371"/>
        <v>2.2200000000000002</v>
      </c>
      <c r="DD777" t="s">
        <v>6</v>
      </c>
      <c r="DE777" t="s">
        <v>6</v>
      </c>
      <c r="DF777">
        <f t="shared" si="359"/>
        <v>0</v>
      </c>
      <c r="DG777">
        <f t="shared" si="375"/>
        <v>379</v>
      </c>
      <c r="DH777">
        <f>Source!I484*SmtRes!Y777</f>
        <v>0.43623999999999996</v>
      </c>
      <c r="DI777">
        <f t="shared" si="376"/>
        <v>868.34</v>
      </c>
      <c r="DJ777">
        <f>EtalonRes!Z850</f>
        <v>93.37</v>
      </c>
      <c r="DK777">
        <f>Source!BB484</f>
        <v>9.3000000000000007</v>
      </c>
      <c r="DL777" t="s">
        <v>6</v>
      </c>
      <c r="DM777">
        <v>0</v>
      </c>
      <c r="DN777" t="s">
        <v>6</v>
      </c>
      <c r="DO777">
        <v>0</v>
      </c>
      <c r="GQ777">
        <v>-1</v>
      </c>
      <c r="GR777">
        <v>-1</v>
      </c>
    </row>
    <row r="778" spans="1:200" x14ac:dyDescent="0.2">
      <c r="A778">
        <f>ROW(Source!A484)</f>
        <v>484</v>
      </c>
      <c r="B778">
        <v>86295184</v>
      </c>
      <c r="C778">
        <v>86296455</v>
      </c>
      <c r="D778">
        <v>27371079</v>
      </c>
      <c r="E778">
        <v>1</v>
      </c>
      <c r="F778">
        <v>1</v>
      </c>
      <c r="G778">
        <v>1</v>
      </c>
      <c r="H778">
        <v>3</v>
      </c>
      <c r="I778" t="s">
        <v>249</v>
      </c>
      <c r="J778" t="s">
        <v>251</v>
      </c>
      <c r="K778" t="s">
        <v>250</v>
      </c>
      <c r="L778">
        <v>1339</v>
      </c>
      <c r="N778">
        <v>1007</v>
      </c>
      <c r="O778" t="s">
        <v>32</v>
      </c>
      <c r="P778" t="s">
        <v>32</v>
      </c>
      <c r="Q778">
        <v>1</v>
      </c>
      <c r="W778">
        <v>0</v>
      </c>
      <c r="X778">
        <v>-394915385</v>
      </c>
      <c r="Y778">
        <f t="shared" si="369"/>
        <v>1.95</v>
      </c>
      <c r="AA778">
        <v>43.3</v>
      </c>
      <c r="AB778">
        <v>0</v>
      </c>
      <c r="AC778">
        <v>0</v>
      </c>
      <c r="AD778">
        <v>0</v>
      </c>
      <c r="AE778">
        <v>6.080000000000001</v>
      </c>
      <c r="AF778">
        <v>0</v>
      </c>
      <c r="AG778">
        <v>0</v>
      </c>
      <c r="AH778">
        <v>0</v>
      </c>
      <c r="AI778">
        <v>7.56</v>
      </c>
      <c r="AJ778">
        <v>1</v>
      </c>
      <c r="AK778">
        <v>1</v>
      </c>
      <c r="AL778">
        <v>1</v>
      </c>
      <c r="AM778">
        <v>0</v>
      </c>
      <c r="AN778">
        <v>0</v>
      </c>
      <c r="AO778">
        <v>0</v>
      </c>
      <c r="AP778">
        <v>1</v>
      </c>
      <c r="AQ778">
        <v>0</v>
      </c>
      <c r="AR778">
        <v>0</v>
      </c>
      <c r="AS778" t="s">
        <v>6</v>
      </c>
      <c r="AT778">
        <v>1.95</v>
      </c>
      <c r="AU778" t="s">
        <v>6</v>
      </c>
      <c r="AV778">
        <v>0</v>
      </c>
      <c r="AW778">
        <v>2</v>
      </c>
      <c r="AX778">
        <v>86296484</v>
      </c>
      <c r="AY778">
        <v>1</v>
      </c>
      <c r="AZ778">
        <v>16384</v>
      </c>
      <c r="BA778">
        <v>852</v>
      </c>
      <c r="BB778">
        <v>3</v>
      </c>
      <c r="BC778">
        <v>0</v>
      </c>
      <c r="BD778">
        <v>0</v>
      </c>
      <c r="BE778">
        <v>0</v>
      </c>
      <c r="BF778">
        <v>0</v>
      </c>
      <c r="BG778">
        <v>0</v>
      </c>
      <c r="BH778">
        <v>0</v>
      </c>
      <c r="BI778">
        <v>0</v>
      </c>
      <c r="BJ778">
        <v>0</v>
      </c>
      <c r="BK778">
        <v>0</v>
      </c>
      <c r="BL778">
        <v>0</v>
      </c>
      <c r="BM778">
        <v>0</v>
      </c>
      <c r="BN778">
        <v>0</v>
      </c>
      <c r="BO778">
        <v>0</v>
      </c>
      <c r="BP778">
        <v>0</v>
      </c>
      <c r="BQ778">
        <v>0</v>
      </c>
      <c r="BR778">
        <v>0</v>
      </c>
      <c r="BS778">
        <v>0</v>
      </c>
      <c r="BT778">
        <v>0</v>
      </c>
      <c r="BU778">
        <v>0</v>
      </c>
      <c r="BV778">
        <v>0</v>
      </c>
      <c r="BW778">
        <v>0</v>
      </c>
      <c r="CV778">
        <v>0</v>
      </c>
      <c r="CW778">
        <v>0</v>
      </c>
      <c r="CX778">
        <f>ROUND(Y778*Source!I484,9)</f>
        <v>4.4771999999999998</v>
      </c>
      <c r="CY778">
        <f t="shared" ref="CY778:CY784" si="377">AA778</f>
        <v>43.3</v>
      </c>
      <c r="CZ778">
        <f t="shared" ref="CZ778:CZ784" si="378">AE778</f>
        <v>6.080000000000001</v>
      </c>
      <c r="DA778">
        <f t="shared" ref="DA778:DA784" si="379">AI778</f>
        <v>7.56</v>
      </c>
      <c r="DB778">
        <f t="shared" si="370"/>
        <v>11.86</v>
      </c>
      <c r="DC778">
        <f t="shared" si="371"/>
        <v>0</v>
      </c>
      <c r="DD778" t="s">
        <v>6</v>
      </c>
      <c r="DE778" t="s">
        <v>6</v>
      </c>
      <c r="DF778">
        <f t="shared" ref="DF778:DF784" si="380">ROUND(ROUND(AE778*AI778,0)*CX778,0)</f>
        <v>206</v>
      </c>
      <c r="DG778">
        <f t="shared" ref="DG778:DG799" si="381">ROUND(ROUND(AF778,0)*CX778,0)</f>
        <v>0</v>
      </c>
      <c r="DH778">
        <f>Source!I484*SmtRes!Y778</f>
        <v>4.4771999999999998</v>
      </c>
      <c r="DI778">
        <f t="shared" ref="DI778:DI784" si="382">AA778</f>
        <v>43.3</v>
      </c>
      <c r="DJ778">
        <f>EtalonRes!Y852</f>
        <v>6.22</v>
      </c>
      <c r="DK778">
        <f>Source!BC484</f>
        <v>7.56</v>
      </c>
      <c r="DL778" t="s">
        <v>6</v>
      </c>
      <c r="DM778">
        <v>0</v>
      </c>
      <c r="DN778" t="s">
        <v>6</v>
      </c>
      <c r="DO778">
        <v>0</v>
      </c>
      <c r="GP778">
        <v>1</v>
      </c>
      <c r="GQ778">
        <v>-1</v>
      </c>
      <c r="GR778">
        <v>-1</v>
      </c>
    </row>
    <row r="779" spans="1:200" x14ac:dyDescent="0.2">
      <c r="A779">
        <f>ROW(Source!A484)</f>
        <v>484</v>
      </c>
      <c r="B779">
        <v>86295184</v>
      </c>
      <c r="C779">
        <v>86296455</v>
      </c>
      <c r="D779">
        <v>27378255</v>
      </c>
      <c r="E779">
        <v>1</v>
      </c>
      <c r="F779">
        <v>1</v>
      </c>
      <c r="G779">
        <v>1</v>
      </c>
      <c r="H779">
        <v>3</v>
      </c>
      <c r="I779" t="s">
        <v>89</v>
      </c>
      <c r="J779" t="s">
        <v>91</v>
      </c>
      <c r="K779" t="s">
        <v>90</v>
      </c>
      <c r="L779">
        <v>1348</v>
      </c>
      <c r="N779">
        <v>1009</v>
      </c>
      <c r="O779" t="s">
        <v>63</v>
      </c>
      <c r="P779" t="s">
        <v>63</v>
      </c>
      <c r="Q779">
        <v>1000</v>
      </c>
      <c r="W779">
        <v>0</v>
      </c>
      <c r="X779">
        <v>1570490953</v>
      </c>
      <c r="Y779">
        <f t="shared" si="369"/>
        <v>3.1E-2</v>
      </c>
      <c r="AA779">
        <v>180000</v>
      </c>
      <c r="AB779">
        <v>0</v>
      </c>
      <c r="AC779">
        <v>0</v>
      </c>
      <c r="AD779">
        <v>0</v>
      </c>
      <c r="AE779">
        <v>25257.140000000003</v>
      </c>
      <c r="AF779">
        <v>0</v>
      </c>
      <c r="AG779">
        <v>0</v>
      </c>
      <c r="AH779">
        <v>0</v>
      </c>
      <c r="AI779">
        <v>7.56</v>
      </c>
      <c r="AJ779">
        <v>1</v>
      </c>
      <c r="AK779">
        <v>1</v>
      </c>
      <c r="AL779">
        <v>1</v>
      </c>
      <c r="AM779">
        <v>0</v>
      </c>
      <c r="AN779">
        <v>0</v>
      </c>
      <c r="AO779">
        <v>0</v>
      </c>
      <c r="AP779">
        <v>1</v>
      </c>
      <c r="AQ779">
        <v>0</v>
      </c>
      <c r="AR779">
        <v>0</v>
      </c>
      <c r="AS779" t="s">
        <v>6</v>
      </c>
      <c r="AT779">
        <v>3.1E-2</v>
      </c>
      <c r="AU779" t="s">
        <v>6</v>
      </c>
      <c r="AV779">
        <v>0</v>
      </c>
      <c r="AW779">
        <v>1</v>
      </c>
      <c r="AX779">
        <v>-1</v>
      </c>
      <c r="AY779">
        <v>0</v>
      </c>
      <c r="AZ779">
        <v>0</v>
      </c>
      <c r="BA779" t="s">
        <v>6</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c r="BW779">
        <v>0</v>
      </c>
      <c r="CV779">
        <v>0</v>
      </c>
      <c r="CW779">
        <v>0</v>
      </c>
      <c r="CX779">
        <f>ROUND(Y779*Source!I484,9)</f>
        <v>7.1176000000000003E-2</v>
      </c>
      <c r="CY779">
        <f t="shared" si="377"/>
        <v>180000</v>
      </c>
      <c r="CZ779">
        <f t="shared" si="378"/>
        <v>25257.140000000003</v>
      </c>
      <c r="DA779">
        <f t="shared" si="379"/>
        <v>7.56</v>
      </c>
      <c r="DB779">
        <f t="shared" si="370"/>
        <v>782.97</v>
      </c>
      <c r="DC779">
        <f t="shared" si="371"/>
        <v>0</v>
      </c>
      <c r="DD779" t="s">
        <v>6</v>
      </c>
      <c r="DE779" t="s">
        <v>6</v>
      </c>
      <c r="DF779">
        <f t="shared" si="380"/>
        <v>13591</v>
      </c>
      <c r="DG779">
        <f t="shared" si="381"/>
        <v>0</v>
      </c>
      <c r="DH779">
        <f>Source!I484*SmtRes!Y779</f>
        <v>7.1175999999999989E-2</v>
      </c>
      <c r="DI779">
        <f t="shared" si="382"/>
        <v>180000</v>
      </c>
      <c r="DJ779">
        <f t="shared" ref="DJ779:DJ784" si="383">DF779</f>
        <v>13591</v>
      </c>
      <c r="DK779">
        <f>Source!BC484</f>
        <v>7.56</v>
      </c>
      <c r="DL779" t="s">
        <v>6</v>
      </c>
      <c r="DM779">
        <v>0</v>
      </c>
      <c r="DN779" t="s">
        <v>6</v>
      </c>
      <c r="DO779">
        <v>0</v>
      </c>
      <c r="GP779">
        <v>1</v>
      </c>
      <c r="GQ779">
        <v>-1</v>
      </c>
      <c r="GR779">
        <v>-1</v>
      </c>
    </row>
    <row r="780" spans="1:200" x14ac:dyDescent="0.2">
      <c r="A780">
        <f>ROW(Source!A484)</f>
        <v>484</v>
      </c>
      <c r="B780">
        <v>86295184</v>
      </c>
      <c r="C780">
        <v>86296455</v>
      </c>
      <c r="D780">
        <v>27371084</v>
      </c>
      <c r="E780">
        <v>1</v>
      </c>
      <c r="F780">
        <v>1</v>
      </c>
      <c r="G780">
        <v>1</v>
      </c>
      <c r="H780">
        <v>3</v>
      </c>
      <c r="I780" t="s">
        <v>255</v>
      </c>
      <c r="J780" t="s">
        <v>257</v>
      </c>
      <c r="K780" t="s">
        <v>256</v>
      </c>
      <c r="L780">
        <v>1346</v>
      </c>
      <c r="N780">
        <v>1009</v>
      </c>
      <c r="O780" t="s">
        <v>182</v>
      </c>
      <c r="P780" t="s">
        <v>182</v>
      </c>
      <c r="Q780">
        <v>1</v>
      </c>
      <c r="W780">
        <v>0</v>
      </c>
      <c r="X780">
        <v>-1982328944</v>
      </c>
      <c r="Y780">
        <f t="shared" si="369"/>
        <v>0.59</v>
      </c>
      <c r="AA780">
        <v>24.21</v>
      </c>
      <c r="AB780">
        <v>0</v>
      </c>
      <c r="AC780">
        <v>0</v>
      </c>
      <c r="AD780">
        <v>0</v>
      </c>
      <c r="AE780">
        <v>3.4</v>
      </c>
      <c r="AF780">
        <v>0</v>
      </c>
      <c r="AG780">
        <v>0</v>
      </c>
      <c r="AH780">
        <v>0</v>
      </c>
      <c r="AI780">
        <v>7.56</v>
      </c>
      <c r="AJ780">
        <v>1</v>
      </c>
      <c r="AK780">
        <v>1</v>
      </c>
      <c r="AL780">
        <v>1</v>
      </c>
      <c r="AM780">
        <v>0</v>
      </c>
      <c r="AN780">
        <v>0</v>
      </c>
      <c r="AO780">
        <v>0</v>
      </c>
      <c r="AP780">
        <v>1</v>
      </c>
      <c r="AQ780">
        <v>0</v>
      </c>
      <c r="AR780">
        <v>0</v>
      </c>
      <c r="AS780" t="s">
        <v>6</v>
      </c>
      <c r="AT780">
        <v>0.59</v>
      </c>
      <c r="AU780" t="s">
        <v>6</v>
      </c>
      <c r="AV780">
        <v>0</v>
      </c>
      <c r="AW780">
        <v>2</v>
      </c>
      <c r="AX780">
        <v>86296490</v>
      </c>
      <c r="AY780">
        <v>1</v>
      </c>
      <c r="AZ780">
        <v>16384</v>
      </c>
      <c r="BA780">
        <v>858</v>
      </c>
      <c r="BB780">
        <v>3</v>
      </c>
      <c r="BC780">
        <v>0</v>
      </c>
      <c r="BD780">
        <v>0</v>
      </c>
      <c r="BE780">
        <v>0</v>
      </c>
      <c r="BF780">
        <v>0</v>
      </c>
      <c r="BG780">
        <v>0</v>
      </c>
      <c r="BH780">
        <v>0</v>
      </c>
      <c r="BI780">
        <v>0</v>
      </c>
      <c r="BJ780">
        <v>0</v>
      </c>
      <c r="BK780">
        <v>0</v>
      </c>
      <c r="BL780">
        <v>0</v>
      </c>
      <c r="BM780">
        <v>0</v>
      </c>
      <c r="BN780">
        <v>0</v>
      </c>
      <c r="BO780">
        <v>0</v>
      </c>
      <c r="BP780">
        <v>0</v>
      </c>
      <c r="BQ780">
        <v>0</v>
      </c>
      <c r="BR780">
        <v>0</v>
      </c>
      <c r="BS780">
        <v>0</v>
      </c>
      <c r="BT780">
        <v>0</v>
      </c>
      <c r="BU780">
        <v>0</v>
      </c>
      <c r="BV780">
        <v>0</v>
      </c>
      <c r="BW780">
        <v>0</v>
      </c>
      <c r="CV780">
        <v>0</v>
      </c>
      <c r="CW780">
        <v>0</v>
      </c>
      <c r="CX780">
        <f>ROUND(Y780*Source!I484,9)</f>
        <v>1.3546400000000001</v>
      </c>
      <c r="CY780">
        <f t="shared" si="377"/>
        <v>24.21</v>
      </c>
      <c r="CZ780">
        <f t="shared" si="378"/>
        <v>3.4</v>
      </c>
      <c r="DA780">
        <f t="shared" si="379"/>
        <v>7.56</v>
      </c>
      <c r="DB780">
        <f t="shared" si="370"/>
        <v>2.0099999999999998</v>
      </c>
      <c r="DC780">
        <f t="shared" si="371"/>
        <v>0</v>
      </c>
      <c r="DD780" t="s">
        <v>6</v>
      </c>
      <c r="DE780" t="s">
        <v>6</v>
      </c>
      <c r="DF780">
        <f t="shared" si="380"/>
        <v>35</v>
      </c>
      <c r="DG780">
        <f t="shared" si="381"/>
        <v>0</v>
      </c>
      <c r="DH780">
        <f>Source!I484*SmtRes!Y780</f>
        <v>1.3546399999999998</v>
      </c>
      <c r="DI780">
        <f t="shared" si="382"/>
        <v>24.21</v>
      </c>
      <c r="DJ780">
        <f>EtalonRes!Y858</f>
        <v>6.12</v>
      </c>
      <c r="DK780">
        <f>Source!BC484</f>
        <v>7.56</v>
      </c>
      <c r="DL780" t="s">
        <v>6</v>
      </c>
      <c r="DM780">
        <v>0</v>
      </c>
      <c r="DN780" t="s">
        <v>6</v>
      </c>
      <c r="DO780">
        <v>0</v>
      </c>
      <c r="GP780">
        <v>1</v>
      </c>
      <c r="GQ780">
        <v>-1</v>
      </c>
      <c r="GR780">
        <v>-1</v>
      </c>
    </row>
    <row r="781" spans="1:200" x14ac:dyDescent="0.2">
      <c r="A781">
        <f>ROW(Source!A484)</f>
        <v>484</v>
      </c>
      <c r="B781">
        <v>86295184</v>
      </c>
      <c r="C781">
        <v>86296455</v>
      </c>
      <c r="D781">
        <v>69205277</v>
      </c>
      <c r="E781">
        <v>1</v>
      </c>
      <c r="F781">
        <v>1</v>
      </c>
      <c r="G781">
        <v>1</v>
      </c>
      <c r="H781">
        <v>3</v>
      </c>
      <c r="I781" t="s">
        <v>624</v>
      </c>
      <c r="J781" t="s">
        <v>626</v>
      </c>
      <c r="K781" t="s">
        <v>625</v>
      </c>
      <c r="L781">
        <v>1348</v>
      </c>
      <c r="N781">
        <v>1009</v>
      </c>
      <c r="O781" t="s">
        <v>63</v>
      </c>
      <c r="P781" t="s">
        <v>63</v>
      </c>
      <c r="Q781">
        <v>1000</v>
      </c>
      <c r="W781">
        <v>0</v>
      </c>
      <c r="X781">
        <v>1415402652</v>
      </c>
      <c r="Y781">
        <f t="shared" si="369"/>
        <v>0.39677699999999999</v>
      </c>
      <c r="AA781">
        <v>180416.67</v>
      </c>
      <c r="AB781">
        <v>0</v>
      </c>
      <c r="AC781">
        <v>0</v>
      </c>
      <c r="AD781">
        <v>0</v>
      </c>
      <c r="AE781">
        <v>25005.37</v>
      </c>
      <c r="AF781">
        <v>0</v>
      </c>
      <c r="AG781">
        <v>0</v>
      </c>
      <c r="AH781">
        <v>0</v>
      </c>
      <c r="AI781">
        <v>7.56</v>
      </c>
      <c r="AJ781">
        <v>1</v>
      </c>
      <c r="AK781">
        <v>1</v>
      </c>
      <c r="AL781">
        <v>1</v>
      </c>
      <c r="AM781">
        <v>0</v>
      </c>
      <c r="AN781">
        <v>0</v>
      </c>
      <c r="AO781">
        <v>0</v>
      </c>
      <c r="AP781">
        <v>1</v>
      </c>
      <c r="AQ781">
        <v>0</v>
      </c>
      <c r="AR781">
        <v>0</v>
      </c>
      <c r="AS781" t="s">
        <v>6</v>
      </c>
      <c r="AT781">
        <v>0.39677699999999999</v>
      </c>
      <c r="AU781" t="s">
        <v>6</v>
      </c>
      <c r="AV781">
        <v>0</v>
      </c>
      <c r="AW781">
        <v>1</v>
      </c>
      <c r="AX781">
        <v>-1</v>
      </c>
      <c r="AY781">
        <v>0</v>
      </c>
      <c r="AZ781">
        <v>0</v>
      </c>
      <c r="BA781" t="s">
        <v>6</v>
      </c>
      <c r="BB781">
        <v>0</v>
      </c>
      <c r="BC781">
        <v>0</v>
      </c>
      <c r="BD781">
        <v>0</v>
      </c>
      <c r="BE781">
        <v>0</v>
      </c>
      <c r="BF781">
        <v>0</v>
      </c>
      <c r="BG781">
        <v>0</v>
      </c>
      <c r="BH781">
        <v>0</v>
      </c>
      <c r="BI781">
        <v>0</v>
      </c>
      <c r="BJ781">
        <v>0</v>
      </c>
      <c r="BK781">
        <v>0</v>
      </c>
      <c r="BL781">
        <v>0</v>
      </c>
      <c r="BM781">
        <v>0</v>
      </c>
      <c r="BN781">
        <v>0</v>
      </c>
      <c r="BO781">
        <v>0</v>
      </c>
      <c r="BP781">
        <v>0</v>
      </c>
      <c r="BQ781">
        <v>0</v>
      </c>
      <c r="BR781">
        <v>0</v>
      </c>
      <c r="BS781">
        <v>0</v>
      </c>
      <c r="BT781">
        <v>0</v>
      </c>
      <c r="BU781">
        <v>0</v>
      </c>
      <c r="BV781">
        <v>0</v>
      </c>
      <c r="BW781">
        <v>0</v>
      </c>
      <c r="CV781">
        <v>0</v>
      </c>
      <c r="CW781">
        <v>0</v>
      </c>
      <c r="CX781">
        <f>ROUND(Y781*Source!I484,9)</f>
        <v>0.91099999200000004</v>
      </c>
      <c r="CY781">
        <f t="shared" si="377"/>
        <v>180416.67</v>
      </c>
      <c r="CZ781">
        <f t="shared" si="378"/>
        <v>25005.37</v>
      </c>
      <c r="DA781">
        <f t="shared" si="379"/>
        <v>7.56</v>
      </c>
      <c r="DB781">
        <f t="shared" si="370"/>
        <v>9921.56</v>
      </c>
      <c r="DC781">
        <f t="shared" si="371"/>
        <v>0</v>
      </c>
      <c r="DD781" t="s">
        <v>6</v>
      </c>
      <c r="DE781" t="s">
        <v>6</v>
      </c>
      <c r="DF781">
        <f t="shared" si="380"/>
        <v>172216</v>
      </c>
      <c r="DG781">
        <f t="shared" si="381"/>
        <v>0</v>
      </c>
      <c r="DH781">
        <f>Source!I484*SmtRes!Y781</f>
        <v>0.91099999199999993</v>
      </c>
      <c r="DI781">
        <f t="shared" si="382"/>
        <v>180416.67</v>
      </c>
      <c r="DJ781">
        <f t="shared" si="383"/>
        <v>172216</v>
      </c>
      <c r="DK781">
        <f>Source!BC484</f>
        <v>7.56</v>
      </c>
      <c r="DL781" t="s">
        <v>6</v>
      </c>
      <c r="DM781">
        <v>0</v>
      </c>
      <c r="DN781" t="s">
        <v>6</v>
      </c>
      <c r="DO781">
        <v>0</v>
      </c>
      <c r="GP781">
        <v>1</v>
      </c>
      <c r="GQ781">
        <v>-1</v>
      </c>
      <c r="GR781">
        <v>-1</v>
      </c>
    </row>
    <row r="782" spans="1:200" x14ac:dyDescent="0.2">
      <c r="A782">
        <f>ROW(Source!A484)</f>
        <v>484</v>
      </c>
      <c r="B782">
        <v>86295184</v>
      </c>
      <c r="C782">
        <v>86296455</v>
      </c>
      <c r="D782">
        <v>69205278</v>
      </c>
      <c r="E782">
        <v>1</v>
      </c>
      <c r="F782">
        <v>1</v>
      </c>
      <c r="G782">
        <v>1</v>
      </c>
      <c r="H782">
        <v>3</v>
      </c>
      <c r="I782" t="s">
        <v>629</v>
      </c>
      <c r="J782" t="s">
        <v>631</v>
      </c>
      <c r="K782" t="s">
        <v>630</v>
      </c>
      <c r="L782">
        <v>1348</v>
      </c>
      <c r="N782">
        <v>1009</v>
      </c>
      <c r="O782" t="s">
        <v>63</v>
      </c>
      <c r="P782" t="s">
        <v>63</v>
      </c>
      <c r="Q782">
        <v>1000</v>
      </c>
      <c r="W782">
        <v>0</v>
      </c>
      <c r="X782">
        <v>-126084742</v>
      </c>
      <c r="Y782">
        <f t="shared" si="369"/>
        <v>0.41167199999999998</v>
      </c>
      <c r="AA782">
        <v>179522.74</v>
      </c>
      <c r="AB782">
        <v>0</v>
      </c>
      <c r="AC782">
        <v>0</v>
      </c>
      <c r="AD782">
        <v>0</v>
      </c>
      <c r="AE782">
        <v>24881.47</v>
      </c>
      <c r="AF782">
        <v>0</v>
      </c>
      <c r="AG782">
        <v>0</v>
      </c>
      <c r="AH782">
        <v>0</v>
      </c>
      <c r="AI782">
        <v>7.56</v>
      </c>
      <c r="AJ782">
        <v>1</v>
      </c>
      <c r="AK782">
        <v>1</v>
      </c>
      <c r="AL782">
        <v>1</v>
      </c>
      <c r="AM782">
        <v>0</v>
      </c>
      <c r="AN782">
        <v>0</v>
      </c>
      <c r="AO782">
        <v>0</v>
      </c>
      <c r="AP782">
        <v>1</v>
      </c>
      <c r="AQ782">
        <v>0</v>
      </c>
      <c r="AR782">
        <v>0</v>
      </c>
      <c r="AS782" t="s">
        <v>6</v>
      </c>
      <c r="AT782">
        <v>0.41167199999999998</v>
      </c>
      <c r="AU782" t="s">
        <v>6</v>
      </c>
      <c r="AV782">
        <v>0</v>
      </c>
      <c r="AW782">
        <v>1</v>
      </c>
      <c r="AX782">
        <v>-1</v>
      </c>
      <c r="AY782">
        <v>0</v>
      </c>
      <c r="AZ782">
        <v>0</v>
      </c>
      <c r="BA782" t="s">
        <v>6</v>
      </c>
      <c r="BB782">
        <v>0</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0</v>
      </c>
      <c r="BV782">
        <v>0</v>
      </c>
      <c r="BW782">
        <v>0</v>
      </c>
      <c r="CV782">
        <v>0</v>
      </c>
      <c r="CW782">
        <v>0</v>
      </c>
      <c r="CX782">
        <f>ROUND(Y782*Source!I484,9)</f>
        <v>0.94519891199999995</v>
      </c>
      <c r="CY782">
        <f t="shared" si="377"/>
        <v>179522.74</v>
      </c>
      <c r="CZ782">
        <f t="shared" si="378"/>
        <v>24881.47</v>
      </c>
      <c r="DA782">
        <f t="shared" si="379"/>
        <v>7.56</v>
      </c>
      <c r="DB782">
        <f t="shared" si="370"/>
        <v>10243</v>
      </c>
      <c r="DC782">
        <f t="shared" si="371"/>
        <v>0</v>
      </c>
      <c r="DD782" t="s">
        <v>6</v>
      </c>
      <c r="DE782" t="s">
        <v>6</v>
      </c>
      <c r="DF782">
        <f t="shared" si="380"/>
        <v>177796</v>
      </c>
      <c r="DG782">
        <f t="shared" si="381"/>
        <v>0</v>
      </c>
      <c r="DH782">
        <f>Source!I484*SmtRes!Y782</f>
        <v>0.94519891199999984</v>
      </c>
      <c r="DI782">
        <f t="shared" si="382"/>
        <v>179522.74</v>
      </c>
      <c r="DJ782">
        <f t="shared" si="383"/>
        <v>177796</v>
      </c>
      <c r="DK782">
        <f>Source!BC484</f>
        <v>7.56</v>
      </c>
      <c r="DL782" t="s">
        <v>6</v>
      </c>
      <c r="DM782">
        <v>0</v>
      </c>
      <c r="DN782" t="s">
        <v>6</v>
      </c>
      <c r="DO782">
        <v>0</v>
      </c>
      <c r="GP782">
        <v>1</v>
      </c>
      <c r="GQ782">
        <v>-1</v>
      </c>
      <c r="GR782">
        <v>-1</v>
      </c>
    </row>
    <row r="783" spans="1:200" x14ac:dyDescent="0.2">
      <c r="A783">
        <f>ROW(Source!A484)</f>
        <v>484</v>
      </c>
      <c r="B783">
        <v>86295184</v>
      </c>
      <c r="C783">
        <v>86296455</v>
      </c>
      <c r="D783">
        <v>69205279</v>
      </c>
      <c r="E783">
        <v>1</v>
      </c>
      <c r="F783">
        <v>1</v>
      </c>
      <c r="G783">
        <v>1</v>
      </c>
      <c r="H783">
        <v>3</v>
      </c>
      <c r="I783" t="s">
        <v>634</v>
      </c>
      <c r="J783" t="s">
        <v>636</v>
      </c>
      <c r="K783" t="s">
        <v>635</v>
      </c>
      <c r="L783">
        <v>1348</v>
      </c>
      <c r="N783">
        <v>1009</v>
      </c>
      <c r="O783" t="s">
        <v>63</v>
      </c>
      <c r="P783" t="s">
        <v>63</v>
      </c>
      <c r="Q783">
        <v>1000</v>
      </c>
      <c r="W783">
        <v>0</v>
      </c>
      <c r="X783">
        <v>203260106</v>
      </c>
      <c r="Y783">
        <f t="shared" si="369"/>
        <v>9.9171999999999996E-2</v>
      </c>
      <c r="AA783">
        <v>187631.42</v>
      </c>
      <c r="AB783">
        <v>0</v>
      </c>
      <c r="AC783">
        <v>0</v>
      </c>
      <c r="AD783">
        <v>0</v>
      </c>
      <c r="AE783">
        <v>26005.32</v>
      </c>
      <c r="AF783">
        <v>0</v>
      </c>
      <c r="AG783">
        <v>0</v>
      </c>
      <c r="AH783">
        <v>0</v>
      </c>
      <c r="AI783">
        <v>7.56</v>
      </c>
      <c r="AJ783">
        <v>1</v>
      </c>
      <c r="AK783">
        <v>1</v>
      </c>
      <c r="AL783">
        <v>1</v>
      </c>
      <c r="AM783">
        <v>0</v>
      </c>
      <c r="AN783">
        <v>0</v>
      </c>
      <c r="AO783">
        <v>0</v>
      </c>
      <c r="AP783">
        <v>1</v>
      </c>
      <c r="AQ783">
        <v>0</v>
      </c>
      <c r="AR783">
        <v>0</v>
      </c>
      <c r="AS783" t="s">
        <v>6</v>
      </c>
      <c r="AT783">
        <v>9.9171999999999996E-2</v>
      </c>
      <c r="AU783" t="s">
        <v>6</v>
      </c>
      <c r="AV783">
        <v>0</v>
      </c>
      <c r="AW783">
        <v>1</v>
      </c>
      <c r="AX783">
        <v>-1</v>
      </c>
      <c r="AY783">
        <v>0</v>
      </c>
      <c r="AZ783">
        <v>0</v>
      </c>
      <c r="BA783" t="s">
        <v>6</v>
      </c>
      <c r="BB783">
        <v>0</v>
      </c>
      <c r="BC783">
        <v>0</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v>0</v>
      </c>
      <c r="CV783">
        <v>0</v>
      </c>
      <c r="CW783">
        <v>0</v>
      </c>
      <c r="CX783">
        <f>ROUND(Y783*Source!I484,9)</f>
        <v>0.227698912</v>
      </c>
      <c r="CY783">
        <f t="shared" si="377"/>
        <v>187631.42</v>
      </c>
      <c r="CZ783">
        <f t="shared" si="378"/>
        <v>26005.32</v>
      </c>
      <c r="DA783">
        <f t="shared" si="379"/>
        <v>7.56</v>
      </c>
      <c r="DB783">
        <f t="shared" si="370"/>
        <v>2579</v>
      </c>
      <c r="DC783">
        <f t="shared" si="371"/>
        <v>0</v>
      </c>
      <c r="DD783" t="s">
        <v>6</v>
      </c>
      <c r="DE783" t="s">
        <v>6</v>
      </c>
      <c r="DF783">
        <f t="shared" si="380"/>
        <v>44766</v>
      </c>
      <c r="DG783">
        <f t="shared" si="381"/>
        <v>0</v>
      </c>
      <c r="DH783">
        <f>Source!I484*SmtRes!Y783</f>
        <v>0.22769891199999998</v>
      </c>
      <c r="DI783">
        <f t="shared" si="382"/>
        <v>187631.42</v>
      </c>
      <c r="DJ783">
        <f t="shared" si="383"/>
        <v>44766</v>
      </c>
      <c r="DK783">
        <f>Source!BC484</f>
        <v>7.56</v>
      </c>
      <c r="DL783" t="s">
        <v>6</v>
      </c>
      <c r="DM783">
        <v>0</v>
      </c>
      <c r="DN783" t="s">
        <v>6</v>
      </c>
      <c r="DO783">
        <v>0</v>
      </c>
      <c r="GP783">
        <v>1</v>
      </c>
      <c r="GQ783">
        <v>-1</v>
      </c>
      <c r="GR783">
        <v>-1</v>
      </c>
    </row>
    <row r="784" spans="1:200" x14ac:dyDescent="0.2">
      <c r="A784">
        <f>ROW(Source!A484)</f>
        <v>484</v>
      </c>
      <c r="B784">
        <v>86295184</v>
      </c>
      <c r="C784">
        <v>86296455</v>
      </c>
      <c r="D784">
        <v>69205280</v>
      </c>
      <c r="E784">
        <v>1</v>
      </c>
      <c r="F784">
        <v>1</v>
      </c>
      <c r="G784">
        <v>1</v>
      </c>
      <c r="H784">
        <v>3</v>
      </c>
      <c r="I784" t="s">
        <v>639</v>
      </c>
      <c r="J784" t="s">
        <v>641</v>
      </c>
      <c r="K784" t="s">
        <v>640</v>
      </c>
      <c r="L784">
        <v>1348</v>
      </c>
      <c r="N784">
        <v>1009</v>
      </c>
      <c r="O784" t="s">
        <v>63</v>
      </c>
      <c r="P784" t="s">
        <v>63</v>
      </c>
      <c r="Q784">
        <v>1000</v>
      </c>
      <c r="W784">
        <v>0</v>
      </c>
      <c r="X784">
        <v>-1983082630</v>
      </c>
      <c r="Y784">
        <f t="shared" si="369"/>
        <v>9.2160000000000006E-2</v>
      </c>
      <c r="AA784">
        <v>187695.99</v>
      </c>
      <c r="AB784">
        <v>0</v>
      </c>
      <c r="AC784">
        <v>0</v>
      </c>
      <c r="AD784">
        <v>0</v>
      </c>
      <c r="AE784">
        <v>26014.26</v>
      </c>
      <c r="AF784">
        <v>0</v>
      </c>
      <c r="AG784">
        <v>0</v>
      </c>
      <c r="AH784">
        <v>0</v>
      </c>
      <c r="AI784">
        <v>7.56</v>
      </c>
      <c r="AJ784">
        <v>1</v>
      </c>
      <c r="AK784">
        <v>1</v>
      </c>
      <c r="AL784">
        <v>1</v>
      </c>
      <c r="AM784">
        <v>0</v>
      </c>
      <c r="AN784">
        <v>0</v>
      </c>
      <c r="AO784">
        <v>0</v>
      </c>
      <c r="AP784">
        <v>1</v>
      </c>
      <c r="AQ784">
        <v>0</v>
      </c>
      <c r="AR784">
        <v>0</v>
      </c>
      <c r="AS784" t="s">
        <v>6</v>
      </c>
      <c r="AT784">
        <v>9.2160000000000006E-2</v>
      </c>
      <c r="AU784" t="s">
        <v>6</v>
      </c>
      <c r="AV784">
        <v>0</v>
      </c>
      <c r="AW784">
        <v>1</v>
      </c>
      <c r="AX784">
        <v>-1</v>
      </c>
      <c r="AY784">
        <v>0</v>
      </c>
      <c r="AZ784">
        <v>0</v>
      </c>
      <c r="BA784" t="s">
        <v>6</v>
      </c>
      <c r="BB784">
        <v>0</v>
      </c>
      <c r="BC784">
        <v>0</v>
      </c>
      <c r="BD784">
        <v>0</v>
      </c>
      <c r="BE784">
        <v>0</v>
      </c>
      <c r="BF784">
        <v>0</v>
      </c>
      <c r="BG784">
        <v>0</v>
      </c>
      <c r="BH784">
        <v>0</v>
      </c>
      <c r="BI784">
        <v>0</v>
      </c>
      <c r="BJ784">
        <v>0</v>
      </c>
      <c r="BK784">
        <v>0</v>
      </c>
      <c r="BL784">
        <v>0</v>
      </c>
      <c r="BM784">
        <v>0</v>
      </c>
      <c r="BN784">
        <v>0</v>
      </c>
      <c r="BO784">
        <v>0</v>
      </c>
      <c r="BP784">
        <v>0</v>
      </c>
      <c r="BQ784">
        <v>0</v>
      </c>
      <c r="BR784">
        <v>0</v>
      </c>
      <c r="BS784">
        <v>0</v>
      </c>
      <c r="BT784">
        <v>0</v>
      </c>
      <c r="BU784">
        <v>0</v>
      </c>
      <c r="BV784">
        <v>0</v>
      </c>
      <c r="BW784">
        <v>0</v>
      </c>
      <c r="CV784">
        <v>0</v>
      </c>
      <c r="CW784">
        <v>0</v>
      </c>
      <c r="CX784">
        <f>ROUND(Y784*Source!I484,9)</f>
        <v>0.21159935999999999</v>
      </c>
      <c r="CY784">
        <f t="shared" si="377"/>
        <v>187695.99</v>
      </c>
      <c r="CZ784">
        <f t="shared" si="378"/>
        <v>26014.26</v>
      </c>
      <c r="DA784">
        <f t="shared" si="379"/>
        <v>7.56</v>
      </c>
      <c r="DB784">
        <f t="shared" si="370"/>
        <v>2397.4699999999998</v>
      </c>
      <c r="DC784">
        <f t="shared" si="371"/>
        <v>0</v>
      </c>
      <c r="DD784" t="s">
        <v>6</v>
      </c>
      <c r="DE784" t="s">
        <v>6</v>
      </c>
      <c r="DF784">
        <f t="shared" si="380"/>
        <v>41615</v>
      </c>
      <c r="DG784">
        <f t="shared" si="381"/>
        <v>0</v>
      </c>
      <c r="DH784">
        <f>Source!I484*SmtRes!Y784</f>
        <v>0.21159935999999999</v>
      </c>
      <c r="DI784">
        <f t="shared" si="382"/>
        <v>187695.99</v>
      </c>
      <c r="DJ784">
        <f t="shared" si="383"/>
        <v>41615</v>
      </c>
      <c r="DK784">
        <f>Source!BC484</f>
        <v>7.56</v>
      </c>
      <c r="DL784" t="s">
        <v>6</v>
      </c>
      <c r="DM784">
        <v>0</v>
      </c>
      <c r="DN784" t="s">
        <v>6</v>
      </c>
      <c r="DO784">
        <v>0</v>
      </c>
      <c r="GP784">
        <v>1</v>
      </c>
      <c r="GQ784">
        <v>-1</v>
      </c>
      <c r="GR784">
        <v>-1</v>
      </c>
    </row>
    <row r="785" spans="1:200" x14ac:dyDescent="0.2">
      <c r="A785">
        <f>ROW(Source!A499)</f>
        <v>499</v>
      </c>
      <c r="B785">
        <v>86295183</v>
      </c>
      <c r="C785">
        <v>86296504</v>
      </c>
      <c r="D785">
        <v>27493087</v>
      </c>
      <c r="E785">
        <v>1</v>
      </c>
      <c r="F785">
        <v>1</v>
      </c>
      <c r="G785">
        <v>1</v>
      </c>
      <c r="H785">
        <v>1</v>
      </c>
      <c r="I785" t="s">
        <v>928</v>
      </c>
      <c r="J785" t="s">
        <v>6</v>
      </c>
      <c r="K785" t="s">
        <v>929</v>
      </c>
      <c r="L785">
        <v>1369</v>
      </c>
      <c r="N785">
        <v>1013</v>
      </c>
      <c r="O785" t="s">
        <v>921</v>
      </c>
      <c r="P785" t="s">
        <v>921</v>
      </c>
      <c r="Q785">
        <v>1</v>
      </c>
      <c r="W785">
        <v>0</v>
      </c>
      <c r="X785">
        <v>800791658</v>
      </c>
      <c r="Y785">
        <f t="shared" si="369"/>
        <v>170.24</v>
      </c>
      <c r="AA785">
        <v>0</v>
      </c>
      <c r="AB785">
        <v>0</v>
      </c>
      <c r="AC785">
        <v>0</v>
      </c>
      <c r="AD785">
        <v>9.48</v>
      </c>
      <c r="AE785">
        <v>0</v>
      </c>
      <c r="AF785">
        <v>0</v>
      </c>
      <c r="AG785">
        <v>0</v>
      </c>
      <c r="AH785">
        <v>9.48</v>
      </c>
      <c r="AI785">
        <v>1</v>
      </c>
      <c r="AJ785">
        <v>1</v>
      </c>
      <c r="AK785">
        <v>1</v>
      </c>
      <c r="AL785">
        <v>1</v>
      </c>
      <c r="AM785">
        <v>0</v>
      </c>
      <c r="AN785">
        <v>0</v>
      </c>
      <c r="AO785">
        <v>1</v>
      </c>
      <c r="AP785">
        <v>0</v>
      </c>
      <c r="AQ785">
        <v>0</v>
      </c>
      <c r="AR785">
        <v>0</v>
      </c>
      <c r="AS785" t="s">
        <v>6</v>
      </c>
      <c r="AT785">
        <v>170.24</v>
      </c>
      <c r="AU785" t="s">
        <v>6</v>
      </c>
      <c r="AV785">
        <v>1</v>
      </c>
      <c r="AW785">
        <v>2</v>
      </c>
      <c r="AX785">
        <v>86296518</v>
      </c>
      <c r="AY785">
        <v>1</v>
      </c>
      <c r="AZ785">
        <v>0</v>
      </c>
      <c r="BA785">
        <v>865</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CU785">
        <f>ROUND(AT785*Source!I499*AH785*AL785,0)</f>
        <v>1072</v>
      </c>
      <c r="CV785">
        <f>ROUND(Y785*Source!I499,9)</f>
        <v>113.03936</v>
      </c>
      <c r="CW785">
        <v>0</v>
      </c>
      <c r="CX785">
        <f>ROUND(Y785*Source!I499,9)</f>
        <v>113.03936</v>
      </c>
      <c r="CY785">
        <f>AD785</f>
        <v>9.48</v>
      </c>
      <c r="CZ785">
        <f>AH785</f>
        <v>9.48</v>
      </c>
      <c r="DA785">
        <f>AL785</f>
        <v>1</v>
      </c>
      <c r="DB785">
        <f t="shared" si="370"/>
        <v>1613.88</v>
      </c>
      <c r="DC785">
        <f t="shared" si="371"/>
        <v>0</v>
      </c>
      <c r="DD785" t="s">
        <v>6</v>
      </c>
      <c r="DE785" t="s">
        <v>6</v>
      </c>
      <c r="DF785">
        <f t="shared" ref="DF785:DF806" si="384">ROUND(ROUND(AE785,0)*CX785,0)</f>
        <v>0</v>
      </c>
      <c r="DG785">
        <f t="shared" si="381"/>
        <v>0</v>
      </c>
      <c r="DH785">
        <f>Source!I499*SmtRes!Y785</f>
        <v>113.03936000000002</v>
      </c>
      <c r="DI785">
        <f>AD785</f>
        <v>9.48</v>
      </c>
      <c r="DJ785">
        <f>EtalonRes!AB865</f>
        <v>9.48</v>
      </c>
      <c r="DK785">
        <f>Source!BA499</f>
        <v>1</v>
      </c>
      <c r="DL785" t="s">
        <v>6</v>
      </c>
      <c r="DM785">
        <v>0</v>
      </c>
      <c r="DN785" t="s">
        <v>6</v>
      </c>
      <c r="DO785">
        <v>0</v>
      </c>
      <c r="GQ785">
        <v>-1</v>
      </c>
      <c r="GR785">
        <v>-1</v>
      </c>
    </row>
    <row r="786" spans="1:200" x14ac:dyDescent="0.2">
      <c r="A786">
        <f>ROW(Source!A499)</f>
        <v>499</v>
      </c>
      <c r="B786">
        <v>86295183</v>
      </c>
      <c r="C786">
        <v>86296504</v>
      </c>
      <c r="D786">
        <v>121548</v>
      </c>
      <c r="E786">
        <v>1</v>
      </c>
      <c r="F786">
        <v>1</v>
      </c>
      <c r="G786">
        <v>1</v>
      </c>
      <c r="H786">
        <v>1</v>
      </c>
      <c r="I786" t="s">
        <v>39</v>
      </c>
      <c r="J786" t="s">
        <v>6</v>
      </c>
      <c r="K786" t="s">
        <v>922</v>
      </c>
      <c r="L786">
        <v>608254</v>
      </c>
      <c r="N786">
        <v>1013</v>
      </c>
      <c r="O786" t="s">
        <v>923</v>
      </c>
      <c r="P786" t="s">
        <v>923</v>
      </c>
      <c r="Q786">
        <v>1</v>
      </c>
      <c r="W786">
        <v>0</v>
      </c>
      <c r="X786">
        <v>-185737400</v>
      </c>
      <c r="Y786">
        <f t="shared" si="369"/>
        <v>34.58</v>
      </c>
      <c r="AA786">
        <v>0</v>
      </c>
      <c r="AB786">
        <v>0</v>
      </c>
      <c r="AC786">
        <v>0</v>
      </c>
      <c r="AD786">
        <v>0</v>
      </c>
      <c r="AE786">
        <v>0</v>
      </c>
      <c r="AF786">
        <v>0</v>
      </c>
      <c r="AG786">
        <v>0</v>
      </c>
      <c r="AH786">
        <v>0</v>
      </c>
      <c r="AI786">
        <v>1</v>
      </c>
      <c r="AJ786">
        <v>1</v>
      </c>
      <c r="AK786">
        <v>1</v>
      </c>
      <c r="AL786">
        <v>1</v>
      </c>
      <c r="AM786">
        <v>0</v>
      </c>
      <c r="AN786">
        <v>0</v>
      </c>
      <c r="AO786">
        <v>1</v>
      </c>
      <c r="AP786">
        <v>0</v>
      </c>
      <c r="AQ786">
        <v>0</v>
      </c>
      <c r="AR786">
        <v>0</v>
      </c>
      <c r="AS786" t="s">
        <v>6</v>
      </c>
      <c r="AT786">
        <v>34.58</v>
      </c>
      <c r="AU786" t="s">
        <v>6</v>
      </c>
      <c r="AV786">
        <v>2</v>
      </c>
      <c r="AW786">
        <v>2</v>
      </c>
      <c r="AX786">
        <v>86296519</v>
      </c>
      <c r="AY786">
        <v>1</v>
      </c>
      <c r="AZ786">
        <v>0</v>
      </c>
      <c r="BA786">
        <v>866</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CV786">
        <v>0</v>
      </c>
      <c r="CW786">
        <v>0</v>
      </c>
      <c r="CX786">
        <f>ROUND(Y786*Source!I499,9)</f>
        <v>22.961120000000001</v>
      </c>
      <c r="CY786">
        <f>AD786</f>
        <v>0</v>
      </c>
      <c r="CZ786">
        <f>AH786</f>
        <v>0</v>
      </c>
      <c r="DA786">
        <f>AL786</f>
        <v>1</v>
      </c>
      <c r="DB786">
        <f t="shared" si="370"/>
        <v>0</v>
      </c>
      <c r="DC786">
        <f t="shared" si="371"/>
        <v>0</v>
      </c>
      <c r="DD786" t="s">
        <v>6</v>
      </c>
      <c r="DE786" t="s">
        <v>6</v>
      </c>
      <c r="DF786">
        <f t="shared" si="384"/>
        <v>0</v>
      </c>
      <c r="DG786">
        <f t="shared" si="381"/>
        <v>0</v>
      </c>
      <c r="DH786">
        <f>Source!I499*SmtRes!Y786</f>
        <v>22.961120000000001</v>
      </c>
      <c r="DI786">
        <f>AD786</f>
        <v>0</v>
      </c>
      <c r="DJ786">
        <f>EtalonRes!AB866</f>
        <v>0</v>
      </c>
      <c r="DK786">
        <f>Source!BA499</f>
        <v>1</v>
      </c>
      <c r="DL786" t="s">
        <v>6</v>
      </c>
      <c r="DM786">
        <v>0</v>
      </c>
      <c r="DN786" t="s">
        <v>6</v>
      </c>
      <c r="DO786">
        <v>0</v>
      </c>
      <c r="GQ786">
        <v>-1</v>
      </c>
      <c r="GR786">
        <v>-1</v>
      </c>
    </row>
    <row r="787" spans="1:200" x14ac:dyDescent="0.2">
      <c r="A787">
        <f>ROW(Source!A499)</f>
        <v>499</v>
      </c>
      <c r="B787">
        <v>86295183</v>
      </c>
      <c r="C787">
        <v>86296504</v>
      </c>
      <c r="D787">
        <v>27439499</v>
      </c>
      <c r="E787">
        <v>1</v>
      </c>
      <c r="F787">
        <v>1</v>
      </c>
      <c r="G787">
        <v>1</v>
      </c>
      <c r="H787">
        <v>2</v>
      </c>
      <c r="I787" t="s">
        <v>930</v>
      </c>
      <c r="J787" t="s">
        <v>931</v>
      </c>
      <c r="K787" t="s">
        <v>932</v>
      </c>
      <c r="L787">
        <v>1368</v>
      </c>
      <c r="N787">
        <v>1011</v>
      </c>
      <c r="O787" t="s">
        <v>927</v>
      </c>
      <c r="P787" t="s">
        <v>927</v>
      </c>
      <c r="Q787">
        <v>1</v>
      </c>
      <c r="W787">
        <v>0</v>
      </c>
      <c r="X787">
        <v>1890856440</v>
      </c>
      <c r="Y787">
        <f t="shared" si="369"/>
        <v>1.42</v>
      </c>
      <c r="AA787">
        <v>0</v>
      </c>
      <c r="AB787">
        <v>112.67</v>
      </c>
      <c r="AC787">
        <v>13.61</v>
      </c>
      <c r="AD787">
        <v>0</v>
      </c>
      <c r="AE787">
        <v>0</v>
      </c>
      <c r="AF787">
        <v>112.67</v>
      </c>
      <c r="AG787">
        <v>13.61</v>
      </c>
      <c r="AH787">
        <v>0</v>
      </c>
      <c r="AI787">
        <v>1</v>
      </c>
      <c r="AJ787">
        <v>1</v>
      </c>
      <c r="AK787">
        <v>1</v>
      </c>
      <c r="AL787">
        <v>1</v>
      </c>
      <c r="AM787">
        <v>0</v>
      </c>
      <c r="AN787">
        <v>0</v>
      </c>
      <c r="AO787">
        <v>1</v>
      </c>
      <c r="AP787">
        <v>0</v>
      </c>
      <c r="AQ787">
        <v>0</v>
      </c>
      <c r="AR787">
        <v>0</v>
      </c>
      <c r="AS787" t="s">
        <v>6</v>
      </c>
      <c r="AT787">
        <v>1.42</v>
      </c>
      <c r="AU787" t="s">
        <v>6</v>
      </c>
      <c r="AV787">
        <v>0</v>
      </c>
      <c r="AW787">
        <v>2</v>
      </c>
      <c r="AX787">
        <v>86296520</v>
      </c>
      <c r="AY787">
        <v>1</v>
      </c>
      <c r="AZ787">
        <v>0</v>
      </c>
      <c r="BA787">
        <v>867</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CV787">
        <v>0</v>
      </c>
      <c r="CW787">
        <f>ROUND(Y787*Source!I499*DO787,9)</f>
        <v>0</v>
      </c>
      <c r="CX787">
        <f>ROUND(Y787*Source!I499,9)</f>
        <v>0.94288000000000005</v>
      </c>
      <c r="CY787">
        <f t="shared" ref="CY787:CY793" si="385">AB787</f>
        <v>112.67</v>
      </c>
      <c r="CZ787">
        <f t="shared" ref="CZ787:CZ793" si="386">AF787</f>
        <v>112.67</v>
      </c>
      <c r="DA787">
        <f t="shared" ref="DA787:DA793" si="387">AJ787</f>
        <v>1</v>
      </c>
      <c r="DB787">
        <f t="shared" si="370"/>
        <v>159.99</v>
      </c>
      <c r="DC787">
        <f t="shared" si="371"/>
        <v>19.329999999999998</v>
      </c>
      <c r="DD787" t="s">
        <v>6</v>
      </c>
      <c r="DE787" t="s">
        <v>6</v>
      </c>
      <c r="DF787">
        <f t="shared" si="384"/>
        <v>0</v>
      </c>
      <c r="DG787">
        <f t="shared" si="381"/>
        <v>107</v>
      </c>
      <c r="DH787">
        <f>Source!I499*SmtRes!Y787</f>
        <v>0.94288000000000005</v>
      </c>
      <c r="DI787">
        <f t="shared" ref="DI787:DI793" si="388">AB787</f>
        <v>112.67</v>
      </c>
      <c r="DJ787">
        <f>EtalonRes!Z867</f>
        <v>112.67</v>
      </c>
      <c r="DK787">
        <f>Source!BB499</f>
        <v>1</v>
      </c>
      <c r="DL787" t="s">
        <v>6</v>
      </c>
      <c r="DM787">
        <v>0</v>
      </c>
      <c r="DN787" t="s">
        <v>6</v>
      </c>
      <c r="DO787">
        <v>0</v>
      </c>
      <c r="GQ787">
        <v>-1</v>
      </c>
      <c r="GR787">
        <v>-1</v>
      </c>
    </row>
    <row r="788" spans="1:200" x14ac:dyDescent="0.2">
      <c r="A788">
        <f>ROW(Source!A499)</f>
        <v>499</v>
      </c>
      <c r="B788">
        <v>86295183</v>
      </c>
      <c r="C788">
        <v>86296504</v>
      </c>
      <c r="D788">
        <v>27439522</v>
      </c>
      <c r="E788">
        <v>1</v>
      </c>
      <c r="F788">
        <v>1</v>
      </c>
      <c r="G788">
        <v>1</v>
      </c>
      <c r="H788">
        <v>2</v>
      </c>
      <c r="I788" t="s">
        <v>1015</v>
      </c>
      <c r="J788" t="s">
        <v>1016</v>
      </c>
      <c r="K788" t="s">
        <v>1017</v>
      </c>
      <c r="L788">
        <v>1368</v>
      </c>
      <c r="N788">
        <v>1011</v>
      </c>
      <c r="O788" t="s">
        <v>927</v>
      </c>
      <c r="P788" t="s">
        <v>927</v>
      </c>
      <c r="Q788">
        <v>1</v>
      </c>
      <c r="W788">
        <v>0</v>
      </c>
      <c r="X788">
        <v>1047533993</v>
      </c>
      <c r="Y788">
        <f t="shared" si="369"/>
        <v>16.579999999999998</v>
      </c>
      <c r="AA788">
        <v>0</v>
      </c>
      <c r="AB788">
        <v>263.5</v>
      </c>
      <c r="AC788">
        <v>25.3</v>
      </c>
      <c r="AD788">
        <v>0</v>
      </c>
      <c r="AE788">
        <v>0</v>
      </c>
      <c r="AF788">
        <v>263.5</v>
      </c>
      <c r="AG788">
        <v>25.3</v>
      </c>
      <c r="AH788">
        <v>0</v>
      </c>
      <c r="AI788">
        <v>1</v>
      </c>
      <c r="AJ788">
        <v>1</v>
      </c>
      <c r="AK788">
        <v>1</v>
      </c>
      <c r="AL788">
        <v>1</v>
      </c>
      <c r="AM788">
        <v>0</v>
      </c>
      <c r="AN788">
        <v>0</v>
      </c>
      <c r="AO788">
        <v>1</v>
      </c>
      <c r="AP788">
        <v>0</v>
      </c>
      <c r="AQ788">
        <v>0</v>
      </c>
      <c r="AR788">
        <v>0</v>
      </c>
      <c r="AS788" t="s">
        <v>6</v>
      </c>
      <c r="AT788">
        <v>16.579999999999998</v>
      </c>
      <c r="AU788" t="s">
        <v>6</v>
      </c>
      <c r="AV788">
        <v>0</v>
      </c>
      <c r="AW788">
        <v>2</v>
      </c>
      <c r="AX788">
        <v>86296521</v>
      </c>
      <c r="AY788">
        <v>1</v>
      </c>
      <c r="AZ788">
        <v>0</v>
      </c>
      <c r="BA788">
        <v>868</v>
      </c>
      <c r="BB788">
        <v>0</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v>0</v>
      </c>
      <c r="CV788">
        <v>0</v>
      </c>
      <c r="CW788">
        <f>ROUND(Y788*Source!I499*DO788,9)</f>
        <v>0</v>
      </c>
      <c r="CX788">
        <f>ROUND(Y788*Source!I499,9)</f>
        <v>11.009119999999999</v>
      </c>
      <c r="CY788">
        <f t="shared" si="385"/>
        <v>263.5</v>
      </c>
      <c r="CZ788">
        <f t="shared" si="386"/>
        <v>263.5</v>
      </c>
      <c r="DA788">
        <f t="shared" si="387"/>
        <v>1</v>
      </c>
      <c r="DB788">
        <f t="shared" si="370"/>
        <v>4368.83</v>
      </c>
      <c r="DC788">
        <f t="shared" si="371"/>
        <v>419.47</v>
      </c>
      <c r="DD788" t="s">
        <v>6</v>
      </c>
      <c r="DE788" t="s">
        <v>6</v>
      </c>
      <c r="DF788">
        <f t="shared" si="384"/>
        <v>0</v>
      </c>
      <c r="DG788">
        <f t="shared" si="381"/>
        <v>2906</v>
      </c>
      <c r="DH788">
        <f>Source!I499*SmtRes!Y788</f>
        <v>11.009119999999999</v>
      </c>
      <c r="DI788">
        <f t="shared" si="388"/>
        <v>263.5</v>
      </c>
      <c r="DJ788">
        <f>EtalonRes!Z868</f>
        <v>263.5</v>
      </c>
      <c r="DK788">
        <f>Source!BB499</f>
        <v>1</v>
      </c>
      <c r="DL788" t="s">
        <v>6</v>
      </c>
      <c r="DM788">
        <v>0</v>
      </c>
      <c r="DN788" t="s">
        <v>6</v>
      </c>
      <c r="DO788">
        <v>0</v>
      </c>
      <c r="GQ788">
        <v>-1</v>
      </c>
      <c r="GR788">
        <v>-1</v>
      </c>
    </row>
    <row r="789" spans="1:200" x14ac:dyDescent="0.2">
      <c r="A789">
        <f>ROW(Source!A499)</f>
        <v>499</v>
      </c>
      <c r="B789">
        <v>86295183</v>
      </c>
      <c r="C789">
        <v>86296504</v>
      </c>
      <c r="D789">
        <v>27439584</v>
      </c>
      <c r="E789">
        <v>1</v>
      </c>
      <c r="F789">
        <v>1</v>
      </c>
      <c r="G789">
        <v>1</v>
      </c>
      <c r="H789">
        <v>2</v>
      </c>
      <c r="I789" t="s">
        <v>983</v>
      </c>
      <c r="J789" t="s">
        <v>984</v>
      </c>
      <c r="K789" t="s">
        <v>985</v>
      </c>
      <c r="L789">
        <v>1368</v>
      </c>
      <c r="N789">
        <v>1011</v>
      </c>
      <c r="O789" t="s">
        <v>927</v>
      </c>
      <c r="P789" t="s">
        <v>927</v>
      </c>
      <c r="Q789">
        <v>1</v>
      </c>
      <c r="W789">
        <v>0</v>
      </c>
      <c r="X789">
        <v>742137524</v>
      </c>
      <c r="Y789">
        <f t="shared" si="369"/>
        <v>0.22</v>
      </c>
      <c r="AA789">
        <v>0</v>
      </c>
      <c r="AB789">
        <v>1.56</v>
      </c>
      <c r="AC789">
        <v>0</v>
      </c>
      <c r="AD789">
        <v>0</v>
      </c>
      <c r="AE789">
        <v>0</v>
      </c>
      <c r="AF789">
        <v>1.56</v>
      </c>
      <c r="AG789">
        <v>0</v>
      </c>
      <c r="AH789">
        <v>0</v>
      </c>
      <c r="AI789">
        <v>1</v>
      </c>
      <c r="AJ789">
        <v>1</v>
      </c>
      <c r="AK789">
        <v>1</v>
      </c>
      <c r="AL789">
        <v>1</v>
      </c>
      <c r="AM789">
        <v>0</v>
      </c>
      <c r="AN789">
        <v>0</v>
      </c>
      <c r="AO789">
        <v>1</v>
      </c>
      <c r="AP789">
        <v>0</v>
      </c>
      <c r="AQ789">
        <v>0</v>
      </c>
      <c r="AR789">
        <v>0</v>
      </c>
      <c r="AS789" t="s">
        <v>6</v>
      </c>
      <c r="AT789">
        <v>0.22</v>
      </c>
      <c r="AU789" t="s">
        <v>6</v>
      </c>
      <c r="AV789">
        <v>0</v>
      </c>
      <c r="AW789">
        <v>2</v>
      </c>
      <c r="AX789">
        <v>86296522</v>
      </c>
      <c r="AY789">
        <v>1</v>
      </c>
      <c r="AZ789">
        <v>0</v>
      </c>
      <c r="BA789">
        <v>869</v>
      </c>
      <c r="BB789">
        <v>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CV789">
        <v>0</v>
      </c>
      <c r="CW789">
        <f>ROUND(Y789*Source!I499*DO789,9)</f>
        <v>0</v>
      </c>
      <c r="CX789">
        <f>ROUND(Y789*Source!I499,9)</f>
        <v>0.14607999999999999</v>
      </c>
      <c r="CY789">
        <f t="shared" si="385"/>
        <v>1.56</v>
      </c>
      <c r="CZ789">
        <f t="shared" si="386"/>
        <v>1.56</v>
      </c>
      <c r="DA789">
        <f t="shared" si="387"/>
        <v>1</v>
      </c>
      <c r="DB789">
        <f t="shared" si="370"/>
        <v>0.34</v>
      </c>
      <c r="DC789">
        <f t="shared" si="371"/>
        <v>0</v>
      </c>
      <c r="DD789" t="s">
        <v>6</v>
      </c>
      <c r="DE789" t="s">
        <v>6</v>
      </c>
      <c r="DF789">
        <f t="shared" si="384"/>
        <v>0</v>
      </c>
      <c r="DG789">
        <f t="shared" si="381"/>
        <v>0</v>
      </c>
      <c r="DH789">
        <f>Source!I499*SmtRes!Y789</f>
        <v>0.14608000000000002</v>
      </c>
      <c r="DI789">
        <f t="shared" si="388"/>
        <v>1.56</v>
      </c>
      <c r="DJ789">
        <f>EtalonRes!Z869</f>
        <v>1.56</v>
      </c>
      <c r="DK789">
        <f>Source!BB499</f>
        <v>1</v>
      </c>
      <c r="DL789" t="s">
        <v>6</v>
      </c>
      <c r="DM789">
        <v>0</v>
      </c>
      <c r="DN789" t="s">
        <v>6</v>
      </c>
      <c r="DO789">
        <v>0</v>
      </c>
      <c r="GQ789">
        <v>-1</v>
      </c>
      <c r="GR789">
        <v>-1</v>
      </c>
    </row>
    <row r="790" spans="1:200" x14ac:dyDescent="0.2">
      <c r="A790">
        <f>ROW(Source!A499)</f>
        <v>499</v>
      </c>
      <c r="B790">
        <v>86295183</v>
      </c>
      <c r="C790">
        <v>86296504</v>
      </c>
      <c r="D790">
        <v>27439705</v>
      </c>
      <c r="E790">
        <v>1</v>
      </c>
      <c r="F790">
        <v>1</v>
      </c>
      <c r="G790">
        <v>1</v>
      </c>
      <c r="H790">
        <v>2</v>
      </c>
      <c r="I790" t="s">
        <v>986</v>
      </c>
      <c r="J790" t="s">
        <v>987</v>
      </c>
      <c r="K790" t="s">
        <v>988</v>
      </c>
      <c r="L790">
        <v>1368</v>
      </c>
      <c r="N790">
        <v>1011</v>
      </c>
      <c r="O790" t="s">
        <v>927</v>
      </c>
      <c r="P790" t="s">
        <v>927</v>
      </c>
      <c r="Q790">
        <v>1</v>
      </c>
      <c r="W790">
        <v>0</v>
      </c>
      <c r="X790">
        <v>-349914874</v>
      </c>
      <c r="Y790">
        <f t="shared" si="369"/>
        <v>11.87</v>
      </c>
      <c r="AA790">
        <v>0</v>
      </c>
      <c r="AB790">
        <v>1.1000000000000001</v>
      </c>
      <c r="AC790">
        <v>0</v>
      </c>
      <c r="AD790">
        <v>0</v>
      </c>
      <c r="AE790">
        <v>0</v>
      </c>
      <c r="AF790">
        <v>1.1000000000000001</v>
      </c>
      <c r="AG790">
        <v>0</v>
      </c>
      <c r="AH790">
        <v>0</v>
      </c>
      <c r="AI790">
        <v>1</v>
      </c>
      <c r="AJ790">
        <v>1</v>
      </c>
      <c r="AK790">
        <v>1</v>
      </c>
      <c r="AL790">
        <v>1</v>
      </c>
      <c r="AM790">
        <v>0</v>
      </c>
      <c r="AN790">
        <v>0</v>
      </c>
      <c r="AO790">
        <v>1</v>
      </c>
      <c r="AP790">
        <v>0</v>
      </c>
      <c r="AQ790">
        <v>0</v>
      </c>
      <c r="AR790">
        <v>0</v>
      </c>
      <c r="AS790" t="s">
        <v>6</v>
      </c>
      <c r="AT790">
        <v>11.87</v>
      </c>
      <c r="AU790" t="s">
        <v>6</v>
      </c>
      <c r="AV790">
        <v>0</v>
      </c>
      <c r="AW790">
        <v>2</v>
      </c>
      <c r="AX790">
        <v>86296523</v>
      </c>
      <c r="AY790">
        <v>1</v>
      </c>
      <c r="AZ790">
        <v>0</v>
      </c>
      <c r="BA790">
        <v>870</v>
      </c>
      <c r="BB790">
        <v>0</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v>0</v>
      </c>
      <c r="CV790">
        <v>0</v>
      </c>
      <c r="CW790">
        <f>ROUND(Y790*Source!I499*DO790,9)</f>
        <v>0</v>
      </c>
      <c r="CX790">
        <f>ROUND(Y790*Source!I499,9)</f>
        <v>7.8816800000000002</v>
      </c>
      <c r="CY790">
        <f t="shared" si="385"/>
        <v>1.1000000000000001</v>
      </c>
      <c r="CZ790">
        <f t="shared" si="386"/>
        <v>1.1000000000000001</v>
      </c>
      <c r="DA790">
        <f t="shared" si="387"/>
        <v>1</v>
      </c>
      <c r="DB790">
        <f t="shared" si="370"/>
        <v>13.06</v>
      </c>
      <c r="DC790">
        <f t="shared" si="371"/>
        <v>0</v>
      </c>
      <c r="DD790" t="s">
        <v>6</v>
      </c>
      <c r="DE790" t="s">
        <v>6</v>
      </c>
      <c r="DF790">
        <f t="shared" si="384"/>
        <v>0</v>
      </c>
      <c r="DG790">
        <f t="shared" si="381"/>
        <v>8</v>
      </c>
      <c r="DH790">
        <f>Source!I499*SmtRes!Y790</f>
        <v>7.8816800000000002</v>
      </c>
      <c r="DI790">
        <f t="shared" si="388"/>
        <v>1.1000000000000001</v>
      </c>
      <c r="DJ790">
        <f>EtalonRes!Z870</f>
        <v>1.1000000000000001</v>
      </c>
      <c r="DK790">
        <f>Source!BB499</f>
        <v>1</v>
      </c>
      <c r="DL790" t="s">
        <v>6</v>
      </c>
      <c r="DM790">
        <v>0</v>
      </c>
      <c r="DN790" t="s">
        <v>6</v>
      </c>
      <c r="DO790">
        <v>0</v>
      </c>
      <c r="GQ790">
        <v>-1</v>
      </c>
      <c r="GR790">
        <v>-1</v>
      </c>
    </row>
    <row r="791" spans="1:200" x14ac:dyDescent="0.2">
      <c r="A791">
        <f>ROW(Source!A499)</f>
        <v>499</v>
      </c>
      <c r="B791">
        <v>86295183</v>
      </c>
      <c r="C791">
        <v>86296504</v>
      </c>
      <c r="D791">
        <v>27439713</v>
      </c>
      <c r="E791">
        <v>1</v>
      </c>
      <c r="F791">
        <v>1</v>
      </c>
      <c r="G791">
        <v>1</v>
      </c>
      <c r="H791">
        <v>2</v>
      </c>
      <c r="I791" t="s">
        <v>989</v>
      </c>
      <c r="J791" t="s">
        <v>990</v>
      </c>
      <c r="K791" t="s">
        <v>991</v>
      </c>
      <c r="L791">
        <v>1368</v>
      </c>
      <c r="N791">
        <v>1011</v>
      </c>
      <c r="O791" t="s">
        <v>927</v>
      </c>
      <c r="P791" t="s">
        <v>927</v>
      </c>
      <c r="Q791">
        <v>1</v>
      </c>
      <c r="W791">
        <v>0</v>
      </c>
      <c r="X791">
        <v>863682969</v>
      </c>
      <c r="Y791">
        <f t="shared" si="369"/>
        <v>5.56</v>
      </c>
      <c r="AA791">
        <v>0</v>
      </c>
      <c r="AB791">
        <v>11.76</v>
      </c>
      <c r="AC791">
        <v>0</v>
      </c>
      <c r="AD791">
        <v>0</v>
      </c>
      <c r="AE791">
        <v>0</v>
      </c>
      <c r="AF791">
        <v>11.76</v>
      </c>
      <c r="AG791">
        <v>0</v>
      </c>
      <c r="AH791">
        <v>0</v>
      </c>
      <c r="AI791">
        <v>1</v>
      </c>
      <c r="AJ791">
        <v>1</v>
      </c>
      <c r="AK791">
        <v>1</v>
      </c>
      <c r="AL791">
        <v>1</v>
      </c>
      <c r="AM791">
        <v>0</v>
      </c>
      <c r="AN791">
        <v>0</v>
      </c>
      <c r="AO791">
        <v>1</v>
      </c>
      <c r="AP791">
        <v>0</v>
      </c>
      <c r="AQ791">
        <v>0</v>
      </c>
      <c r="AR791">
        <v>0</v>
      </c>
      <c r="AS791" t="s">
        <v>6</v>
      </c>
      <c r="AT791">
        <v>5.56</v>
      </c>
      <c r="AU791" t="s">
        <v>6</v>
      </c>
      <c r="AV791">
        <v>0</v>
      </c>
      <c r="AW791">
        <v>2</v>
      </c>
      <c r="AX791">
        <v>86296524</v>
      </c>
      <c r="AY791">
        <v>1</v>
      </c>
      <c r="AZ791">
        <v>0</v>
      </c>
      <c r="BA791">
        <v>871</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CV791">
        <v>0</v>
      </c>
      <c r="CW791">
        <f>ROUND(Y791*Source!I499*DO791,9)</f>
        <v>0</v>
      </c>
      <c r="CX791">
        <f>ROUND(Y791*Source!I499,9)</f>
        <v>3.69184</v>
      </c>
      <c r="CY791">
        <f t="shared" si="385"/>
        <v>11.76</v>
      </c>
      <c r="CZ791">
        <f t="shared" si="386"/>
        <v>11.76</v>
      </c>
      <c r="DA791">
        <f t="shared" si="387"/>
        <v>1</v>
      </c>
      <c r="DB791">
        <f t="shared" si="370"/>
        <v>65.39</v>
      </c>
      <c r="DC791">
        <f t="shared" si="371"/>
        <v>0</v>
      </c>
      <c r="DD791" t="s">
        <v>6</v>
      </c>
      <c r="DE791" t="s">
        <v>6</v>
      </c>
      <c r="DF791">
        <f t="shared" si="384"/>
        <v>0</v>
      </c>
      <c r="DG791">
        <f t="shared" si="381"/>
        <v>44</v>
      </c>
      <c r="DH791">
        <f>Source!I499*SmtRes!Y791</f>
        <v>3.69184</v>
      </c>
      <c r="DI791">
        <f t="shared" si="388"/>
        <v>11.76</v>
      </c>
      <c r="DJ791">
        <f>EtalonRes!Z871</f>
        <v>11.76</v>
      </c>
      <c r="DK791">
        <f>Source!BB499</f>
        <v>1</v>
      </c>
      <c r="DL791" t="s">
        <v>6</v>
      </c>
      <c r="DM791">
        <v>0</v>
      </c>
      <c r="DN791" t="s">
        <v>6</v>
      </c>
      <c r="DO791">
        <v>0</v>
      </c>
      <c r="GQ791">
        <v>-1</v>
      </c>
      <c r="GR791">
        <v>-1</v>
      </c>
    </row>
    <row r="792" spans="1:200" x14ac:dyDescent="0.2">
      <c r="A792">
        <f>ROW(Source!A499)</f>
        <v>499</v>
      </c>
      <c r="B792">
        <v>86295183</v>
      </c>
      <c r="C792">
        <v>86296504</v>
      </c>
      <c r="D792">
        <v>27439719</v>
      </c>
      <c r="E792">
        <v>1</v>
      </c>
      <c r="F792">
        <v>1</v>
      </c>
      <c r="G792">
        <v>1</v>
      </c>
      <c r="H792">
        <v>2</v>
      </c>
      <c r="I792" t="s">
        <v>992</v>
      </c>
      <c r="J792" t="s">
        <v>993</v>
      </c>
      <c r="K792" t="s">
        <v>994</v>
      </c>
      <c r="L792">
        <v>1368</v>
      </c>
      <c r="N792">
        <v>1011</v>
      </c>
      <c r="O792" t="s">
        <v>927</v>
      </c>
      <c r="P792" t="s">
        <v>927</v>
      </c>
      <c r="Q792">
        <v>1</v>
      </c>
      <c r="W792">
        <v>0</v>
      </c>
      <c r="X792">
        <v>771781760</v>
      </c>
      <c r="Y792">
        <f t="shared" si="369"/>
        <v>0.27</v>
      </c>
      <c r="AA792">
        <v>0</v>
      </c>
      <c r="AB792">
        <v>6.57</v>
      </c>
      <c r="AC792">
        <v>0</v>
      </c>
      <c r="AD792">
        <v>0</v>
      </c>
      <c r="AE792">
        <v>0</v>
      </c>
      <c r="AF792">
        <v>6.57</v>
      </c>
      <c r="AG792">
        <v>0</v>
      </c>
      <c r="AH792">
        <v>0</v>
      </c>
      <c r="AI792">
        <v>1</v>
      </c>
      <c r="AJ792">
        <v>1</v>
      </c>
      <c r="AK792">
        <v>1</v>
      </c>
      <c r="AL792">
        <v>1</v>
      </c>
      <c r="AM792">
        <v>0</v>
      </c>
      <c r="AN792">
        <v>0</v>
      </c>
      <c r="AO792">
        <v>1</v>
      </c>
      <c r="AP792">
        <v>0</v>
      </c>
      <c r="AQ792">
        <v>0</v>
      </c>
      <c r="AR792">
        <v>0</v>
      </c>
      <c r="AS792" t="s">
        <v>6</v>
      </c>
      <c r="AT792">
        <v>0.27</v>
      </c>
      <c r="AU792" t="s">
        <v>6</v>
      </c>
      <c r="AV792">
        <v>0</v>
      </c>
      <c r="AW792">
        <v>2</v>
      </c>
      <c r="AX792">
        <v>86296525</v>
      </c>
      <c r="AY792">
        <v>1</v>
      </c>
      <c r="AZ792">
        <v>0</v>
      </c>
      <c r="BA792">
        <v>872</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c r="BW792">
        <v>0</v>
      </c>
      <c r="CV792">
        <v>0</v>
      </c>
      <c r="CW792">
        <f>ROUND(Y792*Source!I499*DO792,9)</f>
        <v>0</v>
      </c>
      <c r="CX792">
        <f>ROUND(Y792*Source!I499,9)</f>
        <v>0.17927999999999999</v>
      </c>
      <c r="CY792">
        <f t="shared" si="385"/>
        <v>6.57</v>
      </c>
      <c r="CZ792">
        <f t="shared" si="386"/>
        <v>6.57</v>
      </c>
      <c r="DA792">
        <f t="shared" si="387"/>
        <v>1</v>
      </c>
      <c r="DB792">
        <f t="shared" si="370"/>
        <v>1.77</v>
      </c>
      <c r="DC792">
        <f t="shared" si="371"/>
        <v>0</v>
      </c>
      <c r="DD792" t="s">
        <v>6</v>
      </c>
      <c r="DE792" t="s">
        <v>6</v>
      </c>
      <c r="DF792">
        <f t="shared" si="384"/>
        <v>0</v>
      </c>
      <c r="DG792">
        <f t="shared" si="381"/>
        <v>1</v>
      </c>
      <c r="DH792">
        <f>Source!I499*SmtRes!Y792</f>
        <v>0.17928000000000002</v>
      </c>
      <c r="DI792">
        <f t="shared" si="388"/>
        <v>6.57</v>
      </c>
      <c r="DJ792">
        <f>EtalonRes!Z872</f>
        <v>6.57</v>
      </c>
      <c r="DK792">
        <f>Source!BB499</f>
        <v>1</v>
      </c>
      <c r="DL792" t="s">
        <v>6</v>
      </c>
      <c r="DM792">
        <v>0</v>
      </c>
      <c r="DN792" t="s">
        <v>6</v>
      </c>
      <c r="DO792">
        <v>0</v>
      </c>
      <c r="GQ792">
        <v>-1</v>
      </c>
      <c r="GR792">
        <v>-1</v>
      </c>
    </row>
    <row r="793" spans="1:200" x14ac:dyDescent="0.2">
      <c r="A793">
        <f>ROW(Source!A499)</f>
        <v>499</v>
      </c>
      <c r="B793">
        <v>86295183</v>
      </c>
      <c r="C793">
        <v>86296504</v>
      </c>
      <c r="D793">
        <v>27441327</v>
      </c>
      <c r="E793">
        <v>1</v>
      </c>
      <c r="F793">
        <v>1</v>
      </c>
      <c r="G793">
        <v>1</v>
      </c>
      <c r="H793">
        <v>2</v>
      </c>
      <c r="I793" t="s">
        <v>936</v>
      </c>
      <c r="J793" t="s">
        <v>937</v>
      </c>
      <c r="K793" t="s">
        <v>938</v>
      </c>
      <c r="L793">
        <v>1368</v>
      </c>
      <c r="N793">
        <v>1011</v>
      </c>
      <c r="O793" t="s">
        <v>927</v>
      </c>
      <c r="P793" t="s">
        <v>927</v>
      </c>
      <c r="Q793">
        <v>1</v>
      </c>
      <c r="W793">
        <v>0</v>
      </c>
      <c r="X793">
        <v>-1583389094</v>
      </c>
      <c r="Y793">
        <f t="shared" si="369"/>
        <v>1.56</v>
      </c>
      <c r="AA793">
        <v>0</v>
      </c>
      <c r="AB793">
        <v>93.37</v>
      </c>
      <c r="AC793">
        <v>11.69</v>
      </c>
      <c r="AD793">
        <v>0</v>
      </c>
      <c r="AE793">
        <v>0</v>
      </c>
      <c r="AF793">
        <v>93.37</v>
      </c>
      <c r="AG793">
        <v>11.69</v>
      </c>
      <c r="AH793">
        <v>0</v>
      </c>
      <c r="AI793">
        <v>1</v>
      </c>
      <c r="AJ793">
        <v>1</v>
      </c>
      <c r="AK793">
        <v>1</v>
      </c>
      <c r="AL793">
        <v>1</v>
      </c>
      <c r="AM793">
        <v>0</v>
      </c>
      <c r="AN793">
        <v>0</v>
      </c>
      <c r="AO793">
        <v>1</v>
      </c>
      <c r="AP793">
        <v>0</v>
      </c>
      <c r="AQ793">
        <v>0</v>
      </c>
      <c r="AR793">
        <v>0</v>
      </c>
      <c r="AS793" t="s">
        <v>6</v>
      </c>
      <c r="AT793">
        <v>1.56</v>
      </c>
      <c r="AU793" t="s">
        <v>6</v>
      </c>
      <c r="AV793">
        <v>0</v>
      </c>
      <c r="AW793">
        <v>2</v>
      </c>
      <c r="AX793">
        <v>86296526</v>
      </c>
      <c r="AY793">
        <v>1</v>
      </c>
      <c r="AZ793">
        <v>0</v>
      </c>
      <c r="BA793">
        <v>873</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CV793">
        <v>0</v>
      </c>
      <c r="CW793">
        <f>ROUND(Y793*Source!I499*DO793,9)</f>
        <v>0</v>
      </c>
      <c r="CX793">
        <f>ROUND(Y793*Source!I499,9)</f>
        <v>1.0358400000000001</v>
      </c>
      <c r="CY793">
        <f t="shared" si="385"/>
        <v>93.37</v>
      </c>
      <c r="CZ793">
        <f t="shared" si="386"/>
        <v>93.37</v>
      </c>
      <c r="DA793">
        <f t="shared" si="387"/>
        <v>1</v>
      </c>
      <c r="DB793">
        <f t="shared" si="370"/>
        <v>145.66</v>
      </c>
      <c r="DC793">
        <f t="shared" si="371"/>
        <v>18.239999999999998</v>
      </c>
      <c r="DD793" t="s">
        <v>6</v>
      </c>
      <c r="DE793" t="s">
        <v>6</v>
      </c>
      <c r="DF793">
        <f t="shared" si="384"/>
        <v>0</v>
      </c>
      <c r="DG793">
        <f t="shared" si="381"/>
        <v>96</v>
      </c>
      <c r="DH793">
        <f>Source!I499*SmtRes!Y793</f>
        <v>1.0358400000000001</v>
      </c>
      <c r="DI793">
        <f t="shared" si="388"/>
        <v>93.37</v>
      </c>
      <c r="DJ793">
        <f>EtalonRes!Z873</f>
        <v>93.37</v>
      </c>
      <c r="DK793">
        <f>Source!BB499</f>
        <v>1</v>
      </c>
      <c r="DL793" t="s">
        <v>6</v>
      </c>
      <c r="DM793">
        <v>0</v>
      </c>
      <c r="DN793" t="s">
        <v>6</v>
      </c>
      <c r="DO793">
        <v>0</v>
      </c>
      <c r="GQ793">
        <v>-1</v>
      </c>
      <c r="GR793">
        <v>-1</v>
      </c>
    </row>
    <row r="794" spans="1:200" x14ac:dyDescent="0.2">
      <c r="A794">
        <f>ROW(Source!A499)</f>
        <v>499</v>
      </c>
      <c r="B794">
        <v>86295183</v>
      </c>
      <c r="C794">
        <v>86296504</v>
      </c>
      <c r="D794">
        <v>27378965</v>
      </c>
      <c r="E794">
        <v>1</v>
      </c>
      <c r="F794">
        <v>1</v>
      </c>
      <c r="G794">
        <v>1</v>
      </c>
      <c r="H794">
        <v>3</v>
      </c>
      <c r="I794" t="s">
        <v>649</v>
      </c>
      <c r="J794" t="s">
        <v>651</v>
      </c>
      <c r="K794" t="s">
        <v>650</v>
      </c>
      <c r="L794">
        <v>53010780</v>
      </c>
      <c r="N794">
        <v>1010</v>
      </c>
      <c r="O794" t="s">
        <v>300</v>
      </c>
      <c r="P794" t="s">
        <v>43</v>
      </c>
      <c r="Q794">
        <v>1</v>
      </c>
      <c r="W794">
        <v>0</v>
      </c>
      <c r="X794">
        <v>-593278395</v>
      </c>
      <c r="Y794">
        <f t="shared" si="369"/>
        <v>649.09638600000005</v>
      </c>
      <c r="AA794">
        <v>0.02</v>
      </c>
      <c r="AB794">
        <v>0</v>
      </c>
      <c r="AC794">
        <v>0</v>
      </c>
      <c r="AD794">
        <v>0</v>
      </c>
      <c r="AE794">
        <v>0.02</v>
      </c>
      <c r="AF794">
        <v>0</v>
      </c>
      <c r="AG794">
        <v>0</v>
      </c>
      <c r="AH794">
        <v>0</v>
      </c>
      <c r="AI794">
        <v>1</v>
      </c>
      <c r="AJ794">
        <v>1</v>
      </c>
      <c r="AK794">
        <v>1</v>
      </c>
      <c r="AL794">
        <v>1</v>
      </c>
      <c r="AM794">
        <v>0</v>
      </c>
      <c r="AN794">
        <v>0</v>
      </c>
      <c r="AO794">
        <v>0</v>
      </c>
      <c r="AP794">
        <v>0</v>
      </c>
      <c r="AQ794">
        <v>0</v>
      </c>
      <c r="AR794">
        <v>0</v>
      </c>
      <c r="AS794" t="s">
        <v>6</v>
      </c>
      <c r="AT794">
        <v>649.09638600000005</v>
      </c>
      <c r="AU794" t="s">
        <v>6</v>
      </c>
      <c r="AV794">
        <v>0</v>
      </c>
      <c r="AW794">
        <v>1</v>
      </c>
      <c r="AX794">
        <v>-1</v>
      </c>
      <c r="AY794">
        <v>0</v>
      </c>
      <c r="AZ794">
        <v>0</v>
      </c>
      <c r="BA794" t="s">
        <v>6</v>
      </c>
      <c r="BB794">
        <v>0</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v>0</v>
      </c>
      <c r="CV794">
        <v>0</v>
      </c>
      <c r="CW794">
        <v>0</v>
      </c>
      <c r="CX794">
        <f>ROUND(Y794*Source!I499,9)</f>
        <v>431.00000030400003</v>
      </c>
      <c r="CY794">
        <f>AA794</f>
        <v>0.02</v>
      </c>
      <c r="CZ794">
        <f>AE794</f>
        <v>0.02</v>
      </c>
      <c r="DA794">
        <f>AI794</f>
        <v>1</v>
      </c>
      <c r="DB794">
        <f t="shared" si="370"/>
        <v>12.98</v>
      </c>
      <c r="DC794">
        <f t="shared" si="371"/>
        <v>0</v>
      </c>
      <c r="DD794" t="s">
        <v>6</v>
      </c>
      <c r="DE794" t="s">
        <v>6</v>
      </c>
      <c r="DF794">
        <f t="shared" si="384"/>
        <v>0</v>
      </c>
      <c r="DG794">
        <f t="shared" si="381"/>
        <v>0</v>
      </c>
      <c r="DH794">
        <f>Source!I499*SmtRes!Y794</f>
        <v>431.00000030400008</v>
      </c>
      <c r="DI794">
        <f>AA794</f>
        <v>0.02</v>
      </c>
      <c r="DJ794">
        <f>DF794</f>
        <v>0</v>
      </c>
      <c r="DK794">
        <f>Source!BC499</f>
        <v>1</v>
      </c>
      <c r="DL794" t="s">
        <v>6</v>
      </c>
      <c r="DM794">
        <v>0</v>
      </c>
      <c r="DN794" t="s">
        <v>6</v>
      </c>
      <c r="DO794">
        <v>0</v>
      </c>
      <c r="GP794">
        <v>1</v>
      </c>
      <c r="GQ794">
        <v>-1</v>
      </c>
      <c r="GR794">
        <v>-1</v>
      </c>
    </row>
    <row r="795" spans="1:200" x14ac:dyDescent="0.2">
      <c r="A795">
        <f>ROW(Source!A499)</f>
        <v>499</v>
      </c>
      <c r="B795">
        <v>86295183</v>
      </c>
      <c r="C795">
        <v>86296504</v>
      </c>
      <c r="D795">
        <v>27378967</v>
      </c>
      <c r="E795">
        <v>1</v>
      </c>
      <c r="F795">
        <v>1</v>
      </c>
      <c r="G795">
        <v>1</v>
      </c>
      <c r="H795">
        <v>3</v>
      </c>
      <c r="I795" t="s">
        <v>654</v>
      </c>
      <c r="J795" t="s">
        <v>656</v>
      </c>
      <c r="K795" t="s">
        <v>655</v>
      </c>
      <c r="L795">
        <v>53010780</v>
      </c>
      <c r="N795">
        <v>1010</v>
      </c>
      <c r="O795" t="s">
        <v>300</v>
      </c>
      <c r="P795" t="s">
        <v>43</v>
      </c>
      <c r="Q795">
        <v>1</v>
      </c>
      <c r="W795">
        <v>0</v>
      </c>
      <c r="X795">
        <v>-488102485</v>
      </c>
      <c r="Y795">
        <f t="shared" si="369"/>
        <v>167.16867500000001</v>
      </c>
      <c r="AA795">
        <v>0.05</v>
      </c>
      <c r="AB795">
        <v>0</v>
      </c>
      <c r="AC795">
        <v>0</v>
      </c>
      <c r="AD795">
        <v>0</v>
      </c>
      <c r="AE795">
        <v>0.05</v>
      </c>
      <c r="AF795">
        <v>0</v>
      </c>
      <c r="AG795">
        <v>0</v>
      </c>
      <c r="AH795">
        <v>0</v>
      </c>
      <c r="AI795">
        <v>1</v>
      </c>
      <c r="AJ795">
        <v>1</v>
      </c>
      <c r="AK795">
        <v>1</v>
      </c>
      <c r="AL795">
        <v>1</v>
      </c>
      <c r="AM795">
        <v>0</v>
      </c>
      <c r="AN795">
        <v>0</v>
      </c>
      <c r="AO795">
        <v>0</v>
      </c>
      <c r="AP795">
        <v>0</v>
      </c>
      <c r="AQ795">
        <v>0</v>
      </c>
      <c r="AR795">
        <v>0</v>
      </c>
      <c r="AS795" t="s">
        <v>6</v>
      </c>
      <c r="AT795">
        <v>167.16867500000001</v>
      </c>
      <c r="AU795" t="s">
        <v>6</v>
      </c>
      <c r="AV795">
        <v>0</v>
      </c>
      <c r="AW795">
        <v>1</v>
      </c>
      <c r="AX795">
        <v>-1</v>
      </c>
      <c r="AY795">
        <v>0</v>
      </c>
      <c r="AZ795">
        <v>0</v>
      </c>
      <c r="BA795" t="s">
        <v>6</v>
      </c>
      <c r="BB795">
        <v>0</v>
      </c>
      <c r="BC795">
        <v>0</v>
      </c>
      <c r="BD795">
        <v>0</v>
      </c>
      <c r="BE795">
        <v>0</v>
      </c>
      <c r="BF795">
        <v>0</v>
      </c>
      <c r="BG795">
        <v>0</v>
      </c>
      <c r="BH795">
        <v>0</v>
      </c>
      <c r="BI795">
        <v>0</v>
      </c>
      <c r="BJ795">
        <v>0</v>
      </c>
      <c r="BK795">
        <v>0</v>
      </c>
      <c r="BL795">
        <v>0</v>
      </c>
      <c r="BM795">
        <v>0</v>
      </c>
      <c r="BN795">
        <v>0</v>
      </c>
      <c r="BO795">
        <v>0</v>
      </c>
      <c r="BP795">
        <v>0</v>
      </c>
      <c r="BQ795">
        <v>0</v>
      </c>
      <c r="BR795">
        <v>0</v>
      </c>
      <c r="BS795">
        <v>0</v>
      </c>
      <c r="BT795">
        <v>0</v>
      </c>
      <c r="BU795">
        <v>0</v>
      </c>
      <c r="BV795">
        <v>0</v>
      </c>
      <c r="BW795">
        <v>0</v>
      </c>
      <c r="CV795">
        <v>0</v>
      </c>
      <c r="CW795">
        <v>0</v>
      </c>
      <c r="CX795">
        <f>ROUND(Y795*Source!I499,9)</f>
        <v>111.0000002</v>
      </c>
      <c r="CY795">
        <f>AA795</f>
        <v>0.05</v>
      </c>
      <c r="CZ795">
        <f>AE795</f>
        <v>0.05</v>
      </c>
      <c r="DA795">
        <f>AI795</f>
        <v>1</v>
      </c>
      <c r="DB795">
        <f t="shared" si="370"/>
        <v>8.36</v>
      </c>
      <c r="DC795">
        <f t="shared" si="371"/>
        <v>0</v>
      </c>
      <c r="DD795" t="s">
        <v>6</v>
      </c>
      <c r="DE795" t="s">
        <v>6</v>
      </c>
      <c r="DF795">
        <f t="shared" si="384"/>
        <v>0</v>
      </c>
      <c r="DG795">
        <f t="shared" si="381"/>
        <v>0</v>
      </c>
      <c r="DH795">
        <f>Source!I499*SmtRes!Y795</f>
        <v>111.00000020000002</v>
      </c>
      <c r="DI795">
        <f>AA795</f>
        <v>0.05</v>
      </c>
      <c r="DJ795">
        <f>DF795</f>
        <v>0</v>
      </c>
      <c r="DK795">
        <f>Source!BC499</f>
        <v>1</v>
      </c>
      <c r="DL795" t="s">
        <v>6</v>
      </c>
      <c r="DM795">
        <v>0</v>
      </c>
      <c r="DN795" t="s">
        <v>6</v>
      </c>
      <c r="DO795">
        <v>0</v>
      </c>
      <c r="GP795">
        <v>1</v>
      </c>
      <c r="GQ795">
        <v>-1</v>
      </c>
      <c r="GR795">
        <v>-1</v>
      </c>
    </row>
    <row r="796" spans="1:200" x14ac:dyDescent="0.2">
      <c r="A796">
        <f>ROW(Source!A499)</f>
        <v>499</v>
      </c>
      <c r="B796">
        <v>86295183</v>
      </c>
      <c r="C796">
        <v>86296504</v>
      </c>
      <c r="D796">
        <v>27389992</v>
      </c>
      <c r="E796">
        <v>1</v>
      </c>
      <c r="F796">
        <v>1</v>
      </c>
      <c r="G796">
        <v>1</v>
      </c>
      <c r="H796">
        <v>3</v>
      </c>
      <c r="I796" t="s">
        <v>659</v>
      </c>
      <c r="J796" t="s">
        <v>662</v>
      </c>
      <c r="K796" t="s">
        <v>660</v>
      </c>
      <c r="L796">
        <v>1327</v>
      </c>
      <c r="N796">
        <v>1005</v>
      </c>
      <c r="O796" t="s">
        <v>661</v>
      </c>
      <c r="P796" t="s">
        <v>661</v>
      </c>
      <c r="Q796">
        <v>1</v>
      </c>
      <c r="W796">
        <v>0</v>
      </c>
      <c r="X796">
        <v>-1874222474</v>
      </c>
      <c r="Y796">
        <f t="shared" si="369"/>
        <v>105</v>
      </c>
      <c r="AA796">
        <v>0</v>
      </c>
      <c r="AB796">
        <v>0</v>
      </c>
      <c r="AC796">
        <v>0</v>
      </c>
      <c r="AD796">
        <v>0</v>
      </c>
      <c r="AE796">
        <v>0</v>
      </c>
      <c r="AF796">
        <v>0</v>
      </c>
      <c r="AG796">
        <v>0</v>
      </c>
      <c r="AH796">
        <v>0</v>
      </c>
      <c r="AI796">
        <v>1</v>
      </c>
      <c r="AJ796">
        <v>1</v>
      </c>
      <c r="AK796">
        <v>1</v>
      </c>
      <c r="AL796">
        <v>1</v>
      </c>
      <c r="AM796">
        <v>0</v>
      </c>
      <c r="AN796">
        <v>1</v>
      </c>
      <c r="AO796">
        <v>0</v>
      </c>
      <c r="AP796">
        <v>0</v>
      </c>
      <c r="AQ796">
        <v>0</v>
      </c>
      <c r="AR796">
        <v>0</v>
      </c>
      <c r="AS796" t="s">
        <v>6</v>
      </c>
      <c r="AT796">
        <v>105</v>
      </c>
      <c r="AU796" t="s">
        <v>6</v>
      </c>
      <c r="AV796">
        <v>0</v>
      </c>
      <c r="AW796">
        <v>2</v>
      </c>
      <c r="AX796">
        <v>86296540</v>
      </c>
      <c r="AY796">
        <v>1</v>
      </c>
      <c r="AZ796">
        <v>6144</v>
      </c>
      <c r="BA796">
        <v>887</v>
      </c>
      <c r="BB796">
        <v>0</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CV796">
        <v>0</v>
      </c>
      <c r="CW796">
        <v>0</v>
      </c>
      <c r="CX796">
        <f>ROUND(Y796*Source!I499,9)</f>
        <v>69.72</v>
      </c>
      <c r="CY796">
        <f>AA796</f>
        <v>0</v>
      </c>
      <c r="CZ796">
        <f>AE796</f>
        <v>0</v>
      </c>
      <c r="DA796">
        <f>AI796</f>
        <v>1</v>
      </c>
      <c r="DB796">
        <f t="shared" si="370"/>
        <v>0</v>
      </c>
      <c r="DC796">
        <f t="shared" si="371"/>
        <v>0</v>
      </c>
      <c r="DD796" t="s">
        <v>6</v>
      </c>
      <c r="DE796" t="s">
        <v>6</v>
      </c>
      <c r="DF796">
        <f t="shared" si="384"/>
        <v>0</v>
      </c>
      <c r="DG796">
        <f t="shared" si="381"/>
        <v>0</v>
      </c>
      <c r="DH796">
        <f>Source!I499*SmtRes!Y796</f>
        <v>69.72</v>
      </c>
      <c r="DI796">
        <f>AA796</f>
        <v>0</v>
      </c>
      <c r="DJ796">
        <f>EtalonRes!Y887</f>
        <v>0</v>
      </c>
      <c r="DK796">
        <f>Source!BC499</f>
        <v>1</v>
      </c>
      <c r="DL796" t="s">
        <v>6</v>
      </c>
      <c r="DM796">
        <v>0</v>
      </c>
      <c r="DN796" t="s">
        <v>6</v>
      </c>
      <c r="DO796">
        <v>0</v>
      </c>
      <c r="GP796">
        <v>1</v>
      </c>
      <c r="GQ796">
        <v>-1</v>
      </c>
      <c r="GR796">
        <v>-1</v>
      </c>
    </row>
    <row r="797" spans="1:200" x14ac:dyDescent="0.2">
      <c r="A797">
        <f>ROW(Source!A499)</f>
        <v>499</v>
      </c>
      <c r="B797">
        <v>86295183</v>
      </c>
      <c r="C797">
        <v>86296504</v>
      </c>
      <c r="D797">
        <v>69204742</v>
      </c>
      <c r="E797">
        <v>1</v>
      </c>
      <c r="F797">
        <v>1</v>
      </c>
      <c r="G797">
        <v>1</v>
      </c>
      <c r="H797">
        <v>3</v>
      </c>
      <c r="I797" t="s">
        <v>665</v>
      </c>
      <c r="J797" t="s">
        <v>667</v>
      </c>
      <c r="K797" t="s">
        <v>666</v>
      </c>
      <c r="L797">
        <v>1327</v>
      </c>
      <c r="N797">
        <v>1005</v>
      </c>
      <c r="O797" t="s">
        <v>661</v>
      </c>
      <c r="P797" t="s">
        <v>661</v>
      </c>
      <c r="Q797">
        <v>1</v>
      </c>
      <c r="W797">
        <v>0</v>
      </c>
      <c r="X797">
        <v>-1209366135</v>
      </c>
      <c r="Y797">
        <f t="shared" si="369"/>
        <v>11.602410000000001</v>
      </c>
      <c r="AA797">
        <v>130.59</v>
      </c>
      <c r="AB797">
        <v>0</v>
      </c>
      <c r="AC797">
        <v>0</v>
      </c>
      <c r="AD797">
        <v>0</v>
      </c>
      <c r="AE797">
        <v>130.59</v>
      </c>
      <c r="AF797">
        <v>0</v>
      </c>
      <c r="AG797">
        <v>0</v>
      </c>
      <c r="AH797">
        <v>0</v>
      </c>
      <c r="AI797">
        <v>1</v>
      </c>
      <c r="AJ797">
        <v>1</v>
      </c>
      <c r="AK797">
        <v>1</v>
      </c>
      <c r="AL797">
        <v>1</v>
      </c>
      <c r="AM797">
        <v>0</v>
      </c>
      <c r="AN797">
        <v>0</v>
      </c>
      <c r="AO797">
        <v>0</v>
      </c>
      <c r="AP797">
        <v>1</v>
      </c>
      <c r="AQ797">
        <v>0</v>
      </c>
      <c r="AR797">
        <v>0</v>
      </c>
      <c r="AS797" t="s">
        <v>6</v>
      </c>
      <c r="AT797">
        <v>11.602410000000001</v>
      </c>
      <c r="AU797" t="s">
        <v>6</v>
      </c>
      <c r="AV797">
        <v>0</v>
      </c>
      <c r="AW797">
        <v>1</v>
      </c>
      <c r="AX797">
        <v>-1</v>
      </c>
      <c r="AY797">
        <v>0</v>
      </c>
      <c r="AZ797">
        <v>0</v>
      </c>
      <c r="BA797" t="s">
        <v>6</v>
      </c>
      <c r="BB797">
        <v>0</v>
      </c>
      <c r="BC797">
        <v>0</v>
      </c>
      <c r="BD797">
        <v>0</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v>0</v>
      </c>
      <c r="CV797">
        <v>0</v>
      </c>
      <c r="CW797">
        <v>0</v>
      </c>
      <c r="CX797">
        <f>ROUND(Y797*Source!I499,9)</f>
        <v>7.7040002400000001</v>
      </c>
      <c r="CY797">
        <f>AA797</f>
        <v>130.59</v>
      </c>
      <c r="CZ797">
        <f>AE797</f>
        <v>130.59</v>
      </c>
      <c r="DA797">
        <f>AI797</f>
        <v>1</v>
      </c>
      <c r="DB797">
        <f t="shared" si="370"/>
        <v>1515.16</v>
      </c>
      <c r="DC797">
        <f t="shared" si="371"/>
        <v>0</v>
      </c>
      <c r="DD797" t="s">
        <v>6</v>
      </c>
      <c r="DE797" t="s">
        <v>6</v>
      </c>
      <c r="DF797">
        <f t="shared" si="384"/>
        <v>1009</v>
      </c>
      <c r="DG797">
        <f t="shared" si="381"/>
        <v>0</v>
      </c>
      <c r="DH797">
        <f>Source!I499*SmtRes!Y797</f>
        <v>7.7040002400000009</v>
      </c>
      <c r="DI797">
        <f>AA797</f>
        <v>130.59</v>
      </c>
      <c r="DJ797">
        <f>DF797</f>
        <v>1009</v>
      </c>
      <c r="DK797">
        <f>Source!BC499</f>
        <v>1</v>
      </c>
      <c r="DL797" t="s">
        <v>6</v>
      </c>
      <c r="DM797">
        <v>0</v>
      </c>
      <c r="DN797" t="s">
        <v>6</v>
      </c>
      <c r="DO797">
        <v>0</v>
      </c>
      <c r="GP797">
        <v>1</v>
      </c>
      <c r="GQ797">
        <v>-1</v>
      </c>
      <c r="GR797">
        <v>-1</v>
      </c>
    </row>
    <row r="798" spans="1:200" x14ac:dyDescent="0.2">
      <c r="A798">
        <f>ROW(Source!A500)</f>
        <v>500</v>
      </c>
      <c r="B798">
        <v>86295184</v>
      </c>
      <c r="C798">
        <v>86296504</v>
      </c>
      <c r="D798">
        <v>27493087</v>
      </c>
      <c r="E798">
        <v>1</v>
      </c>
      <c r="F798">
        <v>1</v>
      </c>
      <c r="G798">
        <v>1</v>
      </c>
      <c r="H798">
        <v>1</v>
      </c>
      <c r="I798" t="s">
        <v>928</v>
      </c>
      <c r="J798" t="s">
        <v>6</v>
      </c>
      <c r="K798" t="s">
        <v>929</v>
      </c>
      <c r="L798">
        <v>1369</v>
      </c>
      <c r="N798">
        <v>1013</v>
      </c>
      <c r="O798" t="s">
        <v>921</v>
      </c>
      <c r="P798" t="s">
        <v>921</v>
      </c>
      <c r="Q798">
        <v>1</v>
      </c>
      <c r="W798">
        <v>0</v>
      </c>
      <c r="X798">
        <v>800791658</v>
      </c>
      <c r="Y798">
        <f t="shared" si="369"/>
        <v>170.24</v>
      </c>
      <c r="AA798">
        <v>0</v>
      </c>
      <c r="AB798">
        <v>0</v>
      </c>
      <c r="AC798">
        <v>0</v>
      </c>
      <c r="AD798">
        <v>242.69</v>
      </c>
      <c r="AE798">
        <v>0</v>
      </c>
      <c r="AF798">
        <v>0</v>
      </c>
      <c r="AG798">
        <v>0</v>
      </c>
      <c r="AH798">
        <v>9.48</v>
      </c>
      <c r="AI798">
        <v>1</v>
      </c>
      <c r="AJ798">
        <v>1</v>
      </c>
      <c r="AK798">
        <v>1</v>
      </c>
      <c r="AL798">
        <v>25.6</v>
      </c>
      <c r="AM798">
        <v>5</v>
      </c>
      <c r="AN798">
        <v>0</v>
      </c>
      <c r="AO798">
        <v>1</v>
      </c>
      <c r="AP798">
        <v>0</v>
      </c>
      <c r="AQ798">
        <v>0</v>
      </c>
      <c r="AR798">
        <v>0</v>
      </c>
      <c r="AS798" t="s">
        <v>6</v>
      </c>
      <c r="AT798">
        <v>170.24</v>
      </c>
      <c r="AU798" t="s">
        <v>6</v>
      </c>
      <c r="AV798">
        <v>1</v>
      </c>
      <c r="AW798">
        <v>2</v>
      </c>
      <c r="AX798">
        <v>86296518</v>
      </c>
      <c r="AY798">
        <v>1</v>
      </c>
      <c r="AZ798">
        <v>0</v>
      </c>
      <c r="BA798">
        <v>889</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v>0</v>
      </c>
      <c r="CU798">
        <f>ROUND(AT798*Source!I500*AH798*AL798,0)</f>
        <v>27433</v>
      </c>
      <c r="CV798">
        <f>ROUND(Y798*Source!I500,9)</f>
        <v>113.03936</v>
      </c>
      <c r="CW798">
        <v>0</v>
      </c>
      <c r="CX798">
        <f>ROUND(Y798*Source!I500,9)</f>
        <v>113.03936</v>
      </c>
      <c r="CY798">
        <f>AD798</f>
        <v>242.69</v>
      </c>
      <c r="CZ798">
        <f>AH798</f>
        <v>9.48</v>
      </c>
      <c r="DA798">
        <f>AL798</f>
        <v>25.6</v>
      </c>
      <c r="DB798">
        <f t="shared" si="370"/>
        <v>1613.88</v>
      </c>
      <c r="DC798">
        <f t="shared" si="371"/>
        <v>0</v>
      </c>
      <c r="DD798" t="s">
        <v>6</v>
      </c>
      <c r="DE798" t="s">
        <v>6</v>
      </c>
      <c r="DF798">
        <f t="shared" si="384"/>
        <v>0</v>
      </c>
      <c r="DG798">
        <f t="shared" si="381"/>
        <v>0</v>
      </c>
      <c r="DH798">
        <f>Source!I500*SmtRes!Y798</f>
        <v>113.03936000000002</v>
      </c>
      <c r="DI798">
        <f>AD798</f>
        <v>242.69</v>
      </c>
      <c r="DJ798">
        <f>EtalonRes!AB889</f>
        <v>9.48</v>
      </c>
      <c r="DK798">
        <f>Source!BA500</f>
        <v>25.6</v>
      </c>
      <c r="DL798" t="s">
        <v>6</v>
      </c>
      <c r="DM798">
        <v>0</v>
      </c>
      <c r="DN798" t="s">
        <v>6</v>
      </c>
      <c r="DO798">
        <v>0</v>
      </c>
      <c r="GQ798">
        <v>-1</v>
      </c>
      <c r="GR798">
        <v>-1</v>
      </c>
    </row>
    <row r="799" spans="1:200" x14ac:dyDescent="0.2">
      <c r="A799">
        <f>ROW(Source!A500)</f>
        <v>500</v>
      </c>
      <c r="B799">
        <v>86295184</v>
      </c>
      <c r="C799">
        <v>86296504</v>
      </c>
      <c r="D799">
        <v>121548</v>
      </c>
      <c r="E799">
        <v>1</v>
      </c>
      <c r="F799">
        <v>1</v>
      </c>
      <c r="G799">
        <v>1</v>
      </c>
      <c r="H799">
        <v>1</v>
      </c>
      <c r="I799" t="s">
        <v>39</v>
      </c>
      <c r="J799" t="s">
        <v>6</v>
      </c>
      <c r="K799" t="s">
        <v>922</v>
      </c>
      <c r="L799">
        <v>608254</v>
      </c>
      <c r="N799">
        <v>1013</v>
      </c>
      <c r="O799" t="s">
        <v>923</v>
      </c>
      <c r="P799" t="s">
        <v>923</v>
      </c>
      <c r="Q799">
        <v>1</v>
      </c>
      <c r="W799">
        <v>0</v>
      </c>
      <c r="X799">
        <v>-185737400</v>
      </c>
      <c r="Y799">
        <f t="shared" ref="Y799:Y824" si="389">AT799</f>
        <v>34.58</v>
      </c>
      <c r="AA799">
        <v>0</v>
      </c>
      <c r="AB799">
        <v>0</v>
      </c>
      <c r="AC799">
        <v>0</v>
      </c>
      <c r="AD799">
        <v>0</v>
      </c>
      <c r="AE799">
        <v>0</v>
      </c>
      <c r="AF799">
        <v>0</v>
      </c>
      <c r="AG799">
        <v>0</v>
      </c>
      <c r="AH799">
        <v>0</v>
      </c>
      <c r="AI799">
        <v>1</v>
      </c>
      <c r="AJ799">
        <v>1</v>
      </c>
      <c r="AK799">
        <v>19.8</v>
      </c>
      <c r="AL799">
        <v>1</v>
      </c>
      <c r="AM799">
        <v>5</v>
      </c>
      <c r="AN799">
        <v>0</v>
      </c>
      <c r="AO799">
        <v>1</v>
      </c>
      <c r="AP799">
        <v>0</v>
      </c>
      <c r="AQ799">
        <v>0</v>
      </c>
      <c r="AR799">
        <v>0</v>
      </c>
      <c r="AS799" t="s">
        <v>6</v>
      </c>
      <c r="AT799">
        <v>34.58</v>
      </c>
      <c r="AU799" t="s">
        <v>6</v>
      </c>
      <c r="AV799">
        <v>2</v>
      </c>
      <c r="AW799">
        <v>2</v>
      </c>
      <c r="AX799">
        <v>86296519</v>
      </c>
      <c r="AY799">
        <v>1</v>
      </c>
      <c r="AZ799">
        <v>0</v>
      </c>
      <c r="BA799">
        <v>890</v>
      </c>
      <c r="BB799">
        <v>0</v>
      </c>
      <c r="BC799">
        <v>0</v>
      </c>
      <c r="BD799">
        <v>0</v>
      </c>
      <c r="BE799">
        <v>0</v>
      </c>
      <c r="BF799">
        <v>0</v>
      </c>
      <c r="BG799">
        <v>0</v>
      </c>
      <c r="BH799">
        <v>0</v>
      </c>
      <c r="BI799">
        <v>0</v>
      </c>
      <c r="BJ799">
        <v>0</v>
      </c>
      <c r="BK799">
        <v>0</v>
      </c>
      <c r="BL799">
        <v>0</v>
      </c>
      <c r="BM799">
        <v>0</v>
      </c>
      <c r="BN799">
        <v>0</v>
      </c>
      <c r="BO799">
        <v>0</v>
      </c>
      <c r="BP799">
        <v>0</v>
      </c>
      <c r="BQ799">
        <v>0</v>
      </c>
      <c r="BR799">
        <v>0</v>
      </c>
      <c r="BS799">
        <v>0</v>
      </c>
      <c r="BT799">
        <v>0</v>
      </c>
      <c r="BU799">
        <v>0</v>
      </c>
      <c r="BV799">
        <v>0</v>
      </c>
      <c r="BW799">
        <v>0</v>
      </c>
      <c r="CV799">
        <v>0</v>
      </c>
      <c r="CW799">
        <v>0</v>
      </c>
      <c r="CX799">
        <f>ROUND(Y799*Source!I500,9)</f>
        <v>22.961120000000001</v>
      </c>
      <c r="CY799">
        <f>AD799</f>
        <v>0</v>
      </c>
      <c r="CZ799">
        <f>AH799</f>
        <v>0</v>
      </c>
      <c r="DA799">
        <f>AL799</f>
        <v>1</v>
      </c>
      <c r="DB799">
        <f t="shared" ref="DB799:DB824" si="390">ROUND(ROUND(AT799*CZ799,2),2)</f>
        <v>0</v>
      </c>
      <c r="DC799">
        <f t="shared" ref="DC799:DC824" si="391">ROUND(ROUND(AT799*AG799,2),2)</f>
        <v>0</v>
      </c>
      <c r="DD799" t="s">
        <v>6</v>
      </c>
      <c r="DE799" t="s">
        <v>6</v>
      </c>
      <c r="DF799">
        <f t="shared" si="384"/>
        <v>0</v>
      </c>
      <c r="DG799">
        <f t="shared" si="381"/>
        <v>0</v>
      </c>
      <c r="DH799">
        <f>Source!I500*SmtRes!Y799</f>
        <v>22.961120000000001</v>
      </c>
      <c r="DI799">
        <f>AD799</f>
        <v>0</v>
      </c>
      <c r="DJ799">
        <f>EtalonRes!AB890</f>
        <v>0</v>
      </c>
      <c r="DK799">
        <f>Source!BA500</f>
        <v>25.6</v>
      </c>
      <c r="DL799" t="s">
        <v>6</v>
      </c>
      <c r="DM799">
        <v>0</v>
      </c>
      <c r="DN799" t="s">
        <v>6</v>
      </c>
      <c r="DO799">
        <v>0</v>
      </c>
      <c r="GQ799">
        <v>-1</v>
      </c>
      <c r="GR799">
        <v>-1</v>
      </c>
    </row>
    <row r="800" spans="1:200" x14ac:dyDescent="0.2">
      <c r="A800">
        <f>ROW(Source!A500)</f>
        <v>500</v>
      </c>
      <c r="B800">
        <v>86295184</v>
      </c>
      <c r="C800">
        <v>86296504</v>
      </c>
      <c r="D800">
        <v>27439499</v>
      </c>
      <c r="E800">
        <v>1</v>
      </c>
      <c r="F800">
        <v>1</v>
      </c>
      <c r="G800">
        <v>1</v>
      </c>
      <c r="H800">
        <v>2</v>
      </c>
      <c r="I800" t="s">
        <v>930</v>
      </c>
      <c r="J800" t="s">
        <v>931</v>
      </c>
      <c r="K800" t="s">
        <v>932</v>
      </c>
      <c r="L800">
        <v>1368</v>
      </c>
      <c r="N800">
        <v>1011</v>
      </c>
      <c r="O800" t="s">
        <v>927</v>
      </c>
      <c r="P800" t="s">
        <v>927</v>
      </c>
      <c r="Q800">
        <v>1</v>
      </c>
      <c r="W800">
        <v>0</v>
      </c>
      <c r="X800">
        <v>1890856440</v>
      </c>
      <c r="Y800">
        <f t="shared" si="389"/>
        <v>1.42</v>
      </c>
      <c r="AA800">
        <v>0</v>
      </c>
      <c r="AB800">
        <v>1047.83</v>
      </c>
      <c r="AC800">
        <v>269.48</v>
      </c>
      <c r="AD800">
        <v>0</v>
      </c>
      <c r="AE800">
        <v>0</v>
      </c>
      <c r="AF800">
        <v>112.67</v>
      </c>
      <c r="AG800">
        <v>13.61</v>
      </c>
      <c r="AH800">
        <v>0</v>
      </c>
      <c r="AI800">
        <v>1</v>
      </c>
      <c r="AJ800">
        <v>9.3000000000000007</v>
      </c>
      <c r="AK800">
        <v>19.8</v>
      </c>
      <c r="AL800">
        <v>1</v>
      </c>
      <c r="AM800">
        <v>5</v>
      </c>
      <c r="AN800">
        <v>0</v>
      </c>
      <c r="AO800">
        <v>1</v>
      </c>
      <c r="AP800">
        <v>0</v>
      </c>
      <c r="AQ800">
        <v>0</v>
      </c>
      <c r="AR800">
        <v>0</v>
      </c>
      <c r="AS800" t="s">
        <v>6</v>
      </c>
      <c r="AT800">
        <v>1.42</v>
      </c>
      <c r="AU800" t="s">
        <v>6</v>
      </c>
      <c r="AV800">
        <v>0</v>
      </c>
      <c r="AW800">
        <v>2</v>
      </c>
      <c r="AX800">
        <v>86296520</v>
      </c>
      <c r="AY800">
        <v>1</v>
      </c>
      <c r="AZ800">
        <v>0</v>
      </c>
      <c r="BA800">
        <v>891</v>
      </c>
      <c r="BB800">
        <v>0</v>
      </c>
      <c r="BC800">
        <v>0</v>
      </c>
      <c r="BD800">
        <v>0</v>
      </c>
      <c r="BE800">
        <v>0</v>
      </c>
      <c r="BF800">
        <v>0</v>
      </c>
      <c r="BG800">
        <v>0</v>
      </c>
      <c r="BH800">
        <v>0</v>
      </c>
      <c r="BI800">
        <v>0</v>
      </c>
      <c r="BJ800">
        <v>0</v>
      </c>
      <c r="BK800">
        <v>0</v>
      </c>
      <c r="BL800">
        <v>0</v>
      </c>
      <c r="BM800">
        <v>0</v>
      </c>
      <c r="BN800">
        <v>0</v>
      </c>
      <c r="BO800">
        <v>0</v>
      </c>
      <c r="BP800">
        <v>0</v>
      </c>
      <c r="BQ800">
        <v>0</v>
      </c>
      <c r="BR800">
        <v>0</v>
      </c>
      <c r="BS800">
        <v>0</v>
      </c>
      <c r="BT800">
        <v>0</v>
      </c>
      <c r="BU800">
        <v>0</v>
      </c>
      <c r="BV800">
        <v>0</v>
      </c>
      <c r="BW800">
        <v>0</v>
      </c>
      <c r="CV800">
        <v>0</v>
      </c>
      <c r="CW800">
        <f>ROUND(Y800*Source!I500*DO800,9)</f>
        <v>0</v>
      </c>
      <c r="CX800">
        <f>ROUND(Y800*Source!I500,9)</f>
        <v>0.94288000000000005</v>
      </c>
      <c r="CY800">
        <f t="shared" ref="CY800:CY806" si="392">AB800</f>
        <v>1047.83</v>
      </c>
      <c r="CZ800">
        <f t="shared" ref="CZ800:CZ806" si="393">AF800</f>
        <v>112.67</v>
      </c>
      <c r="DA800">
        <f t="shared" ref="DA800:DA806" si="394">AJ800</f>
        <v>9.3000000000000007</v>
      </c>
      <c r="DB800">
        <f t="shared" si="390"/>
        <v>159.99</v>
      </c>
      <c r="DC800">
        <f t="shared" si="391"/>
        <v>19.329999999999998</v>
      </c>
      <c r="DD800" t="s">
        <v>6</v>
      </c>
      <c r="DE800" t="s">
        <v>6</v>
      </c>
      <c r="DF800">
        <f t="shared" si="384"/>
        <v>0</v>
      </c>
      <c r="DG800">
        <f t="shared" ref="DG800:DG806" si="395">ROUND(ROUND(AF800*AJ800,0)*CX800,0)</f>
        <v>988</v>
      </c>
      <c r="DH800">
        <f>Source!I500*SmtRes!Y800</f>
        <v>0.94288000000000005</v>
      </c>
      <c r="DI800">
        <f t="shared" ref="DI800:DI806" si="396">AB800</f>
        <v>1047.83</v>
      </c>
      <c r="DJ800">
        <f>EtalonRes!Z891</f>
        <v>112.67</v>
      </c>
      <c r="DK800">
        <f>Source!BB500</f>
        <v>9.3000000000000007</v>
      </c>
      <c r="DL800" t="s">
        <v>6</v>
      </c>
      <c r="DM800">
        <v>0</v>
      </c>
      <c r="DN800" t="s">
        <v>6</v>
      </c>
      <c r="DO800">
        <v>0</v>
      </c>
      <c r="GQ800">
        <v>-1</v>
      </c>
      <c r="GR800">
        <v>-1</v>
      </c>
    </row>
    <row r="801" spans="1:200" x14ac:dyDescent="0.2">
      <c r="A801">
        <f>ROW(Source!A500)</f>
        <v>500</v>
      </c>
      <c r="B801">
        <v>86295184</v>
      </c>
      <c r="C801">
        <v>86296504</v>
      </c>
      <c r="D801">
        <v>27439522</v>
      </c>
      <c r="E801">
        <v>1</v>
      </c>
      <c r="F801">
        <v>1</v>
      </c>
      <c r="G801">
        <v>1</v>
      </c>
      <c r="H801">
        <v>2</v>
      </c>
      <c r="I801" t="s">
        <v>1015</v>
      </c>
      <c r="J801" t="s">
        <v>1016</v>
      </c>
      <c r="K801" t="s">
        <v>1017</v>
      </c>
      <c r="L801">
        <v>1368</v>
      </c>
      <c r="N801">
        <v>1011</v>
      </c>
      <c r="O801" t="s">
        <v>927</v>
      </c>
      <c r="P801" t="s">
        <v>927</v>
      </c>
      <c r="Q801">
        <v>1</v>
      </c>
      <c r="W801">
        <v>0</v>
      </c>
      <c r="X801">
        <v>1047533993</v>
      </c>
      <c r="Y801">
        <f t="shared" si="389"/>
        <v>16.579999999999998</v>
      </c>
      <c r="AA801">
        <v>0</v>
      </c>
      <c r="AB801">
        <v>2450.5500000000002</v>
      </c>
      <c r="AC801">
        <v>500.94</v>
      </c>
      <c r="AD801">
        <v>0</v>
      </c>
      <c r="AE801">
        <v>0</v>
      </c>
      <c r="AF801">
        <v>263.5</v>
      </c>
      <c r="AG801">
        <v>25.3</v>
      </c>
      <c r="AH801">
        <v>0</v>
      </c>
      <c r="AI801">
        <v>1</v>
      </c>
      <c r="AJ801">
        <v>9.3000000000000007</v>
      </c>
      <c r="AK801">
        <v>19.8</v>
      </c>
      <c r="AL801">
        <v>1</v>
      </c>
      <c r="AM801">
        <v>5</v>
      </c>
      <c r="AN801">
        <v>0</v>
      </c>
      <c r="AO801">
        <v>1</v>
      </c>
      <c r="AP801">
        <v>0</v>
      </c>
      <c r="AQ801">
        <v>0</v>
      </c>
      <c r="AR801">
        <v>0</v>
      </c>
      <c r="AS801" t="s">
        <v>6</v>
      </c>
      <c r="AT801">
        <v>16.579999999999998</v>
      </c>
      <c r="AU801" t="s">
        <v>6</v>
      </c>
      <c r="AV801">
        <v>0</v>
      </c>
      <c r="AW801">
        <v>2</v>
      </c>
      <c r="AX801">
        <v>86296521</v>
      </c>
      <c r="AY801">
        <v>1</v>
      </c>
      <c r="AZ801">
        <v>0</v>
      </c>
      <c r="BA801">
        <v>892</v>
      </c>
      <c r="BB801">
        <v>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v>0</v>
      </c>
      <c r="CV801">
        <v>0</v>
      </c>
      <c r="CW801">
        <f>ROUND(Y801*Source!I500*DO801,9)</f>
        <v>0</v>
      </c>
      <c r="CX801">
        <f>ROUND(Y801*Source!I500,9)</f>
        <v>11.009119999999999</v>
      </c>
      <c r="CY801">
        <f t="shared" si="392"/>
        <v>2450.5500000000002</v>
      </c>
      <c r="CZ801">
        <f t="shared" si="393"/>
        <v>263.5</v>
      </c>
      <c r="DA801">
        <f t="shared" si="394"/>
        <v>9.3000000000000007</v>
      </c>
      <c r="DB801">
        <f t="shared" si="390"/>
        <v>4368.83</v>
      </c>
      <c r="DC801">
        <f t="shared" si="391"/>
        <v>419.47</v>
      </c>
      <c r="DD801" t="s">
        <v>6</v>
      </c>
      <c r="DE801" t="s">
        <v>6</v>
      </c>
      <c r="DF801">
        <f t="shared" si="384"/>
        <v>0</v>
      </c>
      <c r="DG801">
        <f t="shared" si="395"/>
        <v>26983</v>
      </c>
      <c r="DH801">
        <f>Source!I500*SmtRes!Y801</f>
        <v>11.009119999999999</v>
      </c>
      <c r="DI801">
        <f t="shared" si="396"/>
        <v>2450.5500000000002</v>
      </c>
      <c r="DJ801">
        <f>EtalonRes!Z892</f>
        <v>263.5</v>
      </c>
      <c r="DK801">
        <f>Source!BB500</f>
        <v>9.3000000000000007</v>
      </c>
      <c r="DL801" t="s">
        <v>6</v>
      </c>
      <c r="DM801">
        <v>0</v>
      </c>
      <c r="DN801" t="s">
        <v>6</v>
      </c>
      <c r="DO801">
        <v>0</v>
      </c>
      <c r="GQ801">
        <v>-1</v>
      </c>
      <c r="GR801">
        <v>-1</v>
      </c>
    </row>
    <row r="802" spans="1:200" x14ac:dyDescent="0.2">
      <c r="A802">
        <f>ROW(Source!A500)</f>
        <v>500</v>
      </c>
      <c r="B802">
        <v>86295184</v>
      </c>
      <c r="C802">
        <v>86296504</v>
      </c>
      <c r="D802">
        <v>27439584</v>
      </c>
      <c r="E802">
        <v>1</v>
      </c>
      <c r="F802">
        <v>1</v>
      </c>
      <c r="G802">
        <v>1</v>
      </c>
      <c r="H802">
        <v>2</v>
      </c>
      <c r="I802" t="s">
        <v>983</v>
      </c>
      <c r="J802" t="s">
        <v>984</v>
      </c>
      <c r="K802" t="s">
        <v>985</v>
      </c>
      <c r="L802">
        <v>1368</v>
      </c>
      <c r="N802">
        <v>1011</v>
      </c>
      <c r="O802" t="s">
        <v>927</v>
      </c>
      <c r="P802" t="s">
        <v>927</v>
      </c>
      <c r="Q802">
        <v>1</v>
      </c>
      <c r="W802">
        <v>0</v>
      </c>
      <c r="X802">
        <v>742137524</v>
      </c>
      <c r="Y802">
        <f t="shared" si="389"/>
        <v>0.22</v>
      </c>
      <c r="AA802">
        <v>0</v>
      </c>
      <c r="AB802">
        <v>14.51</v>
      </c>
      <c r="AC802">
        <v>0</v>
      </c>
      <c r="AD802">
        <v>0</v>
      </c>
      <c r="AE802">
        <v>0</v>
      </c>
      <c r="AF802">
        <v>1.56</v>
      </c>
      <c r="AG802">
        <v>0</v>
      </c>
      <c r="AH802">
        <v>0</v>
      </c>
      <c r="AI802">
        <v>1</v>
      </c>
      <c r="AJ802">
        <v>9.3000000000000007</v>
      </c>
      <c r="AK802">
        <v>19.8</v>
      </c>
      <c r="AL802">
        <v>1</v>
      </c>
      <c r="AM802">
        <v>5</v>
      </c>
      <c r="AN802">
        <v>0</v>
      </c>
      <c r="AO802">
        <v>1</v>
      </c>
      <c r="AP802">
        <v>0</v>
      </c>
      <c r="AQ802">
        <v>0</v>
      </c>
      <c r="AR802">
        <v>0</v>
      </c>
      <c r="AS802" t="s">
        <v>6</v>
      </c>
      <c r="AT802">
        <v>0.22</v>
      </c>
      <c r="AU802" t="s">
        <v>6</v>
      </c>
      <c r="AV802">
        <v>0</v>
      </c>
      <c r="AW802">
        <v>2</v>
      </c>
      <c r="AX802">
        <v>86296522</v>
      </c>
      <c r="AY802">
        <v>1</v>
      </c>
      <c r="AZ802">
        <v>0</v>
      </c>
      <c r="BA802">
        <v>893</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v>0</v>
      </c>
      <c r="CV802">
        <v>0</v>
      </c>
      <c r="CW802">
        <f>ROUND(Y802*Source!I500*DO802,9)</f>
        <v>0</v>
      </c>
      <c r="CX802">
        <f>ROUND(Y802*Source!I500,9)</f>
        <v>0.14607999999999999</v>
      </c>
      <c r="CY802">
        <f t="shared" si="392"/>
        <v>14.51</v>
      </c>
      <c r="CZ802">
        <f t="shared" si="393"/>
        <v>1.56</v>
      </c>
      <c r="DA802">
        <f t="shared" si="394"/>
        <v>9.3000000000000007</v>
      </c>
      <c r="DB802">
        <f t="shared" si="390"/>
        <v>0.34</v>
      </c>
      <c r="DC802">
        <f t="shared" si="391"/>
        <v>0</v>
      </c>
      <c r="DD802" t="s">
        <v>6</v>
      </c>
      <c r="DE802" t="s">
        <v>6</v>
      </c>
      <c r="DF802">
        <f t="shared" si="384"/>
        <v>0</v>
      </c>
      <c r="DG802">
        <f t="shared" si="395"/>
        <v>2</v>
      </c>
      <c r="DH802">
        <f>Source!I500*SmtRes!Y802</f>
        <v>0.14608000000000002</v>
      </c>
      <c r="DI802">
        <f t="shared" si="396"/>
        <v>14.51</v>
      </c>
      <c r="DJ802">
        <f>EtalonRes!Z893</f>
        <v>1.56</v>
      </c>
      <c r="DK802">
        <f>Source!BB500</f>
        <v>9.3000000000000007</v>
      </c>
      <c r="DL802" t="s">
        <v>6</v>
      </c>
      <c r="DM802">
        <v>0</v>
      </c>
      <c r="DN802" t="s">
        <v>6</v>
      </c>
      <c r="DO802">
        <v>0</v>
      </c>
      <c r="GQ802">
        <v>-1</v>
      </c>
      <c r="GR802">
        <v>-1</v>
      </c>
    </row>
    <row r="803" spans="1:200" x14ac:dyDescent="0.2">
      <c r="A803">
        <f>ROW(Source!A500)</f>
        <v>500</v>
      </c>
      <c r="B803">
        <v>86295184</v>
      </c>
      <c r="C803">
        <v>86296504</v>
      </c>
      <c r="D803">
        <v>27439705</v>
      </c>
      <c r="E803">
        <v>1</v>
      </c>
      <c r="F803">
        <v>1</v>
      </c>
      <c r="G803">
        <v>1</v>
      </c>
      <c r="H803">
        <v>2</v>
      </c>
      <c r="I803" t="s">
        <v>986</v>
      </c>
      <c r="J803" t="s">
        <v>987</v>
      </c>
      <c r="K803" t="s">
        <v>988</v>
      </c>
      <c r="L803">
        <v>1368</v>
      </c>
      <c r="N803">
        <v>1011</v>
      </c>
      <c r="O803" t="s">
        <v>927</v>
      </c>
      <c r="P803" t="s">
        <v>927</v>
      </c>
      <c r="Q803">
        <v>1</v>
      </c>
      <c r="W803">
        <v>0</v>
      </c>
      <c r="X803">
        <v>-349914874</v>
      </c>
      <c r="Y803">
        <f t="shared" si="389"/>
        <v>11.87</v>
      </c>
      <c r="AA803">
        <v>0</v>
      </c>
      <c r="AB803">
        <v>10.23</v>
      </c>
      <c r="AC803">
        <v>0</v>
      </c>
      <c r="AD803">
        <v>0</v>
      </c>
      <c r="AE803">
        <v>0</v>
      </c>
      <c r="AF803">
        <v>1.1000000000000001</v>
      </c>
      <c r="AG803">
        <v>0</v>
      </c>
      <c r="AH803">
        <v>0</v>
      </c>
      <c r="AI803">
        <v>1</v>
      </c>
      <c r="AJ803">
        <v>9.3000000000000007</v>
      </c>
      <c r="AK803">
        <v>19.8</v>
      </c>
      <c r="AL803">
        <v>1</v>
      </c>
      <c r="AM803">
        <v>5</v>
      </c>
      <c r="AN803">
        <v>0</v>
      </c>
      <c r="AO803">
        <v>1</v>
      </c>
      <c r="AP803">
        <v>0</v>
      </c>
      <c r="AQ803">
        <v>0</v>
      </c>
      <c r="AR803">
        <v>0</v>
      </c>
      <c r="AS803" t="s">
        <v>6</v>
      </c>
      <c r="AT803">
        <v>11.87</v>
      </c>
      <c r="AU803" t="s">
        <v>6</v>
      </c>
      <c r="AV803">
        <v>0</v>
      </c>
      <c r="AW803">
        <v>2</v>
      </c>
      <c r="AX803">
        <v>86296523</v>
      </c>
      <c r="AY803">
        <v>1</v>
      </c>
      <c r="AZ803">
        <v>0</v>
      </c>
      <c r="BA803">
        <v>894</v>
      </c>
      <c r="BB803">
        <v>0</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v>0</v>
      </c>
      <c r="CV803">
        <v>0</v>
      </c>
      <c r="CW803">
        <f>ROUND(Y803*Source!I500*DO803,9)</f>
        <v>0</v>
      </c>
      <c r="CX803">
        <f>ROUND(Y803*Source!I500,9)</f>
        <v>7.8816800000000002</v>
      </c>
      <c r="CY803">
        <f t="shared" si="392"/>
        <v>10.23</v>
      </c>
      <c r="CZ803">
        <f t="shared" si="393"/>
        <v>1.1000000000000001</v>
      </c>
      <c r="DA803">
        <f t="shared" si="394"/>
        <v>9.3000000000000007</v>
      </c>
      <c r="DB803">
        <f t="shared" si="390"/>
        <v>13.06</v>
      </c>
      <c r="DC803">
        <f t="shared" si="391"/>
        <v>0</v>
      </c>
      <c r="DD803" t="s">
        <v>6</v>
      </c>
      <c r="DE803" t="s">
        <v>6</v>
      </c>
      <c r="DF803">
        <f t="shared" si="384"/>
        <v>0</v>
      </c>
      <c r="DG803">
        <f t="shared" si="395"/>
        <v>79</v>
      </c>
      <c r="DH803">
        <f>Source!I500*SmtRes!Y803</f>
        <v>7.8816800000000002</v>
      </c>
      <c r="DI803">
        <f t="shared" si="396"/>
        <v>10.23</v>
      </c>
      <c r="DJ803">
        <f>EtalonRes!Z894</f>
        <v>1.1000000000000001</v>
      </c>
      <c r="DK803">
        <f>Source!BB500</f>
        <v>9.3000000000000007</v>
      </c>
      <c r="DL803" t="s">
        <v>6</v>
      </c>
      <c r="DM803">
        <v>0</v>
      </c>
      <c r="DN803" t="s">
        <v>6</v>
      </c>
      <c r="DO803">
        <v>0</v>
      </c>
      <c r="GQ803">
        <v>-1</v>
      </c>
      <c r="GR803">
        <v>-1</v>
      </c>
    </row>
    <row r="804" spans="1:200" x14ac:dyDescent="0.2">
      <c r="A804">
        <f>ROW(Source!A500)</f>
        <v>500</v>
      </c>
      <c r="B804">
        <v>86295184</v>
      </c>
      <c r="C804">
        <v>86296504</v>
      </c>
      <c r="D804">
        <v>27439713</v>
      </c>
      <c r="E804">
        <v>1</v>
      </c>
      <c r="F804">
        <v>1</v>
      </c>
      <c r="G804">
        <v>1</v>
      </c>
      <c r="H804">
        <v>2</v>
      </c>
      <c r="I804" t="s">
        <v>989</v>
      </c>
      <c r="J804" t="s">
        <v>990</v>
      </c>
      <c r="K804" t="s">
        <v>991</v>
      </c>
      <c r="L804">
        <v>1368</v>
      </c>
      <c r="N804">
        <v>1011</v>
      </c>
      <c r="O804" t="s">
        <v>927</v>
      </c>
      <c r="P804" t="s">
        <v>927</v>
      </c>
      <c r="Q804">
        <v>1</v>
      </c>
      <c r="W804">
        <v>0</v>
      </c>
      <c r="X804">
        <v>863682969</v>
      </c>
      <c r="Y804">
        <f t="shared" si="389"/>
        <v>5.56</v>
      </c>
      <c r="AA804">
        <v>0</v>
      </c>
      <c r="AB804">
        <v>109.37</v>
      </c>
      <c r="AC804">
        <v>0</v>
      </c>
      <c r="AD804">
        <v>0</v>
      </c>
      <c r="AE804">
        <v>0</v>
      </c>
      <c r="AF804">
        <v>11.76</v>
      </c>
      <c r="AG804">
        <v>0</v>
      </c>
      <c r="AH804">
        <v>0</v>
      </c>
      <c r="AI804">
        <v>1</v>
      </c>
      <c r="AJ804">
        <v>9.3000000000000007</v>
      </c>
      <c r="AK804">
        <v>19.8</v>
      </c>
      <c r="AL804">
        <v>1</v>
      </c>
      <c r="AM804">
        <v>5</v>
      </c>
      <c r="AN804">
        <v>0</v>
      </c>
      <c r="AO804">
        <v>1</v>
      </c>
      <c r="AP804">
        <v>0</v>
      </c>
      <c r="AQ804">
        <v>0</v>
      </c>
      <c r="AR804">
        <v>0</v>
      </c>
      <c r="AS804" t="s">
        <v>6</v>
      </c>
      <c r="AT804">
        <v>5.56</v>
      </c>
      <c r="AU804" t="s">
        <v>6</v>
      </c>
      <c r="AV804">
        <v>0</v>
      </c>
      <c r="AW804">
        <v>2</v>
      </c>
      <c r="AX804">
        <v>86296524</v>
      </c>
      <c r="AY804">
        <v>1</v>
      </c>
      <c r="AZ804">
        <v>0</v>
      </c>
      <c r="BA804">
        <v>895</v>
      </c>
      <c r="BB804">
        <v>0</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v>0</v>
      </c>
      <c r="CV804">
        <v>0</v>
      </c>
      <c r="CW804">
        <f>ROUND(Y804*Source!I500*DO804,9)</f>
        <v>0</v>
      </c>
      <c r="CX804">
        <f>ROUND(Y804*Source!I500,9)</f>
        <v>3.69184</v>
      </c>
      <c r="CY804">
        <f t="shared" si="392"/>
        <v>109.37</v>
      </c>
      <c r="CZ804">
        <f t="shared" si="393"/>
        <v>11.76</v>
      </c>
      <c r="DA804">
        <f t="shared" si="394"/>
        <v>9.3000000000000007</v>
      </c>
      <c r="DB804">
        <f t="shared" si="390"/>
        <v>65.39</v>
      </c>
      <c r="DC804">
        <f t="shared" si="391"/>
        <v>0</v>
      </c>
      <c r="DD804" t="s">
        <v>6</v>
      </c>
      <c r="DE804" t="s">
        <v>6</v>
      </c>
      <c r="DF804">
        <f t="shared" si="384"/>
        <v>0</v>
      </c>
      <c r="DG804">
        <f t="shared" si="395"/>
        <v>402</v>
      </c>
      <c r="DH804">
        <f>Source!I500*SmtRes!Y804</f>
        <v>3.69184</v>
      </c>
      <c r="DI804">
        <f t="shared" si="396"/>
        <v>109.37</v>
      </c>
      <c r="DJ804">
        <f>EtalonRes!Z895</f>
        <v>11.76</v>
      </c>
      <c r="DK804">
        <f>Source!BB500</f>
        <v>9.3000000000000007</v>
      </c>
      <c r="DL804" t="s">
        <v>6</v>
      </c>
      <c r="DM804">
        <v>0</v>
      </c>
      <c r="DN804" t="s">
        <v>6</v>
      </c>
      <c r="DO804">
        <v>0</v>
      </c>
      <c r="GQ804">
        <v>-1</v>
      </c>
      <c r="GR804">
        <v>-1</v>
      </c>
    </row>
    <row r="805" spans="1:200" x14ac:dyDescent="0.2">
      <c r="A805">
        <f>ROW(Source!A500)</f>
        <v>500</v>
      </c>
      <c r="B805">
        <v>86295184</v>
      </c>
      <c r="C805">
        <v>86296504</v>
      </c>
      <c r="D805">
        <v>27439719</v>
      </c>
      <c r="E805">
        <v>1</v>
      </c>
      <c r="F805">
        <v>1</v>
      </c>
      <c r="G805">
        <v>1</v>
      </c>
      <c r="H805">
        <v>2</v>
      </c>
      <c r="I805" t="s">
        <v>992</v>
      </c>
      <c r="J805" t="s">
        <v>993</v>
      </c>
      <c r="K805" t="s">
        <v>994</v>
      </c>
      <c r="L805">
        <v>1368</v>
      </c>
      <c r="N805">
        <v>1011</v>
      </c>
      <c r="O805" t="s">
        <v>927</v>
      </c>
      <c r="P805" t="s">
        <v>927</v>
      </c>
      <c r="Q805">
        <v>1</v>
      </c>
      <c r="W805">
        <v>0</v>
      </c>
      <c r="X805">
        <v>771781760</v>
      </c>
      <c r="Y805">
        <f t="shared" si="389"/>
        <v>0.27</v>
      </c>
      <c r="AA805">
        <v>0</v>
      </c>
      <c r="AB805">
        <v>61.1</v>
      </c>
      <c r="AC805">
        <v>0</v>
      </c>
      <c r="AD805">
        <v>0</v>
      </c>
      <c r="AE805">
        <v>0</v>
      </c>
      <c r="AF805">
        <v>6.57</v>
      </c>
      <c r="AG805">
        <v>0</v>
      </c>
      <c r="AH805">
        <v>0</v>
      </c>
      <c r="AI805">
        <v>1</v>
      </c>
      <c r="AJ805">
        <v>9.3000000000000007</v>
      </c>
      <c r="AK805">
        <v>19.8</v>
      </c>
      <c r="AL805">
        <v>1</v>
      </c>
      <c r="AM805">
        <v>5</v>
      </c>
      <c r="AN805">
        <v>0</v>
      </c>
      <c r="AO805">
        <v>1</v>
      </c>
      <c r="AP805">
        <v>0</v>
      </c>
      <c r="AQ805">
        <v>0</v>
      </c>
      <c r="AR805">
        <v>0</v>
      </c>
      <c r="AS805" t="s">
        <v>6</v>
      </c>
      <c r="AT805">
        <v>0.27</v>
      </c>
      <c r="AU805" t="s">
        <v>6</v>
      </c>
      <c r="AV805">
        <v>0</v>
      </c>
      <c r="AW805">
        <v>2</v>
      </c>
      <c r="AX805">
        <v>86296525</v>
      </c>
      <c r="AY805">
        <v>1</v>
      </c>
      <c r="AZ805">
        <v>0</v>
      </c>
      <c r="BA805">
        <v>896</v>
      </c>
      <c r="BB805">
        <v>0</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v>0</v>
      </c>
      <c r="CV805">
        <v>0</v>
      </c>
      <c r="CW805">
        <f>ROUND(Y805*Source!I500*DO805,9)</f>
        <v>0</v>
      </c>
      <c r="CX805">
        <f>ROUND(Y805*Source!I500,9)</f>
        <v>0.17927999999999999</v>
      </c>
      <c r="CY805">
        <f t="shared" si="392"/>
        <v>61.1</v>
      </c>
      <c r="CZ805">
        <f t="shared" si="393"/>
        <v>6.57</v>
      </c>
      <c r="DA805">
        <f t="shared" si="394"/>
        <v>9.3000000000000007</v>
      </c>
      <c r="DB805">
        <f t="shared" si="390"/>
        <v>1.77</v>
      </c>
      <c r="DC805">
        <f t="shared" si="391"/>
        <v>0</v>
      </c>
      <c r="DD805" t="s">
        <v>6</v>
      </c>
      <c r="DE805" t="s">
        <v>6</v>
      </c>
      <c r="DF805">
        <f t="shared" si="384"/>
        <v>0</v>
      </c>
      <c r="DG805">
        <f t="shared" si="395"/>
        <v>11</v>
      </c>
      <c r="DH805">
        <f>Source!I500*SmtRes!Y805</f>
        <v>0.17928000000000002</v>
      </c>
      <c r="DI805">
        <f t="shared" si="396"/>
        <v>61.1</v>
      </c>
      <c r="DJ805">
        <f>EtalonRes!Z896</f>
        <v>6.57</v>
      </c>
      <c r="DK805">
        <f>Source!BB500</f>
        <v>9.3000000000000007</v>
      </c>
      <c r="DL805" t="s">
        <v>6</v>
      </c>
      <c r="DM805">
        <v>0</v>
      </c>
      <c r="DN805" t="s">
        <v>6</v>
      </c>
      <c r="DO805">
        <v>0</v>
      </c>
      <c r="GQ805">
        <v>-1</v>
      </c>
      <c r="GR805">
        <v>-1</v>
      </c>
    </row>
    <row r="806" spans="1:200" x14ac:dyDescent="0.2">
      <c r="A806">
        <f>ROW(Source!A500)</f>
        <v>500</v>
      </c>
      <c r="B806">
        <v>86295184</v>
      </c>
      <c r="C806">
        <v>86296504</v>
      </c>
      <c r="D806">
        <v>27441327</v>
      </c>
      <c r="E806">
        <v>1</v>
      </c>
      <c r="F806">
        <v>1</v>
      </c>
      <c r="G806">
        <v>1</v>
      </c>
      <c r="H806">
        <v>2</v>
      </c>
      <c r="I806" t="s">
        <v>936</v>
      </c>
      <c r="J806" t="s">
        <v>937</v>
      </c>
      <c r="K806" t="s">
        <v>938</v>
      </c>
      <c r="L806">
        <v>1368</v>
      </c>
      <c r="N806">
        <v>1011</v>
      </c>
      <c r="O806" t="s">
        <v>927</v>
      </c>
      <c r="P806" t="s">
        <v>927</v>
      </c>
      <c r="Q806">
        <v>1</v>
      </c>
      <c r="W806">
        <v>0</v>
      </c>
      <c r="X806">
        <v>-1583389094</v>
      </c>
      <c r="Y806">
        <f t="shared" si="389"/>
        <v>1.56</v>
      </c>
      <c r="AA806">
        <v>0</v>
      </c>
      <c r="AB806">
        <v>868.34</v>
      </c>
      <c r="AC806">
        <v>231.46</v>
      </c>
      <c r="AD806">
        <v>0</v>
      </c>
      <c r="AE806">
        <v>0</v>
      </c>
      <c r="AF806">
        <v>93.37</v>
      </c>
      <c r="AG806">
        <v>11.69</v>
      </c>
      <c r="AH806">
        <v>0</v>
      </c>
      <c r="AI806">
        <v>1</v>
      </c>
      <c r="AJ806">
        <v>9.3000000000000007</v>
      </c>
      <c r="AK806">
        <v>19.8</v>
      </c>
      <c r="AL806">
        <v>1</v>
      </c>
      <c r="AM806">
        <v>5</v>
      </c>
      <c r="AN806">
        <v>0</v>
      </c>
      <c r="AO806">
        <v>1</v>
      </c>
      <c r="AP806">
        <v>0</v>
      </c>
      <c r="AQ806">
        <v>0</v>
      </c>
      <c r="AR806">
        <v>0</v>
      </c>
      <c r="AS806" t="s">
        <v>6</v>
      </c>
      <c r="AT806">
        <v>1.56</v>
      </c>
      <c r="AU806" t="s">
        <v>6</v>
      </c>
      <c r="AV806">
        <v>0</v>
      </c>
      <c r="AW806">
        <v>2</v>
      </c>
      <c r="AX806">
        <v>86296526</v>
      </c>
      <c r="AY806">
        <v>1</v>
      </c>
      <c r="AZ806">
        <v>0</v>
      </c>
      <c r="BA806">
        <v>897</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0</v>
      </c>
      <c r="BW806">
        <v>0</v>
      </c>
      <c r="CV806">
        <v>0</v>
      </c>
      <c r="CW806">
        <f>ROUND(Y806*Source!I500*DO806,9)</f>
        <v>0</v>
      </c>
      <c r="CX806">
        <f>ROUND(Y806*Source!I500,9)</f>
        <v>1.0358400000000001</v>
      </c>
      <c r="CY806">
        <f t="shared" si="392"/>
        <v>868.34</v>
      </c>
      <c r="CZ806">
        <f t="shared" si="393"/>
        <v>93.37</v>
      </c>
      <c r="DA806">
        <f t="shared" si="394"/>
        <v>9.3000000000000007</v>
      </c>
      <c r="DB806">
        <f t="shared" si="390"/>
        <v>145.66</v>
      </c>
      <c r="DC806">
        <f t="shared" si="391"/>
        <v>18.239999999999998</v>
      </c>
      <c r="DD806" t="s">
        <v>6</v>
      </c>
      <c r="DE806" t="s">
        <v>6</v>
      </c>
      <c r="DF806">
        <f t="shared" si="384"/>
        <v>0</v>
      </c>
      <c r="DG806">
        <f t="shared" si="395"/>
        <v>899</v>
      </c>
      <c r="DH806">
        <f>Source!I500*SmtRes!Y806</f>
        <v>1.0358400000000001</v>
      </c>
      <c r="DI806">
        <f t="shared" si="396"/>
        <v>868.34</v>
      </c>
      <c r="DJ806">
        <f>EtalonRes!Z897</f>
        <v>93.37</v>
      </c>
      <c r="DK806">
        <f>Source!BB500</f>
        <v>9.3000000000000007</v>
      </c>
      <c r="DL806" t="s">
        <v>6</v>
      </c>
      <c r="DM806">
        <v>0</v>
      </c>
      <c r="DN806" t="s">
        <v>6</v>
      </c>
      <c r="DO806">
        <v>0</v>
      </c>
      <c r="GQ806">
        <v>-1</v>
      </c>
      <c r="GR806">
        <v>-1</v>
      </c>
    </row>
    <row r="807" spans="1:200" x14ac:dyDescent="0.2">
      <c r="A807">
        <f>ROW(Source!A500)</f>
        <v>500</v>
      </c>
      <c r="B807">
        <v>86295184</v>
      </c>
      <c r="C807">
        <v>86296504</v>
      </c>
      <c r="D807">
        <v>27378965</v>
      </c>
      <c r="E807">
        <v>1</v>
      </c>
      <c r="F807">
        <v>1</v>
      </c>
      <c r="G807">
        <v>1</v>
      </c>
      <c r="H807">
        <v>3</v>
      </c>
      <c r="I807" t="s">
        <v>649</v>
      </c>
      <c r="J807" t="s">
        <v>651</v>
      </c>
      <c r="K807" t="s">
        <v>650</v>
      </c>
      <c r="L807">
        <v>53010780</v>
      </c>
      <c r="N807">
        <v>1010</v>
      </c>
      <c r="O807" t="s">
        <v>300</v>
      </c>
      <c r="P807" t="s">
        <v>43</v>
      </c>
      <c r="Q807">
        <v>1</v>
      </c>
      <c r="W807">
        <v>0</v>
      </c>
      <c r="X807">
        <v>-593278395</v>
      </c>
      <c r="Y807">
        <f t="shared" si="389"/>
        <v>649.09638600000005</v>
      </c>
      <c r="AA807">
        <v>6.26</v>
      </c>
      <c r="AB807">
        <v>0</v>
      </c>
      <c r="AC807">
        <v>0</v>
      </c>
      <c r="AD807">
        <v>0</v>
      </c>
      <c r="AE807">
        <v>0.88</v>
      </c>
      <c r="AF807">
        <v>0</v>
      </c>
      <c r="AG807">
        <v>0</v>
      </c>
      <c r="AH807">
        <v>0</v>
      </c>
      <c r="AI807">
        <v>7.56</v>
      </c>
      <c r="AJ807">
        <v>1</v>
      </c>
      <c r="AK807">
        <v>1</v>
      </c>
      <c r="AL807">
        <v>1</v>
      </c>
      <c r="AM807">
        <v>0</v>
      </c>
      <c r="AN807">
        <v>0</v>
      </c>
      <c r="AO807">
        <v>0</v>
      </c>
      <c r="AP807">
        <v>0</v>
      </c>
      <c r="AQ807">
        <v>0</v>
      </c>
      <c r="AR807">
        <v>0</v>
      </c>
      <c r="AS807" t="s">
        <v>6</v>
      </c>
      <c r="AT807">
        <v>649.09638600000005</v>
      </c>
      <c r="AU807" t="s">
        <v>6</v>
      </c>
      <c r="AV807">
        <v>0</v>
      </c>
      <c r="AW807">
        <v>1</v>
      </c>
      <c r="AX807">
        <v>-1</v>
      </c>
      <c r="AY807">
        <v>0</v>
      </c>
      <c r="AZ807">
        <v>0</v>
      </c>
      <c r="BA807" t="s">
        <v>6</v>
      </c>
      <c r="BB807">
        <v>0</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CV807">
        <v>0</v>
      </c>
      <c r="CW807">
        <v>0</v>
      </c>
      <c r="CX807">
        <f>ROUND(Y807*Source!I500,9)</f>
        <v>431.00000030400003</v>
      </c>
      <c r="CY807">
        <f>AA807</f>
        <v>6.26</v>
      </c>
      <c r="CZ807">
        <f>AE807</f>
        <v>0.88</v>
      </c>
      <c r="DA807">
        <f>AI807</f>
        <v>7.56</v>
      </c>
      <c r="DB807">
        <f t="shared" si="390"/>
        <v>571.20000000000005</v>
      </c>
      <c r="DC807">
        <f t="shared" si="391"/>
        <v>0</v>
      </c>
      <c r="DD807" t="s">
        <v>6</v>
      </c>
      <c r="DE807" t="s">
        <v>6</v>
      </c>
      <c r="DF807">
        <f>ROUND(ROUND(AE807*AI807,0)*CX807,0)</f>
        <v>3017</v>
      </c>
      <c r="DG807">
        <f t="shared" ref="DG807:DG818" si="397">ROUND(ROUND(AF807,0)*CX807,0)</f>
        <v>0</v>
      </c>
      <c r="DH807">
        <f>Source!I500*SmtRes!Y807</f>
        <v>431.00000030400008</v>
      </c>
      <c r="DI807">
        <f>AA807</f>
        <v>6.26</v>
      </c>
      <c r="DJ807">
        <f>DF807</f>
        <v>3017</v>
      </c>
      <c r="DK807">
        <f>Source!BC500</f>
        <v>7.56</v>
      </c>
      <c r="DL807" t="s">
        <v>6</v>
      </c>
      <c r="DM807">
        <v>0</v>
      </c>
      <c r="DN807" t="s">
        <v>6</v>
      </c>
      <c r="DO807">
        <v>0</v>
      </c>
      <c r="GP807">
        <v>1</v>
      </c>
      <c r="GQ807">
        <v>-1</v>
      </c>
      <c r="GR807">
        <v>-1</v>
      </c>
    </row>
    <row r="808" spans="1:200" x14ac:dyDescent="0.2">
      <c r="A808">
        <f>ROW(Source!A500)</f>
        <v>500</v>
      </c>
      <c r="B808">
        <v>86295184</v>
      </c>
      <c r="C808">
        <v>86296504</v>
      </c>
      <c r="D808">
        <v>27378967</v>
      </c>
      <c r="E808">
        <v>1</v>
      </c>
      <c r="F808">
        <v>1</v>
      </c>
      <c r="G808">
        <v>1</v>
      </c>
      <c r="H808">
        <v>3</v>
      </c>
      <c r="I808" t="s">
        <v>654</v>
      </c>
      <c r="J808" t="s">
        <v>656</v>
      </c>
      <c r="K808" t="s">
        <v>655</v>
      </c>
      <c r="L808">
        <v>53010780</v>
      </c>
      <c r="N808">
        <v>1010</v>
      </c>
      <c r="O808" t="s">
        <v>300</v>
      </c>
      <c r="P808" t="s">
        <v>43</v>
      </c>
      <c r="Q808">
        <v>1</v>
      </c>
      <c r="W808">
        <v>0</v>
      </c>
      <c r="X808">
        <v>-488102485</v>
      </c>
      <c r="Y808">
        <f t="shared" si="389"/>
        <v>167.16867500000001</v>
      </c>
      <c r="AA808">
        <v>30.83</v>
      </c>
      <c r="AB808">
        <v>0</v>
      </c>
      <c r="AC808">
        <v>0</v>
      </c>
      <c r="AD808">
        <v>0</v>
      </c>
      <c r="AE808">
        <v>4.32</v>
      </c>
      <c r="AF808">
        <v>0</v>
      </c>
      <c r="AG808">
        <v>0</v>
      </c>
      <c r="AH808">
        <v>0</v>
      </c>
      <c r="AI808">
        <v>7.56</v>
      </c>
      <c r="AJ808">
        <v>1</v>
      </c>
      <c r="AK808">
        <v>1</v>
      </c>
      <c r="AL808">
        <v>1</v>
      </c>
      <c r="AM808">
        <v>0</v>
      </c>
      <c r="AN808">
        <v>0</v>
      </c>
      <c r="AO808">
        <v>0</v>
      </c>
      <c r="AP808">
        <v>0</v>
      </c>
      <c r="AQ808">
        <v>0</v>
      </c>
      <c r="AR808">
        <v>0</v>
      </c>
      <c r="AS808" t="s">
        <v>6</v>
      </c>
      <c r="AT808">
        <v>167.16867500000001</v>
      </c>
      <c r="AU808" t="s">
        <v>6</v>
      </c>
      <c r="AV808">
        <v>0</v>
      </c>
      <c r="AW808">
        <v>1</v>
      </c>
      <c r="AX808">
        <v>-1</v>
      </c>
      <c r="AY808">
        <v>0</v>
      </c>
      <c r="AZ808">
        <v>0</v>
      </c>
      <c r="BA808" t="s">
        <v>6</v>
      </c>
      <c r="BB808">
        <v>0</v>
      </c>
      <c r="BC808">
        <v>0</v>
      </c>
      <c r="BD808">
        <v>0</v>
      </c>
      <c r="BE808">
        <v>0</v>
      </c>
      <c r="BF808">
        <v>0</v>
      </c>
      <c r="BG808">
        <v>0</v>
      </c>
      <c r="BH808">
        <v>0</v>
      </c>
      <c r="BI808">
        <v>0</v>
      </c>
      <c r="BJ808">
        <v>0</v>
      </c>
      <c r="BK808">
        <v>0</v>
      </c>
      <c r="BL808">
        <v>0</v>
      </c>
      <c r="BM808">
        <v>0</v>
      </c>
      <c r="BN808">
        <v>0</v>
      </c>
      <c r="BO808">
        <v>0</v>
      </c>
      <c r="BP808">
        <v>0</v>
      </c>
      <c r="BQ808">
        <v>0</v>
      </c>
      <c r="BR808">
        <v>0</v>
      </c>
      <c r="BS808">
        <v>0</v>
      </c>
      <c r="BT808">
        <v>0</v>
      </c>
      <c r="BU808">
        <v>0</v>
      </c>
      <c r="BV808">
        <v>0</v>
      </c>
      <c r="BW808">
        <v>0</v>
      </c>
      <c r="CV808">
        <v>0</v>
      </c>
      <c r="CW808">
        <v>0</v>
      </c>
      <c r="CX808">
        <f>ROUND(Y808*Source!I500,9)</f>
        <v>111.0000002</v>
      </c>
      <c r="CY808">
        <f>AA808</f>
        <v>30.83</v>
      </c>
      <c r="CZ808">
        <f>AE808</f>
        <v>4.32</v>
      </c>
      <c r="DA808">
        <f>AI808</f>
        <v>7.56</v>
      </c>
      <c r="DB808">
        <f t="shared" si="390"/>
        <v>722.17</v>
      </c>
      <c r="DC808">
        <f t="shared" si="391"/>
        <v>0</v>
      </c>
      <c r="DD808" t="s">
        <v>6</v>
      </c>
      <c r="DE808" t="s">
        <v>6</v>
      </c>
      <c r="DF808">
        <f>ROUND(ROUND(AE808*AI808,0)*CX808,0)</f>
        <v>3663</v>
      </c>
      <c r="DG808">
        <f t="shared" si="397"/>
        <v>0</v>
      </c>
      <c r="DH808">
        <f>Source!I500*SmtRes!Y808</f>
        <v>111.00000020000002</v>
      </c>
      <c r="DI808">
        <f>AA808</f>
        <v>30.83</v>
      </c>
      <c r="DJ808">
        <f>DF808</f>
        <v>3663</v>
      </c>
      <c r="DK808">
        <f>Source!BC500</f>
        <v>7.56</v>
      </c>
      <c r="DL808" t="s">
        <v>6</v>
      </c>
      <c r="DM808">
        <v>0</v>
      </c>
      <c r="DN808" t="s">
        <v>6</v>
      </c>
      <c r="DO808">
        <v>0</v>
      </c>
      <c r="GP808">
        <v>1</v>
      </c>
      <c r="GQ808">
        <v>-1</v>
      </c>
      <c r="GR808">
        <v>-1</v>
      </c>
    </row>
    <row r="809" spans="1:200" x14ac:dyDescent="0.2">
      <c r="A809">
        <f>ROW(Source!A500)</f>
        <v>500</v>
      </c>
      <c r="B809">
        <v>86295184</v>
      </c>
      <c r="C809">
        <v>86296504</v>
      </c>
      <c r="D809">
        <v>27389992</v>
      </c>
      <c r="E809">
        <v>1</v>
      </c>
      <c r="F809">
        <v>1</v>
      </c>
      <c r="G809">
        <v>1</v>
      </c>
      <c r="H809">
        <v>3</v>
      </c>
      <c r="I809" t="s">
        <v>659</v>
      </c>
      <c r="J809" t="s">
        <v>662</v>
      </c>
      <c r="K809" t="s">
        <v>660</v>
      </c>
      <c r="L809">
        <v>1327</v>
      </c>
      <c r="N809">
        <v>1005</v>
      </c>
      <c r="O809" t="s">
        <v>661</v>
      </c>
      <c r="P809" t="s">
        <v>661</v>
      </c>
      <c r="Q809">
        <v>1</v>
      </c>
      <c r="W809">
        <v>0</v>
      </c>
      <c r="X809">
        <v>-1874222474</v>
      </c>
      <c r="Y809">
        <f t="shared" si="389"/>
        <v>105</v>
      </c>
      <c r="AA809">
        <v>2191.67</v>
      </c>
      <c r="AB809">
        <v>0</v>
      </c>
      <c r="AC809">
        <v>0</v>
      </c>
      <c r="AD809">
        <v>0</v>
      </c>
      <c r="AE809">
        <v>307.52999999999997</v>
      </c>
      <c r="AF809">
        <v>0</v>
      </c>
      <c r="AG809">
        <v>0</v>
      </c>
      <c r="AH809">
        <v>0</v>
      </c>
      <c r="AI809">
        <v>7.56</v>
      </c>
      <c r="AJ809">
        <v>1</v>
      </c>
      <c r="AK809">
        <v>1</v>
      </c>
      <c r="AL809">
        <v>1</v>
      </c>
      <c r="AM809">
        <v>0</v>
      </c>
      <c r="AN809">
        <v>1</v>
      </c>
      <c r="AO809">
        <v>0</v>
      </c>
      <c r="AP809">
        <v>0</v>
      </c>
      <c r="AQ809">
        <v>0</v>
      </c>
      <c r="AR809">
        <v>0</v>
      </c>
      <c r="AS809" t="s">
        <v>6</v>
      </c>
      <c r="AT809">
        <v>105</v>
      </c>
      <c r="AU809" t="s">
        <v>6</v>
      </c>
      <c r="AV809">
        <v>0</v>
      </c>
      <c r="AW809">
        <v>2</v>
      </c>
      <c r="AX809">
        <v>86296540</v>
      </c>
      <c r="AY809">
        <v>1</v>
      </c>
      <c r="AZ809">
        <v>22528</v>
      </c>
      <c r="BA809">
        <v>911</v>
      </c>
      <c r="BB809">
        <v>0</v>
      </c>
      <c r="BC809">
        <v>0</v>
      </c>
      <c r="BD809">
        <v>0</v>
      </c>
      <c r="BE809">
        <v>0</v>
      </c>
      <c r="BF809">
        <v>0</v>
      </c>
      <c r="BG809">
        <v>0</v>
      </c>
      <c r="BH809">
        <v>0</v>
      </c>
      <c r="BI809">
        <v>0</v>
      </c>
      <c r="BJ809">
        <v>0</v>
      </c>
      <c r="BK809">
        <v>0</v>
      </c>
      <c r="BL809">
        <v>0</v>
      </c>
      <c r="BM809">
        <v>0</v>
      </c>
      <c r="BN809">
        <v>0</v>
      </c>
      <c r="BO809">
        <v>0</v>
      </c>
      <c r="BP809">
        <v>0</v>
      </c>
      <c r="BQ809">
        <v>0</v>
      </c>
      <c r="BR809">
        <v>0</v>
      </c>
      <c r="BS809">
        <v>0</v>
      </c>
      <c r="BT809">
        <v>0</v>
      </c>
      <c r="BU809">
        <v>0</v>
      </c>
      <c r="BV809">
        <v>0</v>
      </c>
      <c r="BW809">
        <v>0</v>
      </c>
      <c r="CV809">
        <v>0</v>
      </c>
      <c r="CW809">
        <v>0</v>
      </c>
      <c r="CX809">
        <f>ROUND(Y809*Source!I500,9)</f>
        <v>69.72</v>
      </c>
      <c r="CY809">
        <f>AA809</f>
        <v>2191.67</v>
      </c>
      <c r="CZ809">
        <f>AE809</f>
        <v>307.52999999999997</v>
      </c>
      <c r="DA809">
        <f>AI809</f>
        <v>7.56</v>
      </c>
      <c r="DB809">
        <f t="shared" si="390"/>
        <v>32290.65</v>
      </c>
      <c r="DC809">
        <f t="shared" si="391"/>
        <v>0</v>
      </c>
      <c r="DD809" t="s">
        <v>6</v>
      </c>
      <c r="DE809" t="s">
        <v>6</v>
      </c>
      <c r="DF809">
        <f>ROUND(ROUND(AE809*AI809,0)*CX809,0)</f>
        <v>162099</v>
      </c>
      <c r="DG809">
        <f t="shared" si="397"/>
        <v>0</v>
      </c>
      <c r="DH809">
        <f>Source!I500*SmtRes!Y809</f>
        <v>69.72</v>
      </c>
      <c r="DI809">
        <f>AA809</f>
        <v>2191.67</v>
      </c>
      <c r="DJ809">
        <f>EtalonRes!Y911</f>
        <v>0</v>
      </c>
      <c r="DK809">
        <f>Source!BC500</f>
        <v>7.56</v>
      </c>
      <c r="DL809" t="s">
        <v>6</v>
      </c>
      <c r="DM809">
        <v>0</v>
      </c>
      <c r="DN809" t="s">
        <v>6</v>
      </c>
      <c r="DO809">
        <v>0</v>
      </c>
      <c r="GP809">
        <v>1</v>
      </c>
      <c r="GQ809">
        <v>-1</v>
      </c>
      <c r="GR809">
        <v>-1</v>
      </c>
    </row>
    <row r="810" spans="1:200" x14ac:dyDescent="0.2">
      <c r="A810">
        <f>ROW(Source!A500)</f>
        <v>500</v>
      </c>
      <c r="B810">
        <v>86295184</v>
      </c>
      <c r="C810">
        <v>86296504</v>
      </c>
      <c r="D810">
        <v>69204742</v>
      </c>
      <c r="E810">
        <v>1</v>
      </c>
      <c r="F810">
        <v>1</v>
      </c>
      <c r="G810">
        <v>1</v>
      </c>
      <c r="H810">
        <v>3</v>
      </c>
      <c r="I810" t="s">
        <v>665</v>
      </c>
      <c r="J810" t="s">
        <v>667</v>
      </c>
      <c r="K810" t="s">
        <v>666</v>
      </c>
      <c r="L810">
        <v>1327</v>
      </c>
      <c r="N810">
        <v>1005</v>
      </c>
      <c r="O810" t="s">
        <v>661</v>
      </c>
      <c r="P810" t="s">
        <v>661</v>
      </c>
      <c r="Q810">
        <v>1</v>
      </c>
      <c r="W810">
        <v>0</v>
      </c>
      <c r="X810">
        <v>-1209366135</v>
      </c>
      <c r="Y810">
        <f t="shared" si="389"/>
        <v>11.602410000000001</v>
      </c>
      <c r="AA810">
        <v>1127.6099999999999</v>
      </c>
      <c r="AB810">
        <v>0</v>
      </c>
      <c r="AC810">
        <v>0</v>
      </c>
      <c r="AD810">
        <v>0</v>
      </c>
      <c r="AE810">
        <v>158.22</v>
      </c>
      <c r="AF810">
        <v>0</v>
      </c>
      <c r="AG810">
        <v>0</v>
      </c>
      <c r="AH810">
        <v>0</v>
      </c>
      <c r="AI810">
        <v>7.56</v>
      </c>
      <c r="AJ810">
        <v>1</v>
      </c>
      <c r="AK810">
        <v>1</v>
      </c>
      <c r="AL810">
        <v>1</v>
      </c>
      <c r="AM810">
        <v>0</v>
      </c>
      <c r="AN810">
        <v>0</v>
      </c>
      <c r="AO810">
        <v>0</v>
      </c>
      <c r="AP810">
        <v>1</v>
      </c>
      <c r="AQ810">
        <v>0</v>
      </c>
      <c r="AR810">
        <v>0</v>
      </c>
      <c r="AS810" t="s">
        <v>6</v>
      </c>
      <c r="AT810">
        <v>11.602410000000001</v>
      </c>
      <c r="AU810" t="s">
        <v>6</v>
      </c>
      <c r="AV810">
        <v>0</v>
      </c>
      <c r="AW810">
        <v>1</v>
      </c>
      <c r="AX810">
        <v>-1</v>
      </c>
      <c r="AY810">
        <v>0</v>
      </c>
      <c r="AZ810">
        <v>0</v>
      </c>
      <c r="BA810" t="s">
        <v>6</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CV810">
        <v>0</v>
      </c>
      <c r="CW810">
        <v>0</v>
      </c>
      <c r="CX810">
        <f>ROUND(Y810*Source!I500,9)</f>
        <v>7.7040002400000001</v>
      </c>
      <c r="CY810">
        <f>AA810</f>
        <v>1127.6099999999999</v>
      </c>
      <c r="CZ810">
        <f>AE810</f>
        <v>158.22</v>
      </c>
      <c r="DA810">
        <f>AI810</f>
        <v>7.56</v>
      </c>
      <c r="DB810">
        <f t="shared" si="390"/>
        <v>1835.73</v>
      </c>
      <c r="DC810">
        <f t="shared" si="391"/>
        <v>0</v>
      </c>
      <c r="DD810" t="s">
        <v>6</v>
      </c>
      <c r="DE810" t="s">
        <v>6</v>
      </c>
      <c r="DF810">
        <f>ROUND(ROUND(AE810*AI810,0)*CX810,0)</f>
        <v>9214</v>
      </c>
      <c r="DG810">
        <f t="shared" si="397"/>
        <v>0</v>
      </c>
      <c r="DH810">
        <f>Source!I500*SmtRes!Y810</f>
        <v>7.7040002400000009</v>
      </c>
      <c r="DI810">
        <f>AA810</f>
        <v>1127.6099999999999</v>
      </c>
      <c r="DJ810">
        <f>DF810</f>
        <v>9214</v>
      </c>
      <c r="DK810">
        <f>Source!BC500</f>
        <v>7.56</v>
      </c>
      <c r="DL810" t="s">
        <v>6</v>
      </c>
      <c r="DM810">
        <v>0</v>
      </c>
      <c r="DN810" t="s">
        <v>6</v>
      </c>
      <c r="DO810">
        <v>0</v>
      </c>
      <c r="GP810">
        <v>1</v>
      </c>
      <c r="GQ810">
        <v>-1</v>
      </c>
      <c r="GR810">
        <v>-1</v>
      </c>
    </row>
    <row r="811" spans="1:200" x14ac:dyDescent="0.2">
      <c r="A811">
        <f>ROW(Source!A509)</f>
        <v>509</v>
      </c>
      <c r="B811">
        <v>86295183</v>
      </c>
      <c r="C811">
        <v>86296546</v>
      </c>
      <c r="D811">
        <v>27501039</v>
      </c>
      <c r="E811">
        <v>1</v>
      </c>
      <c r="F811">
        <v>1</v>
      </c>
      <c r="G811">
        <v>1</v>
      </c>
      <c r="H811">
        <v>1</v>
      </c>
      <c r="I811" t="s">
        <v>954</v>
      </c>
      <c r="J811" t="s">
        <v>6</v>
      </c>
      <c r="K811" t="s">
        <v>955</v>
      </c>
      <c r="L811">
        <v>1369</v>
      </c>
      <c r="N811">
        <v>1013</v>
      </c>
      <c r="O811" t="s">
        <v>921</v>
      </c>
      <c r="P811" t="s">
        <v>921</v>
      </c>
      <c r="Q811">
        <v>1</v>
      </c>
      <c r="W811">
        <v>0</v>
      </c>
      <c r="X811">
        <v>-1670614445</v>
      </c>
      <c r="Y811">
        <f t="shared" si="389"/>
        <v>42.7</v>
      </c>
      <c r="AA811">
        <v>0</v>
      </c>
      <c r="AB811">
        <v>0</v>
      </c>
      <c r="AC811">
        <v>0</v>
      </c>
      <c r="AD811">
        <v>10.3</v>
      </c>
      <c r="AE811">
        <v>0</v>
      </c>
      <c r="AF811">
        <v>0</v>
      </c>
      <c r="AG811">
        <v>0</v>
      </c>
      <c r="AH811">
        <v>10.3</v>
      </c>
      <c r="AI811">
        <v>1</v>
      </c>
      <c r="AJ811">
        <v>1</v>
      </c>
      <c r="AK811">
        <v>1</v>
      </c>
      <c r="AL811">
        <v>1</v>
      </c>
      <c r="AM811">
        <v>0</v>
      </c>
      <c r="AN811">
        <v>0</v>
      </c>
      <c r="AO811">
        <v>1</v>
      </c>
      <c r="AP811">
        <v>0</v>
      </c>
      <c r="AQ811">
        <v>0</v>
      </c>
      <c r="AR811">
        <v>0</v>
      </c>
      <c r="AS811" t="s">
        <v>6</v>
      </c>
      <c r="AT811">
        <v>42.7</v>
      </c>
      <c r="AU811" t="s">
        <v>6</v>
      </c>
      <c r="AV811">
        <v>1</v>
      </c>
      <c r="AW811">
        <v>2</v>
      </c>
      <c r="AX811">
        <v>86296554</v>
      </c>
      <c r="AY811">
        <v>1</v>
      </c>
      <c r="AZ811">
        <v>0</v>
      </c>
      <c r="BA811">
        <v>913</v>
      </c>
      <c r="BB811">
        <v>0</v>
      </c>
      <c r="BC811">
        <v>0</v>
      </c>
      <c r="BD811">
        <v>0</v>
      </c>
      <c r="BE811">
        <v>0</v>
      </c>
      <c r="BF811">
        <v>0</v>
      </c>
      <c r="BG811">
        <v>0</v>
      </c>
      <c r="BH811">
        <v>0</v>
      </c>
      <c r="BI811">
        <v>0</v>
      </c>
      <c r="BJ811">
        <v>0</v>
      </c>
      <c r="BK811">
        <v>0</v>
      </c>
      <c r="BL811">
        <v>0</v>
      </c>
      <c r="BM811">
        <v>0</v>
      </c>
      <c r="BN811">
        <v>0</v>
      </c>
      <c r="BO811">
        <v>0</v>
      </c>
      <c r="BP811">
        <v>0</v>
      </c>
      <c r="BQ811">
        <v>0</v>
      </c>
      <c r="BR811">
        <v>0</v>
      </c>
      <c r="BS811">
        <v>0</v>
      </c>
      <c r="BT811">
        <v>0</v>
      </c>
      <c r="BU811">
        <v>0</v>
      </c>
      <c r="BV811">
        <v>0</v>
      </c>
      <c r="BW811">
        <v>0</v>
      </c>
      <c r="CU811">
        <f>ROUND(AT811*Source!I509*AH811*AL811,0)</f>
        <v>92</v>
      </c>
      <c r="CV811">
        <f>ROUND(Y811*Source!I509,9)</f>
        <v>8.9243000000000006</v>
      </c>
      <c r="CW811">
        <v>0</v>
      </c>
      <c r="CX811">
        <f>ROUND(Y811*Source!I509,9)</f>
        <v>8.9243000000000006</v>
      </c>
      <c r="CY811">
        <f>AD811</f>
        <v>10.3</v>
      </c>
      <c r="CZ811">
        <f>AH811</f>
        <v>10.3</v>
      </c>
      <c r="DA811">
        <f>AL811</f>
        <v>1</v>
      </c>
      <c r="DB811">
        <f t="shared" si="390"/>
        <v>439.81</v>
      </c>
      <c r="DC811">
        <f t="shared" si="391"/>
        <v>0</v>
      </c>
      <c r="DD811" t="s">
        <v>6</v>
      </c>
      <c r="DE811" t="s">
        <v>6</v>
      </c>
      <c r="DF811">
        <f t="shared" ref="DF811:DF820" si="398">ROUND(ROUND(AE811,0)*CX811,0)</f>
        <v>0</v>
      </c>
      <c r="DG811">
        <f t="shared" si="397"/>
        <v>0</v>
      </c>
      <c r="DH811">
        <f>Source!I509*SmtRes!Y811</f>
        <v>8.9243000000000006</v>
      </c>
      <c r="DI811">
        <f>AD811</f>
        <v>10.3</v>
      </c>
      <c r="DJ811">
        <f>EtalonRes!AB913</f>
        <v>10.3</v>
      </c>
      <c r="DK811">
        <f>Source!BA509</f>
        <v>1</v>
      </c>
      <c r="DL811" t="s">
        <v>6</v>
      </c>
      <c r="DM811">
        <v>0</v>
      </c>
      <c r="DN811" t="s">
        <v>6</v>
      </c>
      <c r="DO811">
        <v>0</v>
      </c>
      <c r="GQ811">
        <v>-1</v>
      </c>
      <c r="GR811">
        <v>-1</v>
      </c>
    </row>
    <row r="812" spans="1:200" x14ac:dyDescent="0.2">
      <c r="A812">
        <f>ROW(Source!A509)</f>
        <v>509</v>
      </c>
      <c r="B812">
        <v>86295183</v>
      </c>
      <c r="C812">
        <v>86296546</v>
      </c>
      <c r="D812">
        <v>27439703</v>
      </c>
      <c r="E812">
        <v>1</v>
      </c>
      <c r="F812">
        <v>1</v>
      </c>
      <c r="G812">
        <v>1</v>
      </c>
      <c r="H812">
        <v>2</v>
      </c>
      <c r="I812" t="s">
        <v>941</v>
      </c>
      <c r="J812" t="s">
        <v>942</v>
      </c>
      <c r="K812" t="s">
        <v>943</v>
      </c>
      <c r="L812">
        <v>1368</v>
      </c>
      <c r="N812">
        <v>1011</v>
      </c>
      <c r="O812" t="s">
        <v>927</v>
      </c>
      <c r="P812" t="s">
        <v>927</v>
      </c>
      <c r="Q812">
        <v>1</v>
      </c>
      <c r="W812">
        <v>0</v>
      </c>
      <c r="X812">
        <v>2075311453</v>
      </c>
      <c r="Y812">
        <f t="shared" si="389"/>
        <v>21.25</v>
      </c>
      <c r="AA812">
        <v>0</v>
      </c>
      <c r="AB812">
        <v>7.51</v>
      </c>
      <c r="AC812">
        <v>0</v>
      </c>
      <c r="AD812">
        <v>0</v>
      </c>
      <c r="AE812">
        <v>0</v>
      </c>
      <c r="AF812">
        <v>7.51</v>
      </c>
      <c r="AG812">
        <v>0</v>
      </c>
      <c r="AH812">
        <v>0</v>
      </c>
      <c r="AI812">
        <v>1</v>
      </c>
      <c r="AJ812">
        <v>1</v>
      </c>
      <c r="AK812">
        <v>1</v>
      </c>
      <c r="AL812">
        <v>1</v>
      </c>
      <c r="AM812">
        <v>0</v>
      </c>
      <c r="AN812">
        <v>0</v>
      </c>
      <c r="AO812">
        <v>1</v>
      </c>
      <c r="AP812">
        <v>0</v>
      </c>
      <c r="AQ812">
        <v>0</v>
      </c>
      <c r="AR812">
        <v>0</v>
      </c>
      <c r="AS812" t="s">
        <v>6</v>
      </c>
      <c r="AT812">
        <v>21.25</v>
      </c>
      <c r="AU812" t="s">
        <v>6</v>
      </c>
      <c r="AV812">
        <v>0</v>
      </c>
      <c r="AW812">
        <v>2</v>
      </c>
      <c r="AX812">
        <v>86296555</v>
      </c>
      <c r="AY812">
        <v>1</v>
      </c>
      <c r="AZ812">
        <v>0</v>
      </c>
      <c r="BA812">
        <v>914</v>
      </c>
      <c r="BB812">
        <v>0</v>
      </c>
      <c r="BC812">
        <v>0</v>
      </c>
      <c r="BD812">
        <v>0</v>
      </c>
      <c r="BE812">
        <v>0</v>
      </c>
      <c r="BF812">
        <v>0</v>
      </c>
      <c r="BG812">
        <v>0</v>
      </c>
      <c r="BH812">
        <v>0</v>
      </c>
      <c r="BI812">
        <v>0</v>
      </c>
      <c r="BJ812">
        <v>0</v>
      </c>
      <c r="BK812">
        <v>0</v>
      </c>
      <c r="BL812">
        <v>0</v>
      </c>
      <c r="BM812">
        <v>0</v>
      </c>
      <c r="BN812">
        <v>0</v>
      </c>
      <c r="BO812">
        <v>0</v>
      </c>
      <c r="BP812">
        <v>0</v>
      </c>
      <c r="BQ812">
        <v>0</v>
      </c>
      <c r="BR812">
        <v>0</v>
      </c>
      <c r="BS812">
        <v>0</v>
      </c>
      <c r="BT812">
        <v>0</v>
      </c>
      <c r="BU812">
        <v>0</v>
      </c>
      <c r="BV812">
        <v>0</v>
      </c>
      <c r="BW812">
        <v>0</v>
      </c>
      <c r="CV812">
        <v>0</v>
      </c>
      <c r="CW812">
        <f>ROUND(Y812*Source!I509*DO812,9)</f>
        <v>0</v>
      </c>
      <c r="CX812">
        <f>ROUND(Y812*Source!I509,9)</f>
        <v>4.4412500000000001</v>
      </c>
      <c r="CY812">
        <f>AB812</f>
        <v>7.51</v>
      </c>
      <c r="CZ812">
        <f>AF812</f>
        <v>7.51</v>
      </c>
      <c r="DA812">
        <f>AJ812</f>
        <v>1</v>
      </c>
      <c r="DB812">
        <f t="shared" si="390"/>
        <v>159.59</v>
      </c>
      <c r="DC812">
        <f t="shared" si="391"/>
        <v>0</v>
      </c>
      <c r="DD812" t="s">
        <v>6</v>
      </c>
      <c r="DE812" t="s">
        <v>6</v>
      </c>
      <c r="DF812">
        <f t="shared" si="398"/>
        <v>0</v>
      </c>
      <c r="DG812">
        <f t="shared" si="397"/>
        <v>36</v>
      </c>
      <c r="DH812">
        <f>Source!I509*SmtRes!Y812</f>
        <v>4.4412500000000001</v>
      </c>
      <c r="DI812">
        <f>AB812</f>
        <v>7.51</v>
      </c>
      <c r="DJ812">
        <f>EtalonRes!Z914</f>
        <v>7.51</v>
      </c>
      <c r="DK812">
        <f>Source!BB509</f>
        <v>1</v>
      </c>
      <c r="DL812" t="s">
        <v>6</v>
      </c>
      <c r="DM812">
        <v>0</v>
      </c>
      <c r="DN812" t="s">
        <v>6</v>
      </c>
      <c r="DO812">
        <v>0</v>
      </c>
      <c r="GQ812">
        <v>-1</v>
      </c>
      <c r="GR812">
        <v>-1</v>
      </c>
    </row>
    <row r="813" spans="1:200" x14ac:dyDescent="0.2">
      <c r="A813">
        <f>ROW(Source!A509)</f>
        <v>509</v>
      </c>
      <c r="B813">
        <v>86295183</v>
      </c>
      <c r="C813">
        <v>86296546</v>
      </c>
      <c r="D813">
        <v>27441327</v>
      </c>
      <c r="E813">
        <v>1</v>
      </c>
      <c r="F813">
        <v>1</v>
      </c>
      <c r="G813">
        <v>1</v>
      </c>
      <c r="H813">
        <v>2</v>
      </c>
      <c r="I813" t="s">
        <v>936</v>
      </c>
      <c r="J813" t="s">
        <v>937</v>
      </c>
      <c r="K813" t="s">
        <v>938</v>
      </c>
      <c r="L813">
        <v>1368</v>
      </c>
      <c r="N813">
        <v>1011</v>
      </c>
      <c r="O813" t="s">
        <v>927</v>
      </c>
      <c r="P813" t="s">
        <v>927</v>
      </c>
      <c r="Q813">
        <v>1</v>
      </c>
      <c r="W813">
        <v>0</v>
      </c>
      <c r="X813">
        <v>-1583389094</v>
      </c>
      <c r="Y813">
        <f t="shared" si="389"/>
        <v>1.03</v>
      </c>
      <c r="AA813">
        <v>0</v>
      </c>
      <c r="AB813">
        <v>93.37</v>
      </c>
      <c r="AC813">
        <v>11.69</v>
      </c>
      <c r="AD813">
        <v>0</v>
      </c>
      <c r="AE813">
        <v>0</v>
      </c>
      <c r="AF813">
        <v>93.37</v>
      </c>
      <c r="AG813">
        <v>11.69</v>
      </c>
      <c r="AH813">
        <v>0</v>
      </c>
      <c r="AI813">
        <v>1</v>
      </c>
      <c r="AJ813">
        <v>1</v>
      </c>
      <c r="AK813">
        <v>1</v>
      </c>
      <c r="AL813">
        <v>1</v>
      </c>
      <c r="AM813">
        <v>0</v>
      </c>
      <c r="AN813">
        <v>0</v>
      </c>
      <c r="AO813">
        <v>1</v>
      </c>
      <c r="AP813">
        <v>0</v>
      </c>
      <c r="AQ813">
        <v>0</v>
      </c>
      <c r="AR813">
        <v>0</v>
      </c>
      <c r="AS813" t="s">
        <v>6</v>
      </c>
      <c r="AT813">
        <v>1.03</v>
      </c>
      <c r="AU813" t="s">
        <v>6</v>
      </c>
      <c r="AV813">
        <v>0</v>
      </c>
      <c r="AW813">
        <v>2</v>
      </c>
      <c r="AX813">
        <v>86296556</v>
      </c>
      <c r="AY813">
        <v>1</v>
      </c>
      <c r="AZ813">
        <v>0</v>
      </c>
      <c r="BA813">
        <v>915</v>
      </c>
      <c r="BB813">
        <v>0</v>
      </c>
      <c r="BC813">
        <v>0</v>
      </c>
      <c r="BD813">
        <v>0</v>
      </c>
      <c r="BE813">
        <v>0</v>
      </c>
      <c r="BF813">
        <v>0</v>
      </c>
      <c r="BG813">
        <v>0</v>
      </c>
      <c r="BH813">
        <v>0</v>
      </c>
      <c r="BI813">
        <v>0</v>
      </c>
      <c r="BJ813">
        <v>0</v>
      </c>
      <c r="BK813">
        <v>0</v>
      </c>
      <c r="BL813">
        <v>0</v>
      </c>
      <c r="BM813">
        <v>0</v>
      </c>
      <c r="BN813">
        <v>0</v>
      </c>
      <c r="BO813">
        <v>0</v>
      </c>
      <c r="BP813">
        <v>0</v>
      </c>
      <c r="BQ813">
        <v>0</v>
      </c>
      <c r="BR813">
        <v>0</v>
      </c>
      <c r="BS813">
        <v>0</v>
      </c>
      <c r="BT813">
        <v>0</v>
      </c>
      <c r="BU813">
        <v>0</v>
      </c>
      <c r="BV813">
        <v>0</v>
      </c>
      <c r="BW813">
        <v>0</v>
      </c>
      <c r="CV813">
        <v>0</v>
      </c>
      <c r="CW813">
        <f>ROUND(Y813*Source!I509*DO813,9)</f>
        <v>0</v>
      </c>
      <c r="CX813">
        <f>ROUND(Y813*Source!I509,9)</f>
        <v>0.21526999999999999</v>
      </c>
      <c r="CY813">
        <f>AB813</f>
        <v>93.37</v>
      </c>
      <c r="CZ813">
        <f>AF813</f>
        <v>93.37</v>
      </c>
      <c r="DA813">
        <f>AJ813</f>
        <v>1</v>
      </c>
      <c r="DB813">
        <f t="shared" si="390"/>
        <v>96.17</v>
      </c>
      <c r="DC813">
        <f t="shared" si="391"/>
        <v>12.04</v>
      </c>
      <c r="DD813" t="s">
        <v>6</v>
      </c>
      <c r="DE813" t="s">
        <v>6</v>
      </c>
      <c r="DF813">
        <f t="shared" si="398"/>
        <v>0</v>
      </c>
      <c r="DG813">
        <f t="shared" si="397"/>
        <v>20</v>
      </c>
      <c r="DH813">
        <f>Source!I509*SmtRes!Y813</f>
        <v>0.21526999999999999</v>
      </c>
      <c r="DI813">
        <f>AB813</f>
        <v>93.37</v>
      </c>
      <c r="DJ813">
        <f>EtalonRes!Z915</f>
        <v>93.37</v>
      </c>
      <c r="DK813">
        <f>Source!BB509</f>
        <v>1</v>
      </c>
      <c r="DL813" t="s">
        <v>6</v>
      </c>
      <c r="DM813">
        <v>0</v>
      </c>
      <c r="DN813" t="s">
        <v>6</v>
      </c>
      <c r="DO813">
        <v>0</v>
      </c>
      <c r="GQ813">
        <v>-1</v>
      </c>
      <c r="GR813">
        <v>-1</v>
      </c>
    </row>
    <row r="814" spans="1:200" x14ac:dyDescent="0.2">
      <c r="A814">
        <f>ROW(Source!A509)</f>
        <v>509</v>
      </c>
      <c r="B814">
        <v>86295183</v>
      </c>
      <c r="C814">
        <v>86296546</v>
      </c>
      <c r="D814">
        <v>27378255</v>
      </c>
      <c r="E814">
        <v>1</v>
      </c>
      <c r="F814">
        <v>1</v>
      </c>
      <c r="G814">
        <v>1</v>
      </c>
      <c r="H814">
        <v>3</v>
      </c>
      <c r="I814" t="s">
        <v>89</v>
      </c>
      <c r="J814" t="s">
        <v>91</v>
      </c>
      <c r="K814" t="s">
        <v>90</v>
      </c>
      <c r="L814">
        <v>1348</v>
      </c>
      <c r="N814">
        <v>1009</v>
      </c>
      <c r="O814" t="s">
        <v>63</v>
      </c>
      <c r="P814" t="s">
        <v>63</v>
      </c>
      <c r="Q814">
        <v>1000</v>
      </c>
      <c r="W814">
        <v>0</v>
      </c>
      <c r="X814">
        <v>1570490953</v>
      </c>
      <c r="Y814">
        <f t="shared" si="389"/>
        <v>0.04</v>
      </c>
      <c r="AA814">
        <v>10380</v>
      </c>
      <c r="AB814">
        <v>0</v>
      </c>
      <c r="AC814">
        <v>0</v>
      </c>
      <c r="AD814">
        <v>0</v>
      </c>
      <c r="AE814">
        <v>10380</v>
      </c>
      <c r="AF814">
        <v>0</v>
      </c>
      <c r="AG814">
        <v>0</v>
      </c>
      <c r="AH814">
        <v>0</v>
      </c>
      <c r="AI814">
        <v>1</v>
      </c>
      <c r="AJ814">
        <v>1</v>
      </c>
      <c r="AK814">
        <v>1</v>
      </c>
      <c r="AL814">
        <v>1</v>
      </c>
      <c r="AM814">
        <v>0</v>
      </c>
      <c r="AN814">
        <v>0</v>
      </c>
      <c r="AO814">
        <v>0</v>
      </c>
      <c r="AP814">
        <v>1</v>
      </c>
      <c r="AQ814">
        <v>0</v>
      </c>
      <c r="AR814">
        <v>0</v>
      </c>
      <c r="AS814" t="s">
        <v>6</v>
      </c>
      <c r="AT814">
        <v>0.04</v>
      </c>
      <c r="AU814" t="s">
        <v>6</v>
      </c>
      <c r="AV814">
        <v>0</v>
      </c>
      <c r="AW814">
        <v>1</v>
      </c>
      <c r="AX814">
        <v>-1</v>
      </c>
      <c r="AY814">
        <v>0</v>
      </c>
      <c r="AZ814">
        <v>0</v>
      </c>
      <c r="BA814" t="s">
        <v>6</v>
      </c>
      <c r="BB814">
        <v>0</v>
      </c>
      <c r="BC814">
        <v>0</v>
      </c>
      <c r="BD814">
        <v>0</v>
      </c>
      <c r="BE814">
        <v>0</v>
      </c>
      <c r="BF814">
        <v>0</v>
      </c>
      <c r="BG814">
        <v>0</v>
      </c>
      <c r="BH814">
        <v>0</v>
      </c>
      <c r="BI814">
        <v>0</v>
      </c>
      <c r="BJ814">
        <v>0</v>
      </c>
      <c r="BK814">
        <v>0</v>
      </c>
      <c r="BL814">
        <v>0</v>
      </c>
      <c r="BM814">
        <v>0</v>
      </c>
      <c r="BN814">
        <v>0</v>
      </c>
      <c r="BO814">
        <v>0</v>
      </c>
      <c r="BP814">
        <v>0</v>
      </c>
      <c r="BQ814">
        <v>0</v>
      </c>
      <c r="BR814">
        <v>0</v>
      </c>
      <c r="BS814">
        <v>0</v>
      </c>
      <c r="BT814">
        <v>0</v>
      </c>
      <c r="BU814">
        <v>0</v>
      </c>
      <c r="BV814">
        <v>0</v>
      </c>
      <c r="BW814">
        <v>0</v>
      </c>
      <c r="CV814">
        <v>0</v>
      </c>
      <c r="CW814">
        <v>0</v>
      </c>
      <c r="CX814">
        <f>ROUND(Y814*Source!I509,9)</f>
        <v>8.3599999999999994E-3</v>
      </c>
      <c r="CY814">
        <f>AA814</f>
        <v>10380</v>
      </c>
      <c r="CZ814">
        <f>AE814</f>
        <v>10380</v>
      </c>
      <c r="DA814">
        <f>AI814</f>
        <v>1</v>
      </c>
      <c r="DB814">
        <f t="shared" si="390"/>
        <v>415.2</v>
      </c>
      <c r="DC814">
        <f t="shared" si="391"/>
        <v>0</v>
      </c>
      <c r="DD814" t="s">
        <v>6</v>
      </c>
      <c r="DE814" t="s">
        <v>6</v>
      </c>
      <c r="DF814">
        <f t="shared" si="398"/>
        <v>87</v>
      </c>
      <c r="DG814">
        <f t="shared" si="397"/>
        <v>0</v>
      </c>
      <c r="DH814">
        <f>Source!I509*SmtRes!Y814</f>
        <v>8.3599999999999994E-3</v>
      </c>
      <c r="DI814">
        <f>AA814</f>
        <v>10380</v>
      </c>
      <c r="DJ814">
        <f>DF814</f>
        <v>87</v>
      </c>
      <c r="DK814">
        <f>Source!BC509</f>
        <v>1</v>
      </c>
      <c r="DL814" t="s">
        <v>6</v>
      </c>
      <c r="DM814">
        <v>0</v>
      </c>
      <c r="DN814" t="s">
        <v>6</v>
      </c>
      <c r="DO814">
        <v>0</v>
      </c>
      <c r="GP814">
        <v>1</v>
      </c>
      <c r="GQ814">
        <v>-1</v>
      </c>
      <c r="GR814">
        <v>-1</v>
      </c>
    </row>
    <row r="815" spans="1:200" x14ac:dyDescent="0.2">
      <c r="A815">
        <f>ROW(Source!A509)</f>
        <v>509</v>
      </c>
      <c r="B815">
        <v>86295183</v>
      </c>
      <c r="C815">
        <v>86296546</v>
      </c>
      <c r="D815">
        <v>27378452</v>
      </c>
      <c r="E815">
        <v>1</v>
      </c>
      <c r="F815">
        <v>1</v>
      </c>
      <c r="G815">
        <v>1</v>
      </c>
      <c r="H815">
        <v>3</v>
      </c>
      <c r="I815" t="s">
        <v>319</v>
      </c>
      <c r="J815" t="s">
        <v>321</v>
      </c>
      <c r="K815" t="s">
        <v>680</v>
      </c>
      <c r="L815">
        <v>53010780</v>
      </c>
      <c r="N815">
        <v>1010</v>
      </c>
      <c r="O815" t="s">
        <v>300</v>
      </c>
      <c r="P815" t="s">
        <v>43</v>
      </c>
      <c r="Q815">
        <v>1</v>
      </c>
      <c r="W815">
        <v>0</v>
      </c>
      <c r="X815">
        <v>215068816</v>
      </c>
      <c r="Y815">
        <f t="shared" si="389"/>
        <v>191.38756000000001</v>
      </c>
      <c r="AA815">
        <v>3.6</v>
      </c>
      <c r="AB815">
        <v>0</v>
      </c>
      <c r="AC815">
        <v>0</v>
      </c>
      <c r="AD815">
        <v>0</v>
      </c>
      <c r="AE815">
        <v>3.6</v>
      </c>
      <c r="AF815">
        <v>0</v>
      </c>
      <c r="AG815">
        <v>0</v>
      </c>
      <c r="AH815">
        <v>0</v>
      </c>
      <c r="AI815">
        <v>1</v>
      </c>
      <c r="AJ815">
        <v>1</v>
      </c>
      <c r="AK815">
        <v>1</v>
      </c>
      <c r="AL815">
        <v>1</v>
      </c>
      <c r="AM815">
        <v>0</v>
      </c>
      <c r="AN815">
        <v>0</v>
      </c>
      <c r="AO815">
        <v>0</v>
      </c>
      <c r="AP815">
        <v>1</v>
      </c>
      <c r="AQ815">
        <v>0</v>
      </c>
      <c r="AR815">
        <v>0</v>
      </c>
      <c r="AS815" t="s">
        <v>6</v>
      </c>
      <c r="AT815">
        <v>191.38756000000001</v>
      </c>
      <c r="AU815" t="s">
        <v>6</v>
      </c>
      <c r="AV815">
        <v>0</v>
      </c>
      <c r="AW815">
        <v>1</v>
      </c>
      <c r="AX815">
        <v>-1</v>
      </c>
      <c r="AY815">
        <v>0</v>
      </c>
      <c r="AZ815">
        <v>0</v>
      </c>
      <c r="BA815" t="s">
        <v>6</v>
      </c>
      <c r="BB815">
        <v>0</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c r="BW815">
        <v>0</v>
      </c>
      <c r="CV815">
        <v>0</v>
      </c>
      <c r="CW815">
        <v>0</v>
      </c>
      <c r="CX815">
        <f>ROUND(Y815*Source!I509,9)</f>
        <v>40.000000040000003</v>
      </c>
      <c r="CY815">
        <f>AA815</f>
        <v>3.6</v>
      </c>
      <c r="CZ815">
        <f>AE815</f>
        <v>3.6</v>
      </c>
      <c r="DA815">
        <f>AI815</f>
        <v>1</v>
      </c>
      <c r="DB815">
        <f t="shared" si="390"/>
        <v>689</v>
      </c>
      <c r="DC815">
        <f t="shared" si="391"/>
        <v>0</v>
      </c>
      <c r="DD815" t="s">
        <v>6</v>
      </c>
      <c r="DE815" t="s">
        <v>6</v>
      </c>
      <c r="DF815">
        <f t="shared" si="398"/>
        <v>160</v>
      </c>
      <c r="DG815">
        <f t="shared" si="397"/>
        <v>0</v>
      </c>
      <c r="DH815">
        <f>Source!I509*SmtRes!Y815</f>
        <v>40.000000040000003</v>
      </c>
      <c r="DI815">
        <f>AA815</f>
        <v>3.6</v>
      </c>
      <c r="DJ815">
        <f>DF815</f>
        <v>160</v>
      </c>
      <c r="DK815">
        <f>Source!BC509</f>
        <v>1</v>
      </c>
      <c r="DL815" t="s">
        <v>6</v>
      </c>
      <c r="DM815">
        <v>0</v>
      </c>
      <c r="DN815" t="s">
        <v>6</v>
      </c>
      <c r="DO815">
        <v>0</v>
      </c>
      <c r="GP815">
        <v>1</v>
      </c>
      <c r="GQ815">
        <v>-1</v>
      </c>
      <c r="GR815">
        <v>-1</v>
      </c>
    </row>
    <row r="816" spans="1:200" x14ac:dyDescent="0.2">
      <c r="A816">
        <f>ROW(Source!A509)</f>
        <v>509</v>
      </c>
      <c r="B816">
        <v>86295183</v>
      </c>
      <c r="C816">
        <v>86296546</v>
      </c>
      <c r="D816">
        <v>69205328</v>
      </c>
      <c r="E816">
        <v>1</v>
      </c>
      <c r="F816">
        <v>1</v>
      </c>
      <c r="G816">
        <v>1</v>
      </c>
      <c r="H816">
        <v>3</v>
      </c>
      <c r="I816" t="s">
        <v>673</v>
      </c>
      <c r="J816" t="s">
        <v>675</v>
      </c>
      <c r="K816" t="s">
        <v>674</v>
      </c>
      <c r="L816">
        <v>1348</v>
      </c>
      <c r="N816">
        <v>1009</v>
      </c>
      <c r="O816" t="s">
        <v>63</v>
      </c>
      <c r="P816" t="s">
        <v>63</v>
      </c>
      <c r="Q816">
        <v>1000</v>
      </c>
      <c r="W816">
        <v>0</v>
      </c>
      <c r="X816">
        <v>-1675985861</v>
      </c>
      <c r="Y816">
        <f t="shared" si="389"/>
        <v>0.71770299999999998</v>
      </c>
      <c r="AA816">
        <v>14354.27</v>
      </c>
      <c r="AB816">
        <v>0</v>
      </c>
      <c r="AC816">
        <v>0</v>
      </c>
      <c r="AD816">
        <v>0</v>
      </c>
      <c r="AE816">
        <v>14354.27</v>
      </c>
      <c r="AF816">
        <v>0</v>
      </c>
      <c r="AG816">
        <v>0</v>
      </c>
      <c r="AH816">
        <v>0</v>
      </c>
      <c r="AI816">
        <v>1</v>
      </c>
      <c r="AJ816">
        <v>1</v>
      </c>
      <c r="AK816">
        <v>1</v>
      </c>
      <c r="AL816">
        <v>1</v>
      </c>
      <c r="AM816">
        <v>0</v>
      </c>
      <c r="AN816">
        <v>0</v>
      </c>
      <c r="AO816">
        <v>0</v>
      </c>
      <c r="AP816">
        <v>1</v>
      </c>
      <c r="AQ816">
        <v>0</v>
      </c>
      <c r="AR816">
        <v>0</v>
      </c>
      <c r="AS816" t="s">
        <v>6</v>
      </c>
      <c r="AT816">
        <v>0.71770299999999998</v>
      </c>
      <c r="AU816" t="s">
        <v>6</v>
      </c>
      <c r="AV816">
        <v>0</v>
      </c>
      <c r="AW816">
        <v>1</v>
      </c>
      <c r="AX816">
        <v>-1</v>
      </c>
      <c r="AY816">
        <v>0</v>
      </c>
      <c r="AZ816">
        <v>0</v>
      </c>
      <c r="BA816" t="s">
        <v>6</v>
      </c>
      <c r="BB816">
        <v>0</v>
      </c>
      <c r="BC816">
        <v>0</v>
      </c>
      <c r="BD816">
        <v>0</v>
      </c>
      <c r="BE816">
        <v>0</v>
      </c>
      <c r="BF816">
        <v>0</v>
      </c>
      <c r="BG816">
        <v>0</v>
      </c>
      <c r="BH816">
        <v>0</v>
      </c>
      <c r="BI816">
        <v>0</v>
      </c>
      <c r="BJ816">
        <v>0</v>
      </c>
      <c r="BK816">
        <v>0</v>
      </c>
      <c r="BL816">
        <v>0</v>
      </c>
      <c r="BM816">
        <v>0</v>
      </c>
      <c r="BN816">
        <v>0</v>
      </c>
      <c r="BO816">
        <v>0</v>
      </c>
      <c r="BP816">
        <v>0</v>
      </c>
      <c r="BQ816">
        <v>0</v>
      </c>
      <c r="BR816">
        <v>0</v>
      </c>
      <c r="BS816">
        <v>0</v>
      </c>
      <c r="BT816">
        <v>0</v>
      </c>
      <c r="BU816">
        <v>0</v>
      </c>
      <c r="BV816">
        <v>0</v>
      </c>
      <c r="BW816">
        <v>0</v>
      </c>
      <c r="CV816">
        <v>0</v>
      </c>
      <c r="CW816">
        <v>0</v>
      </c>
      <c r="CX816">
        <f>ROUND(Y816*Source!I509,9)</f>
        <v>0.14999992700000001</v>
      </c>
      <c r="CY816">
        <f>AA816</f>
        <v>14354.27</v>
      </c>
      <c r="CZ816">
        <f>AE816</f>
        <v>14354.27</v>
      </c>
      <c r="DA816">
        <f>AI816</f>
        <v>1</v>
      </c>
      <c r="DB816">
        <f t="shared" si="390"/>
        <v>10302.1</v>
      </c>
      <c r="DC816">
        <f t="shared" si="391"/>
        <v>0</v>
      </c>
      <c r="DD816" t="s">
        <v>6</v>
      </c>
      <c r="DE816" t="s">
        <v>6</v>
      </c>
      <c r="DF816">
        <f t="shared" si="398"/>
        <v>2153</v>
      </c>
      <c r="DG816">
        <f t="shared" si="397"/>
        <v>0</v>
      </c>
      <c r="DH816">
        <f>Source!I509*SmtRes!Y816</f>
        <v>0.14999992699999998</v>
      </c>
      <c r="DI816">
        <f>AA816</f>
        <v>14354.27</v>
      </c>
      <c r="DJ816">
        <f>DF816</f>
        <v>2153</v>
      </c>
      <c r="DK816">
        <f>Source!BC509</f>
        <v>1</v>
      </c>
      <c r="DL816" t="s">
        <v>6</v>
      </c>
      <c r="DM816">
        <v>0</v>
      </c>
      <c r="DN816" t="s">
        <v>6</v>
      </c>
      <c r="DO816">
        <v>0</v>
      </c>
      <c r="GP816">
        <v>1</v>
      </c>
      <c r="GQ816">
        <v>-1</v>
      </c>
      <c r="GR816">
        <v>-1</v>
      </c>
    </row>
    <row r="817" spans="1:200" x14ac:dyDescent="0.2">
      <c r="A817">
        <f>ROW(Source!A509)</f>
        <v>509</v>
      </c>
      <c r="B817">
        <v>86295183</v>
      </c>
      <c r="C817">
        <v>86296546</v>
      </c>
      <c r="D817">
        <v>69204805</v>
      </c>
      <c r="E817">
        <v>1</v>
      </c>
      <c r="F817">
        <v>1</v>
      </c>
      <c r="G817">
        <v>1</v>
      </c>
      <c r="H817">
        <v>3</v>
      </c>
      <c r="I817" t="s">
        <v>282</v>
      </c>
      <c r="J817" t="s">
        <v>284</v>
      </c>
      <c r="K817" t="s">
        <v>678</v>
      </c>
      <c r="L817">
        <v>1348</v>
      </c>
      <c r="N817">
        <v>1009</v>
      </c>
      <c r="O817" t="s">
        <v>63</v>
      </c>
      <c r="P817" t="s">
        <v>63</v>
      </c>
      <c r="Q817">
        <v>1000</v>
      </c>
      <c r="W817">
        <v>0</v>
      </c>
      <c r="X817">
        <v>-1129773198</v>
      </c>
      <c r="Y817">
        <f t="shared" si="389"/>
        <v>0.28229700000000002</v>
      </c>
      <c r="AA817">
        <v>11818.63</v>
      </c>
      <c r="AB817">
        <v>0</v>
      </c>
      <c r="AC817">
        <v>0</v>
      </c>
      <c r="AD817">
        <v>0</v>
      </c>
      <c r="AE817">
        <v>11818.63</v>
      </c>
      <c r="AF817">
        <v>0</v>
      </c>
      <c r="AG817">
        <v>0</v>
      </c>
      <c r="AH817">
        <v>0</v>
      </c>
      <c r="AI817">
        <v>1</v>
      </c>
      <c r="AJ817">
        <v>1</v>
      </c>
      <c r="AK817">
        <v>1</v>
      </c>
      <c r="AL817">
        <v>1</v>
      </c>
      <c r="AM817">
        <v>0</v>
      </c>
      <c r="AN817">
        <v>0</v>
      </c>
      <c r="AO817">
        <v>0</v>
      </c>
      <c r="AP817">
        <v>1</v>
      </c>
      <c r="AQ817">
        <v>0</v>
      </c>
      <c r="AR817">
        <v>0</v>
      </c>
      <c r="AS817" t="s">
        <v>6</v>
      </c>
      <c r="AT817">
        <v>0.28229700000000002</v>
      </c>
      <c r="AU817" t="s">
        <v>6</v>
      </c>
      <c r="AV817">
        <v>0</v>
      </c>
      <c r="AW817">
        <v>1</v>
      </c>
      <c r="AX817">
        <v>-1</v>
      </c>
      <c r="AY817">
        <v>0</v>
      </c>
      <c r="AZ817">
        <v>0</v>
      </c>
      <c r="BA817" t="s">
        <v>6</v>
      </c>
      <c r="BB817">
        <v>0</v>
      </c>
      <c r="BC817">
        <v>0</v>
      </c>
      <c r="BD817">
        <v>0</v>
      </c>
      <c r="BE817">
        <v>0</v>
      </c>
      <c r="BF817">
        <v>0</v>
      </c>
      <c r="BG817">
        <v>0</v>
      </c>
      <c r="BH817">
        <v>0</v>
      </c>
      <c r="BI817">
        <v>0</v>
      </c>
      <c r="BJ817">
        <v>0</v>
      </c>
      <c r="BK817">
        <v>0</v>
      </c>
      <c r="BL817">
        <v>0</v>
      </c>
      <c r="BM817">
        <v>0</v>
      </c>
      <c r="BN817">
        <v>0</v>
      </c>
      <c r="BO817">
        <v>0</v>
      </c>
      <c r="BP817">
        <v>0</v>
      </c>
      <c r="BQ817">
        <v>0</v>
      </c>
      <c r="BR817">
        <v>0</v>
      </c>
      <c r="BS817">
        <v>0</v>
      </c>
      <c r="BT817">
        <v>0</v>
      </c>
      <c r="BU817">
        <v>0</v>
      </c>
      <c r="BV817">
        <v>0</v>
      </c>
      <c r="BW817">
        <v>0</v>
      </c>
      <c r="CV817">
        <v>0</v>
      </c>
      <c r="CW817">
        <v>0</v>
      </c>
      <c r="CX817">
        <f>ROUND(Y817*Source!I509,9)</f>
        <v>5.9000073E-2</v>
      </c>
      <c r="CY817">
        <f>AA817</f>
        <v>11818.63</v>
      </c>
      <c r="CZ817">
        <f>AE817</f>
        <v>11818.63</v>
      </c>
      <c r="DA817">
        <f>AI817</f>
        <v>1</v>
      </c>
      <c r="DB817">
        <f t="shared" si="390"/>
        <v>3336.36</v>
      </c>
      <c r="DC817">
        <f t="shared" si="391"/>
        <v>0</v>
      </c>
      <c r="DD817" t="s">
        <v>6</v>
      </c>
      <c r="DE817" t="s">
        <v>6</v>
      </c>
      <c r="DF817">
        <f t="shared" si="398"/>
        <v>697</v>
      </c>
      <c r="DG817">
        <f t="shared" si="397"/>
        <v>0</v>
      </c>
      <c r="DH817">
        <f>Source!I509*SmtRes!Y817</f>
        <v>5.9000073E-2</v>
      </c>
      <c r="DI817">
        <f>AA817</f>
        <v>11818.63</v>
      </c>
      <c r="DJ817">
        <f>DF817</f>
        <v>697</v>
      </c>
      <c r="DK817">
        <f>Source!BC509</f>
        <v>1</v>
      </c>
      <c r="DL817" t="s">
        <v>6</v>
      </c>
      <c r="DM817">
        <v>0</v>
      </c>
      <c r="DN817" t="s">
        <v>6</v>
      </c>
      <c r="DO817">
        <v>0</v>
      </c>
      <c r="GP817">
        <v>1</v>
      </c>
      <c r="GQ817">
        <v>-1</v>
      </c>
      <c r="GR817">
        <v>-1</v>
      </c>
    </row>
    <row r="818" spans="1:200" x14ac:dyDescent="0.2">
      <c r="A818">
        <f>ROW(Source!A510)</f>
        <v>510</v>
      </c>
      <c r="B818">
        <v>86295184</v>
      </c>
      <c r="C818">
        <v>86296546</v>
      </c>
      <c r="D818">
        <v>27501039</v>
      </c>
      <c r="E818">
        <v>1</v>
      </c>
      <c r="F818">
        <v>1</v>
      </c>
      <c r="G818">
        <v>1</v>
      </c>
      <c r="H818">
        <v>1</v>
      </c>
      <c r="I818" t="s">
        <v>954</v>
      </c>
      <c r="J818" t="s">
        <v>6</v>
      </c>
      <c r="K818" t="s">
        <v>955</v>
      </c>
      <c r="L818">
        <v>1369</v>
      </c>
      <c r="N818">
        <v>1013</v>
      </c>
      <c r="O818" t="s">
        <v>921</v>
      </c>
      <c r="P818" t="s">
        <v>921</v>
      </c>
      <c r="Q818">
        <v>1</v>
      </c>
      <c r="W818">
        <v>0</v>
      </c>
      <c r="X818">
        <v>-1670614445</v>
      </c>
      <c r="Y818">
        <f t="shared" si="389"/>
        <v>42.7</v>
      </c>
      <c r="AA818">
        <v>0</v>
      </c>
      <c r="AB818">
        <v>0</v>
      </c>
      <c r="AC818">
        <v>0</v>
      </c>
      <c r="AD818">
        <v>263.68</v>
      </c>
      <c r="AE818">
        <v>0</v>
      </c>
      <c r="AF818">
        <v>0</v>
      </c>
      <c r="AG818">
        <v>0</v>
      </c>
      <c r="AH818">
        <v>10.3</v>
      </c>
      <c r="AI818">
        <v>1</v>
      </c>
      <c r="AJ818">
        <v>1</v>
      </c>
      <c r="AK818">
        <v>1</v>
      </c>
      <c r="AL818">
        <v>25.6</v>
      </c>
      <c r="AM818">
        <v>5</v>
      </c>
      <c r="AN818">
        <v>0</v>
      </c>
      <c r="AO818">
        <v>1</v>
      </c>
      <c r="AP818">
        <v>0</v>
      </c>
      <c r="AQ818">
        <v>0</v>
      </c>
      <c r="AR818">
        <v>0</v>
      </c>
      <c r="AS818" t="s">
        <v>6</v>
      </c>
      <c r="AT818">
        <v>42.7</v>
      </c>
      <c r="AU818" t="s">
        <v>6</v>
      </c>
      <c r="AV818">
        <v>1</v>
      </c>
      <c r="AW818">
        <v>2</v>
      </c>
      <c r="AX818">
        <v>86296554</v>
      </c>
      <c r="AY818">
        <v>1</v>
      </c>
      <c r="AZ818">
        <v>0</v>
      </c>
      <c r="BA818">
        <v>918</v>
      </c>
      <c r="BB818">
        <v>0</v>
      </c>
      <c r="BC818">
        <v>0</v>
      </c>
      <c r="BD818">
        <v>0</v>
      </c>
      <c r="BE818">
        <v>0</v>
      </c>
      <c r="BF818">
        <v>0</v>
      </c>
      <c r="BG818">
        <v>0</v>
      </c>
      <c r="BH818">
        <v>0</v>
      </c>
      <c r="BI818">
        <v>0</v>
      </c>
      <c r="BJ818">
        <v>0</v>
      </c>
      <c r="BK818">
        <v>0</v>
      </c>
      <c r="BL818">
        <v>0</v>
      </c>
      <c r="BM818">
        <v>0</v>
      </c>
      <c r="BN818">
        <v>0</v>
      </c>
      <c r="BO818">
        <v>0</v>
      </c>
      <c r="BP818">
        <v>0</v>
      </c>
      <c r="BQ818">
        <v>0</v>
      </c>
      <c r="BR818">
        <v>0</v>
      </c>
      <c r="BS818">
        <v>0</v>
      </c>
      <c r="BT818">
        <v>0</v>
      </c>
      <c r="BU818">
        <v>0</v>
      </c>
      <c r="BV818">
        <v>0</v>
      </c>
      <c r="BW818">
        <v>0</v>
      </c>
      <c r="CU818">
        <f>ROUND(AT818*Source!I510*AH818*AL818,0)</f>
        <v>2353</v>
      </c>
      <c r="CV818">
        <f>ROUND(Y818*Source!I510,9)</f>
        <v>8.9243000000000006</v>
      </c>
      <c r="CW818">
        <v>0</v>
      </c>
      <c r="CX818">
        <f>ROUND(Y818*Source!I510,9)</f>
        <v>8.9243000000000006</v>
      </c>
      <c r="CY818">
        <f>AD818</f>
        <v>263.68</v>
      </c>
      <c r="CZ818">
        <f>AH818</f>
        <v>10.3</v>
      </c>
      <c r="DA818">
        <f>AL818</f>
        <v>25.6</v>
      </c>
      <c r="DB818">
        <f t="shared" si="390"/>
        <v>439.81</v>
      </c>
      <c r="DC818">
        <f t="shared" si="391"/>
        <v>0</v>
      </c>
      <c r="DD818" t="s">
        <v>6</v>
      </c>
      <c r="DE818" t="s">
        <v>6</v>
      </c>
      <c r="DF818">
        <f t="shared" si="398"/>
        <v>0</v>
      </c>
      <c r="DG818">
        <f t="shared" si="397"/>
        <v>0</v>
      </c>
      <c r="DH818">
        <f>Source!I510*SmtRes!Y818</f>
        <v>8.9243000000000006</v>
      </c>
      <c r="DI818">
        <f>AD818</f>
        <v>263.68</v>
      </c>
      <c r="DJ818">
        <f>EtalonRes!AB918</f>
        <v>10.3</v>
      </c>
      <c r="DK818">
        <f>Source!BA510</f>
        <v>25.6</v>
      </c>
      <c r="DL818" t="s">
        <v>6</v>
      </c>
      <c r="DM818">
        <v>0</v>
      </c>
      <c r="DN818" t="s">
        <v>6</v>
      </c>
      <c r="DO818">
        <v>0</v>
      </c>
      <c r="GQ818">
        <v>-1</v>
      </c>
      <c r="GR818">
        <v>-1</v>
      </c>
    </row>
    <row r="819" spans="1:200" x14ac:dyDescent="0.2">
      <c r="A819">
        <f>ROW(Source!A510)</f>
        <v>510</v>
      </c>
      <c r="B819">
        <v>86295184</v>
      </c>
      <c r="C819">
        <v>86296546</v>
      </c>
      <c r="D819">
        <v>27439703</v>
      </c>
      <c r="E819">
        <v>1</v>
      </c>
      <c r="F819">
        <v>1</v>
      </c>
      <c r="G819">
        <v>1</v>
      </c>
      <c r="H819">
        <v>2</v>
      </c>
      <c r="I819" t="s">
        <v>941</v>
      </c>
      <c r="J819" t="s">
        <v>942</v>
      </c>
      <c r="K819" t="s">
        <v>943</v>
      </c>
      <c r="L819">
        <v>1368</v>
      </c>
      <c r="N819">
        <v>1011</v>
      </c>
      <c r="O819" t="s">
        <v>927</v>
      </c>
      <c r="P819" t="s">
        <v>927</v>
      </c>
      <c r="Q819">
        <v>1</v>
      </c>
      <c r="W819">
        <v>0</v>
      </c>
      <c r="X819">
        <v>2075311453</v>
      </c>
      <c r="Y819">
        <f t="shared" si="389"/>
        <v>21.25</v>
      </c>
      <c r="AA819">
        <v>0</v>
      </c>
      <c r="AB819">
        <v>69.84</v>
      </c>
      <c r="AC819">
        <v>0</v>
      </c>
      <c r="AD819">
        <v>0</v>
      </c>
      <c r="AE819">
        <v>0</v>
      </c>
      <c r="AF819">
        <v>7.51</v>
      </c>
      <c r="AG819">
        <v>0</v>
      </c>
      <c r="AH819">
        <v>0</v>
      </c>
      <c r="AI819">
        <v>1</v>
      </c>
      <c r="AJ819">
        <v>9.3000000000000007</v>
      </c>
      <c r="AK819">
        <v>19.8</v>
      </c>
      <c r="AL819">
        <v>1</v>
      </c>
      <c r="AM819">
        <v>5</v>
      </c>
      <c r="AN819">
        <v>0</v>
      </c>
      <c r="AO819">
        <v>1</v>
      </c>
      <c r="AP819">
        <v>0</v>
      </c>
      <c r="AQ819">
        <v>0</v>
      </c>
      <c r="AR819">
        <v>0</v>
      </c>
      <c r="AS819" t="s">
        <v>6</v>
      </c>
      <c r="AT819">
        <v>21.25</v>
      </c>
      <c r="AU819" t="s">
        <v>6</v>
      </c>
      <c r="AV819">
        <v>0</v>
      </c>
      <c r="AW819">
        <v>2</v>
      </c>
      <c r="AX819">
        <v>86296555</v>
      </c>
      <c r="AY819">
        <v>1</v>
      </c>
      <c r="AZ819">
        <v>0</v>
      </c>
      <c r="BA819">
        <v>919</v>
      </c>
      <c r="BB819">
        <v>0</v>
      </c>
      <c r="BC819">
        <v>0</v>
      </c>
      <c r="BD819">
        <v>0</v>
      </c>
      <c r="BE819">
        <v>0</v>
      </c>
      <c r="BF819">
        <v>0</v>
      </c>
      <c r="BG819">
        <v>0</v>
      </c>
      <c r="BH819">
        <v>0</v>
      </c>
      <c r="BI819">
        <v>0</v>
      </c>
      <c r="BJ819">
        <v>0</v>
      </c>
      <c r="BK819">
        <v>0</v>
      </c>
      <c r="BL819">
        <v>0</v>
      </c>
      <c r="BM819">
        <v>0</v>
      </c>
      <c r="BN819">
        <v>0</v>
      </c>
      <c r="BO819">
        <v>0</v>
      </c>
      <c r="BP819">
        <v>0</v>
      </c>
      <c r="BQ819">
        <v>0</v>
      </c>
      <c r="BR819">
        <v>0</v>
      </c>
      <c r="BS819">
        <v>0</v>
      </c>
      <c r="BT819">
        <v>0</v>
      </c>
      <c r="BU819">
        <v>0</v>
      </c>
      <c r="BV819">
        <v>0</v>
      </c>
      <c r="BW819">
        <v>0</v>
      </c>
      <c r="CV819">
        <v>0</v>
      </c>
      <c r="CW819">
        <f>ROUND(Y819*Source!I510*DO819,9)</f>
        <v>0</v>
      </c>
      <c r="CX819">
        <f>ROUND(Y819*Source!I510,9)</f>
        <v>4.4412500000000001</v>
      </c>
      <c r="CY819">
        <f>AB819</f>
        <v>69.84</v>
      </c>
      <c r="CZ819">
        <f>AF819</f>
        <v>7.51</v>
      </c>
      <c r="DA819">
        <f>AJ819</f>
        <v>9.3000000000000007</v>
      </c>
      <c r="DB819">
        <f t="shared" si="390"/>
        <v>159.59</v>
      </c>
      <c r="DC819">
        <f t="shared" si="391"/>
        <v>0</v>
      </c>
      <c r="DD819" t="s">
        <v>6</v>
      </c>
      <c r="DE819" t="s">
        <v>6</v>
      </c>
      <c r="DF819">
        <f t="shared" si="398"/>
        <v>0</v>
      </c>
      <c r="DG819">
        <f>ROUND(ROUND(AF819*AJ819,0)*CX819,0)</f>
        <v>311</v>
      </c>
      <c r="DH819">
        <f>Source!I510*SmtRes!Y819</f>
        <v>4.4412500000000001</v>
      </c>
      <c r="DI819">
        <f>AB819</f>
        <v>69.84</v>
      </c>
      <c r="DJ819">
        <f>EtalonRes!Z919</f>
        <v>7.51</v>
      </c>
      <c r="DK819">
        <f>Source!BB510</f>
        <v>9.3000000000000007</v>
      </c>
      <c r="DL819" t="s">
        <v>6</v>
      </c>
      <c r="DM819">
        <v>0</v>
      </c>
      <c r="DN819" t="s">
        <v>6</v>
      </c>
      <c r="DO819">
        <v>0</v>
      </c>
      <c r="GQ819">
        <v>-1</v>
      </c>
      <c r="GR819">
        <v>-1</v>
      </c>
    </row>
    <row r="820" spans="1:200" x14ac:dyDescent="0.2">
      <c r="A820">
        <f>ROW(Source!A510)</f>
        <v>510</v>
      </c>
      <c r="B820">
        <v>86295184</v>
      </c>
      <c r="C820">
        <v>86296546</v>
      </c>
      <c r="D820">
        <v>27441327</v>
      </c>
      <c r="E820">
        <v>1</v>
      </c>
      <c r="F820">
        <v>1</v>
      </c>
      <c r="G820">
        <v>1</v>
      </c>
      <c r="H820">
        <v>2</v>
      </c>
      <c r="I820" t="s">
        <v>936</v>
      </c>
      <c r="J820" t="s">
        <v>937</v>
      </c>
      <c r="K820" t="s">
        <v>938</v>
      </c>
      <c r="L820">
        <v>1368</v>
      </c>
      <c r="N820">
        <v>1011</v>
      </c>
      <c r="O820" t="s">
        <v>927</v>
      </c>
      <c r="P820" t="s">
        <v>927</v>
      </c>
      <c r="Q820">
        <v>1</v>
      </c>
      <c r="W820">
        <v>0</v>
      </c>
      <c r="X820">
        <v>-1583389094</v>
      </c>
      <c r="Y820">
        <f t="shared" si="389"/>
        <v>1.03</v>
      </c>
      <c r="AA820">
        <v>0</v>
      </c>
      <c r="AB820">
        <v>868.34</v>
      </c>
      <c r="AC820">
        <v>231.46</v>
      </c>
      <c r="AD820">
        <v>0</v>
      </c>
      <c r="AE820">
        <v>0</v>
      </c>
      <c r="AF820">
        <v>93.37</v>
      </c>
      <c r="AG820">
        <v>11.69</v>
      </c>
      <c r="AH820">
        <v>0</v>
      </c>
      <c r="AI820">
        <v>1</v>
      </c>
      <c r="AJ820">
        <v>9.3000000000000007</v>
      </c>
      <c r="AK820">
        <v>19.8</v>
      </c>
      <c r="AL820">
        <v>1</v>
      </c>
      <c r="AM820">
        <v>5</v>
      </c>
      <c r="AN820">
        <v>0</v>
      </c>
      <c r="AO820">
        <v>1</v>
      </c>
      <c r="AP820">
        <v>0</v>
      </c>
      <c r="AQ820">
        <v>0</v>
      </c>
      <c r="AR820">
        <v>0</v>
      </c>
      <c r="AS820" t="s">
        <v>6</v>
      </c>
      <c r="AT820">
        <v>1.03</v>
      </c>
      <c r="AU820" t="s">
        <v>6</v>
      </c>
      <c r="AV820">
        <v>0</v>
      </c>
      <c r="AW820">
        <v>2</v>
      </c>
      <c r="AX820">
        <v>86296556</v>
      </c>
      <c r="AY820">
        <v>1</v>
      </c>
      <c r="AZ820">
        <v>0</v>
      </c>
      <c r="BA820">
        <v>920</v>
      </c>
      <c r="BB820">
        <v>0</v>
      </c>
      <c r="BC820">
        <v>0</v>
      </c>
      <c r="BD820">
        <v>0</v>
      </c>
      <c r="BE820">
        <v>0</v>
      </c>
      <c r="BF820">
        <v>0</v>
      </c>
      <c r="BG820">
        <v>0</v>
      </c>
      <c r="BH820">
        <v>0</v>
      </c>
      <c r="BI820">
        <v>0</v>
      </c>
      <c r="BJ820">
        <v>0</v>
      </c>
      <c r="BK820">
        <v>0</v>
      </c>
      <c r="BL820">
        <v>0</v>
      </c>
      <c r="BM820">
        <v>0</v>
      </c>
      <c r="BN820">
        <v>0</v>
      </c>
      <c r="BO820">
        <v>0</v>
      </c>
      <c r="BP820">
        <v>0</v>
      </c>
      <c r="BQ820">
        <v>0</v>
      </c>
      <c r="BR820">
        <v>0</v>
      </c>
      <c r="BS820">
        <v>0</v>
      </c>
      <c r="BT820">
        <v>0</v>
      </c>
      <c r="BU820">
        <v>0</v>
      </c>
      <c r="BV820">
        <v>0</v>
      </c>
      <c r="BW820">
        <v>0</v>
      </c>
      <c r="CV820">
        <v>0</v>
      </c>
      <c r="CW820">
        <f>ROUND(Y820*Source!I510*DO820,9)</f>
        <v>0</v>
      </c>
      <c r="CX820">
        <f>ROUND(Y820*Source!I510,9)</f>
        <v>0.21526999999999999</v>
      </c>
      <c r="CY820">
        <f>AB820</f>
        <v>868.34</v>
      </c>
      <c r="CZ820">
        <f>AF820</f>
        <v>93.37</v>
      </c>
      <c r="DA820">
        <f>AJ820</f>
        <v>9.3000000000000007</v>
      </c>
      <c r="DB820">
        <f t="shared" si="390"/>
        <v>96.17</v>
      </c>
      <c r="DC820">
        <f t="shared" si="391"/>
        <v>12.04</v>
      </c>
      <c r="DD820" t="s">
        <v>6</v>
      </c>
      <c r="DE820" t="s">
        <v>6</v>
      </c>
      <c r="DF820">
        <f t="shared" si="398"/>
        <v>0</v>
      </c>
      <c r="DG820">
        <f>ROUND(ROUND(AF820*AJ820,0)*CX820,0)</f>
        <v>187</v>
      </c>
      <c r="DH820">
        <f>Source!I510*SmtRes!Y820</f>
        <v>0.21526999999999999</v>
      </c>
      <c r="DI820">
        <f>AB820</f>
        <v>868.34</v>
      </c>
      <c r="DJ820">
        <f>EtalonRes!Z920</f>
        <v>93.37</v>
      </c>
      <c r="DK820">
        <f>Source!BB510</f>
        <v>9.3000000000000007</v>
      </c>
      <c r="DL820" t="s">
        <v>6</v>
      </c>
      <c r="DM820">
        <v>0</v>
      </c>
      <c r="DN820" t="s">
        <v>6</v>
      </c>
      <c r="DO820">
        <v>0</v>
      </c>
      <c r="GQ820">
        <v>-1</v>
      </c>
      <c r="GR820">
        <v>-1</v>
      </c>
    </row>
    <row r="821" spans="1:200" x14ac:dyDescent="0.2">
      <c r="A821">
        <f>ROW(Source!A510)</f>
        <v>510</v>
      </c>
      <c r="B821">
        <v>86295184</v>
      </c>
      <c r="C821">
        <v>86296546</v>
      </c>
      <c r="D821">
        <v>27378255</v>
      </c>
      <c r="E821">
        <v>1</v>
      </c>
      <c r="F821">
        <v>1</v>
      </c>
      <c r="G821">
        <v>1</v>
      </c>
      <c r="H821">
        <v>3</v>
      </c>
      <c r="I821" t="s">
        <v>89</v>
      </c>
      <c r="J821" t="s">
        <v>91</v>
      </c>
      <c r="K821" t="s">
        <v>90</v>
      </c>
      <c r="L821">
        <v>1348</v>
      </c>
      <c r="N821">
        <v>1009</v>
      </c>
      <c r="O821" t="s">
        <v>63</v>
      </c>
      <c r="P821" t="s">
        <v>63</v>
      </c>
      <c r="Q821">
        <v>1000</v>
      </c>
      <c r="W821">
        <v>0</v>
      </c>
      <c r="X821">
        <v>1570490953</v>
      </c>
      <c r="Y821">
        <f t="shared" si="389"/>
        <v>0.04</v>
      </c>
      <c r="AA821">
        <v>180000</v>
      </c>
      <c r="AB821">
        <v>0</v>
      </c>
      <c r="AC821">
        <v>0</v>
      </c>
      <c r="AD821">
        <v>0</v>
      </c>
      <c r="AE821">
        <v>25257.140000000003</v>
      </c>
      <c r="AF821">
        <v>0</v>
      </c>
      <c r="AG821">
        <v>0</v>
      </c>
      <c r="AH821">
        <v>0</v>
      </c>
      <c r="AI821">
        <v>7.56</v>
      </c>
      <c r="AJ821">
        <v>1</v>
      </c>
      <c r="AK821">
        <v>1</v>
      </c>
      <c r="AL821">
        <v>1</v>
      </c>
      <c r="AM821">
        <v>0</v>
      </c>
      <c r="AN821">
        <v>0</v>
      </c>
      <c r="AO821">
        <v>0</v>
      </c>
      <c r="AP821">
        <v>1</v>
      </c>
      <c r="AQ821">
        <v>0</v>
      </c>
      <c r="AR821">
        <v>0</v>
      </c>
      <c r="AS821" t="s">
        <v>6</v>
      </c>
      <c r="AT821">
        <v>0.04</v>
      </c>
      <c r="AU821" t="s">
        <v>6</v>
      </c>
      <c r="AV821">
        <v>0</v>
      </c>
      <c r="AW821">
        <v>1</v>
      </c>
      <c r="AX821">
        <v>-1</v>
      </c>
      <c r="AY821">
        <v>0</v>
      </c>
      <c r="AZ821">
        <v>0</v>
      </c>
      <c r="BA821" t="s">
        <v>6</v>
      </c>
      <c r="BB821">
        <v>0</v>
      </c>
      <c r="BC821">
        <v>0</v>
      </c>
      <c r="BD821">
        <v>0</v>
      </c>
      <c r="BE821">
        <v>0</v>
      </c>
      <c r="BF821">
        <v>0</v>
      </c>
      <c r="BG821">
        <v>0</v>
      </c>
      <c r="BH821">
        <v>0</v>
      </c>
      <c r="BI821">
        <v>0</v>
      </c>
      <c r="BJ821">
        <v>0</v>
      </c>
      <c r="BK821">
        <v>0</v>
      </c>
      <c r="BL821">
        <v>0</v>
      </c>
      <c r="BM821">
        <v>0</v>
      </c>
      <c r="BN821">
        <v>0</v>
      </c>
      <c r="BO821">
        <v>0</v>
      </c>
      <c r="BP821">
        <v>0</v>
      </c>
      <c r="BQ821">
        <v>0</v>
      </c>
      <c r="BR821">
        <v>0</v>
      </c>
      <c r="BS821">
        <v>0</v>
      </c>
      <c r="BT821">
        <v>0</v>
      </c>
      <c r="BU821">
        <v>0</v>
      </c>
      <c r="BV821">
        <v>0</v>
      </c>
      <c r="BW821">
        <v>0</v>
      </c>
      <c r="CV821">
        <v>0</v>
      </c>
      <c r="CW821">
        <v>0</v>
      </c>
      <c r="CX821">
        <f>ROUND(Y821*Source!I510,9)</f>
        <v>8.3599999999999994E-3</v>
      </c>
      <c r="CY821">
        <f>AA821</f>
        <v>180000</v>
      </c>
      <c r="CZ821">
        <f>AE821</f>
        <v>25257.140000000003</v>
      </c>
      <c r="DA821">
        <f>AI821</f>
        <v>7.56</v>
      </c>
      <c r="DB821">
        <f t="shared" si="390"/>
        <v>1010.29</v>
      </c>
      <c r="DC821">
        <f t="shared" si="391"/>
        <v>0</v>
      </c>
      <c r="DD821" t="s">
        <v>6</v>
      </c>
      <c r="DE821" t="s">
        <v>6</v>
      </c>
      <c r="DF821">
        <f>ROUND(ROUND(AE821*AI821,0)*CX821,0)</f>
        <v>1596</v>
      </c>
      <c r="DG821">
        <f t="shared" ref="DG821:DG834" si="399">ROUND(ROUND(AF821,0)*CX821,0)</f>
        <v>0</v>
      </c>
      <c r="DH821">
        <f>Source!I510*SmtRes!Y821</f>
        <v>8.3599999999999994E-3</v>
      </c>
      <c r="DI821">
        <f>AA821</f>
        <v>180000</v>
      </c>
      <c r="DJ821">
        <f>DF821</f>
        <v>1596</v>
      </c>
      <c r="DK821">
        <f>Source!BC510</f>
        <v>7.56</v>
      </c>
      <c r="DL821" t="s">
        <v>6</v>
      </c>
      <c r="DM821">
        <v>0</v>
      </c>
      <c r="DN821" t="s">
        <v>6</v>
      </c>
      <c r="DO821">
        <v>0</v>
      </c>
      <c r="GP821">
        <v>1</v>
      </c>
      <c r="GQ821">
        <v>-1</v>
      </c>
      <c r="GR821">
        <v>-1</v>
      </c>
    </row>
    <row r="822" spans="1:200" x14ac:dyDescent="0.2">
      <c r="A822">
        <f>ROW(Source!A510)</f>
        <v>510</v>
      </c>
      <c r="B822">
        <v>86295184</v>
      </c>
      <c r="C822">
        <v>86296546</v>
      </c>
      <c r="D822">
        <v>27378452</v>
      </c>
      <c r="E822">
        <v>1</v>
      </c>
      <c r="F822">
        <v>1</v>
      </c>
      <c r="G822">
        <v>1</v>
      </c>
      <c r="H822">
        <v>3</v>
      </c>
      <c r="I822" t="s">
        <v>319</v>
      </c>
      <c r="J822" t="s">
        <v>321</v>
      </c>
      <c r="K822" t="s">
        <v>680</v>
      </c>
      <c r="L822">
        <v>53010780</v>
      </c>
      <c r="N822">
        <v>1010</v>
      </c>
      <c r="O822" t="s">
        <v>300</v>
      </c>
      <c r="P822" t="s">
        <v>43</v>
      </c>
      <c r="Q822">
        <v>1</v>
      </c>
      <c r="W822">
        <v>0</v>
      </c>
      <c r="X822">
        <v>215068816</v>
      </c>
      <c r="Y822">
        <f t="shared" si="389"/>
        <v>191.38756000000001</v>
      </c>
      <c r="AA822">
        <v>21.72</v>
      </c>
      <c r="AB822">
        <v>0</v>
      </c>
      <c r="AC822">
        <v>0</v>
      </c>
      <c r="AD822">
        <v>0</v>
      </c>
      <c r="AE822">
        <v>3.04</v>
      </c>
      <c r="AF822">
        <v>0</v>
      </c>
      <c r="AG822">
        <v>0</v>
      </c>
      <c r="AH822">
        <v>0</v>
      </c>
      <c r="AI822">
        <v>7.56</v>
      </c>
      <c r="AJ822">
        <v>1</v>
      </c>
      <c r="AK822">
        <v>1</v>
      </c>
      <c r="AL822">
        <v>1</v>
      </c>
      <c r="AM822">
        <v>0</v>
      </c>
      <c r="AN822">
        <v>0</v>
      </c>
      <c r="AO822">
        <v>0</v>
      </c>
      <c r="AP822">
        <v>1</v>
      </c>
      <c r="AQ822">
        <v>0</v>
      </c>
      <c r="AR822">
        <v>0</v>
      </c>
      <c r="AS822" t="s">
        <v>6</v>
      </c>
      <c r="AT822">
        <v>191.38756000000001</v>
      </c>
      <c r="AU822" t="s">
        <v>6</v>
      </c>
      <c r="AV822">
        <v>0</v>
      </c>
      <c r="AW822">
        <v>1</v>
      </c>
      <c r="AX822">
        <v>-1</v>
      </c>
      <c r="AY822">
        <v>0</v>
      </c>
      <c r="AZ822">
        <v>0</v>
      </c>
      <c r="BA822" t="s">
        <v>6</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v>0</v>
      </c>
      <c r="CV822">
        <v>0</v>
      </c>
      <c r="CW822">
        <v>0</v>
      </c>
      <c r="CX822">
        <f>ROUND(Y822*Source!I510,9)</f>
        <v>40.000000040000003</v>
      </c>
      <c r="CY822">
        <f>AA822</f>
        <v>21.72</v>
      </c>
      <c r="CZ822">
        <f>AE822</f>
        <v>3.04</v>
      </c>
      <c r="DA822">
        <f>AI822</f>
        <v>7.56</v>
      </c>
      <c r="DB822">
        <f t="shared" si="390"/>
        <v>581.82000000000005</v>
      </c>
      <c r="DC822">
        <f t="shared" si="391"/>
        <v>0</v>
      </c>
      <c r="DD822" t="s">
        <v>6</v>
      </c>
      <c r="DE822" t="s">
        <v>6</v>
      </c>
      <c r="DF822">
        <f>ROUND(ROUND(AE822*AI822,0)*CX822,0)</f>
        <v>920</v>
      </c>
      <c r="DG822">
        <f t="shared" si="399"/>
        <v>0</v>
      </c>
      <c r="DH822">
        <f>Source!I510*SmtRes!Y822</f>
        <v>40.000000040000003</v>
      </c>
      <c r="DI822">
        <f>AA822</f>
        <v>21.72</v>
      </c>
      <c r="DJ822">
        <f>DF822</f>
        <v>920</v>
      </c>
      <c r="DK822">
        <f>Source!BC510</f>
        <v>7.56</v>
      </c>
      <c r="DL822" t="s">
        <v>6</v>
      </c>
      <c r="DM822">
        <v>0</v>
      </c>
      <c r="DN822" t="s">
        <v>6</v>
      </c>
      <c r="DO822">
        <v>0</v>
      </c>
      <c r="GP822">
        <v>1</v>
      </c>
      <c r="GQ822">
        <v>-1</v>
      </c>
      <c r="GR822">
        <v>-1</v>
      </c>
    </row>
    <row r="823" spans="1:200" x14ac:dyDescent="0.2">
      <c r="A823">
        <f>ROW(Source!A510)</f>
        <v>510</v>
      </c>
      <c r="B823">
        <v>86295184</v>
      </c>
      <c r="C823">
        <v>86296546</v>
      </c>
      <c r="D823">
        <v>69205328</v>
      </c>
      <c r="E823">
        <v>1</v>
      </c>
      <c r="F823">
        <v>1</v>
      </c>
      <c r="G823">
        <v>1</v>
      </c>
      <c r="H823">
        <v>3</v>
      </c>
      <c r="I823" t="s">
        <v>673</v>
      </c>
      <c r="J823" t="s">
        <v>675</v>
      </c>
      <c r="K823" t="s">
        <v>674</v>
      </c>
      <c r="L823">
        <v>1348</v>
      </c>
      <c r="N823">
        <v>1009</v>
      </c>
      <c r="O823" t="s">
        <v>63</v>
      </c>
      <c r="P823" t="s">
        <v>63</v>
      </c>
      <c r="Q823">
        <v>1000</v>
      </c>
      <c r="W823">
        <v>0</v>
      </c>
      <c r="X823">
        <v>-1675985861</v>
      </c>
      <c r="Y823">
        <f t="shared" si="389"/>
        <v>0.71770299999999998</v>
      </c>
      <c r="AA823">
        <v>113739.65</v>
      </c>
      <c r="AB823">
        <v>0</v>
      </c>
      <c r="AC823">
        <v>0</v>
      </c>
      <c r="AD823">
        <v>0</v>
      </c>
      <c r="AE823">
        <v>15764.08</v>
      </c>
      <c r="AF823">
        <v>0</v>
      </c>
      <c r="AG823">
        <v>0</v>
      </c>
      <c r="AH823">
        <v>0</v>
      </c>
      <c r="AI823">
        <v>7.56</v>
      </c>
      <c r="AJ823">
        <v>1</v>
      </c>
      <c r="AK823">
        <v>1</v>
      </c>
      <c r="AL823">
        <v>1</v>
      </c>
      <c r="AM823">
        <v>0</v>
      </c>
      <c r="AN823">
        <v>0</v>
      </c>
      <c r="AO823">
        <v>0</v>
      </c>
      <c r="AP823">
        <v>1</v>
      </c>
      <c r="AQ823">
        <v>0</v>
      </c>
      <c r="AR823">
        <v>0</v>
      </c>
      <c r="AS823" t="s">
        <v>6</v>
      </c>
      <c r="AT823">
        <v>0.71770299999999998</v>
      </c>
      <c r="AU823" t="s">
        <v>6</v>
      </c>
      <c r="AV823">
        <v>0</v>
      </c>
      <c r="AW823">
        <v>1</v>
      </c>
      <c r="AX823">
        <v>-1</v>
      </c>
      <c r="AY823">
        <v>0</v>
      </c>
      <c r="AZ823">
        <v>0</v>
      </c>
      <c r="BA823" t="s">
        <v>6</v>
      </c>
      <c r="BB823">
        <v>0</v>
      </c>
      <c r="BC823">
        <v>0</v>
      </c>
      <c r="BD823">
        <v>0</v>
      </c>
      <c r="BE823">
        <v>0</v>
      </c>
      <c r="BF823">
        <v>0</v>
      </c>
      <c r="BG823">
        <v>0</v>
      </c>
      <c r="BH823">
        <v>0</v>
      </c>
      <c r="BI823">
        <v>0</v>
      </c>
      <c r="BJ823">
        <v>0</v>
      </c>
      <c r="BK823">
        <v>0</v>
      </c>
      <c r="BL823">
        <v>0</v>
      </c>
      <c r="BM823">
        <v>0</v>
      </c>
      <c r="BN823">
        <v>0</v>
      </c>
      <c r="BO823">
        <v>0</v>
      </c>
      <c r="BP823">
        <v>0</v>
      </c>
      <c r="BQ823">
        <v>0</v>
      </c>
      <c r="BR823">
        <v>0</v>
      </c>
      <c r="BS823">
        <v>0</v>
      </c>
      <c r="BT823">
        <v>0</v>
      </c>
      <c r="BU823">
        <v>0</v>
      </c>
      <c r="BV823">
        <v>0</v>
      </c>
      <c r="BW823">
        <v>0</v>
      </c>
      <c r="CV823">
        <v>0</v>
      </c>
      <c r="CW823">
        <v>0</v>
      </c>
      <c r="CX823">
        <f>ROUND(Y823*Source!I510,9)</f>
        <v>0.14999992700000001</v>
      </c>
      <c r="CY823">
        <f>AA823</f>
        <v>113739.65</v>
      </c>
      <c r="CZ823">
        <f>AE823</f>
        <v>15764.08</v>
      </c>
      <c r="DA823">
        <f>AI823</f>
        <v>7.56</v>
      </c>
      <c r="DB823">
        <f t="shared" si="390"/>
        <v>11313.93</v>
      </c>
      <c r="DC823">
        <f t="shared" si="391"/>
        <v>0</v>
      </c>
      <c r="DD823" t="s">
        <v>6</v>
      </c>
      <c r="DE823" t="s">
        <v>6</v>
      </c>
      <c r="DF823">
        <f>ROUND(ROUND(AE823*AI823,0)*CX823,0)</f>
        <v>17876</v>
      </c>
      <c r="DG823">
        <f t="shared" si="399"/>
        <v>0</v>
      </c>
      <c r="DH823">
        <f>Source!I510*SmtRes!Y823</f>
        <v>0.14999992699999998</v>
      </c>
      <c r="DI823">
        <f>AA823</f>
        <v>113739.65</v>
      </c>
      <c r="DJ823">
        <f>DF823</f>
        <v>17876</v>
      </c>
      <c r="DK823">
        <f>Source!BC510</f>
        <v>7.56</v>
      </c>
      <c r="DL823" t="s">
        <v>6</v>
      </c>
      <c r="DM823">
        <v>0</v>
      </c>
      <c r="DN823" t="s">
        <v>6</v>
      </c>
      <c r="DO823">
        <v>0</v>
      </c>
      <c r="GP823">
        <v>1</v>
      </c>
      <c r="GQ823">
        <v>-1</v>
      </c>
      <c r="GR823">
        <v>-1</v>
      </c>
    </row>
    <row r="824" spans="1:200" x14ac:dyDescent="0.2">
      <c r="A824">
        <f>ROW(Source!A510)</f>
        <v>510</v>
      </c>
      <c r="B824">
        <v>86295184</v>
      </c>
      <c r="C824">
        <v>86296546</v>
      </c>
      <c r="D824">
        <v>69204805</v>
      </c>
      <c r="E824">
        <v>1</v>
      </c>
      <c r="F824">
        <v>1</v>
      </c>
      <c r="G824">
        <v>1</v>
      </c>
      <c r="H824">
        <v>3</v>
      </c>
      <c r="I824" t="s">
        <v>282</v>
      </c>
      <c r="J824" t="s">
        <v>284</v>
      </c>
      <c r="K824" t="s">
        <v>678</v>
      </c>
      <c r="L824">
        <v>1348</v>
      </c>
      <c r="N824">
        <v>1009</v>
      </c>
      <c r="O824" t="s">
        <v>63</v>
      </c>
      <c r="P824" t="s">
        <v>63</v>
      </c>
      <c r="Q824">
        <v>1000</v>
      </c>
      <c r="W824">
        <v>0</v>
      </c>
      <c r="X824">
        <v>-1129773198</v>
      </c>
      <c r="Y824">
        <f t="shared" si="389"/>
        <v>0.28229700000000002</v>
      </c>
      <c r="AA824">
        <v>91182.94</v>
      </c>
      <c r="AB824">
        <v>0</v>
      </c>
      <c r="AC824">
        <v>0</v>
      </c>
      <c r="AD824">
        <v>0</v>
      </c>
      <c r="AE824">
        <v>12637.77</v>
      </c>
      <c r="AF824">
        <v>0</v>
      </c>
      <c r="AG824">
        <v>0</v>
      </c>
      <c r="AH824">
        <v>0</v>
      </c>
      <c r="AI824">
        <v>7.56</v>
      </c>
      <c r="AJ824">
        <v>1</v>
      </c>
      <c r="AK824">
        <v>1</v>
      </c>
      <c r="AL824">
        <v>1</v>
      </c>
      <c r="AM824">
        <v>0</v>
      </c>
      <c r="AN824">
        <v>0</v>
      </c>
      <c r="AO824">
        <v>0</v>
      </c>
      <c r="AP824">
        <v>1</v>
      </c>
      <c r="AQ824">
        <v>0</v>
      </c>
      <c r="AR824">
        <v>0</v>
      </c>
      <c r="AS824" t="s">
        <v>6</v>
      </c>
      <c r="AT824">
        <v>0.28229700000000002</v>
      </c>
      <c r="AU824" t="s">
        <v>6</v>
      </c>
      <c r="AV824">
        <v>0</v>
      </c>
      <c r="AW824">
        <v>1</v>
      </c>
      <c r="AX824">
        <v>-1</v>
      </c>
      <c r="AY824">
        <v>0</v>
      </c>
      <c r="AZ824">
        <v>0</v>
      </c>
      <c r="BA824" t="s">
        <v>6</v>
      </c>
      <c r="BB824">
        <v>0</v>
      </c>
      <c r="BC824">
        <v>0</v>
      </c>
      <c r="BD824">
        <v>0</v>
      </c>
      <c r="BE824">
        <v>0</v>
      </c>
      <c r="BF824">
        <v>0</v>
      </c>
      <c r="BG824">
        <v>0</v>
      </c>
      <c r="BH824">
        <v>0</v>
      </c>
      <c r="BI824">
        <v>0</v>
      </c>
      <c r="BJ824">
        <v>0</v>
      </c>
      <c r="BK824">
        <v>0</v>
      </c>
      <c r="BL824">
        <v>0</v>
      </c>
      <c r="BM824">
        <v>0</v>
      </c>
      <c r="BN824">
        <v>0</v>
      </c>
      <c r="BO824">
        <v>0</v>
      </c>
      <c r="BP824">
        <v>0</v>
      </c>
      <c r="BQ824">
        <v>0</v>
      </c>
      <c r="BR824">
        <v>0</v>
      </c>
      <c r="BS824">
        <v>0</v>
      </c>
      <c r="BT824">
        <v>0</v>
      </c>
      <c r="BU824">
        <v>0</v>
      </c>
      <c r="BV824">
        <v>0</v>
      </c>
      <c r="BW824">
        <v>0</v>
      </c>
      <c r="CV824">
        <v>0</v>
      </c>
      <c r="CW824">
        <v>0</v>
      </c>
      <c r="CX824">
        <f>ROUND(Y824*Source!I510,9)</f>
        <v>5.9000073E-2</v>
      </c>
      <c r="CY824">
        <f>AA824</f>
        <v>91182.94</v>
      </c>
      <c r="CZ824">
        <f>AE824</f>
        <v>12637.77</v>
      </c>
      <c r="DA824">
        <f>AI824</f>
        <v>7.56</v>
      </c>
      <c r="DB824">
        <f t="shared" si="390"/>
        <v>3567.6</v>
      </c>
      <c r="DC824">
        <f t="shared" si="391"/>
        <v>0</v>
      </c>
      <c r="DD824" t="s">
        <v>6</v>
      </c>
      <c r="DE824" t="s">
        <v>6</v>
      </c>
      <c r="DF824">
        <f>ROUND(ROUND(AE824*AI824,0)*CX824,0)</f>
        <v>5637</v>
      </c>
      <c r="DG824">
        <f t="shared" si="399"/>
        <v>0</v>
      </c>
      <c r="DH824">
        <f>Source!I510*SmtRes!Y824</f>
        <v>5.9000073E-2</v>
      </c>
      <c r="DI824">
        <f>AA824</f>
        <v>91182.94</v>
      </c>
      <c r="DJ824">
        <f>DF824</f>
        <v>5637</v>
      </c>
      <c r="DK824">
        <f>Source!BC510</f>
        <v>7.56</v>
      </c>
      <c r="DL824" t="s">
        <v>6</v>
      </c>
      <c r="DM824">
        <v>0</v>
      </c>
      <c r="DN824" t="s">
        <v>6</v>
      </c>
      <c r="DO824">
        <v>0</v>
      </c>
      <c r="GP824">
        <v>1</v>
      </c>
      <c r="GQ824">
        <v>-1</v>
      </c>
      <c r="GR824">
        <v>-1</v>
      </c>
    </row>
    <row r="825" spans="1:200" x14ac:dyDescent="0.2">
      <c r="A825">
        <f>ROW(Source!A519)</f>
        <v>519</v>
      </c>
      <c r="B825">
        <v>86295183</v>
      </c>
      <c r="C825">
        <v>86296563</v>
      </c>
      <c r="D825">
        <v>27493137</v>
      </c>
      <c r="E825">
        <v>1</v>
      </c>
      <c r="F825">
        <v>1</v>
      </c>
      <c r="G825">
        <v>1</v>
      </c>
      <c r="H825">
        <v>1</v>
      </c>
      <c r="I825" t="s">
        <v>947</v>
      </c>
      <c r="J825" t="s">
        <v>6</v>
      </c>
      <c r="K825" t="s">
        <v>948</v>
      </c>
      <c r="L825">
        <v>1369</v>
      </c>
      <c r="N825">
        <v>1013</v>
      </c>
      <c r="O825" t="s">
        <v>921</v>
      </c>
      <c r="P825" t="s">
        <v>921</v>
      </c>
      <c r="Q825">
        <v>1</v>
      </c>
      <c r="W825">
        <v>0</v>
      </c>
      <c r="X825">
        <v>-1973258772</v>
      </c>
      <c r="Y825">
        <f t="shared" ref="Y825:Y840" si="400">(AT825*2)</f>
        <v>7.66</v>
      </c>
      <c r="AA825">
        <v>0</v>
      </c>
      <c r="AB825">
        <v>0</v>
      </c>
      <c r="AC825">
        <v>0</v>
      </c>
      <c r="AD825">
        <v>9.15</v>
      </c>
      <c r="AE825">
        <v>0</v>
      </c>
      <c r="AF825">
        <v>0</v>
      </c>
      <c r="AG825">
        <v>0</v>
      </c>
      <c r="AH825">
        <v>9.15</v>
      </c>
      <c r="AI825">
        <v>1</v>
      </c>
      <c r="AJ825">
        <v>1</v>
      </c>
      <c r="AK825">
        <v>1</v>
      </c>
      <c r="AL825">
        <v>1</v>
      </c>
      <c r="AM825">
        <v>0</v>
      </c>
      <c r="AN825">
        <v>0</v>
      </c>
      <c r="AO825">
        <v>1</v>
      </c>
      <c r="AP825">
        <v>1</v>
      </c>
      <c r="AQ825">
        <v>0</v>
      </c>
      <c r="AR825">
        <v>0</v>
      </c>
      <c r="AS825" t="s">
        <v>6</v>
      </c>
      <c r="AT825">
        <v>3.83</v>
      </c>
      <c r="AU825" t="s">
        <v>206</v>
      </c>
      <c r="AV825">
        <v>1</v>
      </c>
      <c r="AW825">
        <v>2</v>
      </c>
      <c r="AX825">
        <v>86296572</v>
      </c>
      <c r="AY825">
        <v>1</v>
      </c>
      <c r="AZ825">
        <v>0</v>
      </c>
      <c r="BA825">
        <v>923</v>
      </c>
      <c r="BB825">
        <v>0</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v>0</v>
      </c>
      <c r="CU825">
        <f>ROUND(AT825*Source!I519*AH825*AL825,0)</f>
        <v>2</v>
      </c>
      <c r="CV825">
        <f>ROUND(Y825*Source!I519,9)</f>
        <v>0.53620000000000001</v>
      </c>
      <c r="CW825">
        <v>0</v>
      </c>
      <c r="CX825">
        <f>ROUND(Y825*Source!I519,9)</f>
        <v>0.53620000000000001</v>
      </c>
      <c r="CY825">
        <f>AD825</f>
        <v>9.15</v>
      </c>
      <c r="CZ825">
        <f>AH825</f>
        <v>9.15</v>
      </c>
      <c r="DA825">
        <f>AL825</f>
        <v>1</v>
      </c>
      <c r="DB825">
        <f t="shared" ref="DB825:DB840" si="401">ROUND((ROUND(AT825*CZ825,2)*2),2)</f>
        <v>70.08</v>
      </c>
      <c r="DC825">
        <f t="shared" ref="DC825:DC840" si="402">ROUND((ROUND(AT825*AG825,2)*2),2)</f>
        <v>0</v>
      </c>
      <c r="DD825" t="s">
        <v>6</v>
      </c>
      <c r="DE825" t="s">
        <v>6</v>
      </c>
      <c r="DF825">
        <f t="shared" ref="DF825:DF838" si="403">ROUND(ROUND(AE825,0)*CX825,0)</f>
        <v>0</v>
      </c>
      <c r="DG825">
        <f t="shared" si="399"/>
        <v>0</v>
      </c>
      <c r="DH825">
        <f>Source!I519*SmtRes!Y825</f>
        <v>0.53620000000000001</v>
      </c>
      <c r="DI825">
        <f>AD825</f>
        <v>9.15</v>
      </c>
      <c r="DJ825">
        <f>EtalonRes!AB923</f>
        <v>9.15</v>
      </c>
      <c r="DK825">
        <f>Source!BA519</f>
        <v>1</v>
      </c>
      <c r="DL825" t="s">
        <v>6</v>
      </c>
      <c r="DM825">
        <v>0</v>
      </c>
      <c r="DN825" t="s">
        <v>6</v>
      </c>
      <c r="DO825">
        <v>0</v>
      </c>
      <c r="GQ825">
        <v>-1</v>
      </c>
      <c r="GR825">
        <v>-1</v>
      </c>
    </row>
    <row r="826" spans="1:200" x14ac:dyDescent="0.2">
      <c r="A826">
        <f>ROW(Source!A519)</f>
        <v>519</v>
      </c>
      <c r="B826">
        <v>86295183</v>
      </c>
      <c r="C826">
        <v>86296563</v>
      </c>
      <c r="D826">
        <v>121548</v>
      </c>
      <c r="E826">
        <v>1</v>
      </c>
      <c r="F826">
        <v>1</v>
      </c>
      <c r="G826">
        <v>1</v>
      </c>
      <c r="H826">
        <v>1</v>
      </c>
      <c r="I826" t="s">
        <v>39</v>
      </c>
      <c r="J826" t="s">
        <v>6</v>
      </c>
      <c r="K826" t="s">
        <v>922</v>
      </c>
      <c r="L826">
        <v>608254</v>
      </c>
      <c r="N826">
        <v>1013</v>
      </c>
      <c r="O826" t="s">
        <v>923</v>
      </c>
      <c r="P826" t="s">
        <v>923</v>
      </c>
      <c r="Q826">
        <v>1</v>
      </c>
      <c r="W826">
        <v>0</v>
      </c>
      <c r="X826">
        <v>-185737400</v>
      </c>
      <c r="Y826">
        <f t="shared" si="400"/>
        <v>0.02</v>
      </c>
      <c r="AA826">
        <v>0</v>
      </c>
      <c r="AB826">
        <v>0</v>
      </c>
      <c r="AC826">
        <v>0</v>
      </c>
      <c r="AD826">
        <v>0</v>
      </c>
      <c r="AE826">
        <v>0</v>
      </c>
      <c r="AF826">
        <v>0</v>
      </c>
      <c r="AG826">
        <v>0</v>
      </c>
      <c r="AH826">
        <v>0</v>
      </c>
      <c r="AI826">
        <v>1</v>
      </c>
      <c r="AJ826">
        <v>1</v>
      </c>
      <c r="AK826">
        <v>1</v>
      </c>
      <c r="AL826">
        <v>1</v>
      </c>
      <c r="AM826">
        <v>0</v>
      </c>
      <c r="AN826">
        <v>0</v>
      </c>
      <c r="AO826">
        <v>1</v>
      </c>
      <c r="AP826">
        <v>1</v>
      </c>
      <c r="AQ826">
        <v>0</v>
      </c>
      <c r="AR826">
        <v>0</v>
      </c>
      <c r="AS826" t="s">
        <v>6</v>
      </c>
      <c r="AT826">
        <v>0.01</v>
      </c>
      <c r="AU826" t="s">
        <v>206</v>
      </c>
      <c r="AV826">
        <v>2</v>
      </c>
      <c r="AW826">
        <v>2</v>
      </c>
      <c r="AX826">
        <v>86296573</v>
      </c>
      <c r="AY826">
        <v>1</v>
      </c>
      <c r="AZ826">
        <v>0</v>
      </c>
      <c r="BA826">
        <v>924</v>
      </c>
      <c r="BB826">
        <v>0</v>
      </c>
      <c r="BC826">
        <v>0</v>
      </c>
      <c r="BD826">
        <v>0</v>
      </c>
      <c r="BE826">
        <v>0</v>
      </c>
      <c r="BF826">
        <v>0</v>
      </c>
      <c r="BG826">
        <v>0</v>
      </c>
      <c r="BH826">
        <v>0</v>
      </c>
      <c r="BI826">
        <v>0</v>
      </c>
      <c r="BJ826">
        <v>0</v>
      </c>
      <c r="BK826">
        <v>0</v>
      </c>
      <c r="BL826">
        <v>0</v>
      </c>
      <c r="BM826">
        <v>0</v>
      </c>
      <c r="BN826">
        <v>0</v>
      </c>
      <c r="BO826">
        <v>0</v>
      </c>
      <c r="BP826">
        <v>0</v>
      </c>
      <c r="BQ826">
        <v>0</v>
      </c>
      <c r="BR826">
        <v>0</v>
      </c>
      <c r="BS826">
        <v>0</v>
      </c>
      <c r="BT826">
        <v>0</v>
      </c>
      <c r="BU826">
        <v>0</v>
      </c>
      <c r="BV826">
        <v>0</v>
      </c>
      <c r="BW826">
        <v>0</v>
      </c>
      <c r="CV826">
        <v>0</v>
      </c>
      <c r="CW826">
        <v>0</v>
      </c>
      <c r="CX826">
        <f>ROUND(Y826*Source!I519,9)</f>
        <v>1.4E-3</v>
      </c>
      <c r="CY826">
        <f>AD826</f>
        <v>0</v>
      </c>
      <c r="CZ826">
        <f>AH826</f>
        <v>0</v>
      </c>
      <c r="DA826">
        <f>AL826</f>
        <v>1</v>
      </c>
      <c r="DB826">
        <f t="shared" si="401"/>
        <v>0</v>
      </c>
      <c r="DC826">
        <f t="shared" si="402"/>
        <v>0</v>
      </c>
      <c r="DD826" t="s">
        <v>6</v>
      </c>
      <c r="DE826" t="s">
        <v>6</v>
      </c>
      <c r="DF826">
        <f t="shared" si="403"/>
        <v>0</v>
      </c>
      <c r="DG826">
        <f t="shared" si="399"/>
        <v>0</v>
      </c>
      <c r="DH826">
        <f>Source!I519*SmtRes!Y826</f>
        <v>1.4000000000000002E-3</v>
      </c>
      <c r="DI826">
        <f>AD826</f>
        <v>0</v>
      </c>
      <c r="DJ826">
        <f>EtalonRes!AB924</f>
        <v>0</v>
      </c>
      <c r="DK826">
        <f>Source!BA519</f>
        <v>1</v>
      </c>
      <c r="DL826" t="s">
        <v>6</v>
      </c>
      <c r="DM826">
        <v>0</v>
      </c>
      <c r="DN826" t="s">
        <v>6</v>
      </c>
      <c r="DO826">
        <v>0</v>
      </c>
      <c r="GQ826">
        <v>-1</v>
      </c>
      <c r="GR826">
        <v>-1</v>
      </c>
    </row>
    <row r="827" spans="1:200" x14ac:dyDescent="0.2">
      <c r="A827">
        <f>ROW(Source!A519)</f>
        <v>519</v>
      </c>
      <c r="B827">
        <v>86295183</v>
      </c>
      <c r="C827">
        <v>86296563</v>
      </c>
      <c r="D827">
        <v>27439571</v>
      </c>
      <c r="E827">
        <v>1</v>
      </c>
      <c r="F827">
        <v>1</v>
      </c>
      <c r="G827">
        <v>1</v>
      </c>
      <c r="H827">
        <v>2</v>
      </c>
      <c r="I827" t="s">
        <v>956</v>
      </c>
      <c r="J827" t="s">
        <v>957</v>
      </c>
      <c r="K827" t="s">
        <v>958</v>
      </c>
      <c r="L827">
        <v>1368</v>
      </c>
      <c r="N827">
        <v>1011</v>
      </c>
      <c r="O827" t="s">
        <v>927</v>
      </c>
      <c r="P827" t="s">
        <v>927</v>
      </c>
      <c r="Q827">
        <v>1</v>
      </c>
      <c r="W827">
        <v>0</v>
      </c>
      <c r="X827">
        <v>1462286705</v>
      </c>
      <c r="Y827">
        <f t="shared" si="400"/>
        <v>0.02</v>
      </c>
      <c r="AA827">
        <v>0</v>
      </c>
      <c r="AB827">
        <v>88.42</v>
      </c>
      <c r="AC827">
        <v>10.14</v>
      </c>
      <c r="AD827">
        <v>0</v>
      </c>
      <c r="AE827">
        <v>0</v>
      </c>
      <c r="AF827">
        <v>88.42</v>
      </c>
      <c r="AG827">
        <v>10.14</v>
      </c>
      <c r="AH827">
        <v>0</v>
      </c>
      <c r="AI827">
        <v>1</v>
      </c>
      <c r="AJ827">
        <v>1</v>
      </c>
      <c r="AK827">
        <v>1</v>
      </c>
      <c r="AL827">
        <v>1</v>
      </c>
      <c r="AM827">
        <v>0</v>
      </c>
      <c r="AN827">
        <v>0</v>
      </c>
      <c r="AO827">
        <v>1</v>
      </c>
      <c r="AP827">
        <v>1</v>
      </c>
      <c r="AQ827">
        <v>0</v>
      </c>
      <c r="AR827">
        <v>0</v>
      </c>
      <c r="AS827" t="s">
        <v>6</v>
      </c>
      <c r="AT827">
        <v>0.01</v>
      </c>
      <c r="AU827" t="s">
        <v>206</v>
      </c>
      <c r="AV827">
        <v>0</v>
      </c>
      <c r="AW827">
        <v>2</v>
      </c>
      <c r="AX827">
        <v>86296574</v>
      </c>
      <c r="AY827">
        <v>1</v>
      </c>
      <c r="AZ827">
        <v>0</v>
      </c>
      <c r="BA827">
        <v>925</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CV827">
        <v>0</v>
      </c>
      <c r="CW827">
        <f>ROUND(Y827*Source!I519*DO827,9)</f>
        <v>0</v>
      </c>
      <c r="CX827">
        <f>ROUND(Y827*Source!I519,9)</f>
        <v>1.4E-3</v>
      </c>
      <c r="CY827">
        <f>AB827</f>
        <v>88.42</v>
      </c>
      <c r="CZ827">
        <f>AF827</f>
        <v>88.42</v>
      </c>
      <c r="DA827">
        <f>AJ827</f>
        <v>1</v>
      </c>
      <c r="DB827">
        <f t="shared" si="401"/>
        <v>1.76</v>
      </c>
      <c r="DC827">
        <f t="shared" si="402"/>
        <v>0.2</v>
      </c>
      <c r="DD827" t="s">
        <v>6</v>
      </c>
      <c r="DE827" t="s">
        <v>6</v>
      </c>
      <c r="DF827">
        <f t="shared" si="403"/>
        <v>0</v>
      </c>
      <c r="DG827">
        <f t="shared" si="399"/>
        <v>0</v>
      </c>
      <c r="DH827">
        <f>Source!I519*SmtRes!Y827</f>
        <v>1.4000000000000002E-3</v>
      </c>
      <c r="DI827">
        <f>AB827</f>
        <v>88.42</v>
      </c>
      <c r="DJ827">
        <f>EtalonRes!Z925</f>
        <v>88.42</v>
      </c>
      <c r="DK827">
        <f>Source!BB519</f>
        <v>1</v>
      </c>
      <c r="DL827" t="s">
        <v>6</v>
      </c>
      <c r="DM827">
        <v>0</v>
      </c>
      <c r="DN827" t="s">
        <v>6</v>
      </c>
      <c r="DO827">
        <v>0</v>
      </c>
      <c r="GQ827">
        <v>-1</v>
      </c>
      <c r="GR827">
        <v>-1</v>
      </c>
    </row>
    <row r="828" spans="1:200" x14ac:dyDescent="0.2">
      <c r="A828">
        <f>ROW(Source!A519)</f>
        <v>519</v>
      </c>
      <c r="B828">
        <v>86295183</v>
      </c>
      <c r="C828">
        <v>86296563</v>
      </c>
      <c r="D828">
        <v>27439595</v>
      </c>
      <c r="E828">
        <v>1</v>
      </c>
      <c r="F828">
        <v>1</v>
      </c>
      <c r="G828">
        <v>1</v>
      </c>
      <c r="H828">
        <v>2</v>
      </c>
      <c r="I828" t="s">
        <v>959</v>
      </c>
      <c r="J828" t="s">
        <v>960</v>
      </c>
      <c r="K828" t="s">
        <v>961</v>
      </c>
      <c r="L828">
        <v>1368</v>
      </c>
      <c r="N828">
        <v>1011</v>
      </c>
      <c r="O828" t="s">
        <v>927</v>
      </c>
      <c r="P828" t="s">
        <v>927</v>
      </c>
      <c r="Q828">
        <v>1</v>
      </c>
      <c r="W828">
        <v>0</v>
      </c>
      <c r="X828">
        <v>2034592221</v>
      </c>
      <c r="Y828">
        <f t="shared" si="400"/>
        <v>0.02</v>
      </c>
      <c r="AA828">
        <v>0</v>
      </c>
      <c r="AB828">
        <v>2.17</v>
      </c>
      <c r="AC828">
        <v>0</v>
      </c>
      <c r="AD828">
        <v>0</v>
      </c>
      <c r="AE828">
        <v>0</v>
      </c>
      <c r="AF828">
        <v>2.17</v>
      </c>
      <c r="AG828">
        <v>0</v>
      </c>
      <c r="AH828">
        <v>0</v>
      </c>
      <c r="AI828">
        <v>1</v>
      </c>
      <c r="AJ828">
        <v>1</v>
      </c>
      <c r="AK828">
        <v>1</v>
      </c>
      <c r="AL828">
        <v>1</v>
      </c>
      <c r="AM828">
        <v>0</v>
      </c>
      <c r="AN828">
        <v>0</v>
      </c>
      <c r="AO828">
        <v>1</v>
      </c>
      <c r="AP828">
        <v>1</v>
      </c>
      <c r="AQ828">
        <v>0</v>
      </c>
      <c r="AR828">
        <v>0</v>
      </c>
      <c r="AS828" t="s">
        <v>6</v>
      </c>
      <c r="AT828">
        <v>0.01</v>
      </c>
      <c r="AU828" t="s">
        <v>206</v>
      </c>
      <c r="AV828">
        <v>0</v>
      </c>
      <c r="AW828">
        <v>2</v>
      </c>
      <c r="AX828">
        <v>86296575</v>
      </c>
      <c r="AY828">
        <v>1</v>
      </c>
      <c r="AZ828">
        <v>0</v>
      </c>
      <c r="BA828">
        <v>926</v>
      </c>
      <c r="BB828">
        <v>0</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CV828">
        <v>0</v>
      </c>
      <c r="CW828">
        <f>ROUND(Y828*Source!I519*DO828,9)</f>
        <v>0</v>
      </c>
      <c r="CX828">
        <f>ROUND(Y828*Source!I519,9)</f>
        <v>1.4E-3</v>
      </c>
      <c r="CY828">
        <f>AB828</f>
        <v>2.17</v>
      </c>
      <c r="CZ828">
        <f>AF828</f>
        <v>2.17</v>
      </c>
      <c r="DA828">
        <f>AJ828</f>
        <v>1</v>
      </c>
      <c r="DB828">
        <f t="shared" si="401"/>
        <v>0.04</v>
      </c>
      <c r="DC828">
        <f t="shared" si="402"/>
        <v>0</v>
      </c>
      <c r="DD828" t="s">
        <v>6</v>
      </c>
      <c r="DE828" t="s">
        <v>6</v>
      </c>
      <c r="DF828">
        <f t="shared" si="403"/>
        <v>0</v>
      </c>
      <c r="DG828">
        <f t="shared" si="399"/>
        <v>0</v>
      </c>
      <c r="DH828">
        <f>Source!I519*SmtRes!Y828</f>
        <v>1.4000000000000002E-3</v>
      </c>
      <c r="DI828">
        <f>AB828</f>
        <v>2.17</v>
      </c>
      <c r="DJ828">
        <f>EtalonRes!Z926</f>
        <v>2.17</v>
      </c>
      <c r="DK828">
        <f>Source!BB519</f>
        <v>1</v>
      </c>
      <c r="DL828" t="s">
        <v>6</v>
      </c>
      <c r="DM828">
        <v>0</v>
      </c>
      <c r="DN828" t="s">
        <v>6</v>
      </c>
      <c r="DO828">
        <v>0</v>
      </c>
      <c r="GQ828">
        <v>-1</v>
      </c>
      <c r="GR828">
        <v>-1</v>
      </c>
    </row>
    <row r="829" spans="1:200" x14ac:dyDescent="0.2">
      <c r="A829">
        <f>ROW(Source!A519)</f>
        <v>519</v>
      </c>
      <c r="B829">
        <v>86295183</v>
      </c>
      <c r="C829">
        <v>86296563</v>
      </c>
      <c r="D829">
        <v>27441139</v>
      </c>
      <c r="E829">
        <v>1</v>
      </c>
      <c r="F829">
        <v>1</v>
      </c>
      <c r="G829">
        <v>1</v>
      </c>
      <c r="H829">
        <v>2</v>
      </c>
      <c r="I829" t="s">
        <v>962</v>
      </c>
      <c r="J829" t="s">
        <v>963</v>
      </c>
      <c r="K829" t="s">
        <v>964</v>
      </c>
      <c r="L829">
        <v>1368</v>
      </c>
      <c r="N829">
        <v>1011</v>
      </c>
      <c r="O829" t="s">
        <v>927</v>
      </c>
      <c r="P829" t="s">
        <v>927</v>
      </c>
      <c r="Q829">
        <v>1</v>
      </c>
      <c r="W829">
        <v>0</v>
      </c>
      <c r="X829">
        <v>-1309944936</v>
      </c>
      <c r="Y829">
        <f t="shared" si="400"/>
        <v>1.3</v>
      </c>
      <c r="AA829">
        <v>0</v>
      </c>
      <c r="AB829">
        <v>6.81</v>
      </c>
      <c r="AC829">
        <v>0</v>
      </c>
      <c r="AD829">
        <v>0</v>
      </c>
      <c r="AE829">
        <v>0</v>
      </c>
      <c r="AF829">
        <v>6.81</v>
      </c>
      <c r="AG829">
        <v>0</v>
      </c>
      <c r="AH829">
        <v>0</v>
      </c>
      <c r="AI829">
        <v>1</v>
      </c>
      <c r="AJ829">
        <v>1</v>
      </c>
      <c r="AK829">
        <v>1</v>
      </c>
      <c r="AL829">
        <v>1</v>
      </c>
      <c r="AM829">
        <v>0</v>
      </c>
      <c r="AN829">
        <v>0</v>
      </c>
      <c r="AO829">
        <v>1</v>
      </c>
      <c r="AP829">
        <v>1</v>
      </c>
      <c r="AQ829">
        <v>0</v>
      </c>
      <c r="AR829">
        <v>0</v>
      </c>
      <c r="AS829" t="s">
        <v>6</v>
      </c>
      <c r="AT829">
        <v>0.65</v>
      </c>
      <c r="AU829" t="s">
        <v>206</v>
      </c>
      <c r="AV829">
        <v>0</v>
      </c>
      <c r="AW829">
        <v>2</v>
      </c>
      <c r="AX829">
        <v>86296576</v>
      </c>
      <c r="AY829">
        <v>1</v>
      </c>
      <c r="AZ829">
        <v>0</v>
      </c>
      <c r="BA829">
        <v>927</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CV829">
        <v>0</v>
      </c>
      <c r="CW829">
        <f>ROUND(Y829*Source!I519*DO829,9)</f>
        <v>0</v>
      </c>
      <c r="CX829">
        <f>ROUND(Y829*Source!I519,9)</f>
        <v>9.0999999999999998E-2</v>
      </c>
      <c r="CY829">
        <f>AB829</f>
        <v>6.81</v>
      </c>
      <c r="CZ829">
        <f>AF829</f>
        <v>6.81</v>
      </c>
      <c r="DA829">
        <f>AJ829</f>
        <v>1</v>
      </c>
      <c r="DB829">
        <f t="shared" si="401"/>
        <v>8.86</v>
      </c>
      <c r="DC829">
        <f t="shared" si="402"/>
        <v>0</v>
      </c>
      <c r="DD829" t="s">
        <v>6</v>
      </c>
      <c r="DE829" t="s">
        <v>6</v>
      </c>
      <c r="DF829">
        <f t="shared" si="403"/>
        <v>0</v>
      </c>
      <c r="DG829">
        <f t="shared" si="399"/>
        <v>1</v>
      </c>
      <c r="DH829">
        <f>Source!I519*SmtRes!Y829</f>
        <v>9.1000000000000011E-2</v>
      </c>
      <c r="DI829">
        <f>AB829</f>
        <v>6.81</v>
      </c>
      <c r="DJ829">
        <f>EtalonRes!Z927</f>
        <v>6.81</v>
      </c>
      <c r="DK829">
        <f>Source!BB519</f>
        <v>1</v>
      </c>
      <c r="DL829" t="s">
        <v>6</v>
      </c>
      <c r="DM829">
        <v>0</v>
      </c>
      <c r="DN829" t="s">
        <v>6</v>
      </c>
      <c r="DO829">
        <v>0</v>
      </c>
      <c r="GQ829">
        <v>-1</v>
      </c>
      <c r="GR829">
        <v>-1</v>
      </c>
    </row>
    <row r="830" spans="1:200" x14ac:dyDescent="0.2">
      <c r="A830">
        <f>ROW(Source!A519)</f>
        <v>519</v>
      </c>
      <c r="B830">
        <v>86295183</v>
      </c>
      <c r="C830">
        <v>86296563</v>
      </c>
      <c r="D830">
        <v>27441327</v>
      </c>
      <c r="E830">
        <v>1</v>
      </c>
      <c r="F830">
        <v>1</v>
      </c>
      <c r="G830">
        <v>1</v>
      </c>
      <c r="H830">
        <v>2</v>
      </c>
      <c r="I830" t="s">
        <v>936</v>
      </c>
      <c r="J830" t="s">
        <v>937</v>
      </c>
      <c r="K830" t="s">
        <v>938</v>
      </c>
      <c r="L830">
        <v>1368</v>
      </c>
      <c r="N830">
        <v>1011</v>
      </c>
      <c r="O830" t="s">
        <v>927</v>
      </c>
      <c r="P830" t="s">
        <v>927</v>
      </c>
      <c r="Q830">
        <v>1</v>
      </c>
      <c r="W830">
        <v>0</v>
      </c>
      <c r="X830">
        <v>-1583389094</v>
      </c>
      <c r="Y830">
        <f t="shared" si="400"/>
        <v>0.02</v>
      </c>
      <c r="AA830">
        <v>0</v>
      </c>
      <c r="AB830">
        <v>93.37</v>
      </c>
      <c r="AC830">
        <v>11.69</v>
      </c>
      <c r="AD830">
        <v>0</v>
      </c>
      <c r="AE830">
        <v>0</v>
      </c>
      <c r="AF830">
        <v>93.37</v>
      </c>
      <c r="AG830">
        <v>11.69</v>
      </c>
      <c r="AH830">
        <v>0</v>
      </c>
      <c r="AI830">
        <v>1</v>
      </c>
      <c r="AJ830">
        <v>1</v>
      </c>
      <c r="AK830">
        <v>1</v>
      </c>
      <c r="AL830">
        <v>1</v>
      </c>
      <c r="AM830">
        <v>0</v>
      </c>
      <c r="AN830">
        <v>0</v>
      </c>
      <c r="AO830">
        <v>1</v>
      </c>
      <c r="AP830">
        <v>1</v>
      </c>
      <c r="AQ830">
        <v>0</v>
      </c>
      <c r="AR830">
        <v>0</v>
      </c>
      <c r="AS830" t="s">
        <v>6</v>
      </c>
      <c r="AT830">
        <v>0.01</v>
      </c>
      <c r="AU830" t="s">
        <v>206</v>
      </c>
      <c r="AV830">
        <v>0</v>
      </c>
      <c r="AW830">
        <v>2</v>
      </c>
      <c r="AX830">
        <v>86296577</v>
      </c>
      <c r="AY830">
        <v>1</v>
      </c>
      <c r="AZ830">
        <v>0</v>
      </c>
      <c r="BA830">
        <v>928</v>
      </c>
      <c r="BB830">
        <v>0</v>
      </c>
      <c r="BC830">
        <v>0</v>
      </c>
      <c r="BD830">
        <v>0</v>
      </c>
      <c r="BE830">
        <v>0</v>
      </c>
      <c r="BF830">
        <v>0</v>
      </c>
      <c r="BG830">
        <v>0</v>
      </c>
      <c r="BH830">
        <v>0</v>
      </c>
      <c r="BI830">
        <v>0</v>
      </c>
      <c r="BJ830">
        <v>0</v>
      </c>
      <c r="BK830">
        <v>0</v>
      </c>
      <c r="BL830">
        <v>0</v>
      </c>
      <c r="BM830">
        <v>0</v>
      </c>
      <c r="BN830">
        <v>0</v>
      </c>
      <c r="BO830">
        <v>0</v>
      </c>
      <c r="BP830">
        <v>0</v>
      </c>
      <c r="BQ830">
        <v>0</v>
      </c>
      <c r="BR830">
        <v>0</v>
      </c>
      <c r="BS830">
        <v>0</v>
      </c>
      <c r="BT830">
        <v>0</v>
      </c>
      <c r="BU830">
        <v>0</v>
      </c>
      <c r="BV830">
        <v>0</v>
      </c>
      <c r="BW830">
        <v>0</v>
      </c>
      <c r="CV830">
        <v>0</v>
      </c>
      <c r="CW830">
        <f>ROUND(Y830*Source!I519*DO830,9)</f>
        <v>0</v>
      </c>
      <c r="CX830">
        <f>ROUND(Y830*Source!I519,9)</f>
        <v>1.4E-3</v>
      </c>
      <c r="CY830">
        <f>AB830</f>
        <v>93.37</v>
      </c>
      <c r="CZ830">
        <f>AF830</f>
        <v>93.37</v>
      </c>
      <c r="DA830">
        <f>AJ830</f>
        <v>1</v>
      </c>
      <c r="DB830">
        <f t="shared" si="401"/>
        <v>1.86</v>
      </c>
      <c r="DC830">
        <f t="shared" si="402"/>
        <v>0.24</v>
      </c>
      <c r="DD830" t="s">
        <v>6</v>
      </c>
      <c r="DE830" t="s">
        <v>6</v>
      </c>
      <c r="DF830">
        <f t="shared" si="403"/>
        <v>0</v>
      </c>
      <c r="DG830">
        <f t="shared" si="399"/>
        <v>0</v>
      </c>
      <c r="DH830">
        <f>Source!I519*SmtRes!Y830</f>
        <v>1.4000000000000002E-3</v>
      </c>
      <c r="DI830">
        <f>AB830</f>
        <v>93.37</v>
      </c>
      <c r="DJ830">
        <f>EtalonRes!Z928</f>
        <v>93.37</v>
      </c>
      <c r="DK830">
        <f>Source!BB519</f>
        <v>1</v>
      </c>
      <c r="DL830" t="s">
        <v>6</v>
      </c>
      <c r="DM830">
        <v>0</v>
      </c>
      <c r="DN830" t="s">
        <v>6</v>
      </c>
      <c r="DO830">
        <v>0</v>
      </c>
      <c r="GQ830">
        <v>-1</v>
      </c>
      <c r="GR830">
        <v>-1</v>
      </c>
    </row>
    <row r="831" spans="1:200" x14ac:dyDescent="0.2">
      <c r="A831">
        <f>ROW(Source!A519)</f>
        <v>519</v>
      </c>
      <c r="B831">
        <v>86295183</v>
      </c>
      <c r="C831">
        <v>86296563</v>
      </c>
      <c r="D831">
        <v>27371445</v>
      </c>
      <c r="E831">
        <v>1</v>
      </c>
      <c r="F831">
        <v>1</v>
      </c>
      <c r="G831">
        <v>1</v>
      </c>
      <c r="H831">
        <v>3</v>
      </c>
      <c r="I831" t="s">
        <v>210</v>
      </c>
      <c r="J831" t="s">
        <v>212</v>
      </c>
      <c r="K831" t="s">
        <v>211</v>
      </c>
      <c r="L831">
        <v>1348</v>
      </c>
      <c r="N831">
        <v>1009</v>
      </c>
      <c r="O831" t="s">
        <v>63</v>
      </c>
      <c r="P831" t="s">
        <v>63</v>
      </c>
      <c r="Q831">
        <v>1000</v>
      </c>
      <c r="W831">
        <v>0</v>
      </c>
      <c r="X831">
        <v>1677997654</v>
      </c>
      <c r="Y831">
        <f t="shared" si="400"/>
        <v>2.8E-3</v>
      </c>
      <c r="AA831">
        <v>6156.33</v>
      </c>
      <c r="AB831">
        <v>0</v>
      </c>
      <c r="AC831">
        <v>0</v>
      </c>
      <c r="AD831">
        <v>0</v>
      </c>
      <c r="AE831">
        <v>6156.33</v>
      </c>
      <c r="AF831">
        <v>0</v>
      </c>
      <c r="AG831">
        <v>0</v>
      </c>
      <c r="AH831">
        <v>0</v>
      </c>
      <c r="AI831">
        <v>1</v>
      </c>
      <c r="AJ831">
        <v>1</v>
      </c>
      <c r="AK831">
        <v>1</v>
      </c>
      <c r="AL831">
        <v>1</v>
      </c>
      <c r="AM831">
        <v>0</v>
      </c>
      <c r="AN831">
        <v>0</v>
      </c>
      <c r="AO831">
        <v>0</v>
      </c>
      <c r="AP831">
        <v>1</v>
      </c>
      <c r="AQ831">
        <v>0</v>
      </c>
      <c r="AR831">
        <v>0</v>
      </c>
      <c r="AS831" t="s">
        <v>6</v>
      </c>
      <c r="AT831">
        <v>1.4E-3</v>
      </c>
      <c r="AU831" t="s">
        <v>206</v>
      </c>
      <c r="AV831">
        <v>0</v>
      </c>
      <c r="AW831">
        <v>2</v>
      </c>
      <c r="AX831">
        <v>86296578</v>
      </c>
      <c r="AY831">
        <v>1</v>
      </c>
      <c r="AZ831">
        <v>0</v>
      </c>
      <c r="BA831">
        <v>929</v>
      </c>
      <c r="BB831">
        <v>3</v>
      </c>
      <c r="BC831">
        <v>0</v>
      </c>
      <c r="BD831">
        <v>0</v>
      </c>
      <c r="BE831">
        <v>0</v>
      </c>
      <c r="BF831">
        <v>0</v>
      </c>
      <c r="BG831">
        <v>0</v>
      </c>
      <c r="BH831">
        <v>0</v>
      </c>
      <c r="BI831">
        <v>0</v>
      </c>
      <c r="BJ831">
        <v>0</v>
      </c>
      <c r="BK831">
        <v>0</v>
      </c>
      <c r="BL831">
        <v>0</v>
      </c>
      <c r="BM831">
        <v>0</v>
      </c>
      <c r="BN831">
        <v>0</v>
      </c>
      <c r="BO831">
        <v>0</v>
      </c>
      <c r="BP831">
        <v>0</v>
      </c>
      <c r="BQ831">
        <v>0</v>
      </c>
      <c r="BR831">
        <v>0</v>
      </c>
      <c r="BS831">
        <v>0</v>
      </c>
      <c r="BT831">
        <v>0</v>
      </c>
      <c r="BU831">
        <v>0</v>
      </c>
      <c r="BV831">
        <v>0</v>
      </c>
      <c r="BW831">
        <v>0</v>
      </c>
      <c r="CV831">
        <v>0</v>
      </c>
      <c r="CW831">
        <v>0</v>
      </c>
      <c r="CX831">
        <f>ROUND(Y831*Source!I519,9)</f>
        <v>1.9599999999999999E-4</v>
      </c>
      <c r="CY831">
        <f>AA831</f>
        <v>6156.33</v>
      </c>
      <c r="CZ831">
        <f>AE831</f>
        <v>6156.33</v>
      </c>
      <c r="DA831">
        <f>AI831</f>
        <v>1</v>
      </c>
      <c r="DB831">
        <f t="shared" si="401"/>
        <v>17.239999999999998</v>
      </c>
      <c r="DC831">
        <f t="shared" si="402"/>
        <v>0</v>
      </c>
      <c r="DD831" t="s">
        <v>6</v>
      </c>
      <c r="DE831" t="s">
        <v>6</v>
      </c>
      <c r="DF831">
        <f t="shared" si="403"/>
        <v>1</v>
      </c>
      <c r="DG831">
        <f t="shared" si="399"/>
        <v>0</v>
      </c>
      <c r="DH831">
        <f>Source!I519*SmtRes!Y831</f>
        <v>1.9600000000000002E-4</v>
      </c>
      <c r="DI831">
        <f>AA831</f>
        <v>6156.33</v>
      </c>
      <c r="DJ831">
        <f>EtalonRes!Y929</f>
        <v>6156.33</v>
      </c>
      <c r="DK831">
        <f>Source!BC519</f>
        <v>1</v>
      </c>
      <c r="DL831" t="s">
        <v>6</v>
      </c>
      <c r="DM831">
        <v>0</v>
      </c>
      <c r="DN831" t="s">
        <v>6</v>
      </c>
      <c r="DO831">
        <v>0</v>
      </c>
      <c r="GP831">
        <v>1</v>
      </c>
      <c r="GQ831">
        <v>-1</v>
      </c>
      <c r="GR831">
        <v>-1</v>
      </c>
    </row>
    <row r="832" spans="1:200" x14ac:dyDescent="0.2">
      <c r="A832">
        <f>ROW(Source!A519)</f>
        <v>519</v>
      </c>
      <c r="B832">
        <v>86295183</v>
      </c>
      <c r="C832">
        <v>86296563</v>
      </c>
      <c r="D832">
        <v>27387231</v>
      </c>
      <c r="E832">
        <v>1</v>
      </c>
      <c r="F832">
        <v>1</v>
      </c>
      <c r="G832">
        <v>1</v>
      </c>
      <c r="H832">
        <v>3</v>
      </c>
      <c r="I832" t="s">
        <v>176</v>
      </c>
      <c r="J832" t="s">
        <v>178</v>
      </c>
      <c r="K832" t="s">
        <v>177</v>
      </c>
      <c r="L832">
        <v>1348</v>
      </c>
      <c r="N832">
        <v>1009</v>
      </c>
      <c r="O832" t="s">
        <v>63</v>
      </c>
      <c r="P832" t="s">
        <v>63</v>
      </c>
      <c r="Q832">
        <v>1000</v>
      </c>
      <c r="W832">
        <v>0</v>
      </c>
      <c r="X832">
        <v>1793674503</v>
      </c>
      <c r="Y832">
        <f t="shared" si="400"/>
        <v>3.7999999999999999E-2</v>
      </c>
      <c r="AA832">
        <v>14313</v>
      </c>
      <c r="AB832">
        <v>0</v>
      </c>
      <c r="AC832">
        <v>0</v>
      </c>
      <c r="AD832">
        <v>0</v>
      </c>
      <c r="AE832">
        <v>14313</v>
      </c>
      <c r="AF832">
        <v>0</v>
      </c>
      <c r="AG832">
        <v>0</v>
      </c>
      <c r="AH832">
        <v>0</v>
      </c>
      <c r="AI832">
        <v>1</v>
      </c>
      <c r="AJ832">
        <v>1</v>
      </c>
      <c r="AK832">
        <v>1</v>
      </c>
      <c r="AL832">
        <v>1</v>
      </c>
      <c r="AM832">
        <v>0</v>
      </c>
      <c r="AN832">
        <v>0</v>
      </c>
      <c r="AO832">
        <v>0</v>
      </c>
      <c r="AP832">
        <v>1</v>
      </c>
      <c r="AQ832">
        <v>0</v>
      </c>
      <c r="AR832">
        <v>0</v>
      </c>
      <c r="AS832" t="s">
        <v>6</v>
      </c>
      <c r="AT832">
        <v>1.9E-2</v>
      </c>
      <c r="AU832" t="s">
        <v>206</v>
      </c>
      <c r="AV832">
        <v>0</v>
      </c>
      <c r="AW832">
        <v>2</v>
      </c>
      <c r="AX832">
        <v>86296579</v>
      </c>
      <c r="AY832">
        <v>1</v>
      </c>
      <c r="AZ832">
        <v>0</v>
      </c>
      <c r="BA832">
        <v>930</v>
      </c>
      <c r="BB832">
        <v>3</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CV832">
        <v>0</v>
      </c>
      <c r="CW832">
        <v>0</v>
      </c>
      <c r="CX832">
        <f>ROUND(Y832*Source!I519,9)</f>
        <v>2.66E-3</v>
      </c>
      <c r="CY832">
        <f>AA832</f>
        <v>14313</v>
      </c>
      <c r="CZ832">
        <f>AE832</f>
        <v>14313</v>
      </c>
      <c r="DA832">
        <f>AI832</f>
        <v>1</v>
      </c>
      <c r="DB832">
        <f t="shared" si="401"/>
        <v>543.9</v>
      </c>
      <c r="DC832">
        <f t="shared" si="402"/>
        <v>0</v>
      </c>
      <c r="DD832" t="s">
        <v>6</v>
      </c>
      <c r="DE832" t="s">
        <v>6</v>
      </c>
      <c r="DF832">
        <f t="shared" si="403"/>
        <v>38</v>
      </c>
      <c r="DG832">
        <f t="shared" si="399"/>
        <v>0</v>
      </c>
      <c r="DH832">
        <f>Source!I519*SmtRes!Y832</f>
        <v>2.66E-3</v>
      </c>
      <c r="DI832">
        <f>AA832</f>
        <v>14313</v>
      </c>
      <c r="DJ832">
        <f>EtalonRes!Y930</f>
        <v>14313</v>
      </c>
      <c r="DK832">
        <f>Source!BC519</f>
        <v>1</v>
      </c>
      <c r="DL832" t="s">
        <v>6</v>
      </c>
      <c r="DM832">
        <v>0</v>
      </c>
      <c r="DN832" t="s">
        <v>6</v>
      </c>
      <c r="DO832">
        <v>0</v>
      </c>
      <c r="GP832">
        <v>1</v>
      </c>
      <c r="GQ832">
        <v>-1</v>
      </c>
      <c r="GR832">
        <v>-1</v>
      </c>
    </row>
    <row r="833" spans="1:200" x14ac:dyDescent="0.2">
      <c r="A833">
        <f>ROW(Source!A520)</f>
        <v>520</v>
      </c>
      <c r="B833">
        <v>86295184</v>
      </c>
      <c r="C833">
        <v>86296563</v>
      </c>
      <c r="D833">
        <v>27493137</v>
      </c>
      <c r="E833">
        <v>1</v>
      </c>
      <c r="F833">
        <v>1</v>
      </c>
      <c r="G833">
        <v>1</v>
      </c>
      <c r="H833">
        <v>1</v>
      </c>
      <c r="I833" t="s">
        <v>947</v>
      </c>
      <c r="J833" t="s">
        <v>6</v>
      </c>
      <c r="K833" t="s">
        <v>948</v>
      </c>
      <c r="L833">
        <v>1369</v>
      </c>
      <c r="N833">
        <v>1013</v>
      </c>
      <c r="O833" t="s">
        <v>921</v>
      </c>
      <c r="P833" t="s">
        <v>921</v>
      </c>
      <c r="Q833">
        <v>1</v>
      </c>
      <c r="W833">
        <v>0</v>
      </c>
      <c r="X833">
        <v>-1973258772</v>
      </c>
      <c r="Y833">
        <f t="shared" si="400"/>
        <v>7.66</v>
      </c>
      <c r="AA833">
        <v>0</v>
      </c>
      <c r="AB833">
        <v>0</v>
      </c>
      <c r="AC833">
        <v>0</v>
      </c>
      <c r="AD833">
        <v>246.59</v>
      </c>
      <c r="AE833">
        <v>0</v>
      </c>
      <c r="AF833">
        <v>0</v>
      </c>
      <c r="AG833">
        <v>0</v>
      </c>
      <c r="AH833">
        <v>9.15</v>
      </c>
      <c r="AI833">
        <v>1</v>
      </c>
      <c r="AJ833">
        <v>1</v>
      </c>
      <c r="AK833">
        <v>1</v>
      </c>
      <c r="AL833">
        <v>26.95</v>
      </c>
      <c r="AM833">
        <v>5</v>
      </c>
      <c r="AN833">
        <v>0</v>
      </c>
      <c r="AO833">
        <v>1</v>
      </c>
      <c r="AP833">
        <v>1</v>
      </c>
      <c r="AQ833">
        <v>0</v>
      </c>
      <c r="AR833">
        <v>0</v>
      </c>
      <c r="AS833" t="s">
        <v>6</v>
      </c>
      <c r="AT833">
        <v>3.83</v>
      </c>
      <c r="AU833" t="s">
        <v>206</v>
      </c>
      <c r="AV833">
        <v>1</v>
      </c>
      <c r="AW833">
        <v>2</v>
      </c>
      <c r="AX833">
        <v>86296572</v>
      </c>
      <c r="AY833">
        <v>1</v>
      </c>
      <c r="AZ833">
        <v>0</v>
      </c>
      <c r="BA833">
        <v>931</v>
      </c>
      <c r="BB833">
        <v>0</v>
      </c>
      <c r="BC833">
        <v>0</v>
      </c>
      <c r="BD833">
        <v>0</v>
      </c>
      <c r="BE833">
        <v>0</v>
      </c>
      <c r="BF833">
        <v>0</v>
      </c>
      <c r="BG833">
        <v>0</v>
      </c>
      <c r="BH833">
        <v>0</v>
      </c>
      <c r="BI833">
        <v>0</v>
      </c>
      <c r="BJ833">
        <v>0</v>
      </c>
      <c r="BK833">
        <v>0</v>
      </c>
      <c r="BL833">
        <v>0</v>
      </c>
      <c r="BM833">
        <v>0</v>
      </c>
      <c r="BN833">
        <v>0</v>
      </c>
      <c r="BO833">
        <v>0</v>
      </c>
      <c r="BP833">
        <v>0</v>
      </c>
      <c r="BQ833">
        <v>0</v>
      </c>
      <c r="BR833">
        <v>0</v>
      </c>
      <c r="BS833">
        <v>0</v>
      </c>
      <c r="BT833">
        <v>0</v>
      </c>
      <c r="BU833">
        <v>0</v>
      </c>
      <c r="BV833">
        <v>0</v>
      </c>
      <c r="BW833">
        <v>0</v>
      </c>
      <c r="CU833">
        <f>ROUND(AT833*Source!I520*AH833*AL833,0)</f>
        <v>66</v>
      </c>
      <c r="CV833">
        <f>ROUND(Y833*Source!I520,9)</f>
        <v>0.53620000000000001</v>
      </c>
      <c r="CW833">
        <v>0</v>
      </c>
      <c r="CX833">
        <f>ROUND(Y833*Source!I520,9)</f>
        <v>0.53620000000000001</v>
      </c>
      <c r="CY833">
        <f>AD833</f>
        <v>246.59</v>
      </c>
      <c r="CZ833">
        <f>AH833</f>
        <v>9.15</v>
      </c>
      <c r="DA833">
        <f>AL833</f>
        <v>26.95</v>
      </c>
      <c r="DB833">
        <f t="shared" si="401"/>
        <v>70.08</v>
      </c>
      <c r="DC833">
        <f t="shared" si="402"/>
        <v>0</v>
      </c>
      <c r="DD833" t="s">
        <v>6</v>
      </c>
      <c r="DE833" t="s">
        <v>6</v>
      </c>
      <c r="DF833">
        <f t="shared" si="403"/>
        <v>0</v>
      </c>
      <c r="DG833">
        <f t="shared" si="399"/>
        <v>0</v>
      </c>
      <c r="DH833">
        <f>Source!I520*SmtRes!Y833</f>
        <v>0.53620000000000001</v>
      </c>
      <c r="DI833">
        <f>AD833</f>
        <v>246.59</v>
      </c>
      <c r="DJ833">
        <f>EtalonRes!AB931</f>
        <v>9.15</v>
      </c>
      <c r="DK833">
        <f>Source!BA520</f>
        <v>26.95</v>
      </c>
      <c r="DL833" t="s">
        <v>6</v>
      </c>
      <c r="DM833">
        <v>0</v>
      </c>
      <c r="DN833" t="s">
        <v>6</v>
      </c>
      <c r="DO833">
        <v>0</v>
      </c>
      <c r="GQ833">
        <v>-1</v>
      </c>
      <c r="GR833">
        <v>-1</v>
      </c>
    </row>
    <row r="834" spans="1:200" x14ac:dyDescent="0.2">
      <c r="A834">
        <f>ROW(Source!A520)</f>
        <v>520</v>
      </c>
      <c r="B834">
        <v>86295184</v>
      </c>
      <c r="C834">
        <v>86296563</v>
      </c>
      <c r="D834">
        <v>121548</v>
      </c>
      <c r="E834">
        <v>1</v>
      </c>
      <c r="F834">
        <v>1</v>
      </c>
      <c r="G834">
        <v>1</v>
      </c>
      <c r="H834">
        <v>1</v>
      </c>
      <c r="I834" t="s">
        <v>39</v>
      </c>
      <c r="J834" t="s">
        <v>6</v>
      </c>
      <c r="K834" t="s">
        <v>922</v>
      </c>
      <c r="L834">
        <v>608254</v>
      </c>
      <c r="N834">
        <v>1013</v>
      </c>
      <c r="O834" t="s">
        <v>923</v>
      </c>
      <c r="P834" t="s">
        <v>923</v>
      </c>
      <c r="Q834">
        <v>1</v>
      </c>
      <c r="W834">
        <v>0</v>
      </c>
      <c r="X834">
        <v>-185737400</v>
      </c>
      <c r="Y834">
        <f t="shared" si="400"/>
        <v>0.02</v>
      </c>
      <c r="AA834">
        <v>0</v>
      </c>
      <c r="AB834">
        <v>0</v>
      </c>
      <c r="AC834">
        <v>0</v>
      </c>
      <c r="AD834">
        <v>0</v>
      </c>
      <c r="AE834">
        <v>0</v>
      </c>
      <c r="AF834">
        <v>0</v>
      </c>
      <c r="AG834">
        <v>0</v>
      </c>
      <c r="AH834">
        <v>0</v>
      </c>
      <c r="AI834">
        <v>1</v>
      </c>
      <c r="AJ834">
        <v>1</v>
      </c>
      <c r="AK834">
        <v>19.8</v>
      </c>
      <c r="AL834">
        <v>1</v>
      </c>
      <c r="AM834">
        <v>5</v>
      </c>
      <c r="AN834">
        <v>0</v>
      </c>
      <c r="AO834">
        <v>1</v>
      </c>
      <c r="AP834">
        <v>1</v>
      </c>
      <c r="AQ834">
        <v>0</v>
      </c>
      <c r="AR834">
        <v>0</v>
      </c>
      <c r="AS834" t="s">
        <v>6</v>
      </c>
      <c r="AT834">
        <v>0.01</v>
      </c>
      <c r="AU834" t="s">
        <v>206</v>
      </c>
      <c r="AV834">
        <v>2</v>
      </c>
      <c r="AW834">
        <v>2</v>
      </c>
      <c r="AX834">
        <v>86296573</v>
      </c>
      <c r="AY834">
        <v>1</v>
      </c>
      <c r="AZ834">
        <v>0</v>
      </c>
      <c r="BA834">
        <v>932</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0</v>
      </c>
      <c r="CV834">
        <v>0</v>
      </c>
      <c r="CW834">
        <v>0</v>
      </c>
      <c r="CX834">
        <f>ROUND(Y834*Source!I520,9)</f>
        <v>1.4E-3</v>
      </c>
      <c r="CY834">
        <f>AD834</f>
        <v>0</v>
      </c>
      <c r="CZ834">
        <f>AH834</f>
        <v>0</v>
      </c>
      <c r="DA834">
        <f>AL834</f>
        <v>1</v>
      </c>
      <c r="DB834">
        <f t="shared" si="401"/>
        <v>0</v>
      </c>
      <c r="DC834">
        <f t="shared" si="402"/>
        <v>0</v>
      </c>
      <c r="DD834" t="s">
        <v>6</v>
      </c>
      <c r="DE834" t="s">
        <v>6</v>
      </c>
      <c r="DF834">
        <f t="shared" si="403"/>
        <v>0</v>
      </c>
      <c r="DG834">
        <f t="shared" si="399"/>
        <v>0</v>
      </c>
      <c r="DH834">
        <f>Source!I520*SmtRes!Y834</f>
        <v>1.4000000000000002E-3</v>
      </c>
      <c r="DI834">
        <f>AD834</f>
        <v>0</v>
      </c>
      <c r="DJ834">
        <f>EtalonRes!AB932</f>
        <v>0</v>
      </c>
      <c r="DK834">
        <f>Source!BA520</f>
        <v>26.95</v>
      </c>
      <c r="DL834" t="s">
        <v>6</v>
      </c>
      <c r="DM834">
        <v>0</v>
      </c>
      <c r="DN834" t="s">
        <v>6</v>
      </c>
      <c r="DO834">
        <v>0</v>
      </c>
      <c r="GQ834">
        <v>-1</v>
      </c>
      <c r="GR834">
        <v>-1</v>
      </c>
    </row>
    <row r="835" spans="1:200" x14ac:dyDescent="0.2">
      <c r="A835">
        <f>ROW(Source!A520)</f>
        <v>520</v>
      </c>
      <c r="B835">
        <v>86295184</v>
      </c>
      <c r="C835">
        <v>86296563</v>
      </c>
      <c r="D835">
        <v>27439571</v>
      </c>
      <c r="E835">
        <v>1</v>
      </c>
      <c r="F835">
        <v>1</v>
      </c>
      <c r="G835">
        <v>1</v>
      </c>
      <c r="H835">
        <v>2</v>
      </c>
      <c r="I835" t="s">
        <v>956</v>
      </c>
      <c r="J835" t="s">
        <v>957</v>
      </c>
      <c r="K835" t="s">
        <v>958</v>
      </c>
      <c r="L835">
        <v>1368</v>
      </c>
      <c r="N835">
        <v>1011</v>
      </c>
      <c r="O835" t="s">
        <v>927</v>
      </c>
      <c r="P835" t="s">
        <v>927</v>
      </c>
      <c r="Q835">
        <v>1</v>
      </c>
      <c r="W835">
        <v>0</v>
      </c>
      <c r="X835">
        <v>1462286705</v>
      </c>
      <c r="Y835">
        <f t="shared" si="400"/>
        <v>0.02</v>
      </c>
      <c r="AA835">
        <v>0</v>
      </c>
      <c r="AB835">
        <v>822.31</v>
      </c>
      <c r="AC835">
        <v>200.77</v>
      </c>
      <c r="AD835">
        <v>0</v>
      </c>
      <c r="AE835">
        <v>0</v>
      </c>
      <c r="AF835">
        <v>88.42</v>
      </c>
      <c r="AG835">
        <v>10.14</v>
      </c>
      <c r="AH835">
        <v>0</v>
      </c>
      <c r="AI835">
        <v>1</v>
      </c>
      <c r="AJ835">
        <v>9.3000000000000007</v>
      </c>
      <c r="AK835">
        <v>19.8</v>
      </c>
      <c r="AL835">
        <v>1</v>
      </c>
      <c r="AM835">
        <v>5</v>
      </c>
      <c r="AN835">
        <v>0</v>
      </c>
      <c r="AO835">
        <v>1</v>
      </c>
      <c r="AP835">
        <v>1</v>
      </c>
      <c r="AQ835">
        <v>0</v>
      </c>
      <c r="AR835">
        <v>0</v>
      </c>
      <c r="AS835" t="s">
        <v>6</v>
      </c>
      <c r="AT835">
        <v>0.01</v>
      </c>
      <c r="AU835" t="s">
        <v>206</v>
      </c>
      <c r="AV835">
        <v>0</v>
      </c>
      <c r="AW835">
        <v>2</v>
      </c>
      <c r="AX835">
        <v>86296574</v>
      </c>
      <c r="AY835">
        <v>1</v>
      </c>
      <c r="AZ835">
        <v>0</v>
      </c>
      <c r="BA835">
        <v>933</v>
      </c>
      <c r="BB835">
        <v>0</v>
      </c>
      <c r="BC835">
        <v>0</v>
      </c>
      <c r="BD835">
        <v>0</v>
      </c>
      <c r="BE835">
        <v>0</v>
      </c>
      <c r="BF835">
        <v>0</v>
      </c>
      <c r="BG835">
        <v>0</v>
      </c>
      <c r="BH835">
        <v>0</v>
      </c>
      <c r="BI835">
        <v>0</v>
      </c>
      <c r="BJ835">
        <v>0</v>
      </c>
      <c r="BK835">
        <v>0</v>
      </c>
      <c r="BL835">
        <v>0</v>
      </c>
      <c r="BM835">
        <v>0</v>
      </c>
      <c r="BN835">
        <v>0</v>
      </c>
      <c r="BO835">
        <v>0</v>
      </c>
      <c r="BP835">
        <v>0</v>
      </c>
      <c r="BQ835">
        <v>0</v>
      </c>
      <c r="BR835">
        <v>0</v>
      </c>
      <c r="BS835">
        <v>0</v>
      </c>
      <c r="BT835">
        <v>0</v>
      </c>
      <c r="BU835">
        <v>0</v>
      </c>
      <c r="BV835">
        <v>0</v>
      </c>
      <c r="BW835">
        <v>0</v>
      </c>
      <c r="CV835">
        <v>0</v>
      </c>
      <c r="CW835">
        <f>ROUND(Y835*Source!I520*DO835,9)</f>
        <v>0</v>
      </c>
      <c r="CX835">
        <f>ROUND(Y835*Source!I520,9)</f>
        <v>1.4E-3</v>
      </c>
      <c r="CY835">
        <f>AB835</f>
        <v>822.31</v>
      </c>
      <c r="CZ835">
        <f>AF835</f>
        <v>88.42</v>
      </c>
      <c r="DA835">
        <f>AJ835</f>
        <v>9.3000000000000007</v>
      </c>
      <c r="DB835">
        <f t="shared" si="401"/>
        <v>1.76</v>
      </c>
      <c r="DC835">
        <f t="shared" si="402"/>
        <v>0.2</v>
      </c>
      <c r="DD835" t="s">
        <v>6</v>
      </c>
      <c r="DE835" t="s">
        <v>6</v>
      </c>
      <c r="DF835">
        <f t="shared" si="403"/>
        <v>0</v>
      </c>
      <c r="DG835">
        <f>ROUND(ROUND(AF835*AJ835,0)*CX835,0)</f>
        <v>1</v>
      </c>
      <c r="DH835">
        <f>Source!I520*SmtRes!Y835</f>
        <v>1.4000000000000002E-3</v>
      </c>
      <c r="DI835">
        <f>AB835</f>
        <v>822.31</v>
      </c>
      <c r="DJ835">
        <f>EtalonRes!Z933</f>
        <v>88.42</v>
      </c>
      <c r="DK835">
        <f>Source!BB520</f>
        <v>9.3000000000000007</v>
      </c>
      <c r="DL835" t="s">
        <v>6</v>
      </c>
      <c r="DM835">
        <v>0</v>
      </c>
      <c r="DN835" t="s">
        <v>6</v>
      </c>
      <c r="DO835">
        <v>0</v>
      </c>
      <c r="GQ835">
        <v>-1</v>
      </c>
      <c r="GR835">
        <v>-1</v>
      </c>
    </row>
    <row r="836" spans="1:200" x14ac:dyDescent="0.2">
      <c r="A836">
        <f>ROW(Source!A520)</f>
        <v>520</v>
      </c>
      <c r="B836">
        <v>86295184</v>
      </c>
      <c r="C836">
        <v>86296563</v>
      </c>
      <c r="D836">
        <v>27439595</v>
      </c>
      <c r="E836">
        <v>1</v>
      </c>
      <c r="F836">
        <v>1</v>
      </c>
      <c r="G836">
        <v>1</v>
      </c>
      <c r="H836">
        <v>2</v>
      </c>
      <c r="I836" t="s">
        <v>959</v>
      </c>
      <c r="J836" t="s">
        <v>960</v>
      </c>
      <c r="K836" t="s">
        <v>961</v>
      </c>
      <c r="L836">
        <v>1368</v>
      </c>
      <c r="N836">
        <v>1011</v>
      </c>
      <c r="O836" t="s">
        <v>927</v>
      </c>
      <c r="P836" t="s">
        <v>927</v>
      </c>
      <c r="Q836">
        <v>1</v>
      </c>
      <c r="W836">
        <v>0</v>
      </c>
      <c r="X836">
        <v>2034592221</v>
      </c>
      <c r="Y836">
        <f t="shared" si="400"/>
        <v>0.02</v>
      </c>
      <c r="AA836">
        <v>0</v>
      </c>
      <c r="AB836">
        <v>20.18</v>
      </c>
      <c r="AC836">
        <v>0</v>
      </c>
      <c r="AD836">
        <v>0</v>
      </c>
      <c r="AE836">
        <v>0</v>
      </c>
      <c r="AF836">
        <v>2.17</v>
      </c>
      <c r="AG836">
        <v>0</v>
      </c>
      <c r="AH836">
        <v>0</v>
      </c>
      <c r="AI836">
        <v>1</v>
      </c>
      <c r="AJ836">
        <v>9.3000000000000007</v>
      </c>
      <c r="AK836">
        <v>19.8</v>
      </c>
      <c r="AL836">
        <v>1</v>
      </c>
      <c r="AM836">
        <v>5</v>
      </c>
      <c r="AN836">
        <v>0</v>
      </c>
      <c r="AO836">
        <v>1</v>
      </c>
      <c r="AP836">
        <v>1</v>
      </c>
      <c r="AQ836">
        <v>0</v>
      </c>
      <c r="AR836">
        <v>0</v>
      </c>
      <c r="AS836" t="s">
        <v>6</v>
      </c>
      <c r="AT836">
        <v>0.01</v>
      </c>
      <c r="AU836" t="s">
        <v>206</v>
      </c>
      <c r="AV836">
        <v>0</v>
      </c>
      <c r="AW836">
        <v>2</v>
      </c>
      <c r="AX836">
        <v>86296575</v>
      </c>
      <c r="AY836">
        <v>1</v>
      </c>
      <c r="AZ836">
        <v>0</v>
      </c>
      <c r="BA836">
        <v>934</v>
      </c>
      <c r="BB836">
        <v>0</v>
      </c>
      <c r="BC836">
        <v>0</v>
      </c>
      <c r="BD836">
        <v>0</v>
      </c>
      <c r="BE836">
        <v>0</v>
      </c>
      <c r="BF836">
        <v>0</v>
      </c>
      <c r="BG836">
        <v>0</v>
      </c>
      <c r="BH836">
        <v>0</v>
      </c>
      <c r="BI836">
        <v>0</v>
      </c>
      <c r="BJ836">
        <v>0</v>
      </c>
      <c r="BK836">
        <v>0</v>
      </c>
      <c r="BL836">
        <v>0</v>
      </c>
      <c r="BM836">
        <v>0</v>
      </c>
      <c r="BN836">
        <v>0</v>
      </c>
      <c r="BO836">
        <v>0</v>
      </c>
      <c r="BP836">
        <v>0</v>
      </c>
      <c r="BQ836">
        <v>0</v>
      </c>
      <c r="BR836">
        <v>0</v>
      </c>
      <c r="BS836">
        <v>0</v>
      </c>
      <c r="BT836">
        <v>0</v>
      </c>
      <c r="BU836">
        <v>0</v>
      </c>
      <c r="BV836">
        <v>0</v>
      </c>
      <c r="BW836">
        <v>0</v>
      </c>
      <c r="CV836">
        <v>0</v>
      </c>
      <c r="CW836">
        <f>ROUND(Y836*Source!I520*DO836,9)</f>
        <v>0</v>
      </c>
      <c r="CX836">
        <f>ROUND(Y836*Source!I520,9)</f>
        <v>1.4E-3</v>
      </c>
      <c r="CY836">
        <f>AB836</f>
        <v>20.18</v>
      </c>
      <c r="CZ836">
        <f>AF836</f>
        <v>2.17</v>
      </c>
      <c r="DA836">
        <f>AJ836</f>
        <v>9.3000000000000007</v>
      </c>
      <c r="DB836">
        <f t="shared" si="401"/>
        <v>0.04</v>
      </c>
      <c r="DC836">
        <f t="shared" si="402"/>
        <v>0</v>
      </c>
      <c r="DD836" t="s">
        <v>6</v>
      </c>
      <c r="DE836" t="s">
        <v>6</v>
      </c>
      <c r="DF836">
        <f t="shared" si="403"/>
        <v>0</v>
      </c>
      <c r="DG836">
        <f>ROUND(ROUND(AF836*AJ836,0)*CX836,0)</f>
        <v>0</v>
      </c>
      <c r="DH836">
        <f>Source!I520*SmtRes!Y836</f>
        <v>1.4000000000000002E-3</v>
      </c>
      <c r="DI836">
        <f>AB836</f>
        <v>20.18</v>
      </c>
      <c r="DJ836">
        <f>EtalonRes!Z934</f>
        <v>2.17</v>
      </c>
      <c r="DK836">
        <f>Source!BB520</f>
        <v>9.3000000000000007</v>
      </c>
      <c r="DL836" t="s">
        <v>6</v>
      </c>
      <c r="DM836">
        <v>0</v>
      </c>
      <c r="DN836" t="s">
        <v>6</v>
      </c>
      <c r="DO836">
        <v>0</v>
      </c>
      <c r="GQ836">
        <v>-1</v>
      </c>
      <c r="GR836">
        <v>-1</v>
      </c>
    </row>
    <row r="837" spans="1:200" x14ac:dyDescent="0.2">
      <c r="A837">
        <f>ROW(Source!A520)</f>
        <v>520</v>
      </c>
      <c r="B837">
        <v>86295184</v>
      </c>
      <c r="C837">
        <v>86296563</v>
      </c>
      <c r="D837">
        <v>27441139</v>
      </c>
      <c r="E837">
        <v>1</v>
      </c>
      <c r="F837">
        <v>1</v>
      </c>
      <c r="G837">
        <v>1</v>
      </c>
      <c r="H837">
        <v>2</v>
      </c>
      <c r="I837" t="s">
        <v>962</v>
      </c>
      <c r="J837" t="s">
        <v>963</v>
      </c>
      <c r="K837" t="s">
        <v>964</v>
      </c>
      <c r="L837">
        <v>1368</v>
      </c>
      <c r="N837">
        <v>1011</v>
      </c>
      <c r="O837" t="s">
        <v>927</v>
      </c>
      <c r="P837" t="s">
        <v>927</v>
      </c>
      <c r="Q837">
        <v>1</v>
      </c>
      <c r="W837">
        <v>0</v>
      </c>
      <c r="X837">
        <v>-1309944936</v>
      </c>
      <c r="Y837">
        <f t="shared" si="400"/>
        <v>1.3</v>
      </c>
      <c r="AA837">
        <v>0</v>
      </c>
      <c r="AB837">
        <v>63.33</v>
      </c>
      <c r="AC837">
        <v>0</v>
      </c>
      <c r="AD837">
        <v>0</v>
      </c>
      <c r="AE837">
        <v>0</v>
      </c>
      <c r="AF837">
        <v>6.81</v>
      </c>
      <c r="AG837">
        <v>0</v>
      </c>
      <c r="AH837">
        <v>0</v>
      </c>
      <c r="AI837">
        <v>1</v>
      </c>
      <c r="AJ837">
        <v>9.3000000000000007</v>
      </c>
      <c r="AK837">
        <v>19.8</v>
      </c>
      <c r="AL837">
        <v>1</v>
      </c>
      <c r="AM837">
        <v>5</v>
      </c>
      <c r="AN837">
        <v>0</v>
      </c>
      <c r="AO837">
        <v>1</v>
      </c>
      <c r="AP837">
        <v>1</v>
      </c>
      <c r="AQ837">
        <v>0</v>
      </c>
      <c r="AR837">
        <v>0</v>
      </c>
      <c r="AS837" t="s">
        <v>6</v>
      </c>
      <c r="AT837">
        <v>0.65</v>
      </c>
      <c r="AU837" t="s">
        <v>206</v>
      </c>
      <c r="AV837">
        <v>0</v>
      </c>
      <c r="AW837">
        <v>2</v>
      </c>
      <c r="AX837">
        <v>86296576</v>
      </c>
      <c r="AY837">
        <v>1</v>
      </c>
      <c r="AZ837">
        <v>0</v>
      </c>
      <c r="BA837">
        <v>935</v>
      </c>
      <c r="BB837">
        <v>0</v>
      </c>
      <c r="BC837">
        <v>0</v>
      </c>
      <c r="BD837">
        <v>0</v>
      </c>
      <c r="BE837">
        <v>0</v>
      </c>
      <c r="BF837">
        <v>0</v>
      </c>
      <c r="BG837">
        <v>0</v>
      </c>
      <c r="BH837">
        <v>0</v>
      </c>
      <c r="BI837">
        <v>0</v>
      </c>
      <c r="BJ837">
        <v>0</v>
      </c>
      <c r="BK837">
        <v>0</v>
      </c>
      <c r="BL837">
        <v>0</v>
      </c>
      <c r="BM837">
        <v>0</v>
      </c>
      <c r="BN837">
        <v>0</v>
      </c>
      <c r="BO837">
        <v>0</v>
      </c>
      <c r="BP837">
        <v>0</v>
      </c>
      <c r="BQ837">
        <v>0</v>
      </c>
      <c r="BR837">
        <v>0</v>
      </c>
      <c r="BS837">
        <v>0</v>
      </c>
      <c r="BT837">
        <v>0</v>
      </c>
      <c r="BU837">
        <v>0</v>
      </c>
      <c r="BV837">
        <v>0</v>
      </c>
      <c r="BW837">
        <v>0</v>
      </c>
      <c r="CV837">
        <v>0</v>
      </c>
      <c r="CW837">
        <f>ROUND(Y837*Source!I520*DO837,9)</f>
        <v>0</v>
      </c>
      <c r="CX837">
        <f>ROUND(Y837*Source!I520,9)</f>
        <v>9.0999999999999998E-2</v>
      </c>
      <c r="CY837">
        <f>AB837</f>
        <v>63.33</v>
      </c>
      <c r="CZ837">
        <f>AF837</f>
        <v>6.81</v>
      </c>
      <c r="DA837">
        <f>AJ837</f>
        <v>9.3000000000000007</v>
      </c>
      <c r="DB837">
        <f t="shared" si="401"/>
        <v>8.86</v>
      </c>
      <c r="DC837">
        <f t="shared" si="402"/>
        <v>0</v>
      </c>
      <c r="DD837" t="s">
        <v>6</v>
      </c>
      <c r="DE837" t="s">
        <v>6</v>
      </c>
      <c r="DF837">
        <f t="shared" si="403"/>
        <v>0</v>
      </c>
      <c r="DG837">
        <f>ROUND(ROUND(AF837*AJ837,0)*CX837,0)</f>
        <v>6</v>
      </c>
      <c r="DH837">
        <f>Source!I520*SmtRes!Y837</f>
        <v>9.1000000000000011E-2</v>
      </c>
      <c r="DI837">
        <f>AB837</f>
        <v>63.33</v>
      </c>
      <c r="DJ837">
        <f>EtalonRes!Z935</f>
        <v>6.81</v>
      </c>
      <c r="DK837">
        <f>Source!BB520</f>
        <v>9.3000000000000007</v>
      </c>
      <c r="DL837" t="s">
        <v>6</v>
      </c>
      <c r="DM837">
        <v>0</v>
      </c>
      <c r="DN837" t="s">
        <v>6</v>
      </c>
      <c r="DO837">
        <v>0</v>
      </c>
      <c r="GQ837">
        <v>-1</v>
      </c>
      <c r="GR837">
        <v>-1</v>
      </c>
    </row>
    <row r="838" spans="1:200" x14ac:dyDescent="0.2">
      <c r="A838">
        <f>ROW(Source!A520)</f>
        <v>520</v>
      </c>
      <c r="B838">
        <v>86295184</v>
      </c>
      <c r="C838">
        <v>86296563</v>
      </c>
      <c r="D838">
        <v>27441327</v>
      </c>
      <c r="E838">
        <v>1</v>
      </c>
      <c r="F838">
        <v>1</v>
      </c>
      <c r="G838">
        <v>1</v>
      </c>
      <c r="H838">
        <v>2</v>
      </c>
      <c r="I838" t="s">
        <v>936</v>
      </c>
      <c r="J838" t="s">
        <v>937</v>
      </c>
      <c r="K838" t="s">
        <v>938</v>
      </c>
      <c r="L838">
        <v>1368</v>
      </c>
      <c r="N838">
        <v>1011</v>
      </c>
      <c r="O838" t="s">
        <v>927</v>
      </c>
      <c r="P838" t="s">
        <v>927</v>
      </c>
      <c r="Q838">
        <v>1</v>
      </c>
      <c r="W838">
        <v>0</v>
      </c>
      <c r="X838">
        <v>-1583389094</v>
      </c>
      <c r="Y838">
        <f t="shared" si="400"/>
        <v>0.02</v>
      </c>
      <c r="AA838">
        <v>0</v>
      </c>
      <c r="AB838">
        <v>868.34</v>
      </c>
      <c r="AC838">
        <v>231.46</v>
      </c>
      <c r="AD838">
        <v>0</v>
      </c>
      <c r="AE838">
        <v>0</v>
      </c>
      <c r="AF838">
        <v>93.37</v>
      </c>
      <c r="AG838">
        <v>11.69</v>
      </c>
      <c r="AH838">
        <v>0</v>
      </c>
      <c r="AI838">
        <v>1</v>
      </c>
      <c r="AJ838">
        <v>9.3000000000000007</v>
      </c>
      <c r="AK838">
        <v>19.8</v>
      </c>
      <c r="AL838">
        <v>1</v>
      </c>
      <c r="AM838">
        <v>5</v>
      </c>
      <c r="AN838">
        <v>0</v>
      </c>
      <c r="AO838">
        <v>1</v>
      </c>
      <c r="AP838">
        <v>1</v>
      </c>
      <c r="AQ838">
        <v>0</v>
      </c>
      <c r="AR838">
        <v>0</v>
      </c>
      <c r="AS838" t="s">
        <v>6</v>
      </c>
      <c r="AT838">
        <v>0.01</v>
      </c>
      <c r="AU838" t="s">
        <v>206</v>
      </c>
      <c r="AV838">
        <v>0</v>
      </c>
      <c r="AW838">
        <v>2</v>
      </c>
      <c r="AX838">
        <v>86296577</v>
      </c>
      <c r="AY838">
        <v>1</v>
      </c>
      <c r="AZ838">
        <v>0</v>
      </c>
      <c r="BA838">
        <v>936</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CV838">
        <v>0</v>
      </c>
      <c r="CW838">
        <f>ROUND(Y838*Source!I520*DO838,9)</f>
        <v>0</v>
      </c>
      <c r="CX838">
        <f>ROUND(Y838*Source!I520,9)</f>
        <v>1.4E-3</v>
      </c>
      <c r="CY838">
        <f>AB838</f>
        <v>868.34</v>
      </c>
      <c r="CZ838">
        <f>AF838</f>
        <v>93.37</v>
      </c>
      <c r="DA838">
        <f>AJ838</f>
        <v>9.3000000000000007</v>
      </c>
      <c r="DB838">
        <f t="shared" si="401"/>
        <v>1.86</v>
      </c>
      <c r="DC838">
        <f t="shared" si="402"/>
        <v>0.24</v>
      </c>
      <c r="DD838" t="s">
        <v>6</v>
      </c>
      <c r="DE838" t="s">
        <v>6</v>
      </c>
      <c r="DF838">
        <f t="shared" si="403"/>
        <v>0</v>
      </c>
      <c r="DG838">
        <f>ROUND(ROUND(AF838*AJ838,0)*CX838,0)</f>
        <v>1</v>
      </c>
      <c r="DH838">
        <f>Source!I520*SmtRes!Y838</f>
        <v>1.4000000000000002E-3</v>
      </c>
      <c r="DI838">
        <f>AB838</f>
        <v>868.34</v>
      </c>
      <c r="DJ838">
        <f>EtalonRes!Z936</f>
        <v>93.37</v>
      </c>
      <c r="DK838">
        <f>Source!BB520</f>
        <v>9.3000000000000007</v>
      </c>
      <c r="DL838" t="s">
        <v>6</v>
      </c>
      <c r="DM838">
        <v>0</v>
      </c>
      <c r="DN838" t="s">
        <v>6</v>
      </c>
      <c r="DO838">
        <v>0</v>
      </c>
      <c r="GQ838">
        <v>-1</v>
      </c>
      <c r="GR838">
        <v>-1</v>
      </c>
    </row>
    <row r="839" spans="1:200" x14ac:dyDescent="0.2">
      <c r="A839">
        <f>ROW(Source!A520)</f>
        <v>520</v>
      </c>
      <c r="B839">
        <v>86295184</v>
      </c>
      <c r="C839">
        <v>86296563</v>
      </c>
      <c r="D839">
        <v>27371445</v>
      </c>
      <c r="E839">
        <v>1</v>
      </c>
      <c r="F839">
        <v>1</v>
      </c>
      <c r="G839">
        <v>1</v>
      </c>
      <c r="H839">
        <v>3</v>
      </c>
      <c r="I839" t="s">
        <v>210</v>
      </c>
      <c r="J839" t="s">
        <v>212</v>
      </c>
      <c r="K839" t="s">
        <v>211</v>
      </c>
      <c r="L839">
        <v>1348</v>
      </c>
      <c r="N839">
        <v>1009</v>
      </c>
      <c r="O839" t="s">
        <v>63</v>
      </c>
      <c r="P839" t="s">
        <v>63</v>
      </c>
      <c r="Q839">
        <v>1000</v>
      </c>
      <c r="W839">
        <v>0</v>
      </c>
      <c r="X839">
        <v>1677997654</v>
      </c>
      <c r="Y839">
        <f t="shared" si="400"/>
        <v>2.8E-3</v>
      </c>
      <c r="AA839">
        <v>94500</v>
      </c>
      <c r="AB839">
        <v>0</v>
      </c>
      <c r="AC839">
        <v>0</v>
      </c>
      <c r="AD839">
        <v>0</v>
      </c>
      <c r="AE839">
        <v>13260</v>
      </c>
      <c r="AF839">
        <v>0</v>
      </c>
      <c r="AG839">
        <v>0</v>
      </c>
      <c r="AH839">
        <v>0</v>
      </c>
      <c r="AI839">
        <v>7.56</v>
      </c>
      <c r="AJ839">
        <v>1</v>
      </c>
      <c r="AK839">
        <v>1</v>
      </c>
      <c r="AL839">
        <v>1</v>
      </c>
      <c r="AM839">
        <v>0</v>
      </c>
      <c r="AN839">
        <v>0</v>
      </c>
      <c r="AO839">
        <v>0</v>
      </c>
      <c r="AP839">
        <v>1</v>
      </c>
      <c r="AQ839">
        <v>0</v>
      </c>
      <c r="AR839">
        <v>0</v>
      </c>
      <c r="AS839" t="s">
        <v>6</v>
      </c>
      <c r="AT839">
        <v>1.4E-3</v>
      </c>
      <c r="AU839" t="s">
        <v>206</v>
      </c>
      <c r="AV839">
        <v>0</v>
      </c>
      <c r="AW839">
        <v>2</v>
      </c>
      <c r="AX839">
        <v>86296578</v>
      </c>
      <c r="AY839">
        <v>1</v>
      </c>
      <c r="AZ839">
        <v>16384</v>
      </c>
      <c r="BA839">
        <v>937</v>
      </c>
      <c r="BB839">
        <v>3</v>
      </c>
      <c r="BC839">
        <v>0</v>
      </c>
      <c r="BD839">
        <v>0</v>
      </c>
      <c r="BE839">
        <v>0</v>
      </c>
      <c r="BF839">
        <v>0</v>
      </c>
      <c r="BG839">
        <v>0</v>
      </c>
      <c r="BH839">
        <v>0</v>
      </c>
      <c r="BI839">
        <v>0</v>
      </c>
      <c r="BJ839">
        <v>0</v>
      </c>
      <c r="BK839">
        <v>0</v>
      </c>
      <c r="BL839">
        <v>0</v>
      </c>
      <c r="BM839">
        <v>0</v>
      </c>
      <c r="BN839">
        <v>0</v>
      </c>
      <c r="BO839">
        <v>0</v>
      </c>
      <c r="BP839">
        <v>0</v>
      </c>
      <c r="BQ839">
        <v>0</v>
      </c>
      <c r="BR839">
        <v>0</v>
      </c>
      <c r="BS839">
        <v>0</v>
      </c>
      <c r="BT839">
        <v>0</v>
      </c>
      <c r="BU839">
        <v>0</v>
      </c>
      <c r="BV839">
        <v>0</v>
      </c>
      <c r="BW839">
        <v>0</v>
      </c>
      <c r="CV839">
        <v>0</v>
      </c>
      <c r="CW839">
        <v>0</v>
      </c>
      <c r="CX839">
        <f>ROUND(Y839*Source!I520,9)</f>
        <v>1.9599999999999999E-4</v>
      </c>
      <c r="CY839">
        <f>AA839</f>
        <v>94500</v>
      </c>
      <c r="CZ839">
        <f>AE839</f>
        <v>13260</v>
      </c>
      <c r="DA839">
        <f>AI839</f>
        <v>7.56</v>
      </c>
      <c r="DB839">
        <f t="shared" si="401"/>
        <v>37.119999999999997</v>
      </c>
      <c r="DC839">
        <f t="shared" si="402"/>
        <v>0</v>
      </c>
      <c r="DD839" t="s">
        <v>6</v>
      </c>
      <c r="DE839" t="s">
        <v>6</v>
      </c>
      <c r="DF839">
        <f>ROUND(ROUND(AE839*AI839,0)*CX839,0)</f>
        <v>20</v>
      </c>
      <c r="DG839">
        <f t="shared" ref="DG839:DG851" si="404">ROUND(ROUND(AF839,0)*CX839,0)</f>
        <v>0</v>
      </c>
      <c r="DH839">
        <f>Source!I520*SmtRes!Y839</f>
        <v>1.9600000000000002E-4</v>
      </c>
      <c r="DI839">
        <f>AA839</f>
        <v>94500</v>
      </c>
      <c r="DJ839">
        <f>EtalonRes!Y937</f>
        <v>6156.33</v>
      </c>
      <c r="DK839">
        <f>Source!BC520</f>
        <v>7.56</v>
      </c>
      <c r="DL839" t="s">
        <v>6</v>
      </c>
      <c r="DM839">
        <v>0</v>
      </c>
      <c r="DN839" t="s">
        <v>6</v>
      </c>
      <c r="DO839">
        <v>0</v>
      </c>
      <c r="GP839">
        <v>1</v>
      </c>
      <c r="GQ839">
        <v>-1</v>
      </c>
      <c r="GR839">
        <v>-1</v>
      </c>
    </row>
    <row r="840" spans="1:200" x14ac:dyDescent="0.2">
      <c r="A840">
        <f>ROW(Source!A520)</f>
        <v>520</v>
      </c>
      <c r="B840">
        <v>86295184</v>
      </c>
      <c r="C840">
        <v>86296563</v>
      </c>
      <c r="D840">
        <v>27387231</v>
      </c>
      <c r="E840">
        <v>1</v>
      </c>
      <c r="F840">
        <v>1</v>
      </c>
      <c r="G840">
        <v>1</v>
      </c>
      <c r="H840">
        <v>3</v>
      </c>
      <c r="I840" t="s">
        <v>176</v>
      </c>
      <c r="J840" t="s">
        <v>178</v>
      </c>
      <c r="K840" t="s">
        <v>177</v>
      </c>
      <c r="L840">
        <v>1348</v>
      </c>
      <c r="N840">
        <v>1009</v>
      </c>
      <c r="O840" t="s">
        <v>63</v>
      </c>
      <c r="P840" t="s">
        <v>63</v>
      </c>
      <c r="Q840">
        <v>1000</v>
      </c>
      <c r="W840">
        <v>0</v>
      </c>
      <c r="X840">
        <v>1793674503</v>
      </c>
      <c r="Y840">
        <f t="shared" si="400"/>
        <v>3.7999999999999999E-2</v>
      </c>
      <c r="AA840">
        <v>124030</v>
      </c>
      <c r="AB840">
        <v>0</v>
      </c>
      <c r="AC840">
        <v>0</v>
      </c>
      <c r="AD840">
        <v>0</v>
      </c>
      <c r="AE840">
        <v>17403.570000000003</v>
      </c>
      <c r="AF840">
        <v>0</v>
      </c>
      <c r="AG840">
        <v>0</v>
      </c>
      <c r="AH840">
        <v>0</v>
      </c>
      <c r="AI840">
        <v>7.56</v>
      </c>
      <c r="AJ840">
        <v>1</v>
      </c>
      <c r="AK840">
        <v>1</v>
      </c>
      <c r="AL840">
        <v>1</v>
      </c>
      <c r="AM840">
        <v>0</v>
      </c>
      <c r="AN840">
        <v>0</v>
      </c>
      <c r="AO840">
        <v>0</v>
      </c>
      <c r="AP840">
        <v>1</v>
      </c>
      <c r="AQ840">
        <v>0</v>
      </c>
      <c r="AR840">
        <v>0</v>
      </c>
      <c r="AS840" t="s">
        <v>6</v>
      </c>
      <c r="AT840">
        <v>1.9E-2</v>
      </c>
      <c r="AU840" t="s">
        <v>206</v>
      </c>
      <c r="AV840">
        <v>0</v>
      </c>
      <c r="AW840">
        <v>2</v>
      </c>
      <c r="AX840">
        <v>86296579</v>
      </c>
      <c r="AY840">
        <v>1</v>
      </c>
      <c r="AZ840">
        <v>16384</v>
      </c>
      <c r="BA840">
        <v>938</v>
      </c>
      <c r="BB840">
        <v>3</v>
      </c>
      <c r="BC840">
        <v>0</v>
      </c>
      <c r="BD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v>0</v>
      </c>
      <c r="CV840">
        <v>0</v>
      </c>
      <c r="CW840">
        <v>0</v>
      </c>
      <c r="CX840">
        <f>ROUND(Y840*Source!I520,9)</f>
        <v>2.66E-3</v>
      </c>
      <c r="CY840">
        <f>AA840</f>
        <v>124030</v>
      </c>
      <c r="CZ840">
        <f>AE840</f>
        <v>17403.570000000003</v>
      </c>
      <c r="DA840">
        <f>AI840</f>
        <v>7.56</v>
      </c>
      <c r="DB840">
        <f t="shared" si="401"/>
        <v>661.34</v>
      </c>
      <c r="DC840">
        <f t="shared" si="402"/>
        <v>0</v>
      </c>
      <c r="DD840" t="s">
        <v>6</v>
      </c>
      <c r="DE840" t="s">
        <v>6</v>
      </c>
      <c r="DF840">
        <f>ROUND(ROUND(AE840*AI840,0)*CX840,0)</f>
        <v>350</v>
      </c>
      <c r="DG840">
        <f t="shared" si="404"/>
        <v>0</v>
      </c>
      <c r="DH840">
        <f>Source!I520*SmtRes!Y840</f>
        <v>2.66E-3</v>
      </c>
      <c r="DI840">
        <f>AA840</f>
        <v>124030</v>
      </c>
      <c r="DJ840">
        <f>EtalonRes!Y938</f>
        <v>14313</v>
      </c>
      <c r="DK840">
        <f>Source!BC520</f>
        <v>7.56</v>
      </c>
      <c r="DL840" t="s">
        <v>6</v>
      </c>
      <c r="DM840">
        <v>0</v>
      </c>
      <c r="DN840" t="s">
        <v>6</v>
      </c>
      <c r="DO840">
        <v>0</v>
      </c>
      <c r="GP840">
        <v>1</v>
      </c>
      <c r="GQ840">
        <v>-1</v>
      </c>
      <c r="GR840">
        <v>-1</v>
      </c>
    </row>
    <row r="841" spans="1:200" x14ac:dyDescent="0.2">
      <c r="A841">
        <f>ROW(Source!A525)</f>
        <v>525</v>
      </c>
      <c r="B841">
        <v>86295183</v>
      </c>
      <c r="C841">
        <v>86296582</v>
      </c>
      <c r="D841">
        <v>27493458</v>
      </c>
      <c r="E841">
        <v>1</v>
      </c>
      <c r="F841">
        <v>1</v>
      </c>
      <c r="G841">
        <v>1</v>
      </c>
      <c r="H841">
        <v>1</v>
      </c>
      <c r="I841" t="s">
        <v>998</v>
      </c>
      <c r="J841" t="s">
        <v>6</v>
      </c>
      <c r="K841" t="s">
        <v>999</v>
      </c>
      <c r="L841">
        <v>1369</v>
      </c>
      <c r="N841">
        <v>1013</v>
      </c>
      <c r="O841" t="s">
        <v>921</v>
      </c>
      <c r="P841" t="s">
        <v>921</v>
      </c>
      <c r="Q841">
        <v>1</v>
      </c>
      <c r="W841">
        <v>0</v>
      </c>
      <c r="X841">
        <v>-115882720</v>
      </c>
      <c r="Y841">
        <f>(AT841*1.2)</f>
        <v>717.91199999999992</v>
      </c>
      <c r="AA841">
        <v>0</v>
      </c>
      <c r="AB841">
        <v>0</v>
      </c>
      <c r="AC841">
        <v>0</v>
      </c>
      <c r="AD841">
        <v>8.6</v>
      </c>
      <c r="AE841">
        <v>0</v>
      </c>
      <c r="AF841">
        <v>0</v>
      </c>
      <c r="AG841">
        <v>0</v>
      </c>
      <c r="AH841">
        <v>8.6</v>
      </c>
      <c r="AI841">
        <v>1</v>
      </c>
      <c r="AJ841">
        <v>1</v>
      </c>
      <c r="AK841">
        <v>1</v>
      </c>
      <c r="AL841">
        <v>1</v>
      </c>
      <c r="AM841">
        <v>0</v>
      </c>
      <c r="AN841">
        <v>0</v>
      </c>
      <c r="AO841">
        <v>1</v>
      </c>
      <c r="AP841">
        <v>1</v>
      </c>
      <c r="AQ841">
        <v>0</v>
      </c>
      <c r="AR841">
        <v>0</v>
      </c>
      <c r="AS841" t="s">
        <v>6</v>
      </c>
      <c r="AT841">
        <v>598.26</v>
      </c>
      <c r="AU841" t="s">
        <v>24</v>
      </c>
      <c r="AV841">
        <v>1</v>
      </c>
      <c r="AW841">
        <v>2</v>
      </c>
      <c r="AX841">
        <v>86296592</v>
      </c>
      <c r="AY841">
        <v>1</v>
      </c>
      <c r="AZ841">
        <v>0</v>
      </c>
      <c r="BA841">
        <v>939</v>
      </c>
      <c r="BB841">
        <v>0</v>
      </c>
      <c r="BC841">
        <v>0</v>
      </c>
      <c r="BD841">
        <v>0</v>
      </c>
      <c r="BE841">
        <v>0</v>
      </c>
      <c r="BF841">
        <v>0</v>
      </c>
      <c r="BG841">
        <v>0</v>
      </c>
      <c r="BH841">
        <v>0</v>
      </c>
      <c r="BI841">
        <v>0</v>
      </c>
      <c r="BJ841">
        <v>0</v>
      </c>
      <c r="BK841">
        <v>0</v>
      </c>
      <c r="BL841">
        <v>0</v>
      </c>
      <c r="BM841">
        <v>0</v>
      </c>
      <c r="BN841">
        <v>0</v>
      </c>
      <c r="BO841">
        <v>0</v>
      </c>
      <c r="BP841">
        <v>0</v>
      </c>
      <c r="BQ841">
        <v>0</v>
      </c>
      <c r="BR841">
        <v>0</v>
      </c>
      <c r="BS841">
        <v>0</v>
      </c>
      <c r="BT841">
        <v>0</v>
      </c>
      <c r="BU841">
        <v>0</v>
      </c>
      <c r="BV841">
        <v>0</v>
      </c>
      <c r="BW841">
        <v>0</v>
      </c>
      <c r="CU841">
        <f>ROUND(AT841*Source!I525*AH841*AL841,0)</f>
        <v>2</v>
      </c>
      <c r="CV841">
        <f>ROUND(Y841*Source!I525,9)</f>
        <v>0.31588127999999999</v>
      </c>
      <c r="CW841">
        <v>0</v>
      </c>
      <c r="CX841">
        <f>ROUND(Y841*Source!I525,9)</f>
        <v>0.31588127999999999</v>
      </c>
      <c r="CY841">
        <f>AD841</f>
        <v>8.6</v>
      </c>
      <c r="CZ841">
        <f>AH841</f>
        <v>8.6</v>
      </c>
      <c r="DA841">
        <f>AL841</f>
        <v>1</v>
      </c>
      <c r="DB841">
        <f>ROUND((ROUND(AT841*CZ841,2)*1.2),2)</f>
        <v>6174.05</v>
      </c>
      <c r="DC841">
        <f>ROUND((ROUND(AT841*AG841,2)*1.2),2)</f>
        <v>0</v>
      </c>
      <c r="DD841" t="s">
        <v>6</v>
      </c>
      <c r="DE841" t="s">
        <v>6</v>
      </c>
      <c r="DF841">
        <f t="shared" ref="DF841:DF857" si="405">ROUND(ROUND(AE841,0)*CX841,0)</f>
        <v>0</v>
      </c>
      <c r="DG841">
        <f t="shared" si="404"/>
        <v>0</v>
      </c>
      <c r="DH841">
        <f>Source!I525*SmtRes!Y841</f>
        <v>0.31588127999999999</v>
      </c>
      <c r="DI841">
        <f>AD841</f>
        <v>8.6</v>
      </c>
      <c r="DJ841">
        <f>EtalonRes!AB939</f>
        <v>8.6</v>
      </c>
      <c r="DK841">
        <f>Source!BA525</f>
        <v>1</v>
      </c>
      <c r="DL841" t="s">
        <v>6</v>
      </c>
      <c r="DM841">
        <v>0</v>
      </c>
      <c r="DN841" t="s">
        <v>6</v>
      </c>
      <c r="DO841">
        <v>0</v>
      </c>
      <c r="GQ841">
        <v>-1</v>
      </c>
      <c r="GR841">
        <v>-1</v>
      </c>
    </row>
    <row r="842" spans="1:200" x14ac:dyDescent="0.2">
      <c r="A842">
        <f>ROW(Source!A525)</f>
        <v>525</v>
      </c>
      <c r="B842">
        <v>86295183</v>
      </c>
      <c r="C842">
        <v>86296582</v>
      </c>
      <c r="D842">
        <v>121548</v>
      </c>
      <c r="E842">
        <v>1</v>
      </c>
      <c r="F842">
        <v>1</v>
      </c>
      <c r="G842">
        <v>1</v>
      </c>
      <c r="H842">
        <v>1</v>
      </c>
      <c r="I842" t="s">
        <v>39</v>
      </c>
      <c r="J842" t="s">
        <v>6</v>
      </c>
      <c r="K842" t="s">
        <v>922</v>
      </c>
      <c r="L842">
        <v>608254</v>
      </c>
      <c r="N842">
        <v>1013</v>
      </c>
      <c r="O842" t="s">
        <v>923</v>
      </c>
      <c r="P842" t="s">
        <v>923</v>
      </c>
      <c r="Q842">
        <v>1</v>
      </c>
      <c r="W842">
        <v>0</v>
      </c>
      <c r="X842">
        <v>-185737400</v>
      </c>
      <c r="Y842">
        <f t="shared" ref="Y842:Y849" si="406">AT842</f>
        <v>18.62</v>
      </c>
      <c r="AA842">
        <v>0</v>
      </c>
      <c r="AB842">
        <v>0</v>
      </c>
      <c r="AC842">
        <v>0</v>
      </c>
      <c r="AD842">
        <v>0</v>
      </c>
      <c r="AE842">
        <v>0</v>
      </c>
      <c r="AF842">
        <v>0</v>
      </c>
      <c r="AG842">
        <v>0</v>
      </c>
      <c r="AH842">
        <v>0</v>
      </c>
      <c r="AI842">
        <v>1</v>
      </c>
      <c r="AJ842">
        <v>1</v>
      </c>
      <c r="AK842">
        <v>1</v>
      </c>
      <c r="AL842">
        <v>1</v>
      </c>
      <c r="AM842">
        <v>0</v>
      </c>
      <c r="AN842">
        <v>0</v>
      </c>
      <c r="AO842">
        <v>1</v>
      </c>
      <c r="AP842">
        <v>0</v>
      </c>
      <c r="AQ842">
        <v>0</v>
      </c>
      <c r="AR842">
        <v>0</v>
      </c>
      <c r="AS842" t="s">
        <v>6</v>
      </c>
      <c r="AT842">
        <v>18.62</v>
      </c>
      <c r="AU842" t="s">
        <v>6</v>
      </c>
      <c r="AV842">
        <v>2</v>
      </c>
      <c r="AW842">
        <v>2</v>
      </c>
      <c r="AX842">
        <v>86296593</v>
      </c>
      <c r="AY842">
        <v>1</v>
      </c>
      <c r="AZ842">
        <v>0</v>
      </c>
      <c r="BA842">
        <v>940</v>
      </c>
      <c r="BB842">
        <v>0</v>
      </c>
      <c r="BC842">
        <v>0</v>
      </c>
      <c r="BD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v>0</v>
      </c>
      <c r="CV842">
        <v>0</v>
      </c>
      <c r="CW842">
        <v>0</v>
      </c>
      <c r="CX842">
        <f>ROUND(Y842*Source!I525,9)</f>
        <v>8.1928000000000001E-3</v>
      </c>
      <c r="CY842">
        <f>AD842</f>
        <v>0</v>
      </c>
      <c r="CZ842">
        <f>AH842</f>
        <v>0</v>
      </c>
      <c r="DA842">
        <f>AL842</f>
        <v>1</v>
      </c>
      <c r="DB842">
        <f t="shared" ref="DB842:DB849" si="407">ROUND(ROUND(AT842*CZ842,2),2)</f>
        <v>0</v>
      </c>
      <c r="DC842">
        <f t="shared" ref="DC842:DC849" si="408">ROUND(ROUND(AT842*AG842,2),2)</f>
        <v>0</v>
      </c>
      <c r="DD842" t="s">
        <v>6</v>
      </c>
      <c r="DE842" t="s">
        <v>6</v>
      </c>
      <c r="DF842">
        <f t="shared" si="405"/>
        <v>0</v>
      </c>
      <c r="DG842">
        <f t="shared" si="404"/>
        <v>0</v>
      </c>
      <c r="DH842">
        <f>Source!I525*SmtRes!Y842</f>
        <v>8.1928000000000001E-3</v>
      </c>
      <c r="DI842">
        <f>AD842</f>
        <v>0</v>
      </c>
      <c r="DJ842">
        <f>EtalonRes!AB940</f>
        <v>0</v>
      </c>
      <c r="DK842">
        <f>Source!BA525</f>
        <v>1</v>
      </c>
      <c r="DL842" t="s">
        <v>6</v>
      </c>
      <c r="DM842">
        <v>0</v>
      </c>
      <c r="DN842" t="s">
        <v>6</v>
      </c>
      <c r="DO842">
        <v>0</v>
      </c>
      <c r="GQ842">
        <v>-1</v>
      </c>
      <c r="GR842">
        <v>-1</v>
      </c>
    </row>
    <row r="843" spans="1:200" x14ac:dyDescent="0.2">
      <c r="A843">
        <f>ROW(Source!A525)</f>
        <v>525</v>
      </c>
      <c r="B843">
        <v>86295183</v>
      </c>
      <c r="C843">
        <v>86296582</v>
      </c>
      <c r="D843">
        <v>27439418</v>
      </c>
      <c r="E843">
        <v>1</v>
      </c>
      <c r="F843">
        <v>1</v>
      </c>
      <c r="G843">
        <v>1</v>
      </c>
      <c r="H843">
        <v>2</v>
      </c>
      <c r="I843" t="s">
        <v>944</v>
      </c>
      <c r="J843" t="s">
        <v>945</v>
      </c>
      <c r="K843" t="s">
        <v>946</v>
      </c>
      <c r="L843">
        <v>1368</v>
      </c>
      <c r="N843">
        <v>1011</v>
      </c>
      <c r="O843" t="s">
        <v>927</v>
      </c>
      <c r="P843" t="s">
        <v>927</v>
      </c>
      <c r="Q843">
        <v>1</v>
      </c>
      <c r="W843">
        <v>0</v>
      </c>
      <c r="X843">
        <v>674127709</v>
      </c>
      <c r="Y843">
        <f t="shared" si="406"/>
        <v>17.61</v>
      </c>
      <c r="AA843">
        <v>0</v>
      </c>
      <c r="AB843">
        <v>91.69</v>
      </c>
      <c r="AC843">
        <v>13.61</v>
      </c>
      <c r="AD843">
        <v>0</v>
      </c>
      <c r="AE843">
        <v>0</v>
      </c>
      <c r="AF843">
        <v>91.69</v>
      </c>
      <c r="AG843">
        <v>13.61</v>
      </c>
      <c r="AH843">
        <v>0</v>
      </c>
      <c r="AI843">
        <v>1</v>
      </c>
      <c r="AJ843">
        <v>1</v>
      </c>
      <c r="AK843">
        <v>1</v>
      </c>
      <c r="AL843">
        <v>1</v>
      </c>
      <c r="AM843">
        <v>0</v>
      </c>
      <c r="AN843">
        <v>0</v>
      </c>
      <c r="AO843">
        <v>1</v>
      </c>
      <c r="AP843">
        <v>0</v>
      </c>
      <c r="AQ843">
        <v>0</v>
      </c>
      <c r="AR843">
        <v>0</v>
      </c>
      <c r="AS843" t="s">
        <v>6</v>
      </c>
      <c r="AT843">
        <v>17.61</v>
      </c>
      <c r="AU843" t="s">
        <v>6</v>
      </c>
      <c r="AV843">
        <v>0</v>
      </c>
      <c r="AW843">
        <v>2</v>
      </c>
      <c r="AX843">
        <v>86296594</v>
      </c>
      <c r="AY843">
        <v>1</v>
      </c>
      <c r="AZ843">
        <v>0</v>
      </c>
      <c r="BA843">
        <v>941</v>
      </c>
      <c r="BB843">
        <v>0</v>
      </c>
      <c r="BC843">
        <v>0</v>
      </c>
      <c r="BD843">
        <v>0</v>
      </c>
      <c r="BE843">
        <v>0</v>
      </c>
      <c r="BF843">
        <v>0</v>
      </c>
      <c r="BG843">
        <v>0</v>
      </c>
      <c r="BH843">
        <v>0</v>
      </c>
      <c r="BI843">
        <v>0</v>
      </c>
      <c r="BJ843">
        <v>0</v>
      </c>
      <c r="BK843">
        <v>0</v>
      </c>
      <c r="BL843">
        <v>0</v>
      </c>
      <c r="BM843">
        <v>0</v>
      </c>
      <c r="BN843">
        <v>0</v>
      </c>
      <c r="BO843">
        <v>0</v>
      </c>
      <c r="BP843">
        <v>0</v>
      </c>
      <c r="BQ843">
        <v>0</v>
      </c>
      <c r="BR843">
        <v>0</v>
      </c>
      <c r="BS843">
        <v>0</v>
      </c>
      <c r="BT843">
        <v>0</v>
      </c>
      <c r="BU843">
        <v>0</v>
      </c>
      <c r="BV843">
        <v>0</v>
      </c>
      <c r="BW843">
        <v>0</v>
      </c>
      <c r="CV843">
        <v>0</v>
      </c>
      <c r="CW843">
        <f>ROUND(Y843*Source!I525*DO843,9)</f>
        <v>0</v>
      </c>
      <c r="CX843">
        <f>ROUND(Y843*Source!I525,9)</f>
        <v>7.7483999999999999E-3</v>
      </c>
      <c r="CY843">
        <f t="shared" ref="CY843:CY848" si="409">AB843</f>
        <v>91.69</v>
      </c>
      <c r="CZ843">
        <f t="shared" ref="CZ843:CZ848" si="410">AF843</f>
        <v>91.69</v>
      </c>
      <c r="DA843">
        <f t="shared" ref="DA843:DA848" si="411">AJ843</f>
        <v>1</v>
      </c>
      <c r="DB843">
        <f t="shared" si="407"/>
        <v>1614.66</v>
      </c>
      <c r="DC843">
        <f t="shared" si="408"/>
        <v>239.67</v>
      </c>
      <c r="DD843" t="s">
        <v>6</v>
      </c>
      <c r="DE843" t="s">
        <v>6</v>
      </c>
      <c r="DF843">
        <f t="shared" si="405"/>
        <v>0</v>
      </c>
      <c r="DG843">
        <f t="shared" si="404"/>
        <v>1</v>
      </c>
      <c r="DH843">
        <f>Source!I525*SmtRes!Y843</f>
        <v>7.7483999999999999E-3</v>
      </c>
      <c r="DI843">
        <f t="shared" ref="DI843:DI848" si="412">AB843</f>
        <v>91.69</v>
      </c>
      <c r="DJ843">
        <f>EtalonRes!Z941</f>
        <v>91.69</v>
      </c>
      <c r="DK843">
        <f>Source!BB525</f>
        <v>1</v>
      </c>
      <c r="DL843" t="s">
        <v>6</v>
      </c>
      <c r="DM843">
        <v>0</v>
      </c>
      <c r="DN843" t="s">
        <v>6</v>
      </c>
      <c r="DO843">
        <v>0</v>
      </c>
      <c r="GQ843">
        <v>-1</v>
      </c>
      <c r="GR843">
        <v>-1</v>
      </c>
    </row>
    <row r="844" spans="1:200" x14ac:dyDescent="0.2">
      <c r="A844">
        <f>ROW(Source!A525)</f>
        <v>525</v>
      </c>
      <c r="B844">
        <v>86295183</v>
      </c>
      <c r="C844">
        <v>86296582</v>
      </c>
      <c r="D844">
        <v>27439499</v>
      </c>
      <c r="E844">
        <v>1</v>
      </c>
      <c r="F844">
        <v>1</v>
      </c>
      <c r="G844">
        <v>1</v>
      </c>
      <c r="H844">
        <v>2</v>
      </c>
      <c r="I844" t="s">
        <v>930</v>
      </c>
      <c r="J844" t="s">
        <v>931</v>
      </c>
      <c r="K844" t="s">
        <v>932</v>
      </c>
      <c r="L844">
        <v>1368</v>
      </c>
      <c r="N844">
        <v>1011</v>
      </c>
      <c r="O844" t="s">
        <v>927</v>
      </c>
      <c r="P844" t="s">
        <v>927</v>
      </c>
      <c r="Q844">
        <v>1</v>
      </c>
      <c r="W844">
        <v>0</v>
      </c>
      <c r="X844">
        <v>1890856440</v>
      </c>
      <c r="Y844">
        <f t="shared" si="406"/>
        <v>0.74</v>
      </c>
      <c r="AA844">
        <v>0</v>
      </c>
      <c r="AB844">
        <v>112.67</v>
      </c>
      <c r="AC844">
        <v>13.61</v>
      </c>
      <c r="AD844">
        <v>0</v>
      </c>
      <c r="AE844">
        <v>0</v>
      </c>
      <c r="AF844">
        <v>112.67</v>
      </c>
      <c r="AG844">
        <v>13.61</v>
      </c>
      <c r="AH844">
        <v>0</v>
      </c>
      <c r="AI844">
        <v>1</v>
      </c>
      <c r="AJ844">
        <v>1</v>
      </c>
      <c r="AK844">
        <v>1</v>
      </c>
      <c r="AL844">
        <v>1</v>
      </c>
      <c r="AM844">
        <v>0</v>
      </c>
      <c r="AN844">
        <v>0</v>
      </c>
      <c r="AO844">
        <v>1</v>
      </c>
      <c r="AP844">
        <v>0</v>
      </c>
      <c r="AQ844">
        <v>0</v>
      </c>
      <c r="AR844">
        <v>0</v>
      </c>
      <c r="AS844" t="s">
        <v>6</v>
      </c>
      <c r="AT844">
        <v>0.74</v>
      </c>
      <c r="AU844" t="s">
        <v>6</v>
      </c>
      <c r="AV844">
        <v>0</v>
      </c>
      <c r="AW844">
        <v>2</v>
      </c>
      <c r="AX844">
        <v>86296595</v>
      </c>
      <c r="AY844">
        <v>1</v>
      </c>
      <c r="AZ844">
        <v>0</v>
      </c>
      <c r="BA844">
        <v>942</v>
      </c>
      <c r="BB844">
        <v>0</v>
      </c>
      <c r="BC844">
        <v>0</v>
      </c>
      <c r="BD844">
        <v>0</v>
      </c>
      <c r="BE844">
        <v>0</v>
      </c>
      <c r="BF844">
        <v>0</v>
      </c>
      <c r="BG844">
        <v>0</v>
      </c>
      <c r="BH844">
        <v>0</v>
      </c>
      <c r="BI844">
        <v>0</v>
      </c>
      <c r="BJ844">
        <v>0</v>
      </c>
      <c r="BK844">
        <v>0</v>
      </c>
      <c r="BL844">
        <v>0</v>
      </c>
      <c r="BM844">
        <v>0</v>
      </c>
      <c r="BN844">
        <v>0</v>
      </c>
      <c r="BO844">
        <v>0</v>
      </c>
      <c r="BP844">
        <v>0</v>
      </c>
      <c r="BQ844">
        <v>0</v>
      </c>
      <c r="BR844">
        <v>0</v>
      </c>
      <c r="BS844">
        <v>0</v>
      </c>
      <c r="BT844">
        <v>0</v>
      </c>
      <c r="BU844">
        <v>0</v>
      </c>
      <c r="BV844">
        <v>0</v>
      </c>
      <c r="BW844">
        <v>0</v>
      </c>
      <c r="CV844">
        <v>0</v>
      </c>
      <c r="CW844">
        <f>ROUND(Y844*Source!I525*DO844,9)</f>
        <v>0</v>
      </c>
      <c r="CX844">
        <f>ROUND(Y844*Source!I525,9)</f>
        <v>3.256E-4</v>
      </c>
      <c r="CY844">
        <f t="shared" si="409"/>
        <v>112.67</v>
      </c>
      <c r="CZ844">
        <f t="shared" si="410"/>
        <v>112.67</v>
      </c>
      <c r="DA844">
        <f t="shared" si="411"/>
        <v>1</v>
      </c>
      <c r="DB844">
        <f t="shared" si="407"/>
        <v>83.38</v>
      </c>
      <c r="DC844">
        <f t="shared" si="408"/>
        <v>10.07</v>
      </c>
      <c r="DD844" t="s">
        <v>6</v>
      </c>
      <c r="DE844" t="s">
        <v>6</v>
      </c>
      <c r="DF844">
        <f t="shared" si="405"/>
        <v>0</v>
      </c>
      <c r="DG844">
        <f t="shared" si="404"/>
        <v>0</v>
      </c>
      <c r="DH844">
        <f>Source!I525*SmtRes!Y844</f>
        <v>3.256E-4</v>
      </c>
      <c r="DI844">
        <f t="shared" si="412"/>
        <v>112.67</v>
      </c>
      <c r="DJ844">
        <f>EtalonRes!Z942</f>
        <v>112.67</v>
      </c>
      <c r="DK844">
        <f>Source!BB525</f>
        <v>1</v>
      </c>
      <c r="DL844" t="s">
        <v>6</v>
      </c>
      <c r="DM844">
        <v>0</v>
      </c>
      <c r="DN844" t="s">
        <v>6</v>
      </c>
      <c r="DO844">
        <v>0</v>
      </c>
      <c r="GQ844">
        <v>-1</v>
      </c>
      <c r="GR844">
        <v>-1</v>
      </c>
    </row>
    <row r="845" spans="1:200" x14ac:dyDescent="0.2">
      <c r="A845">
        <f>ROW(Source!A525)</f>
        <v>525</v>
      </c>
      <c r="B845">
        <v>86295183</v>
      </c>
      <c r="C845">
        <v>86296582</v>
      </c>
      <c r="D845">
        <v>27439571</v>
      </c>
      <c r="E845">
        <v>1</v>
      </c>
      <c r="F845">
        <v>1</v>
      </c>
      <c r="G845">
        <v>1</v>
      </c>
      <c r="H845">
        <v>2</v>
      </c>
      <c r="I845" t="s">
        <v>956</v>
      </c>
      <c r="J845" t="s">
        <v>957</v>
      </c>
      <c r="K845" t="s">
        <v>958</v>
      </c>
      <c r="L845">
        <v>1368</v>
      </c>
      <c r="N845">
        <v>1011</v>
      </c>
      <c r="O845" t="s">
        <v>927</v>
      </c>
      <c r="P845" t="s">
        <v>927</v>
      </c>
      <c r="Q845">
        <v>1</v>
      </c>
      <c r="W845">
        <v>0</v>
      </c>
      <c r="X845">
        <v>1462286705</v>
      </c>
      <c r="Y845">
        <f t="shared" si="406"/>
        <v>0.27</v>
      </c>
      <c r="AA845">
        <v>0</v>
      </c>
      <c r="AB845">
        <v>88.42</v>
      </c>
      <c r="AC845">
        <v>10.14</v>
      </c>
      <c r="AD845">
        <v>0</v>
      </c>
      <c r="AE845">
        <v>0</v>
      </c>
      <c r="AF845">
        <v>88.42</v>
      </c>
      <c r="AG845">
        <v>10.14</v>
      </c>
      <c r="AH845">
        <v>0</v>
      </c>
      <c r="AI845">
        <v>1</v>
      </c>
      <c r="AJ845">
        <v>1</v>
      </c>
      <c r="AK845">
        <v>1</v>
      </c>
      <c r="AL845">
        <v>1</v>
      </c>
      <c r="AM845">
        <v>0</v>
      </c>
      <c r="AN845">
        <v>0</v>
      </c>
      <c r="AO845">
        <v>1</v>
      </c>
      <c r="AP845">
        <v>0</v>
      </c>
      <c r="AQ845">
        <v>0</v>
      </c>
      <c r="AR845">
        <v>0</v>
      </c>
      <c r="AS845" t="s">
        <v>6</v>
      </c>
      <c r="AT845">
        <v>0.27</v>
      </c>
      <c r="AU845" t="s">
        <v>6</v>
      </c>
      <c r="AV845">
        <v>0</v>
      </c>
      <c r="AW845">
        <v>2</v>
      </c>
      <c r="AX845">
        <v>86296596</v>
      </c>
      <c r="AY845">
        <v>1</v>
      </c>
      <c r="AZ845">
        <v>0</v>
      </c>
      <c r="BA845">
        <v>943</v>
      </c>
      <c r="BB845">
        <v>0</v>
      </c>
      <c r="BC845">
        <v>0</v>
      </c>
      <c r="BD845">
        <v>0</v>
      </c>
      <c r="BE845">
        <v>0</v>
      </c>
      <c r="BF845">
        <v>0</v>
      </c>
      <c r="BG845">
        <v>0</v>
      </c>
      <c r="BH845">
        <v>0</v>
      </c>
      <c r="BI845">
        <v>0</v>
      </c>
      <c r="BJ845">
        <v>0</v>
      </c>
      <c r="BK845">
        <v>0</v>
      </c>
      <c r="BL845">
        <v>0</v>
      </c>
      <c r="BM845">
        <v>0</v>
      </c>
      <c r="BN845">
        <v>0</v>
      </c>
      <c r="BO845">
        <v>0</v>
      </c>
      <c r="BP845">
        <v>0</v>
      </c>
      <c r="BQ845">
        <v>0</v>
      </c>
      <c r="BR845">
        <v>0</v>
      </c>
      <c r="BS845">
        <v>0</v>
      </c>
      <c r="BT845">
        <v>0</v>
      </c>
      <c r="BU845">
        <v>0</v>
      </c>
      <c r="BV845">
        <v>0</v>
      </c>
      <c r="BW845">
        <v>0</v>
      </c>
      <c r="CV845">
        <v>0</v>
      </c>
      <c r="CW845">
        <f>ROUND(Y845*Source!I525*DO845,9)</f>
        <v>0</v>
      </c>
      <c r="CX845">
        <f>ROUND(Y845*Source!I525,9)</f>
        <v>1.188E-4</v>
      </c>
      <c r="CY845">
        <f t="shared" si="409"/>
        <v>88.42</v>
      </c>
      <c r="CZ845">
        <f t="shared" si="410"/>
        <v>88.42</v>
      </c>
      <c r="DA845">
        <f t="shared" si="411"/>
        <v>1</v>
      </c>
      <c r="DB845">
        <f t="shared" si="407"/>
        <v>23.87</v>
      </c>
      <c r="DC845">
        <f t="shared" si="408"/>
        <v>2.74</v>
      </c>
      <c r="DD845" t="s">
        <v>6</v>
      </c>
      <c r="DE845" t="s">
        <v>6</v>
      </c>
      <c r="DF845">
        <f t="shared" si="405"/>
        <v>0</v>
      </c>
      <c r="DG845">
        <f t="shared" si="404"/>
        <v>0</v>
      </c>
      <c r="DH845">
        <f>Source!I525*SmtRes!Y845</f>
        <v>1.1880000000000001E-4</v>
      </c>
      <c r="DI845">
        <f t="shared" si="412"/>
        <v>88.42</v>
      </c>
      <c r="DJ845">
        <f>EtalonRes!Z943</f>
        <v>88.42</v>
      </c>
      <c r="DK845">
        <f>Source!BB525</f>
        <v>1</v>
      </c>
      <c r="DL845" t="s">
        <v>6</v>
      </c>
      <c r="DM845">
        <v>0</v>
      </c>
      <c r="DN845" t="s">
        <v>6</v>
      </c>
      <c r="DO845">
        <v>0</v>
      </c>
      <c r="GQ845">
        <v>-1</v>
      </c>
      <c r="GR845">
        <v>-1</v>
      </c>
    </row>
    <row r="846" spans="1:200" x14ac:dyDescent="0.2">
      <c r="A846">
        <f>ROW(Source!A525)</f>
        <v>525</v>
      </c>
      <c r="B846">
        <v>86295183</v>
      </c>
      <c r="C846">
        <v>86296582</v>
      </c>
      <c r="D846">
        <v>27440039</v>
      </c>
      <c r="E846">
        <v>1</v>
      </c>
      <c r="F846">
        <v>1</v>
      </c>
      <c r="G846">
        <v>1</v>
      </c>
      <c r="H846">
        <v>2</v>
      </c>
      <c r="I846" t="s">
        <v>933</v>
      </c>
      <c r="J846" t="s">
        <v>934</v>
      </c>
      <c r="K846" t="s">
        <v>935</v>
      </c>
      <c r="L846">
        <v>1368</v>
      </c>
      <c r="N846">
        <v>1011</v>
      </c>
      <c r="O846" t="s">
        <v>927</v>
      </c>
      <c r="P846" t="s">
        <v>927</v>
      </c>
      <c r="Q846">
        <v>1</v>
      </c>
      <c r="W846">
        <v>0</v>
      </c>
      <c r="X846">
        <v>389347920</v>
      </c>
      <c r="Y846">
        <f t="shared" si="406"/>
        <v>29.16</v>
      </c>
      <c r="AA846">
        <v>0</v>
      </c>
      <c r="AB846">
        <v>1.83</v>
      </c>
      <c r="AC846">
        <v>0</v>
      </c>
      <c r="AD846">
        <v>0</v>
      </c>
      <c r="AE846">
        <v>0</v>
      </c>
      <c r="AF846">
        <v>1.83</v>
      </c>
      <c r="AG846">
        <v>0</v>
      </c>
      <c r="AH846">
        <v>0</v>
      </c>
      <c r="AI846">
        <v>1</v>
      </c>
      <c r="AJ846">
        <v>1</v>
      </c>
      <c r="AK846">
        <v>1</v>
      </c>
      <c r="AL846">
        <v>1</v>
      </c>
      <c r="AM846">
        <v>0</v>
      </c>
      <c r="AN846">
        <v>0</v>
      </c>
      <c r="AO846">
        <v>1</v>
      </c>
      <c r="AP846">
        <v>0</v>
      </c>
      <c r="AQ846">
        <v>0</v>
      </c>
      <c r="AR846">
        <v>0</v>
      </c>
      <c r="AS846" t="s">
        <v>6</v>
      </c>
      <c r="AT846">
        <v>29.16</v>
      </c>
      <c r="AU846" t="s">
        <v>6</v>
      </c>
      <c r="AV846">
        <v>0</v>
      </c>
      <c r="AW846">
        <v>2</v>
      </c>
      <c r="AX846">
        <v>86296597</v>
      </c>
      <c r="AY846">
        <v>1</v>
      </c>
      <c r="AZ846">
        <v>0</v>
      </c>
      <c r="BA846">
        <v>944</v>
      </c>
      <c r="BB846">
        <v>0</v>
      </c>
      <c r="BC846">
        <v>0</v>
      </c>
      <c r="BD846">
        <v>0</v>
      </c>
      <c r="BE846">
        <v>0</v>
      </c>
      <c r="BF846">
        <v>0</v>
      </c>
      <c r="BG846">
        <v>0</v>
      </c>
      <c r="BH846">
        <v>0</v>
      </c>
      <c r="BI846">
        <v>0</v>
      </c>
      <c r="BJ846">
        <v>0</v>
      </c>
      <c r="BK846">
        <v>0</v>
      </c>
      <c r="BL846">
        <v>0</v>
      </c>
      <c r="BM846">
        <v>0</v>
      </c>
      <c r="BN846">
        <v>0</v>
      </c>
      <c r="BO846">
        <v>0</v>
      </c>
      <c r="BP846">
        <v>0</v>
      </c>
      <c r="BQ846">
        <v>0</v>
      </c>
      <c r="BR846">
        <v>0</v>
      </c>
      <c r="BS846">
        <v>0</v>
      </c>
      <c r="BT846">
        <v>0</v>
      </c>
      <c r="BU846">
        <v>0</v>
      </c>
      <c r="BV846">
        <v>0</v>
      </c>
      <c r="BW846">
        <v>0</v>
      </c>
      <c r="CV846">
        <v>0</v>
      </c>
      <c r="CW846">
        <f>ROUND(Y846*Source!I525*DO846,9)</f>
        <v>0</v>
      </c>
      <c r="CX846">
        <f>ROUND(Y846*Source!I525,9)</f>
        <v>1.28304E-2</v>
      </c>
      <c r="CY846">
        <f t="shared" si="409"/>
        <v>1.83</v>
      </c>
      <c r="CZ846">
        <f t="shared" si="410"/>
        <v>1.83</v>
      </c>
      <c r="DA846">
        <f t="shared" si="411"/>
        <v>1</v>
      </c>
      <c r="DB846">
        <f t="shared" si="407"/>
        <v>53.36</v>
      </c>
      <c r="DC846">
        <f t="shared" si="408"/>
        <v>0</v>
      </c>
      <c r="DD846" t="s">
        <v>6</v>
      </c>
      <c r="DE846" t="s">
        <v>6</v>
      </c>
      <c r="DF846">
        <f t="shared" si="405"/>
        <v>0</v>
      </c>
      <c r="DG846">
        <f t="shared" si="404"/>
        <v>0</v>
      </c>
      <c r="DH846">
        <f>Source!I525*SmtRes!Y846</f>
        <v>1.28304E-2</v>
      </c>
      <c r="DI846">
        <f t="shared" si="412"/>
        <v>1.83</v>
      </c>
      <c r="DJ846">
        <f>EtalonRes!Z944</f>
        <v>1.83</v>
      </c>
      <c r="DK846">
        <f>Source!BB525</f>
        <v>1</v>
      </c>
      <c r="DL846" t="s">
        <v>6</v>
      </c>
      <c r="DM846">
        <v>0</v>
      </c>
      <c r="DN846" t="s">
        <v>6</v>
      </c>
      <c r="DO846">
        <v>0</v>
      </c>
      <c r="GQ846">
        <v>-1</v>
      </c>
      <c r="GR846">
        <v>-1</v>
      </c>
    </row>
    <row r="847" spans="1:200" x14ac:dyDescent="0.2">
      <c r="A847">
        <f>ROW(Source!A525)</f>
        <v>525</v>
      </c>
      <c r="B847">
        <v>86295183</v>
      </c>
      <c r="C847">
        <v>86296582</v>
      </c>
      <c r="D847">
        <v>27441086</v>
      </c>
      <c r="E847">
        <v>1</v>
      </c>
      <c r="F847">
        <v>1</v>
      </c>
      <c r="G847">
        <v>1</v>
      </c>
      <c r="H847">
        <v>2</v>
      </c>
      <c r="I847" t="s">
        <v>1018</v>
      </c>
      <c r="J847" t="s">
        <v>1019</v>
      </c>
      <c r="K847" t="s">
        <v>1020</v>
      </c>
      <c r="L847">
        <v>1368</v>
      </c>
      <c r="N847">
        <v>1011</v>
      </c>
      <c r="O847" t="s">
        <v>927</v>
      </c>
      <c r="P847" t="s">
        <v>927</v>
      </c>
      <c r="Q847">
        <v>1</v>
      </c>
      <c r="W847">
        <v>0</v>
      </c>
      <c r="X847">
        <v>-553985732</v>
      </c>
      <c r="Y847">
        <f t="shared" si="406"/>
        <v>0.86</v>
      </c>
      <c r="AA847">
        <v>0</v>
      </c>
      <c r="AB847">
        <v>3.15</v>
      </c>
      <c r="AC847">
        <v>0</v>
      </c>
      <c r="AD847">
        <v>0</v>
      </c>
      <c r="AE847">
        <v>0</v>
      </c>
      <c r="AF847">
        <v>3.15</v>
      </c>
      <c r="AG847">
        <v>0</v>
      </c>
      <c r="AH847">
        <v>0</v>
      </c>
      <c r="AI847">
        <v>1</v>
      </c>
      <c r="AJ847">
        <v>1</v>
      </c>
      <c r="AK847">
        <v>1</v>
      </c>
      <c r="AL847">
        <v>1</v>
      </c>
      <c r="AM847">
        <v>0</v>
      </c>
      <c r="AN847">
        <v>0</v>
      </c>
      <c r="AO847">
        <v>1</v>
      </c>
      <c r="AP847">
        <v>0</v>
      </c>
      <c r="AQ847">
        <v>0</v>
      </c>
      <c r="AR847">
        <v>0</v>
      </c>
      <c r="AS847" t="s">
        <v>6</v>
      </c>
      <c r="AT847">
        <v>0.86</v>
      </c>
      <c r="AU847" t="s">
        <v>6</v>
      </c>
      <c r="AV847">
        <v>0</v>
      </c>
      <c r="AW847">
        <v>2</v>
      </c>
      <c r="AX847">
        <v>86296598</v>
      </c>
      <c r="AY847">
        <v>1</v>
      </c>
      <c r="AZ847">
        <v>0</v>
      </c>
      <c r="BA847">
        <v>945</v>
      </c>
      <c r="BB847">
        <v>0</v>
      </c>
      <c r="BC847">
        <v>0</v>
      </c>
      <c r="BD847">
        <v>0</v>
      </c>
      <c r="BE847">
        <v>0</v>
      </c>
      <c r="BF847">
        <v>0</v>
      </c>
      <c r="BG847">
        <v>0</v>
      </c>
      <c r="BH847">
        <v>0</v>
      </c>
      <c r="BI847">
        <v>0</v>
      </c>
      <c r="BJ847">
        <v>0</v>
      </c>
      <c r="BK847">
        <v>0</v>
      </c>
      <c r="BL847">
        <v>0</v>
      </c>
      <c r="BM847">
        <v>0</v>
      </c>
      <c r="BN847">
        <v>0</v>
      </c>
      <c r="BO847">
        <v>0</v>
      </c>
      <c r="BP847">
        <v>0</v>
      </c>
      <c r="BQ847">
        <v>0</v>
      </c>
      <c r="BR847">
        <v>0</v>
      </c>
      <c r="BS847">
        <v>0</v>
      </c>
      <c r="BT847">
        <v>0</v>
      </c>
      <c r="BU847">
        <v>0</v>
      </c>
      <c r="BV847">
        <v>0</v>
      </c>
      <c r="BW847">
        <v>0</v>
      </c>
      <c r="CV847">
        <v>0</v>
      </c>
      <c r="CW847">
        <f>ROUND(Y847*Source!I525*DO847,9)</f>
        <v>0</v>
      </c>
      <c r="CX847">
        <f>ROUND(Y847*Source!I525,9)</f>
        <v>3.7839999999999998E-4</v>
      </c>
      <c r="CY847">
        <f t="shared" si="409"/>
        <v>3.15</v>
      </c>
      <c r="CZ847">
        <f t="shared" si="410"/>
        <v>3.15</v>
      </c>
      <c r="DA847">
        <f t="shared" si="411"/>
        <v>1</v>
      </c>
      <c r="DB847">
        <f t="shared" si="407"/>
        <v>2.71</v>
      </c>
      <c r="DC847">
        <f t="shared" si="408"/>
        <v>0</v>
      </c>
      <c r="DD847" t="s">
        <v>6</v>
      </c>
      <c r="DE847" t="s">
        <v>6</v>
      </c>
      <c r="DF847">
        <f t="shared" si="405"/>
        <v>0</v>
      </c>
      <c r="DG847">
        <f t="shared" si="404"/>
        <v>0</v>
      </c>
      <c r="DH847">
        <f>Source!I525*SmtRes!Y847</f>
        <v>3.7839999999999998E-4</v>
      </c>
      <c r="DI847">
        <f t="shared" si="412"/>
        <v>3.15</v>
      </c>
      <c r="DJ847">
        <f>EtalonRes!Z945</f>
        <v>3.15</v>
      </c>
      <c r="DK847">
        <f>Source!BB525</f>
        <v>1</v>
      </c>
      <c r="DL847" t="s">
        <v>6</v>
      </c>
      <c r="DM847">
        <v>0</v>
      </c>
      <c r="DN847" t="s">
        <v>6</v>
      </c>
      <c r="DO847">
        <v>0</v>
      </c>
      <c r="GQ847">
        <v>-1</v>
      </c>
      <c r="GR847">
        <v>-1</v>
      </c>
    </row>
    <row r="848" spans="1:200" x14ac:dyDescent="0.2">
      <c r="A848">
        <f>ROW(Source!A525)</f>
        <v>525</v>
      </c>
      <c r="B848">
        <v>86295183</v>
      </c>
      <c r="C848">
        <v>86296582</v>
      </c>
      <c r="D848">
        <v>27441327</v>
      </c>
      <c r="E848">
        <v>1</v>
      </c>
      <c r="F848">
        <v>1</v>
      </c>
      <c r="G848">
        <v>1</v>
      </c>
      <c r="H848">
        <v>2</v>
      </c>
      <c r="I848" t="s">
        <v>936</v>
      </c>
      <c r="J848" t="s">
        <v>937</v>
      </c>
      <c r="K848" t="s">
        <v>938</v>
      </c>
      <c r="L848">
        <v>1368</v>
      </c>
      <c r="N848">
        <v>1011</v>
      </c>
      <c r="O848" t="s">
        <v>927</v>
      </c>
      <c r="P848" t="s">
        <v>927</v>
      </c>
      <c r="Q848">
        <v>1</v>
      </c>
      <c r="W848">
        <v>0</v>
      </c>
      <c r="X848">
        <v>-1583389094</v>
      </c>
      <c r="Y848">
        <f t="shared" si="406"/>
        <v>1.08</v>
      </c>
      <c r="AA848">
        <v>0</v>
      </c>
      <c r="AB848">
        <v>93.37</v>
      </c>
      <c r="AC848">
        <v>11.69</v>
      </c>
      <c r="AD848">
        <v>0</v>
      </c>
      <c r="AE848">
        <v>0</v>
      </c>
      <c r="AF848">
        <v>93.37</v>
      </c>
      <c r="AG848">
        <v>11.69</v>
      </c>
      <c r="AH848">
        <v>0</v>
      </c>
      <c r="AI848">
        <v>1</v>
      </c>
      <c r="AJ848">
        <v>1</v>
      </c>
      <c r="AK848">
        <v>1</v>
      </c>
      <c r="AL848">
        <v>1</v>
      </c>
      <c r="AM848">
        <v>0</v>
      </c>
      <c r="AN848">
        <v>0</v>
      </c>
      <c r="AO848">
        <v>1</v>
      </c>
      <c r="AP848">
        <v>0</v>
      </c>
      <c r="AQ848">
        <v>0</v>
      </c>
      <c r="AR848">
        <v>0</v>
      </c>
      <c r="AS848" t="s">
        <v>6</v>
      </c>
      <c r="AT848">
        <v>1.08</v>
      </c>
      <c r="AU848" t="s">
        <v>6</v>
      </c>
      <c r="AV848">
        <v>0</v>
      </c>
      <c r="AW848">
        <v>2</v>
      </c>
      <c r="AX848">
        <v>86296599</v>
      </c>
      <c r="AY848">
        <v>1</v>
      </c>
      <c r="AZ848">
        <v>0</v>
      </c>
      <c r="BA848">
        <v>946</v>
      </c>
      <c r="BB848">
        <v>0</v>
      </c>
      <c r="BC848">
        <v>0</v>
      </c>
      <c r="BD848">
        <v>0</v>
      </c>
      <c r="BE848">
        <v>0</v>
      </c>
      <c r="BF848">
        <v>0</v>
      </c>
      <c r="BG848">
        <v>0</v>
      </c>
      <c r="BH848">
        <v>0</v>
      </c>
      <c r="BI848">
        <v>0</v>
      </c>
      <c r="BJ848">
        <v>0</v>
      </c>
      <c r="BK848">
        <v>0</v>
      </c>
      <c r="BL848">
        <v>0</v>
      </c>
      <c r="BM848">
        <v>0</v>
      </c>
      <c r="BN848">
        <v>0</v>
      </c>
      <c r="BO848">
        <v>0</v>
      </c>
      <c r="BP848">
        <v>0</v>
      </c>
      <c r="BQ848">
        <v>0</v>
      </c>
      <c r="BR848">
        <v>0</v>
      </c>
      <c r="BS848">
        <v>0</v>
      </c>
      <c r="BT848">
        <v>0</v>
      </c>
      <c r="BU848">
        <v>0</v>
      </c>
      <c r="BV848">
        <v>0</v>
      </c>
      <c r="BW848">
        <v>0</v>
      </c>
      <c r="CV848">
        <v>0</v>
      </c>
      <c r="CW848">
        <f>ROUND(Y848*Source!I525*DO848,9)</f>
        <v>0</v>
      </c>
      <c r="CX848">
        <f>ROUND(Y848*Source!I525,9)</f>
        <v>4.752E-4</v>
      </c>
      <c r="CY848">
        <f t="shared" si="409"/>
        <v>93.37</v>
      </c>
      <c r="CZ848">
        <f t="shared" si="410"/>
        <v>93.37</v>
      </c>
      <c r="DA848">
        <f t="shared" si="411"/>
        <v>1</v>
      </c>
      <c r="DB848">
        <f t="shared" si="407"/>
        <v>100.84</v>
      </c>
      <c r="DC848">
        <f t="shared" si="408"/>
        <v>12.63</v>
      </c>
      <c r="DD848" t="s">
        <v>6</v>
      </c>
      <c r="DE848" t="s">
        <v>6</v>
      </c>
      <c r="DF848">
        <f t="shared" si="405"/>
        <v>0</v>
      </c>
      <c r="DG848">
        <f t="shared" si="404"/>
        <v>0</v>
      </c>
      <c r="DH848">
        <f>Source!I525*SmtRes!Y848</f>
        <v>4.7520000000000006E-4</v>
      </c>
      <c r="DI848">
        <f t="shared" si="412"/>
        <v>93.37</v>
      </c>
      <c r="DJ848">
        <f>EtalonRes!Z946</f>
        <v>93.37</v>
      </c>
      <c r="DK848">
        <f>Source!BB525</f>
        <v>1</v>
      </c>
      <c r="DL848" t="s">
        <v>6</v>
      </c>
      <c r="DM848">
        <v>0</v>
      </c>
      <c r="DN848" t="s">
        <v>6</v>
      </c>
      <c r="DO848">
        <v>0</v>
      </c>
      <c r="GQ848">
        <v>-1</v>
      </c>
      <c r="GR848">
        <v>-1</v>
      </c>
    </row>
    <row r="849" spans="1:200" x14ac:dyDescent="0.2">
      <c r="A849">
        <f>ROW(Source!A525)</f>
        <v>525</v>
      </c>
      <c r="B849">
        <v>86295183</v>
      </c>
      <c r="C849">
        <v>86296582</v>
      </c>
      <c r="D849">
        <v>69408689</v>
      </c>
      <c r="E849">
        <v>1</v>
      </c>
      <c r="F849">
        <v>1</v>
      </c>
      <c r="G849">
        <v>1</v>
      </c>
      <c r="H849">
        <v>3</v>
      </c>
      <c r="I849" t="s">
        <v>695</v>
      </c>
      <c r="J849" t="s">
        <v>697</v>
      </c>
      <c r="K849" t="s">
        <v>696</v>
      </c>
      <c r="L849">
        <v>1339</v>
      </c>
      <c r="N849">
        <v>1007</v>
      </c>
      <c r="O849" t="s">
        <v>32</v>
      </c>
      <c r="P849" t="s">
        <v>32</v>
      </c>
      <c r="Q849">
        <v>1</v>
      </c>
      <c r="W849">
        <v>0</v>
      </c>
      <c r="X849">
        <v>411680501</v>
      </c>
      <c r="Y849">
        <f t="shared" si="406"/>
        <v>102</v>
      </c>
      <c r="AA849">
        <v>359.85</v>
      </c>
      <c r="AB849">
        <v>0</v>
      </c>
      <c r="AC849">
        <v>0</v>
      </c>
      <c r="AD849">
        <v>0</v>
      </c>
      <c r="AE849">
        <v>359.85</v>
      </c>
      <c r="AF849">
        <v>0</v>
      </c>
      <c r="AG849">
        <v>0</v>
      </c>
      <c r="AH849">
        <v>0</v>
      </c>
      <c r="AI849">
        <v>1</v>
      </c>
      <c r="AJ849">
        <v>1</v>
      </c>
      <c r="AK849">
        <v>1</v>
      </c>
      <c r="AL849">
        <v>1</v>
      </c>
      <c r="AM849">
        <v>0</v>
      </c>
      <c r="AN849">
        <v>0</v>
      </c>
      <c r="AO849">
        <v>0</v>
      </c>
      <c r="AP849">
        <v>1</v>
      </c>
      <c r="AQ849">
        <v>0</v>
      </c>
      <c r="AR849">
        <v>0</v>
      </c>
      <c r="AS849" t="s">
        <v>6</v>
      </c>
      <c r="AT849">
        <v>102</v>
      </c>
      <c r="AU849" t="s">
        <v>6</v>
      </c>
      <c r="AV849">
        <v>0</v>
      </c>
      <c r="AW849">
        <v>1</v>
      </c>
      <c r="AX849">
        <v>-1</v>
      </c>
      <c r="AY849">
        <v>0</v>
      </c>
      <c r="AZ849">
        <v>0</v>
      </c>
      <c r="BA849" t="s">
        <v>6</v>
      </c>
      <c r="BB849">
        <v>0</v>
      </c>
      <c r="BC849">
        <v>0</v>
      </c>
      <c r="BD849">
        <v>0</v>
      </c>
      <c r="BE849">
        <v>0</v>
      </c>
      <c r="BF849">
        <v>0</v>
      </c>
      <c r="BG849">
        <v>0</v>
      </c>
      <c r="BH849">
        <v>0</v>
      </c>
      <c r="BI849">
        <v>0</v>
      </c>
      <c r="BJ849">
        <v>0</v>
      </c>
      <c r="BK849">
        <v>0</v>
      </c>
      <c r="BL849">
        <v>0</v>
      </c>
      <c r="BM849">
        <v>0</v>
      </c>
      <c r="BN849">
        <v>0</v>
      </c>
      <c r="BO849">
        <v>0</v>
      </c>
      <c r="BP849">
        <v>0</v>
      </c>
      <c r="BQ849">
        <v>0</v>
      </c>
      <c r="BR849">
        <v>0</v>
      </c>
      <c r="BS849">
        <v>0</v>
      </c>
      <c r="BT849">
        <v>0</v>
      </c>
      <c r="BU849">
        <v>0</v>
      </c>
      <c r="BV849">
        <v>0</v>
      </c>
      <c r="BW849">
        <v>0</v>
      </c>
      <c r="CV849">
        <v>0</v>
      </c>
      <c r="CW849">
        <v>0</v>
      </c>
      <c r="CX849">
        <f>ROUND(Y849*Source!I525,9)</f>
        <v>4.4880000000000003E-2</v>
      </c>
      <c r="CY849">
        <f>AA849</f>
        <v>359.85</v>
      </c>
      <c r="CZ849">
        <f>AE849</f>
        <v>359.85</v>
      </c>
      <c r="DA849">
        <f>AI849</f>
        <v>1</v>
      </c>
      <c r="DB849">
        <f t="shared" si="407"/>
        <v>36704.699999999997</v>
      </c>
      <c r="DC849">
        <f t="shared" si="408"/>
        <v>0</v>
      </c>
      <c r="DD849" t="s">
        <v>6</v>
      </c>
      <c r="DE849" t="s">
        <v>6</v>
      </c>
      <c r="DF849">
        <f t="shared" si="405"/>
        <v>16</v>
      </c>
      <c r="DG849">
        <f t="shared" si="404"/>
        <v>0</v>
      </c>
      <c r="DH849">
        <f>Source!I525*SmtRes!Y849</f>
        <v>4.4880000000000003E-2</v>
      </c>
      <c r="DI849">
        <f>AA849</f>
        <v>359.85</v>
      </c>
      <c r="DJ849">
        <f>DF849</f>
        <v>16</v>
      </c>
      <c r="DK849">
        <f>Source!BC525</f>
        <v>1</v>
      </c>
      <c r="DL849" t="s">
        <v>6</v>
      </c>
      <c r="DM849">
        <v>0</v>
      </c>
      <c r="DN849" t="s">
        <v>6</v>
      </c>
      <c r="DO849">
        <v>0</v>
      </c>
      <c r="GP849">
        <v>1</v>
      </c>
      <c r="GQ849">
        <v>-1</v>
      </c>
      <c r="GR849">
        <v>-1</v>
      </c>
    </row>
    <row r="850" spans="1:200" x14ac:dyDescent="0.2">
      <c r="A850">
        <f>ROW(Source!A526)</f>
        <v>526</v>
      </c>
      <c r="B850">
        <v>86295184</v>
      </c>
      <c r="C850">
        <v>86296582</v>
      </c>
      <c r="D850">
        <v>27493458</v>
      </c>
      <c r="E850">
        <v>1</v>
      </c>
      <c r="F850">
        <v>1</v>
      </c>
      <c r="G850">
        <v>1</v>
      </c>
      <c r="H850">
        <v>1</v>
      </c>
      <c r="I850" t="s">
        <v>998</v>
      </c>
      <c r="J850" t="s">
        <v>6</v>
      </c>
      <c r="K850" t="s">
        <v>999</v>
      </c>
      <c r="L850">
        <v>1369</v>
      </c>
      <c r="N850">
        <v>1013</v>
      </c>
      <c r="O850" t="s">
        <v>921</v>
      </c>
      <c r="P850" t="s">
        <v>921</v>
      </c>
      <c r="Q850">
        <v>1</v>
      </c>
      <c r="W850">
        <v>0</v>
      </c>
      <c r="X850">
        <v>-115882720</v>
      </c>
      <c r="Y850">
        <f>(AT850*1.2)</f>
        <v>717.91199999999992</v>
      </c>
      <c r="AA850">
        <v>0</v>
      </c>
      <c r="AB850">
        <v>0</v>
      </c>
      <c r="AC850">
        <v>0</v>
      </c>
      <c r="AD850">
        <v>310.2</v>
      </c>
      <c r="AE850">
        <v>0</v>
      </c>
      <c r="AF850">
        <v>0</v>
      </c>
      <c r="AG850">
        <v>0</v>
      </c>
      <c r="AH850">
        <v>8.6</v>
      </c>
      <c r="AI850">
        <v>1</v>
      </c>
      <c r="AJ850">
        <v>1</v>
      </c>
      <c r="AK850">
        <v>1</v>
      </c>
      <c r="AL850">
        <v>36.07</v>
      </c>
      <c r="AM850">
        <v>5</v>
      </c>
      <c r="AN850">
        <v>0</v>
      </c>
      <c r="AO850">
        <v>1</v>
      </c>
      <c r="AP850">
        <v>1</v>
      </c>
      <c r="AQ850">
        <v>0</v>
      </c>
      <c r="AR850">
        <v>0</v>
      </c>
      <c r="AS850" t="s">
        <v>6</v>
      </c>
      <c r="AT850">
        <v>598.26</v>
      </c>
      <c r="AU850" t="s">
        <v>24</v>
      </c>
      <c r="AV850">
        <v>1</v>
      </c>
      <c r="AW850">
        <v>2</v>
      </c>
      <c r="AX850">
        <v>86296592</v>
      </c>
      <c r="AY850">
        <v>1</v>
      </c>
      <c r="AZ850">
        <v>0</v>
      </c>
      <c r="BA850">
        <v>955</v>
      </c>
      <c r="BB850">
        <v>0</v>
      </c>
      <c r="BC850">
        <v>0</v>
      </c>
      <c r="BD850">
        <v>0</v>
      </c>
      <c r="BE850">
        <v>0</v>
      </c>
      <c r="BF850">
        <v>0</v>
      </c>
      <c r="BG850">
        <v>0</v>
      </c>
      <c r="BH850">
        <v>0</v>
      </c>
      <c r="BI850">
        <v>0</v>
      </c>
      <c r="BJ850">
        <v>0</v>
      </c>
      <c r="BK850">
        <v>0</v>
      </c>
      <c r="BL850">
        <v>0</v>
      </c>
      <c r="BM850">
        <v>0</v>
      </c>
      <c r="BN850">
        <v>0</v>
      </c>
      <c r="BO850">
        <v>0</v>
      </c>
      <c r="BP850">
        <v>0</v>
      </c>
      <c r="BQ850">
        <v>0</v>
      </c>
      <c r="BR850">
        <v>0</v>
      </c>
      <c r="BS850">
        <v>0</v>
      </c>
      <c r="BT850">
        <v>0</v>
      </c>
      <c r="BU850">
        <v>0</v>
      </c>
      <c r="BV850">
        <v>0</v>
      </c>
      <c r="BW850">
        <v>0</v>
      </c>
      <c r="CU850">
        <f>ROUND(AT850*Source!I526*AH850*AL850,0)</f>
        <v>82</v>
      </c>
      <c r="CV850">
        <f>ROUND(Y850*Source!I526,9)</f>
        <v>0.31588127999999999</v>
      </c>
      <c r="CW850">
        <v>0</v>
      </c>
      <c r="CX850">
        <f>ROUND(Y850*Source!I526,9)</f>
        <v>0.31588127999999999</v>
      </c>
      <c r="CY850">
        <f>AD850</f>
        <v>310.2</v>
      </c>
      <c r="CZ850">
        <f>AH850</f>
        <v>8.6</v>
      </c>
      <c r="DA850">
        <f>AL850</f>
        <v>36.07</v>
      </c>
      <c r="DB850">
        <f>ROUND((ROUND(AT850*CZ850,2)*1.2),2)</f>
        <v>6174.05</v>
      </c>
      <c r="DC850">
        <f>ROUND((ROUND(AT850*AG850,2)*1.2),2)</f>
        <v>0</v>
      </c>
      <c r="DD850" t="s">
        <v>6</v>
      </c>
      <c r="DE850" t="s">
        <v>6</v>
      </c>
      <c r="DF850">
        <f t="shared" si="405"/>
        <v>0</v>
      </c>
      <c r="DG850">
        <f t="shared" si="404"/>
        <v>0</v>
      </c>
      <c r="DH850">
        <f>Source!I526*SmtRes!Y850</f>
        <v>0.31588127999999999</v>
      </c>
      <c r="DI850">
        <f>AD850</f>
        <v>310.2</v>
      </c>
      <c r="DJ850">
        <f>EtalonRes!AB955</f>
        <v>8.6</v>
      </c>
      <c r="DK850">
        <f>Source!BA526</f>
        <v>36.07</v>
      </c>
      <c r="DL850" t="s">
        <v>6</v>
      </c>
      <c r="DM850">
        <v>0</v>
      </c>
      <c r="DN850" t="s">
        <v>6</v>
      </c>
      <c r="DO850">
        <v>0</v>
      </c>
      <c r="GQ850">
        <v>-1</v>
      </c>
      <c r="GR850">
        <v>-1</v>
      </c>
    </row>
    <row r="851" spans="1:200" x14ac:dyDescent="0.2">
      <c r="A851">
        <f>ROW(Source!A526)</f>
        <v>526</v>
      </c>
      <c r="B851">
        <v>86295184</v>
      </c>
      <c r="C851">
        <v>86296582</v>
      </c>
      <c r="D851">
        <v>121548</v>
      </c>
      <c r="E851">
        <v>1</v>
      </c>
      <c r="F851">
        <v>1</v>
      </c>
      <c r="G851">
        <v>1</v>
      </c>
      <c r="H851">
        <v>1</v>
      </c>
      <c r="I851" t="s">
        <v>39</v>
      </c>
      <c r="J851" t="s">
        <v>6</v>
      </c>
      <c r="K851" t="s">
        <v>922</v>
      </c>
      <c r="L851">
        <v>608254</v>
      </c>
      <c r="N851">
        <v>1013</v>
      </c>
      <c r="O851" t="s">
        <v>923</v>
      </c>
      <c r="P851" t="s">
        <v>923</v>
      </c>
      <c r="Q851">
        <v>1</v>
      </c>
      <c r="W851">
        <v>0</v>
      </c>
      <c r="X851">
        <v>-185737400</v>
      </c>
      <c r="Y851">
        <f t="shared" ref="Y851:Y882" si="413">AT851</f>
        <v>18.62</v>
      </c>
      <c r="AA851">
        <v>0</v>
      </c>
      <c r="AB851">
        <v>0</v>
      </c>
      <c r="AC851">
        <v>0</v>
      </c>
      <c r="AD851">
        <v>0</v>
      </c>
      <c r="AE851">
        <v>0</v>
      </c>
      <c r="AF851">
        <v>0</v>
      </c>
      <c r="AG851">
        <v>0</v>
      </c>
      <c r="AH851">
        <v>0</v>
      </c>
      <c r="AI851">
        <v>1</v>
      </c>
      <c r="AJ851">
        <v>1</v>
      </c>
      <c r="AK851">
        <v>19.8</v>
      </c>
      <c r="AL851">
        <v>1</v>
      </c>
      <c r="AM851">
        <v>5</v>
      </c>
      <c r="AN851">
        <v>0</v>
      </c>
      <c r="AO851">
        <v>1</v>
      </c>
      <c r="AP851">
        <v>0</v>
      </c>
      <c r="AQ851">
        <v>0</v>
      </c>
      <c r="AR851">
        <v>0</v>
      </c>
      <c r="AS851" t="s">
        <v>6</v>
      </c>
      <c r="AT851">
        <v>18.62</v>
      </c>
      <c r="AU851" t="s">
        <v>6</v>
      </c>
      <c r="AV851">
        <v>2</v>
      </c>
      <c r="AW851">
        <v>2</v>
      </c>
      <c r="AX851">
        <v>86296593</v>
      </c>
      <c r="AY851">
        <v>1</v>
      </c>
      <c r="AZ851">
        <v>0</v>
      </c>
      <c r="BA851">
        <v>956</v>
      </c>
      <c r="BB851">
        <v>0</v>
      </c>
      <c r="BC851">
        <v>0</v>
      </c>
      <c r="BD851">
        <v>0</v>
      </c>
      <c r="BE851">
        <v>0</v>
      </c>
      <c r="BF851">
        <v>0</v>
      </c>
      <c r="BG851">
        <v>0</v>
      </c>
      <c r="BH851">
        <v>0</v>
      </c>
      <c r="BI851">
        <v>0</v>
      </c>
      <c r="BJ851">
        <v>0</v>
      </c>
      <c r="BK851">
        <v>0</v>
      </c>
      <c r="BL851">
        <v>0</v>
      </c>
      <c r="BM851">
        <v>0</v>
      </c>
      <c r="BN851">
        <v>0</v>
      </c>
      <c r="BO851">
        <v>0</v>
      </c>
      <c r="BP851">
        <v>0</v>
      </c>
      <c r="BQ851">
        <v>0</v>
      </c>
      <c r="BR851">
        <v>0</v>
      </c>
      <c r="BS851">
        <v>0</v>
      </c>
      <c r="BT851">
        <v>0</v>
      </c>
      <c r="BU851">
        <v>0</v>
      </c>
      <c r="BV851">
        <v>0</v>
      </c>
      <c r="BW851">
        <v>0</v>
      </c>
      <c r="CV851">
        <v>0</v>
      </c>
      <c r="CW851">
        <v>0</v>
      </c>
      <c r="CX851">
        <f>ROUND(Y851*Source!I526,9)</f>
        <v>8.1928000000000001E-3</v>
      </c>
      <c r="CY851">
        <f>AD851</f>
        <v>0</v>
      </c>
      <c r="CZ851">
        <f>AH851</f>
        <v>0</v>
      </c>
      <c r="DA851">
        <f>AL851</f>
        <v>1</v>
      </c>
      <c r="DB851">
        <f t="shared" ref="DB851:DB882" si="414">ROUND(ROUND(AT851*CZ851,2),2)</f>
        <v>0</v>
      </c>
      <c r="DC851">
        <f t="shared" ref="DC851:DC882" si="415">ROUND(ROUND(AT851*AG851,2),2)</f>
        <v>0</v>
      </c>
      <c r="DD851" t="s">
        <v>6</v>
      </c>
      <c r="DE851" t="s">
        <v>6</v>
      </c>
      <c r="DF851">
        <f t="shared" si="405"/>
        <v>0</v>
      </c>
      <c r="DG851">
        <f t="shared" si="404"/>
        <v>0</v>
      </c>
      <c r="DH851">
        <f>Source!I526*SmtRes!Y851</f>
        <v>8.1928000000000001E-3</v>
      </c>
      <c r="DI851">
        <f>AD851</f>
        <v>0</v>
      </c>
      <c r="DJ851">
        <f>EtalonRes!AB956</f>
        <v>0</v>
      </c>
      <c r="DK851">
        <f>Source!BA526</f>
        <v>36.07</v>
      </c>
      <c r="DL851" t="s">
        <v>6</v>
      </c>
      <c r="DM851">
        <v>0</v>
      </c>
      <c r="DN851" t="s">
        <v>6</v>
      </c>
      <c r="DO851">
        <v>0</v>
      </c>
      <c r="GQ851">
        <v>-1</v>
      </c>
      <c r="GR851">
        <v>-1</v>
      </c>
    </row>
    <row r="852" spans="1:200" x14ac:dyDescent="0.2">
      <c r="A852">
        <f>ROW(Source!A526)</f>
        <v>526</v>
      </c>
      <c r="B852">
        <v>86295184</v>
      </c>
      <c r="C852">
        <v>86296582</v>
      </c>
      <c r="D852">
        <v>27439418</v>
      </c>
      <c r="E852">
        <v>1</v>
      </c>
      <c r="F852">
        <v>1</v>
      </c>
      <c r="G852">
        <v>1</v>
      </c>
      <c r="H852">
        <v>2</v>
      </c>
      <c r="I852" t="s">
        <v>944</v>
      </c>
      <c r="J852" t="s">
        <v>945</v>
      </c>
      <c r="K852" t="s">
        <v>946</v>
      </c>
      <c r="L852">
        <v>1368</v>
      </c>
      <c r="N852">
        <v>1011</v>
      </c>
      <c r="O852" t="s">
        <v>927</v>
      </c>
      <c r="P852" t="s">
        <v>927</v>
      </c>
      <c r="Q852">
        <v>1</v>
      </c>
      <c r="W852">
        <v>0</v>
      </c>
      <c r="X852">
        <v>674127709</v>
      </c>
      <c r="Y852">
        <f t="shared" si="413"/>
        <v>17.61</v>
      </c>
      <c r="AA852">
        <v>0</v>
      </c>
      <c r="AB852">
        <v>852.72</v>
      </c>
      <c r="AC852">
        <v>269.48</v>
      </c>
      <c r="AD852">
        <v>0</v>
      </c>
      <c r="AE852">
        <v>0</v>
      </c>
      <c r="AF852">
        <v>91.69</v>
      </c>
      <c r="AG852">
        <v>13.61</v>
      </c>
      <c r="AH852">
        <v>0</v>
      </c>
      <c r="AI852">
        <v>1</v>
      </c>
      <c r="AJ852">
        <v>9.3000000000000007</v>
      </c>
      <c r="AK852">
        <v>19.8</v>
      </c>
      <c r="AL852">
        <v>1</v>
      </c>
      <c r="AM852">
        <v>5</v>
      </c>
      <c r="AN852">
        <v>0</v>
      </c>
      <c r="AO852">
        <v>1</v>
      </c>
      <c r="AP852">
        <v>0</v>
      </c>
      <c r="AQ852">
        <v>0</v>
      </c>
      <c r="AR852">
        <v>0</v>
      </c>
      <c r="AS852" t="s">
        <v>6</v>
      </c>
      <c r="AT852">
        <v>17.61</v>
      </c>
      <c r="AU852" t="s">
        <v>6</v>
      </c>
      <c r="AV852">
        <v>0</v>
      </c>
      <c r="AW852">
        <v>2</v>
      </c>
      <c r="AX852">
        <v>86296594</v>
      </c>
      <c r="AY852">
        <v>1</v>
      </c>
      <c r="AZ852">
        <v>0</v>
      </c>
      <c r="BA852">
        <v>957</v>
      </c>
      <c r="BB852">
        <v>0</v>
      </c>
      <c r="BC852">
        <v>0</v>
      </c>
      <c r="BD852">
        <v>0</v>
      </c>
      <c r="BE852">
        <v>0</v>
      </c>
      <c r="BF852">
        <v>0</v>
      </c>
      <c r="BG852">
        <v>0</v>
      </c>
      <c r="BH852">
        <v>0</v>
      </c>
      <c r="BI852">
        <v>0</v>
      </c>
      <c r="BJ852">
        <v>0</v>
      </c>
      <c r="BK852">
        <v>0</v>
      </c>
      <c r="BL852">
        <v>0</v>
      </c>
      <c r="BM852">
        <v>0</v>
      </c>
      <c r="BN852">
        <v>0</v>
      </c>
      <c r="BO852">
        <v>0</v>
      </c>
      <c r="BP852">
        <v>0</v>
      </c>
      <c r="BQ852">
        <v>0</v>
      </c>
      <c r="BR852">
        <v>0</v>
      </c>
      <c r="BS852">
        <v>0</v>
      </c>
      <c r="BT852">
        <v>0</v>
      </c>
      <c r="BU852">
        <v>0</v>
      </c>
      <c r="BV852">
        <v>0</v>
      </c>
      <c r="BW852">
        <v>0</v>
      </c>
      <c r="CV852">
        <v>0</v>
      </c>
      <c r="CW852">
        <f>ROUND(Y852*Source!I526*DO852,9)</f>
        <v>0</v>
      </c>
      <c r="CX852">
        <f>ROUND(Y852*Source!I526,9)</f>
        <v>7.7483999999999999E-3</v>
      </c>
      <c r="CY852">
        <f t="shared" ref="CY852:CY857" si="416">AB852</f>
        <v>852.72</v>
      </c>
      <c r="CZ852">
        <f t="shared" ref="CZ852:CZ857" si="417">AF852</f>
        <v>91.69</v>
      </c>
      <c r="DA852">
        <f t="shared" ref="DA852:DA857" si="418">AJ852</f>
        <v>9.3000000000000007</v>
      </c>
      <c r="DB852">
        <f t="shared" si="414"/>
        <v>1614.66</v>
      </c>
      <c r="DC852">
        <f t="shared" si="415"/>
        <v>239.67</v>
      </c>
      <c r="DD852" t="s">
        <v>6</v>
      </c>
      <c r="DE852" t="s">
        <v>6</v>
      </c>
      <c r="DF852">
        <f t="shared" si="405"/>
        <v>0</v>
      </c>
      <c r="DG852">
        <f t="shared" ref="DG852:DG857" si="419">ROUND(ROUND(AF852*AJ852,0)*CX852,0)</f>
        <v>7</v>
      </c>
      <c r="DH852">
        <f>Source!I526*SmtRes!Y852</f>
        <v>7.7483999999999999E-3</v>
      </c>
      <c r="DI852">
        <f t="shared" ref="DI852:DI857" si="420">AB852</f>
        <v>852.72</v>
      </c>
      <c r="DJ852">
        <f>EtalonRes!Z957</f>
        <v>91.69</v>
      </c>
      <c r="DK852">
        <f>Source!BB526</f>
        <v>9.3000000000000007</v>
      </c>
      <c r="DL852" t="s">
        <v>6</v>
      </c>
      <c r="DM852">
        <v>0</v>
      </c>
      <c r="DN852" t="s">
        <v>6</v>
      </c>
      <c r="DO852">
        <v>0</v>
      </c>
      <c r="GQ852">
        <v>-1</v>
      </c>
      <c r="GR852">
        <v>-1</v>
      </c>
    </row>
    <row r="853" spans="1:200" x14ac:dyDescent="0.2">
      <c r="A853">
        <f>ROW(Source!A526)</f>
        <v>526</v>
      </c>
      <c r="B853">
        <v>86295184</v>
      </c>
      <c r="C853">
        <v>86296582</v>
      </c>
      <c r="D853">
        <v>27439499</v>
      </c>
      <c r="E853">
        <v>1</v>
      </c>
      <c r="F853">
        <v>1</v>
      </c>
      <c r="G853">
        <v>1</v>
      </c>
      <c r="H853">
        <v>2</v>
      </c>
      <c r="I853" t="s">
        <v>930</v>
      </c>
      <c r="J853" t="s">
        <v>931</v>
      </c>
      <c r="K853" t="s">
        <v>932</v>
      </c>
      <c r="L853">
        <v>1368</v>
      </c>
      <c r="N853">
        <v>1011</v>
      </c>
      <c r="O853" t="s">
        <v>927</v>
      </c>
      <c r="P853" t="s">
        <v>927</v>
      </c>
      <c r="Q853">
        <v>1</v>
      </c>
      <c r="W853">
        <v>0</v>
      </c>
      <c r="X853">
        <v>1890856440</v>
      </c>
      <c r="Y853">
        <f t="shared" si="413"/>
        <v>0.74</v>
      </c>
      <c r="AA853">
        <v>0</v>
      </c>
      <c r="AB853">
        <v>1047.83</v>
      </c>
      <c r="AC853">
        <v>269.48</v>
      </c>
      <c r="AD853">
        <v>0</v>
      </c>
      <c r="AE853">
        <v>0</v>
      </c>
      <c r="AF853">
        <v>112.67</v>
      </c>
      <c r="AG853">
        <v>13.61</v>
      </c>
      <c r="AH853">
        <v>0</v>
      </c>
      <c r="AI853">
        <v>1</v>
      </c>
      <c r="AJ853">
        <v>9.3000000000000007</v>
      </c>
      <c r="AK853">
        <v>19.8</v>
      </c>
      <c r="AL853">
        <v>1</v>
      </c>
      <c r="AM853">
        <v>5</v>
      </c>
      <c r="AN853">
        <v>0</v>
      </c>
      <c r="AO853">
        <v>1</v>
      </c>
      <c r="AP853">
        <v>0</v>
      </c>
      <c r="AQ853">
        <v>0</v>
      </c>
      <c r="AR853">
        <v>0</v>
      </c>
      <c r="AS853" t="s">
        <v>6</v>
      </c>
      <c r="AT853">
        <v>0.74</v>
      </c>
      <c r="AU853" t="s">
        <v>6</v>
      </c>
      <c r="AV853">
        <v>0</v>
      </c>
      <c r="AW853">
        <v>2</v>
      </c>
      <c r="AX853">
        <v>86296595</v>
      </c>
      <c r="AY853">
        <v>1</v>
      </c>
      <c r="AZ853">
        <v>0</v>
      </c>
      <c r="BA853">
        <v>958</v>
      </c>
      <c r="BB853">
        <v>0</v>
      </c>
      <c r="BC853">
        <v>0</v>
      </c>
      <c r="BD853">
        <v>0</v>
      </c>
      <c r="BE853">
        <v>0</v>
      </c>
      <c r="BF853">
        <v>0</v>
      </c>
      <c r="BG853">
        <v>0</v>
      </c>
      <c r="BH853">
        <v>0</v>
      </c>
      <c r="BI853">
        <v>0</v>
      </c>
      <c r="BJ853">
        <v>0</v>
      </c>
      <c r="BK853">
        <v>0</v>
      </c>
      <c r="BL853">
        <v>0</v>
      </c>
      <c r="BM853">
        <v>0</v>
      </c>
      <c r="BN853">
        <v>0</v>
      </c>
      <c r="BO853">
        <v>0</v>
      </c>
      <c r="BP853">
        <v>0</v>
      </c>
      <c r="BQ853">
        <v>0</v>
      </c>
      <c r="BR853">
        <v>0</v>
      </c>
      <c r="BS853">
        <v>0</v>
      </c>
      <c r="BT853">
        <v>0</v>
      </c>
      <c r="BU853">
        <v>0</v>
      </c>
      <c r="BV853">
        <v>0</v>
      </c>
      <c r="BW853">
        <v>0</v>
      </c>
      <c r="CV853">
        <v>0</v>
      </c>
      <c r="CW853">
        <f>ROUND(Y853*Source!I526*DO853,9)</f>
        <v>0</v>
      </c>
      <c r="CX853">
        <f>ROUND(Y853*Source!I526,9)</f>
        <v>3.256E-4</v>
      </c>
      <c r="CY853">
        <f t="shared" si="416"/>
        <v>1047.83</v>
      </c>
      <c r="CZ853">
        <f t="shared" si="417"/>
        <v>112.67</v>
      </c>
      <c r="DA853">
        <f t="shared" si="418"/>
        <v>9.3000000000000007</v>
      </c>
      <c r="DB853">
        <f t="shared" si="414"/>
        <v>83.38</v>
      </c>
      <c r="DC853">
        <f t="shared" si="415"/>
        <v>10.07</v>
      </c>
      <c r="DD853" t="s">
        <v>6</v>
      </c>
      <c r="DE853" t="s">
        <v>6</v>
      </c>
      <c r="DF853">
        <f t="shared" si="405"/>
        <v>0</v>
      </c>
      <c r="DG853">
        <f t="shared" si="419"/>
        <v>0</v>
      </c>
      <c r="DH853">
        <f>Source!I526*SmtRes!Y853</f>
        <v>3.256E-4</v>
      </c>
      <c r="DI853">
        <f t="shared" si="420"/>
        <v>1047.83</v>
      </c>
      <c r="DJ853">
        <f>EtalonRes!Z958</f>
        <v>112.67</v>
      </c>
      <c r="DK853">
        <f>Source!BB526</f>
        <v>9.3000000000000007</v>
      </c>
      <c r="DL853" t="s">
        <v>6</v>
      </c>
      <c r="DM853">
        <v>0</v>
      </c>
      <c r="DN853" t="s">
        <v>6</v>
      </c>
      <c r="DO853">
        <v>0</v>
      </c>
      <c r="GQ853">
        <v>-1</v>
      </c>
      <c r="GR853">
        <v>-1</v>
      </c>
    </row>
    <row r="854" spans="1:200" x14ac:dyDescent="0.2">
      <c r="A854">
        <f>ROW(Source!A526)</f>
        <v>526</v>
      </c>
      <c r="B854">
        <v>86295184</v>
      </c>
      <c r="C854">
        <v>86296582</v>
      </c>
      <c r="D854">
        <v>27439571</v>
      </c>
      <c r="E854">
        <v>1</v>
      </c>
      <c r="F854">
        <v>1</v>
      </c>
      <c r="G854">
        <v>1</v>
      </c>
      <c r="H854">
        <v>2</v>
      </c>
      <c r="I854" t="s">
        <v>956</v>
      </c>
      <c r="J854" t="s">
        <v>957</v>
      </c>
      <c r="K854" t="s">
        <v>958</v>
      </c>
      <c r="L854">
        <v>1368</v>
      </c>
      <c r="N854">
        <v>1011</v>
      </c>
      <c r="O854" t="s">
        <v>927</v>
      </c>
      <c r="P854" t="s">
        <v>927</v>
      </c>
      <c r="Q854">
        <v>1</v>
      </c>
      <c r="W854">
        <v>0</v>
      </c>
      <c r="X854">
        <v>1462286705</v>
      </c>
      <c r="Y854">
        <f t="shared" si="413"/>
        <v>0.27</v>
      </c>
      <c r="AA854">
        <v>0</v>
      </c>
      <c r="AB854">
        <v>822.31</v>
      </c>
      <c r="AC854">
        <v>200.77</v>
      </c>
      <c r="AD854">
        <v>0</v>
      </c>
      <c r="AE854">
        <v>0</v>
      </c>
      <c r="AF854">
        <v>88.42</v>
      </c>
      <c r="AG854">
        <v>10.14</v>
      </c>
      <c r="AH854">
        <v>0</v>
      </c>
      <c r="AI854">
        <v>1</v>
      </c>
      <c r="AJ854">
        <v>9.3000000000000007</v>
      </c>
      <c r="AK854">
        <v>19.8</v>
      </c>
      <c r="AL854">
        <v>1</v>
      </c>
      <c r="AM854">
        <v>5</v>
      </c>
      <c r="AN854">
        <v>0</v>
      </c>
      <c r="AO854">
        <v>1</v>
      </c>
      <c r="AP854">
        <v>0</v>
      </c>
      <c r="AQ854">
        <v>0</v>
      </c>
      <c r="AR854">
        <v>0</v>
      </c>
      <c r="AS854" t="s">
        <v>6</v>
      </c>
      <c r="AT854">
        <v>0.27</v>
      </c>
      <c r="AU854" t="s">
        <v>6</v>
      </c>
      <c r="AV854">
        <v>0</v>
      </c>
      <c r="AW854">
        <v>2</v>
      </c>
      <c r="AX854">
        <v>86296596</v>
      </c>
      <c r="AY854">
        <v>1</v>
      </c>
      <c r="AZ854">
        <v>0</v>
      </c>
      <c r="BA854">
        <v>959</v>
      </c>
      <c r="BB854">
        <v>0</v>
      </c>
      <c r="BC854">
        <v>0</v>
      </c>
      <c r="BD854">
        <v>0</v>
      </c>
      <c r="BE854">
        <v>0</v>
      </c>
      <c r="BF854">
        <v>0</v>
      </c>
      <c r="BG854">
        <v>0</v>
      </c>
      <c r="BH854">
        <v>0</v>
      </c>
      <c r="BI854">
        <v>0</v>
      </c>
      <c r="BJ854">
        <v>0</v>
      </c>
      <c r="BK854">
        <v>0</v>
      </c>
      <c r="BL854">
        <v>0</v>
      </c>
      <c r="BM854">
        <v>0</v>
      </c>
      <c r="BN854">
        <v>0</v>
      </c>
      <c r="BO854">
        <v>0</v>
      </c>
      <c r="BP854">
        <v>0</v>
      </c>
      <c r="BQ854">
        <v>0</v>
      </c>
      <c r="BR854">
        <v>0</v>
      </c>
      <c r="BS854">
        <v>0</v>
      </c>
      <c r="BT854">
        <v>0</v>
      </c>
      <c r="BU854">
        <v>0</v>
      </c>
      <c r="BV854">
        <v>0</v>
      </c>
      <c r="BW854">
        <v>0</v>
      </c>
      <c r="CV854">
        <v>0</v>
      </c>
      <c r="CW854">
        <f>ROUND(Y854*Source!I526*DO854,9)</f>
        <v>0</v>
      </c>
      <c r="CX854">
        <f>ROUND(Y854*Source!I526,9)</f>
        <v>1.188E-4</v>
      </c>
      <c r="CY854">
        <f t="shared" si="416"/>
        <v>822.31</v>
      </c>
      <c r="CZ854">
        <f t="shared" si="417"/>
        <v>88.42</v>
      </c>
      <c r="DA854">
        <f t="shared" si="418"/>
        <v>9.3000000000000007</v>
      </c>
      <c r="DB854">
        <f t="shared" si="414"/>
        <v>23.87</v>
      </c>
      <c r="DC854">
        <f t="shared" si="415"/>
        <v>2.74</v>
      </c>
      <c r="DD854" t="s">
        <v>6</v>
      </c>
      <c r="DE854" t="s">
        <v>6</v>
      </c>
      <c r="DF854">
        <f t="shared" si="405"/>
        <v>0</v>
      </c>
      <c r="DG854">
        <f t="shared" si="419"/>
        <v>0</v>
      </c>
      <c r="DH854">
        <f>Source!I526*SmtRes!Y854</f>
        <v>1.1880000000000001E-4</v>
      </c>
      <c r="DI854">
        <f t="shared" si="420"/>
        <v>822.31</v>
      </c>
      <c r="DJ854">
        <f>EtalonRes!Z959</f>
        <v>88.42</v>
      </c>
      <c r="DK854">
        <f>Source!BB526</f>
        <v>9.3000000000000007</v>
      </c>
      <c r="DL854" t="s">
        <v>6</v>
      </c>
      <c r="DM854">
        <v>0</v>
      </c>
      <c r="DN854" t="s">
        <v>6</v>
      </c>
      <c r="DO854">
        <v>0</v>
      </c>
      <c r="GQ854">
        <v>-1</v>
      </c>
      <c r="GR854">
        <v>-1</v>
      </c>
    </row>
    <row r="855" spans="1:200" x14ac:dyDescent="0.2">
      <c r="A855">
        <f>ROW(Source!A526)</f>
        <v>526</v>
      </c>
      <c r="B855">
        <v>86295184</v>
      </c>
      <c r="C855">
        <v>86296582</v>
      </c>
      <c r="D855">
        <v>27440039</v>
      </c>
      <c r="E855">
        <v>1</v>
      </c>
      <c r="F855">
        <v>1</v>
      </c>
      <c r="G855">
        <v>1</v>
      </c>
      <c r="H855">
        <v>2</v>
      </c>
      <c r="I855" t="s">
        <v>933</v>
      </c>
      <c r="J855" t="s">
        <v>934</v>
      </c>
      <c r="K855" t="s">
        <v>935</v>
      </c>
      <c r="L855">
        <v>1368</v>
      </c>
      <c r="N855">
        <v>1011</v>
      </c>
      <c r="O855" t="s">
        <v>927</v>
      </c>
      <c r="P855" t="s">
        <v>927</v>
      </c>
      <c r="Q855">
        <v>1</v>
      </c>
      <c r="W855">
        <v>0</v>
      </c>
      <c r="X855">
        <v>389347920</v>
      </c>
      <c r="Y855">
        <f t="shared" si="413"/>
        <v>29.16</v>
      </c>
      <c r="AA855">
        <v>0</v>
      </c>
      <c r="AB855">
        <v>17.02</v>
      </c>
      <c r="AC855">
        <v>0</v>
      </c>
      <c r="AD855">
        <v>0</v>
      </c>
      <c r="AE855">
        <v>0</v>
      </c>
      <c r="AF855">
        <v>1.83</v>
      </c>
      <c r="AG855">
        <v>0</v>
      </c>
      <c r="AH855">
        <v>0</v>
      </c>
      <c r="AI855">
        <v>1</v>
      </c>
      <c r="AJ855">
        <v>9.3000000000000007</v>
      </c>
      <c r="AK855">
        <v>19.8</v>
      </c>
      <c r="AL855">
        <v>1</v>
      </c>
      <c r="AM855">
        <v>5</v>
      </c>
      <c r="AN855">
        <v>0</v>
      </c>
      <c r="AO855">
        <v>1</v>
      </c>
      <c r="AP855">
        <v>0</v>
      </c>
      <c r="AQ855">
        <v>0</v>
      </c>
      <c r="AR855">
        <v>0</v>
      </c>
      <c r="AS855" t="s">
        <v>6</v>
      </c>
      <c r="AT855">
        <v>29.16</v>
      </c>
      <c r="AU855" t="s">
        <v>6</v>
      </c>
      <c r="AV855">
        <v>0</v>
      </c>
      <c r="AW855">
        <v>2</v>
      </c>
      <c r="AX855">
        <v>86296597</v>
      </c>
      <c r="AY855">
        <v>1</v>
      </c>
      <c r="AZ855">
        <v>0</v>
      </c>
      <c r="BA855">
        <v>960</v>
      </c>
      <c r="BB855">
        <v>0</v>
      </c>
      <c r="BC855">
        <v>0</v>
      </c>
      <c r="BD855">
        <v>0</v>
      </c>
      <c r="BE855">
        <v>0</v>
      </c>
      <c r="BF855">
        <v>0</v>
      </c>
      <c r="BG855">
        <v>0</v>
      </c>
      <c r="BH855">
        <v>0</v>
      </c>
      <c r="BI855">
        <v>0</v>
      </c>
      <c r="BJ855">
        <v>0</v>
      </c>
      <c r="BK855">
        <v>0</v>
      </c>
      <c r="BL855">
        <v>0</v>
      </c>
      <c r="BM855">
        <v>0</v>
      </c>
      <c r="BN855">
        <v>0</v>
      </c>
      <c r="BO855">
        <v>0</v>
      </c>
      <c r="BP855">
        <v>0</v>
      </c>
      <c r="BQ855">
        <v>0</v>
      </c>
      <c r="BR855">
        <v>0</v>
      </c>
      <c r="BS855">
        <v>0</v>
      </c>
      <c r="BT855">
        <v>0</v>
      </c>
      <c r="BU855">
        <v>0</v>
      </c>
      <c r="BV855">
        <v>0</v>
      </c>
      <c r="BW855">
        <v>0</v>
      </c>
      <c r="CV855">
        <v>0</v>
      </c>
      <c r="CW855">
        <f>ROUND(Y855*Source!I526*DO855,9)</f>
        <v>0</v>
      </c>
      <c r="CX855">
        <f>ROUND(Y855*Source!I526,9)</f>
        <v>1.28304E-2</v>
      </c>
      <c r="CY855">
        <f t="shared" si="416"/>
        <v>17.02</v>
      </c>
      <c r="CZ855">
        <f t="shared" si="417"/>
        <v>1.83</v>
      </c>
      <c r="DA855">
        <f t="shared" si="418"/>
        <v>9.3000000000000007</v>
      </c>
      <c r="DB855">
        <f t="shared" si="414"/>
        <v>53.36</v>
      </c>
      <c r="DC855">
        <f t="shared" si="415"/>
        <v>0</v>
      </c>
      <c r="DD855" t="s">
        <v>6</v>
      </c>
      <c r="DE855" t="s">
        <v>6</v>
      </c>
      <c r="DF855">
        <f t="shared" si="405"/>
        <v>0</v>
      </c>
      <c r="DG855">
        <f t="shared" si="419"/>
        <v>0</v>
      </c>
      <c r="DH855">
        <f>Source!I526*SmtRes!Y855</f>
        <v>1.28304E-2</v>
      </c>
      <c r="DI855">
        <f t="shared" si="420"/>
        <v>17.02</v>
      </c>
      <c r="DJ855">
        <f>EtalonRes!Z960</f>
        <v>1.83</v>
      </c>
      <c r="DK855">
        <f>Source!BB526</f>
        <v>9.3000000000000007</v>
      </c>
      <c r="DL855" t="s">
        <v>6</v>
      </c>
      <c r="DM855">
        <v>0</v>
      </c>
      <c r="DN855" t="s">
        <v>6</v>
      </c>
      <c r="DO855">
        <v>0</v>
      </c>
      <c r="GQ855">
        <v>-1</v>
      </c>
      <c r="GR855">
        <v>-1</v>
      </c>
    </row>
    <row r="856" spans="1:200" x14ac:dyDescent="0.2">
      <c r="A856">
        <f>ROW(Source!A526)</f>
        <v>526</v>
      </c>
      <c r="B856">
        <v>86295184</v>
      </c>
      <c r="C856">
        <v>86296582</v>
      </c>
      <c r="D856">
        <v>27441086</v>
      </c>
      <c r="E856">
        <v>1</v>
      </c>
      <c r="F856">
        <v>1</v>
      </c>
      <c r="G856">
        <v>1</v>
      </c>
      <c r="H856">
        <v>2</v>
      </c>
      <c r="I856" t="s">
        <v>1018</v>
      </c>
      <c r="J856" t="s">
        <v>1019</v>
      </c>
      <c r="K856" t="s">
        <v>1020</v>
      </c>
      <c r="L856">
        <v>1368</v>
      </c>
      <c r="N856">
        <v>1011</v>
      </c>
      <c r="O856" t="s">
        <v>927</v>
      </c>
      <c r="P856" t="s">
        <v>927</v>
      </c>
      <c r="Q856">
        <v>1</v>
      </c>
      <c r="W856">
        <v>0</v>
      </c>
      <c r="X856">
        <v>-553985732</v>
      </c>
      <c r="Y856">
        <f t="shared" si="413"/>
        <v>0.86</v>
      </c>
      <c r="AA856">
        <v>0</v>
      </c>
      <c r="AB856">
        <v>29.3</v>
      </c>
      <c r="AC856">
        <v>0</v>
      </c>
      <c r="AD856">
        <v>0</v>
      </c>
      <c r="AE856">
        <v>0</v>
      </c>
      <c r="AF856">
        <v>3.15</v>
      </c>
      <c r="AG856">
        <v>0</v>
      </c>
      <c r="AH856">
        <v>0</v>
      </c>
      <c r="AI856">
        <v>1</v>
      </c>
      <c r="AJ856">
        <v>9.3000000000000007</v>
      </c>
      <c r="AK856">
        <v>19.8</v>
      </c>
      <c r="AL856">
        <v>1</v>
      </c>
      <c r="AM856">
        <v>5</v>
      </c>
      <c r="AN856">
        <v>0</v>
      </c>
      <c r="AO856">
        <v>1</v>
      </c>
      <c r="AP856">
        <v>0</v>
      </c>
      <c r="AQ856">
        <v>0</v>
      </c>
      <c r="AR856">
        <v>0</v>
      </c>
      <c r="AS856" t="s">
        <v>6</v>
      </c>
      <c r="AT856">
        <v>0.86</v>
      </c>
      <c r="AU856" t="s">
        <v>6</v>
      </c>
      <c r="AV856">
        <v>0</v>
      </c>
      <c r="AW856">
        <v>2</v>
      </c>
      <c r="AX856">
        <v>86296598</v>
      </c>
      <c r="AY856">
        <v>1</v>
      </c>
      <c r="AZ856">
        <v>0</v>
      </c>
      <c r="BA856">
        <v>961</v>
      </c>
      <c r="BB856">
        <v>0</v>
      </c>
      <c r="BC856">
        <v>0</v>
      </c>
      <c r="BD856">
        <v>0</v>
      </c>
      <c r="BE856">
        <v>0</v>
      </c>
      <c r="BF856">
        <v>0</v>
      </c>
      <c r="BG856">
        <v>0</v>
      </c>
      <c r="BH856">
        <v>0</v>
      </c>
      <c r="BI856">
        <v>0</v>
      </c>
      <c r="BJ856">
        <v>0</v>
      </c>
      <c r="BK856">
        <v>0</v>
      </c>
      <c r="BL856">
        <v>0</v>
      </c>
      <c r="BM856">
        <v>0</v>
      </c>
      <c r="BN856">
        <v>0</v>
      </c>
      <c r="BO856">
        <v>0</v>
      </c>
      <c r="BP856">
        <v>0</v>
      </c>
      <c r="BQ856">
        <v>0</v>
      </c>
      <c r="BR856">
        <v>0</v>
      </c>
      <c r="BS856">
        <v>0</v>
      </c>
      <c r="BT856">
        <v>0</v>
      </c>
      <c r="BU856">
        <v>0</v>
      </c>
      <c r="BV856">
        <v>0</v>
      </c>
      <c r="BW856">
        <v>0</v>
      </c>
      <c r="CV856">
        <v>0</v>
      </c>
      <c r="CW856">
        <f>ROUND(Y856*Source!I526*DO856,9)</f>
        <v>0</v>
      </c>
      <c r="CX856">
        <f>ROUND(Y856*Source!I526,9)</f>
        <v>3.7839999999999998E-4</v>
      </c>
      <c r="CY856">
        <f t="shared" si="416"/>
        <v>29.3</v>
      </c>
      <c r="CZ856">
        <f t="shared" si="417"/>
        <v>3.15</v>
      </c>
      <c r="DA856">
        <f t="shared" si="418"/>
        <v>9.3000000000000007</v>
      </c>
      <c r="DB856">
        <f t="shared" si="414"/>
        <v>2.71</v>
      </c>
      <c r="DC856">
        <f t="shared" si="415"/>
        <v>0</v>
      </c>
      <c r="DD856" t="s">
        <v>6</v>
      </c>
      <c r="DE856" t="s">
        <v>6</v>
      </c>
      <c r="DF856">
        <f t="shared" si="405"/>
        <v>0</v>
      </c>
      <c r="DG856">
        <f t="shared" si="419"/>
        <v>0</v>
      </c>
      <c r="DH856">
        <f>Source!I526*SmtRes!Y856</f>
        <v>3.7839999999999998E-4</v>
      </c>
      <c r="DI856">
        <f t="shared" si="420"/>
        <v>29.3</v>
      </c>
      <c r="DJ856">
        <f>EtalonRes!Z961</f>
        <v>3.15</v>
      </c>
      <c r="DK856">
        <f>Source!BB526</f>
        <v>9.3000000000000007</v>
      </c>
      <c r="DL856" t="s">
        <v>6</v>
      </c>
      <c r="DM856">
        <v>0</v>
      </c>
      <c r="DN856" t="s">
        <v>6</v>
      </c>
      <c r="DO856">
        <v>0</v>
      </c>
      <c r="GQ856">
        <v>-1</v>
      </c>
      <c r="GR856">
        <v>-1</v>
      </c>
    </row>
    <row r="857" spans="1:200" x14ac:dyDescent="0.2">
      <c r="A857">
        <f>ROW(Source!A526)</f>
        <v>526</v>
      </c>
      <c r="B857">
        <v>86295184</v>
      </c>
      <c r="C857">
        <v>86296582</v>
      </c>
      <c r="D857">
        <v>27441327</v>
      </c>
      <c r="E857">
        <v>1</v>
      </c>
      <c r="F857">
        <v>1</v>
      </c>
      <c r="G857">
        <v>1</v>
      </c>
      <c r="H857">
        <v>2</v>
      </c>
      <c r="I857" t="s">
        <v>936</v>
      </c>
      <c r="J857" t="s">
        <v>937</v>
      </c>
      <c r="K857" t="s">
        <v>938</v>
      </c>
      <c r="L857">
        <v>1368</v>
      </c>
      <c r="N857">
        <v>1011</v>
      </c>
      <c r="O857" t="s">
        <v>927</v>
      </c>
      <c r="P857" t="s">
        <v>927</v>
      </c>
      <c r="Q857">
        <v>1</v>
      </c>
      <c r="W857">
        <v>0</v>
      </c>
      <c r="X857">
        <v>-1583389094</v>
      </c>
      <c r="Y857">
        <f t="shared" si="413"/>
        <v>1.08</v>
      </c>
      <c r="AA857">
        <v>0</v>
      </c>
      <c r="AB857">
        <v>868.34</v>
      </c>
      <c r="AC857">
        <v>231.46</v>
      </c>
      <c r="AD857">
        <v>0</v>
      </c>
      <c r="AE857">
        <v>0</v>
      </c>
      <c r="AF857">
        <v>93.37</v>
      </c>
      <c r="AG857">
        <v>11.69</v>
      </c>
      <c r="AH857">
        <v>0</v>
      </c>
      <c r="AI857">
        <v>1</v>
      </c>
      <c r="AJ857">
        <v>9.3000000000000007</v>
      </c>
      <c r="AK857">
        <v>19.8</v>
      </c>
      <c r="AL857">
        <v>1</v>
      </c>
      <c r="AM857">
        <v>5</v>
      </c>
      <c r="AN857">
        <v>0</v>
      </c>
      <c r="AO857">
        <v>1</v>
      </c>
      <c r="AP857">
        <v>0</v>
      </c>
      <c r="AQ857">
        <v>0</v>
      </c>
      <c r="AR857">
        <v>0</v>
      </c>
      <c r="AS857" t="s">
        <v>6</v>
      </c>
      <c r="AT857">
        <v>1.08</v>
      </c>
      <c r="AU857" t="s">
        <v>6</v>
      </c>
      <c r="AV857">
        <v>0</v>
      </c>
      <c r="AW857">
        <v>2</v>
      </c>
      <c r="AX857">
        <v>86296599</v>
      </c>
      <c r="AY857">
        <v>1</v>
      </c>
      <c r="AZ857">
        <v>0</v>
      </c>
      <c r="BA857">
        <v>962</v>
      </c>
      <c r="BB857">
        <v>0</v>
      </c>
      <c r="BC857">
        <v>0</v>
      </c>
      <c r="BD857">
        <v>0</v>
      </c>
      <c r="BE857">
        <v>0</v>
      </c>
      <c r="BF857">
        <v>0</v>
      </c>
      <c r="BG857">
        <v>0</v>
      </c>
      <c r="BH857">
        <v>0</v>
      </c>
      <c r="BI857">
        <v>0</v>
      </c>
      <c r="BJ857">
        <v>0</v>
      </c>
      <c r="BK857">
        <v>0</v>
      </c>
      <c r="BL857">
        <v>0</v>
      </c>
      <c r="BM857">
        <v>0</v>
      </c>
      <c r="BN857">
        <v>0</v>
      </c>
      <c r="BO857">
        <v>0</v>
      </c>
      <c r="BP857">
        <v>0</v>
      </c>
      <c r="BQ857">
        <v>0</v>
      </c>
      <c r="BR857">
        <v>0</v>
      </c>
      <c r="BS857">
        <v>0</v>
      </c>
      <c r="BT857">
        <v>0</v>
      </c>
      <c r="BU857">
        <v>0</v>
      </c>
      <c r="BV857">
        <v>0</v>
      </c>
      <c r="BW857">
        <v>0</v>
      </c>
      <c r="CV857">
        <v>0</v>
      </c>
      <c r="CW857">
        <f>ROUND(Y857*Source!I526*DO857,9)</f>
        <v>0</v>
      </c>
      <c r="CX857">
        <f>ROUND(Y857*Source!I526,9)</f>
        <v>4.752E-4</v>
      </c>
      <c r="CY857">
        <f t="shared" si="416"/>
        <v>868.34</v>
      </c>
      <c r="CZ857">
        <f t="shared" si="417"/>
        <v>93.37</v>
      </c>
      <c r="DA857">
        <f t="shared" si="418"/>
        <v>9.3000000000000007</v>
      </c>
      <c r="DB857">
        <f t="shared" si="414"/>
        <v>100.84</v>
      </c>
      <c r="DC857">
        <f t="shared" si="415"/>
        <v>12.63</v>
      </c>
      <c r="DD857" t="s">
        <v>6</v>
      </c>
      <c r="DE857" t="s">
        <v>6</v>
      </c>
      <c r="DF857">
        <f t="shared" si="405"/>
        <v>0</v>
      </c>
      <c r="DG857">
        <f t="shared" si="419"/>
        <v>0</v>
      </c>
      <c r="DH857">
        <f>Source!I526*SmtRes!Y857</f>
        <v>4.7520000000000006E-4</v>
      </c>
      <c r="DI857">
        <f t="shared" si="420"/>
        <v>868.34</v>
      </c>
      <c r="DJ857">
        <f>EtalonRes!Z962</f>
        <v>93.37</v>
      </c>
      <c r="DK857">
        <f>Source!BB526</f>
        <v>9.3000000000000007</v>
      </c>
      <c r="DL857" t="s">
        <v>6</v>
      </c>
      <c r="DM857">
        <v>0</v>
      </c>
      <c r="DN857" t="s">
        <v>6</v>
      </c>
      <c r="DO857">
        <v>0</v>
      </c>
      <c r="GQ857">
        <v>-1</v>
      </c>
      <c r="GR857">
        <v>-1</v>
      </c>
    </row>
    <row r="858" spans="1:200" x14ac:dyDescent="0.2">
      <c r="A858">
        <f>ROW(Source!A526)</f>
        <v>526</v>
      </c>
      <c r="B858">
        <v>86295184</v>
      </c>
      <c r="C858">
        <v>86296582</v>
      </c>
      <c r="D858">
        <v>69408689</v>
      </c>
      <c r="E858">
        <v>1</v>
      </c>
      <c r="F858">
        <v>1</v>
      </c>
      <c r="G858">
        <v>1</v>
      </c>
      <c r="H858">
        <v>3</v>
      </c>
      <c r="I858" t="s">
        <v>695</v>
      </c>
      <c r="J858" t="s">
        <v>697</v>
      </c>
      <c r="K858" t="s">
        <v>696</v>
      </c>
      <c r="L858">
        <v>1339</v>
      </c>
      <c r="N858">
        <v>1007</v>
      </c>
      <c r="O858" t="s">
        <v>32</v>
      </c>
      <c r="P858" t="s">
        <v>32</v>
      </c>
      <c r="Q858">
        <v>1</v>
      </c>
      <c r="W858">
        <v>0</v>
      </c>
      <c r="X858">
        <v>411680501</v>
      </c>
      <c r="Y858">
        <f t="shared" si="413"/>
        <v>102</v>
      </c>
      <c r="AA858">
        <v>2968.04</v>
      </c>
      <c r="AB858">
        <v>0</v>
      </c>
      <c r="AC858">
        <v>0</v>
      </c>
      <c r="AD858">
        <v>0</v>
      </c>
      <c r="AE858">
        <v>416.47</v>
      </c>
      <c r="AF858">
        <v>0</v>
      </c>
      <c r="AG858">
        <v>0</v>
      </c>
      <c r="AH858">
        <v>0</v>
      </c>
      <c r="AI858">
        <v>7.56</v>
      </c>
      <c r="AJ858">
        <v>1</v>
      </c>
      <c r="AK858">
        <v>1</v>
      </c>
      <c r="AL858">
        <v>1</v>
      </c>
      <c r="AM858">
        <v>0</v>
      </c>
      <c r="AN858">
        <v>0</v>
      </c>
      <c r="AO858">
        <v>0</v>
      </c>
      <c r="AP858">
        <v>1</v>
      </c>
      <c r="AQ858">
        <v>0</v>
      </c>
      <c r="AR858">
        <v>0</v>
      </c>
      <c r="AS858" t="s">
        <v>6</v>
      </c>
      <c r="AT858">
        <v>102</v>
      </c>
      <c r="AU858" t="s">
        <v>6</v>
      </c>
      <c r="AV858">
        <v>0</v>
      </c>
      <c r="AW858">
        <v>1</v>
      </c>
      <c r="AX858">
        <v>-1</v>
      </c>
      <c r="AY858">
        <v>0</v>
      </c>
      <c r="AZ858">
        <v>0</v>
      </c>
      <c r="BA858" t="s">
        <v>6</v>
      </c>
      <c r="BB858">
        <v>0</v>
      </c>
      <c r="BC858">
        <v>0</v>
      </c>
      <c r="BD858">
        <v>0</v>
      </c>
      <c r="BE858">
        <v>0</v>
      </c>
      <c r="BF858">
        <v>0</v>
      </c>
      <c r="BG858">
        <v>0</v>
      </c>
      <c r="BH858">
        <v>0</v>
      </c>
      <c r="BI858">
        <v>0</v>
      </c>
      <c r="BJ858">
        <v>0</v>
      </c>
      <c r="BK858">
        <v>0</v>
      </c>
      <c r="BL858">
        <v>0</v>
      </c>
      <c r="BM858">
        <v>0</v>
      </c>
      <c r="BN858">
        <v>0</v>
      </c>
      <c r="BO858">
        <v>0</v>
      </c>
      <c r="BP858">
        <v>0</v>
      </c>
      <c r="BQ858">
        <v>0</v>
      </c>
      <c r="BR858">
        <v>0</v>
      </c>
      <c r="BS858">
        <v>0</v>
      </c>
      <c r="BT858">
        <v>0</v>
      </c>
      <c r="BU858">
        <v>0</v>
      </c>
      <c r="BV858">
        <v>0</v>
      </c>
      <c r="BW858">
        <v>0</v>
      </c>
      <c r="CV858">
        <v>0</v>
      </c>
      <c r="CW858">
        <v>0</v>
      </c>
      <c r="CX858">
        <f>ROUND(Y858*Source!I526,9)</f>
        <v>4.4880000000000003E-2</v>
      </c>
      <c r="CY858">
        <f>AA858</f>
        <v>2968.04</v>
      </c>
      <c r="CZ858">
        <f>AE858</f>
        <v>416.47</v>
      </c>
      <c r="DA858">
        <f>AI858</f>
        <v>7.56</v>
      </c>
      <c r="DB858">
        <f t="shared" si="414"/>
        <v>42479.94</v>
      </c>
      <c r="DC858">
        <f t="shared" si="415"/>
        <v>0</v>
      </c>
      <c r="DD858" t="s">
        <v>6</v>
      </c>
      <c r="DE858" t="s">
        <v>6</v>
      </c>
      <c r="DF858">
        <f>ROUND(ROUND(AE858*AI858,0)*CX858,0)</f>
        <v>141</v>
      </c>
      <c r="DG858">
        <f t="shared" ref="DG858:DG872" si="421">ROUND(ROUND(AF858,0)*CX858,0)</f>
        <v>0</v>
      </c>
      <c r="DH858">
        <f>Source!I526*SmtRes!Y858</f>
        <v>4.4880000000000003E-2</v>
      </c>
      <c r="DI858">
        <f>AA858</f>
        <v>2968.04</v>
      </c>
      <c r="DJ858">
        <f>DF858</f>
        <v>141</v>
      </c>
      <c r="DK858">
        <f>Source!BC526</f>
        <v>7.56</v>
      </c>
      <c r="DL858" t="s">
        <v>6</v>
      </c>
      <c r="DM858">
        <v>0</v>
      </c>
      <c r="DN858" t="s">
        <v>6</v>
      </c>
      <c r="DO858">
        <v>0</v>
      </c>
      <c r="GP858">
        <v>1</v>
      </c>
      <c r="GQ858">
        <v>-1</v>
      </c>
      <c r="GR858">
        <v>-1</v>
      </c>
    </row>
    <row r="859" spans="1:200" x14ac:dyDescent="0.2">
      <c r="A859">
        <f>ROW(Source!A529)</f>
        <v>529</v>
      </c>
      <c r="B859">
        <v>86295183</v>
      </c>
      <c r="C859">
        <v>86296609</v>
      </c>
      <c r="D859">
        <v>27498362</v>
      </c>
      <c r="E859">
        <v>1</v>
      </c>
      <c r="F859">
        <v>1</v>
      </c>
      <c r="G859">
        <v>1</v>
      </c>
      <c r="H859">
        <v>1</v>
      </c>
      <c r="I859" t="s">
        <v>939</v>
      </c>
      <c r="J859" t="s">
        <v>6</v>
      </c>
      <c r="K859" t="s">
        <v>940</v>
      </c>
      <c r="L859">
        <v>1369</v>
      </c>
      <c r="N859">
        <v>1013</v>
      </c>
      <c r="O859" t="s">
        <v>921</v>
      </c>
      <c r="P859" t="s">
        <v>921</v>
      </c>
      <c r="Q859">
        <v>1</v>
      </c>
      <c r="W859">
        <v>0</v>
      </c>
      <c r="X859">
        <v>-275486377</v>
      </c>
      <c r="Y859">
        <f t="shared" si="413"/>
        <v>0.75</v>
      </c>
      <c r="AA859">
        <v>0</v>
      </c>
      <c r="AB859">
        <v>0</v>
      </c>
      <c r="AC859">
        <v>0</v>
      </c>
      <c r="AD859">
        <v>9.3699999999999992</v>
      </c>
      <c r="AE859">
        <v>0</v>
      </c>
      <c r="AF859">
        <v>0</v>
      </c>
      <c r="AG859">
        <v>0</v>
      </c>
      <c r="AH859">
        <v>9.3699999999999992</v>
      </c>
      <c r="AI859">
        <v>1</v>
      </c>
      <c r="AJ859">
        <v>1</v>
      </c>
      <c r="AK859">
        <v>1</v>
      </c>
      <c r="AL859">
        <v>1</v>
      </c>
      <c r="AM859">
        <v>0</v>
      </c>
      <c r="AN859">
        <v>0</v>
      </c>
      <c r="AO859">
        <v>1</v>
      </c>
      <c r="AP859">
        <v>0</v>
      </c>
      <c r="AQ859">
        <v>0</v>
      </c>
      <c r="AR859">
        <v>0</v>
      </c>
      <c r="AS859" t="s">
        <v>6</v>
      </c>
      <c r="AT859">
        <v>0.75</v>
      </c>
      <c r="AU859" t="s">
        <v>6</v>
      </c>
      <c r="AV859">
        <v>1</v>
      </c>
      <c r="AW859">
        <v>2</v>
      </c>
      <c r="AX859">
        <v>86296613</v>
      </c>
      <c r="AY859">
        <v>1</v>
      </c>
      <c r="AZ859">
        <v>0</v>
      </c>
      <c r="BA859">
        <v>971</v>
      </c>
      <c r="BB859">
        <v>0</v>
      </c>
      <c r="BC859">
        <v>0</v>
      </c>
      <c r="BD859">
        <v>0</v>
      </c>
      <c r="BE859">
        <v>0</v>
      </c>
      <c r="BF859">
        <v>0</v>
      </c>
      <c r="BG859">
        <v>0</v>
      </c>
      <c r="BH859">
        <v>0</v>
      </c>
      <c r="BI859">
        <v>0</v>
      </c>
      <c r="BJ859">
        <v>0</v>
      </c>
      <c r="BK859">
        <v>0</v>
      </c>
      <c r="BL859">
        <v>0</v>
      </c>
      <c r="BM859">
        <v>0</v>
      </c>
      <c r="BN859">
        <v>0</v>
      </c>
      <c r="BO859">
        <v>0</v>
      </c>
      <c r="BP859">
        <v>0</v>
      </c>
      <c r="BQ859">
        <v>0</v>
      </c>
      <c r="BR859">
        <v>0</v>
      </c>
      <c r="BS859">
        <v>0</v>
      </c>
      <c r="BT859">
        <v>0</v>
      </c>
      <c r="BU859">
        <v>0</v>
      </c>
      <c r="BV859">
        <v>0</v>
      </c>
      <c r="BW859">
        <v>0</v>
      </c>
      <c r="CU859">
        <f>ROUND(AT859*Source!I529*AH859*AL859,0)</f>
        <v>70</v>
      </c>
      <c r="CV859">
        <f>ROUND(Y859*Source!I529,9)</f>
        <v>7.5</v>
      </c>
      <c r="CW859">
        <v>0</v>
      </c>
      <c r="CX859">
        <f>ROUND(Y859*Source!I529,9)</f>
        <v>7.5</v>
      </c>
      <c r="CY859">
        <f>AD859</f>
        <v>9.3699999999999992</v>
      </c>
      <c r="CZ859">
        <f>AH859</f>
        <v>9.3699999999999992</v>
      </c>
      <c r="DA859">
        <f>AL859</f>
        <v>1</v>
      </c>
      <c r="DB859">
        <f t="shared" si="414"/>
        <v>7.03</v>
      </c>
      <c r="DC859">
        <f t="shared" si="415"/>
        <v>0</v>
      </c>
      <c r="DD859" t="s">
        <v>6</v>
      </c>
      <c r="DE859" t="s">
        <v>6</v>
      </c>
      <c r="DF859">
        <f>ROUND(ROUND(AE859,0)*CX859,0)</f>
        <v>0</v>
      </c>
      <c r="DG859">
        <f t="shared" si="421"/>
        <v>0</v>
      </c>
      <c r="DH859">
        <f>Source!I529*SmtRes!Y859</f>
        <v>7.5</v>
      </c>
      <c r="DI859">
        <f>AD859</f>
        <v>9.3699999999999992</v>
      </c>
      <c r="DJ859">
        <f>EtalonRes!AB971</f>
        <v>9.3699999999999992</v>
      </c>
      <c r="DK859">
        <f>Source!BA529</f>
        <v>1</v>
      </c>
      <c r="DL859" t="s">
        <v>6</v>
      </c>
      <c r="DM859">
        <v>0</v>
      </c>
      <c r="DN859" t="s">
        <v>6</v>
      </c>
      <c r="DO859">
        <v>0</v>
      </c>
      <c r="GQ859">
        <v>-1</v>
      </c>
      <c r="GR859">
        <v>-1</v>
      </c>
    </row>
    <row r="860" spans="1:200" x14ac:dyDescent="0.2">
      <c r="A860">
        <f>ROW(Source!A529)</f>
        <v>529</v>
      </c>
      <c r="B860">
        <v>86295183</v>
      </c>
      <c r="C860">
        <v>86296609</v>
      </c>
      <c r="D860">
        <v>69208315</v>
      </c>
      <c r="E860">
        <v>1</v>
      </c>
      <c r="F860">
        <v>1</v>
      </c>
      <c r="G860">
        <v>1</v>
      </c>
      <c r="H860">
        <v>3</v>
      </c>
      <c r="I860" t="s">
        <v>707</v>
      </c>
      <c r="J860" t="s">
        <v>709</v>
      </c>
      <c r="K860" t="s">
        <v>708</v>
      </c>
      <c r="L860">
        <v>1348</v>
      </c>
      <c r="N860">
        <v>1009</v>
      </c>
      <c r="O860" t="s">
        <v>63</v>
      </c>
      <c r="P860" t="s">
        <v>63</v>
      </c>
      <c r="Q860">
        <v>1000</v>
      </c>
      <c r="W860">
        <v>0</v>
      </c>
      <c r="X860">
        <v>904188878</v>
      </c>
      <c r="Y860">
        <f t="shared" si="413"/>
        <v>3.7299999999999998E-3</v>
      </c>
      <c r="AA860">
        <v>10633.86</v>
      </c>
      <c r="AB860">
        <v>0</v>
      </c>
      <c r="AC860">
        <v>0</v>
      </c>
      <c r="AD860">
        <v>0</v>
      </c>
      <c r="AE860">
        <v>10633.86</v>
      </c>
      <c r="AF860">
        <v>0</v>
      </c>
      <c r="AG860">
        <v>0</v>
      </c>
      <c r="AH860">
        <v>0</v>
      </c>
      <c r="AI860">
        <v>1</v>
      </c>
      <c r="AJ860">
        <v>1</v>
      </c>
      <c r="AK860">
        <v>1</v>
      </c>
      <c r="AL860">
        <v>1</v>
      </c>
      <c r="AM860">
        <v>0</v>
      </c>
      <c r="AN860">
        <v>0</v>
      </c>
      <c r="AO860">
        <v>0</v>
      </c>
      <c r="AP860">
        <v>1</v>
      </c>
      <c r="AQ860">
        <v>0</v>
      </c>
      <c r="AR860">
        <v>0</v>
      </c>
      <c r="AS860" t="s">
        <v>6</v>
      </c>
      <c r="AT860">
        <v>3.7299999999999998E-3</v>
      </c>
      <c r="AU860" t="s">
        <v>6</v>
      </c>
      <c r="AV860">
        <v>0</v>
      </c>
      <c r="AW860">
        <v>1</v>
      </c>
      <c r="AX860">
        <v>-1</v>
      </c>
      <c r="AY860">
        <v>0</v>
      </c>
      <c r="AZ860">
        <v>0</v>
      </c>
      <c r="BA860" t="s">
        <v>6</v>
      </c>
      <c r="BB860">
        <v>0</v>
      </c>
      <c r="BC860">
        <v>0</v>
      </c>
      <c r="BD860">
        <v>0</v>
      </c>
      <c r="BE860">
        <v>0</v>
      </c>
      <c r="BF860">
        <v>0</v>
      </c>
      <c r="BG860">
        <v>0</v>
      </c>
      <c r="BH860">
        <v>0</v>
      </c>
      <c r="BI860">
        <v>0</v>
      </c>
      <c r="BJ860">
        <v>0</v>
      </c>
      <c r="BK860">
        <v>0</v>
      </c>
      <c r="BL860">
        <v>0</v>
      </c>
      <c r="BM860">
        <v>0</v>
      </c>
      <c r="BN860">
        <v>0</v>
      </c>
      <c r="BO860">
        <v>0</v>
      </c>
      <c r="BP860">
        <v>0</v>
      </c>
      <c r="BQ860">
        <v>0</v>
      </c>
      <c r="BR860">
        <v>0</v>
      </c>
      <c r="BS860">
        <v>0</v>
      </c>
      <c r="BT860">
        <v>0</v>
      </c>
      <c r="BU860">
        <v>0</v>
      </c>
      <c r="BV860">
        <v>0</v>
      </c>
      <c r="BW860">
        <v>0</v>
      </c>
      <c r="CV860">
        <v>0</v>
      </c>
      <c r="CW860">
        <v>0</v>
      </c>
      <c r="CX860">
        <f>ROUND(Y860*Source!I529,9)</f>
        <v>3.73E-2</v>
      </c>
      <c r="CY860">
        <f>AA860</f>
        <v>10633.86</v>
      </c>
      <c r="CZ860">
        <f>AE860</f>
        <v>10633.86</v>
      </c>
      <c r="DA860">
        <f>AI860</f>
        <v>1</v>
      </c>
      <c r="DB860">
        <f t="shared" si="414"/>
        <v>39.659999999999997</v>
      </c>
      <c r="DC860">
        <f t="shared" si="415"/>
        <v>0</v>
      </c>
      <c r="DD860" t="s">
        <v>6</v>
      </c>
      <c r="DE860" t="s">
        <v>6</v>
      </c>
      <c r="DF860">
        <f>ROUND(ROUND(AE860,0)*CX860,0)</f>
        <v>397</v>
      </c>
      <c r="DG860">
        <f t="shared" si="421"/>
        <v>0</v>
      </c>
      <c r="DH860">
        <f>Source!I529*SmtRes!Y860</f>
        <v>3.73E-2</v>
      </c>
      <c r="DI860">
        <f>AA860</f>
        <v>10633.86</v>
      </c>
      <c r="DJ860">
        <f>DF860</f>
        <v>397</v>
      </c>
      <c r="DK860">
        <f>Source!BC529</f>
        <v>1</v>
      </c>
      <c r="DL860" t="s">
        <v>6</v>
      </c>
      <c r="DM860">
        <v>0</v>
      </c>
      <c r="DN860" t="s">
        <v>6</v>
      </c>
      <c r="DO860">
        <v>0</v>
      </c>
      <c r="GP860">
        <v>1</v>
      </c>
      <c r="GQ860">
        <v>-1</v>
      </c>
      <c r="GR860">
        <v>-1</v>
      </c>
    </row>
    <row r="861" spans="1:200" x14ac:dyDescent="0.2">
      <c r="A861">
        <f>ROW(Source!A529)</f>
        <v>529</v>
      </c>
      <c r="B861">
        <v>86295183</v>
      </c>
      <c r="C861">
        <v>86296609</v>
      </c>
      <c r="D861">
        <v>69205180</v>
      </c>
      <c r="E861">
        <v>1</v>
      </c>
      <c r="F861">
        <v>1</v>
      </c>
      <c r="G861">
        <v>1</v>
      </c>
      <c r="H861">
        <v>3</v>
      </c>
      <c r="I861" t="s">
        <v>197</v>
      </c>
      <c r="J861" t="s">
        <v>199</v>
      </c>
      <c r="K861" t="s">
        <v>712</v>
      </c>
      <c r="L861">
        <v>1348</v>
      </c>
      <c r="N861">
        <v>1009</v>
      </c>
      <c r="O861" t="s">
        <v>63</v>
      </c>
      <c r="P861" t="s">
        <v>63</v>
      </c>
      <c r="Q861">
        <v>1000</v>
      </c>
      <c r="W861">
        <v>0</v>
      </c>
      <c r="X861">
        <v>204322707</v>
      </c>
      <c r="Y861">
        <f t="shared" si="413"/>
        <v>2.2599999999999999E-3</v>
      </c>
      <c r="AA861">
        <v>14744.52</v>
      </c>
      <c r="AB861">
        <v>0</v>
      </c>
      <c r="AC861">
        <v>0</v>
      </c>
      <c r="AD861">
        <v>0</v>
      </c>
      <c r="AE861">
        <v>14744.52</v>
      </c>
      <c r="AF861">
        <v>0</v>
      </c>
      <c r="AG861">
        <v>0</v>
      </c>
      <c r="AH861">
        <v>0</v>
      </c>
      <c r="AI861">
        <v>1</v>
      </c>
      <c r="AJ861">
        <v>1</v>
      </c>
      <c r="AK861">
        <v>1</v>
      </c>
      <c r="AL861">
        <v>1</v>
      </c>
      <c r="AM861">
        <v>0</v>
      </c>
      <c r="AN861">
        <v>0</v>
      </c>
      <c r="AO861">
        <v>0</v>
      </c>
      <c r="AP861">
        <v>1</v>
      </c>
      <c r="AQ861">
        <v>0</v>
      </c>
      <c r="AR861">
        <v>0</v>
      </c>
      <c r="AS861" t="s">
        <v>6</v>
      </c>
      <c r="AT861">
        <v>2.2599999999999999E-3</v>
      </c>
      <c r="AU861" t="s">
        <v>6</v>
      </c>
      <c r="AV861">
        <v>0</v>
      </c>
      <c r="AW861">
        <v>1</v>
      </c>
      <c r="AX861">
        <v>-1</v>
      </c>
      <c r="AY861">
        <v>0</v>
      </c>
      <c r="AZ861">
        <v>0</v>
      </c>
      <c r="BA861" t="s">
        <v>6</v>
      </c>
      <c r="BB861">
        <v>0</v>
      </c>
      <c r="BC861">
        <v>0</v>
      </c>
      <c r="BD861">
        <v>0</v>
      </c>
      <c r="BE861">
        <v>0</v>
      </c>
      <c r="BF861">
        <v>0</v>
      </c>
      <c r="BG861">
        <v>0</v>
      </c>
      <c r="BH861">
        <v>0</v>
      </c>
      <c r="BI861">
        <v>0</v>
      </c>
      <c r="BJ861">
        <v>0</v>
      </c>
      <c r="BK861">
        <v>0</v>
      </c>
      <c r="BL861">
        <v>0</v>
      </c>
      <c r="BM861">
        <v>0</v>
      </c>
      <c r="BN861">
        <v>0</v>
      </c>
      <c r="BO861">
        <v>0</v>
      </c>
      <c r="BP861">
        <v>0</v>
      </c>
      <c r="BQ861">
        <v>0</v>
      </c>
      <c r="BR861">
        <v>0</v>
      </c>
      <c r="BS861">
        <v>0</v>
      </c>
      <c r="BT861">
        <v>0</v>
      </c>
      <c r="BU861">
        <v>0</v>
      </c>
      <c r="BV861">
        <v>0</v>
      </c>
      <c r="BW861">
        <v>0</v>
      </c>
      <c r="CV861">
        <v>0</v>
      </c>
      <c r="CW861">
        <v>0</v>
      </c>
      <c r="CX861">
        <f>ROUND(Y861*Source!I529,9)</f>
        <v>2.2599999999999999E-2</v>
      </c>
      <c r="CY861">
        <f>AA861</f>
        <v>14744.52</v>
      </c>
      <c r="CZ861">
        <f>AE861</f>
        <v>14744.52</v>
      </c>
      <c r="DA861">
        <f>AI861</f>
        <v>1</v>
      </c>
      <c r="DB861">
        <f t="shared" si="414"/>
        <v>33.32</v>
      </c>
      <c r="DC861">
        <f t="shared" si="415"/>
        <v>0</v>
      </c>
      <c r="DD861" t="s">
        <v>6</v>
      </c>
      <c r="DE861" t="s">
        <v>6</v>
      </c>
      <c r="DF861">
        <f>ROUND(ROUND(AE861,0)*CX861,0)</f>
        <v>333</v>
      </c>
      <c r="DG861">
        <f t="shared" si="421"/>
        <v>0</v>
      </c>
      <c r="DH861">
        <f>Source!I529*SmtRes!Y861</f>
        <v>2.2599999999999999E-2</v>
      </c>
      <c r="DI861">
        <f>AA861</f>
        <v>14744.52</v>
      </c>
      <c r="DJ861">
        <f>DF861</f>
        <v>333</v>
      </c>
      <c r="DK861">
        <f>Source!BC529</f>
        <v>1</v>
      </c>
      <c r="DL861" t="s">
        <v>6</v>
      </c>
      <c r="DM861">
        <v>0</v>
      </c>
      <c r="DN861" t="s">
        <v>6</v>
      </c>
      <c r="DO861">
        <v>0</v>
      </c>
      <c r="GP861">
        <v>1</v>
      </c>
      <c r="GQ861">
        <v>-1</v>
      </c>
      <c r="GR861">
        <v>-1</v>
      </c>
    </row>
    <row r="862" spans="1:200" x14ac:dyDescent="0.2">
      <c r="A862">
        <f>ROW(Source!A530)</f>
        <v>530</v>
      </c>
      <c r="B862">
        <v>86295184</v>
      </c>
      <c r="C862">
        <v>86296609</v>
      </c>
      <c r="D862">
        <v>27498362</v>
      </c>
      <c r="E862">
        <v>1</v>
      </c>
      <c r="F862">
        <v>1</v>
      </c>
      <c r="G862">
        <v>1</v>
      </c>
      <c r="H862">
        <v>1</v>
      </c>
      <c r="I862" t="s">
        <v>939</v>
      </c>
      <c r="J862" t="s">
        <v>6</v>
      </c>
      <c r="K862" t="s">
        <v>940</v>
      </c>
      <c r="L862">
        <v>1369</v>
      </c>
      <c r="N862">
        <v>1013</v>
      </c>
      <c r="O862" t="s">
        <v>921</v>
      </c>
      <c r="P862" t="s">
        <v>921</v>
      </c>
      <c r="Q862">
        <v>1</v>
      </c>
      <c r="W862">
        <v>0</v>
      </c>
      <c r="X862">
        <v>-275486377</v>
      </c>
      <c r="Y862">
        <f t="shared" si="413"/>
        <v>0.75</v>
      </c>
      <c r="AA862">
        <v>0</v>
      </c>
      <c r="AB862">
        <v>0</v>
      </c>
      <c r="AC862">
        <v>0</v>
      </c>
      <c r="AD862">
        <v>239.87</v>
      </c>
      <c r="AE862">
        <v>0</v>
      </c>
      <c r="AF862">
        <v>0</v>
      </c>
      <c r="AG862">
        <v>0</v>
      </c>
      <c r="AH862">
        <v>9.3699999999999992</v>
      </c>
      <c r="AI862">
        <v>1</v>
      </c>
      <c r="AJ862">
        <v>1</v>
      </c>
      <c r="AK862">
        <v>1</v>
      </c>
      <c r="AL862">
        <v>25.6</v>
      </c>
      <c r="AM862">
        <v>5</v>
      </c>
      <c r="AN862">
        <v>0</v>
      </c>
      <c r="AO862">
        <v>1</v>
      </c>
      <c r="AP862">
        <v>0</v>
      </c>
      <c r="AQ862">
        <v>0</v>
      </c>
      <c r="AR862">
        <v>0</v>
      </c>
      <c r="AS862" t="s">
        <v>6</v>
      </c>
      <c r="AT862">
        <v>0.75</v>
      </c>
      <c r="AU862" t="s">
        <v>6</v>
      </c>
      <c r="AV862">
        <v>1</v>
      </c>
      <c r="AW862">
        <v>2</v>
      </c>
      <c r="AX862">
        <v>86296613</v>
      </c>
      <c r="AY862">
        <v>1</v>
      </c>
      <c r="AZ862">
        <v>0</v>
      </c>
      <c r="BA862">
        <v>976</v>
      </c>
      <c r="BB862">
        <v>0</v>
      </c>
      <c r="BC862">
        <v>0</v>
      </c>
      <c r="BD862">
        <v>0</v>
      </c>
      <c r="BE862">
        <v>0</v>
      </c>
      <c r="BF862">
        <v>0</v>
      </c>
      <c r="BG862">
        <v>0</v>
      </c>
      <c r="BH862">
        <v>0</v>
      </c>
      <c r="BI862">
        <v>0</v>
      </c>
      <c r="BJ862">
        <v>0</v>
      </c>
      <c r="BK862">
        <v>0</v>
      </c>
      <c r="BL862">
        <v>0</v>
      </c>
      <c r="BM862">
        <v>0</v>
      </c>
      <c r="BN862">
        <v>0</v>
      </c>
      <c r="BO862">
        <v>0</v>
      </c>
      <c r="BP862">
        <v>0</v>
      </c>
      <c r="BQ862">
        <v>0</v>
      </c>
      <c r="BR862">
        <v>0</v>
      </c>
      <c r="BS862">
        <v>0</v>
      </c>
      <c r="BT862">
        <v>0</v>
      </c>
      <c r="BU862">
        <v>0</v>
      </c>
      <c r="BV862">
        <v>0</v>
      </c>
      <c r="BW862">
        <v>0</v>
      </c>
      <c r="CU862">
        <f>ROUND(AT862*Source!I530*AH862*AL862,0)</f>
        <v>1799</v>
      </c>
      <c r="CV862">
        <f>ROUND(Y862*Source!I530,9)</f>
        <v>7.5</v>
      </c>
      <c r="CW862">
        <v>0</v>
      </c>
      <c r="CX862">
        <f>ROUND(Y862*Source!I530,9)</f>
        <v>7.5</v>
      </c>
      <c r="CY862">
        <f>AD862</f>
        <v>239.87</v>
      </c>
      <c r="CZ862">
        <f>AH862</f>
        <v>9.3699999999999992</v>
      </c>
      <c r="DA862">
        <f>AL862</f>
        <v>25.6</v>
      </c>
      <c r="DB862">
        <f t="shared" si="414"/>
        <v>7.03</v>
      </c>
      <c r="DC862">
        <f t="shared" si="415"/>
        <v>0</v>
      </c>
      <c r="DD862" t="s">
        <v>6</v>
      </c>
      <c r="DE862" t="s">
        <v>6</v>
      </c>
      <c r="DF862">
        <f>ROUND(ROUND(AE862,0)*CX862,0)</f>
        <v>0</v>
      </c>
      <c r="DG862">
        <f t="shared" si="421"/>
        <v>0</v>
      </c>
      <c r="DH862">
        <f>Source!I530*SmtRes!Y862</f>
        <v>7.5</v>
      </c>
      <c r="DI862">
        <f>AD862</f>
        <v>239.87</v>
      </c>
      <c r="DJ862">
        <f>EtalonRes!AB976</f>
        <v>9.3699999999999992</v>
      </c>
      <c r="DK862">
        <f>Source!BA530</f>
        <v>25.6</v>
      </c>
      <c r="DL862" t="s">
        <v>6</v>
      </c>
      <c r="DM862">
        <v>0</v>
      </c>
      <c r="DN862" t="s">
        <v>6</v>
      </c>
      <c r="DO862">
        <v>0</v>
      </c>
      <c r="GQ862">
        <v>-1</v>
      </c>
      <c r="GR862">
        <v>-1</v>
      </c>
    </row>
    <row r="863" spans="1:200" x14ac:dyDescent="0.2">
      <c r="A863">
        <f>ROW(Source!A530)</f>
        <v>530</v>
      </c>
      <c r="B863">
        <v>86295184</v>
      </c>
      <c r="C863">
        <v>86296609</v>
      </c>
      <c r="D863">
        <v>69208315</v>
      </c>
      <c r="E863">
        <v>1</v>
      </c>
      <c r="F863">
        <v>1</v>
      </c>
      <c r="G863">
        <v>1</v>
      </c>
      <c r="H863">
        <v>3</v>
      </c>
      <c r="I863" t="s">
        <v>707</v>
      </c>
      <c r="J863" t="s">
        <v>709</v>
      </c>
      <c r="K863" t="s">
        <v>708</v>
      </c>
      <c r="L863">
        <v>1348</v>
      </c>
      <c r="N863">
        <v>1009</v>
      </c>
      <c r="O863" t="s">
        <v>63</v>
      </c>
      <c r="P863" t="s">
        <v>63</v>
      </c>
      <c r="Q863">
        <v>1000</v>
      </c>
      <c r="W863">
        <v>0</v>
      </c>
      <c r="X863">
        <v>904188878</v>
      </c>
      <c r="Y863">
        <f t="shared" si="413"/>
        <v>3.7299999999999998E-3</v>
      </c>
      <c r="AA863">
        <v>80392</v>
      </c>
      <c r="AB863">
        <v>0</v>
      </c>
      <c r="AC863">
        <v>0</v>
      </c>
      <c r="AD863">
        <v>0</v>
      </c>
      <c r="AE863">
        <v>11142.150000000001</v>
      </c>
      <c r="AF863">
        <v>0</v>
      </c>
      <c r="AG863">
        <v>0</v>
      </c>
      <c r="AH863">
        <v>0</v>
      </c>
      <c r="AI863">
        <v>7.56</v>
      </c>
      <c r="AJ863">
        <v>1</v>
      </c>
      <c r="AK863">
        <v>1</v>
      </c>
      <c r="AL863">
        <v>1</v>
      </c>
      <c r="AM863">
        <v>0</v>
      </c>
      <c r="AN863">
        <v>0</v>
      </c>
      <c r="AO863">
        <v>0</v>
      </c>
      <c r="AP863">
        <v>1</v>
      </c>
      <c r="AQ863">
        <v>0</v>
      </c>
      <c r="AR863">
        <v>0</v>
      </c>
      <c r="AS863" t="s">
        <v>6</v>
      </c>
      <c r="AT863">
        <v>3.7299999999999998E-3</v>
      </c>
      <c r="AU863" t="s">
        <v>6</v>
      </c>
      <c r="AV863">
        <v>0</v>
      </c>
      <c r="AW863">
        <v>1</v>
      </c>
      <c r="AX863">
        <v>-1</v>
      </c>
      <c r="AY863">
        <v>0</v>
      </c>
      <c r="AZ863">
        <v>0</v>
      </c>
      <c r="BA863" t="s">
        <v>6</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v>0</v>
      </c>
      <c r="CV863">
        <v>0</v>
      </c>
      <c r="CW863">
        <v>0</v>
      </c>
      <c r="CX863">
        <f>ROUND(Y863*Source!I530,9)</f>
        <v>3.73E-2</v>
      </c>
      <c r="CY863">
        <f>AA863</f>
        <v>80392</v>
      </c>
      <c r="CZ863">
        <f>AE863</f>
        <v>11142.150000000001</v>
      </c>
      <c r="DA863">
        <f>AI863</f>
        <v>7.56</v>
      </c>
      <c r="DB863">
        <f t="shared" si="414"/>
        <v>41.56</v>
      </c>
      <c r="DC863">
        <f t="shared" si="415"/>
        <v>0</v>
      </c>
      <c r="DD863" t="s">
        <v>6</v>
      </c>
      <c r="DE863" t="s">
        <v>6</v>
      </c>
      <c r="DF863">
        <f>ROUND(ROUND(AE863*AI863,0)*CX863,0)</f>
        <v>3142</v>
      </c>
      <c r="DG863">
        <f t="shared" si="421"/>
        <v>0</v>
      </c>
      <c r="DH863">
        <f>Source!I530*SmtRes!Y863</f>
        <v>3.73E-2</v>
      </c>
      <c r="DI863">
        <f>AA863</f>
        <v>80392</v>
      </c>
      <c r="DJ863">
        <f>DF863</f>
        <v>3142</v>
      </c>
      <c r="DK863">
        <f>Source!BC530</f>
        <v>7.56</v>
      </c>
      <c r="DL863" t="s">
        <v>6</v>
      </c>
      <c r="DM863">
        <v>0</v>
      </c>
      <c r="DN863" t="s">
        <v>6</v>
      </c>
      <c r="DO863">
        <v>0</v>
      </c>
      <c r="GP863">
        <v>1</v>
      </c>
      <c r="GQ863">
        <v>-1</v>
      </c>
      <c r="GR863">
        <v>-1</v>
      </c>
    </row>
    <row r="864" spans="1:200" x14ac:dyDescent="0.2">
      <c r="A864">
        <f>ROW(Source!A530)</f>
        <v>530</v>
      </c>
      <c r="B864">
        <v>86295184</v>
      </c>
      <c r="C864">
        <v>86296609</v>
      </c>
      <c r="D864">
        <v>69205180</v>
      </c>
      <c r="E864">
        <v>1</v>
      </c>
      <c r="F864">
        <v>1</v>
      </c>
      <c r="G864">
        <v>1</v>
      </c>
      <c r="H864">
        <v>3</v>
      </c>
      <c r="I864" t="s">
        <v>197</v>
      </c>
      <c r="J864" t="s">
        <v>199</v>
      </c>
      <c r="K864" t="s">
        <v>712</v>
      </c>
      <c r="L864">
        <v>1348</v>
      </c>
      <c r="N864">
        <v>1009</v>
      </c>
      <c r="O864" t="s">
        <v>63</v>
      </c>
      <c r="P864" t="s">
        <v>63</v>
      </c>
      <c r="Q864">
        <v>1000</v>
      </c>
      <c r="W864">
        <v>0</v>
      </c>
      <c r="X864">
        <v>204322707</v>
      </c>
      <c r="Y864">
        <f t="shared" si="413"/>
        <v>2.2599999999999999E-3</v>
      </c>
      <c r="AA864">
        <v>111468.54</v>
      </c>
      <c r="AB864">
        <v>0</v>
      </c>
      <c r="AC864">
        <v>0</v>
      </c>
      <c r="AD864">
        <v>0</v>
      </c>
      <c r="AE864">
        <v>15449.310000000001</v>
      </c>
      <c r="AF864">
        <v>0</v>
      </c>
      <c r="AG864">
        <v>0</v>
      </c>
      <c r="AH864">
        <v>0</v>
      </c>
      <c r="AI864">
        <v>7.56</v>
      </c>
      <c r="AJ864">
        <v>1</v>
      </c>
      <c r="AK864">
        <v>1</v>
      </c>
      <c r="AL864">
        <v>1</v>
      </c>
      <c r="AM864">
        <v>0</v>
      </c>
      <c r="AN864">
        <v>0</v>
      </c>
      <c r="AO864">
        <v>0</v>
      </c>
      <c r="AP864">
        <v>1</v>
      </c>
      <c r="AQ864">
        <v>0</v>
      </c>
      <c r="AR864">
        <v>0</v>
      </c>
      <c r="AS864" t="s">
        <v>6</v>
      </c>
      <c r="AT864">
        <v>2.2599999999999999E-3</v>
      </c>
      <c r="AU864" t="s">
        <v>6</v>
      </c>
      <c r="AV864">
        <v>0</v>
      </c>
      <c r="AW864">
        <v>1</v>
      </c>
      <c r="AX864">
        <v>-1</v>
      </c>
      <c r="AY864">
        <v>0</v>
      </c>
      <c r="AZ864">
        <v>0</v>
      </c>
      <c r="BA864" t="s">
        <v>6</v>
      </c>
      <c r="BB864">
        <v>0</v>
      </c>
      <c r="BC864">
        <v>0</v>
      </c>
      <c r="BD864">
        <v>0</v>
      </c>
      <c r="BE864">
        <v>0</v>
      </c>
      <c r="BF864">
        <v>0</v>
      </c>
      <c r="BG864">
        <v>0</v>
      </c>
      <c r="BH864">
        <v>0</v>
      </c>
      <c r="BI864">
        <v>0</v>
      </c>
      <c r="BJ864">
        <v>0</v>
      </c>
      <c r="BK864">
        <v>0</v>
      </c>
      <c r="BL864">
        <v>0</v>
      </c>
      <c r="BM864">
        <v>0</v>
      </c>
      <c r="BN864">
        <v>0</v>
      </c>
      <c r="BO864">
        <v>0</v>
      </c>
      <c r="BP864">
        <v>0</v>
      </c>
      <c r="BQ864">
        <v>0</v>
      </c>
      <c r="BR864">
        <v>0</v>
      </c>
      <c r="BS864">
        <v>0</v>
      </c>
      <c r="BT864">
        <v>0</v>
      </c>
      <c r="BU864">
        <v>0</v>
      </c>
      <c r="BV864">
        <v>0</v>
      </c>
      <c r="BW864">
        <v>0</v>
      </c>
      <c r="CV864">
        <v>0</v>
      </c>
      <c r="CW864">
        <v>0</v>
      </c>
      <c r="CX864">
        <f>ROUND(Y864*Source!I530,9)</f>
        <v>2.2599999999999999E-2</v>
      </c>
      <c r="CY864">
        <f>AA864</f>
        <v>111468.54</v>
      </c>
      <c r="CZ864">
        <f>AE864</f>
        <v>15449.310000000001</v>
      </c>
      <c r="DA864">
        <f>AI864</f>
        <v>7.56</v>
      </c>
      <c r="DB864">
        <f t="shared" si="414"/>
        <v>34.92</v>
      </c>
      <c r="DC864">
        <f t="shared" si="415"/>
        <v>0</v>
      </c>
      <c r="DD864" t="s">
        <v>6</v>
      </c>
      <c r="DE864" t="s">
        <v>6</v>
      </c>
      <c r="DF864">
        <f>ROUND(ROUND(AE864*AI864,0)*CX864,0)</f>
        <v>2640</v>
      </c>
      <c r="DG864">
        <f t="shared" si="421"/>
        <v>0</v>
      </c>
      <c r="DH864">
        <f>Source!I530*SmtRes!Y864</f>
        <v>2.2599999999999999E-2</v>
      </c>
      <c r="DI864">
        <f>AA864</f>
        <v>111468.54</v>
      </c>
      <c r="DJ864">
        <f>DF864</f>
        <v>2640</v>
      </c>
      <c r="DK864">
        <f>Source!BC530</f>
        <v>7.56</v>
      </c>
      <c r="DL864" t="s">
        <v>6</v>
      </c>
      <c r="DM864">
        <v>0</v>
      </c>
      <c r="DN864" t="s">
        <v>6</v>
      </c>
      <c r="DO864">
        <v>0</v>
      </c>
      <c r="GP864">
        <v>1</v>
      </c>
      <c r="GQ864">
        <v>-1</v>
      </c>
      <c r="GR864">
        <v>-1</v>
      </c>
    </row>
    <row r="865" spans="1:200" x14ac:dyDescent="0.2">
      <c r="A865">
        <f>ROW(Source!A535)</f>
        <v>535</v>
      </c>
      <c r="B865">
        <v>86295183</v>
      </c>
      <c r="C865">
        <v>86296620</v>
      </c>
      <c r="D865">
        <v>27498166</v>
      </c>
      <c r="E865">
        <v>1</v>
      </c>
      <c r="F865">
        <v>1</v>
      </c>
      <c r="G865">
        <v>1</v>
      </c>
      <c r="H865">
        <v>1</v>
      </c>
      <c r="I865" t="s">
        <v>1021</v>
      </c>
      <c r="J865" t="s">
        <v>6</v>
      </c>
      <c r="K865" t="s">
        <v>1022</v>
      </c>
      <c r="L865">
        <v>1369</v>
      </c>
      <c r="N865">
        <v>1013</v>
      </c>
      <c r="O865" t="s">
        <v>921</v>
      </c>
      <c r="P865" t="s">
        <v>921</v>
      </c>
      <c r="Q865">
        <v>1</v>
      </c>
      <c r="W865">
        <v>0</v>
      </c>
      <c r="X865">
        <v>-1382882044</v>
      </c>
      <c r="Y865">
        <f t="shared" si="413"/>
        <v>22.5</v>
      </c>
      <c r="AA865">
        <v>0</v>
      </c>
      <c r="AB865">
        <v>0</v>
      </c>
      <c r="AC865">
        <v>0</v>
      </c>
      <c r="AD865">
        <v>8.4499999999999993</v>
      </c>
      <c r="AE865">
        <v>0</v>
      </c>
      <c r="AF865">
        <v>0</v>
      </c>
      <c r="AG865">
        <v>0</v>
      </c>
      <c r="AH865">
        <v>8.4499999999999993</v>
      </c>
      <c r="AI865">
        <v>1</v>
      </c>
      <c r="AJ865">
        <v>1</v>
      </c>
      <c r="AK865">
        <v>1</v>
      </c>
      <c r="AL865">
        <v>1</v>
      </c>
      <c r="AM865">
        <v>0</v>
      </c>
      <c r="AN865">
        <v>0</v>
      </c>
      <c r="AO865">
        <v>1</v>
      </c>
      <c r="AP865">
        <v>0</v>
      </c>
      <c r="AQ865">
        <v>0</v>
      </c>
      <c r="AR865">
        <v>0</v>
      </c>
      <c r="AS865" t="s">
        <v>6</v>
      </c>
      <c r="AT865">
        <v>22.5</v>
      </c>
      <c r="AU865" t="s">
        <v>6</v>
      </c>
      <c r="AV865">
        <v>1</v>
      </c>
      <c r="AW865">
        <v>2</v>
      </c>
      <c r="AX865">
        <v>86296628</v>
      </c>
      <c r="AY865">
        <v>1</v>
      </c>
      <c r="AZ865">
        <v>0</v>
      </c>
      <c r="BA865">
        <v>981</v>
      </c>
      <c r="BB865">
        <v>0</v>
      </c>
      <c r="BC865">
        <v>0</v>
      </c>
      <c r="BD865">
        <v>0</v>
      </c>
      <c r="BE865">
        <v>0</v>
      </c>
      <c r="BF865">
        <v>0</v>
      </c>
      <c r="BG865">
        <v>0</v>
      </c>
      <c r="BH865">
        <v>0</v>
      </c>
      <c r="BI865">
        <v>0</v>
      </c>
      <c r="BJ865">
        <v>0</v>
      </c>
      <c r="BK865">
        <v>0</v>
      </c>
      <c r="BL865">
        <v>0</v>
      </c>
      <c r="BM865">
        <v>0</v>
      </c>
      <c r="BN865">
        <v>0</v>
      </c>
      <c r="BO865">
        <v>0</v>
      </c>
      <c r="BP865">
        <v>0</v>
      </c>
      <c r="BQ865">
        <v>0</v>
      </c>
      <c r="BR865">
        <v>0</v>
      </c>
      <c r="BS865">
        <v>0</v>
      </c>
      <c r="BT865">
        <v>0</v>
      </c>
      <c r="BU865">
        <v>0</v>
      </c>
      <c r="BV865">
        <v>0</v>
      </c>
      <c r="BW865">
        <v>0</v>
      </c>
      <c r="CU865">
        <f>ROUND(AT865*Source!I535*AH865*AL865,0)</f>
        <v>8</v>
      </c>
      <c r="CV865">
        <f>ROUND(Y865*Source!I535,9)</f>
        <v>0.9</v>
      </c>
      <c r="CW865">
        <v>0</v>
      </c>
      <c r="CX865">
        <f>ROUND(Y865*Source!I535,9)</f>
        <v>0.9</v>
      </c>
      <c r="CY865">
        <f>AD865</f>
        <v>8.4499999999999993</v>
      </c>
      <c r="CZ865">
        <f>AH865</f>
        <v>8.4499999999999993</v>
      </c>
      <c r="DA865">
        <f>AL865</f>
        <v>1</v>
      </c>
      <c r="DB865">
        <f t="shared" si="414"/>
        <v>190.13</v>
      </c>
      <c r="DC865">
        <f t="shared" si="415"/>
        <v>0</v>
      </c>
      <c r="DD865" t="s">
        <v>6</v>
      </c>
      <c r="DE865" t="s">
        <v>6</v>
      </c>
      <c r="DF865">
        <f t="shared" ref="DF865:DF875" si="422">ROUND(ROUND(AE865,0)*CX865,0)</f>
        <v>0</v>
      </c>
      <c r="DG865">
        <f t="shared" si="421"/>
        <v>0</v>
      </c>
      <c r="DH865">
        <f>Source!I535*SmtRes!Y865</f>
        <v>0.9</v>
      </c>
      <c r="DI865">
        <f>AD865</f>
        <v>8.4499999999999993</v>
      </c>
      <c r="DJ865">
        <f>EtalonRes!AB981</f>
        <v>8.4499999999999993</v>
      </c>
      <c r="DK865">
        <f>Source!BA535</f>
        <v>1</v>
      </c>
      <c r="DL865" t="s">
        <v>6</v>
      </c>
      <c r="DM865">
        <v>0</v>
      </c>
      <c r="DN865" t="s">
        <v>6</v>
      </c>
      <c r="DO865">
        <v>0</v>
      </c>
      <c r="GQ865">
        <v>-1</v>
      </c>
      <c r="GR865">
        <v>-1</v>
      </c>
    </row>
    <row r="866" spans="1:200" x14ac:dyDescent="0.2">
      <c r="A866">
        <f>ROW(Source!A535)</f>
        <v>535</v>
      </c>
      <c r="B866">
        <v>86295183</v>
      </c>
      <c r="C866">
        <v>86296620</v>
      </c>
      <c r="D866">
        <v>27441014</v>
      </c>
      <c r="E866">
        <v>1</v>
      </c>
      <c r="F866">
        <v>1</v>
      </c>
      <c r="G866">
        <v>1</v>
      </c>
      <c r="H866">
        <v>2</v>
      </c>
      <c r="I866" t="s">
        <v>1023</v>
      </c>
      <c r="J866" t="s">
        <v>1024</v>
      </c>
      <c r="K866" t="s">
        <v>1025</v>
      </c>
      <c r="L866">
        <v>1368</v>
      </c>
      <c r="N866">
        <v>1011</v>
      </c>
      <c r="O866" t="s">
        <v>927</v>
      </c>
      <c r="P866" t="s">
        <v>927</v>
      </c>
      <c r="Q866">
        <v>1</v>
      </c>
      <c r="W866">
        <v>0</v>
      </c>
      <c r="X866">
        <v>-1794073645</v>
      </c>
      <c r="Y866">
        <f t="shared" si="413"/>
        <v>0.23</v>
      </c>
      <c r="AA866">
        <v>0</v>
      </c>
      <c r="AB866">
        <v>1.92</v>
      </c>
      <c r="AC866">
        <v>0</v>
      </c>
      <c r="AD866">
        <v>0</v>
      </c>
      <c r="AE866">
        <v>0</v>
      </c>
      <c r="AF866">
        <v>1.92</v>
      </c>
      <c r="AG866">
        <v>0</v>
      </c>
      <c r="AH866">
        <v>0</v>
      </c>
      <c r="AI866">
        <v>1</v>
      </c>
      <c r="AJ866">
        <v>1</v>
      </c>
      <c r="AK866">
        <v>1</v>
      </c>
      <c r="AL866">
        <v>1</v>
      </c>
      <c r="AM866">
        <v>0</v>
      </c>
      <c r="AN866">
        <v>0</v>
      </c>
      <c r="AO866">
        <v>1</v>
      </c>
      <c r="AP866">
        <v>0</v>
      </c>
      <c r="AQ866">
        <v>0</v>
      </c>
      <c r="AR866">
        <v>0</v>
      </c>
      <c r="AS866" t="s">
        <v>6</v>
      </c>
      <c r="AT866">
        <v>0.23</v>
      </c>
      <c r="AU866" t="s">
        <v>6</v>
      </c>
      <c r="AV866">
        <v>0</v>
      </c>
      <c r="AW866">
        <v>2</v>
      </c>
      <c r="AX866">
        <v>86296629</v>
      </c>
      <c r="AY866">
        <v>1</v>
      </c>
      <c r="AZ866">
        <v>0</v>
      </c>
      <c r="BA866">
        <v>982</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v>0</v>
      </c>
      <c r="CV866">
        <v>0</v>
      </c>
      <c r="CW866">
        <f>ROUND(Y866*Source!I535*DO866,9)</f>
        <v>0</v>
      </c>
      <c r="CX866">
        <f>ROUND(Y866*Source!I535,9)</f>
        <v>9.1999999999999998E-3</v>
      </c>
      <c r="CY866">
        <f>AB866</f>
        <v>1.92</v>
      </c>
      <c r="CZ866">
        <f>AF866</f>
        <v>1.92</v>
      </c>
      <c r="DA866">
        <f>AJ866</f>
        <v>1</v>
      </c>
      <c r="DB866">
        <f t="shared" si="414"/>
        <v>0.44</v>
      </c>
      <c r="DC866">
        <f t="shared" si="415"/>
        <v>0</v>
      </c>
      <c r="DD866" t="s">
        <v>6</v>
      </c>
      <c r="DE866" t="s">
        <v>6</v>
      </c>
      <c r="DF866">
        <f t="shared" si="422"/>
        <v>0</v>
      </c>
      <c r="DG866">
        <f t="shared" si="421"/>
        <v>0</v>
      </c>
      <c r="DH866">
        <f>Source!I535*SmtRes!Y866</f>
        <v>9.1999999999999998E-3</v>
      </c>
      <c r="DI866">
        <f>AB866</f>
        <v>1.92</v>
      </c>
      <c r="DJ866">
        <f>EtalonRes!Z982</f>
        <v>1.92</v>
      </c>
      <c r="DK866">
        <f>Source!BB535</f>
        <v>1</v>
      </c>
      <c r="DL866" t="s">
        <v>6</v>
      </c>
      <c r="DM866">
        <v>0</v>
      </c>
      <c r="DN866" t="s">
        <v>6</v>
      </c>
      <c r="DO866">
        <v>0</v>
      </c>
      <c r="GQ866">
        <v>-1</v>
      </c>
      <c r="GR866">
        <v>-1</v>
      </c>
    </row>
    <row r="867" spans="1:200" x14ac:dyDescent="0.2">
      <c r="A867">
        <f>ROW(Source!A535)</f>
        <v>535</v>
      </c>
      <c r="B867">
        <v>86295183</v>
      </c>
      <c r="C867">
        <v>86296620</v>
      </c>
      <c r="D867">
        <v>27441093</v>
      </c>
      <c r="E867">
        <v>1</v>
      </c>
      <c r="F867">
        <v>1</v>
      </c>
      <c r="G867">
        <v>1</v>
      </c>
      <c r="H867">
        <v>2</v>
      </c>
      <c r="I867" t="s">
        <v>1026</v>
      </c>
      <c r="J867" t="s">
        <v>1027</v>
      </c>
      <c r="K867" t="s">
        <v>1028</v>
      </c>
      <c r="L867">
        <v>1368</v>
      </c>
      <c r="N867">
        <v>1011</v>
      </c>
      <c r="O867" t="s">
        <v>927</v>
      </c>
      <c r="P867" t="s">
        <v>927</v>
      </c>
      <c r="Q867">
        <v>1</v>
      </c>
      <c r="W867">
        <v>0</v>
      </c>
      <c r="X867">
        <v>1909155270</v>
      </c>
      <c r="Y867">
        <f t="shared" si="413"/>
        <v>0.33</v>
      </c>
      <c r="AA867">
        <v>0</v>
      </c>
      <c r="AB867">
        <v>4.33</v>
      </c>
      <c r="AC867">
        <v>0</v>
      </c>
      <c r="AD867">
        <v>0</v>
      </c>
      <c r="AE867">
        <v>0</v>
      </c>
      <c r="AF867">
        <v>4.33</v>
      </c>
      <c r="AG867">
        <v>0</v>
      </c>
      <c r="AH867">
        <v>0</v>
      </c>
      <c r="AI867">
        <v>1</v>
      </c>
      <c r="AJ867">
        <v>1</v>
      </c>
      <c r="AK867">
        <v>1</v>
      </c>
      <c r="AL867">
        <v>1</v>
      </c>
      <c r="AM867">
        <v>0</v>
      </c>
      <c r="AN867">
        <v>0</v>
      </c>
      <c r="AO867">
        <v>1</v>
      </c>
      <c r="AP867">
        <v>0</v>
      </c>
      <c r="AQ867">
        <v>0</v>
      </c>
      <c r="AR867">
        <v>0</v>
      </c>
      <c r="AS867" t="s">
        <v>6</v>
      </c>
      <c r="AT867">
        <v>0.33</v>
      </c>
      <c r="AU867" t="s">
        <v>6</v>
      </c>
      <c r="AV867">
        <v>0</v>
      </c>
      <c r="AW867">
        <v>2</v>
      </c>
      <c r="AX867">
        <v>86296630</v>
      </c>
      <c r="AY867">
        <v>1</v>
      </c>
      <c r="AZ867">
        <v>0</v>
      </c>
      <c r="BA867">
        <v>983</v>
      </c>
      <c r="BB867">
        <v>0</v>
      </c>
      <c r="BC867">
        <v>0</v>
      </c>
      <c r="BD867">
        <v>0</v>
      </c>
      <c r="BE867">
        <v>0</v>
      </c>
      <c r="BF867">
        <v>0</v>
      </c>
      <c r="BG867">
        <v>0</v>
      </c>
      <c r="BH867">
        <v>0</v>
      </c>
      <c r="BI867">
        <v>0</v>
      </c>
      <c r="BJ867">
        <v>0</v>
      </c>
      <c r="BK867">
        <v>0</v>
      </c>
      <c r="BL867">
        <v>0</v>
      </c>
      <c r="BM867">
        <v>0</v>
      </c>
      <c r="BN867">
        <v>0</v>
      </c>
      <c r="BO867">
        <v>0</v>
      </c>
      <c r="BP867">
        <v>0</v>
      </c>
      <c r="BQ867">
        <v>0</v>
      </c>
      <c r="BR867">
        <v>0</v>
      </c>
      <c r="BS867">
        <v>0</v>
      </c>
      <c r="BT867">
        <v>0</v>
      </c>
      <c r="BU867">
        <v>0</v>
      </c>
      <c r="BV867">
        <v>0</v>
      </c>
      <c r="BW867">
        <v>0</v>
      </c>
      <c r="CV867">
        <v>0</v>
      </c>
      <c r="CW867">
        <f>ROUND(Y867*Source!I535*DO867,9)</f>
        <v>0</v>
      </c>
      <c r="CX867">
        <f>ROUND(Y867*Source!I535,9)</f>
        <v>1.32E-2</v>
      </c>
      <c r="CY867">
        <f>AB867</f>
        <v>4.33</v>
      </c>
      <c r="CZ867">
        <f>AF867</f>
        <v>4.33</v>
      </c>
      <c r="DA867">
        <f>AJ867</f>
        <v>1</v>
      </c>
      <c r="DB867">
        <f t="shared" si="414"/>
        <v>1.43</v>
      </c>
      <c r="DC867">
        <f t="shared" si="415"/>
        <v>0</v>
      </c>
      <c r="DD867" t="s">
        <v>6</v>
      </c>
      <c r="DE867" t="s">
        <v>6</v>
      </c>
      <c r="DF867">
        <f t="shared" si="422"/>
        <v>0</v>
      </c>
      <c r="DG867">
        <f t="shared" si="421"/>
        <v>0</v>
      </c>
      <c r="DH867">
        <f>Source!I535*SmtRes!Y867</f>
        <v>1.3200000000000002E-2</v>
      </c>
      <c r="DI867">
        <f>AB867</f>
        <v>4.33</v>
      </c>
      <c r="DJ867">
        <f>EtalonRes!Z983</f>
        <v>4.33</v>
      </c>
      <c r="DK867">
        <f>Source!BB535</f>
        <v>1</v>
      </c>
      <c r="DL867" t="s">
        <v>6</v>
      </c>
      <c r="DM867">
        <v>0</v>
      </c>
      <c r="DN867" t="s">
        <v>6</v>
      </c>
      <c r="DO867">
        <v>0</v>
      </c>
      <c r="GQ867">
        <v>-1</v>
      </c>
      <c r="GR867">
        <v>-1</v>
      </c>
    </row>
    <row r="868" spans="1:200" x14ac:dyDescent="0.2">
      <c r="A868">
        <f>ROW(Source!A535)</f>
        <v>535</v>
      </c>
      <c r="B868">
        <v>86295183</v>
      </c>
      <c r="C868">
        <v>86296620</v>
      </c>
      <c r="D868">
        <v>27441327</v>
      </c>
      <c r="E868">
        <v>1</v>
      </c>
      <c r="F868">
        <v>1</v>
      </c>
      <c r="G868">
        <v>1</v>
      </c>
      <c r="H868">
        <v>2</v>
      </c>
      <c r="I868" t="s">
        <v>936</v>
      </c>
      <c r="J868" t="s">
        <v>937</v>
      </c>
      <c r="K868" t="s">
        <v>938</v>
      </c>
      <c r="L868">
        <v>1368</v>
      </c>
      <c r="N868">
        <v>1011</v>
      </c>
      <c r="O868" t="s">
        <v>927</v>
      </c>
      <c r="P868" t="s">
        <v>927</v>
      </c>
      <c r="Q868">
        <v>1</v>
      </c>
      <c r="W868">
        <v>0</v>
      </c>
      <c r="X868">
        <v>-1583389094</v>
      </c>
      <c r="Y868">
        <f t="shared" si="413"/>
        <v>0.36</v>
      </c>
      <c r="AA868">
        <v>0</v>
      </c>
      <c r="AB868">
        <v>93.37</v>
      </c>
      <c r="AC868">
        <v>11.69</v>
      </c>
      <c r="AD868">
        <v>0</v>
      </c>
      <c r="AE868">
        <v>0</v>
      </c>
      <c r="AF868">
        <v>93.37</v>
      </c>
      <c r="AG868">
        <v>11.69</v>
      </c>
      <c r="AH868">
        <v>0</v>
      </c>
      <c r="AI868">
        <v>1</v>
      </c>
      <c r="AJ868">
        <v>1</v>
      </c>
      <c r="AK868">
        <v>1</v>
      </c>
      <c r="AL868">
        <v>1</v>
      </c>
      <c r="AM868">
        <v>0</v>
      </c>
      <c r="AN868">
        <v>0</v>
      </c>
      <c r="AO868">
        <v>1</v>
      </c>
      <c r="AP868">
        <v>0</v>
      </c>
      <c r="AQ868">
        <v>0</v>
      </c>
      <c r="AR868">
        <v>0</v>
      </c>
      <c r="AS868" t="s">
        <v>6</v>
      </c>
      <c r="AT868">
        <v>0.36</v>
      </c>
      <c r="AU868" t="s">
        <v>6</v>
      </c>
      <c r="AV868">
        <v>0</v>
      </c>
      <c r="AW868">
        <v>2</v>
      </c>
      <c r="AX868">
        <v>86296631</v>
      </c>
      <c r="AY868">
        <v>1</v>
      </c>
      <c r="AZ868">
        <v>0</v>
      </c>
      <c r="BA868">
        <v>984</v>
      </c>
      <c r="BB868">
        <v>0</v>
      </c>
      <c r="BC868">
        <v>0</v>
      </c>
      <c r="BD868">
        <v>0</v>
      </c>
      <c r="BE868">
        <v>0</v>
      </c>
      <c r="BF868">
        <v>0</v>
      </c>
      <c r="BG868">
        <v>0</v>
      </c>
      <c r="BH868">
        <v>0</v>
      </c>
      <c r="BI868">
        <v>0</v>
      </c>
      <c r="BJ868">
        <v>0</v>
      </c>
      <c r="BK868">
        <v>0</v>
      </c>
      <c r="BL868">
        <v>0</v>
      </c>
      <c r="BM868">
        <v>0</v>
      </c>
      <c r="BN868">
        <v>0</v>
      </c>
      <c r="BO868">
        <v>0</v>
      </c>
      <c r="BP868">
        <v>0</v>
      </c>
      <c r="BQ868">
        <v>0</v>
      </c>
      <c r="BR868">
        <v>0</v>
      </c>
      <c r="BS868">
        <v>0</v>
      </c>
      <c r="BT868">
        <v>0</v>
      </c>
      <c r="BU868">
        <v>0</v>
      </c>
      <c r="BV868">
        <v>0</v>
      </c>
      <c r="BW868">
        <v>0</v>
      </c>
      <c r="CV868">
        <v>0</v>
      </c>
      <c r="CW868">
        <f>ROUND(Y868*Source!I535*DO868,9)</f>
        <v>0</v>
      </c>
      <c r="CX868">
        <f>ROUND(Y868*Source!I535,9)</f>
        <v>1.44E-2</v>
      </c>
      <c r="CY868">
        <f>AB868</f>
        <v>93.37</v>
      </c>
      <c r="CZ868">
        <f>AF868</f>
        <v>93.37</v>
      </c>
      <c r="DA868">
        <f>AJ868</f>
        <v>1</v>
      </c>
      <c r="DB868">
        <f t="shared" si="414"/>
        <v>33.61</v>
      </c>
      <c r="DC868">
        <f t="shared" si="415"/>
        <v>4.21</v>
      </c>
      <c r="DD868" t="s">
        <v>6</v>
      </c>
      <c r="DE868" t="s">
        <v>6</v>
      </c>
      <c r="DF868">
        <f t="shared" si="422"/>
        <v>0</v>
      </c>
      <c r="DG868">
        <f t="shared" si="421"/>
        <v>1</v>
      </c>
      <c r="DH868">
        <f>Source!I535*SmtRes!Y868</f>
        <v>1.44E-2</v>
      </c>
      <c r="DI868">
        <f>AB868</f>
        <v>93.37</v>
      </c>
      <c r="DJ868">
        <f>EtalonRes!Z984</f>
        <v>93.37</v>
      </c>
      <c r="DK868">
        <f>Source!BB535</f>
        <v>1</v>
      </c>
      <c r="DL868" t="s">
        <v>6</v>
      </c>
      <c r="DM868">
        <v>0</v>
      </c>
      <c r="DN868" t="s">
        <v>6</v>
      </c>
      <c r="DO868">
        <v>0</v>
      </c>
      <c r="GQ868">
        <v>-1</v>
      </c>
      <c r="GR868">
        <v>-1</v>
      </c>
    </row>
    <row r="869" spans="1:200" x14ac:dyDescent="0.2">
      <c r="A869">
        <f>ROW(Source!A535)</f>
        <v>535</v>
      </c>
      <c r="B869">
        <v>86295183</v>
      </c>
      <c r="C869">
        <v>86296620</v>
      </c>
      <c r="D869">
        <v>27378580</v>
      </c>
      <c r="E869">
        <v>1</v>
      </c>
      <c r="F869">
        <v>1</v>
      </c>
      <c r="G869">
        <v>1</v>
      </c>
      <c r="H869">
        <v>3</v>
      </c>
      <c r="I869" t="s">
        <v>61</v>
      </c>
      <c r="J869" t="s">
        <v>64</v>
      </c>
      <c r="K869" t="s">
        <v>62</v>
      </c>
      <c r="L869">
        <v>1348</v>
      </c>
      <c r="N869">
        <v>1009</v>
      </c>
      <c r="O869" t="s">
        <v>63</v>
      </c>
      <c r="P869" t="s">
        <v>63</v>
      </c>
      <c r="Q869">
        <v>1000</v>
      </c>
      <c r="W869">
        <v>0</v>
      </c>
      <c r="X869">
        <v>2105756975</v>
      </c>
      <c r="Y869">
        <f t="shared" si="413"/>
        <v>3.0000000000000001E-3</v>
      </c>
      <c r="AA869">
        <v>8475</v>
      </c>
      <c r="AB869">
        <v>0</v>
      </c>
      <c r="AC869">
        <v>0</v>
      </c>
      <c r="AD869">
        <v>0</v>
      </c>
      <c r="AE869">
        <v>8475</v>
      </c>
      <c r="AF869">
        <v>0</v>
      </c>
      <c r="AG869">
        <v>0</v>
      </c>
      <c r="AH869">
        <v>0</v>
      </c>
      <c r="AI869">
        <v>1</v>
      </c>
      <c r="AJ869">
        <v>1</v>
      </c>
      <c r="AK869">
        <v>1</v>
      </c>
      <c r="AL869">
        <v>1</v>
      </c>
      <c r="AM869">
        <v>0</v>
      </c>
      <c r="AN869">
        <v>0</v>
      </c>
      <c r="AO869">
        <v>0</v>
      </c>
      <c r="AP869">
        <v>1</v>
      </c>
      <c r="AQ869">
        <v>0</v>
      </c>
      <c r="AR869">
        <v>0</v>
      </c>
      <c r="AS869" t="s">
        <v>6</v>
      </c>
      <c r="AT869">
        <v>3.0000000000000001E-3</v>
      </c>
      <c r="AU869" t="s">
        <v>6</v>
      </c>
      <c r="AV869">
        <v>0</v>
      </c>
      <c r="AW869">
        <v>1</v>
      </c>
      <c r="AX869">
        <v>-1</v>
      </c>
      <c r="AY869">
        <v>0</v>
      </c>
      <c r="AZ869">
        <v>0</v>
      </c>
      <c r="BA869" t="s">
        <v>6</v>
      </c>
      <c r="BB869">
        <v>0</v>
      </c>
      <c r="BC869">
        <v>0</v>
      </c>
      <c r="BD869">
        <v>0</v>
      </c>
      <c r="BE869">
        <v>0</v>
      </c>
      <c r="BF869">
        <v>0</v>
      </c>
      <c r="BG869">
        <v>0</v>
      </c>
      <c r="BH869">
        <v>0</v>
      </c>
      <c r="BI869">
        <v>0</v>
      </c>
      <c r="BJ869">
        <v>0</v>
      </c>
      <c r="BK869">
        <v>0</v>
      </c>
      <c r="BL869">
        <v>0</v>
      </c>
      <c r="BM869">
        <v>0</v>
      </c>
      <c r="BN869">
        <v>0</v>
      </c>
      <c r="BO869">
        <v>0</v>
      </c>
      <c r="BP869">
        <v>0</v>
      </c>
      <c r="BQ869">
        <v>0</v>
      </c>
      <c r="BR869">
        <v>0</v>
      </c>
      <c r="BS869">
        <v>0</v>
      </c>
      <c r="BT869">
        <v>0</v>
      </c>
      <c r="BU869">
        <v>0</v>
      </c>
      <c r="BV869">
        <v>0</v>
      </c>
      <c r="BW869">
        <v>0</v>
      </c>
      <c r="CV869">
        <v>0</v>
      </c>
      <c r="CW869">
        <v>0</v>
      </c>
      <c r="CX869">
        <f>ROUND(Y869*Source!I535,9)</f>
        <v>1.2E-4</v>
      </c>
      <c r="CY869">
        <f>AA869</f>
        <v>8475</v>
      </c>
      <c r="CZ869">
        <f>AE869</f>
        <v>8475</v>
      </c>
      <c r="DA869">
        <f>AI869</f>
        <v>1</v>
      </c>
      <c r="DB869">
        <f t="shared" si="414"/>
        <v>25.43</v>
      </c>
      <c r="DC869">
        <f t="shared" si="415"/>
        <v>0</v>
      </c>
      <c r="DD869" t="s">
        <v>6</v>
      </c>
      <c r="DE869" t="s">
        <v>6</v>
      </c>
      <c r="DF869">
        <f t="shared" si="422"/>
        <v>1</v>
      </c>
      <c r="DG869">
        <f t="shared" si="421"/>
        <v>0</v>
      </c>
      <c r="DH869">
        <f>Source!I535*SmtRes!Y869</f>
        <v>1.2E-4</v>
      </c>
      <c r="DI869">
        <f>AA869</f>
        <v>8475</v>
      </c>
      <c r="DJ869">
        <f>DF869</f>
        <v>1</v>
      </c>
      <c r="DK869">
        <f>Source!BC535</f>
        <v>1</v>
      </c>
      <c r="DL869" t="s">
        <v>6</v>
      </c>
      <c r="DM869">
        <v>0</v>
      </c>
      <c r="DN869" t="s">
        <v>6</v>
      </c>
      <c r="DO869">
        <v>0</v>
      </c>
      <c r="GP869">
        <v>1</v>
      </c>
      <c r="GQ869">
        <v>-1</v>
      </c>
      <c r="GR869">
        <v>-1</v>
      </c>
    </row>
    <row r="870" spans="1:200" x14ac:dyDescent="0.2">
      <c r="A870">
        <f>ROW(Source!A535)</f>
        <v>535</v>
      </c>
      <c r="B870">
        <v>86295183</v>
      </c>
      <c r="C870">
        <v>86296620</v>
      </c>
      <c r="D870">
        <v>27379628</v>
      </c>
      <c r="E870">
        <v>1</v>
      </c>
      <c r="F870">
        <v>1</v>
      </c>
      <c r="G870">
        <v>1</v>
      </c>
      <c r="H870">
        <v>3</v>
      </c>
      <c r="I870" t="s">
        <v>67</v>
      </c>
      <c r="J870" t="s">
        <v>69</v>
      </c>
      <c r="K870" t="s">
        <v>68</v>
      </c>
      <c r="L870">
        <v>1339</v>
      </c>
      <c r="N870">
        <v>1007</v>
      </c>
      <c r="O870" t="s">
        <v>32</v>
      </c>
      <c r="P870" t="s">
        <v>32</v>
      </c>
      <c r="Q870">
        <v>1</v>
      </c>
      <c r="W870">
        <v>0</v>
      </c>
      <c r="X870">
        <v>-1086851567</v>
      </c>
      <c r="Y870">
        <f t="shared" si="413"/>
        <v>1.06</v>
      </c>
      <c r="AA870">
        <v>1980</v>
      </c>
      <c r="AB870">
        <v>0</v>
      </c>
      <c r="AC870">
        <v>0</v>
      </c>
      <c r="AD870">
        <v>0</v>
      </c>
      <c r="AE870">
        <v>1980</v>
      </c>
      <c r="AF870">
        <v>0</v>
      </c>
      <c r="AG870">
        <v>0</v>
      </c>
      <c r="AH870">
        <v>0</v>
      </c>
      <c r="AI870">
        <v>1</v>
      </c>
      <c r="AJ870">
        <v>1</v>
      </c>
      <c r="AK870">
        <v>1</v>
      </c>
      <c r="AL870">
        <v>1</v>
      </c>
      <c r="AM870">
        <v>0</v>
      </c>
      <c r="AN870">
        <v>0</v>
      </c>
      <c r="AO870">
        <v>0</v>
      </c>
      <c r="AP870">
        <v>1</v>
      </c>
      <c r="AQ870">
        <v>0</v>
      </c>
      <c r="AR870">
        <v>0</v>
      </c>
      <c r="AS870" t="s">
        <v>6</v>
      </c>
      <c r="AT870">
        <v>1.06</v>
      </c>
      <c r="AU870" t="s">
        <v>6</v>
      </c>
      <c r="AV870">
        <v>0</v>
      </c>
      <c r="AW870">
        <v>2</v>
      </c>
      <c r="AX870">
        <v>86296637</v>
      </c>
      <c r="AY870">
        <v>1</v>
      </c>
      <c r="AZ870">
        <v>6144</v>
      </c>
      <c r="BA870">
        <v>990</v>
      </c>
      <c r="BB870">
        <v>3</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v>0</v>
      </c>
      <c r="CV870">
        <v>0</v>
      </c>
      <c r="CW870">
        <v>0</v>
      </c>
      <c r="CX870">
        <f>ROUND(Y870*Source!I535,9)</f>
        <v>4.24E-2</v>
      </c>
      <c r="CY870">
        <f>AA870</f>
        <v>1980</v>
      </c>
      <c r="CZ870">
        <f>AE870</f>
        <v>1980</v>
      </c>
      <c r="DA870">
        <f>AI870</f>
        <v>1</v>
      </c>
      <c r="DB870">
        <f t="shared" si="414"/>
        <v>2098.8000000000002</v>
      </c>
      <c r="DC870">
        <f t="shared" si="415"/>
        <v>0</v>
      </c>
      <c r="DD870" t="s">
        <v>6</v>
      </c>
      <c r="DE870" t="s">
        <v>6</v>
      </c>
      <c r="DF870">
        <f t="shared" si="422"/>
        <v>84</v>
      </c>
      <c r="DG870">
        <f t="shared" si="421"/>
        <v>0</v>
      </c>
      <c r="DH870">
        <f>Source!I535*SmtRes!Y870</f>
        <v>4.24E-2</v>
      </c>
      <c r="DI870">
        <f>AA870</f>
        <v>1980</v>
      </c>
      <c r="DJ870">
        <f>EtalonRes!Y990</f>
        <v>1980</v>
      </c>
      <c r="DK870">
        <f>Source!BC535</f>
        <v>1</v>
      </c>
      <c r="DL870" t="s">
        <v>6</v>
      </c>
      <c r="DM870">
        <v>0</v>
      </c>
      <c r="DN870" t="s">
        <v>6</v>
      </c>
      <c r="DO870">
        <v>0</v>
      </c>
      <c r="GP870">
        <v>1</v>
      </c>
      <c r="GQ870">
        <v>-1</v>
      </c>
      <c r="GR870">
        <v>-1</v>
      </c>
    </row>
    <row r="871" spans="1:200" x14ac:dyDescent="0.2">
      <c r="A871">
        <f>ROW(Source!A535)</f>
        <v>535</v>
      </c>
      <c r="B871">
        <v>86295183</v>
      </c>
      <c r="C871">
        <v>86296620</v>
      </c>
      <c r="D871">
        <v>27386984</v>
      </c>
      <c r="E871">
        <v>1</v>
      </c>
      <c r="F871">
        <v>1</v>
      </c>
      <c r="G871">
        <v>1</v>
      </c>
      <c r="H871">
        <v>3</v>
      </c>
      <c r="I871" t="s">
        <v>723</v>
      </c>
      <c r="J871" t="s">
        <v>725</v>
      </c>
      <c r="K871" t="s">
        <v>724</v>
      </c>
      <c r="L871">
        <v>1348</v>
      </c>
      <c r="N871">
        <v>1009</v>
      </c>
      <c r="O871" t="s">
        <v>63</v>
      </c>
      <c r="P871" t="s">
        <v>63</v>
      </c>
      <c r="Q871">
        <v>1000</v>
      </c>
      <c r="W871">
        <v>0</v>
      </c>
      <c r="X871">
        <v>950552708</v>
      </c>
      <c r="Y871">
        <f t="shared" si="413"/>
        <v>3.0099999999999997E-3</v>
      </c>
      <c r="AA871">
        <v>13855.02</v>
      </c>
      <c r="AB871">
        <v>0</v>
      </c>
      <c r="AC871">
        <v>0</v>
      </c>
      <c r="AD871">
        <v>0</v>
      </c>
      <c r="AE871">
        <v>13855.02</v>
      </c>
      <c r="AF871">
        <v>0</v>
      </c>
      <c r="AG871">
        <v>0</v>
      </c>
      <c r="AH871">
        <v>0</v>
      </c>
      <c r="AI871">
        <v>1</v>
      </c>
      <c r="AJ871">
        <v>1</v>
      </c>
      <c r="AK871">
        <v>1</v>
      </c>
      <c r="AL871">
        <v>1</v>
      </c>
      <c r="AM871">
        <v>0</v>
      </c>
      <c r="AN871">
        <v>0</v>
      </c>
      <c r="AO871">
        <v>0</v>
      </c>
      <c r="AP871">
        <v>1</v>
      </c>
      <c r="AQ871">
        <v>0</v>
      </c>
      <c r="AR871">
        <v>0</v>
      </c>
      <c r="AS871" t="s">
        <v>6</v>
      </c>
      <c r="AT871">
        <v>3.0099999999999997E-3</v>
      </c>
      <c r="AU871" t="s">
        <v>6</v>
      </c>
      <c r="AV871">
        <v>0</v>
      </c>
      <c r="AW871">
        <v>2</v>
      </c>
      <c r="AX871">
        <v>86296640</v>
      </c>
      <c r="AY871">
        <v>1</v>
      </c>
      <c r="AZ871">
        <v>6144</v>
      </c>
      <c r="BA871">
        <v>993</v>
      </c>
      <c r="BB871">
        <v>3</v>
      </c>
      <c r="BC871">
        <v>0</v>
      </c>
      <c r="BD871">
        <v>0</v>
      </c>
      <c r="BE871">
        <v>0</v>
      </c>
      <c r="BF871">
        <v>0</v>
      </c>
      <c r="BG871">
        <v>0</v>
      </c>
      <c r="BH871">
        <v>0</v>
      </c>
      <c r="BI871">
        <v>0</v>
      </c>
      <c r="BJ871">
        <v>0</v>
      </c>
      <c r="BK871">
        <v>0</v>
      </c>
      <c r="BL871">
        <v>0</v>
      </c>
      <c r="BM871">
        <v>0</v>
      </c>
      <c r="BN871">
        <v>0</v>
      </c>
      <c r="BO871">
        <v>0</v>
      </c>
      <c r="BP871">
        <v>0</v>
      </c>
      <c r="BQ871">
        <v>0</v>
      </c>
      <c r="BR871">
        <v>0</v>
      </c>
      <c r="BS871">
        <v>0</v>
      </c>
      <c r="BT871">
        <v>0</v>
      </c>
      <c r="BU871">
        <v>0</v>
      </c>
      <c r="BV871">
        <v>0</v>
      </c>
      <c r="BW871">
        <v>0</v>
      </c>
      <c r="CV871">
        <v>0</v>
      </c>
      <c r="CW871">
        <v>0</v>
      </c>
      <c r="CX871">
        <f>ROUND(Y871*Source!I535,9)</f>
        <v>1.204E-4</v>
      </c>
      <c r="CY871">
        <f>AA871</f>
        <v>13855.02</v>
      </c>
      <c r="CZ871">
        <f>AE871</f>
        <v>13855.02</v>
      </c>
      <c r="DA871">
        <f>AI871</f>
        <v>1</v>
      </c>
      <c r="DB871">
        <f t="shared" si="414"/>
        <v>41.7</v>
      </c>
      <c r="DC871">
        <f t="shared" si="415"/>
        <v>0</v>
      </c>
      <c r="DD871" t="s">
        <v>6</v>
      </c>
      <c r="DE871" t="s">
        <v>6</v>
      </c>
      <c r="DF871">
        <f t="shared" si="422"/>
        <v>2</v>
      </c>
      <c r="DG871">
        <f t="shared" si="421"/>
        <v>0</v>
      </c>
      <c r="DH871">
        <f>Source!I535*SmtRes!Y871</f>
        <v>1.2039999999999999E-4</v>
      </c>
      <c r="DI871">
        <f>AA871</f>
        <v>13855.02</v>
      </c>
      <c r="DJ871">
        <f>EtalonRes!Y993</f>
        <v>13855.02</v>
      </c>
      <c r="DK871">
        <f>Source!BC535</f>
        <v>1</v>
      </c>
      <c r="DL871" t="s">
        <v>6</v>
      </c>
      <c r="DM871">
        <v>0</v>
      </c>
      <c r="DN871" t="s">
        <v>6</v>
      </c>
      <c r="DO871">
        <v>0</v>
      </c>
      <c r="GP871">
        <v>1</v>
      </c>
      <c r="GQ871">
        <v>-1</v>
      </c>
      <c r="GR871">
        <v>-1</v>
      </c>
    </row>
    <row r="872" spans="1:200" x14ac:dyDescent="0.2">
      <c r="A872">
        <f>ROW(Source!A536)</f>
        <v>536</v>
      </c>
      <c r="B872">
        <v>86295184</v>
      </c>
      <c r="C872">
        <v>86296620</v>
      </c>
      <c r="D872">
        <v>27498166</v>
      </c>
      <c r="E872">
        <v>1</v>
      </c>
      <c r="F872">
        <v>1</v>
      </c>
      <c r="G872">
        <v>1</v>
      </c>
      <c r="H872">
        <v>1</v>
      </c>
      <c r="I872" t="s">
        <v>1021</v>
      </c>
      <c r="J872" t="s">
        <v>6</v>
      </c>
      <c r="K872" t="s">
        <v>1022</v>
      </c>
      <c r="L872">
        <v>1369</v>
      </c>
      <c r="N872">
        <v>1013</v>
      </c>
      <c r="O872" t="s">
        <v>921</v>
      </c>
      <c r="P872" t="s">
        <v>921</v>
      </c>
      <c r="Q872">
        <v>1</v>
      </c>
      <c r="W872">
        <v>0</v>
      </c>
      <c r="X872">
        <v>-1382882044</v>
      </c>
      <c r="Y872">
        <f t="shared" si="413"/>
        <v>22.5</v>
      </c>
      <c r="AA872">
        <v>0</v>
      </c>
      <c r="AB872">
        <v>0</v>
      </c>
      <c r="AC872">
        <v>0</v>
      </c>
      <c r="AD872">
        <v>244.63</v>
      </c>
      <c r="AE872">
        <v>0</v>
      </c>
      <c r="AF872">
        <v>0</v>
      </c>
      <c r="AG872">
        <v>0</v>
      </c>
      <c r="AH872">
        <v>8.4499999999999993</v>
      </c>
      <c r="AI872">
        <v>1</v>
      </c>
      <c r="AJ872">
        <v>1</v>
      </c>
      <c r="AK872">
        <v>1</v>
      </c>
      <c r="AL872">
        <v>28.95</v>
      </c>
      <c r="AM872">
        <v>5</v>
      </c>
      <c r="AN872">
        <v>0</v>
      </c>
      <c r="AO872">
        <v>1</v>
      </c>
      <c r="AP872">
        <v>0</v>
      </c>
      <c r="AQ872">
        <v>0</v>
      </c>
      <c r="AR872">
        <v>0</v>
      </c>
      <c r="AS872" t="s">
        <v>6</v>
      </c>
      <c r="AT872">
        <v>22.5</v>
      </c>
      <c r="AU872" t="s">
        <v>6</v>
      </c>
      <c r="AV872">
        <v>1</v>
      </c>
      <c r="AW872">
        <v>2</v>
      </c>
      <c r="AX872">
        <v>86296628</v>
      </c>
      <c r="AY872">
        <v>1</v>
      </c>
      <c r="AZ872">
        <v>0</v>
      </c>
      <c r="BA872">
        <v>994</v>
      </c>
      <c r="BB872">
        <v>0</v>
      </c>
      <c r="BC872">
        <v>0</v>
      </c>
      <c r="BD872">
        <v>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v>0</v>
      </c>
      <c r="CU872">
        <f>ROUND(AT872*Source!I536*AH872*AL872,0)</f>
        <v>220</v>
      </c>
      <c r="CV872">
        <f>ROUND(Y872*Source!I536,9)</f>
        <v>0.9</v>
      </c>
      <c r="CW872">
        <v>0</v>
      </c>
      <c r="CX872">
        <f>ROUND(Y872*Source!I536,9)</f>
        <v>0.9</v>
      </c>
      <c r="CY872">
        <f>AD872</f>
        <v>244.63</v>
      </c>
      <c r="CZ872">
        <f>AH872</f>
        <v>8.4499999999999993</v>
      </c>
      <c r="DA872">
        <f>AL872</f>
        <v>28.95</v>
      </c>
      <c r="DB872">
        <f t="shared" si="414"/>
        <v>190.13</v>
      </c>
      <c r="DC872">
        <f t="shared" si="415"/>
        <v>0</v>
      </c>
      <c r="DD872" t="s">
        <v>6</v>
      </c>
      <c r="DE872" t="s">
        <v>6</v>
      </c>
      <c r="DF872">
        <f t="shared" si="422"/>
        <v>0</v>
      </c>
      <c r="DG872">
        <f t="shared" si="421"/>
        <v>0</v>
      </c>
      <c r="DH872">
        <f>Source!I536*SmtRes!Y872</f>
        <v>0.9</v>
      </c>
      <c r="DI872">
        <f>AD872</f>
        <v>244.63</v>
      </c>
      <c r="DJ872">
        <f>EtalonRes!AB994</f>
        <v>8.4499999999999993</v>
      </c>
      <c r="DK872">
        <f>Source!BA536</f>
        <v>28.95</v>
      </c>
      <c r="DL872" t="s">
        <v>6</v>
      </c>
      <c r="DM872">
        <v>0</v>
      </c>
      <c r="DN872" t="s">
        <v>6</v>
      </c>
      <c r="DO872">
        <v>0</v>
      </c>
      <c r="GQ872">
        <v>-1</v>
      </c>
      <c r="GR872">
        <v>-1</v>
      </c>
    </row>
    <row r="873" spans="1:200" x14ac:dyDescent="0.2">
      <c r="A873">
        <f>ROW(Source!A536)</f>
        <v>536</v>
      </c>
      <c r="B873">
        <v>86295184</v>
      </c>
      <c r="C873">
        <v>86296620</v>
      </c>
      <c r="D873">
        <v>27441014</v>
      </c>
      <c r="E873">
        <v>1</v>
      </c>
      <c r="F873">
        <v>1</v>
      </c>
      <c r="G873">
        <v>1</v>
      </c>
      <c r="H873">
        <v>2</v>
      </c>
      <c r="I873" t="s">
        <v>1023</v>
      </c>
      <c r="J873" t="s">
        <v>1024</v>
      </c>
      <c r="K873" t="s">
        <v>1025</v>
      </c>
      <c r="L873">
        <v>1368</v>
      </c>
      <c r="N873">
        <v>1011</v>
      </c>
      <c r="O873" t="s">
        <v>927</v>
      </c>
      <c r="P873" t="s">
        <v>927</v>
      </c>
      <c r="Q873">
        <v>1</v>
      </c>
      <c r="W873">
        <v>0</v>
      </c>
      <c r="X873">
        <v>-1794073645</v>
      </c>
      <c r="Y873">
        <f t="shared" si="413"/>
        <v>0.23</v>
      </c>
      <c r="AA873">
        <v>0</v>
      </c>
      <c r="AB873">
        <v>17.86</v>
      </c>
      <c r="AC873">
        <v>0</v>
      </c>
      <c r="AD873">
        <v>0</v>
      </c>
      <c r="AE873">
        <v>0</v>
      </c>
      <c r="AF873">
        <v>1.92</v>
      </c>
      <c r="AG873">
        <v>0</v>
      </c>
      <c r="AH873">
        <v>0</v>
      </c>
      <c r="AI873">
        <v>1</v>
      </c>
      <c r="AJ873">
        <v>9.3000000000000007</v>
      </c>
      <c r="AK873">
        <v>19.8</v>
      </c>
      <c r="AL873">
        <v>1</v>
      </c>
      <c r="AM873">
        <v>5</v>
      </c>
      <c r="AN873">
        <v>0</v>
      </c>
      <c r="AO873">
        <v>1</v>
      </c>
      <c r="AP873">
        <v>0</v>
      </c>
      <c r="AQ873">
        <v>0</v>
      </c>
      <c r="AR873">
        <v>0</v>
      </c>
      <c r="AS873" t="s">
        <v>6</v>
      </c>
      <c r="AT873">
        <v>0.23</v>
      </c>
      <c r="AU873" t="s">
        <v>6</v>
      </c>
      <c r="AV873">
        <v>0</v>
      </c>
      <c r="AW873">
        <v>2</v>
      </c>
      <c r="AX873">
        <v>86296629</v>
      </c>
      <c r="AY873">
        <v>1</v>
      </c>
      <c r="AZ873">
        <v>0</v>
      </c>
      <c r="BA873">
        <v>995</v>
      </c>
      <c r="BB873">
        <v>0</v>
      </c>
      <c r="BC873">
        <v>0</v>
      </c>
      <c r="BD873">
        <v>0</v>
      </c>
      <c r="BE873">
        <v>0</v>
      </c>
      <c r="BF873">
        <v>0</v>
      </c>
      <c r="BG873">
        <v>0</v>
      </c>
      <c r="BH873">
        <v>0</v>
      </c>
      <c r="BI873">
        <v>0</v>
      </c>
      <c r="BJ873">
        <v>0</v>
      </c>
      <c r="BK873">
        <v>0</v>
      </c>
      <c r="BL873">
        <v>0</v>
      </c>
      <c r="BM873">
        <v>0</v>
      </c>
      <c r="BN873">
        <v>0</v>
      </c>
      <c r="BO873">
        <v>0</v>
      </c>
      <c r="BP873">
        <v>0</v>
      </c>
      <c r="BQ873">
        <v>0</v>
      </c>
      <c r="BR873">
        <v>0</v>
      </c>
      <c r="BS873">
        <v>0</v>
      </c>
      <c r="BT873">
        <v>0</v>
      </c>
      <c r="BU873">
        <v>0</v>
      </c>
      <c r="BV873">
        <v>0</v>
      </c>
      <c r="BW873">
        <v>0</v>
      </c>
      <c r="CV873">
        <v>0</v>
      </c>
      <c r="CW873">
        <f>ROUND(Y873*Source!I536*DO873,9)</f>
        <v>0</v>
      </c>
      <c r="CX873">
        <f>ROUND(Y873*Source!I536,9)</f>
        <v>9.1999999999999998E-3</v>
      </c>
      <c r="CY873">
        <f>AB873</f>
        <v>17.86</v>
      </c>
      <c r="CZ873">
        <f>AF873</f>
        <v>1.92</v>
      </c>
      <c r="DA873">
        <f>AJ873</f>
        <v>9.3000000000000007</v>
      </c>
      <c r="DB873">
        <f t="shared" si="414"/>
        <v>0.44</v>
      </c>
      <c r="DC873">
        <f t="shared" si="415"/>
        <v>0</v>
      </c>
      <c r="DD873" t="s">
        <v>6</v>
      </c>
      <c r="DE873" t="s">
        <v>6</v>
      </c>
      <c r="DF873">
        <f t="shared" si="422"/>
        <v>0</v>
      </c>
      <c r="DG873">
        <f>ROUND(ROUND(AF873*AJ873,0)*CX873,0)</f>
        <v>0</v>
      </c>
      <c r="DH873">
        <f>Source!I536*SmtRes!Y873</f>
        <v>9.1999999999999998E-3</v>
      </c>
      <c r="DI873">
        <f>AB873</f>
        <v>17.86</v>
      </c>
      <c r="DJ873">
        <f>EtalonRes!Z995</f>
        <v>1.92</v>
      </c>
      <c r="DK873">
        <f>Source!BB536</f>
        <v>9.3000000000000007</v>
      </c>
      <c r="DL873" t="s">
        <v>6</v>
      </c>
      <c r="DM873">
        <v>0</v>
      </c>
      <c r="DN873" t="s">
        <v>6</v>
      </c>
      <c r="DO873">
        <v>0</v>
      </c>
      <c r="GQ873">
        <v>-1</v>
      </c>
      <c r="GR873">
        <v>-1</v>
      </c>
    </row>
    <row r="874" spans="1:200" x14ac:dyDescent="0.2">
      <c r="A874">
        <f>ROW(Source!A536)</f>
        <v>536</v>
      </c>
      <c r="B874">
        <v>86295184</v>
      </c>
      <c r="C874">
        <v>86296620</v>
      </c>
      <c r="D874">
        <v>27441093</v>
      </c>
      <c r="E874">
        <v>1</v>
      </c>
      <c r="F874">
        <v>1</v>
      </c>
      <c r="G874">
        <v>1</v>
      </c>
      <c r="H874">
        <v>2</v>
      </c>
      <c r="I874" t="s">
        <v>1026</v>
      </c>
      <c r="J874" t="s">
        <v>1027</v>
      </c>
      <c r="K874" t="s">
        <v>1028</v>
      </c>
      <c r="L874">
        <v>1368</v>
      </c>
      <c r="N874">
        <v>1011</v>
      </c>
      <c r="O874" t="s">
        <v>927</v>
      </c>
      <c r="P874" t="s">
        <v>927</v>
      </c>
      <c r="Q874">
        <v>1</v>
      </c>
      <c r="W874">
        <v>0</v>
      </c>
      <c r="X874">
        <v>1909155270</v>
      </c>
      <c r="Y874">
        <f t="shared" si="413"/>
        <v>0.33</v>
      </c>
      <c r="AA874">
        <v>0</v>
      </c>
      <c r="AB874">
        <v>40.270000000000003</v>
      </c>
      <c r="AC874">
        <v>0</v>
      </c>
      <c r="AD874">
        <v>0</v>
      </c>
      <c r="AE874">
        <v>0</v>
      </c>
      <c r="AF874">
        <v>4.33</v>
      </c>
      <c r="AG874">
        <v>0</v>
      </c>
      <c r="AH874">
        <v>0</v>
      </c>
      <c r="AI874">
        <v>1</v>
      </c>
      <c r="AJ874">
        <v>9.3000000000000007</v>
      </c>
      <c r="AK874">
        <v>19.8</v>
      </c>
      <c r="AL874">
        <v>1</v>
      </c>
      <c r="AM874">
        <v>5</v>
      </c>
      <c r="AN874">
        <v>0</v>
      </c>
      <c r="AO874">
        <v>1</v>
      </c>
      <c r="AP874">
        <v>0</v>
      </c>
      <c r="AQ874">
        <v>0</v>
      </c>
      <c r="AR874">
        <v>0</v>
      </c>
      <c r="AS874" t="s">
        <v>6</v>
      </c>
      <c r="AT874">
        <v>0.33</v>
      </c>
      <c r="AU874" t="s">
        <v>6</v>
      </c>
      <c r="AV874">
        <v>0</v>
      </c>
      <c r="AW874">
        <v>2</v>
      </c>
      <c r="AX874">
        <v>86296630</v>
      </c>
      <c r="AY874">
        <v>1</v>
      </c>
      <c r="AZ874">
        <v>0</v>
      </c>
      <c r="BA874">
        <v>996</v>
      </c>
      <c r="BB874">
        <v>0</v>
      </c>
      <c r="BC874">
        <v>0</v>
      </c>
      <c r="BD874">
        <v>0</v>
      </c>
      <c r="BE874">
        <v>0</v>
      </c>
      <c r="BF874">
        <v>0</v>
      </c>
      <c r="BG874">
        <v>0</v>
      </c>
      <c r="BH874">
        <v>0</v>
      </c>
      <c r="BI874">
        <v>0</v>
      </c>
      <c r="BJ874">
        <v>0</v>
      </c>
      <c r="BK874">
        <v>0</v>
      </c>
      <c r="BL874">
        <v>0</v>
      </c>
      <c r="BM874">
        <v>0</v>
      </c>
      <c r="BN874">
        <v>0</v>
      </c>
      <c r="BO874">
        <v>0</v>
      </c>
      <c r="BP874">
        <v>0</v>
      </c>
      <c r="BQ874">
        <v>0</v>
      </c>
      <c r="BR874">
        <v>0</v>
      </c>
      <c r="BS874">
        <v>0</v>
      </c>
      <c r="BT874">
        <v>0</v>
      </c>
      <c r="BU874">
        <v>0</v>
      </c>
      <c r="BV874">
        <v>0</v>
      </c>
      <c r="BW874">
        <v>0</v>
      </c>
      <c r="CV874">
        <v>0</v>
      </c>
      <c r="CW874">
        <f>ROUND(Y874*Source!I536*DO874,9)</f>
        <v>0</v>
      </c>
      <c r="CX874">
        <f>ROUND(Y874*Source!I536,9)</f>
        <v>1.32E-2</v>
      </c>
      <c r="CY874">
        <f>AB874</f>
        <v>40.270000000000003</v>
      </c>
      <c r="CZ874">
        <f>AF874</f>
        <v>4.33</v>
      </c>
      <c r="DA874">
        <f>AJ874</f>
        <v>9.3000000000000007</v>
      </c>
      <c r="DB874">
        <f t="shared" si="414"/>
        <v>1.43</v>
      </c>
      <c r="DC874">
        <f t="shared" si="415"/>
        <v>0</v>
      </c>
      <c r="DD874" t="s">
        <v>6</v>
      </c>
      <c r="DE874" t="s">
        <v>6</v>
      </c>
      <c r="DF874">
        <f t="shared" si="422"/>
        <v>0</v>
      </c>
      <c r="DG874">
        <f>ROUND(ROUND(AF874*AJ874,0)*CX874,0)</f>
        <v>1</v>
      </c>
      <c r="DH874">
        <f>Source!I536*SmtRes!Y874</f>
        <v>1.3200000000000002E-2</v>
      </c>
      <c r="DI874">
        <f>AB874</f>
        <v>40.270000000000003</v>
      </c>
      <c r="DJ874">
        <f>EtalonRes!Z996</f>
        <v>4.33</v>
      </c>
      <c r="DK874">
        <f>Source!BB536</f>
        <v>9.3000000000000007</v>
      </c>
      <c r="DL874" t="s">
        <v>6</v>
      </c>
      <c r="DM874">
        <v>0</v>
      </c>
      <c r="DN874" t="s">
        <v>6</v>
      </c>
      <c r="DO874">
        <v>0</v>
      </c>
      <c r="GQ874">
        <v>-1</v>
      </c>
      <c r="GR874">
        <v>-1</v>
      </c>
    </row>
    <row r="875" spans="1:200" x14ac:dyDescent="0.2">
      <c r="A875">
        <f>ROW(Source!A536)</f>
        <v>536</v>
      </c>
      <c r="B875">
        <v>86295184</v>
      </c>
      <c r="C875">
        <v>86296620</v>
      </c>
      <c r="D875">
        <v>27441327</v>
      </c>
      <c r="E875">
        <v>1</v>
      </c>
      <c r="F875">
        <v>1</v>
      </c>
      <c r="G875">
        <v>1</v>
      </c>
      <c r="H875">
        <v>2</v>
      </c>
      <c r="I875" t="s">
        <v>936</v>
      </c>
      <c r="J875" t="s">
        <v>937</v>
      </c>
      <c r="K875" t="s">
        <v>938</v>
      </c>
      <c r="L875">
        <v>1368</v>
      </c>
      <c r="N875">
        <v>1011</v>
      </c>
      <c r="O875" t="s">
        <v>927</v>
      </c>
      <c r="P875" t="s">
        <v>927</v>
      </c>
      <c r="Q875">
        <v>1</v>
      </c>
      <c r="W875">
        <v>0</v>
      </c>
      <c r="X875">
        <v>-1583389094</v>
      </c>
      <c r="Y875">
        <f t="shared" si="413"/>
        <v>0.36</v>
      </c>
      <c r="AA875">
        <v>0</v>
      </c>
      <c r="AB875">
        <v>868.34</v>
      </c>
      <c r="AC875">
        <v>231.46</v>
      </c>
      <c r="AD875">
        <v>0</v>
      </c>
      <c r="AE875">
        <v>0</v>
      </c>
      <c r="AF875">
        <v>93.37</v>
      </c>
      <c r="AG875">
        <v>11.69</v>
      </c>
      <c r="AH875">
        <v>0</v>
      </c>
      <c r="AI875">
        <v>1</v>
      </c>
      <c r="AJ875">
        <v>9.3000000000000007</v>
      </c>
      <c r="AK875">
        <v>19.8</v>
      </c>
      <c r="AL875">
        <v>1</v>
      </c>
      <c r="AM875">
        <v>5</v>
      </c>
      <c r="AN875">
        <v>0</v>
      </c>
      <c r="AO875">
        <v>1</v>
      </c>
      <c r="AP875">
        <v>0</v>
      </c>
      <c r="AQ875">
        <v>0</v>
      </c>
      <c r="AR875">
        <v>0</v>
      </c>
      <c r="AS875" t="s">
        <v>6</v>
      </c>
      <c r="AT875">
        <v>0.36</v>
      </c>
      <c r="AU875" t="s">
        <v>6</v>
      </c>
      <c r="AV875">
        <v>0</v>
      </c>
      <c r="AW875">
        <v>2</v>
      </c>
      <c r="AX875">
        <v>86296631</v>
      </c>
      <c r="AY875">
        <v>1</v>
      </c>
      <c r="AZ875">
        <v>0</v>
      </c>
      <c r="BA875">
        <v>997</v>
      </c>
      <c r="BB875">
        <v>0</v>
      </c>
      <c r="BC875">
        <v>0</v>
      </c>
      <c r="BD875">
        <v>0</v>
      </c>
      <c r="BE875">
        <v>0</v>
      </c>
      <c r="BF875">
        <v>0</v>
      </c>
      <c r="BG875">
        <v>0</v>
      </c>
      <c r="BH875">
        <v>0</v>
      </c>
      <c r="BI875">
        <v>0</v>
      </c>
      <c r="BJ875">
        <v>0</v>
      </c>
      <c r="BK875">
        <v>0</v>
      </c>
      <c r="BL875">
        <v>0</v>
      </c>
      <c r="BM875">
        <v>0</v>
      </c>
      <c r="BN875">
        <v>0</v>
      </c>
      <c r="BO875">
        <v>0</v>
      </c>
      <c r="BP875">
        <v>0</v>
      </c>
      <c r="BQ875">
        <v>0</v>
      </c>
      <c r="BR875">
        <v>0</v>
      </c>
      <c r="BS875">
        <v>0</v>
      </c>
      <c r="BT875">
        <v>0</v>
      </c>
      <c r="BU875">
        <v>0</v>
      </c>
      <c r="BV875">
        <v>0</v>
      </c>
      <c r="BW875">
        <v>0</v>
      </c>
      <c r="CV875">
        <v>0</v>
      </c>
      <c r="CW875">
        <f>ROUND(Y875*Source!I536*DO875,9)</f>
        <v>0</v>
      </c>
      <c r="CX875">
        <f>ROUND(Y875*Source!I536,9)</f>
        <v>1.44E-2</v>
      </c>
      <c r="CY875">
        <f>AB875</f>
        <v>868.34</v>
      </c>
      <c r="CZ875">
        <f>AF875</f>
        <v>93.37</v>
      </c>
      <c r="DA875">
        <f>AJ875</f>
        <v>9.3000000000000007</v>
      </c>
      <c r="DB875">
        <f t="shared" si="414"/>
        <v>33.61</v>
      </c>
      <c r="DC875">
        <f t="shared" si="415"/>
        <v>4.21</v>
      </c>
      <c r="DD875" t="s">
        <v>6</v>
      </c>
      <c r="DE875" t="s">
        <v>6</v>
      </c>
      <c r="DF875">
        <f t="shared" si="422"/>
        <v>0</v>
      </c>
      <c r="DG875">
        <f>ROUND(ROUND(AF875*AJ875,0)*CX875,0)</f>
        <v>12</v>
      </c>
      <c r="DH875">
        <f>Source!I536*SmtRes!Y875</f>
        <v>1.44E-2</v>
      </c>
      <c r="DI875">
        <f>AB875</f>
        <v>868.34</v>
      </c>
      <c r="DJ875">
        <f>EtalonRes!Z997</f>
        <v>93.37</v>
      </c>
      <c r="DK875">
        <f>Source!BB536</f>
        <v>9.3000000000000007</v>
      </c>
      <c r="DL875" t="s">
        <v>6</v>
      </c>
      <c r="DM875">
        <v>0</v>
      </c>
      <c r="DN875" t="s">
        <v>6</v>
      </c>
      <c r="DO875">
        <v>0</v>
      </c>
      <c r="GQ875">
        <v>-1</v>
      </c>
      <c r="GR875">
        <v>-1</v>
      </c>
    </row>
    <row r="876" spans="1:200" x14ac:dyDescent="0.2">
      <c r="A876">
        <f>ROW(Source!A536)</f>
        <v>536</v>
      </c>
      <c r="B876">
        <v>86295184</v>
      </c>
      <c r="C876">
        <v>86296620</v>
      </c>
      <c r="D876">
        <v>27378580</v>
      </c>
      <c r="E876">
        <v>1</v>
      </c>
      <c r="F876">
        <v>1</v>
      </c>
      <c r="G876">
        <v>1</v>
      </c>
      <c r="H876">
        <v>3</v>
      </c>
      <c r="I876" t="s">
        <v>61</v>
      </c>
      <c r="J876" t="s">
        <v>64</v>
      </c>
      <c r="K876" t="s">
        <v>62</v>
      </c>
      <c r="L876">
        <v>1348</v>
      </c>
      <c r="N876">
        <v>1009</v>
      </c>
      <c r="O876" t="s">
        <v>63</v>
      </c>
      <c r="P876" t="s">
        <v>63</v>
      </c>
      <c r="Q876">
        <v>1000</v>
      </c>
      <c r="W876">
        <v>0</v>
      </c>
      <c r="X876">
        <v>2105756975</v>
      </c>
      <c r="Y876">
        <f t="shared" si="413"/>
        <v>3.0000000000000001E-3</v>
      </c>
      <c r="AA876">
        <v>71000</v>
      </c>
      <c r="AB876">
        <v>0</v>
      </c>
      <c r="AC876">
        <v>0</v>
      </c>
      <c r="AD876">
        <v>0</v>
      </c>
      <c r="AE876">
        <v>9962.5300000000007</v>
      </c>
      <c r="AF876">
        <v>0</v>
      </c>
      <c r="AG876">
        <v>0</v>
      </c>
      <c r="AH876">
        <v>0</v>
      </c>
      <c r="AI876">
        <v>7.56</v>
      </c>
      <c r="AJ876">
        <v>1</v>
      </c>
      <c r="AK876">
        <v>1</v>
      </c>
      <c r="AL876">
        <v>1</v>
      </c>
      <c r="AM876">
        <v>0</v>
      </c>
      <c r="AN876">
        <v>0</v>
      </c>
      <c r="AO876">
        <v>0</v>
      </c>
      <c r="AP876">
        <v>1</v>
      </c>
      <c r="AQ876">
        <v>0</v>
      </c>
      <c r="AR876">
        <v>0</v>
      </c>
      <c r="AS876" t="s">
        <v>6</v>
      </c>
      <c r="AT876">
        <v>3.0000000000000001E-3</v>
      </c>
      <c r="AU876" t="s">
        <v>6</v>
      </c>
      <c r="AV876">
        <v>0</v>
      </c>
      <c r="AW876">
        <v>1</v>
      </c>
      <c r="AX876">
        <v>-1</v>
      </c>
      <c r="AY876">
        <v>0</v>
      </c>
      <c r="AZ876">
        <v>0</v>
      </c>
      <c r="BA876" t="s">
        <v>6</v>
      </c>
      <c r="BB876">
        <v>0</v>
      </c>
      <c r="BC876">
        <v>0</v>
      </c>
      <c r="BD876">
        <v>0</v>
      </c>
      <c r="BE876">
        <v>0</v>
      </c>
      <c r="BF876">
        <v>0</v>
      </c>
      <c r="BG876">
        <v>0</v>
      </c>
      <c r="BH876">
        <v>0</v>
      </c>
      <c r="BI876">
        <v>0</v>
      </c>
      <c r="BJ876">
        <v>0</v>
      </c>
      <c r="BK876">
        <v>0</v>
      </c>
      <c r="BL876">
        <v>0</v>
      </c>
      <c r="BM876">
        <v>0</v>
      </c>
      <c r="BN876">
        <v>0</v>
      </c>
      <c r="BO876">
        <v>0</v>
      </c>
      <c r="BP876">
        <v>0</v>
      </c>
      <c r="BQ876">
        <v>0</v>
      </c>
      <c r="BR876">
        <v>0</v>
      </c>
      <c r="BS876">
        <v>0</v>
      </c>
      <c r="BT876">
        <v>0</v>
      </c>
      <c r="BU876">
        <v>0</v>
      </c>
      <c r="BV876">
        <v>0</v>
      </c>
      <c r="BW876">
        <v>0</v>
      </c>
      <c r="CV876">
        <v>0</v>
      </c>
      <c r="CW876">
        <v>0</v>
      </c>
      <c r="CX876">
        <f>ROUND(Y876*Source!I536,9)</f>
        <v>1.2E-4</v>
      </c>
      <c r="CY876">
        <f>AA876</f>
        <v>71000</v>
      </c>
      <c r="CZ876">
        <f>AE876</f>
        <v>9962.5300000000007</v>
      </c>
      <c r="DA876">
        <f>AI876</f>
        <v>7.56</v>
      </c>
      <c r="DB876">
        <f t="shared" si="414"/>
        <v>29.89</v>
      </c>
      <c r="DC876">
        <f t="shared" si="415"/>
        <v>0</v>
      </c>
      <c r="DD876" t="s">
        <v>6</v>
      </c>
      <c r="DE876" t="s">
        <v>6</v>
      </c>
      <c r="DF876">
        <f>ROUND(ROUND(AE876*AI876,0)*CX876,0)</f>
        <v>9</v>
      </c>
      <c r="DG876">
        <f t="shared" ref="DG876:DG887" si="423">ROUND(ROUND(AF876,0)*CX876,0)</f>
        <v>0</v>
      </c>
      <c r="DH876">
        <f>Source!I536*SmtRes!Y876</f>
        <v>1.2E-4</v>
      </c>
      <c r="DI876">
        <f>AA876</f>
        <v>71000</v>
      </c>
      <c r="DJ876">
        <f>DF876</f>
        <v>9</v>
      </c>
      <c r="DK876">
        <f>Source!BC536</f>
        <v>7.56</v>
      </c>
      <c r="DL876" t="s">
        <v>6</v>
      </c>
      <c r="DM876">
        <v>0</v>
      </c>
      <c r="DN876" t="s">
        <v>6</v>
      </c>
      <c r="DO876">
        <v>0</v>
      </c>
      <c r="GP876">
        <v>1</v>
      </c>
      <c r="GQ876">
        <v>-1</v>
      </c>
      <c r="GR876">
        <v>-1</v>
      </c>
    </row>
    <row r="877" spans="1:200" x14ac:dyDescent="0.2">
      <c r="A877">
        <f>ROW(Source!A536)</f>
        <v>536</v>
      </c>
      <c r="B877">
        <v>86295184</v>
      </c>
      <c r="C877">
        <v>86296620</v>
      </c>
      <c r="D877">
        <v>27379628</v>
      </c>
      <c r="E877">
        <v>1</v>
      </c>
      <c r="F877">
        <v>1</v>
      </c>
      <c r="G877">
        <v>1</v>
      </c>
      <c r="H877">
        <v>3</v>
      </c>
      <c r="I877" t="s">
        <v>67</v>
      </c>
      <c r="J877" t="s">
        <v>69</v>
      </c>
      <c r="K877" t="s">
        <v>68</v>
      </c>
      <c r="L877">
        <v>1339</v>
      </c>
      <c r="N877">
        <v>1007</v>
      </c>
      <c r="O877" t="s">
        <v>32</v>
      </c>
      <c r="P877" t="s">
        <v>32</v>
      </c>
      <c r="Q877">
        <v>1</v>
      </c>
      <c r="W877">
        <v>0</v>
      </c>
      <c r="X877">
        <v>-1086851567</v>
      </c>
      <c r="Y877">
        <f t="shared" si="413"/>
        <v>1.06</v>
      </c>
      <c r="AA877">
        <v>16666.669999999998</v>
      </c>
      <c r="AB877">
        <v>0</v>
      </c>
      <c r="AC877">
        <v>0</v>
      </c>
      <c r="AD877">
        <v>0</v>
      </c>
      <c r="AE877">
        <v>2338.63</v>
      </c>
      <c r="AF877">
        <v>0</v>
      </c>
      <c r="AG877">
        <v>0</v>
      </c>
      <c r="AH877">
        <v>0</v>
      </c>
      <c r="AI877">
        <v>7.56</v>
      </c>
      <c r="AJ877">
        <v>1</v>
      </c>
      <c r="AK877">
        <v>1</v>
      </c>
      <c r="AL877">
        <v>1</v>
      </c>
      <c r="AM877">
        <v>0</v>
      </c>
      <c r="AN877">
        <v>0</v>
      </c>
      <c r="AO877">
        <v>0</v>
      </c>
      <c r="AP877">
        <v>1</v>
      </c>
      <c r="AQ877">
        <v>0</v>
      </c>
      <c r="AR877">
        <v>0</v>
      </c>
      <c r="AS877" t="s">
        <v>6</v>
      </c>
      <c r="AT877">
        <v>1.06</v>
      </c>
      <c r="AU877" t="s">
        <v>6</v>
      </c>
      <c r="AV877">
        <v>0</v>
      </c>
      <c r="AW877">
        <v>2</v>
      </c>
      <c r="AX877">
        <v>86296637</v>
      </c>
      <c r="AY877">
        <v>1</v>
      </c>
      <c r="AZ877">
        <v>22528</v>
      </c>
      <c r="BA877">
        <v>1003</v>
      </c>
      <c r="BB877">
        <v>3</v>
      </c>
      <c r="BC877">
        <v>0</v>
      </c>
      <c r="BD877">
        <v>0</v>
      </c>
      <c r="BE877">
        <v>0</v>
      </c>
      <c r="BF877">
        <v>0</v>
      </c>
      <c r="BG877">
        <v>0</v>
      </c>
      <c r="BH877">
        <v>0</v>
      </c>
      <c r="BI877">
        <v>0</v>
      </c>
      <c r="BJ877">
        <v>0</v>
      </c>
      <c r="BK877">
        <v>0</v>
      </c>
      <c r="BL877">
        <v>0</v>
      </c>
      <c r="BM877">
        <v>0</v>
      </c>
      <c r="BN877">
        <v>0</v>
      </c>
      <c r="BO877">
        <v>0</v>
      </c>
      <c r="BP877">
        <v>0</v>
      </c>
      <c r="BQ877">
        <v>0</v>
      </c>
      <c r="BR877">
        <v>0</v>
      </c>
      <c r="BS877">
        <v>0</v>
      </c>
      <c r="BT877">
        <v>0</v>
      </c>
      <c r="BU877">
        <v>0</v>
      </c>
      <c r="BV877">
        <v>0</v>
      </c>
      <c r="BW877">
        <v>0</v>
      </c>
      <c r="CV877">
        <v>0</v>
      </c>
      <c r="CW877">
        <v>0</v>
      </c>
      <c r="CX877">
        <f>ROUND(Y877*Source!I536,9)</f>
        <v>4.24E-2</v>
      </c>
      <c r="CY877">
        <f>AA877</f>
        <v>16666.669999999998</v>
      </c>
      <c r="CZ877">
        <f>AE877</f>
        <v>2338.63</v>
      </c>
      <c r="DA877">
        <f>AI877</f>
        <v>7.56</v>
      </c>
      <c r="DB877">
        <f t="shared" si="414"/>
        <v>2478.9499999999998</v>
      </c>
      <c r="DC877">
        <f t="shared" si="415"/>
        <v>0</v>
      </c>
      <c r="DD877" t="s">
        <v>6</v>
      </c>
      <c r="DE877" t="s">
        <v>6</v>
      </c>
      <c r="DF877">
        <f>ROUND(ROUND(AE877*AI877,0)*CX877,0)</f>
        <v>750</v>
      </c>
      <c r="DG877">
        <f t="shared" si="423"/>
        <v>0</v>
      </c>
      <c r="DH877">
        <f>Source!I536*SmtRes!Y877</f>
        <v>4.24E-2</v>
      </c>
      <c r="DI877">
        <f>AA877</f>
        <v>16666.669999999998</v>
      </c>
      <c r="DJ877">
        <f>EtalonRes!Y1003</f>
        <v>1980</v>
      </c>
      <c r="DK877">
        <f>Source!BC536</f>
        <v>7.56</v>
      </c>
      <c r="DL877" t="s">
        <v>6</v>
      </c>
      <c r="DM877">
        <v>0</v>
      </c>
      <c r="DN877" t="s">
        <v>6</v>
      </c>
      <c r="DO877">
        <v>0</v>
      </c>
      <c r="GP877">
        <v>1</v>
      </c>
      <c r="GQ877">
        <v>-1</v>
      </c>
      <c r="GR877">
        <v>-1</v>
      </c>
    </row>
    <row r="878" spans="1:200" x14ac:dyDescent="0.2">
      <c r="A878">
        <f>ROW(Source!A536)</f>
        <v>536</v>
      </c>
      <c r="B878">
        <v>86295184</v>
      </c>
      <c r="C878">
        <v>86296620</v>
      </c>
      <c r="D878">
        <v>27386984</v>
      </c>
      <c r="E878">
        <v>1</v>
      </c>
      <c r="F878">
        <v>1</v>
      </c>
      <c r="G878">
        <v>1</v>
      </c>
      <c r="H878">
        <v>3</v>
      </c>
      <c r="I878" t="s">
        <v>723</v>
      </c>
      <c r="J878" t="s">
        <v>725</v>
      </c>
      <c r="K878" t="s">
        <v>724</v>
      </c>
      <c r="L878">
        <v>1348</v>
      </c>
      <c r="N878">
        <v>1009</v>
      </c>
      <c r="O878" t="s">
        <v>63</v>
      </c>
      <c r="P878" t="s">
        <v>63</v>
      </c>
      <c r="Q878">
        <v>1000</v>
      </c>
      <c r="W878">
        <v>0</v>
      </c>
      <c r="X878">
        <v>950552708</v>
      </c>
      <c r="Y878">
        <f t="shared" si="413"/>
        <v>3.0099999999999997E-3</v>
      </c>
      <c r="AA878">
        <v>45420</v>
      </c>
      <c r="AB878">
        <v>0</v>
      </c>
      <c r="AC878">
        <v>0</v>
      </c>
      <c r="AD878">
        <v>0</v>
      </c>
      <c r="AE878">
        <v>6373.23</v>
      </c>
      <c r="AF878">
        <v>0</v>
      </c>
      <c r="AG878">
        <v>0</v>
      </c>
      <c r="AH878">
        <v>0</v>
      </c>
      <c r="AI878">
        <v>7.56</v>
      </c>
      <c r="AJ878">
        <v>1</v>
      </c>
      <c r="AK878">
        <v>1</v>
      </c>
      <c r="AL878">
        <v>1</v>
      </c>
      <c r="AM878">
        <v>0</v>
      </c>
      <c r="AN878">
        <v>0</v>
      </c>
      <c r="AO878">
        <v>0</v>
      </c>
      <c r="AP878">
        <v>1</v>
      </c>
      <c r="AQ878">
        <v>0</v>
      </c>
      <c r="AR878">
        <v>0</v>
      </c>
      <c r="AS878" t="s">
        <v>6</v>
      </c>
      <c r="AT878">
        <v>3.0099999999999997E-3</v>
      </c>
      <c r="AU878" t="s">
        <v>6</v>
      </c>
      <c r="AV878">
        <v>0</v>
      </c>
      <c r="AW878">
        <v>2</v>
      </c>
      <c r="AX878">
        <v>86296640</v>
      </c>
      <c r="AY878">
        <v>1</v>
      </c>
      <c r="AZ878">
        <v>22528</v>
      </c>
      <c r="BA878">
        <v>1006</v>
      </c>
      <c r="BB878">
        <v>3</v>
      </c>
      <c r="BC878">
        <v>0</v>
      </c>
      <c r="BD878">
        <v>0</v>
      </c>
      <c r="BE878">
        <v>0</v>
      </c>
      <c r="BF878">
        <v>0</v>
      </c>
      <c r="BG878">
        <v>0</v>
      </c>
      <c r="BH878">
        <v>0</v>
      </c>
      <c r="BI878">
        <v>0</v>
      </c>
      <c r="BJ878">
        <v>0</v>
      </c>
      <c r="BK878">
        <v>0</v>
      </c>
      <c r="BL878">
        <v>0</v>
      </c>
      <c r="BM878">
        <v>0</v>
      </c>
      <c r="BN878">
        <v>0</v>
      </c>
      <c r="BO878">
        <v>0</v>
      </c>
      <c r="BP878">
        <v>0</v>
      </c>
      <c r="BQ878">
        <v>0</v>
      </c>
      <c r="BR878">
        <v>0</v>
      </c>
      <c r="BS878">
        <v>0</v>
      </c>
      <c r="BT878">
        <v>0</v>
      </c>
      <c r="BU878">
        <v>0</v>
      </c>
      <c r="BV878">
        <v>0</v>
      </c>
      <c r="BW878">
        <v>0</v>
      </c>
      <c r="CV878">
        <v>0</v>
      </c>
      <c r="CW878">
        <v>0</v>
      </c>
      <c r="CX878">
        <f>ROUND(Y878*Source!I536,9)</f>
        <v>1.204E-4</v>
      </c>
      <c r="CY878">
        <f>AA878</f>
        <v>45420</v>
      </c>
      <c r="CZ878">
        <f>AE878</f>
        <v>6373.23</v>
      </c>
      <c r="DA878">
        <f>AI878</f>
        <v>7.56</v>
      </c>
      <c r="DB878">
        <f t="shared" si="414"/>
        <v>19.18</v>
      </c>
      <c r="DC878">
        <f t="shared" si="415"/>
        <v>0</v>
      </c>
      <c r="DD878" t="s">
        <v>6</v>
      </c>
      <c r="DE878" t="s">
        <v>6</v>
      </c>
      <c r="DF878">
        <f>ROUND(ROUND(AE878*AI878,0)*CX878,0)</f>
        <v>6</v>
      </c>
      <c r="DG878">
        <f t="shared" si="423"/>
        <v>0</v>
      </c>
      <c r="DH878">
        <f>Source!I536*SmtRes!Y878</f>
        <v>1.2039999999999999E-4</v>
      </c>
      <c r="DI878">
        <f>AA878</f>
        <v>45420</v>
      </c>
      <c r="DJ878">
        <f>EtalonRes!Y1006</f>
        <v>13855.02</v>
      </c>
      <c r="DK878">
        <f>Source!BC536</f>
        <v>7.56</v>
      </c>
      <c r="DL878" t="s">
        <v>6</v>
      </c>
      <c r="DM878">
        <v>0</v>
      </c>
      <c r="DN878" t="s">
        <v>6</v>
      </c>
      <c r="DO878">
        <v>0</v>
      </c>
      <c r="GP878">
        <v>1</v>
      </c>
      <c r="GQ878">
        <v>-1</v>
      </c>
      <c r="GR878">
        <v>-1</v>
      </c>
    </row>
    <row r="879" spans="1:200" x14ac:dyDescent="0.2">
      <c r="A879">
        <f>ROW(Source!A543)</f>
        <v>543</v>
      </c>
      <c r="B879">
        <v>86295183</v>
      </c>
      <c r="C879">
        <v>86296644</v>
      </c>
      <c r="D879">
        <v>27493458</v>
      </c>
      <c r="E879">
        <v>1</v>
      </c>
      <c r="F879">
        <v>1</v>
      </c>
      <c r="G879">
        <v>1</v>
      </c>
      <c r="H879">
        <v>1</v>
      </c>
      <c r="I879" t="s">
        <v>998</v>
      </c>
      <c r="J879" t="s">
        <v>6</v>
      </c>
      <c r="K879" t="s">
        <v>999</v>
      </c>
      <c r="L879">
        <v>1369</v>
      </c>
      <c r="N879">
        <v>1013</v>
      </c>
      <c r="O879" t="s">
        <v>921</v>
      </c>
      <c r="P879" t="s">
        <v>921</v>
      </c>
      <c r="Q879">
        <v>1</v>
      </c>
      <c r="W879">
        <v>0</v>
      </c>
      <c r="X879">
        <v>-115882720</v>
      </c>
      <c r="Y879">
        <f t="shared" si="413"/>
        <v>112.75</v>
      </c>
      <c r="AA879">
        <v>0</v>
      </c>
      <c r="AB879">
        <v>0</v>
      </c>
      <c r="AC879">
        <v>0</v>
      </c>
      <c r="AD879">
        <v>8.6</v>
      </c>
      <c r="AE879">
        <v>0</v>
      </c>
      <c r="AF879">
        <v>0</v>
      </c>
      <c r="AG879">
        <v>0</v>
      </c>
      <c r="AH879">
        <v>8.6</v>
      </c>
      <c r="AI879">
        <v>1</v>
      </c>
      <c r="AJ879">
        <v>1</v>
      </c>
      <c r="AK879">
        <v>1</v>
      </c>
      <c r="AL879">
        <v>1</v>
      </c>
      <c r="AM879">
        <v>0</v>
      </c>
      <c r="AN879">
        <v>0</v>
      </c>
      <c r="AO879">
        <v>1</v>
      </c>
      <c r="AP879">
        <v>0</v>
      </c>
      <c r="AQ879">
        <v>0</v>
      </c>
      <c r="AR879">
        <v>0</v>
      </c>
      <c r="AS879" t="s">
        <v>6</v>
      </c>
      <c r="AT879">
        <v>112.75</v>
      </c>
      <c r="AU879" t="s">
        <v>6</v>
      </c>
      <c r="AV879">
        <v>1</v>
      </c>
      <c r="AW879">
        <v>2</v>
      </c>
      <c r="AX879">
        <v>86296652</v>
      </c>
      <c r="AY879">
        <v>1</v>
      </c>
      <c r="AZ879">
        <v>0</v>
      </c>
      <c r="BA879">
        <v>1007</v>
      </c>
      <c r="BB879">
        <v>0</v>
      </c>
      <c r="BC879">
        <v>0</v>
      </c>
      <c r="BD879">
        <v>0</v>
      </c>
      <c r="BE879">
        <v>0</v>
      </c>
      <c r="BF879">
        <v>0</v>
      </c>
      <c r="BG879">
        <v>0</v>
      </c>
      <c r="BH879">
        <v>0</v>
      </c>
      <c r="BI879">
        <v>0</v>
      </c>
      <c r="BJ879">
        <v>0</v>
      </c>
      <c r="BK879">
        <v>0</v>
      </c>
      <c r="BL879">
        <v>0</v>
      </c>
      <c r="BM879">
        <v>0</v>
      </c>
      <c r="BN879">
        <v>0</v>
      </c>
      <c r="BO879">
        <v>0</v>
      </c>
      <c r="BP879">
        <v>0</v>
      </c>
      <c r="BQ879">
        <v>0</v>
      </c>
      <c r="BR879">
        <v>0</v>
      </c>
      <c r="BS879">
        <v>0</v>
      </c>
      <c r="BT879">
        <v>0</v>
      </c>
      <c r="BU879">
        <v>0</v>
      </c>
      <c r="BV879">
        <v>0</v>
      </c>
      <c r="BW879">
        <v>0</v>
      </c>
      <c r="CU879">
        <f>ROUND(AT879*Source!I543*AH879*AL879,0)</f>
        <v>39</v>
      </c>
      <c r="CV879">
        <f>ROUND(Y879*Source!I543,9)</f>
        <v>4.51</v>
      </c>
      <c r="CW879">
        <v>0</v>
      </c>
      <c r="CX879">
        <f>ROUND(Y879*Source!I543,9)</f>
        <v>4.51</v>
      </c>
      <c r="CY879">
        <f>AD879</f>
        <v>8.6</v>
      </c>
      <c r="CZ879">
        <f>AH879</f>
        <v>8.6</v>
      </c>
      <c r="DA879">
        <f>AL879</f>
        <v>1</v>
      </c>
      <c r="DB879">
        <f t="shared" si="414"/>
        <v>969.65</v>
      </c>
      <c r="DC879">
        <f t="shared" si="415"/>
        <v>0</v>
      </c>
      <c r="DD879" t="s">
        <v>6</v>
      </c>
      <c r="DE879" t="s">
        <v>6</v>
      </c>
      <c r="DF879">
        <f t="shared" ref="DF879:DF889" si="424">ROUND(ROUND(AE879,0)*CX879,0)</f>
        <v>0</v>
      </c>
      <c r="DG879">
        <f t="shared" si="423"/>
        <v>0</v>
      </c>
      <c r="DH879">
        <f>Source!I543*SmtRes!Y879</f>
        <v>4.51</v>
      </c>
      <c r="DI879">
        <f>AD879</f>
        <v>8.6</v>
      </c>
      <c r="DJ879">
        <f>EtalonRes!AB1007</f>
        <v>8.6</v>
      </c>
      <c r="DK879">
        <f>Source!BA543</f>
        <v>1</v>
      </c>
      <c r="DL879" t="s">
        <v>6</v>
      </c>
      <c r="DM879">
        <v>0</v>
      </c>
      <c r="DN879" t="s">
        <v>6</v>
      </c>
      <c r="DO879">
        <v>0</v>
      </c>
      <c r="GQ879">
        <v>-1</v>
      </c>
      <c r="GR879">
        <v>-1</v>
      </c>
    </row>
    <row r="880" spans="1:200" x14ac:dyDescent="0.2">
      <c r="A880">
        <f>ROW(Source!A543)</f>
        <v>543</v>
      </c>
      <c r="B880">
        <v>86295183</v>
      </c>
      <c r="C880">
        <v>86296644</v>
      </c>
      <c r="D880">
        <v>121548</v>
      </c>
      <c r="E880">
        <v>1</v>
      </c>
      <c r="F880">
        <v>1</v>
      </c>
      <c r="G880">
        <v>1</v>
      </c>
      <c r="H880">
        <v>1</v>
      </c>
      <c r="I880" t="s">
        <v>39</v>
      </c>
      <c r="J880" t="s">
        <v>6</v>
      </c>
      <c r="K880" t="s">
        <v>922</v>
      </c>
      <c r="L880">
        <v>608254</v>
      </c>
      <c r="N880">
        <v>1013</v>
      </c>
      <c r="O880" t="s">
        <v>923</v>
      </c>
      <c r="P880" t="s">
        <v>923</v>
      </c>
      <c r="Q880">
        <v>1</v>
      </c>
      <c r="W880">
        <v>0</v>
      </c>
      <c r="X880">
        <v>-185737400</v>
      </c>
      <c r="Y880">
        <f t="shared" si="413"/>
        <v>0.2</v>
      </c>
      <c r="AA880">
        <v>0</v>
      </c>
      <c r="AB880">
        <v>0</v>
      </c>
      <c r="AC880">
        <v>0</v>
      </c>
      <c r="AD880">
        <v>0</v>
      </c>
      <c r="AE880">
        <v>0</v>
      </c>
      <c r="AF880">
        <v>0</v>
      </c>
      <c r="AG880">
        <v>0</v>
      </c>
      <c r="AH880">
        <v>0</v>
      </c>
      <c r="AI880">
        <v>1</v>
      </c>
      <c r="AJ880">
        <v>1</v>
      </c>
      <c r="AK880">
        <v>1</v>
      </c>
      <c r="AL880">
        <v>1</v>
      </c>
      <c r="AM880">
        <v>0</v>
      </c>
      <c r="AN880">
        <v>0</v>
      </c>
      <c r="AO880">
        <v>1</v>
      </c>
      <c r="AP880">
        <v>0</v>
      </c>
      <c r="AQ880">
        <v>0</v>
      </c>
      <c r="AR880">
        <v>0</v>
      </c>
      <c r="AS880" t="s">
        <v>6</v>
      </c>
      <c r="AT880">
        <v>0.2</v>
      </c>
      <c r="AU880" t="s">
        <v>6</v>
      </c>
      <c r="AV880">
        <v>2</v>
      </c>
      <c r="AW880">
        <v>2</v>
      </c>
      <c r="AX880">
        <v>86296653</v>
      </c>
      <c r="AY880">
        <v>1</v>
      </c>
      <c r="AZ880">
        <v>0</v>
      </c>
      <c r="BA880">
        <v>1008</v>
      </c>
      <c r="BB880">
        <v>0</v>
      </c>
      <c r="BC880">
        <v>0</v>
      </c>
      <c r="BD880">
        <v>0</v>
      </c>
      <c r="BE880">
        <v>0</v>
      </c>
      <c r="BF880">
        <v>0</v>
      </c>
      <c r="BG880">
        <v>0</v>
      </c>
      <c r="BH880">
        <v>0</v>
      </c>
      <c r="BI880">
        <v>0</v>
      </c>
      <c r="BJ880">
        <v>0</v>
      </c>
      <c r="BK880">
        <v>0</v>
      </c>
      <c r="BL880">
        <v>0</v>
      </c>
      <c r="BM880">
        <v>0</v>
      </c>
      <c r="BN880">
        <v>0</v>
      </c>
      <c r="BO880">
        <v>0</v>
      </c>
      <c r="BP880">
        <v>0</v>
      </c>
      <c r="BQ880">
        <v>0</v>
      </c>
      <c r="BR880">
        <v>0</v>
      </c>
      <c r="BS880">
        <v>0</v>
      </c>
      <c r="BT880">
        <v>0</v>
      </c>
      <c r="BU880">
        <v>0</v>
      </c>
      <c r="BV880">
        <v>0</v>
      </c>
      <c r="BW880">
        <v>0</v>
      </c>
      <c r="CV880">
        <v>0</v>
      </c>
      <c r="CW880">
        <v>0</v>
      </c>
      <c r="CX880">
        <f>ROUND(Y880*Source!I543,9)</f>
        <v>8.0000000000000002E-3</v>
      </c>
      <c r="CY880">
        <f>AD880</f>
        <v>0</v>
      </c>
      <c r="CZ880">
        <f>AH880</f>
        <v>0</v>
      </c>
      <c r="DA880">
        <f>AL880</f>
        <v>1</v>
      </c>
      <c r="DB880">
        <f t="shared" si="414"/>
        <v>0</v>
      </c>
      <c r="DC880">
        <f t="shared" si="415"/>
        <v>0</v>
      </c>
      <c r="DD880" t="s">
        <v>6</v>
      </c>
      <c r="DE880" t="s">
        <v>6</v>
      </c>
      <c r="DF880">
        <f t="shared" si="424"/>
        <v>0</v>
      </c>
      <c r="DG880">
        <f t="shared" si="423"/>
        <v>0</v>
      </c>
      <c r="DH880">
        <f>Source!I543*SmtRes!Y880</f>
        <v>8.0000000000000002E-3</v>
      </c>
      <c r="DI880">
        <f>AD880</f>
        <v>0</v>
      </c>
      <c r="DJ880">
        <f>EtalonRes!AB1008</f>
        <v>0</v>
      </c>
      <c r="DK880">
        <f>Source!BA543</f>
        <v>1</v>
      </c>
      <c r="DL880" t="s">
        <v>6</v>
      </c>
      <c r="DM880">
        <v>0</v>
      </c>
      <c r="DN880" t="s">
        <v>6</v>
      </c>
      <c r="DO880">
        <v>0</v>
      </c>
      <c r="GQ880">
        <v>-1</v>
      </c>
      <c r="GR880">
        <v>-1</v>
      </c>
    </row>
    <row r="881" spans="1:200" x14ac:dyDescent="0.2">
      <c r="A881">
        <f>ROW(Source!A543)</f>
        <v>543</v>
      </c>
      <c r="B881">
        <v>86295183</v>
      </c>
      <c r="C881">
        <v>86296644</v>
      </c>
      <c r="D881">
        <v>27439418</v>
      </c>
      <c r="E881">
        <v>1</v>
      </c>
      <c r="F881">
        <v>1</v>
      </c>
      <c r="G881">
        <v>1</v>
      </c>
      <c r="H881">
        <v>2</v>
      </c>
      <c r="I881" t="s">
        <v>944</v>
      </c>
      <c r="J881" t="s">
        <v>945</v>
      </c>
      <c r="K881" t="s">
        <v>946</v>
      </c>
      <c r="L881">
        <v>1368</v>
      </c>
      <c r="N881">
        <v>1011</v>
      </c>
      <c r="O881" t="s">
        <v>927</v>
      </c>
      <c r="P881" t="s">
        <v>927</v>
      </c>
      <c r="Q881">
        <v>1</v>
      </c>
      <c r="W881">
        <v>0</v>
      </c>
      <c r="X881">
        <v>674127709</v>
      </c>
      <c r="Y881">
        <f t="shared" si="413"/>
        <v>0.2</v>
      </c>
      <c r="AA881">
        <v>0</v>
      </c>
      <c r="AB881">
        <v>91.69</v>
      </c>
      <c r="AC881">
        <v>13.61</v>
      </c>
      <c r="AD881">
        <v>0</v>
      </c>
      <c r="AE881">
        <v>0</v>
      </c>
      <c r="AF881">
        <v>91.69</v>
      </c>
      <c r="AG881">
        <v>13.61</v>
      </c>
      <c r="AH881">
        <v>0</v>
      </c>
      <c r="AI881">
        <v>1</v>
      </c>
      <c r="AJ881">
        <v>1</v>
      </c>
      <c r="AK881">
        <v>1</v>
      </c>
      <c r="AL881">
        <v>1</v>
      </c>
      <c r="AM881">
        <v>0</v>
      </c>
      <c r="AN881">
        <v>0</v>
      </c>
      <c r="AO881">
        <v>1</v>
      </c>
      <c r="AP881">
        <v>0</v>
      </c>
      <c r="AQ881">
        <v>0</v>
      </c>
      <c r="AR881">
        <v>0</v>
      </c>
      <c r="AS881" t="s">
        <v>6</v>
      </c>
      <c r="AT881">
        <v>0.2</v>
      </c>
      <c r="AU881" t="s">
        <v>6</v>
      </c>
      <c r="AV881">
        <v>0</v>
      </c>
      <c r="AW881">
        <v>2</v>
      </c>
      <c r="AX881">
        <v>86296654</v>
      </c>
      <c r="AY881">
        <v>1</v>
      </c>
      <c r="AZ881">
        <v>0</v>
      </c>
      <c r="BA881">
        <v>1009</v>
      </c>
      <c r="BB881">
        <v>0</v>
      </c>
      <c r="BC881">
        <v>0</v>
      </c>
      <c r="BD881">
        <v>0</v>
      </c>
      <c r="BE881">
        <v>0</v>
      </c>
      <c r="BF881">
        <v>0</v>
      </c>
      <c r="BG881">
        <v>0</v>
      </c>
      <c r="BH881">
        <v>0</v>
      </c>
      <c r="BI881">
        <v>0</v>
      </c>
      <c r="BJ881">
        <v>0</v>
      </c>
      <c r="BK881">
        <v>0</v>
      </c>
      <c r="BL881">
        <v>0</v>
      </c>
      <c r="BM881">
        <v>0</v>
      </c>
      <c r="BN881">
        <v>0</v>
      </c>
      <c r="BO881">
        <v>0</v>
      </c>
      <c r="BP881">
        <v>0</v>
      </c>
      <c r="BQ881">
        <v>0</v>
      </c>
      <c r="BR881">
        <v>0</v>
      </c>
      <c r="BS881">
        <v>0</v>
      </c>
      <c r="BT881">
        <v>0</v>
      </c>
      <c r="BU881">
        <v>0</v>
      </c>
      <c r="BV881">
        <v>0</v>
      </c>
      <c r="BW881">
        <v>0</v>
      </c>
      <c r="CV881">
        <v>0</v>
      </c>
      <c r="CW881">
        <f>ROUND(Y881*Source!I543*DO881,9)</f>
        <v>0</v>
      </c>
      <c r="CX881">
        <f>ROUND(Y881*Source!I543,9)</f>
        <v>8.0000000000000002E-3</v>
      </c>
      <c r="CY881">
        <f>AB881</f>
        <v>91.69</v>
      </c>
      <c r="CZ881">
        <f>AF881</f>
        <v>91.69</v>
      </c>
      <c r="DA881">
        <f>AJ881</f>
        <v>1</v>
      </c>
      <c r="DB881">
        <f t="shared" si="414"/>
        <v>18.34</v>
      </c>
      <c r="DC881">
        <f t="shared" si="415"/>
        <v>2.72</v>
      </c>
      <c r="DD881" t="s">
        <v>6</v>
      </c>
      <c r="DE881" t="s">
        <v>6</v>
      </c>
      <c r="DF881">
        <f t="shared" si="424"/>
        <v>0</v>
      </c>
      <c r="DG881">
        <f t="shared" si="423"/>
        <v>1</v>
      </c>
      <c r="DH881">
        <f>Source!I543*SmtRes!Y881</f>
        <v>8.0000000000000002E-3</v>
      </c>
      <c r="DI881">
        <f>AB881</f>
        <v>91.69</v>
      </c>
      <c r="DJ881">
        <f>EtalonRes!Z1009</f>
        <v>91.69</v>
      </c>
      <c r="DK881">
        <f>Source!BB543</f>
        <v>1</v>
      </c>
      <c r="DL881" t="s">
        <v>6</v>
      </c>
      <c r="DM881">
        <v>0</v>
      </c>
      <c r="DN881" t="s">
        <v>6</v>
      </c>
      <c r="DO881">
        <v>0</v>
      </c>
      <c r="GQ881">
        <v>-1</v>
      </c>
      <c r="GR881">
        <v>-1</v>
      </c>
    </row>
    <row r="882" spans="1:200" x14ac:dyDescent="0.2">
      <c r="A882">
        <f>ROW(Source!A543)</f>
        <v>543</v>
      </c>
      <c r="B882">
        <v>86295183</v>
      </c>
      <c r="C882">
        <v>86296644</v>
      </c>
      <c r="D882">
        <v>27441327</v>
      </c>
      <c r="E882">
        <v>1</v>
      </c>
      <c r="F882">
        <v>1</v>
      </c>
      <c r="G882">
        <v>1</v>
      </c>
      <c r="H882">
        <v>2</v>
      </c>
      <c r="I882" t="s">
        <v>936</v>
      </c>
      <c r="J882" t="s">
        <v>937</v>
      </c>
      <c r="K882" t="s">
        <v>938</v>
      </c>
      <c r="L882">
        <v>1368</v>
      </c>
      <c r="N882">
        <v>1011</v>
      </c>
      <c r="O882" t="s">
        <v>927</v>
      </c>
      <c r="P882" t="s">
        <v>927</v>
      </c>
      <c r="Q882">
        <v>1</v>
      </c>
      <c r="W882">
        <v>0</v>
      </c>
      <c r="X882">
        <v>-1583389094</v>
      </c>
      <c r="Y882">
        <f t="shared" si="413"/>
        <v>7.0000000000000007E-2</v>
      </c>
      <c r="AA882">
        <v>0</v>
      </c>
      <c r="AB882">
        <v>93.37</v>
      </c>
      <c r="AC882">
        <v>11.69</v>
      </c>
      <c r="AD882">
        <v>0</v>
      </c>
      <c r="AE882">
        <v>0</v>
      </c>
      <c r="AF882">
        <v>93.37</v>
      </c>
      <c r="AG882">
        <v>11.69</v>
      </c>
      <c r="AH882">
        <v>0</v>
      </c>
      <c r="AI882">
        <v>1</v>
      </c>
      <c r="AJ882">
        <v>1</v>
      </c>
      <c r="AK882">
        <v>1</v>
      </c>
      <c r="AL882">
        <v>1</v>
      </c>
      <c r="AM882">
        <v>0</v>
      </c>
      <c r="AN882">
        <v>0</v>
      </c>
      <c r="AO882">
        <v>1</v>
      </c>
      <c r="AP882">
        <v>0</v>
      </c>
      <c r="AQ882">
        <v>0</v>
      </c>
      <c r="AR882">
        <v>0</v>
      </c>
      <c r="AS882" t="s">
        <v>6</v>
      </c>
      <c r="AT882">
        <v>7.0000000000000007E-2</v>
      </c>
      <c r="AU882" t="s">
        <v>6</v>
      </c>
      <c r="AV882">
        <v>0</v>
      </c>
      <c r="AW882">
        <v>2</v>
      </c>
      <c r="AX882">
        <v>86296655</v>
      </c>
      <c r="AY882">
        <v>1</v>
      </c>
      <c r="AZ882">
        <v>0</v>
      </c>
      <c r="BA882">
        <v>1010</v>
      </c>
      <c r="BB882">
        <v>0</v>
      </c>
      <c r="BC882">
        <v>0</v>
      </c>
      <c r="BD882">
        <v>0</v>
      </c>
      <c r="BE882">
        <v>0</v>
      </c>
      <c r="BF882">
        <v>0</v>
      </c>
      <c r="BG882">
        <v>0</v>
      </c>
      <c r="BH882">
        <v>0</v>
      </c>
      <c r="BI882">
        <v>0</v>
      </c>
      <c r="BJ882">
        <v>0</v>
      </c>
      <c r="BK882">
        <v>0</v>
      </c>
      <c r="BL882">
        <v>0</v>
      </c>
      <c r="BM882">
        <v>0</v>
      </c>
      <c r="BN882">
        <v>0</v>
      </c>
      <c r="BO882">
        <v>0</v>
      </c>
      <c r="BP882">
        <v>0</v>
      </c>
      <c r="BQ882">
        <v>0</v>
      </c>
      <c r="BR882">
        <v>0</v>
      </c>
      <c r="BS882">
        <v>0</v>
      </c>
      <c r="BT882">
        <v>0</v>
      </c>
      <c r="BU882">
        <v>0</v>
      </c>
      <c r="BV882">
        <v>0</v>
      </c>
      <c r="BW882">
        <v>0</v>
      </c>
      <c r="CV882">
        <v>0</v>
      </c>
      <c r="CW882">
        <f>ROUND(Y882*Source!I543*DO882,9)</f>
        <v>0</v>
      </c>
      <c r="CX882">
        <f>ROUND(Y882*Source!I543,9)</f>
        <v>2.8E-3</v>
      </c>
      <c r="CY882">
        <f>AB882</f>
        <v>93.37</v>
      </c>
      <c r="CZ882">
        <f>AF882</f>
        <v>93.37</v>
      </c>
      <c r="DA882">
        <f>AJ882</f>
        <v>1</v>
      </c>
      <c r="DB882">
        <f t="shared" si="414"/>
        <v>6.54</v>
      </c>
      <c r="DC882">
        <f t="shared" si="415"/>
        <v>0.82</v>
      </c>
      <c r="DD882" t="s">
        <v>6</v>
      </c>
      <c r="DE882" t="s">
        <v>6</v>
      </c>
      <c r="DF882">
        <f t="shared" si="424"/>
        <v>0</v>
      </c>
      <c r="DG882">
        <f t="shared" si="423"/>
        <v>0</v>
      </c>
      <c r="DH882">
        <f>Source!I543*SmtRes!Y882</f>
        <v>2.8000000000000004E-3</v>
      </c>
      <c r="DI882">
        <f>AB882</f>
        <v>93.37</v>
      </c>
      <c r="DJ882">
        <f>EtalonRes!Z1010</f>
        <v>93.37</v>
      </c>
      <c r="DK882">
        <f>Source!BB543</f>
        <v>1</v>
      </c>
      <c r="DL882" t="s">
        <v>6</v>
      </c>
      <c r="DM882">
        <v>0</v>
      </c>
      <c r="DN882" t="s">
        <v>6</v>
      </c>
      <c r="DO882">
        <v>0</v>
      </c>
      <c r="GQ882">
        <v>-1</v>
      </c>
      <c r="GR882">
        <v>-1</v>
      </c>
    </row>
    <row r="883" spans="1:200" x14ac:dyDescent="0.2">
      <c r="A883">
        <f>ROW(Source!A543)</f>
        <v>543</v>
      </c>
      <c r="B883">
        <v>86295183</v>
      </c>
      <c r="C883">
        <v>86296644</v>
      </c>
      <c r="D883">
        <v>27374032</v>
      </c>
      <c r="E883">
        <v>1</v>
      </c>
      <c r="F883">
        <v>1</v>
      </c>
      <c r="G883">
        <v>1</v>
      </c>
      <c r="H883">
        <v>3</v>
      </c>
      <c r="I883" t="s">
        <v>745</v>
      </c>
      <c r="J883" t="s">
        <v>747</v>
      </c>
      <c r="K883" t="s">
        <v>746</v>
      </c>
      <c r="L883">
        <v>1346</v>
      </c>
      <c r="N883">
        <v>1009</v>
      </c>
      <c r="O883" t="s">
        <v>182</v>
      </c>
      <c r="P883" t="s">
        <v>182</v>
      </c>
      <c r="Q883">
        <v>1</v>
      </c>
      <c r="W883">
        <v>0</v>
      </c>
      <c r="X883">
        <v>2090784393</v>
      </c>
      <c r="Y883">
        <f t="shared" ref="Y883:Y914" si="425">AT883</f>
        <v>4</v>
      </c>
      <c r="AA883">
        <v>20.91</v>
      </c>
      <c r="AB883">
        <v>0</v>
      </c>
      <c r="AC883">
        <v>0</v>
      </c>
      <c r="AD883">
        <v>0</v>
      </c>
      <c r="AE883">
        <v>20.91</v>
      </c>
      <c r="AF883">
        <v>0</v>
      </c>
      <c r="AG883">
        <v>0</v>
      </c>
      <c r="AH883">
        <v>0</v>
      </c>
      <c r="AI883">
        <v>1</v>
      </c>
      <c r="AJ883">
        <v>1</v>
      </c>
      <c r="AK883">
        <v>1</v>
      </c>
      <c r="AL883">
        <v>1</v>
      </c>
      <c r="AM883">
        <v>0</v>
      </c>
      <c r="AN883">
        <v>0</v>
      </c>
      <c r="AO883">
        <v>0</v>
      </c>
      <c r="AP883">
        <v>1</v>
      </c>
      <c r="AQ883">
        <v>0</v>
      </c>
      <c r="AR883">
        <v>0</v>
      </c>
      <c r="AS883" t="s">
        <v>6</v>
      </c>
      <c r="AT883">
        <v>4</v>
      </c>
      <c r="AU883" t="s">
        <v>6</v>
      </c>
      <c r="AV883">
        <v>0</v>
      </c>
      <c r="AW883">
        <v>1</v>
      </c>
      <c r="AX883">
        <v>-1</v>
      </c>
      <c r="AY883">
        <v>0</v>
      </c>
      <c r="AZ883">
        <v>0</v>
      </c>
      <c r="BA883" t="s">
        <v>6</v>
      </c>
      <c r="BB883">
        <v>0</v>
      </c>
      <c r="BC883">
        <v>0</v>
      </c>
      <c r="BD883">
        <v>0</v>
      </c>
      <c r="BE883">
        <v>0</v>
      </c>
      <c r="BF883">
        <v>0</v>
      </c>
      <c r="BG883">
        <v>0</v>
      </c>
      <c r="BH883">
        <v>0</v>
      </c>
      <c r="BI883">
        <v>0</v>
      </c>
      <c r="BJ883">
        <v>0</v>
      </c>
      <c r="BK883">
        <v>0</v>
      </c>
      <c r="BL883">
        <v>0</v>
      </c>
      <c r="BM883">
        <v>0</v>
      </c>
      <c r="BN883">
        <v>0</v>
      </c>
      <c r="BO883">
        <v>0</v>
      </c>
      <c r="BP883">
        <v>0</v>
      </c>
      <c r="BQ883">
        <v>0</v>
      </c>
      <c r="BR883">
        <v>0</v>
      </c>
      <c r="BS883">
        <v>0</v>
      </c>
      <c r="BT883">
        <v>0</v>
      </c>
      <c r="BU883">
        <v>0</v>
      </c>
      <c r="BV883">
        <v>0</v>
      </c>
      <c r="BW883">
        <v>0</v>
      </c>
      <c r="CV883">
        <v>0</v>
      </c>
      <c r="CW883">
        <v>0</v>
      </c>
      <c r="CX883">
        <f>ROUND(Y883*Source!I543,9)</f>
        <v>0.16</v>
      </c>
      <c r="CY883">
        <f>AA883</f>
        <v>20.91</v>
      </c>
      <c r="CZ883">
        <f>AE883</f>
        <v>20.91</v>
      </c>
      <c r="DA883">
        <f>AI883</f>
        <v>1</v>
      </c>
      <c r="DB883">
        <f t="shared" ref="DB883:DB914" si="426">ROUND(ROUND(AT883*CZ883,2),2)</f>
        <v>83.64</v>
      </c>
      <c r="DC883">
        <f t="shared" ref="DC883:DC914" si="427">ROUND(ROUND(AT883*AG883,2),2)</f>
        <v>0</v>
      </c>
      <c r="DD883" t="s">
        <v>6</v>
      </c>
      <c r="DE883" t="s">
        <v>6</v>
      </c>
      <c r="DF883">
        <f t="shared" si="424"/>
        <v>3</v>
      </c>
      <c r="DG883">
        <f t="shared" si="423"/>
        <v>0</v>
      </c>
      <c r="DH883">
        <f>Source!I543*SmtRes!Y883</f>
        <v>0.16</v>
      </c>
      <c r="DI883">
        <f>AA883</f>
        <v>20.91</v>
      </c>
      <c r="DJ883">
        <f>DF883</f>
        <v>3</v>
      </c>
      <c r="DK883">
        <f>Source!BC543</f>
        <v>1</v>
      </c>
      <c r="DL883" t="s">
        <v>6</v>
      </c>
      <c r="DM883">
        <v>0</v>
      </c>
      <c r="DN883" t="s">
        <v>6</v>
      </c>
      <c r="DO883">
        <v>0</v>
      </c>
      <c r="GP883">
        <v>1</v>
      </c>
      <c r="GQ883">
        <v>-1</v>
      </c>
      <c r="GR883">
        <v>-1</v>
      </c>
    </row>
    <row r="884" spans="1:200" x14ac:dyDescent="0.2">
      <c r="A884">
        <f>ROW(Source!A543)</f>
        <v>543</v>
      </c>
      <c r="B884">
        <v>86295183</v>
      </c>
      <c r="C884">
        <v>86296644</v>
      </c>
      <c r="D884">
        <v>27402531</v>
      </c>
      <c r="E884">
        <v>1</v>
      </c>
      <c r="F884">
        <v>1</v>
      </c>
      <c r="G884">
        <v>1</v>
      </c>
      <c r="H884">
        <v>3</v>
      </c>
      <c r="I884" t="s">
        <v>735</v>
      </c>
      <c r="J884" t="s">
        <v>737</v>
      </c>
      <c r="K884" t="s">
        <v>736</v>
      </c>
      <c r="L884">
        <v>53010780</v>
      </c>
      <c r="N884">
        <v>1010</v>
      </c>
      <c r="O884" t="s">
        <v>300</v>
      </c>
      <c r="P884" t="s">
        <v>43</v>
      </c>
      <c r="Q884">
        <v>1</v>
      </c>
      <c r="W884">
        <v>0</v>
      </c>
      <c r="X884">
        <v>-1364056726</v>
      </c>
      <c r="Y884">
        <f t="shared" si="425"/>
        <v>500</v>
      </c>
      <c r="AA884">
        <v>8.09</v>
      </c>
      <c r="AB884">
        <v>0</v>
      </c>
      <c r="AC884">
        <v>0</v>
      </c>
      <c r="AD884">
        <v>0</v>
      </c>
      <c r="AE884">
        <v>8.09</v>
      </c>
      <c r="AF884">
        <v>0</v>
      </c>
      <c r="AG884">
        <v>0</v>
      </c>
      <c r="AH884">
        <v>0</v>
      </c>
      <c r="AI884">
        <v>1</v>
      </c>
      <c r="AJ884">
        <v>1</v>
      </c>
      <c r="AK884">
        <v>1</v>
      </c>
      <c r="AL884">
        <v>1</v>
      </c>
      <c r="AM884">
        <v>0</v>
      </c>
      <c r="AN884">
        <v>0</v>
      </c>
      <c r="AO884">
        <v>0</v>
      </c>
      <c r="AP884">
        <v>1</v>
      </c>
      <c r="AQ884">
        <v>0</v>
      </c>
      <c r="AR884">
        <v>0</v>
      </c>
      <c r="AS884" t="s">
        <v>6</v>
      </c>
      <c r="AT884">
        <v>500</v>
      </c>
      <c r="AU884" t="s">
        <v>6</v>
      </c>
      <c r="AV884">
        <v>0</v>
      </c>
      <c r="AW884">
        <v>1</v>
      </c>
      <c r="AX884">
        <v>-1</v>
      </c>
      <c r="AY884">
        <v>0</v>
      </c>
      <c r="AZ884">
        <v>0</v>
      </c>
      <c r="BA884" t="s">
        <v>6</v>
      </c>
      <c r="BB884">
        <v>0</v>
      </c>
      <c r="BC884">
        <v>0</v>
      </c>
      <c r="BD884">
        <v>0</v>
      </c>
      <c r="BE884">
        <v>0</v>
      </c>
      <c r="BF884">
        <v>0</v>
      </c>
      <c r="BG884">
        <v>0</v>
      </c>
      <c r="BH884">
        <v>0</v>
      </c>
      <c r="BI884">
        <v>0</v>
      </c>
      <c r="BJ884">
        <v>0</v>
      </c>
      <c r="BK884">
        <v>0</v>
      </c>
      <c r="BL884">
        <v>0</v>
      </c>
      <c r="BM884">
        <v>0</v>
      </c>
      <c r="BN884">
        <v>0</v>
      </c>
      <c r="BO884">
        <v>0</v>
      </c>
      <c r="BP884">
        <v>0</v>
      </c>
      <c r="BQ884">
        <v>0</v>
      </c>
      <c r="BR884">
        <v>0</v>
      </c>
      <c r="BS884">
        <v>0</v>
      </c>
      <c r="BT884">
        <v>0</v>
      </c>
      <c r="BU884">
        <v>0</v>
      </c>
      <c r="BV884">
        <v>0</v>
      </c>
      <c r="BW884">
        <v>0</v>
      </c>
      <c r="CV884">
        <v>0</v>
      </c>
      <c r="CW884">
        <v>0</v>
      </c>
      <c r="CX884">
        <f>ROUND(Y884*Source!I543,9)</f>
        <v>20</v>
      </c>
      <c r="CY884">
        <f>AA884</f>
        <v>8.09</v>
      </c>
      <c r="CZ884">
        <f>AE884</f>
        <v>8.09</v>
      </c>
      <c r="DA884">
        <f>AI884</f>
        <v>1</v>
      </c>
      <c r="DB884">
        <f t="shared" si="426"/>
        <v>4045</v>
      </c>
      <c r="DC884">
        <f t="shared" si="427"/>
        <v>0</v>
      </c>
      <c r="DD884" t="s">
        <v>6</v>
      </c>
      <c r="DE884" t="s">
        <v>6</v>
      </c>
      <c r="DF884">
        <f t="shared" si="424"/>
        <v>160</v>
      </c>
      <c r="DG884">
        <f t="shared" si="423"/>
        <v>0</v>
      </c>
      <c r="DH884">
        <f>Source!I543*SmtRes!Y884</f>
        <v>20</v>
      </c>
      <c r="DI884">
        <f>AA884</f>
        <v>8.09</v>
      </c>
      <c r="DJ884">
        <f>DF884</f>
        <v>160</v>
      </c>
      <c r="DK884">
        <f>Source!BC543</f>
        <v>1</v>
      </c>
      <c r="DL884" t="s">
        <v>6</v>
      </c>
      <c r="DM884">
        <v>0</v>
      </c>
      <c r="DN884" t="s">
        <v>6</v>
      </c>
      <c r="DO884">
        <v>0</v>
      </c>
      <c r="GP884">
        <v>1</v>
      </c>
      <c r="GQ884">
        <v>-1</v>
      </c>
      <c r="GR884">
        <v>-1</v>
      </c>
    </row>
    <row r="885" spans="1:200" x14ac:dyDescent="0.2">
      <c r="A885">
        <f>ROW(Source!A543)</f>
        <v>543</v>
      </c>
      <c r="B885">
        <v>86295183</v>
      </c>
      <c r="C885">
        <v>86296644</v>
      </c>
      <c r="D885">
        <v>27400203</v>
      </c>
      <c r="E885">
        <v>1</v>
      </c>
      <c r="F885">
        <v>1</v>
      </c>
      <c r="G885">
        <v>1</v>
      </c>
      <c r="H885">
        <v>3</v>
      </c>
      <c r="I885" t="s">
        <v>740</v>
      </c>
      <c r="J885" t="s">
        <v>742</v>
      </c>
      <c r="K885" t="s">
        <v>741</v>
      </c>
      <c r="L885">
        <v>1327</v>
      </c>
      <c r="N885">
        <v>1005</v>
      </c>
      <c r="O885" t="s">
        <v>661</v>
      </c>
      <c r="P885" t="s">
        <v>661</v>
      </c>
      <c r="Q885">
        <v>1</v>
      </c>
      <c r="W885">
        <v>0</v>
      </c>
      <c r="X885">
        <v>-493956653</v>
      </c>
      <c r="Y885">
        <f t="shared" si="425"/>
        <v>100</v>
      </c>
      <c r="AA885">
        <v>129.53</v>
      </c>
      <c r="AB885">
        <v>0</v>
      </c>
      <c r="AC885">
        <v>0</v>
      </c>
      <c r="AD885">
        <v>0</v>
      </c>
      <c r="AE885">
        <v>129.53</v>
      </c>
      <c r="AF885">
        <v>0</v>
      </c>
      <c r="AG885">
        <v>0</v>
      </c>
      <c r="AH885">
        <v>0</v>
      </c>
      <c r="AI885">
        <v>1</v>
      </c>
      <c r="AJ885">
        <v>1</v>
      </c>
      <c r="AK885">
        <v>1</v>
      </c>
      <c r="AL885">
        <v>1</v>
      </c>
      <c r="AM885">
        <v>0</v>
      </c>
      <c r="AN885">
        <v>0</v>
      </c>
      <c r="AO885">
        <v>0</v>
      </c>
      <c r="AP885">
        <v>1</v>
      </c>
      <c r="AQ885">
        <v>0</v>
      </c>
      <c r="AR885">
        <v>0</v>
      </c>
      <c r="AS885" t="s">
        <v>6</v>
      </c>
      <c r="AT885">
        <v>100</v>
      </c>
      <c r="AU885" t="s">
        <v>6</v>
      </c>
      <c r="AV885">
        <v>0</v>
      </c>
      <c r="AW885">
        <v>1</v>
      </c>
      <c r="AX885">
        <v>-1</v>
      </c>
      <c r="AY885">
        <v>0</v>
      </c>
      <c r="AZ885">
        <v>0</v>
      </c>
      <c r="BA885" t="s">
        <v>6</v>
      </c>
      <c r="BB885">
        <v>0</v>
      </c>
      <c r="BC885">
        <v>0</v>
      </c>
      <c r="BD885">
        <v>0</v>
      </c>
      <c r="BE885">
        <v>0</v>
      </c>
      <c r="BF885">
        <v>0</v>
      </c>
      <c r="BG885">
        <v>0</v>
      </c>
      <c r="BH885">
        <v>0</v>
      </c>
      <c r="BI885">
        <v>0</v>
      </c>
      <c r="BJ885">
        <v>0</v>
      </c>
      <c r="BK885">
        <v>0</v>
      </c>
      <c r="BL885">
        <v>0</v>
      </c>
      <c r="BM885">
        <v>0</v>
      </c>
      <c r="BN885">
        <v>0</v>
      </c>
      <c r="BO885">
        <v>0</v>
      </c>
      <c r="BP885">
        <v>0</v>
      </c>
      <c r="BQ885">
        <v>0</v>
      </c>
      <c r="BR885">
        <v>0</v>
      </c>
      <c r="BS885">
        <v>0</v>
      </c>
      <c r="BT885">
        <v>0</v>
      </c>
      <c r="BU885">
        <v>0</v>
      </c>
      <c r="BV885">
        <v>0</v>
      </c>
      <c r="BW885">
        <v>0</v>
      </c>
      <c r="CV885">
        <v>0</v>
      </c>
      <c r="CW885">
        <v>0</v>
      </c>
      <c r="CX885">
        <f>ROUND(Y885*Source!I543,9)</f>
        <v>4</v>
      </c>
      <c r="CY885">
        <f>AA885</f>
        <v>129.53</v>
      </c>
      <c r="CZ885">
        <f>AE885</f>
        <v>129.53</v>
      </c>
      <c r="DA885">
        <f>AI885</f>
        <v>1</v>
      </c>
      <c r="DB885">
        <f t="shared" si="426"/>
        <v>12953</v>
      </c>
      <c r="DC885">
        <f t="shared" si="427"/>
        <v>0</v>
      </c>
      <c r="DD885" t="s">
        <v>6</v>
      </c>
      <c r="DE885" t="s">
        <v>6</v>
      </c>
      <c r="DF885">
        <f t="shared" si="424"/>
        <v>520</v>
      </c>
      <c r="DG885">
        <f t="shared" si="423"/>
        <v>0</v>
      </c>
      <c r="DH885">
        <f>Source!I543*SmtRes!Y885</f>
        <v>4</v>
      </c>
      <c r="DI885">
        <f>AA885</f>
        <v>129.53</v>
      </c>
      <c r="DJ885">
        <f>DF885</f>
        <v>520</v>
      </c>
      <c r="DK885">
        <f>Source!BC543</f>
        <v>1</v>
      </c>
      <c r="DL885" t="s">
        <v>6</v>
      </c>
      <c r="DM885">
        <v>0</v>
      </c>
      <c r="DN885" t="s">
        <v>6</v>
      </c>
      <c r="DO885">
        <v>0</v>
      </c>
      <c r="GP885">
        <v>1</v>
      </c>
      <c r="GQ885">
        <v>-1</v>
      </c>
      <c r="GR885">
        <v>-1</v>
      </c>
    </row>
    <row r="886" spans="1:200" x14ac:dyDescent="0.2">
      <c r="A886">
        <f>ROW(Source!A544)</f>
        <v>544</v>
      </c>
      <c r="B886">
        <v>86295184</v>
      </c>
      <c r="C886">
        <v>86296644</v>
      </c>
      <c r="D886">
        <v>27493458</v>
      </c>
      <c r="E886">
        <v>1</v>
      </c>
      <c r="F886">
        <v>1</v>
      </c>
      <c r="G886">
        <v>1</v>
      </c>
      <c r="H886">
        <v>1</v>
      </c>
      <c r="I886" t="s">
        <v>998</v>
      </c>
      <c r="J886" t="s">
        <v>6</v>
      </c>
      <c r="K886" t="s">
        <v>999</v>
      </c>
      <c r="L886">
        <v>1369</v>
      </c>
      <c r="N886">
        <v>1013</v>
      </c>
      <c r="O886" t="s">
        <v>921</v>
      </c>
      <c r="P886" t="s">
        <v>921</v>
      </c>
      <c r="Q886">
        <v>1</v>
      </c>
      <c r="W886">
        <v>0</v>
      </c>
      <c r="X886">
        <v>-115882720</v>
      </c>
      <c r="Y886">
        <f t="shared" si="425"/>
        <v>112.75</v>
      </c>
      <c r="AA886">
        <v>0</v>
      </c>
      <c r="AB886">
        <v>0</v>
      </c>
      <c r="AC886">
        <v>0</v>
      </c>
      <c r="AD886">
        <v>254.73</v>
      </c>
      <c r="AE886">
        <v>0</v>
      </c>
      <c r="AF886">
        <v>0</v>
      </c>
      <c r="AG886">
        <v>0</v>
      </c>
      <c r="AH886">
        <v>8.6</v>
      </c>
      <c r="AI886">
        <v>1</v>
      </c>
      <c r="AJ886">
        <v>1</v>
      </c>
      <c r="AK886">
        <v>1</v>
      </c>
      <c r="AL886">
        <v>29.62</v>
      </c>
      <c r="AM886">
        <v>5</v>
      </c>
      <c r="AN886">
        <v>0</v>
      </c>
      <c r="AO886">
        <v>1</v>
      </c>
      <c r="AP886">
        <v>0</v>
      </c>
      <c r="AQ886">
        <v>0</v>
      </c>
      <c r="AR886">
        <v>0</v>
      </c>
      <c r="AS886" t="s">
        <v>6</v>
      </c>
      <c r="AT886">
        <v>112.75</v>
      </c>
      <c r="AU886" t="s">
        <v>6</v>
      </c>
      <c r="AV886">
        <v>1</v>
      </c>
      <c r="AW886">
        <v>2</v>
      </c>
      <c r="AX886">
        <v>86296652</v>
      </c>
      <c r="AY886">
        <v>1</v>
      </c>
      <c r="AZ886">
        <v>0</v>
      </c>
      <c r="BA886">
        <v>1014</v>
      </c>
      <c r="BB886">
        <v>0</v>
      </c>
      <c r="BC886">
        <v>0</v>
      </c>
      <c r="BD886">
        <v>0</v>
      </c>
      <c r="BE886">
        <v>0</v>
      </c>
      <c r="BF886">
        <v>0</v>
      </c>
      <c r="BG886">
        <v>0</v>
      </c>
      <c r="BH886">
        <v>0</v>
      </c>
      <c r="BI886">
        <v>0</v>
      </c>
      <c r="BJ886">
        <v>0</v>
      </c>
      <c r="BK886">
        <v>0</v>
      </c>
      <c r="BL886">
        <v>0</v>
      </c>
      <c r="BM886">
        <v>0</v>
      </c>
      <c r="BN886">
        <v>0</v>
      </c>
      <c r="BO886">
        <v>0</v>
      </c>
      <c r="BP886">
        <v>0</v>
      </c>
      <c r="BQ886">
        <v>0</v>
      </c>
      <c r="BR886">
        <v>0</v>
      </c>
      <c r="BS886">
        <v>0</v>
      </c>
      <c r="BT886">
        <v>0</v>
      </c>
      <c r="BU886">
        <v>0</v>
      </c>
      <c r="BV886">
        <v>0</v>
      </c>
      <c r="BW886">
        <v>0</v>
      </c>
      <c r="CU886">
        <f>ROUND(AT886*Source!I544*AH886*AL886,0)</f>
        <v>1149</v>
      </c>
      <c r="CV886">
        <f>ROUND(Y886*Source!I544,9)</f>
        <v>4.51</v>
      </c>
      <c r="CW886">
        <v>0</v>
      </c>
      <c r="CX886">
        <f>ROUND(Y886*Source!I544,9)</f>
        <v>4.51</v>
      </c>
      <c r="CY886">
        <f>AD886</f>
        <v>254.73</v>
      </c>
      <c r="CZ886">
        <f>AH886</f>
        <v>8.6</v>
      </c>
      <c r="DA886">
        <f>AL886</f>
        <v>29.62</v>
      </c>
      <c r="DB886">
        <f t="shared" si="426"/>
        <v>969.65</v>
      </c>
      <c r="DC886">
        <f t="shared" si="427"/>
        <v>0</v>
      </c>
      <c r="DD886" t="s">
        <v>6</v>
      </c>
      <c r="DE886" t="s">
        <v>6</v>
      </c>
      <c r="DF886">
        <f t="shared" si="424"/>
        <v>0</v>
      </c>
      <c r="DG886">
        <f t="shared" si="423"/>
        <v>0</v>
      </c>
      <c r="DH886">
        <f>Source!I544*SmtRes!Y886</f>
        <v>4.51</v>
      </c>
      <c r="DI886">
        <f>AD886</f>
        <v>254.73</v>
      </c>
      <c r="DJ886">
        <f>EtalonRes!AB1014</f>
        <v>8.6</v>
      </c>
      <c r="DK886">
        <f>Source!BA544</f>
        <v>29.62</v>
      </c>
      <c r="DL886" t="s">
        <v>6</v>
      </c>
      <c r="DM886">
        <v>0</v>
      </c>
      <c r="DN886" t="s">
        <v>6</v>
      </c>
      <c r="DO886">
        <v>0</v>
      </c>
      <c r="GQ886">
        <v>-1</v>
      </c>
      <c r="GR886">
        <v>-1</v>
      </c>
    </row>
    <row r="887" spans="1:200" x14ac:dyDescent="0.2">
      <c r="A887">
        <f>ROW(Source!A544)</f>
        <v>544</v>
      </c>
      <c r="B887">
        <v>86295184</v>
      </c>
      <c r="C887">
        <v>86296644</v>
      </c>
      <c r="D887">
        <v>121548</v>
      </c>
      <c r="E887">
        <v>1</v>
      </c>
      <c r="F887">
        <v>1</v>
      </c>
      <c r="G887">
        <v>1</v>
      </c>
      <c r="H887">
        <v>1</v>
      </c>
      <c r="I887" t="s">
        <v>39</v>
      </c>
      <c r="J887" t="s">
        <v>6</v>
      </c>
      <c r="K887" t="s">
        <v>922</v>
      </c>
      <c r="L887">
        <v>608254</v>
      </c>
      <c r="N887">
        <v>1013</v>
      </c>
      <c r="O887" t="s">
        <v>923</v>
      </c>
      <c r="P887" t="s">
        <v>923</v>
      </c>
      <c r="Q887">
        <v>1</v>
      </c>
      <c r="W887">
        <v>0</v>
      </c>
      <c r="X887">
        <v>-185737400</v>
      </c>
      <c r="Y887">
        <f t="shared" si="425"/>
        <v>0.2</v>
      </c>
      <c r="AA887">
        <v>0</v>
      </c>
      <c r="AB887">
        <v>0</v>
      </c>
      <c r="AC887">
        <v>0</v>
      </c>
      <c r="AD887">
        <v>0</v>
      </c>
      <c r="AE887">
        <v>0</v>
      </c>
      <c r="AF887">
        <v>0</v>
      </c>
      <c r="AG887">
        <v>0</v>
      </c>
      <c r="AH887">
        <v>0</v>
      </c>
      <c r="AI887">
        <v>1</v>
      </c>
      <c r="AJ887">
        <v>1</v>
      </c>
      <c r="AK887">
        <v>19.8</v>
      </c>
      <c r="AL887">
        <v>1</v>
      </c>
      <c r="AM887">
        <v>5</v>
      </c>
      <c r="AN887">
        <v>0</v>
      </c>
      <c r="AO887">
        <v>1</v>
      </c>
      <c r="AP887">
        <v>0</v>
      </c>
      <c r="AQ887">
        <v>0</v>
      </c>
      <c r="AR887">
        <v>0</v>
      </c>
      <c r="AS887" t="s">
        <v>6</v>
      </c>
      <c r="AT887">
        <v>0.2</v>
      </c>
      <c r="AU887" t="s">
        <v>6</v>
      </c>
      <c r="AV887">
        <v>2</v>
      </c>
      <c r="AW887">
        <v>2</v>
      </c>
      <c r="AX887">
        <v>86296653</v>
      </c>
      <c r="AY887">
        <v>1</v>
      </c>
      <c r="AZ887">
        <v>0</v>
      </c>
      <c r="BA887">
        <v>1015</v>
      </c>
      <c r="BB887">
        <v>0</v>
      </c>
      <c r="BC887">
        <v>0</v>
      </c>
      <c r="BD887">
        <v>0</v>
      </c>
      <c r="BE887">
        <v>0</v>
      </c>
      <c r="BF887">
        <v>0</v>
      </c>
      <c r="BG887">
        <v>0</v>
      </c>
      <c r="BH887">
        <v>0</v>
      </c>
      <c r="BI887">
        <v>0</v>
      </c>
      <c r="BJ887">
        <v>0</v>
      </c>
      <c r="BK887">
        <v>0</v>
      </c>
      <c r="BL887">
        <v>0</v>
      </c>
      <c r="BM887">
        <v>0</v>
      </c>
      <c r="BN887">
        <v>0</v>
      </c>
      <c r="BO887">
        <v>0</v>
      </c>
      <c r="BP887">
        <v>0</v>
      </c>
      <c r="BQ887">
        <v>0</v>
      </c>
      <c r="BR887">
        <v>0</v>
      </c>
      <c r="BS887">
        <v>0</v>
      </c>
      <c r="BT887">
        <v>0</v>
      </c>
      <c r="BU887">
        <v>0</v>
      </c>
      <c r="BV887">
        <v>0</v>
      </c>
      <c r="BW887">
        <v>0</v>
      </c>
      <c r="CV887">
        <v>0</v>
      </c>
      <c r="CW887">
        <v>0</v>
      </c>
      <c r="CX887">
        <f>ROUND(Y887*Source!I544,9)</f>
        <v>8.0000000000000002E-3</v>
      </c>
      <c r="CY887">
        <f>AD887</f>
        <v>0</v>
      </c>
      <c r="CZ887">
        <f>AH887</f>
        <v>0</v>
      </c>
      <c r="DA887">
        <f>AL887</f>
        <v>1</v>
      </c>
      <c r="DB887">
        <f t="shared" si="426"/>
        <v>0</v>
      </c>
      <c r="DC887">
        <f t="shared" si="427"/>
        <v>0</v>
      </c>
      <c r="DD887" t="s">
        <v>6</v>
      </c>
      <c r="DE887" t="s">
        <v>6</v>
      </c>
      <c r="DF887">
        <f t="shared" si="424"/>
        <v>0</v>
      </c>
      <c r="DG887">
        <f t="shared" si="423"/>
        <v>0</v>
      </c>
      <c r="DH887">
        <f>Source!I544*SmtRes!Y887</f>
        <v>8.0000000000000002E-3</v>
      </c>
      <c r="DI887">
        <f>AD887</f>
        <v>0</v>
      </c>
      <c r="DJ887">
        <f>EtalonRes!AB1015</f>
        <v>0</v>
      </c>
      <c r="DK887">
        <f>Source!BA544</f>
        <v>29.62</v>
      </c>
      <c r="DL887" t="s">
        <v>6</v>
      </c>
      <c r="DM887">
        <v>0</v>
      </c>
      <c r="DN887" t="s">
        <v>6</v>
      </c>
      <c r="DO887">
        <v>0</v>
      </c>
      <c r="GQ887">
        <v>-1</v>
      </c>
      <c r="GR887">
        <v>-1</v>
      </c>
    </row>
    <row r="888" spans="1:200" x14ac:dyDescent="0.2">
      <c r="A888">
        <f>ROW(Source!A544)</f>
        <v>544</v>
      </c>
      <c r="B888">
        <v>86295184</v>
      </c>
      <c r="C888">
        <v>86296644</v>
      </c>
      <c r="D888">
        <v>27439418</v>
      </c>
      <c r="E888">
        <v>1</v>
      </c>
      <c r="F888">
        <v>1</v>
      </c>
      <c r="G888">
        <v>1</v>
      </c>
      <c r="H888">
        <v>2</v>
      </c>
      <c r="I888" t="s">
        <v>944</v>
      </c>
      <c r="J888" t="s">
        <v>945</v>
      </c>
      <c r="K888" t="s">
        <v>946</v>
      </c>
      <c r="L888">
        <v>1368</v>
      </c>
      <c r="N888">
        <v>1011</v>
      </c>
      <c r="O888" t="s">
        <v>927</v>
      </c>
      <c r="P888" t="s">
        <v>927</v>
      </c>
      <c r="Q888">
        <v>1</v>
      </c>
      <c r="W888">
        <v>0</v>
      </c>
      <c r="X888">
        <v>674127709</v>
      </c>
      <c r="Y888">
        <f t="shared" si="425"/>
        <v>0.2</v>
      </c>
      <c r="AA888">
        <v>0</v>
      </c>
      <c r="AB888">
        <v>852.72</v>
      </c>
      <c r="AC888">
        <v>269.48</v>
      </c>
      <c r="AD888">
        <v>0</v>
      </c>
      <c r="AE888">
        <v>0</v>
      </c>
      <c r="AF888">
        <v>91.69</v>
      </c>
      <c r="AG888">
        <v>13.61</v>
      </c>
      <c r="AH888">
        <v>0</v>
      </c>
      <c r="AI888">
        <v>1</v>
      </c>
      <c r="AJ888">
        <v>9.3000000000000007</v>
      </c>
      <c r="AK888">
        <v>19.8</v>
      </c>
      <c r="AL888">
        <v>1</v>
      </c>
      <c r="AM888">
        <v>5</v>
      </c>
      <c r="AN888">
        <v>0</v>
      </c>
      <c r="AO888">
        <v>1</v>
      </c>
      <c r="AP888">
        <v>0</v>
      </c>
      <c r="AQ888">
        <v>0</v>
      </c>
      <c r="AR888">
        <v>0</v>
      </c>
      <c r="AS888" t="s">
        <v>6</v>
      </c>
      <c r="AT888">
        <v>0.2</v>
      </c>
      <c r="AU888" t="s">
        <v>6</v>
      </c>
      <c r="AV888">
        <v>0</v>
      </c>
      <c r="AW888">
        <v>2</v>
      </c>
      <c r="AX888">
        <v>86296654</v>
      </c>
      <c r="AY888">
        <v>1</v>
      </c>
      <c r="AZ888">
        <v>0</v>
      </c>
      <c r="BA888">
        <v>1016</v>
      </c>
      <c r="BB888">
        <v>0</v>
      </c>
      <c r="BC888">
        <v>0</v>
      </c>
      <c r="BD888">
        <v>0</v>
      </c>
      <c r="BE888">
        <v>0</v>
      </c>
      <c r="BF888">
        <v>0</v>
      </c>
      <c r="BG888">
        <v>0</v>
      </c>
      <c r="BH888">
        <v>0</v>
      </c>
      <c r="BI888">
        <v>0</v>
      </c>
      <c r="BJ888">
        <v>0</v>
      </c>
      <c r="BK888">
        <v>0</v>
      </c>
      <c r="BL888">
        <v>0</v>
      </c>
      <c r="BM888">
        <v>0</v>
      </c>
      <c r="BN888">
        <v>0</v>
      </c>
      <c r="BO888">
        <v>0</v>
      </c>
      <c r="BP888">
        <v>0</v>
      </c>
      <c r="BQ888">
        <v>0</v>
      </c>
      <c r="BR888">
        <v>0</v>
      </c>
      <c r="BS888">
        <v>0</v>
      </c>
      <c r="BT888">
        <v>0</v>
      </c>
      <c r="BU888">
        <v>0</v>
      </c>
      <c r="BV888">
        <v>0</v>
      </c>
      <c r="BW888">
        <v>0</v>
      </c>
      <c r="CV888">
        <v>0</v>
      </c>
      <c r="CW888">
        <f>ROUND(Y888*Source!I544*DO888,9)</f>
        <v>0</v>
      </c>
      <c r="CX888">
        <f>ROUND(Y888*Source!I544,9)</f>
        <v>8.0000000000000002E-3</v>
      </c>
      <c r="CY888">
        <f>AB888</f>
        <v>852.72</v>
      </c>
      <c r="CZ888">
        <f>AF888</f>
        <v>91.69</v>
      </c>
      <c r="DA888">
        <f>AJ888</f>
        <v>9.3000000000000007</v>
      </c>
      <c r="DB888">
        <f t="shared" si="426"/>
        <v>18.34</v>
      </c>
      <c r="DC888">
        <f t="shared" si="427"/>
        <v>2.72</v>
      </c>
      <c r="DD888" t="s">
        <v>6</v>
      </c>
      <c r="DE888" t="s">
        <v>6</v>
      </c>
      <c r="DF888">
        <f t="shared" si="424"/>
        <v>0</v>
      </c>
      <c r="DG888">
        <f>ROUND(ROUND(AF888*AJ888,0)*CX888,0)</f>
        <v>7</v>
      </c>
      <c r="DH888">
        <f>Source!I544*SmtRes!Y888</f>
        <v>8.0000000000000002E-3</v>
      </c>
      <c r="DI888">
        <f>AB888</f>
        <v>852.72</v>
      </c>
      <c r="DJ888">
        <f>EtalonRes!Z1016</f>
        <v>91.69</v>
      </c>
      <c r="DK888">
        <f>Source!BB544</f>
        <v>9.3000000000000007</v>
      </c>
      <c r="DL888" t="s">
        <v>6</v>
      </c>
      <c r="DM888">
        <v>0</v>
      </c>
      <c r="DN888" t="s">
        <v>6</v>
      </c>
      <c r="DO888">
        <v>0</v>
      </c>
      <c r="GQ888">
        <v>-1</v>
      </c>
      <c r="GR888">
        <v>-1</v>
      </c>
    </row>
    <row r="889" spans="1:200" x14ac:dyDescent="0.2">
      <c r="A889">
        <f>ROW(Source!A544)</f>
        <v>544</v>
      </c>
      <c r="B889">
        <v>86295184</v>
      </c>
      <c r="C889">
        <v>86296644</v>
      </c>
      <c r="D889">
        <v>27441327</v>
      </c>
      <c r="E889">
        <v>1</v>
      </c>
      <c r="F889">
        <v>1</v>
      </c>
      <c r="G889">
        <v>1</v>
      </c>
      <c r="H889">
        <v>2</v>
      </c>
      <c r="I889" t="s">
        <v>936</v>
      </c>
      <c r="J889" t="s">
        <v>937</v>
      </c>
      <c r="K889" t="s">
        <v>938</v>
      </c>
      <c r="L889">
        <v>1368</v>
      </c>
      <c r="N889">
        <v>1011</v>
      </c>
      <c r="O889" t="s">
        <v>927</v>
      </c>
      <c r="P889" t="s">
        <v>927</v>
      </c>
      <c r="Q889">
        <v>1</v>
      </c>
      <c r="W889">
        <v>0</v>
      </c>
      <c r="X889">
        <v>-1583389094</v>
      </c>
      <c r="Y889">
        <f t="shared" si="425"/>
        <v>7.0000000000000007E-2</v>
      </c>
      <c r="AA889">
        <v>0</v>
      </c>
      <c r="AB889">
        <v>868.34</v>
      </c>
      <c r="AC889">
        <v>231.46</v>
      </c>
      <c r="AD889">
        <v>0</v>
      </c>
      <c r="AE889">
        <v>0</v>
      </c>
      <c r="AF889">
        <v>93.37</v>
      </c>
      <c r="AG889">
        <v>11.69</v>
      </c>
      <c r="AH889">
        <v>0</v>
      </c>
      <c r="AI889">
        <v>1</v>
      </c>
      <c r="AJ889">
        <v>9.3000000000000007</v>
      </c>
      <c r="AK889">
        <v>19.8</v>
      </c>
      <c r="AL889">
        <v>1</v>
      </c>
      <c r="AM889">
        <v>5</v>
      </c>
      <c r="AN889">
        <v>0</v>
      </c>
      <c r="AO889">
        <v>1</v>
      </c>
      <c r="AP889">
        <v>0</v>
      </c>
      <c r="AQ889">
        <v>0</v>
      </c>
      <c r="AR889">
        <v>0</v>
      </c>
      <c r="AS889" t="s">
        <v>6</v>
      </c>
      <c r="AT889">
        <v>7.0000000000000007E-2</v>
      </c>
      <c r="AU889" t="s">
        <v>6</v>
      </c>
      <c r="AV889">
        <v>0</v>
      </c>
      <c r="AW889">
        <v>2</v>
      </c>
      <c r="AX889">
        <v>86296655</v>
      </c>
      <c r="AY889">
        <v>1</v>
      </c>
      <c r="AZ889">
        <v>0</v>
      </c>
      <c r="BA889">
        <v>1017</v>
      </c>
      <c r="BB889">
        <v>0</v>
      </c>
      <c r="BC889">
        <v>0</v>
      </c>
      <c r="BD889">
        <v>0</v>
      </c>
      <c r="BE889">
        <v>0</v>
      </c>
      <c r="BF889">
        <v>0</v>
      </c>
      <c r="BG889">
        <v>0</v>
      </c>
      <c r="BH889">
        <v>0</v>
      </c>
      <c r="BI889">
        <v>0</v>
      </c>
      <c r="BJ889">
        <v>0</v>
      </c>
      <c r="BK889">
        <v>0</v>
      </c>
      <c r="BL889">
        <v>0</v>
      </c>
      <c r="BM889">
        <v>0</v>
      </c>
      <c r="BN889">
        <v>0</v>
      </c>
      <c r="BO889">
        <v>0</v>
      </c>
      <c r="BP889">
        <v>0</v>
      </c>
      <c r="BQ889">
        <v>0</v>
      </c>
      <c r="BR889">
        <v>0</v>
      </c>
      <c r="BS889">
        <v>0</v>
      </c>
      <c r="BT889">
        <v>0</v>
      </c>
      <c r="BU889">
        <v>0</v>
      </c>
      <c r="BV889">
        <v>0</v>
      </c>
      <c r="BW889">
        <v>0</v>
      </c>
      <c r="CV889">
        <v>0</v>
      </c>
      <c r="CW889">
        <f>ROUND(Y889*Source!I544*DO889,9)</f>
        <v>0</v>
      </c>
      <c r="CX889">
        <f>ROUND(Y889*Source!I544,9)</f>
        <v>2.8E-3</v>
      </c>
      <c r="CY889">
        <f>AB889</f>
        <v>868.34</v>
      </c>
      <c r="CZ889">
        <f>AF889</f>
        <v>93.37</v>
      </c>
      <c r="DA889">
        <f>AJ889</f>
        <v>9.3000000000000007</v>
      </c>
      <c r="DB889">
        <f t="shared" si="426"/>
        <v>6.54</v>
      </c>
      <c r="DC889">
        <f t="shared" si="427"/>
        <v>0.82</v>
      </c>
      <c r="DD889" t="s">
        <v>6</v>
      </c>
      <c r="DE889" t="s">
        <v>6</v>
      </c>
      <c r="DF889">
        <f t="shared" si="424"/>
        <v>0</v>
      </c>
      <c r="DG889">
        <f>ROUND(ROUND(AF889*AJ889,0)*CX889,0)</f>
        <v>2</v>
      </c>
      <c r="DH889">
        <f>Source!I544*SmtRes!Y889</f>
        <v>2.8000000000000004E-3</v>
      </c>
      <c r="DI889">
        <f>AB889</f>
        <v>868.34</v>
      </c>
      <c r="DJ889">
        <f>EtalonRes!Z1017</f>
        <v>93.37</v>
      </c>
      <c r="DK889">
        <f>Source!BB544</f>
        <v>9.3000000000000007</v>
      </c>
      <c r="DL889" t="s">
        <v>6</v>
      </c>
      <c r="DM889">
        <v>0</v>
      </c>
      <c r="DN889" t="s">
        <v>6</v>
      </c>
      <c r="DO889">
        <v>0</v>
      </c>
      <c r="GQ889">
        <v>-1</v>
      </c>
      <c r="GR889">
        <v>-1</v>
      </c>
    </row>
    <row r="890" spans="1:200" x14ac:dyDescent="0.2">
      <c r="A890">
        <f>ROW(Source!A544)</f>
        <v>544</v>
      </c>
      <c r="B890">
        <v>86295184</v>
      </c>
      <c r="C890">
        <v>86296644</v>
      </c>
      <c r="D890">
        <v>27374032</v>
      </c>
      <c r="E890">
        <v>1</v>
      </c>
      <c r="F890">
        <v>1</v>
      </c>
      <c r="G890">
        <v>1</v>
      </c>
      <c r="H890">
        <v>3</v>
      </c>
      <c r="I890" t="s">
        <v>745</v>
      </c>
      <c r="J890" t="s">
        <v>747</v>
      </c>
      <c r="K890" t="s">
        <v>746</v>
      </c>
      <c r="L890">
        <v>1346</v>
      </c>
      <c r="N890">
        <v>1009</v>
      </c>
      <c r="O890" t="s">
        <v>182</v>
      </c>
      <c r="P890" t="s">
        <v>182</v>
      </c>
      <c r="Q890">
        <v>1</v>
      </c>
      <c r="W890">
        <v>0</v>
      </c>
      <c r="X890">
        <v>2090784393</v>
      </c>
      <c r="Y890">
        <f t="shared" si="425"/>
        <v>4</v>
      </c>
      <c r="AA890">
        <v>75</v>
      </c>
      <c r="AB890">
        <v>0</v>
      </c>
      <c r="AC890">
        <v>0</v>
      </c>
      <c r="AD890">
        <v>0</v>
      </c>
      <c r="AE890">
        <v>10.530000000000001</v>
      </c>
      <c r="AF890">
        <v>0</v>
      </c>
      <c r="AG890">
        <v>0</v>
      </c>
      <c r="AH890">
        <v>0</v>
      </c>
      <c r="AI890">
        <v>7.56</v>
      </c>
      <c r="AJ890">
        <v>1</v>
      </c>
      <c r="AK890">
        <v>1</v>
      </c>
      <c r="AL890">
        <v>1</v>
      </c>
      <c r="AM890">
        <v>0</v>
      </c>
      <c r="AN890">
        <v>0</v>
      </c>
      <c r="AO890">
        <v>0</v>
      </c>
      <c r="AP890">
        <v>1</v>
      </c>
      <c r="AQ890">
        <v>0</v>
      </c>
      <c r="AR890">
        <v>0</v>
      </c>
      <c r="AS890" t="s">
        <v>6</v>
      </c>
      <c r="AT890">
        <v>4</v>
      </c>
      <c r="AU890" t="s">
        <v>6</v>
      </c>
      <c r="AV890">
        <v>0</v>
      </c>
      <c r="AW890">
        <v>1</v>
      </c>
      <c r="AX890">
        <v>-1</v>
      </c>
      <c r="AY890">
        <v>0</v>
      </c>
      <c r="AZ890">
        <v>0</v>
      </c>
      <c r="BA890" t="s">
        <v>6</v>
      </c>
      <c r="BB890">
        <v>0</v>
      </c>
      <c r="BC890">
        <v>0</v>
      </c>
      <c r="BD890">
        <v>0</v>
      </c>
      <c r="BE890">
        <v>0</v>
      </c>
      <c r="BF890">
        <v>0</v>
      </c>
      <c r="BG890">
        <v>0</v>
      </c>
      <c r="BH890">
        <v>0</v>
      </c>
      <c r="BI890">
        <v>0</v>
      </c>
      <c r="BJ890">
        <v>0</v>
      </c>
      <c r="BK890">
        <v>0</v>
      </c>
      <c r="BL890">
        <v>0</v>
      </c>
      <c r="BM890">
        <v>0</v>
      </c>
      <c r="BN890">
        <v>0</v>
      </c>
      <c r="BO890">
        <v>0</v>
      </c>
      <c r="BP890">
        <v>0</v>
      </c>
      <c r="BQ890">
        <v>0</v>
      </c>
      <c r="BR890">
        <v>0</v>
      </c>
      <c r="BS890">
        <v>0</v>
      </c>
      <c r="BT890">
        <v>0</v>
      </c>
      <c r="BU890">
        <v>0</v>
      </c>
      <c r="BV890">
        <v>0</v>
      </c>
      <c r="BW890">
        <v>0</v>
      </c>
      <c r="CV890">
        <v>0</v>
      </c>
      <c r="CW890">
        <v>0</v>
      </c>
      <c r="CX890">
        <f>ROUND(Y890*Source!I544,9)</f>
        <v>0.16</v>
      </c>
      <c r="CY890">
        <f>AA890</f>
        <v>75</v>
      </c>
      <c r="CZ890">
        <f>AE890</f>
        <v>10.530000000000001</v>
      </c>
      <c r="DA890">
        <f>AI890</f>
        <v>7.56</v>
      </c>
      <c r="DB890">
        <f t="shared" si="426"/>
        <v>42.12</v>
      </c>
      <c r="DC890">
        <f t="shared" si="427"/>
        <v>0</v>
      </c>
      <c r="DD890" t="s">
        <v>6</v>
      </c>
      <c r="DE890" t="s">
        <v>6</v>
      </c>
      <c r="DF890">
        <f>ROUND(ROUND(AE890*AI890,0)*CX890,0)</f>
        <v>13</v>
      </c>
      <c r="DG890">
        <f t="shared" ref="DG890:DG909" si="428">ROUND(ROUND(AF890,0)*CX890,0)</f>
        <v>0</v>
      </c>
      <c r="DH890">
        <f>Source!I544*SmtRes!Y890</f>
        <v>0.16</v>
      </c>
      <c r="DI890">
        <f>AA890</f>
        <v>75</v>
      </c>
      <c r="DJ890">
        <f>DF890</f>
        <v>13</v>
      </c>
      <c r="DK890">
        <f>Source!BC544</f>
        <v>7.56</v>
      </c>
      <c r="DL890" t="s">
        <v>6</v>
      </c>
      <c r="DM890">
        <v>0</v>
      </c>
      <c r="DN890" t="s">
        <v>6</v>
      </c>
      <c r="DO890">
        <v>0</v>
      </c>
      <c r="GP890">
        <v>1</v>
      </c>
      <c r="GQ890">
        <v>-1</v>
      </c>
      <c r="GR890">
        <v>-1</v>
      </c>
    </row>
    <row r="891" spans="1:200" x14ac:dyDescent="0.2">
      <c r="A891">
        <f>ROW(Source!A544)</f>
        <v>544</v>
      </c>
      <c r="B891">
        <v>86295184</v>
      </c>
      <c r="C891">
        <v>86296644</v>
      </c>
      <c r="D891">
        <v>27402531</v>
      </c>
      <c r="E891">
        <v>1</v>
      </c>
      <c r="F891">
        <v>1</v>
      </c>
      <c r="G891">
        <v>1</v>
      </c>
      <c r="H891">
        <v>3</v>
      </c>
      <c r="I891" t="s">
        <v>735</v>
      </c>
      <c r="J891" t="s">
        <v>737</v>
      </c>
      <c r="K891" t="s">
        <v>736</v>
      </c>
      <c r="L891">
        <v>53010780</v>
      </c>
      <c r="N891">
        <v>1010</v>
      </c>
      <c r="O891" t="s">
        <v>300</v>
      </c>
      <c r="P891" t="s">
        <v>43</v>
      </c>
      <c r="Q891">
        <v>1</v>
      </c>
      <c r="W891">
        <v>0</v>
      </c>
      <c r="X891">
        <v>-1364056726</v>
      </c>
      <c r="Y891">
        <f t="shared" si="425"/>
        <v>500</v>
      </c>
      <c r="AA891">
        <v>25.38</v>
      </c>
      <c r="AB891">
        <v>0</v>
      </c>
      <c r="AC891">
        <v>0</v>
      </c>
      <c r="AD891">
        <v>0</v>
      </c>
      <c r="AE891">
        <v>3.5599999999999996</v>
      </c>
      <c r="AF891">
        <v>0</v>
      </c>
      <c r="AG891">
        <v>0</v>
      </c>
      <c r="AH891">
        <v>0</v>
      </c>
      <c r="AI891">
        <v>7.56</v>
      </c>
      <c r="AJ891">
        <v>1</v>
      </c>
      <c r="AK891">
        <v>1</v>
      </c>
      <c r="AL891">
        <v>1</v>
      </c>
      <c r="AM891">
        <v>0</v>
      </c>
      <c r="AN891">
        <v>0</v>
      </c>
      <c r="AO891">
        <v>0</v>
      </c>
      <c r="AP891">
        <v>1</v>
      </c>
      <c r="AQ891">
        <v>0</v>
      </c>
      <c r="AR891">
        <v>0</v>
      </c>
      <c r="AS891" t="s">
        <v>6</v>
      </c>
      <c r="AT891">
        <v>500</v>
      </c>
      <c r="AU891" t="s">
        <v>6</v>
      </c>
      <c r="AV891">
        <v>0</v>
      </c>
      <c r="AW891">
        <v>1</v>
      </c>
      <c r="AX891">
        <v>-1</v>
      </c>
      <c r="AY891">
        <v>0</v>
      </c>
      <c r="AZ891">
        <v>0</v>
      </c>
      <c r="BA891" t="s">
        <v>6</v>
      </c>
      <c r="BB891">
        <v>0</v>
      </c>
      <c r="BC891">
        <v>0</v>
      </c>
      <c r="BD891">
        <v>0</v>
      </c>
      <c r="BE891">
        <v>0</v>
      </c>
      <c r="BF891">
        <v>0</v>
      </c>
      <c r="BG891">
        <v>0</v>
      </c>
      <c r="BH891">
        <v>0</v>
      </c>
      <c r="BI891">
        <v>0</v>
      </c>
      <c r="BJ891">
        <v>0</v>
      </c>
      <c r="BK891">
        <v>0</v>
      </c>
      <c r="BL891">
        <v>0</v>
      </c>
      <c r="BM891">
        <v>0</v>
      </c>
      <c r="BN891">
        <v>0</v>
      </c>
      <c r="BO891">
        <v>0</v>
      </c>
      <c r="BP891">
        <v>0</v>
      </c>
      <c r="BQ891">
        <v>0</v>
      </c>
      <c r="BR891">
        <v>0</v>
      </c>
      <c r="BS891">
        <v>0</v>
      </c>
      <c r="BT891">
        <v>0</v>
      </c>
      <c r="BU891">
        <v>0</v>
      </c>
      <c r="BV891">
        <v>0</v>
      </c>
      <c r="BW891">
        <v>0</v>
      </c>
      <c r="CV891">
        <v>0</v>
      </c>
      <c r="CW891">
        <v>0</v>
      </c>
      <c r="CX891">
        <f>ROUND(Y891*Source!I544,9)</f>
        <v>20</v>
      </c>
      <c r="CY891">
        <f>AA891</f>
        <v>25.38</v>
      </c>
      <c r="CZ891">
        <f>AE891</f>
        <v>3.5599999999999996</v>
      </c>
      <c r="DA891">
        <f>AI891</f>
        <v>7.56</v>
      </c>
      <c r="DB891">
        <f t="shared" si="426"/>
        <v>1780</v>
      </c>
      <c r="DC891">
        <f t="shared" si="427"/>
        <v>0</v>
      </c>
      <c r="DD891" t="s">
        <v>6</v>
      </c>
      <c r="DE891" t="s">
        <v>6</v>
      </c>
      <c r="DF891">
        <f>ROUND(ROUND(AE891*AI891,0)*CX891,0)</f>
        <v>540</v>
      </c>
      <c r="DG891">
        <f t="shared" si="428"/>
        <v>0</v>
      </c>
      <c r="DH891">
        <f>Source!I544*SmtRes!Y891</f>
        <v>20</v>
      </c>
      <c r="DI891">
        <f>AA891</f>
        <v>25.38</v>
      </c>
      <c r="DJ891">
        <f>DF891</f>
        <v>540</v>
      </c>
      <c r="DK891">
        <f>Source!BC544</f>
        <v>7.56</v>
      </c>
      <c r="DL891" t="s">
        <v>6</v>
      </c>
      <c r="DM891">
        <v>0</v>
      </c>
      <c r="DN891" t="s">
        <v>6</v>
      </c>
      <c r="DO891">
        <v>0</v>
      </c>
      <c r="GP891">
        <v>1</v>
      </c>
      <c r="GQ891">
        <v>-1</v>
      </c>
      <c r="GR891">
        <v>-1</v>
      </c>
    </row>
    <row r="892" spans="1:200" x14ac:dyDescent="0.2">
      <c r="A892">
        <f>ROW(Source!A544)</f>
        <v>544</v>
      </c>
      <c r="B892">
        <v>86295184</v>
      </c>
      <c r="C892">
        <v>86296644</v>
      </c>
      <c r="D892">
        <v>27400203</v>
      </c>
      <c r="E892">
        <v>1</v>
      </c>
      <c r="F892">
        <v>1</v>
      </c>
      <c r="G892">
        <v>1</v>
      </c>
      <c r="H892">
        <v>3</v>
      </c>
      <c r="I892" t="s">
        <v>740</v>
      </c>
      <c r="J892" t="s">
        <v>742</v>
      </c>
      <c r="K892" t="s">
        <v>741</v>
      </c>
      <c r="L892">
        <v>1327</v>
      </c>
      <c r="N892">
        <v>1005</v>
      </c>
      <c r="O892" t="s">
        <v>661</v>
      </c>
      <c r="P892" t="s">
        <v>661</v>
      </c>
      <c r="Q892">
        <v>1</v>
      </c>
      <c r="W892">
        <v>0</v>
      </c>
      <c r="X892">
        <v>-493956653</v>
      </c>
      <c r="Y892">
        <f t="shared" si="425"/>
        <v>100</v>
      </c>
      <c r="AA892">
        <v>531.9</v>
      </c>
      <c r="AB892">
        <v>0</v>
      </c>
      <c r="AC892">
        <v>0</v>
      </c>
      <c r="AD892">
        <v>0</v>
      </c>
      <c r="AE892">
        <v>74.63</v>
      </c>
      <c r="AF892">
        <v>0</v>
      </c>
      <c r="AG892">
        <v>0</v>
      </c>
      <c r="AH892">
        <v>0</v>
      </c>
      <c r="AI892">
        <v>7.56</v>
      </c>
      <c r="AJ892">
        <v>1</v>
      </c>
      <c r="AK892">
        <v>1</v>
      </c>
      <c r="AL892">
        <v>1</v>
      </c>
      <c r="AM892">
        <v>0</v>
      </c>
      <c r="AN892">
        <v>0</v>
      </c>
      <c r="AO892">
        <v>0</v>
      </c>
      <c r="AP892">
        <v>1</v>
      </c>
      <c r="AQ892">
        <v>0</v>
      </c>
      <c r="AR892">
        <v>0</v>
      </c>
      <c r="AS892" t="s">
        <v>6</v>
      </c>
      <c r="AT892">
        <v>100</v>
      </c>
      <c r="AU892" t="s">
        <v>6</v>
      </c>
      <c r="AV892">
        <v>0</v>
      </c>
      <c r="AW892">
        <v>1</v>
      </c>
      <c r="AX892">
        <v>-1</v>
      </c>
      <c r="AY892">
        <v>0</v>
      </c>
      <c r="AZ892">
        <v>0</v>
      </c>
      <c r="BA892" t="s">
        <v>6</v>
      </c>
      <c r="BB892">
        <v>0</v>
      </c>
      <c r="BC892">
        <v>0</v>
      </c>
      <c r="BD892">
        <v>0</v>
      </c>
      <c r="BE892">
        <v>0</v>
      </c>
      <c r="BF892">
        <v>0</v>
      </c>
      <c r="BG892">
        <v>0</v>
      </c>
      <c r="BH892">
        <v>0</v>
      </c>
      <c r="BI892">
        <v>0</v>
      </c>
      <c r="BJ892">
        <v>0</v>
      </c>
      <c r="BK892">
        <v>0</v>
      </c>
      <c r="BL892">
        <v>0</v>
      </c>
      <c r="BM892">
        <v>0</v>
      </c>
      <c r="BN892">
        <v>0</v>
      </c>
      <c r="BO892">
        <v>0</v>
      </c>
      <c r="BP892">
        <v>0</v>
      </c>
      <c r="BQ892">
        <v>0</v>
      </c>
      <c r="BR892">
        <v>0</v>
      </c>
      <c r="BS892">
        <v>0</v>
      </c>
      <c r="BT892">
        <v>0</v>
      </c>
      <c r="BU892">
        <v>0</v>
      </c>
      <c r="BV892">
        <v>0</v>
      </c>
      <c r="BW892">
        <v>0</v>
      </c>
      <c r="CV892">
        <v>0</v>
      </c>
      <c r="CW892">
        <v>0</v>
      </c>
      <c r="CX892">
        <f>ROUND(Y892*Source!I544,9)</f>
        <v>4</v>
      </c>
      <c r="CY892">
        <f>AA892</f>
        <v>531.9</v>
      </c>
      <c r="CZ892">
        <f>AE892</f>
        <v>74.63</v>
      </c>
      <c r="DA892">
        <f>AI892</f>
        <v>7.56</v>
      </c>
      <c r="DB892">
        <f t="shared" si="426"/>
        <v>7463</v>
      </c>
      <c r="DC892">
        <f t="shared" si="427"/>
        <v>0</v>
      </c>
      <c r="DD892" t="s">
        <v>6</v>
      </c>
      <c r="DE892" t="s">
        <v>6</v>
      </c>
      <c r="DF892">
        <f>ROUND(ROUND(AE892*AI892,0)*CX892,0)</f>
        <v>2256</v>
      </c>
      <c r="DG892">
        <f t="shared" si="428"/>
        <v>0</v>
      </c>
      <c r="DH892">
        <f>Source!I544*SmtRes!Y892</f>
        <v>4</v>
      </c>
      <c r="DI892">
        <f>AA892</f>
        <v>531.9</v>
      </c>
      <c r="DJ892">
        <f>DF892</f>
        <v>2256</v>
      </c>
      <c r="DK892">
        <f>Source!BC544</f>
        <v>7.56</v>
      </c>
      <c r="DL892" t="s">
        <v>6</v>
      </c>
      <c r="DM892">
        <v>0</v>
      </c>
      <c r="DN892" t="s">
        <v>6</v>
      </c>
      <c r="DO892">
        <v>0</v>
      </c>
      <c r="GP892">
        <v>1</v>
      </c>
      <c r="GQ892">
        <v>-1</v>
      </c>
      <c r="GR892">
        <v>-1</v>
      </c>
    </row>
    <row r="893" spans="1:200" x14ac:dyDescent="0.2">
      <c r="A893">
        <f>ROW(Source!A552)</f>
        <v>552</v>
      </c>
      <c r="B893">
        <v>86295183</v>
      </c>
      <c r="C893">
        <v>86296663</v>
      </c>
      <c r="D893">
        <v>27498693</v>
      </c>
      <c r="E893">
        <v>1</v>
      </c>
      <c r="F893">
        <v>1</v>
      </c>
      <c r="G893">
        <v>1</v>
      </c>
      <c r="H893">
        <v>1</v>
      </c>
      <c r="I893" t="s">
        <v>1029</v>
      </c>
      <c r="J893" t="s">
        <v>6</v>
      </c>
      <c r="K893" t="s">
        <v>1030</v>
      </c>
      <c r="L893">
        <v>1369</v>
      </c>
      <c r="N893">
        <v>1013</v>
      </c>
      <c r="O893" t="s">
        <v>921</v>
      </c>
      <c r="P893" t="s">
        <v>921</v>
      </c>
      <c r="Q893">
        <v>1</v>
      </c>
      <c r="W893">
        <v>0</v>
      </c>
      <c r="X893">
        <v>-690051356</v>
      </c>
      <c r="Y893">
        <f t="shared" si="425"/>
        <v>63.28</v>
      </c>
      <c r="AA893">
        <v>0</v>
      </c>
      <c r="AB893">
        <v>0</v>
      </c>
      <c r="AC893">
        <v>0</v>
      </c>
      <c r="AD893">
        <v>8.82</v>
      </c>
      <c r="AE893">
        <v>0</v>
      </c>
      <c r="AF893">
        <v>0</v>
      </c>
      <c r="AG893">
        <v>0</v>
      </c>
      <c r="AH893">
        <v>8.82</v>
      </c>
      <c r="AI893">
        <v>1</v>
      </c>
      <c r="AJ893">
        <v>1</v>
      </c>
      <c r="AK893">
        <v>1</v>
      </c>
      <c r="AL893">
        <v>1</v>
      </c>
      <c r="AM893">
        <v>0</v>
      </c>
      <c r="AN893">
        <v>0</v>
      </c>
      <c r="AO893">
        <v>1</v>
      </c>
      <c r="AP893">
        <v>0</v>
      </c>
      <c r="AQ893">
        <v>0</v>
      </c>
      <c r="AR893">
        <v>0</v>
      </c>
      <c r="AS893" t="s">
        <v>6</v>
      </c>
      <c r="AT893">
        <v>63.28</v>
      </c>
      <c r="AU893" t="s">
        <v>6</v>
      </c>
      <c r="AV893">
        <v>1</v>
      </c>
      <c r="AW893">
        <v>2</v>
      </c>
      <c r="AX893">
        <v>86296679</v>
      </c>
      <c r="AY893">
        <v>1</v>
      </c>
      <c r="AZ893">
        <v>0</v>
      </c>
      <c r="BA893">
        <v>1021</v>
      </c>
      <c r="BB893">
        <v>0</v>
      </c>
      <c r="BC893">
        <v>0</v>
      </c>
      <c r="BD893">
        <v>0</v>
      </c>
      <c r="BE893">
        <v>0</v>
      </c>
      <c r="BF893">
        <v>0</v>
      </c>
      <c r="BG893">
        <v>0</v>
      </c>
      <c r="BH893">
        <v>0</v>
      </c>
      <c r="BI893">
        <v>0</v>
      </c>
      <c r="BJ893">
        <v>0</v>
      </c>
      <c r="BK893">
        <v>0</v>
      </c>
      <c r="BL893">
        <v>0</v>
      </c>
      <c r="BM893">
        <v>0</v>
      </c>
      <c r="BN893">
        <v>0</v>
      </c>
      <c r="BO893">
        <v>0</v>
      </c>
      <c r="BP893">
        <v>0</v>
      </c>
      <c r="BQ893">
        <v>0</v>
      </c>
      <c r="BR893">
        <v>0</v>
      </c>
      <c r="BS893">
        <v>0</v>
      </c>
      <c r="BT893">
        <v>0</v>
      </c>
      <c r="BU893">
        <v>0</v>
      </c>
      <c r="BV893">
        <v>0</v>
      </c>
      <c r="BW893">
        <v>0</v>
      </c>
      <c r="CU893">
        <f>ROUND(AT893*Source!I552*AH893*AL893,0)</f>
        <v>871</v>
      </c>
      <c r="CV893">
        <f>ROUND(Y893*Source!I552,9)</f>
        <v>98.716800000000006</v>
      </c>
      <c r="CW893">
        <v>0</v>
      </c>
      <c r="CX893">
        <f>ROUND(Y893*Source!I552,9)</f>
        <v>98.716800000000006</v>
      </c>
      <c r="CY893">
        <f>AD893</f>
        <v>8.82</v>
      </c>
      <c r="CZ893">
        <f>AH893</f>
        <v>8.82</v>
      </c>
      <c r="DA893">
        <f>AL893</f>
        <v>1</v>
      </c>
      <c r="DB893">
        <f t="shared" si="426"/>
        <v>558.13</v>
      </c>
      <c r="DC893">
        <f t="shared" si="427"/>
        <v>0</v>
      </c>
      <c r="DD893" t="s">
        <v>6</v>
      </c>
      <c r="DE893" t="s">
        <v>6</v>
      </c>
      <c r="DF893">
        <f t="shared" ref="DF893:DF915" si="429">ROUND(ROUND(AE893,0)*CX893,0)</f>
        <v>0</v>
      </c>
      <c r="DG893">
        <f t="shared" si="428"/>
        <v>0</v>
      </c>
      <c r="DH893">
        <f>Source!I552*SmtRes!Y893</f>
        <v>98.716800000000006</v>
      </c>
      <c r="DI893">
        <f>AD893</f>
        <v>8.82</v>
      </c>
      <c r="DJ893">
        <f>EtalonRes!AB1021</f>
        <v>8.82</v>
      </c>
      <c r="DK893">
        <f>Source!BA552</f>
        <v>1</v>
      </c>
      <c r="DL893" t="s">
        <v>6</v>
      </c>
      <c r="DM893">
        <v>0</v>
      </c>
      <c r="DN893" t="s">
        <v>6</v>
      </c>
      <c r="DO893">
        <v>0</v>
      </c>
      <c r="GQ893">
        <v>-1</v>
      </c>
      <c r="GR893">
        <v>-1</v>
      </c>
    </row>
    <row r="894" spans="1:200" x14ac:dyDescent="0.2">
      <c r="A894">
        <f>ROW(Source!A552)</f>
        <v>552</v>
      </c>
      <c r="B894">
        <v>86295183</v>
      </c>
      <c r="C894">
        <v>86296663</v>
      </c>
      <c r="D894">
        <v>121548</v>
      </c>
      <c r="E894">
        <v>1</v>
      </c>
      <c r="F894">
        <v>1</v>
      </c>
      <c r="G894">
        <v>1</v>
      </c>
      <c r="H894">
        <v>1</v>
      </c>
      <c r="I894" t="s">
        <v>39</v>
      </c>
      <c r="J894" t="s">
        <v>6</v>
      </c>
      <c r="K894" t="s">
        <v>922</v>
      </c>
      <c r="L894">
        <v>608254</v>
      </c>
      <c r="N894">
        <v>1013</v>
      </c>
      <c r="O894" t="s">
        <v>923</v>
      </c>
      <c r="P894" t="s">
        <v>923</v>
      </c>
      <c r="Q894">
        <v>1</v>
      </c>
      <c r="W894">
        <v>0</v>
      </c>
      <c r="X894">
        <v>-185737400</v>
      </c>
      <c r="Y894">
        <f t="shared" si="425"/>
        <v>3.82</v>
      </c>
      <c r="AA894">
        <v>0</v>
      </c>
      <c r="AB894">
        <v>0</v>
      </c>
      <c r="AC894">
        <v>0</v>
      </c>
      <c r="AD894">
        <v>0</v>
      </c>
      <c r="AE894">
        <v>0</v>
      </c>
      <c r="AF894">
        <v>0</v>
      </c>
      <c r="AG894">
        <v>0</v>
      </c>
      <c r="AH894">
        <v>0</v>
      </c>
      <c r="AI894">
        <v>1</v>
      </c>
      <c r="AJ894">
        <v>1</v>
      </c>
      <c r="AK894">
        <v>1</v>
      </c>
      <c r="AL894">
        <v>1</v>
      </c>
      <c r="AM894">
        <v>0</v>
      </c>
      <c r="AN894">
        <v>0</v>
      </c>
      <c r="AO894">
        <v>1</v>
      </c>
      <c r="AP894">
        <v>0</v>
      </c>
      <c r="AQ894">
        <v>0</v>
      </c>
      <c r="AR894">
        <v>0</v>
      </c>
      <c r="AS894" t="s">
        <v>6</v>
      </c>
      <c r="AT894">
        <v>3.82</v>
      </c>
      <c r="AU894" t="s">
        <v>6</v>
      </c>
      <c r="AV894">
        <v>2</v>
      </c>
      <c r="AW894">
        <v>2</v>
      </c>
      <c r="AX894">
        <v>86296680</v>
      </c>
      <c r="AY894">
        <v>1</v>
      </c>
      <c r="AZ894">
        <v>0</v>
      </c>
      <c r="BA894">
        <v>1022</v>
      </c>
      <c r="BB894">
        <v>0</v>
      </c>
      <c r="BC894">
        <v>0</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0</v>
      </c>
      <c r="BW894">
        <v>0</v>
      </c>
      <c r="CV894">
        <v>0</v>
      </c>
      <c r="CW894">
        <v>0</v>
      </c>
      <c r="CX894">
        <f>ROUND(Y894*Source!I552,9)</f>
        <v>5.9592000000000001</v>
      </c>
      <c r="CY894">
        <f>AD894</f>
        <v>0</v>
      </c>
      <c r="CZ894">
        <f>AH894</f>
        <v>0</v>
      </c>
      <c r="DA894">
        <f>AL894</f>
        <v>1</v>
      </c>
      <c r="DB894">
        <f t="shared" si="426"/>
        <v>0</v>
      </c>
      <c r="DC894">
        <f t="shared" si="427"/>
        <v>0</v>
      </c>
      <c r="DD894" t="s">
        <v>6</v>
      </c>
      <c r="DE894" t="s">
        <v>6</v>
      </c>
      <c r="DF894">
        <f t="shared" si="429"/>
        <v>0</v>
      </c>
      <c r="DG894">
        <f t="shared" si="428"/>
        <v>0</v>
      </c>
      <c r="DH894">
        <f>Source!I552*SmtRes!Y894</f>
        <v>5.9592000000000001</v>
      </c>
      <c r="DI894">
        <f>AD894</f>
        <v>0</v>
      </c>
      <c r="DJ894">
        <f>EtalonRes!AB1022</f>
        <v>0</v>
      </c>
      <c r="DK894">
        <f>Source!BA552</f>
        <v>1</v>
      </c>
      <c r="DL894" t="s">
        <v>6</v>
      </c>
      <c r="DM894">
        <v>0</v>
      </c>
      <c r="DN894" t="s">
        <v>6</v>
      </c>
      <c r="DO894">
        <v>0</v>
      </c>
      <c r="GQ894">
        <v>-1</v>
      </c>
      <c r="GR894">
        <v>-1</v>
      </c>
    </row>
    <row r="895" spans="1:200" x14ac:dyDescent="0.2">
      <c r="A895">
        <f>ROW(Source!A552)</f>
        <v>552</v>
      </c>
      <c r="B895">
        <v>86295183</v>
      </c>
      <c r="C895">
        <v>86296663</v>
      </c>
      <c r="D895">
        <v>27439431</v>
      </c>
      <c r="E895">
        <v>1</v>
      </c>
      <c r="F895">
        <v>1</v>
      </c>
      <c r="G895">
        <v>1</v>
      </c>
      <c r="H895">
        <v>2</v>
      </c>
      <c r="I895" t="s">
        <v>977</v>
      </c>
      <c r="J895" t="s">
        <v>978</v>
      </c>
      <c r="K895" t="s">
        <v>979</v>
      </c>
      <c r="L895">
        <v>1368</v>
      </c>
      <c r="N895">
        <v>1011</v>
      </c>
      <c r="O895" t="s">
        <v>927</v>
      </c>
      <c r="P895" t="s">
        <v>927</v>
      </c>
      <c r="Q895">
        <v>1</v>
      </c>
      <c r="W895">
        <v>0</v>
      </c>
      <c r="X895">
        <v>-1377734484</v>
      </c>
      <c r="Y895">
        <f t="shared" si="425"/>
        <v>0.1</v>
      </c>
      <c r="AA895">
        <v>0</v>
      </c>
      <c r="AB895">
        <v>120.8</v>
      </c>
      <c r="AC895">
        <v>15.54</v>
      </c>
      <c r="AD895">
        <v>0</v>
      </c>
      <c r="AE895">
        <v>0</v>
      </c>
      <c r="AF895">
        <v>120.8</v>
      </c>
      <c r="AG895">
        <v>15.54</v>
      </c>
      <c r="AH895">
        <v>0</v>
      </c>
      <c r="AI895">
        <v>1</v>
      </c>
      <c r="AJ895">
        <v>1</v>
      </c>
      <c r="AK895">
        <v>1</v>
      </c>
      <c r="AL895">
        <v>1</v>
      </c>
      <c r="AM895">
        <v>0</v>
      </c>
      <c r="AN895">
        <v>0</v>
      </c>
      <c r="AO895">
        <v>1</v>
      </c>
      <c r="AP895">
        <v>0</v>
      </c>
      <c r="AQ895">
        <v>0</v>
      </c>
      <c r="AR895">
        <v>0</v>
      </c>
      <c r="AS895" t="s">
        <v>6</v>
      </c>
      <c r="AT895">
        <v>0.1</v>
      </c>
      <c r="AU895" t="s">
        <v>6</v>
      </c>
      <c r="AV895">
        <v>0</v>
      </c>
      <c r="AW895">
        <v>2</v>
      </c>
      <c r="AX895">
        <v>86296681</v>
      </c>
      <c r="AY895">
        <v>1</v>
      </c>
      <c r="AZ895">
        <v>0</v>
      </c>
      <c r="BA895">
        <v>1023</v>
      </c>
      <c r="BB895">
        <v>0</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0</v>
      </c>
      <c r="BW895">
        <v>0</v>
      </c>
      <c r="CV895">
        <v>0</v>
      </c>
      <c r="CW895">
        <f>ROUND(Y895*Source!I552*DO895,9)</f>
        <v>0</v>
      </c>
      <c r="CX895">
        <f>ROUND(Y895*Source!I552,9)</f>
        <v>0.156</v>
      </c>
      <c r="CY895">
        <f t="shared" ref="CY895:CY900" si="430">AB895</f>
        <v>120.8</v>
      </c>
      <c r="CZ895">
        <f t="shared" ref="CZ895:CZ900" si="431">AF895</f>
        <v>120.8</v>
      </c>
      <c r="DA895">
        <f t="shared" ref="DA895:DA900" si="432">AJ895</f>
        <v>1</v>
      </c>
      <c r="DB895">
        <f t="shared" si="426"/>
        <v>12.08</v>
      </c>
      <c r="DC895">
        <f t="shared" si="427"/>
        <v>1.55</v>
      </c>
      <c r="DD895" t="s">
        <v>6</v>
      </c>
      <c r="DE895" t="s">
        <v>6</v>
      </c>
      <c r="DF895">
        <f t="shared" si="429"/>
        <v>0</v>
      </c>
      <c r="DG895">
        <f t="shared" si="428"/>
        <v>19</v>
      </c>
      <c r="DH895">
        <f>Source!I552*SmtRes!Y895</f>
        <v>0.15600000000000003</v>
      </c>
      <c r="DI895">
        <f t="shared" ref="DI895:DI900" si="433">AB895</f>
        <v>120.8</v>
      </c>
      <c r="DJ895">
        <f>EtalonRes!Z1023</f>
        <v>120.8</v>
      </c>
      <c r="DK895">
        <f>Source!BB552</f>
        <v>1</v>
      </c>
      <c r="DL895" t="s">
        <v>6</v>
      </c>
      <c r="DM895">
        <v>0</v>
      </c>
      <c r="DN895" t="s">
        <v>6</v>
      </c>
      <c r="DO895">
        <v>0</v>
      </c>
      <c r="GQ895">
        <v>-1</v>
      </c>
      <c r="GR895">
        <v>-1</v>
      </c>
    </row>
    <row r="896" spans="1:200" x14ac:dyDescent="0.2">
      <c r="A896">
        <f>ROW(Source!A552)</f>
        <v>552</v>
      </c>
      <c r="B896">
        <v>86295183</v>
      </c>
      <c r="C896">
        <v>86296663</v>
      </c>
      <c r="D896">
        <v>27439499</v>
      </c>
      <c r="E896">
        <v>1</v>
      </c>
      <c r="F896">
        <v>1</v>
      </c>
      <c r="G896">
        <v>1</v>
      </c>
      <c r="H896">
        <v>2</v>
      </c>
      <c r="I896" t="s">
        <v>930</v>
      </c>
      <c r="J896" t="s">
        <v>931</v>
      </c>
      <c r="K896" t="s">
        <v>932</v>
      </c>
      <c r="L896">
        <v>1368</v>
      </c>
      <c r="N896">
        <v>1011</v>
      </c>
      <c r="O896" t="s">
        <v>927</v>
      </c>
      <c r="P896" t="s">
        <v>927</v>
      </c>
      <c r="Q896">
        <v>1</v>
      </c>
      <c r="W896">
        <v>0</v>
      </c>
      <c r="X896">
        <v>1890856440</v>
      </c>
      <c r="Y896">
        <f t="shared" si="425"/>
        <v>0.12</v>
      </c>
      <c r="AA896">
        <v>0</v>
      </c>
      <c r="AB896">
        <v>112.67</v>
      </c>
      <c r="AC896">
        <v>13.61</v>
      </c>
      <c r="AD896">
        <v>0</v>
      </c>
      <c r="AE896">
        <v>0</v>
      </c>
      <c r="AF896">
        <v>112.67</v>
      </c>
      <c r="AG896">
        <v>13.61</v>
      </c>
      <c r="AH896">
        <v>0</v>
      </c>
      <c r="AI896">
        <v>1</v>
      </c>
      <c r="AJ896">
        <v>1</v>
      </c>
      <c r="AK896">
        <v>1</v>
      </c>
      <c r="AL896">
        <v>1</v>
      </c>
      <c r="AM896">
        <v>0</v>
      </c>
      <c r="AN896">
        <v>0</v>
      </c>
      <c r="AO896">
        <v>1</v>
      </c>
      <c r="AP896">
        <v>0</v>
      </c>
      <c r="AQ896">
        <v>0</v>
      </c>
      <c r="AR896">
        <v>0</v>
      </c>
      <c r="AS896" t="s">
        <v>6</v>
      </c>
      <c r="AT896">
        <v>0.12</v>
      </c>
      <c r="AU896" t="s">
        <v>6</v>
      </c>
      <c r="AV896">
        <v>0</v>
      </c>
      <c r="AW896">
        <v>2</v>
      </c>
      <c r="AX896">
        <v>86296682</v>
      </c>
      <c r="AY896">
        <v>1</v>
      </c>
      <c r="AZ896">
        <v>0</v>
      </c>
      <c r="BA896">
        <v>1024</v>
      </c>
      <c r="BB896">
        <v>0</v>
      </c>
      <c r="BC896">
        <v>0</v>
      </c>
      <c r="BD896">
        <v>0</v>
      </c>
      <c r="BE896">
        <v>0</v>
      </c>
      <c r="BF896">
        <v>0</v>
      </c>
      <c r="BG896">
        <v>0</v>
      </c>
      <c r="BH896">
        <v>0</v>
      </c>
      <c r="BI896">
        <v>0</v>
      </c>
      <c r="BJ896">
        <v>0</v>
      </c>
      <c r="BK896">
        <v>0</v>
      </c>
      <c r="BL896">
        <v>0</v>
      </c>
      <c r="BM896">
        <v>0</v>
      </c>
      <c r="BN896">
        <v>0</v>
      </c>
      <c r="BO896">
        <v>0</v>
      </c>
      <c r="BP896">
        <v>0</v>
      </c>
      <c r="BQ896">
        <v>0</v>
      </c>
      <c r="BR896">
        <v>0</v>
      </c>
      <c r="BS896">
        <v>0</v>
      </c>
      <c r="BT896">
        <v>0</v>
      </c>
      <c r="BU896">
        <v>0</v>
      </c>
      <c r="BV896">
        <v>0</v>
      </c>
      <c r="BW896">
        <v>0</v>
      </c>
      <c r="CV896">
        <v>0</v>
      </c>
      <c r="CW896">
        <f>ROUND(Y896*Source!I552*DO896,9)</f>
        <v>0</v>
      </c>
      <c r="CX896">
        <f>ROUND(Y896*Source!I552,9)</f>
        <v>0.18720000000000001</v>
      </c>
      <c r="CY896">
        <f t="shared" si="430"/>
        <v>112.67</v>
      </c>
      <c r="CZ896">
        <f t="shared" si="431"/>
        <v>112.67</v>
      </c>
      <c r="DA896">
        <f t="shared" si="432"/>
        <v>1</v>
      </c>
      <c r="DB896">
        <f t="shared" si="426"/>
        <v>13.52</v>
      </c>
      <c r="DC896">
        <f t="shared" si="427"/>
        <v>1.63</v>
      </c>
      <c r="DD896" t="s">
        <v>6</v>
      </c>
      <c r="DE896" t="s">
        <v>6</v>
      </c>
      <c r="DF896">
        <f t="shared" si="429"/>
        <v>0</v>
      </c>
      <c r="DG896">
        <f t="shared" si="428"/>
        <v>21</v>
      </c>
      <c r="DH896">
        <f>Source!I552*SmtRes!Y896</f>
        <v>0.18720000000000001</v>
      </c>
      <c r="DI896">
        <f t="shared" si="433"/>
        <v>112.67</v>
      </c>
      <c r="DJ896">
        <f>EtalonRes!Z1024</f>
        <v>112.67</v>
      </c>
      <c r="DK896">
        <f>Source!BB552</f>
        <v>1</v>
      </c>
      <c r="DL896" t="s">
        <v>6</v>
      </c>
      <c r="DM896">
        <v>0</v>
      </c>
      <c r="DN896" t="s">
        <v>6</v>
      </c>
      <c r="DO896">
        <v>0</v>
      </c>
      <c r="GQ896">
        <v>-1</v>
      </c>
      <c r="GR896">
        <v>-1</v>
      </c>
    </row>
    <row r="897" spans="1:200" x14ac:dyDescent="0.2">
      <c r="A897">
        <f>ROW(Source!A552)</f>
        <v>552</v>
      </c>
      <c r="B897">
        <v>86295183</v>
      </c>
      <c r="C897">
        <v>86296663</v>
      </c>
      <c r="D897">
        <v>27439520</v>
      </c>
      <c r="E897">
        <v>1</v>
      </c>
      <c r="F897">
        <v>1</v>
      </c>
      <c r="G897">
        <v>1</v>
      </c>
      <c r="H897">
        <v>2</v>
      </c>
      <c r="I897" t="s">
        <v>1031</v>
      </c>
      <c r="J897" t="s">
        <v>1032</v>
      </c>
      <c r="K897" t="s">
        <v>1033</v>
      </c>
      <c r="L897">
        <v>1368</v>
      </c>
      <c r="N897">
        <v>1011</v>
      </c>
      <c r="O897" t="s">
        <v>927</v>
      </c>
      <c r="P897" t="s">
        <v>927</v>
      </c>
      <c r="Q897">
        <v>1</v>
      </c>
      <c r="W897">
        <v>0</v>
      </c>
      <c r="X897">
        <v>-354185995</v>
      </c>
      <c r="Y897">
        <f t="shared" si="425"/>
        <v>3.6</v>
      </c>
      <c r="AA897">
        <v>0</v>
      </c>
      <c r="AB897">
        <v>116.59</v>
      </c>
      <c r="AC897">
        <v>13.61</v>
      </c>
      <c r="AD897">
        <v>0</v>
      </c>
      <c r="AE897">
        <v>0</v>
      </c>
      <c r="AF897">
        <v>116.59</v>
      </c>
      <c r="AG897">
        <v>13.61</v>
      </c>
      <c r="AH897">
        <v>0</v>
      </c>
      <c r="AI897">
        <v>1</v>
      </c>
      <c r="AJ897">
        <v>1</v>
      </c>
      <c r="AK897">
        <v>1</v>
      </c>
      <c r="AL897">
        <v>1</v>
      </c>
      <c r="AM897">
        <v>0</v>
      </c>
      <c r="AN897">
        <v>0</v>
      </c>
      <c r="AO897">
        <v>1</v>
      </c>
      <c r="AP897">
        <v>0</v>
      </c>
      <c r="AQ897">
        <v>0</v>
      </c>
      <c r="AR897">
        <v>0</v>
      </c>
      <c r="AS897" t="s">
        <v>6</v>
      </c>
      <c r="AT897">
        <v>3.6</v>
      </c>
      <c r="AU897" t="s">
        <v>6</v>
      </c>
      <c r="AV897">
        <v>0</v>
      </c>
      <c r="AW897">
        <v>2</v>
      </c>
      <c r="AX897">
        <v>86296683</v>
      </c>
      <c r="AY897">
        <v>1</v>
      </c>
      <c r="AZ897">
        <v>0</v>
      </c>
      <c r="BA897">
        <v>1025</v>
      </c>
      <c r="BB897">
        <v>0</v>
      </c>
      <c r="BC897">
        <v>0</v>
      </c>
      <c r="BD897">
        <v>0</v>
      </c>
      <c r="BE897">
        <v>0</v>
      </c>
      <c r="BF897">
        <v>0</v>
      </c>
      <c r="BG897">
        <v>0</v>
      </c>
      <c r="BH897">
        <v>0</v>
      </c>
      <c r="BI897">
        <v>0</v>
      </c>
      <c r="BJ897">
        <v>0</v>
      </c>
      <c r="BK897">
        <v>0</v>
      </c>
      <c r="BL897">
        <v>0</v>
      </c>
      <c r="BM897">
        <v>0</v>
      </c>
      <c r="BN897">
        <v>0</v>
      </c>
      <c r="BO897">
        <v>0</v>
      </c>
      <c r="BP897">
        <v>0</v>
      </c>
      <c r="BQ897">
        <v>0</v>
      </c>
      <c r="BR897">
        <v>0</v>
      </c>
      <c r="BS897">
        <v>0</v>
      </c>
      <c r="BT897">
        <v>0</v>
      </c>
      <c r="BU897">
        <v>0</v>
      </c>
      <c r="BV897">
        <v>0</v>
      </c>
      <c r="BW897">
        <v>0</v>
      </c>
      <c r="CV897">
        <v>0</v>
      </c>
      <c r="CW897">
        <f>ROUND(Y897*Source!I552*DO897,9)</f>
        <v>0</v>
      </c>
      <c r="CX897">
        <f>ROUND(Y897*Source!I552,9)</f>
        <v>5.6159999999999997</v>
      </c>
      <c r="CY897">
        <f t="shared" si="430"/>
        <v>116.59</v>
      </c>
      <c r="CZ897">
        <f t="shared" si="431"/>
        <v>116.59</v>
      </c>
      <c r="DA897">
        <f t="shared" si="432"/>
        <v>1</v>
      </c>
      <c r="DB897">
        <f t="shared" si="426"/>
        <v>419.72</v>
      </c>
      <c r="DC897">
        <f t="shared" si="427"/>
        <v>49</v>
      </c>
      <c r="DD897" t="s">
        <v>6</v>
      </c>
      <c r="DE897" t="s">
        <v>6</v>
      </c>
      <c r="DF897">
        <f t="shared" si="429"/>
        <v>0</v>
      </c>
      <c r="DG897">
        <f t="shared" si="428"/>
        <v>657</v>
      </c>
      <c r="DH897">
        <f>Source!I552*SmtRes!Y897</f>
        <v>5.6160000000000005</v>
      </c>
      <c r="DI897">
        <f t="shared" si="433"/>
        <v>116.59</v>
      </c>
      <c r="DJ897">
        <f>EtalonRes!Z1025</f>
        <v>116.59</v>
      </c>
      <c r="DK897">
        <f>Source!BB552</f>
        <v>1</v>
      </c>
      <c r="DL897" t="s">
        <v>6</v>
      </c>
      <c r="DM897">
        <v>0</v>
      </c>
      <c r="DN897" t="s">
        <v>6</v>
      </c>
      <c r="DO897">
        <v>0</v>
      </c>
      <c r="GQ897">
        <v>-1</v>
      </c>
      <c r="GR897">
        <v>-1</v>
      </c>
    </row>
    <row r="898" spans="1:200" x14ac:dyDescent="0.2">
      <c r="A898">
        <f>ROW(Source!A552)</f>
        <v>552</v>
      </c>
      <c r="B898">
        <v>86295183</v>
      </c>
      <c r="C898">
        <v>86296663</v>
      </c>
      <c r="D898">
        <v>27439705</v>
      </c>
      <c r="E898">
        <v>1</v>
      </c>
      <c r="F898">
        <v>1</v>
      </c>
      <c r="G898">
        <v>1</v>
      </c>
      <c r="H898">
        <v>2</v>
      </c>
      <c r="I898" t="s">
        <v>986</v>
      </c>
      <c r="J898" t="s">
        <v>987</v>
      </c>
      <c r="K898" t="s">
        <v>988</v>
      </c>
      <c r="L898">
        <v>1368</v>
      </c>
      <c r="N898">
        <v>1011</v>
      </c>
      <c r="O898" t="s">
        <v>927</v>
      </c>
      <c r="P898" t="s">
        <v>927</v>
      </c>
      <c r="Q898">
        <v>1</v>
      </c>
      <c r="W898">
        <v>0</v>
      </c>
      <c r="X898">
        <v>-349914874</v>
      </c>
      <c r="Y898">
        <f t="shared" si="425"/>
        <v>1.46</v>
      </c>
      <c r="AA898">
        <v>0</v>
      </c>
      <c r="AB898">
        <v>1.1000000000000001</v>
      </c>
      <c r="AC898">
        <v>0</v>
      </c>
      <c r="AD898">
        <v>0</v>
      </c>
      <c r="AE898">
        <v>0</v>
      </c>
      <c r="AF898">
        <v>1.1000000000000001</v>
      </c>
      <c r="AG898">
        <v>0</v>
      </c>
      <c r="AH898">
        <v>0</v>
      </c>
      <c r="AI898">
        <v>1</v>
      </c>
      <c r="AJ898">
        <v>1</v>
      </c>
      <c r="AK898">
        <v>1</v>
      </c>
      <c r="AL898">
        <v>1</v>
      </c>
      <c r="AM898">
        <v>0</v>
      </c>
      <c r="AN898">
        <v>0</v>
      </c>
      <c r="AO898">
        <v>1</v>
      </c>
      <c r="AP898">
        <v>0</v>
      </c>
      <c r="AQ898">
        <v>0</v>
      </c>
      <c r="AR898">
        <v>0</v>
      </c>
      <c r="AS898" t="s">
        <v>6</v>
      </c>
      <c r="AT898">
        <v>1.46</v>
      </c>
      <c r="AU898" t="s">
        <v>6</v>
      </c>
      <c r="AV898">
        <v>0</v>
      </c>
      <c r="AW898">
        <v>2</v>
      </c>
      <c r="AX898">
        <v>86296684</v>
      </c>
      <c r="AY898">
        <v>1</v>
      </c>
      <c r="AZ898">
        <v>0</v>
      </c>
      <c r="BA898">
        <v>1026</v>
      </c>
      <c r="BB898">
        <v>0</v>
      </c>
      <c r="BC898">
        <v>0</v>
      </c>
      <c r="BD898">
        <v>0</v>
      </c>
      <c r="BE898">
        <v>0</v>
      </c>
      <c r="BF898">
        <v>0</v>
      </c>
      <c r="BG898">
        <v>0</v>
      </c>
      <c r="BH898">
        <v>0</v>
      </c>
      <c r="BI898">
        <v>0</v>
      </c>
      <c r="BJ898">
        <v>0</v>
      </c>
      <c r="BK898">
        <v>0</v>
      </c>
      <c r="BL898">
        <v>0</v>
      </c>
      <c r="BM898">
        <v>0</v>
      </c>
      <c r="BN898">
        <v>0</v>
      </c>
      <c r="BO898">
        <v>0</v>
      </c>
      <c r="BP898">
        <v>0</v>
      </c>
      <c r="BQ898">
        <v>0</v>
      </c>
      <c r="BR898">
        <v>0</v>
      </c>
      <c r="BS898">
        <v>0</v>
      </c>
      <c r="BT898">
        <v>0</v>
      </c>
      <c r="BU898">
        <v>0</v>
      </c>
      <c r="BV898">
        <v>0</v>
      </c>
      <c r="BW898">
        <v>0</v>
      </c>
      <c r="CV898">
        <v>0</v>
      </c>
      <c r="CW898">
        <f>ROUND(Y898*Source!I552*DO898,9)</f>
        <v>0</v>
      </c>
      <c r="CX898">
        <f>ROUND(Y898*Source!I552,9)</f>
        <v>2.2776000000000001</v>
      </c>
      <c r="CY898">
        <f t="shared" si="430"/>
        <v>1.1000000000000001</v>
      </c>
      <c r="CZ898">
        <f t="shared" si="431"/>
        <v>1.1000000000000001</v>
      </c>
      <c r="DA898">
        <f t="shared" si="432"/>
        <v>1</v>
      </c>
      <c r="DB898">
        <f t="shared" si="426"/>
        <v>1.61</v>
      </c>
      <c r="DC898">
        <f t="shared" si="427"/>
        <v>0</v>
      </c>
      <c r="DD898" t="s">
        <v>6</v>
      </c>
      <c r="DE898" t="s">
        <v>6</v>
      </c>
      <c r="DF898">
        <f t="shared" si="429"/>
        <v>0</v>
      </c>
      <c r="DG898">
        <f t="shared" si="428"/>
        <v>2</v>
      </c>
      <c r="DH898">
        <f>Source!I552*SmtRes!Y898</f>
        <v>2.2776000000000001</v>
      </c>
      <c r="DI898">
        <f t="shared" si="433"/>
        <v>1.1000000000000001</v>
      </c>
      <c r="DJ898">
        <f>EtalonRes!Z1026</f>
        <v>1.1000000000000001</v>
      </c>
      <c r="DK898">
        <f>Source!BB552</f>
        <v>1</v>
      </c>
      <c r="DL898" t="s">
        <v>6</v>
      </c>
      <c r="DM898">
        <v>0</v>
      </c>
      <c r="DN898" t="s">
        <v>6</v>
      </c>
      <c r="DO898">
        <v>0</v>
      </c>
      <c r="GQ898">
        <v>-1</v>
      </c>
      <c r="GR898">
        <v>-1</v>
      </c>
    </row>
    <row r="899" spans="1:200" x14ac:dyDescent="0.2">
      <c r="A899">
        <f>ROW(Source!A552)</f>
        <v>552</v>
      </c>
      <c r="B899">
        <v>86295183</v>
      </c>
      <c r="C899">
        <v>86296663</v>
      </c>
      <c r="D899">
        <v>27439713</v>
      </c>
      <c r="E899">
        <v>1</v>
      </c>
      <c r="F899">
        <v>1</v>
      </c>
      <c r="G899">
        <v>1</v>
      </c>
      <c r="H899">
        <v>2</v>
      </c>
      <c r="I899" t="s">
        <v>989</v>
      </c>
      <c r="J899" t="s">
        <v>990</v>
      </c>
      <c r="K899" t="s">
        <v>991</v>
      </c>
      <c r="L899">
        <v>1368</v>
      </c>
      <c r="N899">
        <v>1011</v>
      </c>
      <c r="O899" t="s">
        <v>927</v>
      </c>
      <c r="P899" t="s">
        <v>927</v>
      </c>
      <c r="Q899">
        <v>1</v>
      </c>
      <c r="W899">
        <v>0</v>
      </c>
      <c r="X899">
        <v>863682969</v>
      </c>
      <c r="Y899">
        <f t="shared" si="425"/>
        <v>0.1</v>
      </c>
      <c r="AA899">
        <v>0</v>
      </c>
      <c r="AB899">
        <v>11.76</v>
      </c>
      <c r="AC899">
        <v>0</v>
      </c>
      <c r="AD899">
        <v>0</v>
      </c>
      <c r="AE899">
        <v>0</v>
      </c>
      <c r="AF899">
        <v>11.76</v>
      </c>
      <c r="AG899">
        <v>0</v>
      </c>
      <c r="AH899">
        <v>0</v>
      </c>
      <c r="AI899">
        <v>1</v>
      </c>
      <c r="AJ899">
        <v>1</v>
      </c>
      <c r="AK899">
        <v>1</v>
      </c>
      <c r="AL899">
        <v>1</v>
      </c>
      <c r="AM899">
        <v>0</v>
      </c>
      <c r="AN899">
        <v>0</v>
      </c>
      <c r="AO899">
        <v>1</v>
      </c>
      <c r="AP899">
        <v>0</v>
      </c>
      <c r="AQ899">
        <v>0</v>
      </c>
      <c r="AR899">
        <v>0</v>
      </c>
      <c r="AS899" t="s">
        <v>6</v>
      </c>
      <c r="AT899">
        <v>0.1</v>
      </c>
      <c r="AU899" t="s">
        <v>6</v>
      </c>
      <c r="AV899">
        <v>0</v>
      </c>
      <c r="AW899">
        <v>2</v>
      </c>
      <c r="AX899">
        <v>86296685</v>
      </c>
      <c r="AY899">
        <v>1</v>
      </c>
      <c r="AZ899">
        <v>0</v>
      </c>
      <c r="BA899">
        <v>1027</v>
      </c>
      <c r="BB899">
        <v>0</v>
      </c>
      <c r="BC899">
        <v>0</v>
      </c>
      <c r="BD899">
        <v>0</v>
      </c>
      <c r="BE899">
        <v>0</v>
      </c>
      <c r="BF899">
        <v>0</v>
      </c>
      <c r="BG899">
        <v>0</v>
      </c>
      <c r="BH899">
        <v>0</v>
      </c>
      <c r="BI899">
        <v>0</v>
      </c>
      <c r="BJ899">
        <v>0</v>
      </c>
      <c r="BK899">
        <v>0</v>
      </c>
      <c r="BL899">
        <v>0</v>
      </c>
      <c r="BM899">
        <v>0</v>
      </c>
      <c r="BN899">
        <v>0</v>
      </c>
      <c r="BO899">
        <v>0</v>
      </c>
      <c r="BP899">
        <v>0</v>
      </c>
      <c r="BQ899">
        <v>0</v>
      </c>
      <c r="BR899">
        <v>0</v>
      </c>
      <c r="BS899">
        <v>0</v>
      </c>
      <c r="BT899">
        <v>0</v>
      </c>
      <c r="BU899">
        <v>0</v>
      </c>
      <c r="BV899">
        <v>0</v>
      </c>
      <c r="BW899">
        <v>0</v>
      </c>
      <c r="CV899">
        <v>0</v>
      </c>
      <c r="CW899">
        <f>ROUND(Y899*Source!I552*DO899,9)</f>
        <v>0</v>
      </c>
      <c r="CX899">
        <f>ROUND(Y899*Source!I552,9)</f>
        <v>0.156</v>
      </c>
      <c r="CY899">
        <f t="shared" si="430"/>
        <v>11.76</v>
      </c>
      <c r="CZ899">
        <f t="shared" si="431"/>
        <v>11.76</v>
      </c>
      <c r="DA899">
        <f t="shared" si="432"/>
        <v>1</v>
      </c>
      <c r="DB899">
        <f t="shared" si="426"/>
        <v>1.18</v>
      </c>
      <c r="DC899">
        <f t="shared" si="427"/>
        <v>0</v>
      </c>
      <c r="DD899" t="s">
        <v>6</v>
      </c>
      <c r="DE899" t="s">
        <v>6</v>
      </c>
      <c r="DF899">
        <f t="shared" si="429"/>
        <v>0</v>
      </c>
      <c r="DG899">
        <f t="shared" si="428"/>
        <v>2</v>
      </c>
      <c r="DH899">
        <f>Source!I552*SmtRes!Y899</f>
        <v>0.15600000000000003</v>
      </c>
      <c r="DI899">
        <f t="shared" si="433"/>
        <v>11.76</v>
      </c>
      <c r="DJ899">
        <f>EtalonRes!Z1027</f>
        <v>11.76</v>
      </c>
      <c r="DK899">
        <f>Source!BB552</f>
        <v>1</v>
      </c>
      <c r="DL899" t="s">
        <v>6</v>
      </c>
      <c r="DM899">
        <v>0</v>
      </c>
      <c r="DN899" t="s">
        <v>6</v>
      </c>
      <c r="DO899">
        <v>0</v>
      </c>
      <c r="GQ899">
        <v>-1</v>
      </c>
      <c r="GR899">
        <v>-1</v>
      </c>
    </row>
    <row r="900" spans="1:200" x14ac:dyDescent="0.2">
      <c r="A900">
        <f>ROW(Source!A552)</f>
        <v>552</v>
      </c>
      <c r="B900">
        <v>86295183</v>
      </c>
      <c r="C900">
        <v>86296663</v>
      </c>
      <c r="D900">
        <v>27441327</v>
      </c>
      <c r="E900">
        <v>1</v>
      </c>
      <c r="F900">
        <v>1</v>
      </c>
      <c r="G900">
        <v>1</v>
      </c>
      <c r="H900">
        <v>2</v>
      </c>
      <c r="I900" t="s">
        <v>936</v>
      </c>
      <c r="J900" t="s">
        <v>937</v>
      </c>
      <c r="K900" t="s">
        <v>938</v>
      </c>
      <c r="L900">
        <v>1368</v>
      </c>
      <c r="N900">
        <v>1011</v>
      </c>
      <c r="O900" t="s">
        <v>927</v>
      </c>
      <c r="P900" t="s">
        <v>927</v>
      </c>
      <c r="Q900">
        <v>1</v>
      </c>
      <c r="W900">
        <v>0</v>
      </c>
      <c r="X900">
        <v>-1583389094</v>
      </c>
      <c r="Y900">
        <f t="shared" si="425"/>
        <v>0.19</v>
      </c>
      <c r="AA900">
        <v>0</v>
      </c>
      <c r="AB900">
        <v>93.37</v>
      </c>
      <c r="AC900">
        <v>11.69</v>
      </c>
      <c r="AD900">
        <v>0</v>
      </c>
      <c r="AE900">
        <v>0</v>
      </c>
      <c r="AF900">
        <v>93.37</v>
      </c>
      <c r="AG900">
        <v>11.69</v>
      </c>
      <c r="AH900">
        <v>0</v>
      </c>
      <c r="AI900">
        <v>1</v>
      </c>
      <c r="AJ900">
        <v>1</v>
      </c>
      <c r="AK900">
        <v>1</v>
      </c>
      <c r="AL900">
        <v>1</v>
      </c>
      <c r="AM900">
        <v>0</v>
      </c>
      <c r="AN900">
        <v>0</v>
      </c>
      <c r="AO900">
        <v>1</v>
      </c>
      <c r="AP900">
        <v>0</v>
      </c>
      <c r="AQ900">
        <v>0</v>
      </c>
      <c r="AR900">
        <v>0</v>
      </c>
      <c r="AS900" t="s">
        <v>6</v>
      </c>
      <c r="AT900">
        <v>0.19</v>
      </c>
      <c r="AU900" t="s">
        <v>6</v>
      </c>
      <c r="AV900">
        <v>0</v>
      </c>
      <c r="AW900">
        <v>2</v>
      </c>
      <c r="AX900">
        <v>86296686</v>
      </c>
      <c r="AY900">
        <v>1</v>
      </c>
      <c r="AZ900">
        <v>0</v>
      </c>
      <c r="BA900">
        <v>1028</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v>0</v>
      </c>
      <c r="CV900">
        <v>0</v>
      </c>
      <c r="CW900">
        <f>ROUND(Y900*Source!I552*DO900,9)</f>
        <v>0</v>
      </c>
      <c r="CX900">
        <f>ROUND(Y900*Source!I552,9)</f>
        <v>0.2964</v>
      </c>
      <c r="CY900">
        <f t="shared" si="430"/>
        <v>93.37</v>
      </c>
      <c r="CZ900">
        <f t="shared" si="431"/>
        <v>93.37</v>
      </c>
      <c r="DA900">
        <f t="shared" si="432"/>
        <v>1</v>
      </c>
      <c r="DB900">
        <f t="shared" si="426"/>
        <v>17.739999999999998</v>
      </c>
      <c r="DC900">
        <f t="shared" si="427"/>
        <v>2.2200000000000002</v>
      </c>
      <c r="DD900" t="s">
        <v>6</v>
      </c>
      <c r="DE900" t="s">
        <v>6</v>
      </c>
      <c r="DF900">
        <f t="shared" si="429"/>
        <v>0</v>
      </c>
      <c r="DG900">
        <f t="shared" si="428"/>
        <v>28</v>
      </c>
      <c r="DH900">
        <f>Source!I552*SmtRes!Y900</f>
        <v>0.2964</v>
      </c>
      <c r="DI900">
        <f t="shared" si="433"/>
        <v>93.37</v>
      </c>
      <c r="DJ900">
        <f>EtalonRes!Z1028</f>
        <v>93.37</v>
      </c>
      <c r="DK900">
        <f>Source!BB552</f>
        <v>1</v>
      </c>
      <c r="DL900" t="s">
        <v>6</v>
      </c>
      <c r="DM900">
        <v>0</v>
      </c>
      <c r="DN900" t="s">
        <v>6</v>
      </c>
      <c r="DO900">
        <v>0</v>
      </c>
      <c r="GQ900">
        <v>-1</v>
      </c>
      <c r="GR900">
        <v>-1</v>
      </c>
    </row>
    <row r="901" spans="1:200" x14ac:dyDescent="0.2">
      <c r="A901">
        <f>ROW(Source!A552)</f>
        <v>552</v>
      </c>
      <c r="B901">
        <v>86295183</v>
      </c>
      <c r="C901">
        <v>86296663</v>
      </c>
      <c r="D901">
        <v>27371079</v>
      </c>
      <c r="E901">
        <v>1</v>
      </c>
      <c r="F901">
        <v>1</v>
      </c>
      <c r="G901">
        <v>1</v>
      </c>
      <c r="H901">
        <v>3</v>
      </c>
      <c r="I901" t="s">
        <v>249</v>
      </c>
      <c r="J901" t="s">
        <v>251</v>
      </c>
      <c r="K901" t="s">
        <v>250</v>
      </c>
      <c r="L901">
        <v>1339</v>
      </c>
      <c r="N901">
        <v>1007</v>
      </c>
      <c r="O901" t="s">
        <v>32</v>
      </c>
      <c r="P901" t="s">
        <v>32</v>
      </c>
      <c r="Q901">
        <v>1</v>
      </c>
      <c r="W901">
        <v>0</v>
      </c>
      <c r="X901">
        <v>-394915385</v>
      </c>
      <c r="Y901">
        <f t="shared" si="425"/>
        <v>1.2</v>
      </c>
      <c r="AA901">
        <v>6.22</v>
      </c>
      <c r="AB901">
        <v>0</v>
      </c>
      <c r="AC901">
        <v>0</v>
      </c>
      <c r="AD901">
        <v>0</v>
      </c>
      <c r="AE901">
        <v>6.22</v>
      </c>
      <c r="AF901">
        <v>0</v>
      </c>
      <c r="AG901">
        <v>0</v>
      </c>
      <c r="AH901">
        <v>0</v>
      </c>
      <c r="AI901">
        <v>1</v>
      </c>
      <c r="AJ901">
        <v>1</v>
      </c>
      <c r="AK901">
        <v>1</v>
      </c>
      <c r="AL901">
        <v>1</v>
      </c>
      <c r="AM901">
        <v>0</v>
      </c>
      <c r="AN901">
        <v>0</v>
      </c>
      <c r="AO901">
        <v>0</v>
      </c>
      <c r="AP901">
        <v>0</v>
      </c>
      <c r="AQ901">
        <v>0</v>
      </c>
      <c r="AR901">
        <v>0</v>
      </c>
      <c r="AS901" t="s">
        <v>6</v>
      </c>
      <c r="AT901">
        <v>1.2</v>
      </c>
      <c r="AU901" t="s">
        <v>6</v>
      </c>
      <c r="AV901">
        <v>0</v>
      </c>
      <c r="AW901">
        <v>2</v>
      </c>
      <c r="AX901">
        <v>86296688</v>
      </c>
      <c r="AY901">
        <v>1</v>
      </c>
      <c r="AZ901">
        <v>0</v>
      </c>
      <c r="BA901">
        <v>1030</v>
      </c>
      <c r="BB901">
        <v>3</v>
      </c>
      <c r="BC901">
        <v>0</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W901">
        <v>0</v>
      </c>
      <c r="CV901">
        <v>0</v>
      </c>
      <c r="CW901">
        <v>0</v>
      </c>
      <c r="CX901">
        <f>ROUND(Y901*Source!I552,9)</f>
        <v>1.8720000000000001</v>
      </c>
      <c r="CY901">
        <f t="shared" ref="CY901:CY907" si="434">AA901</f>
        <v>6.22</v>
      </c>
      <c r="CZ901">
        <f t="shared" ref="CZ901:CZ907" si="435">AE901</f>
        <v>6.22</v>
      </c>
      <c r="DA901">
        <f t="shared" ref="DA901:DA907" si="436">AI901</f>
        <v>1</v>
      </c>
      <c r="DB901">
        <f t="shared" si="426"/>
        <v>7.46</v>
      </c>
      <c r="DC901">
        <f t="shared" si="427"/>
        <v>0</v>
      </c>
      <c r="DD901" t="s">
        <v>6</v>
      </c>
      <c r="DE901" t="s">
        <v>6</v>
      </c>
      <c r="DF901">
        <f t="shared" si="429"/>
        <v>11</v>
      </c>
      <c r="DG901">
        <f t="shared" si="428"/>
        <v>0</v>
      </c>
      <c r="DH901">
        <f>Source!I552*SmtRes!Y901</f>
        <v>1.8719999999999999</v>
      </c>
      <c r="DI901">
        <f t="shared" ref="DI901:DI907" si="437">AA901</f>
        <v>6.22</v>
      </c>
      <c r="DJ901">
        <f>EtalonRes!Y1030</f>
        <v>6.22</v>
      </c>
      <c r="DK901">
        <f>Source!BC552</f>
        <v>1</v>
      </c>
      <c r="DL901" t="s">
        <v>6</v>
      </c>
      <c r="DM901">
        <v>0</v>
      </c>
      <c r="DN901" t="s">
        <v>6</v>
      </c>
      <c r="DO901">
        <v>0</v>
      </c>
      <c r="GP901">
        <v>1</v>
      </c>
      <c r="GQ901">
        <v>-1</v>
      </c>
      <c r="GR901">
        <v>-1</v>
      </c>
    </row>
    <row r="902" spans="1:200" x14ac:dyDescent="0.2">
      <c r="A902">
        <f>ROW(Source!A552)</f>
        <v>552</v>
      </c>
      <c r="B902">
        <v>86295183</v>
      </c>
      <c r="C902">
        <v>86296663</v>
      </c>
      <c r="D902">
        <v>27378255</v>
      </c>
      <c r="E902">
        <v>1</v>
      </c>
      <c r="F902">
        <v>1</v>
      </c>
      <c r="G902">
        <v>1</v>
      </c>
      <c r="H902">
        <v>3</v>
      </c>
      <c r="I902" t="s">
        <v>89</v>
      </c>
      <c r="J902" t="s">
        <v>91</v>
      </c>
      <c r="K902" t="s">
        <v>90</v>
      </c>
      <c r="L902">
        <v>1348</v>
      </c>
      <c r="N902">
        <v>1009</v>
      </c>
      <c r="O902" t="s">
        <v>63</v>
      </c>
      <c r="P902" t="s">
        <v>63</v>
      </c>
      <c r="Q902">
        <v>1000</v>
      </c>
      <c r="W902">
        <v>0</v>
      </c>
      <c r="X902">
        <v>1570490953</v>
      </c>
      <c r="Y902">
        <f t="shared" si="425"/>
        <v>4.4000000000000002E-4</v>
      </c>
      <c r="AA902">
        <v>10380</v>
      </c>
      <c r="AB902">
        <v>0</v>
      </c>
      <c r="AC902">
        <v>0</v>
      </c>
      <c r="AD902">
        <v>0</v>
      </c>
      <c r="AE902">
        <v>10380</v>
      </c>
      <c r="AF902">
        <v>0</v>
      </c>
      <c r="AG902">
        <v>0</v>
      </c>
      <c r="AH902">
        <v>0</v>
      </c>
      <c r="AI902">
        <v>1</v>
      </c>
      <c r="AJ902">
        <v>1</v>
      </c>
      <c r="AK902">
        <v>1</v>
      </c>
      <c r="AL902">
        <v>1</v>
      </c>
      <c r="AM902">
        <v>0</v>
      </c>
      <c r="AN902">
        <v>0</v>
      </c>
      <c r="AO902">
        <v>0</v>
      </c>
      <c r="AP902">
        <v>1</v>
      </c>
      <c r="AQ902">
        <v>0</v>
      </c>
      <c r="AR902">
        <v>0</v>
      </c>
      <c r="AS902" t="s">
        <v>6</v>
      </c>
      <c r="AT902">
        <v>4.4000000000000002E-4</v>
      </c>
      <c r="AU902" t="s">
        <v>6</v>
      </c>
      <c r="AV902">
        <v>0</v>
      </c>
      <c r="AW902">
        <v>2</v>
      </c>
      <c r="AX902">
        <v>86296691</v>
      </c>
      <c r="AY902">
        <v>1</v>
      </c>
      <c r="AZ902">
        <v>0</v>
      </c>
      <c r="BA902">
        <v>1033</v>
      </c>
      <c r="BB902">
        <v>3</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v>0</v>
      </c>
      <c r="CV902">
        <v>0</v>
      </c>
      <c r="CW902">
        <v>0</v>
      </c>
      <c r="CX902">
        <f>ROUND(Y902*Source!I552,9)</f>
        <v>6.8639999999999999E-4</v>
      </c>
      <c r="CY902">
        <f t="shared" si="434"/>
        <v>10380</v>
      </c>
      <c r="CZ902">
        <f t="shared" si="435"/>
        <v>10380</v>
      </c>
      <c r="DA902">
        <f t="shared" si="436"/>
        <v>1</v>
      </c>
      <c r="DB902">
        <f t="shared" si="426"/>
        <v>4.57</v>
      </c>
      <c r="DC902">
        <f t="shared" si="427"/>
        <v>0</v>
      </c>
      <c r="DD902" t="s">
        <v>6</v>
      </c>
      <c r="DE902" t="s">
        <v>6</v>
      </c>
      <c r="DF902">
        <f t="shared" si="429"/>
        <v>7</v>
      </c>
      <c r="DG902">
        <f t="shared" si="428"/>
        <v>0</v>
      </c>
      <c r="DH902">
        <f>Source!I552*SmtRes!Y902</f>
        <v>6.864000000000001E-4</v>
      </c>
      <c r="DI902">
        <f t="shared" si="437"/>
        <v>10380</v>
      </c>
      <c r="DJ902">
        <f>EtalonRes!Y1033</f>
        <v>10380</v>
      </c>
      <c r="DK902">
        <f>Source!BC552</f>
        <v>1</v>
      </c>
      <c r="DL902" t="s">
        <v>6</v>
      </c>
      <c r="DM902">
        <v>0</v>
      </c>
      <c r="DN902" t="s">
        <v>6</v>
      </c>
      <c r="DO902">
        <v>0</v>
      </c>
      <c r="GP902">
        <v>1</v>
      </c>
      <c r="GQ902">
        <v>-1</v>
      </c>
      <c r="GR902">
        <v>-1</v>
      </c>
    </row>
    <row r="903" spans="1:200" x14ac:dyDescent="0.2">
      <c r="A903">
        <f>ROW(Source!A552)</f>
        <v>552</v>
      </c>
      <c r="B903">
        <v>86295183</v>
      </c>
      <c r="C903">
        <v>86296663</v>
      </c>
      <c r="D903">
        <v>27371084</v>
      </c>
      <c r="E903">
        <v>1</v>
      </c>
      <c r="F903">
        <v>1</v>
      </c>
      <c r="G903">
        <v>1</v>
      </c>
      <c r="H903">
        <v>3</v>
      </c>
      <c r="I903" t="s">
        <v>255</v>
      </c>
      <c r="J903" t="s">
        <v>257</v>
      </c>
      <c r="K903" t="s">
        <v>256</v>
      </c>
      <c r="L903">
        <v>1346</v>
      </c>
      <c r="N903">
        <v>1009</v>
      </c>
      <c r="O903" t="s">
        <v>182</v>
      </c>
      <c r="P903" t="s">
        <v>182</v>
      </c>
      <c r="Q903">
        <v>1</v>
      </c>
      <c r="W903">
        <v>0</v>
      </c>
      <c r="X903">
        <v>-1982328944</v>
      </c>
      <c r="Y903">
        <f t="shared" si="425"/>
        <v>0.36</v>
      </c>
      <c r="AA903">
        <v>6.12</v>
      </c>
      <c r="AB903">
        <v>0</v>
      </c>
      <c r="AC903">
        <v>0</v>
      </c>
      <c r="AD903">
        <v>0</v>
      </c>
      <c r="AE903">
        <v>6.12</v>
      </c>
      <c r="AF903">
        <v>0</v>
      </c>
      <c r="AG903">
        <v>0</v>
      </c>
      <c r="AH903">
        <v>0</v>
      </c>
      <c r="AI903">
        <v>1</v>
      </c>
      <c r="AJ903">
        <v>1</v>
      </c>
      <c r="AK903">
        <v>1</v>
      </c>
      <c r="AL903">
        <v>1</v>
      </c>
      <c r="AM903">
        <v>0</v>
      </c>
      <c r="AN903">
        <v>0</v>
      </c>
      <c r="AO903">
        <v>0</v>
      </c>
      <c r="AP903">
        <v>1</v>
      </c>
      <c r="AQ903">
        <v>0</v>
      </c>
      <c r="AR903">
        <v>0</v>
      </c>
      <c r="AS903" t="s">
        <v>6</v>
      </c>
      <c r="AT903">
        <v>0.36</v>
      </c>
      <c r="AU903" t="s">
        <v>6</v>
      </c>
      <c r="AV903">
        <v>0</v>
      </c>
      <c r="AW903">
        <v>2</v>
      </c>
      <c r="AX903">
        <v>86296694</v>
      </c>
      <c r="AY903">
        <v>1</v>
      </c>
      <c r="AZ903">
        <v>0</v>
      </c>
      <c r="BA903">
        <v>1036</v>
      </c>
      <c r="BB903">
        <v>3</v>
      </c>
      <c r="BC903">
        <v>0</v>
      </c>
      <c r="BD903">
        <v>0</v>
      </c>
      <c r="BE903">
        <v>0</v>
      </c>
      <c r="BF903">
        <v>0</v>
      </c>
      <c r="BG903">
        <v>0</v>
      </c>
      <c r="BH903">
        <v>0</v>
      </c>
      <c r="BI903">
        <v>0</v>
      </c>
      <c r="BJ903">
        <v>0</v>
      </c>
      <c r="BK903">
        <v>0</v>
      </c>
      <c r="BL903">
        <v>0</v>
      </c>
      <c r="BM903">
        <v>0</v>
      </c>
      <c r="BN903">
        <v>0</v>
      </c>
      <c r="BO903">
        <v>0</v>
      </c>
      <c r="BP903">
        <v>0</v>
      </c>
      <c r="BQ903">
        <v>0</v>
      </c>
      <c r="BR903">
        <v>0</v>
      </c>
      <c r="BS903">
        <v>0</v>
      </c>
      <c r="BT903">
        <v>0</v>
      </c>
      <c r="BU903">
        <v>0</v>
      </c>
      <c r="BV903">
        <v>0</v>
      </c>
      <c r="BW903">
        <v>0</v>
      </c>
      <c r="CV903">
        <v>0</v>
      </c>
      <c r="CW903">
        <v>0</v>
      </c>
      <c r="CX903">
        <f>ROUND(Y903*Source!I552,9)</f>
        <v>0.56159999999999999</v>
      </c>
      <c r="CY903">
        <f t="shared" si="434"/>
        <v>6.12</v>
      </c>
      <c r="CZ903">
        <f t="shared" si="435"/>
        <v>6.12</v>
      </c>
      <c r="DA903">
        <f t="shared" si="436"/>
        <v>1</v>
      </c>
      <c r="DB903">
        <f t="shared" si="426"/>
        <v>2.2000000000000002</v>
      </c>
      <c r="DC903">
        <f t="shared" si="427"/>
        <v>0</v>
      </c>
      <c r="DD903" t="s">
        <v>6</v>
      </c>
      <c r="DE903" t="s">
        <v>6</v>
      </c>
      <c r="DF903">
        <f t="shared" si="429"/>
        <v>3</v>
      </c>
      <c r="DG903">
        <f t="shared" si="428"/>
        <v>0</v>
      </c>
      <c r="DH903">
        <f>Source!I552*SmtRes!Y903</f>
        <v>0.56159999999999999</v>
      </c>
      <c r="DI903">
        <f t="shared" si="437"/>
        <v>6.12</v>
      </c>
      <c r="DJ903">
        <f>EtalonRes!Y1036</f>
        <v>6.12</v>
      </c>
      <c r="DK903">
        <f>Source!BC552</f>
        <v>1</v>
      </c>
      <c r="DL903" t="s">
        <v>6</v>
      </c>
      <c r="DM903">
        <v>0</v>
      </c>
      <c r="DN903" t="s">
        <v>6</v>
      </c>
      <c r="DO903">
        <v>0</v>
      </c>
      <c r="GP903">
        <v>1</v>
      </c>
      <c r="GQ903">
        <v>-1</v>
      </c>
      <c r="GR903">
        <v>-1</v>
      </c>
    </row>
    <row r="904" spans="1:200" x14ac:dyDescent="0.2">
      <c r="A904">
        <f>ROW(Source!A552)</f>
        <v>552</v>
      </c>
      <c r="B904">
        <v>86295183</v>
      </c>
      <c r="C904">
        <v>86296663</v>
      </c>
      <c r="D904">
        <v>27378452</v>
      </c>
      <c r="E904">
        <v>1</v>
      </c>
      <c r="F904">
        <v>1</v>
      </c>
      <c r="G904">
        <v>1</v>
      </c>
      <c r="H904">
        <v>3</v>
      </c>
      <c r="I904" t="s">
        <v>319</v>
      </c>
      <c r="J904" t="s">
        <v>321</v>
      </c>
      <c r="K904" t="s">
        <v>680</v>
      </c>
      <c r="L904">
        <v>53010780</v>
      </c>
      <c r="N904">
        <v>1010</v>
      </c>
      <c r="O904" t="s">
        <v>300</v>
      </c>
      <c r="P904" t="s">
        <v>43</v>
      </c>
      <c r="Q904">
        <v>1</v>
      </c>
      <c r="W904">
        <v>0</v>
      </c>
      <c r="X904">
        <v>215068816</v>
      </c>
      <c r="Y904">
        <f t="shared" si="425"/>
        <v>11.538462000000001</v>
      </c>
      <c r="AA904">
        <v>3.6</v>
      </c>
      <c r="AB904">
        <v>0</v>
      </c>
      <c r="AC904">
        <v>0</v>
      </c>
      <c r="AD904">
        <v>0</v>
      </c>
      <c r="AE904">
        <v>3.6</v>
      </c>
      <c r="AF904">
        <v>0</v>
      </c>
      <c r="AG904">
        <v>0</v>
      </c>
      <c r="AH904">
        <v>0</v>
      </c>
      <c r="AI904">
        <v>1</v>
      </c>
      <c r="AJ904">
        <v>1</v>
      </c>
      <c r="AK904">
        <v>1</v>
      </c>
      <c r="AL904">
        <v>1</v>
      </c>
      <c r="AM904">
        <v>0</v>
      </c>
      <c r="AN904">
        <v>0</v>
      </c>
      <c r="AO904">
        <v>0</v>
      </c>
      <c r="AP904">
        <v>1</v>
      </c>
      <c r="AQ904">
        <v>0</v>
      </c>
      <c r="AR904">
        <v>0</v>
      </c>
      <c r="AS904" t="s">
        <v>6</v>
      </c>
      <c r="AT904">
        <v>11.538462000000001</v>
      </c>
      <c r="AU904" t="s">
        <v>6</v>
      </c>
      <c r="AV904">
        <v>0</v>
      </c>
      <c r="AW904">
        <v>1</v>
      </c>
      <c r="AX904">
        <v>-1</v>
      </c>
      <c r="AY904">
        <v>0</v>
      </c>
      <c r="AZ904">
        <v>0</v>
      </c>
      <c r="BA904" t="s">
        <v>6</v>
      </c>
      <c r="BB904">
        <v>0</v>
      </c>
      <c r="BC904">
        <v>0</v>
      </c>
      <c r="BD904">
        <v>0</v>
      </c>
      <c r="BE904">
        <v>0</v>
      </c>
      <c r="BF904">
        <v>0</v>
      </c>
      <c r="BG904">
        <v>0</v>
      </c>
      <c r="BH904">
        <v>0</v>
      </c>
      <c r="BI904">
        <v>0</v>
      </c>
      <c r="BJ904">
        <v>0</v>
      </c>
      <c r="BK904">
        <v>0</v>
      </c>
      <c r="BL904">
        <v>0</v>
      </c>
      <c r="BM904">
        <v>0</v>
      </c>
      <c r="BN904">
        <v>0</v>
      </c>
      <c r="BO904">
        <v>0</v>
      </c>
      <c r="BP904">
        <v>0</v>
      </c>
      <c r="BQ904">
        <v>0</v>
      </c>
      <c r="BR904">
        <v>0</v>
      </c>
      <c r="BS904">
        <v>0</v>
      </c>
      <c r="BT904">
        <v>0</v>
      </c>
      <c r="BU904">
        <v>0</v>
      </c>
      <c r="BV904">
        <v>0</v>
      </c>
      <c r="BW904">
        <v>0</v>
      </c>
      <c r="CV904">
        <v>0</v>
      </c>
      <c r="CW904">
        <v>0</v>
      </c>
      <c r="CX904">
        <f>ROUND(Y904*Source!I552,9)</f>
        <v>18.000000719999999</v>
      </c>
      <c r="CY904">
        <f t="shared" si="434"/>
        <v>3.6</v>
      </c>
      <c r="CZ904">
        <f t="shared" si="435"/>
        <v>3.6</v>
      </c>
      <c r="DA904">
        <f t="shared" si="436"/>
        <v>1</v>
      </c>
      <c r="DB904">
        <f t="shared" si="426"/>
        <v>41.54</v>
      </c>
      <c r="DC904">
        <f t="shared" si="427"/>
        <v>0</v>
      </c>
      <c r="DD904" t="s">
        <v>6</v>
      </c>
      <c r="DE904" t="s">
        <v>6</v>
      </c>
      <c r="DF904">
        <f t="shared" si="429"/>
        <v>72</v>
      </c>
      <c r="DG904">
        <f t="shared" si="428"/>
        <v>0</v>
      </c>
      <c r="DH904">
        <f>Source!I552*SmtRes!Y904</f>
        <v>18.000000720000003</v>
      </c>
      <c r="DI904">
        <f t="shared" si="437"/>
        <v>3.6</v>
      </c>
      <c r="DJ904">
        <f t="shared" ref="DJ904:DJ907" si="438">DF904</f>
        <v>72</v>
      </c>
      <c r="DK904">
        <f>Source!BC552</f>
        <v>1</v>
      </c>
      <c r="DL904" t="s">
        <v>6</v>
      </c>
      <c r="DM904">
        <v>0</v>
      </c>
      <c r="DN904" t="s">
        <v>6</v>
      </c>
      <c r="DO904">
        <v>0</v>
      </c>
      <c r="GP904">
        <v>1</v>
      </c>
      <c r="GQ904">
        <v>-1</v>
      </c>
      <c r="GR904">
        <v>-1</v>
      </c>
    </row>
    <row r="905" spans="1:200" x14ac:dyDescent="0.2">
      <c r="A905">
        <f>ROW(Source!A552)</f>
        <v>552</v>
      </c>
      <c r="B905">
        <v>86295183</v>
      </c>
      <c r="C905">
        <v>86296663</v>
      </c>
      <c r="D905">
        <v>27378452</v>
      </c>
      <c r="E905">
        <v>1</v>
      </c>
      <c r="F905">
        <v>1</v>
      </c>
      <c r="G905">
        <v>1</v>
      </c>
      <c r="H905">
        <v>3</v>
      </c>
      <c r="I905" t="s">
        <v>319</v>
      </c>
      <c r="J905" t="s">
        <v>321</v>
      </c>
      <c r="K905" t="s">
        <v>759</v>
      </c>
      <c r="L905">
        <v>53010780</v>
      </c>
      <c r="N905">
        <v>1010</v>
      </c>
      <c r="O905" t="s">
        <v>300</v>
      </c>
      <c r="P905" t="s">
        <v>43</v>
      </c>
      <c r="Q905">
        <v>1</v>
      </c>
      <c r="W905">
        <v>0</v>
      </c>
      <c r="X905">
        <v>-1999090238</v>
      </c>
      <c r="Y905">
        <f t="shared" si="425"/>
        <v>30.769231000000001</v>
      </c>
      <c r="AA905">
        <v>3.6</v>
      </c>
      <c r="AB905">
        <v>0</v>
      </c>
      <c r="AC905">
        <v>0</v>
      </c>
      <c r="AD905">
        <v>0</v>
      </c>
      <c r="AE905">
        <v>3.6</v>
      </c>
      <c r="AF905">
        <v>0</v>
      </c>
      <c r="AG905">
        <v>0</v>
      </c>
      <c r="AH905">
        <v>0</v>
      </c>
      <c r="AI905">
        <v>1</v>
      </c>
      <c r="AJ905">
        <v>1</v>
      </c>
      <c r="AK905">
        <v>1</v>
      </c>
      <c r="AL905">
        <v>1</v>
      </c>
      <c r="AM905">
        <v>0</v>
      </c>
      <c r="AN905">
        <v>0</v>
      </c>
      <c r="AO905">
        <v>0</v>
      </c>
      <c r="AP905">
        <v>0</v>
      </c>
      <c r="AQ905">
        <v>0</v>
      </c>
      <c r="AR905">
        <v>0</v>
      </c>
      <c r="AS905" t="s">
        <v>6</v>
      </c>
      <c r="AT905">
        <v>30.769231000000001</v>
      </c>
      <c r="AU905" t="s">
        <v>6</v>
      </c>
      <c r="AV905">
        <v>0</v>
      </c>
      <c r="AW905">
        <v>1</v>
      </c>
      <c r="AX905">
        <v>-1</v>
      </c>
      <c r="AY905">
        <v>0</v>
      </c>
      <c r="AZ905">
        <v>0</v>
      </c>
      <c r="BA905" t="s">
        <v>6</v>
      </c>
      <c r="BB905">
        <v>0</v>
      </c>
      <c r="BC905">
        <v>0</v>
      </c>
      <c r="BD905">
        <v>0</v>
      </c>
      <c r="BE905">
        <v>0</v>
      </c>
      <c r="BF905">
        <v>0</v>
      </c>
      <c r="BG905">
        <v>0</v>
      </c>
      <c r="BH905">
        <v>0</v>
      </c>
      <c r="BI905">
        <v>0</v>
      </c>
      <c r="BJ905">
        <v>0</v>
      </c>
      <c r="BK905">
        <v>0</v>
      </c>
      <c r="BL905">
        <v>0</v>
      </c>
      <c r="BM905">
        <v>0</v>
      </c>
      <c r="BN905">
        <v>0</v>
      </c>
      <c r="BO905">
        <v>0</v>
      </c>
      <c r="BP905">
        <v>0</v>
      </c>
      <c r="BQ905">
        <v>0</v>
      </c>
      <c r="BR905">
        <v>0</v>
      </c>
      <c r="BS905">
        <v>0</v>
      </c>
      <c r="BT905">
        <v>0</v>
      </c>
      <c r="BU905">
        <v>0</v>
      </c>
      <c r="BV905">
        <v>0</v>
      </c>
      <c r="BW905">
        <v>0</v>
      </c>
      <c r="CV905">
        <v>0</v>
      </c>
      <c r="CW905">
        <v>0</v>
      </c>
      <c r="CX905">
        <f>ROUND(Y905*Source!I552,9)</f>
        <v>48.000000360000001</v>
      </c>
      <c r="CY905">
        <f t="shared" si="434"/>
        <v>3.6</v>
      </c>
      <c r="CZ905">
        <f t="shared" si="435"/>
        <v>3.6</v>
      </c>
      <c r="DA905">
        <f t="shared" si="436"/>
        <v>1</v>
      </c>
      <c r="DB905">
        <f t="shared" si="426"/>
        <v>110.77</v>
      </c>
      <c r="DC905">
        <f t="shared" si="427"/>
        <v>0</v>
      </c>
      <c r="DD905" t="s">
        <v>6</v>
      </c>
      <c r="DE905" t="s">
        <v>6</v>
      </c>
      <c r="DF905">
        <f t="shared" si="429"/>
        <v>192</v>
      </c>
      <c r="DG905">
        <f t="shared" si="428"/>
        <v>0</v>
      </c>
      <c r="DH905">
        <f>Source!I552*SmtRes!Y905</f>
        <v>48.000000360000001</v>
      </c>
      <c r="DI905">
        <f t="shared" si="437"/>
        <v>3.6</v>
      </c>
      <c r="DJ905">
        <f t="shared" si="438"/>
        <v>192</v>
      </c>
      <c r="DK905">
        <f>Source!BC552</f>
        <v>1</v>
      </c>
      <c r="DL905" t="s">
        <v>6</v>
      </c>
      <c r="DM905">
        <v>0</v>
      </c>
      <c r="DN905" t="s">
        <v>6</v>
      </c>
      <c r="DO905">
        <v>0</v>
      </c>
      <c r="GP905">
        <v>1</v>
      </c>
      <c r="GQ905">
        <v>-1</v>
      </c>
      <c r="GR905">
        <v>-1</v>
      </c>
    </row>
    <row r="906" spans="1:200" x14ac:dyDescent="0.2">
      <c r="A906">
        <f>ROW(Source!A552)</f>
        <v>552</v>
      </c>
      <c r="B906">
        <v>86295183</v>
      </c>
      <c r="C906">
        <v>86296663</v>
      </c>
      <c r="D906">
        <v>69205371</v>
      </c>
      <c r="E906">
        <v>1</v>
      </c>
      <c r="F906">
        <v>1</v>
      </c>
      <c r="G906">
        <v>1</v>
      </c>
      <c r="H906">
        <v>3</v>
      </c>
      <c r="I906" t="s">
        <v>568</v>
      </c>
      <c r="J906" t="s">
        <v>570</v>
      </c>
      <c r="K906" t="s">
        <v>766</v>
      </c>
      <c r="L906">
        <v>1348</v>
      </c>
      <c r="N906">
        <v>1009</v>
      </c>
      <c r="O906" t="s">
        <v>63</v>
      </c>
      <c r="P906" t="s">
        <v>63</v>
      </c>
      <c r="Q906">
        <v>1000</v>
      </c>
      <c r="W906">
        <v>0</v>
      </c>
      <c r="X906">
        <v>-2110916364</v>
      </c>
      <c r="Y906">
        <f t="shared" si="425"/>
        <v>1.3365E-2</v>
      </c>
      <c r="AA906">
        <v>23800.23</v>
      </c>
      <c r="AB906">
        <v>0</v>
      </c>
      <c r="AC906">
        <v>0</v>
      </c>
      <c r="AD906">
        <v>0</v>
      </c>
      <c r="AE906">
        <v>23800.23</v>
      </c>
      <c r="AF906">
        <v>0</v>
      </c>
      <c r="AG906">
        <v>0</v>
      </c>
      <c r="AH906">
        <v>0</v>
      </c>
      <c r="AI906">
        <v>1</v>
      </c>
      <c r="AJ906">
        <v>1</v>
      </c>
      <c r="AK906">
        <v>1</v>
      </c>
      <c r="AL906">
        <v>1</v>
      </c>
      <c r="AM906">
        <v>0</v>
      </c>
      <c r="AN906">
        <v>0</v>
      </c>
      <c r="AO906">
        <v>0</v>
      </c>
      <c r="AP906">
        <v>1</v>
      </c>
      <c r="AQ906">
        <v>0</v>
      </c>
      <c r="AR906">
        <v>0</v>
      </c>
      <c r="AS906" t="s">
        <v>6</v>
      </c>
      <c r="AT906">
        <v>1.3365E-2</v>
      </c>
      <c r="AU906" t="s">
        <v>6</v>
      </c>
      <c r="AV906">
        <v>0</v>
      </c>
      <c r="AW906">
        <v>1</v>
      </c>
      <c r="AX906">
        <v>-1</v>
      </c>
      <c r="AY906">
        <v>0</v>
      </c>
      <c r="AZ906">
        <v>0</v>
      </c>
      <c r="BA906" t="s">
        <v>6</v>
      </c>
      <c r="BB906">
        <v>0</v>
      </c>
      <c r="BC906">
        <v>0</v>
      </c>
      <c r="BD906">
        <v>0</v>
      </c>
      <c r="BE906">
        <v>0</v>
      </c>
      <c r="BF906">
        <v>0</v>
      </c>
      <c r="BG906">
        <v>0</v>
      </c>
      <c r="BH906">
        <v>0</v>
      </c>
      <c r="BI906">
        <v>0</v>
      </c>
      <c r="BJ906">
        <v>0</v>
      </c>
      <c r="BK906">
        <v>0</v>
      </c>
      <c r="BL906">
        <v>0</v>
      </c>
      <c r="BM906">
        <v>0</v>
      </c>
      <c r="BN906">
        <v>0</v>
      </c>
      <c r="BO906">
        <v>0</v>
      </c>
      <c r="BP906">
        <v>0</v>
      </c>
      <c r="BQ906">
        <v>0</v>
      </c>
      <c r="BR906">
        <v>0</v>
      </c>
      <c r="BS906">
        <v>0</v>
      </c>
      <c r="BT906">
        <v>0</v>
      </c>
      <c r="BU906">
        <v>0</v>
      </c>
      <c r="BV906">
        <v>0</v>
      </c>
      <c r="BW906">
        <v>0</v>
      </c>
      <c r="CV906">
        <v>0</v>
      </c>
      <c r="CW906">
        <v>0</v>
      </c>
      <c r="CX906">
        <f>ROUND(Y906*Source!I552,9)</f>
        <v>2.0849400000000001E-2</v>
      </c>
      <c r="CY906">
        <f t="shared" si="434"/>
        <v>23800.23</v>
      </c>
      <c r="CZ906">
        <f t="shared" si="435"/>
        <v>23800.23</v>
      </c>
      <c r="DA906">
        <f t="shared" si="436"/>
        <v>1</v>
      </c>
      <c r="DB906">
        <f t="shared" si="426"/>
        <v>318.08999999999997</v>
      </c>
      <c r="DC906">
        <f t="shared" si="427"/>
        <v>0</v>
      </c>
      <c r="DD906" t="s">
        <v>6</v>
      </c>
      <c r="DE906" t="s">
        <v>6</v>
      </c>
      <c r="DF906">
        <f t="shared" si="429"/>
        <v>496</v>
      </c>
      <c r="DG906">
        <f t="shared" si="428"/>
        <v>0</v>
      </c>
      <c r="DH906">
        <f>Source!I552*SmtRes!Y906</f>
        <v>2.0849400000000001E-2</v>
      </c>
      <c r="DI906">
        <f t="shared" si="437"/>
        <v>23800.23</v>
      </c>
      <c r="DJ906">
        <f t="shared" si="438"/>
        <v>496</v>
      </c>
      <c r="DK906">
        <f>Source!BC552</f>
        <v>1</v>
      </c>
      <c r="DL906" t="s">
        <v>6</v>
      </c>
      <c r="DM906">
        <v>0</v>
      </c>
      <c r="DN906" t="s">
        <v>6</v>
      </c>
      <c r="DO906">
        <v>0</v>
      </c>
      <c r="GP906">
        <v>1</v>
      </c>
      <c r="GQ906">
        <v>-1</v>
      </c>
      <c r="GR906">
        <v>-1</v>
      </c>
    </row>
    <row r="907" spans="1:200" x14ac:dyDescent="0.2">
      <c r="A907">
        <f>ROW(Source!A552)</f>
        <v>552</v>
      </c>
      <c r="B907">
        <v>86295183</v>
      </c>
      <c r="C907">
        <v>86296663</v>
      </c>
      <c r="D907">
        <v>69205268</v>
      </c>
      <c r="E907">
        <v>1</v>
      </c>
      <c r="F907">
        <v>1</v>
      </c>
      <c r="G907">
        <v>1</v>
      </c>
      <c r="H907">
        <v>3</v>
      </c>
      <c r="I907" t="s">
        <v>761</v>
      </c>
      <c r="J907" t="s">
        <v>763</v>
      </c>
      <c r="K907" t="s">
        <v>762</v>
      </c>
      <c r="L907">
        <v>1348</v>
      </c>
      <c r="N907">
        <v>1009</v>
      </c>
      <c r="O907" t="s">
        <v>63</v>
      </c>
      <c r="P907" t="s">
        <v>63</v>
      </c>
      <c r="Q907">
        <v>1000</v>
      </c>
      <c r="W907">
        <v>0</v>
      </c>
      <c r="X907">
        <v>-264212039</v>
      </c>
      <c r="Y907">
        <f t="shared" si="425"/>
        <v>0.98679499999999998</v>
      </c>
      <c r="AA907">
        <v>15301.81</v>
      </c>
      <c r="AB907">
        <v>0</v>
      </c>
      <c r="AC907">
        <v>0</v>
      </c>
      <c r="AD907">
        <v>0</v>
      </c>
      <c r="AE907">
        <v>15301.81</v>
      </c>
      <c r="AF907">
        <v>0</v>
      </c>
      <c r="AG907">
        <v>0</v>
      </c>
      <c r="AH907">
        <v>0</v>
      </c>
      <c r="AI907">
        <v>1</v>
      </c>
      <c r="AJ907">
        <v>1</v>
      </c>
      <c r="AK907">
        <v>1</v>
      </c>
      <c r="AL907">
        <v>1</v>
      </c>
      <c r="AM907">
        <v>0</v>
      </c>
      <c r="AN907">
        <v>0</v>
      </c>
      <c r="AO907">
        <v>0</v>
      </c>
      <c r="AP907">
        <v>1</v>
      </c>
      <c r="AQ907">
        <v>0</v>
      </c>
      <c r="AR907">
        <v>0</v>
      </c>
      <c r="AS907" t="s">
        <v>6</v>
      </c>
      <c r="AT907">
        <v>0.98679499999999998</v>
      </c>
      <c r="AU907" t="s">
        <v>6</v>
      </c>
      <c r="AV907">
        <v>0</v>
      </c>
      <c r="AW907">
        <v>1</v>
      </c>
      <c r="AX907">
        <v>-1</v>
      </c>
      <c r="AY907">
        <v>0</v>
      </c>
      <c r="AZ907">
        <v>0</v>
      </c>
      <c r="BA907" t="s">
        <v>6</v>
      </c>
      <c r="BB907">
        <v>0</v>
      </c>
      <c r="BC907">
        <v>0</v>
      </c>
      <c r="BD907">
        <v>0</v>
      </c>
      <c r="BE907">
        <v>0</v>
      </c>
      <c r="BF907">
        <v>0</v>
      </c>
      <c r="BG907">
        <v>0</v>
      </c>
      <c r="BH907">
        <v>0</v>
      </c>
      <c r="BI907">
        <v>0</v>
      </c>
      <c r="BJ907">
        <v>0</v>
      </c>
      <c r="BK907">
        <v>0</v>
      </c>
      <c r="BL907">
        <v>0</v>
      </c>
      <c r="BM907">
        <v>0</v>
      </c>
      <c r="BN907">
        <v>0</v>
      </c>
      <c r="BO907">
        <v>0</v>
      </c>
      <c r="BP907">
        <v>0</v>
      </c>
      <c r="BQ907">
        <v>0</v>
      </c>
      <c r="BR907">
        <v>0</v>
      </c>
      <c r="BS907">
        <v>0</v>
      </c>
      <c r="BT907">
        <v>0</v>
      </c>
      <c r="BU907">
        <v>0</v>
      </c>
      <c r="BV907">
        <v>0</v>
      </c>
      <c r="BW907">
        <v>0</v>
      </c>
      <c r="CV907">
        <v>0</v>
      </c>
      <c r="CW907">
        <v>0</v>
      </c>
      <c r="CX907">
        <f>ROUND(Y907*Source!I552,9)</f>
        <v>1.5394002</v>
      </c>
      <c r="CY907">
        <f t="shared" si="434"/>
        <v>15301.81</v>
      </c>
      <c r="CZ907">
        <f t="shared" si="435"/>
        <v>15301.81</v>
      </c>
      <c r="DA907">
        <f t="shared" si="436"/>
        <v>1</v>
      </c>
      <c r="DB907">
        <f t="shared" si="426"/>
        <v>15099.75</v>
      </c>
      <c r="DC907">
        <f t="shared" si="427"/>
        <v>0</v>
      </c>
      <c r="DD907" t="s">
        <v>6</v>
      </c>
      <c r="DE907" t="s">
        <v>6</v>
      </c>
      <c r="DF907">
        <f t="shared" si="429"/>
        <v>23556</v>
      </c>
      <c r="DG907">
        <f t="shared" si="428"/>
        <v>0</v>
      </c>
      <c r="DH907">
        <f>Source!I552*SmtRes!Y907</f>
        <v>1.5394002</v>
      </c>
      <c r="DI907">
        <f t="shared" si="437"/>
        <v>15301.81</v>
      </c>
      <c r="DJ907">
        <f t="shared" si="438"/>
        <v>23556</v>
      </c>
      <c r="DK907">
        <f>Source!BC552</f>
        <v>1</v>
      </c>
      <c r="DL907" t="s">
        <v>6</v>
      </c>
      <c r="DM907">
        <v>0</v>
      </c>
      <c r="DN907" t="s">
        <v>6</v>
      </c>
      <c r="DO907">
        <v>0</v>
      </c>
      <c r="GP907">
        <v>1</v>
      </c>
      <c r="GQ907">
        <v>-1</v>
      </c>
      <c r="GR907">
        <v>-1</v>
      </c>
    </row>
    <row r="908" spans="1:200" x14ac:dyDescent="0.2">
      <c r="A908">
        <f>ROW(Source!A553)</f>
        <v>553</v>
      </c>
      <c r="B908">
        <v>86295184</v>
      </c>
      <c r="C908">
        <v>86296663</v>
      </c>
      <c r="D908">
        <v>27498693</v>
      </c>
      <c r="E908">
        <v>1</v>
      </c>
      <c r="F908">
        <v>1</v>
      </c>
      <c r="G908">
        <v>1</v>
      </c>
      <c r="H908">
        <v>1</v>
      </c>
      <c r="I908" t="s">
        <v>1029</v>
      </c>
      <c r="J908" t="s">
        <v>6</v>
      </c>
      <c r="K908" t="s">
        <v>1030</v>
      </c>
      <c r="L908">
        <v>1369</v>
      </c>
      <c r="N908">
        <v>1013</v>
      </c>
      <c r="O908" t="s">
        <v>921</v>
      </c>
      <c r="P908" t="s">
        <v>921</v>
      </c>
      <c r="Q908">
        <v>1</v>
      </c>
      <c r="W908">
        <v>0</v>
      </c>
      <c r="X908">
        <v>-690051356</v>
      </c>
      <c r="Y908">
        <f t="shared" si="425"/>
        <v>63.28</v>
      </c>
      <c r="AA908">
        <v>0</v>
      </c>
      <c r="AB908">
        <v>0</v>
      </c>
      <c r="AC908">
        <v>0</v>
      </c>
      <c r="AD908">
        <v>225.79</v>
      </c>
      <c r="AE908">
        <v>0</v>
      </c>
      <c r="AF908">
        <v>0</v>
      </c>
      <c r="AG908">
        <v>0</v>
      </c>
      <c r="AH908">
        <v>8.82</v>
      </c>
      <c r="AI908">
        <v>1</v>
      </c>
      <c r="AJ908">
        <v>1</v>
      </c>
      <c r="AK908">
        <v>1</v>
      </c>
      <c r="AL908">
        <v>25.6</v>
      </c>
      <c r="AM908">
        <v>5</v>
      </c>
      <c r="AN908">
        <v>0</v>
      </c>
      <c r="AO908">
        <v>1</v>
      </c>
      <c r="AP908">
        <v>0</v>
      </c>
      <c r="AQ908">
        <v>0</v>
      </c>
      <c r="AR908">
        <v>0</v>
      </c>
      <c r="AS908" t="s">
        <v>6</v>
      </c>
      <c r="AT908">
        <v>63.28</v>
      </c>
      <c r="AU908" t="s">
        <v>6</v>
      </c>
      <c r="AV908">
        <v>1</v>
      </c>
      <c r="AW908">
        <v>2</v>
      </c>
      <c r="AX908">
        <v>86296679</v>
      </c>
      <c r="AY908">
        <v>1</v>
      </c>
      <c r="AZ908">
        <v>0</v>
      </c>
      <c r="BA908">
        <v>1043</v>
      </c>
      <c r="BB908">
        <v>0</v>
      </c>
      <c r="BC908">
        <v>0</v>
      </c>
      <c r="BD908">
        <v>0</v>
      </c>
      <c r="BE908">
        <v>0</v>
      </c>
      <c r="BF908">
        <v>0</v>
      </c>
      <c r="BG908">
        <v>0</v>
      </c>
      <c r="BH908">
        <v>0</v>
      </c>
      <c r="BI908">
        <v>0</v>
      </c>
      <c r="BJ908">
        <v>0</v>
      </c>
      <c r="BK908">
        <v>0</v>
      </c>
      <c r="BL908">
        <v>0</v>
      </c>
      <c r="BM908">
        <v>0</v>
      </c>
      <c r="BN908">
        <v>0</v>
      </c>
      <c r="BO908">
        <v>0</v>
      </c>
      <c r="BP908">
        <v>0</v>
      </c>
      <c r="BQ908">
        <v>0</v>
      </c>
      <c r="BR908">
        <v>0</v>
      </c>
      <c r="BS908">
        <v>0</v>
      </c>
      <c r="BT908">
        <v>0</v>
      </c>
      <c r="BU908">
        <v>0</v>
      </c>
      <c r="BV908">
        <v>0</v>
      </c>
      <c r="BW908">
        <v>0</v>
      </c>
      <c r="CU908">
        <f>ROUND(AT908*Source!I553*AH908*AL908,0)</f>
        <v>22289</v>
      </c>
      <c r="CV908">
        <f>ROUND(Y908*Source!I553,9)</f>
        <v>98.716800000000006</v>
      </c>
      <c r="CW908">
        <v>0</v>
      </c>
      <c r="CX908">
        <f>ROUND(Y908*Source!I553,9)</f>
        <v>98.716800000000006</v>
      </c>
      <c r="CY908">
        <f>AD908</f>
        <v>225.79</v>
      </c>
      <c r="CZ908">
        <f>AH908</f>
        <v>8.82</v>
      </c>
      <c r="DA908">
        <f>AL908</f>
        <v>25.6</v>
      </c>
      <c r="DB908">
        <f t="shared" si="426"/>
        <v>558.13</v>
      </c>
      <c r="DC908">
        <f t="shared" si="427"/>
        <v>0</v>
      </c>
      <c r="DD908" t="s">
        <v>6</v>
      </c>
      <c r="DE908" t="s">
        <v>6</v>
      </c>
      <c r="DF908">
        <f t="shared" si="429"/>
        <v>0</v>
      </c>
      <c r="DG908">
        <f t="shared" si="428"/>
        <v>0</v>
      </c>
      <c r="DH908">
        <f>Source!I553*SmtRes!Y908</f>
        <v>98.716800000000006</v>
      </c>
      <c r="DI908">
        <f>AD908</f>
        <v>225.79</v>
      </c>
      <c r="DJ908">
        <f>EtalonRes!AB1043</f>
        <v>8.82</v>
      </c>
      <c r="DK908">
        <f>Source!BA553</f>
        <v>25.6</v>
      </c>
      <c r="DL908" t="s">
        <v>6</v>
      </c>
      <c r="DM908">
        <v>0</v>
      </c>
      <c r="DN908" t="s">
        <v>6</v>
      </c>
      <c r="DO908">
        <v>0</v>
      </c>
      <c r="GQ908">
        <v>-1</v>
      </c>
      <c r="GR908">
        <v>-1</v>
      </c>
    </row>
    <row r="909" spans="1:200" x14ac:dyDescent="0.2">
      <c r="A909">
        <f>ROW(Source!A553)</f>
        <v>553</v>
      </c>
      <c r="B909">
        <v>86295184</v>
      </c>
      <c r="C909">
        <v>86296663</v>
      </c>
      <c r="D909">
        <v>121548</v>
      </c>
      <c r="E909">
        <v>1</v>
      </c>
      <c r="F909">
        <v>1</v>
      </c>
      <c r="G909">
        <v>1</v>
      </c>
      <c r="H909">
        <v>1</v>
      </c>
      <c r="I909" t="s">
        <v>39</v>
      </c>
      <c r="J909" t="s">
        <v>6</v>
      </c>
      <c r="K909" t="s">
        <v>922</v>
      </c>
      <c r="L909">
        <v>608254</v>
      </c>
      <c r="N909">
        <v>1013</v>
      </c>
      <c r="O909" t="s">
        <v>923</v>
      </c>
      <c r="P909" t="s">
        <v>923</v>
      </c>
      <c r="Q909">
        <v>1</v>
      </c>
      <c r="W909">
        <v>0</v>
      </c>
      <c r="X909">
        <v>-185737400</v>
      </c>
      <c r="Y909">
        <f t="shared" si="425"/>
        <v>3.82</v>
      </c>
      <c r="AA909">
        <v>0</v>
      </c>
      <c r="AB909">
        <v>0</v>
      </c>
      <c r="AC909">
        <v>0</v>
      </c>
      <c r="AD909">
        <v>0</v>
      </c>
      <c r="AE909">
        <v>0</v>
      </c>
      <c r="AF909">
        <v>0</v>
      </c>
      <c r="AG909">
        <v>0</v>
      </c>
      <c r="AH909">
        <v>0</v>
      </c>
      <c r="AI909">
        <v>1</v>
      </c>
      <c r="AJ909">
        <v>1</v>
      </c>
      <c r="AK909">
        <v>19.8</v>
      </c>
      <c r="AL909">
        <v>1</v>
      </c>
      <c r="AM909">
        <v>5</v>
      </c>
      <c r="AN909">
        <v>0</v>
      </c>
      <c r="AO909">
        <v>1</v>
      </c>
      <c r="AP909">
        <v>0</v>
      </c>
      <c r="AQ909">
        <v>0</v>
      </c>
      <c r="AR909">
        <v>0</v>
      </c>
      <c r="AS909" t="s">
        <v>6</v>
      </c>
      <c r="AT909">
        <v>3.82</v>
      </c>
      <c r="AU909" t="s">
        <v>6</v>
      </c>
      <c r="AV909">
        <v>2</v>
      </c>
      <c r="AW909">
        <v>2</v>
      </c>
      <c r="AX909">
        <v>86296680</v>
      </c>
      <c r="AY909">
        <v>1</v>
      </c>
      <c r="AZ909">
        <v>0</v>
      </c>
      <c r="BA909">
        <v>1044</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CV909">
        <v>0</v>
      </c>
      <c r="CW909">
        <v>0</v>
      </c>
      <c r="CX909">
        <f>ROUND(Y909*Source!I553,9)</f>
        <v>5.9592000000000001</v>
      </c>
      <c r="CY909">
        <f>AD909</f>
        <v>0</v>
      </c>
      <c r="CZ909">
        <f>AH909</f>
        <v>0</v>
      </c>
      <c r="DA909">
        <f>AL909</f>
        <v>1</v>
      </c>
      <c r="DB909">
        <f t="shared" si="426"/>
        <v>0</v>
      </c>
      <c r="DC909">
        <f t="shared" si="427"/>
        <v>0</v>
      </c>
      <c r="DD909" t="s">
        <v>6</v>
      </c>
      <c r="DE909" t="s">
        <v>6</v>
      </c>
      <c r="DF909">
        <f t="shared" si="429"/>
        <v>0</v>
      </c>
      <c r="DG909">
        <f t="shared" si="428"/>
        <v>0</v>
      </c>
      <c r="DH909">
        <f>Source!I553*SmtRes!Y909</f>
        <v>5.9592000000000001</v>
      </c>
      <c r="DI909">
        <f>AD909</f>
        <v>0</v>
      </c>
      <c r="DJ909">
        <f>EtalonRes!AB1044</f>
        <v>0</v>
      </c>
      <c r="DK909">
        <f>Source!BA553</f>
        <v>25.6</v>
      </c>
      <c r="DL909" t="s">
        <v>6</v>
      </c>
      <c r="DM909">
        <v>0</v>
      </c>
      <c r="DN909" t="s">
        <v>6</v>
      </c>
      <c r="DO909">
        <v>0</v>
      </c>
      <c r="GQ909">
        <v>-1</v>
      </c>
      <c r="GR909">
        <v>-1</v>
      </c>
    </row>
    <row r="910" spans="1:200" x14ac:dyDescent="0.2">
      <c r="A910">
        <f>ROW(Source!A553)</f>
        <v>553</v>
      </c>
      <c r="B910">
        <v>86295184</v>
      </c>
      <c r="C910">
        <v>86296663</v>
      </c>
      <c r="D910">
        <v>27439431</v>
      </c>
      <c r="E910">
        <v>1</v>
      </c>
      <c r="F910">
        <v>1</v>
      </c>
      <c r="G910">
        <v>1</v>
      </c>
      <c r="H910">
        <v>2</v>
      </c>
      <c r="I910" t="s">
        <v>977</v>
      </c>
      <c r="J910" t="s">
        <v>978</v>
      </c>
      <c r="K910" t="s">
        <v>979</v>
      </c>
      <c r="L910">
        <v>1368</v>
      </c>
      <c r="N910">
        <v>1011</v>
      </c>
      <c r="O910" t="s">
        <v>927</v>
      </c>
      <c r="P910" t="s">
        <v>927</v>
      </c>
      <c r="Q910">
        <v>1</v>
      </c>
      <c r="W910">
        <v>0</v>
      </c>
      <c r="X910">
        <v>-1377734484</v>
      </c>
      <c r="Y910">
        <f t="shared" si="425"/>
        <v>0.1</v>
      </c>
      <c r="AA910">
        <v>0</v>
      </c>
      <c r="AB910">
        <v>1123.44</v>
      </c>
      <c r="AC910">
        <v>307.69</v>
      </c>
      <c r="AD910">
        <v>0</v>
      </c>
      <c r="AE910">
        <v>0</v>
      </c>
      <c r="AF910">
        <v>120.8</v>
      </c>
      <c r="AG910">
        <v>15.54</v>
      </c>
      <c r="AH910">
        <v>0</v>
      </c>
      <c r="AI910">
        <v>1</v>
      </c>
      <c r="AJ910">
        <v>9.3000000000000007</v>
      </c>
      <c r="AK910">
        <v>19.8</v>
      </c>
      <c r="AL910">
        <v>1</v>
      </c>
      <c r="AM910">
        <v>5</v>
      </c>
      <c r="AN910">
        <v>0</v>
      </c>
      <c r="AO910">
        <v>1</v>
      </c>
      <c r="AP910">
        <v>0</v>
      </c>
      <c r="AQ910">
        <v>0</v>
      </c>
      <c r="AR910">
        <v>0</v>
      </c>
      <c r="AS910" t="s">
        <v>6</v>
      </c>
      <c r="AT910">
        <v>0.1</v>
      </c>
      <c r="AU910" t="s">
        <v>6</v>
      </c>
      <c r="AV910">
        <v>0</v>
      </c>
      <c r="AW910">
        <v>2</v>
      </c>
      <c r="AX910">
        <v>86296681</v>
      </c>
      <c r="AY910">
        <v>1</v>
      </c>
      <c r="AZ910">
        <v>0</v>
      </c>
      <c r="BA910">
        <v>1045</v>
      </c>
      <c r="BB910">
        <v>0</v>
      </c>
      <c r="BC910">
        <v>0</v>
      </c>
      <c r="BD910">
        <v>0</v>
      </c>
      <c r="BE910">
        <v>0</v>
      </c>
      <c r="BF910">
        <v>0</v>
      </c>
      <c r="BG910">
        <v>0</v>
      </c>
      <c r="BH910">
        <v>0</v>
      </c>
      <c r="BI910">
        <v>0</v>
      </c>
      <c r="BJ910">
        <v>0</v>
      </c>
      <c r="BK910">
        <v>0</v>
      </c>
      <c r="BL910">
        <v>0</v>
      </c>
      <c r="BM910">
        <v>0</v>
      </c>
      <c r="BN910">
        <v>0</v>
      </c>
      <c r="BO910">
        <v>0</v>
      </c>
      <c r="BP910">
        <v>0</v>
      </c>
      <c r="BQ910">
        <v>0</v>
      </c>
      <c r="BR910">
        <v>0</v>
      </c>
      <c r="BS910">
        <v>0</v>
      </c>
      <c r="BT910">
        <v>0</v>
      </c>
      <c r="BU910">
        <v>0</v>
      </c>
      <c r="BV910">
        <v>0</v>
      </c>
      <c r="BW910">
        <v>0</v>
      </c>
      <c r="CV910">
        <v>0</v>
      </c>
      <c r="CW910">
        <f>ROUND(Y910*Source!I553*DO910,9)</f>
        <v>0</v>
      </c>
      <c r="CX910">
        <f>ROUND(Y910*Source!I553,9)</f>
        <v>0.156</v>
      </c>
      <c r="CY910">
        <f t="shared" ref="CY910:CY915" si="439">AB910</f>
        <v>1123.44</v>
      </c>
      <c r="CZ910">
        <f t="shared" ref="CZ910:CZ915" si="440">AF910</f>
        <v>120.8</v>
      </c>
      <c r="DA910">
        <f t="shared" ref="DA910:DA915" si="441">AJ910</f>
        <v>9.3000000000000007</v>
      </c>
      <c r="DB910">
        <f t="shared" si="426"/>
        <v>12.08</v>
      </c>
      <c r="DC910">
        <f t="shared" si="427"/>
        <v>1.55</v>
      </c>
      <c r="DD910" t="s">
        <v>6</v>
      </c>
      <c r="DE910" t="s">
        <v>6</v>
      </c>
      <c r="DF910">
        <f t="shared" si="429"/>
        <v>0</v>
      </c>
      <c r="DG910">
        <f t="shared" ref="DG910:DG915" si="442">ROUND(ROUND(AF910*AJ910,0)*CX910,0)</f>
        <v>175</v>
      </c>
      <c r="DH910">
        <f>Source!I553*SmtRes!Y910</f>
        <v>0.15600000000000003</v>
      </c>
      <c r="DI910">
        <f t="shared" ref="DI910:DI915" si="443">AB910</f>
        <v>1123.44</v>
      </c>
      <c r="DJ910">
        <f>EtalonRes!Z1045</f>
        <v>120.8</v>
      </c>
      <c r="DK910">
        <f>Source!BB553</f>
        <v>9.3000000000000007</v>
      </c>
      <c r="DL910" t="s">
        <v>6</v>
      </c>
      <c r="DM910">
        <v>0</v>
      </c>
      <c r="DN910" t="s">
        <v>6</v>
      </c>
      <c r="DO910">
        <v>0</v>
      </c>
      <c r="GQ910">
        <v>-1</v>
      </c>
      <c r="GR910">
        <v>-1</v>
      </c>
    </row>
    <row r="911" spans="1:200" x14ac:dyDescent="0.2">
      <c r="A911">
        <f>ROW(Source!A553)</f>
        <v>553</v>
      </c>
      <c r="B911">
        <v>86295184</v>
      </c>
      <c r="C911">
        <v>86296663</v>
      </c>
      <c r="D911">
        <v>27439499</v>
      </c>
      <c r="E911">
        <v>1</v>
      </c>
      <c r="F911">
        <v>1</v>
      </c>
      <c r="G911">
        <v>1</v>
      </c>
      <c r="H911">
        <v>2</v>
      </c>
      <c r="I911" t="s">
        <v>930</v>
      </c>
      <c r="J911" t="s">
        <v>931</v>
      </c>
      <c r="K911" t="s">
        <v>932</v>
      </c>
      <c r="L911">
        <v>1368</v>
      </c>
      <c r="N911">
        <v>1011</v>
      </c>
      <c r="O911" t="s">
        <v>927</v>
      </c>
      <c r="P911" t="s">
        <v>927</v>
      </c>
      <c r="Q911">
        <v>1</v>
      </c>
      <c r="W911">
        <v>0</v>
      </c>
      <c r="X911">
        <v>1890856440</v>
      </c>
      <c r="Y911">
        <f t="shared" si="425"/>
        <v>0.12</v>
      </c>
      <c r="AA911">
        <v>0</v>
      </c>
      <c r="AB911">
        <v>1047.83</v>
      </c>
      <c r="AC911">
        <v>269.48</v>
      </c>
      <c r="AD911">
        <v>0</v>
      </c>
      <c r="AE911">
        <v>0</v>
      </c>
      <c r="AF911">
        <v>112.67</v>
      </c>
      <c r="AG911">
        <v>13.61</v>
      </c>
      <c r="AH911">
        <v>0</v>
      </c>
      <c r="AI911">
        <v>1</v>
      </c>
      <c r="AJ911">
        <v>9.3000000000000007</v>
      </c>
      <c r="AK911">
        <v>19.8</v>
      </c>
      <c r="AL911">
        <v>1</v>
      </c>
      <c r="AM911">
        <v>5</v>
      </c>
      <c r="AN911">
        <v>0</v>
      </c>
      <c r="AO911">
        <v>1</v>
      </c>
      <c r="AP911">
        <v>0</v>
      </c>
      <c r="AQ911">
        <v>0</v>
      </c>
      <c r="AR911">
        <v>0</v>
      </c>
      <c r="AS911" t="s">
        <v>6</v>
      </c>
      <c r="AT911">
        <v>0.12</v>
      </c>
      <c r="AU911" t="s">
        <v>6</v>
      </c>
      <c r="AV911">
        <v>0</v>
      </c>
      <c r="AW911">
        <v>2</v>
      </c>
      <c r="AX911">
        <v>86296682</v>
      </c>
      <c r="AY911">
        <v>1</v>
      </c>
      <c r="AZ911">
        <v>0</v>
      </c>
      <c r="BA911">
        <v>1046</v>
      </c>
      <c r="BB911">
        <v>0</v>
      </c>
      <c r="BC911">
        <v>0</v>
      </c>
      <c r="BD911">
        <v>0</v>
      </c>
      <c r="BE911">
        <v>0</v>
      </c>
      <c r="BF911">
        <v>0</v>
      </c>
      <c r="BG911">
        <v>0</v>
      </c>
      <c r="BH911">
        <v>0</v>
      </c>
      <c r="BI911">
        <v>0</v>
      </c>
      <c r="BJ911">
        <v>0</v>
      </c>
      <c r="BK911">
        <v>0</v>
      </c>
      <c r="BL911">
        <v>0</v>
      </c>
      <c r="BM911">
        <v>0</v>
      </c>
      <c r="BN911">
        <v>0</v>
      </c>
      <c r="BO911">
        <v>0</v>
      </c>
      <c r="BP911">
        <v>0</v>
      </c>
      <c r="BQ911">
        <v>0</v>
      </c>
      <c r="BR911">
        <v>0</v>
      </c>
      <c r="BS911">
        <v>0</v>
      </c>
      <c r="BT911">
        <v>0</v>
      </c>
      <c r="BU911">
        <v>0</v>
      </c>
      <c r="BV911">
        <v>0</v>
      </c>
      <c r="BW911">
        <v>0</v>
      </c>
      <c r="CV911">
        <v>0</v>
      </c>
      <c r="CW911">
        <f>ROUND(Y911*Source!I553*DO911,9)</f>
        <v>0</v>
      </c>
      <c r="CX911">
        <f>ROUND(Y911*Source!I553,9)</f>
        <v>0.18720000000000001</v>
      </c>
      <c r="CY911">
        <f t="shared" si="439"/>
        <v>1047.83</v>
      </c>
      <c r="CZ911">
        <f t="shared" si="440"/>
        <v>112.67</v>
      </c>
      <c r="DA911">
        <f t="shared" si="441"/>
        <v>9.3000000000000007</v>
      </c>
      <c r="DB911">
        <f t="shared" si="426"/>
        <v>13.52</v>
      </c>
      <c r="DC911">
        <f t="shared" si="427"/>
        <v>1.63</v>
      </c>
      <c r="DD911" t="s">
        <v>6</v>
      </c>
      <c r="DE911" t="s">
        <v>6</v>
      </c>
      <c r="DF911">
        <f t="shared" si="429"/>
        <v>0</v>
      </c>
      <c r="DG911">
        <f t="shared" si="442"/>
        <v>196</v>
      </c>
      <c r="DH911">
        <f>Source!I553*SmtRes!Y911</f>
        <v>0.18720000000000001</v>
      </c>
      <c r="DI911">
        <f t="shared" si="443"/>
        <v>1047.83</v>
      </c>
      <c r="DJ911">
        <f>EtalonRes!Z1046</f>
        <v>112.67</v>
      </c>
      <c r="DK911">
        <f>Source!BB553</f>
        <v>9.3000000000000007</v>
      </c>
      <c r="DL911" t="s">
        <v>6</v>
      </c>
      <c r="DM911">
        <v>0</v>
      </c>
      <c r="DN911" t="s">
        <v>6</v>
      </c>
      <c r="DO911">
        <v>0</v>
      </c>
      <c r="GQ911">
        <v>-1</v>
      </c>
      <c r="GR911">
        <v>-1</v>
      </c>
    </row>
    <row r="912" spans="1:200" x14ac:dyDescent="0.2">
      <c r="A912">
        <f>ROW(Source!A553)</f>
        <v>553</v>
      </c>
      <c r="B912">
        <v>86295184</v>
      </c>
      <c r="C912">
        <v>86296663</v>
      </c>
      <c r="D912">
        <v>27439520</v>
      </c>
      <c r="E912">
        <v>1</v>
      </c>
      <c r="F912">
        <v>1</v>
      </c>
      <c r="G912">
        <v>1</v>
      </c>
      <c r="H912">
        <v>2</v>
      </c>
      <c r="I912" t="s">
        <v>1031</v>
      </c>
      <c r="J912" t="s">
        <v>1032</v>
      </c>
      <c r="K912" t="s">
        <v>1033</v>
      </c>
      <c r="L912">
        <v>1368</v>
      </c>
      <c r="N912">
        <v>1011</v>
      </c>
      <c r="O912" t="s">
        <v>927</v>
      </c>
      <c r="P912" t="s">
        <v>927</v>
      </c>
      <c r="Q912">
        <v>1</v>
      </c>
      <c r="W912">
        <v>0</v>
      </c>
      <c r="X912">
        <v>-354185995</v>
      </c>
      <c r="Y912">
        <f t="shared" si="425"/>
        <v>3.6</v>
      </c>
      <c r="AA912">
        <v>0</v>
      </c>
      <c r="AB912">
        <v>1084.29</v>
      </c>
      <c r="AC912">
        <v>269.48</v>
      </c>
      <c r="AD912">
        <v>0</v>
      </c>
      <c r="AE912">
        <v>0</v>
      </c>
      <c r="AF912">
        <v>116.59</v>
      </c>
      <c r="AG912">
        <v>13.61</v>
      </c>
      <c r="AH912">
        <v>0</v>
      </c>
      <c r="AI912">
        <v>1</v>
      </c>
      <c r="AJ912">
        <v>9.3000000000000007</v>
      </c>
      <c r="AK912">
        <v>19.8</v>
      </c>
      <c r="AL912">
        <v>1</v>
      </c>
      <c r="AM912">
        <v>5</v>
      </c>
      <c r="AN912">
        <v>0</v>
      </c>
      <c r="AO912">
        <v>1</v>
      </c>
      <c r="AP912">
        <v>0</v>
      </c>
      <c r="AQ912">
        <v>0</v>
      </c>
      <c r="AR912">
        <v>0</v>
      </c>
      <c r="AS912" t="s">
        <v>6</v>
      </c>
      <c r="AT912">
        <v>3.6</v>
      </c>
      <c r="AU912" t="s">
        <v>6</v>
      </c>
      <c r="AV912">
        <v>0</v>
      </c>
      <c r="AW912">
        <v>2</v>
      </c>
      <c r="AX912">
        <v>86296683</v>
      </c>
      <c r="AY912">
        <v>1</v>
      </c>
      <c r="AZ912">
        <v>0</v>
      </c>
      <c r="BA912">
        <v>1047</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v>0</v>
      </c>
      <c r="CV912">
        <v>0</v>
      </c>
      <c r="CW912">
        <f>ROUND(Y912*Source!I553*DO912,9)</f>
        <v>0</v>
      </c>
      <c r="CX912">
        <f>ROUND(Y912*Source!I553,9)</f>
        <v>5.6159999999999997</v>
      </c>
      <c r="CY912">
        <f t="shared" si="439"/>
        <v>1084.29</v>
      </c>
      <c r="CZ912">
        <f t="shared" si="440"/>
        <v>116.59</v>
      </c>
      <c r="DA912">
        <f t="shared" si="441"/>
        <v>9.3000000000000007</v>
      </c>
      <c r="DB912">
        <f t="shared" si="426"/>
        <v>419.72</v>
      </c>
      <c r="DC912">
        <f t="shared" si="427"/>
        <v>49</v>
      </c>
      <c r="DD912" t="s">
        <v>6</v>
      </c>
      <c r="DE912" t="s">
        <v>6</v>
      </c>
      <c r="DF912">
        <f t="shared" si="429"/>
        <v>0</v>
      </c>
      <c r="DG912">
        <f t="shared" si="442"/>
        <v>6088</v>
      </c>
      <c r="DH912">
        <f>Source!I553*SmtRes!Y912</f>
        <v>5.6160000000000005</v>
      </c>
      <c r="DI912">
        <f t="shared" si="443"/>
        <v>1084.29</v>
      </c>
      <c r="DJ912">
        <f>EtalonRes!Z1047</f>
        <v>116.59</v>
      </c>
      <c r="DK912">
        <f>Source!BB553</f>
        <v>9.3000000000000007</v>
      </c>
      <c r="DL912" t="s">
        <v>6</v>
      </c>
      <c r="DM912">
        <v>0</v>
      </c>
      <c r="DN912" t="s">
        <v>6</v>
      </c>
      <c r="DO912">
        <v>0</v>
      </c>
      <c r="GQ912">
        <v>-1</v>
      </c>
      <c r="GR912">
        <v>-1</v>
      </c>
    </row>
    <row r="913" spans="1:200" x14ac:dyDescent="0.2">
      <c r="A913">
        <f>ROW(Source!A553)</f>
        <v>553</v>
      </c>
      <c r="B913">
        <v>86295184</v>
      </c>
      <c r="C913">
        <v>86296663</v>
      </c>
      <c r="D913">
        <v>27439705</v>
      </c>
      <c r="E913">
        <v>1</v>
      </c>
      <c r="F913">
        <v>1</v>
      </c>
      <c r="G913">
        <v>1</v>
      </c>
      <c r="H913">
        <v>2</v>
      </c>
      <c r="I913" t="s">
        <v>986</v>
      </c>
      <c r="J913" t="s">
        <v>987</v>
      </c>
      <c r="K913" t="s">
        <v>988</v>
      </c>
      <c r="L913">
        <v>1368</v>
      </c>
      <c r="N913">
        <v>1011</v>
      </c>
      <c r="O913" t="s">
        <v>927</v>
      </c>
      <c r="P913" t="s">
        <v>927</v>
      </c>
      <c r="Q913">
        <v>1</v>
      </c>
      <c r="W913">
        <v>0</v>
      </c>
      <c r="X913">
        <v>-349914874</v>
      </c>
      <c r="Y913">
        <f t="shared" si="425"/>
        <v>1.46</v>
      </c>
      <c r="AA913">
        <v>0</v>
      </c>
      <c r="AB913">
        <v>10.23</v>
      </c>
      <c r="AC913">
        <v>0</v>
      </c>
      <c r="AD913">
        <v>0</v>
      </c>
      <c r="AE913">
        <v>0</v>
      </c>
      <c r="AF913">
        <v>1.1000000000000001</v>
      </c>
      <c r="AG913">
        <v>0</v>
      </c>
      <c r="AH913">
        <v>0</v>
      </c>
      <c r="AI913">
        <v>1</v>
      </c>
      <c r="AJ913">
        <v>9.3000000000000007</v>
      </c>
      <c r="AK913">
        <v>19.8</v>
      </c>
      <c r="AL913">
        <v>1</v>
      </c>
      <c r="AM913">
        <v>5</v>
      </c>
      <c r="AN913">
        <v>0</v>
      </c>
      <c r="AO913">
        <v>1</v>
      </c>
      <c r="AP913">
        <v>0</v>
      </c>
      <c r="AQ913">
        <v>0</v>
      </c>
      <c r="AR913">
        <v>0</v>
      </c>
      <c r="AS913" t="s">
        <v>6</v>
      </c>
      <c r="AT913">
        <v>1.46</v>
      </c>
      <c r="AU913" t="s">
        <v>6</v>
      </c>
      <c r="AV913">
        <v>0</v>
      </c>
      <c r="AW913">
        <v>2</v>
      </c>
      <c r="AX913">
        <v>86296684</v>
      </c>
      <c r="AY913">
        <v>1</v>
      </c>
      <c r="AZ913">
        <v>0</v>
      </c>
      <c r="BA913">
        <v>1048</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v>0</v>
      </c>
      <c r="CV913">
        <v>0</v>
      </c>
      <c r="CW913">
        <f>ROUND(Y913*Source!I553*DO913,9)</f>
        <v>0</v>
      </c>
      <c r="CX913">
        <f>ROUND(Y913*Source!I553,9)</f>
        <v>2.2776000000000001</v>
      </c>
      <c r="CY913">
        <f t="shared" si="439"/>
        <v>10.23</v>
      </c>
      <c r="CZ913">
        <f t="shared" si="440"/>
        <v>1.1000000000000001</v>
      </c>
      <c r="DA913">
        <f t="shared" si="441"/>
        <v>9.3000000000000007</v>
      </c>
      <c r="DB913">
        <f t="shared" si="426"/>
        <v>1.61</v>
      </c>
      <c r="DC913">
        <f t="shared" si="427"/>
        <v>0</v>
      </c>
      <c r="DD913" t="s">
        <v>6</v>
      </c>
      <c r="DE913" t="s">
        <v>6</v>
      </c>
      <c r="DF913">
        <f t="shared" si="429"/>
        <v>0</v>
      </c>
      <c r="DG913">
        <f t="shared" si="442"/>
        <v>23</v>
      </c>
      <c r="DH913">
        <f>Source!I553*SmtRes!Y913</f>
        <v>2.2776000000000001</v>
      </c>
      <c r="DI913">
        <f t="shared" si="443"/>
        <v>10.23</v>
      </c>
      <c r="DJ913">
        <f>EtalonRes!Z1048</f>
        <v>1.1000000000000001</v>
      </c>
      <c r="DK913">
        <f>Source!BB553</f>
        <v>9.3000000000000007</v>
      </c>
      <c r="DL913" t="s">
        <v>6</v>
      </c>
      <c r="DM913">
        <v>0</v>
      </c>
      <c r="DN913" t="s">
        <v>6</v>
      </c>
      <c r="DO913">
        <v>0</v>
      </c>
      <c r="GQ913">
        <v>-1</v>
      </c>
      <c r="GR913">
        <v>-1</v>
      </c>
    </row>
    <row r="914" spans="1:200" x14ac:dyDescent="0.2">
      <c r="A914">
        <f>ROW(Source!A553)</f>
        <v>553</v>
      </c>
      <c r="B914">
        <v>86295184</v>
      </c>
      <c r="C914">
        <v>86296663</v>
      </c>
      <c r="D914">
        <v>27439713</v>
      </c>
      <c r="E914">
        <v>1</v>
      </c>
      <c r="F914">
        <v>1</v>
      </c>
      <c r="G914">
        <v>1</v>
      </c>
      <c r="H914">
        <v>2</v>
      </c>
      <c r="I914" t="s">
        <v>989</v>
      </c>
      <c r="J914" t="s">
        <v>990</v>
      </c>
      <c r="K914" t="s">
        <v>991</v>
      </c>
      <c r="L914">
        <v>1368</v>
      </c>
      <c r="N914">
        <v>1011</v>
      </c>
      <c r="O914" t="s">
        <v>927</v>
      </c>
      <c r="P914" t="s">
        <v>927</v>
      </c>
      <c r="Q914">
        <v>1</v>
      </c>
      <c r="W914">
        <v>0</v>
      </c>
      <c r="X914">
        <v>863682969</v>
      </c>
      <c r="Y914">
        <f t="shared" si="425"/>
        <v>0.1</v>
      </c>
      <c r="AA914">
        <v>0</v>
      </c>
      <c r="AB914">
        <v>109.37</v>
      </c>
      <c r="AC914">
        <v>0</v>
      </c>
      <c r="AD914">
        <v>0</v>
      </c>
      <c r="AE914">
        <v>0</v>
      </c>
      <c r="AF914">
        <v>11.76</v>
      </c>
      <c r="AG914">
        <v>0</v>
      </c>
      <c r="AH914">
        <v>0</v>
      </c>
      <c r="AI914">
        <v>1</v>
      </c>
      <c r="AJ914">
        <v>9.3000000000000007</v>
      </c>
      <c r="AK914">
        <v>19.8</v>
      </c>
      <c r="AL914">
        <v>1</v>
      </c>
      <c r="AM914">
        <v>5</v>
      </c>
      <c r="AN914">
        <v>0</v>
      </c>
      <c r="AO914">
        <v>1</v>
      </c>
      <c r="AP914">
        <v>0</v>
      </c>
      <c r="AQ914">
        <v>0</v>
      </c>
      <c r="AR914">
        <v>0</v>
      </c>
      <c r="AS914" t="s">
        <v>6</v>
      </c>
      <c r="AT914">
        <v>0.1</v>
      </c>
      <c r="AU914" t="s">
        <v>6</v>
      </c>
      <c r="AV914">
        <v>0</v>
      </c>
      <c r="AW914">
        <v>2</v>
      </c>
      <c r="AX914">
        <v>86296685</v>
      </c>
      <c r="AY914">
        <v>1</v>
      </c>
      <c r="AZ914">
        <v>0</v>
      </c>
      <c r="BA914">
        <v>1049</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v>0</v>
      </c>
      <c r="CV914">
        <v>0</v>
      </c>
      <c r="CW914">
        <f>ROUND(Y914*Source!I553*DO914,9)</f>
        <v>0</v>
      </c>
      <c r="CX914">
        <f>ROUND(Y914*Source!I553,9)</f>
        <v>0.156</v>
      </c>
      <c r="CY914">
        <f t="shared" si="439"/>
        <v>109.37</v>
      </c>
      <c r="CZ914">
        <f t="shared" si="440"/>
        <v>11.76</v>
      </c>
      <c r="DA914">
        <f t="shared" si="441"/>
        <v>9.3000000000000007</v>
      </c>
      <c r="DB914">
        <f t="shared" si="426"/>
        <v>1.18</v>
      </c>
      <c r="DC914">
        <f t="shared" si="427"/>
        <v>0</v>
      </c>
      <c r="DD914" t="s">
        <v>6</v>
      </c>
      <c r="DE914" t="s">
        <v>6</v>
      </c>
      <c r="DF914">
        <f t="shared" si="429"/>
        <v>0</v>
      </c>
      <c r="DG914">
        <f t="shared" si="442"/>
        <v>17</v>
      </c>
      <c r="DH914">
        <f>Source!I553*SmtRes!Y914</f>
        <v>0.15600000000000003</v>
      </c>
      <c r="DI914">
        <f t="shared" si="443"/>
        <v>109.37</v>
      </c>
      <c r="DJ914">
        <f>EtalonRes!Z1049</f>
        <v>11.76</v>
      </c>
      <c r="DK914">
        <f>Source!BB553</f>
        <v>9.3000000000000007</v>
      </c>
      <c r="DL914" t="s">
        <v>6</v>
      </c>
      <c r="DM914">
        <v>0</v>
      </c>
      <c r="DN914" t="s">
        <v>6</v>
      </c>
      <c r="DO914">
        <v>0</v>
      </c>
      <c r="GQ914">
        <v>-1</v>
      </c>
      <c r="GR914">
        <v>-1</v>
      </c>
    </row>
    <row r="915" spans="1:200" x14ac:dyDescent="0.2">
      <c r="A915">
        <f>ROW(Source!A553)</f>
        <v>553</v>
      </c>
      <c r="B915">
        <v>86295184</v>
      </c>
      <c r="C915">
        <v>86296663</v>
      </c>
      <c r="D915">
        <v>27441327</v>
      </c>
      <c r="E915">
        <v>1</v>
      </c>
      <c r="F915">
        <v>1</v>
      </c>
      <c r="G915">
        <v>1</v>
      </c>
      <c r="H915">
        <v>2</v>
      </c>
      <c r="I915" t="s">
        <v>936</v>
      </c>
      <c r="J915" t="s">
        <v>937</v>
      </c>
      <c r="K915" t="s">
        <v>938</v>
      </c>
      <c r="L915">
        <v>1368</v>
      </c>
      <c r="N915">
        <v>1011</v>
      </c>
      <c r="O915" t="s">
        <v>927</v>
      </c>
      <c r="P915" t="s">
        <v>927</v>
      </c>
      <c r="Q915">
        <v>1</v>
      </c>
      <c r="W915">
        <v>0</v>
      </c>
      <c r="X915">
        <v>-1583389094</v>
      </c>
      <c r="Y915">
        <f t="shared" ref="Y915:Y922" si="444">AT915</f>
        <v>0.19</v>
      </c>
      <c r="AA915">
        <v>0</v>
      </c>
      <c r="AB915">
        <v>868.34</v>
      </c>
      <c r="AC915">
        <v>231.46</v>
      </c>
      <c r="AD915">
        <v>0</v>
      </c>
      <c r="AE915">
        <v>0</v>
      </c>
      <c r="AF915">
        <v>93.37</v>
      </c>
      <c r="AG915">
        <v>11.69</v>
      </c>
      <c r="AH915">
        <v>0</v>
      </c>
      <c r="AI915">
        <v>1</v>
      </c>
      <c r="AJ915">
        <v>9.3000000000000007</v>
      </c>
      <c r="AK915">
        <v>19.8</v>
      </c>
      <c r="AL915">
        <v>1</v>
      </c>
      <c r="AM915">
        <v>5</v>
      </c>
      <c r="AN915">
        <v>0</v>
      </c>
      <c r="AO915">
        <v>1</v>
      </c>
      <c r="AP915">
        <v>0</v>
      </c>
      <c r="AQ915">
        <v>0</v>
      </c>
      <c r="AR915">
        <v>0</v>
      </c>
      <c r="AS915" t="s">
        <v>6</v>
      </c>
      <c r="AT915">
        <v>0.19</v>
      </c>
      <c r="AU915" t="s">
        <v>6</v>
      </c>
      <c r="AV915">
        <v>0</v>
      </c>
      <c r="AW915">
        <v>2</v>
      </c>
      <c r="AX915">
        <v>86296686</v>
      </c>
      <c r="AY915">
        <v>1</v>
      </c>
      <c r="AZ915">
        <v>0</v>
      </c>
      <c r="BA915">
        <v>1050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v>0</v>
      </c>
      <c r="CV915">
        <v>0</v>
      </c>
      <c r="CW915">
        <f>ROUND(Y915*Source!I553*DO915,9)</f>
        <v>0</v>
      </c>
      <c r="CX915">
        <f>ROUND(Y915*Source!I553,9)</f>
        <v>0.2964</v>
      </c>
      <c r="CY915">
        <f t="shared" si="439"/>
        <v>868.34</v>
      </c>
      <c r="CZ915">
        <f t="shared" si="440"/>
        <v>93.37</v>
      </c>
      <c r="DA915">
        <f t="shared" si="441"/>
        <v>9.3000000000000007</v>
      </c>
      <c r="DB915">
        <f t="shared" ref="DB915:DB922" si="445">ROUND(ROUND(AT915*CZ915,2),2)</f>
        <v>17.739999999999998</v>
      </c>
      <c r="DC915">
        <f t="shared" ref="DC915:DC922" si="446">ROUND(ROUND(AT915*AG915,2),2)</f>
        <v>2.2200000000000002</v>
      </c>
      <c r="DD915" t="s">
        <v>6</v>
      </c>
      <c r="DE915" t="s">
        <v>6</v>
      </c>
      <c r="DF915">
        <f t="shared" si="429"/>
        <v>0</v>
      </c>
      <c r="DG915">
        <f t="shared" si="442"/>
        <v>257</v>
      </c>
      <c r="DH915">
        <f>Source!I553*SmtRes!Y915</f>
        <v>0.2964</v>
      </c>
      <c r="DI915">
        <f t="shared" si="443"/>
        <v>868.34</v>
      </c>
      <c r="DJ915">
        <f>EtalonRes!Z1050</f>
        <v>93.37</v>
      </c>
      <c r="DK915">
        <f>Source!BB553</f>
        <v>9.3000000000000007</v>
      </c>
      <c r="DL915" t="s">
        <v>6</v>
      </c>
      <c r="DM915">
        <v>0</v>
      </c>
      <c r="DN915" t="s">
        <v>6</v>
      </c>
      <c r="DO915">
        <v>0</v>
      </c>
      <c r="GQ915">
        <v>-1</v>
      </c>
      <c r="GR915">
        <v>-1</v>
      </c>
    </row>
    <row r="916" spans="1:200" x14ac:dyDescent="0.2">
      <c r="A916">
        <f>ROW(Source!A553)</f>
        <v>553</v>
      </c>
      <c r="B916">
        <v>86295184</v>
      </c>
      <c r="C916">
        <v>86296663</v>
      </c>
      <c r="D916">
        <v>27371079</v>
      </c>
      <c r="E916">
        <v>1</v>
      </c>
      <c r="F916">
        <v>1</v>
      </c>
      <c r="G916">
        <v>1</v>
      </c>
      <c r="H916">
        <v>3</v>
      </c>
      <c r="I916" t="s">
        <v>249</v>
      </c>
      <c r="J916" t="s">
        <v>251</v>
      </c>
      <c r="K916" t="s">
        <v>250</v>
      </c>
      <c r="L916">
        <v>1339</v>
      </c>
      <c r="N916">
        <v>1007</v>
      </c>
      <c r="O916" t="s">
        <v>32</v>
      </c>
      <c r="P916" t="s">
        <v>32</v>
      </c>
      <c r="Q916">
        <v>1</v>
      </c>
      <c r="W916">
        <v>0</v>
      </c>
      <c r="X916">
        <v>-394915385</v>
      </c>
      <c r="Y916">
        <f t="shared" si="444"/>
        <v>1.2</v>
      </c>
      <c r="AA916">
        <v>43.3</v>
      </c>
      <c r="AB916">
        <v>0</v>
      </c>
      <c r="AC916">
        <v>0</v>
      </c>
      <c r="AD916">
        <v>0</v>
      </c>
      <c r="AE916">
        <v>6.080000000000001</v>
      </c>
      <c r="AF916">
        <v>0</v>
      </c>
      <c r="AG916">
        <v>0</v>
      </c>
      <c r="AH916">
        <v>0</v>
      </c>
      <c r="AI916">
        <v>7.56</v>
      </c>
      <c r="AJ916">
        <v>1</v>
      </c>
      <c r="AK916">
        <v>1</v>
      </c>
      <c r="AL916">
        <v>1</v>
      </c>
      <c r="AM916">
        <v>0</v>
      </c>
      <c r="AN916">
        <v>0</v>
      </c>
      <c r="AO916">
        <v>0</v>
      </c>
      <c r="AP916">
        <v>0</v>
      </c>
      <c r="AQ916">
        <v>0</v>
      </c>
      <c r="AR916">
        <v>0</v>
      </c>
      <c r="AS916" t="s">
        <v>6</v>
      </c>
      <c r="AT916">
        <v>1.2</v>
      </c>
      <c r="AU916" t="s">
        <v>6</v>
      </c>
      <c r="AV916">
        <v>0</v>
      </c>
      <c r="AW916">
        <v>2</v>
      </c>
      <c r="AX916">
        <v>86296688</v>
      </c>
      <c r="AY916">
        <v>1</v>
      </c>
      <c r="AZ916">
        <v>16384</v>
      </c>
      <c r="BA916">
        <v>1052</v>
      </c>
      <c r="BB916">
        <v>3</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v>0</v>
      </c>
      <c r="CV916">
        <v>0</v>
      </c>
      <c r="CW916">
        <v>0</v>
      </c>
      <c r="CX916">
        <f>ROUND(Y916*Source!I553,9)</f>
        <v>1.8720000000000001</v>
      </c>
      <c r="CY916">
        <f t="shared" ref="CY916:CY922" si="447">AA916</f>
        <v>43.3</v>
      </c>
      <c r="CZ916">
        <f t="shared" ref="CZ916:CZ922" si="448">AE916</f>
        <v>6.080000000000001</v>
      </c>
      <c r="DA916">
        <f t="shared" ref="DA916:DA922" si="449">AI916</f>
        <v>7.56</v>
      </c>
      <c r="DB916">
        <f t="shared" si="445"/>
        <v>7.3</v>
      </c>
      <c r="DC916">
        <f t="shared" si="446"/>
        <v>0</v>
      </c>
      <c r="DD916" t="s">
        <v>6</v>
      </c>
      <c r="DE916" t="s">
        <v>6</v>
      </c>
      <c r="DF916">
        <f t="shared" ref="DF916:DF922" si="450">ROUND(ROUND(AE916*AI916,0)*CX916,0)</f>
        <v>86</v>
      </c>
      <c r="DG916">
        <f t="shared" ref="DG916:DG932" si="451">ROUND(ROUND(AF916,0)*CX916,0)</f>
        <v>0</v>
      </c>
      <c r="DH916">
        <f>Source!I553*SmtRes!Y916</f>
        <v>1.8719999999999999</v>
      </c>
      <c r="DI916">
        <f t="shared" ref="DI916:DI922" si="452">AA916</f>
        <v>43.3</v>
      </c>
      <c r="DJ916">
        <f>EtalonRes!Y1052</f>
        <v>6.22</v>
      </c>
      <c r="DK916">
        <f>Source!BC553</f>
        <v>7.56</v>
      </c>
      <c r="DL916" t="s">
        <v>6</v>
      </c>
      <c r="DM916">
        <v>0</v>
      </c>
      <c r="DN916" t="s">
        <v>6</v>
      </c>
      <c r="DO916">
        <v>0</v>
      </c>
      <c r="GP916">
        <v>1</v>
      </c>
      <c r="GQ916">
        <v>-1</v>
      </c>
      <c r="GR916">
        <v>-1</v>
      </c>
    </row>
    <row r="917" spans="1:200" x14ac:dyDescent="0.2">
      <c r="A917">
        <f>ROW(Source!A553)</f>
        <v>553</v>
      </c>
      <c r="B917">
        <v>86295184</v>
      </c>
      <c r="C917">
        <v>86296663</v>
      </c>
      <c r="D917">
        <v>27378255</v>
      </c>
      <c r="E917">
        <v>1</v>
      </c>
      <c r="F917">
        <v>1</v>
      </c>
      <c r="G917">
        <v>1</v>
      </c>
      <c r="H917">
        <v>3</v>
      </c>
      <c r="I917" t="s">
        <v>89</v>
      </c>
      <c r="J917" t="s">
        <v>91</v>
      </c>
      <c r="K917" t="s">
        <v>90</v>
      </c>
      <c r="L917">
        <v>1348</v>
      </c>
      <c r="N917">
        <v>1009</v>
      </c>
      <c r="O917" t="s">
        <v>63</v>
      </c>
      <c r="P917" t="s">
        <v>63</v>
      </c>
      <c r="Q917">
        <v>1000</v>
      </c>
      <c r="W917">
        <v>0</v>
      </c>
      <c r="X917">
        <v>1570490953</v>
      </c>
      <c r="Y917">
        <f t="shared" si="444"/>
        <v>4.4000000000000002E-4</v>
      </c>
      <c r="AA917">
        <v>180000</v>
      </c>
      <c r="AB917">
        <v>0</v>
      </c>
      <c r="AC917">
        <v>0</v>
      </c>
      <c r="AD917">
        <v>0</v>
      </c>
      <c r="AE917">
        <v>25257.140000000003</v>
      </c>
      <c r="AF917">
        <v>0</v>
      </c>
      <c r="AG917">
        <v>0</v>
      </c>
      <c r="AH917">
        <v>0</v>
      </c>
      <c r="AI917">
        <v>7.56</v>
      </c>
      <c r="AJ917">
        <v>1</v>
      </c>
      <c r="AK917">
        <v>1</v>
      </c>
      <c r="AL917">
        <v>1</v>
      </c>
      <c r="AM917">
        <v>0</v>
      </c>
      <c r="AN917">
        <v>0</v>
      </c>
      <c r="AO917">
        <v>0</v>
      </c>
      <c r="AP917">
        <v>1</v>
      </c>
      <c r="AQ917">
        <v>0</v>
      </c>
      <c r="AR917">
        <v>0</v>
      </c>
      <c r="AS917" t="s">
        <v>6</v>
      </c>
      <c r="AT917">
        <v>4.4000000000000002E-4</v>
      </c>
      <c r="AU917" t="s">
        <v>6</v>
      </c>
      <c r="AV917">
        <v>0</v>
      </c>
      <c r="AW917">
        <v>2</v>
      </c>
      <c r="AX917">
        <v>86296691</v>
      </c>
      <c r="AY917">
        <v>1</v>
      </c>
      <c r="AZ917">
        <v>16384</v>
      </c>
      <c r="BA917">
        <v>1055</v>
      </c>
      <c r="BB917">
        <v>3</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CV917">
        <v>0</v>
      </c>
      <c r="CW917">
        <v>0</v>
      </c>
      <c r="CX917">
        <f>ROUND(Y917*Source!I553,9)</f>
        <v>6.8639999999999999E-4</v>
      </c>
      <c r="CY917">
        <f t="shared" si="447"/>
        <v>180000</v>
      </c>
      <c r="CZ917">
        <f t="shared" si="448"/>
        <v>25257.140000000003</v>
      </c>
      <c r="DA917">
        <f t="shared" si="449"/>
        <v>7.56</v>
      </c>
      <c r="DB917">
        <f t="shared" si="445"/>
        <v>11.11</v>
      </c>
      <c r="DC917">
        <f t="shared" si="446"/>
        <v>0</v>
      </c>
      <c r="DD917" t="s">
        <v>6</v>
      </c>
      <c r="DE917" t="s">
        <v>6</v>
      </c>
      <c r="DF917">
        <f t="shared" si="450"/>
        <v>131</v>
      </c>
      <c r="DG917">
        <f t="shared" si="451"/>
        <v>0</v>
      </c>
      <c r="DH917">
        <f>Source!I553*SmtRes!Y917</f>
        <v>6.864000000000001E-4</v>
      </c>
      <c r="DI917">
        <f t="shared" si="452"/>
        <v>180000</v>
      </c>
      <c r="DJ917">
        <f>EtalonRes!Y1055</f>
        <v>10380</v>
      </c>
      <c r="DK917">
        <f>Source!BC553</f>
        <v>7.56</v>
      </c>
      <c r="DL917" t="s">
        <v>6</v>
      </c>
      <c r="DM917">
        <v>0</v>
      </c>
      <c r="DN917" t="s">
        <v>6</v>
      </c>
      <c r="DO917">
        <v>0</v>
      </c>
      <c r="GP917">
        <v>1</v>
      </c>
      <c r="GQ917">
        <v>-1</v>
      </c>
      <c r="GR917">
        <v>-1</v>
      </c>
    </row>
    <row r="918" spans="1:200" x14ac:dyDescent="0.2">
      <c r="A918">
        <f>ROW(Source!A553)</f>
        <v>553</v>
      </c>
      <c r="B918">
        <v>86295184</v>
      </c>
      <c r="C918">
        <v>86296663</v>
      </c>
      <c r="D918">
        <v>27371084</v>
      </c>
      <c r="E918">
        <v>1</v>
      </c>
      <c r="F918">
        <v>1</v>
      </c>
      <c r="G918">
        <v>1</v>
      </c>
      <c r="H918">
        <v>3</v>
      </c>
      <c r="I918" t="s">
        <v>255</v>
      </c>
      <c r="J918" t="s">
        <v>257</v>
      </c>
      <c r="K918" t="s">
        <v>256</v>
      </c>
      <c r="L918">
        <v>1346</v>
      </c>
      <c r="N918">
        <v>1009</v>
      </c>
      <c r="O918" t="s">
        <v>182</v>
      </c>
      <c r="P918" t="s">
        <v>182</v>
      </c>
      <c r="Q918">
        <v>1</v>
      </c>
      <c r="W918">
        <v>0</v>
      </c>
      <c r="X918">
        <v>-1982328944</v>
      </c>
      <c r="Y918">
        <f t="shared" si="444"/>
        <v>0.36</v>
      </c>
      <c r="AA918">
        <v>24.21</v>
      </c>
      <c r="AB918">
        <v>0</v>
      </c>
      <c r="AC918">
        <v>0</v>
      </c>
      <c r="AD918">
        <v>0</v>
      </c>
      <c r="AE918">
        <v>3.4</v>
      </c>
      <c r="AF918">
        <v>0</v>
      </c>
      <c r="AG918">
        <v>0</v>
      </c>
      <c r="AH918">
        <v>0</v>
      </c>
      <c r="AI918">
        <v>7.56</v>
      </c>
      <c r="AJ918">
        <v>1</v>
      </c>
      <c r="AK918">
        <v>1</v>
      </c>
      <c r="AL918">
        <v>1</v>
      </c>
      <c r="AM918">
        <v>0</v>
      </c>
      <c r="AN918">
        <v>0</v>
      </c>
      <c r="AO918">
        <v>0</v>
      </c>
      <c r="AP918">
        <v>1</v>
      </c>
      <c r="AQ918">
        <v>0</v>
      </c>
      <c r="AR918">
        <v>0</v>
      </c>
      <c r="AS918" t="s">
        <v>6</v>
      </c>
      <c r="AT918">
        <v>0.36</v>
      </c>
      <c r="AU918" t="s">
        <v>6</v>
      </c>
      <c r="AV918">
        <v>0</v>
      </c>
      <c r="AW918">
        <v>2</v>
      </c>
      <c r="AX918">
        <v>86296694</v>
      </c>
      <c r="AY918">
        <v>1</v>
      </c>
      <c r="AZ918">
        <v>16384</v>
      </c>
      <c r="BA918">
        <v>1058</v>
      </c>
      <c r="BB918">
        <v>3</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v>0</v>
      </c>
      <c r="CV918">
        <v>0</v>
      </c>
      <c r="CW918">
        <v>0</v>
      </c>
      <c r="CX918">
        <f>ROUND(Y918*Source!I553,9)</f>
        <v>0.56159999999999999</v>
      </c>
      <c r="CY918">
        <f t="shared" si="447"/>
        <v>24.21</v>
      </c>
      <c r="CZ918">
        <f t="shared" si="448"/>
        <v>3.4</v>
      </c>
      <c r="DA918">
        <f t="shared" si="449"/>
        <v>7.56</v>
      </c>
      <c r="DB918">
        <f t="shared" si="445"/>
        <v>1.22</v>
      </c>
      <c r="DC918">
        <f t="shared" si="446"/>
        <v>0</v>
      </c>
      <c r="DD918" t="s">
        <v>6</v>
      </c>
      <c r="DE918" t="s">
        <v>6</v>
      </c>
      <c r="DF918">
        <f t="shared" si="450"/>
        <v>15</v>
      </c>
      <c r="DG918">
        <f t="shared" si="451"/>
        <v>0</v>
      </c>
      <c r="DH918">
        <f>Source!I553*SmtRes!Y918</f>
        <v>0.56159999999999999</v>
      </c>
      <c r="DI918">
        <f t="shared" si="452"/>
        <v>24.21</v>
      </c>
      <c r="DJ918">
        <f>EtalonRes!Y1058</f>
        <v>6.12</v>
      </c>
      <c r="DK918">
        <f>Source!BC553</f>
        <v>7.56</v>
      </c>
      <c r="DL918" t="s">
        <v>6</v>
      </c>
      <c r="DM918">
        <v>0</v>
      </c>
      <c r="DN918" t="s">
        <v>6</v>
      </c>
      <c r="DO918">
        <v>0</v>
      </c>
      <c r="GP918">
        <v>1</v>
      </c>
      <c r="GQ918">
        <v>-1</v>
      </c>
      <c r="GR918">
        <v>-1</v>
      </c>
    </row>
    <row r="919" spans="1:200" x14ac:dyDescent="0.2">
      <c r="A919">
        <f>ROW(Source!A553)</f>
        <v>553</v>
      </c>
      <c r="B919">
        <v>86295184</v>
      </c>
      <c r="C919">
        <v>86296663</v>
      </c>
      <c r="D919">
        <v>27378452</v>
      </c>
      <c r="E919">
        <v>1</v>
      </c>
      <c r="F919">
        <v>1</v>
      </c>
      <c r="G919">
        <v>1</v>
      </c>
      <c r="H919">
        <v>3</v>
      </c>
      <c r="I919" t="s">
        <v>319</v>
      </c>
      <c r="J919" t="s">
        <v>321</v>
      </c>
      <c r="K919" t="s">
        <v>680</v>
      </c>
      <c r="L919">
        <v>53010780</v>
      </c>
      <c r="N919">
        <v>1010</v>
      </c>
      <c r="O919" t="s">
        <v>300</v>
      </c>
      <c r="P919" t="s">
        <v>43</v>
      </c>
      <c r="Q919">
        <v>1</v>
      </c>
      <c r="W919">
        <v>0</v>
      </c>
      <c r="X919">
        <v>215068816</v>
      </c>
      <c r="Y919">
        <f t="shared" si="444"/>
        <v>11.538462000000001</v>
      </c>
      <c r="AA919">
        <v>21.72</v>
      </c>
      <c r="AB919">
        <v>0</v>
      </c>
      <c r="AC919">
        <v>0</v>
      </c>
      <c r="AD919">
        <v>0</v>
      </c>
      <c r="AE919">
        <v>3.04</v>
      </c>
      <c r="AF919">
        <v>0</v>
      </c>
      <c r="AG919">
        <v>0</v>
      </c>
      <c r="AH919">
        <v>0</v>
      </c>
      <c r="AI919">
        <v>7.56</v>
      </c>
      <c r="AJ919">
        <v>1</v>
      </c>
      <c r="AK919">
        <v>1</v>
      </c>
      <c r="AL919">
        <v>1</v>
      </c>
      <c r="AM919">
        <v>0</v>
      </c>
      <c r="AN919">
        <v>0</v>
      </c>
      <c r="AO919">
        <v>0</v>
      </c>
      <c r="AP919">
        <v>1</v>
      </c>
      <c r="AQ919">
        <v>0</v>
      </c>
      <c r="AR919">
        <v>0</v>
      </c>
      <c r="AS919" t="s">
        <v>6</v>
      </c>
      <c r="AT919">
        <v>11.538462000000001</v>
      </c>
      <c r="AU919" t="s">
        <v>6</v>
      </c>
      <c r="AV919">
        <v>0</v>
      </c>
      <c r="AW919">
        <v>1</v>
      </c>
      <c r="AX919">
        <v>-1</v>
      </c>
      <c r="AY919">
        <v>0</v>
      </c>
      <c r="AZ919">
        <v>0</v>
      </c>
      <c r="BA919" t="s">
        <v>6</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CV919">
        <v>0</v>
      </c>
      <c r="CW919">
        <v>0</v>
      </c>
      <c r="CX919">
        <f>ROUND(Y919*Source!I553,9)</f>
        <v>18.000000719999999</v>
      </c>
      <c r="CY919">
        <f t="shared" si="447"/>
        <v>21.72</v>
      </c>
      <c r="CZ919">
        <f t="shared" si="448"/>
        <v>3.04</v>
      </c>
      <c r="DA919">
        <f t="shared" si="449"/>
        <v>7.56</v>
      </c>
      <c r="DB919">
        <f t="shared" si="445"/>
        <v>35.08</v>
      </c>
      <c r="DC919">
        <f t="shared" si="446"/>
        <v>0</v>
      </c>
      <c r="DD919" t="s">
        <v>6</v>
      </c>
      <c r="DE919" t="s">
        <v>6</v>
      </c>
      <c r="DF919">
        <f t="shared" si="450"/>
        <v>414</v>
      </c>
      <c r="DG919">
        <f t="shared" si="451"/>
        <v>0</v>
      </c>
      <c r="DH919">
        <f>Source!I553*SmtRes!Y919</f>
        <v>18.000000720000003</v>
      </c>
      <c r="DI919">
        <f t="shared" si="452"/>
        <v>21.72</v>
      </c>
      <c r="DJ919">
        <f t="shared" ref="DJ919:DJ922" si="453">DF919</f>
        <v>414</v>
      </c>
      <c r="DK919">
        <f>Source!BC553</f>
        <v>7.56</v>
      </c>
      <c r="DL919" t="s">
        <v>6</v>
      </c>
      <c r="DM919">
        <v>0</v>
      </c>
      <c r="DN919" t="s">
        <v>6</v>
      </c>
      <c r="DO919">
        <v>0</v>
      </c>
      <c r="GP919">
        <v>1</v>
      </c>
      <c r="GQ919">
        <v>-1</v>
      </c>
      <c r="GR919">
        <v>-1</v>
      </c>
    </row>
    <row r="920" spans="1:200" x14ac:dyDescent="0.2">
      <c r="A920">
        <f>ROW(Source!A553)</f>
        <v>553</v>
      </c>
      <c r="B920">
        <v>86295184</v>
      </c>
      <c r="C920">
        <v>86296663</v>
      </c>
      <c r="D920">
        <v>27378452</v>
      </c>
      <c r="E920">
        <v>1</v>
      </c>
      <c r="F920">
        <v>1</v>
      </c>
      <c r="G920">
        <v>1</v>
      </c>
      <c r="H920">
        <v>3</v>
      </c>
      <c r="I920" t="s">
        <v>319</v>
      </c>
      <c r="J920" t="s">
        <v>321</v>
      </c>
      <c r="K920" t="s">
        <v>759</v>
      </c>
      <c r="L920">
        <v>53010780</v>
      </c>
      <c r="N920">
        <v>1010</v>
      </c>
      <c r="O920" t="s">
        <v>300</v>
      </c>
      <c r="P920" t="s">
        <v>43</v>
      </c>
      <c r="Q920">
        <v>1</v>
      </c>
      <c r="W920">
        <v>0</v>
      </c>
      <c r="X920">
        <v>-1999090238</v>
      </c>
      <c r="Y920">
        <f t="shared" si="444"/>
        <v>30.769231000000001</v>
      </c>
      <c r="AA920">
        <v>8.9600000000000009</v>
      </c>
      <c r="AB920">
        <v>0</v>
      </c>
      <c r="AC920">
        <v>0</v>
      </c>
      <c r="AD920">
        <v>0</v>
      </c>
      <c r="AE920">
        <v>1.26</v>
      </c>
      <c r="AF920">
        <v>0</v>
      </c>
      <c r="AG920">
        <v>0</v>
      </c>
      <c r="AH920">
        <v>0</v>
      </c>
      <c r="AI920">
        <v>7.56</v>
      </c>
      <c r="AJ920">
        <v>1</v>
      </c>
      <c r="AK920">
        <v>1</v>
      </c>
      <c r="AL920">
        <v>1</v>
      </c>
      <c r="AM920">
        <v>0</v>
      </c>
      <c r="AN920">
        <v>0</v>
      </c>
      <c r="AO920">
        <v>0</v>
      </c>
      <c r="AP920">
        <v>0</v>
      </c>
      <c r="AQ920">
        <v>0</v>
      </c>
      <c r="AR920">
        <v>0</v>
      </c>
      <c r="AS920" t="s">
        <v>6</v>
      </c>
      <c r="AT920">
        <v>30.769231000000001</v>
      </c>
      <c r="AU920" t="s">
        <v>6</v>
      </c>
      <c r="AV920">
        <v>0</v>
      </c>
      <c r="AW920">
        <v>1</v>
      </c>
      <c r="AX920">
        <v>-1</v>
      </c>
      <c r="AY920">
        <v>0</v>
      </c>
      <c r="AZ920">
        <v>0</v>
      </c>
      <c r="BA920" t="s">
        <v>6</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CV920">
        <v>0</v>
      </c>
      <c r="CW920">
        <v>0</v>
      </c>
      <c r="CX920">
        <f>ROUND(Y920*Source!I553,9)</f>
        <v>48.000000360000001</v>
      </c>
      <c r="CY920">
        <f t="shared" si="447"/>
        <v>8.9600000000000009</v>
      </c>
      <c r="CZ920">
        <f t="shared" si="448"/>
        <v>1.26</v>
      </c>
      <c r="DA920">
        <f t="shared" si="449"/>
        <v>7.56</v>
      </c>
      <c r="DB920">
        <f t="shared" si="445"/>
        <v>38.770000000000003</v>
      </c>
      <c r="DC920">
        <f t="shared" si="446"/>
        <v>0</v>
      </c>
      <c r="DD920" t="s">
        <v>6</v>
      </c>
      <c r="DE920" t="s">
        <v>6</v>
      </c>
      <c r="DF920">
        <f t="shared" si="450"/>
        <v>480</v>
      </c>
      <c r="DG920">
        <f t="shared" si="451"/>
        <v>0</v>
      </c>
      <c r="DH920">
        <f>Source!I553*SmtRes!Y920</f>
        <v>48.000000360000001</v>
      </c>
      <c r="DI920">
        <f t="shared" si="452"/>
        <v>8.9600000000000009</v>
      </c>
      <c r="DJ920">
        <f t="shared" si="453"/>
        <v>480</v>
      </c>
      <c r="DK920">
        <f>Source!BC553</f>
        <v>7.56</v>
      </c>
      <c r="DL920" t="s">
        <v>6</v>
      </c>
      <c r="DM920">
        <v>0</v>
      </c>
      <c r="DN920" t="s">
        <v>6</v>
      </c>
      <c r="DO920">
        <v>0</v>
      </c>
      <c r="GP920">
        <v>1</v>
      </c>
      <c r="GQ920">
        <v>-1</v>
      </c>
      <c r="GR920">
        <v>-1</v>
      </c>
    </row>
    <row r="921" spans="1:200" x14ac:dyDescent="0.2">
      <c r="A921">
        <f>ROW(Source!A553)</f>
        <v>553</v>
      </c>
      <c r="B921">
        <v>86295184</v>
      </c>
      <c r="C921">
        <v>86296663</v>
      </c>
      <c r="D921">
        <v>69205371</v>
      </c>
      <c r="E921">
        <v>1</v>
      </c>
      <c r="F921">
        <v>1</v>
      </c>
      <c r="G921">
        <v>1</v>
      </c>
      <c r="H921">
        <v>3</v>
      </c>
      <c r="I921" t="s">
        <v>568</v>
      </c>
      <c r="J921" t="s">
        <v>570</v>
      </c>
      <c r="K921" t="s">
        <v>766</v>
      </c>
      <c r="L921">
        <v>1348</v>
      </c>
      <c r="N921">
        <v>1009</v>
      </c>
      <c r="O921" t="s">
        <v>63</v>
      </c>
      <c r="P921" t="s">
        <v>63</v>
      </c>
      <c r="Q921">
        <v>1000</v>
      </c>
      <c r="W921">
        <v>0</v>
      </c>
      <c r="X921">
        <v>-2110916364</v>
      </c>
      <c r="Y921">
        <f t="shared" si="444"/>
        <v>1.3365E-2</v>
      </c>
      <c r="AA921">
        <v>198343.18</v>
      </c>
      <c r="AB921">
        <v>0</v>
      </c>
      <c r="AC921">
        <v>0</v>
      </c>
      <c r="AD921">
        <v>0</v>
      </c>
      <c r="AE921">
        <v>27489.94</v>
      </c>
      <c r="AF921">
        <v>0</v>
      </c>
      <c r="AG921">
        <v>0</v>
      </c>
      <c r="AH921">
        <v>0</v>
      </c>
      <c r="AI921">
        <v>7.56</v>
      </c>
      <c r="AJ921">
        <v>1</v>
      </c>
      <c r="AK921">
        <v>1</v>
      </c>
      <c r="AL921">
        <v>1</v>
      </c>
      <c r="AM921">
        <v>0</v>
      </c>
      <c r="AN921">
        <v>0</v>
      </c>
      <c r="AO921">
        <v>0</v>
      </c>
      <c r="AP921">
        <v>1</v>
      </c>
      <c r="AQ921">
        <v>0</v>
      </c>
      <c r="AR921">
        <v>0</v>
      </c>
      <c r="AS921" t="s">
        <v>6</v>
      </c>
      <c r="AT921">
        <v>1.3365E-2</v>
      </c>
      <c r="AU921" t="s">
        <v>6</v>
      </c>
      <c r="AV921">
        <v>0</v>
      </c>
      <c r="AW921">
        <v>1</v>
      </c>
      <c r="AX921">
        <v>-1</v>
      </c>
      <c r="AY921">
        <v>0</v>
      </c>
      <c r="AZ921">
        <v>0</v>
      </c>
      <c r="BA921" t="s">
        <v>6</v>
      </c>
      <c r="BB921">
        <v>0</v>
      </c>
      <c r="BC921">
        <v>0</v>
      </c>
      <c r="BD921">
        <v>0</v>
      </c>
      <c r="BE921">
        <v>0</v>
      </c>
      <c r="BF921">
        <v>0</v>
      </c>
      <c r="BG921">
        <v>0</v>
      </c>
      <c r="BH921">
        <v>0</v>
      </c>
      <c r="BI921">
        <v>0</v>
      </c>
      <c r="BJ921">
        <v>0</v>
      </c>
      <c r="BK921">
        <v>0</v>
      </c>
      <c r="BL921">
        <v>0</v>
      </c>
      <c r="BM921">
        <v>0</v>
      </c>
      <c r="BN921">
        <v>0</v>
      </c>
      <c r="BO921">
        <v>0</v>
      </c>
      <c r="BP921">
        <v>0</v>
      </c>
      <c r="BQ921">
        <v>0</v>
      </c>
      <c r="BR921">
        <v>0</v>
      </c>
      <c r="BS921">
        <v>0</v>
      </c>
      <c r="BT921">
        <v>0</v>
      </c>
      <c r="BU921">
        <v>0</v>
      </c>
      <c r="BV921">
        <v>0</v>
      </c>
      <c r="BW921">
        <v>0</v>
      </c>
      <c r="CV921">
        <v>0</v>
      </c>
      <c r="CW921">
        <v>0</v>
      </c>
      <c r="CX921">
        <f>ROUND(Y921*Source!I553,9)</f>
        <v>2.0849400000000001E-2</v>
      </c>
      <c r="CY921">
        <f t="shared" si="447"/>
        <v>198343.18</v>
      </c>
      <c r="CZ921">
        <f t="shared" si="448"/>
        <v>27489.94</v>
      </c>
      <c r="DA921">
        <f t="shared" si="449"/>
        <v>7.56</v>
      </c>
      <c r="DB921">
        <f t="shared" si="445"/>
        <v>367.4</v>
      </c>
      <c r="DC921">
        <f t="shared" si="446"/>
        <v>0</v>
      </c>
      <c r="DD921" t="s">
        <v>6</v>
      </c>
      <c r="DE921" t="s">
        <v>6</v>
      </c>
      <c r="DF921">
        <f t="shared" si="450"/>
        <v>4333</v>
      </c>
      <c r="DG921">
        <f t="shared" si="451"/>
        <v>0</v>
      </c>
      <c r="DH921">
        <f>Source!I553*SmtRes!Y921</f>
        <v>2.0849400000000001E-2</v>
      </c>
      <c r="DI921">
        <f t="shared" si="452"/>
        <v>198343.18</v>
      </c>
      <c r="DJ921">
        <f t="shared" si="453"/>
        <v>4333</v>
      </c>
      <c r="DK921">
        <f>Source!BC553</f>
        <v>7.56</v>
      </c>
      <c r="DL921" t="s">
        <v>6</v>
      </c>
      <c r="DM921">
        <v>0</v>
      </c>
      <c r="DN921" t="s">
        <v>6</v>
      </c>
      <c r="DO921">
        <v>0</v>
      </c>
      <c r="GP921">
        <v>1</v>
      </c>
      <c r="GQ921">
        <v>-1</v>
      </c>
      <c r="GR921">
        <v>-1</v>
      </c>
    </row>
    <row r="922" spans="1:200" x14ac:dyDescent="0.2">
      <c r="A922">
        <f>ROW(Source!A553)</f>
        <v>553</v>
      </c>
      <c r="B922">
        <v>86295184</v>
      </c>
      <c r="C922">
        <v>86296663</v>
      </c>
      <c r="D922">
        <v>69205268</v>
      </c>
      <c r="E922">
        <v>1</v>
      </c>
      <c r="F922">
        <v>1</v>
      </c>
      <c r="G922">
        <v>1</v>
      </c>
      <c r="H922">
        <v>3</v>
      </c>
      <c r="I922" t="s">
        <v>761</v>
      </c>
      <c r="J922" t="s">
        <v>763</v>
      </c>
      <c r="K922" t="s">
        <v>762</v>
      </c>
      <c r="L922">
        <v>1348</v>
      </c>
      <c r="N922">
        <v>1009</v>
      </c>
      <c r="O922" t="s">
        <v>63</v>
      </c>
      <c r="P922" t="s">
        <v>63</v>
      </c>
      <c r="Q922">
        <v>1000</v>
      </c>
      <c r="W922">
        <v>0</v>
      </c>
      <c r="X922">
        <v>-264212039</v>
      </c>
      <c r="Y922">
        <f t="shared" si="444"/>
        <v>0.98679499999999998</v>
      </c>
      <c r="AA922">
        <v>125608.78</v>
      </c>
      <c r="AB922">
        <v>0</v>
      </c>
      <c r="AC922">
        <v>0</v>
      </c>
      <c r="AD922">
        <v>0</v>
      </c>
      <c r="AE922">
        <v>17409.119999999995</v>
      </c>
      <c r="AF922">
        <v>0</v>
      </c>
      <c r="AG922">
        <v>0</v>
      </c>
      <c r="AH922">
        <v>0</v>
      </c>
      <c r="AI922">
        <v>7.56</v>
      </c>
      <c r="AJ922">
        <v>1</v>
      </c>
      <c r="AK922">
        <v>1</v>
      </c>
      <c r="AL922">
        <v>1</v>
      </c>
      <c r="AM922">
        <v>0</v>
      </c>
      <c r="AN922">
        <v>0</v>
      </c>
      <c r="AO922">
        <v>0</v>
      </c>
      <c r="AP922">
        <v>1</v>
      </c>
      <c r="AQ922">
        <v>0</v>
      </c>
      <c r="AR922">
        <v>0</v>
      </c>
      <c r="AS922" t="s">
        <v>6</v>
      </c>
      <c r="AT922">
        <v>0.98679499999999998</v>
      </c>
      <c r="AU922" t="s">
        <v>6</v>
      </c>
      <c r="AV922">
        <v>0</v>
      </c>
      <c r="AW922">
        <v>1</v>
      </c>
      <c r="AX922">
        <v>-1</v>
      </c>
      <c r="AY922">
        <v>0</v>
      </c>
      <c r="AZ922">
        <v>0</v>
      </c>
      <c r="BA922" t="s">
        <v>6</v>
      </c>
      <c r="BB922">
        <v>0</v>
      </c>
      <c r="BC922">
        <v>0</v>
      </c>
      <c r="BD922">
        <v>0</v>
      </c>
      <c r="BE922">
        <v>0</v>
      </c>
      <c r="BF922">
        <v>0</v>
      </c>
      <c r="BG922">
        <v>0</v>
      </c>
      <c r="BH922">
        <v>0</v>
      </c>
      <c r="BI922">
        <v>0</v>
      </c>
      <c r="BJ922">
        <v>0</v>
      </c>
      <c r="BK922">
        <v>0</v>
      </c>
      <c r="BL922">
        <v>0</v>
      </c>
      <c r="BM922">
        <v>0</v>
      </c>
      <c r="BN922">
        <v>0</v>
      </c>
      <c r="BO922">
        <v>0</v>
      </c>
      <c r="BP922">
        <v>0</v>
      </c>
      <c r="BQ922">
        <v>0</v>
      </c>
      <c r="BR922">
        <v>0</v>
      </c>
      <c r="BS922">
        <v>0</v>
      </c>
      <c r="BT922">
        <v>0</v>
      </c>
      <c r="BU922">
        <v>0</v>
      </c>
      <c r="BV922">
        <v>0</v>
      </c>
      <c r="BW922">
        <v>0</v>
      </c>
      <c r="CV922">
        <v>0</v>
      </c>
      <c r="CW922">
        <v>0</v>
      </c>
      <c r="CX922">
        <f>ROUND(Y922*Source!I553,9)</f>
        <v>1.5394002</v>
      </c>
      <c r="CY922">
        <f t="shared" si="447"/>
        <v>125608.78</v>
      </c>
      <c r="CZ922">
        <f t="shared" si="448"/>
        <v>17409.119999999995</v>
      </c>
      <c r="DA922">
        <f t="shared" si="449"/>
        <v>7.56</v>
      </c>
      <c r="DB922">
        <f t="shared" si="445"/>
        <v>17179.23</v>
      </c>
      <c r="DC922">
        <f t="shared" si="446"/>
        <v>0</v>
      </c>
      <c r="DD922" t="s">
        <v>6</v>
      </c>
      <c r="DE922" t="s">
        <v>6</v>
      </c>
      <c r="DF922">
        <f t="shared" si="450"/>
        <v>202605</v>
      </c>
      <c r="DG922">
        <f t="shared" si="451"/>
        <v>0</v>
      </c>
      <c r="DH922">
        <f>Source!I553*SmtRes!Y922</f>
        <v>1.5394002</v>
      </c>
      <c r="DI922">
        <f t="shared" si="452"/>
        <v>125608.78</v>
      </c>
      <c r="DJ922">
        <f t="shared" si="453"/>
        <v>202605</v>
      </c>
      <c r="DK922">
        <f>Source!BC553</f>
        <v>7.56</v>
      </c>
      <c r="DL922" t="s">
        <v>6</v>
      </c>
      <c r="DM922">
        <v>0</v>
      </c>
      <c r="DN922" t="s">
        <v>6</v>
      </c>
      <c r="DO922">
        <v>0</v>
      </c>
      <c r="GP922">
        <v>1</v>
      </c>
      <c r="GQ922">
        <v>-1</v>
      </c>
      <c r="GR922">
        <v>-1</v>
      </c>
    </row>
    <row r="923" spans="1:200" x14ac:dyDescent="0.2">
      <c r="A923">
        <f>ROW(Source!A568)</f>
        <v>568</v>
      </c>
      <c r="B923">
        <v>86295183</v>
      </c>
      <c r="C923">
        <v>86296708</v>
      </c>
      <c r="D923">
        <v>27493137</v>
      </c>
      <c r="E923">
        <v>1</v>
      </c>
      <c r="F923">
        <v>1</v>
      </c>
      <c r="G923">
        <v>1</v>
      </c>
      <c r="H923">
        <v>1</v>
      </c>
      <c r="I923" t="s">
        <v>947</v>
      </c>
      <c r="J923" t="s">
        <v>6</v>
      </c>
      <c r="K923" t="s">
        <v>948</v>
      </c>
      <c r="L923">
        <v>1369</v>
      </c>
      <c r="N923">
        <v>1013</v>
      </c>
      <c r="O923" t="s">
        <v>921</v>
      </c>
      <c r="P923" t="s">
        <v>921</v>
      </c>
      <c r="Q923">
        <v>1</v>
      </c>
      <c r="W923">
        <v>0</v>
      </c>
      <c r="X923">
        <v>-1973258772</v>
      </c>
      <c r="Y923">
        <f t="shared" ref="Y923:Y938" si="454">(AT923*2)</f>
        <v>7.66</v>
      </c>
      <c r="AA923">
        <v>0</v>
      </c>
      <c r="AB923">
        <v>0</v>
      </c>
      <c r="AC923">
        <v>0</v>
      </c>
      <c r="AD923">
        <v>9.15</v>
      </c>
      <c r="AE923">
        <v>0</v>
      </c>
      <c r="AF923">
        <v>0</v>
      </c>
      <c r="AG923">
        <v>0</v>
      </c>
      <c r="AH923">
        <v>9.15</v>
      </c>
      <c r="AI923">
        <v>1</v>
      </c>
      <c r="AJ923">
        <v>1</v>
      </c>
      <c r="AK923">
        <v>1</v>
      </c>
      <c r="AL923">
        <v>1</v>
      </c>
      <c r="AM923">
        <v>0</v>
      </c>
      <c r="AN923">
        <v>0</v>
      </c>
      <c r="AO923">
        <v>1</v>
      </c>
      <c r="AP923">
        <v>1</v>
      </c>
      <c r="AQ923">
        <v>0</v>
      </c>
      <c r="AR923">
        <v>0</v>
      </c>
      <c r="AS923" t="s">
        <v>6</v>
      </c>
      <c r="AT923">
        <v>3.83</v>
      </c>
      <c r="AU923" t="s">
        <v>206</v>
      </c>
      <c r="AV923">
        <v>1</v>
      </c>
      <c r="AW923">
        <v>2</v>
      </c>
      <c r="AX923">
        <v>86296717</v>
      </c>
      <c r="AY923">
        <v>1</v>
      </c>
      <c r="AZ923">
        <v>0</v>
      </c>
      <c r="BA923">
        <v>1065</v>
      </c>
      <c r="BB923">
        <v>0</v>
      </c>
      <c r="BC923">
        <v>0</v>
      </c>
      <c r="BD923">
        <v>0</v>
      </c>
      <c r="BE923">
        <v>0</v>
      </c>
      <c r="BF923">
        <v>0</v>
      </c>
      <c r="BG923">
        <v>0</v>
      </c>
      <c r="BH923">
        <v>0</v>
      </c>
      <c r="BI923">
        <v>0</v>
      </c>
      <c r="BJ923">
        <v>0</v>
      </c>
      <c r="BK923">
        <v>0</v>
      </c>
      <c r="BL923">
        <v>0</v>
      </c>
      <c r="BM923">
        <v>0</v>
      </c>
      <c r="BN923">
        <v>0</v>
      </c>
      <c r="BO923">
        <v>0</v>
      </c>
      <c r="BP923">
        <v>0</v>
      </c>
      <c r="BQ923">
        <v>0</v>
      </c>
      <c r="BR923">
        <v>0</v>
      </c>
      <c r="BS923">
        <v>0</v>
      </c>
      <c r="BT923">
        <v>0</v>
      </c>
      <c r="BU923">
        <v>0</v>
      </c>
      <c r="BV923">
        <v>0</v>
      </c>
      <c r="BW923">
        <v>0</v>
      </c>
      <c r="CU923">
        <f>ROUND(AT923*Source!I568*AH923*AL923,0)</f>
        <v>25</v>
      </c>
      <c r="CV923">
        <f>ROUND(Y923*Source!I568,9)</f>
        <v>5.4692400000000001</v>
      </c>
      <c r="CW923">
        <v>0</v>
      </c>
      <c r="CX923">
        <f>ROUND(Y923*Source!I568,9)</f>
        <v>5.4692400000000001</v>
      </c>
      <c r="CY923">
        <f>AD923</f>
        <v>9.15</v>
      </c>
      <c r="CZ923">
        <f>AH923</f>
        <v>9.15</v>
      </c>
      <c r="DA923">
        <f>AL923</f>
        <v>1</v>
      </c>
      <c r="DB923">
        <f t="shared" ref="DB923:DB938" si="455">ROUND((ROUND(AT923*CZ923,2)*2),2)</f>
        <v>70.08</v>
      </c>
      <c r="DC923">
        <f t="shared" ref="DC923:DC938" si="456">ROUND((ROUND(AT923*AG923,2)*2),2)</f>
        <v>0</v>
      </c>
      <c r="DD923" t="s">
        <v>6</v>
      </c>
      <c r="DE923" t="s">
        <v>6</v>
      </c>
      <c r="DF923">
        <f t="shared" ref="DF923:DF936" si="457">ROUND(ROUND(AE923,0)*CX923,0)</f>
        <v>0</v>
      </c>
      <c r="DG923">
        <f t="shared" si="451"/>
        <v>0</v>
      </c>
      <c r="DH923">
        <f>Source!I568*SmtRes!Y923</f>
        <v>5.4692400000000001</v>
      </c>
      <c r="DI923">
        <f>AD923</f>
        <v>9.15</v>
      </c>
      <c r="DJ923">
        <f>EtalonRes!AB1065</f>
        <v>9.15</v>
      </c>
      <c r="DK923">
        <f>Source!BA568</f>
        <v>1</v>
      </c>
      <c r="DL923" t="s">
        <v>6</v>
      </c>
      <c r="DM923">
        <v>0</v>
      </c>
      <c r="DN923" t="s">
        <v>6</v>
      </c>
      <c r="DO923">
        <v>0</v>
      </c>
      <c r="GQ923">
        <v>-1</v>
      </c>
      <c r="GR923">
        <v>-1</v>
      </c>
    </row>
    <row r="924" spans="1:200" x14ac:dyDescent="0.2">
      <c r="A924">
        <f>ROW(Source!A568)</f>
        <v>568</v>
      </c>
      <c r="B924">
        <v>86295183</v>
      </c>
      <c r="C924">
        <v>86296708</v>
      </c>
      <c r="D924">
        <v>121548</v>
      </c>
      <c r="E924">
        <v>1</v>
      </c>
      <c r="F924">
        <v>1</v>
      </c>
      <c r="G924">
        <v>1</v>
      </c>
      <c r="H924">
        <v>1</v>
      </c>
      <c r="I924" t="s">
        <v>39</v>
      </c>
      <c r="J924" t="s">
        <v>6</v>
      </c>
      <c r="K924" t="s">
        <v>922</v>
      </c>
      <c r="L924">
        <v>608254</v>
      </c>
      <c r="N924">
        <v>1013</v>
      </c>
      <c r="O924" t="s">
        <v>923</v>
      </c>
      <c r="P924" t="s">
        <v>923</v>
      </c>
      <c r="Q924">
        <v>1</v>
      </c>
      <c r="W924">
        <v>0</v>
      </c>
      <c r="X924">
        <v>-185737400</v>
      </c>
      <c r="Y924">
        <f t="shared" si="454"/>
        <v>0.02</v>
      </c>
      <c r="AA924">
        <v>0</v>
      </c>
      <c r="AB924">
        <v>0</v>
      </c>
      <c r="AC924">
        <v>0</v>
      </c>
      <c r="AD924">
        <v>0</v>
      </c>
      <c r="AE924">
        <v>0</v>
      </c>
      <c r="AF924">
        <v>0</v>
      </c>
      <c r="AG924">
        <v>0</v>
      </c>
      <c r="AH924">
        <v>0</v>
      </c>
      <c r="AI924">
        <v>1</v>
      </c>
      <c r="AJ924">
        <v>1</v>
      </c>
      <c r="AK924">
        <v>1</v>
      </c>
      <c r="AL924">
        <v>1</v>
      </c>
      <c r="AM924">
        <v>0</v>
      </c>
      <c r="AN924">
        <v>0</v>
      </c>
      <c r="AO924">
        <v>1</v>
      </c>
      <c r="AP924">
        <v>1</v>
      </c>
      <c r="AQ924">
        <v>0</v>
      </c>
      <c r="AR924">
        <v>0</v>
      </c>
      <c r="AS924" t="s">
        <v>6</v>
      </c>
      <c r="AT924">
        <v>0.01</v>
      </c>
      <c r="AU924" t="s">
        <v>206</v>
      </c>
      <c r="AV924">
        <v>2</v>
      </c>
      <c r="AW924">
        <v>2</v>
      </c>
      <c r="AX924">
        <v>86296718</v>
      </c>
      <c r="AY924">
        <v>1</v>
      </c>
      <c r="AZ924">
        <v>0</v>
      </c>
      <c r="BA924">
        <v>1066</v>
      </c>
      <c r="BB924">
        <v>0</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0</v>
      </c>
      <c r="BW924">
        <v>0</v>
      </c>
      <c r="CV924">
        <v>0</v>
      </c>
      <c r="CW924">
        <v>0</v>
      </c>
      <c r="CX924">
        <f>ROUND(Y924*Source!I568,9)</f>
        <v>1.4279999999999999E-2</v>
      </c>
      <c r="CY924">
        <f>AD924</f>
        <v>0</v>
      </c>
      <c r="CZ924">
        <f>AH924</f>
        <v>0</v>
      </c>
      <c r="DA924">
        <f>AL924</f>
        <v>1</v>
      </c>
      <c r="DB924">
        <f t="shared" si="455"/>
        <v>0</v>
      </c>
      <c r="DC924">
        <f t="shared" si="456"/>
        <v>0</v>
      </c>
      <c r="DD924" t="s">
        <v>6</v>
      </c>
      <c r="DE924" t="s">
        <v>6</v>
      </c>
      <c r="DF924">
        <f t="shared" si="457"/>
        <v>0</v>
      </c>
      <c r="DG924">
        <f t="shared" si="451"/>
        <v>0</v>
      </c>
      <c r="DH924">
        <f>Source!I568*SmtRes!Y924</f>
        <v>1.4279999999999999E-2</v>
      </c>
      <c r="DI924">
        <f>AD924</f>
        <v>0</v>
      </c>
      <c r="DJ924">
        <f>EtalonRes!AB1066</f>
        <v>0</v>
      </c>
      <c r="DK924">
        <f>Source!BA568</f>
        <v>1</v>
      </c>
      <c r="DL924" t="s">
        <v>6</v>
      </c>
      <c r="DM924">
        <v>0</v>
      </c>
      <c r="DN924" t="s">
        <v>6</v>
      </c>
      <c r="DO924">
        <v>0</v>
      </c>
      <c r="GQ924">
        <v>-1</v>
      </c>
      <c r="GR924">
        <v>-1</v>
      </c>
    </row>
    <row r="925" spans="1:200" x14ac:dyDescent="0.2">
      <c r="A925">
        <f>ROW(Source!A568)</f>
        <v>568</v>
      </c>
      <c r="B925">
        <v>86295183</v>
      </c>
      <c r="C925">
        <v>86296708</v>
      </c>
      <c r="D925">
        <v>27439571</v>
      </c>
      <c r="E925">
        <v>1</v>
      </c>
      <c r="F925">
        <v>1</v>
      </c>
      <c r="G925">
        <v>1</v>
      </c>
      <c r="H925">
        <v>2</v>
      </c>
      <c r="I925" t="s">
        <v>956</v>
      </c>
      <c r="J925" t="s">
        <v>957</v>
      </c>
      <c r="K925" t="s">
        <v>958</v>
      </c>
      <c r="L925">
        <v>1368</v>
      </c>
      <c r="N925">
        <v>1011</v>
      </c>
      <c r="O925" t="s">
        <v>927</v>
      </c>
      <c r="P925" t="s">
        <v>927</v>
      </c>
      <c r="Q925">
        <v>1</v>
      </c>
      <c r="W925">
        <v>0</v>
      </c>
      <c r="X925">
        <v>1462286705</v>
      </c>
      <c r="Y925">
        <f t="shared" si="454"/>
        <v>0.02</v>
      </c>
      <c r="AA925">
        <v>0</v>
      </c>
      <c r="AB925">
        <v>88.42</v>
      </c>
      <c r="AC925">
        <v>10.14</v>
      </c>
      <c r="AD925">
        <v>0</v>
      </c>
      <c r="AE925">
        <v>0</v>
      </c>
      <c r="AF925">
        <v>88.42</v>
      </c>
      <c r="AG925">
        <v>10.14</v>
      </c>
      <c r="AH925">
        <v>0</v>
      </c>
      <c r="AI925">
        <v>1</v>
      </c>
      <c r="AJ925">
        <v>1</v>
      </c>
      <c r="AK925">
        <v>1</v>
      </c>
      <c r="AL925">
        <v>1</v>
      </c>
      <c r="AM925">
        <v>0</v>
      </c>
      <c r="AN925">
        <v>0</v>
      </c>
      <c r="AO925">
        <v>1</v>
      </c>
      <c r="AP925">
        <v>1</v>
      </c>
      <c r="AQ925">
        <v>0</v>
      </c>
      <c r="AR925">
        <v>0</v>
      </c>
      <c r="AS925" t="s">
        <v>6</v>
      </c>
      <c r="AT925">
        <v>0.01</v>
      </c>
      <c r="AU925" t="s">
        <v>206</v>
      </c>
      <c r="AV925">
        <v>0</v>
      </c>
      <c r="AW925">
        <v>2</v>
      </c>
      <c r="AX925">
        <v>86296719</v>
      </c>
      <c r="AY925">
        <v>1</v>
      </c>
      <c r="AZ925">
        <v>0</v>
      </c>
      <c r="BA925">
        <v>1067</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0</v>
      </c>
      <c r="BV925">
        <v>0</v>
      </c>
      <c r="BW925">
        <v>0</v>
      </c>
      <c r="CV925">
        <v>0</v>
      </c>
      <c r="CW925">
        <f>ROUND(Y925*Source!I568*DO925,9)</f>
        <v>0</v>
      </c>
      <c r="CX925">
        <f>ROUND(Y925*Source!I568,9)</f>
        <v>1.4279999999999999E-2</v>
      </c>
      <c r="CY925">
        <f>AB925</f>
        <v>88.42</v>
      </c>
      <c r="CZ925">
        <f>AF925</f>
        <v>88.42</v>
      </c>
      <c r="DA925">
        <f>AJ925</f>
        <v>1</v>
      </c>
      <c r="DB925">
        <f t="shared" si="455"/>
        <v>1.76</v>
      </c>
      <c r="DC925">
        <f t="shared" si="456"/>
        <v>0.2</v>
      </c>
      <c r="DD925" t="s">
        <v>6</v>
      </c>
      <c r="DE925" t="s">
        <v>6</v>
      </c>
      <c r="DF925">
        <f t="shared" si="457"/>
        <v>0</v>
      </c>
      <c r="DG925">
        <f t="shared" si="451"/>
        <v>1</v>
      </c>
      <c r="DH925">
        <f>Source!I568*SmtRes!Y925</f>
        <v>1.4279999999999999E-2</v>
      </c>
      <c r="DI925">
        <f>AB925</f>
        <v>88.42</v>
      </c>
      <c r="DJ925">
        <f>EtalonRes!Z1067</f>
        <v>88.42</v>
      </c>
      <c r="DK925">
        <f>Source!BB568</f>
        <v>1</v>
      </c>
      <c r="DL925" t="s">
        <v>6</v>
      </c>
      <c r="DM925">
        <v>0</v>
      </c>
      <c r="DN925" t="s">
        <v>6</v>
      </c>
      <c r="DO925">
        <v>0</v>
      </c>
      <c r="GQ925">
        <v>-1</v>
      </c>
      <c r="GR925">
        <v>-1</v>
      </c>
    </row>
    <row r="926" spans="1:200" x14ac:dyDescent="0.2">
      <c r="A926">
        <f>ROW(Source!A568)</f>
        <v>568</v>
      </c>
      <c r="B926">
        <v>86295183</v>
      </c>
      <c r="C926">
        <v>86296708</v>
      </c>
      <c r="D926">
        <v>27439595</v>
      </c>
      <c r="E926">
        <v>1</v>
      </c>
      <c r="F926">
        <v>1</v>
      </c>
      <c r="G926">
        <v>1</v>
      </c>
      <c r="H926">
        <v>2</v>
      </c>
      <c r="I926" t="s">
        <v>959</v>
      </c>
      <c r="J926" t="s">
        <v>960</v>
      </c>
      <c r="K926" t="s">
        <v>961</v>
      </c>
      <c r="L926">
        <v>1368</v>
      </c>
      <c r="N926">
        <v>1011</v>
      </c>
      <c r="O926" t="s">
        <v>927</v>
      </c>
      <c r="P926" t="s">
        <v>927</v>
      </c>
      <c r="Q926">
        <v>1</v>
      </c>
      <c r="W926">
        <v>0</v>
      </c>
      <c r="X926">
        <v>2034592221</v>
      </c>
      <c r="Y926">
        <f t="shared" si="454"/>
        <v>0.02</v>
      </c>
      <c r="AA926">
        <v>0</v>
      </c>
      <c r="AB926">
        <v>2.17</v>
      </c>
      <c r="AC926">
        <v>0</v>
      </c>
      <c r="AD926">
        <v>0</v>
      </c>
      <c r="AE926">
        <v>0</v>
      </c>
      <c r="AF926">
        <v>2.17</v>
      </c>
      <c r="AG926">
        <v>0</v>
      </c>
      <c r="AH926">
        <v>0</v>
      </c>
      <c r="AI926">
        <v>1</v>
      </c>
      <c r="AJ926">
        <v>1</v>
      </c>
      <c r="AK926">
        <v>1</v>
      </c>
      <c r="AL926">
        <v>1</v>
      </c>
      <c r="AM926">
        <v>0</v>
      </c>
      <c r="AN926">
        <v>0</v>
      </c>
      <c r="AO926">
        <v>1</v>
      </c>
      <c r="AP926">
        <v>1</v>
      </c>
      <c r="AQ926">
        <v>0</v>
      </c>
      <c r="AR926">
        <v>0</v>
      </c>
      <c r="AS926" t="s">
        <v>6</v>
      </c>
      <c r="AT926">
        <v>0.01</v>
      </c>
      <c r="AU926" t="s">
        <v>206</v>
      </c>
      <c r="AV926">
        <v>0</v>
      </c>
      <c r="AW926">
        <v>2</v>
      </c>
      <c r="AX926">
        <v>86296720</v>
      </c>
      <c r="AY926">
        <v>1</v>
      </c>
      <c r="AZ926">
        <v>0</v>
      </c>
      <c r="BA926">
        <v>1068</v>
      </c>
      <c r="BB926">
        <v>0</v>
      </c>
      <c r="BC926">
        <v>0</v>
      </c>
      <c r="BD926">
        <v>0</v>
      </c>
      <c r="BE926">
        <v>0</v>
      </c>
      <c r="BF926">
        <v>0</v>
      </c>
      <c r="BG926">
        <v>0</v>
      </c>
      <c r="BH926">
        <v>0</v>
      </c>
      <c r="BI926">
        <v>0</v>
      </c>
      <c r="BJ926">
        <v>0</v>
      </c>
      <c r="BK926">
        <v>0</v>
      </c>
      <c r="BL926">
        <v>0</v>
      </c>
      <c r="BM926">
        <v>0</v>
      </c>
      <c r="BN926">
        <v>0</v>
      </c>
      <c r="BO926">
        <v>0</v>
      </c>
      <c r="BP926">
        <v>0</v>
      </c>
      <c r="BQ926">
        <v>0</v>
      </c>
      <c r="BR926">
        <v>0</v>
      </c>
      <c r="BS926">
        <v>0</v>
      </c>
      <c r="BT926">
        <v>0</v>
      </c>
      <c r="BU926">
        <v>0</v>
      </c>
      <c r="BV926">
        <v>0</v>
      </c>
      <c r="BW926">
        <v>0</v>
      </c>
      <c r="CV926">
        <v>0</v>
      </c>
      <c r="CW926">
        <f>ROUND(Y926*Source!I568*DO926,9)</f>
        <v>0</v>
      </c>
      <c r="CX926">
        <f>ROUND(Y926*Source!I568,9)</f>
        <v>1.4279999999999999E-2</v>
      </c>
      <c r="CY926">
        <f>AB926</f>
        <v>2.17</v>
      </c>
      <c r="CZ926">
        <f>AF926</f>
        <v>2.17</v>
      </c>
      <c r="DA926">
        <f>AJ926</f>
        <v>1</v>
      </c>
      <c r="DB926">
        <f t="shared" si="455"/>
        <v>0.04</v>
      </c>
      <c r="DC926">
        <f t="shared" si="456"/>
        <v>0</v>
      </c>
      <c r="DD926" t="s">
        <v>6</v>
      </c>
      <c r="DE926" t="s">
        <v>6</v>
      </c>
      <c r="DF926">
        <f t="shared" si="457"/>
        <v>0</v>
      </c>
      <c r="DG926">
        <f t="shared" si="451"/>
        <v>0</v>
      </c>
      <c r="DH926">
        <f>Source!I568*SmtRes!Y926</f>
        <v>1.4279999999999999E-2</v>
      </c>
      <c r="DI926">
        <f>AB926</f>
        <v>2.17</v>
      </c>
      <c r="DJ926">
        <f>EtalonRes!Z1068</f>
        <v>2.17</v>
      </c>
      <c r="DK926">
        <f>Source!BB568</f>
        <v>1</v>
      </c>
      <c r="DL926" t="s">
        <v>6</v>
      </c>
      <c r="DM926">
        <v>0</v>
      </c>
      <c r="DN926" t="s">
        <v>6</v>
      </c>
      <c r="DO926">
        <v>0</v>
      </c>
      <c r="GQ926">
        <v>-1</v>
      </c>
      <c r="GR926">
        <v>-1</v>
      </c>
    </row>
    <row r="927" spans="1:200" x14ac:dyDescent="0.2">
      <c r="A927">
        <f>ROW(Source!A568)</f>
        <v>568</v>
      </c>
      <c r="B927">
        <v>86295183</v>
      </c>
      <c r="C927">
        <v>86296708</v>
      </c>
      <c r="D927">
        <v>27441139</v>
      </c>
      <c r="E927">
        <v>1</v>
      </c>
      <c r="F927">
        <v>1</v>
      </c>
      <c r="G927">
        <v>1</v>
      </c>
      <c r="H927">
        <v>2</v>
      </c>
      <c r="I927" t="s">
        <v>962</v>
      </c>
      <c r="J927" t="s">
        <v>963</v>
      </c>
      <c r="K927" t="s">
        <v>964</v>
      </c>
      <c r="L927">
        <v>1368</v>
      </c>
      <c r="N927">
        <v>1011</v>
      </c>
      <c r="O927" t="s">
        <v>927</v>
      </c>
      <c r="P927" t="s">
        <v>927</v>
      </c>
      <c r="Q927">
        <v>1</v>
      </c>
      <c r="W927">
        <v>0</v>
      </c>
      <c r="X927">
        <v>-1309944936</v>
      </c>
      <c r="Y927">
        <f t="shared" si="454"/>
        <v>1.3</v>
      </c>
      <c r="AA927">
        <v>0</v>
      </c>
      <c r="AB927">
        <v>6.81</v>
      </c>
      <c r="AC927">
        <v>0</v>
      </c>
      <c r="AD927">
        <v>0</v>
      </c>
      <c r="AE927">
        <v>0</v>
      </c>
      <c r="AF927">
        <v>6.81</v>
      </c>
      <c r="AG927">
        <v>0</v>
      </c>
      <c r="AH927">
        <v>0</v>
      </c>
      <c r="AI927">
        <v>1</v>
      </c>
      <c r="AJ927">
        <v>1</v>
      </c>
      <c r="AK927">
        <v>1</v>
      </c>
      <c r="AL927">
        <v>1</v>
      </c>
      <c r="AM927">
        <v>0</v>
      </c>
      <c r="AN927">
        <v>0</v>
      </c>
      <c r="AO927">
        <v>1</v>
      </c>
      <c r="AP927">
        <v>1</v>
      </c>
      <c r="AQ927">
        <v>0</v>
      </c>
      <c r="AR927">
        <v>0</v>
      </c>
      <c r="AS927" t="s">
        <v>6</v>
      </c>
      <c r="AT927">
        <v>0.65</v>
      </c>
      <c r="AU927" t="s">
        <v>206</v>
      </c>
      <c r="AV927">
        <v>0</v>
      </c>
      <c r="AW927">
        <v>2</v>
      </c>
      <c r="AX927">
        <v>86296721</v>
      </c>
      <c r="AY927">
        <v>1</v>
      </c>
      <c r="AZ927">
        <v>0</v>
      </c>
      <c r="BA927">
        <v>1069</v>
      </c>
      <c r="BB927">
        <v>0</v>
      </c>
      <c r="BC927">
        <v>0</v>
      </c>
      <c r="BD927">
        <v>0</v>
      </c>
      <c r="BE927">
        <v>0</v>
      </c>
      <c r="BF927">
        <v>0</v>
      </c>
      <c r="BG927">
        <v>0</v>
      </c>
      <c r="BH927">
        <v>0</v>
      </c>
      <c r="BI927">
        <v>0</v>
      </c>
      <c r="BJ927">
        <v>0</v>
      </c>
      <c r="BK927">
        <v>0</v>
      </c>
      <c r="BL927">
        <v>0</v>
      </c>
      <c r="BM927">
        <v>0</v>
      </c>
      <c r="BN927">
        <v>0</v>
      </c>
      <c r="BO927">
        <v>0</v>
      </c>
      <c r="BP927">
        <v>0</v>
      </c>
      <c r="BQ927">
        <v>0</v>
      </c>
      <c r="BR927">
        <v>0</v>
      </c>
      <c r="BS927">
        <v>0</v>
      </c>
      <c r="BT927">
        <v>0</v>
      </c>
      <c r="BU927">
        <v>0</v>
      </c>
      <c r="BV927">
        <v>0</v>
      </c>
      <c r="BW927">
        <v>0</v>
      </c>
      <c r="CV927">
        <v>0</v>
      </c>
      <c r="CW927">
        <f>ROUND(Y927*Source!I568*DO927,9)</f>
        <v>0</v>
      </c>
      <c r="CX927">
        <f>ROUND(Y927*Source!I568,9)</f>
        <v>0.92820000000000003</v>
      </c>
      <c r="CY927">
        <f>AB927</f>
        <v>6.81</v>
      </c>
      <c r="CZ927">
        <f>AF927</f>
        <v>6.81</v>
      </c>
      <c r="DA927">
        <f>AJ927</f>
        <v>1</v>
      </c>
      <c r="DB927">
        <f t="shared" si="455"/>
        <v>8.86</v>
      </c>
      <c r="DC927">
        <f t="shared" si="456"/>
        <v>0</v>
      </c>
      <c r="DD927" t="s">
        <v>6</v>
      </c>
      <c r="DE927" t="s">
        <v>6</v>
      </c>
      <c r="DF927">
        <f t="shared" si="457"/>
        <v>0</v>
      </c>
      <c r="DG927">
        <f t="shared" si="451"/>
        <v>6</v>
      </c>
      <c r="DH927">
        <f>Source!I568*SmtRes!Y927</f>
        <v>0.92820000000000003</v>
      </c>
      <c r="DI927">
        <f>AB927</f>
        <v>6.81</v>
      </c>
      <c r="DJ927">
        <f>EtalonRes!Z1069</f>
        <v>6.81</v>
      </c>
      <c r="DK927">
        <f>Source!BB568</f>
        <v>1</v>
      </c>
      <c r="DL927" t="s">
        <v>6</v>
      </c>
      <c r="DM927">
        <v>0</v>
      </c>
      <c r="DN927" t="s">
        <v>6</v>
      </c>
      <c r="DO927">
        <v>0</v>
      </c>
      <c r="GQ927">
        <v>-1</v>
      </c>
      <c r="GR927">
        <v>-1</v>
      </c>
    </row>
    <row r="928" spans="1:200" x14ac:dyDescent="0.2">
      <c r="A928">
        <f>ROW(Source!A568)</f>
        <v>568</v>
      </c>
      <c r="B928">
        <v>86295183</v>
      </c>
      <c r="C928">
        <v>86296708</v>
      </c>
      <c r="D928">
        <v>27441327</v>
      </c>
      <c r="E928">
        <v>1</v>
      </c>
      <c r="F928">
        <v>1</v>
      </c>
      <c r="G928">
        <v>1</v>
      </c>
      <c r="H928">
        <v>2</v>
      </c>
      <c r="I928" t="s">
        <v>936</v>
      </c>
      <c r="J928" t="s">
        <v>937</v>
      </c>
      <c r="K928" t="s">
        <v>938</v>
      </c>
      <c r="L928">
        <v>1368</v>
      </c>
      <c r="N928">
        <v>1011</v>
      </c>
      <c r="O928" t="s">
        <v>927</v>
      </c>
      <c r="P928" t="s">
        <v>927</v>
      </c>
      <c r="Q928">
        <v>1</v>
      </c>
      <c r="W928">
        <v>0</v>
      </c>
      <c r="X928">
        <v>-1583389094</v>
      </c>
      <c r="Y928">
        <f t="shared" si="454"/>
        <v>0.02</v>
      </c>
      <c r="AA928">
        <v>0</v>
      </c>
      <c r="AB928">
        <v>93.37</v>
      </c>
      <c r="AC928">
        <v>11.69</v>
      </c>
      <c r="AD928">
        <v>0</v>
      </c>
      <c r="AE928">
        <v>0</v>
      </c>
      <c r="AF928">
        <v>93.37</v>
      </c>
      <c r="AG928">
        <v>11.69</v>
      </c>
      <c r="AH928">
        <v>0</v>
      </c>
      <c r="AI928">
        <v>1</v>
      </c>
      <c r="AJ928">
        <v>1</v>
      </c>
      <c r="AK928">
        <v>1</v>
      </c>
      <c r="AL928">
        <v>1</v>
      </c>
      <c r="AM928">
        <v>0</v>
      </c>
      <c r="AN928">
        <v>0</v>
      </c>
      <c r="AO928">
        <v>1</v>
      </c>
      <c r="AP928">
        <v>1</v>
      </c>
      <c r="AQ928">
        <v>0</v>
      </c>
      <c r="AR928">
        <v>0</v>
      </c>
      <c r="AS928" t="s">
        <v>6</v>
      </c>
      <c r="AT928">
        <v>0.01</v>
      </c>
      <c r="AU928" t="s">
        <v>206</v>
      </c>
      <c r="AV928">
        <v>0</v>
      </c>
      <c r="AW928">
        <v>2</v>
      </c>
      <c r="AX928">
        <v>86296722</v>
      </c>
      <c r="AY928">
        <v>1</v>
      </c>
      <c r="AZ928">
        <v>0</v>
      </c>
      <c r="BA928">
        <v>1070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CV928">
        <v>0</v>
      </c>
      <c r="CW928">
        <f>ROUND(Y928*Source!I568*DO928,9)</f>
        <v>0</v>
      </c>
      <c r="CX928">
        <f>ROUND(Y928*Source!I568,9)</f>
        <v>1.4279999999999999E-2</v>
      </c>
      <c r="CY928">
        <f>AB928</f>
        <v>93.37</v>
      </c>
      <c r="CZ928">
        <f>AF928</f>
        <v>93.37</v>
      </c>
      <c r="DA928">
        <f>AJ928</f>
        <v>1</v>
      </c>
      <c r="DB928">
        <f t="shared" si="455"/>
        <v>1.86</v>
      </c>
      <c r="DC928">
        <f t="shared" si="456"/>
        <v>0.24</v>
      </c>
      <c r="DD928" t="s">
        <v>6</v>
      </c>
      <c r="DE928" t="s">
        <v>6</v>
      </c>
      <c r="DF928">
        <f t="shared" si="457"/>
        <v>0</v>
      </c>
      <c r="DG928">
        <f t="shared" si="451"/>
        <v>1</v>
      </c>
      <c r="DH928">
        <f>Source!I568*SmtRes!Y928</f>
        <v>1.4279999999999999E-2</v>
      </c>
      <c r="DI928">
        <f>AB928</f>
        <v>93.37</v>
      </c>
      <c r="DJ928">
        <f>EtalonRes!Z1070</f>
        <v>93.37</v>
      </c>
      <c r="DK928">
        <f>Source!BB568</f>
        <v>1</v>
      </c>
      <c r="DL928" t="s">
        <v>6</v>
      </c>
      <c r="DM928">
        <v>0</v>
      </c>
      <c r="DN928" t="s">
        <v>6</v>
      </c>
      <c r="DO928">
        <v>0</v>
      </c>
      <c r="GQ928">
        <v>-1</v>
      </c>
      <c r="GR928">
        <v>-1</v>
      </c>
    </row>
    <row r="929" spans="1:200" x14ac:dyDescent="0.2">
      <c r="A929">
        <f>ROW(Source!A568)</f>
        <v>568</v>
      </c>
      <c r="B929">
        <v>86295183</v>
      </c>
      <c r="C929">
        <v>86296708</v>
      </c>
      <c r="D929">
        <v>27371445</v>
      </c>
      <c r="E929">
        <v>1</v>
      </c>
      <c r="F929">
        <v>1</v>
      </c>
      <c r="G929">
        <v>1</v>
      </c>
      <c r="H929">
        <v>3</v>
      </c>
      <c r="I929" t="s">
        <v>210</v>
      </c>
      <c r="J929" t="s">
        <v>212</v>
      </c>
      <c r="K929" t="s">
        <v>211</v>
      </c>
      <c r="L929">
        <v>1348</v>
      </c>
      <c r="N929">
        <v>1009</v>
      </c>
      <c r="O929" t="s">
        <v>63</v>
      </c>
      <c r="P929" t="s">
        <v>63</v>
      </c>
      <c r="Q929">
        <v>1000</v>
      </c>
      <c r="W929">
        <v>0</v>
      </c>
      <c r="X929">
        <v>1677997654</v>
      </c>
      <c r="Y929">
        <f t="shared" si="454"/>
        <v>2.8E-3</v>
      </c>
      <c r="AA929">
        <v>6156.33</v>
      </c>
      <c r="AB929">
        <v>0</v>
      </c>
      <c r="AC929">
        <v>0</v>
      </c>
      <c r="AD929">
        <v>0</v>
      </c>
      <c r="AE929">
        <v>6156.33</v>
      </c>
      <c r="AF929">
        <v>0</v>
      </c>
      <c r="AG929">
        <v>0</v>
      </c>
      <c r="AH929">
        <v>0</v>
      </c>
      <c r="AI929">
        <v>1</v>
      </c>
      <c r="AJ929">
        <v>1</v>
      </c>
      <c r="AK929">
        <v>1</v>
      </c>
      <c r="AL929">
        <v>1</v>
      </c>
      <c r="AM929">
        <v>0</v>
      </c>
      <c r="AN929">
        <v>0</v>
      </c>
      <c r="AO929">
        <v>0</v>
      </c>
      <c r="AP929">
        <v>1</v>
      </c>
      <c r="AQ929">
        <v>0</v>
      </c>
      <c r="AR929">
        <v>0</v>
      </c>
      <c r="AS929" t="s">
        <v>6</v>
      </c>
      <c r="AT929">
        <v>1.4E-3</v>
      </c>
      <c r="AU929" t="s">
        <v>206</v>
      </c>
      <c r="AV929">
        <v>0</v>
      </c>
      <c r="AW929">
        <v>2</v>
      </c>
      <c r="AX929">
        <v>86296723</v>
      </c>
      <c r="AY929">
        <v>1</v>
      </c>
      <c r="AZ929">
        <v>0</v>
      </c>
      <c r="BA929">
        <v>1071</v>
      </c>
      <c r="BB929">
        <v>3</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v>0</v>
      </c>
      <c r="CV929">
        <v>0</v>
      </c>
      <c r="CW929">
        <v>0</v>
      </c>
      <c r="CX929">
        <f>ROUND(Y929*Source!I568,9)</f>
        <v>1.9992E-3</v>
      </c>
      <c r="CY929">
        <f>AA929</f>
        <v>6156.33</v>
      </c>
      <c r="CZ929">
        <f>AE929</f>
        <v>6156.33</v>
      </c>
      <c r="DA929">
        <f>AI929</f>
        <v>1</v>
      </c>
      <c r="DB929">
        <f t="shared" si="455"/>
        <v>17.239999999999998</v>
      </c>
      <c r="DC929">
        <f t="shared" si="456"/>
        <v>0</v>
      </c>
      <c r="DD929" t="s">
        <v>6</v>
      </c>
      <c r="DE929" t="s">
        <v>6</v>
      </c>
      <c r="DF929">
        <f t="shared" si="457"/>
        <v>12</v>
      </c>
      <c r="DG929">
        <f t="shared" si="451"/>
        <v>0</v>
      </c>
      <c r="DH929">
        <f>Source!I568*SmtRes!Y929</f>
        <v>1.9992E-3</v>
      </c>
      <c r="DI929">
        <f>AA929</f>
        <v>6156.33</v>
      </c>
      <c r="DJ929">
        <f>EtalonRes!Y1071</f>
        <v>6156.33</v>
      </c>
      <c r="DK929">
        <f>Source!BC568</f>
        <v>1</v>
      </c>
      <c r="DL929" t="s">
        <v>6</v>
      </c>
      <c r="DM929">
        <v>0</v>
      </c>
      <c r="DN929" t="s">
        <v>6</v>
      </c>
      <c r="DO929">
        <v>0</v>
      </c>
      <c r="GP929">
        <v>1</v>
      </c>
      <c r="GQ929">
        <v>-1</v>
      </c>
      <c r="GR929">
        <v>-1</v>
      </c>
    </row>
    <row r="930" spans="1:200" x14ac:dyDescent="0.2">
      <c r="A930">
        <f>ROW(Source!A568)</f>
        <v>568</v>
      </c>
      <c r="B930">
        <v>86295183</v>
      </c>
      <c r="C930">
        <v>86296708</v>
      </c>
      <c r="D930">
        <v>27387231</v>
      </c>
      <c r="E930">
        <v>1</v>
      </c>
      <c r="F930">
        <v>1</v>
      </c>
      <c r="G930">
        <v>1</v>
      </c>
      <c r="H930">
        <v>3</v>
      </c>
      <c r="I930" t="s">
        <v>176</v>
      </c>
      <c r="J930" t="s">
        <v>178</v>
      </c>
      <c r="K930" t="s">
        <v>177</v>
      </c>
      <c r="L930">
        <v>1348</v>
      </c>
      <c r="N930">
        <v>1009</v>
      </c>
      <c r="O930" t="s">
        <v>63</v>
      </c>
      <c r="P930" t="s">
        <v>63</v>
      </c>
      <c r="Q930">
        <v>1000</v>
      </c>
      <c r="W930">
        <v>0</v>
      </c>
      <c r="X930">
        <v>1793674503</v>
      </c>
      <c r="Y930">
        <f t="shared" si="454"/>
        <v>3.7999999999999999E-2</v>
      </c>
      <c r="AA930">
        <v>14313</v>
      </c>
      <c r="AB930">
        <v>0</v>
      </c>
      <c r="AC930">
        <v>0</v>
      </c>
      <c r="AD930">
        <v>0</v>
      </c>
      <c r="AE930">
        <v>14313</v>
      </c>
      <c r="AF930">
        <v>0</v>
      </c>
      <c r="AG930">
        <v>0</v>
      </c>
      <c r="AH930">
        <v>0</v>
      </c>
      <c r="AI930">
        <v>1</v>
      </c>
      <c r="AJ930">
        <v>1</v>
      </c>
      <c r="AK930">
        <v>1</v>
      </c>
      <c r="AL930">
        <v>1</v>
      </c>
      <c r="AM930">
        <v>0</v>
      </c>
      <c r="AN930">
        <v>0</v>
      </c>
      <c r="AO930">
        <v>0</v>
      </c>
      <c r="AP930">
        <v>1</v>
      </c>
      <c r="AQ930">
        <v>0</v>
      </c>
      <c r="AR930">
        <v>0</v>
      </c>
      <c r="AS930" t="s">
        <v>6</v>
      </c>
      <c r="AT930">
        <v>1.9E-2</v>
      </c>
      <c r="AU930" t="s">
        <v>206</v>
      </c>
      <c r="AV930">
        <v>0</v>
      </c>
      <c r="AW930">
        <v>2</v>
      </c>
      <c r="AX930">
        <v>86296724</v>
      </c>
      <c r="AY930">
        <v>1</v>
      </c>
      <c r="AZ930">
        <v>0</v>
      </c>
      <c r="BA930">
        <v>1072</v>
      </c>
      <c r="BB930">
        <v>3</v>
      </c>
      <c r="BC930">
        <v>0</v>
      </c>
      <c r="BD930">
        <v>0</v>
      </c>
      <c r="BE930">
        <v>0</v>
      </c>
      <c r="BF930">
        <v>0</v>
      </c>
      <c r="BG930">
        <v>0</v>
      </c>
      <c r="BH930">
        <v>0</v>
      </c>
      <c r="BI930">
        <v>0</v>
      </c>
      <c r="BJ930">
        <v>0</v>
      </c>
      <c r="BK930">
        <v>0</v>
      </c>
      <c r="BL930">
        <v>0</v>
      </c>
      <c r="BM930">
        <v>0</v>
      </c>
      <c r="BN930">
        <v>0</v>
      </c>
      <c r="BO930">
        <v>0</v>
      </c>
      <c r="BP930">
        <v>0</v>
      </c>
      <c r="BQ930">
        <v>0</v>
      </c>
      <c r="BR930">
        <v>0</v>
      </c>
      <c r="BS930">
        <v>0</v>
      </c>
      <c r="BT930">
        <v>0</v>
      </c>
      <c r="BU930">
        <v>0</v>
      </c>
      <c r="BV930">
        <v>0</v>
      </c>
      <c r="BW930">
        <v>0</v>
      </c>
      <c r="CV930">
        <v>0</v>
      </c>
      <c r="CW930">
        <v>0</v>
      </c>
      <c r="CX930">
        <f>ROUND(Y930*Source!I568,9)</f>
        <v>2.7132E-2</v>
      </c>
      <c r="CY930">
        <f>AA930</f>
        <v>14313</v>
      </c>
      <c r="CZ930">
        <f>AE930</f>
        <v>14313</v>
      </c>
      <c r="DA930">
        <f>AI930</f>
        <v>1</v>
      </c>
      <c r="DB930">
        <f t="shared" si="455"/>
        <v>543.9</v>
      </c>
      <c r="DC930">
        <f t="shared" si="456"/>
        <v>0</v>
      </c>
      <c r="DD930" t="s">
        <v>6</v>
      </c>
      <c r="DE930" t="s">
        <v>6</v>
      </c>
      <c r="DF930">
        <f t="shared" si="457"/>
        <v>388</v>
      </c>
      <c r="DG930">
        <f t="shared" si="451"/>
        <v>0</v>
      </c>
      <c r="DH930">
        <f>Source!I568*SmtRes!Y930</f>
        <v>2.7131999999999996E-2</v>
      </c>
      <c r="DI930">
        <f>AA930</f>
        <v>14313</v>
      </c>
      <c r="DJ930">
        <f>EtalonRes!Y1072</f>
        <v>14313</v>
      </c>
      <c r="DK930">
        <f>Source!BC568</f>
        <v>1</v>
      </c>
      <c r="DL930" t="s">
        <v>6</v>
      </c>
      <c r="DM930">
        <v>0</v>
      </c>
      <c r="DN930" t="s">
        <v>6</v>
      </c>
      <c r="DO930">
        <v>0</v>
      </c>
      <c r="GP930">
        <v>1</v>
      </c>
      <c r="GQ930">
        <v>-1</v>
      </c>
      <c r="GR930">
        <v>-1</v>
      </c>
    </row>
    <row r="931" spans="1:200" x14ac:dyDescent="0.2">
      <c r="A931">
        <f>ROW(Source!A569)</f>
        <v>569</v>
      </c>
      <c r="B931">
        <v>86295184</v>
      </c>
      <c r="C931">
        <v>86296708</v>
      </c>
      <c r="D931">
        <v>27493137</v>
      </c>
      <c r="E931">
        <v>1</v>
      </c>
      <c r="F931">
        <v>1</v>
      </c>
      <c r="G931">
        <v>1</v>
      </c>
      <c r="H931">
        <v>1</v>
      </c>
      <c r="I931" t="s">
        <v>947</v>
      </c>
      <c r="J931" t="s">
        <v>6</v>
      </c>
      <c r="K931" t="s">
        <v>948</v>
      </c>
      <c r="L931">
        <v>1369</v>
      </c>
      <c r="N931">
        <v>1013</v>
      </c>
      <c r="O931" t="s">
        <v>921</v>
      </c>
      <c r="P931" t="s">
        <v>921</v>
      </c>
      <c r="Q931">
        <v>1</v>
      </c>
      <c r="W931">
        <v>0</v>
      </c>
      <c r="X931">
        <v>-1973258772</v>
      </c>
      <c r="Y931">
        <f t="shared" si="454"/>
        <v>7.66</v>
      </c>
      <c r="AA931">
        <v>0</v>
      </c>
      <c r="AB931">
        <v>0</v>
      </c>
      <c r="AC931">
        <v>0</v>
      </c>
      <c r="AD931">
        <v>246.59</v>
      </c>
      <c r="AE931">
        <v>0</v>
      </c>
      <c r="AF931">
        <v>0</v>
      </c>
      <c r="AG931">
        <v>0</v>
      </c>
      <c r="AH931">
        <v>9.15</v>
      </c>
      <c r="AI931">
        <v>1</v>
      </c>
      <c r="AJ931">
        <v>1</v>
      </c>
      <c r="AK931">
        <v>1</v>
      </c>
      <c r="AL931">
        <v>26.95</v>
      </c>
      <c r="AM931">
        <v>5</v>
      </c>
      <c r="AN931">
        <v>0</v>
      </c>
      <c r="AO931">
        <v>1</v>
      </c>
      <c r="AP931">
        <v>1</v>
      </c>
      <c r="AQ931">
        <v>0</v>
      </c>
      <c r="AR931">
        <v>0</v>
      </c>
      <c r="AS931" t="s">
        <v>6</v>
      </c>
      <c r="AT931">
        <v>3.83</v>
      </c>
      <c r="AU931" t="s">
        <v>206</v>
      </c>
      <c r="AV931">
        <v>1</v>
      </c>
      <c r="AW931">
        <v>2</v>
      </c>
      <c r="AX931">
        <v>86296717</v>
      </c>
      <c r="AY931">
        <v>1</v>
      </c>
      <c r="AZ931">
        <v>0</v>
      </c>
      <c r="BA931">
        <v>1073</v>
      </c>
      <c r="BB931">
        <v>0</v>
      </c>
      <c r="BC931">
        <v>0</v>
      </c>
      <c r="BD931">
        <v>0</v>
      </c>
      <c r="BE931">
        <v>0</v>
      </c>
      <c r="BF931">
        <v>0</v>
      </c>
      <c r="BG931">
        <v>0</v>
      </c>
      <c r="BH931">
        <v>0</v>
      </c>
      <c r="BI931">
        <v>0</v>
      </c>
      <c r="BJ931">
        <v>0</v>
      </c>
      <c r="BK931">
        <v>0</v>
      </c>
      <c r="BL931">
        <v>0</v>
      </c>
      <c r="BM931">
        <v>0</v>
      </c>
      <c r="BN931">
        <v>0</v>
      </c>
      <c r="BO931">
        <v>0</v>
      </c>
      <c r="BP931">
        <v>0</v>
      </c>
      <c r="BQ931">
        <v>0</v>
      </c>
      <c r="BR931">
        <v>0</v>
      </c>
      <c r="BS931">
        <v>0</v>
      </c>
      <c r="BT931">
        <v>0</v>
      </c>
      <c r="BU931">
        <v>0</v>
      </c>
      <c r="BV931">
        <v>0</v>
      </c>
      <c r="BW931">
        <v>0</v>
      </c>
      <c r="CU931">
        <f>ROUND(AT931*Source!I569*AH931*AL931,0)</f>
        <v>674</v>
      </c>
      <c r="CV931">
        <f>ROUND(Y931*Source!I569,9)</f>
        <v>5.4692400000000001</v>
      </c>
      <c r="CW931">
        <v>0</v>
      </c>
      <c r="CX931">
        <f>ROUND(Y931*Source!I569,9)</f>
        <v>5.4692400000000001</v>
      </c>
      <c r="CY931">
        <f>AD931</f>
        <v>246.59</v>
      </c>
      <c r="CZ931">
        <f>AH931</f>
        <v>9.15</v>
      </c>
      <c r="DA931">
        <f>AL931</f>
        <v>26.95</v>
      </c>
      <c r="DB931">
        <f t="shared" si="455"/>
        <v>70.08</v>
      </c>
      <c r="DC931">
        <f t="shared" si="456"/>
        <v>0</v>
      </c>
      <c r="DD931" t="s">
        <v>6</v>
      </c>
      <c r="DE931" t="s">
        <v>6</v>
      </c>
      <c r="DF931">
        <f t="shared" si="457"/>
        <v>0</v>
      </c>
      <c r="DG931">
        <f t="shared" si="451"/>
        <v>0</v>
      </c>
      <c r="DH931">
        <f>Source!I569*SmtRes!Y931</f>
        <v>5.4692400000000001</v>
      </c>
      <c r="DI931">
        <f>AD931</f>
        <v>246.59</v>
      </c>
      <c r="DJ931">
        <f>EtalonRes!AB1073</f>
        <v>9.15</v>
      </c>
      <c r="DK931">
        <f>Source!BA569</f>
        <v>26.95</v>
      </c>
      <c r="DL931" t="s">
        <v>6</v>
      </c>
      <c r="DM931">
        <v>0</v>
      </c>
      <c r="DN931" t="s">
        <v>6</v>
      </c>
      <c r="DO931">
        <v>0</v>
      </c>
      <c r="GQ931">
        <v>-1</v>
      </c>
      <c r="GR931">
        <v>-1</v>
      </c>
    </row>
    <row r="932" spans="1:200" x14ac:dyDescent="0.2">
      <c r="A932">
        <f>ROW(Source!A569)</f>
        <v>569</v>
      </c>
      <c r="B932">
        <v>86295184</v>
      </c>
      <c r="C932">
        <v>86296708</v>
      </c>
      <c r="D932">
        <v>121548</v>
      </c>
      <c r="E932">
        <v>1</v>
      </c>
      <c r="F932">
        <v>1</v>
      </c>
      <c r="G932">
        <v>1</v>
      </c>
      <c r="H932">
        <v>1</v>
      </c>
      <c r="I932" t="s">
        <v>39</v>
      </c>
      <c r="J932" t="s">
        <v>6</v>
      </c>
      <c r="K932" t="s">
        <v>922</v>
      </c>
      <c r="L932">
        <v>608254</v>
      </c>
      <c r="N932">
        <v>1013</v>
      </c>
      <c r="O932" t="s">
        <v>923</v>
      </c>
      <c r="P932" t="s">
        <v>923</v>
      </c>
      <c r="Q932">
        <v>1</v>
      </c>
      <c r="W932">
        <v>0</v>
      </c>
      <c r="X932">
        <v>-185737400</v>
      </c>
      <c r="Y932">
        <f t="shared" si="454"/>
        <v>0.02</v>
      </c>
      <c r="AA932">
        <v>0</v>
      </c>
      <c r="AB932">
        <v>0</v>
      </c>
      <c r="AC932">
        <v>0</v>
      </c>
      <c r="AD932">
        <v>0</v>
      </c>
      <c r="AE932">
        <v>0</v>
      </c>
      <c r="AF932">
        <v>0</v>
      </c>
      <c r="AG932">
        <v>0</v>
      </c>
      <c r="AH932">
        <v>0</v>
      </c>
      <c r="AI932">
        <v>1</v>
      </c>
      <c r="AJ932">
        <v>1</v>
      </c>
      <c r="AK932">
        <v>19.8</v>
      </c>
      <c r="AL932">
        <v>1</v>
      </c>
      <c r="AM932">
        <v>5</v>
      </c>
      <c r="AN932">
        <v>0</v>
      </c>
      <c r="AO932">
        <v>1</v>
      </c>
      <c r="AP932">
        <v>1</v>
      </c>
      <c r="AQ932">
        <v>0</v>
      </c>
      <c r="AR932">
        <v>0</v>
      </c>
      <c r="AS932" t="s">
        <v>6</v>
      </c>
      <c r="AT932">
        <v>0.01</v>
      </c>
      <c r="AU932" t="s">
        <v>206</v>
      </c>
      <c r="AV932">
        <v>2</v>
      </c>
      <c r="AW932">
        <v>2</v>
      </c>
      <c r="AX932">
        <v>86296718</v>
      </c>
      <c r="AY932">
        <v>1</v>
      </c>
      <c r="AZ932">
        <v>0</v>
      </c>
      <c r="BA932">
        <v>1074</v>
      </c>
      <c r="BB932">
        <v>0</v>
      </c>
      <c r="BC932">
        <v>0</v>
      </c>
      <c r="BD932">
        <v>0</v>
      </c>
      <c r="BE932">
        <v>0</v>
      </c>
      <c r="BF932">
        <v>0</v>
      </c>
      <c r="BG932">
        <v>0</v>
      </c>
      <c r="BH932">
        <v>0</v>
      </c>
      <c r="BI932">
        <v>0</v>
      </c>
      <c r="BJ932">
        <v>0</v>
      </c>
      <c r="BK932">
        <v>0</v>
      </c>
      <c r="BL932">
        <v>0</v>
      </c>
      <c r="BM932">
        <v>0</v>
      </c>
      <c r="BN932">
        <v>0</v>
      </c>
      <c r="BO932">
        <v>0</v>
      </c>
      <c r="BP932">
        <v>0</v>
      </c>
      <c r="BQ932">
        <v>0</v>
      </c>
      <c r="BR932">
        <v>0</v>
      </c>
      <c r="BS932">
        <v>0</v>
      </c>
      <c r="BT932">
        <v>0</v>
      </c>
      <c r="BU932">
        <v>0</v>
      </c>
      <c r="BV932">
        <v>0</v>
      </c>
      <c r="BW932">
        <v>0</v>
      </c>
      <c r="CV932">
        <v>0</v>
      </c>
      <c r="CW932">
        <v>0</v>
      </c>
      <c r="CX932">
        <f>ROUND(Y932*Source!I569,9)</f>
        <v>1.4279999999999999E-2</v>
      </c>
      <c r="CY932">
        <f>AD932</f>
        <v>0</v>
      </c>
      <c r="CZ932">
        <f>AH932</f>
        <v>0</v>
      </c>
      <c r="DA932">
        <f>AL932</f>
        <v>1</v>
      </c>
      <c r="DB932">
        <f t="shared" si="455"/>
        <v>0</v>
      </c>
      <c r="DC932">
        <f t="shared" si="456"/>
        <v>0</v>
      </c>
      <c r="DD932" t="s">
        <v>6</v>
      </c>
      <c r="DE932" t="s">
        <v>6</v>
      </c>
      <c r="DF932">
        <f t="shared" si="457"/>
        <v>0</v>
      </c>
      <c r="DG932">
        <f t="shared" si="451"/>
        <v>0</v>
      </c>
      <c r="DH932">
        <f>Source!I569*SmtRes!Y932</f>
        <v>1.4279999999999999E-2</v>
      </c>
      <c r="DI932">
        <f>AD932</f>
        <v>0</v>
      </c>
      <c r="DJ932">
        <f>EtalonRes!AB1074</f>
        <v>0</v>
      </c>
      <c r="DK932">
        <f>Source!BA569</f>
        <v>26.95</v>
      </c>
      <c r="DL932" t="s">
        <v>6</v>
      </c>
      <c r="DM932">
        <v>0</v>
      </c>
      <c r="DN932" t="s">
        <v>6</v>
      </c>
      <c r="DO932">
        <v>0</v>
      </c>
      <c r="GQ932">
        <v>-1</v>
      </c>
      <c r="GR932">
        <v>-1</v>
      </c>
    </row>
    <row r="933" spans="1:200" x14ac:dyDescent="0.2">
      <c r="A933">
        <f>ROW(Source!A569)</f>
        <v>569</v>
      </c>
      <c r="B933">
        <v>86295184</v>
      </c>
      <c r="C933">
        <v>86296708</v>
      </c>
      <c r="D933">
        <v>27439571</v>
      </c>
      <c r="E933">
        <v>1</v>
      </c>
      <c r="F933">
        <v>1</v>
      </c>
      <c r="G933">
        <v>1</v>
      </c>
      <c r="H933">
        <v>2</v>
      </c>
      <c r="I933" t="s">
        <v>956</v>
      </c>
      <c r="J933" t="s">
        <v>957</v>
      </c>
      <c r="K933" t="s">
        <v>958</v>
      </c>
      <c r="L933">
        <v>1368</v>
      </c>
      <c r="N933">
        <v>1011</v>
      </c>
      <c r="O933" t="s">
        <v>927</v>
      </c>
      <c r="P933" t="s">
        <v>927</v>
      </c>
      <c r="Q933">
        <v>1</v>
      </c>
      <c r="W933">
        <v>0</v>
      </c>
      <c r="X933">
        <v>1462286705</v>
      </c>
      <c r="Y933">
        <f t="shared" si="454"/>
        <v>0.02</v>
      </c>
      <c r="AA933">
        <v>0</v>
      </c>
      <c r="AB933">
        <v>822.31</v>
      </c>
      <c r="AC933">
        <v>200.77</v>
      </c>
      <c r="AD933">
        <v>0</v>
      </c>
      <c r="AE933">
        <v>0</v>
      </c>
      <c r="AF933">
        <v>88.42</v>
      </c>
      <c r="AG933">
        <v>10.14</v>
      </c>
      <c r="AH933">
        <v>0</v>
      </c>
      <c r="AI933">
        <v>1</v>
      </c>
      <c r="AJ933">
        <v>9.3000000000000007</v>
      </c>
      <c r="AK933">
        <v>19.8</v>
      </c>
      <c r="AL933">
        <v>1</v>
      </c>
      <c r="AM933">
        <v>5</v>
      </c>
      <c r="AN933">
        <v>0</v>
      </c>
      <c r="AO933">
        <v>1</v>
      </c>
      <c r="AP933">
        <v>1</v>
      </c>
      <c r="AQ933">
        <v>0</v>
      </c>
      <c r="AR933">
        <v>0</v>
      </c>
      <c r="AS933" t="s">
        <v>6</v>
      </c>
      <c r="AT933">
        <v>0.01</v>
      </c>
      <c r="AU933" t="s">
        <v>206</v>
      </c>
      <c r="AV933">
        <v>0</v>
      </c>
      <c r="AW933">
        <v>2</v>
      </c>
      <c r="AX933">
        <v>86296719</v>
      </c>
      <c r="AY933">
        <v>1</v>
      </c>
      <c r="AZ933">
        <v>0</v>
      </c>
      <c r="BA933">
        <v>1075</v>
      </c>
      <c r="BB933">
        <v>0</v>
      </c>
      <c r="BC933">
        <v>0</v>
      </c>
      <c r="BD933">
        <v>0</v>
      </c>
      <c r="BE933">
        <v>0</v>
      </c>
      <c r="BF933">
        <v>0</v>
      </c>
      <c r="BG933">
        <v>0</v>
      </c>
      <c r="BH933">
        <v>0</v>
      </c>
      <c r="BI933">
        <v>0</v>
      </c>
      <c r="BJ933">
        <v>0</v>
      </c>
      <c r="BK933">
        <v>0</v>
      </c>
      <c r="BL933">
        <v>0</v>
      </c>
      <c r="BM933">
        <v>0</v>
      </c>
      <c r="BN933">
        <v>0</v>
      </c>
      <c r="BO933">
        <v>0</v>
      </c>
      <c r="BP933">
        <v>0</v>
      </c>
      <c r="BQ933">
        <v>0</v>
      </c>
      <c r="BR933">
        <v>0</v>
      </c>
      <c r="BS933">
        <v>0</v>
      </c>
      <c r="BT933">
        <v>0</v>
      </c>
      <c r="BU933">
        <v>0</v>
      </c>
      <c r="BV933">
        <v>0</v>
      </c>
      <c r="BW933">
        <v>0</v>
      </c>
      <c r="CV933">
        <v>0</v>
      </c>
      <c r="CW933">
        <f>ROUND(Y933*Source!I569*DO933,9)</f>
        <v>0</v>
      </c>
      <c r="CX933">
        <f>ROUND(Y933*Source!I569,9)</f>
        <v>1.4279999999999999E-2</v>
      </c>
      <c r="CY933">
        <f>AB933</f>
        <v>822.31</v>
      </c>
      <c r="CZ933">
        <f>AF933</f>
        <v>88.42</v>
      </c>
      <c r="DA933">
        <f>AJ933</f>
        <v>9.3000000000000007</v>
      </c>
      <c r="DB933">
        <f t="shared" si="455"/>
        <v>1.76</v>
      </c>
      <c r="DC933">
        <f t="shared" si="456"/>
        <v>0.2</v>
      </c>
      <c r="DD933" t="s">
        <v>6</v>
      </c>
      <c r="DE933" t="s">
        <v>6</v>
      </c>
      <c r="DF933">
        <f t="shared" si="457"/>
        <v>0</v>
      </c>
      <c r="DG933">
        <f>ROUND(ROUND(AF933*AJ933,0)*CX933,0)</f>
        <v>12</v>
      </c>
      <c r="DH933">
        <f>Source!I569*SmtRes!Y933</f>
        <v>1.4279999999999999E-2</v>
      </c>
      <c r="DI933">
        <f>AB933</f>
        <v>822.31</v>
      </c>
      <c r="DJ933">
        <f>EtalonRes!Z1075</f>
        <v>88.42</v>
      </c>
      <c r="DK933">
        <f>Source!BB569</f>
        <v>9.3000000000000007</v>
      </c>
      <c r="DL933" t="s">
        <v>6</v>
      </c>
      <c r="DM933">
        <v>0</v>
      </c>
      <c r="DN933" t="s">
        <v>6</v>
      </c>
      <c r="DO933">
        <v>0</v>
      </c>
      <c r="GQ933">
        <v>-1</v>
      </c>
      <c r="GR933">
        <v>-1</v>
      </c>
    </row>
    <row r="934" spans="1:200" x14ac:dyDescent="0.2">
      <c r="A934">
        <f>ROW(Source!A569)</f>
        <v>569</v>
      </c>
      <c r="B934">
        <v>86295184</v>
      </c>
      <c r="C934">
        <v>86296708</v>
      </c>
      <c r="D934">
        <v>27439595</v>
      </c>
      <c r="E934">
        <v>1</v>
      </c>
      <c r="F934">
        <v>1</v>
      </c>
      <c r="G934">
        <v>1</v>
      </c>
      <c r="H934">
        <v>2</v>
      </c>
      <c r="I934" t="s">
        <v>959</v>
      </c>
      <c r="J934" t="s">
        <v>960</v>
      </c>
      <c r="K934" t="s">
        <v>961</v>
      </c>
      <c r="L934">
        <v>1368</v>
      </c>
      <c r="N934">
        <v>1011</v>
      </c>
      <c r="O934" t="s">
        <v>927</v>
      </c>
      <c r="P934" t="s">
        <v>927</v>
      </c>
      <c r="Q934">
        <v>1</v>
      </c>
      <c r="W934">
        <v>0</v>
      </c>
      <c r="X934">
        <v>2034592221</v>
      </c>
      <c r="Y934">
        <f t="shared" si="454"/>
        <v>0.02</v>
      </c>
      <c r="AA934">
        <v>0</v>
      </c>
      <c r="AB934">
        <v>20.18</v>
      </c>
      <c r="AC934">
        <v>0</v>
      </c>
      <c r="AD934">
        <v>0</v>
      </c>
      <c r="AE934">
        <v>0</v>
      </c>
      <c r="AF934">
        <v>2.17</v>
      </c>
      <c r="AG934">
        <v>0</v>
      </c>
      <c r="AH934">
        <v>0</v>
      </c>
      <c r="AI934">
        <v>1</v>
      </c>
      <c r="AJ934">
        <v>9.3000000000000007</v>
      </c>
      <c r="AK934">
        <v>19.8</v>
      </c>
      <c r="AL934">
        <v>1</v>
      </c>
      <c r="AM934">
        <v>5</v>
      </c>
      <c r="AN934">
        <v>0</v>
      </c>
      <c r="AO934">
        <v>1</v>
      </c>
      <c r="AP934">
        <v>1</v>
      </c>
      <c r="AQ934">
        <v>0</v>
      </c>
      <c r="AR934">
        <v>0</v>
      </c>
      <c r="AS934" t="s">
        <v>6</v>
      </c>
      <c r="AT934">
        <v>0.01</v>
      </c>
      <c r="AU934" t="s">
        <v>206</v>
      </c>
      <c r="AV934">
        <v>0</v>
      </c>
      <c r="AW934">
        <v>2</v>
      </c>
      <c r="AX934">
        <v>86296720</v>
      </c>
      <c r="AY934">
        <v>1</v>
      </c>
      <c r="AZ934">
        <v>0</v>
      </c>
      <c r="BA934">
        <v>1076</v>
      </c>
      <c r="BB934">
        <v>0</v>
      </c>
      <c r="BC934">
        <v>0</v>
      </c>
      <c r="BD934">
        <v>0</v>
      </c>
      <c r="BE934">
        <v>0</v>
      </c>
      <c r="BF934">
        <v>0</v>
      </c>
      <c r="BG934">
        <v>0</v>
      </c>
      <c r="BH934">
        <v>0</v>
      </c>
      <c r="BI934">
        <v>0</v>
      </c>
      <c r="BJ934">
        <v>0</v>
      </c>
      <c r="BK934">
        <v>0</v>
      </c>
      <c r="BL934">
        <v>0</v>
      </c>
      <c r="BM934">
        <v>0</v>
      </c>
      <c r="BN934">
        <v>0</v>
      </c>
      <c r="BO934">
        <v>0</v>
      </c>
      <c r="BP934">
        <v>0</v>
      </c>
      <c r="BQ934">
        <v>0</v>
      </c>
      <c r="BR934">
        <v>0</v>
      </c>
      <c r="BS934">
        <v>0</v>
      </c>
      <c r="BT934">
        <v>0</v>
      </c>
      <c r="BU934">
        <v>0</v>
      </c>
      <c r="BV934">
        <v>0</v>
      </c>
      <c r="BW934">
        <v>0</v>
      </c>
      <c r="CV934">
        <v>0</v>
      </c>
      <c r="CW934">
        <f>ROUND(Y934*Source!I569*DO934,9)</f>
        <v>0</v>
      </c>
      <c r="CX934">
        <f>ROUND(Y934*Source!I569,9)</f>
        <v>1.4279999999999999E-2</v>
      </c>
      <c r="CY934">
        <f>AB934</f>
        <v>20.18</v>
      </c>
      <c r="CZ934">
        <f>AF934</f>
        <v>2.17</v>
      </c>
      <c r="DA934">
        <f>AJ934</f>
        <v>9.3000000000000007</v>
      </c>
      <c r="DB934">
        <f t="shared" si="455"/>
        <v>0.04</v>
      </c>
      <c r="DC934">
        <f t="shared" si="456"/>
        <v>0</v>
      </c>
      <c r="DD934" t="s">
        <v>6</v>
      </c>
      <c r="DE934" t="s">
        <v>6</v>
      </c>
      <c r="DF934">
        <f t="shared" si="457"/>
        <v>0</v>
      </c>
      <c r="DG934">
        <f>ROUND(ROUND(AF934*AJ934,0)*CX934,0)</f>
        <v>0</v>
      </c>
      <c r="DH934">
        <f>Source!I569*SmtRes!Y934</f>
        <v>1.4279999999999999E-2</v>
      </c>
      <c r="DI934">
        <f>AB934</f>
        <v>20.18</v>
      </c>
      <c r="DJ934">
        <f>EtalonRes!Z1076</f>
        <v>2.17</v>
      </c>
      <c r="DK934">
        <f>Source!BB569</f>
        <v>9.3000000000000007</v>
      </c>
      <c r="DL934" t="s">
        <v>6</v>
      </c>
      <c r="DM934">
        <v>0</v>
      </c>
      <c r="DN934" t="s">
        <v>6</v>
      </c>
      <c r="DO934">
        <v>0</v>
      </c>
      <c r="GQ934">
        <v>-1</v>
      </c>
      <c r="GR934">
        <v>-1</v>
      </c>
    </row>
    <row r="935" spans="1:200" x14ac:dyDescent="0.2">
      <c r="A935">
        <f>ROW(Source!A569)</f>
        <v>569</v>
      </c>
      <c r="B935">
        <v>86295184</v>
      </c>
      <c r="C935">
        <v>86296708</v>
      </c>
      <c r="D935">
        <v>27441139</v>
      </c>
      <c r="E935">
        <v>1</v>
      </c>
      <c r="F935">
        <v>1</v>
      </c>
      <c r="G935">
        <v>1</v>
      </c>
      <c r="H935">
        <v>2</v>
      </c>
      <c r="I935" t="s">
        <v>962</v>
      </c>
      <c r="J935" t="s">
        <v>963</v>
      </c>
      <c r="K935" t="s">
        <v>964</v>
      </c>
      <c r="L935">
        <v>1368</v>
      </c>
      <c r="N935">
        <v>1011</v>
      </c>
      <c r="O935" t="s">
        <v>927</v>
      </c>
      <c r="P935" t="s">
        <v>927</v>
      </c>
      <c r="Q935">
        <v>1</v>
      </c>
      <c r="W935">
        <v>0</v>
      </c>
      <c r="X935">
        <v>-1309944936</v>
      </c>
      <c r="Y935">
        <f t="shared" si="454"/>
        <v>1.3</v>
      </c>
      <c r="AA935">
        <v>0</v>
      </c>
      <c r="AB935">
        <v>63.33</v>
      </c>
      <c r="AC935">
        <v>0</v>
      </c>
      <c r="AD935">
        <v>0</v>
      </c>
      <c r="AE935">
        <v>0</v>
      </c>
      <c r="AF935">
        <v>6.81</v>
      </c>
      <c r="AG935">
        <v>0</v>
      </c>
      <c r="AH935">
        <v>0</v>
      </c>
      <c r="AI935">
        <v>1</v>
      </c>
      <c r="AJ935">
        <v>9.3000000000000007</v>
      </c>
      <c r="AK935">
        <v>19.8</v>
      </c>
      <c r="AL935">
        <v>1</v>
      </c>
      <c r="AM935">
        <v>5</v>
      </c>
      <c r="AN935">
        <v>0</v>
      </c>
      <c r="AO935">
        <v>1</v>
      </c>
      <c r="AP935">
        <v>1</v>
      </c>
      <c r="AQ935">
        <v>0</v>
      </c>
      <c r="AR935">
        <v>0</v>
      </c>
      <c r="AS935" t="s">
        <v>6</v>
      </c>
      <c r="AT935">
        <v>0.65</v>
      </c>
      <c r="AU935" t="s">
        <v>206</v>
      </c>
      <c r="AV935">
        <v>0</v>
      </c>
      <c r="AW935">
        <v>2</v>
      </c>
      <c r="AX935">
        <v>86296721</v>
      </c>
      <c r="AY935">
        <v>1</v>
      </c>
      <c r="AZ935">
        <v>0</v>
      </c>
      <c r="BA935">
        <v>1077</v>
      </c>
      <c r="BB935">
        <v>0</v>
      </c>
      <c r="BC935">
        <v>0</v>
      </c>
      <c r="BD935">
        <v>0</v>
      </c>
      <c r="BE935">
        <v>0</v>
      </c>
      <c r="BF935">
        <v>0</v>
      </c>
      <c r="BG935">
        <v>0</v>
      </c>
      <c r="BH935">
        <v>0</v>
      </c>
      <c r="BI935">
        <v>0</v>
      </c>
      <c r="BJ935">
        <v>0</v>
      </c>
      <c r="BK935">
        <v>0</v>
      </c>
      <c r="BL935">
        <v>0</v>
      </c>
      <c r="BM935">
        <v>0</v>
      </c>
      <c r="BN935">
        <v>0</v>
      </c>
      <c r="BO935">
        <v>0</v>
      </c>
      <c r="BP935">
        <v>0</v>
      </c>
      <c r="BQ935">
        <v>0</v>
      </c>
      <c r="BR935">
        <v>0</v>
      </c>
      <c r="BS935">
        <v>0</v>
      </c>
      <c r="BT935">
        <v>0</v>
      </c>
      <c r="BU935">
        <v>0</v>
      </c>
      <c r="BV935">
        <v>0</v>
      </c>
      <c r="BW935">
        <v>0</v>
      </c>
      <c r="CV935">
        <v>0</v>
      </c>
      <c r="CW935">
        <f>ROUND(Y935*Source!I569*DO935,9)</f>
        <v>0</v>
      </c>
      <c r="CX935">
        <f>ROUND(Y935*Source!I569,9)</f>
        <v>0.92820000000000003</v>
      </c>
      <c r="CY935">
        <f>AB935</f>
        <v>63.33</v>
      </c>
      <c r="CZ935">
        <f>AF935</f>
        <v>6.81</v>
      </c>
      <c r="DA935">
        <f>AJ935</f>
        <v>9.3000000000000007</v>
      </c>
      <c r="DB935">
        <f t="shared" si="455"/>
        <v>8.86</v>
      </c>
      <c r="DC935">
        <f t="shared" si="456"/>
        <v>0</v>
      </c>
      <c r="DD935" t="s">
        <v>6</v>
      </c>
      <c r="DE935" t="s">
        <v>6</v>
      </c>
      <c r="DF935">
        <f t="shared" si="457"/>
        <v>0</v>
      </c>
      <c r="DG935">
        <f>ROUND(ROUND(AF935*AJ935,0)*CX935,0)</f>
        <v>58</v>
      </c>
      <c r="DH935">
        <f>Source!I569*SmtRes!Y935</f>
        <v>0.92820000000000003</v>
      </c>
      <c r="DI935">
        <f>AB935</f>
        <v>63.33</v>
      </c>
      <c r="DJ935">
        <f>EtalonRes!Z1077</f>
        <v>6.81</v>
      </c>
      <c r="DK935">
        <f>Source!BB569</f>
        <v>9.3000000000000007</v>
      </c>
      <c r="DL935" t="s">
        <v>6</v>
      </c>
      <c r="DM935">
        <v>0</v>
      </c>
      <c r="DN935" t="s">
        <v>6</v>
      </c>
      <c r="DO935">
        <v>0</v>
      </c>
      <c r="GQ935">
        <v>-1</v>
      </c>
      <c r="GR935">
        <v>-1</v>
      </c>
    </row>
    <row r="936" spans="1:200" x14ac:dyDescent="0.2">
      <c r="A936">
        <f>ROW(Source!A569)</f>
        <v>569</v>
      </c>
      <c r="B936">
        <v>86295184</v>
      </c>
      <c r="C936">
        <v>86296708</v>
      </c>
      <c r="D936">
        <v>27441327</v>
      </c>
      <c r="E936">
        <v>1</v>
      </c>
      <c r="F936">
        <v>1</v>
      </c>
      <c r="G936">
        <v>1</v>
      </c>
      <c r="H936">
        <v>2</v>
      </c>
      <c r="I936" t="s">
        <v>936</v>
      </c>
      <c r="J936" t="s">
        <v>937</v>
      </c>
      <c r="K936" t="s">
        <v>938</v>
      </c>
      <c r="L936">
        <v>1368</v>
      </c>
      <c r="N936">
        <v>1011</v>
      </c>
      <c r="O936" t="s">
        <v>927</v>
      </c>
      <c r="P936" t="s">
        <v>927</v>
      </c>
      <c r="Q936">
        <v>1</v>
      </c>
      <c r="W936">
        <v>0</v>
      </c>
      <c r="X936">
        <v>-1583389094</v>
      </c>
      <c r="Y936">
        <f t="shared" si="454"/>
        <v>0.02</v>
      </c>
      <c r="AA936">
        <v>0</v>
      </c>
      <c r="AB936">
        <v>868.34</v>
      </c>
      <c r="AC936">
        <v>231.46</v>
      </c>
      <c r="AD936">
        <v>0</v>
      </c>
      <c r="AE936">
        <v>0</v>
      </c>
      <c r="AF936">
        <v>93.37</v>
      </c>
      <c r="AG936">
        <v>11.69</v>
      </c>
      <c r="AH936">
        <v>0</v>
      </c>
      <c r="AI936">
        <v>1</v>
      </c>
      <c r="AJ936">
        <v>9.3000000000000007</v>
      </c>
      <c r="AK936">
        <v>19.8</v>
      </c>
      <c r="AL936">
        <v>1</v>
      </c>
      <c r="AM936">
        <v>5</v>
      </c>
      <c r="AN936">
        <v>0</v>
      </c>
      <c r="AO936">
        <v>1</v>
      </c>
      <c r="AP936">
        <v>1</v>
      </c>
      <c r="AQ936">
        <v>0</v>
      </c>
      <c r="AR936">
        <v>0</v>
      </c>
      <c r="AS936" t="s">
        <v>6</v>
      </c>
      <c r="AT936">
        <v>0.01</v>
      </c>
      <c r="AU936" t="s">
        <v>206</v>
      </c>
      <c r="AV936">
        <v>0</v>
      </c>
      <c r="AW936">
        <v>2</v>
      </c>
      <c r="AX936">
        <v>86296722</v>
      </c>
      <c r="AY936">
        <v>1</v>
      </c>
      <c r="AZ936">
        <v>0</v>
      </c>
      <c r="BA936">
        <v>1078</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CV936">
        <v>0</v>
      </c>
      <c r="CW936">
        <f>ROUND(Y936*Source!I569*DO936,9)</f>
        <v>0</v>
      </c>
      <c r="CX936">
        <f>ROUND(Y936*Source!I569,9)</f>
        <v>1.4279999999999999E-2</v>
      </c>
      <c r="CY936">
        <f>AB936</f>
        <v>868.34</v>
      </c>
      <c r="CZ936">
        <f>AF936</f>
        <v>93.37</v>
      </c>
      <c r="DA936">
        <f>AJ936</f>
        <v>9.3000000000000007</v>
      </c>
      <c r="DB936">
        <f t="shared" si="455"/>
        <v>1.86</v>
      </c>
      <c r="DC936">
        <f t="shared" si="456"/>
        <v>0.24</v>
      </c>
      <c r="DD936" t="s">
        <v>6</v>
      </c>
      <c r="DE936" t="s">
        <v>6</v>
      </c>
      <c r="DF936">
        <f t="shared" si="457"/>
        <v>0</v>
      </c>
      <c r="DG936">
        <f>ROUND(ROUND(AF936*AJ936,0)*CX936,0)</f>
        <v>12</v>
      </c>
      <c r="DH936">
        <f>Source!I569*SmtRes!Y936</f>
        <v>1.4279999999999999E-2</v>
      </c>
      <c r="DI936">
        <f>AB936</f>
        <v>868.34</v>
      </c>
      <c r="DJ936">
        <f>EtalonRes!Z1078</f>
        <v>93.37</v>
      </c>
      <c r="DK936">
        <f>Source!BB569</f>
        <v>9.3000000000000007</v>
      </c>
      <c r="DL936" t="s">
        <v>6</v>
      </c>
      <c r="DM936">
        <v>0</v>
      </c>
      <c r="DN936" t="s">
        <v>6</v>
      </c>
      <c r="DO936">
        <v>0</v>
      </c>
      <c r="GQ936">
        <v>-1</v>
      </c>
      <c r="GR936">
        <v>-1</v>
      </c>
    </row>
    <row r="937" spans="1:200" x14ac:dyDescent="0.2">
      <c r="A937">
        <f>ROW(Source!A569)</f>
        <v>569</v>
      </c>
      <c r="B937">
        <v>86295184</v>
      </c>
      <c r="C937">
        <v>86296708</v>
      </c>
      <c r="D937">
        <v>27371445</v>
      </c>
      <c r="E937">
        <v>1</v>
      </c>
      <c r="F937">
        <v>1</v>
      </c>
      <c r="G937">
        <v>1</v>
      </c>
      <c r="H937">
        <v>3</v>
      </c>
      <c r="I937" t="s">
        <v>210</v>
      </c>
      <c r="J937" t="s">
        <v>212</v>
      </c>
      <c r="K937" t="s">
        <v>211</v>
      </c>
      <c r="L937">
        <v>1348</v>
      </c>
      <c r="N937">
        <v>1009</v>
      </c>
      <c r="O937" t="s">
        <v>63</v>
      </c>
      <c r="P937" t="s">
        <v>63</v>
      </c>
      <c r="Q937">
        <v>1000</v>
      </c>
      <c r="W937">
        <v>0</v>
      </c>
      <c r="X937">
        <v>1677997654</v>
      </c>
      <c r="Y937">
        <f t="shared" si="454"/>
        <v>2.8E-3</v>
      </c>
      <c r="AA937">
        <v>94500</v>
      </c>
      <c r="AB937">
        <v>0</v>
      </c>
      <c r="AC937">
        <v>0</v>
      </c>
      <c r="AD937">
        <v>0</v>
      </c>
      <c r="AE937">
        <v>13260</v>
      </c>
      <c r="AF937">
        <v>0</v>
      </c>
      <c r="AG937">
        <v>0</v>
      </c>
      <c r="AH937">
        <v>0</v>
      </c>
      <c r="AI937">
        <v>7.56</v>
      </c>
      <c r="AJ937">
        <v>1</v>
      </c>
      <c r="AK937">
        <v>1</v>
      </c>
      <c r="AL937">
        <v>1</v>
      </c>
      <c r="AM937">
        <v>0</v>
      </c>
      <c r="AN937">
        <v>0</v>
      </c>
      <c r="AO937">
        <v>0</v>
      </c>
      <c r="AP937">
        <v>1</v>
      </c>
      <c r="AQ937">
        <v>0</v>
      </c>
      <c r="AR937">
        <v>0</v>
      </c>
      <c r="AS937" t="s">
        <v>6</v>
      </c>
      <c r="AT937">
        <v>1.4E-3</v>
      </c>
      <c r="AU937" t="s">
        <v>206</v>
      </c>
      <c r="AV937">
        <v>0</v>
      </c>
      <c r="AW937">
        <v>2</v>
      </c>
      <c r="AX937">
        <v>86296723</v>
      </c>
      <c r="AY937">
        <v>1</v>
      </c>
      <c r="AZ937">
        <v>16384</v>
      </c>
      <c r="BA937">
        <v>1079</v>
      </c>
      <c r="BB937">
        <v>3</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v>0</v>
      </c>
      <c r="CV937">
        <v>0</v>
      </c>
      <c r="CW937">
        <v>0</v>
      </c>
      <c r="CX937">
        <f>ROUND(Y937*Source!I569,9)</f>
        <v>1.9992E-3</v>
      </c>
      <c r="CY937">
        <f>AA937</f>
        <v>94500</v>
      </c>
      <c r="CZ937">
        <f>AE937</f>
        <v>13260</v>
      </c>
      <c r="DA937">
        <f>AI937</f>
        <v>7.56</v>
      </c>
      <c r="DB937">
        <f t="shared" si="455"/>
        <v>37.119999999999997</v>
      </c>
      <c r="DC937">
        <f t="shared" si="456"/>
        <v>0</v>
      </c>
      <c r="DD937" t="s">
        <v>6</v>
      </c>
      <c r="DE937" t="s">
        <v>6</v>
      </c>
      <c r="DF937">
        <f>ROUND(ROUND(AE937*AI937,0)*CX937,0)</f>
        <v>200</v>
      </c>
      <c r="DG937">
        <f t="shared" ref="DG937:DG956" si="458">ROUND(ROUND(AF937,0)*CX937,0)</f>
        <v>0</v>
      </c>
      <c r="DH937">
        <f>Source!I569*SmtRes!Y937</f>
        <v>1.9992E-3</v>
      </c>
      <c r="DI937">
        <f>AA937</f>
        <v>94500</v>
      </c>
      <c r="DJ937">
        <f>EtalonRes!Y1079</f>
        <v>6156.33</v>
      </c>
      <c r="DK937">
        <f>Source!BC569</f>
        <v>7.56</v>
      </c>
      <c r="DL937" t="s">
        <v>6</v>
      </c>
      <c r="DM937">
        <v>0</v>
      </c>
      <c r="DN937" t="s">
        <v>6</v>
      </c>
      <c r="DO937">
        <v>0</v>
      </c>
      <c r="GP937">
        <v>1</v>
      </c>
      <c r="GQ937">
        <v>-1</v>
      </c>
      <c r="GR937">
        <v>-1</v>
      </c>
    </row>
    <row r="938" spans="1:200" x14ac:dyDescent="0.2">
      <c r="A938">
        <f>ROW(Source!A569)</f>
        <v>569</v>
      </c>
      <c r="B938">
        <v>86295184</v>
      </c>
      <c r="C938">
        <v>86296708</v>
      </c>
      <c r="D938">
        <v>27387231</v>
      </c>
      <c r="E938">
        <v>1</v>
      </c>
      <c r="F938">
        <v>1</v>
      </c>
      <c r="G938">
        <v>1</v>
      </c>
      <c r="H938">
        <v>3</v>
      </c>
      <c r="I938" t="s">
        <v>176</v>
      </c>
      <c r="J938" t="s">
        <v>178</v>
      </c>
      <c r="K938" t="s">
        <v>177</v>
      </c>
      <c r="L938">
        <v>1348</v>
      </c>
      <c r="N938">
        <v>1009</v>
      </c>
      <c r="O938" t="s">
        <v>63</v>
      </c>
      <c r="P938" t="s">
        <v>63</v>
      </c>
      <c r="Q938">
        <v>1000</v>
      </c>
      <c r="W938">
        <v>0</v>
      </c>
      <c r="X938">
        <v>1793674503</v>
      </c>
      <c r="Y938">
        <f t="shared" si="454"/>
        <v>3.7999999999999999E-2</v>
      </c>
      <c r="AA938">
        <v>124030</v>
      </c>
      <c r="AB938">
        <v>0</v>
      </c>
      <c r="AC938">
        <v>0</v>
      </c>
      <c r="AD938">
        <v>0</v>
      </c>
      <c r="AE938">
        <v>17403.570000000003</v>
      </c>
      <c r="AF938">
        <v>0</v>
      </c>
      <c r="AG938">
        <v>0</v>
      </c>
      <c r="AH938">
        <v>0</v>
      </c>
      <c r="AI938">
        <v>7.56</v>
      </c>
      <c r="AJ938">
        <v>1</v>
      </c>
      <c r="AK938">
        <v>1</v>
      </c>
      <c r="AL938">
        <v>1</v>
      </c>
      <c r="AM938">
        <v>0</v>
      </c>
      <c r="AN938">
        <v>0</v>
      </c>
      <c r="AO938">
        <v>0</v>
      </c>
      <c r="AP938">
        <v>1</v>
      </c>
      <c r="AQ938">
        <v>0</v>
      </c>
      <c r="AR938">
        <v>0</v>
      </c>
      <c r="AS938" t="s">
        <v>6</v>
      </c>
      <c r="AT938">
        <v>1.9E-2</v>
      </c>
      <c r="AU938" t="s">
        <v>206</v>
      </c>
      <c r="AV938">
        <v>0</v>
      </c>
      <c r="AW938">
        <v>2</v>
      </c>
      <c r="AX938">
        <v>86296724</v>
      </c>
      <c r="AY938">
        <v>1</v>
      </c>
      <c r="AZ938">
        <v>16384</v>
      </c>
      <c r="BA938">
        <v>1080</v>
      </c>
      <c r="BB938">
        <v>3</v>
      </c>
      <c r="BC938">
        <v>0</v>
      </c>
      <c r="BD938">
        <v>0</v>
      </c>
      <c r="BE938">
        <v>0</v>
      </c>
      <c r="BF938">
        <v>0</v>
      </c>
      <c r="BG938">
        <v>0</v>
      </c>
      <c r="BH938">
        <v>0</v>
      </c>
      <c r="BI938">
        <v>0</v>
      </c>
      <c r="BJ938">
        <v>0</v>
      </c>
      <c r="BK938">
        <v>0</v>
      </c>
      <c r="BL938">
        <v>0</v>
      </c>
      <c r="BM938">
        <v>0</v>
      </c>
      <c r="BN938">
        <v>0</v>
      </c>
      <c r="BO938">
        <v>0</v>
      </c>
      <c r="BP938">
        <v>0</v>
      </c>
      <c r="BQ938">
        <v>0</v>
      </c>
      <c r="BR938">
        <v>0</v>
      </c>
      <c r="BS938">
        <v>0</v>
      </c>
      <c r="BT938">
        <v>0</v>
      </c>
      <c r="BU938">
        <v>0</v>
      </c>
      <c r="BV938">
        <v>0</v>
      </c>
      <c r="BW938">
        <v>0</v>
      </c>
      <c r="CV938">
        <v>0</v>
      </c>
      <c r="CW938">
        <v>0</v>
      </c>
      <c r="CX938">
        <f>ROUND(Y938*Source!I569,9)</f>
        <v>2.7132E-2</v>
      </c>
      <c r="CY938">
        <f>AA938</f>
        <v>124030</v>
      </c>
      <c r="CZ938">
        <f>AE938</f>
        <v>17403.570000000003</v>
      </c>
      <c r="DA938">
        <f>AI938</f>
        <v>7.56</v>
      </c>
      <c r="DB938">
        <f t="shared" si="455"/>
        <v>661.34</v>
      </c>
      <c r="DC938">
        <f t="shared" si="456"/>
        <v>0</v>
      </c>
      <c r="DD938" t="s">
        <v>6</v>
      </c>
      <c r="DE938" t="s">
        <v>6</v>
      </c>
      <c r="DF938">
        <f>ROUND(ROUND(AE938*AI938,0)*CX938,0)</f>
        <v>3570</v>
      </c>
      <c r="DG938">
        <f t="shared" si="458"/>
        <v>0</v>
      </c>
      <c r="DH938">
        <f>Source!I569*SmtRes!Y938</f>
        <v>2.7131999999999996E-2</v>
      </c>
      <c r="DI938">
        <f>AA938</f>
        <v>124030</v>
      </c>
      <c r="DJ938">
        <f>EtalonRes!Y1080</f>
        <v>14313</v>
      </c>
      <c r="DK938">
        <f>Source!BC569</f>
        <v>7.56</v>
      </c>
      <c r="DL938" t="s">
        <v>6</v>
      </c>
      <c r="DM938">
        <v>0</v>
      </c>
      <c r="DN938" t="s">
        <v>6</v>
      </c>
      <c r="DO938">
        <v>0</v>
      </c>
      <c r="GP938">
        <v>1</v>
      </c>
      <c r="GQ938">
        <v>-1</v>
      </c>
      <c r="GR938">
        <v>-1</v>
      </c>
    </row>
    <row r="939" spans="1:200" x14ac:dyDescent="0.2">
      <c r="A939">
        <f>ROW(Source!A609)</f>
        <v>609</v>
      </c>
      <c r="B939">
        <v>86295183</v>
      </c>
      <c r="C939">
        <v>86296727</v>
      </c>
      <c r="D939">
        <v>27498288</v>
      </c>
      <c r="E939">
        <v>1</v>
      </c>
      <c r="F939">
        <v>1</v>
      </c>
      <c r="G939">
        <v>1</v>
      </c>
      <c r="H939">
        <v>1</v>
      </c>
      <c r="I939" t="s">
        <v>1003</v>
      </c>
      <c r="J939" t="s">
        <v>6</v>
      </c>
      <c r="K939" t="s">
        <v>1004</v>
      </c>
      <c r="L939">
        <v>1369</v>
      </c>
      <c r="N939">
        <v>1013</v>
      </c>
      <c r="O939" t="s">
        <v>921</v>
      </c>
      <c r="P939" t="s">
        <v>921</v>
      </c>
      <c r="Q939">
        <v>1</v>
      </c>
      <c r="W939">
        <v>0</v>
      </c>
      <c r="X939">
        <v>1223303326</v>
      </c>
      <c r="Y939">
        <f t="shared" ref="Y939:Y974" si="459">AT939</f>
        <v>158.27000000000001</v>
      </c>
      <c r="AA939">
        <v>0</v>
      </c>
      <c r="AB939">
        <v>0</v>
      </c>
      <c r="AC939">
        <v>0</v>
      </c>
      <c r="AD939">
        <v>9.0399999999999991</v>
      </c>
      <c r="AE939">
        <v>0</v>
      </c>
      <c r="AF939">
        <v>0</v>
      </c>
      <c r="AG939">
        <v>0</v>
      </c>
      <c r="AH939">
        <v>9.0399999999999991</v>
      </c>
      <c r="AI939">
        <v>1</v>
      </c>
      <c r="AJ939">
        <v>1</v>
      </c>
      <c r="AK939">
        <v>1</v>
      </c>
      <c r="AL939">
        <v>1</v>
      </c>
      <c r="AM939">
        <v>0</v>
      </c>
      <c r="AN939">
        <v>0</v>
      </c>
      <c r="AO939">
        <v>1</v>
      </c>
      <c r="AP939">
        <v>1</v>
      </c>
      <c r="AQ939">
        <v>0</v>
      </c>
      <c r="AR939">
        <v>0</v>
      </c>
      <c r="AS939" t="s">
        <v>6</v>
      </c>
      <c r="AT939">
        <v>158.27000000000001</v>
      </c>
      <c r="AU939" t="s">
        <v>6</v>
      </c>
      <c r="AV939">
        <v>1</v>
      </c>
      <c r="AW939">
        <v>2</v>
      </c>
      <c r="AX939">
        <v>86296744</v>
      </c>
      <c r="AY939">
        <v>1</v>
      </c>
      <c r="AZ939">
        <v>0</v>
      </c>
      <c r="BA939">
        <v>1081</v>
      </c>
      <c r="BB939">
        <v>0</v>
      </c>
      <c r="BC939">
        <v>0</v>
      </c>
      <c r="BD939">
        <v>0</v>
      </c>
      <c r="BE939">
        <v>0</v>
      </c>
      <c r="BF939">
        <v>0</v>
      </c>
      <c r="BG939">
        <v>0</v>
      </c>
      <c r="BH939">
        <v>0</v>
      </c>
      <c r="BI939">
        <v>0</v>
      </c>
      <c r="BJ939">
        <v>0</v>
      </c>
      <c r="BK939">
        <v>0</v>
      </c>
      <c r="BL939">
        <v>0</v>
      </c>
      <c r="BM939">
        <v>0</v>
      </c>
      <c r="BN939">
        <v>0</v>
      </c>
      <c r="BO939">
        <v>0</v>
      </c>
      <c r="BP939">
        <v>0</v>
      </c>
      <c r="BQ939">
        <v>0</v>
      </c>
      <c r="BR939">
        <v>0</v>
      </c>
      <c r="BS939">
        <v>0</v>
      </c>
      <c r="BT939">
        <v>0</v>
      </c>
      <c r="BU939">
        <v>0</v>
      </c>
      <c r="BV939">
        <v>0</v>
      </c>
      <c r="BW939">
        <v>0</v>
      </c>
      <c r="CU939">
        <f>ROUND(AT939*Source!I609*AH939*AL939,0)</f>
        <v>3935</v>
      </c>
      <c r="CV939">
        <f>ROUND(Y939*Source!I609,9)</f>
        <v>435.24250000000001</v>
      </c>
      <c r="CW939">
        <v>0</v>
      </c>
      <c r="CX939">
        <f>ROUND(Y939*Source!I609,9)</f>
        <v>435.24250000000001</v>
      </c>
      <c r="CY939">
        <f>AD939</f>
        <v>9.0399999999999991</v>
      </c>
      <c r="CZ939">
        <f>AH939</f>
        <v>9.0399999999999991</v>
      </c>
      <c r="DA939">
        <f>AL939</f>
        <v>1</v>
      </c>
      <c r="DB939">
        <f t="shared" ref="DB939:DB974" si="460">ROUND(ROUND(AT939*CZ939,2),2)</f>
        <v>1430.76</v>
      </c>
      <c r="DC939">
        <f t="shared" ref="DC939:DC974" si="461">ROUND(ROUND(AT939*AG939,2),2)</f>
        <v>0</v>
      </c>
      <c r="DD939" t="s">
        <v>6</v>
      </c>
      <c r="DE939" t="s">
        <v>6</v>
      </c>
      <c r="DF939">
        <f t="shared" ref="DF939:DF957" si="462">ROUND(ROUND(AE939,0)*CX939,0)</f>
        <v>0</v>
      </c>
      <c r="DG939">
        <f t="shared" si="458"/>
        <v>0</v>
      </c>
      <c r="DH939">
        <f>Source!I609*SmtRes!Y939</f>
        <v>435.24250000000001</v>
      </c>
      <c r="DI939">
        <f>AD939</f>
        <v>9.0399999999999991</v>
      </c>
      <c r="DJ939">
        <f>EtalonRes!AB1081</f>
        <v>9.0399999999999991</v>
      </c>
      <c r="DK939">
        <f>Source!BA609</f>
        <v>1</v>
      </c>
      <c r="DL939" t="s">
        <v>6</v>
      </c>
      <c r="DM939">
        <v>0</v>
      </c>
      <c r="DN939" t="s">
        <v>6</v>
      </c>
      <c r="DO939">
        <v>0</v>
      </c>
      <c r="GQ939">
        <v>-1</v>
      </c>
      <c r="GR939">
        <v>-1</v>
      </c>
    </row>
    <row r="940" spans="1:200" x14ac:dyDescent="0.2">
      <c r="A940">
        <f>ROW(Source!A609)</f>
        <v>609</v>
      </c>
      <c r="B940">
        <v>86295183</v>
      </c>
      <c r="C940">
        <v>86296727</v>
      </c>
      <c r="D940">
        <v>121548</v>
      </c>
      <c r="E940">
        <v>1</v>
      </c>
      <c r="F940">
        <v>1</v>
      </c>
      <c r="G940">
        <v>1</v>
      </c>
      <c r="H940">
        <v>1</v>
      </c>
      <c r="I940" t="s">
        <v>39</v>
      </c>
      <c r="J940" t="s">
        <v>6</v>
      </c>
      <c r="K940" t="s">
        <v>922</v>
      </c>
      <c r="L940">
        <v>608254</v>
      </c>
      <c r="N940">
        <v>1013</v>
      </c>
      <c r="O940" t="s">
        <v>923</v>
      </c>
      <c r="P940" t="s">
        <v>923</v>
      </c>
      <c r="Q940">
        <v>1</v>
      </c>
      <c r="W940">
        <v>0</v>
      </c>
      <c r="X940">
        <v>-185737400</v>
      </c>
      <c r="Y940">
        <f t="shared" si="459"/>
        <v>43.58</v>
      </c>
      <c r="AA940">
        <v>0</v>
      </c>
      <c r="AB940">
        <v>0</v>
      </c>
      <c r="AC940">
        <v>0</v>
      </c>
      <c r="AD940">
        <v>0</v>
      </c>
      <c r="AE940">
        <v>0</v>
      </c>
      <c r="AF940">
        <v>0</v>
      </c>
      <c r="AG940">
        <v>0</v>
      </c>
      <c r="AH940">
        <v>0</v>
      </c>
      <c r="AI940">
        <v>1</v>
      </c>
      <c r="AJ940">
        <v>1</v>
      </c>
      <c r="AK940">
        <v>1</v>
      </c>
      <c r="AL940">
        <v>1</v>
      </c>
      <c r="AM940">
        <v>0</v>
      </c>
      <c r="AN940">
        <v>0</v>
      </c>
      <c r="AO940">
        <v>1</v>
      </c>
      <c r="AP940">
        <v>1</v>
      </c>
      <c r="AQ940">
        <v>0</v>
      </c>
      <c r="AR940">
        <v>0</v>
      </c>
      <c r="AS940" t="s">
        <v>6</v>
      </c>
      <c r="AT940">
        <v>43.58</v>
      </c>
      <c r="AU940" t="s">
        <v>6</v>
      </c>
      <c r="AV940">
        <v>2</v>
      </c>
      <c r="AW940">
        <v>2</v>
      </c>
      <c r="AX940">
        <v>86296745</v>
      </c>
      <c r="AY940">
        <v>1</v>
      </c>
      <c r="AZ940">
        <v>0</v>
      </c>
      <c r="BA940">
        <v>1082</v>
      </c>
      <c r="BB940">
        <v>0</v>
      </c>
      <c r="BC940">
        <v>0</v>
      </c>
      <c r="BD940">
        <v>0</v>
      </c>
      <c r="BE940">
        <v>0</v>
      </c>
      <c r="BF940">
        <v>0</v>
      </c>
      <c r="BG940">
        <v>0</v>
      </c>
      <c r="BH940">
        <v>0</v>
      </c>
      <c r="BI940">
        <v>0</v>
      </c>
      <c r="BJ940">
        <v>0</v>
      </c>
      <c r="BK940">
        <v>0</v>
      </c>
      <c r="BL940">
        <v>0</v>
      </c>
      <c r="BM940">
        <v>0</v>
      </c>
      <c r="BN940">
        <v>0</v>
      </c>
      <c r="BO940">
        <v>0</v>
      </c>
      <c r="BP940">
        <v>0</v>
      </c>
      <c r="BQ940">
        <v>0</v>
      </c>
      <c r="BR940">
        <v>0</v>
      </c>
      <c r="BS940">
        <v>0</v>
      </c>
      <c r="BT940">
        <v>0</v>
      </c>
      <c r="BU940">
        <v>0</v>
      </c>
      <c r="BV940">
        <v>0</v>
      </c>
      <c r="BW940">
        <v>0</v>
      </c>
      <c r="CV940">
        <v>0</v>
      </c>
      <c r="CW940">
        <v>0</v>
      </c>
      <c r="CX940">
        <f>ROUND(Y940*Source!I609,9)</f>
        <v>119.845</v>
      </c>
      <c r="CY940">
        <f>AD940</f>
        <v>0</v>
      </c>
      <c r="CZ940">
        <f>AH940</f>
        <v>0</v>
      </c>
      <c r="DA940">
        <f>AL940</f>
        <v>1</v>
      </c>
      <c r="DB940">
        <f t="shared" si="460"/>
        <v>0</v>
      </c>
      <c r="DC940">
        <f t="shared" si="461"/>
        <v>0</v>
      </c>
      <c r="DD940" t="s">
        <v>6</v>
      </c>
      <c r="DE940" t="s">
        <v>6</v>
      </c>
      <c r="DF940">
        <f t="shared" si="462"/>
        <v>0</v>
      </c>
      <c r="DG940">
        <f t="shared" si="458"/>
        <v>0</v>
      </c>
      <c r="DH940">
        <f>Source!I609*SmtRes!Y940</f>
        <v>119.845</v>
      </c>
      <c r="DI940">
        <f>AD940</f>
        <v>0</v>
      </c>
      <c r="DJ940">
        <f>EtalonRes!AB1082</f>
        <v>0</v>
      </c>
      <c r="DK940">
        <f>Source!BA609</f>
        <v>1</v>
      </c>
      <c r="DL940" t="s">
        <v>6</v>
      </c>
      <c r="DM940">
        <v>0</v>
      </c>
      <c r="DN940" t="s">
        <v>6</v>
      </c>
      <c r="DO940">
        <v>0</v>
      </c>
      <c r="GQ940">
        <v>-1</v>
      </c>
      <c r="GR940">
        <v>-1</v>
      </c>
    </row>
    <row r="941" spans="1:200" x14ac:dyDescent="0.2">
      <c r="A941">
        <f>ROW(Source!A609)</f>
        <v>609</v>
      </c>
      <c r="B941">
        <v>86295183</v>
      </c>
      <c r="C941">
        <v>86296727</v>
      </c>
      <c r="D941">
        <v>27439419</v>
      </c>
      <c r="E941">
        <v>1</v>
      </c>
      <c r="F941">
        <v>1</v>
      </c>
      <c r="G941">
        <v>1</v>
      </c>
      <c r="H941">
        <v>2</v>
      </c>
      <c r="I941" t="s">
        <v>924</v>
      </c>
      <c r="J941" t="s">
        <v>925</v>
      </c>
      <c r="K941" t="s">
        <v>926</v>
      </c>
      <c r="L941">
        <v>1368</v>
      </c>
      <c r="N941">
        <v>1011</v>
      </c>
      <c r="O941" t="s">
        <v>927</v>
      </c>
      <c r="P941" t="s">
        <v>927</v>
      </c>
      <c r="Q941">
        <v>1</v>
      </c>
      <c r="W941">
        <v>0</v>
      </c>
      <c r="X941">
        <v>1804162481</v>
      </c>
      <c r="Y941">
        <f t="shared" si="459"/>
        <v>43.58</v>
      </c>
      <c r="AA941">
        <v>0</v>
      </c>
      <c r="AB941">
        <v>115.64</v>
      </c>
      <c r="AC941">
        <v>13.61</v>
      </c>
      <c r="AD941">
        <v>0</v>
      </c>
      <c r="AE941">
        <v>0</v>
      </c>
      <c r="AF941">
        <v>115.64</v>
      </c>
      <c r="AG941">
        <v>13.61</v>
      </c>
      <c r="AH941">
        <v>0</v>
      </c>
      <c r="AI941">
        <v>1</v>
      </c>
      <c r="AJ941">
        <v>1</v>
      </c>
      <c r="AK941">
        <v>1</v>
      </c>
      <c r="AL941">
        <v>1</v>
      </c>
      <c r="AM941">
        <v>0</v>
      </c>
      <c r="AN941">
        <v>0</v>
      </c>
      <c r="AO941">
        <v>1</v>
      </c>
      <c r="AP941">
        <v>1</v>
      </c>
      <c r="AQ941">
        <v>0</v>
      </c>
      <c r="AR941">
        <v>0</v>
      </c>
      <c r="AS941" t="s">
        <v>6</v>
      </c>
      <c r="AT941">
        <v>43.58</v>
      </c>
      <c r="AU941" t="s">
        <v>6</v>
      </c>
      <c r="AV941">
        <v>0</v>
      </c>
      <c r="AW941">
        <v>1</v>
      </c>
      <c r="AX941">
        <v>-1</v>
      </c>
      <c r="AY941">
        <v>0</v>
      </c>
      <c r="AZ941">
        <v>0</v>
      </c>
      <c r="BA941" t="s">
        <v>6</v>
      </c>
      <c r="BB941">
        <v>5</v>
      </c>
      <c r="BC941">
        <v>0</v>
      </c>
      <c r="BD941">
        <v>5039.5911999999998</v>
      </c>
      <c r="BE941">
        <v>593.12379999999996</v>
      </c>
      <c r="BF941">
        <v>0</v>
      </c>
      <c r="BG941">
        <v>0</v>
      </c>
      <c r="BH941">
        <v>0</v>
      </c>
      <c r="BI941">
        <v>1</v>
      </c>
      <c r="BJ941">
        <v>0</v>
      </c>
      <c r="BK941">
        <v>0</v>
      </c>
      <c r="BL941">
        <v>0</v>
      </c>
      <c r="BM941">
        <v>0</v>
      </c>
      <c r="BN941">
        <v>0</v>
      </c>
      <c r="BO941">
        <v>0</v>
      </c>
      <c r="BP941">
        <v>0</v>
      </c>
      <c r="BQ941">
        <v>0</v>
      </c>
      <c r="BR941">
        <v>0</v>
      </c>
      <c r="BS941">
        <v>0</v>
      </c>
      <c r="BT941">
        <v>0</v>
      </c>
      <c r="BU941">
        <v>0</v>
      </c>
      <c r="BV941">
        <v>0</v>
      </c>
      <c r="BW941">
        <v>0</v>
      </c>
      <c r="CV941">
        <v>0</v>
      </c>
      <c r="CW941">
        <f>ROUND(Y941*Source!I609*DO941,9)</f>
        <v>0</v>
      </c>
      <c r="CX941">
        <f>ROUND(Y941*Source!I609,9)</f>
        <v>119.845</v>
      </c>
      <c r="CY941">
        <f>AB941</f>
        <v>115.64</v>
      </c>
      <c r="CZ941">
        <f>AF941</f>
        <v>115.64</v>
      </c>
      <c r="DA941">
        <f>AJ941</f>
        <v>1</v>
      </c>
      <c r="DB941">
        <f t="shared" si="460"/>
        <v>5039.59</v>
      </c>
      <c r="DC941">
        <f t="shared" si="461"/>
        <v>593.12</v>
      </c>
      <c r="DD941" t="s">
        <v>6</v>
      </c>
      <c r="DE941" t="s">
        <v>6</v>
      </c>
      <c r="DF941">
        <f t="shared" si="462"/>
        <v>0</v>
      </c>
      <c r="DG941">
        <f t="shared" si="458"/>
        <v>13902</v>
      </c>
      <c r="DH941">
        <f>Source!I609*SmtRes!Y941</f>
        <v>119.845</v>
      </c>
      <c r="DI941">
        <f>AB941</f>
        <v>115.64</v>
      </c>
      <c r="DJ941">
        <f>DG941</f>
        <v>13902</v>
      </c>
      <c r="DK941">
        <f>Source!BB609</f>
        <v>1</v>
      </c>
      <c r="DL941" t="s">
        <v>6</v>
      </c>
      <c r="DM941">
        <v>0</v>
      </c>
      <c r="DN941" t="s">
        <v>6</v>
      </c>
      <c r="DO941">
        <v>0</v>
      </c>
      <c r="GQ941">
        <v>-1</v>
      </c>
      <c r="GR941">
        <v>-1</v>
      </c>
    </row>
    <row r="942" spans="1:200" x14ac:dyDescent="0.2">
      <c r="A942">
        <f>ROW(Source!A609)</f>
        <v>609</v>
      </c>
      <c r="B942">
        <v>86295183</v>
      </c>
      <c r="C942">
        <v>86296727</v>
      </c>
      <c r="D942">
        <v>69408707</v>
      </c>
      <c r="E942">
        <v>1</v>
      </c>
      <c r="F942">
        <v>1</v>
      </c>
      <c r="G942">
        <v>1</v>
      </c>
      <c r="H942">
        <v>3</v>
      </c>
      <c r="I942" t="s">
        <v>30</v>
      </c>
      <c r="J942" t="s">
        <v>33</v>
      </c>
      <c r="K942" t="s">
        <v>31</v>
      </c>
      <c r="L942">
        <v>1339</v>
      </c>
      <c r="N942">
        <v>1007</v>
      </c>
      <c r="O942" t="s">
        <v>32</v>
      </c>
      <c r="P942" t="s">
        <v>32</v>
      </c>
      <c r="Q942">
        <v>1</v>
      </c>
      <c r="W942">
        <v>0</v>
      </c>
      <c r="X942">
        <v>2111049581</v>
      </c>
      <c r="Y942">
        <f t="shared" si="459"/>
        <v>0.7</v>
      </c>
      <c r="AA942">
        <v>586.71</v>
      </c>
      <c r="AB942">
        <v>0</v>
      </c>
      <c r="AC942">
        <v>0</v>
      </c>
      <c r="AD942">
        <v>0</v>
      </c>
      <c r="AE942">
        <v>586.71</v>
      </c>
      <c r="AF942">
        <v>0</v>
      </c>
      <c r="AG942">
        <v>0</v>
      </c>
      <c r="AH942">
        <v>0</v>
      </c>
      <c r="AI942">
        <v>1</v>
      </c>
      <c r="AJ942">
        <v>1</v>
      </c>
      <c r="AK942">
        <v>1</v>
      </c>
      <c r="AL942">
        <v>1</v>
      </c>
      <c r="AM942">
        <v>0</v>
      </c>
      <c r="AN942">
        <v>0</v>
      </c>
      <c r="AO942">
        <v>0</v>
      </c>
      <c r="AP942">
        <v>1</v>
      </c>
      <c r="AQ942">
        <v>0</v>
      </c>
      <c r="AR942">
        <v>0</v>
      </c>
      <c r="AS942" t="s">
        <v>6</v>
      </c>
      <c r="AT942">
        <v>0.7</v>
      </c>
      <c r="AU942" t="s">
        <v>6</v>
      </c>
      <c r="AV942">
        <v>0</v>
      </c>
      <c r="AW942">
        <v>1</v>
      </c>
      <c r="AX942">
        <v>-1</v>
      </c>
      <c r="AY942">
        <v>0</v>
      </c>
      <c r="AZ942">
        <v>0</v>
      </c>
      <c r="BA942" t="s">
        <v>6</v>
      </c>
      <c r="BB942">
        <v>0</v>
      </c>
      <c r="BC942">
        <v>0</v>
      </c>
      <c r="BD942">
        <v>0</v>
      </c>
      <c r="BE942">
        <v>0</v>
      </c>
      <c r="BF942">
        <v>0</v>
      </c>
      <c r="BG942">
        <v>0</v>
      </c>
      <c r="BH942">
        <v>0</v>
      </c>
      <c r="BI942">
        <v>0</v>
      </c>
      <c r="BJ942">
        <v>0</v>
      </c>
      <c r="BK942">
        <v>0</v>
      </c>
      <c r="BL942">
        <v>0</v>
      </c>
      <c r="BM942">
        <v>0</v>
      </c>
      <c r="BN942">
        <v>0</v>
      </c>
      <c r="BO942">
        <v>0</v>
      </c>
      <c r="BP942">
        <v>0</v>
      </c>
      <c r="BQ942">
        <v>0</v>
      </c>
      <c r="BR942">
        <v>0</v>
      </c>
      <c r="BS942">
        <v>0</v>
      </c>
      <c r="BT942">
        <v>0</v>
      </c>
      <c r="BU942">
        <v>0</v>
      </c>
      <c r="BV942">
        <v>0</v>
      </c>
      <c r="BW942">
        <v>0</v>
      </c>
      <c r="CV942">
        <v>0</v>
      </c>
      <c r="CW942">
        <v>0</v>
      </c>
      <c r="CX942">
        <f>ROUND(Y942*Source!I609,9)</f>
        <v>1.925</v>
      </c>
      <c r="CY942">
        <f t="shared" ref="CY942:CY954" si="463">AA942</f>
        <v>586.71</v>
      </c>
      <c r="CZ942">
        <f t="shared" ref="CZ942:CZ954" si="464">AE942</f>
        <v>586.71</v>
      </c>
      <c r="DA942">
        <f t="shared" ref="DA942:DA954" si="465">AI942</f>
        <v>1</v>
      </c>
      <c r="DB942">
        <f t="shared" si="460"/>
        <v>410.7</v>
      </c>
      <c r="DC942">
        <f t="shared" si="461"/>
        <v>0</v>
      </c>
      <c r="DD942" t="s">
        <v>6</v>
      </c>
      <c r="DE942" t="s">
        <v>6</v>
      </c>
      <c r="DF942">
        <f t="shared" si="462"/>
        <v>1130</v>
      </c>
      <c r="DG942">
        <f t="shared" si="458"/>
        <v>0</v>
      </c>
      <c r="DH942">
        <f>Source!I609*SmtRes!Y942</f>
        <v>1.9249999999999998</v>
      </c>
      <c r="DI942">
        <f t="shared" ref="DI942:DI954" si="466">AA942</f>
        <v>586.71</v>
      </c>
      <c r="DJ942">
        <f t="shared" ref="DJ942:DJ954" si="467">DF942</f>
        <v>1130</v>
      </c>
      <c r="DK942">
        <f>Source!BC609</f>
        <v>1</v>
      </c>
      <c r="DL942" t="s">
        <v>6</v>
      </c>
      <c r="DM942">
        <v>0</v>
      </c>
      <c r="DN942" t="s">
        <v>6</v>
      </c>
      <c r="DO942">
        <v>0</v>
      </c>
      <c r="GP942">
        <v>1</v>
      </c>
      <c r="GQ942">
        <v>-1</v>
      </c>
      <c r="GR942">
        <v>-1</v>
      </c>
    </row>
    <row r="943" spans="1:200" x14ac:dyDescent="0.2">
      <c r="A943">
        <f>ROW(Source!A609)</f>
        <v>609</v>
      </c>
      <c r="B943">
        <v>86295183</v>
      </c>
      <c r="C943">
        <v>86296727</v>
      </c>
      <c r="D943">
        <v>69205624</v>
      </c>
      <c r="E943">
        <v>1</v>
      </c>
      <c r="F943">
        <v>1</v>
      </c>
      <c r="G943">
        <v>1</v>
      </c>
      <c r="H943">
        <v>3</v>
      </c>
      <c r="I943" t="s">
        <v>511</v>
      </c>
      <c r="J943" t="s">
        <v>513</v>
      </c>
      <c r="K943" t="s">
        <v>512</v>
      </c>
      <c r="L943">
        <v>1354</v>
      </c>
      <c r="N943">
        <v>1010</v>
      </c>
      <c r="O943" t="s">
        <v>43</v>
      </c>
      <c r="P943" t="s">
        <v>43</v>
      </c>
      <c r="Q943">
        <v>1</v>
      </c>
      <c r="W943">
        <v>0</v>
      </c>
      <c r="X943">
        <v>572052361</v>
      </c>
      <c r="Y943" s="217">
        <f>'5.Ведомость_списания'!F267</f>
        <v>0</v>
      </c>
      <c r="AA943">
        <v>793.64</v>
      </c>
      <c r="AB943">
        <v>0</v>
      </c>
      <c r="AC943">
        <v>0</v>
      </c>
      <c r="AD943">
        <v>0</v>
      </c>
      <c r="AE943">
        <v>793.64</v>
      </c>
      <c r="AF943">
        <v>0</v>
      </c>
      <c r="AG943">
        <v>0</v>
      </c>
      <c r="AH943">
        <v>0</v>
      </c>
      <c r="AI943">
        <v>1</v>
      </c>
      <c r="AJ943">
        <v>1</v>
      </c>
      <c r="AK943">
        <v>1</v>
      </c>
      <c r="AL943">
        <v>1</v>
      </c>
      <c r="AM943">
        <v>0</v>
      </c>
      <c r="AN943">
        <v>0</v>
      </c>
      <c r="AO943">
        <v>0</v>
      </c>
      <c r="AP943">
        <v>1</v>
      </c>
      <c r="AQ943">
        <v>0</v>
      </c>
      <c r="AR943">
        <v>0</v>
      </c>
      <c r="AS943" t="s">
        <v>6</v>
      </c>
      <c r="AT943">
        <v>0</v>
      </c>
      <c r="AU943" t="s">
        <v>6</v>
      </c>
      <c r="AV943">
        <v>0</v>
      </c>
      <c r="AW943">
        <v>1</v>
      </c>
      <c r="AX943">
        <v>-1</v>
      </c>
      <c r="AY943">
        <v>0</v>
      </c>
      <c r="AZ943">
        <v>0</v>
      </c>
      <c r="BA943" t="s">
        <v>6</v>
      </c>
      <c r="BB943">
        <v>0</v>
      </c>
      <c r="BC943">
        <v>0</v>
      </c>
      <c r="BD943">
        <v>0</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v>0</v>
      </c>
      <c r="CV943">
        <v>0</v>
      </c>
      <c r="CW943">
        <v>0</v>
      </c>
      <c r="CX943">
        <f>ROUND(Y943*Source!I609,9)</f>
        <v>0</v>
      </c>
      <c r="CY943">
        <f t="shared" si="463"/>
        <v>793.64</v>
      </c>
      <c r="CZ943">
        <f t="shared" si="464"/>
        <v>793.64</v>
      </c>
      <c r="DA943">
        <f t="shared" si="465"/>
        <v>1</v>
      </c>
      <c r="DB943">
        <f t="shared" si="460"/>
        <v>0</v>
      </c>
      <c r="DC943">
        <f t="shared" si="461"/>
        <v>0</v>
      </c>
      <c r="DD943" t="s">
        <v>6</v>
      </c>
      <c r="DE943" t="s">
        <v>6</v>
      </c>
      <c r="DF943">
        <f t="shared" si="462"/>
        <v>0</v>
      </c>
      <c r="DG943">
        <f t="shared" si="458"/>
        <v>0</v>
      </c>
      <c r="DH943">
        <f>Source!I609*SmtRes!Y943</f>
        <v>0</v>
      </c>
      <c r="DI943">
        <f t="shared" si="466"/>
        <v>793.64</v>
      </c>
      <c r="DJ943">
        <f t="shared" si="467"/>
        <v>0</v>
      </c>
      <c r="DK943">
        <f>Source!BC609</f>
        <v>1</v>
      </c>
      <c r="DL943" t="s">
        <v>6</v>
      </c>
      <c r="DM943">
        <v>0</v>
      </c>
      <c r="DN943" t="s">
        <v>6</v>
      </c>
      <c r="DO943">
        <v>0</v>
      </c>
      <c r="GQ943">
        <v>-1</v>
      </c>
      <c r="GR943">
        <v>-1</v>
      </c>
    </row>
    <row r="944" spans="1:200" x14ac:dyDescent="0.2">
      <c r="A944">
        <f>ROW(Source!A609)</f>
        <v>609</v>
      </c>
      <c r="B944">
        <v>86295183</v>
      </c>
      <c r="C944">
        <v>86296727</v>
      </c>
      <c r="D944">
        <v>69205624</v>
      </c>
      <c r="E944">
        <v>1</v>
      </c>
      <c r="F944">
        <v>1</v>
      </c>
      <c r="G944">
        <v>1</v>
      </c>
      <c r="H944">
        <v>3</v>
      </c>
      <c r="I944" t="s">
        <v>511</v>
      </c>
      <c r="J944" t="s">
        <v>513</v>
      </c>
      <c r="K944" t="s">
        <v>512</v>
      </c>
      <c r="L944">
        <v>1354</v>
      </c>
      <c r="N944">
        <v>1010</v>
      </c>
      <c r="O944" t="s">
        <v>43</v>
      </c>
      <c r="P944" t="s">
        <v>43</v>
      </c>
      <c r="Q944">
        <v>1</v>
      </c>
      <c r="W944">
        <v>0</v>
      </c>
      <c r="X944">
        <v>-560117757</v>
      </c>
      <c r="Y944">
        <f t="shared" si="459"/>
        <v>32.727272999999997</v>
      </c>
      <c r="AA944">
        <v>844.32</v>
      </c>
      <c r="AB944">
        <v>0</v>
      </c>
      <c r="AC944">
        <v>0</v>
      </c>
      <c r="AD944">
        <v>0</v>
      </c>
      <c r="AE944">
        <v>844.32</v>
      </c>
      <c r="AF944">
        <v>0</v>
      </c>
      <c r="AG944">
        <v>0</v>
      </c>
      <c r="AH944">
        <v>0</v>
      </c>
      <c r="AI944">
        <v>1</v>
      </c>
      <c r="AJ944">
        <v>1</v>
      </c>
      <c r="AK944">
        <v>1</v>
      </c>
      <c r="AL944">
        <v>1</v>
      </c>
      <c r="AM944">
        <v>0</v>
      </c>
      <c r="AN944">
        <v>0</v>
      </c>
      <c r="AO944">
        <v>0</v>
      </c>
      <c r="AP944">
        <v>1</v>
      </c>
      <c r="AQ944">
        <v>0</v>
      </c>
      <c r="AR944">
        <v>0</v>
      </c>
      <c r="AS944" t="s">
        <v>6</v>
      </c>
      <c r="AT944">
        <v>32.727272999999997</v>
      </c>
      <c r="AU944" t="s">
        <v>6</v>
      </c>
      <c r="AV944">
        <v>0</v>
      </c>
      <c r="AW944">
        <v>1</v>
      </c>
      <c r="AX944">
        <v>-1</v>
      </c>
      <c r="AY944">
        <v>0</v>
      </c>
      <c r="AZ944">
        <v>0</v>
      </c>
      <c r="BA944" t="s">
        <v>6</v>
      </c>
      <c r="BB944">
        <v>0</v>
      </c>
      <c r="BC944">
        <v>0</v>
      </c>
      <c r="BD944">
        <v>0</v>
      </c>
      <c r="BE944">
        <v>0</v>
      </c>
      <c r="BF944">
        <v>0</v>
      </c>
      <c r="BG944">
        <v>0</v>
      </c>
      <c r="BH944">
        <v>0</v>
      </c>
      <c r="BI944">
        <v>0</v>
      </c>
      <c r="BJ944">
        <v>0</v>
      </c>
      <c r="BK944">
        <v>0</v>
      </c>
      <c r="BL944">
        <v>0</v>
      </c>
      <c r="BM944">
        <v>0</v>
      </c>
      <c r="BN944">
        <v>0</v>
      </c>
      <c r="BO944">
        <v>0</v>
      </c>
      <c r="BP944">
        <v>0</v>
      </c>
      <c r="BQ944">
        <v>0</v>
      </c>
      <c r="BR944">
        <v>0</v>
      </c>
      <c r="BS944">
        <v>0</v>
      </c>
      <c r="BT944">
        <v>0</v>
      </c>
      <c r="BU944">
        <v>0</v>
      </c>
      <c r="BV944">
        <v>0</v>
      </c>
      <c r="BW944">
        <v>0</v>
      </c>
      <c r="CV944">
        <v>0</v>
      </c>
      <c r="CW944">
        <v>0</v>
      </c>
      <c r="CX944">
        <f>ROUND(Y944*Source!I609,9)</f>
        <v>90.000000749999998</v>
      </c>
      <c r="CY944">
        <f t="shared" si="463"/>
        <v>844.32</v>
      </c>
      <c r="CZ944">
        <f t="shared" si="464"/>
        <v>844.32</v>
      </c>
      <c r="DA944">
        <f t="shared" si="465"/>
        <v>1</v>
      </c>
      <c r="DB944">
        <f t="shared" si="460"/>
        <v>27632.29</v>
      </c>
      <c r="DC944">
        <f t="shared" si="461"/>
        <v>0</v>
      </c>
      <c r="DD944" t="s">
        <v>6</v>
      </c>
      <c r="DE944" t="s">
        <v>6</v>
      </c>
      <c r="DF944">
        <f t="shared" si="462"/>
        <v>75960</v>
      </c>
      <c r="DG944">
        <f t="shared" si="458"/>
        <v>0</v>
      </c>
      <c r="DH944">
        <f>Source!I609*SmtRes!Y944</f>
        <v>90.000000749999998</v>
      </c>
      <c r="DI944">
        <f t="shared" si="466"/>
        <v>844.32</v>
      </c>
      <c r="DJ944">
        <f t="shared" si="467"/>
        <v>75960</v>
      </c>
      <c r="DK944">
        <f>Source!BC609</f>
        <v>1</v>
      </c>
      <c r="DL944" t="s">
        <v>6</v>
      </c>
      <c r="DM944">
        <v>0</v>
      </c>
      <c r="DN944" t="s">
        <v>6</v>
      </c>
      <c r="DO944">
        <v>0</v>
      </c>
      <c r="GP944">
        <v>1</v>
      </c>
      <c r="GQ944">
        <v>-1</v>
      </c>
      <c r="GR944">
        <v>-1</v>
      </c>
    </row>
    <row r="945" spans="1:200" x14ac:dyDescent="0.2">
      <c r="A945">
        <f>ROW(Source!A609)</f>
        <v>609</v>
      </c>
      <c r="B945">
        <v>86295183</v>
      </c>
      <c r="C945">
        <v>86296727</v>
      </c>
      <c r="D945">
        <v>69205641</v>
      </c>
      <c r="E945">
        <v>1</v>
      </c>
      <c r="F945">
        <v>1</v>
      </c>
      <c r="G945">
        <v>1</v>
      </c>
      <c r="H945">
        <v>3</v>
      </c>
      <c r="I945" t="s">
        <v>546</v>
      </c>
      <c r="J945" t="s">
        <v>548</v>
      </c>
      <c r="K945" t="s">
        <v>547</v>
      </c>
      <c r="L945">
        <v>1354</v>
      </c>
      <c r="N945">
        <v>1010</v>
      </c>
      <c r="O945" t="s">
        <v>43</v>
      </c>
      <c r="P945" t="s">
        <v>43</v>
      </c>
      <c r="Q945">
        <v>1</v>
      </c>
      <c r="W945">
        <v>0</v>
      </c>
      <c r="X945">
        <v>1563734859</v>
      </c>
      <c r="Y945">
        <f t="shared" si="459"/>
        <v>1.818182</v>
      </c>
      <c r="AA945">
        <v>187.21</v>
      </c>
      <c r="AB945">
        <v>0</v>
      </c>
      <c r="AC945">
        <v>0</v>
      </c>
      <c r="AD945">
        <v>0</v>
      </c>
      <c r="AE945">
        <v>187.21</v>
      </c>
      <c r="AF945">
        <v>0</v>
      </c>
      <c r="AG945">
        <v>0</v>
      </c>
      <c r="AH945">
        <v>0</v>
      </c>
      <c r="AI945">
        <v>1</v>
      </c>
      <c r="AJ945">
        <v>1</v>
      </c>
      <c r="AK945">
        <v>1</v>
      </c>
      <c r="AL945">
        <v>1</v>
      </c>
      <c r="AM945">
        <v>0</v>
      </c>
      <c r="AN945">
        <v>0</v>
      </c>
      <c r="AO945">
        <v>0</v>
      </c>
      <c r="AP945">
        <v>1</v>
      </c>
      <c r="AQ945">
        <v>0</v>
      </c>
      <c r="AR945">
        <v>0</v>
      </c>
      <c r="AS945" t="s">
        <v>6</v>
      </c>
      <c r="AT945">
        <v>1.818182</v>
      </c>
      <c r="AU945" t="s">
        <v>6</v>
      </c>
      <c r="AV945">
        <v>0</v>
      </c>
      <c r="AW945">
        <v>1</v>
      </c>
      <c r="AX945">
        <v>-1</v>
      </c>
      <c r="AY945">
        <v>0</v>
      </c>
      <c r="AZ945">
        <v>0</v>
      </c>
      <c r="BA945" t="s">
        <v>6</v>
      </c>
      <c r="BB945">
        <v>0</v>
      </c>
      <c r="BC945">
        <v>0</v>
      </c>
      <c r="BD945">
        <v>0</v>
      </c>
      <c r="BE945">
        <v>0</v>
      </c>
      <c r="BF945">
        <v>0</v>
      </c>
      <c r="BG945">
        <v>0</v>
      </c>
      <c r="BH945">
        <v>0</v>
      </c>
      <c r="BI945">
        <v>0</v>
      </c>
      <c r="BJ945">
        <v>0</v>
      </c>
      <c r="BK945">
        <v>0</v>
      </c>
      <c r="BL945">
        <v>0</v>
      </c>
      <c r="BM945">
        <v>0</v>
      </c>
      <c r="BN945">
        <v>0</v>
      </c>
      <c r="BO945">
        <v>0</v>
      </c>
      <c r="BP945">
        <v>0</v>
      </c>
      <c r="BQ945">
        <v>0</v>
      </c>
      <c r="BR945">
        <v>0</v>
      </c>
      <c r="BS945">
        <v>0</v>
      </c>
      <c r="BT945">
        <v>0</v>
      </c>
      <c r="BU945">
        <v>0</v>
      </c>
      <c r="BV945">
        <v>0</v>
      </c>
      <c r="BW945">
        <v>0</v>
      </c>
      <c r="CV945">
        <v>0</v>
      </c>
      <c r="CW945">
        <v>0</v>
      </c>
      <c r="CX945">
        <f>ROUND(Y945*Source!I609,9)</f>
        <v>5.0000004999999996</v>
      </c>
      <c r="CY945">
        <f t="shared" si="463"/>
        <v>187.21</v>
      </c>
      <c r="CZ945">
        <f t="shared" si="464"/>
        <v>187.21</v>
      </c>
      <c r="DA945">
        <f t="shared" si="465"/>
        <v>1</v>
      </c>
      <c r="DB945">
        <f t="shared" si="460"/>
        <v>340.38</v>
      </c>
      <c r="DC945">
        <f t="shared" si="461"/>
        <v>0</v>
      </c>
      <c r="DD945" t="s">
        <v>6</v>
      </c>
      <c r="DE945" t="s">
        <v>6</v>
      </c>
      <c r="DF945">
        <f t="shared" si="462"/>
        <v>935</v>
      </c>
      <c r="DG945">
        <f t="shared" si="458"/>
        <v>0</v>
      </c>
      <c r="DH945">
        <f>Source!I609*SmtRes!Y945</f>
        <v>5.0000004999999996</v>
      </c>
      <c r="DI945">
        <f t="shared" si="466"/>
        <v>187.21</v>
      </c>
      <c r="DJ945">
        <f t="shared" si="467"/>
        <v>935</v>
      </c>
      <c r="DK945">
        <f>Source!BC609</f>
        <v>1</v>
      </c>
      <c r="DL945" t="s">
        <v>6</v>
      </c>
      <c r="DM945">
        <v>0</v>
      </c>
      <c r="DN945" t="s">
        <v>6</v>
      </c>
      <c r="DO945">
        <v>0</v>
      </c>
      <c r="GP945">
        <v>1</v>
      </c>
      <c r="GQ945">
        <v>-1</v>
      </c>
      <c r="GR945">
        <v>-1</v>
      </c>
    </row>
    <row r="946" spans="1:200" x14ac:dyDescent="0.2">
      <c r="A946">
        <f>ROW(Source!A609)</f>
        <v>609</v>
      </c>
      <c r="B946">
        <v>86295183</v>
      </c>
      <c r="C946">
        <v>86296727</v>
      </c>
      <c r="D946">
        <v>69205642</v>
      </c>
      <c r="E946">
        <v>1</v>
      </c>
      <c r="F946">
        <v>1</v>
      </c>
      <c r="G946">
        <v>1</v>
      </c>
      <c r="H946">
        <v>3</v>
      </c>
      <c r="I946" t="s">
        <v>541</v>
      </c>
      <c r="J946" t="s">
        <v>543</v>
      </c>
      <c r="K946" t="s">
        <v>542</v>
      </c>
      <c r="L946">
        <v>1354</v>
      </c>
      <c r="N946">
        <v>1010</v>
      </c>
      <c r="O946" t="s">
        <v>43</v>
      </c>
      <c r="P946" t="s">
        <v>43</v>
      </c>
      <c r="Q946">
        <v>1</v>
      </c>
      <c r="W946">
        <v>0</v>
      </c>
      <c r="X946">
        <v>-1355024813</v>
      </c>
      <c r="Y946">
        <f t="shared" si="459"/>
        <v>1.818182</v>
      </c>
      <c r="AA946">
        <v>187.21</v>
      </c>
      <c r="AB946">
        <v>0</v>
      </c>
      <c r="AC946">
        <v>0</v>
      </c>
      <c r="AD946">
        <v>0</v>
      </c>
      <c r="AE946">
        <v>187.21</v>
      </c>
      <c r="AF946">
        <v>0</v>
      </c>
      <c r="AG946">
        <v>0</v>
      </c>
      <c r="AH946">
        <v>0</v>
      </c>
      <c r="AI946">
        <v>1</v>
      </c>
      <c r="AJ946">
        <v>1</v>
      </c>
      <c r="AK946">
        <v>1</v>
      </c>
      <c r="AL946">
        <v>1</v>
      </c>
      <c r="AM946">
        <v>0</v>
      </c>
      <c r="AN946">
        <v>0</v>
      </c>
      <c r="AO946">
        <v>0</v>
      </c>
      <c r="AP946">
        <v>1</v>
      </c>
      <c r="AQ946">
        <v>0</v>
      </c>
      <c r="AR946">
        <v>0</v>
      </c>
      <c r="AS946" t="s">
        <v>6</v>
      </c>
      <c r="AT946">
        <v>1.818182</v>
      </c>
      <c r="AU946" t="s">
        <v>6</v>
      </c>
      <c r="AV946">
        <v>0</v>
      </c>
      <c r="AW946">
        <v>1</v>
      </c>
      <c r="AX946">
        <v>-1</v>
      </c>
      <c r="AY946">
        <v>0</v>
      </c>
      <c r="AZ946">
        <v>0</v>
      </c>
      <c r="BA946" t="s">
        <v>6</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v>0</v>
      </c>
      <c r="CV946">
        <v>0</v>
      </c>
      <c r="CW946">
        <v>0</v>
      </c>
      <c r="CX946">
        <f>ROUND(Y946*Source!I609,9)</f>
        <v>5.0000004999999996</v>
      </c>
      <c r="CY946">
        <f t="shared" si="463"/>
        <v>187.21</v>
      </c>
      <c r="CZ946">
        <f t="shared" si="464"/>
        <v>187.21</v>
      </c>
      <c r="DA946">
        <f t="shared" si="465"/>
        <v>1</v>
      </c>
      <c r="DB946">
        <f t="shared" si="460"/>
        <v>340.38</v>
      </c>
      <c r="DC946">
        <f t="shared" si="461"/>
        <v>0</v>
      </c>
      <c r="DD946" t="s">
        <v>6</v>
      </c>
      <c r="DE946" t="s">
        <v>6</v>
      </c>
      <c r="DF946">
        <f t="shared" si="462"/>
        <v>935</v>
      </c>
      <c r="DG946">
        <f t="shared" si="458"/>
        <v>0</v>
      </c>
      <c r="DH946">
        <f>Source!I609*SmtRes!Y946</f>
        <v>5.0000004999999996</v>
      </c>
      <c r="DI946">
        <f t="shared" si="466"/>
        <v>187.21</v>
      </c>
      <c r="DJ946">
        <f t="shared" si="467"/>
        <v>935</v>
      </c>
      <c r="DK946">
        <f>Source!BC609</f>
        <v>1</v>
      </c>
      <c r="DL946" t="s">
        <v>6</v>
      </c>
      <c r="DM946">
        <v>0</v>
      </c>
      <c r="DN946" t="s">
        <v>6</v>
      </c>
      <c r="DO946">
        <v>0</v>
      </c>
      <c r="GP946">
        <v>1</v>
      </c>
      <c r="GQ946">
        <v>-1</v>
      </c>
      <c r="GR946">
        <v>-1</v>
      </c>
    </row>
    <row r="947" spans="1:200" x14ac:dyDescent="0.2">
      <c r="A947">
        <f>ROW(Source!A609)</f>
        <v>609</v>
      </c>
      <c r="B947">
        <v>86295183</v>
      </c>
      <c r="C947">
        <v>86296727</v>
      </c>
      <c r="D947">
        <v>69205625</v>
      </c>
      <c r="E947">
        <v>1</v>
      </c>
      <c r="F947">
        <v>1</v>
      </c>
      <c r="G947">
        <v>1</v>
      </c>
      <c r="H947">
        <v>3</v>
      </c>
      <c r="I947" t="s">
        <v>502</v>
      </c>
      <c r="J947" t="s">
        <v>504</v>
      </c>
      <c r="K947" t="s">
        <v>503</v>
      </c>
      <c r="L947">
        <v>1354</v>
      </c>
      <c r="N947">
        <v>1010</v>
      </c>
      <c r="O947" t="s">
        <v>43</v>
      </c>
      <c r="P947" t="s">
        <v>43</v>
      </c>
      <c r="Q947">
        <v>1</v>
      </c>
      <c r="W947">
        <v>0</v>
      </c>
      <c r="X947">
        <v>1344593891</v>
      </c>
      <c r="Y947">
        <f t="shared" si="459"/>
        <v>43.636364</v>
      </c>
      <c r="AA947">
        <v>650.72</v>
      </c>
      <c r="AB947">
        <v>0</v>
      </c>
      <c r="AC947">
        <v>0</v>
      </c>
      <c r="AD947">
        <v>0</v>
      </c>
      <c r="AE947">
        <v>650.72</v>
      </c>
      <c r="AF947">
        <v>0</v>
      </c>
      <c r="AG947">
        <v>0</v>
      </c>
      <c r="AH947">
        <v>0</v>
      </c>
      <c r="AI947">
        <v>1</v>
      </c>
      <c r="AJ947">
        <v>1</v>
      </c>
      <c r="AK947">
        <v>1</v>
      </c>
      <c r="AL947">
        <v>1</v>
      </c>
      <c r="AM947">
        <v>0</v>
      </c>
      <c r="AN947">
        <v>0</v>
      </c>
      <c r="AO947">
        <v>0</v>
      </c>
      <c r="AP947">
        <v>1</v>
      </c>
      <c r="AQ947">
        <v>0</v>
      </c>
      <c r="AR947">
        <v>0</v>
      </c>
      <c r="AS947" t="s">
        <v>6</v>
      </c>
      <c r="AT947">
        <v>43.636364</v>
      </c>
      <c r="AU947" t="s">
        <v>6</v>
      </c>
      <c r="AV947">
        <v>0</v>
      </c>
      <c r="AW947">
        <v>1</v>
      </c>
      <c r="AX947">
        <v>-1</v>
      </c>
      <c r="AY947">
        <v>0</v>
      </c>
      <c r="AZ947">
        <v>0</v>
      </c>
      <c r="BA947" t="s">
        <v>6</v>
      </c>
      <c r="BB947">
        <v>0</v>
      </c>
      <c r="BC947">
        <v>0</v>
      </c>
      <c r="BD947">
        <v>0</v>
      </c>
      <c r="BE947">
        <v>0</v>
      </c>
      <c r="BF947">
        <v>0</v>
      </c>
      <c r="BG947">
        <v>0</v>
      </c>
      <c r="BH947">
        <v>0</v>
      </c>
      <c r="BI947">
        <v>0</v>
      </c>
      <c r="BJ947">
        <v>0</v>
      </c>
      <c r="BK947">
        <v>0</v>
      </c>
      <c r="BL947">
        <v>0</v>
      </c>
      <c r="BM947">
        <v>0</v>
      </c>
      <c r="BN947">
        <v>0</v>
      </c>
      <c r="BO947">
        <v>0</v>
      </c>
      <c r="BP947">
        <v>0</v>
      </c>
      <c r="BQ947">
        <v>0</v>
      </c>
      <c r="BR947">
        <v>0</v>
      </c>
      <c r="BS947">
        <v>0</v>
      </c>
      <c r="BT947">
        <v>0</v>
      </c>
      <c r="BU947">
        <v>0</v>
      </c>
      <c r="BV947">
        <v>0</v>
      </c>
      <c r="BW947">
        <v>0</v>
      </c>
      <c r="CV947">
        <v>0</v>
      </c>
      <c r="CW947">
        <v>0</v>
      </c>
      <c r="CX947">
        <f>ROUND(Y947*Source!I609,9)</f>
        <v>120.000001</v>
      </c>
      <c r="CY947">
        <f t="shared" si="463"/>
        <v>650.72</v>
      </c>
      <c r="CZ947">
        <f t="shared" si="464"/>
        <v>650.72</v>
      </c>
      <c r="DA947">
        <f t="shared" si="465"/>
        <v>1</v>
      </c>
      <c r="DB947">
        <f t="shared" si="460"/>
        <v>28395.05</v>
      </c>
      <c r="DC947">
        <f t="shared" si="461"/>
        <v>0</v>
      </c>
      <c r="DD947" t="s">
        <v>6</v>
      </c>
      <c r="DE947" t="s">
        <v>6</v>
      </c>
      <c r="DF947">
        <f t="shared" si="462"/>
        <v>78120</v>
      </c>
      <c r="DG947">
        <f t="shared" si="458"/>
        <v>0</v>
      </c>
      <c r="DH947">
        <f>Source!I609*SmtRes!Y947</f>
        <v>120.000001</v>
      </c>
      <c r="DI947">
        <f t="shared" si="466"/>
        <v>650.72</v>
      </c>
      <c r="DJ947">
        <f t="shared" si="467"/>
        <v>78120</v>
      </c>
      <c r="DK947">
        <f>Source!BC609</f>
        <v>1</v>
      </c>
      <c r="DL947" t="s">
        <v>6</v>
      </c>
      <c r="DM947">
        <v>0</v>
      </c>
      <c r="DN947" t="s">
        <v>6</v>
      </c>
      <c r="DO947">
        <v>0</v>
      </c>
      <c r="GP947">
        <v>1</v>
      </c>
      <c r="GQ947">
        <v>-1</v>
      </c>
      <c r="GR947">
        <v>-1</v>
      </c>
    </row>
    <row r="948" spans="1:200" x14ac:dyDescent="0.2">
      <c r="A948">
        <f>ROW(Source!A609)</f>
        <v>609</v>
      </c>
      <c r="B948">
        <v>86295183</v>
      </c>
      <c r="C948">
        <v>86296727</v>
      </c>
      <c r="D948">
        <v>69205625</v>
      </c>
      <c r="E948">
        <v>1</v>
      </c>
      <c r="F948">
        <v>1</v>
      </c>
      <c r="G948">
        <v>1</v>
      </c>
      <c r="H948">
        <v>3</v>
      </c>
      <c r="I948" t="s">
        <v>502</v>
      </c>
      <c r="J948" t="s">
        <v>504</v>
      </c>
      <c r="K948" t="s">
        <v>530</v>
      </c>
      <c r="L948">
        <v>1354</v>
      </c>
      <c r="N948">
        <v>1010</v>
      </c>
      <c r="O948" t="s">
        <v>43</v>
      </c>
      <c r="P948" t="s">
        <v>43</v>
      </c>
      <c r="Q948">
        <v>1</v>
      </c>
      <c r="W948">
        <v>0</v>
      </c>
      <c r="X948">
        <v>333378709</v>
      </c>
      <c r="Y948">
        <f t="shared" si="459"/>
        <v>0.72727299999999995</v>
      </c>
      <c r="AA948">
        <v>692.28</v>
      </c>
      <c r="AB948">
        <v>0</v>
      </c>
      <c r="AC948">
        <v>0</v>
      </c>
      <c r="AD948">
        <v>0</v>
      </c>
      <c r="AE948">
        <v>692.28</v>
      </c>
      <c r="AF948">
        <v>0</v>
      </c>
      <c r="AG948">
        <v>0</v>
      </c>
      <c r="AH948">
        <v>0</v>
      </c>
      <c r="AI948">
        <v>1</v>
      </c>
      <c r="AJ948">
        <v>1</v>
      </c>
      <c r="AK948">
        <v>1</v>
      </c>
      <c r="AL948">
        <v>1</v>
      </c>
      <c r="AM948">
        <v>0</v>
      </c>
      <c r="AN948">
        <v>0</v>
      </c>
      <c r="AO948">
        <v>0</v>
      </c>
      <c r="AP948">
        <v>1</v>
      </c>
      <c r="AQ948">
        <v>0</v>
      </c>
      <c r="AR948">
        <v>0</v>
      </c>
      <c r="AS948" t="s">
        <v>6</v>
      </c>
      <c r="AT948">
        <v>0.72727299999999995</v>
      </c>
      <c r="AU948" t="s">
        <v>6</v>
      </c>
      <c r="AV948">
        <v>0</v>
      </c>
      <c r="AW948">
        <v>1</v>
      </c>
      <c r="AX948">
        <v>-1</v>
      </c>
      <c r="AY948">
        <v>0</v>
      </c>
      <c r="AZ948">
        <v>0</v>
      </c>
      <c r="BA948" t="s">
        <v>6</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v>0</v>
      </c>
      <c r="CV948">
        <v>0</v>
      </c>
      <c r="CW948">
        <v>0</v>
      </c>
      <c r="CX948">
        <f>ROUND(Y948*Source!I609,9)</f>
        <v>2.0000007499999999</v>
      </c>
      <c r="CY948">
        <f t="shared" si="463"/>
        <v>692.28</v>
      </c>
      <c r="CZ948">
        <f t="shared" si="464"/>
        <v>692.28</v>
      </c>
      <c r="DA948">
        <f t="shared" si="465"/>
        <v>1</v>
      </c>
      <c r="DB948">
        <f t="shared" si="460"/>
        <v>503.48</v>
      </c>
      <c r="DC948">
        <f t="shared" si="461"/>
        <v>0</v>
      </c>
      <c r="DD948" t="s">
        <v>6</v>
      </c>
      <c r="DE948" t="s">
        <v>6</v>
      </c>
      <c r="DF948">
        <f t="shared" si="462"/>
        <v>1384</v>
      </c>
      <c r="DG948">
        <f t="shared" si="458"/>
        <v>0</v>
      </c>
      <c r="DH948">
        <f>Source!I609*SmtRes!Y948</f>
        <v>2.0000007499999999</v>
      </c>
      <c r="DI948">
        <f t="shared" si="466"/>
        <v>692.28</v>
      </c>
      <c r="DJ948">
        <f t="shared" si="467"/>
        <v>1384</v>
      </c>
      <c r="DK948">
        <f>Source!BC609</f>
        <v>1</v>
      </c>
      <c r="DL948" t="s">
        <v>6</v>
      </c>
      <c r="DM948">
        <v>0</v>
      </c>
      <c r="DN948" t="s">
        <v>6</v>
      </c>
      <c r="DO948">
        <v>0</v>
      </c>
      <c r="GP948">
        <v>1</v>
      </c>
      <c r="GQ948">
        <v>-1</v>
      </c>
      <c r="GR948">
        <v>-1</v>
      </c>
    </row>
    <row r="949" spans="1:200" x14ac:dyDescent="0.2">
      <c r="A949">
        <f>ROW(Source!A609)</f>
        <v>609</v>
      </c>
      <c r="B949">
        <v>86295183</v>
      </c>
      <c r="C949">
        <v>86296727</v>
      </c>
      <c r="D949">
        <v>69205626</v>
      </c>
      <c r="E949">
        <v>1</v>
      </c>
      <c r="F949">
        <v>1</v>
      </c>
      <c r="G949">
        <v>1</v>
      </c>
      <c r="H949">
        <v>3</v>
      </c>
      <c r="I949" t="s">
        <v>507</v>
      </c>
      <c r="J949" t="s">
        <v>509</v>
      </c>
      <c r="K949" t="s">
        <v>508</v>
      </c>
      <c r="L949">
        <v>1354</v>
      </c>
      <c r="N949">
        <v>1010</v>
      </c>
      <c r="O949" t="s">
        <v>43</v>
      </c>
      <c r="P949" t="s">
        <v>43</v>
      </c>
      <c r="Q949">
        <v>1</v>
      </c>
      <c r="W949">
        <v>0</v>
      </c>
      <c r="X949">
        <v>-1381314382</v>
      </c>
      <c r="Y949">
        <f t="shared" si="459"/>
        <v>15.272727</v>
      </c>
      <c r="AA949">
        <v>650.72</v>
      </c>
      <c r="AB949">
        <v>0</v>
      </c>
      <c r="AC949">
        <v>0</v>
      </c>
      <c r="AD949">
        <v>0</v>
      </c>
      <c r="AE949">
        <v>650.72</v>
      </c>
      <c r="AF949">
        <v>0</v>
      </c>
      <c r="AG949">
        <v>0</v>
      </c>
      <c r="AH949">
        <v>0</v>
      </c>
      <c r="AI949">
        <v>1</v>
      </c>
      <c r="AJ949">
        <v>1</v>
      </c>
      <c r="AK949">
        <v>1</v>
      </c>
      <c r="AL949">
        <v>1</v>
      </c>
      <c r="AM949">
        <v>0</v>
      </c>
      <c r="AN949">
        <v>0</v>
      </c>
      <c r="AO949">
        <v>0</v>
      </c>
      <c r="AP949">
        <v>1</v>
      </c>
      <c r="AQ949">
        <v>0</v>
      </c>
      <c r="AR949">
        <v>0</v>
      </c>
      <c r="AS949" t="s">
        <v>6</v>
      </c>
      <c r="AT949">
        <v>15.272727</v>
      </c>
      <c r="AU949" t="s">
        <v>6</v>
      </c>
      <c r="AV949">
        <v>0</v>
      </c>
      <c r="AW949">
        <v>1</v>
      </c>
      <c r="AX949">
        <v>-1</v>
      </c>
      <c r="AY949">
        <v>0</v>
      </c>
      <c r="AZ949">
        <v>0</v>
      </c>
      <c r="BA949" t="s">
        <v>6</v>
      </c>
      <c r="BB949">
        <v>0</v>
      </c>
      <c r="BC949">
        <v>0</v>
      </c>
      <c r="BD949">
        <v>0</v>
      </c>
      <c r="BE949">
        <v>0</v>
      </c>
      <c r="BF949">
        <v>0</v>
      </c>
      <c r="BG949">
        <v>0</v>
      </c>
      <c r="BH949">
        <v>0</v>
      </c>
      <c r="BI949">
        <v>0</v>
      </c>
      <c r="BJ949">
        <v>0</v>
      </c>
      <c r="BK949">
        <v>0</v>
      </c>
      <c r="BL949">
        <v>0</v>
      </c>
      <c r="BM949">
        <v>0</v>
      </c>
      <c r="BN949">
        <v>0</v>
      </c>
      <c r="BO949">
        <v>0</v>
      </c>
      <c r="BP949">
        <v>0</v>
      </c>
      <c r="BQ949">
        <v>0</v>
      </c>
      <c r="BR949">
        <v>0</v>
      </c>
      <c r="BS949">
        <v>0</v>
      </c>
      <c r="BT949">
        <v>0</v>
      </c>
      <c r="BU949">
        <v>0</v>
      </c>
      <c r="BV949">
        <v>0</v>
      </c>
      <c r="BW949">
        <v>0</v>
      </c>
      <c r="CV949">
        <v>0</v>
      </c>
      <c r="CW949">
        <v>0</v>
      </c>
      <c r="CX949">
        <f>ROUND(Y949*Source!I609,9)</f>
        <v>41.999999250000002</v>
      </c>
      <c r="CY949">
        <f t="shared" si="463"/>
        <v>650.72</v>
      </c>
      <c r="CZ949">
        <f t="shared" si="464"/>
        <v>650.72</v>
      </c>
      <c r="DA949">
        <f t="shared" si="465"/>
        <v>1</v>
      </c>
      <c r="DB949">
        <f t="shared" si="460"/>
        <v>9938.27</v>
      </c>
      <c r="DC949">
        <f t="shared" si="461"/>
        <v>0</v>
      </c>
      <c r="DD949" t="s">
        <v>6</v>
      </c>
      <c r="DE949" t="s">
        <v>6</v>
      </c>
      <c r="DF949">
        <f t="shared" si="462"/>
        <v>27342</v>
      </c>
      <c r="DG949">
        <f t="shared" si="458"/>
        <v>0</v>
      </c>
      <c r="DH949">
        <f>Source!I609*SmtRes!Y949</f>
        <v>41.999999250000002</v>
      </c>
      <c r="DI949">
        <f t="shared" si="466"/>
        <v>650.72</v>
      </c>
      <c r="DJ949">
        <f t="shared" si="467"/>
        <v>27342</v>
      </c>
      <c r="DK949">
        <f>Source!BC609</f>
        <v>1</v>
      </c>
      <c r="DL949" t="s">
        <v>6</v>
      </c>
      <c r="DM949">
        <v>0</v>
      </c>
      <c r="DN949" t="s">
        <v>6</v>
      </c>
      <c r="DO949">
        <v>0</v>
      </c>
      <c r="GP949">
        <v>1</v>
      </c>
      <c r="GQ949">
        <v>-1</v>
      </c>
      <c r="GR949">
        <v>-1</v>
      </c>
    </row>
    <row r="950" spans="1:200" x14ac:dyDescent="0.2">
      <c r="A950">
        <f>ROW(Source!A609)</f>
        <v>609</v>
      </c>
      <c r="B950">
        <v>86295183</v>
      </c>
      <c r="C950">
        <v>86296727</v>
      </c>
      <c r="D950">
        <v>69205630</v>
      </c>
      <c r="E950">
        <v>1</v>
      </c>
      <c r="F950">
        <v>1</v>
      </c>
      <c r="G950">
        <v>1</v>
      </c>
      <c r="H950">
        <v>3</v>
      </c>
      <c r="I950" t="s">
        <v>516</v>
      </c>
      <c r="J950" t="s">
        <v>518</v>
      </c>
      <c r="K950" t="s">
        <v>517</v>
      </c>
      <c r="L950">
        <v>1354</v>
      </c>
      <c r="N950">
        <v>1010</v>
      </c>
      <c r="O950" t="s">
        <v>43</v>
      </c>
      <c r="P950" t="s">
        <v>43</v>
      </c>
      <c r="Q950">
        <v>1</v>
      </c>
      <c r="W950">
        <v>0</v>
      </c>
      <c r="X950">
        <v>-1652029949</v>
      </c>
      <c r="Y950">
        <f t="shared" si="459"/>
        <v>1.0909089999999999</v>
      </c>
      <c r="AA950">
        <v>585.6</v>
      </c>
      <c r="AB950">
        <v>0</v>
      </c>
      <c r="AC950">
        <v>0</v>
      </c>
      <c r="AD950">
        <v>0</v>
      </c>
      <c r="AE950">
        <v>585.6</v>
      </c>
      <c r="AF950">
        <v>0</v>
      </c>
      <c r="AG950">
        <v>0</v>
      </c>
      <c r="AH950">
        <v>0</v>
      </c>
      <c r="AI950">
        <v>1</v>
      </c>
      <c r="AJ950">
        <v>1</v>
      </c>
      <c r="AK950">
        <v>1</v>
      </c>
      <c r="AL950">
        <v>1</v>
      </c>
      <c r="AM950">
        <v>0</v>
      </c>
      <c r="AN950">
        <v>0</v>
      </c>
      <c r="AO950">
        <v>0</v>
      </c>
      <c r="AP950">
        <v>1</v>
      </c>
      <c r="AQ950">
        <v>0</v>
      </c>
      <c r="AR950">
        <v>0</v>
      </c>
      <c r="AS950" t="s">
        <v>6</v>
      </c>
      <c r="AT950">
        <v>1.0909089999999999</v>
      </c>
      <c r="AU950" t="s">
        <v>6</v>
      </c>
      <c r="AV950">
        <v>0</v>
      </c>
      <c r="AW950">
        <v>1</v>
      </c>
      <c r="AX950">
        <v>-1</v>
      </c>
      <c r="AY950">
        <v>0</v>
      </c>
      <c r="AZ950">
        <v>0</v>
      </c>
      <c r="BA950" t="s">
        <v>6</v>
      </c>
      <c r="BB950">
        <v>0</v>
      </c>
      <c r="BC950">
        <v>0</v>
      </c>
      <c r="BD950">
        <v>0</v>
      </c>
      <c r="BE950">
        <v>0</v>
      </c>
      <c r="BF950">
        <v>0</v>
      </c>
      <c r="BG950">
        <v>0</v>
      </c>
      <c r="BH950">
        <v>0</v>
      </c>
      <c r="BI950">
        <v>0</v>
      </c>
      <c r="BJ950">
        <v>0</v>
      </c>
      <c r="BK950">
        <v>0</v>
      </c>
      <c r="BL950">
        <v>0</v>
      </c>
      <c r="BM950">
        <v>0</v>
      </c>
      <c r="BN950">
        <v>0</v>
      </c>
      <c r="BO950">
        <v>0</v>
      </c>
      <c r="BP950">
        <v>0</v>
      </c>
      <c r="BQ950">
        <v>0</v>
      </c>
      <c r="BR950">
        <v>0</v>
      </c>
      <c r="BS950">
        <v>0</v>
      </c>
      <c r="BT950">
        <v>0</v>
      </c>
      <c r="BU950">
        <v>0</v>
      </c>
      <c r="BV950">
        <v>0</v>
      </c>
      <c r="BW950">
        <v>0</v>
      </c>
      <c r="CV950">
        <v>0</v>
      </c>
      <c r="CW950">
        <v>0</v>
      </c>
      <c r="CX950">
        <f>ROUND(Y950*Source!I609,9)</f>
        <v>2.9999997500000002</v>
      </c>
      <c r="CY950">
        <f t="shared" si="463"/>
        <v>585.6</v>
      </c>
      <c r="CZ950">
        <f t="shared" si="464"/>
        <v>585.6</v>
      </c>
      <c r="DA950">
        <f t="shared" si="465"/>
        <v>1</v>
      </c>
      <c r="DB950">
        <f t="shared" si="460"/>
        <v>638.84</v>
      </c>
      <c r="DC950">
        <f t="shared" si="461"/>
        <v>0</v>
      </c>
      <c r="DD950" t="s">
        <v>6</v>
      </c>
      <c r="DE950" t="s">
        <v>6</v>
      </c>
      <c r="DF950">
        <f t="shared" si="462"/>
        <v>1758</v>
      </c>
      <c r="DG950">
        <f t="shared" si="458"/>
        <v>0</v>
      </c>
      <c r="DH950">
        <f>Source!I609*SmtRes!Y950</f>
        <v>2.9999997499999997</v>
      </c>
      <c r="DI950">
        <f t="shared" si="466"/>
        <v>585.6</v>
      </c>
      <c r="DJ950">
        <f t="shared" si="467"/>
        <v>1758</v>
      </c>
      <c r="DK950">
        <f>Source!BC609</f>
        <v>1</v>
      </c>
      <c r="DL950" t="s">
        <v>6</v>
      </c>
      <c r="DM950">
        <v>0</v>
      </c>
      <c r="DN950" t="s">
        <v>6</v>
      </c>
      <c r="DO950">
        <v>0</v>
      </c>
      <c r="GP950">
        <v>1</v>
      </c>
      <c r="GQ950">
        <v>-1</v>
      </c>
      <c r="GR950">
        <v>-1</v>
      </c>
    </row>
    <row r="951" spans="1:200" x14ac:dyDescent="0.2">
      <c r="A951">
        <f>ROW(Source!A609)</f>
        <v>609</v>
      </c>
      <c r="B951">
        <v>86295183</v>
      </c>
      <c r="C951">
        <v>86296727</v>
      </c>
      <c r="D951">
        <v>69205630</v>
      </c>
      <c r="E951">
        <v>1</v>
      </c>
      <c r="F951">
        <v>1</v>
      </c>
      <c r="G951">
        <v>1</v>
      </c>
      <c r="H951">
        <v>3</v>
      </c>
      <c r="I951" t="s">
        <v>516</v>
      </c>
      <c r="J951" t="s">
        <v>518</v>
      </c>
      <c r="K951" t="s">
        <v>521</v>
      </c>
      <c r="L951">
        <v>1354</v>
      </c>
      <c r="N951">
        <v>1010</v>
      </c>
      <c r="O951" t="s">
        <v>43</v>
      </c>
      <c r="P951" t="s">
        <v>43</v>
      </c>
      <c r="Q951">
        <v>1</v>
      </c>
      <c r="W951">
        <v>0</v>
      </c>
      <c r="X951">
        <v>1032565231</v>
      </c>
      <c r="Y951">
        <f t="shared" si="459"/>
        <v>0.72727299999999995</v>
      </c>
      <c r="AA951">
        <v>585.6</v>
      </c>
      <c r="AB951">
        <v>0</v>
      </c>
      <c r="AC951">
        <v>0</v>
      </c>
      <c r="AD951">
        <v>0</v>
      </c>
      <c r="AE951">
        <v>585.6</v>
      </c>
      <c r="AF951">
        <v>0</v>
      </c>
      <c r="AG951">
        <v>0</v>
      </c>
      <c r="AH951">
        <v>0</v>
      </c>
      <c r="AI951">
        <v>1</v>
      </c>
      <c r="AJ951">
        <v>1</v>
      </c>
      <c r="AK951">
        <v>1</v>
      </c>
      <c r="AL951">
        <v>1</v>
      </c>
      <c r="AM951">
        <v>0</v>
      </c>
      <c r="AN951">
        <v>0</v>
      </c>
      <c r="AO951">
        <v>0</v>
      </c>
      <c r="AP951">
        <v>1</v>
      </c>
      <c r="AQ951">
        <v>0</v>
      </c>
      <c r="AR951">
        <v>0</v>
      </c>
      <c r="AS951" t="s">
        <v>6</v>
      </c>
      <c r="AT951">
        <v>0.72727299999999995</v>
      </c>
      <c r="AU951" t="s">
        <v>6</v>
      </c>
      <c r="AV951">
        <v>0</v>
      </c>
      <c r="AW951">
        <v>1</v>
      </c>
      <c r="AX951">
        <v>-1</v>
      </c>
      <c r="AY951">
        <v>0</v>
      </c>
      <c r="AZ951">
        <v>0</v>
      </c>
      <c r="BA951" t="s">
        <v>6</v>
      </c>
      <c r="BB951">
        <v>0</v>
      </c>
      <c r="BC951">
        <v>0</v>
      </c>
      <c r="BD951">
        <v>0</v>
      </c>
      <c r="BE951">
        <v>0</v>
      </c>
      <c r="BF951">
        <v>0</v>
      </c>
      <c r="BG951">
        <v>0</v>
      </c>
      <c r="BH951">
        <v>0</v>
      </c>
      <c r="BI951">
        <v>0</v>
      </c>
      <c r="BJ951">
        <v>0</v>
      </c>
      <c r="BK951">
        <v>0</v>
      </c>
      <c r="BL951">
        <v>0</v>
      </c>
      <c r="BM951">
        <v>0</v>
      </c>
      <c r="BN951">
        <v>0</v>
      </c>
      <c r="BO951">
        <v>0</v>
      </c>
      <c r="BP951">
        <v>0</v>
      </c>
      <c r="BQ951">
        <v>0</v>
      </c>
      <c r="BR951">
        <v>0</v>
      </c>
      <c r="BS951">
        <v>0</v>
      </c>
      <c r="BT951">
        <v>0</v>
      </c>
      <c r="BU951">
        <v>0</v>
      </c>
      <c r="BV951">
        <v>0</v>
      </c>
      <c r="BW951">
        <v>0</v>
      </c>
      <c r="CV951">
        <v>0</v>
      </c>
      <c r="CW951">
        <v>0</v>
      </c>
      <c r="CX951">
        <f>ROUND(Y951*Source!I609,9)</f>
        <v>2.0000007499999999</v>
      </c>
      <c r="CY951">
        <f t="shared" si="463"/>
        <v>585.6</v>
      </c>
      <c r="CZ951">
        <f t="shared" si="464"/>
        <v>585.6</v>
      </c>
      <c r="DA951">
        <f t="shared" si="465"/>
        <v>1</v>
      </c>
      <c r="DB951">
        <f t="shared" si="460"/>
        <v>425.89</v>
      </c>
      <c r="DC951">
        <f t="shared" si="461"/>
        <v>0</v>
      </c>
      <c r="DD951" t="s">
        <v>6</v>
      </c>
      <c r="DE951" t="s">
        <v>6</v>
      </c>
      <c r="DF951">
        <f t="shared" si="462"/>
        <v>1172</v>
      </c>
      <c r="DG951">
        <f t="shared" si="458"/>
        <v>0</v>
      </c>
      <c r="DH951">
        <f>Source!I609*SmtRes!Y951</f>
        <v>2.0000007499999999</v>
      </c>
      <c r="DI951">
        <f t="shared" si="466"/>
        <v>585.6</v>
      </c>
      <c r="DJ951">
        <f t="shared" si="467"/>
        <v>1172</v>
      </c>
      <c r="DK951">
        <f>Source!BC609</f>
        <v>1</v>
      </c>
      <c r="DL951" t="s">
        <v>6</v>
      </c>
      <c r="DM951">
        <v>0</v>
      </c>
      <c r="DN951" t="s">
        <v>6</v>
      </c>
      <c r="DO951">
        <v>0</v>
      </c>
      <c r="GP951">
        <v>1</v>
      </c>
      <c r="GQ951">
        <v>-1</v>
      </c>
      <c r="GR951">
        <v>-1</v>
      </c>
    </row>
    <row r="952" spans="1:200" x14ac:dyDescent="0.2">
      <c r="A952">
        <f>ROW(Source!A609)</f>
        <v>609</v>
      </c>
      <c r="B952">
        <v>86295183</v>
      </c>
      <c r="C952">
        <v>86296727</v>
      </c>
      <c r="D952">
        <v>69205630</v>
      </c>
      <c r="E952">
        <v>1</v>
      </c>
      <c r="F952">
        <v>1</v>
      </c>
      <c r="G952">
        <v>1</v>
      </c>
      <c r="H952">
        <v>3</v>
      </c>
      <c r="I952" t="s">
        <v>516</v>
      </c>
      <c r="J952" t="s">
        <v>518</v>
      </c>
      <c r="K952" t="s">
        <v>528</v>
      </c>
      <c r="L952">
        <v>1354</v>
      </c>
      <c r="N952">
        <v>1010</v>
      </c>
      <c r="O952" t="s">
        <v>43</v>
      </c>
      <c r="P952" t="s">
        <v>43</v>
      </c>
      <c r="Q952">
        <v>1</v>
      </c>
      <c r="W952">
        <v>0</v>
      </c>
      <c r="X952">
        <v>1632656182</v>
      </c>
      <c r="Y952">
        <f t="shared" si="459"/>
        <v>0.36363600000000001</v>
      </c>
      <c r="AA952">
        <v>585.6</v>
      </c>
      <c r="AB952">
        <v>0</v>
      </c>
      <c r="AC952">
        <v>0</v>
      </c>
      <c r="AD952">
        <v>0</v>
      </c>
      <c r="AE952">
        <v>585.6</v>
      </c>
      <c r="AF952">
        <v>0</v>
      </c>
      <c r="AG952">
        <v>0</v>
      </c>
      <c r="AH952">
        <v>0</v>
      </c>
      <c r="AI952">
        <v>1</v>
      </c>
      <c r="AJ952">
        <v>1</v>
      </c>
      <c r="AK952">
        <v>1</v>
      </c>
      <c r="AL952">
        <v>1</v>
      </c>
      <c r="AM952">
        <v>0</v>
      </c>
      <c r="AN952">
        <v>0</v>
      </c>
      <c r="AO952">
        <v>0</v>
      </c>
      <c r="AP952">
        <v>1</v>
      </c>
      <c r="AQ952">
        <v>0</v>
      </c>
      <c r="AR952">
        <v>0</v>
      </c>
      <c r="AS952" t="s">
        <v>6</v>
      </c>
      <c r="AT952">
        <v>0.36363600000000001</v>
      </c>
      <c r="AU952" t="s">
        <v>6</v>
      </c>
      <c r="AV952">
        <v>0</v>
      </c>
      <c r="AW952">
        <v>1</v>
      </c>
      <c r="AX952">
        <v>-1</v>
      </c>
      <c r="AY952">
        <v>0</v>
      </c>
      <c r="AZ952">
        <v>0</v>
      </c>
      <c r="BA952" t="s">
        <v>6</v>
      </c>
      <c r="BB952">
        <v>0</v>
      </c>
      <c r="BC952">
        <v>0</v>
      </c>
      <c r="BD952">
        <v>0</v>
      </c>
      <c r="BE952">
        <v>0</v>
      </c>
      <c r="BF952">
        <v>0</v>
      </c>
      <c r="BG952">
        <v>0</v>
      </c>
      <c r="BH952">
        <v>0</v>
      </c>
      <c r="BI952">
        <v>0</v>
      </c>
      <c r="BJ952">
        <v>0</v>
      </c>
      <c r="BK952">
        <v>0</v>
      </c>
      <c r="BL952">
        <v>0</v>
      </c>
      <c r="BM952">
        <v>0</v>
      </c>
      <c r="BN952">
        <v>0</v>
      </c>
      <c r="BO952">
        <v>0</v>
      </c>
      <c r="BP952">
        <v>0</v>
      </c>
      <c r="BQ952">
        <v>0</v>
      </c>
      <c r="BR952">
        <v>0</v>
      </c>
      <c r="BS952">
        <v>0</v>
      </c>
      <c r="BT952">
        <v>0</v>
      </c>
      <c r="BU952">
        <v>0</v>
      </c>
      <c r="BV952">
        <v>0</v>
      </c>
      <c r="BW952">
        <v>0</v>
      </c>
      <c r="CV952">
        <v>0</v>
      </c>
      <c r="CW952">
        <v>0</v>
      </c>
      <c r="CX952">
        <f>ROUND(Y952*Source!I609,9)</f>
        <v>0.99999899999999997</v>
      </c>
      <c r="CY952">
        <f t="shared" si="463"/>
        <v>585.6</v>
      </c>
      <c r="CZ952">
        <f t="shared" si="464"/>
        <v>585.6</v>
      </c>
      <c r="DA952">
        <f t="shared" si="465"/>
        <v>1</v>
      </c>
      <c r="DB952">
        <f t="shared" si="460"/>
        <v>212.95</v>
      </c>
      <c r="DC952">
        <f t="shared" si="461"/>
        <v>0</v>
      </c>
      <c r="DD952" t="s">
        <v>6</v>
      </c>
      <c r="DE952" t="s">
        <v>6</v>
      </c>
      <c r="DF952">
        <f t="shared" si="462"/>
        <v>586</v>
      </c>
      <c r="DG952">
        <f t="shared" si="458"/>
        <v>0</v>
      </c>
      <c r="DH952">
        <f>Source!I609*SmtRes!Y952</f>
        <v>0.99999900000000008</v>
      </c>
      <c r="DI952">
        <f t="shared" si="466"/>
        <v>585.6</v>
      </c>
      <c r="DJ952">
        <f t="shared" si="467"/>
        <v>586</v>
      </c>
      <c r="DK952">
        <f>Source!BC609</f>
        <v>1</v>
      </c>
      <c r="DL952" t="s">
        <v>6</v>
      </c>
      <c r="DM952">
        <v>0</v>
      </c>
      <c r="DN952" t="s">
        <v>6</v>
      </c>
      <c r="DO952">
        <v>0</v>
      </c>
      <c r="GP952">
        <v>1</v>
      </c>
      <c r="GQ952">
        <v>-1</v>
      </c>
      <c r="GR952">
        <v>-1</v>
      </c>
    </row>
    <row r="953" spans="1:200" x14ac:dyDescent="0.2">
      <c r="A953">
        <f>ROW(Source!A609)</f>
        <v>609</v>
      </c>
      <c r="B953">
        <v>86295183</v>
      </c>
      <c r="C953">
        <v>86296727</v>
      </c>
      <c r="D953">
        <v>69205636</v>
      </c>
      <c r="E953">
        <v>1</v>
      </c>
      <c r="F953">
        <v>1</v>
      </c>
      <c r="G953">
        <v>1</v>
      </c>
      <c r="H953">
        <v>3</v>
      </c>
      <c r="I953" t="s">
        <v>532</v>
      </c>
      <c r="J953" t="s">
        <v>534</v>
      </c>
      <c r="K953" t="s">
        <v>533</v>
      </c>
      <c r="L953">
        <v>1354</v>
      </c>
      <c r="N953">
        <v>1010</v>
      </c>
      <c r="O953" t="s">
        <v>43</v>
      </c>
      <c r="P953" t="s">
        <v>43</v>
      </c>
      <c r="Q953">
        <v>1</v>
      </c>
      <c r="W953">
        <v>0</v>
      </c>
      <c r="X953">
        <v>945467651</v>
      </c>
      <c r="Y953">
        <f t="shared" si="459"/>
        <v>1.0909089999999999</v>
      </c>
      <c r="AA953">
        <v>170.48</v>
      </c>
      <c r="AB953">
        <v>0</v>
      </c>
      <c r="AC953">
        <v>0</v>
      </c>
      <c r="AD953">
        <v>0</v>
      </c>
      <c r="AE953">
        <v>170.48</v>
      </c>
      <c r="AF953">
        <v>0</v>
      </c>
      <c r="AG953">
        <v>0</v>
      </c>
      <c r="AH953">
        <v>0</v>
      </c>
      <c r="AI953">
        <v>1</v>
      </c>
      <c r="AJ953">
        <v>1</v>
      </c>
      <c r="AK953">
        <v>1</v>
      </c>
      <c r="AL953">
        <v>1</v>
      </c>
      <c r="AM953">
        <v>0</v>
      </c>
      <c r="AN953">
        <v>0</v>
      </c>
      <c r="AO953">
        <v>0</v>
      </c>
      <c r="AP953">
        <v>1</v>
      </c>
      <c r="AQ953">
        <v>0</v>
      </c>
      <c r="AR953">
        <v>0</v>
      </c>
      <c r="AS953" t="s">
        <v>6</v>
      </c>
      <c r="AT953">
        <v>1.0909089999999999</v>
      </c>
      <c r="AU953" t="s">
        <v>6</v>
      </c>
      <c r="AV953">
        <v>0</v>
      </c>
      <c r="AW953">
        <v>1</v>
      </c>
      <c r="AX953">
        <v>-1</v>
      </c>
      <c r="AY953">
        <v>0</v>
      </c>
      <c r="AZ953">
        <v>0</v>
      </c>
      <c r="BA953" t="s">
        <v>6</v>
      </c>
      <c r="BB953">
        <v>0</v>
      </c>
      <c r="BC953">
        <v>0</v>
      </c>
      <c r="BD953">
        <v>0</v>
      </c>
      <c r="BE953">
        <v>0</v>
      </c>
      <c r="BF953">
        <v>0</v>
      </c>
      <c r="BG953">
        <v>0</v>
      </c>
      <c r="BH953">
        <v>0</v>
      </c>
      <c r="BI953">
        <v>0</v>
      </c>
      <c r="BJ953">
        <v>0</v>
      </c>
      <c r="BK953">
        <v>0</v>
      </c>
      <c r="BL953">
        <v>0</v>
      </c>
      <c r="BM953">
        <v>0</v>
      </c>
      <c r="BN953">
        <v>0</v>
      </c>
      <c r="BO953">
        <v>0</v>
      </c>
      <c r="BP953">
        <v>0</v>
      </c>
      <c r="BQ953">
        <v>0</v>
      </c>
      <c r="BR953">
        <v>0</v>
      </c>
      <c r="BS953">
        <v>0</v>
      </c>
      <c r="BT953">
        <v>0</v>
      </c>
      <c r="BU953">
        <v>0</v>
      </c>
      <c r="BV953">
        <v>0</v>
      </c>
      <c r="BW953">
        <v>0</v>
      </c>
      <c r="CV953">
        <v>0</v>
      </c>
      <c r="CW953">
        <v>0</v>
      </c>
      <c r="CX953">
        <f>ROUND(Y953*Source!I609,9)</f>
        <v>2.9999997500000002</v>
      </c>
      <c r="CY953">
        <f t="shared" si="463"/>
        <v>170.48</v>
      </c>
      <c r="CZ953">
        <f t="shared" si="464"/>
        <v>170.48</v>
      </c>
      <c r="DA953">
        <f t="shared" si="465"/>
        <v>1</v>
      </c>
      <c r="DB953">
        <f t="shared" si="460"/>
        <v>185.98</v>
      </c>
      <c r="DC953">
        <f t="shared" si="461"/>
        <v>0</v>
      </c>
      <c r="DD953" t="s">
        <v>6</v>
      </c>
      <c r="DE953" t="s">
        <v>6</v>
      </c>
      <c r="DF953">
        <f t="shared" si="462"/>
        <v>510</v>
      </c>
      <c r="DG953">
        <f t="shared" si="458"/>
        <v>0</v>
      </c>
      <c r="DH953">
        <f>Source!I609*SmtRes!Y953</f>
        <v>2.9999997499999997</v>
      </c>
      <c r="DI953">
        <f t="shared" si="466"/>
        <v>170.48</v>
      </c>
      <c r="DJ953">
        <f t="shared" si="467"/>
        <v>510</v>
      </c>
      <c r="DK953">
        <f>Source!BC609</f>
        <v>1</v>
      </c>
      <c r="DL953" t="s">
        <v>6</v>
      </c>
      <c r="DM953">
        <v>0</v>
      </c>
      <c r="DN953" t="s">
        <v>6</v>
      </c>
      <c r="DO953">
        <v>0</v>
      </c>
      <c r="GP953">
        <v>1</v>
      </c>
      <c r="GQ953">
        <v>-1</v>
      </c>
      <c r="GR953">
        <v>-1</v>
      </c>
    </row>
    <row r="954" spans="1:200" x14ac:dyDescent="0.2">
      <c r="A954">
        <f>ROW(Source!A609)</f>
        <v>609</v>
      </c>
      <c r="B954">
        <v>86295183</v>
      </c>
      <c r="C954">
        <v>86296727</v>
      </c>
      <c r="D954">
        <v>69205638</v>
      </c>
      <c r="E954">
        <v>1</v>
      </c>
      <c r="F954">
        <v>1</v>
      </c>
      <c r="G954">
        <v>1</v>
      </c>
      <c r="H954">
        <v>3</v>
      </c>
      <c r="I954" t="s">
        <v>537</v>
      </c>
      <c r="J954" t="s">
        <v>539</v>
      </c>
      <c r="K954" t="s">
        <v>538</v>
      </c>
      <c r="L954">
        <v>1354</v>
      </c>
      <c r="N954">
        <v>1010</v>
      </c>
      <c r="O954" t="s">
        <v>43</v>
      </c>
      <c r="P954" t="s">
        <v>43</v>
      </c>
      <c r="Q954">
        <v>1</v>
      </c>
      <c r="W954">
        <v>0</v>
      </c>
      <c r="X954">
        <v>-331038233</v>
      </c>
      <c r="Y954">
        <f t="shared" si="459"/>
        <v>0.72727299999999995</v>
      </c>
      <c r="AA954">
        <v>170.48</v>
      </c>
      <c r="AB954">
        <v>0</v>
      </c>
      <c r="AC954">
        <v>0</v>
      </c>
      <c r="AD954">
        <v>0</v>
      </c>
      <c r="AE954">
        <v>170.48</v>
      </c>
      <c r="AF954">
        <v>0</v>
      </c>
      <c r="AG954">
        <v>0</v>
      </c>
      <c r="AH954">
        <v>0</v>
      </c>
      <c r="AI954">
        <v>1</v>
      </c>
      <c r="AJ954">
        <v>1</v>
      </c>
      <c r="AK954">
        <v>1</v>
      </c>
      <c r="AL954">
        <v>1</v>
      </c>
      <c r="AM954">
        <v>0</v>
      </c>
      <c r="AN954">
        <v>0</v>
      </c>
      <c r="AO954">
        <v>0</v>
      </c>
      <c r="AP954">
        <v>1</v>
      </c>
      <c r="AQ954">
        <v>0</v>
      </c>
      <c r="AR954">
        <v>0</v>
      </c>
      <c r="AS954" t="s">
        <v>6</v>
      </c>
      <c r="AT954">
        <v>0.72727299999999995</v>
      </c>
      <c r="AU954" t="s">
        <v>6</v>
      </c>
      <c r="AV954">
        <v>0</v>
      </c>
      <c r="AW954">
        <v>1</v>
      </c>
      <c r="AX954">
        <v>-1</v>
      </c>
      <c r="AY954">
        <v>0</v>
      </c>
      <c r="AZ954">
        <v>0</v>
      </c>
      <c r="BA954" t="s">
        <v>6</v>
      </c>
      <c r="BB954">
        <v>0</v>
      </c>
      <c r="BC954">
        <v>0</v>
      </c>
      <c r="BD954">
        <v>0</v>
      </c>
      <c r="BE954">
        <v>0</v>
      </c>
      <c r="BF954">
        <v>0</v>
      </c>
      <c r="BG954">
        <v>0</v>
      </c>
      <c r="BH954">
        <v>0</v>
      </c>
      <c r="BI954">
        <v>0</v>
      </c>
      <c r="BJ954">
        <v>0</v>
      </c>
      <c r="BK954">
        <v>0</v>
      </c>
      <c r="BL954">
        <v>0</v>
      </c>
      <c r="BM954">
        <v>0</v>
      </c>
      <c r="BN954">
        <v>0</v>
      </c>
      <c r="BO954">
        <v>0</v>
      </c>
      <c r="BP954">
        <v>0</v>
      </c>
      <c r="BQ954">
        <v>0</v>
      </c>
      <c r="BR954">
        <v>0</v>
      </c>
      <c r="BS954">
        <v>0</v>
      </c>
      <c r="BT954">
        <v>0</v>
      </c>
      <c r="BU954">
        <v>0</v>
      </c>
      <c r="BV954">
        <v>0</v>
      </c>
      <c r="BW954">
        <v>0</v>
      </c>
      <c r="CV954">
        <v>0</v>
      </c>
      <c r="CW954">
        <v>0</v>
      </c>
      <c r="CX954">
        <f>ROUND(Y954*Source!I609,9)</f>
        <v>2.0000007499999999</v>
      </c>
      <c r="CY954">
        <f t="shared" si="463"/>
        <v>170.48</v>
      </c>
      <c r="CZ954">
        <f t="shared" si="464"/>
        <v>170.48</v>
      </c>
      <c r="DA954">
        <f t="shared" si="465"/>
        <v>1</v>
      </c>
      <c r="DB954">
        <f t="shared" si="460"/>
        <v>123.99</v>
      </c>
      <c r="DC954">
        <f t="shared" si="461"/>
        <v>0</v>
      </c>
      <c r="DD954" t="s">
        <v>6</v>
      </c>
      <c r="DE954" t="s">
        <v>6</v>
      </c>
      <c r="DF954">
        <f t="shared" si="462"/>
        <v>340</v>
      </c>
      <c r="DG954">
        <f t="shared" si="458"/>
        <v>0</v>
      </c>
      <c r="DH954">
        <f>Source!I609*SmtRes!Y954</f>
        <v>2.0000007499999999</v>
      </c>
      <c r="DI954">
        <f t="shared" si="466"/>
        <v>170.48</v>
      </c>
      <c r="DJ954">
        <f t="shared" si="467"/>
        <v>340</v>
      </c>
      <c r="DK954">
        <f>Source!BC609</f>
        <v>1</v>
      </c>
      <c r="DL954" t="s">
        <v>6</v>
      </c>
      <c r="DM954">
        <v>0</v>
      </c>
      <c r="DN954" t="s">
        <v>6</v>
      </c>
      <c r="DO954">
        <v>0</v>
      </c>
      <c r="GP954">
        <v>1</v>
      </c>
      <c r="GQ954">
        <v>-1</v>
      </c>
      <c r="GR954">
        <v>-1</v>
      </c>
    </row>
    <row r="955" spans="1:200" x14ac:dyDescent="0.2">
      <c r="A955">
        <f>ROW(Source!A610)</f>
        <v>610</v>
      </c>
      <c r="B955">
        <v>86295184</v>
      </c>
      <c r="C955">
        <v>86296727</v>
      </c>
      <c r="D955">
        <v>27498288</v>
      </c>
      <c r="E955">
        <v>1</v>
      </c>
      <c r="F955">
        <v>1</v>
      </c>
      <c r="G955">
        <v>1</v>
      </c>
      <c r="H955">
        <v>1</v>
      </c>
      <c r="I955" t="s">
        <v>1003</v>
      </c>
      <c r="J955" t="s">
        <v>6</v>
      </c>
      <c r="K955" t="s">
        <v>1004</v>
      </c>
      <c r="L955">
        <v>1369</v>
      </c>
      <c r="N955">
        <v>1013</v>
      </c>
      <c r="O955" t="s">
        <v>921</v>
      </c>
      <c r="P955" t="s">
        <v>921</v>
      </c>
      <c r="Q955">
        <v>1</v>
      </c>
      <c r="W955">
        <v>0</v>
      </c>
      <c r="X955">
        <v>1223303326</v>
      </c>
      <c r="Y955">
        <f t="shared" si="459"/>
        <v>158.27000000000001</v>
      </c>
      <c r="AA955">
        <v>0</v>
      </c>
      <c r="AB955">
        <v>0</v>
      </c>
      <c r="AC955">
        <v>0</v>
      </c>
      <c r="AD955">
        <v>231.42</v>
      </c>
      <c r="AE955">
        <v>0</v>
      </c>
      <c r="AF955">
        <v>0</v>
      </c>
      <c r="AG955">
        <v>0</v>
      </c>
      <c r="AH955">
        <v>9.0399999999999991</v>
      </c>
      <c r="AI955">
        <v>1</v>
      </c>
      <c r="AJ955">
        <v>1</v>
      </c>
      <c r="AK955">
        <v>1</v>
      </c>
      <c r="AL955">
        <v>25.6</v>
      </c>
      <c r="AM955">
        <v>5</v>
      </c>
      <c r="AN955">
        <v>0</v>
      </c>
      <c r="AO955">
        <v>1</v>
      </c>
      <c r="AP955">
        <v>1</v>
      </c>
      <c r="AQ955">
        <v>0</v>
      </c>
      <c r="AR955">
        <v>0</v>
      </c>
      <c r="AS955" t="s">
        <v>6</v>
      </c>
      <c r="AT955">
        <v>158.27000000000001</v>
      </c>
      <c r="AU955" t="s">
        <v>6</v>
      </c>
      <c r="AV955">
        <v>1</v>
      </c>
      <c r="AW955">
        <v>2</v>
      </c>
      <c r="AX955">
        <v>86296744</v>
      </c>
      <c r="AY955">
        <v>1</v>
      </c>
      <c r="AZ955">
        <v>0</v>
      </c>
      <c r="BA955">
        <v>1086</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CU955">
        <f>ROUND(AT955*Source!I610*AH955*AL955,0)</f>
        <v>100726</v>
      </c>
      <c r="CV955">
        <f>ROUND(Y955*Source!I610,9)</f>
        <v>435.24250000000001</v>
      </c>
      <c r="CW955">
        <v>0</v>
      </c>
      <c r="CX955">
        <f>ROUND(Y955*Source!I610,9)</f>
        <v>435.24250000000001</v>
      </c>
      <c r="CY955">
        <f>AD955</f>
        <v>231.42</v>
      </c>
      <c r="CZ955">
        <f>AH955</f>
        <v>9.0399999999999991</v>
      </c>
      <c r="DA955">
        <f>AL955</f>
        <v>25.6</v>
      </c>
      <c r="DB955">
        <f t="shared" si="460"/>
        <v>1430.76</v>
      </c>
      <c r="DC955">
        <f t="shared" si="461"/>
        <v>0</v>
      </c>
      <c r="DD955" t="s">
        <v>6</v>
      </c>
      <c r="DE955" t="s">
        <v>6</v>
      </c>
      <c r="DF955">
        <f t="shared" si="462"/>
        <v>0</v>
      </c>
      <c r="DG955">
        <f t="shared" si="458"/>
        <v>0</v>
      </c>
      <c r="DH955">
        <f>Source!I610*SmtRes!Y955</f>
        <v>435.24250000000001</v>
      </c>
      <c r="DI955">
        <f>AD955</f>
        <v>231.42</v>
      </c>
      <c r="DJ955">
        <f>EtalonRes!AB1086</f>
        <v>9.0399999999999991</v>
      </c>
      <c r="DK955">
        <f>Source!BA610</f>
        <v>25.6</v>
      </c>
      <c r="DL955" t="s">
        <v>6</v>
      </c>
      <c r="DM955">
        <v>0</v>
      </c>
      <c r="DN955" t="s">
        <v>6</v>
      </c>
      <c r="DO955">
        <v>0</v>
      </c>
      <c r="GQ955">
        <v>-1</v>
      </c>
      <c r="GR955">
        <v>-1</v>
      </c>
    </row>
    <row r="956" spans="1:200" x14ac:dyDescent="0.2">
      <c r="A956">
        <f>ROW(Source!A610)</f>
        <v>610</v>
      </c>
      <c r="B956">
        <v>86295184</v>
      </c>
      <c r="C956">
        <v>86296727</v>
      </c>
      <c r="D956">
        <v>121548</v>
      </c>
      <c r="E956">
        <v>1</v>
      </c>
      <c r="F956">
        <v>1</v>
      </c>
      <c r="G956">
        <v>1</v>
      </c>
      <c r="H956">
        <v>1</v>
      </c>
      <c r="I956" t="s">
        <v>39</v>
      </c>
      <c r="J956" t="s">
        <v>6</v>
      </c>
      <c r="K956" t="s">
        <v>922</v>
      </c>
      <c r="L956">
        <v>608254</v>
      </c>
      <c r="N956">
        <v>1013</v>
      </c>
      <c r="O956" t="s">
        <v>923</v>
      </c>
      <c r="P956" t="s">
        <v>923</v>
      </c>
      <c r="Q956">
        <v>1</v>
      </c>
      <c r="W956">
        <v>0</v>
      </c>
      <c r="X956">
        <v>-185737400</v>
      </c>
      <c r="Y956">
        <f t="shared" si="459"/>
        <v>43.58</v>
      </c>
      <c r="AA956">
        <v>0</v>
      </c>
      <c r="AB956">
        <v>0</v>
      </c>
      <c r="AC956">
        <v>0</v>
      </c>
      <c r="AD956">
        <v>0</v>
      </c>
      <c r="AE956">
        <v>0</v>
      </c>
      <c r="AF956">
        <v>0</v>
      </c>
      <c r="AG956">
        <v>0</v>
      </c>
      <c r="AH956">
        <v>0</v>
      </c>
      <c r="AI956">
        <v>1</v>
      </c>
      <c r="AJ956">
        <v>1</v>
      </c>
      <c r="AK956">
        <v>19.8</v>
      </c>
      <c r="AL956">
        <v>1</v>
      </c>
      <c r="AM956">
        <v>5</v>
      </c>
      <c r="AN956">
        <v>0</v>
      </c>
      <c r="AO956">
        <v>1</v>
      </c>
      <c r="AP956">
        <v>1</v>
      </c>
      <c r="AQ956">
        <v>0</v>
      </c>
      <c r="AR956">
        <v>0</v>
      </c>
      <c r="AS956" t="s">
        <v>6</v>
      </c>
      <c r="AT956">
        <v>43.58</v>
      </c>
      <c r="AU956" t="s">
        <v>6</v>
      </c>
      <c r="AV956">
        <v>2</v>
      </c>
      <c r="AW956">
        <v>2</v>
      </c>
      <c r="AX956">
        <v>86296745</v>
      </c>
      <c r="AY956">
        <v>1</v>
      </c>
      <c r="AZ956">
        <v>0</v>
      </c>
      <c r="BA956">
        <v>1087</v>
      </c>
      <c r="BB956">
        <v>0</v>
      </c>
      <c r="BC956">
        <v>0</v>
      </c>
      <c r="BD956">
        <v>0</v>
      </c>
      <c r="BE956">
        <v>0</v>
      </c>
      <c r="BF956">
        <v>0</v>
      </c>
      <c r="BG956">
        <v>0</v>
      </c>
      <c r="BH956">
        <v>0</v>
      </c>
      <c r="BI956">
        <v>0</v>
      </c>
      <c r="BJ956">
        <v>0</v>
      </c>
      <c r="BK956">
        <v>0</v>
      </c>
      <c r="BL956">
        <v>0</v>
      </c>
      <c r="BM956">
        <v>0</v>
      </c>
      <c r="BN956">
        <v>0</v>
      </c>
      <c r="BO956">
        <v>0</v>
      </c>
      <c r="BP956">
        <v>0</v>
      </c>
      <c r="BQ956">
        <v>0</v>
      </c>
      <c r="BR956">
        <v>0</v>
      </c>
      <c r="BS956">
        <v>0</v>
      </c>
      <c r="BT956">
        <v>0</v>
      </c>
      <c r="BU956">
        <v>0</v>
      </c>
      <c r="BV956">
        <v>0</v>
      </c>
      <c r="BW956">
        <v>0</v>
      </c>
      <c r="CV956">
        <v>0</v>
      </c>
      <c r="CW956">
        <v>0</v>
      </c>
      <c r="CX956">
        <f>ROUND(Y956*Source!I610,9)</f>
        <v>119.845</v>
      </c>
      <c r="CY956">
        <f>AD956</f>
        <v>0</v>
      </c>
      <c r="CZ956">
        <f>AH956</f>
        <v>0</v>
      </c>
      <c r="DA956">
        <f>AL956</f>
        <v>1</v>
      </c>
      <c r="DB956">
        <f t="shared" si="460"/>
        <v>0</v>
      </c>
      <c r="DC956">
        <f t="shared" si="461"/>
        <v>0</v>
      </c>
      <c r="DD956" t="s">
        <v>6</v>
      </c>
      <c r="DE956" t="s">
        <v>6</v>
      </c>
      <c r="DF956">
        <f t="shared" si="462"/>
        <v>0</v>
      </c>
      <c r="DG956">
        <f t="shared" si="458"/>
        <v>0</v>
      </c>
      <c r="DH956">
        <f>Source!I610*SmtRes!Y956</f>
        <v>119.845</v>
      </c>
      <c r="DI956">
        <f>AD956</f>
        <v>0</v>
      </c>
      <c r="DJ956">
        <f>EtalonRes!AB1087</f>
        <v>0</v>
      </c>
      <c r="DK956">
        <f>Source!BA610</f>
        <v>25.6</v>
      </c>
      <c r="DL956" t="s">
        <v>6</v>
      </c>
      <c r="DM956">
        <v>0</v>
      </c>
      <c r="DN956" t="s">
        <v>6</v>
      </c>
      <c r="DO956">
        <v>0</v>
      </c>
      <c r="GQ956">
        <v>-1</v>
      </c>
      <c r="GR956">
        <v>-1</v>
      </c>
    </row>
    <row r="957" spans="1:200" x14ac:dyDescent="0.2">
      <c r="A957">
        <f>ROW(Source!A610)</f>
        <v>610</v>
      </c>
      <c r="B957">
        <v>86295184</v>
      </c>
      <c r="C957">
        <v>86296727</v>
      </c>
      <c r="D957">
        <v>27439419</v>
      </c>
      <c r="E957">
        <v>1</v>
      </c>
      <c r="F957">
        <v>1</v>
      </c>
      <c r="G957">
        <v>1</v>
      </c>
      <c r="H957">
        <v>2</v>
      </c>
      <c r="I957" t="s">
        <v>924</v>
      </c>
      <c r="J957" t="s">
        <v>925</v>
      </c>
      <c r="K957" t="s">
        <v>926</v>
      </c>
      <c r="L957">
        <v>1368</v>
      </c>
      <c r="N957">
        <v>1011</v>
      </c>
      <c r="O957" t="s">
        <v>927</v>
      </c>
      <c r="P957" t="s">
        <v>927</v>
      </c>
      <c r="Q957">
        <v>1</v>
      </c>
      <c r="W957">
        <v>0</v>
      </c>
      <c r="X957">
        <v>1804162481</v>
      </c>
      <c r="Y957">
        <f t="shared" si="459"/>
        <v>43.58</v>
      </c>
      <c r="AA957">
        <v>0</v>
      </c>
      <c r="AB957">
        <v>1075.45</v>
      </c>
      <c r="AC957">
        <v>269.48</v>
      </c>
      <c r="AD957">
        <v>0</v>
      </c>
      <c r="AE957">
        <v>0</v>
      </c>
      <c r="AF957">
        <v>115.64</v>
      </c>
      <c r="AG957">
        <v>13.61</v>
      </c>
      <c r="AH957">
        <v>0</v>
      </c>
      <c r="AI957">
        <v>1</v>
      </c>
      <c r="AJ957">
        <v>9.3000000000000007</v>
      </c>
      <c r="AK957">
        <v>19.8</v>
      </c>
      <c r="AL957">
        <v>1</v>
      </c>
      <c r="AM957">
        <v>5</v>
      </c>
      <c r="AN957">
        <v>0</v>
      </c>
      <c r="AO957">
        <v>1</v>
      </c>
      <c r="AP957">
        <v>1</v>
      </c>
      <c r="AQ957">
        <v>0</v>
      </c>
      <c r="AR957">
        <v>0</v>
      </c>
      <c r="AS957" t="s">
        <v>6</v>
      </c>
      <c r="AT957">
        <v>43.58</v>
      </c>
      <c r="AU957" t="s">
        <v>6</v>
      </c>
      <c r="AV957">
        <v>0</v>
      </c>
      <c r="AW957">
        <v>1</v>
      </c>
      <c r="AX957">
        <v>-1</v>
      </c>
      <c r="AY957">
        <v>0</v>
      </c>
      <c r="AZ957">
        <v>0</v>
      </c>
      <c r="BA957" t="s">
        <v>6</v>
      </c>
      <c r="BB957">
        <v>5</v>
      </c>
      <c r="BC957">
        <v>0</v>
      </c>
      <c r="BD957">
        <v>5039.5911999999998</v>
      </c>
      <c r="BE957">
        <v>593.12379999999996</v>
      </c>
      <c r="BF957">
        <v>0</v>
      </c>
      <c r="BG957">
        <v>0</v>
      </c>
      <c r="BH957">
        <v>0</v>
      </c>
      <c r="BI957">
        <v>1</v>
      </c>
      <c r="BJ957">
        <v>0</v>
      </c>
      <c r="BK957">
        <v>0</v>
      </c>
      <c r="BL957">
        <v>0</v>
      </c>
      <c r="BM957">
        <v>0</v>
      </c>
      <c r="BN957">
        <v>0</v>
      </c>
      <c r="BO957">
        <v>0</v>
      </c>
      <c r="BP957">
        <v>0</v>
      </c>
      <c r="BQ957">
        <v>0</v>
      </c>
      <c r="BR957">
        <v>0</v>
      </c>
      <c r="BS957">
        <v>0</v>
      </c>
      <c r="BT957">
        <v>0</v>
      </c>
      <c r="BU957">
        <v>0</v>
      </c>
      <c r="BV957">
        <v>0</v>
      </c>
      <c r="BW957">
        <v>0</v>
      </c>
      <c r="CV957">
        <v>0</v>
      </c>
      <c r="CW957">
        <f>ROUND(Y957*Source!I610*DO957,9)</f>
        <v>0</v>
      </c>
      <c r="CX957">
        <f>ROUND(Y957*Source!I610,9)</f>
        <v>119.845</v>
      </c>
      <c r="CY957">
        <f>AB957</f>
        <v>1075.45</v>
      </c>
      <c r="CZ957">
        <f>AF957</f>
        <v>115.64</v>
      </c>
      <c r="DA957">
        <f>AJ957</f>
        <v>9.3000000000000007</v>
      </c>
      <c r="DB957">
        <f t="shared" si="460"/>
        <v>5039.59</v>
      </c>
      <c r="DC957">
        <f t="shared" si="461"/>
        <v>593.12</v>
      </c>
      <c r="DD957" t="s">
        <v>6</v>
      </c>
      <c r="DE957" t="s">
        <v>6</v>
      </c>
      <c r="DF957">
        <f t="shared" si="462"/>
        <v>0</v>
      </c>
      <c r="DG957">
        <f>ROUND(ROUND(AF957*AJ957,0)*CX957,0)</f>
        <v>128833</v>
      </c>
      <c r="DH957">
        <f>Source!I610*SmtRes!Y957</f>
        <v>119.845</v>
      </c>
      <c r="DI957">
        <f>AB957</f>
        <v>1075.45</v>
      </c>
      <c r="DJ957">
        <f>DG957</f>
        <v>128833</v>
      </c>
      <c r="DK957">
        <f>Source!BB610</f>
        <v>9.3000000000000007</v>
      </c>
      <c r="DL957" t="s">
        <v>6</v>
      </c>
      <c r="DM957">
        <v>0</v>
      </c>
      <c r="DN957" t="s">
        <v>6</v>
      </c>
      <c r="DO957">
        <v>0</v>
      </c>
      <c r="GQ957">
        <v>-1</v>
      </c>
      <c r="GR957">
        <v>-1</v>
      </c>
    </row>
    <row r="958" spans="1:200" x14ac:dyDescent="0.2">
      <c r="A958">
        <f>ROW(Source!A610)</f>
        <v>610</v>
      </c>
      <c r="B958">
        <v>86295184</v>
      </c>
      <c r="C958">
        <v>86296727</v>
      </c>
      <c r="D958">
        <v>69408707</v>
      </c>
      <c r="E958">
        <v>1</v>
      </c>
      <c r="F958">
        <v>1</v>
      </c>
      <c r="G958">
        <v>1</v>
      </c>
      <c r="H958">
        <v>3</v>
      </c>
      <c r="I958" t="s">
        <v>30</v>
      </c>
      <c r="J958" t="s">
        <v>33</v>
      </c>
      <c r="K958" t="s">
        <v>31</v>
      </c>
      <c r="L958">
        <v>1339</v>
      </c>
      <c r="N958">
        <v>1007</v>
      </c>
      <c r="O958" t="s">
        <v>32</v>
      </c>
      <c r="P958" t="s">
        <v>32</v>
      </c>
      <c r="Q958">
        <v>1</v>
      </c>
      <c r="W958">
        <v>0</v>
      </c>
      <c r="X958">
        <v>2111049581</v>
      </c>
      <c r="Y958">
        <f t="shared" si="459"/>
        <v>0.7</v>
      </c>
      <c r="AA958">
        <v>4929.3500000000004</v>
      </c>
      <c r="AB958">
        <v>0</v>
      </c>
      <c r="AC958">
        <v>0</v>
      </c>
      <c r="AD958">
        <v>0</v>
      </c>
      <c r="AE958">
        <v>691.67</v>
      </c>
      <c r="AF958">
        <v>0</v>
      </c>
      <c r="AG958">
        <v>0</v>
      </c>
      <c r="AH958">
        <v>0</v>
      </c>
      <c r="AI958">
        <v>7.56</v>
      </c>
      <c r="AJ958">
        <v>1</v>
      </c>
      <c r="AK958">
        <v>1</v>
      </c>
      <c r="AL958">
        <v>1</v>
      </c>
      <c r="AM958">
        <v>0</v>
      </c>
      <c r="AN958">
        <v>0</v>
      </c>
      <c r="AO958">
        <v>0</v>
      </c>
      <c r="AP958">
        <v>1</v>
      </c>
      <c r="AQ958">
        <v>0</v>
      </c>
      <c r="AR958">
        <v>0</v>
      </c>
      <c r="AS958" t="s">
        <v>6</v>
      </c>
      <c r="AT958">
        <v>0.7</v>
      </c>
      <c r="AU958" t="s">
        <v>6</v>
      </c>
      <c r="AV958">
        <v>0</v>
      </c>
      <c r="AW958">
        <v>1</v>
      </c>
      <c r="AX958">
        <v>-1</v>
      </c>
      <c r="AY958">
        <v>0</v>
      </c>
      <c r="AZ958">
        <v>0</v>
      </c>
      <c r="BA958" t="s">
        <v>6</v>
      </c>
      <c r="BB958">
        <v>0</v>
      </c>
      <c r="BC958">
        <v>0</v>
      </c>
      <c r="BD958">
        <v>0</v>
      </c>
      <c r="BE958">
        <v>0</v>
      </c>
      <c r="BF958">
        <v>0</v>
      </c>
      <c r="BG958">
        <v>0</v>
      </c>
      <c r="BH958">
        <v>0</v>
      </c>
      <c r="BI958">
        <v>0</v>
      </c>
      <c r="BJ958">
        <v>0</v>
      </c>
      <c r="BK958">
        <v>0</v>
      </c>
      <c r="BL958">
        <v>0</v>
      </c>
      <c r="BM958">
        <v>0</v>
      </c>
      <c r="BN958">
        <v>0</v>
      </c>
      <c r="BO958">
        <v>0</v>
      </c>
      <c r="BP958">
        <v>0</v>
      </c>
      <c r="BQ958">
        <v>0</v>
      </c>
      <c r="BR958">
        <v>0</v>
      </c>
      <c r="BS958">
        <v>0</v>
      </c>
      <c r="BT958">
        <v>0</v>
      </c>
      <c r="BU958">
        <v>0</v>
      </c>
      <c r="BV958">
        <v>0</v>
      </c>
      <c r="BW958">
        <v>0</v>
      </c>
      <c r="CV958">
        <v>0</v>
      </c>
      <c r="CW958">
        <v>0</v>
      </c>
      <c r="CX958">
        <f>ROUND(Y958*Source!I610,9)</f>
        <v>1.925</v>
      </c>
      <c r="CY958">
        <f t="shared" ref="CY958:CY970" si="468">AA958</f>
        <v>4929.3500000000004</v>
      </c>
      <c r="CZ958">
        <f t="shared" ref="CZ958:CZ970" si="469">AE958</f>
        <v>691.67</v>
      </c>
      <c r="DA958">
        <f t="shared" ref="DA958:DA970" si="470">AI958</f>
        <v>7.56</v>
      </c>
      <c r="DB958">
        <f t="shared" si="460"/>
        <v>484.17</v>
      </c>
      <c r="DC958">
        <f t="shared" si="461"/>
        <v>0</v>
      </c>
      <c r="DD958" t="s">
        <v>6</v>
      </c>
      <c r="DE958" t="s">
        <v>6</v>
      </c>
      <c r="DF958">
        <f t="shared" ref="DF958:DF970" si="471">ROUND(ROUND(AE958*AI958,0)*CX958,0)</f>
        <v>10066</v>
      </c>
      <c r="DG958">
        <f t="shared" ref="DG958:DG973" si="472">ROUND(ROUND(AF958,0)*CX958,0)</f>
        <v>0</v>
      </c>
      <c r="DH958">
        <f>Source!I610*SmtRes!Y958</f>
        <v>1.9249999999999998</v>
      </c>
      <c r="DI958">
        <f t="shared" ref="DI958:DI970" si="473">AA958</f>
        <v>4929.3500000000004</v>
      </c>
      <c r="DJ958">
        <f t="shared" ref="DJ958:DJ970" si="474">DF958</f>
        <v>10066</v>
      </c>
      <c r="DK958">
        <f>Source!BC610</f>
        <v>7.56</v>
      </c>
      <c r="DL958" t="s">
        <v>6</v>
      </c>
      <c r="DM958">
        <v>0</v>
      </c>
      <c r="DN958" t="s">
        <v>6</v>
      </c>
      <c r="DO958">
        <v>0</v>
      </c>
      <c r="GP958">
        <v>1</v>
      </c>
      <c r="GQ958">
        <v>-1</v>
      </c>
      <c r="GR958">
        <v>-1</v>
      </c>
    </row>
    <row r="959" spans="1:200" x14ac:dyDescent="0.2">
      <c r="A959">
        <f>ROW(Source!A610)</f>
        <v>610</v>
      </c>
      <c r="B959">
        <v>86295184</v>
      </c>
      <c r="C959">
        <v>86296727</v>
      </c>
      <c r="D959">
        <v>69205624</v>
      </c>
      <c r="E959">
        <v>1</v>
      </c>
      <c r="F959">
        <v>1</v>
      </c>
      <c r="G959">
        <v>1</v>
      </c>
      <c r="H959">
        <v>3</v>
      </c>
      <c r="I959" t="s">
        <v>511</v>
      </c>
      <c r="J959" t="s">
        <v>513</v>
      </c>
      <c r="K959" t="s">
        <v>512</v>
      </c>
      <c r="L959">
        <v>1354</v>
      </c>
      <c r="N959">
        <v>1010</v>
      </c>
      <c r="O959" t="s">
        <v>43</v>
      </c>
      <c r="P959" t="s">
        <v>43</v>
      </c>
      <c r="Q959">
        <v>1</v>
      </c>
      <c r="W959">
        <v>0</v>
      </c>
      <c r="X959">
        <v>572052361</v>
      </c>
      <c r="Y959">
        <f t="shared" si="459"/>
        <v>0</v>
      </c>
      <c r="AA959">
        <v>6853.99</v>
      </c>
      <c r="AB959">
        <v>0</v>
      </c>
      <c r="AC959">
        <v>0</v>
      </c>
      <c r="AD959">
        <v>0</v>
      </c>
      <c r="AE959">
        <v>906.61</v>
      </c>
      <c r="AF959">
        <v>0</v>
      </c>
      <c r="AG959">
        <v>0</v>
      </c>
      <c r="AH959">
        <v>0</v>
      </c>
      <c r="AI959">
        <v>7.56</v>
      </c>
      <c r="AJ959">
        <v>1</v>
      </c>
      <c r="AK959">
        <v>1</v>
      </c>
      <c r="AL959">
        <v>1</v>
      </c>
      <c r="AM959">
        <v>5</v>
      </c>
      <c r="AN959">
        <v>0</v>
      </c>
      <c r="AO959">
        <v>0</v>
      </c>
      <c r="AP959">
        <v>1</v>
      </c>
      <c r="AQ959">
        <v>0</v>
      </c>
      <c r="AR959">
        <v>0</v>
      </c>
      <c r="AS959" t="s">
        <v>6</v>
      </c>
      <c r="AT959">
        <v>0</v>
      </c>
      <c r="AU959" t="s">
        <v>6</v>
      </c>
      <c r="AV959">
        <v>0</v>
      </c>
      <c r="AW959">
        <v>1</v>
      </c>
      <c r="AX959">
        <v>-1</v>
      </c>
      <c r="AY959">
        <v>0</v>
      </c>
      <c r="AZ959">
        <v>0</v>
      </c>
      <c r="BA959" t="s">
        <v>6</v>
      </c>
      <c r="BB959">
        <v>0</v>
      </c>
      <c r="BC959">
        <v>0</v>
      </c>
      <c r="BD959">
        <v>0</v>
      </c>
      <c r="BE959">
        <v>0</v>
      </c>
      <c r="BF959">
        <v>0</v>
      </c>
      <c r="BG959">
        <v>0</v>
      </c>
      <c r="BH959">
        <v>0</v>
      </c>
      <c r="BI959">
        <v>0</v>
      </c>
      <c r="BJ959">
        <v>0</v>
      </c>
      <c r="BK959">
        <v>0</v>
      </c>
      <c r="BL959">
        <v>0</v>
      </c>
      <c r="BM959">
        <v>0</v>
      </c>
      <c r="BN959">
        <v>0</v>
      </c>
      <c r="BO959">
        <v>0</v>
      </c>
      <c r="BP959">
        <v>0</v>
      </c>
      <c r="BQ959">
        <v>0</v>
      </c>
      <c r="BR959">
        <v>0</v>
      </c>
      <c r="BS959">
        <v>0</v>
      </c>
      <c r="BT959">
        <v>0</v>
      </c>
      <c r="BU959">
        <v>0</v>
      </c>
      <c r="BV959">
        <v>0</v>
      </c>
      <c r="BW959">
        <v>0</v>
      </c>
      <c r="CV959">
        <v>0</v>
      </c>
      <c r="CW959">
        <v>0</v>
      </c>
      <c r="CX959">
        <f>ROUND(Y959*Source!I610,9)</f>
        <v>0</v>
      </c>
      <c r="CY959">
        <f t="shared" si="468"/>
        <v>6853.99</v>
      </c>
      <c r="CZ959">
        <f t="shared" si="469"/>
        <v>906.61</v>
      </c>
      <c r="DA959">
        <f t="shared" si="470"/>
        <v>7.56</v>
      </c>
      <c r="DB959">
        <f t="shared" si="460"/>
        <v>0</v>
      </c>
      <c r="DC959">
        <f t="shared" si="461"/>
        <v>0</v>
      </c>
      <c r="DD959" t="s">
        <v>6</v>
      </c>
      <c r="DE959" t="s">
        <v>6</v>
      </c>
      <c r="DF959">
        <f t="shared" si="471"/>
        <v>0</v>
      </c>
      <c r="DG959">
        <f t="shared" si="472"/>
        <v>0</v>
      </c>
      <c r="DH959">
        <f>Source!I610*SmtRes!Y959</f>
        <v>0</v>
      </c>
      <c r="DI959">
        <f t="shared" si="473"/>
        <v>6853.99</v>
      </c>
      <c r="DJ959">
        <f t="shared" si="474"/>
        <v>0</v>
      </c>
      <c r="DK959">
        <f>Source!BC610</f>
        <v>7.56</v>
      </c>
      <c r="DL959" t="s">
        <v>6</v>
      </c>
      <c r="DM959">
        <v>0</v>
      </c>
      <c r="DN959" t="s">
        <v>6</v>
      </c>
      <c r="DO959">
        <v>0</v>
      </c>
      <c r="GQ959">
        <v>-1</v>
      </c>
      <c r="GR959">
        <v>-1</v>
      </c>
    </row>
    <row r="960" spans="1:200" x14ac:dyDescent="0.2">
      <c r="A960">
        <f>ROW(Source!A610)</f>
        <v>610</v>
      </c>
      <c r="B960">
        <v>86295184</v>
      </c>
      <c r="C960">
        <v>86296727</v>
      </c>
      <c r="D960">
        <v>69205624</v>
      </c>
      <c r="E960">
        <v>1</v>
      </c>
      <c r="F960">
        <v>1</v>
      </c>
      <c r="G960">
        <v>1</v>
      </c>
      <c r="H960">
        <v>3</v>
      </c>
      <c r="I960" t="s">
        <v>511</v>
      </c>
      <c r="J960" t="s">
        <v>513</v>
      </c>
      <c r="K960" t="s">
        <v>512</v>
      </c>
      <c r="L960">
        <v>1354</v>
      </c>
      <c r="N960">
        <v>1010</v>
      </c>
      <c r="O960" t="s">
        <v>43</v>
      </c>
      <c r="P960" t="s">
        <v>43</v>
      </c>
      <c r="Q960">
        <v>1</v>
      </c>
      <c r="W960">
        <v>0</v>
      </c>
      <c r="X960">
        <v>-560117757</v>
      </c>
      <c r="Y960">
        <f t="shared" si="459"/>
        <v>32.727272999999997</v>
      </c>
      <c r="AA960">
        <v>6853.99</v>
      </c>
      <c r="AB960">
        <v>0</v>
      </c>
      <c r="AC960">
        <v>0</v>
      </c>
      <c r="AD960">
        <v>0</v>
      </c>
      <c r="AE960">
        <v>961.73</v>
      </c>
      <c r="AF960">
        <v>0</v>
      </c>
      <c r="AG960">
        <v>0</v>
      </c>
      <c r="AH960">
        <v>0</v>
      </c>
      <c r="AI960">
        <v>7.56</v>
      </c>
      <c r="AJ960">
        <v>1</v>
      </c>
      <c r="AK960">
        <v>1</v>
      </c>
      <c r="AL960">
        <v>1</v>
      </c>
      <c r="AM960">
        <v>0</v>
      </c>
      <c r="AN960">
        <v>0</v>
      </c>
      <c r="AO960">
        <v>0</v>
      </c>
      <c r="AP960">
        <v>1</v>
      </c>
      <c r="AQ960">
        <v>0</v>
      </c>
      <c r="AR960">
        <v>0</v>
      </c>
      <c r="AS960" t="s">
        <v>6</v>
      </c>
      <c r="AT960">
        <v>32.727272999999997</v>
      </c>
      <c r="AU960" t="s">
        <v>6</v>
      </c>
      <c r="AV960">
        <v>0</v>
      </c>
      <c r="AW960">
        <v>1</v>
      </c>
      <c r="AX960">
        <v>-1</v>
      </c>
      <c r="AY960">
        <v>0</v>
      </c>
      <c r="AZ960">
        <v>0</v>
      </c>
      <c r="BA960" t="s">
        <v>6</v>
      </c>
      <c r="BB960">
        <v>0</v>
      </c>
      <c r="BC960">
        <v>0</v>
      </c>
      <c r="BD960">
        <v>0</v>
      </c>
      <c r="BE960">
        <v>0</v>
      </c>
      <c r="BF960">
        <v>0</v>
      </c>
      <c r="BG960">
        <v>0</v>
      </c>
      <c r="BH960">
        <v>0</v>
      </c>
      <c r="BI960">
        <v>0</v>
      </c>
      <c r="BJ960">
        <v>0</v>
      </c>
      <c r="BK960">
        <v>0</v>
      </c>
      <c r="BL960">
        <v>0</v>
      </c>
      <c r="BM960">
        <v>0</v>
      </c>
      <c r="BN960">
        <v>0</v>
      </c>
      <c r="BO960">
        <v>0</v>
      </c>
      <c r="BP960">
        <v>0</v>
      </c>
      <c r="BQ960">
        <v>0</v>
      </c>
      <c r="BR960">
        <v>0</v>
      </c>
      <c r="BS960">
        <v>0</v>
      </c>
      <c r="BT960">
        <v>0</v>
      </c>
      <c r="BU960">
        <v>0</v>
      </c>
      <c r="BV960">
        <v>0</v>
      </c>
      <c r="BW960">
        <v>0</v>
      </c>
      <c r="CV960">
        <v>0</v>
      </c>
      <c r="CW960">
        <v>0</v>
      </c>
      <c r="CX960">
        <f>ROUND(Y960*Source!I610,9)</f>
        <v>90.000000749999998</v>
      </c>
      <c r="CY960">
        <f t="shared" si="468"/>
        <v>6853.99</v>
      </c>
      <c r="CZ960">
        <f t="shared" si="469"/>
        <v>961.73</v>
      </c>
      <c r="DA960">
        <f t="shared" si="470"/>
        <v>7.56</v>
      </c>
      <c r="DB960">
        <f t="shared" si="460"/>
        <v>31474.799999999999</v>
      </c>
      <c r="DC960">
        <f t="shared" si="461"/>
        <v>0</v>
      </c>
      <c r="DD960" t="s">
        <v>6</v>
      </c>
      <c r="DE960" t="s">
        <v>6</v>
      </c>
      <c r="DF960">
        <f t="shared" si="471"/>
        <v>654390</v>
      </c>
      <c r="DG960">
        <f t="shared" si="472"/>
        <v>0</v>
      </c>
      <c r="DH960">
        <f>Source!I610*SmtRes!Y960</f>
        <v>90.000000749999998</v>
      </c>
      <c r="DI960">
        <f t="shared" si="473"/>
        <v>6853.99</v>
      </c>
      <c r="DJ960">
        <f t="shared" si="474"/>
        <v>654390</v>
      </c>
      <c r="DK960">
        <f>Source!BC610</f>
        <v>7.56</v>
      </c>
      <c r="DL960" t="s">
        <v>6</v>
      </c>
      <c r="DM960">
        <v>0</v>
      </c>
      <c r="DN960" t="s">
        <v>6</v>
      </c>
      <c r="DO960">
        <v>0</v>
      </c>
      <c r="GP960">
        <v>1</v>
      </c>
      <c r="GQ960">
        <v>-1</v>
      </c>
      <c r="GR960">
        <v>-1</v>
      </c>
    </row>
    <row r="961" spans="1:200" x14ac:dyDescent="0.2">
      <c r="A961">
        <f>ROW(Source!A610)</f>
        <v>610</v>
      </c>
      <c r="B961">
        <v>86295184</v>
      </c>
      <c r="C961">
        <v>86296727</v>
      </c>
      <c r="D961">
        <v>69205641</v>
      </c>
      <c r="E961">
        <v>1</v>
      </c>
      <c r="F961">
        <v>1</v>
      </c>
      <c r="G961">
        <v>1</v>
      </c>
      <c r="H961">
        <v>3</v>
      </c>
      <c r="I961" t="s">
        <v>546</v>
      </c>
      <c r="J961" t="s">
        <v>548</v>
      </c>
      <c r="K961" t="s">
        <v>547</v>
      </c>
      <c r="L961">
        <v>1354</v>
      </c>
      <c r="N961">
        <v>1010</v>
      </c>
      <c r="O961" t="s">
        <v>43</v>
      </c>
      <c r="P961" t="s">
        <v>43</v>
      </c>
      <c r="Q961">
        <v>1</v>
      </c>
      <c r="W961">
        <v>0</v>
      </c>
      <c r="X961">
        <v>1563734859</v>
      </c>
      <c r="Y961">
        <f t="shared" si="459"/>
        <v>1.818182</v>
      </c>
      <c r="AA961">
        <v>1538.38</v>
      </c>
      <c r="AB961">
        <v>0</v>
      </c>
      <c r="AC961">
        <v>0</v>
      </c>
      <c r="AD961">
        <v>0</v>
      </c>
      <c r="AE961">
        <v>215.85999999999999</v>
      </c>
      <c r="AF961">
        <v>0</v>
      </c>
      <c r="AG961">
        <v>0</v>
      </c>
      <c r="AH961">
        <v>0</v>
      </c>
      <c r="AI961">
        <v>7.56</v>
      </c>
      <c r="AJ961">
        <v>1</v>
      </c>
      <c r="AK961">
        <v>1</v>
      </c>
      <c r="AL961">
        <v>1</v>
      </c>
      <c r="AM961">
        <v>0</v>
      </c>
      <c r="AN961">
        <v>0</v>
      </c>
      <c r="AO961">
        <v>0</v>
      </c>
      <c r="AP961">
        <v>1</v>
      </c>
      <c r="AQ961">
        <v>0</v>
      </c>
      <c r="AR961">
        <v>0</v>
      </c>
      <c r="AS961" t="s">
        <v>6</v>
      </c>
      <c r="AT961">
        <v>1.818182</v>
      </c>
      <c r="AU961" t="s">
        <v>6</v>
      </c>
      <c r="AV961">
        <v>0</v>
      </c>
      <c r="AW961">
        <v>1</v>
      </c>
      <c r="AX961">
        <v>-1</v>
      </c>
      <c r="AY961">
        <v>0</v>
      </c>
      <c r="AZ961">
        <v>0</v>
      </c>
      <c r="BA961" t="s">
        <v>6</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v>0</v>
      </c>
      <c r="CV961">
        <v>0</v>
      </c>
      <c r="CW961">
        <v>0</v>
      </c>
      <c r="CX961">
        <f>ROUND(Y961*Source!I610,9)</f>
        <v>5.0000004999999996</v>
      </c>
      <c r="CY961">
        <f t="shared" si="468"/>
        <v>1538.38</v>
      </c>
      <c r="CZ961">
        <f t="shared" si="469"/>
        <v>215.85999999999999</v>
      </c>
      <c r="DA961">
        <f t="shared" si="470"/>
        <v>7.56</v>
      </c>
      <c r="DB961">
        <f t="shared" si="460"/>
        <v>392.47</v>
      </c>
      <c r="DC961">
        <f t="shared" si="461"/>
        <v>0</v>
      </c>
      <c r="DD961" t="s">
        <v>6</v>
      </c>
      <c r="DE961" t="s">
        <v>6</v>
      </c>
      <c r="DF961">
        <f t="shared" si="471"/>
        <v>8160</v>
      </c>
      <c r="DG961">
        <f t="shared" si="472"/>
        <v>0</v>
      </c>
      <c r="DH961">
        <f>Source!I610*SmtRes!Y961</f>
        <v>5.0000004999999996</v>
      </c>
      <c r="DI961">
        <f t="shared" si="473"/>
        <v>1538.38</v>
      </c>
      <c r="DJ961">
        <f t="shared" si="474"/>
        <v>8160</v>
      </c>
      <c r="DK961">
        <f>Source!BC610</f>
        <v>7.56</v>
      </c>
      <c r="DL961" t="s">
        <v>6</v>
      </c>
      <c r="DM961">
        <v>0</v>
      </c>
      <c r="DN961" t="s">
        <v>6</v>
      </c>
      <c r="DO961">
        <v>0</v>
      </c>
      <c r="GP961">
        <v>1</v>
      </c>
      <c r="GQ961">
        <v>-1</v>
      </c>
      <c r="GR961">
        <v>-1</v>
      </c>
    </row>
    <row r="962" spans="1:200" x14ac:dyDescent="0.2">
      <c r="A962">
        <f>ROW(Source!A610)</f>
        <v>610</v>
      </c>
      <c r="B962">
        <v>86295184</v>
      </c>
      <c r="C962">
        <v>86296727</v>
      </c>
      <c r="D962">
        <v>69205642</v>
      </c>
      <c r="E962">
        <v>1</v>
      </c>
      <c r="F962">
        <v>1</v>
      </c>
      <c r="G962">
        <v>1</v>
      </c>
      <c r="H962">
        <v>3</v>
      </c>
      <c r="I962" t="s">
        <v>541</v>
      </c>
      <c r="J962" t="s">
        <v>543</v>
      </c>
      <c r="K962" t="s">
        <v>542</v>
      </c>
      <c r="L962">
        <v>1354</v>
      </c>
      <c r="N962">
        <v>1010</v>
      </c>
      <c r="O962" t="s">
        <v>43</v>
      </c>
      <c r="P962" t="s">
        <v>43</v>
      </c>
      <c r="Q962">
        <v>1</v>
      </c>
      <c r="W962">
        <v>0</v>
      </c>
      <c r="X962">
        <v>-1355024813</v>
      </c>
      <c r="Y962">
        <f t="shared" si="459"/>
        <v>1.818182</v>
      </c>
      <c r="AA962">
        <v>1538.38</v>
      </c>
      <c r="AB962">
        <v>0</v>
      </c>
      <c r="AC962">
        <v>0</v>
      </c>
      <c r="AD962">
        <v>0</v>
      </c>
      <c r="AE962">
        <v>215.85999999999999</v>
      </c>
      <c r="AF962">
        <v>0</v>
      </c>
      <c r="AG962">
        <v>0</v>
      </c>
      <c r="AH962">
        <v>0</v>
      </c>
      <c r="AI962">
        <v>7.56</v>
      </c>
      <c r="AJ962">
        <v>1</v>
      </c>
      <c r="AK962">
        <v>1</v>
      </c>
      <c r="AL962">
        <v>1</v>
      </c>
      <c r="AM962">
        <v>0</v>
      </c>
      <c r="AN962">
        <v>0</v>
      </c>
      <c r="AO962">
        <v>0</v>
      </c>
      <c r="AP962">
        <v>1</v>
      </c>
      <c r="AQ962">
        <v>0</v>
      </c>
      <c r="AR962">
        <v>0</v>
      </c>
      <c r="AS962" t="s">
        <v>6</v>
      </c>
      <c r="AT962">
        <v>1.818182</v>
      </c>
      <c r="AU962" t="s">
        <v>6</v>
      </c>
      <c r="AV962">
        <v>0</v>
      </c>
      <c r="AW962">
        <v>1</v>
      </c>
      <c r="AX962">
        <v>-1</v>
      </c>
      <c r="AY962">
        <v>0</v>
      </c>
      <c r="AZ962">
        <v>0</v>
      </c>
      <c r="BA962" t="s">
        <v>6</v>
      </c>
      <c r="BB962">
        <v>0</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CV962">
        <v>0</v>
      </c>
      <c r="CW962">
        <v>0</v>
      </c>
      <c r="CX962">
        <f>ROUND(Y962*Source!I610,9)</f>
        <v>5.0000004999999996</v>
      </c>
      <c r="CY962">
        <f t="shared" si="468"/>
        <v>1538.38</v>
      </c>
      <c r="CZ962">
        <f t="shared" si="469"/>
        <v>215.85999999999999</v>
      </c>
      <c r="DA962">
        <f t="shared" si="470"/>
        <v>7.56</v>
      </c>
      <c r="DB962">
        <f t="shared" si="460"/>
        <v>392.47</v>
      </c>
      <c r="DC962">
        <f t="shared" si="461"/>
        <v>0</v>
      </c>
      <c r="DD962" t="s">
        <v>6</v>
      </c>
      <c r="DE962" t="s">
        <v>6</v>
      </c>
      <c r="DF962">
        <f t="shared" si="471"/>
        <v>8160</v>
      </c>
      <c r="DG962">
        <f t="shared" si="472"/>
        <v>0</v>
      </c>
      <c r="DH962">
        <f>Source!I610*SmtRes!Y962</f>
        <v>5.0000004999999996</v>
      </c>
      <c r="DI962">
        <f t="shared" si="473"/>
        <v>1538.38</v>
      </c>
      <c r="DJ962">
        <f t="shared" si="474"/>
        <v>8160</v>
      </c>
      <c r="DK962">
        <f>Source!BC610</f>
        <v>7.56</v>
      </c>
      <c r="DL962" t="s">
        <v>6</v>
      </c>
      <c r="DM962">
        <v>0</v>
      </c>
      <c r="DN962" t="s">
        <v>6</v>
      </c>
      <c r="DO962">
        <v>0</v>
      </c>
      <c r="GP962">
        <v>1</v>
      </c>
      <c r="GQ962">
        <v>-1</v>
      </c>
      <c r="GR962">
        <v>-1</v>
      </c>
    </row>
    <row r="963" spans="1:200" x14ac:dyDescent="0.2">
      <c r="A963">
        <f>ROW(Source!A610)</f>
        <v>610</v>
      </c>
      <c r="B963">
        <v>86295184</v>
      </c>
      <c r="C963">
        <v>86296727</v>
      </c>
      <c r="D963">
        <v>69205625</v>
      </c>
      <c r="E963">
        <v>1</v>
      </c>
      <c r="F963">
        <v>1</v>
      </c>
      <c r="G963">
        <v>1</v>
      </c>
      <c r="H963">
        <v>3</v>
      </c>
      <c r="I963" t="s">
        <v>502</v>
      </c>
      <c r="J963" t="s">
        <v>504</v>
      </c>
      <c r="K963" t="s">
        <v>503</v>
      </c>
      <c r="L963">
        <v>1354</v>
      </c>
      <c r="N963">
        <v>1010</v>
      </c>
      <c r="O963" t="s">
        <v>43</v>
      </c>
      <c r="P963" t="s">
        <v>43</v>
      </c>
      <c r="Q963">
        <v>1</v>
      </c>
      <c r="W963">
        <v>0</v>
      </c>
      <c r="X963">
        <v>1344593891</v>
      </c>
      <c r="Y963">
        <f t="shared" si="459"/>
        <v>43.636364</v>
      </c>
      <c r="AA963">
        <v>5664.88</v>
      </c>
      <c r="AB963">
        <v>0</v>
      </c>
      <c r="AC963">
        <v>0</v>
      </c>
      <c r="AD963">
        <v>0</v>
      </c>
      <c r="AE963">
        <v>794.88000000000011</v>
      </c>
      <c r="AF963">
        <v>0</v>
      </c>
      <c r="AG963">
        <v>0</v>
      </c>
      <c r="AH963">
        <v>0</v>
      </c>
      <c r="AI963">
        <v>7.56</v>
      </c>
      <c r="AJ963">
        <v>1</v>
      </c>
      <c r="AK963">
        <v>1</v>
      </c>
      <c r="AL963">
        <v>1</v>
      </c>
      <c r="AM963">
        <v>0</v>
      </c>
      <c r="AN963">
        <v>0</v>
      </c>
      <c r="AO963">
        <v>0</v>
      </c>
      <c r="AP963">
        <v>1</v>
      </c>
      <c r="AQ963">
        <v>0</v>
      </c>
      <c r="AR963">
        <v>0</v>
      </c>
      <c r="AS963" t="s">
        <v>6</v>
      </c>
      <c r="AT963">
        <v>43.636364</v>
      </c>
      <c r="AU963" t="s">
        <v>6</v>
      </c>
      <c r="AV963">
        <v>0</v>
      </c>
      <c r="AW963">
        <v>1</v>
      </c>
      <c r="AX963">
        <v>-1</v>
      </c>
      <c r="AY963">
        <v>0</v>
      </c>
      <c r="AZ963">
        <v>0</v>
      </c>
      <c r="BA963" t="s">
        <v>6</v>
      </c>
      <c r="BB963">
        <v>0</v>
      </c>
      <c r="BC963">
        <v>0</v>
      </c>
      <c r="BD963">
        <v>0</v>
      </c>
      <c r="BE963">
        <v>0</v>
      </c>
      <c r="BF963">
        <v>0</v>
      </c>
      <c r="BG963">
        <v>0</v>
      </c>
      <c r="BH963">
        <v>0</v>
      </c>
      <c r="BI963">
        <v>0</v>
      </c>
      <c r="BJ963">
        <v>0</v>
      </c>
      <c r="BK963">
        <v>0</v>
      </c>
      <c r="BL963">
        <v>0</v>
      </c>
      <c r="BM963">
        <v>0</v>
      </c>
      <c r="BN963">
        <v>0</v>
      </c>
      <c r="BO963">
        <v>0</v>
      </c>
      <c r="BP963">
        <v>0</v>
      </c>
      <c r="BQ963">
        <v>0</v>
      </c>
      <c r="BR963">
        <v>0</v>
      </c>
      <c r="BS963">
        <v>0</v>
      </c>
      <c r="BT963">
        <v>0</v>
      </c>
      <c r="BU963">
        <v>0</v>
      </c>
      <c r="BV963">
        <v>0</v>
      </c>
      <c r="BW963">
        <v>0</v>
      </c>
      <c r="CV963">
        <v>0</v>
      </c>
      <c r="CW963">
        <v>0</v>
      </c>
      <c r="CX963">
        <f>ROUND(Y963*Source!I610,9)</f>
        <v>120.000001</v>
      </c>
      <c r="CY963">
        <f t="shared" si="468"/>
        <v>5664.88</v>
      </c>
      <c r="CZ963">
        <f t="shared" si="469"/>
        <v>794.88000000000011</v>
      </c>
      <c r="DA963">
        <f t="shared" si="470"/>
        <v>7.56</v>
      </c>
      <c r="DB963">
        <f t="shared" si="460"/>
        <v>34685.67</v>
      </c>
      <c r="DC963">
        <f t="shared" si="461"/>
        <v>0</v>
      </c>
      <c r="DD963" t="s">
        <v>6</v>
      </c>
      <c r="DE963" t="s">
        <v>6</v>
      </c>
      <c r="DF963">
        <f t="shared" si="471"/>
        <v>721080</v>
      </c>
      <c r="DG963">
        <f t="shared" si="472"/>
        <v>0</v>
      </c>
      <c r="DH963">
        <f>Source!I610*SmtRes!Y963</f>
        <v>120.000001</v>
      </c>
      <c r="DI963">
        <f t="shared" si="473"/>
        <v>5664.88</v>
      </c>
      <c r="DJ963">
        <f t="shared" si="474"/>
        <v>721080</v>
      </c>
      <c r="DK963">
        <f>Source!BC610</f>
        <v>7.56</v>
      </c>
      <c r="DL963" t="s">
        <v>6</v>
      </c>
      <c r="DM963">
        <v>0</v>
      </c>
      <c r="DN963" t="s">
        <v>6</v>
      </c>
      <c r="DO963">
        <v>0</v>
      </c>
      <c r="GP963">
        <v>1</v>
      </c>
      <c r="GQ963">
        <v>-1</v>
      </c>
      <c r="GR963">
        <v>-1</v>
      </c>
    </row>
    <row r="964" spans="1:200" x14ac:dyDescent="0.2">
      <c r="A964">
        <f>ROW(Source!A610)</f>
        <v>610</v>
      </c>
      <c r="B964">
        <v>86295184</v>
      </c>
      <c r="C964">
        <v>86296727</v>
      </c>
      <c r="D964">
        <v>69205625</v>
      </c>
      <c r="E964">
        <v>1</v>
      </c>
      <c r="F964">
        <v>1</v>
      </c>
      <c r="G964">
        <v>1</v>
      </c>
      <c r="H964">
        <v>3</v>
      </c>
      <c r="I964" t="s">
        <v>502</v>
      </c>
      <c r="J964" t="s">
        <v>504</v>
      </c>
      <c r="K964" t="s">
        <v>530</v>
      </c>
      <c r="L964">
        <v>1354</v>
      </c>
      <c r="N964">
        <v>1010</v>
      </c>
      <c r="O964" t="s">
        <v>43</v>
      </c>
      <c r="P964" t="s">
        <v>43</v>
      </c>
      <c r="Q964">
        <v>1</v>
      </c>
      <c r="W964">
        <v>0</v>
      </c>
      <c r="X964">
        <v>333378709</v>
      </c>
      <c r="Y964">
        <f t="shared" si="459"/>
        <v>0.72727299999999995</v>
      </c>
      <c r="AA964">
        <v>5664.88</v>
      </c>
      <c r="AB964">
        <v>0</v>
      </c>
      <c r="AC964">
        <v>0</v>
      </c>
      <c r="AD964">
        <v>0</v>
      </c>
      <c r="AE964">
        <v>794.88000000000011</v>
      </c>
      <c r="AF964">
        <v>0</v>
      </c>
      <c r="AG964">
        <v>0</v>
      </c>
      <c r="AH964">
        <v>0</v>
      </c>
      <c r="AI964">
        <v>7.56</v>
      </c>
      <c r="AJ964">
        <v>1</v>
      </c>
      <c r="AK964">
        <v>1</v>
      </c>
      <c r="AL964">
        <v>1</v>
      </c>
      <c r="AM964">
        <v>0</v>
      </c>
      <c r="AN964">
        <v>0</v>
      </c>
      <c r="AO964">
        <v>0</v>
      </c>
      <c r="AP964">
        <v>1</v>
      </c>
      <c r="AQ964">
        <v>0</v>
      </c>
      <c r="AR964">
        <v>0</v>
      </c>
      <c r="AS964" t="s">
        <v>6</v>
      </c>
      <c r="AT964">
        <v>0.72727299999999995</v>
      </c>
      <c r="AU964" t="s">
        <v>6</v>
      </c>
      <c r="AV964">
        <v>0</v>
      </c>
      <c r="AW964">
        <v>1</v>
      </c>
      <c r="AX964">
        <v>-1</v>
      </c>
      <c r="AY964">
        <v>0</v>
      </c>
      <c r="AZ964">
        <v>0</v>
      </c>
      <c r="BA964" t="s">
        <v>6</v>
      </c>
      <c r="BB964">
        <v>0</v>
      </c>
      <c r="BC964">
        <v>0</v>
      </c>
      <c r="BD964">
        <v>0</v>
      </c>
      <c r="BE964">
        <v>0</v>
      </c>
      <c r="BF964">
        <v>0</v>
      </c>
      <c r="BG964">
        <v>0</v>
      </c>
      <c r="BH964">
        <v>0</v>
      </c>
      <c r="BI964">
        <v>0</v>
      </c>
      <c r="BJ964">
        <v>0</v>
      </c>
      <c r="BK964">
        <v>0</v>
      </c>
      <c r="BL964">
        <v>0</v>
      </c>
      <c r="BM964">
        <v>0</v>
      </c>
      <c r="BN964">
        <v>0</v>
      </c>
      <c r="BO964">
        <v>0</v>
      </c>
      <c r="BP964">
        <v>0</v>
      </c>
      <c r="BQ964">
        <v>0</v>
      </c>
      <c r="BR964">
        <v>0</v>
      </c>
      <c r="BS964">
        <v>0</v>
      </c>
      <c r="BT964">
        <v>0</v>
      </c>
      <c r="BU964">
        <v>0</v>
      </c>
      <c r="BV964">
        <v>0</v>
      </c>
      <c r="BW964">
        <v>0</v>
      </c>
      <c r="CV964">
        <v>0</v>
      </c>
      <c r="CW964">
        <v>0</v>
      </c>
      <c r="CX964">
        <f>ROUND(Y964*Source!I610,9)</f>
        <v>2.0000007499999999</v>
      </c>
      <c r="CY964">
        <f t="shared" si="468"/>
        <v>5664.88</v>
      </c>
      <c r="CZ964">
        <f t="shared" si="469"/>
        <v>794.88000000000011</v>
      </c>
      <c r="DA964">
        <f t="shared" si="470"/>
        <v>7.56</v>
      </c>
      <c r="DB964">
        <f t="shared" si="460"/>
        <v>578.09</v>
      </c>
      <c r="DC964">
        <f t="shared" si="461"/>
        <v>0</v>
      </c>
      <c r="DD964" t="s">
        <v>6</v>
      </c>
      <c r="DE964" t="s">
        <v>6</v>
      </c>
      <c r="DF964">
        <f t="shared" si="471"/>
        <v>12018</v>
      </c>
      <c r="DG964">
        <f t="shared" si="472"/>
        <v>0</v>
      </c>
      <c r="DH964">
        <f>Source!I610*SmtRes!Y964</f>
        <v>2.0000007499999999</v>
      </c>
      <c r="DI964">
        <f t="shared" si="473"/>
        <v>5664.88</v>
      </c>
      <c r="DJ964">
        <f t="shared" si="474"/>
        <v>12018</v>
      </c>
      <c r="DK964">
        <f>Source!BC610</f>
        <v>7.56</v>
      </c>
      <c r="DL964" t="s">
        <v>6</v>
      </c>
      <c r="DM964">
        <v>0</v>
      </c>
      <c r="DN964" t="s">
        <v>6</v>
      </c>
      <c r="DO964">
        <v>0</v>
      </c>
      <c r="GP964">
        <v>1</v>
      </c>
      <c r="GQ964">
        <v>-1</v>
      </c>
      <c r="GR964">
        <v>-1</v>
      </c>
    </row>
    <row r="965" spans="1:200" x14ac:dyDescent="0.2">
      <c r="A965">
        <f>ROW(Source!A610)</f>
        <v>610</v>
      </c>
      <c r="B965">
        <v>86295184</v>
      </c>
      <c r="C965">
        <v>86296727</v>
      </c>
      <c r="D965">
        <v>69205626</v>
      </c>
      <c r="E965">
        <v>1</v>
      </c>
      <c r="F965">
        <v>1</v>
      </c>
      <c r="G965">
        <v>1</v>
      </c>
      <c r="H965">
        <v>3</v>
      </c>
      <c r="I965" t="s">
        <v>507</v>
      </c>
      <c r="J965" t="s">
        <v>509</v>
      </c>
      <c r="K965" t="s">
        <v>508</v>
      </c>
      <c r="L965">
        <v>1354</v>
      </c>
      <c r="N965">
        <v>1010</v>
      </c>
      <c r="O965" t="s">
        <v>43</v>
      </c>
      <c r="P965" t="s">
        <v>43</v>
      </c>
      <c r="Q965">
        <v>1</v>
      </c>
      <c r="W965">
        <v>0</v>
      </c>
      <c r="X965">
        <v>-1381314382</v>
      </c>
      <c r="Y965">
        <f t="shared" si="459"/>
        <v>15.272727</v>
      </c>
      <c r="AA965">
        <v>5664.88</v>
      </c>
      <c r="AB965">
        <v>0</v>
      </c>
      <c r="AC965">
        <v>0</v>
      </c>
      <c r="AD965">
        <v>0</v>
      </c>
      <c r="AE965">
        <v>794.88000000000011</v>
      </c>
      <c r="AF965">
        <v>0</v>
      </c>
      <c r="AG965">
        <v>0</v>
      </c>
      <c r="AH965">
        <v>0</v>
      </c>
      <c r="AI965">
        <v>7.56</v>
      </c>
      <c r="AJ965">
        <v>1</v>
      </c>
      <c r="AK965">
        <v>1</v>
      </c>
      <c r="AL965">
        <v>1</v>
      </c>
      <c r="AM965">
        <v>0</v>
      </c>
      <c r="AN965">
        <v>0</v>
      </c>
      <c r="AO965">
        <v>0</v>
      </c>
      <c r="AP965">
        <v>1</v>
      </c>
      <c r="AQ965">
        <v>0</v>
      </c>
      <c r="AR965">
        <v>0</v>
      </c>
      <c r="AS965" t="s">
        <v>6</v>
      </c>
      <c r="AT965">
        <v>15.272727</v>
      </c>
      <c r="AU965" t="s">
        <v>6</v>
      </c>
      <c r="AV965">
        <v>0</v>
      </c>
      <c r="AW965">
        <v>1</v>
      </c>
      <c r="AX965">
        <v>-1</v>
      </c>
      <c r="AY965">
        <v>0</v>
      </c>
      <c r="AZ965">
        <v>0</v>
      </c>
      <c r="BA965" t="s">
        <v>6</v>
      </c>
      <c r="BB965">
        <v>0</v>
      </c>
      <c r="BC965">
        <v>0</v>
      </c>
      <c r="BD965">
        <v>0</v>
      </c>
      <c r="BE965">
        <v>0</v>
      </c>
      <c r="BF965">
        <v>0</v>
      </c>
      <c r="BG965">
        <v>0</v>
      </c>
      <c r="BH965">
        <v>0</v>
      </c>
      <c r="BI965">
        <v>0</v>
      </c>
      <c r="BJ965">
        <v>0</v>
      </c>
      <c r="BK965">
        <v>0</v>
      </c>
      <c r="BL965">
        <v>0</v>
      </c>
      <c r="BM965">
        <v>0</v>
      </c>
      <c r="BN965">
        <v>0</v>
      </c>
      <c r="BO965">
        <v>0</v>
      </c>
      <c r="BP965">
        <v>0</v>
      </c>
      <c r="BQ965">
        <v>0</v>
      </c>
      <c r="BR965">
        <v>0</v>
      </c>
      <c r="BS965">
        <v>0</v>
      </c>
      <c r="BT965">
        <v>0</v>
      </c>
      <c r="BU965">
        <v>0</v>
      </c>
      <c r="BV965">
        <v>0</v>
      </c>
      <c r="BW965">
        <v>0</v>
      </c>
      <c r="CV965">
        <v>0</v>
      </c>
      <c r="CW965">
        <v>0</v>
      </c>
      <c r="CX965">
        <f>ROUND(Y965*Source!I610,9)</f>
        <v>41.999999250000002</v>
      </c>
      <c r="CY965">
        <f t="shared" si="468"/>
        <v>5664.88</v>
      </c>
      <c r="CZ965">
        <f t="shared" si="469"/>
        <v>794.88000000000011</v>
      </c>
      <c r="DA965">
        <f t="shared" si="470"/>
        <v>7.56</v>
      </c>
      <c r="DB965">
        <f t="shared" si="460"/>
        <v>12139.99</v>
      </c>
      <c r="DC965">
        <f t="shared" si="461"/>
        <v>0</v>
      </c>
      <c r="DD965" t="s">
        <v>6</v>
      </c>
      <c r="DE965" t="s">
        <v>6</v>
      </c>
      <c r="DF965">
        <f t="shared" si="471"/>
        <v>252378</v>
      </c>
      <c r="DG965">
        <f t="shared" si="472"/>
        <v>0</v>
      </c>
      <c r="DH965">
        <f>Source!I610*SmtRes!Y965</f>
        <v>41.999999250000002</v>
      </c>
      <c r="DI965">
        <f t="shared" si="473"/>
        <v>5664.88</v>
      </c>
      <c r="DJ965">
        <f t="shared" si="474"/>
        <v>252378</v>
      </c>
      <c r="DK965">
        <f>Source!BC610</f>
        <v>7.56</v>
      </c>
      <c r="DL965" t="s">
        <v>6</v>
      </c>
      <c r="DM965">
        <v>0</v>
      </c>
      <c r="DN965" t="s">
        <v>6</v>
      </c>
      <c r="DO965">
        <v>0</v>
      </c>
      <c r="GP965">
        <v>1</v>
      </c>
      <c r="GQ965">
        <v>-1</v>
      </c>
      <c r="GR965">
        <v>-1</v>
      </c>
    </row>
    <row r="966" spans="1:200" x14ac:dyDescent="0.2">
      <c r="A966">
        <f>ROW(Source!A610)</f>
        <v>610</v>
      </c>
      <c r="B966">
        <v>86295184</v>
      </c>
      <c r="C966">
        <v>86296727</v>
      </c>
      <c r="D966">
        <v>69205630</v>
      </c>
      <c r="E966">
        <v>1</v>
      </c>
      <c r="F966">
        <v>1</v>
      </c>
      <c r="G966">
        <v>1</v>
      </c>
      <c r="H966">
        <v>3</v>
      </c>
      <c r="I966" t="s">
        <v>516</v>
      </c>
      <c r="J966" t="s">
        <v>518</v>
      </c>
      <c r="K966" t="s">
        <v>517</v>
      </c>
      <c r="L966">
        <v>1354</v>
      </c>
      <c r="N966">
        <v>1010</v>
      </c>
      <c r="O966" t="s">
        <v>43</v>
      </c>
      <c r="P966" t="s">
        <v>43</v>
      </c>
      <c r="Q966">
        <v>1</v>
      </c>
      <c r="W966">
        <v>0</v>
      </c>
      <c r="X966">
        <v>-1652029949</v>
      </c>
      <c r="Y966">
        <f t="shared" si="459"/>
        <v>1.0909089999999999</v>
      </c>
      <c r="AA966">
        <v>4657.2700000000004</v>
      </c>
      <c r="AB966">
        <v>0</v>
      </c>
      <c r="AC966">
        <v>0</v>
      </c>
      <c r="AD966">
        <v>0</v>
      </c>
      <c r="AE966">
        <v>653.4899999999999</v>
      </c>
      <c r="AF966">
        <v>0</v>
      </c>
      <c r="AG966">
        <v>0</v>
      </c>
      <c r="AH966">
        <v>0</v>
      </c>
      <c r="AI966">
        <v>7.56</v>
      </c>
      <c r="AJ966">
        <v>1</v>
      </c>
      <c r="AK966">
        <v>1</v>
      </c>
      <c r="AL966">
        <v>1</v>
      </c>
      <c r="AM966">
        <v>0</v>
      </c>
      <c r="AN966">
        <v>0</v>
      </c>
      <c r="AO966">
        <v>0</v>
      </c>
      <c r="AP966">
        <v>1</v>
      </c>
      <c r="AQ966">
        <v>0</v>
      </c>
      <c r="AR966">
        <v>0</v>
      </c>
      <c r="AS966" t="s">
        <v>6</v>
      </c>
      <c r="AT966">
        <v>1.0909089999999999</v>
      </c>
      <c r="AU966" t="s">
        <v>6</v>
      </c>
      <c r="AV966">
        <v>0</v>
      </c>
      <c r="AW966">
        <v>1</v>
      </c>
      <c r="AX966">
        <v>-1</v>
      </c>
      <c r="AY966">
        <v>0</v>
      </c>
      <c r="AZ966">
        <v>0</v>
      </c>
      <c r="BA966" t="s">
        <v>6</v>
      </c>
      <c r="BB966">
        <v>0</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v>0</v>
      </c>
      <c r="CV966">
        <v>0</v>
      </c>
      <c r="CW966">
        <v>0</v>
      </c>
      <c r="CX966">
        <f>ROUND(Y966*Source!I610,9)</f>
        <v>2.9999997500000002</v>
      </c>
      <c r="CY966">
        <f t="shared" si="468"/>
        <v>4657.2700000000004</v>
      </c>
      <c r="CZ966">
        <f t="shared" si="469"/>
        <v>653.4899999999999</v>
      </c>
      <c r="DA966">
        <f t="shared" si="470"/>
        <v>7.56</v>
      </c>
      <c r="DB966">
        <f t="shared" si="460"/>
        <v>712.9</v>
      </c>
      <c r="DC966">
        <f t="shared" si="461"/>
        <v>0</v>
      </c>
      <c r="DD966" t="s">
        <v>6</v>
      </c>
      <c r="DE966" t="s">
        <v>6</v>
      </c>
      <c r="DF966">
        <f t="shared" si="471"/>
        <v>14820</v>
      </c>
      <c r="DG966">
        <f t="shared" si="472"/>
        <v>0</v>
      </c>
      <c r="DH966">
        <f>Source!I610*SmtRes!Y966</f>
        <v>2.9999997499999997</v>
      </c>
      <c r="DI966">
        <f t="shared" si="473"/>
        <v>4657.2700000000004</v>
      </c>
      <c r="DJ966">
        <f t="shared" si="474"/>
        <v>14820</v>
      </c>
      <c r="DK966">
        <f>Source!BC610</f>
        <v>7.56</v>
      </c>
      <c r="DL966" t="s">
        <v>6</v>
      </c>
      <c r="DM966">
        <v>0</v>
      </c>
      <c r="DN966" t="s">
        <v>6</v>
      </c>
      <c r="DO966">
        <v>0</v>
      </c>
      <c r="GP966">
        <v>1</v>
      </c>
      <c r="GQ966">
        <v>-1</v>
      </c>
      <c r="GR966">
        <v>-1</v>
      </c>
    </row>
    <row r="967" spans="1:200" x14ac:dyDescent="0.2">
      <c r="A967">
        <f>ROW(Source!A610)</f>
        <v>610</v>
      </c>
      <c r="B967">
        <v>86295184</v>
      </c>
      <c r="C967">
        <v>86296727</v>
      </c>
      <c r="D967">
        <v>69205630</v>
      </c>
      <c r="E967">
        <v>1</v>
      </c>
      <c r="F967">
        <v>1</v>
      </c>
      <c r="G967">
        <v>1</v>
      </c>
      <c r="H967">
        <v>3</v>
      </c>
      <c r="I967" t="s">
        <v>516</v>
      </c>
      <c r="J967" t="s">
        <v>518</v>
      </c>
      <c r="K967" t="s">
        <v>521</v>
      </c>
      <c r="L967">
        <v>1354</v>
      </c>
      <c r="N967">
        <v>1010</v>
      </c>
      <c r="O967" t="s">
        <v>43</v>
      </c>
      <c r="P967" t="s">
        <v>43</v>
      </c>
      <c r="Q967">
        <v>1</v>
      </c>
      <c r="W967">
        <v>0</v>
      </c>
      <c r="X967">
        <v>1032565231</v>
      </c>
      <c r="Y967">
        <f t="shared" si="459"/>
        <v>0.72727299999999995</v>
      </c>
      <c r="AA967">
        <v>4657.2700000000004</v>
      </c>
      <c r="AB967">
        <v>0</v>
      </c>
      <c r="AC967">
        <v>0</v>
      </c>
      <c r="AD967">
        <v>0</v>
      </c>
      <c r="AE967">
        <v>653.4899999999999</v>
      </c>
      <c r="AF967">
        <v>0</v>
      </c>
      <c r="AG967">
        <v>0</v>
      </c>
      <c r="AH967">
        <v>0</v>
      </c>
      <c r="AI967">
        <v>7.56</v>
      </c>
      <c r="AJ967">
        <v>1</v>
      </c>
      <c r="AK967">
        <v>1</v>
      </c>
      <c r="AL967">
        <v>1</v>
      </c>
      <c r="AM967">
        <v>0</v>
      </c>
      <c r="AN967">
        <v>0</v>
      </c>
      <c r="AO967">
        <v>0</v>
      </c>
      <c r="AP967">
        <v>1</v>
      </c>
      <c r="AQ967">
        <v>0</v>
      </c>
      <c r="AR967">
        <v>0</v>
      </c>
      <c r="AS967" t="s">
        <v>6</v>
      </c>
      <c r="AT967">
        <v>0.72727299999999995</v>
      </c>
      <c r="AU967" t="s">
        <v>6</v>
      </c>
      <c r="AV967">
        <v>0</v>
      </c>
      <c r="AW967">
        <v>1</v>
      </c>
      <c r="AX967">
        <v>-1</v>
      </c>
      <c r="AY967">
        <v>0</v>
      </c>
      <c r="AZ967">
        <v>0</v>
      </c>
      <c r="BA967" t="s">
        <v>6</v>
      </c>
      <c r="BB967">
        <v>0</v>
      </c>
      <c r="BC967">
        <v>0</v>
      </c>
      <c r="BD967">
        <v>0</v>
      </c>
      <c r="BE967">
        <v>0</v>
      </c>
      <c r="BF967">
        <v>0</v>
      </c>
      <c r="BG967">
        <v>0</v>
      </c>
      <c r="BH967">
        <v>0</v>
      </c>
      <c r="BI967">
        <v>0</v>
      </c>
      <c r="BJ967">
        <v>0</v>
      </c>
      <c r="BK967">
        <v>0</v>
      </c>
      <c r="BL967">
        <v>0</v>
      </c>
      <c r="BM967">
        <v>0</v>
      </c>
      <c r="BN967">
        <v>0</v>
      </c>
      <c r="BO967">
        <v>0</v>
      </c>
      <c r="BP967">
        <v>0</v>
      </c>
      <c r="BQ967">
        <v>0</v>
      </c>
      <c r="BR967">
        <v>0</v>
      </c>
      <c r="BS967">
        <v>0</v>
      </c>
      <c r="BT967">
        <v>0</v>
      </c>
      <c r="BU967">
        <v>0</v>
      </c>
      <c r="BV967">
        <v>0</v>
      </c>
      <c r="BW967">
        <v>0</v>
      </c>
      <c r="CV967">
        <v>0</v>
      </c>
      <c r="CW967">
        <v>0</v>
      </c>
      <c r="CX967">
        <f>ROUND(Y967*Source!I610,9)</f>
        <v>2.0000007499999999</v>
      </c>
      <c r="CY967">
        <f t="shared" si="468"/>
        <v>4657.2700000000004</v>
      </c>
      <c r="CZ967">
        <f t="shared" si="469"/>
        <v>653.4899999999999</v>
      </c>
      <c r="DA967">
        <f t="shared" si="470"/>
        <v>7.56</v>
      </c>
      <c r="DB967">
        <f t="shared" si="460"/>
        <v>475.27</v>
      </c>
      <c r="DC967">
        <f t="shared" si="461"/>
        <v>0</v>
      </c>
      <c r="DD967" t="s">
        <v>6</v>
      </c>
      <c r="DE967" t="s">
        <v>6</v>
      </c>
      <c r="DF967">
        <f t="shared" si="471"/>
        <v>9880</v>
      </c>
      <c r="DG967">
        <f t="shared" si="472"/>
        <v>0</v>
      </c>
      <c r="DH967">
        <f>Source!I610*SmtRes!Y967</f>
        <v>2.0000007499999999</v>
      </c>
      <c r="DI967">
        <f t="shared" si="473"/>
        <v>4657.2700000000004</v>
      </c>
      <c r="DJ967">
        <f t="shared" si="474"/>
        <v>9880</v>
      </c>
      <c r="DK967">
        <f>Source!BC610</f>
        <v>7.56</v>
      </c>
      <c r="DL967" t="s">
        <v>6</v>
      </c>
      <c r="DM967">
        <v>0</v>
      </c>
      <c r="DN967" t="s">
        <v>6</v>
      </c>
      <c r="DO967">
        <v>0</v>
      </c>
      <c r="GP967">
        <v>1</v>
      </c>
      <c r="GQ967">
        <v>-1</v>
      </c>
      <c r="GR967">
        <v>-1</v>
      </c>
    </row>
    <row r="968" spans="1:200" x14ac:dyDescent="0.2">
      <c r="A968">
        <f>ROW(Source!A610)</f>
        <v>610</v>
      </c>
      <c r="B968">
        <v>86295184</v>
      </c>
      <c r="C968">
        <v>86296727</v>
      </c>
      <c r="D968">
        <v>69205630</v>
      </c>
      <c r="E968">
        <v>1</v>
      </c>
      <c r="F968">
        <v>1</v>
      </c>
      <c r="G968">
        <v>1</v>
      </c>
      <c r="H968">
        <v>3</v>
      </c>
      <c r="I968" t="s">
        <v>516</v>
      </c>
      <c r="J968" t="s">
        <v>518</v>
      </c>
      <c r="K968" t="s">
        <v>528</v>
      </c>
      <c r="L968">
        <v>1354</v>
      </c>
      <c r="N968">
        <v>1010</v>
      </c>
      <c r="O968" t="s">
        <v>43</v>
      </c>
      <c r="P968" t="s">
        <v>43</v>
      </c>
      <c r="Q968">
        <v>1</v>
      </c>
      <c r="W968">
        <v>0</v>
      </c>
      <c r="X968">
        <v>1632656182</v>
      </c>
      <c r="Y968">
        <f t="shared" si="459"/>
        <v>0.36363600000000001</v>
      </c>
      <c r="AA968">
        <v>4657.2700000000004</v>
      </c>
      <c r="AB968">
        <v>0</v>
      </c>
      <c r="AC968">
        <v>0</v>
      </c>
      <c r="AD968">
        <v>0</v>
      </c>
      <c r="AE968">
        <v>653.4899999999999</v>
      </c>
      <c r="AF968">
        <v>0</v>
      </c>
      <c r="AG968">
        <v>0</v>
      </c>
      <c r="AH968">
        <v>0</v>
      </c>
      <c r="AI968">
        <v>7.56</v>
      </c>
      <c r="AJ968">
        <v>1</v>
      </c>
      <c r="AK968">
        <v>1</v>
      </c>
      <c r="AL968">
        <v>1</v>
      </c>
      <c r="AM968">
        <v>0</v>
      </c>
      <c r="AN968">
        <v>0</v>
      </c>
      <c r="AO968">
        <v>0</v>
      </c>
      <c r="AP968">
        <v>1</v>
      </c>
      <c r="AQ968">
        <v>0</v>
      </c>
      <c r="AR968">
        <v>0</v>
      </c>
      <c r="AS968" t="s">
        <v>6</v>
      </c>
      <c r="AT968">
        <v>0.36363600000000001</v>
      </c>
      <c r="AU968" t="s">
        <v>6</v>
      </c>
      <c r="AV968">
        <v>0</v>
      </c>
      <c r="AW968">
        <v>1</v>
      </c>
      <c r="AX968">
        <v>-1</v>
      </c>
      <c r="AY968">
        <v>0</v>
      </c>
      <c r="AZ968">
        <v>0</v>
      </c>
      <c r="BA968" t="s">
        <v>6</v>
      </c>
      <c r="BB968">
        <v>0</v>
      </c>
      <c r="BC968">
        <v>0</v>
      </c>
      <c r="BD968">
        <v>0</v>
      </c>
      <c r="BE968">
        <v>0</v>
      </c>
      <c r="BF968">
        <v>0</v>
      </c>
      <c r="BG968">
        <v>0</v>
      </c>
      <c r="BH968">
        <v>0</v>
      </c>
      <c r="BI968">
        <v>0</v>
      </c>
      <c r="BJ968">
        <v>0</v>
      </c>
      <c r="BK968">
        <v>0</v>
      </c>
      <c r="BL968">
        <v>0</v>
      </c>
      <c r="BM968">
        <v>0</v>
      </c>
      <c r="BN968">
        <v>0</v>
      </c>
      <c r="BO968">
        <v>0</v>
      </c>
      <c r="BP968">
        <v>0</v>
      </c>
      <c r="BQ968">
        <v>0</v>
      </c>
      <c r="BR968">
        <v>0</v>
      </c>
      <c r="BS968">
        <v>0</v>
      </c>
      <c r="BT968">
        <v>0</v>
      </c>
      <c r="BU968">
        <v>0</v>
      </c>
      <c r="BV968">
        <v>0</v>
      </c>
      <c r="BW968">
        <v>0</v>
      </c>
      <c r="CV968">
        <v>0</v>
      </c>
      <c r="CW968">
        <v>0</v>
      </c>
      <c r="CX968">
        <f>ROUND(Y968*Source!I610,9)</f>
        <v>0.99999899999999997</v>
      </c>
      <c r="CY968">
        <f t="shared" si="468"/>
        <v>4657.2700000000004</v>
      </c>
      <c r="CZ968">
        <f t="shared" si="469"/>
        <v>653.4899999999999</v>
      </c>
      <c r="DA968">
        <f t="shared" si="470"/>
        <v>7.56</v>
      </c>
      <c r="DB968">
        <f t="shared" si="460"/>
        <v>237.63</v>
      </c>
      <c r="DC968">
        <f t="shared" si="461"/>
        <v>0</v>
      </c>
      <c r="DD968" t="s">
        <v>6</v>
      </c>
      <c r="DE968" t="s">
        <v>6</v>
      </c>
      <c r="DF968">
        <f t="shared" si="471"/>
        <v>4940</v>
      </c>
      <c r="DG968">
        <f t="shared" si="472"/>
        <v>0</v>
      </c>
      <c r="DH968">
        <f>Source!I610*SmtRes!Y968</f>
        <v>0.99999900000000008</v>
      </c>
      <c r="DI968">
        <f t="shared" si="473"/>
        <v>4657.2700000000004</v>
      </c>
      <c r="DJ968">
        <f t="shared" si="474"/>
        <v>4940</v>
      </c>
      <c r="DK968">
        <f>Source!BC610</f>
        <v>7.56</v>
      </c>
      <c r="DL968" t="s">
        <v>6</v>
      </c>
      <c r="DM968">
        <v>0</v>
      </c>
      <c r="DN968" t="s">
        <v>6</v>
      </c>
      <c r="DO968">
        <v>0</v>
      </c>
      <c r="GP968">
        <v>1</v>
      </c>
      <c r="GQ968">
        <v>-1</v>
      </c>
      <c r="GR968">
        <v>-1</v>
      </c>
    </row>
    <row r="969" spans="1:200" x14ac:dyDescent="0.2">
      <c r="A969">
        <f>ROW(Source!A610)</f>
        <v>610</v>
      </c>
      <c r="B969">
        <v>86295184</v>
      </c>
      <c r="C969">
        <v>86296727</v>
      </c>
      <c r="D969">
        <v>69205636</v>
      </c>
      <c r="E969">
        <v>1</v>
      </c>
      <c r="F969">
        <v>1</v>
      </c>
      <c r="G969">
        <v>1</v>
      </c>
      <c r="H969">
        <v>3</v>
      </c>
      <c r="I969" t="s">
        <v>532</v>
      </c>
      <c r="J969" t="s">
        <v>534</v>
      </c>
      <c r="K969" t="s">
        <v>533</v>
      </c>
      <c r="L969">
        <v>1354</v>
      </c>
      <c r="N969">
        <v>1010</v>
      </c>
      <c r="O969" t="s">
        <v>43</v>
      </c>
      <c r="P969" t="s">
        <v>43</v>
      </c>
      <c r="Q969">
        <v>1</v>
      </c>
      <c r="W969">
        <v>0</v>
      </c>
      <c r="X969">
        <v>945467651</v>
      </c>
      <c r="Y969">
        <f t="shared" si="459"/>
        <v>1.0909089999999999</v>
      </c>
      <c r="AA969">
        <v>1393.19</v>
      </c>
      <c r="AB969">
        <v>0</v>
      </c>
      <c r="AC969">
        <v>0</v>
      </c>
      <c r="AD969">
        <v>0</v>
      </c>
      <c r="AE969">
        <v>195.48000000000002</v>
      </c>
      <c r="AF969">
        <v>0</v>
      </c>
      <c r="AG969">
        <v>0</v>
      </c>
      <c r="AH969">
        <v>0</v>
      </c>
      <c r="AI969">
        <v>7.56</v>
      </c>
      <c r="AJ969">
        <v>1</v>
      </c>
      <c r="AK969">
        <v>1</v>
      </c>
      <c r="AL969">
        <v>1</v>
      </c>
      <c r="AM969">
        <v>0</v>
      </c>
      <c r="AN969">
        <v>0</v>
      </c>
      <c r="AO969">
        <v>0</v>
      </c>
      <c r="AP969">
        <v>1</v>
      </c>
      <c r="AQ969">
        <v>0</v>
      </c>
      <c r="AR969">
        <v>0</v>
      </c>
      <c r="AS969" t="s">
        <v>6</v>
      </c>
      <c r="AT969">
        <v>1.0909089999999999</v>
      </c>
      <c r="AU969" t="s">
        <v>6</v>
      </c>
      <c r="AV969">
        <v>0</v>
      </c>
      <c r="AW969">
        <v>1</v>
      </c>
      <c r="AX969">
        <v>-1</v>
      </c>
      <c r="AY969">
        <v>0</v>
      </c>
      <c r="AZ969">
        <v>0</v>
      </c>
      <c r="BA969" t="s">
        <v>6</v>
      </c>
      <c r="BB969">
        <v>0</v>
      </c>
      <c r="BC969">
        <v>0</v>
      </c>
      <c r="BD969">
        <v>0</v>
      </c>
      <c r="BE969">
        <v>0</v>
      </c>
      <c r="BF969">
        <v>0</v>
      </c>
      <c r="BG969">
        <v>0</v>
      </c>
      <c r="BH969">
        <v>0</v>
      </c>
      <c r="BI969">
        <v>0</v>
      </c>
      <c r="BJ969">
        <v>0</v>
      </c>
      <c r="BK969">
        <v>0</v>
      </c>
      <c r="BL969">
        <v>0</v>
      </c>
      <c r="BM969">
        <v>0</v>
      </c>
      <c r="BN969">
        <v>0</v>
      </c>
      <c r="BO969">
        <v>0</v>
      </c>
      <c r="BP969">
        <v>0</v>
      </c>
      <c r="BQ969">
        <v>0</v>
      </c>
      <c r="BR969">
        <v>0</v>
      </c>
      <c r="BS969">
        <v>0</v>
      </c>
      <c r="BT969">
        <v>0</v>
      </c>
      <c r="BU969">
        <v>0</v>
      </c>
      <c r="BV969">
        <v>0</v>
      </c>
      <c r="BW969">
        <v>0</v>
      </c>
      <c r="CV969">
        <v>0</v>
      </c>
      <c r="CW969">
        <v>0</v>
      </c>
      <c r="CX969">
        <f>ROUND(Y969*Source!I610,9)</f>
        <v>2.9999997500000002</v>
      </c>
      <c r="CY969">
        <f t="shared" si="468"/>
        <v>1393.19</v>
      </c>
      <c r="CZ969">
        <f t="shared" si="469"/>
        <v>195.48000000000002</v>
      </c>
      <c r="DA969">
        <f t="shared" si="470"/>
        <v>7.56</v>
      </c>
      <c r="DB969">
        <f t="shared" si="460"/>
        <v>213.25</v>
      </c>
      <c r="DC969">
        <f t="shared" si="461"/>
        <v>0</v>
      </c>
      <c r="DD969" t="s">
        <v>6</v>
      </c>
      <c r="DE969" t="s">
        <v>6</v>
      </c>
      <c r="DF969">
        <f t="shared" si="471"/>
        <v>4434</v>
      </c>
      <c r="DG969">
        <f t="shared" si="472"/>
        <v>0</v>
      </c>
      <c r="DH969">
        <f>Source!I610*SmtRes!Y969</f>
        <v>2.9999997499999997</v>
      </c>
      <c r="DI969">
        <f t="shared" si="473"/>
        <v>1393.19</v>
      </c>
      <c r="DJ969">
        <f t="shared" si="474"/>
        <v>4434</v>
      </c>
      <c r="DK969">
        <f>Source!BC610</f>
        <v>7.56</v>
      </c>
      <c r="DL969" t="s">
        <v>6</v>
      </c>
      <c r="DM969">
        <v>0</v>
      </c>
      <c r="DN969" t="s">
        <v>6</v>
      </c>
      <c r="DO969">
        <v>0</v>
      </c>
      <c r="GP969">
        <v>1</v>
      </c>
      <c r="GQ969">
        <v>-1</v>
      </c>
      <c r="GR969">
        <v>-1</v>
      </c>
    </row>
    <row r="970" spans="1:200" x14ac:dyDescent="0.2">
      <c r="A970">
        <f>ROW(Source!A610)</f>
        <v>610</v>
      </c>
      <c r="B970">
        <v>86295184</v>
      </c>
      <c r="C970">
        <v>86296727</v>
      </c>
      <c r="D970">
        <v>69205638</v>
      </c>
      <c r="E970">
        <v>1</v>
      </c>
      <c r="F970">
        <v>1</v>
      </c>
      <c r="G970">
        <v>1</v>
      </c>
      <c r="H970">
        <v>3</v>
      </c>
      <c r="I970" t="s">
        <v>537</v>
      </c>
      <c r="J970" t="s">
        <v>539</v>
      </c>
      <c r="K970" t="s">
        <v>538</v>
      </c>
      <c r="L970">
        <v>1354</v>
      </c>
      <c r="N970">
        <v>1010</v>
      </c>
      <c r="O970" t="s">
        <v>43</v>
      </c>
      <c r="P970" t="s">
        <v>43</v>
      </c>
      <c r="Q970">
        <v>1</v>
      </c>
      <c r="W970">
        <v>0</v>
      </c>
      <c r="X970">
        <v>-331038233</v>
      </c>
      <c r="Y970">
        <f t="shared" si="459"/>
        <v>0.72727299999999995</v>
      </c>
      <c r="AA970">
        <v>1393.19</v>
      </c>
      <c r="AB970">
        <v>0</v>
      </c>
      <c r="AC970">
        <v>0</v>
      </c>
      <c r="AD970">
        <v>0</v>
      </c>
      <c r="AE970">
        <v>195.48000000000002</v>
      </c>
      <c r="AF970">
        <v>0</v>
      </c>
      <c r="AG970">
        <v>0</v>
      </c>
      <c r="AH970">
        <v>0</v>
      </c>
      <c r="AI970">
        <v>7.56</v>
      </c>
      <c r="AJ970">
        <v>1</v>
      </c>
      <c r="AK970">
        <v>1</v>
      </c>
      <c r="AL970">
        <v>1</v>
      </c>
      <c r="AM970">
        <v>0</v>
      </c>
      <c r="AN970">
        <v>0</v>
      </c>
      <c r="AO970">
        <v>0</v>
      </c>
      <c r="AP970">
        <v>1</v>
      </c>
      <c r="AQ970">
        <v>0</v>
      </c>
      <c r="AR970">
        <v>0</v>
      </c>
      <c r="AS970" t="s">
        <v>6</v>
      </c>
      <c r="AT970">
        <v>0.72727299999999995</v>
      </c>
      <c r="AU970" t="s">
        <v>6</v>
      </c>
      <c r="AV970">
        <v>0</v>
      </c>
      <c r="AW970">
        <v>1</v>
      </c>
      <c r="AX970">
        <v>-1</v>
      </c>
      <c r="AY970">
        <v>0</v>
      </c>
      <c r="AZ970">
        <v>0</v>
      </c>
      <c r="BA970" t="s">
        <v>6</v>
      </c>
      <c r="BB970">
        <v>0</v>
      </c>
      <c r="BC970">
        <v>0</v>
      </c>
      <c r="BD970">
        <v>0</v>
      </c>
      <c r="BE970">
        <v>0</v>
      </c>
      <c r="BF970">
        <v>0</v>
      </c>
      <c r="BG970">
        <v>0</v>
      </c>
      <c r="BH970">
        <v>0</v>
      </c>
      <c r="BI970">
        <v>0</v>
      </c>
      <c r="BJ970">
        <v>0</v>
      </c>
      <c r="BK970">
        <v>0</v>
      </c>
      <c r="BL970">
        <v>0</v>
      </c>
      <c r="BM970">
        <v>0</v>
      </c>
      <c r="BN970">
        <v>0</v>
      </c>
      <c r="BO970">
        <v>0</v>
      </c>
      <c r="BP970">
        <v>0</v>
      </c>
      <c r="BQ970">
        <v>0</v>
      </c>
      <c r="BR970">
        <v>0</v>
      </c>
      <c r="BS970">
        <v>0</v>
      </c>
      <c r="BT970">
        <v>0</v>
      </c>
      <c r="BU970">
        <v>0</v>
      </c>
      <c r="BV970">
        <v>0</v>
      </c>
      <c r="BW970">
        <v>0</v>
      </c>
      <c r="CV970">
        <v>0</v>
      </c>
      <c r="CW970">
        <v>0</v>
      </c>
      <c r="CX970">
        <f>ROUND(Y970*Source!I610,9)</f>
        <v>2.0000007499999999</v>
      </c>
      <c r="CY970">
        <f t="shared" si="468"/>
        <v>1393.19</v>
      </c>
      <c r="CZ970">
        <f t="shared" si="469"/>
        <v>195.48000000000002</v>
      </c>
      <c r="DA970">
        <f t="shared" si="470"/>
        <v>7.56</v>
      </c>
      <c r="DB970">
        <f t="shared" si="460"/>
        <v>142.16999999999999</v>
      </c>
      <c r="DC970">
        <f t="shared" si="461"/>
        <v>0</v>
      </c>
      <c r="DD970" t="s">
        <v>6</v>
      </c>
      <c r="DE970" t="s">
        <v>6</v>
      </c>
      <c r="DF970">
        <f t="shared" si="471"/>
        <v>2956</v>
      </c>
      <c r="DG970">
        <f t="shared" si="472"/>
        <v>0</v>
      </c>
      <c r="DH970">
        <f>Source!I610*SmtRes!Y970</f>
        <v>2.0000007499999999</v>
      </c>
      <c r="DI970">
        <f t="shared" si="473"/>
        <v>1393.19</v>
      </c>
      <c r="DJ970">
        <f t="shared" si="474"/>
        <v>2956</v>
      </c>
      <c r="DK970">
        <f>Source!BC610</f>
        <v>7.56</v>
      </c>
      <c r="DL970" t="s">
        <v>6</v>
      </c>
      <c r="DM970">
        <v>0</v>
      </c>
      <c r="DN970" t="s">
        <v>6</v>
      </c>
      <c r="DO970">
        <v>0</v>
      </c>
      <c r="GP970">
        <v>1</v>
      </c>
      <c r="GQ970">
        <v>-1</v>
      </c>
      <c r="GR970">
        <v>-1</v>
      </c>
    </row>
    <row r="971" spans="1:200" x14ac:dyDescent="0.2">
      <c r="A971">
        <f>ROW(Source!A635)</f>
        <v>635</v>
      </c>
      <c r="B971">
        <v>86295183</v>
      </c>
      <c r="C971">
        <v>86296761</v>
      </c>
      <c r="D971">
        <v>27493458</v>
      </c>
      <c r="E971">
        <v>1</v>
      </c>
      <c r="F971">
        <v>1</v>
      </c>
      <c r="G971">
        <v>1</v>
      </c>
      <c r="H971">
        <v>1</v>
      </c>
      <c r="I971" t="s">
        <v>998</v>
      </c>
      <c r="J971" t="s">
        <v>6</v>
      </c>
      <c r="K971" t="s">
        <v>999</v>
      </c>
      <c r="L971">
        <v>1369</v>
      </c>
      <c r="N971">
        <v>1013</v>
      </c>
      <c r="O971" t="s">
        <v>921</v>
      </c>
      <c r="P971" t="s">
        <v>921</v>
      </c>
      <c r="Q971">
        <v>1</v>
      </c>
      <c r="W971">
        <v>0</v>
      </c>
      <c r="X971">
        <v>-115882720</v>
      </c>
      <c r="Y971">
        <f t="shared" si="459"/>
        <v>6.84</v>
      </c>
      <c r="AA971">
        <v>0</v>
      </c>
      <c r="AB971">
        <v>0</v>
      </c>
      <c r="AC971">
        <v>0</v>
      </c>
      <c r="AD971">
        <v>8.6</v>
      </c>
      <c r="AE971">
        <v>0</v>
      </c>
      <c r="AF971">
        <v>0</v>
      </c>
      <c r="AG971">
        <v>0</v>
      </c>
      <c r="AH971">
        <v>8.6</v>
      </c>
      <c r="AI971">
        <v>1</v>
      </c>
      <c r="AJ971">
        <v>1</v>
      </c>
      <c r="AK971">
        <v>1</v>
      </c>
      <c r="AL971">
        <v>1</v>
      </c>
      <c r="AM971">
        <v>0</v>
      </c>
      <c r="AN971">
        <v>0</v>
      </c>
      <c r="AO971">
        <v>1</v>
      </c>
      <c r="AP971">
        <v>0</v>
      </c>
      <c r="AQ971">
        <v>0</v>
      </c>
      <c r="AR971">
        <v>0</v>
      </c>
      <c r="AS971" t="s">
        <v>6</v>
      </c>
      <c r="AT971">
        <v>6.84</v>
      </c>
      <c r="AU971" t="s">
        <v>6</v>
      </c>
      <c r="AV971">
        <v>1</v>
      </c>
      <c r="AW971">
        <v>2</v>
      </c>
      <c r="AX971">
        <v>86296764</v>
      </c>
      <c r="AY971">
        <v>1</v>
      </c>
      <c r="AZ971">
        <v>0</v>
      </c>
      <c r="BA971">
        <v>1091</v>
      </c>
      <c r="BB971">
        <v>0</v>
      </c>
      <c r="BC971">
        <v>0</v>
      </c>
      <c r="BD971">
        <v>0</v>
      </c>
      <c r="BE971">
        <v>0</v>
      </c>
      <c r="BF971">
        <v>0</v>
      </c>
      <c r="BG971">
        <v>0</v>
      </c>
      <c r="BH971">
        <v>0</v>
      </c>
      <c r="BI971">
        <v>0</v>
      </c>
      <c r="BJ971">
        <v>0</v>
      </c>
      <c r="BK971">
        <v>0</v>
      </c>
      <c r="BL971">
        <v>0</v>
      </c>
      <c r="BM971">
        <v>0</v>
      </c>
      <c r="BN971">
        <v>0</v>
      </c>
      <c r="BO971">
        <v>0</v>
      </c>
      <c r="BP971">
        <v>0</v>
      </c>
      <c r="BQ971">
        <v>0</v>
      </c>
      <c r="BR971">
        <v>0</v>
      </c>
      <c r="BS971">
        <v>0</v>
      </c>
      <c r="BT971">
        <v>0</v>
      </c>
      <c r="BU971">
        <v>0</v>
      </c>
      <c r="BV971">
        <v>0</v>
      </c>
      <c r="BW971">
        <v>0</v>
      </c>
      <c r="CU971">
        <f>ROUND(AT971*Source!I635*AH971*AL971,0)</f>
        <v>593</v>
      </c>
      <c r="CV971">
        <f>ROUND(Y971*Source!I635,9)</f>
        <v>68.947199999999995</v>
      </c>
      <c r="CW971">
        <v>0</v>
      </c>
      <c r="CX971">
        <f>ROUND(Y971*Source!I635,9)</f>
        <v>68.947199999999995</v>
      </c>
      <c r="CY971">
        <f>AD971</f>
        <v>8.6</v>
      </c>
      <c r="CZ971">
        <f>AH971</f>
        <v>8.6</v>
      </c>
      <c r="DA971">
        <f>AL971</f>
        <v>1</v>
      </c>
      <c r="DB971">
        <f t="shared" si="460"/>
        <v>58.82</v>
      </c>
      <c r="DC971">
        <f t="shared" si="461"/>
        <v>0</v>
      </c>
      <c r="DD971" t="s">
        <v>6</v>
      </c>
      <c r="DE971" t="s">
        <v>6</v>
      </c>
      <c r="DF971">
        <f t="shared" ref="DF971:DF988" si="475">ROUND(ROUND(AE971,0)*CX971,0)</f>
        <v>0</v>
      </c>
      <c r="DG971">
        <f t="shared" si="472"/>
        <v>0</v>
      </c>
      <c r="DH971">
        <f>Source!I635*SmtRes!Y971</f>
        <v>68.947199999999995</v>
      </c>
      <c r="DI971">
        <f>AD971</f>
        <v>8.6</v>
      </c>
      <c r="DJ971">
        <f>EtalonRes!AB1091</f>
        <v>8.6</v>
      </c>
      <c r="DK971">
        <f>Source!BA635</f>
        <v>1</v>
      </c>
      <c r="DL971" t="s">
        <v>6</v>
      </c>
      <c r="DM971">
        <v>0</v>
      </c>
      <c r="DN971" t="s">
        <v>6</v>
      </c>
      <c r="DO971">
        <v>0</v>
      </c>
      <c r="GQ971">
        <v>-1</v>
      </c>
      <c r="GR971">
        <v>-1</v>
      </c>
    </row>
    <row r="972" spans="1:200" x14ac:dyDescent="0.2">
      <c r="A972">
        <f>ROW(Source!A635)</f>
        <v>635</v>
      </c>
      <c r="B972">
        <v>86295183</v>
      </c>
      <c r="C972">
        <v>86296761</v>
      </c>
      <c r="D972">
        <v>27441080</v>
      </c>
      <c r="E972">
        <v>1</v>
      </c>
      <c r="F972">
        <v>1</v>
      </c>
      <c r="G972">
        <v>1</v>
      </c>
      <c r="H972">
        <v>2</v>
      </c>
      <c r="I972" t="s">
        <v>1005</v>
      </c>
      <c r="J972" t="s">
        <v>1006</v>
      </c>
      <c r="K972" t="s">
        <v>1007</v>
      </c>
      <c r="L972">
        <v>1368</v>
      </c>
      <c r="N972">
        <v>1011</v>
      </c>
      <c r="O972" t="s">
        <v>927</v>
      </c>
      <c r="P972" t="s">
        <v>927</v>
      </c>
      <c r="Q972">
        <v>1</v>
      </c>
      <c r="W972">
        <v>0</v>
      </c>
      <c r="X972">
        <v>-1612557749</v>
      </c>
      <c r="Y972">
        <f t="shared" si="459"/>
        <v>5.2</v>
      </c>
      <c r="AA972">
        <v>0</v>
      </c>
      <c r="AB972">
        <v>26.26</v>
      </c>
      <c r="AC972">
        <v>0</v>
      </c>
      <c r="AD972">
        <v>0</v>
      </c>
      <c r="AE972">
        <v>0</v>
      </c>
      <c r="AF972">
        <v>26.26</v>
      </c>
      <c r="AG972">
        <v>0</v>
      </c>
      <c r="AH972">
        <v>0</v>
      </c>
      <c r="AI972">
        <v>1</v>
      </c>
      <c r="AJ972">
        <v>1</v>
      </c>
      <c r="AK972">
        <v>1</v>
      </c>
      <c r="AL972">
        <v>1</v>
      </c>
      <c r="AM972">
        <v>0</v>
      </c>
      <c r="AN972">
        <v>0</v>
      </c>
      <c r="AO972">
        <v>1</v>
      </c>
      <c r="AP972">
        <v>0</v>
      </c>
      <c r="AQ972">
        <v>0</v>
      </c>
      <c r="AR972">
        <v>0</v>
      </c>
      <c r="AS972" t="s">
        <v>6</v>
      </c>
      <c r="AT972">
        <v>5.2</v>
      </c>
      <c r="AU972" t="s">
        <v>6</v>
      </c>
      <c r="AV972">
        <v>0</v>
      </c>
      <c r="AW972">
        <v>2</v>
      </c>
      <c r="AX972">
        <v>86296765</v>
      </c>
      <c r="AY972">
        <v>1</v>
      </c>
      <c r="AZ972">
        <v>0</v>
      </c>
      <c r="BA972">
        <v>1092</v>
      </c>
      <c r="BB972">
        <v>0</v>
      </c>
      <c r="BC972">
        <v>0</v>
      </c>
      <c r="BD972">
        <v>0</v>
      </c>
      <c r="BE972">
        <v>0</v>
      </c>
      <c r="BF972">
        <v>0</v>
      </c>
      <c r="BG972">
        <v>0</v>
      </c>
      <c r="BH972">
        <v>0</v>
      </c>
      <c r="BI972">
        <v>0</v>
      </c>
      <c r="BJ972">
        <v>0</v>
      </c>
      <c r="BK972">
        <v>0</v>
      </c>
      <c r="BL972">
        <v>0</v>
      </c>
      <c r="BM972">
        <v>0</v>
      </c>
      <c r="BN972">
        <v>0</v>
      </c>
      <c r="BO972">
        <v>0</v>
      </c>
      <c r="BP972">
        <v>0</v>
      </c>
      <c r="BQ972">
        <v>0</v>
      </c>
      <c r="BR972">
        <v>0</v>
      </c>
      <c r="BS972">
        <v>0</v>
      </c>
      <c r="BT972">
        <v>0</v>
      </c>
      <c r="BU972">
        <v>0</v>
      </c>
      <c r="BV972">
        <v>0</v>
      </c>
      <c r="BW972">
        <v>0</v>
      </c>
      <c r="CV972">
        <v>0</v>
      </c>
      <c r="CW972">
        <f>ROUND(Y972*Source!I635*DO972,9)</f>
        <v>0</v>
      </c>
      <c r="CX972">
        <f>ROUND(Y972*Source!I635,9)</f>
        <v>52.415999999999997</v>
      </c>
      <c r="CY972">
        <f>AB972</f>
        <v>26.26</v>
      </c>
      <c r="CZ972">
        <f>AF972</f>
        <v>26.26</v>
      </c>
      <c r="DA972">
        <f>AJ972</f>
        <v>1</v>
      </c>
      <c r="DB972">
        <f t="shared" si="460"/>
        <v>136.55000000000001</v>
      </c>
      <c r="DC972">
        <f t="shared" si="461"/>
        <v>0</v>
      </c>
      <c r="DD972" t="s">
        <v>6</v>
      </c>
      <c r="DE972" t="s">
        <v>6</v>
      </c>
      <c r="DF972">
        <f t="shared" si="475"/>
        <v>0</v>
      </c>
      <c r="DG972">
        <f t="shared" si="472"/>
        <v>1363</v>
      </c>
      <c r="DH972">
        <f>Source!I635*SmtRes!Y972</f>
        <v>52.416000000000004</v>
      </c>
      <c r="DI972">
        <f>AB972</f>
        <v>26.26</v>
      </c>
      <c r="DJ972">
        <f>EtalonRes!Z1092</f>
        <v>26.26</v>
      </c>
      <c r="DK972">
        <f>Source!BB635</f>
        <v>1</v>
      </c>
      <c r="DL972" t="s">
        <v>6</v>
      </c>
      <c r="DM972">
        <v>0</v>
      </c>
      <c r="DN972" t="s">
        <v>6</v>
      </c>
      <c r="DO972">
        <v>0</v>
      </c>
      <c r="GQ972">
        <v>-1</v>
      </c>
      <c r="GR972">
        <v>-1</v>
      </c>
    </row>
    <row r="973" spans="1:200" x14ac:dyDescent="0.2">
      <c r="A973">
        <f>ROW(Source!A636)</f>
        <v>636</v>
      </c>
      <c r="B973">
        <v>86295184</v>
      </c>
      <c r="C973">
        <v>86296761</v>
      </c>
      <c r="D973">
        <v>27493458</v>
      </c>
      <c r="E973">
        <v>1</v>
      </c>
      <c r="F973">
        <v>1</v>
      </c>
      <c r="G973">
        <v>1</v>
      </c>
      <c r="H973">
        <v>1</v>
      </c>
      <c r="I973" t="s">
        <v>998</v>
      </c>
      <c r="J973" t="s">
        <v>6</v>
      </c>
      <c r="K973" t="s">
        <v>999</v>
      </c>
      <c r="L973">
        <v>1369</v>
      </c>
      <c r="N973">
        <v>1013</v>
      </c>
      <c r="O973" t="s">
        <v>921</v>
      </c>
      <c r="P973" t="s">
        <v>921</v>
      </c>
      <c r="Q973">
        <v>1</v>
      </c>
      <c r="W973">
        <v>0</v>
      </c>
      <c r="X973">
        <v>-115882720</v>
      </c>
      <c r="Y973">
        <f t="shared" si="459"/>
        <v>6.84</v>
      </c>
      <c r="AA973">
        <v>0</v>
      </c>
      <c r="AB973">
        <v>0</v>
      </c>
      <c r="AC973">
        <v>0</v>
      </c>
      <c r="AD973">
        <v>218.1</v>
      </c>
      <c r="AE973">
        <v>0</v>
      </c>
      <c r="AF973">
        <v>0</v>
      </c>
      <c r="AG973">
        <v>0</v>
      </c>
      <c r="AH973">
        <v>8.6</v>
      </c>
      <c r="AI973">
        <v>1</v>
      </c>
      <c r="AJ973">
        <v>1</v>
      </c>
      <c r="AK973">
        <v>1</v>
      </c>
      <c r="AL973">
        <v>25.36</v>
      </c>
      <c r="AM973">
        <v>5</v>
      </c>
      <c r="AN973">
        <v>0</v>
      </c>
      <c r="AO973">
        <v>1</v>
      </c>
      <c r="AP973">
        <v>0</v>
      </c>
      <c r="AQ973">
        <v>0</v>
      </c>
      <c r="AR973">
        <v>0</v>
      </c>
      <c r="AS973" t="s">
        <v>6</v>
      </c>
      <c r="AT973">
        <v>6.84</v>
      </c>
      <c r="AU973" t="s">
        <v>6</v>
      </c>
      <c r="AV973">
        <v>1</v>
      </c>
      <c r="AW973">
        <v>2</v>
      </c>
      <c r="AX973">
        <v>86296764</v>
      </c>
      <c r="AY973">
        <v>1</v>
      </c>
      <c r="AZ973">
        <v>0</v>
      </c>
      <c r="BA973">
        <v>1093</v>
      </c>
      <c r="BB973">
        <v>0</v>
      </c>
      <c r="BC973">
        <v>0</v>
      </c>
      <c r="BD973">
        <v>0</v>
      </c>
      <c r="BE973">
        <v>0</v>
      </c>
      <c r="BF973">
        <v>0</v>
      </c>
      <c r="BG973">
        <v>0</v>
      </c>
      <c r="BH973">
        <v>0</v>
      </c>
      <c r="BI973">
        <v>0</v>
      </c>
      <c r="BJ973">
        <v>0</v>
      </c>
      <c r="BK973">
        <v>0</v>
      </c>
      <c r="BL973">
        <v>0</v>
      </c>
      <c r="BM973">
        <v>0</v>
      </c>
      <c r="BN973">
        <v>0</v>
      </c>
      <c r="BO973">
        <v>0</v>
      </c>
      <c r="BP973">
        <v>0</v>
      </c>
      <c r="BQ973">
        <v>0</v>
      </c>
      <c r="BR973">
        <v>0</v>
      </c>
      <c r="BS973">
        <v>0</v>
      </c>
      <c r="BT973">
        <v>0</v>
      </c>
      <c r="BU973">
        <v>0</v>
      </c>
      <c r="BV973">
        <v>0</v>
      </c>
      <c r="BW973">
        <v>0</v>
      </c>
      <c r="CU973">
        <f>ROUND(AT973*Source!I636*AH973*AL973,0)</f>
        <v>15037</v>
      </c>
      <c r="CV973">
        <f>ROUND(Y973*Source!I636,9)</f>
        <v>68.947199999999995</v>
      </c>
      <c r="CW973">
        <v>0</v>
      </c>
      <c r="CX973">
        <f>ROUND(Y973*Source!I636,9)</f>
        <v>68.947199999999995</v>
      </c>
      <c r="CY973">
        <f>AD973</f>
        <v>218.1</v>
      </c>
      <c r="CZ973">
        <f>AH973</f>
        <v>8.6</v>
      </c>
      <c r="DA973">
        <f>AL973</f>
        <v>25.36</v>
      </c>
      <c r="DB973">
        <f t="shared" si="460"/>
        <v>58.82</v>
      </c>
      <c r="DC973">
        <f t="shared" si="461"/>
        <v>0</v>
      </c>
      <c r="DD973" t="s">
        <v>6</v>
      </c>
      <c r="DE973" t="s">
        <v>6</v>
      </c>
      <c r="DF973">
        <f t="shared" si="475"/>
        <v>0</v>
      </c>
      <c r="DG973">
        <f t="shared" si="472"/>
        <v>0</v>
      </c>
      <c r="DH973">
        <f>Source!I636*SmtRes!Y973</f>
        <v>68.947199999999995</v>
      </c>
      <c r="DI973">
        <f>AD973</f>
        <v>218.1</v>
      </c>
      <c r="DJ973">
        <f>EtalonRes!AB1093</f>
        <v>8.6</v>
      </c>
      <c r="DK973">
        <f>Source!BA636</f>
        <v>25.36</v>
      </c>
      <c r="DL973" t="s">
        <v>6</v>
      </c>
      <c r="DM973">
        <v>0</v>
      </c>
      <c r="DN973" t="s">
        <v>6</v>
      </c>
      <c r="DO973">
        <v>0</v>
      </c>
      <c r="GQ973">
        <v>-1</v>
      </c>
      <c r="GR973">
        <v>-1</v>
      </c>
    </row>
    <row r="974" spans="1:200" x14ac:dyDescent="0.2">
      <c r="A974">
        <f>ROW(Source!A636)</f>
        <v>636</v>
      </c>
      <c r="B974">
        <v>86295184</v>
      </c>
      <c r="C974">
        <v>86296761</v>
      </c>
      <c r="D974">
        <v>27441080</v>
      </c>
      <c r="E974">
        <v>1</v>
      </c>
      <c r="F974">
        <v>1</v>
      </c>
      <c r="G974">
        <v>1</v>
      </c>
      <c r="H974">
        <v>2</v>
      </c>
      <c r="I974" t="s">
        <v>1005</v>
      </c>
      <c r="J974" t="s">
        <v>1006</v>
      </c>
      <c r="K974" t="s">
        <v>1007</v>
      </c>
      <c r="L974">
        <v>1368</v>
      </c>
      <c r="N974">
        <v>1011</v>
      </c>
      <c r="O974" t="s">
        <v>927</v>
      </c>
      <c r="P974" t="s">
        <v>927</v>
      </c>
      <c r="Q974">
        <v>1</v>
      </c>
      <c r="W974">
        <v>0</v>
      </c>
      <c r="X974">
        <v>-1612557749</v>
      </c>
      <c r="Y974">
        <f t="shared" si="459"/>
        <v>5.2</v>
      </c>
      <c r="AA974">
        <v>0</v>
      </c>
      <c r="AB974">
        <v>205.88</v>
      </c>
      <c r="AC974">
        <v>0</v>
      </c>
      <c r="AD974">
        <v>0</v>
      </c>
      <c r="AE974">
        <v>0</v>
      </c>
      <c r="AF974">
        <v>26.26</v>
      </c>
      <c r="AG974">
        <v>0</v>
      </c>
      <c r="AH974">
        <v>0</v>
      </c>
      <c r="AI974">
        <v>1</v>
      </c>
      <c r="AJ974">
        <v>7.84</v>
      </c>
      <c r="AK974">
        <v>19.8</v>
      </c>
      <c r="AL974">
        <v>1</v>
      </c>
      <c r="AM974">
        <v>5</v>
      </c>
      <c r="AN974">
        <v>0</v>
      </c>
      <c r="AO974">
        <v>1</v>
      </c>
      <c r="AP974">
        <v>0</v>
      </c>
      <c r="AQ974">
        <v>0</v>
      </c>
      <c r="AR974">
        <v>0</v>
      </c>
      <c r="AS974" t="s">
        <v>6</v>
      </c>
      <c r="AT974">
        <v>5.2</v>
      </c>
      <c r="AU974" t="s">
        <v>6</v>
      </c>
      <c r="AV974">
        <v>0</v>
      </c>
      <c r="AW974">
        <v>2</v>
      </c>
      <c r="AX974">
        <v>86296765</v>
      </c>
      <c r="AY974">
        <v>1</v>
      </c>
      <c r="AZ974">
        <v>0</v>
      </c>
      <c r="BA974">
        <v>1094</v>
      </c>
      <c r="BB974">
        <v>0</v>
      </c>
      <c r="BC974">
        <v>0</v>
      </c>
      <c r="BD974">
        <v>0</v>
      </c>
      <c r="BE974">
        <v>0</v>
      </c>
      <c r="BF974">
        <v>0</v>
      </c>
      <c r="BG974">
        <v>0</v>
      </c>
      <c r="BH974">
        <v>0</v>
      </c>
      <c r="BI974">
        <v>0</v>
      </c>
      <c r="BJ974">
        <v>0</v>
      </c>
      <c r="BK974">
        <v>0</v>
      </c>
      <c r="BL974">
        <v>0</v>
      </c>
      <c r="BM974">
        <v>0</v>
      </c>
      <c r="BN974">
        <v>0</v>
      </c>
      <c r="BO974">
        <v>0</v>
      </c>
      <c r="BP974">
        <v>0</v>
      </c>
      <c r="BQ974">
        <v>0</v>
      </c>
      <c r="BR974">
        <v>0</v>
      </c>
      <c r="BS974">
        <v>0</v>
      </c>
      <c r="BT974">
        <v>0</v>
      </c>
      <c r="BU974">
        <v>0</v>
      </c>
      <c r="BV974">
        <v>0</v>
      </c>
      <c r="BW974">
        <v>0</v>
      </c>
      <c r="CV974">
        <v>0</v>
      </c>
      <c r="CW974">
        <f>ROUND(Y974*Source!I636*DO974,9)</f>
        <v>0</v>
      </c>
      <c r="CX974">
        <f>ROUND(Y974*Source!I636,9)</f>
        <v>52.415999999999997</v>
      </c>
      <c r="CY974">
        <f>AB974</f>
        <v>205.88</v>
      </c>
      <c r="CZ974">
        <f>AF974</f>
        <v>26.26</v>
      </c>
      <c r="DA974">
        <f>AJ974</f>
        <v>7.84</v>
      </c>
      <c r="DB974">
        <f t="shared" si="460"/>
        <v>136.55000000000001</v>
      </c>
      <c r="DC974">
        <f t="shared" si="461"/>
        <v>0</v>
      </c>
      <c r="DD974" t="s">
        <v>6</v>
      </c>
      <c r="DE974" t="s">
        <v>6</v>
      </c>
      <c r="DF974">
        <f t="shared" si="475"/>
        <v>0</v>
      </c>
      <c r="DG974">
        <f>ROUND(ROUND(AF974*AJ974,0)*CX974,0)</f>
        <v>10798</v>
      </c>
      <c r="DH974">
        <f>Source!I636*SmtRes!Y974</f>
        <v>52.416000000000004</v>
      </c>
      <c r="DI974">
        <f>AB974</f>
        <v>205.88</v>
      </c>
      <c r="DJ974">
        <f>EtalonRes!Z1094</f>
        <v>26.26</v>
      </c>
      <c r="DK974">
        <f>Source!BB636</f>
        <v>7.84</v>
      </c>
      <c r="DL974" t="s">
        <v>6</v>
      </c>
      <c r="DM974">
        <v>0</v>
      </c>
      <c r="DN974" t="s">
        <v>6</v>
      </c>
      <c r="DO974">
        <v>0</v>
      </c>
      <c r="GQ974">
        <v>-1</v>
      </c>
      <c r="GR974">
        <v>-1</v>
      </c>
    </row>
    <row r="975" spans="1:200" x14ac:dyDescent="0.2">
      <c r="A975">
        <f>ROW(Source!A637)</f>
        <v>637</v>
      </c>
      <c r="B975">
        <v>86295183</v>
      </c>
      <c r="C975">
        <v>86296766</v>
      </c>
      <c r="D975">
        <v>27493458</v>
      </c>
      <c r="E975">
        <v>1</v>
      </c>
      <c r="F975">
        <v>1</v>
      </c>
      <c r="G975">
        <v>1</v>
      </c>
      <c r="H975">
        <v>1</v>
      </c>
      <c r="I975" t="s">
        <v>998</v>
      </c>
      <c r="J975" t="s">
        <v>6</v>
      </c>
      <c r="K975" t="s">
        <v>999</v>
      </c>
      <c r="L975">
        <v>1369</v>
      </c>
      <c r="N975">
        <v>1013</v>
      </c>
      <c r="O975" t="s">
        <v>921</v>
      </c>
      <c r="P975" t="s">
        <v>921</v>
      </c>
      <c r="Q975">
        <v>1</v>
      </c>
      <c r="W975">
        <v>0</v>
      </c>
      <c r="X975">
        <v>-115882720</v>
      </c>
      <c r="Y975">
        <f>(AT975*9.5)</f>
        <v>2.5650000000000004</v>
      </c>
      <c r="AA975">
        <v>0</v>
      </c>
      <c r="AB975">
        <v>0</v>
      </c>
      <c r="AC975">
        <v>0</v>
      </c>
      <c r="AD975">
        <v>8.6</v>
      </c>
      <c r="AE975">
        <v>0</v>
      </c>
      <c r="AF975">
        <v>0</v>
      </c>
      <c r="AG975">
        <v>0</v>
      </c>
      <c r="AH975">
        <v>8.6</v>
      </c>
      <c r="AI975">
        <v>1</v>
      </c>
      <c r="AJ975">
        <v>1</v>
      </c>
      <c r="AK975">
        <v>1</v>
      </c>
      <c r="AL975">
        <v>1</v>
      </c>
      <c r="AM975">
        <v>0</v>
      </c>
      <c r="AN975">
        <v>0</v>
      </c>
      <c r="AO975">
        <v>1</v>
      </c>
      <c r="AP975">
        <v>1</v>
      </c>
      <c r="AQ975">
        <v>0</v>
      </c>
      <c r="AR975">
        <v>0</v>
      </c>
      <c r="AS975" t="s">
        <v>6</v>
      </c>
      <c r="AT975">
        <v>0.27</v>
      </c>
      <c r="AU975" t="s">
        <v>560</v>
      </c>
      <c r="AV975">
        <v>1</v>
      </c>
      <c r="AW975">
        <v>2</v>
      </c>
      <c r="AX975">
        <v>86296769</v>
      </c>
      <c r="AY975">
        <v>1</v>
      </c>
      <c r="AZ975">
        <v>0</v>
      </c>
      <c r="BA975">
        <v>1095</v>
      </c>
      <c r="BB975">
        <v>0</v>
      </c>
      <c r="BC975">
        <v>0</v>
      </c>
      <c r="BD975">
        <v>0</v>
      </c>
      <c r="BE975">
        <v>0</v>
      </c>
      <c r="BF975">
        <v>0</v>
      </c>
      <c r="BG975">
        <v>0</v>
      </c>
      <c r="BH975">
        <v>0</v>
      </c>
      <c r="BI975">
        <v>0</v>
      </c>
      <c r="BJ975">
        <v>0</v>
      </c>
      <c r="BK975">
        <v>0</v>
      </c>
      <c r="BL975">
        <v>0</v>
      </c>
      <c r="BM975">
        <v>0</v>
      </c>
      <c r="BN975">
        <v>0</v>
      </c>
      <c r="BO975">
        <v>0</v>
      </c>
      <c r="BP975">
        <v>0</v>
      </c>
      <c r="BQ975">
        <v>0</v>
      </c>
      <c r="BR975">
        <v>0</v>
      </c>
      <c r="BS975">
        <v>0</v>
      </c>
      <c r="BT975">
        <v>0</v>
      </c>
      <c r="BU975">
        <v>0</v>
      </c>
      <c r="BV975">
        <v>0</v>
      </c>
      <c r="BW975">
        <v>0</v>
      </c>
      <c r="CU975">
        <f>ROUND(AT975*Source!I637*AH975*AL975,0)</f>
        <v>-23</v>
      </c>
      <c r="CV975">
        <f>ROUND(Y975*Source!I637,9)</f>
        <v>-25.8552</v>
      </c>
      <c r="CW975">
        <v>0</v>
      </c>
      <c r="CX975">
        <f>ROUND(Y975*Source!I637,9)</f>
        <v>-25.8552</v>
      </c>
      <c r="CY975">
        <f>AD975</f>
        <v>8.6</v>
      </c>
      <c r="CZ975">
        <f>AH975</f>
        <v>8.6</v>
      </c>
      <c r="DA975">
        <f>AL975</f>
        <v>1</v>
      </c>
      <c r="DB975">
        <f>ROUND((ROUND(AT975*CZ975,2)*9.5),2)</f>
        <v>22.04</v>
      </c>
      <c r="DC975">
        <f>ROUND((ROUND(AT975*AG975,2)*9.5),2)</f>
        <v>0</v>
      </c>
      <c r="DD975" t="s">
        <v>6</v>
      </c>
      <c r="DE975" t="s">
        <v>6</v>
      </c>
      <c r="DF975">
        <f t="shared" si="475"/>
        <v>0</v>
      </c>
      <c r="DG975">
        <f>ROUND(ROUND(AF975,0)*CX975,0)</f>
        <v>0</v>
      </c>
      <c r="DH975">
        <f>Source!I637*SmtRes!Y975</f>
        <v>-25.855200000000004</v>
      </c>
      <c r="DI975">
        <f>AD975</f>
        <v>8.6</v>
      </c>
      <c r="DJ975">
        <f>EtalonRes!AB1095</f>
        <v>8.6</v>
      </c>
      <c r="DK975">
        <f>Source!BA637</f>
        <v>1</v>
      </c>
      <c r="DL975" t="s">
        <v>6</v>
      </c>
      <c r="DM975">
        <v>0</v>
      </c>
      <c r="DN975" t="s">
        <v>6</v>
      </c>
      <c r="DO975">
        <v>0</v>
      </c>
      <c r="GQ975">
        <v>-1</v>
      </c>
      <c r="GR975">
        <v>-1</v>
      </c>
    </row>
    <row r="976" spans="1:200" x14ac:dyDescent="0.2">
      <c r="A976">
        <f>ROW(Source!A637)</f>
        <v>637</v>
      </c>
      <c r="B976">
        <v>86295183</v>
      </c>
      <c r="C976">
        <v>86296766</v>
      </c>
      <c r="D976">
        <v>27441080</v>
      </c>
      <c r="E976">
        <v>1</v>
      </c>
      <c r="F976">
        <v>1</v>
      </c>
      <c r="G976">
        <v>1</v>
      </c>
      <c r="H976">
        <v>2</v>
      </c>
      <c r="I976" t="s">
        <v>1005</v>
      </c>
      <c r="J976" t="s">
        <v>1006</v>
      </c>
      <c r="K976" t="s">
        <v>1007</v>
      </c>
      <c r="L976">
        <v>1368</v>
      </c>
      <c r="N976">
        <v>1011</v>
      </c>
      <c r="O976" t="s">
        <v>927</v>
      </c>
      <c r="P976" t="s">
        <v>927</v>
      </c>
      <c r="Q976">
        <v>1</v>
      </c>
      <c r="W976">
        <v>0</v>
      </c>
      <c r="X976">
        <v>-1612557749</v>
      </c>
      <c r="Y976">
        <f>(AT976*9.5)</f>
        <v>2.375</v>
      </c>
      <c r="AA976">
        <v>0</v>
      </c>
      <c r="AB976">
        <v>26.26</v>
      </c>
      <c r="AC976">
        <v>0</v>
      </c>
      <c r="AD976">
        <v>0</v>
      </c>
      <c r="AE976">
        <v>0</v>
      </c>
      <c r="AF976">
        <v>26.26</v>
      </c>
      <c r="AG976">
        <v>0</v>
      </c>
      <c r="AH976">
        <v>0</v>
      </c>
      <c r="AI976">
        <v>1</v>
      </c>
      <c r="AJ976">
        <v>1</v>
      </c>
      <c r="AK976">
        <v>1</v>
      </c>
      <c r="AL976">
        <v>1</v>
      </c>
      <c r="AM976">
        <v>0</v>
      </c>
      <c r="AN976">
        <v>0</v>
      </c>
      <c r="AO976">
        <v>1</v>
      </c>
      <c r="AP976">
        <v>1</v>
      </c>
      <c r="AQ976">
        <v>0</v>
      </c>
      <c r="AR976">
        <v>0</v>
      </c>
      <c r="AS976" t="s">
        <v>6</v>
      </c>
      <c r="AT976">
        <v>0.25</v>
      </c>
      <c r="AU976" t="s">
        <v>560</v>
      </c>
      <c r="AV976">
        <v>0</v>
      </c>
      <c r="AW976">
        <v>2</v>
      </c>
      <c r="AX976">
        <v>86296770</v>
      </c>
      <c r="AY976">
        <v>1</v>
      </c>
      <c r="AZ976">
        <v>0</v>
      </c>
      <c r="BA976">
        <v>1096</v>
      </c>
      <c r="BB976">
        <v>0</v>
      </c>
      <c r="BC976">
        <v>0</v>
      </c>
      <c r="BD976">
        <v>0</v>
      </c>
      <c r="BE976">
        <v>0</v>
      </c>
      <c r="BF976">
        <v>0</v>
      </c>
      <c r="BG976">
        <v>0</v>
      </c>
      <c r="BH976">
        <v>0</v>
      </c>
      <c r="BI976">
        <v>0</v>
      </c>
      <c r="BJ976">
        <v>0</v>
      </c>
      <c r="BK976">
        <v>0</v>
      </c>
      <c r="BL976">
        <v>0</v>
      </c>
      <c r="BM976">
        <v>0</v>
      </c>
      <c r="BN976">
        <v>0</v>
      </c>
      <c r="BO976">
        <v>0</v>
      </c>
      <c r="BP976">
        <v>0</v>
      </c>
      <c r="BQ976">
        <v>0</v>
      </c>
      <c r="BR976">
        <v>0</v>
      </c>
      <c r="BS976">
        <v>0</v>
      </c>
      <c r="BT976">
        <v>0</v>
      </c>
      <c r="BU976">
        <v>0</v>
      </c>
      <c r="BV976">
        <v>0</v>
      </c>
      <c r="BW976">
        <v>0</v>
      </c>
      <c r="CV976">
        <v>0</v>
      </c>
      <c r="CW976">
        <f>ROUND(Y976*Source!I637*DO976,9)</f>
        <v>0</v>
      </c>
      <c r="CX976">
        <f>ROUND(Y976*Source!I637,9)</f>
        <v>-23.94</v>
      </c>
      <c r="CY976">
        <f>AB976</f>
        <v>26.26</v>
      </c>
      <c r="CZ976">
        <f>AF976</f>
        <v>26.26</v>
      </c>
      <c r="DA976">
        <f>AJ976</f>
        <v>1</v>
      </c>
      <c r="DB976">
        <f>ROUND((ROUND(AT976*CZ976,2)*9.5),2)</f>
        <v>62.42</v>
      </c>
      <c r="DC976">
        <f>ROUND((ROUND(AT976*AG976,2)*9.5),2)</f>
        <v>0</v>
      </c>
      <c r="DD976" t="s">
        <v>6</v>
      </c>
      <c r="DE976" t="s">
        <v>6</v>
      </c>
      <c r="DF976">
        <f t="shared" si="475"/>
        <v>0</v>
      </c>
      <c r="DG976">
        <f>ROUND(ROUND(AF976,0)*CX976,0)</f>
        <v>-622</v>
      </c>
      <c r="DH976">
        <f>Source!I637*SmtRes!Y976</f>
        <v>-23.94</v>
      </c>
      <c r="DI976">
        <f>AB976</f>
        <v>26.26</v>
      </c>
      <c r="DJ976">
        <f>EtalonRes!Z1096</f>
        <v>26.26</v>
      </c>
      <c r="DK976">
        <f>Source!BB637</f>
        <v>1</v>
      </c>
      <c r="DL976" t="s">
        <v>6</v>
      </c>
      <c r="DM976">
        <v>0</v>
      </c>
      <c r="DN976" t="s">
        <v>6</v>
      </c>
      <c r="DO976">
        <v>0</v>
      </c>
      <c r="GQ976">
        <v>-1</v>
      </c>
      <c r="GR976">
        <v>-1</v>
      </c>
    </row>
    <row r="977" spans="1:200" x14ac:dyDescent="0.2">
      <c r="A977">
        <f>ROW(Source!A638)</f>
        <v>638</v>
      </c>
      <c r="B977">
        <v>86295184</v>
      </c>
      <c r="C977">
        <v>86296766</v>
      </c>
      <c r="D977">
        <v>27493458</v>
      </c>
      <c r="E977">
        <v>1</v>
      </c>
      <c r="F977">
        <v>1</v>
      </c>
      <c r="G977">
        <v>1</v>
      </c>
      <c r="H977">
        <v>1</v>
      </c>
      <c r="I977" t="s">
        <v>998</v>
      </c>
      <c r="J977" t="s">
        <v>6</v>
      </c>
      <c r="K977" t="s">
        <v>999</v>
      </c>
      <c r="L977">
        <v>1369</v>
      </c>
      <c r="N977">
        <v>1013</v>
      </c>
      <c r="O977" t="s">
        <v>921</v>
      </c>
      <c r="P977" t="s">
        <v>921</v>
      </c>
      <c r="Q977">
        <v>1</v>
      </c>
      <c r="W977">
        <v>0</v>
      </c>
      <c r="X977">
        <v>-115882720</v>
      </c>
      <c r="Y977">
        <f>(AT977*9.5)</f>
        <v>2.5650000000000004</v>
      </c>
      <c r="AA977">
        <v>0</v>
      </c>
      <c r="AB977">
        <v>0</v>
      </c>
      <c r="AC977">
        <v>0</v>
      </c>
      <c r="AD977">
        <v>218.1</v>
      </c>
      <c r="AE977">
        <v>0</v>
      </c>
      <c r="AF977">
        <v>0</v>
      </c>
      <c r="AG977">
        <v>0</v>
      </c>
      <c r="AH977">
        <v>8.6</v>
      </c>
      <c r="AI977">
        <v>1</v>
      </c>
      <c r="AJ977">
        <v>1</v>
      </c>
      <c r="AK977">
        <v>1</v>
      </c>
      <c r="AL977">
        <v>25.36</v>
      </c>
      <c r="AM977">
        <v>5</v>
      </c>
      <c r="AN977">
        <v>0</v>
      </c>
      <c r="AO977">
        <v>1</v>
      </c>
      <c r="AP977">
        <v>1</v>
      </c>
      <c r="AQ977">
        <v>0</v>
      </c>
      <c r="AR977">
        <v>0</v>
      </c>
      <c r="AS977" t="s">
        <v>6</v>
      </c>
      <c r="AT977">
        <v>0.27</v>
      </c>
      <c r="AU977" t="s">
        <v>560</v>
      </c>
      <c r="AV977">
        <v>1</v>
      </c>
      <c r="AW977">
        <v>2</v>
      </c>
      <c r="AX977">
        <v>86296769</v>
      </c>
      <c r="AY977">
        <v>1</v>
      </c>
      <c r="AZ977">
        <v>0</v>
      </c>
      <c r="BA977">
        <v>1097</v>
      </c>
      <c r="BB977">
        <v>0</v>
      </c>
      <c r="BC977">
        <v>0</v>
      </c>
      <c r="BD977">
        <v>0</v>
      </c>
      <c r="BE977">
        <v>0</v>
      </c>
      <c r="BF977">
        <v>0</v>
      </c>
      <c r="BG977">
        <v>0</v>
      </c>
      <c r="BH977">
        <v>0</v>
      </c>
      <c r="BI977">
        <v>0</v>
      </c>
      <c r="BJ977">
        <v>0</v>
      </c>
      <c r="BK977">
        <v>0</v>
      </c>
      <c r="BL977">
        <v>0</v>
      </c>
      <c r="BM977">
        <v>0</v>
      </c>
      <c r="BN977">
        <v>0</v>
      </c>
      <c r="BO977">
        <v>0</v>
      </c>
      <c r="BP977">
        <v>0</v>
      </c>
      <c r="BQ977">
        <v>0</v>
      </c>
      <c r="BR977">
        <v>0</v>
      </c>
      <c r="BS977">
        <v>0</v>
      </c>
      <c r="BT977">
        <v>0</v>
      </c>
      <c r="BU977">
        <v>0</v>
      </c>
      <c r="BV977">
        <v>0</v>
      </c>
      <c r="BW977">
        <v>0</v>
      </c>
      <c r="CU977">
        <f>ROUND(AT977*Source!I638*AH977*AL977,0)</f>
        <v>-594</v>
      </c>
      <c r="CV977">
        <f>ROUND(Y977*Source!I638,9)</f>
        <v>-25.8552</v>
      </c>
      <c r="CW977">
        <v>0</v>
      </c>
      <c r="CX977">
        <f>ROUND(Y977*Source!I638,9)</f>
        <v>-25.8552</v>
      </c>
      <c r="CY977">
        <f>AD977</f>
        <v>218.1</v>
      </c>
      <c r="CZ977">
        <f>AH977</f>
        <v>8.6</v>
      </c>
      <c r="DA977">
        <f>AL977</f>
        <v>25.36</v>
      </c>
      <c r="DB977">
        <f>ROUND((ROUND(AT977*CZ977,2)*9.5),2)</f>
        <v>22.04</v>
      </c>
      <c r="DC977">
        <f>ROUND((ROUND(AT977*AG977,2)*9.5),2)</f>
        <v>0</v>
      </c>
      <c r="DD977" t="s">
        <v>6</v>
      </c>
      <c r="DE977" t="s">
        <v>6</v>
      </c>
      <c r="DF977">
        <f t="shared" si="475"/>
        <v>0</v>
      </c>
      <c r="DG977">
        <f>ROUND(ROUND(AF977,0)*CX977,0)</f>
        <v>0</v>
      </c>
      <c r="DH977">
        <f>Source!I638*SmtRes!Y977</f>
        <v>-25.855200000000004</v>
      </c>
      <c r="DI977">
        <f>AD977</f>
        <v>218.1</v>
      </c>
      <c r="DJ977">
        <f>EtalonRes!AB1097</f>
        <v>8.6</v>
      </c>
      <c r="DK977">
        <f>Source!BA638</f>
        <v>25.36</v>
      </c>
      <c r="DL977" t="s">
        <v>6</v>
      </c>
      <c r="DM977">
        <v>0</v>
      </c>
      <c r="DN977" t="s">
        <v>6</v>
      </c>
      <c r="DO977">
        <v>0</v>
      </c>
      <c r="GQ977">
        <v>-1</v>
      </c>
      <c r="GR977">
        <v>-1</v>
      </c>
    </row>
    <row r="978" spans="1:200" x14ac:dyDescent="0.2">
      <c r="A978">
        <f>ROW(Source!A638)</f>
        <v>638</v>
      </c>
      <c r="B978">
        <v>86295184</v>
      </c>
      <c r="C978">
        <v>86296766</v>
      </c>
      <c r="D978">
        <v>27441080</v>
      </c>
      <c r="E978">
        <v>1</v>
      </c>
      <c r="F978">
        <v>1</v>
      </c>
      <c r="G978">
        <v>1</v>
      </c>
      <c r="H978">
        <v>2</v>
      </c>
      <c r="I978" t="s">
        <v>1005</v>
      </c>
      <c r="J978" t="s">
        <v>1006</v>
      </c>
      <c r="K978" t="s">
        <v>1007</v>
      </c>
      <c r="L978">
        <v>1368</v>
      </c>
      <c r="N978">
        <v>1011</v>
      </c>
      <c r="O978" t="s">
        <v>927</v>
      </c>
      <c r="P978" t="s">
        <v>927</v>
      </c>
      <c r="Q978">
        <v>1</v>
      </c>
      <c r="W978">
        <v>0</v>
      </c>
      <c r="X978">
        <v>-1612557749</v>
      </c>
      <c r="Y978">
        <f>(AT978*9.5)</f>
        <v>2.375</v>
      </c>
      <c r="AA978">
        <v>0</v>
      </c>
      <c r="AB978">
        <v>205.88</v>
      </c>
      <c r="AC978">
        <v>0</v>
      </c>
      <c r="AD978">
        <v>0</v>
      </c>
      <c r="AE978">
        <v>0</v>
      </c>
      <c r="AF978">
        <v>26.26</v>
      </c>
      <c r="AG978">
        <v>0</v>
      </c>
      <c r="AH978">
        <v>0</v>
      </c>
      <c r="AI978">
        <v>1</v>
      </c>
      <c r="AJ978">
        <v>7.84</v>
      </c>
      <c r="AK978">
        <v>19.8</v>
      </c>
      <c r="AL978">
        <v>1</v>
      </c>
      <c r="AM978">
        <v>5</v>
      </c>
      <c r="AN978">
        <v>0</v>
      </c>
      <c r="AO978">
        <v>1</v>
      </c>
      <c r="AP978">
        <v>1</v>
      </c>
      <c r="AQ978">
        <v>0</v>
      </c>
      <c r="AR978">
        <v>0</v>
      </c>
      <c r="AS978" t="s">
        <v>6</v>
      </c>
      <c r="AT978">
        <v>0.25</v>
      </c>
      <c r="AU978" t="s">
        <v>560</v>
      </c>
      <c r="AV978">
        <v>0</v>
      </c>
      <c r="AW978">
        <v>2</v>
      </c>
      <c r="AX978">
        <v>86296770</v>
      </c>
      <c r="AY978">
        <v>1</v>
      </c>
      <c r="AZ978">
        <v>0</v>
      </c>
      <c r="BA978">
        <v>1098</v>
      </c>
      <c r="BB978">
        <v>0</v>
      </c>
      <c r="BC978">
        <v>0</v>
      </c>
      <c r="BD978">
        <v>0</v>
      </c>
      <c r="BE978">
        <v>0</v>
      </c>
      <c r="BF978">
        <v>0</v>
      </c>
      <c r="BG978">
        <v>0</v>
      </c>
      <c r="BH978">
        <v>0</v>
      </c>
      <c r="BI978">
        <v>0</v>
      </c>
      <c r="BJ978">
        <v>0</v>
      </c>
      <c r="BK978">
        <v>0</v>
      </c>
      <c r="BL978">
        <v>0</v>
      </c>
      <c r="BM978">
        <v>0</v>
      </c>
      <c r="BN978">
        <v>0</v>
      </c>
      <c r="BO978">
        <v>0</v>
      </c>
      <c r="BP978">
        <v>0</v>
      </c>
      <c r="BQ978">
        <v>0</v>
      </c>
      <c r="BR978">
        <v>0</v>
      </c>
      <c r="BS978">
        <v>0</v>
      </c>
      <c r="BT978">
        <v>0</v>
      </c>
      <c r="BU978">
        <v>0</v>
      </c>
      <c r="BV978">
        <v>0</v>
      </c>
      <c r="BW978">
        <v>0</v>
      </c>
      <c r="CV978">
        <v>0</v>
      </c>
      <c r="CW978">
        <f>ROUND(Y978*Source!I638*DO978,9)</f>
        <v>0</v>
      </c>
      <c r="CX978">
        <f>ROUND(Y978*Source!I638,9)</f>
        <v>-23.94</v>
      </c>
      <c r="CY978">
        <f>AB978</f>
        <v>205.88</v>
      </c>
      <c r="CZ978">
        <f>AF978</f>
        <v>26.26</v>
      </c>
      <c r="DA978">
        <f>AJ978</f>
        <v>7.84</v>
      </c>
      <c r="DB978">
        <f>ROUND((ROUND(AT978*CZ978,2)*9.5),2)</f>
        <v>62.42</v>
      </c>
      <c r="DC978">
        <f>ROUND((ROUND(AT978*AG978,2)*9.5),2)</f>
        <v>0</v>
      </c>
      <c r="DD978" t="s">
        <v>6</v>
      </c>
      <c r="DE978" t="s">
        <v>6</v>
      </c>
      <c r="DF978">
        <f t="shared" si="475"/>
        <v>0</v>
      </c>
      <c r="DG978">
        <f>ROUND(ROUND(AF978*AJ978,0)*CX978,0)</f>
        <v>-4932</v>
      </c>
      <c r="DH978">
        <f>Source!I638*SmtRes!Y978</f>
        <v>-23.94</v>
      </c>
      <c r="DI978">
        <f>AB978</f>
        <v>205.88</v>
      </c>
      <c r="DJ978">
        <f>EtalonRes!Z1098</f>
        <v>26.26</v>
      </c>
      <c r="DK978">
        <f>Source!BB638</f>
        <v>7.84</v>
      </c>
      <c r="DL978" t="s">
        <v>6</v>
      </c>
      <c r="DM978">
        <v>0</v>
      </c>
      <c r="DN978" t="s">
        <v>6</v>
      </c>
      <c r="DO978">
        <v>0</v>
      </c>
      <c r="GQ978">
        <v>-1</v>
      </c>
      <c r="GR978">
        <v>-1</v>
      </c>
    </row>
    <row r="979" spans="1:200" x14ac:dyDescent="0.2">
      <c r="A979">
        <f>ROW(Source!A639)</f>
        <v>639</v>
      </c>
      <c r="B979">
        <v>86295183</v>
      </c>
      <c r="C979">
        <v>86296771</v>
      </c>
      <c r="D979">
        <v>27501039</v>
      </c>
      <c r="E979">
        <v>1</v>
      </c>
      <c r="F979">
        <v>1</v>
      </c>
      <c r="G979">
        <v>1</v>
      </c>
      <c r="H979">
        <v>1</v>
      </c>
      <c r="I979" t="s">
        <v>954</v>
      </c>
      <c r="J979" t="s">
        <v>6</v>
      </c>
      <c r="K979" t="s">
        <v>955</v>
      </c>
      <c r="L979">
        <v>1369</v>
      </c>
      <c r="N979">
        <v>1013</v>
      </c>
      <c r="O979" t="s">
        <v>921</v>
      </c>
      <c r="P979" t="s">
        <v>921</v>
      </c>
      <c r="Q979">
        <v>1</v>
      </c>
      <c r="W979">
        <v>0</v>
      </c>
      <c r="X979">
        <v>-1670614445</v>
      </c>
      <c r="Y979">
        <f t="shared" ref="Y979:Y992" si="476">AT979</f>
        <v>42.7</v>
      </c>
      <c r="AA979">
        <v>0</v>
      </c>
      <c r="AB979">
        <v>0</v>
      </c>
      <c r="AC979">
        <v>0</v>
      </c>
      <c r="AD979">
        <v>10.3</v>
      </c>
      <c r="AE979">
        <v>0</v>
      </c>
      <c r="AF979">
        <v>0</v>
      </c>
      <c r="AG979">
        <v>0</v>
      </c>
      <c r="AH979">
        <v>10.3</v>
      </c>
      <c r="AI979">
        <v>1</v>
      </c>
      <c r="AJ979">
        <v>1</v>
      </c>
      <c r="AK979">
        <v>1</v>
      </c>
      <c r="AL979">
        <v>1</v>
      </c>
      <c r="AM979">
        <v>0</v>
      </c>
      <c r="AN979">
        <v>0</v>
      </c>
      <c r="AO979">
        <v>1</v>
      </c>
      <c r="AP979">
        <v>0</v>
      </c>
      <c r="AQ979">
        <v>0</v>
      </c>
      <c r="AR979">
        <v>0</v>
      </c>
      <c r="AS979" t="s">
        <v>6</v>
      </c>
      <c r="AT979">
        <v>42.7</v>
      </c>
      <c r="AU979" t="s">
        <v>6</v>
      </c>
      <c r="AV979">
        <v>1</v>
      </c>
      <c r="AW979">
        <v>2</v>
      </c>
      <c r="AX979">
        <v>86296779</v>
      </c>
      <c r="AY979">
        <v>1</v>
      </c>
      <c r="AZ979">
        <v>0</v>
      </c>
      <c r="BA979">
        <v>1099</v>
      </c>
      <c r="BB979">
        <v>0</v>
      </c>
      <c r="BC979">
        <v>0</v>
      </c>
      <c r="BD979">
        <v>0</v>
      </c>
      <c r="BE979">
        <v>0</v>
      </c>
      <c r="BF979">
        <v>0</v>
      </c>
      <c r="BG979">
        <v>0</v>
      </c>
      <c r="BH979">
        <v>0</v>
      </c>
      <c r="BI979">
        <v>0</v>
      </c>
      <c r="BJ979">
        <v>0</v>
      </c>
      <c r="BK979">
        <v>0</v>
      </c>
      <c r="BL979">
        <v>0</v>
      </c>
      <c r="BM979">
        <v>0</v>
      </c>
      <c r="BN979">
        <v>0</v>
      </c>
      <c r="BO979">
        <v>0</v>
      </c>
      <c r="BP979">
        <v>0</v>
      </c>
      <c r="BQ979">
        <v>0</v>
      </c>
      <c r="BR979">
        <v>0</v>
      </c>
      <c r="BS979">
        <v>0</v>
      </c>
      <c r="BT979">
        <v>0</v>
      </c>
      <c r="BU979">
        <v>0</v>
      </c>
      <c r="BV979">
        <v>0</v>
      </c>
      <c r="BW979">
        <v>0</v>
      </c>
      <c r="CU979">
        <f>ROUND(AT979*Source!I639*AH979*AL979,0)</f>
        <v>209</v>
      </c>
      <c r="CV979">
        <f>ROUND(Y979*Source!I639,9)</f>
        <v>20.282499999999999</v>
      </c>
      <c r="CW979">
        <v>0</v>
      </c>
      <c r="CX979">
        <f>ROUND(Y979*Source!I639,9)</f>
        <v>20.282499999999999</v>
      </c>
      <c r="CY979">
        <f>AD979</f>
        <v>10.3</v>
      </c>
      <c r="CZ979">
        <f>AH979</f>
        <v>10.3</v>
      </c>
      <c r="DA979">
        <f>AL979</f>
        <v>1</v>
      </c>
      <c r="DB979">
        <f t="shared" ref="DB979:DB992" si="477">ROUND(ROUND(AT979*CZ979,2),2)</f>
        <v>439.81</v>
      </c>
      <c r="DC979">
        <f t="shared" ref="DC979:DC992" si="478">ROUND(ROUND(AT979*AG979,2),2)</f>
        <v>0</v>
      </c>
      <c r="DD979" t="s">
        <v>6</v>
      </c>
      <c r="DE979" t="s">
        <v>6</v>
      </c>
      <c r="DF979">
        <f t="shared" si="475"/>
        <v>0</v>
      </c>
      <c r="DG979">
        <f t="shared" ref="DG979:DG986" si="479">ROUND(ROUND(AF979,0)*CX979,0)</f>
        <v>0</v>
      </c>
      <c r="DH979">
        <f>Source!I639*SmtRes!Y979</f>
        <v>20.282499999999999</v>
      </c>
      <c r="DI979">
        <f>AD979</f>
        <v>10.3</v>
      </c>
      <c r="DJ979">
        <f>EtalonRes!AB1099</f>
        <v>10.3</v>
      </c>
      <c r="DK979">
        <f>Source!BA639</f>
        <v>1</v>
      </c>
      <c r="DL979" t="s">
        <v>6</v>
      </c>
      <c r="DM979">
        <v>0</v>
      </c>
      <c r="DN979" t="s">
        <v>6</v>
      </c>
      <c r="DO979">
        <v>0</v>
      </c>
      <c r="GQ979">
        <v>-1</v>
      </c>
      <c r="GR979">
        <v>-1</v>
      </c>
    </row>
    <row r="980" spans="1:200" x14ac:dyDescent="0.2">
      <c r="A980">
        <f>ROW(Source!A639)</f>
        <v>639</v>
      </c>
      <c r="B980">
        <v>86295183</v>
      </c>
      <c r="C980">
        <v>86296771</v>
      </c>
      <c r="D980">
        <v>27439703</v>
      </c>
      <c r="E980">
        <v>1</v>
      </c>
      <c r="F980">
        <v>1</v>
      </c>
      <c r="G980">
        <v>1</v>
      </c>
      <c r="H980">
        <v>2</v>
      </c>
      <c r="I980" t="s">
        <v>941</v>
      </c>
      <c r="J980" t="s">
        <v>942</v>
      </c>
      <c r="K980" t="s">
        <v>943</v>
      </c>
      <c r="L980">
        <v>1368</v>
      </c>
      <c r="N980">
        <v>1011</v>
      </c>
      <c r="O980" t="s">
        <v>927</v>
      </c>
      <c r="P980" t="s">
        <v>927</v>
      </c>
      <c r="Q980">
        <v>1</v>
      </c>
      <c r="W980">
        <v>0</v>
      </c>
      <c r="X980">
        <v>2075311453</v>
      </c>
      <c r="Y980">
        <f t="shared" si="476"/>
        <v>21.25</v>
      </c>
      <c r="AA980">
        <v>0</v>
      </c>
      <c r="AB980">
        <v>7.51</v>
      </c>
      <c r="AC980">
        <v>0</v>
      </c>
      <c r="AD980">
        <v>0</v>
      </c>
      <c r="AE980">
        <v>0</v>
      </c>
      <c r="AF980">
        <v>7.51</v>
      </c>
      <c r="AG980">
        <v>0</v>
      </c>
      <c r="AH980">
        <v>0</v>
      </c>
      <c r="AI980">
        <v>1</v>
      </c>
      <c r="AJ980">
        <v>1</v>
      </c>
      <c r="AK980">
        <v>1</v>
      </c>
      <c r="AL980">
        <v>1</v>
      </c>
      <c r="AM980">
        <v>0</v>
      </c>
      <c r="AN980">
        <v>0</v>
      </c>
      <c r="AO980">
        <v>1</v>
      </c>
      <c r="AP980">
        <v>0</v>
      </c>
      <c r="AQ980">
        <v>0</v>
      </c>
      <c r="AR980">
        <v>0</v>
      </c>
      <c r="AS980" t="s">
        <v>6</v>
      </c>
      <c r="AT980">
        <v>21.25</v>
      </c>
      <c r="AU980" t="s">
        <v>6</v>
      </c>
      <c r="AV980">
        <v>0</v>
      </c>
      <c r="AW980">
        <v>2</v>
      </c>
      <c r="AX980">
        <v>86296780</v>
      </c>
      <c r="AY980">
        <v>1</v>
      </c>
      <c r="AZ980">
        <v>0</v>
      </c>
      <c r="BA980">
        <v>1100</v>
      </c>
      <c r="BB980">
        <v>0</v>
      </c>
      <c r="BC980">
        <v>0</v>
      </c>
      <c r="BD980">
        <v>0</v>
      </c>
      <c r="BE980">
        <v>0</v>
      </c>
      <c r="BF980">
        <v>0</v>
      </c>
      <c r="BG980">
        <v>0</v>
      </c>
      <c r="BH980">
        <v>0</v>
      </c>
      <c r="BI980">
        <v>0</v>
      </c>
      <c r="BJ980">
        <v>0</v>
      </c>
      <c r="BK980">
        <v>0</v>
      </c>
      <c r="BL980">
        <v>0</v>
      </c>
      <c r="BM980">
        <v>0</v>
      </c>
      <c r="BN980">
        <v>0</v>
      </c>
      <c r="BO980">
        <v>0</v>
      </c>
      <c r="BP980">
        <v>0</v>
      </c>
      <c r="BQ980">
        <v>0</v>
      </c>
      <c r="BR980">
        <v>0</v>
      </c>
      <c r="BS980">
        <v>0</v>
      </c>
      <c r="BT980">
        <v>0</v>
      </c>
      <c r="BU980">
        <v>0</v>
      </c>
      <c r="BV980">
        <v>0</v>
      </c>
      <c r="BW980">
        <v>0</v>
      </c>
      <c r="CV980">
        <v>0</v>
      </c>
      <c r="CW980">
        <f>ROUND(Y980*Source!I639*DO980,9)</f>
        <v>0</v>
      </c>
      <c r="CX980">
        <f>ROUND(Y980*Source!I639,9)</f>
        <v>10.09375</v>
      </c>
      <c r="CY980">
        <f>AB980</f>
        <v>7.51</v>
      </c>
      <c r="CZ980">
        <f>AF980</f>
        <v>7.51</v>
      </c>
      <c r="DA980">
        <f>AJ980</f>
        <v>1</v>
      </c>
      <c r="DB980">
        <f t="shared" si="477"/>
        <v>159.59</v>
      </c>
      <c r="DC980">
        <f t="shared" si="478"/>
        <v>0</v>
      </c>
      <c r="DD980" t="s">
        <v>6</v>
      </c>
      <c r="DE980" t="s">
        <v>6</v>
      </c>
      <c r="DF980">
        <f t="shared" si="475"/>
        <v>0</v>
      </c>
      <c r="DG980">
        <f t="shared" si="479"/>
        <v>81</v>
      </c>
      <c r="DH980">
        <f>Source!I639*SmtRes!Y980</f>
        <v>10.09375</v>
      </c>
      <c r="DI980">
        <f>AB980</f>
        <v>7.51</v>
      </c>
      <c r="DJ980">
        <f>EtalonRes!Z1100</f>
        <v>7.51</v>
      </c>
      <c r="DK980">
        <f>Source!BB639</f>
        <v>1</v>
      </c>
      <c r="DL980" t="s">
        <v>6</v>
      </c>
      <c r="DM980">
        <v>0</v>
      </c>
      <c r="DN980" t="s">
        <v>6</v>
      </c>
      <c r="DO980">
        <v>0</v>
      </c>
      <c r="GQ980">
        <v>-1</v>
      </c>
      <c r="GR980">
        <v>-1</v>
      </c>
    </row>
    <row r="981" spans="1:200" x14ac:dyDescent="0.2">
      <c r="A981">
        <f>ROW(Source!A639)</f>
        <v>639</v>
      </c>
      <c r="B981">
        <v>86295183</v>
      </c>
      <c r="C981">
        <v>86296771</v>
      </c>
      <c r="D981">
        <v>27441327</v>
      </c>
      <c r="E981">
        <v>1</v>
      </c>
      <c r="F981">
        <v>1</v>
      </c>
      <c r="G981">
        <v>1</v>
      </c>
      <c r="H981">
        <v>2</v>
      </c>
      <c r="I981" t="s">
        <v>936</v>
      </c>
      <c r="J981" t="s">
        <v>937</v>
      </c>
      <c r="K981" t="s">
        <v>938</v>
      </c>
      <c r="L981">
        <v>1368</v>
      </c>
      <c r="N981">
        <v>1011</v>
      </c>
      <c r="O981" t="s">
        <v>927</v>
      </c>
      <c r="P981" t="s">
        <v>927</v>
      </c>
      <c r="Q981">
        <v>1</v>
      </c>
      <c r="W981">
        <v>0</v>
      </c>
      <c r="X981">
        <v>-1583389094</v>
      </c>
      <c r="Y981">
        <f t="shared" si="476"/>
        <v>1.03</v>
      </c>
      <c r="AA981">
        <v>0</v>
      </c>
      <c r="AB981">
        <v>93.37</v>
      </c>
      <c r="AC981">
        <v>11.69</v>
      </c>
      <c r="AD981">
        <v>0</v>
      </c>
      <c r="AE981">
        <v>0</v>
      </c>
      <c r="AF981">
        <v>93.37</v>
      </c>
      <c r="AG981">
        <v>11.69</v>
      </c>
      <c r="AH981">
        <v>0</v>
      </c>
      <c r="AI981">
        <v>1</v>
      </c>
      <c r="AJ981">
        <v>1</v>
      </c>
      <c r="AK981">
        <v>1</v>
      </c>
      <c r="AL981">
        <v>1</v>
      </c>
      <c r="AM981">
        <v>0</v>
      </c>
      <c r="AN981">
        <v>0</v>
      </c>
      <c r="AO981">
        <v>1</v>
      </c>
      <c r="AP981">
        <v>0</v>
      </c>
      <c r="AQ981">
        <v>0</v>
      </c>
      <c r="AR981">
        <v>0</v>
      </c>
      <c r="AS981" t="s">
        <v>6</v>
      </c>
      <c r="AT981">
        <v>1.03</v>
      </c>
      <c r="AU981" t="s">
        <v>6</v>
      </c>
      <c r="AV981">
        <v>0</v>
      </c>
      <c r="AW981">
        <v>2</v>
      </c>
      <c r="AX981">
        <v>86296781</v>
      </c>
      <c r="AY981">
        <v>1</v>
      </c>
      <c r="AZ981">
        <v>0</v>
      </c>
      <c r="BA981">
        <v>1101</v>
      </c>
      <c r="BB981">
        <v>0</v>
      </c>
      <c r="BC981">
        <v>0</v>
      </c>
      <c r="BD981">
        <v>0</v>
      </c>
      <c r="BE981">
        <v>0</v>
      </c>
      <c r="BF981">
        <v>0</v>
      </c>
      <c r="BG981">
        <v>0</v>
      </c>
      <c r="BH981">
        <v>0</v>
      </c>
      <c r="BI981">
        <v>0</v>
      </c>
      <c r="BJ981">
        <v>0</v>
      </c>
      <c r="BK981">
        <v>0</v>
      </c>
      <c r="BL981">
        <v>0</v>
      </c>
      <c r="BM981">
        <v>0</v>
      </c>
      <c r="BN981">
        <v>0</v>
      </c>
      <c r="BO981">
        <v>0</v>
      </c>
      <c r="BP981">
        <v>0</v>
      </c>
      <c r="BQ981">
        <v>0</v>
      </c>
      <c r="BR981">
        <v>0</v>
      </c>
      <c r="BS981">
        <v>0</v>
      </c>
      <c r="BT981">
        <v>0</v>
      </c>
      <c r="BU981">
        <v>0</v>
      </c>
      <c r="BV981">
        <v>0</v>
      </c>
      <c r="BW981">
        <v>0</v>
      </c>
      <c r="CV981">
        <v>0</v>
      </c>
      <c r="CW981">
        <f>ROUND(Y981*Source!I639*DO981,9)</f>
        <v>0</v>
      </c>
      <c r="CX981">
        <f>ROUND(Y981*Source!I639,9)</f>
        <v>0.48925000000000002</v>
      </c>
      <c r="CY981">
        <f>AB981</f>
        <v>93.37</v>
      </c>
      <c r="CZ981">
        <f>AF981</f>
        <v>93.37</v>
      </c>
      <c r="DA981">
        <f>AJ981</f>
        <v>1</v>
      </c>
      <c r="DB981">
        <f t="shared" si="477"/>
        <v>96.17</v>
      </c>
      <c r="DC981">
        <f t="shared" si="478"/>
        <v>12.04</v>
      </c>
      <c r="DD981" t="s">
        <v>6</v>
      </c>
      <c r="DE981" t="s">
        <v>6</v>
      </c>
      <c r="DF981">
        <f t="shared" si="475"/>
        <v>0</v>
      </c>
      <c r="DG981">
        <f t="shared" si="479"/>
        <v>46</v>
      </c>
      <c r="DH981">
        <f>Source!I639*SmtRes!Y981</f>
        <v>0.48924999999999996</v>
      </c>
      <c r="DI981">
        <f>AB981</f>
        <v>93.37</v>
      </c>
      <c r="DJ981">
        <f>EtalonRes!Z1101</f>
        <v>93.37</v>
      </c>
      <c r="DK981">
        <f>Source!BB639</f>
        <v>1</v>
      </c>
      <c r="DL981" t="s">
        <v>6</v>
      </c>
      <c r="DM981">
        <v>0</v>
      </c>
      <c r="DN981" t="s">
        <v>6</v>
      </c>
      <c r="DO981">
        <v>0</v>
      </c>
      <c r="GQ981">
        <v>-1</v>
      </c>
      <c r="GR981">
        <v>-1</v>
      </c>
    </row>
    <row r="982" spans="1:200" x14ac:dyDescent="0.2">
      <c r="A982">
        <f>ROW(Source!A639)</f>
        <v>639</v>
      </c>
      <c r="B982">
        <v>86295183</v>
      </c>
      <c r="C982">
        <v>86296771</v>
      </c>
      <c r="D982">
        <v>27378255</v>
      </c>
      <c r="E982">
        <v>1</v>
      </c>
      <c r="F982">
        <v>1</v>
      </c>
      <c r="G982">
        <v>1</v>
      </c>
      <c r="H982">
        <v>3</v>
      </c>
      <c r="I982" t="s">
        <v>89</v>
      </c>
      <c r="J982" t="s">
        <v>91</v>
      </c>
      <c r="K982" t="s">
        <v>90</v>
      </c>
      <c r="L982">
        <v>1348</v>
      </c>
      <c r="N982">
        <v>1009</v>
      </c>
      <c r="O982" t="s">
        <v>63</v>
      </c>
      <c r="P982" t="s">
        <v>63</v>
      </c>
      <c r="Q982">
        <v>1000</v>
      </c>
      <c r="W982">
        <v>0</v>
      </c>
      <c r="X982">
        <v>1570490953</v>
      </c>
      <c r="Y982">
        <f t="shared" si="476"/>
        <v>0.04</v>
      </c>
      <c r="AA982">
        <v>10380</v>
      </c>
      <c r="AB982">
        <v>0</v>
      </c>
      <c r="AC982">
        <v>0</v>
      </c>
      <c r="AD982">
        <v>0</v>
      </c>
      <c r="AE982">
        <v>10380</v>
      </c>
      <c r="AF982">
        <v>0</v>
      </c>
      <c r="AG982">
        <v>0</v>
      </c>
      <c r="AH982">
        <v>0</v>
      </c>
      <c r="AI982">
        <v>1</v>
      </c>
      <c r="AJ982">
        <v>1</v>
      </c>
      <c r="AK982">
        <v>1</v>
      </c>
      <c r="AL982">
        <v>1</v>
      </c>
      <c r="AM982">
        <v>0</v>
      </c>
      <c r="AN982">
        <v>0</v>
      </c>
      <c r="AO982">
        <v>0</v>
      </c>
      <c r="AP982">
        <v>1</v>
      </c>
      <c r="AQ982">
        <v>0</v>
      </c>
      <c r="AR982">
        <v>0</v>
      </c>
      <c r="AS982" t="s">
        <v>6</v>
      </c>
      <c r="AT982">
        <v>0.04</v>
      </c>
      <c r="AU982" t="s">
        <v>6</v>
      </c>
      <c r="AV982">
        <v>0</v>
      </c>
      <c r="AW982">
        <v>1</v>
      </c>
      <c r="AX982">
        <v>-1</v>
      </c>
      <c r="AY982">
        <v>0</v>
      </c>
      <c r="AZ982">
        <v>0</v>
      </c>
      <c r="BA982" t="s">
        <v>6</v>
      </c>
      <c r="BB982">
        <v>0</v>
      </c>
      <c r="BC982">
        <v>0</v>
      </c>
      <c r="BD982">
        <v>0</v>
      </c>
      <c r="BE982">
        <v>0</v>
      </c>
      <c r="BF982">
        <v>0</v>
      </c>
      <c r="BG982">
        <v>0</v>
      </c>
      <c r="BH982">
        <v>0</v>
      </c>
      <c r="BI982">
        <v>0</v>
      </c>
      <c r="BJ982">
        <v>0</v>
      </c>
      <c r="BK982">
        <v>0</v>
      </c>
      <c r="BL982">
        <v>0</v>
      </c>
      <c r="BM982">
        <v>0</v>
      </c>
      <c r="BN982">
        <v>0</v>
      </c>
      <c r="BO982">
        <v>0</v>
      </c>
      <c r="BP982">
        <v>0</v>
      </c>
      <c r="BQ982">
        <v>0</v>
      </c>
      <c r="BR982">
        <v>0</v>
      </c>
      <c r="BS982">
        <v>0</v>
      </c>
      <c r="BT982">
        <v>0</v>
      </c>
      <c r="BU982">
        <v>0</v>
      </c>
      <c r="BV982">
        <v>0</v>
      </c>
      <c r="BW982">
        <v>0</v>
      </c>
      <c r="CV982">
        <v>0</v>
      </c>
      <c r="CW982">
        <v>0</v>
      </c>
      <c r="CX982">
        <f>ROUND(Y982*Source!I639,9)</f>
        <v>1.9E-2</v>
      </c>
      <c r="CY982">
        <f>AA982</f>
        <v>10380</v>
      </c>
      <c r="CZ982">
        <f>AE982</f>
        <v>10380</v>
      </c>
      <c r="DA982">
        <f>AI982</f>
        <v>1</v>
      </c>
      <c r="DB982">
        <f t="shared" si="477"/>
        <v>415.2</v>
      </c>
      <c r="DC982">
        <f t="shared" si="478"/>
        <v>0</v>
      </c>
      <c r="DD982" t="s">
        <v>6</v>
      </c>
      <c r="DE982" t="s">
        <v>6</v>
      </c>
      <c r="DF982">
        <f t="shared" si="475"/>
        <v>197</v>
      </c>
      <c r="DG982">
        <f t="shared" si="479"/>
        <v>0</v>
      </c>
      <c r="DH982">
        <f>Source!I639*SmtRes!Y982</f>
        <v>1.9E-2</v>
      </c>
      <c r="DI982">
        <f>AA982</f>
        <v>10380</v>
      </c>
      <c r="DJ982">
        <f>DF982</f>
        <v>197</v>
      </c>
      <c r="DK982">
        <f>Source!BC639</f>
        <v>1</v>
      </c>
      <c r="DL982" t="s">
        <v>6</v>
      </c>
      <c r="DM982">
        <v>0</v>
      </c>
      <c r="DN982" t="s">
        <v>6</v>
      </c>
      <c r="DO982">
        <v>0</v>
      </c>
      <c r="GP982">
        <v>1</v>
      </c>
      <c r="GQ982">
        <v>-1</v>
      </c>
      <c r="GR982">
        <v>-1</v>
      </c>
    </row>
    <row r="983" spans="1:200" x14ac:dyDescent="0.2">
      <c r="A983">
        <f>ROW(Source!A639)</f>
        <v>639</v>
      </c>
      <c r="B983">
        <v>86295183</v>
      </c>
      <c r="C983">
        <v>86296771</v>
      </c>
      <c r="D983">
        <v>27378452</v>
      </c>
      <c r="E983">
        <v>1</v>
      </c>
      <c r="F983">
        <v>1</v>
      </c>
      <c r="G983">
        <v>1</v>
      </c>
      <c r="H983">
        <v>3</v>
      </c>
      <c r="I983" t="s">
        <v>319</v>
      </c>
      <c r="J983" t="s">
        <v>321</v>
      </c>
      <c r="K983" t="s">
        <v>566</v>
      </c>
      <c r="L983">
        <v>53010780</v>
      </c>
      <c r="N983">
        <v>1010</v>
      </c>
      <c r="O983" t="s">
        <v>300</v>
      </c>
      <c r="P983" t="s">
        <v>43</v>
      </c>
      <c r="Q983">
        <v>1</v>
      </c>
      <c r="W983">
        <v>0</v>
      </c>
      <c r="X983">
        <v>604637911</v>
      </c>
      <c r="Y983">
        <f t="shared" si="476"/>
        <v>2122.1052629999999</v>
      </c>
      <c r="AA983">
        <v>3.6</v>
      </c>
      <c r="AB983">
        <v>0</v>
      </c>
      <c r="AC983">
        <v>0</v>
      </c>
      <c r="AD983">
        <v>0</v>
      </c>
      <c r="AE983">
        <v>3.6</v>
      </c>
      <c r="AF983">
        <v>0</v>
      </c>
      <c r="AG983">
        <v>0</v>
      </c>
      <c r="AH983">
        <v>0</v>
      </c>
      <c r="AI983">
        <v>1</v>
      </c>
      <c r="AJ983">
        <v>1</v>
      </c>
      <c r="AK983">
        <v>1</v>
      </c>
      <c r="AL983">
        <v>1</v>
      </c>
      <c r="AM983">
        <v>0</v>
      </c>
      <c r="AN983">
        <v>0</v>
      </c>
      <c r="AO983">
        <v>0</v>
      </c>
      <c r="AP983">
        <v>1</v>
      </c>
      <c r="AQ983">
        <v>0</v>
      </c>
      <c r="AR983">
        <v>0</v>
      </c>
      <c r="AS983" t="s">
        <v>6</v>
      </c>
      <c r="AT983">
        <v>2122.1052629999999</v>
      </c>
      <c r="AU983" t="s">
        <v>6</v>
      </c>
      <c r="AV983">
        <v>0</v>
      </c>
      <c r="AW983">
        <v>1</v>
      </c>
      <c r="AX983">
        <v>-1</v>
      </c>
      <c r="AY983">
        <v>0</v>
      </c>
      <c r="AZ983">
        <v>0</v>
      </c>
      <c r="BA983" t="s">
        <v>6</v>
      </c>
      <c r="BB983">
        <v>0</v>
      </c>
      <c r="BC983">
        <v>0</v>
      </c>
      <c r="BD983">
        <v>0</v>
      </c>
      <c r="BE983">
        <v>0</v>
      </c>
      <c r="BF983">
        <v>0</v>
      </c>
      <c r="BG983">
        <v>0</v>
      </c>
      <c r="BH983">
        <v>0</v>
      </c>
      <c r="BI983">
        <v>0</v>
      </c>
      <c r="BJ983">
        <v>0</v>
      </c>
      <c r="BK983">
        <v>0</v>
      </c>
      <c r="BL983">
        <v>0</v>
      </c>
      <c r="BM983">
        <v>0</v>
      </c>
      <c r="BN983">
        <v>0</v>
      </c>
      <c r="BO983">
        <v>0</v>
      </c>
      <c r="BP983">
        <v>0</v>
      </c>
      <c r="BQ983">
        <v>0</v>
      </c>
      <c r="BR983">
        <v>0</v>
      </c>
      <c r="BS983">
        <v>0</v>
      </c>
      <c r="BT983">
        <v>0</v>
      </c>
      <c r="BU983">
        <v>0</v>
      </c>
      <c r="BV983">
        <v>0</v>
      </c>
      <c r="BW983">
        <v>0</v>
      </c>
      <c r="CV983">
        <v>0</v>
      </c>
      <c r="CW983">
        <v>0</v>
      </c>
      <c r="CX983">
        <f>ROUND(Y983*Source!I639,9)</f>
        <v>1007.999999925</v>
      </c>
      <c r="CY983">
        <f>AA983</f>
        <v>3.6</v>
      </c>
      <c r="CZ983">
        <f>AE983</f>
        <v>3.6</v>
      </c>
      <c r="DA983">
        <f>AI983</f>
        <v>1</v>
      </c>
      <c r="DB983">
        <f t="shared" si="477"/>
        <v>7639.58</v>
      </c>
      <c r="DC983">
        <f t="shared" si="478"/>
        <v>0</v>
      </c>
      <c r="DD983" t="s">
        <v>6</v>
      </c>
      <c r="DE983" t="s">
        <v>6</v>
      </c>
      <c r="DF983">
        <f t="shared" si="475"/>
        <v>4032</v>
      </c>
      <c r="DG983">
        <f t="shared" si="479"/>
        <v>0</v>
      </c>
      <c r="DH983">
        <f>Source!I639*SmtRes!Y983</f>
        <v>1007.9999999249999</v>
      </c>
      <c r="DI983">
        <f>AA983</f>
        <v>3.6</v>
      </c>
      <c r="DJ983">
        <f>DF983</f>
        <v>4032</v>
      </c>
      <c r="DK983">
        <f>Source!BC639</f>
        <v>1</v>
      </c>
      <c r="DL983" t="s">
        <v>6</v>
      </c>
      <c r="DM983">
        <v>0</v>
      </c>
      <c r="DN983" t="s">
        <v>6</v>
      </c>
      <c r="DO983">
        <v>0</v>
      </c>
      <c r="GP983">
        <v>1</v>
      </c>
      <c r="GQ983">
        <v>-1</v>
      </c>
      <c r="GR983">
        <v>-1</v>
      </c>
    </row>
    <row r="984" spans="1:200" x14ac:dyDescent="0.2">
      <c r="A984">
        <f>ROW(Source!A639)</f>
        <v>639</v>
      </c>
      <c r="B984">
        <v>86295183</v>
      </c>
      <c r="C984">
        <v>86296771</v>
      </c>
      <c r="D984">
        <v>69205371</v>
      </c>
      <c r="E984">
        <v>1</v>
      </c>
      <c r="F984">
        <v>1</v>
      </c>
      <c r="G984">
        <v>1</v>
      </c>
      <c r="H984">
        <v>3</v>
      </c>
      <c r="I984" t="s">
        <v>568</v>
      </c>
      <c r="J984" t="s">
        <v>570</v>
      </c>
      <c r="K984" t="s">
        <v>569</v>
      </c>
      <c r="L984">
        <v>1348</v>
      </c>
      <c r="N984">
        <v>1009</v>
      </c>
      <c r="O984" t="s">
        <v>63</v>
      </c>
      <c r="P984" t="s">
        <v>63</v>
      </c>
      <c r="Q984">
        <v>1000</v>
      </c>
      <c r="W984">
        <v>0</v>
      </c>
      <c r="X984">
        <v>-934195072</v>
      </c>
      <c r="Y984">
        <f t="shared" si="476"/>
        <v>0.66526300000000005</v>
      </c>
      <c r="AA984">
        <v>23800.23</v>
      </c>
      <c r="AB984">
        <v>0</v>
      </c>
      <c r="AC984">
        <v>0</v>
      </c>
      <c r="AD984">
        <v>0</v>
      </c>
      <c r="AE984">
        <v>23800.23</v>
      </c>
      <c r="AF984">
        <v>0</v>
      </c>
      <c r="AG984">
        <v>0</v>
      </c>
      <c r="AH984">
        <v>0</v>
      </c>
      <c r="AI984">
        <v>1</v>
      </c>
      <c r="AJ984">
        <v>1</v>
      </c>
      <c r="AK984">
        <v>1</v>
      </c>
      <c r="AL984">
        <v>1</v>
      </c>
      <c r="AM984">
        <v>0</v>
      </c>
      <c r="AN984">
        <v>0</v>
      </c>
      <c r="AO984">
        <v>0</v>
      </c>
      <c r="AP984">
        <v>1</v>
      </c>
      <c r="AQ984">
        <v>0</v>
      </c>
      <c r="AR984">
        <v>0</v>
      </c>
      <c r="AS984" t="s">
        <v>6</v>
      </c>
      <c r="AT984">
        <v>0.66526300000000005</v>
      </c>
      <c r="AU984" t="s">
        <v>6</v>
      </c>
      <c r="AV984">
        <v>0</v>
      </c>
      <c r="AW984">
        <v>1</v>
      </c>
      <c r="AX984">
        <v>-1</v>
      </c>
      <c r="AY984">
        <v>0</v>
      </c>
      <c r="AZ984">
        <v>0</v>
      </c>
      <c r="BA984" t="s">
        <v>6</v>
      </c>
      <c r="BB984">
        <v>0</v>
      </c>
      <c r="BC984">
        <v>0</v>
      </c>
      <c r="BD984">
        <v>0</v>
      </c>
      <c r="BE984">
        <v>0</v>
      </c>
      <c r="BF984">
        <v>0</v>
      </c>
      <c r="BG984">
        <v>0</v>
      </c>
      <c r="BH984">
        <v>0</v>
      </c>
      <c r="BI984">
        <v>0</v>
      </c>
      <c r="BJ984">
        <v>0</v>
      </c>
      <c r="BK984">
        <v>0</v>
      </c>
      <c r="BL984">
        <v>0</v>
      </c>
      <c r="BM984">
        <v>0</v>
      </c>
      <c r="BN984">
        <v>0</v>
      </c>
      <c r="BO984">
        <v>0</v>
      </c>
      <c r="BP984">
        <v>0</v>
      </c>
      <c r="BQ984">
        <v>0</v>
      </c>
      <c r="BR984">
        <v>0</v>
      </c>
      <c r="BS984">
        <v>0</v>
      </c>
      <c r="BT984">
        <v>0</v>
      </c>
      <c r="BU984">
        <v>0</v>
      </c>
      <c r="BV984">
        <v>0</v>
      </c>
      <c r="BW984">
        <v>0</v>
      </c>
      <c r="CV984">
        <v>0</v>
      </c>
      <c r="CW984">
        <v>0</v>
      </c>
      <c r="CX984">
        <f>ROUND(Y984*Source!I639,9)</f>
        <v>0.31599992500000001</v>
      </c>
      <c r="CY984">
        <f>AA984</f>
        <v>23800.23</v>
      </c>
      <c r="CZ984">
        <f>AE984</f>
        <v>23800.23</v>
      </c>
      <c r="DA984">
        <f>AI984</f>
        <v>1</v>
      </c>
      <c r="DB984">
        <f t="shared" si="477"/>
        <v>15833.41</v>
      </c>
      <c r="DC984">
        <f t="shared" si="478"/>
        <v>0</v>
      </c>
      <c r="DD984" t="s">
        <v>6</v>
      </c>
      <c r="DE984" t="s">
        <v>6</v>
      </c>
      <c r="DF984">
        <f t="shared" si="475"/>
        <v>7521</v>
      </c>
      <c r="DG984">
        <f t="shared" si="479"/>
        <v>0</v>
      </c>
      <c r="DH984">
        <f>Source!I639*SmtRes!Y984</f>
        <v>0.31599992500000001</v>
      </c>
      <c r="DI984">
        <f>AA984</f>
        <v>23800.23</v>
      </c>
      <c r="DJ984">
        <f>DF984</f>
        <v>7521</v>
      </c>
      <c r="DK984">
        <f>Source!BC639</f>
        <v>1</v>
      </c>
      <c r="DL984" t="s">
        <v>6</v>
      </c>
      <c r="DM984">
        <v>0</v>
      </c>
      <c r="DN984" t="s">
        <v>6</v>
      </c>
      <c r="DO984">
        <v>0</v>
      </c>
      <c r="GP984">
        <v>1</v>
      </c>
      <c r="GQ984">
        <v>-1</v>
      </c>
      <c r="GR984">
        <v>-1</v>
      </c>
    </row>
    <row r="985" spans="1:200" x14ac:dyDescent="0.2">
      <c r="A985">
        <f>ROW(Source!A639)</f>
        <v>639</v>
      </c>
      <c r="B985">
        <v>86295183</v>
      </c>
      <c r="C985">
        <v>86296771</v>
      </c>
      <c r="D985">
        <v>69205372</v>
      </c>
      <c r="E985">
        <v>1</v>
      </c>
      <c r="F985">
        <v>1</v>
      </c>
      <c r="G985">
        <v>1</v>
      </c>
      <c r="H985">
        <v>3</v>
      </c>
      <c r="I985" t="s">
        <v>573</v>
      </c>
      <c r="J985" t="s">
        <v>575</v>
      </c>
      <c r="K985" t="s">
        <v>574</v>
      </c>
      <c r="L985">
        <v>1348</v>
      </c>
      <c r="N985">
        <v>1009</v>
      </c>
      <c r="O985" t="s">
        <v>63</v>
      </c>
      <c r="P985" t="s">
        <v>63</v>
      </c>
      <c r="Q985">
        <v>1000</v>
      </c>
      <c r="W985">
        <v>0</v>
      </c>
      <c r="X985">
        <v>-2024187689</v>
      </c>
      <c r="Y985">
        <f t="shared" si="476"/>
        <v>0.33347399999999999</v>
      </c>
      <c r="AA985">
        <v>18656.55</v>
      </c>
      <c r="AB985">
        <v>0</v>
      </c>
      <c r="AC985">
        <v>0</v>
      </c>
      <c r="AD985">
        <v>0</v>
      </c>
      <c r="AE985">
        <v>18656.55</v>
      </c>
      <c r="AF985">
        <v>0</v>
      </c>
      <c r="AG985">
        <v>0</v>
      </c>
      <c r="AH985">
        <v>0</v>
      </c>
      <c r="AI985">
        <v>1</v>
      </c>
      <c r="AJ985">
        <v>1</v>
      </c>
      <c r="AK985">
        <v>1</v>
      </c>
      <c r="AL985">
        <v>1</v>
      </c>
      <c r="AM985">
        <v>0</v>
      </c>
      <c r="AN985">
        <v>0</v>
      </c>
      <c r="AO985">
        <v>0</v>
      </c>
      <c r="AP985">
        <v>1</v>
      </c>
      <c r="AQ985">
        <v>0</v>
      </c>
      <c r="AR985">
        <v>0</v>
      </c>
      <c r="AS985" t="s">
        <v>6</v>
      </c>
      <c r="AT985">
        <v>0.33347399999999999</v>
      </c>
      <c r="AU985" t="s">
        <v>6</v>
      </c>
      <c r="AV985">
        <v>0</v>
      </c>
      <c r="AW985">
        <v>1</v>
      </c>
      <c r="AX985">
        <v>-1</v>
      </c>
      <c r="AY985">
        <v>0</v>
      </c>
      <c r="AZ985">
        <v>0</v>
      </c>
      <c r="BA985" t="s">
        <v>6</v>
      </c>
      <c r="BB985">
        <v>0</v>
      </c>
      <c r="BC985">
        <v>0</v>
      </c>
      <c r="BD985">
        <v>0</v>
      </c>
      <c r="BE985">
        <v>0</v>
      </c>
      <c r="BF985">
        <v>0</v>
      </c>
      <c r="BG985">
        <v>0</v>
      </c>
      <c r="BH985">
        <v>0</v>
      </c>
      <c r="BI985">
        <v>0</v>
      </c>
      <c r="BJ985">
        <v>0</v>
      </c>
      <c r="BK985">
        <v>0</v>
      </c>
      <c r="BL985">
        <v>0</v>
      </c>
      <c r="BM985">
        <v>0</v>
      </c>
      <c r="BN985">
        <v>0</v>
      </c>
      <c r="BO985">
        <v>0</v>
      </c>
      <c r="BP985">
        <v>0</v>
      </c>
      <c r="BQ985">
        <v>0</v>
      </c>
      <c r="BR985">
        <v>0</v>
      </c>
      <c r="BS985">
        <v>0</v>
      </c>
      <c r="BT985">
        <v>0</v>
      </c>
      <c r="BU985">
        <v>0</v>
      </c>
      <c r="BV985">
        <v>0</v>
      </c>
      <c r="BW985">
        <v>0</v>
      </c>
      <c r="CV985">
        <v>0</v>
      </c>
      <c r="CW985">
        <v>0</v>
      </c>
      <c r="CX985">
        <f>ROUND(Y985*Source!I639,9)</f>
        <v>0.15840014999999999</v>
      </c>
      <c r="CY985">
        <f>AA985</f>
        <v>18656.55</v>
      </c>
      <c r="CZ985">
        <f>AE985</f>
        <v>18656.55</v>
      </c>
      <c r="DA985">
        <f>AI985</f>
        <v>1</v>
      </c>
      <c r="DB985">
        <f t="shared" si="477"/>
        <v>6221.47</v>
      </c>
      <c r="DC985">
        <f t="shared" si="478"/>
        <v>0</v>
      </c>
      <c r="DD985" t="s">
        <v>6</v>
      </c>
      <c r="DE985" t="s">
        <v>6</v>
      </c>
      <c r="DF985">
        <f t="shared" si="475"/>
        <v>2955</v>
      </c>
      <c r="DG985">
        <f t="shared" si="479"/>
        <v>0</v>
      </c>
      <c r="DH985">
        <f>Source!I639*SmtRes!Y985</f>
        <v>0.15840014999999999</v>
      </c>
      <c r="DI985">
        <f>AA985</f>
        <v>18656.55</v>
      </c>
      <c r="DJ985">
        <f>DF985</f>
        <v>2955</v>
      </c>
      <c r="DK985">
        <f>Source!BC639</f>
        <v>1</v>
      </c>
      <c r="DL985" t="s">
        <v>6</v>
      </c>
      <c r="DM985">
        <v>0</v>
      </c>
      <c r="DN985" t="s">
        <v>6</v>
      </c>
      <c r="DO985">
        <v>0</v>
      </c>
      <c r="GP985">
        <v>1</v>
      </c>
      <c r="GQ985">
        <v>-1</v>
      </c>
      <c r="GR985">
        <v>-1</v>
      </c>
    </row>
    <row r="986" spans="1:200" x14ac:dyDescent="0.2">
      <c r="A986">
        <f>ROW(Source!A640)</f>
        <v>640</v>
      </c>
      <c r="B986">
        <v>86295184</v>
      </c>
      <c r="C986">
        <v>86296771</v>
      </c>
      <c r="D986">
        <v>27501039</v>
      </c>
      <c r="E986">
        <v>1</v>
      </c>
      <c r="F986">
        <v>1</v>
      </c>
      <c r="G986">
        <v>1</v>
      </c>
      <c r="H986">
        <v>1</v>
      </c>
      <c r="I986" t="s">
        <v>954</v>
      </c>
      <c r="J986" t="s">
        <v>6</v>
      </c>
      <c r="K986" t="s">
        <v>955</v>
      </c>
      <c r="L986">
        <v>1369</v>
      </c>
      <c r="N986">
        <v>1013</v>
      </c>
      <c r="O986" t="s">
        <v>921</v>
      </c>
      <c r="P986" t="s">
        <v>921</v>
      </c>
      <c r="Q986">
        <v>1</v>
      </c>
      <c r="W986">
        <v>0</v>
      </c>
      <c r="X986">
        <v>-1670614445</v>
      </c>
      <c r="Y986">
        <f t="shared" si="476"/>
        <v>42.7</v>
      </c>
      <c r="AA986">
        <v>0</v>
      </c>
      <c r="AB986">
        <v>0</v>
      </c>
      <c r="AC986">
        <v>0</v>
      </c>
      <c r="AD986">
        <v>263.68</v>
      </c>
      <c r="AE986">
        <v>0</v>
      </c>
      <c r="AF986">
        <v>0</v>
      </c>
      <c r="AG986">
        <v>0</v>
      </c>
      <c r="AH986">
        <v>10.3</v>
      </c>
      <c r="AI986">
        <v>1</v>
      </c>
      <c r="AJ986">
        <v>1</v>
      </c>
      <c r="AK986">
        <v>1</v>
      </c>
      <c r="AL986">
        <v>25.6</v>
      </c>
      <c r="AM986">
        <v>5</v>
      </c>
      <c r="AN986">
        <v>0</v>
      </c>
      <c r="AO986">
        <v>1</v>
      </c>
      <c r="AP986">
        <v>0</v>
      </c>
      <c r="AQ986">
        <v>0</v>
      </c>
      <c r="AR986">
        <v>0</v>
      </c>
      <c r="AS986" t="s">
        <v>6</v>
      </c>
      <c r="AT986">
        <v>42.7</v>
      </c>
      <c r="AU986" t="s">
        <v>6</v>
      </c>
      <c r="AV986">
        <v>1</v>
      </c>
      <c r="AW986">
        <v>2</v>
      </c>
      <c r="AX986">
        <v>86296779</v>
      </c>
      <c r="AY986">
        <v>1</v>
      </c>
      <c r="AZ986">
        <v>0</v>
      </c>
      <c r="BA986">
        <v>1104</v>
      </c>
      <c r="BB986">
        <v>0</v>
      </c>
      <c r="BC986">
        <v>0</v>
      </c>
      <c r="BD986">
        <v>0</v>
      </c>
      <c r="BE986">
        <v>0</v>
      </c>
      <c r="BF986">
        <v>0</v>
      </c>
      <c r="BG986">
        <v>0</v>
      </c>
      <c r="BH986">
        <v>0</v>
      </c>
      <c r="BI986">
        <v>0</v>
      </c>
      <c r="BJ986">
        <v>0</v>
      </c>
      <c r="BK986">
        <v>0</v>
      </c>
      <c r="BL986">
        <v>0</v>
      </c>
      <c r="BM986">
        <v>0</v>
      </c>
      <c r="BN986">
        <v>0</v>
      </c>
      <c r="BO986">
        <v>0</v>
      </c>
      <c r="BP986">
        <v>0</v>
      </c>
      <c r="BQ986">
        <v>0</v>
      </c>
      <c r="BR986">
        <v>0</v>
      </c>
      <c r="BS986">
        <v>0</v>
      </c>
      <c r="BT986">
        <v>0</v>
      </c>
      <c r="BU986">
        <v>0</v>
      </c>
      <c r="BV986">
        <v>0</v>
      </c>
      <c r="BW986">
        <v>0</v>
      </c>
      <c r="CU986">
        <f>ROUND(AT986*Source!I640*AH986*AL986,0)</f>
        <v>5348</v>
      </c>
      <c r="CV986">
        <f>ROUND(Y986*Source!I640,9)</f>
        <v>20.282499999999999</v>
      </c>
      <c r="CW986">
        <v>0</v>
      </c>
      <c r="CX986">
        <f>ROUND(Y986*Source!I640,9)</f>
        <v>20.282499999999999</v>
      </c>
      <c r="CY986">
        <f>AD986</f>
        <v>263.68</v>
      </c>
      <c r="CZ986">
        <f>AH986</f>
        <v>10.3</v>
      </c>
      <c r="DA986">
        <f>AL986</f>
        <v>25.6</v>
      </c>
      <c r="DB986">
        <f t="shared" si="477"/>
        <v>439.81</v>
      </c>
      <c r="DC986">
        <f t="shared" si="478"/>
        <v>0</v>
      </c>
      <c r="DD986" t="s">
        <v>6</v>
      </c>
      <c r="DE986" t="s">
        <v>6</v>
      </c>
      <c r="DF986">
        <f t="shared" si="475"/>
        <v>0</v>
      </c>
      <c r="DG986">
        <f t="shared" si="479"/>
        <v>0</v>
      </c>
      <c r="DH986">
        <f>Source!I640*SmtRes!Y986</f>
        <v>20.282499999999999</v>
      </c>
      <c r="DI986">
        <f>AD986</f>
        <v>263.68</v>
      </c>
      <c r="DJ986">
        <f>EtalonRes!AB1104</f>
        <v>10.3</v>
      </c>
      <c r="DK986">
        <f>Source!BA640</f>
        <v>25.6</v>
      </c>
      <c r="DL986" t="s">
        <v>6</v>
      </c>
      <c r="DM986">
        <v>0</v>
      </c>
      <c r="DN986" t="s">
        <v>6</v>
      </c>
      <c r="DO986">
        <v>0</v>
      </c>
      <c r="GQ986">
        <v>-1</v>
      </c>
      <c r="GR986">
        <v>-1</v>
      </c>
    </row>
    <row r="987" spans="1:200" x14ac:dyDescent="0.2">
      <c r="A987">
        <f>ROW(Source!A640)</f>
        <v>640</v>
      </c>
      <c r="B987">
        <v>86295184</v>
      </c>
      <c r="C987">
        <v>86296771</v>
      </c>
      <c r="D987">
        <v>27439703</v>
      </c>
      <c r="E987">
        <v>1</v>
      </c>
      <c r="F987">
        <v>1</v>
      </c>
      <c r="G987">
        <v>1</v>
      </c>
      <c r="H987">
        <v>2</v>
      </c>
      <c r="I987" t="s">
        <v>941</v>
      </c>
      <c r="J987" t="s">
        <v>942</v>
      </c>
      <c r="K987" t="s">
        <v>943</v>
      </c>
      <c r="L987">
        <v>1368</v>
      </c>
      <c r="N987">
        <v>1011</v>
      </c>
      <c r="O987" t="s">
        <v>927</v>
      </c>
      <c r="P987" t="s">
        <v>927</v>
      </c>
      <c r="Q987">
        <v>1</v>
      </c>
      <c r="W987">
        <v>0</v>
      </c>
      <c r="X987">
        <v>2075311453</v>
      </c>
      <c r="Y987">
        <f t="shared" si="476"/>
        <v>21.25</v>
      </c>
      <c r="AA987">
        <v>0</v>
      </c>
      <c r="AB987">
        <v>69.84</v>
      </c>
      <c r="AC987">
        <v>0</v>
      </c>
      <c r="AD987">
        <v>0</v>
      </c>
      <c r="AE987">
        <v>0</v>
      </c>
      <c r="AF987">
        <v>7.51</v>
      </c>
      <c r="AG987">
        <v>0</v>
      </c>
      <c r="AH987">
        <v>0</v>
      </c>
      <c r="AI987">
        <v>1</v>
      </c>
      <c r="AJ987">
        <v>9.3000000000000007</v>
      </c>
      <c r="AK987">
        <v>19.8</v>
      </c>
      <c r="AL987">
        <v>1</v>
      </c>
      <c r="AM987">
        <v>5</v>
      </c>
      <c r="AN987">
        <v>0</v>
      </c>
      <c r="AO987">
        <v>1</v>
      </c>
      <c r="AP987">
        <v>0</v>
      </c>
      <c r="AQ987">
        <v>0</v>
      </c>
      <c r="AR987">
        <v>0</v>
      </c>
      <c r="AS987" t="s">
        <v>6</v>
      </c>
      <c r="AT987">
        <v>21.25</v>
      </c>
      <c r="AU987" t="s">
        <v>6</v>
      </c>
      <c r="AV987">
        <v>0</v>
      </c>
      <c r="AW987">
        <v>2</v>
      </c>
      <c r="AX987">
        <v>86296780</v>
      </c>
      <c r="AY987">
        <v>1</v>
      </c>
      <c r="AZ987">
        <v>0</v>
      </c>
      <c r="BA987">
        <v>1105</v>
      </c>
      <c r="BB987">
        <v>0</v>
      </c>
      <c r="BC987">
        <v>0</v>
      </c>
      <c r="BD987">
        <v>0</v>
      </c>
      <c r="BE987">
        <v>0</v>
      </c>
      <c r="BF987">
        <v>0</v>
      </c>
      <c r="BG987">
        <v>0</v>
      </c>
      <c r="BH987">
        <v>0</v>
      </c>
      <c r="BI987">
        <v>0</v>
      </c>
      <c r="BJ987">
        <v>0</v>
      </c>
      <c r="BK987">
        <v>0</v>
      </c>
      <c r="BL987">
        <v>0</v>
      </c>
      <c r="BM987">
        <v>0</v>
      </c>
      <c r="BN987">
        <v>0</v>
      </c>
      <c r="BO987">
        <v>0</v>
      </c>
      <c r="BP987">
        <v>0</v>
      </c>
      <c r="BQ987">
        <v>0</v>
      </c>
      <c r="BR987">
        <v>0</v>
      </c>
      <c r="BS987">
        <v>0</v>
      </c>
      <c r="BT987">
        <v>0</v>
      </c>
      <c r="BU987">
        <v>0</v>
      </c>
      <c r="BV987">
        <v>0</v>
      </c>
      <c r="BW987">
        <v>0</v>
      </c>
      <c r="CV987">
        <v>0</v>
      </c>
      <c r="CW987">
        <f>ROUND(Y987*Source!I640*DO987,9)</f>
        <v>0</v>
      </c>
      <c r="CX987">
        <f>ROUND(Y987*Source!I640,9)</f>
        <v>10.09375</v>
      </c>
      <c r="CY987">
        <f>AB987</f>
        <v>69.84</v>
      </c>
      <c r="CZ987">
        <f>AF987</f>
        <v>7.51</v>
      </c>
      <c r="DA987">
        <f>AJ987</f>
        <v>9.3000000000000007</v>
      </c>
      <c r="DB987">
        <f t="shared" si="477"/>
        <v>159.59</v>
      </c>
      <c r="DC987">
        <f t="shared" si="478"/>
        <v>0</v>
      </c>
      <c r="DD987" t="s">
        <v>6</v>
      </c>
      <c r="DE987" t="s">
        <v>6</v>
      </c>
      <c r="DF987">
        <f t="shared" si="475"/>
        <v>0</v>
      </c>
      <c r="DG987">
        <f>ROUND(ROUND(AF987*AJ987,0)*CX987,0)</f>
        <v>707</v>
      </c>
      <c r="DH987">
        <f>Source!I640*SmtRes!Y987</f>
        <v>10.09375</v>
      </c>
      <c r="DI987">
        <f>AB987</f>
        <v>69.84</v>
      </c>
      <c r="DJ987">
        <f>EtalonRes!Z1105</f>
        <v>7.51</v>
      </c>
      <c r="DK987">
        <f>Source!BB640</f>
        <v>9.3000000000000007</v>
      </c>
      <c r="DL987" t="s">
        <v>6</v>
      </c>
      <c r="DM987">
        <v>0</v>
      </c>
      <c r="DN987" t="s">
        <v>6</v>
      </c>
      <c r="DO987">
        <v>0</v>
      </c>
      <c r="GQ987">
        <v>-1</v>
      </c>
      <c r="GR987">
        <v>-1</v>
      </c>
    </row>
    <row r="988" spans="1:200" x14ac:dyDescent="0.2">
      <c r="A988">
        <f>ROW(Source!A640)</f>
        <v>640</v>
      </c>
      <c r="B988">
        <v>86295184</v>
      </c>
      <c r="C988">
        <v>86296771</v>
      </c>
      <c r="D988">
        <v>27441327</v>
      </c>
      <c r="E988">
        <v>1</v>
      </c>
      <c r="F988">
        <v>1</v>
      </c>
      <c r="G988">
        <v>1</v>
      </c>
      <c r="H988">
        <v>2</v>
      </c>
      <c r="I988" t="s">
        <v>936</v>
      </c>
      <c r="J988" t="s">
        <v>937</v>
      </c>
      <c r="K988" t="s">
        <v>938</v>
      </c>
      <c r="L988">
        <v>1368</v>
      </c>
      <c r="N988">
        <v>1011</v>
      </c>
      <c r="O988" t="s">
        <v>927</v>
      </c>
      <c r="P988" t="s">
        <v>927</v>
      </c>
      <c r="Q988">
        <v>1</v>
      </c>
      <c r="W988">
        <v>0</v>
      </c>
      <c r="X988">
        <v>-1583389094</v>
      </c>
      <c r="Y988">
        <f t="shared" si="476"/>
        <v>1.03</v>
      </c>
      <c r="AA988">
        <v>0</v>
      </c>
      <c r="AB988">
        <v>868.34</v>
      </c>
      <c r="AC988">
        <v>231.46</v>
      </c>
      <c r="AD988">
        <v>0</v>
      </c>
      <c r="AE988">
        <v>0</v>
      </c>
      <c r="AF988">
        <v>93.37</v>
      </c>
      <c r="AG988">
        <v>11.69</v>
      </c>
      <c r="AH988">
        <v>0</v>
      </c>
      <c r="AI988">
        <v>1</v>
      </c>
      <c r="AJ988">
        <v>9.3000000000000007</v>
      </c>
      <c r="AK988">
        <v>19.8</v>
      </c>
      <c r="AL988">
        <v>1</v>
      </c>
      <c r="AM988">
        <v>5</v>
      </c>
      <c r="AN988">
        <v>0</v>
      </c>
      <c r="AO988">
        <v>1</v>
      </c>
      <c r="AP988">
        <v>0</v>
      </c>
      <c r="AQ988">
        <v>0</v>
      </c>
      <c r="AR988">
        <v>0</v>
      </c>
      <c r="AS988" t="s">
        <v>6</v>
      </c>
      <c r="AT988">
        <v>1.03</v>
      </c>
      <c r="AU988" t="s">
        <v>6</v>
      </c>
      <c r="AV988">
        <v>0</v>
      </c>
      <c r="AW988">
        <v>2</v>
      </c>
      <c r="AX988">
        <v>86296781</v>
      </c>
      <c r="AY988">
        <v>1</v>
      </c>
      <c r="AZ988">
        <v>0</v>
      </c>
      <c r="BA988">
        <v>1106</v>
      </c>
      <c r="BB988">
        <v>0</v>
      </c>
      <c r="BC988">
        <v>0</v>
      </c>
      <c r="BD988">
        <v>0</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CV988">
        <v>0</v>
      </c>
      <c r="CW988">
        <f>ROUND(Y988*Source!I640*DO988,9)</f>
        <v>0</v>
      </c>
      <c r="CX988">
        <f>ROUND(Y988*Source!I640,9)</f>
        <v>0.48925000000000002</v>
      </c>
      <c r="CY988">
        <f>AB988</f>
        <v>868.34</v>
      </c>
      <c r="CZ988">
        <f>AF988</f>
        <v>93.37</v>
      </c>
      <c r="DA988">
        <f>AJ988</f>
        <v>9.3000000000000007</v>
      </c>
      <c r="DB988">
        <f t="shared" si="477"/>
        <v>96.17</v>
      </c>
      <c r="DC988">
        <f t="shared" si="478"/>
        <v>12.04</v>
      </c>
      <c r="DD988" t="s">
        <v>6</v>
      </c>
      <c r="DE988" t="s">
        <v>6</v>
      </c>
      <c r="DF988">
        <f t="shared" si="475"/>
        <v>0</v>
      </c>
      <c r="DG988">
        <f>ROUND(ROUND(AF988*AJ988,0)*CX988,0)</f>
        <v>425</v>
      </c>
      <c r="DH988">
        <f>Source!I640*SmtRes!Y988</f>
        <v>0.48924999999999996</v>
      </c>
      <c r="DI988">
        <f>AB988</f>
        <v>868.34</v>
      </c>
      <c r="DJ988">
        <f>EtalonRes!Z1106</f>
        <v>93.37</v>
      </c>
      <c r="DK988">
        <f>Source!BB640</f>
        <v>9.3000000000000007</v>
      </c>
      <c r="DL988" t="s">
        <v>6</v>
      </c>
      <c r="DM988">
        <v>0</v>
      </c>
      <c r="DN988" t="s">
        <v>6</v>
      </c>
      <c r="DO988">
        <v>0</v>
      </c>
      <c r="GQ988">
        <v>-1</v>
      </c>
      <c r="GR988">
        <v>-1</v>
      </c>
    </row>
    <row r="989" spans="1:200" x14ac:dyDescent="0.2">
      <c r="A989">
        <f>ROW(Source!A640)</f>
        <v>640</v>
      </c>
      <c r="B989">
        <v>86295184</v>
      </c>
      <c r="C989">
        <v>86296771</v>
      </c>
      <c r="D989">
        <v>27378255</v>
      </c>
      <c r="E989">
        <v>1</v>
      </c>
      <c r="F989">
        <v>1</v>
      </c>
      <c r="G989">
        <v>1</v>
      </c>
      <c r="H989">
        <v>3</v>
      </c>
      <c r="I989" t="s">
        <v>89</v>
      </c>
      <c r="J989" t="s">
        <v>91</v>
      </c>
      <c r="K989" t="s">
        <v>90</v>
      </c>
      <c r="L989">
        <v>1348</v>
      </c>
      <c r="N989">
        <v>1009</v>
      </c>
      <c r="O989" t="s">
        <v>63</v>
      </c>
      <c r="P989" t="s">
        <v>63</v>
      </c>
      <c r="Q989">
        <v>1000</v>
      </c>
      <c r="W989">
        <v>0</v>
      </c>
      <c r="X989">
        <v>1570490953</v>
      </c>
      <c r="Y989">
        <f t="shared" si="476"/>
        <v>0.04</v>
      </c>
      <c r="AA989">
        <v>180000</v>
      </c>
      <c r="AB989">
        <v>0</v>
      </c>
      <c r="AC989">
        <v>0</v>
      </c>
      <c r="AD989">
        <v>0</v>
      </c>
      <c r="AE989">
        <v>25257.140000000003</v>
      </c>
      <c r="AF989">
        <v>0</v>
      </c>
      <c r="AG989">
        <v>0</v>
      </c>
      <c r="AH989">
        <v>0</v>
      </c>
      <c r="AI989">
        <v>7.56</v>
      </c>
      <c r="AJ989">
        <v>1</v>
      </c>
      <c r="AK989">
        <v>1</v>
      </c>
      <c r="AL989">
        <v>1</v>
      </c>
      <c r="AM989">
        <v>0</v>
      </c>
      <c r="AN989">
        <v>0</v>
      </c>
      <c r="AO989">
        <v>0</v>
      </c>
      <c r="AP989">
        <v>1</v>
      </c>
      <c r="AQ989">
        <v>0</v>
      </c>
      <c r="AR989">
        <v>0</v>
      </c>
      <c r="AS989" t="s">
        <v>6</v>
      </c>
      <c r="AT989">
        <v>0.04</v>
      </c>
      <c r="AU989" t="s">
        <v>6</v>
      </c>
      <c r="AV989">
        <v>0</v>
      </c>
      <c r="AW989">
        <v>1</v>
      </c>
      <c r="AX989">
        <v>-1</v>
      </c>
      <c r="AY989">
        <v>0</v>
      </c>
      <c r="AZ989">
        <v>0</v>
      </c>
      <c r="BA989" t="s">
        <v>6</v>
      </c>
      <c r="BB989">
        <v>0</v>
      </c>
      <c r="BC989">
        <v>0</v>
      </c>
      <c r="BD989">
        <v>0</v>
      </c>
      <c r="BE989">
        <v>0</v>
      </c>
      <c r="BF989">
        <v>0</v>
      </c>
      <c r="BG989">
        <v>0</v>
      </c>
      <c r="BH989">
        <v>0</v>
      </c>
      <c r="BI989">
        <v>0</v>
      </c>
      <c r="BJ989">
        <v>0</v>
      </c>
      <c r="BK989">
        <v>0</v>
      </c>
      <c r="BL989">
        <v>0</v>
      </c>
      <c r="BM989">
        <v>0</v>
      </c>
      <c r="BN989">
        <v>0</v>
      </c>
      <c r="BO989">
        <v>0</v>
      </c>
      <c r="BP989">
        <v>0</v>
      </c>
      <c r="BQ989">
        <v>0</v>
      </c>
      <c r="BR989">
        <v>0</v>
      </c>
      <c r="BS989">
        <v>0</v>
      </c>
      <c r="BT989">
        <v>0</v>
      </c>
      <c r="BU989">
        <v>0</v>
      </c>
      <c r="BV989">
        <v>0</v>
      </c>
      <c r="BW989">
        <v>0</v>
      </c>
      <c r="CV989">
        <v>0</v>
      </c>
      <c r="CW989">
        <v>0</v>
      </c>
      <c r="CX989">
        <f>ROUND(Y989*Source!I640,9)</f>
        <v>1.9E-2</v>
      </c>
      <c r="CY989">
        <f>AA989</f>
        <v>180000</v>
      </c>
      <c r="CZ989">
        <f>AE989</f>
        <v>25257.140000000003</v>
      </c>
      <c r="DA989">
        <f>AI989</f>
        <v>7.56</v>
      </c>
      <c r="DB989">
        <f t="shared" si="477"/>
        <v>1010.29</v>
      </c>
      <c r="DC989">
        <f t="shared" si="478"/>
        <v>0</v>
      </c>
      <c r="DD989" t="s">
        <v>6</v>
      </c>
      <c r="DE989" t="s">
        <v>6</v>
      </c>
      <c r="DF989">
        <f>ROUND(ROUND(AE989*AI989,0)*CX989,0)</f>
        <v>3628</v>
      </c>
      <c r="DG989">
        <f t="shared" ref="DG989:DG1002" si="480">ROUND(ROUND(AF989,0)*CX989,0)</f>
        <v>0</v>
      </c>
      <c r="DH989">
        <f>Source!I640*SmtRes!Y989</f>
        <v>1.9E-2</v>
      </c>
      <c r="DI989">
        <f>AA989</f>
        <v>180000</v>
      </c>
      <c r="DJ989">
        <f>DF989</f>
        <v>3628</v>
      </c>
      <c r="DK989">
        <f>Source!BC640</f>
        <v>7.56</v>
      </c>
      <c r="DL989" t="s">
        <v>6</v>
      </c>
      <c r="DM989">
        <v>0</v>
      </c>
      <c r="DN989" t="s">
        <v>6</v>
      </c>
      <c r="DO989">
        <v>0</v>
      </c>
      <c r="GP989">
        <v>1</v>
      </c>
      <c r="GQ989">
        <v>-1</v>
      </c>
      <c r="GR989">
        <v>-1</v>
      </c>
    </row>
    <row r="990" spans="1:200" x14ac:dyDescent="0.2">
      <c r="A990">
        <f>ROW(Source!A640)</f>
        <v>640</v>
      </c>
      <c r="B990">
        <v>86295184</v>
      </c>
      <c r="C990">
        <v>86296771</v>
      </c>
      <c r="D990">
        <v>27378452</v>
      </c>
      <c r="E990">
        <v>1</v>
      </c>
      <c r="F990">
        <v>1</v>
      </c>
      <c r="G990">
        <v>1</v>
      </c>
      <c r="H990">
        <v>3</v>
      </c>
      <c r="I990" t="s">
        <v>319</v>
      </c>
      <c r="J990" t="s">
        <v>321</v>
      </c>
      <c r="K990" t="s">
        <v>566</v>
      </c>
      <c r="L990">
        <v>53010780</v>
      </c>
      <c r="N990">
        <v>1010</v>
      </c>
      <c r="O990" t="s">
        <v>300</v>
      </c>
      <c r="P990" t="s">
        <v>43</v>
      </c>
      <c r="Q990">
        <v>1</v>
      </c>
      <c r="W990">
        <v>0</v>
      </c>
      <c r="X990">
        <v>604637911</v>
      </c>
      <c r="Y990">
        <f t="shared" si="476"/>
        <v>2122.1052629999999</v>
      </c>
      <c r="AA990">
        <v>8.9600000000000009</v>
      </c>
      <c r="AB990">
        <v>0</v>
      </c>
      <c r="AC990">
        <v>0</v>
      </c>
      <c r="AD990">
        <v>0</v>
      </c>
      <c r="AE990">
        <v>1.26</v>
      </c>
      <c r="AF990">
        <v>0</v>
      </c>
      <c r="AG990">
        <v>0</v>
      </c>
      <c r="AH990">
        <v>0</v>
      </c>
      <c r="AI990">
        <v>7.56</v>
      </c>
      <c r="AJ990">
        <v>1</v>
      </c>
      <c r="AK990">
        <v>1</v>
      </c>
      <c r="AL990">
        <v>1</v>
      </c>
      <c r="AM990">
        <v>0</v>
      </c>
      <c r="AN990">
        <v>0</v>
      </c>
      <c r="AO990">
        <v>0</v>
      </c>
      <c r="AP990">
        <v>1</v>
      </c>
      <c r="AQ990">
        <v>0</v>
      </c>
      <c r="AR990">
        <v>0</v>
      </c>
      <c r="AS990" t="s">
        <v>6</v>
      </c>
      <c r="AT990">
        <v>2122.1052629999999</v>
      </c>
      <c r="AU990" t="s">
        <v>6</v>
      </c>
      <c r="AV990">
        <v>0</v>
      </c>
      <c r="AW990">
        <v>1</v>
      </c>
      <c r="AX990">
        <v>-1</v>
      </c>
      <c r="AY990">
        <v>0</v>
      </c>
      <c r="AZ990">
        <v>0</v>
      </c>
      <c r="BA990" t="s">
        <v>6</v>
      </c>
      <c r="BB990">
        <v>0</v>
      </c>
      <c r="BC990">
        <v>0</v>
      </c>
      <c r="BD990">
        <v>0</v>
      </c>
      <c r="BE990">
        <v>0</v>
      </c>
      <c r="BF990">
        <v>0</v>
      </c>
      <c r="BG990">
        <v>0</v>
      </c>
      <c r="BH990">
        <v>0</v>
      </c>
      <c r="BI990">
        <v>0</v>
      </c>
      <c r="BJ990">
        <v>0</v>
      </c>
      <c r="BK990">
        <v>0</v>
      </c>
      <c r="BL990">
        <v>0</v>
      </c>
      <c r="BM990">
        <v>0</v>
      </c>
      <c r="BN990">
        <v>0</v>
      </c>
      <c r="BO990">
        <v>0</v>
      </c>
      <c r="BP990">
        <v>0</v>
      </c>
      <c r="BQ990">
        <v>0</v>
      </c>
      <c r="BR990">
        <v>0</v>
      </c>
      <c r="BS990">
        <v>0</v>
      </c>
      <c r="BT990">
        <v>0</v>
      </c>
      <c r="BU990">
        <v>0</v>
      </c>
      <c r="BV990">
        <v>0</v>
      </c>
      <c r="BW990">
        <v>0</v>
      </c>
      <c r="CV990">
        <v>0</v>
      </c>
      <c r="CW990">
        <v>0</v>
      </c>
      <c r="CX990">
        <f>ROUND(Y990*Source!I640,9)</f>
        <v>1007.999999925</v>
      </c>
      <c r="CY990">
        <f>AA990</f>
        <v>8.9600000000000009</v>
      </c>
      <c r="CZ990">
        <f>AE990</f>
        <v>1.26</v>
      </c>
      <c r="DA990">
        <f>AI990</f>
        <v>7.56</v>
      </c>
      <c r="DB990">
        <f t="shared" si="477"/>
        <v>2673.85</v>
      </c>
      <c r="DC990">
        <f t="shared" si="478"/>
        <v>0</v>
      </c>
      <c r="DD990" t="s">
        <v>6</v>
      </c>
      <c r="DE990" t="s">
        <v>6</v>
      </c>
      <c r="DF990">
        <f>ROUND(ROUND(AE990*AI990,0)*CX990,0)</f>
        <v>10080</v>
      </c>
      <c r="DG990">
        <f t="shared" si="480"/>
        <v>0</v>
      </c>
      <c r="DH990">
        <f>Source!I640*SmtRes!Y990</f>
        <v>1007.9999999249999</v>
      </c>
      <c r="DI990">
        <f>AA990</f>
        <v>8.9600000000000009</v>
      </c>
      <c r="DJ990">
        <f>DF990</f>
        <v>10080</v>
      </c>
      <c r="DK990">
        <f>Source!BC640</f>
        <v>7.56</v>
      </c>
      <c r="DL990" t="s">
        <v>6</v>
      </c>
      <c r="DM990">
        <v>0</v>
      </c>
      <c r="DN990" t="s">
        <v>6</v>
      </c>
      <c r="DO990">
        <v>0</v>
      </c>
      <c r="GP990">
        <v>1</v>
      </c>
      <c r="GQ990">
        <v>-1</v>
      </c>
      <c r="GR990">
        <v>-1</v>
      </c>
    </row>
    <row r="991" spans="1:200" x14ac:dyDescent="0.2">
      <c r="A991">
        <f>ROW(Source!A640)</f>
        <v>640</v>
      </c>
      <c r="B991">
        <v>86295184</v>
      </c>
      <c r="C991">
        <v>86296771</v>
      </c>
      <c r="D991">
        <v>69205371</v>
      </c>
      <c r="E991">
        <v>1</v>
      </c>
      <c r="F991">
        <v>1</v>
      </c>
      <c r="G991">
        <v>1</v>
      </c>
      <c r="H991">
        <v>3</v>
      </c>
      <c r="I991" t="s">
        <v>568</v>
      </c>
      <c r="J991" t="s">
        <v>570</v>
      </c>
      <c r="K991" t="s">
        <v>569</v>
      </c>
      <c r="L991">
        <v>1348</v>
      </c>
      <c r="N991">
        <v>1009</v>
      </c>
      <c r="O991" t="s">
        <v>63</v>
      </c>
      <c r="P991" t="s">
        <v>63</v>
      </c>
      <c r="Q991">
        <v>1000</v>
      </c>
      <c r="W991">
        <v>0</v>
      </c>
      <c r="X991">
        <v>-934195072</v>
      </c>
      <c r="Y991">
        <f t="shared" si="476"/>
        <v>0.66526300000000005</v>
      </c>
      <c r="AA991">
        <v>198343.18</v>
      </c>
      <c r="AB991">
        <v>0</v>
      </c>
      <c r="AC991">
        <v>0</v>
      </c>
      <c r="AD991">
        <v>0</v>
      </c>
      <c r="AE991">
        <v>27489.94</v>
      </c>
      <c r="AF991">
        <v>0</v>
      </c>
      <c r="AG991">
        <v>0</v>
      </c>
      <c r="AH991">
        <v>0</v>
      </c>
      <c r="AI991">
        <v>7.56</v>
      </c>
      <c r="AJ991">
        <v>1</v>
      </c>
      <c r="AK991">
        <v>1</v>
      </c>
      <c r="AL991">
        <v>1</v>
      </c>
      <c r="AM991">
        <v>0</v>
      </c>
      <c r="AN991">
        <v>0</v>
      </c>
      <c r="AO991">
        <v>0</v>
      </c>
      <c r="AP991">
        <v>1</v>
      </c>
      <c r="AQ991">
        <v>0</v>
      </c>
      <c r="AR991">
        <v>0</v>
      </c>
      <c r="AS991" t="s">
        <v>6</v>
      </c>
      <c r="AT991">
        <v>0.66526300000000005</v>
      </c>
      <c r="AU991" t="s">
        <v>6</v>
      </c>
      <c r="AV991">
        <v>0</v>
      </c>
      <c r="AW991">
        <v>1</v>
      </c>
      <c r="AX991">
        <v>-1</v>
      </c>
      <c r="AY991">
        <v>0</v>
      </c>
      <c r="AZ991">
        <v>0</v>
      </c>
      <c r="BA991" t="s">
        <v>6</v>
      </c>
      <c r="BB991">
        <v>0</v>
      </c>
      <c r="BC991">
        <v>0</v>
      </c>
      <c r="BD991">
        <v>0</v>
      </c>
      <c r="BE991">
        <v>0</v>
      </c>
      <c r="BF991">
        <v>0</v>
      </c>
      <c r="BG991">
        <v>0</v>
      </c>
      <c r="BH991">
        <v>0</v>
      </c>
      <c r="BI991">
        <v>0</v>
      </c>
      <c r="BJ991">
        <v>0</v>
      </c>
      <c r="BK991">
        <v>0</v>
      </c>
      <c r="BL991">
        <v>0</v>
      </c>
      <c r="BM991">
        <v>0</v>
      </c>
      <c r="BN991">
        <v>0</v>
      </c>
      <c r="BO991">
        <v>0</v>
      </c>
      <c r="BP991">
        <v>0</v>
      </c>
      <c r="BQ991">
        <v>0</v>
      </c>
      <c r="BR991">
        <v>0</v>
      </c>
      <c r="BS991">
        <v>0</v>
      </c>
      <c r="BT991">
        <v>0</v>
      </c>
      <c r="BU991">
        <v>0</v>
      </c>
      <c r="BV991">
        <v>0</v>
      </c>
      <c r="BW991">
        <v>0</v>
      </c>
      <c r="CV991">
        <v>0</v>
      </c>
      <c r="CW991">
        <v>0</v>
      </c>
      <c r="CX991">
        <f>ROUND(Y991*Source!I640,9)</f>
        <v>0.31599992500000001</v>
      </c>
      <c r="CY991">
        <f>AA991</f>
        <v>198343.18</v>
      </c>
      <c r="CZ991">
        <f>AE991</f>
        <v>27489.94</v>
      </c>
      <c r="DA991">
        <f>AI991</f>
        <v>7.56</v>
      </c>
      <c r="DB991">
        <f t="shared" si="477"/>
        <v>18288.04</v>
      </c>
      <c r="DC991">
        <f t="shared" si="478"/>
        <v>0</v>
      </c>
      <c r="DD991" t="s">
        <v>6</v>
      </c>
      <c r="DE991" t="s">
        <v>6</v>
      </c>
      <c r="DF991">
        <f>ROUND(ROUND(AE991*AI991,0)*CX991,0)</f>
        <v>65672</v>
      </c>
      <c r="DG991">
        <f t="shared" si="480"/>
        <v>0</v>
      </c>
      <c r="DH991">
        <f>Source!I640*SmtRes!Y991</f>
        <v>0.31599992500000001</v>
      </c>
      <c r="DI991">
        <f>AA991</f>
        <v>198343.18</v>
      </c>
      <c r="DJ991">
        <f>DF991</f>
        <v>65672</v>
      </c>
      <c r="DK991">
        <f>Source!BC640</f>
        <v>7.56</v>
      </c>
      <c r="DL991" t="s">
        <v>6</v>
      </c>
      <c r="DM991">
        <v>0</v>
      </c>
      <c r="DN991" t="s">
        <v>6</v>
      </c>
      <c r="DO991">
        <v>0</v>
      </c>
      <c r="GP991">
        <v>1</v>
      </c>
      <c r="GQ991">
        <v>-1</v>
      </c>
      <c r="GR991">
        <v>-1</v>
      </c>
    </row>
    <row r="992" spans="1:200" x14ac:dyDescent="0.2">
      <c r="A992">
        <f>ROW(Source!A640)</f>
        <v>640</v>
      </c>
      <c r="B992">
        <v>86295184</v>
      </c>
      <c r="C992">
        <v>86296771</v>
      </c>
      <c r="D992">
        <v>69205372</v>
      </c>
      <c r="E992">
        <v>1</v>
      </c>
      <c r="F992">
        <v>1</v>
      </c>
      <c r="G992">
        <v>1</v>
      </c>
      <c r="H992">
        <v>3</v>
      </c>
      <c r="I992" t="s">
        <v>573</v>
      </c>
      <c r="J992" t="s">
        <v>575</v>
      </c>
      <c r="K992" t="s">
        <v>574</v>
      </c>
      <c r="L992">
        <v>1348</v>
      </c>
      <c r="N992">
        <v>1009</v>
      </c>
      <c r="O992" t="s">
        <v>63</v>
      </c>
      <c r="P992" t="s">
        <v>63</v>
      </c>
      <c r="Q992">
        <v>1000</v>
      </c>
      <c r="W992">
        <v>0</v>
      </c>
      <c r="X992">
        <v>-2024187689</v>
      </c>
      <c r="Y992">
        <f t="shared" si="476"/>
        <v>0.33347399999999999</v>
      </c>
      <c r="AA992">
        <v>152279.10999999999</v>
      </c>
      <c r="AB992">
        <v>0</v>
      </c>
      <c r="AC992">
        <v>0</v>
      </c>
      <c r="AD992">
        <v>0</v>
      </c>
      <c r="AE992">
        <v>21105.56</v>
      </c>
      <c r="AF992">
        <v>0</v>
      </c>
      <c r="AG992">
        <v>0</v>
      </c>
      <c r="AH992">
        <v>0</v>
      </c>
      <c r="AI992">
        <v>7.56</v>
      </c>
      <c r="AJ992">
        <v>1</v>
      </c>
      <c r="AK992">
        <v>1</v>
      </c>
      <c r="AL992">
        <v>1</v>
      </c>
      <c r="AM992">
        <v>0</v>
      </c>
      <c r="AN992">
        <v>0</v>
      </c>
      <c r="AO992">
        <v>0</v>
      </c>
      <c r="AP992">
        <v>1</v>
      </c>
      <c r="AQ992">
        <v>0</v>
      </c>
      <c r="AR992">
        <v>0</v>
      </c>
      <c r="AS992" t="s">
        <v>6</v>
      </c>
      <c r="AT992">
        <v>0.33347399999999999</v>
      </c>
      <c r="AU992" t="s">
        <v>6</v>
      </c>
      <c r="AV992">
        <v>0</v>
      </c>
      <c r="AW992">
        <v>1</v>
      </c>
      <c r="AX992">
        <v>-1</v>
      </c>
      <c r="AY992">
        <v>0</v>
      </c>
      <c r="AZ992">
        <v>0</v>
      </c>
      <c r="BA992" t="s">
        <v>6</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v>0</v>
      </c>
      <c r="CV992">
        <v>0</v>
      </c>
      <c r="CW992">
        <v>0</v>
      </c>
      <c r="CX992">
        <f>ROUND(Y992*Source!I640,9)</f>
        <v>0.15840014999999999</v>
      </c>
      <c r="CY992">
        <f>AA992</f>
        <v>152279.10999999999</v>
      </c>
      <c r="CZ992">
        <f>AE992</f>
        <v>21105.56</v>
      </c>
      <c r="DA992">
        <f>AI992</f>
        <v>7.56</v>
      </c>
      <c r="DB992">
        <f t="shared" si="477"/>
        <v>7038.16</v>
      </c>
      <c r="DC992">
        <f t="shared" si="478"/>
        <v>0</v>
      </c>
      <c r="DD992" t="s">
        <v>6</v>
      </c>
      <c r="DE992" t="s">
        <v>6</v>
      </c>
      <c r="DF992">
        <f>ROUND(ROUND(AE992*AI992,0)*CX992,0)</f>
        <v>25274</v>
      </c>
      <c r="DG992">
        <f t="shared" si="480"/>
        <v>0</v>
      </c>
      <c r="DH992">
        <f>Source!I640*SmtRes!Y992</f>
        <v>0.15840014999999999</v>
      </c>
      <c r="DI992">
        <f>AA992</f>
        <v>152279.10999999999</v>
      </c>
      <c r="DJ992">
        <f>DF992</f>
        <v>25274</v>
      </c>
      <c r="DK992">
        <f>Source!BC640</f>
        <v>7.56</v>
      </c>
      <c r="DL992" t="s">
        <v>6</v>
      </c>
      <c r="DM992">
        <v>0</v>
      </c>
      <c r="DN992" t="s">
        <v>6</v>
      </c>
      <c r="DO992">
        <v>0</v>
      </c>
      <c r="GP992">
        <v>1</v>
      </c>
      <c r="GQ992">
        <v>-1</v>
      </c>
      <c r="GR992">
        <v>-1</v>
      </c>
    </row>
    <row r="993" spans="1:200" x14ac:dyDescent="0.2">
      <c r="A993">
        <f>ROW(Source!A649)</f>
        <v>649</v>
      </c>
      <c r="B993">
        <v>86295183</v>
      </c>
      <c r="C993">
        <v>86296788</v>
      </c>
      <c r="D993">
        <v>27493137</v>
      </c>
      <c r="E993">
        <v>1</v>
      </c>
      <c r="F993">
        <v>1</v>
      </c>
      <c r="G993">
        <v>1</v>
      </c>
      <c r="H993">
        <v>1</v>
      </c>
      <c r="I993" t="s">
        <v>947</v>
      </c>
      <c r="J993" t="s">
        <v>6</v>
      </c>
      <c r="K993" t="s">
        <v>948</v>
      </c>
      <c r="L993">
        <v>1369</v>
      </c>
      <c r="N993">
        <v>1013</v>
      </c>
      <c r="O993" t="s">
        <v>921</v>
      </c>
      <c r="P993" t="s">
        <v>921</v>
      </c>
      <c r="Q993">
        <v>1</v>
      </c>
      <c r="W993">
        <v>0</v>
      </c>
      <c r="X993">
        <v>-1973258772</v>
      </c>
      <c r="Y993">
        <f t="shared" ref="Y993:Y1008" si="481">(AT993*2)</f>
        <v>7.66</v>
      </c>
      <c r="AA993">
        <v>0</v>
      </c>
      <c r="AB993">
        <v>0</v>
      </c>
      <c r="AC993">
        <v>0</v>
      </c>
      <c r="AD993">
        <v>9.15</v>
      </c>
      <c r="AE993">
        <v>0</v>
      </c>
      <c r="AF993">
        <v>0</v>
      </c>
      <c r="AG993">
        <v>0</v>
      </c>
      <c r="AH993">
        <v>9.15</v>
      </c>
      <c r="AI993">
        <v>1</v>
      </c>
      <c r="AJ993">
        <v>1</v>
      </c>
      <c r="AK993">
        <v>1</v>
      </c>
      <c r="AL993">
        <v>1</v>
      </c>
      <c r="AM993">
        <v>0</v>
      </c>
      <c r="AN993">
        <v>0</v>
      </c>
      <c r="AO993">
        <v>1</v>
      </c>
      <c r="AP993">
        <v>1</v>
      </c>
      <c r="AQ993">
        <v>0</v>
      </c>
      <c r="AR993">
        <v>0</v>
      </c>
      <c r="AS993" t="s">
        <v>6</v>
      </c>
      <c r="AT993">
        <v>3.83</v>
      </c>
      <c r="AU993" t="s">
        <v>206</v>
      </c>
      <c r="AV993">
        <v>1</v>
      </c>
      <c r="AW993">
        <v>2</v>
      </c>
      <c r="AX993">
        <v>86296797</v>
      </c>
      <c r="AY993">
        <v>1</v>
      </c>
      <c r="AZ993">
        <v>0</v>
      </c>
      <c r="BA993">
        <v>1109</v>
      </c>
      <c r="BB993">
        <v>0</v>
      </c>
      <c r="BC993">
        <v>0</v>
      </c>
      <c r="BD993">
        <v>0</v>
      </c>
      <c r="BE993">
        <v>0</v>
      </c>
      <c r="BF993">
        <v>0</v>
      </c>
      <c r="BG993">
        <v>0</v>
      </c>
      <c r="BH993">
        <v>0</v>
      </c>
      <c r="BI993">
        <v>0</v>
      </c>
      <c r="BJ993">
        <v>0</v>
      </c>
      <c r="BK993">
        <v>0</v>
      </c>
      <c r="BL993">
        <v>0</v>
      </c>
      <c r="BM993">
        <v>0</v>
      </c>
      <c r="BN993">
        <v>0</v>
      </c>
      <c r="BO993">
        <v>0</v>
      </c>
      <c r="BP993">
        <v>0</v>
      </c>
      <c r="BQ993">
        <v>0</v>
      </c>
      <c r="BR993">
        <v>0</v>
      </c>
      <c r="BS993">
        <v>0</v>
      </c>
      <c r="BT993">
        <v>0</v>
      </c>
      <c r="BU993">
        <v>0</v>
      </c>
      <c r="BV993">
        <v>0</v>
      </c>
      <c r="BW993">
        <v>0</v>
      </c>
      <c r="CU993">
        <f>ROUND(AT993*Source!I649*AH993*AL993,0)</f>
        <v>6</v>
      </c>
      <c r="CV993">
        <f>ROUND(Y993*Source!I649,9)</f>
        <v>1.3022</v>
      </c>
      <c r="CW993">
        <v>0</v>
      </c>
      <c r="CX993">
        <f>ROUND(Y993*Source!I649,9)</f>
        <v>1.3022</v>
      </c>
      <c r="CY993">
        <f>AD993</f>
        <v>9.15</v>
      </c>
      <c r="CZ993">
        <f>AH993</f>
        <v>9.15</v>
      </c>
      <c r="DA993">
        <f>AL993</f>
        <v>1</v>
      </c>
      <c r="DB993">
        <f t="shared" ref="DB993:DB1008" si="482">ROUND((ROUND(AT993*CZ993,2)*2),2)</f>
        <v>70.08</v>
      </c>
      <c r="DC993">
        <f t="shared" ref="DC993:DC1008" si="483">ROUND((ROUND(AT993*AG993,2)*2),2)</f>
        <v>0</v>
      </c>
      <c r="DD993" t="s">
        <v>6</v>
      </c>
      <c r="DE993" t="s">
        <v>6</v>
      </c>
      <c r="DF993">
        <f t="shared" ref="DF993:DF1006" si="484">ROUND(ROUND(AE993,0)*CX993,0)</f>
        <v>0</v>
      </c>
      <c r="DG993">
        <f t="shared" si="480"/>
        <v>0</v>
      </c>
      <c r="DH993">
        <f>Source!I649*SmtRes!Y993</f>
        <v>1.3022</v>
      </c>
      <c r="DI993">
        <f>AD993</f>
        <v>9.15</v>
      </c>
      <c r="DJ993">
        <f>EtalonRes!AB1109</f>
        <v>9.15</v>
      </c>
      <c r="DK993">
        <f>Source!BA649</f>
        <v>1</v>
      </c>
      <c r="DL993" t="s">
        <v>6</v>
      </c>
      <c r="DM993">
        <v>0</v>
      </c>
      <c r="DN993" t="s">
        <v>6</v>
      </c>
      <c r="DO993">
        <v>0</v>
      </c>
      <c r="GQ993">
        <v>-1</v>
      </c>
      <c r="GR993">
        <v>-1</v>
      </c>
    </row>
    <row r="994" spans="1:200" x14ac:dyDescent="0.2">
      <c r="A994">
        <f>ROW(Source!A649)</f>
        <v>649</v>
      </c>
      <c r="B994">
        <v>86295183</v>
      </c>
      <c r="C994">
        <v>86296788</v>
      </c>
      <c r="D994">
        <v>121548</v>
      </c>
      <c r="E994">
        <v>1</v>
      </c>
      <c r="F994">
        <v>1</v>
      </c>
      <c r="G994">
        <v>1</v>
      </c>
      <c r="H994">
        <v>1</v>
      </c>
      <c r="I994" t="s">
        <v>39</v>
      </c>
      <c r="J994" t="s">
        <v>6</v>
      </c>
      <c r="K994" t="s">
        <v>922</v>
      </c>
      <c r="L994">
        <v>608254</v>
      </c>
      <c r="N994">
        <v>1013</v>
      </c>
      <c r="O994" t="s">
        <v>923</v>
      </c>
      <c r="P994" t="s">
        <v>923</v>
      </c>
      <c r="Q994">
        <v>1</v>
      </c>
      <c r="W994">
        <v>0</v>
      </c>
      <c r="X994">
        <v>-185737400</v>
      </c>
      <c r="Y994">
        <f t="shared" si="481"/>
        <v>0.02</v>
      </c>
      <c r="AA994">
        <v>0</v>
      </c>
      <c r="AB994">
        <v>0</v>
      </c>
      <c r="AC994">
        <v>0</v>
      </c>
      <c r="AD994">
        <v>0</v>
      </c>
      <c r="AE994">
        <v>0</v>
      </c>
      <c r="AF994">
        <v>0</v>
      </c>
      <c r="AG994">
        <v>0</v>
      </c>
      <c r="AH994">
        <v>0</v>
      </c>
      <c r="AI994">
        <v>1</v>
      </c>
      <c r="AJ994">
        <v>1</v>
      </c>
      <c r="AK994">
        <v>1</v>
      </c>
      <c r="AL994">
        <v>1</v>
      </c>
      <c r="AM994">
        <v>0</v>
      </c>
      <c r="AN994">
        <v>0</v>
      </c>
      <c r="AO994">
        <v>1</v>
      </c>
      <c r="AP994">
        <v>1</v>
      </c>
      <c r="AQ994">
        <v>0</v>
      </c>
      <c r="AR994">
        <v>0</v>
      </c>
      <c r="AS994" t="s">
        <v>6</v>
      </c>
      <c r="AT994">
        <v>0.01</v>
      </c>
      <c r="AU994" t="s">
        <v>206</v>
      </c>
      <c r="AV994">
        <v>2</v>
      </c>
      <c r="AW994">
        <v>2</v>
      </c>
      <c r="AX994">
        <v>86296798</v>
      </c>
      <c r="AY994">
        <v>1</v>
      </c>
      <c r="AZ994">
        <v>0</v>
      </c>
      <c r="BA994">
        <v>1110</v>
      </c>
      <c r="BB994">
        <v>0</v>
      </c>
      <c r="BC994">
        <v>0</v>
      </c>
      <c r="BD994">
        <v>0</v>
      </c>
      <c r="BE994">
        <v>0</v>
      </c>
      <c r="BF994">
        <v>0</v>
      </c>
      <c r="BG994">
        <v>0</v>
      </c>
      <c r="BH994">
        <v>0</v>
      </c>
      <c r="BI994">
        <v>0</v>
      </c>
      <c r="BJ994">
        <v>0</v>
      </c>
      <c r="BK994">
        <v>0</v>
      </c>
      <c r="BL994">
        <v>0</v>
      </c>
      <c r="BM994">
        <v>0</v>
      </c>
      <c r="BN994">
        <v>0</v>
      </c>
      <c r="BO994">
        <v>0</v>
      </c>
      <c r="BP994">
        <v>0</v>
      </c>
      <c r="BQ994">
        <v>0</v>
      </c>
      <c r="BR994">
        <v>0</v>
      </c>
      <c r="BS994">
        <v>0</v>
      </c>
      <c r="BT994">
        <v>0</v>
      </c>
      <c r="BU994">
        <v>0</v>
      </c>
      <c r="BV994">
        <v>0</v>
      </c>
      <c r="BW994">
        <v>0</v>
      </c>
      <c r="CV994">
        <v>0</v>
      </c>
      <c r="CW994">
        <v>0</v>
      </c>
      <c r="CX994">
        <f>ROUND(Y994*Source!I649,9)</f>
        <v>3.3999999999999998E-3</v>
      </c>
      <c r="CY994">
        <f>AD994</f>
        <v>0</v>
      </c>
      <c r="CZ994">
        <f>AH994</f>
        <v>0</v>
      </c>
      <c r="DA994">
        <f>AL994</f>
        <v>1</v>
      </c>
      <c r="DB994">
        <f t="shared" si="482"/>
        <v>0</v>
      </c>
      <c r="DC994">
        <f t="shared" si="483"/>
        <v>0</v>
      </c>
      <c r="DD994" t="s">
        <v>6</v>
      </c>
      <c r="DE994" t="s">
        <v>6</v>
      </c>
      <c r="DF994">
        <f t="shared" si="484"/>
        <v>0</v>
      </c>
      <c r="DG994">
        <f t="shared" si="480"/>
        <v>0</v>
      </c>
      <c r="DH994">
        <f>Source!I649*SmtRes!Y994</f>
        <v>3.4000000000000002E-3</v>
      </c>
      <c r="DI994">
        <f>AD994</f>
        <v>0</v>
      </c>
      <c r="DJ994">
        <f>EtalonRes!AB1110</f>
        <v>0</v>
      </c>
      <c r="DK994">
        <f>Source!BA649</f>
        <v>1</v>
      </c>
      <c r="DL994" t="s">
        <v>6</v>
      </c>
      <c r="DM994">
        <v>0</v>
      </c>
      <c r="DN994" t="s">
        <v>6</v>
      </c>
      <c r="DO994">
        <v>0</v>
      </c>
      <c r="GQ994">
        <v>-1</v>
      </c>
      <c r="GR994">
        <v>-1</v>
      </c>
    </row>
    <row r="995" spans="1:200" x14ac:dyDescent="0.2">
      <c r="A995">
        <f>ROW(Source!A649)</f>
        <v>649</v>
      </c>
      <c r="B995">
        <v>86295183</v>
      </c>
      <c r="C995">
        <v>86296788</v>
      </c>
      <c r="D995">
        <v>27439571</v>
      </c>
      <c r="E995">
        <v>1</v>
      </c>
      <c r="F995">
        <v>1</v>
      </c>
      <c r="G995">
        <v>1</v>
      </c>
      <c r="H995">
        <v>2</v>
      </c>
      <c r="I995" t="s">
        <v>956</v>
      </c>
      <c r="J995" t="s">
        <v>957</v>
      </c>
      <c r="K995" t="s">
        <v>958</v>
      </c>
      <c r="L995">
        <v>1368</v>
      </c>
      <c r="N995">
        <v>1011</v>
      </c>
      <c r="O995" t="s">
        <v>927</v>
      </c>
      <c r="P995" t="s">
        <v>927</v>
      </c>
      <c r="Q995">
        <v>1</v>
      </c>
      <c r="W995">
        <v>0</v>
      </c>
      <c r="X995">
        <v>1462286705</v>
      </c>
      <c r="Y995">
        <f t="shared" si="481"/>
        <v>0.02</v>
      </c>
      <c r="AA995">
        <v>0</v>
      </c>
      <c r="AB995">
        <v>88.42</v>
      </c>
      <c r="AC995">
        <v>10.14</v>
      </c>
      <c r="AD995">
        <v>0</v>
      </c>
      <c r="AE995">
        <v>0</v>
      </c>
      <c r="AF995">
        <v>88.42</v>
      </c>
      <c r="AG995">
        <v>10.14</v>
      </c>
      <c r="AH995">
        <v>0</v>
      </c>
      <c r="AI995">
        <v>1</v>
      </c>
      <c r="AJ995">
        <v>1</v>
      </c>
      <c r="AK995">
        <v>1</v>
      </c>
      <c r="AL995">
        <v>1</v>
      </c>
      <c r="AM995">
        <v>0</v>
      </c>
      <c r="AN995">
        <v>0</v>
      </c>
      <c r="AO995">
        <v>1</v>
      </c>
      <c r="AP995">
        <v>1</v>
      </c>
      <c r="AQ995">
        <v>0</v>
      </c>
      <c r="AR995">
        <v>0</v>
      </c>
      <c r="AS995" t="s">
        <v>6</v>
      </c>
      <c r="AT995">
        <v>0.01</v>
      </c>
      <c r="AU995" t="s">
        <v>206</v>
      </c>
      <c r="AV995">
        <v>0</v>
      </c>
      <c r="AW995">
        <v>2</v>
      </c>
      <c r="AX995">
        <v>86296799</v>
      </c>
      <c r="AY995">
        <v>1</v>
      </c>
      <c r="AZ995">
        <v>0</v>
      </c>
      <c r="BA995">
        <v>1111</v>
      </c>
      <c r="BB995">
        <v>0</v>
      </c>
      <c r="BC995">
        <v>0</v>
      </c>
      <c r="BD995">
        <v>0</v>
      </c>
      <c r="BE995">
        <v>0</v>
      </c>
      <c r="BF995">
        <v>0</v>
      </c>
      <c r="BG995">
        <v>0</v>
      </c>
      <c r="BH995">
        <v>0</v>
      </c>
      <c r="BI995">
        <v>0</v>
      </c>
      <c r="BJ995">
        <v>0</v>
      </c>
      <c r="BK995">
        <v>0</v>
      </c>
      <c r="BL995">
        <v>0</v>
      </c>
      <c r="BM995">
        <v>0</v>
      </c>
      <c r="BN995">
        <v>0</v>
      </c>
      <c r="BO995">
        <v>0</v>
      </c>
      <c r="BP995">
        <v>0</v>
      </c>
      <c r="BQ995">
        <v>0</v>
      </c>
      <c r="BR995">
        <v>0</v>
      </c>
      <c r="BS995">
        <v>0</v>
      </c>
      <c r="BT995">
        <v>0</v>
      </c>
      <c r="BU995">
        <v>0</v>
      </c>
      <c r="BV995">
        <v>0</v>
      </c>
      <c r="BW995">
        <v>0</v>
      </c>
      <c r="CV995">
        <v>0</v>
      </c>
      <c r="CW995">
        <f>ROUND(Y995*Source!I649*DO995,9)</f>
        <v>0</v>
      </c>
      <c r="CX995">
        <f>ROUND(Y995*Source!I649,9)</f>
        <v>3.3999999999999998E-3</v>
      </c>
      <c r="CY995">
        <f>AB995</f>
        <v>88.42</v>
      </c>
      <c r="CZ995">
        <f>AF995</f>
        <v>88.42</v>
      </c>
      <c r="DA995">
        <f>AJ995</f>
        <v>1</v>
      </c>
      <c r="DB995">
        <f t="shared" si="482"/>
        <v>1.76</v>
      </c>
      <c r="DC995">
        <f t="shared" si="483"/>
        <v>0.2</v>
      </c>
      <c r="DD995" t="s">
        <v>6</v>
      </c>
      <c r="DE995" t="s">
        <v>6</v>
      </c>
      <c r="DF995">
        <f t="shared" si="484"/>
        <v>0</v>
      </c>
      <c r="DG995">
        <f t="shared" si="480"/>
        <v>0</v>
      </c>
      <c r="DH995">
        <f>Source!I649*SmtRes!Y995</f>
        <v>3.4000000000000002E-3</v>
      </c>
      <c r="DI995">
        <f>AB995</f>
        <v>88.42</v>
      </c>
      <c r="DJ995">
        <f>EtalonRes!Z1111</f>
        <v>88.42</v>
      </c>
      <c r="DK995">
        <f>Source!BB649</f>
        <v>1</v>
      </c>
      <c r="DL995" t="s">
        <v>6</v>
      </c>
      <c r="DM995">
        <v>0</v>
      </c>
      <c r="DN995" t="s">
        <v>6</v>
      </c>
      <c r="DO995">
        <v>0</v>
      </c>
      <c r="GQ995">
        <v>-1</v>
      </c>
      <c r="GR995">
        <v>-1</v>
      </c>
    </row>
    <row r="996" spans="1:200" x14ac:dyDescent="0.2">
      <c r="A996">
        <f>ROW(Source!A649)</f>
        <v>649</v>
      </c>
      <c r="B996">
        <v>86295183</v>
      </c>
      <c r="C996">
        <v>86296788</v>
      </c>
      <c r="D996">
        <v>27439595</v>
      </c>
      <c r="E996">
        <v>1</v>
      </c>
      <c r="F996">
        <v>1</v>
      </c>
      <c r="G996">
        <v>1</v>
      </c>
      <c r="H996">
        <v>2</v>
      </c>
      <c r="I996" t="s">
        <v>959</v>
      </c>
      <c r="J996" t="s">
        <v>960</v>
      </c>
      <c r="K996" t="s">
        <v>961</v>
      </c>
      <c r="L996">
        <v>1368</v>
      </c>
      <c r="N996">
        <v>1011</v>
      </c>
      <c r="O996" t="s">
        <v>927</v>
      </c>
      <c r="P996" t="s">
        <v>927</v>
      </c>
      <c r="Q996">
        <v>1</v>
      </c>
      <c r="W996">
        <v>0</v>
      </c>
      <c r="X996">
        <v>2034592221</v>
      </c>
      <c r="Y996">
        <f t="shared" si="481"/>
        <v>0.02</v>
      </c>
      <c r="AA996">
        <v>0</v>
      </c>
      <c r="AB996">
        <v>2.17</v>
      </c>
      <c r="AC996">
        <v>0</v>
      </c>
      <c r="AD996">
        <v>0</v>
      </c>
      <c r="AE996">
        <v>0</v>
      </c>
      <c r="AF996">
        <v>2.17</v>
      </c>
      <c r="AG996">
        <v>0</v>
      </c>
      <c r="AH996">
        <v>0</v>
      </c>
      <c r="AI996">
        <v>1</v>
      </c>
      <c r="AJ996">
        <v>1</v>
      </c>
      <c r="AK996">
        <v>1</v>
      </c>
      <c r="AL996">
        <v>1</v>
      </c>
      <c r="AM996">
        <v>0</v>
      </c>
      <c r="AN996">
        <v>0</v>
      </c>
      <c r="AO996">
        <v>1</v>
      </c>
      <c r="AP996">
        <v>1</v>
      </c>
      <c r="AQ996">
        <v>0</v>
      </c>
      <c r="AR996">
        <v>0</v>
      </c>
      <c r="AS996" t="s">
        <v>6</v>
      </c>
      <c r="AT996">
        <v>0.01</v>
      </c>
      <c r="AU996" t="s">
        <v>206</v>
      </c>
      <c r="AV996">
        <v>0</v>
      </c>
      <c r="AW996">
        <v>2</v>
      </c>
      <c r="AX996">
        <v>86296800</v>
      </c>
      <c r="AY996">
        <v>1</v>
      </c>
      <c r="AZ996">
        <v>0</v>
      </c>
      <c r="BA996">
        <v>1112</v>
      </c>
      <c r="BB996">
        <v>0</v>
      </c>
      <c r="BC996">
        <v>0</v>
      </c>
      <c r="BD996">
        <v>0</v>
      </c>
      <c r="BE996">
        <v>0</v>
      </c>
      <c r="BF996">
        <v>0</v>
      </c>
      <c r="BG996">
        <v>0</v>
      </c>
      <c r="BH996">
        <v>0</v>
      </c>
      <c r="BI996">
        <v>0</v>
      </c>
      <c r="BJ996">
        <v>0</v>
      </c>
      <c r="BK996">
        <v>0</v>
      </c>
      <c r="BL996">
        <v>0</v>
      </c>
      <c r="BM996">
        <v>0</v>
      </c>
      <c r="BN996">
        <v>0</v>
      </c>
      <c r="BO996">
        <v>0</v>
      </c>
      <c r="BP996">
        <v>0</v>
      </c>
      <c r="BQ996">
        <v>0</v>
      </c>
      <c r="BR996">
        <v>0</v>
      </c>
      <c r="BS996">
        <v>0</v>
      </c>
      <c r="BT996">
        <v>0</v>
      </c>
      <c r="BU996">
        <v>0</v>
      </c>
      <c r="BV996">
        <v>0</v>
      </c>
      <c r="BW996">
        <v>0</v>
      </c>
      <c r="CV996">
        <v>0</v>
      </c>
      <c r="CW996">
        <f>ROUND(Y996*Source!I649*DO996,9)</f>
        <v>0</v>
      </c>
      <c r="CX996">
        <f>ROUND(Y996*Source!I649,9)</f>
        <v>3.3999999999999998E-3</v>
      </c>
      <c r="CY996">
        <f>AB996</f>
        <v>2.17</v>
      </c>
      <c r="CZ996">
        <f>AF996</f>
        <v>2.17</v>
      </c>
      <c r="DA996">
        <f>AJ996</f>
        <v>1</v>
      </c>
      <c r="DB996">
        <f t="shared" si="482"/>
        <v>0.04</v>
      </c>
      <c r="DC996">
        <f t="shared" si="483"/>
        <v>0</v>
      </c>
      <c r="DD996" t="s">
        <v>6</v>
      </c>
      <c r="DE996" t="s">
        <v>6</v>
      </c>
      <c r="DF996">
        <f t="shared" si="484"/>
        <v>0</v>
      </c>
      <c r="DG996">
        <f t="shared" si="480"/>
        <v>0</v>
      </c>
      <c r="DH996">
        <f>Source!I649*SmtRes!Y996</f>
        <v>3.4000000000000002E-3</v>
      </c>
      <c r="DI996">
        <f>AB996</f>
        <v>2.17</v>
      </c>
      <c r="DJ996">
        <f>EtalonRes!Z1112</f>
        <v>2.17</v>
      </c>
      <c r="DK996">
        <f>Source!BB649</f>
        <v>1</v>
      </c>
      <c r="DL996" t="s">
        <v>6</v>
      </c>
      <c r="DM996">
        <v>0</v>
      </c>
      <c r="DN996" t="s">
        <v>6</v>
      </c>
      <c r="DO996">
        <v>0</v>
      </c>
      <c r="GQ996">
        <v>-1</v>
      </c>
      <c r="GR996">
        <v>-1</v>
      </c>
    </row>
    <row r="997" spans="1:200" x14ac:dyDescent="0.2">
      <c r="A997">
        <f>ROW(Source!A649)</f>
        <v>649</v>
      </c>
      <c r="B997">
        <v>86295183</v>
      </c>
      <c r="C997">
        <v>86296788</v>
      </c>
      <c r="D997">
        <v>27441139</v>
      </c>
      <c r="E997">
        <v>1</v>
      </c>
      <c r="F997">
        <v>1</v>
      </c>
      <c r="G997">
        <v>1</v>
      </c>
      <c r="H997">
        <v>2</v>
      </c>
      <c r="I997" t="s">
        <v>962</v>
      </c>
      <c r="J997" t="s">
        <v>963</v>
      </c>
      <c r="K997" t="s">
        <v>964</v>
      </c>
      <c r="L997">
        <v>1368</v>
      </c>
      <c r="N997">
        <v>1011</v>
      </c>
      <c r="O997" t="s">
        <v>927</v>
      </c>
      <c r="P997" t="s">
        <v>927</v>
      </c>
      <c r="Q997">
        <v>1</v>
      </c>
      <c r="W997">
        <v>0</v>
      </c>
      <c r="X997">
        <v>-1309944936</v>
      </c>
      <c r="Y997">
        <f t="shared" si="481"/>
        <v>1.3</v>
      </c>
      <c r="AA997">
        <v>0</v>
      </c>
      <c r="AB997">
        <v>6.81</v>
      </c>
      <c r="AC997">
        <v>0</v>
      </c>
      <c r="AD997">
        <v>0</v>
      </c>
      <c r="AE997">
        <v>0</v>
      </c>
      <c r="AF997">
        <v>6.81</v>
      </c>
      <c r="AG997">
        <v>0</v>
      </c>
      <c r="AH997">
        <v>0</v>
      </c>
      <c r="AI997">
        <v>1</v>
      </c>
      <c r="AJ997">
        <v>1</v>
      </c>
      <c r="AK997">
        <v>1</v>
      </c>
      <c r="AL997">
        <v>1</v>
      </c>
      <c r="AM997">
        <v>0</v>
      </c>
      <c r="AN997">
        <v>0</v>
      </c>
      <c r="AO997">
        <v>1</v>
      </c>
      <c r="AP997">
        <v>1</v>
      </c>
      <c r="AQ997">
        <v>0</v>
      </c>
      <c r="AR997">
        <v>0</v>
      </c>
      <c r="AS997" t="s">
        <v>6</v>
      </c>
      <c r="AT997">
        <v>0.65</v>
      </c>
      <c r="AU997" t="s">
        <v>206</v>
      </c>
      <c r="AV997">
        <v>0</v>
      </c>
      <c r="AW997">
        <v>2</v>
      </c>
      <c r="AX997">
        <v>86296801</v>
      </c>
      <c r="AY997">
        <v>1</v>
      </c>
      <c r="AZ997">
        <v>0</v>
      </c>
      <c r="BA997">
        <v>1113</v>
      </c>
      <c r="BB997">
        <v>0</v>
      </c>
      <c r="BC997">
        <v>0</v>
      </c>
      <c r="BD997">
        <v>0</v>
      </c>
      <c r="BE997">
        <v>0</v>
      </c>
      <c r="BF997">
        <v>0</v>
      </c>
      <c r="BG997">
        <v>0</v>
      </c>
      <c r="BH997">
        <v>0</v>
      </c>
      <c r="BI997">
        <v>0</v>
      </c>
      <c r="BJ997">
        <v>0</v>
      </c>
      <c r="BK997">
        <v>0</v>
      </c>
      <c r="BL997">
        <v>0</v>
      </c>
      <c r="BM997">
        <v>0</v>
      </c>
      <c r="BN997">
        <v>0</v>
      </c>
      <c r="BO997">
        <v>0</v>
      </c>
      <c r="BP997">
        <v>0</v>
      </c>
      <c r="BQ997">
        <v>0</v>
      </c>
      <c r="BR997">
        <v>0</v>
      </c>
      <c r="BS997">
        <v>0</v>
      </c>
      <c r="BT997">
        <v>0</v>
      </c>
      <c r="BU997">
        <v>0</v>
      </c>
      <c r="BV997">
        <v>0</v>
      </c>
      <c r="BW997">
        <v>0</v>
      </c>
      <c r="CV997">
        <v>0</v>
      </c>
      <c r="CW997">
        <f>ROUND(Y997*Source!I649*DO997,9)</f>
        <v>0</v>
      </c>
      <c r="CX997">
        <f>ROUND(Y997*Source!I649,9)</f>
        <v>0.221</v>
      </c>
      <c r="CY997">
        <f>AB997</f>
        <v>6.81</v>
      </c>
      <c r="CZ997">
        <f>AF997</f>
        <v>6.81</v>
      </c>
      <c r="DA997">
        <f>AJ997</f>
        <v>1</v>
      </c>
      <c r="DB997">
        <f t="shared" si="482"/>
        <v>8.86</v>
      </c>
      <c r="DC997">
        <f t="shared" si="483"/>
        <v>0</v>
      </c>
      <c r="DD997" t="s">
        <v>6</v>
      </c>
      <c r="DE997" t="s">
        <v>6</v>
      </c>
      <c r="DF997">
        <f t="shared" si="484"/>
        <v>0</v>
      </c>
      <c r="DG997">
        <f t="shared" si="480"/>
        <v>2</v>
      </c>
      <c r="DH997">
        <f>Source!I649*SmtRes!Y997</f>
        <v>0.22100000000000003</v>
      </c>
      <c r="DI997">
        <f>AB997</f>
        <v>6.81</v>
      </c>
      <c r="DJ997">
        <f>EtalonRes!Z1113</f>
        <v>6.81</v>
      </c>
      <c r="DK997">
        <f>Source!BB649</f>
        <v>1</v>
      </c>
      <c r="DL997" t="s">
        <v>6</v>
      </c>
      <c r="DM997">
        <v>0</v>
      </c>
      <c r="DN997" t="s">
        <v>6</v>
      </c>
      <c r="DO997">
        <v>0</v>
      </c>
      <c r="GQ997">
        <v>-1</v>
      </c>
      <c r="GR997">
        <v>-1</v>
      </c>
    </row>
    <row r="998" spans="1:200" x14ac:dyDescent="0.2">
      <c r="A998">
        <f>ROW(Source!A649)</f>
        <v>649</v>
      </c>
      <c r="B998">
        <v>86295183</v>
      </c>
      <c r="C998">
        <v>86296788</v>
      </c>
      <c r="D998">
        <v>27441327</v>
      </c>
      <c r="E998">
        <v>1</v>
      </c>
      <c r="F998">
        <v>1</v>
      </c>
      <c r="G998">
        <v>1</v>
      </c>
      <c r="H998">
        <v>2</v>
      </c>
      <c r="I998" t="s">
        <v>936</v>
      </c>
      <c r="J998" t="s">
        <v>937</v>
      </c>
      <c r="K998" t="s">
        <v>938</v>
      </c>
      <c r="L998">
        <v>1368</v>
      </c>
      <c r="N998">
        <v>1011</v>
      </c>
      <c r="O998" t="s">
        <v>927</v>
      </c>
      <c r="P998" t="s">
        <v>927</v>
      </c>
      <c r="Q998">
        <v>1</v>
      </c>
      <c r="W998">
        <v>0</v>
      </c>
      <c r="X998">
        <v>-1583389094</v>
      </c>
      <c r="Y998">
        <f t="shared" si="481"/>
        <v>0.02</v>
      </c>
      <c r="AA998">
        <v>0</v>
      </c>
      <c r="AB998">
        <v>93.37</v>
      </c>
      <c r="AC998">
        <v>11.69</v>
      </c>
      <c r="AD998">
        <v>0</v>
      </c>
      <c r="AE998">
        <v>0</v>
      </c>
      <c r="AF998">
        <v>93.37</v>
      </c>
      <c r="AG998">
        <v>11.69</v>
      </c>
      <c r="AH998">
        <v>0</v>
      </c>
      <c r="AI998">
        <v>1</v>
      </c>
      <c r="AJ998">
        <v>1</v>
      </c>
      <c r="AK998">
        <v>1</v>
      </c>
      <c r="AL998">
        <v>1</v>
      </c>
      <c r="AM998">
        <v>0</v>
      </c>
      <c r="AN998">
        <v>0</v>
      </c>
      <c r="AO998">
        <v>1</v>
      </c>
      <c r="AP998">
        <v>1</v>
      </c>
      <c r="AQ998">
        <v>0</v>
      </c>
      <c r="AR998">
        <v>0</v>
      </c>
      <c r="AS998" t="s">
        <v>6</v>
      </c>
      <c r="AT998">
        <v>0.01</v>
      </c>
      <c r="AU998" t="s">
        <v>206</v>
      </c>
      <c r="AV998">
        <v>0</v>
      </c>
      <c r="AW998">
        <v>2</v>
      </c>
      <c r="AX998">
        <v>86296802</v>
      </c>
      <c r="AY998">
        <v>1</v>
      </c>
      <c r="AZ998">
        <v>0</v>
      </c>
      <c r="BA998">
        <v>1114</v>
      </c>
      <c r="BB998">
        <v>0</v>
      </c>
      <c r="BC998">
        <v>0</v>
      </c>
      <c r="BD998">
        <v>0</v>
      </c>
      <c r="BE998">
        <v>0</v>
      </c>
      <c r="BF998">
        <v>0</v>
      </c>
      <c r="BG998">
        <v>0</v>
      </c>
      <c r="BH998">
        <v>0</v>
      </c>
      <c r="BI998">
        <v>0</v>
      </c>
      <c r="BJ998">
        <v>0</v>
      </c>
      <c r="BK998">
        <v>0</v>
      </c>
      <c r="BL998">
        <v>0</v>
      </c>
      <c r="BM998">
        <v>0</v>
      </c>
      <c r="BN998">
        <v>0</v>
      </c>
      <c r="BO998">
        <v>0</v>
      </c>
      <c r="BP998">
        <v>0</v>
      </c>
      <c r="BQ998">
        <v>0</v>
      </c>
      <c r="BR998">
        <v>0</v>
      </c>
      <c r="BS998">
        <v>0</v>
      </c>
      <c r="BT998">
        <v>0</v>
      </c>
      <c r="BU998">
        <v>0</v>
      </c>
      <c r="BV998">
        <v>0</v>
      </c>
      <c r="BW998">
        <v>0</v>
      </c>
      <c r="CV998">
        <v>0</v>
      </c>
      <c r="CW998">
        <f>ROUND(Y998*Source!I649*DO998,9)</f>
        <v>0</v>
      </c>
      <c r="CX998">
        <f>ROUND(Y998*Source!I649,9)</f>
        <v>3.3999999999999998E-3</v>
      </c>
      <c r="CY998">
        <f>AB998</f>
        <v>93.37</v>
      </c>
      <c r="CZ998">
        <f>AF998</f>
        <v>93.37</v>
      </c>
      <c r="DA998">
        <f>AJ998</f>
        <v>1</v>
      </c>
      <c r="DB998">
        <f t="shared" si="482"/>
        <v>1.86</v>
      </c>
      <c r="DC998">
        <f t="shared" si="483"/>
        <v>0.24</v>
      </c>
      <c r="DD998" t="s">
        <v>6</v>
      </c>
      <c r="DE998" t="s">
        <v>6</v>
      </c>
      <c r="DF998">
        <f t="shared" si="484"/>
        <v>0</v>
      </c>
      <c r="DG998">
        <f t="shared" si="480"/>
        <v>0</v>
      </c>
      <c r="DH998">
        <f>Source!I649*SmtRes!Y998</f>
        <v>3.4000000000000002E-3</v>
      </c>
      <c r="DI998">
        <f>AB998</f>
        <v>93.37</v>
      </c>
      <c r="DJ998">
        <f>EtalonRes!Z1114</f>
        <v>93.37</v>
      </c>
      <c r="DK998">
        <f>Source!BB649</f>
        <v>1</v>
      </c>
      <c r="DL998" t="s">
        <v>6</v>
      </c>
      <c r="DM998">
        <v>0</v>
      </c>
      <c r="DN998" t="s">
        <v>6</v>
      </c>
      <c r="DO998">
        <v>0</v>
      </c>
      <c r="GQ998">
        <v>-1</v>
      </c>
      <c r="GR998">
        <v>-1</v>
      </c>
    </row>
    <row r="999" spans="1:200" x14ac:dyDescent="0.2">
      <c r="A999">
        <f>ROW(Source!A649)</f>
        <v>649</v>
      </c>
      <c r="B999">
        <v>86295183</v>
      </c>
      <c r="C999">
        <v>86296788</v>
      </c>
      <c r="D999">
        <v>27371445</v>
      </c>
      <c r="E999">
        <v>1</v>
      </c>
      <c r="F999">
        <v>1</v>
      </c>
      <c r="G999">
        <v>1</v>
      </c>
      <c r="H999">
        <v>3</v>
      </c>
      <c r="I999" t="s">
        <v>210</v>
      </c>
      <c r="J999" t="s">
        <v>212</v>
      </c>
      <c r="K999" t="s">
        <v>211</v>
      </c>
      <c r="L999">
        <v>1348</v>
      </c>
      <c r="N999">
        <v>1009</v>
      </c>
      <c r="O999" t="s">
        <v>63</v>
      </c>
      <c r="P999" t="s">
        <v>63</v>
      </c>
      <c r="Q999">
        <v>1000</v>
      </c>
      <c r="W999">
        <v>0</v>
      </c>
      <c r="X999">
        <v>1677997654</v>
      </c>
      <c r="Y999">
        <f t="shared" si="481"/>
        <v>2.8E-3</v>
      </c>
      <c r="AA999">
        <v>6156.33</v>
      </c>
      <c r="AB999">
        <v>0</v>
      </c>
      <c r="AC999">
        <v>0</v>
      </c>
      <c r="AD999">
        <v>0</v>
      </c>
      <c r="AE999">
        <v>6156.33</v>
      </c>
      <c r="AF999">
        <v>0</v>
      </c>
      <c r="AG999">
        <v>0</v>
      </c>
      <c r="AH999">
        <v>0</v>
      </c>
      <c r="AI999">
        <v>1</v>
      </c>
      <c r="AJ999">
        <v>1</v>
      </c>
      <c r="AK999">
        <v>1</v>
      </c>
      <c r="AL999">
        <v>1</v>
      </c>
      <c r="AM999">
        <v>0</v>
      </c>
      <c r="AN999">
        <v>0</v>
      </c>
      <c r="AO999">
        <v>0</v>
      </c>
      <c r="AP999">
        <v>1</v>
      </c>
      <c r="AQ999">
        <v>0</v>
      </c>
      <c r="AR999">
        <v>0</v>
      </c>
      <c r="AS999" t="s">
        <v>6</v>
      </c>
      <c r="AT999">
        <v>1.4E-3</v>
      </c>
      <c r="AU999" t="s">
        <v>206</v>
      </c>
      <c r="AV999">
        <v>0</v>
      </c>
      <c r="AW999">
        <v>2</v>
      </c>
      <c r="AX999">
        <v>86296803</v>
      </c>
      <c r="AY999">
        <v>1</v>
      </c>
      <c r="AZ999">
        <v>0</v>
      </c>
      <c r="BA999">
        <v>1115</v>
      </c>
      <c r="BB999">
        <v>3</v>
      </c>
      <c r="BC999">
        <v>0</v>
      </c>
      <c r="BD999">
        <v>0</v>
      </c>
      <c r="BE999">
        <v>0</v>
      </c>
      <c r="BF999">
        <v>0</v>
      </c>
      <c r="BG999">
        <v>0</v>
      </c>
      <c r="BH999">
        <v>0</v>
      </c>
      <c r="BI999">
        <v>0</v>
      </c>
      <c r="BJ999">
        <v>0</v>
      </c>
      <c r="BK999">
        <v>0</v>
      </c>
      <c r="BL999">
        <v>0</v>
      </c>
      <c r="BM999">
        <v>0</v>
      </c>
      <c r="BN999">
        <v>0</v>
      </c>
      <c r="BO999">
        <v>0</v>
      </c>
      <c r="BP999">
        <v>0</v>
      </c>
      <c r="BQ999">
        <v>0</v>
      </c>
      <c r="BR999">
        <v>0</v>
      </c>
      <c r="BS999">
        <v>0</v>
      </c>
      <c r="BT999">
        <v>0</v>
      </c>
      <c r="BU999">
        <v>0</v>
      </c>
      <c r="BV999">
        <v>0</v>
      </c>
      <c r="BW999">
        <v>0</v>
      </c>
      <c r="CV999">
        <v>0</v>
      </c>
      <c r="CW999">
        <v>0</v>
      </c>
      <c r="CX999">
        <f>ROUND(Y999*Source!I649,9)</f>
        <v>4.7600000000000002E-4</v>
      </c>
      <c r="CY999">
        <f>AA999</f>
        <v>6156.33</v>
      </c>
      <c r="CZ999">
        <f>AE999</f>
        <v>6156.33</v>
      </c>
      <c r="DA999">
        <f>AI999</f>
        <v>1</v>
      </c>
      <c r="DB999">
        <f t="shared" si="482"/>
        <v>17.239999999999998</v>
      </c>
      <c r="DC999">
        <f t="shared" si="483"/>
        <v>0</v>
      </c>
      <c r="DD999" t="s">
        <v>6</v>
      </c>
      <c r="DE999" t="s">
        <v>6</v>
      </c>
      <c r="DF999">
        <f t="shared" si="484"/>
        <v>3</v>
      </c>
      <c r="DG999">
        <f t="shared" si="480"/>
        <v>0</v>
      </c>
      <c r="DH999">
        <f>Source!I649*SmtRes!Y999</f>
        <v>4.7600000000000002E-4</v>
      </c>
      <c r="DI999">
        <f>AA999</f>
        <v>6156.33</v>
      </c>
      <c r="DJ999">
        <f>EtalonRes!Y1115</f>
        <v>6156.33</v>
      </c>
      <c r="DK999">
        <f>Source!BC649</f>
        <v>1</v>
      </c>
      <c r="DL999" t="s">
        <v>6</v>
      </c>
      <c r="DM999">
        <v>0</v>
      </c>
      <c r="DN999" t="s">
        <v>6</v>
      </c>
      <c r="DO999">
        <v>0</v>
      </c>
      <c r="GP999">
        <v>1</v>
      </c>
      <c r="GQ999">
        <v>-1</v>
      </c>
      <c r="GR999">
        <v>-1</v>
      </c>
    </row>
    <row r="1000" spans="1:200" x14ac:dyDescent="0.2">
      <c r="A1000">
        <f>ROW(Source!A649)</f>
        <v>649</v>
      </c>
      <c r="B1000">
        <v>86295183</v>
      </c>
      <c r="C1000">
        <v>86296788</v>
      </c>
      <c r="D1000">
        <v>27387231</v>
      </c>
      <c r="E1000">
        <v>1</v>
      </c>
      <c r="F1000">
        <v>1</v>
      </c>
      <c r="G1000">
        <v>1</v>
      </c>
      <c r="H1000">
        <v>3</v>
      </c>
      <c r="I1000" t="s">
        <v>176</v>
      </c>
      <c r="J1000" t="s">
        <v>178</v>
      </c>
      <c r="K1000" t="s">
        <v>177</v>
      </c>
      <c r="L1000">
        <v>1348</v>
      </c>
      <c r="N1000">
        <v>1009</v>
      </c>
      <c r="O1000" t="s">
        <v>63</v>
      </c>
      <c r="P1000" t="s">
        <v>63</v>
      </c>
      <c r="Q1000">
        <v>1000</v>
      </c>
      <c r="W1000">
        <v>0</v>
      </c>
      <c r="X1000">
        <v>1793674503</v>
      </c>
      <c r="Y1000">
        <f t="shared" si="481"/>
        <v>3.7999999999999999E-2</v>
      </c>
      <c r="AA1000">
        <v>14313</v>
      </c>
      <c r="AB1000">
        <v>0</v>
      </c>
      <c r="AC1000">
        <v>0</v>
      </c>
      <c r="AD1000">
        <v>0</v>
      </c>
      <c r="AE1000">
        <v>14313</v>
      </c>
      <c r="AF1000">
        <v>0</v>
      </c>
      <c r="AG1000">
        <v>0</v>
      </c>
      <c r="AH1000">
        <v>0</v>
      </c>
      <c r="AI1000">
        <v>1</v>
      </c>
      <c r="AJ1000">
        <v>1</v>
      </c>
      <c r="AK1000">
        <v>1</v>
      </c>
      <c r="AL1000">
        <v>1</v>
      </c>
      <c r="AM1000">
        <v>0</v>
      </c>
      <c r="AN1000">
        <v>0</v>
      </c>
      <c r="AO1000">
        <v>0</v>
      </c>
      <c r="AP1000">
        <v>1</v>
      </c>
      <c r="AQ1000">
        <v>0</v>
      </c>
      <c r="AR1000">
        <v>0</v>
      </c>
      <c r="AS1000" t="s">
        <v>6</v>
      </c>
      <c r="AT1000">
        <v>1.9E-2</v>
      </c>
      <c r="AU1000" t="s">
        <v>206</v>
      </c>
      <c r="AV1000">
        <v>0</v>
      </c>
      <c r="AW1000">
        <v>2</v>
      </c>
      <c r="AX1000">
        <v>86296804</v>
      </c>
      <c r="AY1000">
        <v>1</v>
      </c>
      <c r="AZ1000">
        <v>0</v>
      </c>
      <c r="BA1000">
        <v>1116</v>
      </c>
      <c r="BB1000">
        <v>3</v>
      </c>
      <c r="BC1000">
        <v>0</v>
      </c>
      <c r="BD1000">
        <v>0</v>
      </c>
      <c r="BE1000">
        <v>0</v>
      </c>
      <c r="BF1000">
        <v>0</v>
      </c>
      <c r="BG1000">
        <v>0</v>
      </c>
      <c r="BH1000">
        <v>0</v>
      </c>
      <c r="BI1000">
        <v>0</v>
      </c>
      <c r="BJ1000">
        <v>0</v>
      </c>
      <c r="BK1000">
        <v>0</v>
      </c>
      <c r="BL1000">
        <v>0</v>
      </c>
      <c r="BM1000">
        <v>0</v>
      </c>
      <c r="BN1000">
        <v>0</v>
      </c>
      <c r="BO1000">
        <v>0</v>
      </c>
      <c r="BP1000">
        <v>0</v>
      </c>
      <c r="BQ1000">
        <v>0</v>
      </c>
      <c r="BR1000">
        <v>0</v>
      </c>
      <c r="BS1000">
        <v>0</v>
      </c>
      <c r="BT1000">
        <v>0</v>
      </c>
      <c r="BU1000">
        <v>0</v>
      </c>
      <c r="BV1000">
        <v>0</v>
      </c>
      <c r="BW1000">
        <v>0</v>
      </c>
      <c r="CV1000">
        <v>0</v>
      </c>
      <c r="CW1000">
        <v>0</v>
      </c>
      <c r="CX1000">
        <f>ROUND(Y1000*Source!I649,9)</f>
        <v>6.4599999999999996E-3</v>
      </c>
      <c r="CY1000">
        <f>AA1000</f>
        <v>14313</v>
      </c>
      <c r="CZ1000">
        <f>AE1000</f>
        <v>14313</v>
      </c>
      <c r="DA1000">
        <f>AI1000</f>
        <v>1</v>
      </c>
      <c r="DB1000">
        <f t="shared" si="482"/>
        <v>543.9</v>
      </c>
      <c r="DC1000">
        <f t="shared" si="483"/>
        <v>0</v>
      </c>
      <c r="DD1000" t="s">
        <v>6</v>
      </c>
      <c r="DE1000" t="s">
        <v>6</v>
      </c>
      <c r="DF1000">
        <f t="shared" si="484"/>
        <v>92</v>
      </c>
      <c r="DG1000">
        <f t="shared" si="480"/>
        <v>0</v>
      </c>
      <c r="DH1000">
        <f>Source!I649*SmtRes!Y1000</f>
        <v>6.4600000000000005E-3</v>
      </c>
      <c r="DI1000">
        <f>AA1000</f>
        <v>14313</v>
      </c>
      <c r="DJ1000">
        <f>EtalonRes!Y1116</f>
        <v>14313</v>
      </c>
      <c r="DK1000">
        <f>Source!BC649</f>
        <v>1</v>
      </c>
      <c r="DL1000" t="s">
        <v>6</v>
      </c>
      <c r="DM1000">
        <v>0</v>
      </c>
      <c r="DN1000" t="s">
        <v>6</v>
      </c>
      <c r="DO1000">
        <v>0</v>
      </c>
      <c r="GP1000">
        <v>1</v>
      </c>
      <c r="GQ1000">
        <v>-1</v>
      </c>
      <c r="GR1000">
        <v>-1</v>
      </c>
    </row>
    <row r="1001" spans="1:200" x14ac:dyDescent="0.2">
      <c r="A1001">
        <f>ROW(Source!A650)</f>
        <v>650</v>
      </c>
      <c r="B1001">
        <v>86295184</v>
      </c>
      <c r="C1001">
        <v>86296788</v>
      </c>
      <c r="D1001">
        <v>27493137</v>
      </c>
      <c r="E1001">
        <v>1</v>
      </c>
      <c r="F1001">
        <v>1</v>
      </c>
      <c r="G1001">
        <v>1</v>
      </c>
      <c r="H1001">
        <v>1</v>
      </c>
      <c r="I1001" t="s">
        <v>947</v>
      </c>
      <c r="J1001" t="s">
        <v>6</v>
      </c>
      <c r="K1001" t="s">
        <v>948</v>
      </c>
      <c r="L1001">
        <v>1369</v>
      </c>
      <c r="N1001">
        <v>1013</v>
      </c>
      <c r="O1001" t="s">
        <v>921</v>
      </c>
      <c r="P1001" t="s">
        <v>921</v>
      </c>
      <c r="Q1001">
        <v>1</v>
      </c>
      <c r="W1001">
        <v>0</v>
      </c>
      <c r="X1001">
        <v>-1973258772</v>
      </c>
      <c r="Y1001">
        <f t="shared" si="481"/>
        <v>7.66</v>
      </c>
      <c r="AA1001">
        <v>0</v>
      </c>
      <c r="AB1001">
        <v>0</v>
      </c>
      <c r="AC1001">
        <v>0</v>
      </c>
      <c r="AD1001">
        <v>246.59</v>
      </c>
      <c r="AE1001">
        <v>0</v>
      </c>
      <c r="AF1001">
        <v>0</v>
      </c>
      <c r="AG1001">
        <v>0</v>
      </c>
      <c r="AH1001">
        <v>9.15</v>
      </c>
      <c r="AI1001">
        <v>1</v>
      </c>
      <c r="AJ1001">
        <v>1</v>
      </c>
      <c r="AK1001">
        <v>1</v>
      </c>
      <c r="AL1001">
        <v>26.95</v>
      </c>
      <c r="AM1001">
        <v>5</v>
      </c>
      <c r="AN1001">
        <v>0</v>
      </c>
      <c r="AO1001">
        <v>1</v>
      </c>
      <c r="AP1001">
        <v>1</v>
      </c>
      <c r="AQ1001">
        <v>0</v>
      </c>
      <c r="AR1001">
        <v>0</v>
      </c>
      <c r="AS1001" t="s">
        <v>6</v>
      </c>
      <c r="AT1001">
        <v>3.83</v>
      </c>
      <c r="AU1001" t="s">
        <v>206</v>
      </c>
      <c r="AV1001">
        <v>1</v>
      </c>
      <c r="AW1001">
        <v>2</v>
      </c>
      <c r="AX1001">
        <v>86296797</v>
      </c>
      <c r="AY1001">
        <v>1</v>
      </c>
      <c r="AZ1001">
        <v>0</v>
      </c>
      <c r="BA1001">
        <v>1117</v>
      </c>
      <c r="BB1001">
        <v>0</v>
      </c>
      <c r="BC1001">
        <v>0</v>
      </c>
      <c r="BD1001">
        <v>0</v>
      </c>
      <c r="BE1001">
        <v>0</v>
      </c>
      <c r="BF1001">
        <v>0</v>
      </c>
      <c r="BG1001">
        <v>0</v>
      </c>
      <c r="BH1001">
        <v>0</v>
      </c>
      <c r="BI1001">
        <v>0</v>
      </c>
      <c r="BJ1001">
        <v>0</v>
      </c>
      <c r="BK1001">
        <v>0</v>
      </c>
      <c r="BL1001">
        <v>0</v>
      </c>
      <c r="BM1001">
        <v>0</v>
      </c>
      <c r="BN1001">
        <v>0</v>
      </c>
      <c r="BO1001">
        <v>0</v>
      </c>
      <c r="BP1001">
        <v>0</v>
      </c>
      <c r="BQ1001">
        <v>0</v>
      </c>
      <c r="BR1001">
        <v>0</v>
      </c>
      <c r="BS1001">
        <v>0</v>
      </c>
      <c r="BT1001">
        <v>0</v>
      </c>
      <c r="BU1001">
        <v>0</v>
      </c>
      <c r="BV1001">
        <v>0</v>
      </c>
      <c r="BW1001">
        <v>0</v>
      </c>
      <c r="CU1001">
        <f>ROUND(AT1001*Source!I650*AH1001*AL1001,0)</f>
        <v>161</v>
      </c>
      <c r="CV1001">
        <f>ROUND(Y1001*Source!I650,9)</f>
        <v>1.3022</v>
      </c>
      <c r="CW1001">
        <v>0</v>
      </c>
      <c r="CX1001">
        <f>ROUND(Y1001*Source!I650,9)</f>
        <v>1.3022</v>
      </c>
      <c r="CY1001">
        <f>AD1001</f>
        <v>246.59</v>
      </c>
      <c r="CZ1001">
        <f>AH1001</f>
        <v>9.15</v>
      </c>
      <c r="DA1001">
        <f>AL1001</f>
        <v>26.95</v>
      </c>
      <c r="DB1001">
        <f t="shared" si="482"/>
        <v>70.08</v>
      </c>
      <c r="DC1001">
        <f t="shared" si="483"/>
        <v>0</v>
      </c>
      <c r="DD1001" t="s">
        <v>6</v>
      </c>
      <c r="DE1001" t="s">
        <v>6</v>
      </c>
      <c r="DF1001">
        <f t="shared" si="484"/>
        <v>0</v>
      </c>
      <c r="DG1001">
        <f t="shared" si="480"/>
        <v>0</v>
      </c>
      <c r="DH1001">
        <f>Source!I650*SmtRes!Y1001</f>
        <v>1.3022</v>
      </c>
      <c r="DI1001">
        <f>AD1001</f>
        <v>246.59</v>
      </c>
      <c r="DJ1001">
        <f>EtalonRes!AB1117</f>
        <v>9.15</v>
      </c>
      <c r="DK1001">
        <f>Source!BA650</f>
        <v>26.95</v>
      </c>
      <c r="DL1001" t="s">
        <v>6</v>
      </c>
      <c r="DM1001">
        <v>0</v>
      </c>
      <c r="DN1001" t="s">
        <v>6</v>
      </c>
      <c r="DO1001">
        <v>0</v>
      </c>
      <c r="GQ1001">
        <v>-1</v>
      </c>
      <c r="GR1001">
        <v>-1</v>
      </c>
    </row>
    <row r="1002" spans="1:200" x14ac:dyDescent="0.2">
      <c r="A1002">
        <f>ROW(Source!A650)</f>
        <v>650</v>
      </c>
      <c r="B1002">
        <v>86295184</v>
      </c>
      <c r="C1002">
        <v>86296788</v>
      </c>
      <c r="D1002">
        <v>121548</v>
      </c>
      <c r="E1002">
        <v>1</v>
      </c>
      <c r="F1002">
        <v>1</v>
      </c>
      <c r="G1002">
        <v>1</v>
      </c>
      <c r="H1002">
        <v>1</v>
      </c>
      <c r="I1002" t="s">
        <v>39</v>
      </c>
      <c r="J1002" t="s">
        <v>6</v>
      </c>
      <c r="K1002" t="s">
        <v>922</v>
      </c>
      <c r="L1002">
        <v>608254</v>
      </c>
      <c r="N1002">
        <v>1013</v>
      </c>
      <c r="O1002" t="s">
        <v>923</v>
      </c>
      <c r="P1002" t="s">
        <v>923</v>
      </c>
      <c r="Q1002">
        <v>1</v>
      </c>
      <c r="W1002">
        <v>0</v>
      </c>
      <c r="X1002">
        <v>-185737400</v>
      </c>
      <c r="Y1002">
        <f t="shared" si="481"/>
        <v>0.02</v>
      </c>
      <c r="AA1002">
        <v>0</v>
      </c>
      <c r="AB1002">
        <v>0</v>
      </c>
      <c r="AC1002">
        <v>0</v>
      </c>
      <c r="AD1002">
        <v>0</v>
      </c>
      <c r="AE1002">
        <v>0</v>
      </c>
      <c r="AF1002">
        <v>0</v>
      </c>
      <c r="AG1002">
        <v>0</v>
      </c>
      <c r="AH1002">
        <v>0</v>
      </c>
      <c r="AI1002">
        <v>1</v>
      </c>
      <c r="AJ1002">
        <v>1</v>
      </c>
      <c r="AK1002">
        <v>19.8</v>
      </c>
      <c r="AL1002">
        <v>1</v>
      </c>
      <c r="AM1002">
        <v>5</v>
      </c>
      <c r="AN1002">
        <v>0</v>
      </c>
      <c r="AO1002">
        <v>1</v>
      </c>
      <c r="AP1002">
        <v>1</v>
      </c>
      <c r="AQ1002">
        <v>0</v>
      </c>
      <c r="AR1002">
        <v>0</v>
      </c>
      <c r="AS1002" t="s">
        <v>6</v>
      </c>
      <c r="AT1002">
        <v>0.01</v>
      </c>
      <c r="AU1002" t="s">
        <v>206</v>
      </c>
      <c r="AV1002">
        <v>2</v>
      </c>
      <c r="AW1002">
        <v>2</v>
      </c>
      <c r="AX1002">
        <v>86296798</v>
      </c>
      <c r="AY1002">
        <v>1</v>
      </c>
      <c r="AZ1002">
        <v>0</v>
      </c>
      <c r="BA1002">
        <v>1118</v>
      </c>
      <c r="BB1002">
        <v>0</v>
      </c>
      <c r="BC1002">
        <v>0</v>
      </c>
      <c r="BD1002">
        <v>0</v>
      </c>
      <c r="BE1002">
        <v>0</v>
      </c>
      <c r="BF1002">
        <v>0</v>
      </c>
      <c r="BG1002">
        <v>0</v>
      </c>
      <c r="BH1002">
        <v>0</v>
      </c>
      <c r="BI1002">
        <v>0</v>
      </c>
      <c r="BJ1002">
        <v>0</v>
      </c>
      <c r="BK1002">
        <v>0</v>
      </c>
      <c r="BL1002">
        <v>0</v>
      </c>
      <c r="BM1002">
        <v>0</v>
      </c>
      <c r="BN1002">
        <v>0</v>
      </c>
      <c r="BO1002">
        <v>0</v>
      </c>
      <c r="BP1002">
        <v>0</v>
      </c>
      <c r="BQ1002">
        <v>0</v>
      </c>
      <c r="BR1002">
        <v>0</v>
      </c>
      <c r="BS1002">
        <v>0</v>
      </c>
      <c r="BT1002">
        <v>0</v>
      </c>
      <c r="BU1002">
        <v>0</v>
      </c>
      <c r="BV1002">
        <v>0</v>
      </c>
      <c r="BW1002">
        <v>0</v>
      </c>
      <c r="CV1002">
        <v>0</v>
      </c>
      <c r="CW1002">
        <v>0</v>
      </c>
      <c r="CX1002">
        <f>ROUND(Y1002*Source!I650,9)</f>
        <v>3.3999999999999998E-3</v>
      </c>
      <c r="CY1002">
        <f>AD1002</f>
        <v>0</v>
      </c>
      <c r="CZ1002">
        <f>AH1002</f>
        <v>0</v>
      </c>
      <c r="DA1002">
        <f>AL1002</f>
        <v>1</v>
      </c>
      <c r="DB1002">
        <f t="shared" si="482"/>
        <v>0</v>
      </c>
      <c r="DC1002">
        <f t="shared" si="483"/>
        <v>0</v>
      </c>
      <c r="DD1002" t="s">
        <v>6</v>
      </c>
      <c r="DE1002" t="s">
        <v>6</v>
      </c>
      <c r="DF1002">
        <f t="shared" si="484"/>
        <v>0</v>
      </c>
      <c r="DG1002">
        <f t="shared" si="480"/>
        <v>0</v>
      </c>
      <c r="DH1002">
        <f>Source!I650*SmtRes!Y1002</f>
        <v>3.4000000000000002E-3</v>
      </c>
      <c r="DI1002">
        <f>AD1002</f>
        <v>0</v>
      </c>
      <c r="DJ1002">
        <f>EtalonRes!AB1118</f>
        <v>0</v>
      </c>
      <c r="DK1002">
        <f>Source!BA650</f>
        <v>26.95</v>
      </c>
      <c r="DL1002" t="s">
        <v>6</v>
      </c>
      <c r="DM1002">
        <v>0</v>
      </c>
      <c r="DN1002" t="s">
        <v>6</v>
      </c>
      <c r="DO1002">
        <v>0</v>
      </c>
      <c r="GQ1002">
        <v>-1</v>
      </c>
      <c r="GR1002">
        <v>-1</v>
      </c>
    </row>
    <row r="1003" spans="1:200" x14ac:dyDescent="0.2">
      <c r="A1003">
        <f>ROW(Source!A650)</f>
        <v>650</v>
      </c>
      <c r="B1003">
        <v>86295184</v>
      </c>
      <c r="C1003">
        <v>86296788</v>
      </c>
      <c r="D1003">
        <v>27439571</v>
      </c>
      <c r="E1003">
        <v>1</v>
      </c>
      <c r="F1003">
        <v>1</v>
      </c>
      <c r="G1003">
        <v>1</v>
      </c>
      <c r="H1003">
        <v>2</v>
      </c>
      <c r="I1003" t="s">
        <v>956</v>
      </c>
      <c r="J1003" t="s">
        <v>957</v>
      </c>
      <c r="K1003" t="s">
        <v>958</v>
      </c>
      <c r="L1003">
        <v>1368</v>
      </c>
      <c r="N1003">
        <v>1011</v>
      </c>
      <c r="O1003" t="s">
        <v>927</v>
      </c>
      <c r="P1003" t="s">
        <v>927</v>
      </c>
      <c r="Q1003">
        <v>1</v>
      </c>
      <c r="W1003">
        <v>0</v>
      </c>
      <c r="X1003">
        <v>1462286705</v>
      </c>
      <c r="Y1003">
        <f t="shared" si="481"/>
        <v>0.02</v>
      </c>
      <c r="AA1003">
        <v>0</v>
      </c>
      <c r="AB1003">
        <v>822.31</v>
      </c>
      <c r="AC1003">
        <v>200.77</v>
      </c>
      <c r="AD1003">
        <v>0</v>
      </c>
      <c r="AE1003">
        <v>0</v>
      </c>
      <c r="AF1003">
        <v>88.42</v>
      </c>
      <c r="AG1003">
        <v>10.14</v>
      </c>
      <c r="AH1003">
        <v>0</v>
      </c>
      <c r="AI1003">
        <v>1</v>
      </c>
      <c r="AJ1003">
        <v>9.3000000000000007</v>
      </c>
      <c r="AK1003">
        <v>19.8</v>
      </c>
      <c r="AL1003">
        <v>1</v>
      </c>
      <c r="AM1003">
        <v>5</v>
      </c>
      <c r="AN1003">
        <v>0</v>
      </c>
      <c r="AO1003">
        <v>1</v>
      </c>
      <c r="AP1003">
        <v>1</v>
      </c>
      <c r="AQ1003">
        <v>0</v>
      </c>
      <c r="AR1003">
        <v>0</v>
      </c>
      <c r="AS1003" t="s">
        <v>6</v>
      </c>
      <c r="AT1003">
        <v>0.01</v>
      </c>
      <c r="AU1003" t="s">
        <v>206</v>
      </c>
      <c r="AV1003">
        <v>0</v>
      </c>
      <c r="AW1003">
        <v>2</v>
      </c>
      <c r="AX1003">
        <v>86296799</v>
      </c>
      <c r="AY1003">
        <v>1</v>
      </c>
      <c r="AZ1003">
        <v>0</v>
      </c>
      <c r="BA1003">
        <v>1119</v>
      </c>
      <c r="BB1003">
        <v>0</v>
      </c>
      <c r="BC1003">
        <v>0</v>
      </c>
      <c r="BD1003">
        <v>0</v>
      </c>
      <c r="BE1003">
        <v>0</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v>0</v>
      </c>
      <c r="CV1003">
        <v>0</v>
      </c>
      <c r="CW1003">
        <f>ROUND(Y1003*Source!I650*DO1003,9)</f>
        <v>0</v>
      </c>
      <c r="CX1003">
        <f>ROUND(Y1003*Source!I650,9)</f>
        <v>3.3999999999999998E-3</v>
      </c>
      <c r="CY1003">
        <f>AB1003</f>
        <v>822.31</v>
      </c>
      <c r="CZ1003">
        <f>AF1003</f>
        <v>88.42</v>
      </c>
      <c r="DA1003">
        <f>AJ1003</f>
        <v>9.3000000000000007</v>
      </c>
      <c r="DB1003">
        <f t="shared" si="482"/>
        <v>1.76</v>
      </c>
      <c r="DC1003">
        <f t="shared" si="483"/>
        <v>0.2</v>
      </c>
      <c r="DD1003" t="s">
        <v>6</v>
      </c>
      <c r="DE1003" t="s">
        <v>6</v>
      </c>
      <c r="DF1003">
        <f t="shared" si="484"/>
        <v>0</v>
      </c>
      <c r="DG1003">
        <f>ROUND(ROUND(AF1003*AJ1003,0)*CX1003,0)</f>
        <v>3</v>
      </c>
      <c r="DH1003">
        <f>Source!I650*SmtRes!Y1003</f>
        <v>3.4000000000000002E-3</v>
      </c>
      <c r="DI1003">
        <f>AB1003</f>
        <v>822.31</v>
      </c>
      <c r="DJ1003">
        <f>EtalonRes!Z1119</f>
        <v>88.42</v>
      </c>
      <c r="DK1003">
        <f>Source!BB650</f>
        <v>9.3000000000000007</v>
      </c>
      <c r="DL1003" t="s">
        <v>6</v>
      </c>
      <c r="DM1003">
        <v>0</v>
      </c>
      <c r="DN1003" t="s">
        <v>6</v>
      </c>
      <c r="DO1003">
        <v>0</v>
      </c>
      <c r="GQ1003">
        <v>-1</v>
      </c>
      <c r="GR1003">
        <v>-1</v>
      </c>
    </row>
    <row r="1004" spans="1:200" x14ac:dyDescent="0.2">
      <c r="A1004">
        <f>ROW(Source!A650)</f>
        <v>650</v>
      </c>
      <c r="B1004">
        <v>86295184</v>
      </c>
      <c r="C1004">
        <v>86296788</v>
      </c>
      <c r="D1004">
        <v>27439595</v>
      </c>
      <c r="E1004">
        <v>1</v>
      </c>
      <c r="F1004">
        <v>1</v>
      </c>
      <c r="G1004">
        <v>1</v>
      </c>
      <c r="H1004">
        <v>2</v>
      </c>
      <c r="I1004" t="s">
        <v>959</v>
      </c>
      <c r="J1004" t="s">
        <v>960</v>
      </c>
      <c r="K1004" t="s">
        <v>961</v>
      </c>
      <c r="L1004">
        <v>1368</v>
      </c>
      <c r="N1004">
        <v>1011</v>
      </c>
      <c r="O1004" t="s">
        <v>927</v>
      </c>
      <c r="P1004" t="s">
        <v>927</v>
      </c>
      <c r="Q1004">
        <v>1</v>
      </c>
      <c r="W1004">
        <v>0</v>
      </c>
      <c r="X1004">
        <v>2034592221</v>
      </c>
      <c r="Y1004">
        <f t="shared" si="481"/>
        <v>0.02</v>
      </c>
      <c r="AA1004">
        <v>0</v>
      </c>
      <c r="AB1004">
        <v>20.18</v>
      </c>
      <c r="AC1004">
        <v>0</v>
      </c>
      <c r="AD1004">
        <v>0</v>
      </c>
      <c r="AE1004">
        <v>0</v>
      </c>
      <c r="AF1004">
        <v>2.17</v>
      </c>
      <c r="AG1004">
        <v>0</v>
      </c>
      <c r="AH1004">
        <v>0</v>
      </c>
      <c r="AI1004">
        <v>1</v>
      </c>
      <c r="AJ1004">
        <v>9.3000000000000007</v>
      </c>
      <c r="AK1004">
        <v>19.8</v>
      </c>
      <c r="AL1004">
        <v>1</v>
      </c>
      <c r="AM1004">
        <v>5</v>
      </c>
      <c r="AN1004">
        <v>0</v>
      </c>
      <c r="AO1004">
        <v>1</v>
      </c>
      <c r="AP1004">
        <v>1</v>
      </c>
      <c r="AQ1004">
        <v>0</v>
      </c>
      <c r="AR1004">
        <v>0</v>
      </c>
      <c r="AS1004" t="s">
        <v>6</v>
      </c>
      <c r="AT1004">
        <v>0.01</v>
      </c>
      <c r="AU1004" t="s">
        <v>206</v>
      </c>
      <c r="AV1004">
        <v>0</v>
      </c>
      <c r="AW1004">
        <v>2</v>
      </c>
      <c r="AX1004">
        <v>86296800</v>
      </c>
      <c r="AY1004">
        <v>1</v>
      </c>
      <c r="AZ1004">
        <v>0</v>
      </c>
      <c r="BA1004">
        <v>1120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v>0</v>
      </c>
      <c r="CV1004">
        <v>0</v>
      </c>
      <c r="CW1004">
        <f>ROUND(Y1004*Source!I650*DO1004,9)</f>
        <v>0</v>
      </c>
      <c r="CX1004">
        <f>ROUND(Y1004*Source!I650,9)</f>
        <v>3.3999999999999998E-3</v>
      </c>
      <c r="CY1004">
        <f>AB1004</f>
        <v>20.18</v>
      </c>
      <c r="CZ1004">
        <f>AF1004</f>
        <v>2.17</v>
      </c>
      <c r="DA1004">
        <f>AJ1004</f>
        <v>9.3000000000000007</v>
      </c>
      <c r="DB1004">
        <f t="shared" si="482"/>
        <v>0.04</v>
      </c>
      <c r="DC1004">
        <f t="shared" si="483"/>
        <v>0</v>
      </c>
      <c r="DD1004" t="s">
        <v>6</v>
      </c>
      <c r="DE1004" t="s">
        <v>6</v>
      </c>
      <c r="DF1004">
        <f t="shared" si="484"/>
        <v>0</v>
      </c>
      <c r="DG1004">
        <f>ROUND(ROUND(AF1004*AJ1004,0)*CX1004,0)</f>
        <v>0</v>
      </c>
      <c r="DH1004">
        <f>Source!I650*SmtRes!Y1004</f>
        <v>3.4000000000000002E-3</v>
      </c>
      <c r="DI1004">
        <f>AB1004</f>
        <v>20.18</v>
      </c>
      <c r="DJ1004">
        <f>EtalonRes!Z1120</f>
        <v>2.17</v>
      </c>
      <c r="DK1004">
        <f>Source!BB650</f>
        <v>9.3000000000000007</v>
      </c>
      <c r="DL1004" t="s">
        <v>6</v>
      </c>
      <c r="DM1004">
        <v>0</v>
      </c>
      <c r="DN1004" t="s">
        <v>6</v>
      </c>
      <c r="DO1004">
        <v>0</v>
      </c>
      <c r="GQ1004">
        <v>-1</v>
      </c>
      <c r="GR1004">
        <v>-1</v>
      </c>
    </row>
    <row r="1005" spans="1:200" x14ac:dyDescent="0.2">
      <c r="A1005">
        <f>ROW(Source!A650)</f>
        <v>650</v>
      </c>
      <c r="B1005">
        <v>86295184</v>
      </c>
      <c r="C1005">
        <v>86296788</v>
      </c>
      <c r="D1005">
        <v>27441139</v>
      </c>
      <c r="E1005">
        <v>1</v>
      </c>
      <c r="F1005">
        <v>1</v>
      </c>
      <c r="G1005">
        <v>1</v>
      </c>
      <c r="H1005">
        <v>2</v>
      </c>
      <c r="I1005" t="s">
        <v>962</v>
      </c>
      <c r="J1005" t="s">
        <v>963</v>
      </c>
      <c r="K1005" t="s">
        <v>964</v>
      </c>
      <c r="L1005">
        <v>1368</v>
      </c>
      <c r="N1005">
        <v>1011</v>
      </c>
      <c r="O1005" t="s">
        <v>927</v>
      </c>
      <c r="P1005" t="s">
        <v>927</v>
      </c>
      <c r="Q1005">
        <v>1</v>
      </c>
      <c r="W1005">
        <v>0</v>
      </c>
      <c r="X1005">
        <v>-1309944936</v>
      </c>
      <c r="Y1005">
        <f t="shared" si="481"/>
        <v>1.3</v>
      </c>
      <c r="AA1005">
        <v>0</v>
      </c>
      <c r="AB1005">
        <v>63.33</v>
      </c>
      <c r="AC1005">
        <v>0</v>
      </c>
      <c r="AD1005">
        <v>0</v>
      </c>
      <c r="AE1005">
        <v>0</v>
      </c>
      <c r="AF1005">
        <v>6.81</v>
      </c>
      <c r="AG1005">
        <v>0</v>
      </c>
      <c r="AH1005">
        <v>0</v>
      </c>
      <c r="AI1005">
        <v>1</v>
      </c>
      <c r="AJ1005">
        <v>9.3000000000000007</v>
      </c>
      <c r="AK1005">
        <v>19.8</v>
      </c>
      <c r="AL1005">
        <v>1</v>
      </c>
      <c r="AM1005">
        <v>5</v>
      </c>
      <c r="AN1005">
        <v>0</v>
      </c>
      <c r="AO1005">
        <v>1</v>
      </c>
      <c r="AP1005">
        <v>1</v>
      </c>
      <c r="AQ1005">
        <v>0</v>
      </c>
      <c r="AR1005">
        <v>0</v>
      </c>
      <c r="AS1005" t="s">
        <v>6</v>
      </c>
      <c r="AT1005">
        <v>0.65</v>
      </c>
      <c r="AU1005" t="s">
        <v>206</v>
      </c>
      <c r="AV1005">
        <v>0</v>
      </c>
      <c r="AW1005">
        <v>2</v>
      </c>
      <c r="AX1005">
        <v>86296801</v>
      </c>
      <c r="AY1005">
        <v>1</v>
      </c>
      <c r="AZ1005">
        <v>0</v>
      </c>
      <c r="BA1005">
        <v>1121</v>
      </c>
      <c r="BB1005">
        <v>0</v>
      </c>
      <c r="BC1005">
        <v>0</v>
      </c>
      <c r="BD1005">
        <v>0</v>
      </c>
      <c r="BE1005">
        <v>0</v>
      </c>
      <c r="BF1005">
        <v>0</v>
      </c>
      <c r="BG1005">
        <v>0</v>
      </c>
      <c r="BH1005">
        <v>0</v>
      </c>
      <c r="BI1005">
        <v>0</v>
      </c>
      <c r="BJ1005">
        <v>0</v>
      </c>
      <c r="BK1005">
        <v>0</v>
      </c>
      <c r="BL1005">
        <v>0</v>
      </c>
      <c r="BM1005">
        <v>0</v>
      </c>
      <c r="BN1005">
        <v>0</v>
      </c>
      <c r="BO1005">
        <v>0</v>
      </c>
      <c r="BP1005">
        <v>0</v>
      </c>
      <c r="BQ1005">
        <v>0</v>
      </c>
      <c r="BR1005">
        <v>0</v>
      </c>
      <c r="BS1005">
        <v>0</v>
      </c>
      <c r="BT1005">
        <v>0</v>
      </c>
      <c r="BU1005">
        <v>0</v>
      </c>
      <c r="BV1005">
        <v>0</v>
      </c>
      <c r="BW1005">
        <v>0</v>
      </c>
      <c r="CV1005">
        <v>0</v>
      </c>
      <c r="CW1005">
        <f>ROUND(Y1005*Source!I650*DO1005,9)</f>
        <v>0</v>
      </c>
      <c r="CX1005">
        <f>ROUND(Y1005*Source!I650,9)</f>
        <v>0.221</v>
      </c>
      <c r="CY1005">
        <f>AB1005</f>
        <v>63.33</v>
      </c>
      <c r="CZ1005">
        <f>AF1005</f>
        <v>6.81</v>
      </c>
      <c r="DA1005">
        <f>AJ1005</f>
        <v>9.3000000000000007</v>
      </c>
      <c r="DB1005">
        <f t="shared" si="482"/>
        <v>8.86</v>
      </c>
      <c r="DC1005">
        <f t="shared" si="483"/>
        <v>0</v>
      </c>
      <c r="DD1005" t="s">
        <v>6</v>
      </c>
      <c r="DE1005" t="s">
        <v>6</v>
      </c>
      <c r="DF1005">
        <f t="shared" si="484"/>
        <v>0</v>
      </c>
      <c r="DG1005">
        <f>ROUND(ROUND(AF1005*AJ1005,0)*CX1005,0)</f>
        <v>14</v>
      </c>
      <c r="DH1005">
        <f>Source!I650*SmtRes!Y1005</f>
        <v>0.22100000000000003</v>
      </c>
      <c r="DI1005">
        <f>AB1005</f>
        <v>63.33</v>
      </c>
      <c r="DJ1005">
        <f>EtalonRes!Z1121</f>
        <v>6.81</v>
      </c>
      <c r="DK1005">
        <f>Source!BB650</f>
        <v>9.3000000000000007</v>
      </c>
      <c r="DL1005" t="s">
        <v>6</v>
      </c>
      <c r="DM1005">
        <v>0</v>
      </c>
      <c r="DN1005" t="s">
        <v>6</v>
      </c>
      <c r="DO1005">
        <v>0</v>
      </c>
      <c r="GQ1005">
        <v>-1</v>
      </c>
      <c r="GR1005">
        <v>-1</v>
      </c>
    </row>
    <row r="1006" spans="1:200" x14ac:dyDescent="0.2">
      <c r="A1006">
        <f>ROW(Source!A650)</f>
        <v>650</v>
      </c>
      <c r="B1006">
        <v>86295184</v>
      </c>
      <c r="C1006">
        <v>86296788</v>
      </c>
      <c r="D1006">
        <v>27441327</v>
      </c>
      <c r="E1006">
        <v>1</v>
      </c>
      <c r="F1006">
        <v>1</v>
      </c>
      <c r="G1006">
        <v>1</v>
      </c>
      <c r="H1006">
        <v>2</v>
      </c>
      <c r="I1006" t="s">
        <v>936</v>
      </c>
      <c r="J1006" t="s">
        <v>937</v>
      </c>
      <c r="K1006" t="s">
        <v>938</v>
      </c>
      <c r="L1006">
        <v>1368</v>
      </c>
      <c r="N1006">
        <v>1011</v>
      </c>
      <c r="O1006" t="s">
        <v>927</v>
      </c>
      <c r="P1006" t="s">
        <v>927</v>
      </c>
      <c r="Q1006">
        <v>1</v>
      </c>
      <c r="W1006">
        <v>0</v>
      </c>
      <c r="X1006">
        <v>-1583389094</v>
      </c>
      <c r="Y1006">
        <f t="shared" si="481"/>
        <v>0.02</v>
      </c>
      <c r="AA1006">
        <v>0</v>
      </c>
      <c r="AB1006">
        <v>868.34</v>
      </c>
      <c r="AC1006">
        <v>231.46</v>
      </c>
      <c r="AD1006">
        <v>0</v>
      </c>
      <c r="AE1006">
        <v>0</v>
      </c>
      <c r="AF1006">
        <v>93.37</v>
      </c>
      <c r="AG1006">
        <v>11.69</v>
      </c>
      <c r="AH1006">
        <v>0</v>
      </c>
      <c r="AI1006">
        <v>1</v>
      </c>
      <c r="AJ1006">
        <v>9.3000000000000007</v>
      </c>
      <c r="AK1006">
        <v>19.8</v>
      </c>
      <c r="AL1006">
        <v>1</v>
      </c>
      <c r="AM1006">
        <v>5</v>
      </c>
      <c r="AN1006">
        <v>0</v>
      </c>
      <c r="AO1006">
        <v>1</v>
      </c>
      <c r="AP1006">
        <v>1</v>
      </c>
      <c r="AQ1006">
        <v>0</v>
      </c>
      <c r="AR1006">
        <v>0</v>
      </c>
      <c r="AS1006" t="s">
        <v>6</v>
      </c>
      <c r="AT1006">
        <v>0.01</v>
      </c>
      <c r="AU1006" t="s">
        <v>206</v>
      </c>
      <c r="AV1006">
        <v>0</v>
      </c>
      <c r="AW1006">
        <v>2</v>
      </c>
      <c r="AX1006">
        <v>86296802</v>
      </c>
      <c r="AY1006">
        <v>1</v>
      </c>
      <c r="AZ1006">
        <v>0</v>
      </c>
      <c r="BA1006">
        <v>1122</v>
      </c>
      <c r="BB1006">
        <v>0</v>
      </c>
      <c r="BC1006">
        <v>0</v>
      </c>
      <c r="BD1006">
        <v>0</v>
      </c>
      <c r="BE1006">
        <v>0</v>
      </c>
      <c r="BF1006">
        <v>0</v>
      </c>
      <c r="BG1006">
        <v>0</v>
      </c>
      <c r="BH1006">
        <v>0</v>
      </c>
      <c r="BI1006">
        <v>0</v>
      </c>
      <c r="BJ1006">
        <v>0</v>
      </c>
      <c r="BK1006">
        <v>0</v>
      </c>
      <c r="BL1006">
        <v>0</v>
      </c>
      <c r="BM1006">
        <v>0</v>
      </c>
      <c r="BN1006">
        <v>0</v>
      </c>
      <c r="BO1006">
        <v>0</v>
      </c>
      <c r="BP1006">
        <v>0</v>
      </c>
      <c r="BQ1006">
        <v>0</v>
      </c>
      <c r="BR1006">
        <v>0</v>
      </c>
      <c r="BS1006">
        <v>0</v>
      </c>
      <c r="BT1006">
        <v>0</v>
      </c>
      <c r="BU1006">
        <v>0</v>
      </c>
      <c r="BV1006">
        <v>0</v>
      </c>
      <c r="BW1006">
        <v>0</v>
      </c>
      <c r="CV1006">
        <v>0</v>
      </c>
      <c r="CW1006">
        <f>ROUND(Y1006*Source!I650*DO1006,9)</f>
        <v>0</v>
      </c>
      <c r="CX1006">
        <f>ROUND(Y1006*Source!I650,9)</f>
        <v>3.3999999999999998E-3</v>
      </c>
      <c r="CY1006">
        <f>AB1006</f>
        <v>868.34</v>
      </c>
      <c r="CZ1006">
        <f>AF1006</f>
        <v>93.37</v>
      </c>
      <c r="DA1006">
        <f>AJ1006</f>
        <v>9.3000000000000007</v>
      </c>
      <c r="DB1006">
        <f t="shared" si="482"/>
        <v>1.86</v>
      </c>
      <c r="DC1006">
        <f t="shared" si="483"/>
        <v>0.24</v>
      </c>
      <c r="DD1006" t="s">
        <v>6</v>
      </c>
      <c r="DE1006" t="s">
        <v>6</v>
      </c>
      <c r="DF1006">
        <f t="shared" si="484"/>
        <v>0</v>
      </c>
      <c r="DG1006">
        <f>ROUND(ROUND(AF1006*AJ1006,0)*CX1006,0)</f>
        <v>3</v>
      </c>
      <c r="DH1006">
        <f>Source!I650*SmtRes!Y1006</f>
        <v>3.4000000000000002E-3</v>
      </c>
      <c r="DI1006">
        <f>AB1006</f>
        <v>868.34</v>
      </c>
      <c r="DJ1006">
        <f>EtalonRes!Z1122</f>
        <v>93.37</v>
      </c>
      <c r="DK1006">
        <f>Source!BB650</f>
        <v>9.3000000000000007</v>
      </c>
      <c r="DL1006" t="s">
        <v>6</v>
      </c>
      <c r="DM1006">
        <v>0</v>
      </c>
      <c r="DN1006" t="s">
        <v>6</v>
      </c>
      <c r="DO1006">
        <v>0</v>
      </c>
      <c r="GQ1006">
        <v>-1</v>
      </c>
      <c r="GR1006">
        <v>-1</v>
      </c>
    </row>
    <row r="1007" spans="1:200" x14ac:dyDescent="0.2">
      <c r="A1007">
        <f>ROW(Source!A650)</f>
        <v>650</v>
      </c>
      <c r="B1007">
        <v>86295184</v>
      </c>
      <c r="C1007">
        <v>86296788</v>
      </c>
      <c r="D1007">
        <v>27371445</v>
      </c>
      <c r="E1007">
        <v>1</v>
      </c>
      <c r="F1007">
        <v>1</v>
      </c>
      <c r="G1007">
        <v>1</v>
      </c>
      <c r="H1007">
        <v>3</v>
      </c>
      <c r="I1007" t="s">
        <v>210</v>
      </c>
      <c r="J1007" t="s">
        <v>212</v>
      </c>
      <c r="K1007" t="s">
        <v>211</v>
      </c>
      <c r="L1007">
        <v>1348</v>
      </c>
      <c r="N1007">
        <v>1009</v>
      </c>
      <c r="O1007" t="s">
        <v>63</v>
      </c>
      <c r="P1007" t="s">
        <v>63</v>
      </c>
      <c r="Q1007">
        <v>1000</v>
      </c>
      <c r="W1007">
        <v>0</v>
      </c>
      <c r="X1007">
        <v>1677997654</v>
      </c>
      <c r="Y1007">
        <f t="shared" si="481"/>
        <v>2.8E-3</v>
      </c>
      <c r="AA1007">
        <v>94500</v>
      </c>
      <c r="AB1007">
        <v>0</v>
      </c>
      <c r="AC1007">
        <v>0</v>
      </c>
      <c r="AD1007">
        <v>0</v>
      </c>
      <c r="AE1007">
        <v>13260</v>
      </c>
      <c r="AF1007">
        <v>0</v>
      </c>
      <c r="AG1007">
        <v>0</v>
      </c>
      <c r="AH1007">
        <v>0</v>
      </c>
      <c r="AI1007">
        <v>7.56</v>
      </c>
      <c r="AJ1007">
        <v>1</v>
      </c>
      <c r="AK1007">
        <v>1</v>
      </c>
      <c r="AL1007">
        <v>1</v>
      </c>
      <c r="AM1007">
        <v>0</v>
      </c>
      <c r="AN1007">
        <v>0</v>
      </c>
      <c r="AO1007">
        <v>0</v>
      </c>
      <c r="AP1007">
        <v>1</v>
      </c>
      <c r="AQ1007">
        <v>0</v>
      </c>
      <c r="AR1007">
        <v>0</v>
      </c>
      <c r="AS1007" t="s">
        <v>6</v>
      </c>
      <c r="AT1007">
        <v>1.4E-3</v>
      </c>
      <c r="AU1007" t="s">
        <v>206</v>
      </c>
      <c r="AV1007">
        <v>0</v>
      </c>
      <c r="AW1007">
        <v>2</v>
      </c>
      <c r="AX1007">
        <v>86296803</v>
      </c>
      <c r="AY1007">
        <v>1</v>
      </c>
      <c r="AZ1007">
        <v>16384</v>
      </c>
      <c r="BA1007">
        <v>1123</v>
      </c>
      <c r="BB1007">
        <v>3</v>
      </c>
      <c r="BC1007">
        <v>0</v>
      </c>
      <c r="BD1007">
        <v>0</v>
      </c>
      <c r="BE1007">
        <v>0</v>
      </c>
      <c r="BF1007">
        <v>0</v>
      </c>
      <c r="BG1007">
        <v>0</v>
      </c>
      <c r="BH1007">
        <v>0</v>
      </c>
      <c r="BI1007">
        <v>0</v>
      </c>
      <c r="BJ1007">
        <v>0</v>
      </c>
      <c r="BK1007">
        <v>0</v>
      </c>
      <c r="BL1007">
        <v>0</v>
      </c>
      <c r="BM1007">
        <v>0</v>
      </c>
      <c r="BN1007">
        <v>0</v>
      </c>
      <c r="BO1007">
        <v>0</v>
      </c>
      <c r="BP1007">
        <v>0</v>
      </c>
      <c r="BQ1007">
        <v>0</v>
      </c>
      <c r="BR1007">
        <v>0</v>
      </c>
      <c r="BS1007">
        <v>0</v>
      </c>
      <c r="BT1007">
        <v>0</v>
      </c>
      <c r="BU1007">
        <v>0</v>
      </c>
      <c r="BV1007">
        <v>0</v>
      </c>
      <c r="BW1007">
        <v>0</v>
      </c>
      <c r="CV1007">
        <v>0</v>
      </c>
      <c r="CW1007">
        <v>0</v>
      </c>
      <c r="CX1007">
        <f>ROUND(Y1007*Source!I650,9)</f>
        <v>4.7600000000000002E-4</v>
      </c>
      <c r="CY1007">
        <f>AA1007</f>
        <v>94500</v>
      </c>
      <c r="CZ1007">
        <f>AE1007</f>
        <v>13260</v>
      </c>
      <c r="DA1007">
        <f>AI1007</f>
        <v>7.56</v>
      </c>
      <c r="DB1007">
        <f t="shared" si="482"/>
        <v>37.119999999999997</v>
      </c>
      <c r="DC1007">
        <f t="shared" si="483"/>
        <v>0</v>
      </c>
      <c r="DD1007" t="s">
        <v>6</v>
      </c>
      <c r="DE1007" t="s">
        <v>6</v>
      </c>
      <c r="DF1007">
        <f>ROUND(ROUND(AE1007*AI1007,0)*CX1007,0)</f>
        <v>48</v>
      </c>
      <c r="DG1007">
        <f t="shared" ref="DG1007:DG1021" si="485">ROUND(ROUND(AF1007,0)*CX1007,0)</f>
        <v>0</v>
      </c>
      <c r="DH1007">
        <f>Source!I650*SmtRes!Y1007</f>
        <v>4.7600000000000002E-4</v>
      </c>
      <c r="DI1007">
        <f>AA1007</f>
        <v>94500</v>
      </c>
      <c r="DJ1007">
        <f>EtalonRes!Y1123</f>
        <v>6156.33</v>
      </c>
      <c r="DK1007">
        <f>Source!BC650</f>
        <v>7.56</v>
      </c>
      <c r="DL1007" t="s">
        <v>6</v>
      </c>
      <c r="DM1007">
        <v>0</v>
      </c>
      <c r="DN1007" t="s">
        <v>6</v>
      </c>
      <c r="DO1007">
        <v>0</v>
      </c>
      <c r="GP1007">
        <v>1</v>
      </c>
      <c r="GQ1007">
        <v>-1</v>
      </c>
      <c r="GR1007">
        <v>-1</v>
      </c>
    </row>
    <row r="1008" spans="1:200" x14ac:dyDescent="0.2">
      <c r="A1008">
        <f>ROW(Source!A650)</f>
        <v>650</v>
      </c>
      <c r="B1008">
        <v>86295184</v>
      </c>
      <c r="C1008">
        <v>86296788</v>
      </c>
      <c r="D1008">
        <v>27387231</v>
      </c>
      <c r="E1008">
        <v>1</v>
      </c>
      <c r="F1008">
        <v>1</v>
      </c>
      <c r="G1008">
        <v>1</v>
      </c>
      <c r="H1008">
        <v>3</v>
      </c>
      <c r="I1008" t="s">
        <v>176</v>
      </c>
      <c r="J1008" t="s">
        <v>178</v>
      </c>
      <c r="K1008" t="s">
        <v>177</v>
      </c>
      <c r="L1008">
        <v>1348</v>
      </c>
      <c r="N1008">
        <v>1009</v>
      </c>
      <c r="O1008" t="s">
        <v>63</v>
      </c>
      <c r="P1008" t="s">
        <v>63</v>
      </c>
      <c r="Q1008">
        <v>1000</v>
      </c>
      <c r="W1008">
        <v>0</v>
      </c>
      <c r="X1008">
        <v>1793674503</v>
      </c>
      <c r="Y1008">
        <f t="shared" si="481"/>
        <v>3.7999999999999999E-2</v>
      </c>
      <c r="AA1008">
        <v>124030</v>
      </c>
      <c r="AB1008">
        <v>0</v>
      </c>
      <c r="AC1008">
        <v>0</v>
      </c>
      <c r="AD1008">
        <v>0</v>
      </c>
      <c r="AE1008">
        <v>17403.570000000003</v>
      </c>
      <c r="AF1008">
        <v>0</v>
      </c>
      <c r="AG1008">
        <v>0</v>
      </c>
      <c r="AH1008">
        <v>0</v>
      </c>
      <c r="AI1008">
        <v>7.56</v>
      </c>
      <c r="AJ1008">
        <v>1</v>
      </c>
      <c r="AK1008">
        <v>1</v>
      </c>
      <c r="AL1008">
        <v>1</v>
      </c>
      <c r="AM1008">
        <v>0</v>
      </c>
      <c r="AN1008">
        <v>0</v>
      </c>
      <c r="AO1008">
        <v>0</v>
      </c>
      <c r="AP1008">
        <v>1</v>
      </c>
      <c r="AQ1008">
        <v>0</v>
      </c>
      <c r="AR1008">
        <v>0</v>
      </c>
      <c r="AS1008" t="s">
        <v>6</v>
      </c>
      <c r="AT1008">
        <v>1.9E-2</v>
      </c>
      <c r="AU1008" t="s">
        <v>206</v>
      </c>
      <c r="AV1008">
        <v>0</v>
      </c>
      <c r="AW1008">
        <v>2</v>
      </c>
      <c r="AX1008">
        <v>86296804</v>
      </c>
      <c r="AY1008">
        <v>1</v>
      </c>
      <c r="AZ1008">
        <v>16384</v>
      </c>
      <c r="BA1008">
        <v>1124</v>
      </c>
      <c r="BB1008">
        <v>3</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v>0</v>
      </c>
      <c r="CV1008">
        <v>0</v>
      </c>
      <c r="CW1008">
        <v>0</v>
      </c>
      <c r="CX1008">
        <f>ROUND(Y1008*Source!I650,9)</f>
        <v>6.4599999999999996E-3</v>
      </c>
      <c r="CY1008">
        <f>AA1008</f>
        <v>124030</v>
      </c>
      <c r="CZ1008">
        <f>AE1008</f>
        <v>17403.570000000003</v>
      </c>
      <c r="DA1008">
        <f>AI1008</f>
        <v>7.56</v>
      </c>
      <c r="DB1008">
        <f t="shared" si="482"/>
        <v>661.34</v>
      </c>
      <c r="DC1008">
        <f t="shared" si="483"/>
        <v>0</v>
      </c>
      <c r="DD1008" t="s">
        <v>6</v>
      </c>
      <c r="DE1008" t="s">
        <v>6</v>
      </c>
      <c r="DF1008">
        <f>ROUND(ROUND(AE1008*AI1008,0)*CX1008,0)</f>
        <v>850</v>
      </c>
      <c r="DG1008">
        <f t="shared" si="485"/>
        <v>0</v>
      </c>
      <c r="DH1008">
        <f>Source!I650*SmtRes!Y1008</f>
        <v>6.4600000000000005E-3</v>
      </c>
      <c r="DI1008">
        <f>AA1008</f>
        <v>124030</v>
      </c>
      <c r="DJ1008">
        <f>EtalonRes!Y1124</f>
        <v>14313</v>
      </c>
      <c r="DK1008">
        <f>Source!BC650</f>
        <v>7.56</v>
      </c>
      <c r="DL1008" t="s">
        <v>6</v>
      </c>
      <c r="DM1008">
        <v>0</v>
      </c>
      <c r="DN1008" t="s">
        <v>6</v>
      </c>
      <c r="DO1008">
        <v>0</v>
      </c>
      <c r="GP1008">
        <v>1</v>
      </c>
      <c r="GQ1008">
        <v>-1</v>
      </c>
      <c r="GR1008">
        <v>-1</v>
      </c>
    </row>
    <row r="1009" spans="1:200" x14ac:dyDescent="0.2">
      <c r="A1009">
        <f>ROW(Source!A655)</f>
        <v>655</v>
      </c>
      <c r="B1009">
        <v>86295183</v>
      </c>
      <c r="C1009">
        <v>86296807</v>
      </c>
      <c r="D1009">
        <v>27493207</v>
      </c>
      <c r="E1009">
        <v>1</v>
      </c>
      <c r="F1009">
        <v>1</v>
      </c>
      <c r="G1009">
        <v>1</v>
      </c>
      <c r="H1009">
        <v>1</v>
      </c>
      <c r="I1009" t="s">
        <v>1008</v>
      </c>
      <c r="J1009" t="s">
        <v>6</v>
      </c>
      <c r="K1009" t="s">
        <v>1009</v>
      </c>
      <c r="L1009">
        <v>1369</v>
      </c>
      <c r="N1009">
        <v>1013</v>
      </c>
      <c r="O1009" t="s">
        <v>921</v>
      </c>
      <c r="P1009" t="s">
        <v>921</v>
      </c>
      <c r="Q1009">
        <v>1</v>
      </c>
      <c r="W1009">
        <v>0</v>
      </c>
      <c r="X1009">
        <v>-1900352537</v>
      </c>
      <c r="Y1009">
        <f>(AT1009*0.5)</f>
        <v>25.25</v>
      </c>
      <c r="AA1009">
        <v>0</v>
      </c>
      <c r="AB1009">
        <v>0</v>
      </c>
      <c r="AC1009">
        <v>0</v>
      </c>
      <c r="AD1009">
        <v>7.87</v>
      </c>
      <c r="AE1009">
        <v>0</v>
      </c>
      <c r="AF1009">
        <v>0</v>
      </c>
      <c r="AG1009">
        <v>0</v>
      </c>
      <c r="AH1009">
        <v>7.87</v>
      </c>
      <c r="AI1009">
        <v>1</v>
      </c>
      <c r="AJ1009">
        <v>1</v>
      </c>
      <c r="AK1009">
        <v>1</v>
      </c>
      <c r="AL1009">
        <v>1</v>
      </c>
      <c r="AM1009">
        <v>0</v>
      </c>
      <c r="AN1009">
        <v>0</v>
      </c>
      <c r="AO1009">
        <v>1</v>
      </c>
      <c r="AP1009">
        <v>1</v>
      </c>
      <c r="AQ1009">
        <v>0</v>
      </c>
      <c r="AR1009">
        <v>0</v>
      </c>
      <c r="AS1009" t="s">
        <v>6</v>
      </c>
      <c r="AT1009">
        <v>50.5</v>
      </c>
      <c r="AU1009" t="s">
        <v>585</v>
      </c>
      <c r="AV1009">
        <v>1</v>
      </c>
      <c r="AW1009">
        <v>2</v>
      </c>
      <c r="AX1009">
        <v>86296809</v>
      </c>
      <c r="AY1009">
        <v>1</v>
      </c>
      <c r="AZ1009">
        <v>0</v>
      </c>
      <c r="BA1009">
        <v>1125</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v>0</v>
      </c>
      <c r="CU1009">
        <f>ROUND(AT1009*Source!I655*AH1009*AL1009,0)</f>
        <v>477</v>
      </c>
      <c r="CV1009">
        <f>ROUND(Y1009*Source!I655,9)</f>
        <v>30.3</v>
      </c>
      <c r="CW1009">
        <v>0</v>
      </c>
      <c r="CX1009">
        <f>ROUND(Y1009*Source!I655,9)</f>
        <v>30.3</v>
      </c>
      <c r="CY1009">
        <f t="shared" ref="CY1009:CY1014" si="486">AD1009</f>
        <v>7.87</v>
      </c>
      <c r="CZ1009">
        <f t="shared" ref="CZ1009:CZ1014" si="487">AH1009</f>
        <v>7.87</v>
      </c>
      <c r="DA1009">
        <f t="shared" ref="DA1009:DA1014" si="488">AL1009</f>
        <v>1</v>
      </c>
      <c r="DB1009">
        <f>ROUND((ROUND(AT1009*CZ1009,2)*0.5),2)</f>
        <v>198.72</v>
      </c>
      <c r="DC1009">
        <f>ROUND((ROUND(AT1009*AG1009,2)*0.5),2)</f>
        <v>0</v>
      </c>
      <c r="DD1009" t="s">
        <v>6</v>
      </c>
      <c r="DE1009" t="s">
        <v>6</v>
      </c>
      <c r="DF1009">
        <f t="shared" ref="DF1009:DF1022" si="489">ROUND(ROUND(AE1009,0)*CX1009,0)</f>
        <v>0</v>
      </c>
      <c r="DG1009">
        <f t="shared" si="485"/>
        <v>0</v>
      </c>
      <c r="DH1009">
        <f>Source!I655*SmtRes!Y1009</f>
        <v>30.299999999999997</v>
      </c>
      <c r="DI1009">
        <f t="shared" ref="DI1009:DI1014" si="490">AD1009</f>
        <v>7.87</v>
      </c>
      <c r="DJ1009">
        <f>EtalonRes!AB1125</f>
        <v>7.87</v>
      </c>
      <c r="DK1009">
        <f>Source!BA655</f>
        <v>1</v>
      </c>
      <c r="DL1009" t="s">
        <v>6</v>
      </c>
      <c r="DM1009">
        <v>0</v>
      </c>
      <c r="DN1009" t="s">
        <v>6</v>
      </c>
      <c r="DO1009">
        <v>0</v>
      </c>
      <c r="GQ1009">
        <v>-1</v>
      </c>
      <c r="GR1009">
        <v>-1</v>
      </c>
    </row>
    <row r="1010" spans="1:200" x14ac:dyDescent="0.2">
      <c r="A1010">
        <f>ROW(Source!A656)</f>
        <v>656</v>
      </c>
      <c r="B1010">
        <v>86295184</v>
      </c>
      <c r="C1010">
        <v>86296807</v>
      </c>
      <c r="D1010">
        <v>27493207</v>
      </c>
      <c r="E1010">
        <v>1</v>
      </c>
      <c r="F1010">
        <v>1</v>
      </c>
      <c r="G1010">
        <v>1</v>
      </c>
      <c r="H1010">
        <v>1</v>
      </c>
      <c r="I1010" t="s">
        <v>1008</v>
      </c>
      <c r="J1010" t="s">
        <v>6</v>
      </c>
      <c r="K1010" t="s">
        <v>1009</v>
      </c>
      <c r="L1010">
        <v>1369</v>
      </c>
      <c r="N1010">
        <v>1013</v>
      </c>
      <c r="O1010" t="s">
        <v>921</v>
      </c>
      <c r="P1010" t="s">
        <v>921</v>
      </c>
      <c r="Q1010">
        <v>1</v>
      </c>
      <c r="W1010">
        <v>0</v>
      </c>
      <c r="X1010">
        <v>-1900352537</v>
      </c>
      <c r="Y1010">
        <f>(AT1010*0.5)</f>
        <v>25.25</v>
      </c>
      <c r="AA1010">
        <v>0</v>
      </c>
      <c r="AB1010">
        <v>0</v>
      </c>
      <c r="AC1010">
        <v>0</v>
      </c>
      <c r="AD1010">
        <v>199.58</v>
      </c>
      <c r="AE1010">
        <v>0</v>
      </c>
      <c r="AF1010">
        <v>0</v>
      </c>
      <c r="AG1010">
        <v>0</v>
      </c>
      <c r="AH1010">
        <v>7.87</v>
      </c>
      <c r="AI1010">
        <v>1</v>
      </c>
      <c r="AJ1010">
        <v>1</v>
      </c>
      <c r="AK1010">
        <v>1</v>
      </c>
      <c r="AL1010">
        <v>25.36</v>
      </c>
      <c r="AM1010">
        <v>5</v>
      </c>
      <c r="AN1010">
        <v>0</v>
      </c>
      <c r="AO1010">
        <v>1</v>
      </c>
      <c r="AP1010">
        <v>1</v>
      </c>
      <c r="AQ1010">
        <v>0</v>
      </c>
      <c r="AR1010">
        <v>0</v>
      </c>
      <c r="AS1010" t="s">
        <v>6</v>
      </c>
      <c r="AT1010">
        <v>50.5</v>
      </c>
      <c r="AU1010" t="s">
        <v>585</v>
      </c>
      <c r="AV1010">
        <v>1</v>
      </c>
      <c r="AW1010">
        <v>2</v>
      </c>
      <c r="AX1010">
        <v>86296809</v>
      </c>
      <c r="AY1010">
        <v>1</v>
      </c>
      <c r="AZ1010">
        <v>0</v>
      </c>
      <c r="BA1010">
        <v>1127</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CU1010">
        <f>ROUND(AT1010*Source!I656*AH1010*AL1010,0)</f>
        <v>12095</v>
      </c>
      <c r="CV1010">
        <f>ROUND(Y1010*Source!I656,9)</f>
        <v>30.3</v>
      </c>
      <c r="CW1010">
        <v>0</v>
      </c>
      <c r="CX1010">
        <f>ROUND(Y1010*Source!I656,9)</f>
        <v>30.3</v>
      </c>
      <c r="CY1010">
        <f t="shared" si="486"/>
        <v>199.58</v>
      </c>
      <c r="CZ1010">
        <f t="shared" si="487"/>
        <v>7.87</v>
      </c>
      <c r="DA1010">
        <f t="shared" si="488"/>
        <v>25.36</v>
      </c>
      <c r="DB1010">
        <f>ROUND((ROUND(AT1010*CZ1010,2)*0.5),2)</f>
        <v>198.72</v>
      </c>
      <c r="DC1010">
        <f>ROUND((ROUND(AT1010*AG1010,2)*0.5),2)</f>
        <v>0</v>
      </c>
      <c r="DD1010" t="s">
        <v>6</v>
      </c>
      <c r="DE1010" t="s">
        <v>6</v>
      </c>
      <c r="DF1010">
        <f t="shared" si="489"/>
        <v>0</v>
      </c>
      <c r="DG1010">
        <f t="shared" si="485"/>
        <v>0</v>
      </c>
      <c r="DH1010">
        <f>Source!I656*SmtRes!Y1010</f>
        <v>30.299999999999997</v>
      </c>
      <c r="DI1010">
        <f t="shared" si="490"/>
        <v>199.58</v>
      </c>
      <c r="DJ1010">
        <f>EtalonRes!AB1127</f>
        <v>7.87</v>
      </c>
      <c r="DK1010">
        <f>Source!BA656</f>
        <v>25.36</v>
      </c>
      <c r="DL1010" t="s">
        <v>6</v>
      </c>
      <c r="DM1010">
        <v>0</v>
      </c>
      <c r="DN1010" t="s">
        <v>6</v>
      </c>
      <c r="DO1010">
        <v>0</v>
      </c>
      <c r="GQ1010">
        <v>-1</v>
      </c>
      <c r="GR1010">
        <v>-1</v>
      </c>
    </row>
    <row r="1011" spans="1:200" x14ac:dyDescent="0.2">
      <c r="A1011">
        <f>ROW(Source!A657)</f>
        <v>657</v>
      </c>
      <c r="B1011">
        <v>86295183</v>
      </c>
      <c r="C1011">
        <v>86296811</v>
      </c>
      <c r="D1011">
        <v>27493207</v>
      </c>
      <c r="E1011">
        <v>1</v>
      </c>
      <c r="F1011">
        <v>1</v>
      </c>
      <c r="G1011">
        <v>1</v>
      </c>
      <c r="H1011">
        <v>1</v>
      </c>
      <c r="I1011" t="s">
        <v>1008</v>
      </c>
      <c r="J1011" t="s">
        <v>6</v>
      </c>
      <c r="K1011" t="s">
        <v>1009</v>
      </c>
      <c r="L1011">
        <v>1369</v>
      </c>
      <c r="N1011">
        <v>1013</v>
      </c>
      <c r="O1011" t="s">
        <v>921</v>
      </c>
      <c r="P1011" t="s">
        <v>921</v>
      </c>
      <c r="Q1011">
        <v>1</v>
      </c>
      <c r="W1011">
        <v>0</v>
      </c>
      <c r="X1011">
        <v>-1900352537</v>
      </c>
      <c r="Y1011">
        <f t="shared" ref="Y1011:Y1042" si="491">AT1011</f>
        <v>10.15</v>
      </c>
      <c r="AA1011">
        <v>0</v>
      </c>
      <c r="AB1011">
        <v>0</v>
      </c>
      <c r="AC1011">
        <v>0</v>
      </c>
      <c r="AD1011">
        <v>7.87</v>
      </c>
      <c r="AE1011">
        <v>0</v>
      </c>
      <c r="AF1011">
        <v>0</v>
      </c>
      <c r="AG1011">
        <v>0</v>
      </c>
      <c r="AH1011">
        <v>7.87</v>
      </c>
      <c r="AI1011">
        <v>1</v>
      </c>
      <c r="AJ1011">
        <v>1</v>
      </c>
      <c r="AK1011">
        <v>1</v>
      </c>
      <c r="AL1011">
        <v>1</v>
      </c>
      <c r="AM1011">
        <v>0</v>
      </c>
      <c r="AN1011">
        <v>0</v>
      </c>
      <c r="AO1011">
        <v>1</v>
      </c>
      <c r="AP1011">
        <v>0</v>
      </c>
      <c r="AQ1011">
        <v>0</v>
      </c>
      <c r="AR1011">
        <v>0</v>
      </c>
      <c r="AS1011" t="s">
        <v>6</v>
      </c>
      <c r="AT1011">
        <v>10.15</v>
      </c>
      <c r="AU1011" t="s">
        <v>6</v>
      </c>
      <c r="AV1011">
        <v>1</v>
      </c>
      <c r="AW1011">
        <v>2</v>
      </c>
      <c r="AX1011">
        <v>86296813</v>
      </c>
      <c r="AY1011">
        <v>1</v>
      </c>
      <c r="AZ1011">
        <v>0</v>
      </c>
      <c r="BA1011">
        <v>1129</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v>0</v>
      </c>
      <c r="CU1011">
        <f>ROUND(AT1011*Source!I657*AH1011*AL1011,0)</f>
        <v>96</v>
      </c>
      <c r="CV1011">
        <f>ROUND(Y1011*Source!I657,9)</f>
        <v>12.18</v>
      </c>
      <c r="CW1011">
        <v>0</v>
      </c>
      <c r="CX1011">
        <f>ROUND(Y1011*Source!I657,9)</f>
        <v>12.18</v>
      </c>
      <c r="CY1011">
        <f t="shared" si="486"/>
        <v>7.87</v>
      </c>
      <c r="CZ1011">
        <f t="shared" si="487"/>
        <v>7.87</v>
      </c>
      <c r="DA1011">
        <f t="shared" si="488"/>
        <v>1</v>
      </c>
      <c r="DB1011">
        <f t="shared" ref="DB1011:DB1042" si="492">ROUND(ROUND(AT1011*CZ1011,2),2)</f>
        <v>79.88</v>
      </c>
      <c r="DC1011">
        <f t="shared" ref="DC1011:DC1042" si="493">ROUND(ROUND(AT1011*AG1011,2),2)</f>
        <v>0</v>
      </c>
      <c r="DD1011" t="s">
        <v>6</v>
      </c>
      <c r="DE1011" t="s">
        <v>6</v>
      </c>
      <c r="DF1011">
        <f t="shared" si="489"/>
        <v>0</v>
      </c>
      <c r="DG1011">
        <f t="shared" si="485"/>
        <v>0</v>
      </c>
      <c r="DH1011">
        <f>Source!I657*SmtRes!Y1011</f>
        <v>12.18</v>
      </c>
      <c r="DI1011">
        <f t="shared" si="490"/>
        <v>7.87</v>
      </c>
      <c r="DJ1011">
        <f>EtalonRes!AB1129</f>
        <v>7.87</v>
      </c>
      <c r="DK1011">
        <f>Source!BA657</f>
        <v>1</v>
      </c>
      <c r="DL1011" t="s">
        <v>6</v>
      </c>
      <c r="DM1011">
        <v>0</v>
      </c>
      <c r="DN1011" t="s">
        <v>6</v>
      </c>
      <c r="DO1011">
        <v>0</v>
      </c>
      <c r="GQ1011">
        <v>-1</v>
      </c>
      <c r="GR1011">
        <v>-1</v>
      </c>
    </row>
    <row r="1012" spans="1:200" x14ac:dyDescent="0.2">
      <c r="A1012">
        <f>ROW(Source!A658)</f>
        <v>658</v>
      </c>
      <c r="B1012">
        <v>86295184</v>
      </c>
      <c r="C1012">
        <v>86296811</v>
      </c>
      <c r="D1012">
        <v>27493207</v>
      </c>
      <c r="E1012">
        <v>1</v>
      </c>
      <c r="F1012">
        <v>1</v>
      </c>
      <c r="G1012">
        <v>1</v>
      </c>
      <c r="H1012">
        <v>1</v>
      </c>
      <c r="I1012" t="s">
        <v>1008</v>
      </c>
      <c r="J1012" t="s">
        <v>6</v>
      </c>
      <c r="K1012" t="s">
        <v>1009</v>
      </c>
      <c r="L1012">
        <v>1369</v>
      </c>
      <c r="N1012">
        <v>1013</v>
      </c>
      <c r="O1012" t="s">
        <v>921</v>
      </c>
      <c r="P1012" t="s">
        <v>921</v>
      </c>
      <c r="Q1012">
        <v>1</v>
      </c>
      <c r="W1012">
        <v>0</v>
      </c>
      <c r="X1012">
        <v>-1900352537</v>
      </c>
      <c r="Y1012">
        <f t="shared" si="491"/>
        <v>10.15</v>
      </c>
      <c r="AA1012">
        <v>0</v>
      </c>
      <c r="AB1012">
        <v>0</v>
      </c>
      <c r="AC1012">
        <v>0</v>
      </c>
      <c r="AD1012">
        <v>199.58</v>
      </c>
      <c r="AE1012">
        <v>0</v>
      </c>
      <c r="AF1012">
        <v>0</v>
      </c>
      <c r="AG1012">
        <v>0</v>
      </c>
      <c r="AH1012">
        <v>7.87</v>
      </c>
      <c r="AI1012">
        <v>1</v>
      </c>
      <c r="AJ1012">
        <v>1</v>
      </c>
      <c r="AK1012">
        <v>1</v>
      </c>
      <c r="AL1012">
        <v>25.36</v>
      </c>
      <c r="AM1012">
        <v>5</v>
      </c>
      <c r="AN1012">
        <v>0</v>
      </c>
      <c r="AO1012">
        <v>1</v>
      </c>
      <c r="AP1012">
        <v>0</v>
      </c>
      <c r="AQ1012">
        <v>0</v>
      </c>
      <c r="AR1012">
        <v>0</v>
      </c>
      <c r="AS1012" t="s">
        <v>6</v>
      </c>
      <c r="AT1012">
        <v>10.15</v>
      </c>
      <c r="AU1012" t="s">
        <v>6</v>
      </c>
      <c r="AV1012">
        <v>1</v>
      </c>
      <c r="AW1012">
        <v>2</v>
      </c>
      <c r="AX1012">
        <v>86296813</v>
      </c>
      <c r="AY1012">
        <v>1</v>
      </c>
      <c r="AZ1012">
        <v>0</v>
      </c>
      <c r="BA1012">
        <v>1130</v>
      </c>
      <c r="BB1012">
        <v>0</v>
      </c>
      <c r="BC1012">
        <v>0</v>
      </c>
      <c r="BD1012">
        <v>0</v>
      </c>
      <c r="BE1012">
        <v>0</v>
      </c>
      <c r="BF1012">
        <v>0</v>
      </c>
      <c r="BG1012">
        <v>0</v>
      </c>
      <c r="BH1012">
        <v>0</v>
      </c>
      <c r="BI1012">
        <v>0</v>
      </c>
      <c r="BJ1012">
        <v>0</v>
      </c>
      <c r="BK1012">
        <v>0</v>
      </c>
      <c r="BL1012">
        <v>0</v>
      </c>
      <c r="BM1012">
        <v>0</v>
      </c>
      <c r="BN1012">
        <v>0</v>
      </c>
      <c r="BO1012">
        <v>0</v>
      </c>
      <c r="BP1012">
        <v>0</v>
      </c>
      <c r="BQ1012">
        <v>0</v>
      </c>
      <c r="BR1012">
        <v>0</v>
      </c>
      <c r="BS1012">
        <v>0</v>
      </c>
      <c r="BT1012">
        <v>0</v>
      </c>
      <c r="BU1012">
        <v>0</v>
      </c>
      <c r="BV1012">
        <v>0</v>
      </c>
      <c r="BW1012">
        <v>0</v>
      </c>
      <c r="CU1012">
        <f>ROUND(AT1012*Source!I658*AH1012*AL1012,0)</f>
        <v>2431</v>
      </c>
      <c r="CV1012">
        <f>ROUND(Y1012*Source!I658,9)</f>
        <v>12.18</v>
      </c>
      <c r="CW1012">
        <v>0</v>
      </c>
      <c r="CX1012">
        <f>ROUND(Y1012*Source!I658,9)</f>
        <v>12.18</v>
      </c>
      <c r="CY1012">
        <f t="shared" si="486"/>
        <v>199.58</v>
      </c>
      <c r="CZ1012">
        <f t="shared" si="487"/>
        <v>7.87</v>
      </c>
      <c r="DA1012">
        <f t="shared" si="488"/>
        <v>25.36</v>
      </c>
      <c r="DB1012">
        <f t="shared" si="492"/>
        <v>79.88</v>
      </c>
      <c r="DC1012">
        <f t="shared" si="493"/>
        <v>0</v>
      </c>
      <c r="DD1012" t="s">
        <v>6</v>
      </c>
      <c r="DE1012" t="s">
        <v>6</v>
      </c>
      <c r="DF1012">
        <f t="shared" si="489"/>
        <v>0</v>
      </c>
      <c r="DG1012">
        <f t="shared" si="485"/>
        <v>0</v>
      </c>
      <c r="DH1012">
        <f>Source!I658*SmtRes!Y1012</f>
        <v>12.18</v>
      </c>
      <c r="DI1012">
        <f t="shared" si="490"/>
        <v>199.58</v>
      </c>
      <c r="DJ1012">
        <f>EtalonRes!AB1130</f>
        <v>7.87</v>
      </c>
      <c r="DK1012">
        <f>Source!BA658</f>
        <v>25.36</v>
      </c>
      <c r="DL1012" t="s">
        <v>6</v>
      </c>
      <c r="DM1012">
        <v>0</v>
      </c>
      <c r="DN1012" t="s">
        <v>6</v>
      </c>
      <c r="DO1012">
        <v>0</v>
      </c>
      <c r="GQ1012">
        <v>-1</v>
      </c>
      <c r="GR1012">
        <v>-1</v>
      </c>
    </row>
    <row r="1013" spans="1:200" x14ac:dyDescent="0.2">
      <c r="A1013">
        <f>ROW(Source!A660)</f>
        <v>660</v>
      </c>
      <c r="B1013">
        <v>86295183</v>
      </c>
      <c r="C1013">
        <v>86296815</v>
      </c>
      <c r="D1013">
        <v>27497778</v>
      </c>
      <c r="E1013">
        <v>1</v>
      </c>
      <c r="F1013">
        <v>1</v>
      </c>
      <c r="G1013">
        <v>1</v>
      </c>
      <c r="H1013">
        <v>1</v>
      </c>
      <c r="I1013" t="s">
        <v>1010</v>
      </c>
      <c r="J1013" t="s">
        <v>6</v>
      </c>
      <c r="K1013" t="s">
        <v>1011</v>
      </c>
      <c r="L1013">
        <v>1369</v>
      </c>
      <c r="N1013">
        <v>1013</v>
      </c>
      <c r="O1013" t="s">
        <v>921</v>
      </c>
      <c r="P1013" t="s">
        <v>921</v>
      </c>
      <c r="Q1013">
        <v>1</v>
      </c>
      <c r="W1013">
        <v>0</v>
      </c>
      <c r="X1013">
        <v>-160844189</v>
      </c>
      <c r="Y1013">
        <f t="shared" si="491"/>
        <v>4.43</v>
      </c>
      <c r="AA1013">
        <v>0</v>
      </c>
      <c r="AB1013">
        <v>0</v>
      </c>
      <c r="AC1013">
        <v>0</v>
      </c>
      <c r="AD1013">
        <v>8.7100000000000009</v>
      </c>
      <c r="AE1013">
        <v>0</v>
      </c>
      <c r="AF1013">
        <v>0</v>
      </c>
      <c r="AG1013">
        <v>0</v>
      </c>
      <c r="AH1013">
        <v>8.7100000000000009</v>
      </c>
      <c r="AI1013">
        <v>1</v>
      </c>
      <c r="AJ1013">
        <v>1</v>
      </c>
      <c r="AK1013">
        <v>1</v>
      </c>
      <c r="AL1013">
        <v>1</v>
      </c>
      <c r="AM1013">
        <v>0</v>
      </c>
      <c r="AN1013">
        <v>0</v>
      </c>
      <c r="AO1013">
        <v>1</v>
      </c>
      <c r="AP1013">
        <v>0</v>
      </c>
      <c r="AQ1013">
        <v>0</v>
      </c>
      <c r="AR1013">
        <v>0</v>
      </c>
      <c r="AS1013" t="s">
        <v>6</v>
      </c>
      <c r="AT1013">
        <v>4.43</v>
      </c>
      <c r="AU1013" t="s">
        <v>6</v>
      </c>
      <c r="AV1013">
        <v>1</v>
      </c>
      <c r="AW1013">
        <v>2</v>
      </c>
      <c r="AX1013">
        <v>86296823</v>
      </c>
      <c r="AY1013">
        <v>1</v>
      </c>
      <c r="AZ1013">
        <v>0</v>
      </c>
      <c r="BA1013">
        <v>1131</v>
      </c>
      <c r="BB1013">
        <v>0</v>
      </c>
      <c r="BC1013">
        <v>0</v>
      </c>
      <c r="BD1013">
        <v>0</v>
      </c>
      <c r="BE1013">
        <v>0</v>
      </c>
      <c r="BF1013">
        <v>0</v>
      </c>
      <c r="BG1013">
        <v>0</v>
      </c>
      <c r="BH1013">
        <v>0</v>
      </c>
      <c r="BI1013">
        <v>0</v>
      </c>
      <c r="BJ1013">
        <v>0</v>
      </c>
      <c r="BK1013">
        <v>0</v>
      </c>
      <c r="BL1013">
        <v>0</v>
      </c>
      <c r="BM1013">
        <v>0</v>
      </c>
      <c r="BN1013">
        <v>0</v>
      </c>
      <c r="BO1013">
        <v>0</v>
      </c>
      <c r="BP1013">
        <v>0</v>
      </c>
      <c r="BQ1013">
        <v>0</v>
      </c>
      <c r="BR1013">
        <v>0</v>
      </c>
      <c r="BS1013">
        <v>0</v>
      </c>
      <c r="BT1013">
        <v>0</v>
      </c>
      <c r="BU1013">
        <v>0</v>
      </c>
      <c r="BV1013">
        <v>0</v>
      </c>
      <c r="BW1013">
        <v>0</v>
      </c>
      <c r="CU1013">
        <f>ROUND(AT1013*Source!I660*AH1013*AL1013,0)</f>
        <v>69</v>
      </c>
      <c r="CV1013">
        <f>ROUND(Y1013*Source!I660,9)</f>
        <v>7.9740000000000002</v>
      </c>
      <c r="CW1013">
        <v>0</v>
      </c>
      <c r="CX1013">
        <f>ROUND(Y1013*Source!I660,9)</f>
        <v>7.9740000000000002</v>
      </c>
      <c r="CY1013">
        <f t="shared" si="486"/>
        <v>8.7100000000000009</v>
      </c>
      <c r="CZ1013">
        <f t="shared" si="487"/>
        <v>8.7100000000000009</v>
      </c>
      <c r="DA1013">
        <f t="shared" si="488"/>
        <v>1</v>
      </c>
      <c r="DB1013">
        <f t="shared" si="492"/>
        <v>38.590000000000003</v>
      </c>
      <c r="DC1013">
        <f t="shared" si="493"/>
        <v>0</v>
      </c>
      <c r="DD1013" t="s">
        <v>6</v>
      </c>
      <c r="DE1013" t="s">
        <v>6</v>
      </c>
      <c r="DF1013">
        <f t="shared" si="489"/>
        <v>0</v>
      </c>
      <c r="DG1013">
        <f t="shared" si="485"/>
        <v>0</v>
      </c>
      <c r="DH1013">
        <f>Source!I660*SmtRes!Y1013</f>
        <v>7.9739999999999993</v>
      </c>
      <c r="DI1013">
        <f t="shared" si="490"/>
        <v>8.7100000000000009</v>
      </c>
      <c r="DJ1013">
        <f>EtalonRes!AB1131</f>
        <v>8.7100000000000009</v>
      </c>
      <c r="DK1013">
        <f>Source!BA660</f>
        <v>1</v>
      </c>
      <c r="DL1013" t="s">
        <v>6</v>
      </c>
      <c r="DM1013">
        <v>0</v>
      </c>
      <c r="DN1013" t="s">
        <v>6</v>
      </c>
      <c r="DO1013">
        <v>0</v>
      </c>
      <c r="GQ1013">
        <v>-1</v>
      </c>
      <c r="GR1013">
        <v>-1</v>
      </c>
    </row>
    <row r="1014" spans="1:200" x14ac:dyDescent="0.2">
      <c r="A1014">
        <f>ROW(Source!A660)</f>
        <v>660</v>
      </c>
      <c r="B1014">
        <v>86295183</v>
      </c>
      <c r="C1014">
        <v>86296815</v>
      </c>
      <c r="D1014">
        <v>121548</v>
      </c>
      <c r="E1014">
        <v>1</v>
      </c>
      <c r="F1014">
        <v>1</v>
      </c>
      <c r="G1014">
        <v>1</v>
      </c>
      <c r="H1014">
        <v>1</v>
      </c>
      <c r="I1014" t="s">
        <v>39</v>
      </c>
      <c r="J1014" t="s">
        <v>6</v>
      </c>
      <c r="K1014" t="s">
        <v>922</v>
      </c>
      <c r="L1014">
        <v>608254</v>
      </c>
      <c r="N1014">
        <v>1013</v>
      </c>
      <c r="O1014" t="s">
        <v>923</v>
      </c>
      <c r="P1014" t="s">
        <v>923</v>
      </c>
      <c r="Q1014">
        <v>1</v>
      </c>
      <c r="W1014">
        <v>0</v>
      </c>
      <c r="X1014">
        <v>-185737400</v>
      </c>
      <c r="Y1014">
        <f t="shared" si="491"/>
        <v>0.44</v>
      </c>
      <c r="AA1014">
        <v>0</v>
      </c>
      <c r="AB1014">
        <v>0</v>
      </c>
      <c r="AC1014">
        <v>0</v>
      </c>
      <c r="AD1014">
        <v>0</v>
      </c>
      <c r="AE1014">
        <v>0</v>
      </c>
      <c r="AF1014">
        <v>0</v>
      </c>
      <c r="AG1014">
        <v>0</v>
      </c>
      <c r="AH1014">
        <v>0</v>
      </c>
      <c r="AI1014">
        <v>1</v>
      </c>
      <c r="AJ1014">
        <v>1</v>
      </c>
      <c r="AK1014">
        <v>1</v>
      </c>
      <c r="AL1014">
        <v>1</v>
      </c>
      <c r="AM1014">
        <v>0</v>
      </c>
      <c r="AN1014">
        <v>0</v>
      </c>
      <c r="AO1014">
        <v>1</v>
      </c>
      <c r="AP1014">
        <v>0</v>
      </c>
      <c r="AQ1014">
        <v>0</v>
      </c>
      <c r="AR1014">
        <v>0</v>
      </c>
      <c r="AS1014" t="s">
        <v>6</v>
      </c>
      <c r="AT1014">
        <v>0.44</v>
      </c>
      <c r="AU1014" t="s">
        <v>6</v>
      </c>
      <c r="AV1014">
        <v>2</v>
      </c>
      <c r="AW1014">
        <v>2</v>
      </c>
      <c r="AX1014">
        <v>86296824</v>
      </c>
      <c r="AY1014">
        <v>1</v>
      </c>
      <c r="AZ1014">
        <v>0</v>
      </c>
      <c r="BA1014">
        <v>1132</v>
      </c>
      <c r="BB1014">
        <v>0</v>
      </c>
      <c r="BC1014">
        <v>0</v>
      </c>
      <c r="BD1014">
        <v>0</v>
      </c>
      <c r="BE1014">
        <v>0</v>
      </c>
      <c r="BF1014">
        <v>0</v>
      </c>
      <c r="BG1014">
        <v>0</v>
      </c>
      <c r="BH1014">
        <v>0</v>
      </c>
      <c r="BI1014">
        <v>0</v>
      </c>
      <c r="BJ1014">
        <v>0</v>
      </c>
      <c r="BK1014">
        <v>0</v>
      </c>
      <c r="BL1014">
        <v>0</v>
      </c>
      <c r="BM1014">
        <v>0</v>
      </c>
      <c r="BN1014">
        <v>0</v>
      </c>
      <c r="BO1014">
        <v>0</v>
      </c>
      <c r="BP1014">
        <v>0</v>
      </c>
      <c r="BQ1014">
        <v>0</v>
      </c>
      <c r="BR1014">
        <v>0</v>
      </c>
      <c r="BS1014">
        <v>0</v>
      </c>
      <c r="BT1014">
        <v>0</v>
      </c>
      <c r="BU1014">
        <v>0</v>
      </c>
      <c r="BV1014">
        <v>0</v>
      </c>
      <c r="BW1014">
        <v>0</v>
      </c>
      <c r="CV1014">
        <v>0</v>
      </c>
      <c r="CW1014">
        <v>0</v>
      </c>
      <c r="CX1014">
        <f>ROUND(Y1014*Source!I660,9)</f>
        <v>0.79200000000000004</v>
      </c>
      <c r="CY1014">
        <f t="shared" si="486"/>
        <v>0</v>
      </c>
      <c r="CZ1014">
        <f t="shared" si="487"/>
        <v>0</v>
      </c>
      <c r="DA1014">
        <f t="shared" si="488"/>
        <v>1</v>
      </c>
      <c r="DB1014">
        <f t="shared" si="492"/>
        <v>0</v>
      </c>
      <c r="DC1014">
        <f t="shared" si="493"/>
        <v>0</v>
      </c>
      <c r="DD1014" t="s">
        <v>6</v>
      </c>
      <c r="DE1014" t="s">
        <v>6</v>
      </c>
      <c r="DF1014">
        <f t="shared" si="489"/>
        <v>0</v>
      </c>
      <c r="DG1014">
        <f t="shared" si="485"/>
        <v>0</v>
      </c>
      <c r="DH1014">
        <f>Source!I660*SmtRes!Y1014</f>
        <v>0.79200000000000004</v>
      </c>
      <c r="DI1014">
        <f t="shared" si="490"/>
        <v>0</v>
      </c>
      <c r="DJ1014">
        <f>EtalonRes!AB1132</f>
        <v>0</v>
      </c>
      <c r="DK1014">
        <f>Source!BA660</f>
        <v>1</v>
      </c>
      <c r="DL1014" t="s">
        <v>6</v>
      </c>
      <c r="DM1014">
        <v>0</v>
      </c>
      <c r="DN1014" t="s">
        <v>6</v>
      </c>
      <c r="DO1014">
        <v>0</v>
      </c>
      <c r="GQ1014">
        <v>-1</v>
      </c>
      <c r="GR1014">
        <v>-1</v>
      </c>
    </row>
    <row r="1015" spans="1:200" x14ac:dyDescent="0.2">
      <c r="A1015">
        <f>ROW(Source!A660)</f>
        <v>660</v>
      </c>
      <c r="B1015">
        <v>86295183</v>
      </c>
      <c r="C1015">
        <v>86296815</v>
      </c>
      <c r="D1015">
        <v>27439418</v>
      </c>
      <c r="E1015">
        <v>1</v>
      </c>
      <c r="F1015">
        <v>1</v>
      </c>
      <c r="G1015">
        <v>1</v>
      </c>
      <c r="H1015">
        <v>2</v>
      </c>
      <c r="I1015" t="s">
        <v>944</v>
      </c>
      <c r="J1015" t="s">
        <v>945</v>
      </c>
      <c r="K1015" t="s">
        <v>946</v>
      </c>
      <c r="L1015">
        <v>1368</v>
      </c>
      <c r="N1015">
        <v>1011</v>
      </c>
      <c r="O1015" t="s">
        <v>927</v>
      </c>
      <c r="P1015" t="s">
        <v>927</v>
      </c>
      <c r="Q1015">
        <v>1</v>
      </c>
      <c r="W1015">
        <v>0</v>
      </c>
      <c r="X1015">
        <v>674127709</v>
      </c>
      <c r="Y1015">
        <f t="shared" si="491"/>
        <v>0.44</v>
      </c>
      <c r="AA1015">
        <v>0</v>
      </c>
      <c r="AB1015">
        <v>91.69</v>
      </c>
      <c r="AC1015">
        <v>13.61</v>
      </c>
      <c r="AD1015">
        <v>0</v>
      </c>
      <c r="AE1015">
        <v>0</v>
      </c>
      <c r="AF1015">
        <v>91.69</v>
      </c>
      <c r="AG1015">
        <v>13.61</v>
      </c>
      <c r="AH1015">
        <v>0</v>
      </c>
      <c r="AI1015">
        <v>1</v>
      </c>
      <c r="AJ1015">
        <v>1</v>
      </c>
      <c r="AK1015">
        <v>1</v>
      </c>
      <c r="AL1015">
        <v>1</v>
      </c>
      <c r="AM1015">
        <v>0</v>
      </c>
      <c r="AN1015">
        <v>0</v>
      </c>
      <c r="AO1015">
        <v>1</v>
      </c>
      <c r="AP1015">
        <v>0</v>
      </c>
      <c r="AQ1015">
        <v>0</v>
      </c>
      <c r="AR1015">
        <v>0</v>
      </c>
      <c r="AS1015" t="s">
        <v>6</v>
      </c>
      <c r="AT1015">
        <v>0.44</v>
      </c>
      <c r="AU1015" t="s">
        <v>6</v>
      </c>
      <c r="AV1015">
        <v>0</v>
      </c>
      <c r="AW1015">
        <v>2</v>
      </c>
      <c r="AX1015">
        <v>86296825</v>
      </c>
      <c r="AY1015">
        <v>1</v>
      </c>
      <c r="AZ1015">
        <v>0</v>
      </c>
      <c r="BA1015">
        <v>1133</v>
      </c>
      <c r="BB1015">
        <v>0</v>
      </c>
      <c r="BC1015">
        <v>0</v>
      </c>
      <c r="BD1015">
        <v>0</v>
      </c>
      <c r="BE1015">
        <v>0</v>
      </c>
      <c r="BF1015">
        <v>0</v>
      </c>
      <c r="BG1015">
        <v>0</v>
      </c>
      <c r="BH1015">
        <v>0</v>
      </c>
      <c r="BI1015">
        <v>0</v>
      </c>
      <c r="BJ1015">
        <v>0</v>
      </c>
      <c r="BK1015">
        <v>0</v>
      </c>
      <c r="BL1015">
        <v>0</v>
      </c>
      <c r="BM1015">
        <v>0</v>
      </c>
      <c r="BN1015">
        <v>0</v>
      </c>
      <c r="BO1015">
        <v>0</v>
      </c>
      <c r="BP1015">
        <v>0</v>
      </c>
      <c r="BQ1015">
        <v>0</v>
      </c>
      <c r="BR1015">
        <v>0</v>
      </c>
      <c r="BS1015">
        <v>0</v>
      </c>
      <c r="BT1015">
        <v>0</v>
      </c>
      <c r="BU1015">
        <v>0</v>
      </c>
      <c r="BV1015">
        <v>0</v>
      </c>
      <c r="BW1015">
        <v>0</v>
      </c>
      <c r="CV1015">
        <v>0</v>
      </c>
      <c r="CW1015">
        <f>ROUND(Y1015*Source!I660*DO1015,9)</f>
        <v>0</v>
      </c>
      <c r="CX1015">
        <f>ROUND(Y1015*Source!I660,9)</f>
        <v>0.79200000000000004</v>
      </c>
      <c r="CY1015">
        <f>AB1015</f>
        <v>91.69</v>
      </c>
      <c r="CZ1015">
        <f>AF1015</f>
        <v>91.69</v>
      </c>
      <c r="DA1015">
        <f>AJ1015</f>
        <v>1</v>
      </c>
      <c r="DB1015">
        <f t="shared" si="492"/>
        <v>40.340000000000003</v>
      </c>
      <c r="DC1015">
        <f t="shared" si="493"/>
        <v>5.99</v>
      </c>
      <c r="DD1015" t="s">
        <v>6</v>
      </c>
      <c r="DE1015" t="s">
        <v>6</v>
      </c>
      <c r="DF1015">
        <f t="shared" si="489"/>
        <v>0</v>
      </c>
      <c r="DG1015">
        <f t="shared" si="485"/>
        <v>73</v>
      </c>
      <c r="DH1015">
        <f>Source!I660*SmtRes!Y1015</f>
        <v>0.79200000000000004</v>
      </c>
      <c r="DI1015">
        <f>AB1015</f>
        <v>91.69</v>
      </c>
      <c r="DJ1015">
        <f>EtalonRes!Z1133</f>
        <v>91.69</v>
      </c>
      <c r="DK1015">
        <f>Source!BB660</f>
        <v>1</v>
      </c>
      <c r="DL1015" t="s">
        <v>6</v>
      </c>
      <c r="DM1015">
        <v>0</v>
      </c>
      <c r="DN1015" t="s">
        <v>6</v>
      </c>
      <c r="DO1015">
        <v>0</v>
      </c>
      <c r="GQ1015">
        <v>-1</v>
      </c>
      <c r="GR1015">
        <v>-1</v>
      </c>
    </row>
    <row r="1016" spans="1:200" x14ac:dyDescent="0.2">
      <c r="A1016">
        <f>ROW(Source!A660)</f>
        <v>660</v>
      </c>
      <c r="B1016">
        <v>86295183</v>
      </c>
      <c r="C1016">
        <v>86296815</v>
      </c>
      <c r="D1016">
        <v>27379626</v>
      </c>
      <c r="E1016">
        <v>1</v>
      </c>
      <c r="F1016">
        <v>1</v>
      </c>
      <c r="G1016">
        <v>1</v>
      </c>
      <c r="H1016">
        <v>3</v>
      </c>
      <c r="I1016" t="s">
        <v>602</v>
      </c>
      <c r="J1016" t="s">
        <v>604</v>
      </c>
      <c r="K1016" t="s">
        <v>603</v>
      </c>
      <c r="L1016">
        <v>1339</v>
      </c>
      <c r="N1016">
        <v>1007</v>
      </c>
      <c r="O1016" t="s">
        <v>32</v>
      </c>
      <c r="P1016" t="s">
        <v>32</v>
      </c>
      <c r="Q1016">
        <v>1</v>
      </c>
      <c r="W1016">
        <v>0</v>
      </c>
      <c r="X1016">
        <v>-1318221768</v>
      </c>
      <c r="Y1016">
        <f t="shared" si="491"/>
        <v>5.0000000000000001E-4</v>
      </c>
      <c r="AA1016">
        <v>1056</v>
      </c>
      <c r="AB1016">
        <v>0</v>
      </c>
      <c r="AC1016">
        <v>0</v>
      </c>
      <c r="AD1016">
        <v>0</v>
      </c>
      <c r="AE1016">
        <v>1056</v>
      </c>
      <c r="AF1016">
        <v>0</v>
      </c>
      <c r="AG1016">
        <v>0</v>
      </c>
      <c r="AH1016">
        <v>0</v>
      </c>
      <c r="AI1016">
        <v>1</v>
      </c>
      <c r="AJ1016">
        <v>1</v>
      </c>
      <c r="AK1016">
        <v>1</v>
      </c>
      <c r="AL1016">
        <v>1</v>
      </c>
      <c r="AM1016">
        <v>0</v>
      </c>
      <c r="AN1016">
        <v>0</v>
      </c>
      <c r="AO1016">
        <v>0</v>
      </c>
      <c r="AP1016">
        <v>1</v>
      </c>
      <c r="AQ1016">
        <v>0</v>
      </c>
      <c r="AR1016">
        <v>0</v>
      </c>
      <c r="AS1016" t="s">
        <v>6</v>
      </c>
      <c r="AT1016">
        <v>5.0000000000000001E-4</v>
      </c>
      <c r="AU1016" t="s">
        <v>6</v>
      </c>
      <c r="AV1016">
        <v>0</v>
      </c>
      <c r="AW1016">
        <v>2</v>
      </c>
      <c r="AX1016">
        <v>86296826</v>
      </c>
      <c r="AY1016">
        <v>1</v>
      </c>
      <c r="AZ1016">
        <v>0</v>
      </c>
      <c r="BA1016">
        <v>1134</v>
      </c>
      <c r="BB1016">
        <v>3</v>
      </c>
      <c r="BC1016">
        <v>0</v>
      </c>
      <c r="BD1016">
        <v>0</v>
      </c>
      <c r="BE1016">
        <v>0</v>
      </c>
      <c r="BF1016">
        <v>0</v>
      </c>
      <c r="BG1016">
        <v>0</v>
      </c>
      <c r="BH1016">
        <v>0</v>
      </c>
      <c r="BI1016">
        <v>0</v>
      </c>
      <c r="BJ1016">
        <v>0</v>
      </c>
      <c r="BK1016">
        <v>0</v>
      </c>
      <c r="BL1016">
        <v>0</v>
      </c>
      <c r="BM1016">
        <v>0</v>
      </c>
      <c r="BN1016">
        <v>0</v>
      </c>
      <c r="BO1016">
        <v>0</v>
      </c>
      <c r="BP1016">
        <v>0</v>
      </c>
      <c r="BQ1016">
        <v>0</v>
      </c>
      <c r="BR1016">
        <v>0</v>
      </c>
      <c r="BS1016">
        <v>0</v>
      </c>
      <c r="BT1016">
        <v>0</v>
      </c>
      <c r="BU1016">
        <v>0</v>
      </c>
      <c r="BV1016">
        <v>0</v>
      </c>
      <c r="BW1016">
        <v>0</v>
      </c>
      <c r="CV1016">
        <v>0</v>
      </c>
      <c r="CW1016">
        <v>0</v>
      </c>
      <c r="CX1016">
        <f>ROUND(Y1016*Source!I660,9)</f>
        <v>8.9999999999999998E-4</v>
      </c>
      <c r="CY1016">
        <f>AA1016</f>
        <v>1056</v>
      </c>
      <c r="CZ1016">
        <f>AE1016</f>
        <v>1056</v>
      </c>
      <c r="DA1016">
        <f>AI1016</f>
        <v>1</v>
      </c>
      <c r="DB1016">
        <f t="shared" si="492"/>
        <v>0.53</v>
      </c>
      <c r="DC1016">
        <f t="shared" si="493"/>
        <v>0</v>
      </c>
      <c r="DD1016" t="s">
        <v>6</v>
      </c>
      <c r="DE1016" t="s">
        <v>6</v>
      </c>
      <c r="DF1016">
        <f t="shared" si="489"/>
        <v>1</v>
      </c>
      <c r="DG1016">
        <f t="shared" si="485"/>
        <v>0</v>
      </c>
      <c r="DH1016">
        <f>Source!I660*SmtRes!Y1016</f>
        <v>9.0000000000000008E-4</v>
      </c>
      <c r="DI1016">
        <f>AA1016</f>
        <v>1056</v>
      </c>
      <c r="DJ1016">
        <f>EtalonRes!Y1134</f>
        <v>1056</v>
      </c>
      <c r="DK1016">
        <f>Source!BC660</f>
        <v>1</v>
      </c>
      <c r="DL1016" t="s">
        <v>6</v>
      </c>
      <c r="DM1016">
        <v>0</v>
      </c>
      <c r="DN1016" t="s">
        <v>6</v>
      </c>
      <c r="DO1016">
        <v>0</v>
      </c>
      <c r="GP1016">
        <v>1</v>
      </c>
      <c r="GQ1016">
        <v>-1</v>
      </c>
      <c r="GR1016">
        <v>-1</v>
      </c>
    </row>
    <row r="1017" spans="1:200" x14ac:dyDescent="0.2">
      <c r="A1017">
        <f>ROW(Source!A660)</f>
        <v>660</v>
      </c>
      <c r="B1017">
        <v>86295183</v>
      </c>
      <c r="C1017">
        <v>86296815</v>
      </c>
      <c r="D1017">
        <v>27408233</v>
      </c>
      <c r="E1017">
        <v>1</v>
      </c>
      <c r="F1017">
        <v>1</v>
      </c>
      <c r="G1017">
        <v>1</v>
      </c>
      <c r="H1017">
        <v>3</v>
      </c>
      <c r="I1017" t="s">
        <v>611</v>
      </c>
      <c r="J1017" t="s">
        <v>613</v>
      </c>
      <c r="K1017" t="s">
        <v>612</v>
      </c>
      <c r="L1017">
        <v>1339</v>
      </c>
      <c r="N1017">
        <v>1007</v>
      </c>
      <c r="O1017" t="s">
        <v>32</v>
      </c>
      <c r="P1017" t="s">
        <v>32</v>
      </c>
      <c r="Q1017">
        <v>1</v>
      </c>
      <c r="W1017">
        <v>0</v>
      </c>
      <c r="X1017">
        <v>839252645</v>
      </c>
      <c r="Y1017">
        <f t="shared" si="491"/>
        <v>0.92</v>
      </c>
      <c r="AA1017">
        <v>950</v>
      </c>
      <c r="AB1017">
        <v>0</v>
      </c>
      <c r="AC1017">
        <v>0</v>
      </c>
      <c r="AD1017">
        <v>0</v>
      </c>
      <c r="AE1017">
        <v>950</v>
      </c>
      <c r="AF1017">
        <v>0</v>
      </c>
      <c r="AG1017">
        <v>0</v>
      </c>
      <c r="AH1017">
        <v>0</v>
      </c>
      <c r="AI1017">
        <v>1</v>
      </c>
      <c r="AJ1017">
        <v>1</v>
      </c>
      <c r="AK1017">
        <v>1</v>
      </c>
      <c r="AL1017">
        <v>1</v>
      </c>
      <c r="AM1017">
        <v>0</v>
      </c>
      <c r="AN1017">
        <v>0</v>
      </c>
      <c r="AO1017">
        <v>0</v>
      </c>
      <c r="AP1017">
        <v>0</v>
      </c>
      <c r="AQ1017">
        <v>0</v>
      </c>
      <c r="AR1017">
        <v>0</v>
      </c>
      <c r="AS1017" t="s">
        <v>6</v>
      </c>
      <c r="AT1017">
        <v>0.92</v>
      </c>
      <c r="AU1017" t="s">
        <v>6</v>
      </c>
      <c r="AV1017">
        <v>0</v>
      </c>
      <c r="AW1017">
        <v>1</v>
      </c>
      <c r="AX1017">
        <v>-1</v>
      </c>
      <c r="AY1017">
        <v>0</v>
      </c>
      <c r="AZ1017">
        <v>0</v>
      </c>
      <c r="BA1017" t="s">
        <v>6</v>
      </c>
      <c r="BB1017">
        <v>0</v>
      </c>
      <c r="BC1017">
        <v>0</v>
      </c>
      <c r="BD1017">
        <v>0</v>
      </c>
      <c r="BE1017">
        <v>0</v>
      </c>
      <c r="BF1017">
        <v>0</v>
      </c>
      <c r="BG1017">
        <v>0</v>
      </c>
      <c r="BH1017">
        <v>0</v>
      </c>
      <c r="BI1017">
        <v>0</v>
      </c>
      <c r="BJ1017">
        <v>0</v>
      </c>
      <c r="BK1017">
        <v>0</v>
      </c>
      <c r="BL1017">
        <v>0</v>
      </c>
      <c r="BM1017">
        <v>0</v>
      </c>
      <c r="BN1017">
        <v>0</v>
      </c>
      <c r="BO1017">
        <v>0</v>
      </c>
      <c r="BP1017">
        <v>0</v>
      </c>
      <c r="BQ1017">
        <v>0</v>
      </c>
      <c r="BR1017">
        <v>0</v>
      </c>
      <c r="BS1017">
        <v>0</v>
      </c>
      <c r="BT1017">
        <v>0</v>
      </c>
      <c r="BU1017">
        <v>0</v>
      </c>
      <c r="BV1017">
        <v>0</v>
      </c>
      <c r="BW1017">
        <v>0</v>
      </c>
      <c r="CV1017">
        <v>0</v>
      </c>
      <c r="CW1017">
        <v>0</v>
      </c>
      <c r="CX1017">
        <f>ROUND(Y1017*Source!I660,9)</f>
        <v>1.6559999999999999</v>
      </c>
      <c r="CY1017">
        <f>AA1017</f>
        <v>950</v>
      </c>
      <c r="CZ1017">
        <f>AE1017</f>
        <v>950</v>
      </c>
      <c r="DA1017">
        <f>AI1017</f>
        <v>1</v>
      </c>
      <c r="DB1017">
        <f t="shared" si="492"/>
        <v>874</v>
      </c>
      <c r="DC1017">
        <f t="shared" si="493"/>
        <v>0</v>
      </c>
      <c r="DD1017" t="s">
        <v>6</v>
      </c>
      <c r="DE1017" t="s">
        <v>6</v>
      </c>
      <c r="DF1017">
        <f t="shared" si="489"/>
        <v>1573</v>
      </c>
      <c r="DG1017">
        <f t="shared" si="485"/>
        <v>0</v>
      </c>
      <c r="DH1017">
        <f>Source!I660*SmtRes!Y1017</f>
        <v>1.6560000000000001</v>
      </c>
      <c r="DI1017">
        <f>AA1017</f>
        <v>950</v>
      </c>
      <c r="DJ1017">
        <f>DF1017</f>
        <v>1573</v>
      </c>
      <c r="DK1017">
        <f>Source!BC660</f>
        <v>1</v>
      </c>
      <c r="DL1017" t="s">
        <v>6</v>
      </c>
      <c r="DM1017">
        <v>0</v>
      </c>
      <c r="DN1017" t="s">
        <v>6</v>
      </c>
      <c r="DO1017">
        <v>0</v>
      </c>
      <c r="GP1017">
        <v>1</v>
      </c>
      <c r="GQ1017">
        <v>-1</v>
      </c>
      <c r="GR1017">
        <v>-1</v>
      </c>
    </row>
    <row r="1018" spans="1:200" x14ac:dyDescent="0.2">
      <c r="A1018">
        <f>ROW(Source!A660)</f>
        <v>660</v>
      </c>
      <c r="B1018">
        <v>86295183</v>
      </c>
      <c r="C1018">
        <v>86296815</v>
      </c>
      <c r="D1018">
        <v>27416566</v>
      </c>
      <c r="E1018">
        <v>1</v>
      </c>
      <c r="F1018">
        <v>1</v>
      </c>
      <c r="G1018">
        <v>1</v>
      </c>
      <c r="H1018">
        <v>3</v>
      </c>
      <c r="I1018" t="s">
        <v>159</v>
      </c>
      <c r="J1018" t="s">
        <v>161</v>
      </c>
      <c r="K1018" t="s">
        <v>160</v>
      </c>
      <c r="L1018">
        <v>1339</v>
      </c>
      <c r="N1018">
        <v>1007</v>
      </c>
      <c r="O1018" t="s">
        <v>32</v>
      </c>
      <c r="P1018" t="s">
        <v>32</v>
      </c>
      <c r="Q1018">
        <v>1</v>
      </c>
      <c r="W1018">
        <v>0</v>
      </c>
      <c r="X1018">
        <v>-50505369</v>
      </c>
      <c r="Y1018">
        <f t="shared" si="491"/>
        <v>0.26</v>
      </c>
      <c r="AA1018">
        <v>7.14</v>
      </c>
      <c r="AB1018">
        <v>0</v>
      </c>
      <c r="AC1018">
        <v>0</v>
      </c>
      <c r="AD1018">
        <v>0</v>
      </c>
      <c r="AE1018">
        <v>7.14</v>
      </c>
      <c r="AF1018">
        <v>0</v>
      </c>
      <c r="AG1018">
        <v>0</v>
      </c>
      <c r="AH1018">
        <v>0</v>
      </c>
      <c r="AI1018">
        <v>1</v>
      </c>
      <c r="AJ1018">
        <v>1</v>
      </c>
      <c r="AK1018">
        <v>1</v>
      </c>
      <c r="AL1018">
        <v>1</v>
      </c>
      <c r="AM1018">
        <v>0</v>
      </c>
      <c r="AN1018">
        <v>0</v>
      </c>
      <c r="AO1018">
        <v>0</v>
      </c>
      <c r="AP1018">
        <v>1</v>
      </c>
      <c r="AQ1018">
        <v>0</v>
      </c>
      <c r="AR1018">
        <v>0</v>
      </c>
      <c r="AS1018" t="s">
        <v>6</v>
      </c>
      <c r="AT1018">
        <v>0.26</v>
      </c>
      <c r="AU1018" t="s">
        <v>6</v>
      </c>
      <c r="AV1018">
        <v>0</v>
      </c>
      <c r="AW1018">
        <v>2</v>
      </c>
      <c r="AX1018">
        <v>86296829</v>
      </c>
      <c r="AY1018">
        <v>1</v>
      </c>
      <c r="AZ1018">
        <v>0</v>
      </c>
      <c r="BA1018">
        <v>1137</v>
      </c>
      <c r="BB1018">
        <v>3</v>
      </c>
      <c r="BC1018">
        <v>0</v>
      </c>
      <c r="BD1018">
        <v>0</v>
      </c>
      <c r="BE1018">
        <v>0</v>
      </c>
      <c r="BF1018">
        <v>0</v>
      </c>
      <c r="BG1018">
        <v>0</v>
      </c>
      <c r="BH1018">
        <v>0</v>
      </c>
      <c r="BI1018">
        <v>0</v>
      </c>
      <c r="BJ1018">
        <v>0</v>
      </c>
      <c r="BK1018">
        <v>0</v>
      </c>
      <c r="BL1018">
        <v>0</v>
      </c>
      <c r="BM1018">
        <v>0</v>
      </c>
      <c r="BN1018">
        <v>0</v>
      </c>
      <c r="BO1018">
        <v>0</v>
      </c>
      <c r="BP1018">
        <v>0</v>
      </c>
      <c r="BQ1018">
        <v>0</v>
      </c>
      <c r="BR1018">
        <v>0</v>
      </c>
      <c r="BS1018">
        <v>0</v>
      </c>
      <c r="BT1018">
        <v>0</v>
      </c>
      <c r="BU1018">
        <v>0</v>
      </c>
      <c r="BV1018">
        <v>0</v>
      </c>
      <c r="BW1018">
        <v>0</v>
      </c>
      <c r="CV1018">
        <v>0</v>
      </c>
      <c r="CW1018">
        <v>0</v>
      </c>
      <c r="CX1018">
        <f>ROUND(Y1018*Source!I660,9)</f>
        <v>0.46800000000000003</v>
      </c>
      <c r="CY1018">
        <f>AA1018</f>
        <v>7.14</v>
      </c>
      <c r="CZ1018">
        <f>AE1018</f>
        <v>7.14</v>
      </c>
      <c r="DA1018">
        <f>AI1018</f>
        <v>1</v>
      </c>
      <c r="DB1018">
        <f t="shared" si="492"/>
        <v>1.86</v>
      </c>
      <c r="DC1018">
        <f t="shared" si="493"/>
        <v>0</v>
      </c>
      <c r="DD1018" t="s">
        <v>6</v>
      </c>
      <c r="DE1018" t="s">
        <v>6</v>
      </c>
      <c r="DF1018">
        <f t="shared" si="489"/>
        <v>3</v>
      </c>
      <c r="DG1018">
        <f t="shared" si="485"/>
        <v>0</v>
      </c>
      <c r="DH1018">
        <f>Source!I660*SmtRes!Y1018</f>
        <v>0.46800000000000003</v>
      </c>
      <c r="DI1018">
        <f>AA1018</f>
        <v>7.14</v>
      </c>
      <c r="DJ1018">
        <f>EtalonRes!Y1137</f>
        <v>7.14</v>
      </c>
      <c r="DK1018">
        <f>Source!BC660</f>
        <v>1</v>
      </c>
      <c r="DL1018" t="s">
        <v>6</v>
      </c>
      <c r="DM1018">
        <v>0</v>
      </c>
      <c r="DN1018" t="s">
        <v>6</v>
      </c>
      <c r="DO1018">
        <v>0</v>
      </c>
      <c r="GP1018">
        <v>1</v>
      </c>
      <c r="GQ1018">
        <v>-1</v>
      </c>
      <c r="GR1018">
        <v>-1</v>
      </c>
    </row>
    <row r="1019" spans="1:200" x14ac:dyDescent="0.2">
      <c r="A1019">
        <f>ROW(Source!A660)</f>
        <v>660</v>
      </c>
      <c r="B1019">
        <v>86295183</v>
      </c>
      <c r="C1019">
        <v>86296815</v>
      </c>
      <c r="D1019">
        <v>69408692</v>
      </c>
      <c r="E1019">
        <v>1</v>
      </c>
      <c r="F1019">
        <v>1</v>
      </c>
      <c r="G1019">
        <v>1</v>
      </c>
      <c r="H1019">
        <v>3</v>
      </c>
      <c r="I1019" t="s">
        <v>606</v>
      </c>
      <c r="J1019" t="s">
        <v>608</v>
      </c>
      <c r="K1019" t="s">
        <v>607</v>
      </c>
      <c r="L1019">
        <v>1339</v>
      </c>
      <c r="N1019">
        <v>1007</v>
      </c>
      <c r="O1019" t="s">
        <v>32</v>
      </c>
      <c r="P1019" t="s">
        <v>32</v>
      </c>
      <c r="Q1019">
        <v>1</v>
      </c>
      <c r="W1019">
        <v>0</v>
      </c>
      <c r="X1019">
        <v>-275207926</v>
      </c>
      <c r="Y1019">
        <f t="shared" si="491"/>
        <v>0.11</v>
      </c>
      <c r="AA1019">
        <v>378.01</v>
      </c>
      <c r="AB1019">
        <v>0</v>
      </c>
      <c r="AC1019">
        <v>0</v>
      </c>
      <c r="AD1019">
        <v>0</v>
      </c>
      <c r="AE1019">
        <v>378.01</v>
      </c>
      <c r="AF1019">
        <v>0</v>
      </c>
      <c r="AG1019">
        <v>0</v>
      </c>
      <c r="AH1019">
        <v>0</v>
      </c>
      <c r="AI1019">
        <v>1</v>
      </c>
      <c r="AJ1019">
        <v>1</v>
      </c>
      <c r="AK1019">
        <v>1</v>
      </c>
      <c r="AL1019">
        <v>1</v>
      </c>
      <c r="AM1019">
        <v>0</v>
      </c>
      <c r="AN1019">
        <v>0</v>
      </c>
      <c r="AO1019">
        <v>0</v>
      </c>
      <c r="AP1019">
        <v>1</v>
      </c>
      <c r="AQ1019">
        <v>0</v>
      </c>
      <c r="AR1019">
        <v>0</v>
      </c>
      <c r="AS1019" t="s">
        <v>6</v>
      </c>
      <c r="AT1019">
        <v>0.11</v>
      </c>
      <c r="AU1019" t="s">
        <v>6</v>
      </c>
      <c r="AV1019">
        <v>0</v>
      </c>
      <c r="AW1019">
        <v>1</v>
      </c>
      <c r="AX1019">
        <v>-1</v>
      </c>
      <c r="AY1019">
        <v>0</v>
      </c>
      <c r="AZ1019">
        <v>0</v>
      </c>
      <c r="BA1019" t="s">
        <v>6</v>
      </c>
      <c r="BB1019">
        <v>0</v>
      </c>
      <c r="BC1019">
        <v>0</v>
      </c>
      <c r="BD1019">
        <v>0</v>
      </c>
      <c r="BE1019">
        <v>0</v>
      </c>
      <c r="BF1019">
        <v>0</v>
      </c>
      <c r="BG1019">
        <v>0</v>
      </c>
      <c r="BH1019">
        <v>0</v>
      </c>
      <c r="BI1019">
        <v>0</v>
      </c>
      <c r="BJ1019">
        <v>0</v>
      </c>
      <c r="BK1019">
        <v>0</v>
      </c>
      <c r="BL1019">
        <v>0</v>
      </c>
      <c r="BM1019">
        <v>0</v>
      </c>
      <c r="BN1019">
        <v>0</v>
      </c>
      <c r="BO1019">
        <v>0</v>
      </c>
      <c r="BP1019">
        <v>0</v>
      </c>
      <c r="BQ1019">
        <v>0</v>
      </c>
      <c r="BR1019">
        <v>0</v>
      </c>
      <c r="BS1019">
        <v>0</v>
      </c>
      <c r="BT1019">
        <v>0</v>
      </c>
      <c r="BU1019">
        <v>0</v>
      </c>
      <c r="BV1019">
        <v>0</v>
      </c>
      <c r="BW1019">
        <v>0</v>
      </c>
      <c r="CV1019">
        <v>0</v>
      </c>
      <c r="CW1019">
        <v>0</v>
      </c>
      <c r="CX1019">
        <f>ROUND(Y1019*Source!I660,9)</f>
        <v>0.19800000000000001</v>
      </c>
      <c r="CY1019">
        <f>AA1019</f>
        <v>378.01</v>
      </c>
      <c r="CZ1019">
        <f>AE1019</f>
        <v>378.01</v>
      </c>
      <c r="DA1019">
        <f>AI1019</f>
        <v>1</v>
      </c>
      <c r="DB1019">
        <f t="shared" si="492"/>
        <v>41.58</v>
      </c>
      <c r="DC1019">
        <f t="shared" si="493"/>
        <v>0</v>
      </c>
      <c r="DD1019" t="s">
        <v>6</v>
      </c>
      <c r="DE1019" t="s">
        <v>6</v>
      </c>
      <c r="DF1019">
        <f t="shared" si="489"/>
        <v>75</v>
      </c>
      <c r="DG1019">
        <f t="shared" si="485"/>
        <v>0</v>
      </c>
      <c r="DH1019">
        <f>Source!I660*SmtRes!Y1019</f>
        <v>0.19800000000000001</v>
      </c>
      <c r="DI1019">
        <f>AA1019</f>
        <v>378.01</v>
      </c>
      <c r="DJ1019">
        <f>DF1019</f>
        <v>75</v>
      </c>
      <c r="DK1019">
        <f>Source!BC660</f>
        <v>1</v>
      </c>
      <c r="DL1019" t="s">
        <v>6</v>
      </c>
      <c r="DM1019">
        <v>0</v>
      </c>
      <c r="DN1019" t="s">
        <v>6</v>
      </c>
      <c r="DO1019">
        <v>0</v>
      </c>
      <c r="GP1019">
        <v>1</v>
      </c>
      <c r="GQ1019">
        <v>-1</v>
      </c>
      <c r="GR1019">
        <v>-1</v>
      </c>
    </row>
    <row r="1020" spans="1:200" x14ac:dyDescent="0.2">
      <c r="A1020">
        <f>ROW(Source!A661)</f>
        <v>661</v>
      </c>
      <c r="B1020">
        <v>86295184</v>
      </c>
      <c r="C1020">
        <v>86296815</v>
      </c>
      <c r="D1020">
        <v>27497778</v>
      </c>
      <c r="E1020">
        <v>1</v>
      </c>
      <c r="F1020">
        <v>1</v>
      </c>
      <c r="G1020">
        <v>1</v>
      </c>
      <c r="H1020">
        <v>1</v>
      </c>
      <c r="I1020" t="s">
        <v>1010</v>
      </c>
      <c r="J1020" t="s">
        <v>6</v>
      </c>
      <c r="K1020" t="s">
        <v>1011</v>
      </c>
      <c r="L1020">
        <v>1369</v>
      </c>
      <c r="N1020">
        <v>1013</v>
      </c>
      <c r="O1020" t="s">
        <v>921</v>
      </c>
      <c r="P1020" t="s">
        <v>921</v>
      </c>
      <c r="Q1020">
        <v>1</v>
      </c>
      <c r="W1020">
        <v>0</v>
      </c>
      <c r="X1020">
        <v>-160844189</v>
      </c>
      <c r="Y1020">
        <f t="shared" si="491"/>
        <v>4.43</v>
      </c>
      <c r="AA1020">
        <v>0</v>
      </c>
      <c r="AB1020">
        <v>0</v>
      </c>
      <c r="AC1020">
        <v>0</v>
      </c>
      <c r="AD1020">
        <v>550.99</v>
      </c>
      <c r="AE1020">
        <v>0</v>
      </c>
      <c r="AF1020">
        <v>0</v>
      </c>
      <c r="AG1020">
        <v>0</v>
      </c>
      <c r="AH1020">
        <v>8.7100000000000009</v>
      </c>
      <c r="AI1020">
        <v>1</v>
      </c>
      <c r="AJ1020">
        <v>1</v>
      </c>
      <c r="AK1020">
        <v>1</v>
      </c>
      <c r="AL1020">
        <v>63.26</v>
      </c>
      <c r="AM1020">
        <v>5</v>
      </c>
      <c r="AN1020">
        <v>0</v>
      </c>
      <c r="AO1020">
        <v>1</v>
      </c>
      <c r="AP1020">
        <v>0</v>
      </c>
      <c r="AQ1020">
        <v>0</v>
      </c>
      <c r="AR1020">
        <v>0</v>
      </c>
      <c r="AS1020" t="s">
        <v>6</v>
      </c>
      <c r="AT1020">
        <v>4.43</v>
      </c>
      <c r="AU1020" t="s">
        <v>6</v>
      </c>
      <c r="AV1020">
        <v>1</v>
      </c>
      <c r="AW1020">
        <v>2</v>
      </c>
      <c r="AX1020">
        <v>86296823</v>
      </c>
      <c r="AY1020">
        <v>1</v>
      </c>
      <c r="AZ1020">
        <v>0</v>
      </c>
      <c r="BA1020">
        <v>1138</v>
      </c>
      <c r="BB1020">
        <v>0</v>
      </c>
      <c r="BC1020">
        <v>0</v>
      </c>
      <c r="BD1020">
        <v>0</v>
      </c>
      <c r="BE1020">
        <v>0</v>
      </c>
      <c r="BF1020">
        <v>0</v>
      </c>
      <c r="BG1020">
        <v>0</v>
      </c>
      <c r="BH1020">
        <v>0</v>
      </c>
      <c r="BI1020">
        <v>0</v>
      </c>
      <c r="BJ1020">
        <v>0</v>
      </c>
      <c r="BK1020">
        <v>0</v>
      </c>
      <c r="BL1020">
        <v>0</v>
      </c>
      <c r="BM1020">
        <v>0</v>
      </c>
      <c r="BN1020">
        <v>0</v>
      </c>
      <c r="BO1020">
        <v>0</v>
      </c>
      <c r="BP1020">
        <v>0</v>
      </c>
      <c r="BQ1020">
        <v>0</v>
      </c>
      <c r="BR1020">
        <v>0</v>
      </c>
      <c r="BS1020">
        <v>0</v>
      </c>
      <c r="BT1020">
        <v>0</v>
      </c>
      <c r="BU1020">
        <v>0</v>
      </c>
      <c r="BV1020">
        <v>0</v>
      </c>
      <c r="BW1020">
        <v>0</v>
      </c>
      <c r="CU1020">
        <f>ROUND(AT1020*Source!I661*AH1020*AL1020,0)</f>
        <v>4394</v>
      </c>
      <c r="CV1020">
        <f>ROUND(Y1020*Source!I661,9)</f>
        <v>7.9740000000000002</v>
      </c>
      <c r="CW1020">
        <v>0</v>
      </c>
      <c r="CX1020">
        <f>ROUND(Y1020*Source!I661,9)</f>
        <v>7.9740000000000002</v>
      </c>
      <c r="CY1020">
        <f>AD1020</f>
        <v>550.99</v>
      </c>
      <c r="CZ1020">
        <f>AH1020</f>
        <v>8.7100000000000009</v>
      </c>
      <c r="DA1020">
        <f>AL1020</f>
        <v>63.26</v>
      </c>
      <c r="DB1020">
        <f t="shared" si="492"/>
        <v>38.590000000000003</v>
      </c>
      <c r="DC1020">
        <f t="shared" si="493"/>
        <v>0</v>
      </c>
      <c r="DD1020" t="s">
        <v>6</v>
      </c>
      <c r="DE1020" t="s">
        <v>6</v>
      </c>
      <c r="DF1020">
        <f t="shared" si="489"/>
        <v>0</v>
      </c>
      <c r="DG1020">
        <f t="shared" si="485"/>
        <v>0</v>
      </c>
      <c r="DH1020">
        <f>Source!I661*SmtRes!Y1020</f>
        <v>7.9739999999999993</v>
      </c>
      <c r="DI1020">
        <f>AD1020</f>
        <v>550.99</v>
      </c>
      <c r="DJ1020">
        <f>EtalonRes!AB1138</f>
        <v>8.7100000000000009</v>
      </c>
      <c r="DK1020">
        <f>Source!BA661</f>
        <v>63.26</v>
      </c>
      <c r="DL1020" t="s">
        <v>6</v>
      </c>
      <c r="DM1020">
        <v>0</v>
      </c>
      <c r="DN1020" t="s">
        <v>6</v>
      </c>
      <c r="DO1020">
        <v>0</v>
      </c>
      <c r="GQ1020">
        <v>-1</v>
      </c>
      <c r="GR1020">
        <v>-1</v>
      </c>
    </row>
    <row r="1021" spans="1:200" x14ac:dyDescent="0.2">
      <c r="A1021">
        <f>ROW(Source!A661)</f>
        <v>661</v>
      </c>
      <c r="B1021">
        <v>86295184</v>
      </c>
      <c r="C1021">
        <v>86296815</v>
      </c>
      <c r="D1021">
        <v>121548</v>
      </c>
      <c r="E1021">
        <v>1</v>
      </c>
      <c r="F1021">
        <v>1</v>
      </c>
      <c r="G1021">
        <v>1</v>
      </c>
      <c r="H1021">
        <v>1</v>
      </c>
      <c r="I1021" t="s">
        <v>39</v>
      </c>
      <c r="J1021" t="s">
        <v>6</v>
      </c>
      <c r="K1021" t="s">
        <v>922</v>
      </c>
      <c r="L1021">
        <v>608254</v>
      </c>
      <c r="N1021">
        <v>1013</v>
      </c>
      <c r="O1021" t="s">
        <v>923</v>
      </c>
      <c r="P1021" t="s">
        <v>923</v>
      </c>
      <c r="Q1021">
        <v>1</v>
      </c>
      <c r="W1021">
        <v>0</v>
      </c>
      <c r="X1021">
        <v>-185737400</v>
      </c>
      <c r="Y1021">
        <f t="shared" si="491"/>
        <v>0.44</v>
      </c>
      <c r="AA1021">
        <v>0</v>
      </c>
      <c r="AB1021">
        <v>0</v>
      </c>
      <c r="AC1021">
        <v>0</v>
      </c>
      <c r="AD1021">
        <v>0</v>
      </c>
      <c r="AE1021">
        <v>0</v>
      </c>
      <c r="AF1021">
        <v>0</v>
      </c>
      <c r="AG1021">
        <v>0</v>
      </c>
      <c r="AH1021">
        <v>0</v>
      </c>
      <c r="AI1021">
        <v>1</v>
      </c>
      <c r="AJ1021">
        <v>1</v>
      </c>
      <c r="AK1021">
        <v>19.8</v>
      </c>
      <c r="AL1021">
        <v>1</v>
      </c>
      <c r="AM1021">
        <v>5</v>
      </c>
      <c r="AN1021">
        <v>0</v>
      </c>
      <c r="AO1021">
        <v>1</v>
      </c>
      <c r="AP1021">
        <v>0</v>
      </c>
      <c r="AQ1021">
        <v>0</v>
      </c>
      <c r="AR1021">
        <v>0</v>
      </c>
      <c r="AS1021" t="s">
        <v>6</v>
      </c>
      <c r="AT1021">
        <v>0.44</v>
      </c>
      <c r="AU1021" t="s">
        <v>6</v>
      </c>
      <c r="AV1021">
        <v>2</v>
      </c>
      <c r="AW1021">
        <v>2</v>
      </c>
      <c r="AX1021">
        <v>86296824</v>
      </c>
      <c r="AY1021">
        <v>1</v>
      </c>
      <c r="AZ1021">
        <v>0</v>
      </c>
      <c r="BA1021">
        <v>1139</v>
      </c>
      <c r="BB1021">
        <v>0</v>
      </c>
      <c r="BC1021">
        <v>0</v>
      </c>
      <c r="BD1021">
        <v>0</v>
      </c>
      <c r="BE1021">
        <v>0</v>
      </c>
      <c r="BF1021">
        <v>0</v>
      </c>
      <c r="BG1021">
        <v>0</v>
      </c>
      <c r="BH1021">
        <v>0</v>
      </c>
      <c r="BI1021">
        <v>0</v>
      </c>
      <c r="BJ1021">
        <v>0</v>
      </c>
      <c r="BK1021">
        <v>0</v>
      </c>
      <c r="BL1021">
        <v>0</v>
      </c>
      <c r="BM1021">
        <v>0</v>
      </c>
      <c r="BN1021">
        <v>0</v>
      </c>
      <c r="BO1021">
        <v>0</v>
      </c>
      <c r="BP1021">
        <v>0</v>
      </c>
      <c r="BQ1021">
        <v>0</v>
      </c>
      <c r="BR1021">
        <v>0</v>
      </c>
      <c r="BS1021">
        <v>0</v>
      </c>
      <c r="BT1021">
        <v>0</v>
      </c>
      <c r="BU1021">
        <v>0</v>
      </c>
      <c r="BV1021">
        <v>0</v>
      </c>
      <c r="BW1021">
        <v>0</v>
      </c>
      <c r="CV1021">
        <v>0</v>
      </c>
      <c r="CW1021">
        <v>0</v>
      </c>
      <c r="CX1021">
        <f>ROUND(Y1021*Source!I661,9)</f>
        <v>0.79200000000000004</v>
      </c>
      <c r="CY1021">
        <f>AD1021</f>
        <v>0</v>
      </c>
      <c r="CZ1021">
        <f>AH1021</f>
        <v>0</v>
      </c>
      <c r="DA1021">
        <f>AL1021</f>
        <v>1</v>
      </c>
      <c r="DB1021">
        <f t="shared" si="492"/>
        <v>0</v>
      </c>
      <c r="DC1021">
        <f t="shared" si="493"/>
        <v>0</v>
      </c>
      <c r="DD1021" t="s">
        <v>6</v>
      </c>
      <c r="DE1021" t="s">
        <v>6</v>
      </c>
      <c r="DF1021">
        <f t="shared" si="489"/>
        <v>0</v>
      </c>
      <c r="DG1021">
        <f t="shared" si="485"/>
        <v>0</v>
      </c>
      <c r="DH1021">
        <f>Source!I661*SmtRes!Y1021</f>
        <v>0.79200000000000004</v>
      </c>
      <c r="DI1021">
        <f>AD1021</f>
        <v>0</v>
      </c>
      <c r="DJ1021">
        <f>EtalonRes!AB1139</f>
        <v>0</v>
      </c>
      <c r="DK1021">
        <f>Source!BA661</f>
        <v>63.26</v>
      </c>
      <c r="DL1021" t="s">
        <v>6</v>
      </c>
      <c r="DM1021">
        <v>0</v>
      </c>
      <c r="DN1021" t="s">
        <v>6</v>
      </c>
      <c r="DO1021">
        <v>0</v>
      </c>
      <c r="GQ1021">
        <v>-1</v>
      </c>
      <c r="GR1021">
        <v>-1</v>
      </c>
    </row>
    <row r="1022" spans="1:200" x14ac:dyDescent="0.2">
      <c r="A1022">
        <f>ROW(Source!A661)</f>
        <v>661</v>
      </c>
      <c r="B1022">
        <v>86295184</v>
      </c>
      <c r="C1022">
        <v>86296815</v>
      </c>
      <c r="D1022">
        <v>27439418</v>
      </c>
      <c r="E1022">
        <v>1</v>
      </c>
      <c r="F1022">
        <v>1</v>
      </c>
      <c r="G1022">
        <v>1</v>
      </c>
      <c r="H1022">
        <v>2</v>
      </c>
      <c r="I1022" t="s">
        <v>944</v>
      </c>
      <c r="J1022" t="s">
        <v>945</v>
      </c>
      <c r="K1022" t="s">
        <v>946</v>
      </c>
      <c r="L1022">
        <v>1368</v>
      </c>
      <c r="N1022">
        <v>1011</v>
      </c>
      <c r="O1022" t="s">
        <v>927</v>
      </c>
      <c r="P1022" t="s">
        <v>927</v>
      </c>
      <c r="Q1022">
        <v>1</v>
      </c>
      <c r="W1022">
        <v>0</v>
      </c>
      <c r="X1022">
        <v>674127709</v>
      </c>
      <c r="Y1022">
        <f t="shared" si="491"/>
        <v>0.44</v>
      </c>
      <c r="AA1022">
        <v>0</v>
      </c>
      <c r="AB1022">
        <v>852.72</v>
      </c>
      <c r="AC1022">
        <v>269.48</v>
      </c>
      <c r="AD1022">
        <v>0</v>
      </c>
      <c r="AE1022">
        <v>0</v>
      </c>
      <c r="AF1022">
        <v>91.69</v>
      </c>
      <c r="AG1022">
        <v>13.61</v>
      </c>
      <c r="AH1022">
        <v>0</v>
      </c>
      <c r="AI1022">
        <v>1</v>
      </c>
      <c r="AJ1022">
        <v>9.3000000000000007</v>
      </c>
      <c r="AK1022">
        <v>19.8</v>
      </c>
      <c r="AL1022">
        <v>1</v>
      </c>
      <c r="AM1022">
        <v>5</v>
      </c>
      <c r="AN1022">
        <v>0</v>
      </c>
      <c r="AO1022">
        <v>1</v>
      </c>
      <c r="AP1022">
        <v>0</v>
      </c>
      <c r="AQ1022">
        <v>0</v>
      </c>
      <c r="AR1022">
        <v>0</v>
      </c>
      <c r="AS1022" t="s">
        <v>6</v>
      </c>
      <c r="AT1022">
        <v>0.44</v>
      </c>
      <c r="AU1022" t="s">
        <v>6</v>
      </c>
      <c r="AV1022">
        <v>0</v>
      </c>
      <c r="AW1022">
        <v>2</v>
      </c>
      <c r="AX1022">
        <v>86296825</v>
      </c>
      <c r="AY1022">
        <v>1</v>
      </c>
      <c r="AZ1022">
        <v>0</v>
      </c>
      <c r="BA1022">
        <v>1140</v>
      </c>
      <c r="BB1022">
        <v>0</v>
      </c>
      <c r="BC1022">
        <v>0</v>
      </c>
      <c r="BD1022">
        <v>0</v>
      </c>
      <c r="BE1022">
        <v>0</v>
      </c>
      <c r="BF1022">
        <v>0</v>
      </c>
      <c r="BG1022">
        <v>0</v>
      </c>
      <c r="BH1022">
        <v>0</v>
      </c>
      <c r="BI1022">
        <v>0</v>
      </c>
      <c r="BJ1022">
        <v>0</v>
      </c>
      <c r="BK1022">
        <v>0</v>
      </c>
      <c r="BL1022">
        <v>0</v>
      </c>
      <c r="BM1022">
        <v>0</v>
      </c>
      <c r="BN1022">
        <v>0</v>
      </c>
      <c r="BO1022">
        <v>0</v>
      </c>
      <c r="BP1022">
        <v>0</v>
      </c>
      <c r="BQ1022">
        <v>0</v>
      </c>
      <c r="BR1022">
        <v>0</v>
      </c>
      <c r="BS1022">
        <v>0</v>
      </c>
      <c r="BT1022">
        <v>0</v>
      </c>
      <c r="BU1022">
        <v>0</v>
      </c>
      <c r="BV1022">
        <v>0</v>
      </c>
      <c r="BW1022">
        <v>0</v>
      </c>
      <c r="CV1022">
        <v>0</v>
      </c>
      <c r="CW1022">
        <f>ROUND(Y1022*Source!I661*DO1022,9)</f>
        <v>0</v>
      </c>
      <c r="CX1022">
        <f>ROUND(Y1022*Source!I661,9)</f>
        <v>0.79200000000000004</v>
      </c>
      <c r="CY1022">
        <f>AB1022</f>
        <v>852.72</v>
      </c>
      <c r="CZ1022">
        <f>AF1022</f>
        <v>91.69</v>
      </c>
      <c r="DA1022">
        <f>AJ1022</f>
        <v>9.3000000000000007</v>
      </c>
      <c r="DB1022">
        <f t="shared" si="492"/>
        <v>40.340000000000003</v>
      </c>
      <c r="DC1022">
        <f t="shared" si="493"/>
        <v>5.99</v>
      </c>
      <c r="DD1022" t="s">
        <v>6</v>
      </c>
      <c r="DE1022" t="s">
        <v>6</v>
      </c>
      <c r="DF1022">
        <f t="shared" si="489"/>
        <v>0</v>
      </c>
      <c r="DG1022">
        <f>ROUND(ROUND(AF1022*AJ1022,0)*CX1022,0)</f>
        <v>676</v>
      </c>
      <c r="DH1022">
        <f>Source!I661*SmtRes!Y1022</f>
        <v>0.79200000000000004</v>
      </c>
      <c r="DI1022">
        <f>AB1022</f>
        <v>852.72</v>
      </c>
      <c r="DJ1022">
        <f>EtalonRes!Z1140</f>
        <v>91.69</v>
      </c>
      <c r="DK1022">
        <f>Source!BB661</f>
        <v>9.3000000000000007</v>
      </c>
      <c r="DL1022" t="s">
        <v>6</v>
      </c>
      <c r="DM1022">
        <v>0</v>
      </c>
      <c r="DN1022" t="s">
        <v>6</v>
      </c>
      <c r="DO1022">
        <v>0</v>
      </c>
      <c r="GQ1022">
        <v>-1</v>
      </c>
      <c r="GR1022">
        <v>-1</v>
      </c>
    </row>
    <row r="1023" spans="1:200" x14ac:dyDescent="0.2">
      <c r="A1023">
        <f>ROW(Source!A661)</f>
        <v>661</v>
      </c>
      <c r="B1023">
        <v>86295184</v>
      </c>
      <c r="C1023">
        <v>86296815</v>
      </c>
      <c r="D1023">
        <v>27379626</v>
      </c>
      <c r="E1023">
        <v>1</v>
      </c>
      <c r="F1023">
        <v>1</v>
      </c>
      <c r="G1023">
        <v>1</v>
      </c>
      <c r="H1023">
        <v>3</v>
      </c>
      <c r="I1023" t="s">
        <v>602</v>
      </c>
      <c r="J1023" t="s">
        <v>604</v>
      </c>
      <c r="K1023" t="s">
        <v>603</v>
      </c>
      <c r="L1023">
        <v>1339</v>
      </c>
      <c r="N1023">
        <v>1007</v>
      </c>
      <c r="O1023" t="s">
        <v>32</v>
      </c>
      <c r="P1023" t="s">
        <v>32</v>
      </c>
      <c r="Q1023">
        <v>1</v>
      </c>
      <c r="W1023">
        <v>0</v>
      </c>
      <c r="X1023">
        <v>-1318221768</v>
      </c>
      <c r="Y1023">
        <f t="shared" si="491"/>
        <v>5.0000000000000001E-4</v>
      </c>
      <c r="AA1023">
        <v>16666.669999999998</v>
      </c>
      <c r="AB1023">
        <v>0</v>
      </c>
      <c r="AC1023">
        <v>0</v>
      </c>
      <c r="AD1023">
        <v>0</v>
      </c>
      <c r="AE1023">
        <v>2338.63</v>
      </c>
      <c r="AF1023">
        <v>0</v>
      </c>
      <c r="AG1023">
        <v>0</v>
      </c>
      <c r="AH1023">
        <v>0</v>
      </c>
      <c r="AI1023">
        <v>7.56</v>
      </c>
      <c r="AJ1023">
        <v>1</v>
      </c>
      <c r="AK1023">
        <v>1</v>
      </c>
      <c r="AL1023">
        <v>1</v>
      </c>
      <c r="AM1023">
        <v>0</v>
      </c>
      <c r="AN1023">
        <v>0</v>
      </c>
      <c r="AO1023">
        <v>0</v>
      </c>
      <c r="AP1023">
        <v>1</v>
      </c>
      <c r="AQ1023">
        <v>0</v>
      </c>
      <c r="AR1023">
        <v>0</v>
      </c>
      <c r="AS1023" t="s">
        <v>6</v>
      </c>
      <c r="AT1023">
        <v>5.0000000000000001E-4</v>
      </c>
      <c r="AU1023" t="s">
        <v>6</v>
      </c>
      <c r="AV1023">
        <v>0</v>
      </c>
      <c r="AW1023">
        <v>2</v>
      </c>
      <c r="AX1023">
        <v>86296826</v>
      </c>
      <c r="AY1023">
        <v>1</v>
      </c>
      <c r="AZ1023">
        <v>16384</v>
      </c>
      <c r="BA1023">
        <v>1141</v>
      </c>
      <c r="BB1023">
        <v>3</v>
      </c>
      <c r="BC1023">
        <v>0</v>
      </c>
      <c r="BD1023">
        <v>0</v>
      </c>
      <c r="BE1023">
        <v>0</v>
      </c>
      <c r="BF1023">
        <v>0</v>
      </c>
      <c r="BG1023">
        <v>0</v>
      </c>
      <c r="BH1023">
        <v>0</v>
      </c>
      <c r="BI1023">
        <v>0</v>
      </c>
      <c r="BJ1023">
        <v>0</v>
      </c>
      <c r="BK1023">
        <v>0</v>
      </c>
      <c r="BL1023">
        <v>0</v>
      </c>
      <c r="BM1023">
        <v>0</v>
      </c>
      <c r="BN1023">
        <v>0</v>
      </c>
      <c r="BO1023">
        <v>0</v>
      </c>
      <c r="BP1023">
        <v>0</v>
      </c>
      <c r="BQ1023">
        <v>0</v>
      </c>
      <c r="BR1023">
        <v>0</v>
      </c>
      <c r="BS1023">
        <v>0</v>
      </c>
      <c r="BT1023">
        <v>0</v>
      </c>
      <c r="BU1023">
        <v>0</v>
      </c>
      <c r="BV1023">
        <v>0</v>
      </c>
      <c r="BW1023">
        <v>0</v>
      </c>
      <c r="CV1023">
        <v>0</v>
      </c>
      <c r="CW1023">
        <v>0</v>
      </c>
      <c r="CX1023">
        <f>ROUND(Y1023*Source!I661,9)</f>
        <v>8.9999999999999998E-4</v>
      </c>
      <c r="CY1023">
        <f>AA1023</f>
        <v>16666.669999999998</v>
      </c>
      <c r="CZ1023">
        <f>AE1023</f>
        <v>2338.63</v>
      </c>
      <c r="DA1023">
        <f>AI1023</f>
        <v>7.56</v>
      </c>
      <c r="DB1023">
        <f t="shared" si="492"/>
        <v>1.17</v>
      </c>
      <c r="DC1023">
        <f t="shared" si="493"/>
        <v>0</v>
      </c>
      <c r="DD1023" t="s">
        <v>6</v>
      </c>
      <c r="DE1023" t="s">
        <v>6</v>
      </c>
      <c r="DF1023">
        <f>ROUND(ROUND(AE1023*AI1023,0)*CX1023,0)</f>
        <v>16</v>
      </c>
      <c r="DG1023">
        <f t="shared" ref="DG1023:DG1045" si="494">ROUND(ROUND(AF1023,0)*CX1023,0)</f>
        <v>0</v>
      </c>
      <c r="DH1023">
        <f>Source!I661*SmtRes!Y1023</f>
        <v>9.0000000000000008E-4</v>
      </c>
      <c r="DI1023">
        <f>AA1023</f>
        <v>16666.669999999998</v>
      </c>
      <c r="DJ1023">
        <f>EtalonRes!Y1141</f>
        <v>1056</v>
      </c>
      <c r="DK1023">
        <f>Source!BC661</f>
        <v>7.56</v>
      </c>
      <c r="DL1023" t="s">
        <v>6</v>
      </c>
      <c r="DM1023">
        <v>0</v>
      </c>
      <c r="DN1023" t="s">
        <v>6</v>
      </c>
      <c r="DO1023">
        <v>0</v>
      </c>
      <c r="GP1023">
        <v>1</v>
      </c>
      <c r="GQ1023">
        <v>-1</v>
      </c>
      <c r="GR1023">
        <v>-1</v>
      </c>
    </row>
    <row r="1024" spans="1:200" x14ac:dyDescent="0.2">
      <c r="A1024">
        <f>ROW(Source!A661)</f>
        <v>661</v>
      </c>
      <c r="B1024">
        <v>86295184</v>
      </c>
      <c r="C1024">
        <v>86296815</v>
      </c>
      <c r="D1024">
        <v>27408233</v>
      </c>
      <c r="E1024">
        <v>1</v>
      </c>
      <c r="F1024">
        <v>1</v>
      </c>
      <c r="G1024">
        <v>1</v>
      </c>
      <c r="H1024">
        <v>3</v>
      </c>
      <c r="I1024" t="s">
        <v>611</v>
      </c>
      <c r="J1024" t="s">
        <v>613</v>
      </c>
      <c r="K1024" t="s">
        <v>612</v>
      </c>
      <c r="L1024">
        <v>1339</v>
      </c>
      <c r="N1024">
        <v>1007</v>
      </c>
      <c r="O1024" t="s">
        <v>32</v>
      </c>
      <c r="P1024" t="s">
        <v>32</v>
      </c>
      <c r="Q1024">
        <v>1</v>
      </c>
      <c r="W1024">
        <v>0</v>
      </c>
      <c r="X1024">
        <v>839252645</v>
      </c>
      <c r="Y1024">
        <f t="shared" si="491"/>
        <v>0.92</v>
      </c>
      <c r="AA1024">
        <v>4799.6499999999996</v>
      </c>
      <c r="AB1024">
        <v>0</v>
      </c>
      <c r="AC1024">
        <v>0</v>
      </c>
      <c r="AD1024">
        <v>0</v>
      </c>
      <c r="AE1024">
        <v>673.47</v>
      </c>
      <c r="AF1024">
        <v>0</v>
      </c>
      <c r="AG1024">
        <v>0</v>
      </c>
      <c r="AH1024">
        <v>0</v>
      </c>
      <c r="AI1024">
        <v>7.56</v>
      </c>
      <c r="AJ1024">
        <v>1</v>
      </c>
      <c r="AK1024">
        <v>1</v>
      </c>
      <c r="AL1024">
        <v>1</v>
      </c>
      <c r="AM1024">
        <v>0</v>
      </c>
      <c r="AN1024">
        <v>0</v>
      </c>
      <c r="AO1024">
        <v>0</v>
      </c>
      <c r="AP1024">
        <v>0</v>
      </c>
      <c r="AQ1024">
        <v>0</v>
      </c>
      <c r="AR1024">
        <v>0</v>
      </c>
      <c r="AS1024" t="s">
        <v>6</v>
      </c>
      <c r="AT1024">
        <v>0.92</v>
      </c>
      <c r="AU1024" t="s">
        <v>6</v>
      </c>
      <c r="AV1024">
        <v>0</v>
      </c>
      <c r="AW1024">
        <v>1</v>
      </c>
      <c r="AX1024">
        <v>-1</v>
      </c>
      <c r="AY1024">
        <v>0</v>
      </c>
      <c r="AZ1024">
        <v>0</v>
      </c>
      <c r="BA1024" t="s">
        <v>6</v>
      </c>
      <c r="BB1024">
        <v>0</v>
      </c>
      <c r="BC1024">
        <v>0</v>
      </c>
      <c r="BD1024">
        <v>0</v>
      </c>
      <c r="BE1024">
        <v>0</v>
      </c>
      <c r="BF1024">
        <v>0</v>
      </c>
      <c r="BG1024">
        <v>0</v>
      </c>
      <c r="BH1024">
        <v>0</v>
      </c>
      <c r="BI1024">
        <v>0</v>
      </c>
      <c r="BJ1024">
        <v>0</v>
      </c>
      <c r="BK1024">
        <v>0</v>
      </c>
      <c r="BL1024">
        <v>0</v>
      </c>
      <c r="BM1024">
        <v>0</v>
      </c>
      <c r="BN1024">
        <v>0</v>
      </c>
      <c r="BO1024">
        <v>0</v>
      </c>
      <c r="BP1024">
        <v>0</v>
      </c>
      <c r="BQ1024">
        <v>0</v>
      </c>
      <c r="BR1024">
        <v>0</v>
      </c>
      <c r="BS1024">
        <v>0</v>
      </c>
      <c r="BT1024">
        <v>0</v>
      </c>
      <c r="BU1024">
        <v>0</v>
      </c>
      <c r="BV1024">
        <v>0</v>
      </c>
      <c r="BW1024">
        <v>0</v>
      </c>
      <c r="CV1024">
        <v>0</v>
      </c>
      <c r="CW1024">
        <v>0</v>
      </c>
      <c r="CX1024">
        <f>ROUND(Y1024*Source!I661,9)</f>
        <v>1.6559999999999999</v>
      </c>
      <c r="CY1024">
        <f>AA1024</f>
        <v>4799.6499999999996</v>
      </c>
      <c r="CZ1024">
        <f>AE1024</f>
        <v>673.47</v>
      </c>
      <c r="DA1024">
        <f>AI1024</f>
        <v>7.56</v>
      </c>
      <c r="DB1024">
        <f t="shared" si="492"/>
        <v>619.59</v>
      </c>
      <c r="DC1024">
        <f t="shared" si="493"/>
        <v>0</v>
      </c>
      <c r="DD1024" t="s">
        <v>6</v>
      </c>
      <c r="DE1024" t="s">
        <v>6</v>
      </c>
      <c r="DF1024">
        <f>ROUND(ROUND(AE1024*AI1024,0)*CX1024,0)</f>
        <v>8431</v>
      </c>
      <c r="DG1024">
        <f t="shared" si="494"/>
        <v>0</v>
      </c>
      <c r="DH1024">
        <f>Source!I661*SmtRes!Y1024</f>
        <v>1.6560000000000001</v>
      </c>
      <c r="DI1024">
        <f>AA1024</f>
        <v>4799.6499999999996</v>
      </c>
      <c r="DJ1024">
        <f>DF1024</f>
        <v>8431</v>
      </c>
      <c r="DK1024">
        <f>Source!BC661</f>
        <v>7.56</v>
      </c>
      <c r="DL1024" t="s">
        <v>6</v>
      </c>
      <c r="DM1024">
        <v>0</v>
      </c>
      <c r="DN1024" t="s">
        <v>6</v>
      </c>
      <c r="DO1024">
        <v>0</v>
      </c>
      <c r="GP1024">
        <v>1</v>
      </c>
      <c r="GQ1024">
        <v>-1</v>
      </c>
      <c r="GR1024">
        <v>-1</v>
      </c>
    </row>
    <row r="1025" spans="1:200" x14ac:dyDescent="0.2">
      <c r="A1025">
        <f>ROW(Source!A661)</f>
        <v>661</v>
      </c>
      <c r="B1025">
        <v>86295184</v>
      </c>
      <c r="C1025">
        <v>86296815</v>
      </c>
      <c r="D1025">
        <v>27416566</v>
      </c>
      <c r="E1025">
        <v>1</v>
      </c>
      <c r="F1025">
        <v>1</v>
      </c>
      <c r="G1025">
        <v>1</v>
      </c>
      <c r="H1025">
        <v>3</v>
      </c>
      <c r="I1025" t="s">
        <v>159</v>
      </c>
      <c r="J1025" t="s">
        <v>161</v>
      </c>
      <c r="K1025" t="s">
        <v>160</v>
      </c>
      <c r="L1025">
        <v>1339</v>
      </c>
      <c r="N1025">
        <v>1007</v>
      </c>
      <c r="O1025" t="s">
        <v>32</v>
      </c>
      <c r="P1025" t="s">
        <v>32</v>
      </c>
      <c r="Q1025">
        <v>1</v>
      </c>
      <c r="W1025">
        <v>0</v>
      </c>
      <c r="X1025">
        <v>-50505369</v>
      </c>
      <c r="Y1025">
        <f t="shared" si="491"/>
        <v>0.26</v>
      </c>
      <c r="AA1025">
        <v>14.19</v>
      </c>
      <c r="AB1025">
        <v>0</v>
      </c>
      <c r="AC1025">
        <v>0</v>
      </c>
      <c r="AD1025">
        <v>0</v>
      </c>
      <c r="AE1025">
        <v>2</v>
      </c>
      <c r="AF1025">
        <v>0</v>
      </c>
      <c r="AG1025">
        <v>0</v>
      </c>
      <c r="AH1025">
        <v>0</v>
      </c>
      <c r="AI1025">
        <v>7.56</v>
      </c>
      <c r="AJ1025">
        <v>1</v>
      </c>
      <c r="AK1025">
        <v>1</v>
      </c>
      <c r="AL1025">
        <v>1</v>
      </c>
      <c r="AM1025">
        <v>0</v>
      </c>
      <c r="AN1025">
        <v>0</v>
      </c>
      <c r="AO1025">
        <v>0</v>
      </c>
      <c r="AP1025">
        <v>1</v>
      </c>
      <c r="AQ1025">
        <v>0</v>
      </c>
      <c r="AR1025">
        <v>0</v>
      </c>
      <c r="AS1025" t="s">
        <v>6</v>
      </c>
      <c r="AT1025">
        <v>0.26</v>
      </c>
      <c r="AU1025" t="s">
        <v>6</v>
      </c>
      <c r="AV1025">
        <v>0</v>
      </c>
      <c r="AW1025">
        <v>2</v>
      </c>
      <c r="AX1025">
        <v>86296829</v>
      </c>
      <c r="AY1025">
        <v>1</v>
      </c>
      <c r="AZ1025">
        <v>16384</v>
      </c>
      <c r="BA1025">
        <v>1144</v>
      </c>
      <c r="BB1025">
        <v>3</v>
      </c>
      <c r="BC1025">
        <v>0</v>
      </c>
      <c r="BD1025">
        <v>0</v>
      </c>
      <c r="BE1025">
        <v>0</v>
      </c>
      <c r="BF1025">
        <v>0</v>
      </c>
      <c r="BG1025">
        <v>0</v>
      </c>
      <c r="BH1025">
        <v>0</v>
      </c>
      <c r="BI1025">
        <v>0</v>
      </c>
      <c r="BJ1025">
        <v>0</v>
      </c>
      <c r="BK1025">
        <v>0</v>
      </c>
      <c r="BL1025">
        <v>0</v>
      </c>
      <c r="BM1025">
        <v>0</v>
      </c>
      <c r="BN1025">
        <v>0</v>
      </c>
      <c r="BO1025">
        <v>0</v>
      </c>
      <c r="BP1025">
        <v>0</v>
      </c>
      <c r="BQ1025">
        <v>0</v>
      </c>
      <c r="BR1025">
        <v>0</v>
      </c>
      <c r="BS1025">
        <v>0</v>
      </c>
      <c r="BT1025">
        <v>0</v>
      </c>
      <c r="BU1025">
        <v>0</v>
      </c>
      <c r="BV1025">
        <v>0</v>
      </c>
      <c r="BW1025">
        <v>0</v>
      </c>
      <c r="CV1025">
        <v>0</v>
      </c>
      <c r="CW1025">
        <v>0</v>
      </c>
      <c r="CX1025">
        <f>ROUND(Y1025*Source!I661,9)</f>
        <v>0.46800000000000003</v>
      </c>
      <c r="CY1025">
        <f>AA1025</f>
        <v>14.19</v>
      </c>
      <c r="CZ1025">
        <f>AE1025</f>
        <v>2</v>
      </c>
      <c r="DA1025">
        <f>AI1025</f>
        <v>7.56</v>
      </c>
      <c r="DB1025">
        <f t="shared" si="492"/>
        <v>0.52</v>
      </c>
      <c r="DC1025">
        <f t="shared" si="493"/>
        <v>0</v>
      </c>
      <c r="DD1025" t="s">
        <v>6</v>
      </c>
      <c r="DE1025" t="s">
        <v>6</v>
      </c>
      <c r="DF1025">
        <f>ROUND(ROUND(AE1025*AI1025,0)*CX1025,0)</f>
        <v>7</v>
      </c>
      <c r="DG1025">
        <f t="shared" si="494"/>
        <v>0</v>
      </c>
      <c r="DH1025">
        <f>Source!I661*SmtRes!Y1025</f>
        <v>0.46800000000000003</v>
      </c>
      <c r="DI1025">
        <f>AA1025</f>
        <v>14.19</v>
      </c>
      <c r="DJ1025">
        <f>EtalonRes!Y1144</f>
        <v>7.14</v>
      </c>
      <c r="DK1025">
        <f>Source!BC661</f>
        <v>7.56</v>
      </c>
      <c r="DL1025" t="s">
        <v>6</v>
      </c>
      <c r="DM1025">
        <v>0</v>
      </c>
      <c r="DN1025" t="s">
        <v>6</v>
      </c>
      <c r="DO1025">
        <v>0</v>
      </c>
      <c r="GP1025">
        <v>1</v>
      </c>
      <c r="GQ1025">
        <v>-1</v>
      </c>
      <c r="GR1025">
        <v>-1</v>
      </c>
    </row>
    <row r="1026" spans="1:200" x14ac:dyDescent="0.2">
      <c r="A1026">
        <f>ROW(Source!A661)</f>
        <v>661</v>
      </c>
      <c r="B1026">
        <v>86295184</v>
      </c>
      <c r="C1026">
        <v>86296815</v>
      </c>
      <c r="D1026">
        <v>69408692</v>
      </c>
      <c r="E1026">
        <v>1</v>
      </c>
      <c r="F1026">
        <v>1</v>
      </c>
      <c r="G1026">
        <v>1</v>
      </c>
      <c r="H1026">
        <v>3</v>
      </c>
      <c r="I1026" t="s">
        <v>606</v>
      </c>
      <c r="J1026" t="s">
        <v>608</v>
      </c>
      <c r="K1026" t="s">
        <v>607</v>
      </c>
      <c r="L1026">
        <v>1339</v>
      </c>
      <c r="N1026">
        <v>1007</v>
      </c>
      <c r="O1026" t="s">
        <v>32</v>
      </c>
      <c r="P1026" t="s">
        <v>32</v>
      </c>
      <c r="Q1026">
        <v>1</v>
      </c>
      <c r="W1026">
        <v>0</v>
      </c>
      <c r="X1026">
        <v>-275207926</v>
      </c>
      <c r="Y1026">
        <f t="shared" si="491"/>
        <v>0.11</v>
      </c>
      <c r="AA1026">
        <v>3123.2</v>
      </c>
      <c r="AB1026">
        <v>0</v>
      </c>
      <c r="AC1026">
        <v>0</v>
      </c>
      <c r="AD1026">
        <v>0</v>
      </c>
      <c r="AE1026">
        <v>438.22999999999996</v>
      </c>
      <c r="AF1026">
        <v>0</v>
      </c>
      <c r="AG1026">
        <v>0</v>
      </c>
      <c r="AH1026">
        <v>0</v>
      </c>
      <c r="AI1026">
        <v>7.56</v>
      </c>
      <c r="AJ1026">
        <v>1</v>
      </c>
      <c r="AK1026">
        <v>1</v>
      </c>
      <c r="AL1026">
        <v>1</v>
      </c>
      <c r="AM1026">
        <v>0</v>
      </c>
      <c r="AN1026">
        <v>0</v>
      </c>
      <c r="AO1026">
        <v>0</v>
      </c>
      <c r="AP1026">
        <v>1</v>
      </c>
      <c r="AQ1026">
        <v>0</v>
      </c>
      <c r="AR1026">
        <v>0</v>
      </c>
      <c r="AS1026" t="s">
        <v>6</v>
      </c>
      <c r="AT1026">
        <v>0.11</v>
      </c>
      <c r="AU1026" t="s">
        <v>6</v>
      </c>
      <c r="AV1026">
        <v>0</v>
      </c>
      <c r="AW1026">
        <v>1</v>
      </c>
      <c r="AX1026">
        <v>-1</v>
      </c>
      <c r="AY1026">
        <v>0</v>
      </c>
      <c r="AZ1026">
        <v>0</v>
      </c>
      <c r="BA1026" t="s">
        <v>6</v>
      </c>
      <c r="BB1026">
        <v>0</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v>0</v>
      </c>
      <c r="CV1026">
        <v>0</v>
      </c>
      <c r="CW1026">
        <v>0</v>
      </c>
      <c r="CX1026">
        <f>ROUND(Y1026*Source!I661,9)</f>
        <v>0.19800000000000001</v>
      </c>
      <c r="CY1026">
        <f>AA1026</f>
        <v>3123.2</v>
      </c>
      <c r="CZ1026">
        <f>AE1026</f>
        <v>438.22999999999996</v>
      </c>
      <c r="DA1026">
        <f>AI1026</f>
        <v>7.56</v>
      </c>
      <c r="DB1026">
        <f t="shared" si="492"/>
        <v>48.21</v>
      </c>
      <c r="DC1026">
        <f t="shared" si="493"/>
        <v>0</v>
      </c>
      <c r="DD1026" t="s">
        <v>6</v>
      </c>
      <c r="DE1026" t="s">
        <v>6</v>
      </c>
      <c r="DF1026">
        <f>ROUND(ROUND(AE1026*AI1026,0)*CX1026,0)</f>
        <v>656</v>
      </c>
      <c r="DG1026">
        <f t="shared" si="494"/>
        <v>0</v>
      </c>
      <c r="DH1026">
        <f>Source!I661*SmtRes!Y1026</f>
        <v>0.19800000000000001</v>
      </c>
      <c r="DI1026">
        <f>AA1026</f>
        <v>3123.2</v>
      </c>
      <c r="DJ1026">
        <f>DF1026</f>
        <v>656</v>
      </c>
      <c r="DK1026">
        <f>Source!BC661</f>
        <v>7.56</v>
      </c>
      <c r="DL1026" t="s">
        <v>6</v>
      </c>
      <c r="DM1026">
        <v>0</v>
      </c>
      <c r="DN1026" t="s">
        <v>6</v>
      </c>
      <c r="DO1026">
        <v>0</v>
      </c>
      <c r="GP1026">
        <v>1</v>
      </c>
      <c r="GQ1026">
        <v>-1</v>
      </c>
      <c r="GR1026">
        <v>-1</v>
      </c>
    </row>
    <row r="1027" spans="1:200" x14ac:dyDescent="0.2">
      <c r="A1027">
        <f>ROW(Source!A670)</f>
        <v>670</v>
      </c>
      <c r="B1027">
        <v>86295183</v>
      </c>
      <c r="C1027">
        <v>86296834</v>
      </c>
      <c r="D1027">
        <v>27493087</v>
      </c>
      <c r="E1027">
        <v>1</v>
      </c>
      <c r="F1027">
        <v>1</v>
      </c>
      <c r="G1027">
        <v>1</v>
      </c>
      <c r="H1027">
        <v>1</v>
      </c>
      <c r="I1027" t="s">
        <v>928</v>
      </c>
      <c r="J1027" t="s">
        <v>6</v>
      </c>
      <c r="K1027" t="s">
        <v>929</v>
      </c>
      <c r="L1027">
        <v>1369</v>
      </c>
      <c r="N1027">
        <v>1013</v>
      </c>
      <c r="O1027" t="s">
        <v>921</v>
      </c>
      <c r="P1027" t="s">
        <v>921</v>
      </c>
      <c r="Q1027">
        <v>1</v>
      </c>
      <c r="W1027">
        <v>0</v>
      </c>
      <c r="X1027">
        <v>800791658</v>
      </c>
      <c r="Y1027">
        <f t="shared" si="491"/>
        <v>19.38</v>
      </c>
      <c r="AA1027">
        <v>0</v>
      </c>
      <c r="AB1027">
        <v>0</v>
      </c>
      <c r="AC1027">
        <v>0</v>
      </c>
      <c r="AD1027">
        <v>9.48</v>
      </c>
      <c r="AE1027">
        <v>0</v>
      </c>
      <c r="AF1027">
        <v>0</v>
      </c>
      <c r="AG1027">
        <v>0</v>
      </c>
      <c r="AH1027">
        <v>9.48</v>
      </c>
      <c r="AI1027">
        <v>1</v>
      </c>
      <c r="AJ1027">
        <v>1</v>
      </c>
      <c r="AK1027">
        <v>1</v>
      </c>
      <c r="AL1027">
        <v>1</v>
      </c>
      <c r="AM1027">
        <v>0</v>
      </c>
      <c r="AN1027">
        <v>0</v>
      </c>
      <c r="AO1027">
        <v>1</v>
      </c>
      <c r="AP1027">
        <v>0</v>
      </c>
      <c r="AQ1027">
        <v>0</v>
      </c>
      <c r="AR1027">
        <v>0</v>
      </c>
      <c r="AS1027" t="s">
        <v>6</v>
      </c>
      <c r="AT1027">
        <v>19.38</v>
      </c>
      <c r="AU1027" t="s">
        <v>6</v>
      </c>
      <c r="AV1027">
        <v>1</v>
      </c>
      <c r="AW1027">
        <v>2</v>
      </c>
      <c r="AX1027">
        <v>86296852</v>
      </c>
      <c r="AY1027">
        <v>1</v>
      </c>
      <c r="AZ1027">
        <v>0</v>
      </c>
      <c r="BA1027">
        <v>1145</v>
      </c>
      <c r="BB1027">
        <v>0</v>
      </c>
      <c r="BC1027">
        <v>0</v>
      </c>
      <c r="BD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0</v>
      </c>
      <c r="BW1027">
        <v>0</v>
      </c>
      <c r="CU1027">
        <f>ROUND(AT1027*Source!I670*AH1027*AL1027,0)</f>
        <v>422</v>
      </c>
      <c r="CV1027">
        <f>ROUND(Y1027*Source!I670,9)</f>
        <v>44.496479999999998</v>
      </c>
      <c r="CW1027">
        <v>0</v>
      </c>
      <c r="CX1027">
        <f>ROUND(Y1027*Source!I670,9)</f>
        <v>44.496479999999998</v>
      </c>
      <c r="CY1027">
        <f>AD1027</f>
        <v>9.48</v>
      </c>
      <c r="CZ1027">
        <f>AH1027</f>
        <v>9.48</v>
      </c>
      <c r="DA1027">
        <f>AL1027</f>
        <v>1</v>
      </c>
      <c r="DB1027">
        <f t="shared" si="492"/>
        <v>183.72</v>
      </c>
      <c r="DC1027">
        <f t="shared" si="493"/>
        <v>0</v>
      </c>
      <c r="DD1027" t="s">
        <v>6</v>
      </c>
      <c r="DE1027" t="s">
        <v>6</v>
      </c>
      <c r="DF1027">
        <f t="shared" ref="DF1027:DF1053" si="495">ROUND(ROUND(AE1027,0)*CX1027,0)</f>
        <v>0</v>
      </c>
      <c r="DG1027">
        <f t="shared" si="494"/>
        <v>0</v>
      </c>
      <c r="DH1027">
        <f>Source!I670*SmtRes!Y1027</f>
        <v>44.496479999999991</v>
      </c>
      <c r="DI1027">
        <f>AD1027</f>
        <v>9.48</v>
      </c>
      <c r="DJ1027">
        <f>EtalonRes!AB1145</f>
        <v>9.48</v>
      </c>
      <c r="DK1027">
        <f>Source!BA670</f>
        <v>1</v>
      </c>
      <c r="DL1027" t="s">
        <v>6</v>
      </c>
      <c r="DM1027">
        <v>0</v>
      </c>
      <c r="DN1027" t="s">
        <v>6</v>
      </c>
      <c r="DO1027">
        <v>0</v>
      </c>
      <c r="GQ1027">
        <v>-1</v>
      </c>
      <c r="GR1027">
        <v>-1</v>
      </c>
    </row>
    <row r="1028" spans="1:200" x14ac:dyDescent="0.2">
      <c r="A1028">
        <f>ROW(Source!A670)</f>
        <v>670</v>
      </c>
      <c r="B1028">
        <v>86295183</v>
      </c>
      <c r="C1028">
        <v>86296834</v>
      </c>
      <c r="D1028">
        <v>121548</v>
      </c>
      <c r="E1028">
        <v>1</v>
      </c>
      <c r="F1028">
        <v>1</v>
      </c>
      <c r="G1028">
        <v>1</v>
      </c>
      <c r="H1028">
        <v>1</v>
      </c>
      <c r="I1028" t="s">
        <v>39</v>
      </c>
      <c r="J1028" t="s">
        <v>6</v>
      </c>
      <c r="K1028" t="s">
        <v>922</v>
      </c>
      <c r="L1028">
        <v>608254</v>
      </c>
      <c r="N1028">
        <v>1013</v>
      </c>
      <c r="O1028" t="s">
        <v>923</v>
      </c>
      <c r="P1028" t="s">
        <v>923</v>
      </c>
      <c r="Q1028">
        <v>1</v>
      </c>
      <c r="W1028">
        <v>0</v>
      </c>
      <c r="X1028">
        <v>-185737400</v>
      </c>
      <c r="Y1028">
        <f t="shared" si="491"/>
        <v>1.28</v>
      </c>
      <c r="AA1028">
        <v>0</v>
      </c>
      <c r="AB1028">
        <v>0</v>
      </c>
      <c r="AC1028">
        <v>0</v>
      </c>
      <c r="AD1028">
        <v>0</v>
      </c>
      <c r="AE1028">
        <v>0</v>
      </c>
      <c r="AF1028">
        <v>0</v>
      </c>
      <c r="AG1028">
        <v>0</v>
      </c>
      <c r="AH1028">
        <v>0</v>
      </c>
      <c r="AI1028">
        <v>1</v>
      </c>
      <c r="AJ1028">
        <v>1</v>
      </c>
      <c r="AK1028">
        <v>1</v>
      </c>
      <c r="AL1028">
        <v>1</v>
      </c>
      <c r="AM1028">
        <v>0</v>
      </c>
      <c r="AN1028">
        <v>0</v>
      </c>
      <c r="AO1028">
        <v>1</v>
      </c>
      <c r="AP1028">
        <v>0</v>
      </c>
      <c r="AQ1028">
        <v>0</v>
      </c>
      <c r="AR1028">
        <v>0</v>
      </c>
      <c r="AS1028" t="s">
        <v>6</v>
      </c>
      <c r="AT1028">
        <v>1.28</v>
      </c>
      <c r="AU1028" t="s">
        <v>6</v>
      </c>
      <c r="AV1028">
        <v>2</v>
      </c>
      <c r="AW1028">
        <v>2</v>
      </c>
      <c r="AX1028">
        <v>86296853</v>
      </c>
      <c r="AY1028">
        <v>1</v>
      </c>
      <c r="AZ1028">
        <v>0</v>
      </c>
      <c r="BA1028">
        <v>1146</v>
      </c>
      <c r="BB1028">
        <v>0</v>
      </c>
      <c r="BC1028">
        <v>0</v>
      </c>
      <c r="BD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v>0</v>
      </c>
      <c r="CV1028">
        <v>0</v>
      </c>
      <c r="CW1028">
        <v>0</v>
      </c>
      <c r="CX1028">
        <f>ROUND(Y1028*Source!I670,9)</f>
        <v>2.9388800000000002</v>
      </c>
      <c r="CY1028">
        <f>AD1028</f>
        <v>0</v>
      </c>
      <c r="CZ1028">
        <f>AH1028</f>
        <v>0</v>
      </c>
      <c r="DA1028">
        <f>AL1028</f>
        <v>1</v>
      </c>
      <c r="DB1028">
        <f t="shared" si="492"/>
        <v>0</v>
      </c>
      <c r="DC1028">
        <f t="shared" si="493"/>
        <v>0</v>
      </c>
      <c r="DD1028" t="s">
        <v>6</v>
      </c>
      <c r="DE1028" t="s">
        <v>6</v>
      </c>
      <c r="DF1028">
        <f t="shared" si="495"/>
        <v>0</v>
      </c>
      <c r="DG1028">
        <f t="shared" si="494"/>
        <v>0</v>
      </c>
      <c r="DH1028">
        <f>Source!I670*SmtRes!Y1028</f>
        <v>2.9388799999999997</v>
      </c>
      <c r="DI1028">
        <f>AD1028</f>
        <v>0</v>
      </c>
      <c r="DJ1028">
        <f>EtalonRes!AB1146</f>
        <v>0</v>
      </c>
      <c r="DK1028">
        <f>Source!BA670</f>
        <v>1</v>
      </c>
      <c r="DL1028" t="s">
        <v>6</v>
      </c>
      <c r="DM1028">
        <v>0</v>
      </c>
      <c r="DN1028" t="s">
        <v>6</v>
      </c>
      <c r="DO1028">
        <v>0</v>
      </c>
      <c r="GQ1028">
        <v>-1</v>
      </c>
      <c r="GR1028">
        <v>-1</v>
      </c>
    </row>
    <row r="1029" spans="1:200" x14ac:dyDescent="0.2">
      <c r="A1029">
        <f>ROW(Source!A670)</f>
        <v>670</v>
      </c>
      <c r="B1029">
        <v>86295183</v>
      </c>
      <c r="C1029">
        <v>86296834</v>
      </c>
      <c r="D1029">
        <v>27439431</v>
      </c>
      <c r="E1029">
        <v>1</v>
      </c>
      <c r="F1029">
        <v>1</v>
      </c>
      <c r="G1029">
        <v>1</v>
      </c>
      <c r="H1029">
        <v>2</v>
      </c>
      <c r="I1029" t="s">
        <v>977</v>
      </c>
      <c r="J1029" t="s">
        <v>978</v>
      </c>
      <c r="K1029" t="s">
        <v>979</v>
      </c>
      <c r="L1029">
        <v>1368</v>
      </c>
      <c r="N1029">
        <v>1011</v>
      </c>
      <c r="O1029" t="s">
        <v>927</v>
      </c>
      <c r="P1029" t="s">
        <v>927</v>
      </c>
      <c r="Q1029">
        <v>1</v>
      </c>
      <c r="W1029">
        <v>0</v>
      </c>
      <c r="X1029">
        <v>-1377734484</v>
      </c>
      <c r="Y1029">
        <f t="shared" si="491"/>
        <v>0.1</v>
      </c>
      <c r="AA1029">
        <v>0</v>
      </c>
      <c r="AB1029">
        <v>120.8</v>
      </c>
      <c r="AC1029">
        <v>15.54</v>
      </c>
      <c r="AD1029">
        <v>0</v>
      </c>
      <c r="AE1029">
        <v>0</v>
      </c>
      <c r="AF1029">
        <v>120.8</v>
      </c>
      <c r="AG1029">
        <v>15.54</v>
      </c>
      <c r="AH1029">
        <v>0</v>
      </c>
      <c r="AI1029">
        <v>1</v>
      </c>
      <c r="AJ1029">
        <v>1</v>
      </c>
      <c r="AK1029">
        <v>1</v>
      </c>
      <c r="AL1029">
        <v>1</v>
      </c>
      <c r="AM1029">
        <v>0</v>
      </c>
      <c r="AN1029">
        <v>0</v>
      </c>
      <c r="AO1029">
        <v>1</v>
      </c>
      <c r="AP1029">
        <v>0</v>
      </c>
      <c r="AQ1029">
        <v>0</v>
      </c>
      <c r="AR1029">
        <v>0</v>
      </c>
      <c r="AS1029" t="s">
        <v>6</v>
      </c>
      <c r="AT1029">
        <v>0.1</v>
      </c>
      <c r="AU1029" t="s">
        <v>6</v>
      </c>
      <c r="AV1029">
        <v>0</v>
      </c>
      <c r="AW1029">
        <v>2</v>
      </c>
      <c r="AX1029">
        <v>86296854</v>
      </c>
      <c r="AY1029">
        <v>1</v>
      </c>
      <c r="AZ1029">
        <v>0</v>
      </c>
      <c r="BA1029">
        <v>1147</v>
      </c>
      <c r="BB1029">
        <v>0</v>
      </c>
      <c r="BC1029">
        <v>0</v>
      </c>
      <c r="BD1029">
        <v>0</v>
      </c>
      <c r="BE1029">
        <v>0</v>
      </c>
      <c r="BF1029">
        <v>0</v>
      </c>
      <c r="BG1029">
        <v>0</v>
      </c>
      <c r="BH1029">
        <v>0</v>
      </c>
      <c r="BI1029">
        <v>0</v>
      </c>
      <c r="BJ1029">
        <v>0</v>
      </c>
      <c r="BK1029">
        <v>0</v>
      </c>
      <c r="BL1029">
        <v>0</v>
      </c>
      <c r="BM1029">
        <v>0</v>
      </c>
      <c r="BN1029">
        <v>0</v>
      </c>
      <c r="BO1029">
        <v>0</v>
      </c>
      <c r="BP1029">
        <v>0</v>
      </c>
      <c r="BQ1029">
        <v>0</v>
      </c>
      <c r="BR1029">
        <v>0</v>
      </c>
      <c r="BS1029">
        <v>0</v>
      </c>
      <c r="BT1029">
        <v>0</v>
      </c>
      <c r="BU1029">
        <v>0</v>
      </c>
      <c r="BV1029">
        <v>0</v>
      </c>
      <c r="BW1029">
        <v>0</v>
      </c>
      <c r="CV1029">
        <v>0</v>
      </c>
      <c r="CW1029">
        <f>ROUND(Y1029*Source!I670*DO1029,9)</f>
        <v>0</v>
      </c>
      <c r="CX1029">
        <f>ROUND(Y1029*Source!I670,9)</f>
        <v>0.2296</v>
      </c>
      <c r="CY1029">
        <f t="shared" ref="CY1029:CY1036" si="496">AB1029</f>
        <v>120.8</v>
      </c>
      <c r="CZ1029">
        <f t="shared" ref="CZ1029:CZ1036" si="497">AF1029</f>
        <v>120.8</v>
      </c>
      <c r="DA1029">
        <f t="shared" ref="DA1029:DA1036" si="498">AJ1029</f>
        <v>1</v>
      </c>
      <c r="DB1029">
        <f t="shared" si="492"/>
        <v>12.08</v>
      </c>
      <c r="DC1029">
        <f t="shared" si="493"/>
        <v>1.55</v>
      </c>
      <c r="DD1029" t="s">
        <v>6</v>
      </c>
      <c r="DE1029" t="s">
        <v>6</v>
      </c>
      <c r="DF1029">
        <f t="shared" si="495"/>
        <v>0</v>
      </c>
      <c r="DG1029">
        <f t="shared" si="494"/>
        <v>28</v>
      </c>
      <c r="DH1029">
        <f>Source!I670*SmtRes!Y1029</f>
        <v>0.2296</v>
      </c>
      <c r="DI1029">
        <f t="shared" ref="DI1029:DI1036" si="499">AB1029</f>
        <v>120.8</v>
      </c>
      <c r="DJ1029">
        <f>EtalonRes!Z1147</f>
        <v>120.8</v>
      </c>
      <c r="DK1029">
        <f>Source!BB670</f>
        <v>1</v>
      </c>
      <c r="DL1029" t="s">
        <v>6</v>
      </c>
      <c r="DM1029">
        <v>0</v>
      </c>
      <c r="DN1029" t="s">
        <v>6</v>
      </c>
      <c r="DO1029">
        <v>0</v>
      </c>
      <c r="GQ1029">
        <v>-1</v>
      </c>
      <c r="GR1029">
        <v>-1</v>
      </c>
    </row>
    <row r="1030" spans="1:200" x14ac:dyDescent="0.2">
      <c r="A1030">
        <f>ROW(Source!A670)</f>
        <v>670</v>
      </c>
      <c r="B1030">
        <v>86295183</v>
      </c>
      <c r="C1030">
        <v>86296834</v>
      </c>
      <c r="D1030">
        <v>27439499</v>
      </c>
      <c r="E1030">
        <v>1</v>
      </c>
      <c r="F1030">
        <v>1</v>
      </c>
      <c r="G1030">
        <v>1</v>
      </c>
      <c r="H1030">
        <v>2</v>
      </c>
      <c r="I1030" t="s">
        <v>930</v>
      </c>
      <c r="J1030" t="s">
        <v>931</v>
      </c>
      <c r="K1030" t="s">
        <v>932</v>
      </c>
      <c r="L1030">
        <v>1368</v>
      </c>
      <c r="N1030">
        <v>1011</v>
      </c>
      <c r="O1030" t="s">
        <v>927</v>
      </c>
      <c r="P1030" t="s">
        <v>927</v>
      </c>
      <c r="Q1030">
        <v>1</v>
      </c>
      <c r="W1030">
        <v>0</v>
      </c>
      <c r="X1030">
        <v>1890856440</v>
      </c>
      <c r="Y1030">
        <f t="shared" si="491"/>
        <v>0.12</v>
      </c>
      <c r="AA1030">
        <v>0</v>
      </c>
      <c r="AB1030">
        <v>112.67</v>
      </c>
      <c r="AC1030">
        <v>13.61</v>
      </c>
      <c r="AD1030">
        <v>0</v>
      </c>
      <c r="AE1030">
        <v>0</v>
      </c>
      <c r="AF1030">
        <v>112.67</v>
      </c>
      <c r="AG1030">
        <v>13.61</v>
      </c>
      <c r="AH1030">
        <v>0</v>
      </c>
      <c r="AI1030">
        <v>1</v>
      </c>
      <c r="AJ1030">
        <v>1</v>
      </c>
      <c r="AK1030">
        <v>1</v>
      </c>
      <c r="AL1030">
        <v>1</v>
      </c>
      <c r="AM1030">
        <v>0</v>
      </c>
      <c r="AN1030">
        <v>0</v>
      </c>
      <c r="AO1030">
        <v>1</v>
      </c>
      <c r="AP1030">
        <v>0</v>
      </c>
      <c r="AQ1030">
        <v>0</v>
      </c>
      <c r="AR1030">
        <v>0</v>
      </c>
      <c r="AS1030" t="s">
        <v>6</v>
      </c>
      <c r="AT1030">
        <v>0.12</v>
      </c>
      <c r="AU1030" t="s">
        <v>6</v>
      </c>
      <c r="AV1030">
        <v>0</v>
      </c>
      <c r="AW1030">
        <v>2</v>
      </c>
      <c r="AX1030">
        <v>86296855</v>
      </c>
      <c r="AY1030">
        <v>1</v>
      </c>
      <c r="AZ1030">
        <v>0</v>
      </c>
      <c r="BA1030">
        <v>1148</v>
      </c>
      <c r="BB1030">
        <v>0</v>
      </c>
      <c r="BC1030">
        <v>0</v>
      </c>
      <c r="BD1030">
        <v>0</v>
      </c>
      <c r="BE1030">
        <v>0</v>
      </c>
      <c r="BF1030">
        <v>0</v>
      </c>
      <c r="BG1030">
        <v>0</v>
      </c>
      <c r="BH1030">
        <v>0</v>
      </c>
      <c r="BI1030">
        <v>0</v>
      </c>
      <c r="BJ1030">
        <v>0</v>
      </c>
      <c r="BK1030">
        <v>0</v>
      </c>
      <c r="BL1030">
        <v>0</v>
      </c>
      <c r="BM1030">
        <v>0</v>
      </c>
      <c r="BN1030">
        <v>0</v>
      </c>
      <c r="BO1030">
        <v>0</v>
      </c>
      <c r="BP1030">
        <v>0</v>
      </c>
      <c r="BQ1030">
        <v>0</v>
      </c>
      <c r="BR1030">
        <v>0</v>
      </c>
      <c r="BS1030">
        <v>0</v>
      </c>
      <c r="BT1030">
        <v>0</v>
      </c>
      <c r="BU1030">
        <v>0</v>
      </c>
      <c r="BV1030">
        <v>0</v>
      </c>
      <c r="BW1030">
        <v>0</v>
      </c>
      <c r="CV1030">
        <v>0</v>
      </c>
      <c r="CW1030">
        <f>ROUND(Y1030*Source!I670*DO1030,9)</f>
        <v>0</v>
      </c>
      <c r="CX1030">
        <f>ROUND(Y1030*Source!I670,9)</f>
        <v>0.27551999999999999</v>
      </c>
      <c r="CY1030">
        <f t="shared" si="496"/>
        <v>112.67</v>
      </c>
      <c r="CZ1030">
        <f t="shared" si="497"/>
        <v>112.67</v>
      </c>
      <c r="DA1030">
        <f t="shared" si="498"/>
        <v>1</v>
      </c>
      <c r="DB1030">
        <f t="shared" si="492"/>
        <v>13.52</v>
      </c>
      <c r="DC1030">
        <f t="shared" si="493"/>
        <v>1.63</v>
      </c>
      <c r="DD1030" t="s">
        <v>6</v>
      </c>
      <c r="DE1030" t="s">
        <v>6</v>
      </c>
      <c r="DF1030">
        <f t="shared" si="495"/>
        <v>0</v>
      </c>
      <c r="DG1030">
        <f t="shared" si="494"/>
        <v>31</v>
      </c>
      <c r="DH1030">
        <f>Source!I670*SmtRes!Y1030</f>
        <v>0.27551999999999999</v>
      </c>
      <c r="DI1030">
        <f t="shared" si="499"/>
        <v>112.67</v>
      </c>
      <c r="DJ1030">
        <f>EtalonRes!Z1148</f>
        <v>112.67</v>
      </c>
      <c r="DK1030">
        <f>Source!BB670</f>
        <v>1</v>
      </c>
      <c r="DL1030" t="s">
        <v>6</v>
      </c>
      <c r="DM1030">
        <v>0</v>
      </c>
      <c r="DN1030" t="s">
        <v>6</v>
      </c>
      <c r="DO1030">
        <v>0</v>
      </c>
      <c r="GQ1030">
        <v>-1</v>
      </c>
      <c r="GR1030">
        <v>-1</v>
      </c>
    </row>
    <row r="1031" spans="1:200" x14ac:dyDescent="0.2">
      <c r="A1031">
        <f>ROW(Source!A670)</f>
        <v>670</v>
      </c>
      <c r="B1031">
        <v>86295183</v>
      </c>
      <c r="C1031">
        <v>86296834</v>
      </c>
      <c r="D1031">
        <v>27439505</v>
      </c>
      <c r="E1031">
        <v>1</v>
      </c>
      <c r="F1031">
        <v>1</v>
      </c>
      <c r="G1031">
        <v>1</v>
      </c>
      <c r="H1031">
        <v>2</v>
      </c>
      <c r="I1031" t="s">
        <v>1012</v>
      </c>
      <c r="J1031" t="s">
        <v>1013</v>
      </c>
      <c r="K1031" t="s">
        <v>1014</v>
      </c>
      <c r="L1031">
        <v>1368</v>
      </c>
      <c r="N1031">
        <v>1011</v>
      </c>
      <c r="O1031" t="s">
        <v>927</v>
      </c>
      <c r="P1031" t="s">
        <v>927</v>
      </c>
      <c r="Q1031">
        <v>1</v>
      </c>
      <c r="W1031">
        <v>0</v>
      </c>
      <c r="X1031">
        <v>1669389814</v>
      </c>
      <c r="Y1031">
        <f t="shared" si="491"/>
        <v>1.06</v>
      </c>
      <c r="AA1031">
        <v>0</v>
      </c>
      <c r="AB1031">
        <v>115.5</v>
      </c>
      <c r="AC1031">
        <v>13.61</v>
      </c>
      <c r="AD1031">
        <v>0</v>
      </c>
      <c r="AE1031">
        <v>0</v>
      </c>
      <c r="AF1031">
        <v>115.5</v>
      </c>
      <c r="AG1031">
        <v>13.61</v>
      </c>
      <c r="AH1031">
        <v>0</v>
      </c>
      <c r="AI1031">
        <v>1</v>
      </c>
      <c r="AJ1031">
        <v>1</v>
      </c>
      <c r="AK1031">
        <v>1</v>
      </c>
      <c r="AL1031">
        <v>1</v>
      </c>
      <c r="AM1031">
        <v>0</v>
      </c>
      <c r="AN1031">
        <v>0</v>
      </c>
      <c r="AO1031">
        <v>1</v>
      </c>
      <c r="AP1031">
        <v>0</v>
      </c>
      <c r="AQ1031">
        <v>0</v>
      </c>
      <c r="AR1031">
        <v>0</v>
      </c>
      <c r="AS1031" t="s">
        <v>6</v>
      </c>
      <c r="AT1031">
        <v>1.06</v>
      </c>
      <c r="AU1031" t="s">
        <v>6</v>
      </c>
      <c r="AV1031">
        <v>0</v>
      </c>
      <c r="AW1031">
        <v>2</v>
      </c>
      <c r="AX1031">
        <v>86296856</v>
      </c>
      <c r="AY1031">
        <v>1</v>
      </c>
      <c r="AZ1031">
        <v>0</v>
      </c>
      <c r="BA1031">
        <v>1149</v>
      </c>
      <c r="BB1031">
        <v>0</v>
      </c>
      <c r="BC1031">
        <v>0</v>
      </c>
      <c r="BD1031">
        <v>0</v>
      </c>
      <c r="BE1031">
        <v>0</v>
      </c>
      <c r="BF1031">
        <v>0</v>
      </c>
      <c r="BG1031">
        <v>0</v>
      </c>
      <c r="BH1031">
        <v>0</v>
      </c>
      <c r="BI1031">
        <v>0</v>
      </c>
      <c r="BJ1031">
        <v>0</v>
      </c>
      <c r="BK1031">
        <v>0</v>
      </c>
      <c r="BL1031">
        <v>0</v>
      </c>
      <c r="BM1031">
        <v>0</v>
      </c>
      <c r="BN1031">
        <v>0</v>
      </c>
      <c r="BO1031">
        <v>0</v>
      </c>
      <c r="BP1031">
        <v>0</v>
      </c>
      <c r="BQ1031">
        <v>0</v>
      </c>
      <c r="BR1031">
        <v>0</v>
      </c>
      <c r="BS1031">
        <v>0</v>
      </c>
      <c r="BT1031">
        <v>0</v>
      </c>
      <c r="BU1031">
        <v>0</v>
      </c>
      <c r="BV1031">
        <v>0</v>
      </c>
      <c r="BW1031">
        <v>0</v>
      </c>
      <c r="CV1031">
        <v>0</v>
      </c>
      <c r="CW1031">
        <f>ROUND(Y1031*Source!I670*DO1031,9)</f>
        <v>0</v>
      </c>
      <c r="CX1031">
        <f>ROUND(Y1031*Source!I670,9)</f>
        <v>2.4337599999999999</v>
      </c>
      <c r="CY1031">
        <f t="shared" si="496"/>
        <v>115.5</v>
      </c>
      <c r="CZ1031">
        <f t="shared" si="497"/>
        <v>115.5</v>
      </c>
      <c r="DA1031">
        <f t="shared" si="498"/>
        <v>1</v>
      </c>
      <c r="DB1031">
        <f t="shared" si="492"/>
        <v>122.43</v>
      </c>
      <c r="DC1031">
        <f t="shared" si="493"/>
        <v>14.43</v>
      </c>
      <c r="DD1031" t="s">
        <v>6</v>
      </c>
      <c r="DE1031" t="s">
        <v>6</v>
      </c>
      <c r="DF1031">
        <f t="shared" si="495"/>
        <v>0</v>
      </c>
      <c r="DG1031">
        <f t="shared" si="494"/>
        <v>282</v>
      </c>
      <c r="DH1031">
        <f>Source!I670*SmtRes!Y1031</f>
        <v>2.4337599999999999</v>
      </c>
      <c r="DI1031">
        <f t="shared" si="499"/>
        <v>115.5</v>
      </c>
      <c r="DJ1031">
        <f>EtalonRes!Z1149</f>
        <v>115.5</v>
      </c>
      <c r="DK1031">
        <f>Source!BB670</f>
        <v>1</v>
      </c>
      <c r="DL1031" t="s">
        <v>6</v>
      </c>
      <c r="DM1031">
        <v>0</v>
      </c>
      <c r="DN1031" t="s">
        <v>6</v>
      </c>
      <c r="DO1031">
        <v>0</v>
      </c>
      <c r="GQ1031">
        <v>-1</v>
      </c>
      <c r="GR1031">
        <v>-1</v>
      </c>
    </row>
    <row r="1032" spans="1:200" x14ac:dyDescent="0.2">
      <c r="A1032">
        <f>ROW(Source!A670)</f>
        <v>670</v>
      </c>
      <c r="B1032">
        <v>86295183</v>
      </c>
      <c r="C1032">
        <v>86296834</v>
      </c>
      <c r="D1032">
        <v>27439598</v>
      </c>
      <c r="E1032">
        <v>1</v>
      </c>
      <c r="F1032">
        <v>1</v>
      </c>
      <c r="G1032">
        <v>1</v>
      </c>
      <c r="H1032">
        <v>2</v>
      </c>
      <c r="I1032" t="s">
        <v>1000</v>
      </c>
      <c r="J1032" t="s">
        <v>1001</v>
      </c>
      <c r="K1032" t="s">
        <v>1002</v>
      </c>
      <c r="L1032">
        <v>1368</v>
      </c>
      <c r="N1032">
        <v>1011</v>
      </c>
      <c r="O1032" t="s">
        <v>927</v>
      </c>
      <c r="P1032" t="s">
        <v>927</v>
      </c>
      <c r="Q1032">
        <v>1</v>
      </c>
      <c r="W1032">
        <v>0</v>
      </c>
      <c r="X1032">
        <v>-1455828468</v>
      </c>
      <c r="Y1032">
        <f t="shared" si="491"/>
        <v>0.96</v>
      </c>
      <c r="AA1032">
        <v>0</v>
      </c>
      <c r="AB1032">
        <v>8.4600000000000009</v>
      </c>
      <c r="AC1032">
        <v>0</v>
      </c>
      <c r="AD1032">
        <v>0</v>
      </c>
      <c r="AE1032">
        <v>0</v>
      </c>
      <c r="AF1032">
        <v>8.4600000000000009</v>
      </c>
      <c r="AG1032">
        <v>0</v>
      </c>
      <c r="AH1032">
        <v>0</v>
      </c>
      <c r="AI1032">
        <v>1</v>
      </c>
      <c r="AJ1032">
        <v>1</v>
      </c>
      <c r="AK1032">
        <v>1</v>
      </c>
      <c r="AL1032">
        <v>1</v>
      </c>
      <c r="AM1032">
        <v>0</v>
      </c>
      <c r="AN1032">
        <v>0</v>
      </c>
      <c r="AO1032">
        <v>1</v>
      </c>
      <c r="AP1032">
        <v>0</v>
      </c>
      <c r="AQ1032">
        <v>0</v>
      </c>
      <c r="AR1032">
        <v>0</v>
      </c>
      <c r="AS1032" t="s">
        <v>6</v>
      </c>
      <c r="AT1032">
        <v>0.96</v>
      </c>
      <c r="AU1032" t="s">
        <v>6</v>
      </c>
      <c r="AV1032">
        <v>0</v>
      </c>
      <c r="AW1032">
        <v>2</v>
      </c>
      <c r="AX1032">
        <v>86296857</v>
      </c>
      <c r="AY1032">
        <v>1</v>
      </c>
      <c r="AZ1032">
        <v>0</v>
      </c>
      <c r="BA1032">
        <v>1150</v>
      </c>
      <c r="BB1032">
        <v>0</v>
      </c>
      <c r="BC1032">
        <v>0</v>
      </c>
      <c r="BD1032">
        <v>0</v>
      </c>
      <c r="BE1032">
        <v>0</v>
      </c>
      <c r="BF1032">
        <v>0</v>
      </c>
      <c r="BG1032">
        <v>0</v>
      </c>
      <c r="BH1032">
        <v>0</v>
      </c>
      <c r="BI1032">
        <v>0</v>
      </c>
      <c r="BJ1032">
        <v>0</v>
      </c>
      <c r="BK1032">
        <v>0</v>
      </c>
      <c r="BL1032">
        <v>0</v>
      </c>
      <c r="BM1032">
        <v>0</v>
      </c>
      <c r="BN1032">
        <v>0</v>
      </c>
      <c r="BO1032">
        <v>0</v>
      </c>
      <c r="BP1032">
        <v>0</v>
      </c>
      <c r="BQ1032">
        <v>0</v>
      </c>
      <c r="BR1032">
        <v>0</v>
      </c>
      <c r="BS1032">
        <v>0</v>
      </c>
      <c r="BT1032">
        <v>0</v>
      </c>
      <c r="BU1032">
        <v>0</v>
      </c>
      <c r="BV1032">
        <v>0</v>
      </c>
      <c r="BW1032">
        <v>0</v>
      </c>
      <c r="CV1032">
        <v>0</v>
      </c>
      <c r="CW1032">
        <f>ROUND(Y1032*Source!I670*DO1032,9)</f>
        <v>0</v>
      </c>
      <c r="CX1032">
        <f>ROUND(Y1032*Source!I670,9)</f>
        <v>2.2041599999999999</v>
      </c>
      <c r="CY1032">
        <f t="shared" si="496"/>
        <v>8.4600000000000009</v>
      </c>
      <c r="CZ1032">
        <f t="shared" si="497"/>
        <v>8.4600000000000009</v>
      </c>
      <c r="DA1032">
        <f t="shared" si="498"/>
        <v>1</v>
      </c>
      <c r="DB1032">
        <f t="shared" si="492"/>
        <v>8.1199999999999992</v>
      </c>
      <c r="DC1032">
        <f t="shared" si="493"/>
        <v>0</v>
      </c>
      <c r="DD1032" t="s">
        <v>6</v>
      </c>
      <c r="DE1032" t="s">
        <v>6</v>
      </c>
      <c r="DF1032">
        <f t="shared" si="495"/>
        <v>0</v>
      </c>
      <c r="DG1032">
        <f t="shared" si="494"/>
        <v>18</v>
      </c>
      <c r="DH1032">
        <f>Source!I670*SmtRes!Y1032</f>
        <v>2.2041599999999999</v>
      </c>
      <c r="DI1032">
        <f t="shared" si="499"/>
        <v>8.4600000000000009</v>
      </c>
      <c r="DJ1032">
        <f>EtalonRes!Z1150</f>
        <v>8.4600000000000009</v>
      </c>
      <c r="DK1032">
        <f>Source!BB670</f>
        <v>1</v>
      </c>
      <c r="DL1032" t="s">
        <v>6</v>
      </c>
      <c r="DM1032">
        <v>0</v>
      </c>
      <c r="DN1032" t="s">
        <v>6</v>
      </c>
      <c r="DO1032">
        <v>0</v>
      </c>
      <c r="GQ1032">
        <v>-1</v>
      </c>
      <c r="GR1032">
        <v>-1</v>
      </c>
    </row>
    <row r="1033" spans="1:200" x14ac:dyDescent="0.2">
      <c r="A1033">
        <f>ROW(Source!A670)</f>
        <v>670</v>
      </c>
      <c r="B1033">
        <v>86295183</v>
      </c>
      <c r="C1033">
        <v>86296834</v>
      </c>
      <c r="D1033">
        <v>27439705</v>
      </c>
      <c r="E1033">
        <v>1</v>
      </c>
      <c r="F1033">
        <v>1</v>
      </c>
      <c r="G1033">
        <v>1</v>
      </c>
      <c r="H1033">
        <v>2</v>
      </c>
      <c r="I1033" t="s">
        <v>986</v>
      </c>
      <c r="J1033" t="s">
        <v>987</v>
      </c>
      <c r="K1033" t="s">
        <v>988</v>
      </c>
      <c r="L1033">
        <v>1368</v>
      </c>
      <c r="N1033">
        <v>1011</v>
      </c>
      <c r="O1033" t="s">
        <v>927</v>
      </c>
      <c r="P1033" t="s">
        <v>927</v>
      </c>
      <c r="Q1033">
        <v>1</v>
      </c>
      <c r="W1033">
        <v>0</v>
      </c>
      <c r="X1033">
        <v>-349914874</v>
      </c>
      <c r="Y1033">
        <f t="shared" si="491"/>
        <v>2.2400000000000002</v>
      </c>
      <c r="AA1033">
        <v>0</v>
      </c>
      <c r="AB1033">
        <v>1.1000000000000001</v>
      </c>
      <c r="AC1033">
        <v>0</v>
      </c>
      <c r="AD1033">
        <v>0</v>
      </c>
      <c r="AE1033">
        <v>0</v>
      </c>
      <c r="AF1033">
        <v>1.1000000000000001</v>
      </c>
      <c r="AG1033">
        <v>0</v>
      </c>
      <c r="AH1033">
        <v>0</v>
      </c>
      <c r="AI1033">
        <v>1</v>
      </c>
      <c r="AJ1033">
        <v>1</v>
      </c>
      <c r="AK1033">
        <v>1</v>
      </c>
      <c r="AL1033">
        <v>1</v>
      </c>
      <c r="AM1033">
        <v>0</v>
      </c>
      <c r="AN1033">
        <v>0</v>
      </c>
      <c r="AO1033">
        <v>1</v>
      </c>
      <c r="AP1033">
        <v>0</v>
      </c>
      <c r="AQ1033">
        <v>0</v>
      </c>
      <c r="AR1033">
        <v>0</v>
      </c>
      <c r="AS1033" t="s">
        <v>6</v>
      </c>
      <c r="AT1033">
        <v>2.2400000000000002</v>
      </c>
      <c r="AU1033" t="s">
        <v>6</v>
      </c>
      <c r="AV1033">
        <v>0</v>
      </c>
      <c r="AW1033">
        <v>2</v>
      </c>
      <c r="AX1033">
        <v>86296858</v>
      </c>
      <c r="AY1033">
        <v>1</v>
      </c>
      <c r="AZ1033">
        <v>0</v>
      </c>
      <c r="BA1033">
        <v>1151</v>
      </c>
      <c r="BB1033">
        <v>0</v>
      </c>
      <c r="BC1033">
        <v>0</v>
      </c>
      <c r="BD1033">
        <v>0</v>
      </c>
      <c r="BE1033">
        <v>0</v>
      </c>
      <c r="BF1033">
        <v>0</v>
      </c>
      <c r="BG1033">
        <v>0</v>
      </c>
      <c r="BH1033">
        <v>0</v>
      </c>
      <c r="BI1033">
        <v>0</v>
      </c>
      <c r="BJ1033">
        <v>0</v>
      </c>
      <c r="BK1033">
        <v>0</v>
      </c>
      <c r="BL1033">
        <v>0</v>
      </c>
      <c r="BM1033">
        <v>0</v>
      </c>
      <c r="BN1033">
        <v>0</v>
      </c>
      <c r="BO1033">
        <v>0</v>
      </c>
      <c r="BP1033">
        <v>0</v>
      </c>
      <c r="BQ1033">
        <v>0</v>
      </c>
      <c r="BR1033">
        <v>0</v>
      </c>
      <c r="BS1033">
        <v>0</v>
      </c>
      <c r="BT1033">
        <v>0</v>
      </c>
      <c r="BU1033">
        <v>0</v>
      </c>
      <c r="BV1033">
        <v>0</v>
      </c>
      <c r="BW1033">
        <v>0</v>
      </c>
      <c r="CV1033">
        <v>0</v>
      </c>
      <c r="CW1033">
        <f>ROUND(Y1033*Source!I670*DO1033,9)</f>
        <v>0</v>
      </c>
      <c r="CX1033">
        <f>ROUND(Y1033*Source!I670,9)</f>
        <v>5.1430400000000001</v>
      </c>
      <c r="CY1033">
        <f t="shared" si="496"/>
        <v>1.1000000000000001</v>
      </c>
      <c r="CZ1033">
        <f t="shared" si="497"/>
        <v>1.1000000000000001</v>
      </c>
      <c r="DA1033">
        <f t="shared" si="498"/>
        <v>1</v>
      </c>
      <c r="DB1033">
        <f t="shared" si="492"/>
        <v>2.46</v>
      </c>
      <c r="DC1033">
        <f t="shared" si="493"/>
        <v>0</v>
      </c>
      <c r="DD1033" t="s">
        <v>6</v>
      </c>
      <c r="DE1033" t="s">
        <v>6</v>
      </c>
      <c r="DF1033">
        <f t="shared" si="495"/>
        <v>0</v>
      </c>
      <c r="DG1033">
        <f t="shared" si="494"/>
        <v>5</v>
      </c>
      <c r="DH1033">
        <f>Source!I670*SmtRes!Y1033</f>
        <v>5.1430400000000001</v>
      </c>
      <c r="DI1033">
        <f t="shared" si="499"/>
        <v>1.1000000000000001</v>
      </c>
      <c r="DJ1033">
        <f>EtalonRes!Z1151</f>
        <v>1.1000000000000001</v>
      </c>
      <c r="DK1033">
        <f>Source!BB670</f>
        <v>1</v>
      </c>
      <c r="DL1033" t="s">
        <v>6</v>
      </c>
      <c r="DM1033">
        <v>0</v>
      </c>
      <c r="DN1033" t="s">
        <v>6</v>
      </c>
      <c r="DO1033">
        <v>0</v>
      </c>
      <c r="GQ1033">
        <v>-1</v>
      </c>
      <c r="GR1033">
        <v>-1</v>
      </c>
    </row>
    <row r="1034" spans="1:200" x14ac:dyDescent="0.2">
      <c r="A1034">
        <f>ROW(Source!A670)</f>
        <v>670</v>
      </c>
      <c r="B1034">
        <v>86295183</v>
      </c>
      <c r="C1034">
        <v>86296834</v>
      </c>
      <c r="D1034">
        <v>27439713</v>
      </c>
      <c r="E1034">
        <v>1</v>
      </c>
      <c r="F1034">
        <v>1</v>
      </c>
      <c r="G1034">
        <v>1</v>
      </c>
      <c r="H1034">
        <v>2</v>
      </c>
      <c r="I1034" t="s">
        <v>989</v>
      </c>
      <c r="J1034" t="s">
        <v>990</v>
      </c>
      <c r="K1034" t="s">
        <v>991</v>
      </c>
      <c r="L1034">
        <v>1368</v>
      </c>
      <c r="N1034">
        <v>1011</v>
      </c>
      <c r="O1034" t="s">
        <v>927</v>
      </c>
      <c r="P1034" t="s">
        <v>927</v>
      </c>
      <c r="Q1034">
        <v>1</v>
      </c>
      <c r="W1034">
        <v>0</v>
      </c>
      <c r="X1034">
        <v>863682969</v>
      </c>
      <c r="Y1034">
        <f t="shared" si="491"/>
        <v>4.9800000000000004</v>
      </c>
      <c r="AA1034">
        <v>0</v>
      </c>
      <c r="AB1034">
        <v>11.76</v>
      </c>
      <c r="AC1034">
        <v>0</v>
      </c>
      <c r="AD1034">
        <v>0</v>
      </c>
      <c r="AE1034">
        <v>0</v>
      </c>
      <c r="AF1034">
        <v>11.76</v>
      </c>
      <c r="AG1034">
        <v>0</v>
      </c>
      <c r="AH1034">
        <v>0</v>
      </c>
      <c r="AI1034">
        <v>1</v>
      </c>
      <c r="AJ1034">
        <v>1</v>
      </c>
      <c r="AK1034">
        <v>1</v>
      </c>
      <c r="AL1034">
        <v>1</v>
      </c>
      <c r="AM1034">
        <v>0</v>
      </c>
      <c r="AN1034">
        <v>0</v>
      </c>
      <c r="AO1034">
        <v>1</v>
      </c>
      <c r="AP1034">
        <v>0</v>
      </c>
      <c r="AQ1034">
        <v>0</v>
      </c>
      <c r="AR1034">
        <v>0</v>
      </c>
      <c r="AS1034" t="s">
        <v>6</v>
      </c>
      <c r="AT1034">
        <v>4.9800000000000004</v>
      </c>
      <c r="AU1034" t="s">
        <v>6</v>
      </c>
      <c r="AV1034">
        <v>0</v>
      </c>
      <c r="AW1034">
        <v>2</v>
      </c>
      <c r="AX1034">
        <v>86296859</v>
      </c>
      <c r="AY1034">
        <v>1</v>
      </c>
      <c r="AZ1034">
        <v>0</v>
      </c>
      <c r="BA1034">
        <v>1152</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v>0</v>
      </c>
      <c r="CV1034">
        <v>0</v>
      </c>
      <c r="CW1034">
        <f>ROUND(Y1034*Source!I670*DO1034,9)</f>
        <v>0</v>
      </c>
      <c r="CX1034">
        <f>ROUND(Y1034*Source!I670,9)</f>
        <v>11.43408</v>
      </c>
      <c r="CY1034">
        <f t="shared" si="496"/>
        <v>11.76</v>
      </c>
      <c r="CZ1034">
        <f t="shared" si="497"/>
        <v>11.76</v>
      </c>
      <c r="DA1034">
        <f t="shared" si="498"/>
        <v>1</v>
      </c>
      <c r="DB1034">
        <f t="shared" si="492"/>
        <v>58.56</v>
      </c>
      <c r="DC1034">
        <f t="shared" si="493"/>
        <v>0</v>
      </c>
      <c r="DD1034" t="s">
        <v>6</v>
      </c>
      <c r="DE1034" t="s">
        <v>6</v>
      </c>
      <c r="DF1034">
        <f t="shared" si="495"/>
        <v>0</v>
      </c>
      <c r="DG1034">
        <f t="shared" si="494"/>
        <v>137</v>
      </c>
      <c r="DH1034">
        <f>Source!I670*SmtRes!Y1034</f>
        <v>11.43408</v>
      </c>
      <c r="DI1034">
        <f t="shared" si="499"/>
        <v>11.76</v>
      </c>
      <c r="DJ1034">
        <f>EtalonRes!Z1152</f>
        <v>11.76</v>
      </c>
      <c r="DK1034">
        <f>Source!BB670</f>
        <v>1</v>
      </c>
      <c r="DL1034" t="s">
        <v>6</v>
      </c>
      <c r="DM1034">
        <v>0</v>
      </c>
      <c r="DN1034" t="s">
        <v>6</v>
      </c>
      <c r="DO1034">
        <v>0</v>
      </c>
      <c r="GQ1034">
        <v>-1</v>
      </c>
      <c r="GR1034">
        <v>-1</v>
      </c>
    </row>
    <row r="1035" spans="1:200" x14ac:dyDescent="0.2">
      <c r="A1035">
        <f>ROW(Source!A670)</f>
        <v>670</v>
      </c>
      <c r="B1035">
        <v>86295183</v>
      </c>
      <c r="C1035">
        <v>86296834</v>
      </c>
      <c r="D1035">
        <v>27439719</v>
      </c>
      <c r="E1035">
        <v>1</v>
      </c>
      <c r="F1035">
        <v>1</v>
      </c>
      <c r="G1035">
        <v>1</v>
      </c>
      <c r="H1035">
        <v>2</v>
      </c>
      <c r="I1035" t="s">
        <v>992</v>
      </c>
      <c r="J1035" t="s">
        <v>993</v>
      </c>
      <c r="K1035" t="s">
        <v>994</v>
      </c>
      <c r="L1035">
        <v>1368</v>
      </c>
      <c r="N1035">
        <v>1011</v>
      </c>
      <c r="O1035" t="s">
        <v>927</v>
      </c>
      <c r="P1035" t="s">
        <v>927</v>
      </c>
      <c r="Q1035">
        <v>1</v>
      </c>
      <c r="W1035">
        <v>0</v>
      </c>
      <c r="X1035">
        <v>771781760</v>
      </c>
      <c r="Y1035">
        <f t="shared" si="491"/>
        <v>0.25</v>
      </c>
      <c r="AA1035">
        <v>0</v>
      </c>
      <c r="AB1035">
        <v>6.57</v>
      </c>
      <c r="AC1035">
        <v>0</v>
      </c>
      <c r="AD1035">
        <v>0</v>
      </c>
      <c r="AE1035">
        <v>0</v>
      </c>
      <c r="AF1035">
        <v>6.57</v>
      </c>
      <c r="AG1035">
        <v>0</v>
      </c>
      <c r="AH1035">
        <v>0</v>
      </c>
      <c r="AI1035">
        <v>1</v>
      </c>
      <c r="AJ1035">
        <v>1</v>
      </c>
      <c r="AK1035">
        <v>1</v>
      </c>
      <c r="AL1035">
        <v>1</v>
      </c>
      <c r="AM1035">
        <v>0</v>
      </c>
      <c r="AN1035">
        <v>0</v>
      </c>
      <c r="AO1035">
        <v>1</v>
      </c>
      <c r="AP1035">
        <v>0</v>
      </c>
      <c r="AQ1035">
        <v>0</v>
      </c>
      <c r="AR1035">
        <v>0</v>
      </c>
      <c r="AS1035" t="s">
        <v>6</v>
      </c>
      <c r="AT1035">
        <v>0.25</v>
      </c>
      <c r="AU1035" t="s">
        <v>6</v>
      </c>
      <c r="AV1035">
        <v>0</v>
      </c>
      <c r="AW1035">
        <v>2</v>
      </c>
      <c r="AX1035">
        <v>86296860</v>
      </c>
      <c r="AY1035">
        <v>1</v>
      </c>
      <c r="AZ1035">
        <v>0</v>
      </c>
      <c r="BA1035">
        <v>1153</v>
      </c>
      <c r="BB1035">
        <v>0</v>
      </c>
      <c r="BC1035">
        <v>0</v>
      </c>
      <c r="BD1035">
        <v>0</v>
      </c>
      <c r="BE1035">
        <v>0</v>
      </c>
      <c r="BF1035">
        <v>0</v>
      </c>
      <c r="BG1035">
        <v>0</v>
      </c>
      <c r="BH1035">
        <v>0</v>
      </c>
      <c r="BI1035">
        <v>0</v>
      </c>
      <c r="BJ1035">
        <v>0</v>
      </c>
      <c r="BK1035">
        <v>0</v>
      </c>
      <c r="BL1035">
        <v>0</v>
      </c>
      <c r="BM1035">
        <v>0</v>
      </c>
      <c r="BN1035">
        <v>0</v>
      </c>
      <c r="BO1035">
        <v>0</v>
      </c>
      <c r="BP1035">
        <v>0</v>
      </c>
      <c r="BQ1035">
        <v>0</v>
      </c>
      <c r="BR1035">
        <v>0</v>
      </c>
      <c r="BS1035">
        <v>0</v>
      </c>
      <c r="BT1035">
        <v>0</v>
      </c>
      <c r="BU1035">
        <v>0</v>
      </c>
      <c r="BV1035">
        <v>0</v>
      </c>
      <c r="BW1035">
        <v>0</v>
      </c>
      <c r="CV1035">
        <v>0</v>
      </c>
      <c r="CW1035">
        <f>ROUND(Y1035*Source!I670*DO1035,9)</f>
        <v>0</v>
      </c>
      <c r="CX1035">
        <f>ROUND(Y1035*Source!I670,9)</f>
        <v>0.57399999999999995</v>
      </c>
      <c r="CY1035">
        <f t="shared" si="496"/>
        <v>6.57</v>
      </c>
      <c r="CZ1035">
        <f t="shared" si="497"/>
        <v>6.57</v>
      </c>
      <c r="DA1035">
        <f t="shared" si="498"/>
        <v>1</v>
      </c>
      <c r="DB1035">
        <f t="shared" si="492"/>
        <v>1.64</v>
      </c>
      <c r="DC1035">
        <f t="shared" si="493"/>
        <v>0</v>
      </c>
      <c r="DD1035" t="s">
        <v>6</v>
      </c>
      <c r="DE1035" t="s">
        <v>6</v>
      </c>
      <c r="DF1035">
        <f t="shared" si="495"/>
        <v>0</v>
      </c>
      <c r="DG1035">
        <f t="shared" si="494"/>
        <v>4</v>
      </c>
      <c r="DH1035">
        <f>Source!I670*SmtRes!Y1035</f>
        <v>0.57399999999999995</v>
      </c>
      <c r="DI1035">
        <f t="shared" si="499"/>
        <v>6.57</v>
      </c>
      <c r="DJ1035">
        <f>EtalonRes!Z1153</f>
        <v>6.57</v>
      </c>
      <c r="DK1035">
        <f>Source!BB670</f>
        <v>1</v>
      </c>
      <c r="DL1035" t="s">
        <v>6</v>
      </c>
      <c r="DM1035">
        <v>0</v>
      </c>
      <c r="DN1035" t="s">
        <v>6</v>
      </c>
      <c r="DO1035">
        <v>0</v>
      </c>
      <c r="GQ1035">
        <v>-1</v>
      </c>
      <c r="GR1035">
        <v>-1</v>
      </c>
    </row>
    <row r="1036" spans="1:200" x14ac:dyDescent="0.2">
      <c r="A1036">
        <f>ROW(Source!A670)</f>
        <v>670</v>
      </c>
      <c r="B1036">
        <v>86295183</v>
      </c>
      <c r="C1036">
        <v>86296834</v>
      </c>
      <c r="D1036">
        <v>27441327</v>
      </c>
      <c r="E1036">
        <v>1</v>
      </c>
      <c r="F1036">
        <v>1</v>
      </c>
      <c r="G1036">
        <v>1</v>
      </c>
      <c r="H1036">
        <v>2</v>
      </c>
      <c r="I1036" t="s">
        <v>936</v>
      </c>
      <c r="J1036" t="s">
        <v>937</v>
      </c>
      <c r="K1036" t="s">
        <v>938</v>
      </c>
      <c r="L1036">
        <v>1368</v>
      </c>
      <c r="N1036">
        <v>1011</v>
      </c>
      <c r="O1036" t="s">
        <v>927</v>
      </c>
      <c r="P1036" t="s">
        <v>927</v>
      </c>
      <c r="Q1036">
        <v>1</v>
      </c>
      <c r="W1036">
        <v>0</v>
      </c>
      <c r="X1036">
        <v>-1583389094</v>
      </c>
      <c r="Y1036">
        <f t="shared" si="491"/>
        <v>0.19</v>
      </c>
      <c r="AA1036">
        <v>0</v>
      </c>
      <c r="AB1036">
        <v>93.37</v>
      </c>
      <c r="AC1036">
        <v>11.69</v>
      </c>
      <c r="AD1036">
        <v>0</v>
      </c>
      <c r="AE1036">
        <v>0</v>
      </c>
      <c r="AF1036">
        <v>93.37</v>
      </c>
      <c r="AG1036">
        <v>11.69</v>
      </c>
      <c r="AH1036">
        <v>0</v>
      </c>
      <c r="AI1036">
        <v>1</v>
      </c>
      <c r="AJ1036">
        <v>1</v>
      </c>
      <c r="AK1036">
        <v>1</v>
      </c>
      <c r="AL1036">
        <v>1</v>
      </c>
      <c r="AM1036">
        <v>0</v>
      </c>
      <c r="AN1036">
        <v>0</v>
      </c>
      <c r="AO1036">
        <v>1</v>
      </c>
      <c r="AP1036">
        <v>0</v>
      </c>
      <c r="AQ1036">
        <v>0</v>
      </c>
      <c r="AR1036">
        <v>0</v>
      </c>
      <c r="AS1036" t="s">
        <v>6</v>
      </c>
      <c r="AT1036">
        <v>0.19</v>
      </c>
      <c r="AU1036" t="s">
        <v>6</v>
      </c>
      <c r="AV1036">
        <v>0</v>
      </c>
      <c r="AW1036">
        <v>2</v>
      </c>
      <c r="AX1036">
        <v>86296861</v>
      </c>
      <c r="AY1036">
        <v>1</v>
      </c>
      <c r="AZ1036">
        <v>0</v>
      </c>
      <c r="BA1036">
        <v>1154</v>
      </c>
      <c r="BB1036">
        <v>0</v>
      </c>
      <c r="BC1036">
        <v>0</v>
      </c>
      <c r="BD1036">
        <v>0</v>
      </c>
      <c r="BE1036">
        <v>0</v>
      </c>
      <c r="BF1036">
        <v>0</v>
      </c>
      <c r="BG1036">
        <v>0</v>
      </c>
      <c r="BH1036">
        <v>0</v>
      </c>
      <c r="BI1036">
        <v>0</v>
      </c>
      <c r="BJ1036">
        <v>0</v>
      </c>
      <c r="BK1036">
        <v>0</v>
      </c>
      <c r="BL1036">
        <v>0</v>
      </c>
      <c r="BM1036">
        <v>0</v>
      </c>
      <c r="BN1036">
        <v>0</v>
      </c>
      <c r="BO1036">
        <v>0</v>
      </c>
      <c r="BP1036">
        <v>0</v>
      </c>
      <c r="BQ1036">
        <v>0</v>
      </c>
      <c r="BR1036">
        <v>0</v>
      </c>
      <c r="BS1036">
        <v>0</v>
      </c>
      <c r="BT1036">
        <v>0</v>
      </c>
      <c r="BU1036">
        <v>0</v>
      </c>
      <c r="BV1036">
        <v>0</v>
      </c>
      <c r="BW1036">
        <v>0</v>
      </c>
      <c r="CV1036">
        <v>0</v>
      </c>
      <c r="CW1036">
        <f>ROUND(Y1036*Source!I670*DO1036,9)</f>
        <v>0</v>
      </c>
      <c r="CX1036">
        <f>ROUND(Y1036*Source!I670,9)</f>
        <v>0.43624000000000002</v>
      </c>
      <c r="CY1036">
        <f t="shared" si="496"/>
        <v>93.37</v>
      </c>
      <c r="CZ1036">
        <f t="shared" si="497"/>
        <v>93.37</v>
      </c>
      <c r="DA1036">
        <f t="shared" si="498"/>
        <v>1</v>
      </c>
      <c r="DB1036">
        <f t="shared" si="492"/>
        <v>17.739999999999998</v>
      </c>
      <c r="DC1036">
        <f t="shared" si="493"/>
        <v>2.2200000000000002</v>
      </c>
      <c r="DD1036" t="s">
        <v>6</v>
      </c>
      <c r="DE1036" t="s">
        <v>6</v>
      </c>
      <c r="DF1036">
        <f t="shared" si="495"/>
        <v>0</v>
      </c>
      <c r="DG1036">
        <f t="shared" si="494"/>
        <v>41</v>
      </c>
      <c r="DH1036">
        <f>Source!I670*SmtRes!Y1036</f>
        <v>0.43623999999999996</v>
      </c>
      <c r="DI1036">
        <f t="shared" si="499"/>
        <v>93.37</v>
      </c>
      <c r="DJ1036">
        <f>EtalonRes!Z1154</f>
        <v>93.37</v>
      </c>
      <c r="DK1036">
        <f>Source!BB670</f>
        <v>1</v>
      </c>
      <c r="DL1036" t="s">
        <v>6</v>
      </c>
      <c r="DM1036">
        <v>0</v>
      </c>
      <c r="DN1036" t="s">
        <v>6</v>
      </c>
      <c r="DO1036">
        <v>0</v>
      </c>
      <c r="GQ1036">
        <v>-1</v>
      </c>
      <c r="GR1036">
        <v>-1</v>
      </c>
    </row>
    <row r="1037" spans="1:200" x14ac:dyDescent="0.2">
      <c r="A1037">
        <f>ROW(Source!A670)</f>
        <v>670</v>
      </c>
      <c r="B1037">
        <v>86295183</v>
      </c>
      <c r="C1037">
        <v>86296834</v>
      </c>
      <c r="D1037">
        <v>27371079</v>
      </c>
      <c r="E1037">
        <v>1</v>
      </c>
      <c r="F1037">
        <v>1</v>
      </c>
      <c r="G1037">
        <v>1</v>
      </c>
      <c r="H1037">
        <v>3</v>
      </c>
      <c r="I1037" t="s">
        <v>249</v>
      </c>
      <c r="J1037" t="s">
        <v>251</v>
      </c>
      <c r="K1037" t="s">
        <v>250</v>
      </c>
      <c r="L1037">
        <v>1339</v>
      </c>
      <c r="N1037">
        <v>1007</v>
      </c>
      <c r="O1037" t="s">
        <v>32</v>
      </c>
      <c r="P1037" t="s">
        <v>32</v>
      </c>
      <c r="Q1037">
        <v>1</v>
      </c>
      <c r="W1037">
        <v>0</v>
      </c>
      <c r="X1037">
        <v>-394915385</v>
      </c>
      <c r="Y1037">
        <f t="shared" si="491"/>
        <v>1.95</v>
      </c>
      <c r="AA1037">
        <v>6.22</v>
      </c>
      <c r="AB1037">
        <v>0</v>
      </c>
      <c r="AC1037">
        <v>0</v>
      </c>
      <c r="AD1037">
        <v>0</v>
      </c>
      <c r="AE1037">
        <v>6.22</v>
      </c>
      <c r="AF1037">
        <v>0</v>
      </c>
      <c r="AG1037">
        <v>0</v>
      </c>
      <c r="AH1037">
        <v>0</v>
      </c>
      <c r="AI1037">
        <v>1</v>
      </c>
      <c r="AJ1037">
        <v>1</v>
      </c>
      <c r="AK1037">
        <v>1</v>
      </c>
      <c r="AL1037">
        <v>1</v>
      </c>
      <c r="AM1037">
        <v>0</v>
      </c>
      <c r="AN1037">
        <v>0</v>
      </c>
      <c r="AO1037">
        <v>0</v>
      </c>
      <c r="AP1037">
        <v>1</v>
      </c>
      <c r="AQ1037">
        <v>0</v>
      </c>
      <c r="AR1037">
        <v>0</v>
      </c>
      <c r="AS1037" t="s">
        <v>6</v>
      </c>
      <c r="AT1037">
        <v>1.95</v>
      </c>
      <c r="AU1037" t="s">
        <v>6</v>
      </c>
      <c r="AV1037">
        <v>0</v>
      </c>
      <c r="AW1037">
        <v>2</v>
      </c>
      <c r="AX1037">
        <v>86296863</v>
      </c>
      <c r="AY1037">
        <v>1</v>
      </c>
      <c r="AZ1037">
        <v>0</v>
      </c>
      <c r="BA1037">
        <v>1156</v>
      </c>
      <c r="BB1037">
        <v>3</v>
      </c>
      <c r="BC1037">
        <v>0</v>
      </c>
      <c r="BD1037">
        <v>0</v>
      </c>
      <c r="BE1037">
        <v>0</v>
      </c>
      <c r="BF1037">
        <v>0</v>
      </c>
      <c r="BG1037">
        <v>0</v>
      </c>
      <c r="BH1037">
        <v>0</v>
      </c>
      <c r="BI1037">
        <v>0</v>
      </c>
      <c r="BJ1037">
        <v>0</v>
      </c>
      <c r="BK1037">
        <v>0</v>
      </c>
      <c r="BL1037">
        <v>0</v>
      </c>
      <c r="BM1037">
        <v>0</v>
      </c>
      <c r="BN1037">
        <v>0</v>
      </c>
      <c r="BO1037">
        <v>0</v>
      </c>
      <c r="BP1037">
        <v>0</v>
      </c>
      <c r="BQ1037">
        <v>0</v>
      </c>
      <c r="BR1037">
        <v>0</v>
      </c>
      <c r="BS1037">
        <v>0</v>
      </c>
      <c r="BT1037">
        <v>0</v>
      </c>
      <c r="BU1037">
        <v>0</v>
      </c>
      <c r="BV1037">
        <v>0</v>
      </c>
      <c r="BW1037">
        <v>0</v>
      </c>
      <c r="CV1037">
        <v>0</v>
      </c>
      <c r="CW1037">
        <v>0</v>
      </c>
      <c r="CX1037">
        <f>ROUND(Y1037*Source!I670,9)</f>
        <v>4.4771999999999998</v>
      </c>
      <c r="CY1037">
        <f t="shared" ref="CY1037:CY1043" si="500">AA1037</f>
        <v>6.22</v>
      </c>
      <c r="CZ1037">
        <f t="shared" ref="CZ1037:CZ1043" si="501">AE1037</f>
        <v>6.22</v>
      </c>
      <c r="DA1037">
        <f t="shared" ref="DA1037:DA1043" si="502">AI1037</f>
        <v>1</v>
      </c>
      <c r="DB1037">
        <f t="shared" si="492"/>
        <v>12.13</v>
      </c>
      <c r="DC1037">
        <f t="shared" si="493"/>
        <v>0</v>
      </c>
      <c r="DD1037" t="s">
        <v>6</v>
      </c>
      <c r="DE1037" t="s">
        <v>6</v>
      </c>
      <c r="DF1037">
        <f t="shared" si="495"/>
        <v>27</v>
      </c>
      <c r="DG1037">
        <f t="shared" si="494"/>
        <v>0</v>
      </c>
      <c r="DH1037">
        <f>Source!I670*SmtRes!Y1037</f>
        <v>4.4771999999999998</v>
      </c>
      <c r="DI1037">
        <f t="shared" ref="DI1037:DI1043" si="503">AA1037</f>
        <v>6.22</v>
      </c>
      <c r="DJ1037">
        <f>EtalonRes!Y1156</f>
        <v>6.22</v>
      </c>
      <c r="DK1037">
        <f>Source!BC670</f>
        <v>1</v>
      </c>
      <c r="DL1037" t="s">
        <v>6</v>
      </c>
      <c r="DM1037">
        <v>0</v>
      </c>
      <c r="DN1037" t="s">
        <v>6</v>
      </c>
      <c r="DO1037">
        <v>0</v>
      </c>
      <c r="GP1037">
        <v>1</v>
      </c>
      <c r="GQ1037">
        <v>-1</v>
      </c>
      <c r="GR1037">
        <v>-1</v>
      </c>
    </row>
    <row r="1038" spans="1:200" x14ac:dyDescent="0.2">
      <c r="A1038">
        <f>ROW(Source!A670)</f>
        <v>670</v>
      </c>
      <c r="B1038">
        <v>86295183</v>
      </c>
      <c r="C1038">
        <v>86296834</v>
      </c>
      <c r="D1038">
        <v>27378255</v>
      </c>
      <c r="E1038">
        <v>1</v>
      </c>
      <c r="F1038">
        <v>1</v>
      </c>
      <c r="G1038">
        <v>1</v>
      </c>
      <c r="H1038">
        <v>3</v>
      </c>
      <c r="I1038" t="s">
        <v>89</v>
      </c>
      <c r="J1038" t="s">
        <v>91</v>
      </c>
      <c r="K1038" t="s">
        <v>90</v>
      </c>
      <c r="L1038">
        <v>1348</v>
      </c>
      <c r="N1038">
        <v>1009</v>
      </c>
      <c r="O1038" t="s">
        <v>63</v>
      </c>
      <c r="P1038" t="s">
        <v>63</v>
      </c>
      <c r="Q1038">
        <v>1000</v>
      </c>
      <c r="W1038">
        <v>0</v>
      </c>
      <c r="X1038">
        <v>1570490953</v>
      </c>
      <c r="Y1038">
        <f t="shared" si="491"/>
        <v>3.1E-2</v>
      </c>
      <c r="AA1038">
        <v>10380</v>
      </c>
      <c r="AB1038">
        <v>0</v>
      </c>
      <c r="AC1038">
        <v>0</v>
      </c>
      <c r="AD1038">
        <v>0</v>
      </c>
      <c r="AE1038">
        <v>10380</v>
      </c>
      <c r="AF1038">
        <v>0</v>
      </c>
      <c r="AG1038">
        <v>0</v>
      </c>
      <c r="AH1038">
        <v>0</v>
      </c>
      <c r="AI1038">
        <v>1</v>
      </c>
      <c r="AJ1038">
        <v>1</v>
      </c>
      <c r="AK1038">
        <v>1</v>
      </c>
      <c r="AL1038">
        <v>1</v>
      </c>
      <c r="AM1038">
        <v>0</v>
      </c>
      <c r="AN1038">
        <v>0</v>
      </c>
      <c r="AO1038">
        <v>0</v>
      </c>
      <c r="AP1038">
        <v>1</v>
      </c>
      <c r="AQ1038">
        <v>0</v>
      </c>
      <c r="AR1038">
        <v>0</v>
      </c>
      <c r="AS1038" t="s">
        <v>6</v>
      </c>
      <c r="AT1038">
        <v>3.1E-2</v>
      </c>
      <c r="AU1038" t="s">
        <v>6</v>
      </c>
      <c r="AV1038">
        <v>0</v>
      </c>
      <c r="AW1038">
        <v>1</v>
      </c>
      <c r="AX1038">
        <v>-1</v>
      </c>
      <c r="AY1038">
        <v>0</v>
      </c>
      <c r="AZ1038">
        <v>0</v>
      </c>
      <c r="BA1038" t="s">
        <v>6</v>
      </c>
      <c r="BB1038">
        <v>0</v>
      </c>
      <c r="BC1038">
        <v>0</v>
      </c>
      <c r="BD1038">
        <v>0</v>
      </c>
      <c r="BE1038">
        <v>0</v>
      </c>
      <c r="BF1038">
        <v>0</v>
      </c>
      <c r="BG1038">
        <v>0</v>
      </c>
      <c r="BH1038">
        <v>0</v>
      </c>
      <c r="BI1038">
        <v>0</v>
      </c>
      <c r="BJ1038">
        <v>0</v>
      </c>
      <c r="BK1038">
        <v>0</v>
      </c>
      <c r="BL1038">
        <v>0</v>
      </c>
      <c r="BM1038">
        <v>0</v>
      </c>
      <c r="BN1038">
        <v>0</v>
      </c>
      <c r="BO1038">
        <v>0</v>
      </c>
      <c r="BP1038">
        <v>0</v>
      </c>
      <c r="BQ1038">
        <v>0</v>
      </c>
      <c r="BR1038">
        <v>0</v>
      </c>
      <c r="BS1038">
        <v>0</v>
      </c>
      <c r="BT1038">
        <v>0</v>
      </c>
      <c r="BU1038">
        <v>0</v>
      </c>
      <c r="BV1038">
        <v>0</v>
      </c>
      <c r="BW1038">
        <v>0</v>
      </c>
      <c r="CV1038">
        <v>0</v>
      </c>
      <c r="CW1038">
        <v>0</v>
      </c>
      <c r="CX1038">
        <f>ROUND(Y1038*Source!I670,9)</f>
        <v>7.1176000000000003E-2</v>
      </c>
      <c r="CY1038">
        <f t="shared" si="500"/>
        <v>10380</v>
      </c>
      <c r="CZ1038">
        <f t="shared" si="501"/>
        <v>10380</v>
      </c>
      <c r="DA1038">
        <f t="shared" si="502"/>
        <v>1</v>
      </c>
      <c r="DB1038">
        <f t="shared" si="492"/>
        <v>321.77999999999997</v>
      </c>
      <c r="DC1038">
        <f t="shared" si="493"/>
        <v>0</v>
      </c>
      <c r="DD1038" t="s">
        <v>6</v>
      </c>
      <c r="DE1038" t="s">
        <v>6</v>
      </c>
      <c r="DF1038">
        <f t="shared" si="495"/>
        <v>739</v>
      </c>
      <c r="DG1038">
        <f t="shared" si="494"/>
        <v>0</v>
      </c>
      <c r="DH1038">
        <f>Source!I670*SmtRes!Y1038</f>
        <v>7.1175999999999989E-2</v>
      </c>
      <c r="DI1038">
        <f t="shared" si="503"/>
        <v>10380</v>
      </c>
      <c r="DJ1038">
        <f t="shared" ref="DJ1038:DJ1043" si="504">DF1038</f>
        <v>739</v>
      </c>
      <c r="DK1038">
        <f>Source!BC670</f>
        <v>1</v>
      </c>
      <c r="DL1038" t="s">
        <v>6</v>
      </c>
      <c r="DM1038">
        <v>0</v>
      </c>
      <c r="DN1038" t="s">
        <v>6</v>
      </c>
      <c r="DO1038">
        <v>0</v>
      </c>
      <c r="GP1038">
        <v>1</v>
      </c>
      <c r="GQ1038">
        <v>-1</v>
      </c>
      <c r="GR1038">
        <v>-1</v>
      </c>
    </row>
    <row r="1039" spans="1:200" x14ac:dyDescent="0.2">
      <c r="A1039">
        <f>ROW(Source!A670)</f>
        <v>670</v>
      </c>
      <c r="B1039">
        <v>86295183</v>
      </c>
      <c r="C1039">
        <v>86296834</v>
      </c>
      <c r="D1039">
        <v>27371084</v>
      </c>
      <c r="E1039">
        <v>1</v>
      </c>
      <c r="F1039">
        <v>1</v>
      </c>
      <c r="G1039">
        <v>1</v>
      </c>
      <c r="H1039">
        <v>3</v>
      </c>
      <c r="I1039" t="s">
        <v>255</v>
      </c>
      <c r="J1039" t="s">
        <v>257</v>
      </c>
      <c r="K1039" t="s">
        <v>256</v>
      </c>
      <c r="L1039">
        <v>1346</v>
      </c>
      <c r="N1039">
        <v>1009</v>
      </c>
      <c r="O1039" t="s">
        <v>182</v>
      </c>
      <c r="P1039" t="s">
        <v>182</v>
      </c>
      <c r="Q1039">
        <v>1</v>
      </c>
      <c r="W1039">
        <v>0</v>
      </c>
      <c r="X1039">
        <v>-1982328944</v>
      </c>
      <c r="Y1039">
        <f t="shared" si="491"/>
        <v>0.59</v>
      </c>
      <c r="AA1039">
        <v>6.12</v>
      </c>
      <c r="AB1039">
        <v>0</v>
      </c>
      <c r="AC1039">
        <v>0</v>
      </c>
      <c r="AD1039">
        <v>0</v>
      </c>
      <c r="AE1039">
        <v>6.12</v>
      </c>
      <c r="AF1039">
        <v>0</v>
      </c>
      <c r="AG1039">
        <v>0</v>
      </c>
      <c r="AH1039">
        <v>0</v>
      </c>
      <c r="AI1039">
        <v>1</v>
      </c>
      <c r="AJ1039">
        <v>1</v>
      </c>
      <c r="AK1039">
        <v>1</v>
      </c>
      <c r="AL1039">
        <v>1</v>
      </c>
      <c r="AM1039">
        <v>0</v>
      </c>
      <c r="AN1039">
        <v>0</v>
      </c>
      <c r="AO1039">
        <v>0</v>
      </c>
      <c r="AP1039">
        <v>1</v>
      </c>
      <c r="AQ1039">
        <v>0</v>
      </c>
      <c r="AR1039">
        <v>0</v>
      </c>
      <c r="AS1039" t="s">
        <v>6</v>
      </c>
      <c r="AT1039">
        <v>0.59</v>
      </c>
      <c r="AU1039" t="s">
        <v>6</v>
      </c>
      <c r="AV1039">
        <v>0</v>
      </c>
      <c r="AW1039">
        <v>2</v>
      </c>
      <c r="AX1039">
        <v>86296869</v>
      </c>
      <c r="AY1039">
        <v>1</v>
      </c>
      <c r="AZ1039">
        <v>0</v>
      </c>
      <c r="BA1039">
        <v>1162</v>
      </c>
      <c r="BB1039">
        <v>3</v>
      </c>
      <c r="BC1039">
        <v>0</v>
      </c>
      <c r="BD1039">
        <v>0</v>
      </c>
      <c r="BE1039">
        <v>0</v>
      </c>
      <c r="BF1039">
        <v>0</v>
      </c>
      <c r="BG1039">
        <v>0</v>
      </c>
      <c r="BH1039">
        <v>0</v>
      </c>
      <c r="BI1039">
        <v>0</v>
      </c>
      <c r="BJ1039">
        <v>0</v>
      </c>
      <c r="BK1039">
        <v>0</v>
      </c>
      <c r="BL1039">
        <v>0</v>
      </c>
      <c r="BM1039">
        <v>0</v>
      </c>
      <c r="BN1039">
        <v>0</v>
      </c>
      <c r="BO1039">
        <v>0</v>
      </c>
      <c r="BP1039">
        <v>0</v>
      </c>
      <c r="BQ1039">
        <v>0</v>
      </c>
      <c r="BR1039">
        <v>0</v>
      </c>
      <c r="BS1039">
        <v>0</v>
      </c>
      <c r="BT1039">
        <v>0</v>
      </c>
      <c r="BU1039">
        <v>0</v>
      </c>
      <c r="BV1039">
        <v>0</v>
      </c>
      <c r="BW1039">
        <v>0</v>
      </c>
      <c r="CV1039">
        <v>0</v>
      </c>
      <c r="CW1039">
        <v>0</v>
      </c>
      <c r="CX1039">
        <f>ROUND(Y1039*Source!I670,9)</f>
        <v>1.3546400000000001</v>
      </c>
      <c r="CY1039">
        <f t="shared" si="500"/>
        <v>6.12</v>
      </c>
      <c r="CZ1039">
        <f t="shared" si="501"/>
        <v>6.12</v>
      </c>
      <c r="DA1039">
        <f t="shared" si="502"/>
        <v>1</v>
      </c>
      <c r="DB1039">
        <f t="shared" si="492"/>
        <v>3.61</v>
      </c>
      <c r="DC1039">
        <f t="shared" si="493"/>
        <v>0</v>
      </c>
      <c r="DD1039" t="s">
        <v>6</v>
      </c>
      <c r="DE1039" t="s">
        <v>6</v>
      </c>
      <c r="DF1039">
        <f t="shared" si="495"/>
        <v>8</v>
      </c>
      <c r="DG1039">
        <f t="shared" si="494"/>
        <v>0</v>
      </c>
      <c r="DH1039">
        <f>Source!I670*SmtRes!Y1039</f>
        <v>1.3546399999999998</v>
      </c>
      <c r="DI1039">
        <f t="shared" si="503"/>
        <v>6.12</v>
      </c>
      <c r="DJ1039">
        <f>EtalonRes!Y1162</f>
        <v>6.12</v>
      </c>
      <c r="DK1039">
        <f>Source!BC670</f>
        <v>1</v>
      </c>
      <c r="DL1039" t="s">
        <v>6</v>
      </c>
      <c r="DM1039">
        <v>0</v>
      </c>
      <c r="DN1039" t="s">
        <v>6</v>
      </c>
      <c r="DO1039">
        <v>0</v>
      </c>
      <c r="GP1039">
        <v>1</v>
      </c>
      <c r="GQ1039">
        <v>-1</v>
      </c>
      <c r="GR1039">
        <v>-1</v>
      </c>
    </row>
    <row r="1040" spans="1:200" x14ac:dyDescent="0.2">
      <c r="A1040">
        <f>ROW(Source!A670)</f>
        <v>670</v>
      </c>
      <c r="B1040">
        <v>86295183</v>
      </c>
      <c r="C1040">
        <v>86296834</v>
      </c>
      <c r="D1040">
        <v>69205277</v>
      </c>
      <c r="E1040">
        <v>1</v>
      </c>
      <c r="F1040">
        <v>1</v>
      </c>
      <c r="G1040">
        <v>1</v>
      </c>
      <c r="H1040">
        <v>3</v>
      </c>
      <c r="I1040" t="s">
        <v>624</v>
      </c>
      <c r="J1040" t="s">
        <v>626</v>
      </c>
      <c r="K1040" t="s">
        <v>625</v>
      </c>
      <c r="L1040">
        <v>1348</v>
      </c>
      <c r="N1040">
        <v>1009</v>
      </c>
      <c r="O1040" t="s">
        <v>63</v>
      </c>
      <c r="P1040" t="s">
        <v>63</v>
      </c>
      <c r="Q1040">
        <v>1000</v>
      </c>
      <c r="W1040">
        <v>0</v>
      </c>
      <c r="X1040">
        <v>1415402652</v>
      </c>
      <c r="Y1040">
        <f t="shared" si="491"/>
        <v>0.39677699999999999</v>
      </c>
      <c r="AA1040">
        <v>22795.14</v>
      </c>
      <c r="AB1040">
        <v>0</v>
      </c>
      <c r="AC1040">
        <v>0</v>
      </c>
      <c r="AD1040">
        <v>0</v>
      </c>
      <c r="AE1040">
        <v>22795.14</v>
      </c>
      <c r="AF1040">
        <v>0</v>
      </c>
      <c r="AG1040">
        <v>0</v>
      </c>
      <c r="AH1040">
        <v>0</v>
      </c>
      <c r="AI1040">
        <v>1</v>
      </c>
      <c r="AJ1040">
        <v>1</v>
      </c>
      <c r="AK1040">
        <v>1</v>
      </c>
      <c r="AL1040">
        <v>1</v>
      </c>
      <c r="AM1040">
        <v>0</v>
      </c>
      <c r="AN1040">
        <v>0</v>
      </c>
      <c r="AO1040">
        <v>0</v>
      </c>
      <c r="AP1040">
        <v>1</v>
      </c>
      <c r="AQ1040">
        <v>0</v>
      </c>
      <c r="AR1040">
        <v>0</v>
      </c>
      <c r="AS1040" t="s">
        <v>6</v>
      </c>
      <c r="AT1040">
        <v>0.39677699999999999</v>
      </c>
      <c r="AU1040" t="s">
        <v>6</v>
      </c>
      <c r="AV1040">
        <v>0</v>
      </c>
      <c r="AW1040">
        <v>1</v>
      </c>
      <c r="AX1040">
        <v>-1</v>
      </c>
      <c r="AY1040">
        <v>0</v>
      </c>
      <c r="AZ1040">
        <v>0</v>
      </c>
      <c r="BA1040" t="s">
        <v>6</v>
      </c>
      <c r="BB1040">
        <v>0</v>
      </c>
      <c r="BC1040">
        <v>0</v>
      </c>
      <c r="BD1040">
        <v>0</v>
      </c>
      <c r="BE1040">
        <v>0</v>
      </c>
      <c r="BF1040">
        <v>0</v>
      </c>
      <c r="BG1040">
        <v>0</v>
      </c>
      <c r="BH1040">
        <v>0</v>
      </c>
      <c r="BI1040">
        <v>0</v>
      </c>
      <c r="BJ1040">
        <v>0</v>
      </c>
      <c r="BK1040">
        <v>0</v>
      </c>
      <c r="BL1040">
        <v>0</v>
      </c>
      <c r="BM1040">
        <v>0</v>
      </c>
      <c r="BN1040">
        <v>0</v>
      </c>
      <c r="BO1040">
        <v>0</v>
      </c>
      <c r="BP1040">
        <v>0</v>
      </c>
      <c r="BQ1040">
        <v>0</v>
      </c>
      <c r="BR1040">
        <v>0</v>
      </c>
      <c r="BS1040">
        <v>0</v>
      </c>
      <c r="BT1040">
        <v>0</v>
      </c>
      <c r="BU1040">
        <v>0</v>
      </c>
      <c r="BV1040">
        <v>0</v>
      </c>
      <c r="BW1040">
        <v>0</v>
      </c>
      <c r="CV1040">
        <v>0</v>
      </c>
      <c r="CW1040">
        <v>0</v>
      </c>
      <c r="CX1040">
        <f>ROUND(Y1040*Source!I670,9)</f>
        <v>0.91099999200000004</v>
      </c>
      <c r="CY1040">
        <f t="shared" si="500"/>
        <v>22795.14</v>
      </c>
      <c r="CZ1040">
        <f t="shared" si="501"/>
        <v>22795.14</v>
      </c>
      <c r="DA1040">
        <f t="shared" si="502"/>
        <v>1</v>
      </c>
      <c r="DB1040">
        <f t="shared" si="492"/>
        <v>9044.59</v>
      </c>
      <c r="DC1040">
        <f t="shared" si="493"/>
        <v>0</v>
      </c>
      <c r="DD1040" t="s">
        <v>6</v>
      </c>
      <c r="DE1040" t="s">
        <v>6</v>
      </c>
      <c r="DF1040">
        <f t="shared" si="495"/>
        <v>20766</v>
      </c>
      <c r="DG1040">
        <f t="shared" si="494"/>
        <v>0</v>
      </c>
      <c r="DH1040">
        <f>Source!I670*SmtRes!Y1040</f>
        <v>0.91099999199999993</v>
      </c>
      <c r="DI1040">
        <f t="shared" si="503"/>
        <v>22795.14</v>
      </c>
      <c r="DJ1040">
        <f t="shared" si="504"/>
        <v>20766</v>
      </c>
      <c r="DK1040">
        <f>Source!BC670</f>
        <v>1</v>
      </c>
      <c r="DL1040" t="s">
        <v>6</v>
      </c>
      <c r="DM1040">
        <v>0</v>
      </c>
      <c r="DN1040" t="s">
        <v>6</v>
      </c>
      <c r="DO1040">
        <v>0</v>
      </c>
      <c r="GP1040">
        <v>1</v>
      </c>
      <c r="GQ1040">
        <v>-1</v>
      </c>
      <c r="GR1040">
        <v>-1</v>
      </c>
    </row>
    <row r="1041" spans="1:200" x14ac:dyDescent="0.2">
      <c r="A1041">
        <f>ROW(Source!A670)</f>
        <v>670</v>
      </c>
      <c r="B1041">
        <v>86295183</v>
      </c>
      <c r="C1041">
        <v>86296834</v>
      </c>
      <c r="D1041">
        <v>69205278</v>
      </c>
      <c r="E1041">
        <v>1</v>
      </c>
      <c r="F1041">
        <v>1</v>
      </c>
      <c r="G1041">
        <v>1</v>
      </c>
      <c r="H1041">
        <v>3</v>
      </c>
      <c r="I1041" t="s">
        <v>629</v>
      </c>
      <c r="J1041" t="s">
        <v>631</v>
      </c>
      <c r="K1041" t="s">
        <v>630</v>
      </c>
      <c r="L1041">
        <v>1348</v>
      </c>
      <c r="N1041">
        <v>1009</v>
      </c>
      <c r="O1041" t="s">
        <v>63</v>
      </c>
      <c r="P1041" t="s">
        <v>63</v>
      </c>
      <c r="Q1041">
        <v>1000</v>
      </c>
      <c r="W1041">
        <v>0</v>
      </c>
      <c r="X1041">
        <v>-126084742</v>
      </c>
      <c r="Y1041">
        <f t="shared" si="491"/>
        <v>0.41167199999999998</v>
      </c>
      <c r="AA1041">
        <v>22661.200000000001</v>
      </c>
      <c r="AB1041">
        <v>0</v>
      </c>
      <c r="AC1041">
        <v>0</v>
      </c>
      <c r="AD1041">
        <v>0</v>
      </c>
      <c r="AE1041">
        <v>22661.200000000001</v>
      </c>
      <c r="AF1041">
        <v>0</v>
      </c>
      <c r="AG1041">
        <v>0</v>
      </c>
      <c r="AH1041">
        <v>0</v>
      </c>
      <c r="AI1041">
        <v>1</v>
      </c>
      <c r="AJ1041">
        <v>1</v>
      </c>
      <c r="AK1041">
        <v>1</v>
      </c>
      <c r="AL1041">
        <v>1</v>
      </c>
      <c r="AM1041">
        <v>0</v>
      </c>
      <c r="AN1041">
        <v>0</v>
      </c>
      <c r="AO1041">
        <v>0</v>
      </c>
      <c r="AP1041">
        <v>1</v>
      </c>
      <c r="AQ1041">
        <v>0</v>
      </c>
      <c r="AR1041">
        <v>0</v>
      </c>
      <c r="AS1041" t="s">
        <v>6</v>
      </c>
      <c r="AT1041">
        <v>0.41167199999999998</v>
      </c>
      <c r="AU1041" t="s">
        <v>6</v>
      </c>
      <c r="AV1041">
        <v>0</v>
      </c>
      <c r="AW1041">
        <v>1</v>
      </c>
      <c r="AX1041">
        <v>-1</v>
      </c>
      <c r="AY1041">
        <v>0</v>
      </c>
      <c r="AZ1041">
        <v>0</v>
      </c>
      <c r="BA1041" t="s">
        <v>6</v>
      </c>
      <c r="BB1041">
        <v>0</v>
      </c>
      <c r="BC1041">
        <v>0</v>
      </c>
      <c r="BD1041">
        <v>0</v>
      </c>
      <c r="BE1041">
        <v>0</v>
      </c>
      <c r="BF1041">
        <v>0</v>
      </c>
      <c r="BG1041">
        <v>0</v>
      </c>
      <c r="BH1041">
        <v>0</v>
      </c>
      <c r="BI1041">
        <v>0</v>
      </c>
      <c r="BJ1041">
        <v>0</v>
      </c>
      <c r="BK1041">
        <v>0</v>
      </c>
      <c r="BL1041">
        <v>0</v>
      </c>
      <c r="BM1041">
        <v>0</v>
      </c>
      <c r="BN1041">
        <v>0</v>
      </c>
      <c r="BO1041">
        <v>0</v>
      </c>
      <c r="BP1041">
        <v>0</v>
      </c>
      <c r="BQ1041">
        <v>0</v>
      </c>
      <c r="BR1041">
        <v>0</v>
      </c>
      <c r="BS1041">
        <v>0</v>
      </c>
      <c r="BT1041">
        <v>0</v>
      </c>
      <c r="BU1041">
        <v>0</v>
      </c>
      <c r="BV1041">
        <v>0</v>
      </c>
      <c r="BW1041">
        <v>0</v>
      </c>
      <c r="CV1041">
        <v>0</v>
      </c>
      <c r="CW1041">
        <v>0</v>
      </c>
      <c r="CX1041">
        <f>ROUND(Y1041*Source!I670,9)</f>
        <v>0.94519891199999995</v>
      </c>
      <c r="CY1041">
        <f t="shared" si="500"/>
        <v>22661.200000000001</v>
      </c>
      <c r="CZ1041">
        <f t="shared" si="501"/>
        <v>22661.200000000001</v>
      </c>
      <c r="DA1041">
        <f t="shared" si="502"/>
        <v>1</v>
      </c>
      <c r="DB1041">
        <f t="shared" si="492"/>
        <v>9328.98</v>
      </c>
      <c r="DC1041">
        <f t="shared" si="493"/>
        <v>0</v>
      </c>
      <c r="DD1041" t="s">
        <v>6</v>
      </c>
      <c r="DE1041" t="s">
        <v>6</v>
      </c>
      <c r="DF1041">
        <f t="shared" si="495"/>
        <v>21419</v>
      </c>
      <c r="DG1041">
        <f t="shared" si="494"/>
        <v>0</v>
      </c>
      <c r="DH1041">
        <f>Source!I670*SmtRes!Y1041</f>
        <v>0.94519891199999984</v>
      </c>
      <c r="DI1041">
        <f t="shared" si="503"/>
        <v>22661.200000000001</v>
      </c>
      <c r="DJ1041">
        <f t="shared" si="504"/>
        <v>21419</v>
      </c>
      <c r="DK1041">
        <f>Source!BC670</f>
        <v>1</v>
      </c>
      <c r="DL1041" t="s">
        <v>6</v>
      </c>
      <c r="DM1041">
        <v>0</v>
      </c>
      <c r="DN1041" t="s">
        <v>6</v>
      </c>
      <c r="DO1041">
        <v>0</v>
      </c>
      <c r="GP1041">
        <v>1</v>
      </c>
      <c r="GQ1041">
        <v>-1</v>
      </c>
      <c r="GR1041">
        <v>-1</v>
      </c>
    </row>
    <row r="1042" spans="1:200" x14ac:dyDescent="0.2">
      <c r="A1042">
        <f>ROW(Source!A670)</f>
        <v>670</v>
      </c>
      <c r="B1042">
        <v>86295183</v>
      </c>
      <c r="C1042">
        <v>86296834</v>
      </c>
      <c r="D1042">
        <v>69205279</v>
      </c>
      <c r="E1042">
        <v>1</v>
      </c>
      <c r="F1042">
        <v>1</v>
      </c>
      <c r="G1042">
        <v>1</v>
      </c>
      <c r="H1042">
        <v>3</v>
      </c>
      <c r="I1042" t="s">
        <v>634</v>
      </c>
      <c r="J1042" t="s">
        <v>636</v>
      </c>
      <c r="K1042" t="s">
        <v>635</v>
      </c>
      <c r="L1042">
        <v>1348</v>
      </c>
      <c r="N1042">
        <v>1009</v>
      </c>
      <c r="O1042" t="s">
        <v>63</v>
      </c>
      <c r="P1042" t="s">
        <v>63</v>
      </c>
      <c r="Q1042">
        <v>1000</v>
      </c>
      <c r="W1042">
        <v>0</v>
      </c>
      <c r="X1042">
        <v>203260106</v>
      </c>
      <c r="Y1042">
        <f t="shared" si="491"/>
        <v>9.9171999999999996E-2</v>
      </c>
      <c r="AA1042">
        <v>23700.07</v>
      </c>
      <c r="AB1042">
        <v>0</v>
      </c>
      <c r="AC1042">
        <v>0</v>
      </c>
      <c r="AD1042">
        <v>0</v>
      </c>
      <c r="AE1042">
        <v>23700.07</v>
      </c>
      <c r="AF1042">
        <v>0</v>
      </c>
      <c r="AG1042">
        <v>0</v>
      </c>
      <c r="AH1042">
        <v>0</v>
      </c>
      <c r="AI1042">
        <v>1</v>
      </c>
      <c r="AJ1042">
        <v>1</v>
      </c>
      <c r="AK1042">
        <v>1</v>
      </c>
      <c r="AL1042">
        <v>1</v>
      </c>
      <c r="AM1042">
        <v>0</v>
      </c>
      <c r="AN1042">
        <v>0</v>
      </c>
      <c r="AO1042">
        <v>0</v>
      </c>
      <c r="AP1042">
        <v>1</v>
      </c>
      <c r="AQ1042">
        <v>0</v>
      </c>
      <c r="AR1042">
        <v>0</v>
      </c>
      <c r="AS1042" t="s">
        <v>6</v>
      </c>
      <c r="AT1042">
        <v>9.9171999999999996E-2</v>
      </c>
      <c r="AU1042" t="s">
        <v>6</v>
      </c>
      <c r="AV1042">
        <v>0</v>
      </c>
      <c r="AW1042">
        <v>1</v>
      </c>
      <c r="AX1042">
        <v>-1</v>
      </c>
      <c r="AY1042">
        <v>0</v>
      </c>
      <c r="AZ1042">
        <v>0</v>
      </c>
      <c r="BA1042" t="s">
        <v>6</v>
      </c>
      <c r="BB1042">
        <v>0</v>
      </c>
      <c r="BC1042">
        <v>0</v>
      </c>
      <c r="BD1042">
        <v>0</v>
      </c>
      <c r="BE1042">
        <v>0</v>
      </c>
      <c r="BF1042">
        <v>0</v>
      </c>
      <c r="BG1042">
        <v>0</v>
      </c>
      <c r="BH1042">
        <v>0</v>
      </c>
      <c r="BI1042">
        <v>0</v>
      </c>
      <c r="BJ1042">
        <v>0</v>
      </c>
      <c r="BK1042">
        <v>0</v>
      </c>
      <c r="BL1042">
        <v>0</v>
      </c>
      <c r="BM1042">
        <v>0</v>
      </c>
      <c r="BN1042">
        <v>0</v>
      </c>
      <c r="BO1042">
        <v>0</v>
      </c>
      <c r="BP1042">
        <v>0</v>
      </c>
      <c r="BQ1042">
        <v>0</v>
      </c>
      <c r="BR1042">
        <v>0</v>
      </c>
      <c r="BS1042">
        <v>0</v>
      </c>
      <c r="BT1042">
        <v>0</v>
      </c>
      <c r="BU1042">
        <v>0</v>
      </c>
      <c r="BV1042">
        <v>0</v>
      </c>
      <c r="BW1042">
        <v>0</v>
      </c>
      <c r="CV1042">
        <v>0</v>
      </c>
      <c r="CW1042">
        <v>0</v>
      </c>
      <c r="CX1042">
        <f>ROUND(Y1042*Source!I670,9)</f>
        <v>0.227698912</v>
      </c>
      <c r="CY1042">
        <f t="shared" si="500"/>
        <v>23700.07</v>
      </c>
      <c r="CZ1042">
        <f t="shared" si="501"/>
        <v>23700.07</v>
      </c>
      <c r="DA1042">
        <f t="shared" si="502"/>
        <v>1</v>
      </c>
      <c r="DB1042">
        <f t="shared" si="492"/>
        <v>2350.38</v>
      </c>
      <c r="DC1042">
        <f t="shared" si="493"/>
        <v>0</v>
      </c>
      <c r="DD1042" t="s">
        <v>6</v>
      </c>
      <c r="DE1042" t="s">
        <v>6</v>
      </c>
      <c r="DF1042">
        <f t="shared" si="495"/>
        <v>5396</v>
      </c>
      <c r="DG1042">
        <f t="shared" si="494"/>
        <v>0</v>
      </c>
      <c r="DH1042">
        <f>Source!I670*SmtRes!Y1042</f>
        <v>0.22769891199999998</v>
      </c>
      <c r="DI1042">
        <f t="shared" si="503"/>
        <v>23700.07</v>
      </c>
      <c r="DJ1042">
        <f t="shared" si="504"/>
        <v>5396</v>
      </c>
      <c r="DK1042">
        <f>Source!BC670</f>
        <v>1</v>
      </c>
      <c r="DL1042" t="s">
        <v>6</v>
      </c>
      <c r="DM1042">
        <v>0</v>
      </c>
      <c r="DN1042" t="s">
        <v>6</v>
      </c>
      <c r="DO1042">
        <v>0</v>
      </c>
      <c r="GP1042">
        <v>1</v>
      </c>
      <c r="GQ1042">
        <v>-1</v>
      </c>
      <c r="GR1042">
        <v>-1</v>
      </c>
    </row>
    <row r="1043" spans="1:200" x14ac:dyDescent="0.2">
      <c r="A1043">
        <f>ROW(Source!A670)</f>
        <v>670</v>
      </c>
      <c r="B1043">
        <v>86295183</v>
      </c>
      <c r="C1043">
        <v>86296834</v>
      </c>
      <c r="D1043">
        <v>69205280</v>
      </c>
      <c r="E1043">
        <v>1</v>
      </c>
      <c r="F1043">
        <v>1</v>
      </c>
      <c r="G1043">
        <v>1</v>
      </c>
      <c r="H1043">
        <v>3</v>
      </c>
      <c r="I1043" t="s">
        <v>639</v>
      </c>
      <c r="J1043" t="s">
        <v>641</v>
      </c>
      <c r="K1043" t="s">
        <v>640</v>
      </c>
      <c r="L1043">
        <v>1348</v>
      </c>
      <c r="N1043">
        <v>1009</v>
      </c>
      <c r="O1043" t="s">
        <v>63</v>
      </c>
      <c r="P1043" t="s">
        <v>63</v>
      </c>
      <c r="Q1043">
        <v>1000</v>
      </c>
      <c r="W1043">
        <v>0</v>
      </c>
      <c r="X1043">
        <v>-1983082630</v>
      </c>
      <c r="Y1043">
        <f t="shared" ref="Y1043:Y1074" si="505">AT1043</f>
        <v>9.2160000000000006E-2</v>
      </c>
      <c r="AA1043">
        <v>23709.96</v>
      </c>
      <c r="AB1043">
        <v>0</v>
      </c>
      <c r="AC1043">
        <v>0</v>
      </c>
      <c r="AD1043">
        <v>0</v>
      </c>
      <c r="AE1043">
        <v>23709.96</v>
      </c>
      <c r="AF1043">
        <v>0</v>
      </c>
      <c r="AG1043">
        <v>0</v>
      </c>
      <c r="AH1043">
        <v>0</v>
      </c>
      <c r="AI1043">
        <v>1</v>
      </c>
      <c r="AJ1043">
        <v>1</v>
      </c>
      <c r="AK1043">
        <v>1</v>
      </c>
      <c r="AL1043">
        <v>1</v>
      </c>
      <c r="AM1043">
        <v>0</v>
      </c>
      <c r="AN1043">
        <v>0</v>
      </c>
      <c r="AO1043">
        <v>0</v>
      </c>
      <c r="AP1043">
        <v>1</v>
      </c>
      <c r="AQ1043">
        <v>0</v>
      </c>
      <c r="AR1043">
        <v>0</v>
      </c>
      <c r="AS1043" t="s">
        <v>6</v>
      </c>
      <c r="AT1043">
        <v>9.2160000000000006E-2</v>
      </c>
      <c r="AU1043" t="s">
        <v>6</v>
      </c>
      <c r="AV1043">
        <v>0</v>
      </c>
      <c r="AW1043">
        <v>1</v>
      </c>
      <c r="AX1043">
        <v>-1</v>
      </c>
      <c r="AY1043">
        <v>0</v>
      </c>
      <c r="AZ1043">
        <v>0</v>
      </c>
      <c r="BA1043" t="s">
        <v>6</v>
      </c>
      <c r="BB1043">
        <v>0</v>
      </c>
      <c r="BC1043">
        <v>0</v>
      </c>
      <c r="BD1043">
        <v>0</v>
      </c>
      <c r="BE1043">
        <v>0</v>
      </c>
      <c r="BF1043">
        <v>0</v>
      </c>
      <c r="BG1043">
        <v>0</v>
      </c>
      <c r="BH1043">
        <v>0</v>
      </c>
      <c r="BI1043">
        <v>0</v>
      </c>
      <c r="BJ1043">
        <v>0</v>
      </c>
      <c r="BK1043">
        <v>0</v>
      </c>
      <c r="BL1043">
        <v>0</v>
      </c>
      <c r="BM1043">
        <v>0</v>
      </c>
      <c r="BN1043">
        <v>0</v>
      </c>
      <c r="BO1043">
        <v>0</v>
      </c>
      <c r="BP1043">
        <v>0</v>
      </c>
      <c r="BQ1043">
        <v>0</v>
      </c>
      <c r="BR1043">
        <v>0</v>
      </c>
      <c r="BS1043">
        <v>0</v>
      </c>
      <c r="BT1043">
        <v>0</v>
      </c>
      <c r="BU1043">
        <v>0</v>
      </c>
      <c r="BV1043">
        <v>0</v>
      </c>
      <c r="BW1043">
        <v>0</v>
      </c>
      <c r="CV1043">
        <v>0</v>
      </c>
      <c r="CW1043">
        <v>0</v>
      </c>
      <c r="CX1043">
        <f>ROUND(Y1043*Source!I670,9)</f>
        <v>0.21159935999999999</v>
      </c>
      <c r="CY1043">
        <f t="shared" si="500"/>
        <v>23709.96</v>
      </c>
      <c r="CZ1043">
        <f t="shared" si="501"/>
        <v>23709.96</v>
      </c>
      <c r="DA1043">
        <f t="shared" si="502"/>
        <v>1</v>
      </c>
      <c r="DB1043">
        <f t="shared" ref="DB1043:DB1074" si="506">ROUND(ROUND(AT1043*CZ1043,2),2)</f>
        <v>2185.11</v>
      </c>
      <c r="DC1043">
        <f t="shared" ref="DC1043:DC1074" si="507">ROUND(ROUND(AT1043*AG1043,2),2)</f>
        <v>0</v>
      </c>
      <c r="DD1043" t="s">
        <v>6</v>
      </c>
      <c r="DE1043" t="s">
        <v>6</v>
      </c>
      <c r="DF1043">
        <f t="shared" si="495"/>
        <v>5017</v>
      </c>
      <c r="DG1043">
        <f t="shared" si="494"/>
        <v>0</v>
      </c>
      <c r="DH1043">
        <f>Source!I670*SmtRes!Y1043</f>
        <v>0.21159935999999999</v>
      </c>
      <c r="DI1043">
        <f t="shared" si="503"/>
        <v>23709.96</v>
      </c>
      <c r="DJ1043">
        <f t="shared" si="504"/>
        <v>5017</v>
      </c>
      <c r="DK1043">
        <f>Source!BC670</f>
        <v>1</v>
      </c>
      <c r="DL1043" t="s">
        <v>6</v>
      </c>
      <c r="DM1043">
        <v>0</v>
      </c>
      <c r="DN1043" t="s">
        <v>6</v>
      </c>
      <c r="DO1043">
        <v>0</v>
      </c>
      <c r="GP1043">
        <v>1</v>
      </c>
      <c r="GQ1043">
        <v>-1</v>
      </c>
      <c r="GR1043">
        <v>-1</v>
      </c>
    </row>
    <row r="1044" spans="1:200" x14ac:dyDescent="0.2">
      <c r="A1044">
        <f>ROW(Source!A671)</f>
        <v>671</v>
      </c>
      <c r="B1044">
        <v>86295184</v>
      </c>
      <c r="C1044">
        <v>86296834</v>
      </c>
      <c r="D1044">
        <v>27493087</v>
      </c>
      <c r="E1044">
        <v>1</v>
      </c>
      <c r="F1044">
        <v>1</v>
      </c>
      <c r="G1044">
        <v>1</v>
      </c>
      <c r="H1044">
        <v>1</v>
      </c>
      <c r="I1044" t="s">
        <v>928</v>
      </c>
      <c r="J1044" t="s">
        <v>6</v>
      </c>
      <c r="K1044" t="s">
        <v>929</v>
      </c>
      <c r="L1044">
        <v>1369</v>
      </c>
      <c r="N1044">
        <v>1013</v>
      </c>
      <c r="O1044" t="s">
        <v>921</v>
      </c>
      <c r="P1044" t="s">
        <v>921</v>
      </c>
      <c r="Q1044">
        <v>1</v>
      </c>
      <c r="W1044">
        <v>0</v>
      </c>
      <c r="X1044">
        <v>800791658</v>
      </c>
      <c r="Y1044">
        <f t="shared" si="505"/>
        <v>19.38</v>
      </c>
      <c r="AA1044">
        <v>0</v>
      </c>
      <c r="AB1044">
        <v>0</v>
      </c>
      <c r="AC1044">
        <v>0</v>
      </c>
      <c r="AD1044">
        <v>242.69</v>
      </c>
      <c r="AE1044">
        <v>0</v>
      </c>
      <c r="AF1044">
        <v>0</v>
      </c>
      <c r="AG1044">
        <v>0</v>
      </c>
      <c r="AH1044">
        <v>9.48</v>
      </c>
      <c r="AI1044">
        <v>1</v>
      </c>
      <c r="AJ1044">
        <v>1</v>
      </c>
      <c r="AK1044">
        <v>1</v>
      </c>
      <c r="AL1044">
        <v>25.6</v>
      </c>
      <c r="AM1044">
        <v>5</v>
      </c>
      <c r="AN1044">
        <v>0</v>
      </c>
      <c r="AO1044">
        <v>1</v>
      </c>
      <c r="AP1044">
        <v>0</v>
      </c>
      <c r="AQ1044">
        <v>0</v>
      </c>
      <c r="AR1044">
        <v>0</v>
      </c>
      <c r="AS1044" t="s">
        <v>6</v>
      </c>
      <c r="AT1044">
        <v>19.38</v>
      </c>
      <c r="AU1044" t="s">
        <v>6</v>
      </c>
      <c r="AV1044">
        <v>1</v>
      </c>
      <c r="AW1044">
        <v>2</v>
      </c>
      <c r="AX1044">
        <v>86296852</v>
      </c>
      <c r="AY1044">
        <v>1</v>
      </c>
      <c r="AZ1044">
        <v>0</v>
      </c>
      <c r="BA1044">
        <v>1169</v>
      </c>
      <c r="BB1044">
        <v>0</v>
      </c>
      <c r="BC1044">
        <v>0</v>
      </c>
      <c r="BD1044">
        <v>0</v>
      </c>
      <c r="BE1044">
        <v>0</v>
      </c>
      <c r="BF1044">
        <v>0</v>
      </c>
      <c r="BG1044">
        <v>0</v>
      </c>
      <c r="BH1044">
        <v>0</v>
      </c>
      <c r="BI1044">
        <v>0</v>
      </c>
      <c r="BJ1044">
        <v>0</v>
      </c>
      <c r="BK1044">
        <v>0</v>
      </c>
      <c r="BL1044">
        <v>0</v>
      </c>
      <c r="BM1044">
        <v>0</v>
      </c>
      <c r="BN1044">
        <v>0</v>
      </c>
      <c r="BO1044">
        <v>0</v>
      </c>
      <c r="BP1044">
        <v>0</v>
      </c>
      <c r="BQ1044">
        <v>0</v>
      </c>
      <c r="BR1044">
        <v>0</v>
      </c>
      <c r="BS1044">
        <v>0</v>
      </c>
      <c r="BT1044">
        <v>0</v>
      </c>
      <c r="BU1044">
        <v>0</v>
      </c>
      <c r="BV1044">
        <v>0</v>
      </c>
      <c r="BW1044">
        <v>0</v>
      </c>
      <c r="CU1044">
        <f>ROUND(AT1044*Source!I671*AH1044*AL1044,0)</f>
        <v>10799</v>
      </c>
      <c r="CV1044">
        <f>ROUND(Y1044*Source!I671,9)</f>
        <v>44.496479999999998</v>
      </c>
      <c r="CW1044">
        <v>0</v>
      </c>
      <c r="CX1044">
        <f>ROUND(Y1044*Source!I671,9)</f>
        <v>44.496479999999998</v>
      </c>
      <c r="CY1044">
        <f>AD1044</f>
        <v>242.69</v>
      </c>
      <c r="CZ1044">
        <f>AH1044</f>
        <v>9.48</v>
      </c>
      <c r="DA1044">
        <f>AL1044</f>
        <v>25.6</v>
      </c>
      <c r="DB1044">
        <f t="shared" si="506"/>
        <v>183.72</v>
      </c>
      <c r="DC1044">
        <f t="shared" si="507"/>
        <v>0</v>
      </c>
      <c r="DD1044" t="s">
        <v>6</v>
      </c>
      <c r="DE1044" t="s">
        <v>6</v>
      </c>
      <c r="DF1044">
        <f t="shared" si="495"/>
        <v>0</v>
      </c>
      <c r="DG1044">
        <f t="shared" si="494"/>
        <v>0</v>
      </c>
      <c r="DH1044">
        <f>Source!I671*SmtRes!Y1044</f>
        <v>44.496479999999991</v>
      </c>
      <c r="DI1044">
        <f>AD1044</f>
        <v>242.69</v>
      </c>
      <c r="DJ1044">
        <f>EtalonRes!AB1169</f>
        <v>9.48</v>
      </c>
      <c r="DK1044">
        <f>Source!BA671</f>
        <v>25.6</v>
      </c>
      <c r="DL1044" t="s">
        <v>6</v>
      </c>
      <c r="DM1044">
        <v>0</v>
      </c>
      <c r="DN1044" t="s">
        <v>6</v>
      </c>
      <c r="DO1044">
        <v>0</v>
      </c>
      <c r="GQ1044">
        <v>-1</v>
      </c>
      <c r="GR1044">
        <v>-1</v>
      </c>
    </row>
    <row r="1045" spans="1:200" x14ac:dyDescent="0.2">
      <c r="A1045">
        <f>ROW(Source!A671)</f>
        <v>671</v>
      </c>
      <c r="B1045">
        <v>86295184</v>
      </c>
      <c r="C1045">
        <v>86296834</v>
      </c>
      <c r="D1045">
        <v>121548</v>
      </c>
      <c r="E1045">
        <v>1</v>
      </c>
      <c r="F1045">
        <v>1</v>
      </c>
      <c r="G1045">
        <v>1</v>
      </c>
      <c r="H1045">
        <v>1</v>
      </c>
      <c r="I1045" t="s">
        <v>39</v>
      </c>
      <c r="J1045" t="s">
        <v>6</v>
      </c>
      <c r="K1045" t="s">
        <v>922</v>
      </c>
      <c r="L1045">
        <v>608254</v>
      </c>
      <c r="N1045">
        <v>1013</v>
      </c>
      <c r="O1045" t="s">
        <v>923</v>
      </c>
      <c r="P1045" t="s">
        <v>923</v>
      </c>
      <c r="Q1045">
        <v>1</v>
      </c>
      <c r="W1045">
        <v>0</v>
      </c>
      <c r="X1045">
        <v>-185737400</v>
      </c>
      <c r="Y1045">
        <f t="shared" si="505"/>
        <v>1.28</v>
      </c>
      <c r="AA1045">
        <v>0</v>
      </c>
      <c r="AB1045">
        <v>0</v>
      </c>
      <c r="AC1045">
        <v>0</v>
      </c>
      <c r="AD1045">
        <v>0</v>
      </c>
      <c r="AE1045">
        <v>0</v>
      </c>
      <c r="AF1045">
        <v>0</v>
      </c>
      <c r="AG1045">
        <v>0</v>
      </c>
      <c r="AH1045">
        <v>0</v>
      </c>
      <c r="AI1045">
        <v>1</v>
      </c>
      <c r="AJ1045">
        <v>1</v>
      </c>
      <c r="AK1045">
        <v>19.8</v>
      </c>
      <c r="AL1045">
        <v>1</v>
      </c>
      <c r="AM1045">
        <v>5</v>
      </c>
      <c r="AN1045">
        <v>0</v>
      </c>
      <c r="AO1045">
        <v>1</v>
      </c>
      <c r="AP1045">
        <v>0</v>
      </c>
      <c r="AQ1045">
        <v>0</v>
      </c>
      <c r="AR1045">
        <v>0</v>
      </c>
      <c r="AS1045" t="s">
        <v>6</v>
      </c>
      <c r="AT1045">
        <v>1.28</v>
      </c>
      <c r="AU1045" t="s">
        <v>6</v>
      </c>
      <c r="AV1045">
        <v>2</v>
      </c>
      <c r="AW1045">
        <v>2</v>
      </c>
      <c r="AX1045">
        <v>86296853</v>
      </c>
      <c r="AY1045">
        <v>1</v>
      </c>
      <c r="AZ1045">
        <v>0</v>
      </c>
      <c r="BA1045">
        <v>1170</v>
      </c>
      <c r="BB1045">
        <v>0</v>
      </c>
      <c r="BC1045">
        <v>0</v>
      </c>
      <c r="BD1045">
        <v>0</v>
      </c>
      <c r="BE1045">
        <v>0</v>
      </c>
      <c r="BF1045">
        <v>0</v>
      </c>
      <c r="BG1045">
        <v>0</v>
      </c>
      <c r="BH1045">
        <v>0</v>
      </c>
      <c r="BI1045">
        <v>0</v>
      </c>
      <c r="BJ1045">
        <v>0</v>
      </c>
      <c r="BK1045">
        <v>0</v>
      </c>
      <c r="BL1045">
        <v>0</v>
      </c>
      <c r="BM1045">
        <v>0</v>
      </c>
      <c r="BN1045">
        <v>0</v>
      </c>
      <c r="BO1045">
        <v>0</v>
      </c>
      <c r="BP1045">
        <v>0</v>
      </c>
      <c r="BQ1045">
        <v>0</v>
      </c>
      <c r="BR1045">
        <v>0</v>
      </c>
      <c r="BS1045">
        <v>0</v>
      </c>
      <c r="BT1045">
        <v>0</v>
      </c>
      <c r="BU1045">
        <v>0</v>
      </c>
      <c r="BV1045">
        <v>0</v>
      </c>
      <c r="BW1045">
        <v>0</v>
      </c>
      <c r="CV1045">
        <v>0</v>
      </c>
      <c r="CW1045">
        <v>0</v>
      </c>
      <c r="CX1045">
        <f>ROUND(Y1045*Source!I671,9)</f>
        <v>2.9388800000000002</v>
      </c>
      <c r="CY1045">
        <f>AD1045</f>
        <v>0</v>
      </c>
      <c r="CZ1045">
        <f>AH1045</f>
        <v>0</v>
      </c>
      <c r="DA1045">
        <f>AL1045</f>
        <v>1</v>
      </c>
      <c r="DB1045">
        <f t="shared" si="506"/>
        <v>0</v>
      </c>
      <c r="DC1045">
        <f t="shared" si="507"/>
        <v>0</v>
      </c>
      <c r="DD1045" t="s">
        <v>6</v>
      </c>
      <c r="DE1045" t="s">
        <v>6</v>
      </c>
      <c r="DF1045">
        <f t="shared" si="495"/>
        <v>0</v>
      </c>
      <c r="DG1045">
        <f t="shared" si="494"/>
        <v>0</v>
      </c>
      <c r="DH1045">
        <f>Source!I671*SmtRes!Y1045</f>
        <v>2.9388799999999997</v>
      </c>
      <c r="DI1045">
        <f>AD1045</f>
        <v>0</v>
      </c>
      <c r="DJ1045">
        <f>EtalonRes!AB1170</f>
        <v>0</v>
      </c>
      <c r="DK1045">
        <f>Source!BA671</f>
        <v>25.6</v>
      </c>
      <c r="DL1045" t="s">
        <v>6</v>
      </c>
      <c r="DM1045">
        <v>0</v>
      </c>
      <c r="DN1045" t="s">
        <v>6</v>
      </c>
      <c r="DO1045">
        <v>0</v>
      </c>
      <c r="GQ1045">
        <v>-1</v>
      </c>
      <c r="GR1045">
        <v>-1</v>
      </c>
    </row>
    <row r="1046" spans="1:200" x14ac:dyDescent="0.2">
      <c r="A1046">
        <f>ROW(Source!A671)</f>
        <v>671</v>
      </c>
      <c r="B1046">
        <v>86295184</v>
      </c>
      <c r="C1046">
        <v>86296834</v>
      </c>
      <c r="D1046">
        <v>27439431</v>
      </c>
      <c r="E1046">
        <v>1</v>
      </c>
      <c r="F1046">
        <v>1</v>
      </c>
      <c r="G1046">
        <v>1</v>
      </c>
      <c r="H1046">
        <v>2</v>
      </c>
      <c r="I1046" t="s">
        <v>977</v>
      </c>
      <c r="J1046" t="s">
        <v>978</v>
      </c>
      <c r="K1046" t="s">
        <v>979</v>
      </c>
      <c r="L1046">
        <v>1368</v>
      </c>
      <c r="N1046">
        <v>1011</v>
      </c>
      <c r="O1046" t="s">
        <v>927</v>
      </c>
      <c r="P1046" t="s">
        <v>927</v>
      </c>
      <c r="Q1046">
        <v>1</v>
      </c>
      <c r="W1046">
        <v>0</v>
      </c>
      <c r="X1046">
        <v>-1377734484</v>
      </c>
      <c r="Y1046">
        <f t="shared" si="505"/>
        <v>0.1</v>
      </c>
      <c r="AA1046">
        <v>0</v>
      </c>
      <c r="AB1046">
        <v>1123.44</v>
      </c>
      <c r="AC1046">
        <v>307.69</v>
      </c>
      <c r="AD1046">
        <v>0</v>
      </c>
      <c r="AE1046">
        <v>0</v>
      </c>
      <c r="AF1046">
        <v>120.8</v>
      </c>
      <c r="AG1046">
        <v>15.54</v>
      </c>
      <c r="AH1046">
        <v>0</v>
      </c>
      <c r="AI1046">
        <v>1</v>
      </c>
      <c r="AJ1046">
        <v>9.3000000000000007</v>
      </c>
      <c r="AK1046">
        <v>19.8</v>
      </c>
      <c r="AL1046">
        <v>1</v>
      </c>
      <c r="AM1046">
        <v>5</v>
      </c>
      <c r="AN1046">
        <v>0</v>
      </c>
      <c r="AO1046">
        <v>1</v>
      </c>
      <c r="AP1046">
        <v>0</v>
      </c>
      <c r="AQ1046">
        <v>0</v>
      </c>
      <c r="AR1046">
        <v>0</v>
      </c>
      <c r="AS1046" t="s">
        <v>6</v>
      </c>
      <c r="AT1046">
        <v>0.1</v>
      </c>
      <c r="AU1046" t="s">
        <v>6</v>
      </c>
      <c r="AV1046">
        <v>0</v>
      </c>
      <c r="AW1046">
        <v>2</v>
      </c>
      <c r="AX1046">
        <v>86296854</v>
      </c>
      <c r="AY1046">
        <v>1</v>
      </c>
      <c r="AZ1046">
        <v>0</v>
      </c>
      <c r="BA1046">
        <v>1171</v>
      </c>
      <c r="BB1046">
        <v>0</v>
      </c>
      <c r="BC1046">
        <v>0</v>
      </c>
      <c r="BD1046">
        <v>0</v>
      </c>
      <c r="BE1046">
        <v>0</v>
      </c>
      <c r="BF1046">
        <v>0</v>
      </c>
      <c r="BG1046">
        <v>0</v>
      </c>
      <c r="BH1046">
        <v>0</v>
      </c>
      <c r="BI1046">
        <v>0</v>
      </c>
      <c r="BJ1046">
        <v>0</v>
      </c>
      <c r="BK1046">
        <v>0</v>
      </c>
      <c r="BL1046">
        <v>0</v>
      </c>
      <c r="BM1046">
        <v>0</v>
      </c>
      <c r="BN1046">
        <v>0</v>
      </c>
      <c r="BO1046">
        <v>0</v>
      </c>
      <c r="BP1046">
        <v>0</v>
      </c>
      <c r="BQ1046">
        <v>0</v>
      </c>
      <c r="BR1046">
        <v>0</v>
      </c>
      <c r="BS1046">
        <v>0</v>
      </c>
      <c r="BT1046">
        <v>0</v>
      </c>
      <c r="BU1046">
        <v>0</v>
      </c>
      <c r="BV1046">
        <v>0</v>
      </c>
      <c r="BW1046">
        <v>0</v>
      </c>
      <c r="CV1046">
        <v>0</v>
      </c>
      <c r="CW1046">
        <f>ROUND(Y1046*Source!I671*DO1046,9)</f>
        <v>0</v>
      </c>
      <c r="CX1046">
        <f>ROUND(Y1046*Source!I671,9)</f>
        <v>0.2296</v>
      </c>
      <c r="CY1046">
        <f t="shared" ref="CY1046:CY1053" si="508">AB1046</f>
        <v>1123.44</v>
      </c>
      <c r="CZ1046">
        <f t="shared" ref="CZ1046:CZ1053" si="509">AF1046</f>
        <v>120.8</v>
      </c>
      <c r="DA1046">
        <f t="shared" ref="DA1046:DA1053" si="510">AJ1046</f>
        <v>9.3000000000000007</v>
      </c>
      <c r="DB1046">
        <f t="shared" si="506"/>
        <v>12.08</v>
      </c>
      <c r="DC1046">
        <f t="shared" si="507"/>
        <v>1.55</v>
      </c>
      <c r="DD1046" t="s">
        <v>6</v>
      </c>
      <c r="DE1046" t="s">
        <v>6</v>
      </c>
      <c r="DF1046">
        <f t="shared" si="495"/>
        <v>0</v>
      </c>
      <c r="DG1046">
        <f t="shared" ref="DG1046:DG1053" si="511">ROUND(ROUND(AF1046*AJ1046,0)*CX1046,0)</f>
        <v>258</v>
      </c>
      <c r="DH1046">
        <f>Source!I671*SmtRes!Y1046</f>
        <v>0.2296</v>
      </c>
      <c r="DI1046">
        <f t="shared" ref="DI1046:DI1053" si="512">AB1046</f>
        <v>1123.44</v>
      </c>
      <c r="DJ1046">
        <f>EtalonRes!Z1171</f>
        <v>120.8</v>
      </c>
      <c r="DK1046">
        <f>Source!BB671</f>
        <v>9.3000000000000007</v>
      </c>
      <c r="DL1046" t="s">
        <v>6</v>
      </c>
      <c r="DM1046">
        <v>0</v>
      </c>
      <c r="DN1046" t="s">
        <v>6</v>
      </c>
      <c r="DO1046">
        <v>0</v>
      </c>
      <c r="GQ1046">
        <v>-1</v>
      </c>
      <c r="GR1046">
        <v>-1</v>
      </c>
    </row>
    <row r="1047" spans="1:200" x14ac:dyDescent="0.2">
      <c r="A1047">
        <f>ROW(Source!A671)</f>
        <v>671</v>
      </c>
      <c r="B1047">
        <v>86295184</v>
      </c>
      <c r="C1047">
        <v>86296834</v>
      </c>
      <c r="D1047">
        <v>27439499</v>
      </c>
      <c r="E1047">
        <v>1</v>
      </c>
      <c r="F1047">
        <v>1</v>
      </c>
      <c r="G1047">
        <v>1</v>
      </c>
      <c r="H1047">
        <v>2</v>
      </c>
      <c r="I1047" t="s">
        <v>930</v>
      </c>
      <c r="J1047" t="s">
        <v>931</v>
      </c>
      <c r="K1047" t="s">
        <v>932</v>
      </c>
      <c r="L1047">
        <v>1368</v>
      </c>
      <c r="N1047">
        <v>1011</v>
      </c>
      <c r="O1047" t="s">
        <v>927</v>
      </c>
      <c r="P1047" t="s">
        <v>927</v>
      </c>
      <c r="Q1047">
        <v>1</v>
      </c>
      <c r="W1047">
        <v>0</v>
      </c>
      <c r="X1047">
        <v>1890856440</v>
      </c>
      <c r="Y1047">
        <f t="shared" si="505"/>
        <v>0.12</v>
      </c>
      <c r="AA1047">
        <v>0</v>
      </c>
      <c r="AB1047">
        <v>1047.83</v>
      </c>
      <c r="AC1047">
        <v>269.48</v>
      </c>
      <c r="AD1047">
        <v>0</v>
      </c>
      <c r="AE1047">
        <v>0</v>
      </c>
      <c r="AF1047">
        <v>112.67</v>
      </c>
      <c r="AG1047">
        <v>13.61</v>
      </c>
      <c r="AH1047">
        <v>0</v>
      </c>
      <c r="AI1047">
        <v>1</v>
      </c>
      <c r="AJ1047">
        <v>9.3000000000000007</v>
      </c>
      <c r="AK1047">
        <v>19.8</v>
      </c>
      <c r="AL1047">
        <v>1</v>
      </c>
      <c r="AM1047">
        <v>5</v>
      </c>
      <c r="AN1047">
        <v>0</v>
      </c>
      <c r="AO1047">
        <v>1</v>
      </c>
      <c r="AP1047">
        <v>0</v>
      </c>
      <c r="AQ1047">
        <v>0</v>
      </c>
      <c r="AR1047">
        <v>0</v>
      </c>
      <c r="AS1047" t="s">
        <v>6</v>
      </c>
      <c r="AT1047">
        <v>0.12</v>
      </c>
      <c r="AU1047" t="s">
        <v>6</v>
      </c>
      <c r="AV1047">
        <v>0</v>
      </c>
      <c r="AW1047">
        <v>2</v>
      </c>
      <c r="AX1047">
        <v>86296855</v>
      </c>
      <c r="AY1047">
        <v>1</v>
      </c>
      <c r="AZ1047">
        <v>0</v>
      </c>
      <c r="BA1047">
        <v>1172</v>
      </c>
      <c r="BB1047">
        <v>0</v>
      </c>
      <c r="BC1047">
        <v>0</v>
      </c>
      <c r="BD1047">
        <v>0</v>
      </c>
      <c r="BE1047">
        <v>0</v>
      </c>
      <c r="BF1047">
        <v>0</v>
      </c>
      <c r="BG1047">
        <v>0</v>
      </c>
      <c r="BH1047">
        <v>0</v>
      </c>
      <c r="BI1047">
        <v>0</v>
      </c>
      <c r="BJ1047">
        <v>0</v>
      </c>
      <c r="BK1047">
        <v>0</v>
      </c>
      <c r="BL1047">
        <v>0</v>
      </c>
      <c r="BM1047">
        <v>0</v>
      </c>
      <c r="BN1047">
        <v>0</v>
      </c>
      <c r="BO1047">
        <v>0</v>
      </c>
      <c r="BP1047">
        <v>0</v>
      </c>
      <c r="BQ1047">
        <v>0</v>
      </c>
      <c r="BR1047">
        <v>0</v>
      </c>
      <c r="BS1047">
        <v>0</v>
      </c>
      <c r="BT1047">
        <v>0</v>
      </c>
      <c r="BU1047">
        <v>0</v>
      </c>
      <c r="BV1047">
        <v>0</v>
      </c>
      <c r="BW1047">
        <v>0</v>
      </c>
      <c r="CV1047">
        <v>0</v>
      </c>
      <c r="CW1047">
        <f>ROUND(Y1047*Source!I671*DO1047,9)</f>
        <v>0</v>
      </c>
      <c r="CX1047">
        <f>ROUND(Y1047*Source!I671,9)</f>
        <v>0.27551999999999999</v>
      </c>
      <c r="CY1047">
        <f t="shared" si="508"/>
        <v>1047.83</v>
      </c>
      <c r="CZ1047">
        <f t="shared" si="509"/>
        <v>112.67</v>
      </c>
      <c r="DA1047">
        <f t="shared" si="510"/>
        <v>9.3000000000000007</v>
      </c>
      <c r="DB1047">
        <f t="shared" si="506"/>
        <v>13.52</v>
      </c>
      <c r="DC1047">
        <f t="shared" si="507"/>
        <v>1.63</v>
      </c>
      <c r="DD1047" t="s">
        <v>6</v>
      </c>
      <c r="DE1047" t="s">
        <v>6</v>
      </c>
      <c r="DF1047">
        <f t="shared" si="495"/>
        <v>0</v>
      </c>
      <c r="DG1047">
        <f t="shared" si="511"/>
        <v>289</v>
      </c>
      <c r="DH1047">
        <f>Source!I671*SmtRes!Y1047</f>
        <v>0.27551999999999999</v>
      </c>
      <c r="DI1047">
        <f t="shared" si="512"/>
        <v>1047.83</v>
      </c>
      <c r="DJ1047">
        <f>EtalonRes!Z1172</f>
        <v>112.67</v>
      </c>
      <c r="DK1047">
        <f>Source!BB671</f>
        <v>9.3000000000000007</v>
      </c>
      <c r="DL1047" t="s">
        <v>6</v>
      </c>
      <c r="DM1047">
        <v>0</v>
      </c>
      <c r="DN1047" t="s">
        <v>6</v>
      </c>
      <c r="DO1047">
        <v>0</v>
      </c>
      <c r="GQ1047">
        <v>-1</v>
      </c>
      <c r="GR1047">
        <v>-1</v>
      </c>
    </row>
    <row r="1048" spans="1:200" x14ac:dyDescent="0.2">
      <c r="A1048">
        <f>ROW(Source!A671)</f>
        <v>671</v>
      </c>
      <c r="B1048">
        <v>86295184</v>
      </c>
      <c r="C1048">
        <v>86296834</v>
      </c>
      <c r="D1048">
        <v>27439505</v>
      </c>
      <c r="E1048">
        <v>1</v>
      </c>
      <c r="F1048">
        <v>1</v>
      </c>
      <c r="G1048">
        <v>1</v>
      </c>
      <c r="H1048">
        <v>2</v>
      </c>
      <c r="I1048" t="s">
        <v>1012</v>
      </c>
      <c r="J1048" t="s">
        <v>1013</v>
      </c>
      <c r="K1048" t="s">
        <v>1014</v>
      </c>
      <c r="L1048">
        <v>1368</v>
      </c>
      <c r="N1048">
        <v>1011</v>
      </c>
      <c r="O1048" t="s">
        <v>927</v>
      </c>
      <c r="P1048" t="s">
        <v>927</v>
      </c>
      <c r="Q1048">
        <v>1</v>
      </c>
      <c r="W1048">
        <v>0</v>
      </c>
      <c r="X1048">
        <v>1669389814</v>
      </c>
      <c r="Y1048">
        <f t="shared" si="505"/>
        <v>1.06</v>
      </c>
      <c r="AA1048">
        <v>0</v>
      </c>
      <c r="AB1048">
        <v>1074.1500000000001</v>
      </c>
      <c r="AC1048">
        <v>269.48</v>
      </c>
      <c r="AD1048">
        <v>0</v>
      </c>
      <c r="AE1048">
        <v>0</v>
      </c>
      <c r="AF1048">
        <v>115.5</v>
      </c>
      <c r="AG1048">
        <v>13.61</v>
      </c>
      <c r="AH1048">
        <v>0</v>
      </c>
      <c r="AI1048">
        <v>1</v>
      </c>
      <c r="AJ1048">
        <v>9.3000000000000007</v>
      </c>
      <c r="AK1048">
        <v>19.8</v>
      </c>
      <c r="AL1048">
        <v>1</v>
      </c>
      <c r="AM1048">
        <v>5</v>
      </c>
      <c r="AN1048">
        <v>0</v>
      </c>
      <c r="AO1048">
        <v>1</v>
      </c>
      <c r="AP1048">
        <v>0</v>
      </c>
      <c r="AQ1048">
        <v>0</v>
      </c>
      <c r="AR1048">
        <v>0</v>
      </c>
      <c r="AS1048" t="s">
        <v>6</v>
      </c>
      <c r="AT1048">
        <v>1.06</v>
      </c>
      <c r="AU1048" t="s">
        <v>6</v>
      </c>
      <c r="AV1048">
        <v>0</v>
      </c>
      <c r="AW1048">
        <v>2</v>
      </c>
      <c r="AX1048">
        <v>86296856</v>
      </c>
      <c r="AY1048">
        <v>1</v>
      </c>
      <c r="AZ1048">
        <v>0</v>
      </c>
      <c r="BA1048">
        <v>1173</v>
      </c>
      <c r="BB1048">
        <v>0</v>
      </c>
      <c r="BC1048">
        <v>0</v>
      </c>
      <c r="BD1048">
        <v>0</v>
      </c>
      <c r="BE1048">
        <v>0</v>
      </c>
      <c r="BF1048">
        <v>0</v>
      </c>
      <c r="BG1048">
        <v>0</v>
      </c>
      <c r="BH1048">
        <v>0</v>
      </c>
      <c r="BI1048">
        <v>0</v>
      </c>
      <c r="BJ1048">
        <v>0</v>
      </c>
      <c r="BK1048">
        <v>0</v>
      </c>
      <c r="BL1048">
        <v>0</v>
      </c>
      <c r="BM1048">
        <v>0</v>
      </c>
      <c r="BN1048">
        <v>0</v>
      </c>
      <c r="BO1048">
        <v>0</v>
      </c>
      <c r="BP1048">
        <v>0</v>
      </c>
      <c r="BQ1048">
        <v>0</v>
      </c>
      <c r="BR1048">
        <v>0</v>
      </c>
      <c r="BS1048">
        <v>0</v>
      </c>
      <c r="BT1048">
        <v>0</v>
      </c>
      <c r="BU1048">
        <v>0</v>
      </c>
      <c r="BV1048">
        <v>0</v>
      </c>
      <c r="BW1048">
        <v>0</v>
      </c>
      <c r="CV1048">
        <v>0</v>
      </c>
      <c r="CW1048">
        <f>ROUND(Y1048*Source!I671*DO1048,9)</f>
        <v>0</v>
      </c>
      <c r="CX1048">
        <f>ROUND(Y1048*Source!I671,9)</f>
        <v>2.4337599999999999</v>
      </c>
      <c r="CY1048">
        <f t="shared" si="508"/>
        <v>1074.1500000000001</v>
      </c>
      <c r="CZ1048">
        <f t="shared" si="509"/>
        <v>115.5</v>
      </c>
      <c r="DA1048">
        <f t="shared" si="510"/>
        <v>9.3000000000000007</v>
      </c>
      <c r="DB1048">
        <f t="shared" si="506"/>
        <v>122.43</v>
      </c>
      <c r="DC1048">
        <f t="shared" si="507"/>
        <v>14.43</v>
      </c>
      <c r="DD1048" t="s">
        <v>6</v>
      </c>
      <c r="DE1048" t="s">
        <v>6</v>
      </c>
      <c r="DF1048">
        <f t="shared" si="495"/>
        <v>0</v>
      </c>
      <c r="DG1048">
        <f t="shared" si="511"/>
        <v>2614</v>
      </c>
      <c r="DH1048">
        <f>Source!I671*SmtRes!Y1048</f>
        <v>2.4337599999999999</v>
      </c>
      <c r="DI1048">
        <f t="shared" si="512"/>
        <v>1074.1500000000001</v>
      </c>
      <c r="DJ1048">
        <f>EtalonRes!Z1173</f>
        <v>115.5</v>
      </c>
      <c r="DK1048">
        <f>Source!BB671</f>
        <v>9.3000000000000007</v>
      </c>
      <c r="DL1048" t="s">
        <v>6</v>
      </c>
      <c r="DM1048">
        <v>0</v>
      </c>
      <c r="DN1048" t="s">
        <v>6</v>
      </c>
      <c r="DO1048">
        <v>0</v>
      </c>
      <c r="GQ1048">
        <v>-1</v>
      </c>
      <c r="GR1048">
        <v>-1</v>
      </c>
    </row>
    <row r="1049" spans="1:200" x14ac:dyDescent="0.2">
      <c r="A1049">
        <f>ROW(Source!A671)</f>
        <v>671</v>
      </c>
      <c r="B1049">
        <v>86295184</v>
      </c>
      <c r="C1049">
        <v>86296834</v>
      </c>
      <c r="D1049">
        <v>27439598</v>
      </c>
      <c r="E1049">
        <v>1</v>
      </c>
      <c r="F1049">
        <v>1</v>
      </c>
      <c r="G1049">
        <v>1</v>
      </c>
      <c r="H1049">
        <v>2</v>
      </c>
      <c r="I1049" t="s">
        <v>1000</v>
      </c>
      <c r="J1049" t="s">
        <v>1001</v>
      </c>
      <c r="K1049" t="s">
        <v>1002</v>
      </c>
      <c r="L1049">
        <v>1368</v>
      </c>
      <c r="N1049">
        <v>1011</v>
      </c>
      <c r="O1049" t="s">
        <v>927</v>
      </c>
      <c r="P1049" t="s">
        <v>927</v>
      </c>
      <c r="Q1049">
        <v>1</v>
      </c>
      <c r="W1049">
        <v>0</v>
      </c>
      <c r="X1049">
        <v>-1455828468</v>
      </c>
      <c r="Y1049">
        <f t="shared" si="505"/>
        <v>0.96</v>
      </c>
      <c r="AA1049">
        <v>0</v>
      </c>
      <c r="AB1049">
        <v>78.680000000000007</v>
      </c>
      <c r="AC1049">
        <v>0</v>
      </c>
      <c r="AD1049">
        <v>0</v>
      </c>
      <c r="AE1049">
        <v>0</v>
      </c>
      <c r="AF1049">
        <v>8.4600000000000009</v>
      </c>
      <c r="AG1049">
        <v>0</v>
      </c>
      <c r="AH1049">
        <v>0</v>
      </c>
      <c r="AI1049">
        <v>1</v>
      </c>
      <c r="AJ1049">
        <v>9.3000000000000007</v>
      </c>
      <c r="AK1049">
        <v>19.8</v>
      </c>
      <c r="AL1049">
        <v>1</v>
      </c>
      <c r="AM1049">
        <v>5</v>
      </c>
      <c r="AN1049">
        <v>0</v>
      </c>
      <c r="AO1049">
        <v>1</v>
      </c>
      <c r="AP1049">
        <v>0</v>
      </c>
      <c r="AQ1049">
        <v>0</v>
      </c>
      <c r="AR1049">
        <v>0</v>
      </c>
      <c r="AS1049" t="s">
        <v>6</v>
      </c>
      <c r="AT1049">
        <v>0.96</v>
      </c>
      <c r="AU1049" t="s">
        <v>6</v>
      </c>
      <c r="AV1049">
        <v>0</v>
      </c>
      <c r="AW1049">
        <v>2</v>
      </c>
      <c r="AX1049">
        <v>86296857</v>
      </c>
      <c r="AY1049">
        <v>1</v>
      </c>
      <c r="AZ1049">
        <v>0</v>
      </c>
      <c r="BA1049">
        <v>1174</v>
      </c>
      <c r="BB1049">
        <v>0</v>
      </c>
      <c r="BC1049">
        <v>0</v>
      </c>
      <c r="BD1049">
        <v>0</v>
      </c>
      <c r="BE1049">
        <v>0</v>
      </c>
      <c r="BF1049">
        <v>0</v>
      </c>
      <c r="BG1049">
        <v>0</v>
      </c>
      <c r="BH1049">
        <v>0</v>
      </c>
      <c r="BI1049">
        <v>0</v>
      </c>
      <c r="BJ1049">
        <v>0</v>
      </c>
      <c r="BK1049">
        <v>0</v>
      </c>
      <c r="BL1049">
        <v>0</v>
      </c>
      <c r="BM1049">
        <v>0</v>
      </c>
      <c r="BN1049">
        <v>0</v>
      </c>
      <c r="BO1049">
        <v>0</v>
      </c>
      <c r="BP1049">
        <v>0</v>
      </c>
      <c r="BQ1049">
        <v>0</v>
      </c>
      <c r="BR1049">
        <v>0</v>
      </c>
      <c r="BS1049">
        <v>0</v>
      </c>
      <c r="BT1049">
        <v>0</v>
      </c>
      <c r="BU1049">
        <v>0</v>
      </c>
      <c r="BV1049">
        <v>0</v>
      </c>
      <c r="BW1049">
        <v>0</v>
      </c>
      <c r="CV1049">
        <v>0</v>
      </c>
      <c r="CW1049">
        <f>ROUND(Y1049*Source!I671*DO1049,9)</f>
        <v>0</v>
      </c>
      <c r="CX1049">
        <f>ROUND(Y1049*Source!I671,9)</f>
        <v>2.2041599999999999</v>
      </c>
      <c r="CY1049">
        <f t="shared" si="508"/>
        <v>78.680000000000007</v>
      </c>
      <c r="CZ1049">
        <f t="shared" si="509"/>
        <v>8.4600000000000009</v>
      </c>
      <c r="DA1049">
        <f t="shared" si="510"/>
        <v>9.3000000000000007</v>
      </c>
      <c r="DB1049">
        <f t="shared" si="506"/>
        <v>8.1199999999999992</v>
      </c>
      <c r="DC1049">
        <f t="shared" si="507"/>
        <v>0</v>
      </c>
      <c r="DD1049" t="s">
        <v>6</v>
      </c>
      <c r="DE1049" t="s">
        <v>6</v>
      </c>
      <c r="DF1049">
        <f t="shared" si="495"/>
        <v>0</v>
      </c>
      <c r="DG1049">
        <f t="shared" si="511"/>
        <v>174</v>
      </c>
      <c r="DH1049">
        <f>Source!I671*SmtRes!Y1049</f>
        <v>2.2041599999999999</v>
      </c>
      <c r="DI1049">
        <f t="shared" si="512"/>
        <v>78.680000000000007</v>
      </c>
      <c r="DJ1049">
        <f>EtalonRes!Z1174</f>
        <v>8.4600000000000009</v>
      </c>
      <c r="DK1049">
        <f>Source!BB671</f>
        <v>9.3000000000000007</v>
      </c>
      <c r="DL1049" t="s">
        <v>6</v>
      </c>
      <c r="DM1049">
        <v>0</v>
      </c>
      <c r="DN1049" t="s">
        <v>6</v>
      </c>
      <c r="DO1049">
        <v>0</v>
      </c>
      <c r="GQ1049">
        <v>-1</v>
      </c>
      <c r="GR1049">
        <v>-1</v>
      </c>
    </row>
    <row r="1050" spans="1:200" x14ac:dyDescent="0.2">
      <c r="A1050">
        <f>ROW(Source!A671)</f>
        <v>671</v>
      </c>
      <c r="B1050">
        <v>86295184</v>
      </c>
      <c r="C1050">
        <v>86296834</v>
      </c>
      <c r="D1050">
        <v>27439705</v>
      </c>
      <c r="E1050">
        <v>1</v>
      </c>
      <c r="F1050">
        <v>1</v>
      </c>
      <c r="G1050">
        <v>1</v>
      </c>
      <c r="H1050">
        <v>2</v>
      </c>
      <c r="I1050" t="s">
        <v>986</v>
      </c>
      <c r="J1050" t="s">
        <v>987</v>
      </c>
      <c r="K1050" t="s">
        <v>988</v>
      </c>
      <c r="L1050">
        <v>1368</v>
      </c>
      <c r="N1050">
        <v>1011</v>
      </c>
      <c r="O1050" t="s">
        <v>927</v>
      </c>
      <c r="P1050" t="s">
        <v>927</v>
      </c>
      <c r="Q1050">
        <v>1</v>
      </c>
      <c r="W1050">
        <v>0</v>
      </c>
      <c r="X1050">
        <v>-349914874</v>
      </c>
      <c r="Y1050">
        <f t="shared" si="505"/>
        <v>2.2400000000000002</v>
      </c>
      <c r="AA1050">
        <v>0</v>
      </c>
      <c r="AB1050">
        <v>10.23</v>
      </c>
      <c r="AC1050">
        <v>0</v>
      </c>
      <c r="AD1050">
        <v>0</v>
      </c>
      <c r="AE1050">
        <v>0</v>
      </c>
      <c r="AF1050">
        <v>1.1000000000000001</v>
      </c>
      <c r="AG1050">
        <v>0</v>
      </c>
      <c r="AH1050">
        <v>0</v>
      </c>
      <c r="AI1050">
        <v>1</v>
      </c>
      <c r="AJ1050">
        <v>9.3000000000000007</v>
      </c>
      <c r="AK1050">
        <v>19.8</v>
      </c>
      <c r="AL1050">
        <v>1</v>
      </c>
      <c r="AM1050">
        <v>5</v>
      </c>
      <c r="AN1050">
        <v>0</v>
      </c>
      <c r="AO1050">
        <v>1</v>
      </c>
      <c r="AP1050">
        <v>0</v>
      </c>
      <c r="AQ1050">
        <v>0</v>
      </c>
      <c r="AR1050">
        <v>0</v>
      </c>
      <c r="AS1050" t="s">
        <v>6</v>
      </c>
      <c r="AT1050">
        <v>2.2400000000000002</v>
      </c>
      <c r="AU1050" t="s">
        <v>6</v>
      </c>
      <c r="AV1050">
        <v>0</v>
      </c>
      <c r="AW1050">
        <v>2</v>
      </c>
      <c r="AX1050">
        <v>86296858</v>
      </c>
      <c r="AY1050">
        <v>1</v>
      </c>
      <c r="AZ1050">
        <v>0</v>
      </c>
      <c r="BA1050">
        <v>1175</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0</v>
      </c>
      <c r="BW1050">
        <v>0</v>
      </c>
      <c r="CV1050">
        <v>0</v>
      </c>
      <c r="CW1050">
        <f>ROUND(Y1050*Source!I671*DO1050,9)</f>
        <v>0</v>
      </c>
      <c r="CX1050">
        <f>ROUND(Y1050*Source!I671,9)</f>
        <v>5.1430400000000001</v>
      </c>
      <c r="CY1050">
        <f t="shared" si="508"/>
        <v>10.23</v>
      </c>
      <c r="CZ1050">
        <f t="shared" si="509"/>
        <v>1.1000000000000001</v>
      </c>
      <c r="DA1050">
        <f t="shared" si="510"/>
        <v>9.3000000000000007</v>
      </c>
      <c r="DB1050">
        <f t="shared" si="506"/>
        <v>2.46</v>
      </c>
      <c r="DC1050">
        <f t="shared" si="507"/>
        <v>0</v>
      </c>
      <c r="DD1050" t="s">
        <v>6</v>
      </c>
      <c r="DE1050" t="s">
        <v>6</v>
      </c>
      <c r="DF1050">
        <f t="shared" si="495"/>
        <v>0</v>
      </c>
      <c r="DG1050">
        <f t="shared" si="511"/>
        <v>51</v>
      </c>
      <c r="DH1050">
        <f>Source!I671*SmtRes!Y1050</f>
        <v>5.1430400000000001</v>
      </c>
      <c r="DI1050">
        <f t="shared" si="512"/>
        <v>10.23</v>
      </c>
      <c r="DJ1050">
        <f>EtalonRes!Z1175</f>
        <v>1.1000000000000001</v>
      </c>
      <c r="DK1050">
        <f>Source!BB671</f>
        <v>9.3000000000000007</v>
      </c>
      <c r="DL1050" t="s">
        <v>6</v>
      </c>
      <c r="DM1050">
        <v>0</v>
      </c>
      <c r="DN1050" t="s">
        <v>6</v>
      </c>
      <c r="DO1050">
        <v>0</v>
      </c>
      <c r="GQ1050">
        <v>-1</v>
      </c>
      <c r="GR1050">
        <v>-1</v>
      </c>
    </row>
    <row r="1051" spans="1:200" x14ac:dyDescent="0.2">
      <c r="A1051">
        <f>ROW(Source!A671)</f>
        <v>671</v>
      </c>
      <c r="B1051">
        <v>86295184</v>
      </c>
      <c r="C1051">
        <v>86296834</v>
      </c>
      <c r="D1051">
        <v>27439713</v>
      </c>
      <c r="E1051">
        <v>1</v>
      </c>
      <c r="F1051">
        <v>1</v>
      </c>
      <c r="G1051">
        <v>1</v>
      </c>
      <c r="H1051">
        <v>2</v>
      </c>
      <c r="I1051" t="s">
        <v>989</v>
      </c>
      <c r="J1051" t="s">
        <v>990</v>
      </c>
      <c r="K1051" t="s">
        <v>991</v>
      </c>
      <c r="L1051">
        <v>1368</v>
      </c>
      <c r="N1051">
        <v>1011</v>
      </c>
      <c r="O1051" t="s">
        <v>927</v>
      </c>
      <c r="P1051" t="s">
        <v>927</v>
      </c>
      <c r="Q1051">
        <v>1</v>
      </c>
      <c r="W1051">
        <v>0</v>
      </c>
      <c r="X1051">
        <v>863682969</v>
      </c>
      <c r="Y1051">
        <f t="shared" si="505"/>
        <v>4.9800000000000004</v>
      </c>
      <c r="AA1051">
        <v>0</v>
      </c>
      <c r="AB1051">
        <v>109.37</v>
      </c>
      <c r="AC1051">
        <v>0</v>
      </c>
      <c r="AD1051">
        <v>0</v>
      </c>
      <c r="AE1051">
        <v>0</v>
      </c>
      <c r="AF1051">
        <v>11.76</v>
      </c>
      <c r="AG1051">
        <v>0</v>
      </c>
      <c r="AH1051">
        <v>0</v>
      </c>
      <c r="AI1051">
        <v>1</v>
      </c>
      <c r="AJ1051">
        <v>9.3000000000000007</v>
      </c>
      <c r="AK1051">
        <v>19.8</v>
      </c>
      <c r="AL1051">
        <v>1</v>
      </c>
      <c r="AM1051">
        <v>5</v>
      </c>
      <c r="AN1051">
        <v>0</v>
      </c>
      <c r="AO1051">
        <v>1</v>
      </c>
      <c r="AP1051">
        <v>0</v>
      </c>
      <c r="AQ1051">
        <v>0</v>
      </c>
      <c r="AR1051">
        <v>0</v>
      </c>
      <c r="AS1051" t="s">
        <v>6</v>
      </c>
      <c r="AT1051">
        <v>4.9800000000000004</v>
      </c>
      <c r="AU1051" t="s">
        <v>6</v>
      </c>
      <c r="AV1051">
        <v>0</v>
      </c>
      <c r="AW1051">
        <v>2</v>
      </c>
      <c r="AX1051">
        <v>86296859</v>
      </c>
      <c r="AY1051">
        <v>1</v>
      </c>
      <c r="AZ1051">
        <v>0</v>
      </c>
      <c r="BA1051">
        <v>1176</v>
      </c>
      <c r="BB1051">
        <v>0</v>
      </c>
      <c r="BC1051">
        <v>0</v>
      </c>
      <c r="BD1051">
        <v>0</v>
      </c>
      <c r="BE1051">
        <v>0</v>
      </c>
      <c r="BF1051">
        <v>0</v>
      </c>
      <c r="BG1051">
        <v>0</v>
      </c>
      <c r="BH1051">
        <v>0</v>
      </c>
      <c r="BI1051">
        <v>0</v>
      </c>
      <c r="BJ1051">
        <v>0</v>
      </c>
      <c r="BK1051">
        <v>0</v>
      </c>
      <c r="BL1051">
        <v>0</v>
      </c>
      <c r="BM1051">
        <v>0</v>
      </c>
      <c r="BN1051">
        <v>0</v>
      </c>
      <c r="BO1051">
        <v>0</v>
      </c>
      <c r="BP1051">
        <v>0</v>
      </c>
      <c r="BQ1051">
        <v>0</v>
      </c>
      <c r="BR1051">
        <v>0</v>
      </c>
      <c r="BS1051">
        <v>0</v>
      </c>
      <c r="BT1051">
        <v>0</v>
      </c>
      <c r="BU1051">
        <v>0</v>
      </c>
      <c r="BV1051">
        <v>0</v>
      </c>
      <c r="BW1051">
        <v>0</v>
      </c>
      <c r="CV1051">
        <v>0</v>
      </c>
      <c r="CW1051">
        <f>ROUND(Y1051*Source!I671*DO1051,9)</f>
        <v>0</v>
      </c>
      <c r="CX1051">
        <f>ROUND(Y1051*Source!I671,9)</f>
        <v>11.43408</v>
      </c>
      <c r="CY1051">
        <f t="shared" si="508"/>
        <v>109.37</v>
      </c>
      <c r="CZ1051">
        <f t="shared" si="509"/>
        <v>11.76</v>
      </c>
      <c r="DA1051">
        <f t="shared" si="510"/>
        <v>9.3000000000000007</v>
      </c>
      <c r="DB1051">
        <f t="shared" si="506"/>
        <v>58.56</v>
      </c>
      <c r="DC1051">
        <f t="shared" si="507"/>
        <v>0</v>
      </c>
      <c r="DD1051" t="s">
        <v>6</v>
      </c>
      <c r="DE1051" t="s">
        <v>6</v>
      </c>
      <c r="DF1051">
        <f t="shared" si="495"/>
        <v>0</v>
      </c>
      <c r="DG1051">
        <f t="shared" si="511"/>
        <v>1246</v>
      </c>
      <c r="DH1051">
        <f>Source!I671*SmtRes!Y1051</f>
        <v>11.43408</v>
      </c>
      <c r="DI1051">
        <f t="shared" si="512"/>
        <v>109.37</v>
      </c>
      <c r="DJ1051">
        <f>EtalonRes!Z1176</f>
        <v>11.76</v>
      </c>
      <c r="DK1051">
        <f>Source!BB671</f>
        <v>9.3000000000000007</v>
      </c>
      <c r="DL1051" t="s">
        <v>6</v>
      </c>
      <c r="DM1051">
        <v>0</v>
      </c>
      <c r="DN1051" t="s">
        <v>6</v>
      </c>
      <c r="DO1051">
        <v>0</v>
      </c>
      <c r="GQ1051">
        <v>-1</v>
      </c>
      <c r="GR1051">
        <v>-1</v>
      </c>
    </row>
    <row r="1052" spans="1:200" x14ac:dyDescent="0.2">
      <c r="A1052">
        <f>ROW(Source!A671)</f>
        <v>671</v>
      </c>
      <c r="B1052">
        <v>86295184</v>
      </c>
      <c r="C1052">
        <v>86296834</v>
      </c>
      <c r="D1052">
        <v>27439719</v>
      </c>
      <c r="E1052">
        <v>1</v>
      </c>
      <c r="F1052">
        <v>1</v>
      </c>
      <c r="G1052">
        <v>1</v>
      </c>
      <c r="H1052">
        <v>2</v>
      </c>
      <c r="I1052" t="s">
        <v>992</v>
      </c>
      <c r="J1052" t="s">
        <v>993</v>
      </c>
      <c r="K1052" t="s">
        <v>994</v>
      </c>
      <c r="L1052">
        <v>1368</v>
      </c>
      <c r="N1052">
        <v>1011</v>
      </c>
      <c r="O1052" t="s">
        <v>927</v>
      </c>
      <c r="P1052" t="s">
        <v>927</v>
      </c>
      <c r="Q1052">
        <v>1</v>
      </c>
      <c r="W1052">
        <v>0</v>
      </c>
      <c r="X1052">
        <v>771781760</v>
      </c>
      <c r="Y1052">
        <f t="shared" si="505"/>
        <v>0.25</v>
      </c>
      <c r="AA1052">
        <v>0</v>
      </c>
      <c r="AB1052">
        <v>61.1</v>
      </c>
      <c r="AC1052">
        <v>0</v>
      </c>
      <c r="AD1052">
        <v>0</v>
      </c>
      <c r="AE1052">
        <v>0</v>
      </c>
      <c r="AF1052">
        <v>6.57</v>
      </c>
      <c r="AG1052">
        <v>0</v>
      </c>
      <c r="AH1052">
        <v>0</v>
      </c>
      <c r="AI1052">
        <v>1</v>
      </c>
      <c r="AJ1052">
        <v>9.3000000000000007</v>
      </c>
      <c r="AK1052">
        <v>19.8</v>
      </c>
      <c r="AL1052">
        <v>1</v>
      </c>
      <c r="AM1052">
        <v>5</v>
      </c>
      <c r="AN1052">
        <v>0</v>
      </c>
      <c r="AO1052">
        <v>1</v>
      </c>
      <c r="AP1052">
        <v>0</v>
      </c>
      <c r="AQ1052">
        <v>0</v>
      </c>
      <c r="AR1052">
        <v>0</v>
      </c>
      <c r="AS1052" t="s">
        <v>6</v>
      </c>
      <c r="AT1052">
        <v>0.25</v>
      </c>
      <c r="AU1052" t="s">
        <v>6</v>
      </c>
      <c r="AV1052">
        <v>0</v>
      </c>
      <c r="AW1052">
        <v>2</v>
      </c>
      <c r="AX1052">
        <v>86296860</v>
      </c>
      <c r="AY1052">
        <v>1</v>
      </c>
      <c r="AZ1052">
        <v>0</v>
      </c>
      <c r="BA1052">
        <v>1177</v>
      </c>
      <c r="BB1052">
        <v>0</v>
      </c>
      <c r="BC1052">
        <v>0</v>
      </c>
      <c r="BD1052">
        <v>0</v>
      </c>
      <c r="BE1052">
        <v>0</v>
      </c>
      <c r="BF1052">
        <v>0</v>
      </c>
      <c r="BG1052">
        <v>0</v>
      </c>
      <c r="BH1052">
        <v>0</v>
      </c>
      <c r="BI1052">
        <v>0</v>
      </c>
      <c r="BJ1052">
        <v>0</v>
      </c>
      <c r="BK1052">
        <v>0</v>
      </c>
      <c r="BL1052">
        <v>0</v>
      </c>
      <c r="BM1052">
        <v>0</v>
      </c>
      <c r="BN1052">
        <v>0</v>
      </c>
      <c r="BO1052">
        <v>0</v>
      </c>
      <c r="BP1052">
        <v>0</v>
      </c>
      <c r="BQ1052">
        <v>0</v>
      </c>
      <c r="BR1052">
        <v>0</v>
      </c>
      <c r="BS1052">
        <v>0</v>
      </c>
      <c r="BT1052">
        <v>0</v>
      </c>
      <c r="BU1052">
        <v>0</v>
      </c>
      <c r="BV1052">
        <v>0</v>
      </c>
      <c r="BW1052">
        <v>0</v>
      </c>
      <c r="CV1052">
        <v>0</v>
      </c>
      <c r="CW1052">
        <f>ROUND(Y1052*Source!I671*DO1052,9)</f>
        <v>0</v>
      </c>
      <c r="CX1052">
        <f>ROUND(Y1052*Source!I671,9)</f>
        <v>0.57399999999999995</v>
      </c>
      <c r="CY1052">
        <f t="shared" si="508"/>
        <v>61.1</v>
      </c>
      <c r="CZ1052">
        <f t="shared" si="509"/>
        <v>6.57</v>
      </c>
      <c r="DA1052">
        <f t="shared" si="510"/>
        <v>9.3000000000000007</v>
      </c>
      <c r="DB1052">
        <f t="shared" si="506"/>
        <v>1.64</v>
      </c>
      <c r="DC1052">
        <f t="shared" si="507"/>
        <v>0</v>
      </c>
      <c r="DD1052" t="s">
        <v>6</v>
      </c>
      <c r="DE1052" t="s">
        <v>6</v>
      </c>
      <c r="DF1052">
        <f t="shared" si="495"/>
        <v>0</v>
      </c>
      <c r="DG1052">
        <f t="shared" si="511"/>
        <v>35</v>
      </c>
      <c r="DH1052">
        <f>Source!I671*SmtRes!Y1052</f>
        <v>0.57399999999999995</v>
      </c>
      <c r="DI1052">
        <f t="shared" si="512"/>
        <v>61.1</v>
      </c>
      <c r="DJ1052">
        <f>EtalonRes!Z1177</f>
        <v>6.57</v>
      </c>
      <c r="DK1052">
        <f>Source!BB671</f>
        <v>9.3000000000000007</v>
      </c>
      <c r="DL1052" t="s">
        <v>6</v>
      </c>
      <c r="DM1052">
        <v>0</v>
      </c>
      <c r="DN1052" t="s">
        <v>6</v>
      </c>
      <c r="DO1052">
        <v>0</v>
      </c>
      <c r="GQ1052">
        <v>-1</v>
      </c>
      <c r="GR1052">
        <v>-1</v>
      </c>
    </row>
    <row r="1053" spans="1:200" x14ac:dyDescent="0.2">
      <c r="A1053">
        <f>ROW(Source!A671)</f>
        <v>671</v>
      </c>
      <c r="B1053">
        <v>86295184</v>
      </c>
      <c r="C1053">
        <v>86296834</v>
      </c>
      <c r="D1053">
        <v>27441327</v>
      </c>
      <c r="E1053">
        <v>1</v>
      </c>
      <c r="F1053">
        <v>1</v>
      </c>
      <c r="G1053">
        <v>1</v>
      </c>
      <c r="H1053">
        <v>2</v>
      </c>
      <c r="I1053" t="s">
        <v>936</v>
      </c>
      <c r="J1053" t="s">
        <v>937</v>
      </c>
      <c r="K1053" t="s">
        <v>938</v>
      </c>
      <c r="L1053">
        <v>1368</v>
      </c>
      <c r="N1053">
        <v>1011</v>
      </c>
      <c r="O1053" t="s">
        <v>927</v>
      </c>
      <c r="P1053" t="s">
        <v>927</v>
      </c>
      <c r="Q1053">
        <v>1</v>
      </c>
      <c r="W1053">
        <v>0</v>
      </c>
      <c r="X1053">
        <v>-1583389094</v>
      </c>
      <c r="Y1053">
        <f t="shared" si="505"/>
        <v>0.19</v>
      </c>
      <c r="AA1053">
        <v>0</v>
      </c>
      <c r="AB1053">
        <v>868.34</v>
      </c>
      <c r="AC1053">
        <v>231.46</v>
      </c>
      <c r="AD1053">
        <v>0</v>
      </c>
      <c r="AE1053">
        <v>0</v>
      </c>
      <c r="AF1053">
        <v>93.37</v>
      </c>
      <c r="AG1053">
        <v>11.69</v>
      </c>
      <c r="AH1053">
        <v>0</v>
      </c>
      <c r="AI1053">
        <v>1</v>
      </c>
      <c r="AJ1053">
        <v>9.3000000000000007</v>
      </c>
      <c r="AK1053">
        <v>19.8</v>
      </c>
      <c r="AL1053">
        <v>1</v>
      </c>
      <c r="AM1053">
        <v>5</v>
      </c>
      <c r="AN1053">
        <v>0</v>
      </c>
      <c r="AO1053">
        <v>1</v>
      </c>
      <c r="AP1053">
        <v>0</v>
      </c>
      <c r="AQ1053">
        <v>0</v>
      </c>
      <c r="AR1053">
        <v>0</v>
      </c>
      <c r="AS1053" t="s">
        <v>6</v>
      </c>
      <c r="AT1053">
        <v>0.19</v>
      </c>
      <c r="AU1053" t="s">
        <v>6</v>
      </c>
      <c r="AV1053">
        <v>0</v>
      </c>
      <c r="AW1053">
        <v>2</v>
      </c>
      <c r="AX1053">
        <v>86296861</v>
      </c>
      <c r="AY1053">
        <v>1</v>
      </c>
      <c r="AZ1053">
        <v>0</v>
      </c>
      <c r="BA1053">
        <v>1178</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0</v>
      </c>
      <c r="BV1053">
        <v>0</v>
      </c>
      <c r="BW1053">
        <v>0</v>
      </c>
      <c r="CV1053">
        <v>0</v>
      </c>
      <c r="CW1053">
        <f>ROUND(Y1053*Source!I671*DO1053,9)</f>
        <v>0</v>
      </c>
      <c r="CX1053">
        <f>ROUND(Y1053*Source!I671,9)</f>
        <v>0.43624000000000002</v>
      </c>
      <c r="CY1053">
        <f t="shared" si="508"/>
        <v>868.34</v>
      </c>
      <c r="CZ1053">
        <f t="shared" si="509"/>
        <v>93.37</v>
      </c>
      <c r="DA1053">
        <f t="shared" si="510"/>
        <v>9.3000000000000007</v>
      </c>
      <c r="DB1053">
        <f t="shared" si="506"/>
        <v>17.739999999999998</v>
      </c>
      <c r="DC1053">
        <f t="shared" si="507"/>
        <v>2.2200000000000002</v>
      </c>
      <c r="DD1053" t="s">
        <v>6</v>
      </c>
      <c r="DE1053" t="s">
        <v>6</v>
      </c>
      <c r="DF1053">
        <f t="shared" si="495"/>
        <v>0</v>
      </c>
      <c r="DG1053">
        <f t="shared" si="511"/>
        <v>379</v>
      </c>
      <c r="DH1053">
        <f>Source!I671*SmtRes!Y1053</f>
        <v>0.43623999999999996</v>
      </c>
      <c r="DI1053">
        <f t="shared" si="512"/>
        <v>868.34</v>
      </c>
      <c r="DJ1053">
        <f>EtalonRes!Z1178</f>
        <v>93.37</v>
      </c>
      <c r="DK1053">
        <f>Source!BB671</f>
        <v>9.3000000000000007</v>
      </c>
      <c r="DL1053" t="s">
        <v>6</v>
      </c>
      <c r="DM1053">
        <v>0</v>
      </c>
      <c r="DN1053" t="s">
        <v>6</v>
      </c>
      <c r="DO1053">
        <v>0</v>
      </c>
      <c r="GQ1053">
        <v>-1</v>
      </c>
      <c r="GR1053">
        <v>-1</v>
      </c>
    </row>
    <row r="1054" spans="1:200" x14ac:dyDescent="0.2">
      <c r="A1054">
        <f>ROW(Source!A671)</f>
        <v>671</v>
      </c>
      <c r="B1054">
        <v>86295184</v>
      </c>
      <c r="C1054">
        <v>86296834</v>
      </c>
      <c r="D1054">
        <v>27371079</v>
      </c>
      <c r="E1054">
        <v>1</v>
      </c>
      <c r="F1054">
        <v>1</v>
      </c>
      <c r="G1054">
        <v>1</v>
      </c>
      <c r="H1054">
        <v>3</v>
      </c>
      <c r="I1054" t="s">
        <v>249</v>
      </c>
      <c r="J1054" t="s">
        <v>251</v>
      </c>
      <c r="K1054" t="s">
        <v>250</v>
      </c>
      <c r="L1054">
        <v>1339</v>
      </c>
      <c r="N1054">
        <v>1007</v>
      </c>
      <c r="O1054" t="s">
        <v>32</v>
      </c>
      <c r="P1054" t="s">
        <v>32</v>
      </c>
      <c r="Q1054">
        <v>1</v>
      </c>
      <c r="W1054">
        <v>0</v>
      </c>
      <c r="X1054">
        <v>-394915385</v>
      </c>
      <c r="Y1054">
        <f t="shared" si="505"/>
        <v>1.95</v>
      </c>
      <c r="AA1054">
        <v>43.3</v>
      </c>
      <c r="AB1054">
        <v>0</v>
      </c>
      <c r="AC1054">
        <v>0</v>
      </c>
      <c r="AD1054">
        <v>0</v>
      </c>
      <c r="AE1054">
        <v>6.080000000000001</v>
      </c>
      <c r="AF1054">
        <v>0</v>
      </c>
      <c r="AG1054">
        <v>0</v>
      </c>
      <c r="AH1054">
        <v>0</v>
      </c>
      <c r="AI1054">
        <v>7.56</v>
      </c>
      <c r="AJ1054">
        <v>1</v>
      </c>
      <c r="AK1054">
        <v>1</v>
      </c>
      <c r="AL1054">
        <v>1</v>
      </c>
      <c r="AM1054">
        <v>0</v>
      </c>
      <c r="AN1054">
        <v>0</v>
      </c>
      <c r="AO1054">
        <v>0</v>
      </c>
      <c r="AP1054">
        <v>1</v>
      </c>
      <c r="AQ1054">
        <v>0</v>
      </c>
      <c r="AR1054">
        <v>0</v>
      </c>
      <c r="AS1054" t="s">
        <v>6</v>
      </c>
      <c r="AT1054">
        <v>1.95</v>
      </c>
      <c r="AU1054" t="s">
        <v>6</v>
      </c>
      <c r="AV1054">
        <v>0</v>
      </c>
      <c r="AW1054">
        <v>2</v>
      </c>
      <c r="AX1054">
        <v>86296863</v>
      </c>
      <c r="AY1054">
        <v>1</v>
      </c>
      <c r="AZ1054">
        <v>16384</v>
      </c>
      <c r="BA1054">
        <v>1180</v>
      </c>
      <c r="BB1054">
        <v>3</v>
      </c>
      <c r="BC1054">
        <v>0</v>
      </c>
      <c r="BD1054">
        <v>0</v>
      </c>
      <c r="BE1054">
        <v>0</v>
      </c>
      <c r="BF1054">
        <v>0</v>
      </c>
      <c r="BG1054">
        <v>0</v>
      </c>
      <c r="BH1054">
        <v>0</v>
      </c>
      <c r="BI1054">
        <v>0</v>
      </c>
      <c r="BJ1054">
        <v>0</v>
      </c>
      <c r="BK1054">
        <v>0</v>
      </c>
      <c r="BL1054">
        <v>0</v>
      </c>
      <c r="BM1054">
        <v>0</v>
      </c>
      <c r="BN1054">
        <v>0</v>
      </c>
      <c r="BO1054">
        <v>0</v>
      </c>
      <c r="BP1054">
        <v>0</v>
      </c>
      <c r="BQ1054">
        <v>0</v>
      </c>
      <c r="BR1054">
        <v>0</v>
      </c>
      <c r="BS1054">
        <v>0</v>
      </c>
      <c r="BT1054">
        <v>0</v>
      </c>
      <c r="BU1054">
        <v>0</v>
      </c>
      <c r="BV1054">
        <v>0</v>
      </c>
      <c r="BW1054">
        <v>0</v>
      </c>
      <c r="CV1054">
        <v>0</v>
      </c>
      <c r="CW1054">
        <v>0</v>
      </c>
      <c r="CX1054">
        <f>ROUND(Y1054*Source!I671,9)</f>
        <v>4.4771999999999998</v>
      </c>
      <c r="CY1054">
        <f t="shared" ref="CY1054:CY1060" si="513">AA1054</f>
        <v>43.3</v>
      </c>
      <c r="CZ1054">
        <f t="shared" ref="CZ1054:CZ1060" si="514">AE1054</f>
        <v>6.080000000000001</v>
      </c>
      <c r="DA1054">
        <f t="shared" ref="DA1054:DA1060" si="515">AI1054</f>
        <v>7.56</v>
      </c>
      <c r="DB1054">
        <f t="shared" si="506"/>
        <v>11.86</v>
      </c>
      <c r="DC1054">
        <f t="shared" si="507"/>
        <v>0</v>
      </c>
      <c r="DD1054" t="s">
        <v>6</v>
      </c>
      <c r="DE1054" t="s">
        <v>6</v>
      </c>
      <c r="DF1054">
        <f t="shared" ref="DF1054:DF1060" si="516">ROUND(ROUND(AE1054*AI1054,0)*CX1054,0)</f>
        <v>206</v>
      </c>
      <c r="DG1054">
        <f t="shared" ref="DG1054:DG1075" si="517">ROUND(ROUND(AF1054,0)*CX1054,0)</f>
        <v>0</v>
      </c>
      <c r="DH1054">
        <f>Source!I671*SmtRes!Y1054</f>
        <v>4.4771999999999998</v>
      </c>
      <c r="DI1054">
        <f t="shared" ref="DI1054:DI1060" si="518">AA1054</f>
        <v>43.3</v>
      </c>
      <c r="DJ1054">
        <f>EtalonRes!Y1180</f>
        <v>6.22</v>
      </c>
      <c r="DK1054">
        <f>Source!BC671</f>
        <v>7.56</v>
      </c>
      <c r="DL1054" t="s">
        <v>6</v>
      </c>
      <c r="DM1054">
        <v>0</v>
      </c>
      <c r="DN1054" t="s">
        <v>6</v>
      </c>
      <c r="DO1054">
        <v>0</v>
      </c>
      <c r="GP1054">
        <v>1</v>
      </c>
      <c r="GQ1054">
        <v>-1</v>
      </c>
      <c r="GR1054">
        <v>-1</v>
      </c>
    </row>
    <row r="1055" spans="1:200" x14ac:dyDescent="0.2">
      <c r="A1055">
        <f>ROW(Source!A671)</f>
        <v>671</v>
      </c>
      <c r="B1055">
        <v>86295184</v>
      </c>
      <c r="C1055">
        <v>86296834</v>
      </c>
      <c r="D1055">
        <v>27378255</v>
      </c>
      <c r="E1055">
        <v>1</v>
      </c>
      <c r="F1055">
        <v>1</v>
      </c>
      <c r="G1055">
        <v>1</v>
      </c>
      <c r="H1055">
        <v>3</v>
      </c>
      <c r="I1055" t="s">
        <v>89</v>
      </c>
      <c r="J1055" t="s">
        <v>91</v>
      </c>
      <c r="K1055" t="s">
        <v>90</v>
      </c>
      <c r="L1055">
        <v>1348</v>
      </c>
      <c r="N1055">
        <v>1009</v>
      </c>
      <c r="O1055" t="s">
        <v>63</v>
      </c>
      <c r="P1055" t="s">
        <v>63</v>
      </c>
      <c r="Q1055">
        <v>1000</v>
      </c>
      <c r="W1055">
        <v>0</v>
      </c>
      <c r="X1055">
        <v>1570490953</v>
      </c>
      <c r="Y1055">
        <f t="shared" si="505"/>
        <v>3.1E-2</v>
      </c>
      <c r="AA1055">
        <v>180000</v>
      </c>
      <c r="AB1055">
        <v>0</v>
      </c>
      <c r="AC1055">
        <v>0</v>
      </c>
      <c r="AD1055">
        <v>0</v>
      </c>
      <c r="AE1055">
        <v>25257.140000000003</v>
      </c>
      <c r="AF1055">
        <v>0</v>
      </c>
      <c r="AG1055">
        <v>0</v>
      </c>
      <c r="AH1055">
        <v>0</v>
      </c>
      <c r="AI1055">
        <v>7.56</v>
      </c>
      <c r="AJ1055">
        <v>1</v>
      </c>
      <c r="AK1055">
        <v>1</v>
      </c>
      <c r="AL1055">
        <v>1</v>
      </c>
      <c r="AM1055">
        <v>0</v>
      </c>
      <c r="AN1055">
        <v>0</v>
      </c>
      <c r="AO1055">
        <v>0</v>
      </c>
      <c r="AP1055">
        <v>1</v>
      </c>
      <c r="AQ1055">
        <v>0</v>
      </c>
      <c r="AR1055">
        <v>0</v>
      </c>
      <c r="AS1055" t="s">
        <v>6</v>
      </c>
      <c r="AT1055">
        <v>3.1E-2</v>
      </c>
      <c r="AU1055" t="s">
        <v>6</v>
      </c>
      <c r="AV1055">
        <v>0</v>
      </c>
      <c r="AW1055">
        <v>1</v>
      </c>
      <c r="AX1055">
        <v>-1</v>
      </c>
      <c r="AY1055">
        <v>0</v>
      </c>
      <c r="AZ1055">
        <v>0</v>
      </c>
      <c r="BA1055" t="s">
        <v>6</v>
      </c>
      <c r="BB1055">
        <v>0</v>
      </c>
      <c r="BC1055">
        <v>0</v>
      </c>
      <c r="BD1055">
        <v>0</v>
      </c>
      <c r="BE1055">
        <v>0</v>
      </c>
      <c r="BF1055">
        <v>0</v>
      </c>
      <c r="BG1055">
        <v>0</v>
      </c>
      <c r="BH1055">
        <v>0</v>
      </c>
      <c r="BI1055">
        <v>0</v>
      </c>
      <c r="BJ1055">
        <v>0</v>
      </c>
      <c r="BK1055">
        <v>0</v>
      </c>
      <c r="BL1055">
        <v>0</v>
      </c>
      <c r="BM1055">
        <v>0</v>
      </c>
      <c r="BN1055">
        <v>0</v>
      </c>
      <c r="BO1055">
        <v>0</v>
      </c>
      <c r="BP1055">
        <v>0</v>
      </c>
      <c r="BQ1055">
        <v>0</v>
      </c>
      <c r="BR1055">
        <v>0</v>
      </c>
      <c r="BS1055">
        <v>0</v>
      </c>
      <c r="BT1055">
        <v>0</v>
      </c>
      <c r="BU1055">
        <v>0</v>
      </c>
      <c r="BV1055">
        <v>0</v>
      </c>
      <c r="BW1055">
        <v>0</v>
      </c>
      <c r="CV1055">
        <v>0</v>
      </c>
      <c r="CW1055">
        <v>0</v>
      </c>
      <c r="CX1055">
        <f>ROUND(Y1055*Source!I671,9)</f>
        <v>7.1176000000000003E-2</v>
      </c>
      <c r="CY1055">
        <f t="shared" si="513"/>
        <v>180000</v>
      </c>
      <c r="CZ1055">
        <f t="shared" si="514"/>
        <v>25257.140000000003</v>
      </c>
      <c r="DA1055">
        <f t="shared" si="515"/>
        <v>7.56</v>
      </c>
      <c r="DB1055">
        <f t="shared" si="506"/>
        <v>782.97</v>
      </c>
      <c r="DC1055">
        <f t="shared" si="507"/>
        <v>0</v>
      </c>
      <c r="DD1055" t="s">
        <v>6</v>
      </c>
      <c r="DE1055" t="s">
        <v>6</v>
      </c>
      <c r="DF1055">
        <f t="shared" si="516"/>
        <v>13591</v>
      </c>
      <c r="DG1055">
        <f t="shared" si="517"/>
        <v>0</v>
      </c>
      <c r="DH1055">
        <f>Source!I671*SmtRes!Y1055</f>
        <v>7.1175999999999989E-2</v>
      </c>
      <c r="DI1055">
        <f t="shared" si="518"/>
        <v>180000</v>
      </c>
      <c r="DJ1055">
        <f t="shared" ref="DJ1055:DJ1060" si="519">DF1055</f>
        <v>13591</v>
      </c>
      <c r="DK1055">
        <f>Source!BC671</f>
        <v>7.56</v>
      </c>
      <c r="DL1055" t="s">
        <v>6</v>
      </c>
      <c r="DM1055">
        <v>0</v>
      </c>
      <c r="DN1055" t="s">
        <v>6</v>
      </c>
      <c r="DO1055">
        <v>0</v>
      </c>
      <c r="GP1055">
        <v>1</v>
      </c>
      <c r="GQ1055">
        <v>-1</v>
      </c>
      <c r="GR1055">
        <v>-1</v>
      </c>
    </row>
    <row r="1056" spans="1:200" x14ac:dyDescent="0.2">
      <c r="A1056">
        <f>ROW(Source!A671)</f>
        <v>671</v>
      </c>
      <c r="B1056">
        <v>86295184</v>
      </c>
      <c r="C1056">
        <v>86296834</v>
      </c>
      <c r="D1056">
        <v>27371084</v>
      </c>
      <c r="E1056">
        <v>1</v>
      </c>
      <c r="F1056">
        <v>1</v>
      </c>
      <c r="G1056">
        <v>1</v>
      </c>
      <c r="H1056">
        <v>3</v>
      </c>
      <c r="I1056" t="s">
        <v>255</v>
      </c>
      <c r="J1056" t="s">
        <v>257</v>
      </c>
      <c r="K1056" t="s">
        <v>256</v>
      </c>
      <c r="L1056">
        <v>1346</v>
      </c>
      <c r="N1056">
        <v>1009</v>
      </c>
      <c r="O1056" t="s">
        <v>182</v>
      </c>
      <c r="P1056" t="s">
        <v>182</v>
      </c>
      <c r="Q1056">
        <v>1</v>
      </c>
      <c r="W1056">
        <v>0</v>
      </c>
      <c r="X1056">
        <v>-1982328944</v>
      </c>
      <c r="Y1056">
        <f t="shared" si="505"/>
        <v>0.59</v>
      </c>
      <c r="AA1056">
        <v>24.21</v>
      </c>
      <c r="AB1056">
        <v>0</v>
      </c>
      <c r="AC1056">
        <v>0</v>
      </c>
      <c r="AD1056">
        <v>0</v>
      </c>
      <c r="AE1056">
        <v>3.4</v>
      </c>
      <c r="AF1056">
        <v>0</v>
      </c>
      <c r="AG1056">
        <v>0</v>
      </c>
      <c r="AH1056">
        <v>0</v>
      </c>
      <c r="AI1056">
        <v>7.56</v>
      </c>
      <c r="AJ1056">
        <v>1</v>
      </c>
      <c r="AK1056">
        <v>1</v>
      </c>
      <c r="AL1056">
        <v>1</v>
      </c>
      <c r="AM1056">
        <v>0</v>
      </c>
      <c r="AN1056">
        <v>0</v>
      </c>
      <c r="AO1056">
        <v>0</v>
      </c>
      <c r="AP1056">
        <v>1</v>
      </c>
      <c r="AQ1056">
        <v>0</v>
      </c>
      <c r="AR1056">
        <v>0</v>
      </c>
      <c r="AS1056" t="s">
        <v>6</v>
      </c>
      <c r="AT1056">
        <v>0.59</v>
      </c>
      <c r="AU1056" t="s">
        <v>6</v>
      </c>
      <c r="AV1056">
        <v>0</v>
      </c>
      <c r="AW1056">
        <v>2</v>
      </c>
      <c r="AX1056">
        <v>86296869</v>
      </c>
      <c r="AY1056">
        <v>1</v>
      </c>
      <c r="AZ1056">
        <v>16384</v>
      </c>
      <c r="BA1056">
        <v>1186</v>
      </c>
      <c r="BB1056">
        <v>3</v>
      </c>
      <c r="BC1056">
        <v>0</v>
      </c>
      <c r="BD1056">
        <v>0</v>
      </c>
      <c r="BE1056">
        <v>0</v>
      </c>
      <c r="BF1056">
        <v>0</v>
      </c>
      <c r="BG1056">
        <v>0</v>
      </c>
      <c r="BH1056">
        <v>0</v>
      </c>
      <c r="BI1056">
        <v>0</v>
      </c>
      <c r="BJ1056">
        <v>0</v>
      </c>
      <c r="BK1056">
        <v>0</v>
      </c>
      <c r="BL1056">
        <v>0</v>
      </c>
      <c r="BM1056">
        <v>0</v>
      </c>
      <c r="BN1056">
        <v>0</v>
      </c>
      <c r="BO1056">
        <v>0</v>
      </c>
      <c r="BP1056">
        <v>0</v>
      </c>
      <c r="BQ1056">
        <v>0</v>
      </c>
      <c r="BR1056">
        <v>0</v>
      </c>
      <c r="BS1056">
        <v>0</v>
      </c>
      <c r="BT1056">
        <v>0</v>
      </c>
      <c r="BU1056">
        <v>0</v>
      </c>
      <c r="BV1056">
        <v>0</v>
      </c>
      <c r="BW1056">
        <v>0</v>
      </c>
      <c r="CV1056">
        <v>0</v>
      </c>
      <c r="CW1056">
        <v>0</v>
      </c>
      <c r="CX1056">
        <f>ROUND(Y1056*Source!I671,9)</f>
        <v>1.3546400000000001</v>
      </c>
      <c r="CY1056">
        <f t="shared" si="513"/>
        <v>24.21</v>
      </c>
      <c r="CZ1056">
        <f t="shared" si="514"/>
        <v>3.4</v>
      </c>
      <c r="DA1056">
        <f t="shared" si="515"/>
        <v>7.56</v>
      </c>
      <c r="DB1056">
        <f t="shared" si="506"/>
        <v>2.0099999999999998</v>
      </c>
      <c r="DC1056">
        <f t="shared" si="507"/>
        <v>0</v>
      </c>
      <c r="DD1056" t="s">
        <v>6</v>
      </c>
      <c r="DE1056" t="s">
        <v>6</v>
      </c>
      <c r="DF1056">
        <f t="shared" si="516"/>
        <v>35</v>
      </c>
      <c r="DG1056">
        <f t="shared" si="517"/>
        <v>0</v>
      </c>
      <c r="DH1056">
        <f>Source!I671*SmtRes!Y1056</f>
        <v>1.3546399999999998</v>
      </c>
      <c r="DI1056">
        <f t="shared" si="518"/>
        <v>24.21</v>
      </c>
      <c r="DJ1056">
        <f>EtalonRes!Y1186</f>
        <v>6.12</v>
      </c>
      <c r="DK1056">
        <f>Source!BC671</f>
        <v>7.56</v>
      </c>
      <c r="DL1056" t="s">
        <v>6</v>
      </c>
      <c r="DM1056">
        <v>0</v>
      </c>
      <c r="DN1056" t="s">
        <v>6</v>
      </c>
      <c r="DO1056">
        <v>0</v>
      </c>
      <c r="GP1056">
        <v>1</v>
      </c>
      <c r="GQ1056">
        <v>-1</v>
      </c>
      <c r="GR1056">
        <v>-1</v>
      </c>
    </row>
    <row r="1057" spans="1:200" x14ac:dyDescent="0.2">
      <c r="A1057">
        <f>ROW(Source!A671)</f>
        <v>671</v>
      </c>
      <c r="B1057">
        <v>86295184</v>
      </c>
      <c r="C1057">
        <v>86296834</v>
      </c>
      <c r="D1057">
        <v>69205277</v>
      </c>
      <c r="E1057">
        <v>1</v>
      </c>
      <c r="F1057">
        <v>1</v>
      </c>
      <c r="G1057">
        <v>1</v>
      </c>
      <c r="H1057">
        <v>3</v>
      </c>
      <c r="I1057" t="s">
        <v>624</v>
      </c>
      <c r="J1057" t="s">
        <v>626</v>
      </c>
      <c r="K1057" t="s">
        <v>625</v>
      </c>
      <c r="L1057">
        <v>1348</v>
      </c>
      <c r="N1057">
        <v>1009</v>
      </c>
      <c r="O1057" t="s">
        <v>63</v>
      </c>
      <c r="P1057" t="s">
        <v>63</v>
      </c>
      <c r="Q1057">
        <v>1000</v>
      </c>
      <c r="W1057">
        <v>0</v>
      </c>
      <c r="X1057">
        <v>1415402652</v>
      </c>
      <c r="Y1057">
        <f t="shared" si="505"/>
        <v>0.39677699999999999</v>
      </c>
      <c r="AA1057">
        <v>180416.67</v>
      </c>
      <c r="AB1057">
        <v>0</v>
      </c>
      <c r="AC1057">
        <v>0</v>
      </c>
      <c r="AD1057">
        <v>0</v>
      </c>
      <c r="AE1057">
        <v>25005.37</v>
      </c>
      <c r="AF1057">
        <v>0</v>
      </c>
      <c r="AG1057">
        <v>0</v>
      </c>
      <c r="AH1057">
        <v>0</v>
      </c>
      <c r="AI1057">
        <v>7.56</v>
      </c>
      <c r="AJ1057">
        <v>1</v>
      </c>
      <c r="AK1057">
        <v>1</v>
      </c>
      <c r="AL1057">
        <v>1</v>
      </c>
      <c r="AM1057">
        <v>0</v>
      </c>
      <c r="AN1057">
        <v>0</v>
      </c>
      <c r="AO1057">
        <v>0</v>
      </c>
      <c r="AP1057">
        <v>1</v>
      </c>
      <c r="AQ1057">
        <v>0</v>
      </c>
      <c r="AR1057">
        <v>0</v>
      </c>
      <c r="AS1057" t="s">
        <v>6</v>
      </c>
      <c r="AT1057">
        <v>0.39677699999999999</v>
      </c>
      <c r="AU1057" t="s">
        <v>6</v>
      </c>
      <c r="AV1057">
        <v>0</v>
      </c>
      <c r="AW1057">
        <v>1</v>
      </c>
      <c r="AX1057">
        <v>-1</v>
      </c>
      <c r="AY1057">
        <v>0</v>
      </c>
      <c r="AZ1057">
        <v>0</v>
      </c>
      <c r="BA1057" t="s">
        <v>6</v>
      </c>
      <c r="BB1057">
        <v>0</v>
      </c>
      <c r="BC1057">
        <v>0</v>
      </c>
      <c r="BD1057">
        <v>0</v>
      </c>
      <c r="BE1057">
        <v>0</v>
      </c>
      <c r="BF1057">
        <v>0</v>
      </c>
      <c r="BG1057">
        <v>0</v>
      </c>
      <c r="BH1057">
        <v>0</v>
      </c>
      <c r="BI1057">
        <v>0</v>
      </c>
      <c r="BJ1057">
        <v>0</v>
      </c>
      <c r="BK1057">
        <v>0</v>
      </c>
      <c r="BL1057">
        <v>0</v>
      </c>
      <c r="BM1057">
        <v>0</v>
      </c>
      <c r="BN1057">
        <v>0</v>
      </c>
      <c r="BO1057">
        <v>0</v>
      </c>
      <c r="BP1057">
        <v>0</v>
      </c>
      <c r="BQ1057">
        <v>0</v>
      </c>
      <c r="BR1057">
        <v>0</v>
      </c>
      <c r="BS1057">
        <v>0</v>
      </c>
      <c r="BT1057">
        <v>0</v>
      </c>
      <c r="BU1057">
        <v>0</v>
      </c>
      <c r="BV1057">
        <v>0</v>
      </c>
      <c r="BW1057">
        <v>0</v>
      </c>
      <c r="CV1057">
        <v>0</v>
      </c>
      <c r="CW1057">
        <v>0</v>
      </c>
      <c r="CX1057">
        <f>ROUND(Y1057*Source!I671,9)</f>
        <v>0.91099999200000004</v>
      </c>
      <c r="CY1057">
        <f t="shared" si="513"/>
        <v>180416.67</v>
      </c>
      <c r="CZ1057">
        <f t="shared" si="514"/>
        <v>25005.37</v>
      </c>
      <c r="DA1057">
        <f t="shared" si="515"/>
        <v>7.56</v>
      </c>
      <c r="DB1057">
        <f t="shared" si="506"/>
        <v>9921.56</v>
      </c>
      <c r="DC1057">
        <f t="shared" si="507"/>
        <v>0</v>
      </c>
      <c r="DD1057" t="s">
        <v>6</v>
      </c>
      <c r="DE1057" t="s">
        <v>6</v>
      </c>
      <c r="DF1057">
        <f t="shared" si="516"/>
        <v>172216</v>
      </c>
      <c r="DG1057">
        <f t="shared" si="517"/>
        <v>0</v>
      </c>
      <c r="DH1057">
        <f>Source!I671*SmtRes!Y1057</f>
        <v>0.91099999199999993</v>
      </c>
      <c r="DI1057">
        <f t="shared" si="518"/>
        <v>180416.67</v>
      </c>
      <c r="DJ1057">
        <f t="shared" si="519"/>
        <v>172216</v>
      </c>
      <c r="DK1057">
        <f>Source!BC671</f>
        <v>7.56</v>
      </c>
      <c r="DL1057" t="s">
        <v>6</v>
      </c>
      <c r="DM1057">
        <v>0</v>
      </c>
      <c r="DN1057" t="s">
        <v>6</v>
      </c>
      <c r="DO1057">
        <v>0</v>
      </c>
      <c r="GP1057">
        <v>1</v>
      </c>
      <c r="GQ1057">
        <v>-1</v>
      </c>
      <c r="GR1057">
        <v>-1</v>
      </c>
    </row>
    <row r="1058" spans="1:200" x14ac:dyDescent="0.2">
      <c r="A1058">
        <f>ROW(Source!A671)</f>
        <v>671</v>
      </c>
      <c r="B1058">
        <v>86295184</v>
      </c>
      <c r="C1058">
        <v>86296834</v>
      </c>
      <c r="D1058">
        <v>69205278</v>
      </c>
      <c r="E1058">
        <v>1</v>
      </c>
      <c r="F1058">
        <v>1</v>
      </c>
      <c r="G1058">
        <v>1</v>
      </c>
      <c r="H1058">
        <v>3</v>
      </c>
      <c r="I1058" t="s">
        <v>629</v>
      </c>
      <c r="J1058" t="s">
        <v>631</v>
      </c>
      <c r="K1058" t="s">
        <v>630</v>
      </c>
      <c r="L1058">
        <v>1348</v>
      </c>
      <c r="N1058">
        <v>1009</v>
      </c>
      <c r="O1058" t="s">
        <v>63</v>
      </c>
      <c r="P1058" t="s">
        <v>63</v>
      </c>
      <c r="Q1058">
        <v>1000</v>
      </c>
      <c r="W1058">
        <v>0</v>
      </c>
      <c r="X1058">
        <v>-126084742</v>
      </c>
      <c r="Y1058">
        <f t="shared" si="505"/>
        <v>0.41167199999999998</v>
      </c>
      <c r="AA1058">
        <v>179522.74</v>
      </c>
      <c r="AB1058">
        <v>0</v>
      </c>
      <c r="AC1058">
        <v>0</v>
      </c>
      <c r="AD1058">
        <v>0</v>
      </c>
      <c r="AE1058">
        <v>24881.47</v>
      </c>
      <c r="AF1058">
        <v>0</v>
      </c>
      <c r="AG1058">
        <v>0</v>
      </c>
      <c r="AH1058">
        <v>0</v>
      </c>
      <c r="AI1058">
        <v>7.56</v>
      </c>
      <c r="AJ1058">
        <v>1</v>
      </c>
      <c r="AK1058">
        <v>1</v>
      </c>
      <c r="AL1058">
        <v>1</v>
      </c>
      <c r="AM1058">
        <v>0</v>
      </c>
      <c r="AN1058">
        <v>0</v>
      </c>
      <c r="AO1058">
        <v>0</v>
      </c>
      <c r="AP1058">
        <v>1</v>
      </c>
      <c r="AQ1058">
        <v>0</v>
      </c>
      <c r="AR1058">
        <v>0</v>
      </c>
      <c r="AS1058" t="s">
        <v>6</v>
      </c>
      <c r="AT1058">
        <v>0.41167199999999998</v>
      </c>
      <c r="AU1058" t="s">
        <v>6</v>
      </c>
      <c r="AV1058">
        <v>0</v>
      </c>
      <c r="AW1058">
        <v>1</v>
      </c>
      <c r="AX1058">
        <v>-1</v>
      </c>
      <c r="AY1058">
        <v>0</v>
      </c>
      <c r="AZ1058">
        <v>0</v>
      </c>
      <c r="BA1058" t="s">
        <v>6</v>
      </c>
      <c r="BB1058">
        <v>0</v>
      </c>
      <c r="BC1058">
        <v>0</v>
      </c>
      <c r="BD1058">
        <v>0</v>
      </c>
      <c r="BE1058">
        <v>0</v>
      </c>
      <c r="BF1058">
        <v>0</v>
      </c>
      <c r="BG1058">
        <v>0</v>
      </c>
      <c r="BH1058">
        <v>0</v>
      </c>
      <c r="BI1058">
        <v>0</v>
      </c>
      <c r="BJ1058">
        <v>0</v>
      </c>
      <c r="BK1058">
        <v>0</v>
      </c>
      <c r="BL1058">
        <v>0</v>
      </c>
      <c r="BM1058">
        <v>0</v>
      </c>
      <c r="BN1058">
        <v>0</v>
      </c>
      <c r="BO1058">
        <v>0</v>
      </c>
      <c r="BP1058">
        <v>0</v>
      </c>
      <c r="BQ1058">
        <v>0</v>
      </c>
      <c r="BR1058">
        <v>0</v>
      </c>
      <c r="BS1058">
        <v>0</v>
      </c>
      <c r="BT1058">
        <v>0</v>
      </c>
      <c r="BU1058">
        <v>0</v>
      </c>
      <c r="BV1058">
        <v>0</v>
      </c>
      <c r="BW1058">
        <v>0</v>
      </c>
      <c r="CV1058">
        <v>0</v>
      </c>
      <c r="CW1058">
        <v>0</v>
      </c>
      <c r="CX1058">
        <f>ROUND(Y1058*Source!I671,9)</f>
        <v>0.94519891199999995</v>
      </c>
      <c r="CY1058">
        <f t="shared" si="513"/>
        <v>179522.74</v>
      </c>
      <c r="CZ1058">
        <f t="shared" si="514"/>
        <v>24881.47</v>
      </c>
      <c r="DA1058">
        <f t="shared" si="515"/>
        <v>7.56</v>
      </c>
      <c r="DB1058">
        <f t="shared" si="506"/>
        <v>10243</v>
      </c>
      <c r="DC1058">
        <f t="shared" si="507"/>
        <v>0</v>
      </c>
      <c r="DD1058" t="s">
        <v>6</v>
      </c>
      <c r="DE1058" t="s">
        <v>6</v>
      </c>
      <c r="DF1058">
        <f t="shared" si="516"/>
        <v>177796</v>
      </c>
      <c r="DG1058">
        <f t="shared" si="517"/>
        <v>0</v>
      </c>
      <c r="DH1058">
        <f>Source!I671*SmtRes!Y1058</f>
        <v>0.94519891199999984</v>
      </c>
      <c r="DI1058">
        <f t="shared" si="518"/>
        <v>179522.74</v>
      </c>
      <c r="DJ1058">
        <f t="shared" si="519"/>
        <v>177796</v>
      </c>
      <c r="DK1058">
        <f>Source!BC671</f>
        <v>7.56</v>
      </c>
      <c r="DL1058" t="s">
        <v>6</v>
      </c>
      <c r="DM1058">
        <v>0</v>
      </c>
      <c r="DN1058" t="s">
        <v>6</v>
      </c>
      <c r="DO1058">
        <v>0</v>
      </c>
      <c r="GP1058">
        <v>1</v>
      </c>
      <c r="GQ1058">
        <v>-1</v>
      </c>
      <c r="GR1058">
        <v>-1</v>
      </c>
    </row>
    <row r="1059" spans="1:200" x14ac:dyDescent="0.2">
      <c r="A1059">
        <f>ROW(Source!A671)</f>
        <v>671</v>
      </c>
      <c r="B1059">
        <v>86295184</v>
      </c>
      <c r="C1059">
        <v>86296834</v>
      </c>
      <c r="D1059">
        <v>69205279</v>
      </c>
      <c r="E1059">
        <v>1</v>
      </c>
      <c r="F1059">
        <v>1</v>
      </c>
      <c r="G1059">
        <v>1</v>
      </c>
      <c r="H1059">
        <v>3</v>
      </c>
      <c r="I1059" t="s">
        <v>634</v>
      </c>
      <c r="J1059" t="s">
        <v>636</v>
      </c>
      <c r="K1059" t="s">
        <v>635</v>
      </c>
      <c r="L1059">
        <v>1348</v>
      </c>
      <c r="N1059">
        <v>1009</v>
      </c>
      <c r="O1059" t="s">
        <v>63</v>
      </c>
      <c r="P1059" t="s">
        <v>63</v>
      </c>
      <c r="Q1059">
        <v>1000</v>
      </c>
      <c r="W1059">
        <v>0</v>
      </c>
      <c r="X1059">
        <v>203260106</v>
      </c>
      <c r="Y1059">
        <f t="shared" si="505"/>
        <v>9.9171999999999996E-2</v>
      </c>
      <c r="AA1059">
        <v>187631.42</v>
      </c>
      <c r="AB1059">
        <v>0</v>
      </c>
      <c r="AC1059">
        <v>0</v>
      </c>
      <c r="AD1059">
        <v>0</v>
      </c>
      <c r="AE1059">
        <v>26005.32</v>
      </c>
      <c r="AF1059">
        <v>0</v>
      </c>
      <c r="AG1059">
        <v>0</v>
      </c>
      <c r="AH1059">
        <v>0</v>
      </c>
      <c r="AI1059">
        <v>7.56</v>
      </c>
      <c r="AJ1059">
        <v>1</v>
      </c>
      <c r="AK1059">
        <v>1</v>
      </c>
      <c r="AL1059">
        <v>1</v>
      </c>
      <c r="AM1059">
        <v>0</v>
      </c>
      <c r="AN1059">
        <v>0</v>
      </c>
      <c r="AO1059">
        <v>0</v>
      </c>
      <c r="AP1059">
        <v>1</v>
      </c>
      <c r="AQ1059">
        <v>0</v>
      </c>
      <c r="AR1059">
        <v>0</v>
      </c>
      <c r="AS1059" t="s">
        <v>6</v>
      </c>
      <c r="AT1059">
        <v>9.9171999999999996E-2</v>
      </c>
      <c r="AU1059" t="s">
        <v>6</v>
      </c>
      <c r="AV1059">
        <v>0</v>
      </c>
      <c r="AW1059">
        <v>1</v>
      </c>
      <c r="AX1059">
        <v>-1</v>
      </c>
      <c r="AY1059">
        <v>0</v>
      </c>
      <c r="AZ1059">
        <v>0</v>
      </c>
      <c r="BA1059" t="s">
        <v>6</v>
      </c>
      <c r="BB1059">
        <v>0</v>
      </c>
      <c r="BC1059">
        <v>0</v>
      </c>
      <c r="BD1059">
        <v>0</v>
      </c>
      <c r="BE1059">
        <v>0</v>
      </c>
      <c r="BF1059">
        <v>0</v>
      </c>
      <c r="BG1059">
        <v>0</v>
      </c>
      <c r="BH1059">
        <v>0</v>
      </c>
      <c r="BI1059">
        <v>0</v>
      </c>
      <c r="BJ1059">
        <v>0</v>
      </c>
      <c r="BK1059">
        <v>0</v>
      </c>
      <c r="BL1059">
        <v>0</v>
      </c>
      <c r="BM1059">
        <v>0</v>
      </c>
      <c r="BN1059">
        <v>0</v>
      </c>
      <c r="BO1059">
        <v>0</v>
      </c>
      <c r="BP1059">
        <v>0</v>
      </c>
      <c r="BQ1059">
        <v>0</v>
      </c>
      <c r="BR1059">
        <v>0</v>
      </c>
      <c r="BS1059">
        <v>0</v>
      </c>
      <c r="BT1059">
        <v>0</v>
      </c>
      <c r="BU1059">
        <v>0</v>
      </c>
      <c r="BV1059">
        <v>0</v>
      </c>
      <c r="BW1059">
        <v>0</v>
      </c>
      <c r="CV1059">
        <v>0</v>
      </c>
      <c r="CW1059">
        <v>0</v>
      </c>
      <c r="CX1059">
        <f>ROUND(Y1059*Source!I671,9)</f>
        <v>0.227698912</v>
      </c>
      <c r="CY1059">
        <f t="shared" si="513"/>
        <v>187631.42</v>
      </c>
      <c r="CZ1059">
        <f t="shared" si="514"/>
        <v>26005.32</v>
      </c>
      <c r="DA1059">
        <f t="shared" si="515"/>
        <v>7.56</v>
      </c>
      <c r="DB1059">
        <f t="shared" si="506"/>
        <v>2579</v>
      </c>
      <c r="DC1059">
        <f t="shared" si="507"/>
        <v>0</v>
      </c>
      <c r="DD1059" t="s">
        <v>6</v>
      </c>
      <c r="DE1059" t="s">
        <v>6</v>
      </c>
      <c r="DF1059">
        <f t="shared" si="516"/>
        <v>44766</v>
      </c>
      <c r="DG1059">
        <f t="shared" si="517"/>
        <v>0</v>
      </c>
      <c r="DH1059">
        <f>Source!I671*SmtRes!Y1059</f>
        <v>0.22769891199999998</v>
      </c>
      <c r="DI1059">
        <f t="shared" si="518"/>
        <v>187631.42</v>
      </c>
      <c r="DJ1059">
        <f t="shared" si="519"/>
        <v>44766</v>
      </c>
      <c r="DK1059">
        <f>Source!BC671</f>
        <v>7.56</v>
      </c>
      <c r="DL1059" t="s">
        <v>6</v>
      </c>
      <c r="DM1059">
        <v>0</v>
      </c>
      <c r="DN1059" t="s">
        <v>6</v>
      </c>
      <c r="DO1059">
        <v>0</v>
      </c>
      <c r="GP1059">
        <v>1</v>
      </c>
      <c r="GQ1059">
        <v>-1</v>
      </c>
      <c r="GR1059">
        <v>-1</v>
      </c>
    </row>
    <row r="1060" spans="1:200" x14ac:dyDescent="0.2">
      <c r="A1060">
        <f>ROW(Source!A671)</f>
        <v>671</v>
      </c>
      <c r="B1060">
        <v>86295184</v>
      </c>
      <c r="C1060">
        <v>86296834</v>
      </c>
      <c r="D1060">
        <v>69205280</v>
      </c>
      <c r="E1060">
        <v>1</v>
      </c>
      <c r="F1060">
        <v>1</v>
      </c>
      <c r="G1060">
        <v>1</v>
      </c>
      <c r="H1060">
        <v>3</v>
      </c>
      <c r="I1060" t="s">
        <v>639</v>
      </c>
      <c r="J1060" t="s">
        <v>641</v>
      </c>
      <c r="K1060" t="s">
        <v>640</v>
      </c>
      <c r="L1060">
        <v>1348</v>
      </c>
      <c r="N1060">
        <v>1009</v>
      </c>
      <c r="O1060" t="s">
        <v>63</v>
      </c>
      <c r="P1060" t="s">
        <v>63</v>
      </c>
      <c r="Q1060">
        <v>1000</v>
      </c>
      <c r="W1060">
        <v>0</v>
      </c>
      <c r="X1060">
        <v>-1983082630</v>
      </c>
      <c r="Y1060">
        <f t="shared" si="505"/>
        <v>9.2160000000000006E-2</v>
      </c>
      <c r="AA1060">
        <v>187695.99</v>
      </c>
      <c r="AB1060">
        <v>0</v>
      </c>
      <c r="AC1060">
        <v>0</v>
      </c>
      <c r="AD1060">
        <v>0</v>
      </c>
      <c r="AE1060">
        <v>26014.26</v>
      </c>
      <c r="AF1060">
        <v>0</v>
      </c>
      <c r="AG1060">
        <v>0</v>
      </c>
      <c r="AH1060">
        <v>0</v>
      </c>
      <c r="AI1060">
        <v>7.56</v>
      </c>
      <c r="AJ1060">
        <v>1</v>
      </c>
      <c r="AK1060">
        <v>1</v>
      </c>
      <c r="AL1060">
        <v>1</v>
      </c>
      <c r="AM1060">
        <v>0</v>
      </c>
      <c r="AN1060">
        <v>0</v>
      </c>
      <c r="AO1060">
        <v>0</v>
      </c>
      <c r="AP1060">
        <v>1</v>
      </c>
      <c r="AQ1060">
        <v>0</v>
      </c>
      <c r="AR1060">
        <v>0</v>
      </c>
      <c r="AS1060" t="s">
        <v>6</v>
      </c>
      <c r="AT1060">
        <v>9.2160000000000006E-2</v>
      </c>
      <c r="AU1060" t="s">
        <v>6</v>
      </c>
      <c r="AV1060">
        <v>0</v>
      </c>
      <c r="AW1060">
        <v>1</v>
      </c>
      <c r="AX1060">
        <v>-1</v>
      </c>
      <c r="AY1060">
        <v>0</v>
      </c>
      <c r="AZ1060">
        <v>0</v>
      </c>
      <c r="BA1060" t="s">
        <v>6</v>
      </c>
      <c r="BB1060">
        <v>0</v>
      </c>
      <c r="BC1060">
        <v>0</v>
      </c>
      <c r="BD1060">
        <v>0</v>
      </c>
      <c r="BE1060">
        <v>0</v>
      </c>
      <c r="BF1060">
        <v>0</v>
      </c>
      <c r="BG1060">
        <v>0</v>
      </c>
      <c r="BH1060">
        <v>0</v>
      </c>
      <c r="BI1060">
        <v>0</v>
      </c>
      <c r="BJ1060">
        <v>0</v>
      </c>
      <c r="BK1060">
        <v>0</v>
      </c>
      <c r="BL1060">
        <v>0</v>
      </c>
      <c r="BM1060">
        <v>0</v>
      </c>
      <c r="BN1060">
        <v>0</v>
      </c>
      <c r="BO1060">
        <v>0</v>
      </c>
      <c r="BP1060">
        <v>0</v>
      </c>
      <c r="BQ1060">
        <v>0</v>
      </c>
      <c r="BR1060">
        <v>0</v>
      </c>
      <c r="BS1060">
        <v>0</v>
      </c>
      <c r="BT1060">
        <v>0</v>
      </c>
      <c r="BU1060">
        <v>0</v>
      </c>
      <c r="BV1060">
        <v>0</v>
      </c>
      <c r="BW1060">
        <v>0</v>
      </c>
      <c r="CV1060">
        <v>0</v>
      </c>
      <c r="CW1060">
        <v>0</v>
      </c>
      <c r="CX1060">
        <f>ROUND(Y1060*Source!I671,9)</f>
        <v>0.21159935999999999</v>
      </c>
      <c r="CY1060">
        <f t="shared" si="513"/>
        <v>187695.99</v>
      </c>
      <c r="CZ1060">
        <f t="shared" si="514"/>
        <v>26014.26</v>
      </c>
      <c r="DA1060">
        <f t="shared" si="515"/>
        <v>7.56</v>
      </c>
      <c r="DB1060">
        <f t="shared" si="506"/>
        <v>2397.4699999999998</v>
      </c>
      <c r="DC1060">
        <f t="shared" si="507"/>
        <v>0</v>
      </c>
      <c r="DD1060" t="s">
        <v>6</v>
      </c>
      <c r="DE1060" t="s">
        <v>6</v>
      </c>
      <c r="DF1060">
        <f t="shared" si="516"/>
        <v>41615</v>
      </c>
      <c r="DG1060">
        <f t="shared" si="517"/>
        <v>0</v>
      </c>
      <c r="DH1060">
        <f>Source!I671*SmtRes!Y1060</f>
        <v>0.21159935999999999</v>
      </c>
      <c r="DI1060">
        <f t="shared" si="518"/>
        <v>187695.99</v>
      </c>
      <c r="DJ1060">
        <f t="shared" si="519"/>
        <v>41615</v>
      </c>
      <c r="DK1060">
        <f>Source!BC671</f>
        <v>7.56</v>
      </c>
      <c r="DL1060" t="s">
        <v>6</v>
      </c>
      <c r="DM1060">
        <v>0</v>
      </c>
      <c r="DN1060" t="s">
        <v>6</v>
      </c>
      <c r="DO1060">
        <v>0</v>
      </c>
      <c r="GP1060">
        <v>1</v>
      </c>
      <c r="GQ1060">
        <v>-1</v>
      </c>
      <c r="GR1060">
        <v>-1</v>
      </c>
    </row>
    <row r="1061" spans="1:200" x14ac:dyDescent="0.2">
      <c r="A1061">
        <f>ROW(Source!A686)</f>
        <v>686</v>
      </c>
      <c r="B1061">
        <v>86295183</v>
      </c>
      <c r="C1061">
        <v>86296883</v>
      </c>
      <c r="D1061">
        <v>27493087</v>
      </c>
      <c r="E1061">
        <v>1</v>
      </c>
      <c r="F1061">
        <v>1</v>
      </c>
      <c r="G1061">
        <v>1</v>
      </c>
      <c r="H1061">
        <v>1</v>
      </c>
      <c r="I1061" t="s">
        <v>928</v>
      </c>
      <c r="J1061" t="s">
        <v>6</v>
      </c>
      <c r="K1061" t="s">
        <v>929</v>
      </c>
      <c r="L1061">
        <v>1369</v>
      </c>
      <c r="N1061">
        <v>1013</v>
      </c>
      <c r="O1061" t="s">
        <v>921</v>
      </c>
      <c r="P1061" t="s">
        <v>921</v>
      </c>
      <c r="Q1061">
        <v>1</v>
      </c>
      <c r="W1061">
        <v>0</v>
      </c>
      <c r="X1061">
        <v>800791658</v>
      </c>
      <c r="Y1061">
        <f t="shared" si="505"/>
        <v>170.24</v>
      </c>
      <c r="AA1061">
        <v>0</v>
      </c>
      <c r="AB1061">
        <v>0</v>
      </c>
      <c r="AC1061">
        <v>0</v>
      </c>
      <c r="AD1061">
        <v>9.48</v>
      </c>
      <c r="AE1061">
        <v>0</v>
      </c>
      <c r="AF1061">
        <v>0</v>
      </c>
      <c r="AG1061">
        <v>0</v>
      </c>
      <c r="AH1061">
        <v>9.48</v>
      </c>
      <c r="AI1061">
        <v>1</v>
      </c>
      <c r="AJ1061">
        <v>1</v>
      </c>
      <c r="AK1061">
        <v>1</v>
      </c>
      <c r="AL1061">
        <v>1</v>
      </c>
      <c r="AM1061">
        <v>0</v>
      </c>
      <c r="AN1061">
        <v>0</v>
      </c>
      <c r="AO1061">
        <v>1</v>
      </c>
      <c r="AP1061">
        <v>0</v>
      </c>
      <c r="AQ1061">
        <v>0</v>
      </c>
      <c r="AR1061">
        <v>0</v>
      </c>
      <c r="AS1061" t="s">
        <v>6</v>
      </c>
      <c r="AT1061">
        <v>170.24</v>
      </c>
      <c r="AU1061" t="s">
        <v>6</v>
      </c>
      <c r="AV1061">
        <v>1</v>
      </c>
      <c r="AW1061">
        <v>2</v>
      </c>
      <c r="AX1061">
        <v>86296897</v>
      </c>
      <c r="AY1061">
        <v>1</v>
      </c>
      <c r="AZ1061">
        <v>0</v>
      </c>
      <c r="BA1061">
        <v>1193</v>
      </c>
      <c r="BB1061">
        <v>0</v>
      </c>
      <c r="BC1061">
        <v>0</v>
      </c>
      <c r="BD1061">
        <v>0</v>
      </c>
      <c r="BE1061">
        <v>0</v>
      </c>
      <c r="BF1061">
        <v>0</v>
      </c>
      <c r="BG1061">
        <v>0</v>
      </c>
      <c r="BH1061">
        <v>0</v>
      </c>
      <c r="BI1061">
        <v>0</v>
      </c>
      <c r="BJ1061">
        <v>0</v>
      </c>
      <c r="BK1061">
        <v>0</v>
      </c>
      <c r="BL1061">
        <v>0</v>
      </c>
      <c r="BM1061">
        <v>0</v>
      </c>
      <c r="BN1061">
        <v>0</v>
      </c>
      <c r="BO1061">
        <v>0</v>
      </c>
      <c r="BP1061">
        <v>0</v>
      </c>
      <c r="BQ1061">
        <v>0</v>
      </c>
      <c r="BR1061">
        <v>0</v>
      </c>
      <c r="BS1061">
        <v>0</v>
      </c>
      <c r="BT1061">
        <v>0</v>
      </c>
      <c r="BU1061">
        <v>0</v>
      </c>
      <c r="BV1061">
        <v>0</v>
      </c>
      <c r="BW1061">
        <v>0</v>
      </c>
      <c r="CU1061">
        <f>ROUND(AT1061*Source!I686*AH1061*AL1061,0)</f>
        <v>1072</v>
      </c>
      <c r="CV1061">
        <f>ROUND(Y1061*Source!I686,9)</f>
        <v>113.03936</v>
      </c>
      <c r="CW1061">
        <v>0</v>
      </c>
      <c r="CX1061">
        <f>ROUND(Y1061*Source!I686,9)</f>
        <v>113.03936</v>
      </c>
      <c r="CY1061">
        <f>AD1061</f>
        <v>9.48</v>
      </c>
      <c r="CZ1061">
        <f>AH1061</f>
        <v>9.48</v>
      </c>
      <c r="DA1061">
        <f>AL1061</f>
        <v>1</v>
      </c>
      <c r="DB1061">
        <f t="shared" si="506"/>
        <v>1613.88</v>
      </c>
      <c r="DC1061">
        <f t="shared" si="507"/>
        <v>0</v>
      </c>
      <c r="DD1061" t="s">
        <v>6</v>
      </c>
      <c r="DE1061" t="s">
        <v>6</v>
      </c>
      <c r="DF1061">
        <f t="shared" ref="DF1061:DF1082" si="520">ROUND(ROUND(AE1061,0)*CX1061,0)</f>
        <v>0</v>
      </c>
      <c r="DG1061">
        <f t="shared" si="517"/>
        <v>0</v>
      </c>
      <c r="DH1061">
        <f>Source!I686*SmtRes!Y1061</f>
        <v>113.03936000000002</v>
      </c>
      <c r="DI1061">
        <f>AD1061</f>
        <v>9.48</v>
      </c>
      <c r="DJ1061">
        <f>EtalonRes!AB1193</f>
        <v>9.48</v>
      </c>
      <c r="DK1061">
        <f>Source!BA686</f>
        <v>1</v>
      </c>
      <c r="DL1061" t="s">
        <v>6</v>
      </c>
      <c r="DM1061">
        <v>0</v>
      </c>
      <c r="DN1061" t="s">
        <v>6</v>
      </c>
      <c r="DO1061">
        <v>0</v>
      </c>
      <c r="GQ1061">
        <v>-1</v>
      </c>
      <c r="GR1061">
        <v>-1</v>
      </c>
    </row>
    <row r="1062" spans="1:200" x14ac:dyDescent="0.2">
      <c r="A1062">
        <f>ROW(Source!A686)</f>
        <v>686</v>
      </c>
      <c r="B1062">
        <v>86295183</v>
      </c>
      <c r="C1062">
        <v>86296883</v>
      </c>
      <c r="D1062">
        <v>121548</v>
      </c>
      <c r="E1062">
        <v>1</v>
      </c>
      <c r="F1062">
        <v>1</v>
      </c>
      <c r="G1062">
        <v>1</v>
      </c>
      <c r="H1062">
        <v>1</v>
      </c>
      <c r="I1062" t="s">
        <v>39</v>
      </c>
      <c r="J1062" t="s">
        <v>6</v>
      </c>
      <c r="K1062" t="s">
        <v>922</v>
      </c>
      <c r="L1062">
        <v>608254</v>
      </c>
      <c r="N1062">
        <v>1013</v>
      </c>
      <c r="O1062" t="s">
        <v>923</v>
      </c>
      <c r="P1062" t="s">
        <v>923</v>
      </c>
      <c r="Q1062">
        <v>1</v>
      </c>
      <c r="W1062">
        <v>0</v>
      </c>
      <c r="X1062">
        <v>-185737400</v>
      </c>
      <c r="Y1062">
        <f t="shared" si="505"/>
        <v>34.58</v>
      </c>
      <c r="AA1062">
        <v>0</v>
      </c>
      <c r="AB1062">
        <v>0</v>
      </c>
      <c r="AC1062">
        <v>0</v>
      </c>
      <c r="AD1062">
        <v>0</v>
      </c>
      <c r="AE1062">
        <v>0</v>
      </c>
      <c r="AF1062">
        <v>0</v>
      </c>
      <c r="AG1062">
        <v>0</v>
      </c>
      <c r="AH1062">
        <v>0</v>
      </c>
      <c r="AI1062">
        <v>1</v>
      </c>
      <c r="AJ1062">
        <v>1</v>
      </c>
      <c r="AK1062">
        <v>1</v>
      </c>
      <c r="AL1062">
        <v>1</v>
      </c>
      <c r="AM1062">
        <v>0</v>
      </c>
      <c r="AN1062">
        <v>0</v>
      </c>
      <c r="AO1062">
        <v>1</v>
      </c>
      <c r="AP1062">
        <v>0</v>
      </c>
      <c r="AQ1062">
        <v>0</v>
      </c>
      <c r="AR1062">
        <v>0</v>
      </c>
      <c r="AS1062" t="s">
        <v>6</v>
      </c>
      <c r="AT1062">
        <v>34.58</v>
      </c>
      <c r="AU1062" t="s">
        <v>6</v>
      </c>
      <c r="AV1062">
        <v>2</v>
      </c>
      <c r="AW1062">
        <v>2</v>
      </c>
      <c r="AX1062">
        <v>86296898</v>
      </c>
      <c r="AY1062">
        <v>1</v>
      </c>
      <c r="AZ1062">
        <v>0</v>
      </c>
      <c r="BA1062">
        <v>1194</v>
      </c>
      <c r="BB1062">
        <v>0</v>
      </c>
      <c r="BC1062">
        <v>0</v>
      </c>
      <c r="BD1062">
        <v>0</v>
      </c>
      <c r="BE1062">
        <v>0</v>
      </c>
      <c r="BF1062">
        <v>0</v>
      </c>
      <c r="BG1062">
        <v>0</v>
      </c>
      <c r="BH1062">
        <v>0</v>
      </c>
      <c r="BI1062">
        <v>0</v>
      </c>
      <c r="BJ1062">
        <v>0</v>
      </c>
      <c r="BK1062">
        <v>0</v>
      </c>
      <c r="BL1062">
        <v>0</v>
      </c>
      <c r="BM1062">
        <v>0</v>
      </c>
      <c r="BN1062">
        <v>0</v>
      </c>
      <c r="BO1062">
        <v>0</v>
      </c>
      <c r="BP1062">
        <v>0</v>
      </c>
      <c r="BQ1062">
        <v>0</v>
      </c>
      <c r="BR1062">
        <v>0</v>
      </c>
      <c r="BS1062">
        <v>0</v>
      </c>
      <c r="BT1062">
        <v>0</v>
      </c>
      <c r="BU1062">
        <v>0</v>
      </c>
      <c r="BV1062">
        <v>0</v>
      </c>
      <c r="BW1062">
        <v>0</v>
      </c>
      <c r="CV1062">
        <v>0</v>
      </c>
      <c r="CW1062">
        <v>0</v>
      </c>
      <c r="CX1062">
        <f>ROUND(Y1062*Source!I686,9)</f>
        <v>22.961120000000001</v>
      </c>
      <c r="CY1062">
        <f>AD1062</f>
        <v>0</v>
      </c>
      <c r="CZ1062">
        <f>AH1062</f>
        <v>0</v>
      </c>
      <c r="DA1062">
        <f>AL1062</f>
        <v>1</v>
      </c>
      <c r="DB1062">
        <f t="shared" si="506"/>
        <v>0</v>
      </c>
      <c r="DC1062">
        <f t="shared" si="507"/>
        <v>0</v>
      </c>
      <c r="DD1062" t="s">
        <v>6</v>
      </c>
      <c r="DE1062" t="s">
        <v>6</v>
      </c>
      <c r="DF1062">
        <f t="shared" si="520"/>
        <v>0</v>
      </c>
      <c r="DG1062">
        <f t="shared" si="517"/>
        <v>0</v>
      </c>
      <c r="DH1062">
        <f>Source!I686*SmtRes!Y1062</f>
        <v>22.961120000000001</v>
      </c>
      <c r="DI1062">
        <f>AD1062</f>
        <v>0</v>
      </c>
      <c r="DJ1062">
        <f>EtalonRes!AB1194</f>
        <v>0</v>
      </c>
      <c r="DK1062">
        <f>Source!BA686</f>
        <v>1</v>
      </c>
      <c r="DL1062" t="s">
        <v>6</v>
      </c>
      <c r="DM1062">
        <v>0</v>
      </c>
      <c r="DN1062" t="s">
        <v>6</v>
      </c>
      <c r="DO1062">
        <v>0</v>
      </c>
      <c r="GQ1062">
        <v>-1</v>
      </c>
      <c r="GR1062">
        <v>-1</v>
      </c>
    </row>
    <row r="1063" spans="1:200" x14ac:dyDescent="0.2">
      <c r="A1063">
        <f>ROW(Source!A686)</f>
        <v>686</v>
      </c>
      <c r="B1063">
        <v>86295183</v>
      </c>
      <c r="C1063">
        <v>86296883</v>
      </c>
      <c r="D1063">
        <v>27439499</v>
      </c>
      <c r="E1063">
        <v>1</v>
      </c>
      <c r="F1063">
        <v>1</v>
      </c>
      <c r="G1063">
        <v>1</v>
      </c>
      <c r="H1063">
        <v>2</v>
      </c>
      <c r="I1063" t="s">
        <v>930</v>
      </c>
      <c r="J1063" t="s">
        <v>931</v>
      </c>
      <c r="K1063" t="s">
        <v>932</v>
      </c>
      <c r="L1063">
        <v>1368</v>
      </c>
      <c r="N1063">
        <v>1011</v>
      </c>
      <c r="O1063" t="s">
        <v>927</v>
      </c>
      <c r="P1063" t="s">
        <v>927</v>
      </c>
      <c r="Q1063">
        <v>1</v>
      </c>
      <c r="W1063">
        <v>0</v>
      </c>
      <c r="X1063">
        <v>1890856440</v>
      </c>
      <c r="Y1063">
        <f t="shared" si="505"/>
        <v>1.42</v>
      </c>
      <c r="AA1063">
        <v>0</v>
      </c>
      <c r="AB1063">
        <v>112.67</v>
      </c>
      <c r="AC1063">
        <v>13.61</v>
      </c>
      <c r="AD1063">
        <v>0</v>
      </c>
      <c r="AE1063">
        <v>0</v>
      </c>
      <c r="AF1063">
        <v>112.67</v>
      </c>
      <c r="AG1063">
        <v>13.61</v>
      </c>
      <c r="AH1063">
        <v>0</v>
      </c>
      <c r="AI1063">
        <v>1</v>
      </c>
      <c r="AJ1063">
        <v>1</v>
      </c>
      <c r="AK1063">
        <v>1</v>
      </c>
      <c r="AL1063">
        <v>1</v>
      </c>
      <c r="AM1063">
        <v>0</v>
      </c>
      <c r="AN1063">
        <v>0</v>
      </c>
      <c r="AO1063">
        <v>1</v>
      </c>
      <c r="AP1063">
        <v>0</v>
      </c>
      <c r="AQ1063">
        <v>0</v>
      </c>
      <c r="AR1063">
        <v>0</v>
      </c>
      <c r="AS1063" t="s">
        <v>6</v>
      </c>
      <c r="AT1063">
        <v>1.42</v>
      </c>
      <c r="AU1063" t="s">
        <v>6</v>
      </c>
      <c r="AV1063">
        <v>0</v>
      </c>
      <c r="AW1063">
        <v>2</v>
      </c>
      <c r="AX1063">
        <v>86296899</v>
      </c>
      <c r="AY1063">
        <v>1</v>
      </c>
      <c r="AZ1063">
        <v>0</v>
      </c>
      <c r="BA1063">
        <v>1195</v>
      </c>
      <c r="BB1063">
        <v>0</v>
      </c>
      <c r="BC1063">
        <v>0</v>
      </c>
      <c r="BD1063">
        <v>0</v>
      </c>
      <c r="BE1063">
        <v>0</v>
      </c>
      <c r="BF1063">
        <v>0</v>
      </c>
      <c r="BG1063">
        <v>0</v>
      </c>
      <c r="BH1063">
        <v>0</v>
      </c>
      <c r="BI1063">
        <v>0</v>
      </c>
      <c r="BJ1063">
        <v>0</v>
      </c>
      <c r="BK1063">
        <v>0</v>
      </c>
      <c r="BL1063">
        <v>0</v>
      </c>
      <c r="BM1063">
        <v>0</v>
      </c>
      <c r="BN1063">
        <v>0</v>
      </c>
      <c r="BO1063">
        <v>0</v>
      </c>
      <c r="BP1063">
        <v>0</v>
      </c>
      <c r="BQ1063">
        <v>0</v>
      </c>
      <c r="BR1063">
        <v>0</v>
      </c>
      <c r="BS1063">
        <v>0</v>
      </c>
      <c r="BT1063">
        <v>0</v>
      </c>
      <c r="BU1063">
        <v>0</v>
      </c>
      <c r="BV1063">
        <v>0</v>
      </c>
      <c r="BW1063">
        <v>0</v>
      </c>
      <c r="CV1063">
        <v>0</v>
      </c>
      <c r="CW1063">
        <f>ROUND(Y1063*Source!I686*DO1063,9)</f>
        <v>0</v>
      </c>
      <c r="CX1063">
        <f>ROUND(Y1063*Source!I686,9)</f>
        <v>0.94288000000000005</v>
      </c>
      <c r="CY1063">
        <f t="shared" ref="CY1063:CY1069" si="521">AB1063</f>
        <v>112.67</v>
      </c>
      <c r="CZ1063">
        <f t="shared" ref="CZ1063:CZ1069" si="522">AF1063</f>
        <v>112.67</v>
      </c>
      <c r="DA1063">
        <f t="shared" ref="DA1063:DA1069" si="523">AJ1063</f>
        <v>1</v>
      </c>
      <c r="DB1063">
        <f t="shared" si="506"/>
        <v>159.99</v>
      </c>
      <c r="DC1063">
        <f t="shared" si="507"/>
        <v>19.329999999999998</v>
      </c>
      <c r="DD1063" t="s">
        <v>6</v>
      </c>
      <c r="DE1063" t="s">
        <v>6</v>
      </c>
      <c r="DF1063">
        <f t="shared" si="520"/>
        <v>0</v>
      </c>
      <c r="DG1063">
        <f t="shared" si="517"/>
        <v>107</v>
      </c>
      <c r="DH1063">
        <f>Source!I686*SmtRes!Y1063</f>
        <v>0.94288000000000005</v>
      </c>
      <c r="DI1063">
        <f t="shared" ref="DI1063:DI1069" si="524">AB1063</f>
        <v>112.67</v>
      </c>
      <c r="DJ1063">
        <f>EtalonRes!Z1195</f>
        <v>112.67</v>
      </c>
      <c r="DK1063">
        <f>Source!BB686</f>
        <v>1</v>
      </c>
      <c r="DL1063" t="s">
        <v>6</v>
      </c>
      <c r="DM1063">
        <v>0</v>
      </c>
      <c r="DN1063" t="s">
        <v>6</v>
      </c>
      <c r="DO1063">
        <v>0</v>
      </c>
      <c r="GQ1063">
        <v>-1</v>
      </c>
      <c r="GR1063">
        <v>-1</v>
      </c>
    </row>
    <row r="1064" spans="1:200" x14ac:dyDescent="0.2">
      <c r="A1064">
        <f>ROW(Source!A686)</f>
        <v>686</v>
      </c>
      <c r="B1064">
        <v>86295183</v>
      </c>
      <c r="C1064">
        <v>86296883</v>
      </c>
      <c r="D1064">
        <v>27439522</v>
      </c>
      <c r="E1064">
        <v>1</v>
      </c>
      <c r="F1064">
        <v>1</v>
      </c>
      <c r="G1064">
        <v>1</v>
      </c>
      <c r="H1064">
        <v>2</v>
      </c>
      <c r="I1064" t="s">
        <v>1015</v>
      </c>
      <c r="J1064" t="s">
        <v>1016</v>
      </c>
      <c r="K1064" t="s">
        <v>1017</v>
      </c>
      <c r="L1064">
        <v>1368</v>
      </c>
      <c r="N1064">
        <v>1011</v>
      </c>
      <c r="O1064" t="s">
        <v>927</v>
      </c>
      <c r="P1064" t="s">
        <v>927</v>
      </c>
      <c r="Q1064">
        <v>1</v>
      </c>
      <c r="W1064">
        <v>0</v>
      </c>
      <c r="X1064">
        <v>1047533993</v>
      </c>
      <c r="Y1064">
        <f t="shared" si="505"/>
        <v>16.579999999999998</v>
      </c>
      <c r="AA1064">
        <v>0</v>
      </c>
      <c r="AB1064">
        <v>263.5</v>
      </c>
      <c r="AC1064">
        <v>25.3</v>
      </c>
      <c r="AD1064">
        <v>0</v>
      </c>
      <c r="AE1064">
        <v>0</v>
      </c>
      <c r="AF1064">
        <v>263.5</v>
      </c>
      <c r="AG1064">
        <v>25.3</v>
      </c>
      <c r="AH1064">
        <v>0</v>
      </c>
      <c r="AI1064">
        <v>1</v>
      </c>
      <c r="AJ1064">
        <v>1</v>
      </c>
      <c r="AK1064">
        <v>1</v>
      </c>
      <c r="AL1064">
        <v>1</v>
      </c>
      <c r="AM1064">
        <v>0</v>
      </c>
      <c r="AN1064">
        <v>0</v>
      </c>
      <c r="AO1064">
        <v>1</v>
      </c>
      <c r="AP1064">
        <v>0</v>
      </c>
      <c r="AQ1064">
        <v>0</v>
      </c>
      <c r="AR1064">
        <v>0</v>
      </c>
      <c r="AS1064" t="s">
        <v>6</v>
      </c>
      <c r="AT1064">
        <v>16.579999999999998</v>
      </c>
      <c r="AU1064" t="s">
        <v>6</v>
      </c>
      <c r="AV1064">
        <v>0</v>
      </c>
      <c r="AW1064">
        <v>2</v>
      </c>
      <c r="AX1064">
        <v>86296900</v>
      </c>
      <c r="AY1064">
        <v>1</v>
      </c>
      <c r="AZ1064">
        <v>0</v>
      </c>
      <c r="BA1064">
        <v>1196</v>
      </c>
      <c r="BB1064">
        <v>0</v>
      </c>
      <c r="BC1064">
        <v>0</v>
      </c>
      <c r="BD1064">
        <v>0</v>
      </c>
      <c r="BE1064">
        <v>0</v>
      </c>
      <c r="BF1064">
        <v>0</v>
      </c>
      <c r="BG1064">
        <v>0</v>
      </c>
      <c r="BH1064">
        <v>0</v>
      </c>
      <c r="BI1064">
        <v>0</v>
      </c>
      <c r="BJ1064">
        <v>0</v>
      </c>
      <c r="BK1064">
        <v>0</v>
      </c>
      <c r="BL1064">
        <v>0</v>
      </c>
      <c r="BM1064">
        <v>0</v>
      </c>
      <c r="BN1064">
        <v>0</v>
      </c>
      <c r="BO1064">
        <v>0</v>
      </c>
      <c r="BP1064">
        <v>0</v>
      </c>
      <c r="BQ1064">
        <v>0</v>
      </c>
      <c r="BR1064">
        <v>0</v>
      </c>
      <c r="BS1064">
        <v>0</v>
      </c>
      <c r="BT1064">
        <v>0</v>
      </c>
      <c r="BU1064">
        <v>0</v>
      </c>
      <c r="BV1064">
        <v>0</v>
      </c>
      <c r="BW1064">
        <v>0</v>
      </c>
      <c r="CV1064">
        <v>0</v>
      </c>
      <c r="CW1064">
        <f>ROUND(Y1064*Source!I686*DO1064,9)</f>
        <v>0</v>
      </c>
      <c r="CX1064">
        <f>ROUND(Y1064*Source!I686,9)</f>
        <v>11.009119999999999</v>
      </c>
      <c r="CY1064">
        <f t="shared" si="521"/>
        <v>263.5</v>
      </c>
      <c r="CZ1064">
        <f t="shared" si="522"/>
        <v>263.5</v>
      </c>
      <c r="DA1064">
        <f t="shared" si="523"/>
        <v>1</v>
      </c>
      <c r="DB1064">
        <f t="shared" si="506"/>
        <v>4368.83</v>
      </c>
      <c r="DC1064">
        <f t="shared" si="507"/>
        <v>419.47</v>
      </c>
      <c r="DD1064" t="s">
        <v>6</v>
      </c>
      <c r="DE1064" t="s">
        <v>6</v>
      </c>
      <c r="DF1064">
        <f t="shared" si="520"/>
        <v>0</v>
      </c>
      <c r="DG1064">
        <f t="shared" si="517"/>
        <v>2906</v>
      </c>
      <c r="DH1064">
        <f>Source!I686*SmtRes!Y1064</f>
        <v>11.009119999999999</v>
      </c>
      <c r="DI1064">
        <f t="shared" si="524"/>
        <v>263.5</v>
      </c>
      <c r="DJ1064">
        <f>EtalonRes!Z1196</f>
        <v>263.5</v>
      </c>
      <c r="DK1064">
        <f>Source!BB686</f>
        <v>1</v>
      </c>
      <c r="DL1064" t="s">
        <v>6</v>
      </c>
      <c r="DM1064">
        <v>0</v>
      </c>
      <c r="DN1064" t="s">
        <v>6</v>
      </c>
      <c r="DO1064">
        <v>0</v>
      </c>
      <c r="GQ1064">
        <v>-1</v>
      </c>
      <c r="GR1064">
        <v>-1</v>
      </c>
    </row>
    <row r="1065" spans="1:200" x14ac:dyDescent="0.2">
      <c r="A1065">
        <f>ROW(Source!A686)</f>
        <v>686</v>
      </c>
      <c r="B1065">
        <v>86295183</v>
      </c>
      <c r="C1065">
        <v>86296883</v>
      </c>
      <c r="D1065">
        <v>27439584</v>
      </c>
      <c r="E1065">
        <v>1</v>
      </c>
      <c r="F1065">
        <v>1</v>
      </c>
      <c r="G1065">
        <v>1</v>
      </c>
      <c r="H1065">
        <v>2</v>
      </c>
      <c r="I1065" t="s">
        <v>983</v>
      </c>
      <c r="J1065" t="s">
        <v>984</v>
      </c>
      <c r="K1065" t="s">
        <v>985</v>
      </c>
      <c r="L1065">
        <v>1368</v>
      </c>
      <c r="N1065">
        <v>1011</v>
      </c>
      <c r="O1065" t="s">
        <v>927</v>
      </c>
      <c r="P1065" t="s">
        <v>927</v>
      </c>
      <c r="Q1065">
        <v>1</v>
      </c>
      <c r="W1065">
        <v>0</v>
      </c>
      <c r="X1065">
        <v>742137524</v>
      </c>
      <c r="Y1065">
        <f t="shared" si="505"/>
        <v>0.22</v>
      </c>
      <c r="AA1065">
        <v>0</v>
      </c>
      <c r="AB1065">
        <v>1.56</v>
      </c>
      <c r="AC1065">
        <v>0</v>
      </c>
      <c r="AD1065">
        <v>0</v>
      </c>
      <c r="AE1065">
        <v>0</v>
      </c>
      <c r="AF1065">
        <v>1.56</v>
      </c>
      <c r="AG1065">
        <v>0</v>
      </c>
      <c r="AH1065">
        <v>0</v>
      </c>
      <c r="AI1065">
        <v>1</v>
      </c>
      <c r="AJ1065">
        <v>1</v>
      </c>
      <c r="AK1065">
        <v>1</v>
      </c>
      <c r="AL1065">
        <v>1</v>
      </c>
      <c r="AM1065">
        <v>0</v>
      </c>
      <c r="AN1065">
        <v>0</v>
      </c>
      <c r="AO1065">
        <v>1</v>
      </c>
      <c r="AP1065">
        <v>0</v>
      </c>
      <c r="AQ1065">
        <v>0</v>
      </c>
      <c r="AR1065">
        <v>0</v>
      </c>
      <c r="AS1065" t="s">
        <v>6</v>
      </c>
      <c r="AT1065">
        <v>0.22</v>
      </c>
      <c r="AU1065" t="s">
        <v>6</v>
      </c>
      <c r="AV1065">
        <v>0</v>
      </c>
      <c r="AW1065">
        <v>2</v>
      </c>
      <c r="AX1065">
        <v>86296901</v>
      </c>
      <c r="AY1065">
        <v>1</v>
      </c>
      <c r="AZ1065">
        <v>0</v>
      </c>
      <c r="BA1065">
        <v>1197</v>
      </c>
      <c r="BB1065">
        <v>0</v>
      </c>
      <c r="BC1065">
        <v>0</v>
      </c>
      <c r="BD1065">
        <v>0</v>
      </c>
      <c r="BE1065">
        <v>0</v>
      </c>
      <c r="BF1065">
        <v>0</v>
      </c>
      <c r="BG1065">
        <v>0</v>
      </c>
      <c r="BH1065">
        <v>0</v>
      </c>
      <c r="BI1065">
        <v>0</v>
      </c>
      <c r="BJ1065">
        <v>0</v>
      </c>
      <c r="BK1065">
        <v>0</v>
      </c>
      <c r="BL1065">
        <v>0</v>
      </c>
      <c r="BM1065">
        <v>0</v>
      </c>
      <c r="BN1065">
        <v>0</v>
      </c>
      <c r="BO1065">
        <v>0</v>
      </c>
      <c r="BP1065">
        <v>0</v>
      </c>
      <c r="BQ1065">
        <v>0</v>
      </c>
      <c r="BR1065">
        <v>0</v>
      </c>
      <c r="BS1065">
        <v>0</v>
      </c>
      <c r="BT1065">
        <v>0</v>
      </c>
      <c r="BU1065">
        <v>0</v>
      </c>
      <c r="BV1065">
        <v>0</v>
      </c>
      <c r="BW1065">
        <v>0</v>
      </c>
      <c r="CV1065">
        <v>0</v>
      </c>
      <c r="CW1065">
        <f>ROUND(Y1065*Source!I686*DO1065,9)</f>
        <v>0</v>
      </c>
      <c r="CX1065">
        <f>ROUND(Y1065*Source!I686,9)</f>
        <v>0.14607999999999999</v>
      </c>
      <c r="CY1065">
        <f t="shared" si="521"/>
        <v>1.56</v>
      </c>
      <c r="CZ1065">
        <f t="shared" si="522"/>
        <v>1.56</v>
      </c>
      <c r="DA1065">
        <f t="shared" si="523"/>
        <v>1</v>
      </c>
      <c r="DB1065">
        <f t="shared" si="506"/>
        <v>0.34</v>
      </c>
      <c r="DC1065">
        <f t="shared" si="507"/>
        <v>0</v>
      </c>
      <c r="DD1065" t="s">
        <v>6</v>
      </c>
      <c r="DE1065" t="s">
        <v>6</v>
      </c>
      <c r="DF1065">
        <f t="shared" si="520"/>
        <v>0</v>
      </c>
      <c r="DG1065">
        <f t="shared" si="517"/>
        <v>0</v>
      </c>
      <c r="DH1065">
        <f>Source!I686*SmtRes!Y1065</f>
        <v>0.14608000000000002</v>
      </c>
      <c r="DI1065">
        <f t="shared" si="524"/>
        <v>1.56</v>
      </c>
      <c r="DJ1065">
        <f>EtalonRes!Z1197</f>
        <v>1.56</v>
      </c>
      <c r="DK1065">
        <f>Source!BB686</f>
        <v>1</v>
      </c>
      <c r="DL1065" t="s">
        <v>6</v>
      </c>
      <c r="DM1065">
        <v>0</v>
      </c>
      <c r="DN1065" t="s">
        <v>6</v>
      </c>
      <c r="DO1065">
        <v>0</v>
      </c>
      <c r="GQ1065">
        <v>-1</v>
      </c>
      <c r="GR1065">
        <v>-1</v>
      </c>
    </row>
    <row r="1066" spans="1:200" x14ac:dyDescent="0.2">
      <c r="A1066">
        <f>ROW(Source!A686)</f>
        <v>686</v>
      </c>
      <c r="B1066">
        <v>86295183</v>
      </c>
      <c r="C1066">
        <v>86296883</v>
      </c>
      <c r="D1066">
        <v>27439705</v>
      </c>
      <c r="E1066">
        <v>1</v>
      </c>
      <c r="F1066">
        <v>1</v>
      </c>
      <c r="G1066">
        <v>1</v>
      </c>
      <c r="H1066">
        <v>2</v>
      </c>
      <c r="I1066" t="s">
        <v>986</v>
      </c>
      <c r="J1066" t="s">
        <v>987</v>
      </c>
      <c r="K1066" t="s">
        <v>988</v>
      </c>
      <c r="L1066">
        <v>1368</v>
      </c>
      <c r="N1066">
        <v>1011</v>
      </c>
      <c r="O1066" t="s">
        <v>927</v>
      </c>
      <c r="P1066" t="s">
        <v>927</v>
      </c>
      <c r="Q1066">
        <v>1</v>
      </c>
      <c r="W1066">
        <v>0</v>
      </c>
      <c r="X1066">
        <v>-349914874</v>
      </c>
      <c r="Y1066">
        <f t="shared" si="505"/>
        <v>11.87</v>
      </c>
      <c r="AA1066">
        <v>0</v>
      </c>
      <c r="AB1066">
        <v>1.1000000000000001</v>
      </c>
      <c r="AC1066">
        <v>0</v>
      </c>
      <c r="AD1066">
        <v>0</v>
      </c>
      <c r="AE1066">
        <v>0</v>
      </c>
      <c r="AF1066">
        <v>1.1000000000000001</v>
      </c>
      <c r="AG1066">
        <v>0</v>
      </c>
      <c r="AH1066">
        <v>0</v>
      </c>
      <c r="AI1066">
        <v>1</v>
      </c>
      <c r="AJ1066">
        <v>1</v>
      </c>
      <c r="AK1066">
        <v>1</v>
      </c>
      <c r="AL1066">
        <v>1</v>
      </c>
      <c r="AM1066">
        <v>0</v>
      </c>
      <c r="AN1066">
        <v>0</v>
      </c>
      <c r="AO1066">
        <v>1</v>
      </c>
      <c r="AP1066">
        <v>0</v>
      </c>
      <c r="AQ1066">
        <v>0</v>
      </c>
      <c r="AR1066">
        <v>0</v>
      </c>
      <c r="AS1066" t="s">
        <v>6</v>
      </c>
      <c r="AT1066">
        <v>11.87</v>
      </c>
      <c r="AU1066" t="s">
        <v>6</v>
      </c>
      <c r="AV1066">
        <v>0</v>
      </c>
      <c r="AW1066">
        <v>2</v>
      </c>
      <c r="AX1066">
        <v>86296902</v>
      </c>
      <c r="AY1066">
        <v>1</v>
      </c>
      <c r="AZ1066">
        <v>0</v>
      </c>
      <c r="BA1066">
        <v>1198</v>
      </c>
      <c r="BB1066">
        <v>0</v>
      </c>
      <c r="BC1066">
        <v>0</v>
      </c>
      <c r="BD1066">
        <v>0</v>
      </c>
      <c r="BE1066">
        <v>0</v>
      </c>
      <c r="BF1066">
        <v>0</v>
      </c>
      <c r="BG1066">
        <v>0</v>
      </c>
      <c r="BH1066">
        <v>0</v>
      </c>
      <c r="BI1066">
        <v>0</v>
      </c>
      <c r="BJ1066">
        <v>0</v>
      </c>
      <c r="BK1066">
        <v>0</v>
      </c>
      <c r="BL1066">
        <v>0</v>
      </c>
      <c r="BM1066">
        <v>0</v>
      </c>
      <c r="BN1066">
        <v>0</v>
      </c>
      <c r="BO1066">
        <v>0</v>
      </c>
      <c r="BP1066">
        <v>0</v>
      </c>
      <c r="BQ1066">
        <v>0</v>
      </c>
      <c r="BR1066">
        <v>0</v>
      </c>
      <c r="BS1066">
        <v>0</v>
      </c>
      <c r="BT1066">
        <v>0</v>
      </c>
      <c r="BU1066">
        <v>0</v>
      </c>
      <c r="BV1066">
        <v>0</v>
      </c>
      <c r="BW1066">
        <v>0</v>
      </c>
      <c r="CV1066">
        <v>0</v>
      </c>
      <c r="CW1066">
        <f>ROUND(Y1066*Source!I686*DO1066,9)</f>
        <v>0</v>
      </c>
      <c r="CX1066">
        <f>ROUND(Y1066*Source!I686,9)</f>
        <v>7.8816800000000002</v>
      </c>
      <c r="CY1066">
        <f t="shared" si="521"/>
        <v>1.1000000000000001</v>
      </c>
      <c r="CZ1066">
        <f t="shared" si="522"/>
        <v>1.1000000000000001</v>
      </c>
      <c r="DA1066">
        <f t="shared" si="523"/>
        <v>1</v>
      </c>
      <c r="DB1066">
        <f t="shared" si="506"/>
        <v>13.06</v>
      </c>
      <c r="DC1066">
        <f t="shared" si="507"/>
        <v>0</v>
      </c>
      <c r="DD1066" t="s">
        <v>6</v>
      </c>
      <c r="DE1066" t="s">
        <v>6</v>
      </c>
      <c r="DF1066">
        <f t="shared" si="520"/>
        <v>0</v>
      </c>
      <c r="DG1066">
        <f t="shared" si="517"/>
        <v>8</v>
      </c>
      <c r="DH1066">
        <f>Source!I686*SmtRes!Y1066</f>
        <v>7.8816800000000002</v>
      </c>
      <c r="DI1066">
        <f t="shared" si="524"/>
        <v>1.1000000000000001</v>
      </c>
      <c r="DJ1066">
        <f>EtalonRes!Z1198</f>
        <v>1.1000000000000001</v>
      </c>
      <c r="DK1066">
        <f>Source!BB686</f>
        <v>1</v>
      </c>
      <c r="DL1066" t="s">
        <v>6</v>
      </c>
      <c r="DM1066">
        <v>0</v>
      </c>
      <c r="DN1066" t="s">
        <v>6</v>
      </c>
      <c r="DO1066">
        <v>0</v>
      </c>
      <c r="GQ1066">
        <v>-1</v>
      </c>
      <c r="GR1066">
        <v>-1</v>
      </c>
    </row>
    <row r="1067" spans="1:200" x14ac:dyDescent="0.2">
      <c r="A1067">
        <f>ROW(Source!A686)</f>
        <v>686</v>
      </c>
      <c r="B1067">
        <v>86295183</v>
      </c>
      <c r="C1067">
        <v>86296883</v>
      </c>
      <c r="D1067">
        <v>27439713</v>
      </c>
      <c r="E1067">
        <v>1</v>
      </c>
      <c r="F1067">
        <v>1</v>
      </c>
      <c r="G1067">
        <v>1</v>
      </c>
      <c r="H1067">
        <v>2</v>
      </c>
      <c r="I1067" t="s">
        <v>989</v>
      </c>
      <c r="J1067" t="s">
        <v>990</v>
      </c>
      <c r="K1067" t="s">
        <v>991</v>
      </c>
      <c r="L1067">
        <v>1368</v>
      </c>
      <c r="N1067">
        <v>1011</v>
      </c>
      <c r="O1067" t="s">
        <v>927</v>
      </c>
      <c r="P1067" t="s">
        <v>927</v>
      </c>
      <c r="Q1067">
        <v>1</v>
      </c>
      <c r="W1067">
        <v>0</v>
      </c>
      <c r="X1067">
        <v>863682969</v>
      </c>
      <c r="Y1067">
        <f t="shared" si="505"/>
        <v>5.56</v>
      </c>
      <c r="AA1067">
        <v>0</v>
      </c>
      <c r="AB1067">
        <v>11.76</v>
      </c>
      <c r="AC1067">
        <v>0</v>
      </c>
      <c r="AD1067">
        <v>0</v>
      </c>
      <c r="AE1067">
        <v>0</v>
      </c>
      <c r="AF1067">
        <v>11.76</v>
      </c>
      <c r="AG1067">
        <v>0</v>
      </c>
      <c r="AH1067">
        <v>0</v>
      </c>
      <c r="AI1067">
        <v>1</v>
      </c>
      <c r="AJ1067">
        <v>1</v>
      </c>
      <c r="AK1067">
        <v>1</v>
      </c>
      <c r="AL1067">
        <v>1</v>
      </c>
      <c r="AM1067">
        <v>0</v>
      </c>
      <c r="AN1067">
        <v>0</v>
      </c>
      <c r="AO1067">
        <v>1</v>
      </c>
      <c r="AP1067">
        <v>0</v>
      </c>
      <c r="AQ1067">
        <v>0</v>
      </c>
      <c r="AR1067">
        <v>0</v>
      </c>
      <c r="AS1067" t="s">
        <v>6</v>
      </c>
      <c r="AT1067">
        <v>5.56</v>
      </c>
      <c r="AU1067" t="s">
        <v>6</v>
      </c>
      <c r="AV1067">
        <v>0</v>
      </c>
      <c r="AW1067">
        <v>2</v>
      </c>
      <c r="AX1067">
        <v>86296903</v>
      </c>
      <c r="AY1067">
        <v>1</v>
      </c>
      <c r="AZ1067">
        <v>0</v>
      </c>
      <c r="BA1067">
        <v>1199</v>
      </c>
      <c r="BB1067">
        <v>0</v>
      </c>
      <c r="BC1067">
        <v>0</v>
      </c>
      <c r="BD1067">
        <v>0</v>
      </c>
      <c r="BE1067">
        <v>0</v>
      </c>
      <c r="BF1067">
        <v>0</v>
      </c>
      <c r="BG1067">
        <v>0</v>
      </c>
      <c r="BH1067">
        <v>0</v>
      </c>
      <c r="BI1067">
        <v>0</v>
      </c>
      <c r="BJ1067">
        <v>0</v>
      </c>
      <c r="BK1067">
        <v>0</v>
      </c>
      <c r="BL1067">
        <v>0</v>
      </c>
      <c r="BM1067">
        <v>0</v>
      </c>
      <c r="BN1067">
        <v>0</v>
      </c>
      <c r="BO1067">
        <v>0</v>
      </c>
      <c r="BP1067">
        <v>0</v>
      </c>
      <c r="BQ1067">
        <v>0</v>
      </c>
      <c r="BR1067">
        <v>0</v>
      </c>
      <c r="BS1067">
        <v>0</v>
      </c>
      <c r="BT1067">
        <v>0</v>
      </c>
      <c r="BU1067">
        <v>0</v>
      </c>
      <c r="BV1067">
        <v>0</v>
      </c>
      <c r="BW1067">
        <v>0</v>
      </c>
      <c r="CV1067">
        <v>0</v>
      </c>
      <c r="CW1067">
        <f>ROUND(Y1067*Source!I686*DO1067,9)</f>
        <v>0</v>
      </c>
      <c r="CX1067">
        <f>ROUND(Y1067*Source!I686,9)</f>
        <v>3.69184</v>
      </c>
      <c r="CY1067">
        <f t="shared" si="521"/>
        <v>11.76</v>
      </c>
      <c r="CZ1067">
        <f t="shared" si="522"/>
        <v>11.76</v>
      </c>
      <c r="DA1067">
        <f t="shared" si="523"/>
        <v>1</v>
      </c>
      <c r="DB1067">
        <f t="shared" si="506"/>
        <v>65.39</v>
      </c>
      <c r="DC1067">
        <f t="shared" si="507"/>
        <v>0</v>
      </c>
      <c r="DD1067" t="s">
        <v>6</v>
      </c>
      <c r="DE1067" t="s">
        <v>6</v>
      </c>
      <c r="DF1067">
        <f t="shared" si="520"/>
        <v>0</v>
      </c>
      <c r="DG1067">
        <f t="shared" si="517"/>
        <v>44</v>
      </c>
      <c r="DH1067">
        <f>Source!I686*SmtRes!Y1067</f>
        <v>3.69184</v>
      </c>
      <c r="DI1067">
        <f t="shared" si="524"/>
        <v>11.76</v>
      </c>
      <c r="DJ1067">
        <f>EtalonRes!Z1199</f>
        <v>11.76</v>
      </c>
      <c r="DK1067">
        <f>Source!BB686</f>
        <v>1</v>
      </c>
      <c r="DL1067" t="s">
        <v>6</v>
      </c>
      <c r="DM1067">
        <v>0</v>
      </c>
      <c r="DN1067" t="s">
        <v>6</v>
      </c>
      <c r="DO1067">
        <v>0</v>
      </c>
      <c r="GQ1067">
        <v>-1</v>
      </c>
      <c r="GR1067">
        <v>-1</v>
      </c>
    </row>
    <row r="1068" spans="1:200" x14ac:dyDescent="0.2">
      <c r="A1068">
        <f>ROW(Source!A686)</f>
        <v>686</v>
      </c>
      <c r="B1068">
        <v>86295183</v>
      </c>
      <c r="C1068">
        <v>86296883</v>
      </c>
      <c r="D1068">
        <v>27439719</v>
      </c>
      <c r="E1068">
        <v>1</v>
      </c>
      <c r="F1068">
        <v>1</v>
      </c>
      <c r="G1068">
        <v>1</v>
      </c>
      <c r="H1068">
        <v>2</v>
      </c>
      <c r="I1068" t="s">
        <v>992</v>
      </c>
      <c r="J1068" t="s">
        <v>993</v>
      </c>
      <c r="K1068" t="s">
        <v>994</v>
      </c>
      <c r="L1068">
        <v>1368</v>
      </c>
      <c r="N1068">
        <v>1011</v>
      </c>
      <c r="O1068" t="s">
        <v>927</v>
      </c>
      <c r="P1068" t="s">
        <v>927</v>
      </c>
      <c r="Q1068">
        <v>1</v>
      </c>
      <c r="W1068">
        <v>0</v>
      </c>
      <c r="X1068">
        <v>771781760</v>
      </c>
      <c r="Y1068">
        <f t="shared" si="505"/>
        <v>0.27</v>
      </c>
      <c r="AA1068">
        <v>0</v>
      </c>
      <c r="AB1068">
        <v>6.57</v>
      </c>
      <c r="AC1068">
        <v>0</v>
      </c>
      <c r="AD1068">
        <v>0</v>
      </c>
      <c r="AE1068">
        <v>0</v>
      </c>
      <c r="AF1068">
        <v>6.57</v>
      </c>
      <c r="AG1068">
        <v>0</v>
      </c>
      <c r="AH1068">
        <v>0</v>
      </c>
      <c r="AI1068">
        <v>1</v>
      </c>
      <c r="AJ1068">
        <v>1</v>
      </c>
      <c r="AK1068">
        <v>1</v>
      </c>
      <c r="AL1068">
        <v>1</v>
      </c>
      <c r="AM1068">
        <v>0</v>
      </c>
      <c r="AN1068">
        <v>0</v>
      </c>
      <c r="AO1068">
        <v>1</v>
      </c>
      <c r="AP1068">
        <v>0</v>
      </c>
      <c r="AQ1068">
        <v>0</v>
      </c>
      <c r="AR1068">
        <v>0</v>
      </c>
      <c r="AS1068" t="s">
        <v>6</v>
      </c>
      <c r="AT1068">
        <v>0.27</v>
      </c>
      <c r="AU1068" t="s">
        <v>6</v>
      </c>
      <c r="AV1068">
        <v>0</v>
      </c>
      <c r="AW1068">
        <v>2</v>
      </c>
      <c r="AX1068">
        <v>86296904</v>
      </c>
      <c r="AY1068">
        <v>1</v>
      </c>
      <c r="AZ1068">
        <v>0</v>
      </c>
      <c r="BA1068">
        <v>1200</v>
      </c>
      <c r="BB1068">
        <v>0</v>
      </c>
      <c r="BC1068">
        <v>0</v>
      </c>
      <c r="BD1068">
        <v>0</v>
      </c>
      <c r="BE1068">
        <v>0</v>
      </c>
      <c r="BF1068">
        <v>0</v>
      </c>
      <c r="BG1068">
        <v>0</v>
      </c>
      <c r="BH1068">
        <v>0</v>
      </c>
      <c r="BI1068">
        <v>0</v>
      </c>
      <c r="BJ1068">
        <v>0</v>
      </c>
      <c r="BK1068">
        <v>0</v>
      </c>
      <c r="BL1068">
        <v>0</v>
      </c>
      <c r="BM1068">
        <v>0</v>
      </c>
      <c r="BN1068">
        <v>0</v>
      </c>
      <c r="BO1068">
        <v>0</v>
      </c>
      <c r="BP1068">
        <v>0</v>
      </c>
      <c r="BQ1068">
        <v>0</v>
      </c>
      <c r="BR1068">
        <v>0</v>
      </c>
      <c r="BS1068">
        <v>0</v>
      </c>
      <c r="BT1068">
        <v>0</v>
      </c>
      <c r="BU1068">
        <v>0</v>
      </c>
      <c r="BV1068">
        <v>0</v>
      </c>
      <c r="BW1068">
        <v>0</v>
      </c>
      <c r="CV1068">
        <v>0</v>
      </c>
      <c r="CW1068">
        <f>ROUND(Y1068*Source!I686*DO1068,9)</f>
        <v>0</v>
      </c>
      <c r="CX1068">
        <f>ROUND(Y1068*Source!I686,9)</f>
        <v>0.17927999999999999</v>
      </c>
      <c r="CY1068">
        <f t="shared" si="521"/>
        <v>6.57</v>
      </c>
      <c r="CZ1068">
        <f t="shared" si="522"/>
        <v>6.57</v>
      </c>
      <c r="DA1068">
        <f t="shared" si="523"/>
        <v>1</v>
      </c>
      <c r="DB1068">
        <f t="shared" si="506"/>
        <v>1.77</v>
      </c>
      <c r="DC1068">
        <f t="shared" si="507"/>
        <v>0</v>
      </c>
      <c r="DD1068" t="s">
        <v>6</v>
      </c>
      <c r="DE1068" t="s">
        <v>6</v>
      </c>
      <c r="DF1068">
        <f t="shared" si="520"/>
        <v>0</v>
      </c>
      <c r="DG1068">
        <f t="shared" si="517"/>
        <v>1</v>
      </c>
      <c r="DH1068">
        <f>Source!I686*SmtRes!Y1068</f>
        <v>0.17928000000000002</v>
      </c>
      <c r="DI1068">
        <f t="shared" si="524"/>
        <v>6.57</v>
      </c>
      <c r="DJ1068">
        <f>EtalonRes!Z1200</f>
        <v>6.57</v>
      </c>
      <c r="DK1068">
        <f>Source!BB686</f>
        <v>1</v>
      </c>
      <c r="DL1068" t="s">
        <v>6</v>
      </c>
      <c r="DM1068">
        <v>0</v>
      </c>
      <c r="DN1068" t="s">
        <v>6</v>
      </c>
      <c r="DO1068">
        <v>0</v>
      </c>
      <c r="GQ1068">
        <v>-1</v>
      </c>
      <c r="GR1068">
        <v>-1</v>
      </c>
    </row>
    <row r="1069" spans="1:200" x14ac:dyDescent="0.2">
      <c r="A1069">
        <f>ROW(Source!A686)</f>
        <v>686</v>
      </c>
      <c r="B1069">
        <v>86295183</v>
      </c>
      <c r="C1069">
        <v>86296883</v>
      </c>
      <c r="D1069">
        <v>27441327</v>
      </c>
      <c r="E1069">
        <v>1</v>
      </c>
      <c r="F1069">
        <v>1</v>
      </c>
      <c r="G1069">
        <v>1</v>
      </c>
      <c r="H1069">
        <v>2</v>
      </c>
      <c r="I1069" t="s">
        <v>936</v>
      </c>
      <c r="J1069" t="s">
        <v>937</v>
      </c>
      <c r="K1069" t="s">
        <v>938</v>
      </c>
      <c r="L1069">
        <v>1368</v>
      </c>
      <c r="N1069">
        <v>1011</v>
      </c>
      <c r="O1069" t="s">
        <v>927</v>
      </c>
      <c r="P1069" t="s">
        <v>927</v>
      </c>
      <c r="Q1069">
        <v>1</v>
      </c>
      <c r="W1069">
        <v>0</v>
      </c>
      <c r="X1069">
        <v>-1583389094</v>
      </c>
      <c r="Y1069">
        <f t="shared" si="505"/>
        <v>1.56</v>
      </c>
      <c r="AA1069">
        <v>0</v>
      </c>
      <c r="AB1069">
        <v>93.37</v>
      </c>
      <c r="AC1069">
        <v>11.69</v>
      </c>
      <c r="AD1069">
        <v>0</v>
      </c>
      <c r="AE1069">
        <v>0</v>
      </c>
      <c r="AF1069">
        <v>93.37</v>
      </c>
      <c r="AG1069">
        <v>11.69</v>
      </c>
      <c r="AH1069">
        <v>0</v>
      </c>
      <c r="AI1069">
        <v>1</v>
      </c>
      <c r="AJ1069">
        <v>1</v>
      </c>
      <c r="AK1069">
        <v>1</v>
      </c>
      <c r="AL1069">
        <v>1</v>
      </c>
      <c r="AM1069">
        <v>0</v>
      </c>
      <c r="AN1069">
        <v>0</v>
      </c>
      <c r="AO1069">
        <v>1</v>
      </c>
      <c r="AP1069">
        <v>0</v>
      </c>
      <c r="AQ1069">
        <v>0</v>
      </c>
      <c r="AR1069">
        <v>0</v>
      </c>
      <c r="AS1069" t="s">
        <v>6</v>
      </c>
      <c r="AT1069">
        <v>1.56</v>
      </c>
      <c r="AU1069" t="s">
        <v>6</v>
      </c>
      <c r="AV1069">
        <v>0</v>
      </c>
      <c r="AW1069">
        <v>2</v>
      </c>
      <c r="AX1069">
        <v>86296905</v>
      </c>
      <c r="AY1069">
        <v>1</v>
      </c>
      <c r="AZ1069">
        <v>0</v>
      </c>
      <c r="BA1069">
        <v>1201</v>
      </c>
      <c r="BB1069">
        <v>0</v>
      </c>
      <c r="BC1069">
        <v>0</v>
      </c>
      <c r="BD1069">
        <v>0</v>
      </c>
      <c r="BE1069">
        <v>0</v>
      </c>
      <c r="BF1069">
        <v>0</v>
      </c>
      <c r="BG1069">
        <v>0</v>
      </c>
      <c r="BH1069">
        <v>0</v>
      </c>
      <c r="BI1069">
        <v>0</v>
      </c>
      <c r="BJ1069">
        <v>0</v>
      </c>
      <c r="BK1069">
        <v>0</v>
      </c>
      <c r="BL1069">
        <v>0</v>
      </c>
      <c r="BM1069">
        <v>0</v>
      </c>
      <c r="BN1069">
        <v>0</v>
      </c>
      <c r="BO1069">
        <v>0</v>
      </c>
      <c r="BP1069">
        <v>0</v>
      </c>
      <c r="BQ1069">
        <v>0</v>
      </c>
      <c r="BR1069">
        <v>0</v>
      </c>
      <c r="BS1069">
        <v>0</v>
      </c>
      <c r="BT1069">
        <v>0</v>
      </c>
      <c r="BU1069">
        <v>0</v>
      </c>
      <c r="BV1069">
        <v>0</v>
      </c>
      <c r="BW1069">
        <v>0</v>
      </c>
      <c r="CV1069">
        <v>0</v>
      </c>
      <c r="CW1069">
        <f>ROUND(Y1069*Source!I686*DO1069,9)</f>
        <v>0</v>
      </c>
      <c r="CX1069">
        <f>ROUND(Y1069*Source!I686,9)</f>
        <v>1.0358400000000001</v>
      </c>
      <c r="CY1069">
        <f t="shared" si="521"/>
        <v>93.37</v>
      </c>
      <c r="CZ1069">
        <f t="shared" si="522"/>
        <v>93.37</v>
      </c>
      <c r="DA1069">
        <f t="shared" si="523"/>
        <v>1</v>
      </c>
      <c r="DB1069">
        <f t="shared" si="506"/>
        <v>145.66</v>
      </c>
      <c r="DC1069">
        <f t="shared" si="507"/>
        <v>18.239999999999998</v>
      </c>
      <c r="DD1069" t="s">
        <v>6</v>
      </c>
      <c r="DE1069" t="s">
        <v>6</v>
      </c>
      <c r="DF1069">
        <f t="shared" si="520"/>
        <v>0</v>
      </c>
      <c r="DG1069">
        <f t="shared" si="517"/>
        <v>96</v>
      </c>
      <c r="DH1069">
        <f>Source!I686*SmtRes!Y1069</f>
        <v>1.0358400000000001</v>
      </c>
      <c r="DI1069">
        <f t="shared" si="524"/>
        <v>93.37</v>
      </c>
      <c r="DJ1069">
        <f>EtalonRes!Z1201</f>
        <v>93.37</v>
      </c>
      <c r="DK1069">
        <f>Source!BB686</f>
        <v>1</v>
      </c>
      <c r="DL1069" t="s">
        <v>6</v>
      </c>
      <c r="DM1069">
        <v>0</v>
      </c>
      <c r="DN1069" t="s">
        <v>6</v>
      </c>
      <c r="DO1069">
        <v>0</v>
      </c>
      <c r="GQ1069">
        <v>-1</v>
      </c>
      <c r="GR1069">
        <v>-1</v>
      </c>
    </row>
    <row r="1070" spans="1:200" x14ac:dyDescent="0.2">
      <c r="A1070">
        <f>ROW(Source!A686)</f>
        <v>686</v>
      </c>
      <c r="B1070">
        <v>86295183</v>
      </c>
      <c r="C1070">
        <v>86296883</v>
      </c>
      <c r="D1070">
        <v>27378965</v>
      </c>
      <c r="E1070">
        <v>1</v>
      </c>
      <c r="F1070">
        <v>1</v>
      </c>
      <c r="G1070">
        <v>1</v>
      </c>
      <c r="H1070">
        <v>3</v>
      </c>
      <c r="I1070" t="s">
        <v>649</v>
      </c>
      <c r="J1070" t="s">
        <v>651</v>
      </c>
      <c r="K1070" t="s">
        <v>650</v>
      </c>
      <c r="L1070">
        <v>53010780</v>
      </c>
      <c r="N1070">
        <v>1010</v>
      </c>
      <c r="O1070" t="s">
        <v>300</v>
      </c>
      <c r="P1070" t="s">
        <v>43</v>
      </c>
      <c r="Q1070">
        <v>1</v>
      </c>
      <c r="W1070">
        <v>0</v>
      </c>
      <c r="X1070">
        <v>-593278395</v>
      </c>
      <c r="Y1070">
        <f t="shared" si="505"/>
        <v>649.09638600000005</v>
      </c>
      <c r="AA1070">
        <v>0.02</v>
      </c>
      <c r="AB1070">
        <v>0</v>
      </c>
      <c r="AC1070">
        <v>0</v>
      </c>
      <c r="AD1070">
        <v>0</v>
      </c>
      <c r="AE1070">
        <v>0.02</v>
      </c>
      <c r="AF1070">
        <v>0</v>
      </c>
      <c r="AG1070">
        <v>0</v>
      </c>
      <c r="AH1070">
        <v>0</v>
      </c>
      <c r="AI1070">
        <v>1</v>
      </c>
      <c r="AJ1070">
        <v>1</v>
      </c>
      <c r="AK1070">
        <v>1</v>
      </c>
      <c r="AL1070">
        <v>1</v>
      </c>
      <c r="AM1070">
        <v>0</v>
      </c>
      <c r="AN1070">
        <v>0</v>
      </c>
      <c r="AO1070">
        <v>0</v>
      </c>
      <c r="AP1070">
        <v>1</v>
      </c>
      <c r="AQ1070">
        <v>0</v>
      </c>
      <c r="AR1070">
        <v>0</v>
      </c>
      <c r="AS1070" t="s">
        <v>6</v>
      </c>
      <c r="AT1070">
        <v>649.09638600000005</v>
      </c>
      <c r="AU1070" t="s">
        <v>6</v>
      </c>
      <c r="AV1070">
        <v>0</v>
      </c>
      <c r="AW1070">
        <v>1</v>
      </c>
      <c r="AX1070">
        <v>-1</v>
      </c>
      <c r="AY1070">
        <v>0</v>
      </c>
      <c r="AZ1070">
        <v>0</v>
      </c>
      <c r="BA1070" t="s">
        <v>6</v>
      </c>
      <c r="BB1070">
        <v>0</v>
      </c>
      <c r="BC1070">
        <v>0</v>
      </c>
      <c r="BD1070">
        <v>0</v>
      </c>
      <c r="BE1070">
        <v>0</v>
      </c>
      <c r="BF1070">
        <v>0</v>
      </c>
      <c r="BG1070">
        <v>0</v>
      </c>
      <c r="BH1070">
        <v>0</v>
      </c>
      <c r="BI1070">
        <v>0</v>
      </c>
      <c r="BJ1070">
        <v>0</v>
      </c>
      <c r="BK1070">
        <v>0</v>
      </c>
      <c r="BL1070">
        <v>0</v>
      </c>
      <c r="BM1070">
        <v>0</v>
      </c>
      <c r="BN1070">
        <v>0</v>
      </c>
      <c r="BO1070">
        <v>0</v>
      </c>
      <c r="BP1070">
        <v>0</v>
      </c>
      <c r="BQ1070">
        <v>0</v>
      </c>
      <c r="BR1070">
        <v>0</v>
      </c>
      <c r="BS1070">
        <v>0</v>
      </c>
      <c r="BT1070">
        <v>0</v>
      </c>
      <c r="BU1070">
        <v>0</v>
      </c>
      <c r="BV1070">
        <v>0</v>
      </c>
      <c r="BW1070">
        <v>0</v>
      </c>
      <c r="CV1070">
        <v>0</v>
      </c>
      <c r="CW1070">
        <v>0</v>
      </c>
      <c r="CX1070">
        <f>ROUND(Y1070*Source!I686,9)</f>
        <v>431.00000030400003</v>
      </c>
      <c r="CY1070">
        <f>AA1070</f>
        <v>0.02</v>
      </c>
      <c r="CZ1070">
        <f>AE1070</f>
        <v>0.02</v>
      </c>
      <c r="DA1070">
        <f>AI1070</f>
        <v>1</v>
      </c>
      <c r="DB1070">
        <f t="shared" si="506"/>
        <v>12.98</v>
      </c>
      <c r="DC1070">
        <f t="shared" si="507"/>
        <v>0</v>
      </c>
      <c r="DD1070" t="s">
        <v>6</v>
      </c>
      <c r="DE1070" t="s">
        <v>6</v>
      </c>
      <c r="DF1070">
        <f t="shared" si="520"/>
        <v>0</v>
      </c>
      <c r="DG1070">
        <f t="shared" si="517"/>
        <v>0</v>
      </c>
      <c r="DH1070">
        <f>Source!I686*SmtRes!Y1070</f>
        <v>431.00000030400008</v>
      </c>
      <c r="DI1070">
        <f>AA1070</f>
        <v>0.02</v>
      </c>
      <c r="DJ1070">
        <f>DF1070</f>
        <v>0</v>
      </c>
      <c r="DK1070">
        <f>Source!BC686</f>
        <v>1</v>
      </c>
      <c r="DL1070" t="s">
        <v>6</v>
      </c>
      <c r="DM1070">
        <v>0</v>
      </c>
      <c r="DN1070" t="s">
        <v>6</v>
      </c>
      <c r="DO1070">
        <v>0</v>
      </c>
      <c r="GP1070">
        <v>1</v>
      </c>
      <c r="GQ1070">
        <v>-1</v>
      </c>
      <c r="GR1070">
        <v>-1</v>
      </c>
    </row>
    <row r="1071" spans="1:200" x14ac:dyDescent="0.2">
      <c r="A1071">
        <f>ROW(Source!A686)</f>
        <v>686</v>
      </c>
      <c r="B1071">
        <v>86295183</v>
      </c>
      <c r="C1071">
        <v>86296883</v>
      </c>
      <c r="D1071">
        <v>27378967</v>
      </c>
      <c r="E1071">
        <v>1</v>
      </c>
      <c r="F1071">
        <v>1</v>
      </c>
      <c r="G1071">
        <v>1</v>
      </c>
      <c r="H1071">
        <v>3</v>
      </c>
      <c r="I1071" t="s">
        <v>654</v>
      </c>
      <c r="J1071" t="s">
        <v>656</v>
      </c>
      <c r="K1071" t="s">
        <v>655</v>
      </c>
      <c r="L1071">
        <v>53010780</v>
      </c>
      <c r="N1071">
        <v>1010</v>
      </c>
      <c r="O1071" t="s">
        <v>300</v>
      </c>
      <c r="P1071" t="s">
        <v>43</v>
      </c>
      <c r="Q1071">
        <v>1</v>
      </c>
      <c r="W1071">
        <v>0</v>
      </c>
      <c r="X1071">
        <v>-488102485</v>
      </c>
      <c r="Y1071">
        <f t="shared" si="505"/>
        <v>167.16867500000001</v>
      </c>
      <c r="AA1071">
        <v>0.05</v>
      </c>
      <c r="AB1071">
        <v>0</v>
      </c>
      <c r="AC1071">
        <v>0</v>
      </c>
      <c r="AD1071">
        <v>0</v>
      </c>
      <c r="AE1071">
        <v>0.05</v>
      </c>
      <c r="AF1071">
        <v>0</v>
      </c>
      <c r="AG1071">
        <v>0</v>
      </c>
      <c r="AH1071">
        <v>0</v>
      </c>
      <c r="AI1071">
        <v>1</v>
      </c>
      <c r="AJ1071">
        <v>1</v>
      </c>
      <c r="AK1071">
        <v>1</v>
      </c>
      <c r="AL1071">
        <v>1</v>
      </c>
      <c r="AM1071">
        <v>0</v>
      </c>
      <c r="AN1071">
        <v>0</v>
      </c>
      <c r="AO1071">
        <v>0</v>
      </c>
      <c r="AP1071">
        <v>1</v>
      </c>
      <c r="AQ1071">
        <v>0</v>
      </c>
      <c r="AR1071">
        <v>0</v>
      </c>
      <c r="AS1071" t="s">
        <v>6</v>
      </c>
      <c r="AT1071">
        <v>167.16867500000001</v>
      </c>
      <c r="AU1071" t="s">
        <v>6</v>
      </c>
      <c r="AV1071">
        <v>0</v>
      </c>
      <c r="AW1071">
        <v>1</v>
      </c>
      <c r="AX1071">
        <v>-1</v>
      </c>
      <c r="AY1071">
        <v>0</v>
      </c>
      <c r="AZ1071">
        <v>0</v>
      </c>
      <c r="BA1071" t="s">
        <v>6</v>
      </c>
      <c r="BB1071">
        <v>0</v>
      </c>
      <c r="BC1071">
        <v>0</v>
      </c>
      <c r="BD1071">
        <v>0</v>
      </c>
      <c r="BE1071">
        <v>0</v>
      </c>
      <c r="BF1071">
        <v>0</v>
      </c>
      <c r="BG1071">
        <v>0</v>
      </c>
      <c r="BH1071">
        <v>0</v>
      </c>
      <c r="BI1071">
        <v>0</v>
      </c>
      <c r="BJ1071">
        <v>0</v>
      </c>
      <c r="BK1071">
        <v>0</v>
      </c>
      <c r="BL1071">
        <v>0</v>
      </c>
      <c r="BM1071">
        <v>0</v>
      </c>
      <c r="BN1071">
        <v>0</v>
      </c>
      <c r="BO1071">
        <v>0</v>
      </c>
      <c r="BP1071">
        <v>0</v>
      </c>
      <c r="BQ1071">
        <v>0</v>
      </c>
      <c r="BR1071">
        <v>0</v>
      </c>
      <c r="BS1071">
        <v>0</v>
      </c>
      <c r="BT1071">
        <v>0</v>
      </c>
      <c r="BU1071">
        <v>0</v>
      </c>
      <c r="BV1071">
        <v>0</v>
      </c>
      <c r="BW1071">
        <v>0</v>
      </c>
      <c r="CV1071">
        <v>0</v>
      </c>
      <c r="CW1071">
        <v>0</v>
      </c>
      <c r="CX1071">
        <f>ROUND(Y1071*Source!I686,9)</f>
        <v>111.0000002</v>
      </c>
      <c r="CY1071">
        <f>AA1071</f>
        <v>0.05</v>
      </c>
      <c r="CZ1071">
        <f>AE1071</f>
        <v>0.05</v>
      </c>
      <c r="DA1071">
        <f>AI1071</f>
        <v>1</v>
      </c>
      <c r="DB1071">
        <f t="shared" si="506"/>
        <v>8.36</v>
      </c>
      <c r="DC1071">
        <f t="shared" si="507"/>
        <v>0</v>
      </c>
      <c r="DD1071" t="s">
        <v>6</v>
      </c>
      <c r="DE1071" t="s">
        <v>6</v>
      </c>
      <c r="DF1071">
        <f t="shared" si="520"/>
        <v>0</v>
      </c>
      <c r="DG1071">
        <f t="shared" si="517"/>
        <v>0</v>
      </c>
      <c r="DH1071">
        <f>Source!I686*SmtRes!Y1071</f>
        <v>111.00000020000002</v>
      </c>
      <c r="DI1071">
        <f>AA1071</f>
        <v>0.05</v>
      </c>
      <c r="DJ1071">
        <f>DF1071</f>
        <v>0</v>
      </c>
      <c r="DK1071">
        <f>Source!BC686</f>
        <v>1</v>
      </c>
      <c r="DL1071" t="s">
        <v>6</v>
      </c>
      <c r="DM1071">
        <v>0</v>
      </c>
      <c r="DN1071" t="s">
        <v>6</v>
      </c>
      <c r="DO1071">
        <v>0</v>
      </c>
      <c r="GP1071">
        <v>1</v>
      </c>
      <c r="GQ1071">
        <v>-1</v>
      </c>
      <c r="GR1071">
        <v>-1</v>
      </c>
    </row>
    <row r="1072" spans="1:200" x14ac:dyDescent="0.2">
      <c r="A1072">
        <f>ROW(Source!A686)</f>
        <v>686</v>
      </c>
      <c r="B1072">
        <v>86295183</v>
      </c>
      <c r="C1072">
        <v>86296883</v>
      </c>
      <c r="D1072">
        <v>27389992</v>
      </c>
      <c r="E1072">
        <v>1</v>
      </c>
      <c r="F1072">
        <v>1</v>
      </c>
      <c r="G1072">
        <v>1</v>
      </c>
      <c r="H1072">
        <v>3</v>
      </c>
      <c r="I1072" t="s">
        <v>659</v>
      </c>
      <c r="J1072" t="s">
        <v>662</v>
      </c>
      <c r="K1072" t="s">
        <v>660</v>
      </c>
      <c r="L1072">
        <v>1327</v>
      </c>
      <c r="N1072">
        <v>1005</v>
      </c>
      <c r="O1072" t="s">
        <v>661</v>
      </c>
      <c r="P1072" t="s">
        <v>661</v>
      </c>
      <c r="Q1072">
        <v>1</v>
      </c>
      <c r="W1072">
        <v>0</v>
      </c>
      <c r="X1072">
        <v>-1874222474</v>
      </c>
      <c r="Y1072">
        <f t="shared" si="505"/>
        <v>105</v>
      </c>
      <c r="AA1072">
        <v>0</v>
      </c>
      <c r="AB1072">
        <v>0</v>
      </c>
      <c r="AC1072">
        <v>0</v>
      </c>
      <c r="AD1072">
        <v>0</v>
      </c>
      <c r="AE1072">
        <v>0</v>
      </c>
      <c r="AF1072">
        <v>0</v>
      </c>
      <c r="AG1072">
        <v>0</v>
      </c>
      <c r="AH1072">
        <v>0</v>
      </c>
      <c r="AI1072">
        <v>1</v>
      </c>
      <c r="AJ1072">
        <v>1</v>
      </c>
      <c r="AK1072">
        <v>1</v>
      </c>
      <c r="AL1072">
        <v>1</v>
      </c>
      <c r="AM1072">
        <v>0</v>
      </c>
      <c r="AN1072">
        <v>0</v>
      </c>
      <c r="AO1072">
        <v>0</v>
      </c>
      <c r="AP1072">
        <v>1</v>
      </c>
      <c r="AQ1072">
        <v>0</v>
      </c>
      <c r="AR1072">
        <v>0</v>
      </c>
      <c r="AS1072" t="s">
        <v>6</v>
      </c>
      <c r="AT1072">
        <v>105</v>
      </c>
      <c r="AU1072" t="s">
        <v>6</v>
      </c>
      <c r="AV1072">
        <v>0</v>
      </c>
      <c r="AW1072">
        <v>2</v>
      </c>
      <c r="AX1072">
        <v>86296919</v>
      </c>
      <c r="AY1072">
        <v>1</v>
      </c>
      <c r="AZ1072">
        <v>6144</v>
      </c>
      <c r="BA1072">
        <v>1215</v>
      </c>
      <c r="BB1072">
        <v>0</v>
      </c>
      <c r="BC1072">
        <v>0</v>
      </c>
      <c r="BD1072">
        <v>0</v>
      </c>
      <c r="BE1072">
        <v>0</v>
      </c>
      <c r="BF1072">
        <v>0</v>
      </c>
      <c r="BG1072">
        <v>0</v>
      </c>
      <c r="BH1072">
        <v>0</v>
      </c>
      <c r="BI1072">
        <v>0</v>
      </c>
      <c r="BJ1072">
        <v>0</v>
      </c>
      <c r="BK1072">
        <v>0</v>
      </c>
      <c r="BL1072">
        <v>0</v>
      </c>
      <c r="BM1072">
        <v>0</v>
      </c>
      <c r="BN1072">
        <v>0</v>
      </c>
      <c r="BO1072">
        <v>0</v>
      </c>
      <c r="BP1072">
        <v>0</v>
      </c>
      <c r="BQ1072">
        <v>0</v>
      </c>
      <c r="BR1072">
        <v>0</v>
      </c>
      <c r="BS1072">
        <v>0</v>
      </c>
      <c r="BT1072">
        <v>0</v>
      </c>
      <c r="BU1072">
        <v>0</v>
      </c>
      <c r="BV1072">
        <v>0</v>
      </c>
      <c r="BW1072">
        <v>0</v>
      </c>
      <c r="CV1072">
        <v>0</v>
      </c>
      <c r="CW1072">
        <v>0</v>
      </c>
      <c r="CX1072">
        <f>ROUND(Y1072*Source!I686,9)</f>
        <v>69.72</v>
      </c>
      <c r="CY1072">
        <f>AA1072</f>
        <v>0</v>
      </c>
      <c r="CZ1072">
        <f>AE1072</f>
        <v>0</v>
      </c>
      <c r="DA1072">
        <f>AI1072</f>
        <v>1</v>
      </c>
      <c r="DB1072">
        <f t="shared" si="506"/>
        <v>0</v>
      </c>
      <c r="DC1072">
        <f t="shared" si="507"/>
        <v>0</v>
      </c>
      <c r="DD1072" t="s">
        <v>6</v>
      </c>
      <c r="DE1072" t="s">
        <v>6</v>
      </c>
      <c r="DF1072">
        <f t="shared" si="520"/>
        <v>0</v>
      </c>
      <c r="DG1072">
        <f t="shared" si="517"/>
        <v>0</v>
      </c>
      <c r="DH1072">
        <f>Source!I686*SmtRes!Y1072</f>
        <v>69.72</v>
      </c>
      <c r="DI1072">
        <f>AA1072</f>
        <v>0</v>
      </c>
      <c r="DJ1072">
        <f>EtalonRes!Y1215</f>
        <v>0</v>
      </c>
      <c r="DK1072">
        <f>Source!BC686</f>
        <v>1</v>
      </c>
      <c r="DL1072" t="s">
        <v>6</v>
      </c>
      <c r="DM1072">
        <v>0</v>
      </c>
      <c r="DN1072" t="s">
        <v>6</v>
      </c>
      <c r="DO1072">
        <v>0</v>
      </c>
      <c r="GP1072">
        <v>1</v>
      </c>
      <c r="GQ1072">
        <v>-1</v>
      </c>
      <c r="GR1072">
        <v>-1</v>
      </c>
    </row>
    <row r="1073" spans="1:200" x14ac:dyDescent="0.2">
      <c r="A1073">
        <f>ROW(Source!A686)</f>
        <v>686</v>
      </c>
      <c r="B1073">
        <v>86295183</v>
      </c>
      <c r="C1073">
        <v>86296883</v>
      </c>
      <c r="D1073">
        <v>69204742</v>
      </c>
      <c r="E1073">
        <v>1</v>
      </c>
      <c r="F1073">
        <v>1</v>
      </c>
      <c r="G1073">
        <v>1</v>
      </c>
      <c r="H1073">
        <v>3</v>
      </c>
      <c r="I1073" t="s">
        <v>665</v>
      </c>
      <c r="J1073" t="s">
        <v>667</v>
      </c>
      <c r="K1073" t="s">
        <v>666</v>
      </c>
      <c r="L1073">
        <v>1327</v>
      </c>
      <c r="N1073">
        <v>1005</v>
      </c>
      <c r="O1073" t="s">
        <v>661</v>
      </c>
      <c r="P1073" t="s">
        <v>661</v>
      </c>
      <c r="Q1073">
        <v>1</v>
      </c>
      <c r="W1073">
        <v>0</v>
      </c>
      <c r="X1073">
        <v>-1209366135</v>
      </c>
      <c r="Y1073">
        <f t="shared" si="505"/>
        <v>11.602410000000001</v>
      </c>
      <c r="AA1073">
        <v>130.59</v>
      </c>
      <c r="AB1073">
        <v>0</v>
      </c>
      <c r="AC1073">
        <v>0</v>
      </c>
      <c r="AD1073">
        <v>0</v>
      </c>
      <c r="AE1073">
        <v>130.59</v>
      </c>
      <c r="AF1073">
        <v>0</v>
      </c>
      <c r="AG1073">
        <v>0</v>
      </c>
      <c r="AH1073">
        <v>0</v>
      </c>
      <c r="AI1073">
        <v>1</v>
      </c>
      <c r="AJ1073">
        <v>1</v>
      </c>
      <c r="AK1073">
        <v>1</v>
      </c>
      <c r="AL1073">
        <v>1</v>
      </c>
      <c r="AM1073">
        <v>0</v>
      </c>
      <c r="AN1073">
        <v>0</v>
      </c>
      <c r="AO1073">
        <v>0</v>
      </c>
      <c r="AP1073">
        <v>1</v>
      </c>
      <c r="AQ1073">
        <v>0</v>
      </c>
      <c r="AR1073">
        <v>0</v>
      </c>
      <c r="AS1073" t="s">
        <v>6</v>
      </c>
      <c r="AT1073">
        <v>11.602410000000001</v>
      </c>
      <c r="AU1073" t="s">
        <v>6</v>
      </c>
      <c r="AV1073">
        <v>0</v>
      </c>
      <c r="AW1073">
        <v>1</v>
      </c>
      <c r="AX1073">
        <v>-1</v>
      </c>
      <c r="AY1073">
        <v>0</v>
      </c>
      <c r="AZ1073">
        <v>0</v>
      </c>
      <c r="BA1073" t="s">
        <v>6</v>
      </c>
      <c r="BB1073">
        <v>0</v>
      </c>
      <c r="BC1073">
        <v>0</v>
      </c>
      <c r="BD1073">
        <v>0</v>
      </c>
      <c r="BE1073">
        <v>0</v>
      </c>
      <c r="BF1073">
        <v>0</v>
      </c>
      <c r="BG1073">
        <v>0</v>
      </c>
      <c r="BH1073">
        <v>0</v>
      </c>
      <c r="BI1073">
        <v>0</v>
      </c>
      <c r="BJ1073">
        <v>0</v>
      </c>
      <c r="BK1073">
        <v>0</v>
      </c>
      <c r="BL1073">
        <v>0</v>
      </c>
      <c r="BM1073">
        <v>0</v>
      </c>
      <c r="BN1073">
        <v>0</v>
      </c>
      <c r="BO1073">
        <v>0</v>
      </c>
      <c r="BP1073">
        <v>0</v>
      </c>
      <c r="BQ1073">
        <v>0</v>
      </c>
      <c r="BR1073">
        <v>0</v>
      </c>
      <c r="BS1073">
        <v>0</v>
      </c>
      <c r="BT1073">
        <v>0</v>
      </c>
      <c r="BU1073">
        <v>0</v>
      </c>
      <c r="BV1073">
        <v>0</v>
      </c>
      <c r="BW1073">
        <v>0</v>
      </c>
      <c r="CV1073">
        <v>0</v>
      </c>
      <c r="CW1073">
        <v>0</v>
      </c>
      <c r="CX1073">
        <f>ROUND(Y1073*Source!I686,9)</f>
        <v>7.7040002400000001</v>
      </c>
      <c r="CY1073">
        <f>AA1073</f>
        <v>130.59</v>
      </c>
      <c r="CZ1073">
        <f>AE1073</f>
        <v>130.59</v>
      </c>
      <c r="DA1073">
        <f>AI1073</f>
        <v>1</v>
      </c>
      <c r="DB1073">
        <f t="shared" si="506"/>
        <v>1515.16</v>
      </c>
      <c r="DC1073">
        <f t="shared" si="507"/>
        <v>0</v>
      </c>
      <c r="DD1073" t="s">
        <v>6</v>
      </c>
      <c r="DE1073" t="s">
        <v>6</v>
      </c>
      <c r="DF1073">
        <f t="shared" si="520"/>
        <v>1009</v>
      </c>
      <c r="DG1073">
        <f t="shared" si="517"/>
        <v>0</v>
      </c>
      <c r="DH1073">
        <f>Source!I686*SmtRes!Y1073</f>
        <v>7.7040002400000009</v>
      </c>
      <c r="DI1073">
        <f>AA1073</f>
        <v>130.59</v>
      </c>
      <c r="DJ1073">
        <f>DF1073</f>
        <v>1009</v>
      </c>
      <c r="DK1073">
        <f>Source!BC686</f>
        <v>1</v>
      </c>
      <c r="DL1073" t="s">
        <v>6</v>
      </c>
      <c r="DM1073">
        <v>0</v>
      </c>
      <c r="DN1073" t="s">
        <v>6</v>
      </c>
      <c r="DO1073">
        <v>0</v>
      </c>
      <c r="GP1073">
        <v>1</v>
      </c>
      <c r="GQ1073">
        <v>-1</v>
      </c>
      <c r="GR1073">
        <v>-1</v>
      </c>
    </row>
    <row r="1074" spans="1:200" x14ac:dyDescent="0.2">
      <c r="A1074">
        <f>ROW(Source!A687)</f>
        <v>687</v>
      </c>
      <c r="B1074">
        <v>86295184</v>
      </c>
      <c r="C1074">
        <v>86296883</v>
      </c>
      <c r="D1074">
        <v>27493087</v>
      </c>
      <c r="E1074">
        <v>1</v>
      </c>
      <c r="F1074">
        <v>1</v>
      </c>
      <c r="G1074">
        <v>1</v>
      </c>
      <c r="H1074">
        <v>1</v>
      </c>
      <c r="I1074" t="s">
        <v>928</v>
      </c>
      <c r="J1074" t="s">
        <v>6</v>
      </c>
      <c r="K1074" t="s">
        <v>929</v>
      </c>
      <c r="L1074">
        <v>1369</v>
      </c>
      <c r="N1074">
        <v>1013</v>
      </c>
      <c r="O1074" t="s">
        <v>921</v>
      </c>
      <c r="P1074" t="s">
        <v>921</v>
      </c>
      <c r="Q1074">
        <v>1</v>
      </c>
      <c r="W1074">
        <v>0</v>
      </c>
      <c r="X1074">
        <v>800791658</v>
      </c>
      <c r="Y1074">
        <f t="shared" si="505"/>
        <v>170.24</v>
      </c>
      <c r="AA1074">
        <v>0</v>
      </c>
      <c r="AB1074">
        <v>0</v>
      </c>
      <c r="AC1074">
        <v>0</v>
      </c>
      <c r="AD1074">
        <v>242.69</v>
      </c>
      <c r="AE1074">
        <v>0</v>
      </c>
      <c r="AF1074">
        <v>0</v>
      </c>
      <c r="AG1074">
        <v>0</v>
      </c>
      <c r="AH1074">
        <v>9.48</v>
      </c>
      <c r="AI1074">
        <v>1</v>
      </c>
      <c r="AJ1074">
        <v>1</v>
      </c>
      <c r="AK1074">
        <v>1</v>
      </c>
      <c r="AL1074">
        <v>25.6</v>
      </c>
      <c r="AM1074">
        <v>5</v>
      </c>
      <c r="AN1074">
        <v>0</v>
      </c>
      <c r="AO1074">
        <v>1</v>
      </c>
      <c r="AP1074">
        <v>0</v>
      </c>
      <c r="AQ1074">
        <v>0</v>
      </c>
      <c r="AR1074">
        <v>0</v>
      </c>
      <c r="AS1074" t="s">
        <v>6</v>
      </c>
      <c r="AT1074">
        <v>170.24</v>
      </c>
      <c r="AU1074" t="s">
        <v>6</v>
      </c>
      <c r="AV1074">
        <v>1</v>
      </c>
      <c r="AW1074">
        <v>2</v>
      </c>
      <c r="AX1074">
        <v>86296897</v>
      </c>
      <c r="AY1074">
        <v>1</v>
      </c>
      <c r="AZ1074">
        <v>0</v>
      </c>
      <c r="BA1074">
        <v>1217</v>
      </c>
      <c r="BB1074">
        <v>0</v>
      </c>
      <c r="BC1074">
        <v>0</v>
      </c>
      <c r="BD1074">
        <v>0</v>
      </c>
      <c r="BE1074">
        <v>0</v>
      </c>
      <c r="BF1074">
        <v>0</v>
      </c>
      <c r="BG1074">
        <v>0</v>
      </c>
      <c r="BH1074">
        <v>0</v>
      </c>
      <c r="BI1074">
        <v>0</v>
      </c>
      <c r="BJ1074">
        <v>0</v>
      </c>
      <c r="BK1074">
        <v>0</v>
      </c>
      <c r="BL1074">
        <v>0</v>
      </c>
      <c r="BM1074">
        <v>0</v>
      </c>
      <c r="BN1074">
        <v>0</v>
      </c>
      <c r="BO1074">
        <v>0</v>
      </c>
      <c r="BP1074">
        <v>0</v>
      </c>
      <c r="BQ1074">
        <v>0</v>
      </c>
      <c r="BR1074">
        <v>0</v>
      </c>
      <c r="BS1074">
        <v>0</v>
      </c>
      <c r="BT1074">
        <v>0</v>
      </c>
      <c r="BU1074">
        <v>0</v>
      </c>
      <c r="BV1074">
        <v>0</v>
      </c>
      <c r="BW1074">
        <v>0</v>
      </c>
      <c r="CU1074">
        <f>ROUND(AT1074*Source!I687*AH1074*AL1074,0)</f>
        <v>27433</v>
      </c>
      <c r="CV1074">
        <f>ROUND(Y1074*Source!I687,9)</f>
        <v>113.03936</v>
      </c>
      <c r="CW1074">
        <v>0</v>
      </c>
      <c r="CX1074">
        <f>ROUND(Y1074*Source!I687,9)</f>
        <v>113.03936</v>
      </c>
      <c r="CY1074">
        <f>AD1074</f>
        <v>242.69</v>
      </c>
      <c r="CZ1074">
        <f>AH1074</f>
        <v>9.48</v>
      </c>
      <c r="DA1074">
        <f>AL1074</f>
        <v>25.6</v>
      </c>
      <c r="DB1074">
        <f t="shared" si="506"/>
        <v>1613.88</v>
      </c>
      <c r="DC1074">
        <f t="shared" si="507"/>
        <v>0</v>
      </c>
      <c r="DD1074" t="s">
        <v>6</v>
      </c>
      <c r="DE1074" t="s">
        <v>6</v>
      </c>
      <c r="DF1074">
        <f t="shared" si="520"/>
        <v>0</v>
      </c>
      <c r="DG1074">
        <f t="shared" si="517"/>
        <v>0</v>
      </c>
      <c r="DH1074">
        <f>Source!I687*SmtRes!Y1074</f>
        <v>113.03936000000002</v>
      </c>
      <c r="DI1074">
        <f>AD1074</f>
        <v>242.69</v>
      </c>
      <c r="DJ1074">
        <f>EtalonRes!AB1217</f>
        <v>9.48</v>
      </c>
      <c r="DK1074">
        <f>Source!BA687</f>
        <v>25.6</v>
      </c>
      <c r="DL1074" t="s">
        <v>6</v>
      </c>
      <c r="DM1074">
        <v>0</v>
      </c>
      <c r="DN1074" t="s">
        <v>6</v>
      </c>
      <c r="DO1074">
        <v>0</v>
      </c>
      <c r="GQ1074">
        <v>-1</v>
      </c>
      <c r="GR1074">
        <v>-1</v>
      </c>
    </row>
    <row r="1075" spans="1:200" x14ac:dyDescent="0.2">
      <c r="A1075">
        <f>ROW(Source!A687)</f>
        <v>687</v>
      </c>
      <c r="B1075">
        <v>86295184</v>
      </c>
      <c r="C1075">
        <v>86296883</v>
      </c>
      <c r="D1075">
        <v>121548</v>
      </c>
      <c r="E1075">
        <v>1</v>
      </c>
      <c r="F1075">
        <v>1</v>
      </c>
      <c r="G1075">
        <v>1</v>
      </c>
      <c r="H1075">
        <v>1</v>
      </c>
      <c r="I1075" t="s">
        <v>39</v>
      </c>
      <c r="J1075" t="s">
        <v>6</v>
      </c>
      <c r="K1075" t="s">
        <v>922</v>
      </c>
      <c r="L1075">
        <v>608254</v>
      </c>
      <c r="N1075">
        <v>1013</v>
      </c>
      <c r="O1075" t="s">
        <v>923</v>
      </c>
      <c r="P1075" t="s">
        <v>923</v>
      </c>
      <c r="Q1075">
        <v>1</v>
      </c>
      <c r="W1075">
        <v>0</v>
      </c>
      <c r="X1075">
        <v>-185737400</v>
      </c>
      <c r="Y1075">
        <f t="shared" ref="Y1075:Y1100" si="525">AT1075</f>
        <v>34.58</v>
      </c>
      <c r="AA1075">
        <v>0</v>
      </c>
      <c r="AB1075">
        <v>0</v>
      </c>
      <c r="AC1075">
        <v>0</v>
      </c>
      <c r="AD1075">
        <v>0</v>
      </c>
      <c r="AE1075">
        <v>0</v>
      </c>
      <c r="AF1075">
        <v>0</v>
      </c>
      <c r="AG1075">
        <v>0</v>
      </c>
      <c r="AH1075">
        <v>0</v>
      </c>
      <c r="AI1075">
        <v>1</v>
      </c>
      <c r="AJ1075">
        <v>1</v>
      </c>
      <c r="AK1075">
        <v>19.8</v>
      </c>
      <c r="AL1075">
        <v>1</v>
      </c>
      <c r="AM1075">
        <v>5</v>
      </c>
      <c r="AN1075">
        <v>0</v>
      </c>
      <c r="AO1075">
        <v>1</v>
      </c>
      <c r="AP1075">
        <v>0</v>
      </c>
      <c r="AQ1075">
        <v>0</v>
      </c>
      <c r="AR1075">
        <v>0</v>
      </c>
      <c r="AS1075" t="s">
        <v>6</v>
      </c>
      <c r="AT1075">
        <v>34.58</v>
      </c>
      <c r="AU1075" t="s">
        <v>6</v>
      </c>
      <c r="AV1075">
        <v>2</v>
      </c>
      <c r="AW1075">
        <v>2</v>
      </c>
      <c r="AX1075">
        <v>86296898</v>
      </c>
      <c r="AY1075">
        <v>1</v>
      </c>
      <c r="AZ1075">
        <v>0</v>
      </c>
      <c r="BA1075">
        <v>1218</v>
      </c>
      <c r="BB1075">
        <v>0</v>
      </c>
      <c r="BC1075">
        <v>0</v>
      </c>
      <c r="BD1075">
        <v>0</v>
      </c>
      <c r="BE1075">
        <v>0</v>
      </c>
      <c r="BF1075">
        <v>0</v>
      </c>
      <c r="BG1075">
        <v>0</v>
      </c>
      <c r="BH1075">
        <v>0</v>
      </c>
      <c r="BI1075">
        <v>0</v>
      </c>
      <c r="BJ1075">
        <v>0</v>
      </c>
      <c r="BK1075">
        <v>0</v>
      </c>
      <c r="BL1075">
        <v>0</v>
      </c>
      <c r="BM1075">
        <v>0</v>
      </c>
      <c r="BN1075">
        <v>0</v>
      </c>
      <c r="BO1075">
        <v>0</v>
      </c>
      <c r="BP1075">
        <v>0</v>
      </c>
      <c r="BQ1075">
        <v>0</v>
      </c>
      <c r="BR1075">
        <v>0</v>
      </c>
      <c r="BS1075">
        <v>0</v>
      </c>
      <c r="BT1075">
        <v>0</v>
      </c>
      <c r="BU1075">
        <v>0</v>
      </c>
      <c r="BV1075">
        <v>0</v>
      </c>
      <c r="BW1075">
        <v>0</v>
      </c>
      <c r="CV1075">
        <v>0</v>
      </c>
      <c r="CW1075">
        <v>0</v>
      </c>
      <c r="CX1075">
        <f>ROUND(Y1075*Source!I687,9)</f>
        <v>22.961120000000001</v>
      </c>
      <c r="CY1075">
        <f>AD1075</f>
        <v>0</v>
      </c>
      <c r="CZ1075">
        <f>AH1075</f>
        <v>0</v>
      </c>
      <c r="DA1075">
        <f>AL1075</f>
        <v>1</v>
      </c>
      <c r="DB1075">
        <f t="shared" ref="DB1075:DB1100" si="526">ROUND(ROUND(AT1075*CZ1075,2),2)</f>
        <v>0</v>
      </c>
      <c r="DC1075">
        <f t="shared" ref="DC1075:DC1100" si="527">ROUND(ROUND(AT1075*AG1075,2),2)</f>
        <v>0</v>
      </c>
      <c r="DD1075" t="s">
        <v>6</v>
      </c>
      <c r="DE1075" t="s">
        <v>6</v>
      </c>
      <c r="DF1075">
        <f t="shared" si="520"/>
        <v>0</v>
      </c>
      <c r="DG1075">
        <f t="shared" si="517"/>
        <v>0</v>
      </c>
      <c r="DH1075">
        <f>Source!I687*SmtRes!Y1075</f>
        <v>22.961120000000001</v>
      </c>
      <c r="DI1075">
        <f>AD1075</f>
        <v>0</v>
      </c>
      <c r="DJ1075">
        <f>EtalonRes!AB1218</f>
        <v>0</v>
      </c>
      <c r="DK1075">
        <f>Source!BA687</f>
        <v>25.6</v>
      </c>
      <c r="DL1075" t="s">
        <v>6</v>
      </c>
      <c r="DM1075">
        <v>0</v>
      </c>
      <c r="DN1075" t="s">
        <v>6</v>
      </c>
      <c r="DO1075">
        <v>0</v>
      </c>
      <c r="GQ1075">
        <v>-1</v>
      </c>
      <c r="GR1075">
        <v>-1</v>
      </c>
    </row>
    <row r="1076" spans="1:200" x14ac:dyDescent="0.2">
      <c r="A1076">
        <f>ROW(Source!A687)</f>
        <v>687</v>
      </c>
      <c r="B1076">
        <v>86295184</v>
      </c>
      <c r="C1076">
        <v>86296883</v>
      </c>
      <c r="D1076">
        <v>27439499</v>
      </c>
      <c r="E1076">
        <v>1</v>
      </c>
      <c r="F1076">
        <v>1</v>
      </c>
      <c r="G1076">
        <v>1</v>
      </c>
      <c r="H1076">
        <v>2</v>
      </c>
      <c r="I1076" t="s">
        <v>930</v>
      </c>
      <c r="J1076" t="s">
        <v>931</v>
      </c>
      <c r="K1076" t="s">
        <v>932</v>
      </c>
      <c r="L1076">
        <v>1368</v>
      </c>
      <c r="N1076">
        <v>1011</v>
      </c>
      <c r="O1076" t="s">
        <v>927</v>
      </c>
      <c r="P1076" t="s">
        <v>927</v>
      </c>
      <c r="Q1076">
        <v>1</v>
      </c>
      <c r="W1076">
        <v>0</v>
      </c>
      <c r="X1076">
        <v>1890856440</v>
      </c>
      <c r="Y1076">
        <f t="shared" si="525"/>
        <v>1.42</v>
      </c>
      <c r="AA1076">
        <v>0</v>
      </c>
      <c r="AB1076">
        <v>1047.83</v>
      </c>
      <c r="AC1076">
        <v>269.48</v>
      </c>
      <c r="AD1076">
        <v>0</v>
      </c>
      <c r="AE1076">
        <v>0</v>
      </c>
      <c r="AF1076">
        <v>112.67</v>
      </c>
      <c r="AG1076">
        <v>13.61</v>
      </c>
      <c r="AH1076">
        <v>0</v>
      </c>
      <c r="AI1076">
        <v>1</v>
      </c>
      <c r="AJ1076">
        <v>9.3000000000000007</v>
      </c>
      <c r="AK1076">
        <v>19.8</v>
      </c>
      <c r="AL1076">
        <v>1</v>
      </c>
      <c r="AM1076">
        <v>5</v>
      </c>
      <c r="AN1076">
        <v>0</v>
      </c>
      <c r="AO1076">
        <v>1</v>
      </c>
      <c r="AP1076">
        <v>0</v>
      </c>
      <c r="AQ1076">
        <v>0</v>
      </c>
      <c r="AR1076">
        <v>0</v>
      </c>
      <c r="AS1076" t="s">
        <v>6</v>
      </c>
      <c r="AT1076">
        <v>1.42</v>
      </c>
      <c r="AU1076" t="s">
        <v>6</v>
      </c>
      <c r="AV1076">
        <v>0</v>
      </c>
      <c r="AW1076">
        <v>2</v>
      </c>
      <c r="AX1076">
        <v>86296899</v>
      </c>
      <c r="AY1076">
        <v>1</v>
      </c>
      <c r="AZ1076">
        <v>0</v>
      </c>
      <c r="BA1076">
        <v>1219</v>
      </c>
      <c r="BB1076">
        <v>0</v>
      </c>
      <c r="BC1076">
        <v>0</v>
      </c>
      <c r="BD1076">
        <v>0</v>
      </c>
      <c r="BE1076">
        <v>0</v>
      </c>
      <c r="BF1076">
        <v>0</v>
      </c>
      <c r="BG1076">
        <v>0</v>
      </c>
      <c r="BH1076">
        <v>0</v>
      </c>
      <c r="BI1076">
        <v>0</v>
      </c>
      <c r="BJ1076">
        <v>0</v>
      </c>
      <c r="BK1076">
        <v>0</v>
      </c>
      <c r="BL1076">
        <v>0</v>
      </c>
      <c r="BM1076">
        <v>0</v>
      </c>
      <c r="BN1076">
        <v>0</v>
      </c>
      <c r="BO1076">
        <v>0</v>
      </c>
      <c r="BP1076">
        <v>0</v>
      </c>
      <c r="BQ1076">
        <v>0</v>
      </c>
      <c r="BR1076">
        <v>0</v>
      </c>
      <c r="BS1076">
        <v>0</v>
      </c>
      <c r="BT1076">
        <v>0</v>
      </c>
      <c r="BU1076">
        <v>0</v>
      </c>
      <c r="BV1076">
        <v>0</v>
      </c>
      <c r="BW1076">
        <v>0</v>
      </c>
      <c r="CV1076">
        <v>0</v>
      </c>
      <c r="CW1076">
        <f>ROUND(Y1076*Source!I687*DO1076,9)</f>
        <v>0</v>
      </c>
      <c r="CX1076">
        <f>ROUND(Y1076*Source!I687,9)</f>
        <v>0.94288000000000005</v>
      </c>
      <c r="CY1076">
        <f t="shared" ref="CY1076:CY1082" si="528">AB1076</f>
        <v>1047.83</v>
      </c>
      <c r="CZ1076">
        <f t="shared" ref="CZ1076:CZ1082" si="529">AF1076</f>
        <v>112.67</v>
      </c>
      <c r="DA1076">
        <f t="shared" ref="DA1076:DA1082" si="530">AJ1076</f>
        <v>9.3000000000000007</v>
      </c>
      <c r="DB1076">
        <f t="shared" si="526"/>
        <v>159.99</v>
      </c>
      <c r="DC1076">
        <f t="shared" si="527"/>
        <v>19.329999999999998</v>
      </c>
      <c r="DD1076" t="s">
        <v>6</v>
      </c>
      <c r="DE1076" t="s">
        <v>6</v>
      </c>
      <c r="DF1076">
        <f t="shared" si="520"/>
        <v>0</v>
      </c>
      <c r="DG1076">
        <f t="shared" ref="DG1076:DG1082" si="531">ROUND(ROUND(AF1076*AJ1076,0)*CX1076,0)</f>
        <v>988</v>
      </c>
      <c r="DH1076">
        <f>Source!I687*SmtRes!Y1076</f>
        <v>0.94288000000000005</v>
      </c>
      <c r="DI1076">
        <f t="shared" ref="DI1076:DI1082" si="532">AB1076</f>
        <v>1047.83</v>
      </c>
      <c r="DJ1076">
        <f>EtalonRes!Z1219</f>
        <v>112.67</v>
      </c>
      <c r="DK1076">
        <f>Source!BB687</f>
        <v>9.3000000000000007</v>
      </c>
      <c r="DL1076" t="s">
        <v>6</v>
      </c>
      <c r="DM1076">
        <v>0</v>
      </c>
      <c r="DN1076" t="s">
        <v>6</v>
      </c>
      <c r="DO1076">
        <v>0</v>
      </c>
      <c r="GQ1076">
        <v>-1</v>
      </c>
      <c r="GR1076">
        <v>-1</v>
      </c>
    </row>
    <row r="1077" spans="1:200" x14ac:dyDescent="0.2">
      <c r="A1077">
        <f>ROW(Source!A687)</f>
        <v>687</v>
      </c>
      <c r="B1077">
        <v>86295184</v>
      </c>
      <c r="C1077">
        <v>86296883</v>
      </c>
      <c r="D1077">
        <v>27439522</v>
      </c>
      <c r="E1077">
        <v>1</v>
      </c>
      <c r="F1077">
        <v>1</v>
      </c>
      <c r="G1077">
        <v>1</v>
      </c>
      <c r="H1077">
        <v>2</v>
      </c>
      <c r="I1077" t="s">
        <v>1015</v>
      </c>
      <c r="J1077" t="s">
        <v>1016</v>
      </c>
      <c r="K1077" t="s">
        <v>1017</v>
      </c>
      <c r="L1077">
        <v>1368</v>
      </c>
      <c r="N1077">
        <v>1011</v>
      </c>
      <c r="O1077" t="s">
        <v>927</v>
      </c>
      <c r="P1077" t="s">
        <v>927</v>
      </c>
      <c r="Q1077">
        <v>1</v>
      </c>
      <c r="W1077">
        <v>0</v>
      </c>
      <c r="X1077">
        <v>1047533993</v>
      </c>
      <c r="Y1077">
        <f t="shared" si="525"/>
        <v>16.579999999999998</v>
      </c>
      <c r="AA1077">
        <v>0</v>
      </c>
      <c r="AB1077">
        <v>2450.5500000000002</v>
      </c>
      <c r="AC1077">
        <v>500.94</v>
      </c>
      <c r="AD1077">
        <v>0</v>
      </c>
      <c r="AE1077">
        <v>0</v>
      </c>
      <c r="AF1077">
        <v>263.5</v>
      </c>
      <c r="AG1077">
        <v>25.3</v>
      </c>
      <c r="AH1077">
        <v>0</v>
      </c>
      <c r="AI1077">
        <v>1</v>
      </c>
      <c r="AJ1077">
        <v>9.3000000000000007</v>
      </c>
      <c r="AK1077">
        <v>19.8</v>
      </c>
      <c r="AL1077">
        <v>1</v>
      </c>
      <c r="AM1077">
        <v>5</v>
      </c>
      <c r="AN1077">
        <v>0</v>
      </c>
      <c r="AO1077">
        <v>1</v>
      </c>
      <c r="AP1077">
        <v>0</v>
      </c>
      <c r="AQ1077">
        <v>0</v>
      </c>
      <c r="AR1077">
        <v>0</v>
      </c>
      <c r="AS1077" t="s">
        <v>6</v>
      </c>
      <c r="AT1077">
        <v>16.579999999999998</v>
      </c>
      <c r="AU1077" t="s">
        <v>6</v>
      </c>
      <c r="AV1077">
        <v>0</v>
      </c>
      <c r="AW1077">
        <v>2</v>
      </c>
      <c r="AX1077">
        <v>86296900</v>
      </c>
      <c r="AY1077">
        <v>1</v>
      </c>
      <c r="AZ1077">
        <v>0</v>
      </c>
      <c r="BA1077">
        <v>1220</v>
      </c>
      <c r="BB1077">
        <v>0</v>
      </c>
      <c r="BC1077">
        <v>0</v>
      </c>
      <c r="BD1077">
        <v>0</v>
      </c>
      <c r="BE1077">
        <v>0</v>
      </c>
      <c r="BF1077">
        <v>0</v>
      </c>
      <c r="BG1077">
        <v>0</v>
      </c>
      <c r="BH1077">
        <v>0</v>
      </c>
      <c r="BI1077">
        <v>0</v>
      </c>
      <c r="BJ1077">
        <v>0</v>
      </c>
      <c r="BK1077">
        <v>0</v>
      </c>
      <c r="BL1077">
        <v>0</v>
      </c>
      <c r="BM1077">
        <v>0</v>
      </c>
      <c r="BN1077">
        <v>0</v>
      </c>
      <c r="BO1077">
        <v>0</v>
      </c>
      <c r="BP1077">
        <v>0</v>
      </c>
      <c r="BQ1077">
        <v>0</v>
      </c>
      <c r="BR1077">
        <v>0</v>
      </c>
      <c r="BS1077">
        <v>0</v>
      </c>
      <c r="BT1077">
        <v>0</v>
      </c>
      <c r="BU1077">
        <v>0</v>
      </c>
      <c r="BV1077">
        <v>0</v>
      </c>
      <c r="BW1077">
        <v>0</v>
      </c>
      <c r="CV1077">
        <v>0</v>
      </c>
      <c r="CW1077">
        <f>ROUND(Y1077*Source!I687*DO1077,9)</f>
        <v>0</v>
      </c>
      <c r="CX1077">
        <f>ROUND(Y1077*Source!I687,9)</f>
        <v>11.009119999999999</v>
      </c>
      <c r="CY1077">
        <f t="shared" si="528"/>
        <v>2450.5500000000002</v>
      </c>
      <c r="CZ1077">
        <f t="shared" si="529"/>
        <v>263.5</v>
      </c>
      <c r="DA1077">
        <f t="shared" si="530"/>
        <v>9.3000000000000007</v>
      </c>
      <c r="DB1077">
        <f t="shared" si="526"/>
        <v>4368.83</v>
      </c>
      <c r="DC1077">
        <f t="shared" si="527"/>
        <v>419.47</v>
      </c>
      <c r="DD1077" t="s">
        <v>6</v>
      </c>
      <c r="DE1077" t="s">
        <v>6</v>
      </c>
      <c r="DF1077">
        <f t="shared" si="520"/>
        <v>0</v>
      </c>
      <c r="DG1077">
        <f t="shared" si="531"/>
        <v>26983</v>
      </c>
      <c r="DH1077">
        <f>Source!I687*SmtRes!Y1077</f>
        <v>11.009119999999999</v>
      </c>
      <c r="DI1077">
        <f t="shared" si="532"/>
        <v>2450.5500000000002</v>
      </c>
      <c r="DJ1077">
        <f>EtalonRes!Z1220</f>
        <v>263.5</v>
      </c>
      <c r="DK1077">
        <f>Source!BB687</f>
        <v>9.3000000000000007</v>
      </c>
      <c r="DL1077" t="s">
        <v>6</v>
      </c>
      <c r="DM1077">
        <v>0</v>
      </c>
      <c r="DN1077" t="s">
        <v>6</v>
      </c>
      <c r="DO1077">
        <v>0</v>
      </c>
      <c r="GQ1077">
        <v>-1</v>
      </c>
      <c r="GR1077">
        <v>-1</v>
      </c>
    </row>
    <row r="1078" spans="1:200" x14ac:dyDescent="0.2">
      <c r="A1078">
        <f>ROW(Source!A687)</f>
        <v>687</v>
      </c>
      <c r="B1078">
        <v>86295184</v>
      </c>
      <c r="C1078">
        <v>86296883</v>
      </c>
      <c r="D1078">
        <v>27439584</v>
      </c>
      <c r="E1078">
        <v>1</v>
      </c>
      <c r="F1078">
        <v>1</v>
      </c>
      <c r="G1078">
        <v>1</v>
      </c>
      <c r="H1078">
        <v>2</v>
      </c>
      <c r="I1078" t="s">
        <v>983</v>
      </c>
      <c r="J1078" t="s">
        <v>984</v>
      </c>
      <c r="K1078" t="s">
        <v>985</v>
      </c>
      <c r="L1078">
        <v>1368</v>
      </c>
      <c r="N1078">
        <v>1011</v>
      </c>
      <c r="O1078" t="s">
        <v>927</v>
      </c>
      <c r="P1078" t="s">
        <v>927</v>
      </c>
      <c r="Q1078">
        <v>1</v>
      </c>
      <c r="W1078">
        <v>0</v>
      </c>
      <c r="X1078">
        <v>742137524</v>
      </c>
      <c r="Y1078">
        <f t="shared" si="525"/>
        <v>0.22</v>
      </c>
      <c r="AA1078">
        <v>0</v>
      </c>
      <c r="AB1078">
        <v>14.51</v>
      </c>
      <c r="AC1078">
        <v>0</v>
      </c>
      <c r="AD1078">
        <v>0</v>
      </c>
      <c r="AE1078">
        <v>0</v>
      </c>
      <c r="AF1078">
        <v>1.56</v>
      </c>
      <c r="AG1078">
        <v>0</v>
      </c>
      <c r="AH1078">
        <v>0</v>
      </c>
      <c r="AI1078">
        <v>1</v>
      </c>
      <c r="AJ1078">
        <v>9.3000000000000007</v>
      </c>
      <c r="AK1078">
        <v>19.8</v>
      </c>
      <c r="AL1078">
        <v>1</v>
      </c>
      <c r="AM1078">
        <v>5</v>
      </c>
      <c r="AN1078">
        <v>0</v>
      </c>
      <c r="AO1078">
        <v>1</v>
      </c>
      <c r="AP1078">
        <v>0</v>
      </c>
      <c r="AQ1078">
        <v>0</v>
      </c>
      <c r="AR1078">
        <v>0</v>
      </c>
      <c r="AS1078" t="s">
        <v>6</v>
      </c>
      <c r="AT1078">
        <v>0.22</v>
      </c>
      <c r="AU1078" t="s">
        <v>6</v>
      </c>
      <c r="AV1078">
        <v>0</v>
      </c>
      <c r="AW1078">
        <v>2</v>
      </c>
      <c r="AX1078">
        <v>86296901</v>
      </c>
      <c r="AY1078">
        <v>1</v>
      </c>
      <c r="AZ1078">
        <v>0</v>
      </c>
      <c r="BA1078">
        <v>1221</v>
      </c>
      <c r="BB1078">
        <v>0</v>
      </c>
      <c r="BC1078">
        <v>0</v>
      </c>
      <c r="BD1078">
        <v>0</v>
      </c>
      <c r="BE1078">
        <v>0</v>
      </c>
      <c r="BF1078">
        <v>0</v>
      </c>
      <c r="BG1078">
        <v>0</v>
      </c>
      <c r="BH1078">
        <v>0</v>
      </c>
      <c r="BI1078">
        <v>0</v>
      </c>
      <c r="BJ1078">
        <v>0</v>
      </c>
      <c r="BK1078">
        <v>0</v>
      </c>
      <c r="BL1078">
        <v>0</v>
      </c>
      <c r="BM1078">
        <v>0</v>
      </c>
      <c r="BN1078">
        <v>0</v>
      </c>
      <c r="BO1078">
        <v>0</v>
      </c>
      <c r="BP1078">
        <v>0</v>
      </c>
      <c r="BQ1078">
        <v>0</v>
      </c>
      <c r="BR1078">
        <v>0</v>
      </c>
      <c r="BS1078">
        <v>0</v>
      </c>
      <c r="BT1078">
        <v>0</v>
      </c>
      <c r="BU1078">
        <v>0</v>
      </c>
      <c r="BV1078">
        <v>0</v>
      </c>
      <c r="BW1078">
        <v>0</v>
      </c>
      <c r="CV1078">
        <v>0</v>
      </c>
      <c r="CW1078">
        <f>ROUND(Y1078*Source!I687*DO1078,9)</f>
        <v>0</v>
      </c>
      <c r="CX1078">
        <f>ROUND(Y1078*Source!I687,9)</f>
        <v>0.14607999999999999</v>
      </c>
      <c r="CY1078">
        <f t="shared" si="528"/>
        <v>14.51</v>
      </c>
      <c r="CZ1078">
        <f t="shared" si="529"/>
        <v>1.56</v>
      </c>
      <c r="DA1078">
        <f t="shared" si="530"/>
        <v>9.3000000000000007</v>
      </c>
      <c r="DB1078">
        <f t="shared" si="526"/>
        <v>0.34</v>
      </c>
      <c r="DC1078">
        <f t="shared" si="527"/>
        <v>0</v>
      </c>
      <c r="DD1078" t="s">
        <v>6</v>
      </c>
      <c r="DE1078" t="s">
        <v>6</v>
      </c>
      <c r="DF1078">
        <f t="shared" si="520"/>
        <v>0</v>
      </c>
      <c r="DG1078">
        <f t="shared" si="531"/>
        <v>2</v>
      </c>
      <c r="DH1078">
        <f>Source!I687*SmtRes!Y1078</f>
        <v>0.14608000000000002</v>
      </c>
      <c r="DI1078">
        <f t="shared" si="532"/>
        <v>14.51</v>
      </c>
      <c r="DJ1078">
        <f>EtalonRes!Z1221</f>
        <v>1.56</v>
      </c>
      <c r="DK1078">
        <f>Source!BB687</f>
        <v>9.3000000000000007</v>
      </c>
      <c r="DL1078" t="s">
        <v>6</v>
      </c>
      <c r="DM1078">
        <v>0</v>
      </c>
      <c r="DN1078" t="s">
        <v>6</v>
      </c>
      <c r="DO1078">
        <v>0</v>
      </c>
      <c r="GQ1078">
        <v>-1</v>
      </c>
      <c r="GR1078">
        <v>-1</v>
      </c>
    </row>
    <row r="1079" spans="1:200" x14ac:dyDescent="0.2">
      <c r="A1079">
        <f>ROW(Source!A687)</f>
        <v>687</v>
      </c>
      <c r="B1079">
        <v>86295184</v>
      </c>
      <c r="C1079">
        <v>86296883</v>
      </c>
      <c r="D1079">
        <v>27439705</v>
      </c>
      <c r="E1079">
        <v>1</v>
      </c>
      <c r="F1079">
        <v>1</v>
      </c>
      <c r="G1079">
        <v>1</v>
      </c>
      <c r="H1079">
        <v>2</v>
      </c>
      <c r="I1079" t="s">
        <v>986</v>
      </c>
      <c r="J1079" t="s">
        <v>987</v>
      </c>
      <c r="K1079" t="s">
        <v>988</v>
      </c>
      <c r="L1079">
        <v>1368</v>
      </c>
      <c r="N1079">
        <v>1011</v>
      </c>
      <c r="O1079" t="s">
        <v>927</v>
      </c>
      <c r="P1079" t="s">
        <v>927</v>
      </c>
      <c r="Q1079">
        <v>1</v>
      </c>
      <c r="W1079">
        <v>0</v>
      </c>
      <c r="X1079">
        <v>-349914874</v>
      </c>
      <c r="Y1079">
        <f t="shared" si="525"/>
        <v>11.87</v>
      </c>
      <c r="AA1079">
        <v>0</v>
      </c>
      <c r="AB1079">
        <v>10.23</v>
      </c>
      <c r="AC1079">
        <v>0</v>
      </c>
      <c r="AD1079">
        <v>0</v>
      </c>
      <c r="AE1079">
        <v>0</v>
      </c>
      <c r="AF1079">
        <v>1.1000000000000001</v>
      </c>
      <c r="AG1079">
        <v>0</v>
      </c>
      <c r="AH1079">
        <v>0</v>
      </c>
      <c r="AI1079">
        <v>1</v>
      </c>
      <c r="AJ1079">
        <v>9.3000000000000007</v>
      </c>
      <c r="AK1079">
        <v>19.8</v>
      </c>
      <c r="AL1079">
        <v>1</v>
      </c>
      <c r="AM1079">
        <v>5</v>
      </c>
      <c r="AN1079">
        <v>0</v>
      </c>
      <c r="AO1079">
        <v>1</v>
      </c>
      <c r="AP1079">
        <v>0</v>
      </c>
      <c r="AQ1079">
        <v>0</v>
      </c>
      <c r="AR1079">
        <v>0</v>
      </c>
      <c r="AS1079" t="s">
        <v>6</v>
      </c>
      <c r="AT1079">
        <v>11.87</v>
      </c>
      <c r="AU1079" t="s">
        <v>6</v>
      </c>
      <c r="AV1079">
        <v>0</v>
      </c>
      <c r="AW1079">
        <v>2</v>
      </c>
      <c r="AX1079">
        <v>86296902</v>
      </c>
      <c r="AY1079">
        <v>1</v>
      </c>
      <c r="AZ1079">
        <v>0</v>
      </c>
      <c r="BA1079">
        <v>1222</v>
      </c>
      <c r="BB1079">
        <v>0</v>
      </c>
      <c r="BC1079">
        <v>0</v>
      </c>
      <c r="BD1079">
        <v>0</v>
      </c>
      <c r="BE1079">
        <v>0</v>
      </c>
      <c r="BF1079">
        <v>0</v>
      </c>
      <c r="BG1079">
        <v>0</v>
      </c>
      <c r="BH1079">
        <v>0</v>
      </c>
      <c r="BI1079">
        <v>0</v>
      </c>
      <c r="BJ1079">
        <v>0</v>
      </c>
      <c r="BK1079">
        <v>0</v>
      </c>
      <c r="BL1079">
        <v>0</v>
      </c>
      <c r="BM1079">
        <v>0</v>
      </c>
      <c r="BN1079">
        <v>0</v>
      </c>
      <c r="BO1079">
        <v>0</v>
      </c>
      <c r="BP1079">
        <v>0</v>
      </c>
      <c r="BQ1079">
        <v>0</v>
      </c>
      <c r="BR1079">
        <v>0</v>
      </c>
      <c r="BS1079">
        <v>0</v>
      </c>
      <c r="BT1079">
        <v>0</v>
      </c>
      <c r="BU1079">
        <v>0</v>
      </c>
      <c r="BV1079">
        <v>0</v>
      </c>
      <c r="BW1079">
        <v>0</v>
      </c>
      <c r="CV1079">
        <v>0</v>
      </c>
      <c r="CW1079">
        <f>ROUND(Y1079*Source!I687*DO1079,9)</f>
        <v>0</v>
      </c>
      <c r="CX1079">
        <f>ROUND(Y1079*Source!I687,9)</f>
        <v>7.8816800000000002</v>
      </c>
      <c r="CY1079">
        <f t="shared" si="528"/>
        <v>10.23</v>
      </c>
      <c r="CZ1079">
        <f t="shared" si="529"/>
        <v>1.1000000000000001</v>
      </c>
      <c r="DA1079">
        <f t="shared" si="530"/>
        <v>9.3000000000000007</v>
      </c>
      <c r="DB1079">
        <f t="shared" si="526"/>
        <v>13.06</v>
      </c>
      <c r="DC1079">
        <f t="shared" si="527"/>
        <v>0</v>
      </c>
      <c r="DD1079" t="s">
        <v>6</v>
      </c>
      <c r="DE1079" t="s">
        <v>6</v>
      </c>
      <c r="DF1079">
        <f t="shared" si="520"/>
        <v>0</v>
      </c>
      <c r="DG1079">
        <f t="shared" si="531"/>
        <v>79</v>
      </c>
      <c r="DH1079">
        <f>Source!I687*SmtRes!Y1079</f>
        <v>7.8816800000000002</v>
      </c>
      <c r="DI1079">
        <f t="shared" si="532"/>
        <v>10.23</v>
      </c>
      <c r="DJ1079">
        <f>EtalonRes!Z1222</f>
        <v>1.1000000000000001</v>
      </c>
      <c r="DK1079">
        <f>Source!BB687</f>
        <v>9.3000000000000007</v>
      </c>
      <c r="DL1079" t="s">
        <v>6</v>
      </c>
      <c r="DM1079">
        <v>0</v>
      </c>
      <c r="DN1079" t="s">
        <v>6</v>
      </c>
      <c r="DO1079">
        <v>0</v>
      </c>
      <c r="GQ1079">
        <v>-1</v>
      </c>
      <c r="GR1079">
        <v>-1</v>
      </c>
    </row>
    <row r="1080" spans="1:200" x14ac:dyDescent="0.2">
      <c r="A1080">
        <f>ROW(Source!A687)</f>
        <v>687</v>
      </c>
      <c r="B1080">
        <v>86295184</v>
      </c>
      <c r="C1080">
        <v>86296883</v>
      </c>
      <c r="D1080">
        <v>27439713</v>
      </c>
      <c r="E1080">
        <v>1</v>
      </c>
      <c r="F1080">
        <v>1</v>
      </c>
      <c r="G1080">
        <v>1</v>
      </c>
      <c r="H1080">
        <v>2</v>
      </c>
      <c r="I1080" t="s">
        <v>989</v>
      </c>
      <c r="J1080" t="s">
        <v>990</v>
      </c>
      <c r="K1080" t="s">
        <v>991</v>
      </c>
      <c r="L1080">
        <v>1368</v>
      </c>
      <c r="N1080">
        <v>1011</v>
      </c>
      <c r="O1080" t="s">
        <v>927</v>
      </c>
      <c r="P1080" t="s">
        <v>927</v>
      </c>
      <c r="Q1080">
        <v>1</v>
      </c>
      <c r="W1080">
        <v>0</v>
      </c>
      <c r="X1080">
        <v>863682969</v>
      </c>
      <c r="Y1080">
        <f t="shared" si="525"/>
        <v>5.56</v>
      </c>
      <c r="AA1080">
        <v>0</v>
      </c>
      <c r="AB1080">
        <v>109.37</v>
      </c>
      <c r="AC1080">
        <v>0</v>
      </c>
      <c r="AD1080">
        <v>0</v>
      </c>
      <c r="AE1080">
        <v>0</v>
      </c>
      <c r="AF1080">
        <v>11.76</v>
      </c>
      <c r="AG1080">
        <v>0</v>
      </c>
      <c r="AH1080">
        <v>0</v>
      </c>
      <c r="AI1080">
        <v>1</v>
      </c>
      <c r="AJ1080">
        <v>9.3000000000000007</v>
      </c>
      <c r="AK1080">
        <v>19.8</v>
      </c>
      <c r="AL1080">
        <v>1</v>
      </c>
      <c r="AM1080">
        <v>5</v>
      </c>
      <c r="AN1080">
        <v>0</v>
      </c>
      <c r="AO1080">
        <v>1</v>
      </c>
      <c r="AP1080">
        <v>0</v>
      </c>
      <c r="AQ1080">
        <v>0</v>
      </c>
      <c r="AR1080">
        <v>0</v>
      </c>
      <c r="AS1080" t="s">
        <v>6</v>
      </c>
      <c r="AT1080">
        <v>5.56</v>
      </c>
      <c r="AU1080" t="s">
        <v>6</v>
      </c>
      <c r="AV1080">
        <v>0</v>
      </c>
      <c r="AW1080">
        <v>2</v>
      </c>
      <c r="AX1080">
        <v>86296903</v>
      </c>
      <c r="AY1080">
        <v>1</v>
      </c>
      <c r="AZ1080">
        <v>0</v>
      </c>
      <c r="BA1080">
        <v>1223</v>
      </c>
      <c r="BB1080">
        <v>0</v>
      </c>
      <c r="BC1080">
        <v>0</v>
      </c>
      <c r="BD1080">
        <v>0</v>
      </c>
      <c r="BE1080">
        <v>0</v>
      </c>
      <c r="BF1080">
        <v>0</v>
      </c>
      <c r="BG1080">
        <v>0</v>
      </c>
      <c r="BH1080">
        <v>0</v>
      </c>
      <c r="BI1080">
        <v>0</v>
      </c>
      <c r="BJ1080">
        <v>0</v>
      </c>
      <c r="BK1080">
        <v>0</v>
      </c>
      <c r="BL1080">
        <v>0</v>
      </c>
      <c r="BM1080">
        <v>0</v>
      </c>
      <c r="BN1080">
        <v>0</v>
      </c>
      <c r="BO1080">
        <v>0</v>
      </c>
      <c r="BP1080">
        <v>0</v>
      </c>
      <c r="BQ1080">
        <v>0</v>
      </c>
      <c r="BR1080">
        <v>0</v>
      </c>
      <c r="BS1080">
        <v>0</v>
      </c>
      <c r="BT1080">
        <v>0</v>
      </c>
      <c r="BU1080">
        <v>0</v>
      </c>
      <c r="BV1080">
        <v>0</v>
      </c>
      <c r="BW1080">
        <v>0</v>
      </c>
      <c r="CV1080">
        <v>0</v>
      </c>
      <c r="CW1080">
        <f>ROUND(Y1080*Source!I687*DO1080,9)</f>
        <v>0</v>
      </c>
      <c r="CX1080">
        <f>ROUND(Y1080*Source!I687,9)</f>
        <v>3.69184</v>
      </c>
      <c r="CY1080">
        <f t="shared" si="528"/>
        <v>109.37</v>
      </c>
      <c r="CZ1080">
        <f t="shared" si="529"/>
        <v>11.76</v>
      </c>
      <c r="DA1080">
        <f t="shared" si="530"/>
        <v>9.3000000000000007</v>
      </c>
      <c r="DB1080">
        <f t="shared" si="526"/>
        <v>65.39</v>
      </c>
      <c r="DC1080">
        <f t="shared" si="527"/>
        <v>0</v>
      </c>
      <c r="DD1080" t="s">
        <v>6</v>
      </c>
      <c r="DE1080" t="s">
        <v>6</v>
      </c>
      <c r="DF1080">
        <f t="shared" si="520"/>
        <v>0</v>
      </c>
      <c r="DG1080">
        <f t="shared" si="531"/>
        <v>402</v>
      </c>
      <c r="DH1080">
        <f>Source!I687*SmtRes!Y1080</f>
        <v>3.69184</v>
      </c>
      <c r="DI1080">
        <f t="shared" si="532"/>
        <v>109.37</v>
      </c>
      <c r="DJ1080">
        <f>EtalonRes!Z1223</f>
        <v>11.76</v>
      </c>
      <c r="DK1080">
        <f>Source!BB687</f>
        <v>9.3000000000000007</v>
      </c>
      <c r="DL1080" t="s">
        <v>6</v>
      </c>
      <c r="DM1080">
        <v>0</v>
      </c>
      <c r="DN1080" t="s">
        <v>6</v>
      </c>
      <c r="DO1080">
        <v>0</v>
      </c>
      <c r="GQ1080">
        <v>-1</v>
      </c>
      <c r="GR1080">
        <v>-1</v>
      </c>
    </row>
    <row r="1081" spans="1:200" x14ac:dyDescent="0.2">
      <c r="A1081">
        <f>ROW(Source!A687)</f>
        <v>687</v>
      </c>
      <c r="B1081">
        <v>86295184</v>
      </c>
      <c r="C1081">
        <v>86296883</v>
      </c>
      <c r="D1081">
        <v>27439719</v>
      </c>
      <c r="E1081">
        <v>1</v>
      </c>
      <c r="F1081">
        <v>1</v>
      </c>
      <c r="G1081">
        <v>1</v>
      </c>
      <c r="H1081">
        <v>2</v>
      </c>
      <c r="I1081" t="s">
        <v>992</v>
      </c>
      <c r="J1081" t="s">
        <v>993</v>
      </c>
      <c r="K1081" t="s">
        <v>994</v>
      </c>
      <c r="L1081">
        <v>1368</v>
      </c>
      <c r="N1081">
        <v>1011</v>
      </c>
      <c r="O1081" t="s">
        <v>927</v>
      </c>
      <c r="P1081" t="s">
        <v>927</v>
      </c>
      <c r="Q1081">
        <v>1</v>
      </c>
      <c r="W1081">
        <v>0</v>
      </c>
      <c r="X1081">
        <v>771781760</v>
      </c>
      <c r="Y1081">
        <f t="shared" si="525"/>
        <v>0.27</v>
      </c>
      <c r="AA1081">
        <v>0</v>
      </c>
      <c r="AB1081">
        <v>61.1</v>
      </c>
      <c r="AC1081">
        <v>0</v>
      </c>
      <c r="AD1081">
        <v>0</v>
      </c>
      <c r="AE1081">
        <v>0</v>
      </c>
      <c r="AF1081">
        <v>6.57</v>
      </c>
      <c r="AG1081">
        <v>0</v>
      </c>
      <c r="AH1081">
        <v>0</v>
      </c>
      <c r="AI1081">
        <v>1</v>
      </c>
      <c r="AJ1081">
        <v>9.3000000000000007</v>
      </c>
      <c r="AK1081">
        <v>19.8</v>
      </c>
      <c r="AL1081">
        <v>1</v>
      </c>
      <c r="AM1081">
        <v>5</v>
      </c>
      <c r="AN1081">
        <v>0</v>
      </c>
      <c r="AO1081">
        <v>1</v>
      </c>
      <c r="AP1081">
        <v>0</v>
      </c>
      <c r="AQ1081">
        <v>0</v>
      </c>
      <c r="AR1081">
        <v>0</v>
      </c>
      <c r="AS1081" t="s">
        <v>6</v>
      </c>
      <c r="AT1081">
        <v>0.27</v>
      </c>
      <c r="AU1081" t="s">
        <v>6</v>
      </c>
      <c r="AV1081">
        <v>0</v>
      </c>
      <c r="AW1081">
        <v>2</v>
      </c>
      <c r="AX1081">
        <v>86296904</v>
      </c>
      <c r="AY1081">
        <v>1</v>
      </c>
      <c r="AZ1081">
        <v>0</v>
      </c>
      <c r="BA1081">
        <v>1224</v>
      </c>
      <c r="BB1081">
        <v>0</v>
      </c>
      <c r="BC1081">
        <v>0</v>
      </c>
      <c r="BD1081">
        <v>0</v>
      </c>
      <c r="BE1081">
        <v>0</v>
      </c>
      <c r="BF1081">
        <v>0</v>
      </c>
      <c r="BG1081">
        <v>0</v>
      </c>
      <c r="BH1081">
        <v>0</v>
      </c>
      <c r="BI1081">
        <v>0</v>
      </c>
      <c r="BJ1081">
        <v>0</v>
      </c>
      <c r="BK1081">
        <v>0</v>
      </c>
      <c r="BL1081">
        <v>0</v>
      </c>
      <c r="BM1081">
        <v>0</v>
      </c>
      <c r="BN1081">
        <v>0</v>
      </c>
      <c r="BO1081">
        <v>0</v>
      </c>
      <c r="BP1081">
        <v>0</v>
      </c>
      <c r="BQ1081">
        <v>0</v>
      </c>
      <c r="BR1081">
        <v>0</v>
      </c>
      <c r="BS1081">
        <v>0</v>
      </c>
      <c r="BT1081">
        <v>0</v>
      </c>
      <c r="BU1081">
        <v>0</v>
      </c>
      <c r="BV1081">
        <v>0</v>
      </c>
      <c r="BW1081">
        <v>0</v>
      </c>
      <c r="CV1081">
        <v>0</v>
      </c>
      <c r="CW1081">
        <f>ROUND(Y1081*Source!I687*DO1081,9)</f>
        <v>0</v>
      </c>
      <c r="CX1081">
        <f>ROUND(Y1081*Source!I687,9)</f>
        <v>0.17927999999999999</v>
      </c>
      <c r="CY1081">
        <f t="shared" si="528"/>
        <v>61.1</v>
      </c>
      <c r="CZ1081">
        <f t="shared" si="529"/>
        <v>6.57</v>
      </c>
      <c r="DA1081">
        <f t="shared" si="530"/>
        <v>9.3000000000000007</v>
      </c>
      <c r="DB1081">
        <f t="shared" si="526"/>
        <v>1.77</v>
      </c>
      <c r="DC1081">
        <f t="shared" si="527"/>
        <v>0</v>
      </c>
      <c r="DD1081" t="s">
        <v>6</v>
      </c>
      <c r="DE1081" t="s">
        <v>6</v>
      </c>
      <c r="DF1081">
        <f t="shared" si="520"/>
        <v>0</v>
      </c>
      <c r="DG1081">
        <f t="shared" si="531"/>
        <v>11</v>
      </c>
      <c r="DH1081">
        <f>Source!I687*SmtRes!Y1081</f>
        <v>0.17928000000000002</v>
      </c>
      <c r="DI1081">
        <f t="shared" si="532"/>
        <v>61.1</v>
      </c>
      <c r="DJ1081">
        <f>EtalonRes!Z1224</f>
        <v>6.57</v>
      </c>
      <c r="DK1081">
        <f>Source!BB687</f>
        <v>9.3000000000000007</v>
      </c>
      <c r="DL1081" t="s">
        <v>6</v>
      </c>
      <c r="DM1081">
        <v>0</v>
      </c>
      <c r="DN1081" t="s">
        <v>6</v>
      </c>
      <c r="DO1081">
        <v>0</v>
      </c>
      <c r="GQ1081">
        <v>-1</v>
      </c>
      <c r="GR1081">
        <v>-1</v>
      </c>
    </row>
    <row r="1082" spans="1:200" x14ac:dyDescent="0.2">
      <c r="A1082">
        <f>ROW(Source!A687)</f>
        <v>687</v>
      </c>
      <c r="B1082">
        <v>86295184</v>
      </c>
      <c r="C1082">
        <v>86296883</v>
      </c>
      <c r="D1082">
        <v>27441327</v>
      </c>
      <c r="E1082">
        <v>1</v>
      </c>
      <c r="F1082">
        <v>1</v>
      </c>
      <c r="G1082">
        <v>1</v>
      </c>
      <c r="H1082">
        <v>2</v>
      </c>
      <c r="I1082" t="s">
        <v>936</v>
      </c>
      <c r="J1082" t="s">
        <v>937</v>
      </c>
      <c r="K1082" t="s">
        <v>938</v>
      </c>
      <c r="L1082">
        <v>1368</v>
      </c>
      <c r="N1082">
        <v>1011</v>
      </c>
      <c r="O1082" t="s">
        <v>927</v>
      </c>
      <c r="P1082" t="s">
        <v>927</v>
      </c>
      <c r="Q1082">
        <v>1</v>
      </c>
      <c r="W1082">
        <v>0</v>
      </c>
      <c r="X1082">
        <v>-1583389094</v>
      </c>
      <c r="Y1082">
        <f t="shared" si="525"/>
        <v>1.56</v>
      </c>
      <c r="AA1082">
        <v>0</v>
      </c>
      <c r="AB1082">
        <v>868.34</v>
      </c>
      <c r="AC1082">
        <v>231.46</v>
      </c>
      <c r="AD1082">
        <v>0</v>
      </c>
      <c r="AE1082">
        <v>0</v>
      </c>
      <c r="AF1082">
        <v>93.37</v>
      </c>
      <c r="AG1082">
        <v>11.69</v>
      </c>
      <c r="AH1082">
        <v>0</v>
      </c>
      <c r="AI1082">
        <v>1</v>
      </c>
      <c r="AJ1082">
        <v>9.3000000000000007</v>
      </c>
      <c r="AK1082">
        <v>19.8</v>
      </c>
      <c r="AL1082">
        <v>1</v>
      </c>
      <c r="AM1082">
        <v>5</v>
      </c>
      <c r="AN1082">
        <v>0</v>
      </c>
      <c r="AO1082">
        <v>1</v>
      </c>
      <c r="AP1082">
        <v>0</v>
      </c>
      <c r="AQ1082">
        <v>0</v>
      </c>
      <c r="AR1082">
        <v>0</v>
      </c>
      <c r="AS1082" t="s">
        <v>6</v>
      </c>
      <c r="AT1082">
        <v>1.56</v>
      </c>
      <c r="AU1082" t="s">
        <v>6</v>
      </c>
      <c r="AV1082">
        <v>0</v>
      </c>
      <c r="AW1082">
        <v>2</v>
      </c>
      <c r="AX1082">
        <v>86296905</v>
      </c>
      <c r="AY1082">
        <v>1</v>
      </c>
      <c r="AZ1082">
        <v>0</v>
      </c>
      <c r="BA1082">
        <v>1225</v>
      </c>
      <c r="BB1082">
        <v>0</v>
      </c>
      <c r="BC1082">
        <v>0</v>
      </c>
      <c r="BD1082">
        <v>0</v>
      </c>
      <c r="BE1082">
        <v>0</v>
      </c>
      <c r="BF1082">
        <v>0</v>
      </c>
      <c r="BG1082">
        <v>0</v>
      </c>
      <c r="BH1082">
        <v>0</v>
      </c>
      <c r="BI1082">
        <v>0</v>
      </c>
      <c r="BJ1082">
        <v>0</v>
      </c>
      <c r="BK1082">
        <v>0</v>
      </c>
      <c r="BL1082">
        <v>0</v>
      </c>
      <c r="BM1082">
        <v>0</v>
      </c>
      <c r="BN1082">
        <v>0</v>
      </c>
      <c r="BO1082">
        <v>0</v>
      </c>
      <c r="BP1082">
        <v>0</v>
      </c>
      <c r="BQ1082">
        <v>0</v>
      </c>
      <c r="BR1082">
        <v>0</v>
      </c>
      <c r="BS1082">
        <v>0</v>
      </c>
      <c r="BT1082">
        <v>0</v>
      </c>
      <c r="BU1082">
        <v>0</v>
      </c>
      <c r="BV1082">
        <v>0</v>
      </c>
      <c r="BW1082">
        <v>0</v>
      </c>
      <c r="CV1082">
        <v>0</v>
      </c>
      <c r="CW1082">
        <f>ROUND(Y1082*Source!I687*DO1082,9)</f>
        <v>0</v>
      </c>
      <c r="CX1082">
        <f>ROUND(Y1082*Source!I687,9)</f>
        <v>1.0358400000000001</v>
      </c>
      <c r="CY1082">
        <f t="shared" si="528"/>
        <v>868.34</v>
      </c>
      <c r="CZ1082">
        <f t="shared" si="529"/>
        <v>93.37</v>
      </c>
      <c r="DA1082">
        <f t="shared" si="530"/>
        <v>9.3000000000000007</v>
      </c>
      <c r="DB1082">
        <f t="shared" si="526"/>
        <v>145.66</v>
      </c>
      <c r="DC1082">
        <f t="shared" si="527"/>
        <v>18.239999999999998</v>
      </c>
      <c r="DD1082" t="s">
        <v>6</v>
      </c>
      <c r="DE1082" t="s">
        <v>6</v>
      </c>
      <c r="DF1082">
        <f t="shared" si="520"/>
        <v>0</v>
      </c>
      <c r="DG1082">
        <f t="shared" si="531"/>
        <v>899</v>
      </c>
      <c r="DH1082">
        <f>Source!I687*SmtRes!Y1082</f>
        <v>1.0358400000000001</v>
      </c>
      <c r="DI1082">
        <f t="shared" si="532"/>
        <v>868.34</v>
      </c>
      <c r="DJ1082">
        <f>EtalonRes!Z1225</f>
        <v>93.37</v>
      </c>
      <c r="DK1082">
        <f>Source!BB687</f>
        <v>9.3000000000000007</v>
      </c>
      <c r="DL1082" t="s">
        <v>6</v>
      </c>
      <c r="DM1082">
        <v>0</v>
      </c>
      <c r="DN1082" t="s">
        <v>6</v>
      </c>
      <c r="DO1082">
        <v>0</v>
      </c>
      <c r="GQ1082">
        <v>-1</v>
      </c>
      <c r="GR1082">
        <v>-1</v>
      </c>
    </row>
    <row r="1083" spans="1:200" x14ac:dyDescent="0.2">
      <c r="A1083">
        <f>ROW(Source!A687)</f>
        <v>687</v>
      </c>
      <c r="B1083">
        <v>86295184</v>
      </c>
      <c r="C1083">
        <v>86296883</v>
      </c>
      <c r="D1083">
        <v>27378965</v>
      </c>
      <c r="E1083">
        <v>1</v>
      </c>
      <c r="F1083">
        <v>1</v>
      </c>
      <c r="G1083">
        <v>1</v>
      </c>
      <c r="H1083">
        <v>3</v>
      </c>
      <c r="I1083" t="s">
        <v>649</v>
      </c>
      <c r="J1083" t="s">
        <v>651</v>
      </c>
      <c r="K1083" t="s">
        <v>650</v>
      </c>
      <c r="L1083">
        <v>53010780</v>
      </c>
      <c r="N1083">
        <v>1010</v>
      </c>
      <c r="O1083" t="s">
        <v>300</v>
      </c>
      <c r="P1083" t="s">
        <v>43</v>
      </c>
      <c r="Q1083">
        <v>1</v>
      </c>
      <c r="W1083">
        <v>0</v>
      </c>
      <c r="X1083">
        <v>-593278395</v>
      </c>
      <c r="Y1083">
        <f t="shared" si="525"/>
        <v>649.09638600000005</v>
      </c>
      <c r="AA1083">
        <v>6.26</v>
      </c>
      <c r="AB1083">
        <v>0</v>
      </c>
      <c r="AC1083">
        <v>0</v>
      </c>
      <c r="AD1083">
        <v>0</v>
      </c>
      <c r="AE1083">
        <v>0.88</v>
      </c>
      <c r="AF1083">
        <v>0</v>
      </c>
      <c r="AG1083">
        <v>0</v>
      </c>
      <c r="AH1083">
        <v>0</v>
      </c>
      <c r="AI1083">
        <v>7.56</v>
      </c>
      <c r="AJ1083">
        <v>1</v>
      </c>
      <c r="AK1083">
        <v>1</v>
      </c>
      <c r="AL1083">
        <v>1</v>
      </c>
      <c r="AM1083">
        <v>0</v>
      </c>
      <c r="AN1083">
        <v>0</v>
      </c>
      <c r="AO1083">
        <v>0</v>
      </c>
      <c r="AP1083">
        <v>1</v>
      </c>
      <c r="AQ1083">
        <v>0</v>
      </c>
      <c r="AR1083">
        <v>0</v>
      </c>
      <c r="AS1083" t="s">
        <v>6</v>
      </c>
      <c r="AT1083">
        <v>649.09638600000005</v>
      </c>
      <c r="AU1083" t="s">
        <v>6</v>
      </c>
      <c r="AV1083">
        <v>0</v>
      </c>
      <c r="AW1083">
        <v>1</v>
      </c>
      <c r="AX1083">
        <v>-1</v>
      </c>
      <c r="AY1083">
        <v>0</v>
      </c>
      <c r="AZ1083">
        <v>0</v>
      </c>
      <c r="BA1083" t="s">
        <v>6</v>
      </c>
      <c r="BB1083">
        <v>0</v>
      </c>
      <c r="BC1083">
        <v>0</v>
      </c>
      <c r="BD1083">
        <v>0</v>
      </c>
      <c r="BE1083">
        <v>0</v>
      </c>
      <c r="BF1083">
        <v>0</v>
      </c>
      <c r="BG1083">
        <v>0</v>
      </c>
      <c r="BH1083">
        <v>0</v>
      </c>
      <c r="BI1083">
        <v>0</v>
      </c>
      <c r="BJ1083">
        <v>0</v>
      </c>
      <c r="BK1083">
        <v>0</v>
      </c>
      <c r="BL1083">
        <v>0</v>
      </c>
      <c r="BM1083">
        <v>0</v>
      </c>
      <c r="BN1083">
        <v>0</v>
      </c>
      <c r="BO1083">
        <v>0</v>
      </c>
      <c r="BP1083">
        <v>0</v>
      </c>
      <c r="BQ1083">
        <v>0</v>
      </c>
      <c r="BR1083">
        <v>0</v>
      </c>
      <c r="BS1083">
        <v>0</v>
      </c>
      <c r="BT1083">
        <v>0</v>
      </c>
      <c r="BU1083">
        <v>0</v>
      </c>
      <c r="BV1083">
        <v>0</v>
      </c>
      <c r="BW1083">
        <v>0</v>
      </c>
      <c r="CV1083">
        <v>0</v>
      </c>
      <c r="CW1083">
        <v>0</v>
      </c>
      <c r="CX1083">
        <f>ROUND(Y1083*Source!I687,9)</f>
        <v>431.00000030400003</v>
      </c>
      <c r="CY1083">
        <f>AA1083</f>
        <v>6.26</v>
      </c>
      <c r="CZ1083">
        <f>AE1083</f>
        <v>0.88</v>
      </c>
      <c r="DA1083">
        <f>AI1083</f>
        <v>7.56</v>
      </c>
      <c r="DB1083">
        <f t="shared" si="526"/>
        <v>571.20000000000005</v>
      </c>
      <c r="DC1083">
        <f t="shared" si="527"/>
        <v>0</v>
      </c>
      <c r="DD1083" t="s">
        <v>6</v>
      </c>
      <c r="DE1083" t="s">
        <v>6</v>
      </c>
      <c r="DF1083">
        <f>ROUND(ROUND(AE1083*AI1083,0)*CX1083,0)</f>
        <v>3017</v>
      </c>
      <c r="DG1083">
        <f t="shared" ref="DG1083:DG1094" si="533">ROUND(ROUND(AF1083,0)*CX1083,0)</f>
        <v>0</v>
      </c>
      <c r="DH1083">
        <f>Source!I687*SmtRes!Y1083</f>
        <v>431.00000030400008</v>
      </c>
      <c r="DI1083">
        <f>AA1083</f>
        <v>6.26</v>
      </c>
      <c r="DJ1083">
        <f>DF1083</f>
        <v>3017</v>
      </c>
      <c r="DK1083">
        <f>Source!BC687</f>
        <v>7.56</v>
      </c>
      <c r="DL1083" t="s">
        <v>6</v>
      </c>
      <c r="DM1083">
        <v>0</v>
      </c>
      <c r="DN1083" t="s">
        <v>6</v>
      </c>
      <c r="DO1083">
        <v>0</v>
      </c>
      <c r="GP1083">
        <v>1</v>
      </c>
      <c r="GQ1083">
        <v>-1</v>
      </c>
      <c r="GR1083">
        <v>-1</v>
      </c>
    </row>
    <row r="1084" spans="1:200" x14ac:dyDescent="0.2">
      <c r="A1084">
        <f>ROW(Source!A687)</f>
        <v>687</v>
      </c>
      <c r="B1084">
        <v>86295184</v>
      </c>
      <c r="C1084">
        <v>86296883</v>
      </c>
      <c r="D1084">
        <v>27378967</v>
      </c>
      <c r="E1084">
        <v>1</v>
      </c>
      <c r="F1084">
        <v>1</v>
      </c>
      <c r="G1084">
        <v>1</v>
      </c>
      <c r="H1084">
        <v>3</v>
      </c>
      <c r="I1084" t="s">
        <v>654</v>
      </c>
      <c r="J1084" t="s">
        <v>656</v>
      </c>
      <c r="K1084" t="s">
        <v>655</v>
      </c>
      <c r="L1084">
        <v>53010780</v>
      </c>
      <c r="N1084">
        <v>1010</v>
      </c>
      <c r="O1084" t="s">
        <v>300</v>
      </c>
      <c r="P1084" t="s">
        <v>43</v>
      </c>
      <c r="Q1084">
        <v>1</v>
      </c>
      <c r="W1084">
        <v>0</v>
      </c>
      <c r="X1084">
        <v>-488102485</v>
      </c>
      <c r="Y1084">
        <f t="shared" si="525"/>
        <v>167.16867500000001</v>
      </c>
      <c r="AA1084">
        <v>30.83</v>
      </c>
      <c r="AB1084">
        <v>0</v>
      </c>
      <c r="AC1084">
        <v>0</v>
      </c>
      <c r="AD1084">
        <v>0</v>
      </c>
      <c r="AE1084">
        <v>4.32</v>
      </c>
      <c r="AF1084">
        <v>0</v>
      </c>
      <c r="AG1084">
        <v>0</v>
      </c>
      <c r="AH1084">
        <v>0</v>
      </c>
      <c r="AI1084">
        <v>7.56</v>
      </c>
      <c r="AJ1084">
        <v>1</v>
      </c>
      <c r="AK1084">
        <v>1</v>
      </c>
      <c r="AL1084">
        <v>1</v>
      </c>
      <c r="AM1084">
        <v>0</v>
      </c>
      <c r="AN1084">
        <v>0</v>
      </c>
      <c r="AO1084">
        <v>0</v>
      </c>
      <c r="AP1084">
        <v>1</v>
      </c>
      <c r="AQ1084">
        <v>0</v>
      </c>
      <c r="AR1084">
        <v>0</v>
      </c>
      <c r="AS1084" t="s">
        <v>6</v>
      </c>
      <c r="AT1084">
        <v>167.16867500000001</v>
      </c>
      <c r="AU1084" t="s">
        <v>6</v>
      </c>
      <c r="AV1084">
        <v>0</v>
      </c>
      <c r="AW1084">
        <v>1</v>
      </c>
      <c r="AX1084">
        <v>-1</v>
      </c>
      <c r="AY1084">
        <v>0</v>
      </c>
      <c r="AZ1084">
        <v>0</v>
      </c>
      <c r="BA1084" t="s">
        <v>6</v>
      </c>
      <c r="BB1084">
        <v>0</v>
      </c>
      <c r="BC1084">
        <v>0</v>
      </c>
      <c r="BD1084">
        <v>0</v>
      </c>
      <c r="BE1084">
        <v>0</v>
      </c>
      <c r="BF1084">
        <v>0</v>
      </c>
      <c r="BG1084">
        <v>0</v>
      </c>
      <c r="BH1084">
        <v>0</v>
      </c>
      <c r="BI1084">
        <v>0</v>
      </c>
      <c r="BJ1084">
        <v>0</v>
      </c>
      <c r="BK1084">
        <v>0</v>
      </c>
      <c r="BL1084">
        <v>0</v>
      </c>
      <c r="BM1084">
        <v>0</v>
      </c>
      <c r="BN1084">
        <v>0</v>
      </c>
      <c r="BO1084">
        <v>0</v>
      </c>
      <c r="BP1084">
        <v>0</v>
      </c>
      <c r="BQ1084">
        <v>0</v>
      </c>
      <c r="BR1084">
        <v>0</v>
      </c>
      <c r="BS1084">
        <v>0</v>
      </c>
      <c r="BT1084">
        <v>0</v>
      </c>
      <c r="BU1084">
        <v>0</v>
      </c>
      <c r="BV1084">
        <v>0</v>
      </c>
      <c r="BW1084">
        <v>0</v>
      </c>
      <c r="CV1084">
        <v>0</v>
      </c>
      <c r="CW1084">
        <v>0</v>
      </c>
      <c r="CX1084">
        <f>ROUND(Y1084*Source!I687,9)</f>
        <v>111.0000002</v>
      </c>
      <c r="CY1084">
        <f>AA1084</f>
        <v>30.83</v>
      </c>
      <c r="CZ1084">
        <f>AE1084</f>
        <v>4.32</v>
      </c>
      <c r="DA1084">
        <f>AI1084</f>
        <v>7.56</v>
      </c>
      <c r="DB1084">
        <f t="shared" si="526"/>
        <v>722.17</v>
      </c>
      <c r="DC1084">
        <f t="shared" si="527"/>
        <v>0</v>
      </c>
      <c r="DD1084" t="s">
        <v>6</v>
      </c>
      <c r="DE1084" t="s">
        <v>6</v>
      </c>
      <c r="DF1084">
        <f>ROUND(ROUND(AE1084*AI1084,0)*CX1084,0)</f>
        <v>3663</v>
      </c>
      <c r="DG1084">
        <f t="shared" si="533"/>
        <v>0</v>
      </c>
      <c r="DH1084">
        <f>Source!I687*SmtRes!Y1084</f>
        <v>111.00000020000002</v>
      </c>
      <c r="DI1084">
        <f>AA1084</f>
        <v>30.83</v>
      </c>
      <c r="DJ1084">
        <f>DF1084</f>
        <v>3663</v>
      </c>
      <c r="DK1084">
        <f>Source!BC687</f>
        <v>7.56</v>
      </c>
      <c r="DL1084" t="s">
        <v>6</v>
      </c>
      <c r="DM1084">
        <v>0</v>
      </c>
      <c r="DN1084" t="s">
        <v>6</v>
      </c>
      <c r="DO1084">
        <v>0</v>
      </c>
      <c r="GP1084">
        <v>1</v>
      </c>
      <c r="GQ1084">
        <v>-1</v>
      </c>
      <c r="GR1084">
        <v>-1</v>
      </c>
    </row>
    <row r="1085" spans="1:200" x14ac:dyDescent="0.2">
      <c r="A1085">
        <f>ROW(Source!A687)</f>
        <v>687</v>
      </c>
      <c r="B1085">
        <v>86295184</v>
      </c>
      <c r="C1085">
        <v>86296883</v>
      </c>
      <c r="D1085">
        <v>27389992</v>
      </c>
      <c r="E1085">
        <v>1</v>
      </c>
      <c r="F1085">
        <v>1</v>
      </c>
      <c r="G1085">
        <v>1</v>
      </c>
      <c r="H1085">
        <v>3</v>
      </c>
      <c r="I1085" t="s">
        <v>659</v>
      </c>
      <c r="J1085" t="s">
        <v>662</v>
      </c>
      <c r="K1085" t="s">
        <v>660</v>
      </c>
      <c r="L1085">
        <v>1327</v>
      </c>
      <c r="N1085">
        <v>1005</v>
      </c>
      <c r="O1085" t="s">
        <v>661</v>
      </c>
      <c r="P1085" t="s">
        <v>661</v>
      </c>
      <c r="Q1085">
        <v>1</v>
      </c>
      <c r="W1085">
        <v>0</v>
      </c>
      <c r="X1085">
        <v>-1874222474</v>
      </c>
      <c r="Y1085">
        <f t="shared" si="525"/>
        <v>105</v>
      </c>
      <c r="AA1085">
        <v>2191.67</v>
      </c>
      <c r="AB1085">
        <v>0</v>
      </c>
      <c r="AC1085">
        <v>0</v>
      </c>
      <c r="AD1085">
        <v>0</v>
      </c>
      <c r="AE1085">
        <v>307.52999999999997</v>
      </c>
      <c r="AF1085">
        <v>0</v>
      </c>
      <c r="AG1085">
        <v>0</v>
      </c>
      <c r="AH1085">
        <v>0</v>
      </c>
      <c r="AI1085">
        <v>7.56</v>
      </c>
      <c r="AJ1085">
        <v>1</v>
      </c>
      <c r="AK1085">
        <v>1</v>
      </c>
      <c r="AL1085">
        <v>1</v>
      </c>
      <c r="AM1085">
        <v>0</v>
      </c>
      <c r="AN1085">
        <v>0</v>
      </c>
      <c r="AO1085">
        <v>0</v>
      </c>
      <c r="AP1085">
        <v>1</v>
      </c>
      <c r="AQ1085">
        <v>0</v>
      </c>
      <c r="AR1085">
        <v>0</v>
      </c>
      <c r="AS1085" t="s">
        <v>6</v>
      </c>
      <c r="AT1085">
        <v>105</v>
      </c>
      <c r="AU1085" t="s">
        <v>6</v>
      </c>
      <c r="AV1085">
        <v>0</v>
      </c>
      <c r="AW1085">
        <v>2</v>
      </c>
      <c r="AX1085">
        <v>86296919</v>
      </c>
      <c r="AY1085">
        <v>1</v>
      </c>
      <c r="AZ1085">
        <v>22528</v>
      </c>
      <c r="BA1085">
        <v>1239</v>
      </c>
      <c r="BB1085">
        <v>0</v>
      </c>
      <c r="BC1085">
        <v>0</v>
      </c>
      <c r="BD1085">
        <v>0</v>
      </c>
      <c r="BE1085">
        <v>0</v>
      </c>
      <c r="BF1085">
        <v>0</v>
      </c>
      <c r="BG1085">
        <v>0</v>
      </c>
      <c r="BH1085">
        <v>0</v>
      </c>
      <c r="BI1085">
        <v>0</v>
      </c>
      <c r="BJ1085">
        <v>0</v>
      </c>
      <c r="BK1085">
        <v>0</v>
      </c>
      <c r="BL1085">
        <v>0</v>
      </c>
      <c r="BM1085">
        <v>0</v>
      </c>
      <c r="BN1085">
        <v>0</v>
      </c>
      <c r="BO1085">
        <v>0</v>
      </c>
      <c r="BP1085">
        <v>0</v>
      </c>
      <c r="BQ1085">
        <v>0</v>
      </c>
      <c r="BR1085">
        <v>0</v>
      </c>
      <c r="BS1085">
        <v>0</v>
      </c>
      <c r="BT1085">
        <v>0</v>
      </c>
      <c r="BU1085">
        <v>0</v>
      </c>
      <c r="BV1085">
        <v>0</v>
      </c>
      <c r="BW1085">
        <v>0</v>
      </c>
      <c r="CV1085">
        <v>0</v>
      </c>
      <c r="CW1085">
        <v>0</v>
      </c>
      <c r="CX1085">
        <f>ROUND(Y1085*Source!I687,9)</f>
        <v>69.72</v>
      </c>
      <c r="CY1085">
        <f>AA1085</f>
        <v>2191.67</v>
      </c>
      <c r="CZ1085">
        <f>AE1085</f>
        <v>307.52999999999997</v>
      </c>
      <c r="DA1085">
        <f>AI1085</f>
        <v>7.56</v>
      </c>
      <c r="DB1085">
        <f t="shared" si="526"/>
        <v>32290.65</v>
      </c>
      <c r="DC1085">
        <f t="shared" si="527"/>
        <v>0</v>
      </c>
      <c r="DD1085" t="s">
        <v>6</v>
      </c>
      <c r="DE1085" t="s">
        <v>6</v>
      </c>
      <c r="DF1085">
        <f>ROUND(ROUND(AE1085*AI1085,0)*CX1085,0)</f>
        <v>162099</v>
      </c>
      <c r="DG1085">
        <f t="shared" si="533"/>
        <v>0</v>
      </c>
      <c r="DH1085">
        <f>Source!I687*SmtRes!Y1085</f>
        <v>69.72</v>
      </c>
      <c r="DI1085">
        <f>AA1085</f>
        <v>2191.67</v>
      </c>
      <c r="DJ1085">
        <f>EtalonRes!Y1239</f>
        <v>0</v>
      </c>
      <c r="DK1085">
        <f>Source!BC687</f>
        <v>7.56</v>
      </c>
      <c r="DL1085" t="s">
        <v>6</v>
      </c>
      <c r="DM1085">
        <v>0</v>
      </c>
      <c r="DN1085" t="s">
        <v>6</v>
      </c>
      <c r="DO1085">
        <v>0</v>
      </c>
      <c r="GP1085">
        <v>1</v>
      </c>
      <c r="GQ1085">
        <v>-1</v>
      </c>
      <c r="GR1085">
        <v>-1</v>
      </c>
    </row>
    <row r="1086" spans="1:200" x14ac:dyDescent="0.2">
      <c r="A1086">
        <f>ROW(Source!A687)</f>
        <v>687</v>
      </c>
      <c r="B1086">
        <v>86295184</v>
      </c>
      <c r="C1086">
        <v>86296883</v>
      </c>
      <c r="D1086">
        <v>69204742</v>
      </c>
      <c r="E1086">
        <v>1</v>
      </c>
      <c r="F1086">
        <v>1</v>
      </c>
      <c r="G1086">
        <v>1</v>
      </c>
      <c r="H1086">
        <v>3</v>
      </c>
      <c r="I1086" t="s">
        <v>665</v>
      </c>
      <c r="J1086" t="s">
        <v>667</v>
      </c>
      <c r="K1086" t="s">
        <v>666</v>
      </c>
      <c r="L1086">
        <v>1327</v>
      </c>
      <c r="N1086">
        <v>1005</v>
      </c>
      <c r="O1086" t="s">
        <v>661</v>
      </c>
      <c r="P1086" t="s">
        <v>661</v>
      </c>
      <c r="Q1086">
        <v>1</v>
      </c>
      <c r="W1086">
        <v>0</v>
      </c>
      <c r="X1086">
        <v>-1209366135</v>
      </c>
      <c r="Y1086">
        <f t="shared" si="525"/>
        <v>11.602410000000001</v>
      </c>
      <c r="AA1086">
        <v>1127.6099999999999</v>
      </c>
      <c r="AB1086">
        <v>0</v>
      </c>
      <c r="AC1086">
        <v>0</v>
      </c>
      <c r="AD1086">
        <v>0</v>
      </c>
      <c r="AE1086">
        <v>158.22</v>
      </c>
      <c r="AF1086">
        <v>0</v>
      </c>
      <c r="AG1086">
        <v>0</v>
      </c>
      <c r="AH1086">
        <v>0</v>
      </c>
      <c r="AI1086">
        <v>7.56</v>
      </c>
      <c r="AJ1086">
        <v>1</v>
      </c>
      <c r="AK1086">
        <v>1</v>
      </c>
      <c r="AL1086">
        <v>1</v>
      </c>
      <c r="AM1086">
        <v>0</v>
      </c>
      <c r="AN1086">
        <v>0</v>
      </c>
      <c r="AO1086">
        <v>0</v>
      </c>
      <c r="AP1086">
        <v>1</v>
      </c>
      <c r="AQ1086">
        <v>0</v>
      </c>
      <c r="AR1086">
        <v>0</v>
      </c>
      <c r="AS1086" t="s">
        <v>6</v>
      </c>
      <c r="AT1086">
        <v>11.602410000000001</v>
      </c>
      <c r="AU1086" t="s">
        <v>6</v>
      </c>
      <c r="AV1086">
        <v>0</v>
      </c>
      <c r="AW1086">
        <v>1</v>
      </c>
      <c r="AX1086">
        <v>-1</v>
      </c>
      <c r="AY1086">
        <v>0</v>
      </c>
      <c r="AZ1086">
        <v>0</v>
      </c>
      <c r="BA1086" t="s">
        <v>6</v>
      </c>
      <c r="BB1086">
        <v>0</v>
      </c>
      <c r="BC1086">
        <v>0</v>
      </c>
      <c r="BD1086">
        <v>0</v>
      </c>
      <c r="BE1086">
        <v>0</v>
      </c>
      <c r="BF1086">
        <v>0</v>
      </c>
      <c r="BG1086">
        <v>0</v>
      </c>
      <c r="BH1086">
        <v>0</v>
      </c>
      <c r="BI1086">
        <v>0</v>
      </c>
      <c r="BJ1086">
        <v>0</v>
      </c>
      <c r="BK1086">
        <v>0</v>
      </c>
      <c r="BL1086">
        <v>0</v>
      </c>
      <c r="BM1086">
        <v>0</v>
      </c>
      <c r="BN1086">
        <v>0</v>
      </c>
      <c r="BO1086">
        <v>0</v>
      </c>
      <c r="BP1086">
        <v>0</v>
      </c>
      <c r="BQ1086">
        <v>0</v>
      </c>
      <c r="BR1086">
        <v>0</v>
      </c>
      <c r="BS1086">
        <v>0</v>
      </c>
      <c r="BT1086">
        <v>0</v>
      </c>
      <c r="BU1086">
        <v>0</v>
      </c>
      <c r="BV1086">
        <v>0</v>
      </c>
      <c r="BW1086">
        <v>0</v>
      </c>
      <c r="CV1086">
        <v>0</v>
      </c>
      <c r="CW1086">
        <v>0</v>
      </c>
      <c r="CX1086">
        <f>ROUND(Y1086*Source!I687,9)</f>
        <v>7.7040002400000001</v>
      </c>
      <c r="CY1086">
        <f>AA1086</f>
        <v>1127.6099999999999</v>
      </c>
      <c r="CZ1086">
        <f>AE1086</f>
        <v>158.22</v>
      </c>
      <c r="DA1086">
        <f>AI1086</f>
        <v>7.56</v>
      </c>
      <c r="DB1086">
        <f t="shared" si="526"/>
        <v>1835.73</v>
      </c>
      <c r="DC1086">
        <f t="shared" si="527"/>
        <v>0</v>
      </c>
      <c r="DD1086" t="s">
        <v>6</v>
      </c>
      <c r="DE1086" t="s">
        <v>6</v>
      </c>
      <c r="DF1086">
        <f>ROUND(ROUND(AE1086*AI1086,0)*CX1086,0)</f>
        <v>9214</v>
      </c>
      <c r="DG1086">
        <f t="shared" si="533"/>
        <v>0</v>
      </c>
      <c r="DH1086">
        <f>Source!I687*SmtRes!Y1086</f>
        <v>7.7040002400000009</v>
      </c>
      <c r="DI1086">
        <f>AA1086</f>
        <v>1127.6099999999999</v>
      </c>
      <c r="DJ1086">
        <f>DF1086</f>
        <v>9214</v>
      </c>
      <c r="DK1086">
        <f>Source!BC687</f>
        <v>7.56</v>
      </c>
      <c r="DL1086" t="s">
        <v>6</v>
      </c>
      <c r="DM1086">
        <v>0</v>
      </c>
      <c r="DN1086" t="s">
        <v>6</v>
      </c>
      <c r="DO1086">
        <v>0</v>
      </c>
      <c r="GP1086">
        <v>1</v>
      </c>
      <c r="GQ1086">
        <v>-1</v>
      </c>
      <c r="GR1086">
        <v>-1</v>
      </c>
    </row>
    <row r="1087" spans="1:200" x14ac:dyDescent="0.2">
      <c r="A1087">
        <f>ROW(Source!A696)</f>
        <v>696</v>
      </c>
      <c r="B1087">
        <v>86295183</v>
      </c>
      <c r="C1087">
        <v>86296925</v>
      </c>
      <c r="D1087">
        <v>27501039</v>
      </c>
      <c r="E1087">
        <v>1</v>
      </c>
      <c r="F1087">
        <v>1</v>
      </c>
      <c r="G1087">
        <v>1</v>
      </c>
      <c r="H1087">
        <v>1</v>
      </c>
      <c r="I1087" t="s">
        <v>954</v>
      </c>
      <c r="J1087" t="s">
        <v>6</v>
      </c>
      <c r="K1087" t="s">
        <v>955</v>
      </c>
      <c r="L1087">
        <v>1369</v>
      </c>
      <c r="N1087">
        <v>1013</v>
      </c>
      <c r="O1087" t="s">
        <v>921</v>
      </c>
      <c r="P1087" t="s">
        <v>921</v>
      </c>
      <c r="Q1087">
        <v>1</v>
      </c>
      <c r="W1087">
        <v>0</v>
      </c>
      <c r="X1087">
        <v>-1670614445</v>
      </c>
      <c r="Y1087">
        <f t="shared" si="525"/>
        <v>42.7</v>
      </c>
      <c r="AA1087">
        <v>0</v>
      </c>
      <c r="AB1087">
        <v>0</v>
      </c>
      <c r="AC1087">
        <v>0</v>
      </c>
      <c r="AD1087">
        <v>10.3</v>
      </c>
      <c r="AE1087">
        <v>0</v>
      </c>
      <c r="AF1087">
        <v>0</v>
      </c>
      <c r="AG1087">
        <v>0</v>
      </c>
      <c r="AH1087">
        <v>10.3</v>
      </c>
      <c r="AI1087">
        <v>1</v>
      </c>
      <c r="AJ1087">
        <v>1</v>
      </c>
      <c r="AK1087">
        <v>1</v>
      </c>
      <c r="AL1087">
        <v>1</v>
      </c>
      <c r="AM1087">
        <v>0</v>
      </c>
      <c r="AN1087">
        <v>0</v>
      </c>
      <c r="AO1087">
        <v>1</v>
      </c>
      <c r="AP1087">
        <v>0</v>
      </c>
      <c r="AQ1087">
        <v>0</v>
      </c>
      <c r="AR1087">
        <v>0</v>
      </c>
      <c r="AS1087" t="s">
        <v>6</v>
      </c>
      <c r="AT1087">
        <v>42.7</v>
      </c>
      <c r="AU1087" t="s">
        <v>6</v>
      </c>
      <c r="AV1087">
        <v>1</v>
      </c>
      <c r="AW1087">
        <v>2</v>
      </c>
      <c r="AX1087">
        <v>86296933</v>
      </c>
      <c r="AY1087">
        <v>1</v>
      </c>
      <c r="AZ1087">
        <v>0</v>
      </c>
      <c r="BA1087">
        <v>1241</v>
      </c>
      <c r="BB1087">
        <v>0</v>
      </c>
      <c r="BC1087">
        <v>0</v>
      </c>
      <c r="BD1087">
        <v>0</v>
      </c>
      <c r="BE1087">
        <v>0</v>
      </c>
      <c r="BF1087">
        <v>0</v>
      </c>
      <c r="BG1087">
        <v>0</v>
      </c>
      <c r="BH1087">
        <v>0</v>
      </c>
      <c r="BI1087">
        <v>0</v>
      </c>
      <c r="BJ1087">
        <v>0</v>
      </c>
      <c r="BK1087">
        <v>0</v>
      </c>
      <c r="BL1087">
        <v>0</v>
      </c>
      <c r="BM1087">
        <v>0</v>
      </c>
      <c r="BN1087">
        <v>0</v>
      </c>
      <c r="BO1087">
        <v>0</v>
      </c>
      <c r="BP1087">
        <v>0</v>
      </c>
      <c r="BQ1087">
        <v>0</v>
      </c>
      <c r="BR1087">
        <v>0</v>
      </c>
      <c r="BS1087">
        <v>0</v>
      </c>
      <c r="BT1087">
        <v>0</v>
      </c>
      <c r="BU1087">
        <v>0</v>
      </c>
      <c r="BV1087">
        <v>0</v>
      </c>
      <c r="BW1087">
        <v>0</v>
      </c>
      <c r="CU1087">
        <f>ROUND(AT1087*Source!I696*AH1087*AL1087,0)</f>
        <v>41</v>
      </c>
      <c r="CV1087">
        <f>ROUND(Y1087*Source!I696,9)</f>
        <v>3.9954390000000002</v>
      </c>
      <c r="CW1087">
        <v>0</v>
      </c>
      <c r="CX1087">
        <f>ROUND(Y1087*Source!I696,9)</f>
        <v>3.9954390000000002</v>
      </c>
      <c r="CY1087">
        <f>AD1087</f>
        <v>10.3</v>
      </c>
      <c r="CZ1087">
        <f>AH1087</f>
        <v>10.3</v>
      </c>
      <c r="DA1087">
        <f>AL1087</f>
        <v>1</v>
      </c>
      <c r="DB1087">
        <f t="shared" si="526"/>
        <v>439.81</v>
      </c>
      <c r="DC1087">
        <f t="shared" si="527"/>
        <v>0</v>
      </c>
      <c r="DD1087" t="s">
        <v>6</v>
      </c>
      <c r="DE1087" t="s">
        <v>6</v>
      </c>
      <c r="DF1087">
        <f t="shared" ref="DF1087:DF1096" si="534">ROUND(ROUND(AE1087,0)*CX1087,0)</f>
        <v>0</v>
      </c>
      <c r="DG1087">
        <f t="shared" si="533"/>
        <v>0</v>
      </c>
      <c r="DH1087">
        <f>Source!I696*SmtRes!Y1087</f>
        <v>3.9954390000000002</v>
      </c>
      <c r="DI1087">
        <f>AD1087</f>
        <v>10.3</v>
      </c>
      <c r="DJ1087">
        <f>EtalonRes!AB1241</f>
        <v>10.3</v>
      </c>
      <c r="DK1087">
        <f>Source!BA696</f>
        <v>1</v>
      </c>
      <c r="DL1087" t="s">
        <v>6</v>
      </c>
      <c r="DM1087">
        <v>0</v>
      </c>
      <c r="DN1087" t="s">
        <v>6</v>
      </c>
      <c r="DO1087">
        <v>0</v>
      </c>
      <c r="GQ1087">
        <v>-1</v>
      </c>
      <c r="GR1087">
        <v>-1</v>
      </c>
    </row>
    <row r="1088" spans="1:200" x14ac:dyDescent="0.2">
      <c r="A1088">
        <f>ROW(Source!A696)</f>
        <v>696</v>
      </c>
      <c r="B1088">
        <v>86295183</v>
      </c>
      <c r="C1088">
        <v>86296925</v>
      </c>
      <c r="D1088">
        <v>27439703</v>
      </c>
      <c r="E1088">
        <v>1</v>
      </c>
      <c r="F1088">
        <v>1</v>
      </c>
      <c r="G1088">
        <v>1</v>
      </c>
      <c r="H1088">
        <v>2</v>
      </c>
      <c r="I1088" t="s">
        <v>941</v>
      </c>
      <c r="J1088" t="s">
        <v>942</v>
      </c>
      <c r="K1088" t="s">
        <v>943</v>
      </c>
      <c r="L1088">
        <v>1368</v>
      </c>
      <c r="N1088">
        <v>1011</v>
      </c>
      <c r="O1088" t="s">
        <v>927</v>
      </c>
      <c r="P1088" t="s">
        <v>927</v>
      </c>
      <c r="Q1088">
        <v>1</v>
      </c>
      <c r="W1088">
        <v>0</v>
      </c>
      <c r="X1088">
        <v>2075311453</v>
      </c>
      <c r="Y1088">
        <f t="shared" si="525"/>
        <v>21.25</v>
      </c>
      <c r="AA1088">
        <v>0</v>
      </c>
      <c r="AB1088">
        <v>7.51</v>
      </c>
      <c r="AC1088">
        <v>0</v>
      </c>
      <c r="AD1088">
        <v>0</v>
      </c>
      <c r="AE1088">
        <v>0</v>
      </c>
      <c r="AF1088">
        <v>7.51</v>
      </c>
      <c r="AG1088">
        <v>0</v>
      </c>
      <c r="AH1088">
        <v>0</v>
      </c>
      <c r="AI1088">
        <v>1</v>
      </c>
      <c r="AJ1088">
        <v>1</v>
      </c>
      <c r="AK1088">
        <v>1</v>
      </c>
      <c r="AL1088">
        <v>1</v>
      </c>
      <c r="AM1088">
        <v>0</v>
      </c>
      <c r="AN1088">
        <v>0</v>
      </c>
      <c r="AO1088">
        <v>1</v>
      </c>
      <c r="AP1088">
        <v>0</v>
      </c>
      <c r="AQ1088">
        <v>0</v>
      </c>
      <c r="AR1088">
        <v>0</v>
      </c>
      <c r="AS1088" t="s">
        <v>6</v>
      </c>
      <c r="AT1088">
        <v>21.25</v>
      </c>
      <c r="AU1088" t="s">
        <v>6</v>
      </c>
      <c r="AV1088">
        <v>0</v>
      </c>
      <c r="AW1088">
        <v>2</v>
      </c>
      <c r="AX1088">
        <v>86296934</v>
      </c>
      <c r="AY1088">
        <v>1</v>
      </c>
      <c r="AZ1088">
        <v>0</v>
      </c>
      <c r="BA1088">
        <v>1242</v>
      </c>
      <c r="BB1088">
        <v>0</v>
      </c>
      <c r="BC1088">
        <v>0</v>
      </c>
      <c r="BD1088">
        <v>0</v>
      </c>
      <c r="BE1088">
        <v>0</v>
      </c>
      <c r="BF1088">
        <v>0</v>
      </c>
      <c r="BG1088">
        <v>0</v>
      </c>
      <c r="BH1088">
        <v>0</v>
      </c>
      <c r="BI1088">
        <v>0</v>
      </c>
      <c r="BJ1088">
        <v>0</v>
      </c>
      <c r="BK1088">
        <v>0</v>
      </c>
      <c r="BL1088">
        <v>0</v>
      </c>
      <c r="BM1088">
        <v>0</v>
      </c>
      <c r="BN1088">
        <v>0</v>
      </c>
      <c r="BO1088">
        <v>0</v>
      </c>
      <c r="BP1088">
        <v>0</v>
      </c>
      <c r="BQ1088">
        <v>0</v>
      </c>
      <c r="BR1088">
        <v>0</v>
      </c>
      <c r="BS1088">
        <v>0</v>
      </c>
      <c r="BT1088">
        <v>0</v>
      </c>
      <c r="BU1088">
        <v>0</v>
      </c>
      <c r="BV1088">
        <v>0</v>
      </c>
      <c r="BW1088">
        <v>0</v>
      </c>
      <c r="CV1088">
        <v>0</v>
      </c>
      <c r="CW1088">
        <f>ROUND(Y1088*Source!I696*DO1088,9)</f>
        <v>0</v>
      </c>
      <c r="CX1088">
        <f>ROUND(Y1088*Source!I696,9)</f>
        <v>1.9883625</v>
      </c>
      <c r="CY1088">
        <f>AB1088</f>
        <v>7.51</v>
      </c>
      <c r="CZ1088">
        <f>AF1088</f>
        <v>7.51</v>
      </c>
      <c r="DA1088">
        <f>AJ1088</f>
        <v>1</v>
      </c>
      <c r="DB1088">
        <f t="shared" si="526"/>
        <v>159.59</v>
      </c>
      <c r="DC1088">
        <f t="shared" si="527"/>
        <v>0</v>
      </c>
      <c r="DD1088" t="s">
        <v>6</v>
      </c>
      <c r="DE1088" t="s">
        <v>6</v>
      </c>
      <c r="DF1088">
        <f t="shared" si="534"/>
        <v>0</v>
      </c>
      <c r="DG1088">
        <f t="shared" si="533"/>
        <v>16</v>
      </c>
      <c r="DH1088">
        <f>Source!I696*SmtRes!Y1088</f>
        <v>1.9883625</v>
      </c>
      <c r="DI1088">
        <f>AB1088</f>
        <v>7.51</v>
      </c>
      <c r="DJ1088">
        <f>EtalonRes!Z1242</f>
        <v>7.51</v>
      </c>
      <c r="DK1088">
        <f>Source!BB696</f>
        <v>1</v>
      </c>
      <c r="DL1088" t="s">
        <v>6</v>
      </c>
      <c r="DM1088">
        <v>0</v>
      </c>
      <c r="DN1088" t="s">
        <v>6</v>
      </c>
      <c r="DO1088">
        <v>0</v>
      </c>
      <c r="GQ1088">
        <v>-1</v>
      </c>
      <c r="GR1088">
        <v>-1</v>
      </c>
    </row>
    <row r="1089" spans="1:200" x14ac:dyDescent="0.2">
      <c r="A1089">
        <f>ROW(Source!A696)</f>
        <v>696</v>
      </c>
      <c r="B1089">
        <v>86295183</v>
      </c>
      <c r="C1089">
        <v>86296925</v>
      </c>
      <c r="D1089">
        <v>27441327</v>
      </c>
      <c r="E1089">
        <v>1</v>
      </c>
      <c r="F1089">
        <v>1</v>
      </c>
      <c r="G1089">
        <v>1</v>
      </c>
      <c r="H1089">
        <v>2</v>
      </c>
      <c r="I1089" t="s">
        <v>936</v>
      </c>
      <c r="J1089" t="s">
        <v>937</v>
      </c>
      <c r="K1089" t="s">
        <v>938</v>
      </c>
      <c r="L1089">
        <v>1368</v>
      </c>
      <c r="N1089">
        <v>1011</v>
      </c>
      <c r="O1089" t="s">
        <v>927</v>
      </c>
      <c r="P1089" t="s">
        <v>927</v>
      </c>
      <c r="Q1089">
        <v>1</v>
      </c>
      <c r="W1089">
        <v>0</v>
      </c>
      <c r="X1089">
        <v>-1583389094</v>
      </c>
      <c r="Y1089">
        <f t="shared" si="525"/>
        <v>1.03</v>
      </c>
      <c r="AA1089">
        <v>0</v>
      </c>
      <c r="AB1089">
        <v>93.37</v>
      </c>
      <c r="AC1089">
        <v>11.69</v>
      </c>
      <c r="AD1089">
        <v>0</v>
      </c>
      <c r="AE1089">
        <v>0</v>
      </c>
      <c r="AF1089">
        <v>93.37</v>
      </c>
      <c r="AG1089">
        <v>11.69</v>
      </c>
      <c r="AH1089">
        <v>0</v>
      </c>
      <c r="AI1089">
        <v>1</v>
      </c>
      <c r="AJ1089">
        <v>1</v>
      </c>
      <c r="AK1089">
        <v>1</v>
      </c>
      <c r="AL1089">
        <v>1</v>
      </c>
      <c r="AM1089">
        <v>0</v>
      </c>
      <c r="AN1089">
        <v>0</v>
      </c>
      <c r="AO1089">
        <v>1</v>
      </c>
      <c r="AP1089">
        <v>0</v>
      </c>
      <c r="AQ1089">
        <v>0</v>
      </c>
      <c r="AR1089">
        <v>0</v>
      </c>
      <c r="AS1089" t="s">
        <v>6</v>
      </c>
      <c r="AT1089">
        <v>1.03</v>
      </c>
      <c r="AU1089" t="s">
        <v>6</v>
      </c>
      <c r="AV1089">
        <v>0</v>
      </c>
      <c r="AW1089">
        <v>2</v>
      </c>
      <c r="AX1089">
        <v>86296935</v>
      </c>
      <c r="AY1089">
        <v>1</v>
      </c>
      <c r="AZ1089">
        <v>0</v>
      </c>
      <c r="BA1089">
        <v>1243</v>
      </c>
      <c r="BB1089">
        <v>0</v>
      </c>
      <c r="BC1089">
        <v>0</v>
      </c>
      <c r="BD1089">
        <v>0</v>
      </c>
      <c r="BE1089">
        <v>0</v>
      </c>
      <c r="BF1089">
        <v>0</v>
      </c>
      <c r="BG1089">
        <v>0</v>
      </c>
      <c r="BH1089">
        <v>0</v>
      </c>
      <c r="BI1089">
        <v>0</v>
      </c>
      <c r="BJ1089">
        <v>0</v>
      </c>
      <c r="BK1089">
        <v>0</v>
      </c>
      <c r="BL1089">
        <v>0</v>
      </c>
      <c r="BM1089">
        <v>0</v>
      </c>
      <c r="BN1089">
        <v>0</v>
      </c>
      <c r="BO1089">
        <v>0</v>
      </c>
      <c r="BP1089">
        <v>0</v>
      </c>
      <c r="BQ1089">
        <v>0</v>
      </c>
      <c r="BR1089">
        <v>0</v>
      </c>
      <c r="BS1089">
        <v>0</v>
      </c>
      <c r="BT1089">
        <v>0</v>
      </c>
      <c r="BU1089">
        <v>0</v>
      </c>
      <c r="BV1089">
        <v>0</v>
      </c>
      <c r="BW1089">
        <v>0</v>
      </c>
      <c r="CV1089">
        <v>0</v>
      </c>
      <c r="CW1089">
        <f>ROUND(Y1089*Source!I696*DO1089,9)</f>
        <v>0</v>
      </c>
      <c r="CX1089">
        <f>ROUND(Y1089*Source!I696,9)</f>
        <v>9.6377099999999993E-2</v>
      </c>
      <c r="CY1089">
        <f>AB1089</f>
        <v>93.37</v>
      </c>
      <c r="CZ1089">
        <f>AF1089</f>
        <v>93.37</v>
      </c>
      <c r="DA1089">
        <f>AJ1089</f>
        <v>1</v>
      </c>
      <c r="DB1089">
        <f t="shared" si="526"/>
        <v>96.17</v>
      </c>
      <c r="DC1089">
        <f t="shared" si="527"/>
        <v>12.04</v>
      </c>
      <c r="DD1089" t="s">
        <v>6</v>
      </c>
      <c r="DE1089" t="s">
        <v>6</v>
      </c>
      <c r="DF1089">
        <f t="shared" si="534"/>
        <v>0</v>
      </c>
      <c r="DG1089">
        <f t="shared" si="533"/>
        <v>9</v>
      </c>
      <c r="DH1089">
        <f>Source!I696*SmtRes!Y1089</f>
        <v>9.6377100000000007E-2</v>
      </c>
      <c r="DI1089">
        <f>AB1089</f>
        <v>93.37</v>
      </c>
      <c r="DJ1089">
        <f>EtalonRes!Z1243</f>
        <v>93.37</v>
      </c>
      <c r="DK1089">
        <f>Source!BB696</f>
        <v>1</v>
      </c>
      <c r="DL1089" t="s">
        <v>6</v>
      </c>
      <c r="DM1089">
        <v>0</v>
      </c>
      <c r="DN1089" t="s">
        <v>6</v>
      </c>
      <c r="DO1089">
        <v>0</v>
      </c>
      <c r="GQ1089">
        <v>-1</v>
      </c>
      <c r="GR1089">
        <v>-1</v>
      </c>
    </row>
    <row r="1090" spans="1:200" x14ac:dyDescent="0.2">
      <c r="A1090">
        <f>ROW(Source!A696)</f>
        <v>696</v>
      </c>
      <c r="B1090">
        <v>86295183</v>
      </c>
      <c r="C1090">
        <v>86296925</v>
      </c>
      <c r="D1090">
        <v>27378255</v>
      </c>
      <c r="E1090">
        <v>1</v>
      </c>
      <c r="F1090">
        <v>1</v>
      </c>
      <c r="G1090">
        <v>1</v>
      </c>
      <c r="H1090">
        <v>3</v>
      </c>
      <c r="I1090" t="s">
        <v>89</v>
      </c>
      <c r="J1090" t="s">
        <v>91</v>
      </c>
      <c r="K1090" t="s">
        <v>90</v>
      </c>
      <c r="L1090">
        <v>1348</v>
      </c>
      <c r="N1090">
        <v>1009</v>
      </c>
      <c r="O1090" t="s">
        <v>63</v>
      </c>
      <c r="P1090" t="s">
        <v>63</v>
      </c>
      <c r="Q1090">
        <v>1000</v>
      </c>
      <c r="W1090">
        <v>0</v>
      </c>
      <c r="X1090">
        <v>1570490953</v>
      </c>
      <c r="Y1090">
        <f t="shared" si="525"/>
        <v>0.04</v>
      </c>
      <c r="AA1090">
        <v>10380</v>
      </c>
      <c r="AB1090">
        <v>0</v>
      </c>
      <c r="AC1090">
        <v>0</v>
      </c>
      <c r="AD1090">
        <v>0</v>
      </c>
      <c r="AE1090">
        <v>10380</v>
      </c>
      <c r="AF1090">
        <v>0</v>
      </c>
      <c r="AG1090">
        <v>0</v>
      </c>
      <c r="AH1090">
        <v>0</v>
      </c>
      <c r="AI1090">
        <v>1</v>
      </c>
      <c r="AJ1090">
        <v>1</v>
      </c>
      <c r="AK1090">
        <v>1</v>
      </c>
      <c r="AL1090">
        <v>1</v>
      </c>
      <c r="AM1090">
        <v>0</v>
      </c>
      <c r="AN1090">
        <v>0</v>
      </c>
      <c r="AO1090">
        <v>0</v>
      </c>
      <c r="AP1090">
        <v>1</v>
      </c>
      <c r="AQ1090">
        <v>0</v>
      </c>
      <c r="AR1090">
        <v>0</v>
      </c>
      <c r="AS1090" t="s">
        <v>6</v>
      </c>
      <c r="AT1090">
        <v>0.04</v>
      </c>
      <c r="AU1090" t="s">
        <v>6</v>
      </c>
      <c r="AV1090">
        <v>0</v>
      </c>
      <c r="AW1090">
        <v>1</v>
      </c>
      <c r="AX1090">
        <v>-1</v>
      </c>
      <c r="AY1090">
        <v>0</v>
      </c>
      <c r="AZ1090">
        <v>0</v>
      </c>
      <c r="BA1090" t="s">
        <v>6</v>
      </c>
      <c r="BB1090">
        <v>0</v>
      </c>
      <c r="BC1090">
        <v>0</v>
      </c>
      <c r="BD1090">
        <v>0</v>
      </c>
      <c r="BE1090">
        <v>0</v>
      </c>
      <c r="BF1090">
        <v>0</v>
      </c>
      <c r="BG1090">
        <v>0</v>
      </c>
      <c r="BH1090">
        <v>0</v>
      </c>
      <c r="BI1090">
        <v>0</v>
      </c>
      <c r="BJ1090">
        <v>0</v>
      </c>
      <c r="BK1090">
        <v>0</v>
      </c>
      <c r="BL1090">
        <v>0</v>
      </c>
      <c r="BM1090">
        <v>0</v>
      </c>
      <c r="BN1090">
        <v>0</v>
      </c>
      <c r="BO1090">
        <v>0</v>
      </c>
      <c r="BP1090">
        <v>0</v>
      </c>
      <c r="BQ1090">
        <v>0</v>
      </c>
      <c r="BR1090">
        <v>0</v>
      </c>
      <c r="BS1090">
        <v>0</v>
      </c>
      <c r="BT1090">
        <v>0</v>
      </c>
      <c r="BU1090">
        <v>0</v>
      </c>
      <c r="BV1090">
        <v>0</v>
      </c>
      <c r="BW1090">
        <v>0</v>
      </c>
      <c r="CV1090">
        <v>0</v>
      </c>
      <c r="CW1090">
        <v>0</v>
      </c>
      <c r="CX1090">
        <f>ROUND(Y1090*Source!I696,9)</f>
        <v>3.7428000000000001E-3</v>
      </c>
      <c r="CY1090">
        <f>AA1090</f>
        <v>10380</v>
      </c>
      <c r="CZ1090">
        <f>AE1090</f>
        <v>10380</v>
      </c>
      <c r="DA1090">
        <f>AI1090</f>
        <v>1</v>
      </c>
      <c r="DB1090">
        <f t="shared" si="526"/>
        <v>415.2</v>
      </c>
      <c r="DC1090">
        <f t="shared" si="527"/>
        <v>0</v>
      </c>
      <c r="DD1090" t="s">
        <v>6</v>
      </c>
      <c r="DE1090" t="s">
        <v>6</v>
      </c>
      <c r="DF1090">
        <f t="shared" si="534"/>
        <v>39</v>
      </c>
      <c r="DG1090">
        <f t="shared" si="533"/>
        <v>0</v>
      </c>
      <c r="DH1090">
        <f>Source!I696*SmtRes!Y1090</f>
        <v>3.7428000000000001E-3</v>
      </c>
      <c r="DI1090">
        <f>AA1090</f>
        <v>10380</v>
      </c>
      <c r="DJ1090">
        <f>DF1090</f>
        <v>39</v>
      </c>
      <c r="DK1090">
        <f>Source!BC696</f>
        <v>1</v>
      </c>
      <c r="DL1090" t="s">
        <v>6</v>
      </c>
      <c r="DM1090">
        <v>0</v>
      </c>
      <c r="DN1090" t="s">
        <v>6</v>
      </c>
      <c r="DO1090">
        <v>0</v>
      </c>
      <c r="GP1090">
        <v>1</v>
      </c>
      <c r="GQ1090">
        <v>-1</v>
      </c>
      <c r="GR1090">
        <v>-1</v>
      </c>
    </row>
    <row r="1091" spans="1:200" x14ac:dyDescent="0.2">
      <c r="A1091">
        <f>ROW(Source!A696)</f>
        <v>696</v>
      </c>
      <c r="B1091">
        <v>86295183</v>
      </c>
      <c r="C1091">
        <v>86296925</v>
      </c>
      <c r="D1091">
        <v>27378452</v>
      </c>
      <c r="E1091">
        <v>1</v>
      </c>
      <c r="F1091">
        <v>1</v>
      </c>
      <c r="G1091">
        <v>1</v>
      </c>
      <c r="H1091">
        <v>3</v>
      </c>
      <c r="I1091" t="s">
        <v>319</v>
      </c>
      <c r="J1091" t="s">
        <v>321</v>
      </c>
      <c r="K1091" t="s">
        <v>680</v>
      </c>
      <c r="L1091">
        <v>53010780</v>
      </c>
      <c r="N1091">
        <v>1010</v>
      </c>
      <c r="O1091" t="s">
        <v>300</v>
      </c>
      <c r="P1091" t="s">
        <v>43</v>
      </c>
      <c r="Q1091">
        <v>1</v>
      </c>
      <c r="W1091">
        <v>0</v>
      </c>
      <c r="X1091">
        <v>215068816</v>
      </c>
      <c r="Y1091">
        <f t="shared" si="525"/>
        <v>256.49246599999998</v>
      </c>
      <c r="AA1091">
        <v>3.6</v>
      </c>
      <c r="AB1091">
        <v>0</v>
      </c>
      <c r="AC1091">
        <v>0</v>
      </c>
      <c r="AD1091">
        <v>0</v>
      </c>
      <c r="AE1091">
        <v>3.6</v>
      </c>
      <c r="AF1091">
        <v>0</v>
      </c>
      <c r="AG1091">
        <v>0</v>
      </c>
      <c r="AH1091">
        <v>0</v>
      </c>
      <c r="AI1091">
        <v>1</v>
      </c>
      <c r="AJ1091">
        <v>1</v>
      </c>
      <c r="AK1091">
        <v>1</v>
      </c>
      <c r="AL1091">
        <v>1</v>
      </c>
      <c r="AM1091">
        <v>0</v>
      </c>
      <c r="AN1091">
        <v>0</v>
      </c>
      <c r="AO1091">
        <v>0</v>
      </c>
      <c r="AP1091">
        <v>1</v>
      </c>
      <c r="AQ1091">
        <v>0</v>
      </c>
      <c r="AR1091">
        <v>0</v>
      </c>
      <c r="AS1091" t="s">
        <v>6</v>
      </c>
      <c r="AT1091">
        <v>256.49246599999998</v>
      </c>
      <c r="AU1091" t="s">
        <v>6</v>
      </c>
      <c r="AV1091">
        <v>0</v>
      </c>
      <c r="AW1091">
        <v>1</v>
      </c>
      <c r="AX1091">
        <v>-1</v>
      </c>
      <c r="AY1091">
        <v>0</v>
      </c>
      <c r="AZ1091">
        <v>0</v>
      </c>
      <c r="BA1091" t="s">
        <v>6</v>
      </c>
      <c r="BB1091">
        <v>0</v>
      </c>
      <c r="BC1091">
        <v>0</v>
      </c>
      <c r="BD1091">
        <v>0</v>
      </c>
      <c r="BE1091">
        <v>0</v>
      </c>
      <c r="BF1091">
        <v>0</v>
      </c>
      <c r="BG1091">
        <v>0</v>
      </c>
      <c r="BH1091">
        <v>0</v>
      </c>
      <c r="BI1091">
        <v>0</v>
      </c>
      <c r="BJ1091">
        <v>0</v>
      </c>
      <c r="BK1091">
        <v>0</v>
      </c>
      <c r="BL1091">
        <v>0</v>
      </c>
      <c r="BM1091">
        <v>0</v>
      </c>
      <c r="BN1091">
        <v>0</v>
      </c>
      <c r="BO1091">
        <v>0</v>
      </c>
      <c r="BP1091">
        <v>0</v>
      </c>
      <c r="BQ1091">
        <v>0</v>
      </c>
      <c r="BR1091">
        <v>0</v>
      </c>
      <c r="BS1091">
        <v>0</v>
      </c>
      <c r="BT1091">
        <v>0</v>
      </c>
      <c r="BU1091">
        <v>0</v>
      </c>
      <c r="BV1091">
        <v>0</v>
      </c>
      <c r="BW1091">
        <v>0</v>
      </c>
      <c r="CV1091">
        <v>0</v>
      </c>
      <c r="CW1091">
        <v>0</v>
      </c>
      <c r="CX1091">
        <f>ROUND(Y1091*Source!I696,9)</f>
        <v>24.000000044</v>
      </c>
      <c r="CY1091">
        <f>AA1091</f>
        <v>3.6</v>
      </c>
      <c r="CZ1091">
        <f>AE1091</f>
        <v>3.6</v>
      </c>
      <c r="DA1091">
        <f>AI1091</f>
        <v>1</v>
      </c>
      <c r="DB1091">
        <f t="shared" si="526"/>
        <v>923.37</v>
      </c>
      <c r="DC1091">
        <f t="shared" si="527"/>
        <v>0</v>
      </c>
      <c r="DD1091" t="s">
        <v>6</v>
      </c>
      <c r="DE1091" t="s">
        <v>6</v>
      </c>
      <c r="DF1091">
        <f t="shared" si="534"/>
        <v>96</v>
      </c>
      <c r="DG1091">
        <f t="shared" si="533"/>
        <v>0</v>
      </c>
      <c r="DH1091">
        <f>Source!I696*SmtRes!Y1091</f>
        <v>24.000000043619998</v>
      </c>
      <c r="DI1091">
        <f>AA1091</f>
        <v>3.6</v>
      </c>
      <c r="DJ1091">
        <f>DF1091</f>
        <v>96</v>
      </c>
      <c r="DK1091">
        <f>Source!BC696</f>
        <v>1</v>
      </c>
      <c r="DL1091" t="s">
        <v>6</v>
      </c>
      <c r="DM1091">
        <v>0</v>
      </c>
      <c r="DN1091" t="s">
        <v>6</v>
      </c>
      <c r="DO1091">
        <v>0</v>
      </c>
      <c r="GP1091">
        <v>1</v>
      </c>
      <c r="GQ1091">
        <v>-1</v>
      </c>
      <c r="GR1091">
        <v>-1</v>
      </c>
    </row>
    <row r="1092" spans="1:200" x14ac:dyDescent="0.2">
      <c r="A1092">
        <f>ROW(Source!A696)</f>
        <v>696</v>
      </c>
      <c r="B1092">
        <v>86295183</v>
      </c>
      <c r="C1092">
        <v>86296925</v>
      </c>
      <c r="D1092">
        <v>69205328</v>
      </c>
      <c r="E1092">
        <v>1</v>
      </c>
      <c r="F1092">
        <v>1</v>
      </c>
      <c r="G1092">
        <v>1</v>
      </c>
      <c r="H1092">
        <v>3</v>
      </c>
      <c r="I1092" t="s">
        <v>673</v>
      </c>
      <c r="J1092" t="s">
        <v>675</v>
      </c>
      <c r="K1092" t="s">
        <v>674</v>
      </c>
      <c r="L1092">
        <v>1348</v>
      </c>
      <c r="N1092">
        <v>1009</v>
      </c>
      <c r="O1092" t="s">
        <v>63</v>
      </c>
      <c r="P1092" t="s">
        <v>63</v>
      </c>
      <c r="Q1092">
        <v>1000</v>
      </c>
      <c r="W1092">
        <v>0</v>
      </c>
      <c r="X1092">
        <v>-1675985861</v>
      </c>
      <c r="Y1092">
        <f t="shared" si="525"/>
        <v>0.96184700000000001</v>
      </c>
      <c r="AA1092">
        <v>14354.27</v>
      </c>
      <c r="AB1092">
        <v>0</v>
      </c>
      <c r="AC1092">
        <v>0</v>
      </c>
      <c r="AD1092">
        <v>0</v>
      </c>
      <c r="AE1092">
        <v>14354.27</v>
      </c>
      <c r="AF1092">
        <v>0</v>
      </c>
      <c r="AG1092">
        <v>0</v>
      </c>
      <c r="AH1092">
        <v>0</v>
      </c>
      <c r="AI1092">
        <v>1</v>
      </c>
      <c r="AJ1092">
        <v>1</v>
      </c>
      <c r="AK1092">
        <v>1</v>
      </c>
      <c r="AL1092">
        <v>1</v>
      </c>
      <c r="AM1092">
        <v>0</v>
      </c>
      <c r="AN1092">
        <v>0</v>
      </c>
      <c r="AO1092">
        <v>0</v>
      </c>
      <c r="AP1092">
        <v>1</v>
      </c>
      <c r="AQ1092">
        <v>0</v>
      </c>
      <c r="AR1092">
        <v>0</v>
      </c>
      <c r="AS1092" t="s">
        <v>6</v>
      </c>
      <c r="AT1092">
        <v>0.96184700000000001</v>
      </c>
      <c r="AU1092" t="s">
        <v>6</v>
      </c>
      <c r="AV1092">
        <v>0</v>
      </c>
      <c r="AW1092">
        <v>1</v>
      </c>
      <c r="AX1092">
        <v>-1</v>
      </c>
      <c r="AY1092">
        <v>0</v>
      </c>
      <c r="AZ1092">
        <v>0</v>
      </c>
      <c r="BA1092" t="s">
        <v>6</v>
      </c>
      <c r="BB1092">
        <v>0</v>
      </c>
      <c r="BC1092">
        <v>0</v>
      </c>
      <c r="BD1092">
        <v>0</v>
      </c>
      <c r="BE1092">
        <v>0</v>
      </c>
      <c r="BF1092">
        <v>0</v>
      </c>
      <c r="BG1092">
        <v>0</v>
      </c>
      <c r="BH1092">
        <v>0</v>
      </c>
      <c r="BI1092">
        <v>0</v>
      </c>
      <c r="BJ1092">
        <v>0</v>
      </c>
      <c r="BK1092">
        <v>0</v>
      </c>
      <c r="BL1092">
        <v>0</v>
      </c>
      <c r="BM1092">
        <v>0</v>
      </c>
      <c r="BN1092">
        <v>0</v>
      </c>
      <c r="BO1092">
        <v>0</v>
      </c>
      <c r="BP1092">
        <v>0</v>
      </c>
      <c r="BQ1092">
        <v>0</v>
      </c>
      <c r="BR1092">
        <v>0</v>
      </c>
      <c r="BS1092">
        <v>0</v>
      </c>
      <c r="BT1092">
        <v>0</v>
      </c>
      <c r="BU1092">
        <v>0</v>
      </c>
      <c r="BV1092">
        <v>0</v>
      </c>
      <c r="BW1092">
        <v>0</v>
      </c>
      <c r="CV1092">
        <v>0</v>
      </c>
      <c r="CW1092">
        <v>0</v>
      </c>
      <c r="CX1092">
        <f>ROUND(Y1092*Source!I696,9)</f>
        <v>9.0000023999999998E-2</v>
      </c>
      <c r="CY1092">
        <f>AA1092</f>
        <v>14354.27</v>
      </c>
      <c r="CZ1092">
        <f>AE1092</f>
        <v>14354.27</v>
      </c>
      <c r="DA1092">
        <f>AI1092</f>
        <v>1</v>
      </c>
      <c r="DB1092">
        <f t="shared" si="526"/>
        <v>13806.61</v>
      </c>
      <c r="DC1092">
        <f t="shared" si="527"/>
        <v>0</v>
      </c>
      <c r="DD1092" t="s">
        <v>6</v>
      </c>
      <c r="DE1092" t="s">
        <v>6</v>
      </c>
      <c r="DF1092">
        <f t="shared" si="534"/>
        <v>1292</v>
      </c>
      <c r="DG1092">
        <f t="shared" si="533"/>
        <v>0</v>
      </c>
      <c r="DH1092">
        <f>Source!I696*SmtRes!Y1092</f>
        <v>9.0000023789999994E-2</v>
      </c>
      <c r="DI1092">
        <f>AA1092</f>
        <v>14354.27</v>
      </c>
      <c r="DJ1092">
        <f>DF1092</f>
        <v>1292</v>
      </c>
      <c r="DK1092">
        <f>Source!BC696</f>
        <v>1</v>
      </c>
      <c r="DL1092" t="s">
        <v>6</v>
      </c>
      <c r="DM1092">
        <v>0</v>
      </c>
      <c r="DN1092" t="s">
        <v>6</v>
      </c>
      <c r="DO1092">
        <v>0</v>
      </c>
      <c r="GP1092">
        <v>1</v>
      </c>
      <c r="GQ1092">
        <v>-1</v>
      </c>
      <c r="GR1092">
        <v>-1</v>
      </c>
    </row>
    <row r="1093" spans="1:200" x14ac:dyDescent="0.2">
      <c r="A1093">
        <f>ROW(Source!A696)</f>
        <v>696</v>
      </c>
      <c r="B1093">
        <v>86295183</v>
      </c>
      <c r="C1093">
        <v>86296925</v>
      </c>
      <c r="D1093">
        <v>69204805</v>
      </c>
      <c r="E1093">
        <v>1</v>
      </c>
      <c r="F1093">
        <v>1</v>
      </c>
      <c r="G1093">
        <v>1</v>
      </c>
      <c r="H1093">
        <v>3</v>
      </c>
      <c r="I1093" t="s">
        <v>282</v>
      </c>
      <c r="J1093" t="s">
        <v>284</v>
      </c>
      <c r="K1093" t="s">
        <v>678</v>
      </c>
      <c r="L1093">
        <v>1348</v>
      </c>
      <c r="N1093">
        <v>1009</v>
      </c>
      <c r="O1093" t="s">
        <v>63</v>
      </c>
      <c r="P1093" t="s">
        <v>63</v>
      </c>
      <c r="Q1093">
        <v>1000</v>
      </c>
      <c r="W1093">
        <v>0</v>
      </c>
      <c r="X1093">
        <v>-1129773198</v>
      </c>
      <c r="Y1093">
        <f t="shared" si="525"/>
        <v>3.8152999999999999E-2</v>
      </c>
      <c r="AA1093">
        <v>11818.63</v>
      </c>
      <c r="AB1093">
        <v>0</v>
      </c>
      <c r="AC1093">
        <v>0</v>
      </c>
      <c r="AD1093">
        <v>0</v>
      </c>
      <c r="AE1093">
        <v>11818.63</v>
      </c>
      <c r="AF1093">
        <v>0</v>
      </c>
      <c r="AG1093">
        <v>0</v>
      </c>
      <c r="AH1093">
        <v>0</v>
      </c>
      <c r="AI1093">
        <v>1</v>
      </c>
      <c r="AJ1093">
        <v>1</v>
      </c>
      <c r="AK1093">
        <v>1</v>
      </c>
      <c r="AL1093">
        <v>1</v>
      </c>
      <c r="AM1093">
        <v>0</v>
      </c>
      <c r="AN1093">
        <v>0</v>
      </c>
      <c r="AO1093">
        <v>0</v>
      </c>
      <c r="AP1093">
        <v>1</v>
      </c>
      <c r="AQ1093">
        <v>0</v>
      </c>
      <c r="AR1093">
        <v>0</v>
      </c>
      <c r="AS1093" t="s">
        <v>6</v>
      </c>
      <c r="AT1093">
        <v>3.8152999999999999E-2</v>
      </c>
      <c r="AU1093" t="s">
        <v>6</v>
      </c>
      <c r="AV1093">
        <v>0</v>
      </c>
      <c r="AW1093">
        <v>1</v>
      </c>
      <c r="AX1093">
        <v>-1</v>
      </c>
      <c r="AY1093">
        <v>0</v>
      </c>
      <c r="AZ1093">
        <v>0</v>
      </c>
      <c r="BA1093" t="s">
        <v>6</v>
      </c>
      <c r="BB1093">
        <v>0</v>
      </c>
      <c r="BC1093">
        <v>0</v>
      </c>
      <c r="BD1093">
        <v>0</v>
      </c>
      <c r="BE1093">
        <v>0</v>
      </c>
      <c r="BF1093">
        <v>0</v>
      </c>
      <c r="BG1093">
        <v>0</v>
      </c>
      <c r="BH1093">
        <v>0</v>
      </c>
      <c r="BI1093">
        <v>0</v>
      </c>
      <c r="BJ1093">
        <v>0</v>
      </c>
      <c r="BK1093">
        <v>0</v>
      </c>
      <c r="BL1093">
        <v>0</v>
      </c>
      <c r="BM1093">
        <v>0</v>
      </c>
      <c r="BN1093">
        <v>0</v>
      </c>
      <c r="BO1093">
        <v>0</v>
      </c>
      <c r="BP1093">
        <v>0</v>
      </c>
      <c r="BQ1093">
        <v>0</v>
      </c>
      <c r="BR1093">
        <v>0</v>
      </c>
      <c r="BS1093">
        <v>0</v>
      </c>
      <c r="BT1093">
        <v>0</v>
      </c>
      <c r="BU1093">
        <v>0</v>
      </c>
      <c r="BV1093">
        <v>0</v>
      </c>
      <c r="BW1093">
        <v>0</v>
      </c>
      <c r="CV1093">
        <v>0</v>
      </c>
      <c r="CW1093">
        <v>0</v>
      </c>
      <c r="CX1093">
        <f>ROUND(Y1093*Source!I696,9)</f>
        <v>3.5699759999999999E-3</v>
      </c>
      <c r="CY1093">
        <f>AA1093</f>
        <v>11818.63</v>
      </c>
      <c r="CZ1093">
        <f>AE1093</f>
        <v>11818.63</v>
      </c>
      <c r="DA1093">
        <f>AI1093</f>
        <v>1</v>
      </c>
      <c r="DB1093">
        <f t="shared" si="526"/>
        <v>450.92</v>
      </c>
      <c r="DC1093">
        <f t="shared" si="527"/>
        <v>0</v>
      </c>
      <c r="DD1093" t="s">
        <v>6</v>
      </c>
      <c r="DE1093" t="s">
        <v>6</v>
      </c>
      <c r="DF1093">
        <f t="shared" si="534"/>
        <v>42</v>
      </c>
      <c r="DG1093">
        <f t="shared" si="533"/>
        <v>0</v>
      </c>
      <c r="DH1093">
        <f>Source!I696*SmtRes!Y1093</f>
        <v>3.5699762099999999E-3</v>
      </c>
      <c r="DI1093">
        <f>AA1093</f>
        <v>11818.63</v>
      </c>
      <c r="DJ1093">
        <f>DF1093</f>
        <v>42</v>
      </c>
      <c r="DK1093">
        <f>Source!BC696</f>
        <v>1</v>
      </c>
      <c r="DL1093" t="s">
        <v>6</v>
      </c>
      <c r="DM1093">
        <v>0</v>
      </c>
      <c r="DN1093" t="s">
        <v>6</v>
      </c>
      <c r="DO1093">
        <v>0</v>
      </c>
      <c r="GP1093">
        <v>1</v>
      </c>
      <c r="GQ1093">
        <v>-1</v>
      </c>
      <c r="GR1093">
        <v>-1</v>
      </c>
    </row>
    <row r="1094" spans="1:200" x14ac:dyDescent="0.2">
      <c r="A1094">
        <f>ROW(Source!A697)</f>
        <v>697</v>
      </c>
      <c r="B1094">
        <v>86295184</v>
      </c>
      <c r="C1094">
        <v>86296925</v>
      </c>
      <c r="D1094">
        <v>27501039</v>
      </c>
      <c r="E1094">
        <v>1</v>
      </c>
      <c r="F1094">
        <v>1</v>
      </c>
      <c r="G1094">
        <v>1</v>
      </c>
      <c r="H1094">
        <v>1</v>
      </c>
      <c r="I1094" t="s">
        <v>954</v>
      </c>
      <c r="J1094" t="s">
        <v>6</v>
      </c>
      <c r="K1094" t="s">
        <v>955</v>
      </c>
      <c r="L1094">
        <v>1369</v>
      </c>
      <c r="N1094">
        <v>1013</v>
      </c>
      <c r="O1094" t="s">
        <v>921</v>
      </c>
      <c r="P1094" t="s">
        <v>921</v>
      </c>
      <c r="Q1094">
        <v>1</v>
      </c>
      <c r="W1094">
        <v>0</v>
      </c>
      <c r="X1094">
        <v>-1670614445</v>
      </c>
      <c r="Y1094">
        <f t="shared" si="525"/>
        <v>42.7</v>
      </c>
      <c r="AA1094">
        <v>0</v>
      </c>
      <c r="AB1094">
        <v>0</v>
      </c>
      <c r="AC1094">
        <v>0</v>
      </c>
      <c r="AD1094">
        <v>263.68</v>
      </c>
      <c r="AE1094">
        <v>0</v>
      </c>
      <c r="AF1094">
        <v>0</v>
      </c>
      <c r="AG1094">
        <v>0</v>
      </c>
      <c r="AH1094">
        <v>10.3</v>
      </c>
      <c r="AI1094">
        <v>1</v>
      </c>
      <c r="AJ1094">
        <v>1</v>
      </c>
      <c r="AK1094">
        <v>1</v>
      </c>
      <c r="AL1094">
        <v>25.6</v>
      </c>
      <c r="AM1094">
        <v>5</v>
      </c>
      <c r="AN1094">
        <v>0</v>
      </c>
      <c r="AO1094">
        <v>1</v>
      </c>
      <c r="AP1094">
        <v>0</v>
      </c>
      <c r="AQ1094">
        <v>0</v>
      </c>
      <c r="AR1094">
        <v>0</v>
      </c>
      <c r="AS1094" t="s">
        <v>6</v>
      </c>
      <c r="AT1094">
        <v>42.7</v>
      </c>
      <c r="AU1094" t="s">
        <v>6</v>
      </c>
      <c r="AV1094">
        <v>1</v>
      </c>
      <c r="AW1094">
        <v>2</v>
      </c>
      <c r="AX1094">
        <v>86296933</v>
      </c>
      <c r="AY1094">
        <v>1</v>
      </c>
      <c r="AZ1094">
        <v>0</v>
      </c>
      <c r="BA1094">
        <v>1246</v>
      </c>
      <c r="BB1094">
        <v>0</v>
      </c>
      <c r="BC1094">
        <v>0</v>
      </c>
      <c r="BD1094">
        <v>0</v>
      </c>
      <c r="BE1094">
        <v>0</v>
      </c>
      <c r="BF1094">
        <v>0</v>
      </c>
      <c r="BG1094">
        <v>0</v>
      </c>
      <c r="BH1094">
        <v>0</v>
      </c>
      <c r="BI1094">
        <v>0</v>
      </c>
      <c r="BJ1094">
        <v>0</v>
      </c>
      <c r="BK1094">
        <v>0</v>
      </c>
      <c r="BL1094">
        <v>0</v>
      </c>
      <c r="BM1094">
        <v>0</v>
      </c>
      <c r="BN1094">
        <v>0</v>
      </c>
      <c r="BO1094">
        <v>0</v>
      </c>
      <c r="BP1094">
        <v>0</v>
      </c>
      <c r="BQ1094">
        <v>0</v>
      </c>
      <c r="BR1094">
        <v>0</v>
      </c>
      <c r="BS1094">
        <v>0</v>
      </c>
      <c r="BT1094">
        <v>0</v>
      </c>
      <c r="BU1094">
        <v>0</v>
      </c>
      <c r="BV1094">
        <v>0</v>
      </c>
      <c r="BW1094">
        <v>0</v>
      </c>
      <c r="CU1094">
        <f>ROUND(AT1094*Source!I697*AH1094*AL1094,0)</f>
        <v>1054</v>
      </c>
      <c r="CV1094">
        <f>ROUND(Y1094*Source!I697,9)</f>
        <v>3.9954390000000002</v>
      </c>
      <c r="CW1094">
        <v>0</v>
      </c>
      <c r="CX1094">
        <f>ROUND(Y1094*Source!I697,9)</f>
        <v>3.9954390000000002</v>
      </c>
      <c r="CY1094">
        <f>AD1094</f>
        <v>263.68</v>
      </c>
      <c r="CZ1094">
        <f>AH1094</f>
        <v>10.3</v>
      </c>
      <c r="DA1094">
        <f>AL1094</f>
        <v>25.6</v>
      </c>
      <c r="DB1094">
        <f t="shared" si="526"/>
        <v>439.81</v>
      </c>
      <c r="DC1094">
        <f t="shared" si="527"/>
        <v>0</v>
      </c>
      <c r="DD1094" t="s">
        <v>6</v>
      </c>
      <c r="DE1094" t="s">
        <v>6</v>
      </c>
      <c r="DF1094">
        <f t="shared" si="534"/>
        <v>0</v>
      </c>
      <c r="DG1094">
        <f t="shared" si="533"/>
        <v>0</v>
      </c>
      <c r="DH1094">
        <f>Source!I697*SmtRes!Y1094</f>
        <v>3.9954390000000002</v>
      </c>
      <c r="DI1094">
        <f>AD1094</f>
        <v>263.68</v>
      </c>
      <c r="DJ1094">
        <f>EtalonRes!AB1246</f>
        <v>10.3</v>
      </c>
      <c r="DK1094">
        <f>Source!BA697</f>
        <v>25.6</v>
      </c>
      <c r="DL1094" t="s">
        <v>6</v>
      </c>
      <c r="DM1094">
        <v>0</v>
      </c>
      <c r="DN1094" t="s">
        <v>6</v>
      </c>
      <c r="DO1094">
        <v>0</v>
      </c>
      <c r="GQ1094">
        <v>-1</v>
      </c>
      <c r="GR1094">
        <v>-1</v>
      </c>
    </row>
    <row r="1095" spans="1:200" x14ac:dyDescent="0.2">
      <c r="A1095">
        <f>ROW(Source!A697)</f>
        <v>697</v>
      </c>
      <c r="B1095">
        <v>86295184</v>
      </c>
      <c r="C1095">
        <v>86296925</v>
      </c>
      <c r="D1095">
        <v>27439703</v>
      </c>
      <c r="E1095">
        <v>1</v>
      </c>
      <c r="F1095">
        <v>1</v>
      </c>
      <c r="G1095">
        <v>1</v>
      </c>
      <c r="H1095">
        <v>2</v>
      </c>
      <c r="I1095" t="s">
        <v>941</v>
      </c>
      <c r="J1095" t="s">
        <v>942</v>
      </c>
      <c r="K1095" t="s">
        <v>943</v>
      </c>
      <c r="L1095">
        <v>1368</v>
      </c>
      <c r="N1095">
        <v>1011</v>
      </c>
      <c r="O1095" t="s">
        <v>927</v>
      </c>
      <c r="P1095" t="s">
        <v>927</v>
      </c>
      <c r="Q1095">
        <v>1</v>
      </c>
      <c r="W1095">
        <v>0</v>
      </c>
      <c r="X1095">
        <v>2075311453</v>
      </c>
      <c r="Y1095">
        <f t="shared" si="525"/>
        <v>21.25</v>
      </c>
      <c r="AA1095">
        <v>0</v>
      </c>
      <c r="AB1095">
        <v>69.84</v>
      </c>
      <c r="AC1095">
        <v>0</v>
      </c>
      <c r="AD1095">
        <v>0</v>
      </c>
      <c r="AE1095">
        <v>0</v>
      </c>
      <c r="AF1095">
        <v>7.51</v>
      </c>
      <c r="AG1095">
        <v>0</v>
      </c>
      <c r="AH1095">
        <v>0</v>
      </c>
      <c r="AI1095">
        <v>1</v>
      </c>
      <c r="AJ1095">
        <v>9.3000000000000007</v>
      </c>
      <c r="AK1095">
        <v>19.8</v>
      </c>
      <c r="AL1095">
        <v>1</v>
      </c>
      <c r="AM1095">
        <v>5</v>
      </c>
      <c r="AN1095">
        <v>0</v>
      </c>
      <c r="AO1095">
        <v>1</v>
      </c>
      <c r="AP1095">
        <v>0</v>
      </c>
      <c r="AQ1095">
        <v>0</v>
      </c>
      <c r="AR1095">
        <v>0</v>
      </c>
      <c r="AS1095" t="s">
        <v>6</v>
      </c>
      <c r="AT1095">
        <v>21.25</v>
      </c>
      <c r="AU1095" t="s">
        <v>6</v>
      </c>
      <c r="AV1095">
        <v>0</v>
      </c>
      <c r="AW1095">
        <v>2</v>
      </c>
      <c r="AX1095">
        <v>86296934</v>
      </c>
      <c r="AY1095">
        <v>1</v>
      </c>
      <c r="AZ1095">
        <v>0</v>
      </c>
      <c r="BA1095">
        <v>1247</v>
      </c>
      <c r="BB1095">
        <v>0</v>
      </c>
      <c r="BC1095">
        <v>0</v>
      </c>
      <c r="BD1095">
        <v>0</v>
      </c>
      <c r="BE1095">
        <v>0</v>
      </c>
      <c r="BF1095">
        <v>0</v>
      </c>
      <c r="BG1095">
        <v>0</v>
      </c>
      <c r="BH1095">
        <v>0</v>
      </c>
      <c r="BI1095">
        <v>0</v>
      </c>
      <c r="BJ1095">
        <v>0</v>
      </c>
      <c r="BK1095">
        <v>0</v>
      </c>
      <c r="BL1095">
        <v>0</v>
      </c>
      <c r="BM1095">
        <v>0</v>
      </c>
      <c r="BN1095">
        <v>0</v>
      </c>
      <c r="BO1095">
        <v>0</v>
      </c>
      <c r="BP1095">
        <v>0</v>
      </c>
      <c r="BQ1095">
        <v>0</v>
      </c>
      <c r="BR1095">
        <v>0</v>
      </c>
      <c r="BS1095">
        <v>0</v>
      </c>
      <c r="BT1095">
        <v>0</v>
      </c>
      <c r="BU1095">
        <v>0</v>
      </c>
      <c r="BV1095">
        <v>0</v>
      </c>
      <c r="BW1095">
        <v>0</v>
      </c>
      <c r="CV1095">
        <v>0</v>
      </c>
      <c r="CW1095">
        <f>ROUND(Y1095*Source!I697*DO1095,9)</f>
        <v>0</v>
      </c>
      <c r="CX1095">
        <f>ROUND(Y1095*Source!I697,9)</f>
        <v>1.9883625</v>
      </c>
      <c r="CY1095">
        <f>AB1095</f>
        <v>69.84</v>
      </c>
      <c r="CZ1095">
        <f>AF1095</f>
        <v>7.51</v>
      </c>
      <c r="DA1095">
        <f>AJ1095</f>
        <v>9.3000000000000007</v>
      </c>
      <c r="DB1095">
        <f t="shared" si="526"/>
        <v>159.59</v>
      </c>
      <c r="DC1095">
        <f t="shared" si="527"/>
        <v>0</v>
      </c>
      <c r="DD1095" t="s">
        <v>6</v>
      </c>
      <c r="DE1095" t="s">
        <v>6</v>
      </c>
      <c r="DF1095">
        <f t="shared" si="534"/>
        <v>0</v>
      </c>
      <c r="DG1095">
        <f>ROUND(ROUND(AF1095*AJ1095,0)*CX1095,0)</f>
        <v>139</v>
      </c>
      <c r="DH1095">
        <f>Source!I697*SmtRes!Y1095</f>
        <v>1.9883625</v>
      </c>
      <c r="DI1095">
        <f>AB1095</f>
        <v>69.84</v>
      </c>
      <c r="DJ1095">
        <f>EtalonRes!Z1247</f>
        <v>7.51</v>
      </c>
      <c r="DK1095">
        <f>Source!BB697</f>
        <v>9.3000000000000007</v>
      </c>
      <c r="DL1095" t="s">
        <v>6</v>
      </c>
      <c r="DM1095">
        <v>0</v>
      </c>
      <c r="DN1095" t="s">
        <v>6</v>
      </c>
      <c r="DO1095">
        <v>0</v>
      </c>
      <c r="GQ1095">
        <v>-1</v>
      </c>
      <c r="GR1095">
        <v>-1</v>
      </c>
    </row>
    <row r="1096" spans="1:200" x14ac:dyDescent="0.2">
      <c r="A1096">
        <f>ROW(Source!A697)</f>
        <v>697</v>
      </c>
      <c r="B1096">
        <v>86295184</v>
      </c>
      <c r="C1096">
        <v>86296925</v>
      </c>
      <c r="D1096">
        <v>27441327</v>
      </c>
      <c r="E1096">
        <v>1</v>
      </c>
      <c r="F1096">
        <v>1</v>
      </c>
      <c r="G1096">
        <v>1</v>
      </c>
      <c r="H1096">
        <v>2</v>
      </c>
      <c r="I1096" t="s">
        <v>936</v>
      </c>
      <c r="J1096" t="s">
        <v>937</v>
      </c>
      <c r="K1096" t="s">
        <v>938</v>
      </c>
      <c r="L1096">
        <v>1368</v>
      </c>
      <c r="N1096">
        <v>1011</v>
      </c>
      <c r="O1096" t="s">
        <v>927</v>
      </c>
      <c r="P1096" t="s">
        <v>927</v>
      </c>
      <c r="Q1096">
        <v>1</v>
      </c>
      <c r="W1096">
        <v>0</v>
      </c>
      <c r="X1096">
        <v>-1583389094</v>
      </c>
      <c r="Y1096">
        <f t="shared" si="525"/>
        <v>1.03</v>
      </c>
      <c r="AA1096">
        <v>0</v>
      </c>
      <c r="AB1096">
        <v>868.34</v>
      </c>
      <c r="AC1096">
        <v>231.46</v>
      </c>
      <c r="AD1096">
        <v>0</v>
      </c>
      <c r="AE1096">
        <v>0</v>
      </c>
      <c r="AF1096">
        <v>93.37</v>
      </c>
      <c r="AG1096">
        <v>11.69</v>
      </c>
      <c r="AH1096">
        <v>0</v>
      </c>
      <c r="AI1096">
        <v>1</v>
      </c>
      <c r="AJ1096">
        <v>9.3000000000000007</v>
      </c>
      <c r="AK1096">
        <v>19.8</v>
      </c>
      <c r="AL1096">
        <v>1</v>
      </c>
      <c r="AM1096">
        <v>5</v>
      </c>
      <c r="AN1096">
        <v>0</v>
      </c>
      <c r="AO1096">
        <v>1</v>
      </c>
      <c r="AP1096">
        <v>0</v>
      </c>
      <c r="AQ1096">
        <v>0</v>
      </c>
      <c r="AR1096">
        <v>0</v>
      </c>
      <c r="AS1096" t="s">
        <v>6</v>
      </c>
      <c r="AT1096">
        <v>1.03</v>
      </c>
      <c r="AU1096" t="s">
        <v>6</v>
      </c>
      <c r="AV1096">
        <v>0</v>
      </c>
      <c r="AW1096">
        <v>2</v>
      </c>
      <c r="AX1096">
        <v>86296935</v>
      </c>
      <c r="AY1096">
        <v>1</v>
      </c>
      <c r="AZ1096">
        <v>0</v>
      </c>
      <c r="BA1096">
        <v>1248</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CV1096">
        <v>0</v>
      </c>
      <c r="CW1096">
        <f>ROUND(Y1096*Source!I697*DO1096,9)</f>
        <v>0</v>
      </c>
      <c r="CX1096">
        <f>ROUND(Y1096*Source!I697,9)</f>
        <v>9.6377099999999993E-2</v>
      </c>
      <c r="CY1096">
        <f>AB1096</f>
        <v>868.34</v>
      </c>
      <c r="CZ1096">
        <f>AF1096</f>
        <v>93.37</v>
      </c>
      <c r="DA1096">
        <f>AJ1096</f>
        <v>9.3000000000000007</v>
      </c>
      <c r="DB1096">
        <f t="shared" si="526"/>
        <v>96.17</v>
      </c>
      <c r="DC1096">
        <f t="shared" si="527"/>
        <v>12.04</v>
      </c>
      <c r="DD1096" t="s">
        <v>6</v>
      </c>
      <c r="DE1096" t="s">
        <v>6</v>
      </c>
      <c r="DF1096">
        <f t="shared" si="534"/>
        <v>0</v>
      </c>
      <c r="DG1096">
        <f>ROUND(ROUND(AF1096*AJ1096,0)*CX1096,0)</f>
        <v>84</v>
      </c>
      <c r="DH1096">
        <f>Source!I697*SmtRes!Y1096</f>
        <v>9.6377100000000007E-2</v>
      </c>
      <c r="DI1096">
        <f>AB1096</f>
        <v>868.34</v>
      </c>
      <c r="DJ1096">
        <f>EtalonRes!Z1248</f>
        <v>93.37</v>
      </c>
      <c r="DK1096">
        <f>Source!BB697</f>
        <v>9.3000000000000007</v>
      </c>
      <c r="DL1096" t="s">
        <v>6</v>
      </c>
      <c r="DM1096">
        <v>0</v>
      </c>
      <c r="DN1096" t="s">
        <v>6</v>
      </c>
      <c r="DO1096">
        <v>0</v>
      </c>
      <c r="GQ1096">
        <v>-1</v>
      </c>
      <c r="GR1096">
        <v>-1</v>
      </c>
    </row>
    <row r="1097" spans="1:200" x14ac:dyDescent="0.2">
      <c r="A1097">
        <f>ROW(Source!A697)</f>
        <v>697</v>
      </c>
      <c r="B1097">
        <v>86295184</v>
      </c>
      <c r="C1097">
        <v>86296925</v>
      </c>
      <c r="D1097">
        <v>27378255</v>
      </c>
      <c r="E1097">
        <v>1</v>
      </c>
      <c r="F1097">
        <v>1</v>
      </c>
      <c r="G1097">
        <v>1</v>
      </c>
      <c r="H1097">
        <v>3</v>
      </c>
      <c r="I1097" t="s">
        <v>89</v>
      </c>
      <c r="J1097" t="s">
        <v>91</v>
      </c>
      <c r="K1097" t="s">
        <v>90</v>
      </c>
      <c r="L1097">
        <v>1348</v>
      </c>
      <c r="N1097">
        <v>1009</v>
      </c>
      <c r="O1097" t="s">
        <v>63</v>
      </c>
      <c r="P1097" t="s">
        <v>63</v>
      </c>
      <c r="Q1097">
        <v>1000</v>
      </c>
      <c r="W1097">
        <v>0</v>
      </c>
      <c r="X1097">
        <v>1570490953</v>
      </c>
      <c r="Y1097">
        <f t="shared" si="525"/>
        <v>0.04</v>
      </c>
      <c r="AA1097">
        <v>180000</v>
      </c>
      <c r="AB1097">
        <v>0</v>
      </c>
      <c r="AC1097">
        <v>0</v>
      </c>
      <c r="AD1097">
        <v>0</v>
      </c>
      <c r="AE1097">
        <v>25257.140000000003</v>
      </c>
      <c r="AF1097">
        <v>0</v>
      </c>
      <c r="AG1097">
        <v>0</v>
      </c>
      <c r="AH1097">
        <v>0</v>
      </c>
      <c r="AI1097">
        <v>7.56</v>
      </c>
      <c r="AJ1097">
        <v>1</v>
      </c>
      <c r="AK1097">
        <v>1</v>
      </c>
      <c r="AL1097">
        <v>1</v>
      </c>
      <c r="AM1097">
        <v>0</v>
      </c>
      <c r="AN1097">
        <v>0</v>
      </c>
      <c r="AO1097">
        <v>0</v>
      </c>
      <c r="AP1097">
        <v>1</v>
      </c>
      <c r="AQ1097">
        <v>0</v>
      </c>
      <c r="AR1097">
        <v>0</v>
      </c>
      <c r="AS1097" t="s">
        <v>6</v>
      </c>
      <c r="AT1097">
        <v>0.04</v>
      </c>
      <c r="AU1097" t="s">
        <v>6</v>
      </c>
      <c r="AV1097">
        <v>0</v>
      </c>
      <c r="AW1097">
        <v>1</v>
      </c>
      <c r="AX1097">
        <v>-1</v>
      </c>
      <c r="AY1097">
        <v>0</v>
      </c>
      <c r="AZ1097">
        <v>0</v>
      </c>
      <c r="BA1097" t="s">
        <v>6</v>
      </c>
      <c r="BB1097">
        <v>0</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0</v>
      </c>
      <c r="BW1097">
        <v>0</v>
      </c>
      <c r="CV1097">
        <v>0</v>
      </c>
      <c r="CW1097">
        <v>0</v>
      </c>
      <c r="CX1097">
        <f>ROUND(Y1097*Source!I697,9)</f>
        <v>3.7428000000000001E-3</v>
      </c>
      <c r="CY1097">
        <f>AA1097</f>
        <v>180000</v>
      </c>
      <c r="CZ1097">
        <f>AE1097</f>
        <v>25257.140000000003</v>
      </c>
      <c r="DA1097">
        <f>AI1097</f>
        <v>7.56</v>
      </c>
      <c r="DB1097">
        <f t="shared" si="526"/>
        <v>1010.29</v>
      </c>
      <c r="DC1097">
        <f t="shared" si="527"/>
        <v>0</v>
      </c>
      <c r="DD1097" t="s">
        <v>6</v>
      </c>
      <c r="DE1097" t="s">
        <v>6</v>
      </c>
      <c r="DF1097">
        <f>ROUND(ROUND(AE1097*AI1097,0)*CX1097,0)</f>
        <v>715</v>
      </c>
      <c r="DG1097">
        <f t="shared" ref="DG1097:DG1110" si="535">ROUND(ROUND(AF1097,0)*CX1097,0)</f>
        <v>0</v>
      </c>
      <c r="DH1097">
        <f>Source!I697*SmtRes!Y1097</f>
        <v>3.7428000000000001E-3</v>
      </c>
      <c r="DI1097">
        <f>AA1097</f>
        <v>180000</v>
      </c>
      <c r="DJ1097">
        <f>DF1097</f>
        <v>715</v>
      </c>
      <c r="DK1097">
        <f>Source!BC697</f>
        <v>7.56</v>
      </c>
      <c r="DL1097" t="s">
        <v>6</v>
      </c>
      <c r="DM1097">
        <v>0</v>
      </c>
      <c r="DN1097" t="s">
        <v>6</v>
      </c>
      <c r="DO1097">
        <v>0</v>
      </c>
      <c r="GP1097">
        <v>1</v>
      </c>
      <c r="GQ1097">
        <v>-1</v>
      </c>
      <c r="GR1097">
        <v>-1</v>
      </c>
    </row>
    <row r="1098" spans="1:200" x14ac:dyDescent="0.2">
      <c r="A1098">
        <f>ROW(Source!A697)</f>
        <v>697</v>
      </c>
      <c r="B1098">
        <v>86295184</v>
      </c>
      <c r="C1098">
        <v>86296925</v>
      </c>
      <c r="D1098">
        <v>27378452</v>
      </c>
      <c r="E1098">
        <v>1</v>
      </c>
      <c r="F1098">
        <v>1</v>
      </c>
      <c r="G1098">
        <v>1</v>
      </c>
      <c r="H1098">
        <v>3</v>
      </c>
      <c r="I1098" t="s">
        <v>319</v>
      </c>
      <c r="J1098" t="s">
        <v>321</v>
      </c>
      <c r="K1098" t="s">
        <v>680</v>
      </c>
      <c r="L1098">
        <v>53010780</v>
      </c>
      <c r="N1098">
        <v>1010</v>
      </c>
      <c r="O1098" t="s">
        <v>300</v>
      </c>
      <c r="P1098" t="s">
        <v>43</v>
      </c>
      <c r="Q1098">
        <v>1</v>
      </c>
      <c r="W1098">
        <v>0</v>
      </c>
      <c r="X1098">
        <v>215068816</v>
      </c>
      <c r="Y1098">
        <f t="shared" si="525"/>
        <v>256.49246599999998</v>
      </c>
      <c r="AA1098">
        <v>21.72</v>
      </c>
      <c r="AB1098">
        <v>0</v>
      </c>
      <c r="AC1098">
        <v>0</v>
      </c>
      <c r="AD1098">
        <v>0</v>
      </c>
      <c r="AE1098">
        <v>3.04</v>
      </c>
      <c r="AF1098">
        <v>0</v>
      </c>
      <c r="AG1098">
        <v>0</v>
      </c>
      <c r="AH1098">
        <v>0</v>
      </c>
      <c r="AI1098">
        <v>7.56</v>
      </c>
      <c r="AJ1098">
        <v>1</v>
      </c>
      <c r="AK1098">
        <v>1</v>
      </c>
      <c r="AL1098">
        <v>1</v>
      </c>
      <c r="AM1098">
        <v>0</v>
      </c>
      <c r="AN1098">
        <v>0</v>
      </c>
      <c r="AO1098">
        <v>0</v>
      </c>
      <c r="AP1098">
        <v>1</v>
      </c>
      <c r="AQ1098">
        <v>0</v>
      </c>
      <c r="AR1098">
        <v>0</v>
      </c>
      <c r="AS1098" t="s">
        <v>6</v>
      </c>
      <c r="AT1098">
        <v>256.49246599999998</v>
      </c>
      <c r="AU1098" t="s">
        <v>6</v>
      </c>
      <c r="AV1098">
        <v>0</v>
      </c>
      <c r="AW1098">
        <v>1</v>
      </c>
      <c r="AX1098">
        <v>-1</v>
      </c>
      <c r="AY1098">
        <v>0</v>
      </c>
      <c r="AZ1098">
        <v>0</v>
      </c>
      <c r="BA1098" t="s">
        <v>6</v>
      </c>
      <c r="BB1098">
        <v>0</v>
      </c>
      <c r="BC1098">
        <v>0</v>
      </c>
      <c r="BD1098">
        <v>0</v>
      </c>
      <c r="BE1098">
        <v>0</v>
      </c>
      <c r="BF1098">
        <v>0</v>
      </c>
      <c r="BG1098">
        <v>0</v>
      </c>
      <c r="BH1098">
        <v>0</v>
      </c>
      <c r="BI1098">
        <v>0</v>
      </c>
      <c r="BJ1098">
        <v>0</v>
      </c>
      <c r="BK1098">
        <v>0</v>
      </c>
      <c r="BL1098">
        <v>0</v>
      </c>
      <c r="BM1098">
        <v>0</v>
      </c>
      <c r="BN1098">
        <v>0</v>
      </c>
      <c r="BO1098">
        <v>0</v>
      </c>
      <c r="BP1098">
        <v>0</v>
      </c>
      <c r="BQ1098">
        <v>0</v>
      </c>
      <c r="BR1098">
        <v>0</v>
      </c>
      <c r="BS1098">
        <v>0</v>
      </c>
      <c r="BT1098">
        <v>0</v>
      </c>
      <c r="BU1098">
        <v>0</v>
      </c>
      <c r="BV1098">
        <v>0</v>
      </c>
      <c r="BW1098">
        <v>0</v>
      </c>
      <c r="CV1098">
        <v>0</v>
      </c>
      <c r="CW1098">
        <v>0</v>
      </c>
      <c r="CX1098">
        <f>ROUND(Y1098*Source!I697,9)</f>
        <v>24.000000044</v>
      </c>
      <c r="CY1098">
        <f>AA1098</f>
        <v>21.72</v>
      </c>
      <c r="CZ1098">
        <f>AE1098</f>
        <v>3.04</v>
      </c>
      <c r="DA1098">
        <f>AI1098</f>
        <v>7.56</v>
      </c>
      <c r="DB1098">
        <f t="shared" si="526"/>
        <v>779.74</v>
      </c>
      <c r="DC1098">
        <f t="shared" si="527"/>
        <v>0</v>
      </c>
      <c r="DD1098" t="s">
        <v>6</v>
      </c>
      <c r="DE1098" t="s">
        <v>6</v>
      </c>
      <c r="DF1098">
        <f>ROUND(ROUND(AE1098*AI1098,0)*CX1098,0)</f>
        <v>552</v>
      </c>
      <c r="DG1098">
        <f t="shared" si="535"/>
        <v>0</v>
      </c>
      <c r="DH1098">
        <f>Source!I697*SmtRes!Y1098</f>
        <v>24.000000043619998</v>
      </c>
      <c r="DI1098">
        <f>AA1098</f>
        <v>21.72</v>
      </c>
      <c r="DJ1098">
        <f>DF1098</f>
        <v>552</v>
      </c>
      <c r="DK1098">
        <f>Source!BC697</f>
        <v>7.56</v>
      </c>
      <c r="DL1098" t="s">
        <v>6</v>
      </c>
      <c r="DM1098">
        <v>0</v>
      </c>
      <c r="DN1098" t="s">
        <v>6</v>
      </c>
      <c r="DO1098">
        <v>0</v>
      </c>
      <c r="GP1098">
        <v>1</v>
      </c>
      <c r="GQ1098">
        <v>-1</v>
      </c>
      <c r="GR1098">
        <v>-1</v>
      </c>
    </row>
    <row r="1099" spans="1:200" x14ac:dyDescent="0.2">
      <c r="A1099">
        <f>ROW(Source!A697)</f>
        <v>697</v>
      </c>
      <c r="B1099">
        <v>86295184</v>
      </c>
      <c r="C1099">
        <v>86296925</v>
      </c>
      <c r="D1099">
        <v>69205328</v>
      </c>
      <c r="E1099">
        <v>1</v>
      </c>
      <c r="F1099">
        <v>1</v>
      </c>
      <c r="G1099">
        <v>1</v>
      </c>
      <c r="H1099">
        <v>3</v>
      </c>
      <c r="I1099" t="s">
        <v>673</v>
      </c>
      <c r="J1099" t="s">
        <v>675</v>
      </c>
      <c r="K1099" t="s">
        <v>674</v>
      </c>
      <c r="L1099">
        <v>1348</v>
      </c>
      <c r="N1099">
        <v>1009</v>
      </c>
      <c r="O1099" t="s">
        <v>63</v>
      </c>
      <c r="P1099" t="s">
        <v>63</v>
      </c>
      <c r="Q1099">
        <v>1000</v>
      </c>
      <c r="W1099">
        <v>0</v>
      </c>
      <c r="X1099">
        <v>-1675985861</v>
      </c>
      <c r="Y1099">
        <f t="shared" si="525"/>
        <v>0.96184700000000001</v>
      </c>
      <c r="AA1099">
        <v>113739.65</v>
      </c>
      <c r="AB1099">
        <v>0</v>
      </c>
      <c r="AC1099">
        <v>0</v>
      </c>
      <c r="AD1099">
        <v>0</v>
      </c>
      <c r="AE1099">
        <v>15764.08</v>
      </c>
      <c r="AF1099">
        <v>0</v>
      </c>
      <c r="AG1099">
        <v>0</v>
      </c>
      <c r="AH1099">
        <v>0</v>
      </c>
      <c r="AI1099">
        <v>7.56</v>
      </c>
      <c r="AJ1099">
        <v>1</v>
      </c>
      <c r="AK1099">
        <v>1</v>
      </c>
      <c r="AL1099">
        <v>1</v>
      </c>
      <c r="AM1099">
        <v>0</v>
      </c>
      <c r="AN1099">
        <v>0</v>
      </c>
      <c r="AO1099">
        <v>0</v>
      </c>
      <c r="AP1099">
        <v>1</v>
      </c>
      <c r="AQ1099">
        <v>0</v>
      </c>
      <c r="AR1099">
        <v>0</v>
      </c>
      <c r="AS1099" t="s">
        <v>6</v>
      </c>
      <c r="AT1099">
        <v>0.96184700000000001</v>
      </c>
      <c r="AU1099" t="s">
        <v>6</v>
      </c>
      <c r="AV1099">
        <v>0</v>
      </c>
      <c r="AW1099">
        <v>1</v>
      </c>
      <c r="AX1099">
        <v>-1</v>
      </c>
      <c r="AY1099">
        <v>0</v>
      </c>
      <c r="AZ1099">
        <v>0</v>
      </c>
      <c r="BA1099" t="s">
        <v>6</v>
      </c>
      <c r="BB1099">
        <v>0</v>
      </c>
      <c r="BC1099">
        <v>0</v>
      </c>
      <c r="BD1099">
        <v>0</v>
      </c>
      <c r="BE1099">
        <v>0</v>
      </c>
      <c r="BF1099">
        <v>0</v>
      </c>
      <c r="BG1099">
        <v>0</v>
      </c>
      <c r="BH1099">
        <v>0</v>
      </c>
      <c r="BI1099">
        <v>0</v>
      </c>
      <c r="BJ1099">
        <v>0</v>
      </c>
      <c r="BK1099">
        <v>0</v>
      </c>
      <c r="BL1099">
        <v>0</v>
      </c>
      <c r="BM1099">
        <v>0</v>
      </c>
      <c r="BN1099">
        <v>0</v>
      </c>
      <c r="BO1099">
        <v>0</v>
      </c>
      <c r="BP1099">
        <v>0</v>
      </c>
      <c r="BQ1099">
        <v>0</v>
      </c>
      <c r="BR1099">
        <v>0</v>
      </c>
      <c r="BS1099">
        <v>0</v>
      </c>
      <c r="BT1099">
        <v>0</v>
      </c>
      <c r="BU1099">
        <v>0</v>
      </c>
      <c r="BV1099">
        <v>0</v>
      </c>
      <c r="BW1099">
        <v>0</v>
      </c>
      <c r="CV1099">
        <v>0</v>
      </c>
      <c r="CW1099">
        <v>0</v>
      </c>
      <c r="CX1099">
        <f>ROUND(Y1099*Source!I697,9)</f>
        <v>9.0000023999999998E-2</v>
      </c>
      <c r="CY1099">
        <f>AA1099</f>
        <v>113739.65</v>
      </c>
      <c r="CZ1099">
        <f>AE1099</f>
        <v>15764.08</v>
      </c>
      <c r="DA1099">
        <f>AI1099</f>
        <v>7.56</v>
      </c>
      <c r="DB1099">
        <f t="shared" si="526"/>
        <v>15162.63</v>
      </c>
      <c r="DC1099">
        <f t="shared" si="527"/>
        <v>0</v>
      </c>
      <c r="DD1099" t="s">
        <v>6</v>
      </c>
      <c r="DE1099" t="s">
        <v>6</v>
      </c>
      <c r="DF1099">
        <f>ROUND(ROUND(AE1099*AI1099,0)*CX1099,0)</f>
        <v>10726</v>
      </c>
      <c r="DG1099">
        <f t="shared" si="535"/>
        <v>0</v>
      </c>
      <c r="DH1099">
        <f>Source!I697*SmtRes!Y1099</f>
        <v>9.0000023789999994E-2</v>
      </c>
      <c r="DI1099">
        <f>AA1099</f>
        <v>113739.65</v>
      </c>
      <c r="DJ1099">
        <f>DF1099</f>
        <v>10726</v>
      </c>
      <c r="DK1099">
        <f>Source!BC697</f>
        <v>7.56</v>
      </c>
      <c r="DL1099" t="s">
        <v>6</v>
      </c>
      <c r="DM1099">
        <v>0</v>
      </c>
      <c r="DN1099" t="s">
        <v>6</v>
      </c>
      <c r="DO1099">
        <v>0</v>
      </c>
      <c r="GP1099">
        <v>1</v>
      </c>
      <c r="GQ1099">
        <v>-1</v>
      </c>
      <c r="GR1099">
        <v>-1</v>
      </c>
    </row>
    <row r="1100" spans="1:200" x14ac:dyDescent="0.2">
      <c r="A1100">
        <f>ROW(Source!A697)</f>
        <v>697</v>
      </c>
      <c r="B1100">
        <v>86295184</v>
      </c>
      <c r="C1100">
        <v>86296925</v>
      </c>
      <c r="D1100">
        <v>69204805</v>
      </c>
      <c r="E1100">
        <v>1</v>
      </c>
      <c r="F1100">
        <v>1</v>
      </c>
      <c r="G1100">
        <v>1</v>
      </c>
      <c r="H1100">
        <v>3</v>
      </c>
      <c r="I1100" t="s">
        <v>282</v>
      </c>
      <c r="J1100" t="s">
        <v>284</v>
      </c>
      <c r="K1100" t="s">
        <v>678</v>
      </c>
      <c r="L1100">
        <v>1348</v>
      </c>
      <c r="N1100">
        <v>1009</v>
      </c>
      <c r="O1100" t="s">
        <v>63</v>
      </c>
      <c r="P1100" t="s">
        <v>63</v>
      </c>
      <c r="Q1100">
        <v>1000</v>
      </c>
      <c r="W1100">
        <v>0</v>
      </c>
      <c r="X1100">
        <v>-1129773198</v>
      </c>
      <c r="Y1100">
        <f t="shared" si="525"/>
        <v>3.8152999999999999E-2</v>
      </c>
      <c r="AA1100">
        <v>91182.94</v>
      </c>
      <c r="AB1100">
        <v>0</v>
      </c>
      <c r="AC1100">
        <v>0</v>
      </c>
      <c r="AD1100">
        <v>0</v>
      </c>
      <c r="AE1100">
        <v>12637.77</v>
      </c>
      <c r="AF1100">
        <v>0</v>
      </c>
      <c r="AG1100">
        <v>0</v>
      </c>
      <c r="AH1100">
        <v>0</v>
      </c>
      <c r="AI1100">
        <v>7.56</v>
      </c>
      <c r="AJ1100">
        <v>1</v>
      </c>
      <c r="AK1100">
        <v>1</v>
      </c>
      <c r="AL1100">
        <v>1</v>
      </c>
      <c r="AM1100">
        <v>0</v>
      </c>
      <c r="AN1100">
        <v>0</v>
      </c>
      <c r="AO1100">
        <v>0</v>
      </c>
      <c r="AP1100">
        <v>1</v>
      </c>
      <c r="AQ1100">
        <v>0</v>
      </c>
      <c r="AR1100">
        <v>0</v>
      </c>
      <c r="AS1100" t="s">
        <v>6</v>
      </c>
      <c r="AT1100">
        <v>3.8152999999999999E-2</v>
      </c>
      <c r="AU1100" t="s">
        <v>6</v>
      </c>
      <c r="AV1100">
        <v>0</v>
      </c>
      <c r="AW1100">
        <v>1</v>
      </c>
      <c r="AX1100">
        <v>-1</v>
      </c>
      <c r="AY1100">
        <v>0</v>
      </c>
      <c r="AZ1100">
        <v>0</v>
      </c>
      <c r="BA1100" t="s">
        <v>6</v>
      </c>
      <c r="BB1100">
        <v>0</v>
      </c>
      <c r="BC1100">
        <v>0</v>
      </c>
      <c r="BD1100">
        <v>0</v>
      </c>
      <c r="BE1100">
        <v>0</v>
      </c>
      <c r="BF1100">
        <v>0</v>
      </c>
      <c r="BG1100">
        <v>0</v>
      </c>
      <c r="BH1100">
        <v>0</v>
      </c>
      <c r="BI1100">
        <v>0</v>
      </c>
      <c r="BJ1100">
        <v>0</v>
      </c>
      <c r="BK1100">
        <v>0</v>
      </c>
      <c r="BL1100">
        <v>0</v>
      </c>
      <c r="BM1100">
        <v>0</v>
      </c>
      <c r="BN1100">
        <v>0</v>
      </c>
      <c r="BO1100">
        <v>0</v>
      </c>
      <c r="BP1100">
        <v>0</v>
      </c>
      <c r="BQ1100">
        <v>0</v>
      </c>
      <c r="BR1100">
        <v>0</v>
      </c>
      <c r="BS1100">
        <v>0</v>
      </c>
      <c r="BT1100">
        <v>0</v>
      </c>
      <c r="BU1100">
        <v>0</v>
      </c>
      <c r="BV1100">
        <v>0</v>
      </c>
      <c r="BW1100">
        <v>0</v>
      </c>
      <c r="CV1100">
        <v>0</v>
      </c>
      <c r="CW1100">
        <v>0</v>
      </c>
      <c r="CX1100">
        <f>ROUND(Y1100*Source!I697,9)</f>
        <v>3.5699759999999999E-3</v>
      </c>
      <c r="CY1100">
        <f>AA1100</f>
        <v>91182.94</v>
      </c>
      <c r="CZ1100">
        <f>AE1100</f>
        <v>12637.77</v>
      </c>
      <c r="DA1100">
        <f>AI1100</f>
        <v>7.56</v>
      </c>
      <c r="DB1100">
        <f t="shared" si="526"/>
        <v>482.17</v>
      </c>
      <c r="DC1100">
        <f t="shared" si="527"/>
        <v>0</v>
      </c>
      <c r="DD1100" t="s">
        <v>6</v>
      </c>
      <c r="DE1100" t="s">
        <v>6</v>
      </c>
      <c r="DF1100">
        <f>ROUND(ROUND(AE1100*AI1100,0)*CX1100,0)</f>
        <v>341</v>
      </c>
      <c r="DG1100">
        <f t="shared" si="535"/>
        <v>0</v>
      </c>
      <c r="DH1100">
        <f>Source!I697*SmtRes!Y1100</f>
        <v>3.5699762099999999E-3</v>
      </c>
      <c r="DI1100">
        <f>AA1100</f>
        <v>91182.94</v>
      </c>
      <c r="DJ1100">
        <f>DF1100</f>
        <v>341</v>
      </c>
      <c r="DK1100">
        <f>Source!BC697</f>
        <v>7.56</v>
      </c>
      <c r="DL1100" t="s">
        <v>6</v>
      </c>
      <c r="DM1100">
        <v>0</v>
      </c>
      <c r="DN1100" t="s">
        <v>6</v>
      </c>
      <c r="DO1100">
        <v>0</v>
      </c>
      <c r="GP1100">
        <v>1</v>
      </c>
      <c r="GQ1100">
        <v>-1</v>
      </c>
      <c r="GR1100">
        <v>-1</v>
      </c>
    </row>
    <row r="1101" spans="1:200" x14ac:dyDescent="0.2">
      <c r="A1101">
        <f>ROW(Source!A706)</f>
        <v>706</v>
      </c>
      <c r="B1101">
        <v>86295183</v>
      </c>
      <c r="C1101">
        <v>86296942</v>
      </c>
      <c r="D1101">
        <v>27493137</v>
      </c>
      <c r="E1101">
        <v>1</v>
      </c>
      <c r="F1101">
        <v>1</v>
      </c>
      <c r="G1101">
        <v>1</v>
      </c>
      <c r="H1101">
        <v>1</v>
      </c>
      <c r="I1101" t="s">
        <v>947</v>
      </c>
      <c r="J1101" t="s">
        <v>6</v>
      </c>
      <c r="K1101" t="s">
        <v>948</v>
      </c>
      <c r="L1101">
        <v>1369</v>
      </c>
      <c r="N1101">
        <v>1013</v>
      </c>
      <c r="O1101" t="s">
        <v>921</v>
      </c>
      <c r="P1101" t="s">
        <v>921</v>
      </c>
      <c r="Q1101">
        <v>1</v>
      </c>
      <c r="W1101">
        <v>0</v>
      </c>
      <c r="X1101">
        <v>-1973258772</v>
      </c>
      <c r="Y1101">
        <f t="shared" ref="Y1101:Y1116" si="536">(AT1101*2)</f>
        <v>7.66</v>
      </c>
      <c r="AA1101">
        <v>0</v>
      </c>
      <c r="AB1101">
        <v>0</v>
      </c>
      <c r="AC1101">
        <v>0</v>
      </c>
      <c r="AD1101">
        <v>9.15</v>
      </c>
      <c r="AE1101">
        <v>0</v>
      </c>
      <c r="AF1101">
        <v>0</v>
      </c>
      <c r="AG1101">
        <v>0</v>
      </c>
      <c r="AH1101">
        <v>9.15</v>
      </c>
      <c r="AI1101">
        <v>1</v>
      </c>
      <c r="AJ1101">
        <v>1</v>
      </c>
      <c r="AK1101">
        <v>1</v>
      </c>
      <c r="AL1101">
        <v>1</v>
      </c>
      <c r="AM1101">
        <v>0</v>
      </c>
      <c r="AN1101">
        <v>0</v>
      </c>
      <c r="AO1101">
        <v>1</v>
      </c>
      <c r="AP1101">
        <v>1</v>
      </c>
      <c r="AQ1101">
        <v>0</v>
      </c>
      <c r="AR1101">
        <v>0</v>
      </c>
      <c r="AS1101" t="s">
        <v>6</v>
      </c>
      <c r="AT1101">
        <v>3.83</v>
      </c>
      <c r="AU1101" t="s">
        <v>206</v>
      </c>
      <c r="AV1101">
        <v>1</v>
      </c>
      <c r="AW1101">
        <v>2</v>
      </c>
      <c r="AX1101">
        <v>86296951</v>
      </c>
      <c r="AY1101">
        <v>1</v>
      </c>
      <c r="AZ1101">
        <v>0</v>
      </c>
      <c r="BA1101">
        <v>1251</v>
      </c>
      <c r="BB1101">
        <v>0</v>
      </c>
      <c r="BC1101">
        <v>0</v>
      </c>
      <c r="BD1101">
        <v>0</v>
      </c>
      <c r="BE1101">
        <v>0</v>
      </c>
      <c r="BF1101">
        <v>0</v>
      </c>
      <c r="BG1101">
        <v>0</v>
      </c>
      <c r="BH1101">
        <v>0</v>
      </c>
      <c r="BI1101">
        <v>0</v>
      </c>
      <c r="BJ1101">
        <v>0</v>
      </c>
      <c r="BK1101">
        <v>0</v>
      </c>
      <c r="BL1101">
        <v>0</v>
      </c>
      <c r="BM1101">
        <v>0</v>
      </c>
      <c r="BN1101">
        <v>0</v>
      </c>
      <c r="BO1101">
        <v>0</v>
      </c>
      <c r="BP1101">
        <v>0</v>
      </c>
      <c r="BQ1101">
        <v>0</v>
      </c>
      <c r="BR1101">
        <v>0</v>
      </c>
      <c r="BS1101">
        <v>0</v>
      </c>
      <c r="BT1101">
        <v>0</v>
      </c>
      <c r="BU1101">
        <v>0</v>
      </c>
      <c r="BV1101">
        <v>0</v>
      </c>
      <c r="BW1101">
        <v>0</v>
      </c>
      <c r="CU1101">
        <f>ROUND(AT1101*Source!I706*AH1101*AL1101,0)</f>
        <v>1</v>
      </c>
      <c r="CV1101">
        <f>ROUND(Y1101*Source!I706,9)</f>
        <v>0.2298</v>
      </c>
      <c r="CW1101">
        <v>0</v>
      </c>
      <c r="CX1101">
        <f>ROUND(Y1101*Source!I706,9)</f>
        <v>0.2298</v>
      </c>
      <c r="CY1101">
        <f>AD1101</f>
        <v>9.15</v>
      </c>
      <c r="CZ1101">
        <f>AH1101</f>
        <v>9.15</v>
      </c>
      <c r="DA1101">
        <f>AL1101</f>
        <v>1</v>
      </c>
      <c r="DB1101">
        <f t="shared" ref="DB1101:DB1116" si="537">ROUND((ROUND(AT1101*CZ1101,2)*2),2)</f>
        <v>70.08</v>
      </c>
      <c r="DC1101">
        <f t="shared" ref="DC1101:DC1116" si="538">ROUND((ROUND(AT1101*AG1101,2)*2),2)</f>
        <v>0</v>
      </c>
      <c r="DD1101" t="s">
        <v>6</v>
      </c>
      <c r="DE1101" t="s">
        <v>6</v>
      </c>
      <c r="DF1101">
        <f t="shared" ref="DF1101:DF1114" si="539">ROUND(ROUND(AE1101,0)*CX1101,0)</f>
        <v>0</v>
      </c>
      <c r="DG1101">
        <f t="shared" si="535"/>
        <v>0</v>
      </c>
      <c r="DH1101">
        <f>Source!I706*SmtRes!Y1101</f>
        <v>0.2298</v>
      </c>
      <c r="DI1101">
        <f>AD1101</f>
        <v>9.15</v>
      </c>
      <c r="DJ1101">
        <f>EtalonRes!AB1251</f>
        <v>9.15</v>
      </c>
      <c r="DK1101">
        <f>Source!BA706</f>
        <v>1</v>
      </c>
      <c r="DL1101" t="s">
        <v>6</v>
      </c>
      <c r="DM1101">
        <v>0</v>
      </c>
      <c r="DN1101" t="s">
        <v>6</v>
      </c>
      <c r="DO1101">
        <v>0</v>
      </c>
      <c r="GQ1101">
        <v>-1</v>
      </c>
      <c r="GR1101">
        <v>-1</v>
      </c>
    </row>
    <row r="1102" spans="1:200" x14ac:dyDescent="0.2">
      <c r="A1102">
        <f>ROW(Source!A706)</f>
        <v>706</v>
      </c>
      <c r="B1102">
        <v>86295183</v>
      </c>
      <c r="C1102">
        <v>86296942</v>
      </c>
      <c r="D1102">
        <v>121548</v>
      </c>
      <c r="E1102">
        <v>1</v>
      </c>
      <c r="F1102">
        <v>1</v>
      </c>
      <c r="G1102">
        <v>1</v>
      </c>
      <c r="H1102">
        <v>1</v>
      </c>
      <c r="I1102" t="s">
        <v>39</v>
      </c>
      <c r="J1102" t="s">
        <v>6</v>
      </c>
      <c r="K1102" t="s">
        <v>922</v>
      </c>
      <c r="L1102">
        <v>608254</v>
      </c>
      <c r="N1102">
        <v>1013</v>
      </c>
      <c r="O1102" t="s">
        <v>923</v>
      </c>
      <c r="P1102" t="s">
        <v>923</v>
      </c>
      <c r="Q1102">
        <v>1</v>
      </c>
      <c r="W1102">
        <v>0</v>
      </c>
      <c r="X1102">
        <v>-185737400</v>
      </c>
      <c r="Y1102">
        <f t="shared" si="536"/>
        <v>0.02</v>
      </c>
      <c r="AA1102">
        <v>0</v>
      </c>
      <c r="AB1102">
        <v>0</v>
      </c>
      <c r="AC1102">
        <v>0</v>
      </c>
      <c r="AD1102">
        <v>0</v>
      </c>
      <c r="AE1102">
        <v>0</v>
      </c>
      <c r="AF1102">
        <v>0</v>
      </c>
      <c r="AG1102">
        <v>0</v>
      </c>
      <c r="AH1102">
        <v>0</v>
      </c>
      <c r="AI1102">
        <v>1</v>
      </c>
      <c r="AJ1102">
        <v>1</v>
      </c>
      <c r="AK1102">
        <v>1</v>
      </c>
      <c r="AL1102">
        <v>1</v>
      </c>
      <c r="AM1102">
        <v>0</v>
      </c>
      <c r="AN1102">
        <v>0</v>
      </c>
      <c r="AO1102">
        <v>1</v>
      </c>
      <c r="AP1102">
        <v>1</v>
      </c>
      <c r="AQ1102">
        <v>0</v>
      </c>
      <c r="AR1102">
        <v>0</v>
      </c>
      <c r="AS1102" t="s">
        <v>6</v>
      </c>
      <c r="AT1102">
        <v>0.01</v>
      </c>
      <c r="AU1102" t="s">
        <v>206</v>
      </c>
      <c r="AV1102">
        <v>2</v>
      </c>
      <c r="AW1102">
        <v>2</v>
      </c>
      <c r="AX1102">
        <v>86296952</v>
      </c>
      <c r="AY1102">
        <v>1</v>
      </c>
      <c r="AZ1102">
        <v>0</v>
      </c>
      <c r="BA1102">
        <v>1252</v>
      </c>
      <c r="BB1102">
        <v>0</v>
      </c>
      <c r="BC1102">
        <v>0</v>
      </c>
      <c r="BD1102">
        <v>0</v>
      </c>
      <c r="BE1102">
        <v>0</v>
      </c>
      <c r="BF1102">
        <v>0</v>
      </c>
      <c r="BG1102">
        <v>0</v>
      </c>
      <c r="BH1102">
        <v>0</v>
      </c>
      <c r="BI1102">
        <v>0</v>
      </c>
      <c r="BJ1102">
        <v>0</v>
      </c>
      <c r="BK1102">
        <v>0</v>
      </c>
      <c r="BL1102">
        <v>0</v>
      </c>
      <c r="BM1102">
        <v>0</v>
      </c>
      <c r="BN1102">
        <v>0</v>
      </c>
      <c r="BO1102">
        <v>0</v>
      </c>
      <c r="BP1102">
        <v>0</v>
      </c>
      <c r="BQ1102">
        <v>0</v>
      </c>
      <c r="BR1102">
        <v>0</v>
      </c>
      <c r="BS1102">
        <v>0</v>
      </c>
      <c r="BT1102">
        <v>0</v>
      </c>
      <c r="BU1102">
        <v>0</v>
      </c>
      <c r="BV1102">
        <v>0</v>
      </c>
      <c r="BW1102">
        <v>0</v>
      </c>
      <c r="CV1102">
        <v>0</v>
      </c>
      <c r="CW1102">
        <v>0</v>
      </c>
      <c r="CX1102">
        <f>ROUND(Y1102*Source!I706,9)</f>
        <v>5.9999999999999995E-4</v>
      </c>
      <c r="CY1102">
        <f>AD1102</f>
        <v>0</v>
      </c>
      <c r="CZ1102">
        <f>AH1102</f>
        <v>0</v>
      </c>
      <c r="DA1102">
        <f>AL1102</f>
        <v>1</v>
      </c>
      <c r="DB1102">
        <f t="shared" si="537"/>
        <v>0</v>
      </c>
      <c r="DC1102">
        <f t="shared" si="538"/>
        <v>0</v>
      </c>
      <c r="DD1102" t="s">
        <v>6</v>
      </c>
      <c r="DE1102" t="s">
        <v>6</v>
      </c>
      <c r="DF1102">
        <f t="shared" si="539"/>
        <v>0</v>
      </c>
      <c r="DG1102">
        <f t="shared" si="535"/>
        <v>0</v>
      </c>
      <c r="DH1102">
        <f>Source!I706*SmtRes!Y1102</f>
        <v>5.9999999999999995E-4</v>
      </c>
      <c r="DI1102">
        <f>AD1102</f>
        <v>0</v>
      </c>
      <c r="DJ1102">
        <f>EtalonRes!AB1252</f>
        <v>0</v>
      </c>
      <c r="DK1102">
        <f>Source!BA706</f>
        <v>1</v>
      </c>
      <c r="DL1102" t="s">
        <v>6</v>
      </c>
      <c r="DM1102">
        <v>0</v>
      </c>
      <c r="DN1102" t="s">
        <v>6</v>
      </c>
      <c r="DO1102">
        <v>0</v>
      </c>
      <c r="GQ1102">
        <v>-1</v>
      </c>
      <c r="GR1102">
        <v>-1</v>
      </c>
    </row>
    <row r="1103" spans="1:200" x14ac:dyDescent="0.2">
      <c r="A1103">
        <f>ROW(Source!A706)</f>
        <v>706</v>
      </c>
      <c r="B1103">
        <v>86295183</v>
      </c>
      <c r="C1103">
        <v>86296942</v>
      </c>
      <c r="D1103">
        <v>27439571</v>
      </c>
      <c r="E1103">
        <v>1</v>
      </c>
      <c r="F1103">
        <v>1</v>
      </c>
      <c r="G1103">
        <v>1</v>
      </c>
      <c r="H1103">
        <v>2</v>
      </c>
      <c r="I1103" t="s">
        <v>956</v>
      </c>
      <c r="J1103" t="s">
        <v>957</v>
      </c>
      <c r="K1103" t="s">
        <v>958</v>
      </c>
      <c r="L1103">
        <v>1368</v>
      </c>
      <c r="N1103">
        <v>1011</v>
      </c>
      <c r="O1103" t="s">
        <v>927</v>
      </c>
      <c r="P1103" t="s">
        <v>927</v>
      </c>
      <c r="Q1103">
        <v>1</v>
      </c>
      <c r="W1103">
        <v>0</v>
      </c>
      <c r="X1103">
        <v>1462286705</v>
      </c>
      <c r="Y1103">
        <f t="shared" si="536"/>
        <v>0.02</v>
      </c>
      <c r="AA1103">
        <v>0</v>
      </c>
      <c r="AB1103">
        <v>88.42</v>
      </c>
      <c r="AC1103">
        <v>10.14</v>
      </c>
      <c r="AD1103">
        <v>0</v>
      </c>
      <c r="AE1103">
        <v>0</v>
      </c>
      <c r="AF1103">
        <v>88.42</v>
      </c>
      <c r="AG1103">
        <v>10.14</v>
      </c>
      <c r="AH1103">
        <v>0</v>
      </c>
      <c r="AI1103">
        <v>1</v>
      </c>
      <c r="AJ1103">
        <v>1</v>
      </c>
      <c r="AK1103">
        <v>1</v>
      </c>
      <c r="AL1103">
        <v>1</v>
      </c>
      <c r="AM1103">
        <v>0</v>
      </c>
      <c r="AN1103">
        <v>0</v>
      </c>
      <c r="AO1103">
        <v>1</v>
      </c>
      <c r="AP1103">
        <v>1</v>
      </c>
      <c r="AQ1103">
        <v>0</v>
      </c>
      <c r="AR1103">
        <v>0</v>
      </c>
      <c r="AS1103" t="s">
        <v>6</v>
      </c>
      <c r="AT1103">
        <v>0.01</v>
      </c>
      <c r="AU1103" t="s">
        <v>206</v>
      </c>
      <c r="AV1103">
        <v>0</v>
      </c>
      <c r="AW1103">
        <v>2</v>
      </c>
      <c r="AX1103">
        <v>86296953</v>
      </c>
      <c r="AY1103">
        <v>1</v>
      </c>
      <c r="AZ1103">
        <v>0</v>
      </c>
      <c r="BA1103">
        <v>1253</v>
      </c>
      <c r="BB1103">
        <v>0</v>
      </c>
      <c r="BC1103">
        <v>0</v>
      </c>
      <c r="BD1103">
        <v>0</v>
      </c>
      <c r="BE1103">
        <v>0</v>
      </c>
      <c r="BF1103">
        <v>0</v>
      </c>
      <c r="BG1103">
        <v>0</v>
      </c>
      <c r="BH1103">
        <v>0</v>
      </c>
      <c r="BI1103">
        <v>0</v>
      </c>
      <c r="BJ1103">
        <v>0</v>
      </c>
      <c r="BK1103">
        <v>0</v>
      </c>
      <c r="BL1103">
        <v>0</v>
      </c>
      <c r="BM1103">
        <v>0</v>
      </c>
      <c r="BN1103">
        <v>0</v>
      </c>
      <c r="BO1103">
        <v>0</v>
      </c>
      <c r="BP1103">
        <v>0</v>
      </c>
      <c r="BQ1103">
        <v>0</v>
      </c>
      <c r="BR1103">
        <v>0</v>
      </c>
      <c r="BS1103">
        <v>0</v>
      </c>
      <c r="BT1103">
        <v>0</v>
      </c>
      <c r="BU1103">
        <v>0</v>
      </c>
      <c r="BV1103">
        <v>0</v>
      </c>
      <c r="BW1103">
        <v>0</v>
      </c>
      <c r="CV1103">
        <v>0</v>
      </c>
      <c r="CW1103">
        <f>ROUND(Y1103*Source!I706*DO1103,9)</f>
        <v>0</v>
      </c>
      <c r="CX1103">
        <f>ROUND(Y1103*Source!I706,9)</f>
        <v>5.9999999999999995E-4</v>
      </c>
      <c r="CY1103">
        <f>AB1103</f>
        <v>88.42</v>
      </c>
      <c r="CZ1103">
        <f>AF1103</f>
        <v>88.42</v>
      </c>
      <c r="DA1103">
        <f>AJ1103</f>
        <v>1</v>
      </c>
      <c r="DB1103">
        <f t="shared" si="537"/>
        <v>1.76</v>
      </c>
      <c r="DC1103">
        <f t="shared" si="538"/>
        <v>0.2</v>
      </c>
      <c r="DD1103" t="s">
        <v>6</v>
      </c>
      <c r="DE1103" t="s">
        <v>6</v>
      </c>
      <c r="DF1103">
        <f t="shared" si="539"/>
        <v>0</v>
      </c>
      <c r="DG1103">
        <f t="shared" si="535"/>
        <v>0</v>
      </c>
      <c r="DH1103">
        <f>Source!I706*SmtRes!Y1103</f>
        <v>5.9999999999999995E-4</v>
      </c>
      <c r="DI1103">
        <f>AB1103</f>
        <v>88.42</v>
      </c>
      <c r="DJ1103">
        <f>EtalonRes!Z1253</f>
        <v>88.42</v>
      </c>
      <c r="DK1103">
        <f>Source!BB706</f>
        <v>1</v>
      </c>
      <c r="DL1103" t="s">
        <v>6</v>
      </c>
      <c r="DM1103">
        <v>0</v>
      </c>
      <c r="DN1103" t="s">
        <v>6</v>
      </c>
      <c r="DO1103">
        <v>0</v>
      </c>
      <c r="GQ1103">
        <v>-1</v>
      </c>
      <c r="GR1103">
        <v>-1</v>
      </c>
    </row>
    <row r="1104" spans="1:200" x14ac:dyDescent="0.2">
      <c r="A1104">
        <f>ROW(Source!A706)</f>
        <v>706</v>
      </c>
      <c r="B1104">
        <v>86295183</v>
      </c>
      <c r="C1104">
        <v>86296942</v>
      </c>
      <c r="D1104">
        <v>27439595</v>
      </c>
      <c r="E1104">
        <v>1</v>
      </c>
      <c r="F1104">
        <v>1</v>
      </c>
      <c r="G1104">
        <v>1</v>
      </c>
      <c r="H1104">
        <v>2</v>
      </c>
      <c r="I1104" t="s">
        <v>959</v>
      </c>
      <c r="J1104" t="s">
        <v>960</v>
      </c>
      <c r="K1104" t="s">
        <v>961</v>
      </c>
      <c r="L1104">
        <v>1368</v>
      </c>
      <c r="N1104">
        <v>1011</v>
      </c>
      <c r="O1104" t="s">
        <v>927</v>
      </c>
      <c r="P1104" t="s">
        <v>927</v>
      </c>
      <c r="Q1104">
        <v>1</v>
      </c>
      <c r="W1104">
        <v>0</v>
      </c>
      <c r="X1104">
        <v>2034592221</v>
      </c>
      <c r="Y1104">
        <f t="shared" si="536"/>
        <v>0.02</v>
      </c>
      <c r="AA1104">
        <v>0</v>
      </c>
      <c r="AB1104">
        <v>2.17</v>
      </c>
      <c r="AC1104">
        <v>0</v>
      </c>
      <c r="AD1104">
        <v>0</v>
      </c>
      <c r="AE1104">
        <v>0</v>
      </c>
      <c r="AF1104">
        <v>2.17</v>
      </c>
      <c r="AG1104">
        <v>0</v>
      </c>
      <c r="AH1104">
        <v>0</v>
      </c>
      <c r="AI1104">
        <v>1</v>
      </c>
      <c r="AJ1104">
        <v>1</v>
      </c>
      <c r="AK1104">
        <v>1</v>
      </c>
      <c r="AL1104">
        <v>1</v>
      </c>
      <c r="AM1104">
        <v>0</v>
      </c>
      <c r="AN1104">
        <v>0</v>
      </c>
      <c r="AO1104">
        <v>1</v>
      </c>
      <c r="AP1104">
        <v>1</v>
      </c>
      <c r="AQ1104">
        <v>0</v>
      </c>
      <c r="AR1104">
        <v>0</v>
      </c>
      <c r="AS1104" t="s">
        <v>6</v>
      </c>
      <c r="AT1104">
        <v>0.01</v>
      </c>
      <c r="AU1104" t="s">
        <v>206</v>
      </c>
      <c r="AV1104">
        <v>0</v>
      </c>
      <c r="AW1104">
        <v>2</v>
      </c>
      <c r="AX1104">
        <v>86296954</v>
      </c>
      <c r="AY1104">
        <v>1</v>
      </c>
      <c r="AZ1104">
        <v>0</v>
      </c>
      <c r="BA1104">
        <v>1254</v>
      </c>
      <c r="BB1104">
        <v>0</v>
      </c>
      <c r="BC1104">
        <v>0</v>
      </c>
      <c r="BD1104">
        <v>0</v>
      </c>
      <c r="BE1104">
        <v>0</v>
      </c>
      <c r="BF1104">
        <v>0</v>
      </c>
      <c r="BG1104">
        <v>0</v>
      </c>
      <c r="BH1104">
        <v>0</v>
      </c>
      <c r="BI1104">
        <v>0</v>
      </c>
      <c r="BJ1104">
        <v>0</v>
      </c>
      <c r="BK1104">
        <v>0</v>
      </c>
      <c r="BL1104">
        <v>0</v>
      </c>
      <c r="BM1104">
        <v>0</v>
      </c>
      <c r="BN1104">
        <v>0</v>
      </c>
      <c r="BO1104">
        <v>0</v>
      </c>
      <c r="BP1104">
        <v>0</v>
      </c>
      <c r="BQ1104">
        <v>0</v>
      </c>
      <c r="BR1104">
        <v>0</v>
      </c>
      <c r="BS1104">
        <v>0</v>
      </c>
      <c r="BT1104">
        <v>0</v>
      </c>
      <c r="BU1104">
        <v>0</v>
      </c>
      <c r="BV1104">
        <v>0</v>
      </c>
      <c r="BW1104">
        <v>0</v>
      </c>
      <c r="CV1104">
        <v>0</v>
      </c>
      <c r="CW1104">
        <f>ROUND(Y1104*Source!I706*DO1104,9)</f>
        <v>0</v>
      </c>
      <c r="CX1104">
        <f>ROUND(Y1104*Source!I706,9)</f>
        <v>5.9999999999999995E-4</v>
      </c>
      <c r="CY1104">
        <f>AB1104</f>
        <v>2.17</v>
      </c>
      <c r="CZ1104">
        <f>AF1104</f>
        <v>2.17</v>
      </c>
      <c r="DA1104">
        <f>AJ1104</f>
        <v>1</v>
      </c>
      <c r="DB1104">
        <f t="shared" si="537"/>
        <v>0.04</v>
      </c>
      <c r="DC1104">
        <f t="shared" si="538"/>
        <v>0</v>
      </c>
      <c r="DD1104" t="s">
        <v>6</v>
      </c>
      <c r="DE1104" t="s">
        <v>6</v>
      </c>
      <c r="DF1104">
        <f t="shared" si="539"/>
        <v>0</v>
      </c>
      <c r="DG1104">
        <f t="shared" si="535"/>
        <v>0</v>
      </c>
      <c r="DH1104">
        <f>Source!I706*SmtRes!Y1104</f>
        <v>5.9999999999999995E-4</v>
      </c>
      <c r="DI1104">
        <f>AB1104</f>
        <v>2.17</v>
      </c>
      <c r="DJ1104">
        <f>EtalonRes!Z1254</f>
        <v>2.17</v>
      </c>
      <c r="DK1104">
        <f>Source!BB706</f>
        <v>1</v>
      </c>
      <c r="DL1104" t="s">
        <v>6</v>
      </c>
      <c r="DM1104">
        <v>0</v>
      </c>
      <c r="DN1104" t="s">
        <v>6</v>
      </c>
      <c r="DO1104">
        <v>0</v>
      </c>
      <c r="GQ1104">
        <v>-1</v>
      </c>
      <c r="GR1104">
        <v>-1</v>
      </c>
    </row>
    <row r="1105" spans="1:200" x14ac:dyDescent="0.2">
      <c r="A1105">
        <f>ROW(Source!A706)</f>
        <v>706</v>
      </c>
      <c r="B1105">
        <v>86295183</v>
      </c>
      <c r="C1105">
        <v>86296942</v>
      </c>
      <c r="D1105">
        <v>27441139</v>
      </c>
      <c r="E1105">
        <v>1</v>
      </c>
      <c r="F1105">
        <v>1</v>
      </c>
      <c r="G1105">
        <v>1</v>
      </c>
      <c r="H1105">
        <v>2</v>
      </c>
      <c r="I1105" t="s">
        <v>962</v>
      </c>
      <c r="J1105" t="s">
        <v>963</v>
      </c>
      <c r="K1105" t="s">
        <v>964</v>
      </c>
      <c r="L1105">
        <v>1368</v>
      </c>
      <c r="N1105">
        <v>1011</v>
      </c>
      <c r="O1105" t="s">
        <v>927</v>
      </c>
      <c r="P1105" t="s">
        <v>927</v>
      </c>
      <c r="Q1105">
        <v>1</v>
      </c>
      <c r="W1105">
        <v>0</v>
      </c>
      <c r="X1105">
        <v>-1309944936</v>
      </c>
      <c r="Y1105">
        <f t="shared" si="536"/>
        <v>1.3</v>
      </c>
      <c r="AA1105">
        <v>0</v>
      </c>
      <c r="AB1105">
        <v>6.81</v>
      </c>
      <c r="AC1105">
        <v>0</v>
      </c>
      <c r="AD1105">
        <v>0</v>
      </c>
      <c r="AE1105">
        <v>0</v>
      </c>
      <c r="AF1105">
        <v>6.81</v>
      </c>
      <c r="AG1105">
        <v>0</v>
      </c>
      <c r="AH1105">
        <v>0</v>
      </c>
      <c r="AI1105">
        <v>1</v>
      </c>
      <c r="AJ1105">
        <v>1</v>
      </c>
      <c r="AK1105">
        <v>1</v>
      </c>
      <c r="AL1105">
        <v>1</v>
      </c>
      <c r="AM1105">
        <v>0</v>
      </c>
      <c r="AN1105">
        <v>0</v>
      </c>
      <c r="AO1105">
        <v>1</v>
      </c>
      <c r="AP1105">
        <v>1</v>
      </c>
      <c r="AQ1105">
        <v>0</v>
      </c>
      <c r="AR1105">
        <v>0</v>
      </c>
      <c r="AS1105" t="s">
        <v>6</v>
      </c>
      <c r="AT1105">
        <v>0.65</v>
      </c>
      <c r="AU1105" t="s">
        <v>206</v>
      </c>
      <c r="AV1105">
        <v>0</v>
      </c>
      <c r="AW1105">
        <v>2</v>
      </c>
      <c r="AX1105">
        <v>86296955</v>
      </c>
      <c r="AY1105">
        <v>1</v>
      </c>
      <c r="AZ1105">
        <v>0</v>
      </c>
      <c r="BA1105">
        <v>1255</v>
      </c>
      <c r="BB1105">
        <v>0</v>
      </c>
      <c r="BC1105">
        <v>0</v>
      </c>
      <c r="BD1105">
        <v>0</v>
      </c>
      <c r="BE1105">
        <v>0</v>
      </c>
      <c r="BF1105">
        <v>0</v>
      </c>
      <c r="BG1105">
        <v>0</v>
      </c>
      <c r="BH1105">
        <v>0</v>
      </c>
      <c r="BI1105">
        <v>0</v>
      </c>
      <c r="BJ1105">
        <v>0</v>
      </c>
      <c r="BK1105">
        <v>0</v>
      </c>
      <c r="BL1105">
        <v>0</v>
      </c>
      <c r="BM1105">
        <v>0</v>
      </c>
      <c r="BN1105">
        <v>0</v>
      </c>
      <c r="BO1105">
        <v>0</v>
      </c>
      <c r="BP1105">
        <v>0</v>
      </c>
      <c r="BQ1105">
        <v>0</v>
      </c>
      <c r="BR1105">
        <v>0</v>
      </c>
      <c r="BS1105">
        <v>0</v>
      </c>
      <c r="BT1105">
        <v>0</v>
      </c>
      <c r="BU1105">
        <v>0</v>
      </c>
      <c r="BV1105">
        <v>0</v>
      </c>
      <c r="BW1105">
        <v>0</v>
      </c>
      <c r="CV1105">
        <v>0</v>
      </c>
      <c r="CW1105">
        <f>ROUND(Y1105*Source!I706*DO1105,9)</f>
        <v>0</v>
      </c>
      <c r="CX1105">
        <f>ROUND(Y1105*Source!I706,9)</f>
        <v>3.9E-2</v>
      </c>
      <c r="CY1105">
        <f>AB1105</f>
        <v>6.81</v>
      </c>
      <c r="CZ1105">
        <f>AF1105</f>
        <v>6.81</v>
      </c>
      <c r="DA1105">
        <f>AJ1105</f>
        <v>1</v>
      </c>
      <c r="DB1105">
        <f t="shared" si="537"/>
        <v>8.86</v>
      </c>
      <c r="DC1105">
        <f t="shared" si="538"/>
        <v>0</v>
      </c>
      <c r="DD1105" t="s">
        <v>6</v>
      </c>
      <c r="DE1105" t="s">
        <v>6</v>
      </c>
      <c r="DF1105">
        <f t="shared" si="539"/>
        <v>0</v>
      </c>
      <c r="DG1105">
        <f t="shared" si="535"/>
        <v>0</v>
      </c>
      <c r="DH1105">
        <f>Source!I706*SmtRes!Y1105</f>
        <v>3.9E-2</v>
      </c>
      <c r="DI1105">
        <f>AB1105</f>
        <v>6.81</v>
      </c>
      <c r="DJ1105">
        <f>EtalonRes!Z1255</f>
        <v>6.81</v>
      </c>
      <c r="DK1105">
        <f>Source!BB706</f>
        <v>1</v>
      </c>
      <c r="DL1105" t="s">
        <v>6</v>
      </c>
      <c r="DM1105">
        <v>0</v>
      </c>
      <c r="DN1105" t="s">
        <v>6</v>
      </c>
      <c r="DO1105">
        <v>0</v>
      </c>
      <c r="GQ1105">
        <v>-1</v>
      </c>
      <c r="GR1105">
        <v>-1</v>
      </c>
    </row>
    <row r="1106" spans="1:200" x14ac:dyDescent="0.2">
      <c r="A1106">
        <f>ROW(Source!A706)</f>
        <v>706</v>
      </c>
      <c r="B1106">
        <v>86295183</v>
      </c>
      <c r="C1106">
        <v>86296942</v>
      </c>
      <c r="D1106">
        <v>27441327</v>
      </c>
      <c r="E1106">
        <v>1</v>
      </c>
      <c r="F1106">
        <v>1</v>
      </c>
      <c r="G1106">
        <v>1</v>
      </c>
      <c r="H1106">
        <v>2</v>
      </c>
      <c r="I1106" t="s">
        <v>936</v>
      </c>
      <c r="J1106" t="s">
        <v>937</v>
      </c>
      <c r="K1106" t="s">
        <v>938</v>
      </c>
      <c r="L1106">
        <v>1368</v>
      </c>
      <c r="N1106">
        <v>1011</v>
      </c>
      <c r="O1106" t="s">
        <v>927</v>
      </c>
      <c r="P1106" t="s">
        <v>927</v>
      </c>
      <c r="Q1106">
        <v>1</v>
      </c>
      <c r="W1106">
        <v>0</v>
      </c>
      <c r="X1106">
        <v>-1583389094</v>
      </c>
      <c r="Y1106">
        <f t="shared" si="536"/>
        <v>0.02</v>
      </c>
      <c r="AA1106">
        <v>0</v>
      </c>
      <c r="AB1106">
        <v>93.37</v>
      </c>
      <c r="AC1106">
        <v>11.69</v>
      </c>
      <c r="AD1106">
        <v>0</v>
      </c>
      <c r="AE1106">
        <v>0</v>
      </c>
      <c r="AF1106">
        <v>93.37</v>
      </c>
      <c r="AG1106">
        <v>11.69</v>
      </c>
      <c r="AH1106">
        <v>0</v>
      </c>
      <c r="AI1106">
        <v>1</v>
      </c>
      <c r="AJ1106">
        <v>1</v>
      </c>
      <c r="AK1106">
        <v>1</v>
      </c>
      <c r="AL1106">
        <v>1</v>
      </c>
      <c r="AM1106">
        <v>0</v>
      </c>
      <c r="AN1106">
        <v>0</v>
      </c>
      <c r="AO1106">
        <v>1</v>
      </c>
      <c r="AP1106">
        <v>1</v>
      </c>
      <c r="AQ1106">
        <v>0</v>
      </c>
      <c r="AR1106">
        <v>0</v>
      </c>
      <c r="AS1106" t="s">
        <v>6</v>
      </c>
      <c r="AT1106">
        <v>0.01</v>
      </c>
      <c r="AU1106" t="s">
        <v>206</v>
      </c>
      <c r="AV1106">
        <v>0</v>
      </c>
      <c r="AW1106">
        <v>2</v>
      </c>
      <c r="AX1106">
        <v>86296956</v>
      </c>
      <c r="AY1106">
        <v>1</v>
      </c>
      <c r="AZ1106">
        <v>0</v>
      </c>
      <c r="BA1106">
        <v>1256</v>
      </c>
      <c r="BB1106">
        <v>0</v>
      </c>
      <c r="BC1106">
        <v>0</v>
      </c>
      <c r="BD1106">
        <v>0</v>
      </c>
      <c r="BE1106">
        <v>0</v>
      </c>
      <c r="BF1106">
        <v>0</v>
      </c>
      <c r="BG1106">
        <v>0</v>
      </c>
      <c r="BH1106">
        <v>0</v>
      </c>
      <c r="BI1106">
        <v>0</v>
      </c>
      <c r="BJ1106">
        <v>0</v>
      </c>
      <c r="BK1106">
        <v>0</v>
      </c>
      <c r="BL1106">
        <v>0</v>
      </c>
      <c r="BM1106">
        <v>0</v>
      </c>
      <c r="BN1106">
        <v>0</v>
      </c>
      <c r="BO1106">
        <v>0</v>
      </c>
      <c r="BP1106">
        <v>0</v>
      </c>
      <c r="BQ1106">
        <v>0</v>
      </c>
      <c r="BR1106">
        <v>0</v>
      </c>
      <c r="BS1106">
        <v>0</v>
      </c>
      <c r="BT1106">
        <v>0</v>
      </c>
      <c r="BU1106">
        <v>0</v>
      </c>
      <c r="BV1106">
        <v>0</v>
      </c>
      <c r="BW1106">
        <v>0</v>
      </c>
      <c r="CV1106">
        <v>0</v>
      </c>
      <c r="CW1106">
        <f>ROUND(Y1106*Source!I706*DO1106,9)</f>
        <v>0</v>
      </c>
      <c r="CX1106">
        <f>ROUND(Y1106*Source!I706,9)</f>
        <v>5.9999999999999995E-4</v>
      </c>
      <c r="CY1106">
        <f>AB1106</f>
        <v>93.37</v>
      </c>
      <c r="CZ1106">
        <f>AF1106</f>
        <v>93.37</v>
      </c>
      <c r="DA1106">
        <f>AJ1106</f>
        <v>1</v>
      </c>
      <c r="DB1106">
        <f t="shared" si="537"/>
        <v>1.86</v>
      </c>
      <c r="DC1106">
        <f t="shared" si="538"/>
        <v>0.24</v>
      </c>
      <c r="DD1106" t="s">
        <v>6</v>
      </c>
      <c r="DE1106" t="s">
        <v>6</v>
      </c>
      <c r="DF1106">
        <f t="shared" si="539"/>
        <v>0</v>
      </c>
      <c r="DG1106">
        <f t="shared" si="535"/>
        <v>0</v>
      </c>
      <c r="DH1106">
        <f>Source!I706*SmtRes!Y1106</f>
        <v>5.9999999999999995E-4</v>
      </c>
      <c r="DI1106">
        <f>AB1106</f>
        <v>93.37</v>
      </c>
      <c r="DJ1106">
        <f>EtalonRes!Z1256</f>
        <v>93.37</v>
      </c>
      <c r="DK1106">
        <f>Source!BB706</f>
        <v>1</v>
      </c>
      <c r="DL1106" t="s">
        <v>6</v>
      </c>
      <c r="DM1106">
        <v>0</v>
      </c>
      <c r="DN1106" t="s">
        <v>6</v>
      </c>
      <c r="DO1106">
        <v>0</v>
      </c>
      <c r="GQ1106">
        <v>-1</v>
      </c>
      <c r="GR1106">
        <v>-1</v>
      </c>
    </row>
    <row r="1107" spans="1:200" x14ac:dyDescent="0.2">
      <c r="A1107">
        <f>ROW(Source!A706)</f>
        <v>706</v>
      </c>
      <c r="B1107">
        <v>86295183</v>
      </c>
      <c r="C1107">
        <v>86296942</v>
      </c>
      <c r="D1107">
        <v>27371445</v>
      </c>
      <c r="E1107">
        <v>1</v>
      </c>
      <c r="F1107">
        <v>1</v>
      </c>
      <c r="G1107">
        <v>1</v>
      </c>
      <c r="H1107">
        <v>3</v>
      </c>
      <c r="I1107" t="s">
        <v>210</v>
      </c>
      <c r="J1107" t="s">
        <v>212</v>
      </c>
      <c r="K1107" t="s">
        <v>211</v>
      </c>
      <c r="L1107">
        <v>1348</v>
      </c>
      <c r="N1107">
        <v>1009</v>
      </c>
      <c r="O1107" t="s">
        <v>63</v>
      </c>
      <c r="P1107" t="s">
        <v>63</v>
      </c>
      <c r="Q1107">
        <v>1000</v>
      </c>
      <c r="W1107">
        <v>0</v>
      </c>
      <c r="X1107">
        <v>1677997654</v>
      </c>
      <c r="Y1107">
        <f t="shared" si="536"/>
        <v>2.8E-3</v>
      </c>
      <c r="AA1107">
        <v>6156.33</v>
      </c>
      <c r="AB1107">
        <v>0</v>
      </c>
      <c r="AC1107">
        <v>0</v>
      </c>
      <c r="AD1107">
        <v>0</v>
      </c>
      <c r="AE1107">
        <v>6156.33</v>
      </c>
      <c r="AF1107">
        <v>0</v>
      </c>
      <c r="AG1107">
        <v>0</v>
      </c>
      <c r="AH1107">
        <v>0</v>
      </c>
      <c r="AI1107">
        <v>1</v>
      </c>
      <c r="AJ1107">
        <v>1</v>
      </c>
      <c r="AK1107">
        <v>1</v>
      </c>
      <c r="AL1107">
        <v>1</v>
      </c>
      <c r="AM1107">
        <v>0</v>
      </c>
      <c r="AN1107">
        <v>0</v>
      </c>
      <c r="AO1107">
        <v>0</v>
      </c>
      <c r="AP1107">
        <v>1</v>
      </c>
      <c r="AQ1107">
        <v>0</v>
      </c>
      <c r="AR1107">
        <v>0</v>
      </c>
      <c r="AS1107" t="s">
        <v>6</v>
      </c>
      <c r="AT1107">
        <v>1.4E-3</v>
      </c>
      <c r="AU1107" t="s">
        <v>206</v>
      </c>
      <c r="AV1107">
        <v>0</v>
      </c>
      <c r="AW1107">
        <v>2</v>
      </c>
      <c r="AX1107">
        <v>86296957</v>
      </c>
      <c r="AY1107">
        <v>1</v>
      </c>
      <c r="AZ1107">
        <v>0</v>
      </c>
      <c r="BA1107">
        <v>1257</v>
      </c>
      <c r="BB1107">
        <v>3</v>
      </c>
      <c r="BC1107">
        <v>0</v>
      </c>
      <c r="BD1107">
        <v>0</v>
      </c>
      <c r="BE1107">
        <v>0</v>
      </c>
      <c r="BF1107">
        <v>0</v>
      </c>
      <c r="BG1107">
        <v>0</v>
      </c>
      <c r="BH1107">
        <v>0</v>
      </c>
      <c r="BI1107">
        <v>0</v>
      </c>
      <c r="BJ1107">
        <v>0</v>
      </c>
      <c r="BK1107">
        <v>0</v>
      </c>
      <c r="BL1107">
        <v>0</v>
      </c>
      <c r="BM1107">
        <v>0</v>
      </c>
      <c r="BN1107">
        <v>0</v>
      </c>
      <c r="BO1107">
        <v>0</v>
      </c>
      <c r="BP1107">
        <v>0</v>
      </c>
      <c r="BQ1107">
        <v>0</v>
      </c>
      <c r="BR1107">
        <v>0</v>
      </c>
      <c r="BS1107">
        <v>0</v>
      </c>
      <c r="BT1107">
        <v>0</v>
      </c>
      <c r="BU1107">
        <v>0</v>
      </c>
      <c r="BV1107">
        <v>0</v>
      </c>
      <c r="BW1107">
        <v>0</v>
      </c>
      <c r="CV1107">
        <v>0</v>
      </c>
      <c r="CW1107">
        <v>0</v>
      </c>
      <c r="CX1107">
        <f>ROUND(Y1107*Source!I706,9)</f>
        <v>8.3999999999999995E-5</v>
      </c>
      <c r="CY1107">
        <f>AA1107</f>
        <v>6156.33</v>
      </c>
      <c r="CZ1107">
        <f>AE1107</f>
        <v>6156.33</v>
      </c>
      <c r="DA1107">
        <f>AI1107</f>
        <v>1</v>
      </c>
      <c r="DB1107">
        <f t="shared" si="537"/>
        <v>17.239999999999998</v>
      </c>
      <c r="DC1107">
        <f t="shared" si="538"/>
        <v>0</v>
      </c>
      <c r="DD1107" t="s">
        <v>6</v>
      </c>
      <c r="DE1107" t="s">
        <v>6</v>
      </c>
      <c r="DF1107">
        <f t="shared" si="539"/>
        <v>1</v>
      </c>
      <c r="DG1107">
        <f t="shared" si="535"/>
        <v>0</v>
      </c>
      <c r="DH1107">
        <f>Source!I706*SmtRes!Y1107</f>
        <v>8.3999999999999995E-5</v>
      </c>
      <c r="DI1107">
        <f>AA1107</f>
        <v>6156.33</v>
      </c>
      <c r="DJ1107">
        <f>EtalonRes!Y1257</f>
        <v>6156.33</v>
      </c>
      <c r="DK1107">
        <f>Source!BC706</f>
        <v>1</v>
      </c>
      <c r="DL1107" t="s">
        <v>6</v>
      </c>
      <c r="DM1107">
        <v>0</v>
      </c>
      <c r="DN1107" t="s">
        <v>6</v>
      </c>
      <c r="DO1107">
        <v>0</v>
      </c>
      <c r="GP1107">
        <v>1</v>
      </c>
      <c r="GQ1107">
        <v>-1</v>
      </c>
      <c r="GR1107">
        <v>-1</v>
      </c>
    </row>
    <row r="1108" spans="1:200" x14ac:dyDescent="0.2">
      <c r="A1108">
        <f>ROW(Source!A706)</f>
        <v>706</v>
      </c>
      <c r="B1108">
        <v>86295183</v>
      </c>
      <c r="C1108">
        <v>86296942</v>
      </c>
      <c r="D1108">
        <v>27387231</v>
      </c>
      <c r="E1108">
        <v>1</v>
      </c>
      <c r="F1108">
        <v>1</v>
      </c>
      <c r="G1108">
        <v>1</v>
      </c>
      <c r="H1108">
        <v>3</v>
      </c>
      <c r="I1108" t="s">
        <v>176</v>
      </c>
      <c r="J1108" t="s">
        <v>178</v>
      </c>
      <c r="K1108" t="s">
        <v>177</v>
      </c>
      <c r="L1108">
        <v>1348</v>
      </c>
      <c r="N1108">
        <v>1009</v>
      </c>
      <c r="O1108" t="s">
        <v>63</v>
      </c>
      <c r="P1108" t="s">
        <v>63</v>
      </c>
      <c r="Q1108">
        <v>1000</v>
      </c>
      <c r="W1108">
        <v>0</v>
      </c>
      <c r="X1108">
        <v>1793674503</v>
      </c>
      <c r="Y1108">
        <f t="shared" si="536"/>
        <v>3.7999999999999999E-2</v>
      </c>
      <c r="AA1108">
        <v>14313</v>
      </c>
      <c r="AB1108">
        <v>0</v>
      </c>
      <c r="AC1108">
        <v>0</v>
      </c>
      <c r="AD1108">
        <v>0</v>
      </c>
      <c r="AE1108">
        <v>14313</v>
      </c>
      <c r="AF1108">
        <v>0</v>
      </c>
      <c r="AG1108">
        <v>0</v>
      </c>
      <c r="AH1108">
        <v>0</v>
      </c>
      <c r="AI1108">
        <v>1</v>
      </c>
      <c r="AJ1108">
        <v>1</v>
      </c>
      <c r="AK1108">
        <v>1</v>
      </c>
      <c r="AL1108">
        <v>1</v>
      </c>
      <c r="AM1108">
        <v>0</v>
      </c>
      <c r="AN1108">
        <v>0</v>
      </c>
      <c r="AO1108">
        <v>0</v>
      </c>
      <c r="AP1108">
        <v>1</v>
      </c>
      <c r="AQ1108">
        <v>0</v>
      </c>
      <c r="AR1108">
        <v>0</v>
      </c>
      <c r="AS1108" t="s">
        <v>6</v>
      </c>
      <c r="AT1108">
        <v>1.9E-2</v>
      </c>
      <c r="AU1108" t="s">
        <v>206</v>
      </c>
      <c r="AV1108">
        <v>0</v>
      </c>
      <c r="AW1108">
        <v>2</v>
      </c>
      <c r="AX1108">
        <v>86296958</v>
      </c>
      <c r="AY1108">
        <v>1</v>
      </c>
      <c r="AZ1108">
        <v>0</v>
      </c>
      <c r="BA1108">
        <v>1258</v>
      </c>
      <c r="BB1108">
        <v>3</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0</v>
      </c>
      <c r="BW1108">
        <v>0</v>
      </c>
      <c r="CV1108">
        <v>0</v>
      </c>
      <c r="CW1108">
        <v>0</v>
      </c>
      <c r="CX1108">
        <f>ROUND(Y1108*Source!I706,9)</f>
        <v>1.14E-3</v>
      </c>
      <c r="CY1108">
        <f>AA1108</f>
        <v>14313</v>
      </c>
      <c r="CZ1108">
        <f>AE1108</f>
        <v>14313</v>
      </c>
      <c r="DA1108">
        <f>AI1108</f>
        <v>1</v>
      </c>
      <c r="DB1108">
        <f t="shared" si="537"/>
        <v>543.9</v>
      </c>
      <c r="DC1108">
        <f t="shared" si="538"/>
        <v>0</v>
      </c>
      <c r="DD1108" t="s">
        <v>6</v>
      </c>
      <c r="DE1108" t="s">
        <v>6</v>
      </c>
      <c r="DF1108">
        <f t="shared" si="539"/>
        <v>16</v>
      </c>
      <c r="DG1108">
        <f t="shared" si="535"/>
        <v>0</v>
      </c>
      <c r="DH1108">
        <f>Source!I706*SmtRes!Y1108</f>
        <v>1.14E-3</v>
      </c>
      <c r="DI1108">
        <f>AA1108</f>
        <v>14313</v>
      </c>
      <c r="DJ1108">
        <f>EtalonRes!Y1258</f>
        <v>14313</v>
      </c>
      <c r="DK1108">
        <f>Source!BC706</f>
        <v>1</v>
      </c>
      <c r="DL1108" t="s">
        <v>6</v>
      </c>
      <c r="DM1108">
        <v>0</v>
      </c>
      <c r="DN1108" t="s">
        <v>6</v>
      </c>
      <c r="DO1108">
        <v>0</v>
      </c>
      <c r="GP1108">
        <v>1</v>
      </c>
      <c r="GQ1108">
        <v>-1</v>
      </c>
      <c r="GR1108">
        <v>-1</v>
      </c>
    </row>
    <row r="1109" spans="1:200" x14ac:dyDescent="0.2">
      <c r="A1109">
        <f>ROW(Source!A707)</f>
        <v>707</v>
      </c>
      <c r="B1109">
        <v>86295184</v>
      </c>
      <c r="C1109">
        <v>86296942</v>
      </c>
      <c r="D1109">
        <v>27493137</v>
      </c>
      <c r="E1109">
        <v>1</v>
      </c>
      <c r="F1109">
        <v>1</v>
      </c>
      <c r="G1109">
        <v>1</v>
      </c>
      <c r="H1109">
        <v>1</v>
      </c>
      <c r="I1109" t="s">
        <v>947</v>
      </c>
      <c r="J1109" t="s">
        <v>6</v>
      </c>
      <c r="K1109" t="s">
        <v>948</v>
      </c>
      <c r="L1109">
        <v>1369</v>
      </c>
      <c r="N1109">
        <v>1013</v>
      </c>
      <c r="O1109" t="s">
        <v>921</v>
      </c>
      <c r="P1109" t="s">
        <v>921</v>
      </c>
      <c r="Q1109">
        <v>1</v>
      </c>
      <c r="W1109">
        <v>0</v>
      </c>
      <c r="X1109">
        <v>-1973258772</v>
      </c>
      <c r="Y1109">
        <f t="shared" si="536"/>
        <v>7.66</v>
      </c>
      <c r="AA1109">
        <v>0</v>
      </c>
      <c r="AB1109">
        <v>0</v>
      </c>
      <c r="AC1109">
        <v>0</v>
      </c>
      <c r="AD1109">
        <v>246.59</v>
      </c>
      <c r="AE1109">
        <v>0</v>
      </c>
      <c r="AF1109">
        <v>0</v>
      </c>
      <c r="AG1109">
        <v>0</v>
      </c>
      <c r="AH1109">
        <v>9.15</v>
      </c>
      <c r="AI1109">
        <v>1</v>
      </c>
      <c r="AJ1109">
        <v>1</v>
      </c>
      <c r="AK1109">
        <v>1</v>
      </c>
      <c r="AL1109">
        <v>26.95</v>
      </c>
      <c r="AM1109">
        <v>5</v>
      </c>
      <c r="AN1109">
        <v>0</v>
      </c>
      <c r="AO1109">
        <v>1</v>
      </c>
      <c r="AP1109">
        <v>1</v>
      </c>
      <c r="AQ1109">
        <v>0</v>
      </c>
      <c r="AR1109">
        <v>0</v>
      </c>
      <c r="AS1109" t="s">
        <v>6</v>
      </c>
      <c r="AT1109">
        <v>3.83</v>
      </c>
      <c r="AU1109" t="s">
        <v>206</v>
      </c>
      <c r="AV1109">
        <v>1</v>
      </c>
      <c r="AW1109">
        <v>2</v>
      </c>
      <c r="AX1109">
        <v>86296951</v>
      </c>
      <c r="AY1109">
        <v>1</v>
      </c>
      <c r="AZ1109">
        <v>0</v>
      </c>
      <c r="BA1109">
        <v>1259</v>
      </c>
      <c r="BB1109">
        <v>0</v>
      </c>
      <c r="BC1109">
        <v>0</v>
      </c>
      <c r="BD1109">
        <v>0</v>
      </c>
      <c r="BE1109">
        <v>0</v>
      </c>
      <c r="BF1109">
        <v>0</v>
      </c>
      <c r="BG1109">
        <v>0</v>
      </c>
      <c r="BH1109">
        <v>0</v>
      </c>
      <c r="BI1109">
        <v>0</v>
      </c>
      <c r="BJ1109">
        <v>0</v>
      </c>
      <c r="BK1109">
        <v>0</v>
      </c>
      <c r="BL1109">
        <v>0</v>
      </c>
      <c r="BM1109">
        <v>0</v>
      </c>
      <c r="BN1109">
        <v>0</v>
      </c>
      <c r="BO1109">
        <v>0</v>
      </c>
      <c r="BP1109">
        <v>0</v>
      </c>
      <c r="BQ1109">
        <v>0</v>
      </c>
      <c r="BR1109">
        <v>0</v>
      </c>
      <c r="BS1109">
        <v>0</v>
      </c>
      <c r="BT1109">
        <v>0</v>
      </c>
      <c r="BU1109">
        <v>0</v>
      </c>
      <c r="BV1109">
        <v>0</v>
      </c>
      <c r="BW1109">
        <v>0</v>
      </c>
      <c r="CU1109">
        <f>ROUND(AT1109*Source!I707*AH1109*AL1109,0)</f>
        <v>28</v>
      </c>
      <c r="CV1109">
        <f>ROUND(Y1109*Source!I707,9)</f>
        <v>0.2298</v>
      </c>
      <c r="CW1109">
        <v>0</v>
      </c>
      <c r="CX1109">
        <f>ROUND(Y1109*Source!I707,9)</f>
        <v>0.2298</v>
      </c>
      <c r="CY1109">
        <f>AD1109</f>
        <v>246.59</v>
      </c>
      <c r="CZ1109">
        <f>AH1109</f>
        <v>9.15</v>
      </c>
      <c r="DA1109">
        <f>AL1109</f>
        <v>26.95</v>
      </c>
      <c r="DB1109">
        <f t="shared" si="537"/>
        <v>70.08</v>
      </c>
      <c r="DC1109">
        <f t="shared" si="538"/>
        <v>0</v>
      </c>
      <c r="DD1109" t="s">
        <v>6</v>
      </c>
      <c r="DE1109" t="s">
        <v>6</v>
      </c>
      <c r="DF1109">
        <f t="shared" si="539"/>
        <v>0</v>
      </c>
      <c r="DG1109">
        <f t="shared" si="535"/>
        <v>0</v>
      </c>
      <c r="DH1109">
        <f>Source!I707*SmtRes!Y1109</f>
        <v>0.2298</v>
      </c>
      <c r="DI1109">
        <f>AD1109</f>
        <v>246.59</v>
      </c>
      <c r="DJ1109">
        <f>EtalonRes!AB1259</f>
        <v>9.15</v>
      </c>
      <c r="DK1109">
        <f>Source!BA707</f>
        <v>26.95</v>
      </c>
      <c r="DL1109" t="s">
        <v>6</v>
      </c>
      <c r="DM1109">
        <v>0</v>
      </c>
      <c r="DN1109" t="s">
        <v>6</v>
      </c>
      <c r="DO1109">
        <v>0</v>
      </c>
      <c r="GQ1109">
        <v>-1</v>
      </c>
      <c r="GR1109">
        <v>-1</v>
      </c>
    </row>
    <row r="1110" spans="1:200" x14ac:dyDescent="0.2">
      <c r="A1110">
        <f>ROW(Source!A707)</f>
        <v>707</v>
      </c>
      <c r="B1110">
        <v>86295184</v>
      </c>
      <c r="C1110">
        <v>86296942</v>
      </c>
      <c r="D1110">
        <v>121548</v>
      </c>
      <c r="E1110">
        <v>1</v>
      </c>
      <c r="F1110">
        <v>1</v>
      </c>
      <c r="G1110">
        <v>1</v>
      </c>
      <c r="H1110">
        <v>1</v>
      </c>
      <c r="I1110" t="s">
        <v>39</v>
      </c>
      <c r="J1110" t="s">
        <v>6</v>
      </c>
      <c r="K1110" t="s">
        <v>922</v>
      </c>
      <c r="L1110">
        <v>608254</v>
      </c>
      <c r="N1110">
        <v>1013</v>
      </c>
      <c r="O1110" t="s">
        <v>923</v>
      </c>
      <c r="P1110" t="s">
        <v>923</v>
      </c>
      <c r="Q1110">
        <v>1</v>
      </c>
      <c r="W1110">
        <v>0</v>
      </c>
      <c r="X1110">
        <v>-185737400</v>
      </c>
      <c r="Y1110">
        <f t="shared" si="536"/>
        <v>0.02</v>
      </c>
      <c r="AA1110">
        <v>0</v>
      </c>
      <c r="AB1110">
        <v>0</v>
      </c>
      <c r="AC1110">
        <v>0</v>
      </c>
      <c r="AD1110">
        <v>0</v>
      </c>
      <c r="AE1110">
        <v>0</v>
      </c>
      <c r="AF1110">
        <v>0</v>
      </c>
      <c r="AG1110">
        <v>0</v>
      </c>
      <c r="AH1110">
        <v>0</v>
      </c>
      <c r="AI1110">
        <v>1</v>
      </c>
      <c r="AJ1110">
        <v>1</v>
      </c>
      <c r="AK1110">
        <v>19.8</v>
      </c>
      <c r="AL1110">
        <v>1</v>
      </c>
      <c r="AM1110">
        <v>5</v>
      </c>
      <c r="AN1110">
        <v>0</v>
      </c>
      <c r="AO1110">
        <v>1</v>
      </c>
      <c r="AP1110">
        <v>1</v>
      </c>
      <c r="AQ1110">
        <v>0</v>
      </c>
      <c r="AR1110">
        <v>0</v>
      </c>
      <c r="AS1110" t="s">
        <v>6</v>
      </c>
      <c r="AT1110">
        <v>0.01</v>
      </c>
      <c r="AU1110" t="s">
        <v>206</v>
      </c>
      <c r="AV1110">
        <v>2</v>
      </c>
      <c r="AW1110">
        <v>2</v>
      </c>
      <c r="AX1110">
        <v>86296952</v>
      </c>
      <c r="AY1110">
        <v>1</v>
      </c>
      <c r="AZ1110">
        <v>0</v>
      </c>
      <c r="BA1110">
        <v>1260</v>
      </c>
      <c r="BB1110">
        <v>0</v>
      </c>
      <c r="BC1110">
        <v>0</v>
      </c>
      <c r="BD1110">
        <v>0</v>
      </c>
      <c r="BE1110">
        <v>0</v>
      </c>
      <c r="BF1110">
        <v>0</v>
      </c>
      <c r="BG1110">
        <v>0</v>
      </c>
      <c r="BH1110">
        <v>0</v>
      </c>
      <c r="BI1110">
        <v>0</v>
      </c>
      <c r="BJ1110">
        <v>0</v>
      </c>
      <c r="BK1110">
        <v>0</v>
      </c>
      <c r="BL1110">
        <v>0</v>
      </c>
      <c r="BM1110">
        <v>0</v>
      </c>
      <c r="BN1110">
        <v>0</v>
      </c>
      <c r="BO1110">
        <v>0</v>
      </c>
      <c r="BP1110">
        <v>0</v>
      </c>
      <c r="BQ1110">
        <v>0</v>
      </c>
      <c r="BR1110">
        <v>0</v>
      </c>
      <c r="BS1110">
        <v>0</v>
      </c>
      <c r="BT1110">
        <v>0</v>
      </c>
      <c r="BU1110">
        <v>0</v>
      </c>
      <c r="BV1110">
        <v>0</v>
      </c>
      <c r="BW1110">
        <v>0</v>
      </c>
      <c r="CV1110">
        <v>0</v>
      </c>
      <c r="CW1110">
        <v>0</v>
      </c>
      <c r="CX1110">
        <f>ROUND(Y1110*Source!I707,9)</f>
        <v>5.9999999999999995E-4</v>
      </c>
      <c r="CY1110">
        <f>AD1110</f>
        <v>0</v>
      </c>
      <c r="CZ1110">
        <f>AH1110</f>
        <v>0</v>
      </c>
      <c r="DA1110">
        <f>AL1110</f>
        <v>1</v>
      </c>
      <c r="DB1110">
        <f t="shared" si="537"/>
        <v>0</v>
      </c>
      <c r="DC1110">
        <f t="shared" si="538"/>
        <v>0</v>
      </c>
      <c r="DD1110" t="s">
        <v>6</v>
      </c>
      <c r="DE1110" t="s">
        <v>6</v>
      </c>
      <c r="DF1110">
        <f t="shared" si="539"/>
        <v>0</v>
      </c>
      <c r="DG1110">
        <f t="shared" si="535"/>
        <v>0</v>
      </c>
      <c r="DH1110">
        <f>Source!I707*SmtRes!Y1110</f>
        <v>5.9999999999999995E-4</v>
      </c>
      <c r="DI1110">
        <f>AD1110</f>
        <v>0</v>
      </c>
      <c r="DJ1110">
        <f>EtalonRes!AB1260</f>
        <v>0</v>
      </c>
      <c r="DK1110">
        <f>Source!BA707</f>
        <v>26.95</v>
      </c>
      <c r="DL1110" t="s">
        <v>6</v>
      </c>
      <c r="DM1110">
        <v>0</v>
      </c>
      <c r="DN1110" t="s">
        <v>6</v>
      </c>
      <c r="DO1110">
        <v>0</v>
      </c>
      <c r="GQ1110">
        <v>-1</v>
      </c>
      <c r="GR1110">
        <v>-1</v>
      </c>
    </row>
    <row r="1111" spans="1:200" x14ac:dyDescent="0.2">
      <c r="A1111">
        <f>ROW(Source!A707)</f>
        <v>707</v>
      </c>
      <c r="B1111">
        <v>86295184</v>
      </c>
      <c r="C1111">
        <v>86296942</v>
      </c>
      <c r="D1111">
        <v>27439571</v>
      </c>
      <c r="E1111">
        <v>1</v>
      </c>
      <c r="F1111">
        <v>1</v>
      </c>
      <c r="G1111">
        <v>1</v>
      </c>
      <c r="H1111">
        <v>2</v>
      </c>
      <c r="I1111" t="s">
        <v>956</v>
      </c>
      <c r="J1111" t="s">
        <v>957</v>
      </c>
      <c r="K1111" t="s">
        <v>958</v>
      </c>
      <c r="L1111">
        <v>1368</v>
      </c>
      <c r="N1111">
        <v>1011</v>
      </c>
      <c r="O1111" t="s">
        <v>927</v>
      </c>
      <c r="P1111" t="s">
        <v>927</v>
      </c>
      <c r="Q1111">
        <v>1</v>
      </c>
      <c r="W1111">
        <v>0</v>
      </c>
      <c r="X1111">
        <v>1462286705</v>
      </c>
      <c r="Y1111">
        <f t="shared" si="536"/>
        <v>0.02</v>
      </c>
      <c r="AA1111">
        <v>0</v>
      </c>
      <c r="AB1111">
        <v>822.31</v>
      </c>
      <c r="AC1111">
        <v>200.77</v>
      </c>
      <c r="AD1111">
        <v>0</v>
      </c>
      <c r="AE1111">
        <v>0</v>
      </c>
      <c r="AF1111">
        <v>88.42</v>
      </c>
      <c r="AG1111">
        <v>10.14</v>
      </c>
      <c r="AH1111">
        <v>0</v>
      </c>
      <c r="AI1111">
        <v>1</v>
      </c>
      <c r="AJ1111">
        <v>9.3000000000000007</v>
      </c>
      <c r="AK1111">
        <v>19.8</v>
      </c>
      <c r="AL1111">
        <v>1</v>
      </c>
      <c r="AM1111">
        <v>5</v>
      </c>
      <c r="AN1111">
        <v>0</v>
      </c>
      <c r="AO1111">
        <v>1</v>
      </c>
      <c r="AP1111">
        <v>1</v>
      </c>
      <c r="AQ1111">
        <v>0</v>
      </c>
      <c r="AR1111">
        <v>0</v>
      </c>
      <c r="AS1111" t="s">
        <v>6</v>
      </c>
      <c r="AT1111">
        <v>0.01</v>
      </c>
      <c r="AU1111" t="s">
        <v>206</v>
      </c>
      <c r="AV1111">
        <v>0</v>
      </c>
      <c r="AW1111">
        <v>2</v>
      </c>
      <c r="AX1111">
        <v>86296953</v>
      </c>
      <c r="AY1111">
        <v>1</v>
      </c>
      <c r="AZ1111">
        <v>0</v>
      </c>
      <c r="BA1111">
        <v>1261</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0</v>
      </c>
      <c r="BW1111">
        <v>0</v>
      </c>
      <c r="CV1111">
        <v>0</v>
      </c>
      <c r="CW1111">
        <f>ROUND(Y1111*Source!I707*DO1111,9)</f>
        <v>0</v>
      </c>
      <c r="CX1111">
        <f>ROUND(Y1111*Source!I707,9)</f>
        <v>5.9999999999999995E-4</v>
      </c>
      <c r="CY1111">
        <f>AB1111</f>
        <v>822.31</v>
      </c>
      <c r="CZ1111">
        <f>AF1111</f>
        <v>88.42</v>
      </c>
      <c r="DA1111">
        <f>AJ1111</f>
        <v>9.3000000000000007</v>
      </c>
      <c r="DB1111">
        <f t="shared" si="537"/>
        <v>1.76</v>
      </c>
      <c r="DC1111">
        <f t="shared" si="538"/>
        <v>0.2</v>
      </c>
      <c r="DD1111" t="s">
        <v>6</v>
      </c>
      <c r="DE1111" t="s">
        <v>6</v>
      </c>
      <c r="DF1111">
        <f t="shared" si="539"/>
        <v>0</v>
      </c>
      <c r="DG1111">
        <f>ROUND(ROUND(AF1111*AJ1111,0)*CX1111,0)</f>
        <v>0</v>
      </c>
      <c r="DH1111">
        <f>Source!I707*SmtRes!Y1111</f>
        <v>5.9999999999999995E-4</v>
      </c>
      <c r="DI1111">
        <f>AB1111</f>
        <v>822.31</v>
      </c>
      <c r="DJ1111">
        <f>EtalonRes!Z1261</f>
        <v>88.42</v>
      </c>
      <c r="DK1111">
        <f>Source!BB707</f>
        <v>9.3000000000000007</v>
      </c>
      <c r="DL1111" t="s">
        <v>6</v>
      </c>
      <c r="DM1111">
        <v>0</v>
      </c>
      <c r="DN1111" t="s">
        <v>6</v>
      </c>
      <c r="DO1111">
        <v>0</v>
      </c>
      <c r="GQ1111">
        <v>-1</v>
      </c>
      <c r="GR1111">
        <v>-1</v>
      </c>
    </row>
    <row r="1112" spans="1:200" x14ac:dyDescent="0.2">
      <c r="A1112">
        <f>ROW(Source!A707)</f>
        <v>707</v>
      </c>
      <c r="B1112">
        <v>86295184</v>
      </c>
      <c r="C1112">
        <v>86296942</v>
      </c>
      <c r="D1112">
        <v>27439595</v>
      </c>
      <c r="E1112">
        <v>1</v>
      </c>
      <c r="F1112">
        <v>1</v>
      </c>
      <c r="G1112">
        <v>1</v>
      </c>
      <c r="H1112">
        <v>2</v>
      </c>
      <c r="I1112" t="s">
        <v>959</v>
      </c>
      <c r="J1112" t="s">
        <v>960</v>
      </c>
      <c r="K1112" t="s">
        <v>961</v>
      </c>
      <c r="L1112">
        <v>1368</v>
      </c>
      <c r="N1112">
        <v>1011</v>
      </c>
      <c r="O1112" t="s">
        <v>927</v>
      </c>
      <c r="P1112" t="s">
        <v>927</v>
      </c>
      <c r="Q1112">
        <v>1</v>
      </c>
      <c r="W1112">
        <v>0</v>
      </c>
      <c r="X1112">
        <v>2034592221</v>
      </c>
      <c r="Y1112">
        <f t="shared" si="536"/>
        <v>0.02</v>
      </c>
      <c r="AA1112">
        <v>0</v>
      </c>
      <c r="AB1112">
        <v>20.18</v>
      </c>
      <c r="AC1112">
        <v>0</v>
      </c>
      <c r="AD1112">
        <v>0</v>
      </c>
      <c r="AE1112">
        <v>0</v>
      </c>
      <c r="AF1112">
        <v>2.17</v>
      </c>
      <c r="AG1112">
        <v>0</v>
      </c>
      <c r="AH1112">
        <v>0</v>
      </c>
      <c r="AI1112">
        <v>1</v>
      </c>
      <c r="AJ1112">
        <v>9.3000000000000007</v>
      </c>
      <c r="AK1112">
        <v>19.8</v>
      </c>
      <c r="AL1112">
        <v>1</v>
      </c>
      <c r="AM1112">
        <v>5</v>
      </c>
      <c r="AN1112">
        <v>0</v>
      </c>
      <c r="AO1112">
        <v>1</v>
      </c>
      <c r="AP1112">
        <v>1</v>
      </c>
      <c r="AQ1112">
        <v>0</v>
      </c>
      <c r="AR1112">
        <v>0</v>
      </c>
      <c r="AS1112" t="s">
        <v>6</v>
      </c>
      <c r="AT1112">
        <v>0.01</v>
      </c>
      <c r="AU1112" t="s">
        <v>206</v>
      </c>
      <c r="AV1112">
        <v>0</v>
      </c>
      <c r="AW1112">
        <v>2</v>
      </c>
      <c r="AX1112">
        <v>86296954</v>
      </c>
      <c r="AY1112">
        <v>1</v>
      </c>
      <c r="AZ1112">
        <v>0</v>
      </c>
      <c r="BA1112">
        <v>1262</v>
      </c>
      <c r="BB1112">
        <v>0</v>
      </c>
      <c r="BC1112">
        <v>0</v>
      </c>
      <c r="BD1112">
        <v>0</v>
      </c>
      <c r="BE1112">
        <v>0</v>
      </c>
      <c r="BF1112">
        <v>0</v>
      </c>
      <c r="BG1112">
        <v>0</v>
      </c>
      <c r="BH1112">
        <v>0</v>
      </c>
      <c r="BI1112">
        <v>0</v>
      </c>
      <c r="BJ1112">
        <v>0</v>
      </c>
      <c r="BK1112">
        <v>0</v>
      </c>
      <c r="BL1112">
        <v>0</v>
      </c>
      <c r="BM1112">
        <v>0</v>
      </c>
      <c r="BN1112">
        <v>0</v>
      </c>
      <c r="BO1112">
        <v>0</v>
      </c>
      <c r="BP1112">
        <v>0</v>
      </c>
      <c r="BQ1112">
        <v>0</v>
      </c>
      <c r="BR1112">
        <v>0</v>
      </c>
      <c r="BS1112">
        <v>0</v>
      </c>
      <c r="BT1112">
        <v>0</v>
      </c>
      <c r="BU1112">
        <v>0</v>
      </c>
      <c r="BV1112">
        <v>0</v>
      </c>
      <c r="BW1112">
        <v>0</v>
      </c>
      <c r="CV1112">
        <v>0</v>
      </c>
      <c r="CW1112">
        <f>ROUND(Y1112*Source!I707*DO1112,9)</f>
        <v>0</v>
      </c>
      <c r="CX1112">
        <f>ROUND(Y1112*Source!I707,9)</f>
        <v>5.9999999999999995E-4</v>
      </c>
      <c r="CY1112">
        <f>AB1112</f>
        <v>20.18</v>
      </c>
      <c r="CZ1112">
        <f>AF1112</f>
        <v>2.17</v>
      </c>
      <c r="DA1112">
        <f>AJ1112</f>
        <v>9.3000000000000007</v>
      </c>
      <c r="DB1112">
        <f t="shared" si="537"/>
        <v>0.04</v>
      </c>
      <c r="DC1112">
        <f t="shared" si="538"/>
        <v>0</v>
      </c>
      <c r="DD1112" t="s">
        <v>6</v>
      </c>
      <c r="DE1112" t="s">
        <v>6</v>
      </c>
      <c r="DF1112">
        <f t="shared" si="539"/>
        <v>0</v>
      </c>
      <c r="DG1112">
        <f>ROUND(ROUND(AF1112*AJ1112,0)*CX1112,0)</f>
        <v>0</v>
      </c>
      <c r="DH1112">
        <f>Source!I707*SmtRes!Y1112</f>
        <v>5.9999999999999995E-4</v>
      </c>
      <c r="DI1112">
        <f>AB1112</f>
        <v>20.18</v>
      </c>
      <c r="DJ1112">
        <f>EtalonRes!Z1262</f>
        <v>2.17</v>
      </c>
      <c r="DK1112">
        <f>Source!BB707</f>
        <v>9.3000000000000007</v>
      </c>
      <c r="DL1112" t="s">
        <v>6</v>
      </c>
      <c r="DM1112">
        <v>0</v>
      </c>
      <c r="DN1112" t="s">
        <v>6</v>
      </c>
      <c r="DO1112">
        <v>0</v>
      </c>
      <c r="GQ1112">
        <v>-1</v>
      </c>
      <c r="GR1112">
        <v>-1</v>
      </c>
    </row>
    <row r="1113" spans="1:200" x14ac:dyDescent="0.2">
      <c r="A1113">
        <f>ROW(Source!A707)</f>
        <v>707</v>
      </c>
      <c r="B1113">
        <v>86295184</v>
      </c>
      <c r="C1113">
        <v>86296942</v>
      </c>
      <c r="D1113">
        <v>27441139</v>
      </c>
      <c r="E1113">
        <v>1</v>
      </c>
      <c r="F1113">
        <v>1</v>
      </c>
      <c r="G1113">
        <v>1</v>
      </c>
      <c r="H1113">
        <v>2</v>
      </c>
      <c r="I1113" t="s">
        <v>962</v>
      </c>
      <c r="J1113" t="s">
        <v>963</v>
      </c>
      <c r="K1113" t="s">
        <v>964</v>
      </c>
      <c r="L1113">
        <v>1368</v>
      </c>
      <c r="N1113">
        <v>1011</v>
      </c>
      <c r="O1113" t="s">
        <v>927</v>
      </c>
      <c r="P1113" t="s">
        <v>927</v>
      </c>
      <c r="Q1113">
        <v>1</v>
      </c>
      <c r="W1113">
        <v>0</v>
      </c>
      <c r="X1113">
        <v>-1309944936</v>
      </c>
      <c r="Y1113">
        <f t="shared" si="536"/>
        <v>1.3</v>
      </c>
      <c r="AA1113">
        <v>0</v>
      </c>
      <c r="AB1113">
        <v>63.33</v>
      </c>
      <c r="AC1113">
        <v>0</v>
      </c>
      <c r="AD1113">
        <v>0</v>
      </c>
      <c r="AE1113">
        <v>0</v>
      </c>
      <c r="AF1113">
        <v>6.81</v>
      </c>
      <c r="AG1113">
        <v>0</v>
      </c>
      <c r="AH1113">
        <v>0</v>
      </c>
      <c r="AI1113">
        <v>1</v>
      </c>
      <c r="AJ1113">
        <v>9.3000000000000007</v>
      </c>
      <c r="AK1113">
        <v>19.8</v>
      </c>
      <c r="AL1113">
        <v>1</v>
      </c>
      <c r="AM1113">
        <v>5</v>
      </c>
      <c r="AN1113">
        <v>0</v>
      </c>
      <c r="AO1113">
        <v>1</v>
      </c>
      <c r="AP1113">
        <v>1</v>
      </c>
      <c r="AQ1113">
        <v>0</v>
      </c>
      <c r="AR1113">
        <v>0</v>
      </c>
      <c r="AS1113" t="s">
        <v>6</v>
      </c>
      <c r="AT1113">
        <v>0.65</v>
      </c>
      <c r="AU1113" t="s">
        <v>206</v>
      </c>
      <c r="AV1113">
        <v>0</v>
      </c>
      <c r="AW1113">
        <v>2</v>
      </c>
      <c r="AX1113">
        <v>86296955</v>
      </c>
      <c r="AY1113">
        <v>1</v>
      </c>
      <c r="AZ1113">
        <v>0</v>
      </c>
      <c r="BA1113">
        <v>1263</v>
      </c>
      <c r="BB1113">
        <v>0</v>
      </c>
      <c r="BC1113">
        <v>0</v>
      </c>
      <c r="BD1113">
        <v>0</v>
      </c>
      <c r="BE1113">
        <v>0</v>
      </c>
      <c r="BF1113">
        <v>0</v>
      </c>
      <c r="BG1113">
        <v>0</v>
      </c>
      <c r="BH1113">
        <v>0</v>
      </c>
      <c r="BI1113">
        <v>0</v>
      </c>
      <c r="BJ1113">
        <v>0</v>
      </c>
      <c r="BK1113">
        <v>0</v>
      </c>
      <c r="BL1113">
        <v>0</v>
      </c>
      <c r="BM1113">
        <v>0</v>
      </c>
      <c r="BN1113">
        <v>0</v>
      </c>
      <c r="BO1113">
        <v>0</v>
      </c>
      <c r="BP1113">
        <v>0</v>
      </c>
      <c r="BQ1113">
        <v>0</v>
      </c>
      <c r="BR1113">
        <v>0</v>
      </c>
      <c r="BS1113">
        <v>0</v>
      </c>
      <c r="BT1113">
        <v>0</v>
      </c>
      <c r="BU1113">
        <v>0</v>
      </c>
      <c r="BV1113">
        <v>0</v>
      </c>
      <c r="BW1113">
        <v>0</v>
      </c>
      <c r="CV1113">
        <v>0</v>
      </c>
      <c r="CW1113">
        <f>ROUND(Y1113*Source!I707*DO1113,9)</f>
        <v>0</v>
      </c>
      <c r="CX1113">
        <f>ROUND(Y1113*Source!I707,9)</f>
        <v>3.9E-2</v>
      </c>
      <c r="CY1113">
        <f>AB1113</f>
        <v>63.33</v>
      </c>
      <c r="CZ1113">
        <f>AF1113</f>
        <v>6.81</v>
      </c>
      <c r="DA1113">
        <f>AJ1113</f>
        <v>9.3000000000000007</v>
      </c>
      <c r="DB1113">
        <f t="shared" si="537"/>
        <v>8.86</v>
      </c>
      <c r="DC1113">
        <f t="shared" si="538"/>
        <v>0</v>
      </c>
      <c r="DD1113" t="s">
        <v>6</v>
      </c>
      <c r="DE1113" t="s">
        <v>6</v>
      </c>
      <c r="DF1113">
        <f t="shared" si="539"/>
        <v>0</v>
      </c>
      <c r="DG1113">
        <f>ROUND(ROUND(AF1113*AJ1113,0)*CX1113,0)</f>
        <v>2</v>
      </c>
      <c r="DH1113">
        <f>Source!I707*SmtRes!Y1113</f>
        <v>3.9E-2</v>
      </c>
      <c r="DI1113">
        <f>AB1113</f>
        <v>63.33</v>
      </c>
      <c r="DJ1113">
        <f>EtalonRes!Z1263</f>
        <v>6.81</v>
      </c>
      <c r="DK1113">
        <f>Source!BB707</f>
        <v>9.3000000000000007</v>
      </c>
      <c r="DL1113" t="s">
        <v>6</v>
      </c>
      <c r="DM1113">
        <v>0</v>
      </c>
      <c r="DN1113" t="s">
        <v>6</v>
      </c>
      <c r="DO1113">
        <v>0</v>
      </c>
      <c r="GQ1113">
        <v>-1</v>
      </c>
      <c r="GR1113">
        <v>-1</v>
      </c>
    </row>
    <row r="1114" spans="1:200" x14ac:dyDescent="0.2">
      <c r="A1114">
        <f>ROW(Source!A707)</f>
        <v>707</v>
      </c>
      <c r="B1114">
        <v>86295184</v>
      </c>
      <c r="C1114">
        <v>86296942</v>
      </c>
      <c r="D1114">
        <v>27441327</v>
      </c>
      <c r="E1114">
        <v>1</v>
      </c>
      <c r="F1114">
        <v>1</v>
      </c>
      <c r="G1114">
        <v>1</v>
      </c>
      <c r="H1114">
        <v>2</v>
      </c>
      <c r="I1114" t="s">
        <v>936</v>
      </c>
      <c r="J1114" t="s">
        <v>937</v>
      </c>
      <c r="K1114" t="s">
        <v>938</v>
      </c>
      <c r="L1114">
        <v>1368</v>
      </c>
      <c r="N1114">
        <v>1011</v>
      </c>
      <c r="O1114" t="s">
        <v>927</v>
      </c>
      <c r="P1114" t="s">
        <v>927</v>
      </c>
      <c r="Q1114">
        <v>1</v>
      </c>
      <c r="W1114">
        <v>0</v>
      </c>
      <c r="X1114">
        <v>-1583389094</v>
      </c>
      <c r="Y1114">
        <f t="shared" si="536"/>
        <v>0.02</v>
      </c>
      <c r="AA1114">
        <v>0</v>
      </c>
      <c r="AB1114">
        <v>868.34</v>
      </c>
      <c r="AC1114">
        <v>231.46</v>
      </c>
      <c r="AD1114">
        <v>0</v>
      </c>
      <c r="AE1114">
        <v>0</v>
      </c>
      <c r="AF1114">
        <v>93.37</v>
      </c>
      <c r="AG1114">
        <v>11.69</v>
      </c>
      <c r="AH1114">
        <v>0</v>
      </c>
      <c r="AI1114">
        <v>1</v>
      </c>
      <c r="AJ1114">
        <v>9.3000000000000007</v>
      </c>
      <c r="AK1114">
        <v>19.8</v>
      </c>
      <c r="AL1114">
        <v>1</v>
      </c>
      <c r="AM1114">
        <v>5</v>
      </c>
      <c r="AN1114">
        <v>0</v>
      </c>
      <c r="AO1114">
        <v>1</v>
      </c>
      <c r="AP1114">
        <v>1</v>
      </c>
      <c r="AQ1114">
        <v>0</v>
      </c>
      <c r="AR1114">
        <v>0</v>
      </c>
      <c r="AS1114" t="s">
        <v>6</v>
      </c>
      <c r="AT1114">
        <v>0.01</v>
      </c>
      <c r="AU1114" t="s">
        <v>206</v>
      </c>
      <c r="AV1114">
        <v>0</v>
      </c>
      <c r="AW1114">
        <v>2</v>
      </c>
      <c r="AX1114">
        <v>86296956</v>
      </c>
      <c r="AY1114">
        <v>1</v>
      </c>
      <c r="AZ1114">
        <v>0</v>
      </c>
      <c r="BA1114">
        <v>1264</v>
      </c>
      <c r="BB1114">
        <v>0</v>
      </c>
      <c r="BC1114">
        <v>0</v>
      </c>
      <c r="BD1114">
        <v>0</v>
      </c>
      <c r="BE1114">
        <v>0</v>
      </c>
      <c r="BF1114">
        <v>0</v>
      </c>
      <c r="BG1114">
        <v>0</v>
      </c>
      <c r="BH1114">
        <v>0</v>
      </c>
      <c r="BI1114">
        <v>0</v>
      </c>
      <c r="BJ1114">
        <v>0</v>
      </c>
      <c r="BK1114">
        <v>0</v>
      </c>
      <c r="BL1114">
        <v>0</v>
      </c>
      <c r="BM1114">
        <v>0</v>
      </c>
      <c r="BN1114">
        <v>0</v>
      </c>
      <c r="BO1114">
        <v>0</v>
      </c>
      <c r="BP1114">
        <v>0</v>
      </c>
      <c r="BQ1114">
        <v>0</v>
      </c>
      <c r="BR1114">
        <v>0</v>
      </c>
      <c r="BS1114">
        <v>0</v>
      </c>
      <c r="BT1114">
        <v>0</v>
      </c>
      <c r="BU1114">
        <v>0</v>
      </c>
      <c r="BV1114">
        <v>0</v>
      </c>
      <c r="BW1114">
        <v>0</v>
      </c>
      <c r="CV1114">
        <v>0</v>
      </c>
      <c r="CW1114">
        <f>ROUND(Y1114*Source!I707*DO1114,9)</f>
        <v>0</v>
      </c>
      <c r="CX1114">
        <f>ROUND(Y1114*Source!I707,9)</f>
        <v>5.9999999999999995E-4</v>
      </c>
      <c r="CY1114">
        <f>AB1114</f>
        <v>868.34</v>
      </c>
      <c r="CZ1114">
        <f>AF1114</f>
        <v>93.37</v>
      </c>
      <c r="DA1114">
        <f>AJ1114</f>
        <v>9.3000000000000007</v>
      </c>
      <c r="DB1114">
        <f t="shared" si="537"/>
        <v>1.86</v>
      </c>
      <c r="DC1114">
        <f t="shared" si="538"/>
        <v>0.24</v>
      </c>
      <c r="DD1114" t="s">
        <v>6</v>
      </c>
      <c r="DE1114" t="s">
        <v>6</v>
      </c>
      <c r="DF1114">
        <f t="shared" si="539"/>
        <v>0</v>
      </c>
      <c r="DG1114">
        <f>ROUND(ROUND(AF1114*AJ1114,0)*CX1114,0)</f>
        <v>1</v>
      </c>
      <c r="DH1114">
        <f>Source!I707*SmtRes!Y1114</f>
        <v>5.9999999999999995E-4</v>
      </c>
      <c r="DI1114">
        <f>AB1114</f>
        <v>868.34</v>
      </c>
      <c r="DJ1114">
        <f>EtalonRes!Z1264</f>
        <v>93.37</v>
      </c>
      <c r="DK1114">
        <f>Source!BB707</f>
        <v>9.3000000000000007</v>
      </c>
      <c r="DL1114" t="s">
        <v>6</v>
      </c>
      <c r="DM1114">
        <v>0</v>
      </c>
      <c r="DN1114" t="s">
        <v>6</v>
      </c>
      <c r="DO1114">
        <v>0</v>
      </c>
      <c r="GQ1114">
        <v>-1</v>
      </c>
      <c r="GR1114">
        <v>-1</v>
      </c>
    </row>
    <row r="1115" spans="1:200" x14ac:dyDescent="0.2">
      <c r="A1115">
        <f>ROW(Source!A707)</f>
        <v>707</v>
      </c>
      <c r="B1115">
        <v>86295184</v>
      </c>
      <c r="C1115">
        <v>86296942</v>
      </c>
      <c r="D1115">
        <v>27371445</v>
      </c>
      <c r="E1115">
        <v>1</v>
      </c>
      <c r="F1115">
        <v>1</v>
      </c>
      <c r="G1115">
        <v>1</v>
      </c>
      <c r="H1115">
        <v>3</v>
      </c>
      <c r="I1115" t="s">
        <v>210</v>
      </c>
      <c r="J1115" t="s">
        <v>212</v>
      </c>
      <c r="K1115" t="s">
        <v>211</v>
      </c>
      <c r="L1115">
        <v>1348</v>
      </c>
      <c r="N1115">
        <v>1009</v>
      </c>
      <c r="O1115" t="s">
        <v>63</v>
      </c>
      <c r="P1115" t="s">
        <v>63</v>
      </c>
      <c r="Q1115">
        <v>1000</v>
      </c>
      <c r="W1115">
        <v>0</v>
      </c>
      <c r="X1115">
        <v>1677997654</v>
      </c>
      <c r="Y1115">
        <f t="shared" si="536"/>
        <v>2.8E-3</v>
      </c>
      <c r="AA1115">
        <v>94500</v>
      </c>
      <c r="AB1115">
        <v>0</v>
      </c>
      <c r="AC1115">
        <v>0</v>
      </c>
      <c r="AD1115">
        <v>0</v>
      </c>
      <c r="AE1115">
        <v>13260</v>
      </c>
      <c r="AF1115">
        <v>0</v>
      </c>
      <c r="AG1115">
        <v>0</v>
      </c>
      <c r="AH1115">
        <v>0</v>
      </c>
      <c r="AI1115">
        <v>7.56</v>
      </c>
      <c r="AJ1115">
        <v>1</v>
      </c>
      <c r="AK1115">
        <v>1</v>
      </c>
      <c r="AL1115">
        <v>1</v>
      </c>
      <c r="AM1115">
        <v>0</v>
      </c>
      <c r="AN1115">
        <v>0</v>
      </c>
      <c r="AO1115">
        <v>0</v>
      </c>
      <c r="AP1115">
        <v>1</v>
      </c>
      <c r="AQ1115">
        <v>0</v>
      </c>
      <c r="AR1115">
        <v>0</v>
      </c>
      <c r="AS1115" t="s">
        <v>6</v>
      </c>
      <c r="AT1115">
        <v>1.4E-3</v>
      </c>
      <c r="AU1115" t="s">
        <v>206</v>
      </c>
      <c r="AV1115">
        <v>0</v>
      </c>
      <c r="AW1115">
        <v>2</v>
      </c>
      <c r="AX1115">
        <v>86296957</v>
      </c>
      <c r="AY1115">
        <v>1</v>
      </c>
      <c r="AZ1115">
        <v>16384</v>
      </c>
      <c r="BA1115">
        <v>1265</v>
      </c>
      <c r="BB1115">
        <v>3</v>
      </c>
      <c r="BC1115">
        <v>0</v>
      </c>
      <c r="BD1115">
        <v>0</v>
      </c>
      <c r="BE1115">
        <v>0</v>
      </c>
      <c r="BF1115">
        <v>0</v>
      </c>
      <c r="BG1115">
        <v>0</v>
      </c>
      <c r="BH1115">
        <v>0</v>
      </c>
      <c r="BI1115">
        <v>0</v>
      </c>
      <c r="BJ1115">
        <v>0</v>
      </c>
      <c r="BK1115">
        <v>0</v>
      </c>
      <c r="BL1115">
        <v>0</v>
      </c>
      <c r="BM1115">
        <v>0</v>
      </c>
      <c r="BN1115">
        <v>0</v>
      </c>
      <c r="BO1115">
        <v>0</v>
      </c>
      <c r="BP1115">
        <v>0</v>
      </c>
      <c r="BQ1115">
        <v>0</v>
      </c>
      <c r="BR1115">
        <v>0</v>
      </c>
      <c r="BS1115">
        <v>0</v>
      </c>
      <c r="BT1115">
        <v>0</v>
      </c>
      <c r="BU1115">
        <v>0</v>
      </c>
      <c r="BV1115">
        <v>0</v>
      </c>
      <c r="BW1115">
        <v>0</v>
      </c>
      <c r="CV1115">
        <v>0</v>
      </c>
      <c r="CW1115">
        <v>0</v>
      </c>
      <c r="CX1115">
        <f>ROUND(Y1115*Source!I707,9)</f>
        <v>8.3999999999999995E-5</v>
      </c>
      <c r="CY1115">
        <f>AA1115</f>
        <v>94500</v>
      </c>
      <c r="CZ1115">
        <f>AE1115</f>
        <v>13260</v>
      </c>
      <c r="DA1115">
        <f>AI1115</f>
        <v>7.56</v>
      </c>
      <c r="DB1115">
        <f t="shared" si="537"/>
        <v>37.119999999999997</v>
      </c>
      <c r="DC1115">
        <f t="shared" si="538"/>
        <v>0</v>
      </c>
      <c r="DD1115" t="s">
        <v>6</v>
      </c>
      <c r="DE1115" t="s">
        <v>6</v>
      </c>
      <c r="DF1115">
        <f>ROUND(ROUND(AE1115*AI1115,0)*CX1115,0)</f>
        <v>8</v>
      </c>
      <c r="DG1115">
        <f t="shared" ref="DG1115:DG1127" si="540">ROUND(ROUND(AF1115,0)*CX1115,0)</f>
        <v>0</v>
      </c>
      <c r="DH1115">
        <f>Source!I707*SmtRes!Y1115</f>
        <v>8.3999999999999995E-5</v>
      </c>
      <c r="DI1115">
        <f>AA1115</f>
        <v>94500</v>
      </c>
      <c r="DJ1115">
        <f>EtalonRes!Y1265</f>
        <v>6156.33</v>
      </c>
      <c r="DK1115">
        <f>Source!BC707</f>
        <v>7.56</v>
      </c>
      <c r="DL1115" t="s">
        <v>6</v>
      </c>
      <c r="DM1115">
        <v>0</v>
      </c>
      <c r="DN1115" t="s">
        <v>6</v>
      </c>
      <c r="DO1115">
        <v>0</v>
      </c>
      <c r="GP1115">
        <v>1</v>
      </c>
      <c r="GQ1115">
        <v>-1</v>
      </c>
      <c r="GR1115">
        <v>-1</v>
      </c>
    </row>
    <row r="1116" spans="1:200" x14ac:dyDescent="0.2">
      <c r="A1116">
        <f>ROW(Source!A707)</f>
        <v>707</v>
      </c>
      <c r="B1116">
        <v>86295184</v>
      </c>
      <c r="C1116">
        <v>86296942</v>
      </c>
      <c r="D1116">
        <v>27387231</v>
      </c>
      <c r="E1116">
        <v>1</v>
      </c>
      <c r="F1116">
        <v>1</v>
      </c>
      <c r="G1116">
        <v>1</v>
      </c>
      <c r="H1116">
        <v>3</v>
      </c>
      <c r="I1116" t="s">
        <v>176</v>
      </c>
      <c r="J1116" t="s">
        <v>178</v>
      </c>
      <c r="K1116" t="s">
        <v>177</v>
      </c>
      <c r="L1116">
        <v>1348</v>
      </c>
      <c r="N1116">
        <v>1009</v>
      </c>
      <c r="O1116" t="s">
        <v>63</v>
      </c>
      <c r="P1116" t="s">
        <v>63</v>
      </c>
      <c r="Q1116">
        <v>1000</v>
      </c>
      <c r="W1116">
        <v>0</v>
      </c>
      <c r="X1116">
        <v>1793674503</v>
      </c>
      <c r="Y1116">
        <f t="shared" si="536"/>
        <v>3.7999999999999999E-2</v>
      </c>
      <c r="AA1116">
        <v>124030</v>
      </c>
      <c r="AB1116">
        <v>0</v>
      </c>
      <c r="AC1116">
        <v>0</v>
      </c>
      <c r="AD1116">
        <v>0</v>
      </c>
      <c r="AE1116">
        <v>17403.570000000003</v>
      </c>
      <c r="AF1116">
        <v>0</v>
      </c>
      <c r="AG1116">
        <v>0</v>
      </c>
      <c r="AH1116">
        <v>0</v>
      </c>
      <c r="AI1116">
        <v>7.56</v>
      </c>
      <c r="AJ1116">
        <v>1</v>
      </c>
      <c r="AK1116">
        <v>1</v>
      </c>
      <c r="AL1116">
        <v>1</v>
      </c>
      <c r="AM1116">
        <v>0</v>
      </c>
      <c r="AN1116">
        <v>0</v>
      </c>
      <c r="AO1116">
        <v>0</v>
      </c>
      <c r="AP1116">
        <v>1</v>
      </c>
      <c r="AQ1116">
        <v>0</v>
      </c>
      <c r="AR1116">
        <v>0</v>
      </c>
      <c r="AS1116" t="s">
        <v>6</v>
      </c>
      <c r="AT1116">
        <v>1.9E-2</v>
      </c>
      <c r="AU1116" t="s">
        <v>206</v>
      </c>
      <c r="AV1116">
        <v>0</v>
      </c>
      <c r="AW1116">
        <v>2</v>
      </c>
      <c r="AX1116">
        <v>86296958</v>
      </c>
      <c r="AY1116">
        <v>1</v>
      </c>
      <c r="AZ1116">
        <v>16384</v>
      </c>
      <c r="BA1116">
        <v>1266</v>
      </c>
      <c r="BB1116">
        <v>3</v>
      </c>
      <c r="BC1116">
        <v>0</v>
      </c>
      <c r="BD1116">
        <v>0</v>
      </c>
      <c r="BE1116">
        <v>0</v>
      </c>
      <c r="BF1116">
        <v>0</v>
      </c>
      <c r="BG1116">
        <v>0</v>
      </c>
      <c r="BH1116">
        <v>0</v>
      </c>
      <c r="BI1116">
        <v>0</v>
      </c>
      <c r="BJ1116">
        <v>0</v>
      </c>
      <c r="BK1116">
        <v>0</v>
      </c>
      <c r="BL1116">
        <v>0</v>
      </c>
      <c r="BM1116">
        <v>0</v>
      </c>
      <c r="BN1116">
        <v>0</v>
      </c>
      <c r="BO1116">
        <v>0</v>
      </c>
      <c r="BP1116">
        <v>0</v>
      </c>
      <c r="BQ1116">
        <v>0</v>
      </c>
      <c r="BR1116">
        <v>0</v>
      </c>
      <c r="BS1116">
        <v>0</v>
      </c>
      <c r="BT1116">
        <v>0</v>
      </c>
      <c r="BU1116">
        <v>0</v>
      </c>
      <c r="BV1116">
        <v>0</v>
      </c>
      <c r="BW1116">
        <v>0</v>
      </c>
      <c r="CV1116">
        <v>0</v>
      </c>
      <c r="CW1116">
        <v>0</v>
      </c>
      <c r="CX1116">
        <f>ROUND(Y1116*Source!I707,9)</f>
        <v>1.14E-3</v>
      </c>
      <c r="CY1116">
        <f>AA1116</f>
        <v>124030</v>
      </c>
      <c r="CZ1116">
        <f>AE1116</f>
        <v>17403.570000000003</v>
      </c>
      <c r="DA1116">
        <f>AI1116</f>
        <v>7.56</v>
      </c>
      <c r="DB1116">
        <f t="shared" si="537"/>
        <v>661.34</v>
      </c>
      <c r="DC1116">
        <f t="shared" si="538"/>
        <v>0</v>
      </c>
      <c r="DD1116" t="s">
        <v>6</v>
      </c>
      <c r="DE1116" t="s">
        <v>6</v>
      </c>
      <c r="DF1116">
        <f>ROUND(ROUND(AE1116*AI1116,0)*CX1116,0)</f>
        <v>150</v>
      </c>
      <c r="DG1116">
        <f t="shared" si="540"/>
        <v>0</v>
      </c>
      <c r="DH1116">
        <f>Source!I707*SmtRes!Y1116</f>
        <v>1.14E-3</v>
      </c>
      <c r="DI1116">
        <f>AA1116</f>
        <v>124030</v>
      </c>
      <c r="DJ1116">
        <f>EtalonRes!Y1266</f>
        <v>14313</v>
      </c>
      <c r="DK1116">
        <f>Source!BC707</f>
        <v>7.56</v>
      </c>
      <c r="DL1116" t="s">
        <v>6</v>
      </c>
      <c r="DM1116">
        <v>0</v>
      </c>
      <c r="DN1116" t="s">
        <v>6</v>
      </c>
      <c r="DO1116">
        <v>0</v>
      </c>
      <c r="GP1116">
        <v>1</v>
      </c>
      <c r="GQ1116">
        <v>-1</v>
      </c>
      <c r="GR1116">
        <v>-1</v>
      </c>
    </row>
    <row r="1117" spans="1:200" x14ac:dyDescent="0.2">
      <c r="A1117">
        <f>ROW(Source!A712)</f>
        <v>712</v>
      </c>
      <c r="B1117">
        <v>86295183</v>
      </c>
      <c r="C1117">
        <v>86296961</v>
      </c>
      <c r="D1117">
        <v>27493458</v>
      </c>
      <c r="E1117">
        <v>1</v>
      </c>
      <c r="F1117">
        <v>1</v>
      </c>
      <c r="G1117">
        <v>1</v>
      </c>
      <c r="H1117">
        <v>1</v>
      </c>
      <c r="I1117" t="s">
        <v>998</v>
      </c>
      <c r="J1117" t="s">
        <v>6</v>
      </c>
      <c r="K1117" t="s">
        <v>999</v>
      </c>
      <c r="L1117">
        <v>1369</v>
      </c>
      <c r="N1117">
        <v>1013</v>
      </c>
      <c r="O1117" t="s">
        <v>921</v>
      </c>
      <c r="P1117" t="s">
        <v>921</v>
      </c>
      <c r="Q1117">
        <v>1</v>
      </c>
      <c r="W1117">
        <v>0</v>
      </c>
      <c r="X1117">
        <v>-115882720</v>
      </c>
      <c r="Y1117">
        <f>(AT1117*1.2)</f>
        <v>717.91199999999992</v>
      </c>
      <c r="AA1117">
        <v>0</v>
      </c>
      <c r="AB1117">
        <v>0</v>
      </c>
      <c r="AC1117">
        <v>0</v>
      </c>
      <c r="AD1117">
        <v>8.6</v>
      </c>
      <c r="AE1117">
        <v>0</v>
      </c>
      <c r="AF1117">
        <v>0</v>
      </c>
      <c r="AG1117">
        <v>0</v>
      </c>
      <c r="AH1117">
        <v>8.6</v>
      </c>
      <c r="AI1117">
        <v>1</v>
      </c>
      <c r="AJ1117">
        <v>1</v>
      </c>
      <c r="AK1117">
        <v>1</v>
      </c>
      <c r="AL1117">
        <v>1</v>
      </c>
      <c r="AM1117">
        <v>0</v>
      </c>
      <c r="AN1117">
        <v>0</v>
      </c>
      <c r="AO1117">
        <v>1</v>
      </c>
      <c r="AP1117">
        <v>1</v>
      </c>
      <c r="AQ1117">
        <v>0</v>
      </c>
      <c r="AR1117">
        <v>0</v>
      </c>
      <c r="AS1117" t="s">
        <v>6</v>
      </c>
      <c r="AT1117">
        <v>598.26</v>
      </c>
      <c r="AU1117" t="s">
        <v>24</v>
      </c>
      <c r="AV1117">
        <v>1</v>
      </c>
      <c r="AW1117">
        <v>2</v>
      </c>
      <c r="AX1117">
        <v>86296971</v>
      </c>
      <c r="AY1117">
        <v>1</v>
      </c>
      <c r="AZ1117">
        <v>0</v>
      </c>
      <c r="BA1117">
        <v>1267</v>
      </c>
      <c r="BB1117">
        <v>0</v>
      </c>
      <c r="BC1117">
        <v>0</v>
      </c>
      <c r="BD1117">
        <v>0</v>
      </c>
      <c r="BE1117">
        <v>0</v>
      </c>
      <c r="BF1117">
        <v>0</v>
      </c>
      <c r="BG1117">
        <v>0</v>
      </c>
      <c r="BH1117">
        <v>0</v>
      </c>
      <c r="BI1117">
        <v>0</v>
      </c>
      <c r="BJ1117">
        <v>0</v>
      </c>
      <c r="BK1117">
        <v>0</v>
      </c>
      <c r="BL1117">
        <v>0</v>
      </c>
      <c r="BM1117">
        <v>0</v>
      </c>
      <c r="BN1117">
        <v>0</v>
      </c>
      <c r="BO1117">
        <v>0</v>
      </c>
      <c r="BP1117">
        <v>0</v>
      </c>
      <c r="BQ1117">
        <v>0</v>
      </c>
      <c r="BR1117">
        <v>0</v>
      </c>
      <c r="BS1117">
        <v>0</v>
      </c>
      <c r="BT1117">
        <v>0</v>
      </c>
      <c r="BU1117">
        <v>0</v>
      </c>
      <c r="BV1117">
        <v>0</v>
      </c>
      <c r="BW1117">
        <v>0</v>
      </c>
      <c r="CU1117">
        <f>ROUND(AT1117*Source!I712*AH1117*AL1117,0)</f>
        <v>2</v>
      </c>
      <c r="CV1117">
        <f>ROUND(Y1117*Source!I712,9)</f>
        <v>0.23691096</v>
      </c>
      <c r="CW1117">
        <v>0</v>
      </c>
      <c r="CX1117">
        <f>ROUND(Y1117*Source!I712,9)</f>
        <v>0.23691096</v>
      </c>
      <c r="CY1117">
        <f>AD1117</f>
        <v>8.6</v>
      </c>
      <c r="CZ1117">
        <f>AH1117</f>
        <v>8.6</v>
      </c>
      <c r="DA1117">
        <f>AL1117</f>
        <v>1</v>
      </c>
      <c r="DB1117">
        <f>ROUND((ROUND(AT1117*CZ1117,2)*1.2),2)</f>
        <v>6174.05</v>
      </c>
      <c r="DC1117">
        <f>ROUND((ROUND(AT1117*AG1117,2)*1.2),2)</f>
        <v>0</v>
      </c>
      <c r="DD1117" t="s">
        <v>6</v>
      </c>
      <c r="DE1117" t="s">
        <v>6</v>
      </c>
      <c r="DF1117">
        <f t="shared" ref="DF1117:DF1133" si="541">ROUND(ROUND(AE1117,0)*CX1117,0)</f>
        <v>0</v>
      </c>
      <c r="DG1117">
        <f t="shared" si="540"/>
        <v>0</v>
      </c>
      <c r="DH1117">
        <f>Source!I712*SmtRes!Y1117</f>
        <v>0.23691095999999998</v>
      </c>
      <c r="DI1117">
        <f>AD1117</f>
        <v>8.6</v>
      </c>
      <c r="DJ1117">
        <f>EtalonRes!AB1267</f>
        <v>8.6</v>
      </c>
      <c r="DK1117">
        <f>Source!BA712</f>
        <v>1</v>
      </c>
      <c r="DL1117" t="s">
        <v>6</v>
      </c>
      <c r="DM1117">
        <v>0</v>
      </c>
      <c r="DN1117" t="s">
        <v>6</v>
      </c>
      <c r="DO1117">
        <v>0</v>
      </c>
      <c r="GQ1117">
        <v>-1</v>
      </c>
      <c r="GR1117">
        <v>-1</v>
      </c>
    </row>
    <row r="1118" spans="1:200" x14ac:dyDescent="0.2">
      <c r="A1118">
        <f>ROW(Source!A712)</f>
        <v>712</v>
      </c>
      <c r="B1118">
        <v>86295183</v>
      </c>
      <c r="C1118">
        <v>86296961</v>
      </c>
      <c r="D1118">
        <v>121548</v>
      </c>
      <c r="E1118">
        <v>1</v>
      </c>
      <c r="F1118">
        <v>1</v>
      </c>
      <c r="G1118">
        <v>1</v>
      </c>
      <c r="H1118">
        <v>1</v>
      </c>
      <c r="I1118" t="s">
        <v>39</v>
      </c>
      <c r="J1118" t="s">
        <v>6</v>
      </c>
      <c r="K1118" t="s">
        <v>922</v>
      </c>
      <c r="L1118">
        <v>608254</v>
      </c>
      <c r="N1118">
        <v>1013</v>
      </c>
      <c r="O1118" t="s">
        <v>923</v>
      </c>
      <c r="P1118" t="s">
        <v>923</v>
      </c>
      <c r="Q1118">
        <v>1</v>
      </c>
      <c r="W1118">
        <v>0</v>
      </c>
      <c r="X1118">
        <v>-185737400</v>
      </c>
      <c r="Y1118">
        <f t="shared" ref="Y1118:Y1125" si="542">AT1118</f>
        <v>18.62</v>
      </c>
      <c r="AA1118">
        <v>0</v>
      </c>
      <c r="AB1118">
        <v>0</v>
      </c>
      <c r="AC1118">
        <v>0</v>
      </c>
      <c r="AD1118">
        <v>0</v>
      </c>
      <c r="AE1118">
        <v>0</v>
      </c>
      <c r="AF1118">
        <v>0</v>
      </c>
      <c r="AG1118">
        <v>0</v>
      </c>
      <c r="AH1118">
        <v>0</v>
      </c>
      <c r="AI1118">
        <v>1</v>
      </c>
      <c r="AJ1118">
        <v>1</v>
      </c>
      <c r="AK1118">
        <v>1</v>
      </c>
      <c r="AL1118">
        <v>1</v>
      </c>
      <c r="AM1118">
        <v>0</v>
      </c>
      <c r="AN1118">
        <v>0</v>
      </c>
      <c r="AO1118">
        <v>1</v>
      </c>
      <c r="AP1118">
        <v>0</v>
      </c>
      <c r="AQ1118">
        <v>0</v>
      </c>
      <c r="AR1118">
        <v>0</v>
      </c>
      <c r="AS1118" t="s">
        <v>6</v>
      </c>
      <c r="AT1118">
        <v>18.62</v>
      </c>
      <c r="AU1118" t="s">
        <v>6</v>
      </c>
      <c r="AV1118">
        <v>2</v>
      </c>
      <c r="AW1118">
        <v>2</v>
      </c>
      <c r="AX1118">
        <v>86296972</v>
      </c>
      <c r="AY1118">
        <v>1</v>
      </c>
      <c r="AZ1118">
        <v>0</v>
      </c>
      <c r="BA1118">
        <v>1268</v>
      </c>
      <c r="BB1118">
        <v>0</v>
      </c>
      <c r="BC1118">
        <v>0</v>
      </c>
      <c r="BD1118">
        <v>0</v>
      </c>
      <c r="BE1118">
        <v>0</v>
      </c>
      <c r="BF1118">
        <v>0</v>
      </c>
      <c r="BG1118">
        <v>0</v>
      </c>
      <c r="BH1118">
        <v>0</v>
      </c>
      <c r="BI1118">
        <v>0</v>
      </c>
      <c r="BJ1118">
        <v>0</v>
      </c>
      <c r="BK1118">
        <v>0</v>
      </c>
      <c r="BL1118">
        <v>0</v>
      </c>
      <c r="BM1118">
        <v>0</v>
      </c>
      <c r="BN1118">
        <v>0</v>
      </c>
      <c r="BO1118">
        <v>0</v>
      </c>
      <c r="BP1118">
        <v>0</v>
      </c>
      <c r="BQ1118">
        <v>0</v>
      </c>
      <c r="BR1118">
        <v>0</v>
      </c>
      <c r="BS1118">
        <v>0</v>
      </c>
      <c r="BT1118">
        <v>0</v>
      </c>
      <c r="BU1118">
        <v>0</v>
      </c>
      <c r="BV1118">
        <v>0</v>
      </c>
      <c r="BW1118">
        <v>0</v>
      </c>
      <c r="CV1118">
        <v>0</v>
      </c>
      <c r="CW1118">
        <v>0</v>
      </c>
      <c r="CX1118">
        <f>ROUND(Y1118*Source!I712,9)</f>
        <v>6.1446000000000001E-3</v>
      </c>
      <c r="CY1118">
        <f>AD1118</f>
        <v>0</v>
      </c>
      <c r="CZ1118">
        <f>AH1118</f>
        <v>0</v>
      </c>
      <c r="DA1118">
        <f>AL1118</f>
        <v>1</v>
      </c>
      <c r="DB1118">
        <f t="shared" ref="DB1118:DB1125" si="543">ROUND(ROUND(AT1118*CZ1118,2),2)</f>
        <v>0</v>
      </c>
      <c r="DC1118">
        <f t="shared" ref="DC1118:DC1125" si="544">ROUND(ROUND(AT1118*AG1118,2),2)</f>
        <v>0</v>
      </c>
      <c r="DD1118" t="s">
        <v>6</v>
      </c>
      <c r="DE1118" t="s">
        <v>6</v>
      </c>
      <c r="DF1118">
        <f t="shared" si="541"/>
        <v>0</v>
      </c>
      <c r="DG1118">
        <f t="shared" si="540"/>
        <v>0</v>
      </c>
      <c r="DH1118">
        <f>Source!I712*SmtRes!Y1118</f>
        <v>6.1446000000000001E-3</v>
      </c>
      <c r="DI1118">
        <f>AD1118</f>
        <v>0</v>
      </c>
      <c r="DJ1118">
        <f>EtalonRes!AB1268</f>
        <v>0</v>
      </c>
      <c r="DK1118">
        <f>Source!BA712</f>
        <v>1</v>
      </c>
      <c r="DL1118" t="s">
        <v>6</v>
      </c>
      <c r="DM1118">
        <v>0</v>
      </c>
      <c r="DN1118" t="s">
        <v>6</v>
      </c>
      <c r="DO1118">
        <v>0</v>
      </c>
      <c r="GQ1118">
        <v>-1</v>
      </c>
      <c r="GR1118">
        <v>-1</v>
      </c>
    </row>
    <row r="1119" spans="1:200" x14ac:dyDescent="0.2">
      <c r="A1119">
        <f>ROW(Source!A712)</f>
        <v>712</v>
      </c>
      <c r="B1119">
        <v>86295183</v>
      </c>
      <c r="C1119">
        <v>86296961</v>
      </c>
      <c r="D1119">
        <v>27439418</v>
      </c>
      <c r="E1119">
        <v>1</v>
      </c>
      <c r="F1119">
        <v>1</v>
      </c>
      <c r="G1119">
        <v>1</v>
      </c>
      <c r="H1119">
        <v>2</v>
      </c>
      <c r="I1119" t="s">
        <v>944</v>
      </c>
      <c r="J1119" t="s">
        <v>945</v>
      </c>
      <c r="K1119" t="s">
        <v>946</v>
      </c>
      <c r="L1119">
        <v>1368</v>
      </c>
      <c r="N1119">
        <v>1011</v>
      </c>
      <c r="O1119" t="s">
        <v>927</v>
      </c>
      <c r="P1119" t="s">
        <v>927</v>
      </c>
      <c r="Q1119">
        <v>1</v>
      </c>
      <c r="W1119">
        <v>0</v>
      </c>
      <c r="X1119">
        <v>674127709</v>
      </c>
      <c r="Y1119">
        <f t="shared" si="542"/>
        <v>17.61</v>
      </c>
      <c r="AA1119">
        <v>0</v>
      </c>
      <c r="AB1119">
        <v>91.69</v>
      </c>
      <c r="AC1119">
        <v>13.61</v>
      </c>
      <c r="AD1119">
        <v>0</v>
      </c>
      <c r="AE1119">
        <v>0</v>
      </c>
      <c r="AF1119">
        <v>91.69</v>
      </c>
      <c r="AG1119">
        <v>13.61</v>
      </c>
      <c r="AH1119">
        <v>0</v>
      </c>
      <c r="AI1119">
        <v>1</v>
      </c>
      <c r="AJ1119">
        <v>1</v>
      </c>
      <c r="AK1119">
        <v>1</v>
      </c>
      <c r="AL1119">
        <v>1</v>
      </c>
      <c r="AM1119">
        <v>0</v>
      </c>
      <c r="AN1119">
        <v>0</v>
      </c>
      <c r="AO1119">
        <v>1</v>
      </c>
      <c r="AP1119">
        <v>0</v>
      </c>
      <c r="AQ1119">
        <v>0</v>
      </c>
      <c r="AR1119">
        <v>0</v>
      </c>
      <c r="AS1119" t="s">
        <v>6</v>
      </c>
      <c r="AT1119">
        <v>17.61</v>
      </c>
      <c r="AU1119" t="s">
        <v>6</v>
      </c>
      <c r="AV1119">
        <v>0</v>
      </c>
      <c r="AW1119">
        <v>2</v>
      </c>
      <c r="AX1119">
        <v>86296973</v>
      </c>
      <c r="AY1119">
        <v>1</v>
      </c>
      <c r="AZ1119">
        <v>0</v>
      </c>
      <c r="BA1119">
        <v>1269</v>
      </c>
      <c r="BB1119">
        <v>0</v>
      </c>
      <c r="BC1119">
        <v>0</v>
      </c>
      <c r="BD1119">
        <v>0</v>
      </c>
      <c r="BE1119">
        <v>0</v>
      </c>
      <c r="BF1119">
        <v>0</v>
      </c>
      <c r="BG1119">
        <v>0</v>
      </c>
      <c r="BH1119">
        <v>0</v>
      </c>
      <c r="BI1119">
        <v>0</v>
      </c>
      <c r="BJ1119">
        <v>0</v>
      </c>
      <c r="BK1119">
        <v>0</v>
      </c>
      <c r="BL1119">
        <v>0</v>
      </c>
      <c r="BM1119">
        <v>0</v>
      </c>
      <c r="BN1119">
        <v>0</v>
      </c>
      <c r="BO1119">
        <v>0</v>
      </c>
      <c r="BP1119">
        <v>0</v>
      </c>
      <c r="BQ1119">
        <v>0</v>
      </c>
      <c r="BR1119">
        <v>0</v>
      </c>
      <c r="BS1119">
        <v>0</v>
      </c>
      <c r="BT1119">
        <v>0</v>
      </c>
      <c r="BU1119">
        <v>0</v>
      </c>
      <c r="BV1119">
        <v>0</v>
      </c>
      <c r="BW1119">
        <v>0</v>
      </c>
      <c r="CV1119">
        <v>0</v>
      </c>
      <c r="CW1119">
        <f>ROUND(Y1119*Source!I712*DO1119,9)</f>
        <v>0</v>
      </c>
      <c r="CX1119">
        <f>ROUND(Y1119*Source!I712,9)</f>
        <v>5.8113000000000001E-3</v>
      </c>
      <c r="CY1119">
        <f t="shared" ref="CY1119:CY1124" si="545">AB1119</f>
        <v>91.69</v>
      </c>
      <c r="CZ1119">
        <f t="shared" ref="CZ1119:CZ1124" si="546">AF1119</f>
        <v>91.69</v>
      </c>
      <c r="DA1119">
        <f t="shared" ref="DA1119:DA1124" si="547">AJ1119</f>
        <v>1</v>
      </c>
      <c r="DB1119">
        <f t="shared" si="543"/>
        <v>1614.66</v>
      </c>
      <c r="DC1119">
        <f t="shared" si="544"/>
        <v>239.67</v>
      </c>
      <c r="DD1119" t="s">
        <v>6</v>
      </c>
      <c r="DE1119" t="s">
        <v>6</v>
      </c>
      <c r="DF1119">
        <f t="shared" si="541"/>
        <v>0</v>
      </c>
      <c r="DG1119">
        <f t="shared" si="540"/>
        <v>1</v>
      </c>
      <c r="DH1119">
        <f>Source!I712*SmtRes!Y1119</f>
        <v>5.8113000000000001E-3</v>
      </c>
      <c r="DI1119">
        <f t="shared" ref="DI1119:DI1124" si="548">AB1119</f>
        <v>91.69</v>
      </c>
      <c r="DJ1119">
        <f>EtalonRes!Z1269</f>
        <v>91.69</v>
      </c>
      <c r="DK1119">
        <f>Source!BB712</f>
        <v>1</v>
      </c>
      <c r="DL1119" t="s">
        <v>6</v>
      </c>
      <c r="DM1119">
        <v>0</v>
      </c>
      <c r="DN1119" t="s">
        <v>6</v>
      </c>
      <c r="DO1119">
        <v>0</v>
      </c>
      <c r="GQ1119">
        <v>-1</v>
      </c>
      <c r="GR1119">
        <v>-1</v>
      </c>
    </row>
    <row r="1120" spans="1:200" x14ac:dyDescent="0.2">
      <c r="A1120">
        <f>ROW(Source!A712)</f>
        <v>712</v>
      </c>
      <c r="B1120">
        <v>86295183</v>
      </c>
      <c r="C1120">
        <v>86296961</v>
      </c>
      <c r="D1120">
        <v>27439499</v>
      </c>
      <c r="E1120">
        <v>1</v>
      </c>
      <c r="F1120">
        <v>1</v>
      </c>
      <c r="G1120">
        <v>1</v>
      </c>
      <c r="H1120">
        <v>2</v>
      </c>
      <c r="I1120" t="s">
        <v>930</v>
      </c>
      <c r="J1120" t="s">
        <v>931</v>
      </c>
      <c r="K1120" t="s">
        <v>932</v>
      </c>
      <c r="L1120">
        <v>1368</v>
      </c>
      <c r="N1120">
        <v>1011</v>
      </c>
      <c r="O1120" t="s">
        <v>927</v>
      </c>
      <c r="P1120" t="s">
        <v>927</v>
      </c>
      <c r="Q1120">
        <v>1</v>
      </c>
      <c r="W1120">
        <v>0</v>
      </c>
      <c r="X1120">
        <v>1890856440</v>
      </c>
      <c r="Y1120">
        <f t="shared" si="542"/>
        <v>0.74</v>
      </c>
      <c r="AA1120">
        <v>0</v>
      </c>
      <c r="AB1120">
        <v>112.67</v>
      </c>
      <c r="AC1120">
        <v>13.61</v>
      </c>
      <c r="AD1120">
        <v>0</v>
      </c>
      <c r="AE1120">
        <v>0</v>
      </c>
      <c r="AF1120">
        <v>112.67</v>
      </c>
      <c r="AG1120">
        <v>13.61</v>
      </c>
      <c r="AH1120">
        <v>0</v>
      </c>
      <c r="AI1120">
        <v>1</v>
      </c>
      <c r="AJ1120">
        <v>1</v>
      </c>
      <c r="AK1120">
        <v>1</v>
      </c>
      <c r="AL1120">
        <v>1</v>
      </c>
      <c r="AM1120">
        <v>0</v>
      </c>
      <c r="AN1120">
        <v>0</v>
      </c>
      <c r="AO1120">
        <v>1</v>
      </c>
      <c r="AP1120">
        <v>0</v>
      </c>
      <c r="AQ1120">
        <v>0</v>
      </c>
      <c r="AR1120">
        <v>0</v>
      </c>
      <c r="AS1120" t="s">
        <v>6</v>
      </c>
      <c r="AT1120">
        <v>0.74</v>
      </c>
      <c r="AU1120" t="s">
        <v>6</v>
      </c>
      <c r="AV1120">
        <v>0</v>
      </c>
      <c r="AW1120">
        <v>2</v>
      </c>
      <c r="AX1120">
        <v>86296974</v>
      </c>
      <c r="AY1120">
        <v>1</v>
      </c>
      <c r="AZ1120">
        <v>0</v>
      </c>
      <c r="BA1120">
        <v>1270</v>
      </c>
      <c r="BB1120">
        <v>0</v>
      </c>
      <c r="BC1120">
        <v>0</v>
      </c>
      <c r="BD1120">
        <v>0</v>
      </c>
      <c r="BE1120">
        <v>0</v>
      </c>
      <c r="BF1120">
        <v>0</v>
      </c>
      <c r="BG1120">
        <v>0</v>
      </c>
      <c r="BH1120">
        <v>0</v>
      </c>
      <c r="BI1120">
        <v>0</v>
      </c>
      <c r="BJ1120">
        <v>0</v>
      </c>
      <c r="BK1120">
        <v>0</v>
      </c>
      <c r="BL1120">
        <v>0</v>
      </c>
      <c r="BM1120">
        <v>0</v>
      </c>
      <c r="BN1120">
        <v>0</v>
      </c>
      <c r="BO1120">
        <v>0</v>
      </c>
      <c r="BP1120">
        <v>0</v>
      </c>
      <c r="BQ1120">
        <v>0</v>
      </c>
      <c r="BR1120">
        <v>0</v>
      </c>
      <c r="BS1120">
        <v>0</v>
      </c>
      <c r="BT1120">
        <v>0</v>
      </c>
      <c r="BU1120">
        <v>0</v>
      </c>
      <c r="BV1120">
        <v>0</v>
      </c>
      <c r="BW1120">
        <v>0</v>
      </c>
      <c r="CV1120">
        <v>0</v>
      </c>
      <c r="CW1120">
        <f>ROUND(Y1120*Source!I712*DO1120,9)</f>
        <v>0</v>
      </c>
      <c r="CX1120">
        <f>ROUND(Y1120*Source!I712,9)</f>
        <v>2.4420000000000003E-4</v>
      </c>
      <c r="CY1120">
        <f t="shared" si="545"/>
        <v>112.67</v>
      </c>
      <c r="CZ1120">
        <f t="shared" si="546"/>
        <v>112.67</v>
      </c>
      <c r="DA1120">
        <f t="shared" si="547"/>
        <v>1</v>
      </c>
      <c r="DB1120">
        <f t="shared" si="543"/>
        <v>83.38</v>
      </c>
      <c r="DC1120">
        <f t="shared" si="544"/>
        <v>10.07</v>
      </c>
      <c r="DD1120" t="s">
        <v>6</v>
      </c>
      <c r="DE1120" t="s">
        <v>6</v>
      </c>
      <c r="DF1120">
        <f t="shared" si="541"/>
        <v>0</v>
      </c>
      <c r="DG1120">
        <f t="shared" si="540"/>
        <v>0</v>
      </c>
      <c r="DH1120">
        <f>Source!I712*SmtRes!Y1120</f>
        <v>2.4419999999999997E-4</v>
      </c>
      <c r="DI1120">
        <f t="shared" si="548"/>
        <v>112.67</v>
      </c>
      <c r="DJ1120">
        <f>EtalonRes!Z1270</f>
        <v>112.67</v>
      </c>
      <c r="DK1120">
        <f>Source!BB712</f>
        <v>1</v>
      </c>
      <c r="DL1120" t="s">
        <v>6</v>
      </c>
      <c r="DM1120">
        <v>0</v>
      </c>
      <c r="DN1120" t="s">
        <v>6</v>
      </c>
      <c r="DO1120">
        <v>0</v>
      </c>
      <c r="GQ1120">
        <v>-1</v>
      </c>
      <c r="GR1120">
        <v>-1</v>
      </c>
    </row>
    <row r="1121" spans="1:200" x14ac:dyDescent="0.2">
      <c r="A1121">
        <f>ROW(Source!A712)</f>
        <v>712</v>
      </c>
      <c r="B1121">
        <v>86295183</v>
      </c>
      <c r="C1121">
        <v>86296961</v>
      </c>
      <c r="D1121">
        <v>27439571</v>
      </c>
      <c r="E1121">
        <v>1</v>
      </c>
      <c r="F1121">
        <v>1</v>
      </c>
      <c r="G1121">
        <v>1</v>
      </c>
      <c r="H1121">
        <v>2</v>
      </c>
      <c r="I1121" t="s">
        <v>956</v>
      </c>
      <c r="J1121" t="s">
        <v>957</v>
      </c>
      <c r="K1121" t="s">
        <v>958</v>
      </c>
      <c r="L1121">
        <v>1368</v>
      </c>
      <c r="N1121">
        <v>1011</v>
      </c>
      <c r="O1121" t="s">
        <v>927</v>
      </c>
      <c r="P1121" t="s">
        <v>927</v>
      </c>
      <c r="Q1121">
        <v>1</v>
      </c>
      <c r="W1121">
        <v>0</v>
      </c>
      <c r="X1121">
        <v>1462286705</v>
      </c>
      <c r="Y1121">
        <f t="shared" si="542"/>
        <v>0.27</v>
      </c>
      <c r="AA1121">
        <v>0</v>
      </c>
      <c r="AB1121">
        <v>88.42</v>
      </c>
      <c r="AC1121">
        <v>10.14</v>
      </c>
      <c r="AD1121">
        <v>0</v>
      </c>
      <c r="AE1121">
        <v>0</v>
      </c>
      <c r="AF1121">
        <v>88.42</v>
      </c>
      <c r="AG1121">
        <v>10.14</v>
      </c>
      <c r="AH1121">
        <v>0</v>
      </c>
      <c r="AI1121">
        <v>1</v>
      </c>
      <c r="AJ1121">
        <v>1</v>
      </c>
      <c r="AK1121">
        <v>1</v>
      </c>
      <c r="AL1121">
        <v>1</v>
      </c>
      <c r="AM1121">
        <v>0</v>
      </c>
      <c r="AN1121">
        <v>0</v>
      </c>
      <c r="AO1121">
        <v>1</v>
      </c>
      <c r="AP1121">
        <v>0</v>
      </c>
      <c r="AQ1121">
        <v>0</v>
      </c>
      <c r="AR1121">
        <v>0</v>
      </c>
      <c r="AS1121" t="s">
        <v>6</v>
      </c>
      <c r="AT1121">
        <v>0.27</v>
      </c>
      <c r="AU1121" t="s">
        <v>6</v>
      </c>
      <c r="AV1121">
        <v>0</v>
      </c>
      <c r="AW1121">
        <v>2</v>
      </c>
      <c r="AX1121">
        <v>86296975</v>
      </c>
      <c r="AY1121">
        <v>1</v>
      </c>
      <c r="AZ1121">
        <v>0</v>
      </c>
      <c r="BA1121">
        <v>1271</v>
      </c>
      <c r="BB1121">
        <v>0</v>
      </c>
      <c r="BC1121">
        <v>0</v>
      </c>
      <c r="BD1121">
        <v>0</v>
      </c>
      <c r="BE1121">
        <v>0</v>
      </c>
      <c r="BF1121">
        <v>0</v>
      </c>
      <c r="BG1121">
        <v>0</v>
      </c>
      <c r="BH1121">
        <v>0</v>
      </c>
      <c r="BI1121">
        <v>0</v>
      </c>
      <c r="BJ1121">
        <v>0</v>
      </c>
      <c r="BK1121">
        <v>0</v>
      </c>
      <c r="BL1121">
        <v>0</v>
      </c>
      <c r="BM1121">
        <v>0</v>
      </c>
      <c r="BN1121">
        <v>0</v>
      </c>
      <c r="BO1121">
        <v>0</v>
      </c>
      <c r="BP1121">
        <v>0</v>
      </c>
      <c r="BQ1121">
        <v>0</v>
      </c>
      <c r="BR1121">
        <v>0</v>
      </c>
      <c r="BS1121">
        <v>0</v>
      </c>
      <c r="BT1121">
        <v>0</v>
      </c>
      <c r="BU1121">
        <v>0</v>
      </c>
      <c r="BV1121">
        <v>0</v>
      </c>
      <c r="BW1121">
        <v>0</v>
      </c>
      <c r="CV1121">
        <v>0</v>
      </c>
      <c r="CW1121">
        <f>ROUND(Y1121*Source!I712*DO1121,9)</f>
        <v>0</v>
      </c>
      <c r="CX1121">
        <f>ROUND(Y1121*Source!I712,9)</f>
        <v>8.9099999999999997E-5</v>
      </c>
      <c r="CY1121">
        <f t="shared" si="545"/>
        <v>88.42</v>
      </c>
      <c r="CZ1121">
        <f t="shared" si="546"/>
        <v>88.42</v>
      </c>
      <c r="DA1121">
        <f t="shared" si="547"/>
        <v>1</v>
      </c>
      <c r="DB1121">
        <f t="shared" si="543"/>
        <v>23.87</v>
      </c>
      <c r="DC1121">
        <f t="shared" si="544"/>
        <v>2.74</v>
      </c>
      <c r="DD1121" t="s">
        <v>6</v>
      </c>
      <c r="DE1121" t="s">
        <v>6</v>
      </c>
      <c r="DF1121">
        <f t="shared" si="541"/>
        <v>0</v>
      </c>
      <c r="DG1121">
        <f t="shared" si="540"/>
        <v>0</v>
      </c>
      <c r="DH1121">
        <f>Source!I712*SmtRes!Y1121</f>
        <v>8.9100000000000011E-5</v>
      </c>
      <c r="DI1121">
        <f t="shared" si="548"/>
        <v>88.42</v>
      </c>
      <c r="DJ1121">
        <f>EtalonRes!Z1271</f>
        <v>88.42</v>
      </c>
      <c r="DK1121">
        <f>Source!BB712</f>
        <v>1</v>
      </c>
      <c r="DL1121" t="s">
        <v>6</v>
      </c>
      <c r="DM1121">
        <v>0</v>
      </c>
      <c r="DN1121" t="s">
        <v>6</v>
      </c>
      <c r="DO1121">
        <v>0</v>
      </c>
      <c r="GQ1121">
        <v>-1</v>
      </c>
      <c r="GR1121">
        <v>-1</v>
      </c>
    </row>
    <row r="1122" spans="1:200" x14ac:dyDescent="0.2">
      <c r="A1122">
        <f>ROW(Source!A712)</f>
        <v>712</v>
      </c>
      <c r="B1122">
        <v>86295183</v>
      </c>
      <c r="C1122">
        <v>86296961</v>
      </c>
      <c r="D1122">
        <v>27440039</v>
      </c>
      <c r="E1122">
        <v>1</v>
      </c>
      <c r="F1122">
        <v>1</v>
      </c>
      <c r="G1122">
        <v>1</v>
      </c>
      <c r="H1122">
        <v>2</v>
      </c>
      <c r="I1122" t="s">
        <v>933</v>
      </c>
      <c r="J1122" t="s">
        <v>934</v>
      </c>
      <c r="K1122" t="s">
        <v>935</v>
      </c>
      <c r="L1122">
        <v>1368</v>
      </c>
      <c r="N1122">
        <v>1011</v>
      </c>
      <c r="O1122" t="s">
        <v>927</v>
      </c>
      <c r="P1122" t="s">
        <v>927</v>
      </c>
      <c r="Q1122">
        <v>1</v>
      </c>
      <c r="W1122">
        <v>0</v>
      </c>
      <c r="X1122">
        <v>389347920</v>
      </c>
      <c r="Y1122">
        <f t="shared" si="542"/>
        <v>29.16</v>
      </c>
      <c r="AA1122">
        <v>0</v>
      </c>
      <c r="AB1122">
        <v>1.83</v>
      </c>
      <c r="AC1122">
        <v>0</v>
      </c>
      <c r="AD1122">
        <v>0</v>
      </c>
      <c r="AE1122">
        <v>0</v>
      </c>
      <c r="AF1122">
        <v>1.83</v>
      </c>
      <c r="AG1122">
        <v>0</v>
      </c>
      <c r="AH1122">
        <v>0</v>
      </c>
      <c r="AI1122">
        <v>1</v>
      </c>
      <c r="AJ1122">
        <v>1</v>
      </c>
      <c r="AK1122">
        <v>1</v>
      </c>
      <c r="AL1122">
        <v>1</v>
      </c>
      <c r="AM1122">
        <v>0</v>
      </c>
      <c r="AN1122">
        <v>0</v>
      </c>
      <c r="AO1122">
        <v>1</v>
      </c>
      <c r="AP1122">
        <v>0</v>
      </c>
      <c r="AQ1122">
        <v>0</v>
      </c>
      <c r="AR1122">
        <v>0</v>
      </c>
      <c r="AS1122" t="s">
        <v>6</v>
      </c>
      <c r="AT1122">
        <v>29.16</v>
      </c>
      <c r="AU1122" t="s">
        <v>6</v>
      </c>
      <c r="AV1122">
        <v>0</v>
      </c>
      <c r="AW1122">
        <v>2</v>
      </c>
      <c r="AX1122">
        <v>86296976</v>
      </c>
      <c r="AY1122">
        <v>1</v>
      </c>
      <c r="AZ1122">
        <v>0</v>
      </c>
      <c r="BA1122">
        <v>1272</v>
      </c>
      <c r="BB1122">
        <v>0</v>
      </c>
      <c r="BC1122">
        <v>0</v>
      </c>
      <c r="BD1122">
        <v>0</v>
      </c>
      <c r="BE1122">
        <v>0</v>
      </c>
      <c r="BF1122">
        <v>0</v>
      </c>
      <c r="BG1122">
        <v>0</v>
      </c>
      <c r="BH1122">
        <v>0</v>
      </c>
      <c r="BI1122">
        <v>0</v>
      </c>
      <c r="BJ1122">
        <v>0</v>
      </c>
      <c r="BK1122">
        <v>0</v>
      </c>
      <c r="BL1122">
        <v>0</v>
      </c>
      <c r="BM1122">
        <v>0</v>
      </c>
      <c r="BN1122">
        <v>0</v>
      </c>
      <c r="BO1122">
        <v>0</v>
      </c>
      <c r="BP1122">
        <v>0</v>
      </c>
      <c r="BQ1122">
        <v>0</v>
      </c>
      <c r="BR1122">
        <v>0</v>
      </c>
      <c r="BS1122">
        <v>0</v>
      </c>
      <c r="BT1122">
        <v>0</v>
      </c>
      <c r="BU1122">
        <v>0</v>
      </c>
      <c r="BV1122">
        <v>0</v>
      </c>
      <c r="BW1122">
        <v>0</v>
      </c>
      <c r="CV1122">
        <v>0</v>
      </c>
      <c r="CW1122">
        <f>ROUND(Y1122*Source!I712*DO1122,9)</f>
        <v>0</v>
      </c>
      <c r="CX1122">
        <f>ROUND(Y1122*Source!I712,9)</f>
        <v>9.6228000000000008E-3</v>
      </c>
      <c r="CY1122">
        <f t="shared" si="545"/>
        <v>1.83</v>
      </c>
      <c r="CZ1122">
        <f t="shared" si="546"/>
        <v>1.83</v>
      </c>
      <c r="DA1122">
        <f t="shared" si="547"/>
        <v>1</v>
      </c>
      <c r="DB1122">
        <f t="shared" si="543"/>
        <v>53.36</v>
      </c>
      <c r="DC1122">
        <f t="shared" si="544"/>
        <v>0</v>
      </c>
      <c r="DD1122" t="s">
        <v>6</v>
      </c>
      <c r="DE1122" t="s">
        <v>6</v>
      </c>
      <c r="DF1122">
        <f t="shared" si="541"/>
        <v>0</v>
      </c>
      <c r="DG1122">
        <f t="shared" si="540"/>
        <v>0</v>
      </c>
      <c r="DH1122">
        <f>Source!I712*SmtRes!Y1122</f>
        <v>9.6228000000000008E-3</v>
      </c>
      <c r="DI1122">
        <f t="shared" si="548"/>
        <v>1.83</v>
      </c>
      <c r="DJ1122">
        <f>EtalonRes!Z1272</f>
        <v>1.83</v>
      </c>
      <c r="DK1122">
        <f>Source!BB712</f>
        <v>1</v>
      </c>
      <c r="DL1122" t="s">
        <v>6</v>
      </c>
      <c r="DM1122">
        <v>0</v>
      </c>
      <c r="DN1122" t="s">
        <v>6</v>
      </c>
      <c r="DO1122">
        <v>0</v>
      </c>
      <c r="GQ1122">
        <v>-1</v>
      </c>
      <c r="GR1122">
        <v>-1</v>
      </c>
    </row>
    <row r="1123" spans="1:200" x14ac:dyDescent="0.2">
      <c r="A1123">
        <f>ROW(Source!A712)</f>
        <v>712</v>
      </c>
      <c r="B1123">
        <v>86295183</v>
      </c>
      <c r="C1123">
        <v>86296961</v>
      </c>
      <c r="D1123">
        <v>27441086</v>
      </c>
      <c r="E1123">
        <v>1</v>
      </c>
      <c r="F1123">
        <v>1</v>
      </c>
      <c r="G1123">
        <v>1</v>
      </c>
      <c r="H1123">
        <v>2</v>
      </c>
      <c r="I1123" t="s">
        <v>1018</v>
      </c>
      <c r="J1123" t="s">
        <v>1019</v>
      </c>
      <c r="K1123" t="s">
        <v>1020</v>
      </c>
      <c r="L1123">
        <v>1368</v>
      </c>
      <c r="N1123">
        <v>1011</v>
      </c>
      <c r="O1123" t="s">
        <v>927</v>
      </c>
      <c r="P1123" t="s">
        <v>927</v>
      </c>
      <c r="Q1123">
        <v>1</v>
      </c>
      <c r="W1123">
        <v>0</v>
      </c>
      <c r="X1123">
        <v>-553985732</v>
      </c>
      <c r="Y1123">
        <f t="shared" si="542"/>
        <v>0.86</v>
      </c>
      <c r="AA1123">
        <v>0</v>
      </c>
      <c r="AB1123">
        <v>3.15</v>
      </c>
      <c r="AC1123">
        <v>0</v>
      </c>
      <c r="AD1123">
        <v>0</v>
      </c>
      <c r="AE1123">
        <v>0</v>
      </c>
      <c r="AF1123">
        <v>3.15</v>
      </c>
      <c r="AG1123">
        <v>0</v>
      </c>
      <c r="AH1123">
        <v>0</v>
      </c>
      <c r="AI1123">
        <v>1</v>
      </c>
      <c r="AJ1123">
        <v>1</v>
      </c>
      <c r="AK1123">
        <v>1</v>
      </c>
      <c r="AL1123">
        <v>1</v>
      </c>
      <c r="AM1123">
        <v>0</v>
      </c>
      <c r="AN1123">
        <v>0</v>
      </c>
      <c r="AO1123">
        <v>1</v>
      </c>
      <c r="AP1123">
        <v>0</v>
      </c>
      <c r="AQ1123">
        <v>0</v>
      </c>
      <c r="AR1123">
        <v>0</v>
      </c>
      <c r="AS1123" t="s">
        <v>6</v>
      </c>
      <c r="AT1123">
        <v>0.86</v>
      </c>
      <c r="AU1123" t="s">
        <v>6</v>
      </c>
      <c r="AV1123">
        <v>0</v>
      </c>
      <c r="AW1123">
        <v>2</v>
      </c>
      <c r="AX1123">
        <v>86296977</v>
      </c>
      <c r="AY1123">
        <v>1</v>
      </c>
      <c r="AZ1123">
        <v>0</v>
      </c>
      <c r="BA1123">
        <v>1273</v>
      </c>
      <c r="BB1123">
        <v>0</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CV1123">
        <v>0</v>
      </c>
      <c r="CW1123">
        <f>ROUND(Y1123*Source!I712*DO1123,9)</f>
        <v>0</v>
      </c>
      <c r="CX1123">
        <f>ROUND(Y1123*Source!I712,9)</f>
        <v>2.8380000000000001E-4</v>
      </c>
      <c r="CY1123">
        <f t="shared" si="545"/>
        <v>3.15</v>
      </c>
      <c r="CZ1123">
        <f t="shared" si="546"/>
        <v>3.15</v>
      </c>
      <c r="DA1123">
        <f t="shared" si="547"/>
        <v>1</v>
      </c>
      <c r="DB1123">
        <f t="shared" si="543"/>
        <v>2.71</v>
      </c>
      <c r="DC1123">
        <f t="shared" si="544"/>
        <v>0</v>
      </c>
      <c r="DD1123" t="s">
        <v>6</v>
      </c>
      <c r="DE1123" t="s">
        <v>6</v>
      </c>
      <c r="DF1123">
        <f t="shared" si="541"/>
        <v>0</v>
      </c>
      <c r="DG1123">
        <f t="shared" si="540"/>
        <v>0</v>
      </c>
      <c r="DH1123">
        <f>Source!I712*SmtRes!Y1123</f>
        <v>2.8380000000000001E-4</v>
      </c>
      <c r="DI1123">
        <f t="shared" si="548"/>
        <v>3.15</v>
      </c>
      <c r="DJ1123">
        <f>EtalonRes!Z1273</f>
        <v>3.15</v>
      </c>
      <c r="DK1123">
        <f>Source!BB712</f>
        <v>1</v>
      </c>
      <c r="DL1123" t="s">
        <v>6</v>
      </c>
      <c r="DM1123">
        <v>0</v>
      </c>
      <c r="DN1123" t="s">
        <v>6</v>
      </c>
      <c r="DO1123">
        <v>0</v>
      </c>
      <c r="GQ1123">
        <v>-1</v>
      </c>
      <c r="GR1123">
        <v>-1</v>
      </c>
    </row>
    <row r="1124" spans="1:200" x14ac:dyDescent="0.2">
      <c r="A1124">
        <f>ROW(Source!A712)</f>
        <v>712</v>
      </c>
      <c r="B1124">
        <v>86295183</v>
      </c>
      <c r="C1124">
        <v>86296961</v>
      </c>
      <c r="D1124">
        <v>27441327</v>
      </c>
      <c r="E1124">
        <v>1</v>
      </c>
      <c r="F1124">
        <v>1</v>
      </c>
      <c r="G1124">
        <v>1</v>
      </c>
      <c r="H1124">
        <v>2</v>
      </c>
      <c r="I1124" t="s">
        <v>936</v>
      </c>
      <c r="J1124" t="s">
        <v>937</v>
      </c>
      <c r="K1124" t="s">
        <v>938</v>
      </c>
      <c r="L1124">
        <v>1368</v>
      </c>
      <c r="N1124">
        <v>1011</v>
      </c>
      <c r="O1124" t="s">
        <v>927</v>
      </c>
      <c r="P1124" t="s">
        <v>927</v>
      </c>
      <c r="Q1124">
        <v>1</v>
      </c>
      <c r="W1124">
        <v>0</v>
      </c>
      <c r="X1124">
        <v>-1583389094</v>
      </c>
      <c r="Y1124">
        <f t="shared" si="542"/>
        <v>1.08</v>
      </c>
      <c r="AA1124">
        <v>0</v>
      </c>
      <c r="AB1124">
        <v>93.37</v>
      </c>
      <c r="AC1124">
        <v>11.69</v>
      </c>
      <c r="AD1124">
        <v>0</v>
      </c>
      <c r="AE1124">
        <v>0</v>
      </c>
      <c r="AF1124">
        <v>93.37</v>
      </c>
      <c r="AG1124">
        <v>11.69</v>
      </c>
      <c r="AH1124">
        <v>0</v>
      </c>
      <c r="AI1124">
        <v>1</v>
      </c>
      <c r="AJ1124">
        <v>1</v>
      </c>
      <c r="AK1124">
        <v>1</v>
      </c>
      <c r="AL1124">
        <v>1</v>
      </c>
      <c r="AM1124">
        <v>0</v>
      </c>
      <c r="AN1124">
        <v>0</v>
      </c>
      <c r="AO1124">
        <v>1</v>
      </c>
      <c r="AP1124">
        <v>0</v>
      </c>
      <c r="AQ1124">
        <v>0</v>
      </c>
      <c r="AR1124">
        <v>0</v>
      </c>
      <c r="AS1124" t="s">
        <v>6</v>
      </c>
      <c r="AT1124">
        <v>1.08</v>
      </c>
      <c r="AU1124" t="s">
        <v>6</v>
      </c>
      <c r="AV1124">
        <v>0</v>
      </c>
      <c r="AW1124">
        <v>2</v>
      </c>
      <c r="AX1124">
        <v>86296978</v>
      </c>
      <c r="AY1124">
        <v>1</v>
      </c>
      <c r="AZ1124">
        <v>0</v>
      </c>
      <c r="BA1124">
        <v>1274</v>
      </c>
      <c r="BB1124">
        <v>0</v>
      </c>
      <c r="BC1124">
        <v>0</v>
      </c>
      <c r="BD1124">
        <v>0</v>
      </c>
      <c r="BE1124">
        <v>0</v>
      </c>
      <c r="BF1124">
        <v>0</v>
      </c>
      <c r="BG1124">
        <v>0</v>
      </c>
      <c r="BH1124">
        <v>0</v>
      </c>
      <c r="BI1124">
        <v>0</v>
      </c>
      <c r="BJ1124">
        <v>0</v>
      </c>
      <c r="BK1124">
        <v>0</v>
      </c>
      <c r="BL1124">
        <v>0</v>
      </c>
      <c r="BM1124">
        <v>0</v>
      </c>
      <c r="BN1124">
        <v>0</v>
      </c>
      <c r="BO1124">
        <v>0</v>
      </c>
      <c r="BP1124">
        <v>0</v>
      </c>
      <c r="BQ1124">
        <v>0</v>
      </c>
      <c r="BR1124">
        <v>0</v>
      </c>
      <c r="BS1124">
        <v>0</v>
      </c>
      <c r="BT1124">
        <v>0</v>
      </c>
      <c r="BU1124">
        <v>0</v>
      </c>
      <c r="BV1124">
        <v>0</v>
      </c>
      <c r="BW1124">
        <v>0</v>
      </c>
      <c r="CV1124">
        <v>0</v>
      </c>
      <c r="CW1124">
        <f>ROUND(Y1124*Source!I712*DO1124,9)</f>
        <v>0</v>
      </c>
      <c r="CX1124">
        <f>ROUND(Y1124*Source!I712,9)</f>
        <v>3.5639999999999999E-4</v>
      </c>
      <c r="CY1124">
        <f t="shared" si="545"/>
        <v>93.37</v>
      </c>
      <c r="CZ1124">
        <f t="shared" si="546"/>
        <v>93.37</v>
      </c>
      <c r="DA1124">
        <f t="shared" si="547"/>
        <v>1</v>
      </c>
      <c r="DB1124">
        <f t="shared" si="543"/>
        <v>100.84</v>
      </c>
      <c r="DC1124">
        <f t="shared" si="544"/>
        <v>12.63</v>
      </c>
      <c r="DD1124" t="s">
        <v>6</v>
      </c>
      <c r="DE1124" t="s">
        <v>6</v>
      </c>
      <c r="DF1124">
        <f t="shared" si="541"/>
        <v>0</v>
      </c>
      <c r="DG1124">
        <f t="shared" si="540"/>
        <v>0</v>
      </c>
      <c r="DH1124">
        <f>Source!I712*SmtRes!Y1124</f>
        <v>3.5640000000000004E-4</v>
      </c>
      <c r="DI1124">
        <f t="shared" si="548"/>
        <v>93.37</v>
      </c>
      <c r="DJ1124">
        <f>EtalonRes!Z1274</f>
        <v>93.37</v>
      </c>
      <c r="DK1124">
        <f>Source!BB712</f>
        <v>1</v>
      </c>
      <c r="DL1124" t="s">
        <v>6</v>
      </c>
      <c r="DM1124">
        <v>0</v>
      </c>
      <c r="DN1124" t="s">
        <v>6</v>
      </c>
      <c r="DO1124">
        <v>0</v>
      </c>
      <c r="GQ1124">
        <v>-1</v>
      </c>
      <c r="GR1124">
        <v>-1</v>
      </c>
    </row>
    <row r="1125" spans="1:200" x14ac:dyDescent="0.2">
      <c r="A1125">
        <f>ROW(Source!A712)</f>
        <v>712</v>
      </c>
      <c r="B1125">
        <v>86295183</v>
      </c>
      <c r="C1125">
        <v>86296961</v>
      </c>
      <c r="D1125">
        <v>69408689</v>
      </c>
      <c r="E1125">
        <v>1</v>
      </c>
      <c r="F1125">
        <v>1</v>
      </c>
      <c r="G1125">
        <v>1</v>
      </c>
      <c r="H1125">
        <v>3</v>
      </c>
      <c r="I1125" t="s">
        <v>695</v>
      </c>
      <c r="J1125" t="s">
        <v>697</v>
      </c>
      <c r="K1125" t="s">
        <v>696</v>
      </c>
      <c r="L1125">
        <v>1339</v>
      </c>
      <c r="N1125">
        <v>1007</v>
      </c>
      <c r="O1125" t="s">
        <v>32</v>
      </c>
      <c r="P1125" t="s">
        <v>32</v>
      </c>
      <c r="Q1125">
        <v>1</v>
      </c>
      <c r="W1125">
        <v>0</v>
      </c>
      <c r="X1125">
        <v>411680501</v>
      </c>
      <c r="Y1125">
        <f t="shared" si="542"/>
        <v>102</v>
      </c>
      <c r="AA1125">
        <v>359.85</v>
      </c>
      <c r="AB1125">
        <v>0</v>
      </c>
      <c r="AC1125">
        <v>0</v>
      </c>
      <c r="AD1125">
        <v>0</v>
      </c>
      <c r="AE1125">
        <v>359.85</v>
      </c>
      <c r="AF1125">
        <v>0</v>
      </c>
      <c r="AG1125">
        <v>0</v>
      </c>
      <c r="AH1125">
        <v>0</v>
      </c>
      <c r="AI1125">
        <v>1</v>
      </c>
      <c r="AJ1125">
        <v>1</v>
      </c>
      <c r="AK1125">
        <v>1</v>
      </c>
      <c r="AL1125">
        <v>1</v>
      </c>
      <c r="AM1125">
        <v>0</v>
      </c>
      <c r="AN1125">
        <v>0</v>
      </c>
      <c r="AO1125">
        <v>0</v>
      </c>
      <c r="AP1125">
        <v>1</v>
      </c>
      <c r="AQ1125">
        <v>0</v>
      </c>
      <c r="AR1125">
        <v>0</v>
      </c>
      <c r="AS1125" t="s">
        <v>6</v>
      </c>
      <c r="AT1125">
        <v>102</v>
      </c>
      <c r="AU1125" t="s">
        <v>6</v>
      </c>
      <c r="AV1125">
        <v>0</v>
      </c>
      <c r="AW1125">
        <v>1</v>
      </c>
      <c r="AX1125">
        <v>-1</v>
      </c>
      <c r="AY1125">
        <v>0</v>
      </c>
      <c r="AZ1125">
        <v>0</v>
      </c>
      <c r="BA1125" t="s">
        <v>6</v>
      </c>
      <c r="BB1125">
        <v>0</v>
      </c>
      <c r="BC1125">
        <v>0</v>
      </c>
      <c r="BD1125">
        <v>0</v>
      </c>
      <c r="BE1125">
        <v>0</v>
      </c>
      <c r="BF1125">
        <v>0</v>
      </c>
      <c r="BG1125">
        <v>0</v>
      </c>
      <c r="BH1125">
        <v>0</v>
      </c>
      <c r="BI1125">
        <v>0</v>
      </c>
      <c r="BJ1125">
        <v>0</v>
      </c>
      <c r="BK1125">
        <v>0</v>
      </c>
      <c r="BL1125">
        <v>0</v>
      </c>
      <c r="BM1125">
        <v>0</v>
      </c>
      <c r="BN1125">
        <v>0</v>
      </c>
      <c r="BO1125">
        <v>0</v>
      </c>
      <c r="BP1125">
        <v>0</v>
      </c>
      <c r="BQ1125">
        <v>0</v>
      </c>
      <c r="BR1125">
        <v>0</v>
      </c>
      <c r="BS1125">
        <v>0</v>
      </c>
      <c r="BT1125">
        <v>0</v>
      </c>
      <c r="BU1125">
        <v>0</v>
      </c>
      <c r="BV1125">
        <v>0</v>
      </c>
      <c r="BW1125">
        <v>0</v>
      </c>
      <c r="CV1125">
        <v>0</v>
      </c>
      <c r="CW1125">
        <v>0</v>
      </c>
      <c r="CX1125">
        <f>ROUND(Y1125*Source!I712,9)</f>
        <v>3.3660000000000002E-2</v>
      </c>
      <c r="CY1125">
        <f>AA1125</f>
        <v>359.85</v>
      </c>
      <c r="CZ1125">
        <f>AE1125</f>
        <v>359.85</v>
      </c>
      <c r="DA1125">
        <f>AI1125</f>
        <v>1</v>
      </c>
      <c r="DB1125">
        <f t="shared" si="543"/>
        <v>36704.699999999997</v>
      </c>
      <c r="DC1125">
        <f t="shared" si="544"/>
        <v>0</v>
      </c>
      <c r="DD1125" t="s">
        <v>6</v>
      </c>
      <c r="DE1125" t="s">
        <v>6</v>
      </c>
      <c r="DF1125">
        <f t="shared" si="541"/>
        <v>12</v>
      </c>
      <c r="DG1125">
        <f t="shared" si="540"/>
        <v>0</v>
      </c>
      <c r="DH1125">
        <f>Source!I712*SmtRes!Y1125</f>
        <v>3.3660000000000002E-2</v>
      </c>
      <c r="DI1125">
        <f>AA1125</f>
        <v>359.85</v>
      </c>
      <c r="DJ1125">
        <f>DF1125</f>
        <v>12</v>
      </c>
      <c r="DK1125">
        <f>Source!BC712</f>
        <v>1</v>
      </c>
      <c r="DL1125" t="s">
        <v>6</v>
      </c>
      <c r="DM1125">
        <v>0</v>
      </c>
      <c r="DN1125" t="s">
        <v>6</v>
      </c>
      <c r="DO1125">
        <v>0</v>
      </c>
      <c r="GP1125">
        <v>1</v>
      </c>
      <c r="GQ1125">
        <v>-1</v>
      </c>
      <c r="GR1125">
        <v>-1</v>
      </c>
    </row>
    <row r="1126" spans="1:200" x14ac:dyDescent="0.2">
      <c r="A1126">
        <f>ROW(Source!A713)</f>
        <v>713</v>
      </c>
      <c r="B1126">
        <v>86295184</v>
      </c>
      <c r="C1126">
        <v>86296961</v>
      </c>
      <c r="D1126">
        <v>27493458</v>
      </c>
      <c r="E1126">
        <v>1</v>
      </c>
      <c r="F1126">
        <v>1</v>
      </c>
      <c r="G1126">
        <v>1</v>
      </c>
      <c r="H1126">
        <v>1</v>
      </c>
      <c r="I1126" t="s">
        <v>998</v>
      </c>
      <c r="J1126" t="s">
        <v>6</v>
      </c>
      <c r="K1126" t="s">
        <v>999</v>
      </c>
      <c r="L1126">
        <v>1369</v>
      </c>
      <c r="N1126">
        <v>1013</v>
      </c>
      <c r="O1126" t="s">
        <v>921</v>
      </c>
      <c r="P1126" t="s">
        <v>921</v>
      </c>
      <c r="Q1126">
        <v>1</v>
      </c>
      <c r="W1126">
        <v>0</v>
      </c>
      <c r="X1126">
        <v>-115882720</v>
      </c>
      <c r="Y1126">
        <f>(AT1126*1.2)</f>
        <v>717.91199999999992</v>
      </c>
      <c r="AA1126">
        <v>0</v>
      </c>
      <c r="AB1126">
        <v>0</v>
      </c>
      <c r="AC1126">
        <v>0</v>
      </c>
      <c r="AD1126">
        <v>310.2</v>
      </c>
      <c r="AE1126">
        <v>0</v>
      </c>
      <c r="AF1126">
        <v>0</v>
      </c>
      <c r="AG1126">
        <v>0</v>
      </c>
      <c r="AH1126">
        <v>8.6</v>
      </c>
      <c r="AI1126">
        <v>1</v>
      </c>
      <c r="AJ1126">
        <v>1</v>
      </c>
      <c r="AK1126">
        <v>1</v>
      </c>
      <c r="AL1126">
        <v>36.07</v>
      </c>
      <c r="AM1126">
        <v>5</v>
      </c>
      <c r="AN1126">
        <v>0</v>
      </c>
      <c r="AO1126">
        <v>1</v>
      </c>
      <c r="AP1126">
        <v>1</v>
      </c>
      <c r="AQ1126">
        <v>0</v>
      </c>
      <c r="AR1126">
        <v>0</v>
      </c>
      <c r="AS1126" t="s">
        <v>6</v>
      </c>
      <c r="AT1126">
        <v>598.26</v>
      </c>
      <c r="AU1126" t="s">
        <v>24</v>
      </c>
      <c r="AV1126">
        <v>1</v>
      </c>
      <c r="AW1126">
        <v>2</v>
      </c>
      <c r="AX1126">
        <v>86296971</v>
      </c>
      <c r="AY1126">
        <v>1</v>
      </c>
      <c r="AZ1126">
        <v>0</v>
      </c>
      <c r="BA1126">
        <v>1283</v>
      </c>
      <c r="BB1126">
        <v>0</v>
      </c>
      <c r="BC1126">
        <v>0</v>
      </c>
      <c r="BD1126">
        <v>0</v>
      </c>
      <c r="BE1126">
        <v>0</v>
      </c>
      <c r="BF1126">
        <v>0</v>
      </c>
      <c r="BG1126">
        <v>0</v>
      </c>
      <c r="BH1126">
        <v>0</v>
      </c>
      <c r="BI1126">
        <v>0</v>
      </c>
      <c r="BJ1126">
        <v>0</v>
      </c>
      <c r="BK1126">
        <v>0</v>
      </c>
      <c r="BL1126">
        <v>0</v>
      </c>
      <c r="BM1126">
        <v>0</v>
      </c>
      <c r="BN1126">
        <v>0</v>
      </c>
      <c r="BO1126">
        <v>0</v>
      </c>
      <c r="BP1126">
        <v>0</v>
      </c>
      <c r="BQ1126">
        <v>0</v>
      </c>
      <c r="BR1126">
        <v>0</v>
      </c>
      <c r="BS1126">
        <v>0</v>
      </c>
      <c r="BT1126">
        <v>0</v>
      </c>
      <c r="BU1126">
        <v>0</v>
      </c>
      <c r="BV1126">
        <v>0</v>
      </c>
      <c r="BW1126">
        <v>0</v>
      </c>
      <c r="CU1126">
        <f>ROUND(AT1126*Source!I713*AH1126*AL1126,0)</f>
        <v>61</v>
      </c>
      <c r="CV1126">
        <f>ROUND(Y1126*Source!I713,9)</f>
        <v>0.23691096</v>
      </c>
      <c r="CW1126">
        <v>0</v>
      </c>
      <c r="CX1126">
        <f>ROUND(Y1126*Source!I713,9)</f>
        <v>0.23691096</v>
      </c>
      <c r="CY1126">
        <f>AD1126</f>
        <v>310.2</v>
      </c>
      <c r="CZ1126">
        <f>AH1126</f>
        <v>8.6</v>
      </c>
      <c r="DA1126">
        <f>AL1126</f>
        <v>36.07</v>
      </c>
      <c r="DB1126">
        <f>ROUND((ROUND(AT1126*CZ1126,2)*1.2),2)</f>
        <v>6174.05</v>
      </c>
      <c r="DC1126">
        <f>ROUND((ROUND(AT1126*AG1126,2)*1.2),2)</f>
        <v>0</v>
      </c>
      <c r="DD1126" t="s">
        <v>6</v>
      </c>
      <c r="DE1126" t="s">
        <v>6</v>
      </c>
      <c r="DF1126">
        <f t="shared" si="541"/>
        <v>0</v>
      </c>
      <c r="DG1126">
        <f t="shared" si="540"/>
        <v>0</v>
      </c>
      <c r="DH1126">
        <f>Source!I713*SmtRes!Y1126</f>
        <v>0.23691095999999998</v>
      </c>
      <c r="DI1126">
        <f>AD1126</f>
        <v>310.2</v>
      </c>
      <c r="DJ1126">
        <f>EtalonRes!AB1283</f>
        <v>8.6</v>
      </c>
      <c r="DK1126">
        <f>Source!BA713</f>
        <v>36.07</v>
      </c>
      <c r="DL1126" t="s">
        <v>6</v>
      </c>
      <c r="DM1126">
        <v>0</v>
      </c>
      <c r="DN1126" t="s">
        <v>6</v>
      </c>
      <c r="DO1126">
        <v>0</v>
      </c>
      <c r="GQ1126">
        <v>-1</v>
      </c>
      <c r="GR1126">
        <v>-1</v>
      </c>
    </row>
    <row r="1127" spans="1:200" x14ac:dyDescent="0.2">
      <c r="A1127">
        <f>ROW(Source!A713)</f>
        <v>713</v>
      </c>
      <c r="B1127">
        <v>86295184</v>
      </c>
      <c r="C1127">
        <v>86296961</v>
      </c>
      <c r="D1127">
        <v>121548</v>
      </c>
      <c r="E1127">
        <v>1</v>
      </c>
      <c r="F1127">
        <v>1</v>
      </c>
      <c r="G1127">
        <v>1</v>
      </c>
      <c r="H1127">
        <v>1</v>
      </c>
      <c r="I1127" t="s">
        <v>39</v>
      </c>
      <c r="J1127" t="s">
        <v>6</v>
      </c>
      <c r="K1127" t="s">
        <v>922</v>
      </c>
      <c r="L1127">
        <v>608254</v>
      </c>
      <c r="N1127">
        <v>1013</v>
      </c>
      <c r="O1127" t="s">
        <v>923</v>
      </c>
      <c r="P1127" t="s">
        <v>923</v>
      </c>
      <c r="Q1127">
        <v>1</v>
      </c>
      <c r="W1127">
        <v>0</v>
      </c>
      <c r="X1127">
        <v>-185737400</v>
      </c>
      <c r="Y1127">
        <f t="shared" ref="Y1127:Y1168" si="549">AT1127</f>
        <v>18.62</v>
      </c>
      <c r="AA1127">
        <v>0</v>
      </c>
      <c r="AB1127">
        <v>0</v>
      </c>
      <c r="AC1127">
        <v>0</v>
      </c>
      <c r="AD1127">
        <v>0</v>
      </c>
      <c r="AE1127">
        <v>0</v>
      </c>
      <c r="AF1127">
        <v>0</v>
      </c>
      <c r="AG1127">
        <v>0</v>
      </c>
      <c r="AH1127">
        <v>0</v>
      </c>
      <c r="AI1127">
        <v>1</v>
      </c>
      <c r="AJ1127">
        <v>1</v>
      </c>
      <c r="AK1127">
        <v>19.8</v>
      </c>
      <c r="AL1127">
        <v>1</v>
      </c>
      <c r="AM1127">
        <v>5</v>
      </c>
      <c r="AN1127">
        <v>0</v>
      </c>
      <c r="AO1127">
        <v>1</v>
      </c>
      <c r="AP1127">
        <v>0</v>
      </c>
      <c r="AQ1127">
        <v>0</v>
      </c>
      <c r="AR1127">
        <v>0</v>
      </c>
      <c r="AS1127" t="s">
        <v>6</v>
      </c>
      <c r="AT1127">
        <v>18.62</v>
      </c>
      <c r="AU1127" t="s">
        <v>6</v>
      </c>
      <c r="AV1127">
        <v>2</v>
      </c>
      <c r="AW1127">
        <v>2</v>
      </c>
      <c r="AX1127">
        <v>86296972</v>
      </c>
      <c r="AY1127">
        <v>1</v>
      </c>
      <c r="AZ1127">
        <v>0</v>
      </c>
      <c r="BA1127">
        <v>1284</v>
      </c>
      <c r="BB1127">
        <v>0</v>
      </c>
      <c r="BC1127">
        <v>0</v>
      </c>
      <c r="BD1127">
        <v>0</v>
      </c>
      <c r="BE1127">
        <v>0</v>
      </c>
      <c r="BF1127">
        <v>0</v>
      </c>
      <c r="BG1127">
        <v>0</v>
      </c>
      <c r="BH1127">
        <v>0</v>
      </c>
      <c r="BI1127">
        <v>0</v>
      </c>
      <c r="BJ1127">
        <v>0</v>
      </c>
      <c r="BK1127">
        <v>0</v>
      </c>
      <c r="BL1127">
        <v>0</v>
      </c>
      <c r="BM1127">
        <v>0</v>
      </c>
      <c r="BN1127">
        <v>0</v>
      </c>
      <c r="BO1127">
        <v>0</v>
      </c>
      <c r="BP1127">
        <v>0</v>
      </c>
      <c r="BQ1127">
        <v>0</v>
      </c>
      <c r="BR1127">
        <v>0</v>
      </c>
      <c r="BS1127">
        <v>0</v>
      </c>
      <c r="BT1127">
        <v>0</v>
      </c>
      <c r="BU1127">
        <v>0</v>
      </c>
      <c r="BV1127">
        <v>0</v>
      </c>
      <c r="BW1127">
        <v>0</v>
      </c>
      <c r="CV1127">
        <v>0</v>
      </c>
      <c r="CW1127">
        <v>0</v>
      </c>
      <c r="CX1127">
        <f>ROUND(Y1127*Source!I713,9)</f>
        <v>6.1446000000000001E-3</v>
      </c>
      <c r="CY1127">
        <f>AD1127</f>
        <v>0</v>
      </c>
      <c r="CZ1127">
        <f>AH1127</f>
        <v>0</v>
      </c>
      <c r="DA1127">
        <f>AL1127</f>
        <v>1</v>
      </c>
      <c r="DB1127">
        <f t="shared" ref="DB1127:DB1168" si="550">ROUND(ROUND(AT1127*CZ1127,2),2)</f>
        <v>0</v>
      </c>
      <c r="DC1127">
        <f t="shared" ref="DC1127:DC1168" si="551">ROUND(ROUND(AT1127*AG1127,2),2)</f>
        <v>0</v>
      </c>
      <c r="DD1127" t="s">
        <v>6</v>
      </c>
      <c r="DE1127" t="s">
        <v>6</v>
      </c>
      <c r="DF1127">
        <f t="shared" si="541"/>
        <v>0</v>
      </c>
      <c r="DG1127">
        <f t="shared" si="540"/>
        <v>0</v>
      </c>
      <c r="DH1127">
        <f>Source!I713*SmtRes!Y1127</f>
        <v>6.1446000000000001E-3</v>
      </c>
      <c r="DI1127">
        <f>AD1127</f>
        <v>0</v>
      </c>
      <c r="DJ1127">
        <f>EtalonRes!AB1284</f>
        <v>0</v>
      </c>
      <c r="DK1127">
        <f>Source!BA713</f>
        <v>36.07</v>
      </c>
      <c r="DL1127" t="s">
        <v>6</v>
      </c>
      <c r="DM1127">
        <v>0</v>
      </c>
      <c r="DN1127" t="s">
        <v>6</v>
      </c>
      <c r="DO1127">
        <v>0</v>
      </c>
      <c r="GQ1127">
        <v>-1</v>
      </c>
      <c r="GR1127">
        <v>-1</v>
      </c>
    </row>
    <row r="1128" spans="1:200" x14ac:dyDescent="0.2">
      <c r="A1128">
        <f>ROW(Source!A713)</f>
        <v>713</v>
      </c>
      <c r="B1128">
        <v>86295184</v>
      </c>
      <c r="C1128">
        <v>86296961</v>
      </c>
      <c r="D1128">
        <v>27439418</v>
      </c>
      <c r="E1128">
        <v>1</v>
      </c>
      <c r="F1128">
        <v>1</v>
      </c>
      <c r="G1128">
        <v>1</v>
      </c>
      <c r="H1128">
        <v>2</v>
      </c>
      <c r="I1128" t="s">
        <v>944</v>
      </c>
      <c r="J1128" t="s">
        <v>945</v>
      </c>
      <c r="K1128" t="s">
        <v>946</v>
      </c>
      <c r="L1128">
        <v>1368</v>
      </c>
      <c r="N1128">
        <v>1011</v>
      </c>
      <c r="O1128" t="s">
        <v>927</v>
      </c>
      <c r="P1128" t="s">
        <v>927</v>
      </c>
      <c r="Q1128">
        <v>1</v>
      </c>
      <c r="W1128">
        <v>0</v>
      </c>
      <c r="X1128">
        <v>674127709</v>
      </c>
      <c r="Y1128">
        <f t="shared" si="549"/>
        <v>17.61</v>
      </c>
      <c r="AA1128">
        <v>0</v>
      </c>
      <c r="AB1128">
        <v>852.72</v>
      </c>
      <c r="AC1128">
        <v>269.48</v>
      </c>
      <c r="AD1128">
        <v>0</v>
      </c>
      <c r="AE1128">
        <v>0</v>
      </c>
      <c r="AF1128">
        <v>91.69</v>
      </c>
      <c r="AG1128">
        <v>13.61</v>
      </c>
      <c r="AH1128">
        <v>0</v>
      </c>
      <c r="AI1128">
        <v>1</v>
      </c>
      <c r="AJ1128">
        <v>9.3000000000000007</v>
      </c>
      <c r="AK1128">
        <v>19.8</v>
      </c>
      <c r="AL1128">
        <v>1</v>
      </c>
      <c r="AM1128">
        <v>5</v>
      </c>
      <c r="AN1128">
        <v>0</v>
      </c>
      <c r="AO1128">
        <v>1</v>
      </c>
      <c r="AP1128">
        <v>0</v>
      </c>
      <c r="AQ1128">
        <v>0</v>
      </c>
      <c r="AR1128">
        <v>0</v>
      </c>
      <c r="AS1128" t="s">
        <v>6</v>
      </c>
      <c r="AT1128">
        <v>17.61</v>
      </c>
      <c r="AU1128" t="s">
        <v>6</v>
      </c>
      <c r="AV1128">
        <v>0</v>
      </c>
      <c r="AW1128">
        <v>2</v>
      </c>
      <c r="AX1128">
        <v>86296973</v>
      </c>
      <c r="AY1128">
        <v>1</v>
      </c>
      <c r="AZ1128">
        <v>0</v>
      </c>
      <c r="BA1128">
        <v>1285</v>
      </c>
      <c r="BB1128">
        <v>0</v>
      </c>
      <c r="BC1128">
        <v>0</v>
      </c>
      <c r="BD1128">
        <v>0</v>
      </c>
      <c r="BE1128">
        <v>0</v>
      </c>
      <c r="BF1128">
        <v>0</v>
      </c>
      <c r="BG1128">
        <v>0</v>
      </c>
      <c r="BH1128">
        <v>0</v>
      </c>
      <c r="BI1128">
        <v>0</v>
      </c>
      <c r="BJ1128">
        <v>0</v>
      </c>
      <c r="BK1128">
        <v>0</v>
      </c>
      <c r="BL1128">
        <v>0</v>
      </c>
      <c r="BM1128">
        <v>0</v>
      </c>
      <c r="BN1128">
        <v>0</v>
      </c>
      <c r="BO1128">
        <v>0</v>
      </c>
      <c r="BP1128">
        <v>0</v>
      </c>
      <c r="BQ1128">
        <v>0</v>
      </c>
      <c r="BR1128">
        <v>0</v>
      </c>
      <c r="BS1128">
        <v>0</v>
      </c>
      <c r="BT1128">
        <v>0</v>
      </c>
      <c r="BU1128">
        <v>0</v>
      </c>
      <c r="BV1128">
        <v>0</v>
      </c>
      <c r="BW1128">
        <v>0</v>
      </c>
      <c r="CV1128">
        <v>0</v>
      </c>
      <c r="CW1128">
        <f>ROUND(Y1128*Source!I713*DO1128,9)</f>
        <v>0</v>
      </c>
      <c r="CX1128">
        <f>ROUND(Y1128*Source!I713,9)</f>
        <v>5.8113000000000001E-3</v>
      </c>
      <c r="CY1128">
        <f t="shared" ref="CY1128:CY1133" si="552">AB1128</f>
        <v>852.72</v>
      </c>
      <c r="CZ1128">
        <f t="shared" ref="CZ1128:CZ1133" si="553">AF1128</f>
        <v>91.69</v>
      </c>
      <c r="DA1128">
        <f t="shared" ref="DA1128:DA1133" si="554">AJ1128</f>
        <v>9.3000000000000007</v>
      </c>
      <c r="DB1128">
        <f t="shared" si="550"/>
        <v>1614.66</v>
      </c>
      <c r="DC1128">
        <f t="shared" si="551"/>
        <v>239.67</v>
      </c>
      <c r="DD1128" t="s">
        <v>6</v>
      </c>
      <c r="DE1128" t="s">
        <v>6</v>
      </c>
      <c r="DF1128">
        <f t="shared" si="541"/>
        <v>0</v>
      </c>
      <c r="DG1128">
        <f t="shared" ref="DG1128:DG1133" si="555">ROUND(ROUND(AF1128*AJ1128,0)*CX1128,0)</f>
        <v>5</v>
      </c>
      <c r="DH1128">
        <f>Source!I713*SmtRes!Y1128</f>
        <v>5.8113000000000001E-3</v>
      </c>
      <c r="DI1128">
        <f t="shared" ref="DI1128:DI1133" si="556">AB1128</f>
        <v>852.72</v>
      </c>
      <c r="DJ1128">
        <f>EtalonRes!Z1285</f>
        <v>91.69</v>
      </c>
      <c r="DK1128">
        <f>Source!BB713</f>
        <v>9.3000000000000007</v>
      </c>
      <c r="DL1128" t="s">
        <v>6</v>
      </c>
      <c r="DM1128">
        <v>0</v>
      </c>
      <c r="DN1128" t="s">
        <v>6</v>
      </c>
      <c r="DO1128">
        <v>0</v>
      </c>
      <c r="GQ1128">
        <v>-1</v>
      </c>
      <c r="GR1128">
        <v>-1</v>
      </c>
    </row>
    <row r="1129" spans="1:200" x14ac:dyDescent="0.2">
      <c r="A1129">
        <f>ROW(Source!A713)</f>
        <v>713</v>
      </c>
      <c r="B1129">
        <v>86295184</v>
      </c>
      <c r="C1129">
        <v>86296961</v>
      </c>
      <c r="D1129">
        <v>27439499</v>
      </c>
      <c r="E1129">
        <v>1</v>
      </c>
      <c r="F1129">
        <v>1</v>
      </c>
      <c r="G1129">
        <v>1</v>
      </c>
      <c r="H1129">
        <v>2</v>
      </c>
      <c r="I1129" t="s">
        <v>930</v>
      </c>
      <c r="J1129" t="s">
        <v>931</v>
      </c>
      <c r="K1129" t="s">
        <v>932</v>
      </c>
      <c r="L1129">
        <v>1368</v>
      </c>
      <c r="N1129">
        <v>1011</v>
      </c>
      <c r="O1129" t="s">
        <v>927</v>
      </c>
      <c r="P1129" t="s">
        <v>927</v>
      </c>
      <c r="Q1129">
        <v>1</v>
      </c>
      <c r="W1129">
        <v>0</v>
      </c>
      <c r="X1129">
        <v>1890856440</v>
      </c>
      <c r="Y1129">
        <f t="shared" si="549"/>
        <v>0.74</v>
      </c>
      <c r="AA1129">
        <v>0</v>
      </c>
      <c r="AB1129">
        <v>1047.83</v>
      </c>
      <c r="AC1129">
        <v>269.48</v>
      </c>
      <c r="AD1129">
        <v>0</v>
      </c>
      <c r="AE1129">
        <v>0</v>
      </c>
      <c r="AF1129">
        <v>112.67</v>
      </c>
      <c r="AG1129">
        <v>13.61</v>
      </c>
      <c r="AH1129">
        <v>0</v>
      </c>
      <c r="AI1129">
        <v>1</v>
      </c>
      <c r="AJ1129">
        <v>9.3000000000000007</v>
      </c>
      <c r="AK1129">
        <v>19.8</v>
      </c>
      <c r="AL1129">
        <v>1</v>
      </c>
      <c r="AM1129">
        <v>5</v>
      </c>
      <c r="AN1129">
        <v>0</v>
      </c>
      <c r="AO1129">
        <v>1</v>
      </c>
      <c r="AP1129">
        <v>0</v>
      </c>
      <c r="AQ1129">
        <v>0</v>
      </c>
      <c r="AR1129">
        <v>0</v>
      </c>
      <c r="AS1129" t="s">
        <v>6</v>
      </c>
      <c r="AT1129">
        <v>0.74</v>
      </c>
      <c r="AU1129" t="s">
        <v>6</v>
      </c>
      <c r="AV1129">
        <v>0</v>
      </c>
      <c r="AW1129">
        <v>2</v>
      </c>
      <c r="AX1129">
        <v>86296974</v>
      </c>
      <c r="AY1129">
        <v>1</v>
      </c>
      <c r="AZ1129">
        <v>0</v>
      </c>
      <c r="BA1129">
        <v>1286</v>
      </c>
      <c r="BB1129">
        <v>0</v>
      </c>
      <c r="BC1129">
        <v>0</v>
      </c>
      <c r="BD1129">
        <v>0</v>
      </c>
      <c r="BE1129">
        <v>0</v>
      </c>
      <c r="BF1129">
        <v>0</v>
      </c>
      <c r="BG1129">
        <v>0</v>
      </c>
      <c r="BH1129">
        <v>0</v>
      </c>
      <c r="BI1129">
        <v>0</v>
      </c>
      <c r="BJ1129">
        <v>0</v>
      </c>
      <c r="BK1129">
        <v>0</v>
      </c>
      <c r="BL1129">
        <v>0</v>
      </c>
      <c r="BM1129">
        <v>0</v>
      </c>
      <c r="BN1129">
        <v>0</v>
      </c>
      <c r="BO1129">
        <v>0</v>
      </c>
      <c r="BP1129">
        <v>0</v>
      </c>
      <c r="BQ1129">
        <v>0</v>
      </c>
      <c r="BR1129">
        <v>0</v>
      </c>
      <c r="BS1129">
        <v>0</v>
      </c>
      <c r="BT1129">
        <v>0</v>
      </c>
      <c r="BU1129">
        <v>0</v>
      </c>
      <c r="BV1129">
        <v>0</v>
      </c>
      <c r="BW1129">
        <v>0</v>
      </c>
      <c r="CV1129">
        <v>0</v>
      </c>
      <c r="CW1129">
        <f>ROUND(Y1129*Source!I713*DO1129,9)</f>
        <v>0</v>
      </c>
      <c r="CX1129">
        <f>ROUND(Y1129*Source!I713,9)</f>
        <v>2.4420000000000003E-4</v>
      </c>
      <c r="CY1129">
        <f t="shared" si="552"/>
        <v>1047.83</v>
      </c>
      <c r="CZ1129">
        <f t="shared" si="553"/>
        <v>112.67</v>
      </c>
      <c r="DA1129">
        <f t="shared" si="554"/>
        <v>9.3000000000000007</v>
      </c>
      <c r="DB1129">
        <f t="shared" si="550"/>
        <v>83.38</v>
      </c>
      <c r="DC1129">
        <f t="shared" si="551"/>
        <v>10.07</v>
      </c>
      <c r="DD1129" t="s">
        <v>6</v>
      </c>
      <c r="DE1129" t="s">
        <v>6</v>
      </c>
      <c r="DF1129">
        <f t="shared" si="541"/>
        <v>0</v>
      </c>
      <c r="DG1129">
        <f t="shared" si="555"/>
        <v>0</v>
      </c>
      <c r="DH1129">
        <f>Source!I713*SmtRes!Y1129</f>
        <v>2.4419999999999997E-4</v>
      </c>
      <c r="DI1129">
        <f t="shared" si="556"/>
        <v>1047.83</v>
      </c>
      <c r="DJ1129">
        <f>EtalonRes!Z1286</f>
        <v>112.67</v>
      </c>
      <c r="DK1129">
        <f>Source!BB713</f>
        <v>9.3000000000000007</v>
      </c>
      <c r="DL1129" t="s">
        <v>6</v>
      </c>
      <c r="DM1129">
        <v>0</v>
      </c>
      <c r="DN1129" t="s">
        <v>6</v>
      </c>
      <c r="DO1129">
        <v>0</v>
      </c>
      <c r="GQ1129">
        <v>-1</v>
      </c>
      <c r="GR1129">
        <v>-1</v>
      </c>
    </row>
    <row r="1130" spans="1:200" x14ac:dyDescent="0.2">
      <c r="A1130">
        <f>ROW(Source!A713)</f>
        <v>713</v>
      </c>
      <c r="B1130">
        <v>86295184</v>
      </c>
      <c r="C1130">
        <v>86296961</v>
      </c>
      <c r="D1130">
        <v>27439571</v>
      </c>
      <c r="E1130">
        <v>1</v>
      </c>
      <c r="F1130">
        <v>1</v>
      </c>
      <c r="G1130">
        <v>1</v>
      </c>
      <c r="H1130">
        <v>2</v>
      </c>
      <c r="I1130" t="s">
        <v>956</v>
      </c>
      <c r="J1130" t="s">
        <v>957</v>
      </c>
      <c r="K1130" t="s">
        <v>958</v>
      </c>
      <c r="L1130">
        <v>1368</v>
      </c>
      <c r="N1130">
        <v>1011</v>
      </c>
      <c r="O1130" t="s">
        <v>927</v>
      </c>
      <c r="P1130" t="s">
        <v>927</v>
      </c>
      <c r="Q1130">
        <v>1</v>
      </c>
      <c r="W1130">
        <v>0</v>
      </c>
      <c r="X1130">
        <v>1462286705</v>
      </c>
      <c r="Y1130">
        <f t="shared" si="549"/>
        <v>0.27</v>
      </c>
      <c r="AA1130">
        <v>0</v>
      </c>
      <c r="AB1130">
        <v>822.31</v>
      </c>
      <c r="AC1130">
        <v>200.77</v>
      </c>
      <c r="AD1130">
        <v>0</v>
      </c>
      <c r="AE1130">
        <v>0</v>
      </c>
      <c r="AF1130">
        <v>88.42</v>
      </c>
      <c r="AG1130">
        <v>10.14</v>
      </c>
      <c r="AH1130">
        <v>0</v>
      </c>
      <c r="AI1130">
        <v>1</v>
      </c>
      <c r="AJ1130">
        <v>9.3000000000000007</v>
      </c>
      <c r="AK1130">
        <v>19.8</v>
      </c>
      <c r="AL1130">
        <v>1</v>
      </c>
      <c r="AM1130">
        <v>5</v>
      </c>
      <c r="AN1130">
        <v>0</v>
      </c>
      <c r="AO1130">
        <v>1</v>
      </c>
      <c r="AP1130">
        <v>0</v>
      </c>
      <c r="AQ1130">
        <v>0</v>
      </c>
      <c r="AR1130">
        <v>0</v>
      </c>
      <c r="AS1130" t="s">
        <v>6</v>
      </c>
      <c r="AT1130">
        <v>0.27</v>
      </c>
      <c r="AU1130" t="s">
        <v>6</v>
      </c>
      <c r="AV1130">
        <v>0</v>
      </c>
      <c r="AW1130">
        <v>2</v>
      </c>
      <c r="AX1130">
        <v>86296975</v>
      </c>
      <c r="AY1130">
        <v>1</v>
      </c>
      <c r="AZ1130">
        <v>0</v>
      </c>
      <c r="BA1130">
        <v>1287</v>
      </c>
      <c r="BB1130">
        <v>0</v>
      </c>
      <c r="BC1130">
        <v>0</v>
      </c>
      <c r="BD1130">
        <v>0</v>
      </c>
      <c r="BE1130">
        <v>0</v>
      </c>
      <c r="BF1130">
        <v>0</v>
      </c>
      <c r="BG1130">
        <v>0</v>
      </c>
      <c r="BH1130">
        <v>0</v>
      </c>
      <c r="BI1130">
        <v>0</v>
      </c>
      <c r="BJ1130">
        <v>0</v>
      </c>
      <c r="BK1130">
        <v>0</v>
      </c>
      <c r="BL1130">
        <v>0</v>
      </c>
      <c r="BM1130">
        <v>0</v>
      </c>
      <c r="BN1130">
        <v>0</v>
      </c>
      <c r="BO1130">
        <v>0</v>
      </c>
      <c r="BP1130">
        <v>0</v>
      </c>
      <c r="BQ1130">
        <v>0</v>
      </c>
      <c r="BR1130">
        <v>0</v>
      </c>
      <c r="BS1130">
        <v>0</v>
      </c>
      <c r="BT1130">
        <v>0</v>
      </c>
      <c r="BU1130">
        <v>0</v>
      </c>
      <c r="BV1130">
        <v>0</v>
      </c>
      <c r="BW1130">
        <v>0</v>
      </c>
      <c r="CV1130">
        <v>0</v>
      </c>
      <c r="CW1130">
        <f>ROUND(Y1130*Source!I713*DO1130,9)</f>
        <v>0</v>
      </c>
      <c r="CX1130">
        <f>ROUND(Y1130*Source!I713,9)</f>
        <v>8.9099999999999997E-5</v>
      </c>
      <c r="CY1130">
        <f t="shared" si="552"/>
        <v>822.31</v>
      </c>
      <c r="CZ1130">
        <f t="shared" si="553"/>
        <v>88.42</v>
      </c>
      <c r="DA1130">
        <f t="shared" si="554"/>
        <v>9.3000000000000007</v>
      </c>
      <c r="DB1130">
        <f t="shared" si="550"/>
        <v>23.87</v>
      </c>
      <c r="DC1130">
        <f t="shared" si="551"/>
        <v>2.74</v>
      </c>
      <c r="DD1130" t="s">
        <v>6</v>
      </c>
      <c r="DE1130" t="s">
        <v>6</v>
      </c>
      <c r="DF1130">
        <f t="shared" si="541"/>
        <v>0</v>
      </c>
      <c r="DG1130">
        <f t="shared" si="555"/>
        <v>0</v>
      </c>
      <c r="DH1130">
        <f>Source!I713*SmtRes!Y1130</f>
        <v>8.9100000000000011E-5</v>
      </c>
      <c r="DI1130">
        <f t="shared" si="556"/>
        <v>822.31</v>
      </c>
      <c r="DJ1130">
        <f>EtalonRes!Z1287</f>
        <v>88.42</v>
      </c>
      <c r="DK1130">
        <f>Source!BB713</f>
        <v>9.3000000000000007</v>
      </c>
      <c r="DL1130" t="s">
        <v>6</v>
      </c>
      <c r="DM1130">
        <v>0</v>
      </c>
      <c r="DN1130" t="s">
        <v>6</v>
      </c>
      <c r="DO1130">
        <v>0</v>
      </c>
      <c r="GQ1130">
        <v>-1</v>
      </c>
      <c r="GR1130">
        <v>-1</v>
      </c>
    </row>
    <row r="1131" spans="1:200" x14ac:dyDescent="0.2">
      <c r="A1131">
        <f>ROW(Source!A713)</f>
        <v>713</v>
      </c>
      <c r="B1131">
        <v>86295184</v>
      </c>
      <c r="C1131">
        <v>86296961</v>
      </c>
      <c r="D1131">
        <v>27440039</v>
      </c>
      <c r="E1131">
        <v>1</v>
      </c>
      <c r="F1131">
        <v>1</v>
      </c>
      <c r="G1131">
        <v>1</v>
      </c>
      <c r="H1131">
        <v>2</v>
      </c>
      <c r="I1131" t="s">
        <v>933</v>
      </c>
      <c r="J1131" t="s">
        <v>934</v>
      </c>
      <c r="K1131" t="s">
        <v>935</v>
      </c>
      <c r="L1131">
        <v>1368</v>
      </c>
      <c r="N1131">
        <v>1011</v>
      </c>
      <c r="O1131" t="s">
        <v>927</v>
      </c>
      <c r="P1131" t="s">
        <v>927</v>
      </c>
      <c r="Q1131">
        <v>1</v>
      </c>
      <c r="W1131">
        <v>0</v>
      </c>
      <c r="X1131">
        <v>389347920</v>
      </c>
      <c r="Y1131">
        <f t="shared" si="549"/>
        <v>29.16</v>
      </c>
      <c r="AA1131">
        <v>0</v>
      </c>
      <c r="AB1131">
        <v>17.02</v>
      </c>
      <c r="AC1131">
        <v>0</v>
      </c>
      <c r="AD1131">
        <v>0</v>
      </c>
      <c r="AE1131">
        <v>0</v>
      </c>
      <c r="AF1131">
        <v>1.83</v>
      </c>
      <c r="AG1131">
        <v>0</v>
      </c>
      <c r="AH1131">
        <v>0</v>
      </c>
      <c r="AI1131">
        <v>1</v>
      </c>
      <c r="AJ1131">
        <v>9.3000000000000007</v>
      </c>
      <c r="AK1131">
        <v>19.8</v>
      </c>
      <c r="AL1131">
        <v>1</v>
      </c>
      <c r="AM1131">
        <v>5</v>
      </c>
      <c r="AN1131">
        <v>0</v>
      </c>
      <c r="AO1131">
        <v>1</v>
      </c>
      <c r="AP1131">
        <v>0</v>
      </c>
      <c r="AQ1131">
        <v>0</v>
      </c>
      <c r="AR1131">
        <v>0</v>
      </c>
      <c r="AS1131" t="s">
        <v>6</v>
      </c>
      <c r="AT1131">
        <v>29.16</v>
      </c>
      <c r="AU1131" t="s">
        <v>6</v>
      </c>
      <c r="AV1131">
        <v>0</v>
      </c>
      <c r="AW1131">
        <v>2</v>
      </c>
      <c r="AX1131">
        <v>86296976</v>
      </c>
      <c r="AY1131">
        <v>1</v>
      </c>
      <c r="AZ1131">
        <v>0</v>
      </c>
      <c r="BA1131">
        <v>1288</v>
      </c>
      <c r="BB1131">
        <v>0</v>
      </c>
      <c r="BC1131">
        <v>0</v>
      </c>
      <c r="BD1131">
        <v>0</v>
      </c>
      <c r="BE1131">
        <v>0</v>
      </c>
      <c r="BF1131">
        <v>0</v>
      </c>
      <c r="BG1131">
        <v>0</v>
      </c>
      <c r="BH1131">
        <v>0</v>
      </c>
      <c r="BI1131">
        <v>0</v>
      </c>
      <c r="BJ1131">
        <v>0</v>
      </c>
      <c r="BK1131">
        <v>0</v>
      </c>
      <c r="BL1131">
        <v>0</v>
      </c>
      <c r="BM1131">
        <v>0</v>
      </c>
      <c r="BN1131">
        <v>0</v>
      </c>
      <c r="BO1131">
        <v>0</v>
      </c>
      <c r="BP1131">
        <v>0</v>
      </c>
      <c r="BQ1131">
        <v>0</v>
      </c>
      <c r="BR1131">
        <v>0</v>
      </c>
      <c r="BS1131">
        <v>0</v>
      </c>
      <c r="BT1131">
        <v>0</v>
      </c>
      <c r="BU1131">
        <v>0</v>
      </c>
      <c r="BV1131">
        <v>0</v>
      </c>
      <c r="BW1131">
        <v>0</v>
      </c>
      <c r="CV1131">
        <v>0</v>
      </c>
      <c r="CW1131">
        <f>ROUND(Y1131*Source!I713*DO1131,9)</f>
        <v>0</v>
      </c>
      <c r="CX1131">
        <f>ROUND(Y1131*Source!I713,9)</f>
        <v>9.6228000000000008E-3</v>
      </c>
      <c r="CY1131">
        <f t="shared" si="552"/>
        <v>17.02</v>
      </c>
      <c r="CZ1131">
        <f t="shared" si="553"/>
        <v>1.83</v>
      </c>
      <c r="DA1131">
        <f t="shared" si="554"/>
        <v>9.3000000000000007</v>
      </c>
      <c r="DB1131">
        <f t="shared" si="550"/>
        <v>53.36</v>
      </c>
      <c r="DC1131">
        <f t="shared" si="551"/>
        <v>0</v>
      </c>
      <c r="DD1131" t="s">
        <v>6</v>
      </c>
      <c r="DE1131" t="s">
        <v>6</v>
      </c>
      <c r="DF1131">
        <f t="shared" si="541"/>
        <v>0</v>
      </c>
      <c r="DG1131">
        <f t="shared" si="555"/>
        <v>0</v>
      </c>
      <c r="DH1131">
        <f>Source!I713*SmtRes!Y1131</f>
        <v>9.6228000000000008E-3</v>
      </c>
      <c r="DI1131">
        <f t="shared" si="556"/>
        <v>17.02</v>
      </c>
      <c r="DJ1131">
        <f>EtalonRes!Z1288</f>
        <v>1.83</v>
      </c>
      <c r="DK1131">
        <f>Source!BB713</f>
        <v>9.3000000000000007</v>
      </c>
      <c r="DL1131" t="s">
        <v>6</v>
      </c>
      <c r="DM1131">
        <v>0</v>
      </c>
      <c r="DN1131" t="s">
        <v>6</v>
      </c>
      <c r="DO1131">
        <v>0</v>
      </c>
      <c r="GQ1131">
        <v>-1</v>
      </c>
      <c r="GR1131">
        <v>-1</v>
      </c>
    </row>
    <row r="1132" spans="1:200" x14ac:dyDescent="0.2">
      <c r="A1132">
        <f>ROW(Source!A713)</f>
        <v>713</v>
      </c>
      <c r="B1132">
        <v>86295184</v>
      </c>
      <c r="C1132">
        <v>86296961</v>
      </c>
      <c r="D1132">
        <v>27441086</v>
      </c>
      <c r="E1132">
        <v>1</v>
      </c>
      <c r="F1132">
        <v>1</v>
      </c>
      <c r="G1132">
        <v>1</v>
      </c>
      <c r="H1132">
        <v>2</v>
      </c>
      <c r="I1132" t="s">
        <v>1018</v>
      </c>
      <c r="J1132" t="s">
        <v>1019</v>
      </c>
      <c r="K1132" t="s">
        <v>1020</v>
      </c>
      <c r="L1132">
        <v>1368</v>
      </c>
      <c r="N1132">
        <v>1011</v>
      </c>
      <c r="O1132" t="s">
        <v>927</v>
      </c>
      <c r="P1132" t="s">
        <v>927</v>
      </c>
      <c r="Q1132">
        <v>1</v>
      </c>
      <c r="W1132">
        <v>0</v>
      </c>
      <c r="X1132">
        <v>-553985732</v>
      </c>
      <c r="Y1132">
        <f t="shared" si="549"/>
        <v>0.86</v>
      </c>
      <c r="AA1132">
        <v>0</v>
      </c>
      <c r="AB1132">
        <v>29.3</v>
      </c>
      <c r="AC1132">
        <v>0</v>
      </c>
      <c r="AD1132">
        <v>0</v>
      </c>
      <c r="AE1132">
        <v>0</v>
      </c>
      <c r="AF1132">
        <v>3.15</v>
      </c>
      <c r="AG1132">
        <v>0</v>
      </c>
      <c r="AH1132">
        <v>0</v>
      </c>
      <c r="AI1132">
        <v>1</v>
      </c>
      <c r="AJ1132">
        <v>9.3000000000000007</v>
      </c>
      <c r="AK1132">
        <v>19.8</v>
      </c>
      <c r="AL1132">
        <v>1</v>
      </c>
      <c r="AM1132">
        <v>5</v>
      </c>
      <c r="AN1132">
        <v>0</v>
      </c>
      <c r="AO1132">
        <v>1</v>
      </c>
      <c r="AP1132">
        <v>0</v>
      </c>
      <c r="AQ1132">
        <v>0</v>
      </c>
      <c r="AR1132">
        <v>0</v>
      </c>
      <c r="AS1132" t="s">
        <v>6</v>
      </c>
      <c r="AT1132">
        <v>0.86</v>
      </c>
      <c r="AU1132" t="s">
        <v>6</v>
      </c>
      <c r="AV1132">
        <v>0</v>
      </c>
      <c r="AW1132">
        <v>2</v>
      </c>
      <c r="AX1132">
        <v>86296977</v>
      </c>
      <c r="AY1132">
        <v>1</v>
      </c>
      <c r="AZ1132">
        <v>0</v>
      </c>
      <c r="BA1132">
        <v>1289</v>
      </c>
      <c r="BB1132">
        <v>0</v>
      </c>
      <c r="BC1132">
        <v>0</v>
      </c>
      <c r="BD1132">
        <v>0</v>
      </c>
      <c r="BE1132">
        <v>0</v>
      </c>
      <c r="BF1132">
        <v>0</v>
      </c>
      <c r="BG1132">
        <v>0</v>
      </c>
      <c r="BH1132">
        <v>0</v>
      </c>
      <c r="BI1132">
        <v>0</v>
      </c>
      <c r="BJ1132">
        <v>0</v>
      </c>
      <c r="BK1132">
        <v>0</v>
      </c>
      <c r="BL1132">
        <v>0</v>
      </c>
      <c r="BM1132">
        <v>0</v>
      </c>
      <c r="BN1132">
        <v>0</v>
      </c>
      <c r="BO1132">
        <v>0</v>
      </c>
      <c r="BP1132">
        <v>0</v>
      </c>
      <c r="BQ1132">
        <v>0</v>
      </c>
      <c r="BR1132">
        <v>0</v>
      </c>
      <c r="BS1132">
        <v>0</v>
      </c>
      <c r="BT1132">
        <v>0</v>
      </c>
      <c r="BU1132">
        <v>0</v>
      </c>
      <c r="BV1132">
        <v>0</v>
      </c>
      <c r="BW1132">
        <v>0</v>
      </c>
      <c r="CV1132">
        <v>0</v>
      </c>
      <c r="CW1132">
        <f>ROUND(Y1132*Source!I713*DO1132,9)</f>
        <v>0</v>
      </c>
      <c r="CX1132">
        <f>ROUND(Y1132*Source!I713,9)</f>
        <v>2.8380000000000001E-4</v>
      </c>
      <c r="CY1132">
        <f t="shared" si="552"/>
        <v>29.3</v>
      </c>
      <c r="CZ1132">
        <f t="shared" si="553"/>
        <v>3.15</v>
      </c>
      <c r="DA1132">
        <f t="shared" si="554"/>
        <v>9.3000000000000007</v>
      </c>
      <c r="DB1132">
        <f t="shared" si="550"/>
        <v>2.71</v>
      </c>
      <c r="DC1132">
        <f t="shared" si="551"/>
        <v>0</v>
      </c>
      <c r="DD1132" t="s">
        <v>6</v>
      </c>
      <c r="DE1132" t="s">
        <v>6</v>
      </c>
      <c r="DF1132">
        <f t="shared" si="541"/>
        <v>0</v>
      </c>
      <c r="DG1132">
        <f t="shared" si="555"/>
        <v>0</v>
      </c>
      <c r="DH1132">
        <f>Source!I713*SmtRes!Y1132</f>
        <v>2.8380000000000001E-4</v>
      </c>
      <c r="DI1132">
        <f t="shared" si="556"/>
        <v>29.3</v>
      </c>
      <c r="DJ1132">
        <f>EtalonRes!Z1289</f>
        <v>3.15</v>
      </c>
      <c r="DK1132">
        <f>Source!BB713</f>
        <v>9.3000000000000007</v>
      </c>
      <c r="DL1132" t="s">
        <v>6</v>
      </c>
      <c r="DM1132">
        <v>0</v>
      </c>
      <c r="DN1132" t="s">
        <v>6</v>
      </c>
      <c r="DO1132">
        <v>0</v>
      </c>
      <c r="GQ1132">
        <v>-1</v>
      </c>
      <c r="GR1132">
        <v>-1</v>
      </c>
    </row>
    <row r="1133" spans="1:200" x14ac:dyDescent="0.2">
      <c r="A1133">
        <f>ROW(Source!A713)</f>
        <v>713</v>
      </c>
      <c r="B1133">
        <v>86295184</v>
      </c>
      <c r="C1133">
        <v>86296961</v>
      </c>
      <c r="D1133">
        <v>27441327</v>
      </c>
      <c r="E1133">
        <v>1</v>
      </c>
      <c r="F1133">
        <v>1</v>
      </c>
      <c r="G1133">
        <v>1</v>
      </c>
      <c r="H1133">
        <v>2</v>
      </c>
      <c r="I1133" t="s">
        <v>936</v>
      </c>
      <c r="J1133" t="s">
        <v>937</v>
      </c>
      <c r="K1133" t="s">
        <v>938</v>
      </c>
      <c r="L1133">
        <v>1368</v>
      </c>
      <c r="N1133">
        <v>1011</v>
      </c>
      <c r="O1133" t="s">
        <v>927</v>
      </c>
      <c r="P1133" t="s">
        <v>927</v>
      </c>
      <c r="Q1133">
        <v>1</v>
      </c>
      <c r="W1133">
        <v>0</v>
      </c>
      <c r="X1133">
        <v>-1583389094</v>
      </c>
      <c r="Y1133">
        <f t="shared" si="549"/>
        <v>1.08</v>
      </c>
      <c r="AA1133">
        <v>0</v>
      </c>
      <c r="AB1133">
        <v>868.34</v>
      </c>
      <c r="AC1133">
        <v>231.46</v>
      </c>
      <c r="AD1133">
        <v>0</v>
      </c>
      <c r="AE1133">
        <v>0</v>
      </c>
      <c r="AF1133">
        <v>93.37</v>
      </c>
      <c r="AG1133">
        <v>11.69</v>
      </c>
      <c r="AH1133">
        <v>0</v>
      </c>
      <c r="AI1133">
        <v>1</v>
      </c>
      <c r="AJ1133">
        <v>9.3000000000000007</v>
      </c>
      <c r="AK1133">
        <v>19.8</v>
      </c>
      <c r="AL1133">
        <v>1</v>
      </c>
      <c r="AM1133">
        <v>5</v>
      </c>
      <c r="AN1133">
        <v>0</v>
      </c>
      <c r="AO1133">
        <v>1</v>
      </c>
      <c r="AP1133">
        <v>0</v>
      </c>
      <c r="AQ1133">
        <v>0</v>
      </c>
      <c r="AR1133">
        <v>0</v>
      </c>
      <c r="AS1133" t="s">
        <v>6</v>
      </c>
      <c r="AT1133">
        <v>1.08</v>
      </c>
      <c r="AU1133" t="s">
        <v>6</v>
      </c>
      <c r="AV1133">
        <v>0</v>
      </c>
      <c r="AW1133">
        <v>2</v>
      </c>
      <c r="AX1133">
        <v>86296978</v>
      </c>
      <c r="AY1133">
        <v>1</v>
      </c>
      <c r="AZ1133">
        <v>0</v>
      </c>
      <c r="BA1133">
        <v>1290</v>
      </c>
      <c r="BB1133">
        <v>0</v>
      </c>
      <c r="BC1133">
        <v>0</v>
      </c>
      <c r="BD1133">
        <v>0</v>
      </c>
      <c r="BE1133">
        <v>0</v>
      </c>
      <c r="BF1133">
        <v>0</v>
      </c>
      <c r="BG1133">
        <v>0</v>
      </c>
      <c r="BH1133">
        <v>0</v>
      </c>
      <c r="BI1133">
        <v>0</v>
      </c>
      <c r="BJ1133">
        <v>0</v>
      </c>
      <c r="BK1133">
        <v>0</v>
      </c>
      <c r="BL1133">
        <v>0</v>
      </c>
      <c r="BM1133">
        <v>0</v>
      </c>
      <c r="BN1133">
        <v>0</v>
      </c>
      <c r="BO1133">
        <v>0</v>
      </c>
      <c r="BP1133">
        <v>0</v>
      </c>
      <c r="BQ1133">
        <v>0</v>
      </c>
      <c r="BR1133">
        <v>0</v>
      </c>
      <c r="BS1133">
        <v>0</v>
      </c>
      <c r="BT1133">
        <v>0</v>
      </c>
      <c r="BU1133">
        <v>0</v>
      </c>
      <c r="BV1133">
        <v>0</v>
      </c>
      <c r="BW1133">
        <v>0</v>
      </c>
      <c r="CV1133">
        <v>0</v>
      </c>
      <c r="CW1133">
        <f>ROUND(Y1133*Source!I713*DO1133,9)</f>
        <v>0</v>
      </c>
      <c r="CX1133">
        <f>ROUND(Y1133*Source!I713,9)</f>
        <v>3.5639999999999999E-4</v>
      </c>
      <c r="CY1133">
        <f t="shared" si="552"/>
        <v>868.34</v>
      </c>
      <c r="CZ1133">
        <f t="shared" si="553"/>
        <v>93.37</v>
      </c>
      <c r="DA1133">
        <f t="shared" si="554"/>
        <v>9.3000000000000007</v>
      </c>
      <c r="DB1133">
        <f t="shared" si="550"/>
        <v>100.84</v>
      </c>
      <c r="DC1133">
        <f t="shared" si="551"/>
        <v>12.63</v>
      </c>
      <c r="DD1133" t="s">
        <v>6</v>
      </c>
      <c r="DE1133" t="s">
        <v>6</v>
      </c>
      <c r="DF1133">
        <f t="shared" si="541"/>
        <v>0</v>
      </c>
      <c r="DG1133">
        <f t="shared" si="555"/>
        <v>0</v>
      </c>
      <c r="DH1133">
        <f>Source!I713*SmtRes!Y1133</f>
        <v>3.5640000000000004E-4</v>
      </c>
      <c r="DI1133">
        <f t="shared" si="556"/>
        <v>868.34</v>
      </c>
      <c r="DJ1133">
        <f>EtalonRes!Z1290</f>
        <v>93.37</v>
      </c>
      <c r="DK1133">
        <f>Source!BB713</f>
        <v>9.3000000000000007</v>
      </c>
      <c r="DL1133" t="s">
        <v>6</v>
      </c>
      <c r="DM1133">
        <v>0</v>
      </c>
      <c r="DN1133" t="s">
        <v>6</v>
      </c>
      <c r="DO1133">
        <v>0</v>
      </c>
      <c r="GQ1133">
        <v>-1</v>
      </c>
      <c r="GR1133">
        <v>-1</v>
      </c>
    </row>
    <row r="1134" spans="1:200" x14ac:dyDescent="0.2">
      <c r="A1134">
        <f>ROW(Source!A713)</f>
        <v>713</v>
      </c>
      <c r="B1134">
        <v>86295184</v>
      </c>
      <c r="C1134">
        <v>86296961</v>
      </c>
      <c r="D1134">
        <v>69408689</v>
      </c>
      <c r="E1134">
        <v>1</v>
      </c>
      <c r="F1134">
        <v>1</v>
      </c>
      <c r="G1134">
        <v>1</v>
      </c>
      <c r="H1134">
        <v>3</v>
      </c>
      <c r="I1134" t="s">
        <v>695</v>
      </c>
      <c r="J1134" t="s">
        <v>697</v>
      </c>
      <c r="K1134" t="s">
        <v>696</v>
      </c>
      <c r="L1134">
        <v>1339</v>
      </c>
      <c r="N1134">
        <v>1007</v>
      </c>
      <c r="O1134" t="s">
        <v>32</v>
      </c>
      <c r="P1134" t="s">
        <v>32</v>
      </c>
      <c r="Q1134">
        <v>1</v>
      </c>
      <c r="W1134">
        <v>0</v>
      </c>
      <c r="X1134">
        <v>411680501</v>
      </c>
      <c r="Y1134">
        <f t="shared" si="549"/>
        <v>102</v>
      </c>
      <c r="AA1134">
        <v>2968.04</v>
      </c>
      <c r="AB1134">
        <v>0</v>
      </c>
      <c r="AC1134">
        <v>0</v>
      </c>
      <c r="AD1134">
        <v>0</v>
      </c>
      <c r="AE1134">
        <v>416.47</v>
      </c>
      <c r="AF1134">
        <v>0</v>
      </c>
      <c r="AG1134">
        <v>0</v>
      </c>
      <c r="AH1134">
        <v>0</v>
      </c>
      <c r="AI1134">
        <v>7.56</v>
      </c>
      <c r="AJ1134">
        <v>1</v>
      </c>
      <c r="AK1134">
        <v>1</v>
      </c>
      <c r="AL1134">
        <v>1</v>
      </c>
      <c r="AM1134">
        <v>0</v>
      </c>
      <c r="AN1134">
        <v>0</v>
      </c>
      <c r="AO1134">
        <v>0</v>
      </c>
      <c r="AP1134">
        <v>1</v>
      </c>
      <c r="AQ1134">
        <v>0</v>
      </c>
      <c r="AR1134">
        <v>0</v>
      </c>
      <c r="AS1134" t="s">
        <v>6</v>
      </c>
      <c r="AT1134">
        <v>102</v>
      </c>
      <c r="AU1134" t="s">
        <v>6</v>
      </c>
      <c r="AV1134">
        <v>0</v>
      </c>
      <c r="AW1134">
        <v>1</v>
      </c>
      <c r="AX1134">
        <v>-1</v>
      </c>
      <c r="AY1134">
        <v>0</v>
      </c>
      <c r="AZ1134">
        <v>0</v>
      </c>
      <c r="BA1134" t="s">
        <v>6</v>
      </c>
      <c r="BB1134">
        <v>0</v>
      </c>
      <c r="BC1134">
        <v>0</v>
      </c>
      <c r="BD1134">
        <v>0</v>
      </c>
      <c r="BE1134">
        <v>0</v>
      </c>
      <c r="BF1134">
        <v>0</v>
      </c>
      <c r="BG1134">
        <v>0</v>
      </c>
      <c r="BH1134">
        <v>0</v>
      </c>
      <c r="BI1134">
        <v>0</v>
      </c>
      <c r="BJ1134">
        <v>0</v>
      </c>
      <c r="BK1134">
        <v>0</v>
      </c>
      <c r="BL1134">
        <v>0</v>
      </c>
      <c r="BM1134">
        <v>0</v>
      </c>
      <c r="BN1134">
        <v>0</v>
      </c>
      <c r="BO1134">
        <v>0</v>
      </c>
      <c r="BP1134">
        <v>0</v>
      </c>
      <c r="BQ1134">
        <v>0</v>
      </c>
      <c r="BR1134">
        <v>0</v>
      </c>
      <c r="BS1134">
        <v>0</v>
      </c>
      <c r="BT1134">
        <v>0</v>
      </c>
      <c r="BU1134">
        <v>0</v>
      </c>
      <c r="BV1134">
        <v>0</v>
      </c>
      <c r="BW1134">
        <v>0</v>
      </c>
      <c r="CV1134">
        <v>0</v>
      </c>
      <c r="CW1134">
        <v>0</v>
      </c>
      <c r="CX1134">
        <f>ROUND(Y1134*Source!I713,9)</f>
        <v>3.3660000000000002E-2</v>
      </c>
      <c r="CY1134">
        <f>AA1134</f>
        <v>2968.04</v>
      </c>
      <c r="CZ1134">
        <f>AE1134</f>
        <v>416.47</v>
      </c>
      <c r="DA1134">
        <f>AI1134</f>
        <v>7.56</v>
      </c>
      <c r="DB1134">
        <f t="shared" si="550"/>
        <v>42479.94</v>
      </c>
      <c r="DC1134">
        <f t="shared" si="551"/>
        <v>0</v>
      </c>
      <c r="DD1134" t="s">
        <v>6</v>
      </c>
      <c r="DE1134" t="s">
        <v>6</v>
      </c>
      <c r="DF1134">
        <f>ROUND(ROUND(AE1134*AI1134,0)*CX1134,0)</f>
        <v>106</v>
      </c>
      <c r="DG1134">
        <f t="shared" ref="DG1134:DG1148" si="557">ROUND(ROUND(AF1134,0)*CX1134,0)</f>
        <v>0</v>
      </c>
      <c r="DH1134">
        <f>Source!I713*SmtRes!Y1134</f>
        <v>3.3660000000000002E-2</v>
      </c>
      <c r="DI1134">
        <f>AA1134</f>
        <v>2968.04</v>
      </c>
      <c r="DJ1134">
        <f>DF1134</f>
        <v>106</v>
      </c>
      <c r="DK1134">
        <f>Source!BC713</f>
        <v>7.56</v>
      </c>
      <c r="DL1134" t="s">
        <v>6</v>
      </c>
      <c r="DM1134">
        <v>0</v>
      </c>
      <c r="DN1134" t="s">
        <v>6</v>
      </c>
      <c r="DO1134">
        <v>0</v>
      </c>
      <c r="GP1134">
        <v>1</v>
      </c>
      <c r="GQ1134">
        <v>-1</v>
      </c>
      <c r="GR1134">
        <v>-1</v>
      </c>
    </row>
    <row r="1135" spans="1:200" x14ac:dyDescent="0.2">
      <c r="A1135">
        <f>ROW(Source!A716)</f>
        <v>716</v>
      </c>
      <c r="B1135">
        <v>86295183</v>
      </c>
      <c r="C1135">
        <v>86296988</v>
      </c>
      <c r="D1135">
        <v>27498362</v>
      </c>
      <c r="E1135">
        <v>1</v>
      </c>
      <c r="F1135">
        <v>1</v>
      </c>
      <c r="G1135">
        <v>1</v>
      </c>
      <c r="H1135">
        <v>1</v>
      </c>
      <c r="I1135" t="s">
        <v>939</v>
      </c>
      <c r="J1135" t="s">
        <v>6</v>
      </c>
      <c r="K1135" t="s">
        <v>940</v>
      </c>
      <c r="L1135">
        <v>1369</v>
      </c>
      <c r="N1135">
        <v>1013</v>
      </c>
      <c r="O1135" t="s">
        <v>921</v>
      </c>
      <c r="P1135" t="s">
        <v>921</v>
      </c>
      <c r="Q1135">
        <v>1</v>
      </c>
      <c r="W1135">
        <v>0</v>
      </c>
      <c r="X1135">
        <v>-275486377</v>
      </c>
      <c r="Y1135">
        <f t="shared" si="549"/>
        <v>0.75</v>
      </c>
      <c r="AA1135">
        <v>0</v>
      </c>
      <c r="AB1135">
        <v>0</v>
      </c>
      <c r="AC1135">
        <v>0</v>
      </c>
      <c r="AD1135">
        <v>9.3699999999999992</v>
      </c>
      <c r="AE1135">
        <v>0</v>
      </c>
      <c r="AF1135">
        <v>0</v>
      </c>
      <c r="AG1135">
        <v>0</v>
      </c>
      <c r="AH1135">
        <v>9.3699999999999992</v>
      </c>
      <c r="AI1135">
        <v>1</v>
      </c>
      <c r="AJ1135">
        <v>1</v>
      </c>
      <c r="AK1135">
        <v>1</v>
      </c>
      <c r="AL1135">
        <v>1</v>
      </c>
      <c r="AM1135">
        <v>0</v>
      </c>
      <c r="AN1135">
        <v>0</v>
      </c>
      <c r="AO1135">
        <v>1</v>
      </c>
      <c r="AP1135">
        <v>0</v>
      </c>
      <c r="AQ1135">
        <v>0</v>
      </c>
      <c r="AR1135">
        <v>0</v>
      </c>
      <c r="AS1135" t="s">
        <v>6</v>
      </c>
      <c r="AT1135">
        <v>0.75</v>
      </c>
      <c r="AU1135" t="s">
        <v>6</v>
      </c>
      <c r="AV1135">
        <v>1</v>
      </c>
      <c r="AW1135">
        <v>2</v>
      </c>
      <c r="AX1135">
        <v>86296992</v>
      </c>
      <c r="AY1135">
        <v>1</v>
      </c>
      <c r="AZ1135">
        <v>0</v>
      </c>
      <c r="BA1135">
        <v>1299</v>
      </c>
      <c r="BB1135">
        <v>0</v>
      </c>
      <c r="BC1135">
        <v>0</v>
      </c>
      <c r="BD1135">
        <v>0</v>
      </c>
      <c r="BE1135">
        <v>0</v>
      </c>
      <c r="BF1135">
        <v>0</v>
      </c>
      <c r="BG1135">
        <v>0</v>
      </c>
      <c r="BH1135">
        <v>0</v>
      </c>
      <c r="BI1135">
        <v>0</v>
      </c>
      <c r="BJ1135">
        <v>0</v>
      </c>
      <c r="BK1135">
        <v>0</v>
      </c>
      <c r="BL1135">
        <v>0</v>
      </c>
      <c r="BM1135">
        <v>0</v>
      </c>
      <c r="BN1135">
        <v>0</v>
      </c>
      <c r="BO1135">
        <v>0</v>
      </c>
      <c r="BP1135">
        <v>0</v>
      </c>
      <c r="BQ1135">
        <v>0</v>
      </c>
      <c r="BR1135">
        <v>0</v>
      </c>
      <c r="BS1135">
        <v>0</v>
      </c>
      <c r="BT1135">
        <v>0</v>
      </c>
      <c r="BU1135">
        <v>0</v>
      </c>
      <c r="BV1135">
        <v>0</v>
      </c>
      <c r="BW1135">
        <v>0</v>
      </c>
      <c r="CU1135">
        <f>ROUND(AT1135*Source!I716*AH1135*AL1135,0)</f>
        <v>42</v>
      </c>
      <c r="CV1135">
        <f>ROUND(Y1135*Source!I716,9)</f>
        <v>4.5</v>
      </c>
      <c r="CW1135">
        <v>0</v>
      </c>
      <c r="CX1135">
        <f>ROUND(Y1135*Source!I716,9)</f>
        <v>4.5</v>
      </c>
      <c r="CY1135">
        <f>AD1135</f>
        <v>9.3699999999999992</v>
      </c>
      <c r="CZ1135">
        <f>AH1135</f>
        <v>9.3699999999999992</v>
      </c>
      <c r="DA1135">
        <f>AL1135</f>
        <v>1</v>
      </c>
      <c r="DB1135">
        <f t="shared" si="550"/>
        <v>7.03</v>
      </c>
      <c r="DC1135">
        <f t="shared" si="551"/>
        <v>0</v>
      </c>
      <c r="DD1135" t="s">
        <v>6</v>
      </c>
      <c r="DE1135" t="s">
        <v>6</v>
      </c>
      <c r="DF1135">
        <f>ROUND(ROUND(AE1135,0)*CX1135,0)</f>
        <v>0</v>
      </c>
      <c r="DG1135">
        <f t="shared" si="557"/>
        <v>0</v>
      </c>
      <c r="DH1135">
        <f>Source!I716*SmtRes!Y1135</f>
        <v>4.5</v>
      </c>
      <c r="DI1135">
        <f>AD1135</f>
        <v>9.3699999999999992</v>
      </c>
      <c r="DJ1135">
        <f>EtalonRes!AB1299</f>
        <v>9.3699999999999992</v>
      </c>
      <c r="DK1135">
        <f>Source!BA716</f>
        <v>1</v>
      </c>
      <c r="DL1135" t="s">
        <v>6</v>
      </c>
      <c r="DM1135">
        <v>0</v>
      </c>
      <c r="DN1135" t="s">
        <v>6</v>
      </c>
      <c r="DO1135">
        <v>0</v>
      </c>
      <c r="GQ1135">
        <v>-1</v>
      </c>
      <c r="GR1135">
        <v>-1</v>
      </c>
    </row>
    <row r="1136" spans="1:200" x14ac:dyDescent="0.2">
      <c r="A1136">
        <f>ROW(Source!A716)</f>
        <v>716</v>
      </c>
      <c r="B1136">
        <v>86295183</v>
      </c>
      <c r="C1136">
        <v>86296988</v>
      </c>
      <c r="D1136">
        <v>69208315</v>
      </c>
      <c r="E1136">
        <v>1</v>
      </c>
      <c r="F1136">
        <v>1</v>
      </c>
      <c r="G1136">
        <v>1</v>
      </c>
      <c r="H1136">
        <v>3</v>
      </c>
      <c r="I1136" t="s">
        <v>707</v>
      </c>
      <c r="J1136" t="s">
        <v>709</v>
      </c>
      <c r="K1136" t="s">
        <v>708</v>
      </c>
      <c r="L1136">
        <v>1348</v>
      </c>
      <c r="N1136">
        <v>1009</v>
      </c>
      <c r="O1136" t="s">
        <v>63</v>
      </c>
      <c r="P1136" t="s">
        <v>63</v>
      </c>
      <c r="Q1136">
        <v>1000</v>
      </c>
      <c r="W1136">
        <v>0</v>
      </c>
      <c r="X1136">
        <v>904188878</v>
      </c>
      <c r="Y1136">
        <f t="shared" si="549"/>
        <v>4.4400000000000004E-3</v>
      </c>
      <c r="AA1136">
        <v>10633.86</v>
      </c>
      <c r="AB1136">
        <v>0</v>
      </c>
      <c r="AC1136">
        <v>0</v>
      </c>
      <c r="AD1136">
        <v>0</v>
      </c>
      <c r="AE1136">
        <v>10633.86</v>
      </c>
      <c r="AF1136">
        <v>0</v>
      </c>
      <c r="AG1136">
        <v>0</v>
      </c>
      <c r="AH1136">
        <v>0</v>
      </c>
      <c r="AI1136">
        <v>1</v>
      </c>
      <c r="AJ1136">
        <v>1</v>
      </c>
      <c r="AK1136">
        <v>1</v>
      </c>
      <c r="AL1136">
        <v>1</v>
      </c>
      <c r="AM1136">
        <v>0</v>
      </c>
      <c r="AN1136">
        <v>0</v>
      </c>
      <c r="AO1136">
        <v>0</v>
      </c>
      <c r="AP1136">
        <v>1</v>
      </c>
      <c r="AQ1136">
        <v>0</v>
      </c>
      <c r="AR1136">
        <v>0</v>
      </c>
      <c r="AS1136" t="s">
        <v>6</v>
      </c>
      <c r="AT1136">
        <v>4.4400000000000004E-3</v>
      </c>
      <c r="AU1136" t="s">
        <v>6</v>
      </c>
      <c r="AV1136">
        <v>0</v>
      </c>
      <c r="AW1136">
        <v>1</v>
      </c>
      <c r="AX1136">
        <v>-1</v>
      </c>
      <c r="AY1136">
        <v>0</v>
      </c>
      <c r="AZ1136">
        <v>0</v>
      </c>
      <c r="BA1136" t="s">
        <v>6</v>
      </c>
      <c r="BB1136">
        <v>0</v>
      </c>
      <c r="BC1136">
        <v>0</v>
      </c>
      <c r="BD1136">
        <v>0</v>
      </c>
      <c r="BE1136">
        <v>0</v>
      </c>
      <c r="BF1136">
        <v>0</v>
      </c>
      <c r="BG1136">
        <v>0</v>
      </c>
      <c r="BH1136">
        <v>0</v>
      </c>
      <c r="BI1136">
        <v>0</v>
      </c>
      <c r="BJ1136">
        <v>0</v>
      </c>
      <c r="BK1136">
        <v>0</v>
      </c>
      <c r="BL1136">
        <v>0</v>
      </c>
      <c r="BM1136">
        <v>0</v>
      </c>
      <c r="BN1136">
        <v>0</v>
      </c>
      <c r="BO1136">
        <v>0</v>
      </c>
      <c r="BP1136">
        <v>0</v>
      </c>
      <c r="BQ1136">
        <v>0</v>
      </c>
      <c r="BR1136">
        <v>0</v>
      </c>
      <c r="BS1136">
        <v>0</v>
      </c>
      <c r="BT1136">
        <v>0</v>
      </c>
      <c r="BU1136">
        <v>0</v>
      </c>
      <c r="BV1136">
        <v>0</v>
      </c>
      <c r="BW1136">
        <v>0</v>
      </c>
      <c r="CV1136">
        <v>0</v>
      </c>
      <c r="CW1136">
        <v>0</v>
      </c>
      <c r="CX1136">
        <f>ROUND(Y1136*Source!I716,9)</f>
        <v>2.664E-2</v>
      </c>
      <c r="CY1136">
        <f>AA1136</f>
        <v>10633.86</v>
      </c>
      <c r="CZ1136">
        <f>AE1136</f>
        <v>10633.86</v>
      </c>
      <c r="DA1136">
        <f>AI1136</f>
        <v>1</v>
      </c>
      <c r="DB1136">
        <f t="shared" si="550"/>
        <v>47.21</v>
      </c>
      <c r="DC1136">
        <f t="shared" si="551"/>
        <v>0</v>
      </c>
      <c r="DD1136" t="s">
        <v>6</v>
      </c>
      <c r="DE1136" t="s">
        <v>6</v>
      </c>
      <c r="DF1136">
        <f>ROUND(ROUND(AE1136,0)*CX1136,0)</f>
        <v>283</v>
      </c>
      <c r="DG1136">
        <f t="shared" si="557"/>
        <v>0</v>
      </c>
      <c r="DH1136">
        <f>Source!I716*SmtRes!Y1136</f>
        <v>2.6640000000000004E-2</v>
      </c>
      <c r="DI1136">
        <f>AA1136</f>
        <v>10633.86</v>
      </c>
      <c r="DJ1136">
        <f>DF1136</f>
        <v>283</v>
      </c>
      <c r="DK1136">
        <f>Source!BC716</f>
        <v>1</v>
      </c>
      <c r="DL1136" t="s">
        <v>6</v>
      </c>
      <c r="DM1136">
        <v>0</v>
      </c>
      <c r="DN1136" t="s">
        <v>6</v>
      </c>
      <c r="DO1136">
        <v>0</v>
      </c>
      <c r="GP1136">
        <v>1</v>
      </c>
      <c r="GQ1136">
        <v>-1</v>
      </c>
      <c r="GR1136">
        <v>-1</v>
      </c>
    </row>
    <row r="1137" spans="1:200" x14ac:dyDescent="0.2">
      <c r="A1137">
        <f>ROW(Source!A716)</f>
        <v>716</v>
      </c>
      <c r="B1137">
        <v>86295183</v>
      </c>
      <c r="C1137">
        <v>86296988</v>
      </c>
      <c r="D1137">
        <v>69205180</v>
      </c>
      <c r="E1137">
        <v>1</v>
      </c>
      <c r="F1137">
        <v>1</v>
      </c>
      <c r="G1137">
        <v>1</v>
      </c>
      <c r="H1137">
        <v>3</v>
      </c>
      <c r="I1137" t="s">
        <v>197</v>
      </c>
      <c r="J1137" t="s">
        <v>199</v>
      </c>
      <c r="K1137" t="s">
        <v>712</v>
      </c>
      <c r="L1137">
        <v>1348</v>
      </c>
      <c r="N1137">
        <v>1009</v>
      </c>
      <c r="O1137" t="s">
        <v>63</v>
      </c>
      <c r="P1137" t="s">
        <v>63</v>
      </c>
      <c r="Q1137">
        <v>1000</v>
      </c>
      <c r="W1137">
        <v>0</v>
      </c>
      <c r="X1137">
        <v>204322707</v>
      </c>
      <c r="Y1137">
        <f t="shared" si="549"/>
        <v>2.2599999999999999E-3</v>
      </c>
      <c r="AA1137">
        <v>14744.52</v>
      </c>
      <c r="AB1137">
        <v>0</v>
      </c>
      <c r="AC1137">
        <v>0</v>
      </c>
      <c r="AD1137">
        <v>0</v>
      </c>
      <c r="AE1137">
        <v>14744.52</v>
      </c>
      <c r="AF1137">
        <v>0</v>
      </c>
      <c r="AG1137">
        <v>0</v>
      </c>
      <c r="AH1137">
        <v>0</v>
      </c>
      <c r="AI1137">
        <v>1</v>
      </c>
      <c r="AJ1137">
        <v>1</v>
      </c>
      <c r="AK1137">
        <v>1</v>
      </c>
      <c r="AL1137">
        <v>1</v>
      </c>
      <c r="AM1137">
        <v>0</v>
      </c>
      <c r="AN1137">
        <v>0</v>
      </c>
      <c r="AO1137">
        <v>0</v>
      </c>
      <c r="AP1137">
        <v>1</v>
      </c>
      <c r="AQ1137">
        <v>0</v>
      </c>
      <c r="AR1137">
        <v>0</v>
      </c>
      <c r="AS1137" t="s">
        <v>6</v>
      </c>
      <c r="AT1137">
        <v>2.2599999999999999E-3</v>
      </c>
      <c r="AU1137" t="s">
        <v>6</v>
      </c>
      <c r="AV1137">
        <v>0</v>
      </c>
      <c r="AW1137">
        <v>1</v>
      </c>
      <c r="AX1137">
        <v>-1</v>
      </c>
      <c r="AY1137">
        <v>0</v>
      </c>
      <c r="AZ1137">
        <v>0</v>
      </c>
      <c r="BA1137" t="s">
        <v>6</v>
      </c>
      <c r="BB1137">
        <v>0</v>
      </c>
      <c r="BC1137">
        <v>0</v>
      </c>
      <c r="BD1137">
        <v>0</v>
      </c>
      <c r="BE1137">
        <v>0</v>
      </c>
      <c r="BF1137">
        <v>0</v>
      </c>
      <c r="BG1137">
        <v>0</v>
      </c>
      <c r="BH1137">
        <v>0</v>
      </c>
      <c r="BI1137">
        <v>0</v>
      </c>
      <c r="BJ1137">
        <v>0</v>
      </c>
      <c r="BK1137">
        <v>0</v>
      </c>
      <c r="BL1137">
        <v>0</v>
      </c>
      <c r="BM1137">
        <v>0</v>
      </c>
      <c r="BN1137">
        <v>0</v>
      </c>
      <c r="BO1137">
        <v>0</v>
      </c>
      <c r="BP1137">
        <v>0</v>
      </c>
      <c r="BQ1137">
        <v>0</v>
      </c>
      <c r="BR1137">
        <v>0</v>
      </c>
      <c r="BS1137">
        <v>0</v>
      </c>
      <c r="BT1137">
        <v>0</v>
      </c>
      <c r="BU1137">
        <v>0</v>
      </c>
      <c r="BV1137">
        <v>0</v>
      </c>
      <c r="BW1137">
        <v>0</v>
      </c>
      <c r="CV1137">
        <v>0</v>
      </c>
      <c r="CW1137">
        <v>0</v>
      </c>
      <c r="CX1137">
        <f>ROUND(Y1137*Source!I716,9)</f>
        <v>1.3559999999999999E-2</v>
      </c>
      <c r="CY1137">
        <f>AA1137</f>
        <v>14744.52</v>
      </c>
      <c r="CZ1137">
        <f>AE1137</f>
        <v>14744.52</v>
      </c>
      <c r="DA1137">
        <f>AI1137</f>
        <v>1</v>
      </c>
      <c r="DB1137">
        <f t="shared" si="550"/>
        <v>33.32</v>
      </c>
      <c r="DC1137">
        <f t="shared" si="551"/>
        <v>0</v>
      </c>
      <c r="DD1137" t="s">
        <v>6</v>
      </c>
      <c r="DE1137" t="s">
        <v>6</v>
      </c>
      <c r="DF1137">
        <f>ROUND(ROUND(AE1137,0)*CX1137,0)</f>
        <v>200</v>
      </c>
      <c r="DG1137">
        <f t="shared" si="557"/>
        <v>0</v>
      </c>
      <c r="DH1137">
        <f>Source!I716*SmtRes!Y1137</f>
        <v>1.3559999999999999E-2</v>
      </c>
      <c r="DI1137">
        <f>AA1137</f>
        <v>14744.52</v>
      </c>
      <c r="DJ1137">
        <f>DF1137</f>
        <v>200</v>
      </c>
      <c r="DK1137">
        <f>Source!BC716</f>
        <v>1</v>
      </c>
      <c r="DL1137" t="s">
        <v>6</v>
      </c>
      <c r="DM1137">
        <v>0</v>
      </c>
      <c r="DN1137" t="s">
        <v>6</v>
      </c>
      <c r="DO1137">
        <v>0</v>
      </c>
      <c r="GP1137">
        <v>1</v>
      </c>
      <c r="GQ1137">
        <v>-1</v>
      </c>
      <c r="GR1137">
        <v>-1</v>
      </c>
    </row>
    <row r="1138" spans="1:200" x14ac:dyDescent="0.2">
      <c r="A1138">
        <f>ROW(Source!A717)</f>
        <v>717</v>
      </c>
      <c r="B1138">
        <v>86295184</v>
      </c>
      <c r="C1138">
        <v>86296988</v>
      </c>
      <c r="D1138">
        <v>27498362</v>
      </c>
      <c r="E1138">
        <v>1</v>
      </c>
      <c r="F1138">
        <v>1</v>
      </c>
      <c r="G1138">
        <v>1</v>
      </c>
      <c r="H1138">
        <v>1</v>
      </c>
      <c r="I1138" t="s">
        <v>939</v>
      </c>
      <c r="J1138" t="s">
        <v>6</v>
      </c>
      <c r="K1138" t="s">
        <v>940</v>
      </c>
      <c r="L1138">
        <v>1369</v>
      </c>
      <c r="N1138">
        <v>1013</v>
      </c>
      <c r="O1138" t="s">
        <v>921</v>
      </c>
      <c r="P1138" t="s">
        <v>921</v>
      </c>
      <c r="Q1138">
        <v>1</v>
      </c>
      <c r="W1138">
        <v>0</v>
      </c>
      <c r="X1138">
        <v>-275486377</v>
      </c>
      <c r="Y1138">
        <f t="shared" si="549"/>
        <v>0.75</v>
      </c>
      <c r="AA1138">
        <v>0</v>
      </c>
      <c r="AB1138">
        <v>0</v>
      </c>
      <c r="AC1138">
        <v>0</v>
      </c>
      <c r="AD1138">
        <v>239.87</v>
      </c>
      <c r="AE1138">
        <v>0</v>
      </c>
      <c r="AF1138">
        <v>0</v>
      </c>
      <c r="AG1138">
        <v>0</v>
      </c>
      <c r="AH1138">
        <v>9.3699999999999992</v>
      </c>
      <c r="AI1138">
        <v>1</v>
      </c>
      <c r="AJ1138">
        <v>1</v>
      </c>
      <c r="AK1138">
        <v>1</v>
      </c>
      <c r="AL1138">
        <v>25.6</v>
      </c>
      <c r="AM1138">
        <v>5</v>
      </c>
      <c r="AN1138">
        <v>0</v>
      </c>
      <c r="AO1138">
        <v>1</v>
      </c>
      <c r="AP1138">
        <v>0</v>
      </c>
      <c r="AQ1138">
        <v>0</v>
      </c>
      <c r="AR1138">
        <v>0</v>
      </c>
      <c r="AS1138" t="s">
        <v>6</v>
      </c>
      <c r="AT1138">
        <v>0.75</v>
      </c>
      <c r="AU1138" t="s">
        <v>6</v>
      </c>
      <c r="AV1138">
        <v>1</v>
      </c>
      <c r="AW1138">
        <v>2</v>
      </c>
      <c r="AX1138">
        <v>86296992</v>
      </c>
      <c r="AY1138">
        <v>1</v>
      </c>
      <c r="AZ1138">
        <v>0</v>
      </c>
      <c r="BA1138">
        <v>1304</v>
      </c>
      <c r="BB1138">
        <v>0</v>
      </c>
      <c r="BC1138">
        <v>0</v>
      </c>
      <c r="BD1138">
        <v>0</v>
      </c>
      <c r="BE1138">
        <v>0</v>
      </c>
      <c r="BF1138">
        <v>0</v>
      </c>
      <c r="BG1138">
        <v>0</v>
      </c>
      <c r="BH1138">
        <v>0</v>
      </c>
      <c r="BI1138">
        <v>0</v>
      </c>
      <c r="BJ1138">
        <v>0</v>
      </c>
      <c r="BK1138">
        <v>0</v>
      </c>
      <c r="BL1138">
        <v>0</v>
      </c>
      <c r="BM1138">
        <v>0</v>
      </c>
      <c r="BN1138">
        <v>0</v>
      </c>
      <c r="BO1138">
        <v>0</v>
      </c>
      <c r="BP1138">
        <v>0</v>
      </c>
      <c r="BQ1138">
        <v>0</v>
      </c>
      <c r="BR1138">
        <v>0</v>
      </c>
      <c r="BS1138">
        <v>0</v>
      </c>
      <c r="BT1138">
        <v>0</v>
      </c>
      <c r="BU1138">
        <v>0</v>
      </c>
      <c r="BV1138">
        <v>0</v>
      </c>
      <c r="BW1138">
        <v>0</v>
      </c>
      <c r="CU1138">
        <f>ROUND(AT1138*Source!I717*AH1138*AL1138,0)</f>
        <v>1079</v>
      </c>
      <c r="CV1138">
        <f>ROUND(Y1138*Source!I717,9)</f>
        <v>4.5</v>
      </c>
      <c r="CW1138">
        <v>0</v>
      </c>
      <c r="CX1138">
        <f>ROUND(Y1138*Source!I717,9)</f>
        <v>4.5</v>
      </c>
      <c r="CY1138">
        <f>AD1138</f>
        <v>239.87</v>
      </c>
      <c r="CZ1138">
        <f>AH1138</f>
        <v>9.3699999999999992</v>
      </c>
      <c r="DA1138">
        <f>AL1138</f>
        <v>25.6</v>
      </c>
      <c r="DB1138">
        <f t="shared" si="550"/>
        <v>7.03</v>
      </c>
      <c r="DC1138">
        <f t="shared" si="551"/>
        <v>0</v>
      </c>
      <c r="DD1138" t="s">
        <v>6</v>
      </c>
      <c r="DE1138" t="s">
        <v>6</v>
      </c>
      <c r="DF1138">
        <f>ROUND(ROUND(AE1138,0)*CX1138,0)</f>
        <v>0</v>
      </c>
      <c r="DG1138">
        <f t="shared" si="557"/>
        <v>0</v>
      </c>
      <c r="DH1138">
        <f>Source!I717*SmtRes!Y1138</f>
        <v>4.5</v>
      </c>
      <c r="DI1138">
        <f>AD1138</f>
        <v>239.87</v>
      </c>
      <c r="DJ1138">
        <f>EtalonRes!AB1304</f>
        <v>9.3699999999999992</v>
      </c>
      <c r="DK1138">
        <f>Source!BA717</f>
        <v>25.6</v>
      </c>
      <c r="DL1138" t="s">
        <v>6</v>
      </c>
      <c r="DM1138">
        <v>0</v>
      </c>
      <c r="DN1138" t="s">
        <v>6</v>
      </c>
      <c r="DO1138">
        <v>0</v>
      </c>
      <c r="GQ1138">
        <v>-1</v>
      </c>
      <c r="GR1138">
        <v>-1</v>
      </c>
    </row>
    <row r="1139" spans="1:200" x14ac:dyDescent="0.2">
      <c r="A1139">
        <f>ROW(Source!A717)</f>
        <v>717</v>
      </c>
      <c r="B1139">
        <v>86295184</v>
      </c>
      <c r="C1139">
        <v>86296988</v>
      </c>
      <c r="D1139">
        <v>69208315</v>
      </c>
      <c r="E1139">
        <v>1</v>
      </c>
      <c r="F1139">
        <v>1</v>
      </c>
      <c r="G1139">
        <v>1</v>
      </c>
      <c r="H1139">
        <v>3</v>
      </c>
      <c r="I1139" t="s">
        <v>707</v>
      </c>
      <c r="J1139" t="s">
        <v>709</v>
      </c>
      <c r="K1139" t="s">
        <v>708</v>
      </c>
      <c r="L1139">
        <v>1348</v>
      </c>
      <c r="N1139">
        <v>1009</v>
      </c>
      <c r="O1139" t="s">
        <v>63</v>
      </c>
      <c r="P1139" t="s">
        <v>63</v>
      </c>
      <c r="Q1139">
        <v>1000</v>
      </c>
      <c r="W1139">
        <v>0</v>
      </c>
      <c r="X1139">
        <v>904188878</v>
      </c>
      <c r="Y1139">
        <f t="shared" si="549"/>
        <v>4.4400000000000004E-3</v>
      </c>
      <c r="AA1139">
        <v>80392</v>
      </c>
      <c r="AB1139">
        <v>0</v>
      </c>
      <c r="AC1139">
        <v>0</v>
      </c>
      <c r="AD1139">
        <v>0</v>
      </c>
      <c r="AE1139">
        <v>11142.150000000001</v>
      </c>
      <c r="AF1139">
        <v>0</v>
      </c>
      <c r="AG1139">
        <v>0</v>
      </c>
      <c r="AH1139">
        <v>0</v>
      </c>
      <c r="AI1139">
        <v>7.56</v>
      </c>
      <c r="AJ1139">
        <v>1</v>
      </c>
      <c r="AK1139">
        <v>1</v>
      </c>
      <c r="AL1139">
        <v>1</v>
      </c>
      <c r="AM1139">
        <v>0</v>
      </c>
      <c r="AN1139">
        <v>0</v>
      </c>
      <c r="AO1139">
        <v>0</v>
      </c>
      <c r="AP1139">
        <v>1</v>
      </c>
      <c r="AQ1139">
        <v>0</v>
      </c>
      <c r="AR1139">
        <v>0</v>
      </c>
      <c r="AS1139" t="s">
        <v>6</v>
      </c>
      <c r="AT1139">
        <v>4.4400000000000004E-3</v>
      </c>
      <c r="AU1139" t="s">
        <v>6</v>
      </c>
      <c r="AV1139">
        <v>0</v>
      </c>
      <c r="AW1139">
        <v>1</v>
      </c>
      <c r="AX1139">
        <v>-1</v>
      </c>
      <c r="AY1139">
        <v>0</v>
      </c>
      <c r="AZ1139">
        <v>0</v>
      </c>
      <c r="BA1139" t="s">
        <v>6</v>
      </c>
      <c r="BB1139">
        <v>0</v>
      </c>
      <c r="BC1139">
        <v>0</v>
      </c>
      <c r="BD1139">
        <v>0</v>
      </c>
      <c r="BE1139">
        <v>0</v>
      </c>
      <c r="BF1139">
        <v>0</v>
      </c>
      <c r="BG1139">
        <v>0</v>
      </c>
      <c r="BH1139">
        <v>0</v>
      </c>
      <c r="BI1139">
        <v>0</v>
      </c>
      <c r="BJ1139">
        <v>0</v>
      </c>
      <c r="BK1139">
        <v>0</v>
      </c>
      <c r="BL1139">
        <v>0</v>
      </c>
      <c r="BM1139">
        <v>0</v>
      </c>
      <c r="BN1139">
        <v>0</v>
      </c>
      <c r="BO1139">
        <v>0</v>
      </c>
      <c r="BP1139">
        <v>0</v>
      </c>
      <c r="BQ1139">
        <v>0</v>
      </c>
      <c r="BR1139">
        <v>0</v>
      </c>
      <c r="BS1139">
        <v>0</v>
      </c>
      <c r="BT1139">
        <v>0</v>
      </c>
      <c r="BU1139">
        <v>0</v>
      </c>
      <c r="BV1139">
        <v>0</v>
      </c>
      <c r="BW1139">
        <v>0</v>
      </c>
      <c r="CV1139">
        <v>0</v>
      </c>
      <c r="CW1139">
        <v>0</v>
      </c>
      <c r="CX1139">
        <f>ROUND(Y1139*Source!I717,9)</f>
        <v>2.664E-2</v>
      </c>
      <c r="CY1139">
        <f>AA1139</f>
        <v>80392</v>
      </c>
      <c r="CZ1139">
        <f>AE1139</f>
        <v>11142.150000000001</v>
      </c>
      <c r="DA1139">
        <f>AI1139</f>
        <v>7.56</v>
      </c>
      <c r="DB1139">
        <f t="shared" si="550"/>
        <v>49.47</v>
      </c>
      <c r="DC1139">
        <f t="shared" si="551"/>
        <v>0</v>
      </c>
      <c r="DD1139" t="s">
        <v>6</v>
      </c>
      <c r="DE1139" t="s">
        <v>6</v>
      </c>
      <c r="DF1139">
        <f>ROUND(ROUND(AE1139*AI1139,0)*CX1139,0)</f>
        <v>2244</v>
      </c>
      <c r="DG1139">
        <f t="shared" si="557"/>
        <v>0</v>
      </c>
      <c r="DH1139">
        <f>Source!I717*SmtRes!Y1139</f>
        <v>2.6640000000000004E-2</v>
      </c>
      <c r="DI1139">
        <f>AA1139</f>
        <v>80392</v>
      </c>
      <c r="DJ1139">
        <f>DF1139</f>
        <v>2244</v>
      </c>
      <c r="DK1139">
        <f>Source!BC717</f>
        <v>7.56</v>
      </c>
      <c r="DL1139" t="s">
        <v>6</v>
      </c>
      <c r="DM1139">
        <v>0</v>
      </c>
      <c r="DN1139" t="s">
        <v>6</v>
      </c>
      <c r="DO1139">
        <v>0</v>
      </c>
      <c r="GP1139">
        <v>1</v>
      </c>
      <c r="GQ1139">
        <v>-1</v>
      </c>
      <c r="GR1139">
        <v>-1</v>
      </c>
    </row>
    <row r="1140" spans="1:200" x14ac:dyDescent="0.2">
      <c r="A1140">
        <f>ROW(Source!A717)</f>
        <v>717</v>
      </c>
      <c r="B1140">
        <v>86295184</v>
      </c>
      <c r="C1140">
        <v>86296988</v>
      </c>
      <c r="D1140">
        <v>69205180</v>
      </c>
      <c r="E1140">
        <v>1</v>
      </c>
      <c r="F1140">
        <v>1</v>
      </c>
      <c r="G1140">
        <v>1</v>
      </c>
      <c r="H1140">
        <v>3</v>
      </c>
      <c r="I1140" t="s">
        <v>197</v>
      </c>
      <c r="J1140" t="s">
        <v>199</v>
      </c>
      <c r="K1140" t="s">
        <v>712</v>
      </c>
      <c r="L1140">
        <v>1348</v>
      </c>
      <c r="N1140">
        <v>1009</v>
      </c>
      <c r="O1140" t="s">
        <v>63</v>
      </c>
      <c r="P1140" t="s">
        <v>63</v>
      </c>
      <c r="Q1140">
        <v>1000</v>
      </c>
      <c r="W1140">
        <v>0</v>
      </c>
      <c r="X1140">
        <v>204322707</v>
      </c>
      <c r="Y1140">
        <f t="shared" si="549"/>
        <v>2.2599999999999999E-3</v>
      </c>
      <c r="AA1140">
        <v>111468.54</v>
      </c>
      <c r="AB1140">
        <v>0</v>
      </c>
      <c r="AC1140">
        <v>0</v>
      </c>
      <c r="AD1140">
        <v>0</v>
      </c>
      <c r="AE1140">
        <v>15449.310000000001</v>
      </c>
      <c r="AF1140">
        <v>0</v>
      </c>
      <c r="AG1140">
        <v>0</v>
      </c>
      <c r="AH1140">
        <v>0</v>
      </c>
      <c r="AI1140">
        <v>7.56</v>
      </c>
      <c r="AJ1140">
        <v>1</v>
      </c>
      <c r="AK1140">
        <v>1</v>
      </c>
      <c r="AL1140">
        <v>1</v>
      </c>
      <c r="AM1140">
        <v>0</v>
      </c>
      <c r="AN1140">
        <v>0</v>
      </c>
      <c r="AO1140">
        <v>0</v>
      </c>
      <c r="AP1140">
        <v>1</v>
      </c>
      <c r="AQ1140">
        <v>0</v>
      </c>
      <c r="AR1140">
        <v>0</v>
      </c>
      <c r="AS1140" t="s">
        <v>6</v>
      </c>
      <c r="AT1140">
        <v>2.2599999999999999E-3</v>
      </c>
      <c r="AU1140" t="s">
        <v>6</v>
      </c>
      <c r="AV1140">
        <v>0</v>
      </c>
      <c r="AW1140">
        <v>1</v>
      </c>
      <c r="AX1140">
        <v>-1</v>
      </c>
      <c r="AY1140">
        <v>0</v>
      </c>
      <c r="AZ1140">
        <v>0</v>
      </c>
      <c r="BA1140" t="s">
        <v>6</v>
      </c>
      <c r="BB1140">
        <v>0</v>
      </c>
      <c r="BC1140">
        <v>0</v>
      </c>
      <c r="BD1140">
        <v>0</v>
      </c>
      <c r="BE1140">
        <v>0</v>
      </c>
      <c r="BF1140">
        <v>0</v>
      </c>
      <c r="BG1140">
        <v>0</v>
      </c>
      <c r="BH1140">
        <v>0</v>
      </c>
      <c r="BI1140">
        <v>0</v>
      </c>
      <c r="BJ1140">
        <v>0</v>
      </c>
      <c r="BK1140">
        <v>0</v>
      </c>
      <c r="BL1140">
        <v>0</v>
      </c>
      <c r="BM1140">
        <v>0</v>
      </c>
      <c r="BN1140">
        <v>0</v>
      </c>
      <c r="BO1140">
        <v>0</v>
      </c>
      <c r="BP1140">
        <v>0</v>
      </c>
      <c r="BQ1140">
        <v>0</v>
      </c>
      <c r="BR1140">
        <v>0</v>
      </c>
      <c r="BS1140">
        <v>0</v>
      </c>
      <c r="BT1140">
        <v>0</v>
      </c>
      <c r="BU1140">
        <v>0</v>
      </c>
      <c r="BV1140">
        <v>0</v>
      </c>
      <c r="BW1140">
        <v>0</v>
      </c>
      <c r="CV1140">
        <v>0</v>
      </c>
      <c r="CW1140">
        <v>0</v>
      </c>
      <c r="CX1140">
        <f>ROUND(Y1140*Source!I717,9)</f>
        <v>1.3559999999999999E-2</v>
      </c>
      <c r="CY1140">
        <f>AA1140</f>
        <v>111468.54</v>
      </c>
      <c r="CZ1140">
        <f>AE1140</f>
        <v>15449.310000000001</v>
      </c>
      <c r="DA1140">
        <f>AI1140</f>
        <v>7.56</v>
      </c>
      <c r="DB1140">
        <f t="shared" si="550"/>
        <v>34.92</v>
      </c>
      <c r="DC1140">
        <f t="shared" si="551"/>
        <v>0</v>
      </c>
      <c r="DD1140" t="s">
        <v>6</v>
      </c>
      <c r="DE1140" t="s">
        <v>6</v>
      </c>
      <c r="DF1140">
        <f>ROUND(ROUND(AE1140*AI1140,0)*CX1140,0)</f>
        <v>1584</v>
      </c>
      <c r="DG1140">
        <f t="shared" si="557"/>
        <v>0</v>
      </c>
      <c r="DH1140">
        <f>Source!I717*SmtRes!Y1140</f>
        <v>1.3559999999999999E-2</v>
      </c>
      <c r="DI1140">
        <f>AA1140</f>
        <v>111468.54</v>
      </c>
      <c r="DJ1140">
        <f>DF1140</f>
        <v>1584</v>
      </c>
      <c r="DK1140">
        <f>Source!BC717</f>
        <v>7.56</v>
      </c>
      <c r="DL1140" t="s">
        <v>6</v>
      </c>
      <c r="DM1140">
        <v>0</v>
      </c>
      <c r="DN1140" t="s">
        <v>6</v>
      </c>
      <c r="DO1140">
        <v>0</v>
      </c>
      <c r="GP1140">
        <v>1</v>
      </c>
      <c r="GQ1140">
        <v>-1</v>
      </c>
      <c r="GR1140">
        <v>-1</v>
      </c>
    </row>
    <row r="1141" spans="1:200" x14ac:dyDescent="0.2">
      <c r="A1141">
        <f>ROW(Source!A722)</f>
        <v>722</v>
      </c>
      <c r="B1141">
        <v>86295183</v>
      </c>
      <c r="C1141">
        <v>86296999</v>
      </c>
      <c r="D1141">
        <v>27498166</v>
      </c>
      <c r="E1141">
        <v>1</v>
      </c>
      <c r="F1141">
        <v>1</v>
      </c>
      <c r="G1141">
        <v>1</v>
      </c>
      <c r="H1141">
        <v>1</v>
      </c>
      <c r="I1141" t="s">
        <v>1021</v>
      </c>
      <c r="J1141" t="s">
        <v>6</v>
      </c>
      <c r="K1141" t="s">
        <v>1022</v>
      </c>
      <c r="L1141">
        <v>1369</v>
      </c>
      <c r="N1141">
        <v>1013</v>
      </c>
      <c r="O1141" t="s">
        <v>921</v>
      </c>
      <c r="P1141" t="s">
        <v>921</v>
      </c>
      <c r="Q1141">
        <v>1</v>
      </c>
      <c r="W1141">
        <v>0</v>
      </c>
      <c r="X1141">
        <v>-1382882044</v>
      </c>
      <c r="Y1141">
        <f t="shared" si="549"/>
        <v>22.5</v>
      </c>
      <c r="AA1141">
        <v>0</v>
      </c>
      <c r="AB1141">
        <v>0</v>
      </c>
      <c r="AC1141">
        <v>0</v>
      </c>
      <c r="AD1141">
        <v>8.4499999999999993</v>
      </c>
      <c r="AE1141">
        <v>0</v>
      </c>
      <c r="AF1141">
        <v>0</v>
      </c>
      <c r="AG1141">
        <v>0</v>
      </c>
      <c r="AH1141">
        <v>8.4499999999999993</v>
      </c>
      <c r="AI1141">
        <v>1</v>
      </c>
      <c r="AJ1141">
        <v>1</v>
      </c>
      <c r="AK1141">
        <v>1</v>
      </c>
      <c r="AL1141">
        <v>1</v>
      </c>
      <c r="AM1141">
        <v>0</v>
      </c>
      <c r="AN1141">
        <v>0</v>
      </c>
      <c r="AO1141">
        <v>1</v>
      </c>
      <c r="AP1141">
        <v>0</v>
      </c>
      <c r="AQ1141">
        <v>0</v>
      </c>
      <c r="AR1141">
        <v>0</v>
      </c>
      <c r="AS1141" t="s">
        <v>6</v>
      </c>
      <c r="AT1141">
        <v>22.5</v>
      </c>
      <c r="AU1141" t="s">
        <v>6</v>
      </c>
      <c r="AV1141">
        <v>1</v>
      </c>
      <c r="AW1141">
        <v>2</v>
      </c>
      <c r="AX1141">
        <v>86297007</v>
      </c>
      <c r="AY1141">
        <v>1</v>
      </c>
      <c r="AZ1141">
        <v>0</v>
      </c>
      <c r="BA1141">
        <v>1309</v>
      </c>
      <c r="BB1141">
        <v>0</v>
      </c>
      <c r="BC1141">
        <v>0</v>
      </c>
      <c r="BD1141">
        <v>0</v>
      </c>
      <c r="BE1141">
        <v>0</v>
      </c>
      <c r="BF1141">
        <v>0</v>
      </c>
      <c r="BG1141">
        <v>0</v>
      </c>
      <c r="BH1141">
        <v>0</v>
      </c>
      <c r="BI1141">
        <v>0</v>
      </c>
      <c r="BJ1141">
        <v>0</v>
      </c>
      <c r="BK1141">
        <v>0</v>
      </c>
      <c r="BL1141">
        <v>0</v>
      </c>
      <c r="BM1141">
        <v>0</v>
      </c>
      <c r="BN1141">
        <v>0</v>
      </c>
      <c r="BO1141">
        <v>0</v>
      </c>
      <c r="BP1141">
        <v>0</v>
      </c>
      <c r="BQ1141">
        <v>0</v>
      </c>
      <c r="BR1141">
        <v>0</v>
      </c>
      <c r="BS1141">
        <v>0</v>
      </c>
      <c r="BT1141">
        <v>0</v>
      </c>
      <c r="BU1141">
        <v>0</v>
      </c>
      <c r="BV1141">
        <v>0</v>
      </c>
      <c r="BW1141">
        <v>0</v>
      </c>
      <c r="CU1141">
        <f>ROUND(AT1141*Source!I722*AH1141*AL1141,0)</f>
        <v>6</v>
      </c>
      <c r="CV1141">
        <f>ROUND(Y1141*Source!I722,9)</f>
        <v>0.67500000000000004</v>
      </c>
      <c r="CW1141">
        <v>0</v>
      </c>
      <c r="CX1141">
        <f>ROUND(Y1141*Source!I722,9)</f>
        <v>0.67500000000000004</v>
      </c>
      <c r="CY1141">
        <f>AD1141</f>
        <v>8.4499999999999993</v>
      </c>
      <c r="CZ1141">
        <f>AH1141</f>
        <v>8.4499999999999993</v>
      </c>
      <c r="DA1141">
        <f>AL1141</f>
        <v>1</v>
      </c>
      <c r="DB1141">
        <f t="shared" si="550"/>
        <v>190.13</v>
      </c>
      <c r="DC1141">
        <f t="shared" si="551"/>
        <v>0</v>
      </c>
      <c r="DD1141" t="s">
        <v>6</v>
      </c>
      <c r="DE1141" t="s">
        <v>6</v>
      </c>
      <c r="DF1141">
        <f t="shared" ref="DF1141:DF1151" si="558">ROUND(ROUND(AE1141,0)*CX1141,0)</f>
        <v>0</v>
      </c>
      <c r="DG1141">
        <f t="shared" si="557"/>
        <v>0</v>
      </c>
      <c r="DH1141">
        <f>Source!I722*SmtRes!Y1141</f>
        <v>0.67499999999999993</v>
      </c>
      <c r="DI1141">
        <f>AD1141</f>
        <v>8.4499999999999993</v>
      </c>
      <c r="DJ1141">
        <f>EtalonRes!AB1309</f>
        <v>8.4499999999999993</v>
      </c>
      <c r="DK1141">
        <f>Source!BA722</f>
        <v>1</v>
      </c>
      <c r="DL1141" t="s">
        <v>6</v>
      </c>
      <c r="DM1141">
        <v>0</v>
      </c>
      <c r="DN1141" t="s">
        <v>6</v>
      </c>
      <c r="DO1141">
        <v>0</v>
      </c>
      <c r="GQ1141">
        <v>-1</v>
      </c>
      <c r="GR1141">
        <v>-1</v>
      </c>
    </row>
    <row r="1142" spans="1:200" x14ac:dyDescent="0.2">
      <c r="A1142">
        <f>ROW(Source!A722)</f>
        <v>722</v>
      </c>
      <c r="B1142">
        <v>86295183</v>
      </c>
      <c r="C1142">
        <v>86296999</v>
      </c>
      <c r="D1142">
        <v>27441014</v>
      </c>
      <c r="E1142">
        <v>1</v>
      </c>
      <c r="F1142">
        <v>1</v>
      </c>
      <c r="G1142">
        <v>1</v>
      </c>
      <c r="H1142">
        <v>2</v>
      </c>
      <c r="I1142" t="s">
        <v>1023</v>
      </c>
      <c r="J1142" t="s">
        <v>1024</v>
      </c>
      <c r="K1142" t="s">
        <v>1025</v>
      </c>
      <c r="L1142">
        <v>1368</v>
      </c>
      <c r="N1142">
        <v>1011</v>
      </c>
      <c r="O1142" t="s">
        <v>927</v>
      </c>
      <c r="P1142" t="s">
        <v>927</v>
      </c>
      <c r="Q1142">
        <v>1</v>
      </c>
      <c r="W1142">
        <v>0</v>
      </c>
      <c r="X1142">
        <v>-1794073645</v>
      </c>
      <c r="Y1142">
        <f t="shared" si="549"/>
        <v>0.23</v>
      </c>
      <c r="AA1142">
        <v>0</v>
      </c>
      <c r="AB1142">
        <v>1.92</v>
      </c>
      <c r="AC1142">
        <v>0</v>
      </c>
      <c r="AD1142">
        <v>0</v>
      </c>
      <c r="AE1142">
        <v>0</v>
      </c>
      <c r="AF1142">
        <v>1.92</v>
      </c>
      <c r="AG1142">
        <v>0</v>
      </c>
      <c r="AH1142">
        <v>0</v>
      </c>
      <c r="AI1142">
        <v>1</v>
      </c>
      <c r="AJ1142">
        <v>1</v>
      </c>
      <c r="AK1142">
        <v>1</v>
      </c>
      <c r="AL1142">
        <v>1</v>
      </c>
      <c r="AM1142">
        <v>0</v>
      </c>
      <c r="AN1142">
        <v>0</v>
      </c>
      <c r="AO1142">
        <v>1</v>
      </c>
      <c r="AP1142">
        <v>0</v>
      </c>
      <c r="AQ1142">
        <v>0</v>
      </c>
      <c r="AR1142">
        <v>0</v>
      </c>
      <c r="AS1142" t="s">
        <v>6</v>
      </c>
      <c r="AT1142">
        <v>0.23</v>
      </c>
      <c r="AU1142" t="s">
        <v>6</v>
      </c>
      <c r="AV1142">
        <v>0</v>
      </c>
      <c r="AW1142">
        <v>2</v>
      </c>
      <c r="AX1142">
        <v>86297008</v>
      </c>
      <c r="AY1142">
        <v>1</v>
      </c>
      <c r="AZ1142">
        <v>0</v>
      </c>
      <c r="BA1142">
        <v>1310</v>
      </c>
      <c r="BB1142">
        <v>0</v>
      </c>
      <c r="BC1142">
        <v>0</v>
      </c>
      <c r="BD1142">
        <v>0</v>
      </c>
      <c r="BE1142">
        <v>0</v>
      </c>
      <c r="BF1142">
        <v>0</v>
      </c>
      <c r="BG1142">
        <v>0</v>
      </c>
      <c r="BH1142">
        <v>0</v>
      </c>
      <c r="BI1142">
        <v>0</v>
      </c>
      <c r="BJ1142">
        <v>0</v>
      </c>
      <c r="BK1142">
        <v>0</v>
      </c>
      <c r="BL1142">
        <v>0</v>
      </c>
      <c r="BM1142">
        <v>0</v>
      </c>
      <c r="BN1142">
        <v>0</v>
      </c>
      <c r="BO1142">
        <v>0</v>
      </c>
      <c r="BP1142">
        <v>0</v>
      </c>
      <c r="BQ1142">
        <v>0</v>
      </c>
      <c r="BR1142">
        <v>0</v>
      </c>
      <c r="BS1142">
        <v>0</v>
      </c>
      <c r="BT1142">
        <v>0</v>
      </c>
      <c r="BU1142">
        <v>0</v>
      </c>
      <c r="BV1142">
        <v>0</v>
      </c>
      <c r="BW1142">
        <v>0</v>
      </c>
      <c r="CV1142">
        <v>0</v>
      </c>
      <c r="CW1142">
        <f>ROUND(Y1142*Source!I722*DO1142,9)</f>
        <v>0</v>
      </c>
      <c r="CX1142">
        <f>ROUND(Y1142*Source!I722,9)</f>
        <v>6.8999999999999999E-3</v>
      </c>
      <c r="CY1142">
        <f>AB1142</f>
        <v>1.92</v>
      </c>
      <c r="CZ1142">
        <f>AF1142</f>
        <v>1.92</v>
      </c>
      <c r="DA1142">
        <f>AJ1142</f>
        <v>1</v>
      </c>
      <c r="DB1142">
        <f t="shared" si="550"/>
        <v>0.44</v>
      </c>
      <c r="DC1142">
        <f t="shared" si="551"/>
        <v>0</v>
      </c>
      <c r="DD1142" t="s">
        <v>6</v>
      </c>
      <c r="DE1142" t="s">
        <v>6</v>
      </c>
      <c r="DF1142">
        <f t="shared" si="558"/>
        <v>0</v>
      </c>
      <c r="DG1142">
        <f t="shared" si="557"/>
        <v>0</v>
      </c>
      <c r="DH1142">
        <f>Source!I722*SmtRes!Y1142</f>
        <v>6.8999999999999999E-3</v>
      </c>
      <c r="DI1142">
        <f>AB1142</f>
        <v>1.92</v>
      </c>
      <c r="DJ1142">
        <f>EtalonRes!Z1310</f>
        <v>1.92</v>
      </c>
      <c r="DK1142">
        <f>Source!BB722</f>
        <v>1</v>
      </c>
      <c r="DL1142" t="s">
        <v>6</v>
      </c>
      <c r="DM1142">
        <v>0</v>
      </c>
      <c r="DN1142" t="s">
        <v>6</v>
      </c>
      <c r="DO1142">
        <v>0</v>
      </c>
      <c r="GQ1142">
        <v>-1</v>
      </c>
      <c r="GR1142">
        <v>-1</v>
      </c>
    </row>
    <row r="1143" spans="1:200" x14ac:dyDescent="0.2">
      <c r="A1143">
        <f>ROW(Source!A722)</f>
        <v>722</v>
      </c>
      <c r="B1143">
        <v>86295183</v>
      </c>
      <c r="C1143">
        <v>86296999</v>
      </c>
      <c r="D1143">
        <v>27441093</v>
      </c>
      <c r="E1143">
        <v>1</v>
      </c>
      <c r="F1143">
        <v>1</v>
      </c>
      <c r="G1143">
        <v>1</v>
      </c>
      <c r="H1143">
        <v>2</v>
      </c>
      <c r="I1143" t="s">
        <v>1026</v>
      </c>
      <c r="J1143" t="s">
        <v>1027</v>
      </c>
      <c r="K1143" t="s">
        <v>1028</v>
      </c>
      <c r="L1143">
        <v>1368</v>
      </c>
      <c r="N1143">
        <v>1011</v>
      </c>
      <c r="O1143" t="s">
        <v>927</v>
      </c>
      <c r="P1143" t="s">
        <v>927</v>
      </c>
      <c r="Q1143">
        <v>1</v>
      </c>
      <c r="W1143">
        <v>0</v>
      </c>
      <c r="X1143">
        <v>1909155270</v>
      </c>
      <c r="Y1143">
        <f t="shared" si="549"/>
        <v>0.33</v>
      </c>
      <c r="AA1143">
        <v>0</v>
      </c>
      <c r="AB1143">
        <v>4.33</v>
      </c>
      <c r="AC1143">
        <v>0</v>
      </c>
      <c r="AD1143">
        <v>0</v>
      </c>
      <c r="AE1143">
        <v>0</v>
      </c>
      <c r="AF1143">
        <v>4.33</v>
      </c>
      <c r="AG1143">
        <v>0</v>
      </c>
      <c r="AH1143">
        <v>0</v>
      </c>
      <c r="AI1143">
        <v>1</v>
      </c>
      <c r="AJ1143">
        <v>1</v>
      </c>
      <c r="AK1143">
        <v>1</v>
      </c>
      <c r="AL1143">
        <v>1</v>
      </c>
      <c r="AM1143">
        <v>0</v>
      </c>
      <c r="AN1143">
        <v>0</v>
      </c>
      <c r="AO1143">
        <v>1</v>
      </c>
      <c r="AP1143">
        <v>0</v>
      </c>
      <c r="AQ1143">
        <v>0</v>
      </c>
      <c r="AR1143">
        <v>0</v>
      </c>
      <c r="AS1143" t="s">
        <v>6</v>
      </c>
      <c r="AT1143">
        <v>0.33</v>
      </c>
      <c r="AU1143" t="s">
        <v>6</v>
      </c>
      <c r="AV1143">
        <v>0</v>
      </c>
      <c r="AW1143">
        <v>2</v>
      </c>
      <c r="AX1143">
        <v>86297009</v>
      </c>
      <c r="AY1143">
        <v>1</v>
      </c>
      <c r="AZ1143">
        <v>0</v>
      </c>
      <c r="BA1143">
        <v>1311</v>
      </c>
      <c r="BB1143">
        <v>0</v>
      </c>
      <c r="BC1143">
        <v>0</v>
      </c>
      <c r="BD1143">
        <v>0</v>
      </c>
      <c r="BE1143">
        <v>0</v>
      </c>
      <c r="BF1143">
        <v>0</v>
      </c>
      <c r="BG1143">
        <v>0</v>
      </c>
      <c r="BH1143">
        <v>0</v>
      </c>
      <c r="BI1143">
        <v>0</v>
      </c>
      <c r="BJ1143">
        <v>0</v>
      </c>
      <c r="BK1143">
        <v>0</v>
      </c>
      <c r="BL1143">
        <v>0</v>
      </c>
      <c r="BM1143">
        <v>0</v>
      </c>
      <c r="BN1143">
        <v>0</v>
      </c>
      <c r="BO1143">
        <v>0</v>
      </c>
      <c r="BP1143">
        <v>0</v>
      </c>
      <c r="BQ1143">
        <v>0</v>
      </c>
      <c r="BR1143">
        <v>0</v>
      </c>
      <c r="BS1143">
        <v>0</v>
      </c>
      <c r="BT1143">
        <v>0</v>
      </c>
      <c r="BU1143">
        <v>0</v>
      </c>
      <c r="BV1143">
        <v>0</v>
      </c>
      <c r="BW1143">
        <v>0</v>
      </c>
      <c r="CV1143">
        <v>0</v>
      </c>
      <c r="CW1143">
        <f>ROUND(Y1143*Source!I722*DO1143,9)</f>
        <v>0</v>
      </c>
      <c r="CX1143">
        <f>ROUND(Y1143*Source!I722,9)</f>
        <v>9.9000000000000008E-3</v>
      </c>
      <c r="CY1143">
        <f>AB1143</f>
        <v>4.33</v>
      </c>
      <c r="CZ1143">
        <f>AF1143</f>
        <v>4.33</v>
      </c>
      <c r="DA1143">
        <f>AJ1143</f>
        <v>1</v>
      </c>
      <c r="DB1143">
        <f t="shared" si="550"/>
        <v>1.43</v>
      </c>
      <c r="DC1143">
        <f t="shared" si="551"/>
        <v>0</v>
      </c>
      <c r="DD1143" t="s">
        <v>6</v>
      </c>
      <c r="DE1143" t="s">
        <v>6</v>
      </c>
      <c r="DF1143">
        <f t="shared" si="558"/>
        <v>0</v>
      </c>
      <c r="DG1143">
        <f t="shared" si="557"/>
        <v>0</v>
      </c>
      <c r="DH1143">
        <f>Source!I722*SmtRes!Y1143</f>
        <v>9.9000000000000008E-3</v>
      </c>
      <c r="DI1143">
        <f>AB1143</f>
        <v>4.33</v>
      </c>
      <c r="DJ1143">
        <f>EtalonRes!Z1311</f>
        <v>4.33</v>
      </c>
      <c r="DK1143">
        <f>Source!BB722</f>
        <v>1</v>
      </c>
      <c r="DL1143" t="s">
        <v>6</v>
      </c>
      <c r="DM1143">
        <v>0</v>
      </c>
      <c r="DN1143" t="s">
        <v>6</v>
      </c>
      <c r="DO1143">
        <v>0</v>
      </c>
      <c r="GQ1143">
        <v>-1</v>
      </c>
      <c r="GR1143">
        <v>-1</v>
      </c>
    </row>
    <row r="1144" spans="1:200" x14ac:dyDescent="0.2">
      <c r="A1144">
        <f>ROW(Source!A722)</f>
        <v>722</v>
      </c>
      <c r="B1144">
        <v>86295183</v>
      </c>
      <c r="C1144">
        <v>86296999</v>
      </c>
      <c r="D1144">
        <v>27441327</v>
      </c>
      <c r="E1144">
        <v>1</v>
      </c>
      <c r="F1144">
        <v>1</v>
      </c>
      <c r="G1144">
        <v>1</v>
      </c>
      <c r="H1144">
        <v>2</v>
      </c>
      <c r="I1144" t="s">
        <v>936</v>
      </c>
      <c r="J1144" t="s">
        <v>937</v>
      </c>
      <c r="K1144" t="s">
        <v>938</v>
      </c>
      <c r="L1144">
        <v>1368</v>
      </c>
      <c r="N1144">
        <v>1011</v>
      </c>
      <c r="O1144" t="s">
        <v>927</v>
      </c>
      <c r="P1144" t="s">
        <v>927</v>
      </c>
      <c r="Q1144">
        <v>1</v>
      </c>
      <c r="W1144">
        <v>0</v>
      </c>
      <c r="X1144">
        <v>-1583389094</v>
      </c>
      <c r="Y1144">
        <f t="shared" si="549"/>
        <v>0.36</v>
      </c>
      <c r="AA1144">
        <v>0</v>
      </c>
      <c r="AB1144">
        <v>93.37</v>
      </c>
      <c r="AC1144">
        <v>11.69</v>
      </c>
      <c r="AD1144">
        <v>0</v>
      </c>
      <c r="AE1144">
        <v>0</v>
      </c>
      <c r="AF1144">
        <v>93.37</v>
      </c>
      <c r="AG1144">
        <v>11.69</v>
      </c>
      <c r="AH1144">
        <v>0</v>
      </c>
      <c r="AI1144">
        <v>1</v>
      </c>
      <c r="AJ1144">
        <v>1</v>
      </c>
      <c r="AK1144">
        <v>1</v>
      </c>
      <c r="AL1144">
        <v>1</v>
      </c>
      <c r="AM1144">
        <v>0</v>
      </c>
      <c r="AN1144">
        <v>0</v>
      </c>
      <c r="AO1144">
        <v>1</v>
      </c>
      <c r="AP1144">
        <v>0</v>
      </c>
      <c r="AQ1144">
        <v>0</v>
      </c>
      <c r="AR1144">
        <v>0</v>
      </c>
      <c r="AS1144" t="s">
        <v>6</v>
      </c>
      <c r="AT1144">
        <v>0.36</v>
      </c>
      <c r="AU1144" t="s">
        <v>6</v>
      </c>
      <c r="AV1144">
        <v>0</v>
      </c>
      <c r="AW1144">
        <v>2</v>
      </c>
      <c r="AX1144">
        <v>86297010</v>
      </c>
      <c r="AY1144">
        <v>1</v>
      </c>
      <c r="AZ1144">
        <v>0</v>
      </c>
      <c r="BA1144">
        <v>1312</v>
      </c>
      <c r="BB1144">
        <v>0</v>
      </c>
      <c r="BC1144">
        <v>0</v>
      </c>
      <c r="BD1144">
        <v>0</v>
      </c>
      <c r="BE1144">
        <v>0</v>
      </c>
      <c r="BF1144">
        <v>0</v>
      </c>
      <c r="BG1144">
        <v>0</v>
      </c>
      <c r="BH1144">
        <v>0</v>
      </c>
      <c r="BI1144">
        <v>0</v>
      </c>
      <c r="BJ1144">
        <v>0</v>
      </c>
      <c r="BK1144">
        <v>0</v>
      </c>
      <c r="BL1144">
        <v>0</v>
      </c>
      <c r="BM1144">
        <v>0</v>
      </c>
      <c r="BN1144">
        <v>0</v>
      </c>
      <c r="BO1144">
        <v>0</v>
      </c>
      <c r="BP1144">
        <v>0</v>
      </c>
      <c r="BQ1144">
        <v>0</v>
      </c>
      <c r="BR1144">
        <v>0</v>
      </c>
      <c r="BS1144">
        <v>0</v>
      </c>
      <c r="BT1144">
        <v>0</v>
      </c>
      <c r="BU1144">
        <v>0</v>
      </c>
      <c r="BV1144">
        <v>0</v>
      </c>
      <c r="BW1144">
        <v>0</v>
      </c>
      <c r="CV1144">
        <v>0</v>
      </c>
      <c r="CW1144">
        <f>ROUND(Y1144*Source!I722*DO1144,9)</f>
        <v>0</v>
      </c>
      <c r="CX1144">
        <f>ROUND(Y1144*Source!I722,9)</f>
        <v>1.0800000000000001E-2</v>
      </c>
      <c r="CY1144">
        <f>AB1144</f>
        <v>93.37</v>
      </c>
      <c r="CZ1144">
        <f>AF1144</f>
        <v>93.37</v>
      </c>
      <c r="DA1144">
        <f>AJ1144</f>
        <v>1</v>
      </c>
      <c r="DB1144">
        <f t="shared" si="550"/>
        <v>33.61</v>
      </c>
      <c r="DC1144">
        <f t="shared" si="551"/>
        <v>4.21</v>
      </c>
      <c r="DD1144" t="s">
        <v>6</v>
      </c>
      <c r="DE1144" t="s">
        <v>6</v>
      </c>
      <c r="DF1144">
        <f t="shared" si="558"/>
        <v>0</v>
      </c>
      <c r="DG1144">
        <f t="shared" si="557"/>
        <v>1</v>
      </c>
      <c r="DH1144">
        <f>Source!I722*SmtRes!Y1144</f>
        <v>1.0799999999999999E-2</v>
      </c>
      <c r="DI1144">
        <f>AB1144</f>
        <v>93.37</v>
      </c>
      <c r="DJ1144">
        <f>EtalonRes!Z1312</f>
        <v>93.37</v>
      </c>
      <c r="DK1144">
        <f>Source!BB722</f>
        <v>1</v>
      </c>
      <c r="DL1144" t="s">
        <v>6</v>
      </c>
      <c r="DM1144">
        <v>0</v>
      </c>
      <c r="DN1144" t="s">
        <v>6</v>
      </c>
      <c r="DO1144">
        <v>0</v>
      </c>
      <c r="GQ1144">
        <v>-1</v>
      </c>
      <c r="GR1144">
        <v>-1</v>
      </c>
    </row>
    <row r="1145" spans="1:200" x14ac:dyDescent="0.2">
      <c r="A1145">
        <f>ROW(Source!A722)</f>
        <v>722</v>
      </c>
      <c r="B1145">
        <v>86295183</v>
      </c>
      <c r="C1145">
        <v>86296999</v>
      </c>
      <c r="D1145">
        <v>27378580</v>
      </c>
      <c r="E1145">
        <v>1</v>
      </c>
      <c r="F1145">
        <v>1</v>
      </c>
      <c r="G1145">
        <v>1</v>
      </c>
      <c r="H1145">
        <v>3</v>
      </c>
      <c r="I1145" t="s">
        <v>61</v>
      </c>
      <c r="J1145" t="s">
        <v>64</v>
      </c>
      <c r="K1145" t="s">
        <v>62</v>
      </c>
      <c r="L1145">
        <v>1348</v>
      </c>
      <c r="N1145">
        <v>1009</v>
      </c>
      <c r="O1145" t="s">
        <v>63</v>
      </c>
      <c r="P1145" t="s">
        <v>63</v>
      </c>
      <c r="Q1145">
        <v>1000</v>
      </c>
      <c r="W1145">
        <v>0</v>
      </c>
      <c r="X1145">
        <v>2105756975</v>
      </c>
      <c r="Y1145">
        <f t="shared" si="549"/>
        <v>3.0000000000000001E-3</v>
      </c>
      <c r="AA1145">
        <v>8475</v>
      </c>
      <c r="AB1145">
        <v>0</v>
      </c>
      <c r="AC1145">
        <v>0</v>
      </c>
      <c r="AD1145">
        <v>0</v>
      </c>
      <c r="AE1145">
        <v>8475</v>
      </c>
      <c r="AF1145">
        <v>0</v>
      </c>
      <c r="AG1145">
        <v>0</v>
      </c>
      <c r="AH1145">
        <v>0</v>
      </c>
      <c r="AI1145">
        <v>1</v>
      </c>
      <c r="AJ1145">
        <v>1</v>
      </c>
      <c r="AK1145">
        <v>1</v>
      </c>
      <c r="AL1145">
        <v>1</v>
      </c>
      <c r="AM1145">
        <v>0</v>
      </c>
      <c r="AN1145">
        <v>0</v>
      </c>
      <c r="AO1145">
        <v>0</v>
      </c>
      <c r="AP1145">
        <v>1</v>
      </c>
      <c r="AQ1145">
        <v>0</v>
      </c>
      <c r="AR1145">
        <v>0</v>
      </c>
      <c r="AS1145" t="s">
        <v>6</v>
      </c>
      <c r="AT1145">
        <v>3.0000000000000001E-3</v>
      </c>
      <c r="AU1145" t="s">
        <v>6</v>
      </c>
      <c r="AV1145">
        <v>0</v>
      </c>
      <c r="AW1145">
        <v>1</v>
      </c>
      <c r="AX1145">
        <v>-1</v>
      </c>
      <c r="AY1145">
        <v>0</v>
      </c>
      <c r="AZ1145">
        <v>0</v>
      </c>
      <c r="BA1145" t="s">
        <v>6</v>
      </c>
      <c r="BB1145">
        <v>0</v>
      </c>
      <c r="BC1145">
        <v>0</v>
      </c>
      <c r="BD1145">
        <v>0</v>
      </c>
      <c r="BE1145">
        <v>0</v>
      </c>
      <c r="BF1145">
        <v>0</v>
      </c>
      <c r="BG1145">
        <v>0</v>
      </c>
      <c r="BH1145">
        <v>0</v>
      </c>
      <c r="BI1145">
        <v>0</v>
      </c>
      <c r="BJ1145">
        <v>0</v>
      </c>
      <c r="BK1145">
        <v>0</v>
      </c>
      <c r="BL1145">
        <v>0</v>
      </c>
      <c r="BM1145">
        <v>0</v>
      </c>
      <c r="BN1145">
        <v>0</v>
      </c>
      <c r="BO1145">
        <v>0</v>
      </c>
      <c r="BP1145">
        <v>0</v>
      </c>
      <c r="BQ1145">
        <v>0</v>
      </c>
      <c r="BR1145">
        <v>0</v>
      </c>
      <c r="BS1145">
        <v>0</v>
      </c>
      <c r="BT1145">
        <v>0</v>
      </c>
      <c r="BU1145">
        <v>0</v>
      </c>
      <c r="BV1145">
        <v>0</v>
      </c>
      <c r="BW1145">
        <v>0</v>
      </c>
      <c r="CV1145">
        <v>0</v>
      </c>
      <c r="CW1145">
        <v>0</v>
      </c>
      <c r="CX1145">
        <f>ROUND(Y1145*Source!I722,9)</f>
        <v>9.0000000000000006E-5</v>
      </c>
      <c r="CY1145">
        <f>AA1145</f>
        <v>8475</v>
      </c>
      <c r="CZ1145">
        <f>AE1145</f>
        <v>8475</v>
      </c>
      <c r="DA1145">
        <f>AI1145</f>
        <v>1</v>
      </c>
      <c r="DB1145">
        <f t="shared" si="550"/>
        <v>25.43</v>
      </c>
      <c r="DC1145">
        <f t="shared" si="551"/>
        <v>0</v>
      </c>
      <c r="DD1145" t="s">
        <v>6</v>
      </c>
      <c r="DE1145" t="s">
        <v>6</v>
      </c>
      <c r="DF1145">
        <f t="shared" si="558"/>
        <v>1</v>
      </c>
      <c r="DG1145">
        <f t="shared" si="557"/>
        <v>0</v>
      </c>
      <c r="DH1145">
        <f>Source!I722*SmtRes!Y1145</f>
        <v>8.9999999999999992E-5</v>
      </c>
      <c r="DI1145">
        <f>AA1145</f>
        <v>8475</v>
      </c>
      <c r="DJ1145">
        <f>DF1145</f>
        <v>1</v>
      </c>
      <c r="DK1145">
        <f>Source!BC722</f>
        <v>1</v>
      </c>
      <c r="DL1145" t="s">
        <v>6</v>
      </c>
      <c r="DM1145">
        <v>0</v>
      </c>
      <c r="DN1145" t="s">
        <v>6</v>
      </c>
      <c r="DO1145">
        <v>0</v>
      </c>
      <c r="GP1145">
        <v>1</v>
      </c>
      <c r="GQ1145">
        <v>-1</v>
      </c>
      <c r="GR1145">
        <v>-1</v>
      </c>
    </row>
    <row r="1146" spans="1:200" x14ac:dyDescent="0.2">
      <c r="A1146">
        <f>ROW(Source!A722)</f>
        <v>722</v>
      </c>
      <c r="B1146">
        <v>86295183</v>
      </c>
      <c r="C1146">
        <v>86296999</v>
      </c>
      <c r="D1146">
        <v>27379628</v>
      </c>
      <c r="E1146">
        <v>1</v>
      </c>
      <c r="F1146">
        <v>1</v>
      </c>
      <c r="G1146">
        <v>1</v>
      </c>
      <c r="H1146">
        <v>3</v>
      </c>
      <c r="I1146" t="s">
        <v>67</v>
      </c>
      <c r="J1146" t="s">
        <v>69</v>
      </c>
      <c r="K1146" t="s">
        <v>68</v>
      </c>
      <c r="L1146">
        <v>1339</v>
      </c>
      <c r="N1146">
        <v>1007</v>
      </c>
      <c r="O1146" t="s">
        <v>32</v>
      </c>
      <c r="P1146" t="s">
        <v>32</v>
      </c>
      <c r="Q1146">
        <v>1</v>
      </c>
      <c r="W1146">
        <v>0</v>
      </c>
      <c r="X1146">
        <v>-1086851567</v>
      </c>
      <c r="Y1146">
        <f t="shared" si="549"/>
        <v>1.06</v>
      </c>
      <c r="AA1146">
        <v>1980</v>
      </c>
      <c r="AB1146">
        <v>0</v>
      </c>
      <c r="AC1146">
        <v>0</v>
      </c>
      <c r="AD1146">
        <v>0</v>
      </c>
      <c r="AE1146">
        <v>1980</v>
      </c>
      <c r="AF1146">
        <v>0</v>
      </c>
      <c r="AG1146">
        <v>0</v>
      </c>
      <c r="AH1146">
        <v>0</v>
      </c>
      <c r="AI1146">
        <v>1</v>
      </c>
      <c r="AJ1146">
        <v>1</v>
      </c>
      <c r="AK1146">
        <v>1</v>
      </c>
      <c r="AL1146">
        <v>1</v>
      </c>
      <c r="AM1146">
        <v>0</v>
      </c>
      <c r="AN1146">
        <v>0</v>
      </c>
      <c r="AO1146">
        <v>0</v>
      </c>
      <c r="AP1146">
        <v>1</v>
      </c>
      <c r="AQ1146">
        <v>0</v>
      </c>
      <c r="AR1146">
        <v>0</v>
      </c>
      <c r="AS1146" t="s">
        <v>6</v>
      </c>
      <c r="AT1146">
        <v>1.06</v>
      </c>
      <c r="AU1146" t="s">
        <v>6</v>
      </c>
      <c r="AV1146">
        <v>0</v>
      </c>
      <c r="AW1146">
        <v>2</v>
      </c>
      <c r="AX1146">
        <v>86297016</v>
      </c>
      <c r="AY1146">
        <v>1</v>
      </c>
      <c r="AZ1146">
        <v>6144</v>
      </c>
      <c r="BA1146">
        <v>1318</v>
      </c>
      <c r="BB1146">
        <v>3</v>
      </c>
      <c r="BC1146">
        <v>0</v>
      </c>
      <c r="BD1146">
        <v>0</v>
      </c>
      <c r="BE1146">
        <v>0</v>
      </c>
      <c r="BF1146">
        <v>0</v>
      </c>
      <c r="BG1146">
        <v>0</v>
      </c>
      <c r="BH1146">
        <v>0</v>
      </c>
      <c r="BI1146">
        <v>0</v>
      </c>
      <c r="BJ1146">
        <v>0</v>
      </c>
      <c r="BK1146">
        <v>0</v>
      </c>
      <c r="BL1146">
        <v>0</v>
      </c>
      <c r="BM1146">
        <v>0</v>
      </c>
      <c r="BN1146">
        <v>0</v>
      </c>
      <c r="BO1146">
        <v>0</v>
      </c>
      <c r="BP1146">
        <v>0</v>
      </c>
      <c r="BQ1146">
        <v>0</v>
      </c>
      <c r="BR1146">
        <v>0</v>
      </c>
      <c r="BS1146">
        <v>0</v>
      </c>
      <c r="BT1146">
        <v>0</v>
      </c>
      <c r="BU1146">
        <v>0</v>
      </c>
      <c r="BV1146">
        <v>0</v>
      </c>
      <c r="BW1146">
        <v>0</v>
      </c>
      <c r="CV1146">
        <v>0</v>
      </c>
      <c r="CW1146">
        <v>0</v>
      </c>
      <c r="CX1146">
        <f>ROUND(Y1146*Source!I722,9)</f>
        <v>3.1800000000000002E-2</v>
      </c>
      <c r="CY1146">
        <f>AA1146</f>
        <v>1980</v>
      </c>
      <c r="CZ1146">
        <f>AE1146</f>
        <v>1980</v>
      </c>
      <c r="DA1146">
        <f>AI1146</f>
        <v>1</v>
      </c>
      <c r="DB1146">
        <f t="shared" si="550"/>
        <v>2098.8000000000002</v>
      </c>
      <c r="DC1146">
        <f t="shared" si="551"/>
        <v>0</v>
      </c>
      <c r="DD1146" t="s">
        <v>6</v>
      </c>
      <c r="DE1146" t="s">
        <v>6</v>
      </c>
      <c r="DF1146">
        <f t="shared" si="558"/>
        <v>63</v>
      </c>
      <c r="DG1146">
        <f t="shared" si="557"/>
        <v>0</v>
      </c>
      <c r="DH1146">
        <f>Source!I722*SmtRes!Y1146</f>
        <v>3.1800000000000002E-2</v>
      </c>
      <c r="DI1146">
        <f>AA1146</f>
        <v>1980</v>
      </c>
      <c r="DJ1146">
        <f>EtalonRes!Y1318</f>
        <v>1980</v>
      </c>
      <c r="DK1146">
        <f>Source!BC722</f>
        <v>1</v>
      </c>
      <c r="DL1146" t="s">
        <v>6</v>
      </c>
      <c r="DM1146">
        <v>0</v>
      </c>
      <c r="DN1146" t="s">
        <v>6</v>
      </c>
      <c r="DO1146">
        <v>0</v>
      </c>
      <c r="GP1146">
        <v>1</v>
      </c>
      <c r="GQ1146">
        <v>-1</v>
      </c>
      <c r="GR1146">
        <v>-1</v>
      </c>
    </row>
    <row r="1147" spans="1:200" x14ac:dyDescent="0.2">
      <c r="A1147">
        <f>ROW(Source!A722)</f>
        <v>722</v>
      </c>
      <c r="B1147">
        <v>86295183</v>
      </c>
      <c r="C1147">
        <v>86296999</v>
      </c>
      <c r="D1147">
        <v>27386984</v>
      </c>
      <c r="E1147">
        <v>1</v>
      </c>
      <c r="F1147">
        <v>1</v>
      </c>
      <c r="G1147">
        <v>1</v>
      </c>
      <c r="H1147">
        <v>3</v>
      </c>
      <c r="I1147" t="s">
        <v>723</v>
      </c>
      <c r="J1147" t="s">
        <v>725</v>
      </c>
      <c r="K1147" t="s">
        <v>724</v>
      </c>
      <c r="L1147">
        <v>1348</v>
      </c>
      <c r="N1147">
        <v>1009</v>
      </c>
      <c r="O1147" t="s">
        <v>63</v>
      </c>
      <c r="P1147" t="s">
        <v>63</v>
      </c>
      <c r="Q1147">
        <v>1000</v>
      </c>
      <c r="W1147">
        <v>0</v>
      </c>
      <c r="X1147">
        <v>950552708</v>
      </c>
      <c r="Y1147">
        <f t="shared" si="549"/>
        <v>3.0099999999999997E-3</v>
      </c>
      <c r="AA1147">
        <v>13855.02</v>
      </c>
      <c r="AB1147">
        <v>0</v>
      </c>
      <c r="AC1147">
        <v>0</v>
      </c>
      <c r="AD1147">
        <v>0</v>
      </c>
      <c r="AE1147">
        <v>13855.02</v>
      </c>
      <c r="AF1147">
        <v>0</v>
      </c>
      <c r="AG1147">
        <v>0</v>
      </c>
      <c r="AH1147">
        <v>0</v>
      </c>
      <c r="AI1147">
        <v>1</v>
      </c>
      <c r="AJ1147">
        <v>1</v>
      </c>
      <c r="AK1147">
        <v>1</v>
      </c>
      <c r="AL1147">
        <v>1</v>
      </c>
      <c r="AM1147">
        <v>0</v>
      </c>
      <c r="AN1147">
        <v>0</v>
      </c>
      <c r="AO1147">
        <v>0</v>
      </c>
      <c r="AP1147">
        <v>1</v>
      </c>
      <c r="AQ1147">
        <v>0</v>
      </c>
      <c r="AR1147">
        <v>0</v>
      </c>
      <c r="AS1147" t="s">
        <v>6</v>
      </c>
      <c r="AT1147">
        <v>3.0099999999999997E-3</v>
      </c>
      <c r="AU1147" t="s">
        <v>6</v>
      </c>
      <c r="AV1147">
        <v>0</v>
      </c>
      <c r="AW1147">
        <v>2</v>
      </c>
      <c r="AX1147">
        <v>86297019</v>
      </c>
      <c r="AY1147">
        <v>1</v>
      </c>
      <c r="AZ1147">
        <v>6144</v>
      </c>
      <c r="BA1147">
        <v>1321</v>
      </c>
      <c r="BB1147">
        <v>3</v>
      </c>
      <c r="BC1147">
        <v>0</v>
      </c>
      <c r="BD1147">
        <v>0</v>
      </c>
      <c r="BE1147">
        <v>0</v>
      </c>
      <c r="BF1147">
        <v>0</v>
      </c>
      <c r="BG1147">
        <v>0</v>
      </c>
      <c r="BH1147">
        <v>0</v>
      </c>
      <c r="BI1147">
        <v>0</v>
      </c>
      <c r="BJ1147">
        <v>0</v>
      </c>
      <c r="BK1147">
        <v>0</v>
      </c>
      <c r="BL1147">
        <v>0</v>
      </c>
      <c r="BM1147">
        <v>0</v>
      </c>
      <c r="BN1147">
        <v>0</v>
      </c>
      <c r="BO1147">
        <v>0</v>
      </c>
      <c r="BP1147">
        <v>0</v>
      </c>
      <c r="BQ1147">
        <v>0</v>
      </c>
      <c r="BR1147">
        <v>0</v>
      </c>
      <c r="BS1147">
        <v>0</v>
      </c>
      <c r="BT1147">
        <v>0</v>
      </c>
      <c r="BU1147">
        <v>0</v>
      </c>
      <c r="BV1147">
        <v>0</v>
      </c>
      <c r="BW1147">
        <v>0</v>
      </c>
      <c r="CV1147">
        <v>0</v>
      </c>
      <c r="CW1147">
        <v>0</v>
      </c>
      <c r="CX1147">
        <f>ROUND(Y1147*Source!I722,9)</f>
        <v>9.0299999999999999E-5</v>
      </c>
      <c r="CY1147">
        <f>AA1147</f>
        <v>13855.02</v>
      </c>
      <c r="CZ1147">
        <f>AE1147</f>
        <v>13855.02</v>
      </c>
      <c r="DA1147">
        <f>AI1147</f>
        <v>1</v>
      </c>
      <c r="DB1147">
        <f t="shared" si="550"/>
        <v>41.7</v>
      </c>
      <c r="DC1147">
        <f t="shared" si="551"/>
        <v>0</v>
      </c>
      <c r="DD1147" t="s">
        <v>6</v>
      </c>
      <c r="DE1147" t="s">
        <v>6</v>
      </c>
      <c r="DF1147">
        <f t="shared" si="558"/>
        <v>1</v>
      </c>
      <c r="DG1147">
        <f t="shared" si="557"/>
        <v>0</v>
      </c>
      <c r="DH1147">
        <f>Source!I722*SmtRes!Y1147</f>
        <v>9.0299999999999986E-5</v>
      </c>
      <c r="DI1147">
        <f>AA1147</f>
        <v>13855.02</v>
      </c>
      <c r="DJ1147">
        <f>EtalonRes!Y1321</f>
        <v>13855.02</v>
      </c>
      <c r="DK1147">
        <f>Source!BC722</f>
        <v>1</v>
      </c>
      <c r="DL1147" t="s">
        <v>6</v>
      </c>
      <c r="DM1147">
        <v>0</v>
      </c>
      <c r="DN1147" t="s">
        <v>6</v>
      </c>
      <c r="DO1147">
        <v>0</v>
      </c>
      <c r="GP1147">
        <v>1</v>
      </c>
      <c r="GQ1147">
        <v>-1</v>
      </c>
      <c r="GR1147">
        <v>-1</v>
      </c>
    </row>
    <row r="1148" spans="1:200" x14ac:dyDescent="0.2">
      <c r="A1148">
        <f>ROW(Source!A723)</f>
        <v>723</v>
      </c>
      <c r="B1148">
        <v>86295184</v>
      </c>
      <c r="C1148">
        <v>86296999</v>
      </c>
      <c r="D1148">
        <v>27498166</v>
      </c>
      <c r="E1148">
        <v>1</v>
      </c>
      <c r="F1148">
        <v>1</v>
      </c>
      <c r="G1148">
        <v>1</v>
      </c>
      <c r="H1148">
        <v>1</v>
      </c>
      <c r="I1148" t="s">
        <v>1021</v>
      </c>
      <c r="J1148" t="s">
        <v>6</v>
      </c>
      <c r="K1148" t="s">
        <v>1022</v>
      </c>
      <c r="L1148">
        <v>1369</v>
      </c>
      <c r="N1148">
        <v>1013</v>
      </c>
      <c r="O1148" t="s">
        <v>921</v>
      </c>
      <c r="P1148" t="s">
        <v>921</v>
      </c>
      <c r="Q1148">
        <v>1</v>
      </c>
      <c r="W1148">
        <v>0</v>
      </c>
      <c r="X1148">
        <v>-1382882044</v>
      </c>
      <c r="Y1148">
        <f t="shared" si="549"/>
        <v>22.5</v>
      </c>
      <c r="AA1148">
        <v>0</v>
      </c>
      <c r="AB1148">
        <v>0</v>
      </c>
      <c r="AC1148">
        <v>0</v>
      </c>
      <c r="AD1148">
        <v>244.63</v>
      </c>
      <c r="AE1148">
        <v>0</v>
      </c>
      <c r="AF1148">
        <v>0</v>
      </c>
      <c r="AG1148">
        <v>0</v>
      </c>
      <c r="AH1148">
        <v>8.4499999999999993</v>
      </c>
      <c r="AI1148">
        <v>1</v>
      </c>
      <c r="AJ1148">
        <v>1</v>
      </c>
      <c r="AK1148">
        <v>1</v>
      </c>
      <c r="AL1148">
        <v>28.95</v>
      </c>
      <c r="AM1148">
        <v>5</v>
      </c>
      <c r="AN1148">
        <v>0</v>
      </c>
      <c r="AO1148">
        <v>1</v>
      </c>
      <c r="AP1148">
        <v>0</v>
      </c>
      <c r="AQ1148">
        <v>0</v>
      </c>
      <c r="AR1148">
        <v>0</v>
      </c>
      <c r="AS1148" t="s">
        <v>6</v>
      </c>
      <c r="AT1148">
        <v>22.5</v>
      </c>
      <c r="AU1148" t="s">
        <v>6</v>
      </c>
      <c r="AV1148">
        <v>1</v>
      </c>
      <c r="AW1148">
        <v>2</v>
      </c>
      <c r="AX1148">
        <v>86297007</v>
      </c>
      <c r="AY1148">
        <v>1</v>
      </c>
      <c r="AZ1148">
        <v>0</v>
      </c>
      <c r="BA1148">
        <v>1322</v>
      </c>
      <c r="BB1148">
        <v>0</v>
      </c>
      <c r="BC1148">
        <v>0</v>
      </c>
      <c r="BD1148">
        <v>0</v>
      </c>
      <c r="BE1148">
        <v>0</v>
      </c>
      <c r="BF1148">
        <v>0</v>
      </c>
      <c r="BG1148">
        <v>0</v>
      </c>
      <c r="BH1148">
        <v>0</v>
      </c>
      <c r="BI1148">
        <v>0</v>
      </c>
      <c r="BJ1148">
        <v>0</v>
      </c>
      <c r="BK1148">
        <v>0</v>
      </c>
      <c r="BL1148">
        <v>0</v>
      </c>
      <c r="BM1148">
        <v>0</v>
      </c>
      <c r="BN1148">
        <v>0</v>
      </c>
      <c r="BO1148">
        <v>0</v>
      </c>
      <c r="BP1148">
        <v>0</v>
      </c>
      <c r="BQ1148">
        <v>0</v>
      </c>
      <c r="BR1148">
        <v>0</v>
      </c>
      <c r="BS1148">
        <v>0</v>
      </c>
      <c r="BT1148">
        <v>0</v>
      </c>
      <c r="BU1148">
        <v>0</v>
      </c>
      <c r="BV1148">
        <v>0</v>
      </c>
      <c r="BW1148">
        <v>0</v>
      </c>
      <c r="CU1148">
        <f>ROUND(AT1148*Source!I723*AH1148*AL1148,0)</f>
        <v>165</v>
      </c>
      <c r="CV1148">
        <f>ROUND(Y1148*Source!I723,9)</f>
        <v>0.67500000000000004</v>
      </c>
      <c r="CW1148">
        <v>0</v>
      </c>
      <c r="CX1148">
        <f>ROUND(Y1148*Source!I723,9)</f>
        <v>0.67500000000000004</v>
      </c>
      <c r="CY1148">
        <f>AD1148</f>
        <v>244.63</v>
      </c>
      <c r="CZ1148">
        <f>AH1148</f>
        <v>8.4499999999999993</v>
      </c>
      <c r="DA1148">
        <f>AL1148</f>
        <v>28.95</v>
      </c>
      <c r="DB1148">
        <f t="shared" si="550"/>
        <v>190.13</v>
      </c>
      <c r="DC1148">
        <f t="shared" si="551"/>
        <v>0</v>
      </c>
      <c r="DD1148" t="s">
        <v>6</v>
      </c>
      <c r="DE1148" t="s">
        <v>6</v>
      </c>
      <c r="DF1148">
        <f t="shared" si="558"/>
        <v>0</v>
      </c>
      <c r="DG1148">
        <f t="shared" si="557"/>
        <v>0</v>
      </c>
      <c r="DH1148">
        <f>Source!I723*SmtRes!Y1148</f>
        <v>0.67499999999999993</v>
      </c>
      <c r="DI1148">
        <f>AD1148</f>
        <v>244.63</v>
      </c>
      <c r="DJ1148">
        <f>EtalonRes!AB1322</f>
        <v>8.4499999999999993</v>
      </c>
      <c r="DK1148">
        <f>Source!BA723</f>
        <v>28.95</v>
      </c>
      <c r="DL1148" t="s">
        <v>6</v>
      </c>
      <c r="DM1148">
        <v>0</v>
      </c>
      <c r="DN1148" t="s">
        <v>6</v>
      </c>
      <c r="DO1148">
        <v>0</v>
      </c>
      <c r="GQ1148">
        <v>-1</v>
      </c>
      <c r="GR1148">
        <v>-1</v>
      </c>
    </row>
    <row r="1149" spans="1:200" x14ac:dyDescent="0.2">
      <c r="A1149">
        <f>ROW(Source!A723)</f>
        <v>723</v>
      </c>
      <c r="B1149">
        <v>86295184</v>
      </c>
      <c r="C1149">
        <v>86296999</v>
      </c>
      <c r="D1149">
        <v>27441014</v>
      </c>
      <c r="E1149">
        <v>1</v>
      </c>
      <c r="F1149">
        <v>1</v>
      </c>
      <c r="G1149">
        <v>1</v>
      </c>
      <c r="H1149">
        <v>2</v>
      </c>
      <c r="I1149" t="s">
        <v>1023</v>
      </c>
      <c r="J1149" t="s">
        <v>1024</v>
      </c>
      <c r="K1149" t="s">
        <v>1025</v>
      </c>
      <c r="L1149">
        <v>1368</v>
      </c>
      <c r="N1149">
        <v>1011</v>
      </c>
      <c r="O1149" t="s">
        <v>927</v>
      </c>
      <c r="P1149" t="s">
        <v>927</v>
      </c>
      <c r="Q1149">
        <v>1</v>
      </c>
      <c r="W1149">
        <v>0</v>
      </c>
      <c r="X1149">
        <v>-1794073645</v>
      </c>
      <c r="Y1149">
        <f t="shared" si="549"/>
        <v>0.23</v>
      </c>
      <c r="AA1149">
        <v>0</v>
      </c>
      <c r="AB1149">
        <v>17.86</v>
      </c>
      <c r="AC1149">
        <v>0</v>
      </c>
      <c r="AD1149">
        <v>0</v>
      </c>
      <c r="AE1149">
        <v>0</v>
      </c>
      <c r="AF1149">
        <v>1.92</v>
      </c>
      <c r="AG1149">
        <v>0</v>
      </c>
      <c r="AH1149">
        <v>0</v>
      </c>
      <c r="AI1149">
        <v>1</v>
      </c>
      <c r="AJ1149">
        <v>9.3000000000000007</v>
      </c>
      <c r="AK1149">
        <v>19.8</v>
      </c>
      <c r="AL1149">
        <v>1</v>
      </c>
      <c r="AM1149">
        <v>5</v>
      </c>
      <c r="AN1149">
        <v>0</v>
      </c>
      <c r="AO1149">
        <v>1</v>
      </c>
      <c r="AP1149">
        <v>0</v>
      </c>
      <c r="AQ1149">
        <v>0</v>
      </c>
      <c r="AR1149">
        <v>0</v>
      </c>
      <c r="AS1149" t="s">
        <v>6</v>
      </c>
      <c r="AT1149">
        <v>0.23</v>
      </c>
      <c r="AU1149" t="s">
        <v>6</v>
      </c>
      <c r="AV1149">
        <v>0</v>
      </c>
      <c r="AW1149">
        <v>2</v>
      </c>
      <c r="AX1149">
        <v>86297008</v>
      </c>
      <c r="AY1149">
        <v>1</v>
      </c>
      <c r="AZ1149">
        <v>0</v>
      </c>
      <c r="BA1149">
        <v>1323</v>
      </c>
      <c r="BB1149">
        <v>0</v>
      </c>
      <c r="BC1149">
        <v>0</v>
      </c>
      <c r="BD1149">
        <v>0</v>
      </c>
      <c r="BE1149">
        <v>0</v>
      </c>
      <c r="BF1149">
        <v>0</v>
      </c>
      <c r="BG1149">
        <v>0</v>
      </c>
      <c r="BH1149">
        <v>0</v>
      </c>
      <c r="BI1149">
        <v>0</v>
      </c>
      <c r="BJ1149">
        <v>0</v>
      </c>
      <c r="BK1149">
        <v>0</v>
      </c>
      <c r="BL1149">
        <v>0</v>
      </c>
      <c r="BM1149">
        <v>0</v>
      </c>
      <c r="BN1149">
        <v>0</v>
      </c>
      <c r="BO1149">
        <v>0</v>
      </c>
      <c r="BP1149">
        <v>0</v>
      </c>
      <c r="BQ1149">
        <v>0</v>
      </c>
      <c r="BR1149">
        <v>0</v>
      </c>
      <c r="BS1149">
        <v>0</v>
      </c>
      <c r="BT1149">
        <v>0</v>
      </c>
      <c r="BU1149">
        <v>0</v>
      </c>
      <c r="BV1149">
        <v>0</v>
      </c>
      <c r="BW1149">
        <v>0</v>
      </c>
      <c r="CV1149">
        <v>0</v>
      </c>
      <c r="CW1149">
        <f>ROUND(Y1149*Source!I723*DO1149,9)</f>
        <v>0</v>
      </c>
      <c r="CX1149">
        <f>ROUND(Y1149*Source!I723,9)</f>
        <v>6.8999999999999999E-3</v>
      </c>
      <c r="CY1149">
        <f>AB1149</f>
        <v>17.86</v>
      </c>
      <c r="CZ1149">
        <f>AF1149</f>
        <v>1.92</v>
      </c>
      <c r="DA1149">
        <f>AJ1149</f>
        <v>9.3000000000000007</v>
      </c>
      <c r="DB1149">
        <f t="shared" si="550"/>
        <v>0.44</v>
      </c>
      <c r="DC1149">
        <f t="shared" si="551"/>
        <v>0</v>
      </c>
      <c r="DD1149" t="s">
        <v>6</v>
      </c>
      <c r="DE1149" t="s">
        <v>6</v>
      </c>
      <c r="DF1149">
        <f t="shared" si="558"/>
        <v>0</v>
      </c>
      <c r="DG1149">
        <f>ROUND(ROUND(AF1149*AJ1149,0)*CX1149,0)</f>
        <v>0</v>
      </c>
      <c r="DH1149">
        <f>Source!I723*SmtRes!Y1149</f>
        <v>6.8999999999999999E-3</v>
      </c>
      <c r="DI1149">
        <f>AB1149</f>
        <v>17.86</v>
      </c>
      <c r="DJ1149">
        <f>EtalonRes!Z1323</f>
        <v>1.92</v>
      </c>
      <c r="DK1149">
        <f>Source!BB723</f>
        <v>9.3000000000000007</v>
      </c>
      <c r="DL1149" t="s">
        <v>6</v>
      </c>
      <c r="DM1149">
        <v>0</v>
      </c>
      <c r="DN1149" t="s">
        <v>6</v>
      </c>
      <c r="DO1149">
        <v>0</v>
      </c>
      <c r="GQ1149">
        <v>-1</v>
      </c>
      <c r="GR1149">
        <v>-1</v>
      </c>
    </row>
    <row r="1150" spans="1:200" x14ac:dyDescent="0.2">
      <c r="A1150">
        <f>ROW(Source!A723)</f>
        <v>723</v>
      </c>
      <c r="B1150">
        <v>86295184</v>
      </c>
      <c r="C1150">
        <v>86296999</v>
      </c>
      <c r="D1150">
        <v>27441093</v>
      </c>
      <c r="E1150">
        <v>1</v>
      </c>
      <c r="F1150">
        <v>1</v>
      </c>
      <c r="G1150">
        <v>1</v>
      </c>
      <c r="H1150">
        <v>2</v>
      </c>
      <c r="I1150" t="s">
        <v>1026</v>
      </c>
      <c r="J1150" t="s">
        <v>1027</v>
      </c>
      <c r="K1150" t="s">
        <v>1028</v>
      </c>
      <c r="L1150">
        <v>1368</v>
      </c>
      <c r="N1150">
        <v>1011</v>
      </c>
      <c r="O1150" t="s">
        <v>927</v>
      </c>
      <c r="P1150" t="s">
        <v>927</v>
      </c>
      <c r="Q1150">
        <v>1</v>
      </c>
      <c r="W1150">
        <v>0</v>
      </c>
      <c r="X1150">
        <v>1909155270</v>
      </c>
      <c r="Y1150">
        <f t="shared" si="549"/>
        <v>0.33</v>
      </c>
      <c r="AA1150">
        <v>0</v>
      </c>
      <c r="AB1150">
        <v>40.270000000000003</v>
      </c>
      <c r="AC1150">
        <v>0</v>
      </c>
      <c r="AD1150">
        <v>0</v>
      </c>
      <c r="AE1150">
        <v>0</v>
      </c>
      <c r="AF1150">
        <v>4.33</v>
      </c>
      <c r="AG1150">
        <v>0</v>
      </c>
      <c r="AH1150">
        <v>0</v>
      </c>
      <c r="AI1150">
        <v>1</v>
      </c>
      <c r="AJ1150">
        <v>9.3000000000000007</v>
      </c>
      <c r="AK1150">
        <v>19.8</v>
      </c>
      <c r="AL1150">
        <v>1</v>
      </c>
      <c r="AM1150">
        <v>5</v>
      </c>
      <c r="AN1150">
        <v>0</v>
      </c>
      <c r="AO1150">
        <v>1</v>
      </c>
      <c r="AP1150">
        <v>0</v>
      </c>
      <c r="AQ1150">
        <v>0</v>
      </c>
      <c r="AR1150">
        <v>0</v>
      </c>
      <c r="AS1150" t="s">
        <v>6</v>
      </c>
      <c r="AT1150">
        <v>0.33</v>
      </c>
      <c r="AU1150" t="s">
        <v>6</v>
      </c>
      <c r="AV1150">
        <v>0</v>
      </c>
      <c r="AW1150">
        <v>2</v>
      </c>
      <c r="AX1150">
        <v>86297009</v>
      </c>
      <c r="AY1150">
        <v>1</v>
      </c>
      <c r="AZ1150">
        <v>0</v>
      </c>
      <c r="BA1150">
        <v>1324</v>
      </c>
      <c r="BB1150">
        <v>0</v>
      </c>
      <c r="BC1150">
        <v>0</v>
      </c>
      <c r="BD1150">
        <v>0</v>
      </c>
      <c r="BE1150">
        <v>0</v>
      </c>
      <c r="BF1150">
        <v>0</v>
      </c>
      <c r="BG1150">
        <v>0</v>
      </c>
      <c r="BH1150">
        <v>0</v>
      </c>
      <c r="BI1150">
        <v>0</v>
      </c>
      <c r="BJ1150">
        <v>0</v>
      </c>
      <c r="BK1150">
        <v>0</v>
      </c>
      <c r="BL1150">
        <v>0</v>
      </c>
      <c r="BM1150">
        <v>0</v>
      </c>
      <c r="BN1150">
        <v>0</v>
      </c>
      <c r="BO1150">
        <v>0</v>
      </c>
      <c r="BP1150">
        <v>0</v>
      </c>
      <c r="BQ1150">
        <v>0</v>
      </c>
      <c r="BR1150">
        <v>0</v>
      </c>
      <c r="BS1150">
        <v>0</v>
      </c>
      <c r="BT1150">
        <v>0</v>
      </c>
      <c r="BU1150">
        <v>0</v>
      </c>
      <c r="BV1150">
        <v>0</v>
      </c>
      <c r="BW1150">
        <v>0</v>
      </c>
      <c r="CV1150">
        <v>0</v>
      </c>
      <c r="CW1150">
        <f>ROUND(Y1150*Source!I723*DO1150,9)</f>
        <v>0</v>
      </c>
      <c r="CX1150">
        <f>ROUND(Y1150*Source!I723,9)</f>
        <v>9.9000000000000008E-3</v>
      </c>
      <c r="CY1150">
        <f>AB1150</f>
        <v>40.270000000000003</v>
      </c>
      <c r="CZ1150">
        <f>AF1150</f>
        <v>4.33</v>
      </c>
      <c r="DA1150">
        <f>AJ1150</f>
        <v>9.3000000000000007</v>
      </c>
      <c r="DB1150">
        <f t="shared" si="550"/>
        <v>1.43</v>
      </c>
      <c r="DC1150">
        <f t="shared" si="551"/>
        <v>0</v>
      </c>
      <c r="DD1150" t="s">
        <v>6</v>
      </c>
      <c r="DE1150" t="s">
        <v>6</v>
      </c>
      <c r="DF1150">
        <f t="shared" si="558"/>
        <v>0</v>
      </c>
      <c r="DG1150">
        <f>ROUND(ROUND(AF1150*AJ1150,0)*CX1150,0)</f>
        <v>0</v>
      </c>
      <c r="DH1150">
        <f>Source!I723*SmtRes!Y1150</f>
        <v>9.9000000000000008E-3</v>
      </c>
      <c r="DI1150">
        <f>AB1150</f>
        <v>40.270000000000003</v>
      </c>
      <c r="DJ1150">
        <f>EtalonRes!Z1324</f>
        <v>4.33</v>
      </c>
      <c r="DK1150">
        <f>Source!BB723</f>
        <v>9.3000000000000007</v>
      </c>
      <c r="DL1150" t="s">
        <v>6</v>
      </c>
      <c r="DM1150">
        <v>0</v>
      </c>
      <c r="DN1150" t="s">
        <v>6</v>
      </c>
      <c r="DO1150">
        <v>0</v>
      </c>
      <c r="GQ1150">
        <v>-1</v>
      </c>
      <c r="GR1150">
        <v>-1</v>
      </c>
    </row>
    <row r="1151" spans="1:200" x14ac:dyDescent="0.2">
      <c r="A1151">
        <f>ROW(Source!A723)</f>
        <v>723</v>
      </c>
      <c r="B1151">
        <v>86295184</v>
      </c>
      <c r="C1151">
        <v>86296999</v>
      </c>
      <c r="D1151">
        <v>27441327</v>
      </c>
      <c r="E1151">
        <v>1</v>
      </c>
      <c r="F1151">
        <v>1</v>
      </c>
      <c r="G1151">
        <v>1</v>
      </c>
      <c r="H1151">
        <v>2</v>
      </c>
      <c r="I1151" t="s">
        <v>936</v>
      </c>
      <c r="J1151" t="s">
        <v>937</v>
      </c>
      <c r="K1151" t="s">
        <v>938</v>
      </c>
      <c r="L1151">
        <v>1368</v>
      </c>
      <c r="N1151">
        <v>1011</v>
      </c>
      <c r="O1151" t="s">
        <v>927</v>
      </c>
      <c r="P1151" t="s">
        <v>927</v>
      </c>
      <c r="Q1151">
        <v>1</v>
      </c>
      <c r="W1151">
        <v>0</v>
      </c>
      <c r="X1151">
        <v>-1583389094</v>
      </c>
      <c r="Y1151">
        <f t="shared" si="549"/>
        <v>0.36</v>
      </c>
      <c r="AA1151">
        <v>0</v>
      </c>
      <c r="AB1151">
        <v>868.34</v>
      </c>
      <c r="AC1151">
        <v>231.46</v>
      </c>
      <c r="AD1151">
        <v>0</v>
      </c>
      <c r="AE1151">
        <v>0</v>
      </c>
      <c r="AF1151">
        <v>93.37</v>
      </c>
      <c r="AG1151">
        <v>11.69</v>
      </c>
      <c r="AH1151">
        <v>0</v>
      </c>
      <c r="AI1151">
        <v>1</v>
      </c>
      <c r="AJ1151">
        <v>9.3000000000000007</v>
      </c>
      <c r="AK1151">
        <v>19.8</v>
      </c>
      <c r="AL1151">
        <v>1</v>
      </c>
      <c r="AM1151">
        <v>5</v>
      </c>
      <c r="AN1151">
        <v>0</v>
      </c>
      <c r="AO1151">
        <v>1</v>
      </c>
      <c r="AP1151">
        <v>0</v>
      </c>
      <c r="AQ1151">
        <v>0</v>
      </c>
      <c r="AR1151">
        <v>0</v>
      </c>
      <c r="AS1151" t="s">
        <v>6</v>
      </c>
      <c r="AT1151">
        <v>0.36</v>
      </c>
      <c r="AU1151" t="s">
        <v>6</v>
      </c>
      <c r="AV1151">
        <v>0</v>
      </c>
      <c r="AW1151">
        <v>2</v>
      </c>
      <c r="AX1151">
        <v>86297010</v>
      </c>
      <c r="AY1151">
        <v>1</v>
      </c>
      <c r="AZ1151">
        <v>0</v>
      </c>
      <c r="BA1151">
        <v>1325</v>
      </c>
      <c r="BB1151">
        <v>0</v>
      </c>
      <c r="BC1151">
        <v>0</v>
      </c>
      <c r="BD1151">
        <v>0</v>
      </c>
      <c r="BE1151">
        <v>0</v>
      </c>
      <c r="BF1151">
        <v>0</v>
      </c>
      <c r="BG1151">
        <v>0</v>
      </c>
      <c r="BH1151">
        <v>0</v>
      </c>
      <c r="BI1151">
        <v>0</v>
      </c>
      <c r="BJ1151">
        <v>0</v>
      </c>
      <c r="BK1151">
        <v>0</v>
      </c>
      <c r="BL1151">
        <v>0</v>
      </c>
      <c r="BM1151">
        <v>0</v>
      </c>
      <c r="BN1151">
        <v>0</v>
      </c>
      <c r="BO1151">
        <v>0</v>
      </c>
      <c r="BP1151">
        <v>0</v>
      </c>
      <c r="BQ1151">
        <v>0</v>
      </c>
      <c r="BR1151">
        <v>0</v>
      </c>
      <c r="BS1151">
        <v>0</v>
      </c>
      <c r="BT1151">
        <v>0</v>
      </c>
      <c r="BU1151">
        <v>0</v>
      </c>
      <c r="BV1151">
        <v>0</v>
      </c>
      <c r="BW1151">
        <v>0</v>
      </c>
      <c r="CV1151">
        <v>0</v>
      </c>
      <c r="CW1151">
        <f>ROUND(Y1151*Source!I723*DO1151,9)</f>
        <v>0</v>
      </c>
      <c r="CX1151">
        <f>ROUND(Y1151*Source!I723,9)</f>
        <v>1.0800000000000001E-2</v>
      </c>
      <c r="CY1151">
        <f>AB1151</f>
        <v>868.34</v>
      </c>
      <c r="CZ1151">
        <f>AF1151</f>
        <v>93.37</v>
      </c>
      <c r="DA1151">
        <f>AJ1151</f>
        <v>9.3000000000000007</v>
      </c>
      <c r="DB1151">
        <f t="shared" si="550"/>
        <v>33.61</v>
      </c>
      <c r="DC1151">
        <f t="shared" si="551"/>
        <v>4.21</v>
      </c>
      <c r="DD1151" t="s">
        <v>6</v>
      </c>
      <c r="DE1151" t="s">
        <v>6</v>
      </c>
      <c r="DF1151">
        <f t="shared" si="558"/>
        <v>0</v>
      </c>
      <c r="DG1151">
        <f>ROUND(ROUND(AF1151*AJ1151,0)*CX1151,0)</f>
        <v>9</v>
      </c>
      <c r="DH1151">
        <f>Source!I723*SmtRes!Y1151</f>
        <v>1.0799999999999999E-2</v>
      </c>
      <c r="DI1151">
        <f>AB1151</f>
        <v>868.34</v>
      </c>
      <c r="DJ1151">
        <f>EtalonRes!Z1325</f>
        <v>93.37</v>
      </c>
      <c r="DK1151">
        <f>Source!BB723</f>
        <v>9.3000000000000007</v>
      </c>
      <c r="DL1151" t="s">
        <v>6</v>
      </c>
      <c r="DM1151">
        <v>0</v>
      </c>
      <c r="DN1151" t="s">
        <v>6</v>
      </c>
      <c r="DO1151">
        <v>0</v>
      </c>
      <c r="GQ1151">
        <v>-1</v>
      </c>
      <c r="GR1151">
        <v>-1</v>
      </c>
    </row>
    <row r="1152" spans="1:200" x14ac:dyDescent="0.2">
      <c r="A1152">
        <f>ROW(Source!A723)</f>
        <v>723</v>
      </c>
      <c r="B1152">
        <v>86295184</v>
      </c>
      <c r="C1152">
        <v>86296999</v>
      </c>
      <c r="D1152">
        <v>27378580</v>
      </c>
      <c r="E1152">
        <v>1</v>
      </c>
      <c r="F1152">
        <v>1</v>
      </c>
      <c r="G1152">
        <v>1</v>
      </c>
      <c r="H1152">
        <v>3</v>
      </c>
      <c r="I1152" t="s">
        <v>61</v>
      </c>
      <c r="J1152" t="s">
        <v>64</v>
      </c>
      <c r="K1152" t="s">
        <v>62</v>
      </c>
      <c r="L1152">
        <v>1348</v>
      </c>
      <c r="N1152">
        <v>1009</v>
      </c>
      <c r="O1152" t="s">
        <v>63</v>
      </c>
      <c r="P1152" t="s">
        <v>63</v>
      </c>
      <c r="Q1152">
        <v>1000</v>
      </c>
      <c r="W1152">
        <v>0</v>
      </c>
      <c r="X1152">
        <v>2105756975</v>
      </c>
      <c r="Y1152">
        <f t="shared" si="549"/>
        <v>3.0000000000000001E-3</v>
      </c>
      <c r="AA1152">
        <v>71000</v>
      </c>
      <c r="AB1152">
        <v>0</v>
      </c>
      <c r="AC1152">
        <v>0</v>
      </c>
      <c r="AD1152">
        <v>0</v>
      </c>
      <c r="AE1152">
        <v>9962.5300000000007</v>
      </c>
      <c r="AF1152">
        <v>0</v>
      </c>
      <c r="AG1152">
        <v>0</v>
      </c>
      <c r="AH1152">
        <v>0</v>
      </c>
      <c r="AI1152">
        <v>7.56</v>
      </c>
      <c r="AJ1152">
        <v>1</v>
      </c>
      <c r="AK1152">
        <v>1</v>
      </c>
      <c r="AL1152">
        <v>1</v>
      </c>
      <c r="AM1152">
        <v>0</v>
      </c>
      <c r="AN1152">
        <v>0</v>
      </c>
      <c r="AO1152">
        <v>0</v>
      </c>
      <c r="AP1152">
        <v>1</v>
      </c>
      <c r="AQ1152">
        <v>0</v>
      </c>
      <c r="AR1152">
        <v>0</v>
      </c>
      <c r="AS1152" t="s">
        <v>6</v>
      </c>
      <c r="AT1152">
        <v>3.0000000000000001E-3</v>
      </c>
      <c r="AU1152" t="s">
        <v>6</v>
      </c>
      <c r="AV1152">
        <v>0</v>
      </c>
      <c r="AW1152">
        <v>1</v>
      </c>
      <c r="AX1152">
        <v>-1</v>
      </c>
      <c r="AY1152">
        <v>0</v>
      </c>
      <c r="AZ1152">
        <v>0</v>
      </c>
      <c r="BA1152" t="s">
        <v>6</v>
      </c>
      <c r="BB1152">
        <v>0</v>
      </c>
      <c r="BC1152">
        <v>0</v>
      </c>
      <c r="BD1152">
        <v>0</v>
      </c>
      <c r="BE1152">
        <v>0</v>
      </c>
      <c r="BF1152">
        <v>0</v>
      </c>
      <c r="BG1152">
        <v>0</v>
      </c>
      <c r="BH1152">
        <v>0</v>
      </c>
      <c r="BI1152">
        <v>0</v>
      </c>
      <c r="BJ1152">
        <v>0</v>
      </c>
      <c r="BK1152">
        <v>0</v>
      </c>
      <c r="BL1152">
        <v>0</v>
      </c>
      <c r="BM1152">
        <v>0</v>
      </c>
      <c r="BN1152">
        <v>0</v>
      </c>
      <c r="BO1152">
        <v>0</v>
      </c>
      <c r="BP1152">
        <v>0</v>
      </c>
      <c r="BQ1152">
        <v>0</v>
      </c>
      <c r="BR1152">
        <v>0</v>
      </c>
      <c r="BS1152">
        <v>0</v>
      </c>
      <c r="BT1152">
        <v>0</v>
      </c>
      <c r="BU1152">
        <v>0</v>
      </c>
      <c r="BV1152">
        <v>0</v>
      </c>
      <c r="BW1152">
        <v>0</v>
      </c>
      <c r="CV1152">
        <v>0</v>
      </c>
      <c r="CW1152">
        <v>0</v>
      </c>
      <c r="CX1152">
        <f>ROUND(Y1152*Source!I723,9)</f>
        <v>9.0000000000000006E-5</v>
      </c>
      <c r="CY1152">
        <f>AA1152</f>
        <v>71000</v>
      </c>
      <c r="CZ1152">
        <f>AE1152</f>
        <v>9962.5300000000007</v>
      </c>
      <c r="DA1152">
        <f>AI1152</f>
        <v>7.56</v>
      </c>
      <c r="DB1152">
        <f t="shared" si="550"/>
        <v>29.89</v>
      </c>
      <c r="DC1152">
        <f t="shared" si="551"/>
        <v>0</v>
      </c>
      <c r="DD1152" t="s">
        <v>6</v>
      </c>
      <c r="DE1152" t="s">
        <v>6</v>
      </c>
      <c r="DF1152">
        <f>ROUND(ROUND(AE1152*AI1152,0)*CX1152,0)</f>
        <v>7</v>
      </c>
      <c r="DG1152">
        <f t="shared" ref="DG1152:DG1163" si="559">ROUND(ROUND(AF1152,0)*CX1152,0)</f>
        <v>0</v>
      </c>
      <c r="DH1152">
        <f>Source!I723*SmtRes!Y1152</f>
        <v>8.9999999999999992E-5</v>
      </c>
      <c r="DI1152">
        <f>AA1152</f>
        <v>71000</v>
      </c>
      <c r="DJ1152">
        <f>DF1152</f>
        <v>7</v>
      </c>
      <c r="DK1152">
        <f>Source!BC723</f>
        <v>7.56</v>
      </c>
      <c r="DL1152" t="s">
        <v>6</v>
      </c>
      <c r="DM1152">
        <v>0</v>
      </c>
      <c r="DN1152" t="s">
        <v>6</v>
      </c>
      <c r="DO1152">
        <v>0</v>
      </c>
      <c r="GP1152">
        <v>1</v>
      </c>
      <c r="GQ1152">
        <v>-1</v>
      </c>
      <c r="GR1152">
        <v>-1</v>
      </c>
    </row>
    <row r="1153" spans="1:200" x14ac:dyDescent="0.2">
      <c r="A1153">
        <f>ROW(Source!A723)</f>
        <v>723</v>
      </c>
      <c r="B1153">
        <v>86295184</v>
      </c>
      <c r="C1153">
        <v>86296999</v>
      </c>
      <c r="D1153">
        <v>27379628</v>
      </c>
      <c r="E1153">
        <v>1</v>
      </c>
      <c r="F1153">
        <v>1</v>
      </c>
      <c r="G1153">
        <v>1</v>
      </c>
      <c r="H1153">
        <v>3</v>
      </c>
      <c r="I1153" t="s">
        <v>67</v>
      </c>
      <c r="J1153" t="s">
        <v>69</v>
      </c>
      <c r="K1153" t="s">
        <v>68</v>
      </c>
      <c r="L1153">
        <v>1339</v>
      </c>
      <c r="N1153">
        <v>1007</v>
      </c>
      <c r="O1153" t="s">
        <v>32</v>
      </c>
      <c r="P1153" t="s">
        <v>32</v>
      </c>
      <c r="Q1153">
        <v>1</v>
      </c>
      <c r="W1153">
        <v>0</v>
      </c>
      <c r="X1153">
        <v>-1086851567</v>
      </c>
      <c r="Y1153">
        <f t="shared" si="549"/>
        <v>1.06</v>
      </c>
      <c r="AA1153">
        <v>16666.669999999998</v>
      </c>
      <c r="AB1153">
        <v>0</v>
      </c>
      <c r="AC1153">
        <v>0</v>
      </c>
      <c r="AD1153">
        <v>0</v>
      </c>
      <c r="AE1153">
        <v>2338.63</v>
      </c>
      <c r="AF1153">
        <v>0</v>
      </c>
      <c r="AG1153">
        <v>0</v>
      </c>
      <c r="AH1153">
        <v>0</v>
      </c>
      <c r="AI1153">
        <v>7.56</v>
      </c>
      <c r="AJ1153">
        <v>1</v>
      </c>
      <c r="AK1153">
        <v>1</v>
      </c>
      <c r="AL1153">
        <v>1</v>
      </c>
      <c r="AM1153">
        <v>0</v>
      </c>
      <c r="AN1153">
        <v>0</v>
      </c>
      <c r="AO1153">
        <v>0</v>
      </c>
      <c r="AP1153">
        <v>1</v>
      </c>
      <c r="AQ1153">
        <v>0</v>
      </c>
      <c r="AR1153">
        <v>0</v>
      </c>
      <c r="AS1153" t="s">
        <v>6</v>
      </c>
      <c r="AT1153">
        <v>1.06</v>
      </c>
      <c r="AU1153" t="s">
        <v>6</v>
      </c>
      <c r="AV1153">
        <v>0</v>
      </c>
      <c r="AW1153">
        <v>2</v>
      </c>
      <c r="AX1153">
        <v>86297016</v>
      </c>
      <c r="AY1153">
        <v>1</v>
      </c>
      <c r="AZ1153">
        <v>22528</v>
      </c>
      <c r="BA1153">
        <v>1331</v>
      </c>
      <c r="BB1153">
        <v>3</v>
      </c>
      <c r="BC1153">
        <v>0</v>
      </c>
      <c r="BD1153">
        <v>0</v>
      </c>
      <c r="BE1153">
        <v>0</v>
      </c>
      <c r="BF1153">
        <v>0</v>
      </c>
      <c r="BG1153">
        <v>0</v>
      </c>
      <c r="BH1153">
        <v>0</v>
      </c>
      <c r="BI1153">
        <v>0</v>
      </c>
      <c r="BJ1153">
        <v>0</v>
      </c>
      <c r="BK1153">
        <v>0</v>
      </c>
      <c r="BL1153">
        <v>0</v>
      </c>
      <c r="BM1153">
        <v>0</v>
      </c>
      <c r="BN1153">
        <v>0</v>
      </c>
      <c r="BO1153">
        <v>0</v>
      </c>
      <c r="BP1153">
        <v>0</v>
      </c>
      <c r="BQ1153">
        <v>0</v>
      </c>
      <c r="BR1153">
        <v>0</v>
      </c>
      <c r="BS1153">
        <v>0</v>
      </c>
      <c r="BT1153">
        <v>0</v>
      </c>
      <c r="BU1153">
        <v>0</v>
      </c>
      <c r="BV1153">
        <v>0</v>
      </c>
      <c r="BW1153">
        <v>0</v>
      </c>
      <c r="CV1153">
        <v>0</v>
      </c>
      <c r="CW1153">
        <v>0</v>
      </c>
      <c r="CX1153">
        <f>ROUND(Y1153*Source!I723,9)</f>
        <v>3.1800000000000002E-2</v>
      </c>
      <c r="CY1153">
        <f>AA1153</f>
        <v>16666.669999999998</v>
      </c>
      <c r="CZ1153">
        <f>AE1153</f>
        <v>2338.63</v>
      </c>
      <c r="DA1153">
        <f>AI1153</f>
        <v>7.56</v>
      </c>
      <c r="DB1153">
        <f t="shared" si="550"/>
        <v>2478.9499999999998</v>
      </c>
      <c r="DC1153">
        <f t="shared" si="551"/>
        <v>0</v>
      </c>
      <c r="DD1153" t="s">
        <v>6</v>
      </c>
      <c r="DE1153" t="s">
        <v>6</v>
      </c>
      <c r="DF1153">
        <f>ROUND(ROUND(AE1153*AI1153,0)*CX1153,0)</f>
        <v>562</v>
      </c>
      <c r="DG1153">
        <f t="shared" si="559"/>
        <v>0</v>
      </c>
      <c r="DH1153">
        <f>Source!I723*SmtRes!Y1153</f>
        <v>3.1800000000000002E-2</v>
      </c>
      <c r="DI1153">
        <f>AA1153</f>
        <v>16666.669999999998</v>
      </c>
      <c r="DJ1153">
        <f>EtalonRes!Y1331</f>
        <v>1980</v>
      </c>
      <c r="DK1153">
        <f>Source!BC723</f>
        <v>7.56</v>
      </c>
      <c r="DL1153" t="s">
        <v>6</v>
      </c>
      <c r="DM1153">
        <v>0</v>
      </c>
      <c r="DN1153" t="s">
        <v>6</v>
      </c>
      <c r="DO1153">
        <v>0</v>
      </c>
      <c r="GP1153">
        <v>1</v>
      </c>
      <c r="GQ1153">
        <v>-1</v>
      </c>
      <c r="GR1153">
        <v>-1</v>
      </c>
    </row>
    <row r="1154" spans="1:200" x14ac:dyDescent="0.2">
      <c r="A1154">
        <f>ROW(Source!A723)</f>
        <v>723</v>
      </c>
      <c r="B1154">
        <v>86295184</v>
      </c>
      <c r="C1154">
        <v>86296999</v>
      </c>
      <c r="D1154">
        <v>27386984</v>
      </c>
      <c r="E1154">
        <v>1</v>
      </c>
      <c r="F1154">
        <v>1</v>
      </c>
      <c r="G1154">
        <v>1</v>
      </c>
      <c r="H1154">
        <v>3</v>
      </c>
      <c r="I1154" t="s">
        <v>723</v>
      </c>
      <c r="J1154" t="s">
        <v>725</v>
      </c>
      <c r="K1154" t="s">
        <v>724</v>
      </c>
      <c r="L1154">
        <v>1348</v>
      </c>
      <c r="N1154">
        <v>1009</v>
      </c>
      <c r="O1154" t="s">
        <v>63</v>
      </c>
      <c r="P1154" t="s">
        <v>63</v>
      </c>
      <c r="Q1154">
        <v>1000</v>
      </c>
      <c r="W1154">
        <v>0</v>
      </c>
      <c r="X1154">
        <v>950552708</v>
      </c>
      <c r="Y1154">
        <f t="shared" si="549"/>
        <v>3.0099999999999997E-3</v>
      </c>
      <c r="AA1154">
        <v>45420</v>
      </c>
      <c r="AB1154">
        <v>0</v>
      </c>
      <c r="AC1154">
        <v>0</v>
      </c>
      <c r="AD1154">
        <v>0</v>
      </c>
      <c r="AE1154">
        <v>6373.23</v>
      </c>
      <c r="AF1154">
        <v>0</v>
      </c>
      <c r="AG1154">
        <v>0</v>
      </c>
      <c r="AH1154">
        <v>0</v>
      </c>
      <c r="AI1154">
        <v>7.56</v>
      </c>
      <c r="AJ1154">
        <v>1</v>
      </c>
      <c r="AK1154">
        <v>1</v>
      </c>
      <c r="AL1154">
        <v>1</v>
      </c>
      <c r="AM1154">
        <v>0</v>
      </c>
      <c r="AN1154">
        <v>0</v>
      </c>
      <c r="AO1154">
        <v>0</v>
      </c>
      <c r="AP1154">
        <v>1</v>
      </c>
      <c r="AQ1154">
        <v>0</v>
      </c>
      <c r="AR1154">
        <v>0</v>
      </c>
      <c r="AS1154" t="s">
        <v>6</v>
      </c>
      <c r="AT1154">
        <v>3.0099999999999997E-3</v>
      </c>
      <c r="AU1154" t="s">
        <v>6</v>
      </c>
      <c r="AV1154">
        <v>0</v>
      </c>
      <c r="AW1154">
        <v>2</v>
      </c>
      <c r="AX1154">
        <v>86297019</v>
      </c>
      <c r="AY1154">
        <v>1</v>
      </c>
      <c r="AZ1154">
        <v>22528</v>
      </c>
      <c r="BA1154">
        <v>1334</v>
      </c>
      <c r="BB1154">
        <v>3</v>
      </c>
      <c r="BC1154">
        <v>0</v>
      </c>
      <c r="BD1154">
        <v>0</v>
      </c>
      <c r="BE1154">
        <v>0</v>
      </c>
      <c r="BF1154">
        <v>0</v>
      </c>
      <c r="BG1154">
        <v>0</v>
      </c>
      <c r="BH1154">
        <v>0</v>
      </c>
      <c r="BI1154">
        <v>0</v>
      </c>
      <c r="BJ1154">
        <v>0</v>
      </c>
      <c r="BK1154">
        <v>0</v>
      </c>
      <c r="BL1154">
        <v>0</v>
      </c>
      <c r="BM1154">
        <v>0</v>
      </c>
      <c r="BN1154">
        <v>0</v>
      </c>
      <c r="BO1154">
        <v>0</v>
      </c>
      <c r="BP1154">
        <v>0</v>
      </c>
      <c r="BQ1154">
        <v>0</v>
      </c>
      <c r="BR1154">
        <v>0</v>
      </c>
      <c r="BS1154">
        <v>0</v>
      </c>
      <c r="BT1154">
        <v>0</v>
      </c>
      <c r="BU1154">
        <v>0</v>
      </c>
      <c r="BV1154">
        <v>0</v>
      </c>
      <c r="BW1154">
        <v>0</v>
      </c>
      <c r="CV1154">
        <v>0</v>
      </c>
      <c r="CW1154">
        <v>0</v>
      </c>
      <c r="CX1154">
        <f>ROUND(Y1154*Source!I723,9)</f>
        <v>9.0299999999999999E-5</v>
      </c>
      <c r="CY1154">
        <f>AA1154</f>
        <v>45420</v>
      </c>
      <c r="CZ1154">
        <f>AE1154</f>
        <v>6373.23</v>
      </c>
      <c r="DA1154">
        <f>AI1154</f>
        <v>7.56</v>
      </c>
      <c r="DB1154">
        <f t="shared" si="550"/>
        <v>19.18</v>
      </c>
      <c r="DC1154">
        <f t="shared" si="551"/>
        <v>0</v>
      </c>
      <c r="DD1154" t="s">
        <v>6</v>
      </c>
      <c r="DE1154" t="s">
        <v>6</v>
      </c>
      <c r="DF1154">
        <f>ROUND(ROUND(AE1154*AI1154,0)*CX1154,0)</f>
        <v>4</v>
      </c>
      <c r="DG1154">
        <f t="shared" si="559"/>
        <v>0</v>
      </c>
      <c r="DH1154">
        <f>Source!I723*SmtRes!Y1154</f>
        <v>9.0299999999999986E-5</v>
      </c>
      <c r="DI1154">
        <f>AA1154</f>
        <v>45420</v>
      </c>
      <c r="DJ1154">
        <f>EtalonRes!Y1334</f>
        <v>13855.02</v>
      </c>
      <c r="DK1154">
        <f>Source!BC723</f>
        <v>7.56</v>
      </c>
      <c r="DL1154" t="s">
        <v>6</v>
      </c>
      <c r="DM1154">
        <v>0</v>
      </c>
      <c r="DN1154" t="s">
        <v>6</v>
      </c>
      <c r="DO1154">
        <v>0</v>
      </c>
      <c r="GP1154">
        <v>1</v>
      </c>
      <c r="GQ1154">
        <v>-1</v>
      </c>
      <c r="GR1154">
        <v>-1</v>
      </c>
    </row>
    <row r="1155" spans="1:200" x14ac:dyDescent="0.2">
      <c r="A1155">
        <f>ROW(Source!A730)</f>
        <v>730</v>
      </c>
      <c r="B1155">
        <v>86295183</v>
      </c>
      <c r="C1155">
        <v>86297023</v>
      </c>
      <c r="D1155">
        <v>27493458</v>
      </c>
      <c r="E1155">
        <v>1</v>
      </c>
      <c r="F1155">
        <v>1</v>
      </c>
      <c r="G1155">
        <v>1</v>
      </c>
      <c r="H1155">
        <v>1</v>
      </c>
      <c r="I1155" t="s">
        <v>998</v>
      </c>
      <c r="J1155" t="s">
        <v>6</v>
      </c>
      <c r="K1155" t="s">
        <v>999</v>
      </c>
      <c r="L1155">
        <v>1369</v>
      </c>
      <c r="N1155">
        <v>1013</v>
      </c>
      <c r="O1155" t="s">
        <v>921</v>
      </c>
      <c r="P1155" t="s">
        <v>921</v>
      </c>
      <c r="Q1155">
        <v>1</v>
      </c>
      <c r="W1155">
        <v>0</v>
      </c>
      <c r="X1155">
        <v>-115882720</v>
      </c>
      <c r="Y1155">
        <f t="shared" si="549"/>
        <v>112.75</v>
      </c>
      <c r="AA1155">
        <v>0</v>
      </c>
      <c r="AB1155">
        <v>0</v>
      </c>
      <c r="AC1155">
        <v>0</v>
      </c>
      <c r="AD1155">
        <v>8.6</v>
      </c>
      <c r="AE1155">
        <v>0</v>
      </c>
      <c r="AF1155">
        <v>0</v>
      </c>
      <c r="AG1155">
        <v>0</v>
      </c>
      <c r="AH1155">
        <v>8.6</v>
      </c>
      <c r="AI1155">
        <v>1</v>
      </c>
      <c r="AJ1155">
        <v>1</v>
      </c>
      <c r="AK1155">
        <v>1</v>
      </c>
      <c r="AL1155">
        <v>1</v>
      </c>
      <c r="AM1155">
        <v>0</v>
      </c>
      <c r="AN1155">
        <v>0</v>
      </c>
      <c r="AO1155">
        <v>1</v>
      </c>
      <c r="AP1155">
        <v>0</v>
      </c>
      <c r="AQ1155">
        <v>0</v>
      </c>
      <c r="AR1155">
        <v>0</v>
      </c>
      <c r="AS1155" t="s">
        <v>6</v>
      </c>
      <c r="AT1155">
        <v>112.75</v>
      </c>
      <c r="AU1155" t="s">
        <v>6</v>
      </c>
      <c r="AV1155">
        <v>1</v>
      </c>
      <c r="AW1155">
        <v>2</v>
      </c>
      <c r="AX1155">
        <v>86297031</v>
      </c>
      <c r="AY1155">
        <v>1</v>
      </c>
      <c r="AZ1155">
        <v>0</v>
      </c>
      <c r="BA1155">
        <v>1335</v>
      </c>
      <c r="BB1155">
        <v>0</v>
      </c>
      <c r="BC1155">
        <v>0</v>
      </c>
      <c r="BD1155">
        <v>0</v>
      </c>
      <c r="BE1155">
        <v>0</v>
      </c>
      <c r="BF1155">
        <v>0</v>
      </c>
      <c r="BG1155">
        <v>0</v>
      </c>
      <c r="BH1155">
        <v>0</v>
      </c>
      <c r="BI1155">
        <v>0</v>
      </c>
      <c r="BJ1155">
        <v>0</v>
      </c>
      <c r="BK1155">
        <v>0</v>
      </c>
      <c r="BL1155">
        <v>0</v>
      </c>
      <c r="BM1155">
        <v>0</v>
      </c>
      <c r="BN1155">
        <v>0</v>
      </c>
      <c r="BO1155">
        <v>0</v>
      </c>
      <c r="BP1155">
        <v>0</v>
      </c>
      <c r="BQ1155">
        <v>0</v>
      </c>
      <c r="BR1155">
        <v>0</v>
      </c>
      <c r="BS1155">
        <v>0</v>
      </c>
      <c r="BT1155">
        <v>0</v>
      </c>
      <c r="BU1155">
        <v>0</v>
      </c>
      <c r="BV1155">
        <v>0</v>
      </c>
      <c r="BW1155">
        <v>0</v>
      </c>
      <c r="CU1155">
        <f>ROUND(AT1155*Source!I730*AH1155*AL1155,0)</f>
        <v>24</v>
      </c>
      <c r="CV1155">
        <f>ROUND(Y1155*Source!I730,9)</f>
        <v>2.8187500000000001</v>
      </c>
      <c r="CW1155">
        <v>0</v>
      </c>
      <c r="CX1155">
        <f>ROUND(Y1155*Source!I730,9)</f>
        <v>2.8187500000000001</v>
      </c>
      <c r="CY1155">
        <f>AD1155</f>
        <v>8.6</v>
      </c>
      <c r="CZ1155">
        <f>AH1155</f>
        <v>8.6</v>
      </c>
      <c r="DA1155">
        <f>AL1155</f>
        <v>1</v>
      </c>
      <c r="DB1155">
        <f t="shared" si="550"/>
        <v>969.65</v>
      </c>
      <c r="DC1155">
        <f t="shared" si="551"/>
        <v>0</v>
      </c>
      <c r="DD1155" t="s">
        <v>6</v>
      </c>
      <c r="DE1155" t="s">
        <v>6</v>
      </c>
      <c r="DF1155">
        <f t="shared" ref="DF1155:DF1165" si="560">ROUND(ROUND(AE1155,0)*CX1155,0)</f>
        <v>0</v>
      </c>
      <c r="DG1155">
        <f t="shared" si="559"/>
        <v>0</v>
      </c>
      <c r="DH1155">
        <f>Source!I730*SmtRes!Y1155</f>
        <v>2.8187500000000001</v>
      </c>
      <c r="DI1155">
        <f>AD1155</f>
        <v>8.6</v>
      </c>
      <c r="DJ1155">
        <f>EtalonRes!AB1335</f>
        <v>8.6</v>
      </c>
      <c r="DK1155">
        <f>Source!BA730</f>
        <v>1</v>
      </c>
      <c r="DL1155" t="s">
        <v>6</v>
      </c>
      <c r="DM1155">
        <v>0</v>
      </c>
      <c r="DN1155" t="s">
        <v>6</v>
      </c>
      <c r="DO1155">
        <v>0</v>
      </c>
      <c r="GQ1155">
        <v>-1</v>
      </c>
      <c r="GR1155">
        <v>-1</v>
      </c>
    </row>
    <row r="1156" spans="1:200" x14ac:dyDescent="0.2">
      <c r="A1156">
        <f>ROW(Source!A730)</f>
        <v>730</v>
      </c>
      <c r="B1156">
        <v>86295183</v>
      </c>
      <c r="C1156">
        <v>86297023</v>
      </c>
      <c r="D1156">
        <v>121548</v>
      </c>
      <c r="E1156">
        <v>1</v>
      </c>
      <c r="F1156">
        <v>1</v>
      </c>
      <c r="G1156">
        <v>1</v>
      </c>
      <c r="H1156">
        <v>1</v>
      </c>
      <c r="I1156" t="s">
        <v>39</v>
      </c>
      <c r="J1156" t="s">
        <v>6</v>
      </c>
      <c r="K1156" t="s">
        <v>922</v>
      </c>
      <c r="L1156">
        <v>608254</v>
      </c>
      <c r="N1156">
        <v>1013</v>
      </c>
      <c r="O1156" t="s">
        <v>923</v>
      </c>
      <c r="P1156" t="s">
        <v>923</v>
      </c>
      <c r="Q1156">
        <v>1</v>
      </c>
      <c r="W1156">
        <v>0</v>
      </c>
      <c r="X1156">
        <v>-185737400</v>
      </c>
      <c r="Y1156">
        <f t="shared" si="549"/>
        <v>0.2</v>
      </c>
      <c r="AA1156">
        <v>0</v>
      </c>
      <c r="AB1156">
        <v>0</v>
      </c>
      <c r="AC1156">
        <v>0</v>
      </c>
      <c r="AD1156">
        <v>0</v>
      </c>
      <c r="AE1156">
        <v>0</v>
      </c>
      <c r="AF1156">
        <v>0</v>
      </c>
      <c r="AG1156">
        <v>0</v>
      </c>
      <c r="AH1156">
        <v>0</v>
      </c>
      <c r="AI1156">
        <v>1</v>
      </c>
      <c r="AJ1156">
        <v>1</v>
      </c>
      <c r="AK1156">
        <v>1</v>
      </c>
      <c r="AL1156">
        <v>1</v>
      </c>
      <c r="AM1156">
        <v>0</v>
      </c>
      <c r="AN1156">
        <v>0</v>
      </c>
      <c r="AO1156">
        <v>1</v>
      </c>
      <c r="AP1156">
        <v>0</v>
      </c>
      <c r="AQ1156">
        <v>0</v>
      </c>
      <c r="AR1156">
        <v>0</v>
      </c>
      <c r="AS1156" t="s">
        <v>6</v>
      </c>
      <c r="AT1156">
        <v>0.2</v>
      </c>
      <c r="AU1156" t="s">
        <v>6</v>
      </c>
      <c r="AV1156">
        <v>2</v>
      </c>
      <c r="AW1156">
        <v>2</v>
      </c>
      <c r="AX1156">
        <v>86297032</v>
      </c>
      <c r="AY1156">
        <v>1</v>
      </c>
      <c r="AZ1156">
        <v>0</v>
      </c>
      <c r="BA1156">
        <v>1336</v>
      </c>
      <c r="BB1156">
        <v>0</v>
      </c>
      <c r="BC1156">
        <v>0</v>
      </c>
      <c r="BD1156">
        <v>0</v>
      </c>
      <c r="BE1156">
        <v>0</v>
      </c>
      <c r="BF1156">
        <v>0</v>
      </c>
      <c r="BG1156">
        <v>0</v>
      </c>
      <c r="BH1156">
        <v>0</v>
      </c>
      <c r="BI1156">
        <v>0</v>
      </c>
      <c r="BJ1156">
        <v>0</v>
      </c>
      <c r="BK1156">
        <v>0</v>
      </c>
      <c r="BL1156">
        <v>0</v>
      </c>
      <c r="BM1156">
        <v>0</v>
      </c>
      <c r="BN1156">
        <v>0</v>
      </c>
      <c r="BO1156">
        <v>0</v>
      </c>
      <c r="BP1156">
        <v>0</v>
      </c>
      <c r="BQ1156">
        <v>0</v>
      </c>
      <c r="BR1156">
        <v>0</v>
      </c>
      <c r="BS1156">
        <v>0</v>
      </c>
      <c r="BT1156">
        <v>0</v>
      </c>
      <c r="BU1156">
        <v>0</v>
      </c>
      <c r="BV1156">
        <v>0</v>
      </c>
      <c r="BW1156">
        <v>0</v>
      </c>
      <c r="CV1156">
        <v>0</v>
      </c>
      <c r="CW1156">
        <v>0</v>
      </c>
      <c r="CX1156">
        <f>ROUND(Y1156*Source!I730,9)</f>
        <v>5.0000000000000001E-3</v>
      </c>
      <c r="CY1156">
        <f>AD1156</f>
        <v>0</v>
      </c>
      <c r="CZ1156">
        <f>AH1156</f>
        <v>0</v>
      </c>
      <c r="DA1156">
        <f>AL1156</f>
        <v>1</v>
      </c>
      <c r="DB1156">
        <f t="shared" si="550"/>
        <v>0</v>
      </c>
      <c r="DC1156">
        <f t="shared" si="551"/>
        <v>0</v>
      </c>
      <c r="DD1156" t="s">
        <v>6</v>
      </c>
      <c r="DE1156" t="s">
        <v>6</v>
      </c>
      <c r="DF1156">
        <f t="shared" si="560"/>
        <v>0</v>
      </c>
      <c r="DG1156">
        <f t="shared" si="559"/>
        <v>0</v>
      </c>
      <c r="DH1156">
        <f>Source!I730*SmtRes!Y1156</f>
        <v>5.000000000000001E-3</v>
      </c>
      <c r="DI1156">
        <f>AD1156</f>
        <v>0</v>
      </c>
      <c r="DJ1156">
        <f>EtalonRes!AB1336</f>
        <v>0</v>
      </c>
      <c r="DK1156">
        <f>Source!BA730</f>
        <v>1</v>
      </c>
      <c r="DL1156" t="s">
        <v>6</v>
      </c>
      <c r="DM1156">
        <v>0</v>
      </c>
      <c r="DN1156" t="s">
        <v>6</v>
      </c>
      <c r="DO1156">
        <v>0</v>
      </c>
      <c r="GQ1156">
        <v>-1</v>
      </c>
      <c r="GR1156">
        <v>-1</v>
      </c>
    </row>
    <row r="1157" spans="1:200" x14ac:dyDescent="0.2">
      <c r="A1157">
        <f>ROW(Source!A730)</f>
        <v>730</v>
      </c>
      <c r="B1157">
        <v>86295183</v>
      </c>
      <c r="C1157">
        <v>86297023</v>
      </c>
      <c r="D1157">
        <v>27439418</v>
      </c>
      <c r="E1157">
        <v>1</v>
      </c>
      <c r="F1157">
        <v>1</v>
      </c>
      <c r="G1157">
        <v>1</v>
      </c>
      <c r="H1157">
        <v>2</v>
      </c>
      <c r="I1157" t="s">
        <v>944</v>
      </c>
      <c r="J1157" t="s">
        <v>945</v>
      </c>
      <c r="K1157" t="s">
        <v>946</v>
      </c>
      <c r="L1157">
        <v>1368</v>
      </c>
      <c r="N1157">
        <v>1011</v>
      </c>
      <c r="O1157" t="s">
        <v>927</v>
      </c>
      <c r="P1157" t="s">
        <v>927</v>
      </c>
      <c r="Q1157">
        <v>1</v>
      </c>
      <c r="W1157">
        <v>0</v>
      </c>
      <c r="X1157">
        <v>674127709</v>
      </c>
      <c r="Y1157">
        <f t="shared" si="549"/>
        <v>0.2</v>
      </c>
      <c r="AA1157">
        <v>0</v>
      </c>
      <c r="AB1157">
        <v>91.69</v>
      </c>
      <c r="AC1157">
        <v>13.61</v>
      </c>
      <c r="AD1157">
        <v>0</v>
      </c>
      <c r="AE1157">
        <v>0</v>
      </c>
      <c r="AF1157">
        <v>91.69</v>
      </c>
      <c r="AG1157">
        <v>13.61</v>
      </c>
      <c r="AH1157">
        <v>0</v>
      </c>
      <c r="AI1157">
        <v>1</v>
      </c>
      <c r="AJ1157">
        <v>1</v>
      </c>
      <c r="AK1157">
        <v>1</v>
      </c>
      <c r="AL1157">
        <v>1</v>
      </c>
      <c r="AM1157">
        <v>0</v>
      </c>
      <c r="AN1157">
        <v>0</v>
      </c>
      <c r="AO1157">
        <v>1</v>
      </c>
      <c r="AP1157">
        <v>0</v>
      </c>
      <c r="AQ1157">
        <v>0</v>
      </c>
      <c r="AR1157">
        <v>0</v>
      </c>
      <c r="AS1157" t="s">
        <v>6</v>
      </c>
      <c r="AT1157">
        <v>0.2</v>
      </c>
      <c r="AU1157" t="s">
        <v>6</v>
      </c>
      <c r="AV1157">
        <v>0</v>
      </c>
      <c r="AW1157">
        <v>2</v>
      </c>
      <c r="AX1157">
        <v>86297033</v>
      </c>
      <c r="AY1157">
        <v>1</v>
      </c>
      <c r="AZ1157">
        <v>0</v>
      </c>
      <c r="BA1157">
        <v>1337</v>
      </c>
      <c r="BB1157">
        <v>0</v>
      </c>
      <c r="BC1157">
        <v>0</v>
      </c>
      <c r="BD1157">
        <v>0</v>
      </c>
      <c r="BE1157">
        <v>0</v>
      </c>
      <c r="BF1157">
        <v>0</v>
      </c>
      <c r="BG1157">
        <v>0</v>
      </c>
      <c r="BH1157">
        <v>0</v>
      </c>
      <c r="BI1157">
        <v>0</v>
      </c>
      <c r="BJ1157">
        <v>0</v>
      </c>
      <c r="BK1157">
        <v>0</v>
      </c>
      <c r="BL1157">
        <v>0</v>
      </c>
      <c r="BM1157">
        <v>0</v>
      </c>
      <c r="BN1157">
        <v>0</v>
      </c>
      <c r="BO1157">
        <v>0</v>
      </c>
      <c r="BP1157">
        <v>0</v>
      </c>
      <c r="BQ1157">
        <v>0</v>
      </c>
      <c r="BR1157">
        <v>0</v>
      </c>
      <c r="BS1157">
        <v>0</v>
      </c>
      <c r="BT1157">
        <v>0</v>
      </c>
      <c r="BU1157">
        <v>0</v>
      </c>
      <c r="BV1157">
        <v>0</v>
      </c>
      <c r="BW1157">
        <v>0</v>
      </c>
      <c r="CV1157">
        <v>0</v>
      </c>
      <c r="CW1157">
        <f>ROUND(Y1157*Source!I730*DO1157,9)</f>
        <v>0</v>
      </c>
      <c r="CX1157">
        <f>ROUND(Y1157*Source!I730,9)</f>
        <v>5.0000000000000001E-3</v>
      </c>
      <c r="CY1157">
        <f>AB1157</f>
        <v>91.69</v>
      </c>
      <c r="CZ1157">
        <f>AF1157</f>
        <v>91.69</v>
      </c>
      <c r="DA1157">
        <f>AJ1157</f>
        <v>1</v>
      </c>
      <c r="DB1157">
        <f t="shared" si="550"/>
        <v>18.34</v>
      </c>
      <c r="DC1157">
        <f t="shared" si="551"/>
        <v>2.72</v>
      </c>
      <c r="DD1157" t="s">
        <v>6</v>
      </c>
      <c r="DE1157" t="s">
        <v>6</v>
      </c>
      <c r="DF1157">
        <f t="shared" si="560"/>
        <v>0</v>
      </c>
      <c r="DG1157">
        <f t="shared" si="559"/>
        <v>0</v>
      </c>
      <c r="DH1157">
        <f>Source!I730*SmtRes!Y1157</f>
        <v>5.000000000000001E-3</v>
      </c>
      <c r="DI1157">
        <f>AB1157</f>
        <v>91.69</v>
      </c>
      <c r="DJ1157">
        <f>EtalonRes!Z1337</f>
        <v>91.69</v>
      </c>
      <c r="DK1157">
        <f>Source!BB730</f>
        <v>1</v>
      </c>
      <c r="DL1157" t="s">
        <v>6</v>
      </c>
      <c r="DM1157">
        <v>0</v>
      </c>
      <c r="DN1157" t="s">
        <v>6</v>
      </c>
      <c r="DO1157">
        <v>0</v>
      </c>
      <c r="GQ1157">
        <v>-1</v>
      </c>
      <c r="GR1157">
        <v>-1</v>
      </c>
    </row>
    <row r="1158" spans="1:200" x14ac:dyDescent="0.2">
      <c r="A1158">
        <f>ROW(Source!A730)</f>
        <v>730</v>
      </c>
      <c r="B1158">
        <v>86295183</v>
      </c>
      <c r="C1158">
        <v>86297023</v>
      </c>
      <c r="D1158">
        <v>27441327</v>
      </c>
      <c r="E1158">
        <v>1</v>
      </c>
      <c r="F1158">
        <v>1</v>
      </c>
      <c r="G1158">
        <v>1</v>
      </c>
      <c r="H1158">
        <v>2</v>
      </c>
      <c r="I1158" t="s">
        <v>936</v>
      </c>
      <c r="J1158" t="s">
        <v>937</v>
      </c>
      <c r="K1158" t="s">
        <v>938</v>
      </c>
      <c r="L1158">
        <v>1368</v>
      </c>
      <c r="N1158">
        <v>1011</v>
      </c>
      <c r="O1158" t="s">
        <v>927</v>
      </c>
      <c r="P1158" t="s">
        <v>927</v>
      </c>
      <c r="Q1158">
        <v>1</v>
      </c>
      <c r="W1158">
        <v>0</v>
      </c>
      <c r="X1158">
        <v>-1583389094</v>
      </c>
      <c r="Y1158">
        <f t="shared" si="549"/>
        <v>7.0000000000000007E-2</v>
      </c>
      <c r="AA1158">
        <v>0</v>
      </c>
      <c r="AB1158">
        <v>93.37</v>
      </c>
      <c r="AC1158">
        <v>11.69</v>
      </c>
      <c r="AD1158">
        <v>0</v>
      </c>
      <c r="AE1158">
        <v>0</v>
      </c>
      <c r="AF1158">
        <v>93.37</v>
      </c>
      <c r="AG1158">
        <v>11.69</v>
      </c>
      <c r="AH1158">
        <v>0</v>
      </c>
      <c r="AI1158">
        <v>1</v>
      </c>
      <c r="AJ1158">
        <v>1</v>
      </c>
      <c r="AK1158">
        <v>1</v>
      </c>
      <c r="AL1158">
        <v>1</v>
      </c>
      <c r="AM1158">
        <v>0</v>
      </c>
      <c r="AN1158">
        <v>0</v>
      </c>
      <c r="AO1158">
        <v>1</v>
      </c>
      <c r="AP1158">
        <v>0</v>
      </c>
      <c r="AQ1158">
        <v>0</v>
      </c>
      <c r="AR1158">
        <v>0</v>
      </c>
      <c r="AS1158" t="s">
        <v>6</v>
      </c>
      <c r="AT1158">
        <v>7.0000000000000007E-2</v>
      </c>
      <c r="AU1158" t="s">
        <v>6</v>
      </c>
      <c r="AV1158">
        <v>0</v>
      </c>
      <c r="AW1158">
        <v>2</v>
      </c>
      <c r="AX1158">
        <v>86297034</v>
      </c>
      <c r="AY1158">
        <v>1</v>
      </c>
      <c r="AZ1158">
        <v>0</v>
      </c>
      <c r="BA1158">
        <v>1338</v>
      </c>
      <c r="BB1158">
        <v>0</v>
      </c>
      <c r="BC1158">
        <v>0</v>
      </c>
      <c r="BD1158">
        <v>0</v>
      </c>
      <c r="BE1158">
        <v>0</v>
      </c>
      <c r="BF1158">
        <v>0</v>
      </c>
      <c r="BG1158">
        <v>0</v>
      </c>
      <c r="BH1158">
        <v>0</v>
      </c>
      <c r="BI1158">
        <v>0</v>
      </c>
      <c r="BJ1158">
        <v>0</v>
      </c>
      <c r="BK1158">
        <v>0</v>
      </c>
      <c r="BL1158">
        <v>0</v>
      </c>
      <c r="BM1158">
        <v>0</v>
      </c>
      <c r="BN1158">
        <v>0</v>
      </c>
      <c r="BO1158">
        <v>0</v>
      </c>
      <c r="BP1158">
        <v>0</v>
      </c>
      <c r="BQ1158">
        <v>0</v>
      </c>
      <c r="BR1158">
        <v>0</v>
      </c>
      <c r="BS1158">
        <v>0</v>
      </c>
      <c r="BT1158">
        <v>0</v>
      </c>
      <c r="BU1158">
        <v>0</v>
      </c>
      <c r="BV1158">
        <v>0</v>
      </c>
      <c r="BW1158">
        <v>0</v>
      </c>
      <c r="CV1158">
        <v>0</v>
      </c>
      <c r="CW1158">
        <f>ROUND(Y1158*Source!I730*DO1158,9)</f>
        <v>0</v>
      </c>
      <c r="CX1158">
        <f>ROUND(Y1158*Source!I730,9)</f>
        <v>1.75E-3</v>
      </c>
      <c r="CY1158">
        <f>AB1158</f>
        <v>93.37</v>
      </c>
      <c r="CZ1158">
        <f>AF1158</f>
        <v>93.37</v>
      </c>
      <c r="DA1158">
        <f>AJ1158</f>
        <v>1</v>
      </c>
      <c r="DB1158">
        <f t="shared" si="550"/>
        <v>6.54</v>
      </c>
      <c r="DC1158">
        <f t="shared" si="551"/>
        <v>0.82</v>
      </c>
      <c r="DD1158" t="s">
        <v>6</v>
      </c>
      <c r="DE1158" t="s">
        <v>6</v>
      </c>
      <c r="DF1158">
        <f t="shared" si="560"/>
        <v>0</v>
      </c>
      <c r="DG1158">
        <f t="shared" si="559"/>
        <v>0</v>
      </c>
      <c r="DH1158">
        <f>Source!I730*SmtRes!Y1158</f>
        <v>1.7500000000000003E-3</v>
      </c>
      <c r="DI1158">
        <f>AB1158</f>
        <v>93.37</v>
      </c>
      <c r="DJ1158">
        <f>EtalonRes!Z1338</f>
        <v>93.37</v>
      </c>
      <c r="DK1158">
        <f>Source!BB730</f>
        <v>1</v>
      </c>
      <c r="DL1158" t="s">
        <v>6</v>
      </c>
      <c r="DM1158">
        <v>0</v>
      </c>
      <c r="DN1158" t="s">
        <v>6</v>
      </c>
      <c r="DO1158">
        <v>0</v>
      </c>
      <c r="GQ1158">
        <v>-1</v>
      </c>
      <c r="GR1158">
        <v>-1</v>
      </c>
    </row>
    <row r="1159" spans="1:200" x14ac:dyDescent="0.2">
      <c r="A1159">
        <f>ROW(Source!A730)</f>
        <v>730</v>
      </c>
      <c r="B1159">
        <v>86295183</v>
      </c>
      <c r="C1159">
        <v>86297023</v>
      </c>
      <c r="D1159">
        <v>27374032</v>
      </c>
      <c r="E1159">
        <v>1</v>
      </c>
      <c r="F1159">
        <v>1</v>
      </c>
      <c r="G1159">
        <v>1</v>
      </c>
      <c r="H1159">
        <v>3</v>
      </c>
      <c r="I1159" t="s">
        <v>745</v>
      </c>
      <c r="J1159" t="s">
        <v>747</v>
      </c>
      <c r="K1159" t="s">
        <v>746</v>
      </c>
      <c r="L1159">
        <v>1346</v>
      </c>
      <c r="N1159">
        <v>1009</v>
      </c>
      <c r="O1159" t="s">
        <v>182</v>
      </c>
      <c r="P1159" t="s">
        <v>182</v>
      </c>
      <c r="Q1159">
        <v>1</v>
      </c>
      <c r="W1159">
        <v>0</v>
      </c>
      <c r="X1159">
        <v>2090784393</v>
      </c>
      <c r="Y1159">
        <f t="shared" si="549"/>
        <v>4</v>
      </c>
      <c r="AA1159">
        <v>20.91</v>
      </c>
      <c r="AB1159">
        <v>0</v>
      </c>
      <c r="AC1159">
        <v>0</v>
      </c>
      <c r="AD1159">
        <v>0</v>
      </c>
      <c r="AE1159">
        <v>20.91</v>
      </c>
      <c r="AF1159">
        <v>0</v>
      </c>
      <c r="AG1159">
        <v>0</v>
      </c>
      <c r="AH1159">
        <v>0</v>
      </c>
      <c r="AI1159">
        <v>1</v>
      </c>
      <c r="AJ1159">
        <v>1</v>
      </c>
      <c r="AK1159">
        <v>1</v>
      </c>
      <c r="AL1159">
        <v>1</v>
      </c>
      <c r="AM1159">
        <v>0</v>
      </c>
      <c r="AN1159">
        <v>0</v>
      </c>
      <c r="AO1159">
        <v>0</v>
      </c>
      <c r="AP1159">
        <v>1</v>
      </c>
      <c r="AQ1159">
        <v>0</v>
      </c>
      <c r="AR1159">
        <v>0</v>
      </c>
      <c r="AS1159" t="s">
        <v>6</v>
      </c>
      <c r="AT1159">
        <v>4</v>
      </c>
      <c r="AU1159" t="s">
        <v>6</v>
      </c>
      <c r="AV1159">
        <v>0</v>
      </c>
      <c r="AW1159">
        <v>1</v>
      </c>
      <c r="AX1159">
        <v>-1</v>
      </c>
      <c r="AY1159">
        <v>0</v>
      </c>
      <c r="AZ1159">
        <v>0</v>
      </c>
      <c r="BA1159" t="s">
        <v>6</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CV1159">
        <v>0</v>
      </c>
      <c r="CW1159">
        <v>0</v>
      </c>
      <c r="CX1159">
        <f>ROUND(Y1159*Source!I730,9)</f>
        <v>0.1</v>
      </c>
      <c r="CY1159">
        <f>AA1159</f>
        <v>20.91</v>
      </c>
      <c r="CZ1159">
        <f>AE1159</f>
        <v>20.91</v>
      </c>
      <c r="DA1159">
        <f>AI1159</f>
        <v>1</v>
      </c>
      <c r="DB1159">
        <f t="shared" si="550"/>
        <v>83.64</v>
      </c>
      <c r="DC1159">
        <f t="shared" si="551"/>
        <v>0</v>
      </c>
      <c r="DD1159" t="s">
        <v>6</v>
      </c>
      <c r="DE1159" t="s">
        <v>6</v>
      </c>
      <c r="DF1159">
        <f t="shared" si="560"/>
        <v>2</v>
      </c>
      <c r="DG1159">
        <f t="shared" si="559"/>
        <v>0</v>
      </c>
      <c r="DH1159">
        <f>Source!I730*SmtRes!Y1159</f>
        <v>0.1</v>
      </c>
      <c r="DI1159">
        <f>AA1159</f>
        <v>20.91</v>
      </c>
      <c r="DJ1159">
        <f>DF1159</f>
        <v>2</v>
      </c>
      <c r="DK1159">
        <f>Source!BC730</f>
        <v>1</v>
      </c>
      <c r="DL1159" t="s">
        <v>6</v>
      </c>
      <c r="DM1159">
        <v>0</v>
      </c>
      <c r="DN1159" t="s">
        <v>6</v>
      </c>
      <c r="DO1159">
        <v>0</v>
      </c>
      <c r="GP1159">
        <v>1</v>
      </c>
      <c r="GQ1159">
        <v>-1</v>
      </c>
      <c r="GR1159">
        <v>-1</v>
      </c>
    </row>
    <row r="1160" spans="1:200" x14ac:dyDescent="0.2">
      <c r="A1160">
        <f>ROW(Source!A730)</f>
        <v>730</v>
      </c>
      <c r="B1160">
        <v>86295183</v>
      </c>
      <c r="C1160">
        <v>86297023</v>
      </c>
      <c r="D1160">
        <v>27402531</v>
      </c>
      <c r="E1160">
        <v>1</v>
      </c>
      <c r="F1160">
        <v>1</v>
      </c>
      <c r="G1160">
        <v>1</v>
      </c>
      <c r="H1160">
        <v>3</v>
      </c>
      <c r="I1160" t="s">
        <v>735</v>
      </c>
      <c r="J1160" t="s">
        <v>737</v>
      </c>
      <c r="K1160" t="s">
        <v>736</v>
      </c>
      <c r="L1160">
        <v>53010780</v>
      </c>
      <c r="N1160">
        <v>1010</v>
      </c>
      <c r="O1160" t="s">
        <v>300</v>
      </c>
      <c r="P1160" t="s">
        <v>43</v>
      </c>
      <c r="Q1160">
        <v>1</v>
      </c>
      <c r="W1160">
        <v>0</v>
      </c>
      <c r="X1160">
        <v>-1364056726</v>
      </c>
      <c r="Y1160">
        <f t="shared" si="549"/>
        <v>500</v>
      </c>
      <c r="AA1160">
        <v>8.09</v>
      </c>
      <c r="AB1160">
        <v>0</v>
      </c>
      <c r="AC1160">
        <v>0</v>
      </c>
      <c r="AD1160">
        <v>0</v>
      </c>
      <c r="AE1160">
        <v>8.09</v>
      </c>
      <c r="AF1160">
        <v>0</v>
      </c>
      <c r="AG1160">
        <v>0</v>
      </c>
      <c r="AH1160">
        <v>0</v>
      </c>
      <c r="AI1160">
        <v>1</v>
      </c>
      <c r="AJ1160">
        <v>1</v>
      </c>
      <c r="AK1160">
        <v>1</v>
      </c>
      <c r="AL1160">
        <v>1</v>
      </c>
      <c r="AM1160">
        <v>0</v>
      </c>
      <c r="AN1160">
        <v>0</v>
      </c>
      <c r="AO1160">
        <v>0</v>
      </c>
      <c r="AP1160">
        <v>1</v>
      </c>
      <c r="AQ1160">
        <v>0</v>
      </c>
      <c r="AR1160">
        <v>0</v>
      </c>
      <c r="AS1160" t="s">
        <v>6</v>
      </c>
      <c r="AT1160">
        <v>500</v>
      </c>
      <c r="AU1160" t="s">
        <v>6</v>
      </c>
      <c r="AV1160">
        <v>0</v>
      </c>
      <c r="AW1160">
        <v>1</v>
      </c>
      <c r="AX1160">
        <v>-1</v>
      </c>
      <c r="AY1160">
        <v>0</v>
      </c>
      <c r="AZ1160">
        <v>0</v>
      </c>
      <c r="BA1160" t="s">
        <v>6</v>
      </c>
      <c r="BB1160">
        <v>0</v>
      </c>
      <c r="BC1160">
        <v>0</v>
      </c>
      <c r="BD1160">
        <v>0</v>
      </c>
      <c r="BE1160">
        <v>0</v>
      </c>
      <c r="BF1160">
        <v>0</v>
      </c>
      <c r="BG1160">
        <v>0</v>
      </c>
      <c r="BH1160">
        <v>0</v>
      </c>
      <c r="BI1160">
        <v>0</v>
      </c>
      <c r="BJ1160">
        <v>0</v>
      </c>
      <c r="BK1160">
        <v>0</v>
      </c>
      <c r="BL1160">
        <v>0</v>
      </c>
      <c r="BM1160">
        <v>0</v>
      </c>
      <c r="BN1160">
        <v>0</v>
      </c>
      <c r="BO1160">
        <v>0</v>
      </c>
      <c r="BP1160">
        <v>0</v>
      </c>
      <c r="BQ1160">
        <v>0</v>
      </c>
      <c r="BR1160">
        <v>0</v>
      </c>
      <c r="BS1160">
        <v>0</v>
      </c>
      <c r="BT1160">
        <v>0</v>
      </c>
      <c r="BU1160">
        <v>0</v>
      </c>
      <c r="BV1160">
        <v>0</v>
      </c>
      <c r="BW1160">
        <v>0</v>
      </c>
      <c r="CV1160">
        <v>0</v>
      </c>
      <c r="CW1160">
        <v>0</v>
      </c>
      <c r="CX1160">
        <f>ROUND(Y1160*Source!I730,9)</f>
        <v>12.5</v>
      </c>
      <c r="CY1160">
        <f>AA1160</f>
        <v>8.09</v>
      </c>
      <c r="CZ1160">
        <f>AE1160</f>
        <v>8.09</v>
      </c>
      <c r="DA1160">
        <f>AI1160</f>
        <v>1</v>
      </c>
      <c r="DB1160">
        <f t="shared" si="550"/>
        <v>4045</v>
      </c>
      <c r="DC1160">
        <f t="shared" si="551"/>
        <v>0</v>
      </c>
      <c r="DD1160" t="s">
        <v>6</v>
      </c>
      <c r="DE1160" t="s">
        <v>6</v>
      </c>
      <c r="DF1160">
        <f t="shared" si="560"/>
        <v>100</v>
      </c>
      <c r="DG1160">
        <f t="shared" si="559"/>
        <v>0</v>
      </c>
      <c r="DH1160">
        <f>Source!I730*SmtRes!Y1160</f>
        <v>12.5</v>
      </c>
      <c r="DI1160">
        <f>AA1160</f>
        <v>8.09</v>
      </c>
      <c r="DJ1160">
        <f>DF1160</f>
        <v>100</v>
      </c>
      <c r="DK1160">
        <f>Source!BC730</f>
        <v>1</v>
      </c>
      <c r="DL1160" t="s">
        <v>6</v>
      </c>
      <c r="DM1160">
        <v>0</v>
      </c>
      <c r="DN1160" t="s">
        <v>6</v>
      </c>
      <c r="DO1160">
        <v>0</v>
      </c>
      <c r="GP1160">
        <v>1</v>
      </c>
      <c r="GQ1160">
        <v>-1</v>
      </c>
      <c r="GR1160">
        <v>-1</v>
      </c>
    </row>
    <row r="1161" spans="1:200" x14ac:dyDescent="0.2">
      <c r="A1161">
        <f>ROW(Source!A730)</f>
        <v>730</v>
      </c>
      <c r="B1161">
        <v>86295183</v>
      </c>
      <c r="C1161">
        <v>86297023</v>
      </c>
      <c r="D1161">
        <v>27400203</v>
      </c>
      <c r="E1161">
        <v>1</v>
      </c>
      <c r="F1161">
        <v>1</v>
      </c>
      <c r="G1161">
        <v>1</v>
      </c>
      <c r="H1161">
        <v>3</v>
      </c>
      <c r="I1161" t="s">
        <v>740</v>
      </c>
      <c r="J1161" t="s">
        <v>742</v>
      </c>
      <c r="K1161" t="s">
        <v>741</v>
      </c>
      <c r="L1161">
        <v>1327</v>
      </c>
      <c r="N1161">
        <v>1005</v>
      </c>
      <c r="O1161" t="s">
        <v>661</v>
      </c>
      <c r="P1161" t="s">
        <v>661</v>
      </c>
      <c r="Q1161">
        <v>1</v>
      </c>
      <c r="W1161">
        <v>0</v>
      </c>
      <c r="X1161">
        <v>-493956653</v>
      </c>
      <c r="Y1161">
        <f t="shared" si="549"/>
        <v>100</v>
      </c>
      <c r="AA1161">
        <v>129.53</v>
      </c>
      <c r="AB1161">
        <v>0</v>
      </c>
      <c r="AC1161">
        <v>0</v>
      </c>
      <c r="AD1161">
        <v>0</v>
      </c>
      <c r="AE1161">
        <v>129.53</v>
      </c>
      <c r="AF1161">
        <v>0</v>
      </c>
      <c r="AG1161">
        <v>0</v>
      </c>
      <c r="AH1161">
        <v>0</v>
      </c>
      <c r="AI1161">
        <v>1</v>
      </c>
      <c r="AJ1161">
        <v>1</v>
      </c>
      <c r="AK1161">
        <v>1</v>
      </c>
      <c r="AL1161">
        <v>1</v>
      </c>
      <c r="AM1161">
        <v>0</v>
      </c>
      <c r="AN1161">
        <v>0</v>
      </c>
      <c r="AO1161">
        <v>0</v>
      </c>
      <c r="AP1161">
        <v>1</v>
      </c>
      <c r="AQ1161">
        <v>0</v>
      </c>
      <c r="AR1161">
        <v>0</v>
      </c>
      <c r="AS1161" t="s">
        <v>6</v>
      </c>
      <c r="AT1161">
        <v>100</v>
      </c>
      <c r="AU1161" t="s">
        <v>6</v>
      </c>
      <c r="AV1161">
        <v>0</v>
      </c>
      <c r="AW1161">
        <v>1</v>
      </c>
      <c r="AX1161">
        <v>-1</v>
      </c>
      <c r="AY1161">
        <v>0</v>
      </c>
      <c r="AZ1161">
        <v>0</v>
      </c>
      <c r="BA1161" t="s">
        <v>6</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0</v>
      </c>
      <c r="BW1161">
        <v>0</v>
      </c>
      <c r="CV1161">
        <v>0</v>
      </c>
      <c r="CW1161">
        <v>0</v>
      </c>
      <c r="CX1161">
        <f>ROUND(Y1161*Source!I730,9)</f>
        <v>2.5</v>
      </c>
      <c r="CY1161">
        <f>AA1161</f>
        <v>129.53</v>
      </c>
      <c r="CZ1161">
        <f>AE1161</f>
        <v>129.53</v>
      </c>
      <c r="DA1161">
        <f>AI1161</f>
        <v>1</v>
      </c>
      <c r="DB1161">
        <f t="shared" si="550"/>
        <v>12953</v>
      </c>
      <c r="DC1161">
        <f t="shared" si="551"/>
        <v>0</v>
      </c>
      <c r="DD1161" t="s">
        <v>6</v>
      </c>
      <c r="DE1161" t="s">
        <v>6</v>
      </c>
      <c r="DF1161">
        <f t="shared" si="560"/>
        <v>325</v>
      </c>
      <c r="DG1161">
        <f t="shared" si="559"/>
        <v>0</v>
      </c>
      <c r="DH1161">
        <f>Source!I730*SmtRes!Y1161</f>
        <v>2.5</v>
      </c>
      <c r="DI1161">
        <f>AA1161</f>
        <v>129.53</v>
      </c>
      <c r="DJ1161">
        <f>DF1161</f>
        <v>325</v>
      </c>
      <c r="DK1161">
        <f>Source!BC730</f>
        <v>1</v>
      </c>
      <c r="DL1161" t="s">
        <v>6</v>
      </c>
      <c r="DM1161">
        <v>0</v>
      </c>
      <c r="DN1161" t="s">
        <v>6</v>
      </c>
      <c r="DO1161">
        <v>0</v>
      </c>
      <c r="GP1161">
        <v>1</v>
      </c>
      <c r="GQ1161">
        <v>-1</v>
      </c>
      <c r="GR1161">
        <v>-1</v>
      </c>
    </row>
    <row r="1162" spans="1:200" x14ac:dyDescent="0.2">
      <c r="A1162">
        <f>ROW(Source!A731)</f>
        <v>731</v>
      </c>
      <c r="B1162">
        <v>86295184</v>
      </c>
      <c r="C1162">
        <v>86297023</v>
      </c>
      <c r="D1162">
        <v>27493458</v>
      </c>
      <c r="E1162">
        <v>1</v>
      </c>
      <c r="F1162">
        <v>1</v>
      </c>
      <c r="G1162">
        <v>1</v>
      </c>
      <c r="H1162">
        <v>1</v>
      </c>
      <c r="I1162" t="s">
        <v>998</v>
      </c>
      <c r="J1162" t="s">
        <v>6</v>
      </c>
      <c r="K1162" t="s">
        <v>999</v>
      </c>
      <c r="L1162">
        <v>1369</v>
      </c>
      <c r="N1162">
        <v>1013</v>
      </c>
      <c r="O1162" t="s">
        <v>921</v>
      </c>
      <c r="P1162" t="s">
        <v>921</v>
      </c>
      <c r="Q1162">
        <v>1</v>
      </c>
      <c r="W1162">
        <v>0</v>
      </c>
      <c r="X1162">
        <v>-115882720</v>
      </c>
      <c r="Y1162">
        <f t="shared" si="549"/>
        <v>112.75</v>
      </c>
      <c r="AA1162">
        <v>0</v>
      </c>
      <c r="AB1162">
        <v>0</v>
      </c>
      <c r="AC1162">
        <v>0</v>
      </c>
      <c r="AD1162">
        <v>254.73</v>
      </c>
      <c r="AE1162">
        <v>0</v>
      </c>
      <c r="AF1162">
        <v>0</v>
      </c>
      <c r="AG1162">
        <v>0</v>
      </c>
      <c r="AH1162">
        <v>8.6</v>
      </c>
      <c r="AI1162">
        <v>1</v>
      </c>
      <c r="AJ1162">
        <v>1</v>
      </c>
      <c r="AK1162">
        <v>1</v>
      </c>
      <c r="AL1162">
        <v>29.62</v>
      </c>
      <c r="AM1162">
        <v>5</v>
      </c>
      <c r="AN1162">
        <v>0</v>
      </c>
      <c r="AO1162">
        <v>1</v>
      </c>
      <c r="AP1162">
        <v>0</v>
      </c>
      <c r="AQ1162">
        <v>0</v>
      </c>
      <c r="AR1162">
        <v>0</v>
      </c>
      <c r="AS1162" t="s">
        <v>6</v>
      </c>
      <c r="AT1162">
        <v>112.75</v>
      </c>
      <c r="AU1162" t="s">
        <v>6</v>
      </c>
      <c r="AV1162">
        <v>1</v>
      </c>
      <c r="AW1162">
        <v>2</v>
      </c>
      <c r="AX1162">
        <v>86297031</v>
      </c>
      <c r="AY1162">
        <v>1</v>
      </c>
      <c r="AZ1162">
        <v>0</v>
      </c>
      <c r="BA1162">
        <v>1342</v>
      </c>
      <c r="BB1162">
        <v>0</v>
      </c>
      <c r="BC1162">
        <v>0</v>
      </c>
      <c r="BD1162">
        <v>0</v>
      </c>
      <c r="BE1162">
        <v>0</v>
      </c>
      <c r="BF1162">
        <v>0</v>
      </c>
      <c r="BG1162">
        <v>0</v>
      </c>
      <c r="BH1162">
        <v>0</v>
      </c>
      <c r="BI1162">
        <v>0</v>
      </c>
      <c r="BJ1162">
        <v>0</v>
      </c>
      <c r="BK1162">
        <v>0</v>
      </c>
      <c r="BL1162">
        <v>0</v>
      </c>
      <c r="BM1162">
        <v>0</v>
      </c>
      <c r="BN1162">
        <v>0</v>
      </c>
      <c r="BO1162">
        <v>0</v>
      </c>
      <c r="BP1162">
        <v>0</v>
      </c>
      <c r="BQ1162">
        <v>0</v>
      </c>
      <c r="BR1162">
        <v>0</v>
      </c>
      <c r="BS1162">
        <v>0</v>
      </c>
      <c r="BT1162">
        <v>0</v>
      </c>
      <c r="BU1162">
        <v>0</v>
      </c>
      <c r="BV1162">
        <v>0</v>
      </c>
      <c r="BW1162">
        <v>0</v>
      </c>
      <c r="CU1162">
        <f>ROUND(AT1162*Source!I731*AH1162*AL1162,0)</f>
        <v>718</v>
      </c>
      <c r="CV1162">
        <f>ROUND(Y1162*Source!I731,9)</f>
        <v>2.8187500000000001</v>
      </c>
      <c r="CW1162">
        <v>0</v>
      </c>
      <c r="CX1162">
        <f>ROUND(Y1162*Source!I731,9)</f>
        <v>2.8187500000000001</v>
      </c>
      <c r="CY1162">
        <f>AD1162</f>
        <v>254.73</v>
      </c>
      <c r="CZ1162">
        <f>AH1162</f>
        <v>8.6</v>
      </c>
      <c r="DA1162">
        <f>AL1162</f>
        <v>29.62</v>
      </c>
      <c r="DB1162">
        <f t="shared" si="550"/>
        <v>969.65</v>
      </c>
      <c r="DC1162">
        <f t="shared" si="551"/>
        <v>0</v>
      </c>
      <c r="DD1162" t="s">
        <v>6</v>
      </c>
      <c r="DE1162" t="s">
        <v>6</v>
      </c>
      <c r="DF1162">
        <f t="shared" si="560"/>
        <v>0</v>
      </c>
      <c r="DG1162">
        <f t="shared" si="559"/>
        <v>0</v>
      </c>
      <c r="DH1162">
        <f>Source!I731*SmtRes!Y1162</f>
        <v>2.8187500000000001</v>
      </c>
      <c r="DI1162">
        <f>AD1162</f>
        <v>254.73</v>
      </c>
      <c r="DJ1162">
        <f>EtalonRes!AB1342</f>
        <v>8.6</v>
      </c>
      <c r="DK1162">
        <f>Source!BA731</f>
        <v>29.62</v>
      </c>
      <c r="DL1162" t="s">
        <v>6</v>
      </c>
      <c r="DM1162">
        <v>0</v>
      </c>
      <c r="DN1162" t="s">
        <v>6</v>
      </c>
      <c r="DO1162">
        <v>0</v>
      </c>
      <c r="GQ1162">
        <v>-1</v>
      </c>
      <c r="GR1162">
        <v>-1</v>
      </c>
    </row>
    <row r="1163" spans="1:200" x14ac:dyDescent="0.2">
      <c r="A1163">
        <f>ROW(Source!A731)</f>
        <v>731</v>
      </c>
      <c r="B1163">
        <v>86295184</v>
      </c>
      <c r="C1163">
        <v>86297023</v>
      </c>
      <c r="D1163">
        <v>121548</v>
      </c>
      <c r="E1163">
        <v>1</v>
      </c>
      <c r="F1163">
        <v>1</v>
      </c>
      <c r="G1163">
        <v>1</v>
      </c>
      <c r="H1163">
        <v>1</v>
      </c>
      <c r="I1163" t="s">
        <v>39</v>
      </c>
      <c r="J1163" t="s">
        <v>6</v>
      </c>
      <c r="K1163" t="s">
        <v>922</v>
      </c>
      <c r="L1163">
        <v>608254</v>
      </c>
      <c r="N1163">
        <v>1013</v>
      </c>
      <c r="O1163" t="s">
        <v>923</v>
      </c>
      <c r="P1163" t="s">
        <v>923</v>
      </c>
      <c r="Q1163">
        <v>1</v>
      </c>
      <c r="W1163">
        <v>0</v>
      </c>
      <c r="X1163">
        <v>-185737400</v>
      </c>
      <c r="Y1163">
        <f t="shared" si="549"/>
        <v>0.2</v>
      </c>
      <c r="AA1163">
        <v>0</v>
      </c>
      <c r="AB1163">
        <v>0</v>
      </c>
      <c r="AC1163">
        <v>0</v>
      </c>
      <c r="AD1163">
        <v>0</v>
      </c>
      <c r="AE1163">
        <v>0</v>
      </c>
      <c r="AF1163">
        <v>0</v>
      </c>
      <c r="AG1163">
        <v>0</v>
      </c>
      <c r="AH1163">
        <v>0</v>
      </c>
      <c r="AI1163">
        <v>1</v>
      </c>
      <c r="AJ1163">
        <v>1</v>
      </c>
      <c r="AK1163">
        <v>19.8</v>
      </c>
      <c r="AL1163">
        <v>1</v>
      </c>
      <c r="AM1163">
        <v>5</v>
      </c>
      <c r="AN1163">
        <v>0</v>
      </c>
      <c r="AO1163">
        <v>1</v>
      </c>
      <c r="AP1163">
        <v>0</v>
      </c>
      <c r="AQ1163">
        <v>0</v>
      </c>
      <c r="AR1163">
        <v>0</v>
      </c>
      <c r="AS1163" t="s">
        <v>6</v>
      </c>
      <c r="AT1163">
        <v>0.2</v>
      </c>
      <c r="AU1163" t="s">
        <v>6</v>
      </c>
      <c r="AV1163">
        <v>2</v>
      </c>
      <c r="AW1163">
        <v>2</v>
      </c>
      <c r="AX1163">
        <v>86297032</v>
      </c>
      <c r="AY1163">
        <v>1</v>
      </c>
      <c r="AZ1163">
        <v>0</v>
      </c>
      <c r="BA1163">
        <v>1343</v>
      </c>
      <c r="BB1163">
        <v>0</v>
      </c>
      <c r="BC1163">
        <v>0</v>
      </c>
      <c r="BD1163">
        <v>0</v>
      </c>
      <c r="BE1163">
        <v>0</v>
      </c>
      <c r="BF1163">
        <v>0</v>
      </c>
      <c r="BG1163">
        <v>0</v>
      </c>
      <c r="BH1163">
        <v>0</v>
      </c>
      <c r="BI1163">
        <v>0</v>
      </c>
      <c r="BJ1163">
        <v>0</v>
      </c>
      <c r="BK1163">
        <v>0</v>
      </c>
      <c r="BL1163">
        <v>0</v>
      </c>
      <c r="BM1163">
        <v>0</v>
      </c>
      <c r="BN1163">
        <v>0</v>
      </c>
      <c r="BO1163">
        <v>0</v>
      </c>
      <c r="BP1163">
        <v>0</v>
      </c>
      <c r="BQ1163">
        <v>0</v>
      </c>
      <c r="BR1163">
        <v>0</v>
      </c>
      <c r="BS1163">
        <v>0</v>
      </c>
      <c r="BT1163">
        <v>0</v>
      </c>
      <c r="BU1163">
        <v>0</v>
      </c>
      <c r="BV1163">
        <v>0</v>
      </c>
      <c r="BW1163">
        <v>0</v>
      </c>
      <c r="CV1163">
        <v>0</v>
      </c>
      <c r="CW1163">
        <v>0</v>
      </c>
      <c r="CX1163">
        <f>ROUND(Y1163*Source!I731,9)</f>
        <v>5.0000000000000001E-3</v>
      </c>
      <c r="CY1163">
        <f>AD1163</f>
        <v>0</v>
      </c>
      <c r="CZ1163">
        <f>AH1163</f>
        <v>0</v>
      </c>
      <c r="DA1163">
        <f>AL1163</f>
        <v>1</v>
      </c>
      <c r="DB1163">
        <f t="shared" si="550"/>
        <v>0</v>
      </c>
      <c r="DC1163">
        <f t="shared" si="551"/>
        <v>0</v>
      </c>
      <c r="DD1163" t="s">
        <v>6</v>
      </c>
      <c r="DE1163" t="s">
        <v>6</v>
      </c>
      <c r="DF1163">
        <f t="shared" si="560"/>
        <v>0</v>
      </c>
      <c r="DG1163">
        <f t="shared" si="559"/>
        <v>0</v>
      </c>
      <c r="DH1163">
        <f>Source!I731*SmtRes!Y1163</f>
        <v>5.000000000000001E-3</v>
      </c>
      <c r="DI1163">
        <f>AD1163</f>
        <v>0</v>
      </c>
      <c r="DJ1163">
        <f>EtalonRes!AB1343</f>
        <v>0</v>
      </c>
      <c r="DK1163">
        <f>Source!BA731</f>
        <v>29.62</v>
      </c>
      <c r="DL1163" t="s">
        <v>6</v>
      </c>
      <c r="DM1163">
        <v>0</v>
      </c>
      <c r="DN1163" t="s">
        <v>6</v>
      </c>
      <c r="DO1163">
        <v>0</v>
      </c>
      <c r="GQ1163">
        <v>-1</v>
      </c>
      <c r="GR1163">
        <v>-1</v>
      </c>
    </row>
    <row r="1164" spans="1:200" x14ac:dyDescent="0.2">
      <c r="A1164">
        <f>ROW(Source!A731)</f>
        <v>731</v>
      </c>
      <c r="B1164">
        <v>86295184</v>
      </c>
      <c r="C1164">
        <v>86297023</v>
      </c>
      <c r="D1164">
        <v>27439418</v>
      </c>
      <c r="E1164">
        <v>1</v>
      </c>
      <c r="F1164">
        <v>1</v>
      </c>
      <c r="G1164">
        <v>1</v>
      </c>
      <c r="H1164">
        <v>2</v>
      </c>
      <c r="I1164" t="s">
        <v>944</v>
      </c>
      <c r="J1164" t="s">
        <v>945</v>
      </c>
      <c r="K1164" t="s">
        <v>946</v>
      </c>
      <c r="L1164">
        <v>1368</v>
      </c>
      <c r="N1164">
        <v>1011</v>
      </c>
      <c r="O1164" t="s">
        <v>927</v>
      </c>
      <c r="P1164" t="s">
        <v>927</v>
      </c>
      <c r="Q1164">
        <v>1</v>
      </c>
      <c r="W1164">
        <v>0</v>
      </c>
      <c r="X1164">
        <v>674127709</v>
      </c>
      <c r="Y1164">
        <f t="shared" si="549"/>
        <v>0.2</v>
      </c>
      <c r="AA1164">
        <v>0</v>
      </c>
      <c r="AB1164">
        <v>852.72</v>
      </c>
      <c r="AC1164">
        <v>269.48</v>
      </c>
      <c r="AD1164">
        <v>0</v>
      </c>
      <c r="AE1164">
        <v>0</v>
      </c>
      <c r="AF1164">
        <v>91.69</v>
      </c>
      <c r="AG1164">
        <v>13.61</v>
      </c>
      <c r="AH1164">
        <v>0</v>
      </c>
      <c r="AI1164">
        <v>1</v>
      </c>
      <c r="AJ1164">
        <v>9.3000000000000007</v>
      </c>
      <c r="AK1164">
        <v>19.8</v>
      </c>
      <c r="AL1164">
        <v>1</v>
      </c>
      <c r="AM1164">
        <v>5</v>
      </c>
      <c r="AN1164">
        <v>0</v>
      </c>
      <c r="AO1164">
        <v>1</v>
      </c>
      <c r="AP1164">
        <v>0</v>
      </c>
      <c r="AQ1164">
        <v>0</v>
      </c>
      <c r="AR1164">
        <v>0</v>
      </c>
      <c r="AS1164" t="s">
        <v>6</v>
      </c>
      <c r="AT1164">
        <v>0.2</v>
      </c>
      <c r="AU1164" t="s">
        <v>6</v>
      </c>
      <c r="AV1164">
        <v>0</v>
      </c>
      <c r="AW1164">
        <v>2</v>
      </c>
      <c r="AX1164">
        <v>86297033</v>
      </c>
      <c r="AY1164">
        <v>1</v>
      </c>
      <c r="AZ1164">
        <v>0</v>
      </c>
      <c r="BA1164">
        <v>1344</v>
      </c>
      <c r="BB1164">
        <v>0</v>
      </c>
      <c r="BC1164">
        <v>0</v>
      </c>
      <c r="BD1164">
        <v>0</v>
      </c>
      <c r="BE1164">
        <v>0</v>
      </c>
      <c r="BF1164">
        <v>0</v>
      </c>
      <c r="BG1164">
        <v>0</v>
      </c>
      <c r="BH1164">
        <v>0</v>
      </c>
      <c r="BI1164">
        <v>0</v>
      </c>
      <c r="BJ1164">
        <v>0</v>
      </c>
      <c r="BK1164">
        <v>0</v>
      </c>
      <c r="BL1164">
        <v>0</v>
      </c>
      <c r="BM1164">
        <v>0</v>
      </c>
      <c r="BN1164">
        <v>0</v>
      </c>
      <c r="BO1164">
        <v>0</v>
      </c>
      <c r="BP1164">
        <v>0</v>
      </c>
      <c r="BQ1164">
        <v>0</v>
      </c>
      <c r="BR1164">
        <v>0</v>
      </c>
      <c r="BS1164">
        <v>0</v>
      </c>
      <c r="BT1164">
        <v>0</v>
      </c>
      <c r="BU1164">
        <v>0</v>
      </c>
      <c r="BV1164">
        <v>0</v>
      </c>
      <c r="BW1164">
        <v>0</v>
      </c>
      <c r="CV1164">
        <v>0</v>
      </c>
      <c r="CW1164">
        <f>ROUND(Y1164*Source!I731*DO1164,9)</f>
        <v>0</v>
      </c>
      <c r="CX1164">
        <f>ROUND(Y1164*Source!I731,9)</f>
        <v>5.0000000000000001E-3</v>
      </c>
      <c r="CY1164">
        <f>AB1164</f>
        <v>852.72</v>
      </c>
      <c r="CZ1164">
        <f>AF1164</f>
        <v>91.69</v>
      </c>
      <c r="DA1164">
        <f>AJ1164</f>
        <v>9.3000000000000007</v>
      </c>
      <c r="DB1164">
        <f t="shared" si="550"/>
        <v>18.34</v>
      </c>
      <c r="DC1164">
        <f t="shared" si="551"/>
        <v>2.72</v>
      </c>
      <c r="DD1164" t="s">
        <v>6</v>
      </c>
      <c r="DE1164" t="s">
        <v>6</v>
      </c>
      <c r="DF1164">
        <f t="shared" si="560"/>
        <v>0</v>
      </c>
      <c r="DG1164">
        <f>ROUND(ROUND(AF1164*AJ1164,0)*CX1164,0)</f>
        <v>4</v>
      </c>
      <c r="DH1164">
        <f>Source!I731*SmtRes!Y1164</f>
        <v>5.000000000000001E-3</v>
      </c>
      <c r="DI1164">
        <f>AB1164</f>
        <v>852.72</v>
      </c>
      <c r="DJ1164">
        <f>EtalonRes!Z1344</f>
        <v>91.69</v>
      </c>
      <c r="DK1164">
        <f>Source!BB731</f>
        <v>9.3000000000000007</v>
      </c>
      <c r="DL1164" t="s">
        <v>6</v>
      </c>
      <c r="DM1164">
        <v>0</v>
      </c>
      <c r="DN1164" t="s">
        <v>6</v>
      </c>
      <c r="DO1164">
        <v>0</v>
      </c>
      <c r="GQ1164">
        <v>-1</v>
      </c>
      <c r="GR1164">
        <v>-1</v>
      </c>
    </row>
    <row r="1165" spans="1:200" x14ac:dyDescent="0.2">
      <c r="A1165">
        <f>ROW(Source!A731)</f>
        <v>731</v>
      </c>
      <c r="B1165">
        <v>86295184</v>
      </c>
      <c r="C1165">
        <v>86297023</v>
      </c>
      <c r="D1165">
        <v>27441327</v>
      </c>
      <c r="E1165">
        <v>1</v>
      </c>
      <c r="F1165">
        <v>1</v>
      </c>
      <c r="G1165">
        <v>1</v>
      </c>
      <c r="H1165">
        <v>2</v>
      </c>
      <c r="I1165" t="s">
        <v>936</v>
      </c>
      <c r="J1165" t="s">
        <v>937</v>
      </c>
      <c r="K1165" t="s">
        <v>938</v>
      </c>
      <c r="L1165">
        <v>1368</v>
      </c>
      <c r="N1165">
        <v>1011</v>
      </c>
      <c r="O1165" t="s">
        <v>927</v>
      </c>
      <c r="P1165" t="s">
        <v>927</v>
      </c>
      <c r="Q1165">
        <v>1</v>
      </c>
      <c r="W1165">
        <v>0</v>
      </c>
      <c r="X1165">
        <v>-1583389094</v>
      </c>
      <c r="Y1165">
        <f t="shared" si="549"/>
        <v>7.0000000000000007E-2</v>
      </c>
      <c r="AA1165">
        <v>0</v>
      </c>
      <c r="AB1165">
        <v>868.34</v>
      </c>
      <c r="AC1165">
        <v>231.46</v>
      </c>
      <c r="AD1165">
        <v>0</v>
      </c>
      <c r="AE1165">
        <v>0</v>
      </c>
      <c r="AF1165">
        <v>93.37</v>
      </c>
      <c r="AG1165">
        <v>11.69</v>
      </c>
      <c r="AH1165">
        <v>0</v>
      </c>
      <c r="AI1165">
        <v>1</v>
      </c>
      <c r="AJ1165">
        <v>9.3000000000000007</v>
      </c>
      <c r="AK1165">
        <v>19.8</v>
      </c>
      <c r="AL1165">
        <v>1</v>
      </c>
      <c r="AM1165">
        <v>5</v>
      </c>
      <c r="AN1165">
        <v>0</v>
      </c>
      <c r="AO1165">
        <v>1</v>
      </c>
      <c r="AP1165">
        <v>0</v>
      </c>
      <c r="AQ1165">
        <v>0</v>
      </c>
      <c r="AR1165">
        <v>0</v>
      </c>
      <c r="AS1165" t="s">
        <v>6</v>
      </c>
      <c r="AT1165">
        <v>7.0000000000000007E-2</v>
      </c>
      <c r="AU1165" t="s">
        <v>6</v>
      </c>
      <c r="AV1165">
        <v>0</v>
      </c>
      <c r="AW1165">
        <v>2</v>
      </c>
      <c r="AX1165">
        <v>86297034</v>
      </c>
      <c r="AY1165">
        <v>1</v>
      </c>
      <c r="AZ1165">
        <v>0</v>
      </c>
      <c r="BA1165">
        <v>1345</v>
      </c>
      <c r="BB1165">
        <v>0</v>
      </c>
      <c r="BC1165">
        <v>0</v>
      </c>
      <c r="BD1165">
        <v>0</v>
      </c>
      <c r="BE1165">
        <v>0</v>
      </c>
      <c r="BF1165">
        <v>0</v>
      </c>
      <c r="BG1165">
        <v>0</v>
      </c>
      <c r="BH1165">
        <v>0</v>
      </c>
      <c r="BI1165">
        <v>0</v>
      </c>
      <c r="BJ1165">
        <v>0</v>
      </c>
      <c r="BK1165">
        <v>0</v>
      </c>
      <c r="BL1165">
        <v>0</v>
      </c>
      <c r="BM1165">
        <v>0</v>
      </c>
      <c r="BN1165">
        <v>0</v>
      </c>
      <c r="BO1165">
        <v>0</v>
      </c>
      <c r="BP1165">
        <v>0</v>
      </c>
      <c r="BQ1165">
        <v>0</v>
      </c>
      <c r="BR1165">
        <v>0</v>
      </c>
      <c r="BS1165">
        <v>0</v>
      </c>
      <c r="BT1165">
        <v>0</v>
      </c>
      <c r="BU1165">
        <v>0</v>
      </c>
      <c r="BV1165">
        <v>0</v>
      </c>
      <c r="BW1165">
        <v>0</v>
      </c>
      <c r="CV1165">
        <v>0</v>
      </c>
      <c r="CW1165">
        <f>ROUND(Y1165*Source!I731*DO1165,9)</f>
        <v>0</v>
      </c>
      <c r="CX1165">
        <f>ROUND(Y1165*Source!I731,9)</f>
        <v>1.75E-3</v>
      </c>
      <c r="CY1165">
        <f>AB1165</f>
        <v>868.34</v>
      </c>
      <c r="CZ1165">
        <f>AF1165</f>
        <v>93.37</v>
      </c>
      <c r="DA1165">
        <f>AJ1165</f>
        <v>9.3000000000000007</v>
      </c>
      <c r="DB1165">
        <f t="shared" si="550"/>
        <v>6.54</v>
      </c>
      <c r="DC1165">
        <f t="shared" si="551"/>
        <v>0.82</v>
      </c>
      <c r="DD1165" t="s">
        <v>6</v>
      </c>
      <c r="DE1165" t="s">
        <v>6</v>
      </c>
      <c r="DF1165">
        <f t="shared" si="560"/>
        <v>0</v>
      </c>
      <c r="DG1165">
        <f>ROUND(ROUND(AF1165*AJ1165,0)*CX1165,0)</f>
        <v>2</v>
      </c>
      <c r="DH1165">
        <f>Source!I731*SmtRes!Y1165</f>
        <v>1.7500000000000003E-3</v>
      </c>
      <c r="DI1165">
        <f>AB1165</f>
        <v>868.34</v>
      </c>
      <c r="DJ1165">
        <f>EtalonRes!Z1345</f>
        <v>93.37</v>
      </c>
      <c r="DK1165">
        <f>Source!BB731</f>
        <v>9.3000000000000007</v>
      </c>
      <c r="DL1165" t="s">
        <v>6</v>
      </c>
      <c r="DM1165">
        <v>0</v>
      </c>
      <c r="DN1165" t="s">
        <v>6</v>
      </c>
      <c r="DO1165">
        <v>0</v>
      </c>
      <c r="GQ1165">
        <v>-1</v>
      </c>
      <c r="GR1165">
        <v>-1</v>
      </c>
    </row>
    <row r="1166" spans="1:200" x14ac:dyDescent="0.2">
      <c r="A1166">
        <f>ROW(Source!A731)</f>
        <v>731</v>
      </c>
      <c r="B1166">
        <v>86295184</v>
      </c>
      <c r="C1166">
        <v>86297023</v>
      </c>
      <c r="D1166">
        <v>27374032</v>
      </c>
      <c r="E1166">
        <v>1</v>
      </c>
      <c r="F1166">
        <v>1</v>
      </c>
      <c r="G1166">
        <v>1</v>
      </c>
      <c r="H1166">
        <v>3</v>
      </c>
      <c r="I1166" t="s">
        <v>745</v>
      </c>
      <c r="J1166" t="s">
        <v>747</v>
      </c>
      <c r="K1166" t="s">
        <v>746</v>
      </c>
      <c r="L1166">
        <v>1346</v>
      </c>
      <c r="N1166">
        <v>1009</v>
      </c>
      <c r="O1166" t="s">
        <v>182</v>
      </c>
      <c r="P1166" t="s">
        <v>182</v>
      </c>
      <c r="Q1166">
        <v>1</v>
      </c>
      <c r="W1166">
        <v>0</v>
      </c>
      <c r="X1166">
        <v>2090784393</v>
      </c>
      <c r="Y1166">
        <f t="shared" si="549"/>
        <v>4</v>
      </c>
      <c r="AA1166">
        <v>75</v>
      </c>
      <c r="AB1166">
        <v>0</v>
      </c>
      <c r="AC1166">
        <v>0</v>
      </c>
      <c r="AD1166">
        <v>0</v>
      </c>
      <c r="AE1166">
        <v>10.530000000000001</v>
      </c>
      <c r="AF1166">
        <v>0</v>
      </c>
      <c r="AG1166">
        <v>0</v>
      </c>
      <c r="AH1166">
        <v>0</v>
      </c>
      <c r="AI1166">
        <v>7.56</v>
      </c>
      <c r="AJ1166">
        <v>1</v>
      </c>
      <c r="AK1166">
        <v>1</v>
      </c>
      <c r="AL1166">
        <v>1</v>
      </c>
      <c r="AM1166">
        <v>0</v>
      </c>
      <c r="AN1166">
        <v>0</v>
      </c>
      <c r="AO1166">
        <v>0</v>
      </c>
      <c r="AP1166">
        <v>1</v>
      </c>
      <c r="AQ1166">
        <v>0</v>
      </c>
      <c r="AR1166">
        <v>0</v>
      </c>
      <c r="AS1166" t="s">
        <v>6</v>
      </c>
      <c r="AT1166">
        <v>4</v>
      </c>
      <c r="AU1166" t="s">
        <v>6</v>
      </c>
      <c r="AV1166">
        <v>0</v>
      </c>
      <c r="AW1166">
        <v>1</v>
      </c>
      <c r="AX1166">
        <v>-1</v>
      </c>
      <c r="AY1166">
        <v>0</v>
      </c>
      <c r="AZ1166">
        <v>0</v>
      </c>
      <c r="BA1166" t="s">
        <v>6</v>
      </c>
      <c r="BB1166">
        <v>0</v>
      </c>
      <c r="BC1166">
        <v>0</v>
      </c>
      <c r="BD1166">
        <v>0</v>
      </c>
      <c r="BE1166">
        <v>0</v>
      </c>
      <c r="BF1166">
        <v>0</v>
      </c>
      <c r="BG1166">
        <v>0</v>
      </c>
      <c r="BH1166">
        <v>0</v>
      </c>
      <c r="BI1166">
        <v>0</v>
      </c>
      <c r="BJ1166">
        <v>0</v>
      </c>
      <c r="BK1166">
        <v>0</v>
      </c>
      <c r="BL1166">
        <v>0</v>
      </c>
      <c r="BM1166">
        <v>0</v>
      </c>
      <c r="BN1166">
        <v>0</v>
      </c>
      <c r="BO1166">
        <v>0</v>
      </c>
      <c r="BP1166">
        <v>0</v>
      </c>
      <c r="BQ1166">
        <v>0</v>
      </c>
      <c r="BR1166">
        <v>0</v>
      </c>
      <c r="BS1166">
        <v>0</v>
      </c>
      <c r="BT1166">
        <v>0</v>
      </c>
      <c r="BU1166">
        <v>0</v>
      </c>
      <c r="BV1166">
        <v>0</v>
      </c>
      <c r="BW1166">
        <v>0</v>
      </c>
      <c r="CV1166">
        <v>0</v>
      </c>
      <c r="CW1166">
        <v>0</v>
      </c>
      <c r="CX1166">
        <f>ROUND(Y1166*Source!I731,9)</f>
        <v>0.1</v>
      </c>
      <c r="CY1166">
        <f>AA1166</f>
        <v>75</v>
      </c>
      <c r="CZ1166">
        <f>AE1166</f>
        <v>10.530000000000001</v>
      </c>
      <c r="DA1166">
        <f>AI1166</f>
        <v>7.56</v>
      </c>
      <c r="DB1166">
        <f t="shared" si="550"/>
        <v>42.12</v>
      </c>
      <c r="DC1166">
        <f t="shared" si="551"/>
        <v>0</v>
      </c>
      <c r="DD1166" t="s">
        <v>6</v>
      </c>
      <c r="DE1166" t="s">
        <v>6</v>
      </c>
      <c r="DF1166">
        <f>ROUND(ROUND(AE1166*AI1166,0)*CX1166,0)</f>
        <v>8</v>
      </c>
      <c r="DG1166">
        <f>ROUND(ROUND(AF1166,0)*CX1166,0)</f>
        <v>0</v>
      </c>
      <c r="DH1166">
        <f>Source!I731*SmtRes!Y1166</f>
        <v>0.1</v>
      </c>
      <c r="DI1166">
        <f>AA1166</f>
        <v>75</v>
      </c>
      <c r="DJ1166">
        <f>DF1166</f>
        <v>8</v>
      </c>
      <c r="DK1166">
        <f>Source!BC731</f>
        <v>7.56</v>
      </c>
      <c r="DL1166" t="s">
        <v>6</v>
      </c>
      <c r="DM1166">
        <v>0</v>
      </c>
      <c r="DN1166" t="s">
        <v>6</v>
      </c>
      <c r="DO1166">
        <v>0</v>
      </c>
      <c r="GP1166">
        <v>1</v>
      </c>
      <c r="GQ1166">
        <v>-1</v>
      </c>
      <c r="GR1166">
        <v>-1</v>
      </c>
    </row>
    <row r="1167" spans="1:200" x14ac:dyDescent="0.2">
      <c r="A1167">
        <f>ROW(Source!A731)</f>
        <v>731</v>
      </c>
      <c r="B1167">
        <v>86295184</v>
      </c>
      <c r="C1167">
        <v>86297023</v>
      </c>
      <c r="D1167">
        <v>27402531</v>
      </c>
      <c r="E1167">
        <v>1</v>
      </c>
      <c r="F1167">
        <v>1</v>
      </c>
      <c r="G1167">
        <v>1</v>
      </c>
      <c r="H1167">
        <v>3</v>
      </c>
      <c r="I1167" t="s">
        <v>735</v>
      </c>
      <c r="J1167" t="s">
        <v>737</v>
      </c>
      <c r="K1167" t="s">
        <v>736</v>
      </c>
      <c r="L1167">
        <v>53010780</v>
      </c>
      <c r="N1167">
        <v>1010</v>
      </c>
      <c r="O1167" t="s">
        <v>300</v>
      </c>
      <c r="P1167" t="s">
        <v>43</v>
      </c>
      <c r="Q1167">
        <v>1</v>
      </c>
      <c r="W1167">
        <v>0</v>
      </c>
      <c r="X1167">
        <v>-1364056726</v>
      </c>
      <c r="Y1167">
        <f t="shared" si="549"/>
        <v>500</v>
      </c>
      <c r="AA1167">
        <v>25.38</v>
      </c>
      <c r="AB1167">
        <v>0</v>
      </c>
      <c r="AC1167">
        <v>0</v>
      </c>
      <c r="AD1167">
        <v>0</v>
      </c>
      <c r="AE1167">
        <v>3.5599999999999996</v>
      </c>
      <c r="AF1167">
        <v>0</v>
      </c>
      <c r="AG1167">
        <v>0</v>
      </c>
      <c r="AH1167">
        <v>0</v>
      </c>
      <c r="AI1167">
        <v>7.56</v>
      </c>
      <c r="AJ1167">
        <v>1</v>
      </c>
      <c r="AK1167">
        <v>1</v>
      </c>
      <c r="AL1167">
        <v>1</v>
      </c>
      <c r="AM1167">
        <v>0</v>
      </c>
      <c r="AN1167">
        <v>0</v>
      </c>
      <c r="AO1167">
        <v>0</v>
      </c>
      <c r="AP1167">
        <v>1</v>
      </c>
      <c r="AQ1167">
        <v>0</v>
      </c>
      <c r="AR1167">
        <v>0</v>
      </c>
      <c r="AS1167" t="s">
        <v>6</v>
      </c>
      <c r="AT1167">
        <v>500</v>
      </c>
      <c r="AU1167" t="s">
        <v>6</v>
      </c>
      <c r="AV1167">
        <v>0</v>
      </c>
      <c r="AW1167">
        <v>1</v>
      </c>
      <c r="AX1167">
        <v>-1</v>
      </c>
      <c r="AY1167">
        <v>0</v>
      </c>
      <c r="AZ1167">
        <v>0</v>
      </c>
      <c r="BA1167" t="s">
        <v>6</v>
      </c>
      <c r="BB1167">
        <v>0</v>
      </c>
      <c r="BC1167">
        <v>0</v>
      </c>
      <c r="BD1167">
        <v>0</v>
      </c>
      <c r="BE1167">
        <v>0</v>
      </c>
      <c r="BF1167">
        <v>0</v>
      </c>
      <c r="BG1167">
        <v>0</v>
      </c>
      <c r="BH1167">
        <v>0</v>
      </c>
      <c r="BI1167">
        <v>0</v>
      </c>
      <c r="BJ1167">
        <v>0</v>
      </c>
      <c r="BK1167">
        <v>0</v>
      </c>
      <c r="BL1167">
        <v>0</v>
      </c>
      <c r="BM1167">
        <v>0</v>
      </c>
      <c r="BN1167">
        <v>0</v>
      </c>
      <c r="BO1167">
        <v>0</v>
      </c>
      <c r="BP1167">
        <v>0</v>
      </c>
      <c r="BQ1167">
        <v>0</v>
      </c>
      <c r="BR1167">
        <v>0</v>
      </c>
      <c r="BS1167">
        <v>0</v>
      </c>
      <c r="BT1167">
        <v>0</v>
      </c>
      <c r="BU1167">
        <v>0</v>
      </c>
      <c r="BV1167">
        <v>0</v>
      </c>
      <c r="BW1167">
        <v>0</v>
      </c>
      <c r="CV1167">
        <v>0</v>
      </c>
      <c r="CW1167">
        <v>0</v>
      </c>
      <c r="CX1167">
        <f>ROUND(Y1167*Source!I731,9)</f>
        <v>12.5</v>
      </c>
      <c r="CY1167">
        <f>AA1167</f>
        <v>25.38</v>
      </c>
      <c r="CZ1167">
        <f>AE1167</f>
        <v>3.5599999999999996</v>
      </c>
      <c r="DA1167">
        <f>AI1167</f>
        <v>7.56</v>
      </c>
      <c r="DB1167">
        <f t="shared" si="550"/>
        <v>1780</v>
      </c>
      <c r="DC1167">
        <f t="shared" si="551"/>
        <v>0</v>
      </c>
      <c r="DD1167" t="s">
        <v>6</v>
      </c>
      <c r="DE1167" t="s">
        <v>6</v>
      </c>
      <c r="DF1167">
        <f>ROUND(ROUND(AE1167*AI1167,0)*CX1167,0)</f>
        <v>338</v>
      </c>
      <c r="DG1167">
        <f>ROUND(ROUND(AF1167,0)*CX1167,0)</f>
        <v>0</v>
      </c>
      <c r="DH1167">
        <f>Source!I731*SmtRes!Y1167</f>
        <v>12.5</v>
      </c>
      <c r="DI1167">
        <f>AA1167</f>
        <v>25.38</v>
      </c>
      <c r="DJ1167">
        <f>DF1167</f>
        <v>338</v>
      </c>
      <c r="DK1167">
        <f>Source!BC731</f>
        <v>7.56</v>
      </c>
      <c r="DL1167" t="s">
        <v>6</v>
      </c>
      <c r="DM1167">
        <v>0</v>
      </c>
      <c r="DN1167" t="s">
        <v>6</v>
      </c>
      <c r="DO1167">
        <v>0</v>
      </c>
      <c r="GP1167">
        <v>1</v>
      </c>
      <c r="GQ1167">
        <v>-1</v>
      </c>
      <c r="GR1167">
        <v>-1</v>
      </c>
    </row>
    <row r="1168" spans="1:200" x14ac:dyDescent="0.2">
      <c r="A1168">
        <f>ROW(Source!A731)</f>
        <v>731</v>
      </c>
      <c r="B1168">
        <v>86295184</v>
      </c>
      <c r="C1168">
        <v>86297023</v>
      </c>
      <c r="D1168">
        <v>27400203</v>
      </c>
      <c r="E1168">
        <v>1</v>
      </c>
      <c r="F1168">
        <v>1</v>
      </c>
      <c r="G1168">
        <v>1</v>
      </c>
      <c r="H1168">
        <v>3</v>
      </c>
      <c r="I1168" t="s">
        <v>740</v>
      </c>
      <c r="J1168" t="s">
        <v>742</v>
      </c>
      <c r="K1168" t="s">
        <v>741</v>
      </c>
      <c r="L1168">
        <v>1327</v>
      </c>
      <c r="N1168">
        <v>1005</v>
      </c>
      <c r="O1168" t="s">
        <v>661</v>
      </c>
      <c r="P1168" t="s">
        <v>661</v>
      </c>
      <c r="Q1168">
        <v>1</v>
      </c>
      <c r="W1168">
        <v>0</v>
      </c>
      <c r="X1168">
        <v>-493956653</v>
      </c>
      <c r="Y1168">
        <f t="shared" si="549"/>
        <v>100</v>
      </c>
      <c r="AA1168">
        <v>531.9</v>
      </c>
      <c r="AB1168">
        <v>0</v>
      </c>
      <c r="AC1168">
        <v>0</v>
      </c>
      <c r="AD1168">
        <v>0</v>
      </c>
      <c r="AE1168">
        <v>74.63</v>
      </c>
      <c r="AF1168">
        <v>0</v>
      </c>
      <c r="AG1168">
        <v>0</v>
      </c>
      <c r="AH1168">
        <v>0</v>
      </c>
      <c r="AI1168">
        <v>7.56</v>
      </c>
      <c r="AJ1168">
        <v>1</v>
      </c>
      <c r="AK1168">
        <v>1</v>
      </c>
      <c r="AL1168">
        <v>1</v>
      </c>
      <c r="AM1168">
        <v>0</v>
      </c>
      <c r="AN1168">
        <v>0</v>
      </c>
      <c r="AO1168">
        <v>0</v>
      </c>
      <c r="AP1168">
        <v>1</v>
      </c>
      <c r="AQ1168">
        <v>0</v>
      </c>
      <c r="AR1168">
        <v>0</v>
      </c>
      <c r="AS1168" t="s">
        <v>6</v>
      </c>
      <c r="AT1168">
        <v>100</v>
      </c>
      <c r="AU1168" t="s">
        <v>6</v>
      </c>
      <c r="AV1168">
        <v>0</v>
      </c>
      <c r="AW1168">
        <v>1</v>
      </c>
      <c r="AX1168">
        <v>-1</v>
      </c>
      <c r="AY1168">
        <v>0</v>
      </c>
      <c r="AZ1168">
        <v>0</v>
      </c>
      <c r="BA1168" t="s">
        <v>6</v>
      </c>
      <c r="BB1168">
        <v>0</v>
      </c>
      <c r="BC1168">
        <v>0</v>
      </c>
      <c r="BD1168">
        <v>0</v>
      </c>
      <c r="BE1168">
        <v>0</v>
      </c>
      <c r="BF1168">
        <v>0</v>
      </c>
      <c r="BG1168">
        <v>0</v>
      </c>
      <c r="BH1168">
        <v>0</v>
      </c>
      <c r="BI1168">
        <v>0</v>
      </c>
      <c r="BJ1168">
        <v>0</v>
      </c>
      <c r="BK1168">
        <v>0</v>
      </c>
      <c r="BL1168">
        <v>0</v>
      </c>
      <c r="BM1168">
        <v>0</v>
      </c>
      <c r="BN1168">
        <v>0</v>
      </c>
      <c r="BO1168">
        <v>0</v>
      </c>
      <c r="BP1168">
        <v>0</v>
      </c>
      <c r="BQ1168">
        <v>0</v>
      </c>
      <c r="BR1168">
        <v>0</v>
      </c>
      <c r="BS1168">
        <v>0</v>
      </c>
      <c r="BT1168">
        <v>0</v>
      </c>
      <c r="BU1168">
        <v>0</v>
      </c>
      <c r="BV1168">
        <v>0</v>
      </c>
      <c r="BW1168">
        <v>0</v>
      </c>
      <c r="CV1168">
        <v>0</v>
      </c>
      <c r="CW1168">
        <v>0</v>
      </c>
      <c r="CX1168">
        <f>ROUND(Y1168*Source!I731,9)</f>
        <v>2.5</v>
      </c>
      <c r="CY1168">
        <f>AA1168</f>
        <v>531.9</v>
      </c>
      <c r="CZ1168">
        <f>AE1168</f>
        <v>74.63</v>
      </c>
      <c r="DA1168">
        <f>AI1168</f>
        <v>7.56</v>
      </c>
      <c r="DB1168">
        <f t="shared" si="550"/>
        <v>7463</v>
      </c>
      <c r="DC1168">
        <f t="shared" si="551"/>
        <v>0</v>
      </c>
      <c r="DD1168" t="s">
        <v>6</v>
      </c>
      <c r="DE1168" t="s">
        <v>6</v>
      </c>
      <c r="DF1168">
        <f>ROUND(ROUND(AE1168*AI1168,0)*CX1168,0)</f>
        <v>1410</v>
      </c>
      <c r="DG1168">
        <f>ROUND(ROUND(AF1168,0)*CX1168,0)</f>
        <v>0</v>
      </c>
      <c r="DH1168">
        <f>Source!I731*SmtRes!Y1168</f>
        <v>2.5</v>
      </c>
      <c r="DI1168">
        <f>AA1168</f>
        <v>531.9</v>
      </c>
      <c r="DJ1168">
        <f>DF1168</f>
        <v>1410</v>
      </c>
      <c r="DK1168">
        <f>Source!BC731</f>
        <v>7.56</v>
      </c>
      <c r="DL1168" t="s">
        <v>6</v>
      </c>
      <c r="DM1168">
        <v>0</v>
      </c>
      <c r="DN1168" t="s">
        <v>6</v>
      </c>
      <c r="DO1168">
        <v>0</v>
      </c>
      <c r="GP1168">
        <v>1</v>
      </c>
      <c r="GQ1168">
        <v>-1</v>
      </c>
      <c r="GR1168">
        <v>-1</v>
      </c>
    </row>
  </sheetData>
  <printOptions gridLines="1"/>
  <pageMargins left="0.75" right="0.75" top="1" bottom="1" header="0.5" footer="0.5"/>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48"/>
  <sheetViews>
    <sheetView workbookViewId="0"/>
  </sheetViews>
  <sheetFormatPr defaultColWidth="9.140625" defaultRowHeight="12.75" x14ac:dyDescent="0.2"/>
  <cols>
    <col min="1" max="256" width="9.140625" customWidth="1"/>
  </cols>
  <sheetData>
    <row r="1" spans="1:44" x14ac:dyDescent="0.2">
      <c r="A1">
        <f>ROW(Source!A28)</f>
        <v>28</v>
      </c>
      <c r="B1">
        <v>86295484</v>
      </c>
      <c r="C1">
        <v>86295478</v>
      </c>
      <c r="D1">
        <v>27500919</v>
      </c>
      <c r="E1">
        <v>1</v>
      </c>
      <c r="F1">
        <v>1</v>
      </c>
      <c r="G1">
        <v>1</v>
      </c>
      <c r="H1">
        <v>1</v>
      </c>
      <c r="I1" t="s">
        <v>919</v>
      </c>
      <c r="J1" t="s">
        <v>6</v>
      </c>
      <c r="K1" t="s">
        <v>920</v>
      </c>
      <c r="L1">
        <v>1369</v>
      </c>
      <c r="N1">
        <v>1013</v>
      </c>
      <c r="O1" t="s">
        <v>921</v>
      </c>
      <c r="P1" t="s">
        <v>921</v>
      </c>
      <c r="Q1">
        <v>1</v>
      </c>
      <c r="X1">
        <v>218.96</v>
      </c>
      <c r="Y1">
        <v>0</v>
      </c>
      <c r="Z1">
        <v>0</v>
      </c>
      <c r="AA1">
        <v>0</v>
      </c>
      <c r="AB1">
        <v>9.26</v>
      </c>
      <c r="AC1">
        <v>0</v>
      </c>
      <c r="AD1">
        <v>1</v>
      </c>
      <c r="AE1">
        <v>1</v>
      </c>
      <c r="AF1" t="s">
        <v>24</v>
      </c>
      <c r="AG1">
        <v>262.75200000000001</v>
      </c>
      <c r="AH1">
        <v>2</v>
      </c>
      <c r="AI1">
        <v>86295479</v>
      </c>
      <c r="AJ1">
        <v>1</v>
      </c>
      <c r="AK1">
        <v>0</v>
      </c>
      <c r="AL1">
        <v>0</v>
      </c>
      <c r="AM1">
        <v>0</v>
      </c>
      <c r="AN1">
        <v>0</v>
      </c>
      <c r="AO1">
        <v>0</v>
      </c>
      <c r="AP1">
        <v>0</v>
      </c>
      <c r="AQ1">
        <v>0</v>
      </c>
      <c r="AR1">
        <v>0</v>
      </c>
    </row>
    <row r="2" spans="1:44" x14ac:dyDescent="0.2">
      <c r="A2">
        <f>ROW(Source!A28)</f>
        <v>28</v>
      </c>
      <c r="B2">
        <v>86295485</v>
      </c>
      <c r="C2">
        <v>86295478</v>
      </c>
      <c r="D2">
        <v>121548</v>
      </c>
      <c r="E2">
        <v>1</v>
      </c>
      <c r="F2">
        <v>1</v>
      </c>
      <c r="G2">
        <v>1</v>
      </c>
      <c r="H2">
        <v>1</v>
      </c>
      <c r="I2" t="s">
        <v>39</v>
      </c>
      <c r="J2" t="s">
        <v>6</v>
      </c>
      <c r="K2" t="s">
        <v>922</v>
      </c>
      <c r="L2">
        <v>608254</v>
      </c>
      <c r="N2">
        <v>1013</v>
      </c>
      <c r="O2" t="s">
        <v>923</v>
      </c>
      <c r="P2" t="s">
        <v>923</v>
      </c>
      <c r="Q2">
        <v>1</v>
      </c>
      <c r="X2">
        <v>50.18</v>
      </c>
      <c r="Y2">
        <v>0</v>
      </c>
      <c r="Z2">
        <v>0</v>
      </c>
      <c r="AA2">
        <v>0</v>
      </c>
      <c r="AB2">
        <v>0</v>
      </c>
      <c r="AC2">
        <v>0</v>
      </c>
      <c r="AD2">
        <v>1</v>
      </c>
      <c r="AE2">
        <v>2</v>
      </c>
      <c r="AF2" t="s">
        <v>24</v>
      </c>
      <c r="AG2">
        <v>60.215999999999994</v>
      </c>
      <c r="AH2">
        <v>2</v>
      </c>
      <c r="AI2">
        <v>86295480</v>
      </c>
      <c r="AJ2">
        <v>2</v>
      </c>
      <c r="AK2">
        <v>0</v>
      </c>
      <c r="AL2">
        <v>0</v>
      </c>
      <c r="AM2">
        <v>0</v>
      </c>
      <c r="AN2">
        <v>0</v>
      </c>
      <c r="AO2">
        <v>0</v>
      </c>
      <c r="AP2">
        <v>0</v>
      </c>
      <c r="AQ2">
        <v>0</v>
      </c>
      <c r="AR2">
        <v>0</v>
      </c>
    </row>
    <row r="3" spans="1:44" x14ac:dyDescent="0.2">
      <c r="A3">
        <f>ROW(Source!A28)</f>
        <v>28</v>
      </c>
      <c r="B3">
        <v>86295486</v>
      </c>
      <c r="C3">
        <v>86295478</v>
      </c>
      <c r="D3">
        <v>27439418</v>
      </c>
      <c r="E3">
        <v>1</v>
      </c>
      <c r="F3">
        <v>1</v>
      </c>
      <c r="G3">
        <v>1</v>
      </c>
      <c r="H3">
        <v>2</v>
      </c>
      <c r="I3" t="s">
        <v>944</v>
      </c>
      <c r="J3" t="s">
        <v>945</v>
      </c>
      <c r="K3" t="s">
        <v>946</v>
      </c>
      <c r="L3">
        <v>1368</v>
      </c>
      <c r="N3">
        <v>1011</v>
      </c>
      <c r="O3" t="s">
        <v>927</v>
      </c>
      <c r="P3" t="s">
        <v>927</v>
      </c>
      <c r="Q3">
        <v>1</v>
      </c>
      <c r="X3">
        <v>50.18</v>
      </c>
      <c r="Y3">
        <v>0</v>
      </c>
      <c r="Z3">
        <v>91.69</v>
      </c>
      <c r="AA3">
        <v>13.61</v>
      </c>
      <c r="AB3">
        <v>0</v>
      </c>
      <c r="AC3">
        <v>0</v>
      </c>
      <c r="AD3">
        <v>1</v>
      </c>
      <c r="AE3">
        <v>0</v>
      </c>
      <c r="AF3" t="s">
        <v>24</v>
      </c>
      <c r="AG3">
        <v>60.215999999999994</v>
      </c>
      <c r="AH3">
        <v>3</v>
      </c>
      <c r="AI3">
        <v>-1</v>
      </c>
      <c r="AJ3" t="s">
        <v>6</v>
      </c>
      <c r="AK3">
        <v>4</v>
      </c>
      <c r="AL3">
        <v>0</v>
      </c>
      <c r="AM3">
        <v>-5521.2050399999989</v>
      </c>
      <c r="AN3">
        <v>-819.53975999999989</v>
      </c>
      <c r="AO3">
        <v>0</v>
      </c>
      <c r="AP3">
        <v>0</v>
      </c>
      <c r="AQ3">
        <v>0</v>
      </c>
      <c r="AR3">
        <v>1</v>
      </c>
    </row>
    <row r="4" spans="1:44" x14ac:dyDescent="0.2">
      <c r="A4">
        <f>ROW(Source!A28)</f>
        <v>28</v>
      </c>
      <c r="B4">
        <v>86295487</v>
      </c>
      <c r="C4">
        <v>86295478</v>
      </c>
      <c r="D4">
        <v>27407704</v>
      </c>
      <c r="E4">
        <v>1</v>
      </c>
      <c r="F4">
        <v>1</v>
      </c>
      <c r="G4">
        <v>1</v>
      </c>
      <c r="H4">
        <v>3</v>
      </c>
      <c r="I4" t="s">
        <v>1034</v>
      </c>
      <c r="J4" t="s">
        <v>1035</v>
      </c>
      <c r="K4" t="s">
        <v>1036</v>
      </c>
      <c r="L4">
        <v>1339</v>
      </c>
      <c r="N4">
        <v>1007</v>
      </c>
      <c r="O4" t="s">
        <v>32</v>
      </c>
      <c r="P4" t="s">
        <v>32</v>
      </c>
      <c r="Q4">
        <v>1</v>
      </c>
      <c r="X4">
        <v>0.09</v>
      </c>
      <c r="Y4">
        <v>456.93</v>
      </c>
      <c r="Z4">
        <v>0</v>
      </c>
      <c r="AA4">
        <v>0</v>
      </c>
      <c r="AB4">
        <v>0</v>
      </c>
      <c r="AC4">
        <v>0</v>
      </c>
      <c r="AD4">
        <v>1</v>
      </c>
      <c r="AE4">
        <v>0</v>
      </c>
      <c r="AF4" t="s">
        <v>6</v>
      </c>
      <c r="AG4">
        <v>0.09</v>
      </c>
      <c r="AH4">
        <v>3</v>
      </c>
      <c r="AI4">
        <v>-1</v>
      </c>
      <c r="AJ4" t="s">
        <v>6</v>
      </c>
      <c r="AK4">
        <v>4</v>
      </c>
      <c r="AL4">
        <v>-41.123699999999999</v>
      </c>
      <c r="AM4">
        <v>0</v>
      </c>
      <c r="AN4">
        <v>0</v>
      </c>
      <c r="AO4">
        <v>0</v>
      </c>
      <c r="AP4">
        <v>0</v>
      </c>
      <c r="AQ4">
        <v>0</v>
      </c>
      <c r="AR4">
        <v>1</v>
      </c>
    </row>
    <row r="5" spans="1:44" x14ac:dyDescent="0.2">
      <c r="A5">
        <f>ROW(Source!A28)</f>
        <v>28</v>
      </c>
      <c r="B5">
        <v>86295488</v>
      </c>
      <c r="C5">
        <v>86295478</v>
      </c>
      <c r="D5">
        <v>27413983</v>
      </c>
      <c r="E5">
        <v>1</v>
      </c>
      <c r="F5">
        <v>1</v>
      </c>
      <c r="G5">
        <v>1</v>
      </c>
      <c r="H5">
        <v>3</v>
      </c>
      <c r="I5" t="s">
        <v>1037</v>
      </c>
      <c r="J5" t="s">
        <v>1038</v>
      </c>
      <c r="K5" t="s">
        <v>1039</v>
      </c>
      <c r="L5">
        <v>53010780</v>
      </c>
      <c r="N5">
        <v>1010</v>
      </c>
      <c r="O5" t="s">
        <v>300</v>
      </c>
      <c r="P5" t="s">
        <v>43</v>
      </c>
      <c r="Q5">
        <v>1</v>
      </c>
      <c r="X5">
        <v>100</v>
      </c>
      <c r="Y5">
        <v>0</v>
      </c>
      <c r="Z5">
        <v>0</v>
      </c>
      <c r="AA5">
        <v>0</v>
      </c>
      <c r="AB5">
        <v>0</v>
      </c>
      <c r="AC5">
        <v>0</v>
      </c>
      <c r="AD5">
        <v>0</v>
      </c>
      <c r="AE5">
        <v>0</v>
      </c>
      <c r="AF5" t="s">
        <v>6</v>
      </c>
      <c r="AG5">
        <v>100</v>
      </c>
      <c r="AH5">
        <v>3</v>
      </c>
      <c r="AI5">
        <v>-1</v>
      </c>
      <c r="AJ5" t="s">
        <v>6</v>
      </c>
      <c r="AK5">
        <v>0</v>
      </c>
      <c r="AL5">
        <v>0</v>
      </c>
      <c r="AM5">
        <v>0</v>
      </c>
      <c r="AN5">
        <v>0</v>
      </c>
      <c r="AO5">
        <v>0</v>
      </c>
      <c r="AP5">
        <v>0</v>
      </c>
      <c r="AQ5">
        <v>0</v>
      </c>
      <c r="AR5">
        <v>0</v>
      </c>
    </row>
    <row r="6" spans="1:44" x14ac:dyDescent="0.2">
      <c r="A6">
        <f>ROW(Source!A29)</f>
        <v>29</v>
      </c>
      <c r="B6">
        <v>86295484</v>
      </c>
      <c r="C6">
        <v>86295478</v>
      </c>
      <c r="D6">
        <v>27500919</v>
      </c>
      <c r="E6">
        <v>1</v>
      </c>
      <c r="F6">
        <v>1</v>
      </c>
      <c r="G6">
        <v>1</v>
      </c>
      <c r="H6">
        <v>1</v>
      </c>
      <c r="I6" t="s">
        <v>919</v>
      </c>
      <c r="J6" t="s">
        <v>6</v>
      </c>
      <c r="K6" t="s">
        <v>920</v>
      </c>
      <c r="L6">
        <v>1369</v>
      </c>
      <c r="N6">
        <v>1013</v>
      </c>
      <c r="O6" t="s">
        <v>921</v>
      </c>
      <c r="P6" t="s">
        <v>921</v>
      </c>
      <c r="Q6">
        <v>1</v>
      </c>
      <c r="X6">
        <v>218.96</v>
      </c>
      <c r="Y6">
        <v>0</v>
      </c>
      <c r="Z6">
        <v>0</v>
      </c>
      <c r="AA6">
        <v>0</v>
      </c>
      <c r="AB6">
        <v>9.26</v>
      </c>
      <c r="AC6">
        <v>0</v>
      </c>
      <c r="AD6">
        <v>1</v>
      </c>
      <c r="AE6">
        <v>1</v>
      </c>
      <c r="AF6" t="s">
        <v>24</v>
      </c>
      <c r="AG6">
        <v>262.75200000000001</v>
      </c>
      <c r="AH6">
        <v>2</v>
      </c>
      <c r="AI6">
        <v>86295479</v>
      </c>
      <c r="AJ6">
        <v>6</v>
      </c>
      <c r="AK6">
        <v>0</v>
      </c>
      <c r="AL6">
        <v>0</v>
      </c>
      <c r="AM6">
        <v>0</v>
      </c>
      <c r="AN6">
        <v>0</v>
      </c>
      <c r="AO6">
        <v>0</v>
      </c>
      <c r="AP6">
        <v>0</v>
      </c>
      <c r="AQ6">
        <v>0</v>
      </c>
      <c r="AR6">
        <v>0</v>
      </c>
    </row>
    <row r="7" spans="1:44" x14ac:dyDescent="0.2">
      <c r="A7">
        <f>ROW(Source!A29)</f>
        <v>29</v>
      </c>
      <c r="B7">
        <v>86295485</v>
      </c>
      <c r="C7">
        <v>86295478</v>
      </c>
      <c r="D7">
        <v>121548</v>
      </c>
      <c r="E7">
        <v>1</v>
      </c>
      <c r="F7">
        <v>1</v>
      </c>
      <c r="G7">
        <v>1</v>
      </c>
      <c r="H7">
        <v>1</v>
      </c>
      <c r="I7" t="s">
        <v>39</v>
      </c>
      <c r="J7" t="s">
        <v>6</v>
      </c>
      <c r="K7" t="s">
        <v>922</v>
      </c>
      <c r="L7">
        <v>608254</v>
      </c>
      <c r="N7">
        <v>1013</v>
      </c>
      <c r="O7" t="s">
        <v>923</v>
      </c>
      <c r="P7" t="s">
        <v>923</v>
      </c>
      <c r="Q7">
        <v>1</v>
      </c>
      <c r="X7">
        <v>50.18</v>
      </c>
      <c r="Y7">
        <v>0</v>
      </c>
      <c r="Z7">
        <v>0</v>
      </c>
      <c r="AA7">
        <v>0</v>
      </c>
      <c r="AB7">
        <v>0</v>
      </c>
      <c r="AC7">
        <v>0</v>
      </c>
      <c r="AD7">
        <v>1</v>
      </c>
      <c r="AE7">
        <v>2</v>
      </c>
      <c r="AF7" t="s">
        <v>24</v>
      </c>
      <c r="AG7">
        <v>60.215999999999994</v>
      </c>
      <c r="AH7">
        <v>2</v>
      </c>
      <c r="AI7">
        <v>86295480</v>
      </c>
      <c r="AJ7">
        <v>7</v>
      </c>
      <c r="AK7">
        <v>0</v>
      </c>
      <c r="AL7">
        <v>0</v>
      </c>
      <c r="AM7">
        <v>0</v>
      </c>
      <c r="AN7">
        <v>0</v>
      </c>
      <c r="AO7">
        <v>0</v>
      </c>
      <c r="AP7">
        <v>0</v>
      </c>
      <c r="AQ7">
        <v>0</v>
      </c>
      <c r="AR7">
        <v>0</v>
      </c>
    </row>
    <row r="8" spans="1:44" x14ac:dyDescent="0.2">
      <c r="A8">
        <f>ROW(Source!A29)</f>
        <v>29</v>
      </c>
      <c r="B8">
        <v>86295486</v>
      </c>
      <c r="C8">
        <v>86295478</v>
      </c>
      <c r="D8">
        <v>27439418</v>
      </c>
      <c r="E8">
        <v>1</v>
      </c>
      <c r="F8">
        <v>1</v>
      </c>
      <c r="G8">
        <v>1</v>
      </c>
      <c r="H8">
        <v>2</v>
      </c>
      <c r="I8" t="s">
        <v>944</v>
      </c>
      <c r="J8" t="s">
        <v>945</v>
      </c>
      <c r="K8" t="s">
        <v>946</v>
      </c>
      <c r="L8">
        <v>1368</v>
      </c>
      <c r="N8">
        <v>1011</v>
      </c>
      <c r="O8" t="s">
        <v>927</v>
      </c>
      <c r="P8" t="s">
        <v>927</v>
      </c>
      <c r="Q8">
        <v>1</v>
      </c>
      <c r="X8">
        <v>50.18</v>
      </c>
      <c r="Y8">
        <v>0</v>
      </c>
      <c r="Z8">
        <v>91.69</v>
      </c>
      <c r="AA8">
        <v>13.61</v>
      </c>
      <c r="AB8">
        <v>0</v>
      </c>
      <c r="AC8">
        <v>0</v>
      </c>
      <c r="AD8">
        <v>1</v>
      </c>
      <c r="AE8">
        <v>0</v>
      </c>
      <c r="AF8" t="s">
        <v>24</v>
      </c>
      <c r="AG8">
        <v>60.215999999999994</v>
      </c>
      <c r="AH8">
        <v>3</v>
      </c>
      <c r="AI8">
        <v>-1</v>
      </c>
      <c r="AJ8" t="s">
        <v>6</v>
      </c>
      <c r="AK8">
        <v>4</v>
      </c>
      <c r="AL8">
        <v>0</v>
      </c>
      <c r="AM8">
        <v>-5521.2050399999989</v>
      </c>
      <c r="AN8">
        <v>-819.53975999999989</v>
      </c>
      <c r="AO8">
        <v>0</v>
      </c>
      <c r="AP8">
        <v>0</v>
      </c>
      <c r="AQ8">
        <v>0</v>
      </c>
      <c r="AR8">
        <v>1</v>
      </c>
    </row>
    <row r="9" spans="1:44" x14ac:dyDescent="0.2">
      <c r="A9">
        <f>ROW(Source!A29)</f>
        <v>29</v>
      </c>
      <c r="B9">
        <v>86295487</v>
      </c>
      <c r="C9">
        <v>86295478</v>
      </c>
      <c r="D9">
        <v>27407704</v>
      </c>
      <c r="E9">
        <v>1</v>
      </c>
      <c r="F9">
        <v>1</v>
      </c>
      <c r="G9">
        <v>1</v>
      </c>
      <c r="H9">
        <v>3</v>
      </c>
      <c r="I9" t="s">
        <v>1034</v>
      </c>
      <c r="J9" t="s">
        <v>1035</v>
      </c>
      <c r="K9" t="s">
        <v>1036</v>
      </c>
      <c r="L9">
        <v>1339</v>
      </c>
      <c r="N9">
        <v>1007</v>
      </c>
      <c r="O9" t="s">
        <v>32</v>
      </c>
      <c r="P9" t="s">
        <v>32</v>
      </c>
      <c r="Q9">
        <v>1</v>
      </c>
      <c r="X9">
        <v>0.09</v>
      </c>
      <c r="Y9">
        <v>456.93</v>
      </c>
      <c r="Z9">
        <v>0</v>
      </c>
      <c r="AA9">
        <v>0</v>
      </c>
      <c r="AB9">
        <v>0</v>
      </c>
      <c r="AC9">
        <v>0</v>
      </c>
      <c r="AD9">
        <v>1</v>
      </c>
      <c r="AE9">
        <v>0</v>
      </c>
      <c r="AF9" t="s">
        <v>6</v>
      </c>
      <c r="AG9">
        <v>0.09</v>
      </c>
      <c r="AH9">
        <v>3</v>
      </c>
      <c r="AI9">
        <v>-1</v>
      </c>
      <c r="AJ9" t="s">
        <v>6</v>
      </c>
      <c r="AK9">
        <v>4</v>
      </c>
      <c r="AL9">
        <v>-41.123699999999999</v>
      </c>
      <c r="AM9">
        <v>0</v>
      </c>
      <c r="AN9">
        <v>0</v>
      </c>
      <c r="AO9">
        <v>0</v>
      </c>
      <c r="AP9">
        <v>0</v>
      </c>
      <c r="AQ9">
        <v>0</v>
      </c>
      <c r="AR9">
        <v>1</v>
      </c>
    </row>
    <row r="10" spans="1:44" x14ac:dyDescent="0.2">
      <c r="A10">
        <f>ROW(Source!A29)</f>
        <v>29</v>
      </c>
      <c r="B10">
        <v>86295488</v>
      </c>
      <c r="C10">
        <v>86295478</v>
      </c>
      <c r="D10">
        <v>27413983</v>
      </c>
      <c r="E10">
        <v>1</v>
      </c>
      <c r="F10">
        <v>1</v>
      </c>
      <c r="G10">
        <v>1</v>
      </c>
      <c r="H10">
        <v>3</v>
      </c>
      <c r="I10" t="s">
        <v>1037</v>
      </c>
      <c r="J10" t="s">
        <v>1038</v>
      </c>
      <c r="K10" t="s">
        <v>1039</v>
      </c>
      <c r="L10">
        <v>53010780</v>
      </c>
      <c r="N10">
        <v>1010</v>
      </c>
      <c r="O10" t="s">
        <v>300</v>
      </c>
      <c r="P10" t="s">
        <v>43</v>
      </c>
      <c r="Q10">
        <v>1</v>
      </c>
      <c r="X10">
        <v>100</v>
      </c>
      <c r="Y10">
        <v>0</v>
      </c>
      <c r="Z10">
        <v>0</v>
      </c>
      <c r="AA10">
        <v>0</v>
      </c>
      <c r="AB10">
        <v>0</v>
      </c>
      <c r="AC10">
        <v>0</v>
      </c>
      <c r="AD10">
        <v>0</v>
      </c>
      <c r="AE10">
        <v>0</v>
      </c>
      <c r="AF10" t="s">
        <v>6</v>
      </c>
      <c r="AG10">
        <v>100</v>
      </c>
      <c r="AH10">
        <v>3</v>
      </c>
      <c r="AI10">
        <v>-1</v>
      </c>
      <c r="AJ10" t="s">
        <v>6</v>
      </c>
      <c r="AK10">
        <v>0</v>
      </c>
      <c r="AL10">
        <v>0</v>
      </c>
      <c r="AM10">
        <v>0</v>
      </c>
      <c r="AN10">
        <v>0</v>
      </c>
      <c r="AO10">
        <v>0</v>
      </c>
      <c r="AP10">
        <v>0</v>
      </c>
      <c r="AQ10">
        <v>0</v>
      </c>
      <c r="AR10">
        <v>0</v>
      </c>
    </row>
    <row r="11" spans="1:44" x14ac:dyDescent="0.2">
      <c r="A11">
        <f>ROW(Source!A34)</f>
        <v>34</v>
      </c>
      <c r="B11">
        <v>86295497</v>
      </c>
      <c r="C11">
        <v>86295491</v>
      </c>
      <c r="D11">
        <v>27500919</v>
      </c>
      <c r="E11">
        <v>1</v>
      </c>
      <c r="F11">
        <v>1</v>
      </c>
      <c r="G11">
        <v>1</v>
      </c>
      <c r="H11">
        <v>1</v>
      </c>
      <c r="I11" t="s">
        <v>919</v>
      </c>
      <c r="J11" t="s">
        <v>6</v>
      </c>
      <c r="K11" t="s">
        <v>920</v>
      </c>
      <c r="L11">
        <v>1369</v>
      </c>
      <c r="N11">
        <v>1013</v>
      </c>
      <c r="O11" t="s">
        <v>921</v>
      </c>
      <c r="P11" t="s">
        <v>921</v>
      </c>
      <c r="Q11">
        <v>1</v>
      </c>
      <c r="X11">
        <v>218.96</v>
      </c>
      <c r="Y11">
        <v>0</v>
      </c>
      <c r="Z11">
        <v>0</v>
      </c>
      <c r="AA11">
        <v>0</v>
      </c>
      <c r="AB11">
        <v>9.26</v>
      </c>
      <c r="AC11">
        <v>0</v>
      </c>
      <c r="AD11">
        <v>1</v>
      </c>
      <c r="AE11">
        <v>1</v>
      </c>
      <c r="AF11" t="s">
        <v>24</v>
      </c>
      <c r="AG11">
        <v>262.75200000000001</v>
      </c>
      <c r="AH11">
        <v>2</v>
      </c>
      <c r="AI11">
        <v>86295492</v>
      </c>
      <c r="AJ11">
        <v>11</v>
      </c>
      <c r="AK11">
        <v>0</v>
      </c>
      <c r="AL11">
        <v>0</v>
      </c>
      <c r="AM11">
        <v>0</v>
      </c>
      <c r="AN11">
        <v>0</v>
      </c>
      <c r="AO11">
        <v>0</v>
      </c>
      <c r="AP11">
        <v>0</v>
      </c>
      <c r="AQ11">
        <v>0</v>
      </c>
      <c r="AR11">
        <v>0</v>
      </c>
    </row>
    <row r="12" spans="1:44" x14ac:dyDescent="0.2">
      <c r="A12">
        <f>ROW(Source!A34)</f>
        <v>34</v>
      </c>
      <c r="B12">
        <v>86295498</v>
      </c>
      <c r="C12">
        <v>86295491</v>
      </c>
      <c r="D12">
        <v>121548</v>
      </c>
      <c r="E12">
        <v>1</v>
      </c>
      <c r="F12">
        <v>1</v>
      </c>
      <c r="G12">
        <v>1</v>
      </c>
      <c r="H12">
        <v>1</v>
      </c>
      <c r="I12" t="s">
        <v>39</v>
      </c>
      <c r="J12" t="s">
        <v>6</v>
      </c>
      <c r="K12" t="s">
        <v>922</v>
      </c>
      <c r="L12">
        <v>608254</v>
      </c>
      <c r="N12">
        <v>1013</v>
      </c>
      <c r="O12" t="s">
        <v>923</v>
      </c>
      <c r="P12" t="s">
        <v>923</v>
      </c>
      <c r="Q12">
        <v>1</v>
      </c>
      <c r="X12">
        <v>50.18</v>
      </c>
      <c r="Y12">
        <v>0</v>
      </c>
      <c r="Z12">
        <v>0</v>
      </c>
      <c r="AA12">
        <v>0</v>
      </c>
      <c r="AB12">
        <v>0</v>
      </c>
      <c r="AC12">
        <v>0</v>
      </c>
      <c r="AD12">
        <v>1</v>
      </c>
      <c r="AE12">
        <v>2</v>
      </c>
      <c r="AF12" t="s">
        <v>24</v>
      </c>
      <c r="AG12">
        <v>60.215999999999994</v>
      </c>
      <c r="AH12">
        <v>2</v>
      </c>
      <c r="AI12">
        <v>86295493</v>
      </c>
      <c r="AJ12">
        <v>12</v>
      </c>
      <c r="AK12">
        <v>0</v>
      </c>
      <c r="AL12">
        <v>0</v>
      </c>
      <c r="AM12">
        <v>0</v>
      </c>
      <c r="AN12">
        <v>0</v>
      </c>
      <c r="AO12">
        <v>0</v>
      </c>
      <c r="AP12">
        <v>0</v>
      </c>
      <c r="AQ12">
        <v>0</v>
      </c>
      <c r="AR12">
        <v>0</v>
      </c>
    </row>
    <row r="13" spans="1:44" x14ac:dyDescent="0.2">
      <c r="A13">
        <f>ROW(Source!A34)</f>
        <v>34</v>
      </c>
      <c r="B13">
        <v>86295499</v>
      </c>
      <c r="C13">
        <v>86295491</v>
      </c>
      <c r="D13">
        <v>27439418</v>
      </c>
      <c r="E13">
        <v>1</v>
      </c>
      <c r="F13">
        <v>1</v>
      </c>
      <c r="G13">
        <v>1</v>
      </c>
      <c r="H13">
        <v>2</v>
      </c>
      <c r="I13" t="s">
        <v>944</v>
      </c>
      <c r="J13" t="s">
        <v>945</v>
      </c>
      <c r="K13" t="s">
        <v>946</v>
      </c>
      <c r="L13">
        <v>1368</v>
      </c>
      <c r="N13">
        <v>1011</v>
      </c>
      <c r="O13" t="s">
        <v>927</v>
      </c>
      <c r="P13" t="s">
        <v>927</v>
      </c>
      <c r="Q13">
        <v>1</v>
      </c>
      <c r="X13">
        <v>50.18</v>
      </c>
      <c r="Y13">
        <v>0</v>
      </c>
      <c r="Z13">
        <v>91.69</v>
      </c>
      <c r="AA13">
        <v>13.61</v>
      </c>
      <c r="AB13">
        <v>0</v>
      </c>
      <c r="AC13">
        <v>0</v>
      </c>
      <c r="AD13">
        <v>1</v>
      </c>
      <c r="AE13">
        <v>0</v>
      </c>
      <c r="AF13" t="s">
        <v>24</v>
      </c>
      <c r="AG13">
        <v>60.215999999999994</v>
      </c>
      <c r="AH13">
        <v>3</v>
      </c>
      <c r="AI13">
        <v>-1</v>
      </c>
      <c r="AJ13" t="s">
        <v>6</v>
      </c>
      <c r="AK13">
        <v>4</v>
      </c>
      <c r="AL13">
        <v>0</v>
      </c>
      <c r="AM13">
        <v>-5521.2050399999989</v>
      </c>
      <c r="AN13">
        <v>-819.53975999999989</v>
      </c>
      <c r="AO13">
        <v>0</v>
      </c>
      <c r="AP13">
        <v>0</v>
      </c>
      <c r="AQ13">
        <v>0</v>
      </c>
      <c r="AR13">
        <v>1</v>
      </c>
    </row>
    <row r="14" spans="1:44" x14ac:dyDescent="0.2">
      <c r="A14">
        <f>ROW(Source!A34)</f>
        <v>34</v>
      </c>
      <c r="B14">
        <v>86295500</v>
      </c>
      <c r="C14">
        <v>86295491</v>
      </c>
      <c r="D14">
        <v>27407704</v>
      </c>
      <c r="E14">
        <v>1</v>
      </c>
      <c r="F14">
        <v>1</v>
      </c>
      <c r="G14">
        <v>1</v>
      </c>
      <c r="H14">
        <v>3</v>
      </c>
      <c r="I14" t="s">
        <v>1034</v>
      </c>
      <c r="J14" t="s">
        <v>1035</v>
      </c>
      <c r="K14" t="s">
        <v>1036</v>
      </c>
      <c r="L14">
        <v>1339</v>
      </c>
      <c r="N14">
        <v>1007</v>
      </c>
      <c r="O14" t="s">
        <v>32</v>
      </c>
      <c r="P14" t="s">
        <v>32</v>
      </c>
      <c r="Q14">
        <v>1</v>
      </c>
      <c r="X14">
        <v>0.09</v>
      </c>
      <c r="Y14">
        <v>456.93</v>
      </c>
      <c r="Z14">
        <v>0</v>
      </c>
      <c r="AA14">
        <v>0</v>
      </c>
      <c r="AB14">
        <v>0</v>
      </c>
      <c r="AC14">
        <v>0</v>
      </c>
      <c r="AD14">
        <v>1</v>
      </c>
      <c r="AE14">
        <v>0</v>
      </c>
      <c r="AF14" t="s">
        <v>6</v>
      </c>
      <c r="AG14">
        <v>0.09</v>
      </c>
      <c r="AH14">
        <v>3</v>
      </c>
      <c r="AI14">
        <v>-1</v>
      </c>
      <c r="AJ14" t="s">
        <v>6</v>
      </c>
      <c r="AK14">
        <v>4</v>
      </c>
      <c r="AL14">
        <v>-41.123699999999999</v>
      </c>
      <c r="AM14">
        <v>0</v>
      </c>
      <c r="AN14">
        <v>0</v>
      </c>
      <c r="AO14">
        <v>0</v>
      </c>
      <c r="AP14">
        <v>0</v>
      </c>
      <c r="AQ14">
        <v>0</v>
      </c>
      <c r="AR14">
        <v>1</v>
      </c>
    </row>
    <row r="15" spans="1:44" x14ac:dyDescent="0.2">
      <c r="A15">
        <f>ROW(Source!A34)</f>
        <v>34</v>
      </c>
      <c r="B15">
        <v>86295501</v>
      </c>
      <c r="C15">
        <v>86295491</v>
      </c>
      <c r="D15">
        <v>27413983</v>
      </c>
      <c r="E15">
        <v>1</v>
      </c>
      <c r="F15">
        <v>1</v>
      </c>
      <c r="G15">
        <v>1</v>
      </c>
      <c r="H15">
        <v>3</v>
      </c>
      <c r="I15" t="s">
        <v>1037</v>
      </c>
      <c r="J15" t="s">
        <v>1038</v>
      </c>
      <c r="K15" t="s">
        <v>1039</v>
      </c>
      <c r="L15">
        <v>53010780</v>
      </c>
      <c r="N15">
        <v>1010</v>
      </c>
      <c r="O15" t="s">
        <v>300</v>
      </c>
      <c r="P15" t="s">
        <v>43</v>
      </c>
      <c r="Q15">
        <v>1</v>
      </c>
      <c r="X15">
        <v>100</v>
      </c>
      <c r="Y15">
        <v>0</v>
      </c>
      <c r="Z15">
        <v>0</v>
      </c>
      <c r="AA15">
        <v>0</v>
      </c>
      <c r="AB15">
        <v>0</v>
      </c>
      <c r="AC15">
        <v>0</v>
      </c>
      <c r="AD15">
        <v>0</v>
      </c>
      <c r="AE15">
        <v>0</v>
      </c>
      <c r="AF15" t="s">
        <v>6</v>
      </c>
      <c r="AG15">
        <v>100</v>
      </c>
      <c r="AH15">
        <v>3</v>
      </c>
      <c r="AI15">
        <v>-1</v>
      </c>
      <c r="AJ15" t="s">
        <v>6</v>
      </c>
      <c r="AK15">
        <v>0</v>
      </c>
      <c r="AL15">
        <v>0</v>
      </c>
      <c r="AM15">
        <v>0</v>
      </c>
      <c r="AN15">
        <v>0</v>
      </c>
      <c r="AO15">
        <v>0</v>
      </c>
      <c r="AP15">
        <v>0</v>
      </c>
      <c r="AQ15">
        <v>0</v>
      </c>
      <c r="AR15">
        <v>0</v>
      </c>
    </row>
    <row r="16" spans="1:44" x14ac:dyDescent="0.2">
      <c r="A16">
        <f>ROW(Source!A35)</f>
        <v>35</v>
      </c>
      <c r="B16">
        <v>86295497</v>
      </c>
      <c r="C16">
        <v>86295491</v>
      </c>
      <c r="D16">
        <v>27500919</v>
      </c>
      <c r="E16">
        <v>1</v>
      </c>
      <c r="F16">
        <v>1</v>
      </c>
      <c r="G16">
        <v>1</v>
      </c>
      <c r="H16">
        <v>1</v>
      </c>
      <c r="I16" t="s">
        <v>919</v>
      </c>
      <c r="J16" t="s">
        <v>6</v>
      </c>
      <c r="K16" t="s">
        <v>920</v>
      </c>
      <c r="L16">
        <v>1369</v>
      </c>
      <c r="N16">
        <v>1013</v>
      </c>
      <c r="O16" t="s">
        <v>921</v>
      </c>
      <c r="P16" t="s">
        <v>921</v>
      </c>
      <c r="Q16">
        <v>1</v>
      </c>
      <c r="X16">
        <v>218.96</v>
      </c>
      <c r="Y16">
        <v>0</v>
      </c>
      <c r="Z16">
        <v>0</v>
      </c>
      <c r="AA16">
        <v>0</v>
      </c>
      <c r="AB16">
        <v>9.26</v>
      </c>
      <c r="AC16">
        <v>0</v>
      </c>
      <c r="AD16">
        <v>1</v>
      </c>
      <c r="AE16">
        <v>1</v>
      </c>
      <c r="AF16" t="s">
        <v>24</v>
      </c>
      <c r="AG16">
        <v>262.75200000000001</v>
      </c>
      <c r="AH16">
        <v>2</v>
      </c>
      <c r="AI16">
        <v>86295492</v>
      </c>
      <c r="AJ16">
        <v>16</v>
      </c>
      <c r="AK16">
        <v>0</v>
      </c>
      <c r="AL16">
        <v>0</v>
      </c>
      <c r="AM16">
        <v>0</v>
      </c>
      <c r="AN16">
        <v>0</v>
      </c>
      <c r="AO16">
        <v>0</v>
      </c>
      <c r="AP16">
        <v>0</v>
      </c>
      <c r="AQ16">
        <v>0</v>
      </c>
      <c r="AR16">
        <v>0</v>
      </c>
    </row>
    <row r="17" spans="1:44" x14ac:dyDescent="0.2">
      <c r="A17">
        <f>ROW(Source!A35)</f>
        <v>35</v>
      </c>
      <c r="B17">
        <v>86295498</v>
      </c>
      <c r="C17">
        <v>86295491</v>
      </c>
      <c r="D17">
        <v>121548</v>
      </c>
      <c r="E17">
        <v>1</v>
      </c>
      <c r="F17">
        <v>1</v>
      </c>
      <c r="G17">
        <v>1</v>
      </c>
      <c r="H17">
        <v>1</v>
      </c>
      <c r="I17" t="s">
        <v>39</v>
      </c>
      <c r="J17" t="s">
        <v>6</v>
      </c>
      <c r="K17" t="s">
        <v>922</v>
      </c>
      <c r="L17">
        <v>608254</v>
      </c>
      <c r="N17">
        <v>1013</v>
      </c>
      <c r="O17" t="s">
        <v>923</v>
      </c>
      <c r="P17" t="s">
        <v>923</v>
      </c>
      <c r="Q17">
        <v>1</v>
      </c>
      <c r="X17">
        <v>50.18</v>
      </c>
      <c r="Y17">
        <v>0</v>
      </c>
      <c r="Z17">
        <v>0</v>
      </c>
      <c r="AA17">
        <v>0</v>
      </c>
      <c r="AB17">
        <v>0</v>
      </c>
      <c r="AC17">
        <v>0</v>
      </c>
      <c r="AD17">
        <v>1</v>
      </c>
      <c r="AE17">
        <v>2</v>
      </c>
      <c r="AF17" t="s">
        <v>24</v>
      </c>
      <c r="AG17">
        <v>60.215999999999994</v>
      </c>
      <c r="AH17">
        <v>2</v>
      </c>
      <c r="AI17">
        <v>86295493</v>
      </c>
      <c r="AJ17">
        <v>17</v>
      </c>
      <c r="AK17">
        <v>0</v>
      </c>
      <c r="AL17">
        <v>0</v>
      </c>
      <c r="AM17">
        <v>0</v>
      </c>
      <c r="AN17">
        <v>0</v>
      </c>
      <c r="AO17">
        <v>0</v>
      </c>
      <c r="AP17">
        <v>0</v>
      </c>
      <c r="AQ17">
        <v>0</v>
      </c>
      <c r="AR17">
        <v>0</v>
      </c>
    </row>
    <row r="18" spans="1:44" x14ac:dyDescent="0.2">
      <c r="A18">
        <f>ROW(Source!A35)</f>
        <v>35</v>
      </c>
      <c r="B18">
        <v>86295499</v>
      </c>
      <c r="C18">
        <v>86295491</v>
      </c>
      <c r="D18">
        <v>27439418</v>
      </c>
      <c r="E18">
        <v>1</v>
      </c>
      <c r="F18">
        <v>1</v>
      </c>
      <c r="G18">
        <v>1</v>
      </c>
      <c r="H18">
        <v>2</v>
      </c>
      <c r="I18" t="s">
        <v>944</v>
      </c>
      <c r="J18" t="s">
        <v>945</v>
      </c>
      <c r="K18" t="s">
        <v>946</v>
      </c>
      <c r="L18">
        <v>1368</v>
      </c>
      <c r="N18">
        <v>1011</v>
      </c>
      <c r="O18" t="s">
        <v>927</v>
      </c>
      <c r="P18" t="s">
        <v>927</v>
      </c>
      <c r="Q18">
        <v>1</v>
      </c>
      <c r="X18">
        <v>50.18</v>
      </c>
      <c r="Y18">
        <v>0</v>
      </c>
      <c r="Z18">
        <v>91.69</v>
      </c>
      <c r="AA18">
        <v>13.61</v>
      </c>
      <c r="AB18">
        <v>0</v>
      </c>
      <c r="AC18">
        <v>0</v>
      </c>
      <c r="AD18">
        <v>1</v>
      </c>
      <c r="AE18">
        <v>0</v>
      </c>
      <c r="AF18" t="s">
        <v>24</v>
      </c>
      <c r="AG18">
        <v>60.215999999999994</v>
      </c>
      <c r="AH18">
        <v>3</v>
      </c>
      <c r="AI18">
        <v>-1</v>
      </c>
      <c r="AJ18" t="s">
        <v>6</v>
      </c>
      <c r="AK18">
        <v>4</v>
      </c>
      <c r="AL18">
        <v>0</v>
      </c>
      <c r="AM18">
        <v>-5521.2050399999989</v>
      </c>
      <c r="AN18">
        <v>-819.53975999999989</v>
      </c>
      <c r="AO18">
        <v>0</v>
      </c>
      <c r="AP18">
        <v>0</v>
      </c>
      <c r="AQ18">
        <v>0</v>
      </c>
      <c r="AR18">
        <v>1</v>
      </c>
    </row>
    <row r="19" spans="1:44" x14ac:dyDescent="0.2">
      <c r="A19">
        <f>ROW(Source!A35)</f>
        <v>35</v>
      </c>
      <c r="B19">
        <v>86295500</v>
      </c>
      <c r="C19">
        <v>86295491</v>
      </c>
      <c r="D19">
        <v>27407704</v>
      </c>
      <c r="E19">
        <v>1</v>
      </c>
      <c r="F19">
        <v>1</v>
      </c>
      <c r="G19">
        <v>1</v>
      </c>
      <c r="H19">
        <v>3</v>
      </c>
      <c r="I19" t="s">
        <v>1034</v>
      </c>
      <c r="J19" t="s">
        <v>1035</v>
      </c>
      <c r="K19" t="s">
        <v>1036</v>
      </c>
      <c r="L19">
        <v>1339</v>
      </c>
      <c r="N19">
        <v>1007</v>
      </c>
      <c r="O19" t="s">
        <v>32</v>
      </c>
      <c r="P19" t="s">
        <v>32</v>
      </c>
      <c r="Q19">
        <v>1</v>
      </c>
      <c r="X19">
        <v>0.09</v>
      </c>
      <c r="Y19">
        <v>456.93</v>
      </c>
      <c r="Z19">
        <v>0</v>
      </c>
      <c r="AA19">
        <v>0</v>
      </c>
      <c r="AB19">
        <v>0</v>
      </c>
      <c r="AC19">
        <v>0</v>
      </c>
      <c r="AD19">
        <v>1</v>
      </c>
      <c r="AE19">
        <v>0</v>
      </c>
      <c r="AF19" t="s">
        <v>6</v>
      </c>
      <c r="AG19">
        <v>0.09</v>
      </c>
      <c r="AH19">
        <v>3</v>
      </c>
      <c r="AI19">
        <v>-1</v>
      </c>
      <c r="AJ19" t="s">
        <v>6</v>
      </c>
      <c r="AK19">
        <v>4</v>
      </c>
      <c r="AL19">
        <v>-41.123699999999999</v>
      </c>
      <c r="AM19">
        <v>0</v>
      </c>
      <c r="AN19">
        <v>0</v>
      </c>
      <c r="AO19">
        <v>0</v>
      </c>
      <c r="AP19">
        <v>0</v>
      </c>
      <c r="AQ19">
        <v>0</v>
      </c>
      <c r="AR19">
        <v>1</v>
      </c>
    </row>
    <row r="20" spans="1:44" x14ac:dyDescent="0.2">
      <c r="A20">
        <f>ROW(Source!A35)</f>
        <v>35</v>
      </c>
      <c r="B20">
        <v>86295501</v>
      </c>
      <c r="C20">
        <v>86295491</v>
      </c>
      <c r="D20">
        <v>27413983</v>
      </c>
      <c r="E20">
        <v>1</v>
      </c>
      <c r="F20">
        <v>1</v>
      </c>
      <c r="G20">
        <v>1</v>
      </c>
      <c r="H20">
        <v>3</v>
      </c>
      <c r="I20" t="s">
        <v>1037</v>
      </c>
      <c r="J20" t="s">
        <v>1038</v>
      </c>
      <c r="K20" t="s">
        <v>1039</v>
      </c>
      <c r="L20">
        <v>53010780</v>
      </c>
      <c r="N20">
        <v>1010</v>
      </c>
      <c r="O20" t="s">
        <v>300</v>
      </c>
      <c r="P20" t="s">
        <v>43</v>
      </c>
      <c r="Q20">
        <v>1</v>
      </c>
      <c r="X20">
        <v>100</v>
      </c>
      <c r="Y20">
        <v>0</v>
      </c>
      <c r="Z20">
        <v>0</v>
      </c>
      <c r="AA20">
        <v>0</v>
      </c>
      <c r="AB20">
        <v>0</v>
      </c>
      <c r="AC20">
        <v>0</v>
      </c>
      <c r="AD20">
        <v>0</v>
      </c>
      <c r="AE20">
        <v>0</v>
      </c>
      <c r="AF20" t="s">
        <v>6</v>
      </c>
      <c r="AG20">
        <v>100</v>
      </c>
      <c r="AH20">
        <v>3</v>
      </c>
      <c r="AI20">
        <v>-1</v>
      </c>
      <c r="AJ20" t="s">
        <v>6</v>
      </c>
      <c r="AK20">
        <v>0</v>
      </c>
      <c r="AL20">
        <v>0</v>
      </c>
      <c r="AM20">
        <v>0</v>
      </c>
      <c r="AN20">
        <v>0</v>
      </c>
      <c r="AO20">
        <v>0</v>
      </c>
      <c r="AP20">
        <v>0</v>
      </c>
      <c r="AQ20">
        <v>0</v>
      </c>
      <c r="AR20">
        <v>0</v>
      </c>
    </row>
    <row r="21" spans="1:44" x14ac:dyDescent="0.2">
      <c r="A21">
        <f>ROW(Source!A40)</f>
        <v>40</v>
      </c>
      <c r="B21">
        <v>86295514</v>
      </c>
      <c r="C21">
        <v>86295504</v>
      </c>
      <c r="D21">
        <v>27493087</v>
      </c>
      <c r="E21">
        <v>1</v>
      </c>
      <c r="F21">
        <v>1</v>
      </c>
      <c r="G21">
        <v>1</v>
      </c>
      <c r="H21">
        <v>1</v>
      </c>
      <c r="I21" t="s">
        <v>928</v>
      </c>
      <c r="J21" t="s">
        <v>6</v>
      </c>
      <c r="K21" t="s">
        <v>929</v>
      </c>
      <c r="L21">
        <v>1369</v>
      </c>
      <c r="N21">
        <v>1013</v>
      </c>
      <c r="O21" t="s">
        <v>921</v>
      </c>
      <c r="P21" t="s">
        <v>921</v>
      </c>
      <c r="Q21">
        <v>1</v>
      </c>
      <c r="X21">
        <v>139.52000000000001</v>
      </c>
      <c r="Y21">
        <v>0</v>
      </c>
      <c r="Z21">
        <v>0</v>
      </c>
      <c r="AA21">
        <v>0</v>
      </c>
      <c r="AB21">
        <v>9.48</v>
      </c>
      <c r="AC21">
        <v>0</v>
      </c>
      <c r="AD21">
        <v>1</v>
      </c>
      <c r="AE21">
        <v>1</v>
      </c>
      <c r="AF21" t="s">
        <v>6</v>
      </c>
      <c r="AG21">
        <v>139.52000000000001</v>
      </c>
      <c r="AH21">
        <v>2</v>
      </c>
      <c r="AI21">
        <v>86295505</v>
      </c>
      <c r="AJ21">
        <v>21</v>
      </c>
      <c r="AK21">
        <v>0</v>
      </c>
      <c r="AL21">
        <v>0</v>
      </c>
      <c r="AM21">
        <v>0</v>
      </c>
      <c r="AN21">
        <v>0</v>
      </c>
      <c r="AO21">
        <v>0</v>
      </c>
      <c r="AP21">
        <v>0</v>
      </c>
      <c r="AQ21">
        <v>0</v>
      </c>
      <c r="AR21">
        <v>0</v>
      </c>
    </row>
    <row r="22" spans="1:44" x14ac:dyDescent="0.2">
      <c r="A22">
        <f>ROW(Source!A40)</f>
        <v>40</v>
      </c>
      <c r="B22">
        <v>86295515</v>
      </c>
      <c r="C22">
        <v>86295504</v>
      </c>
      <c r="D22">
        <v>121548</v>
      </c>
      <c r="E22">
        <v>1</v>
      </c>
      <c r="F22">
        <v>1</v>
      </c>
      <c r="G22">
        <v>1</v>
      </c>
      <c r="H22">
        <v>1</v>
      </c>
      <c r="I22" t="s">
        <v>39</v>
      </c>
      <c r="J22" t="s">
        <v>6</v>
      </c>
      <c r="K22" t="s">
        <v>922</v>
      </c>
      <c r="L22">
        <v>608254</v>
      </c>
      <c r="N22">
        <v>1013</v>
      </c>
      <c r="O22" t="s">
        <v>923</v>
      </c>
      <c r="P22" t="s">
        <v>923</v>
      </c>
      <c r="Q22">
        <v>1</v>
      </c>
      <c r="X22">
        <v>14.17</v>
      </c>
      <c r="Y22">
        <v>0</v>
      </c>
      <c r="Z22">
        <v>0</v>
      </c>
      <c r="AA22">
        <v>0</v>
      </c>
      <c r="AB22">
        <v>0</v>
      </c>
      <c r="AC22">
        <v>0</v>
      </c>
      <c r="AD22">
        <v>1</v>
      </c>
      <c r="AE22">
        <v>2</v>
      </c>
      <c r="AF22" t="s">
        <v>6</v>
      </c>
      <c r="AG22">
        <v>14.17</v>
      </c>
      <c r="AH22">
        <v>2</v>
      </c>
      <c r="AI22">
        <v>86295506</v>
      </c>
      <c r="AJ22">
        <v>22</v>
      </c>
      <c r="AK22">
        <v>0</v>
      </c>
      <c r="AL22">
        <v>0</v>
      </c>
      <c r="AM22">
        <v>0</v>
      </c>
      <c r="AN22">
        <v>0</v>
      </c>
      <c r="AO22">
        <v>0</v>
      </c>
      <c r="AP22">
        <v>0</v>
      </c>
      <c r="AQ22">
        <v>0</v>
      </c>
      <c r="AR22">
        <v>0</v>
      </c>
    </row>
    <row r="23" spans="1:44" x14ac:dyDescent="0.2">
      <c r="A23">
        <f>ROW(Source!A40)</f>
        <v>40</v>
      </c>
      <c r="B23">
        <v>86295516</v>
      </c>
      <c r="C23">
        <v>86295504</v>
      </c>
      <c r="D23">
        <v>27439499</v>
      </c>
      <c r="E23">
        <v>1</v>
      </c>
      <c r="F23">
        <v>1</v>
      </c>
      <c r="G23">
        <v>1</v>
      </c>
      <c r="H23">
        <v>2</v>
      </c>
      <c r="I23" t="s">
        <v>930</v>
      </c>
      <c r="J23" t="s">
        <v>931</v>
      </c>
      <c r="K23" t="s">
        <v>932</v>
      </c>
      <c r="L23">
        <v>1368</v>
      </c>
      <c r="N23">
        <v>1011</v>
      </c>
      <c r="O23" t="s">
        <v>927</v>
      </c>
      <c r="P23" t="s">
        <v>927</v>
      </c>
      <c r="Q23">
        <v>1</v>
      </c>
      <c r="X23">
        <v>14.17</v>
      </c>
      <c r="Y23">
        <v>0</v>
      </c>
      <c r="Z23">
        <v>112.67</v>
      </c>
      <c r="AA23">
        <v>13.61</v>
      </c>
      <c r="AB23">
        <v>0</v>
      </c>
      <c r="AC23">
        <v>0</v>
      </c>
      <c r="AD23">
        <v>1</v>
      </c>
      <c r="AE23">
        <v>0</v>
      </c>
      <c r="AF23" t="s">
        <v>6</v>
      </c>
      <c r="AG23">
        <v>14.17</v>
      </c>
      <c r="AH23">
        <v>2</v>
      </c>
      <c r="AI23">
        <v>86295507</v>
      </c>
      <c r="AJ23">
        <v>23</v>
      </c>
      <c r="AK23">
        <v>0</v>
      </c>
      <c r="AL23">
        <v>0</v>
      </c>
      <c r="AM23">
        <v>0</v>
      </c>
      <c r="AN23">
        <v>0</v>
      </c>
      <c r="AO23">
        <v>0</v>
      </c>
      <c r="AP23">
        <v>0</v>
      </c>
      <c r="AQ23">
        <v>0</v>
      </c>
      <c r="AR23">
        <v>0</v>
      </c>
    </row>
    <row r="24" spans="1:44" x14ac:dyDescent="0.2">
      <c r="A24">
        <f>ROW(Source!A40)</f>
        <v>40</v>
      </c>
      <c r="B24">
        <v>86295517</v>
      </c>
      <c r="C24">
        <v>86295504</v>
      </c>
      <c r="D24">
        <v>27440039</v>
      </c>
      <c r="E24">
        <v>1</v>
      </c>
      <c r="F24">
        <v>1</v>
      </c>
      <c r="G24">
        <v>1</v>
      </c>
      <c r="H24">
        <v>2</v>
      </c>
      <c r="I24" t="s">
        <v>933</v>
      </c>
      <c r="J24" t="s">
        <v>934</v>
      </c>
      <c r="K24" t="s">
        <v>935</v>
      </c>
      <c r="L24">
        <v>1368</v>
      </c>
      <c r="N24">
        <v>1011</v>
      </c>
      <c r="O24" t="s">
        <v>927</v>
      </c>
      <c r="P24" t="s">
        <v>927</v>
      </c>
      <c r="Q24">
        <v>1</v>
      </c>
      <c r="X24">
        <v>88.74</v>
      </c>
      <c r="Y24">
        <v>0</v>
      </c>
      <c r="Z24">
        <v>1.83</v>
      </c>
      <c r="AA24">
        <v>0</v>
      </c>
      <c r="AB24">
        <v>0</v>
      </c>
      <c r="AC24">
        <v>0</v>
      </c>
      <c r="AD24">
        <v>1</v>
      </c>
      <c r="AE24">
        <v>0</v>
      </c>
      <c r="AF24" t="s">
        <v>6</v>
      </c>
      <c r="AG24">
        <v>88.74</v>
      </c>
      <c r="AH24">
        <v>2</v>
      </c>
      <c r="AI24">
        <v>86295508</v>
      </c>
      <c r="AJ24">
        <v>24</v>
      </c>
      <c r="AK24">
        <v>0</v>
      </c>
      <c r="AL24">
        <v>0</v>
      </c>
      <c r="AM24">
        <v>0</v>
      </c>
      <c r="AN24">
        <v>0</v>
      </c>
      <c r="AO24">
        <v>0</v>
      </c>
      <c r="AP24">
        <v>0</v>
      </c>
      <c r="AQ24">
        <v>0</v>
      </c>
      <c r="AR24">
        <v>0</v>
      </c>
    </row>
    <row r="25" spans="1:44" x14ac:dyDescent="0.2">
      <c r="A25">
        <f>ROW(Source!A40)</f>
        <v>40</v>
      </c>
      <c r="B25">
        <v>86295518</v>
      </c>
      <c r="C25">
        <v>86295504</v>
      </c>
      <c r="D25">
        <v>27441327</v>
      </c>
      <c r="E25">
        <v>1</v>
      </c>
      <c r="F25">
        <v>1</v>
      </c>
      <c r="G25">
        <v>1</v>
      </c>
      <c r="H25">
        <v>2</v>
      </c>
      <c r="I25" t="s">
        <v>936</v>
      </c>
      <c r="J25" t="s">
        <v>937</v>
      </c>
      <c r="K25" t="s">
        <v>938</v>
      </c>
      <c r="L25">
        <v>1368</v>
      </c>
      <c r="N25">
        <v>1011</v>
      </c>
      <c r="O25" t="s">
        <v>927</v>
      </c>
      <c r="P25" t="s">
        <v>927</v>
      </c>
      <c r="Q25">
        <v>1</v>
      </c>
      <c r="X25">
        <v>1.57</v>
      </c>
      <c r="Y25">
        <v>0</v>
      </c>
      <c r="Z25">
        <v>93.37</v>
      </c>
      <c r="AA25">
        <v>11.69</v>
      </c>
      <c r="AB25">
        <v>0</v>
      </c>
      <c r="AC25">
        <v>0</v>
      </c>
      <c r="AD25">
        <v>1</v>
      </c>
      <c r="AE25">
        <v>0</v>
      </c>
      <c r="AF25" t="s">
        <v>6</v>
      </c>
      <c r="AG25">
        <v>1.57</v>
      </c>
      <c r="AH25">
        <v>2</v>
      </c>
      <c r="AI25">
        <v>86295509</v>
      </c>
      <c r="AJ25">
        <v>25</v>
      </c>
      <c r="AK25">
        <v>0</v>
      </c>
      <c r="AL25">
        <v>0</v>
      </c>
      <c r="AM25">
        <v>0</v>
      </c>
      <c r="AN25">
        <v>0</v>
      </c>
      <c r="AO25">
        <v>0</v>
      </c>
      <c r="AP25">
        <v>0</v>
      </c>
      <c r="AQ25">
        <v>0</v>
      </c>
      <c r="AR25">
        <v>0</v>
      </c>
    </row>
    <row r="26" spans="1:44" x14ac:dyDescent="0.2">
      <c r="A26">
        <f>ROW(Source!A40)</f>
        <v>40</v>
      </c>
      <c r="B26">
        <v>86295519</v>
      </c>
      <c r="C26">
        <v>86295504</v>
      </c>
      <c r="D26">
        <v>27378576</v>
      </c>
      <c r="E26">
        <v>1</v>
      </c>
      <c r="F26">
        <v>1</v>
      </c>
      <c r="G26">
        <v>1</v>
      </c>
      <c r="H26">
        <v>3</v>
      </c>
      <c r="I26" t="s">
        <v>1040</v>
      </c>
      <c r="J26" t="s">
        <v>1041</v>
      </c>
      <c r="K26" t="s">
        <v>62</v>
      </c>
      <c r="L26">
        <v>1348</v>
      </c>
      <c r="N26">
        <v>1009</v>
      </c>
      <c r="O26" t="s">
        <v>63</v>
      </c>
      <c r="P26" t="s">
        <v>63</v>
      </c>
      <c r="Q26">
        <v>1000</v>
      </c>
      <c r="X26">
        <v>2.0000000000000001E-4</v>
      </c>
      <c r="Y26">
        <v>12050</v>
      </c>
      <c r="Z26">
        <v>0</v>
      </c>
      <c r="AA26">
        <v>0</v>
      </c>
      <c r="AB26">
        <v>0</v>
      </c>
      <c r="AC26">
        <v>0</v>
      </c>
      <c r="AD26">
        <v>1</v>
      </c>
      <c r="AE26">
        <v>0</v>
      </c>
      <c r="AF26" t="s">
        <v>6</v>
      </c>
      <c r="AG26">
        <v>2.0000000000000001E-4</v>
      </c>
      <c r="AH26">
        <v>3</v>
      </c>
      <c r="AI26">
        <v>-1</v>
      </c>
      <c r="AJ26" t="s">
        <v>6</v>
      </c>
      <c r="AK26">
        <v>4</v>
      </c>
      <c r="AL26">
        <v>-2.41</v>
      </c>
      <c r="AM26">
        <v>0</v>
      </c>
      <c r="AN26">
        <v>0</v>
      </c>
      <c r="AO26">
        <v>0</v>
      </c>
      <c r="AP26">
        <v>0</v>
      </c>
      <c r="AQ26">
        <v>0</v>
      </c>
      <c r="AR26">
        <v>1</v>
      </c>
    </row>
    <row r="27" spans="1:44" x14ac:dyDescent="0.2">
      <c r="A27">
        <f>ROW(Source!A40)</f>
        <v>40</v>
      </c>
      <c r="B27">
        <v>86295520</v>
      </c>
      <c r="C27">
        <v>86295504</v>
      </c>
      <c r="D27">
        <v>27379625</v>
      </c>
      <c r="E27">
        <v>1</v>
      </c>
      <c r="F27">
        <v>1</v>
      </c>
      <c r="G27">
        <v>1</v>
      </c>
      <c r="H27">
        <v>3</v>
      </c>
      <c r="I27" t="s">
        <v>1042</v>
      </c>
      <c r="J27" t="s">
        <v>1043</v>
      </c>
      <c r="K27" t="s">
        <v>1044</v>
      </c>
      <c r="L27">
        <v>1339</v>
      </c>
      <c r="N27">
        <v>1007</v>
      </c>
      <c r="O27" t="s">
        <v>32</v>
      </c>
      <c r="P27" t="s">
        <v>32</v>
      </c>
      <c r="Q27">
        <v>1</v>
      </c>
      <c r="X27">
        <v>0.4</v>
      </c>
      <c r="Y27">
        <v>1287</v>
      </c>
      <c r="Z27">
        <v>0</v>
      </c>
      <c r="AA27">
        <v>0</v>
      </c>
      <c r="AB27">
        <v>0</v>
      </c>
      <c r="AC27">
        <v>0</v>
      </c>
      <c r="AD27">
        <v>1</v>
      </c>
      <c r="AE27">
        <v>0</v>
      </c>
      <c r="AF27" t="s">
        <v>6</v>
      </c>
      <c r="AG27">
        <v>0.4</v>
      </c>
      <c r="AH27">
        <v>3</v>
      </c>
      <c r="AI27">
        <v>-1</v>
      </c>
      <c r="AJ27" t="s">
        <v>6</v>
      </c>
      <c r="AK27">
        <v>4</v>
      </c>
      <c r="AL27">
        <v>-514.80000000000007</v>
      </c>
      <c r="AM27">
        <v>0</v>
      </c>
      <c r="AN27">
        <v>0</v>
      </c>
      <c r="AO27">
        <v>0</v>
      </c>
      <c r="AP27">
        <v>0</v>
      </c>
      <c r="AQ27">
        <v>0</v>
      </c>
      <c r="AR27">
        <v>1</v>
      </c>
    </row>
    <row r="28" spans="1:44" x14ac:dyDescent="0.2">
      <c r="A28">
        <f>ROW(Source!A40)</f>
        <v>40</v>
      </c>
      <c r="B28">
        <v>86295521</v>
      </c>
      <c r="C28">
        <v>86295504</v>
      </c>
      <c r="D28">
        <v>27407607</v>
      </c>
      <c r="E28">
        <v>1</v>
      </c>
      <c r="F28">
        <v>1</v>
      </c>
      <c r="G28">
        <v>1</v>
      </c>
      <c r="H28">
        <v>3</v>
      </c>
      <c r="I28" t="s">
        <v>1045</v>
      </c>
      <c r="J28" t="s">
        <v>1046</v>
      </c>
      <c r="K28" t="s">
        <v>1047</v>
      </c>
      <c r="L28">
        <v>1339</v>
      </c>
      <c r="N28">
        <v>1007</v>
      </c>
      <c r="O28" t="s">
        <v>32</v>
      </c>
      <c r="P28" t="s">
        <v>32</v>
      </c>
      <c r="Q28">
        <v>1</v>
      </c>
      <c r="X28">
        <v>102</v>
      </c>
      <c r="Y28">
        <v>738.56</v>
      </c>
      <c r="Z28">
        <v>0</v>
      </c>
      <c r="AA28">
        <v>0</v>
      </c>
      <c r="AB28">
        <v>0</v>
      </c>
      <c r="AC28">
        <v>0</v>
      </c>
      <c r="AD28">
        <v>1</v>
      </c>
      <c r="AE28">
        <v>0</v>
      </c>
      <c r="AF28" t="s">
        <v>6</v>
      </c>
      <c r="AG28">
        <v>102</v>
      </c>
      <c r="AH28">
        <v>3</v>
      </c>
      <c r="AI28">
        <v>-1</v>
      </c>
      <c r="AJ28" t="s">
        <v>6</v>
      </c>
      <c r="AK28">
        <v>4</v>
      </c>
      <c r="AL28">
        <v>-75333.119999999995</v>
      </c>
      <c r="AM28">
        <v>0</v>
      </c>
      <c r="AN28">
        <v>0</v>
      </c>
      <c r="AO28">
        <v>0</v>
      </c>
      <c r="AP28">
        <v>0</v>
      </c>
      <c r="AQ28">
        <v>0</v>
      </c>
      <c r="AR28">
        <v>1</v>
      </c>
    </row>
    <row r="29" spans="1:44" x14ac:dyDescent="0.2">
      <c r="A29">
        <f>ROW(Source!A41)</f>
        <v>41</v>
      </c>
      <c r="B29">
        <v>86295514</v>
      </c>
      <c r="C29">
        <v>86295504</v>
      </c>
      <c r="D29">
        <v>27493087</v>
      </c>
      <c r="E29">
        <v>1</v>
      </c>
      <c r="F29">
        <v>1</v>
      </c>
      <c r="G29">
        <v>1</v>
      </c>
      <c r="H29">
        <v>1</v>
      </c>
      <c r="I29" t="s">
        <v>928</v>
      </c>
      <c r="J29" t="s">
        <v>6</v>
      </c>
      <c r="K29" t="s">
        <v>929</v>
      </c>
      <c r="L29">
        <v>1369</v>
      </c>
      <c r="N29">
        <v>1013</v>
      </c>
      <c r="O29" t="s">
        <v>921</v>
      </c>
      <c r="P29" t="s">
        <v>921</v>
      </c>
      <c r="Q29">
        <v>1</v>
      </c>
      <c r="X29">
        <v>139.52000000000001</v>
      </c>
      <c r="Y29">
        <v>0</v>
      </c>
      <c r="Z29">
        <v>0</v>
      </c>
      <c r="AA29">
        <v>0</v>
      </c>
      <c r="AB29">
        <v>9.48</v>
      </c>
      <c r="AC29">
        <v>0</v>
      </c>
      <c r="AD29">
        <v>1</v>
      </c>
      <c r="AE29">
        <v>1</v>
      </c>
      <c r="AF29" t="s">
        <v>6</v>
      </c>
      <c r="AG29">
        <v>139.52000000000001</v>
      </c>
      <c r="AH29">
        <v>2</v>
      </c>
      <c r="AI29">
        <v>86295505</v>
      </c>
      <c r="AJ29">
        <v>30</v>
      </c>
      <c r="AK29">
        <v>0</v>
      </c>
      <c r="AL29">
        <v>0</v>
      </c>
      <c r="AM29">
        <v>0</v>
      </c>
      <c r="AN29">
        <v>0</v>
      </c>
      <c r="AO29">
        <v>0</v>
      </c>
      <c r="AP29">
        <v>0</v>
      </c>
      <c r="AQ29">
        <v>0</v>
      </c>
      <c r="AR29">
        <v>0</v>
      </c>
    </row>
    <row r="30" spans="1:44" x14ac:dyDescent="0.2">
      <c r="A30">
        <f>ROW(Source!A41)</f>
        <v>41</v>
      </c>
      <c r="B30">
        <v>86295515</v>
      </c>
      <c r="C30">
        <v>86295504</v>
      </c>
      <c r="D30">
        <v>121548</v>
      </c>
      <c r="E30">
        <v>1</v>
      </c>
      <c r="F30">
        <v>1</v>
      </c>
      <c r="G30">
        <v>1</v>
      </c>
      <c r="H30">
        <v>1</v>
      </c>
      <c r="I30" t="s">
        <v>39</v>
      </c>
      <c r="J30" t="s">
        <v>6</v>
      </c>
      <c r="K30" t="s">
        <v>922</v>
      </c>
      <c r="L30">
        <v>608254</v>
      </c>
      <c r="N30">
        <v>1013</v>
      </c>
      <c r="O30" t="s">
        <v>923</v>
      </c>
      <c r="P30" t="s">
        <v>923</v>
      </c>
      <c r="Q30">
        <v>1</v>
      </c>
      <c r="X30">
        <v>14.17</v>
      </c>
      <c r="Y30">
        <v>0</v>
      </c>
      <c r="Z30">
        <v>0</v>
      </c>
      <c r="AA30">
        <v>0</v>
      </c>
      <c r="AB30">
        <v>0</v>
      </c>
      <c r="AC30">
        <v>0</v>
      </c>
      <c r="AD30">
        <v>1</v>
      </c>
      <c r="AE30">
        <v>2</v>
      </c>
      <c r="AF30" t="s">
        <v>6</v>
      </c>
      <c r="AG30">
        <v>14.17</v>
      </c>
      <c r="AH30">
        <v>2</v>
      </c>
      <c r="AI30">
        <v>86295506</v>
      </c>
      <c r="AJ30">
        <v>31</v>
      </c>
      <c r="AK30">
        <v>0</v>
      </c>
      <c r="AL30">
        <v>0</v>
      </c>
      <c r="AM30">
        <v>0</v>
      </c>
      <c r="AN30">
        <v>0</v>
      </c>
      <c r="AO30">
        <v>0</v>
      </c>
      <c r="AP30">
        <v>0</v>
      </c>
      <c r="AQ30">
        <v>0</v>
      </c>
      <c r="AR30">
        <v>0</v>
      </c>
    </row>
    <row r="31" spans="1:44" x14ac:dyDescent="0.2">
      <c r="A31">
        <f>ROW(Source!A41)</f>
        <v>41</v>
      </c>
      <c r="B31">
        <v>86295516</v>
      </c>
      <c r="C31">
        <v>86295504</v>
      </c>
      <c r="D31">
        <v>27439499</v>
      </c>
      <c r="E31">
        <v>1</v>
      </c>
      <c r="F31">
        <v>1</v>
      </c>
      <c r="G31">
        <v>1</v>
      </c>
      <c r="H31">
        <v>2</v>
      </c>
      <c r="I31" t="s">
        <v>930</v>
      </c>
      <c r="J31" t="s">
        <v>931</v>
      </c>
      <c r="K31" t="s">
        <v>932</v>
      </c>
      <c r="L31">
        <v>1368</v>
      </c>
      <c r="N31">
        <v>1011</v>
      </c>
      <c r="O31" t="s">
        <v>927</v>
      </c>
      <c r="P31" t="s">
        <v>927</v>
      </c>
      <c r="Q31">
        <v>1</v>
      </c>
      <c r="X31">
        <v>14.17</v>
      </c>
      <c r="Y31">
        <v>0</v>
      </c>
      <c r="Z31">
        <v>112.67</v>
      </c>
      <c r="AA31">
        <v>13.61</v>
      </c>
      <c r="AB31">
        <v>0</v>
      </c>
      <c r="AC31">
        <v>0</v>
      </c>
      <c r="AD31">
        <v>1</v>
      </c>
      <c r="AE31">
        <v>0</v>
      </c>
      <c r="AF31" t="s">
        <v>6</v>
      </c>
      <c r="AG31">
        <v>14.17</v>
      </c>
      <c r="AH31">
        <v>2</v>
      </c>
      <c r="AI31">
        <v>86295507</v>
      </c>
      <c r="AJ31">
        <v>32</v>
      </c>
      <c r="AK31">
        <v>0</v>
      </c>
      <c r="AL31">
        <v>0</v>
      </c>
      <c r="AM31">
        <v>0</v>
      </c>
      <c r="AN31">
        <v>0</v>
      </c>
      <c r="AO31">
        <v>0</v>
      </c>
      <c r="AP31">
        <v>0</v>
      </c>
      <c r="AQ31">
        <v>0</v>
      </c>
      <c r="AR31">
        <v>0</v>
      </c>
    </row>
    <row r="32" spans="1:44" x14ac:dyDescent="0.2">
      <c r="A32">
        <f>ROW(Source!A41)</f>
        <v>41</v>
      </c>
      <c r="B32">
        <v>86295517</v>
      </c>
      <c r="C32">
        <v>86295504</v>
      </c>
      <c r="D32">
        <v>27440039</v>
      </c>
      <c r="E32">
        <v>1</v>
      </c>
      <c r="F32">
        <v>1</v>
      </c>
      <c r="G32">
        <v>1</v>
      </c>
      <c r="H32">
        <v>2</v>
      </c>
      <c r="I32" t="s">
        <v>933</v>
      </c>
      <c r="J32" t="s">
        <v>934</v>
      </c>
      <c r="K32" t="s">
        <v>935</v>
      </c>
      <c r="L32">
        <v>1368</v>
      </c>
      <c r="N32">
        <v>1011</v>
      </c>
      <c r="O32" t="s">
        <v>927</v>
      </c>
      <c r="P32" t="s">
        <v>927</v>
      </c>
      <c r="Q32">
        <v>1</v>
      </c>
      <c r="X32">
        <v>88.74</v>
      </c>
      <c r="Y32">
        <v>0</v>
      </c>
      <c r="Z32">
        <v>1.83</v>
      </c>
      <c r="AA32">
        <v>0</v>
      </c>
      <c r="AB32">
        <v>0</v>
      </c>
      <c r="AC32">
        <v>0</v>
      </c>
      <c r="AD32">
        <v>1</v>
      </c>
      <c r="AE32">
        <v>0</v>
      </c>
      <c r="AF32" t="s">
        <v>6</v>
      </c>
      <c r="AG32">
        <v>88.74</v>
      </c>
      <c r="AH32">
        <v>2</v>
      </c>
      <c r="AI32">
        <v>86295508</v>
      </c>
      <c r="AJ32">
        <v>33</v>
      </c>
      <c r="AK32">
        <v>0</v>
      </c>
      <c r="AL32">
        <v>0</v>
      </c>
      <c r="AM32">
        <v>0</v>
      </c>
      <c r="AN32">
        <v>0</v>
      </c>
      <c r="AO32">
        <v>0</v>
      </c>
      <c r="AP32">
        <v>0</v>
      </c>
      <c r="AQ32">
        <v>0</v>
      </c>
      <c r="AR32">
        <v>0</v>
      </c>
    </row>
    <row r="33" spans="1:44" x14ac:dyDescent="0.2">
      <c r="A33">
        <f>ROW(Source!A41)</f>
        <v>41</v>
      </c>
      <c r="B33">
        <v>86295518</v>
      </c>
      <c r="C33">
        <v>86295504</v>
      </c>
      <c r="D33">
        <v>27441327</v>
      </c>
      <c r="E33">
        <v>1</v>
      </c>
      <c r="F33">
        <v>1</v>
      </c>
      <c r="G33">
        <v>1</v>
      </c>
      <c r="H33">
        <v>2</v>
      </c>
      <c r="I33" t="s">
        <v>936</v>
      </c>
      <c r="J33" t="s">
        <v>937</v>
      </c>
      <c r="K33" t="s">
        <v>938</v>
      </c>
      <c r="L33">
        <v>1368</v>
      </c>
      <c r="N33">
        <v>1011</v>
      </c>
      <c r="O33" t="s">
        <v>927</v>
      </c>
      <c r="P33" t="s">
        <v>927</v>
      </c>
      <c r="Q33">
        <v>1</v>
      </c>
      <c r="X33">
        <v>1.57</v>
      </c>
      <c r="Y33">
        <v>0</v>
      </c>
      <c r="Z33">
        <v>93.37</v>
      </c>
      <c r="AA33">
        <v>11.69</v>
      </c>
      <c r="AB33">
        <v>0</v>
      </c>
      <c r="AC33">
        <v>0</v>
      </c>
      <c r="AD33">
        <v>1</v>
      </c>
      <c r="AE33">
        <v>0</v>
      </c>
      <c r="AF33" t="s">
        <v>6</v>
      </c>
      <c r="AG33">
        <v>1.57</v>
      </c>
      <c r="AH33">
        <v>2</v>
      </c>
      <c r="AI33">
        <v>86295509</v>
      </c>
      <c r="AJ33">
        <v>34</v>
      </c>
      <c r="AK33">
        <v>0</v>
      </c>
      <c r="AL33">
        <v>0</v>
      </c>
      <c r="AM33">
        <v>0</v>
      </c>
      <c r="AN33">
        <v>0</v>
      </c>
      <c r="AO33">
        <v>0</v>
      </c>
      <c r="AP33">
        <v>0</v>
      </c>
      <c r="AQ33">
        <v>0</v>
      </c>
      <c r="AR33">
        <v>0</v>
      </c>
    </row>
    <row r="34" spans="1:44" x14ac:dyDescent="0.2">
      <c r="A34">
        <f>ROW(Source!A41)</f>
        <v>41</v>
      </c>
      <c r="B34">
        <v>86295519</v>
      </c>
      <c r="C34">
        <v>86295504</v>
      </c>
      <c r="D34">
        <v>27378576</v>
      </c>
      <c r="E34">
        <v>1</v>
      </c>
      <c r="F34">
        <v>1</v>
      </c>
      <c r="G34">
        <v>1</v>
      </c>
      <c r="H34">
        <v>3</v>
      </c>
      <c r="I34" t="s">
        <v>1040</v>
      </c>
      <c r="J34" t="s">
        <v>1041</v>
      </c>
      <c r="K34" t="s">
        <v>62</v>
      </c>
      <c r="L34">
        <v>1348</v>
      </c>
      <c r="N34">
        <v>1009</v>
      </c>
      <c r="O34" t="s">
        <v>63</v>
      </c>
      <c r="P34" t="s">
        <v>63</v>
      </c>
      <c r="Q34">
        <v>1000</v>
      </c>
      <c r="X34">
        <v>2.0000000000000001E-4</v>
      </c>
      <c r="Y34">
        <v>12050</v>
      </c>
      <c r="Z34">
        <v>0</v>
      </c>
      <c r="AA34">
        <v>0</v>
      </c>
      <c r="AB34">
        <v>0</v>
      </c>
      <c r="AC34">
        <v>0</v>
      </c>
      <c r="AD34">
        <v>1</v>
      </c>
      <c r="AE34">
        <v>0</v>
      </c>
      <c r="AF34" t="s">
        <v>6</v>
      </c>
      <c r="AG34">
        <v>2.0000000000000001E-4</v>
      </c>
      <c r="AH34">
        <v>3</v>
      </c>
      <c r="AI34">
        <v>-1</v>
      </c>
      <c r="AJ34" t="s">
        <v>6</v>
      </c>
      <c r="AK34">
        <v>4</v>
      </c>
      <c r="AL34">
        <v>-2.41</v>
      </c>
      <c r="AM34">
        <v>0</v>
      </c>
      <c r="AN34">
        <v>0</v>
      </c>
      <c r="AO34">
        <v>0</v>
      </c>
      <c r="AP34">
        <v>0</v>
      </c>
      <c r="AQ34">
        <v>0</v>
      </c>
      <c r="AR34">
        <v>1</v>
      </c>
    </row>
    <row r="35" spans="1:44" x14ac:dyDescent="0.2">
      <c r="A35">
        <f>ROW(Source!A41)</f>
        <v>41</v>
      </c>
      <c r="B35">
        <v>86295520</v>
      </c>
      <c r="C35">
        <v>86295504</v>
      </c>
      <c r="D35">
        <v>27379625</v>
      </c>
      <c r="E35">
        <v>1</v>
      </c>
      <c r="F35">
        <v>1</v>
      </c>
      <c r="G35">
        <v>1</v>
      </c>
      <c r="H35">
        <v>3</v>
      </c>
      <c r="I35" t="s">
        <v>1042</v>
      </c>
      <c r="J35" t="s">
        <v>1043</v>
      </c>
      <c r="K35" t="s">
        <v>1044</v>
      </c>
      <c r="L35">
        <v>1339</v>
      </c>
      <c r="N35">
        <v>1007</v>
      </c>
      <c r="O35" t="s">
        <v>32</v>
      </c>
      <c r="P35" t="s">
        <v>32</v>
      </c>
      <c r="Q35">
        <v>1</v>
      </c>
      <c r="X35">
        <v>0.4</v>
      </c>
      <c r="Y35">
        <v>1287</v>
      </c>
      <c r="Z35">
        <v>0</v>
      </c>
      <c r="AA35">
        <v>0</v>
      </c>
      <c r="AB35">
        <v>0</v>
      </c>
      <c r="AC35">
        <v>0</v>
      </c>
      <c r="AD35">
        <v>1</v>
      </c>
      <c r="AE35">
        <v>0</v>
      </c>
      <c r="AF35" t="s">
        <v>6</v>
      </c>
      <c r="AG35">
        <v>0.4</v>
      </c>
      <c r="AH35">
        <v>3</v>
      </c>
      <c r="AI35">
        <v>-1</v>
      </c>
      <c r="AJ35" t="s">
        <v>6</v>
      </c>
      <c r="AK35">
        <v>4</v>
      </c>
      <c r="AL35">
        <v>-514.80000000000007</v>
      </c>
      <c r="AM35">
        <v>0</v>
      </c>
      <c r="AN35">
        <v>0</v>
      </c>
      <c r="AO35">
        <v>0</v>
      </c>
      <c r="AP35">
        <v>0</v>
      </c>
      <c r="AQ35">
        <v>0</v>
      </c>
      <c r="AR35">
        <v>1</v>
      </c>
    </row>
    <row r="36" spans="1:44" x14ac:dyDescent="0.2">
      <c r="A36">
        <f>ROW(Source!A41)</f>
        <v>41</v>
      </c>
      <c r="B36">
        <v>86295521</v>
      </c>
      <c r="C36">
        <v>86295504</v>
      </c>
      <c r="D36">
        <v>27407607</v>
      </c>
      <c r="E36">
        <v>1</v>
      </c>
      <c r="F36">
        <v>1</v>
      </c>
      <c r="G36">
        <v>1</v>
      </c>
      <c r="H36">
        <v>3</v>
      </c>
      <c r="I36" t="s">
        <v>1045</v>
      </c>
      <c r="J36" t="s">
        <v>1046</v>
      </c>
      <c r="K36" t="s">
        <v>1047</v>
      </c>
      <c r="L36">
        <v>1339</v>
      </c>
      <c r="N36">
        <v>1007</v>
      </c>
      <c r="O36" t="s">
        <v>32</v>
      </c>
      <c r="P36" t="s">
        <v>32</v>
      </c>
      <c r="Q36">
        <v>1</v>
      </c>
      <c r="X36">
        <v>102</v>
      </c>
      <c r="Y36">
        <v>738.56</v>
      </c>
      <c r="Z36">
        <v>0</v>
      </c>
      <c r="AA36">
        <v>0</v>
      </c>
      <c r="AB36">
        <v>0</v>
      </c>
      <c r="AC36">
        <v>0</v>
      </c>
      <c r="AD36">
        <v>1</v>
      </c>
      <c r="AE36">
        <v>0</v>
      </c>
      <c r="AF36" t="s">
        <v>6</v>
      </c>
      <c r="AG36">
        <v>102</v>
      </c>
      <c r="AH36">
        <v>3</v>
      </c>
      <c r="AI36">
        <v>-1</v>
      </c>
      <c r="AJ36" t="s">
        <v>6</v>
      </c>
      <c r="AK36">
        <v>4</v>
      </c>
      <c r="AL36">
        <v>-75333.119999999995</v>
      </c>
      <c r="AM36">
        <v>0</v>
      </c>
      <c r="AN36">
        <v>0</v>
      </c>
      <c r="AO36">
        <v>0</v>
      </c>
      <c r="AP36">
        <v>0</v>
      </c>
      <c r="AQ36">
        <v>0</v>
      </c>
      <c r="AR36">
        <v>1</v>
      </c>
    </row>
    <row r="37" spans="1:44" x14ac:dyDescent="0.2">
      <c r="A37">
        <f>ROW(Source!A50)</f>
        <v>50</v>
      </c>
      <c r="B37">
        <v>86295537</v>
      </c>
      <c r="C37">
        <v>86295526</v>
      </c>
      <c r="D37">
        <v>27498362</v>
      </c>
      <c r="E37">
        <v>1</v>
      </c>
      <c r="F37">
        <v>1</v>
      </c>
      <c r="G37">
        <v>1</v>
      </c>
      <c r="H37">
        <v>1</v>
      </c>
      <c r="I37" t="s">
        <v>939</v>
      </c>
      <c r="J37" t="s">
        <v>6</v>
      </c>
      <c r="K37" t="s">
        <v>940</v>
      </c>
      <c r="L37">
        <v>1369</v>
      </c>
      <c r="N37">
        <v>1013</v>
      </c>
      <c r="O37" t="s">
        <v>921</v>
      </c>
      <c r="P37" t="s">
        <v>921</v>
      </c>
      <c r="Q37">
        <v>1</v>
      </c>
      <c r="X37">
        <v>282.02999999999997</v>
      </c>
      <c r="Y37">
        <v>0</v>
      </c>
      <c r="Z37">
        <v>0</v>
      </c>
      <c r="AA37">
        <v>0</v>
      </c>
      <c r="AB37">
        <v>9.3699999999999992</v>
      </c>
      <c r="AC37">
        <v>0</v>
      </c>
      <c r="AD37">
        <v>1</v>
      </c>
      <c r="AE37">
        <v>1</v>
      </c>
      <c r="AF37" t="s">
        <v>85</v>
      </c>
      <c r="AG37">
        <v>327.15479999999997</v>
      </c>
      <c r="AH37">
        <v>2</v>
      </c>
      <c r="AI37">
        <v>86295527</v>
      </c>
      <c r="AJ37">
        <v>39</v>
      </c>
      <c r="AK37">
        <v>0</v>
      </c>
      <c r="AL37">
        <v>0</v>
      </c>
      <c r="AM37">
        <v>0</v>
      </c>
      <c r="AN37">
        <v>0</v>
      </c>
      <c r="AO37">
        <v>0</v>
      </c>
      <c r="AP37">
        <v>0</v>
      </c>
      <c r="AQ37">
        <v>0</v>
      </c>
      <c r="AR37">
        <v>0</v>
      </c>
    </row>
    <row r="38" spans="1:44" x14ac:dyDescent="0.2">
      <c r="A38">
        <f>ROW(Source!A50)</f>
        <v>50</v>
      </c>
      <c r="B38">
        <v>86295538</v>
      </c>
      <c r="C38">
        <v>86295526</v>
      </c>
      <c r="D38">
        <v>121548</v>
      </c>
      <c r="E38">
        <v>1</v>
      </c>
      <c r="F38">
        <v>1</v>
      </c>
      <c r="G38">
        <v>1</v>
      </c>
      <c r="H38">
        <v>1</v>
      </c>
      <c r="I38" t="s">
        <v>39</v>
      </c>
      <c r="J38" t="s">
        <v>6</v>
      </c>
      <c r="K38" t="s">
        <v>922</v>
      </c>
      <c r="L38">
        <v>608254</v>
      </c>
      <c r="N38">
        <v>1013</v>
      </c>
      <c r="O38" t="s">
        <v>923</v>
      </c>
      <c r="P38" t="s">
        <v>923</v>
      </c>
      <c r="Q38">
        <v>1</v>
      </c>
      <c r="X38">
        <v>67.78</v>
      </c>
      <c r="Y38">
        <v>0</v>
      </c>
      <c r="Z38">
        <v>0</v>
      </c>
      <c r="AA38">
        <v>0</v>
      </c>
      <c r="AB38">
        <v>0</v>
      </c>
      <c r="AC38">
        <v>0</v>
      </c>
      <c r="AD38">
        <v>1</v>
      </c>
      <c r="AE38">
        <v>2</v>
      </c>
      <c r="AF38" t="s">
        <v>85</v>
      </c>
      <c r="AG38">
        <v>78.624799999999993</v>
      </c>
      <c r="AH38">
        <v>2</v>
      </c>
      <c r="AI38">
        <v>86295528</v>
      </c>
      <c r="AJ38">
        <v>40</v>
      </c>
      <c r="AK38">
        <v>0</v>
      </c>
      <c r="AL38">
        <v>0</v>
      </c>
      <c r="AM38">
        <v>0</v>
      </c>
      <c r="AN38">
        <v>0</v>
      </c>
      <c r="AO38">
        <v>0</v>
      </c>
      <c r="AP38">
        <v>0</v>
      </c>
      <c r="AQ38">
        <v>0</v>
      </c>
      <c r="AR38">
        <v>0</v>
      </c>
    </row>
    <row r="39" spans="1:44" x14ac:dyDescent="0.2">
      <c r="A39">
        <f>ROW(Source!A50)</f>
        <v>50</v>
      </c>
      <c r="B39">
        <v>86295539</v>
      </c>
      <c r="C39">
        <v>86295526</v>
      </c>
      <c r="D39">
        <v>27439418</v>
      </c>
      <c r="E39">
        <v>1</v>
      </c>
      <c r="F39">
        <v>1</v>
      </c>
      <c r="G39">
        <v>1</v>
      </c>
      <c r="H39">
        <v>2</v>
      </c>
      <c r="I39" t="s">
        <v>944</v>
      </c>
      <c r="J39" t="s">
        <v>945</v>
      </c>
      <c r="K39" t="s">
        <v>946</v>
      </c>
      <c r="L39">
        <v>1368</v>
      </c>
      <c r="N39">
        <v>1011</v>
      </c>
      <c r="O39" t="s">
        <v>927</v>
      </c>
      <c r="P39" t="s">
        <v>927</v>
      </c>
      <c r="Q39">
        <v>1</v>
      </c>
      <c r="X39">
        <v>67.78</v>
      </c>
      <c r="Y39">
        <v>0</v>
      </c>
      <c r="Z39">
        <v>91.69</v>
      </c>
      <c r="AA39">
        <v>13.61</v>
      </c>
      <c r="AB39">
        <v>0</v>
      </c>
      <c r="AC39">
        <v>0</v>
      </c>
      <c r="AD39">
        <v>1</v>
      </c>
      <c r="AE39">
        <v>0</v>
      </c>
      <c r="AF39" t="s">
        <v>85</v>
      </c>
      <c r="AG39">
        <v>78.624799999999993</v>
      </c>
      <c r="AH39">
        <v>3</v>
      </c>
      <c r="AI39">
        <v>-1</v>
      </c>
      <c r="AJ39" t="s">
        <v>6</v>
      </c>
      <c r="AK39">
        <v>4</v>
      </c>
      <c r="AL39">
        <v>0</v>
      </c>
      <c r="AM39">
        <v>-7209.1079119999995</v>
      </c>
      <c r="AN39">
        <v>-1070.0835279999999</v>
      </c>
      <c r="AO39">
        <v>0</v>
      </c>
      <c r="AP39">
        <v>0</v>
      </c>
      <c r="AQ39">
        <v>0</v>
      </c>
      <c r="AR39">
        <v>1</v>
      </c>
    </row>
    <row r="40" spans="1:44" x14ac:dyDescent="0.2">
      <c r="A40">
        <f>ROW(Source!A50)</f>
        <v>50</v>
      </c>
      <c r="B40">
        <v>86295540</v>
      </c>
      <c r="C40">
        <v>86295526</v>
      </c>
      <c r="D40">
        <v>27439703</v>
      </c>
      <c r="E40">
        <v>1</v>
      </c>
      <c r="F40">
        <v>1</v>
      </c>
      <c r="G40">
        <v>1</v>
      </c>
      <c r="H40">
        <v>2</v>
      </c>
      <c r="I40" t="s">
        <v>941</v>
      </c>
      <c r="J40" t="s">
        <v>942</v>
      </c>
      <c r="K40" t="s">
        <v>943</v>
      </c>
      <c r="L40">
        <v>1368</v>
      </c>
      <c r="N40">
        <v>1011</v>
      </c>
      <c r="O40" t="s">
        <v>927</v>
      </c>
      <c r="P40" t="s">
        <v>927</v>
      </c>
      <c r="Q40">
        <v>1</v>
      </c>
      <c r="X40">
        <v>11.9</v>
      </c>
      <c r="Y40">
        <v>0</v>
      </c>
      <c r="Z40">
        <v>7.51</v>
      </c>
      <c r="AA40">
        <v>0</v>
      </c>
      <c r="AB40">
        <v>0</v>
      </c>
      <c r="AC40">
        <v>0</v>
      </c>
      <c r="AD40">
        <v>1</v>
      </c>
      <c r="AE40">
        <v>0</v>
      </c>
      <c r="AF40" t="s">
        <v>85</v>
      </c>
      <c r="AG40">
        <v>13.804</v>
      </c>
      <c r="AH40">
        <v>2</v>
      </c>
      <c r="AI40">
        <v>86295530</v>
      </c>
      <c r="AJ40">
        <v>42</v>
      </c>
      <c r="AK40">
        <v>0</v>
      </c>
      <c r="AL40">
        <v>0</v>
      </c>
      <c r="AM40">
        <v>0</v>
      </c>
      <c r="AN40">
        <v>0</v>
      </c>
      <c r="AO40">
        <v>0</v>
      </c>
      <c r="AP40">
        <v>0</v>
      </c>
      <c r="AQ40">
        <v>0</v>
      </c>
      <c r="AR40">
        <v>0</v>
      </c>
    </row>
    <row r="41" spans="1:44" x14ac:dyDescent="0.2">
      <c r="A41">
        <f>ROW(Source!A50)</f>
        <v>50</v>
      </c>
      <c r="B41">
        <v>86295541</v>
      </c>
      <c r="C41">
        <v>86295526</v>
      </c>
      <c r="D41">
        <v>27441327</v>
      </c>
      <c r="E41">
        <v>1</v>
      </c>
      <c r="F41">
        <v>1</v>
      </c>
      <c r="G41">
        <v>1</v>
      </c>
      <c r="H41">
        <v>2</v>
      </c>
      <c r="I41" t="s">
        <v>936</v>
      </c>
      <c r="J41" t="s">
        <v>937</v>
      </c>
      <c r="K41" t="s">
        <v>938</v>
      </c>
      <c r="L41">
        <v>1368</v>
      </c>
      <c r="N41">
        <v>1011</v>
      </c>
      <c r="O41" t="s">
        <v>927</v>
      </c>
      <c r="P41" t="s">
        <v>927</v>
      </c>
      <c r="Q41">
        <v>1</v>
      </c>
      <c r="X41">
        <v>0.62</v>
      </c>
      <c r="Y41">
        <v>0</v>
      </c>
      <c r="Z41">
        <v>93.37</v>
      </c>
      <c r="AA41">
        <v>11.69</v>
      </c>
      <c r="AB41">
        <v>0</v>
      </c>
      <c r="AC41">
        <v>0</v>
      </c>
      <c r="AD41">
        <v>1</v>
      </c>
      <c r="AE41">
        <v>0</v>
      </c>
      <c r="AF41" t="s">
        <v>85</v>
      </c>
      <c r="AG41">
        <v>0.71919999999999995</v>
      </c>
      <c r="AH41">
        <v>2</v>
      </c>
      <c r="AI41">
        <v>86295531</v>
      </c>
      <c r="AJ41">
        <v>43</v>
      </c>
      <c r="AK41">
        <v>0</v>
      </c>
      <c r="AL41">
        <v>0</v>
      </c>
      <c r="AM41">
        <v>0</v>
      </c>
      <c r="AN41">
        <v>0</v>
      </c>
      <c r="AO41">
        <v>0</v>
      </c>
      <c r="AP41">
        <v>0</v>
      </c>
      <c r="AQ41">
        <v>0</v>
      </c>
      <c r="AR41">
        <v>0</v>
      </c>
    </row>
    <row r="42" spans="1:44" x14ac:dyDescent="0.2">
      <c r="A42">
        <f>ROW(Source!A50)</f>
        <v>50</v>
      </c>
      <c r="B42">
        <v>86295542</v>
      </c>
      <c r="C42">
        <v>86295526</v>
      </c>
      <c r="D42">
        <v>27374323</v>
      </c>
      <c r="E42">
        <v>1</v>
      </c>
      <c r="F42">
        <v>1</v>
      </c>
      <c r="G42">
        <v>1</v>
      </c>
      <c r="H42">
        <v>3</v>
      </c>
      <c r="I42" t="s">
        <v>1048</v>
      </c>
      <c r="J42" t="s">
        <v>1049</v>
      </c>
      <c r="K42" t="s">
        <v>1050</v>
      </c>
      <c r="L42">
        <v>1348</v>
      </c>
      <c r="N42">
        <v>1009</v>
      </c>
      <c r="O42" t="s">
        <v>63</v>
      </c>
      <c r="P42" t="s">
        <v>63</v>
      </c>
      <c r="Q42">
        <v>1000</v>
      </c>
      <c r="X42">
        <v>2.3E-3</v>
      </c>
      <c r="Y42">
        <v>17903.740000000002</v>
      </c>
      <c r="Z42">
        <v>0</v>
      </c>
      <c r="AA42">
        <v>0</v>
      </c>
      <c r="AB42">
        <v>0</v>
      </c>
      <c r="AC42">
        <v>0</v>
      </c>
      <c r="AD42">
        <v>1</v>
      </c>
      <c r="AE42">
        <v>0</v>
      </c>
      <c r="AF42" t="s">
        <v>6</v>
      </c>
      <c r="AG42">
        <v>2.3E-3</v>
      </c>
      <c r="AH42">
        <v>3</v>
      </c>
      <c r="AI42">
        <v>-1</v>
      </c>
      <c r="AJ42" t="s">
        <v>6</v>
      </c>
      <c r="AK42">
        <v>4</v>
      </c>
      <c r="AL42">
        <v>-41.178602000000005</v>
      </c>
      <c r="AM42">
        <v>0</v>
      </c>
      <c r="AN42">
        <v>0</v>
      </c>
      <c r="AO42">
        <v>0</v>
      </c>
      <c r="AP42">
        <v>0</v>
      </c>
      <c r="AQ42">
        <v>0</v>
      </c>
      <c r="AR42">
        <v>1</v>
      </c>
    </row>
    <row r="43" spans="1:44" x14ac:dyDescent="0.2">
      <c r="A43">
        <f>ROW(Source!A50)</f>
        <v>50</v>
      </c>
      <c r="B43">
        <v>86295543</v>
      </c>
      <c r="C43">
        <v>86295526</v>
      </c>
      <c r="D43">
        <v>27378258</v>
      </c>
      <c r="E43">
        <v>1</v>
      </c>
      <c r="F43">
        <v>1</v>
      </c>
      <c r="G43">
        <v>1</v>
      </c>
      <c r="H43">
        <v>3</v>
      </c>
      <c r="I43" t="s">
        <v>140</v>
      </c>
      <c r="J43" t="s">
        <v>1051</v>
      </c>
      <c r="K43" t="s">
        <v>141</v>
      </c>
      <c r="L43">
        <v>1348</v>
      </c>
      <c r="N43">
        <v>1009</v>
      </c>
      <c r="O43" t="s">
        <v>63</v>
      </c>
      <c r="P43" t="s">
        <v>63</v>
      </c>
      <c r="Q43">
        <v>1000</v>
      </c>
      <c r="X43">
        <v>0.01</v>
      </c>
      <c r="Y43">
        <v>9480</v>
      </c>
      <c r="Z43">
        <v>0</v>
      </c>
      <c r="AA43">
        <v>0</v>
      </c>
      <c r="AB43">
        <v>0</v>
      </c>
      <c r="AC43">
        <v>0</v>
      </c>
      <c r="AD43">
        <v>1</v>
      </c>
      <c r="AE43">
        <v>0</v>
      </c>
      <c r="AF43" t="s">
        <v>6</v>
      </c>
      <c r="AG43">
        <v>0.01</v>
      </c>
      <c r="AH43">
        <v>3</v>
      </c>
      <c r="AI43">
        <v>-1</v>
      </c>
      <c r="AJ43" t="s">
        <v>6</v>
      </c>
      <c r="AK43">
        <v>4</v>
      </c>
      <c r="AL43">
        <v>-94.8</v>
      </c>
      <c r="AM43">
        <v>0</v>
      </c>
      <c r="AN43">
        <v>0</v>
      </c>
      <c r="AO43">
        <v>0</v>
      </c>
      <c r="AP43">
        <v>0</v>
      </c>
      <c r="AQ43">
        <v>0</v>
      </c>
      <c r="AR43">
        <v>1</v>
      </c>
    </row>
    <row r="44" spans="1:44" x14ac:dyDescent="0.2">
      <c r="A44">
        <f>ROW(Source!A50)</f>
        <v>50</v>
      </c>
      <c r="B44">
        <v>86295544</v>
      </c>
      <c r="C44">
        <v>86295526</v>
      </c>
      <c r="D44">
        <v>27407704</v>
      </c>
      <c r="E44">
        <v>1</v>
      </c>
      <c r="F44">
        <v>1</v>
      </c>
      <c r="G44">
        <v>1</v>
      </c>
      <c r="H44">
        <v>3</v>
      </c>
      <c r="I44" t="s">
        <v>1034</v>
      </c>
      <c r="J44" t="s">
        <v>1035</v>
      </c>
      <c r="K44" t="s">
        <v>1036</v>
      </c>
      <c r="L44">
        <v>1339</v>
      </c>
      <c r="N44">
        <v>1007</v>
      </c>
      <c r="O44" t="s">
        <v>32</v>
      </c>
      <c r="P44" t="s">
        <v>32</v>
      </c>
      <c r="Q44">
        <v>1</v>
      </c>
      <c r="X44">
        <v>0.7</v>
      </c>
      <c r="Y44">
        <v>456.93</v>
      </c>
      <c r="Z44">
        <v>0</v>
      </c>
      <c r="AA44">
        <v>0</v>
      </c>
      <c r="AB44">
        <v>0</v>
      </c>
      <c r="AC44">
        <v>0</v>
      </c>
      <c r="AD44">
        <v>1</v>
      </c>
      <c r="AE44">
        <v>0</v>
      </c>
      <c r="AF44" t="s">
        <v>6</v>
      </c>
      <c r="AG44">
        <v>0.7</v>
      </c>
      <c r="AH44">
        <v>3</v>
      </c>
      <c r="AI44">
        <v>-1</v>
      </c>
      <c r="AJ44" t="s">
        <v>6</v>
      </c>
      <c r="AK44">
        <v>4</v>
      </c>
      <c r="AL44">
        <v>-319.851</v>
      </c>
      <c r="AM44">
        <v>0</v>
      </c>
      <c r="AN44">
        <v>0</v>
      </c>
      <c r="AO44">
        <v>0</v>
      </c>
      <c r="AP44">
        <v>0</v>
      </c>
      <c r="AQ44">
        <v>0</v>
      </c>
      <c r="AR44">
        <v>1</v>
      </c>
    </row>
    <row r="45" spans="1:44" x14ac:dyDescent="0.2">
      <c r="A45">
        <f>ROW(Source!A50)</f>
        <v>50</v>
      </c>
      <c r="B45">
        <v>86295545</v>
      </c>
      <c r="C45">
        <v>86295526</v>
      </c>
      <c r="D45">
        <v>27413983</v>
      </c>
      <c r="E45">
        <v>1</v>
      </c>
      <c r="F45">
        <v>1</v>
      </c>
      <c r="G45">
        <v>1</v>
      </c>
      <c r="H45">
        <v>3</v>
      </c>
      <c r="I45" t="s">
        <v>1037</v>
      </c>
      <c r="J45" t="s">
        <v>1038</v>
      </c>
      <c r="K45" t="s">
        <v>1039</v>
      </c>
      <c r="L45">
        <v>53010780</v>
      </c>
      <c r="N45">
        <v>1010</v>
      </c>
      <c r="O45" t="s">
        <v>300</v>
      </c>
      <c r="P45" t="s">
        <v>43</v>
      </c>
      <c r="Q45">
        <v>1</v>
      </c>
      <c r="X45">
        <v>100</v>
      </c>
      <c r="Y45">
        <v>0</v>
      </c>
      <c r="Z45">
        <v>0</v>
      </c>
      <c r="AA45">
        <v>0</v>
      </c>
      <c r="AB45">
        <v>0</v>
      </c>
      <c r="AC45">
        <v>0</v>
      </c>
      <c r="AD45">
        <v>0</v>
      </c>
      <c r="AE45">
        <v>0</v>
      </c>
      <c r="AF45" t="s">
        <v>6</v>
      </c>
      <c r="AG45">
        <v>100</v>
      </c>
      <c r="AH45">
        <v>3</v>
      </c>
      <c r="AI45">
        <v>-1</v>
      </c>
      <c r="AJ45" t="s">
        <v>6</v>
      </c>
      <c r="AK45">
        <v>0</v>
      </c>
      <c r="AL45">
        <v>0</v>
      </c>
      <c r="AM45">
        <v>0</v>
      </c>
      <c r="AN45">
        <v>0</v>
      </c>
      <c r="AO45">
        <v>0</v>
      </c>
      <c r="AP45">
        <v>0</v>
      </c>
      <c r="AQ45">
        <v>0</v>
      </c>
      <c r="AR45">
        <v>0</v>
      </c>
    </row>
    <row r="46" spans="1:44" x14ac:dyDescent="0.2">
      <c r="A46">
        <f>ROW(Source!A51)</f>
        <v>51</v>
      </c>
      <c r="B46">
        <v>86295537</v>
      </c>
      <c r="C46">
        <v>86295526</v>
      </c>
      <c r="D46">
        <v>27498362</v>
      </c>
      <c r="E46">
        <v>1</v>
      </c>
      <c r="F46">
        <v>1</v>
      </c>
      <c r="G46">
        <v>1</v>
      </c>
      <c r="H46">
        <v>1</v>
      </c>
      <c r="I46" t="s">
        <v>939</v>
      </c>
      <c r="J46" t="s">
        <v>6</v>
      </c>
      <c r="K46" t="s">
        <v>940</v>
      </c>
      <c r="L46">
        <v>1369</v>
      </c>
      <c r="N46">
        <v>1013</v>
      </c>
      <c r="O46" t="s">
        <v>921</v>
      </c>
      <c r="P46" t="s">
        <v>921</v>
      </c>
      <c r="Q46">
        <v>1</v>
      </c>
      <c r="X46">
        <v>282.02999999999997</v>
      </c>
      <c r="Y46">
        <v>0</v>
      </c>
      <c r="Z46">
        <v>0</v>
      </c>
      <c r="AA46">
        <v>0</v>
      </c>
      <c r="AB46">
        <v>9.3699999999999992</v>
      </c>
      <c r="AC46">
        <v>0</v>
      </c>
      <c r="AD46">
        <v>1</v>
      </c>
      <c r="AE46">
        <v>1</v>
      </c>
      <c r="AF46" t="s">
        <v>85</v>
      </c>
      <c r="AG46">
        <v>327.15479999999997</v>
      </c>
      <c r="AH46">
        <v>2</v>
      </c>
      <c r="AI46">
        <v>86295527</v>
      </c>
      <c r="AJ46">
        <v>49</v>
      </c>
      <c r="AK46">
        <v>0</v>
      </c>
      <c r="AL46">
        <v>0</v>
      </c>
      <c r="AM46">
        <v>0</v>
      </c>
      <c r="AN46">
        <v>0</v>
      </c>
      <c r="AO46">
        <v>0</v>
      </c>
      <c r="AP46">
        <v>0</v>
      </c>
      <c r="AQ46">
        <v>0</v>
      </c>
      <c r="AR46">
        <v>0</v>
      </c>
    </row>
    <row r="47" spans="1:44" x14ac:dyDescent="0.2">
      <c r="A47">
        <f>ROW(Source!A51)</f>
        <v>51</v>
      </c>
      <c r="B47">
        <v>86295538</v>
      </c>
      <c r="C47">
        <v>86295526</v>
      </c>
      <c r="D47">
        <v>121548</v>
      </c>
      <c r="E47">
        <v>1</v>
      </c>
      <c r="F47">
        <v>1</v>
      </c>
      <c r="G47">
        <v>1</v>
      </c>
      <c r="H47">
        <v>1</v>
      </c>
      <c r="I47" t="s">
        <v>39</v>
      </c>
      <c r="J47" t="s">
        <v>6</v>
      </c>
      <c r="K47" t="s">
        <v>922</v>
      </c>
      <c r="L47">
        <v>608254</v>
      </c>
      <c r="N47">
        <v>1013</v>
      </c>
      <c r="O47" t="s">
        <v>923</v>
      </c>
      <c r="P47" t="s">
        <v>923</v>
      </c>
      <c r="Q47">
        <v>1</v>
      </c>
      <c r="X47">
        <v>67.78</v>
      </c>
      <c r="Y47">
        <v>0</v>
      </c>
      <c r="Z47">
        <v>0</v>
      </c>
      <c r="AA47">
        <v>0</v>
      </c>
      <c r="AB47">
        <v>0</v>
      </c>
      <c r="AC47">
        <v>0</v>
      </c>
      <c r="AD47">
        <v>1</v>
      </c>
      <c r="AE47">
        <v>2</v>
      </c>
      <c r="AF47" t="s">
        <v>85</v>
      </c>
      <c r="AG47">
        <v>78.624799999999993</v>
      </c>
      <c r="AH47">
        <v>2</v>
      </c>
      <c r="AI47">
        <v>86295528</v>
      </c>
      <c r="AJ47">
        <v>50</v>
      </c>
      <c r="AK47">
        <v>0</v>
      </c>
      <c r="AL47">
        <v>0</v>
      </c>
      <c r="AM47">
        <v>0</v>
      </c>
      <c r="AN47">
        <v>0</v>
      </c>
      <c r="AO47">
        <v>0</v>
      </c>
      <c r="AP47">
        <v>0</v>
      </c>
      <c r="AQ47">
        <v>0</v>
      </c>
      <c r="AR47">
        <v>0</v>
      </c>
    </row>
    <row r="48" spans="1:44" x14ac:dyDescent="0.2">
      <c r="A48">
        <f>ROW(Source!A51)</f>
        <v>51</v>
      </c>
      <c r="B48">
        <v>86295539</v>
      </c>
      <c r="C48">
        <v>86295526</v>
      </c>
      <c r="D48">
        <v>27439418</v>
      </c>
      <c r="E48">
        <v>1</v>
      </c>
      <c r="F48">
        <v>1</v>
      </c>
      <c r="G48">
        <v>1</v>
      </c>
      <c r="H48">
        <v>2</v>
      </c>
      <c r="I48" t="s">
        <v>944</v>
      </c>
      <c r="J48" t="s">
        <v>945</v>
      </c>
      <c r="K48" t="s">
        <v>946</v>
      </c>
      <c r="L48">
        <v>1368</v>
      </c>
      <c r="N48">
        <v>1011</v>
      </c>
      <c r="O48" t="s">
        <v>927</v>
      </c>
      <c r="P48" t="s">
        <v>927</v>
      </c>
      <c r="Q48">
        <v>1</v>
      </c>
      <c r="X48">
        <v>67.78</v>
      </c>
      <c r="Y48">
        <v>0</v>
      </c>
      <c r="Z48">
        <v>91.69</v>
      </c>
      <c r="AA48">
        <v>13.61</v>
      </c>
      <c r="AB48">
        <v>0</v>
      </c>
      <c r="AC48">
        <v>0</v>
      </c>
      <c r="AD48">
        <v>1</v>
      </c>
      <c r="AE48">
        <v>0</v>
      </c>
      <c r="AF48" t="s">
        <v>85</v>
      </c>
      <c r="AG48">
        <v>78.624799999999993</v>
      </c>
      <c r="AH48">
        <v>3</v>
      </c>
      <c r="AI48">
        <v>-1</v>
      </c>
      <c r="AJ48" t="s">
        <v>6</v>
      </c>
      <c r="AK48">
        <v>4</v>
      </c>
      <c r="AL48">
        <v>0</v>
      </c>
      <c r="AM48">
        <v>-7209.1079119999995</v>
      </c>
      <c r="AN48">
        <v>-1070.0835279999999</v>
      </c>
      <c r="AO48">
        <v>0</v>
      </c>
      <c r="AP48">
        <v>0</v>
      </c>
      <c r="AQ48">
        <v>0</v>
      </c>
      <c r="AR48">
        <v>1</v>
      </c>
    </row>
    <row r="49" spans="1:44" x14ac:dyDescent="0.2">
      <c r="A49">
        <f>ROW(Source!A51)</f>
        <v>51</v>
      </c>
      <c r="B49">
        <v>86295540</v>
      </c>
      <c r="C49">
        <v>86295526</v>
      </c>
      <c r="D49">
        <v>27439703</v>
      </c>
      <c r="E49">
        <v>1</v>
      </c>
      <c r="F49">
        <v>1</v>
      </c>
      <c r="G49">
        <v>1</v>
      </c>
      <c r="H49">
        <v>2</v>
      </c>
      <c r="I49" t="s">
        <v>941</v>
      </c>
      <c r="J49" t="s">
        <v>942</v>
      </c>
      <c r="K49" t="s">
        <v>943</v>
      </c>
      <c r="L49">
        <v>1368</v>
      </c>
      <c r="N49">
        <v>1011</v>
      </c>
      <c r="O49" t="s">
        <v>927</v>
      </c>
      <c r="P49" t="s">
        <v>927</v>
      </c>
      <c r="Q49">
        <v>1</v>
      </c>
      <c r="X49">
        <v>11.9</v>
      </c>
      <c r="Y49">
        <v>0</v>
      </c>
      <c r="Z49">
        <v>7.51</v>
      </c>
      <c r="AA49">
        <v>0</v>
      </c>
      <c r="AB49">
        <v>0</v>
      </c>
      <c r="AC49">
        <v>0</v>
      </c>
      <c r="AD49">
        <v>1</v>
      </c>
      <c r="AE49">
        <v>0</v>
      </c>
      <c r="AF49" t="s">
        <v>85</v>
      </c>
      <c r="AG49">
        <v>13.804</v>
      </c>
      <c r="AH49">
        <v>2</v>
      </c>
      <c r="AI49">
        <v>86295530</v>
      </c>
      <c r="AJ49">
        <v>52</v>
      </c>
      <c r="AK49">
        <v>0</v>
      </c>
      <c r="AL49">
        <v>0</v>
      </c>
      <c r="AM49">
        <v>0</v>
      </c>
      <c r="AN49">
        <v>0</v>
      </c>
      <c r="AO49">
        <v>0</v>
      </c>
      <c r="AP49">
        <v>0</v>
      </c>
      <c r="AQ49">
        <v>0</v>
      </c>
      <c r="AR49">
        <v>0</v>
      </c>
    </row>
    <row r="50" spans="1:44" x14ac:dyDescent="0.2">
      <c r="A50">
        <f>ROW(Source!A51)</f>
        <v>51</v>
      </c>
      <c r="B50">
        <v>86295541</v>
      </c>
      <c r="C50">
        <v>86295526</v>
      </c>
      <c r="D50">
        <v>27441327</v>
      </c>
      <c r="E50">
        <v>1</v>
      </c>
      <c r="F50">
        <v>1</v>
      </c>
      <c r="G50">
        <v>1</v>
      </c>
      <c r="H50">
        <v>2</v>
      </c>
      <c r="I50" t="s">
        <v>936</v>
      </c>
      <c r="J50" t="s">
        <v>937</v>
      </c>
      <c r="K50" t="s">
        <v>938</v>
      </c>
      <c r="L50">
        <v>1368</v>
      </c>
      <c r="N50">
        <v>1011</v>
      </c>
      <c r="O50" t="s">
        <v>927</v>
      </c>
      <c r="P50" t="s">
        <v>927</v>
      </c>
      <c r="Q50">
        <v>1</v>
      </c>
      <c r="X50">
        <v>0.62</v>
      </c>
      <c r="Y50">
        <v>0</v>
      </c>
      <c r="Z50">
        <v>93.37</v>
      </c>
      <c r="AA50">
        <v>11.69</v>
      </c>
      <c r="AB50">
        <v>0</v>
      </c>
      <c r="AC50">
        <v>0</v>
      </c>
      <c r="AD50">
        <v>1</v>
      </c>
      <c r="AE50">
        <v>0</v>
      </c>
      <c r="AF50" t="s">
        <v>85</v>
      </c>
      <c r="AG50">
        <v>0.71919999999999995</v>
      </c>
      <c r="AH50">
        <v>2</v>
      </c>
      <c r="AI50">
        <v>86295531</v>
      </c>
      <c r="AJ50">
        <v>53</v>
      </c>
      <c r="AK50">
        <v>0</v>
      </c>
      <c r="AL50">
        <v>0</v>
      </c>
      <c r="AM50">
        <v>0</v>
      </c>
      <c r="AN50">
        <v>0</v>
      </c>
      <c r="AO50">
        <v>0</v>
      </c>
      <c r="AP50">
        <v>0</v>
      </c>
      <c r="AQ50">
        <v>0</v>
      </c>
      <c r="AR50">
        <v>0</v>
      </c>
    </row>
    <row r="51" spans="1:44" x14ac:dyDescent="0.2">
      <c r="A51">
        <f>ROW(Source!A51)</f>
        <v>51</v>
      </c>
      <c r="B51">
        <v>86295542</v>
      </c>
      <c r="C51">
        <v>86295526</v>
      </c>
      <c r="D51">
        <v>27374323</v>
      </c>
      <c r="E51">
        <v>1</v>
      </c>
      <c r="F51">
        <v>1</v>
      </c>
      <c r="G51">
        <v>1</v>
      </c>
      <c r="H51">
        <v>3</v>
      </c>
      <c r="I51" t="s">
        <v>1048</v>
      </c>
      <c r="J51" t="s">
        <v>1049</v>
      </c>
      <c r="K51" t="s">
        <v>1050</v>
      </c>
      <c r="L51">
        <v>1348</v>
      </c>
      <c r="N51">
        <v>1009</v>
      </c>
      <c r="O51" t="s">
        <v>63</v>
      </c>
      <c r="P51" t="s">
        <v>63</v>
      </c>
      <c r="Q51">
        <v>1000</v>
      </c>
      <c r="X51">
        <v>2.3E-3</v>
      </c>
      <c r="Y51">
        <v>17903.740000000002</v>
      </c>
      <c r="Z51">
        <v>0</v>
      </c>
      <c r="AA51">
        <v>0</v>
      </c>
      <c r="AB51">
        <v>0</v>
      </c>
      <c r="AC51">
        <v>0</v>
      </c>
      <c r="AD51">
        <v>1</v>
      </c>
      <c r="AE51">
        <v>0</v>
      </c>
      <c r="AF51" t="s">
        <v>6</v>
      </c>
      <c r="AG51">
        <v>2.3E-3</v>
      </c>
      <c r="AH51">
        <v>3</v>
      </c>
      <c r="AI51">
        <v>-1</v>
      </c>
      <c r="AJ51" t="s">
        <v>6</v>
      </c>
      <c r="AK51">
        <v>4</v>
      </c>
      <c r="AL51">
        <v>-41.178602000000005</v>
      </c>
      <c r="AM51">
        <v>0</v>
      </c>
      <c r="AN51">
        <v>0</v>
      </c>
      <c r="AO51">
        <v>0</v>
      </c>
      <c r="AP51">
        <v>0</v>
      </c>
      <c r="AQ51">
        <v>0</v>
      </c>
      <c r="AR51">
        <v>1</v>
      </c>
    </row>
    <row r="52" spans="1:44" x14ac:dyDescent="0.2">
      <c r="A52">
        <f>ROW(Source!A51)</f>
        <v>51</v>
      </c>
      <c r="B52">
        <v>86295543</v>
      </c>
      <c r="C52">
        <v>86295526</v>
      </c>
      <c r="D52">
        <v>27378258</v>
      </c>
      <c r="E52">
        <v>1</v>
      </c>
      <c r="F52">
        <v>1</v>
      </c>
      <c r="G52">
        <v>1</v>
      </c>
      <c r="H52">
        <v>3</v>
      </c>
      <c r="I52" t="s">
        <v>140</v>
      </c>
      <c r="J52" t="s">
        <v>1051</v>
      </c>
      <c r="K52" t="s">
        <v>141</v>
      </c>
      <c r="L52">
        <v>1348</v>
      </c>
      <c r="N52">
        <v>1009</v>
      </c>
      <c r="O52" t="s">
        <v>63</v>
      </c>
      <c r="P52" t="s">
        <v>63</v>
      </c>
      <c r="Q52">
        <v>1000</v>
      </c>
      <c r="X52">
        <v>0.01</v>
      </c>
      <c r="Y52">
        <v>9480</v>
      </c>
      <c r="Z52">
        <v>0</v>
      </c>
      <c r="AA52">
        <v>0</v>
      </c>
      <c r="AB52">
        <v>0</v>
      </c>
      <c r="AC52">
        <v>0</v>
      </c>
      <c r="AD52">
        <v>1</v>
      </c>
      <c r="AE52">
        <v>0</v>
      </c>
      <c r="AF52" t="s">
        <v>6</v>
      </c>
      <c r="AG52">
        <v>0.01</v>
      </c>
      <c r="AH52">
        <v>3</v>
      </c>
      <c r="AI52">
        <v>-1</v>
      </c>
      <c r="AJ52" t="s">
        <v>6</v>
      </c>
      <c r="AK52">
        <v>4</v>
      </c>
      <c r="AL52">
        <v>-94.8</v>
      </c>
      <c r="AM52">
        <v>0</v>
      </c>
      <c r="AN52">
        <v>0</v>
      </c>
      <c r="AO52">
        <v>0</v>
      </c>
      <c r="AP52">
        <v>0</v>
      </c>
      <c r="AQ52">
        <v>0</v>
      </c>
      <c r="AR52">
        <v>1</v>
      </c>
    </row>
    <row r="53" spans="1:44" x14ac:dyDescent="0.2">
      <c r="A53">
        <f>ROW(Source!A51)</f>
        <v>51</v>
      </c>
      <c r="B53">
        <v>86295544</v>
      </c>
      <c r="C53">
        <v>86295526</v>
      </c>
      <c r="D53">
        <v>27407704</v>
      </c>
      <c r="E53">
        <v>1</v>
      </c>
      <c r="F53">
        <v>1</v>
      </c>
      <c r="G53">
        <v>1</v>
      </c>
      <c r="H53">
        <v>3</v>
      </c>
      <c r="I53" t="s">
        <v>1034</v>
      </c>
      <c r="J53" t="s">
        <v>1035</v>
      </c>
      <c r="K53" t="s">
        <v>1036</v>
      </c>
      <c r="L53">
        <v>1339</v>
      </c>
      <c r="N53">
        <v>1007</v>
      </c>
      <c r="O53" t="s">
        <v>32</v>
      </c>
      <c r="P53" t="s">
        <v>32</v>
      </c>
      <c r="Q53">
        <v>1</v>
      </c>
      <c r="X53">
        <v>0.7</v>
      </c>
      <c r="Y53">
        <v>456.93</v>
      </c>
      <c r="Z53">
        <v>0</v>
      </c>
      <c r="AA53">
        <v>0</v>
      </c>
      <c r="AB53">
        <v>0</v>
      </c>
      <c r="AC53">
        <v>0</v>
      </c>
      <c r="AD53">
        <v>1</v>
      </c>
      <c r="AE53">
        <v>0</v>
      </c>
      <c r="AF53" t="s">
        <v>6</v>
      </c>
      <c r="AG53">
        <v>0.7</v>
      </c>
      <c r="AH53">
        <v>3</v>
      </c>
      <c r="AI53">
        <v>-1</v>
      </c>
      <c r="AJ53" t="s">
        <v>6</v>
      </c>
      <c r="AK53">
        <v>4</v>
      </c>
      <c r="AL53">
        <v>-319.851</v>
      </c>
      <c r="AM53">
        <v>0</v>
      </c>
      <c r="AN53">
        <v>0</v>
      </c>
      <c r="AO53">
        <v>0</v>
      </c>
      <c r="AP53">
        <v>0</v>
      </c>
      <c r="AQ53">
        <v>0</v>
      </c>
      <c r="AR53">
        <v>1</v>
      </c>
    </row>
    <row r="54" spans="1:44" x14ac:dyDescent="0.2">
      <c r="A54">
        <f>ROW(Source!A51)</f>
        <v>51</v>
      </c>
      <c r="B54">
        <v>86295545</v>
      </c>
      <c r="C54">
        <v>86295526</v>
      </c>
      <c r="D54">
        <v>27413983</v>
      </c>
      <c r="E54">
        <v>1</v>
      </c>
      <c r="F54">
        <v>1</v>
      </c>
      <c r="G54">
        <v>1</v>
      </c>
      <c r="H54">
        <v>3</v>
      </c>
      <c r="I54" t="s">
        <v>1037</v>
      </c>
      <c r="J54" t="s">
        <v>1038</v>
      </c>
      <c r="K54" t="s">
        <v>1039</v>
      </c>
      <c r="L54">
        <v>53010780</v>
      </c>
      <c r="N54">
        <v>1010</v>
      </c>
      <c r="O54" t="s">
        <v>300</v>
      </c>
      <c r="P54" t="s">
        <v>43</v>
      </c>
      <c r="Q54">
        <v>1</v>
      </c>
      <c r="X54">
        <v>100</v>
      </c>
      <c r="Y54">
        <v>0</v>
      </c>
      <c r="Z54">
        <v>0</v>
      </c>
      <c r="AA54">
        <v>0</v>
      </c>
      <c r="AB54">
        <v>0</v>
      </c>
      <c r="AC54">
        <v>0</v>
      </c>
      <c r="AD54">
        <v>0</v>
      </c>
      <c r="AE54">
        <v>0</v>
      </c>
      <c r="AF54" t="s">
        <v>6</v>
      </c>
      <c r="AG54">
        <v>100</v>
      </c>
      <c r="AH54">
        <v>3</v>
      </c>
      <c r="AI54">
        <v>-1</v>
      </c>
      <c r="AJ54" t="s">
        <v>6</v>
      </c>
      <c r="AK54">
        <v>0</v>
      </c>
      <c r="AL54">
        <v>0</v>
      </c>
      <c r="AM54">
        <v>0</v>
      </c>
      <c r="AN54">
        <v>0</v>
      </c>
      <c r="AO54">
        <v>0</v>
      </c>
      <c r="AP54">
        <v>0</v>
      </c>
      <c r="AQ54">
        <v>0</v>
      </c>
      <c r="AR54">
        <v>0</v>
      </c>
    </row>
    <row r="55" spans="1:44" x14ac:dyDescent="0.2">
      <c r="A55">
        <f>ROW(Source!A62)</f>
        <v>62</v>
      </c>
      <c r="B55">
        <v>86295560</v>
      </c>
      <c r="C55">
        <v>86295551</v>
      </c>
      <c r="D55">
        <v>27500919</v>
      </c>
      <c r="E55">
        <v>1</v>
      </c>
      <c r="F55">
        <v>1</v>
      </c>
      <c r="G55">
        <v>1</v>
      </c>
      <c r="H55">
        <v>1</v>
      </c>
      <c r="I55" t="s">
        <v>919</v>
      </c>
      <c r="J55" t="s">
        <v>6</v>
      </c>
      <c r="K55" t="s">
        <v>920</v>
      </c>
      <c r="L55">
        <v>1369</v>
      </c>
      <c r="N55">
        <v>1013</v>
      </c>
      <c r="O55" t="s">
        <v>921</v>
      </c>
      <c r="P55" t="s">
        <v>921</v>
      </c>
      <c r="Q55">
        <v>1</v>
      </c>
      <c r="X55">
        <v>186.83</v>
      </c>
      <c r="Y55">
        <v>0</v>
      </c>
      <c r="Z55">
        <v>0</v>
      </c>
      <c r="AA55">
        <v>0</v>
      </c>
      <c r="AB55">
        <v>9.26</v>
      </c>
      <c r="AC55">
        <v>0</v>
      </c>
      <c r="AD55">
        <v>1</v>
      </c>
      <c r="AE55">
        <v>1</v>
      </c>
      <c r="AF55" t="s">
        <v>85</v>
      </c>
      <c r="AG55">
        <v>216.72280000000001</v>
      </c>
      <c r="AH55">
        <v>2</v>
      </c>
      <c r="AI55">
        <v>86295552</v>
      </c>
      <c r="AJ55">
        <v>59</v>
      </c>
      <c r="AK55">
        <v>0</v>
      </c>
      <c r="AL55">
        <v>0</v>
      </c>
      <c r="AM55">
        <v>0</v>
      </c>
      <c r="AN55">
        <v>0</v>
      </c>
      <c r="AO55">
        <v>0</v>
      </c>
      <c r="AP55">
        <v>0</v>
      </c>
      <c r="AQ55">
        <v>0</v>
      </c>
      <c r="AR55">
        <v>0</v>
      </c>
    </row>
    <row r="56" spans="1:44" x14ac:dyDescent="0.2">
      <c r="A56">
        <f>ROW(Source!A62)</f>
        <v>62</v>
      </c>
      <c r="B56">
        <v>86295561</v>
      </c>
      <c r="C56">
        <v>86295551</v>
      </c>
      <c r="D56">
        <v>121548</v>
      </c>
      <c r="E56">
        <v>1</v>
      </c>
      <c r="F56">
        <v>1</v>
      </c>
      <c r="G56">
        <v>1</v>
      </c>
      <c r="H56">
        <v>1</v>
      </c>
      <c r="I56" t="s">
        <v>39</v>
      </c>
      <c r="J56" t="s">
        <v>6</v>
      </c>
      <c r="K56" t="s">
        <v>922</v>
      </c>
      <c r="L56">
        <v>608254</v>
      </c>
      <c r="N56">
        <v>1013</v>
      </c>
      <c r="O56" t="s">
        <v>923</v>
      </c>
      <c r="P56" t="s">
        <v>923</v>
      </c>
      <c r="Q56">
        <v>1</v>
      </c>
      <c r="X56">
        <v>46.93</v>
      </c>
      <c r="Y56">
        <v>0</v>
      </c>
      <c r="Z56">
        <v>0</v>
      </c>
      <c r="AA56">
        <v>0</v>
      </c>
      <c r="AB56">
        <v>0</v>
      </c>
      <c r="AC56">
        <v>0</v>
      </c>
      <c r="AD56">
        <v>1</v>
      </c>
      <c r="AE56">
        <v>2</v>
      </c>
      <c r="AF56" t="s">
        <v>85</v>
      </c>
      <c r="AG56">
        <v>54.438799999999993</v>
      </c>
      <c r="AH56">
        <v>2</v>
      </c>
      <c r="AI56">
        <v>86295553</v>
      </c>
      <c r="AJ56">
        <v>60</v>
      </c>
      <c r="AK56">
        <v>0</v>
      </c>
      <c r="AL56">
        <v>0</v>
      </c>
      <c r="AM56">
        <v>0</v>
      </c>
      <c r="AN56">
        <v>0</v>
      </c>
      <c r="AO56">
        <v>0</v>
      </c>
      <c r="AP56">
        <v>0</v>
      </c>
      <c r="AQ56">
        <v>0</v>
      </c>
      <c r="AR56">
        <v>0</v>
      </c>
    </row>
    <row r="57" spans="1:44" x14ac:dyDescent="0.2">
      <c r="A57">
        <f>ROW(Source!A62)</f>
        <v>62</v>
      </c>
      <c r="B57">
        <v>86295562</v>
      </c>
      <c r="C57">
        <v>86295551</v>
      </c>
      <c r="D57">
        <v>27439418</v>
      </c>
      <c r="E57">
        <v>1</v>
      </c>
      <c r="F57">
        <v>1</v>
      </c>
      <c r="G57">
        <v>1</v>
      </c>
      <c r="H57">
        <v>2</v>
      </c>
      <c r="I57" t="s">
        <v>944</v>
      </c>
      <c r="J57" t="s">
        <v>945</v>
      </c>
      <c r="K57" t="s">
        <v>946</v>
      </c>
      <c r="L57">
        <v>1368</v>
      </c>
      <c r="N57">
        <v>1011</v>
      </c>
      <c r="O57" t="s">
        <v>927</v>
      </c>
      <c r="P57" t="s">
        <v>927</v>
      </c>
      <c r="Q57">
        <v>1</v>
      </c>
      <c r="X57">
        <v>46.93</v>
      </c>
      <c r="Y57">
        <v>0</v>
      </c>
      <c r="Z57">
        <v>91.69</v>
      </c>
      <c r="AA57">
        <v>13.61</v>
      </c>
      <c r="AB57">
        <v>0</v>
      </c>
      <c r="AC57">
        <v>0</v>
      </c>
      <c r="AD57">
        <v>1</v>
      </c>
      <c r="AE57">
        <v>0</v>
      </c>
      <c r="AF57" t="s">
        <v>85</v>
      </c>
      <c r="AG57">
        <v>54.438799999999993</v>
      </c>
      <c r="AH57">
        <v>2</v>
      </c>
      <c r="AI57">
        <v>86295554</v>
      </c>
      <c r="AJ57">
        <v>61</v>
      </c>
      <c r="AK57">
        <v>0</v>
      </c>
      <c r="AL57">
        <v>0</v>
      </c>
      <c r="AM57">
        <v>0</v>
      </c>
      <c r="AN57">
        <v>0</v>
      </c>
      <c r="AO57">
        <v>0</v>
      </c>
      <c r="AP57">
        <v>0</v>
      </c>
      <c r="AQ57">
        <v>0</v>
      </c>
      <c r="AR57">
        <v>0</v>
      </c>
    </row>
    <row r="58" spans="1:44" x14ac:dyDescent="0.2">
      <c r="A58">
        <f>ROW(Source!A62)</f>
        <v>62</v>
      </c>
      <c r="B58">
        <v>86295563</v>
      </c>
      <c r="C58">
        <v>86295551</v>
      </c>
      <c r="D58">
        <v>27439703</v>
      </c>
      <c r="E58">
        <v>1</v>
      </c>
      <c r="F58">
        <v>1</v>
      </c>
      <c r="G58">
        <v>1</v>
      </c>
      <c r="H58">
        <v>2</v>
      </c>
      <c r="I58" t="s">
        <v>941</v>
      </c>
      <c r="J58" t="s">
        <v>942</v>
      </c>
      <c r="K58" t="s">
        <v>943</v>
      </c>
      <c r="L58">
        <v>1368</v>
      </c>
      <c r="N58">
        <v>1011</v>
      </c>
      <c r="O58" t="s">
        <v>927</v>
      </c>
      <c r="P58" t="s">
        <v>927</v>
      </c>
      <c r="Q58">
        <v>1</v>
      </c>
      <c r="X58">
        <v>11.9</v>
      </c>
      <c r="Y58">
        <v>0</v>
      </c>
      <c r="Z58">
        <v>7.51</v>
      </c>
      <c r="AA58">
        <v>0</v>
      </c>
      <c r="AB58">
        <v>0</v>
      </c>
      <c r="AC58">
        <v>0</v>
      </c>
      <c r="AD58">
        <v>1</v>
      </c>
      <c r="AE58">
        <v>0</v>
      </c>
      <c r="AF58" t="s">
        <v>85</v>
      </c>
      <c r="AG58">
        <v>13.804</v>
      </c>
      <c r="AH58">
        <v>2</v>
      </c>
      <c r="AI58">
        <v>86295555</v>
      </c>
      <c r="AJ58">
        <v>62</v>
      </c>
      <c r="AK58">
        <v>0</v>
      </c>
      <c r="AL58">
        <v>0</v>
      </c>
      <c r="AM58">
        <v>0</v>
      </c>
      <c r="AN58">
        <v>0</v>
      </c>
      <c r="AO58">
        <v>0</v>
      </c>
      <c r="AP58">
        <v>0</v>
      </c>
      <c r="AQ58">
        <v>0</v>
      </c>
      <c r="AR58">
        <v>0</v>
      </c>
    </row>
    <row r="59" spans="1:44" x14ac:dyDescent="0.2">
      <c r="A59">
        <f>ROW(Source!A62)</f>
        <v>62</v>
      </c>
      <c r="B59">
        <v>86295564</v>
      </c>
      <c r="C59">
        <v>86295551</v>
      </c>
      <c r="D59">
        <v>27441327</v>
      </c>
      <c r="E59">
        <v>1</v>
      </c>
      <c r="F59">
        <v>1</v>
      </c>
      <c r="G59">
        <v>1</v>
      </c>
      <c r="H59">
        <v>2</v>
      </c>
      <c r="I59" t="s">
        <v>936</v>
      </c>
      <c r="J59" t="s">
        <v>937</v>
      </c>
      <c r="K59" t="s">
        <v>938</v>
      </c>
      <c r="L59">
        <v>1368</v>
      </c>
      <c r="N59">
        <v>1011</v>
      </c>
      <c r="O59" t="s">
        <v>927</v>
      </c>
      <c r="P59" t="s">
        <v>927</v>
      </c>
      <c r="Q59">
        <v>1</v>
      </c>
      <c r="X59">
        <v>0.5</v>
      </c>
      <c r="Y59">
        <v>0</v>
      </c>
      <c r="Z59">
        <v>93.37</v>
      </c>
      <c r="AA59">
        <v>11.69</v>
      </c>
      <c r="AB59">
        <v>0</v>
      </c>
      <c r="AC59">
        <v>0</v>
      </c>
      <c r="AD59">
        <v>1</v>
      </c>
      <c r="AE59">
        <v>0</v>
      </c>
      <c r="AF59" t="s">
        <v>85</v>
      </c>
      <c r="AG59">
        <v>0.57999999999999996</v>
      </c>
      <c r="AH59">
        <v>2</v>
      </c>
      <c r="AI59">
        <v>86295556</v>
      </c>
      <c r="AJ59">
        <v>63</v>
      </c>
      <c r="AK59">
        <v>0</v>
      </c>
      <c r="AL59">
        <v>0</v>
      </c>
      <c r="AM59">
        <v>0</v>
      </c>
      <c r="AN59">
        <v>0</v>
      </c>
      <c r="AO59">
        <v>0</v>
      </c>
      <c r="AP59">
        <v>0</v>
      </c>
      <c r="AQ59">
        <v>0</v>
      </c>
      <c r="AR59">
        <v>0</v>
      </c>
    </row>
    <row r="60" spans="1:44" x14ac:dyDescent="0.2">
      <c r="A60">
        <f>ROW(Source!A62)</f>
        <v>62</v>
      </c>
      <c r="B60">
        <v>86295565</v>
      </c>
      <c r="C60">
        <v>86295551</v>
      </c>
      <c r="D60">
        <v>27374323</v>
      </c>
      <c r="E60">
        <v>1</v>
      </c>
      <c r="F60">
        <v>1</v>
      </c>
      <c r="G60">
        <v>1</v>
      </c>
      <c r="H60">
        <v>3</v>
      </c>
      <c r="I60" t="s">
        <v>1048</v>
      </c>
      <c r="J60" t="s">
        <v>1052</v>
      </c>
      <c r="K60" t="s">
        <v>1050</v>
      </c>
      <c r="L60">
        <v>1348</v>
      </c>
      <c r="N60">
        <v>1009</v>
      </c>
      <c r="O60" t="s">
        <v>63</v>
      </c>
      <c r="P60" t="s">
        <v>63</v>
      </c>
      <c r="Q60">
        <v>1000</v>
      </c>
      <c r="X60">
        <v>2.3E-3</v>
      </c>
      <c r="Y60">
        <v>17903.740000000002</v>
      </c>
      <c r="Z60">
        <v>0</v>
      </c>
      <c r="AA60">
        <v>0</v>
      </c>
      <c r="AB60">
        <v>0</v>
      </c>
      <c r="AC60">
        <v>0</v>
      </c>
      <c r="AD60">
        <v>1</v>
      </c>
      <c r="AE60">
        <v>0</v>
      </c>
      <c r="AF60" t="s">
        <v>6</v>
      </c>
      <c r="AG60">
        <v>2.3E-3</v>
      </c>
      <c r="AH60">
        <v>3</v>
      </c>
      <c r="AI60">
        <v>-1</v>
      </c>
      <c r="AJ60" t="s">
        <v>6</v>
      </c>
      <c r="AK60">
        <v>4</v>
      </c>
      <c r="AL60">
        <v>-41.178602000000005</v>
      </c>
      <c r="AM60">
        <v>0</v>
      </c>
      <c r="AN60">
        <v>0</v>
      </c>
      <c r="AO60">
        <v>0</v>
      </c>
      <c r="AP60">
        <v>0</v>
      </c>
      <c r="AQ60">
        <v>0</v>
      </c>
      <c r="AR60">
        <v>1</v>
      </c>
    </row>
    <row r="61" spans="1:44" x14ac:dyDescent="0.2">
      <c r="A61">
        <f>ROW(Source!A62)</f>
        <v>62</v>
      </c>
      <c r="B61">
        <v>86295566</v>
      </c>
      <c r="C61">
        <v>86295551</v>
      </c>
      <c r="D61">
        <v>27378258</v>
      </c>
      <c r="E61">
        <v>1</v>
      </c>
      <c r="F61">
        <v>1</v>
      </c>
      <c r="G61">
        <v>1</v>
      </c>
      <c r="H61">
        <v>3</v>
      </c>
      <c r="I61" t="s">
        <v>140</v>
      </c>
      <c r="J61" t="s">
        <v>142</v>
      </c>
      <c r="K61" t="s">
        <v>141</v>
      </c>
      <c r="L61">
        <v>1348</v>
      </c>
      <c r="N61">
        <v>1009</v>
      </c>
      <c r="O61" t="s">
        <v>63</v>
      </c>
      <c r="P61" t="s">
        <v>63</v>
      </c>
      <c r="Q61">
        <v>1000</v>
      </c>
      <c r="X61">
        <v>0.01</v>
      </c>
      <c r="Y61">
        <v>9480</v>
      </c>
      <c r="Z61">
        <v>0</v>
      </c>
      <c r="AA61">
        <v>0</v>
      </c>
      <c r="AB61">
        <v>0</v>
      </c>
      <c r="AC61">
        <v>0</v>
      </c>
      <c r="AD61">
        <v>1</v>
      </c>
      <c r="AE61">
        <v>0</v>
      </c>
      <c r="AF61" t="s">
        <v>6</v>
      </c>
      <c r="AG61">
        <v>0.01</v>
      </c>
      <c r="AH61">
        <v>3</v>
      </c>
      <c r="AI61">
        <v>-1</v>
      </c>
      <c r="AJ61" t="s">
        <v>6</v>
      </c>
      <c r="AK61">
        <v>4</v>
      </c>
      <c r="AL61">
        <v>-94.8</v>
      </c>
      <c r="AM61">
        <v>0</v>
      </c>
      <c r="AN61">
        <v>0</v>
      </c>
      <c r="AO61">
        <v>0</v>
      </c>
      <c r="AP61">
        <v>0</v>
      </c>
      <c r="AQ61">
        <v>0</v>
      </c>
      <c r="AR61">
        <v>1</v>
      </c>
    </row>
    <row r="62" spans="1:44" x14ac:dyDescent="0.2">
      <c r="A62">
        <f>ROW(Source!A62)</f>
        <v>62</v>
      </c>
      <c r="B62">
        <v>86295567</v>
      </c>
      <c r="C62">
        <v>86295551</v>
      </c>
      <c r="D62">
        <v>27407704</v>
      </c>
      <c r="E62">
        <v>1</v>
      </c>
      <c r="F62">
        <v>1</v>
      </c>
      <c r="G62">
        <v>1</v>
      </c>
      <c r="H62">
        <v>3</v>
      </c>
      <c r="I62" t="s">
        <v>1034</v>
      </c>
      <c r="J62" t="s">
        <v>1053</v>
      </c>
      <c r="K62" t="s">
        <v>1036</v>
      </c>
      <c r="L62">
        <v>1339</v>
      </c>
      <c r="N62">
        <v>1007</v>
      </c>
      <c r="O62" t="s">
        <v>32</v>
      </c>
      <c r="P62" t="s">
        <v>32</v>
      </c>
      <c r="Q62">
        <v>1</v>
      </c>
      <c r="X62">
        <v>0.7</v>
      </c>
      <c r="Y62">
        <v>456.93</v>
      </c>
      <c r="Z62">
        <v>0</v>
      </c>
      <c r="AA62">
        <v>0</v>
      </c>
      <c r="AB62">
        <v>0</v>
      </c>
      <c r="AC62">
        <v>0</v>
      </c>
      <c r="AD62">
        <v>1</v>
      </c>
      <c r="AE62">
        <v>0</v>
      </c>
      <c r="AF62" t="s">
        <v>6</v>
      </c>
      <c r="AG62">
        <v>0.7</v>
      </c>
      <c r="AH62">
        <v>3</v>
      </c>
      <c r="AI62">
        <v>-1</v>
      </c>
      <c r="AJ62" t="s">
        <v>6</v>
      </c>
      <c r="AK62">
        <v>4</v>
      </c>
      <c r="AL62">
        <v>-319.851</v>
      </c>
      <c r="AM62">
        <v>0</v>
      </c>
      <c r="AN62">
        <v>0</v>
      </c>
      <c r="AO62">
        <v>0</v>
      </c>
      <c r="AP62">
        <v>0</v>
      </c>
      <c r="AQ62">
        <v>0</v>
      </c>
      <c r="AR62">
        <v>1</v>
      </c>
    </row>
    <row r="63" spans="1:44" x14ac:dyDescent="0.2">
      <c r="A63">
        <f>ROW(Source!A62)</f>
        <v>62</v>
      </c>
      <c r="B63">
        <v>86295568</v>
      </c>
      <c r="C63">
        <v>86295551</v>
      </c>
      <c r="D63">
        <v>27413983</v>
      </c>
      <c r="E63">
        <v>1</v>
      </c>
      <c r="F63">
        <v>1</v>
      </c>
      <c r="G63">
        <v>1</v>
      </c>
      <c r="H63">
        <v>3</v>
      </c>
      <c r="I63" t="s">
        <v>1037</v>
      </c>
      <c r="J63" t="s">
        <v>1054</v>
      </c>
      <c r="K63" t="s">
        <v>1039</v>
      </c>
      <c r="L63">
        <v>1354</v>
      </c>
      <c r="N63">
        <v>1010</v>
      </c>
      <c r="O63" t="s">
        <v>43</v>
      </c>
      <c r="P63" t="s">
        <v>43</v>
      </c>
      <c r="Q63">
        <v>1</v>
      </c>
      <c r="X63">
        <v>100</v>
      </c>
      <c r="Y63">
        <v>0</v>
      </c>
      <c r="Z63">
        <v>0</v>
      </c>
      <c r="AA63">
        <v>0</v>
      </c>
      <c r="AB63">
        <v>0</v>
      </c>
      <c r="AC63">
        <v>0</v>
      </c>
      <c r="AD63">
        <v>0</v>
      </c>
      <c r="AE63">
        <v>0</v>
      </c>
      <c r="AF63" t="s">
        <v>6</v>
      </c>
      <c r="AG63">
        <v>100</v>
      </c>
      <c r="AH63">
        <v>3</v>
      </c>
      <c r="AI63">
        <v>-1</v>
      </c>
      <c r="AJ63" t="s">
        <v>6</v>
      </c>
      <c r="AK63">
        <v>0</v>
      </c>
      <c r="AL63">
        <v>0</v>
      </c>
      <c r="AM63">
        <v>0</v>
      </c>
      <c r="AN63">
        <v>0</v>
      </c>
      <c r="AO63">
        <v>0</v>
      </c>
      <c r="AP63">
        <v>0</v>
      </c>
      <c r="AQ63">
        <v>0</v>
      </c>
      <c r="AR63">
        <v>0</v>
      </c>
    </row>
    <row r="64" spans="1:44" x14ac:dyDescent="0.2">
      <c r="A64">
        <f>ROW(Source!A63)</f>
        <v>63</v>
      </c>
      <c r="B64">
        <v>86295560</v>
      </c>
      <c r="C64">
        <v>86295551</v>
      </c>
      <c r="D64">
        <v>27500919</v>
      </c>
      <c r="E64">
        <v>1</v>
      </c>
      <c r="F64">
        <v>1</v>
      </c>
      <c r="G64">
        <v>1</v>
      </c>
      <c r="H64">
        <v>1</v>
      </c>
      <c r="I64" t="s">
        <v>919</v>
      </c>
      <c r="J64" t="s">
        <v>6</v>
      </c>
      <c r="K64" t="s">
        <v>920</v>
      </c>
      <c r="L64">
        <v>1369</v>
      </c>
      <c r="N64">
        <v>1013</v>
      </c>
      <c r="O64" t="s">
        <v>921</v>
      </c>
      <c r="P64" t="s">
        <v>921</v>
      </c>
      <c r="Q64">
        <v>1</v>
      </c>
      <c r="X64">
        <v>186.83</v>
      </c>
      <c r="Y64">
        <v>0</v>
      </c>
      <c r="Z64">
        <v>0</v>
      </c>
      <c r="AA64">
        <v>0</v>
      </c>
      <c r="AB64">
        <v>9.26</v>
      </c>
      <c r="AC64">
        <v>0</v>
      </c>
      <c r="AD64">
        <v>1</v>
      </c>
      <c r="AE64">
        <v>1</v>
      </c>
      <c r="AF64" t="s">
        <v>85</v>
      </c>
      <c r="AG64">
        <v>216.72280000000001</v>
      </c>
      <c r="AH64">
        <v>2</v>
      </c>
      <c r="AI64">
        <v>86295552</v>
      </c>
      <c r="AJ64">
        <v>67</v>
      </c>
      <c r="AK64">
        <v>0</v>
      </c>
      <c r="AL64">
        <v>0</v>
      </c>
      <c r="AM64">
        <v>0</v>
      </c>
      <c r="AN64">
        <v>0</v>
      </c>
      <c r="AO64">
        <v>0</v>
      </c>
      <c r="AP64">
        <v>0</v>
      </c>
      <c r="AQ64">
        <v>0</v>
      </c>
      <c r="AR64">
        <v>0</v>
      </c>
    </row>
    <row r="65" spans="1:44" x14ac:dyDescent="0.2">
      <c r="A65">
        <f>ROW(Source!A63)</f>
        <v>63</v>
      </c>
      <c r="B65">
        <v>86295561</v>
      </c>
      <c r="C65">
        <v>86295551</v>
      </c>
      <c r="D65">
        <v>121548</v>
      </c>
      <c r="E65">
        <v>1</v>
      </c>
      <c r="F65">
        <v>1</v>
      </c>
      <c r="G65">
        <v>1</v>
      </c>
      <c r="H65">
        <v>1</v>
      </c>
      <c r="I65" t="s">
        <v>39</v>
      </c>
      <c r="J65" t="s">
        <v>6</v>
      </c>
      <c r="K65" t="s">
        <v>922</v>
      </c>
      <c r="L65">
        <v>608254</v>
      </c>
      <c r="N65">
        <v>1013</v>
      </c>
      <c r="O65" t="s">
        <v>923</v>
      </c>
      <c r="P65" t="s">
        <v>923</v>
      </c>
      <c r="Q65">
        <v>1</v>
      </c>
      <c r="X65">
        <v>46.93</v>
      </c>
      <c r="Y65">
        <v>0</v>
      </c>
      <c r="Z65">
        <v>0</v>
      </c>
      <c r="AA65">
        <v>0</v>
      </c>
      <c r="AB65">
        <v>0</v>
      </c>
      <c r="AC65">
        <v>0</v>
      </c>
      <c r="AD65">
        <v>1</v>
      </c>
      <c r="AE65">
        <v>2</v>
      </c>
      <c r="AF65" t="s">
        <v>85</v>
      </c>
      <c r="AG65">
        <v>54.438799999999993</v>
      </c>
      <c r="AH65">
        <v>2</v>
      </c>
      <c r="AI65">
        <v>86295553</v>
      </c>
      <c r="AJ65">
        <v>68</v>
      </c>
      <c r="AK65">
        <v>0</v>
      </c>
      <c r="AL65">
        <v>0</v>
      </c>
      <c r="AM65">
        <v>0</v>
      </c>
      <c r="AN65">
        <v>0</v>
      </c>
      <c r="AO65">
        <v>0</v>
      </c>
      <c r="AP65">
        <v>0</v>
      </c>
      <c r="AQ65">
        <v>0</v>
      </c>
      <c r="AR65">
        <v>0</v>
      </c>
    </row>
    <row r="66" spans="1:44" x14ac:dyDescent="0.2">
      <c r="A66">
        <f>ROW(Source!A63)</f>
        <v>63</v>
      </c>
      <c r="B66">
        <v>86295562</v>
      </c>
      <c r="C66">
        <v>86295551</v>
      </c>
      <c r="D66">
        <v>27439418</v>
      </c>
      <c r="E66">
        <v>1</v>
      </c>
      <c r="F66">
        <v>1</v>
      </c>
      <c r="G66">
        <v>1</v>
      </c>
      <c r="H66">
        <v>2</v>
      </c>
      <c r="I66" t="s">
        <v>944</v>
      </c>
      <c r="J66" t="s">
        <v>945</v>
      </c>
      <c r="K66" t="s">
        <v>946</v>
      </c>
      <c r="L66">
        <v>1368</v>
      </c>
      <c r="N66">
        <v>1011</v>
      </c>
      <c r="O66" t="s">
        <v>927</v>
      </c>
      <c r="P66" t="s">
        <v>927</v>
      </c>
      <c r="Q66">
        <v>1</v>
      </c>
      <c r="X66">
        <v>46.93</v>
      </c>
      <c r="Y66">
        <v>0</v>
      </c>
      <c r="Z66">
        <v>91.69</v>
      </c>
      <c r="AA66">
        <v>13.61</v>
      </c>
      <c r="AB66">
        <v>0</v>
      </c>
      <c r="AC66">
        <v>0</v>
      </c>
      <c r="AD66">
        <v>1</v>
      </c>
      <c r="AE66">
        <v>0</v>
      </c>
      <c r="AF66" t="s">
        <v>85</v>
      </c>
      <c r="AG66">
        <v>54.438799999999993</v>
      </c>
      <c r="AH66">
        <v>2</v>
      </c>
      <c r="AI66">
        <v>86295554</v>
      </c>
      <c r="AJ66">
        <v>69</v>
      </c>
      <c r="AK66">
        <v>0</v>
      </c>
      <c r="AL66">
        <v>0</v>
      </c>
      <c r="AM66">
        <v>0</v>
      </c>
      <c r="AN66">
        <v>0</v>
      </c>
      <c r="AO66">
        <v>0</v>
      </c>
      <c r="AP66">
        <v>0</v>
      </c>
      <c r="AQ66">
        <v>0</v>
      </c>
      <c r="AR66">
        <v>0</v>
      </c>
    </row>
    <row r="67" spans="1:44" x14ac:dyDescent="0.2">
      <c r="A67">
        <f>ROW(Source!A63)</f>
        <v>63</v>
      </c>
      <c r="B67">
        <v>86295563</v>
      </c>
      <c r="C67">
        <v>86295551</v>
      </c>
      <c r="D67">
        <v>27439703</v>
      </c>
      <c r="E67">
        <v>1</v>
      </c>
      <c r="F67">
        <v>1</v>
      </c>
      <c r="G67">
        <v>1</v>
      </c>
      <c r="H67">
        <v>2</v>
      </c>
      <c r="I67" t="s">
        <v>941</v>
      </c>
      <c r="J67" t="s">
        <v>942</v>
      </c>
      <c r="K67" t="s">
        <v>943</v>
      </c>
      <c r="L67">
        <v>1368</v>
      </c>
      <c r="N67">
        <v>1011</v>
      </c>
      <c r="O67" t="s">
        <v>927</v>
      </c>
      <c r="P67" t="s">
        <v>927</v>
      </c>
      <c r="Q67">
        <v>1</v>
      </c>
      <c r="X67">
        <v>11.9</v>
      </c>
      <c r="Y67">
        <v>0</v>
      </c>
      <c r="Z67">
        <v>7.51</v>
      </c>
      <c r="AA67">
        <v>0</v>
      </c>
      <c r="AB67">
        <v>0</v>
      </c>
      <c r="AC67">
        <v>0</v>
      </c>
      <c r="AD67">
        <v>1</v>
      </c>
      <c r="AE67">
        <v>0</v>
      </c>
      <c r="AF67" t="s">
        <v>85</v>
      </c>
      <c r="AG67">
        <v>13.804</v>
      </c>
      <c r="AH67">
        <v>2</v>
      </c>
      <c r="AI67">
        <v>86295555</v>
      </c>
      <c r="AJ67">
        <v>70</v>
      </c>
      <c r="AK67">
        <v>0</v>
      </c>
      <c r="AL67">
        <v>0</v>
      </c>
      <c r="AM67">
        <v>0</v>
      </c>
      <c r="AN67">
        <v>0</v>
      </c>
      <c r="AO67">
        <v>0</v>
      </c>
      <c r="AP67">
        <v>0</v>
      </c>
      <c r="AQ67">
        <v>0</v>
      </c>
      <c r="AR67">
        <v>0</v>
      </c>
    </row>
    <row r="68" spans="1:44" x14ac:dyDescent="0.2">
      <c r="A68">
        <f>ROW(Source!A63)</f>
        <v>63</v>
      </c>
      <c r="B68">
        <v>86295564</v>
      </c>
      <c r="C68">
        <v>86295551</v>
      </c>
      <c r="D68">
        <v>27441327</v>
      </c>
      <c r="E68">
        <v>1</v>
      </c>
      <c r="F68">
        <v>1</v>
      </c>
      <c r="G68">
        <v>1</v>
      </c>
      <c r="H68">
        <v>2</v>
      </c>
      <c r="I68" t="s">
        <v>936</v>
      </c>
      <c r="J68" t="s">
        <v>937</v>
      </c>
      <c r="K68" t="s">
        <v>938</v>
      </c>
      <c r="L68">
        <v>1368</v>
      </c>
      <c r="N68">
        <v>1011</v>
      </c>
      <c r="O68" t="s">
        <v>927</v>
      </c>
      <c r="P68" t="s">
        <v>927</v>
      </c>
      <c r="Q68">
        <v>1</v>
      </c>
      <c r="X68">
        <v>0.5</v>
      </c>
      <c r="Y68">
        <v>0</v>
      </c>
      <c r="Z68">
        <v>93.37</v>
      </c>
      <c r="AA68">
        <v>11.69</v>
      </c>
      <c r="AB68">
        <v>0</v>
      </c>
      <c r="AC68">
        <v>0</v>
      </c>
      <c r="AD68">
        <v>1</v>
      </c>
      <c r="AE68">
        <v>0</v>
      </c>
      <c r="AF68" t="s">
        <v>85</v>
      </c>
      <c r="AG68">
        <v>0.57999999999999996</v>
      </c>
      <c r="AH68">
        <v>2</v>
      </c>
      <c r="AI68">
        <v>86295556</v>
      </c>
      <c r="AJ68">
        <v>71</v>
      </c>
      <c r="AK68">
        <v>0</v>
      </c>
      <c r="AL68">
        <v>0</v>
      </c>
      <c r="AM68">
        <v>0</v>
      </c>
      <c r="AN68">
        <v>0</v>
      </c>
      <c r="AO68">
        <v>0</v>
      </c>
      <c r="AP68">
        <v>0</v>
      </c>
      <c r="AQ68">
        <v>0</v>
      </c>
      <c r="AR68">
        <v>0</v>
      </c>
    </row>
    <row r="69" spans="1:44" x14ac:dyDescent="0.2">
      <c r="A69">
        <f>ROW(Source!A63)</f>
        <v>63</v>
      </c>
      <c r="B69">
        <v>86295565</v>
      </c>
      <c r="C69">
        <v>86295551</v>
      </c>
      <c r="D69">
        <v>27374323</v>
      </c>
      <c r="E69">
        <v>1</v>
      </c>
      <c r="F69">
        <v>1</v>
      </c>
      <c r="G69">
        <v>1</v>
      </c>
      <c r="H69">
        <v>3</v>
      </c>
      <c r="I69" t="s">
        <v>1048</v>
      </c>
      <c r="J69" t="s">
        <v>1052</v>
      </c>
      <c r="K69" t="s">
        <v>1050</v>
      </c>
      <c r="L69">
        <v>1348</v>
      </c>
      <c r="N69">
        <v>1009</v>
      </c>
      <c r="O69" t="s">
        <v>63</v>
      </c>
      <c r="P69" t="s">
        <v>63</v>
      </c>
      <c r="Q69">
        <v>1000</v>
      </c>
      <c r="X69">
        <v>2.3E-3</v>
      </c>
      <c r="Y69">
        <v>17903.740000000002</v>
      </c>
      <c r="Z69">
        <v>0</v>
      </c>
      <c r="AA69">
        <v>0</v>
      </c>
      <c r="AB69">
        <v>0</v>
      </c>
      <c r="AC69">
        <v>0</v>
      </c>
      <c r="AD69">
        <v>1</v>
      </c>
      <c r="AE69">
        <v>0</v>
      </c>
      <c r="AF69" t="s">
        <v>6</v>
      </c>
      <c r="AG69">
        <v>2.3E-3</v>
      </c>
      <c r="AH69">
        <v>3</v>
      </c>
      <c r="AI69">
        <v>-1</v>
      </c>
      <c r="AJ69" t="s">
        <v>6</v>
      </c>
      <c r="AK69">
        <v>4</v>
      </c>
      <c r="AL69">
        <v>-41.178602000000005</v>
      </c>
      <c r="AM69">
        <v>0</v>
      </c>
      <c r="AN69">
        <v>0</v>
      </c>
      <c r="AO69">
        <v>0</v>
      </c>
      <c r="AP69">
        <v>0</v>
      </c>
      <c r="AQ69">
        <v>0</v>
      </c>
      <c r="AR69">
        <v>1</v>
      </c>
    </row>
    <row r="70" spans="1:44" x14ac:dyDescent="0.2">
      <c r="A70">
        <f>ROW(Source!A63)</f>
        <v>63</v>
      </c>
      <c r="B70">
        <v>86295566</v>
      </c>
      <c r="C70">
        <v>86295551</v>
      </c>
      <c r="D70">
        <v>27378258</v>
      </c>
      <c r="E70">
        <v>1</v>
      </c>
      <c r="F70">
        <v>1</v>
      </c>
      <c r="G70">
        <v>1</v>
      </c>
      <c r="H70">
        <v>3</v>
      </c>
      <c r="I70" t="s">
        <v>140</v>
      </c>
      <c r="J70" t="s">
        <v>142</v>
      </c>
      <c r="K70" t="s">
        <v>141</v>
      </c>
      <c r="L70">
        <v>1348</v>
      </c>
      <c r="N70">
        <v>1009</v>
      </c>
      <c r="O70" t="s">
        <v>63</v>
      </c>
      <c r="P70" t="s">
        <v>63</v>
      </c>
      <c r="Q70">
        <v>1000</v>
      </c>
      <c r="X70">
        <v>0.01</v>
      </c>
      <c r="Y70">
        <v>9480</v>
      </c>
      <c r="Z70">
        <v>0</v>
      </c>
      <c r="AA70">
        <v>0</v>
      </c>
      <c r="AB70">
        <v>0</v>
      </c>
      <c r="AC70">
        <v>0</v>
      </c>
      <c r="AD70">
        <v>1</v>
      </c>
      <c r="AE70">
        <v>0</v>
      </c>
      <c r="AF70" t="s">
        <v>6</v>
      </c>
      <c r="AG70">
        <v>0.01</v>
      </c>
      <c r="AH70">
        <v>3</v>
      </c>
      <c r="AI70">
        <v>-1</v>
      </c>
      <c r="AJ70" t="s">
        <v>6</v>
      </c>
      <c r="AK70">
        <v>4</v>
      </c>
      <c r="AL70">
        <v>-94.8</v>
      </c>
      <c r="AM70">
        <v>0</v>
      </c>
      <c r="AN70">
        <v>0</v>
      </c>
      <c r="AO70">
        <v>0</v>
      </c>
      <c r="AP70">
        <v>0</v>
      </c>
      <c r="AQ70">
        <v>0</v>
      </c>
      <c r="AR70">
        <v>1</v>
      </c>
    </row>
    <row r="71" spans="1:44" x14ac:dyDescent="0.2">
      <c r="A71">
        <f>ROW(Source!A63)</f>
        <v>63</v>
      </c>
      <c r="B71">
        <v>86295567</v>
      </c>
      <c r="C71">
        <v>86295551</v>
      </c>
      <c r="D71">
        <v>27407704</v>
      </c>
      <c r="E71">
        <v>1</v>
      </c>
      <c r="F71">
        <v>1</v>
      </c>
      <c r="G71">
        <v>1</v>
      </c>
      <c r="H71">
        <v>3</v>
      </c>
      <c r="I71" t="s">
        <v>1034</v>
      </c>
      <c r="J71" t="s">
        <v>1053</v>
      </c>
      <c r="K71" t="s">
        <v>1036</v>
      </c>
      <c r="L71">
        <v>1339</v>
      </c>
      <c r="N71">
        <v>1007</v>
      </c>
      <c r="O71" t="s">
        <v>32</v>
      </c>
      <c r="P71" t="s">
        <v>32</v>
      </c>
      <c r="Q71">
        <v>1</v>
      </c>
      <c r="X71">
        <v>0.7</v>
      </c>
      <c r="Y71">
        <v>456.93</v>
      </c>
      <c r="Z71">
        <v>0</v>
      </c>
      <c r="AA71">
        <v>0</v>
      </c>
      <c r="AB71">
        <v>0</v>
      </c>
      <c r="AC71">
        <v>0</v>
      </c>
      <c r="AD71">
        <v>1</v>
      </c>
      <c r="AE71">
        <v>0</v>
      </c>
      <c r="AF71" t="s">
        <v>6</v>
      </c>
      <c r="AG71">
        <v>0.7</v>
      </c>
      <c r="AH71">
        <v>3</v>
      </c>
      <c r="AI71">
        <v>-1</v>
      </c>
      <c r="AJ71" t="s">
        <v>6</v>
      </c>
      <c r="AK71">
        <v>4</v>
      </c>
      <c r="AL71">
        <v>-319.851</v>
      </c>
      <c r="AM71">
        <v>0</v>
      </c>
      <c r="AN71">
        <v>0</v>
      </c>
      <c r="AO71">
        <v>0</v>
      </c>
      <c r="AP71">
        <v>0</v>
      </c>
      <c r="AQ71">
        <v>0</v>
      </c>
      <c r="AR71">
        <v>1</v>
      </c>
    </row>
    <row r="72" spans="1:44" x14ac:dyDescent="0.2">
      <c r="A72">
        <f>ROW(Source!A63)</f>
        <v>63</v>
      </c>
      <c r="B72">
        <v>86295568</v>
      </c>
      <c r="C72">
        <v>86295551</v>
      </c>
      <c r="D72">
        <v>27413983</v>
      </c>
      <c r="E72">
        <v>1</v>
      </c>
      <c r="F72">
        <v>1</v>
      </c>
      <c r="G72">
        <v>1</v>
      </c>
      <c r="H72">
        <v>3</v>
      </c>
      <c r="I72" t="s">
        <v>1037</v>
      </c>
      <c r="J72" t="s">
        <v>1054</v>
      </c>
      <c r="K72" t="s">
        <v>1039</v>
      </c>
      <c r="L72">
        <v>1354</v>
      </c>
      <c r="N72">
        <v>1010</v>
      </c>
      <c r="O72" t="s">
        <v>43</v>
      </c>
      <c r="P72" t="s">
        <v>43</v>
      </c>
      <c r="Q72">
        <v>1</v>
      </c>
      <c r="X72">
        <v>100</v>
      </c>
      <c r="Y72">
        <v>0</v>
      </c>
      <c r="Z72">
        <v>0</v>
      </c>
      <c r="AA72">
        <v>0</v>
      </c>
      <c r="AB72">
        <v>0</v>
      </c>
      <c r="AC72">
        <v>0</v>
      </c>
      <c r="AD72">
        <v>0</v>
      </c>
      <c r="AE72">
        <v>0</v>
      </c>
      <c r="AF72" t="s">
        <v>6</v>
      </c>
      <c r="AG72">
        <v>100</v>
      </c>
      <c r="AH72">
        <v>3</v>
      </c>
      <c r="AI72">
        <v>-1</v>
      </c>
      <c r="AJ72" t="s">
        <v>6</v>
      </c>
      <c r="AK72">
        <v>0</v>
      </c>
      <c r="AL72">
        <v>0</v>
      </c>
      <c r="AM72">
        <v>0</v>
      </c>
      <c r="AN72">
        <v>0</v>
      </c>
      <c r="AO72">
        <v>0</v>
      </c>
      <c r="AP72">
        <v>0</v>
      </c>
      <c r="AQ72">
        <v>0</v>
      </c>
      <c r="AR72">
        <v>0</v>
      </c>
    </row>
    <row r="73" spans="1:44" x14ac:dyDescent="0.2">
      <c r="A73">
        <f>ROW(Source!A70)</f>
        <v>70</v>
      </c>
      <c r="B73">
        <v>86295579</v>
      </c>
      <c r="C73">
        <v>86295572</v>
      </c>
      <c r="D73">
        <v>27493137</v>
      </c>
      <c r="E73">
        <v>1</v>
      </c>
      <c r="F73">
        <v>1</v>
      </c>
      <c r="G73">
        <v>1</v>
      </c>
      <c r="H73">
        <v>1</v>
      </c>
      <c r="I73" t="s">
        <v>947</v>
      </c>
      <c r="J73" t="s">
        <v>6</v>
      </c>
      <c r="K73" t="s">
        <v>948</v>
      </c>
      <c r="L73">
        <v>1369</v>
      </c>
      <c r="N73">
        <v>1013</v>
      </c>
      <c r="O73" t="s">
        <v>921</v>
      </c>
      <c r="P73" t="s">
        <v>921</v>
      </c>
      <c r="Q73">
        <v>1</v>
      </c>
      <c r="X73">
        <v>261.8</v>
      </c>
      <c r="Y73">
        <v>0</v>
      </c>
      <c r="Z73">
        <v>0</v>
      </c>
      <c r="AA73">
        <v>0</v>
      </c>
      <c r="AB73">
        <v>9.15</v>
      </c>
      <c r="AC73">
        <v>0</v>
      </c>
      <c r="AD73">
        <v>1</v>
      </c>
      <c r="AE73">
        <v>1</v>
      </c>
      <c r="AF73" t="s">
        <v>85</v>
      </c>
      <c r="AG73">
        <v>303.68799999999999</v>
      </c>
      <c r="AH73">
        <v>2</v>
      </c>
      <c r="AI73">
        <v>86295573</v>
      </c>
      <c r="AJ73">
        <v>75</v>
      </c>
      <c r="AK73">
        <v>0</v>
      </c>
      <c r="AL73">
        <v>0</v>
      </c>
      <c r="AM73">
        <v>0</v>
      </c>
      <c r="AN73">
        <v>0</v>
      </c>
      <c r="AO73">
        <v>0</v>
      </c>
      <c r="AP73">
        <v>0</v>
      </c>
      <c r="AQ73">
        <v>0</v>
      </c>
      <c r="AR73">
        <v>0</v>
      </c>
    </row>
    <row r="74" spans="1:44" x14ac:dyDescent="0.2">
      <c r="A74">
        <f>ROW(Source!A70)</f>
        <v>70</v>
      </c>
      <c r="B74">
        <v>86295580</v>
      </c>
      <c r="C74">
        <v>86295572</v>
      </c>
      <c r="D74">
        <v>121548</v>
      </c>
      <c r="E74">
        <v>1</v>
      </c>
      <c r="F74">
        <v>1</v>
      </c>
      <c r="G74">
        <v>1</v>
      </c>
      <c r="H74">
        <v>1</v>
      </c>
      <c r="I74" t="s">
        <v>39</v>
      </c>
      <c r="J74" t="s">
        <v>6</v>
      </c>
      <c r="K74" t="s">
        <v>922</v>
      </c>
      <c r="L74">
        <v>608254</v>
      </c>
      <c r="N74">
        <v>1013</v>
      </c>
      <c r="O74" t="s">
        <v>923</v>
      </c>
      <c r="P74" t="s">
        <v>923</v>
      </c>
      <c r="Q74">
        <v>1</v>
      </c>
      <c r="X74">
        <v>66.08</v>
      </c>
      <c r="Y74">
        <v>0</v>
      </c>
      <c r="Z74">
        <v>0</v>
      </c>
      <c r="AA74">
        <v>0</v>
      </c>
      <c r="AB74">
        <v>0</v>
      </c>
      <c r="AC74">
        <v>0</v>
      </c>
      <c r="AD74">
        <v>1</v>
      </c>
      <c r="AE74">
        <v>2</v>
      </c>
      <c r="AF74" t="s">
        <v>85</v>
      </c>
      <c r="AG74">
        <v>76.652799999999999</v>
      </c>
      <c r="AH74">
        <v>2</v>
      </c>
      <c r="AI74">
        <v>86295574</v>
      </c>
      <c r="AJ74">
        <v>76</v>
      </c>
      <c r="AK74">
        <v>0</v>
      </c>
      <c r="AL74">
        <v>0</v>
      </c>
      <c r="AM74">
        <v>0</v>
      </c>
      <c r="AN74">
        <v>0</v>
      </c>
      <c r="AO74">
        <v>0</v>
      </c>
      <c r="AP74">
        <v>0</v>
      </c>
      <c r="AQ74">
        <v>0</v>
      </c>
      <c r="AR74">
        <v>0</v>
      </c>
    </row>
    <row r="75" spans="1:44" x14ac:dyDescent="0.2">
      <c r="A75">
        <f>ROW(Source!A70)</f>
        <v>70</v>
      </c>
      <c r="B75">
        <v>86295581</v>
      </c>
      <c r="C75">
        <v>86295572</v>
      </c>
      <c r="D75">
        <v>27439418</v>
      </c>
      <c r="E75">
        <v>1</v>
      </c>
      <c r="F75">
        <v>1</v>
      </c>
      <c r="G75">
        <v>1</v>
      </c>
      <c r="H75">
        <v>2</v>
      </c>
      <c r="I75" t="s">
        <v>944</v>
      </c>
      <c r="J75" t="s">
        <v>945</v>
      </c>
      <c r="K75" t="s">
        <v>946</v>
      </c>
      <c r="L75">
        <v>1368</v>
      </c>
      <c r="N75">
        <v>1011</v>
      </c>
      <c r="O75" t="s">
        <v>927</v>
      </c>
      <c r="P75" t="s">
        <v>927</v>
      </c>
      <c r="Q75">
        <v>1</v>
      </c>
      <c r="X75">
        <v>66.08</v>
      </c>
      <c r="Y75">
        <v>0</v>
      </c>
      <c r="Z75">
        <v>91.69</v>
      </c>
      <c r="AA75">
        <v>13.61</v>
      </c>
      <c r="AB75">
        <v>0</v>
      </c>
      <c r="AC75">
        <v>0</v>
      </c>
      <c r="AD75">
        <v>1</v>
      </c>
      <c r="AE75">
        <v>0</v>
      </c>
      <c r="AF75" t="s">
        <v>85</v>
      </c>
      <c r="AG75">
        <v>76.652799999999999</v>
      </c>
      <c r="AH75">
        <v>3</v>
      </c>
      <c r="AI75">
        <v>-1</v>
      </c>
      <c r="AJ75" t="s">
        <v>6</v>
      </c>
      <c r="AK75">
        <v>4</v>
      </c>
      <c r="AL75">
        <v>0</v>
      </c>
      <c r="AM75">
        <v>-7028.2952319999995</v>
      </c>
      <c r="AN75">
        <v>-1043.244608</v>
      </c>
      <c r="AO75">
        <v>0</v>
      </c>
      <c r="AP75">
        <v>0</v>
      </c>
      <c r="AQ75">
        <v>0</v>
      </c>
      <c r="AR75">
        <v>1</v>
      </c>
    </row>
    <row r="76" spans="1:44" x14ac:dyDescent="0.2">
      <c r="A76">
        <f>ROW(Source!A70)</f>
        <v>70</v>
      </c>
      <c r="B76">
        <v>86295582</v>
      </c>
      <c r="C76">
        <v>86295572</v>
      </c>
      <c r="D76">
        <v>27441327</v>
      </c>
      <c r="E76">
        <v>1</v>
      </c>
      <c r="F76">
        <v>1</v>
      </c>
      <c r="G76">
        <v>1</v>
      </c>
      <c r="H76">
        <v>2</v>
      </c>
      <c r="I76" t="s">
        <v>936</v>
      </c>
      <c r="J76" t="s">
        <v>937</v>
      </c>
      <c r="K76" t="s">
        <v>938</v>
      </c>
      <c r="L76">
        <v>1368</v>
      </c>
      <c r="N76">
        <v>1011</v>
      </c>
      <c r="O76" t="s">
        <v>927</v>
      </c>
      <c r="P76" t="s">
        <v>927</v>
      </c>
      <c r="Q76">
        <v>1</v>
      </c>
      <c r="X76">
        <v>0.55000000000000004</v>
      </c>
      <c r="Y76">
        <v>0</v>
      </c>
      <c r="Z76">
        <v>93.37</v>
      </c>
      <c r="AA76">
        <v>11.69</v>
      </c>
      <c r="AB76">
        <v>0</v>
      </c>
      <c r="AC76">
        <v>0</v>
      </c>
      <c r="AD76">
        <v>1</v>
      </c>
      <c r="AE76">
        <v>0</v>
      </c>
      <c r="AF76" t="s">
        <v>85</v>
      </c>
      <c r="AG76">
        <v>0.63800000000000001</v>
      </c>
      <c r="AH76">
        <v>2</v>
      </c>
      <c r="AI76">
        <v>86295576</v>
      </c>
      <c r="AJ76">
        <v>78</v>
      </c>
      <c r="AK76">
        <v>0</v>
      </c>
      <c r="AL76">
        <v>0</v>
      </c>
      <c r="AM76">
        <v>0</v>
      </c>
      <c r="AN76">
        <v>0</v>
      </c>
      <c r="AO76">
        <v>0</v>
      </c>
      <c r="AP76">
        <v>0</v>
      </c>
      <c r="AQ76">
        <v>0</v>
      </c>
      <c r="AR76">
        <v>0</v>
      </c>
    </row>
    <row r="77" spans="1:44" x14ac:dyDescent="0.2">
      <c r="A77">
        <f>ROW(Source!A70)</f>
        <v>70</v>
      </c>
      <c r="B77">
        <v>86295583</v>
      </c>
      <c r="C77">
        <v>86295572</v>
      </c>
      <c r="D77">
        <v>27407704</v>
      </c>
      <c r="E77">
        <v>1</v>
      </c>
      <c r="F77">
        <v>1</v>
      </c>
      <c r="G77">
        <v>1</v>
      </c>
      <c r="H77">
        <v>3</v>
      </c>
      <c r="I77" t="s">
        <v>1034</v>
      </c>
      <c r="J77" t="s">
        <v>1035</v>
      </c>
      <c r="K77" t="s">
        <v>1036</v>
      </c>
      <c r="L77">
        <v>1339</v>
      </c>
      <c r="N77">
        <v>1007</v>
      </c>
      <c r="O77" t="s">
        <v>32</v>
      </c>
      <c r="P77" t="s">
        <v>32</v>
      </c>
      <c r="Q77">
        <v>1</v>
      </c>
      <c r="X77">
        <v>0.61</v>
      </c>
      <c r="Y77">
        <v>456.93</v>
      </c>
      <c r="Z77">
        <v>0</v>
      </c>
      <c r="AA77">
        <v>0</v>
      </c>
      <c r="AB77">
        <v>0</v>
      </c>
      <c r="AC77">
        <v>0</v>
      </c>
      <c r="AD77">
        <v>1</v>
      </c>
      <c r="AE77">
        <v>0</v>
      </c>
      <c r="AF77" t="s">
        <v>6</v>
      </c>
      <c r="AG77">
        <v>0.61</v>
      </c>
      <c r="AH77">
        <v>3</v>
      </c>
      <c r="AI77">
        <v>-1</v>
      </c>
      <c r="AJ77" t="s">
        <v>6</v>
      </c>
      <c r="AK77">
        <v>4</v>
      </c>
      <c r="AL77">
        <v>-278.72730000000001</v>
      </c>
      <c r="AM77">
        <v>0</v>
      </c>
      <c r="AN77">
        <v>0</v>
      </c>
      <c r="AO77">
        <v>0</v>
      </c>
      <c r="AP77">
        <v>0</v>
      </c>
      <c r="AQ77">
        <v>0</v>
      </c>
      <c r="AR77">
        <v>1</v>
      </c>
    </row>
    <row r="78" spans="1:44" x14ac:dyDescent="0.2">
      <c r="A78">
        <f>ROW(Source!A70)</f>
        <v>70</v>
      </c>
      <c r="B78">
        <v>86295584</v>
      </c>
      <c r="C78">
        <v>86295572</v>
      </c>
      <c r="D78">
        <v>27413983</v>
      </c>
      <c r="E78">
        <v>1</v>
      </c>
      <c r="F78">
        <v>1</v>
      </c>
      <c r="G78">
        <v>1</v>
      </c>
      <c r="H78">
        <v>3</v>
      </c>
      <c r="I78" t="s">
        <v>1037</v>
      </c>
      <c r="J78" t="s">
        <v>1038</v>
      </c>
      <c r="K78" t="s">
        <v>1039</v>
      </c>
      <c r="L78">
        <v>53010780</v>
      </c>
      <c r="N78">
        <v>1010</v>
      </c>
      <c r="O78" t="s">
        <v>300</v>
      </c>
      <c r="P78" t="s">
        <v>43</v>
      </c>
      <c r="Q78">
        <v>1</v>
      </c>
      <c r="X78">
        <v>100</v>
      </c>
      <c r="Y78">
        <v>0</v>
      </c>
      <c r="Z78">
        <v>0</v>
      </c>
      <c r="AA78">
        <v>0</v>
      </c>
      <c r="AB78">
        <v>0</v>
      </c>
      <c r="AC78">
        <v>0</v>
      </c>
      <c r="AD78">
        <v>0</v>
      </c>
      <c r="AE78">
        <v>0</v>
      </c>
      <c r="AF78" t="s">
        <v>6</v>
      </c>
      <c r="AG78">
        <v>100</v>
      </c>
      <c r="AH78">
        <v>3</v>
      </c>
      <c r="AI78">
        <v>-1</v>
      </c>
      <c r="AJ78" t="s">
        <v>6</v>
      </c>
      <c r="AK78">
        <v>0</v>
      </c>
      <c r="AL78">
        <v>0</v>
      </c>
      <c r="AM78">
        <v>0</v>
      </c>
      <c r="AN78">
        <v>0</v>
      </c>
      <c r="AO78">
        <v>0</v>
      </c>
      <c r="AP78">
        <v>0</v>
      </c>
      <c r="AQ78">
        <v>0</v>
      </c>
      <c r="AR78">
        <v>0</v>
      </c>
    </row>
    <row r="79" spans="1:44" x14ac:dyDescent="0.2">
      <c r="A79">
        <f>ROW(Source!A71)</f>
        <v>71</v>
      </c>
      <c r="B79">
        <v>86295579</v>
      </c>
      <c r="C79">
        <v>86295572</v>
      </c>
      <c r="D79">
        <v>27493137</v>
      </c>
      <c r="E79">
        <v>1</v>
      </c>
      <c r="F79">
        <v>1</v>
      </c>
      <c r="G79">
        <v>1</v>
      </c>
      <c r="H79">
        <v>1</v>
      </c>
      <c r="I79" t="s">
        <v>947</v>
      </c>
      <c r="J79" t="s">
        <v>6</v>
      </c>
      <c r="K79" t="s">
        <v>948</v>
      </c>
      <c r="L79">
        <v>1369</v>
      </c>
      <c r="N79">
        <v>1013</v>
      </c>
      <c r="O79" t="s">
        <v>921</v>
      </c>
      <c r="P79" t="s">
        <v>921</v>
      </c>
      <c r="Q79">
        <v>1</v>
      </c>
      <c r="X79">
        <v>261.8</v>
      </c>
      <c r="Y79">
        <v>0</v>
      </c>
      <c r="Z79">
        <v>0</v>
      </c>
      <c r="AA79">
        <v>0</v>
      </c>
      <c r="AB79">
        <v>9.15</v>
      </c>
      <c r="AC79">
        <v>0</v>
      </c>
      <c r="AD79">
        <v>1</v>
      </c>
      <c r="AE79">
        <v>1</v>
      </c>
      <c r="AF79" t="s">
        <v>85</v>
      </c>
      <c r="AG79">
        <v>303.68799999999999</v>
      </c>
      <c r="AH79">
        <v>2</v>
      </c>
      <c r="AI79">
        <v>86295573</v>
      </c>
      <c r="AJ79">
        <v>81</v>
      </c>
      <c r="AK79">
        <v>0</v>
      </c>
      <c r="AL79">
        <v>0</v>
      </c>
      <c r="AM79">
        <v>0</v>
      </c>
      <c r="AN79">
        <v>0</v>
      </c>
      <c r="AO79">
        <v>0</v>
      </c>
      <c r="AP79">
        <v>0</v>
      </c>
      <c r="AQ79">
        <v>0</v>
      </c>
      <c r="AR79">
        <v>0</v>
      </c>
    </row>
    <row r="80" spans="1:44" x14ac:dyDescent="0.2">
      <c r="A80">
        <f>ROW(Source!A71)</f>
        <v>71</v>
      </c>
      <c r="B80">
        <v>86295580</v>
      </c>
      <c r="C80">
        <v>86295572</v>
      </c>
      <c r="D80">
        <v>121548</v>
      </c>
      <c r="E80">
        <v>1</v>
      </c>
      <c r="F80">
        <v>1</v>
      </c>
      <c r="G80">
        <v>1</v>
      </c>
      <c r="H80">
        <v>1</v>
      </c>
      <c r="I80" t="s">
        <v>39</v>
      </c>
      <c r="J80" t="s">
        <v>6</v>
      </c>
      <c r="K80" t="s">
        <v>922</v>
      </c>
      <c r="L80">
        <v>608254</v>
      </c>
      <c r="N80">
        <v>1013</v>
      </c>
      <c r="O80" t="s">
        <v>923</v>
      </c>
      <c r="P80" t="s">
        <v>923</v>
      </c>
      <c r="Q80">
        <v>1</v>
      </c>
      <c r="X80">
        <v>66.08</v>
      </c>
      <c r="Y80">
        <v>0</v>
      </c>
      <c r="Z80">
        <v>0</v>
      </c>
      <c r="AA80">
        <v>0</v>
      </c>
      <c r="AB80">
        <v>0</v>
      </c>
      <c r="AC80">
        <v>0</v>
      </c>
      <c r="AD80">
        <v>1</v>
      </c>
      <c r="AE80">
        <v>2</v>
      </c>
      <c r="AF80" t="s">
        <v>85</v>
      </c>
      <c r="AG80">
        <v>76.652799999999999</v>
      </c>
      <c r="AH80">
        <v>2</v>
      </c>
      <c r="AI80">
        <v>86295574</v>
      </c>
      <c r="AJ80">
        <v>82</v>
      </c>
      <c r="AK80">
        <v>0</v>
      </c>
      <c r="AL80">
        <v>0</v>
      </c>
      <c r="AM80">
        <v>0</v>
      </c>
      <c r="AN80">
        <v>0</v>
      </c>
      <c r="AO80">
        <v>0</v>
      </c>
      <c r="AP80">
        <v>0</v>
      </c>
      <c r="AQ80">
        <v>0</v>
      </c>
      <c r="AR80">
        <v>0</v>
      </c>
    </row>
    <row r="81" spans="1:44" x14ac:dyDescent="0.2">
      <c r="A81">
        <f>ROW(Source!A71)</f>
        <v>71</v>
      </c>
      <c r="B81">
        <v>86295581</v>
      </c>
      <c r="C81">
        <v>86295572</v>
      </c>
      <c r="D81">
        <v>27439418</v>
      </c>
      <c r="E81">
        <v>1</v>
      </c>
      <c r="F81">
        <v>1</v>
      </c>
      <c r="G81">
        <v>1</v>
      </c>
      <c r="H81">
        <v>2</v>
      </c>
      <c r="I81" t="s">
        <v>944</v>
      </c>
      <c r="J81" t="s">
        <v>945</v>
      </c>
      <c r="K81" t="s">
        <v>946</v>
      </c>
      <c r="L81">
        <v>1368</v>
      </c>
      <c r="N81">
        <v>1011</v>
      </c>
      <c r="O81" t="s">
        <v>927</v>
      </c>
      <c r="P81" t="s">
        <v>927</v>
      </c>
      <c r="Q81">
        <v>1</v>
      </c>
      <c r="X81">
        <v>66.08</v>
      </c>
      <c r="Y81">
        <v>0</v>
      </c>
      <c r="Z81">
        <v>91.69</v>
      </c>
      <c r="AA81">
        <v>13.61</v>
      </c>
      <c r="AB81">
        <v>0</v>
      </c>
      <c r="AC81">
        <v>0</v>
      </c>
      <c r="AD81">
        <v>1</v>
      </c>
      <c r="AE81">
        <v>0</v>
      </c>
      <c r="AF81" t="s">
        <v>85</v>
      </c>
      <c r="AG81">
        <v>76.652799999999999</v>
      </c>
      <c r="AH81">
        <v>3</v>
      </c>
      <c r="AI81">
        <v>-1</v>
      </c>
      <c r="AJ81" t="s">
        <v>6</v>
      </c>
      <c r="AK81">
        <v>4</v>
      </c>
      <c r="AL81">
        <v>0</v>
      </c>
      <c r="AM81">
        <v>-7028.2952319999995</v>
      </c>
      <c r="AN81">
        <v>-1043.244608</v>
      </c>
      <c r="AO81">
        <v>0</v>
      </c>
      <c r="AP81">
        <v>0</v>
      </c>
      <c r="AQ81">
        <v>0</v>
      </c>
      <c r="AR81">
        <v>1</v>
      </c>
    </row>
    <row r="82" spans="1:44" x14ac:dyDescent="0.2">
      <c r="A82">
        <f>ROW(Source!A71)</f>
        <v>71</v>
      </c>
      <c r="B82">
        <v>86295582</v>
      </c>
      <c r="C82">
        <v>86295572</v>
      </c>
      <c r="D82">
        <v>27441327</v>
      </c>
      <c r="E82">
        <v>1</v>
      </c>
      <c r="F82">
        <v>1</v>
      </c>
      <c r="G82">
        <v>1</v>
      </c>
      <c r="H82">
        <v>2</v>
      </c>
      <c r="I82" t="s">
        <v>936</v>
      </c>
      <c r="J82" t="s">
        <v>937</v>
      </c>
      <c r="K82" t="s">
        <v>938</v>
      </c>
      <c r="L82">
        <v>1368</v>
      </c>
      <c r="N82">
        <v>1011</v>
      </c>
      <c r="O82" t="s">
        <v>927</v>
      </c>
      <c r="P82" t="s">
        <v>927</v>
      </c>
      <c r="Q82">
        <v>1</v>
      </c>
      <c r="X82">
        <v>0.55000000000000004</v>
      </c>
      <c r="Y82">
        <v>0</v>
      </c>
      <c r="Z82">
        <v>93.37</v>
      </c>
      <c r="AA82">
        <v>11.69</v>
      </c>
      <c r="AB82">
        <v>0</v>
      </c>
      <c r="AC82">
        <v>0</v>
      </c>
      <c r="AD82">
        <v>1</v>
      </c>
      <c r="AE82">
        <v>0</v>
      </c>
      <c r="AF82" t="s">
        <v>85</v>
      </c>
      <c r="AG82">
        <v>0.63800000000000001</v>
      </c>
      <c r="AH82">
        <v>2</v>
      </c>
      <c r="AI82">
        <v>86295576</v>
      </c>
      <c r="AJ82">
        <v>84</v>
      </c>
      <c r="AK82">
        <v>0</v>
      </c>
      <c r="AL82">
        <v>0</v>
      </c>
      <c r="AM82">
        <v>0</v>
      </c>
      <c r="AN82">
        <v>0</v>
      </c>
      <c r="AO82">
        <v>0</v>
      </c>
      <c r="AP82">
        <v>0</v>
      </c>
      <c r="AQ82">
        <v>0</v>
      </c>
      <c r="AR82">
        <v>0</v>
      </c>
    </row>
    <row r="83" spans="1:44" x14ac:dyDescent="0.2">
      <c r="A83">
        <f>ROW(Source!A71)</f>
        <v>71</v>
      </c>
      <c r="B83">
        <v>86295583</v>
      </c>
      <c r="C83">
        <v>86295572</v>
      </c>
      <c r="D83">
        <v>27407704</v>
      </c>
      <c r="E83">
        <v>1</v>
      </c>
      <c r="F83">
        <v>1</v>
      </c>
      <c r="G83">
        <v>1</v>
      </c>
      <c r="H83">
        <v>3</v>
      </c>
      <c r="I83" t="s">
        <v>1034</v>
      </c>
      <c r="J83" t="s">
        <v>1035</v>
      </c>
      <c r="K83" t="s">
        <v>1036</v>
      </c>
      <c r="L83">
        <v>1339</v>
      </c>
      <c r="N83">
        <v>1007</v>
      </c>
      <c r="O83" t="s">
        <v>32</v>
      </c>
      <c r="P83" t="s">
        <v>32</v>
      </c>
      <c r="Q83">
        <v>1</v>
      </c>
      <c r="X83">
        <v>0.61</v>
      </c>
      <c r="Y83">
        <v>456.93</v>
      </c>
      <c r="Z83">
        <v>0</v>
      </c>
      <c r="AA83">
        <v>0</v>
      </c>
      <c r="AB83">
        <v>0</v>
      </c>
      <c r="AC83">
        <v>0</v>
      </c>
      <c r="AD83">
        <v>1</v>
      </c>
      <c r="AE83">
        <v>0</v>
      </c>
      <c r="AF83" t="s">
        <v>6</v>
      </c>
      <c r="AG83">
        <v>0.61</v>
      </c>
      <c r="AH83">
        <v>3</v>
      </c>
      <c r="AI83">
        <v>-1</v>
      </c>
      <c r="AJ83" t="s">
        <v>6</v>
      </c>
      <c r="AK83">
        <v>4</v>
      </c>
      <c r="AL83">
        <v>-278.72730000000001</v>
      </c>
      <c r="AM83">
        <v>0</v>
      </c>
      <c r="AN83">
        <v>0</v>
      </c>
      <c r="AO83">
        <v>0</v>
      </c>
      <c r="AP83">
        <v>0</v>
      </c>
      <c r="AQ83">
        <v>0</v>
      </c>
      <c r="AR83">
        <v>1</v>
      </c>
    </row>
    <row r="84" spans="1:44" x14ac:dyDescent="0.2">
      <c r="A84">
        <f>ROW(Source!A71)</f>
        <v>71</v>
      </c>
      <c r="B84">
        <v>86295584</v>
      </c>
      <c r="C84">
        <v>86295572</v>
      </c>
      <c r="D84">
        <v>27413983</v>
      </c>
      <c r="E84">
        <v>1</v>
      </c>
      <c r="F84">
        <v>1</v>
      </c>
      <c r="G84">
        <v>1</v>
      </c>
      <c r="H84">
        <v>3</v>
      </c>
      <c r="I84" t="s">
        <v>1037</v>
      </c>
      <c r="J84" t="s">
        <v>1038</v>
      </c>
      <c r="K84" t="s">
        <v>1039</v>
      </c>
      <c r="L84">
        <v>53010780</v>
      </c>
      <c r="N84">
        <v>1010</v>
      </c>
      <c r="O84" t="s">
        <v>300</v>
      </c>
      <c r="P84" t="s">
        <v>43</v>
      </c>
      <c r="Q84">
        <v>1</v>
      </c>
      <c r="X84">
        <v>100</v>
      </c>
      <c r="Y84">
        <v>0</v>
      </c>
      <c r="Z84">
        <v>0</v>
      </c>
      <c r="AA84">
        <v>0</v>
      </c>
      <c r="AB84">
        <v>0</v>
      </c>
      <c r="AC84">
        <v>0</v>
      </c>
      <c r="AD84">
        <v>0</v>
      </c>
      <c r="AE84">
        <v>0</v>
      </c>
      <c r="AF84" t="s">
        <v>6</v>
      </c>
      <c r="AG84">
        <v>100</v>
      </c>
      <c r="AH84">
        <v>3</v>
      </c>
      <c r="AI84">
        <v>-1</v>
      </c>
      <c r="AJ84" t="s">
        <v>6</v>
      </c>
      <c r="AK84">
        <v>0</v>
      </c>
      <c r="AL84">
        <v>0</v>
      </c>
      <c r="AM84">
        <v>0</v>
      </c>
      <c r="AN84">
        <v>0</v>
      </c>
      <c r="AO84">
        <v>0</v>
      </c>
      <c r="AP84">
        <v>0</v>
      </c>
      <c r="AQ84">
        <v>0</v>
      </c>
      <c r="AR84">
        <v>0</v>
      </c>
    </row>
    <row r="85" spans="1:44" x14ac:dyDescent="0.2">
      <c r="A85">
        <f>ROW(Source!A77)</f>
        <v>77</v>
      </c>
      <c r="B85">
        <v>86295600</v>
      </c>
      <c r="C85">
        <v>86295588</v>
      </c>
      <c r="D85">
        <v>27493087</v>
      </c>
      <c r="E85">
        <v>1</v>
      </c>
      <c r="F85">
        <v>1</v>
      </c>
      <c r="G85">
        <v>1</v>
      </c>
      <c r="H85">
        <v>1</v>
      </c>
      <c r="I85" t="s">
        <v>928</v>
      </c>
      <c r="J85" t="s">
        <v>6</v>
      </c>
      <c r="K85" t="s">
        <v>929</v>
      </c>
      <c r="L85">
        <v>1369</v>
      </c>
      <c r="N85">
        <v>1013</v>
      </c>
      <c r="O85" t="s">
        <v>921</v>
      </c>
      <c r="P85" t="s">
        <v>921</v>
      </c>
      <c r="Q85">
        <v>1</v>
      </c>
      <c r="X85">
        <v>45.65</v>
      </c>
      <c r="Y85">
        <v>0</v>
      </c>
      <c r="Z85">
        <v>0</v>
      </c>
      <c r="AA85">
        <v>0</v>
      </c>
      <c r="AB85">
        <v>9.48</v>
      </c>
      <c r="AC85">
        <v>0</v>
      </c>
      <c r="AD85">
        <v>1</v>
      </c>
      <c r="AE85">
        <v>1</v>
      </c>
      <c r="AF85" t="s">
        <v>6</v>
      </c>
      <c r="AG85">
        <v>45.65</v>
      </c>
      <c r="AH85">
        <v>2</v>
      </c>
      <c r="AI85">
        <v>86295589</v>
      </c>
      <c r="AJ85">
        <v>87</v>
      </c>
      <c r="AK85">
        <v>0</v>
      </c>
      <c r="AL85">
        <v>0</v>
      </c>
      <c r="AM85">
        <v>0</v>
      </c>
      <c r="AN85">
        <v>0</v>
      </c>
      <c r="AO85">
        <v>0</v>
      </c>
      <c r="AP85">
        <v>0</v>
      </c>
      <c r="AQ85">
        <v>0</v>
      </c>
      <c r="AR85">
        <v>0</v>
      </c>
    </row>
    <row r="86" spans="1:44" x14ac:dyDescent="0.2">
      <c r="A86">
        <f>ROW(Source!A77)</f>
        <v>77</v>
      </c>
      <c r="B86">
        <v>86295601</v>
      </c>
      <c r="C86">
        <v>86295588</v>
      </c>
      <c r="D86">
        <v>121548</v>
      </c>
      <c r="E86">
        <v>1</v>
      </c>
      <c r="F86">
        <v>1</v>
      </c>
      <c r="G86">
        <v>1</v>
      </c>
      <c r="H86">
        <v>1</v>
      </c>
      <c r="I86" t="s">
        <v>39</v>
      </c>
      <c r="J86" t="s">
        <v>6</v>
      </c>
      <c r="K86" t="s">
        <v>922</v>
      </c>
      <c r="L86">
        <v>608254</v>
      </c>
      <c r="N86">
        <v>1013</v>
      </c>
      <c r="O86" t="s">
        <v>923</v>
      </c>
      <c r="P86" t="s">
        <v>923</v>
      </c>
      <c r="Q86">
        <v>1</v>
      </c>
      <c r="X86">
        <v>0.38</v>
      </c>
      <c r="Y86">
        <v>0</v>
      </c>
      <c r="Z86">
        <v>0</v>
      </c>
      <c r="AA86">
        <v>0</v>
      </c>
      <c r="AB86">
        <v>0</v>
      </c>
      <c r="AC86">
        <v>0</v>
      </c>
      <c r="AD86">
        <v>1</v>
      </c>
      <c r="AE86">
        <v>2</v>
      </c>
      <c r="AF86" t="s">
        <v>6</v>
      </c>
      <c r="AG86">
        <v>0.38</v>
      </c>
      <c r="AH86">
        <v>2</v>
      </c>
      <c r="AI86">
        <v>86295590</v>
      </c>
      <c r="AJ86">
        <v>88</v>
      </c>
      <c r="AK86">
        <v>0</v>
      </c>
      <c r="AL86">
        <v>0</v>
      </c>
      <c r="AM86">
        <v>0</v>
      </c>
      <c r="AN86">
        <v>0</v>
      </c>
      <c r="AO86">
        <v>0</v>
      </c>
      <c r="AP86">
        <v>0</v>
      </c>
      <c r="AQ86">
        <v>0</v>
      </c>
      <c r="AR86">
        <v>0</v>
      </c>
    </row>
    <row r="87" spans="1:44" x14ac:dyDescent="0.2">
      <c r="A87">
        <f>ROW(Source!A77)</f>
        <v>77</v>
      </c>
      <c r="B87">
        <v>86295602</v>
      </c>
      <c r="C87">
        <v>86295588</v>
      </c>
      <c r="D87">
        <v>27439630</v>
      </c>
      <c r="E87">
        <v>1</v>
      </c>
      <c r="F87">
        <v>1</v>
      </c>
      <c r="G87">
        <v>1</v>
      </c>
      <c r="H87">
        <v>2</v>
      </c>
      <c r="I87" t="s">
        <v>949</v>
      </c>
      <c r="J87" t="s">
        <v>950</v>
      </c>
      <c r="K87" t="s">
        <v>951</v>
      </c>
      <c r="L87">
        <v>1368</v>
      </c>
      <c r="N87">
        <v>1011</v>
      </c>
      <c r="O87" t="s">
        <v>927</v>
      </c>
      <c r="P87" t="s">
        <v>927</v>
      </c>
      <c r="Q87">
        <v>1</v>
      </c>
      <c r="X87">
        <v>0.38</v>
      </c>
      <c r="Y87">
        <v>0</v>
      </c>
      <c r="Z87">
        <v>31.27</v>
      </c>
      <c r="AA87">
        <v>13.61</v>
      </c>
      <c r="AB87">
        <v>0</v>
      </c>
      <c r="AC87">
        <v>0</v>
      </c>
      <c r="AD87">
        <v>1</v>
      </c>
      <c r="AE87">
        <v>0</v>
      </c>
      <c r="AF87" t="s">
        <v>6</v>
      </c>
      <c r="AG87">
        <v>0.38</v>
      </c>
      <c r="AH87">
        <v>2</v>
      </c>
      <c r="AI87">
        <v>86295591</v>
      </c>
      <c r="AJ87">
        <v>89</v>
      </c>
      <c r="AK87">
        <v>0</v>
      </c>
      <c r="AL87">
        <v>0</v>
      </c>
      <c r="AM87">
        <v>0</v>
      </c>
      <c r="AN87">
        <v>0</v>
      </c>
      <c r="AO87">
        <v>0</v>
      </c>
      <c r="AP87">
        <v>0</v>
      </c>
      <c r="AQ87">
        <v>0</v>
      </c>
      <c r="AR87">
        <v>0</v>
      </c>
    </row>
    <row r="88" spans="1:44" x14ac:dyDescent="0.2">
      <c r="A88">
        <f>ROW(Source!A77)</f>
        <v>77</v>
      </c>
      <c r="B88">
        <v>86295603</v>
      </c>
      <c r="C88">
        <v>86295588</v>
      </c>
      <c r="D88">
        <v>27439703</v>
      </c>
      <c r="E88">
        <v>1</v>
      </c>
      <c r="F88">
        <v>1</v>
      </c>
      <c r="G88">
        <v>1</v>
      </c>
      <c r="H88">
        <v>2</v>
      </c>
      <c r="I88" t="s">
        <v>941</v>
      </c>
      <c r="J88" t="s">
        <v>942</v>
      </c>
      <c r="K88" t="s">
        <v>943</v>
      </c>
      <c r="L88">
        <v>1368</v>
      </c>
      <c r="N88">
        <v>1011</v>
      </c>
      <c r="O88" t="s">
        <v>927</v>
      </c>
      <c r="P88" t="s">
        <v>927</v>
      </c>
      <c r="Q88">
        <v>1</v>
      </c>
      <c r="X88">
        <v>5.8</v>
      </c>
      <c r="Y88">
        <v>0</v>
      </c>
      <c r="Z88">
        <v>7.51</v>
      </c>
      <c r="AA88">
        <v>0</v>
      </c>
      <c r="AB88">
        <v>0</v>
      </c>
      <c r="AC88">
        <v>0</v>
      </c>
      <c r="AD88">
        <v>1</v>
      </c>
      <c r="AE88">
        <v>0</v>
      </c>
      <c r="AF88" t="s">
        <v>6</v>
      </c>
      <c r="AG88">
        <v>5.8</v>
      </c>
      <c r="AH88">
        <v>2</v>
      </c>
      <c r="AI88">
        <v>86295592</v>
      </c>
      <c r="AJ88">
        <v>90</v>
      </c>
      <c r="AK88">
        <v>0</v>
      </c>
      <c r="AL88">
        <v>0</v>
      </c>
      <c r="AM88">
        <v>0</v>
      </c>
      <c r="AN88">
        <v>0</v>
      </c>
      <c r="AO88">
        <v>0</v>
      </c>
      <c r="AP88">
        <v>0</v>
      </c>
      <c r="AQ88">
        <v>0</v>
      </c>
      <c r="AR88">
        <v>0</v>
      </c>
    </row>
    <row r="89" spans="1:44" x14ac:dyDescent="0.2">
      <c r="A89">
        <f>ROW(Source!A77)</f>
        <v>77</v>
      </c>
      <c r="B89">
        <v>86295604</v>
      </c>
      <c r="C89">
        <v>86295588</v>
      </c>
      <c r="D89">
        <v>27441327</v>
      </c>
      <c r="E89">
        <v>1</v>
      </c>
      <c r="F89">
        <v>1</v>
      </c>
      <c r="G89">
        <v>1</v>
      </c>
      <c r="H89">
        <v>2</v>
      </c>
      <c r="I89" t="s">
        <v>936</v>
      </c>
      <c r="J89" t="s">
        <v>937</v>
      </c>
      <c r="K89" t="s">
        <v>938</v>
      </c>
      <c r="L89">
        <v>1368</v>
      </c>
      <c r="N89">
        <v>1011</v>
      </c>
      <c r="O89" t="s">
        <v>927</v>
      </c>
      <c r="P89" t="s">
        <v>927</v>
      </c>
      <c r="Q89">
        <v>1</v>
      </c>
      <c r="X89">
        <v>2.21</v>
      </c>
      <c r="Y89">
        <v>0</v>
      </c>
      <c r="Z89">
        <v>93.37</v>
      </c>
      <c r="AA89">
        <v>11.69</v>
      </c>
      <c r="AB89">
        <v>0</v>
      </c>
      <c r="AC89">
        <v>0</v>
      </c>
      <c r="AD89">
        <v>1</v>
      </c>
      <c r="AE89">
        <v>0</v>
      </c>
      <c r="AF89" t="s">
        <v>6</v>
      </c>
      <c r="AG89">
        <v>2.21</v>
      </c>
      <c r="AH89">
        <v>2</v>
      </c>
      <c r="AI89">
        <v>86295593</v>
      </c>
      <c r="AJ89">
        <v>91</v>
      </c>
      <c r="AK89">
        <v>0</v>
      </c>
      <c r="AL89">
        <v>0</v>
      </c>
      <c r="AM89">
        <v>0</v>
      </c>
      <c r="AN89">
        <v>0</v>
      </c>
      <c r="AO89">
        <v>0</v>
      </c>
      <c r="AP89">
        <v>0</v>
      </c>
      <c r="AQ89">
        <v>0</v>
      </c>
      <c r="AR89">
        <v>0</v>
      </c>
    </row>
    <row r="90" spans="1:44" x14ac:dyDescent="0.2">
      <c r="A90">
        <f>ROW(Source!A77)</f>
        <v>77</v>
      </c>
      <c r="B90">
        <v>86295605</v>
      </c>
      <c r="C90">
        <v>86295588</v>
      </c>
      <c r="D90">
        <v>27373207</v>
      </c>
      <c r="E90">
        <v>1</v>
      </c>
      <c r="F90">
        <v>1</v>
      </c>
      <c r="G90">
        <v>1</v>
      </c>
      <c r="H90">
        <v>3</v>
      </c>
      <c r="I90" t="s">
        <v>135</v>
      </c>
      <c r="J90" t="s">
        <v>137</v>
      </c>
      <c r="K90" t="s">
        <v>136</v>
      </c>
      <c r="L90">
        <v>1348</v>
      </c>
      <c r="N90">
        <v>1009</v>
      </c>
      <c r="O90" t="s">
        <v>63</v>
      </c>
      <c r="P90" t="s">
        <v>63</v>
      </c>
      <c r="Q90">
        <v>1000</v>
      </c>
      <c r="X90">
        <v>0.15</v>
      </c>
      <c r="Y90">
        <v>325</v>
      </c>
      <c r="Z90">
        <v>0</v>
      </c>
      <c r="AA90">
        <v>0</v>
      </c>
      <c r="AB90">
        <v>0</v>
      </c>
      <c r="AC90">
        <v>0</v>
      </c>
      <c r="AD90">
        <v>1</v>
      </c>
      <c r="AE90">
        <v>0</v>
      </c>
      <c r="AF90" t="s">
        <v>6</v>
      </c>
      <c r="AG90">
        <v>0.15</v>
      </c>
      <c r="AH90">
        <v>2</v>
      </c>
      <c r="AI90">
        <v>86295594</v>
      </c>
      <c r="AJ90">
        <v>92</v>
      </c>
      <c r="AK90">
        <v>3</v>
      </c>
      <c r="AL90">
        <v>-48.75</v>
      </c>
      <c r="AM90">
        <v>0</v>
      </c>
      <c r="AN90">
        <v>0</v>
      </c>
      <c r="AO90">
        <v>0</v>
      </c>
      <c r="AP90">
        <v>0</v>
      </c>
      <c r="AQ90">
        <v>0</v>
      </c>
      <c r="AR90">
        <v>1</v>
      </c>
    </row>
    <row r="91" spans="1:44" x14ac:dyDescent="0.2">
      <c r="A91">
        <f>ROW(Source!A77)</f>
        <v>77</v>
      </c>
      <c r="B91">
        <v>86295606</v>
      </c>
      <c r="C91">
        <v>86295588</v>
      </c>
      <c r="D91">
        <v>27378258</v>
      </c>
      <c r="E91">
        <v>1</v>
      </c>
      <c r="F91">
        <v>1</v>
      </c>
      <c r="G91">
        <v>1</v>
      </c>
      <c r="H91">
        <v>3</v>
      </c>
      <c r="I91" t="s">
        <v>140</v>
      </c>
      <c r="J91" t="s">
        <v>142</v>
      </c>
      <c r="K91" t="s">
        <v>141</v>
      </c>
      <c r="L91">
        <v>1348</v>
      </c>
      <c r="N91">
        <v>1009</v>
      </c>
      <c r="O91" t="s">
        <v>63</v>
      </c>
      <c r="P91" t="s">
        <v>63</v>
      </c>
      <c r="Q91">
        <v>1000</v>
      </c>
      <c r="X91">
        <v>0.02</v>
      </c>
      <c r="Y91">
        <v>9480</v>
      </c>
      <c r="Z91">
        <v>0</v>
      </c>
      <c r="AA91">
        <v>0</v>
      </c>
      <c r="AB91">
        <v>0</v>
      </c>
      <c r="AC91">
        <v>0</v>
      </c>
      <c r="AD91">
        <v>1</v>
      </c>
      <c r="AE91">
        <v>0</v>
      </c>
      <c r="AF91" t="s">
        <v>6</v>
      </c>
      <c r="AG91">
        <v>0.02</v>
      </c>
      <c r="AH91">
        <v>2</v>
      </c>
      <c r="AI91">
        <v>86295595</v>
      </c>
      <c r="AJ91">
        <v>93</v>
      </c>
      <c r="AK91">
        <v>3</v>
      </c>
      <c r="AL91">
        <v>-189.6</v>
      </c>
      <c r="AM91">
        <v>0</v>
      </c>
      <c r="AN91">
        <v>0</v>
      </c>
      <c r="AO91">
        <v>0</v>
      </c>
      <c r="AP91">
        <v>0</v>
      </c>
      <c r="AQ91">
        <v>0</v>
      </c>
      <c r="AR91">
        <v>1</v>
      </c>
    </row>
    <row r="92" spans="1:44" x14ac:dyDescent="0.2">
      <c r="A92">
        <f>ROW(Source!A77)</f>
        <v>77</v>
      </c>
      <c r="B92">
        <v>86295607</v>
      </c>
      <c r="C92">
        <v>86295588</v>
      </c>
      <c r="D92">
        <v>27390416</v>
      </c>
      <c r="E92">
        <v>1</v>
      </c>
      <c r="F92">
        <v>1</v>
      </c>
      <c r="G92">
        <v>1</v>
      </c>
      <c r="H92">
        <v>3</v>
      </c>
      <c r="I92" t="s">
        <v>1055</v>
      </c>
      <c r="J92" t="s">
        <v>1056</v>
      </c>
      <c r="K92" t="s">
        <v>1057</v>
      </c>
      <c r="L92">
        <v>1348</v>
      </c>
      <c r="N92">
        <v>1009</v>
      </c>
      <c r="O92" t="s">
        <v>63</v>
      </c>
      <c r="P92" t="s">
        <v>63</v>
      </c>
      <c r="Q92">
        <v>1000</v>
      </c>
      <c r="X92">
        <v>2.09</v>
      </c>
      <c r="Y92">
        <v>6804.11</v>
      </c>
      <c r="Z92">
        <v>0</v>
      </c>
      <c r="AA92">
        <v>0</v>
      </c>
      <c r="AB92">
        <v>0</v>
      </c>
      <c r="AC92">
        <v>0</v>
      </c>
      <c r="AD92">
        <v>1</v>
      </c>
      <c r="AE92">
        <v>0</v>
      </c>
      <c r="AF92" t="s">
        <v>6</v>
      </c>
      <c r="AG92">
        <v>2.09</v>
      </c>
      <c r="AH92">
        <v>3</v>
      </c>
      <c r="AI92">
        <v>-1</v>
      </c>
      <c r="AJ92" t="s">
        <v>6</v>
      </c>
      <c r="AK92">
        <v>4</v>
      </c>
      <c r="AL92">
        <v>-14220.589899999999</v>
      </c>
      <c r="AM92">
        <v>0</v>
      </c>
      <c r="AN92">
        <v>0</v>
      </c>
      <c r="AO92">
        <v>0</v>
      </c>
      <c r="AP92">
        <v>0</v>
      </c>
      <c r="AQ92">
        <v>0</v>
      </c>
      <c r="AR92">
        <v>1</v>
      </c>
    </row>
    <row r="93" spans="1:44" x14ac:dyDescent="0.2">
      <c r="A93">
        <f>ROW(Source!A77)</f>
        <v>77</v>
      </c>
      <c r="B93">
        <v>86295608</v>
      </c>
      <c r="C93">
        <v>86295588</v>
      </c>
      <c r="D93">
        <v>27416566</v>
      </c>
      <c r="E93">
        <v>1</v>
      </c>
      <c r="F93">
        <v>1</v>
      </c>
      <c r="G93">
        <v>1</v>
      </c>
      <c r="H93">
        <v>3</v>
      </c>
      <c r="I93" t="s">
        <v>159</v>
      </c>
      <c r="J93" t="s">
        <v>161</v>
      </c>
      <c r="K93" t="s">
        <v>160</v>
      </c>
      <c r="L93">
        <v>1339</v>
      </c>
      <c r="N93">
        <v>1007</v>
      </c>
      <c r="O93" t="s">
        <v>32</v>
      </c>
      <c r="P93" t="s">
        <v>32</v>
      </c>
      <c r="Q93">
        <v>1</v>
      </c>
      <c r="X93">
        <v>0.1</v>
      </c>
      <c r="Y93">
        <v>7.14</v>
      </c>
      <c r="Z93">
        <v>0</v>
      </c>
      <c r="AA93">
        <v>0</v>
      </c>
      <c r="AB93">
        <v>0</v>
      </c>
      <c r="AC93">
        <v>0</v>
      </c>
      <c r="AD93">
        <v>1</v>
      </c>
      <c r="AE93">
        <v>0</v>
      </c>
      <c r="AF93" t="s">
        <v>6</v>
      </c>
      <c r="AG93">
        <v>0.1</v>
      </c>
      <c r="AH93">
        <v>2</v>
      </c>
      <c r="AI93">
        <v>86295597</v>
      </c>
      <c r="AJ93">
        <v>95</v>
      </c>
      <c r="AK93">
        <v>3</v>
      </c>
      <c r="AL93">
        <v>-0.71399999999999997</v>
      </c>
      <c r="AM93">
        <v>0</v>
      </c>
      <c r="AN93">
        <v>0</v>
      </c>
      <c r="AO93">
        <v>0</v>
      </c>
      <c r="AP93">
        <v>0</v>
      </c>
      <c r="AQ93">
        <v>0</v>
      </c>
      <c r="AR93">
        <v>1</v>
      </c>
    </row>
    <row r="94" spans="1:44" x14ac:dyDescent="0.2">
      <c r="A94">
        <f>ROW(Source!A78)</f>
        <v>78</v>
      </c>
      <c r="B94">
        <v>86295600</v>
      </c>
      <c r="C94">
        <v>86295588</v>
      </c>
      <c r="D94">
        <v>27493087</v>
      </c>
      <c r="E94">
        <v>1</v>
      </c>
      <c r="F94">
        <v>1</v>
      </c>
      <c r="G94">
        <v>1</v>
      </c>
      <c r="H94">
        <v>1</v>
      </c>
      <c r="I94" t="s">
        <v>928</v>
      </c>
      <c r="J94" t="s">
        <v>6</v>
      </c>
      <c r="K94" t="s">
        <v>929</v>
      </c>
      <c r="L94">
        <v>1369</v>
      </c>
      <c r="N94">
        <v>1013</v>
      </c>
      <c r="O94" t="s">
        <v>921</v>
      </c>
      <c r="P94" t="s">
        <v>921</v>
      </c>
      <c r="Q94">
        <v>1</v>
      </c>
      <c r="X94">
        <v>45.65</v>
      </c>
      <c r="Y94">
        <v>0</v>
      </c>
      <c r="Z94">
        <v>0</v>
      </c>
      <c r="AA94">
        <v>0</v>
      </c>
      <c r="AB94">
        <v>9.48</v>
      </c>
      <c r="AC94">
        <v>0</v>
      </c>
      <c r="AD94">
        <v>1</v>
      </c>
      <c r="AE94">
        <v>1</v>
      </c>
      <c r="AF94" t="s">
        <v>6</v>
      </c>
      <c r="AG94">
        <v>45.65</v>
      </c>
      <c r="AH94">
        <v>2</v>
      </c>
      <c r="AI94">
        <v>86295589</v>
      </c>
      <c r="AJ94">
        <v>98</v>
      </c>
      <c r="AK94">
        <v>0</v>
      </c>
      <c r="AL94">
        <v>0</v>
      </c>
      <c r="AM94">
        <v>0</v>
      </c>
      <c r="AN94">
        <v>0</v>
      </c>
      <c r="AO94">
        <v>0</v>
      </c>
      <c r="AP94">
        <v>0</v>
      </c>
      <c r="AQ94">
        <v>0</v>
      </c>
      <c r="AR94">
        <v>0</v>
      </c>
    </row>
    <row r="95" spans="1:44" x14ac:dyDescent="0.2">
      <c r="A95">
        <f>ROW(Source!A78)</f>
        <v>78</v>
      </c>
      <c r="B95">
        <v>86295601</v>
      </c>
      <c r="C95">
        <v>86295588</v>
      </c>
      <c r="D95">
        <v>121548</v>
      </c>
      <c r="E95">
        <v>1</v>
      </c>
      <c r="F95">
        <v>1</v>
      </c>
      <c r="G95">
        <v>1</v>
      </c>
      <c r="H95">
        <v>1</v>
      </c>
      <c r="I95" t="s">
        <v>39</v>
      </c>
      <c r="J95" t="s">
        <v>6</v>
      </c>
      <c r="K95" t="s">
        <v>922</v>
      </c>
      <c r="L95">
        <v>608254</v>
      </c>
      <c r="N95">
        <v>1013</v>
      </c>
      <c r="O95" t="s">
        <v>923</v>
      </c>
      <c r="P95" t="s">
        <v>923</v>
      </c>
      <c r="Q95">
        <v>1</v>
      </c>
      <c r="X95">
        <v>0.38</v>
      </c>
      <c r="Y95">
        <v>0</v>
      </c>
      <c r="Z95">
        <v>0</v>
      </c>
      <c r="AA95">
        <v>0</v>
      </c>
      <c r="AB95">
        <v>0</v>
      </c>
      <c r="AC95">
        <v>0</v>
      </c>
      <c r="AD95">
        <v>1</v>
      </c>
      <c r="AE95">
        <v>2</v>
      </c>
      <c r="AF95" t="s">
        <v>6</v>
      </c>
      <c r="AG95">
        <v>0.38</v>
      </c>
      <c r="AH95">
        <v>2</v>
      </c>
      <c r="AI95">
        <v>86295590</v>
      </c>
      <c r="AJ95">
        <v>99</v>
      </c>
      <c r="AK95">
        <v>0</v>
      </c>
      <c r="AL95">
        <v>0</v>
      </c>
      <c r="AM95">
        <v>0</v>
      </c>
      <c r="AN95">
        <v>0</v>
      </c>
      <c r="AO95">
        <v>0</v>
      </c>
      <c r="AP95">
        <v>0</v>
      </c>
      <c r="AQ95">
        <v>0</v>
      </c>
      <c r="AR95">
        <v>0</v>
      </c>
    </row>
    <row r="96" spans="1:44" x14ac:dyDescent="0.2">
      <c r="A96">
        <f>ROW(Source!A78)</f>
        <v>78</v>
      </c>
      <c r="B96">
        <v>86295602</v>
      </c>
      <c r="C96">
        <v>86295588</v>
      </c>
      <c r="D96">
        <v>27439630</v>
      </c>
      <c r="E96">
        <v>1</v>
      </c>
      <c r="F96">
        <v>1</v>
      </c>
      <c r="G96">
        <v>1</v>
      </c>
      <c r="H96">
        <v>2</v>
      </c>
      <c r="I96" t="s">
        <v>949</v>
      </c>
      <c r="J96" t="s">
        <v>950</v>
      </c>
      <c r="K96" t="s">
        <v>951</v>
      </c>
      <c r="L96">
        <v>1368</v>
      </c>
      <c r="N96">
        <v>1011</v>
      </c>
      <c r="O96" t="s">
        <v>927</v>
      </c>
      <c r="P96" t="s">
        <v>927</v>
      </c>
      <c r="Q96">
        <v>1</v>
      </c>
      <c r="X96">
        <v>0.38</v>
      </c>
      <c r="Y96">
        <v>0</v>
      </c>
      <c r="Z96">
        <v>31.27</v>
      </c>
      <c r="AA96">
        <v>13.61</v>
      </c>
      <c r="AB96">
        <v>0</v>
      </c>
      <c r="AC96">
        <v>0</v>
      </c>
      <c r="AD96">
        <v>1</v>
      </c>
      <c r="AE96">
        <v>0</v>
      </c>
      <c r="AF96" t="s">
        <v>6</v>
      </c>
      <c r="AG96">
        <v>0.38</v>
      </c>
      <c r="AH96">
        <v>2</v>
      </c>
      <c r="AI96">
        <v>86295591</v>
      </c>
      <c r="AJ96">
        <v>100</v>
      </c>
      <c r="AK96">
        <v>0</v>
      </c>
      <c r="AL96">
        <v>0</v>
      </c>
      <c r="AM96">
        <v>0</v>
      </c>
      <c r="AN96">
        <v>0</v>
      </c>
      <c r="AO96">
        <v>0</v>
      </c>
      <c r="AP96">
        <v>0</v>
      </c>
      <c r="AQ96">
        <v>0</v>
      </c>
      <c r="AR96">
        <v>0</v>
      </c>
    </row>
    <row r="97" spans="1:44" x14ac:dyDescent="0.2">
      <c r="A97">
        <f>ROW(Source!A78)</f>
        <v>78</v>
      </c>
      <c r="B97">
        <v>86295603</v>
      </c>
      <c r="C97">
        <v>86295588</v>
      </c>
      <c r="D97">
        <v>27439703</v>
      </c>
      <c r="E97">
        <v>1</v>
      </c>
      <c r="F97">
        <v>1</v>
      </c>
      <c r="G97">
        <v>1</v>
      </c>
      <c r="H97">
        <v>2</v>
      </c>
      <c r="I97" t="s">
        <v>941</v>
      </c>
      <c r="J97" t="s">
        <v>942</v>
      </c>
      <c r="K97" t="s">
        <v>943</v>
      </c>
      <c r="L97">
        <v>1368</v>
      </c>
      <c r="N97">
        <v>1011</v>
      </c>
      <c r="O97" t="s">
        <v>927</v>
      </c>
      <c r="P97" t="s">
        <v>927</v>
      </c>
      <c r="Q97">
        <v>1</v>
      </c>
      <c r="X97">
        <v>5.8</v>
      </c>
      <c r="Y97">
        <v>0</v>
      </c>
      <c r="Z97">
        <v>7.51</v>
      </c>
      <c r="AA97">
        <v>0</v>
      </c>
      <c r="AB97">
        <v>0</v>
      </c>
      <c r="AC97">
        <v>0</v>
      </c>
      <c r="AD97">
        <v>1</v>
      </c>
      <c r="AE97">
        <v>0</v>
      </c>
      <c r="AF97" t="s">
        <v>6</v>
      </c>
      <c r="AG97">
        <v>5.8</v>
      </c>
      <c r="AH97">
        <v>2</v>
      </c>
      <c r="AI97">
        <v>86295592</v>
      </c>
      <c r="AJ97">
        <v>101</v>
      </c>
      <c r="AK97">
        <v>0</v>
      </c>
      <c r="AL97">
        <v>0</v>
      </c>
      <c r="AM97">
        <v>0</v>
      </c>
      <c r="AN97">
        <v>0</v>
      </c>
      <c r="AO97">
        <v>0</v>
      </c>
      <c r="AP97">
        <v>0</v>
      </c>
      <c r="AQ97">
        <v>0</v>
      </c>
      <c r="AR97">
        <v>0</v>
      </c>
    </row>
    <row r="98" spans="1:44" x14ac:dyDescent="0.2">
      <c r="A98">
        <f>ROW(Source!A78)</f>
        <v>78</v>
      </c>
      <c r="B98">
        <v>86295604</v>
      </c>
      <c r="C98">
        <v>86295588</v>
      </c>
      <c r="D98">
        <v>27441327</v>
      </c>
      <c r="E98">
        <v>1</v>
      </c>
      <c r="F98">
        <v>1</v>
      </c>
      <c r="G98">
        <v>1</v>
      </c>
      <c r="H98">
        <v>2</v>
      </c>
      <c r="I98" t="s">
        <v>936</v>
      </c>
      <c r="J98" t="s">
        <v>937</v>
      </c>
      <c r="K98" t="s">
        <v>938</v>
      </c>
      <c r="L98">
        <v>1368</v>
      </c>
      <c r="N98">
        <v>1011</v>
      </c>
      <c r="O98" t="s">
        <v>927</v>
      </c>
      <c r="P98" t="s">
        <v>927</v>
      </c>
      <c r="Q98">
        <v>1</v>
      </c>
      <c r="X98">
        <v>2.21</v>
      </c>
      <c r="Y98">
        <v>0</v>
      </c>
      <c r="Z98">
        <v>93.37</v>
      </c>
      <c r="AA98">
        <v>11.69</v>
      </c>
      <c r="AB98">
        <v>0</v>
      </c>
      <c r="AC98">
        <v>0</v>
      </c>
      <c r="AD98">
        <v>1</v>
      </c>
      <c r="AE98">
        <v>0</v>
      </c>
      <c r="AF98" t="s">
        <v>6</v>
      </c>
      <c r="AG98">
        <v>2.21</v>
      </c>
      <c r="AH98">
        <v>2</v>
      </c>
      <c r="AI98">
        <v>86295593</v>
      </c>
      <c r="AJ98">
        <v>102</v>
      </c>
      <c r="AK98">
        <v>0</v>
      </c>
      <c r="AL98">
        <v>0</v>
      </c>
      <c r="AM98">
        <v>0</v>
      </c>
      <c r="AN98">
        <v>0</v>
      </c>
      <c r="AO98">
        <v>0</v>
      </c>
      <c r="AP98">
        <v>0</v>
      </c>
      <c r="AQ98">
        <v>0</v>
      </c>
      <c r="AR98">
        <v>0</v>
      </c>
    </row>
    <row r="99" spans="1:44" x14ac:dyDescent="0.2">
      <c r="A99">
        <f>ROW(Source!A78)</f>
        <v>78</v>
      </c>
      <c r="B99">
        <v>86295605</v>
      </c>
      <c r="C99">
        <v>86295588</v>
      </c>
      <c r="D99">
        <v>27373207</v>
      </c>
      <c r="E99">
        <v>1</v>
      </c>
      <c r="F99">
        <v>1</v>
      </c>
      <c r="G99">
        <v>1</v>
      </c>
      <c r="H99">
        <v>3</v>
      </c>
      <c r="I99" t="s">
        <v>135</v>
      </c>
      <c r="J99" t="s">
        <v>137</v>
      </c>
      <c r="K99" t="s">
        <v>136</v>
      </c>
      <c r="L99">
        <v>1348</v>
      </c>
      <c r="N99">
        <v>1009</v>
      </c>
      <c r="O99" t="s">
        <v>63</v>
      </c>
      <c r="P99" t="s">
        <v>63</v>
      </c>
      <c r="Q99">
        <v>1000</v>
      </c>
      <c r="X99">
        <v>0.15</v>
      </c>
      <c r="Y99">
        <v>325</v>
      </c>
      <c r="Z99">
        <v>0</v>
      </c>
      <c r="AA99">
        <v>0</v>
      </c>
      <c r="AB99">
        <v>0</v>
      </c>
      <c r="AC99">
        <v>0</v>
      </c>
      <c r="AD99">
        <v>1</v>
      </c>
      <c r="AE99">
        <v>0</v>
      </c>
      <c r="AF99" t="s">
        <v>6</v>
      </c>
      <c r="AG99">
        <v>0.15</v>
      </c>
      <c r="AH99">
        <v>2</v>
      </c>
      <c r="AI99">
        <v>86295594</v>
      </c>
      <c r="AJ99">
        <v>103</v>
      </c>
      <c r="AK99">
        <v>3</v>
      </c>
      <c r="AL99">
        <v>-48.75</v>
      </c>
      <c r="AM99">
        <v>0</v>
      </c>
      <c r="AN99">
        <v>0</v>
      </c>
      <c r="AO99">
        <v>0</v>
      </c>
      <c r="AP99">
        <v>0</v>
      </c>
      <c r="AQ99">
        <v>0</v>
      </c>
      <c r="AR99">
        <v>1</v>
      </c>
    </row>
    <row r="100" spans="1:44" x14ac:dyDescent="0.2">
      <c r="A100">
        <f>ROW(Source!A78)</f>
        <v>78</v>
      </c>
      <c r="B100">
        <v>86295606</v>
      </c>
      <c r="C100">
        <v>86295588</v>
      </c>
      <c r="D100">
        <v>27378258</v>
      </c>
      <c r="E100">
        <v>1</v>
      </c>
      <c r="F100">
        <v>1</v>
      </c>
      <c r="G100">
        <v>1</v>
      </c>
      <c r="H100">
        <v>3</v>
      </c>
      <c r="I100" t="s">
        <v>140</v>
      </c>
      <c r="J100" t="s">
        <v>142</v>
      </c>
      <c r="K100" t="s">
        <v>141</v>
      </c>
      <c r="L100">
        <v>1348</v>
      </c>
      <c r="N100">
        <v>1009</v>
      </c>
      <c r="O100" t="s">
        <v>63</v>
      </c>
      <c r="P100" t="s">
        <v>63</v>
      </c>
      <c r="Q100">
        <v>1000</v>
      </c>
      <c r="X100">
        <v>0.02</v>
      </c>
      <c r="Y100">
        <v>9480</v>
      </c>
      <c r="Z100">
        <v>0</v>
      </c>
      <c r="AA100">
        <v>0</v>
      </c>
      <c r="AB100">
        <v>0</v>
      </c>
      <c r="AC100">
        <v>0</v>
      </c>
      <c r="AD100">
        <v>1</v>
      </c>
      <c r="AE100">
        <v>0</v>
      </c>
      <c r="AF100" t="s">
        <v>6</v>
      </c>
      <c r="AG100">
        <v>0.02</v>
      </c>
      <c r="AH100">
        <v>2</v>
      </c>
      <c r="AI100">
        <v>86295595</v>
      </c>
      <c r="AJ100">
        <v>104</v>
      </c>
      <c r="AK100">
        <v>3</v>
      </c>
      <c r="AL100">
        <v>-189.6</v>
      </c>
      <c r="AM100">
        <v>0</v>
      </c>
      <c r="AN100">
        <v>0</v>
      </c>
      <c r="AO100">
        <v>0</v>
      </c>
      <c r="AP100">
        <v>0</v>
      </c>
      <c r="AQ100">
        <v>0</v>
      </c>
      <c r="AR100">
        <v>1</v>
      </c>
    </row>
    <row r="101" spans="1:44" x14ac:dyDescent="0.2">
      <c r="A101">
        <f>ROW(Source!A78)</f>
        <v>78</v>
      </c>
      <c r="B101">
        <v>86295607</v>
      </c>
      <c r="C101">
        <v>86295588</v>
      </c>
      <c r="D101">
        <v>27390416</v>
      </c>
      <c r="E101">
        <v>1</v>
      </c>
      <c r="F101">
        <v>1</v>
      </c>
      <c r="G101">
        <v>1</v>
      </c>
      <c r="H101">
        <v>3</v>
      </c>
      <c r="I101" t="s">
        <v>1055</v>
      </c>
      <c r="J101" t="s">
        <v>1056</v>
      </c>
      <c r="K101" t="s">
        <v>1057</v>
      </c>
      <c r="L101">
        <v>1348</v>
      </c>
      <c r="N101">
        <v>1009</v>
      </c>
      <c r="O101" t="s">
        <v>63</v>
      </c>
      <c r="P101" t="s">
        <v>63</v>
      </c>
      <c r="Q101">
        <v>1000</v>
      </c>
      <c r="X101">
        <v>2.09</v>
      </c>
      <c r="Y101">
        <v>6804.11</v>
      </c>
      <c r="Z101">
        <v>0</v>
      </c>
      <c r="AA101">
        <v>0</v>
      </c>
      <c r="AB101">
        <v>0</v>
      </c>
      <c r="AC101">
        <v>0</v>
      </c>
      <c r="AD101">
        <v>1</v>
      </c>
      <c r="AE101">
        <v>0</v>
      </c>
      <c r="AF101" t="s">
        <v>6</v>
      </c>
      <c r="AG101">
        <v>2.09</v>
      </c>
      <c r="AH101">
        <v>3</v>
      </c>
      <c r="AI101">
        <v>-1</v>
      </c>
      <c r="AJ101" t="s">
        <v>6</v>
      </c>
      <c r="AK101">
        <v>4</v>
      </c>
      <c r="AL101">
        <v>-14220.589899999999</v>
      </c>
      <c r="AM101">
        <v>0</v>
      </c>
      <c r="AN101">
        <v>0</v>
      </c>
      <c r="AO101">
        <v>0</v>
      </c>
      <c r="AP101">
        <v>0</v>
      </c>
      <c r="AQ101">
        <v>0</v>
      </c>
      <c r="AR101">
        <v>1</v>
      </c>
    </row>
    <row r="102" spans="1:44" x14ac:dyDescent="0.2">
      <c r="A102">
        <f>ROW(Source!A78)</f>
        <v>78</v>
      </c>
      <c r="B102">
        <v>86295608</v>
      </c>
      <c r="C102">
        <v>86295588</v>
      </c>
      <c r="D102">
        <v>27416566</v>
      </c>
      <c r="E102">
        <v>1</v>
      </c>
      <c r="F102">
        <v>1</v>
      </c>
      <c r="G102">
        <v>1</v>
      </c>
      <c r="H102">
        <v>3</v>
      </c>
      <c r="I102" t="s">
        <v>159</v>
      </c>
      <c r="J102" t="s">
        <v>161</v>
      </c>
      <c r="K102" t="s">
        <v>160</v>
      </c>
      <c r="L102">
        <v>1339</v>
      </c>
      <c r="N102">
        <v>1007</v>
      </c>
      <c r="O102" t="s">
        <v>32</v>
      </c>
      <c r="P102" t="s">
        <v>32</v>
      </c>
      <c r="Q102">
        <v>1</v>
      </c>
      <c r="X102">
        <v>0.1</v>
      </c>
      <c r="Y102">
        <v>7.14</v>
      </c>
      <c r="Z102">
        <v>0</v>
      </c>
      <c r="AA102">
        <v>0</v>
      </c>
      <c r="AB102">
        <v>0</v>
      </c>
      <c r="AC102">
        <v>0</v>
      </c>
      <c r="AD102">
        <v>1</v>
      </c>
      <c r="AE102">
        <v>0</v>
      </c>
      <c r="AF102" t="s">
        <v>6</v>
      </c>
      <c r="AG102">
        <v>0.1</v>
      </c>
      <c r="AH102">
        <v>2</v>
      </c>
      <c r="AI102">
        <v>86295597</v>
      </c>
      <c r="AJ102">
        <v>106</v>
      </c>
      <c r="AK102">
        <v>3</v>
      </c>
      <c r="AL102">
        <v>-0.71399999999999997</v>
      </c>
      <c r="AM102">
        <v>0</v>
      </c>
      <c r="AN102">
        <v>0</v>
      </c>
      <c r="AO102">
        <v>0</v>
      </c>
      <c r="AP102">
        <v>0</v>
      </c>
      <c r="AQ102">
        <v>0</v>
      </c>
      <c r="AR102">
        <v>1</v>
      </c>
    </row>
    <row r="103" spans="1:44" x14ac:dyDescent="0.2">
      <c r="A103">
        <f>ROW(Source!A91)</f>
        <v>91</v>
      </c>
      <c r="B103">
        <v>86295624</v>
      </c>
      <c r="C103">
        <v>86295615</v>
      </c>
      <c r="D103">
        <v>27493187</v>
      </c>
      <c r="E103">
        <v>1</v>
      </c>
      <c r="F103">
        <v>1</v>
      </c>
      <c r="G103">
        <v>1</v>
      </c>
      <c r="H103">
        <v>1</v>
      </c>
      <c r="I103" t="s">
        <v>952</v>
      </c>
      <c r="J103" t="s">
        <v>6</v>
      </c>
      <c r="K103" t="s">
        <v>953</v>
      </c>
      <c r="L103">
        <v>1369</v>
      </c>
      <c r="N103">
        <v>1013</v>
      </c>
      <c r="O103" t="s">
        <v>921</v>
      </c>
      <c r="P103" t="s">
        <v>921</v>
      </c>
      <c r="Q103">
        <v>1</v>
      </c>
      <c r="X103">
        <v>71.06</v>
      </c>
      <c r="Y103">
        <v>0</v>
      </c>
      <c r="Z103">
        <v>0</v>
      </c>
      <c r="AA103">
        <v>0</v>
      </c>
      <c r="AB103">
        <v>8.93</v>
      </c>
      <c r="AC103">
        <v>0</v>
      </c>
      <c r="AD103">
        <v>1</v>
      </c>
      <c r="AE103">
        <v>1</v>
      </c>
      <c r="AF103" t="s">
        <v>6</v>
      </c>
      <c r="AG103">
        <v>71.06</v>
      </c>
      <c r="AH103">
        <v>2</v>
      </c>
      <c r="AI103">
        <v>86295616</v>
      </c>
      <c r="AJ103">
        <v>109</v>
      </c>
      <c r="AK103">
        <v>0</v>
      </c>
      <c r="AL103">
        <v>0</v>
      </c>
      <c r="AM103">
        <v>0</v>
      </c>
      <c r="AN103">
        <v>0</v>
      </c>
      <c r="AO103">
        <v>0</v>
      </c>
      <c r="AP103">
        <v>0</v>
      </c>
      <c r="AQ103">
        <v>0</v>
      </c>
      <c r="AR103">
        <v>0</v>
      </c>
    </row>
    <row r="104" spans="1:44" x14ac:dyDescent="0.2">
      <c r="A104">
        <f>ROW(Source!A91)</f>
        <v>91</v>
      </c>
      <c r="B104">
        <v>86295625</v>
      </c>
      <c r="C104">
        <v>86295615</v>
      </c>
      <c r="D104">
        <v>121548</v>
      </c>
      <c r="E104">
        <v>1</v>
      </c>
      <c r="F104">
        <v>1</v>
      </c>
      <c r="G104">
        <v>1</v>
      </c>
      <c r="H104">
        <v>1</v>
      </c>
      <c r="I104" t="s">
        <v>39</v>
      </c>
      <c r="J104" t="s">
        <v>6</v>
      </c>
      <c r="K104" t="s">
        <v>922</v>
      </c>
      <c r="L104">
        <v>608254</v>
      </c>
      <c r="N104">
        <v>1013</v>
      </c>
      <c r="O104" t="s">
        <v>923</v>
      </c>
      <c r="P104" t="s">
        <v>923</v>
      </c>
      <c r="Q104">
        <v>1</v>
      </c>
      <c r="X104">
        <v>0.01</v>
      </c>
      <c r="Y104">
        <v>0</v>
      </c>
      <c r="Z104">
        <v>0</v>
      </c>
      <c r="AA104">
        <v>0</v>
      </c>
      <c r="AB104">
        <v>0</v>
      </c>
      <c r="AC104">
        <v>0</v>
      </c>
      <c r="AD104">
        <v>1</v>
      </c>
      <c r="AE104">
        <v>2</v>
      </c>
      <c r="AF104" t="s">
        <v>6</v>
      </c>
      <c r="AG104">
        <v>0.01</v>
      </c>
      <c r="AH104">
        <v>2</v>
      </c>
      <c r="AI104">
        <v>86295617</v>
      </c>
      <c r="AJ104">
        <v>110</v>
      </c>
      <c r="AK104">
        <v>0</v>
      </c>
      <c r="AL104">
        <v>0</v>
      </c>
      <c r="AM104">
        <v>0</v>
      </c>
      <c r="AN104">
        <v>0</v>
      </c>
      <c r="AO104">
        <v>0</v>
      </c>
      <c r="AP104">
        <v>0</v>
      </c>
      <c r="AQ104">
        <v>0</v>
      </c>
      <c r="AR104">
        <v>0</v>
      </c>
    </row>
    <row r="105" spans="1:44" x14ac:dyDescent="0.2">
      <c r="A105">
        <f>ROW(Source!A91)</f>
        <v>91</v>
      </c>
      <c r="B105">
        <v>86295626</v>
      </c>
      <c r="C105">
        <v>86295615</v>
      </c>
      <c r="D105">
        <v>27439630</v>
      </c>
      <c r="E105">
        <v>1</v>
      </c>
      <c r="F105">
        <v>1</v>
      </c>
      <c r="G105">
        <v>1</v>
      </c>
      <c r="H105">
        <v>2</v>
      </c>
      <c r="I105" t="s">
        <v>949</v>
      </c>
      <c r="J105" t="s">
        <v>950</v>
      </c>
      <c r="K105" t="s">
        <v>951</v>
      </c>
      <c r="L105">
        <v>1368</v>
      </c>
      <c r="N105">
        <v>1011</v>
      </c>
      <c r="O105" t="s">
        <v>927</v>
      </c>
      <c r="P105" t="s">
        <v>927</v>
      </c>
      <c r="Q105">
        <v>1</v>
      </c>
      <c r="X105">
        <v>0.01</v>
      </c>
      <c r="Y105">
        <v>0</v>
      </c>
      <c r="Z105">
        <v>31.27</v>
      </c>
      <c r="AA105">
        <v>13.61</v>
      </c>
      <c r="AB105">
        <v>0</v>
      </c>
      <c r="AC105">
        <v>0</v>
      </c>
      <c r="AD105">
        <v>1</v>
      </c>
      <c r="AE105">
        <v>0</v>
      </c>
      <c r="AF105" t="s">
        <v>6</v>
      </c>
      <c r="AG105">
        <v>0.01</v>
      </c>
      <c r="AH105">
        <v>2</v>
      </c>
      <c r="AI105">
        <v>86295618</v>
      </c>
      <c r="AJ105">
        <v>111</v>
      </c>
      <c r="AK105">
        <v>0</v>
      </c>
      <c r="AL105">
        <v>0</v>
      </c>
      <c r="AM105">
        <v>0</v>
      </c>
      <c r="AN105">
        <v>0</v>
      </c>
      <c r="AO105">
        <v>0</v>
      </c>
      <c r="AP105">
        <v>0</v>
      </c>
      <c r="AQ105">
        <v>0</v>
      </c>
      <c r="AR105">
        <v>0</v>
      </c>
    </row>
    <row r="106" spans="1:44" x14ac:dyDescent="0.2">
      <c r="A106">
        <f>ROW(Source!A91)</f>
        <v>91</v>
      </c>
      <c r="B106">
        <v>86295627</v>
      </c>
      <c r="C106">
        <v>86295615</v>
      </c>
      <c r="D106">
        <v>27441327</v>
      </c>
      <c r="E106">
        <v>1</v>
      </c>
      <c r="F106">
        <v>1</v>
      </c>
      <c r="G106">
        <v>1</v>
      </c>
      <c r="H106">
        <v>2</v>
      </c>
      <c r="I106" t="s">
        <v>936</v>
      </c>
      <c r="J106" t="s">
        <v>937</v>
      </c>
      <c r="K106" t="s">
        <v>938</v>
      </c>
      <c r="L106">
        <v>1368</v>
      </c>
      <c r="N106">
        <v>1011</v>
      </c>
      <c r="O106" t="s">
        <v>927</v>
      </c>
      <c r="P106" t="s">
        <v>927</v>
      </c>
      <c r="Q106">
        <v>1</v>
      </c>
      <c r="X106">
        <v>0.03</v>
      </c>
      <c r="Y106">
        <v>0</v>
      </c>
      <c r="Z106">
        <v>93.37</v>
      </c>
      <c r="AA106">
        <v>11.69</v>
      </c>
      <c r="AB106">
        <v>0</v>
      </c>
      <c r="AC106">
        <v>0</v>
      </c>
      <c r="AD106">
        <v>1</v>
      </c>
      <c r="AE106">
        <v>0</v>
      </c>
      <c r="AF106" t="s">
        <v>6</v>
      </c>
      <c r="AG106">
        <v>0.03</v>
      </c>
      <c r="AH106">
        <v>2</v>
      </c>
      <c r="AI106">
        <v>86295619</v>
      </c>
      <c r="AJ106">
        <v>112</v>
      </c>
      <c r="AK106">
        <v>0</v>
      </c>
      <c r="AL106">
        <v>0</v>
      </c>
      <c r="AM106">
        <v>0</v>
      </c>
      <c r="AN106">
        <v>0</v>
      </c>
      <c r="AO106">
        <v>0</v>
      </c>
      <c r="AP106">
        <v>0</v>
      </c>
      <c r="AQ106">
        <v>0</v>
      </c>
      <c r="AR106">
        <v>0</v>
      </c>
    </row>
    <row r="107" spans="1:44" x14ac:dyDescent="0.2">
      <c r="A107">
        <f>ROW(Source!A91)</f>
        <v>91</v>
      </c>
      <c r="B107">
        <v>86295628</v>
      </c>
      <c r="C107">
        <v>86295615</v>
      </c>
      <c r="D107">
        <v>27374309</v>
      </c>
      <c r="E107">
        <v>1</v>
      </c>
      <c r="F107">
        <v>1</v>
      </c>
      <c r="G107">
        <v>1</v>
      </c>
      <c r="H107">
        <v>3</v>
      </c>
      <c r="I107" t="s">
        <v>171</v>
      </c>
      <c r="J107" t="s">
        <v>173</v>
      </c>
      <c r="K107" t="s">
        <v>1058</v>
      </c>
      <c r="L107">
        <v>1348</v>
      </c>
      <c r="N107">
        <v>1009</v>
      </c>
      <c r="O107" t="s">
        <v>63</v>
      </c>
      <c r="P107" t="s">
        <v>63</v>
      </c>
      <c r="Q107">
        <v>1000</v>
      </c>
      <c r="X107">
        <v>2.46E-2</v>
      </c>
      <c r="Y107">
        <v>15801.24</v>
      </c>
      <c r="Z107">
        <v>0</v>
      </c>
      <c r="AA107">
        <v>0</v>
      </c>
      <c r="AB107">
        <v>0</v>
      </c>
      <c r="AC107">
        <v>0</v>
      </c>
      <c r="AD107">
        <v>1</v>
      </c>
      <c r="AE107">
        <v>0</v>
      </c>
      <c r="AF107" t="s">
        <v>6</v>
      </c>
      <c r="AG107">
        <v>2.46E-2</v>
      </c>
      <c r="AH107">
        <v>2</v>
      </c>
      <c r="AI107">
        <v>86295620</v>
      </c>
      <c r="AJ107">
        <v>113</v>
      </c>
      <c r="AK107">
        <v>3</v>
      </c>
      <c r="AL107">
        <v>-388.71050400000001</v>
      </c>
      <c r="AM107">
        <v>0</v>
      </c>
      <c r="AN107">
        <v>0</v>
      </c>
      <c r="AO107">
        <v>0</v>
      </c>
      <c r="AP107">
        <v>0</v>
      </c>
      <c r="AQ107">
        <v>0</v>
      </c>
      <c r="AR107">
        <v>1</v>
      </c>
    </row>
    <row r="108" spans="1:44" x14ac:dyDescent="0.2">
      <c r="A108">
        <f>ROW(Source!A91)</f>
        <v>91</v>
      </c>
      <c r="B108">
        <v>86295629</v>
      </c>
      <c r="C108">
        <v>86295615</v>
      </c>
      <c r="D108">
        <v>27371543</v>
      </c>
      <c r="E108">
        <v>1</v>
      </c>
      <c r="F108">
        <v>1</v>
      </c>
      <c r="G108">
        <v>1</v>
      </c>
      <c r="H108">
        <v>3</v>
      </c>
      <c r="I108" t="s">
        <v>180</v>
      </c>
      <c r="J108" t="s">
        <v>183</v>
      </c>
      <c r="K108" t="s">
        <v>181</v>
      </c>
      <c r="L108">
        <v>1346</v>
      </c>
      <c r="N108">
        <v>1009</v>
      </c>
      <c r="O108" t="s">
        <v>182</v>
      </c>
      <c r="P108" t="s">
        <v>182</v>
      </c>
      <c r="Q108">
        <v>1</v>
      </c>
      <c r="X108">
        <v>0.3</v>
      </c>
      <c r="Y108">
        <v>1.82</v>
      </c>
      <c r="Z108">
        <v>0</v>
      </c>
      <c r="AA108">
        <v>0</v>
      </c>
      <c r="AB108">
        <v>0</v>
      </c>
      <c r="AC108">
        <v>0</v>
      </c>
      <c r="AD108">
        <v>1</v>
      </c>
      <c r="AE108">
        <v>0</v>
      </c>
      <c r="AF108" t="s">
        <v>6</v>
      </c>
      <c r="AG108">
        <v>0.3</v>
      </c>
      <c r="AH108">
        <v>2</v>
      </c>
      <c r="AI108">
        <v>86295621</v>
      </c>
      <c r="AJ108">
        <v>114</v>
      </c>
      <c r="AK108">
        <v>3</v>
      </c>
      <c r="AL108">
        <v>-0.54600000000000004</v>
      </c>
      <c r="AM108">
        <v>0</v>
      </c>
      <c r="AN108">
        <v>0</v>
      </c>
      <c r="AO108">
        <v>0</v>
      </c>
      <c r="AP108">
        <v>0</v>
      </c>
      <c r="AQ108">
        <v>0</v>
      </c>
      <c r="AR108">
        <v>1</v>
      </c>
    </row>
    <row r="109" spans="1:44" x14ac:dyDescent="0.2">
      <c r="A109">
        <f>ROW(Source!A91)</f>
        <v>91</v>
      </c>
      <c r="B109">
        <v>86295630</v>
      </c>
      <c r="C109">
        <v>86295615</v>
      </c>
      <c r="D109">
        <v>27374631</v>
      </c>
      <c r="E109">
        <v>1</v>
      </c>
      <c r="F109">
        <v>1</v>
      </c>
      <c r="G109">
        <v>1</v>
      </c>
      <c r="H109">
        <v>3</v>
      </c>
      <c r="I109" t="s">
        <v>186</v>
      </c>
      <c r="J109" t="s">
        <v>188</v>
      </c>
      <c r="K109" t="s">
        <v>187</v>
      </c>
      <c r="L109">
        <v>1346</v>
      </c>
      <c r="N109">
        <v>1009</v>
      </c>
      <c r="O109" t="s">
        <v>182</v>
      </c>
      <c r="P109" t="s">
        <v>182</v>
      </c>
      <c r="Q109">
        <v>1</v>
      </c>
      <c r="X109">
        <v>2.7</v>
      </c>
      <c r="Y109">
        <v>32.79</v>
      </c>
      <c r="Z109">
        <v>0</v>
      </c>
      <c r="AA109">
        <v>0</v>
      </c>
      <c r="AB109">
        <v>0</v>
      </c>
      <c r="AC109">
        <v>0</v>
      </c>
      <c r="AD109">
        <v>1</v>
      </c>
      <c r="AE109">
        <v>0</v>
      </c>
      <c r="AF109" t="s">
        <v>6</v>
      </c>
      <c r="AG109">
        <v>2.7</v>
      </c>
      <c r="AH109">
        <v>2</v>
      </c>
      <c r="AI109">
        <v>86295622</v>
      </c>
      <c r="AJ109">
        <v>115</v>
      </c>
      <c r="AK109">
        <v>3</v>
      </c>
      <c r="AL109">
        <v>-88.533000000000001</v>
      </c>
      <c r="AM109">
        <v>0</v>
      </c>
      <c r="AN109">
        <v>0</v>
      </c>
      <c r="AO109">
        <v>0</v>
      </c>
      <c r="AP109">
        <v>0</v>
      </c>
      <c r="AQ109">
        <v>0</v>
      </c>
      <c r="AR109">
        <v>1</v>
      </c>
    </row>
    <row r="110" spans="1:44" x14ac:dyDescent="0.2">
      <c r="A110">
        <f>ROW(Source!A92)</f>
        <v>92</v>
      </c>
      <c r="B110">
        <v>86295624</v>
      </c>
      <c r="C110">
        <v>86295615</v>
      </c>
      <c r="D110">
        <v>27493187</v>
      </c>
      <c r="E110">
        <v>1</v>
      </c>
      <c r="F110">
        <v>1</v>
      </c>
      <c r="G110">
        <v>1</v>
      </c>
      <c r="H110">
        <v>1</v>
      </c>
      <c r="I110" t="s">
        <v>952</v>
      </c>
      <c r="J110" t="s">
        <v>6</v>
      </c>
      <c r="K110" t="s">
        <v>953</v>
      </c>
      <c r="L110">
        <v>1369</v>
      </c>
      <c r="N110">
        <v>1013</v>
      </c>
      <c r="O110" t="s">
        <v>921</v>
      </c>
      <c r="P110" t="s">
        <v>921</v>
      </c>
      <c r="Q110">
        <v>1</v>
      </c>
      <c r="X110">
        <v>71.06</v>
      </c>
      <c r="Y110">
        <v>0</v>
      </c>
      <c r="Z110">
        <v>0</v>
      </c>
      <c r="AA110">
        <v>0</v>
      </c>
      <c r="AB110">
        <v>8.93</v>
      </c>
      <c r="AC110">
        <v>0</v>
      </c>
      <c r="AD110">
        <v>1</v>
      </c>
      <c r="AE110">
        <v>1</v>
      </c>
      <c r="AF110" t="s">
        <v>6</v>
      </c>
      <c r="AG110">
        <v>71.06</v>
      </c>
      <c r="AH110">
        <v>2</v>
      </c>
      <c r="AI110">
        <v>86295616</v>
      </c>
      <c r="AJ110">
        <v>117</v>
      </c>
      <c r="AK110">
        <v>0</v>
      </c>
      <c r="AL110">
        <v>0</v>
      </c>
      <c r="AM110">
        <v>0</v>
      </c>
      <c r="AN110">
        <v>0</v>
      </c>
      <c r="AO110">
        <v>0</v>
      </c>
      <c r="AP110">
        <v>0</v>
      </c>
      <c r="AQ110">
        <v>0</v>
      </c>
      <c r="AR110">
        <v>0</v>
      </c>
    </row>
    <row r="111" spans="1:44" x14ac:dyDescent="0.2">
      <c r="A111">
        <f>ROW(Source!A92)</f>
        <v>92</v>
      </c>
      <c r="B111">
        <v>86295625</v>
      </c>
      <c r="C111">
        <v>86295615</v>
      </c>
      <c r="D111">
        <v>121548</v>
      </c>
      <c r="E111">
        <v>1</v>
      </c>
      <c r="F111">
        <v>1</v>
      </c>
      <c r="G111">
        <v>1</v>
      </c>
      <c r="H111">
        <v>1</v>
      </c>
      <c r="I111" t="s">
        <v>39</v>
      </c>
      <c r="J111" t="s">
        <v>6</v>
      </c>
      <c r="K111" t="s">
        <v>922</v>
      </c>
      <c r="L111">
        <v>608254</v>
      </c>
      <c r="N111">
        <v>1013</v>
      </c>
      <c r="O111" t="s">
        <v>923</v>
      </c>
      <c r="P111" t="s">
        <v>923</v>
      </c>
      <c r="Q111">
        <v>1</v>
      </c>
      <c r="X111">
        <v>0.01</v>
      </c>
      <c r="Y111">
        <v>0</v>
      </c>
      <c r="Z111">
        <v>0</v>
      </c>
      <c r="AA111">
        <v>0</v>
      </c>
      <c r="AB111">
        <v>0</v>
      </c>
      <c r="AC111">
        <v>0</v>
      </c>
      <c r="AD111">
        <v>1</v>
      </c>
      <c r="AE111">
        <v>2</v>
      </c>
      <c r="AF111" t="s">
        <v>6</v>
      </c>
      <c r="AG111">
        <v>0.01</v>
      </c>
      <c r="AH111">
        <v>2</v>
      </c>
      <c r="AI111">
        <v>86295617</v>
      </c>
      <c r="AJ111">
        <v>118</v>
      </c>
      <c r="AK111">
        <v>0</v>
      </c>
      <c r="AL111">
        <v>0</v>
      </c>
      <c r="AM111">
        <v>0</v>
      </c>
      <c r="AN111">
        <v>0</v>
      </c>
      <c r="AO111">
        <v>0</v>
      </c>
      <c r="AP111">
        <v>0</v>
      </c>
      <c r="AQ111">
        <v>0</v>
      </c>
      <c r="AR111">
        <v>0</v>
      </c>
    </row>
    <row r="112" spans="1:44" x14ac:dyDescent="0.2">
      <c r="A112">
        <f>ROW(Source!A92)</f>
        <v>92</v>
      </c>
      <c r="B112">
        <v>86295626</v>
      </c>
      <c r="C112">
        <v>86295615</v>
      </c>
      <c r="D112">
        <v>27439630</v>
      </c>
      <c r="E112">
        <v>1</v>
      </c>
      <c r="F112">
        <v>1</v>
      </c>
      <c r="G112">
        <v>1</v>
      </c>
      <c r="H112">
        <v>2</v>
      </c>
      <c r="I112" t="s">
        <v>949</v>
      </c>
      <c r="J112" t="s">
        <v>950</v>
      </c>
      <c r="K112" t="s">
        <v>951</v>
      </c>
      <c r="L112">
        <v>1368</v>
      </c>
      <c r="N112">
        <v>1011</v>
      </c>
      <c r="O112" t="s">
        <v>927</v>
      </c>
      <c r="P112" t="s">
        <v>927</v>
      </c>
      <c r="Q112">
        <v>1</v>
      </c>
      <c r="X112">
        <v>0.01</v>
      </c>
      <c r="Y112">
        <v>0</v>
      </c>
      <c r="Z112">
        <v>31.27</v>
      </c>
      <c r="AA112">
        <v>13.61</v>
      </c>
      <c r="AB112">
        <v>0</v>
      </c>
      <c r="AC112">
        <v>0</v>
      </c>
      <c r="AD112">
        <v>1</v>
      </c>
      <c r="AE112">
        <v>0</v>
      </c>
      <c r="AF112" t="s">
        <v>6</v>
      </c>
      <c r="AG112">
        <v>0.01</v>
      </c>
      <c r="AH112">
        <v>2</v>
      </c>
      <c r="AI112">
        <v>86295618</v>
      </c>
      <c r="AJ112">
        <v>119</v>
      </c>
      <c r="AK112">
        <v>0</v>
      </c>
      <c r="AL112">
        <v>0</v>
      </c>
      <c r="AM112">
        <v>0</v>
      </c>
      <c r="AN112">
        <v>0</v>
      </c>
      <c r="AO112">
        <v>0</v>
      </c>
      <c r="AP112">
        <v>0</v>
      </c>
      <c r="AQ112">
        <v>0</v>
      </c>
      <c r="AR112">
        <v>0</v>
      </c>
    </row>
    <row r="113" spans="1:44" x14ac:dyDescent="0.2">
      <c r="A113">
        <f>ROW(Source!A92)</f>
        <v>92</v>
      </c>
      <c r="B113">
        <v>86295627</v>
      </c>
      <c r="C113">
        <v>86295615</v>
      </c>
      <c r="D113">
        <v>27441327</v>
      </c>
      <c r="E113">
        <v>1</v>
      </c>
      <c r="F113">
        <v>1</v>
      </c>
      <c r="G113">
        <v>1</v>
      </c>
      <c r="H113">
        <v>2</v>
      </c>
      <c r="I113" t="s">
        <v>936</v>
      </c>
      <c r="J113" t="s">
        <v>937</v>
      </c>
      <c r="K113" t="s">
        <v>938</v>
      </c>
      <c r="L113">
        <v>1368</v>
      </c>
      <c r="N113">
        <v>1011</v>
      </c>
      <c r="O113" t="s">
        <v>927</v>
      </c>
      <c r="P113" t="s">
        <v>927</v>
      </c>
      <c r="Q113">
        <v>1</v>
      </c>
      <c r="X113">
        <v>0.03</v>
      </c>
      <c r="Y113">
        <v>0</v>
      </c>
      <c r="Z113">
        <v>93.37</v>
      </c>
      <c r="AA113">
        <v>11.69</v>
      </c>
      <c r="AB113">
        <v>0</v>
      </c>
      <c r="AC113">
        <v>0</v>
      </c>
      <c r="AD113">
        <v>1</v>
      </c>
      <c r="AE113">
        <v>0</v>
      </c>
      <c r="AF113" t="s">
        <v>6</v>
      </c>
      <c r="AG113">
        <v>0.03</v>
      </c>
      <c r="AH113">
        <v>2</v>
      </c>
      <c r="AI113">
        <v>86295619</v>
      </c>
      <c r="AJ113">
        <v>120</v>
      </c>
      <c r="AK113">
        <v>0</v>
      </c>
      <c r="AL113">
        <v>0</v>
      </c>
      <c r="AM113">
        <v>0</v>
      </c>
      <c r="AN113">
        <v>0</v>
      </c>
      <c r="AO113">
        <v>0</v>
      </c>
      <c r="AP113">
        <v>0</v>
      </c>
      <c r="AQ113">
        <v>0</v>
      </c>
      <c r="AR113">
        <v>0</v>
      </c>
    </row>
    <row r="114" spans="1:44" x14ac:dyDescent="0.2">
      <c r="A114">
        <f>ROW(Source!A92)</f>
        <v>92</v>
      </c>
      <c r="B114">
        <v>86295628</v>
      </c>
      <c r="C114">
        <v>86295615</v>
      </c>
      <c r="D114">
        <v>27374309</v>
      </c>
      <c r="E114">
        <v>1</v>
      </c>
      <c r="F114">
        <v>1</v>
      </c>
      <c r="G114">
        <v>1</v>
      </c>
      <c r="H114">
        <v>3</v>
      </c>
      <c r="I114" t="s">
        <v>171</v>
      </c>
      <c r="J114" t="s">
        <v>173</v>
      </c>
      <c r="K114" t="s">
        <v>1058</v>
      </c>
      <c r="L114">
        <v>1348</v>
      </c>
      <c r="N114">
        <v>1009</v>
      </c>
      <c r="O114" t="s">
        <v>63</v>
      </c>
      <c r="P114" t="s">
        <v>63</v>
      </c>
      <c r="Q114">
        <v>1000</v>
      </c>
      <c r="X114">
        <v>2.46E-2</v>
      </c>
      <c r="Y114">
        <v>15801.24</v>
      </c>
      <c r="Z114">
        <v>0</v>
      </c>
      <c r="AA114">
        <v>0</v>
      </c>
      <c r="AB114">
        <v>0</v>
      </c>
      <c r="AC114">
        <v>0</v>
      </c>
      <c r="AD114">
        <v>1</v>
      </c>
      <c r="AE114">
        <v>0</v>
      </c>
      <c r="AF114" t="s">
        <v>6</v>
      </c>
      <c r="AG114">
        <v>2.46E-2</v>
      </c>
      <c r="AH114">
        <v>2</v>
      </c>
      <c r="AI114">
        <v>86295620</v>
      </c>
      <c r="AJ114">
        <v>121</v>
      </c>
      <c r="AK114">
        <v>3</v>
      </c>
      <c r="AL114">
        <v>-388.71050400000001</v>
      </c>
      <c r="AM114">
        <v>0</v>
      </c>
      <c r="AN114">
        <v>0</v>
      </c>
      <c r="AO114">
        <v>0</v>
      </c>
      <c r="AP114">
        <v>0</v>
      </c>
      <c r="AQ114">
        <v>0</v>
      </c>
      <c r="AR114">
        <v>1</v>
      </c>
    </row>
    <row r="115" spans="1:44" x14ac:dyDescent="0.2">
      <c r="A115">
        <f>ROW(Source!A92)</f>
        <v>92</v>
      </c>
      <c r="B115">
        <v>86295629</v>
      </c>
      <c r="C115">
        <v>86295615</v>
      </c>
      <c r="D115">
        <v>27371543</v>
      </c>
      <c r="E115">
        <v>1</v>
      </c>
      <c r="F115">
        <v>1</v>
      </c>
      <c r="G115">
        <v>1</v>
      </c>
      <c r="H115">
        <v>3</v>
      </c>
      <c r="I115" t="s">
        <v>180</v>
      </c>
      <c r="J115" t="s">
        <v>183</v>
      </c>
      <c r="K115" t="s">
        <v>181</v>
      </c>
      <c r="L115">
        <v>1346</v>
      </c>
      <c r="N115">
        <v>1009</v>
      </c>
      <c r="O115" t="s">
        <v>182</v>
      </c>
      <c r="P115" t="s">
        <v>182</v>
      </c>
      <c r="Q115">
        <v>1</v>
      </c>
      <c r="X115">
        <v>0.3</v>
      </c>
      <c r="Y115">
        <v>1.82</v>
      </c>
      <c r="Z115">
        <v>0</v>
      </c>
      <c r="AA115">
        <v>0</v>
      </c>
      <c r="AB115">
        <v>0</v>
      </c>
      <c r="AC115">
        <v>0</v>
      </c>
      <c r="AD115">
        <v>1</v>
      </c>
      <c r="AE115">
        <v>0</v>
      </c>
      <c r="AF115" t="s">
        <v>6</v>
      </c>
      <c r="AG115">
        <v>0.3</v>
      </c>
      <c r="AH115">
        <v>2</v>
      </c>
      <c r="AI115">
        <v>86295621</v>
      </c>
      <c r="AJ115">
        <v>122</v>
      </c>
      <c r="AK115">
        <v>3</v>
      </c>
      <c r="AL115">
        <v>-0.54600000000000004</v>
      </c>
      <c r="AM115">
        <v>0</v>
      </c>
      <c r="AN115">
        <v>0</v>
      </c>
      <c r="AO115">
        <v>0</v>
      </c>
      <c r="AP115">
        <v>0</v>
      </c>
      <c r="AQ115">
        <v>0</v>
      </c>
      <c r="AR115">
        <v>1</v>
      </c>
    </row>
    <row r="116" spans="1:44" x14ac:dyDescent="0.2">
      <c r="A116">
        <f>ROW(Source!A92)</f>
        <v>92</v>
      </c>
      <c r="B116">
        <v>86295630</v>
      </c>
      <c r="C116">
        <v>86295615</v>
      </c>
      <c r="D116">
        <v>27374631</v>
      </c>
      <c r="E116">
        <v>1</v>
      </c>
      <c r="F116">
        <v>1</v>
      </c>
      <c r="G116">
        <v>1</v>
      </c>
      <c r="H116">
        <v>3</v>
      </c>
      <c r="I116" t="s">
        <v>186</v>
      </c>
      <c r="J116" t="s">
        <v>188</v>
      </c>
      <c r="K116" t="s">
        <v>187</v>
      </c>
      <c r="L116">
        <v>1346</v>
      </c>
      <c r="N116">
        <v>1009</v>
      </c>
      <c r="O116" t="s">
        <v>182</v>
      </c>
      <c r="P116" t="s">
        <v>182</v>
      </c>
      <c r="Q116">
        <v>1</v>
      </c>
      <c r="X116">
        <v>2.7</v>
      </c>
      <c r="Y116">
        <v>32.79</v>
      </c>
      <c r="Z116">
        <v>0</v>
      </c>
      <c r="AA116">
        <v>0</v>
      </c>
      <c r="AB116">
        <v>0</v>
      </c>
      <c r="AC116">
        <v>0</v>
      </c>
      <c r="AD116">
        <v>1</v>
      </c>
      <c r="AE116">
        <v>0</v>
      </c>
      <c r="AF116" t="s">
        <v>6</v>
      </c>
      <c r="AG116">
        <v>2.7</v>
      </c>
      <c r="AH116">
        <v>2</v>
      </c>
      <c r="AI116">
        <v>86295622</v>
      </c>
      <c r="AJ116">
        <v>123</v>
      </c>
      <c r="AK116">
        <v>3</v>
      </c>
      <c r="AL116">
        <v>-88.533000000000001</v>
      </c>
      <c r="AM116">
        <v>0</v>
      </c>
      <c r="AN116">
        <v>0</v>
      </c>
      <c r="AO116">
        <v>0</v>
      </c>
      <c r="AP116">
        <v>0</v>
      </c>
      <c r="AQ116">
        <v>0</v>
      </c>
      <c r="AR116">
        <v>1</v>
      </c>
    </row>
    <row r="117" spans="1:44" x14ac:dyDescent="0.2">
      <c r="A117">
        <f>ROW(Source!A101)</f>
        <v>101</v>
      </c>
      <c r="B117">
        <v>86295641</v>
      </c>
      <c r="C117">
        <v>86295635</v>
      </c>
      <c r="D117">
        <v>27501039</v>
      </c>
      <c r="E117">
        <v>1</v>
      </c>
      <c r="F117">
        <v>1</v>
      </c>
      <c r="G117">
        <v>1</v>
      </c>
      <c r="H117">
        <v>1</v>
      </c>
      <c r="I117" t="s">
        <v>954</v>
      </c>
      <c r="J117" t="s">
        <v>6</v>
      </c>
      <c r="K117" t="s">
        <v>955</v>
      </c>
      <c r="L117">
        <v>1369</v>
      </c>
      <c r="N117">
        <v>1013</v>
      </c>
      <c r="O117" t="s">
        <v>921</v>
      </c>
      <c r="P117" t="s">
        <v>921</v>
      </c>
      <c r="Q117">
        <v>1</v>
      </c>
      <c r="X117">
        <v>170</v>
      </c>
      <c r="Y117">
        <v>0</v>
      </c>
      <c r="Z117">
        <v>0</v>
      </c>
      <c r="AA117">
        <v>0</v>
      </c>
      <c r="AB117">
        <v>10.3</v>
      </c>
      <c r="AC117">
        <v>0</v>
      </c>
      <c r="AD117">
        <v>1</v>
      </c>
      <c r="AE117">
        <v>1</v>
      </c>
      <c r="AF117" t="s">
        <v>6</v>
      </c>
      <c r="AG117">
        <v>170</v>
      </c>
      <c r="AH117">
        <v>2</v>
      </c>
      <c r="AI117">
        <v>86295636</v>
      </c>
      <c r="AJ117">
        <v>125</v>
      </c>
      <c r="AK117">
        <v>0</v>
      </c>
      <c r="AL117">
        <v>0</v>
      </c>
      <c r="AM117">
        <v>0</v>
      </c>
      <c r="AN117">
        <v>0</v>
      </c>
      <c r="AO117">
        <v>0</v>
      </c>
      <c r="AP117">
        <v>0</v>
      </c>
      <c r="AQ117">
        <v>0</v>
      </c>
      <c r="AR117">
        <v>0</v>
      </c>
    </row>
    <row r="118" spans="1:44" x14ac:dyDescent="0.2">
      <c r="A118">
        <f>ROW(Source!A101)</f>
        <v>101</v>
      </c>
      <c r="B118">
        <v>86295642</v>
      </c>
      <c r="C118">
        <v>86295635</v>
      </c>
      <c r="D118">
        <v>27439703</v>
      </c>
      <c r="E118">
        <v>1</v>
      </c>
      <c r="F118">
        <v>1</v>
      </c>
      <c r="G118">
        <v>1</v>
      </c>
      <c r="H118">
        <v>2</v>
      </c>
      <c r="I118" t="s">
        <v>941</v>
      </c>
      <c r="J118" t="s">
        <v>942</v>
      </c>
      <c r="K118" t="s">
        <v>943</v>
      </c>
      <c r="L118">
        <v>1368</v>
      </c>
      <c r="N118">
        <v>1011</v>
      </c>
      <c r="O118" t="s">
        <v>927</v>
      </c>
      <c r="P118" t="s">
        <v>927</v>
      </c>
      <c r="Q118">
        <v>1</v>
      </c>
      <c r="X118">
        <v>50.78</v>
      </c>
      <c r="Y118">
        <v>0</v>
      </c>
      <c r="Z118">
        <v>7.51</v>
      </c>
      <c r="AA118">
        <v>0</v>
      </c>
      <c r="AB118">
        <v>0</v>
      </c>
      <c r="AC118">
        <v>0</v>
      </c>
      <c r="AD118">
        <v>1</v>
      </c>
      <c r="AE118">
        <v>0</v>
      </c>
      <c r="AF118" t="s">
        <v>6</v>
      </c>
      <c r="AG118">
        <v>50.78</v>
      </c>
      <c r="AH118">
        <v>2</v>
      </c>
      <c r="AI118">
        <v>86295637</v>
      </c>
      <c r="AJ118">
        <v>126</v>
      </c>
      <c r="AK118">
        <v>0</v>
      </c>
      <c r="AL118">
        <v>0</v>
      </c>
      <c r="AM118">
        <v>0</v>
      </c>
      <c r="AN118">
        <v>0</v>
      </c>
      <c r="AO118">
        <v>0</v>
      </c>
      <c r="AP118">
        <v>0</v>
      </c>
      <c r="AQ118">
        <v>0</v>
      </c>
      <c r="AR118">
        <v>0</v>
      </c>
    </row>
    <row r="119" spans="1:44" x14ac:dyDescent="0.2">
      <c r="A119">
        <f>ROW(Source!A101)</f>
        <v>101</v>
      </c>
      <c r="B119">
        <v>86295643</v>
      </c>
      <c r="C119">
        <v>86295635</v>
      </c>
      <c r="D119">
        <v>27441327</v>
      </c>
      <c r="E119">
        <v>1</v>
      </c>
      <c r="F119">
        <v>1</v>
      </c>
      <c r="G119">
        <v>1</v>
      </c>
      <c r="H119">
        <v>2</v>
      </c>
      <c r="I119" t="s">
        <v>936</v>
      </c>
      <c r="J119" t="s">
        <v>937</v>
      </c>
      <c r="K119" t="s">
        <v>938</v>
      </c>
      <c r="L119">
        <v>1368</v>
      </c>
      <c r="N119">
        <v>1011</v>
      </c>
      <c r="O119" t="s">
        <v>927</v>
      </c>
      <c r="P119" t="s">
        <v>927</v>
      </c>
      <c r="Q119">
        <v>1</v>
      </c>
      <c r="X119">
        <v>1.07</v>
      </c>
      <c r="Y119">
        <v>0</v>
      </c>
      <c r="Z119">
        <v>93.37</v>
      </c>
      <c r="AA119">
        <v>11.69</v>
      </c>
      <c r="AB119">
        <v>0</v>
      </c>
      <c r="AC119">
        <v>0</v>
      </c>
      <c r="AD119">
        <v>1</v>
      </c>
      <c r="AE119">
        <v>0</v>
      </c>
      <c r="AF119" t="s">
        <v>6</v>
      </c>
      <c r="AG119">
        <v>1.07</v>
      </c>
      <c r="AH119">
        <v>2</v>
      </c>
      <c r="AI119">
        <v>86295638</v>
      </c>
      <c r="AJ119">
        <v>127</v>
      </c>
      <c r="AK119">
        <v>0</v>
      </c>
      <c r="AL119">
        <v>0</v>
      </c>
      <c r="AM119">
        <v>0</v>
      </c>
      <c r="AN119">
        <v>0</v>
      </c>
      <c r="AO119">
        <v>0</v>
      </c>
      <c r="AP119">
        <v>0</v>
      </c>
      <c r="AQ119">
        <v>0</v>
      </c>
      <c r="AR119">
        <v>0</v>
      </c>
    </row>
    <row r="120" spans="1:44" x14ac:dyDescent="0.2">
      <c r="A120">
        <f>ROW(Source!A101)</f>
        <v>101</v>
      </c>
      <c r="B120">
        <v>86295644</v>
      </c>
      <c r="C120">
        <v>86295635</v>
      </c>
      <c r="D120">
        <v>27378277</v>
      </c>
      <c r="E120">
        <v>1</v>
      </c>
      <c r="F120">
        <v>1</v>
      </c>
      <c r="G120">
        <v>1</v>
      </c>
      <c r="H120">
        <v>3</v>
      </c>
      <c r="I120" t="s">
        <v>1059</v>
      </c>
      <c r="J120" t="s">
        <v>1060</v>
      </c>
      <c r="K120" t="s">
        <v>1061</v>
      </c>
      <c r="L120">
        <v>1348</v>
      </c>
      <c r="N120">
        <v>1009</v>
      </c>
      <c r="O120" t="s">
        <v>63</v>
      </c>
      <c r="P120" t="s">
        <v>63</v>
      </c>
      <c r="Q120">
        <v>1000</v>
      </c>
      <c r="X120">
        <v>0.08</v>
      </c>
      <c r="Y120">
        <v>11300</v>
      </c>
      <c r="Z120">
        <v>0</v>
      </c>
      <c r="AA120">
        <v>0</v>
      </c>
      <c r="AB120">
        <v>0</v>
      </c>
      <c r="AC120">
        <v>0</v>
      </c>
      <c r="AD120">
        <v>1</v>
      </c>
      <c r="AE120">
        <v>0</v>
      </c>
      <c r="AF120" t="s">
        <v>6</v>
      </c>
      <c r="AG120">
        <v>0.08</v>
      </c>
      <c r="AH120">
        <v>3</v>
      </c>
      <c r="AI120">
        <v>-1</v>
      </c>
      <c r="AJ120" t="s">
        <v>6</v>
      </c>
      <c r="AK120">
        <v>4</v>
      </c>
      <c r="AL120">
        <v>-904</v>
      </c>
      <c r="AM120">
        <v>0</v>
      </c>
      <c r="AN120">
        <v>0</v>
      </c>
      <c r="AO120">
        <v>0</v>
      </c>
      <c r="AP120">
        <v>0</v>
      </c>
      <c r="AQ120">
        <v>0</v>
      </c>
      <c r="AR120">
        <v>1</v>
      </c>
    </row>
    <row r="121" spans="1:44" x14ac:dyDescent="0.2">
      <c r="A121">
        <f>ROW(Source!A101)</f>
        <v>101</v>
      </c>
      <c r="B121">
        <v>86295645</v>
      </c>
      <c r="C121">
        <v>86295635</v>
      </c>
      <c r="D121">
        <v>27393921</v>
      </c>
      <c r="E121">
        <v>1</v>
      </c>
      <c r="F121">
        <v>1</v>
      </c>
      <c r="G121">
        <v>1</v>
      </c>
      <c r="H121">
        <v>3</v>
      </c>
      <c r="I121" t="s">
        <v>1062</v>
      </c>
      <c r="J121" t="s">
        <v>1063</v>
      </c>
      <c r="K121" t="s">
        <v>1064</v>
      </c>
      <c r="L121">
        <v>1348</v>
      </c>
      <c r="N121">
        <v>1009</v>
      </c>
      <c r="O121" t="s">
        <v>63</v>
      </c>
      <c r="P121" t="s">
        <v>63</v>
      </c>
      <c r="Q121">
        <v>1000</v>
      </c>
      <c r="X121">
        <v>1</v>
      </c>
      <c r="Y121">
        <v>7070</v>
      </c>
      <c r="Z121">
        <v>0</v>
      </c>
      <c r="AA121">
        <v>0</v>
      </c>
      <c r="AB121">
        <v>0</v>
      </c>
      <c r="AC121">
        <v>0</v>
      </c>
      <c r="AD121">
        <v>1</v>
      </c>
      <c r="AE121">
        <v>0</v>
      </c>
      <c r="AF121" t="s">
        <v>6</v>
      </c>
      <c r="AG121">
        <v>1</v>
      </c>
      <c r="AH121">
        <v>3</v>
      </c>
      <c r="AI121">
        <v>-1</v>
      </c>
      <c r="AJ121" t="s">
        <v>6</v>
      </c>
      <c r="AK121">
        <v>4</v>
      </c>
      <c r="AL121">
        <v>-7070</v>
      </c>
      <c r="AM121">
        <v>0</v>
      </c>
      <c r="AN121">
        <v>0</v>
      </c>
      <c r="AO121">
        <v>0</v>
      </c>
      <c r="AP121">
        <v>0</v>
      </c>
      <c r="AQ121">
        <v>0</v>
      </c>
      <c r="AR121">
        <v>1</v>
      </c>
    </row>
    <row r="122" spans="1:44" x14ac:dyDescent="0.2">
      <c r="A122">
        <f>ROW(Source!A102)</f>
        <v>102</v>
      </c>
      <c r="B122">
        <v>86295641</v>
      </c>
      <c r="C122">
        <v>86295635</v>
      </c>
      <c r="D122">
        <v>27501039</v>
      </c>
      <c r="E122">
        <v>1</v>
      </c>
      <c r="F122">
        <v>1</v>
      </c>
      <c r="G122">
        <v>1</v>
      </c>
      <c r="H122">
        <v>1</v>
      </c>
      <c r="I122" t="s">
        <v>954</v>
      </c>
      <c r="J122" t="s">
        <v>6</v>
      </c>
      <c r="K122" t="s">
        <v>955</v>
      </c>
      <c r="L122">
        <v>1369</v>
      </c>
      <c r="N122">
        <v>1013</v>
      </c>
      <c r="O122" t="s">
        <v>921</v>
      </c>
      <c r="P122" t="s">
        <v>921</v>
      </c>
      <c r="Q122">
        <v>1</v>
      </c>
      <c r="X122">
        <v>170</v>
      </c>
      <c r="Y122">
        <v>0</v>
      </c>
      <c r="Z122">
        <v>0</v>
      </c>
      <c r="AA122">
        <v>0</v>
      </c>
      <c r="AB122">
        <v>10.3</v>
      </c>
      <c r="AC122">
        <v>0</v>
      </c>
      <c r="AD122">
        <v>1</v>
      </c>
      <c r="AE122">
        <v>1</v>
      </c>
      <c r="AF122" t="s">
        <v>6</v>
      </c>
      <c r="AG122">
        <v>170</v>
      </c>
      <c r="AH122">
        <v>2</v>
      </c>
      <c r="AI122">
        <v>86295636</v>
      </c>
      <c r="AJ122">
        <v>130</v>
      </c>
      <c r="AK122">
        <v>0</v>
      </c>
      <c r="AL122">
        <v>0</v>
      </c>
      <c r="AM122">
        <v>0</v>
      </c>
      <c r="AN122">
        <v>0</v>
      </c>
      <c r="AO122">
        <v>0</v>
      </c>
      <c r="AP122">
        <v>0</v>
      </c>
      <c r="AQ122">
        <v>0</v>
      </c>
      <c r="AR122">
        <v>0</v>
      </c>
    </row>
    <row r="123" spans="1:44" x14ac:dyDescent="0.2">
      <c r="A123">
        <f>ROW(Source!A102)</f>
        <v>102</v>
      </c>
      <c r="B123">
        <v>86295642</v>
      </c>
      <c r="C123">
        <v>86295635</v>
      </c>
      <c r="D123">
        <v>27439703</v>
      </c>
      <c r="E123">
        <v>1</v>
      </c>
      <c r="F123">
        <v>1</v>
      </c>
      <c r="G123">
        <v>1</v>
      </c>
      <c r="H123">
        <v>2</v>
      </c>
      <c r="I123" t="s">
        <v>941</v>
      </c>
      <c r="J123" t="s">
        <v>942</v>
      </c>
      <c r="K123" t="s">
        <v>943</v>
      </c>
      <c r="L123">
        <v>1368</v>
      </c>
      <c r="N123">
        <v>1011</v>
      </c>
      <c r="O123" t="s">
        <v>927</v>
      </c>
      <c r="P123" t="s">
        <v>927</v>
      </c>
      <c r="Q123">
        <v>1</v>
      </c>
      <c r="X123">
        <v>50.78</v>
      </c>
      <c r="Y123">
        <v>0</v>
      </c>
      <c r="Z123">
        <v>7.51</v>
      </c>
      <c r="AA123">
        <v>0</v>
      </c>
      <c r="AB123">
        <v>0</v>
      </c>
      <c r="AC123">
        <v>0</v>
      </c>
      <c r="AD123">
        <v>1</v>
      </c>
      <c r="AE123">
        <v>0</v>
      </c>
      <c r="AF123" t="s">
        <v>6</v>
      </c>
      <c r="AG123">
        <v>50.78</v>
      </c>
      <c r="AH123">
        <v>2</v>
      </c>
      <c r="AI123">
        <v>86295637</v>
      </c>
      <c r="AJ123">
        <v>131</v>
      </c>
      <c r="AK123">
        <v>0</v>
      </c>
      <c r="AL123">
        <v>0</v>
      </c>
      <c r="AM123">
        <v>0</v>
      </c>
      <c r="AN123">
        <v>0</v>
      </c>
      <c r="AO123">
        <v>0</v>
      </c>
      <c r="AP123">
        <v>0</v>
      </c>
      <c r="AQ123">
        <v>0</v>
      </c>
      <c r="AR123">
        <v>0</v>
      </c>
    </row>
    <row r="124" spans="1:44" x14ac:dyDescent="0.2">
      <c r="A124">
        <f>ROW(Source!A102)</f>
        <v>102</v>
      </c>
      <c r="B124">
        <v>86295643</v>
      </c>
      <c r="C124">
        <v>86295635</v>
      </c>
      <c r="D124">
        <v>27441327</v>
      </c>
      <c r="E124">
        <v>1</v>
      </c>
      <c r="F124">
        <v>1</v>
      </c>
      <c r="G124">
        <v>1</v>
      </c>
      <c r="H124">
        <v>2</v>
      </c>
      <c r="I124" t="s">
        <v>936</v>
      </c>
      <c r="J124" t="s">
        <v>937</v>
      </c>
      <c r="K124" t="s">
        <v>938</v>
      </c>
      <c r="L124">
        <v>1368</v>
      </c>
      <c r="N124">
        <v>1011</v>
      </c>
      <c r="O124" t="s">
        <v>927</v>
      </c>
      <c r="P124" t="s">
        <v>927</v>
      </c>
      <c r="Q124">
        <v>1</v>
      </c>
      <c r="X124">
        <v>1.07</v>
      </c>
      <c r="Y124">
        <v>0</v>
      </c>
      <c r="Z124">
        <v>93.37</v>
      </c>
      <c r="AA124">
        <v>11.69</v>
      </c>
      <c r="AB124">
        <v>0</v>
      </c>
      <c r="AC124">
        <v>0</v>
      </c>
      <c r="AD124">
        <v>1</v>
      </c>
      <c r="AE124">
        <v>0</v>
      </c>
      <c r="AF124" t="s">
        <v>6</v>
      </c>
      <c r="AG124">
        <v>1.07</v>
      </c>
      <c r="AH124">
        <v>2</v>
      </c>
      <c r="AI124">
        <v>86295638</v>
      </c>
      <c r="AJ124">
        <v>132</v>
      </c>
      <c r="AK124">
        <v>0</v>
      </c>
      <c r="AL124">
        <v>0</v>
      </c>
      <c r="AM124">
        <v>0</v>
      </c>
      <c r="AN124">
        <v>0</v>
      </c>
      <c r="AO124">
        <v>0</v>
      </c>
      <c r="AP124">
        <v>0</v>
      </c>
      <c r="AQ124">
        <v>0</v>
      </c>
      <c r="AR124">
        <v>0</v>
      </c>
    </row>
    <row r="125" spans="1:44" x14ac:dyDescent="0.2">
      <c r="A125">
        <f>ROW(Source!A102)</f>
        <v>102</v>
      </c>
      <c r="B125">
        <v>86295644</v>
      </c>
      <c r="C125">
        <v>86295635</v>
      </c>
      <c r="D125">
        <v>27378277</v>
      </c>
      <c r="E125">
        <v>1</v>
      </c>
      <c r="F125">
        <v>1</v>
      </c>
      <c r="G125">
        <v>1</v>
      </c>
      <c r="H125">
        <v>3</v>
      </c>
      <c r="I125" t="s">
        <v>1059</v>
      </c>
      <c r="J125" t="s">
        <v>1060</v>
      </c>
      <c r="K125" t="s">
        <v>1061</v>
      </c>
      <c r="L125">
        <v>1348</v>
      </c>
      <c r="N125">
        <v>1009</v>
      </c>
      <c r="O125" t="s">
        <v>63</v>
      </c>
      <c r="P125" t="s">
        <v>63</v>
      </c>
      <c r="Q125">
        <v>1000</v>
      </c>
      <c r="X125">
        <v>0.08</v>
      </c>
      <c r="Y125">
        <v>11300</v>
      </c>
      <c r="Z125">
        <v>0</v>
      </c>
      <c r="AA125">
        <v>0</v>
      </c>
      <c r="AB125">
        <v>0</v>
      </c>
      <c r="AC125">
        <v>0</v>
      </c>
      <c r="AD125">
        <v>1</v>
      </c>
      <c r="AE125">
        <v>0</v>
      </c>
      <c r="AF125" t="s">
        <v>6</v>
      </c>
      <c r="AG125">
        <v>0.08</v>
      </c>
      <c r="AH125">
        <v>3</v>
      </c>
      <c r="AI125">
        <v>-1</v>
      </c>
      <c r="AJ125" t="s">
        <v>6</v>
      </c>
      <c r="AK125">
        <v>4</v>
      </c>
      <c r="AL125">
        <v>-904</v>
      </c>
      <c r="AM125">
        <v>0</v>
      </c>
      <c r="AN125">
        <v>0</v>
      </c>
      <c r="AO125">
        <v>0</v>
      </c>
      <c r="AP125">
        <v>0</v>
      </c>
      <c r="AQ125">
        <v>0</v>
      </c>
      <c r="AR125">
        <v>1</v>
      </c>
    </row>
    <row r="126" spans="1:44" x14ac:dyDescent="0.2">
      <c r="A126">
        <f>ROW(Source!A102)</f>
        <v>102</v>
      </c>
      <c r="B126">
        <v>86295645</v>
      </c>
      <c r="C126">
        <v>86295635</v>
      </c>
      <c r="D126">
        <v>27393921</v>
      </c>
      <c r="E126">
        <v>1</v>
      </c>
      <c r="F126">
        <v>1</v>
      </c>
      <c r="G126">
        <v>1</v>
      </c>
      <c r="H126">
        <v>3</v>
      </c>
      <c r="I126" t="s">
        <v>1062</v>
      </c>
      <c r="J126" t="s">
        <v>1063</v>
      </c>
      <c r="K126" t="s">
        <v>1064</v>
      </c>
      <c r="L126">
        <v>1348</v>
      </c>
      <c r="N126">
        <v>1009</v>
      </c>
      <c r="O126" t="s">
        <v>63</v>
      </c>
      <c r="P126" t="s">
        <v>63</v>
      </c>
      <c r="Q126">
        <v>1000</v>
      </c>
      <c r="X126">
        <v>1</v>
      </c>
      <c r="Y126">
        <v>7070</v>
      </c>
      <c r="Z126">
        <v>0</v>
      </c>
      <c r="AA126">
        <v>0</v>
      </c>
      <c r="AB126">
        <v>0</v>
      </c>
      <c r="AC126">
        <v>0</v>
      </c>
      <c r="AD126">
        <v>1</v>
      </c>
      <c r="AE126">
        <v>0</v>
      </c>
      <c r="AF126" t="s">
        <v>6</v>
      </c>
      <c r="AG126">
        <v>1</v>
      </c>
      <c r="AH126">
        <v>3</v>
      </c>
      <c r="AI126">
        <v>-1</v>
      </c>
      <c r="AJ126" t="s">
        <v>6</v>
      </c>
      <c r="AK126">
        <v>4</v>
      </c>
      <c r="AL126">
        <v>-7070</v>
      </c>
      <c r="AM126">
        <v>0</v>
      </c>
      <c r="AN126">
        <v>0</v>
      </c>
      <c r="AO126">
        <v>0</v>
      </c>
      <c r="AP126">
        <v>0</v>
      </c>
      <c r="AQ126">
        <v>0</v>
      </c>
      <c r="AR126">
        <v>1</v>
      </c>
    </row>
    <row r="127" spans="1:44" x14ac:dyDescent="0.2">
      <c r="A127">
        <f>ROW(Source!A107)</f>
        <v>107</v>
      </c>
      <c r="B127">
        <v>86295657</v>
      </c>
      <c r="C127">
        <v>86295648</v>
      </c>
      <c r="D127">
        <v>27493137</v>
      </c>
      <c r="E127">
        <v>1</v>
      </c>
      <c r="F127">
        <v>1</v>
      </c>
      <c r="G127">
        <v>1</v>
      </c>
      <c r="H127">
        <v>1</v>
      </c>
      <c r="I127" t="s">
        <v>947</v>
      </c>
      <c r="J127" t="s">
        <v>6</v>
      </c>
      <c r="K127" t="s">
        <v>948</v>
      </c>
      <c r="L127">
        <v>1369</v>
      </c>
      <c r="N127">
        <v>1013</v>
      </c>
      <c r="O127" t="s">
        <v>921</v>
      </c>
      <c r="P127" t="s">
        <v>921</v>
      </c>
      <c r="Q127">
        <v>1</v>
      </c>
      <c r="X127">
        <v>3.83</v>
      </c>
      <c r="Y127">
        <v>0</v>
      </c>
      <c r="Z127">
        <v>0</v>
      </c>
      <c r="AA127">
        <v>0</v>
      </c>
      <c r="AB127">
        <v>9.15</v>
      </c>
      <c r="AC127">
        <v>0</v>
      </c>
      <c r="AD127">
        <v>1</v>
      </c>
      <c r="AE127">
        <v>1</v>
      </c>
      <c r="AF127" t="s">
        <v>206</v>
      </c>
      <c r="AG127">
        <v>7.66</v>
      </c>
      <c r="AH127">
        <v>2</v>
      </c>
      <c r="AI127">
        <v>86295649</v>
      </c>
      <c r="AJ127">
        <v>135</v>
      </c>
      <c r="AK127">
        <v>0</v>
      </c>
      <c r="AL127">
        <v>0</v>
      </c>
      <c r="AM127">
        <v>0</v>
      </c>
      <c r="AN127">
        <v>0</v>
      </c>
      <c r="AO127">
        <v>0</v>
      </c>
      <c r="AP127">
        <v>0</v>
      </c>
      <c r="AQ127">
        <v>0</v>
      </c>
      <c r="AR127">
        <v>0</v>
      </c>
    </row>
    <row r="128" spans="1:44" x14ac:dyDescent="0.2">
      <c r="A128">
        <f>ROW(Source!A107)</f>
        <v>107</v>
      </c>
      <c r="B128">
        <v>86295658</v>
      </c>
      <c r="C128">
        <v>86295648</v>
      </c>
      <c r="D128">
        <v>121548</v>
      </c>
      <c r="E128">
        <v>1</v>
      </c>
      <c r="F128">
        <v>1</v>
      </c>
      <c r="G128">
        <v>1</v>
      </c>
      <c r="H128">
        <v>1</v>
      </c>
      <c r="I128" t="s">
        <v>39</v>
      </c>
      <c r="J128" t="s">
        <v>6</v>
      </c>
      <c r="K128" t="s">
        <v>922</v>
      </c>
      <c r="L128">
        <v>608254</v>
      </c>
      <c r="N128">
        <v>1013</v>
      </c>
      <c r="O128" t="s">
        <v>923</v>
      </c>
      <c r="P128" t="s">
        <v>923</v>
      </c>
      <c r="Q128">
        <v>1</v>
      </c>
      <c r="X128">
        <v>0.01</v>
      </c>
      <c r="Y128">
        <v>0</v>
      </c>
      <c r="Z128">
        <v>0</v>
      </c>
      <c r="AA128">
        <v>0</v>
      </c>
      <c r="AB128">
        <v>0</v>
      </c>
      <c r="AC128">
        <v>0</v>
      </c>
      <c r="AD128">
        <v>1</v>
      </c>
      <c r="AE128">
        <v>2</v>
      </c>
      <c r="AF128" t="s">
        <v>206</v>
      </c>
      <c r="AG128">
        <v>0.02</v>
      </c>
      <c r="AH128">
        <v>2</v>
      </c>
      <c r="AI128">
        <v>86295650</v>
      </c>
      <c r="AJ128">
        <v>136</v>
      </c>
      <c r="AK128">
        <v>0</v>
      </c>
      <c r="AL128">
        <v>0</v>
      </c>
      <c r="AM128">
        <v>0</v>
      </c>
      <c r="AN128">
        <v>0</v>
      </c>
      <c r="AO128">
        <v>0</v>
      </c>
      <c r="AP128">
        <v>0</v>
      </c>
      <c r="AQ128">
        <v>0</v>
      </c>
      <c r="AR128">
        <v>0</v>
      </c>
    </row>
    <row r="129" spans="1:44" x14ac:dyDescent="0.2">
      <c r="A129">
        <f>ROW(Source!A107)</f>
        <v>107</v>
      </c>
      <c r="B129">
        <v>86295659</v>
      </c>
      <c r="C129">
        <v>86295648</v>
      </c>
      <c r="D129">
        <v>27439571</v>
      </c>
      <c r="E129">
        <v>1</v>
      </c>
      <c r="F129">
        <v>1</v>
      </c>
      <c r="G129">
        <v>1</v>
      </c>
      <c r="H129">
        <v>2</v>
      </c>
      <c r="I129" t="s">
        <v>956</v>
      </c>
      <c r="J129" t="s">
        <v>957</v>
      </c>
      <c r="K129" t="s">
        <v>958</v>
      </c>
      <c r="L129">
        <v>1368</v>
      </c>
      <c r="N129">
        <v>1011</v>
      </c>
      <c r="O129" t="s">
        <v>927</v>
      </c>
      <c r="P129" t="s">
        <v>927</v>
      </c>
      <c r="Q129">
        <v>1</v>
      </c>
      <c r="X129">
        <v>0.01</v>
      </c>
      <c r="Y129">
        <v>0</v>
      </c>
      <c r="Z129">
        <v>88.42</v>
      </c>
      <c r="AA129">
        <v>10.14</v>
      </c>
      <c r="AB129">
        <v>0</v>
      </c>
      <c r="AC129">
        <v>0</v>
      </c>
      <c r="AD129">
        <v>1</v>
      </c>
      <c r="AE129">
        <v>0</v>
      </c>
      <c r="AF129" t="s">
        <v>206</v>
      </c>
      <c r="AG129">
        <v>0.02</v>
      </c>
      <c r="AH129">
        <v>2</v>
      </c>
      <c r="AI129">
        <v>86295651</v>
      </c>
      <c r="AJ129">
        <v>137</v>
      </c>
      <c r="AK129">
        <v>0</v>
      </c>
      <c r="AL129">
        <v>0</v>
      </c>
      <c r="AM129">
        <v>0</v>
      </c>
      <c r="AN129">
        <v>0</v>
      </c>
      <c r="AO129">
        <v>0</v>
      </c>
      <c r="AP129">
        <v>0</v>
      </c>
      <c r="AQ129">
        <v>0</v>
      </c>
      <c r="AR129">
        <v>0</v>
      </c>
    </row>
    <row r="130" spans="1:44" x14ac:dyDescent="0.2">
      <c r="A130">
        <f>ROW(Source!A107)</f>
        <v>107</v>
      </c>
      <c r="B130">
        <v>86295660</v>
      </c>
      <c r="C130">
        <v>86295648</v>
      </c>
      <c r="D130">
        <v>27439595</v>
      </c>
      <c r="E130">
        <v>1</v>
      </c>
      <c r="F130">
        <v>1</v>
      </c>
      <c r="G130">
        <v>1</v>
      </c>
      <c r="H130">
        <v>2</v>
      </c>
      <c r="I130" t="s">
        <v>959</v>
      </c>
      <c r="J130" t="s">
        <v>960</v>
      </c>
      <c r="K130" t="s">
        <v>961</v>
      </c>
      <c r="L130">
        <v>1368</v>
      </c>
      <c r="N130">
        <v>1011</v>
      </c>
      <c r="O130" t="s">
        <v>927</v>
      </c>
      <c r="P130" t="s">
        <v>927</v>
      </c>
      <c r="Q130">
        <v>1</v>
      </c>
      <c r="X130">
        <v>0.01</v>
      </c>
      <c r="Y130">
        <v>0</v>
      </c>
      <c r="Z130">
        <v>2.17</v>
      </c>
      <c r="AA130">
        <v>0</v>
      </c>
      <c r="AB130">
        <v>0</v>
      </c>
      <c r="AC130">
        <v>0</v>
      </c>
      <c r="AD130">
        <v>1</v>
      </c>
      <c r="AE130">
        <v>0</v>
      </c>
      <c r="AF130" t="s">
        <v>206</v>
      </c>
      <c r="AG130">
        <v>0.02</v>
      </c>
      <c r="AH130">
        <v>2</v>
      </c>
      <c r="AI130">
        <v>86295652</v>
      </c>
      <c r="AJ130">
        <v>138</v>
      </c>
      <c r="AK130">
        <v>0</v>
      </c>
      <c r="AL130">
        <v>0</v>
      </c>
      <c r="AM130">
        <v>0</v>
      </c>
      <c r="AN130">
        <v>0</v>
      </c>
      <c r="AO130">
        <v>0</v>
      </c>
      <c r="AP130">
        <v>0</v>
      </c>
      <c r="AQ130">
        <v>0</v>
      </c>
      <c r="AR130">
        <v>0</v>
      </c>
    </row>
    <row r="131" spans="1:44" x14ac:dyDescent="0.2">
      <c r="A131">
        <f>ROW(Source!A107)</f>
        <v>107</v>
      </c>
      <c r="B131">
        <v>86295661</v>
      </c>
      <c r="C131">
        <v>86295648</v>
      </c>
      <c r="D131">
        <v>27441139</v>
      </c>
      <c r="E131">
        <v>1</v>
      </c>
      <c r="F131">
        <v>1</v>
      </c>
      <c r="G131">
        <v>1</v>
      </c>
      <c r="H131">
        <v>2</v>
      </c>
      <c r="I131" t="s">
        <v>962</v>
      </c>
      <c r="J131" t="s">
        <v>963</v>
      </c>
      <c r="K131" t="s">
        <v>964</v>
      </c>
      <c r="L131">
        <v>1368</v>
      </c>
      <c r="N131">
        <v>1011</v>
      </c>
      <c r="O131" t="s">
        <v>927</v>
      </c>
      <c r="P131" t="s">
        <v>927</v>
      </c>
      <c r="Q131">
        <v>1</v>
      </c>
      <c r="X131">
        <v>0.65</v>
      </c>
      <c r="Y131">
        <v>0</v>
      </c>
      <c r="Z131">
        <v>6.81</v>
      </c>
      <c r="AA131">
        <v>0</v>
      </c>
      <c r="AB131">
        <v>0</v>
      </c>
      <c r="AC131">
        <v>0</v>
      </c>
      <c r="AD131">
        <v>1</v>
      </c>
      <c r="AE131">
        <v>0</v>
      </c>
      <c r="AF131" t="s">
        <v>206</v>
      </c>
      <c r="AG131">
        <v>1.3</v>
      </c>
      <c r="AH131">
        <v>2</v>
      </c>
      <c r="AI131">
        <v>86295653</v>
      </c>
      <c r="AJ131">
        <v>139</v>
      </c>
      <c r="AK131">
        <v>0</v>
      </c>
      <c r="AL131">
        <v>0</v>
      </c>
      <c r="AM131">
        <v>0</v>
      </c>
      <c r="AN131">
        <v>0</v>
      </c>
      <c r="AO131">
        <v>0</v>
      </c>
      <c r="AP131">
        <v>0</v>
      </c>
      <c r="AQ131">
        <v>0</v>
      </c>
      <c r="AR131">
        <v>0</v>
      </c>
    </row>
    <row r="132" spans="1:44" x14ac:dyDescent="0.2">
      <c r="A132">
        <f>ROW(Source!A107)</f>
        <v>107</v>
      </c>
      <c r="B132">
        <v>86295662</v>
      </c>
      <c r="C132">
        <v>86295648</v>
      </c>
      <c r="D132">
        <v>27441327</v>
      </c>
      <c r="E132">
        <v>1</v>
      </c>
      <c r="F132">
        <v>1</v>
      </c>
      <c r="G132">
        <v>1</v>
      </c>
      <c r="H132">
        <v>2</v>
      </c>
      <c r="I132" t="s">
        <v>936</v>
      </c>
      <c r="J132" t="s">
        <v>937</v>
      </c>
      <c r="K132" t="s">
        <v>938</v>
      </c>
      <c r="L132">
        <v>1368</v>
      </c>
      <c r="N132">
        <v>1011</v>
      </c>
      <c r="O132" t="s">
        <v>927</v>
      </c>
      <c r="P132" t="s">
        <v>927</v>
      </c>
      <c r="Q132">
        <v>1</v>
      </c>
      <c r="X132">
        <v>0.01</v>
      </c>
      <c r="Y132">
        <v>0</v>
      </c>
      <c r="Z132">
        <v>93.37</v>
      </c>
      <c r="AA132">
        <v>11.69</v>
      </c>
      <c r="AB132">
        <v>0</v>
      </c>
      <c r="AC132">
        <v>0</v>
      </c>
      <c r="AD132">
        <v>1</v>
      </c>
      <c r="AE132">
        <v>0</v>
      </c>
      <c r="AF132" t="s">
        <v>206</v>
      </c>
      <c r="AG132">
        <v>0.02</v>
      </c>
      <c r="AH132">
        <v>2</v>
      </c>
      <c r="AI132">
        <v>86295654</v>
      </c>
      <c r="AJ132">
        <v>140</v>
      </c>
      <c r="AK132">
        <v>0</v>
      </c>
      <c r="AL132">
        <v>0</v>
      </c>
      <c r="AM132">
        <v>0</v>
      </c>
      <c r="AN132">
        <v>0</v>
      </c>
      <c r="AO132">
        <v>0</v>
      </c>
      <c r="AP132">
        <v>0</v>
      </c>
      <c r="AQ132">
        <v>0</v>
      </c>
      <c r="AR132">
        <v>0</v>
      </c>
    </row>
    <row r="133" spans="1:44" x14ac:dyDescent="0.2">
      <c r="A133">
        <f>ROW(Source!A107)</f>
        <v>107</v>
      </c>
      <c r="B133">
        <v>86295663</v>
      </c>
      <c r="C133">
        <v>86295648</v>
      </c>
      <c r="D133">
        <v>27371445</v>
      </c>
      <c r="E133">
        <v>1</v>
      </c>
      <c r="F133">
        <v>1</v>
      </c>
      <c r="G133">
        <v>1</v>
      </c>
      <c r="H133">
        <v>3</v>
      </c>
      <c r="I133" t="s">
        <v>210</v>
      </c>
      <c r="J133" t="s">
        <v>212</v>
      </c>
      <c r="K133" t="s">
        <v>211</v>
      </c>
      <c r="L133">
        <v>1348</v>
      </c>
      <c r="N133">
        <v>1009</v>
      </c>
      <c r="O133" t="s">
        <v>63</v>
      </c>
      <c r="P133" t="s">
        <v>63</v>
      </c>
      <c r="Q133">
        <v>1000</v>
      </c>
      <c r="X133">
        <v>1.4E-3</v>
      </c>
      <c r="Y133">
        <v>6156.33</v>
      </c>
      <c r="Z133">
        <v>0</v>
      </c>
      <c r="AA133">
        <v>0</v>
      </c>
      <c r="AB133">
        <v>0</v>
      </c>
      <c r="AC133">
        <v>0</v>
      </c>
      <c r="AD133">
        <v>1</v>
      </c>
      <c r="AE133">
        <v>0</v>
      </c>
      <c r="AF133" t="s">
        <v>206</v>
      </c>
      <c r="AG133">
        <v>2.8E-3</v>
      </c>
      <c r="AH133">
        <v>2</v>
      </c>
      <c r="AI133">
        <v>86295655</v>
      </c>
      <c r="AJ133">
        <v>141</v>
      </c>
      <c r="AK133">
        <v>3</v>
      </c>
      <c r="AL133">
        <v>-17.237724</v>
      </c>
      <c r="AM133">
        <v>0</v>
      </c>
      <c r="AN133">
        <v>0</v>
      </c>
      <c r="AO133">
        <v>0</v>
      </c>
      <c r="AP133">
        <v>0</v>
      </c>
      <c r="AQ133">
        <v>0</v>
      </c>
      <c r="AR133">
        <v>1</v>
      </c>
    </row>
    <row r="134" spans="1:44" x14ac:dyDescent="0.2">
      <c r="A134">
        <f>ROW(Source!A107)</f>
        <v>107</v>
      </c>
      <c r="B134">
        <v>86295664</v>
      </c>
      <c r="C134">
        <v>86295648</v>
      </c>
      <c r="D134">
        <v>27387231</v>
      </c>
      <c r="E134">
        <v>1</v>
      </c>
      <c r="F134">
        <v>1</v>
      </c>
      <c r="G134">
        <v>1</v>
      </c>
      <c r="H134">
        <v>3</v>
      </c>
      <c r="I134" t="s">
        <v>176</v>
      </c>
      <c r="J134" t="s">
        <v>178</v>
      </c>
      <c r="K134" t="s">
        <v>177</v>
      </c>
      <c r="L134">
        <v>1348</v>
      </c>
      <c r="N134">
        <v>1009</v>
      </c>
      <c r="O134" t="s">
        <v>63</v>
      </c>
      <c r="P134" t="s">
        <v>63</v>
      </c>
      <c r="Q134">
        <v>1000</v>
      </c>
      <c r="X134">
        <v>1.9E-2</v>
      </c>
      <c r="Y134">
        <v>14313</v>
      </c>
      <c r="Z134">
        <v>0</v>
      </c>
      <c r="AA134">
        <v>0</v>
      </c>
      <c r="AB134">
        <v>0</v>
      </c>
      <c r="AC134">
        <v>0</v>
      </c>
      <c r="AD134">
        <v>1</v>
      </c>
      <c r="AE134">
        <v>0</v>
      </c>
      <c r="AF134" t="s">
        <v>206</v>
      </c>
      <c r="AG134">
        <v>3.7999999999999999E-2</v>
      </c>
      <c r="AH134">
        <v>2</v>
      </c>
      <c r="AI134">
        <v>86295656</v>
      </c>
      <c r="AJ134">
        <v>142</v>
      </c>
      <c r="AK134">
        <v>3</v>
      </c>
      <c r="AL134">
        <v>-543.89400000000001</v>
      </c>
      <c r="AM134">
        <v>0</v>
      </c>
      <c r="AN134">
        <v>0</v>
      </c>
      <c r="AO134">
        <v>0</v>
      </c>
      <c r="AP134">
        <v>0</v>
      </c>
      <c r="AQ134">
        <v>0</v>
      </c>
      <c r="AR134">
        <v>1</v>
      </c>
    </row>
    <row r="135" spans="1:44" x14ac:dyDescent="0.2">
      <c r="A135">
        <f>ROW(Source!A108)</f>
        <v>108</v>
      </c>
      <c r="B135">
        <v>86295657</v>
      </c>
      <c r="C135">
        <v>86295648</v>
      </c>
      <c r="D135">
        <v>27493137</v>
      </c>
      <c r="E135">
        <v>1</v>
      </c>
      <c r="F135">
        <v>1</v>
      </c>
      <c r="G135">
        <v>1</v>
      </c>
      <c r="H135">
        <v>1</v>
      </c>
      <c r="I135" t="s">
        <v>947</v>
      </c>
      <c r="J135" t="s">
        <v>6</v>
      </c>
      <c r="K135" t="s">
        <v>948</v>
      </c>
      <c r="L135">
        <v>1369</v>
      </c>
      <c r="N135">
        <v>1013</v>
      </c>
      <c r="O135" t="s">
        <v>921</v>
      </c>
      <c r="P135" t="s">
        <v>921</v>
      </c>
      <c r="Q135">
        <v>1</v>
      </c>
      <c r="X135">
        <v>3.83</v>
      </c>
      <c r="Y135">
        <v>0</v>
      </c>
      <c r="Z135">
        <v>0</v>
      </c>
      <c r="AA135">
        <v>0</v>
      </c>
      <c r="AB135">
        <v>9.15</v>
      </c>
      <c r="AC135">
        <v>0</v>
      </c>
      <c r="AD135">
        <v>1</v>
      </c>
      <c r="AE135">
        <v>1</v>
      </c>
      <c r="AF135" t="s">
        <v>206</v>
      </c>
      <c r="AG135">
        <v>7.66</v>
      </c>
      <c r="AH135">
        <v>2</v>
      </c>
      <c r="AI135">
        <v>86295649</v>
      </c>
      <c r="AJ135">
        <v>143</v>
      </c>
      <c r="AK135">
        <v>0</v>
      </c>
      <c r="AL135">
        <v>0</v>
      </c>
      <c r="AM135">
        <v>0</v>
      </c>
      <c r="AN135">
        <v>0</v>
      </c>
      <c r="AO135">
        <v>0</v>
      </c>
      <c r="AP135">
        <v>0</v>
      </c>
      <c r="AQ135">
        <v>0</v>
      </c>
      <c r="AR135">
        <v>0</v>
      </c>
    </row>
    <row r="136" spans="1:44" x14ac:dyDescent="0.2">
      <c r="A136">
        <f>ROW(Source!A108)</f>
        <v>108</v>
      </c>
      <c r="B136">
        <v>86295658</v>
      </c>
      <c r="C136">
        <v>86295648</v>
      </c>
      <c r="D136">
        <v>121548</v>
      </c>
      <c r="E136">
        <v>1</v>
      </c>
      <c r="F136">
        <v>1</v>
      </c>
      <c r="G136">
        <v>1</v>
      </c>
      <c r="H136">
        <v>1</v>
      </c>
      <c r="I136" t="s">
        <v>39</v>
      </c>
      <c r="J136" t="s">
        <v>6</v>
      </c>
      <c r="K136" t="s">
        <v>922</v>
      </c>
      <c r="L136">
        <v>608254</v>
      </c>
      <c r="N136">
        <v>1013</v>
      </c>
      <c r="O136" t="s">
        <v>923</v>
      </c>
      <c r="P136" t="s">
        <v>923</v>
      </c>
      <c r="Q136">
        <v>1</v>
      </c>
      <c r="X136">
        <v>0.01</v>
      </c>
      <c r="Y136">
        <v>0</v>
      </c>
      <c r="Z136">
        <v>0</v>
      </c>
      <c r="AA136">
        <v>0</v>
      </c>
      <c r="AB136">
        <v>0</v>
      </c>
      <c r="AC136">
        <v>0</v>
      </c>
      <c r="AD136">
        <v>1</v>
      </c>
      <c r="AE136">
        <v>2</v>
      </c>
      <c r="AF136" t="s">
        <v>206</v>
      </c>
      <c r="AG136">
        <v>0.02</v>
      </c>
      <c r="AH136">
        <v>2</v>
      </c>
      <c r="AI136">
        <v>86295650</v>
      </c>
      <c r="AJ136">
        <v>144</v>
      </c>
      <c r="AK136">
        <v>0</v>
      </c>
      <c r="AL136">
        <v>0</v>
      </c>
      <c r="AM136">
        <v>0</v>
      </c>
      <c r="AN136">
        <v>0</v>
      </c>
      <c r="AO136">
        <v>0</v>
      </c>
      <c r="AP136">
        <v>0</v>
      </c>
      <c r="AQ136">
        <v>0</v>
      </c>
      <c r="AR136">
        <v>0</v>
      </c>
    </row>
    <row r="137" spans="1:44" x14ac:dyDescent="0.2">
      <c r="A137">
        <f>ROW(Source!A108)</f>
        <v>108</v>
      </c>
      <c r="B137">
        <v>86295659</v>
      </c>
      <c r="C137">
        <v>86295648</v>
      </c>
      <c r="D137">
        <v>27439571</v>
      </c>
      <c r="E137">
        <v>1</v>
      </c>
      <c r="F137">
        <v>1</v>
      </c>
      <c r="G137">
        <v>1</v>
      </c>
      <c r="H137">
        <v>2</v>
      </c>
      <c r="I137" t="s">
        <v>956</v>
      </c>
      <c r="J137" t="s">
        <v>957</v>
      </c>
      <c r="K137" t="s">
        <v>958</v>
      </c>
      <c r="L137">
        <v>1368</v>
      </c>
      <c r="N137">
        <v>1011</v>
      </c>
      <c r="O137" t="s">
        <v>927</v>
      </c>
      <c r="P137" t="s">
        <v>927</v>
      </c>
      <c r="Q137">
        <v>1</v>
      </c>
      <c r="X137">
        <v>0.01</v>
      </c>
      <c r="Y137">
        <v>0</v>
      </c>
      <c r="Z137">
        <v>88.42</v>
      </c>
      <c r="AA137">
        <v>10.14</v>
      </c>
      <c r="AB137">
        <v>0</v>
      </c>
      <c r="AC137">
        <v>0</v>
      </c>
      <c r="AD137">
        <v>1</v>
      </c>
      <c r="AE137">
        <v>0</v>
      </c>
      <c r="AF137" t="s">
        <v>206</v>
      </c>
      <c r="AG137">
        <v>0.02</v>
      </c>
      <c r="AH137">
        <v>2</v>
      </c>
      <c r="AI137">
        <v>86295651</v>
      </c>
      <c r="AJ137">
        <v>145</v>
      </c>
      <c r="AK137">
        <v>0</v>
      </c>
      <c r="AL137">
        <v>0</v>
      </c>
      <c r="AM137">
        <v>0</v>
      </c>
      <c r="AN137">
        <v>0</v>
      </c>
      <c r="AO137">
        <v>0</v>
      </c>
      <c r="AP137">
        <v>0</v>
      </c>
      <c r="AQ137">
        <v>0</v>
      </c>
      <c r="AR137">
        <v>0</v>
      </c>
    </row>
    <row r="138" spans="1:44" x14ac:dyDescent="0.2">
      <c r="A138">
        <f>ROW(Source!A108)</f>
        <v>108</v>
      </c>
      <c r="B138">
        <v>86295660</v>
      </c>
      <c r="C138">
        <v>86295648</v>
      </c>
      <c r="D138">
        <v>27439595</v>
      </c>
      <c r="E138">
        <v>1</v>
      </c>
      <c r="F138">
        <v>1</v>
      </c>
      <c r="G138">
        <v>1</v>
      </c>
      <c r="H138">
        <v>2</v>
      </c>
      <c r="I138" t="s">
        <v>959</v>
      </c>
      <c r="J138" t="s">
        <v>960</v>
      </c>
      <c r="K138" t="s">
        <v>961</v>
      </c>
      <c r="L138">
        <v>1368</v>
      </c>
      <c r="N138">
        <v>1011</v>
      </c>
      <c r="O138" t="s">
        <v>927</v>
      </c>
      <c r="P138" t="s">
        <v>927</v>
      </c>
      <c r="Q138">
        <v>1</v>
      </c>
      <c r="X138">
        <v>0.01</v>
      </c>
      <c r="Y138">
        <v>0</v>
      </c>
      <c r="Z138">
        <v>2.17</v>
      </c>
      <c r="AA138">
        <v>0</v>
      </c>
      <c r="AB138">
        <v>0</v>
      </c>
      <c r="AC138">
        <v>0</v>
      </c>
      <c r="AD138">
        <v>1</v>
      </c>
      <c r="AE138">
        <v>0</v>
      </c>
      <c r="AF138" t="s">
        <v>206</v>
      </c>
      <c r="AG138">
        <v>0.02</v>
      </c>
      <c r="AH138">
        <v>2</v>
      </c>
      <c r="AI138">
        <v>86295652</v>
      </c>
      <c r="AJ138">
        <v>146</v>
      </c>
      <c r="AK138">
        <v>0</v>
      </c>
      <c r="AL138">
        <v>0</v>
      </c>
      <c r="AM138">
        <v>0</v>
      </c>
      <c r="AN138">
        <v>0</v>
      </c>
      <c r="AO138">
        <v>0</v>
      </c>
      <c r="AP138">
        <v>0</v>
      </c>
      <c r="AQ138">
        <v>0</v>
      </c>
      <c r="AR138">
        <v>0</v>
      </c>
    </row>
    <row r="139" spans="1:44" x14ac:dyDescent="0.2">
      <c r="A139">
        <f>ROW(Source!A108)</f>
        <v>108</v>
      </c>
      <c r="B139">
        <v>86295661</v>
      </c>
      <c r="C139">
        <v>86295648</v>
      </c>
      <c r="D139">
        <v>27441139</v>
      </c>
      <c r="E139">
        <v>1</v>
      </c>
      <c r="F139">
        <v>1</v>
      </c>
      <c r="G139">
        <v>1</v>
      </c>
      <c r="H139">
        <v>2</v>
      </c>
      <c r="I139" t="s">
        <v>962</v>
      </c>
      <c r="J139" t="s">
        <v>963</v>
      </c>
      <c r="K139" t="s">
        <v>964</v>
      </c>
      <c r="L139">
        <v>1368</v>
      </c>
      <c r="N139">
        <v>1011</v>
      </c>
      <c r="O139" t="s">
        <v>927</v>
      </c>
      <c r="P139" t="s">
        <v>927</v>
      </c>
      <c r="Q139">
        <v>1</v>
      </c>
      <c r="X139">
        <v>0.65</v>
      </c>
      <c r="Y139">
        <v>0</v>
      </c>
      <c r="Z139">
        <v>6.81</v>
      </c>
      <c r="AA139">
        <v>0</v>
      </c>
      <c r="AB139">
        <v>0</v>
      </c>
      <c r="AC139">
        <v>0</v>
      </c>
      <c r="AD139">
        <v>1</v>
      </c>
      <c r="AE139">
        <v>0</v>
      </c>
      <c r="AF139" t="s">
        <v>206</v>
      </c>
      <c r="AG139">
        <v>1.3</v>
      </c>
      <c r="AH139">
        <v>2</v>
      </c>
      <c r="AI139">
        <v>86295653</v>
      </c>
      <c r="AJ139">
        <v>147</v>
      </c>
      <c r="AK139">
        <v>0</v>
      </c>
      <c r="AL139">
        <v>0</v>
      </c>
      <c r="AM139">
        <v>0</v>
      </c>
      <c r="AN139">
        <v>0</v>
      </c>
      <c r="AO139">
        <v>0</v>
      </c>
      <c r="AP139">
        <v>0</v>
      </c>
      <c r="AQ139">
        <v>0</v>
      </c>
      <c r="AR139">
        <v>0</v>
      </c>
    </row>
    <row r="140" spans="1:44" x14ac:dyDescent="0.2">
      <c r="A140">
        <f>ROW(Source!A108)</f>
        <v>108</v>
      </c>
      <c r="B140">
        <v>86295662</v>
      </c>
      <c r="C140">
        <v>86295648</v>
      </c>
      <c r="D140">
        <v>27441327</v>
      </c>
      <c r="E140">
        <v>1</v>
      </c>
      <c r="F140">
        <v>1</v>
      </c>
      <c r="G140">
        <v>1</v>
      </c>
      <c r="H140">
        <v>2</v>
      </c>
      <c r="I140" t="s">
        <v>936</v>
      </c>
      <c r="J140" t="s">
        <v>937</v>
      </c>
      <c r="K140" t="s">
        <v>938</v>
      </c>
      <c r="L140">
        <v>1368</v>
      </c>
      <c r="N140">
        <v>1011</v>
      </c>
      <c r="O140" t="s">
        <v>927</v>
      </c>
      <c r="P140" t="s">
        <v>927</v>
      </c>
      <c r="Q140">
        <v>1</v>
      </c>
      <c r="X140">
        <v>0.01</v>
      </c>
      <c r="Y140">
        <v>0</v>
      </c>
      <c r="Z140">
        <v>93.37</v>
      </c>
      <c r="AA140">
        <v>11.69</v>
      </c>
      <c r="AB140">
        <v>0</v>
      </c>
      <c r="AC140">
        <v>0</v>
      </c>
      <c r="AD140">
        <v>1</v>
      </c>
      <c r="AE140">
        <v>0</v>
      </c>
      <c r="AF140" t="s">
        <v>206</v>
      </c>
      <c r="AG140">
        <v>0.02</v>
      </c>
      <c r="AH140">
        <v>2</v>
      </c>
      <c r="AI140">
        <v>86295654</v>
      </c>
      <c r="AJ140">
        <v>148</v>
      </c>
      <c r="AK140">
        <v>0</v>
      </c>
      <c r="AL140">
        <v>0</v>
      </c>
      <c r="AM140">
        <v>0</v>
      </c>
      <c r="AN140">
        <v>0</v>
      </c>
      <c r="AO140">
        <v>0</v>
      </c>
      <c r="AP140">
        <v>0</v>
      </c>
      <c r="AQ140">
        <v>0</v>
      </c>
      <c r="AR140">
        <v>0</v>
      </c>
    </row>
    <row r="141" spans="1:44" x14ac:dyDescent="0.2">
      <c r="A141">
        <f>ROW(Source!A108)</f>
        <v>108</v>
      </c>
      <c r="B141">
        <v>86295663</v>
      </c>
      <c r="C141">
        <v>86295648</v>
      </c>
      <c r="D141">
        <v>27371445</v>
      </c>
      <c r="E141">
        <v>1</v>
      </c>
      <c r="F141">
        <v>1</v>
      </c>
      <c r="G141">
        <v>1</v>
      </c>
      <c r="H141">
        <v>3</v>
      </c>
      <c r="I141" t="s">
        <v>210</v>
      </c>
      <c r="J141" t="s">
        <v>212</v>
      </c>
      <c r="K141" t="s">
        <v>211</v>
      </c>
      <c r="L141">
        <v>1348</v>
      </c>
      <c r="N141">
        <v>1009</v>
      </c>
      <c r="O141" t="s">
        <v>63</v>
      </c>
      <c r="P141" t="s">
        <v>63</v>
      </c>
      <c r="Q141">
        <v>1000</v>
      </c>
      <c r="X141">
        <v>1.4E-3</v>
      </c>
      <c r="Y141">
        <v>6156.33</v>
      </c>
      <c r="Z141">
        <v>0</v>
      </c>
      <c r="AA141">
        <v>0</v>
      </c>
      <c r="AB141">
        <v>0</v>
      </c>
      <c r="AC141">
        <v>0</v>
      </c>
      <c r="AD141">
        <v>1</v>
      </c>
      <c r="AE141">
        <v>0</v>
      </c>
      <c r="AF141" t="s">
        <v>206</v>
      </c>
      <c r="AG141">
        <v>2.8E-3</v>
      </c>
      <c r="AH141">
        <v>2</v>
      </c>
      <c r="AI141">
        <v>86295655</v>
      </c>
      <c r="AJ141">
        <v>149</v>
      </c>
      <c r="AK141">
        <v>3</v>
      </c>
      <c r="AL141">
        <v>-17.237724</v>
      </c>
      <c r="AM141">
        <v>0</v>
      </c>
      <c r="AN141">
        <v>0</v>
      </c>
      <c r="AO141">
        <v>0</v>
      </c>
      <c r="AP141">
        <v>0</v>
      </c>
      <c r="AQ141">
        <v>0</v>
      </c>
      <c r="AR141">
        <v>1</v>
      </c>
    </row>
    <row r="142" spans="1:44" x14ac:dyDescent="0.2">
      <c r="A142">
        <f>ROW(Source!A108)</f>
        <v>108</v>
      </c>
      <c r="B142">
        <v>86295664</v>
      </c>
      <c r="C142">
        <v>86295648</v>
      </c>
      <c r="D142">
        <v>27387231</v>
      </c>
      <c r="E142">
        <v>1</v>
      </c>
      <c r="F142">
        <v>1</v>
      </c>
      <c r="G142">
        <v>1</v>
      </c>
      <c r="H142">
        <v>3</v>
      </c>
      <c r="I142" t="s">
        <v>176</v>
      </c>
      <c r="J142" t="s">
        <v>178</v>
      </c>
      <c r="K142" t="s">
        <v>177</v>
      </c>
      <c r="L142">
        <v>1348</v>
      </c>
      <c r="N142">
        <v>1009</v>
      </c>
      <c r="O142" t="s">
        <v>63</v>
      </c>
      <c r="P142" t="s">
        <v>63</v>
      </c>
      <c r="Q142">
        <v>1000</v>
      </c>
      <c r="X142">
        <v>1.9E-2</v>
      </c>
      <c r="Y142">
        <v>14313</v>
      </c>
      <c r="Z142">
        <v>0</v>
      </c>
      <c r="AA142">
        <v>0</v>
      </c>
      <c r="AB142">
        <v>0</v>
      </c>
      <c r="AC142">
        <v>0</v>
      </c>
      <c r="AD142">
        <v>1</v>
      </c>
      <c r="AE142">
        <v>0</v>
      </c>
      <c r="AF142" t="s">
        <v>206</v>
      </c>
      <c r="AG142">
        <v>3.7999999999999999E-2</v>
      </c>
      <c r="AH142">
        <v>2</v>
      </c>
      <c r="AI142">
        <v>86295656</v>
      </c>
      <c r="AJ142">
        <v>150</v>
      </c>
      <c r="AK142">
        <v>3</v>
      </c>
      <c r="AL142">
        <v>-543.89400000000001</v>
      </c>
      <c r="AM142">
        <v>0</v>
      </c>
      <c r="AN142">
        <v>0</v>
      </c>
      <c r="AO142">
        <v>0</v>
      </c>
      <c r="AP142">
        <v>0</v>
      </c>
      <c r="AQ142">
        <v>0</v>
      </c>
      <c r="AR142">
        <v>1</v>
      </c>
    </row>
    <row r="143" spans="1:44" x14ac:dyDescent="0.2">
      <c r="A143">
        <f>ROW(Source!A113)</f>
        <v>113</v>
      </c>
      <c r="B143">
        <v>86295672</v>
      </c>
      <c r="C143">
        <v>86295667</v>
      </c>
      <c r="D143">
        <v>27498362</v>
      </c>
      <c r="E143">
        <v>1</v>
      </c>
      <c r="F143">
        <v>1</v>
      </c>
      <c r="G143">
        <v>1</v>
      </c>
      <c r="H143">
        <v>1</v>
      </c>
      <c r="I143" t="s">
        <v>939</v>
      </c>
      <c r="J143" t="s">
        <v>6</v>
      </c>
      <c r="K143" t="s">
        <v>940</v>
      </c>
      <c r="L143">
        <v>1369</v>
      </c>
      <c r="N143">
        <v>1013</v>
      </c>
      <c r="O143" t="s">
        <v>921</v>
      </c>
      <c r="P143" t="s">
        <v>921</v>
      </c>
      <c r="Q143">
        <v>1</v>
      </c>
      <c r="X143">
        <v>10.58</v>
      </c>
      <c r="Y143">
        <v>0</v>
      </c>
      <c r="Z143">
        <v>0</v>
      </c>
      <c r="AA143">
        <v>0</v>
      </c>
      <c r="AB143">
        <v>9.3699999999999992</v>
      </c>
      <c r="AC143">
        <v>0</v>
      </c>
      <c r="AD143">
        <v>1</v>
      </c>
      <c r="AE143">
        <v>1</v>
      </c>
      <c r="AF143" t="s">
        <v>6</v>
      </c>
      <c r="AG143">
        <v>10.58</v>
      </c>
      <c r="AH143">
        <v>2</v>
      </c>
      <c r="AI143">
        <v>86295668</v>
      </c>
      <c r="AJ143">
        <v>151</v>
      </c>
      <c r="AK143">
        <v>0</v>
      </c>
      <c r="AL143">
        <v>0</v>
      </c>
      <c r="AM143">
        <v>0</v>
      </c>
      <c r="AN143">
        <v>0</v>
      </c>
      <c r="AO143">
        <v>0</v>
      </c>
      <c r="AP143">
        <v>0</v>
      </c>
      <c r="AQ143">
        <v>0</v>
      </c>
      <c r="AR143">
        <v>0</v>
      </c>
    </row>
    <row r="144" spans="1:44" x14ac:dyDescent="0.2">
      <c r="A144">
        <f>ROW(Source!A113)</f>
        <v>113</v>
      </c>
      <c r="B144">
        <v>86295673</v>
      </c>
      <c r="C144">
        <v>86295667</v>
      </c>
      <c r="D144">
        <v>27439597</v>
      </c>
      <c r="E144">
        <v>1</v>
      </c>
      <c r="F144">
        <v>1</v>
      </c>
      <c r="G144">
        <v>1</v>
      </c>
      <c r="H144">
        <v>2</v>
      </c>
      <c r="I144" t="s">
        <v>965</v>
      </c>
      <c r="J144" t="s">
        <v>966</v>
      </c>
      <c r="K144" t="s">
        <v>967</v>
      </c>
      <c r="L144">
        <v>1368</v>
      </c>
      <c r="N144">
        <v>1011</v>
      </c>
      <c r="O144" t="s">
        <v>927</v>
      </c>
      <c r="P144" t="s">
        <v>927</v>
      </c>
      <c r="Q144">
        <v>1</v>
      </c>
      <c r="X144">
        <v>0.75</v>
      </c>
      <c r="Y144">
        <v>0</v>
      </c>
      <c r="Z144">
        <v>6.62</v>
      </c>
      <c r="AA144">
        <v>0</v>
      </c>
      <c r="AB144">
        <v>0</v>
      </c>
      <c r="AC144">
        <v>0</v>
      </c>
      <c r="AD144">
        <v>1</v>
      </c>
      <c r="AE144">
        <v>0</v>
      </c>
      <c r="AF144" t="s">
        <v>6</v>
      </c>
      <c r="AG144">
        <v>0.75</v>
      </c>
      <c r="AH144">
        <v>2</v>
      </c>
      <c r="AI144">
        <v>86295669</v>
      </c>
      <c r="AJ144">
        <v>152</v>
      </c>
      <c r="AK144">
        <v>0</v>
      </c>
      <c r="AL144">
        <v>0</v>
      </c>
      <c r="AM144">
        <v>0</v>
      </c>
      <c r="AN144">
        <v>0</v>
      </c>
      <c r="AO144">
        <v>0</v>
      </c>
      <c r="AP144">
        <v>0</v>
      </c>
      <c r="AQ144">
        <v>0</v>
      </c>
      <c r="AR144">
        <v>0</v>
      </c>
    </row>
    <row r="145" spans="1:44" x14ac:dyDescent="0.2">
      <c r="A145">
        <f>ROW(Source!A113)</f>
        <v>113</v>
      </c>
      <c r="B145">
        <v>86295674</v>
      </c>
      <c r="C145">
        <v>86295667</v>
      </c>
      <c r="D145">
        <v>27441327</v>
      </c>
      <c r="E145">
        <v>1</v>
      </c>
      <c r="F145">
        <v>1</v>
      </c>
      <c r="G145">
        <v>1</v>
      </c>
      <c r="H145">
        <v>2</v>
      </c>
      <c r="I145" t="s">
        <v>936</v>
      </c>
      <c r="J145" t="s">
        <v>937</v>
      </c>
      <c r="K145" t="s">
        <v>938</v>
      </c>
      <c r="L145">
        <v>1368</v>
      </c>
      <c r="N145">
        <v>1011</v>
      </c>
      <c r="O145" t="s">
        <v>927</v>
      </c>
      <c r="P145" t="s">
        <v>927</v>
      </c>
      <c r="Q145">
        <v>1</v>
      </c>
      <c r="X145">
        <v>0.6</v>
      </c>
      <c r="Y145">
        <v>0</v>
      </c>
      <c r="Z145">
        <v>93.37</v>
      </c>
      <c r="AA145">
        <v>11.69</v>
      </c>
      <c r="AB145">
        <v>0</v>
      </c>
      <c r="AC145">
        <v>0</v>
      </c>
      <c r="AD145">
        <v>1</v>
      </c>
      <c r="AE145">
        <v>0</v>
      </c>
      <c r="AF145" t="s">
        <v>6</v>
      </c>
      <c r="AG145">
        <v>0.6</v>
      </c>
      <c r="AH145">
        <v>2</v>
      </c>
      <c r="AI145">
        <v>86295670</v>
      </c>
      <c r="AJ145">
        <v>153</v>
      </c>
      <c r="AK145">
        <v>0</v>
      </c>
      <c r="AL145">
        <v>0</v>
      </c>
      <c r="AM145">
        <v>0</v>
      </c>
      <c r="AN145">
        <v>0</v>
      </c>
      <c r="AO145">
        <v>0</v>
      </c>
      <c r="AP145">
        <v>0</v>
      </c>
      <c r="AQ145">
        <v>0</v>
      </c>
      <c r="AR145">
        <v>0</v>
      </c>
    </row>
    <row r="146" spans="1:44" x14ac:dyDescent="0.2">
      <c r="A146">
        <f>ROW(Source!A113)</f>
        <v>113</v>
      </c>
      <c r="B146">
        <v>86295675</v>
      </c>
      <c r="C146">
        <v>86295667</v>
      </c>
      <c r="D146">
        <v>27382906</v>
      </c>
      <c r="E146">
        <v>1</v>
      </c>
      <c r="F146">
        <v>1</v>
      </c>
      <c r="G146">
        <v>1</v>
      </c>
      <c r="H146">
        <v>3</v>
      </c>
      <c r="I146" t="s">
        <v>1065</v>
      </c>
      <c r="J146" t="s">
        <v>1066</v>
      </c>
      <c r="K146" t="s">
        <v>1067</v>
      </c>
      <c r="L146">
        <v>1339</v>
      </c>
      <c r="N146">
        <v>1007</v>
      </c>
      <c r="O146" t="s">
        <v>32</v>
      </c>
      <c r="P146" t="s">
        <v>32</v>
      </c>
      <c r="Q146">
        <v>1</v>
      </c>
      <c r="X146">
        <v>1.02</v>
      </c>
      <c r="Y146">
        <v>1536.4</v>
      </c>
      <c r="Z146">
        <v>0</v>
      </c>
      <c r="AA146">
        <v>0</v>
      </c>
      <c r="AB146">
        <v>0</v>
      </c>
      <c r="AC146">
        <v>0</v>
      </c>
      <c r="AD146">
        <v>1</v>
      </c>
      <c r="AE146">
        <v>0</v>
      </c>
      <c r="AF146" t="s">
        <v>6</v>
      </c>
      <c r="AG146">
        <v>1.02</v>
      </c>
      <c r="AH146">
        <v>3</v>
      </c>
      <c r="AI146">
        <v>-1</v>
      </c>
      <c r="AJ146" t="s">
        <v>6</v>
      </c>
      <c r="AK146">
        <v>4</v>
      </c>
      <c r="AL146">
        <v>-1567.1280000000002</v>
      </c>
      <c r="AM146">
        <v>0</v>
      </c>
      <c r="AN146">
        <v>0</v>
      </c>
      <c r="AO146">
        <v>0</v>
      </c>
      <c r="AP146">
        <v>0</v>
      </c>
      <c r="AQ146">
        <v>0</v>
      </c>
      <c r="AR146">
        <v>1</v>
      </c>
    </row>
    <row r="147" spans="1:44" x14ac:dyDescent="0.2">
      <c r="A147">
        <f>ROW(Source!A114)</f>
        <v>114</v>
      </c>
      <c r="B147">
        <v>86295672</v>
      </c>
      <c r="C147">
        <v>86295667</v>
      </c>
      <c r="D147">
        <v>27498362</v>
      </c>
      <c r="E147">
        <v>1</v>
      </c>
      <c r="F147">
        <v>1</v>
      </c>
      <c r="G147">
        <v>1</v>
      </c>
      <c r="H147">
        <v>1</v>
      </c>
      <c r="I147" t="s">
        <v>939</v>
      </c>
      <c r="J147" t="s">
        <v>6</v>
      </c>
      <c r="K147" t="s">
        <v>940</v>
      </c>
      <c r="L147">
        <v>1369</v>
      </c>
      <c r="N147">
        <v>1013</v>
      </c>
      <c r="O147" t="s">
        <v>921</v>
      </c>
      <c r="P147" t="s">
        <v>921</v>
      </c>
      <c r="Q147">
        <v>1</v>
      </c>
      <c r="X147">
        <v>10.58</v>
      </c>
      <c r="Y147">
        <v>0</v>
      </c>
      <c r="Z147">
        <v>0</v>
      </c>
      <c r="AA147">
        <v>0</v>
      </c>
      <c r="AB147">
        <v>9.3699999999999992</v>
      </c>
      <c r="AC147">
        <v>0</v>
      </c>
      <c r="AD147">
        <v>1</v>
      </c>
      <c r="AE147">
        <v>1</v>
      </c>
      <c r="AF147" t="s">
        <v>6</v>
      </c>
      <c r="AG147">
        <v>10.58</v>
      </c>
      <c r="AH147">
        <v>2</v>
      </c>
      <c r="AI147">
        <v>86295668</v>
      </c>
      <c r="AJ147">
        <v>155</v>
      </c>
      <c r="AK147">
        <v>0</v>
      </c>
      <c r="AL147">
        <v>0</v>
      </c>
      <c r="AM147">
        <v>0</v>
      </c>
      <c r="AN147">
        <v>0</v>
      </c>
      <c r="AO147">
        <v>0</v>
      </c>
      <c r="AP147">
        <v>0</v>
      </c>
      <c r="AQ147">
        <v>0</v>
      </c>
      <c r="AR147">
        <v>0</v>
      </c>
    </row>
    <row r="148" spans="1:44" x14ac:dyDescent="0.2">
      <c r="A148">
        <f>ROW(Source!A114)</f>
        <v>114</v>
      </c>
      <c r="B148">
        <v>86295673</v>
      </c>
      <c r="C148">
        <v>86295667</v>
      </c>
      <c r="D148">
        <v>27439597</v>
      </c>
      <c r="E148">
        <v>1</v>
      </c>
      <c r="F148">
        <v>1</v>
      </c>
      <c r="G148">
        <v>1</v>
      </c>
      <c r="H148">
        <v>2</v>
      </c>
      <c r="I148" t="s">
        <v>965</v>
      </c>
      <c r="J148" t="s">
        <v>966</v>
      </c>
      <c r="K148" t="s">
        <v>967</v>
      </c>
      <c r="L148">
        <v>1368</v>
      </c>
      <c r="N148">
        <v>1011</v>
      </c>
      <c r="O148" t="s">
        <v>927</v>
      </c>
      <c r="P148" t="s">
        <v>927</v>
      </c>
      <c r="Q148">
        <v>1</v>
      </c>
      <c r="X148">
        <v>0.75</v>
      </c>
      <c r="Y148">
        <v>0</v>
      </c>
      <c r="Z148">
        <v>6.62</v>
      </c>
      <c r="AA148">
        <v>0</v>
      </c>
      <c r="AB148">
        <v>0</v>
      </c>
      <c r="AC148">
        <v>0</v>
      </c>
      <c r="AD148">
        <v>1</v>
      </c>
      <c r="AE148">
        <v>0</v>
      </c>
      <c r="AF148" t="s">
        <v>6</v>
      </c>
      <c r="AG148">
        <v>0.75</v>
      </c>
      <c r="AH148">
        <v>2</v>
      </c>
      <c r="AI148">
        <v>86295669</v>
      </c>
      <c r="AJ148">
        <v>156</v>
      </c>
      <c r="AK148">
        <v>0</v>
      </c>
      <c r="AL148">
        <v>0</v>
      </c>
      <c r="AM148">
        <v>0</v>
      </c>
      <c r="AN148">
        <v>0</v>
      </c>
      <c r="AO148">
        <v>0</v>
      </c>
      <c r="AP148">
        <v>0</v>
      </c>
      <c r="AQ148">
        <v>0</v>
      </c>
      <c r="AR148">
        <v>0</v>
      </c>
    </row>
    <row r="149" spans="1:44" x14ac:dyDescent="0.2">
      <c r="A149">
        <f>ROW(Source!A114)</f>
        <v>114</v>
      </c>
      <c r="B149">
        <v>86295674</v>
      </c>
      <c r="C149">
        <v>86295667</v>
      </c>
      <c r="D149">
        <v>27441327</v>
      </c>
      <c r="E149">
        <v>1</v>
      </c>
      <c r="F149">
        <v>1</v>
      </c>
      <c r="G149">
        <v>1</v>
      </c>
      <c r="H149">
        <v>2</v>
      </c>
      <c r="I149" t="s">
        <v>936</v>
      </c>
      <c r="J149" t="s">
        <v>937</v>
      </c>
      <c r="K149" t="s">
        <v>938</v>
      </c>
      <c r="L149">
        <v>1368</v>
      </c>
      <c r="N149">
        <v>1011</v>
      </c>
      <c r="O149" t="s">
        <v>927</v>
      </c>
      <c r="P149" t="s">
        <v>927</v>
      </c>
      <c r="Q149">
        <v>1</v>
      </c>
      <c r="X149">
        <v>0.6</v>
      </c>
      <c r="Y149">
        <v>0</v>
      </c>
      <c r="Z149">
        <v>93.37</v>
      </c>
      <c r="AA149">
        <v>11.69</v>
      </c>
      <c r="AB149">
        <v>0</v>
      </c>
      <c r="AC149">
        <v>0</v>
      </c>
      <c r="AD149">
        <v>1</v>
      </c>
      <c r="AE149">
        <v>0</v>
      </c>
      <c r="AF149" t="s">
        <v>6</v>
      </c>
      <c r="AG149">
        <v>0.6</v>
      </c>
      <c r="AH149">
        <v>2</v>
      </c>
      <c r="AI149">
        <v>86295670</v>
      </c>
      <c r="AJ149">
        <v>157</v>
      </c>
      <c r="AK149">
        <v>0</v>
      </c>
      <c r="AL149">
        <v>0</v>
      </c>
      <c r="AM149">
        <v>0</v>
      </c>
      <c r="AN149">
        <v>0</v>
      </c>
      <c r="AO149">
        <v>0</v>
      </c>
      <c r="AP149">
        <v>0</v>
      </c>
      <c r="AQ149">
        <v>0</v>
      </c>
      <c r="AR149">
        <v>0</v>
      </c>
    </row>
    <row r="150" spans="1:44" x14ac:dyDescent="0.2">
      <c r="A150">
        <f>ROW(Source!A114)</f>
        <v>114</v>
      </c>
      <c r="B150">
        <v>86295675</v>
      </c>
      <c r="C150">
        <v>86295667</v>
      </c>
      <c r="D150">
        <v>27382906</v>
      </c>
      <c r="E150">
        <v>1</v>
      </c>
      <c r="F150">
        <v>1</v>
      </c>
      <c r="G150">
        <v>1</v>
      </c>
      <c r="H150">
        <v>3</v>
      </c>
      <c r="I150" t="s">
        <v>1065</v>
      </c>
      <c r="J150" t="s">
        <v>1066</v>
      </c>
      <c r="K150" t="s">
        <v>1067</v>
      </c>
      <c r="L150">
        <v>1339</v>
      </c>
      <c r="N150">
        <v>1007</v>
      </c>
      <c r="O150" t="s">
        <v>32</v>
      </c>
      <c r="P150" t="s">
        <v>32</v>
      </c>
      <c r="Q150">
        <v>1</v>
      </c>
      <c r="X150">
        <v>1.02</v>
      </c>
      <c r="Y150">
        <v>1536.4</v>
      </c>
      <c r="Z150">
        <v>0</v>
      </c>
      <c r="AA150">
        <v>0</v>
      </c>
      <c r="AB150">
        <v>0</v>
      </c>
      <c r="AC150">
        <v>0</v>
      </c>
      <c r="AD150">
        <v>1</v>
      </c>
      <c r="AE150">
        <v>0</v>
      </c>
      <c r="AF150" t="s">
        <v>6</v>
      </c>
      <c r="AG150">
        <v>1.02</v>
      </c>
      <c r="AH150">
        <v>3</v>
      </c>
      <c r="AI150">
        <v>-1</v>
      </c>
      <c r="AJ150" t="s">
        <v>6</v>
      </c>
      <c r="AK150">
        <v>4</v>
      </c>
      <c r="AL150">
        <v>-1567.1280000000002</v>
      </c>
      <c r="AM150">
        <v>0</v>
      </c>
      <c r="AN150">
        <v>0</v>
      </c>
      <c r="AO150">
        <v>0</v>
      </c>
      <c r="AP150">
        <v>0</v>
      </c>
      <c r="AQ150">
        <v>0</v>
      </c>
      <c r="AR150">
        <v>1</v>
      </c>
    </row>
    <row r="151" spans="1:44" x14ac:dyDescent="0.2">
      <c r="A151">
        <f>ROW(Source!A117)</f>
        <v>117</v>
      </c>
      <c r="B151">
        <v>86295685</v>
      </c>
      <c r="C151">
        <v>86295677</v>
      </c>
      <c r="D151">
        <v>27493137</v>
      </c>
      <c r="E151">
        <v>1</v>
      </c>
      <c r="F151">
        <v>1</v>
      </c>
      <c r="G151">
        <v>1</v>
      </c>
      <c r="H151">
        <v>1</v>
      </c>
      <c r="I151" t="s">
        <v>947</v>
      </c>
      <c r="J151" t="s">
        <v>6</v>
      </c>
      <c r="K151" t="s">
        <v>948</v>
      </c>
      <c r="L151">
        <v>1369</v>
      </c>
      <c r="N151">
        <v>1013</v>
      </c>
      <c r="O151" t="s">
        <v>921</v>
      </c>
      <c r="P151" t="s">
        <v>921</v>
      </c>
      <c r="Q151">
        <v>1</v>
      </c>
      <c r="X151">
        <v>17.75</v>
      </c>
      <c r="Y151">
        <v>0</v>
      </c>
      <c r="Z151">
        <v>0</v>
      </c>
      <c r="AA151">
        <v>0</v>
      </c>
      <c r="AB151">
        <v>9.15</v>
      </c>
      <c r="AC151">
        <v>0</v>
      </c>
      <c r="AD151">
        <v>1</v>
      </c>
      <c r="AE151">
        <v>1</v>
      </c>
      <c r="AF151" t="s">
        <v>6</v>
      </c>
      <c r="AG151">
        <v>17.75</v>
      </c>
      <c r="AH151">
        <v>2</v>
      </c>
      <c r="AI151">
        <v>86295678</v>
      </c>
      <c r="AJ151">
        <v>159</v>
      </c>
      <c r="AK151">
        <v>0</v>
      </c>
      <c r="AL151">
        <v>0</v>
      </c>
      <c r="AM151">
        <v>0</v>
      </c>
      <c r="AN151">
        <v>0</v>
      </c>
      <c r="AO151">
        <v>0</v>
      </c>
      <c r="AP151">
        <v>0</v>
      </c>
      <c r="AQ151">
        <v>0</v>
      </c>
      <c r="AR151">
        <v>0</v>
      </c>
    </row>
    <row r="152" spans="1:44" x14ac:dyDescent="0.2">
      <c r="A152">
        <f>ROW(Source!A117)</f>
        <v>117</v>
      </c>
      <c r="B152">
        <v>86295686</v>
      </c>
      <c r="C152">
        <v>86295677</v>
      </c>
      <c r="D152">
        <v>121548</v>
      </c>
      <c r="E152">
        <v>1</v>
      </c>
      <c r="F152">
        <v>1</v>
      </c>
      <c r="G152">
        <v>1</v>
      </c>
      <c r="H152">
        <v>1</v>
      </c>
      <c r="I152" t="s">
        <v>39</v>
      </c>
      <c r="J152" t="s">
        <v>6</v>
      </c>
      <c r="K152" t="s">
        <v>922</v>
      </c>
      <c r="L152">
        <v>608254</v>
      </c>
      <c r="N152">
        <v>1013</v>
      </c>
      <c r="O152" t="s">
        <v>923</v>
      </c>
      <c r="P152" t="s">
        <v>923</v>
      </c>
      <c r="Q152">
        <v>1</v>
      </c>
      <c r="X152">
        <v>4.12</v>
      </c>
      <c r="Y152">
        <v>0</v>
      </c>
      <c r="Z152">
        <v>0</v>
      </c>
      <c r="AA152">
        <v>0</v>
      </c>
      <c r="AB152">
        <v>0</v>
      </c>
      <c r="AC152">
        <v>0</v>
      </c>
      <c r="AD152">
        <v>1</v>
      </c>
      <c r="AE152">
        <v>2</v>
      </c>
      <c r="AF152" t="s">
        <v>6</v>
      </c>
      <c r="AG152">
        <v>4.12</v>
      </c>
      <c r="AH152">
        <v>2</v>
      </c>
      <c r="AI152">
        <v>86295679</v>
      </c>
      <c r="AJ152">
        <v>160</v>
      </c>
      <c r="AK152">
        <v>0</v>
      </c>
      <c r="AL152">
        <v>0</v>
      </c>
      <c r="AM152">
        <v>0</v>
      </c>
      <c r="AN152">
        <v>0</v>
      </c>
      <c r="AO152">
        <v>0</v>
      </c>
      <c r="AP152">
        <v>0</v>
      </c>
      <c r="AQ152">
        <v>0</v>
      </c>
      <c r="AR152">
        <v>0</v>
      </c>
    </row>
    <row r="153" spans="1:44" x14ac:dyDescent="0.2">
      <c r="A153">
        <f>ROW(Source!A117)</f>
        <v>117</v>
      </c>
      <c r="B153">
        <v>86295687</v>
      </c>
      <c r="C153">
        <v>86295677</v>
      </c>
      <c r="D153">
        <v>27439683</v>
      </c>
      <c r="E153">
        <v>1</v>
      </c>
      <c r="F153">
        <v>1</v>
      </c>
      <c r="G153">
        <v>1</v>
      </c>
      <c r="H153">
        <v>2</v>
      </c>
      <c r="I153" t="s">
        <v>968</v>
      </c>
      <c r="J153" t="s">
        <v>969</v>
      </c>
      <c r="K153" t="s">
        <v>970</v>
      </c>
      <c r="L153">
        <v>1368</v>
      </c>
      <c r="N153">
        <v>1011</v>
      </c>
      <c r="O153" t="s">
        <v>927</v>
      </c>
      <c r="P153" t="s">
        <v>927</v>
      </c>
      <c r="Q153">
        <v>1</v>
      </c>
      <c r="X153">
        <v>7.99</v>
      </c>
      <c r="Y153">
        <v>0</v>
      </c>
      <c r="Z153">
        <v>52.5</v>
      </c>
      <c r="AA153">
        <v>0</v>
      </c>
      <c r="AB153">
        <v>0</v>
      </c>
      <c r="AC153">
        <v>0</v>
      </c>
      <c r="AD153">
        <v>1</v>
      </c>
      <c r="AE153">
        <v>0</v>
      </c>
      <c r="AF153" t="s">
        <v>6</v>
      </c>
      <c r="AG153">
        <v>7.99</v>
      </c>
      <c r="AH153">
        <v>2</v>
      </c>
      <c r="AI153">
        <v>86295680</v>
      </c>
      <c r="AJ153">
        <v>161</v>
      </c>
      <c r="AK153">
        <v>0</v>
      </c>
      <c r="AL153">
        <v>0</v>
      </c>
      <c r="AM153">
        <v>0</v>
      </c>
      <c r="AN153">
        <v>0</v>
      </c>
      <c r="AO153">
        <v>0</v>
      </c>
      <c r="AP153">
        <v>0</v>
      </c>
      <c r="AQ153">
        <v>0</v>
      </c>
      <c r="AR153">
        <v>0</v>
      </c>
    </row>
    <row r="154" spans="1:44" x14ac:dyDescent="0.2">
      <c r="A154">
        <f>ROW(Source!A117)</f>
        <v>117</v>
      </c>
      <c r="B154">
        <v>86295688</v>
      </c>
      <c r="C154">
        <v>86295677</v>
      </c>
      <c r="D154">
        <v>27439740</v>
      </c>
      <c r="E154">
        <v>1</v>
      </c>
      <c r="F154">
        <v>1</v>
      </c>
      <c r="G154">
        <v>1</v>
      </c>
      <c r="H154">
        <v>2</v>
      </c>
      <c r="I154" t="s">
        <v>971</v>
      </c>
      <c r="J154" t="s">
        <v>972</v>
      </c>
      <c r="K154" t="s">
        <v>973</v>
      </c>
      <c r="L154">
        <v>1368</v>
      </c>
      <c r="N154">
        <v>1011</v>
      </c>
      <c r="O154" t="s">
        <v>927</v>
      </c>
      <c r="P154" t="s">
        <v>927</v>
      </c>
      <c r="Q154">
        <v>1</v>
      </c>
      <c r="X154">
        <v>4.12</v>
      </c>
      <c r="Y154">
        <v>0</v>
      </c>
      <c r="Z154">
        <v>81.430000000000007</v>
      </c>
      <c r="AA154">
        <v>10.14</v>
      </c>
      <c r="AB154">
        <v>0</v>
      </c>
      <c r="AC154">
        <v>0</v>
      </c>
      <c r="AD154">
        <v>1</v>
      </c>
      <c r="AE154">
        <v>0</v>
      </c>
      <c r="AF154" t="s">
        <v>6</v>
      </c>
      <c r="AG154">
        <v>4.12</v>
      </c>
      <c r="AH154">
        <v>2</v>
      </c>
      <c r="AI154">
        <v>86295681</v>
      </c>
      <c r="AJ154">
        <v>162</v>
      </c>
      <c r="AK154">
        <v>0</v>
      </c>
      <c r="AL154">
        <v>0</v>
      </c>
      <c r="AM154">
        <v>0</v>
      </c>
      <c r="AN154">
        <v>0</v>
      </c>
      <c r="AO154">
        <v>0</v>
      </c>
      <c r="AP154">
        <v>0</v>
      </c>
      <c r="AQ154">
        <v>0</v>
      </c>
      <c r="AR154">
        <v>0</v>
      </c>
    </row>
    <row r="155" spans="1:44" x14ac:dyDescent="0.2">
      <c r="A155">
        <f>ROW(Source!A117)</f>
        <v>117</v>
      </c>
      <c r="B155">
        <v>86295689</v>
      </c>
      <c r="C155">
        <v>86295677</v>
      </c>
      <c r="D155">
        <v>27441091</v>
      </c>
      <c r="E155">
        <v>1</v>
      </c>
      <c r="F155">
        <v>1</v>
      </c>
      <c r="G155">
        <v>1</v>
      </c>
      <c r="H155">
        <v>2</v>
      </c>
      <c r="I155" t="s">
        <v>974</v>
      </c>
      <c r="J155" t="s">
        <v>975</v>
      </c>
      <c r="K155" t="s">
        <v>976</v>
      </c>
      <c r="L155">
        <v>1368</v>
      </c>
      <c r="N155">
        <v>1011</v>
      </c>
      <c r="O155" t="s">
        <v>927</v>
      </c>
      <c r="P155" t="s">
        <v>927</v>
      </c>
      <c r="Q155">
        <v>1</v>
      </c>
      <c r="X155">
        <v>4.12</v>
      </c>
      <c r="Y155">
        <v>0</v>
      </c>
      <c r="Z155">
        <v>2.37</v>
      </c>
      <c r="AA155">
        <v>0</v>
      </c>
      <c r="AB155">
        <v>0</v>
      </c>
      <c r="AC155">
        <v>0</v>
      </c>
      <c r="AD155">
        <v>1</v>
      </c>
      <c r="AE155">
        <v>0</v>
      </c>
      <c r="AF155" t="s">
        <v>6</v>
      </c>
      <c r="AG155">
        <v>4.12</v>
      </c>
      <c r="AH155">
        <v>2</v>
      </c>
      <c r="AI155">
        <v>86295682</v>
      </c>
      <c r="AJ155">
        <v>163</v>
      </c>
      <c r="AK155">
        <v>0</v>
      </c>
      <c r="AL155">
        <v>0</v>
      </c>
      <c r="AM155">
        <v>0</v>
      </c>
      <c r="AN155">
        <v>0</v>
      </c>
      <c r="AO155">
        <v>0</v>
      </c>
      <c r="AP155">
        <v>0</v>
      </c>
      <c r="AQ155">
        <v>0</v>
      </c>
      <c r="AR155">
        <v>0</v>
      </c>
    </row>
    <row r="156" spans="1:44" x14ac:dyDescent="0.2">
      <c r="A156">
        <f>ROW(Source!A117)</f>
        <v>117</v>
      </c>
      <c r="B156">
        <v>86295690</v>
      </c>
      <c r="C156">
        <v>86295677</v>
      </c>
      <c r="D156">
        <v>27441327</v>
      </c>
      <c r="E156">
        <v>1</v>
      </c>
      <c r="F156">
        <v>1</v>
      </c>
      <c r="G156">
        <v>1</v>
      </c>
      <c r="H156">
        <v>2</v>
      </c>
      <c r="I156" t="s">
        <v>936</v>
      </c>
      <c r="J156" t="s">
        <v>937</v>
      </c>
      <c r="K156" t="s">
        <v>938</v>
      </c>
      <c r="L156">
        <v>1368</v>
      </c>
      <c r="N156">
        <v>1011</v>
      </c>
      <c r="O156" t="s">
        <v>927</v>
      </c>
      <c r="P156" t="s">
        <v>927</v>
      </c>
      <c r="Q156">
        <v>1</v>
      </c>
      <c r="X156">
        <v>0.1</v>
      </c>
      <c r="Y156">
        <v>0</v>
      </c>
      <c r="Z156">
        <v>93.37</v>
      </c>
      <c r="AA156">
        <v>11.69</v>
      </c>
      <c r="AB156">
        <v>0</v>
      </c>
      <c r="AC156">
        <v>0</v>
      </c>
      <c r="AD156">
        <v>1</v>
      </c>
      <c r="AE156">
        <v>0</v>
      </c>
      <c r="AF156" t="s">
        <v>6</v>
      </c>
      <c r="AG156">
        <v>0.1</v>
      </c>
      <c r="AH156">
        <v>2</v>
      </c>
      <c r="AI156">
        <v>86295683</v>
      </c>
      <c r="AJ156">
        <v>164</v>
      </c>
      <c r="AK156">
        <v>0</v>
      </c>
      <c r="AL156">
        <v>0</v>
      </c>
      <c r="AM156">
        <v>0</v>
      </c>
      <c r="AN156">
        <v>0</v>
      </c>
      <c r="AO156">
        <v>0</v>
      </c>
      <c r="AP156">
        <v>0</v>
      </c>
      <c r="AQ156">
        <v>0</v>
      </c>
      <c r="AR156">
        <v>0</v>
      </c>
    </row>
    <row r="157" spans="1:44" x14ac:dyDescent="0.2">
      <c r="A157">
        <f>ROW(Source!A117)</f>
        <v>117</v>
      </c>
      <c r="B157">
        <v>86295691</v>
      </c>
      <c r="C157">
        <v>86295677</v>
      </c>
      <c r="D157">
        <v>27375328</v>
      </c>
      <c r="E157">
        <v>1</v>
      </c>
      <c r="F157">
        <v>1</v>
      </c>
      <c r="G157">
        <v>1</v>
      </c>
      <c r="H157">
        <v>3</v>
      </c>
      <c r="I157" t="s">
        <v>1068</v>
      </c>
      <c r="J157" t="s">
        <v>1069</v>
      </c>
      <c r="K157" t="s">
        <v>1070</v>
      </c>
      <c r="L157">
        <v>1346</v>
      </c>
      <c r="N157">
        <v>1009</v>
      </c>
      <c r="O157" t="s">
        <v>182</v>
      </c>
      <c r="P157" t="s">
        <v>182</v>
      </c>
      <c r="Q157">
        <v>1</v>
      </c>
      <c r="X157">
        <v>13.4</v>
      </c>
      <c r="Y157">
        <v>75.03</v>
      </c>
      <c r="Z157">
        <v>0</v>
      </c>
      <c r="AA157">
        <v>0</v>
      </c>
      <c r="AB157">
        <v>0</v>
      </c>
      <c r="AC157">
        <v>0</v>
      </c>
      <c r="AD157">
        <v>1</v>
      </c>
      <c r="AE157">
        <v>0</v>
      </c>
      <c r="AF157" t="s">
        <v>6</v>
      </c>
      <c r="AG157">
        <v>13.4</v>
      </c>
      <c r="AH157">
        <v>3</v>
      </c>
      <c r="AI157">
        <v>-1</v>
      </c>
      <c r="AJ157" t="s">
        <v>6</v>
      </c>
      <c r="AK157">
        <v>4</v>
      </c>
      <c r="AL157">
        <v>-1005.402</v>
      </c>
      <c r="AM157">
        <v>0</v>
      </c>
      <c r="AN157">
        <v>0</v>
      </c>
      <c r="AO157">
        <v>0</v>
      </c>
      <c r="AP157">
        <v>0</v>
      </c>
      <c r="AQ157">
        <v>0</v>
      </c>
      <c r="AR157">
        <v>1</v>
      </c>
    </row>
    <row r="158" spans="1:44" x14ac:dyDescent="0.2">
      <c r="A158">
        <f>ROW(Source!A118)</f>
        <v>118</v>
      </c>
      <c r="B158">
        <v>86295685</v>
      </c>
      <c r="C158">
        <v>86295677</v>
      </c>
      <c r="D158">
        <v>27493137</v>
      </c>
      <c r="E158">
        <v>1</v>
      </c>
      <c r="F158">
        <v>1</v>
      </c>
      <c r="G158">
        <v>1</v>
      </c>
      <c r="H158">
        <v>1</v>
      </c>
      <c r="I158" t="s">
        <v>947</v>
      </c>
      <c r="J158" t="s">
        <v>6</v>
      </c>
      <c r="K158" t="s">
        <v>948</v>
      </c>
      <c r="L158">
        <v>1369</v>
      </c>
      <c r="N158">
        <v>1013</v>
      </c>
      <c r="O158" t="s">
        <v>921</v>
      </c>
      <c r="P158" t="s">
        <v>921</v>
      </c>
      <c r="Q158">
        <v>1</v>
      </c>
      <c r="X158">
        <v>17.75</v>
      </c>
      <c r="Y158">
        <v>0</v>
      </c>
      <c r="Z158">
        <v>0</v>
      </c>
      <c r="AA158">
        <v>0</v>
      </c>
      <c r="AB158">
        <v>9.15</v>
      </c>
      <c r="AC158">
        <v>0</v>
      </c>
      <c r="AD158">
        <v>1</v>
      </c>
      <c r="AE158">
        <v>1</v>
      </c>
      <c r="AF158" t="s">
        <v>6</v>
      </c>
      <c r="AG158">
        <v>17.75</v>
      </c>
      <c r="AH158">
        <v>2</v>
      </c>
      <c r="AI158">
        <v>86295678</v>
      </c>
      <c r="AJ158">
        <v>166</v>
      </c>
      <c r="AK158">
        <v>0</v>
      </c>
      <c r="AL158">
        <v>0</v>
      </c>
      <c r="AM158">
        <v>0</v>
      </c>
      <c r="AN158">
        <v>0</v>
      </c>
      <c r="AO158">
        <v>0</v>
      </c>
      <c r="AP158">
        <v>0</v>
      </c>
      <c r="AQ158">
        <v>0</v>
      </c>
      <c r="AR158">
        <v>0</v>
      </c>
    </row>
    <row r="159" spans="1:44" x14ac:dyDescent="0.2">
      <c r="A159">
        <f>ROW(Source!A118)</f>
        <v>118</v>
      </c>
      <c r="B159">
        <v>86295686</v>
      </c>
      <c r="C159">
        <v>86295677</v>
      </c>
      <c r="D159">
        <v>121548</v>
      </c>
      <c r="E159">
        <v>1</v>
      </c>
      <c r="F159">
        <v>1</v>
      </c>
      <c r="G159">
        <v>1</v>
      </c>
      <c r="H159">
        <v>1</v>
      </c>
      <c r="I159" t="s">
        <v>39</v>
      </c>
      <c r="J159" t="s">
        <v>6</v>
      </c>
      <c r="K159" t="s">
        <v>922</v>
      </c>
      <c r="L159">
        <v>608254</v>
      </c>
      <c r="N159">
        <v>1013</v>
      </c>
      <c r="O159" t="s">
        <v>923</v>
      </c>
      <c r="P159" t="s">
        <v>923</v>
      </c>
      <c r="Q159">
        <v>1</v>
      </c>
      <c r="X159">
        <v>4.12</v>
      </c>
      <c r="Y159">
        <v>0</v>
      </c>
      <c r="Z159">
        <v>0</v>
      </c>
      <c r="AA159">
        <v>0</v>
      </c>
      <c r="AB159">
        <v>0</v>
      </c>
      <c r="AC159">
        <v>0</v>
      </c>
      <c r="AD159">
        <v>1</v>
      </c>
      <c r="AE159">
        <v>2</v>
      </c>
      <c r="AF159" t="s">
        <v>6</v>
      </c>
      <c r="AG159">
        <v>4.12</v>
      </c>
      <c r="AH159">
        <v>2</v>
      </c>
      <c r="AI159">
        <v>86295679</v>
      </c>
      <c r="AJ159">
        <v>167</v>
      </c>
      <c r="AK159">
        <v>0</v>
      </c>
      <c r="AL159">
        <v>0</v>
      </c>
      <c r="AM159">
        <v>0</v>
      </c>
      <c r="AN159">
        <v>0</v>
      </c>
      <c r="AO159">
        <v>0</v>
      </c>
      <c r="AP159">
        <v>0</v>
      </c>
      <c r="AQ159">
        <v>0</v>
      </c>
      <c r="AR159">
        <v>0</v>
      </c>
    </row>
    <row r="160" spans="1:44" x14ac:dyDescent="0.2">
      <c r="A160">
        <f>ROW(Source!A118)</f>
        <v>118</v>
      </c>
      <c r="B160">
        <v>86295687</v>
      </c>
      <c r="C160">
        <v>86295677</v>
      </c>
      <c r="D160">
        <v>27439683</v>
      </c>
      <c r="E160">
        <v>1</v>
      </c>
      <c r="F160">
        <v>1</v>
      </c>
      <c r="G160">
        <v>1</v>
      </c>
      <c r="H160">
        <v>2</v>
      </c>
      <c r="I160" t="s">
        <v>968</v>
      </c>
      <c r="J160" t="s">
        <v>969</v>
      </c>
      <c r="K160" t="s">
        <v>970</v>
      </c>
      <c r="L160">
        <v>1368</v>
      </c>
      <c r="N160">
        <v>1011</v>
      </c>
      <c r="O160" t="s">
        <v>927</v>
      </c>
      <c r="P160" t="s">
        <v>927</v>
      </c>
      <c r="Q160">
        <v>1</v>
      </c>
      <c r="X160">
        <v>7.99</v>
      </c>
      <c r="Y160">
        <v>0</v>
      </c>
      <c r="Z160">
        <v>52.5</v>
      </c>
      <c r="AA160">
        <v>0</v>
      </c>
      <c r="AB160">
        <v>0</v>
      </c>
      <c r="AC160">
        <v>0</v>
      </c>
      <c r="AD160">
        <v>1</v>
      </c>
      <c r="AE160">
        <v>0</v>
      </c>
      <c r="AF160" t="s">
        <v>6</v>
      </c>
      <c r="AG160">
        <v>7.99</v>
      </c>
      <c r="AH160">
        <v>2</v>
      </c>
      <c r="AI160">
        <v>86295680</v>
      </c>
      <c r="AJ160">
        <v>168</v>
      </c>
      <c r="AK160">
        <v>0</v>
      </c>
      <c r="AL160">
        <v>0</v>
      </c>
      <c r="AM160">
        <v>0</v>
      </c>
      <c r="AN160">
        <v>0</v>
      </c>
      <c r="AO160">
        <v>0</v>
      </c>
      <c r="AP160">
        <v>0</v>
      </c>
      <c r="AQ160">
        <v>0</v>
      </c>
      <c r="AR160">
        <v>0</v>
      </c>
    </row>
    <row r="161" spans="1:44" x14ac:dyDescent="0.2">
      <c r="A161">
        <f>ROW(Source!A118)</f>
        <v>118</v>
      </c>
      <c r="B161">
        <v>86295688</v>
      </c>
      <c r="C161">
        <v>86295677</v>
      </c>
      <c r="D161">
        <v>27439740</v>
      </c>
      <c r="E161">
        <v>1</v>
      </c>
      <c r="F161">
        <v>1</v>
      </c>
      <c r="G161">
        <v>1</v>
      </c>
      <c r="H161">
        <v>2</v>
      </c>
      <c r="I161" t="s">
        <v>971</v>
      </c>
      <c r="J161" t="s">
        <v>972</v>
      </c>
      <c r="K161" t="s">
        <v>973</v>
      </c>
      <c r="L161">
        <v>1368</v>
      </c>
      <c r="N161">
        <v>1011</v>
      </c>
      <c r="O161" t="s">
        <v>927</v>
      </c>
      <c r="P161" t="s">
        <v>927</v>
      </c>
      <c r="Q161">
        <v>1</v>
      </c>
      <c r="X161">
        <v>4.12</v>
      </c>
      <c r="Y161">
        <v>0</v>
      </c>
      <c r="Z161">
        <v>81.430000000000007</v>
      </c>
      <c r="AA161">
        <v>10.14</v>
      </c>
      <c r="AB161">
        <v>0</v>
      </c>
      <c r="AC161">
        <v>0</v>
      </c>
      <c r="AD161">
        <v>1</v>
      </c>
      <c r="AE161">
        <v>0</v>
      </c>
      <c r="AF161" t="s">
        <v>6</v>
      </c>
      <c r="AG161">
        <v>4.12</v>
      </c>
      <c r="AH161">
        <v>2</v>
      </c>
      <c r="AI161">
        <v>86295681</v>
      </c>
      <c r="AJ161">
        <v>169</v>
      </c>
      <c r="AK161">
        <v>0</v>
      </c>
      <c r="AL161">
        <v>0</v>
      </c>
      <c r="AM161">
        <v>0</v>
      </c>
      <c r="AN161">
        <v>0</v>
      </c>
      <c r="AO161">
        <v>0</v>
      </c>
      <c r="AP161">
        <v>0</v>
      </c>
      <c r="AQ161">
        <v>0</v>
      </c>
      <c r="AR161">
        <v>0</v>
      </c>
    </row>
    <row r="162" spans="1:44" x14ac:dyDescent="0.2">
      <c r="A162">
        <f>ROW(Source!A118)</f>
        <v>118</v>
      </c>
      <c r="B162">
        <v>86295689</v>
      </c>
      <c r="C162">
        <v>86295677</v>
      </c>
      <c r="D162">
        <v>27441091</v>
      </c>
      <c r="E162">
        <v>1</v>
      </c>
      <c r="F162">
        <v>1</v>
      </c>
      <c r="G162">
        <v>1</v>
      </c>
      <c r="H162">
        <v>2</v>
      </c>
      <c r="I162" t="s">
        <v>974</v>
      </c>
      <c r="J162" t="s">
        <v>975</v>
      </c>
      <c r="K162" t="s">
        <v>976</v>
      </c>
      <c r="L162">
        <v>1368</v>
      </c>
      <c r="N162">
        <v>1011</v>
      </c>
      <c r="O162" t="s">
        <v>927</v>
      </c>
      <c r="P162" t="s">
        <v>927</v>
      </c>
      <c r="Q162">
        <v>1</v>
      </c>
      <c r="X162">
        <v>4.12</v>
      </c>
      <c r="Y162">
        <v>0</v>
      </c>
      <c r="Z162">
        <v>2.37</v>
      </c>
      <c r="AA162">
        <v>0</v>
      </c>
      <c r="AB162">
        <v>0</v>
      </c>
      <c r="AC162">
        <v>0</v>
      </c>
      <c r="AD162">
        <v>1</v>
      </c>
      <c r="AE162">
        <v>0</v>
      </c>
      <c r="AF162" t="s">
        <v>6</v>
      </c>
      <c r="AG162">
        <v>4.12</v>
      </c>
      <c r="AH162">
        <v>2</v>
      </c>
      <c r="AI162">
        <v>86295682</v>
      </c>
      <c r="AJ162">
        <v>170</v>
      </c>
      <c r="AK162">
        <v>0</v>
      </c>
      <c r="AL162">
        <v>0</v>
      </c>
      <c r="AM162">
        <v>0</v>
      </c>
      <c r="AN162">
        <v>0</v>
      </c>
      <c r="AO162">
        <v>0</v>
      </c>
      <c r="AP162">
        <v>0</v>
      </c>
      <c r="AQ162">
        <v>0</v>
      </c>
      <c r="AR162">
        <v>0</v>
      </c>
    </row>
    <row r="163" spans="1:44" x14ac:dyDescent="0.2">
      <c r="A163">
        <f>ROW(Source!A118)</f>
        <v>118</v>
      </c>
      <c r="B163">
        <v>86295690</v>
      </c>
      <c r="C163">
        <v>86295677</v>
      </c>
      <c r="D163">
        <v>27441327</v>
      </c>
      <c r="E163">
        <v>1</v>
      </c>
      <c r="F163">
        <v>1</v>
      </c>
      <c r="G163">
        <v>1</v>
      </c>
      <c r="H163">
        <v>2</v>
      </c>
      <c r="I163" t="s">
        <v>936</v>
      </c>
      <c r="J163" t="s">
        <v>937</v>
      </c>
      <c r="K163" t="s">
        <v>938</v>
      </c>
      <c r="L163">
        <v>1368</v>
      </c>
      <c r="N163">
        <v>1011</v>
      </c>
      <c r="O163" t="s">
        <v>927</v>
      </c>
      <c r="P163" t="s">
        <v>927</v>
      </c>
      <c r="Q163">
        <v>1</v>
      </c>
      <c r="X163">
        <v>0.1</v>
      </c>
      <c r="Y163">
        <v>0</v>
      </c>
      <c r="Z163">
        <v>93.37</v>
      </c>
      <c r="AA163">
        <v>11.69</v>
      </c>
      <c r="AB163">
        <v>0</v>
      </c>
      <c r="AC163">
        <v>0</v>
      </c>
      <c r="AD163">
        <v>1</v>
      </c>
      <c r="AE163">
        <v>0</v>
      </c>
      <c r="AF163" t="s">
        <v>6</v>
      </c>
      <c r="AG163">
        <v>0.1</v>
      </c>
      <c r="AH163">
        <v>2</v>
      </c>
      <c r="AI163">
        <v>86295683</v>
      </c>
      <c r="AJ163">
        <v>171</v>
      </c>
      <c r="AK163">
        <v>0</v>
      </c>
      <c r="AL163">
        <v>0</v>
      </c>
      <c r="AM163">
        <v>0</v>
      </c>
      <c r="AN163">
        <v>0</v>
      </c>
      <c r="AO163">
        <v>0</v>
      </c>
      <c r="AP163">
        <v>0</v>
      </c>
      <c r="AQ163">
        <v>0</v>
      </c>
      <c r="AR163">
        <v>0</v>
      </c>
    </row>
    <row r="164" spans="1:44" x14ac:dyDescent="0.2">
      <c r="A164">
        <f>ROW(Source!A118)</f>
        <v>118</v>
      </c>
      <c r="B164">
        <v>86295691</v>
      </c>
      <c r="C164">
        <v>86295677</v>
      </c>
      <c r="D164">
        <v>27375328</v>
      </c>
      <c r="E164">
        <v>1</v>
      </c>
      <c r="F164">
        <v>1</v>
      </c>
      <c r="G164">
        <v>1</v>
      </c>
      <c r="H164">
        <v>3</v>
      </c>
      <c r="I164" t="s">
        <v>1068</v>
      </c>
      <c r="J164" t="s">
        <v>1069</v>
      </c>
      <c r="K164" t="s">
        <v>1070</v>
      </c>
      <c r="L164">
        <v>1346</v>
      </c>
      <c r="N164">
        <v>1009</v>
      </c>
      <c r="O164" t="s">
        <v>182</v>
      </c>
      <c r="P164" t="s">
        <v>182</v>
      </c>
      <c r="Q164">
        <v>1</v>
      </c>
      <c r="X164">
        <v>13.4</v>
      </c>
      <c r="Y164">
        <v>75.03</v>
      </c>
      <c r="Z164">
        <v>0</v>
      </c>
      <c r="AA164">
        <v>0</v>
      </c>
      <c r="AB164">
        <v>0</v>
      </c>
      <c r="AC164">
        <v>0</v>
      </c>
      <c r="AD164">
        <v>1</v>
      </c>
      <c r="AE164">
        <v>0</v>
      </c>
      <c r="AF164" t="s">
        <v>6</v>
      </c>
      <c r="AG164">
        <v>13.4</v>
      </c>
      <c r="AH164">
        <v>3</v>
      </c>
      <c r="AI164">
        <v>-1</v>
      </c>
      <c r="AJ164" t="s">
        <v>6</v>
      </c>
      <c r="AK164">
        <v>4</v>
      </c>
      <c r="AL164">
        <v>-1005.402</v>
      </c>
      <c r="AM164">
        <v>0</v>
      </c>
      <c r="AN164">
        <v>0</v>
      </c>
      <c r="AO164">
        <v>0</v>
      </c>
      <c r="AP164">
        <v>0</v>
      </c>
      <c r="AQ164">
        <v>0</v>
      </c>
      <c r="AR164">
        <v>1</v>
      </c>
    </row>
    <row r="165" spans="1:44" x14ac:dyDescent="0.2">
      <c r="A165">
        <f>ROW(Source!A121)</f>
        <v>121</v>
      </c>
      <c r="B165">
        <v>86295709</v>
      </c>
      <c r="C165">
        <v>86295693</v>
      </c>
      <c r="D165">
        <v>27493087</v>
      </c>
      <c r="E165">
        <v>1</v>
      </c>
      <c r="F165">
        <v>1</v>
      </c>
      <c r="G165">
        <v>1</v>
      </c>
      <c r="H165">
        <v>1</v>
      </c>
      <c r="I165" t="s">
        <v>928</v>
      </c>
      <c r="J165" t="s">
        <v>6</v>
      </c>
      <c r="K165" t="s">
        <v>929</v>
      </c>
      <c r="L165">
        <v>1369</v>
      </c>
      <c r="N165">
        <v>1013</v>
      </c>
      <c r="O165" t="s">
        <v>921</v>
      </c>
      <c r="P165" t="s">
        <v>921</v>
      </c>
      <c r="Q165">
        <v>1</v>
      </c>
      <c r="X165">
        <v>32.369999999999997</v>
      </c>
      <c r="Y165">
        <v>0</v>
      </c>
      <c r="Z165">
        <v>0</v>
      </c>
      <c r="AA165">
        <v>0</v>
      </c>
      <c r="AB165">
        <v>9.48</v>
      </c>
      <c r="AC165">
        <v>0</v>
      </c>
      <c r="AD165">
        <v>1</v>
      </c>
      <c r="AE165">
        <v>1</v>
      </c>
      <c r="AF165" t="s">
        <v>244</v>
      </c>
      <c r="AG165">
        <v>33.988500000000002</v>
      </c>
      <c r="AH165">
        <v>2</v>
      </c>
      <c r="AI165">
        <v>86295694</v>
      </c>
      <c r="AJ165">
        <v>173</v>
      </c>
      <c r="AK165">
        <v>0</v>
      </c>
      <c r="AL165">
        <v>0</v>
      </c>
      <c r="AM165">
        <v>0</v>
      </c>
      <c r="AN165">
        <v>0</v>
      </c>
      <c r="AO165">
        <v>0</v>
      </c>
      <c r="AP165">
        <v>0</v>
      </c>
      <c r="AQ165">
        <v>0</v>
      </c>
      <c r="AR165">
        <v>0</v>
      </c>
    </row>
    <row r="166" spans="1:44" x14ac:dyDescent="0.2">
      <c r="A166">
        <f>ROW(Source!A121)</f>
        <v>121</v>
      </c>
      <c r="B166">
        <v>86295710</v>
      </c>
      <c r="C166">
        <v>86295693</v>
      </c>
      <c r="D166">
        <v>121548</v>
      </c>
      <c r="E166">
        <v>1</v>
      </c>
      <c r="F166">
        <v>1</v>
      </c>
      <c r="G166">
        <v>1</v>
      </c>
      <c r="H166">
        <v>1</v>
      </c>
      <c r="I166" t="s">
        <v>39</v>
      </c>
      <c r="J166" t="s">
        <v>6</v>
      </c>
      <c r="K166" t="s">
        <v>922</v>
      </c>
      <c r="L166">
        <v>608254</v>
      </c>
      <c r="N166">
        <v>1013</v>
      </c>
      <c r="O166" t="s">
        <v>923</v>
      </c>
      <c r="P166" t="s">
        <v>923</v>
      </c>
      <c r="Q166">
        <v>1</v>
      </c>
      <c r="X166">
        <v>5.64</v>
      </c>
      <c r="Y166">
        <v>0</v>
      </c>
      <c r="Z166">
        <v>0</v>
      </c>
      <c r="AA166">
        <v>0</v>
      </c>
      <c r="AB166">
        <v>0</v>
      </c>
      <c r="AC166">
        <v>0</v>
      </c>
      <c r="AD166">
        <v>1</v>
      </c>
      <c r="AE166">
        <v>2</v>
      </c>
      <c r="AF166" t="s">
        <v>243</v>
      </c>
      <c r="AG166">
        <v>9.0239999999999991</v>
      </c>
      <c r="AH166">
        <v>2</v>
      </c>
      <c r="AI166">
        <v>86295695</v>
      </c>
      <c r="AJ166">
        <v>174</v>
      </c>
      <c r="AK166">
        <v>0</v>
      </c>
      <c r="AL166">
        <v>0</v>
      </c>
      <c r="AM166">
        <v>0</v>
      </c>
      <c r="AN166">
        <v>0</v>
      </c>
      <c r="AO166">
        <v>0</v>
      </c>
      <c r="AP166">
        <v>0</v>
      </c>
      <c r="AQ166">
        <v>0</v>
      </c>
      <c r="AR166">
        <v>0</v>
      </c>
    </row>
    <row r="167" spans="1:44" x14ac:dyDescent="0.2">
      <c r="A167">
        <f>ROW(Source!A121)</f>
        <v>121</v>
      </c>
      <c r="B167">
        <v>86295711</v>
      </c>
      <c r="C167">
        <v>86295693</v>
      </c>
      <c r="D167">
        <v>27439431</v>
      </c>
      <c r="E167">
        <v>1</v>
      </c>
      <c r="F167">
        <v>1</v>
      </c>
      <c r="G167">
        <v>1</v>
      </c>
      <c r="H167">
        <v>2</v>
      </c>
      <c r="I167" t="s">
        <v>977</v>
      </c>
      <c r="J167" t="s">
        <v>978</v>
      </c>
      <c r="K167" t="s">
        <v>979</v>
      </c>
      <c r="L167">
        <v>1368</v>
      </c>
      <c r="N167">
        <v>1011</v>
      </c>
      <c r="O167" t="s">
        <v>927</v>
      </c>
      <c r="P167" t="s">
        <v>927</v>
      </c>
      <c r="Q167">
        <v>1</v>
      </c>
      <c r="X167">
        <v>7.0000000000000007E-2</v>
      </c>
      <c r="Y167">
        <v>0</v>
      </c>
      <c r="Z167">
        <v>120.8</v>
      </c>
      <c r="AA167">
        <v>15.54</v>
      </c>
      <c r="AB167">
        <v>0</v>
      </c>
      <c r="AC167">
        <v>0</v>
      </c>
      <c r="AD167">
        <v>1</v>
      </c>
      <c r="AE167">
        <v>0</v>
      </c>
      <c r="AF167" t="s">
        <v>243</v>
      </c>
      <c r="AG167">
        <v>0.11200000000000002</v>
      </c>
      <c r="AH167">
        <v>2</v>
      </c>
      <c r="AI167">
        <v>86295696</v>
      </c>
      <c r="AJ167">
        <v>175</v>
      </c>
      <c r="AK167">
        <v>0</v>
      </c>
      <c r="AL167">
        <v>0</v>
      </c>
      <c r="AM167">
        <v>0</v>
      </c>
      <c r="AN167">
        <v>0</v>
      </c>
      <c r="AO167">
        <v>0</v>
      </c>
      <c r="AP167">
        <v>0</v>
      </c>
      <c r="AQ167">
        <v>0</v>
      </c>
      <c r="AR167">
        <v>0</v>
      </c>
    </row>
    <row r="168" spans="1:44" x14ac:dyDescent="0.2">
      <c r="A168">
        <f>ROW(Source!A121)</f>
        <v>121</v>
      </c>
      <c r="B168">
        <v>86295712</v>
      </c>
      <c r="C168">
        <v>86295693</v>
      </c>
      <c r="D168">
        <v>27439499</v>
      </c>
      <c r="E168">
        <v>1</v>
      </c>
      <c r="F168">
        <v>1</v>
      </c>
      <c r="G168">
        <v>1</v>
      </c>
      <c r="H168">
        <v>2</v>
      </c>
      <c r="I168" t="s">
        <v>930</v>
      </c>
      <c r="J168" t="s">
        <v>931</v>
      </c>
      <c r="K168" t="s">
        <v>932</v>
      </c>
      <c r="L168">
        <v>1368</v>
      </c>
      <c r="N168">
        <v>1011</v>
      </c>
      <c r="O168" t="s">
        <v>927</v>
      </c>
      <c r="P168" t="s">
        <v>927</v>
      </c>
      <c r="Q168">
        <v>1</v>
      </c>
      <c r="X168">
        <v>0.12</v>
      </c>
      <c r="Y168">
        <v>0</v>
      </c>
      <c r="Z168">
        <v>112.67</v>
      </c>
      <c r="AA168">
        <v>13.61</v>
      </c>
      <c r="AB168">
        <v>0</v>
      </c>
      <c r="AC168">
        <v>0</v>
      </c>
      <c r="AD168">
        <v>1</v>
      </c>
      <c r="AE168">
        <v>0</v>
      </c>
      <c r="AF168" t="s">
        <v>243</v>
      </c>
      <c r="AG168">
        <v>0.192</v>
      </c>
      <c r="AH168">
        <v>2</v>
      </c>
      <c r="AI168">
        <v>86295697</v>
      </c>
      <c r="AJ168">
        <v>176</v>
      </c>
      <c r="AK168">
        <v>0</v>
      </c>
      <c r="AL168">
        <v>0</v>
      </c>
      <c r="AM168">
        <v>0</v>
      </c>
      <c r="AN168">
        <v>0</v>
      </c>
      <c r="AO168">
        <v>0</v>
      </c>
      <c r="AP168">
        <v>0</v>
      </c>
      <c r="AQ168">
        <v>0</v>
      </c>
      <c r="AR168">
        <v>0</v>
      </c>
    </row>
    <row r="169" spans="1:44" x14ac:dyDescent="0.2">
      <c r="A169">
        <f>ROW(Source!A121)</f>
        <v>121</v>
      </c>
      <c r="B169">
        <v>86295713</v>
      </c>
      <c r="C169">
        <v>86295693</v>
      </c>
      <c r="D169">
        <v>27439519</v>
      </c>
      <c r="E169">
        <v>1</v>
      </c>
      <c r="F169">
        <v>1</v>
      </c>
      <c r="G169">
        <v>1</v>
      </c>
      <c r="H169">
        <v>2</v>
      </c>
      <c r="I169" t="s">
        <v>980</v>
      </c>
      <c r="J169" t="s">
        <v>981</v>
      </c>
      <c r="K169" t="s">
        <v>982</v>
      </c>
      <c r="L169">
        <v>1368</v>
      </c>
      <c r="N169">
        <v>1011</v>
      </c>
      <c r="O169" t="s">
        <v>927</v>
      </c>
      <c r="P169" t="s">
        <v>927</v>
      </c>
      <c r="Q169">
        <v>1</v>
      </c>
      <c r="X169">
        <v>5.45</v>
      </c>
      <c r="Y169">
        <v>0</v>
      </c>
      <c r="Z169">
        <v>84.48</v>
      </c>
      <c r="AA169">
        <v>13.61</v>
      </c>
      <c r="AB169">
        <v>0</v>
      </c>
      <c r="AC169">
        <v>0</v>
      </c>
      <c r="AD169">
        <v>1</v>
      </c>
      <c r="AE169">
        <v>0</v>
      </c>
      <c r="AF169" t="s">
        <v>243</v>
      </c>
      <c r="AG169">
        <v>8.7200000000000006</v>
      </c>
      <c r="AH169">
        <v>2</v>
      </c>
      <c r="AI169">
        <v>86295698</v>
      </c>
      <c r="AJ169">
        <v>177</v>
      </c>
      <c r="AK169">
        <v>0</v>
      </c>
      <c r="AL169">
        <v>0</v>
      </c>
      <c r="AM169">
        <v>0</v>
      </c>
      <c r="AN169">
        <v>0</v>
      </c>
      <c r="AO169">
        <v>0</v>
      </c>
      <c r="AP169">
        <v>0</v>
      </c>
      <c r="AQ169">
        <v>0</v>
      </c>
      <c r="AR169">
        <v>0</v>
      </c>
    </row>
    <row r="170" spans="1:44" x14ac:dyDescent="0.2">
      <c r="A170">
        <f>ROW(Source!A121)</f>
        <v>121</v>
      </c>
      <c r="B170">
        <v>86295714</v>
      </c>
      <c r="C170">
        <v>86295693</v>
      </c>
      <c r="D170">
        <v>27439584</v>
      </c>
      <c r="E170">
        <v>1</v>
      </c>
      <c r="F170">
        <v>1</v>
      </c>
      <c r="G170">
        <v>1</v>
      </c>
      <c r="H170">
        <v>2</v>
      </c>
      <c r="I170" t="s">
        <v>983</v>
      </c>
      <c r="J170" t="s">
        <v>984</v>
      </c>
      <c r="K170" t="s">
        <v>985</v>
      </c>
      <c r="L170">
        <v>1368</v>
      </c>
      <c r="N170">
        <v>1011</v>
      </c>
      <c r="O170" t="s">
        <v>927</v>
      </c>
      <c r="P170" t="s">
        <v>927</v>
      </c>
      <c r="Q170">
        <v>1</v>
      </c>
      <c r="X170">
        <v>0.96</v>
      </c>
      <c r="Y170">
        <v>0</v>
      </c>
      <c r="Z170">
        <v>1.56</v>
      </c>
      <c r="AA170">
        <v>0</v>
      </c>
      <c r="AB170">
        <v>0</v>
      </c>
      <c r="AC170">
        <v>0</v>
      </c>
      <c r="AD170">
        <v>1</v>
      </c>
      <c r="AE170">
        <v>0</v>
      </c>
      <c r="AF170" t="s">
        <v>243</v>
      </c>
      <c r="AG170">
        <v>1.536</v>
      </c>
      <c r="AH170">
        <v>2</v>
      </c>
      <c r="AI170">
        <v>86295699</v>
      </c>
      <c r="AJ170">
        <v>178</v>
      </c>
      <c r="AK170">
        <v>0</v>
      </c>
      <c r="AL170">
        <v>0</v>
      </c>
      <c r="AM170">
        <v>0</v>
      </c>
      <c r="AN170">
        <v>0</v>
      </c>
      <c r="AO170">
        <v>0</v>
      </c>
      <c r="AP170">
        <v>0</v>
      </c>
      <c r="AQ170">
        <v>0</v>
      </c>
      <c r="AR170">
        <v>0</v>
      </c>
    </row>
    <row r="171" spans="1:44" x14ac:dyDescent="0.2">
      <c r="A171">
        <f>ROW(Source!A121)</f>
        <v>121</v>
      </c>
      <c r="B171">
        <v>86295715</v>
      </c>
      <c r="C171">
        <v>86295693</v>
      </c>
      <c r="D171">
        <v>27439705</v>
      </c>
      <c r="E171">
        <v>1</v>
      </c>
      <c r="F171">
        <v>1</v>
      </c>
      <c r="G171">
        <v>1</v>
      </c>
      <c r="H171">
        <v>2</v>
      </c>
      <c r="I171" t="s">
        <v>986</v>
      </c>
      <c r="J171" t="s">
        <v>987</v>
      </c>
      <c r="K171" t="s">
        <v>988</v>
      </c>
      <c r="L171">
        <v>1368</v>
      </c>
      <c r="N171">
        <v>1011</v>
      </c>
      <c r="O171" t="s">
        <v>927</v>
      </c>
      <c r="P171" t="s">
        <v>927</v>
      </c>
      <c r="Q171">
        <v>1</v>
      </c>
      <c r="X171">
        <v>1.68</v>
      </c>
      <c r="Y171">
        <v>0</v>
      </c>
      <c r="Z171">
        <v>1.1000000000000001</v>
      </c>
      <c r="AA171">
        <v>0</v>
      </c>
      <c r="AB171">
        <v>0</v>
      </c>
      <c r="AC171">
        <v>0</v>
      </c>
      <c r="AD171">
        <v>1</v>
      </c>
      <c r="AE171">
        <v>0</v>
      </c>
      <c r="AF171" t="s">
        <v>243</v>
      </c>
      <c r="AG171">
        <v>2.6880000000000002</v>
      </c>
      <c r="AH171">
        <v>2</v>
      </c>
      <c r="AI171">
        <v>86295700</v>
      </c>
      <c r="AJ171">
        <v>179</v>
      </c>
      <c r="AK171">
        <v>0</v>
      </c>
      <c r="AL171">
        <v>0</v>
      </c>
      <c r="AM171">
        <v>0</v>
      </c>
      <c r="AN171">
        <v>0</v>
      </c>
      <c r="AO171">
        <v>0</v>
      </c>
      <c r="AP171">
        <v>0</v>
      </c>
      <c r="AQ171">
        <v>0</v>
      </c>
      <c r="AR171">
        <v>0</v>
      </c>
    </row>
    <row r="172" spans="1:44" x14ac:dyDescent="0.2">
      <c r="A172">
        <f>ROW(Source!A121)</f>
        <v>121</v>
      </c>
      <c r="B172">
        <v>86295716</v>
      </c>
      <c r="C172">
        <v>86295693</v>
      </c>
      <c r="D172">
        <v>27439713</v>
      </c>
      <c r="E172">
        <v>1</v>
      </c>
      <c r="F172">
        <v>1</v>
      </c>
      <c r="G172">
        <v>1</v>
      </c>
      <c r="H172">
        <v>2</v>
      </c>
      <c r="I172" t="s">
        <v>989</v>
      </c>
      <c r="J172" t="s">
        <v>990</v>
      </c>
      <c r="K172" t="s">
        <v>991</v>
      </c>
      <c r="L172">
        <v>1368</v>
      </c>
      <c r="N172">
        <v>1011</v>
      </c>
      <c r="O172" t="s">
        <v>927</v>
      </c>
      <c r="P172" t="s">
        <v>927</v>
      </c>
      <c r="Q172">
        <v>1</v>
      </c>
      <c r="X172">
        <v>9.6199999999999992</v>
      </c>
      <c r="Y172">
        <v>0</v>
      </c>
      <c r="Z172">
        <v>11.76</v>
      </c>
      <c r="AA172">
        <v>0</v>
      </c>
      <c r="AB172">
        <v>0</v>
      </c>
      <c r="AC172">
        <v>0</v>
      </c>
      <c r="AD172">
        <v>1</v>
      </c>
      <c r="AE172">
        <v>0</v>
      </c>
      <c r="AF172" t="s">
        <v>243</v>
      </c>
      <c r="AG172">
        <v>15.391999999999999</v>
      </c>
      <c r="AH172">
        <v>2</v>
      </c>
      <c r="AI172">
        <v>86295701</v>
      </c>
      <c r="AJ172">
        <v>180</v>
      </c>
      <c r="AK172">
        <v>0</v>
      </c>
      <c r="AL172">
        <v>0</v>
      </c>
      <c r="AM172">
        <v>0</v>
      </c>
      <c r="AN172">
        <v>0</v>
      </c>
      <c r="AO172">
        <v>0</v>
      </c>
      <c r="AP172">
        <v>0</v>
      </c>
      <c r="AQ172">
        <v>0</v>
      </c>
      <c r="AR172">
        <v>0</v>
      </c>
    </row>
    <row r="173" spans="1:44" x14ac:dyDescent="0.2">
      <c r="A173">
        <f>ROW(Source!A121)</f>
        <v>121</v>
      </c>
      <c r="B173">
        <v>86295717</v>
      </c>
      <c r="C173">
        <v>86295693</v>
      </c>
      <c r="D173">
        <v>27439719</v>
      </c>
      <c r="E173">
        <v>1</v>
      </c>
      <c r="F173">
        <v>1</v>
      </c>
      <c r="G173">
        <v>1</v>
      </c>
      <c r="H173">
        <v>2</v>
      </c>
      <c r="I173" t="s">
        <v>992</v>
      </c>
      <c r="J173" t="s">
        <v>993</v>
      </c>
      <c r="K173" t="s">
        <v>994</v>
      </c>
      <c r="L173">
        <v>1368</v>
      </c>
      <c r="N173">
        <v>1011</v>
      </c>
      <c r="O173" t="s">
        <v>927</v>
      </c>
      <c r="P173" t="s">
        <v>927</v>
      </c>
      <c r="Q173">
        <v>1</v>
      </c>
      <c r="X173">
        <v>0.39</v>
      </c>
      <c r="Y173">
        <v>0</v>
      </c>
      <c r="Z173">
        <v>6.57</v>
      </c>
      <c r="AA173">
        <v>0</v>
      </c>
      <c r="AB173">
        <v>0</v>
      </c>
      <c r="AC173">
        <v>0</v>
      </c>
      <c r="AD173">
        <v>1</v>
      </c>
      <c r="AE173">
        <v>0</v>
      </c>
      <c r="AF173" t="s">
        <v>243</v>
      </c>
      <c r="AG173">
        <v>0.62400000000000011</v>
      </c>
      <c r="AH173">
        <v>2</v>
      </c>
      <c r="AI173">
        <v>86295702</v>
      </c>
      <c r="AJ173">
        <v>181</v>
      </c>
      <c r="AK173">
        <v>0</v>
      </c>
      <c r="AL173">
        <v>0</v>
      </c>
      <c r="AM173">
        <v>0</v>
      </c>
      <c r="AN173">
        <v>0</v>
      </c>
      <c r="AO173">
        <v>0</v>
      </c>
      <c r="AP173">
        <v>0</v>
      </c>
      <c r="AQ173">
        <v>0</v>
      </c>
      <c r="AR173">
        <v>0</v>
      </c>
    </row>
    <row r="174" spans="1:44" x14ac:dyDescent="0.2">
      <c r="A174">
        <f>ROW(Source!A121)</f>
        <v>121</v>
      </c>
      <c r="B174">
        <v>86295718</v>
      </c>
      <c r="C174">
        <v>86295693</v>
      </c>
      <c r="D174">
        <v>27441019</v>
      </c>
      <c r="E174">
        <v>1</v>
      </c>
      <c r="F174">
        <v>1</v>
      </c>
      <c r="G174">
        <v>1</v>
      </c>
      <c r="H174">
        <v>2</v>
      </c>
      <c r="I174" t="s">
        <v>995</v>
      </c>
      <c r="J174" t="s">
        <v>996</v>
      </c>
      <c r="K174" t="s">
        <v>997</v>
      </c>
      <c r="L174">
        <v>1368</v>
      </c>
      <c r="N174">
        <v>1011</v>
      </c>
      <c r="O174" t="s">
        <v>927</v>
      </c>
      <c r="P174" t="s">
        <v>927</v>
      </c>
      <c r="Q174">
        <v>1</v>
      </c>
      <c r="X174">
        <v>0.28999999999999998</v>
      </c>
      <c r="Y174">
        <v>0</v>
      </c>
      <c r="Z174">
        <v>5.09</v>
      </c>
      <c r="AA174">
        <v>0</v>
      </c>
      <c r="AB174">
        <v>0</v>
      </c>
      <c r="AC174">
        <v>0</v>
      </c>
      <c r="AD174">
        <v>1</v>
      </c>
      <c r="AE174">
        <v>0</v>
      </c>
      <c r="AF174" t="s">
        <v>243</v>
      </c>
      <c r="AG174">
        <v>0.46399999999999997</v>
      </c>
      <c r="AH174">
        <v>2</v>
      </c>
      <c r="AI174">
        <v>86295703</v>
      </c>
      <c r="AJ174">
        <v>182</v>
      </c>
      <c r="AK174">
        <v>0</v>
      </c>
      <c r="AL174">
        <v>0</v>
      </c>
      <c r="AM174">
        <v>0</v>
      </c>
      <c r="AN174">
        <v>0</v>
      </c>
      <c r="AO174">
        <v>0</v>
      </c>
      <c r="AP174">
        <v>0</v>
      </c>
      <c r="AQ174">
        <v>0</v>
      </c>
      <c r="AR174">
        <v>0</v>
      </c>
    </row>
    <row r="175" spans="1:44" x14ac:dyDescent="0.2">
      <c r="A175">
        <f>ROW(Source!A121)</f>
        <v>121</v>
      </c>
      <c r="B175">
        <v>86295719</v>
      </c>
      <c r="C175">
        <v>86295693</v>
      </c>
      <c r="D175">
        <v>27441327</v>
      </c>
      <c r="E175">
        <v>1</v>
      </c>
      <c r="F175">
        <v>1</v>
      </c>
      <c r="G175">
        <v>1</v>
      </c>
      <c r="H175">
        <v>2</v>
      </c>
      <c r="I175" t="s">
        <v>936</v>
      </c>
      <c r="J175" t="s">
        <v>937</v>
      </c>
      <c r="K175" t="s">
        <v>938</v>
      </c>
      <c r="L175">
        <v>1368</v>
      </c>
      <c r="N175">
        <v>1011</v>
      </c>
      <c r="O175" t="s">
        <v>927</v>
      </c>
      <c r="P175" t="s">
        <v>927</v>
      </c>
      <c r="Q175">
        <v>1</v>
      </c>
      <c r="X175">
        <v>0.19</v>
      </c>
      <c r="Y175">
        <v>0</v>
      </c>
      <c r="Z175">
        <v>93.37</v>
      </c>
      <c r="AA175">
        <v>11.69</v>
      </c>
      <c r="AB175">
        <v>0</v>
      </c>
      <c r="AC175">
        <v>0</v>
      </c>
      <c r="AD175">
        <v>1</v>
      </c>
      <c r="AE175">
        <v>0</v>
      </c>
      <c r="AF175" t="s">
        <v>243</v>
      </c>
      <c r="AG175">
        <v>0.30400000000000005</v>
      </c>
      <c r="AH175">
        <v>2</v>
      </c>
      <c r="AI175">
        <v>86295704</v>
      </c>
      <c r="AJ175">
        <v>183</v>
      </c>
      <c r="AK175">
        <v>0</v>
      </c>
      <c r="AL175">
        <v>0</v>
      </c>
      <c r="AM175">
        <v>0</v>
      </c>
      <c r="AN175">
        <v>0</v>
      </c>
      <c r="AO175">
        <v>0</v>
      </c>
      <c r="AP175">
        <v>0</v>
      </c>
      <c r="AQ175">
        <v>0</v>
      </c>
      <c r="AR175">
        <v>0</v>
      </c>
    </row>
    <row r="176" spans="1:44" x14ac:dyDescent="0.2">
      <c r="A176">
        <f>ROW(Source!A121)</f>
        <v>121</v>
      </c>
      <c r="B176">
        <v>86295720</v>
      </c>
      <c r="C176">
        <v>86295693</v>
      </c>
      <c r="D176">
        <v>27371625</v>
      </c>
      <c r="E176">
        <v>1</v>
      </c>
      <c r="F176">
        <v>1</v>
      </c>
      <c r="G176">
        <v>1</v>
      </c>
      <c r="H176">
        <v>3</v>
      </c>
      <c r="I176" t="s">
        <v>1071</v>
      </c>
      <c r="J176" t="s">
        <v>1072</v>
      </c>
      <c r="K176" t="s">
        <v>1073</v>
      </c>
      <c r="L176">
        <v>1348</v>
      </c>
      <c r="N176">
        <v>1009</v>
      </c>
      <c r="O176" t="s">
        <v>63</v>
      </c>
      <c r="P176" t="s">
        <v>63</v>
      </c>
      <c r="Q176">
        <v>1000</v>
      </c>
      <c r="X176">
        <v>1E-4</v>
      </c>
      <c r="Y176">
        <v>37900</v>
      </c>
      <c r="Z176">
        <v>0</v>
      </c>
      <c r="AA176">
        <v>0</v>
      </c>
      <c r="AB176">
        <v>0</v>
      </c>
      <c r="AC176">
        <v>0</v>
      </c>
      <c r="AD176">
        <v>1</v>
      </c>
      <c r="AE176">
        <v>0</v>
      </c>
      <c r="AF176" t="s">
        <v>6</v>
      </c>
      <c r="AG176">
        <v>1E-4</v>
      </c>
      <c r="AH176">
        <v>3</v>
      </c>
      <c r="AI176">
        <v>-1</v>
      </c>
      <c r="AJ176" t="s">
        <v>6</v>
      </c>
      <c r="AK176">
        <v>4</v>
      </c>
      <c r="AL176">
        <v>-3.79</v>
      </c>
      <c r="AM176">
        <v>0</v>
      </c>
      <c r="AN176">
        <v>0</v>
      </c>
      <c r="AO176">
        <v>0</v>
      </c>
      <c r="AP176">
        <v>0</v>
      </c>
      <c r="AQ176">
        <v>0</v>
      </c>
      <c r="AR176">
        <v>1</v>
      </c>
    </row>
    <row r="177" spans="1:44" x14ac:dyDescent="0.2">
      <c r="A177">
        <f>ROW(Source!A121)</f>
        <v>121</v>
      </c>
      <c r="B177">
        <v>86295721</v>
      </c>
      <c r="C177">
        <v>86295693</v>
      </c>
      <c r="D177">
        <v>27371079</v>
      </c>
      <c r="E177">
        <v>1</v>
      </c>
      <c r="F177">
        <v>1</v>
      </c>
      <c r="G177">
        <v>1</v>
      </c>
      <c r="H177">
        <v>3</v>
      </c>
      <c r="I177" t="s">
        <v>249</v>
      </c>
      <c r="J177" t="s">
        <v>251</v>
      </c>
      <c r="K177" t="s">
        <v>250</v>
      </c>
      <c r="L177">
        <v>1339</v>
      </c>
      <c r="N177">
        <v>1007</v>
      </c>
      <c r="O177" t="s">
        <v>32</v>
      </c>
      <c r="P177" t="s">
        <v>32</v>
      </c>
      <c r="Q177">
        <v>1</v>
      </c>
      <c r="X177">
        <v>1.37</v>
      </c>
      <c r="Y177">
        <v>6.22</v>
      </c>
      <c r="Z177">
        <v>0</v>
      </c>
      <c r="AA177">
        <v>0</v>
      </c>
      <c r="AB177">
        <v>0</v>
      </c>
      <c r="AC177">
        <v>0</v>
      </c>
      <c r="AD177">
        <v>1</v>
      </c>
      <c r="AE177">
        <v>0</v>
      </c>
      <c r="AF177" t="s">
        <v>6</v>
      </c>
      <c r="AG177">
        <v>1.37</v>
      </c>
      <c r="AH177">
        <v>2</v>
      </c>
      <c r="AI177">
        <v>86295705</v>
      </c>
      <c r="AJ177">
        <v>184</v>
      </c>
      <c r="AK177">
        <v>3</v>
      </c>
      <c r="AL177">
        <v>-8.5213999999999999</v>
      </c>
      <c r="AM177">
        <v>0</v>
      </c>
      <c r="AN177">
        <v>0</v>
      </c>
      <c r="AO177">
        <v>0</v>
      </c>
      <c r="AP177">
        <v>0</v>
      </c>
      <c r="AQ177">
        <v>0</v>
      </c>
      <c r="AR177">
        <v>1</v>
      </c>
    </row>
    <row r="178" spans="1:44" x14ac:dyDescent="0.2">
      <c r="A178">
        <f>ROW(Source!A121)</f>
        <v>121</v>
      </c>
      <c r="B178">
        <v>86295722</v>
      </c>
      <c r="C178">
        <v>86295693</v>
      </c>
      <c r="D178">
        <v>27377902</v>
      </c>
      <c r="E178">
        <v>1</v>
      </c>
      <c r="F178">
        <v>1</v>
      </c>
      <c r="G178">
        <v>1</v>
      </c>
      <c r="H178">
        <v>3</v>
      </c>
      <c r="I178" t="s">
        <v>1074</v>
      </c>
      <c r="J178" t="s">
        <v>1075</v>
      </c>
      <c r="K178" t="s">
        <v>1076</v>
      </c>
      <c r="L178">
        <v>1348</v>
      </c>
      <c r="N178">
        <v>1009</v>
      </c>
      <c r="O178" t="s">
        <v>63</v>
      </c>
      <c r="P178" t="s">
        <v>63</v>
      </c>
      <c r="Q178">
        <v>1000</v>
      </c>
      <c r="X178">
        <v>3.0000000000000001E-5</v>
      </c>
      <c r="Y178">
        <v>4965.4399999999996</v>
      </c>
      <c r="Z178">
        <v>0</v>
      </c>
      <c r="AA178">
        <v>0</v>
      </c>
      <c r="AB178">
        <v>0</v>
      </c>
      <c r="AC178">
        <v>0</v>
      </c>
      <c r="AD178">
        <v>1</v>
      </c>
      <c r="AE178">
        <v>0</v>
      </c>
      <c r="AF178" t="s">
        <v>6</v>
      </c>
      <c r="AG178">
        <v>3.0000000000000001E-5</v>
      </c>
      <c r="AH178">
        <v>3</v>
      </c>
      <c r="AI178">
        <v>-1</v>
      </c>
      <c r="AJ178" t="s">
        <v>6</v>
      </c>
      <c r="AK178">
        <v>4</v>
      </c>
      <c r="AL178">
        <v>-0.14896319999999999</v>
      </c>
      <c r="AM178">
        <v>0</v>
      </c>
      <c r="AN178">
        <v>0</v>
      </c>
      <c r="AO178">
        <v>0</v>
      </c>
      <c r="AP178">
        <v>0</v>
      </c>
      <c r="AQ178">
        <v>0</v>
      </c>
      <c r="AR178">
        <v>1</v>
      </c>
    </row>
    <row r="179" spans="1:44" x14ac:dyDescent="0.2">
      <c r="A179">
        <f>ROW(Source!A121)</f>
        <v>121</v>
      </c>
      <c r="B179">
        <v>86295723</v>
      </c>
      <c r="C179">
        <v>86295693</v>
      </c>
      <c r="D179">
        <v>27378107</v>
      </c>
      <c r="E179">
        <v>1</v>
      </c>
      <c r="F179">
        <v>1</v>
      </c>
      <c r="G179">
        <v>1</v>
      </c>
      <c r="H179">
        <v>3</v>
      </c>
      <c r="I179" t="s">
        <v>1077</v>
      </c>
      <c r="J179" t="s">
        <v>1078</v>
      </c>
      <c r="K179" t="s">
        <v>1079</v>
      </c>
      <c r="L179">
        <v>1348</v>
      </c>
      <c r="N179">
        <v>1009</v>
      </c>
      <c r="O179" t="s">
        <v>63</v>
      </c>
      <c r="P179" t="s">
        <v>63</v>
      </c>
      <c r="Q179">
        <v>1000</v>
      </c>
      <c r="X179">
        <v>1.9400000000000001E-3</v>
      </c>
      <c r="Y179">
        <v>4950</v>
      </c>
      <c r="Z179">
        <v>0</v>
      </c>
      <c r="AA179">
        <v>0</v>
      </c>
      <c r="AB179">
        <v>0</v>
      </c>
      <c r="AC179">
        <v>0</v>
      </c>
      <c r="AD179">
        <v>1</v>
      </c>
      <c r="AE179">
        <v>0</v>
      </c>
      <c r="AF179" t="s">
        <v>6</v>
      </c>
      <c r="AG179">
        <v>1.9400000000000001E-3</v>
      </c>
      <c r="AH179">
        <v>3</v>
      </c>
      <c r="AI179">
        <v>-1</v>
      </c>
      <c r="AJ179" t="s">
        <v>6</v>
      </c>
      <c r="AK179">
        <v>4</v>
      </c>
      <c r="AL179">
        <v>-9.6029999999999998</v>
      </c>
      <c r="AM179">
        <v>0</v>
      </c>
      <c r="AN179">
        <v>0</v>
      </c>
      <c r="AO179">
        <v>0</v>
      </c>
      <c r="AP179">
        <v>0</v>
      </c>
      <c r="AQ179">
        <v>0</v>
      </c>
      <c r="AR179">
        <v>1</v>
      </c>
    </row>
    <row r="180" spans="1:44" x14ac:dyDescent="0.2">
      <c r="A180">
        <f>ROW(Source!A121)</f>
        <v>121</v>
      </c>
      <c r="B180">
        <v>86295724</v>
      </c>
      <c r="C180">
        <v>86295693</v>
      </c>
      <c r="D180">
        <v>27378266</v>
      </c>
      <c r="E180">
        <v>1</v>
      </c>
      <c r="F180">
        <v>1</v>
      </c>
      <c r="G180">
        <v>1</v>
      </c>
      <c r="H180">
        <v>3</v>
      </c>
      <c r="I180" t="s">
        <v>1080</v>
      </c>
      <c r="J180" t="s">
        <v>1081</v>
      </c>
      <c r="K180" t="s">
        <v>1082</v>
      </c>
      <c r="L180">
        <v>1348</v>
      </c>
      <c r="N180">
        <v>1009</v>
      </c>
      <c r="O180" t="s">
        <v>63</v>
      </c>
      <c r="P180" t="s">
        <v>63</v>
      </c>
      <c r="Q180">
        <v>1000</v>
      </c>
      <c r="X180">
        <v>4.0000000000000001E-3</v>
      </c>
      <c r="Y180">
        <v>10815</v>
      </c>
      <c r="Z180">
        <v>0</v>
      </c>
      <c r="AA180">
        <v>0</v>
      </c>
      <c r="AB180">
        <v>0</v>
      </c>
      <c r="AC180">
        <v>0</v>
      </c>
      <c r="AD180">
        <v>1</v>
      </c>
      <c r="AE180">
        <v>0</v>
      </c>
      <c r="AF180" t="s">
        <v>6</v>
      </c>
      <c r="AG180">
        <v>4.0000000000000001E-3</v>
      </c>
      <c r="AH180">
        <v>3</v>
      </c>
      <c r="AI180">
        <v>-1</v>
      </c>
      <c r="AJ180" t="s">
        <v>6</v>
      </c>
      <c r="AK180">
        <v>4</v>
      </c>
      <c r="AL180">
        <v>-43.26</v>
      </c>
      <c r="AM180">
        <v>0</v>
      </c>
      <c r="AN180">
        <v>0</v>
      </c>
      <c r="AO180">
        <v>0</v>
      </c>
      <c r="AP180">
        <v>0</v>
      </c>
      <c r="AQ180">
        <v>0</v>
      </c>
      <c r="AR180">
        <v>1</v>
      </c>
    </row>
    <row r="181" spans="1:44" x14ac:dyDescent="0.2">
      <c r="A181">
        <f>ROW(Source!A121)</f>
        <v>121</v>
      </c>
      <c r="B181">
        <v>86295725</v>
      </c>
      <c r="C181">
        <v>86295693</v>
      </c>
      <c r="D181">
        <v>27378501</v>
      </c>
      <c r="E181">
        <v>1</v>
      </c>
      <c r="F181">
        <v>1</v>
      </c>
      <c r="G181">
        <v>1</v>
      </c>
      <c r="H181">
        <v>3</v>
      </c>
      <c r="I181" t="s">
        <v>1083</v>
      </c>
      <c r="J181" t="s">
        <v>1084</v>
      </c>
      <c r="K181" t="s">
        <v>1085</v>
      </c>
      <c r="L181">
        <v>1348</v>
      </c>
      <c r="N181">
        <v>1009</v>
      </c>
      <c r="O181" t="s">
        <v>63</v>
      </c>
      <c r="P181" t="s">
        <v>63</v>
      </c>
      <c r="Q181">
        <v>1000</v>
      </c>
      <c r="X181">
        <v>0</v>
      </c>
      <c r="Y181">
        <v>9100</v>
      </c>
      <c r="Z181">
        <v>0</v>
      </c>
      <c r="AA181">
        <v>0</v>
      </c>
      <c r="AB181">
        <v>0</v>
      </c>
      <c r="AC181">
        <v>1</v>
      </c>
      <c r="AD181">
        <v>0</v>
      </c>
      <c r="AE181">
        <v>0</v>
      </c>
      <c r="AF181" t="s">
        <v>6</v>
      </c>
      <c r="AG181">
        <v>0</v>
      </c>
      <c r="AH181">
        <v>3</v>
      </c>
      <c r="AI181">
        <v>-1</v>
      </c>
      <c r="AJ181" t="s">
        <v>6</v>
      </c>
      <c r="AK181">
        <v>0</v>
      </c>
      <c r="AL181">
        <v>0</v>
      </c>
      <c r="AM181">
        <v>0</v>
      </c>
      <c r="AN181">
        <v>0</v>
      </c>
      <c r="AO181">
        <v>0</v>
      </c>
      <c r="AP181">
        <v>0</v>
      </c>
      <c r="AQ181">
        <v>0</v>
      </c>
      <c r="AR181">
        <v>0</v>
      </c>
    </row>
    <row r="182" spans="1:44" x14ac:dyDescent="0.2">
      <c r="A182">
        <f>ROW(Source!A121)</f>
        <v>121</v>
      </c>
      <c r="B182">
        <v>86295726</v>
      </c>
      <c r="C182">
        <v>86295693</v>
      </c>
      <c r="D182">
        <v>27378576</v>
      </c>
      <c r="E182">
        <v>1</v>
      </c>
      <c r="F182">
        <v>1</v>
      </c>
      <c r="G182">
        <v>1</v>
      </c>
      <c r="H182">
        <v>3</v>
      </c>
      <c r="I182" t="s">
        <v>1040</v>
      </c>
      <c r="J182" t="s">
        <v>1041</v>
      </c>
      <c r="K182" t="s">
        <v>62</v>
      </c>
      <c r="L182">
        <v>1348</v>
      </c>
      <c r="N182">
        <v>1009</v>
      </c>
      <c r="O182" t="s">
        <v>63</v>
      </c>
      <c r="P182" t="s">
        <v>63</v>
      </c>
      <c r="Q182">
        <v>1000</v>
      </c>
      <c r="X182">
        <v>1.0000000000000001E-5</v>
      </c>
      <c r="Y182">
        <v>12050</v>
      </c>
      <c r="Z182">
        <v>0</v>
      </c>
      <c r="AA182">
        <v>0</v>
      </c>
      <c r="AB182">
        <v>0</v>
      </c>
      <c r="AC182">
        <v>0</v>
      </c>
      <c r="AD182">
        <v>1</v>
      </c>
      <c r="AE182">
        <v>0</v>
      </c>
      <c r="AF182" t="s">
        <v>6</v>
      </c>
      <c r="AG182">
        <v>1.0000000000000001E-5</v>
      </c>
      <c r="AH182">
        <v>3</v>
      </c>
      <c r="AI182">
        <v>-1</v>
      </c>
      <c r="AJ182" t="s">
        <v>6</v>
      </c>
      <c r="AK182">
        <v>4</v>
      </c>
      <c r="AL182">
        <v>-0.12050000000000001</v>
      </c>
      <c r="AM182">
        <v>0</v>
      </c>
      <c r="AN182">
        <v>0</v>
      </c>
      <c r="AO182">
        <v>0</v>
      </c>
      <c r="AP182">
        <v>0</v>
      </c>
      <c r="AQ182">
        <v>0</v>
      </c>
      <c r="AR182">
        <v>1</v>
      </c>
    </row>
    <row r="183" spans="1:44" x14ac:dyDescent="0.2">
      <c r="A183">
        <f>ROW(Source!A121)</f>
        <v>121</v>
      </c>
      <c r="B183">
        <v>86295727</v>
      </c>
      <c r="C183">
        <v>86295693</v>
      </c>
      <c r="D183">
        <v>27371084</v>
      </c>
      <c r="E183">
        <v>1</v>
      </c>
      <c r="F183">
        <v>1</v>
      </c>
      <c r="G183">
        <v>1</v>
      </c>
      <c r="H183">
        <v>3</v>
      </c>
      <c r="I183" t="s">
        <v>255</v>
      </c>
      <c r="J183" t="s">
        <v>257</v>
      </c>
      <c r="K183" t="s">
        <v>256</v>
      </c>
      <c r="L183">
        <v>1346</v>
      </c>
      <c r="N183">
        <v>1009</v>
      </c>
      <c r="O183" t="s">
        <v>182</v>
      </c>
      <c r="P183" t="s">
        <v>182</v>
      </c>
      <c r="Q183">
        <v>1</v>
      </c>
      <c r="X183">
        <v>0.41</v>
      </c>
      <c r="Y183">
        <v>6.12</v>
      </c>
      <c r="Z183">
        <v>0</v>
      </c>
      <c r="AA183">
        <v>0</v>
      </c>
      <c r="AB183">
        <v>0</v>
      </c>
      <c r="AC183">
        <v>0</v>
      </c>
      <c r="AD183">
        <v>1</v>
      </c>
      <c r="AE183">
        <v>0</v>
      </c>
      <c r="AF183" t="s">
        <v>6</v>
      </c>
      <c r="AG183">
        <v>0.41</v>
      </c>
      <c r="AH183">
        <v>2</v>
      </c>
      <c r="AI183">
        <v>86295707</v>
      </c>
      <c r="AJ183">
        <v>186</v>
      </c>
      <c r="AK183">
        <v>3</v>
      </c>
      <c r="AL183">
        <v>-2.5091999999999999</v>
      </c>
      <c r="AM183">
        <v>0</v>
      </c>
      <c r="AN183">
        <v>0</v>
      </c>
      <c r="AO183">
        <v>0</v>
      </c>
      <c r="AP183">
        <v>0</v>
      </c>
      <c r="AQ183">
        <v>0</v>
      </c>
      <c r="AR183">
        <v>1</v>
      </c>
    </row>
    <row r="184" spans="1:44" x14ac:dyDescent="0.2">
      <c r="A184">
        <f>ROW(Source!A121)</f>
        <v>121</v>
      </c>
      <c r="B184">
        <v>86295728</v>
      </c>
      <c r="C184">
        <v>86295693</v>
      </c>
      <c r="D184">
        <v>27374681</v>
      </c>
      <c r="E184">
        <v>1</v>
      </c>
      <c r="F184">
        <v>1</v>
      </c>
      <c r="G184">
        <v>1</v>
      </c>
      <c r="H184">
        <v>3</v>
      </c>
      <c r="I184" t="s">
        <v>1086</v>
      </c>
      <c r="J184" t="s">
        <v>1087</v>
      </c>
      <c r="K184" t="s">
        <v>1088</v>
      </c>
      <c r="L184">
        <v>1348</v>
      </c>
      <c r="N184">
        <v>1009</v>
      </c>
      <c r="O184" t="s">
        <v>63</v>
      </c>
      <c r="P184" t="s">
        <v>63</v>
      </c>
      <c r="Q184">
        <v>1000</v>
      </c>
      <c r="X184">
        <v>5.9999999999999995E-4</v>
      </c>
      <c r="Y184">
        <v>9169.91</v>
      </c>
      <c r="Z184">
        <v>0</v>
      </c>
      <c r="AA184">
        <v>0</v>
      </c>
      <c r="AB184">
        <v>0</v>
      </c>
      <c r="AC184">
        <v>0</v>
      </c>
      <c r="AD184">
        <v>1</v>
      </c>
      <c r="AE184">
        <v>0</v>
      </c>
      <c r="AF184" t="s">
        <v>6</v>
      </c>
      <c r="AG184">
        <v>5.9999999999999995E-4</v>
      </c>
      <c r="AH184">
        <v>3</v>
      </c>
      <c r="AI184">
        <v>-1</v>
      </c>
      <c r="AJ184" t="s">
        <v>6</v>
      </c>
      <c r="AK184">
        <v>4</v>
      </c>
      <c r="AL184">
        <v>-5.5019459999999993</v>
      </c>
      <c r="AM184">
        <v>0</v>
      </c>
      <c r="AN184">
        <v>0</v>
      </c>
      <c r="AO184">
        <v>0</v>
      </c>
      <c r="AP184">
        <v>0</v>
      </c>
      <c r="AQ184">
        <v>0</v>
      </c>
      <c r="AR184">
        <v>1</v>
      </c>
    </row>
    <row r="185" spans="1:44" x14ac:dyDescent="0.2">
      <c r="A185">
        <f>ROW(Source!A121)</f>
        <v>121</v>
      </c>
      <c r="B185">
        <v>86295729</v>
      </c>
      <c r="C185">
        <v>86295693</v>
      </c>
      <c r="D185">
        <v>27379623</v>
      </c>
      <c r="E185">
        <v>1</v>
      </c>
      <c r="F185">
        <v>1</v>
      </c>
      <c r="G185">
        <v>1</v>
      </c>
      <c r="H185">
        <v>3</v>
      </c>
      <c r="I185" t="s">
        <v>1089</v>
      </c>
      <c r="J185" t="s">
        <v>1090</v>
      </c>
      <c r="K185" t="s">
        <v>1091</v>
      </c>
      <c r="L185">
        <v>1339</v>
      </c>
      <c r="N185">
        <v>1007</v>
      </c>
      <c r="O185" t="s">
        <v>32</v>
      </c>
      <c r="P185" t="s">
        <v>32</v>
      </c>
      <c r="Q185">
        <v>1</v>
      </c>
      <c r="X185">
        <v>1.0300000000000001E-3</v>
      </c>
      <c r="Y185">
        <v>1700</v>
      </c>
      <c r="Z185">
        <v>0</v>
      </c>
      <c r="AA185">
        <v>0</v>
      </c>
      <c r="AB185">
        <v>0</v>
      </c>
      <c r="AC185">
        <v>0</v>
      </c>
      <c r="AD185">
        <v>1</v>
      </c>
      <c r="AE185">
        <v>0</v>
      </c>
      <c r="AF185" t="s">
        <v>6</v>
      </c>
      <c r="AG185">
        <v>1.0300000000000001E-3</v>
      </c>
      <c r="AH185">
        <v>3</v>
      </c>
      <c r="AI185">
        <v>-1</v>
      </c>
      <c r="AJ185" t="s">
        <v>6</v>
      </c>
      <c r="AK185">
        <v>4</v>
      </c>
      <c r="AL185">
        <v>-1.7510000000000001</v>
      </c>
      <c r="AM185">
        <v>0</v>
      </c>
      <c r="AN185">
        <v>0</v>
      </c>
      <c r="AO185">
        <v>0</v>
      </c>
      <c r="AP185">
        <v>0</v>
      </c>
      <c r="AQ185">
        <v>0</v>
      </c>
      <c r="AR185">
        <v>1</v>
      </c>
    </row>
    <row r="186" spans="1:44" x14ac:dyDescent="0.2">
      <c r="A186">
        <f>ROW(Source!A121)</f>
        <v>121</v>
      </c>
      <c r="B186">
        <v>86295730</v>
      </c>
      <c r="C186">
        <v>86295693</v>
      </c>
      <c r="D186">
        <v>27386415</v>
      </c>
      <c r="E186">
        <v>1</v>
      </c>
      <c r="F186">
        <v>1</v>
      </c>
      <c r="G186">
        <v>1</v>
      </c>
      <c r="H186">
        <v>3</v>
      </c>
      <c r="I186" t="s">
        <v>1092</v>
      </c>
      <c r="J186" t="s">
        <v>1093</v>
      </c>
      <c r="K186" t="s">
        <v>1094</v>
      </c>
      <c r="L186">
        <v>1348</v>
      </c>
      <c r="N186">
        <v>1009</v>
      </c>
      <c r="O186" t="s">
        <v>63</v>
      </c>
      <c r="P186" t="s">
        <v>63</v>
      </c>
      <c r="Q186">
        <v>1000</v>
      </c>
      <c r="X186">
        <v>3.1E-4</v>
      </c>
      <c r="Y186">
        <v>15620</v>
      </c>
      <c r="Z186">
        <v>0</v>
      </c>
      <c r="AA186">
        <v>0</v>
      </c>
      <c r="AB186">
        <v>0</v>
      </c>
      <c r="AC186">
        <v>0</v>
      </c>
      <c r="AD186">
        <v>1</v>
      </c>
      <c r="AE186">
        <v>0</v>
      </c>
      <c r="AF186" t="s">
        <v>6</v>
      </c>
      <c r="AG186">
        <v>3.1E-4</v>
      </c>
      <c r="AH186">
        <v>3</v>
      </c>
      <c r="AI186">
        <v>-1</v>
      </c>
      <c r="AJ186" t="s">
        <v>6</v>
      </c>
      <c r="AK186">
        <v>4</v>
      </c>
      <c r="AL186">
        <v>-4.8422000000000001</v>
      </c>
      <c r="AM186">
        <v>0</v>
      </c>
      <c r="AN186">
        <v>0</v>
      </c>
      <c r="AO186">
        <v>0</v>
      </c>
      <c r="AP186">
        <v>0</v>
      </c>
      <c r="AQ186">
        <v>0</v>
      </c>
      <c r="AR186">
        <v>1</v>
      </c>
    </row>
    <row r="187" spans="1:44" x14ac:dyDescent="0.2">
      <c r="A187">
        <f>ROW(Source!A121)</f>
        <v>121</v>
      </c>
      <c r="B187">
        <v>86295731</v>
      </c>
      <c r="C187">
        <v>86295693</v>
      </c>
      <c r="D187">
        <v>27391761</v>
      </c>
      <c r="E187">
        <v>1</v>
      </c>
      <c r="F187">
        <v>1</v>
      </c>
      <c r="G187">
        <v>1</v>
      </c>
      <c r="H187">
        <v>3</v>
      </c>
      <c r="I187" t="s">
        <v>1095</v>
      </c>
      <c r="J187" t="s">
        <v>1096</v>
      </c>
      <c r="K187" t="s">
        <v>1097</v>
      </c>
      <c r="L187">
        <v>1348</v>
      </c>
      <c r="N187">
        <v>1009</v>
      </c>
      <c r="O187" t="s">
        <v>63</v>
      </c>
      <c r="P187" t="s">
        <v>63</v>
      </c>
      <c r="Q187">
        <v>1000</v>
      </c>
      <c r="X187">
        <v>1E-3</v>
      </c>
      <c r="Y187">
        <v>10988.93</v>
      </c>
      <c r="Z187">
        <v>0</v>
      </c>
      <c r="AA187">
        <v>0</v>
      </c>
      <c r="AB187">
        <v>0</v>
      </c>
      <c r="AC187">
        <v>0</v>
      </c>
      <c r="AD187">
        <v>1</v>
      </c>
      <c r="AE187">
        <v>0</v>
      </c>
      <c r="AF187" t="s">
        <v>6</v>
      </c>
      <c r="AG187">
        <v>1E-3</v>
      </c>
      <c r="AH187">
        <v>3</v>
      </c>
      <c r="AI187">
        <v>-1</v>
      </c>
      <c r="AJ187" t="s">
        <v>6</v>
      </c>
      <c r="AK187">
        <v>4</v>
      </c>
      <c r="AL187">
        <v>-10.98893</v>
      </c>
      <c r="AM187">
        <v>0</v>
      </c>
      <c r="AN187">
        <v>0</v>
      </c>
      <c r="AO187">
        <v>0</v>
      </c>
      <c r="AP187">
        <v>0</v>
      </c>
      <c r="AQ187">
        <v>0</v>
      </c>
      <c r="AR187">
        <v>1</v>
      </c>
    </row>
    <row r="188" spans="1:44" x14ac:dyDescent="0.2">
      <c r="A188">
        <f>ROW(Source!A121)</f>
        <v>121</v>
      </c>
      <c r="B188">
        <v>86295732</v>
      </c>
      <c r="C188">
        <v>86295693</v>
      </c>
      <c r="D188">
        <v>27390428</v>
      </c>
      <c r="E188">
        <v>1</v>
      </c>
      <c r="F188">
        <v>1</v>
      </c>
      <c r="G188">
        <v>1</v>
      </c>
      <c r="H188">
        <v>3</v>
      </c>
      <c r="I188" t="s">
        <v>1098</v>
      </c>
      <c r="J188" t="s">
        <v>1099</v>
      </c>
      <c r="K188" t="s">
        <v>1100</v>
      </c>
      <c r="L188">
        <v>1348</v>
      </c>
      <c r="N188">
        <v>1009</v>
      </c>
      <c r="O188" t="s">
        <v>63</v>
      </c>
      <c r="P188" t="s">
        <v>63</v>
      </c>
      <c r="Q188">
        <v>1000</v>
      </c>
      <c r="X188">
        <v>1</v>
      </c>
      <c r="Y188">
        <v>0</v>
      </c>
      <c r="Z188">
        <v>0</v>
      </c>
      <c r="AA188">
        <v>0</v>
      </c>
      <c r="AB188">
        <v>0</v>
      </c>
      <c r="AC188">
        <v>0</v>
      </c>
      <c r="AD188">
        <v>0</v>
      </c>
      <c r="AE188">
        <v>0</v>
      </c>
      <c r="AF188" t="s">
        <v>6</v>
      </c>
      <c r="AG188">
        <v>1</v>
      </c>
      <c r="AH188">
        <v>3</v>
      </c>
      <c r="AI188">
        <v>-1</v>
      </c>
      <c r="AJ188" t="s">
        <v>6</v>
      </c>
      <c r="AK188">
        <v>0</v>
      </c>
      <c r="AL188">
        <v>0</v>
      </c>
      <c r="AM188">
        <v>0</v>
      </c>
      <c r="AN188">
        <v>0</v>
      </c>
      <c r="AO188">
        <v>0</v>
      </c>
      <c r="AP188">
        <v>0</v>
      </c>
      <c r="AQ188">
        <v>0</v>
      </c>
      <c r="AR188">
        <v>0</v>
      </c>
    </row>
    <row r="189" spans="1:44" x14ac:dyDescent="0.2">
      <c r="A189">
        <f>ROW(Source!A121)</f>
        <v>121</v>
      </c>
      <c r="B189">
        <v>86295733</v>
      </c>
      <c r="C189">
        <v>86295693</v>
      </c>
      <c r="D189">
        <v>27429718</v>
      </c>
      <c r="E189">
        <v>1</v>
      </c>
      <c r="F189">
        <v>1</v>
      </c>
      <c r="G189">
        <v>1</v>
      </c>
      <c r="H189">
        <v>3</v>
      </c>
      <c r="I189" t="s">
        <v>1101</v>
      </c>
      <c r="J189" t="s">
        <v>1102</v>
      </c>
      <c r="K189" t="s">
        <v>1103</v>
      </c>
      <c r="L189">
        <v>1302</v>
      </c>
      <c r="N189">
        <v>1003</v>
      </c>
      <c r="O189" t="s">
        <v>1104</v>
      </c>
      <c r="P189" t="s">
        <v>1104</v>
      </c>
      <c r="Q189">
        <v>10</v>
      </c>
      <c r="X189">
        <v>1.8700000000000001E-2</v>
      </c>
      <c r="Y189">
        <v>50.25</v>
      </c>
      <c r="Z189">
        <v>0</v>
      </c>
      <c r="AA189">
        <v>0</v>
      </c>
      <c r="AB189">
        <v>0</v>
      </c>
      <c r="AC189">
        <v>0</v>
      </c>
      <c r="AD189">
        <v>1</v>
      </c>
      <c r="AE189">
        <v>0</v>
      </c>
      <c r="AF189" t="s">
        <v>6</v>
      </c>
      <c r="AG189">
        <v>1.8700000000000001E-2</v>
      </c>
      <c r="AH189">
        <v>3</v>
      </c>
      <c r="AI189">
        <v>-1</v>
      </c>
      <c r="AJ189" t="s">
        <v>6</v>
      </c>
      <c r="AK189">
        <v>4</v>
      </c>
      <c r="AL189">
        <v>-0.93967500000000004</v>
      </c>
      <c r="AM189">
        <v>0</v>
      </c>
      <c r="AN189">
        <v>0</v>
      </c>
      <c r="AO189">
        <v>0</v>
      </c>
      <c r="AP189">
        <v>0</v>
      </c>
      <c r="AQ189">
        <v>0</v>
      </c>
      <c r="AR189">
        <v>1</v>
      </c>
    </row>
    <row r="190" spans="1:44" x14ac:dyDescent="0.2">
      <c r="A190">
        <f>ROW(Source!A122)</f>
        <v>122</v>
      </c>
      <c r="B190">
        <v>86295709</v>
      </c>
      <c r="C190">
        <v>86295693</v>
      </c>
      <c r="D190">
        <v>27493087</v>
      </c>
      <c r="E190">
        <v>1</v>
      </c>
      <c r="F190">
        <v>1</v>
      </c>
      <c r="G190">
        <v>1</v>
      </c>
      <c r="H190">
        <v>1</v>
      </c>
      <c r="I190" t="s">
        <v>928</v>
      </c>
      <c r="J190" t="s">
        <v>6</v>
      </c>
      <c r="K190" t="s">
        <v>929</v>
      </c>
      <c r="L190">
        <v>1369</v>
      </c>
      <c r="N190">
        <v>1013</v>
      </c>
      <c r="O190" t="s">
        <v>921</v>
      </c>
      <c r="P190" t="s">
        <v>921</v>
      </c>
      <c r="Q190">
        <v>1</v>
      </c>
      <c r="X190">
        <v>32.369999999999997</v>
      </c>
      <c r="Y190">
        <v>0</v>
      </c>
      <c r="Z190">
        <v>0</v>
      </c>
      <c r="AA190">
        <v>0</v>
      </c>
      <c r="AB190">
        <v>9.48</v>
      </c>
      <c r="AC190">
        <v>0</v>
      </c>
      <c r="AD190">
        <v>1</v>
      </c>
      <c r="AE190">
        <v>1</v>
      </c>
      <c r="AF190" t="s">
        <v>244</v>
      </c>
      <c r="AG190">
        <v>33.988500000000002</v>
      </c>
      <c r="AH190">
        <v>2</v>
      </c>
      <c r="AI190">
        <v>86295694</v>
      </c>
      <c r="AJ190">
        <v>188</v>
      </c>
      <c r="AK190">
        <v>0</v>
      </c>
      <c r="AL190">
        <v>0</v>
      </c>
      <c r="AM190">
        <v>0</v>
      </c>
      <c r="AN190">
        <v>0</v>
      </c>
      <c r="AO190">
        <v>0</v>
      </c>
      <c r="AP190">
        <v>0</v>
      </c>
      <c r="AQ190">
        <v>0</v>
      </c>
      <c r="AR190">
        <v>0</v>
      </c>
    </row>
    <row r="191" spans="1:44" x14ac:dyDescent="0.2">
      <c r="A191">
        <f>ROW(Source!A122)</f>
        <v>122</v>
      </c>
      <c r="B191">
        <v>86295710</v>
      </c>
      <c r="C191">
        <v>86295693</v>
      </c>
      <c r="D191">
        <v>121548</v>
      </c>
      <c r="E191">
        <v>1</v>
      </c>
      <c r="F191">
        <v>1</v>
      </c>
      <c r="G191">
        <v>1</v>
      </c>
      <c r="H191">
        <v>1</v>
      </c>
      <c r="I191" t="s">
        <v>39</v>
      </c>
      <c r="J191" t="s">
        <v>6</v>
      </c>
      <c r="K191" t="s">
        <v>922</v>
      </c>
      <c r="L191">
        <v>608254</v>
      </c>
      <c r="N191">
        <v>1013</v>
      </c>
      <c r="O191" t="s">
        <v>923</v>
      </c>
      <c r="P191" t="s">
        <v>923</v>
      </c>
      <c r="Q191">
        <v>1</v>
      </c>
      <c r="X191">
        <v>5.64</v>
      </c>
      <c r="Y191">
        <v>0</v>
      </c>
      <c r="Z191">
        <v>0</v>
      </c>
      <c r="AA191">
        <v>0</v>
      </c>
      <c r="AB191">
        <v>0</v>
      </c>
      <c r="AC191">
        <v>0</v>
      </c>
      <c r="AD191">
        <v>1</v>
      </c>
      <c r="AE191">
        <v>2</v>
      </c>
      <c r="AF191" t="s">
        <v>243</v>
      </c>
      <c r="AG191">
        <v>9.0239999999999991</v>
      </c>
      <c r="AH191">
        <v>2</v>
      </c>
      <c r="AI191">
        <v>86295695</v>
      </c>
      <c r="AJ191">
        <v>189</v>
      </c>
      <c r="AK191">
        <v>0</v>
      </c>
      <c r="AL191">
        <v>0</v>
      </c>
      <c r="AM191">
        <v>0</v>
      </c>
      <c r="AN191">
        <v>0</v>
      </c>
      <c r="AO191">
        <v>0</v>
      </c>
      <c r="AP191">
        <v>0</v>
      </c>
      <c r="AQ191">
        <v>0</v>
      </c>
      <c r="AR191">
        <v>0</v>
      </c>
    </row>
    <row r="192" spans="1:44" x14ac:dyDescent="0.2">
      <c r="A192">
        <f>ROW(Source!A122)</f>
        <v>122</v>
      </c>
      <c r="B192">
        <v>86295711</v>
      </c>
      <c r="C192">
        <v>86295693</v>
      </c>
      <c r="D192">
        <v>27439431</v>
      </c>
      <c r="E192">
        <v>1</v>
      </c>
      <c r="F192">
        <v>1</v>
      </c>
      <c r="G192">
        <v>1</v>
      </c>
      <c r="H192">
        <v>2</v>
      </c>
      <c r="I192" t="s">
        <v>977</v>
      </c>
      <c r="J192" t="s">
        <v>978</v>
      </c>
      <c r="K192" t="s">
        <v>979</v>
      </c>
      <c r="L192">
        <v>1368</v>
      </c>
      <c r="N192">
        <v>1011</v>
      </c>
      <c r="O192" t="s">
        <v>927</v>
      </c>
      <c r="P192" t="s">
        <v>927</v>
      </c>
      <c r="Q192">
        <v>1</v>
      </c>
      <c r="X192">
        <v>7.0000000000000007E-2</v>
      </c>
      <c r="Y192">
        <v>0</v>
      </c>
      <c r="Z192">
        <v>120.8</v>
      </c>
      <c r="AA192">
        <v>15.54</v>
      </c>
      <c r="AB192">
        <v>0</v>
      </c>
      <c r="AC192">
        <v>0</v>
      </c>
      <c r="AD192">
        <v>1</v>
      </c>
      <c r="AE192">
        <v>0</v>
      </c>
      <c r="AF192" t="s">
        <v>243</v>
      </c>
      <c r="AG192">
        <v>0.11200000000000002</v>
      </c>
      <c r="AH192">
        <v>2</v>
      </c>
      <c r="AI192">
        <v>86295696</v>
      </c>
      <c r="AJ192">
        <v>190</v>
      </c>
      <c r="AK192">
        <v>0</v>
      </c>
      <c r="AL192">
        <v>0</v>
      </c>
      <c r="AM192">
        <v>0</v>
      </c>
      <c r="AN192">
        <v>0</v>
      </c>
      <c r="AO192">
        <v>0</v>
      </c>
      <c r="AP192">
        <v>0</v>
      </c>
      <c r="AQ192">
        <v>0</v>
      </c>
      <c r="AR192">
        <v>0</v>
      </c>
    </row>
    <row r="193" spans="1:44" x14ac:dyDescent="0.2">
      <c r="A193">
        <f>ROW(Source!A122)</f>
        <v>122</v>
      </c>
      <c r="B193">
        <v>86295712</v>
      </c>
      <c r="C193">
        <v>86295693</v>
      </c>
      <c r="D193">
        <v>27439499</v>
      </c>
      <c r="E193">
        <v>1</v>
      </c>
      <c r="F193">
        <v>1</v>
      </c>
      <c r="G193">
        <v>1</v>
      </c>
      <c r="H193">
        <v>2</v>
      </c>
      <c r="I193" t="s">
        <v>930</v>
      </c>
      <c r="J193" t="s">
        <v>931</v>
      </c>
      <c r="K193" t="s">
        <v>932</v>
      </c>
      <c r="L193">
        <v>1368</v>
      </c>
      <c r="N193">
        <v>1011</v>
      </c>
      <c r="O193" t="s">
        <v>927</v>
      </c>
      <c r="P193" t="s">
        <v>927</v>
      </c>
      <c r="Q193">
        <v>1</v>
      </c>
      <c r="X193">
        <v>0.12</v>
      </c>
      <c r="Y193">
        <v>0</v>
      </c>
      <c r="Z193">
        <v>112.67</v>
      </c>
      <c r="AA193">
        <v>13.61</v>
      </c>
      <c r="AB193">
        <v>0</v>
      </c>
      <c r="AC193">
        <v>0</v>
      </c>
      <c r="AD193">
        <v>1</v>
      </c>
      <c r="AE193">
        <v>0</v>
      </c>
      <c r="AF193" t="s">
        <v>243</v>
      </c>
      <c r="AG193">
        <v>0.192</v>
      </c>
      <c r="AH193">
        <v>2</v>
      </c>
      <c r="AI193">
        <v>86295697</v>
      </c>
      <c r="AJ193">
        <v>191</v>
      </c>
      <c r="AK193">
        <v>0</v>
      </c>
      <c r="AL193">
        <v>0</v>
      </c>
      <c r="AM193">
        <v>0</v>
      </c>
      <c r="AN193">
        <v>0</v>
      </c>
      <c r="AO193">
        <v>0</v>
      </c>
      <c r="AP193">
        <v>0</v>
      </c>
      <c r="AQ193">
        <v>0</v>
      </c>
      <c r="AR193">
        <v>0</v>
      </c>
    </row>
    <row r="194" spans="1:44" x14ac:dyDescent="0.2">
      <c r="A194">
        <f>ROW(Source!A122)</f>
        <v>122</v>
      </c>
      <c r="B194">
        <v>86295713</v>
      </c>
      <c r="C194">
        <v>86295693</v>
      </c>
      <c r="D194">
        <v>27439519</v>
      </c>
      <c r="E194">
        <v>1</v>
      </c>
      <c r="F194">
        <v>1</v>
      </c>
      <c r="G194">
        <v>1</v>
      </c>
      <c r="H194">
        <v>2</v>
      </c>
      <c r="I194" t="s">
        <v>980</v>
      </c>
      <c r="J194" t="s">
        <v>981</v>
      </c>
      <c r="K194" t="s">
        <v>982</v>
      </c>
      <c r="L194">
        <v>1368</v>
      </c>
      <c r="N194">
        <v>1011</v>
      </c>
      <c r="O194" t="s">
        <v>927</v>
      </c>
      <c r="P194" t="s">
        <v>927</v>
      </c>
      <c r="Q194">
        <v>1</v>
      </c>
      <c r="X194">
        <v>5.45</v>
      </c>
      <c r="Y194">
        <v>0</v>
      </c>
      <c r="Z194">
        <v>84.48</v>
      </c>
      <c r="AA194">
        <v>13.61</v>
      </c>
      <c r="AB194">
        <v>0</v>
      </c>
      <c r="AC194">
        <v>0</v>
      </c>
      <c r="AD194">
        <v>1</v>
      </c>
      <c r="AE194">
        <v>0</v>
      </c>
      <c r="AF194" t="s">
        <v>243</v>
      </c>
      <c r="AG194">
        <v>8.7200000000000006</v>
      </c>
      <c r="AH194">
        <v>2</v>
      </c>
      <c r="AI194">
        <v>86295698</v>
      </c>
      <c r="AJ194">
        <v>192</v>
      </c>
      <c r="AK194">
        <v>0</v>
      </c>
      <c r="AL194">
        <v>0</v>
      </c>
      <c r="AM194">
        <v>0</v>
      </c>
      <c r="AN194">
        <v>0</v>
      </c>
      <c r="AO194">
        <v>0</v>
      </c>
      <c r="AP194">
        <v>0</v>
      </c>
      <c r="AQ194">
        <v>0</v>
      </c>
      <c r="AR194">
        <v>0</v>
      </c>
    </row>
    <row r="195" spans="1:44" x14ac:dyDescent="0.2">
      <c r="A195">
        <f>ROW(Source!A122)</f>
        <v>122</v>
      </c>
      <c r="B195">
        <v>86295714</v>
      </c>
      <c r="C195">
        <v>86295693</v>
      </c>
      <c r="D195">
        <v>27439584</v>
      </c>
      <c r="E195">
        <v>1</v>
      </c>
      <c r="F195">
        <v>1</v>
      </c>
      <c r="G195">
        <v>1</v>
      </c>
      <c r="H195">
        <v>2</v>
      </c>
      <c r="I195" t="s">
        <v>983</v>
      </c>
      <c r="J195" t="s">
        <v>984</v>
      </c>
      <c r="K195" t="s">
        <v>985</v>
      </c>
      <c r="L195">
        <v>1368</v>
      </c>
      <c r="N195">
        <v>1011</v>
      </c>
      <c r="O195" t="s">
        <v>927</v>
      </c>
      <c r="P195" t="s">
        <v>927</v>
      </c>
      <c r="Q195">
        <v>1</v>
      </c>
      <c r="X195">
        <v>0.96</v>
      </c>
      <c r="Y195">
        <v>0</v>
      </c>
      <c r="Z195">
        <v>1.56</v>
      </c>
      <c r="AA195">
        <v>0</v>
      </c>
      <c r="AB195">
        <v>0</v>
      </c>
      <c r="AC195">
        <v>0</v>
      </c>
      <c r="AD195">
        <v>1</v>
      </c>
      <c r="AE195">
        <v>0</v>
      </c>
      <c r="AF195" t="s">
        <v>243</v>
      </c>
      <c r="AG195">
        <v>1.536</v>
      </c>
      <c r="AH195">
        <v>2</v>
      </c>
      <c r="AI195">
        <v>86295699</v>
      </c>
      <c r="AJ195">
        <v>193</v>
      </c>
      <c r="AK195">
        <v>0</v>
      </c>
      <c r="AL195">
        <v>0</v>
      </c>
      <c r="AM195">
        <v>0</v>
      </c>
      <c r="AN195">
        <v>0</v>
      </c>
      <c r="AO195">
        <v>0</v>
      </c>
      <c r="AP195">
        <v>0</v>
      </c>
      <c r="AQ195">
        <v>0</v>
      </c>
      <c r="AR195">
        <v>0</v>
      </c>
    </row>
    <row r="196" spans="1:44" x14ac:dyDescent="0.2">
      <c r="A196">
        <f>ROW(Source!A122)</f>
        <v>122</v>
      </c>
      <c r="B196">
        <v>86295715</v>
      </c>
      <c r="C196">
        <v>86295693</v>
      </c>
      <c r="D196">
        <v>27439705</v>
      </c>
      <c r="E196">
        <v>1</v>
      </c>
      <c r="F196">
        <v>1</v>
      </c>
      <c r="G196">
        <v>1</v>
      </c>
      <c r="H196">
        <v>2</v>
      </c>
      <c r="I196" t="s">
        <v>986</v>
      </c>
      <c r="J196" t="s">
        <v>987</v>
      </c>
      <c r="K196" t="s">
        <v>988</v>
      </c>
      <c r="L196">
        <v>1368</v>
      </c>
      <c r="N196">
        <v>1011</v>
      </c>
      <c r="O196" t="s">
        <v>927</v>
      </c>
      <c r="P196" t="s">
        <v>927</v>
      </c>
      <c r="Q196">
        <v>1</v>
      </c>
      <c r="X196">
        <v>1.68</v>
      </c>
      <c r="Y196">
        <v>0</v>
      </c>
      <c r="Z196">
        <v>1.1000000000000001</v>
      </c>
      <c r="AA196">
        <v>0</v>
      </c>
      <c r="AB196">
        <v>0</v>
      </c>
      <c r="AC196">
        <v>0</v>
      </c>
      <c r="AD196">
        <v>1</v>
      </c>
      <c r="AE196">
        <v>0</v>
      </c>
      <c r="AF196" t="s">
        <v>243</v>
      </c>
      <c r="AG196">
        <v>2.6880000000000002</v>
      </c>
      <c r="AH196">
        <v>2</v>
      </c>
      <c r="AI196">
        <v>86295700</v>
      </c>
      <c r="AJ196">
        <v>194</v>
      </c>
      <c r="AK196">
        <v>0</v>
      </c>
      <c r="AL196">
        <v>0</v>
      </c>
      <c r="AM196">
        <v>0</v>
      </c>
      <c r="AN196">
        <v>0</v>
      </c>
      <c r="AO196">
        <v>0</v>
      </c>
      <c r="AP196">
        <v>0</v>
      </c>
      <c r="AQ196">
        <v>0</v>
      </c>
      <c r="AR196">
        <v>0</v>
      </c>
    </row>
    <row r="197" spans="1:44" x14ac:dyDescent="0.2">
      <c r="A197">
        <f>ROW(Source!A122)</f>
        <v>122</v>
      </c>
      <c r="B197">
        <v>86295716</v>
      </c>
      <c r="C197">
        <v>86295693</v>
      </c>
      <c r="D197">
        <v>27439713</v>
      </c>
      <c r="E197">
        <v>1</v>
      </c>
      <c r="F197">
        <v>1</v>
      </c>
      <c r="G197">
        <v>1</v>
      </c>
      <c r="H197">
        <v>2</v>
      </c>
      <c r="I197" t="s">
        <v>989</v>
      </c>
      <c r="J197" t="s">
        <v>990</v>
      </c>
      <c r="K197" t="s">
        <v>991</v>
      </c>
      <c r="L197">
        <v>1368</v>
      </c>
      <c r="N197">
        <v>1011</v>
      </c>
      <c r="O197" t="s">
        <v>927</v>
      </c>
      <c r="P197" t="s">
        <v>927</v>
      </c>
      <c r="Q197">
        <v>1</v>
      </c>
      <c r="X197">
        <v>9.6199999999999992</v>
      </c>
      <c r="Y197">
        <v>0</v>
      </c>
      <c r="Z197">
        <v>11.76</v>
      </c>
      <c r="AA197">
        <v>0</v>
      </c>
      <c r="AB197">
        <v>0</v>
      </c>
      <c r="AC197">
        <v>0</v>
      </c>
      <c r="AD197">
        <v>1</v>
      </c>
      <c r="AE197">
        <v>0</v>
      </c>
      <c r="AF197" t="s">
        <v>243</v>
      </c>
      <c r="AG197">
        <v>15.391999999999999</v>
      </c>
      <c r="AH197">
        <v>2</v>
      </c>
      <c r="AI197">
        <v>86295701</v>
      </c>
      <c r="AJ197">
        <v>195</v>
      </c>
      <c r="AK197">
        <v>0</v>
      </c>
      <c r="AL197">
        <v>0</v>
      </c>
      <c r="AM197">
        <v>0</v>
      </c>
      <c r="AN197">
        <v>0</v>
      </c>
      <c r="AO197">
        <v>0</v>
      </c>
      <c r="AP197">
        <v>0</v>
      </c>
      <c r="AQ197">
        <v>0</v>
      </c>
      <c r="AR197">
        <v>0</v>
      </c>
    </row>
    <row r="198" spans="1:44" x14ac:dyDescent="0.2">
      <c r="A198">
        <f>ROW(Source!A122)</f>
        <v>122</v>
      </c>
      <c r="B198">
        <v>86295717</v>
      </c>
      <c r="C198">
        <v>86295693</v>
      </c>
      <c r="D198">
        <v>27439719</v>
      </c>
      <c r="E198">
        <v>1</v>
      </c>
      <c r="F198">
        <v>1</v>
      </c>
      <c r="G198">
        <v>1</v>
      </c>
      <c r="H198">
        <v>2</v>
      </c>
      <c r="I198" t="s">
        <v>992</v>
      </c>
      <c r="J198" t="s">
        <v>993</v>
      </c>
      <c r="K198" t="s">
        <v>994</v>
      </c>
      <c r="L198">
        <v>1368</v>
      </c>
      <c r="N198">
        <v>1011</v>
      </c>
      <c r="O198" t="s">
        <v>927</v>
      </c>
      <c r="P198" t="s">
        <v>927</v>
      </c>
      <c r="Q198">
        <v>1</v>
      </c>
      <c r="X198">
        <v>0.39</v>
      </c>
      <c r="Y198">
        <v>0</v>
      </c>
      <c r="Z198">
        <v>6.57</v>
      </c>
      <c r="AA198">
        <v>0</v>
      </c>
      <c r="AB198">
        <v>0</v>
      </c>
      <c r="AC198">
        <v>0</v>
      </c>
      <c r="AD198">
        <v>1</v>
      </c>
      <c r="AE198">
        <v>0</v>
      </c>
      <c r="AF198" t="s">
        <v>243</v>
      </c>
      <c r="AG198">
        <v>0.62400000000000011</v>
      </c>
      <c r="AH198">
        <v>2</v>
      </c>
      <c r="AI198">
        <v>86295702</v>
      </c>
      <c r="AJ198">
        <v>196</v>
      </c>
      <c r="AK198">
        <v>0</v>
      </c>
      <c r="AL198">
        <v>0</v>
      </c>
      <c r="AM198">
        <v>0</v>
      </c>
      <c r="AN198">
        <v>0</v>
      </c>
      <c r="AO198">
        <v>0</v>
      </c>
      <c r="AP198">
        <v>0</v>
      </c>
      <c r="AQ198">
        <v>0</v>
      </c>
      <c r="AR198">
        <v>0</v>
      </c>
    </row>
    <row r="199" spans="1:44" x14ac:dyDescent="0.2">
      <c r="A199">
        <f>ROW(Source!A122)</f>
        <v>122</v>
      </c>
      <c r="B199">
        <v>86295718</v>
      </c>
      <c r="C199">
        <v>86295693</v>
      </c>
      <c r="D199">
        <v>27441019</v>
      </c>
      <c r="E199">
        <v>1</v>
      </c>
      <c r="F199">
        <v>1</v>
      </c>
      <c r="G199">
        <v>1</v>
      </c>
      <c r="H199">
        <v>2</v>
      </c>
      <c r="I199" t="s">
        <v>995</v>
      </c>
      <c r="J199" t="s">
        <v>996</v>
      </c>
      <c r="K199" t="s">
        <v>997</v>
      </c>
      <c r="L199">
        <v>1368</v>
      </c>
      <c r="N199">
        <v>1011</v>
      </c>
      <c r="O199" t="s">
        <v>927</v>
      </c>
      <c r="P199" t="s">
        <v>927</v>
      </c>
      <c r="Q199">
        <v>1</v>
      </c>
      <c r="X199">
        <v>0.28999999999999998</v>
      </c>
      <c r="Y199">
        <v>0</v>
      </c>
      <c r="Z199">
        <v>5.09</v>
      </c>
      <c r="AA199">
        <v>0</v>
      </c>
      <c r="AB199">
        <v>0</v>
      </c>
      <c r="AC199">
        <v>0</v>
      </c>
      <c r="AD199">
        <v>1</v>
      </c>
      <c r="AE199">
        <v>0</v>
      </c>
      <c r="AF199" t="s">
        <v>243</v>
      </c>
      <c r="AG199">
        <v>0.46399999999999997</v>
      </c>
      <c r="AH199">
        <v>2</v>
      </c>
      <c r="AI199">
        <v>86295703</v>
      </c>
      <c r="AJ199">
        <v>197</v>
      </c>
      <c r="AK199">
        <v>0</v>
      </c>
      <c r="AL199">
        <v>0</v>
      </c>
      <c r="AM199">
        <v>0</v>
      </c>
      <c r="AN199">
        <v>0</v>
      </c>
      <c r="AO199">
        <v>0</v>
      </c>
      <c r="AP199">
        <v>0</v>
      </c>
      <c r="AQ199">
        <v>0</v>
      </c>
      <c r="AR199">
        <v>0</v>
      </c>
    </row>
    <row r="200" spans="1:44" x14ac:dyDescent="0.2">
      <c r="A200">
        <f>ROW(Source!A122)</f>
        <v>122</v>
      </c>
      <c r="B200">
        <v>86295719</v>
      </c>
      <c r="C200">
        <v>86295693</v>
      </c>
      <c r="D200">
        <v>27441327</v>
      </c>
      <c r="E200">
        <v>1</v>
      </c>
      <c r="F200">
        <v>1</v>
      </c>
      <c r="G200">
        <v>1</v>
      </c>
      <c r="H200">
        <v>2</v>
      </c>
      <c r="I200" t="s">
        <v>936</v>
      </c>
      <c r="J200" t="s">
        <v>937</v>
      </c>
      <c r="K200" t="s">
        <v>938</v>
      </c>
      <c r="L200">
        <v>1368</v>
      </c>
      <c r="N200">
        <v>1011</v>
      </c>
      <c r="O200" t="s">
        <v>927</v>
      </c>
      <c r="P200" t="s">
        <v>927</v>
      </c>
      <c r="Q200">
        <v>1</v>
      </c>
      <c r="X200">
        <v>0.19</v>
      </c>
      <c r="Y200">
        <v>0</v>
      </c>
      <c r="Z200">
        <v>93.37</v>
      </c>
      <c r="AA200">
        <v>11.69</v>
      </c>
      <c r="AB200">
        <v>0</v>
      </c>
      <c r="AC200">
        <v>0</v>
      </c>
      <c r="AD200">
        <v>1</v>
      </c>
      <c r="AE200">
        <v>0</v>
      </c>
      <c r="AF200" t="s">
        <v>243</v>
      </c>
      <c r="AG200">
        <v>0.30400000000000005</v>
      </c>
      <c r="AH200">
        <v>2</v>
      </c>
      <c r="AI200">
        <v>86295704</v>
      </c>
      <c r="AJ200">
        <v>198</v>
      </c>
      <c r="AK200">
        <v>0</v>
      </c>
      <c r="AL200">
        <v>0</v>
      </c>
      <c r="AM200">
        <v>0</v>
      </c>
      <c r="AN200">
        <v>0</v>
      </c>
      <c r="AO200">
        <v>0</v>
      </c>
      <c r="AP200">
        <v>0</v>
      </c>
      <c r="AQ200">
        <v>0</v>
      </c>
      <c r="AR200">
        <v>0</v>
      </c>
    </row>
    <row r="201" spans="1:44" x14ac:dyDescent="0.2">
      <c r="A201">
        <f>ROW(Source!A122)</f>
        <v>122</v>
      </c>
      <c r="B201">
        <v>86295720</v>
      </c>
      <c r="C201">
        <v>86295693</v>
      </c>
      <c r="D201">
        <v>27371625</v>
      </c>
      <c r="E201">
        <v>1</v>
      </c>
      <c r="F201">
        <v>1</v>
      </c>
      <c r="G201">
        <v>1</v>
      </c>
      <c r="H201">
        <v>3</v>
      </c>
      <c r="I201" t="s">
        <v>1071</v>
      </c>
      <c r="J201" t="s">
        <v>1072</v>
      </c>
      <c r="K201" t="s">
        <v>1073</v>
      </c>
      <c r="L201">
        <v>1348</v>
      </c>
      <c r="N201">
        <v>1009</v>
      </c>
      <c r="O201" t="s">
        <v>63</v>
      </c>
      <c r="P201" t="s">
        <v>63</v>
      </c>
      <c r="Q201">
        <v>1000</v>
      </c>
      <c r="X201">
        <v>1E-4</v>
      </c>
      <c r="Y201">
        <v>37900</v>
      </c>
      <c r="Z201">
        <v>0</v>
      </c>
      <c r="AA201">
        <v>0</v>
      </c>
      <c r="AB201">
        <v>0</v>
      </c>
      <c r="AC201">
        <v>0</v>
      </c>
      <c r="AD201">
        <v>1</v>
      </c>
      <c r="AE201">
        <v>0</v>
      </c>
      <c r="AF201" t="s">
        <v>6</v>
      </c>
      <c r="AG201">
        <v>1E-4</v>
      </c>
      <c r="AH201">
        <v>3</v>
      </c>
      <c r="AI201">
        <v>-1</v>
      </c>
      <c r="AJ201" t="s">
        <v>6</v>
      </c>
      <c r="AK201">
        <v>4</v>
      </c>
      <c r="AL201">
        <v>-3.79</v>
      </c>
      <c r="AM201">
        <v>0</v>
      </c>
      <c r="AN201">
        <v>0</v>
      </c>
      <c r="AO201">
        <v>0</v>
      </c>
      <c r="AP201">
        <v>0</v>
      </c>
      <c r="AQ201">
        <v>0</v>
      </c>
      <c r="AR201">
        <v>1</v>
      </c>
    </row>
    <row r="202" spans="1:44" x14ac:dyDescent="0.2">
      <c r="A202">
        <f>ROW(Source!A122)</f>
        <v>122</v>
      </c>
      <c r="B202">
        <v>86295721</v>
      </c>
      <c r="C202">
        <v>86295693</v>
      </c>
      <c r="D202">
        <v>27371079</v>
      </c>
      <c r="E202">
        <v>1</v>
      </c>
      <c r="F202">
        <v>1</v>
      </c>
      <c r="G202">
        <v>1</v>
      </c>
      <c r="H202">
        <v>3</v>
      </c>
      <c r="I202" t="s">
        <v>249</v>
      </c>
      <c r="J202" t="s">
        <v>251</v>
      </c>
      <c r="K202" t="s">
        <v>250</v>
      </c>
      <c r="L202">
        <v>1339</v>
      </c>
      <c r="N202">
        <v>1007</v>
      </c>
      <c r="O202" t="s">
        <v>32</v>
      </c>
      <c r="P202" t="s">
        <v>32</v>
      </c>
      <c r="Q202">
        <v>1</v>
      </c>
      <c r="X202">
        <v>1.37</v>
      </c>
      <c r="Y202">
        <v>6.22</v>
      </c>
      <c r="Z202">
        <v>0</v>
      </c>
      <c r="AA202">
        <v>0</v>
      </c>
      <c r="AB202">
        <v>0</v>
      </c>
      <c r="AC202">
        <v>0</v>
      </c>
      <c r="AD202">
        <v>1</v>
      </c>
      <c r="AE202">
        <v>0</v>
      </c>
      <c r="AF202" t="s">
        <v>6</v>
      </c>
      <c r="AG202">
        <v>1.37</v>
      </c>
      <c r="AH202">
        <v>2</v>
      </c>
      <c r="AI202">
        <v>86295705</v>
      </c>
      <c r="AJ202">
        <v>199</v>
      </c>
      <c r="AK202">
        <v>3</v>
      </c>
      <c r="AL202">
        <v>-8.5213999999999999</v>
      </c>
      <c r="AM202">
        <v>0</v>
      </c>
      <c r="AN202">
        <v>0</v>
      </c>
      <c r="AO202">
        <v>0</v>
      </c>
      <c r="AP202">
        <v>0</v>
      </c>
      <c r="AQ202">
        <v>0</v>
      </c>
      <c r="AR202">
        <v>1</v>
      </c>
    </row>
    <row r="203" spans="1:44" x14ac:dyDescent="0.2">
      <c r="A203">
        <f>ROW(Source!A122)</f>
        <v>122</v>
      </c>
      <c r="B203">
        <v>86295722</v>
      </c>
      <c r="C203">
        <v>86295693</v>
      </c>
      <c r="D203">
        <v>27377902</v>
      </c>
      <c r="E203">
        <v>1</v>
      </c>
      <c r="F203">
        <v>1</v>
      </c>
      <c r="G203">
        <v>1</v>
      </c>
      <c r="H203">
        <v>3</v>
      </c>
      <c r="I203" t="s">
        <v>1074</v>
      </c>
      <c r="J203" t="s">
        <v>1075</v>
      </c>
      <c r="K203" t="s">
        <v>1076</v>
      </c>
      <c r="L203">
        <v>1348</v>
      </c>
      <c r="N203">
        <v>1009</v>
      </c>
      <c r="O203" t="s">
        <v>63</v>
      </c>
      <c r="P203" t="s">
        <v>63</v>
      </c>
      <c r="Q203">
        <v>1000</v>
      </c>
      <c r="X203">
        <v>3.0000000000000001E-5</v>
      </c>
      <c r="Y203">
        <v>4965.4399999999996</v>
      </c>
      <c r="Z203">
        <v>0</v>
      </c>
      <c r="AA203">
        <v>0</v>
      </c>
      <c r="AB203">
        <v>0</v>
      </c>
      <c r="AC203">
        <v>0</v>
      </c>
      <c r="AD203">
        <v>1</v>
      </c>
      <c r="AE203">
        <v>0</v>
      </c>
      <c r="AF203" t="s">
        <v>6</v>
      </c>
      <c r="AG203">
        <v>3.0000000000000001E-5</v>
      </c>
      <c r="AH203">
        <v>3</v>
      </c>
      <c r="AI203">
        <v>-1</v>
      </c>
      <c r="AJ203" t="s">
        <v>6</v>
      </c>
      <c r="AK203">
        <v>4</v>
      </c>
      <c r="AL203">
        <v>-0.14896319999999999</v>
      </c>
      <c r="AM203">
        <v>0</v>
      </c>
      <c r="AN203">
        <v>0</v>
      </c>
      <c r="AO203">
        <v>0</v>
      </c>
      <c r="AP203">
        <v>0</v>
      </c>
      <c r="AQ203">
        <v>0</v>
      </c>
      <c r="AR203">
        <v>1</v>
      </c>
    </row>
    <row r="204" spans="1:44" x14ac:dyDescent="0.2">
      <c r="A204">
        <f>ROW(Source!A122)</f>
        <v>122</v>
      </c>
      <c r="B204">
        <v>86295723</v>
      </c>
      <c r="C204">
        <v>86295693</v>
      </c>
      <c r="D204">
        <v>27378107</v>
      </c>
      <c r="E204">
        <v>1</v>
      </c>
      <c r="F204">
        <v>1</v>
      </c>
      <c r="G204">
        <v>1</v>
      </c>
      <c r="H204">
        <v>3</v>
      </c>
      <c r="I204" t="s">
        <v>1077</v>
      </c>
      <c r="J204" t="s">
        <v>1078</v>
      </c>
      <c r="K204" t="s">
        <v>1079</v>
      </c>
      <c r="L204">
        <v>1348</v>
      </c>
      <c r="N204">
        <v>1009</v>
      </c>
      <c r="O204" t="s">
        <v>63</v>
      </c>
      <c r="P204" t="s">
        <v>63</v>
      </c>
      <c r="Q204">
        <v>1000</v>
      </c>
      <c r="X204">
        <v>1.9400000000000001E-3</v>
      </c>
      <c r="Y204">
        <v>4950</v>
      </c>
      <c r="Z204">
        <v>0</v>
      </c>
      <c r="AA204">
        <v>0</v>
      </c>
      <c r="AB204">
        <v>0</v>
      </c>
      <c r="AC204">
        <v>0</v>
      </c>
      <c r="AD204">
        <v>1</v>
      </c>
      <c r="AE204">
        <v>0</v>
      </c>
      <c r="AF204" t="s">
        <v>6</v>
      </c>
      <c r="AG204">
        <v>1.9400000000000001E-3</v>
      </c>
      <c r="AH204">
        <v>3</v>
      </c>
      <c r="AI204">
        <v>-1</v>
      </c>
      <c r="AJ204" t="s">
        <v>6</v>
      </c>
      <c r="AK204">
        <v>4</v>
      </c>
      <c r="AL204">
        <v>-9.6029999999999998</v>
      </c>
      <c r="AM204">
        <v>0</v>
      </c>
      <c r="AN204">
        <v>0</v>
      </c>
      <c r="AO204">
        <v>0</v>
      </c>
      <c r="AP204">
        <v>0</v>
      </c>
      <c r="AQ204">
        <v>0</v>
      </c>
      <c r="AR204">
        <v>1</v>
      </c>
    </row>
    <row r="205" spans="1:44" x14ac:dyDescent="0.2">
      <c r="A205">
        <f>ROW(Source!A122)</f>
        <v>122</v>
      </c>
      <c r="B205">
        <v>86295724</v>
      </c>
      <c r="C205">
        <v>86295693</v>
      </c>
      <c r="D205">
        <v>27378266</v>
      </c>
      <c r="E205">
        <v>1</v>
      </c>
      <c r="F205">
        <v>1</v>
      </c>
      <c r="G205">
        <v>1</v>
      </c>
      <c r="H205">
        <v>3</v>
      </c>
      <c r="I205" t="s">
        <v>1080</v>
      </c>
      <c r="J205" t="s">
        <v>1081</v>
      </c>
      <c r="K205" t="s">
        <v>1082</v>
      </c>
      <c r="L205">
        <v>1348</v>
      </c>
      <c r="N205">
        <v>1009</v>
      </c>
      <c r="O205" t="s">
        <v>63</v>
      </c>
      <c r="P205" t="s">
        <v>63</v>
      </c>
      <c r="Q205">
        <v>1000</v>
      </c>
      <c r="X205">
        <v>4.0000000000000001E-3</v>
      </c>
      <c r="Y205">
        <v>10815</v>
      </c>
      <c r="Z205">
        <v>0</v>
      </c>
      <c r="AA205">
        <v>0</v>
      </c>
      <c r="AB205">
        <v>0</v>
      </c>
      <c r="AC205">
        <v>0</v>
      </c>
      <c r="AD205">
        <v>1</v>
      </c>
      <c r="AE205">
        <v>0</v>
      </c>
      <c r="AF205" t="s">
        <v>6</v>
      </c>
      <c r="AG205">
        <v>4.0000000000000001E-3</v>
      </c>
      <c r="AH205">
        <v>3</v>
      </c>
      <c r="AI205">
        <v>-1</v>
      </c>
      <c r="AJ205" t="s">
        <v>6</v>
      </c>
      <c r="AK205">
        <v>4</v>
      </c>
      <c r="AL205">
        <v>-43.26</v>
      </c>
      <c r="AM205">
        <v>0</v>
      </c>
      <c r="AN205">
        <v>0</v>
      </c>
      <c r="AO205">
        <v>0</v>
      </c>
      <c r="AP205">
        <v>0</v>
      </c>
      <c r="AQ205">
        <v>0</v>
      </c>
      <c r="AR205">
        <v>1</v>
      </c>
    </row>
    <row r="206" spans="1:44" x14ac:dyDescent="0.2">
      <c r="A206">
        <f>ROW(Source!A122)</f>
        <v>122</v>
      </c>
      <c r="B206">
        <v>86295725</v>
      </c>
      <c r="C206">
        <v>86295693</v>
      </c>
      <c r="D206">
        <v>27378501</v>
      </c>
      <c r="E206">
        <v>1</v>
      </c>
      <c r="F206">
        <v>1</v>
      </c>
      <c r="G206">
        <v>1</v>
      </c>
      <c r="H206">
        <v>3</v>
      </c>
      <c r="I206" t="s">
        <v>1083</v>
      </c>
      <c r="J206" t="s">
        <v>1084</v>
      </c>
      <c r="K206" t="s">
        <v>1085</v>
      </c>
      <c r="L206">
        <v>1348</v>
      </c>
      <c r="N206">
        <v>1009</v>
      </c>
      <c r="O206" t="s">
        <v>63</v>
      </c>
      <c r="P206" t="s">
        <v>63</v>
      </c>
      <c r="Q206">
        <v>1000</v>
      </c>
      <c r="X206">
        <v>0</v>
      </c>
      <c r="Y206">
        <v>9100</v>
      </c>
      <c r="Z206">
        <v>0</v>
      </c>
      <c r="AA206">
        <v>0</v>
      </c>
      <c r="AB206">
        <v>0</v>
      </c>
      <c r="AC206">
        <v>1</v>
      </c>
      <c r="AD206">
        <v>0</v>
      </c>
      <c r="AE206">
        <v>0</v>
      </c>
      <c r="AF206" t="s">
        <v>6</v>
      </c>
      <c r="AG206">
        <v>0</v>
      </c>
      <c r="AH206">
        <v>3</v>
      </c>
      <c r="AI206">
        <v>-1</v>
      </c>
      <c r="AJ206" t="s">
        <v>6</v>
      </c>
      <c r="AK206">
        <v>0</v>
      </c>
      <c r="AL206">
        <v>0</v>
      </c>
      <c r="AM206">
        <v>0</v>
      </c>
      <c r="AN206">
        <v>0</v>
      </c>
      <c r="AO206">
        <v>0</v>
      </c>
      <c r="AP206">
        <v>0</v>
      </c>
      <c r="AQ206">
        <v>0</v>
      </c>
      <c r="AR206">
        <v>0</v>
      </c>
    </row>
    <row r="207" spans="1:44" x14ac:dyDescent="0.2">
      <c r="A207">
        <f>ROW(Source!A122)</f>
        <v>122</v>
      </c>
      <c r="B207">
        <v>86295726</v>
      </c>
      <c r="C207">
        <v>86295693</v>
      </c>
      <c r="D207">
        <v>27378576</v>
      </c>
      <c r="E207">
        <v>1</v>
      </c>
      <c r="F207">
        <v>1</v>
      </c>
      <c r="G207">
        <v>1</v>
      </c>
      <c r="H207">
        <v>3</v>
      </c>
      <c r="I207" t="s">
        <v>1040</v>
      </c>
      <c r="J207" t="s">
        <v>1041</v>
      </c>
      <c r="K207" t="s">
        <v>62</v>
      </c>
      <c r="L207">
        <v>1348</v>
      </c>
      <c r="N207">
        <v>1009</v>
      </c>
      <c r="O207" t="s">
        <v>63</v>
      </c>
      <c r="P207" t="s">
        <v>63</v>
      </c>
      <c r="Q207">
        <v>1000</v>
      </c>
      <c r="X207">
        <v>1.0000000000000001E-5</v>
      </c>
      <c r="Y207">
        <v>12050</v>
      </c>
      <c r="Z207">
        <v>0</v>
      </c>
      <c r="AA207">
        <v>0</v>
      </c>
      <c r="AB207">
        <v>0</v>
      </c>
      <c r="AC207">
        <v>0</v>
      </c>
      <c r="AD207">
        <v>1</v>
      </c>
      <c r="AE207">
        <v>0</v>
      </c>
      <c r="AF207" t="s">
        <v>6</v>
      </c>
      <c r="AG207">
        <v>1.0000000000000001E-5</v>
      </c>
      <c r="AH207">
        <v>3</v>
      </c>
      <c r="AI207">
        <v>-1</v>
      </c>
      <c r="AJ207" t="s">
        <v>6</v>
      </c>
      <c r="AK207">
        <v>4</v>
      </c>
      <c r="AL207">
        <v>-0.12050000000000001</v>
      </c>
      <c r="AM207">
        <v>0</v>
      </c>
      <c r="AN207">
        <v>0</v>
      </c>
      <c r="AO207">
        <v>0</v>
      </c>
      <c r="AP207">
        <v>0</v>
      </c>
      <c r="AQ207">
        <v>0</v>
      </c>
      <c r="AR207">
        <v>1</v>
      </c>
    </row>
    <row r="208" spans="1:44" x14ac:dyDescent="0.2">
      <c r="A208">
        <f>ROW(Source!A122)</f>
        <v>122</v>
      </c>
      <c r="B208">
        <v>86295727</v>
      </c>
      <c r="C208">
        <v>86295693</v>
      </c>
      <c r="D208">
        <v>27371084</v>
      </c>
      <c r="E208">
        <v>1</v>
      </c>
      <c r="F208">
        <v>1</v>
      </c>
      <c r="G208">
        <v>1</v>
      </c>
      <c r="H208">
        <v>3</v>
      </c>
      <c r="I208" t="s">
        <v>255</v>
      </c>
      <c r="J208" t="s">
        <v>257</v>
      </c>
      <c r="K208" t="s">
        <v>256</v>
      </c>
      <c r="L208">
        <v>1346</v>
      </c>
      <c r="N208">
        <v>1009</v>
      </c>
      <c r="O208" t="s">
        <v>182</v>
      </c>
      <c r="P208" t="s">
        <v>182</v>
      </c>
      <c r="Q208">
        <v>1</v>
      </c>
      <c r="X208">
        <v>0.41</v>
      </c>
      <c r="Y208">
        <v>6.12</v>
      </c>
      <c r="Z208">
        <v>0</v>
      </c>
      <c r="AA208">
        <v>0</v>
      </c>
      <c r="AB208">
        <v>0</v>
      </c>
      <c r="AC208">
        <v>0</v>
      </c>
      <c r="AD208">
        <v>1</v>
      </c>
      <c r="AE208">
        <v>0</v>
      </c>
      <c r="AF208" t="s">
        <v>6</v>
      </c>
      <c r="AG208">
        <v>0.41</v>
      </c>
      <c r="AH208">
        <v>2</v>
      </c>
      <c r="AI208">
        <v>86295707</v>
      </c>
      <c r="AJ208">
        <v>201</v>
      </c>
      <c r="AK208">
        <v>3</v>
      </c>
      <c r="AL208">
        <v>-2.5091999999999999</v>
      </c>
      <c r="AM208">
        <v>0</v>
      </c>
      <c r="AN208">
        <v>0</v>
      </c>
      <c r="AO208">
        <v>0</v>
      </c>
      <c r="AP208">
        <v>0</v>
      </c>
      <c r="AQ208">
        <v>0</v>
      </c>
      <c r="AR208">
        <v>1</v>
      </c>
    </row>
    <row r="209" spans="1:44" x14ac:dyDescent="0.2">
      <c r="A209">
        <f>ROW(Source!A122)</f>
        <v>122</v>
      </c>
      <c r="B209">
        <v>86295728</v>
      </c>
      <c r="C209">
        <v>86295693</v>
      </c>
      <c r="D209">
        <v>27374681</v>
      </c>
      <c r="E209">
        <v>1</v>
      </c>
      <c r="F209">
        <v>1</v>
      </c>
      <c r="G209">
        <v>1</v>
      </c>
      <c r="H209">
        <v>3</v>
      </c>
      <c r="I209" t="s">
        <v>1086</v>
      </c>
      <c r="J209" t="s">
        <v>1087</v>
      </c>
      <c r="K209" t="s">
        <v>1088</v>
      </c>
      <c r="L209">
        <v>1348</v>
      </c>
      <c r="N209">
        <v>1009</v>
      </c>
      <c r="O209" t="s">
        <v>63</v>
      </c>
      <c r="P209" t="s">
        <v>63</v>
      </c>
      <c r="Q209">
        <v>1000</v>
      </c>
      <c r="X209">
        <v>5.9999999999999995E-4</v>
      </c>
      <c r="Y209">
        <v>9169.91</v>
      </c>
      <c r="Z209">
        <v>0</v>
      </c>
      <c r="AA209">
        <v>0</v>
      </c>
      <c r="AB209">
        <v>0</v>
      </c>
      <c r="AC209">
        <v>0</v>
      </c>
      <c r="AD209">
        <v>1</v>
      </c>
      <c r="AE209">
        <v>0</v>
      </c>
      <c r="AF209" t="s">
        <v>6</v>
      </c>
      <c r="AG209">
        <v>5.9999999999999995E-4</v>
      </c>
      <c r="AH209">
        <v>3</v>
      </c>
      <c r="AI209">
        <v>-1</v>
      </c>
      <c r="AJ209" t="s">
        <v>6</v>
      </c>
      <c r="AK209">
        <v>4</v>
      </c>
      <c r="AL209">
        <v>-5.5019459999999993</v>
      </c>
      <c r="AM209">
        <v>0</v>
      </c>
      <c r="AN209">
        <v>0</v>
      </c>
      <c r="AO209">
        <v>0</v>
      </c>
      <c r="AP209">
        <v>0</v>
      </c>
      <c r="AQ209">
        <v>0</v>
      </c>
      <c r="AR209">
        <v>1</v>
      </c>
    </row>
    <row r="210" spans="1:44" x14ac:dyDescent="0.2">
      <c r="A210">
        <f>ROW(Source!A122)</f>
        <v>122</v>
      </c>
      <c r="B210">
        <v>86295729</v>
      </c>
      <c r="C210">
        <v>86295693</v>
      </c>
      <c r="D210">
        <v>27379623</v>
      </c>
      <c r="E210">
        <v>1</v>
      </c>
      <c r="F210">
        <v>1</v>
      </c>
      <c r="G210">
        <v>1</v>
      </c>
      <c r="H210">
        <v>3</v>
      </c>
      <c r="I210" t="s">
        <v>1089</v>
      </c>
      <c r="J210" t="s">
        <v>1090</v>
      </c>
      <c r="K210" t="s">
        <v>1091</v>
      </c>
      <c r="L210">
        <v>1339</v>
      </c>
      <c r="N210">
        <v>1007</v>
      </c>
      <c r="O210" t="s">
        <v>32</v>
      </c>
      <c r="P210" t="s">
        <v>32</v>
      </c>
      <c r="Q210">
        <v>1</v>
      </c>
      <c r="X210">
        <v>1.0300000000000001E-3</v>
      </c>
      <c r="Y210">
        <v>1700</v>
      </c>
      <c r="Z210">
        <v>0</v>
      </c>
      <c r="AA210">
        <v>0</v>
      </c>
      <c r="AB210">
        <v>0</v>
      </c>
      <c r="AC210">
        <v>0</v>
      </c>
      <c r="AD210">
        <v>1</v>
      </c>
      <c r="AE210">
        <v>0</v>
      </c>
      <c r="AF210" t="s">
        <v>6</v>
      </c>
      <c r="AG210">
        <v>1.0300000000000001E-3</v>
      </c>
      <c r="AH210">
        <v>3</v>
      </c>
      <c r="AI210">
        <v>-1</v>
      </c>
      <c r="AJ210" t="s">
        <v>6</v>
      </c>
      <c r="AK210">
        <v>4</v>
      </c>
      <c r="AL210">
        <v>-1.7510000000000001</v>
      </c>
      <c r="AM210">
        <v>0</v>
      </c>
      <c r="AN210">
        <v>0</v>
      </c>
      <c r="AO210">
        <v>0</v>
      </c>
      <c r="AP210">
        <v>0</v>
      </c>
      <c r="AQ210">
        <v>0</v>
      </c>
      <c r="AR210">
        <v>1</v>
      </c>
    </row>
    <row r="211" spans="1:44" x14ac:dyDescent="0.2">
      <c r="A211">
        <f>ROW(Source!A122)</f>
        <v>122</v>
      </c>
      <c r="B211">
        <v>86295730</v>
      </c>
      <c r="C211">
        <v>86295693</v>
      </c>
      <c r="D211">
        <v>27386415</v>
      </c>
      <c r="E211">
        <v>1</v>
      </c>
      <c r="F211">
        <v>1</v>
      </c>
      <c r="G211">
        <v>1</v>
      </c>
      <c r="H211">
        <v>3</v>
      </c>
      <c r="I211" t="s">
        <v>1092</v>
      </c>
      <c r="J211" t="s">
        <v>1093</v>
      </c>
      <c r="K211" t="s">
        <v>1094</v>
      </c>
      <c r="L211">
        <v>1348</v>
      </c>
      <c r="N211">
        <v>1009</v>
      </c>
      <c r="O211" t="s">
        <v>63</v>
      </c>
      <c r="P211" t="s">
        <v>63</v>
      </c>
      <c r="Q211">
        <v>1000</v>
      </c>
      <c r="X211">
        <v>3.1E-4</v>
      </c>
      <c r="Y211">
        <v>15620</v>
      </c>
      <c r="Z211">
        <v>0</v>
      </c>
      <c r="AA211">
        <v>0</v>
      </c>
      <c r="AB211">
        <v>0</v>
      </c>
      <c r="AC211">
        <v>0</v>
      </c>
      <c r="AD211">
        <v>1</v>
      </c>
      <c r="AE211">
        <v>0</v>
      </c>
      <c r="AF211" t="s">
        <v>6</v>
      </c>
      <c r="AG211">
        <v>3.1E-4</v>
      </c>
      <c r="AH211">
        <v>3</v>
      </c>
      <c r="AI211">
        <v>-1</v>
      </c>
      <c r="AJ211" t="s">
        <v>6</v>
      </c>
      <c r="AK211">
        <v>4</v>
      </c>
      <c r="AL211">
        <v>-4.8422000000000001</v>
      </c>
      <c r="AM211">
        <v>0</v>
      </c>
      <c r="AN211">
        <v>0</v>
      </c>
      <c r="AO211">
        <v>0</v>
      </c>
      <c r="AP211">
        <v>0</v>
      </c>
      <c r="AQ211">
        <v>0</v>
      </c>
      <c r="AR211">
        <v>1</v>
      </c>
    </row>
    <row r="212" spans="1:44" x14ac:dyDescent="0.2">
      <c r="A212">
        <f>ROW(Source!A122)</f>
        <v>122</v>
      </c>
      <c r="B212">
        <v>86295731</v>
      </c>
      <c r="C212">
        <v>86295693</v>
      </c>
      <c r="D212">
        <v>27391761</v>
      </c>
      <c r="E212">
        <v>1</v>
      </c>
      <c r="F212">
        <v>1</v>
      </c>
      <c r="G212">
        <v>1</v>
      </c>
      <c r="H212">
        <v>3</v>
      </c>
      <c r="I212" t="s">
        <v>1095</v>
      </c>
      <c r="J212" t="s">
        <v>1096</v>
      </c>
      <c r="K212" t="s">
        <v>1097</v>
      </c>
      <c r="L212">
        <v>1348</v>
      </c>
      <c r="N212">
        <v>1009</v>
      </c>
      <c r="O212" t="s">
        <v>63</v>
      </c>
      <c r="P212" t="s">
        <v>63</v>
      </c>
      <c r="Q212">
        <v>1000</v>
      </c>
      <c r="X212">
        <v>1E-3</v>
      </c>
      <c r="Y212">
        <v>10988.93</v>
      </c>
      <c r="Z212">
        <v>0</v>
      </c>
      <c r="AA212">
        <v>0</v>
      </c>
      <c r="AB212">
        <v>0</v>
      </c>
      <c r="AC212">
        <v>0</v>
      </c>
      <c r="AD212">
        <v>1</v>
      </c>
      <c r="AE212">
        <v>0</v>
      </c>
      <c r="AF212" t="s">
        <v>6</v>
      </c>
      <c r="AG212">
        <v>1E-3</v>
      </c>
      <c r="AH212">
        <v>3</v>
      </c>
      <c r="AI212">
        <v>-1</v>
      </c>
      <c r="AJ212" t="s">
        <v>6</v>
      </c>
      <c r="AK212">
        <v>4</v>
      </c>
      <c r="AL212">
        <v>-10.98893</v>
      </c>
      <c r="AM212">
        <v>0</v>
      </c>
      <c r="AN212">
        <v>0</v>
      </c>
      <c r="AO212">
        <v>0</v>
      </c>
      <c r="AP212">
        <v>0</v>
      </c>
      <c r="AQ212">
        <v>0</v>
      </c>
      <c r="AR212">
        <v>1</v>
      </c>
    </row>
    <row r="213" spans="1:44" x14ac:dyDescent="0.2">
      <c r="A213">
        <f>ROW(Source!A122)</f>
        <v>122</v>
      </c>
      <c r="B213">
        <v>86295732</v>
      </c>
      <c r="C213">
        <v>86295693</v>
      </c>
      <c r="D213">
        <v>27390428</v>
      </c>
      <c r="E213">
        <v>1</v>
      </c>
      <c r="F213">
        <v>1</v>
      </c>
      <c r="G213">
        <v>1</v>
      </c>
      <c r="H213">
        <v>3</v>
      </c>
      <c r="I213" t="s">
        <v>1098</v>
      </c>
      <c r="J213" t="s">
        <v>1099</v>
      </c>
      <c r="K213" t="s">
        <v>1100</v>
      </c>
      <c r="L213">
        <v>1348</v>
      </c>
      <c r="N213">
        <v>1009</v>
      </c>
      <c r="O213" t="s">
        <v>63</v>
      </c>
      <c r="P213" t="s">
        <v>63</v>
      </c>
      <c r="Q213">
        <v>1000</v>
      </c>
      <c r="X213">
        <v>1</v>
      </c>
      <c r="Y213">
        <v>0</v>
      </c>
      <c r="Z213">
        <v>0</v>
      </c>
      <c r="AA213">
        <v>0</v>
      </c>
      <c r="AB213">
        <v>0</v>
      </c>
      <c r="AC213">
        <v>0</v>
      </c>
      <c r="AD213">
        <v>0</v>
      </c>
      <c r="AE213">
        <v>0</v>
      </c>
      <c r="AF213" t="s">
        <v>6</v>
      </c>
      <c r="AG213">
        <v>1</v>
      </c>
      <c r="AH213">
        <v>3</v>
      </c>
      <c r="AI213">
        <v>-1</v>
      </c>
      <c r="AJ213" t="s">
        <v>6</v>
      </c>
      <c r="AK213">
        <v>0</v>
      </c>
      <c r="AL213">
        <v>0</v>
      </c>
      <c r="AM213">
        <v>0</v>
      </c>
      <c r="AN213">
        <v>0</v>
      </c>
      <c r="AO213">
        <v>0</v>
      </c>
      <c r="AP213">
        <v>0</v>
      </c>
      <c r="AQ213">
        <v>0</v>
      </c>
      <c r="AR213">
        <v>0</v>
      </c>
    </row>
    <row r="214" spans="1:44" x14ac:dyDescent="0.2">
      <c r="A214">
        <f>ROW(Source!A122)</f>
        <v>122</v>
      </c>
      <c r="B214">
        <v>86295733</v>
      </c>
      <c r="C214">
        <v>86295693</v>
      </c>
      <c r="D214">
        <v>27429718</v>
      </c>
      <c r="E214">
        <v>1</v>
      </c>
      <c r="F214">
        <v>1</v>
      </c>
      <c r="G214">
        <v>1</v>
      </c>
      <c r="H214">
        <v>3</v>
      </c>
      <c r="I214" t="s">
        <v>1101</v>
      </c>
      <c r="J214" t="s">
        <v>1102</v>
      </c>
      <c r="K214" t="s">
        <v>1103</v>
      </c>
      <c r="L214">
        <v>1302</v>
      </c>
      <c r="N214">
        <v>1003</v>
      </c>
      <c r="O214" t="s">
        <v>1104</v>
      </c>
      <c r="P214" t="s">
        <v>1104</v>
      </c>
      <c r="Q214">
        <v>10</v>
      </c>
      <c r="X214">
        <v>1.8700000000000001E-2</v>
      </c>
      <c r="Y214">
        <v>50.25</v>
      </c>
      <c r="Z214">
        <v>0</v>
      </c>
      <c r="AA214">
        <v>0</v>
      </c>
      <c r="AB214">
        <v>0</v>
      </c>
      <c r="AC214">
        <v>0</v>
      </c>
      <c r="AD214">
        <v>1</v>
      </c>
      <c r="AE214">
        <v>0</v>
      </c>
      <c r="AF214" t="s">
        <v>6</v>
      </c>
      <c r="AG214">
        <v>1.8700000000000001E-2</v>
      </c>
      <c r="AH214">
        <v>3</v>
      </c>
      <c r="AI214">
        <v>-1</v>
      </c>
      <c r="AJ214" t="s">
        <v>6</v>
      </c>
      <c r="AK214">
        <v>4</v>
      </c>
      <c r="AL214">
        <v>-0.93967500000000004</v>
      </c>
      <c r="AM214">
        <v>0</v>
      </c>
      <c r="AN214">
        <v>0</v>
      </c>
      <c r="AO214">
        <v>0</v>
      </c>
      <c r="AP214">
        <v>0</v>
      </c>
      <c r="AQ214">
        <v>0</v>
      </c>
      <c r="AR214">
        <v>1</v>
      </c>
    </row>
    <row r="215" spans="1:44" x14ac:dyDescent="0.2">
      <c r="A215">
        <f>ROW(Source!A131)</f>
        <v>131</v>
      </c>
      <c r="B215">
        <v>86295756</v>
      </c>
      <c r="C215">
        <v>86295738</v>
      </c>
      <c r="D215">
        <v>27500919</v>
      </c>
      <c r="E215">
        <v>1</v>
      </c>
      <c r="F215">
        <v>1</v>
      </c>
      <c r="G215">
        <v>1</v>
      </c>
      <c r="H215">
        <v>1</v>
      </c>
      <c r="I215" t="s">
        <v>919</v>
      </c>
      <c r="J215" t="s">
        <v>6</v>
      </c>
      <c r="K215" t="s">
        <v>920</v>
      </c>
      <c r="L215">
        <v>1369</v>
      </c>
      <c r="N215">
        <v>1013</v>
      </c>
      <c r="O215" t="s">
        <v>921</v>
      </c>
      <c r="P215" t="s">
        <v>921</v>
      </c>
      <c r="Q215">
        <v>1</v>
      </c>
      <c r="X215">
        <v>39.130000000000003</v>
      </c>
      <c r="Y215">
        <v>0</v>
      </c>
      <c r="Z215">
        <v>0</v>
      </c>
      <c r="AA215">
        <v>0</v>
      </c>
      <c r="AB215">
        <v>9.26</v>
      </c>
      <c r="AC215">
        <v>0</v>
      </c>
      <c r="AD215">
        <v>1</v>
      </c>
      <c r="AE215">
        <v>1</v>
      </c>
      <c r="AF215" t="s">
        <v>244</v>
      </c>
      <c r="AG215">
        <v>41.086500000000001</v>
      </c>
      <c r="AH215">
        <v>2</v>
      </c>
      <c r="AI215">
        <v>86295739</v>
      </c>
      <c r="AJ215">
        <v>203</v>
      </c>
      <c r="AK215">
        <v>0</v>
      </c>
      <c r="AL215">
        <v>0</v>
      </c>
      <c r="AM215">
        <v>0</v>
      </c>
      <c r="AN215">
        <v>0</v>
      </c>
      <c r="AO215">
        <v>0</v>
      </c>
      <c r="AP215">
        <v>0</v>
      </c>
      <c r="AQ215">
        <v>0</v>
      </c>
      <c r="AR215">
        <v>0</v>
      </c>
    </row>
    <row r="216" spans="1:44" x14ac:dyDescent="0.2">
      <c r="A216">
        <f>ROW(Source!A131)</f>
        <v>131</v>
      </c>
      <c r="B216">
        <v>86295757</v>
      </c>
      <c r="C216">
        <v>86295738</v>
      </c>
      <c r="D216">
        <v>121548</v>
      </c>
      <c r="E216">
        <v>1</v>
      </c>
      <c r="F216">
        <v>1</v>
      </c>
      <c r="G216">
        <v>1</v>
      </c>
      <c r="H216">
        <v>1</v>
      </c>
      <c r="I216" t="s">
        <v>39</v>
      </c>
      <c r="J216" t="s">
        <v>6</v>
      </c>
      <c r="K216" t="s">
        <v>922</v>
      </c>
      <c r="L216">
        <v>608254</v>
      </c>
      <c r="N216">
        <v>1013</v>
      </c>
      <c r="O216" t="s">
        <v>923</v>
      </c>
      <c r="P216" t="s">
        <v>923</v>
      </c>
      <c r="Q216">
        <v>1</v>
      </c>
      <c r="X216">
        <v>4.72</v>
      </c>
      <c r="Y216">
        <v>0</v>
      </c>
      <c r="Z216">
        <v>0</v>
      </c>
      <c r="AA216">
        <v>0</v>
      </c>
      <c r="AB216">
        <v>0</v>
      </c>
      <c r="AC216">
        <v>0</v>
      </c>
      <c r="AD216">
        <v>1</v>
      </c>
      <c r="AE216">
        <v>2</v>
      </c>
      <c r="AF216" t="s">
        <v>243</v>
      </c>
      <c r="AG216">
        <v>7.5519999999999996</v>
      </c>
      <c r="AH216">
        <v>2</v>
      </c>
      <c r="AI216">
        <v>86295740</v>
      </c>
      <c r="AJ216">
        <v>204</v>
      </c>
      <c r="AK216">
        <v>0</v>
      </c>
      <c r="AL216">
        <v>0</v>
      </c>
      <c r="AM216">
        <v>0</v>
      </c>
      <c r="AN216">
        <v>0</v>
      </c>
      <c r="AO216">
        <v>0</v>
      </c>
      <c r="AP216">
        <v>0</v>
      </c>
      <c r="AQ216">
        <v>0</v>
      </c>
      <c r="AR216">
        <v>0</v>
      </c>
    </row>
    <row r="217" spans="1:44" x14ac:dyDescent="0.2">
      <c r="A217">
        <f>ROW(Source!A131)</f>
        <v>131</v>
      </c>
      <c r="B217">
        <v>86295758</v>
      </c>
      <c r="C217">
        <v>86295738</v>
      </c>
      <c r="D217">
        <v>27439431</v>
      </c>
      <c r="E217">
        <v>1</v>
      </c>
      <c r="F217">
        <v>1</v>
      </c>
      <c r="G217">
        <v>1</v>
      </c>
      <c r="H217">
        <v>2</v>
      </c>
      <c r="I217" t="s">
        <v>977</v>
      </c>
      <c r="J217" t="s">
        <v>978</v>
      </c>
      <c r="K217" t="s">
        <v>979</v>
      </c>
      <c r="L217">
        <v>1368</v>
      </c>
      <c r="N217">
        <v>1011</v>
      </c>
      <c r="O217" t="s">
        <v>927</v>
      </c>
      <c r="P217" t="s">
        <v>927</v>
      </c>
      <c r="Q217">
        <v>1</v>
      </c>
      <c r="X217">
        <v>0.1</v>
      </c>
      <c r="Y217">
        <v>0</v>
      </c>
      <c r="Z217">
        <v>120.8</v>
      </c>
      <c r="AA217">
        <v>15.54</v>
      </c>
      <c r="AB217">
        <v>0</v>
      </c>
      <c r="AC217">
        <v>0</v>
      </c>
      <c r="AD217">
        <v>1</v>
      </c>
      <c r="AE217">
        <v>0</v>
      </c>
      <c r="AF217" t="s">
        <v>243</v>
      </c>
      <c r="AG217">
        <v>0.16000000000000003</v>
      </c>
      <c r="AH217">
        <v>2</v>
      </c>
      <c r="AI217">
        <v>86295741</v>
      </c>
      <c r="AJ217">
        <v>205</v>
      </c>
      <c r="AK217">
        <v>0</v>
      </c>
      <c r="AL217">
        <v>0</v>
      </c>
      <c r="AM217">
        <v>0</v>
      </c>
      <c r="AN217">
        <v>0</v>
      </c>
      <c r="AO217">
        <v>0</v>
      </c>
      <c r="AP217">
        <v>0</v>
      </c>
      <c r="AQ217">
        <v>0</v>
      </c>
      <c r="AR217">
        <v>0</v>
      </c>
    </row>
    <row r="218" spans="1:44" x14ac:dyDescent="0.2">
      <c r="A218">
        <f>ROW(Source!A131)</f>
        <v>131</v>
      </c>
      <c r="B218">
        <v>86295759</v>
      </c>
      <c r="C218">
        <v>86295738</v>
      </c>
      <c r="D218">
        <v>27439499</v>
      </c>
      <c r="E218">
        <v>1</v>
      </c>
      <c r="F218">
        <v>1</v>
      </c>
      <c r="G218">
        <v>1</v>
      </c>
      <c r="H218">
        <v>2</v>
      </c>
      <c r="I218" t="s">
        <v>930</v>
      </c>
      <c r="J218" t="s">
        <v>931</v>
      </c>
      <c r="K218" t="s">
        <v>932</v>
      </c>
      <c r="L218">
        <v>1368</v>
      </c>
      <c r="N218">
        <v>1011</v>
      </c>
      <c r="O218" t="s">
        <v>927</v>
      </c>
      <c r="P218" t="s">
        <v>927</v>
      </c>
      <c r="Q218">
        <v>1</v>
      </c>
      <c r="X218">
        <v>4.62</v>
      </c>
      <c r="Y218">
        <v>0</v>
      </c>
      <c r="Z218">
        <v>112.67</v>
      </c>
      <c r="AA218">
        <v>13.61</v>
      </c>
      <c r="AB218">
        <v>0</v>
      </c>
      <c r="AC218">
        <v>0</v>
      </c>
      <c r="AD218">
        <v>1</v>
      </c>
      <c r="AE218">
        <v>0</v>
      </c>
      <c r="AF218" t="s">
        <v>243</v>
      </c>
      <c r="AG218">
        <v>7.3920000000000003</v>
      </c>
      <c r="AH218">
        <v>2</v>
      </c>
      <c r="AI218">
        <v>86295742</v>
      </c>
      <c r="AJ218">
        <v>206</v>
      </c>
      <c r="AK218">
        <v>0</v>
      </c>
      <c r="AL218">
        <v>0</v>
      </c>
      <c r="AM218">
        <v>0</v>
      </c>
      <c r="AN218">
        <v>0</v>
      </c>
      <c r="AO218">
        <v>0</v>
      </c>
      <c r="AP218">
        <v>0</v>
      </c>
      <c r="AQ218">
        <v>0</v>
      </c>
      <c r="AR218">
        <v>0</v>
      </c>
    </row>
    <row r="219" spans="1:44" x14ac:dyDescent="0.2">
      <c r="A219">
        <f>ROW(Source!A131)</f>
        <v>131</v>
      </c>
      <c r="B219">
        <v>86295760</v>
      </c>
      <c r="C219">
        <v>86295738</v>
      </c>
      <c r="D219">
        <v>27439584</v>
      </c>
      <c r="E219">
        <v>1</v>
      </c>
      <c r="F219">
        <v>1</v>
      </c>
      <c r="G219">
        <v>1</v>
      </c>
      <c r="H219">
        <v>2</v>
      </c>
      <c r="I219" t="s">
        <v>983</v>
      </c>
      <c r="J219" t="s">
        <v>984</v>
      </c>
      <c r="K219" t="s">
        <v>985</v>
      </c>
      <c r="L219">
        <v>1368</v>
      </c>
      <c r="N219">
        <v>1011</v>
      </c>
      <c r="O219" t="s">
        <v>927</v>
      </c>
      <c r="P219" t="s">
        <v>927</v>
      </c>
      <c r="Q219">
        <v>1</v>
      </c>
      <c r="X219">
        <v>3.46</v>
      </c>
      <c r="Y219">
        <v>0</v>
      </c>
      <c r="Z219">
        <v>1.56</v>
      </c>
      <c r="AA219">
        <v>0</v>
      </c>
      <c r="AB219">
        <v>0</v>
      </c>
      <c r="AC219">
        <v>0</v>
      </c>
      <c r="AD219">
        <v>1</v>
      </c>
      <c r="AE219">
        <v>0</v>
      </c>
      <c r="AF219" t="s">
        <v>243</v>
      </c>
      <c r="AG219">
        <v>5.5360000000000005</v>
      </c>
      <c r="AH219">
        <v>2</v>
      </c>
      <c r="AI219">
        <v>86295743</v>
      </c>
      <c r="AJ219">
        <v>207</v>
      </c>
      <c r="AK219">
        <v>0</v>
      </c>
      <c r="AL219">
        <v>0</v>
      </c>
      <c r="AM219">
        <v>0</v>
      </c>
      <c r="AN219">
        <v>0</v>
      </c>
      <c r="AO219">
        <v>0</v>
      </c>
      <c r="AP219">
        <v>0</v>
      </c>
      <c r="AQ219">
        <v>0</v>
      </c>
      <c r="AR219">
        <v>0</v>
      </c>
    </row>
    <row r="220" spans="1:44" x14ac:dyDescent="0.2">
      <c r="A220">
        <f>ROW(Source!A131)</f>
        <v>131</v>
      </c>
      <c r="B220">
        <v>86295761</v>
      </c>
      <c r="C220">
        <v>86295738</v>
      </c>
      <c r="D220">
        <v>27439705</v>
      </c>
      <c r="E220">
        <v>1</v>
      </c>
      <c r="F220">
        <v>1</v>
      </c>
      <c r="G220">
        <v>1</v>
      </c>
      <c r="H220">
        <v>2</v>
      </c>
      <c r="I220" t="s">
        <v>986</v>
      </c>
      <c r="J220" t="s">
        <v>987</v>
      </c>
      <c r="K220" t="s">
        <v>988</v>
      </c>
      <c r="L220">
        <v>1368</v>
      </c>
      <c r="N220">
        <v>1011</v>
      </c>
      <c r="O220" t="s">
        <v>927</v>
      </c>
      <c r="P220" t="s">
        <v>927</v>
      </c>
      <c r="Q220">
        <v>1</v>
      </c>
      <c r="X220">
        <v>1.63</v>
      </c>
      <c r="Y220">
        <v>0</v>
      </c>
      <c r="Z220">
        <v>1.1000000000000001</v>
      </c>
      <c r="AA220">
        <v>0</v>
      </c>
      <c r="AB220">
        <v>0</v>
      </c>
      <c r="AC220">
        <v>0</v>
      </c>
      <c r="AD220">
        <v>1</v>
      </c>
      <c r="AE220">
        <v>0</v>
      </c>
      <c r="AF220" t="s">
        <v>243</v>
      </c>
      <c r="AG220">
        <v>2.6080000000000001</v>
      </c>
      <c r="AH220">
        <v>2</v>
      </c>
      <c r="AI220">
        <v>86295744</v>
      </c>
      <c r="AJ220">
        <v>208</v>
      </c>
      <c r="AK220">
        <v>0</v>
      </c>
      <c r="AL220">
        <v>0</v>
      </c>
      <c r="AM220">
        <v>0</v>
      </c>
      <c r="AN220">
        <v>0</v>
      </c>
      <c r="AO220">
        <v>0</v>
      </c>
      <c r="AP220">
        <v>0</v>
      </c>
      <c r="AQ220">
        <v>0</v>
      </c>
      <c r="AR220">
        <v>0</v>
      </c>
    </row>
    <row r="221" spans="1:44" x14ac:dyDescent="0.2">
      <c r="A221">
        <f>ROW(Source!A131)</f>
        <v>131</v>
      </c>
      <c r="B221">
        <v>86295762</v>
      </c>
      <c r="C221">
        <v>86295738</v>
      </c>
      <c r="D221">
        <v>27439713</v>
      </c>
      <c r="E221">
        <v>1</v>
      </c>
      <c r="F221">
        <v>1</v>
      </c>
      <c r="G221">
        <v>1</v>
      </c>
      <c r="H221">
        <v>2</v>
      </c>
      <c r="I221" t="s">
        <v>989</v>
      </c>
      <c r="J221" t="s">
        <v>990</v>
      </c>
      <c r="K221" t="s">
        <v>991</v>
      </c>
      <c r="L221">
        <v>1368</v>
      </c>
      <c r="N221">
        <v>1011</v>
      </c>
      <c r="O221" t="s">
        <v>927</v>
      </c>
      <c r="P221" t="s">
        <v>927</v>
      </c>
      <c r="Q221">
        <v>1</v>
      </c>
      <c r="X221">
        <v>6.71</v>
      </c>
      <c r="Y221">
        <v>0</v>
      </c>
      <c r="Z221">
        <v>11.76</v>
      </c>
      <c r="AA221">
        <v>0</v>
      </c>
      <c r="AB221">
        <v>0</v>
      </c>
      <c r="AC221">
        <v>0</v>
      </c>
      <c r="AD221">
        <v>1</v>
      </c>
      <c r="AE221">
        <v>0</v>
      </c>
      <c r="AF221" t="s">
        <v>243</v>
      </c>
      <c r="AG221">
        <v>10.736000000000001</v>
      </c>
      <c r="AH221">
        <v>2</v>
      </c>
      <c r="AI221">
        <v>86295745</v>
      </c>
      <c r="AJ221">
        <v>209</v>
      </c>
      <c r="AK221">
        <v>0</v>
      </c>
      <c r="AL221">
        <v>0</v>
      </c>
      <c r="AM221">
        <v>0</v>
      </c>
      <c r="AN221">
        <v>0</v>
      </c>
      <c r="AO221">
        <v>0</v>
      </c>
      <c r="AP221">
        <v>0</v>
      </c>
      <c r="AQ221">
        <v>0</v>
      </c>
      <c r="AR221">
        <v>0</v>
      </c>
    </row>
    <row r="222" spans="1:44" x14ac:dyDescent="0.2">
      <c r="A222">
        <f>ROW(Source!A131)</f>
        <v>131</v>
      </c>
      <c r="B222">
        <v>86295763</v>
      </c>
      <c r="C222">
        <v>86295738</v>
      </c>
      <c r="D222">
        <v>27439719</v>
      </c>
      <c r="E222">
        <v>1</v>
      </c>
      <c r="F222">
        <v>1</v>
      </c>
      <c r="G222">
        <v>1</v>
      </c>
      <c r="H222">
        <v>2</v>
      </c>
      <c r="I222" t="s">
        <v>992</v>
      </c>
      <c r="J222" t="s">
        <v>993</v>
      </c>
      <c r="K222" t="s">
        <v>994</v>
      </c>
      <c r="L222">
        <v>1368</v>
      </c>
      <c r="N222">
        <v>1011</v>
      </c>
      <c r="O222" t="s">
        <v>927</v>
      </c>
      <c r="P222" t="s">
        <v>927</v>
      </c>
      <c r="Q222">
        <v>1</v>
      </c>
      <c r="X222">
        <v>0.34</v>
      </c>
      <c r="Y222">
        <v>0</v>
      </c>
      <c r="Z222">
        <v>6.57</v>
      </c>
      <c r="AA222">
        <v>0</v>
      </c>
      <c r="AB222">
        <v>0</v>
      </c>
      <c r="AC222">
        <v>0</v>
      </c>
      <c r="AD222">
        <v>1</v>
      </c>
      <c r="AE222">
        <v>0</v>
      </c>
      <c r="AF222" t="s">
        <v>243</v>
      </c>
      <c r="AG222">
        <v>0.54400000000000004</v>
      </c>
      <c r="AH222">
        <v>2</v>
      </c>
      <c r="AI222">
        <v>86295746</v>
      </c>
      <c r="AJ222">
        <v>210</v>
      </c>
      <c r="AK222">
        <v>0</v>
      </c>
      <c r="AL222">
        <v>0</v>
      </c>
      <c r="AM222">
        <v>0</v>
      </c>
      <c r="AN222">
        <v>0</v>
      </c>
      <c r="AO222">
        <v>0</v>
      </c>
      <c r="AP222">
        <v>0</v>
      </c>
      <c r="AQ222">
        <v>0</v>
      </c>
      <c r="AR222">
        <v>0</v>
      </c>
    </row>
    <row r="223" spans="1:44" x14ac:dyDescent="0.2">
      <c r="A223">
        <f>ROW(Source!A131)</f>
        <v>131</v>
      </c>
      <c r="B223">
        <v>86295764</v>
      </c>
      <c r="C223">
        <v>86295738</v>
      </c>
      <c r="D223">
        <v>27441019</v>
      </c>
      <c r="E223">
        <v>1</v>
      </c>
      <c r="F223">
        <v>1</v>
      </c>
      <c r="G223">
        <v>1</v>
      </c>
      <c r="H223">
        <v>2</v>
      </c>
      <c r="I223" t="s">
        <v>995</v>
      </c>
      <c r="J223" t="s">
        <v>996</v>
      </c>
      <c r="K223" t="s">
        <v>997</v>
      </c>
      <c r="L223">
        <v>1368</v>
      </c>
      <c r="N223">
        <v>1011</v>
      </c>
      <c r="O223" t="s">
        <v>927</v>
      </c>
      <c r="P223" t="s">
        <v>927</v>
      </c>
      <c r="Q223">
        <v>1</v>
      </c>
      <c r="X223">
        <v>0.28999999999999998</v>
      </c>
      <c r="Y223">
        <v>0</v>
      </c>
      <c r="Z223">
        <v>5.09</v>
      </c>
      <c r="AA223">
        <v>0</v>
      </c>
      <c r="AB223">
        <v>0</v>
      </c>
      <c r="AC223">
        <v>0</v>
      </c>
      <c r="AD223">
        <v>1</v>
      </c>
      <c r="AE223">
        <v>0</v>
      </c>
      <c r="AF223" t="s">
        <v>243</v>
      </c>
      <c r="AG223">
        <v>0.46399999999999997</v>
      </c>
      <c r="AH223">
        <v>2</v>
      </c>
      <c r="AI223">
        <v>86295747</v>
      </c>
      <c r="AJ223">
        <v>211</v>
      </c>
      <c r="AK223">
        <v>0</v>
      </c>
      <c r="AL223">
        <v>0</v>
      </c>
      <c r="AM223">
        <v>0</v>
      </c>
      <c r="AN223">
        <v>0</v>
      </c>
      <c r="AO223">
        <v>0</v>
      </c>
      <c r="AP223">
        <v>0</v>
      </c>
      <c r="AQ223">
        <v>0</v>
      </c>
      <c r="AR223">
        <v>0</v>
      </c>
    </row>
    <row r="224" spans="1:44" x14ac:dyDescent="0.2">
      <c r="A224">
        <f>ROW(Source!A131)</f>
        <v>131</v>
      </c>
      <c r="B224">
        <v>86295765</v>
      </c>
      <c r="C224">
        <v>86295738</v>
      </c>
      <c r="D224">
        <v>27441327</v>
      </c>
      <c r="E224">
        <v>1</v>
      </c>
      <c r="F224">
        <v>1</v>
      </c>
      <c r="G224">
        <v>1</v>
      </c>
      <c r="H224">
        <v>2</v>
      </c>
      <c r="I224" t="s">
        <v>936</v>
      </c>
      <c r="J224" t="s">
        <v>937</v>
      </c>
      <c r="K224" t="s">
        <v>938</v>
      </c>
      <c r="L224">
        <v>1368</v>
      </c>
      <c r="N224">
        <v>1011</v>
      </c>
      <c r="O224" t="s">
        <v>927</v>
      </c>
      <c r="P224" t="s">
        <v>927</v>
      </c>
      <c r="Q224">
        <v>1</v>
      </c>
      <c r="X224">
        <v>0.19</v>
      </c>
      <c r="Y224">
        <v>0</v>
      </c>
      <c r="Z224">
        <v>93.37</v>
      </c>
      <c r="AA224">
        <v>11.69</v>
      </c>
      <c r="AB224">
        <v>0</v>
      </c>
      <c r="AC224">
        <v>0</v>
      </c>
      <c r="AD224">
        <v>1</v>
      </c>
      <c r="AE224">
        <v>0</v>
      </c>
      <c r="AF224" t="s">
        <v>243</v>
      </c>
      <c r="AG224">
        <v>0.30400000000000005</v>
      </c>
      <c r="AH224">
        <v>2</v>
      </c>
      <c r="AI224">
        <v>86295748</v>
      </c>
      <c r="AJ224">
        <v>212</v>
      </c>
      <c r="AK224">
        <v>0</v>
      </c>
      <c r="AL224">
        <v>0</v>
      </c>
      <c r="AM224">
        <v>0</v>
      </c>
      <c r="AN224">
        <v>0</v>
      </c>
      <c r="AO224">
        <v>0</v>
      </c>
      <c r="AP224">
        <v>0</v>
      </c>
      <c r="AQ224">
        <v>0</v>
      </c>
      <c r="AR224">
        <v>0</v>
      </c>
    </row>
    <row r="225" spans="1:44" x14ac:dyDescent="0.2">
      <c r="A225">
        <f>ROW(Source!A131)</f>
        <v>131</v>
      </c>
      <c r="B225">
        <v>86295766</v>
      </c>
      <c r="C225">
        <v>86295738</v>
      </c>
      <c r="D225">
        <v>27371625</v>
      </c>
      <c r="E225">
        <v>1</v>
      </c>
      <c r="F225">
        <v>1</v>
      </c>
      <c r="G225">
        <v>1</v>
      </c>
      <c r="H225">
        <v>3</v>
      </c>
      <c r="I225" t="s">
        <v>1071</v>
      </c>
      <c r="J225" t="s">
        <v>1072</v>
      </c>
      <c r="K225" t="s">
        <v>1073</v>
      </c>
      <c r="L225">
        <v>1348</v>
      </c>
      <c r="N225">
        <v>1009</v>
      </c>
      <c r="O225" t="s">
        <v>63</v>
      </c>
      <c r="P225" t="s">
        <v>63</v>
      </c>
      <c r="Q225">
        <v>1000</v>
      </c>
      <c r="X225">
        <v>1E-4</v>
      </c>
      <c r="Y225">
        <v>37900</v>
      </c>
      <c r="Z225">
        <v>0</v>
      </c>
      <c r="AA225">
        <v>0</v>
      </c>
      <c r="AB225">
        <v>0</v>
      </c>
      <c r="AC225">
        <v>0</v>
      </c>
      <c r="AD225">
        <v>1</v>
      </c>
      <c r="AE225">
        <v>0</v>
      </c>
      <c r="AF225" t="s">
        <v>6</v>
      </c>
      <c r="AG225">
        <v>1E-4</v>
      </c>
      <c r="AH225">
        <v>3</v>
      </c>
      <c r="AI225">
        <v>-1</v>
      </c>
      <c r="AJ225" t="s">
        <v>6</v>
      </c>
      <c r="AK225">
        <v>4</v>
      </c>
      <c r="AL225">
        <v>-3.79</v>
      </c>
      <c r="AM225">
        <v>0</v>
      </c>
      <c r="AN225">
        <v>0</v>
      </c>
      <c r="AO225">
        <v>0</v>
      </c>
      <c r="AP225">
        <v>0</v>
      </c>
      <c r="AQ225">
        <v>0</v>
      </c>
      <c r="AR225">
        <v>1</v>
      </c>
    </row>
    <row r="226" spans="1:44" x14ac:dyDescent="0.2">
      <c r="A226">
        <f>ROW(Source!A131)</f>
        <v>131</v>
      </c>
      <c r="B226">
        <v>86295767</v>
      </c>
      <c r="C226">
        <v>86295738</v>
      </c>
      <c r="D226">
        <v>27371079</v>
      </c>
      <c r="E226">
        <v>1</v>
      </c>
      <c r="F226">
        <v>1</v>
      </c>
      <c r="G226">
        <v>1</v>
      </c>
      <c r="H226">
        <v>3</v>
      </c>
      <c r="I226" t="s">
        <v>249</v>
      </c>
      <c r="J226" t="s">
        <v>251</v>
      </c>
      <c r="K226" t="s">
        <v>250</v>
      </c>
      <c r="L226">
        <v>1339</v>
      </c>
      <c r="N226">
        <v>1007</v>
      </c>
      <c r="O226" t="s">
        <v>32</v>
      </c>
      <c r="P226" t="s">
        <v>32</v>
      </c>
      <c r="Q226">
        <v>1</v>
      </c>
      <c r="X226">
        <v>1.37</v>
      </c>
      <c r="Y226">
        <v>6.22</v>
      </c>
      <c r="Z226">
        <v>0</v>
      </c>
      <c r="AA226">
        <v>0</v>
      </c>
      <c r="AB226">
        <v>0</v>
      </c>
      <c r="AC226">
        <v>0</v>
      </c>
      <c r="AD226">
        <v>1</v>
      </c>
      <c r="AE226">
        <v>0</v>
      </c>
      <c r="AF226" t="s">
        <v>6</v>
      </c>
      <c r="AG226">
        <v>1.37</v>
      </c>
      <c r="AH226">
        <v>2</v>
      </c>
      <c r="AI226">
        <v>86295749</v>
      </c>
      <c r="AJ226">
        <v>213</v>
      </c>
      <c r="AK226">
        <v>3</v>
      </c>
      <c r="AL226">
        <v>-8.5213999999999999</v>
      </c>
      <c r="AM226">
        <v>0</v>
      </c>
      <c r="AN226">
        <v>0</v>
      </c>
      <c r="AO226">
        <v>0</v>
      </c>
      <c r="AP226">
        <v>0</v>
      </c>
      <c r="AQ226">
        <v>0</v>
      </c>
      <c r="AR226">
        <v>1</v>
      </c>
    </row>
    <row r="227" spans="1:44" x14ac:dyDescent="0.2">
      <c r="A227">
        <f>ROW(Source!A131)</f>
        <v>131</v>
      </c>
      <c r="B227">
        <v>86295768</v>
      </c>
      <c r="C227">
        <v>86295738</v>
      </c>
      <c r="D227">
        <v>27377902</v>
      </c>
      <c r="E227">
        <v>1</v>
      </c>
      <c r="F227">
        <v>1</v>
      </c>
      <c r="G227">
        <v>1</v>
      </c>
      <c r="H227">
        <v>3</v>
      </c>
      <c r="I227" t="s">
        <v>1074</v>
      </c>
      <c r="J227" t="s">
        <v>1075</v>
      </c>
      <c r="K227" t="s">
        <v>1076</v>
      </c>
      <c r="L227">
        <v>1348</v>
      </c>
      <c r="N227">
        <v>1009</v>
      </c>
      <c r="O227" t="s">
        <v>63</v>
      </c>
      <c r="P227" t="s">
        <v>63</v>
      </c>
      <c r="Q227">
        <v>1000</v>
      </c>
      <c r="X227">
        <v>3.0000000000000001E-5</v>
      </c>
      <c r="Y227">
        <v>4965.4399999999996</v>
      </c>
      <c r="Z227">
        <v>0</v>
      </c>
      <c r="AA227">
        <v>0</v>
      </c>
      <c r="AB227">
        <v>0</v>
      </c>
      <c r="AC227">
        <v>0</v>
      </c>
      <c r="AD227">
        <v>1</v>
      </c>
      <c r="AE227">
        <v>0</v>
      </c>
      <c r="AF227" t="s">
        <v>6</v>
      </c>
      <c r="AG227">
        <v>3.0000000000000001E-5</v>
      </c>
      <c r="AH227">
        <v>3</v>
      </c>
      <c r="AI227">
        <v>-1</v>
      </c>
      <c r="AJ227" t="s">
        <v>6</v>
      </c>
      <c r="AK227">
        <v>4</v>
      </c>
      <c r="AL227">
        <v>-0.14896319999999999</v>
      </c>
      <c r="AM227">
        <v>0</v>
      </c>
      <c r="AN227">
        <v>0</v>
      </c>
      <c r="AO227">
        <v>0</v>
      </c>
      <c r="AP227">
        <v>0</v>
      </c>
      <c r="AQ227">
        <v>0</v>
      </c>
      <c r="AR227">
        <v>1</v>
      </c>
    </row>
    <row r="228" spans="1:44" x14ac:dyDescent="0.2">
      <c r="A228">
        <f>ROW(Source!A131)</f>
        <v>131</v>
      </c>
      <c r="B228">
        <v>86295769</v>
      </c>
      <c r="C228">
        <v>86295738</v>
      </c>
      <c r="D228">
        <v>27378107</v>
      </c>
      <c r="E228">
        <v>1</v>
      </c>
      <c r="F228">
        <v>1</v>
      </c>
      <c r="G228">
        <v>1</v>
      </c>
      <c r="H228">
        <v>3</v>
      </c>
      <c r="I228" t="s">
        <v>1077</v>
      </c>
      <c r="J228" t="s">
        <v>1078</v>
      </c>
      <c r="K228" t="s">
        <v>1079</v>
      </c>
      <c r="L228">
        <v>1348</v>
      </c>
      <c r="N228">
        <v>1009</v>
      </c>
      <c r="O228" t="s">
        <v>63</v>
      </c>
      <c r="P228" t="s">
        <v>63</v>
      </c>
      <c r="Q228">
        <v>1000</v>
      </c>
      <c r="X228">
        <v>1.9400000000000001E-3</v>
      </c>
      <c r="Y228">
        <v>4950</v>
      </c>
      <c r="Z228">
        <v>0</v>
      </c>
      <c r="AA228">
        <v>0</v>
      </c>
      <c r="AB228">
        <v>0</v>
      </c>
      <c r="AC228">
        <v>0</v>
      </c>
      <c r="AD228">
        <v>1</v>
      </c>
      <c r="AE228">
        <v>0</v>
      </c>
      <c r="AF228" t="s">
        <v>6</v>
      </c>
      <c r="AG228">
        <v>1.9400000000000001E-3</v>
      </c>
      <c r="AH228">
        <v>3</v>
      </c>
      <c r="AI228">
        <v>-1</v>
      </c>
      <c r="AJ228" t="s">
        <v>6</v>
      </c>
      <c r="AK228">
        <v>4</v>
      </c>
      <c r="AL228">
        <v>-9.6029999999999998</v>
      </c>
      <c r="AM228">
        <v>0</v>
      </c>
      <c r="AN228">
        <v>0</v>
      </c>
      <c r="AO228">
        <v>0</v>
      </c>
      <c r="AP228">
        <v>0</v>
      </c>
      <c r="AQ228">
        <v>0</v>
      </c>
      <c r="AR228">
        <v>1</v>
      </c>
    </row>
    <row r="229" spans="1:44" x14ac:dyDescent="0.2">
      <c r="A229">
        <f>ROW(Source!A131)</f>
        <v>131</v>
      </c>
      <c r="B229">
        <v>86295770</v>
      </c>
      <c r="C229">
        <v>86295738</v>
      </c>
      <c r="D229">
        <v>27378266</v>
      </c>
      <c r="E229">
        <v>1</v>
      </c>
      <c r="F229">
        <v>1</v>
      </c>
      <c r="G229">
        <v>1</v>
      </c>
      <c r="H229">
        <v>3</v>
      </c>
      <c r="I229" t="s">
        <v>1080</v>
      </c>
      <c r="J229" t="s">
        <v>1081</v>
      </c>
      <c r="K229" t="s">
        <v>1082</v>
      </c>
      <c r="L229">
        <v>1348</v>
      </c>
      <c r="N229">
        <v>1009</v>
      </c>
      <c r="O229" t="s">
        <v>63</v>
      </c>
      <c r="P229" t="s">
        <v>63</v>
      </c>
      <c r="Q229">
        <v>1000</v>
      </c>
      <c r="X229">
        <v>4.0000000000000001E-3</v>
      </c>
      <c r="Y229">
        <v>10815</v>
      </c>
      <c r="Z229">
        <v>0</v>
      </c>
      <c r="AA229">
        <v>0</v>
      </c>
      <c r="AB229">
        <v>0</v>
      </c>
      <c r="AC229">
        <v>0</v>
      </c>
      <c r="AD229">
        <v>1</v>
      </c>
      <c r="AE229">
        <v>0</v>
      </c>
      <c r="AF229" t="s">
        <v>6</v>
      </c>
      <c r="AG229">
        <v>4.0000000000000001E-3</v>
      </c>
      <c r="AH229">
        <v>3</v>
      </c>
      <c r="AI229">
        <v>-1</v>
      </c>
      <c r="AJ229" t="s">
        <v>6</v>
      </c>
      <c r="AK229">
        <v>4</v>
      </c>
      <c r="AL229">
        <v>-43.26</v>
      </c>
      <c r="AM229">
        <v>0</v>
      </c>
      <c r="AN229">
        <v>0</v>
      </c>
      <c r="AO229">
        <v>0</v>
      </c>
      <c r="AP229">
        <v>0</v>
      </c>
      <c r="AQ229">
        <v>0</v>
      </c>
      <c r="AR229">
        <v>1</v>
      </c>
    </row>
    <row r="230" spans="1:44" x14ac:dyDescent="0.2">
      <c r="A230">
        <f>ROW(Source!A131)</f>
        <v>131</v>
      </c>
      <c r="B230">
        <v>86295771</v>
      </c>
      <c r="C230">
        <v>86295738</v>
      </c>
      <c r="D230">
        <v>27378501</v>
      </c>
      <c r="E230">
        <v>1</v>
      </c>
      <c r="F230">
        <v>1</v>
      </c>
      <c r="G230">
        <v>1</v>
      </c>
      <c r="H230">
        <v>3</v>
      </c>
      <c r="I230" t="s">
        <v>1083</v>
      </c>
      <c r="J230" t="s">
        <v>1084</v>
      </c>
      <c r="K230" t="s">
        <v>1085</v>
      </c>
      <c r="L230">
        <v>1348</v>
      </c>
      <c r="N230">
        <v>1009</v>
      </c>
      <c r="O230" t="s">
        <v>63</v>
      </c>
      <c r="P230" t="s">
        <v>63</v>
      </c>
      <c r="Q230">
        <v>1000</v>
      </c>
      <c r="X230">
        <v>0</v>
      </c>
      <c r="Y230">
        <v>9100</v>
      </c>
      <c r="Z230">
        <v>0</v>
      </c>
      <c r="AA230">
        <v>0</v>
      </c>
      <c r="AB230">
        <v>0</v>
      </c>
      <c r="AC230">
        <v>1</v>
      </c>
      <c r="AD230">
        <v>0</v>
      </c>
      <c r="AE230">
        <v>0</v>
      </c>
      <c r="AF230" t="s">
        <v>6</v>
      </c>
      <c r="AG230">
        <v>0</v>
      </c>
      <c r="AH230">
        <v>3</v>
      </c>
      <c r="AI230">
        <v>-1</v>
      </c>
      <c r="AJ230" t="s">
        <v>6</v>
      </c>
      <c r="AK230">
        <v>0</v>
      </c>
      <c r="AL230">
        <v>0</v>
      </c>
      <c r="AM230">
        <v>0</v>
      </c>
      <c r="AN230">
        <v>0</v>
      </c>
      <c r="AO230">
        <v>0</v>
      </c>
      <c r="AP230">
        <v>0</v>
      </c>
      <c r="AQ230">
        <v>0</v>
      </c>
      <c r="AR230">
        <v>0</v>
      </c>
    </row>
    <row r="231" spans="1:44" x14ac:dyDescent="0.2">
      <c r="A231">
        <f>ROW(Source!A131)</f>
        <v>131</v>
      </c>
      <c r="B231">
        <v>86295772</v>
      </c>
      <c r="C231">
        <v>86295738</v>
      </c>
      <c r="D231">
        <v>27378576</v>
      </c>
      <c r="E231">
        <v>1</v>
      </c>
      <c r="F231">
        <v>1</v>
      </c>
      <c r="G231">
        <v>1</v>
      </c>
      <c r="H231">
        <v>3</v>
      </c>
      <c r="I231" t="s">
        <v>1040</v>
      </c>
      <c r="J231" t="s">
        <v>1041</v>
      </c>
      <c r="K231" t="s">
        <v>62</v>
      </c>
      <c r="L231">
        <v>1348</v>
      </c>
      <c r="N231">
        <v>1009</v>
      </c>
      <c r="O231" t="s">
        <v>63</v>
      </c>
      <c r="P231" t="s">
        <v>63</v>
      </c>
      <c r="Q231">
        <v>1000</v>
      </c>
      <c r="X231">
        <v>1.0000000000000001E-5</v>
      </c>
      <c r="Y231">
        <v>12050</v>
      </c>
      <c r="Z231">
        <v>0</v>
      </c>
      <c r="AA231">
        <v>0</v>
      </c>
      <c r="AB231">
        <v>0</v>
      </c>
      <c r="AC231">
        <v>0</v>
      </c>
      <c r="AD231">
        <v>1</v>
      </c>
      <c r="AE231">
        <v>0</v>
      </c>
      <c r="AF231" t="s">
        <v>6</v>
      </c>
      <c r="AG231">
        <v>1.0000000000000001E-5</v>
      </c>
      <c r="AH231">
        <v>3</v>
      </c>
      <c r="AI231">
        <v>-1</v>
      </c>
      <c r="AJ231" t="s">
        <v>6</v>
      </c>
      <c r="AK231">
        <v>4</v>
      </c>
      <c r="AL231">
        <v>-0.12050000000000001</v>
      </c>
      <c r="AM231">
        <v>0</v>
      </c>
      <c r="AN231">
        <v>0</v>
      </c>
      <c r="AO231">
        <v>0</v>
      </c>
      <c r="AP231">
        <v>0</v>
      </c>
      <c r="AQ231">
        <v>0</v>
      </c>
      <c r="AR231">
        <v>1</v>
      </c>
    </row>
    <row r="232" spans="1:44" x14ac:dyDescent="0.2">
      <c r="A232">
        <f>ROW(Source!A131)</f>
        <v>131</v>
      </c>
      <c r="B232">
        <v>86295773</v>
      </c>
      <c r="C232">
        <v>86295738</v>
      </c>
      <c r="D232">
        <v>27371084</v>
      </c>
      <c r="E232">
        <v>1</v>
      </c>
      <c r="F232">
        <v>1</v>
      </c>
      <c r="G232">
        <v>1</v>
      </c>
      <c r="H232">
        <v>3</v>
      </c>
      <c r="I232" t="s">
        <v>255</v>
      </c>
      <c r="J232" t="s">
        <v>257</v>
      </c>
      <c r="K232" t="s">
        <v>256</v>
      </c>
      <c r="L232">
        <v>1346</v>
      </c>
      <c r="N232">
        <v>1009</v>
      </c>
      <c r="O232" t="s">
        <v>182</v>
      </c>
      <c r="P232" t="s">
        <v>182</v>
      </c>
      <c r="Q232">
        <v>1</v>
      </c>
      <c r="X232">
        <v>0.41</v>
      </c>
      <c r="Y232">
        <v>6.12</v>
      </c>
      <c r="Z232">
        <v>0</v>
      </c>
      <c r="AA232">
        <v>0</v>
      </c>
      <c r="AB232">
        <v>0</v>
      </c>
      <c r="AC232">
        <v>0</v>
      </c>
      <c r="AD232">
        <v>1</v>
      </c>
      <c r="AE232">
        <v>0</v>
      </c>
      <c r="AF232" t="s">
        <v>6</v>
      </c>
      <c r="AG232">
        <v>0.41</v>
      </c>
      <c r="AH232">
        <v>2</v>
      </c>
      <c r="AI232">
        <v>86295751</v>
      </c>
      <c r="AJ232">
        <v>215</v>
      </c>
      <c r="AK232">
        <v>3</v>
      </c>
      <c r="AL232">
        <v>-2.5091999999999999</v>
      </c>
      <c r="AM232">
        <v>0</v>
      </c>
      <c r="AN232">
        <v>0</v>
      </c>
      <c r="AO232">
        <v>0</v>
      </c>
      <c r="AP232">
        <v>0</v>
      </c>
      <c r="AQ232">
        <v>0</v>
      </c>
      <c r="AR232">
        <v>1</v>
      </c>
    </row>
    <row r="233" spans="1:44" x14ac:dyDescent="0.2">
      <c r="A233">
        <f>ROW(Source!A131)</f>
        <v>131</v>
      </c>
      <c r="B233">
        <v>86295774</v>
      </c>
      <c r="C233">
        <v>86295738</v>
      </c>
      <c r="D233">
        <v>27374681</v>
      </c>
      <c r="E233">
        <v>1</v>
      </c>
      <c r="F233">
        <v>1</v>
      </c>
      <c r="G233">
        <v>1</v>
      </c>
      <c r="H233">
        <v>3</v>
      </c>
      <c r="I233" t="s">
        <v>1086</v>
      </c>
      <c r="J233" t="s">
        <v>1087</v>
      </c>
      <c r="K233" t="s">
        <v>1088</v>
      </c>
      <c r="L233">
        <v>1348</v>
      </c>
      <c r="N233">
        <v>1009</v>
      </c>
      <c r="O233" t="s">
        <v>63</v>
      </c>
      <c r="P233" t="s">
        <v>63</v>
      </c>
      <c r="Q233">
        <v>1000</v>
      </c>
      <c r="X233">
        <v>5.9999999999999995E-4</v>
      </c>
      <c r="Y233">
        <v>9169.91</v>
      </c>
      <c r="Z233">
        <v>0</v>
      </c>
      <c r="AA233">
        <v>0</v>
      </c>
      <c r="AB233">
        <v>0</v>
      </c>
      <c r="AC233">
        <v>0</v>
      </c>
      <c r="AD233">
        <v>1</v>
      </c>
      <c r="AE233">
        <v>0</v>
      </c>
      <c r="AF233" t="s">
        <v>6</v>
      </c>
      <c r="AG233">
        <v>5.9999999999999995E-4</v>
      </c>
      <c r="AH233">
        <v>3</v>
      </c>
      <c r="AI233">
        <v>-1</v>
      </c>
      <c r="AJ233" t="s">
        <v>6</v>
      </c>
      <c r="AK233">
        <v>4</v>
      </c>
      <c r="AL233">
        <v>-5.5019459999999993</v>
      </c>
      <c r="AM233">
        <v>0</v>
      </c>
      <c r="AN233">
        <v>0</v>
      </c>
      <c r="AO233">
        <v>0</v>
      </c>
      <c r="AP233">
        <v>0</v>
      </c>
      <c r="AQ233">
        <v>0</v>
      </c>
      <c r="AR233">
        <v>1</v>
      </c>
    </row>
    <row r="234" spans="1:44" x14ac:dyDescent="0.2">
      <c r="A234">
        <f>ROW(Source!A131)</f>
        <v>131</v>
      </c>
      <c r="B234">
        <v>86295775</v>
      </c>
      <c r="C234">
        <v>86295738</v>
      </c>
      <c r="D234">
        <v>27379623</v>
      </c>
      <c r="E234">
        <v>1</v>
      </c>
      <c r="F234">
        <v>1</v>
      </c>
      <c r="G234">
        <v>1</v>
      </c>
      <c r="H234">
        <v>3</v>
      </c>
      <c r="I234" t="s">
        <v>1089</v>
      </c>
      <c r="J234" t="s">
        <v>1090</v>
      </c>
      <c r="K234" t="s">
        <v>1091</v>
      </c>
      <c r="L234">
        <v>1339</v>
      </c>
      <c r="N234">
        <v>1007</v>
      </c>
      <c r="O234" t="s">
        <v>32</v>
      </c>
      <c r="P234" t="s">
        <v>32</v>
      </c>
      <c r="Q234">
        <v>1</v>
      </c>
      <c r="X234">
        <v>1.0300000000000001E-3</v>
      </c>
      <c r="Y234">
        <v>1700</v>
      </c>
      <c r="Z234">
        <v>0</v>
      </c>
      <c r="AA234">
        <v>0</v>
      </c>
      <c r="AB234">
        <v>0</v>
      </c>
      <c r="AC234">
        <v>0</v>
      </c>
      <c r="AD234">
        <v>1</v>
      </c>
      <c r="AE234">
        <v>0</v>
      </c>
      <c r="AF234" t="s">
        <v>6</v>
      </c>
      <c r="AG234">
        <v>1.0300000000000001E-3</v>
      </c>
      <c r="AH234">
        <v>3</v>
      </c>
      <c r="AI234">
        <v>-1</v>
      </c>
      <c r="AJ234" t="s">
        <v>6</v>
      </c>
      <c r="AK234">
        <v>4</v>
      </c>
      <c r="AL234">
        <v>-1.7510000000000001</v>
      </c>
      <c r="AM234">
        <v>0</v>
      </c>
      <c r="AN234">
        <v>0</v>
      </c>
      <c r="AO234">
        <v>0</v>
      </c>
      <c r="AP234">
        <v>0</v>
      </c>
      <c r="AQ234">
        <v>0</v>
      </c>
      <c r="AR234">
        <v>1</v>
      </c>
    </row>
    <row r="235" spans="1:44" x14ac:dyDescent="0.2">
      <c r="A235">
        <f>ROW(Source!A131)</f>
        <v>131</v>
      </c>
      <c r="B235">
        <v>86295776</v>
      </c>
      <c r="C235">
        <v>86295738</v>
      </c>
      <c r="D235">
        <v>27386415</v>
      </c>
      <c r="E235">
        <v>1</v>
      </c>
      <c r="F235">
        <v>1</v>
      </c>
      <c r="G235">
        <v>1</v>
      </c>
      <c r="H235">
        <v>3</v>
      </c>
      <c r="I235" t="s">
        <v>1092</v>
      </c>
      <c r="J235" t="s">
        <v>1093</v>
      </c>
      <c r="K235" t="s">
        <v>1094</v>
      </c>
      <c r="L235">
        <v>1348</v>
      </c>
      <c r="N235">
        <v>1009</v>
      </c>
      <c r="O235" t="s">
        <v>63</v>
      </c>
      <c r="P235" t="s">
        <v>63</v>
      </c>
      <c r="Q235">
        <v>1000</v>
      </c>
      <c r="X235">
        <v>3.1E-4</v>
      </c>
      <c r="Y235">
        <v>15620</v>
      </c>
      <c r="Z235">
        <v>0</v>
      </c>
      <c r="AA235">
        <v>0</v>
      </c>
      <c r="AB235">
        <v>0</v>
      </c>
      <c r="AC235">
        <v>0</v>
      </c>
      <c r="AD235">
        <v>1</v>
      </c>
      <c r="AE235">
        <v>0</v>
      </c>
      <c r="AF235" t="s">
        <v>6</v>
      </c>
      <c r="AG235">
        <v>3.1E-4</v>
      </c>
      <c r="AH235">
        <v>3</v>
      </c>
      <c r="AI235">
        <v>-1</v>
      </c>
      <c r="AJ235" t="s">
        <v>6</v>
      </c>
      <c r="AK235">
        <v>4</v>
      </c>
      <c r="AL235">
        <v>-4.8422000000000001</v>
      </c>
      <c r="AM235">
        <v>0</v>
      </c>
      <c r="AN235">
        <v>0</v>
      </c>
      <c r="AO235">
        <v>0</v>
      </c>
      <c r="AP235">
        <v>0</v>
      </c>
      <c r="AQ235">
        <v>0</v>
      </c>
      <c r="AR235">
        <v>1</v>
      </c>
    </row>
    <row r="236" spans="1:44" x14ac:dyDescent="0.2">
      <c r="A236">
        <f>ROW(Source!A131)</f>
        <v>131</v>
      </c>
      <c r="B236">
        <v>86295777</v>
      </c>
      <c r="C236">
        <v>86295738</v>
      </c>
      <c r="D236">
        <v>27391761</v>
      </c>
      <c r="E236">
        <v>1</v>
      </c>
      <c r="F236">
        <v>1</v>
      </c>
      <c r="G236">
        <v>1</v>
      </c>
      <c r="H236">
        <v>3</v>
      </c>
      <c r="I236" t="s">
        <v>1095</v>
      </c>
      <c r="J236" t="s">
        <v>1096</v>
      </c>
      <c r="K236" t="s">
        <v>1097</v>
      </c>
      <c r="L236">
        <v>1348</v>
      </c>
      <c r="N236">
        <v>1009</v>
      </c>
      <c r="O236" t="s">
        <v>63</v>
      </c>
      <c r="P236" t="s">
        <v>63</v>
      </c>
      <c r="Q236">
        <v>1000</v>
      </c>
      <c r="X236">
        <v>1E-3</v>
      </c>
      <c r="Y236">
        <v>10988.93</v>
      </c>
      <c r="Z236">
        <v>0</v>
      </c>
      <c r="AA236">
        <v>0</v>
      </c>
      <c r="AB236">
        <v>0</v>
      </c>
      <c r="AC236">
        <v>0</v>
      </c>
      <c r="AD236">
        <v>1</v>
      </c>
      <c r="AE236">
        <v>0</v>
      </c>
      <c r="AF236" t="s">
        <v>6</v>
      </c>
      <c r="AG236">
        <v>1E-3</v>
      </c>
      <c r="AH236">
        <v>3</v>
      </c>
      <c r="AI236">
        <v>-1</v>
      </c>
      <c r="AJ236" t="s">
        <v>6</v>
      </c>
      <c r="AK236">
        <v>4</v>
      </c>
      <c r="AL236">
        <v>-10.98893</v>
      </c>
      <c r="AM236">
        <v>0</v>
      </c>
      <c r="AN236">
        <v>0</v>
      </c>
      <c r="AO236">
        <v>0</v>
      </c>
      <c r="AP236">
        <v>0</v>
      </c>
      <c r="AQ236">
        <v>0</v>
      </c>
      <c r="AR236">
        <v>1</v>
      </c>
    </row>
    <row r="237" spans="1:44" x14ac:dyDescent="0.2">
      <c r="A237">
        <f>ROW(Source!A131)</f>
        <v>131</v>
      </c>
      <c r="B237">
        <v>86295778</v>
      </c>
      <c r="C237">
        <v>86295738</v>
      </c>
      <c r="D237">
        <v>27390428</v>
      </c>
      <c r="E237">
        <v>1</v>
      </c>
      <c r="F237">
        <v>1</v>
      </c>
      <c r="G237">
        <v>1</v>
      </c>
      <c r="H237">
        <v>3</v>
      </c>
      <c r="I237" t="s">
        <v>1098</v>
      </c>
      <c r="J237" t="s">
        <v>1099</v>
      </c>
      <c r="K237" t="s">
        <v>1100</v>
      </c>
      <c r="L237">
        <v>1348</v>
      </c>
      <c r="N237">
        <v>1009</v>
      </c>
      <c r="O237" t="s">
        <v>63</v>
      </c>
      <c r="P237" t="s">
        <v>63</v>
      </c>
      <c r="Q237">
        <v>1000</v>
      </c>
      <c r="X237">
        <v>1</v>
      </c>
      <c r="Y237">
        <v>0</v>
      </c>
      <c r="Z237">
        <v>0</v>
      </c>
      <c r="AA237">
        <v>0</v>
      </c>
      <c r="AB237">
        <v>0</v>
      </c>
      <c r="AC237">
        <v>0</v>
      </c>
      <c r="AD237">
        <v>0</v>
      </c>
      <c r="AE237">
        <v>0</v>
      </c>
      <c r="AF237" t="s">
        <v>6</v>
      </c>
      <c r="AG237">
        <v>1</v>
      </c>
      <c r="AH237">
        <v>3</v>
      </c>
      <c r="AI237">
        <v>-1</v>
      </c>
      <c r="AJ237" t="s">
        <v>6</v>
      </c>
      <c r="AK237">
        <v>0</v>
      </c>
      <c r="AL237">
        <v>0</v>
      </c>
      <c r="AM237">
        <v>0</v>
      </c>
      <c r="AN237">
        <v>0</v>
      </c>
      <c r="AO237">
        <v>0</v>
      </c>
      <c r="AP237">
        <v>0</v>
      </c>
      <c r="AQ237">
        <v>0</v>
      </c>
      <c r="AR237">
        <v>0</v>
      </c>
    </row>
    <row r="238" spans="1:44" x14ac:dyDescent="0.2">
      <c r="A238">
        <f>ROW(Source!A131)</f>
        <v>131</v>
      </c>
      <c r="B238">
        <v>86295779</v>
      </c>
      <c r="C238">
        <v>86295738</v>
      </c>
      <c r="D238">
        <v>27429718</v>
      </c>
      <c r="E238">
        <v>1</v>
      </c>
      <c r="F238">
        <v>1</v>
      </c>
      <c r="G238">
        <v>1</v>
      </c>
      <c r="H238">
        <v>3</v>
      </c>
      <c r="I238" t="s">
        <v>1101</v>
      </c>
      <c r="J238" t="s">
        <v>1102</v>
      </c>
      <c r="K238" t="s">
        <v>1103</v>
      </c>
      <c r="L238">
        <v>1302</v>
      </c>
      <c r="N238">
        <v>1003</v>
      </c>
      <c r="O238" t="s">
        <v>1104</v>
      </c>
      <c r="P238" t="s">
        <v>1104</v>
      </c>
      <c r="Q238">
        <v>10</v>
      </c>
      <c r="X238">
        <v>1.8700000000000001E-2</v>
      </c>
      <c r="Y238">
        <v>50.25</v>
      </c>
      <c r="Z238">
        <v>0</v>
      </c>
      <c r="AA238">
        <v>0</v>
      </c>
      <c r="AB238">
        <v>0</v>
      </c>
      <c r="AC238">
        <v>0</v>
      </c>
      <c r="AD238">
        <v>1</v>
      </c>
      <c r="AE238">
        <v>0</v>
      </c>
      <c r="AF238" t="s">
        <v>6</v>
      </c>
      <c r="AG238">
        <v>1.8700000000000001E-2</v>
      </c>
      <c r="AH238">
        <v>3</v>
      </c>
      <c r="AI238">
        <v>-1</v>
      </c>
      <c r="AJ238" t="s">
        <v>6</v>
      </c>
      <c r="AK238">
        <v>4</v>
      </c>
      <c r="AL238">
        <v>-0.93967500000000004</v>
      </c>
      <c r="AM238">
        <v>0</v>
      </c>
      <c r="AN238">
        <v>0</v>
      </c>
      <c r="AO238">
        <v>0</v>
      </c>
      <c r="AP238">
        <v>0</v>
      </c>
      <c r="AQ238">
        <v>0</v>
      </c>
      <c r="AR238">
        <v>1</v>
      </c>
    </row>
    <row r="239" spans="1:44" x14ac:dyDescent="0.2">
      <c r="A239">
        <f>ROW(Source!A132)</f>
        <v>132</v>
      </c>
      <c r="B239">
        <v>86295756</v>
      </c>
      <c r="C239">
        <v>86295738</v>
      </c>
      <c r="D239">
        <v>27500919</v>
      </c>
      <c r="E239">
        <v>1</v>
      </c>
      <c r="F239">
        <v>1</v>
      </c>
      <c r="G239">
        <v>1</v>
      </c>
      <c r="H239">
        <v>1</v>
      </c>
      <c r="I239" t="s">
        <v>919</v>
      </c>
      <c r="J239" t="s">
        <v>6</v>
      </c>
      <c r="K239" t="s">
        <v>920</v>
      </c>
      <c r="L239">
        <v>1369</v>
      </c>
      <c r="N239">
        <v>1013</v>
      </c>
      <c r="O239" t="s">
        <v>921</v>
      </c>
      <c r="P239" t="s">
        <v>921</v>
      </c>
      <c r="Q239">
        <v>1</v>
      </c>
      <c r="X239">
        <v>39.130000000000003</v>
      </c>
      <c r="Y239">
        <v>0</v>
      </c>
      <c r="Z239">
        <v>0</v>
      </c>
      <c r="AA239">
        <v>0</v>
      </c>
      <c r="AB239">
        <v>9.26</v>
      </c>
      <c r="AC239">
        <v>0</v>
      </c>
      <c r="AD239">
        <v>1</v>
      </c>
      <c r="AE239">
        <v>1</v>
      </c>
      <c r="AF239" t="s">
        <v>244</v>
      </c>
      <c r="AG239">
        <v>41.086500000000001</v>
      </c>
      <c r="AH239">
        <v>2</v>
      </c>
      <c r="AI239">
        <v>86295739</v>
      </c>
      <c r="AJ239">
        <v>220</v>
      </c>
      <c r="AK239">
        <v>0</v>
      </c>
      <c r="AL239">
        <v>0</v>
      </c>
      <c r="AM239">
        <v>0</v>
      </c>
      <c r="AN239">
        <v>0</v>
      </c>
      <c r="AO239">
        <v>0</v>
      </c>
      <c r="AP239">
        <v>0</v>
      </c>
      <c r="AQ239">
        <v>0</v>
      </c>
      <c r="AR239">
        <v>0</v>
      </c>
    </row>
    <row r="240" spans="1:44" x14ac:dyDescent="0.2">
      <c r="A240">
        <f>ROW(Source!A132)</f>
        <v>132</v>
      </c>
      <c r="B240">
        <v>86295757</v>
      </c>
      <c r="C240">
        <v>86295738</v>
      </c>
      <c r="D240">
        <v>121548</v>
      </c>
      <c r="E240">
        <v>1</v>
      </c>
      <c r="F240">
        <v>1</v>
      </c>
      <c r="G240">
        <v>1</v>
      </c>
      <c r="H240">
        <v>1</v>
      </c>
      <c r="I240" t="s">
        <v>39</v>
      </c>
      <c r="J240" t="s">
        <v>6</v>
      </c>
      <c r="K240" t="s">
        <v>922</v>
      </c>
      <c r="L240">
        <v>608254</v>
      </c>
      <c r="N240">
        <v>1013</v>
      </c>
      <c r="O240" t="s">
        <v>923</v>
      </c>
      <c r="P240" t="s">
        <v>923</v>
      </c>
      <c r="Q240">
        <v>1</v>
      </c>
      <c r="X240">
        <v>4.72</v>
      </c>
      <c r="Y240">
        <v>0</v>
      </c>
      <c r="Z240">
        <v>0</v>
      </c>
      <c r="AA240">
        <v>0</v>
      </c>
      <c r="AB240">
        <v>0</v>
      </c>
      <c r="AC240">
        <v>0</v>
      </c>
      <c r="AD240">
        <v>1</v>
      </c>
      <c r="AE240">
        <v>2</v>
      </c>
      <c r="AF240" t="s">
        <v>243</v>
      </c>
      <c r="AG240">
        <v>7.5519999999999996</v>
      </c>
      <c r="AH240">
        <v>2</v>
      </c>
      <c r="AI240">
        <v>86295740</v>
      </c>
      <c r="AJ240">
        <v>221</v>
      </c>
      <c r="AK240">
        <v>0</v>
      </c>
      <c r="AL240">
        <v>0</v>
      </c>
      <c r="AM240">
        <v>0</v>
      </c>
      <c r="AN240">
        <v>0</v>
      </c>
      <c r="AO240">
        <v>0</v>
      </c>
      <c r="AP240">
        <v>0</v>
      </c>
      <c r="AQ240">
        <v>0</v>
      </c>
      <c r="AR240">
        <v>0</v>
      </c>
    </row>
    <row r="241" spans="1:44" x14ac:dyDescent="0.2">
      <c r="A241">
        <f>ROW(Source!A132)</f>
        <v>132</v>
      </c>
      <c r="B241">
        <v>86295758</v>
      </c>
      <c r="C241">
        <v>86295738</v>
      </c>
      <c r="D241">
        <v>27439431</v>
      </c>
      <c r="E241">
        <v>1</v>
      </c>
      <c r="F241">
        <v>1</v>
      </c>
      <c r="G241">
        <v>1</v>
      </c>
      <c r="H241">
        <v>2</v>
      </c>
      <c r="I241" t="s">
        <v>977</v>
      </c>
      <c r="J241" t="s">
        <v>978</v>
      </c>
      <c r="K241" t="s">
        <v>979</v>
      </c>
      <c r="L241">
        <v>1368</v>
      </c>
      <c r="N241">
        <v>1011</v>
      </c>
      <c r="O241" t="s">
        <v>927</v>
      </c>
      <c r="P241" t="s">
        <v>927</v>
      </c>
      <c r="Q241">
        <v>1</v>
      </c>
      <c r="X241">
        <v>0.1</v>
      </c>
      <c r="Y241">
        <v>0</v>
      </c>
      <c r="Z241">
        <v>120.8</v>
      </c>
      <c r="AA241">
        <v>15.54</v>
      </c>
      <c r="AB241">
        <v>0</v>
      </c>
      <c r="AC241">
        <v>0</v>
      </c>
      <c r="AD241">
        <v>1</v>
      </c>
      <c r="AE241">
        <v>0</v>
      </c>
      <c r="AF241" t="s">
        <v>243</v>
      </c>
      <c r="AG241">
        <v>0.16000000000000003</v>
      </c>
      <c r="AH241">
        <v>2</v>
      </c>
      <c r="AI241">
        <v>86295741</v>
      </c>
      <c r="AJ241">
        <v>222</v>
      </c>
      <c r="AK241">
        <v>0</v>
      </c>
      <c r="AL241">
        <v>0</v>
      </c>
      <c r="AM241">
        <v>0</v>
      </c>
      <c r="AN241">
        <v>0</v>
      </c>
      <c r="AO241">
        <v>0</v>
      </c>
      <c r="AP241">
        <v>0</v>
      </c>
      <c r="AQ241">
        <v>0</v>
      </c>
      <c r="AR241">
        <v>0</v>
      </c>
    </row>
    <row r="242" spans="1:44" x14ac:dyDescent="0.2">
      <c r="A242">
        <f>ROW(Source!A132)</f>
        <v>132</v>
      </c>
      <c r="B242">
        <v>86295759</v>
      </c>
      <c r="C242">
        <v>86295738</v>
      </c>
      <c r="D242">
        <v>27439499</v>
      </c>
      <c r="E242">
        <v>1</v>
      </c>
      <c r="F242">
        <v>1</v>
      </c>
      <c r="G242">
        <v>1</v>
      </c>
      <c r="H242">
        <v>2</v>
      </c>
      <c r="I242" t="s">
        <v>930</v>
      </c>
      <c r="J242" t="s">
        <v>931</v>
      </c>
      <c r="K242" t="s">
        <v>932</v>
      </c>
      <c r="L242">
        <v>1368</v>
      </c>
      <c r="N242">
        <v>1011</v>
      </c>
      <c r="O242" t="s">
        <v>927</v>
      </c>
      <c r="P242" t="s">
        <v>927</v>
      </c>
      <c r="Q242">
        <v>1</v>
      </c>
      <c r="X242">
        <v>4.62</v>
      </c>
      <c r="Y242">
        <v>0</v>
      </c>
      <c r="Z242">
        <v>112.67</v>
      </c>
      <c r="AA242">
        <v>13.61</v>
      </c>
      <c r="AB242">
        <v>0</v>
      </c>
      <c r="AC242">
        <v>0</v>
      </c>
      <c r="AD242">
        <v>1</v>
      </c>
      <c r="AE242">
        <v>0</v>
      </c>
      <c r="AF242" t="s">
        <v>243</v>
      </c>
      <c r="AG242">
        <v>7.3920000000000003</v>
      </c>
      <c r="AH242">
        <v>2</v>
      </c>
      <c r="AI242">
        <v>86295742</v>
      </c>
      <c r="AJ242">
        <v>223</v>
      </c>
      <c r="AK242">
        <v>0</v>
      </c>
      <c r="AL242">
        <v>0</v>
      </c>
      <c r="AM242">
        <v>0</v>
      </c>
      <c r="AN242">
        <v>0</v>
      </c>
      <c r="AO242">
        <v>0</v>
      </c>
      <c r="AP242">
        <v>0</v>
      </c>
      <c r="AQ242">
        <v>0</v>
      </c>
      <c r="AR242">
        <v>0</v>
      </c>
    </row>
    <row r="243" spans="1:44" x14ac:dyDescent="0.2">
      <c r="A243">
        <f>ROW(Source!A132)</f>
        <v>132</v>
      </c>
      <c r="B243">
        <v>86295760</v>
      </c>
      <c r="C243">
        <v>86295738</v>
      </c>
      <c r="D243">
        <v>27439584</v>
      </c>
      <c r="E243">
        <v>1</v>
      </c>
      <c r="F243">
        <v>1</v>
      </c>
      <c r="G243">
        <v>1</v>
      </c>
      <c r="H243">
        <v>2</v>
      </c>
      <c r="I243" t="s">
        <v>983</v>
      </c>
      <c r="J243" t="s">
        <v>984</v>
      </c>
      <c r="K243" t="s">
        <v>985</v>
      </c>
      <c r="L243">
        <v>1368</v>
      </c>
      <c r="N243">
        <v>1011</v>
      </c>
      <c r="O243" t="s">
        <v>927</v>
      </c>
      <c r="P243" t="s">
        <v>927</v>
      </c>
      <c r="Q243">
        <v>1</v>
      </c>
      <c r="X243">
        <v>3.46</v>
      </c>
      <c r="Y243">
        <v>0</v>
      </c>
      <c r="Z243">
        <v>1.56</v>
      </c>
      <c r="AA243">
        <v>0</v>
      </c>
      <c r="AB243">
        <v>0</v>
      </c>
      <c r="AC243">
        <v>0</v>
      </c>
      <c r="AD243">
        <v>1</v>
      </c>
      <c r="AE243">
        <v>0</v>
      </c>
      <c r="AF243" t="s">
        <v>243</v>
      </c>
      <c r="AG243">
        <v>5.5360000000000005</v>
      </c>
      <c r="AH243">
        <v>2</v>
      </c>
      <c r="AI243">
        <v>86295743</v>
      </c>
      <c r="AJ243">
        <v>224</v>
      </c>
      <c r="AK243">
        <v>0</v>
      </c>
      <c r="AL243">
        <v>0</v>
      </c>
      <c r="AM243">
        <v>0</v>
      </c>
      <c r="AN243">
        <v>0</v>
      </c>
      <c r="AO243">
        <v>0</v>
      </c>
      <c r="AP243">
        <v>0</v>
      </c>
      <c r="AQ243">
        <v>0</v>
      </c>
      <c r="AR243">
        <v>0</v>
      </c>
    </row>
    <row r="244" spans="1:44" x14ac:dyDescent="0.2">
      <c r="A244">
        <f>ROW(Source!A132)</f>
        <v>132</v>
      </c>
      <c r="B244">
        <v>86295761</v>
      </c>
      <c r="C244">
        <v>86295738</v>
      </c>
      <c r="D244">
        <v>27439705</v>
      </c>
      <c r="E244">
        <v>1</v>
      </c>
      <c r="F244">
        <v>1</v>
      </c>
      <c r="G244">
        <v>1</v>
      </c>
      <c r="H244">
        <v>2</v>
      </c>
      <c r="I244" t="s">
        <v>986</v>
      </c>
      <c r="J244" t="s">
        <v>987</v>
      </c>
      <c r="K244" t="s">
        <v>988</v>
      </c>
      <c r="L244">
        <v>1368</v>
      </c>
      <c r="N244">
        <v>1011</v>
      </c>
      <c r="O244" t="s">
        <v>927</v>
      </c>
      <c r="P244" t="s">
        <v>927</v>
      </c>
      <c r="Q244">
        <v>1</v>
      </c>
      <c r="X244">
        <v>1.63</v>
      </c>
      <c r="Y244">
        <v>0</v>
      </c>
      <c r="Z244">
        <v>1.1000000000000001</v>
      </c>
      <c r="AA244">
        <v>0</v>
      </c>
      <c r="AB244">
        <v>0</v>
      </c>
      <c r="AC244">
        <v>0</v>
      </c>
      <c r="AD244">
        <v>1</v>
      </c>
      <c r="AE244">
        <v>0</v>
      </c>
      <c r="AF244" t="s">
        <v>243</v>
      </c>
      <c r="AG244">
        <v>2.6080000000000001</v>
      </c>
      <c r="AH244">
        <v>2</v>
      </c>
      <c r="AI244">
        <v>86295744</v>
      </c>
      <c r="AJ244">
        <v>225</v>
      </c>
      <c r="AK244">
        <v>0</v>
      </c>
      <c r="AL244">
        <v>0</v>
      </c>
      <c r="AM244">
        <v>0</v>
      </c>
      <c r="AN244">
        <v>0</v>
      </c>
      <c r="AO244">
        <v>0</v>
      </c>
      <c r="AP244">
        <v>0</v>
      </c>
      <c r="AQ244">
        <v>0</v>
      </c>
      <c r="AR244">
        <v>0</v>
      </c>
    </row>
    <row r="245" spans="1:44" x14ac:dyDescent="0.2">
      <c r="A245">
        <f>ROW(Source!A132)</f>
        <v>132</v>
      </c>
      <c r="B245">
        <v>86295762</v>
      </c>
      <c r="C245">
        <v>86295738</v>
      </c>
      <c r="D245">
        <v>27439713</v>
      </c>
      <c r="E245">
        <v>1</v>
      </c>
      <c r="F245">
        <v>1</v>
      </c>
      <c r="G245">
        <v>1</v>
      </c>
      <c r="H245">
        <v>2</v>
      </c>
      <c r="I245" t="s">
        <v>989</v>
      </c>
      <c r="J245" t="s">
        <v>990</v>
      </c>
      <c r="K245" t="s">
        <v>991</v>
      </c>
      <c r="L245">
        <v>1368</v>
      </c>
      <c r="N245">
        <v>1011</v>
      </c>
      <c r="O245" t="s">
        <v>927</v>
      </c>
      <c r="P245" t="s">
        <v>927</v>
      </c>
      <c r="Q245">
        <v>1</v>
      </c>
      <c r="X245">
        <v>6.71</v>
      </c>
      <c r="Y245">
        <v>0</v>
      </c>
      <c r="Z245">
        <v>11.76</v>
      </c>
      <c r="AA245">
        <v>0</v>
      </c>
      <c r="AB245">
        <v>0</v>
      </c>
      <c r="AC245">
        <v>0</v>
      </c>
      <c r="AD245">
        <v>1</v>
      </c>
      <c r="AE245">
        <v>0</v>
      </c>
      <c r="AF245" t="s">
        <v>243</v>
      </c>
      <c r="AG245">
        <v>10.736000000000001</v>
      </c>
      <c r="AH245">
        <v>2</v>
      </c>
      <c r="AI245">
        <v>86295745</v>
      </c>
      <c r="AJ245">
        <v>226</v>
      </c>
      <c r="AK245">
        <v>0</v>
      </c>
      <c r="AL245">
        <v>0</v>
      </c>
      <c r="AM245">
        <v>0</v>
      </c>
      <c r="AN245">
        <v>0</v>
      </c>
      <c r="AO245">
        <v>0</v>
      </c>
      <c r="AP245">
        <v>0</v>
      </c>
      <c r="AQ245">
        <v>0</v>
      </c>
      <c r="AR245">
        <v>0</v>
      </c>
    </row>
    <row r="246" spans="1:44" x14ac:dyDescent="0.2">
      <c r="A246">
        <f>ROW(Source!A132)</f>
        <v>132</v>
      </c>
      <c r="B246">
        <v>86295763</v>
      </c>
      <c r="C246">
        <v>86295738</v>
      </c>
      <c r="D246">
        <v>27439719</v>
      </c>
      <c r="E246">
        <v>1</v>
      </c>
      <c r="F246">
        <v>1</v>
      </c>
      <c r="G246">
        <v>1</v>
      </c>
      <c r="H246">
        <v>2</v>
      </c>
      <c r="I246" t="s">
        <v>992</v>
      </c>
      <c r="J246" t="s">
        <v>993</v>
      </c>
      <c r="K246" t="s">
        <v>994</v>
      </c>
      <c r="L246">
        <v>1368</v>
      </c>
      <c r="N246">
        <v>1011</v>
      </c>
      <c r="O246" t="s">
        <v>927</v>
      </c>
      <c r="P246" t="s">
        <v>927</v>
      </c>
      <c r="Q246">
        <v>1</v>
      </c>
      <c r="X246">
        <v>0.34</v>
      </c>
      <c r="Y246">
        <v>0</v>
      </c>
      <c r="Z246">
        <v>6.57</v>
      </c>
      <c r="AA246">
        <v>0</v>
      </c>
      <c r="AB246">
        <v>0</v>
      </c>
      <c r="AC246">
        <v>0</v>
      </c>
      <c r="AD246">
        <v>1</v>
      </c>
      <c r="AE246">
        <v>0</v>
      </c>
      <c r="AF246" t="s">
        <v>243</v>
      </c>
      <c r="AG246">
        <v>0.54400000000000004</v>
      </c>
      <c r="AH246">
        <v>2</v>
      </c>
      <c r="AI246">
        <v>86295746</v>
      </c>
      <c r="AJ246">
        <v>227</v>
      </c>
      <c r="AK246">
        <v>0</v>
      </c>
      <c r="AL246">
        <v>0</v>
      </c>
      <c r="AM246">
        <v>0</v>
      </c>
      <c r="AN246">
        <v>0</v>
      </c>
      <c r="AO246">
        <v>0</v>
      </c>
      <c r="AP246">
        <v>0</v>
      </c>
      <c r="AQ246">
        <v>0</v>
      </c>
      <c r="AR246">
        <v>0</v>
      </c>
    </row>
    <row r="247" spans="1:44" x14ac:dyDescent="0.2">
      <c r="A247">
        <f>ROW(Source!A132)</f>
        <v>132</v>
      </c>
      <c r="B247">
        <v>86295764</v>
      </c>
      <c r="C247">
        <v>86295738</v>
      </c>
      <c r="D247">
        <v>27441019</v>
      </c>
      <c r="E247">
        <v>1</v>
      </c>
      <c r="F247">
        <v>1</v>
      </c>
      <c r="G247">
        <v>1</v>
      </c>
      <c r="H247">
        <v>2</v>
      </c>
      <c r="I247" t="s">
        <v>995</v>
      </c>
      <c r="J247" t="s">
        <v>996</v>
      </c>
      <c r="K247" t="s">
        <v>997</v>
      </c>
      <c r="L247">
        <v>1368</v>
      </c>
      <c r="N247">
        <v>1011</v>
      </c>
      <c r="O247" t="s">
        <v>927</v>
      </c>
      <c r="P247" t="s">
        <v>927</v>
      </c>
      <c r="Q247">
        <v>1</v>
      </c>
      <c r="X247">
        <v>0.28999999999999998</v>
      </c>
      <c r="Y247">
        <v>0</v>
      </c>
      <c r="Z247">
        <v>5.09</v>
      </c>
      <c r="AA247">
        <v>0</v>
      </c>
      <c r="AB247">
        <v>0</v>
      </c>
      <c r="AC247">
        <v>0</v>
      </c>
      <c r="AD247">
        <v>1</v>
      </c>
      <c r="AE247">
        <v>0</v>
      </c>
      <c r="AF247" t="s">
        <v>243</v>
      </c>
      <c r="AG247">
        <v>0.46399999999999997</v>
      </c>
      <c r="AH247">
        <v>2</v>
      </c>
      <c r="AI247">
        <v>86295747</v>
      </c>
      <c r="AJ247">
        <v>228</v>
      </c>
      <c r="AK247">
        <v>0</v>
      </c>
      <c r="AL247">
        <v>0</v>
      </c>
      <c r="AM247">
        <v>0</v>
      </c>
      <c r="AN247">
        <v>0</v>
      </c>
      <c r="AO247">
        <v>0</v>
      </c>
      <c r="AP247">
        <v>0</v>
      </c>
      <c r="AQ247">
        <v>0</v>
      </c>
      <c r="AR247">
        <v>0</v>
      </c>
    </row>
    <row r="248" spans="1:44" x14ac:dyDescent="0.2">
      <c r="A248">
        <f>ROW(Source!A132)</f>
        <v>132</v>
      </c>
      <c r="B248">
        <v>86295765</v>
      </c>
      <c r="C248">
        <v>86295738</v>
      </c>
      <c r="D248">
        <v>27441327</v>
      </c>
      <c r="E248">
        <v>1</v>
      </c>
      <c r="F248">
        <v>1</v>
      </c>
      <c r="G248">
        <v>1</v>
      </c>
      <c r="H248">
        <v>2</v>
      </c>
      <c r="I248" t="s">
        <v>936</v>
      </c>
      <c r="J248" t="s">
        <v>937</v>
      </c>
      <c r="K248" t="s">
        <v>938</v>
      </c>
      <c r="L248">
        <v>1368</v>
      </c>
      <c r="N248">
        <v>1011</v>
      </c>
      <c r="O248" t="s">
        <v>927</v>
      </c>
      <c r="P248" t="s">
        <v>927</v>
      </c>
      <c r="Q248">
        <v>1</v>
      </c>
      <c r="X248">
        <v>0.19</v>
      </c>
      <c r="Y248">
        <v>0</v>
      </c>
      <c r="Z248">
        <v>93.37</v>
      </c>
      <c r="AA248">
        <v>11.69</v>
      </c>
      <c r="AB248">
        <v>0</v>
      </c>
      <c r="AC248">
        <v>0</v>
      </c>
      <c r="AD248">
        <v>1</v>
      </c>
      <c r="AE248">
        <v>0</v>
      </c>
      <c r="AF248" t="s">
        <v>243</v>
      </c>
      <c r="AG248">
        <v>0.30400000000000005</v>
      </c>
      <c r="AH248">
        <v>2</v>
      </c>
      <c r="AI248">
        <v>86295748</v>
      </c>
      <c r="AJ248">
        <v>229</v>
      </c>
      <c r="AK248">
        <v>0</v>
      </c>
      <c r="AL248">
        <v>0</v>
      </c>
      <c r="AM248">
        <v>0</v>
      </c>
      <c r="AN248">
        <v>0</v>
      </c>
      <c r="AO248">
        <v>0</v>
      </c>
      <c r="AP248">
        <v>0</v>
      </c>
      <c r="AQ248">
        <v>0</v>
      </c>
      <c r="AR248">
        <v>0</v>
      </c>
    </row>
    <row r="249" spans="1:44" x14ac:dyDescent="0.2">
      <c r="A249">
        <f>ROW(Source!A132)</f>
        <v>132</v>
      </c>
      <c r="B249">
        <v>86295766</v>
      </c>
      <c r="C249">
        <v>86295738</v>
      </c>
      <c r="D249">
        <v>27371625</v>
      </c>
      <c r="E249">
        <v>1</v>
      </c>
      <c r="F249">
        <v>1</v>
      </c>
      <c r="G249">
        <v>1</v>
      </c>
      <c r="H249">
        <v>3</v>
      </c>
      <c r="I249" t="s">
        <v>1071</v>
      </c>
      <c r="J249" t="s">
        <v>1072</v>
      </c>
      <c r="K249" t="s">
        <v>1073</v>
      </c>
      <c r="L249">
        <v>1348</v>
      </c>
      <c r="N249">
        <v>1009</v>
      </c>
      <c r="O249" t="s">
        <v>63</v>
      </c>
      <c r="P249" t="s">
        <v>63</v>
      </c>
      <c r="Q249">
        <v>1000</v>
      </c>
      <c r="X249">
        <v>1E-4</v>
      </c>
      <c r="Y249">
        <v>37900</v>
      </c>
      <c r="Z249">
        <v>0</v>
      </c>
      <c r="AA249">
        <v>0</v>
      </c>
      <c r="AB249">
        <v>0</v>
      </c>
      <c r="AC249">
        <v>0</v>
      </c>
      <c r="AD249">
        <v>1</v>
      </c>
      <c r="AE249">
        <v>0</v>
      </c>
      <c r="AF249" t="s">
        <v>6</v>
      </c>
      <c r="AG249">
        <v>1E-4</v>
      </c>
      <c r="AH249">
        <v>3</v>
      </c>
      <c r="AI249">
        <v>-1</v>
      </c>
      <c r="AJ249" t="s">
        <v>6</v>
      </c>
      <c r="AK249">
        <v>4</v>
      </c>
      <c r="AL249">
        <v>-3.79</v>
      </c>
      <c r="AM249">
        <v>0</v>
      </c>
      <c r="AN249">
        <v>0</v>
      </c>
      <c r="AO249">
        <v>0</v>
      </c>
      <c r="AP249">
        <v>0</v>
      </c>
      <c r="AQ249">
        <v>0</v>
      </c>
      <c r="AR249">
        <v>1</v>
      </c>
    </row>
    <row r="250" spans="1:44" x14ac:dyDescent="0.2">
      <c r="A250">
        <f>ROW(Source!A132)</f>
        <v>132</v>
      </c>
      <c r="B250">
        <v>86295767</v>
      </c>
      <c r="C250">
        <v>86295738</v>
      </c>
      <c r="D250">
        <v>27371079</v>
      </c>
      <c r="E250">
        <v>1</v>
      </c>
      <c r="F250">
        <v>1</v>
      </c>
      <c r="G250">
        <v>1</v>
      </c>
      <c r="H250">
        <v>3</v>
      </c>
      <c r="I250" t="s">
        <v>249</v>
      </c>
      <c r="J250" t="s">
        <v>251</v>
      </c>
      <c r="K250" t="s">
        <v>250</v>
      </c>
      <c r="L250">
        <v>1339</v>
      </c>
      <c r="N250">
        <v>1007</v>
      </c>
      <c r="O250" t="s">
        <v>32</v>
      </c>
      <c r="P250" t="s">
        <v>32</v>
      </c>
      <c r="Q250">
        <v>1</v>
      </c>
      <c r="X250">
        <v>1.37</v>
      </c>
      <c r="Y250">
        <v>6.22</v>
      </c>
      <c r="Z250">
        <v>0</v>
      </c>
      <c r="AA250">
        <v>0</v>
      </c>
      <c r="AB250">
        <v>0</v>
      </c>
      <c r="AC250">
        <v>0</v>
      </c>
      <c r="AD250">
        <v>1</v>
      </c>
      <c r="AE250">
        <v>0</v>
      </c>
      <c r="AF250" t="s">
        <v>6</v>
      </c>
      <c r="AG250">
        <v>1.37</v>
      </c>
      <c r="AH250">
        <v>2</v>
      </c>
      <c r="AI250">
        <v>86295749</v>
      </c>
      <c r="AJ250">
        <v>230</v>
      </c>
      <c r="AK250">
        <v>3</v>
      </c>
      <c r="AL250">
        <v>-8.5213999999999999</v>
      </c>
      <c r="AM250">
        <v>0</v>
      </c>
      <c r="AN250">
        <v>0</v>
      </c>
      <c r="AO250">
        <v>0</v>
      </c>
      <c r="AP250">
        <v>0</v>
      </c>
      <c r="AQ250">
        <v>0</v>
      </c>
      <c r="AR250">
        <v>1</v>
      </c>
    </row>
    <row r="251" spans="1:44" x14ac:dyDescent="0.2">
      <c r="A251">
        <f>ROW(Source!A132)</f>
        <v>132</v>
      </c>
      <c r="B251">
        <v>86295768</v>
      </c>
      <c r="C251">
        <v>86295738</v>
      </c>
      <c r="D251">
        <v>27377902</v>
      </c>
      <c r="E251">
        <v>1</v>
      </c>
      <c r="F251">
        <v>1</v>
      </c>
      <c r="G251">
        <v>1</v>
      </c>
      <c r="H251">
        <v>3</v>
      </c>
      <c r="I251" t="s">
        <v>1074</v>
      </c>
      <c r="J251" t="s">
        <v>1075</v>
      </c>
      <c r="K251" t="s">
        <v>1076</v>
      </c>
      <c r="L251">
        <v>1348</v>
      </c>
      <c r="N251">
        <v>1009</v>
      </c>
      <c r="O251" t="s">
        <v>63</v>
      </c>
      <c r="P251" t="s">
        <v>63</v>
      </c>
      <c r="Q251">
        <v>1000</v>
      </c>
      <c r="X251">
        <v>3.0000000000000001E-5</v>
      </c>
      <c r="Y251">
        <v>4965.4399999999996</v>
      </c>
      <c r="Z251">
        <v>0</v>
      </c>
      <c r="AA251">
        <v>0</v>
      </c>
      <c r="AB251">
        <v>0</v>
      </c>
      <c r="AC251">
        <v>0</v>
      </c>
      <c r="AD251">
        <v>1</v>
      </c>
      <c r="AE251">
        <v>0</v>
      </c>
      <c r="AF251" t="s">
        <v>6</v>
      </c>
      <c r="AG251">
        <v>3.0000000000000001E-5</v>
      </c>
      <c r="AH251">
        <v>3</v>
      </c>
      <c r="AI251">
        <v>-1</v>
      </c>
      <c r="AJ251" t="s">
        <v>6</v>
      </c>
      <c r="AK251">
        <v>4</v>
      </c>
      <c r="AL251">
        <v>-0.14896319999999999</v>
      </c>
      <c r="AM251">
        <v>0</v>
      </c>
      <c r="AN251">
        <v>0</v>
      </c>
      <c r="AO251">
        <v>0</v>
      </c>
      <c r="AP251">
        <v>0</v>
      </c>
      <c r="AQ251">
        <v>0</v>
      </c>
      <c r="AR251">
        <v>1</v>
      </c>
    </row>
    <row r="252" spans="1:44" x14ac:dyDescent="0.2">
      <c r="A252">
        <f>ROW(Source!A132)</f>
        <v>132</v>
      </c>
      <c r="B252">
        <v>86295769</v>
      </c>
      <c r="C252">
        <v>86295738</v>
      </c>
      <c r="D252">
        <v>27378107</v>
      </c>
      <c r="E252">
        <v>1</v>
      </c>
      <c r="F252">
        <v>1</v>
      </c>
      <c r="G252">
        <v>1</v>
      </c>
      <c r="H252">
        <v>3</v>
      </c>
      <c r="I252" t="s">
        <v>1077</v>
      </c>
      <c r="J252" t="s">
        <v>1078</v>
      </c>
      <c r="K252" t="s">
        <v>1079</v>
      </c>
      <c r="L252">
        <v>1348</v>
      </c>
      <c r="N252">
        <v>1009</v>
      </c>
      <c r="O252" t="s">
        <v>63</v>
      </c>
      <c r="P252" t="s">
        <v>63</v>
      </c>
      <c r="Q252">
        <v>1000</v>
      </c>
      <c r="X252">
        <v>1.9400000000000001E-3</v>
      </c>
      <c r="Y252">
        <v>4950</v>
      </c>
      <c r="Z252">
        <v>0</v>
      </c>
      <c r="AA252">
        <v>0</v>
      </c>
      <c r="AB252">
        <v>0</v>
      </c>
      <c r="AC252">
        <v>0</v>
      </c>
      <c r="AD252">
        <v>1</v>
      </c>
      <c r="AE252">
        <v>0</v>
      </c>
      <c r="AF252" t="s">
        <v>6</v>
      </c>
      <c r="AG252">
        <v>1.9400000000000001E-3</v>
      </c>
      <c r="AH252">
        <v>3</v>
      </c>
      <c r="AI252">
        <v>-1</v>
      </c>
      <c r="AJ252" t="s">
        <v>6</v>
      </c>
      <c r="AK252">
        <v>4</v>
      </c>
      <c r="AL252">
        <v>-9.6029999999999998</v>
      </c>
      <c r="AM252">
        <v>0</v>
      </c>
      <c r="AN252">
        <v>0</v>
      </c>
      <c r="AO252">
        <v>0</v>
      </c>
      <c r="AP252">
        <v>0</v>
      </c>
      <c r="AQ252">
        <v>0</v>
      </c>
      <c r="AR252">
        <v>1</v>
      </c>
    </row>
    <row r="253" spans="1:44" x14ac:dyDescent="0.2">
      <c r="A253">
        <f>ROW(Source!A132)</f>
        <v>132</v>
      </c>
      <c r="B253">
        <v>86295770</v>
      </c>
      <c r="C253">
        <v>86295738</v>
      </c>
      <c r="D253">
        <v>27378266</v>
      </c>
      <c r="E253">
        <v>1</v>
      </c>
      <c r="F253">
        <v>1</v>
      </c>
      <c r="G253">
        <v>1</v>
      </c>
      <c r="H253">
        <v>3</v>
      </c>
      <c r="I253" t="s">
        <v>1080</v>
      </c>
      <c r="J253" t="s">
        <v>1081</v>
      </c>
      <c r="K253" t="s">
        <v>1082</v>
      </c>
      <c r="L253">
        <v>1348</v>
      </c>
      <c r="N253">
        <v>1009</v>
      </c>
      <c r="O253" t="s">
        <v>63</v>
      </c>
      <c r="P253" t="s">
        <v>63</v>
      </c>
      <c r="Q253">
        <v>1000</v>
      </c>
      <c r="X253">
        <v>4.0000000000000001E-3</v>
      </c>
      <c r="Y253">
        <v>10815</v>
      </c>
      <c r="Z253">
        <v>0</v>
      </c>
      <c r="AA253">
        <v>0</v>
      </c>
      <c r="AB253">
        <v>0</v>
      </c>
      <c r="AC253">
        <v>0</v>
      </c>
      <c r="AD253">
        <v>1</v>
      </c>
      <c r="AE253">
        <v>0</v>
      </c>
      <c r="AF253" t="s">
        <v>6</v>
      </c>
      <c r="AG253">
        <v>4.0000000000000001E-3</v>
      </c>
      <c r="AH253">
        <v>3</v>
      </c>
      <c r="AI253">
        <v>-1</v>
      </c>
      <c r="AJ253" t="s">
        <v>6</v>
      </c>
      <c r="AK253">
        <v>4</v>
      </c>
      <c r="AL253">
        <v>-43.26</v>
      </c>
      <c r="AM253">
        <v>0</v>
      </c>
      <c r="AN253">
        <v>0</v>
      </c>
      <c r="AO253">
        <v>0</v>
      </c>
      <c r="AP253">
        <v>0</v>
      </c>
      <c r="AQ253">
        <v>0</v>
      </c>
      <c r="AR253">
        <v>1</v>
      </c>
    </row>
    <row r="254" spans="1:44" x14ac:dyDescent="0.2">
      <c r="A254">
        <f>ROW(Source!A132)</f>
        <v>132</v>
      </c>
      <c r="B254">
        <v>86295771</v>
      </c>
      <c r="C254">
        <v>86295738</v>
      </c>
      <c r="D254">
        <v>27378501</v>
      </c>
      <c r="E254">
        <v>1</v>
      </c>
      <c r="F254">
        <v>1</v>
      </c>
      <c r="G254">
        <v>1</v>
      </c>
      <c r="H254">
        <v>3</v>
      </c>
      <c r="I254" t="s">
        <v>1083</v>
      </c>
      <c r="J254" t="s">
        <v>1084</v>
      </c>
      <c r="K254" t="s">
        <v>1085</v>
      </c>
      <c r="L254">
        <v>1348</v>
      </c>
      <c r="N254">
        <v>1009</v>
      </c>
      <c r="O254" t="s">
        <v>63</v>
      </c>
      <c r="P254" t="s">
        <v>63</v>
      </c>
      <c r="Q254">
        <v>1000</v>
      </c>
      <c r="X254">
        <v>0</v>
      </c>
      <c r="Y254">
        <v>9100</v>
      </c>
      <c r="Z254">
        <v>0</v>
      </c>
      <c r="AA254">
        <v>0</v>
      </c>
      <c r="AB254">
        <v>0</v>
      </c>
      <c r="AC254">
        <v>1</v>
      </c>
      <c r="AD254">
        <v>0</v>
      </c>
      <c r="AE254">
        <v>0</v>
      </c>
      <c r="AF254" t="s">
        <v>6</v>
      </c>
      <c r="AG254">
        <v>0</v>
      </c>
      <c r="AH254">
        <v>3</v>
      </c>
      <c r="AI254">
        <v>-1</v>
      </c>
      <c r="AJ254" t="s">
        <v>6</v>
      </c>
      <c r="AK254">
        <v>0</v>
      </c>
      <c r="AL254">
        <v>0</v>
      </c>
      <c r="AM254">
        <v>0</v>
      </c>
      <c r="AN254">
        <v>0</v>
      </c>
      <c r="AO254">
        <v>0</v>
      </c>
      <c r="AP254">
        <v>0</v>
      </c>
      <c r="AQ254">
        <v>0</v>
      </c>
      <c r="AR254">
        <v>0</v>
      </c>
    </row>
    <row r="255" spans="1:44" x14ac:dyDescent="0.2">
      <c r="A255">
        <f>ROW(Source!A132)</f>
        <v>132</v>
      </c>
      <c r="B255">
        <v>86295772</v>
      </c>
      <c r="C255">
        <v>86295738</v>
      </c>
      <c r="D255">
        <v>27378576</v>
      </c>
      <c r="E255">
        <v>1</v>
      </c>
      <c r="F255">
        <v>1</v>
      </c>
      <c r="G255">
        <v>1</v>
      </c>
      <c r="H255">
        <v>3</v>
      </c>
      <c r="I255" t="s">
        <v>1040</v>
      </c>
      <c r="J255" t="s">
        <v>1041</v>
      </c>
      <c r="K255" t="s">
        <v>62</v>
      </c>
      <c r="L255">
        <v>1348</v>
      </c>
      <c r="N255">
        <v>1009</v>
      </c>
      <c r="O255" t="s">
        <v>63</v>
      </c>
      <c r="P255" t="s">
        <v>63</v>
      </c>
      <c r="Q255">
        <v>1000</v>
      </c>
      <c r="X255">
        <v>1.0000000000000001E-5</v>
      </c>
      <c r="Y255">
        <v>12050</v>
      </c>
      <c r="Z255">
        <v>0</v>
      </c>
      <c r="AA255">
        <v>0</v>
      </c>
      <c r="AB255">
        <v>0</v>
      </c>
      <c r="AC255">
        <v>0</v>
      </c>
      <c r="AD255">
        <v>1</v>
      </c>
      <c r="AE255">
        <v>0</v>
      </c>
      <c r="AF255" t="s">
        <v>6</v>
      </c>
      <c r="AG255">
        <v>1.0000000000000001E-5</v>
      </c>
      <c r="AH255">
        <v>3</v>
      </c>
      <c r="AI255">
        <v>-1</v>
      </c>
      <c r="AJ255" t="s">
        <v>6</v>
      </c>
      <c r="AK255">
        <v>4</v>
      </c>
      <c r="AL255">
        <v>-0.12050000000000001</v>
      </c>
      <c r="AM255">
        <v>0</v>
      </c>
      <c r="AN255">
        <v>0</v>
      </c>
      <c r="AO255">
        <v>0</v>
      </c>
      <c r="AP255">
        <v>0</v>
      </c>
      <c r="AQ255">
        <v>0</v>
      </c>
      <c r="AR255">
        <v>1</v>
      </c>
    </row>
    <row r="256" spans="1:44" x14ac:dyDescent="0.2">
      <c r="A256">
        <f>ROW(Source!A132)</f>
        <v>132</v>
      </c>
      <c r="B256">
        <v>86295773</v>
      </c>
      <c r="C256">
        <v>86295738</v>
      </c>
      <c r="D256">
        <v>27371084</v>
      </c>
      <c r="E256">
        <v>1</v>
      </c>
      <c r="F256">
        <v>1</v>
      </c>
      <c r="G256">
        <v>1</v>
      </c>
      <c r="H256">
        <v>3</v>
      </c>
      <c r="I256" t="s">
        <v>255</v>
      </c>
      <c r="J256" t="s">
        <v>257</v>
      </c>
      <c r="K256" t="s">
        <v>256</v>
      </c>
      <c r="L256">
        <v>1346</v>
      </c>
      <c r="N256">
        <v>1009</v>
      </c>
      <c r="O256" t="s">
        <v>182</v>
      </c>
      <c r="P256" t="s">
        <v>182</v>
      </c>
      <c r="Q256">
        <v>1</v>
      </c>
      <c r="X256">
        <v>0.41</v>
      </c>
      <c r="Y256">
        <v>6.12</v>
      </c>
      <c r="Z256">
        <v>0</v>
      </c>
      <c r="AA256">
        <v>0</v>
      </c>
      <c r="AB256">
        <v>0</v>
      </c>
      <c r="AC256">
        <v>0</v>
      </c>
      <c r="AD256">
        <v>1</v>
      </c>
      <c r="AE256">
        <v>0</v>
      </c>
      <c r="AF256" t="s">
        <v>6</v>
      </c>
      <c r="AG256">
        <v>0.41</v>
      </c>
      <c r="AH256">
        <v>2</v>
      </c>
      <c r="AI256">
        <v>86295751</v>
      </c>
      <c r="AJ256">
        <v>232</v>
      </c>
      <c r="AK256">
        <v>3</v>
      </c>
      <c r="AL256">
        <v>-2.5091999999999999</v>
      </c>
      <c r="AM256">
        <v>0</v>
      </c>
      <c r="AN256">
        <v>0</v>
      </c>
      <c r="AO256">
        <v>0</v>
      </c>
      <c r="AP256">
        <v>0</v>
      </c>
      <c r="AQ256">
        <v>0</v>
      </c>
      <c r="AR256">
        <v>1</v>
      </c>
    </row>
    <row r="257" spans="1:44" x14ac:dyDescent="0.2">
      <c r="A257">
        <f>ROW(Source!A132)</f>
        <v>132</v>
      </c>
      <c r="B257">
        <v>86295774</v>
      </c>
      <c r="C257">
        <v>86295738</v>
      </c>
      <c r="D257">
        <v>27374681</v>
      </c>
      <c r="E257">
        <v>1</v>
      </c>
      <c r="F257">
        <v>1</v>
      </c>
      <c r="G257">
        <v>1</v>
      </c>
      <c r="H257">
        <v>3</v>
      </c>
      <c r="I257" t="s">
        <v>1086</v>
      </c>
      <c r="J257" t="s">
        <v>1087</v>
      </c>
      <c r="K257" t="s">
        <v>1088</v>
      </c>
      <c r="L257">
        <v>1348</v>
      </c>
      <c r="N257">
        <v>1009</v>
      </c>
      <c r="O257" t="s">
        <v>63</v>
      </c>
      <c r="P257" t="s">
        <v>63</v>
      </c>
      <c r="Q257">
        <v>1000</v>
      </c>
      <c r="X257">
        <v>5.9999999999999995E-4</v>
      </c>
      <c r="Y257">
        <v>9169.91</v>
      </c>
      <c r="Z257">
        <v>0</v>
      </c>
      <c r="AA257">
        <v>0</v>
      </c>
      <c r="AB257">
        <v>0</v>
      </c>
      <c r="AC257">
        <v>0</v>
      </c>
      <c r="AD257">
        <v>1</v>
      </c>
      <c r="AE257">
        <v>0</v>
      </c>
      <c r="AF257" t="s">
        <v>6</v>
      </c>
      <c r="AG257">
        <v>5.9999999999999995E-4</v>
      </c>
      <c r="AH257">
        <v>3</v>
      </c>
      <c r="AI257">
        <v>-1</v>
      </c>
      <c r="AJ257" t="s">
        <v>6</v>
      </c>
      <c r="AK257">
        <v>4</v>
      </c>
      <c r="AL257">
        <v>-5.5019459999999993</v>
      </c>
      <c r="AM257">
        <v>0</v>
      </c>
      <c r="AN257">
        <v>0</v>
      </c>
      <c r="AO257">
        <v>0</v>
      </c>
      <c r="AP257">
        <v>0</v>
      </c>
      <c r="AQ257">
        <v>0</v>
      </c>
      <c r="AR257">
        <v>1</v>
      </c>
    </row>
    <row r="258" spans="1:44" x14ac:dyDescent="0.2">
      <c r="A258">
        <f>ROW(Source!A132)</f>
        <v>132</v>
      </c>
      <c r="B258">
        <v>86295775</v>
      </c>
      <c r="C258">
        <v>86295738</v>
      </c>
      <c r="D258">
        <v>27379623</v>
      </c>
      <c r="E258">
        <v>1</v>
      </c>
      <c r="F258">
        <v>1</v>
      </c>
      <c r="G258">
        <v>1</v>
      </c>
      <c r="H258">
        <v>3</v>
      </c>
      <c r="I258" t="s">
        <v>1089</v>
      </c>
      <c r="J258" t="s">
        <v>1090</v>
      </c>
      <c r="K258" t="s">
        <v>1091</v>
      </c>
      <c r="L258">
        <v>1339</v>
      </c>
      <c r="N258">
        <v>1007</v>
      </c>
      <c r="O258" t="s">
        <v>32</v>
      </c>
      <c r="P258" t="s">
        <v>32</v>
      </c>
      <c r="Q258">
        <v>1</v>
      </c>
      <c r="X258">
        <v>1.0300000000000001E-3</v>
      </c>
      <c r="Y258">
        <v>1700</v>
      </c>
      <c r="Z258">
        <v>0</v>
      </c>
      <c r="AA258">
        <v>0</v>
      </c>
      <c r="AB258">
        <v>0</v>
      </c>
      <c r="AC258">
        <v>0</v>
      </c>
      <c r="AD258">
        <v>1</v>
      </c>
      <c r="AE258">
        <v>0</v>
      </c>
      <c r="AF258" t="s">
        <v>6</v>
      </c>
      <c r="AG258">
        <v>1.0300000000000001E-3</v>
      </c>
      <c r="AH258">
        <v>3</v>
      </c>
      <c r="AI258">
        <v>-1</v>
      </c>
      <c r="AJ258" t="s">
        <v>6</v>
      </c>
      <c r="AK258">
        <v>4</v>
      </c>
      <c r="AL258">
        <v>-1.7510000000000001</v>
      </c>
      <c r="AM258">
        <v>0</v>
      </c>
      <c r="AN258">
        <v>0</v>
      </c>
      <c r="AO258">
        <v>0</v>
      </c>
      <c r="AP258">
        <v>0</v>
      </c>
      <c r="AQ258">
        <v>0</v>
      </c>
      <c r="AR258">
        <v>1</v>
      </c>
    </row>
    <row r="259" spans="1:44" x14ac:dyDescent="0.2">
      <c r="A259">
        <f>ROW(Source!A132)</f>
        <v>132</v>
      </c>
      <c r="B259">
        <v>86295776</v>
      </c>
      <c r="C259">
        <v>86295738</v>
      </c>
      <c r="D259">
        <v>27386415</v>
      </c>
      <c r="E259">
        <v>1</v>
      </c>
      <c r="F259">
        <v>1</v>
      </c>
      <c r="G259">
        <v>1</v>
      </c>
      <c r="H259">
        <v>3</v>
      </c>
      <c r="I259" t="s">
        <v>1092</v>
      </c>
      <c r="J259" t="s">
        <v>1093</v>
      </c>
      <c r="K259" t="s">
        <v>1094</v>
      </c>
      <c r="L259">
        <v>1348</v>
      </c>
      <c r="N259">
        <v>1009</v>
      </c>
      <c r="O259" t="s">
        <v>63</v>
      </c>
      <c r="P259" t="s">
        <v>63</v>
      </c>
      <c r="Q259">
        <v>1000</v>
      </c>
      <c r="X259">
        <v>3.1E-4</v>
      </c>
      <c r="Y259">
        <v>15620</v>
      </c>
      <c r="Z259">
        <v>0</v>
      </c>
      <c r="AA259">
        <v>0</v>
      </c>
      <c r="AB259">
        <v>0</v>
      </c>
      <c r="AC259">
        <v>0</v>
      </c>
      <c r="AD259">
        <v>1</v>
      </c>
      <c r="AE259">
        <v>0</v>
      </c>
      <c r="AF259" t="s">
        <v>6</v>
      </c>
      <c r="AG259">
        <v>3.1E-4</v>
      </c>
      <c r="AH259">
        <v>3</v>
      </c>
      <c r="AI259">
        <v>-1</v>
      </c>
      <c r="AJ259" t="s">
        <v>6</v>
      </c>
      <c r="AK259">
        <v>4</v>
      </c>
      <c r="AL259">
        <v>-4.8422000000000001</v>
      </c>
      <c r="AM259">
        <v>0</v>
      </c>
      <c r="AN259">
        <v>0</v>
      </c>
      <c r="AO259">
        <v>0</v>
      </c>
      <c r="AP259">
        <v>0</v>
      </c>
      <c r="AQ259">
        <v>0</v>
      </c>
      <c r="AR259">
        <v>1</v>
      </c>
    </row>
    <row r="260" spans="1:44" x14ac:dyDescent="0.2">
      <c r="A260">
        <f>ROW(Source!A132)</f>
        <v>132</v>
      </c>
      <c r="B260">
        <v>86295777</v>
      </c>
      <c r="C260">
        <v>86295738</v>
      </c>
      <c r="D260">
        <v>27391761</v>
      </c>
      <c r="E260">
        <v>1</v>
      </c>
      <c r="F260">
        <v>1</v>
      </c>
      <c r="G260">
        <v>1</v>
      </c>
      <c r="H260">
        <v>3</v>
      </c>
      <c r="I260" t="s">
        <v>1095</v>
      </c>
      <c r="J260" t="s">
        <v>1096</v>
      </c>
      <c r="K260" t="s">
        <v>1097</v>
      </c>
      <c r="L260">
        <v>1348</v>
      </c>
      <c r="N260">
        <v>1009</v>
      </c>
      <c r="O260" t="s">
        <v>63</v>
      </c>
      <c r="P260" t="s">
        <v>63</v>
      </c>
      <c r="Q260">
        <v>1000</v>
      </c>
      <c r="X260">
        <v>1E-3</v>
      </c>
      <c r="Y260">
        <v>10988.93</v>
      </c>
      <c r="Z260">
        <v>0</v>
      </c>
      <c r="AA260">
        <v>0</v>
      </c>
      <c r="AB260">
        <v>0</v>
      </c>
      <c r="AC260">
        <v>0</v>
      </c>
      <c r="AD260">
        <v>1</v>
      </c>
      <c r="AE260">
        <v>0</v>
      </c>
      <c r="AF260" t="s">
        <v>6</v>
      </c>
      <c r="AG260">
        <v>1E-3</v>
      </c>
      <c r="AH260">
        <v>3</v>
      </c>
      <c r="AI260">
        <v>-1</v>
      </c>
      <c r="AJ260" t="s">
        <v>6</v>
      </c>
      <c r="AK260">
        <v>4</v>
      </c>
      <c r="AL260">
        <v>-10.98893</v>
      </c>
      <c r="AM260">
        <v>0</v>
      </c>
      <c r="AN260">
        <v>0</v>
      </c>
      <c r="AO260">
        <v>0</v>
      </c>
      <c r="AP260">
        <v>0</v>
      </c>
      <c r="AQ260">
        <v>0</v>
      </c>
      <c r="AR260">
        <v>1</v>
      </c>
    </row>
    <row r="261" spans="1:44" x14ac:dyDescent="0.2">
      <c r="A261">
        <f>ROW(Source!A132)</f>
        <v>132</v>
      </c>
      <c r="B261">
        <v>86295778</v>
      </c>
      <c r="C261">
        <v>86295738</v>
      </c>
      <c r="D261">
        <v>27390428</v>
      </c>
      <c r="E261">
        <v>1</v>
      </c>
      <c r="F261">
        <v>1</v>
      </c>
      <c r="G261">
        <v>1</v>
      </c>
      <c r="H261">
        <v>3</v>
      </c>
      <c r="I261" t="s">
        <v>1098</v>
      </c>
      <c r="J261" t="s">
        <v>1099</v>
      </c>
      <c r="K261" t="s">
        <v>1100</v>
      </c>
      <c r="L261">
        <v>1348</v>
      </c>
      <c r="N261">
        <v>1009</v>
      </c>
      <c r="O261" t="s">
        <v>63</v>
      </c>
      <c r="P261" t="s">
        <v>63</v>
      </c>
      <c r="Q261">
        <v>1000</v>
      </c>
      <c r="X261">
        <v>1</v>
      </c>
      <c r="Y261">
        <v>0</v>
      </c>
      <c r="Z261">
        <v>0</v>
      </c>
      <c r="AA261">
        <v>0</v>
      </c>
      <c r="AB261">
        <v>0</v>
      </c>
      <c r="AC261">
        <v>0</v>
      </c>
      <c r="AD261">
        <v>0</v>
      </c>
      <c r="AE261">
        <v>0</v>
      </c>
      <c r="AF261" t="s">
        <v>6</v>
      </c>
      <c r="AG261">
        <v>1</v>
      </c>
      <c r="AH261">
        <v>3</v>
      </c>
      <c r="AI261">
        <v>-1</v>
      </c>
      <c r="AJ261" t="s">
        <v>6</v>
      </c>
      <c r="AK261">
        <v>0</v>
      </c>
      <c r="AL261">
        <v>0</v>
      </c>
      <c r="AM261">
        <v>0</v>
      </c>
      <c r="AN261">
        <v>0</v>
      </c>
      <c r="AO261">
        <v>0</v>
      </c>
      <c r="AP261">
        <v>0</v>
      </c>
      <c r="AQ261">
        <v>0</v>
      </c>
      <c r="AR261">
        <v>0</v>
      </c>
    </row>
    <row r="262" spans="1:44" x14ac:dyDescent="0.2">
      <c r="A262">
        <f>ROW(Source!A132)</f>
        <v>132</v>
      </c>
      <c r="B262">
        <v>86295779</v>
      </c>
      <c r="C262">
        <v>86295738</v>
      </c>
      <c r="D262">
        <v>27429718</v>
      </c>
      <c r="E262">
        <v>1</v>
      </c>
      <c r="F262">
        <v>1</v>
      </c>
      <c r="G262">
        <v>1</v>
      </c>
      <c r="H262">
        <v>3</v>
      </c>
      <c r="I262" t="s">
        <v>1101</v>
      </c>
      <c r="J262" t="s">
        <v>1102</v>
      </c>
      <c r="K262" t="s">
        <v>1103</v>
      </c>
      <c r="L262">
        <v>1302</v>
      </c>
      <c r="N262">
        <v>1003</v>
      </c>
      <c r="O262" t="s">
        <v>1104</v>
      </c>
      <c r="P262" t="s">
        <v>1104</v>
      </c>
      <c r="Q262">
        <v>10</v>
      </c>
      <c r="X262">
        <v>1.8700000000000001E-2</v>
      </c>
      <c r="Y262">
        <v>50.25</v>
      </c>
      <c r="Z262">
        <v>0</v>
      </c>
      <c r="AA262">
        <v>0</v>
      </c>
      <c r="AB262">
        <v>0</v>
      </c>
      <c r="AC262">
        <v>0</v>
      </c>
      <c r="AD262">
        <v>1</v>
      </c>
      <c r="AE262">
        <v>0</v>
      </c>
      <c r="AF262" t="s">
        <v>6</v>
      </c>
      <c r="AG262">
        <v>1.8700000000000001E-2</v>
      </c>
      <c r="AH262">
        <v>3</v>
      </c>
      <c r="AI262">
        <v>-1</v>
      </c>
      <c r="AJ262" t="s">
        <v>6</v>
      </c>
      <c r="AK262">
        <v>4</v>
      </c>
      <c r="AL262">
        <v>-0.93967500000000004</v>
      </c>
      <c r="AM262">
        <v>0</v>
      </c>
      <c r="AN262">
        <v>0</v>
      </c>
      <c r="AO262">
        <v>0</v>
      </c>
      <c r="AP262">
        <v>0</v>
      </c>
      <c r="AQ262">
        <v>0</v>
      </c>
      <c r="AR262">
        <v>1</v>
      </c>
    </row>
    <row r="263" spans="1:44" x14ac:dyDescent="0.2">
      <c r="A263">
        <f>ROW(Source!A147)</f>
        <v>147</v>
      </c>
      <c r="B263">
        <v>86295803</v>
      </c>
      <c r="C263">
        <v>86295787</v>
      </c>
      <c r="D263">
        <v>27493458</v>
      </c>
      <c r="E263">
        <v>1</v>
      </c>
      <c r="F263">
        <v>1</v>
      </c>
      <c r="G263">
        <v>1</v>
      </c>
      <c r="H263">
        <v>1</v>
      </c>
      <c r="I263" t="s">
        <v>998</v>
      </c>
      <c r="J263" t="s">
        <v>6</v>
      </c>
      <c r="K263" t="s">
        <v>999</v>
      </c>
      <c r="L263">
        <v>1369</v>
      </c>
      <c r="N263">
        <v>1013</v>
      </c>
      <c r="O263" t="s">
        <v>921</v>
      </c>
      <c r="P263" t="s">
        <v>921</v>
      </c>
      <c r="Q263">
        <v>1</v>
      </c>
      <c r="X263">
        <v>50.79</v>
      </c>
      <c r="Y263">
        <v>0</v>
      </c>
      <c r="Z263">
        <v>0</v>
      </c>
      <c r="AA263">
        <v>0</v>
      </c>
      <c r="AB263">
        <v>8.6</v>
      </c>
      <c r="AC263">
        <v>0</v>
      </c>
      <c r="AD263">
        <v>1</v>
      </c>
      <c r="AE263">
        <v>1</v>
      </c>
      <c r="AF263" t="s">
        <v>6</v>
      </c>
      <c r="AG263">
        <v>50.79</v>
      </c>
      <c r="AH263">
        <v>2</v>
      </c>
      <c r="AI263">
        <v>86295788</v>
      </c>
      <c r="AJ263">
        <v>237</v>
      </c>
      <c r="AK263">
        <v>0</v>
      </c>
      <c r="AL263">
        <v>0</v>
      </c>
      <c r="AM263">
        <v>0</v>
      </c>
      <c r="AN263">
        <v>0</v>
      </c>
      <c r="AO263">
        <v>0</v>
      </c>
      <c r="AP263">
        <v>0</v>
      </c>
      <c r="AQ263">
        <v>0</v>
      </c>
      <c r="AR263">
        <v>0</v>
      </c>
    </row>
    <row r="264" spans="1:44" x14ac:dyDescent="0.2">
      <c r="A264">
        <f>ROW(Source!A147)</f>
        <v>147</v>
      </c>
      <c r="B264">
        <v>86295804</v>
      </c>
      <c r="C264">
        <v>86295787</v>
      </c>
      <c r="D264">
        <v>121548</v>
      </c>
      <c r="E264">
        <v>1</v>
      </c>
      <c r="F264">
        <v>1</v>
      </c>
      <c r="G264">
        <v>1</v>
      </c>
      <c r="H264">
        <v>1</v>
      </c>
      <c r="I264" t="s">
        <v>39</v>
      </c>
      <c r="J264" t="s">
        <v>6</v>
      </c>
      <c r="K264" t="s">
        <v>922</v>
      </c>
      <c r="L264">
        <v>608254</v>
      </c>
      <c r="N264">
        <v>1013</v>
      </c>
      <c r="O264" t="s">
        <v>923</v>
      </c>
      <c r="P264" t="s">
        <v>923</v>
      </c>
      <c r="Q264">
        <v>1</v>
      </c>
      <c r="X264">
        <v>0.12</v>
      </c>
      <c r="Y264">
        <v>0</v>
      </c>
      <c r="Z264">
        <v>0</v>
      </c>
      <c r="AA264">
        <v>0</v>
      </c>
      <c r="AB264">
        <v>0</v>
      </c>
      <c r="AC264">
        <v>0</v>
      </c>
      <c r="AD264">
        <v>1</v>
      </c>
      <c r="AE264">
        <v>2</v>
      </c>
      <c r="AF264" t="s">
        <v>6</v>
      </c>
      <c r="AG264">
        <v>0.12</v>
      </c>
      <c r="AH264">
        <v>2</v>
      </c>
      <c r="AI264">
        <v>86295789</v>
      </c>
      <c r="AJ264">
        <v>238</v>
      </c>
      <c r="AK264">
        <v>0</v>
      </c>
      <c r="AL264">
        <v>0</v>
      </c>
      <c r="AM264">
        <v>0</v>
      </c>
      <c r="AN264">
        <v>0</v>
      </c>
      <c r="AO264">
        <v>0</v>
      </c>
      <c r="AP264">
        <v>0</v>
      </c>
      <c r="AQ264">
        <v>0</v>
      </c>
      <c r="AR264">
        <v>0</v>
      </c>
    </row>
    <row r="265" spans="1:44" x14ac:dyDescent="0.2">
      <c r="A265">
        <f>ROW(Source!A147)</f>
        <v>147</v>
      </c>
      <c r="B265">
        <v>86295805</v>
      </c>
      <c r="C265">
        <v>86295787</v>
      </c>
      <c r="D265">
        <v>27439499</v>
      </c>
      <c r="E265">
        <v>1</v>
      </c>
      <c r="F265">
        <v>1</v>
      </c>
      <c r="G265">
        <v>1</v>
      </c>
      <c r="H265">
        <v>2</v>
      </c>
      <c r="I265" t="s">
        <v>930</v>
      </c>
      <c r="J265" t="s">
        <v>931</v>
      </c>
      <c r="K265" t="s">
        <v>932</v>
      </c>
      <c r="L265">
        <v>1368</v>
      </c>
      <c r="N265">
        <v>1011</v>
      </c>
      <c r="O265" t="s">
        <v>927</v>
      </c>
      <c r="P265" t="s">
        <v>927</v>
      </c>
      <c r="Q265">
        <v>1</v>
      </c>
      <c r="X265">
        <v>0.12</v>
      </c>
      <c r="Y265">
        <v>0</v>
      </c>
      <c r="Z265">
        <v>112.67</v>
      </c>
      <c r="AA265">
        <v>13.61</v>
      </c>
      <c r="AB265">
        <v>0</v>
      </c>
      <c r="AC265">
        <v>0</v>
      </c>
      <c r="AD265">
        <v>1</v>
      </c>
      <c r="AE265">
        <v>0</v>
      </c>
      <c r="AF265" t="s">
        <v>6</v>
      </c>
      <c r="AG265">
        <v>0.12</v>
      </c>
      <c r="AH265">
        <v>2</v>
      </c>
      <c r="AI265">
        <v>86295790</v>
      </c>
      <c r="AJ265">
        <v>239</v>
      </c>
      <c r="AK265">
        <v>0</v>
      </c>
      <c r="AL265">
        <v>0</v>
      </c>
      <c r="AM265">
        <v>0</v>
      </c>
      <c r="AN265">
        <v>0</v>
      </c>
      <c r="AO265">
        <v>0</v>
      </c>
      <c r="AP265">
        <v>0</v>
      </c>
      <c r="AQ265">
        <v>0</v>
      </c>
      <c r="AR265">
        <v>0</v>
      </c>
    </row>
    <row r="266" spans="1:44" x14ac:dyDescent="0.2">
      <c r="A266">
        <f>ROW(Source!A147)</f>
        <v>147</v>
      </c>
      <c r="B266">
        <v>86295806</v>
      </c>
      <c r="C266">
        <v>86295787</v>
      </c>
      <c r="D266">
        <v>27439598</v>
      </c>
      <c r="E266">
        <v>1</v>
      </c>
      <c r="F266">
        <v>1</v>
      </c>
      <c r="G266">
        <v>1</v>
      </c>
      <c r="H266">
        <v>2</v>
      </c>
      <c r="I266" t="s">
        <v>1000</v>
      </c>
      <c r="J266" t="s">
        <v>1001</v>
      </c>
      <c r="K266" t="s">
        <v>1002</v>
      </c>
      <c r="L266">
        <v>1368</v>
      </c>
      <c r="N266">
        <v>1011</v>
      </c>
      <c r="O266" t="s">
        <v>927</v>
      </c>
      <c r="P266" t="s">
        <v>927</v>
      </c>
      <c r="Q266">
        <v>1</v>
      </c>
      <c r="X266">
        <v>10.53</v>
      </c>
      <c r="Y266">
        <v>0</v>
      </c>
      <c r="Z266">
        <v>8.4600000000000009</v>
      </c>
      <c r="AA266">
        <v>0</v>
      </c>
      <c r="AB266">
        <v>0</v>
      </c>
      <c r="AC266">
        <v>0</v>
      </c>
      <c r="AD266">
        <v>1</v>
      </c>
      <c r="AE266">
        <v>0</v>
      </c>
      <c r="AF266" t="s">
        <v>6</v>
      </c>
      <c r="AG266">
        <v>10.53</v>
      </c>
      <c r="AH266">
        <v>2</v>
      </c>
      <c r="AI266">
        <v>86295791</v>
      </c>
      <c r="AJ266">
        <v>240</v>
      </c>
      <c r="AK266">
        <v>0</v>
      </c>
      <c r="AL266">
        <v>0</v>
      </c>
      <c r="AM266">
        <v>0</v>
      </c>
      <c r="AN266">
        <v>0</v>
      </c>
      <c r="AO266">
        <v>0</v>
      </c>
      <c r="AP266">
        <v>0</v>
      </c>
      <c r="AQ266">
        <v>0</v>
      </c>
      <c r="AR266">
        <v>0</v>
      </c>
    </row>
    <row r="267" spans="1:44" x14ac:dyDescent="0.2">
      <c r="A267">
        <f>ROW(Source!A147)</f>
        <v>147</v>
      </c>
      <c r="B267">
        <v>86295807</v>
      </c>
      <c r="C267">
        <v>86295787</v>
      </c>
      <c r="D267">
        <v>27439705</v>
      </c>
      <c r="E267">
        <v>1</v>
      </c>
      <c r="F267">
        <v>1</v>
      </c>
      <c r="G267">
        <v>1</v>
      </c>
      <c r="H267">
        <v>2</v>
      </c>
      <c r="I267" t="s">
        <v>986</v>
      </c>
      <c r="J267" t="s">
        <v>987</v>
      </c>
      <c r="K267" t="s">
        <v>988</v>
      </c>
      <c r="L267">
        <v>1368</v>
      </c>
      <c r="N267">
        <v>1011</v>
      </c>
      <c r="O267" t="s">
        <v>927</v>
      </c>
      <c r="P267" t="s">
        <v>927</v>
      </c>
      <c r="Q267">
        <v>1</v>
      </c>
      <c r="X267">
        <v>1.86</v>
      </c>
      <c r="Y267">
        <v>0</v>
      </c>
      <c r="Z267">
        <v>1.1000000000000001</v>
      </c>
      <c r="AA267">
        <v>0</v>
      </c>
      <c r="AB267">
        <v>0</v>
      </c>
      <c r="AC267">
        <v>0</v>
      </c>
      <c r="AD267">
        <v>1</v>
      </c>
      <c r="AE267">
        <v>0</v>
      </c>
      <c r="AF267" t="s">
        <v>6</v>
      </c>
      <c r="AG267">
        <v>1.86</v>
      </c>
      <c r="AH267">
        <v>2</v>
      </c>
      <c r="AI267">
        <v>86295792</v>
      </c>
      <c r="AJ267">
        <v>241</v>
      </c>
      <c r="AK267">
        <v>0</v>
      </c>
      <c r="AL267">
        <v>0</v>
      </c>
      <c r="AM267">
        <v>0</v>
      </c>
      <c r="AN267">
        <v>0</v>
      </c>
      <c r="AO267">
        <v>0</v>
      </c>
      <c r="AP267">
        <v>0</v>
      </c>
      <c r="AQ267">
        <v>0</v>
      </c>
      <c r="AR267">
        <v>0</v>
      </c>
    </row>
    <row r="268" spans="1:44" x14ac:dyDescent="0.2">
      <c r="A268">
        <f>ROW(Source!A147)</f>
        <v>147</v>
      </c>
      <c r="B268">
        <v>86295808</v>
      </c>
      <c r="C268">
        <v>86295787</v>
      </c>
      <c r="D268">
        <v>27439713</v>
      </c>
      <c r="E268">
        <v>1</v>
      </c>
      <c r="F268">
        <v>1</v>
      </c>
      <c r="G268">
        <v>1</v>
      </c>
      <c r="H268">
        <v>2</v>
      </c>
      <c r="I268" t="s">
        <v>989</v>
      </c>
      <c r="J268" t="s">
        <v>990</v>
      </c>
      <c r="K268" t="s">
        <v>991</v>
      </c>
      <c r="L268">
        <v>1368</v>
      </c>
      <c r="N268">
        <v>1011</v>
      </c>
      <c r="O268" t="s">
        <v>927</v>
      </c>
      <c r="P268" t="s">
        <v>927</v>
      </c>
      <c r="Q268">
        <v>1</v>
      </c>
      <c r="X268">
        <v>2.0299999999999998</v>
      </c>
      <c r="Y268">
        <v>0</v>
      </c>
      <c r="Z268">
        <v>11.76</v>
      </c>
      <c r="AA268">
        <v>0</v>
      </c>
      <c r="AB268">
        <v>0</v>
      </c>
      <c r="AC268">
        <v>0</v>
      </c>
      <c r="AD268">
        <v>1</v>
      </c>
      <c r="AE268">
        <v>0</v>
      </c>
      <c r="AF268" t="s">
        <v>6</v>
      </c>
      <c r="AG268">
        <v>2.0299999999999998</v>
      </c>
      <c r="AH268">
        <v>2</v>
      </c>
      <c r="AI268">
        <v>86295793</v>
      </c>
      <c r="AJ268">
        <v>242</v>
      </c>
      <c r="AK268">
        <v>0</v>
      </c>
      <c r="AL268">
        <v>0</v>
      </c>
      <c r="AM268">
        <v>0</v>
      </c>
      <c r="AN268">
        <v>0</v>
      </c>
      <c r="AO268">
        <v>0</v>
      </c>
      <c r="AP268">
        <v>0</v>
      </c>
      <c r="AQ268">
        <v>0</v>
      </c>
      <c r="AR268">
        <v>0</v>
      </c>
    </row>
    <row r="269" spans="1:44" x14ac:dyDescent="0.2">
      <c r="A269">
        <f>ROW(Source!A147)</f>
        <v>147</v>
      </c>
      <c r="B269">
        <v>86295809</v>
      </c>
      <c r="C269">
        <v>86295787</v>
      </c>
      <c r="D269">
        <v>27439719</v>
      </c>
      <c r="E269">
        <v>1</v>
      </c>
      <c r="F269">
        <v>1</v>
      </c>
      <c r="G269">
        <v>1</v>
      </c>
      <c r="H269">
        <v>2</v>
      </c>
      <c r="I269" t="s">
        <v>992</v>
      </c>
      <c r="J269" t="s">
        <v>993</v>
      </c>
      <c r="K269" t="s">
        <v>994</v>
      </c>
      <c r="L269">
        <v>1368</v>
      </c>
      <c r="N269">
        <v>1011</v>
      </c>
      <c r="O269" t="s">
        <v>927</v>
      </c>
      <c r="P269" t="s">
        <v>927</v>
      </c>
      <c r="Q269">
        <v>1</v>
      </c>
      <c r="X269">
        <v>0.14000000000000001</v>
      </c>
      <c r="Y269">
        <v>0</v>
      </c>
      <c r="Z269">
        <v>6.57</v>
      </c>
      <c r="AA269">
        <v>0</v>
      </c>
      <c r="AB269">
        <v>0</v>
      </c>
      <c r="AC269">
        <v>0</v>
      </c>
      <c r="AD269">
        <v>1</v>
      </c>
      <c r="AE269">
        <v>0</v>
      </c>
      <c r="AF269" t="s">
        <v>6</v>
      </c>
      <c r="AG269">
        <v>0.14000000000000001</v>
      </c>
      <c r="AH269">
        <v>2</v>
      </c>
      <c r="AI269">
        <v>86295794</v>
      </c>
      <c r="AJ269">
        <v>243</v>
      </c>
      <c r="AK269">
        <v>0</v>
      </c>
      <c r="AL269">
        <v>0</v>
      </c>
      <c r="AM269">
        <v>0</v>
      </c>
      <c r="AN269">
        <v>0</v>
      </c>
      <c r="AO269">
        <v>0</v>
      </c>
      <c r="AP269">
        <v>0</v>
      </c>
      <c r="AQ269">
        <v>0</v>
      </c>
      <c r="AR269">
        <v>0</v>
      </c>
    </row>
    <row r="270" spans="1:44" x14ac:dyDescent="0.2">
      <c r="A270">
        <f>ROW(Source!A147)</f>
        <v>147</v>
      </c>
      <c r="B270">
        <v>86295810</v>
      </c>
      <c r="C270">
        <v>86295787</v>
      </c>
      <c r="D270">
        <v>27441019</v>
      </c>
      <c r="E270">
        <v>1</v>
      </c>
      <c r="F270">
        <v>1</v>
      </c>
      <c r="G270">
        <v>1</v>
      </c>
      <c r="H270">
        <v>2</v>
      </c>
      <c r="I270" t="s">
        <v>995</v>
      </c>
      <c r="J270" t="s">
        <v>996</v>
      </c>
      <c r="K270" t="s">
        <v>997</v>
      </c>
      <c r="L270">
        <v>1368</v>
      </c>
      <c r="N270">
        <v>1011</v>
      </c>
      <c r="O270" t="s">
        <v>927</v>
      </c>
      <c r="P270" t="s">
        <v>927</v>
      </c>
      <c r="Q270">
        <v>1</v>
      </c>
      <c r="X270">
        <v>0.41</v>
      </c>
      <c r="Y270">
        <v>0</v>
      </c>
      <c r="Z270">
        <v>5.09</v>
      </c>
      <c r="AA270">
        <v>0</v>
      </c>
      <c r="AB270">
        <v>0</v>
      </c>
      <c r="AC270">
        <v>0</v>
      </c>
      <c r="AD270">
        <v>1</v>
      </c>
      <c r="AE270">
        <v>0</v>
      </c>
      <c r="AF270" t="s">
        <v>6</v>
      </c>
      <c r="AG270">
        <v>0.41</v>
      </c>
      <c r="AH270">
        <v>2</v>
      </c>
      <c r="AI270">
        <v>86295795</v>
      </c>
      <c r="AJ270">
        <v>244</v>
      </c>
      <c r="AK270">
        <v>0</v>
      </c>
      <c r="AL270">
        <v>0</v>
      </c>
      <c r="AM270">
        <v>0</v>
      </c>
      <c r="AN270">
        <v>0</v>
      </c>
      <c r="AO270">
        <v>0</v>
      </c>
      <c r="AP270">
        <v>0</v>
      </c>
      <c r="AQ270">
        <v>0</v>
      </c>
      <c r="AR270">
        <v>0</v>
      </c>
    </row>
    <row r="271" spans="1:44" x14ac:dyDescent="0.2">
      <c r="A271">
        <f>ROW(Source!A147)</f>
        <v>147</v>
      </c>
      <c r="B271">
        <v>86295811</v>
      </c>
      <c r="C271">
        <v>86295787</v>
      </c>
      <c r="D271">
        <v>27441327</v>
      </c>
      <c r="E271">
        <v>1</v>
      </c>
      <c r="F271">
        <v>1</v>
      </c>
      <c r="G271">
        <v>1</v>
      </c>
      <c r="H271">
        <v>2</v>
      </c>
      <c r="I271" t="s">
        <v>936</v>
      </c>
      <c r="J271" t="s">
        <v>937</v>
      </c>
      <c r="K271" t="s">
        <v>938</v>
      </c>
      <c r="L271">
        <v>1368</v>
      </c>
      <c r="N271">
        <v>1011</v>
      </c>
      <c r="O271" t="s">
        <v>927</v>
      </c>
      <c r="P271" t="s">
        <v>927</v>
      </c>
      <c r="Q271">
        <v>1</v>
      </c>
      <c r="X271">
        <v>0.19</v>
      </c>
      <c r="Y271">
        <v>0</v>
      </c>
      <c r="Z271">
        <v>93.37</v>
      </c>
      <c r="AA271">
        <v>11.69</v>
      </c>
      <c r="AB271">
        <v>0</v>
      </c>
      <c r="AC271">
        <v>0</v>
      </c>
      <c r="AD271">
        <v>1</v>
      </c>
      <c r="AE271">
        <v>0</v>
      </c>
      <c r="AF271" t="s">
        <v>6</v>
      </c>
      <c r="AG271">
        <v>0.19</v>
      </c>
      <c r="AH271">
        <v>2</v>
      </c>
      <c r="AI271">
        <v>86295796</v>
      </c>
      <c r="AJ271">
        <v>245</v>
      </c>
      <c r="AK271">
        <v>0</v>
      </c>
      <c r="AL271">
        <v>0</v>
      </c>
      <c r="AM271">
        <v>0</v>
      </c>
      <c r="AN271">
        <v>0</v>
      </c>
      <c r="AO271">
        <v>0</v>
      </c>
      <c r="AP271">
        <v>0</v>
      </c>
      <c r="AQ271">
        <v>0</v>
      </c>
      <c r="AR271">
        <v>0</v>
      </c>
    </row>
    <row r="272" spans="1:44" x14ac:dyDescent="0.2">
      <c r="A272">
        <f>ROW(Source!A147)</f>
        <v>147</v>
      </c>
      <c r="B272">
        <v>86295812</v>
      </c>
      <c r="C272">
        <v>86295787</v>
      </c>
      <c r="D272">
        <v>27371625</v>
      </c>
      <c r="E272">
        <v>1</v>
      </c>
      <c r="F272">
        <v>1</v>
      </c>
      <c r="G272">
        <v>1</v>
      </c>
      <c r="H272">
        <v>3</v>
      </c>
      <c r="I272" t="s">
        <v>1071</v>
      </c>
      <c r="J272" t="s">
        <v>1072</v>
      </c>
      <c r="K272" t="s">
        <v>1073</v>
      </c>
      <c r="L272">
        <v>1348</v>
      </c>
      <c r="N272">
        <v>1009</v>
      </c>
      <c r="O272" t="s">
        <v>63</v>
      </c>
      <c r="P272" t="s">
        <v>63</v>
      </c>
      <c r="Q272">
        <v>1000</v>
      </c>
      <c r="X272">
        <v>1E-4</v>
      </c>
      <c r="Y272">
        <v>37900</v>
      </c>
      <c r="Z272">
        <v>0</v>
      </c>
      <c r="AA272">
        <v>0</v>
      </c>
      <c r="AB272">
        <v>0</v>
      </c>
      <c r="AC272">
        <v>0</v>
      </c>
      <c r="AD272">
        <v>1</v>
      </c>
      <c r="AE272">
        <v>0</v>
      </c>
      <c r="AF272" t="s">
        <v>6</v>
      </c>
      <c r="AG272">
        <v>1E-4</v>
      </c>
      <c r="AH272">
        <v>3</v>
      </c>
      <c r="AI272">
        <v>-1</v>
      </c>
      <c r="AJ272" t="s">
        <v>6</v>
      </c>
      <c r="AK272">
        <v>4</v>
      </c>
      <c r="AL272">
        <v>-3.79</v>
      </c>
      <c r="AM272">
        <v>0</v>
      </c>
      <c r="AN272">
        <v>0</v>
      </c>
      <c r="AO272">
        <v>0</v>
      </c>
      <c r="AP272">
        <v>0</v>
      </c>
      <c r="AQ272">
        <v>0</v>
      </c>
      <c r="AR272">
        <v>1</v>
      </c>
    </row>
    <row r="273" spans="1:44" x14ac:dyDescent="0.2">
      <c r="A273">
        <f>ROW(Source!A147)</f>
        <v>147</v>
      </c>
      <c r="B273">
        <v>86295813</v>
      </c>
      <c r="C273">
        <v>86295787</v>
      </c>
      <c r="D273">
        <v>27371079</v>
      </c>
      <c r="E273">
        <v>1</v>
      </c>
      <c r="F273">
        <v>1</v>
      </c>
      <c r="G273">
        <v>1</v>
      </c>
      <c r="H273">
        <v>3</v>
      </c>
      <c r="I273" t="s">
        <v>249</v>
      </c>
      <c r="J273" t="s">
        <v>251</v>
      </c>
      <c r="K273" t="s">
        <v>250</v>
      </c>
      <c r="L273">
        <v>1339</v>
      </c>
      <c r="N273">
        <v>1007</v>
      </c>
      <c r="O273" t="s">
        <v>32</v>
      </c>
      <c r="P273" t="s">
        <v>32</v>
      </c>
      <c r="Q273">
        <v>1</v>
      </c>
      <c r="X273">
        <v>1.5</v>
      </c>
      <c r="Y273">
        <v>6.22</v>
      </c>
      <c r="Z273">
        <v>0</v>
      </c>
      <c r="AA273">
        <v>0</v>
      </c>
      <c r="AB273">
        <v>0</v>
      </c>
      <c r="AC273">
        <v>0</v>
      </c>
      <c r="AD273">
        <v>1</v>
      </c>
      <c r="AE273">
        <v>0</v>
      </c>
      <c r="AF273" t="s">
        <v>6</v>
      </c>
      <c r="AG273">
        <v>1.5</v>
      </c>
      <c r="AH273">
        <v>2</v>
      </c>
      <c r="AI273">
        <v>86295797</v>
      </c>
      <c r="AJ273">
        <v>246</v>
      </c>
      <c r="AK273">
        <v>3</v>
      </c>
      <c r="AL273">
        <v>-9.33</v>
      </c>
      <c r="AM273">
        <v>0</v>
      </c>
      <c r="AN273">
        <v>0</v>
      </c>
      <c r="AO273">
        <v>0</v>
      </c>
      <c r="AP273">
        <v>0</v>
      </c>
      <c r="AQ273">
        <v>0</v>
      </c>
      <c r="AR273">
        <v>1</v>
      </c>
    </row>
    <row r="274" spans="1:44" x14ac:dyDescent="0.2">
      <c r="A274">
        <f>ROW(Source!A147)</f>
        <v>147</v>
      </c>
      <c r="B274">
        <v>86295814</v>
      </c>
      <c r="C274">
        <v>86295787</v>
      </c>
      <c r="D274">
        <v>27377902</v>
      </c>
      <c r="E274">
        <v>1</v>
      </c>
      <c r="F274">
        <v>1</v>
      </c>
      <c r="G274">
        <v>1</v>
      </c>
      <c r="H274">
        <v>3</v>
      </c>
      <c r="I274" t="s">
        <v>1074</v>
      </c>
      <c r="J274" t="s">
        <v>1075</v>
      </c>
      <c r="K274" t="s">
        <v>1076</v>
      </c>
      <c r="L274">
        <v>1348</v>
      </c>
      <c r="N274">
        <v>1009</v>
      </c>
      <c r="O274" t="s">
        <v>63</v>
      </c>
      <c r="P274" t="s">
        <v>63</v>
      </c>
      <c r="Q274">
        <v>1000</v>
      </c>
      <c r="X274">
        <v>3.0000000000000001E-5</v>
      </c>
      <c r="Y274">
        <v>4965.4399999999996</v>
      </c>
      <c r="Z274">
        <v>0</v>
      </c>
      <c r="AA274">
        <v>0</v>
      </c>
      <c r="AB274">
        <v>0</v>
      </c>
      <c r="AC274">
        <v>0</v>
      </c>
      <c r="AD274">
        <v>1</v>
      </c>
      <c r="AE274">
        <v>0</v>
      </c>
      <c r="AF274" t="s">
        <v>6</v>
      </c>
      <c r="AG274">
        <v>3.0000000000000001E-5</v>
      </c>
      <c r="AH274">
        <v>3</v>
      </c>
      <c r="AI274">
        <v>-1</v>
      </c>
      <c r="AJ274" t="s">
        <v>6</v>
      </c>
      <c r="AK274">
        <v>4</v>
      </c>
      <c r="AL274">
        <v>-0.14896319999999999</v>
      </c>
      <c r="AM274">
        <v>0</v>
      </c>
      <c r="AN274">
        <v>0</v>
      </c>
      <c r="AO274">
        <v>0</v>
      </c>
      <c r="AP274">
        <v>0</v>
      </c>
      <c r="AQ274">
        <v>0</v>
      </c>
      <c r="AR274">
        <v>1</v>
      </c>
    </row>
    <row r="275" spans="1:44" x14ac:dyDescent="0.2">
      <c r="A275">
        <f>ROW(Source!A147)</f>
        <v>147</v>
      </c>
      <c r="B275">
        <v>86295815</v>
      </c>
      <c r="C275">
        <v>86295787</v>
      </c>
      <c r="D275">
        <v>27378107</v>
      </c>
      <c r="E275">
        <v>1</v>
      </c>
      <c r="F275">
        <v>1</v>
      </c>
      <c r="G275">
        <v>1</v>
      </c>
      <c r="H275">
        <v>3</v>
      </c>
      <c r="I275" t="s">
        <v>1077</v>
      </c>
      <c r="J275" t="s">
        <v>1078</v>
      </c>
      <c r="K275" t="s">
        <v>1079</v>
      </c>
      <c r="L275">
        <v>1348</v>
      </c>
      <c r="N275">
        <v>1009</v>
      </c>
      <c r="O275" t="s">
        <v>63</v>
      </c>
      <c r="P275" t="s">
        <v>63</v>
      </c>
      <c r="Q275">
        <v>1000</v>
      </c>
      <c r="X275">
        <v>1.9400000000000001E-3</v>
      </c>
      <c r="Y275">
        <v>4950</v>
      </c>
      <c r="Z275">
        <v>0</v>
      </c>
      <c r="AA275">
        <v>0</v>
      </c>
      <c r="AB275">
        <v>0</v>
      </c>
      <c r="AC275">
        <v>0</v>
      </c>
      <c r="AD275">
        <v>1</v>
      </c>
      <c r="AE275">
        <v>0</v>
      </c>
      <c r="AF275" t="s">
        <v>6</v>
      </c>
      <c r="AG275">
        <v>1.9400000000000001E-3</v>
      </c>
      <c r="AH275">
        <v>3</v>
      </c>
      <c r="AI275">
        <v>-1</v>
      </c>
      <c r="AJ275" t="s">
        <v>6</v>
      </c>
      <c r="AK275">
        <v>4</v>
      </c>
      <c r="AL275">
        <v>-9.6029999999999998</v>
      </c>
      <c r="AM275">
        <v>0</v>
      </c>
      <c r="AN275">
        <v>0</v>
      </c>
      <c r="AO275">
        <v>0</v>
      </c>
      <c r="AP275">
        <v>0</v>
      </c>
      <c r="AQ275">
        <v>0</v>
      </c>
      <c r="AR275">
        <v>1</v>
      </c>
    </row>
    <row r="276" spans="1:44" x14ac:dyDescent="0.2">
      <c r="A276">
        <f>ROW(Source!A147)</f>
        <v>147</v>
      </c>
      <c r="B276">
        <v>86295816</v>
      </c>
      <c r="C276">
        <v>86295787</v>
      </c>
      <c r="D276">
        <v>27378266</v>
      </c>
      <c r="E276">
        <v>1</v>
      </c>
      <c r="F276">
        <v>1</v>
      </c>
      <c r="G276">
        <v>1</v>
      </c>
      <c r="H276">
        <v>3</v>
      </c>
      <c r="I276" t="s">
        <v>1080</v>
      </c>
      <c r="J276" t="s">
        <v>1081</v>
      </c>
      <c r="K276" t="s">
        <v>1082</v>
      </c>
      <c r="L276">
        <v>1348</v>
      </c>
      <c r="N276">
        <v>1009</v>
      </c>
      <c r="O276" t="s">
        <v>63</v>
      </c>
      <c r="P276" t="s">
        <v>63</v>
      </c>
      <c r="Q276">
        <v>1000</v>
      </c>
      <c r="X276">
        <v>1.4E-3</v>
      </c>
      <c r="Y276">
        <v>10815</v>
      </c>
      <c r="Z276">
        <v>0</v>
      </c>
      <c r="AA276">
        <v>0</v>
      </c>
      <c r="AB276">
        <v>0</v>
      </c>
      <c r="AC276">
        <v>0</v>
      </c>
      <c r="AD276">
        <v>1</v>
      </c>
      <c r="AE276">
        <v>0</v>
      </c>
      <c r="AF276" t="s">
        <v>6</v>
      </c>
      <c r="AG276">
        <v>1.4E-3</v>
      </c>
      <c r="AH276">
        <v>3</v>
      </c>
      <c r="AI276">
        <v>-1</v>
      </c>
      <c r="AJ276" t="s">
        <v>6</v>
      </c>
      <c r="AK276">
        <v>4</v>
      </c>
      <c r="AL276">
        <v>-15.141</v>
      </c>
      <c r="AM276">
        <v>0</v>
      </c>
      <c r="AN276">
        <v>0</v>
      </c>
      <c r="AO276">
        <v>0</v>
      </c>
      <c r="AP276">
        <v>0</v>
      </c>
      <c r="AQ276">
        <v>0</v>
      </c>
      <c r="AR276">
        <v>1</v>
      </c>
    </row>
    <row r="277" spans="1:44" x14ac:dyDescent="0.2">
      <c r="A277">
        <f>ROW(Source!A147)</f>
        <v>147</v>
      </c>
      <c r="B277">
        <v>86295817</v>
      </c>
      <c r="C277">
        <v>86295787</v>
      </c>
      <c r="D277">
        <v>27378501</v>
      </c>
      <c r="E277">
        <v>1</v>
      </c>
      <c r="F277">
        <v>1</v>
      </c>
      <c r="G277">
        <v>1</v>
      </c>
      <c r="H277">
        <v>3</v>
      </c>
      <c r="I277" t="s">
        <v>1083</v>
      </c>
      <c r="J277" t="s">
        <v>1084</v>
      </c>
      <c r="K277" t="s">
        <v>1085</v>
      </c>
      <c r="L277">
        <v>1348</v>
      </c>
      <c r="N277">
        <v>1009</v>
      </c>
      <c r="O277" t="s">
        <v>63</v>
      </c>
      <c r="P277" t="s">
        <v>63</v>
      </c>
      <c r="Q277">
        <v>1000</v>
      </c>
      <c r="X277">
        <v>3.3E-3</v>
      </c>
      <c r="Y277">
        <v>9100</v>
      </c>
      <c r="Z277">
        <v>0</v>
      </c>
      <c r="AA277">
        <v>0</v>
      </c>
      <c r="AB277">
        <v>0</v>
      </c>
      <c r="AC277">
        <v>0</v>
      </c>
      <c r="AD277">
        <v>1</v>
      </c>
      <c r="AE277">
        <v>0</v>
      </c>
      <c r="AF277" t="s">
        <v>6</v>
      </c>
      <c r="AG277">
        <v>3.3E-3</v>
      </c>
      <c r="AH277">
        <v>3</v>
      </c>
      <c r="AI277">
        <v>-1</v>
      </c>
      <c r="AJ277" t="s">
        <v>6</v>
      </c>
      <c r="AK277">
        <v>4</v>
      </c>
      <c r="AL277">
        <v>-30.03</v>
      </c>
      <c r="AM277">
        <v>0</v>
      </c>
      <c r="AN277">
        <v>0</v>
      </c>
      <c r="AO277">
        <v>0</v>
      </c>
      <c r="AP277">
        <v>0</v>
      </c>
      <c r="AQ277">
        <v>0</v>
      </c>
      <c r="AR277">
        <v>1</v>
      </c>
    </row>
    <row r="278" spans="1:44" x14ac:dyDescent="0.2">
      <c r="A278">
        <f>ROW(Source!A147)</f>
        <v>147</v>
      </c>
      <c r="B278">
        <v>86295818</v>
      </c>
      <c r="C278">
        <v>86295787</v>
      </c>
      <c r="D278">
        <v>27378576</v>
      </c>
      <c r="E278">
        <v>1</v>
      </c>
      <c r="F278">
        <v>1</v>
      </c>
      <c r="G278">
        <v>1</v>
      </c>
      <c r="H278">
        <v>3</v>
      </c>
      <c r="I278" t="s">
        <v>1040</v>
      </c>
      <c r="J278" t="s">
        <v>1041</v>
      </c>
      <c r="K278" t="s">
        <v>62</v>
      </c>
      <c r="L278">
        <v>1348</v>
      </c>
      <c r="N278">
        <v>1009</v>
      </c>
      <c r="O278" t="s">
        <v>63</v>
      </c>
      <c r="P278" t="s">
        <v>63</v>
      </c>
      <c r="Q278">
        <v>1000</v>
      </c>
      <c r="X278">
        <v>1.0000000000000001E-5</v>
      </c>
      <c r="Y278">
        <v>12050</v>
      </c>
      <c r="Z278">
        <v>0</v>
      </c>
      <c r="AA278">
        <v>0</v>
      </c>
      <c r="AB278">
        <v>0</v>
      </c>
      <c r="AC278">
        <v>0</v>
      </c>
      <c r="AD278">
        <v>1</v>
      </c>
      <c r="AE278">
        <v>0</v>
      </c>
      <c r="AF278" t="s">
        <v>6</v>
      </c>
      <c r="AG278">
        <v>1.0000000000000001E-5</v>
      </c>
      <c r="AH278">
        <v>3</v>
      </c>
      <c r="AI278">
        <v>-1</v>
      </c>
      <c r="AJ278" t="s">
        <v>6</v>
      </c>
      <c r="AK278">
        <v>4</v>
      </c>
      <c r="AL278">
        <v>-0.12050000000000001</v>
      </c>
      <c r="AM278">
        <v>0</v>
      </c>
      <c r="AN278">
        <v>0</v>
      </c>
      <c r="AO278">
        <v>0</v>
      </c>
      <c r="AP278">
        <v>0</v>
      </c>
      <c r="AQ278">
        <v>0</v>
      </c>
      <c r="AR278">
        <v>1</v>
      </c>
    </row>
    <row r="279" spans="1:44" x14ac:dyDescent="0.2">
      <c r="A279">
        <f>ROW(Source!A147)</f>
        <v>147</v>
      </c>
      <c r="B279">
        <v>86295819</v>
      </c>
      <c r="C279">
        <v>86295787</v>
      </c>
      <c r="D279">
        <v>27371084</v>
      </c>
      <c r="E279">
        <v>1</v>
      </c>
      <c r="F279">
        <v>1</v>
      </c>
      <c r="G279">
        <v>1</v>
      </c>
      <c r="H279">
        <v>3</v>
      </c>
      <c r="I279" t="s">
        <v>255</v>
      </c>
      <c r="J279" t="s">
        <v>257</v>
      </c>
      <c r="K279" t="s">
        <v>256</v>
      </c>
      <c r="L279">
        <v>1346</v>
      </c>
      <c r="N279">
        <v>1009</v>
      </c>
      <c r="O279" t="s">
        <v>182</v>
      </c>
      <c r="P279" t="s">
        <v>182</v>
      </c>
      <c r="Q279">
        <v>1</v>
      </c>
      <c r="X279">
        <v>0.45</v>
      </c>
      <c r="Y279">
        <v>6.12</v>
      </c>
      <c r="Z279">
        <v>0</v>
      </c>
      <c r="AA279">
        <v>0</v>
      </c>
      <c r="AB279">
        <v>0</v>
      </c>
      <c r="AC279">
        <v>0</v>
      </c>
      <c r="AD279">
        <v>1</v>
      </c>
      <c r="AE279">
        <v>0</v>
      </c>
      <c r="AF279" t="s">
        <v>6</v>
      </c>
      <c r="AG279">
        <v>0.45</v>
      </c>
      <c r="AH279">
        <v>2</v>
      </c>
      <c r="AI279">
        <v>86295799</v>
      </c>
      <c r="AJ279">
        <v>248</v>
      </c>
      <c r="AK279">
        <v>3</v>
      </c>
      <c r="AL279">
        <v>-2.754</v>
      </c>
      <c r="AM279">
        <v>0</v>
      </c>
      <c r="AN279">
        <v>0</v>
      </c>
      <c r="AO279">
        <v>0</v>
      </c>
      <c r="AP279">
        <v>0</v>
      </c>
      <c r="AQ279">
        <v>0</v>
      </c>
      <c r="AR279">
        <v>1</v>
      </c>
    </row>
    <row r="280" spans="1:44" x14ac:dyDescent="0.2">
      <c r="A280">
        <f>ROW(Source!A147)</f>
        <v>147</v>
      </c>
      <c r="B280">
        <v>86295820</v>
      </c>
      <c r="C280">
        <v>86295787</v>
      </c>
      <c r="D280">
        <v>27374681</v>
      </c>
      <c r="E280">
        <v>1</v>
      </c>
      <c r="F280">
        <v>1</v>
      </c>
      <c r="G280">
        <v>1</v>
      </c>
      <c r="H280">
        <v>3</v>
      </c>
      <c r="I280" t="s">
        <v>1086</v>
      </c>
      <c r="J280" t="s">
        <v>1087</v>
      </c>
      <c r="K280" t="s">
        <v>1088</v>
      </c>
      <c r="L280">
        <v>1348</v>
      </c>
      <c r="N280">
        <v>1009</v>
      </c>
      <c r="O280" t="s">
        <v>63</v>
      </c>
      <c r="P280" t="s">
        <v>63</v>
      </c>
      <c r="Q280">
        <v>1000</v>
      </c>
      <c r="X280">
        <v>5.9999999999999995E-4</v>
      </c>
      <c r="Y280">
        <v>9169.91</v>
      </c>
      <c r="Z280">
        <v>0</v>
      </c>
      <c r="AA280">
        <v>0</v>
      </c>
      <c r="AB280">
        <v>0</v>
      </c>
      <c r="AC280">
        <v>0</v>
      </c>
      <c r="AD280">
        <v>1</v>
      </c>
      <c r="AE280">
        <v>0</v>
      </c>
      <c r="AF280" t="s">
        <v>6</v>
      </c>
      <c r="AG280">
        <v>5.9999999999999995E-4</v>
      </c>
      <c r="AH280">
        <v>3</v>
      </c>
      <c r="AI280">
        <v>-1</v>
      </c>
      <c r="AJ280" t="s">
        <v>6</v>
      </c>
      <c r="AK280">
        <v>4</v>
      </c>
      <c r="AL280">
        <v>-5.5019459999999993</v>
      </c>
      <c r="AM280">
        <v>0</v>
      </c>
      <c r="AN280">
        <v>0</v>
      </c>
      <c r="AO280">
        <v>0</v>
      </c>
      <c r="AP280">
        <v>0</v>
      </c>
      <c r="AQ280">
        <v>0</v>
      </c>
      <c r="AR280">
        <v>1</v>
      </c>
    </row>
    <row r="281" spans="1:44" x14ac:dyDescent="0.2">
      <c r="A281">
        <f>ROW(Source!A147)</f>
        <v>147</v>
      </c>
      <c r="B281">
        <v>86295821</v>
      </c>
      <c r="C281">
        <v>86295787</v>
      </c>
      <c r="D281">
        <v>27386415</v>
      </c>
      <c r="E281">
        <v>1</v>
      </c>
      <c r="F281">
        <v>1</v>
      </c>
      <c r="G281">
        <v>1</v>
      </c>
      <c r="H281">
        <v>3</v>
      </c>
      <c r="I281" t="s">
        <v>1092</v>
      </c>
      <c r="J281" t="s">
        <v>1093</v>
      </c>
      <c r="K281" t="s">
        <v>1094</v>
      </c>
      <c r="L281">
        <v>1348</v>
      </c>
      <c r="N281">
        <v>1009</v>
      </c>
      <c r="O281" t="s">
        <v>63</v>
      </c>
      <c r="P281" t="s">
        <v>63</v>
      </c>
      <c r="Q281">
        <v>1000</v>
      </c>
      <c r="X281">
        <v>3.1E-4</v>
      </c>
      <c r="Y281">
        <v>15620</v>
      </c>
      <c r="Z281">
        <v>0</v>
      </c>
      <c r="AA281">
        <v>0</v>
      </c>
      <c r="AB281">
        <v>0</v>
      </c>
      <c r="AC281">
        <v>0</v>
      </c>
      <c r="AD281">
        <v>1</v>
      </c>
      <c r="AE281">
        <v>0</v>
      </c>
      <c r="AF281" t="s">
        <v>6</v>
      </c>
      <c r="AG281">
        <v>3.1E-4</v>
      </c>
      <c r="AH281">
        <v>3</v>
      </c>
      <c r="AI281">
        <v>-1</v>
      </c>
      <c r="AJ281" t="s">
        <v>6</v>
      </c>
      <c r="AK281">
        <v>4</v>
      </c>
      <c r="AL281">
        <v>-4.8422000000000001</v>
      </c>
      <c r="AM281">
        <v>0</v>
      </c>
      <c r="AN281">
        <v>0</v>
      </c>
      <c r="AO281">
        <v>0</v>
      </c>
      <c r="AP281">
        <v>0</v>
      </c>
      <c r="AQ281">
        <v>0</v>
      </c>
      <c r="AR281">
        <v>1</v>
      </c>
    </row>
    <row r="282" spans="1:44" x14ac:dyDescent="0.2">
      <c r="A282">
        <f>ROW(Source!A147)</f>
        <v>147</v>
      </c>
      <c r="B282">
        <v>86295822</v>
      </c>
      <c r="C282">
        <v>86295787</v>
      </c>
      <c r="D282">
        <v>27390428</v>
      </c>
      <c r="E282">
        <v>1</v>
      </c>
      <c r="F282">
        <v>1</v>
      </c>
      <c r="G282">
        <v>1</v>
      </c>
      <c r="H282">
        <v>3</v>
      </c>
      <c r="I282" t="s">
        <v>1098</v>
      </c>
      <c r="J282" t="s">
        <v>1099</v>
      </c>
      <c r="K282" t="s">
        <v>1100</v>
      </c>
      <c r="L282">
        <v>1348</v>
      </c>
      <c r="N282">
        <v>1009</v>
      </c>
      <c r="O282" t="s">
        <v>63</v>
      </c>
      <c r="P282" t="s">
        <v>63</v>
      </c>
      <c r="Q282">
        <v>1000</v>
      </c>
      <c r="X282">
        <v>1</v>
      </c>
      <c r="Y282">
        <v>0</v>
      </c>
      <c r="Z282">
        <v>0</v>
      </c>
      <c r="AA282">
        <v>0</v>
      </c>
      <c r="AB282">
        <v>0</v>
      </c>
      <c r="AC282">
        <v>0</v>
      </c>
      <c r="AD282">
        <v>0</v>
      </c>
      <c r="AE282">
        <v>0</v>
      </c>
      <c r="AF282" t="s">
        <v>6</v>
      </c>
      <c r="AG282">
        <v>1</v>
      </c>
      <c r="AH282">
        <v>3</v>
      </c>
      <c r="AI282">
        <v>-1</v>
      </c>
      <c r="AJ282" t="s">
        <v>6</v>
      </c>
      <c r="AK282">
        <v>0</v>
      </c>
      <c r="AL282">
        <v>0</v>
      </c>
      <c r="AM282">
        <v>0</v>
      </c>
      <c r="AN282">
        <v>0</v>
      </c>
      <c r="AO282">
        <v>0</v>
      </c>
      <c r="AP282">
        <v>0</v>
      </c>
      <c r="AQ282">
        <v>0</v>
      </c>
      <c r="AR282">
        <v>0</v>
      </c>
    </row>
    <row r="283" spans="1:44" x14ac:dyDescent="0.2">
      <c r="A283">
        <f>ROW(Source!A147)</f>
        <v>147</v>
      </c>
      <c r="B283">
        <v>86295823</v>
      </c>
      <c r="C283">
        <v>86295787</v>
      </c>
      <c r="D283">
        <v>27429718</v>
      </c>
      <c r="E283">
        <v>1</v>
      </c>
      <c r="F283">
        <v>1</v>
      </c>
      <c r="G283">
        <v>1</v>
      </c>
      <c r="H283">
        <v>3</v>
      </c>
      <c r="I283" t="s">
        <v>1101</v>
      </c>
      <c r="J283" t="s">
        <v>1102</v>
      </c>
      <c r="K283" t="s">
        <v>1103</v>
      </c>
      <c r="L283">
        <v>1302</v>
      </c>
      <c r="N283">
        <v>1003</v>
      </c>
      <c r="O283" t="s">
        <v>1104</v>
      </c>
      <c r="P283" t="s">
        <v>1104</v>
      </c>
      <c r="Q283">
        <v>10</v>
      </c>
      <c r="X283">
        <v>1.8700000000000001E-2</v>
      </c>
      <c r="Y283">
        <v>50.25</v>
      </c>
      <c r="Z283">
        <v>0</v>
      </c>
      <c r="AA283">
        <v>0</v>
      </c>
      <c r="AB283">
        <v>0</v>
      </c>
      <c r="AC283">
        <v>0</v>
      </c>
      <c r="AD283">
        <v>1</v>
      </c>
      <c r="AE283">
        <v>0</v>
      </c>
      <c r="AF283" t="s">
        <v>6</v>
      </c>
      <c r="AG283">
        <v>1.8700000000000001E-2</v>
      </c>
      <c r="AH283">
        <v>3</v>
      </c>
      <c r="AI283">
        <v>-1</v>
      </c>
      <c r="AJ283" t="s">
        <v>6</v>
      </c>
      <c r="AK283">
        <v>4</v>
      </c>
      <c r="AL283">
        <v>-0.93967500000000004</v>
      </c>
      <c r="AM283">
        <v>0</v>
      </c>
      <c r="AN283">
        <v>0</v>
      </c>
      <c r="AO283">
        <v>0</v>
      </c>
      <c r="AP283">
        <v>0</v>
      </c>
      <c r="AQ283">
        <v>0</v>
      </c>
      <c r="AR283">
        <v>1</v>
      </c>
    </row>
    <row r="284" spans="1:44" x14ac:dyDescent="0.2">
      <c r="A284">
        <f>ROW(Source!A148)</f>
        <v>148</v>
      </c>
      <c r="B284">
        <v>86295803</v>
      </c>
      <c r="C284">
        <v>86295787</v>
      </c>
      <c r="D284">
        <v>27493458</v>
      </c>
      <c r="E284">
        <v>1</v>
      </c>
      <c r="F284">
        <v>1</v>
      </c>
      <c r="G284">
        <v>1</v>
      </c>
      <c r="H284">
        <v>1</v>
      </c>
      <c r="I284" t="s">
        <v>998</v>
      </c>
      <c r="J284" t="s">
        <v>6</v>
      </c>
      <c r="K284" t="s">
        <v>999</v>
      </c>
      <c r="L284">
        <v>1369</v>
      </c>
      <c r="N284">
        <v>1013</v>
      </c>
      <c r="O284" t="s">
        <v>921</v>
      </c>
      <c r="P284" t="s">
        <v>921</v>
      </c>
      <c r="Q284">
        <v>1</v>
      </c>
      <c r="X284">
        <v>50.79</v>
      </c>
      <c r="Y284">
        <v>0</v>
      </c>
      <c r="Z284">
        <v>0</v>
      </c>
      <c r="AA284">
        <v>0</v>
      </c>
      <c r="AB284">
        <v>8.6</v>
      </c>
      <c r="AC284">
        <v>0</v>
      </c>
      <c r="AD284">
        <v>1</v>
      </c>
      <c r="AE284">
        <v>1</v>
      </c>
      <c r="AF284" t="s">
        <v>6</v>
      </c>
      <c r="AG284">
        <v>50.79</v>
      </c>
      <c r="AH284">
        <v>2</v>
      </c>
      <c r="AI284">
        <v>86295788</v>
      </c>
      <c r="AJ284">
        <v>252</v>
      </c>
      <c r="AK284">
        <v>0</v>
      </c>
      <c r="AL284">
        <v>0</v>
      </c>
      <c r="AM284">
        <v>0</v>
      </c>
      <c r="AN284">
        <v>0</v>
      </c>
      <c r="AO284">
        <v>0</v>
      </c>
      <c r="AP284">
        <v>0</v>
      </c>
      <c r="AQ284">
        <v>0</v>
      </c>
      <c r="AR284">
        <v>0</v>
      </c>
    </row>
    <row r="285" spans="1:44" x14ac:dyDescent="0.2">
      <c r="A285">
        <f>ROW(Source!A148)</f>
        <v>148</v>
      </c>
      <c r="B285">
        <v>86295804</v>
      </c>
      <c r="C285">
        <v>86295787</v>
      </c>
      <c r="D285">
        <v>121548</v>
      </c>
      <c r="E285">
        <v>1</v>
      </c>
      <c r="F285">
        <v>1</v>
      </c>
      <c r="G285">
        <v>1</v>
      </c>
      <c r="H285">
        <v>1</v>
      </c>
      <c r="I285" t="s">
        <v>39</v>
      </c>
      <c r="J285" t="s">
        <v>6</v>
      </c>
      <c r="K285" t="s">
        <v>922</v>
      </c>
      <c r="L285">
        <v>608254</v>
      </c>
      <c r="N285">
        <v>1013</v>
      </c>
      <c r="O285" t="s">
        <v>923</v>
      </c>
      <c r="P285" t="s">
        <v>923</v>
      </c>
      <c r="Q285">
        <v>1</v>
      </c>
      <c r="X285">
        <v>0.12</v>
      </c>
      <c r="Y285">
        <v>0</v>
      </c>
      <c r="Z285">
        <v>0</v>
      </c>
      <c r="AA285">
        <v>0</v>
      </c>
      <c r="AB285">
        <v>0</v>
      </c>
      <c r="AC285">
        <v>0</v>
      </c>
      <c r="AD285">
        <v>1</v>
      </c>
      <c r="AE285">
        <v>2</v>
      </c>
      <c r="AF285" t="s">
        <v>6</v>
      </c>
      <c r="AG285">
        <v>0.12</v>
      </c>
      <c r="AH285">
        <v>2</v>
      </c>
      <c r="AI285">
        <v>86295789</v>
      </c>
      <c r="AJ285">
        <v>253</v>
      </c>
      <c r="AK285">
        <v>0</v>
      </c>
      <c r="AL285">
        <v>0</v>
      </c>
      <c r="AM285">
        <v>0</v>
      </c>
      <c r="AN285">
        <v>0</v>
      </c>
      <c r="AO285">
        <v>0</v>
      </c>
      <c r="AP285">
        <v>0</v>
      </c>
      <c r="AQ285">
        <v>0</v>
      </c>
      <c r="AR285">
        <v>0</v>
      </c>
    </row>
    <row r="286" spans="1:44" x14ac:dyDescent="0.2">
      <c r="A286">
        <f>ROW(Source!A148)</f>
        <v>148</v>
      </c>
      <c r="B286">
        <v>86295805</v>
      </c>
      <c r="C286">
        <v>86295787</v>
      </c>
      <c r="D286">
        <v>27439499</v>
      </c>
      <c r="E286">
        <v>1</v>
      </c>
      <c r="F286">
        <v>1</v>
      </c>
      <c r="G286">
        <v>1</v>
      </c>
      <c r="H286">
        <v>2</v>
      </c>
      <c r="I286" t="s">
        <v>930</v>
      </c>
      <c r="J286" t="s">
        <v>931</v>
      </c>
      <c r="K286" t="s">
        <v>932</v>
      </c>
      <c r="L286">
        <v>1368</v>
      </c>
      <c r="N286">
        <v>1011</v>
      </c>
      <c r="O286" t="s">
        <v>927</v>
      </c>
      <c r="P286" t="s">
        <v>927</v>
      </c>
      <c r="Q286">
        <v>1</v>
      </c>
      <c r="X286">
        <v>0.12</v>
      </c>
      <c r="Y286">
        <v>0</v>
      </c>
      <c r="Z286">
        <v>112.67</v>
      </c>
      <c r="AA286">
        <v>13.61</v>
      </c>
      <c r="AB286">
        <v>0</v>
      </c>
      <c r="AC286">
        <v>0</v>
      </c>
      <c r="AD286">
        <v>1</v>
      </c>
      <c r="AE286">
        <v>0</v>
      </c>
      <c r="AF286" t="s">
        <v>6</v>
      </c>
      <c r="AG286">
        <v>0.12</v>
      </c>
      <c r="AH286">
        <v>2</v>
      </c>
      <c r="AI286">
        <v>86295790</v>
      </c>
      <c r="AJ286">
        <v>254</v>
      </c>
      <c r="AK286">
        <v>0</v>
      </c>
      <c r="AL286">
        <v>0</v>
      </c>
      <c r="AM286">
        <v>0</v>
      </c>
      <c r="AN286">
        <v>0</v>
      </c>
      <c r="AO286">
        <v>0</v>
      </c>
      <c r="AP286">
        <v>0</v>
      </c>
      <c r="AQ286">
        <v>0</v>
      </c>
      <c r="AR286">
        <v>0</v>
      </c>
    </row>
    <row r="287" spans="1:44" x14ac:dyDescent="0.2">
      <c r="A287">
        <f>ROW(Source!A148)</f>
        <v>148</v>
      </c>
      <c r="B287">
        <v>86295806</v>
      </c>
      <c r="C287">
        <v>86295787</v>
      </c>
      <c r="D287">
        <v>27439598</v>
      </c>
      <c r="E287">
        <v>1</v>
      </c>
      <c r="F287">
        <v>1</v>
      </c>
      <c r="G287">
        <v>1</v>
      </c>
      <c r="H287">
        <v>2</v>
      </c>
      <c r="I287" t="s">
        <v>1000</v>
      </c>
      <c r="J287" t="s">
        <v>1001</v>
      </c>
      <c r="K287" t="s">
        <v>1002</v>
      </c>
      <c r="L287">
        <v>1368</v>
      </c>
      <c r="N287">
        <v>1011</v>
      </c>
      <c r="O287" t="s">
        <v>927</v>
      </c>
      <c r="P287" t="s">
        <v>927</v>
      </c>
      <c r="Q287">
        <v>1</v>
      </c>
      <c r="X287">
        <v>10.53</v>
      </c>
      <c r="Y287">
        <v>0</v>
      </c>
      <c r="Z287">
        <v>8.4600000000000009</v>
      </c>
      <c r="AA287">
        <v>0</v>
      </c>
      <c r="AB287">
        <v>0</v>
      </c>
      <c r="AC287">
        <v>0</v>
      </c>
      <c r="AD287">
        <v>1</v>
      </c>
      <c r="AE287">
        <v>0</v>
      </c>
      <c r="AF287" t="s">
        <v>6</v>
      </c>
      <c r="AG287">
        <v>10.53</v>
      </c>
      <c r="AH287">
        <v>2</v>
      </c>
      <c r="AI287">
        <v>86295791</v>
      </c>
      <c r="AJ287">
        <v>255</v>
      </c>
      <c r="AK287">
        <v>0</v>
      </c>
      <c r="AL287">
        <v>0</v>
      </c>
      <c r="AM287">
        <v>0</v>
      </c>
      <c r="AN287">
        <v>0</v>
      </c>
      <c r="AO287">
        <v>0</v>
      </c>
      <c r="AP287">
        <v>0</v>
      </c>
      <c r="AQ287">
        <v>0</v>
      </c>
      <c r="AR287">
        <v>0</v>
      </c>
    </row>
    <row r="288" spans="1:44" x14ac:dyDescent="0.2">
      <c r="A288">
        <f>ROW(Source!A148)</f>
        <v>148</v>
      </c>
      <c r="B288">
        <v>86295807</v>
      </c>
      <c r="C288">
        <v>86295787</v>
      </c>
      <c r="D288">
        <v>27439705</v>
      </c>
      <c r="E288">
        <v>1</v>
      </c>
      <c r="F288">
        <v>1</v>
      </c>
      <c r="G288">
        <v>1</v>
      </c>
      <c r="H288">
        <v>2</v>
      </c>
      <c r="I288" t="s">
        <v>986</v>
      </c>
      <c r="J288" t="s">
        <v>987</v>
      </c>
      <c r="K288" t="s">
        <v>988</v>
      </c>
      <c r="L288">
        <v>1368</v>
      </c>
      <c r="N288">
        <v>1011</v>
      </c>
      <c r="O288" t="s">
        <v>927</v>
      </c>
      <c r="P288" t="s">
        <v>927</v>
      </c>
      <c r="Q288">
        <v>1</v>
      </c>
      <c r="X288">
        <v>1.86</v>
      </c>
      <c r="Y288">
        <v>0</v>
      </c>
      <c r="Z288">
        <v>1.1000000000000001</v>
      </c>
      <c r="AA288">
        <v>0</v>
      </c>
      <c r="AB288">
        <v>0</v>
      </c>
      <c r="AC288">
        <v>0</v>
      </c>
      <c r="AD288">
        <v>1</v>
      </c>
      <c r="AE288">
        <v>0</v>
      </c>
      <c r="AF288" t="s">
        <v>6</v>
      </c>
      <c r="AG288">
        <v>1.86</v>
      </c>
      <c r="AH288">
        <v>2</v>
      </c>
      <c r="AI288">
        <v>86295792</v>
      </c>
      <c r="AJ288">
        <v>256</v>
      </c>
      <c r="AK288">
        <v>0</v>
      </c>
      <c r="AL288">
        <v>0</v>
      </c>
      <c r="AM288">
        <v>0</v>
      </c>
      <c r="AN288">
        <v>0</v>
      </c>
      <c r="AO288">
        <v>0</v>
      </c>
      <c r="AP288">
        <v>0</v>
      </c>
      <c r="AQ288">
        <v>0</v>
      </c>
      <c r="AR288">
        <v>0</v>
      </c>
    </row>
    <row r="289" spans="1:44" x14ac:dyDescent="0.2">
      <c r="A289">
        <f>ROW(Source!A148)</f>
        <v>148</v>
      </c>
      <c r="B289">
        <v>86295808</v>
      </c>
      <c r="C289">
        <v>86295787</v>
      </c>
      <c r="D289">
        <v>27439713</v>
      </c>
      <c r="E289">
        <v>1</v>
      </c>
      <c r="F289">
        <v>1</v>
      </c>
      <c r="G289">
        <v>1</v>
      </c>
      <c r="H289">
        <v>2</v>
      </c>
      <c r="I289" t="s">
        <v>989</v>
      </c>
      <c r="J289" t="s">
        <v>990</v>
      </c>
      <c r="K289" t="s">
        <v>991</v>
      </c>
      <c r="L289">
        <v>1368</v>
      </c>
      <c r="N289">
        <v>1011</v>
      </c>
      <c r="O289" t="s">
        <v>927</v>
      </c>
      <c r="P289" t="s">
        <v>927</v>
      </c>
      <c r="Q289">
        <v>1</v>
      </c>
      <c r="X289">
        <v>2.0299999999999998</v>
      </c>
      <c r="Y289">
        <v>0</v>
      </c>
      <c r="Z289">
        <v>11.76</v>
      </c>
      <c r="AA289">
        <v>0</v>
      </c>
      <c r="AB289">
        <v>0</v>
      </c>
      <c r="AC289">
        <v>0</v>
      </c>
      <c r="AD289">
        <v>1</v>
      </c>
      <c r="AE289">
        <v>0</v>
      </c>
      <c r="AF289" t="s">
        <v>6</v>
      </c>
      <c r="AG289">
        <v>2.0299999999999998</v>
      </c>
      <c r="AH289">
        <v>2</v>
      </c>
      <c r="AI289">
        <v>86295793</v>
      </c>
      <c r="AJ289">
        <v>257</v>
      </c>
      <c r="AK289">
        <v>0</v>
      </c>
      <c r="AL289">
        <v>0</v>
      </c>
      <c r="AM289">
        <v>0</v>
      </c>
      <c r="AN289">
        <v>0</v>
      </c>
      <c r="AO289">
        <v>0</v>
      </c>
      <c r="AP289">
        <v>0</v>
      </c>
      <c r="AQ289">
        <v>0</v>
      </c>
      <c r="AR289">
        <v>0</v>
      </c>
    </row>
    <row r="290" spans="1:44" x14ac:dyDescent="0.2">
      <c r="A290">
        <f>ROW(Source!A148)</f>
        <v>148</v>
      </c>
      <c r="B290">
        <v>86295809</v>
      </c>
      <c r="C290">
        <v>86295787</v>
      </c>
      <c r="D290">
        <v>27439719</v>
      </c>
      <c r="E290">
        <v>1</v>
      </c>
      <c r="F290">
        <v>1</v>
      </c>
      <c r="G290">
        <v>1</v>
      </c>
      <c r="H290">
        <v>2</v>
      </c>
      <c r="I290" t="s">
        <v>992</v>
      </c>
      <c r="J290" t="s">
        <v>993</v>
      </c>
      <c r="K290" t="s">
        <v>994</v>
      </c>
      <c r="L290">
        <v>1368</v>
      </c>
      <c r="N290">
        <v>1011</v>
      </c>
      <c r="O290" t="s">
        <v>927</v>
      </c>
      <c r="P290" t="s">
        <v>927</v>
      </c>
      <c r="Q290">
        <v>1</v>
      </c>
      <c r="X290">
        <v>0.14000000000000001</v>
      </c>
      <c r="Y290">
        <v>0</v>
      </c>
      <c r="Z290">
        <v>6.57</v>
      </c>
      <c r="AA290">
        <v>0</v>
      </c>
      <c r="AB290">
        <v>0</v>
      </c>
      <c r="AC290">
        <v>0</v>
      </c>
      <c r="AD290">
        <v>1</v>
      </c>
      <c r="AE290">
        <v>0</v>
      </c>
      <c r="AF290" t="s">
        <v>6</v>
      </c>
      <c r="AG290">
        <v>0.14000000000000001</v>
      </c>
      <c r="AH290">
        <v>2</v>
      </c>
      <c r="AI290">
        <v>86295794</v>
      </c>
      <c r="AJ290">
        <v>258</v>
      </c>
      <c r="AK290">
        <v>0</v>
      </c>
      <c r="AL290">
        <v>0</v>
      </c>
      <c r="AM290">
        <v>0</v>
      </c>
      <c r="AN290">
        <v>0</v>
      </c>
      <c r="AO290">
        <v>0</v>
      </c>
      <c r="AP290">
        <v>0</v>
      </c>
      <c r="AQ290">
        <v>0</v>
      </c>
      <c r="AR290">
        <v>0</v>
      </c>
    </row>
    <row r="291" spans="1:44" x14ac:dyDescent="0.2">
      <c r="A291">
        <f>ROW(Source!A148)</f>
        <v>148</v>
      </c>
      <c r="B291">
        <v>86295810</v>
      </c>
      <c r="C291">
        <v>86295787</v>
      </c>
      <c r="D291">
        <v>27441019</v>
      </c>
      <c r="E291">
        <v>1</v>
      </c>
      <c r="F291">
        <v>1</v>
      </c>
      <c r="G291">
        <v>1</v>
      </c>
      <c r="H291">
        <v>2</v>
      </c>
      <c r="I291" t="s">
        <v>995</v>
      </c>
      <c r="J291" t="s">
        <v>996</v>
      </c>
      <c r="K291" t="s">
        <v>997</v>
      </c>
      <c r="L291">
        <v>1368</v>
      </c>
      <c r="N291">
        <v>1011</v>
      </c>
      <c r="O291" t="s">
        <v>927</v>
      </c>
      <c r="P291" t="s">
        <v>927</v>
      </c>
      <c r="Q291">
        <v>1</v>
      </c>
      <c r="X291">
        <v>0.41</v>
      </c>
      <c r="Y291">
        <v>0</v>
      </c>
      <c r="Z291">
        <v>5.09</v>
      </c>
      <c r="AA291">
        <v>0</v>
      </c>
      <c r="AB291">
        <v>0</v>
      </c>
      <c r="AC291">
        <v>0</v>
      </c>
      <c r="AD291">
        <v>1</v>
      </c>
      <c r="AE291">
        <v>0</v>
      </c>
      <c r="AF291" t="s">
        <v>6</v>
      </c>
      <c r="AG291">
        <v>0.41</v>
      </c>
      <c r="AH291">
        <v>2</v>
      </c>
      <c r="AI291">
        <v>86295795</v>
      </c>
      <c r="AJ291">
        <v>259</v>
      </c>
      <c r="AK291">
        <v>0</v>
      </c>
      <c r="AL291">
        <v>0</v>
      </c>
      <c r="AM291">
        <v>0</v>
      </c>
      <c r="AN291">
        <v>0</v>
      </c>
      <c r="AO291">
        <v>0</v>
      </c>
      <c r="AP291">
        <v>0</v>
      </c>
      <c r="AQ291">
        <v>0</v>
      </c>
      <c r="AR291">
        <v>0</v>
      </c>
    </row>
    <row r="292" spans="1:44" x14ac:dyDescent="0.2">
      <c r="A292">
        <f>ROW(Source!A148)</f>
        <v>148</v>
      </c>
      <c r="B292">
        <v>86295811</v>
      </c>
      <c r="C292">
        <v>86295787</v>
      </c>
      <c r="D292">
        <v>27441327</v>
      </c>
      <c r="E292">
        <v>1</v>
      </c>
      <c r="F292">
        <v>1</v>
      </c>
      <c r="G292">
        <v>1</v>
      </c>
      <c r="H292">
        <v>2</v>
      </c>
      <c r="I292" t="s">
        <v>936</v>
      </c>
      <c r="J292" t="s">
        <v>937</v>
      </c>
      <c r="K292" t="s">
        <v>938</v>
      </c>
      <c r="L292">
        <v>1368</v>
      </c>
      <c r="N292">
        <v>1011</v>
      </c>
      <c r="O292" t="s">
        <v>927</v>
      </c>
      <c r="P292" t="s">
        <v>927</v>
      </c>
      <c r="Q292">
        <v>1</v>
      </c>
      <c r="X292">
        <v>0.19</v>
      </c>
      <c r="Y292">
        <v>0</v>
      </c>
      <c r="Z292">
        <v>93.37</v>
      </c>
      <c r="AA292">
        <v>11.69</v>
      </c>
      <c r="AB292">
        <v>0</v>
      </c>
      <c r="AC292">
        <v>0</v>
      </c>
      <c r="AD292">
        <v>1</v>
      </c>
      <c r="AE292">
        <v>0</v>
      </c>
      <c r="AF292" t="s">
        <v>6</v>
      </c>
      <c r="AG292">
        <v>0.19</v>
      </c>
      <c r="AH292">
        <v>2</v>
      </c>
      <c r="AI292">
        <v>86295796</v>
      </c>
      <c r="AJ292">
        <v>260</v>
      </c>
      <c r="AK292">
        <v>0</v>
      </c>
      <c r="AL292">
        <v>0</v>
      </c>
      <c r="AM292">
        <v>0</v>
      </c>
      <c r="AN292">
        <v>0</v>
      </c>
      <c r="AO292">
        <v>0</v>
      </c>
      <c r="AP292">
        <v>0</v>
      </c>
      <c r="AQ292">
        <v>0</v>
      </c>
      <c r="AR292">
        <v>0</v>
      </c>
    </row>
    <row r="293" spans="1:44" x14ac:dyDescent="0.2">
      <c r="A293">
        <f>ROW(Source!A148)</f>
        <v>148</v>
      </c>
      <c r="B293">
        <v>86295812</v>
      </c>
      <c r="C293">
        <v>86295787</v>
      </c>
      <c r="D293">
        <v>27371625</v>
      </c>
      <c r="E293">
        <v>1</v>
      </c>
      <c r="F293">
        <v>1</v>
      </c>
      <c r="G293">
        <v>1</v>
      </c>
      <c r="H293">
        <v>3</v>
      </c>
      <c r="I293" t="s">
        <v>1071</v>
      </c>
      <c r="J293" t="s">
        <v>1072</v>
      </c>
      <c r="K293" t="s">
        <v>1073</v>
      </c>
      <c r="L293">
        <v>1348</v>
      </c>
      <c r="N293">
        <v>1009</v>
      </c>
      <c r="O293" t="s">
        <v>63</v>
      </c>
      <c r="P293" t="s">
        <v>63</v>
      </c>
      <c r="Q293">
        <v>1000</v>
      </c>
      <c r="X293">
        <v>1E-4</v>
      </c>
      <c r="Y293">
        <v>37900</v>
      </c>
      <c r="Z293">
        <v>0</v>
      </c>
      <c r="AA293">
        <v>0</v>
      </c>
      <c r="AB293">
        <v>0</v>
      </c>
      <c r="AC293">
        <v>0</v>
      </c>
      <c r="AD293">
        <v>1</v>
      </c>
      <c r="AE293">
        <v>0</v>
      </c>
      <c r="AF293" t="s">
        <v>6</v>
      </c>
      <c r="AG293">
        <v>1E-4</v>
      </c>
      <c r="AH293">
        <v>3</v>
      </c>
      <c r="AI293">
        <v>-1</v>
      </c>
      <c r="AJ293" t="s">
        <v>6</v>
      </c>
      <c r="AK293">
        <v>4</v>
      </c>
      <c r="AL293">
        <v>-3.79</v>
      </c>
      <c r="AM293">
        <v>0</v>
      </c>
      <c r="AN293">
        <v>0</v>
      </c>
      <c r="AO293">
        <v>0</v>
      </c>
      <c r="AP293">
        <v>0</v>
      </c>
      <c r="AQ293">
        <v>0</v>
      </c>
      <c r="AR293">
        <v>1</v>
      </c>
    </row>
    <row r="294" spans="1:44" x14ac:dyDescent="0.2">
      <c r="A294">
        <f>ROW(Source!A148)</f>
        <v>148</v>
      </c>
      <c r="B294">
        <v>86295813</v>
      </c>
      <c r="C294">
        <v>86295787</v>
      </c>
      <c r="D294">
        <v>27371079</v>
      </c>
      <c r="E294">
        <v>1</v>
      </c>
      <c r="F294">
        <v>1</v>
      </c>
      <c r="G294">
        <v>1</v>
      </c>
      <c r="H294">
        <v>3</v>
      </c>
      <c r="I294" t="s">
        <v>249</v>
      </c>
      <c r="J294" t="s">
        <v>251</v>
      </c>
      <c r="K294" t="s">
        <v>250</v>
      </c>
      <c r="L294">
        <v>1339</v>
      </c>
      <c r="N294">
        <v>1007</v>
      </c>
      <c r="O294" t="s">
        <v>32</v>
      </c>
      <c r="P294" t="s">
        <v>32</v>
      </c>
      <c r="Q294">
        <v>1</v>
      </c>
      <c r="X294">
        <v>1.5</v>
      </c>
      <c r="Y294">
        <v>6.22</v>
      </c>
      <c r="Z294">
        <v>0</v>
      </c>
      <c r="AA294">
        <v>0</v>
      </c>
      <c r="AB294">
        <v>0</v>
      </c>
      <c r="AC294">
        <v>0</v>
      </c>
      <c r="AD294">
        <v>1</v>
      </c>
      <c r="AE294">
        <v>0</v>
      </c>
      <c r="AF294" t="s">
        <v>6</v>
      </c>
      <c r="AG294">
        <v>1.5</v>
      </c>
      <c r="AH294">
        <v>2</v>
      </c>
      <c r="AI294">
        <v>86295797</v>
      </c>
      <c r="AJ294">
        <v>261</v>
      </c>
      <c r="AK294">
        <v>3</v>
      </c>
      <c r="AL294">
        <v>-9.33</v>
      </c>
      <c r="AM294">
        <v>0</v>
      </c>
      <c r="AN294">
        <v>0</v>
      </c>
      <c r="AO294">
        <v>0</v>
      </c>
      <c r="AP294">
        <v>0</v>
      </c>
      <c r="AQ294">
        <v>0</v>
      </c>
      <c r="AR294">
        <v>1</v>
      </c>
    </row>
    <row r="295" spans="1:44" x14ac:dyDescent="0.2">
      <c r="A295">
        <f>ROW(Source!A148)</f>
        <v>148</v>
      </c>
      <c r="B295">
        <v>86295814</v>
      </c>
      <c r="C295">
        <v>86295787</v>
      </c>
      <c r="D295">
        <v>27377902</v>
      </c>
      <c r="E295">
        <v>1</v>
      </c>
      <c r="F295">
        <v>1</v>
      </c>
      <c r="G295">
        <v>1</v>
      </c>
      <c r="H295">
        <v>3</v>
      </c>
      <c r="I295" t="s">
        <v>1074</v>
      </c>
      <c r="J295" t="s">
        <v>1075</v>
      </c>
      <c r="K295" t="s">
        <v>1076</v>
      </c>
      <c r="L295">
        <v>1348</v>
      </c>
      <c r="N295">
        <v>1009</v>
      </c>
      <c r="O295" t="s">
        <v>63</v>
      </c>
      <c r="P295" t="s">
        <v>63</v>
      </c>
      <c r="Q295">
        <v>1000</v>
      </c>
      <c r="X295">
        <v>3.0000000000000001E-5</v>
      </c>
      <c r="Y295">
        <v>4965.4399999999996</v>
      </c>
      <c r="Z295">
        <v>0</v>
      </c>
      <c r="AA295">
        <v>0</v>
      </c>
      <c r="AB295">
        <v>0</v>
      </c>
      <c r="AC295">
        <v>0</v>
      </c>
      <c r="AD295">
        <v>1</v>
      </c>
      <c r="AE295">
        <v>0</v>
      </c>
      <c r="AF295" t="s">
        <v>6</v>
      </c>
      <c r="AG295">
        <v>3.0000000000000001E-5</v>
      </c>
      <c r="AH295">
        <v>3</v>
      </c>
      <c r="AI295">
        <v>-1</v>
      </c>
      <c r="AJ295" t="s">
        <v>6</v>
      </c>
      <c r="AK295">
        <v>4</v>
      </c>
      <c r="AL295">
        <v>-0.14896319999999999</v>
      </c>
      <c r="AM295">
        <v>0</v>
      </c>
      <c r="AN295">
        <v>0</v>
      </c>
      <c r="AO295">
        <v>0</v>
      </c>
      <c r="AP295">
        <v>0</v>
      </c>
      <c r="AQ295">
        <v>0</v>
      </c>
      <c r="AR295">
        <v>1</v>
      </c>
    </row>
    <row r="296" spans="1:44" x14ac:dyDescent="0.2">
      <c r="A296">
        <f>ROW(Source!A148)</f>
        <v>148</v>
      </c>
      <c r="B296">
        <v>86295815</v>
      </c>
      <c r="C296">
        <v>86295787</v>
      </c>
      <c r="D296">
        <v>27378107</v>
      </c>
      <c r="E296">
        <v>1</v>
      </c>
      <c r="F296">
        <v>1</v>
      </c>
      <c r="G296">
        <v>1</v>
      </c>
      <c r="H296">
        <v>3</v>
      </c>
      <c r="I296" t="s">
        <v>1077</v>
      </c>
      <c r="J296" t="s">
        <v>1078</v>
      </c>
      <c r="K296" t="s">
        <v>1079</v>
      </c>
      <c r="L296">
        <v>1348</v>
      </c>
      <c r="N296">
        <v>1009</v>
      </c>
      <c r="O296" t="s">
        <v>63</v>
      </c>
      <c r="P296" t="s">
        <v>63</v>
      </c>
      <c r="Q296">
        <v>1000</v>
      </c>
      <c r="X296">
        <v>1.9400000000000001E-3</v>
      </c>
      <c r="Y296">
        <v>4950</v>
      </c>
      <c r="Z296">
        <v>0</v>
      </c>
      <c r="AA296">
        <v>0</v>
      </c>
      <c r="AB296">
        <v>0</v>
      </c>
      <c r="AC296">
        <v>0</v>
      </c>
      <c r="AD296">
        <v>1</v>
      </c>
      <c r="AE296">
        <v>0</v>
      </c>
      <c r="AF296" t="s">
        <v>6</v>
      </c>
      <c r="AG296">
        <v>1.9400000000000001E-3</v>
      </c>
      <c r="AH296">
        <v>3</v>
      </c>
      <c r="AI296">
        <v>-1</v>
      </c>
      <c r="AJ296" t="s">
        <v>6</v>
      </c>
      <c r="AK296">
        <v>4</v>
      </c>
      <c r="AL296">
        <v>-9.6029999999999998</v>
      </c>
      <c r="AM296">
        <v>0</v>
      </c>
      <c r="AN296">
        <v>0</v>
      </c>
      <c r="AO296">
        <v>0</v>
      </c>
      <c r="AP296">
        <v>0</v>
      </c>
      <c r="AQ296">
        <v>0</v>
      </c>
      <c r="AR296">
        <v>1</v>
      </c>
    </row>
    <row r="297" spans="1:44" x14ac:dyDescent="0.2">
      <c r="A297">
        <f>ROW(Source!A148)</f>
        <v>148</v>
      </c>
      <c r="B297">
        <v>86295816</v>
      </c>
      <c r="C297">
        <v>86295787</v>
      </c>
      <c r="D297">
        <v>27378266</v>
      </c>
      <c r="E297">
        <v>1</v>
      </c>
      <c r="F297">
        <v>1</v>
      </c>
      <c r="G297">
        <v>1</v>
      </c>
      <c r="H297">
        <v>3</v>
      </c>
      <c r="I297" t="s">
        <v>1080</v>
      </c>
      <c r="J297" t="s">
        <v>1081</v>
      </c>
      <c r="K297" t="s">
        <v>1082</v>
      </c>
      <c r="L297">
        <v>1348</v>
      </c>
      <c r="N297">
        <v>1009</v>
      </c>
      <c r="O297" t="s">
        <v>63</v>
      </c>
      <c r="P297" t="s">
        <v>63</v>
      </c>
      <c r="Q297">
        <v>1000</v>
      </c>
      <c r="X297">
        <v>1.4E-3</v>
      </c>
      <c r="Y297">
        <v>10815</v>
      </c>
      <c r="Z297">
        <v>0</v>
      </c>
      <c r="AA297">
        <v>0</v>
      </c>
      <c r="AB297">
        <v>0</v>
      </c>
      <c r="AC297">
        <v>0</v>
      </c>
      <c r="AD297">
        <v>1</v>
      </c>
      <c r="AE297">
        <v>0</v>
      </c>
      <c r="AF297" t="s">
        <v>6</v>
      </c>
      <c r="AG297">
        <v>1.4E-3</v>
      </c>
      <c r="AH297">
        <v>3</v>
      </c>
      <c r="AI297">
        <v>-1</v>
      </c>
      <c r="AJ297" t="s">
        <v>6</v>
      </c>
      <c r="AK297">
        <v>4</v>
      </c>
      <c r="AL297">
        <v>-15.141</v>
      </c>
      <c r="AM297">
        <v>0</v>
      </c>
      <c r="AN297">
        <v>0</v>
      </c>
      <c r="AO297">
        <v>0</v>
      </c>
      <c r="AP297">
        <v>0</v>
      </c>
      <c r="AQ297">
        <v>0</v>
      </c>
      <c r="AR297">
        <v>1</v>
      </c>
    </row>
    <row r="298" spans="1:44" x14ac:dyDescent="0.2">
      <c r="A298">
        <f>ROW(Source!A148)</f>
        <v>148</v>
      </c>
      <c r="B298">
        <v>86295817</v>
      </c>
      <c r="C298">
        <v>86295787</v>
      </c>
      <c r="D298">
        <v>27378501</v>
      </c>
      <c r="E298">
        <v>1</v>
      </c>
      <c r="F298">
        <v>1</v>
      </c>
      <c r="G298">
        <v>1</v>
      </c>
      <c r="H298">
        <v>3</v>
      </c>
      <c r="I298" t="s">
        <v>1083</v>
      </c>
      <c r="J298" t="s">
        <v>1084</v>
      </c>
      <c r="K298" t="s">
        <v>1085</v>
      </c>
      <c r="L298">
        <v>1348</v>
      </c>
      <c r="N298">
        <v>1009</v>
      </c>
      <c r="O298" t="s">
        <v>63</v>
      </c>
      <c r="P298" t="s">
        <v>63</v>
      </c>
      <c r="Q298">
        <v>1000</v>
      </c>
      <c r="X298">
        <v>3.3E-3</v>
      </c>
      <c r="Y298">
        <v>9100</v>
      </c>
      <c r="Z298">
        <v>0</v>
      </c>
      <c r="AA298">
        <v>0</v>
      </c>
      <c r="AB298">
        <v>0</v>
      </c>
      <c r="AC298">
        <v>0</v>
      </c>
      <c r="AD298">
        <v>1</v>
      </c>
      <c r="AE298">
        <v>0</v>
      </c>
      <c r="AF298" t="s">
        <v>6</v>
      </c>
      <c r="AG298">
        <v>3.3E-3</v>
      </c>
      <c r="AH298">
        <v>3</v>
      </c>
      <c r="AI298">
        <v>-1</v>
      </c>
      <c r="AJ298" t="s">
        <v>6</v>
      </c>
      <c r="AK298">
        <v>4</v>
      </c>
      <c r="AL298">
        <v>-30.03</v>
      </c>
      <c r="AM298">
        <v>0</v>
      </c>
      <c r="AN298">
        <v>0</v>
      </c>
      <c r="AO298">
        <v>0</v>
      </c>
      <c r="AP298">
        <v>0</v>
      </c>
      <c r="AQ298">
        <v>0</v>
      </c>
      <c r="AR298">
        <v>1</v>
      </c>
    </row>
    <row r="299" spans="1:44" x14ac:dyDescent="0.2">
      <c r="A299">
        <f>ROW(Source!A148)</f>
        <v>148</v>
      </c>
      <c r="B299">
        <v>86295818</v>
      </c>
      <c r="C299">
        <v>86295787</v>
      </c>
      <c r="D299">
        <v>27378576</v>
      </c>
      <c r="E299">
        <v>1</v>
      </c>
      <c r="F299">
        <v>1</v>
      </c>
      <c r="G299">
        <v>1</v>
      </c>
      <c r="H299">
        <v>3</v>
      </c>
      <c r="I299" t="s">
        <v>1040</v>
      </c>
      <c r="J299" t="s">
        <v>1041</v>
      </c>
      <c r="K299" t="s">
        <v>62</v>
      </c>
      <c r="L299">
        <v>1348</v>
      </c>
      <c r="N299">
        <v>1009</v>
      </c>
      <c r="O299" t="s">
        <v>63</v>
      </c>
      <c r="P299" t="s">
        <v>63</v>
      </c>
      <c r="Q299">
        <v>1000</v>
      </c>
      <c r="X299">
        <v>1.0000000000000001E-5</v>
      </c>
      <c r="Y299">
        <v>12050</v>
      </c>
      <c r="Z299">
        <v>0</v>
      </c>
      <c r="AA299">
        <v>0</v>
      </c>
      <c r="AB299">
        <v>0</v>
      </c>
      <c r="AC299">
        <v>0</v>
      </c>
      <c r="AD299">
        <v>1</v>
      </c>
      <c r="AE299">
        <v>0</v>
      </c>
      <c r="AF299" t="s">
        <v>6</v>
      </c>
      <c r="AG299">
        <v>1.0000000000000001E-5</v>
      </c>
      <c r="AH299">
        <v>3</v>
      </c>
      <c r="AI299">
        <v>-1</v>
      </c>
      <c r="AJ299" t="s">
        <v>6</v>
      </c>
      <c r="AK299">
        <v>4</v>
      </c>
      <c r="AL299">
        <v>-0.12050000000000001</v>
      </c>
      <c r="AM299">
        <v>0</v>
      </c>
      <c r="AN299">
        <v>0</v>
      </c>
      <c r="AO299">
        <v>0</v>
      </c>
      <c r="AP299">
        <v>0</v>
      </c>
      <c r="AQ299">
        <v>0</v>
      </c>
      <c r="AR299">
        <v>1</v>
      </c>
    </row>
    <row r="300" spans="1:44" x14ac:dyDescent="0.2">
      <c r="A300">
        <f>ROW(Source!A148)</f>
        <v>148</v>
      </c>
      <c r="B300">
        <v>86295819</v>
      </c>
      <c r="C300">
        <v>86295787</v>
      </c>
      <c r="D300">
        <v>27371084</v>
      </c>
      <c r="E300">
        <v>1</v>
      </c>
      <c r="F300">
        <v>1</v>
      </c>
      <c r="G300">
        <v>1</v>
      </c>
      <c r="H300">
        <v>3</v>
      </c>
      <c r="I300" t="s">
        <v>255</v>
      </c>
      <c r="J300" t="s">
        <v>257</v>
      </c>
      <c r="K300" t="s">
        <v>256</v>
      </c>
      <c r="L300">
        <v>1346</v>
      </c>
      <c r="N300">
        <v>1009</v>
      </c>
      <c r="O300" t="s">
        <v>182</v>
      </c>
      <c r="P300" t="s">
        <v>182</v>
      </c>
      <c r="Q300">
        <v>1</v>
      </c>
      <c r="X300">
        <v>0.45</v>
      </c>
      <c r="Y300">
        <v>6.12</v>
      </c>
      <c r="Z300">
        <v>0</v>
      </c>
      <c r="AA300">
        <v>0</v>
      </c>
      <c r="AB300">
        <v>0</v>
      </c>
      <c r="AC300">
        <v>0</v>
      </c>
      <c r="AD300">
        <v>1</v>
      </c>
      <c r="AE300">
        <v>0</v>
      </c>
      <c r="AF300" t="s">
        <v>6</v>
      </c>
      <c r="AG300">
        <v>0.45</v>
      </c>
      <c r="AH300">
        <v>2</v>
      </c>
      <c r="AI300">
        <v>86295799</v>
      </c>
      <c r="AJ300">
        <v>263</v>
      </c>
      <c r="AK300">
        <v>3</v>
      </c>
      <c r="AL300">
        <v>-2.754</v>
      </c>
      <c r="AM300">
        <v>0</v>
      </c>
      <c r="AN300">
        <v>0</v>
      </c>
      <c r="AO300">
        <v>0</v>
      </c>
      <c r="AP300">
        <v>0</v>
      </c>
      <c r="AQ300">
        <v>0</v>
      </c>
      <c r="AR300">
        <v>1</v>
      </c>
    </row>
    <row r="301" spans="1:44" x14ac:dyDescent="0.2">
      <c r="A301">
        <f>ROW(Source!A148)</f>
        <v>148</v>
      </c>
      <c r="B301">
        <v>86295820</v>
      </c>
      <c r="C301">
        <v>86295787</v>
      </c>
      <c r="D301">
        <v>27374681</v>
      </c>
      <c r="E301">
        <v>1</v>
      </c>
      <c r="F301">
        <v>1</v>
      </c>
      <c r="G301">
        <v>1</v>
      </c>
      <c r="H301">
        <v>3</v>
      </c>
      <c r="I301" t="s">
        <v>1086</v>
      </c>
      <c r="J301" t="s">
        <v>1087</v>
      </c>
      <c r="K301" t="s">
        <v>1088</v>
      </c>
      <c r="L301">
        <v>1348</v>
      </c>
      <c r="N301">
        <v>1009</v>
      </c>
      <c r="O301" t="s">
        <v>63</v>
      </c>
      <c r="P301" t="s">
        <v>63</v>
      </c>
      <c r="Q301">
        <v>1000</v>
      </c>
      <c r="X301">
        <v>5.9999999999999995E-4</v>
      </c>
      <c r="Y301">
        <v>9169.91</v>
      </c>
      <c r="Z301">
        <v>0</v>
      </c>
      <c r="AA301">
        <v>0</v>
      </c>
      <c r="AB301">
        <v>0</v>
      </c>
      <c r="AC301">
        <v>0</v>
      </c>
      <c r="AD301">
        <v>1</v>
      </c>
      <c r="AE301">
        <v>0</v>
      </c>
      <c r="AF301" t="s">
        <v>6</v>
      </c>
      <c r="AG301">
        <v>5.9999999999999995E-4</v>
      </c>
      <c r="AH301">
        <v>3</v>
      </c>
      <c r="AI301">
        <v>-1</v>
      </c>
      <c r="AJ301" t="s">
        <v>6</v>
      </c>
      <c r="AK301">
        <v>4</v>
      </c>
      <c r="AL301">
        <v>-5.5019459999999993</v>
      </c>
      <c r="AM301">
        <v>0</v>
      </c>
      <c r="AN301">
        <v>0</v>
      </c>
      <c r="AO301">
        <v>0</v>
      </c>
      <c r="AP301">
        <v>0</v>
      </c>
      <c r="AQ301">
        <v>0</v>
      </c>
      <c r="AR301">
        <v>1</v>
      </c>
    </row>
    <row r="302" spans="1:44" x14ac:dyDescent="0.2">
      <c r="A302">
        <f>ROW(Source!A148)</f>
        <v>148</v>
      </c>
      <c r="B302">
        <v>86295821</v>
      </c>
      <c r="C302">
        <v>86295787</v>
      </c>
      <c r="D302">
        <v>27386415</v>
      </c>
      <c r="E302">
        <v>1</v>
      </c>
      <c r="F302">
        <v>1</v>
      </c>
      <c r="G302">
        <v>1</v>
      </c>
      <c r="H302">
        <v>3</v>
      </c>
      <c r="I302" t="s">
        <v>1092</v>
      </c>
      <c r="J302" t="s">
        <v>1093</v>
      </c>
      <c r="K302" t="s">
        <v>1094</v>
      </c>
      <c r="L302">
        <v>1348</v>
      </c>
      <c r="N302">
        <v>1009</v>
      </c>
      <c r="O302" t="s">
        <v>63</v>
      </c>
      <c r="P302" t="s">
        <v>63</v>
      </c>
      <c r="Q302">
        <v>1000</v>
      </c>
      <c r="X302">
        <v>3.1E-4</v>
      </c>
      <c r="Y302">
        <v>15620</v>
      </c>
      <c r="Z302">
        <v>0</v>
      </c>
      <c r="AA302">
        <v>0</v>
      </c>
      <c r="AB302">
        <v>0</v>
      </c>
      <c r="AC302">
        <v>0</v>
      </c>
      <c r="AD302">
        <v>1</v>
      </c>
      <c r="AE302">
        <v>0</v>
      </c>
      <c r="AF302" t="s">
        <v>6</v>
      </c>
      <c r="AG302">
        <v>3.1E-4</v>
      </c>
      <c r="AH302">
        <v>3</v>
      </c>
      <c r="AI302">
        <v>-1</v>
      </c>
      <c r="AJ302" t="s">
        <v>6</v>
      </c>
      <c r="AK302">
        <v>4</v>
      </c>
      <c r="AL302">
        <v>-4.8422000000000001</v>
      </c>
      <c r="AM302">
        <v>0</v>
      </c>
      <c r="AN302">
        <v>0</v>
      </c>
      <c r="AO302">
        <v>0</v>
      </c>
      <c r="AP302">
        <v>0</v>
      </c>
      <c r="AQ302">
        <v>0</v>
      </c>
      <c r="AR302">
        <v>1</v>
      </c>
    </row>
    <row r="303" spans="1:44" x14ac:dyDescent="0.2">
      <c r="A303">
        <f>ROW(Source!A148)</f>
        <v>148</v>
      </c>
      <c r="B303">
        <v>86295822</v>
      </c>
      <c r="C303">
        <v>86295787</v>
      </c>
      <c r="D303">
        <v>27390428</v>
      </c>
      <c r="E303">
        <v>1</v>
      </c>
      <c r="F303">
        <v>1</v>
      </c>
      <c r="G303">
        <v>1</v>
      </c>
      <c r="H303">
        <v>3</v>
      </c>
      <c r="I303" t="s">
        <v>1098</v>
      </c>
      <c r="J303" t="s">
        <v>1099</v>
      </c>
      <c r="K303" t="s">
        <v>1100</v>
      </c>
      <c r="L303">
        <v>1348</v>
      </c>
      <c r="N303">
        <v>1009</v>
      </c>
      <c r="O303" t="s">
        <v>63</v>
      </c>
      <c r="P303" t="s">
        <v>63</v>
      </c>
      <c r="Q303">
        <v>1000</v>
      </c>
      <c r="X303">
        <v>1</v>
      </c>
      <c r="Y303">
        <v>0</v>
      </c>
      <c r="Z303">
        <v>0</v>
      </c>
      <c r="AA303">
        <v>0</v>
      </c>
      <c r="AB303">
        <v>0</v>
      </c>
      <c r="AC303">
        <v>0</v>
      </c>
      <c r="AD303">
        <v>0</v>
      </c>
      <c r="AE303">
        <v>0</v>
      </c>
      <c r="AF303" t="s">
        <v>6</v>
      </c>
      <c r="AG303">
        <v>1</v>
      </c>
      <c r="AH303">
        <v>3</v>
      </c>
      <c r="AI303">
        <v>-1</v>
      </c>
      <c r="AJ303" t="s">
        <v>6</v>
      </c>
      <c r="AK303">
        <v>0</v>
      </c>
      <c r="AL303">
        <v>0</v>
      </c>
      <c r="AM303">
        <v>0</v>
      </c>
      <c r="AN303">
        <v>0</v>
      </c>
      <c r="AO303">
        <v>0</v>
      </c>
      <c r="AP303">
        <v>0</v>
      </c>
      <c r="AQ303">
        <v>0</v>
      </c>
      <c r="AR303">
        <v>0</v>
      </c>
    </row>
    <row r="304" spans="1:44" x14ac:dyDescent="0.2">
      <c r="A304">
        <f>ROW(Source!A148)</f>
        <v>148</v>
      </c>
      <c r="B304">
        <v>86295823</v>
      </c>
      <c r="C304">
        <v>86295787</v>
      </c>
      <c r="D304">
        <v>27429718</v>
      </c>
      <c r="E304">
        <v>1</v>
      </c>
      <c r="F304">
        <v>1</v>
      </c>
      <c r="G304">
        <v>1</v>
      </c>
      <c r="H304">
        <v>3</v>
      </c>
      <c r="I304" t="s">
        <v>1101</v>
      </c>
      <c r="J304" t="s">
        <v>1102</v>
      </c>
      <c r="K304" t="s">
        <v>1103</v>
      </c>
      <c r="L304">
        <v>1302</v>
      </c>
      <c r="N304">
        <v>1003</v>
      </c>
      <c r="O304" t="s">
        <v>1104</v>
      </c>
      <c r="P304" t="s">
        <v>1104</v>
      </c>
      <c r="Q304">
        <v>10</v>
      </c>
      <c r="X304">
        <v>1.8700000000000001E-2</v>
      </c>
      <c r="Y304">
        <v>50.25</v>
      </c>
      <c r="Z304">
        <v>0</v>
      </c>
      <c r="AA304">
        <v>0</v>
      </c>
      <c r="AB304">
        <v>0</v>
      </c>
      <c r="AC304">
        <v>0</v>
      </c>
      <c r="AD304">
        <v>1</v>
      </c>
      <c r="AE304">
        <v>0</v>
      </c>
      <c r="AF304" t="s">
        <v>6</v>
      </c>
      <c r="AG304">
        <v>1.8700000000000001E-2</v>
      </c>
      <c r="AH304">
        <v>3</v>
      </c>
      <c r="AI304">
        <v>-1</v>
      </c>
      <c r="AJ304" t="s">
        <v>6</v>
      </c>
      <c r="AK304">
        <v>4</v>
      </c>
      <c r="AL304">
        <v>-0.93967500000000004</v>
      </c>
      <c r="AM304">
        <v>0</v>
      </c>
      <c r="AN304">
        <v>0</v>
      </c>
      <c r="AO304">
        <v>0</v>
      </c>
      <c r="AP304">
        <v>0</v>
      </c>
      <c r="AQ304">
        <v>0</v>
      </c>
      <c r="AR304">
        <v>1</v>
      </c>
    </row>
    <row r="305" spans="1:44" x14ac:dyDescent="0.2">
      <c r="A305">
        <f>ROW(Source!A161)</f>
        <v>161</v>
      </c>
      <c r="B305">
        <v>86295847</v>
      </c>
      <c r="C305">
        <v>86295830</v>
      </c>
      <c r="D305">
        <v>27493458</v>
      </c>
      <c r="E305">
        <v>1</v>
      </c>
      <c r="F305">
        <v>1</v>
      </c>
      <c r="G305">
        <v>1</v>
      </c>
      <c r="H305">
        <v>1</v>
      </c>
      <c r="I305" t="s">
        <v>998</v>
      </c>
      <c r="J305" t="s">
        <v>6</v>
      </c>
      <c r="K305" t="s">
        <v>999</v>
      </c>
      <c r="L305">
        <v>1369</v>
      </c>
      <c r="N305">
        <v>1013</v>
      </c>
      <c r="O305" t="s">
        <v>921</v>
      </c>
      <c r="P305" t="s">
        <v>921</v>
      </c>
      <c r="Q305">
        <v>1</v>
      </c>
      <c r="X305">
        <v>50.79</v>
      </c>
      <c r="Y305">
        <v>0</v>
      </c>
      <c r="Z305">
        <v>0</v>
      </c>
      <c r="AA305">
        <v>0</v>
      </c>
      <c r="AB305">
        <v>8.6</v>
      </c>
      <c r="AC305">
        <v>0</v>
      </c>
      <c r="AD305">
        <v>1</v>
      </c>
      <c r="AE305">
        <v>1</v>
      </c>
      <c r="AF305" t="s">
        <v>6</v>
      </c>
      <c r="AG305">
        <v>50.79</v>
      </c>
      <c r="AH305">
        <v>2</v>
      </c>
      <c r="AI305">
        <v>86295831</v>
      </c>
      <c r="AJ305">
        <v>267</v>
      </c>
      <c r="AK305">
        <v>0</v>
      </c>
      <c r="AL305">
        <v>0</v>
      </c>
      <c r="AM305">
        <v>0</v>
      </c>
      <c r="AN305">
        <v>0</v>
      </c>
      <c r="AO305">
        <v>0</v>
      </c>
      <c r="AP305">
        <v>0</v>
      </c>
      <c r="AQ305">
        <v>0</v>
      </c>
      <c r="AR305">
        <v>0</v>
      </c>
    </row>
    <row r="306" spans="1:44" x14ac:dyDescent="0.2">
      <c r="A306">
        <f>ROW(Source!A161)</f>
        <v>161</v>
      </c>
      <c r="B306">
        <v>86295848</v>
      </c>
      <c r="C306">
        <v>86295830</v>
      </c>
      <c r="D306">
        <v>121548</v>
      </c>
      <c r="E306">
        <v>1</v>
      </c>
      <c r="F306">
        <v>1</v>
      </c>
      <c r="G306">
        <v>1</v>
      </c>
      <c r="H306">
        <v>1</v>
      </c>
      <c r="I306" t="s">
        <v>39</v>
      </c>
      <c r="J306" t="s">
        <v>6</v>
      </c>
      <c r="K306" t="s">
        <v>922</v>
      </c>
      <c r="L306">
        <v>608254</v>
      </c>
      <c r="N306">
        <v>1013</v>
      </c>
      <c r="O306" t="s">
        <v>923</v>
      </c>
      <c r="P306" t="s">
        <v>923</v>
      </c>
      <c r="Q306">
        <v>1</v>
      </c>
      <c r="X306">
        <v>0.12</v>
      </c>
      <c r="Y306">
        <v>0</v>
      </c>
      <c r="Z306">
        <v>0</v>
      </c>
      <c r="AA306">
        <v>0</v>
      </c>
      <c r="AB306">
        <v>0</v>
      </c>
      <c r="AC306">
        <v>0</v>
      </c>
      <c r="AD306">
        <v>1</v>
      </c>
      <c r="AE306">
        <v>2</v>
      </c>
      <c r="AF306" t="s">
        <v>6</v>
      </c>
      <c r="AG306">
        <v>0.12</v>
      </c>
      <c r="AH306">
        <v>2</v>
      </c>
      <c r="AI306">
        <v>86295832</v>
      </c>
      <c r="AJ306">
        <v>268</v>
      </c>
      <c r="AK306">
        <v>0</v>
      </c>
      <c r="AL306">
        <v>0</v>
      </c>
      <c r="AM306">
        <v>0</v>
      </c>
      <c r="AN306">
        <v>0</v>
      </c>
      <c r="AO306">
        <v>0</v>
      </c>
      <c r="AP306">
        <v>0</v>
      </c>
      <c r="AQ306">
        <v>0</v>
      </c>
      <c r="AR306">
        <v>0</v>
      </c>
    </row>
    <row r="307" spans="1:44" x14ac:dyDescent="0.2">
      <c r="A307">
        <f>ROW(Source!A161)</f>
        <v>161</v>
      </c>
      <c r="B307">
        <v>86295849</v>
      </c>
      <c r="C307">
        <v>86295830</v>
      </c>
      <c r="D307">
        <v>27439499</v>
      </c>
      <c r="E307">
        <v>1</v>
      </c>
      <c r="F307">
        <v>1</v>
      </c>
      <c r="G307">
        <v>1</v>
      </c>
      <c r="H307">
        <v>2</v>
      </c>
      <c r="I307" t="s">
        <v>930</v>
      </c>
      <c r="J307" t="s">
        <v>931</v>
      </c>
      <c r="K307" t="s">
        <v>932</v>
      </c>
      <c r="L307">
        <v>1368</v>
      </c>
      <c r="N307">
        <v>1011</v>
      </c>
      <c r="O307" t="s">
        <v>927</v>
      </c>
      <c r="P307" t="s">
        <v>927</v>
      </c>
      <c r="Q307">
        <v>1</v>
      </c>
      <c r="X307">
        <v>0.12</v>
      </c>
      <c r="Y307">
        <v>0</v>
      </c>
      <c r="Z307">
        <v>112.67</v>
      </c>
      <c r="AA307">
        <v>13.61</v>
      </c>
      <c r="AB307">
        <v>0</v>
      </c>
      <c r="AC307">
        <v>0</v>
      </c>
      <c r="AD307">
        <v>1</v>
      </c>
      <c r="AE307">
        <v>0</v>
      </c>
      <c r="AF307" t="s">
        <v>6</v>
      </c>
      <c r="AG307">
        <v>0.12</v>
      </c>
      <c r="AH307">
        <v>2</v>
      </c>
      <c r="AI307">
        <v>86295833</v>
      </c>
      <c r="AJ307">
        <v>269</v>
      </c>
      <c r="AK307">
        <v>0</v>
      </c>
      <c r="AL307">
        <v>0</v>
      </c>
      <c r="AM307">
        <v>0</v>
      </c>
      <c r="AN307">
        <v>0</v>
      </c>
      <c r="AO307">
        <v>0</v>
      </c>
      <c r="AP307">
        <v>0</v>
      </c>
      <c r="AQ307">
        <v>0</v>
      </c>
      <c r="AR307">
        <v>0</v>
      </c>
    </row>
    <row r="308" spans="1:44" x14ac:dyDescent="0.2">
      <c r="A308">
        <f>ROW(Source!A161)</f>
        <v>161</v>
      </c>
      <c r="B308">
        <v>86295850</v>
      </c>
      <c r="C308">
        <v>86295830</v>
      </c>
      <c r="D308">
        <v>27439598</v>
      </c>
      <c r="E308">
        <v>1</v>
      </c>
      <c r="F308">
        <v>1</v>
      </c>
      <c r="G308">
        <v>1</v>
      </c>
      <c r="H308">
        <v>2</v>
      </c>
      <c r="I308" t="s">
        <v>1000</v>
      </c>
      <c r="J308" t="s">
        <v>1001</v>
      </c>
      <c r="K308" t="s">
        <v>1002</v>
      </c>
      <c r="L308">
        <v>1368</v>
      </c>
      <c r="N308">
        <v>1011</v>
      </c>
      <c r="O308" t="s">
        <v>927</v>
      </c>
      <c r="P308" t="s">
        <v>927</v>
      </c>
      <c r="Q308">
        <v>1</v>
      </c>
      <c r="X308">
        <v>10.53</v>
      </c>
      <c r="Y308">
        <v>0</v>
      </c>
      <c r="Z308">
        <v>8.4600000000000009</v>
      </c>
      <c r="AA308">
        <v>0</v>
      </c>
      <c r="AB308">
        <v>0</v>
      </c>
      <c r="AC308">
        <v>0</v>
      </c>
      <c r="AD308">
        <v>1</v>
      </c>
      <c r="AE308">
        <v>0</v>
      </c>
      <c r="AF308" t="s">
        <v>6</v>
      </c>
      <c r="AG308">
        <v>10.53</v>
      </c>
      <c r="AH308">
        <v>2</v>
      </c>
      <c r="AI308">
        <v>86295834</v>
      </c>
      <c r="AJ308">
        <v>270</v>
      </c>
      <c r="AK308">
        <v>0</v>
      </c>
      <c r="AL308">
        <v>0</v>
      </c>
      <c r="AM308">
        <v>0</v>
      </c>
      <c r="AN308">
        <v>0</v>
      </c>
      <c r="AO308">
        <v>0</v>
      </c>
      <c r="AP308">
        <v>0</v>
      </c>
      <c r="AQ308">
        <v>0</v>
      </c>
      <c r="AR308">
        <v>0</v>
      </c>
    </row>
    <row r="309" spans="1:44" x14ac:dyDescent="0.2">
      <c r="A309">
        <f>ROW(Source!A161)</f>
        <v>161</v>
      </c>
      <c r="B309">
        <v>86295851</v>
      </c>
      <c r="C309">
        <v>86295830</v>
      </c>
      <c r="D309">
        <v>27439705</v>
      </c>
      <c r="E309">
        <v>1</v>
      </c>
      <c r="F309">
        <v>1</v>
      </c>
      <c r="G309">
        <v>1</v>
      </c>
      <c r="H309">
        <v>2</v>
      </c>
      <c r="I309" t="s">
        <v>986</v>
      </c>
      <c r="J309" t="s">
        <v>987</v>
      </c>
      <c r="K309" t="s">
        <v>988</v>
      </c>
      <c r="L309">
        <v>1368</v>
      </c>
      <c r="N309">
        <v>1011</v>
      </c>
      <c r="O309" t="s">
        <v>927</v>
      </c>
      <c r="P309" t="s">
        <v>927</v>
      </c>
      <c r="Q309">
        <v>1</v>
      </c>
      <c r="X309">
        <v>1.86</v>
      </c>
      <c r="Y309">
        <v>0</v>
      </c>
      <c r="Z309">
        <v>1.1000000000000001</v>
      </c>
      <c r="AA309">
        <v>0</v>
      </c>
      <c r="AB309">
        <v>0</v>
      </c>
      <c r="AC309">
        <v>0</v>
      </c>
      <c r="AD309">
        <v>1</v>
      </c>
      <c r="AE309">
        <v>0</v>
      </c>
      <c r="AF309" t="s">
        <v>6</v>
      </c>
      <c r="AG309">
        <v>1.86</v>
      </c>
      <c r="AH309">
        <v>2</v>
      </c>
      <c r="AI309">
        <v>86295835</v>
      </c>
      <c r="AJ309">
        <v>271</v>
      </c>
      <c r="AK309">
        <v>0</v>
      </c>
      <c r="AL309">
        <v>0</v>
      </c>
      <c r="AM309">
        <v>0</v>
      </c>
      <c r="AN309">
        <v>0</v>
      </c>
      <c r="AO309">
        <v>0</v>
      </c>
      <c r="AP309">
        <v>0</v>
      </c>
      <c r="AQ309">
        <v>0</v>
      </c>
      <c r="AR309">
        <v>0</v>
      </c>
    </row>
    <row r="310" spans="1:44" x14ac:dyDescent="0.2">
      <c r="A310">
        <f>ROW(Source!A161)</f>
        <v>161</v>
      </c>
      <c r="B310">
        <v>86295852</v>
      </c>
      <c r="C310">
        <v>86295830</v>
      </c>
      <c r="D310">
        <v>27439713</v>
      </c>
      <c r="E310">
        <v>1</v>
      </c>
      <c r="F310">
        <v>1</v>
      </c>
      <c r="G310">
        <v>1</v>
      </c>
      <c r="H310">
        <v>2</v>
      </c>
      <c r="I310" t="s">
        <v>989</v>
      </c>
      <c r="J310" t="s">
        <v>990</v>
      </c>
      <c r="K310" t="s">
        <v>991</v>
      </c>
      <c r="L310">
        <v>1368</v>
      </c>
      <c r="N310">
        <v>1011</v>
      </c>
      <c r="O310" t="s">
        <v>927</v>
      </c>
      <c r="P310" t="s">
        <v>927</v>
      </c>
      <c r="Q310">
        <v>1</v>
      </c>
      <c r="X310">
        <v>2.0299999999999998</v>
      </c>
      <c r="Y310">
        <v>0</v>
      </c>
      <c r="Z310">
        <v>11.76</v>
      </c>
      <c r="AA310">
        <v>0</v>
      </c>
      <c r="AB310">
        <v>0</v>
      </c>
      <c r="AC310">
        <v>0</v>
      </c>
      <c r="AD310">
        <v>1</v>
      </c>
      <c r="AE310">
        <v>0</v>
      </c>
      <c r="AF310" t="s">
        <v>6</v>
      </c>
      <c r="AG310">
        <v>2.0299999999999998</v>
      </c>
      <c r="AH310">
        <v>2</v>
      </c>
      <c r="AI310">
        <v>86295836</v>
      </c>
      <c r="AJ310">
        <v>272</v>
      </c>
      <c r="AK310">
        <v>0</v>
      </c>
      <c r="AL310">
        <v>0</v>
      </c>
      <c r="AM310">
        <v>0</v>
      </c>
      <c r="AN310">
        <v>0</v>
      </c>
      <c r="AO310">
        <v>0</v>
      </c>
      <c r="AP310">
        <v>0</v>
      </c>
      <c r="AQ310">
        <v>0</v>
      </c>
      <c r="AR310">
        <v>0</v>
      </c>
    </row>
    <row r="311" spans="1:44" x14ac:dyDescent="0.2">
      <c r="A311">
        <f>ROW(Source!A161)</f>
        <v>161</v>
      </c>
      <c r="B311">
        <v>86295853</v>
      </c>
      <c r="C311">
        <v>86295830</v>
      </c>
      <c r="D311">
        <v>27439719</v>
      </c>
      <c r="E311">
        <v>1</v>
      </c>
      <c r="F311">
        <v>1</v>
      </c>
      <c r="G311">
        <v>1</v>
      </c>
      <c r="H311">
        <v>2</v>
      </c>
      <c r="I311" t="s">
        <v>992</v>
      </c>
      <c r="J311" t="s">
        <v>993</v>
      </c>
      <c r="K311" t="s">
        <v>994</v>
      </c>
      <c r="L311">
        <v>1368</v>
      </c>
      <c r="N311">
        <v>1011</v>
      </c>
      <c r="O311" t="s">
        <v>927</v>
      </c>
      <c r="P311" t="s">
        <v>927</v>
      </c>
      <c r="Q311">
        <v>1</v>
      </c>
      <c r="X311">
        <v>0.14000000000000001</v>
      </c>
      <c r="Y311">
        <v>0</v>
      </c>
      <c r="Z311">
        <v>6.57</v>
      </c>
      <c r="AA311">
        <v>0</v>
      </c>
      <c r="AB311">
        <v>0</v>
      </c>
      <c r="AC311">
        <v>0</v>
      </c>
      <c r="AD311">
        <v>1</v>
      </c>
      <c r="AE311">
        <v>0</v>
      </c>
      <c r="AF311" t="s">
        <v>6</v>
      </c>
      <c r="AG311">
        <v>0.14000000000000001</v>
      </c>
      <c r="AH311">
        <v>2</v>
      </c>
      <c r="AI311">
        <v>86295837</v>
      </c>
      <c r="AJ311">
        <v>273</v>
      </c>
      <c r="AK311">
        <v>0</v>
      </c>
      <c r="AL311">
        <v>0</v>
      </c>
      <c r="AM311">
        <v>0</v>
      </c>
      <c r="AN311">
        <v>0</v>
      </c>
      <c r="AO311">
        <v>0</v>
      </c>
      <c r="AP311">
        <v>0</v>
      </c>
      <c r="AQ311">
        <v>0</v>
      </c>
      <c r="AR311">
        <v>0</v>
      </c>
    </row>
    <row r="312" spans="1:44" x14ac:dyDescent="0.2">
      <c r="A312">
        <f>ROW(Source!A161)</f>
        <v>161</v>
      </c>
      <c r="B312">
        <v>86295854</v>
      </c>
      <c r="C312">
        <v>86295830</v>
      </c>
      <c r="D312">
        <v>27441019</v>
      </c>
      <c r="E312">
        <v>1</v>
      </c>
      <c r="F312">
        <v>1</v>
      </c>
      <c r="G312">
        <v>1</v>
      </c>
      <c r="H312">
        <v>2</v>
      </c>
      <c r="I312" t="s">
        <v>995</v>
      </c>
      <c r="J312" t="s">
        <v>996</v>
      </c>
      <c r="K312" t="s">
        <v>997</v>
      </c>
      <c r="L312">
        <v>1368</v>
      </c>
      <c r="N312">
        <v>1011</v>
      </c>
      <c r="O312" t="s">
        <v>927</v>
      </c>
      <c r="P312" t="s">
        <v>927</v>
      </c>
      <c r="Q312">
        <v>1</v>
      </c>
      <c r="X312">
        <v>0.41</v>
      </c>
      <c r="Y312">
        <v>0</v>
      </c>
      <c r="Z312">
        <v>5.09</v>
      </c>
      <c r="AA312">
        <v>0</v>
      </c>
      <c r="AB312">
        <v>0</v>
      </c>
      <c r="AC312">
        <v>0</v>
      </c>
      <c r="AD312">
        <v>1</v>
      </c>
      <c r="AE312">
        <v>0</v>
      </c>
      <c r="AF312" t="s">
        <v>6</v>
      </c>
      <c r="AG312">
        <v>0.41</v>
      </c>
      <c r="AH312">
        <v>2</v>
      </c>
      <c r="AI312">
        <v>86295838</v>
      </c>
      <c r="AJ312">
        <v>274</v>
      </c>
      <c r="AK312">
        <v>0</v>
      </c>
      <c r="AL312">
        <v>0</v>
      </c>
      <c r="AM312">
        <v>0</v>
      </c>
      <c r="AN312">
        <v>0</v>
      </c>
      <c r="AO312">
        <v>0</v>
      </c>
      <c r="AP312">
        <v>0</v>
      </c>
      <c r="AQ312">
        <v>0</v>
      </c>
      <c r="AR312">
        <v>0</v>
      </c>
    </row>
    <row r="313" spans="1:44" x14ac:dyDescent="0.2">
      <c r="A313">
        <f>ROW(Source!A161)</f>
        <v>161</v>
      </c>
      <c r="B313">
        <v>86295855</v>
      </c>
      <c r="C313">
        <v>86295830</v>
      </c>
      <c r="D313">
        <v>27441327</v>
      </c>
      <c r="E313">
        <v>1</v>
      </c>
      <c r="F313">
        <v>1</v>
      </c>
      <c r="G313">
        <v>1</v>
      </c>
      <c r="H313">
        <v>2</v>
      </c>
      <c r="I313" t="s">
        <v>936</v>
      </c>
      <c r="J313" t="s">
        <v>937</v>
      </c>
      <c r="K313" t="s">
        <v>938</v>
      </c>
      <c r="L313">
        <v>1368</v>
      </c>
      <c r="N313">
        <v>1011</v>
      </c>
      <c r="O313" t="s">
        <v>927</v>
      </c>
      <c r="P313" t="s">
        <v>927</v>
      </c>
      <c r="Q313">
        <v>1</v>
      </c>
      <c r="X313">
        <v>0.19</v>
      </c>
      <c r="Y313">
        <v>0</v>
      </c>
      <c r="Z313">
        <v>93.37</v>
      </c>
      <c r="AA313">
        <v>11.69</v>
      </c>
      <c r="AB313">
        <v>0</v>
      </c>
      <c r="AC313">
        <v>0</v>
      </c>
      <c r="AD313">
        <v>1</v>
      </c>
      <c r="AE313">
        <v>0</v>
      </c>
      <c r="AF313" t="s">
        <v>6</v>
      </c>
      <c r="AG313">
        <v>0.19</v>
      </c>
      <c r="AH313">
        <v>2</v>
      </c>
      <c r="AI313">
        <v>86295839</v>
      </c>
      <c r="AJ313">
        <v>275</v>
      </c>
      <c r="AK313">
        <v>0</v>
      </c>
      <c r="AL313">
        <v>0</v>
      </c>
      <c r="AM313">
        <v>0</v>
      </c>
      <c r="AN313">
        <v>0</v>
      </c>
      <c r="AO313">
        <v>0</v>
      </c>
      <c r="AP313">
        <v>0</v>
      </c>
      <c r="AQ313">
        <v>0</v>
      </c>
      <c r="AR313">
        <v>0</v>
      </c>
    </row>
    <row r="314" spans="1:44" x14ac:dyDescent="0.2">
      <c r="A314">
        <f>ROW(Source!A161)</f>
        <v>161</v>
      </c>
      <c r="B314">
        <v>86295856</v>
      </c>
      <c r="C314">
        <v>86295830</v>
      </c>
      <c r="D314">
        <v>27371625</v>
      </c>
      <c r="E314">
        <v>1</v>
      </c>
      <c r="F314">
        <v>1</v>
      </c>
      <c r="G314">
        <v>1</v>
      </c>
      <c r="H314">
        <v>3</v>
      </c>
      <c r="I314" t="s">
        <v>1071</v>
      </c>
      <c r="J314" t="s">
        <v>1072</v>
      </c>
      <c r="K314" t="s">
        <v>1073</v>
      </c>
      <c r="L314">
        <v>1348</v>
      </c>
      <c r="N314">
        <v>1009</v>
      </c>
      <c r="O314" t="s">
        <v>63</v>
      </c>
      <c r="P314" t="s">
        <v>63</v>
      </c>
      <c r="Q314">
        <v>1000</v>
      </c>
      <c r="X314">
        <v>1E-4</v>
      </c>
      <c r="Y314">
        <v>37900</v>
      </c>
      <c r="Z314">
        <v>0</v>
      </c>
      <c r="AA314">
        <v>0</v>
      </c>
      <c r="AB314">
        <v>0</v>
      </c>
      <c r="AC314">
        <v>0</v>
      </c>
      <c r="AD314">
        <v>1</v>
      </c>
      <c r="AE314">
        <v>0</v>
      </c>
      <c r="AF314" t="s">
        <v>6</v>
      </c>
      <c r="AG314">
        <v>1E-4</v>
      </c>
      <c r="AH314">
        <v>3</v>
      </c>
      <c r="AI314">
        <v>-1</v>
      </c>
      <c r="AJ314" t="s">
        <v>6</v>
      </c>
      <c r="AK314">
        <v>4</v>
      </c>
      <c r="AL314">
        <v>-3.79</v>
      </c>
      <c r="AM314">
        <v>0</v>
      </c>
      <c r="AN314">
        <v>0</v>
      </c>
      <c r="AO314">
        <v>0</v>
      </c>
      <c r="AP314">
        <v>0</v>
      </c>
      <c r="AQ314">
        <v>0</v>
      </c>
      <c r="AR314">
        <v>1</v>
      </c>
    </row>
    <row r="315" spans="1:44" x14ac:dyDescent="0.2">
      <c r="A315">
        <f>ROW(Source!A161)</f>
        <v>161</v>
      </c>
      <c r="B315">
        <v>86295857</v>
      </c>
      <c r="C315">
        <v>86295830</v>
      </c>
      <c r="D315">
        <v>27371079</v>
      </c>
      <c r="E315">
        <v>1</v>
      </c>
      <c r="F315">
        <v>1</v>
      </c>
      <c r="G315">
        <v>1</v>
      </c>
      <c r="H315">
        <v>3</v>
      </c>
      <c r="I315" t="s">
        <v>249</v>
      </c>
      <c r="J315" t="s">
        <v>251</v>
      </c>
      <c r="K315" t="s">
        <v>250</v>
      </c>
      <c r="L315">
        <v>1339</v>
      </c>
      <c r="N315">
        <v>1007</v>
      </c>
      <c r="O315" t="s">
        <v>32</v>
      </c>
      <c r="P315" t="s">
        <v>32</v>
      </c>
      <c r="Q315">
        <v>1</v>
      </c>
      <c r="X315">
        <v>1.5</v>
      </c>
      <c r="Y315">
        <v>6.22</v>
      </c>
      <c r="Z315">
        <v>0</v>
      </c>
      <c r="AA315">
        <v>0</v>
      </c>
      <c r="AB315">
        <v>0</v>
      </c>
      <c r="AC315">
        <v>0</v>
      </c>
      <c r="AD315">
        <v>1</v>
      </c>
      <c r="AE315">
        <v>0</v>
      </c>
      <c r="AF315" t="s">
        <v>6</v>
      </c>
      <c r="AG315">
        <v>1.5</v>
      </c>
      <c r="AH315">
        <v>2</v>
      </c>
      <c r="AI315">
        <v>86295840</v>
      </c>
      <c r="AJ315">
        <v>276</v>
      </c>
      <c r="AK315">
        <v>3</v>
      </c>
      <c r="AL315">
        <v>-9.33</v>
      </c>
      <c r="AM315">
        <v>0</v>
      </c>
      <c r="AN315">
        <v>0</v>
      </c>
      <c r="AO315">
        <v>0</v>
      </c>
      <c r="AP315">
        <v>0</v>
      </c>
      <c r="AQ315">
        <v>0</v>
      </c>
      <c r="AR315">
        <v>1</v>
      </c>
    </row>
    <row r="316" spans="1:44" x14ac:dyDescent="0.2">
      <c r="A316">
        <f>ROW(Source!A161)</f>
        <v>161</v>
      </c>
      <c r="B316">
        <v>86295858</v>
      </c>
      <c r="C316">
        <v>86295830</v>
      </c>
      <c r="D316">
        <v>27377902</v>
      </c>
      <c r="E316">
        <v>1</v>
      </c>
      <c r="F316">
        <v>1</v>
      </c>
      <c r="G316">
        <v>1</v>
      </c>
      <c r="H316">
        <v>3</v>
      </c>
      <c r="I316" t="s">
        <v>1074</v>
      </c>
      <c r="J316" t="s">
        <v>1075</v>
      </c>
      <c r="K316" t="s">
        <v>1076</v>
      </c>
      <c r="L316">
        <v>1348</v>
      </c>
      <c r="N316">
        <v>1009</v>
      </c>
      <c r="O316" t="s">
        <v>63</v>
      </c>
      <c r="P316" t="s">
        <v>63</v>
      </c>
      <c r="Q316">
        <v>1000</v>
      </c>
      <c r="X316">
        <v>3.0000000000000001E-5</v>
      </c>
      <c r="Y316">
        <v>4965.4399999999996</v>
      </c>
      <c r="Z316">
        <v>0</v>
      </c>
      <c r="AA316">
        <v>0</v>
      </c>
      <c r="AB316">
        <v>0</v>
      </c>
      <c r="AC316">
        <v>0</v>
      </c>
      <c r="AD316">
        <v>1</v>
      </c>
      <c r="AE316">
        <v>0</v>
      </c>
      <c r="AF316" t="s">
        <v>6</v>
      </c>
      <c r="AG316">
        <v>3.0000000000000001E-5</v>
      </c>
      <c r="AH316">
        <v>3</v>
      </c>
      <c r="AI316">
        <v>-1</v>
      </c>
      <c r="AJ316" t="s">
        <v>6</v>
      </c>
      <c r="AK316">
        <v>4</v>
      </c>
      <c r="AL316">
        <v>-0.14896319999999999</v>
      </c>
      <c r="AM316">
        <v>0</v>
      </c>
      <c r="AN316">
        <v>0</v>
      </c>
      <c r="AO316">
        <v>0</v>
      </c>
      <c r="AP316">
        <v>0</v>
      </c>
      <c r="AQ316">
        <v>0</v>
      </c>
      <c r="AR316">
        <v>1</v>
      </c>
    </row>
    <row r="317" spans="1:44" x14ac:dyDescent="0.2">
      <c r="A317">
        <f>ROW(Source!A161)</f>
        <v>161</v>
      </c>
      <c r="B317">
        <v>86295859</v>
      </c>
      <c r="C317">
        <v>86295830</v>
      </c>
      <c r="D317">
        <v>27378107</v>
      </c>
      <c r="E317">
        <v>1</v>
      </c>
      <c r="F317">
        <v>1</v>
      </c>
      <c r="G317">
        <v>1</v>
      </c>
      <c r="H317">
        <v>3</v>
      </c>
      <c r="I317" t="s">
        <v>1077</v>
      </c>
      <c r="J317" t="s">
        <v>1078</v>
      </c>
      <c r="K317" t="s">
        <v>1079</v>
      </c>
      <c r="L317">
        <v>1348</v>
      </c>
      <c r="N317">
        <v>1009</v>
      </c>
      <c r="O317" t="s">
        <v>63</v>
      </c>
      <c r="P317" t="s">
        <v>63</v>
      </c>
      <c r="Q317">
        <v>1000</v>
      </c>
      <c r="X317">
        <v>1.9400000000000001E-3</v>
      </c>
      <c r="Y317">
        <v>4950</v>
      </c>
      <c r="Z317">
        <v>0</v>
      </c>
      <c r="AA317">
        <v>0</v>
      </c>
      <c r="AB317">
        <v>0</v>
      </c>
      <c r="AC317">
        <v>0</v>
      </c>
      <c r="AD317">
        <v>1</v>
      </c>
      <c r="AE317">
        <v>0</v>
      </c>
      <c r="AF317" t="s">
        <v>6</v>
      </c>
      <c r="AG317">
        <v>1.9400000000000001E-3</v>
      </c>
      <c r="AH317">
        <v>3</v>
      </c>
      <c r="AI317">
        <v>-1</v>
      </c>
      <c r="AJ317" t="s">
        <v>6</v>
      </c>
      <c r="AK317">
        <v>4</v>
      </c>
      <c r="AL317">
        <v>-9.6029999999999998</v>
      </c>
      <c r="AM317">
        <v>0</v>
      </c>
      <c r="AN317">
        <v>0</v>
      </c>
      <c r="AO317">
        <v>0</v>
      </c>
      <c r="AP317">
        <v>0</v>
      </c>
      <c r="AQ317">
        <v>0</v>
      </c>
      <c r="AR317">
        <v>1</v>
      </c>
    </row>
    <row r="318" spans="1:44" x14ac:dyDescent="0.2">
      <c r="A318">
        <f>ROW(Source!A161)</f>
        <v>161</v>
      </c>
      <c r="B318">
        <v>86295860</v>
      </c>
      <c r="C318">
        <v>86295830</v>
      </c>
      <c r="D318">
        <v>27378266</v>
      </c>
      <c r="E318">
        <v>1</v>
      </c>
      <c r="F318">
        <v>1</v>
      </c>
      <c r="G318">
        <v>1</v>
      </c>
      <c r="H318">
        <v>3</v>
      </c>
      <c r="I318" t="s">
        <v>1080</v>
      </c>
      <c r="J318" t="s">
        <v>1081</v>
      </c>
      <c r="K318" t="s">
        <v>1082</v>
      </c>
      <c r="L318">
        <v>1348</v>
      </c>
      <c r="N318">
        <v>1009</v>
      </c>
      <c r="O318" t="s">
        <v>63</v>
      </c>
      <c r="P318" t="s">
        <v>63</v>
      </c>
      <c r="Q318">
        <v>1000</v>
      </c>
      <c r="X318">
        <v>1.4E-3</v>
      </c>
      <c r="Y318">
        <v>10815</v>
      </c>
      <c r="Z318">
        <v>0</v>
      </c>
      <c r="AA318">
        <v>0</v>
      </c>
      <c r="AB318">
        <v>0</v>
      </c>
      <c r="AC318">
        <v>0</v>
      </c>
      <c r="AD318">
        <v>1</v>
      </c>
      <c r="AE318">
        <v>0</v>
      </c>
      <c r="AF318" t="s">
        <v>6</v>
      </c>
      <c r="AG318">
        <v>1.4E-3</v>
      </c>
      <c r="AH318">
        <v>3</v>
      </c>
      <c r="AI318">
        <v>-1</v>
      </c>
      <c r="AJ318" t="s">
        <v>6</v>
      </c>
      <c r="AK318">
        <v>4</v>
      </c>
      <c r="AL318">
        <v>-15.141</v>
      </c>
      <c r="AM318">
        <v>0</v>
      </c>
      <c r="AN318">
        <v>0</v>
      </c>
      <c r="AO318">
        <v>0</v>
      </c>
      <c r="AP318">
        <v>0</v>
      </c>
      <c r="AQ318">
        <v>0</v>
      </c>
      <c r="AR318">
        <v>1</v>
      </c>
    </row>
    <row r="319" spans="1:44" x14ac:dyDescent="0.2">
      <c r="A319">
        <f>ROW(Source!A161)</f>
        <v>161</v>
      </c>
      <c r="B319">
        <v>86295861</v>
      </c>
      <c r="C319">
        <v>86295830</v>
      </c>
      <c r="D319">
        <v>27378501</v>
      </c>
      <c r="E319">
        <v>1</v>
      </c>
      <c r="F319">
        <v>1</v>
      </c>
      <c r="G319">
        <v>1</v>
      </c>
      <c r="H319">
        <v>3</v>
      </c>
      <c r="I319" t="s">
        <v>1083</v>
      </c>
      <c r="J319" t="s">
        <v>1084</v>
      </c>
      <c r="K319" t="s">
        <v>1085</v>
      </c>
      <c r="L319">
        <v>1348</v>
      </c>
      <c r="N319">
        <v>1009</v>
      </c>
      <c r="O319" t="s">
        <v>63</v>
      </c>
      <c r="P319" t="s">
        <v>63</v>
      </c>
      <c r="Q319">
        <v>1000</v>
      </c>
      <c r="X319">
        <v>3.3E-3</v>
      </c>
      <c r="Y319">
        <v>9100</v>
      </c>
      <c r="Z319">
        <v>0</v>
      </c>
      <c r="AA319">
        <v>0</v>
      </c>
      <c r="AB319">
        <v>0</v>
      </c>
      <c r="AC319">
        <v>0</v>
      </c>
      <c r="AD319">
        <v>1</v>
      </c>
      <c r="AE319">
        <v>0</v>
      </c>
      <c r="AF319" t="s">
        <v>6</v>
      </c>
      <c r="AG319">
        <v>3.3E-3</v>
      </c>
      <c r="AH319">
        <v>3</v>
      </c>
      <c r="AI319">
        <v>-1</v>
      </c>
      <c r="AJ319" t="s">
        <v>6</v>
      </c>
      <c r="AK319">
        <v>4</v>
      </c>
      <c r="AL319">
        <v>-30.03</v>
      </c>
      <c r="AM319">
        <v>0</v>
      </c>
      <c r="AN319">
        <v>0</v>
      </c>
      <c r="AO319">
        <v>0</v>
      </c>
      <c r="AP319">
        <v>0</v>
      </c>
      <c r="AQ319">
        <v>0</v>
      </c>
      <c r="AR319">
        <v>1</v>
      </c>
    </row>
    <row r="320" spans="1:44" x14ac:dyDescent="0.2">
      <c r="A320">
        <f>ROW(Source!A161)</f>
        <v>161</v>
      </c>
      <c r="B320">
        <v>86295862</v>
      </c>
      <c r="C320">
        <v>86295830</v>
      </c>
      <c r="D320">
        <v>27378576</v>
      </c>
      <c r="E320">
        <v>1</v>
      </c>
      <c r="F320">
        <v>1</v>
      </c>
      <c r="G320">
        <v>1</v>
      </c>
      <c r="H320">
        <v>3</v>
      </c>
      <c r="I320" t="s">
        <v>1040</v>
      </c>
      <c r="J320" t="s">
        <v>1041</v>
      </c>
      <c r="K320" t="s">
        <v>62</v>
      </c>
      <c r="L320">
        <v>1348</v>
      </c>
      <c r="N320">
        <v>1009</v>
      </c>
      <c r="O320" t="s">
        <v>63</v>
      </c>
      <c r="P320" t="s">
        <v>63</v>
      </c>
      <c r="Q320">
        <v>1000</v>
      </c>
      <c r="X320">
        <v>1.0000000000000001E-5</v>
      </c>
      <c r="Y320">
        <v>12050</v>
      </c>
      <c r="Z320">
        <v>0</v>
      </c>
      <c r="AA320">
        <v>0</v>
      </c>
      <c r="AB320">
        <v>0</v>
      </c>
      <c r="AC320">
        <v>0</v>
      </c>
      <c r="AD320">
        <v>1</v>
      </c>
      <c r="AE320">
        <v>0</v>
      </c>
      <c r="AF320" t="s">
        <v>6</v>
      </c>
      <c r="AG320">
        <v>1.0000000000000001E-5</v>
      </c>
      <c r="AH320">
        <v>3</v>
      </c>
      <c r="AI320">
        <v>-1</v>
      </c>
      <c r="AJ320" t="s">
        <v>6</v>
      </c>
      <c r="AK320">
        <v>4</v>
      </c>
      <c r="AL320">
        <v>-0.12050000000000001</v>
      </c>
      <c r="AM320">
        <v>0</v>
      </c>
      <c r="AN320">
        <v>0</v>
      </c>
      <c r="AO320">
        <v>0</v>
      </c>
      <c r="AP320">
        <v>0</v>
      </c>
      <c r="AQ320">
        <v>0</v>
      </c>
      <c r="AR320">
        <v>1</v>
      </c>
    </row>
    <row r="321" spans="1:44" x14ac:dyDescent="0.2">
      <c r="A321">
        <f>ROW(Source!A161)</f>
        <v>161</v>
      </c>
      <c r="B321">
        <v>86295863</v>
      </c>
      <c r="C321">
        <v>86295830</v>
      </c>
      <c r="D321">
        <v>27371084</v>
      </c>
      <c r="E321">
        <v>1</v>
      </c>
      <c r="F321">
        <v>1</v>
      </c>
      <c r="G321">
        <v>1</v>
      </c>
      <c r="H321">
        <v>3</v>
      </c>
      <c r="I321" t="s">
        <v>255</v>
      </c>
      <c r="J321" t="s">
        <v>257</v>
      </c>
      <c r="K321" t="s">
        <v>256</v>
      </c>
      <c r="L321">
        <v>1346</v>
      </c>
      <c r="N321">
        <v>1009</v>
      </c>
      <c r="O321" t="s">
        <v>182</v>
      </c>
      <c r="P321" t="s">
        <v>182</v>
      </c>
      <c r="Q321">
        <v>1</v>
      </c>
      <c r="X321">
        <v>0.45</v>
      </c>
      <c r="Y321">
        <v>6.12</v>
      </c>
      <c r="Z321">
        <v>0</v>
      </c>
      <c r="AA321">
        <v>0</v>
      </c>
      <c r="AB321">
        <v>0</v>
      </c>
      <c r="AC321">
        <v>0</v>
      </c>
      <c r="AD321">
        <v>1</v>
      </c>
      <c r="AE321">
        <v>0</v>
      </c>
      <c r="AF321" t="s">
        <v>6</v>
      </c>
      <c r="AG321">
        <v>0.45</v>
      </c>
      <c r="AH321">
        <v>2</v>
      </c>
      <c r="AI321">
        <v>86295842</v>
      </c>
      <c r="AJ321">
        <v>278</v>
      </c>
      <c r="AK321">
        <v>3</v>
      </c>
      <c r="AL321">
        <v>-2.754</v>
      </c>
      <c r="AM321">
        <v>0</v>
      </c>
      <c r="AN321">
        <v>0</v>
      </c>
      <c r="AO321">
        <v>0</v>
      </c>
      <c r="AP321">
        <v>0</v>
      </c>
      <c r="AQ321">
        <v>0</v>
      </c>
      <c r="AR321">
        <v>1</v>
      </c>
    </row>
    <row r="322" spans="1:44" x14ac:dyDescent="0.2">
      <c r="A322">
        <f>ROW(Source!A161)</f>
        <v>161</v>
      </c>
      <c r="B322">
        <v>86295864</v>
      </c>
      <c r="C322">
        <v>86295830</v>
      </c>
      <c r="D322">
        <v>27374681</v>
      </c>
      <c r="E322">
        <v>1</v>
      </c>
      <c r="F322">
        <v>1</v>
      </c>
      <c r="G322">
        <v>1</v>
      </c>
      <c r="H322">
        <v>3</v>
      </c>
      <c r="I322" t="s">
        <v>1086</v>
      </c>
      <c r="J322" t="s">
        <v>1087</v>
      </c>
      <c r="K322" t="s">
        <v>1088</v>
      </c>
      <c r="L322">
        <v>1348</v>
      </c>
      <c r="N322">
        <v>1009</v>
      </c>
      <c r="O322" t="s">
        <v>63</v>
      </c>
      <c r="P322" t="s">
        <v>63</v>
      </c>
      <c r="Q322">
        <v>1000</v>
      </c>
      <c r="X322">
        <v>5.9999999999999995E-4</v>
      </c>
      <c r="Y322">
        <v>9169.91</v>
      </c>
      <c r="Z322">
        <v>0</v>
      </c>
      <c r="AA322">
        <v>0</v>
      </c>
      <c r="AB322">
        <v>0</v>
      </c>
      <c r="AC322">
        <v>0</v>
      </c>
      <c r="AD322">
        <v>1</v>
      </c>
      <c r="AE322">
        <v>0</v>
      </c>
      <c r="AF322" t="s">
        <v>6</v>
      </c>
      <c r="AG322">
        <v>5.9999999999999995E-4</v>
      </c>
      <c r="AH322">
        <v>3</v>
      </c>
      <c r="AI322">
        <v>-1</v>
      </c>
      <c r="AJ322" t="s">
        <v>6</v>
      </c>
      <c r="AK322">
        <v>4</v>
      </c>
      <c r="AL322">
        <v>-5.5019459999999993</v>
      </c>
      <c r="AM322">
        <v>0</v>
      </c>
      <c r="AN322">
        <v>0</v>
      </c>
      <c r="AO322">
        <v>0</v>
      </c>
      <c r="AP322">
        <v>0</v>
      </c>
      <c r="AQ322">
        <v>0</v>
      </c>
      <c r="AR322">
        <v>1</v>
      </c>
    </row>
    <row r="323" spans="1:44" x14ac:dyDescent="0.2">
      <c r="A323">
        <f>ROW(Source!A161)</f>
        <v>161</v>
      </c>
      <c r="B323">
        <v>86295865</v>
      </c>
      <c r="C323">
        <v>86295830</v>
      </c>
      <c r="D323">
        <v>27386415</v>
      </c>
      <c r="E323">
        <v>1</v>
      </c>
      <c r="F323">
        <v>1</v>
      </c>
      <c r="G323">
        <v>1</v>
      </c>
      <c r="H323">
        <v>3</v>
      </c>
      <c r="I323" t="s">
        <v>1092</v>
      </c>
      <c r="J323" t="s">
        <v>1093</v>
      </c>
      <c r="K323" t="s">
        <v>1094</v>
      </c>
      <c r="L323">
        <v>1348</v>
      </c>
      <c r="N323">
        <v>1009</v>
      </c>
      <c r="O323" t="s">
        <v>63</v>
      </c>
      <c r="P323" t="s">
        <v>63</v>
      </c>
      <c r="Q323">
        <v>1000</v>
      </c>
      <c r="X323">
        <v>3.1E-4</v>
      </c>
      <c r="Y323">
        <v>15620</v>
      </c>
      <c r="Z323">
        <v>0</v>
      </c>
      <c r="AA323">
        <v>0</v>
      </c>
      <c r="AB323">
        <v>0</v>
      </c>
      <c r="AC323">
        <v>0</v>
      </c>
      <c r="AD323">
        <v>1</v>
      </c>
      <c r="AE323">
        <v>0</v>
      </c>
      <c r="AF323" t="s">
        <v>6</v>
      </c>
      <c r="AG323">
        <v>3.1E-4</v>
      </c>
      <c r="AH323">
        <v>3</v>
      </c>
      <c r="AI323">
        <v>-1</v>
      </c>
      <c r="AJ323" t="s">
        <v>6</v>
      </c>
      <c r="AK323">
        <v>4</v>
      </c>
      <c r="AL323">
        <v>-4.8422000000000001</v>
      </c>
      <c r="AM323">
        <v>0</v>
      </c>
      <c r="AN323">
        <v>0</v>
      </c>
      <c r="AO323">
        <v>0</v>
      </c>
      <c r="AP323">
        <v>0</v>
      </c>
      <c r="AQ323">
        <v>0</v>
      </c>
      <c r="AR323">
        <v>1</v>
      </c>
    </row>
    <row r="324" spans="1:44" x14ac:dyDescent="0.2">
      <c r="A324">
        <f>ROW(Source!A161)</f>
        <v>161</v>
      </c>
      <c r="B324">
        <v>86295866</v>
      </c>
      <c r="C324">
        <v>86295830</v>
      </c>
      <c r="D324">
        <v>27390428</v>
      </c>
      <c r="E324">
        <v>1</v>
      </c>
      <c r="F324">
        <v>1</v>
      </c>
      <c r="G324">
        <v>1</v>
      </c>
      <c r="H324">
        <v>3</v>
      </c>
      <c r="I324" t="s">
        <v>1098</v>
      </c>
      <c r="J324" t="s">
        <v>1099</v>
      </c>
      <c r="K324" t="s">
        <v>1100</v>
      </c>
      <c r="L324">
        <v>1348</v>
      </c>
      <c r="N324">
        <v>1009</v>
      </c>
      <c r="O324" t="s">
        <v>63</v>
      </c>
      <c r="P324" t="s">
        <v>63</v>
      </c>
      <c r="Q324">
        <v>1000</v>
      </c>
      <c r="X324">
        <v>1</v>
      </c>
      <c r="Y324">
        <v>0</v>
      </c>
      <c r="Z324">
        <v>0</v>
      </c>
      <c r="AA324">
        <v>0</v>
      </c>
      <c r="AB324">
        <v>0</v>
      </c>
      <c r="AC324">
        <v>0</v>
      </c>
      <c r="AD324">
        <v>0</v>
      </c>
      <c r="AE324">
        <v>0</v>
      </c>
      <c r="AF324" t="s">
        <v>6</v>
      </c>
      <c r="AG324">
        <v>1</v>
      </c>
      <c r="AH324">
        <v>3</v>
      </c>
      <c r="AI324">
        <v>-1</v>
      </c>
      <c r="AJ324" t="s">
        <v>6</v>
      </c>
      <c r="AK324">
        <v>0</v>
      </c>
      <c r="AL324">
        <v>0</v>
      </c>
      <c r="AM324">
        <v>0</v>
      </c>
      <c r="AN324">
        <v>0</v>
      </c>
      <c r="AO324">
        <v>0</v>
      </c>
      <c r="AP324">
        <v>0</v>
      </c>
      <c r="AQ324">
        <v>0</v>
      </c>
      <c r="AR324">
        <v>0</v>
      </c>
    </row>
    <row r="325" spans="1:44" x14ac:dyDescent="0.2">
      <c r="A325">
        <f>ROW(Source!A161)</f>
        <v>161</v>
      </c>
      <c r="B325">
        <v>86295867</v>
      </c>
      <c r="C325">
        <v>86295830</v>
      </c>
      <c r="D325">
        <v>27429718</v>
      </c>
      <c r="E325">
        <v>1</v>
      </c>
      <c r="F325">
        <v>1</v>
      </c>
      <c r="G325">
        <v>1</v>
      </c>
      <c r="H325">
        <v>3</v>
      </c>
      <c r="I325" t="s">
        <v>1101</v>
      </c>
      <c r="J325" t="s">
        <v>1102</v>
      </c>
      <c r="K325" t="s">
        <v>1103</v>
      </c>
      <c r="L325">
        <v>1302</v>
      </c>
      <c r="N325">
        <v>1003</v>
      </c>
      <c r="O325" t="s">
        <v>1104</v>
      </c>
      <c r="P325" t="s">
        <v>1104</v>
      </c>
      <c r="Q325">
        <v>10</v>
      </c>
      <c r="X325">
        <v>1.8700000000000001E-2</v>
      </c>
      <c r="Y325">
        <v>50.25</v>
      </c>
      <c r="Z325">
        <v>0</v>
      </c>
      <c r="AA325">
        <v>0</v>
      </c>
      <c r="AB325">
        <v>0</v>
      </c>
      <c r="AC325">
        <v>0</v>
      </c>
      <c r="AD325">
        <v>1</v>
      </c>
      <c r="AE325">
        <v>0</v>
      </c>
      <c r="AF325" t="s">
        <v>6</v>
      </c>
      <c r="AG325">
        <v>1.8700000000000001E-2</v>
      </c>
      <c r="AH325">
        <v>3</v>
      </c>
      <c r="AI325">
        <v>-1</v>
      </c>
      <c r="AJ325" t="s">
        <v>6</v>
      </c>
      <c r="AK325">
        <v>4</v>
      </c>
      <c r="AL325">
        <v>-0.93967500000000004</v>
      </c>
      <c r="AM325">
        <v>0</v>
      </c>
      <c r="AN325">
        <v>0</v>
      </c>
      <c r="AO325">
        <v>0</v>
      </c>
      <c r="AP325">
        <v>0</v>
      </c>
      <c r="AQ325">
        <v>0</v>
      </c>
      <c r="AR325">
        <v>1</v>
      </c>
    </row>
    <row r="326" spans="1:44" x14ac:dyDescent="0.2">
      <c r="A326">
        <f>ROW(Source!A162)</f>
        <v>162</v>
      </c>
      <c r="B326">
        <v>86295847</v>
      </c>
      <c r="C326">
        <v>86295830</v>
      </c>
      <c r="D326">
        <v>27493458</v>
      </c>
      <c r="E326">
        <v>1</v>
      </c>
      <c r="F326">
        <v>1</v>
      </c>
      <c r="G326">
        <v>1</v>
      </c>
      <c r="H326">
        <v>1</v>
      </c>
      <c r="I326" t="s">
        <v>998</v>
      </c>
      <c r="J326" t="s">
        <v>6</v>
      </c>
      <c r="K326" t="s">
        <v>999</v>
      </c>
      <c r="L326">
        <v>1369</v>
      </c>
      <c r="N326">
        <v>1013</v>
      </c>
      <c r="O326" t="s">
        <v>921</v>
      </c>
      <c r="P326" t="s">
        <v>921</v>
      </c>
      <c r="Q326">
        <v>1</v>
      </c>
      <c r="X326">
        <v>50.79</v>
      </c>
      <c r="Y326">
        <v>0</v>
      </c>
      <c r="Z326">
        <v>0</v>
      </c>
      <c r="AA326">
        <v>0</v>
      </c>
      <c r="AB326">
        <v>8.6</v>
      </c>
      <c r="AC326">
        <v>0</v>
      </c>
      <c r="AD326">
        <v>1</v>
      </c>
      <c r="AE326">
        <v>1</v>
      </c>
      <c r="AF326" t="s">
        <v>6</v>
      </c>
      <c r="AG326">
        <v>50.79</v>
      </c>
      <c r="AH326">
        <v>2</v>
      </c>
      <c r="AI326">
        <v>86295831</v>
      </c>
      <c r="AJ326">
        <v>283</v>
      </c>
      <c r="AK326">
        <v>0</v>
      </c>
      <c r="AL326">
        <v>0</v>
      </c>
      <c r="AM326">
        <v>0</v>
      </c>
      <c r="AN326">
        <v>0</v>
      </c>
      <c r="AO326">
        <v>0</v>
      </c>
      <c r="AP326">
        <v>0</v>
      </c>
      <c r="AQ326">
        <v>0</v>
      </c>
      <c r="AR326">
        <v>0</v>
      </c>
    </row>
    <row r="327" spans="1:44" x14ac:dyDescent="0.2">
      <c r="A327">
        <f>ROW(Source!A162)</f>
        <v>162</v>
      </c>
      <c r="B327">
        <v>86295848</v>
      </c>
      <c r="C327">
        <v>86295830</v>
      </c>
      <c r="D327">
        <v>121548</v>
      </c>
      <c r="E327">
        <v>1</v>
      </c>
      <c r="F327">
        <v>1</v>
      </c>
      <c r="G327">
        <v>1</v>
      </c>
      <c r="H327">
        <v>1</v>
      </c>
      <c r="I327" t="s">
        <v>39</v>
      </c>
      <c r="J327" t="s">
        <v>6</v>
      </c>
      <c r="K327" t="s">
        <v>922</v>
      </c>
      <c r="L327">
        <v>608254</v>
      </c>
      <c r="N327">
        <v>1013</v>
      </c>
      <c r="O327" t="s">
        <v>923</v>
      </c>
      <c r="P327" t="s">
        <v>923</v>
      </c>
      <c r="Q327">
        <v>1</v>
      </c>
      <c r="X327">
        <v>0.12</v>
      </c>
      <c r="Y327">
        <v>0</v>
      </c>
      <c r="Z327">
        <v>0</v>
      </c>
      <c r="AA327">
        <v>0</v>
      </c>
      <c r="AB327">
        <v>0</v>
      </c>
      <c r="AC327">
        <v>0</v>
      </c>
      <c r="AD327">
        <v>1</v>
      </c>
      <c r="AE327">
        <v>2</v>
      </c>
      <c r="AF327" t="s">
        <v>6</v>
      </c>
      <c r="AG327">
        <v>0.12</v>
      </c>
      <c r="AH327">
        <v>2</v>
      </c>
      <c r="AI327">
        <v>86295832</v>
      </c>
      <c r="AJ327">
        <v>284</v>
      </c>
      <c r="AK327">
        <v>0</v>
      </c>
      <c r="AL327">
        <v>0</v>
      </c>
      <c r="AM327">
        <v>0</v>
      </c>
      <c r="AN327">
        <v>0</v>
      </c>
      <c r="AO327">
        <v>0</v>
      </c>
      <c r="AP327">
        <v>0</v>
      </c>
      <c r="AQ327">
        <v>0</v>
      </c>
      <c r="AR327">
        <v>0</v>
      </c>
    </row>
    <row r="328" spans="1:44" x14ac:dyDescent="0.2">
      <c r="A328">
        <f>ROW(Source!A162)</f>
        <v>162</v>
      </c>
      <c r="B328">
        <v>86295849</v>
      </c>
      <c r="C328">
        <v>86295830</v>
      </c>
      <c r="D328">
        <v>27439499</v>
      </c>
      <c r="E328">
        <v>1</v>
      </c>
      <c r="F328">
        <v>1</v>
      </c>
      <c r="G328">
        <v>1</v>
      </c>
      <c r="H328">
        <v>2</v>
      </c>
      <c r="I328" t="s">
        <v>930</v>
      </c>
      <c r="J328" t="s">
        <v>931</v>
      </c>
      <c r="K328" t="s">
        <v>932</v>
      </c>
      <c r="L328">
        <v>1368</v>
      </c>
      <c r="N328">
        <v>1011</v>
      </c>
      <c r="O328" t="s">
        <v>927</v>
      </c>
      <c r="P328" t="s">
        <v>927</v>
      </c>
      <c r="Q328">
        <v>1</v>
      </c>
      <c r="X328">
        <v>0.12</v>
      </c>
      <c r="Y328">
        <v>0</v>
      </c>
      <c r="Z328">
        <v>112.67</v>
      </c>
      <c r="AA328">
        <v>13.61</v>
      </c>
      <c r="AB328">
        <v>0</v>
      </c>
      <c r="AC328">
        <v>0</v>
      </c>
      <c r="AD328">
        <v>1</v>
      </c>
      <c r="AE328">
        <v>0</v>
      </c>
      <c r="AF328" t="s">
        <v>6</v>
      </c>
      <c r="AG328">
        <v>0.12</v>
      </c>
      <c r="AH328">
        <v>2</v>
      </c>
      <c r="AI328">
        <v>86295833</v>
      </c>
      <c r="AJ328">
        <v>285</v>
      </c>
      <c r="AK328">
        <v>0</v>
      </c>
      <c r="AL328">
        <v>0</v>
      </c>
      <c r="AM328">
        <v>0</v>
      </c>
      <c r="AN328">
        <v>0</v>
      </c>
      <c r="AO328">
        <v>0</v>
      </c>
      <c r="AP328">
        <v>0</v>
      </c>
      <c r="AQ328">
        <v>0</v>
      </c>
      <c r="AR328">
        <v>0</v>
      </c>
    </row>
    <row r="329" spans="1:44" x14ac:dyDescent="0.2">
      <c r="A329">
        <f>ROW(Source!A162)</f>
        <v>162</v>
      </c>
      <c r="B329">
        <v>86295850</v>
      </c>
      <c r="C329">
        <v>86295830</v>
      </c>
      <c r="D329">
        <v>27439598</v>
      </c>
      <c r="E329">
        <v>1</v>
      </c>
      <c r="F329">
        <v>1</v>
      </c>
      <c r="G329">
        <v>1</v>
      </c>
      <c r="H329">
        <v>2</v>
      </c>
      <c r="I329" t="s">
        <v>1000</v>
      </c>
      <c r="J329" t="s">
        <v>1001</v>
      </c>
      <c r="K329" t="s">
        <v>1002</v>
      </c>
      <c r="L329">
        <v>1368</v>
      </c>
      <c r="N329">
        <v>1011</v>
      </c>
      <c r="O329" t="s">
        <v>927</v>
      </c>
      <c r="P329" t="s">
        <v>927</v>
      </c>
      <c r="Q329">
        <v>1</v>
      </c>
      <c r="X329">
        <v>10.53</v>
      </c>
      <c r="Y329">
        <v>0</v>
      </c>
      <c r="Z329">
        <v>8.4600000000000009</v>
      </c>
      <c r="AA329">
        <v>0</v>
      </c>
      <c r="AB329">
        <v>0</v>
      </c>
      <c r="AC329">
        <v>0</v>
      </c>
      <c r="AD329">
        <v>1</v>
      </c>
      <c r="AE329">
        <v>0</v>
      </c>
      <c r="AF329" t="s">
        <v>6</v>
      </c>
      <c r="AG329">
        <v>10.53</v>
      </c>
      <c r="AH329">
        <v>2</v>
      </c>
      <c r="AI329">
        <v>86295834</v>
      </c>
      <c r="AJ329">
        <v>286</v>
      </c>
      <c r="AK329">
        <v>0</v>
      </c>
      <c r="AL329">
        <v>0</v>
      </c>
      <c r="AM329">
        <v>0</v>
      </c>
      <c r="AN329">
        <v>0</v>
      </c>
      <c r="AO329">
        <v>0</v>
      </c>
      <c r="AP329">
        <v>0</v>
      </c>
      <c r="AQ329">
        <v>0</v>
      </c>
      <c r="AR329">
        <v>0</v>
      </c>
    </row>
    <row r="330" spans="1:44" x14ac:dyDescent="0.2">
      <c r="A330">
        <f>ROW(Source!A162)</f>
        <v>162</v>
      </c>
      <c r="B330">
        <v>86295851</v>
      </c>
      <c r="C330">
        <v>86295830</v>
      </c>
      <c r="D330">
        <v>27439705</v>
      </c>
      <c r="E330">
        <v>1</v>
      </c>
      <c r="F330">
        <v>1</v>
      </c>
      <c r="G330">
        <v>1</v>
      </c>
      <c r="H330">
        <v>2</v>
      </c>
      <c r="I330" t="s">
        <v>986</v>
      </c>
      <c r="J330" t="s">
        <v>987</v>
      </c>
      <c r="K330" t="s">
        <v>988</v>
      </c>
      <c r="L330">
        <v>1368</v>
      </c>
      <c r="N330">
        <v>1011</v>
      </c>
      <c r="O330" t="s">
        <v>927</v>
      </c>
      <c r="P330" t="s">
        <v>927</v>
      </c>
      <c r="Q330">
        <v>1</v>
      </c>
      <c r="X330">
        <v>1.86</v>
      </c>
      <c r="Y330">
        <v>0</v>
      </c>
      <c r="Z330">
        <v>1.1000000000000001</v>
      </c>
      <c r="AA330">
        <v>0</v>
      </c>
      <c r="AB330">
        <v>0</v>
      </c>
      <c r="AC330">
        <v>0</v>
      </c>
      <c r="AD330">
        <v>1</v>
      </c>
      <c r="AE330">
        <v>0</v>
      </c>
      <c r="AF330" t="s">
        <v>6</v>
      </c>
      <c r="AG330">
        <v>1.86</v>
      </c>
      <c r="AH330">
        <v>2</v>
      </c>
      <c r="AI330">
        <v>86295835</v>
      </c>
      <c r="AJ330">
        <v>287</v>
      </c>
      <c r="AK330">
        <v>0</v>
      </c>
      <c r="AL330">
        <v>0</v>
      </c>
      <c r="AM330">
        <v>0</v>
      </c>
      <c r="AN330">
        <v>0</v>
      </c>
      <c r="AO330">
        <v>0</v>
      </c>
      <c r="AP330">
        <v>0</v>
      </c>
      <c r="AQ330">
        <v>0</v>
      </c>
      <c r="AR330">
        <v>0</v>
      </c>
    </row>
    <row r="331" spans="1:44" x14ac:dyDescent="0.2">
      <c r="A331">
        <f>ROW(Source!A162)</f>
        <v>162</v>
      </c>
      <c r="B331">
        <v>86295852</v>
      </c>
      <c r="C331">
        <v>86295830</v>
      </c>
      <c r="D331">
        <v>27439713</v>
      </c>
      <c r="E331">
        <v>1</v>
      </c>
      <c r="F331">
        <v>1</v>
      </c>
      <c r="G331">
        <v>1</v>
      </c>
      <c r="H331">
        <v>2</v>
      </c>
      <c r="I331" t="s">
        <v>989</v>
      </c>
      <c r="J331" t="s">
        <v>990</v>
      </c>
      <c r="K331" t="s">
        <v>991</v>
      </c>
      <c r="L331">
        <v>1368</v>
      </c>
      <c r="N331">
        <v>1011</v>
      </c>
      <c r="O331" t="s">
        <v>927</v>
      </c>
      <c r="P331" t="s">
        <v>927</v>
      </c>
      <c r="Q331">
        <v>1</v>
      </c>
      <c r="X331">
        <v>2.0299999999999998</v>
      </c>
      <c r="Y331">
        <v>0</v>
      </c>
      <c r="Z331">
        <v>11.76</v>
      </c>
      <c r="AA331">
        <v>0</v>
      </c>
      <c r="AB331">
        <v>0</v>
      </c>
      <c r="AC331">
        <v>0</v>
      </c>
      <c r="AD331">
        <v>1</v>
      </c>
      <c r="AE331">
        <v>0</v>
      </c>
      <c r="AF331" t="s">
        <v>6</v>
      </c>
      <c r="AG331">
        <v>2.0299999999999998</v>
      </c>
      <c r="AH331">
        <v>2</v>
      </c>
      <c r="AI331">
        <v>86295836</v>
      </c>
      <c r="AJ331">
        <v>288</v>
      </c>
      <c r="AK331">
        <v>0</v>
      </c>
      <c r="AL331">
        <v>0</v>
      </c>
      <c r="AM331">
        <v>0</v>
      </c>
      <c r="AN331">
        <v>0</v>
      </c>
      <c r="AO331">
        <v>0</v>
      </c>
      <c r="AP331">
        <v>0</v>
      </c>
      <c r="AQ331">
        <v>0</v>
      </c>
      <c r="AR331">
        <v>0</v>
      </c>
    </row>
    <row r="332" spans="1:44" x14ac:dyDescent="0.2">
      <c r="A332">
        <f>ROW(Source!A162)</f>
        <v>162</v>
      </c>
      <c r="B332">
        <v>86295853</v>
      </c>
      <c r="C332">
        <v>86295830</v>
      </c>
      <c r="D332">
        <v>27439719</v>
      </c>
      <c r="E332">
        <v>1</v>
      </c>
      <c r="F332">
        <v>1</v>
      </c>
      <c r="G332">
        <v>1</v>
      </c>
      <c r="H332">
        <v>2</v>
      </c>
      <c r="I332" t="s">
        <v>992</v>
      </c>
      <c r="J332" t="s">
        <v>993</v>
      </c>
      <c r="K332" t="s">
        <v>994</v>
      </c>
      <c r="L332">
        <v>1368</v>
      </c>
      <c r="N332">
        <v>1011</v>
      </c>
      <c r="O332" t="s">
        <v>927</v>
      </c>
      <c r="P332" t="s">
        <v>927</v>
      </c>
      <c r="Q332">
        <v>1</v>
      </c>
      <c r="X332">
        <v>0.14000000000000001</v>
      </c>
      <c r="Y332">
        <v>0</v>
      </c>
      <c r="Z332">
        <v>6.57</v>
      </c>
      <c r="AA332">
        <v>0</v>
      </c>
      <c r="AB332">
        <v>0</v>
      </c>
      <c r="AC332">
        <v>0</v>
      </c>
      <c r="AD332">
        <v>1</v>
      </c>
      <c r="AE332">
        <v>0</v>
      </c>
      <c r="AF332" t="s">
        <v>6</v>
      </c>
      <c r="AG332">
        <v>0.14000000000000001</v>
      </c>
      <c r="AH332">
        <v>2</v>
      </c>
      <c r="AI332">
        <v>86295837</v>
      </c>
      <c r="AJ332">
        <v>289</v>
      </c>
      <c r="AK332">
        <v>0</v>
      </c>
      <c r="AL332">
        <v>0</v>
      </c>
      <c r="AM332">
        <v>0</v>
      </c>
      <c r="AN332">
        <v>0</v>
      </c>
      <c r="AO332">
        <v>0</v>
      </c>
      <c r="AP332">
        <v>0</v>
      </c>
      <c r="AQ332">
        <v>0</v>
      </c>
      <c r="AR332">
        <v>0</v>
      </c>
    </row>
    <row r="333" spans="1:44" x14ac:dyDescent="0.2">
      <c r="A333">
        <f>ROW(Source!A162)</f>
        <v>162</v>
      </c>
      <c r="B333">
        <v>86295854</v>
      </c>
      <c r="C333">
        <v>86295830</v>
      </c>
      <c r="D333">
        <v>27441019</v>
      </c>
      <c r="E333">
        <v>1</v>
      </c>
      <c r="F333">
        <v>1</v>
      </c>
      <c r="G333">
        <v>1</v>
      </c>
      <c r="H333">
        <v>2</v>
      </c>
      <c r="I333" t="s">
        <v>995</v>
      </c>
      <c r="J333" t="s">
        <v>996</v>
      </c>
      <c r="K333" t="s">
        <v>997</v>
      </c>
      <c r="L333">
        <v>1368</v>
      </c>
      <c r="N333">
        <v>1011</v>
      </c>
      <c r="O333" t="s">
        <v>927</v>
      </c>
      <c r="P333" t="s">
        <v>927</v>
      </c>
      <c r="Q333">
        <v>1</v>
      </c>
      <c r="X333">
        <v>0.41</v>
      </c>
      <c r="Y333">
        <v>0</v>
      </c>
      <c r="Z333">
        <v>5.09</v>
      </c>
      <c r="AA333">
        <v>0</v>
      </c>
      <c r="AB333">
        <v>0</v>
      </c>
      <c r="AC333">
        <v>0</v>
      </c>
      <c r="AD333">
        <v>1</v>
      </c>
      <c r="AE333">
        <v>0</v>
      </c>
      <c r="AF333" t="s">
        <v>6</v>
      </c>
      <c r="AG333">
        <v>0.41</v>
      </c>
      <c r="AH333">
        <v>2</v>
      </c>
      <c r="AI333">
        <v>86295838</v>
      </c>
      <c r="AJ333">
        <v>290</v>
      </c>
      <c r="AK333">
        <v>0</v>
      </c>
      <c r="AL333">
        <v>0</v>
      </c>
      <c r="AM333">
        <v>0</v>
      </c>
      <c r="AN333">
        <v>0</v>
      </c>
      <c r="AO333">
        <v>0</v>
      </c>
      <c r="AP333">
        <v>0</v>
      </c>
      <c r="AQ333">
        <v>0</v>
      </c>
      <c r="AR333">
        <v>0</v>
      </c>
    </row>
    <row r="334" spans="1:44" x14ac:dyDescent="0.2">
      <c r="A334">
        <f>ROW(Source!A162)</f>
        <v>162</v>
      </c>
      <c r="B334">
        <v>86295855</v>
      </c>
      <c r="C334">
        <v>86295830</v>
      </c>
      <c r="D334">
        <v>27441327</v>
      </c>
      <c r="E334">
        <v>1</v>
      </c>
      <c r="F334">
        <v>1</v>
      </c>
      <c r="G334">
        <v>1</v>
      </c>
      <c r="H334">
        <v>2</v>
      </c>
      <c r="I334" t="s">
        <v>936</v>
      </c>
      <c r="J334" t="s">
        <v>937</v>
      </c>
      <c r="K334" t="s">
        <v>938</v>
      </c>
      <c r="L334">
        <v>1368</v>
      </c>
      <c r="N334">
        <v>1011</v>
      </c>
      <c r="O334" t="s">
        <v>927</v>
      </c>
      <c r="P334" t="s">
        <v>927</v>
      </c>
      <c r="Q334">
        <v>1</v>
      </c>
      <c r="X334">
        <v>0.19</v>
      </c>
      <c r="Y334">
        <v>0</v>
      </c>
      <c r="Z334">
        <v>93.37</v>
      </c>
      <c r="AA334">
        <v>11.69</v>
      </c>
      <c r="AB334">
        <v>0</v>
      </c>
      <c r="AC334">
        <v>0</v>
      </c>
      <c r="AD334">
        <v>1</v>
      </c>
      <c r="AE334">
        <v>0</v>
      </c>
      <c r="AF334" t="s">
        <v>6</v>
      </c>
      <c r="AG334">
        <v>0.19</v>
      </c>
      <c r="AH334">
        <v>2</v>
      </c>
      <c r="AI334">
        <v>86295839</v>
      </c>
      <c r="AJ334">
        <v>291</v>
      </c>
      <c r="AK334">
        <v>0</v>
      </c>
      <c r="AL334">
        <v>0</v>
      </c>
      <c r="AM334">
        <v>0</v>
      </c>
      <c r="AN334">
        <v>0</v>
      </c>
      <c r="AO334">
        <v>0</v>
      </c>
      <c r="AP334">
        <v>0</v>
      </c>
      <c r="AQ334">
        <v>0</v>
      </c>
      <c r="AR334">
        <v>0</v>
      </c>
    </row>
    <row r="335" spans="1:44" x14ac:dyDescent="0.2">
      <c r="A335">
        <f>ROW(Source!A162)</f>
        <v>162</v>
      </c>
      <c r="B335">
        <v>86295856</v>
      </c>
      <c r="C335">
        <v>86295830</v>
      </c>
      <c r="D335">
        <v>27371625</v>
      </c>
      <c r="E335">
        <v>1</v>
      </c>
      <c r="F335">
        <v>1</v>
      </c>
      <c r="G335">
        <v>1</v>
      </c>
      <c r="H335">
        <v>3</v>
      </c>
      <c r="I335" t="s">
        <v>1071</v>
      </c>
      <c r="J335" t="s">
        <v>1072</v>
      </c>
      <c r="K335" t="s">
        <v>1073</v>
      </c>
      <c r="L335">
        <v>1348</v>
      </c>
      <c r="N335">
        <v>1009</v>
      </c>
      <c r="O335" t="s">
        <v>63</v>
      </c>
      <c r="P335" t="s">
        <v>63</v>
      </c>
      <c r="Q335">
        <v>1000</v>
      </c>
      <c r="X335">
        <v>1E-4</v>
      </c>
      <c r="Y335">
        <v>37900</v>
      </c>
      <c r="Z335">
        <v>0</v>
      </c>
      <c r="AA335">
        <v>0</v>
      </c>
      <c r="AB335">
        <v>0</v>
      </c>
      <c r="AC335">
        <v>0</v>
      </c>
      <c r="AD335">
        <v>1</v>
      </c>
      <c r="AE335">
        <v>0</v>
      </c>
      <c r="AF335" t="s">
        <v>6</v>
      </c>
      <c r="AG335">
        <v>1E-4</v>
      </c>
      <c r="AH335">
        <v>3</v>
      </c>
      <c r="AI335">
        <v>-1</v>
      </c>
      <c r="AJ335" t="s">
        <v>6</v>
      </c>
      <c r="AK335">
        <v>4</v>
      </c>
      <c r="AL335">
        <v>-3.79</v>
      </c>
      <c r="AM335">
        <v>0</v>
      </c>
      <c r="AN335">
        <v>0</v>
      </c>
      <c r="AO335">
        <v>0</v>
      </c>
      <c r="AP335">
        <v>0</v>
      </c>
      <c r="AQ335">
        <v>0</v>
      </c>
      <c r="AR335">
        <v>1</v>
      </c>
    </row>
    <row r="336" spans="1:44" x14ac:dyDescent="0.2">
      <c r="A336">
        <f>ROW(Source!A162)</f>
        <v>162</v>
      </c>
      <c r="B336">
        <v>86295857</v>
      </c>
      <c r="C336">
        <v>86295830</v>
      </c>
      <c r="D336">
        <v>27371079</v>
      </c>
      <c r="E336">
        <v>1</v>
      </c>
      <c r="F336">
        <v>1</v>
      </c>
      <c r="G336">
        <v>1</v>
      </c>
      <c r="H336">
        <v>3</v>
      </c>
      <c r="I336" t="s">
        <v>249</v>
      </c>
      <c r="J336" t="s">
        <v>251</v>
      </c>
      <c r="K336" t="s">
        <v>250</v>
      </c>
      <c r="L336">
        <v>1339</v>
      </c>
      <c r="N336">
        <v>1007</v>
      </c>
      <c r="O336" t="s">
        <v>32</v>
      </c>
      <c r="P336" t="s">
        <v>32</v>
      </c>
      <c r="Q336">
        <v>1</v>
      </c>
      <c r="X336">
        <v>1.5</v>
      </c>
      <c r="Y336">
        <v>6.22</v>
      </c>
      <c r="Z336">
        <v>0</v>
      </c>
      <c r="AA336">
        <v>0</v>
      </c>
      <c r="AB336">
        <v>0</v>
      </c>
      <c r="AC336">
        <v>0</v>
      </c>
      <c r="AD336">
        <v>1</v>
      </c>
      <c r="AE336">
        <v>0</v>
      </c>
      <c r="AF336" t="s">
        <v>6</v>
      </c>
      <c r="AG336">
        <v>1.5</v>
      </c>
      <c r="AH336">
        <v>2</v>
      </c>
      <c r="AI336">
        <v>86295840</v>
      </c>
      <c r="AJ336">
        <v>292</v>
      </c>
      <c r="AK336">
        <v>3</v>
      </c>
      <c r="AL336">
        <v>-9.33</v>
      </c>
      <c r="AM336">
        <v>0</v>
      </c>
      <c r="AN336">
        <v>0</v>
      </c>
      <c r="AO336">
        <v>0</v>
      </c>
      <c r="AP336">
        <v>0</v>
      </c>
      <c r="AQ336">
        <v>0</v>
      </c>
      <c r="AR336">
        <v>1</v>
      </c>
    </row>
    <row r="337" spans="1:44" x14ac:dyDescent="0.2">
      <c r="A337">
        <f>ROW(Source!A162)</f>
        <v>162</v>
      </c>
      <c r="B337">
        <v>86295858</v>
      </c>
      <c r="C337">
        <v>86295830</v>
      </c>
      <c r="D337">
        <v>27377902</v>
      </c>
      <c r="E337">
        <v>1</v>
      </c>
      <c r="F337">
        <v>1</v>
      </c>
      <c r="G337">
        <v>1</v>
      </c>
      <c r="H337">
        <v>3</v>
      </c>
      <c r="I337" t="s">
        <v>1074</v>
      </c>
      <c r="J337" t="s">
        <v>1075</v>
      </c>
      <c r="K337" t="s">
        <v>1076</v>
      </c>
      <c r="L337">
        <v>1348</v>
      </c>
      <c r="N337">
        <v>1009</v>
      </c>
      <c r="O337" t="s">
        <v>63</v>
      </c>
      <c r="P337" t="s">
        <v>63</v>
      </c>
      <c r="Q337">
        <v>1000</v>
      </c>
      <c r="X337">
        <v>3.0000000000000001E-5</v>
      </c>
      <c r="Y337">
        <v>4965.4399999999996</v>
      </c>
      <c r="Z337">
        <v>0</v>
      </c>
      <c r="AA337">
        <v>0</v>
      </c>
      <c r="AB337">
        <v>0</v>
      </c>
      <c r="AC337">
        <v>0</v>
      </c>
      <c r="AD337">
        <v>1</v>
      </c>
      <c r="AE337">
        <v>0</v>
      </c>
      <c r="AF337" t="s">
        <v>6</v>
      </c>
      <c r="AG337">
        <v>3.0000000000000001E-5</v>
      </c>
      <c r="AH337">
        <v>3</v>
      </c>
      <c r="AI337">
        <v>-1</v>
      </c>
      <c r="AJ337" t="s">
        <v>6</v>
      </c>
      <c r="AK337">
        <v>4</v>
      </c>
      <c r="AL337">
        <v>-0.14896319999999999</v>
      </c>
      <c r="AM337">
        <v>0</v>
      </c>
      <c r="AN337">
        <v>0</v>
      </c>
      <c r="AO337">
        <v>0</v>
      </c>
      <c r="AP337">
        <v>0</v>
      </c>
      <c r="AQ337">
        <v>0</v>
      </c>
      <c r="AR337">
        <v>1</v>
      </c>
    </row>
    <row r="338" spans="1:44" x14ac:dyDescent="0.2">
      <c r="A338">
        <f>ROW(Source!A162)</f>
        <v>162</v>
      </c>
      <c r="B338">
        <v>86295859</v>
      </c>
      <c r="C338">
        <v>86295830</v>
      </c>
      <c r="D338">
        <v>27378107</v>
      </c>
      <c r="E338">
        <v>1</v>
      </c>
      <c r="F338">
        <v>1</v>
      </c>
      <c r="G338">
        <v>1</v>
      </c>
      <c r="H338">
        <v>3</v>
      </c>
      <c r="I338" t="s">
        <v>1077</v>
      </c>
      <c r="J338" t="s">
        <v>1078</v>
      </c>
      <c r="K338" t="s">
        <v>1079</v>
      </c>
      <c r="L338">
        <v>1348</v>
      </c>
      <c r="N338">
        <v>1009</v>
      </c>
      <c r="O338" t="s">
        <v>63</v>
      </c>
      <c r="P338" t="s">
        <v>63</v>
      </c>
      <c r="Q338">
        <v>1000</v>
      </c>
      <c r="X338">
        <v>1.9400000000000001E-3</v>
      </c>
      <c r="Y338">
        <v>4950</v>
      </c>
      <c r="Z338">
        <v>0</v>
      </c>
      <c r="AA338">
        <v>0</v>
      </c>
      <c r="AB338">
        <v>0</v>
      </c>
      <c r="AC338">
        <v>0</v>
      </c>
      <c r="AD338">
        <v>1</v>
      </c>
      <c r="AE338">
        <v>0</v>
      </c>
      <c r="AF338" t="s">
        <v>6</v>
      </c>
      <c r="AG338">
        <v>1.9400000000000001E-3</v>
      </c>
      <c r="AH338">
        <v>3</v>
      </c>
      <c r="AI338">
        <v>-1</v>
      </c>
      <c r="AJ338" t="s">
        <v>6</v>
      </c>
      <c r="AK338">
        <v>4</v>
      </c>
      <c r="AL338">
        <v>-9.6029999999999998</v>
      </c>
      <c r="AM338">
        <v>0</v>
      </c>
      <c r="AN338">
        <v>0</v>
      </c>
      <c r="AO338">
        <v>0</v>
      </c>
      <c r="AP338">
        <v>0</v>
      </c>
      <c r="AQ338">
        <v>0</v>
      </c>
      <c r="AR338">
        <v>1</v>
      </c>
    </row>
    <row r="339" spans="1:44" x14ac:dyDescent="0.2">
      <c r="A339">
        <f>ROW(Source!A162)</f>
        <v>162</v>
      </c>
      <c r="B339">
        <v>86295860</v>
      </c>
      <c r="C339">
        <v>86295830</v>
      </c>
      <c r="D339">
        <v>27378266</v>
      </c>
      <c r="E339">
        <v>1</v>
      </c>
      <c r="F339">
        <v>1</v>
      </c>
      <c r="G339">
        <v>1</v>
      </c>
      <c r="H339">
        <v>3</v>
      </c>
      <c r="I339" t="s">
        <v>1080</v>
      </c>
      <c r="J339" t="s">
        <v>1081</v>
      </c>
      <c r="K339" t="s">
        <v>1082</v>
      </c>
      <c r="L339">
        <v>1348</v>
      </c>
      <c r="N339">
        <v>1009</v>
      </c>
      <c r="O339" t="s">
        <v>63</v>
      </c>
      <c r="P339" t="s">
        <v>63</v>
      </c>
      <c r="Q339">
        <v>1000</v>
      </c>
      <c r="X339">
        <v>1.4E-3</v>
      </c>
      <c r="Y339">
        <v>10815</v>
      </c>
      <c r="Z339">
        <v>0</v>
      </c>
      <c r="AA339">
        <v>0</v>
      </c>
      <c r="AB339">
        <v>0</v>
      </c>
      <c r="AC339">
        <v>0</v>
      </c>
      <c r="AD339">
        <v>1</v>
      </c>
      <c r="AE339">
        <v>0</v>
      </c>
      <c r="AF339" t="s">
        <v>6</v>
      </c>
      <c r="AG339">
        <v>1.4E-3</v>
      </c>
      <c r="AH339">
        <v>3</v>
      </c>
      <c r="AI339">
        <v>-1</v>
      </c>
      <c r="AJ339" t="s">
        <v>6</v>
      </c>
      <c r="AK339">
        <v>4</v>
      </c>
      <c r="AL339">
        <v>-15.141</v>
      </c>
      <c r="AM339">
        <v>0</v>
      </c>
      <c r="AN339">
        <v>0</v>
      </c>
      <c r="AO339">
        <v>0</v>
      </c>
      <c r="AP339">
        <v>0</v>
      </c>
      <c r="AQ339">
        <v>0</v>
      </c>
      <c r="AR339">
        <v>1</v>
      </c>
    </row>
    <row r="340" spans="1:44" x14ac:dyDescent="0.2">
      <c r="A340">
        <f>ROW(Source!A162)</f>
        <v>162</v>
      </c>
      <c r="B340">
        <v>86295861</v>
      </c>
      <c r="C340">
        <v>86295830</v>
      </c>
      <c r="D340">
        <v>27378501</v>
      </c>
      <c r="E340">
        <v>1</v>
      </c>
      <c r="F340">
        <v>1</v>
      </c>
      <c r="G340">
        <v>1</v>
      </c>
      <c r="H340">
        <v>3</v>
      </c>
      <c r="I340" t="s">
        <v>1083</v>
      </c>
      <c r="J340" t="s">
        <v>1084</v>
      </c>
      <c r="K340" t="s">
        <v>1085</v>
      </c>
      <c r="L340">
        <v>1348</v>
      </c>
      <c r="N340">
        <v>1009</v>
      </c>
      <c r="O340" t="s">
        <v>63</v>
      </c>
      <c r="P340" t="s">
        <v>63</v>
      </c>
      <c r="Q340">
        <v>1000</v>
      </c>
      <c r="X340">
        <v>3.3E-3</v>
      </c>
      <c r="Y340">
        <v>9100</v>
      </c>
      <c r="Z340">
        <v>0</v>
      </c>
      <c r="AA340">
        <v>0</v>
      </c>
      <c r="AB340">
        <v>0</v>
      </c>
      <c r="AC340">
        <v>0</v>
      </c>
      <c r="AD340">
        <v>1</v>
      </c>
      <c r="AE340">
        <v>0</v>
      </c>
      <c r="AF340" t="s">
        <v>6</v>
      </c>
      <c r="AG340">
        <v>3.3E-3</v>
      </c>
      <c r="AH340">
        <v>3</v>
      </c>
      <c r="AI340">
        <v>-1</v>
      </c>
      <c r="AJ340" t="s">
        <v>6</v>
      </c>
      <c r="AK340">
        <v>4</v>
      </c>
      <c r="AL340">
        <v>-30.03</v>
      </c>
      <c r="AM340">
        <v>0</v>
      </c>
      <c r="AN340">
        <v>0</v>
      </c>
      <c r="AO340">
        <v>0</v>
      </c>
      <c r="AP340">
        <v>0</v>
      </c>
      <c r="AQ340">
        <v>0</v>
      </c>
      <c r="AR340">
        <v>1</v>
      </c>
    </row>
    <row r="341" spans="1:44" x14ac:dyDescent="0.2">
      <c r="A341">
        <f>ROW(Source!A162)</f>
        <v>162</v>
      </c>
      <c r="B341">
        <v>86295862</v>
      </c>
      <c r="C341">
        <v>86295830</v>
      </c>
      <c r="D341">
        <v>27378576</v>
      </c>
      <c r="E341">
        <v>1</v>
      </c>
      <c r="F341">
        <v>1</v>
      </c>
      <c r="G341">
        <v>1</v>
      </c>
      <c r="H341">
        <v>3</v>
      </c>
      <c r="I341" t="s">
        <v>1040</v>
      </c>
      <c r="J341" t="s">
        <v>1041</v>
      </c>
      <c r="K341" t="s">
        <v>62</v>
      </c>
      <c r="L341">
        <v>1348</v>
      </c>
      <c r="N341">
        <v>1009</v>
      </c>
      <c r="O341" t="s">
        <v>63</v>
      </c>
      <c r="P341" t="s">
        <v>63</v>
      </c>
      <c r="Q341">
        <v>1000</v>
      </c>
      <c r="X341">
        <v>1.0000000000000001E-5</v>
      </c>
      <c r="Y341">
        <v>12050</v>
      </c>
      <c r="Z341">
        <v>0</v>
      </c>
      <c r="AA341">
        <v>0</v>
      </c>
      <c r="AB341">
        <v>0</v>
      </c>
      <c r="AC341">
        <v>0</v>
      </c>
      <c r="AD341">
        <v>1</v>
      </c>
      <c r="AE341">
        <v>0</v>
      </c>
      <c r="AF341" t="s">
        <v>6</v>
      </c>
      <c r="AG341">
        <v>1.0000000000000001E-5</v>
      </c>
      <c r="AH341">
        <v>3</v>
      </c>
      <c r="AI341">
        <v>-1</v>
      </c>
      <c r="AJ341" t="s">
        <v>6</v>
      </c>
      <c r="AK341">
        <v>4</v>
      </c>
      <c r="AL341">
        <v>-0.12050000000000001</v>
      </c>
      <c r="AM341">
        <v>0</v>
      </c>
      <c r="AN341">
        <v>0</v>
      </c>
      <c r="AO341">
        <v>0</v>
      </c>
      <c r="AP341">
        <v>0</v>
      </c>
      <c r="AQ341">
        <v>0</v>
      </c>
      <c r="AR341">
        <v>1</v>
      </c>
    </row>
    <row r="342" spans="1:44" x14ac:dyDescent="0.2">
      <c r="A342">
        <f>ROW(Source!A162)</f>
        <v>162</v>
      </c>
      <c r="B342">
        <v>86295863</v>
      </c>
      <c r="C342">
        <v>86295830</v>
      </c>
      <c r="D342">
        <v>27371084</v>
      </c>
      <c r="E342">
        <v>1</v>
      </c>
      <c r="F342">
        <v>1</v>
      </c>
      <c r="G342">
        <v>1</v>
      </c>
      <c r="H342">
        <v>3</v>
      </c>
      <c r="I342" t="s">
        <v>255</v>
      </c>
      <c r="J342" t="s">
        <v>257</v>
      </c>
      <c r="K342" t="s">
        <v>256</v>
      </c>
      <c r="L342">
        <v>1346</v>
      </c>
      <c r="N342">
        <v>1009</v>
      </c>
      <c r="O342" t="s">
        <v>182</v>
      </c>
      <c r="P342" t="s">
        <v>182</v>
      </c>
      <c r="Q342">
        <v>1</v>
      </c>
      <c r="X342">
        <v>0.45</v>
      </c>
      <c r="Y342">
        <v>6.12</v>
      </c>
      <c r="Z342">
        <v>0</v>
      </c>
      <c r="AA342">
        <v>0</v>
      </c>
      <c r="AB342">
        <v>0</v>
      </c>
      <c r="AC342">
        <v>0</v>
      </c>
      <c r="AD342">
        <v>1</v>
      </c>
      <c r="AE342">
        <v>0</v>
      </c>
      <c r="AF342" t="s">
        <v>6</v>
      </c>
      <c r="AG342">
        <v>0.45</v>
      </c>
      <c r="AH342">
        <v>2</v>
      </c>
      <c r="AI342">
        <v>86295842</v>
      </c>
      <c r="AJ342">
        <v>294</v>
      </c>
      <c r="AK342">
        <v>3</v>
      </c>
      <c r="AL342">
        <v>-2.754</v>
      </c>
      <c r="AM342">
        <v>0</v>
      </c>
      <c r="AN342">
        <v>0</v>
      </c>
      <c r="AO342">
        <v>0</v>
      </c>
      <c r="AP342">
        <v>0</v>
      </c>
      <c r="AQ342">
        <v>0</v>
      </c>
      <c r="AR342">
        <v>1</v>
      </c>
    </row>
    <row r="343" spans="1:44" x14ac:dyDescent="0.2">
      <c r="A343">
        <f>ROW(Source!A162)</f>
        <v>162</v>
      </c>
      <c r="B343">
        <v>86295864</v>
      </c>
      <c r="C343">
        <v>86295830</v>
      </c>
      <c r="D343">
        <v>27374681</v>
      </c>
      <c r="E343">
        <v>1</v>
      </c>
      <c r="F343">
        <v>1</v>
      </c>
      <c r="G343">
        <v>1</v>
      </c>
      <c r="H343">
        <v>3</v>
      </c>
      <c r="I343" t="s">
        <v>1086</v>
      </c>
      <c r="J343" t="s">
        <v>1087</v>
      </c>
      <c r="K343" t="s">
        <v>1088</v>
      </c>
      <c r="L343">
        <v>1348</v>
      </c>
      <c r="N343">
        <v>1009</v>
      </c>
      <c r="O343" t="s">
        <v>63</v>
      </c>
      <c r="P343" t="s">
        <v>63</v>
      </c>
      <c r="Q343">
        <v>1000</v>
      </c>
      <c r="X343">
        <v>5.9999999999999995E-4</v>
      </c>
      <c r="Y343">
        <v>9169.91</v>
      </c>
      <c r="Z343">
        <v>0</v>
      </c>
      <c r="AA343">
        <v>0</v>
      </c>
      <c r="AB343">
        <v>0</v>
      </c>
      <c r="AC343">
        <v>0</v>
      </c>
      <c r="AD343">
        <v>1</v>
      </c>
      <c r="AE343">
        <v>0</v>
      </c>
      <c r="AF343" t="s">
        <v>6</v>
      </c>
      <c r="AG343">
        <v>5.9999999999999995E-4</v>
      </c>
      <c r="AH343">
        <v>3</v>
      </c>
      <c r="AI343">
        <v>-1</v>
      </c>
      <c r="AJ343" t="s">
        <v>6</v>
      </c>
      <c r="AK343">
        <v>4</v>
      </c>
      <c r="AL343">
        <v>-5.5019459999999993</v>
      </c>
      <c r="AM343">
        <v>0</v>
      </c>
      <c r="AN343">
        <v>0</v>
      </c>
      <c r="AO343">
        <v>0</v>
      </c>
      <c r="AP343">
        <v>0</v>
      </c>
      <c r="AQ343">
        <v>0</v>
      </c>
      <c r="AR343">
        <v>1</v>
      </c>
    </row>
    <row r="344" spans="1:44" x14ac:dyDescent="0.2">
      <c r="A344">
        <f>ROW(Source!A162)</f>
        <v>162</v>
      </c>
      <c r="B344">
        <v>86295865</v>
      </c>
      <c r="C344">
        <v>86295830</v>
      </c>
      <c r="D344">
        <v>27386415</v>
      </c>
      <c r="E344">
        <v>1</v>
      </c>
      <c r="F344">
        <v>1</v>
      </c>
      <c r="G344">
        <v>1</v>
      </c>
      <c r="H344">
        <v>3</v>
      </c>
      <c r="I344" t="s">
        <v>1092</v>
      </c>
      <c r="J344" t="s">
        <v>1093</v>
      </c>
      <c r="K344" t="s">
        <v>1094</v>
      </c>
      <c r="L344">
        <v>1348</v>
      </c>
      <c r="N344">
        <v>1009</v>
      </c>
      <c r="O344" t="s">
        <v>63</v>
      </c>
      <c r="P344" t="s">
        <v>63</v>
      </c>
      <c r="Q344">
        <v>1000</v>
      </c>
      <c r="X344">
        <v>3.1E-4</v>
      </c>
      <c r="Y344">
        <v>15620</v>
      </c>
      <c r="Z344">
        <v>0</v>
      </c>
      <c r="AA344">
        <v>0</v>
      </c>
      <c r="AB344">
        <v>0</v>
      </c>
      <c r="AC344">
        <v>0</v>
      </c>
      <c r="AD344">
        <v>1</v>
      </c>
      <c r="AE344">
        <v>0</v>
      </c>
      <c r="AF344" t="s">
        <v>6</v>
      </c>
      <c r="AG344">
        <v>3.1E-4</v>
      </c>
      <c r="AH344">
        <v>3</v>
      </c>
      <c r="AI344">
        <v>-1</v>
      </c>
      <c r="AJ344" t="s">
        <v>6</v>
      </c>
      <c r="AK344">
        <v>4</v>
      </c>
      <c r="AL344">
        <v>-4.8422000000000001</v>
      </c>
      <c r="AM344">
        <v>0</v>
      </c>
      <c r="AN344">
        <v>0</v>
      </c>
      <c r="AO344">
        <v>0</v>
      </c>
      <c r="AP344">
        <v>0</v>
      </c>
      <c r="AQ344">
        <v>0</v>
      </c>
      <c r="AR344">
        <v>1</v>
      </c>
    </row>
    <row r="345" spans="1:44" x14ac:dyDescent="0.2">
      <c r="A345">
        <f>ROW(Source!A162)</f>
        <v>162</v>
      </c>
      <c r="B345">
        <v>86295866</v>
      </c>
      <c r="C345">
        <v>86295830</v>
      </c>
      <c r="D345">
        <v>27390428</v>
      </c>
      <c r="E345">
        <v>1</v>
      </c>
      <c r="F345">
        <v>1</v>
      </c>
      <c r="G345">
        <v>1</v>
      </c>
      <c r="H345">
        <v>3</v>
      </c>
      <c r="I345" t="s">
        <v>1098</v>
      </c>
      <c r="J345" t="s">
        <v>1099</v>
      </c>
      <c r="K345" t="s">
        <v>1100</v>
      </c>
      <c r="L345">
        <v>1348</v>
      </c>
      <c r="N345">
        <v>1009</v>
      </c>
      <c r="O345" t="s">
        <v>63</v>
      </c>
      <c r="P345" t="s">
        <v>63</v>
      </c>
      <c r="Q345">
        <v>1000</v>
      </c>
      <c r="X345">
        <v>1</v>
      </c>
      <c r="Y345">
        <v>0</v>
      </c>
      <c r="Z345">
        <v>0</v>
      </c>
      <c r="AA345">
        <v>0</v>
      </c>
      <c r="AB345">
        <v>0</v>
      </c>
      <c r="AC345">
        <v>0</v>
      </c>
      <c r="AD345">
        <v>0</v>
      </c>
      <c r="AE345">
        <v>0</v>
      </c>
      <c r="AF345" t="s">
        <v>6</v>
      </c>
      <c r="AG345">
        <v>1</v>
      </c>
      <c r="AH345">
        <v>3</v>
      </c>
      <c r="AI345">
        <v>-1</v>
      </c>
      <c r="AJ345" t="s">
        <v>6</v>
      </c>
      <c r="AK345">
        <v>0</v>
      </c>
      <c r="AL345">
        <v>0</v>
      </c>
      <c r="AM345">
        <v>0</v>
      </c>
      <c r="AN345">
        <v>0</v>
      </c>
      <c r="AO345">
        <v>0</v>
      </c>
      <c r="AP345">
        <v>0</v>
      </c>
      <c r="AQ345">
        <v>0</v>
      </c>
      <c r="AR345">
        <v>0</v>
      </c>
    </row>
    <row r="346" spans="1:44" x14ac:dyDescent="0.2">
      <c r="A346">
        <f>ROW(Source!A162)</f>
        <v>162</v>
      </c>
      <c r="B346">
        <v>86295867</v>
      </c>
      <c r="C346">
        <v>86295830</v>
      </c>
      <c r="D346">
        <v>27429718</v>
      </c>
      <c r="E346">
        <v>1</v>
      </c>
      <c r="F346">
        <v>1</v>
      </c>
      <c r="G346">
        <v>1</v>
      </c>
      <c r="H346">
        <v>3</v>
      </c>
      <c r="I346" t="s">
        <v>1101</v>
      </c>
      <c r="J346" t="s">
        <v>1102</v>
      </c>
      <c r="K346" t="s">
        <v>1103</v>
      </c>
      <c r="L346">
        <v>1302</v>
      </c>
      <c r="N346">
        <v>1003</v>
      </c>
      <c r="O346" t="s">
        <v>1104</v>
      </c>
      <c r="P346" t="s">
        <v>1104</v>
      </c>
      <c r="Q346">
        <v>10</v>
      </c>
      <c r="X346">
        <v>1.8700000000000001E-2</v>
      </c>
      <c r="Y346">
        <v>50.25</v>
      </c>
      <c r="Z346">
        <v>0</v>
      </c>
      <c r="AA346">
        <v>0</v>
      </c>
      <c r="AB346">
        <v>0</v>
      </c>
      <c r="AC346">
        <v>0</v>
      </c>
      <c r="AD346">
        <v>1</v>
      </c>
      <c r="AE346">
        <v>0</v>
      </c>
      <c r="AF346" t="s">
        <v>6</v>
      </c>
      <c r="AG346">
        <v>1.8700000000000001E-2</v>
      </c>
      <c r="AH346">
        <v>3</v>
      </c>
      <c r="AI346">
        <v>-1</v>
      </c>
      <c r="AJ346" t="s">
        <v>6</v>
      </c>
      <c r="AK346">
        <v>4</v>
      </c>
      <c r="AL346">
        <v>-0.93967500000000004</v>
      </c>
      <c r="AM346">
        <v>0</v>
      </c>
      <c r="AN346">
        <v>0</v>
      </c>
      <c r="AO346">
        <v>0</v>
      </c>
      <c r="AP346">
        <v>0</v>
      </c>
      <c r="AQ346">
        <v>0</v>
      </c>
      <c r="AR346">
        <v>1</v>
      </c>
    </row>
    <row r="347" spans="1:44" x14ac:dyDescent="0.2">
      <c r="A347">
        <f>ROW(Source!A177)</f>
        <v>177</v>
      </c>
      <c r="B347">
        <v>86295884</v>
      </c>
      <c r="C347">
        <v>86295875</v>
      </c>
      <c r="D347">
        <v>27493137</v>
      </c>
      <c r="E347">
        <v>1</v>
      </c>
      <c r="F347">
        <v>1</v>
      </c>
      <c r="G347">
        <v>1</v>
      </c>
      <c r="H347">
        <v>1</v>
      </c>
      <c r="I347" t="s">
        <v>947</v>
      </c>
      <c r="J347" t="s">
        <v>6</v>
      </c>
      <c r="K347" t="s">
        <v>948</v>
      </c>
      <c r="L347">
        <v>1369</v>
      </c>
      <c r="N347">
        <v>1013</v>
      </c>
      <c r="O347" t="s">
        <v>921</v>
      </c>
      <c r="P347" t="s">
        <v>921</v>
      </c>
      <c r="Q347">
        <v>1</v>
      </c>
      <c r="X347">
        <v>3.83</v>
      </c>
      <c r="Y347">
        <v>0</v>
      </c>
      <c r="Z347">
        <v>0</v>
      </c>
      <c r="AA347">
        <v>0</v>
      </c>
      <c r="AB347">
        <v>9.15</v>
      </c>
      <c r="AC347">
        <v>0</v>
      </c>
      <c r="AD347">
        <v>1</v>
      </c>
      <c r="AE347">
        <v>1</v>
      </c>
      <c r="AF347" t="s">
        <v>206</v>
      </c>
      <c r="AG347">
        <v>7.66</v>
      </c>
      <c r="AH347">
        <v>2</v>
      </c>
      <c r="AI347">
        <v>86295876</v>
      </c>
      <c r="AJ347">
        <v>299</v>
      </c>
      <c r="AK347">
        <v>0</v>
      </c>
      <c r="AL347">
        <v>0</v>
      </c>
      <c r="AM347">
        <v>0</v>
      </c>
      <c r="AN347">
        <v>0</v>
      </c>
      <c r="AO347">
        <v>0</v>
      </c>
      <c r="AP347">
        <v>0</v>
      </c>
      <c r="AQ347">
        <v>0</v>
      </c>
      <c r="AR347">
        <v>0</v>
      </c>
    </row>
    <row r="348" spans="1:44" x14ac:dyDescent="0.2">
      <c r="A348">
        <f>ROW(Source!A177)</f>
        <v>177</v>
      </c>
      <c r="B348">
        <v>86295885</v>
      </c>
      <c r="C348">
        <v>86295875</v>
      </c>
      <c r="D348">
        <v>121548</v>
      </c>
      <c r="E348">
        <v>1</v>
      </c>
      <c r="F348">
        <v>1</v>
      </c>
      <c r="G348">
        <v>1</v>
      </c>
      <c r="H348">
        <v>1</v>
      </c>
      <c r="I348" t="s">
        <v>39</v>
      </c>
      <c r="J348" t="s">
        <v>6</v>
      </c>
      <c r="K348" t="s">
        <v>922</v>
      </c>
      <c r="L348">
        <v>608254</v>
      </c>
      <c r="N348">
        <v>1013</v>
      </c>
      <c r="O348" t="s">
        <v>923</v>
      </c>
      <c r="P348" t="s">
        <v>923</v>
      </c>
      <c r="Q348">
        <v>1</v>
      </c>
      <c r="X348">
        <v>0.01</v>
      </c>
      <c r="Y348">
        <v>0</v>
      </c>
      <c r="Z348">
        <v>0</v>
      </c>
      <c r="AA348">
        <v>0</v>
      </c>
      <c r="AB348">
        <v>0</v>
      </c>
      <c r="AC348">
        <v>0</v>
      </c>
      <c r="AD348">
        <v>1</v>
      </c>
      <c r="AE348">
        <v>2</v>
      </c>
      <c r="AF348" t="s">
        <v>206</v>
      </c>
      <c r="AG348">
        <v>0.02</v>
      </c>
      <c r="AH348">
        <v>2</v>
      </c>
      <c r="AI348">
        <v>86295877</v>
      </c>
      <c r="AJ348">
        <v>300</v>
      </c>
      <c r="AK348">
        <v>0</v>
      </c>
      <c r="AL348">
        <v>0</v>
      </c>
      <c r="AM348">
        <v>0</v>
      </c>
      <c r="AN348">
        <v>0</v>
      </c>
      <c r="AO348">
        <v>0</v>
      </c>
      <c r="AP348">
        <v>0</v>
      </c>
      <c r="AQ348">
        <v>0</v>
      </c>
      <c r="AR348">
        <v>0</v>
      </c>
    </row>
    <row r="349" spans="1:44" x14ac:dyDescent="0.2">
      <c r="A349">
        <f>ROW(Source!A177)</f>
        <v>177</v>
      </c>
      <c r="B349">
        <v>86295886</v>
      </c>
      <c r="C349">
        <v>86295875</v>
      </c>
      <c r="D349">
        <v>27439571</v>
      </c>
      <c r="E349">
        <v>1</v>
      </c>
      <c r="F349">
        <v>1</v>
      </c>
      <c r="G349">
        <v>1</v>
      </c>
      <c r="H349">
        <v>2</v>
      </c>
      <c r="I349" t="s">
        <v>956</v>
      </c>
      <c r="J349" t="s">
        <v>957</v>
      </c>
      <c r="K349" t="s">
        <v>958</v>
      </c>
      <c r="L349">
        <v>1368</v>
      </c>
      <c r="N349">
        <v>1011</v>
      </c>
      <c r="O349" t="s">
        <v>927</v>
      </c>
      <c r="P349" t="s">
        <v>927</v>
      </c>
      <c r="Q349">
        <v>1</v>
      </c>
      <c r="X349">
        <v>0.01</v>
      </c>
      <c r="Y349">
        <v>0</v>
      </c>
      <c r="Z349">
        <v>88.42</v>
      </c>
      <c r="AA349">
        <v>10.14</v>
      </c>
      <c r="AB349">
        <v>0</v>
      </c>
      <c r="AC349">
        <v>0</v>
      </c>
      <c r="AD349">
        <v>1</v>
      </c>
      <c r="AE349">
        <v>0</v>
      </c>
      <c r="AF349" t="s">
        <v>206</v>
      </c>
      <c r="AG349">
        <v>0.02</v>
      </c>
      <c r="AH349">
        <v>2</v>
      </c>
      <c r="AI349">
        <v>86295878</v>
      </c>
      <c r="AJ349">
        <v>301</v>
      </c>
      <c r="AK349">
        <v>0</v>
      </c>
      <c r="AL349">
        <v>0</v>
      </c>
      <c r="AM349">
        <v>0</v>
      </c>
      <c r="AN349">
        <v>0</v>
      </c>
      <c r="AO349">
        <v>0</v>
      </c>
      <c r="AP349">
        <v>0</v>
      </c>
      <c r="AQ349">
        <v>0</v>
      </c>
      <c r="AR349">
        <v>0</v>
      </c>
    </row>
    <row r="350" spans="1:44" x14ac:dyDescent="0.2">
      <c r="A350">
        <f>ROW(Source!A177)</f>
        <v>177</v>
      </c>
      <c r="B350">
        <v>86295887</v>
      </c>
      <c r="C350">
        <v>86295875</v>
      </c>
      <c r="D350">
        <v>27439595</v>
      </c>
      <c r="E350">
        <v>1</v>
      </c>
      <c r="F350">
        <v>1</v>
      </c>
      <c r="G350">
        <v>1</v>
      </c>
      <c r="H350">
        <v>2</v>
      </c>
      <c r="I350" t="s">
        <v>959</v>
      </c>
      <c r="J350" t="s">
        <v>960</v>
      </c>
      <c r="K350" t="s">
        <v>961</v>
      </c>
      <c r="L350">
        <v>1368</v>
      </c>
      <c r="N350">
        <v>1011</v>
      </c>
      <c r="O350" t="s">
        <v>927</v>
      </c>
      <c r="P350" t="s">
        <v>927</v>
      </c>
      <c r="Q350">
        <v>1</v>
      </c>
      <c r="X350">
        <v>0.01</v>
      </c>
      <c r="Y350">
        <v>0</v>
      </c>
      <c r="Z350">
        <v>2.17</v>
      </c>
      <c r="AA350">
        <v>0</v>
      </c>
      <c r="AB350">
        <v>0</v>
      </c>
      <c r="AC350">
        <v>0</v>
      </c>
      <c r="AD350">
        <v>1</v>
      </c>
      <c r="AE350">
        <v>0</v>
      </c>
      <c r="AF350" t="s">
        <v>206</v>
      </c>
      <c r="AG350">
        <v>0.02</v>
      </c>
      <c r="AH350">
        <v>2</v>
      </c>
      <c r="AI350">
        <v>86295879</v>
      </c>
      <c r="AJ350">
        <v>302</v>
      </c>
      <c r="AK350">
        <v>0</v>
      </c>
      <c r="AL350">
        <v>0</v>
      </c>
      <c r="AM350">
        <v>0</v>
      </c>
      <c r="AN350">
        <v>0</v>
      </c>
      <c r="AO350">
        <v>0</v>
      </c>
      <c r="AP350">
        <v>0</v>
      </c>
      <c r="AQ350">
        <v>0</v>
      </c>
      <c r="AR350">
        <v>0</v>
      </c>
    </row>
    <row r="351" spans="1:44" x14ac:dyDescent="0.2">
      <c r="A351">
        <f>ROW(Source!A177)</f>
        <v>177</v>
      </c>
      <c r="B351">
        <v>86295888</v>
      </c>
      <c r="C351">
        <v>86295875</v>
      </c>
      <c r="D351">
        <v>27441139</v>
      </c>
      <c r="E351">
        <v>1</v>
      </c>
      <c r="F351">
        <v>1</v>
      </c>
      <c r="G351">
        <v>1</v>
      </c>
      <c r="H351">
        <v>2</v>
      </c>
      <c r="I351" t="s">
        <v>962</v>
      </c>
      <c r="J351" t="s">
        <v>963</v>
      </c>
      <c r="K351" t="s">
        <v>964</v>
      </c>
      <c r="L351">
        <v>1368</v>
      </c>
      <c r="N351">
        <v>1011</v>
      </c>
      <c r="O351" t="s">
        <v>927</v>
      </c>
      <c r="P351" t="s">
        <v>927</v>
      </c>
      <c r="Q351">
        <v>1</v>
      </c>
      <c r="X351">
        <v>0.65</v>
      </c>
      <c r="Y351">
        <v>0</v>
      </c>
      <c r="Z351">
        <v>6.81</v>
      </c>
      <c r="AA351">
        <v>0</v>
      </c>
      <c r="AB351">
        <v>0</v>
      </c>
      <c r="AC351">
        <v>0</v>
      </c>
      <c r="AD351">
        <v>1</v>
      </c>
      <c r="AE351">
        <v>0</v>
      </c>
      <c r="AF351" t="s">
        <v>206</v>
      </c>
      <c r="AG351">
        <v>1.3</v>
      </c>
      <c r="AH351">
        <v>2</v>
      </c>
      <c r="AI351">
        <v>86295880</v>
      </c>
      <c r="AJ351">
        <v>303</v>
      </c>
      <c r="AK351">
        <v>0</v>
      </c>
      <c r="AL351">
        <v>0</v>
      </c>
      <c r="AM351">
        <v>0</v>
      </c>
      <c r="AN351">
        <v>0</v>
      </c>
      <c r="AO351">
        <v>0</v>
      </c>
      <c r="AP351">
        <v>0</v>
      </c>
      <c r="AQ351">
        <v>0</v>
      </c>
      <c r="AR351">
        <v>0</v>
      </c>
    </row>
    <row r="352" spans="1:44" x14ac:dyDescent="0.2">
      <c r="A352">
        <f>ROW(Source!A177)</f>
        <v>177</v>
      </c>
      <c r="B352">
        <v>86295889</v>
      </c>
      <c r="C352">
        <v>86295875</v>
      </c>
      <c r="D352">
        <v>27441327</v>
      </c>
      <c r="E352">
        <v>1</v>
      </c>
      <c r="F352">
        <v>1</v>
      </c>
      <c r="G352">
        <v>1</v>
      </c>
      <c r="H352">
        <v>2</v>
      </c>
      <c r="I352" t="s">
        <v>936</v>
      </c>
      <c r="J352" t="s">
        <v>937</v>
      </c>
      <c r="K352" t="s">
        <v>938</v>
      </c>
      <c r="L352">
        <v>1368</v>
      </c>
      <c r="N352">
        <v>1011</v>
      </c>
      <c r="O352" t="s">
        <v>927</v>
      </c>
      <c r="P352" t="s">
        <v>927</v>
      </c>
      <c r="Q352">
        <v>1</v>
      </c>
      <c r="X352">
        <v>0.01</v>
      </c>
      <c r="Y352">
        <v>0</v>
      </c>
      <c r="Z352">
        <v>93.37</v>
      </c>
      <c r="AA352">
        <v>11.69</v>
      </c>
      <c r="AB352">
        <v>0</v>
      </c>
      <c r="AC352">
        <v>0</v>
      </c>
      <c r="AD352">
        <v>1</v>
      </c>
      <c r="AE352">
        <v>0</v>
      </c>
      <c r="AF352" t="s">
        <v>206</v>
      </c>
      <c r="AG352">
        <v>0.02</v>
      </c>
      <c r="AH352">
        <v>2</v>
      </c>
      <c r="AI352">
        <v>86295881</v>
      </c>
      <c r="AJ352">
        <v>304</v>
      </c>
      <c r="AK352">
        <v>0</v>
      </c>
      <c r="AL352">
        <v>0</v>
      </c>
      <c r="AM352">
        <v>0</v>
      </c>
      <c r="AN352">
        <v>0</v>
      </c>
      <c r="AO352">
        <v>0</v>
      </c>
      <c r="AP352">
        <v>0</v>
      </c>
      <c r="AQ352">
        <v>0</v>
      </c>
      <c r="AR352">
        <v>0</v>
      </c>
    </row>
    <row r="353" spans="1:44" x14ac:dyDescent="0.2">
      <c r="A353">
        <f>ROW(Source!A177)</f>
        <v>177</v>
      </c>
      <c r="B353">
        <v>86295890</v>
      </c>
      <c r="C353">
        <v>86295875</v>
      </c>
      <c r="D353">
        <v>27371445</v>
      </c>
      <c r="E353">
        <v>1</v>
      </c>
      <c r="F353">
        <v>1</v>
      </c>
      <c r="G353">
        <v>1</v>
      </c>
      <c r="H353">
        <v>3</v>
      </c>
      <c r="I353" t="s">
        <v>210</v>
      </c>
      <c r="J353" t="s">
        <v>212</v>
      </c>
      <c r="K353" t="s">
        <v>211</v>
      </c>
      <c r="L353">
        <v>1348</v>
      </c>
      <c r="N353">
        <v>1009</v>
      </c>
      <c r="O353" t="s">
        <v>63</v>
      </c>
      <c r="P353" t="s">
        <v>63</v>
      </c>
      <c r="Q353">
        <v>1000</v>
      </c>
      <c r="X353">
        <v>1.4E-3</v>
      </c>
      <c r="Y353">
        <v>6156.33</v>
      </c>
      <c r="Z353">
        <v>0</v>
      </c>
      <c r="AA353">
        <v>0</v>
      </c>
      <c r="AB353">
        <v>0</v>
      </c>
      <c r="AC353">
        <v>0</v>
      </c>
      <c r="AD353">
        <v>1</v>
      </c>
      <c r="AE353">
        <v>0</v>
      </c>
      <c r="AF353" t="s">
        <v>206</v>
      </c>
      <c r="AG353">
        <v>2.8E-3</v>
      </c>
      <c r="AH353">
        <v>2</v>
      </c>
      <c r="AI353">
        <v>86295882</v>
      </c>
      <c r="AJ353">
        <v>305</v>
      </c>
      <c r="AK353">
        <v>3</v>
      </c>
      <c r="AL353">
        <v>-17.237724</v>
      </c>
      <c r="AM353">
        <v>0</v>
      </c>
      <c r="AN353">
        <v>0</v>
      </c>
      <c r="AO353">
        <v>0</v>
      </c>
      <c r="AP353">
        <v>0</v>
      </c>
      <c r="AQ353">
        <v>0</v>
      </c>
      <c r="AR353">
        <v>1</v>
      </c>
    </row>
    <row r="354" spans="1:44" x14ac:dyDescent="0.2">
      <c r="A354">
        <f>ROW(Source!A177)</f>
        <v>177</v>
      </c>
      <c r="B354">
        <v>86295891</v>
      </c>
      <c r="C354">
        <v>86295875</v>
      </c>
      <c r="D354">
        <v>27387231</v>
      </c>
      <c r="E354">
        <v>1</v>
      </c>
      <c r="F354">
        <v>1</v>
      </c>
      <c r="G354">
        <v>1</v>
      </c>
      <c r="H354">
        <v>3</v>
      </c>
      <c r="I354" t="s">
        <v>176</v>
      </c>
      <c r="J354" t="s">
        <v>178</v>
      </c>
      <c r="K354" t="s">
        <v>177</v>
      </c>
      <c r="L354">
        <v>1348</v>
      </c>
      <c r="N354">
        <v>1009</v>
      </c>
      <c r="O354" t="s">
        <v>63</v>
      </c>
      <c r="P354" t="s">
        <v>63</v>
      </c>
      <c r="Q354">
        <v>1000</v>
      </c>
      <c r="X354">
        <v>1.9E-2</v>
      </c>
      <c r="Y354">
        <v>14313</v>
      </c>
      <c r="Z354">
        <v>0</v>
      </c>
      <c r="AA354">
        <v>0</v>
      </c>
      <c r="AB354">
        <v>0</v>
      </c>
      <c r="AC354">
        <v>0</v>
      </c>
      <c r="AD354">
        <v>1</v>
      </c>
      <c r="AE354">
        <v>0</v>
      </c>
      <c r="AF354" t="s">
        <v>206</v>
      </c>
      <c r="AG354">
        <v>3.7999999999999999E-2</v>
      </c>
      <c r="AH354">
        <v>2</v>
      </c>
      <c r="AI354">
        <v>86295883</v>
      </c>
      <c r="AJ354">
        <v>306</v>
      </c>
      <c r="AK354">
        <v>3</v>
      </c>
      <c r="AL354">
        <v>-543.89400000000001</v>
      </c>
      <c r="AM354">
        <v>0</v>
      </c>
      <c r="AN354">
        <v>0</v>
      </c>
      <c r="AO354">
        <v>0</v>
      </c>
      <c r="AP354">
        <v>0</v>
      </c>
      <c r="AQ354">
        <v>0</v>
      </c>
      <c r="AR354">
        <v>1</v>
      </c>
    </row>
    <row r="355" spans="1:44" x14ac:dyDescent="0.2">
      <c r="A355">
        <f>ROW(Source!A178)</f>
        <v>178</v>
      </c>
      <c r="B355">
        <v>86295884</v>
      </c>
      <c r="C355">
        <v>86295875</v>
      </c>
      <c r="D355">
        <v>27493137</v>
      </c>
      <c r="E355">
        <v>1</v>
      </c>
      <c r="F355">
        <v>1</v>
      </c>
      <c r="G355">
        <v>1</v>
      </c>
      <c r="H355">
        <v>1</v>
      </c>
      <c r="I355" t="s">
        <v>947</v>
      </c>
      <c r="J355" t="s">
        <v>6</v>
      </c>
      <c r="K355" t="s">
        <v>948</v>
      </c>
      <c r="L355">
        <v>1369</v>
      </c>
      <c r="N355">
        <v>1013</v>
      </c>
      <c r="O355" t="s">
        <v>921</v>
      </c>
      <c r="P355" t="s">
        <v>921</v>
      </c>
      <c r="Q355">
        <v>1</v>
      </c>
      <c r="X355">
        <v>3.83</v>
      </c>
      <c r="Y355">
        <v>0</v>
      </c>
      <c r="Z355">
        <v>0</v>
      </c>
      <c r="AA355">
        <v>0</v>
      </c>
      <c r="AB355">
        <v>9.15</v>
      </c>
      <c r="AC355">
        <v>0</v>
      </c>
      <c r="AD355">
        <v>1</v>
      </c>
      <c r="AE355">
        <v>1</v>
      </c>
      <c r="AF355" t="s">
        <v>206</v>
      </c>
      <c r="AG355">
        <v>7.66</v>
      </c>
      <c r="AH355">
        <v>2</v>
      </c>
      <c r="AI355">
        <v>86295876</v>
      </c>
      <c r="AJ355">
        <v>307</v>
      </c>
      <c r="AK355">
        <v>0</v>
      </c>
      <c r="AL355">
        <v>0</v>
      </c>
      <c r="AM355">
        <v>0</v>
      </c>
      <c r="AN355">
        <v>0</v>
      </c>
      <c r="AO355">
        <v>0</v>
      </c>
      <c r="AP355">
        <v>0</v>
      </c>
      <c r="AQ355">
        <v>0</v>
      </c>
      <c r="AR355">
        <v>0</v>
      </c>
    </row>
    <row r="356" spans="1:44" x14ac:dyDescent="0.2">
      <c r="A356">
        <f>ROW(Source!A178)</f>
        <v>178</v>
      </c>
      <c r="B356">
        <v>86295885</v>
      </c>
      <c r="C356">
        <v>86295875</v>
      </c>
      <c r="D356">
        <v>121548</v>
      </c>
      <c r="E356">
        <v>1</v>
      </c>
      <c r="F356">
        <v>1</v>
      </c>
      <c r="G356">
        <v>1</v>
      </c>
      <c r="H356">
        <v>1</v>
      </c>
      <c r="I356" t="s">
        <v>39</v>
      </c>
      <c r="J356" t="s">
        <v>6</v>
      </c>
      <c r="K356" t="s">
        <v>922</v>
      </c>
      <c r="L356">
        <v>608254</v>
      </c>
      <c r="N356">
        <v>1013</v>
      </c>
      <c r="O356" t="s">
        <v>923</v>
      </c>
      <c r="P356" t="s">
        <v>923</v>
      </c>
      <c r="Q356">
        <v>1</v>
      </c>
      <c r="X356">
        <v>0.01</v>
      </c>
      <c r="Y356">
        <v>0</v>
      </c>
      <c r="Z356">
        <v>0</v>
      </c>
      <c r="AA356">
        <v>0</v>
      </c>
      <c r="AB356">
        <v>0</v>
      </c>
      <c r="AC356">
        <v>0</v>
      </c>
      <c r="AD356">
        <v>1</v>
      </c>
      <c r="AE356">
        <v>2</v>
      </c>
      <c r="AF356" t="s">
        <v>206</v>
      </c>
      <c r="AG356">
        <v>0.02</v>
      </c>
      <c r="AH356">
        <v>2</v>
      </c>
      <c r="AI356">
        <v>86295877</v>
      </c>
      <c r="AJ356">
        <v>308</v>
      </c>
      <c r="AK356">
        <v>0</v>
      </c>
      <c r="AL356">
        <v>0</v>
      </c>
      <c r="AM356">
        <v>0</v>
      </c>
      <c r="AN356">
        <v>0</v>
      </c>
      <c r="AO356">
        <v>0</v>
      </c>
      <c r="AP356">
        <v>0</v>
      </c>
      <c r="AQ356">
        <v>0</v>
      </c>
      <c r="AR356">
        <v>0</v>
      </c>
    </row>
    <row r="357" spans="1:44" x14ac:dyDescent="0.2">
      <c r="A357">
        <f>ROW(Source!A178)</f>
        <v>178</v>
      </c>
      <c r="B357">
        <v>86295886</v>
      </c>
      <c r="C357">
        <v>86295875</v>
      </c>
      <c r="D357">
        <v>27439571</v>
      </c>
      <c r="E357">
        <v>1</v>
      </c>
      <c r="F357">
        <v>1</v>
      </c>
      <c r="G357">
        <v>1</v>
      </c>
      <c r="H357">
        <v>2</v>
      </c>
      <c r="I357" t="s">
        <v>956</v>
      </c>
      <c r="J357" t="s">
        <v>957</v>
      </c>
      <c r="K357" t="s">
        <v>958</v>
      </c>
      <c r="L357">
        <v>1368</v>
      </c>
      <c r="N357">
        <v>1011</v>
      </c>
      <c r="O357" t="s">
        <v>927</v>
      </c>
      <c r="P357" t="s">
        <v>927</v>
      </c>
      <c r="Q357">
        <v>1</v>
      </c>
      <c r="X357">
        <v>0.01</v>
      </c>
      <c r="Y357">
        <v>0</v>
      </c>
      <c r="Z357">
        <v>88.42</v>
      </c>
      <c r="AA357">
        <v>10.14</v>
      </c>
      <c r="AB357">
        <v>0</v>
      </c>
      <c r="AC357">
        <v>0</v>
      </c>
      <c r="AD357">
        <v>1</v>
      </c>
      <c r="AE357">
        <v>0</v>
      </c>
      <c r="AF357" t="s">
        <v>206</v>
      </c>
      <c r="AG357">
        <v>0.02</v>
      </c>
      <c r="AH357">
        <v>2</v>
      </c>
      <c r="AI357">
        <v>86295878</v>
      </c>
      <c r="AJ357">
        <v>309</v>
      </c>
      <c r="AK357">
        <v>0</v>
      </c>
      <c r="AL357">
        <v>0</v>
      </c>
      <c r="AM357">
        <v>0</v>
      </c>
      <c r="AN357">
        <v>0</v>
      </c>
      <c r="AO357">
        <v>0</v>
      </c>
      <c r="AP357">
        <v>0</v>
      </c>
      <c r="AQ357">
        <v>0</v>
      </c>
      <c r="AR357">
        <v>0</v>
      </c>
    </row>
    <row r="358" spans="1:44" x14ac:dyDescent="0.2">
      <c r="A358">
        <f>ROW(Source!A178)</f>
        <v>178</v>
      </c>
      <c r="B358">
        <v>86295887</v>
      </c>
      <c r="C358">
        <v>86295875</v>
      </c>
      <c r="D358">
        <v>27439595</v>
      </c>
      <c r="E358">
        <v>1</v>
      </c>
      <c r="F358">
        <v>1</v>
      </c>
      <c r="G358">
        <v>1</v>
      </c>
      <c r="H358">
        <v>2</v>
      </c>
      <c r="I358" t="s">
        <v>959</v>
      </c>
      <c r="J358" t="s">
        <v>960</v>
      </c>
      <c r="K358" t="s">
        <v>961</v>
      </c>
      <c r="L358">
        <v>1368</v>
      </c>
      <c r="N358">
        <v>1011</v>
      </c>
      <c r="O358" t="s">
        <v>927</v>
      </c>
      <c r="P358" t="s">
        <v>927</v>
      </c>
      <c r="Q358">
        <v>1</v>
      </c>
      <c r="X358">
        <v>0.01</v>
      </c>
      <c r="Y358">
        <v>0</v>
      </c>
      <c r="Z358">
        <v>2.17</v>
      </c>
      <c r="AA358">
        <v>0</v>
      </c>
      <c r="AB358">
        <v>0</v>
      </c>
      <c r="AC358">
        <v>0</v>
      </c>
      <c r="AD358">
        <v>1</v>
      </c>
      <c r="AE358">
        <v>0</v>
      </c>
      <c r="AF358" t="s">
        <v>206</v>
      </c>
      <c r="AG358">
        <v>0.02</v>
      </c>
      <c r="AH358">
        <v>2</v>
      </c>
      <c r="AI358">
        <v>86295879</v>
      </c>
      <c r="AJ358">
        <v>310</v>
      </c>
      <c r="AK358">
        <v>0</v>
      </c>
      <c r="AL358">
        <v>0</v>
      </c>
      <c r="AM358">
        <v>0</v>
      </c>
      <c r="AN358">
        <v>0</v>
      </c>
      <c r="AO358">
        <v>0</v>
      </c>
      <c r="AP358">
        <v>0</v>
      </c>
      <c r="AQ358">
        <v>0</v>
      </c>
      <c r="AR358">
        <v>0</v>
      </c>
    </row>
    <row r="359" spans="1:44" x14ac:dyDescent="0.2">
      <c r="A359">
        <f>ROW(Source!A178)</f>
        <v>178</v>
      </c>
      <c r="B359">
        <v>86295888</v>
      </c>
      <c r="C359">
        <v>86295875</v>
      </c>
      <c r="D359">
        <v>27441139</v>
      </c>
      <c r="E359">
        <v>1</v>
      </c>
      <c r="F359">
        <v>1</v>
      </c>
      <c r="G359">
        <v>1</v>
      </c>
      <c r="H359">
        <v>2</v>
      </c>
      <c r="I359" t="s">
        <v>962</v>
      </c>
      <c r="J359" t="s">
        <v>963</v>
      </c>
      <c r="K359" t="s">
        <v>964</v>
      </c>
      <c r="L359">
        <v>1368</v>
      </c>
      <c r="N359">
        <v>1011</v>
      </c>
      <c r="O359" t="s">
        <v>927</v>
      </c>
      <c r="P359" t="s">
        <v>927</v>
      </c>
      <c r="Q359">
        <v>1</v>
      </c>
      <c r="X359">
        <v>0.65</v>
      </c>
      <c r="Y359">
        <v>0</v>
      </c>
      <c r="Z359">
        <v>6.81</v>
      </c>
      <c r="AA359">
        <v>0</v>
      </c>
      <c r="AB359">
        <v>0</v>
      </c>
      <c r="AC359">
        <v>0</v>
      </c>
      <c r="AD359">
        <v>1</v>
      </c>
      <c r="AE359">
        <v>0</v>
      </c>
      <c r="AF359" t="s">
        <v>206</v>
      </c>
      <c r="AG359">
        <v>1.3</v>
      </c>
      <c r="AH359">
        <v>2</v>
      </c>
      <c r="AI359">
        <v>86295880</v>
      </c>
      <c r="AJ359">
        <v>311</v>
      </c>
      <c r="AK359">
        <v>0</v>
      </c>
      <c r="AL359">
        <v>0</v>
      </c>
      <c r="AM359">
        <v>0</v>
      </c>
      <c r="AN359">
        <v>0</v>
      </c>
      <c r="AO359">
        <v>0</v>
      </c>
      <c r="AP359">
        <v>0</v>
      </c>
      <c r="AQ359">
        <v>0</v>
      </c>
      <c r="AR359">
        <v>0</v>
      </c>
    </row>
    <row r="360" spans="1:44" x14ac:dyDescent="0.2">
      <c r="A360">
        <f>ROW(Source!A178)</f>
        <v>178</v>
      </c>
      <c r="B360">
        <v>86295889</v>
      </c>
      <c r="C360">
        <v>86295875</v>
      </c>
      <c r="D360">
        <v>27441327</v>
      </c>
      <c r="E360">
        <v>1</v>
      </c>
      <c r="F360">
        <v>1</v>
      </c>
      <c r="G360">
        <v>1</v>
      </c>
      <c r="H360">
        <v>2</v>
      </c>
      <c r="I360" t="s">
        <v>936</v>
      </c>
      <c r="J360" t="s">
        <v>937</v>
      </c>
      <c r="K360" t="s">
        <v>938</v>
      </c>
      <c r="L360">
        <v>1368</v>
      </c>
      <c r="N360">
        <v>1011</v>
      </c>
      <c r="O360" t="s">
        <v>927</v>
      </c>
      <c r="P360" t="s">
        <v>927</v>
      </c>
      <c r="Q360">
        <v>1</v>
      </c>
      <c r="X360">
        <v>0.01</v>
      </c>
      <c r="Y360">
        <v>0</v>
      </c>
      <c r="Z360">
        <v>93.37</v>
      </c>
      <c r="AA360">
        <v>11.69</v>
      </c>
      <c r="AB360">
        <v>0</v>
      </c>
      <c r="AC360">
        <v>0</v>
      </c>
      <c r="AD360">
        <v>1</v>
      </c>
      <c r="AE360">
        <v>0</v>
      </c>
      <c r="AF360" t="s">
        <v>206</v>
      </c>
      <c r="AG360">
        <v>0.02</v>
      </c>
      <c r="AH360">
        <v>2</v>
      </c>
      <c r="AI360">
        <v>86295881</v>
      </c>
      <c r="AJ360">
        <v>312</v>
      </c>
      <c r="AK360">
        <v>0</v>
      </c>
      <c r="AL360">
        <v>0</v>
      </c>
      <c r="AM360">
        <v>0</v>
      </c>
      <c r="AN360">
        <v>0</v>
      </c>
      <c r="AO360">
        <v>0</v>
      </c>
      <c r="AP360">
        <v>0</v>
      </c>
      <c r="AQ360">
        <v>0</v>
      </c>
      <c r="AR360">
        <v>0</v>
      </c>
    </row>
    <row r="361" spans="1:44" x14ac:dyDescent="0.2">
      <c r="A361">
        <f>ROW(Source!A178)</f>
        <v>178</v>
      </c>
      <c r="B361">
        <v>86295890</v>
      </c>
      <c r="C361">
        <v>86295875</v>
      </c>
      <c r="D361">
        <v>27371445</v>
      </c>
      <c r="E361">
        <v>1</v>
      </c>
      <c r="F361">
        <v>1</v>
      </c>
      <c r="G361">
        <v>1</v>
      </c>
      <c r="H361">
        <v>3</v>
      </c>
      <c r="I361" t="s">
        <v>210</v>
      </c>
      <c r="J361" t="s">
        <v>212</v>
      </c>
      <c r="K361" t="s">
        <v>211</v>
      </c>
      <c r="L361">
        <v>1348</v>
      </c>
      <c r="N361">
        <v>1009</v>
      </c>
      <c r="O361" t="s">
        <v>63</v>
      </c>
      <c r="P361" t="s">
        <v>63</v>
      </c>
      <c r="Q361">
        <v>1000</v>
      </c>
      <c r="X361">
        <v>1.4E-3</v>
      </c>
      <c r="Y361">
        <v>6156.33</v>
      </c>
      <c r="Z361">
        <v>0</v>
      </c>
      <c r="AA361">
        <v>0</v>
      </c>
      <c r="AB361">
        <v>0</v>
      </c>
      <c r="AC361">
        <v>0</v>
      </c>
      <c r="AD361">
        <v>1</v>
      </c>
      <c r="AE361">
        <v>0</v>
      </c>
      <c r="AF361" t="s">
        <v>206</v>
      </c>
      <c r="AG361">
        <v>2.8E-3</v>
      </c>
      <c r="AH361">
        <v>2</v>
      </c>
      <c r="AI361">
        <v>86295882</v>
      </c>
      <c r="AJ361">
        <v>313</v>
      </c>
      <c r="AK361">
        <v>3</v>
      </c>
      <c r="AL361">
        <v>-17.237724</v>
      </c>
      <c r="AM361">
        <v>0</v>
      </c>
      <c r="AN361">
        <v>0</v>
      </c>
      <c r="AO361">
        <v>0</v>
      </c>
      <c r="AP361">
        <v>0</v>
      </c>
      <c r="AQ361">
        <v>0</v>
      </c>
      <c r="AR361">
        <v>1</v>
      </c>
    </row>
    <row r="362" spans="1:44" x14ac:dyDescent="0.2">
      <c r="A362">
        <f>ROW(Source!A178)</f>
        <v>178</v>
      </c>
      <c r="B362">
        <v>86295891</v>
      </c>
      <c r="C362">
        <v>86295875</v>
      </c>
      <c r="D362">
        <v>27387231</v>
      </c>
      <c r="E362">
        <v>1</v>
      </c>
      <c r="F362">
        <v>1</v>
      </c>
      <c r="G362">
        <v>1</v>
      </c>
      <c r="H362">
        <v>3</v>
      </c>
      <c r="I362" t="s">
        <v>176</v>
      </c>
      <c r="J362" t="s">
        <v>178</v>
      </c>
      <c r="K362" t="s">
        <v>177</v>
      </c>
      <c r="L362">
        <v>1348</v>
      </c>
      <c r="N362">
        <v>1009</v>
      </c>
      <c r="O362" t="s">
        <v>63</v>
      </c>
      <c r="P362" t="s">
        <v>63</v>
      </c>
      <c r="Q362">
        <v>1000</v>
      </c>
      <c r="X362">
        <v>1.9E-2</v>
      </c>
      <c r="Y362">
        <v>14313</v>
      </c>
      <c r="Z362">
        <v>0</v>
      </c>
      <c r="AA362">
        <v>0</v>
      </c>
      <c r="AB362">
        <v>0</v>
      </c>
      <c r="AC362">
        <v>0</v>
      </c>
      <c r="AD362">
        <v>1</v>
      </c>
      <c r="AE362">
        <v>0</v>
      </c>
      <c r="AF362" t="s">
        <v>206</v>
      </c>
      <c r="AG362">
        <v>3.7999999999999999E-2</v>
      </c>
      <c r="AH362">
        <v>2</v>
      </c>
      <c r="AI362">
        <v>86295883</v>
      </c>
      <c r="AJ362">
        <v>314</v>
      </c>
      <c r="AK362">
        <v>3</v>
      </c>
      <c r="AL362">
        <v>-543.89400000000001</v>
      </c>
      <c r="AM362">
        <v>0</v>
      </c>
      <c r="AN362">
        <v>0</v>
      </c>
      <c r="AO362">
        <v>0</v>
      </c>
      <c r="AP362">
        <v>0</v>
      </c>
      <c r="AQ362">
        <v>0</v>
      </c>
      <c r="AR362">
        <v>1</v>
      </c>
    </row>
    <row r="363" spans="1:44" x14ac:dyDescent="0.2">
      <c r="A363">
        <f>ROW(Source!A183)</f>
        <v>183</v>
      </c>
      <c r="B363">
        <v>86295902</v>
      </c>
      <c r="C363">
        <v>86295894</v>
      </c>
      <c r="D363">
        <v>27493137</v>
      </c>
      <c r="E363">
        <v>1</v>
      </c>
      <c r="F363">
        <v>1</v>
      </c>
      <c r="G363">
        <v>1</v>
      </c>
      <c r="H363">
        <v>1</v>
      </c>
      <c r="I363" t="s">
        <v>947</v>
      </c>
      <c r="J363" t="s">
        <v>6</v>
      </c>
      <c r="K363" t="s">
        <v>948</v>
      </c>
      <c r="L363">
        <v>1369</v>
      </c>
      <c r="N363">
        <v>1013</v>
      </c>
      <c r="O363" t="s">
        <v>921</v>
      </c>
      <c r="P363" t="s">
        <v>921</v>
      </c>
      <c r="Q363">
        <v>1</v>
      </c>
      <c r="X363">
        <v>106.2</v>
      </c>
      <c r="Y363">
        <v>0</v>
      </c>
      <c r="Z363">
        <v>0</v>
      </c>
      <c r="AA363">
        <v>0</v>
      </c>
      <c r="AB363">
        <v>9.15</v>
      </c>
      <c r="AC363">
        <v>0</v>
      </c>
      <c r="AD363">
        <v>1</v>
      </c>
      <c r="AE363">
        <v>1</v>
      </c>
      <c r="AF363" t="s">
        <v>342</v>
      </c>
      <c r="AG363">
        <v>318.60000000000002</v>
      </c>
      <c r="AH363">
        <v>2</v>
      </c>
      <c r="AI363">
        <v>86295895</v>
      </c>
      <c r="AJ363">
        <v>315</v>
      </c>
      <c r="AK363">
        <v>0</v>
      </c>
      <c r="AL363">
        <v>0</v>
      </c>
      <c r="AM363">
        <v>0</v>
      </c>
      <c r="AN363">
        <v>0</v>
      </c>
      <c r="AO363">
        <v>0</v>
      </c>
      <c r="AP363">
        <v>0</v>
      </c>
      <c r="AQ363">
        <v>0</v>
      </c>
      <c r="AR363">
        <v>0</v>
      </c>
    </row>
    <row r="364" spans="1:44" x14ac:dyDescent="0.2">
      <c r="A364">
        <f>ROW(Source!A183)</f>
        <v>183</v>
      </c>
      <c r="B364">
        <v>86295903</v>
      </c>
      <c r="C364">
        <v>86295894</v>
      </c>
      <c r="D364">
        <v>121548</v>
      </c>
      <c r="E364">
        <v>1</v>
      </c>
      <c r="F364">
        <v>1</v>
      </c>
      <c r="G364">
        <v>1</v>
      </c>
      <c r="H364">
        <v>1</v>
      </c>
      <c r="I364" t="s">
        <v>39</v>
      </c>
      <c r="J364" t="s">
        <v>6</v>
      </c>
      <c r="K364" t="s">
        <v>922</v>
      </c>
      <c r="L364">
        <v>608254</v>
      </c>
      <c r="N364">
        <v>1013</v>
      </c>
      <c r="O364" t="s">
        <v>923</v>
      </c>
      <c r="P364" t="s">
        <v>923</v>
      </c>
      <c r="Q364">
        <v>1</v>
      </c>
      <c r="X364">
        <v>0.91</v>
      </c>
      <c r="Y364">
        <v>0</v>
      </c>
      <c r="Z364">
        <v>0</v>
      </c>
      <c r="AA364">
        <v>0</v>
      </c>
      <c r="AB364">
        <v>0</v>
      </c>
      <c r="AC364">
        <v>0</v>
      </c>
      <c r="AD364">
        <v>1</v>
      </c>
      <c r="AE364">
        <v>2</v>
      </c>
      <c r="AF364" t="s">
        <v>342</v>
      </c>
      <c r="AG364">
        <v>2.73</v>
      </c>
      <c r="AH364">
        <v>2</v>
      </c>
      <c r="AI364">
        <v>86295896</v>
      </c>
      <c r="AJ364">
        <v>316</v>
      </c>
      <c r="AK364">
        <v>0</v>
      </c>
      <c r="AL364">
        <v>0</v>
      </c>
      <c r="AM364">
        <v>0</v>
      </c>
      <c r="AN364">
        <v>0</v>
      </c>
      <c r="AO364">
        <v>0</v>
      </c>
      <c r="AP364">
        <v>0</v>
      </c>
      <c r="AQ364">
        <v>0</v>
      </c>
      <c r="AR364">
        <v>0</v>
      </c>
    </row>
    <row r="365" spans="1:44" x14ac:dyDescent="0.2">
      <c r="A365">
        <f>ROW(Source!A183)</f>
        <v>183</v>
      </c>
      <c r="B365">
        <v>86295904</v>
      </c>
      <c r="C365">
        <v>86295894</v>
      </c>
      <c r="D365">
        <v>27439571</v>
      </c>
      <c r="E365">
        <v>1</v>
      </c>
      <c r="F365">
        <v>1</v>
      </c>
      <c r="G365">
        <v>1</v>
      </c>
      <c r="H365">
        <v>2</v>
      </c>
      <c r="I365" t="s">
        <v>956</v>
      </c>
      <c r="J365" t="s">
        <v>957</v>
      </c>
      <c r="K365" t="s">
        <v>958</v>
      </c>
      <c r="L365">
        <v>1368</v>
      </c>
      <c r="N365">
        <v>1011</v>
      </c>
      <c r="O365" t="s">
        <v>927</v>
      </c>
      <c r="P365" t="s">
        <v>927</v>
      </c>
      <c r="Q365">
        <v>1</v>
      </c>
      <c r="X365">
        <v>0.91</v>
      </c>
      <c r="Y365">
        <v>0</v>
      </c>
      <c r="Z365">
        <v>88.42</v>
      </c>
      <c r="AA365">
        <v>10.14</v>
      </c>
      <c r="AB365">
        <v>0</v>
      </c>
      <c r="AC365">
        <v>0</v>
      </c>
      <c r="AD365">
        <v>1</v>
      </c>
      <c r="AE365">
        <v>0</v>
      </c>
      <c r="AF365" t="s">
        <v>342</v>
      </c>
      <c r="AG365">
        <v>2.73</v>
      </c>
      <c r="AH365">
        <v>2</v>
      </c>
      <c r="AI365">
        <v>86295897</v>
      </c>
      <c r="AJ365">
        <v>317</v>
      </c>
      <c r="AK365">
        <v>0</v>
      </c>
      <c r="AL365">
        <v>0</v>
      </c>
      <c r="AM365">
        <v>0</v>
      </c>
      <c r="AN365">
        <v>0</v>
      </c>
      <c r="AO365">
        <v>0</v>
      </c>
      <c r="AP365">
        <v>0</v>
      </c>
      <c r="AQ365">
        <v>0</v>
      </c>
      <c r="AR365">
        <v>0</v>
      </c>
    </row>
    <row r="366" spans="1:44" x14ac:dyDescent="0.2">
      <c r="A366">
        <f>ROW(Source!A183)</f>
        <v>183</v>
      </c>
      <c r="B366">
        <v>86295905</v>
      </c>
      <c r="C366">
        <v>86295894</v>
      </c>
      <c r="D366">
        <v>27439595</v>
      </c>
      <c r="E366">
        <v>1</v>
      </c>
      <c r="F366">
        <v>1</v>
      </c>
      <c r="G366">
        <v>1</v>
      </c>
      <c r="H366">
        <v>2</v>
      </c>
      <c r="I366" t="s">
        <v>959</v>
      </c>
      <c r="J366" t="s">
        <v>960</v>
      </c>
      <c r="K366" t="s">
        <v>961</v>
      </c>
      <c r="L366">
        <v>1368</v>
      </c>
      <c r="N366">
        <v>1011</v>
      </c>
      <c r="O366" t="s">
        <v>927</v>
      </c>
      <c r="P366" t="s">
        <v>927</v>
      </c>
      <c r="Q366">
        <v>1</v>
      </c>
      <c r="X366">
        <v>0.01</v>
      </c>
      <c r="Y366">
        <v>0</v>
      </c>
      <c r="Z366">
        <v>2.17</v>
      </c>
      <c r="AA366">
        <v>0</v>
      </c>
      <c r="AB366">
        <v>0</v>
      </c>
      <c r="AC366">
        <v>0</v>
      </c>
      <c r="AD366">
        <v>1</v>
      </c>
      <c r="AE366">
        <v>0</v>
      </c>
      <c r="AF366" t="s">
        <v>342</v>
      </c>
      <c r="AG366">
        <v>0.03</v>
      </c>
      <c r="AH366">
        <v>2</v>
      </c>
      <c r="AI366">
        <v>86295898</v>
      </c>
      <c r="AJ366">
        <v>318</v>
      </c>
      <c r="AK366">
        <v>0</v>
      </c>
      <c r="AL366">
        <v>0</v>
      </c>
      <c r="AM366">
        <v>0</v>
      </c>
      <c r="AN366">
        <v>0</v>
      </c>
      <c r="AO366">
        <v>0</v>
      </c>
      <c r="AP366">
        <v>0</v>
      </c>
      <c r="AQ366">
        <v>0</v>
      </c>
      <c r="AR366">
        <v>0</v>
      </c>
    </row>
    <row r="367" spans="1:44" x14ac:dyDescent="0.2">
      <c r="A367">
        <f>ROW(Source!A183)</f>
        <v>183</v>
      </c>
      <c r="B367">
        <v>86295906</v>
      </c>
      <c r="C367">
        <v>86295894</v>
      </c>
      <c r="D367">
        <v>27441139</v>
      </c>
      <c r="E367">
        <v>1</v>
      </c>
      <c r="F367">
        <v>1</v>
      </c>
      <c r="G367">
        <v>1</v>
      </c>
      <c r="H367">
        <v>2</v>
      </c>
      <c r="I367" t="s">
        <v>962</v>
      </c>
      <c r="J367" t="s">
        <v>963</v>
      </c>
      <c r="K367" t="s">
        <v>964</v>
      </c>
      <c r="L367">
        <v>1368</v>
      </c>
      <c r="N367">
        <v>1011</v>
      </c>
      <c r="O367" t="s">
        <v>927</v>
      </c>
      <c r="P367" t="s">
        <v>927</v>
      </c>
      <c r="Q367">
        <v>1</v>
      </c>
      <c r="X367">
        <v>1.1200000000000001</v>
      </c>
      <c r="Y367">
        <v>0</v>
      </c>
      <c r="Z367">
        <v>6.81</v>
      </c>
      <c r="AA367">
        <v>0</v>
      </c>
      <c r="AB367">
        <v>0</v>
      </c>
      <c r="AC367">
        <v>0</v>
      </c>
      <c r="AD367">
        <v>1</v>
      </c>
      <c r="AE367">
        <v>0</v>
      </c>
      <c r="AF367" t="s">
        <v>342</v>
      </c>
      <c r="AG367">
        <v>3.3600000000000003</v>
      </c>
      <c r="AH367">
        <v>2</v>
      </c>
      <c r="AI367">
        <v>86295899</v>
      </c>
      <c r="AJ367">
        <v>319</v>
      </c>
      <c r="AK367">
        <v>0</v>
      </c>
      <c r="AL367">
        <v>0</v>
      </c>
      <c r="AM367">
        <v>0</v>
      </c>
      <c r="AN367">
        <v>0</v>
      </c>
      <c r="AO367">
        <v>0</v>
      </c>
      <c r="AP367">
        <v>0</v>
      </c>
      <c r="AQ367">
        <v>0</v>
      </c>
      <c r="AR367">
        <v>0</v>
      </c>
    </row>
    <row r="368" spans="1:44" x14ac:dyDescent="0.2">
      <c r="A368">
        <f>ROW(Source!A183)</f>
        <v>183</v>
      </c>
      <c r="B368">
        <v>86295907</v>
      </c>
      <c r="C368">
        <v>86295894</v>
      </c>
      <c r="D368">
        <v>27441327</v>
      </c>
      <c r="E368">
        <v>1</v>
      </c>
      <c r="F368">
        <v>1</v>
      </c>
      <c r="G368">
        <v>1</v>
      </c>
      <c r="H368">
        <v>2</v>
      </c>
      <c r="I368" t="s">
        <v>936</v>
      </c>
      <c r="J368" t="s">
        <v>937</v>
      </c>
      <c r="K368" t="s">
        <v>938</v>
      </c>
      <c r="L368">
        <v>1368</v>
      </c>
      <c r="N368">
        <v>1011</v>
      </c>
      <c r="O368" t="s">
        <v>927</v>
      </c>
      <c r="P368" t="s">
        <v>927</v>
      </c>
      <c r="Q368">
        <v>1</v>
      </c>
      <c r="X368">
        <v>1.8</v>
      </c>
      <c r="Y368">
        <v>0</v>
      </c>
      <c r="Z368">
        <v>93.37</v>
      </c>
      <c r="AA368">
        <v>11.69</v>
      </c>
      <c r="AB368">
        <v>0</v>
      </c>
      <c r="AC368">
        <v>0</v>
      </c>
      <c r="AD368">
        <v>1</v>
      </c>
      <c r="AE368">
        <v>0</v>
      </c>
      <c r="AF368" t="s">
        <v>342</v>
      </c>
      <c r="AG368">
        <v>5.4</v>
      </c>
      <c r="AH368">
        <v>2</v>
      </c>
      <c r="AI368">
        <v>86295900</v>
      </c>
      <c r="AJ368">
        <v>320</v>
      </c>
      <c r="AK368">
        <v>0</v>
      </c>
      <c r="AL368">
        <v>0</v>
      </c>
      <c r="AM368">
        <v>0</v>
      </c>
      <c r="AN368">
        <v>0</v>
      </c>
      <c r="AO368">
        <v>0</v>
      </c>
      <c r="AP368">
        <v>0</v>
      </c>
      <c r="AQ368">
        <v>0</v>
      </c>
      <c r="AR368">
        <v>0</v>
      </c>
    </row>
    <row r="369" spans="1:44" x14ac:dyDescent="0.2">
      <c r="A369">
        <f>ROW(Source!A183)</f>
        <v>183</v>
      </c>
      <c r="B369">
        <v>86295908</v>
      </c>
      <c r="C369">
        <v>86295894</v>
      </c>
      <c r="D369">
        <v>27386930</v>
      </c>
      <c r="E369">
        <v>1</v>
      </c>
      <c r="F369">
        <v>1</v>
      </c>
      <c r="G369">
        <v>1</v>
      </c>
      <c r="H369">
        <v>3</v>
      </c>
      <c r="I369" t="s">
        <v>1105</v>
      </c>
      <c r="J369" t="s">
        <v>1106</v>
      </c>
      <c r="K369" t="s">
        <v>1107</v>
      </c>
      <c r="L369">
        <v>1348</v>
      </c>
      <c r="N369">
        <v>1009</v>
      </c>
      <c r="O369" t="s">
        <v>63</v>
      </c>
      <c r="P369" t="s">
        <v>63</v>
      </c>
      <c r="Q369">
        <v>1000</v>
      </c>
      <c r="X369">
        <v>0.6</v>
      </c>
      <c r="Y369">
        <v>38397</v>
      </c>
      <c r="Z369">
        <v>0</v>
      </c>
      <c r="AA369">
        <v>0</v>
      </c>
      <c r="AB369">
        <v>0</v>
      </c>
      <c r="AC369">
        <v>0</v>
      </c>
      <c r="AD369">
        <v>1</v>
      </c>
      <c r="AE369">
        <v>0</v>
      </c>
      <c r="AF369" t="s">
        <v>342</v>
      </c>
      <c r="AG369">
        <v>1.7999999999999998</v>
      </c>
      <c r="AH369">
        <v>3</v>
      </c>
      <c r="AI369">
        <v>-1</v>
      </c>
      <c r="AJ369" t="s">
        <v>6</v>
      </c>
      <c r="AK369">
        <v>4</v>
      </c>
      <c r="AL369">
        <v>-69114.599999999991</v>
      </c>
      <c r="AM369">
        <v>0</v>
      </c>
      <c r="AN369">
        <v>0</v>
      </c>
      <c r="AO369">
        <v>0</v>
      </c>
      <c r="AP369">
        <v>0</v>
      </c>
      <c r="AQ369">
        <v>0</v>
      </c>
      <c r="AR369">
        <v>1</v>
      </c>
    </row>
    <row r="370" spans="1:44" x14ac:dyDescent="0.2">
      <c r="A370">
        <f>ROW(Source!A184)</f>
        <v>184</v>
      </c>
      <c r="B370">
        <v>86295902</v>
      </c>
      <c r="C370">
        <v>86295894</v>
      </c>
      <c r="D370">
        <v>27493137</v>
      </c>
      <c r="E370">
        <v>1</v>
      </c>
      <c r="F370">
        <v>1</v>
      </c>
      <c r="G370">
        <v>1</v>
      </c>
      <c r="H370">
        <v>1</v>
      </c>
      <c r="I370" t="s">
        <v>947</v>
      </c>
      <c r="J370" t="s">
        <v>6</v>
      </c>
      <c r="K370" t="s">
        <v>948</v>
      </c>
      <c r="L370">
        <v>1369</v>
      </c>
      <c r="N370">
        <v>1013</v>
      </c>
      <c r="O370" t="s">
        <v>921</v>
      </c>
      <c r="P370" t="s">
        <v>921</v>
      </c>
      <c r="Q370">
        <v>1</v>
      </c>
      <c r="X370">
        <v>106.2</v>
      </c>
      <c r="Y370">
        <v>0</v>
      </c>
      <c r="Z370">
        <v>0</v>
      </c>
      <c r="AA370">
        <v>0</v>
      </c>
      <c r="AB370">
        <v>9.15</v>
      </c>
      <c r="AC370">
        <v>0</v>
      </c>
      <c r="AD370">
        <v>1</v>
      </c>
      <c r="AE370">
        <v>1</v>
      </c>
      <c r="AF370" t="s">
        <v>342</v>
      </c>
      <c r="AG370">
        <v>318.60000000000002</v>
      </c>
      <c r="AH370">
        <v>2</v>
      </c>
      <c r="AI370">
        <v>86295895</v>
      </c>
      <c r="AJ370">
        <v>322</v>
      </c>
      <c r="AK370">
        <v>0</v>
      </c>
      <c r="AL370">
        <v>0</v>
      </c>
      <c r="AM370">
        <v>0</v>
      </c>
      <c r="AN370">
        <v>0</v>
      </c>
      <c r="AO370">
        <v>0</v>
      </c>
      <c r="AP370">
        <v>0</v>
      </c>
      <c r="AQ370">
        <v>0</v>
      </c>
      <c r="AR370">
        <v>0</v>
      </c>
    </row>
    <row r="371" spans="1:44" x14ac:dyDescent="0.2">
      <c r="A371">
        <f>ROW(Source!A184)</f>
        <v>184</v>
      </c>
      <c r="B371">
        <v>86295903</v>
      </c>
      <c r="C371">
        <v>86295894</v>
      </c>
      <c r="D371">
        <v>121548</v>
      </c>
      <c r="E371">
        <v>1</v>
      </c>
      <c r="F371">
        <v>1</v>
      </c>
      <c r="G371">
        <v>1</v>
      </c>
      <c r="H371">
        <v>1</v>
      </c>
      <c r="I371" t="s">
        <v>39</v>
      </c>
      <c r="J371" t="s">
        <v>6</v>
      </c>
      <c r="K371" t="s">
        <v>922</v>
      </c>
      <c r="L371">
        <v>608254</v>
      </c>
      <c r="N371">
        <v>1013</v>
      </c>
      <c r="O371" t="s">
        <v>923</v>
      </c>
      <c r="P371" t="s">
        <v>923</v>
      </c>
      <c r="Q371">
        <v>1</v>
      </c>
      <c r="X371">
        <v>0.91</v>
      </c>
      <c r="Y371">
        <v>0</v>
      </c>
      <c r="Z371">
        <v>0</v>
      </c>
      <c r="AA371">
        <v>0</v>
      </c>
      <c r="AB371">
        <v>0</v>
      </c>
      <c r="AC371">
        <v>0</v>
      </c>
      <c r="AD371">
        <v>1</v>
      </c>
      <c r="AE371">
        <v>2</v>
      </c>
      <c r="AF371" t="s">
        <v>342</v>
      </c>
      <c r="AG371">
        <v>2.73</v>
      </c>
      <c r="AH371">
        <v>2</v>
      </c>
      <c r="AI371">
        <v>86295896</v>
      </c>
      <c r="AJ371">
        <v>323</v>
      </c>
      <c r="AK371">
        <v>0</v>
      </c>
      <c r="AL371">
        <v>0</v>
      </c>
      <c r="AM371">
        <v>0</v>
      </c>
      <c r="AN371">
        <v>0</v>
      </c>
      <c r="AO371">
        <v>0</v>
      </c>
      <c r="AP371">
        <v>0</v>
      </c>
      <c r="AQ371">
        <v>0</v>
      </c>
      <c r="AR371">
        <v>0</v>
      </c>
    </row>
    <row r="372" spans="1:44" x14ac:dyDescent="0.2">
      <c r="A372">
        <f>ROW(Source!A184)</f>
        <v>184</v>
      </c>
      <c r="B372">
        <v>86295904</v>
      </c>
      <c r="C372">
        <v>86295894</v>
      </c>
      <c r="D372">
        <v>27439571</v>
      </c>
      <c r="E372">
        <v>1</v>
      </c>
      <c r="F372">
        <v>1</v>
      </c>
      <c r="G372">
        <v>1</v>
      </c>
      <c r="H372">
        <v>2</v>
      </c>
      <c r="I372" t="s">
        <v>956</v>
      </c>
      <c r="J372" t="s">
        <v>957</v>
      </c>
      <c r="K372" t="s">
        <v>958</v>
      </c>
      <c r="L372">
        <v>1368</v>
      </c>
      <c r="N372">
        <v>1011</v>
      </c>
      <c r="O372" t="s">
        <v>927</v>
      </c>
      <c r="P372" t="s">
        <v>927</v>
      </c>
      <c r="Q372">
        <v>1</v>
      </c>
      <c r="X372">
        <v>0.91</v>
      </c>
      <c r="Y372">
        <v>0</v>
      </c>
      <c r="Z372">
        <v>88.42</v>
      </c>
      <c r="AA372">
        <v>10.14</v>
      </c>
      <c r="AB372">
        <v>0</v>
      </c>
      <c r="AC372">
        <v>0</v>
      </c>
      <c r="AD372">
        <v>1</v>
      </c>
      <c r="AE372">
        <v>0</v>
      </c>
      <c r="AF372" t="s">
        <v>342</v>
      </c>
      <c r="AG372">
        <v>2.73</v>
      </c>
      <c r="AH372">
        <v>2</v>
      </c>
      <c r="AI372">
        <v>86295897</v>
      </c>
      <c r="AJ372">
        <v>324</v>
      </c>
      <c r="AK372">
        <v>0</v>
      </c>
      <c r="AL372">
        <v>0</v>
      </c>
      <c r="AM372">
        <v>0</v>
      </c>
      <c r="AN372">
        <v>0</v>
      </c>
      <c r="AO372">
        <v>0</v>
      </c>
      <c r="AP372">
        <v>0</v>
      </c>
      <c r="AQ372">
        <v>0</v>
      </c>
      <c r="AR372">
        <v>0</v>
      </c>
    </row>
    <row r="373" spans="1:44" x14ac:dyDescent="0.2">
      <c r="A373">
        <f>ROW(Source!A184)</f>
        <v>184</v>
      </c>
      <c r="B373">
        <v>86295905</v>
      </c>
      <c r="C373">
        <v>86295894</v>
      </c>
      <c r="D373">
        <v>27439595</v>
      </c>
      <c r="E373">
        <v>1</v>
      </c>
      <c r="F373">
        <v>1</v>
      </c>
      <c r="G373">
        <v>1</v>
      </c>
      <c r="H373">
        <v>2</v>
      </c>
      <c r="I373" t="s">
        <v>959</v>
      </c>
      <c r="J373" t="s">
        <v>960</v>
      </c>
      <c r="K373" t="s">
        <v>961</v>
      </c>
      <c r="L373">
        <v>1368</v>
      </c>
      <c r="N373">
        <v>1011</v>
      </c>
      <c r="O373" t="s">
        <v>927</v>
      </c>
      <c r="P373" t="s">
        <v>927</v>
      </c>
      <c r="Q373">
        <v>1</v>
      </c>
      <c r="X373">
        <v>0.01</v>
      </c>
      <c r="Y373">
        <v>0</v>
      </c>
      <c r="Z373">
        <v>2.17</v>
      </c>
      <c r="AA373">
        <v>0</v>
      </c>
      <c r="AB373">
        <v>0</v>
      </c>
      <c r="AC373">
        <v>0</v>
      </c>
      <c r="AD373">
        <v>1</v>
      </c>
      <c r="AE373">
        <v>0</v>
      </c>
      <c r="AF373" t="s">
        <v>342</v>
      </c>
      <c r="AG373">
        <v>0.03</v>
      </c>
      <c r="AH373">
        <v>2</v>
      </c>
      <c r="AI373">
        <v>86295898</v>
      </c>
      <c r="AJ373">
        <v>325</v>
      </c>
      <c r="AK373">
        <v>0</v>
      </c>
      <c r="AL373">
        <v>0</v>
      </c>
      <c r="AM373">
        <v>0</v>
      </c>
      <c r="AN373">
        <v>0</v>
      </c>
      <c r="AO373">
        <v>0</v>
      </c>
      <c r="AP373">
        <v>0</v>
      </c>
      <c r="AQ373">
        <v>0</v>
      </c>
      <c r="AR373">
        <v>0</v>
      </c>
    </row>
    <row r="374" spans="1:44" x14ac:dyDescent="0.2">
      <c r="A374">
        <f>ROW(Source!A184)</f>
        <v>184</v>
      </c>
      <c r="B374">
        <v>86295906</v>
      </c>
      <c r="C374">
        <v>86295894</v>
      </c>
      <c r="D374">
        <v>27441139</v>
      </c>
      <c r="E374">
        <v>1</v>
      </c>
      <c r="F374">
        <v>1</v>
      </c>
      <c r="G374">
        <v>1</v>
      </c>
      <c r="H374">
        <v>2</v>
      </c>
      <c r="I374" t="s">
        <v>962</v>
      </c>
      <c r="J374" t="s">
        <v>963</v>
      </c>
      <c r="K374" t="s">
        <v>964</v>
      </c>
      <c r="L374">
        <v>1368</v>
      </c>
      <c r="N374">
        <v>1011</v>
      </c>
      <c r="O374" t="s">
        <v>927</v>
      </c>
      <c r="P374" t="s">
        <v>927</v>
      </c>
      <c r="Q374">
        <v>1</v>
      </c>
      <c r="X374">
        <v>1.1200000000000001</v>
      </c>
      <c r="Y374">
        <v>0</v>
      </c>
      <c r="Z374">
        <v>6.81</v>
      </c>
      <c r="AA374">
        <v>0</v>
      </c>
      <c r="AB374">
        <v>0</v>
      </c>
      <c r="AC374">
        <v>0</v>
      </c>
      <c r="AD374">
        <v>1</v>
      </c>
      <c r="AE374">
        <v>0</v>
      </c>
      <c r="AF374" t="s">
        <v>342</v>
      </c>
      <c r="AG374">
        <v>3.3600000000000003</v>
      </c>
      <c r="AH374">
        <v>2</v>
      </c>
      <c r="AI374">
        <v>86295899</v>
      </c>
      <c r="AJ374">
        <v>326</v>
      </c>
      <c r="AK374">
        <v>0</v>
      </c>
      <c r="AL374">
        <v>0</v>
      </c>
      <c r="AM374">
        <v>0</v>
      </c>
      <c r="AN374">
        <v>0</v>
      </c>
      <c r="AO374">
        <v>0</v>
      </c>
      <c r="AP374">
        <v>0</v>
      </c>
      <c r="AQ374">
        <v>0</v>
      </c>
      <c r="AR374">
        <v>0</v>
      </c>
    </row>
    <row r="375" spans="1:44" x14ac:dyDescent="0.2">
      <c r="A375">
        <f>ROW(Source!A184)</f>
        <v>184</v>
      </c>
      <c r="B375">
        <v>86295907</v>
      </c>
      <c r="C375">
        <v>86295894</v>
      </c>
      <c r="D375">
        <v>27441327</v>
      </c>
      <c r="E375">
        <v>1</v>
      </c>
      <c r="F375">
        <v>1</v>
      </c>
      <c r="G375">
        <v>1</v>
      </c>
      <c r="H375">
        <v>2</v>
      </c>
      <c r="I375" t="s">
        <v>936</v>
      </c>
      <c r="J375" t="s">
        <v>937</v>
      </c>
      <c r="K375" t="s">
        <v>938</v>
      </c>
      <c r="L375">
        <v>1368</v>
      </c>
      <c r="N375">
        <v>1011</v>
      </c>
      <c r="O375" t="s">
        <v>927</v>
      </c>
      <c r="P375" t="s">
        <v>927</v>
      </c>
      <c r="Q375">
        <v>1</v>
      </c>
      <c r="X375">
        <v>1.8</v>
      </c>
      <c r="Y375">
        <v>0</v>
      </c>
      <c r="Z375">
        <v>93.37</v>
      </c>
      <c r="AA375">
        <v>11.69</v>
      </c>
      <c r="AB375">
        <v>0</v>
      </c>
      <c r="AC375">
        <v>0</v>
      </c>
      <c r="AD375">
        <v>1</v>
      </c>
      <c r="AE375">
        <v>0</v>
      </c>
      <c r="AF375" t="s">
        <v>342</v>
      </c>
      <c r="AG375">
        <v>5.4</v>
      </c>
      <c r="AH375">
        <v>2</v>
      </c>
      <c r="AI375">
        <v>86295900</v>
      </c>
      <c r="AJ375">
        <v>327</v>
      </c>
      <c r="AK375">
        <v>0</v>
      </c>
      <c r="AL375">
        <v>0</v>
      </c>
      <c r="AM375">
        <v>0</v>
      </c>
      <c r="AN375">
        <v>0</v>
      </c>
      <c r="AO375">
        <v>0</v>
      </c>
      <c r="AP375">
        <v>0</v>
      </c>
      <c r="AQ375">
        <v>0</v>
      </c>
      <c r="AR375">
        <v>0</v>
      </c>
    </row>
    <row r="376" spans="1:44" x14ac:dyDescent="0.2">
      <c r="A376">
        <f>ROW(Source!A184)</f>
        <v>184</v>
      </c>
      <c r="B376">
        <v>86295908</v>
      </c>
      <c r="C376">
        <v>86295894</v>
      </c>
      <c r="D376">
        <v>27386930</v>
      </c>
      <c r="E376">
        <v>1</v>
      </c>
      <c r="F376">
        <v>1</v>
      </c>
      <c r="G376">
        <v>1</v>
      </c>
      <c r="H376">
        <v>3</v>
      </c>
      <c r="I376" t="s">
        <v>1105</v>
      </c>
      <c r="J376" t="s">
        <v>1106</v>
      </c>
      <c r="K376" t="s">
        <v>1107</v>
      </c>
      <c r="L376">
        <v>1348</v>
      </c>
      <c r="N376">
        <v>1009</v>
      </c>
      <c r="O376" t="s">
        <v>63</v>
      </c>
      <c r="P376" t="s">
        <v>63</v>
      </c>
      <c r="Q376">
        <v>1000</v>
      </c>
      <c r="X376">
        <v>0.6</v>
      </c>
      <c r="Y376">
        <v>38397</v>
      </c>
      <c r="Z376">
        <v>0</v>
      </c>
      <c r="AA376">
        <v>0</v>
      </c>
      <c r="AB376">
        <v>0</v>
      </c>
      <c r="AC376">
        <v>0</v>
      </c>
      <c r="AD376">
        <v>1</v>
      </c>
      <c r="AE376">
        <v>0</v>
      </c>
      <c r="AF376" t="s">
        <v>342</v>
      </c>
      <c r="AG376">
        <v>1.7999999999999998</v>
      </c>
      <c r="AH376">
        <v>3</v>
      </c>
      <c r="AI376">
        <v>-1</v>
      </c>
      <c r="AJ376" t="s">
        <v>6</v>
      </c>
      <c r="AK376">
        <v>4</v>
      </c>
      <c r="AL376">
        <v>-69114.599999999991</v>
      </c>
      <c r="AM376">
        <v>0</v>
      </c>
      <c r="AN376">
        <v>0</v>
      </c>
      <c r="AO376">
        <v>0</v>
      </c>
      <c r="AP376">
        <v>0</v>
      </c>
      <c r="AQ376">
        <v>0</v>
      </c>
      <c r="AR376">
        <v>1</v>
      </c>
    </row>
    <row r="377" spans="1:44" x14ac:dyDescent="0.2">
      <c r="A377">
        <f>ROW(Source!A222)</f>
        <v>222</v>
      </c>
      <c r="B377">
        <v>86295916</v>
      </c>
      <c r="C377">
        <v>86295910</v>
      </c>
      <c r="D377">
        <v>27500919</v>
      </c>
      <c r="E377">
        <v>1</v>
      </c>
      <c r="F377">
        <v>1</v>
      </c>
      <c r="G377">
        <v>1</v>
      </c>
      <c r="H377">
        <v>1</v>
      </c>
      <c r="I377" t="s">
        <v>919</v>
      </c>
      <c r="J377" t="s">
        <v>6</v>
      </c>
      <c r="K377" t="s">
        <v>920</v>
      </c>
      <c r="L377">
        <v>1369</v>
      </c>
      <c r="N377">
        <v>1013</v>
      </c>
      <c r="O377" t="s">
        <v>921</v>
      </c>
      <c r="P377" t="s">
        <v>921</v>
      </c>
      <c r="Q377">
        <v>1</v>
      </c>
      <c r="X377">
        <v>218.96</v>
      </c>
      <c r="Y377">
        <v>0</v>
      </c>
      <c r="Z377">
        <v>0</v>
      </c>
      <c r="AA377">
        <v>0</v>
      </c>
      <c r="AB377">
        <v>9.26</v>
      </c>
      <c r="AC377">
        <v>0</v>
      </c>
      <c r="AD377">
        <v>1</v>
      </c>
      <c r="AE377">
        <v>1</v>
      </c>
      <c r="AF377" t="s">
        <v>24</v>
      </c>
      <c r="AG377">
        <v>262.75200000000001</v>
      </c>
      <c r="AH377">
        <v>2</v>
      </c>
      <c r="AI377">
        <v>86295911</v>
      </c>
      <c r="AJ377">
        <v>329</v>
      </c>
      <c r="AK377">
        <v>0</v>
      </c>
      <c r="AL377">
        <v>0</v>
      </c>
      <c r="AM377">
        <v>0</v>
      </c>
      <c r="AN377">
        <v>0</v>
      </c>
      <c r="AO377">
        <v>0</v>
      </c>
      <c r="AP377">
        <v>0</v>
      </c>
      <c r="AQ377">
        <v>0</v>
      </c>
      <c r="AR377">
        <v>0</v>
      </c>
    </row>
    <row r="378" spans="1:44" x14ac:dyDescent="0.2">
      <c r="A378">
        <f>ROW(Source!A222)</f>
        <v>222</v>
      </c>
      <c r="B378">
        <v>86295917</v>
      </c>
      <c r="C378">
        <v>86295910</v>
      </c>
      <c r="D378">
        <v>121548</v>
      </c>
      <c r="E378">
        <v>1</v>
      </c>
      <c r="F378">
        <v>1</v>
      </c>
      <c r="G378">
        <v>1</v>
      </c>
      <c r="H378">
        <v>1</v>
      </c>
      <c r="I378" t="s">
        <v>39</v>
      </c>
      <c r="J378" t="s">
        <v>6</v>
      </c>
      <c r="K378" t="s">
        <v>922</v>
      </c>
      <c r="L378">
        <v>608254</v>
      </c>
      <c r="N378">
        <v>1013</v>
      </c>
      <c r="O378" t="s">
        <v>923</v>
      </c>
      <c r="P378" t="s">
        <v>923</v>
      </c>
      <c r="Q378">
        <v>1</v>
      </c>
      <c r="X378">
        <v>50.18</v>
      </c>
      <c r="Y378">
        <v>0</v>
      </c>
      <c r="Z378">
        <v>0</v>
      </c>
      <c r="AA378">
        <v>0</v>
      </c>
      <c r="AB378">
        <v>0</v>
      </c>
      <c r="AC378">
        <v>0</v>
      </c>
      <c r="AD378">
        <v>1</v>
      </c>
      <c r="AE378">
        <v>2</v>
      </c>
      <c r="AF378" t="s">
        <v>24</v>
      </c>
      <c r="AG378">
        <v>60.215999999999994</v>
      </c>
      <c r="AH378">
        <v>2</v>
      </c>
      <c r="AI378">
        <v>86295912</v>
      </c>
      <c r="AJ378">
        <v>330</v>
      </c>
      <c r="AK378">
        <v>0</v>
      </c>
      <c r="AL378">
        <v>0</v>
      </c>
      <c r="AM378">
        <v>0</v>
      </c>
      <c r="AN378">
        <v>0</v>
      </c>
      <c r="AO378">
        <v>0</v>
      </c>
      <c r="AP378">
        <v>0</v>
      </c>
      <c r="AQ378">
        <v>0</v>
      </c>
      <c r="AR378">
        <v>0</v>
      </c>
    </row>
    <row r="379" spans="1:44" x14ac:dyDescent="0.2">
      <c r="A379">
        <f>ROW(Source!A222)</f>
        <v>222</v>
      </c>
      <c r="B379">
        <v>86295918</v>
      </c>
      <c r="C379">
        <v>86295910</v>
      </c>
      <c r="D379">
        <v>27439418</v>
      </c>
      <c r="E379">
        <v>1</v>
      </c>
      <c r="F379">
        <v>1</v>
      </c>
      <c r="G379">
        <v>1</v>
      </c>
      <c r="H379">
        <v>2</v>
      </c>
      <c r="I379" t="s">
        <v>944</v>
      </c>
      <c r="J379" t="s">
        <v>945</v>
      </c>
      <c r="K379" t="s">
        <v>946</v>
      </c>
      <c r="L379">
        <v>1368</v>
      </c>
      <c r="N379">
        <v>1011</v>
      </c>
      <c r="O379" t="s">
        <v>927</v>
      </c>
      <c r="P379" t="s">
        <v>927</v>
      </c>
      <c r="Q379">
        <v>1</v>
      </c>
      <c r="X379">
        <v>50.18</v>
      </c>
      <c r="Y379">
        <v>0</v>
      </c>
      <c r="Z379">
        <v>91.69</v>
      </c>
      <c r="AA379">
        <v>13.61</v>
      </c>
      <c r="AB379">
        <v>0</v>
      </c>
      <c r="AC379">
        <v>0</v>
      </c>
      <c r="AD379">
        <v>1</v>
      </c>
      <c r="AE379">
        <v>0</v>
      </c>
      <c r="AF379" t="s">
        <v>24</v>
      </c>
      <c r="AG379">
        <v>60.215999999999994</v>
      </c>
      <c r="AH379">
        <v>3</v>
      </c>
      <c r="AI379">
        <v>-1</v>
      </c>
      <c r="AJ379" t="s">
        <v>6</v>
      </c>
      <c r="AK379">
        <v>4</v>
      </c>
      <c r="AL379">
        <v>0</v>
      </c>
      <c r="AM379">
        <v>-5521.2050399999989</v>
      </c>
      <c r="AN379">
        <v>-819.53975999999989</v>
      </c>
      <c r="AO379">
        <v>0</v>
      </c>
      <c r="AP379">
        <v>0</v>
      </c>
      <c r="AQ379">
        <v>0</v>
      </c>
      <c r="AR379">
        <v>1</v>
      </c>
    </row>
    <row r="380" spans="1:44" x14ac:dyDescent="0.2">
      <c r="A380">
        <f>ROW(Source!A222)</f>
        <v>222</v>
      </c>
      <c r="B380">
        <v>86295919</v>
      </c>
      <c r="C380">
        <v>86295910</v>
      </c>
      <c r="D380">
        <v>27407704</v>
      </c>
      <c r="E380">
        <v>1</v>
      </c>
      <c r="F380">
        <v>1</v>
      </c>
      <c r="G380">
        <v>1</v>
      </c>
      <c r="H380">
        <v>3</v>
      </c>
      <c r="I380" t="s">
        <v>1034</v>
      </c>
      <c r="J380" t="s">
        <v>1035</v>
      </c>
      <c r="K380" t="s">
        <v>1036</v>
      </c>
      <c r="L380">
        <v>1339</v>
      </c>
      <c r="N380">
        <v>1007</v>
      </c>
      <c r="O380" t="s">
        <v>32</v>
      </c>
      <c r="P380" t="s">
        <v>32</v>
      </c>
      <c r="Q380">
        <v>1</v>
      </c>
      <c r="X380">
        <v>0.09</v>
      </c>
      <c r="Y380">
        <v>456.93</v>
      </c>
      <c r="Z380">
        <v>0</v>
      </c>
      <c r="AA380">
        <v>0</v>
      </c>
      <c r="AB380">
        <v>0</v>
      </c>
      <c r="AC380">
        <v>0</v>
      </c>
      <c r="AD380">
        <v>1</v>
      </c>
      <c r="AE380">
        <v>0</v>
      </c>
      <c r="AF380" t="s">
        <v>6</v>
      </c>
      <c r="AG380">
        <v>0.09</v>
      </c>
      <c r="AH380">
        <v>3</v>
      </c>
      <c r="AI380">
        <v>-1</v>
      </c>
      <c r="AJ380" t="s">
        <v>6</v>
      </c>
      <c r="AK380">
        <v>4</v>
      </c>
      <c r="AL380">
        <v>-41.123699999999999</v>
      </c>
      <c r="AM380">
        <v>0</v>
      </c>
      <c r="AN380">
        <v>0</v>
      </c>
      <c r="AO380">
        <v>0</v>
      </c>
      <c r="AP380">
        <v>0</v>
      </c>
      <c r="AQ380">
        <v>0</v>
      </c>
      <c r="AR380">
        <v>1</v>
      </c>
    </row>
    <row r="381" spans="1:44" x14ac:dyDescent="0.2">
      <c r="A381">
        <f>ROW(Source!A222)</f>
        <v>222</v>
      </c>
      <c r="B381">
        <v>86295920</v>
      </c>
      <c r="C381">
        <v>86295910</v>
      </c>
      <c r="D381">
        <v>27413983</v>
      </c>
      <c r="E381">
        <v>1</v>
      </c>
      <c r="F381">
        <v>1</v>
      </c>
      <c r="G381">
        <v>1</v>
      </c>
      <c r="H381">
        <v>3</v>
      </c>
      <c r="I381" t="s">
        <v>1037</v>
      </c>
      <c r="J381" t="s">
        <v>1038</v>
      </c>
      <c r="K381" t="s">
        <v>1039</v>
      </c>
      <c r="L381">
        <v>53010780</v>
      </c>
      <c r="N381">
        <v>1010</v>
      </c>
      <c r="O381" t="s">
        <v>300</v>
      </c>
      <c r="P381" t="s">
        <v>43</v>
      </c>
      <c r="Q381">
        <v>1</v>
      </c>
      <c r="X381">
        <v>100</v>
      </c>
      <c r="Y381">
        <v>0</v>
      </c>
      <c r="Z381">
        <v>0</v>
      </c>
      <c r="AA381">
        <v>0</v>
      </c>
      <c r="AB381">
        <v>0</v>
      </c>
      <c r="AC381">
        <v>0</v>
      </c>
      <c r="AD381">
        <v>0</v>
      </c>
      <c r="AE381">
        <v>0</v>
      </c>
      <c r="AF381" t="s">
        <v>6</v>
      </c>
      <c r="AG381">
        <v>100</v>
      </c>
      <c r="AH381">
        <v>3</v>
      </c>
      <c r="AI381">
        <v>-1</v>
      </c>
      <c r="AJ381" t="s">
        <v>6</v>
      </c>
      <c r="AK381">
        <v>0</v>
      </c>
      <c r="AL381">
        <v>0</v>
      </c>
      <c r="AM381">
        <v>0</v>
      </c>
      <c r="AN381">
        <v>0</v>
      </c>
      <c r="AO381">
        <v>0</v>
      </c>
      <c r="AP381">
        <v>0</v>
      </c>
      <c r="AQ381">
        <v>0</v>
      </c>
      <c r="AR381">
        <v>0</v>
      </c>
    </row>
    <row r="382" spans="1:44" x14ac:dyDescent="0.2">
      <c r="A382">
        <f>ROW(Source!A223)</f>
        <v>223</v>
      </c>
      <c r="B382">
        <v>86295916</v>
      </c>
      <c r="C382">
        <v>86295910</v>
      </c>
      <c r="D382">
        <v>27500919</v>
      </c>
      <c r="E382">
        <v>1</v>
      </c>
      <c r="F382">
        <v>1</v>
      </c>
      <c r="G382">
        <v>1</v>
      </c>
      <c r="H382">
        <v>1</v>
      </c>
      <c r="I382" t="s">
        <v>919</v>
      </c>
      <c r="J382" t="s">
        <v>6</v>
      </c>
      <c r="K382" t="s">
        <v>920</v>
      </c>
      <c r="L382">
        <v>1369</v>
      </c>
      <c r="N382">
        <v>1013</v>
      </c>
      <c r="O382" t="s">
        <v>921</v>
      </c>
      <c r="P382" t="s">
        <v>921</v>
      </c>
      <c r="Q382">
        <v>1</v>
      </c>
      <c r="X382">
        <v>218.96</v>
      </c>
      <c r="Y382">
        <v>0</v>
      </c>
      <c r="Z382">
        <v>0</v>
      </c>
      <c r="AA382">
        <v>0</v>
      </c>
      <c r="AB382">
        <v>9.26</v>
      </c>
      <c r="AC382">
        <v>0</v>
      </c>
      <c r="AD382">
        <v>1</v>
      </c>
      <c r="AE382">
        <v>1</v>
      </c>
      <c r="AF382" t="s">
        <v>24</v>
      </c>
      <c r="AG382">
        <v>262.75200000000001</v>
      </c>
      <c r="AH382">
        <v>2</v>
      </c>
      <c r="AI382">
        <v>86295911</v>
      </c>
      <c r="AJ382">
        <v>334</v>
      </c>
      <c r="AK382">
        <v>0</v>
      </c>
      <c r="AL382">
        <v>0</v>
      </c>
      <c r="AM382">
        <v>0</v>
      </c>
      <c r="AN382">
        <v>0</v>
      </c>
      <c r="AO382">
        <v>0</v>
      </c>
      <c r="AP382">
        <v>0</v>
      </c>
      <c r="AQ382">
        <v>0</v>
      </c>
      <c r="AR382">
        <v>0</v>
      </c>
    </row>
    <row r="383" spans="1:44" x14ac:dyDescent="0.2">
      <c r="A383">
        <f>ROW(Source!A223)</f>
        <v>223</v>
      </c>
      <c r="B383">
        <v>86295917</v>
      </c>
      <c r="C383">
        <v>86295910</v>
      </c>
      <c r="D383">
        <v>121548</v>
      </c>
      <c r="E383">
        <v>1</v>
      </c>
      <c r="F383">
        <v>1</v>
      </c>
      <c r="G383">
        <v>1</v>
      </c>
      <c r="H383">
        <v>1</v>
      </c>
      <c r="I383" t="s">
        <v>39</v>
      </c>
      <c r="J383" t="s">
        <v>6</v>
      </c>
      <c r="K383" t="s">
        <v>922</v>
      </c>
      <c r="L383">
        <v>608254</v>
      </c>
      <c r="N383">
        <v>1013</v>
      </c>
      <c r="O383" t="s">
        <v>923</v>
      </c>
      <c r="P383" t="s">
        <v>923</v>
      </c>
      <c r="Q383">
        <v>1</v>
      </c>
      <c r="X383">
        <v>50.18</v>
      </c>
      <c r="Y383">
        <v>0</v>
      </c>
      <c r="Z383">
        <v>0</v>
      </c>
      <c r="AA383">
        <v>0</v>
      </c>
      <c r="AB383">
        <v>0</v>
      </c>
      <c r="AC383">
        <v>0</v>
      </c>
      <c r="AD383">
        <v>1</v>
      </c>
      <c r="AE383">
        <v>2</v>
      </c>
      <c r="AF383" t="s">
        <v>24</v>
      </c>
      <c r="AG383">
        <v>60.215999999999994</v>
      </c>
      <c r="AH383">
        <v>2</v>
      </c>
      <c r="AI383">
        <v>86295912</v>
      </c>
      <c r="AJ383">
        <v>335</v>
      </c>
      <c r="AK383">
        <v>0</v>
      </c>
      <c r="AL383">
        <v>0</v>
      </c>
      <c r="AM383">
        <v>0</v>
      </c>
      <c r="AN383">
        <v>0</v>
      </c>
      <c r="AO383">
        <v>0</v>
      </c>
      <c r="AP383">
        <v>0</v>
      </c>
      <c r="AQ383">
        <v>0</v>
      </c>
      <c r="AR383">
        <v>0</v>
      </c>
    </row>
    <row r="384" spans="1:44" x14ac:dyDescent="0.2">
      <c r="A384">
        <f>ROW(Source!A223)</f>
        <v>223</v>
      </c>
      <c r="B384">
        <v>86295918</v>
      </c>
      <c r="C384">
        <v>86295910</v>
      </c>
      <c r="D384">
        <v>27439418</v>
      </c>
      <c r="E384">
        <v>1</v>
      </c>
      <c r="F384">
        <v>1</v>
      </c>
      <c r="G384">
        <v>1</v>
      </c>
      <c r="H384">
        <v>2</v>
      </c>
      <c r="I384" t="s">
        <v>944</v>
      </c>
      <c r="J384" t="s">
        <v>945</v>
      </c>
      <c r="K384" t="s">
        <v>946</v>
      </c>
      <c r="L384">
        <v>1368</v>
      </c>
      <c r="N384">
        <v>1011</v>
      </c>
      <c r="O384" t="s">
        <v>927</v>
      </c>
      <c r="P384" t="s">
        <v>927</v>
      </c>
      <c r="Q384">
        <v>1</v>
      </c>
      <c r="X384">
        <v>50.18</v>
      </c>
      <c r="Y384">
        <v>0</v>
      </c>
      <c r="Z384">
        <v>91.69</v>
      </c>
      <c r="AA384">
        <v>13.61</v>
      </c>
      <c r="AB384">
        <v>0</v>
      </c>
      <c r="AC384">
        <v>0</v>
      </c>
      <c r="AD384">
        <v>1</v>
      </c>
      <c r="AE384">
        <v>0</v>
      </c>
      <c r="AF384" t="s">
        <v>24</v>
      </c>
      <c r="AG384">
        <v>60.215999999999994</v>
      </c>
      <c r="AH384">
        <v>3</v>
      </c>
      <c r="AI384">
        <v>-1</v>
      </c>
      <c r="AJ384" t="s">
        <v>6</v>
      </c>
      <c r="AK384">
        <v>4</v>
      </c>
      <c r="AL384">
        <v>0</v>
      </c>
      <c r="AM384">
        <v>-5521.2050399999989</v>
      </c>
      <c r="AN384">
        <v>-819.53975999999989</v>
      </c>
      <c r="AO384">
        <v>0</v>
      </c>
      <c r="AP384">
        <v>0</v>
      </c>
      <c r="AQ384">
        <v>0</v>
      </c>
      <c r="AR384">
        <v>1</v>
      </c>
    </row>
    <row r="385" spans="1:44" x14ac:dyDescent="0.2">
      <c r="A385">
        <f>ROW(Source!A223)</f>
        <v>223</v>
      </c>
      <c r="B385">
        <v>86295919</v>
      </c>
      <c r="C385">
        <v>86295910</v>
      </c>
      <c r="D385">
        <v>27407704</v>
      </c>
      <c r="E385">
        <v>1</v>
      </c>
      <c r="F385">
        <v>1</v>
      </c>
      <c r="G385">
        <v>1</v>
      </c>
      <c r="H385">
        <v>3</v>
      </c>
      <c r="I385" t="s">
        <v>1034</v>
      </c>
      <c r="J385" t="s">
        <v>1035</v>
      </c>
      <c r="K385" t="s">
        <v>1036</v>
      </c>
      <c r="L385">
        <v>1339</v>
      </c>
      <c r="N385">
        <v>1007</v>
      </c>
      <c r="O385" t="s">
        <v>32</v>
      </c>
      <c r="P385" t="s">
        <v>32</v>
      </c>
      <c r="Q385">
        <v>1</v>
      </c>
      <c r="X385">
        <v>0.09</v>
      </c>
      <c r="Y385">
        <v>456.93</v>
      </c>
      <c r="Z385">
        <v>0</v>
      </c>
      <c r="AA385">
        <v>0</v>
      </c>
      <c r="AB385">
        <v>0</v>
      </c>
      <c r="AC385">
        <v>0</v>
      </c>
      <c r="AD385">
        <v>1</v>
      </c>
      <c r="AE385">
        <v>0</v>
      </c>
      <c r="AF385" t="s">
        <v>6</v>
      </c>
      <c r="AG385">
        <v>0.09</v>
      </c>
      <c r="AH385">
        <v>3</v>
      </c>
      <c r="AI385">
        <v>-1</v>
      </c>
      <c r="AJ385" t="s">
        <v>6</v>
      </c>
      <c r="AK385">
        <v>4</v>
      </c>
      <c r="AL385">
        <v>-41.123699999999999</v>
      </c>
      <c r="AM385">
        <v>0</v>
      </c>
      <c r="AN385">
        <v>0</v>
      </c>
      <c r="AO385">
        <v>0</v>
      </c>
      <c r="AP385">
        <v>0</v>
      </c>
      <c r="AQ385">
        <v>0</v>
      </c>
      <c r="AR385">
        <v>1</v>
      </c>
    </row>
    <row r="386" spans="1:44" x14ac:dyDescent="0.2">
      <c r="A386">
        <f>ROW(Source!A223)</f>
        <v>223</v>
      </c>
      <c r="B386">
        <v>86295920</v>
      </c>
      <c r="C386">
        <v>86295910</v>
      </c>
      <c r="D386">
        <v>27413983</v>
      </c>
      <c r="E386">
        <v>1</v>
      </c>
      <c r="F386">
        <v>1</v>
      </c>
      <c r="G386">
        <v>1</v>
      </c>
      <c r="H386">
        <v>3</v>
      </c>
      <c r="I386" t="s">
        <v>1037</v>
      </c>
      <c r="J386" t="s">
        <v>1038</v>
      </c>
      <c r="K386" t="s">
        <v>1039</v>
      </c>
      <c r="L386">
        <v>53010780</v>
      </c>
      <c r="N386">
        <v>1010</v>
      </c>
      <c r="O386" t="s">
        <v>300</v>
      </c>
      <c r="P386" t="s">
        <v>43</v>
      </c>
      <c r="Q386">
        <v>1</v>
      </c>
      <c r="X386">
        <v>100</v>
      </c>
      <c r="Y386">
        <v>0</v>
      </c>
      <c r="Z386">
        <v>0</v>
      </c>
      <c r="AA386">
        <v>0</v>
      </c>
      <c r="AB386">
        <v>0</v>
      </c>
      <c r="AC386">
        <v>0</v>
      </c>
      <c r="AD386">
        <v>0</v>
      </c>
      <c r="AE386">
        <v>0</v>
      </c>
      <c r="AF386" t="s">
        <v>6</v>
      </c>
      <c r="AG386">
        <v>100</v>
      </c>
      <c r="AH386">
        <v>3</v>
      </c>
      <c r="AI386">
        <v>-1</v>
      </c>
      <c r="AJ386" t="s">
        <v>6</v>
      </c>
      <c r="AK386">
        <v>0</v>
      </c>
      <c r="AL386">
        <v>0</v>
      </c>
      <c r="AM386">
        <v>0</v>
      </c>
      <c r="AN386">
        <v>0</v>
      </c>
      <c r="AO386">
        <v>0</v>
      </c>
      <c r="AP386">
        <v>0</v>
      </c>
      <c r="AQ386">
        <v>0</v>
      </c>
      <c r="AR386">
        <v>0</v>
      </c>
    </row>
    <row r="387" spans="1:44" x14ac:dyDescent="0.2">
      <c r="A387">
        <f>ROW(Source!A228)</f>
        <v>228</v>
      </c>
      <c r="B387">
        <v>86295929</v>
      </c>
      <c r="C387">
        <v>86295923</v>
      </c>
      <c r="D387">
        <v>27500919</v>
      </c>
      <c r="E387">
        <v>1</v>
      </c>
      <c r="F387">
        <v>1</v>
      </c>
      <c r="G387">
        <v>1</v>
      </c>
      <c r="H387">
        <v>1</v>
      </c>
      <c r="I387" t="s">
        <v>919</v>
      </c>
      <c r="J387" t="s">
        <v>6</v>
      </c>
      <c r="K387" t="s">
        <v>920</v>
      </c>
      <c r="L387">
        <v>1369</v>
      </c>
      <c r="N387">
        <v>1013</v>
      </c>
      <c r="O387" t="s">
        <v>921</v>
      </c>
      <c r="P387" t="s">
        <v>921</v>
      </c>
      <c r="Q387">
        <v>1</v>
      </c>
      <c r="X387">
        <v>218.96</v>
      </c>
      <c r="Y387">
        <v>0</v>
      </c>
      <c r="Z387">
        <v>0</v>
      </c>
      <c r="AA387">
        <v>0</v>
      </c>
      <c r="AB387">
        <v>9.26</v>
      </c>
      <c r="AC387">
        <v>0</v>
      </c>
      <c r="AD387">
        <v>1</v>
      </c>
      <c r="AE387">
        <v>1</v>
      </c>
      <c r="AF387" t="s">
        <v>24</v>
      </c>
      <c r="AG387">
        <v>262.75200000000001</v>
      </c>
      <c r="AH387">
        <v>2</v>
      </c>
      <c r="AI387">
        <v>86295924</v>
      </c>
      <c r="AJ387">
        <v>339</v>
      </c>
      <c r="AK387">
        <v>0</v>
      </c>
      <c r="AL387">
        <v>0</v>
      </c>
      <c r="AM387">
        <v>0</v>
      </c>
      <c r="AN387">
        <v>0</v>
      </c>
      <c r="AO387">
        <v>0</v>
      </c>
      <c r="AP387">
        <v>0</v>
      </c>
      <c r="AQ387">
        <v>0</v>
      </c>
      <c r="AR387">
        <v>0</v>
      </c>
    </row>
    <row r="388" spans="1:44" x14ac:dyDescent="0.2">
      <c r="A388">
        <f>ROW(Source!A228)</f>
        <v>228</v>
      </c>
      <c r="B388">
        <v>86295930</v>
      </c>
      <c r="C388">
        <v>86295923</v>
      </c>
      <c r="D388">
        <v>121548</v>
      </c>
      <c r="E388">
        <v>1</v>
      </c>
      <c r="F388">
        <v>1</v>
      </c>
      <c r="G388">
        <v>1</v>
      </c>
      <c r="H388">
        <v>1</v>
      </c>
      <c r="I388" t="s">
        <v>39</v>
      </c>
      <c r="J388" t="s">
        <v>6</v>
      </c>
      <c r="K388" t="s">
        <v>922</v>
      </c>
      <c r="L388">
        <v>608254</v>
      </c>
      <c r="N388">
        <v>1013</v>
      </c>
      <c r="O388" t="s">
        <v>923</v>
      </c>
      <c r="P388" t="s">
        <v>923</v>
      </c>
      <c r="Q388">
        <v>1</v>
      </c>
      <c r="X388">
        <v>50.18</v>
      </c>
      <c r="Y388">
        <v>0</v>
      </c>
      <c r="Z388">
        <v>0</v>
      </c>
      <c r="AA388">
        <v>0</v>
      </c>
      <c r="AB388">
        <v>0</v>
      </c>
      <c r="AC388">
        <v>0</v>
      </c>
      <c r="AD388">
        <v>1</v>
      </c>
      <c r="AE388">
        <v>2</v>
      </c>
      <c r="AF388" t="s">
        <v>24</v>
      </c>
      <c r="AG388">
        <v>60.215999999999994</v>
      </c>
      <c r="AH388">
        <v>2</v>
      </c>
      <c r="AI388">
        <v>86295925</v>
      </c>
      <c r="AJ388">
        <v>340</v>
      </c>
      <c r="AK388">
        <v>0</v>
      </c>
      <c r="AL388">
        <v>0</v>
      </c>
      <c r="AM388">
        <v>0</v>
      </c>
      <c r="AN388">
        <v>0</v>
      </c>
      <c r="AO388">
        <v>0</v>
      </c>
      <c r="AP388">
        <v>0</v>
      </c>
      <c r="AQ388">
        <v>0</v>
      </c>
      <c r="AR388">
        <v>0</v>
      </c>
    </row>
    <row r="389" spans="1:44" x14ac:dyDescent="0.2">
      <c r="A389">
        <f>ROW(Source!A228)</f>
        <v>228</v>
      </c>
      <c r="B389">
        <v>86295931</v>
      </c>
      <c r="C389">
        <v>86295923</v>
      </c>
      <c r="D389">
        <v>27439418</v>
      </c>
      <c r="E389">
        <v>1</v>
      </c>
      <c r="F389">
        <v>1</v>
      </c>
      <c r="G389">
        <v>1</v>
      </c>
      <c r="H389">
        <v>2</v>
      </c>
      <c r="I389" t="s">
        <v>944</v>
      </c>
      <c r="J389" t="s">
        <v>945</v>
      </c>
      <c r="K389" t="s">
        <v>946</v>
      </c>
      <c r="L389">
        <v>1368</v>
      </c>
      <c r="N389">
        <v>1011</v>
      </c>
      <c r="O389" t="s">
        <v>927</v>
      </c>
      <c r="P389" t="s">
        <v>927</v>
      </c>
      <c r="Q389">
        <v>1</v>
      </c>
      <c r="X389">
        <v>50.18</v>
      </c>
      <c r="Y389">
        <v>0</v>
      </c>
      <c r="Z389">
        <v>91.69</v>
      </c>
      <c r="AA389">
        <v>13.61</v>
      </c>
      <c r="AB389">
        <v>0</v>
      </c>
      <c r="AC389">
        <v>0</v>
      </c>
      <c r="AD389">
        <v>1</v>
      </c>
      <c r="AE389">
        <v>0</v>
      </c>
      <c r="AF389" t="s">
        <v>24</v>
      </c>
      <c r="AG389">
        <v>60.215999999999994</v>
      </c>
      <c r="AH389">
        <v>3</v>
      </c>
      <c r="AI389">
        <v>-1</v>
      </c>
      <c r="AJ389" t="s">
        <v>6</v>
      </c>
      <c r="AK389">
        <v>4</v>
      </c>
      <c r="AL389">
        <v>0</v>
      </c>
      <c r="AM389">
        <v>-5521.2050399999989</v>
      </c>
      <c r="AN389">
        <v>-819.53975999999989</v>
      </c>
      <c r="AO389">
        <v>0</v>
      </c>
      <c r="AP389">
        <v>0</v>
      </c>
      <c r="AQ389">
        <v>0</v>
      </c>
      <c r="AR389">
        <v>1</v>
      </c>
    </row>
    <row r="390" spans="1:44" x14ac:dyDescent="0.2">
      <c r="A390">
        <f>ROW(Source!A228)</f>
        <v>228</v>
      </c>
      <c r="B390">
        <v>86295932</v>
      </c>
      <c r="C390">
        <v>86295923</v>
      </c>
      <c r="D390">
        <v>27407704</v>
      </c>
      <c r="E390">
        <v>1</v>
      </c>
      <c r="F390">
        <v>1</v>
      </c>
      <c r="G390">
        <v>1</v>
      </c>
      <c r="H390">
        <v>3</v>
      </c>
      <c r="I390" t="s">
        <v>1034</v>
      </c>
      <c r="J390" t="s">
        <v>1035</v>
      </c>
      <c r="K390" t="s">
        <v>1036</v>
      </c>
      <c r="L390">
        <v>1339</v>
      </c>
      <c r="N390">
        <v>1007</v>
      </c>
      <c r="O390" t="s">
        <v>32</v>
      </c>
      <c r="P390" t="s">
        <v>32</v>
      </c>
      <c r="Q390">
        <v>1</v>
      </c>
      <c r="X390">
        <v>0.09</v>
      </c>
      <c r="Y390">
        <v>456.93</v>
      </c>
      <c r="Z390">
        <v>0</v>
      </c>
      <c r="AA390">
        <v>0</v>
      </c>
      <c r="AB390">
        <v>0</v>
      </c>
      <c r="AC390">
        <v>0</v>
      </c>
      <c r="AD390">
        <v>1</v>
      </c>
      <c r="AE390">
        <v>0</v>
      </c>
      <c r="AF390" t="s">
        <v>6</v>
      </c>
      <c r="AG390">
        <v>0.09</v>
      </c>
      <c r="AH390">
        <v>3</v>
      </c>
      <c r="AI390">
        <v>-1</v>
      </c>
      <c r="AJ390" t="s">
        <v>6</v>
      </c>
      <c r="AK390">
        <v>4</v>
      </c>
      <c r="AL390">
        <v>-41.123699999999999</v>
      </c>
      <c r="AM390">
        <v>0</v>
      </c>
      <c r="AN390">
        <v>0</v>
      </c>
      <c r="AO390">
        <v>0</v>
      </c>
      <c r="AP390">
        <v>0</v>
      </c>
      <c r="AQ390">
        <v>0</v>
      </c>
      <c r="AR390">
        <v>1</v>
      </c>
    </row>
    <row r="391" spans="1:44" x14ac:dyDescent="0.2">
      <c r="A391">
        <f>ROW(Source!A228)</f>
        <v>228</v>
      </c>
      <c r="B391">
        <v>86295933</v>
      </c>
      <c r="C391">
        <v>86295923</v>
      </c>
      <c r="D391">
        <v>27413983</v>
      </c>
      <c r="E391">
        <v>1</v>
      </c>
      <c r="F391">
        <v>1</v>
      </c>
      <c r="G391">
        <v>1</v>
      </c>
      <c r="H391">
        <v>3</v>
      </c>
      <c r="I391" t="s">
        <v>1037</v>
      </c>
      <c r="J391" t="s">
        <v>1038</v>
      </c>
      <c r="K391" t="s">
        <v>1039</v>
      </c>
      <c r="L391">
        <v>53010780</v>
      </c>
      <c r="N391">
        <v>1010</v>
      </c>
      <c r="O391" t="s">
        <v>300</v>
      </c>
      <c r="P391" t="s">
        <v>43</v>
      </c>
      <c r="Q391">
        <v>1</v>
      </c>
      <c r="X391">
        <v>100</v>
      </c>
      <c r="Y391">
        <v>0</v>
      </c>
      <c r="Z391">
        <v>0</v>
      </c>
      <c r="AA391">
        <v>0</v>
      </c>
      <c r="AB391">
        <v>0</v>
      </c>
      <c r="AC391">
        <v>0</v>
      </c>
      <c r="AD391">
        <v>0</v>
      </c>
      <c r="AE391">
        <v>0</v>
      </c>
      <c r="AF391" t="s">
        <v>6</v>
      </c>
      <c r="AG391">
        <v>100</v>
      </c>
      <c r="AH391">
        <v>3</v>
      </c>
      <c r="AI391">
        <v>-1</v>
      </c>
      <c r="AJ391" t="s">
        <v>6</v>
      </c>
      <c r="AK391">
        <v>0</v>
      </c>
      <c r="AL391">
        <v>0</v>
      </c>
      <c r="AM391">
        <v>0</v>
      </c>
      <c r="AN391">
        <v>0</v>
      </c>
      <c r="AO391">
        <v>0</v>
      </c>
      <c r="AP391">
        <v>0</v>
      </c>
      <c r="AQ391">
        <v>0</v>
      </c>
      <c r="AR391">
        <v>0</v>
      </c>
    </row>
    <row r="392" spans="1:44" x14ac:dyDescent="0.2">
      <c r="A392">
        <f>ROW(Source!A229)</f>
        <v>229</v>
      </c>
      <c r="B392">
        <v>86295929</v>
      </c>
      <c r="C392">
        <v>86295923</v>
      </c>
      <c r="D392">
        <v>27500919</v>
      </c>
      <c r="E392">
        <v>1</v>
      </c>
      <c r="F392">
        <v>1</v>
      </c>
      <c r="G392">
        <v>1</v>
      </c>
      <c r="H392">
        <v>1</v>
      </c>
      <c r="I392" t="s">
        <v>919</v>
      </c>
      <c r="J392" t="s">
        <v>6</v>
      </c>
      <c r="K392" t="s">
        <v>920</v>
      </c>
      <c r="L392">
        <v>1369</v>
      </c>
      <c r="N392">
        <v>1013</v>
      </c>
      <c r="O392" t="s">
        <v>921</v>
      </c>
      <c r="P392" t="s">
        <v>921</v>
      </c>
      <c r="Q392">
        <v>1</v>
      </c>
      <c r="X392">
        <v>218.96</v>
      </c>
      <c r="Y392">
        <v>0</v>
      </c>
      <c r="Z392">
        <v>0</v>
      </c>
      <c r="AA392">
        <v>0</v>
      </c>
      <c r="AB392">
        <v>9.26</v>
      </c>
      <c r="AC392">
        <v>0</v>
      </c>
      <c r="AD392">
        <v>1</v>
      </c>
      <c r="AE392">
        <v>1</v>
      </c>
      <c r="AF392" t="s">
        <v>24</v>
      </c>
      <c r="AG392">
        <v>262.75200000000001</v>
      </c>
      <c r="AH392">
        <v>2</v>
      </c>
      <c r="AI392">
        <v>86295924</v>
      </c>
      <c r="AJ392">
        <v>344</v>
      </c>
      <c r="AK392">
        <v>0</v>
      </c>
      <c r="AL392">
        <v>0</v>
      </c>
      <c r="AM392">
        <v>0</v>
      </c>
      <c r="AN392">
        <v>0</v>
      </c>
      <c r="AO392">
        <v>0</v>
      </c>
      <c r="AP392">
        <v>0</v>
      </c>
      <c r="AQ392">
        <v>0</v>
      </c>
      <c r="AR392">
        <v>0</v>
      </c>
    </row>
    <row r="393" spans="1:44" x14ac:dyDescent="0.2">
      <c r="A393">
        <f>ROW(Source!A229)</f>
        <v>229</v>
      </c>
      <c r="B393">
        <v>86295930</v>
      </c>
      <c r="C393">
        <v>86295923</v>
      </c>
      <c r="D393">
        <v>121548</v>
      </c>
      <c r="E393">
        <v>1</v>
      </c>
      <c r="F393">
        <v>1</v>
      </c>
      <c r="G393">
        <v>1</v>
      </c>
      <c r="H393">
        <v>1</v>
      </c>
      <c r="I393" t="s">
        <v>39</v>
      </c>
      <c r="J393" t="s">
        <v>6</v>
      </c>
      <c r="K393" t="s">
        <v>922</v>
      </c>
      <c r="L393">
        <v>608254</v>
      </c>
      <c r="N393">
        <v>1013</v>
      </c>
      <c r="O393" t="s">
        <v>923</v>
      </c>
      <c r="P393" t="s">
        <v>923</v>
      </c>
      <c r="Q393">
        <v>1</v>
      </c>
      <c r="X393">
        <v>50.18</v>
      </c>
      <c r="Y393">
        <v>0</v>
      </c>
      <c r="Z393">
        <v>0</v>
      </c>
      <c r="AA393">
        <v>0</v>
      </c>
      <c r="AB393">
        <v>0</v>
      </c>
      <c r="AC393">
        <v>0</v>
      </c>
      <c r="AD393">
        <v>1</v>
      </c>
      <c r="AE393">
        <v>2</v>
      </c>
      <c r="AF393" t="s">
        <v>24</v>
      </c>
      <c r="AG393">
        <v>60.215999999999994</v>
      </c>
      <c r="AH393">
        <v>2</v>
      </c>
      <c r="AI393">
        <v>86295925</v>
      </c>
      <c r="AJ393">
        <v>345</v>
      </c>
      <c r="AK393">
        <v>0</v>
      </c>
      <c r="AL393">
        <v>0</v>
      </c>
      <c r="AM393">
        <v>0</v>
      </c>
      <c r="AN393">
        <v>0</v>
      </c>
      <c r="AO393">
        <v>0</v>
      </c>
      <c r="AP393">
        <v>0</v>
      </c>
      <c r="AQ393">
        <v>0</v>
      </c>
      <c r="AR393">
        <v>0</v>
      </c>
    </row>
    <row r="394" spans="1:44" x14ac:dyDescent="0.2">
      <c r="A394">
        <f>ROW(Source!A229)</f>
        <v>229</v>
      </c>
      <c r="B394">
        <v>86295931</v>
      </c>
      <c r="C394">
        <v>86295923</v>
      </c>
      <c r="D394">
        <v>27439418</v>
      </c>
      <c r="E394">
        <v>1</v>
      </c>
      <c r="F394">
        <v>1</v>
      </c>
      <c r="G394">
        <v>1</v>
      </c>
      <c r="H394">
        <v>2</v>
      </c>
      <c r="I394" t="s">
        <v>944</v>
      </c>
      <c r="J394" t="s">
        <v>945</v>
      </c>
      <c r="K394" t="s">
        <v>946</v>
      </c>
      <c r="L394">
        <v>1368</v>
      </c>
      <c r="N394">
        <v>1011</v>
      </c>
      <c r="O394" t="s">
        <v>927</v>
      </c>
      <c r="P394" t="s">
        <v>927</v>
      </c>
      <c r="Q394">
        <v>1</v>
      </c>
      <c r="X394">
        <v>50.18</v>
      </c>
      <c r="Y394">
        <v>0</v>
      </c>
      <c r="Z394">
        <v>91.69</v>
      </c>
      <c r="AA394">
        <v>13.61</v>
      </c>
      <c r="AB394">
        <v>0</v>
      </c>
      <c r="AC394">
        <v>0</v>
      </c>
      <c r="AD394">
        <v>1</v>
      </c>
      <c r="AE394">
        <v>0</v>
      </c>
      <c r="AF394" t="s">
        <v>24</v>
      </c>
      <c r="AG394">
        <v>60.215999999999994</v>
      </c>
      <c r="AH394">
        <v>3</v>
      </c>
      <c r="AI394">
        <v>-1</v>
      </c>
      <c r="AJ394" t="s">
        <v>6</v>
      </c>
      <c r="AK394">
        <v>4</v>
      </c>
      <c r="AL394">
        <v>0</v>
      </c>
      <c r="AM394">
        <v>-5521.2050399999989</v>
      </c>
      <c r="AN394">
        <v>-819.53975999999989</v>
      </c>
      <c r="AO394">
        <v>0</v>
      </c>
      <c r="AP394">
        <v>0</v>
      </c>
      <c r="AQ394">
        <v>0</v>
      </c>
      <c r="AR394">
        <v>1</v>
      </c>
    </row>
    <row r="395" spans="1:44" x14ac:dyDescent="0.2">
      <c r="A395">
        <f>ROW(Source!A229)</f>
        <v>229</v>
      </c>
      <c r="B395">
        <v>86295932</v>
      </c>
      <c r="C395">
        <v>86295923</v>
      </c>
      <c r="D395">
        <v>27407704</v>
      </c>
      <c r="E395">
        <v>1</v>
      </c>
      <c r="F395">
        <v>1</v>
      </c>
      <c r="G395">
        <v>1</v>
      </c>
      <c r="H395">
        <v>3</v>
      </c>
      <c r="I395" t="s">
        <v>1034</v>
      </c>
      <c r="J395" t="s">
        <v>1035</v>
      </c>
      <c r="K395" t="s">
        <v>1036</v>
      </c>
      <c r="L395">
        <v>1339</v>
      </c>
      <c r="N395">
        <v>1007</v>
      </c>
      <c r="O395" t="s">
        <v>32</v>
      </c>
      <c r="P395" t="s">
        <v>32</v>
      </c>
      <c r="Q395">
        <v>1</v>
      </c>
      <c r="X395">
        <v>0.09</v>
      </c>
      <c r="Y395">
        <v>456.93</v>
      </c>
      <c r="Z395">
        <v>0</v>
      </c>
      <c r="AA395">
        <v>0</v>
      </c>
      <c r="AB395">
        <v>0</v>
      </c>
      <c r="AC395">
        <v>0</v>
      </c>
      <c r="AD395">
        <v>1</v>
      </c>
      <c r="AE395">
        <v>0</v>
      </c>
      <c r="AF395" t="s">
        <v>6</v>
      </c>
      <c r="AG395">
        <v>0.09</v>
      </c>
      <c r="AH395">
        <v>3</v>
      </c>
      <c r="AI395">
        <v>-1</v>
      </c>
      <c r="AJ395" t="s">
        <v>6</v>
      </c>
      <c r="AK395">
        <v>4</v>
      </c>
      <c r="AL395">
        <v>-41.123699999999999</v>
      </c>
      <c r="AM395">
        <v>0</v>
      </c>
      <c r="AN395">
        <v>0</v>
      </c>
      <c r="AO395">
        <v>0</v>
      </c>
      <c r="AP395">
        <v>0</v>
      </c>
      <c r="AQ395">
        <v>0</v>
      </c>
      <c r="AR395">
        <v>1</v>
      </c>
    </row>
    <row r="396" spans="1:44" x14ac:dyDescent="0.2">
      <c r="A396">
        <f>ROW(Source!A229)</f>
        <v>229</v>
      </c>
      <c r="B396">
        <v>86295933</v>
      </c>
      <c r="C396">
        <v>86295923</v>
      </c>
      <c r="D396">
        <v>27413983</v>
      </c>
      <c r="E396">
        <v>1</v>
      </c>
      <c r="F396">
        <v>1</v>
      </c>
      <c r="G396">
        <v>1</v>
      </c>
      <c r="H396">
        <v>3</v>
      </c>
      <c r="I396" t="s">
        <v>1037</v>
      </c>
      <c r="J396" t="s">
        <v>1038</v>
      </c>
      <c r="K396" t="s">
        <v>1039</v>
      </c>
      <c r="L396">
        <v>53010780</v>
      </c>
      <c r="N396">
        <v>1010</v>
      </c>
      <c r="O396" t="s">
        <v>300</v>
      </c>
      <c r="P396" t="s">
        <v>43</v>
      </c>
      <c r="Q396">
        <v>1</v>
      </c>
      <c r="X396">
        <v>100</v>
      </c>
      <c r="Y396">
        <v>0</v>
      </c>
      <c r="Z396">
        <v>0</v>
      </c>
      <c r="AA396">
        <v>0</v>
      </c>
      <c r="AB396">
        <v>0</v>
      </c>
      <c r="AC396">
        <v>0</v>
      </c>
      <c r="AD396">
        <v>0</v>
      </c>
      <c r="AE396">
        <v>0</v>
      </c>
      <c r="AF396" t="s">
        <v>6</v>
      </c>
      <c r="AG396">
        <v>100</v>
      </c>
      <c r="AH396">
        <v>3</v>
      </c>
      <c r="AI396">
        <v>-1</v>
      </c>
      <c r="AJ396" t="s">
        <v>6</v>
      </c>
      <c r="AK396">
        <v>0</v>
      </c>
      <c r="AL396">
        <v>0</v>
      </c>
      <c r="AM396">
        <v>0</v>
      </c>
      <c r="AN396">
        <v>0</v>
      </c>
      <c r="AO396">
        <v>0</v>
      </c>
      <c r="AP396">
        <v>0</v>
      </c>
      <c r="AQ396">
        <v>0</v>
      </c>
      <c r="AR396">
        <v>0</v>
      </c>
    </row>
    <row r="397" spans="1:44" x14ac:dyDescent="0.2">
      <c r="A397">
        <f>ROW(Source!A234)</f>
        <v>234</v>
      </c>
      <c r="B397">
        <v>86295946</v>
      </c>
      <c r="C397">
        <v>86295936</v>
      </c>
      <c r="D397">
        <v>27493087</v>
      </c>
      <c r="E397">
        <v>1</v>
      </c>
      <c r="F397">
        <v>1</v>
      </c>
      <c r="G397">
        <v>1</v>
      </c>
      <c r="H397">
        <v>1</v>
      </c>
      <c r="I397" t="s">
        <v>928</v>
      </c>
      <c r="J397" t="s">
        <v>6</v>
      </c>
      <c r="K397" t="s">
        <v>929</v>
      </c>
      <c r="L397">
        <v>1369</v>
      </c>
      <c r="N397">
        <v>1013</v>
      </c>
      <c r="O397" t="s">
        <v>921</v>
      </c>
      <c r="P397" t="s">
        <v>921</v>
      </c>
      <c r="Q397">
        <v>1</v>
      </c>
      <c r="X397">
        <v>139.52000000000001</v>
      </c>
      <c r="Y397">
        <v>0</v>
      </c>
      <c r="Z397">
        <v>0</v>
      </c>
      <c r="AA397">
        <v>0</v>
      </c>
      <c r="AB397">
        <v>9.48</v>
      </c>
      <c r="AC397">
        <v>0</v>
      </c>
      <c r="AD397">
        <v>1</v>
      </c>
      <c r="AE397">
        <v>1</v>
      </c>
      <c r="AF397" t="s">
        <v>6</v>
      </c>
      <c r="AG397">
        <v>139.52000000000001</v>
      </c>
      <c r="AH397">
        <v>2</v>
      </c>
      <c r="AI397">
        <v>86295937</v>
      </c>
      <c r="AJ397">
        <v>349</v>
      </c>
      <c r="AK397">
        <v>0</v>
      </c>
      <c r="AL397">
        <v>0</v>
      </c>
      <c r="AM397">
        <v>0</v>
      </c>
      <c r="AN397">
        <v>0</v>
      </c>
      <c r="AO397">
        <v>0</v>
      </c>
      <c r="AP397">
        <v>0</v>
      </c>
      <c r="AQ397">
        <v>0</v>
      </c>
      <c r="AR397">
        <v>0</v>
      </c>
    </row>
    <row r="398" spans="1:44" x14ac:dyDescent="0.2">
      <c r="A398">
        <f>ROW(Source!A234)</f>
        <v>234</v>
      </c>
      <c r="B398">
        <v>86295947</v>
      </c>
      <c r="C398">
        <v>86295936</v>
      </c>
      <c r="D398">
        <v>121548</v>
      </c>
      <c r="E398">
        <v>1</v>
      </c>
      <c r="F398">
        <v>1</v>
      </c>
      <c r="G398">
        <v>1</v>
      </c>
      <c r="H398">
        <v>1</v>
      </c>
      <c r="I398" t="s">
        <v>39</v>
      </c>
      <c r="J398" t="s">
        <v>6</v>
      </c>
      <c r="K398" t="s">
        <v>922</v>
      </c>
      <c r="L398">
        <v>608254</v>
      </c>
      <c r="N398">
        <v>1013</v>
      </c>
      <c r="O398" t="s">
        <v>923</v>
      </c>
      <c r="P398" t="s">
        <v>923</v>
      </c>
      <c r="Q398">
        <v>1</v>
      </c>
      <c r="X398">
        <v>14.17</v>
      </c>
      <c r="Y398">
        <v>0</v>
      </c>
      <c r="Z398">
        <v>0</v>
      </c>
      <c r="AA398">
        <v>0</v>
      </c>
      <c r="AB398">
        <v>0</v>
      </c>
      <c r="AC398">
        <v>0</v>
      </c>
      <c r="AD398">
        <v>1</v>
      </c>
      <c r="AE398">
        <v>2</v>
      </c>
      <c r="AF398" t="s">
        <v>6</v>
      </c>
      <c r="AG398">
        <v>14.17</v>
      </c>
      <c r="AH398">
        <v>2</v>
      </c>
      <c r="AI398">
        <v>86295938</v>
      </c>
      <c r="AJ398">
        <v>350</v>
      </c>
      <c r="AK398">
        <v>0</v>
      </c>
      <c r="AL398">
        <v>0</v>
      </c>
      <c r="AM398">
        <v>0</v>
      </c>
      <c r="AN398">
        <v>0</v>
      </c>
      <c r="AO398">
        <v>0</v>
      </c>
      <c r="AP398">
        <v>0</v>
      </c>
      <c r="AQ398">
        <v>0</v>
      </c>
      <c r="AR398">
        <v>0</v>
      </c>
    </row>
    <row r="399" spans="1:44" x14ac:dyDescent="0.2">
      <c r="A399">
        <f>ROW(Source!A234)</f>
        <v>234</v>
      </c>
      <c r="B399">
        <v>86295948</v>
      </c>
      <c r="C399">
        <v>86295936</v>
      </c>
      <c r="D399">
        <v>27439499</v>
      </c>
      <c r="E399">
        <v>1</v>
      </c>
      <c r="F399">
        <v>1</v>
      </c>
      <c r="G399">
        <v>1</v>
      </c>
      <c r="H399">
        <v>2</v>
      </c>
      <c r="I399" t="s">
        <v>930</v>
      </c>
      <c r="J399" t="s">
        <v>931</v>
      </c>
      <c r="K399" t="s">
        <v>932</v>
      </c>
      <c r="L399">
        <v>1368</v>
      </c>
      <c r="N399">
        <v>1011</v>
      </c>
      <c r="O399" t="s">
        <v>927</v>
      </c>
      <c r="P399" t="s">
        <v>927</v>
      </c>
      <c r="Q399">
        <v>1</v>
      </c>
      <c r="X399">
        <v>14.17</v>
      </c>
      <c r="Y399">
        <v>0</v>
      </c>
      <c r="Z399">
        <v>112.67</v>
      </c>
      <c r="AA399">
        <v>13.61</v>
      </c>
      <c r="AB399">
        <v>0</v>
      </c>
      <c r="AC399">
        <v>0</v>
      </c>
      <c r="AD399">
        <v>1</v>
      </c>
      <c r="AE399">
        <v>0</v>
      </c>
      <c r="AF399" t="s">
        <v>6</v>
      </c>
      <c r="AG399">
        <v>14.17</v>
      </c>
      <c r="AH399">
        <v>2</v>
      </c>
      <c r="AI399">
        <v>86295939</v>
      </c>
      <c r="AJ399">
        <v>351</v>
      </c>
      <c r="AK399">
        <v>0</v>
      </c>
      <c r="AL399">
        <v>0</v>
      </c>
      <c r="AM399">
        <v>0</v>
      </c>
      <c r="AN399">
        <v>0</v>
      </c>
      <c r="AO399">
        <v>0</v>
      </c>
      <c r="AP399">
        <v>0</v>
      </c>
      <c r="AQ399">
        <v>0</v>
      </c>
      <c r="AR399">
        <v>0</v>
      </c>
    </row>
    <row r="400" spans="1:44" x14ac:dyDescent="0.2">
      <c r="A400">
        <f>ROW(Source!A234)</f>
        <v>234</v>
      </c>
      <c r="B400">
        <v>86295949</v>
      </c>
      <c r="C400">
        <v>86295936</v>
      </c>
      <c r="D400">
        <v>27440039</v>
      </c>
      <c r="E400">
        <v>1</v>
      </c>
      <c r="F400">
        <v>1</v>
      </c>
      <c r="G400">
        <v>1</v>
      </c>
      <c r="H400">
        <v>2</v>
      </c>
      <c r="I400" t="s">
        <v>933</v>
      </c>
      <c r="J400" t="s">
        <v>934</v>
      </c>
      <c r="K400" t="s">
        <v>935</v>
      </c>
      <c r="L400">
        <v>1368</v>
      </c>
      <c r="N400">
        <v>1011</v>
      </c>
      <c r="O400" t="s">
        <v>927</v>
      </c>
      <c r="P400" t="s">
        <v>927</v>
      </c>
      <c r="Q400">
        <v>1</v>
      </c>
      <c r="X400">
        <v>88.74</v>
      </c>
      <c r="Y400">
        <v>0</v>
      </c>
      <c r="Z400">
        <v>1.83</v>
      </c>
      <c r="AA400">
        <v>0</v>
      </c>
      <c r="AB400">
        <v>0</v>
      </c>
      <c r="AC400">
        <v>0</v>
      </c>
      <c r="AD400">
        <v>1</v>
      </c>
      <c r="AE400">
        <v>0</v>
      </c>
      <c r="AF400" t="s">
        <v>6</v>
      </c>
      <c r="AG400">
        <v>88.74</v>
      </c>
      <c r="AH400">
        <v>2</v>
      </c>
      <c r="AI400">
        <v>86295940</v>
      </c>
      <c r="AJ400">
        <v>352</v>
      </c>
      <c r="AK400">
        <v>0</v>
      </c>
      <c r="AL400">
        <v>0</v>
      </c>
      <c r="AM400">
        <v>0</v>
      </c>
      <c r="AN400">
        <v>0</v>
      </c>
      <c r="AO400">
        <v>0</v>
      </c>
      <c r="AP400">
        <v>0</v>
      </c>
      <c r="AQ400">
        <v>0</v>
      </c>
      <c r="AR400">
        <v>0</v>
      </c>
    </row>
    <row r="401" spans="1:44" x14ac:dyDescent="0.2">
      <c r="A401">
        <f>ROW(Source!A234)</f>
        <v>234</v>
      </c>
      <c r="B401">
        <v>86295950</v>
      </c>
      <c r="C401">
        <v>86295936</v>
      </c>
      <c r="D401">
        <v>27441327</v>
      </c>
      <c r="E401">
        <v>1</v>
      </c>
      <c r="F401">
        <v>1</v>
      </c>
      <c r="G401">
        <v>1</v>
      </c>
      <c r="H401">
        <v>2</v>
      </c>
      <c r="I401" t="s">
        <v>936</v>
      </c>
      <c r="J401" t="s">
        <v>937</v>
      </c>
      <c r="K401" t="s">
        <v>938</v>
      </c>
      <c r="L401">
        <v>1368</v>
      </c>
      <c r="N401">
        <v>1011</v>
      </c>
      <c r="O401" t="s">
        <v>927</v>
      </c>
      <c r="P401" t="s">
        <v>927</v>
      </c>
      <c r="Q401">
        <v>1</v>
      </c>
      <c r="X401">
        <v>1.57</v>
      </c>
      <c r="Y401">
        <v>0</v>
      </c>
      <c r="Z401">
        <v>93.37</v>
      </c>
      <c r="AA401">
        <v>11.69</v>
      </c>
      <c r="AB401">
        <v>0</v>
      </c>
      <c r="AC401">
        <v>0</v>
      </c>
      <c r="AD401">
        <v>1</v>
      </c>
      <c r="AE401">
        <v>0</v>
      </c>
      <c r="AF401" t="s">
        <v>6</v>
      </c>
      <c r="AG401">
        <v>1.57</v>
      </c>
      <c r="AH401">
        <v>2</v>
      </c>
      <c r="AI401">
        <v>86295941</v>
      </c>
      <c r="AJ401">
        <v>353</v>
      </c>
      <c r="AK401">
        <v>0</v>
      </c>
      <c r="AL401">
        <v>0</v>
      </c>
      <c r="AM401">
        <v>0</v>
      </c>
      <c r="AN401">
        <v>0</v>
      </c>
      <c r="AO401">
        <v>0</v>
      </c>
      <c r="AP401">
        <v>0</v>
      </c>
      <c r="AQ401">
        <v>0</v>
      </c>
      <c r="AR401">
        <v>0</v>
      </c>
    </row>
    <row r="402" spans="1:44" x14ac:dyDescent="0.2">
      <c r="A402">
        <f>ROW(Source!A234)</f>
        <v>234</v>
      </c>
      <c r="B402">
        <v>86295951</v>
      </c>
      <c r="C402">
        <v>86295936</v>
      </c>
      <c r="D402">
        <v>27378576</v>
      </c>
      <c r="E402">
        <v>1</v>
      </c>
      <c r="F402">
        <v>1</v>
      </c>
      <c r="G402">
        <v>1</v>
      </c>
      <c r="H402">
        <v>3</v>
      </c>
      <c r="I402" t="s">
        <v>1040</v>
      </c>
      <c r="J402" t="s">
        <v>1041</v>
      </c>
      <c r="K402" t="s">
        <v>62</v>
      </c>
      <c r="L402">
        <v>1348</v>
      </c>
      <c r="N402">
        <v>1009</v>
      </c>
      <c r="O402" t="s">
        <v>63</v>
      </c>
      <c r="P402" t="s">
        <v>63</v>
      </c>
      <c r="Q402">
        <v>1000</v>
      </c>
      <c r="X402">
        <v>2.0000000000000001E-4</v>
      </c>
      <c r="Y402">
        <v>12050</v>
      </c>
      <c r="Z402">
        <v>0</v>
      </c>
      <c r="AA402">
        <v>0</v>
      </c>
      <c r="AB402">
        <v>0</v>
      </c>
      <c r="AC402">
        <v>0</v>
      </c>
      <c r="AD402">
        <v>1</v>
      </c>
      <c r="AE402">
        <v>0</v>
      </c>
      <c r="AF402" t="s">
        <v>6</v>
      </c>
      <c r="AG402">
        <v>2.0000000000000001E-4</v>
      </c>
      <c r="AH402">
        <v>3</v>
      </c>
      <c r="AI402">
        <v>-1</v>
      </c>
      <c r="AJ402" t="s">
        <v>6</v>
      </c>
      <c r="AK402">
        <v>4</v>
      </c>
      <c r="AL402">
        <v>-2.41</v>
      </c>
      <c r="AM402">
        <v>0</v>
      </c>
      <c r="AN402">
        <v>0</v>
      </c>
      <c r="AO402">
        <v>0</v>
      </c>
      <c r="AP402">
        <v>0</v>
      </c>
      <c r="AQ402">
        <v>0</v>
      </c>
      <c r="AR402">
        <v>1</v>
      </c>
    </row>
    <row r="403" spans="1:44" x14ac:dyDescent="0.2">
      <c r="A403">
        <f>ROW(Source!A234)</f>
        <v>234</v>
      </c>
      <c r="B403">
        <v>86295952</v>
      </c>
      <c r="C403">
        <v>86295936</v>
      </c>
      <c r="D403">
        <v>27379625</v>
      </c>
      <c r="E403">
        <v>1</v>
      </c>
      <c r="F403">
        <v>1</v>
      </c>
      <c r="G403">
        <v>1</v>
      </c>
      <c r="H403">
        <v>3</v>
      </c>
      <c r="I403" t="s">
        <v>1042</v>
      </c>
      <c r="J403" t="s">
        <v>1043</v>
      </c>
      <c r="K403" t="s">
        <v>1044</v>
      </c>
      <c r="L403">
        <v>1339</v>
      </c>
      <c r="N403">
        <v>1007</v>
      </c>
      <c r="O403" t="s">
        <v>32</v>
      </c>
      <c r="P403" t="s">
        <v>32</v>
      </c>
      <c r="Q403">
        <v>1</v>
      </c>
      <c r="X403">
        <v>0.4</v>
      </c>
      <c r="Y403">
        <v>1287</v>
      </c>
      <c r="Z403">
        <v>0</v>
      </c>
      <c r="AA403">
        <v>0</v>
      </c>
      <c r="AB403">
        <v>0</v>
      </c>
      <c r="AC403">
        <v>0</v>
      </c>
      <c r="AD403">
        <v>1</v>
      </c>
      <c r="AE403">
        <v>0</v>
      </c>
      <c r="AF403" t="s">
        <v>6</v>
      </c>
      <c r="AG403">
        <v>0.4</v>
      </c>
      <c r="AH403">
        <v>3</v>
      </c>
      <c r="AI403">
        <v>-1</v>
      </c>
      <c r="AJ403" t="s">
        <v>6</v>
      </c>
      <c r="AK403">
        <v>4</v>
      </c>
      <c r="AL403">
        <v>-514.80000000000007</v>
      </c>
      <c r="AM403">
        <v>0</v>
      </c>
      <c r="AN403">
        <v>0</v>
      </c>
      <c r="AO403">
        <v>0</v>
      </c>
      <c r="AP403">
        <v>0</v>
      </c>
      <c r="AQ403">
        <v>0</v>
      </c>
      <c r="AR403">
        <v>1</v>
      </c>
    </row>
    <row r="404" spans="1:44" x14ac:dyDescent="0.2">
      <c r="A404">
        <f>ROW(Source!A234)</f>
        <v>234</v>
      </c>
      <c r="B404">
        <v>86295953</v>
      </c>
      <c r="C404">
        <v>86295936</v>
      </c>
      <c r="D404">
        <v>27407607</v>
      </c>
      <c r="E404">
        <v>1</v>
      </c>
      <c r="F404">
        <v>1</v>
      </c>
      <c r="G404">
        <v>1</v>
      </c>
      <c r="H404">
        <v>3</v>
      </c>
      <c r="I404" t="s">
        <v>1045</v>
      </c>
      <c r="J404" t="s">
        <v>1046</v>
      </c>
      <c r="K404" t="s">
        <v>1047</v>
      </c>
      <c r="L404">
        <v>1339</v>
      </c>
      <c r="N404">
        <v>1007</v>
      </c>
      <c r="O404" t="s">
        <v>32</v>
      </c>
      <c r="P404" t="s">
        <v>32</v>
      </c>
      <c r="Q404">
        <v>1</v>
      </c>
      <c r="X404">
        <v>102</v>
      </c>
      <c r="Y404">
        <v>738.56</v>
      </c>
      <c r="Z404">
        <v>0</v>
      </c>
      <c r="AA404">
        <v>0</v>
      </c>
      <c r="AB404">
        <v>0</v>
      </c>
      <c r="AC404">
        <v>0</v>
      </c>
      <c r="AD404">
        <v>1</v>
      </c>
      <c r="AE404">
        <v>0</v>
      </c>
      <c r="AF404" t="s">
        <v>6</v>
      </c>
      <c r="AG404">
        <v>102</v>
      </c>
      <c r="AH404">
        <v>3</v>
      </c>
      <c r="AI404">
        <v>-1</v>
      </c>
      <c r="AJ404" t="s">
        <v>6</v>
      </c>
      <c r="AK404">
        <v>4</v>
      </c>
      <c r="AL404">
        <v>-75333.119999999995</v>
      </c>
      <c r="AM404">
        <v>0</v>
      </c>
      <c r="AN404">
        <v>0</v>
      </c>
      <c r="AO404">
        <v>0</v>
      </c>
      <c r="AP404">
        <v>0</v>
      </c>
      <c r="AQ404">
        <v>0</v>
      </c>
      <c r="AR404">
        <v>1</v>
      </c>
    </row>
    <row r="405" spans="1:44" x14ac:dyDescent="0.2">
      <c r="A405">
        <f>ROW(Source!A235)</f>
        <v>235</v>
      </c>
      <c r="B405">
        <v>86295946</v>
      </c>
      <c r="C405">
        <v>86295936</v>
      </c>
      <c r="D405">
        <v>27493087</v>
      </c>
      <c r="E405">
        <v>1</v>
      </c>
      <c r="F405">
        <v>1</v>
      </c>
      <c r="G405">
        <v>1</v>
      </c>
      <c r="H405">
        <v>1</v>
      </c>
      <c r="I405" t="s">
        <v>928</v>
      </c>
      <c r="J405" t="s">
        <v>6</v>
      </c>
      <c r="K405" t="s">
        <v>929</v>
      </c>
      <c r="L405">
        <v>1369</v>
      </c>
      <c r="N405">
        <v>1013</v>
      </c>
      <c r="O405" t="s">
        <v>921</v>
      </c>
      <c r="P405" t="s">
        <v>921</v>
      </c>
      <c r="Q405">
        <v>1</v>
      </c>
      <c r="X405">
        <v>139.52000000000001</v>
      </c>
      <c r="Y405">
        <v>0</v>
      </c>
      <c r="Z405">
        <v>0</v>
      </c>
      <c r="AA405">
        <v>0</v>
      </c>
      <c r="AB405">
        <v>9.48</v>
      </c>
      <c r="AC405">
        <v>0</v>
      </c>
      <c r="AD405">
        <v>1</v>
      </c>
      <c r="AE405">
        <v>1</v>
      </c>
      <c r="AF405" t="s">
        <v>6</v>
      </c>
      <c r="AG405">
        <v>139.52000000000001</v>
      </c>
      <c r="AH405">
        <v>2</v>
      </c>
      <c r="AI405">
        <v>86295937</v>
      </c>
      <c r="AJ405">
        <v>358</v>
      </c>
      <c r="AK405">
        <v>0</v>
      </c>
      <c r="AL405">
        <v>0</v>
      </c>
      <c r="AM405">
        <v>0</v>
      </c>
      <c r="AN405">
        <v>0</v>
      </c>
      <c r="AO405">
        <v>0</v>
      </c>
      <c r="AP405">
        <v>0</v>
      </c>
      <c r="AQ405">
        <v>0</v>
      </c>
      <c r="AR405">
        <v>0</v>
      </c>
    </row>
    <row r="406" spans="1:44" x14ac:dyDescent="0.2">
      <c r="A406">
        <f>ROW(Source!A235)</f>
        <v>235</v>
      </c>
      <c r="B406">
        <v>86295947</v>
      </c>
      <c r="C406">
        <v>86295936</v>
      </c>
      <c r="D406">
        <v>121548</v>
      </c>
      <c r="E406">
        <v>1</v>
      </c>
      <c r="F406">
        <v>1</v>
      </c>
      <c r="G406">
        <v>1</v>
      </c>
      <c r="H406">
        <v>1</v>
      </c>
      <c r="I406" t="s">
        <v>39</v>
      </c>
      <c r="J406" t="s">
        <v>6</v>
      </c>
      <c r="K406" t="s">
        <v>922</v>
      </c>
      <c r="L406">
        <v>608254</v>
      </c>
      <c r="N406">
        <v>1013</v>
      </c>
      <c r="O406" t="s">
        <v>923</v>
      </c>
      <c r="P406" t="s">
        <v>923</v>
      </c>
      <c r="Q406">
        <v>1</v>
      </c>
      <c r="X406">
        <v>14.17</v>
      </c>
      <c r="Y406">
        <v>0</v>
      </c>
      <c r="Z406">
        <v>0</v>
      </c>
      <c r="AA406">
        <v>0</v>
      </c>
      <c r="AB406">
        <v>0</v>
      </c>
      <c r="AC406">
        <v>0</v>
      </c>
      <c r="AD406">
        <v>1</v>
      </c>
      <c r="AE406">
        <v>2</v>
      </c>
      <c r="AF406" t="s">
        <v>6</v>
      </c>
      <c r="AG406">
        <v>14.17</v>
      </c>
      <c r="AH406">
        <v>2</v>
      </c>
      <c r="AI406">
        <v>86295938</v>
      </c>
      <c r="AJ406">
        <v>359</v>
      </c>
      <c r="AK406">
        <v>0</v>
      </c>
      <c r="AL406">
        <v>0</v>
      </c>
      <c r="AM406">
        <v>0</v>
      </c>
      <c r="AN406">
        <v>0</v>
      </c>
      <c r="AO406">
        <v>0</v>
      </c>
      <c r="AP406">
        <v>0</v>
      </c>
      <c r="AQ406">
        <v>0</v>
      </c>
      <c r="AR406">
        <v>0</v>
      </c>
    </row>
    <row r="407" spans="1:44" x14ac:dyDescent="0.2">
      <c r="A407">
        <f>ROW(Source!A235)</f>
        <v>235</v>
      </c>
      <c r="B407">
        <v>86295948</v>
      </c>
      <c r="C407">
        <v>86295936</v>
      </c>
      <c r="D407">
        <v>27439499</v>
      </c>
      <c r="E407">
        <v>1</v>
      </c>
      <c r="F407">
        <v>1</v>
      </c>
      <c r="G407">
        <v>1</v>
      </c>
      <c r="H407">
        <v>2</v>
      </c>
      <c r="I407" t="s">
        <v>930</v>
      </c>
      <c r="J407" t="s">
        <v>931</v>
      </c>
      <c r="K407" t="s">
        <v>932</v>
      </c>
      <c r="L407">
        <v>1368</v>
      </c>
      <c r="N407">
        <v>1011</v>
      </c>
      <c r="O407" t="s">
        <v>927</v>
      </c>
      <c r="P407" t="s">
        <v>927</v>
      </c>
      <c r="Q407">
        <v>1</v>
      </c>
      <c r="X407">
        <v>14.17</v>
      </c>
      <c r="Y407">
        <v>0</v>
      </c>
      <c r="Z407">
        <v>112.67</v>
      </c>
      <c r="AA407">
        <v>13.61</v>
      </c>
      <c r="AB407">
        <v>0</v>
      </c>
      <c r="AC407">
        <v>0</v>
      </c>
      <c r="AD407">
        <v>1</v>
      </c>
      <c r="AE407">
        <v>0</v>
      </c>
      <c r="AF407" t="s">
        <v>6</v>
      </c>
      <c r="AG407">
        <v>14.17</v>
      </c>
      <c r="AH407">
        <v>2</v>
      </c>
      <c r="AI407">
        <v>86295939</v>
      </c>
      <c r="AJ407">
        <v>360</v>
      </c>
      <c r="AK407">
        <v>0</v>
      </c>
      <c r="AL407">
        <v>0</v>
      </c>
      <c r="AM407">
        <v>0</v>
      </c>
      <c r="AN407">
        <v>0</v>
      </c>
      <c r="AO407">
        <v>0</v>
      </c>
      <c r="AP407">
        <v>0</v>
      </c>
      <c r="AQ407">
        <v>0</v>
      </c>
      <c r="AR407">
        <v>0</v>
      </c>
    </row>
    <row r="408" spans="1:44" x14ac:dyDescent="0.2">
      <c r="A408">
        <f>ROW(Source!A235)</f>
        <v>235</v>
      </c>
      <c r="B408">
        <v>86295949</v>
      </c>
      <c r="C408">
        <v>86295936</v>
      </c>
      <c r="D408">
        <v>27440039</v>
      </c>
      <c r="E408">
        <v>1</v>
      </c>
      <c r="F408">
        <v>1</v>
      </c>
      <c r="G408">
        <v>1</v>
      </c>
      <c r="H408">
        <v>2</v>
      </c>
      <c r="I408" t="s">
        <v>933</v>
      </c>
      <c r="J408" t="s">
        <v>934</v>
      </c>
      <c r="K408" t="s">
        <v>935</v>
      </c>
      <c r="L408">
        <v>1368</v>
      </c>
      <c r="N408">
        <v>1011</v>
      </c>
      <c r="O408" t="s">
        <v>927</v>
      </c>
      <c r="P408" t="s">
        <v>927</v>
      </c>
      <c r="Q408">
        <v>1</v>
      </c>
      <c r="X408">
        <v>88.74</v>
      </c>
      <c r="Y408">
        <v>0</v>
      </c>
      <c r="Z408">
        <v>1.83</v>
      </c>
      <c r="AA408">
        <v>0</v>
      </c>
      <c r="AB408">
        <v>0</v>
      </c>
      <c r="AC408">
        <v>0</v>
      </c>
      <c r="AD408">
        <v>1</v>
      </c>
      <c r="AE408">
        <v>0</v>
      </c>
      <c r="AF408" t="s">
        <v>6</v>
      </c>
      <c r="AG408">
        <v>88.74</v>
      </c>
      <c r="AH408">
        <v>2</v>
      </c>
      <c r="AI408">
        <v>86295940</v>
      </c>
      <c r="AJ408">
        <v>361</v>
      </c>
      <c r="AK408">
        <v>0</v>
      </c>
      <c r="AL408">
        <v>0</v>
      </c>
      <c r="AM408">
        <v>0</v>
      </c>
      <c r="AN408">
        <v>0</v>
      </c>
      <c r="AO408">
        <v>0</v>
      </c>
      <c r="AP408">
        <v>0</v>
      </c>
      <c r="AQ408">
        <v>0</v>
      </c>
      <c r="AR408">
        <v>0</v>
      </c>
    </row>
    <row r="409" spans="1:44" x14ac:dyDescent="0.2">
      <c r="A409">
        <f>ROW(Source!A235)</f>
        <v>235</v>
      </c>
      <c r="B409">
        <v>86295950</v>
      </c>
      <c r="C409">
        <v>86295936</v>
      </c>
      <c r="D409">
        <v>27441327</v>
      </c>
      <c r="E409">
        <v>1</v>
      </c>
      <c r="F409">
        <v>1</v>
      </c>
      <c r="G409">
        <v>1</v>
      </c>
      <c r="H409">
        <v>2</v>
      </c>
      <c r="I409" t="s">
        <v>936</v>
      </c>
      <c r="J409" t="s">
        <v>937</v>
      </c>
      <c r="K409" t="s">
        <v>938</v>
      </c>
      <c r="L409">
        <v>1368</v>
      </c>
      <c r="N409">
        <v>1011</v>
      </c>
      <c r="O409" t="s">
        <v>927</v>
      </c>
      <c r="P409" t="s">
        <v>927</v>
      </c>
      <c r="Q409">
        <v>1</v>
      </c>
      <c r="X409">
        <v>1.57</v>
      </c>
      <c r="Y409">
        <v>0</v>
      </c>
      <c r="Z409">
        <v>93.37</v>
      </c>
      <c r="AA409">
        <v>11.69</v>
      </c>
      <c r="AB409">
        <v>0</v>
      </c>
      <c r="AC409">
        <v>0</v>
      </c>
      <c r="AD409">
        <v>1</v>
      </c>
      <c r="AE409">
        <v>0</v>
      </c>
      <c r="AF409" t="s">
        <v>6</v>
      </c>
      <c r="AG409">
        <v>1.57</v>
      </c>
      <c r="AH409">
        <v>2</v>
      </c>
      <c r="AI409">
        <v>86295941</v>
      </c>
      <c r="AJ409">
        <v>362</v>
      </c>
      <c r="AK409">
        <v>0</v>
      </c>
      <c r="AL409">
        <v>0</v>
      </c>
      <c r="AM409">
        <v>0</v>
      </c>
      <c r="AN409">
        <v>0</v>
      </c>
      <c r="AO409">
        <v>0</v>
      </c>
      <c r="AP409">
        <v>0</v>
      </c>
      <c r="AQ409">
        <v>0</v>
      </c>
      <c r="AR409">
        <v>0</v>
      </c>
    </row>
    <row r="410" spans="1:44" x14ac:dyDescent="0.2">
      <c r="A410">
        <f>ROW(Source!A235)</f>
        <v>235</v>
      </c>
      <c r="B410">
        <v>86295951</v>
      </c>
      <c r="C410">
        <v>86295936</v>
      </c>
      <c r="D410">
        <v>27378576</v>
      </c>
      <c r="E410">
        <v>1</v>
      </c>
      <c r="F410">
        <v>1</v>
      </c>
      <c r="G410">
        <v>1</v>
      </c>
      <c r="H410">
        <v>3</v>
      </c>
      <c r="I410" t="s">
        <v>1040</v>
      </c>
      <c r="J410" t="s">
        <v>1041</v>
      </c>
      <c r="K410" t="s">
        <v>62</v>
      </c>
      <c r="L410">
        <v>1348</v>
      </c>
      <c r="N410">
        <v>1009</v>
      </c>
      <c r="O410" t="s">
        <v>63</v>
      </c>
      <c r="P410" t="s">
        <v>63</v>
      </c>
      <c r="Q410">
        <v>1000</v>
      </c>
      <c r="X410">
        <v>2.0000000000000001E-4</v>
      </c>
      <c r="Y410">
        <v>12050</v>
      </c>
      <c r="Z410">
        <v>0</v>
      </c>
      <c r="AA410">
        <v>0</v>
      </c>
      <c r="AB410">
        <v>0</v>
      </c>
      <c r="AC410">
        <v>0</v>
      </c>
      <c r="AD410">
        <v>1</v>
      </c>
      <c r="AE410">
        <v>0</v>
      </c>
      <c r="AF410" t="s">
        <v>6</v>
      </c>
      <c r="AG410">
        <v>2.0000000000000001E-4</v>
      </c>
      <c r="AH410">
        <v>3</v>
      </c>
      <c r="AI410">
        <v>-1</v>
      </c>
      <c r="AJ410" t="s">
        <v>6</v>
      </c>
      <c r="AK410">
        <v>4</v>
      </c>
      <c r="AL410">
        <v>-2.41</v>
      </c>
      <c r="AM410">
        <v>0</v>
      </c>
      <c r="AN410">
        <v>0</v>
      </c>
      <c r="AO410">
        <v>0</v>
      </c>
      <c r="AP410">
        <v>0</v>
      </c>
      <c r="AQ410">
        <v>0</v>
      </c>
      <c r="AR410">
        <v>1</v>
      </c>
    </row>
    <row r="411" spans="1:44" x14ac:dyDescent="0.2">
      <c r="A411">
        <f>ROW(Source!A235)</f>
        <v>235</v>
      </c>
      <c r="B411">
        <v>86295952</v>
      </c>
      <c r="C411">
        <v>86295936</v>
      </c>
      <c r="D411">
        <v>27379625</v>
      </c>
      <c r="E411">
        <v>1</v>
      </c>
      <c r="F411">
        <v>1</v>
      </c>
      <c r="G411">
        <v>1</v>
      </c>
      <c r="H411">
        <v>3</v>
      </c>
      <c r="I411" t="s">
        <v>1042</v>
      </c>
      <c r="J411" t="s">
        <v>1043</v>
      </c>
      <c r="K411" t="s">
        <v>1044</v>
      </c>
      <c r="L411">
        <v>1339</v>
      </c>
      <c r="N411">
        <v>1007</v>
      </c>
      <c r="O411" t="s">
        <v>32</v>
      </c>
      <c r="P411" t="s">
        <v>32</v>
      </c>
      <c r="Q411">
        <v>1</v>
      </c>
      <c r="X411">
        <v>0.4</v>
      </c>
      <c r="Y411">
        <v>1287</v>
      </c>
      <c r="Z411">
        <v>0</v>
      </c>
      <c r="AA411">
        <v>0</v>
      </c>
      <c r="AB411">
        <v>0</v>
      </c>
      <c r="AC411">
        <v>0</v>
      </c>
      <c r="AD411">
        <v>1</v>
      </c>
      <c r="AE411">
        <v>0</v>
      </c>
      <c r="AF411" t="s">
        <v>6</v>
      </c>
      <c r="AG411">
        <v>0.4</v>
      </c>
      <c r="AH411">
        <v>3</v>
      </c>
      <c r="AI411">
        <v>-1</v>
      </c>
      <c r="AJ411" t="s">
        <v>6</v>
      </c>
      <c r="AK411">
        <v>4</v>
      </c>
      <c r="AL411">
        <v>-514.80000000000007</v>
      </c>
      <c r="AM411">
        <v>0</v>
      </c>
      <c r="AN411">
        <v>0</v>
      </c>
      <c r="AO411">
        <v>0</v>
      </c>
      <c r="AP411">
        <v>0</v>
      </c>
      <c r="AQ411">
        <v>0</v>
      </c>
      <c r="AR411">
        <v>1</v>
      </c>
    </row>
    <row r="412" spans="1:44" x14ac:dyDescent="0.2">
      <c r="A412">
        <f>ROW(Source!A235)</f>
        <v>235</v>
      </c>
      <c r="B412">
        <v>86295953</v>
      </c>
      <c r="C412">
        <v>86295936</v>
      </c>
      <c r="D412">
        <v>27407607</v>
      </c>
      <c r="E412">
        <v>1</v>
      </c>
      <c r="F412">
        <v>1</v>
      </c>
      <c r="G412">
        <v>1</v>
      </c>
      <c r="H412">
        <v>3</v>
      </c>
      <c r="I412" t="s">
        <v>1045</v>
      </c>
      <c r="J412" t="s">
        <v>1046</v>
      </c>
      <c r="K412" t="s">
        <v>1047</v>
      </c>
      <c r="L412">
        <v>1339</v>
      </c>
      <c r="N412">
        <v>1007</v>
      </c>
      <c r="O412" t="s">
        <v>32</v>
      </c>
      <c r="P412" t="s">
        <v>32</v>
      </c>
      <c r="Q412">
        <v>1</v>
      </c>
      <c r="X412">
        <v>102</v>
      </c>
      <c r="Y412">
        <v>738.56</v>
      </c>
      <c r="Z412">
        <v>0</v>
      </c>
      <c r="AA412">
        <v>0</v>
      </c>
      <c r="AB412">
        <v>0</v>
      </c>
      <c r="AC412">
        <v>0</v>
      </c>
      <c r="AD412">
        <v>1</v>
      </c>
      <c r="AE412">
        <v>0</v>
      </c>
      <c r="AF412" t="s">
        <v>6</v>
      </c>
      <c r="AG412">
        <v>102</v>
      </c>
      <c r="AH412">
        <v>3</v>
      </c>
      <c r="AI412">
        <v>-1</v>
      </c>
      <c r="AJ412" t="s">
        <v>6</v>
      </c>
      <c r="AK412">
        <v>4</v>
      </c>
      <c r="AL412">
        <v>-75333.119999999995</v>
      </c>
      <c r="AM412">
        <v>0</v>
      </c>
      <c r="AN412">
        <v>0</v>
      </c>
      <c r="AO412">
        <v>0</v>
      </c>
      <c r="AP412">
        <v>0</v>
      </c>
      <c r="AQ412">
        <v>0</v>
      </c>
      <c r="AR412">
        <v>1</v>
      </c>
    </row>
    <row r="413" spans="1:44" x14ac:dyDescent="0.2">
      <c r="A413">
        <f>ROW(Source!A244)</f>
        <v>244</v>
      </c>
      <c r="B413">
        <v>86295969</v>
      </c>
      <c r="C413">
        <v>86295958</v>
      </c>
      <c r="D413">
        <v>27498362</v>
      </c>
      <c r="E413">
        <v>1</v>
      </c>
      <c r="F413">
        <v>1</v>
      </c>
      <c r="G413">
        <v>1</v>
      </c>
      <c r="H413">
        <v>1</v>
      </c>
      <c r="I413" t="s">
        <v>939</v>
      </c>
      <c r="J413" t="s">
        <v>6</v>
      </c>
      <c r="K413" t="s">
        <v>940</v>
      </c>
      <c r="L413">
        <v>1369</v>
      </c>
      <c r="N413">
        <v>1013</v>
      </c>
      <c r="O413" t="s">
        <v>921</v>
      </c>
      <c r="P413" t="s">
        <v>921</v>
      </c>
      <c r="Q413">
        <v>1</v>
      </c>
      <c r="X413">
        <v>282.02999999999997</v>
      </c>
      <c r="Y413">
        <v>0</v>
      </c>
      <c r="Z413">
        <v>0</v>
      </c>
      <c r="AA413">
        <v>0</v>
      </c>
      <c r="AB413">
        <v>9.3699999999999992</v>
      </c>
      <c r="AC413">
        <v>0</v>
      </c>
      <c r="AD413">
        <v>1</v>
      </c>
      <c r="AE413">
        <v>1</v>
      </c>
      <c r="AF413" t="s">
        <v>85</v>
      </c>
      <c r="AG413">
        <v>327.15479999999997</v>
      </c>
      <c r="AH413">
        <v>2</v>
      </c>
      <c r="AI413">
        <v>86295959</v>
      </c>
      <c r="AJ413">
        <v>367</v>
      </c>
      <c r="AK413">
        <v>0</v>
      </c>
      <c r="AL413">
        <v>0</v>
      </c>
      <c r="AM413">
        <v>0</v>
      </c>
      <c r="AN413">
        <v>0</v>
      </c>
      <c r="AO413">
        <v>0</v>
      </c>
      <c r="AP413">
        <v>0</v>
      </c>
      <c r="AQ413">
        <v>0</v>
      </c>
      <c r="AR413">
        <v>0</v>
      </c>
    </row>
    <row r="414" spans="1:44" x14ac:dyDescent="0.2">
      <c r="A414">
        <f>ROW(Source!A244)</f>
        <v>244</v>
      </c>
      <c r="B414">
        <v>86295970</v>
      </c>
      <c r="C414">
        <v>86295958</v>
      </c>
      <c r="D414">
        <v>121548</v>
      </c>
      <c r="E414">
        <v>1</v>
      </c>
      <c r="F414">
        <v>1</v>
      </c>
      <c r="G414">
        <v>1</v>
      </c>
      <c r="H414">
        <v>1</v>
      </c>
      <c r="I414" t="s">
        <v>39</v>
      </c>
      <c r="J414" t="s">
        <v>6</v>
      </c>
      <c r="K414" t="s">
        <v>922</v>
      </c>
      <c r="L414">
        <v>608254</v>
      </c>
      <c r="N414">
        <v>1013</v>
      </c>
      <c r="O414" t="s">
        <v>923</v>
      </c>
      <c r="P414" t="s">
        <v>923</v>
      </c>
      <c r="Q414">
        <v>1</v>
      </c>
      <c r="X414">
        <v>67.78</v>
      </c>
      <c r="Y414">
        <v>0</v>
      </c>
      <c r="Z414">
        <v>0</v>
      </c>
      <c r="AA414">
        <v>0</v>
      </c>
      <c r="AB414">
        <v>0</v>
      </c>
      <c r="AC414">
        <v>0</v>
      </c>
      <c r="AD414">
        <v>1</v>
      </c>
      <c r="AE414">
        <v>2</v>
      </c>
      <c r="AF414" t="s">
        <v>85</v>
      </c>
      <c r="AG414">
        <v>78.624799999999993</v>
      </c>
      <c r="AH414">
        <v>2</v>
      </c>
      <c r="AI414">
        <v>86295960</v>
      </c>
      <c r="AJ414">
        <v>368</v>
      </c>
      <c r="AK414">
        <v>0</v>
      </c>
      <c r="AL414">
        <v>0</v>
      </c>
      <c r="AM414">
        <v>0</v>
      </c>
      <c r="AN414">
        <v>0</v>
      </c>
      <c r="AO414">
        <v>0</v>
      </c>
      <c r="AP414">
        <v>0</v>
      </c>
      <c r="AQ414">
        <v>0</v>
      </c>
      <c r="AR414">
        <v>0</v>
      </c>
    </row>
    <row r="415" spans="1:44" x14ac:dyDescent="0.2">
      <c r="A415">
        <f>ROW(Source!A244)</f>
        <v>244</v>
      </c>
      <c r="B415">
        <v>86295971</v>
      </c>
      <c r="C415">
        <v>86295958</v>
      </c>
      <c r="D415">
        <v>27439418</v>
      </c>
      <c r="E415">
        <v>1</v>
      </c>
      <c r="F415">
        <v>1</v>
      </c>
      <c r="G415">
        <v>1</v>
      </c>
      <c r="H415">
        <v>2</v>
      </c>
      <c r="I415" t="s">
        <v>944</v>
      </c>
      <c r="J415" t="s">
        <v>945</v>
      </c>
      <c r="K415" t="s">
        <v>946</v>
      </c>
      <c r="L415">
        <v>1368</v>
      </c>
      <c r="N415">
        <v>1011</v>
      </c>
      <c r="O415" t="s">
        <v>927</v>
      </c>
      <c r="P415" t="s">
        <v>927</v>
      </c>
      <c r="Q415">
        <v>1</v>
      </c>
      <c r="X415">
        <v>67.78</v>
      </c>
      <c r="Y415">
        <v>0</v>
      </c>
      <c r="Z415">
        <v>91.69</v>
      </c>
      <c r="AA415">
        <v>13.61</v>
      </c>
      <c r="AB415">
        <v>0</v>
      </c>
      <c r="AC415">
        <v>0</v>
      </c>
      <c r="AD415">
        <v>1</v>
      </c>
      <c r="AE415">
        <v>0</v>
      </c>
      <c r="AF415" t="s">
        <v>85</v>
      </c>
      <c r="AG415">
        <v>78.624799999999993</v>
      </c>
      <c r="AH415">
        <v>3</v>
      </c>
      <c r="AI415">
        <v>-1</v>
      </c>
      <c r="AJ415" t="s">
        <v>6</v>
      </c>
      <c r="AK415">
        <v>4</v>
      </c>
      <c r="AL415">
        <v>0</v>
      </c>
      <c r="AM415">
        <v>-7209.1079119999995</v>
      </c>
      <c r="AN415">
        <v>-1070.0835279999999</v>
      </c>
      <c r="AO415">
        <v>0</v>
      </c>
      <c r="AP415">
        <v>0</v>
      </c>
      <c r="AQ415">
        <v>0</v>
      </c>
      <c r="AR415">
        <v>1</v>
      </c>
    </row>
    <row r="416" spans="1:44" x14ac:dyDescent="0.2">
      <c r="A416">
        <f>ROW(Source!A244)</f>
        <v>244</v>
      </c>
      <c r="B416">
        <v>86295972</v>
      </c>
      <c r="C416">
        <v>86295958</v>
      </c>
      <c r="D416">
        <v>27439703</v>
      </c>
      <c r="E416">
        <v>1</v>
      </c>
      <c r="F416">
        <v>1</v>
      </c>
      <c r="G416">
        <v>1</v>
      </c>
      <c r="H416">
        <v>2</v>
      </c>
      <c r="I416" t="s">
        <v>941</v>
      </c>
      <c r="J416" t="s">
        <v>942</v>
      </c>
      <c r="K416" t="s">
        <v>943</v>
      </c>
      <c r="L416">
        <v>1368</v>
      </c>
      <c r="N416">
        <v>1011</v>
      </c>
      <c r="O416" t="s">
        <v>927</v>
      </c>
      <c r="P416" t="s">
        <v>927</v>
      </c>
      <c r="Q416">
        <v>1</v>
      </c>
      <c r="X416">
        <v>11.9</v>
      </c>
      <c r="Y416">
        <v>0</v>
      </c>
      <c r="Z416">
        <v>7.51</v>
      </c>
      <c r="AA416">
        <v>0</v>
      </c>
      <c r="AB416">
        <v>0</v>
      </c>
      <c r="AC416">
        <v>0</v>
      </c>
      <c r="AD416">
        <v>1</v>
      </c>
      <c r="AE416">
        <v>0</v>
      </c>
      <c r="AF416" t="s">
        <v>85</v>
      </c>
      <c r="AG416">
        <v>13.804</v>
      </c>
      <c r="AH416">
        <v>2</v>
      </c>
      <c r="AI416">
        <v>86295962</v>
      </c>
      <c r="AJ416">
        <v>370</v>
      </c>
      <c r="AK416">
        <v>0</v>
      </c>
      <c r="AL416">
        <v>0</v>
      </c>
      <c r="AM416">
        <v>0</v>
      </c>
      <c r="AN416">
        <v>0</v>
      </c>
      <c r="AO416">
        <v>0</v>
      </c>
      <c r="AP416">
        <v>0</v>
      </c>
      <c r="AQ416">
        <v>0</v>
      </c>
      <c r="AR416">
        <v>0</v>
      </c>
    </row>
    <row r="417" spans="1:44" x14ac:dyDescent="0.2">
      <c r="A417">
        <f>ROW(Source!A244)</f>
        <v>244</v>
      </c>
      <c r="B417">
        <v>86295973</v>
      </c>
      <c r="C417">
        <v>86295958</v>
      </c>
      <c r="D417">
        <v>27441327</v>
      </c>
      <c r="E417">
        <v>1</v>
      </c>
      <c r="F417">
        <v>1</v>
      </c>
      <c r="G417">
        <v>1</v>
      </c>
      <c r="H417">
        <v>2</v>
      </c>
      <c r="I417" t="s">
        <v>936</v>
      </c>
      <c r="J417" t="s">
        <v>937</v>
      </c>
      <c r="K417" t="s">
        <v>938</v>
      </c>
      <c r="L417">
        <v>1368</v>
      </c>
      <c r="N417">
        <v>1011</v>
      </c>
      <c r="O417" t="s">
        <v>927</v>
      </c>
      <c r="P417" t="s">
        <v>927</v>
      </c>
      <c r="Q417">
        <v>1</v>
      </c>
      <c r="X417">
        <v>0.62</v>
      </c>
      <c r="Y417">
        <v>0</v>
      </c>
      <c r="Z417">
        <v>93.37</v>
      </c>
      <c r="AA417">
        <v>11.69</v>
      </c>
      <c r="AB417">
        <v>0</v>
      </c>
      <c r="AC417">
        <v>0</v>
      </c>
      <c r="AD417">
        <v>1</v>
      </c>
      <c r="AE417">
        <v>0</v>
      </c>
      <c r="AF417" t="s">
        <v>85</v>
      </c>
      <c r="AG417">
        <v>0.71919999999999995</v>
      </c>
      <c r="AH417">
        <v>2</v>
      </c>
      <c r="AI417">
        <v>86295963</v>
      </c>
      <c r="AJ417">
        <v>371</v>
      </c>
      <c r="AK417">
        <v>0</v>
      </c>
      <c r="AL417">
        <v>0</v>
      </c>
      <c r="AM417">
        <v>0</v>
      </c>
      <c r="AN417">
        <v>0</v>
      </c>
      <c r="AO417">
        <v>0</v>
      </c>
      <c r="AP417">
        <v>0</v>
      </c>
      <c r="AQ417">
        <v>0</v>
      </c>
      <c r="AR417">
        <v>0</v>
      </c>
    </row>
    <row r="418" spans="1:44" x14ac:dyDescent="0.2">
      <c r="A418">
        <f>ROW(Source!A244)</f>
        <v>244</v>
      </c>
      <c r="B418">
        <v>86295974</v>
      </c>
      <c r="C418">
        <v>86295958</v>
      </c>
      <c r="D418">
        <v>27374323</v>
      </c>
      <c r="E418">
        <v>1</v>
      </c>
      <c r="F418">
        <v>1</v>
      </c>
      <c r="G418">
        <v>1</v>
      </c>
      <c r="H418">
        <v>3</v>
      </c>
      <c r="I418" t="s">
        <v>1048</v>
      </c>
      <c r="J418" t="s">
        <v>1049</v>
      </c>
      <c r="K418" t="s">
        <v>1050</v>
      </c>
      <c r="L418">
        <v>1348</v>
      </c>
      <c r="N418">
        <v>1009</v>
      </c>
      <c r="O418" t="s">
        <v>63</v>
      </c>
      <c r="P418" t="s">
        <v>63</v>
      </c>
      <c r="Q418">
        <v>1000</v>
      </c>
      <c r="X418">
        <v>2.3E-3</v>
      </c>
      <c r="Y418">
        <v>17903.740000000002</v>
      </c>
      <c r="Z418">
        <v>0</v>
      </c>
      <c r="AA418">
        <v>0</v>
      </c>
      <c r="AB418">
        <v>0</v>
      </c>
      <c r="AC418">
        <v>0</v>
      </c>
      <c r="AD418">
        <v>1</v>
      </c>
      <c r="AE418">
        <v>0</v>
      </c>
      <c r="AF418" t="s">
        <v>6</v>
      </c>
      <c r="AG418">
        <v>2.3E-3</v>
      </c>
      <c r="AH418">
        <v>3</v>
      </c>
      <c r="AI418">
        <v>-1</v>
      </c>
      <c r="AJ418" t="s">
        <v>6</v>
      </c>
      <c r="AK418">
        <v>4</v>
      </c>
      <c r="AL418">
        <v>-41.178602000000005</v>
      </c>
      <c r="AM418">
        <v>0</v>
      </c>
      <c r="AN418">
        <v>0</v>
      </c>
      <c r="AO418">
        <v>0</v>
      </c>
      <c r="AP418">
        <v>0</v>
      </c>
      <c r="AQ418">
        <v>0</v>
      </c>
      <c r="AR418">
        <v>1</v>
      </c>
    </row>
    <row r="419" spans="1:44" x14ac:dyDescent="0.2">
      <c r="A419">
        <f>ROW(Source!A244)</f>
        <v>244</v>
      </c>
      <c r="B419">
        <v>86295975</v>
      </c>
      <c r="C419">
        <v>86295958</v>
      </c>
      <c r="D419">
        <v>27378258</v>
      </c>
      <c r="E419">
        <v>1</v>
      </c>
      <c r="F419">
        <v>1</v>
      </c>
      <c r="G419">
        <v>1</v>
      </c>
      <c r="H419">
        <v>3</v>
      </c>
      <c r="I419" t="s">
        <v>140</v>
      </c>
      <c r="J419" t="s">
        <v>1051</v>
      </c>
      <c r="K419" t="s">
        <v>141</v>
      </c>
      <c r="L419">
        <v>1348</v>
      </c>
      <c r="N419">
        <v>1009</v>
      </c>
      <c r="O419" t="s">
        <v>63</v>
      </c>
      <c r="P419" t="s">
        <v>63</v>
      </c>
      <c r="Q419">
        <v>1000</v>
      </c>
      <c r="X419">
        <v>0.01</v>
      </c>
      <c r="Y419">
        <v>9480</v>
      </c>
      <c r="Z419">
        <v>0</v>
      </c>
      <c r="AA419">
        <v>0</v>
      </c>
      <c r="AB419">
        <v>0</v>
      </c>
      <c r="AC419">
        <v>0</v>
      </c>
      <c r="AD419">
        <v>1</v>
      </c>
      <c r="AE419">
        <v>0</v>
      </c>
      <c r="AF419" t="s">
        <v>6</v>
      </c>
      <c r="AG419">
        <v>0.01</v>
      </c>
      <c r="AH419">
        <v>3</v>
      </c>
      <c r="AI419">
        <v>-1</v>
      </c>
      <c r="AJ419" t="s">
        <v>6</v>
      </c>
      <c r="AK419">
        <v>4</v>
      </c>
      <c r="AL419">
        <v>-94.8</v>
      </c>
      <c r="AM419">
        <v>0</v>
      </c>
      <c r="AN419">
        <v>0</v>
      </c>
      <c r="AO419">
        <v>0</v>
      </c>
      <c r="AP419">
        <v>0</v>
      </c>
      <c r="AQ419">
        <v>0</v>
      </c>
      <c r="AR419">
        <v>1</v>
      </c>
    </row>
    <row r="420" spans="1:44" x14ac:dyDescent="0.2">
      <c r="A420">
        <f>ROW(Source!A244)</f>
        <v>244</v>
      </c>
      <c r="B420">
        <v>86295976</v>
      </c>
      <c r="C420">
        <v>86295958</v>
      </c>
      <c r="D420">
        <v>27407704</v>
      </c>
      <c r="E420">
        <v>1</v>
      </c>
      <c r="F420">
        <v>1</v>
      </c>
      <c r="G420">
        <v>1</v>
      </c>
      <c r="H420">
        <v>3</v>
      </c>
      <c r="I420" t="s">
        <v>1034</v>
      </c>
      <c r="J420" t="s">
        <v>1035</v>
      </c>
      <c r="K420" t="s">
        <v>1036</v>
      </c>
      <c r="L420">
        <v>1339</v>
      </c>
      <c r="N420">
        <v>1007</v>
      </c>
      <c r="O420" t="s">
        <v>32</v>
      </c>
      <c r="P420" t="s">
        <v>32</v>
      </c>
      <c r="Q420">
        <v>1</v>
      </c>
      <c r="X420">
        <v>0.7</v>
      </c>
      <c r="Y420">
        <v>456.93</v>
      </c>
      <c r="Z420">
        <v>0</v>
      </c>
      <c r="AA420">
        <v>0</v>
      </c>
      <c r="AB420">
        <v>0</v>
      </c>
      <c r="AC420">
        <v>0</v>
      </c>
      <c r="AD420">
        <v>1</v>
      </c>
      <c r="AE420">
        <v>0</v>
      </c>
      <c r="AF420" t="s">
        <v>6</v>
      </c>
      <c r="AG420">
        <v>0.7</v>
      </c>
      <c r="AH420">
        <v>3</v>
      </c>
      <c r="AI420">
        <v>-1</v>
      </c>
      <c r="AJ420" t="s">
        <v>6</v>
      </c>
      <c r="AK420">
        <v>4</v>
      </c>
      <c r="AL420">
        <v>-319.851</v>
      </c>
      <c r="AM420">
        <v>0</v>
      </c>
      <c r="AN420">
        <v>0</v>
      </c>
      <c r="AO420">
        <v>0</v>
      </c>
      <c r="AP420">
        <v>0</v>
      </c>
      <c r="AQ420">
        <v>0</v>
      </c>
      <c r="AR420">
        <v>1</v>
      </c>
    </row>
    <row r="421" spans="1:44" x14ac:dyDescent="0.2">
      <c r="A421">
        <f>ROW(Source!A244)</f>
        <v>244</v>
      </c>
      <c r="B421">
        <v>86295977</v>
      </c>
      <c r="C421">
        <v>86295958</v>
      </c>
      <c r="D421">
        <v>27413983</v>
      </c>
      <c r="E421">
        <v>1</v>
      </c>
      <c r="F421">
        <v>1</v>
      </c>
      <c r="G421">
        <v>1</v>
      </c>
      <c r="H421">
        <v>3</v>
      </c>
      <c r="I421" t="s">
        <v>1037</v>
      </c>
      <c r="J421" t="s">
        <v>1038</v>
      </c>
      <c r="K421" t="s">
        <v>1039</v>
      </c>
      <c r="L421">
        <v>53010780</v>
      </c>
      <c r="N421">
        <v>1010</v>
      </c>
      <c r="O421" t="s">
        <v>300</v>
      </c>
      <c r="P421" t="s">
        <v>43</v>
      </c>
      <c r="Q421">
        <v>1</v>
      </c>
      <c r="X421">
        <v>100</v>
      </c>
      <c r="Y421">
        <v>0</v>
      </c>
      <c r="Z421">
        <v>0</v>
      </c>
      <c r="AA421">
        <v>0</v>
      </c>
      <c r="AB421">
        <v>0</v>
      </c>
      <c r="AC421">
        <v>0</v>
      </c>
      <c r="AD421">
        <v>0</v>
      </c>
      <c r="AE421">
        <v>0</v>
      </c>
      <c r="AF421" t="s">
        <v>6</v>
      </c>
      <c r="AG421">
        <v>100</v>
      </c>
      <c r="AH421">
        <v>3</v>
      </c>
      <c r="AI421">
        <v>-1</v>
      </c>
      <c r="AJ421" t="s">
        <v>6</v>
      </c>
      <c r="AK421">
        <v>0</v>
      </c>
      <c r="AL421">
        <v>0</v>
      </c>
      <c r="AM421">
        <v>0</v>
      </c>
      <c r="AN421">
        <v>0</v>
      </c>
      <c r="AO421">
        <v>0</v>
      </c>
      <c r="AP421">
        <v>0</v>
      </c>
      <c r="AQ421">
        <v>0</v>
      </c>
      <c r="AR421">
        <v>0</v>
      </c>
    </row>
    <row r="422" spans="1:44" x14ac:dyDescent="0.2">
      <c r="A422">
        <f>ROW(Source!A245)</f>
        <v>245</v>
      </c>
      <c r="B422">
        <v>86295969</v>
      </c>
      <c r="C422">
        <v>86295958</v>
      </c>
      <c r="D422">
        <v>27498362</v>
      </c>
      <c r="E422">
        <v>1</v>
      </c>
      <c r="F422">
        <v>1</v>
      </c>
      <c r="G422">
        <v>1</v>
      </c>
      <c r="H422">
        <v>1</v>
      </c>
      <c r="I422" t="s">
        <v>939</v>
      </c>
      <c r="J422" t="s">
        <v>6</v>
      </c>
      <c r="K422" t="s">
        <v>940</v>
      </c>
      <c r="L422">
        <v>1369</v>
      </c>
      <c r="N422">
        <v>1013</v>
      </c>
      <c r="O422" t="s">
        <v>921</v>
      </c>
      <c r="P422" t="s">
        <v>921</v>
      </c>
      <c r="Q422">
        <v>1</v>
      </c>
      <c r="X422">
        <v>282.02999999999997</v>
      </c>
      <c r="Y422">
        <v>0</v>
      </c>
      <c r="Z422">
        <v>0</v>
      </c>
      <c r="AA422">
        <v>0</v>
      </c>
      <c r="AB422">
        <v>9.3699999999999992</v>
      </c>
      <c r="AC422">
        <v>0</v>
      </c>
      <c r="AD422">
        <v>1</v>
      </c>
      <c r="AE422">
        <v>1</v>
      </c>
      <c r="AF422" t="s">
        <v>85</v>
      </c>
      <c r="AG422">
        <v>327.15479999999997</v>
      </c>
      <c r="AH422">
        <v>2</v>
      </c>
      <c r="AI422">
        <v>86295959</v>
      </c>
      <c r="AJ422">
        <v>377</v>
      </c>
      <c r="AK422">
        <v>0</v>
      </c>
      <c r="AL422">
        <v>0</v>
      </c>
      <c r="AM422">
        <v>0</v>
      </c>
      <c r="AN422">
        <v>0</v>
      </c>
      <c r="AO422">
        <v>0</v>
      </c>
      <c r="AP422">
        <v>0</v>
      </c>
      <c r="AQ422">
        <v>0</v>
      </c>
      <c r="AR422">
        <v>0</v>
      </c>
    </row>
    <row r="423" spans="1:44" x14ac:dyDescent="0.2">
      <c r="A423">
        <f>ROW(Source!A245)</f>
        <v>245</v>
      </c>
      <c r="B423">
        <v>86295970</v>
      </c>
      <c r="C423">
        <v>86295958</v>
      </c>
      <c r="D423">
        <v>121548</v>
      </c>
      <c r="E423">
        <v>1</v>
      </c>
      <c r="F423">
        <v>1</v>
      </c>
      <c r="G423">
        <v>1</v>
      </c>
      <c r="H423">
        <v>1</v>
      </c>
      <c r="I423" t="s">
        <v>39</v>
      </c>
      <c r="J423" t="s">
        <v>6</v>
      </c>
      <c r="K423" t="s">
        <v>922</v>
      </c>
      <c r="L423">
        <v>608254</v>
      </c>
      <c r="N423">
        <v>1013</v>
      </c>
      <c r="O423" t="s">
        <v>923</v>
      </c>
      <c r="P423" t="s">
        <v>923</v>
      </c>
      <c r="Q423">
        <v>1</v>
      </c>
      <c r="X423">
        <v>67.78</v>
      </c>
      <c r="Y423">
        <v>0</v>
      </c>
      <c r="Z423">
        <v>0</v>
      </c>
      <c r="AA423">
        <v>0</v>
      </c>
      <c r="AB423">
        <v>0</v>
      </c>
      <c r="AC423">
        <v>0</v>
      </c>
      <c r="AD423">
        <v>1</v>
      </c>
      <c r="AE423">
        <v>2</v>
      </c>
      <c r="AF423" t="s">
        <v>85</v>
      </c>
      <c r="AG423">
        <v>78.624799999999993</v>
      </c>
      <c r="AH423">
        <v>2</v>
      </c>
      <c r="AI423">
        <v>86295960</v>
      </c>
      <c r="AJ423">
        <v>378</v>
      </c>
      <c r="AK423">
        <v>0</v>
      </c>
      <c r="AL423">
        <v>0</v>
      </c>
      <c r="AM423">
        <v>0</v>
      </c>
      <c r="AN423">
        <v>0</v>
      </c>
      <c r="AO423">
        <v>0</v>
      </c>
      <c r="AP423">
        <v>0</v>
      </c>
      <c r="AQ423">
        <v>0</v>
      </c>
      <c r="AR423">
        <v>0</v>
      </c>
    </row>
    <row r="424" spans="1:44" x14ac:dyDescent="0.2">
      <c r="A424">
        <f>ROW(Source!A245)</f>
        <v>245</v>
      </c>
      <c r="B424">
        <v>86295971</v>
      </c>
      <c r="C424">
        <v>86295958</v>
      </c>
      <c r="D424">
        <v>27439418</v>
      </c>
      <c r="E424">
        <v>1</v>
      </c>
      <c r="F424">
        <v>1</v>
      </c>
      <c r="G424">
        <v>1</v>
      </c>
      <c r="H424">
        <v>2</v>
      </c>
      <c r="I424" t="s">
        <v>944</v>
      </c>
      <c r="J424" t="s">
        <v>945</v>
      </c>
      <c r="K424" t="s">
        <v>946</v>
      </c>
      <c r="L424">
        <v>1368</v>
      </c>
      <c r="N424">
        <v>1011</v>
      </c>
      <c r="O424" t="s">
        <v>927</v>
      </c>
      <c r="P424" t="s">
        <v>927</v>
      </c>
      <c r="Q424">
        <v>1</v>
      </c>
      <c r="X424">
        <v>67.78</v>
      </c>
      <c r="Y424">
        <v>0</v>
      </c>
      <c r="Z424">
        <v>91.69</v>
      </c>
      <c r="AA424">
        <v>13.61</v>
      </c>
      <c r="AB424">
        <v>0</v>
      </c>
      <c r="AC424">
        <v>0</v>
      </c>
      <c r="AD424">
        <v>1</v>
      </c>
      <c r="AE424">
        <v>0</v>
      </c>
      <c r="AF424" t="s">
        <v>85</v>
      </c>
      <c r="AG424">
        <v>78.624799999999993</v>
      </c>
      <c r="AH424">
        <v>3</v>
      </c>
      <c r="AI424">
        <v>-1</v>
      </c>
      <c r="AJ424" t="s">
        <v>6</v>
      </c>
      <c r="AK424">
        <v>4</v>
      </c>
      <c r="AL424">
        <v>0</v>
      </c>
      <c r="AM424">
        <v>-7209.1079119999995</v>
      </c>
      <c r="AN424">
        <v>-1070.0835279999999</v>
      </c>
      <c r="AO424">
        <v>0</v>
      </c>
      <c r="AP424">
        <v>0</v>
      </c>
      <c r="AQ424">
        <v>0</v>
      </c>
      <c r="AR424">
        <v>1</v>
      </c>
    </row>
    <row r="425" spans="1:44" x14ac:dyDescent="0.2">
      <c r="A425">
        <f>ROW(Source!A245)</f>
        <v>245</v>
      </c>
      <c r="B425">
        <v>86295972</v>
      </c>
      <c r="C425">
        <v>86295958</v>
      </c>
      <c r="D425">
        <v>27439703</v>
      </c>
      <c r="E425">
        <v>1</v>
      </c>
      <c r="F425">
        <v>1</v>
      </c>
      <c r="G425">
        <v>1</v>
      </c>
      <c r="H425">
        <v>2</v>
      </c>
      <c r="I425" t="s">
        <v>941</v>
      </c>
      <c r="J425" t="s">
        <v>942</v>
      </c>
      <c r="K425" t="s">
        <v>943</v>
      </c>
      <c r="L425">
        <v>1368</v>
      </c>
      <c r="N425">
        <v>1011</v>
      </c>
      <c r="O425" t="s">
        <v>927</v>
      </c>
      <c r="P425" t="s">
        <v>927</v>
      </c>
      <c r="Q425">
        <v>1</v>
      </c>
      <c r="X425">
        <v>11.9</v>
      </c>
      <c r="Y425">
        <v>0</v>
      </c>
      <c r="Z425">
        <v>7.51</v>
      </c>
      <c r="AA425">
        <v>0</v>
      </c>
      <c r="AB425">
        <v>0</v>
      </c>
      <c r="AC425">
        <v>0</v>
      </c>
      <c r="AD425">
        <v>1</v>
      </c>
      <c r="AE425">
        <v>0</v>
      </c>
      <c r="AF425" t="s">
        <v>85</v>
      </c>
      <c r="AG425">
        <v>13.804</v>
      </c>
      <c r="AH425">
        <v>2</v>
      </c>
      <c r="AI425">
        <v>86295962</v>
      </c>
      <c r="AJ425">
        <v>380</v>
      </c>
      <c r="AK425">
        <v>0</v>
      </c>
      <c r="AL425">
        <v>0</v>
      </c>
      <c r="AM425">
        <v>0</v>
      </c>
      <c r="AN425">
        <v>0</v>
      </c>
      <c r="AO425">
        <v>0</v>
      </c>
      <c r="AP425">
        <v>0</v>
      </c>
      <c r="AQ425">
        <v>0</v>
      </c>
      <c r="AR425">
        <v>0</v>
      </c>
    </row>
    <row r="426" spans="1:44" x14ac:dyDescent="0.2">
      <c r="A426">
        <f>ROW(Source!A245)</f>
        <v>245</v>
      </c>
      <c r="B426">
        <v>86295973</v>
      </c>
      <c r="C426">
        <v>86295958</v>
      </c>
      <c r="D426">
        <v>27441327</v>
      </c>
      <c r="E426">
        <v>1</v>
      </c>
      <c r="F426">
        <v>1</v>
      </c>
      <c r="G426">
        <v>1</v>
      </c>
      <c r="H426">
        <v>2</v>
      </c>
      <c r="I426" t="s">
        <v>936</v>
      </c>
      <c r="J426" t="s">
        <v>937</v>
      </c>
      <c r="K426" t="s">
        <v>938</v>
      </c>
      <c r="L426">
        <v>1368</v>
      </c>
      <c r="N426">
        <v>1011</v>
      </c>
      <c r="O426" t="s">
        <v>927</v>
      </c>
      <c r="P426" t="s">
        <v>927</v>
      </c>
      <c r="Q426">
        <v>1</v>
      </c>
      <c r="X426">
        <v>0.62</v>
      </c>
      <c r="Y426">
        <v>0</v>
      </c>
      <c r="Z426">
        <v>93.37</v>
      </c>
      <c r="AA426">
        <v>11.69</v>
      </c>
      <c r="AB426">
        <v>0</v>
      </c>
      <c r="AC426">
        <v>0</v>
      </c>
      <c r="AD426">
        <v>1</v>
      </c>
      <c r="AE426">
        <v>0</v>
      </c>
      <c r="AF426" t="s">
        <v>85</v>
      </c>
      <c r="AG426">
        <v>0.71919999999999995</v>
      </c>
      <c r="AH426">
        <v>2</v>
      </c>
      <c r="AI426">
        <v>86295963</v>
      </c>
      <c r="AJ426">
        <v>381</v>
      </c>
      <c r="AK426">
        <v>0</v>
      </c>
      <c r="AL426">
        <v>0</v>
      </c>
      <c r="AM426">
        <v>0</v>
      </c>
      <c r="AN426">
        <v>0</v>
      </c>
      <c r="AO426">
        <v>0</v>
      </c>
      <c r="AP426">
        <v>0</v>
      </c>
      <c r="AQ426">
        <v>0</v>
      </c>
      <c r="AR426">
        <v>0</v>
      </c>
    </row>
    <row r="427" spans="1:44" x14ac:dyDescent="0.2">
      <c r="A427">
        <f>ROW(Source!A245)</f>
        <v>245</v>
      </c>
      <c r="B427">
        <v>86295974</v>
      </c>
      <c r="C427">
        <v>86295958</v>
      </c>
      <c r="D427">
        <v>27374323</v>
      </c>
      <c r="E427">
        <v>1</v>
      </c>
      <c r="F427">
        <v>1</v>
      </c>
      <c r="G427">
        <v>1</v>
      </c>
      <c r="H427">
        <v>3</v>
      </c>
      <c r="I427" t="s">
        <v>1048</v>
      </c>
      <c r="J427" t="s">
        <v>1049</v>
      </c>
      <c r="K427" t="s">
        <v>1050</v>
      </c>
      <c r="L427">
        <v>1348</v>
      </c>
      <c r="N427">
        <v>1009</v>
      </c>
      <c r="O427" t="s">
        <v>63</v>
      </c>
      <c r="P427" t="s">
        <v>63</v>
      </c>
      <c r="Q427">
        <v>1000</v>
      </c>
      <c r="X427">
        <v>2.3E-3</v>
      </c>
      <c r="Y427">
        <v>17903.740000000002</v>
      </c>
      <c r="Z427">
        <v>0</v>
      </c>
      <c r="AA427">
        <v>0</v>
      </c>
      <c r="AB427">
        <v>0</v>
      </c>
      <c r="AC427">
        <v>0</v>
      </c>
      <c r="AD427">
        <v>1</v>
      </c>
      <c r="AE427">
        <v>0</v>
      </c>
      <c r="AF427" t="s">
        <v>6</v>
      </c>
      <c r="AG427">
        <v>2.3E-3</v>
      </c>
      <c r="AH427">
        <v>3</v>
      </c>
      <c r="AI427">
        <v>-1</v>
      </c>
      <c r="AJ427" t="s">
        <v>6</v>
      </c>
      <c r="AK427">
        <v>4</v>
      </c>
      <c r="AL427">
        <v>-41.178602000000005</v>
      </c>
      <c r="AM427">
        <v>0</v>
      </c>
      <c r="AN427">
        <v>0</v>
      </c>
      <c r="AO427">
        <v>0</v>
      </c>
      <c r="AP427">
        <v>0</v>
      </c>
      <c r="AQ427">
        <v>0</v>
      </c>
      <c r="AR427">
        <v>1</v>
      </c>
    </row>
    <row r="428" spans="1:44" x14ac:dyDescent="0.2">
      <c r="A428">
        <f>ROW(Source!A245)</f>
        <v>245</v>
      </c>
      <c r="B428">
        <v>86295975</v>
      </c>
      <c r="C428">
        <v>86295958</v>
      </c>
      <c r="D428">
        <v>27378258</v>
      </c>
      <c r="E428">
        <v>1</v>
      </c>
      <c r="F428">
        <v>1</v>
      </c>
      <c r="G428">
        <v>1</v>
      </c>
      <c r="H428">
        <v>3</v>
      </c>
      <c r="I428" t="s">
        <v>140</v>
      </c>
      <c r="J428" t="s">
        <v>1051</v>
      </c>
      <c r="K428" t="s">
        <v>141</v>
      </c>
      <c r="L428">
        <v>1348</v>
      </c>
      <c r="N428">
        <v>1009</v>
      </c>
      <c r="O428" t="s">
        <v>63</v>
      </c>
      <c r="P428" t="s">
        <v>63</v>
      </c>
      <c r="Q428">
        <v>1000</v>
      </c>
      <c r="X428">
        <v>0.01</v>
      </c>
      <c r="Y428">
        <v>9480</v>
      </c>
      <c r="Z428">
        <v>0</v>
      </c>
      <c r="AA428">
        <v>0</v>
      </c>
      <c r="AB428">
        <v>0</v>
      </c>
      <c r="AC428">
        <v>0</v>
      </c>
      <c r="AD428">
        <v>1</v>
      </c>
      <c r="AE428">
        <v>0</v>
      </c>
      <c r="AF428" t="s">
        <v>6</v>
      </c>
      <c r="AG428">
        <v>0.01</v>
      </c>
      <c r="AH428">
        <v>3</v>
      </c>
      <c r="AI428">
        <v>-1</v>
      </c>
      <c r="AJ428" t="s">
        <v>6</v>
      </c>
      <c r="AK428">
        <v>4</v>
      </c>
      <c r="AL428">
        <v>-94.8</v>
      </c>
      <c r="AM428">
        <v>0</v>
      </c>
      <c r="AN428">
        <v>0</v>
      </c>
      <c r="AO428">
        <v>0</v>
      </c>
      <c r="AP428">
        <v>0</v>
      </c>
      <c r="AQ428">
        <v>0</v>
      </c>
      <c r="AR428">
        <v>1</v>
      </c>
    </row>
    <row r="429" spans="1:44" x14ac:dyDescent="0.2">
      <c r="A429">
        <f>ROW(Source!A245)</f>
        <v>245</v>
      </c>
      <c r="B429">
        <v>86295976</v>
      </c>
      <c r="C429">
        <v>86295958</v>
      </c>
      <c r="D429">
        <v>27407704</v>
      </c>
      <c r="E429">
        <v>1</v>
      </c>
      <c r="F429">
        <v>1</v>
      </c>
      <c r="G429">
        <v>1</v>
      </c>
      <c r="H429">
        <v>3</v>
      </c>
      <c r="I429" t="s">
        <v>1034</v>
      </c>
      <c r="J429" t="s">
        <v>1035</v>
      </c>
      <c r="K429" t="s">
        <v>1036</v>
      </c>
      <c r="L429">
        <v>1339</v>
      </c>
      <c r="N429">
        <v>1007</v>
      </c>
      <c r="O429" t="s">
        <v>32</v>
      </c>
      <c r="P429" t="s">
        <v>32</v>
      </c>
      <c r="Q429">
        <v>1</v>
      </c>
      <c r="X429">
        <v>0.7</v>
      </c>
      <c r="Y429">
        <v>456.93</v>
      </c>
      <c r="Z429">
        <v>0</v>
      </c>
      <c r="AA429">
        <v>0</v>
      </c>
      <c r="AB429">
        <v>0</v>
      </c>
      <c r="AC429">
        <v>0</v>
      </c>
      <c r="AD429">
        <v>1</v>
      </c>
      <c r="AE429">
        <v>0</v>
      </c>
      <c r="AF429" t="s">
        <v>6</v>
      </c>
      <c r="AG429">
        <v>0.7</v>
      </c>
      <c r="AH429">
        <v>3</v>
      </c>
      <c r="AI429">
        <v>-1</v>
      </c>
      <c r="AJ429" t="s">
        <v>6</v>
      </c>
      <c r="AK429">
        <v>4</v>
      </c>
      <c r="AL429">
        <v>-319.851</v>
      </c>
      <c r="AM429">
        <v>0</v>
      </c>
      <c r="AN429">
        <v>0</v>
      </c>
      <c r="AO429">
        <v>0</v>
      </c>
      <c r="AP429">
        <v>0</v>
      </c>
      <c r="AQ429">
        <v>0</v>
      </c>
      <c r="AR429">
        <v>1</v>
      </c>
    </row>
    <row r="430" spans="1:44" x14ac:dyDescent="0.2">
      <c r="A430">
        <f>ROW(Source!A245)</f>
        <v>245</v>
      </c>
      <c r="B430">
        <v>86295977</v>
      </c>
      <c r="C430">
        <v>86295958</v>
      </c>
      <c r="D430">
        <v>27413983</v>
      </c>
      <c r="E430">
        <v>1</v>
      </c>
      <c r="F430">
        <v>1</v>
      </c>
      <c r="G430">
        <v>1</v>
      </c>
      <c r="H430">
        <v>3</v>
      </c>
      <c r="I430" t="s">
        <v>1037</v>
      </c>
      <c r="J430" t="s">
        <v>1038</v>
      </c>
      <c r="K430" t="s">
        <v>1039</v>
      </c>
      <c r="L430">
        <v>53010780</v>
      </c>
      <c r="N430">
        <v>1010</v>
      </c>
      <c r="O430" t="s">
        <v>300</v>
      </c>
      <c r="P430" t="s">
        <v>43</v>
      </c>
      <c r="Q430">
        <v>1</v>
      </c>
      <c r="X430">
        <v>100</v>
      </c>
      <c r="Y430">
        <v>0</v>
      </c>
      <c r="Z430">
        <v>0</v>
      </c>
      <c r="AA430">
        <v>0</v>
      </c>
      <c r="AB430">
        <v>0</v>
      </c>
      <c r="AC430">
        <v>0</v>
      </c>
      <c r="AD430">
        <v>0</v>
      </c>
      <c r="AE430">
        <v>0</v>
      </c>
      <c r="AF430" t="s">
        <v>6</v>
      </c>
      <c r="AG430">
        <v>100</v>
      </c>
      <c r="AH430">
        <v>3</v>
      </c>
      <c r="AI430">
        <v>-1</v>
      </c>
      <c r="AJ430" t="s">
        <v>6</v>
      </c>
      <c r="AK430">
        <v>0</v>
      </c>
      <c r="AL430">
        <v>0</v>
      </c>
      <c r="AM430">
        <v>0</v>
      </c>
      <c r="AN430">
        <v>0</v>
      </c>
      <c r="AO430">
        <v>0</v>
      </c>
      <c r="AP430">
        <v>0</v>
      </c>
      <c r="AQ430">
        <v>0</v>
      </c>
      <c r="AR430">
        <v>0</v>
      </c>
    </row>
    <row r="431" spans="1:44" x14ac:dyDescent="0.2">
      <c r="A431">
        <f>ROW(Source!A256)</f>
        <v>256</v>
      </c>
      <c r="B431">
        <v>86295992</v>
      </c>
      <c r="C431">
        <v>86295983</v>
      </c>
      <c r="D431">
        <v>27500919</v>
      </c>
      <c r="E431">
        <v>1</v>
      </c>
      <c r="F431">
        <v>1</v>
      </c>
      <c r="G431">
        <v>1</v>
      </c>
      <c r="H431">
        <v>1</v>
      </c>
      <c r="I431" t="s">
        <v>919</v>
      </c>
      <c r="J431" t="s">
        <v>6</v>
      </c>
      <c r="K431" t="s">
        <v>920</v>
      </c>
      <c r="L431">
        <v>1369</v>
      </c>
      <c r="N431">
        <v>1013</v>
      </c>
      <c r="O431" t="s">
        <v>921</v>
      </c>
      <c r="P431" t="s">
        <v>921</v>
      </c>
      <c r="Q431">
        <v>1</v>
      </c>
      <c r="X431">
        <v>186.83</v>
      </c>
      <c r="Y431">
        <v>0</v>
      </c>
      <c r="Z431">
        <v>0</v>
      </c>
      <c r="AA431">
        <v>0</v>
      </c>
      <c r="AB431">
        <v>9.26</v>
      </c>
      <c r="AC431">
        <v>0</v>
      </c>
      <c r="AD431">
        <v>1</v>
      </c>
      <c r="AE431">
        <v>1</v>
      </c>
      <c r="AF431" t="s">
        <v>85</v>
      </c>
      <c r="AG431">
        <v>216.72280000000001</v>
      </c>
      <c r="AH431">
        <v>2</v>
      </c>
      <c r="AI431">
        <v>86295984</v>
      </c>
      <c r="AJ431">
        <v>387</v>
      </c>
      <c r="AK431">
        <v>0</v>
      </c>
      <c r="AL431">
        <v>0</v>
      </c>
      <c r="AM431">
        <v>0</v>
      </c>
      <c r="AN431">
        <v>0</v>
      </c>
      <c r="AO431">
        <v>0</v>
      </c>
      <c r="AP431">
        <v>0</v>
      </c>
      <c r="AQ431">
        <v>0</v>
      </c>
      <c r="AR431">
        <v>0</v>
      </c>
    </row>
    <row r="432" spans="1:44" x14ac:dyDescent="0.2">
      <c r="A432">
        <f>ROW(Source!A256)</f>
        <v>256</v>
      </c>
      <c r="B432">
        <v>86295993</v>
      </c>
      <c r="C432">
        <v>86295983</v>
      </c>
      <c r="D432">
        <v>121548</v>
      </c>
      <c r="E432">
        <v>1</v>
      </c>
      <c r="F432">
        <v>1</v>
      </c>
      <c r="G432">
        <v>1</v>
      </c>
      <c r="H432">
        <v>1</v>
      </c>
      <c r="I432" t="s">
        <v>39</v>
      </c>
      <c r="J432" t="s">
        <v>6</v>
      </c>
      <c r="K432" t="s">
        <v>922</v>
      </c>
      <c r="L432">
        <v>608254</v>
      </c>
      <c r="N432">
        <v>1013</v>
      </c>
      <c r="O432" t="s">
        <v>923</v>
      </c>
      <c r="P432" t="s">
        <v>923</v>
      </c>
      <c r="Q432">
        <v>1</v>
      </c>
      <c r="X432">
        <v>46.93</v>
      </c>
      <c r="Y432">
        <v>0</v>
      </c>
      <c r="Z432">
        <v>0</v>
      </c>
      <c r="AA432">
        <v>0</v>
      </c>
      <c r="AB432">
        <v>0</v>
      </c>
      <c r="AC432">
        <v>0</v>
      </c>
      <c r="AD432">
        <v>1</v>
      </c>
      <c r="AE432">
        <v>2</v>
      </c>
      <c r="AF432" t="s">
        <v>85</v>
      </c>
      <c r="AG432">
        <v>54.438799999999993</v>
      </c>
      <c r="AH432">
        <v>2</v>
      </c>
      <c r="AI432">
        <v>86295985</v>
      </c>
      <c r="AJ432">
        <v>388</v>
      </c>
      <c r="AK432">
        <v>0</v>
      </c>
      <c r="AL432">
        <v>0</v>
      </c>
      <c r="AM432">
        <v>0</v>
      </c>
      <c r="AN432">
        <v>0</v>
      </c>
      <c r="AO432">
        <v>0</v>
      </c>
      <c r="AP432">
        <v>0</v>
      </c>
      <c r="AQ432">
        <v>0</v>
      </c>
      <c r="AR432">
        <v>0</v>
      </c>
    </row>
    <row r="433" spans="1:44" x14ac:dyDescent="0.2">
      <c r="A433">
        <f>ROW(Source!A256)</f>
        <v>256</v>
      </c>
      <c r="B433">
        <v>86295994</v>
      </c>
      <c r="C433">
        <v>86295983</v>
      </c>
      <c r="D433">
        <v>27439418</v>
      </c>
      <c r="E433">
        <v>1</v>
      </c>
      <c r="F433">
        <v>1</v>
      </c>
      <c r="G433">
        <v>1</v>
      </c>
      <c r="H433">
        <v>2</v>
      </c>
      <c r="I433" t="s">
        <v>944</v>
      </c>
      <c r="J433" t="s">
        <v>945</v>
      </c>
      <c r="K433" t="s">
        <v>946</v>
      </c>
      <c r="L433">
        <v>1368</v>
      </c>
      <c r="N433">
        <v>1011</v>
      </c>
      <c r="O433" t="s">
        <v>927</v>
      </c>
      <c r="P433" t="s">
        <v>927</v>
      </c>
      <c r="Q433">
        <v>1</v>
      </c>
      <c r="X433">
        <v>46.93</v>
      </c>
      <c r="Y433">
        <v>0</v>
      </c>
      <c r="Z433">
        <v>91.69</v>
      </c>
      <c r="AA433">
        <v>13.61</v>
      </c>
      <c r="AB433">
        <v>0</v>
      </c>
      <c r="AC433">
        <v>0</v>
      </c>
      <c r="AD433">
        <v>1</v>
      </c>
      <c r="AE433">
        <v>0</v>
      </c>
      <c r="AF433" t="s">
        <v>85</v>
      </c>
      <c r="AG433">
        <v>54.438799999999993</v>
      </c>
      <c r="AH433">
        <v>2</v>
      </c>
      <c r="AI433">
        <v>86295986</v>
      </c>
      <c r="AJ433">
        <v>389</v>
      </c>
      <c r="AK433">
        <v>0</v>
      </c>
      <c r="AL433">
        <v>0</v>
      </c>
      <c r="AM433">
        <v>0</v>
      </c>
      <c r="AN433">
        <v>0</v>
      </c>
      <c r="AO433">
        <v>0</v>
      </c>
      <c r="AP433">
        <v>0</v>
      </c>
      <c r="AQ433">
        <v>0</v>
      </c>
      <c r="AR433">
        <v>0</v>
      </c>
    </row>
    <row r="434" spans="1:44" x14ac:dyDescent="0.2">
      <c r="A434">
        <f>ROW(Source!A256)</f>
        <v>256</v>
      </c>
      <c r="B434">
        <v>86295995</v>
      </c>
      <c r="C434">
        <v>86295983</v>
      </c>
      <c r="D434">
        <v>27439703</v>
      </c>
      <c r="E434">
        <v>1</v>
      </c>
      <c r="F434">
        <v>1</v>
      </c>
      <c r="G434">
        <v>1</v>
      </c>
      <c r="H434">
        <v>2</v>
      </c>
      <c r="I434" t="s">
        <v>941</v>
      </c>
      <c r="J434" t="s">
        <v>942</v>
      </c>
      <c r="K434" t="s">
        <v>943</v>
      </c>
      <c r="L434">
        <v>1368</v>
      </c>
      <c r="N434">
        <v>1011</v>
      </c>
      <c r="O434" t="s">
        <v>927</v>
      </c>
      <c r="P434" t="s">
        <v>927</v>
      </c>
      <c r="Q434">
        <v>1</v>
      </c>
      <c r="X434">
        <v>11.9</v>
      </c>
      <c r="Y434">
        <v>0</v>
      </c>
      <c r="Z434">
        <v>7.51</v>
      </c>
      <c r="AA434">
        <v>0</v>
      </c>
      <c r="AB434">
        <v>0</v>
      </c>
      <c r="AC434">
        <v>0</v>
      </c>
      <c r="AD434">
        <v>1</v>
      </c>
      <c r="AE434">
        <v>0</v>
      </c>
      <c r="AF434" t="s">
        <v>85</v>
      </c>
      <c r="AG434">
        <v>13.804</v>
      </c>
      <c r="AH434">
        <v>2</v>
      </c>
      <c r="AI434">
        <v>86295987</v>
      </c>
      <c r="AJ434">
        <v>390</v>
      </c>
      <c r="AK434">
        <v>0</v>
      </c>
      <c r="AL434">
        <v>0</v>
      </c>
      <c r="AM434">
        <v>0</v>
      </c>
      <c r="AN434">
        <v>0</v>
      </c>
      <c r="AO434">
        <v>0</v>
      </c>
      <c r="AP434">
        <v>0</v>
      </c>
      <c r="AQ434">
        <v>0</v>
      </c>
      <c r="AR434">
        <v>0</v>
      </c>
    </row>
    <row r="435" spans="1:44" x14ac:dyDescent="0.2">
      <c r="A435">
        <f>ROW(Source!A256)</f>
        <v>256</v>
      </c>
      <c r="B435">
        <v>86295996</v>
      </c>
      <c r="C435">
        <v>86295983</v>
      </c>
      <c r="D435">
        <v>27441327</v>
      </c>
      <c r="E435">
        <v>1</v>
      </c>
      <c r="F435">
        <v>1</v>
      </c>
      <c r="G435">
        <v>1</v>
      </c>
      <c r="H435">
        <v>2</v>
      </c>
      <c r="I435" t="s">
        <v>936</v>
      </c>
      <c r="J435" t="s">
        <v>937</v>
      </c>
      <c r="K435" t="s">
        <v>938</v>
      </c>
      <c r="L435">
        <v>1368</v>
      </c>
      <c r="N435">
        <v>1011</v>
      </c>
      <c r="O435" t="s">
        <v>927</v>
      </c>
      <c r="P435" t="s">
        <v>927</v>
      </c>
      <c r="Q435">
        <v>1</v>
      </c>
      <c r="X435">
        <v>0.5</v>
      </c>
      <c r="Y435">
        <v>0</v>
      </c>
      <c r="Z435">
        <v>93.37</v>
      </c>
      <c r="AA435">
        <v>11.69</v>
      </c>
      <c r="AB435">
        <v>0</v>
      </c>
      <c r="AC435">
        <v>0</v>
      </c>
      <c r="AD435">
        <v>1</v>
      </c>
      <c r="AE435">
        <v>0</v>
      </c>
      <c r="AF435" t="s">
        <v>85</v>
      </c>
      <c r="AG435">
        <v>0.57999999999999996</v>
      </c>
      <c r="AH435">
        <v>2</v>
      </c>
      <c r="AI435">
        <v>86295988</v>
      </c>
      <c r="AJ435">
        <v>391</v>
      </c>
      <c r="AK435">
        <v>0</v>
      </c>
      <c r="AL435">
        <v>0</v>
      </c>
      <c r="AM435">
        <v>0</v>
      </c>
      <c r="AN435">
        <v>0</v>
      </c>
      <c r="AO435">
        <v>0</v>
      </c>
      <c r="AP435">
        <v>0</v>
      </c>
      <c r="AQ435">
        <v>0</v>
      </c>
      <c r="AR435">
        <v>0</v>
      </c>
    </row>
    <row r="436" spans="1:44" x14ac:dyDescent="0.2">
      <c r="A436">
        <f>ROW(Source!A256)</f>
        <v>256</v>
      </c>
      <c r="B436">
        <v>86295997</v>
      </c>
      <c r="C436">
        <v>86295983</v>
      </c>
      <c r="D436">
        <v>27374323</v>
      </c>
      <c r="E436">
        <v>1</v>
      </c>
      <c r="F436">
        <v>1</v>
      </c>
      <c r="G436">
        <v>1</v>
      </c>
      <c r="H436">
        <v>3</v>
      </c>
      <c r="I436" t="s">
        <v>1048</v>
      </c>
      <c r="J436" t="s">
        <v>1052</v>
      </c>
      <c r="K436" t="s">
        <v>1050</v>
      </c>
      <c r="L436">
        <v>1348</v>
      </c>
      <c r="N436">
        <v>1009</v>
      </c>
      <c r="O436" t="s">
        <v>63</v>
      </c>
      <c r="P436" t="s">
        <v>63</v>
      </c>
      <c r="Q436">
        <v>1000</v>
      </c>
      <c r="X436">
        <v>2.3E-3</v>
      </c>
      <c r="Y436">
        <v>17903.740000000002</v>
      </c>
      <c r="Z436">
        <v>0</v>
      </c>
      <c r="AA436">
        <v>0</v>
      </c>
      <c r="AB436">
        <v>0</v>
      </c>
      <c r="AC436">
        <v>0</v>
      </c>
      <c r="AD436">
        <v>1</v>
      </c>
      <c r="AE436">
        <v>0</v>
      </c>
      <c r="AF436" t="s">
        <v>6</v>
      </c>
      <c r="AG436">
        <v>2.3E-3</v>
      </c>
      <c r="AH436">
        <v>3</v>
      </c>
      <c r="AI436">
        <v>-1</v>
      </c>
      <c r="AJ436" t="s">
        <v>6</v>
      </c>
      <c r="AK436">
        <v>4</v>
      </c>
      <c r="AL436">
        <v>-41.178602000000005</v>
      </c>
      <c r="AM436">
        <v>0</v>
      </c>
      <c r="AN436">
        <v>0</v>
      </c>
      <c r="AO436">
        <v>0</v>
      </c>
      <c r="AP436">
        <v>0</v>
      </c>
      <c r="AQ436">
        <v>0</v>
      </c>
      <c r="AR436">
        <v>1</v>
      </c>
    </row>
    <row r="437" spans="1:44" x14ac:dyDescent="0.2">
      <c r="A437">
        <f>ROW(Source!A256)</f>
        <v>256</v>
      </c>
      <c r="B437">
        <v>86295998</v>
      </c>
      <c r="C437">
        <v>86295983</v>
      </c>
      <c r="D437">
        <v>27378258</v>
      </c>
      <c r="E437">
        <v>1</v>
      </c>
      <c r="F437">
        <v>1</v>
      </c>
      <c r="G437">
        <v>1</v>
      </c>
      <c r="H437">
        <v>3</v>
      </c>
      <c r="I437" t="s">
        <v>140</v>
      </c>
      <c r="J437" t="s">
        <v>142</v>
      </c>
      <c r="K437" t="s">
        <v>141</v>
      </c>
      <c r="L437">
        <v>1348</v>
      </c>
      <c r="N437">
        <v>1009</v>
      </c>
      <c r="O437" t="s">
        <v>63</v>
      </c>
      <c r="P437" t="s">
        <v>63</v>
      </c>
      <c r="Q437">
        <v>1000</v>
      </c>
      <c r="X437">
        <v>0.01</v>
      </c>
      <c r="Y437">
        <v>9480</v>
      </c>
      <c r="Z437">
        <v>0</v>
      </c>
      <c r="AA437">
        <v>0</v>
      </c>
      <c r="AB437">
        <v>0</v>
      </c>
      <c r="AC437">
        <v>0</v>
      </c>
      <c r="AD437">
        <v>1</v>
      </c>
      <c r="AE437">
        <v>0</v>
      </c>
      <c r="AF437" t="s">
        <v>6</v>
      </c>
      <c r="AG437">
        <v>0.01</v>
      </c>
      <c r="AH437">
        <v>3</v>
      </c>
      <c r="AI437">
        <v>-1</v>
      </c>
      <c r="AJ437" t="s">
        <v>6</v>
      </c>
      <c r="AK437">
        <v>4</v>
      </c>
      <c r="AL437">
        <v>-94.8</v>
      </c>
      <c r="AM437">
        <v>0</v>
      </c>
      <c r="AN437">
        <v>0</v>
      </c>
      <c r="AO437">
        <v>0</v>
      </c>
      <c r="AP437">
        <v>0</v>
      </c>
      <c r="AQ437">
        <v>0</v>
      </c>
      <c r="AR437">
        <v>1</v>
      </c>
    </row>
    <row r="438" spans="1:44" x14ac:dyDescent="0.2">
      <c r="A438">
        <f>ROW(Source!A256)</f>
        <v>256</v>
      </c>
      <c r="B438">
        <v>86295999</v>
      </c>
      <c r="C438">
        <v>86295983</v>
      </c>
      <c r="D438">
        <v>27407704</v>
      </c>
      <c r="E438">
        <v>1</v>
      </c>
      <c r="F438">
        <v>1</v>
      </c>
      <c r="G438">
        <v>1</v>
      </c>
      <c r="H438">
        <v>3</v>
      </c>
      <c r="I438" t="s">
        <v>1034</v>
      </c>
      <c r="J438" t="s">
        <v>1053</v>
      </c>
      <c r="K438" t="s">
        <v>1036</v>
      </c>
      <c r="L438">
        <v>1339</v>
      </c>
      <c r="N438">
        <v>1007</v>
      </c>
      <c r="O438" t="s">
        <v>32</v>
      </c>
      <c r="P438" t="s">
        <v>32</v>
      </c>
      <c r="Q438">
        <v>1</v>
      </c>
      <c r="X438">
        <v>0.7</v>
      </c>
      <c r="Y438">
        <v>456.93</v>
      </c>
      <c r="Z438">
        <v>0</v>
      </c>
      <c r="AA438">
        <v>0</v>
      </c>
      <c r="AB438">
        <v>0</v>
      </c>
      <c r="AC438">
        <v>0</v>
      </c>
      <c r="AD438">
        <v>1</v>
      </c>
      <c r="AE438">
        <v>0</v>
      </c>
      <c r="AF438" t="s">
        <v>6</v>
      </c>
      <c r="AG438">
        <v>0.7</v>
      </c>
      <c r="AH438">
        <v>3</v>
      </c>
      <c r="AI438">
        <v>-1</v>
      </c>
      <c r="AJ438" t="s">
        <v>6</v>
      </c>
      <c r="AK438">
        <v>4</v>
      </c>
      <c r="AL438">
        <v>-319.851</v>
      </c>
      <c r="AM438">
        <v>0</v>
      </c>
      <c r="AN438">
        <v>0</v>
      </c>
      <c r="AO438">
        <v>0</v>
      </c>
      <c r="AP438">
        <v>0</v>
      </c>
      <c r="AQ438">
        <v>0</v>
      </c>
      <c r="AR438">
        <v>1</v>
      </c>
    </row>
    <row r="439" spans="1:44" x14ac:dyDescent="0.2">
      <c r="A439">
        <f>ROW(Source!A256)</f>
        <v>256</v>
      </c>
      <c r="B439">
        <v>86296000</v>
      </c>
      <c r="C439">
        <v>86295983</v>
      </c>
      <c r="D439">
        <v>27413983</v>
      </c>
      <c r="E439">
        <v>1</v>
      </c>
      <c r="F439">
        <v>1</v>
      </c>
      <c r="G439">
        <v>1</v>
      </c>
      <c r="H439">
        <v>3</v>
      </c>
      <c r="I439" t="s">
        <v>1037</v>
      </c>
      <c r="J439" t="s">
        <v>1054</v>
      </c>
      <c r="K439" t="s">
        <v>1039</v>
      </c>
      <c r="L439">
        <v>1354</v>
      </c>
      <c r="N439">
        <v>1010</v>
      </c>
      <c r="O439" t="s">
        <v>43</v>
      </c>
      <c r="P439" t="s">
        <v>43</v>
      </c>
      <c r="Q439">
        <v>1</v>
      </c>
      <c r="X439">
        <v>100</v>
      </c>
      <c r="Y439">
        <v>0</v>
      </c>
      <c r="Z439">
        <v>0</v>
      </c>
      <c r="AA439">
        <v>0</v>
      </c>
      <c r="AB439">
        <v>0</v>
      </c>
      <c r="AC439">
        <v>0</v>
      </c>
      <c r="AD439">
        <v>0</v>
      </c>
      <c r="AE439">
        <v>0</v>
      </c>
      <c r="AF439" t="s">
        <v>6</v>
      </c>
      <c r="AG439">
        <v>100</v>
      </c>
      <c r="AH439">
        <v>3</v>
      </c>
      <c r="AI439">
        <v>-1</v>
      </c>
      <c r="AJ439" t="s">
        <v>6</v>
      </c>
      <c r="AK439">
        <v>0</v>
      </c>
      <c r="AL439">
        <v>0</v>
      </c>
      <c r="AM439">
        <v>0</v>
      </c>
      <c r="AN439">
        <v>0</v>
      </c>
      <c r="AO439">
        <v>0</v>
      </c>
      <c r="AP439">
        <v>0</v>
      </c>
      <c r="AQ439">
        <v>0</v>
      </c>
      <c r="AR439">
        <v>0</v>
      </c>
    </row>
    <row r="440" spans="1:44" x14ac:dyDescent="0.2">
      <c r="A440">
        <f>ROW(Source!A257)</f>
        <v>257</v>
      </c>
      <c r="B440">
        <v>86295992</v>
      </c>
      <c r="C440">
        <v>86295983</v>
      </c>
      <c r="D440">
        <v>27500919</v>
      </c>
      <c r="E440">
        <v>1</v>
      </c>
      <c r="F440">
        <v>1</v>
      </c>
      <c r="G440">
        <v>1</v>
      </c>
      <c r="H440">
        <v>1</v>
      </c>
      <c r="I440" t="s">
        <v>919</v>
      </c>
      <c r="J440" t="s">
        <v>6</v>
      </c>
      <c r="K440" t="s">
        <v>920</v>
      </c>
      <c r="L440">
        <v>1369</v>
      </c>
      <c r="N440">
        <v>1013</v>
      </c>
      <c r="O440" t="s">
        <v>921</v>
      </c>
      <c r="P440" t="s">
        <v>921</v>
      </c>
      <c r="Q440">
        <v>1</v>
      </c>
      <c r="X440">
        <v>186.83</v>
      </c>
      <c r="Y440">
        <v>0</v>
      </c>
      <c r="Z440">
        <v>0</v>
      </c>
      <c r="AA440">
        <v>0</v>
      </c>
      <c r="AB440">
        <v>9.26</v>
      </c>
      <c r="AC440">
        <v>0</v>
      </c>
      <c r="AD440">
        <v>1</v>
      </c>
      <c r="AE440">
        <v>1</v>
      </c>
      <c r="AF440" t="s">
        <v>85</v>
      </c>
      <c r="AG440">
        <v>216.72280000000001</v>
      </c>
      <c r="AH440">
        <v>2</v>
      </c>
      <c r="AI440">
        <v>86295984</v>
      </c>
      <c r="AJ440">
        <v>395</v>
      </c>
      <c r="AK440">
        <v>0</v>
      </c>
      <c r="AL440">
        <v>0</v>
      </c>
      <c r="AM440">
        <v>0</v>
      </c>
      <c r="AN440">
        <v>0</v>
      </c>
      <c r="AO440">
        <v>0</v>
      </c>
      <c r="AP440">
        <v>0</v>
      </c>
      <c r="AQ440">
        <v>0</v>
      </c>
      <c r="AR440">
        <v>0</v>
      </c>
    </row>
    <row r="441" spans="1:44" x14ac:dyDescent="0.2">
      <c r="A441">
        <f>ROW(Source!A257)</f>
        <v>257</v>
      </c>
      <c r="B441">
        <v>86295993</v>
      </c>
      <c r="C441">
        <v>86295983</v>
      </c>
      <c r="D441">
        <v>121548</v>
      </c>
      <c r="E441">
        <v>1</v>
      </c>
      <c r="F441">
        <v>1</v>
      </c>
      <c r="G441">
        <v>1</v>
      </c>
      <c r="H441">
        <v>1</v>
      </c>
      <c r="I441" t="s">
        <v>39</v>
      </c>
      <c r="J441" t="s">
        <v>6</v>
      </c>
      <c r="K441" t="s">
        <v>922</v>
      </c>
      <c r="L441">
        <v>608254</v>
      </c>
      <c r="N441">
        <v>1013</v>
      </c>
      <c r="O441" t="s">
        <v>923</v>
      </c>
      <c r="P441" t="s">
        <v>923</v>
      </c>
      <c r="Q441">
        <v>1</v>
      </c>
      <c r="X441">
        <v>46.93</v>
      </c>
      <c r="Y441">
        <v>0</v>
      </c>
      <c r="Z441">
        <v>0</v>
      </c>
      <c r="AA441">
        <v>0</v>
      </c>
      <c r="AB441">
        <v>0</v>
      </c>
      <c r="AC441">
        <v>0</v>
      </c>
      <c r="AD441">
        <v>1</v>
      </c>
      <c r="AE441">
        <v>2</v>
      </c>
      <c r="AF441" t="s">
        <v>85</v>
      </c>
      <c r="AG441">
        <v>54.438799999999993</v>
      </c>
      <c r="AH441">
        <v>2</v>
      </c>
      <c r="AI441">
        <v>86295985</v>
      </c>
      <c r="AJ441">
        <v>396</v>
      </c>
      <c r="AK441">
        <v>0</v>
      </c>
      <c r="AL441">
        <v>0</v>
      </c>
      <c r="AM441">
        <v>0</v>
      </c>
      <c r="AN441">
        <v>0</v>
      </c>
      <c r="AO441">
        <v>0</v>
      </c>
      <c r="AP441">
        <v>0</v>
      </c>
      <c r="AQ441">
        <v>0</v>
      </c>
      <c r="AR441">
        <v>0</v>
      </c>
    </row>
    <row r="442" spans="1:44" x14ac:dyDescent="0.2">
      <c r="A442">
        <f>ROW(Source!A257)</f>
        <v>257</v>
      </c>
      <c r="B442">
        <v>86295994</v>
      </c>
      <c r="C442">
        <v>86295983</v>
      </c>
      <c r="D442">
        <v>27439418</v>
      </c>
      <c r="E442">
        <v>1</v>
      </c>
      <c r="F442">
        <v>1</v>
      </c>
      <c r="G442">
        <v>1</v>
      </c>
      <c r="H442">
        <v>2</v>
      </c>
      <c r="I442" t="s">
        <v>944</v>
      </c>
      <c r="J442" t="s">
        <v>945</v>
      </c>
      <c r="K442" t="s">
        <v>946</v>
      </c>
      <c r="L442">
        <v>1368</v>
      </c>
      <c r="N442">
        <v>1011</v>
      </c>
      <c r="O442" t="s">
        <v>927</v>
      </c>
      <c r="P442" t="s">
        <v>927</v>
      </c>
      <c r="Q442">
        <v>1</v>
      </c>
      <c r="X442">
        <v>46.93</v>
      </c>
      <c r="Y442">
        <v>0</v>
      </c>
      <c r="Z442">
        <v>91.69</v>
      </c>
      <c r="AA442">
        <v>13.61</v>
      </c>
      <c r="AB442">
        <v>0</v>
      </c>
      <c r="AC442">
        <v>0</v>
      </c>
      <c r="AD442">
        <v>1</v>
      </c>
      <c r="AE442">
        <v>0</v>
      </c>
      <c r="AF442" t="s">
        <v>85</v>
      </c>
      <c r="AG442">
        <v>54.438799999999993</v>
      </c>
      <c r="AH442">
        <v>2</v>
      </c>
      <c r="AI442">
        <v>86295986</v>
      </c>
      <c r="AJ442">
        <v>397</v>
      </c>
      <c r="AK442">
        <v>0</v>
      </c>
      <c r="AL442">
        <v>0</v>
      </c>
      <c r="AM442">
        <v>0</v>
      </c>
      <c r="AN442">
        <v>0</v>
      </c>
      <c r="AO442">
        <v>0</v>
      </c>
      <c r="AP442">
        <v>0</v>
      </c>
      <c r="AQ442">
        <v>0</v>
      </c>
      <c r="AR442">
        <v>0</v>
      </c>
    </row>
    <row r="443" spans="1:44" x14ac:dyDescent="0.2">
      <c r="A443">
        <f>ROW(Source!A257)</f>
        <v>257</v>
      </c>
      <c r="B443">
        <v>86295995</v>
      </c>
      <c r="C443">
        <v>86295983</v>
      </c>
      <c r="D443">
        <v>27439703</v>
      </c>
      <c r="E443">
        <v>1</v>
      </c>
      <c r="F443">
        <v>1</v>
      </c>
      <c r="G443">
        <v>1</v>
      </c>
      <c r="H443">
        <v>2</v>
      </c>
      <c r="I443" t="s">
        <v>941</v>
      </c>
      <c r="J443" t="s">
        <v>942</v>
      </c>
      <c r="K443" t="s">
        <v>943</v>
      </c>
      <c r="L443">
        <v>1368</v>
      </c>
      <c r="N443">
        <v>1011</v>
      </c>
      <c r="O443" t="s">
        <v>927</v>
      </c>
      <c r="P443" t="s">
        <v>927</v>
      </c>
      <c r="Q443">
        <v>1</v>
      </c>
      <c r="X443">
        <v>11.9</v>
      </c>
      <c r="Y443">
        <v>0</v>
      </c>
      <c r="Z443">
        <v>7.51</v>
      </c>
      <c r="AA443">
        <v>0</v>
      </c>
      <c r="AB443">
        <v>0</v>
      </c>
      <c r="AC443">
        <v>0</v>
      </c>
      <c r="AD443">
        <v>1</v>
      </c>
      <c r="AE443">
        <v>0</v>
      </c>
      <c r="AF443" t="s">
        <v>85</v>
      </c>
      <c r="AG443">
        <v>13.804</v>
      </c>
      <c r="AH443">
        <v>2</v>
      </c>
      <c r="AI443">
        <v>86295987</v>
      </c>
      <c r="AJ443">
        <v>398</v>
      </c>
      <c r="AK443">
        <v>0</v>
      </c>
      <c r="AL443">
        <v>0</v>
      </c>
      <c r="AM443">
        <v>0</v>
      </c>
      <c r="AN443">
        <v>0</v>
      </c>
      <c r="AO443">
        <v>0</v>
      </c>
      <c r="AP443">
        <v>0</v>
      </c>
      <c r="AQ443">
        <v>0</v>
      </c>
      <c r="AR443">
        <v>0</v>
      </c>
    </row>
    <row r="444" spans="1:44" x14ac:dyDescent="0.2">
      <c r="A444">
        <f>ROW(Source!A257)</f>
        <v>257</v>
      </c>
      <c r="B444">
        <v>86295996</v>
      </c>
      <c r="C444">
        <v>86295983</v>
      </c>
      <c r="D444">
        <v>27441327</v>
      </c>
      <c r="E444">
        <v>1</v>
      </c>
      <c r="F444">
        <v>1</v>
      </c>
      <c r="G444">
        <v>1</v>
      </c>
      <c r="H444">
        <v>2</v>
      </c>
      <c r="I444" t="s">
        <v>936</v>
      </c>
      <c r="J444" t="s">
        <v>937</v>
      </c>
      <c r="K444" t="s">
        <v>938</v>
      </c>
      <c r="L444">
        <v>1368</v>
      </c>
      <c r="N444">
        <v>1011</v>
      </c>
      <c r="O444" t="s">
        <v>927</v>
      </c>
      <c r="P444" t="s">
        <v>927</v>
      </c>
      <c r="Q444">
        <v>1</v>
      </c>
      <c r="X444">
        <v>0.5</v>
      </c>
      <c r="Y444">
        <v>0</v>
      </c>
      <c r="Z444">
        <v>93.37</v>
      </c>
      <c r="AA444">
        <v>11.69</v>
      </c>
      <c r="AB444">
        <v>0</v>
      </c>
      <c r="AC444">
        <v>0</v>
      </c>
      <c r="AD444">
        <v>1</v>
      </c>
      <c r="AE444">
        <v>0</v>
      </c>
      <c r="AF444" t="s">
        <v>85</v>
      </c>
      <c r="AG444">
        <v>0.57999999999999996</v>
      </c>
      <c r="AH444">
        <v>2</v>
      </c>
      <c r="AI444">
        <v>86295988</v>
      </c>
      <c r="AJ444">
        <v>399</v>
      </c>
      <c r="AK444">
        <v>0</v>
      </c>
      <c r="AL444">
        <v>0</v>
      </c>
      <c r="AM444">
        <v>0</v>
      </c>
      <c r="AN444">
        <v>0</v>
      </c>
      <c r="AO444">
        <v>0</v>
      </c>
      <c r="AP444">
        <v>0</v>
      </c>
      <c r="AQ444">
        <v>0</v>
      </c>
      <c r="AR444">
        <v>0</v>
      </c>
    </row>
    <row r="445" spans="1:44" x14ac:dyDescent="0.2">
      <c r="A445">
        <f>ROW(Source!A257)</f>
        <v>257</v>
      </c>
      <c r="B445">
        <v>86295997</v>
      </c>
      <c r="C445">
        <v>86295983</v>
      </c>
      <c r="D445">
        <v>27374323</v>
      </c>
      <c r="E445">
        <v>1</v>
      </c>
      <c r="F445">
        <v>1</v>
      </c>
      <c r="G445">
        <v>1</v>
      </c>
      <c r="H445">
        <v>3</v>
      </c>
      <c r="I445" t="s">
        <v>1048</v>
      </c>
      <c r="J445" t="s">
        <v>1052</v>
      </c>
      <c r="K445" t="s">
        <v>1050</v>
      </c>
      <c r="L445">
        <v>1348</v>
      </c>
      <c r="N445">
        <v>1009</v>
      </c>
      <c r="O445" t="s">
        <v>63</v>
      </c>
      <c r="P445" t="s">
        <v>63</v>
      </c>
      <c r="Q445">
        <v>1000</v>
      </c>
      <c r="X445">
        <v>2.3E-3</v>
      </c>
      <c r="Y445">
        <v>17903.740000000002</v>
      </c>
      <c r="Z445">
        <v>0</v>
      </c>
      <c r="AA445">
        <v>0</v>
      </c>
      <c r="AB445">
        <v>0</v>
      </c>
      <c r="AC445">
        <v>0</v>
      </c>
      <c r="AD445">
        <v>1</v>
      </c>
      <c r="AE445">
        <v>0</v>
      </c>
      <c r="AF445" t="s">
        <v>6</v>
      </c>
      <c r="AG445">
        <v>2.3E-3</v>
      </c>
      <c r="AH445">
        <v>3</v>
      </c>
      <c r="AI445">
        <v>-1</v>
      </c>
      <c r="AJ445" t="s">
        <v>6</v>
      </c>
      <c r="AK445">
        <v>4</v>
      </c>
      <c r="AL445">
        <v>-41.178602000000005</v>
      </c>
      <c r="AM445">
        <v>0</v>
      </c>
      <c r="AN445">
        <v>0</v>
      </c>
      <c r="AO445">
        <v>0</v>
      </c>
      <c r="AP445">
        <v>0</v>
      </c>
      <c r="AQ445">
        <v>0</v>
      </c>
      <c r="AR445">
        <v>1</v>
      </c>
    </row>
    <row r="446" spans="1:44" x14ac:dyDescent="0.2">
      <c r="A446">
        <f>ROW(Source!A257)</f>
        <v>257</v>
      </c>
      <c r="B446">
        <v>86295998</v>
      </c>
      <c r="C446">
        <v>86295983</v>
      </c>
      <c r="D446">
        <v>27378258</v>
      </c>
      <c r="E446">
        <v>1</v>
      </c>
      <c r="F446">
        <v>1</v>
      </c>
      <c r="G446">
        <v>1</v>
      </c>
      <c r="H446">
        <v>3</v>
      </c>
      <c r="I446" t="s">
        <v>140</v>
      </c>
      <c r="J446" t="s">
        <v>142</v>
      </c>
      <c r="K446" t="s">
        <v>141</v>
      </c>
      <c r="L446">
        <v>1348</v>
      </c>
      <c r="N446">
        <v>1009</v>
      </c>
      <c r="O446" t="s">
        <v>63</v>
      </c>
      <c r="P446" t="s">
        <v>63</v>
      </c>
      <c r="Q446">
        <v>1000</v>
      </c>
      <c r="X446">
        <v>0.01</v>
      </c>
      <c r="Y446">
        <v>9480</v>
      </c>
      <c r="Z446">
        <v>0</v>
      </c>
      <c r="AA446">
        <v>0</v>
      </c>
      <c r="AB446">
        <v>0</v>
      </c>
      <c r="AC446">
        <v>0</v>
      </c>
      <c r="AD446">
        <v>1</v>
      </c>
      <c r="AE446">
        <v>0</v>
      </c>
      <c r="AF446" t="s">
        <v>6</v>
      </c>
      <c r="AG446">
        <v>0.01</v>
      </c>
      <c r="AH446">
        <v>3</v>
      </c>
      <c r="AI446">
        <v>-1</v>
      </c>
      <c r="AJ446" t="s">
        <v>6</v>
      </c>
      <c r="AK446">
        <v>4</v>
      </c>
      <c r="AL446">
        <v>-94.8</v>
      </c>
      <c r="AM446">
        <v>0</v>
      </c>
      <c r="AN446">
        <v>0</v>
      </c>
      <c r="AO446">
        <v>0</v>
      </c>
      <c r="AP446">
        <v>0</v>
      </c>
      <c r="AQ446">
        <v>0</v>
      </c>
      <c r="AR446">
        <v>1</v>
      </c>
    </row>
    <row r="447" spans="1:44" x14ac:dyDescent="0.2">
      <c r="A447">
        <f>ROW(Source!A257)</f>
        <v>257</v>
      </c>
      <c r="B447">
        <v>86295999</v>
      </c>
      <c r="C447">
        <v>86295983</v>
      </c>
      <c r="D447">
        <v>27407704</v>
      </c>
      <c r="E447">
        <v>1</v>
      </c>
      <c r="F447">
        <v>1</v>
      </c>
      <c r="G447">
        <v>1</v>
      </c>
      <c r="H447">
        <v>3</v>
      </c>
      <c r="I447" t="s">
        <v>1034</v>
      </c>
      <c r="J447" t="s">
        <v>1053</v>
      </c>
      <c r="K447" t="s">
        <v>1036</v>
      </c>
      <c r="L447">
        <v>1339</v>
      </c>
      <c r="N447">
        <v>1007</v>
      </c>
      <c r="O447" t="s">
        <v>32</v>
      </c>
      <c r="P447" t="s">
        <v>32</v>
      </c>
      <c r="Q447">
        <v>1</v>
      </c>
      <c r="X447">
        <v>0.7</v>
      </c>
      <c r="Y447">
        <v>456.93</v>
      </c>
      <c r="Z447">
        <v>0</v>
      </c>
      <c r="AA447">
        <v>0</v>
      </c>
      <c r="AB447">
        <v>0</v>
      </c>
      <c r="AC447">
        <v>0</v>
      </c>
      <c r="AD447">
        <v>1</v>
      </c>
      <c r="AE447">
        <v>0</v>
      </c>
      <c r="AF447" t="s">
        <v>6</v>
      </c>
      <c r="AG447">
        <v>0.7</v>
      </c>
      <c r="AH447">
        <v>3</v>
      </c>
      <c r="AI447">
        <v>-1</v>
      </c>
      <c r="AJ447" t="s">
        <v>6</v>
      </c>
      <c r="AK447">
        <v>4</v>
      </c>
      <c r="AL447">
        <v>-319.851</v>
      </c>
      <c r="AM447">
        <v>0</v>
      </c>
      <c r="AN447">
        <v>0</v>
      </c>
      <c r="AO447">
        <v>0</v>
      </c>
      <c r="AP447">
        <v>0</v>
      </c>
      <c r="AQ447">
        <v>0</v>
      </c>
      <c r="AR447">
        <v>1</v>
      </c>
    </row>
    <row r="448" spans="1:44" x14ac:dyDescent="0.2">
      <c r="A448">
        <f>ROW(Source!A257)</f>
        <v>257</v>
      </c>
      <c r="B448">
        <v>86296000</v>
      </c>
      <c r="C448">
        <v>86295983</v>
      </c>
      <c r="D448">
        <v>27413983</v>
      </c>
      <c r="E448">
        <v>1</v>
      </c>
      <c r="F448">
        <v>1</v>
      </c>
      <c r="G448">
        <v>1</v>
      </c>
      <c r="H448">
        <v>3</v>
      </c>
      <c r="I448" t="s">
        <v>1037</v>
      </c>
      <c r="J448" t="s">
        <v>1054</v>
      </c>
      <c r="K448" t="s">
        <v>1039</v>
      </c>
      <c r="L448">
        <v>1354</v>
      </c>
      <c r="N448">
        <v>1010</v>
      </c>
      <c r="O448" t="s">
        <v>43</v>
      </c>
      <c r="P448" t="s">
        <v>43</v>
      </c>
      <c r="Q448">
        <v>1</v>
      </c>
      <c r="X448">
        <v>100</v>
      </c>
      <c r="Y448">
        <v>0</v>
      </c>
      <c r="Z448">
        <v>0</v>
      </c>
      <c r="AA448">
        <v>0</v>
      </c>
      <c r="AB448">
        <v>0</v>
      </c>
      <c r="AC448">
        <v>0</v>
      </c>
      <c r="AD448">
        <v>0</v>
      </c>
      <c r="AE448">
        <v>0</v>
      </c>
      <c r="AF448" t="s">
        <v>6</v>
      </c>
      <c r="AG448">
        <v>100</v>
      </c>
      <c r="AH448">
        <v>3</v>
      </c>
      <c r="AI448">
        <v>-1</v>
      </c>
      <c r="AJ448" t="s">
        <v>6</v>
      </c>
      <c r="AK448">
        <v>0</v>
      </c>
      <c r="AL448">
        <v>0</v>
      </c>
      <c r="AM448">
        <v>0</v>
      </c>
      <c r="AN448">
        <v>0</v>
      </c>
      <c r="AO448">
        <v>0</v>
      </c>
      <c r="AP448">
        <v>0</v>
      </c>
      <c r="AQ448">
        <v>0</v>
      </c>
      <c r="AR448">
        <v>0</v>
      </c>
    </row>
    <row r="449" spans="1:44" x14ac:dyDescent="0.2">
      <c r="A449">
        <f>ROW(Source!A264)</f>
        <v>264</v>
      </c>
      <c r="B449">
        <v>86296011</v>
      </c>
      <c r="C449">
        <v>86296004</v>
      </c>
      <c r="D449">
        <v>27493137</v>
      </c>
      <c r="E449">
        <v>1</v>
      </c>
      <c r="F449">
        <v>1</v>
      </c>
      <c r="G449">
        <v>1</v>
      </c>
      <c r="H449">
        <v>1</v>
      </c>
      <c r="I449" t="s">
        <v>947</v>
      </c>
      <c r="J449" t="s">
        <v>6</v>
      </c>
      <c r="K449" t="s">
        <v>948</v>
      </c>
      <c r="L449">
        <v>1369</v>
      </c>
      <c r="N449">
        <v>1013</v>
      </c>
      <c r="O449" t="s">
        <v>921</v>
      </c>
      <c r="P449" t="s">
        <v>921</v>
      </c>
      <c r="Q449">
        <v>1</v>
      </c>
      <c r="X449">
        <v>261.8</v>
      </c>
      <c r="Y449">
        <v>0</v>
      </c>
      <c r="Z449">
        <v>0</v>
      </c>
      <c r="AA449">
        <v>0</v>
      </c>
      <c r="AB449">
        <v>9.15</v>
      </c>
      <c r="AC449">
        <v>0</v>
      </c>
      <c r="AD449">
        <v>1</v>
      </c>
      <c r="AE449">
        <v>1</v>
      </c>
      <c r="AF449" t="s">
        <v>85</v>
      </c>
      <c r="AG449">
        <v>303.68799999999999</v>
      </c>
      <c r="AH449">
        <v>2</v>
      </c>
      <c r="AI449">
        <v>86296005</v>
      </c>
      <c r="AJ449">
        <v>403</v>
      </c>
      <c r="AK449">
        <v>0</v>
      </c>
      <c r="AL449">
        <v>0</v>
      </c>
      <c r="AM449">
        <v>0</v>
      </c>
      <c r="AN449">
        <v>0</v>
      </c>
      <c r="AO449">
        <v>0</v>
      </c>
      <c r="AP449">
        <v>0</v>
      </c>
      <c r="AQ449">
        <v>0</v>
      </c>
      <c r="AR449">
        <v>0</v>
      </c>
    </row>
    <row r="450" spans="1:44" x14ac:dyDescent="0.2">
      <c r="A450">
        <f>ROW(Source!A264)</f>
        <v>264</v>
      </c>
      <c r="B450">
        <v>86296012</v>
      </c>
      <c r="C450">
        <v>86296004</v>
      </c>
      <c r="D450">
        <v>121548</v>
      </c>
      <c r="E450">
        <v>1</v>
      </c>
      <c r="F450">
        <v>1</v>
      </c>
      <c r="G450">
        <v>1</v>
      </c>
      <c r="H450">
        <v>1</v>
      </c>
      <c r="I450" t="s">
        <v>39</v>
      </c>
      <c r="J450" t="s">
        <v>6</v>
      </c>
      <c r="K450" t="s">
        <v>922</v>
      </c>
      <c r="L450">
        <v>608254</v>
      </c>
      <c r="N450">
        <v>1013</v>
      </c>
      <c r="O450" t="s">
        <v>923</v>
      </c>
      <c r="P450" t="s">
        <v>923</v>
      </c>
      <c r="Q450">
        <v>1</v>
      </c>
      <c r="X450">
        <v>66.08</v>
      </c>
      <c r="Y450">
        <v>0</v>
      </c>
      <c r="Z450">
        <v>0</v>
      </c>
      <c r="AA450">
        <v>0</v>
      </c>
      <c r="AB450">
        <v>0</v>
      </c>
      <c r="AC450">
        <v>0</v>
      </c>
      <c r="AD450">
        <v>1</v>
      </c>
      <c r="AE450">
        <v>2</v>
      </c>
      <c r="AF450" t="s">
        <v>85</v>
      </c>
      <c r="AG450">
        <v>76.652799999999999</v>
      </c>
      <c r="AH450">
        <v>2</v>
      </c>
      <c r="AI450">
        <v>86296006</v>
      </c>
      <c r="AJ450">
        <v>404</v>
      </c>
      <c r="AK450">
        <v>0</v>
      </c>
      <c r="AL450">
        <v>0</v>
      </c>
      <c r="AM450">
        <v>0</v>
      </c>
      <c r="AN450">
        <v>0</v>
      </c>
      <c r="AO450">
        <v>0</v>
      </c>
      <c r="AP450">
        <v>0</v>
      </c>
      <c r="AQ450">
        <v>0</v>
      </c>
      <c r="AR450">
        <v>0</v>
      </c>
    </row>
    <row r="451" spans="1:44" x14ac:dyDescent="0.2">
      <c r="A451">
        <f>ROW(Source!A264)</f>
        <v>264</v>
      </c>
      <c r="B451">
        <v>86296013</v>
      </c>
      <c r="C451">
        <v>86296004</v>
      </c>
      <c r="D451">
        <v>27439418</v>
      </c>
      <c r="E451">
        <v>1</v>
      </c>
      <c r="F451">
        <v>1</v>
      </c>
      <c r="G451">
        <v>1</v>
      </c>
      <c r="H451">
        <v>2</v>
      </c>
      <c r="I451" t="s">
        <v>944</v>
      </c>
      <c r="J451" t="s">
        <v>945</v>
      </c>
      <c r="K451" t="s">
        <v>946</v>
      </c>
      <c r="L451">
        <v>1368</v>
      </c>
      <c r="N451">
        <v>1011</v>
      </c>
      <c r="O451" t="s">
        <v>927</v>
      </c>
      <c r="P451" t="s">
        <v>927</v>
      </c>
      <c r="Q451">
        <v>1</v>
      </c>
      <c r="X451">
        <v>66.08</v>
      </c>
      <c r="Y451">
        <v>0</v>
      </c>
      <c r="Z451">
        <v>91.69</v>
      </c>
      <c r="AA451">
        <v>13.61</v>
      </c>
      <c r="AB451">
        <v>0</v>
      </c>
      <c r="AC451">
        <v>0</v>
      </c>
      <c r="AD451">
        <v>1</v>
      </c>
      <c r="AE451">
        <v>0</v>
      </c>
      <c r="AF451" t="s">
        <v>85</v>
      </c>
      <c r="AG451">
        <v>76.652799999999999</v>
      </c>
      <c r="AH451">
        <v>3</v>
      </c>
      <c r="AI451">
        <v>-1</v>
      </c>
      <c r="AJ451" t="s">
        <v>6</v>
      </c>
      <c r="AK451">
        <v>4</v>
      </c>
      <c r="AL451">
        <v>0</v>
      </c>
      <c r="AM451">
        <v>-7028.2952319999995</v>
      </c>
      <c r="AN451">
        <v>-1043.244608</v>
      </c>
      <c r="AO451">
        <v>0</v>
      </c>
      <c r="AP451">
        <v>0</v>
      </c>
      <c r="AQ451">
        <v>0</v>
      </c>
      <c r="AR451">
        <v>1</v>
      </c>
    </row>
    <row r="452" spans="1:44" x14ac:dyDescent="0.2">
      <c r="A452">
        <f>ROW(Source!A264)</f>
        <v>264</v>
      </c>
      <c r="B452">
        <v>86296014</v>
      </c>
      <c r="C452">
        <v>86296004</v>
      </c>
      <c r="D452">
        <v>27441327</v>
      </c>
      <c r="E452">
        <v>1</v>
      </c>
      <c r="F452">
        <v>1</v>
      </c>
      <c r="G452">
        <v>1</v>
      </c>
      <c r="H452">
        <v>2</v>
      </c>
      <c r="I452" t="s">
        <v>936</v>
      </c>
      <c r="J452" t="s">
        <v>937</v>
      </c>
      <c r="K452" t="s">
        <v>938</v>
      </c>
      <c r="L452">
        <v>1368</v>
      </c>
      <c r="N452">
        <v>1011</v>
      </c>
      <c r="O452" t="s">
        <v>927</v>
      </c>
      <c r="P452" t="s">
        <v>927</v>
      </c>
      <c r="Q452">
        <v>1</v>
      </c>
      <c r="X452">
        <v>0.55000000000000004</v>
      </c>
      <c r="Y452">
        <v>0</v>
      </c>
      <c r="Z452">
        <v>93.37</v>
      </c>
      <c r="AA452">
        <v>11.69</v>
      </c>
      <c r="AB452">
        <v>0</v>
      </c>
      <c r="AC452">
        <v>0</v>
      </c>
      <c r="AD452">
        <v>1</v>
      </c>
      <c r="AE452">
        <v>0</v>
      </c>
      <c r="AF452" t="s">
        <v>85</v>
      </c>
      <c r="AG452">
        <v>0.63800000000000001</v>
      </c>
      <c r="AH452">
        <v>2</v>
      </c>
      <c r="AI452">
        <v>86296008</v>
      </c>
      <c r="AJ452">
        <v>406</v>
      </c>
      <c r="AK452">
        <v>0</v>
      </c>
      <c r="AL452">
        <v>0</v>
      </c>
      <c r="AM452">
        <v>0</v>
      </c>
      <c r="AN452">
        <v>0</v>
      </c>
      <c r="AO452">
        <v>0</v>
      </c>
      <c r="AP452">
        <v>0</v>
      </c>
      <c r="AQ452">
        <v>0</v>
      </c>
      <c r="AR452">
        <v>0</v>
      </c>
    </row>
    <row r="453" spans="1:44" x14ac:dyDescent="0.2">
      <c r="A453">
        <f>ROW(Source!A264)</f>
        <v>264</v>
      </c>
      <c r="B453">
        <v>86296015</v>
      </c>
      <c r="C453">
        <v>86296004</v>
      </c>
      <c r="D453">
        <v>27407704</v>
      </c>
      <c r="E453">
        <v>1</v>
      </c>
      <c r="F453">
        <v>1</v>
      </c>
      <c r="G453">
        <v>1</v>
      </c>
      <c r="H453">
        <v>3</v>
      </c>
      <c r="I453" t="s">
        <v>1034</v>
      </c>
      <c r="J453" t="s">
        <v>1035</v>
      </c>
      <c r="K453" t="s">
        <v>1036</v>
      </c>
      <c r="L453">
        <v>1339</v>
      </c>
      <c r="N453">
        <v>1007</v>
      </c>
      <c r="O453" t="s">
        <v>32</v>
      </c>
      <c r="P453" t="s">
        <v>32</v>
      </c>
      <c r="Q453">
        <v>1</v>
      </c>
      <c r="X453">
        <v>0.61</v>
      </c>
      <c r="Y453">
        <v>456.93</v>
      </c>
      <c r="Z453">
        <v>0</v>
      </c>
      <c r="AA453">
        <v>0</v>
      </c>
      <c r="AB453">
        <v>0</v>
      </c>
      <c r="AC453">
        <v>0</v>
      </c>
      <c r="AD453">
        <v>1</v>
      </c>
      <c r="AE453">
        <v>0</v>
      </c>
      <c r="AF453" t="s">
        <v>6</v>
      </c>
      <c r="AG453">
        <v>0.61</v>
      </c>
      <c r="AH453">
        <v>3</v>
      </c>
      <c r="AI453">
        <v>-1</v>
      </c>
      <c r="AJ453" t="s">
        <v>6</v>
      </c>
      <c r="AK453">
        <v>4</v>
      </c>
      <c r="AL453">
        <v>-278.72730000000001</v>
      </c>
      <c r="AM453">
        <v>0</v>
      </c>
      <c r="AN453">
        <v>0</v>
      </c>
      <c r="AO453">
        <v>0</v>
      </c>
      <c r="AP453">
        <v>0</v>
      </c>
      <c r="AQ453">
        <v>0</v>
      </c>
      <c r="AR453">
        <v>1</v>
      </c>
    </row>
    <row r="454" spans="1:44" x14ac:dyDescent="0.2">
      <c r="A454">
        <f>ROW(Source!A264)</f>
        <v>264</v>
      </c>
      <c r="B454">
        <v>86296016</v>
      </c>
      <c r="C454">
        <v>86296004</v>
      </c>
      <c r="D454">
        <v>27413983</v>
      </c>
      <c r="E454">
        <v>1</v>
      </c>
      <c r="F454">
        <v>1</v>
      </c>
      <c r="G454">
        <v>1</v>
      </c>
      <c r="H454">
        <v>3</v>
      </c>
      <c r="I454" t="s">
        <v>1037</v>
      </c>
      <c r="J454" t="s">
        <v>1038</v>
      </c>
      <c r="K454" t="s">
        <v>1039</v>
      </c>
      <c r="L454">
        <v>53010780</v>
      </c>
      <c r="N454">
        <v>1010</v>
      </c>
      <c r="O454" t="s">
        <v>300</v>
      </c>
      <c r="P454" t="s">
        <v>43</v>
      </c>
      <c r="Q454">
        <v>1</v>
      </c>
      <c r="X454">
        <v>100</v>
      </c>
      <c r="Y454">
        <v>0</v>
      </c>
      <c r="Z454">
        <v>0</v>
      </c>
      <c r="AA454">
        <v>0</v>
      </c>
      <c r="AB454">
        <v>0</v>
      </c>
      <c r="AC454">
        <v>0</v>
      </c>
      <c r="AD454">
        <v>0</v>
      </c>
      <c r="AE454">
        <v>0</v>
      </c>
      <c r="AF454" t="s">
        <v>6</v>
      </c>
      <c r="AG454">
        <v>100</v>
      </c>
      <c r="AH454">
        <v>3</v>
      </c>
      <c r="AI454">
        <v>-1</v>
      </c>
      <c r="AJ454" t="s">
        <v>6</v>
      </c>
      <c r="AK454">
        <v>0</v>
      </c>
      <c r="AL454">
        <v>0</v>
      </c>
      <c r="AM454">
        <v>0</v>
      </c>
      <c r="AN454">
        <v>0</v>
      </c>
      <c r="AO454">
        <v>0</v>
      </c>
      <c r="AP454">
        <v>0</v>
      </c>
      <c r="AQ454">
        <v>0</v>
      </c>
      <c r="AR454">
        <v>0</v>
      </c>
    </row>
    <row r="455" spans="1:44" x14ac:dyDescent="0.2">
      <c r="A455">
        <f>ROW(Source!A265)</f>
        <v>265</v>
      </c>
      <c r="B455">
        <v>86296011</v>
      </c>
      <c r="C455">
        <v>86296004</v>
      </c>
      <c r="D455">
        <v>27493137</v>
      </c>
      <c r="E455">
        <v>1</v>
      </c>
      <c r="F455">
        <v>1</v>
      </c>
      <c r="G455">
        <v>1</v>
      </c>
      <c r="H455">
        <v>1</v>
      </c>
      <c r="I455" t="s">
        <v>947</v>
      </c>
      <c r="J455" t="s">
        <v>6</v>
      </c>
      <c r="K455" t="s">
        <v>948</v>
      </c>
      <c r="L455">
        <v>1369</v>
      </c>
      <c r="N455">
        <v>1013</v>
      </c>
      <c r="O455" t="s">
        <v>921</v>
      </c>
      <c r="P455" t="s">
        <v>921</v>
      </c>
      <c r="Q455">
        <v>1</v>
      </c>
      <c r="X455">
        <v>261.8</v>
      </c>
      <c r="Y455">
        <v>0</v>
      </c>
      <c r="Z455">
        <v>0</v>
      </c>
      <c r="AA455">
        <v>0</v>
      </c>
      <c r="AB455">
        <v>9.15</v>
      </c>
      <c r="AC455">
        <v>0</v>
      </c>
      <c r="AD455">
        <v>1</v>
      </c>
      <c r="AE455">
        <v>1</v>
      </c>
      <c r="AF455" t="s">
        <v>85</v>
      </c>
      <c r="AG455">
        <v>303.68799999999999</v>
      </c>
      <c r="AH455">
        <v>2</v>
      </c>
      <c r="AI455">
        <v>86296005</v>
      </c>
      <c r="AJ455">
        <v>409</v>
      </c>
      <c r="AK455">
        <v>0</v>
      </c>
      <c r="AL455">
        <v>0</v>
      </c>
      <c r="AM455">
        <v>0</v>
      </c>
      <c r="AN455">
        <v>0</v>
      </c>
      <c r="AO455">
        <v>0</v>
      </c>
      <c r="AP455">
        <v>0</v>
      </c>
      <c r="AQ455">
        <v>0</v>
      </c>
      <c r="AR455">
        <v>0</v>
      </c>
    </row>
    <row r="456" spans="1:44" x14ac:dyDescent="0.2">
      <c r="A456">
        <f>ROW(Source!A265)</f>
        <v>265</v>
      </c>
      <c r="B456">
        <v>86296012</v>
      </c>
      <c r="C456">
        <v>86296004</v>
      </c>
      <c r="D456">
        <v>121548</v>
      </c>
      <c r="E456">
        <v>1</v>
      </c>
      <c r="F456">
        <v>1</v>
      </c>
      <c r="G456">
        <v>1</v>
      </c>
      <c r="H456">
        <v>1</v>
      </c>
      <c r="I456" t="s">
        <v>39</v>
      </c>
      <c r="J456" t="s">
        <v>6</v>
      </c>
      <c r="K456" t="s">
        <v>922</v>
      </c>
      <c r="L456">
        <v>608254</v>
      </c>
      <c r="N456">
        <v>1013</v>
      </c>
      <c r="O456" t="s">
        <v>923</v>
      </c>
      <c r="P456" t="s">
        <v>923</v>
      </c>
      <c r="Q456">
        <v>1</v>
      </c>
      <c r="X456">
        <v>66.08</v>
      </c>
      <c r="Y456">
        <v>0</v>
      </c>
      <c r="Z456">
        <v>0</v>
      </c>
      <c r="AA456">
        <v>0</v>
      </c>
      <c r="AB456">
        <v>0</v>
      </c>
      <c r="AC456">
        <v>0</v>
      </c>
      <c r="AD456">
        <v>1</v>
      </c>
      <c r="AE456">
        <v>2</v>
      </c>
      <c r="AF456" t="s">
        <v>85</v>
      </c>
      <c r="AG456">
        <v>76.652799999999999</v>
      </c>
      <c r="AH456">
        <v>2</v>
      </c>
      <c r="AI456">
        <v>86296006</v>
      </c>
      <c r="AJ456">
        <v>410</v>
      </c>
      <c r="AK456">
        <v>0</v>
      </c>
      <c r="AL456">
        <v>0</v>
      </c>
      <c r="AM456">
        <v>0</v>
      </c>
      <c r="AN456">
        <v>0</v>
      </c>
      <c r="AO456">
        <v>0</v>
      </c>
      <c r="AP456">
        <v>0</v>
      </c>
      <c r="AQ456">
        <v>0</v>
      </c>
      <c r="AR456">
        <v>0</v>
      </c>
    </row>
    <row r="457" spans="1:44" x14ac:dyDescent="0.2">
      <c r="A457">
        <f>ROW(Source!A265)</f>
        <v>265</v>
      </c>
      <c r="B457">
        <v>86296013</v>
      </c>
      <c r="C457">
        <v>86296004</v>
      </c>
      <c r="D457">
        <v>27439418</v>
      </c>
      <c r="E457">
        <v>1</v>
      </c>
      <c r="F457">
        <v>1</v>
      </c>
      <c r="G457">
        <v>1</v>
      </c>
      <c r="H457">
        <v>2</v>
      </c>
      <c r="I457" t="s">
        <v>944</v>
      </c>
      <c r="J457" t="s">
        <v>945</v>
      </c>
      <c r="K457" t="s">
        <v>946</v>
      </c>
      <c r="L457">
        <v>1368</v>
      </c>
      <c r="N457">
        <v>1011</v>
      </c>
      <c r="O457" t="s">
        <v>927</v>
      </c>
      <c r="P457" t="s">
        <v>927</v>
      </c>
      <c r="Q457">
        <v>1</v>
      </c>
      <c r="X457">
        <v>66.08</v>
      </c>
      <c r="Y457">
        <v>0</v>
      </c>
      <c r="Z457">
        <v>91.69</v>
      </c>
      <c r="AA457">
        <v>13.61</v>
      </c>
      <c r="AB457">
        <v>0</v>
      </c>
      <c r="AC457">
        <v>0</v>
      </c>
      <c r="AD457">
        <v>1</v>
      </c>
      <c r="AE457">
        <v>0</v>
      </c>
      <c r="AF457" t="s">
        <v>85</v>
      </c>
      <c r="AG457">
        <v>76.652799999999999</v>
      </c>
      <c r="AH457">
        <v>3</v>
      </c>
      <c r="AI457">
        <v>-1</v>
      </c>
      <c r="AJ457" t="s">
        <v>6</v>
      </c>
      <c r="AK457">
        <v>4</v>
      </c>
      <c r="AL457">
        <v>0</v>
      </c>
      <c r="AM457">
        <v>-7028.2952319999995</v>
      </c>
      <c r="AN457">
        <v>-1043.244608</v>
      </c>
      <c r="AO457">
        <v>0</v>
      </c>
      <c r="AP457">
        <v>0</v>
      </c>
      <c r="AQ457">
        <v>0</v>
      </c>
      <c r="AR457">
        <v>1</v>
      </c>
    </row>
    <row r="458" spans="1:44" x14ac:dyDescent="0.2">
      <c r="A458">
        <f>ROW(Source!A265)</f>
        <v>265</v>
      </c>
      <c r="B458">
        <v>86296014</v>
      </c>
      <c r="C458">
        <v>86296004</v>
      </c>
      <c r="D458">
        <v>27441327</v>
      </c>
      <c r="E458">
        <v>1</v>
      </c>
      <c r="F458">
        <v>1</v>
      </c>
      <c r="G458">
        <v>1</v>
      </c>
      <c r="H458">
        <v>2</v>
      </c>
      <c r="I458" t="s">
        <v>936</v>
      </c>
      <c r="J458" t="s">
        <v>937</v>
      </c>
      <c r="K458" t="s">
        <v>938</v>
      </c>
      <c r="L458">
        <v>1368</v>
      </c>
      <c r="N458">
        <v>1011</v>
      </c>
      <c r="O458" t="s">
        <v>927</v>
      </c>
      <c r="P458" t="s">
        <v>927</v>
      </c>
      <c r="Q458">
        <v>1</v>
      </c>
      <c r="X458">
        <v>0.55000000000000004</v>
      </c>
      <c r="Y458">
        <v>0</v>
      </c>
      <c r="Z458">
        <v>93.37</v>
      </c>
      <c r="AA458">
        <v>11.69</v>
      </c>
      <c r="AB458">
        <v>0</v>
      </c>
      <c r="AC458">
        <v>0</v>
      </c>
      <c r="AD458">
        <v>1</v>
      </c>
      <c r="AE458">
        <v>0</v>
      </c>
      <c r="AF458" t="s">
        <v>85</v>
      </c>
      <c r="AG458">
        <v>0.63800000000000001</v>
      </c>
      <c r="AH458">
        <v>2</v>
      </c>
      <c r="AI458">
        <v>86296008</v>
      </c>
      <c r="AJ458">
        <v>412</v>
      </c>
      <c r="AK458">
        <v>0</v>
      </c>
      <c r="AL458">
        <v>0</v>
      </c>
      <c r="AM458">
        <v>0</v>
      </c>
      <c r="AN458">
        <v>0</v>
      </c>
      <c r="AO458">
        <v>0</v>
      </c>
      <c r="AP458">
        <v>0</v>
      </c>
      <c r="AQ458">
        <v>0</v>
      </c>
      <c r="AR458">
        <v>0</v>
      </c>
    </row>
    <row r="459" spans="1:44" x14ac:dyDescent="0.2">
      <c r="A459">
        <f>ROW(Source!A265)</f>
        <v>265</v>
      </c>
      <c r="B459">
        <v>86296015</v>
      </c>
      <c r="C459">
        <v>86296004</v>
      </c>
      <c r="D459">
        <v>27407704</v>
      </c>
      <c r="E459">
        <v>1</v>
      </c>
      <c r="F459">
        <v>1</v>
      </c>
      <c r="G459">
        <v>1</v>
      </c>
      <c r="H459">
        <v>3</v>
      </c>
      <c r="I459" t="s">
        <v>1034</v>
      </c>
      <c r="J459" t="s">
        <v>1035</v>
      </c>
      <c r="K459" t="s">
        <v>1036</v>
      </c>
      <c r="L459">
        <v>1339</v>
      </c>
      <c r="N459">
        <v>1007</v>
      </c>
      <c r="O459" t="s">
        <v>32</v>
      </c>
      <c r="P459" t="s">
        <v>32</v>
      </c>
      <c r="Q459">
        <v>1</v>
      </c>
      <c r="X459">
        <v>0.61</v>
      </c>
      <c r="Y459">
        <v>456.93</v>
      </c>
      <c r="Z459">
        <v>0</v>
      </c>
      <c r="AA459">
        <v>0</v>
      </c>
      <c r="AB459">
        <v>0</v>
      </c>
      <c r="AC459">
        <v>0</v>
      </c>
      <c r="AD459">
        <v>1</v>
      </c>
      <c r="AE459">
        <v>0</v>
      </c>
      <c r="AF459" t="s">
        <v>6</v>
      </c>
      <c r="AG459">
        <v>0.61</v>
      </c>
      <c r="AH459">
        <v>3</v>
      </c>
      <c r="AI459">
        <v>-1</v>
      </c>
      <c r="AJ459" t="s">
        <v>6</v>
      </c>
      <c r="AK459">
        <v>4</v>
      </c>
      <c r="AL459">
        <v>-278.72730000000001</v>
      </c>
      <c r="AM459">
        <v>0</v>
      </c>
      <c r="AN459">
        <v>0</v>
      </c>
      <c r="AO459">
        <v>0</v>
      </c>
      <c r="AP459">
        <v>0</v>
      </c>
      <c r="AQ459">
        <v>0</v>
      </c>
      <c r="AR459">
        <v>1</v>
      </c>
    </row>
    <row r="460" spans="1:44" x14ac:dyDescent="0.2">
      <c r="A460">
        <f>ROW(Source!A265)</f>
        <v>265</v>
      </c>
      <c r="B460">
        <v>86296016</v>
      </c>
      <c r="C460">
        <v>86296004</v>
      </c>
      <c r="D460">
        <v>27413983</v>
      </c>
      <c r="E460">
        <v>1</v>
      </c>
      <c r="F460">
        <v>1</v>
      </c>
      <c r="G460">
        <v>1</v>
      </c>
      <c r="H460">
        <v>3</v>
      </c>
      <c r="I460" t="s">
        <v>1037</v>
      </c>
      <c r="J460" t="s">
        <v>1038</v>
      </c>
      <c r="K460" t="s">
        <v>1039</v>
      </c>
      <c r="L460">
        <v>53010780</v>
      </c>
      <c r="N460">
        <v>1010</v>
      </c>
      <c r="O460" t="s">
        <v>300</v>
      </c>
      <c r="P460" t="s">
        <v>43</v>
      </c>
      <c r="Q460">
        <v>1</v>
      </c>
      <c r="X460">
        <v>100</v>
      </c>
      <c r="Y460">
        <v>0</v>
      </c>
      <c r="Z460">
        <v>0</v>
      </c>
      <c r="AA460">
        <v>0</v>
      </c>
      <c r="AB460">
        <v>0</v>
      </c>
      <c r="AC460">
        <v>0</v>
      </c>
      <c r="AD460">
        <v>0</v>
      </c>
      <c r="AE460">
        <v>0</v>
      </c>
      <c r="AF460" t="s">
        <v>6</v>
      </c>
      <c r="AG460">
        <v>100</v>
      </c>
      <c r="AH460">
        <v>3</v>
      </c>
      <c r="AI460">
        <v>-1</v>
      </c>
      <c r="AJ460" t="s">
        <v>6</v>
      </c>
      <c r="AK460">
        <v>0</v>
      </c>
      <c r="AL460">
        <v>0</v>
      </c>
      <c r="AM460">
        <v>0</v>
      </c>
      <c r="AN460">
        <v>0</v>
      </c>
      <c r="AO460">
        <v>0</v>
      </c>
      <c r="AP460">
        <v>0</v>
      </c>
      <c r="AQ460">
        <v>0</v>
      </c>
      <c r="AR460">
        <v>0</v>
      </c>
    </row>
    <row r="461" spans="1:44" x14ac:dyDescent="0.2">
      <c r="A461">
        <f>ROW(Source!A271)</f>
        <v>271</v>
      </c>
      <c r="B461">
        <v>86296034</v>
      </c>
      <c r="C461">
        <v>86296020</v>
      </c>
      <c r="D461">
        <v>27493087</v>
      </c>
      <c r="E461">
        <v>1</v>
      </c>
      <c r="F461">
        <v>1</v>
      </c>
      <c r="G461">
        <v>1</v>
      </c>
      <c r="H461">
        <v>1</v>
      </c>
      <c r="I461" t="s">
        <v>928</v>
      </c>
      <c r="J461" t="s">
        <v>6</v>
      </c>
      <c r="K461" t="s">
        <v>929</v>
      </c>
      <c r="L461">
        <v>1369</v>
      </c>
      <c r="N461">
        <v>1013</v>
      </c>
      <c r="O461" t="s">
        <v>921</v>
      </c>
      <c r="P461" t="s">
        <v>921</v>
      </c>
      <c r="Q461">
        <v>1</v>
      </c>
      <c r="X461">
        <v>45.65</v>
      </c>
      <c r="Y461">
        <v>0</v>
      </c>
      <c r="Z461">
        <v>0</v>
      </c>
      <c r="AA461">
        <v>0</v>
      </c>
      <c r="AB461">
        <v>9.48</v>
      </c>
      <c r="AC461">
        <v>0</v>
      </c>
      <c r="AD461">
        <v>1</v>
      </c>
      <c r="AE461">
        <v>1</v>
      </c>
      <c r="AF461" t="s">
        <v>6</v>
      </c>
      <c r="AG461">
        <v>45.65</v>
      </c>
      <c r="AH461">
        <v>2</v>
      </c>
      <c r="AI461">
        <v>86296021</v>
      </c>
      <c r="AJ461">
        <v>415</v>
      </c>
      <c r="AK461">
        <v>0</v>
      </c>
      <c r="AL461">
        <v>0</v>
      </c>
      <c r="AM461">
        <v>0</v>
      </c>
      <c r="AN461">
        <v>0</v>
      </c>
      <c r="AO461">
        <v>0</v>
      </c>
      <c r="AP461">
        <v>0</v>
      </c>
      <c r="AQ461">
        <v>0</v>
      </c>
      <c r="AR461">
        <v>0</v>
      </c>
    </row>
    <row r="462" spans="1:44" x14ac:dyDescent="0.2">
      <c r="A462">
        <f>ROW(Source!A271)</f>
        <v>271</v>
      </c>
      <c r="B462">
        <v>86296035</v>
      </c>
      <c r="C462">
        <v>86296020</v>
      </c>
      <c r="D462">
        <v>121548</v>
      </c>
      <c r="E462">
        <v>1</v>
      </c>
      <c r="F462">
        <v>1</v>
      </c>
      <c r="G462">
        <v>1</v>
      </c>
      <c r="H462">
        <v>1</v>
      </c>
      <c r="I462" t="s">
        <v>39</v>
      </c>
      <c r="J462" t="s">
        <v>6</v>
      </c>
      <c r="K462" t="s">
        <v>922</v>
      </c>
      <c r="L462">
        <v>608254</v>
      </c>
      <c r="N462">
        <v>1013</v>
      </c>
      <c r="O462" t="s">
        <v>923</v>
      </c>
      <c r="P462" t="s">
        <v>923</v>
      </c>
      <c r="Q462">
        <v>1</v>
      </c>
      <c r="X462">
        <v>0.38</v>
      </c>
      <c r="Y462">
        <v>0</v>
      </c>
      <c r="Z462">
        <v>0</v>
      </c>
      <c r="AA462">
        <v>0</v>
      </c>
      <c r="AB462">
        <v>0</v>
      </c>
      <c r="AC462">
        <v>0</v>
      </c>
      <c r="AD462">
        <v>1</v>
      </c>
      <c r="AE462">
        <v>2</v>
      </c>
      <c r="AF462" t="s">
        <v>6</v>
      </c>
      <c r="AG462">
        <v>0.38</v>
      </c>
      <c r="AH462">
        <v>2</v>
      </c>
      <c r="AI462">
        <v>86296022</v>
      </c>
      <c r="AJ462">
        <v>416</v>
      </c>
      <c r="AK462">
        <v>0</v>
      </c>
      <c r="AL462">
        <v>0</v>
      </c>
      <c r="AM462">
        <v>0</v>
      </c>
      <c r="AN462">
        <v>0</v>
      </c>
      <c r="AO462">
        <v>0</v>
      </c>
      <c r="AP462">
        <v>0</v>
      </c>
      <c r="AQ462">
        <v>0</v>
      </c>
      <c r="AR462">
        <v>0</v>
      </c>
    </row>
    <row r="463" spans="1:44" x14ac:dyDescent="0.2">
      <c r="A463">
        <f>ROW(Source!A271)</f>
        <v>271</v>
      </c>
      <c r="B463">
        <v>86296036</v>
      </c>
      <c r="C463">
        <v>86296020</v>
      </c>
      <c r="D463">
        <v>27439630</v>
      </c>
      <c r="E463">
        <v>1</v>
      </c>
      <c r="F463">
        <v>1</v>
      </c>
      <c r="G463">
        <v>1</v>
      </c>
      <c r="H463">
        <v>2</v>
      </c>
      <c r="I463" t="s">
        <v>949</v>
      </c>
      <c r="J463" t="s">
        <v>950</v>
      </c>
      <c r="K463" t="s">
        <v>951</v>
      </c>
      <c r="L463">
        <v>1368</v>
      </c>
      <c r="N463">
        <v>1011</v>
      </c>
      <c r="O463" t="s">
        <v>927</v>
      </c>
      <c r="P463" t="s">
        <v>927</v>
      </c>
      <c r="Q463">
        <v>1</v>
      </c>
      <c r="X463">
        <v>0.38</v>
      </c>
      <c r="Y463">
        <v>0</v>
      </c>
      <c r="Z463">
        <v>31.27</v>
      </c>
      <c r="AA463">
        <v>13.61</v>
      </c>
      <c r="AB463">
        <v>0</v>
      </c>
      <c r="AC463">
        <v>0</v>
      </c>
      <c r="AD463">
        <v>1</v>
      </c>
      <c r="AE463">
        <v>0</v>
      </c>
      <c r="AF463" t="s">
        <v>6</v>
      </c>
      <c r="AG463">
        <v>0.38</v>
      </c>
      <c r="AH463">
        <v>2</v>
      </c>
      <c r="AI463">
        <v>86296023</v>
      </c>
      <c r="AJ463">
        <v>417</v>
      </c>
      <c r="AK463">
        <v>0</v>
      </c>
      <c r="AL463">
        <v>0</v>
      </c>
      <c r="AM463">
        <v>0</v>
      </c>
      <c r="AN463">
        <v>0</v>
      </c>
      <c r="AO463">
        <v>0</v>
      </c>
      <c r="AP463">
        <v>0</v>
      </c>
      <c r="AQ463">
        <v>0</v>
      </c>
      <c r="AR463">
        <v>0</v>
      </c>
    </row>
    <row r="464" spans="1:44" x14ac:dyDescent="0.2">
      <c r="A464">
        <f>ROW(Source!A271)</f>
        <v>271</v>
      </c>
      <c r="B464">
        <v>86296037</v>
      </c>
      <c r="C464">
        <v>86296020</v>
      </c>
      <c r="D464">
        <v>27439703</v>
      </c>
      <c r="E464">
        <v>1</v>
      </c>
      <c r="F464">
        <v>1</v>
      </c>
      <c r="G464">
        <v>1</v>
      </c>
      <c r="H464">
        <v>2</v>
      </c>
      <c r="I464" t="s">
        <v>941</v>
      </c>
      <c r="J464" t="s">
        <v>942</v>
      </c>
      <c r="K464" t="s">
        <v>943</v>
      </c>
      <c r="L464">
        <v>1368</v>
      </c>
      <c r="N464">
        <v>1011</v>
      </c>
      <c r="O464" t="s">
        <v>927</v>
      </c>
      <c r="P464" t="s">
        <v>927</v>
      </c>
      <c r="Q464">
        <v>1</v>
      </c>
      <c r="X464">
        <v>5.8</v>
      </c>
      <c r="Y464">
        <v>0</v>
      </c>
      <c r="Z464">
        <v>7.51</v>
      </c>
      <c r="AA464">
        <v>0</v>
      </c>
      <c r="AB464">
        <v>0</v>
      </c>
      <c r="AC464">
        <v>0</v>
      </c>
      <c r="AD464">
        <v>1</v>
      </c>
      <c r="AE464">
        <v>0</v>
      </c>
      <c r="AF464" t="s">
        <v>6</v>
      </c>
      <c r="AG464">
        <v>5.8</v>
      </c>
      <c r="AH464">
        <v>2</v>
      </c>
      <c r="AI464">
        <v>86296024</v>
      </c>
      <c r="AJ464">
        <v>418</v>
      </c>
      <c r="AK464">
        <v>0</v>
      </c>
      <c r="AL464">
        <v>0</v>
      </c>
      <c r="AM464">
        <v>0</v>
      </c>
      <c r="AN464">
        <v>0</v>
      </c>
      <c r="AO464">
        <v>0</v>
      </c>
      <c r="AP464">
        <v>0</v>
      </c>
      <c r="AQ464">
        <v>0</v>
      </c>
      <c r="AR464">
        <v>0</v>
      </c>
    </row>
    <row r="465" spans="1:44" x14ac:dyDescent="0.2">
      <c r="A465">
        <f>ROW(Source!A271)</f>
        <v>271</v>
      </c>
      <c r="B465">
        <v>86296038</v>
      </c>
      <c r="C465">
        <v>86296020</v>
      </c>
      <c r="D465">
        <v>27441327</v>
      </c>
      <c r="E465">
        <v>1</v>
      </c>
      <c r="F465">
        <v>1</v>
      </c>
      <c r="G465">
        <v>1</v>
      </c>
      <c r="H465">
        <v>2</v>
      </c>
      <c r="I465" t="s">
        <v>936</v>
      </c>
      <c r="J465" t="s">
        <v>937</v>
      </c>
      <c r="K465" t="s">
        <v>938</v>
      </c>
      <c r="L465">
        <v>1368</v>
      </c>
      <c r="N465">
        <v>1011</v>
      </c>
      <c r="O465" t="s">
        <v>927</v>
      </c>
      <c r="P465" t="s">
        <v>927</v>
      </c>
      <c r="Q465">
        <v>1</v>
      </c>
      <c r="X465">
        <v>2.21</v>
      </c>
      <c r="Y465">
        <v>0</v>
      </c>
      <c r="Z465">
        <v>93.37</v>
      </c>
      <c r="AA465">
        <v>11.69</v>
      </c>
      <c r="AB465">
        <v>0</v>
      </c>
      <c r="AC465">
        <v>0</v>
      </c>
      <c r="AD465">
        <v>1</v>
      </c>
      <c r="AE465">
        <v>0</v>
      </c>
      <c r="AF465" t="s">
        <v>6</v>
      </c>
      <c r="AG465">
        <v>2.21</v>
      </c>
      <c r="AH465">
        <v>2</v>
      </c>
      <c r="AI465">
        <v>86296025</v>
      </c>
      <c r="AJ465">
        <v>419</v>
      </c>
      <c r="AK465">
        <v>0</v>
      </c>
      <c r="AL465">
        <v>0</v>
      </c>
      <c r="AM465">
        <v>0</v>
      </c>
      <c r="AN465">
        <v>0</v>
      </c>
      <c r="AO465">
        <v>0</v>
      </c>
      <c r="AP465">
        <v>0</v>
      </c>
      <c r="AQ465">
        <v>0</v>
      </c>
      <c r="AR465">
        <v>0</v>
      </c>
    </row>
    <row r="466" spans="1:44" x14ac:dyDescent="0.2">
      <c r="A466">
        <f>ROW(Source!A271)</f>
        <v>271</v>
      </c>
      <c r="B466">
        <v>86296039</v>
      </c>
      <c r="C466">
        <v>86296020</v>
      </c>
      <c r="D466">
        <v>27373207</v>
      </c>
      <c r="E466">
        <v>1</v>
      </c>
      <c r="F466">
        <v>1</v>
      </c>
      <c r="G466">
        <v>1</v>
      </c>
      <c r="H466">
        <v>3</v>
      </c>
      <c r="I466" t="s">
        <v>135</v>
      </c>
      <c r="J466" t="s">
        <v>137</v>
      </c>
      <c r="K466" t="s">
        <v>136</v>
      </c>
      <c r="L466">
        <v>1348</v>
      </c>
      <c r="N466">
        <v>1009</v>
      </c>
      <c r="O466" t="s">
        <v>63</v>
      </c>
      <c r="P466" t="s">
        <v>63</v>
      </c>
      <c r="Q466">
        <v>1000</v>
      </c>
      <c r="X466">
        <v>0.15</v>
      </c>
      <c r="Y466">
        <v>325</v>
      </c>
      <c r="Z466">
        <v>0</v>
      </c>
      <c r="AA466">
        <v>0</v>
      </c>
      <c r="AB466">
        <v>0</v>
      </c>
      <c r="AC466">
        <v>0</v>
      </c>
      <c r="AD466">
        <v>1</v>
      </c>
      <c r="AE466">
        <v>0</v>
      </c>
      <c r="AF466" t="s">
        <v>6</v>
      </c>
      <c r="AG466">
        <v>0.15</v>
      </c>
      <c r="AH466">
        <v>2</v>
      </c>
      <c r="AI466">
        <v>86296026</v>
      </c>
      <c r="AJ466">
        <v>420</v>
      </c>
      <c r="AK466">
        <v>3</v>
      </c>
      <c r="AL466">
        <v>-48.75</v>
      </c>
      <c r="AM466">
        <v>0</v>
      </c>
      <c r="AN466">
        <v>0</v>
      </c>
      <c r="AO466">
        <v>0</v>
      </c>
      <c r="AP466">
        <v>0</v>
      </c>
      <c r="AQ466">
        <v>0</v>
      </c>
      <c r="AR466">
        <v>1</v>
      </c>
    </row>
    <row r="467" spans="1:44" x14ac:dyDescent="0.2">
      <c r="A467">
        <f>ROW(Source!A271)</f>
        <v>271</v>
      </c>
      <c r="B467">
        <v>86296040</v>
      </c>
      <c r="C467">
        <v>86296020</v>
      </c>
      <c r="D467">
        <v>27378258</v>
      </c>
      <c r="E467">
        <v>1</v>
      </c>
      <c r="F467">
        <v>1</v>
      </c>
      <c r="G467">
        <v>1</v>
      </c>
      <c r="H467">
        <v>3</v>
      </c>
      <c r="I467" t="s">
        <v>140</v>
      </c>
      <c r="J467" t="s">
        <v>142</v>
      </c>
      <c r="K467" t="s">
        <v>141</v>
      </c>
      <c r="L467">
        <v>1348</v>
      </c>
      <c r="N467">
        <v>1009</v>
      </c>
      <c r="O467" t="s">
        <v>63</v>
      </c>
      <c r="P467" t="s">
        <v>63</v>
      </c>
      <c r="Q467">
        <v>1000</v>
      </c>
      <c r="X467">
        <v>0.02</v>
      </c>
      <c r="Y467">
        <v>9480</v>
      </c>
      <c r="Z467">
        <v>0</v>
      </c>
      <c r="AA467">
        <v>0</v>
      </c>
      <c r="AB467">
        <v>0</v>
      </c>
      <c r="AC467">
        <v>0</v>
      </c>
      <c r="AD467">
        <v>1</v>
      </c>
      <c r="AE467">
        <v>0</v>
      </c>
      <c r="AF467" t="s">
        <v>6</v>
      </c>
      <c r="AG467">
        <v>0.02</v>
      </c>
      <c r="AH467">
        <v>2</v>
      </c>
      <c r="AI467">
        <v>86296027</v>
      </c>
      <c r="AJ467">
        <v>421</v>
      </c>
      <c r="AK467">
        <v>3</v>
      </c>
      <c r="AL467">
        <v>-189.6</v>
      </c>
      <c r="AM467">
        <v>0</v>
      </c>
      <c r="AN467">
        <v>0</v>
      </c>
      <c r="AO467">
        <v>0</v>
      </c>
      <c r="AP467">
        <v>0</v>
      </c>
      <c r="AQ467">
        <v>0</v>
      </c>
      <c r="AR467">
        <v>1</v>
      </c>
    </row>
    <row r="468" spans="1:44" x14ac:dyDescent="0.2">
      <c r="A468">
        <f>ROW(Source!A271)</f>
        <v>271</v>
      </c>
      <c r="B468">
        <v>86296041</v>
      </c>
      <c r="C468">
        <v>86296020</v>
      </c>
      <c r="D468">
        <v>27390416</v>
      </c>
      <c r="E468">
        <v>1</v>
      </c>
      <c r="F468">
        <v>1</v>
      </c>
      <c r="G468">
        <v>1</v>
      </c>
      <c r="H468">
        <v>3</v>
      </c>
      <c r="I468" t="s">
        <v>1055</v>
      </c>
      <c r="J468" t="s">
        <v>1056</v>
      </c>
      <c r="K468" t="s">
        <v>1057</v>
      </c>
      <c r="L468">
        <v>1348</v>
      </c>
      <c r="N468">
        <v>1009</v>
      </c>
      <c r="O468" t="s">
        <v>63</v>
      </c>
      <c r="P468" t="s">
        <v>63</v>
      </c>
      <c r="Q468">
        <v>1000</v>
      </c>
      <c r="X468">
        <v>2.09</v>
      </c>
      <c r="Y468">
        <v>6804.11</v>
      </c>
      <c r="Z468">
        <v>0</v>
      </c>
      <c r="AA468">
        <v>0</v>
      </c>
      <c r="AB468">
        <v>0</v>
      </c>
      <c r="AC468">
        <v>0</v>
      </c>
      <c r="AD468">
        <v>1</v>
      </c>
      <c r="AE468">
        <v>0</v>
      </c>
      <c r="AF468" t="s">
        <v>6</v>
      </c>
      <c r="AG468">
        <v>2.09</v>
      </c>
      <c r="AH468">
        <v>3</v>
      </c>
      <c r="AI468">
        <v>-1</v>
      </c>
      <c r="AJ468" t="s">
        <v>6</v>
      </c>
      <c r="AK468">
        <v>4</v>
      </c>
      <c r="AL468">
        <v>-14220.589899999999</v>
      </c>
      <c r="AM468">
        <v>0</v>
      </c>
      <c r="AN468">
        <v>0</v>
      </c>
      <c r="AO468">
        <v>0</v>
      </c>
      <c r="AP468">
        <v>0</v>
      </c>
      <c r="AQ468">
        <v>0</v>
      </c>
      <c r="AR468">
        <v>1</v>
      </c>
    </row>
    <row r="469" spans="1:44" x14ac:dyDescent="0.2">
      <c r="A469">
        <f>ROW(Source!A271)</f>
        <v>271</v>
      </c>
      <c r="B469">
        <v>86296042</v>
      </c>
      <c r="C469">
        <v>86296020</v>
      </c>
      <c r="D469">
        <v>27416566</v>
      </c>
      <c r="E469">
        <v>1</v>
      </c>
      <c r="F469">
        <v>1</v>
      </c>
      <c r="G469">
        <v>1</v>
      </c>
      <c r="H469">
        <v>3</v>
      </c>
      <c r="I469" t="s">
        <v>159</v>
      </c>
      <c r="J469" t="s">
        <v>161</v>
      </c>
      <c r="K469" t="s">
        <v>160</v>
      </c>
      <c r="L469">
        <v>1339</v>
      </c>
      <c r="N469">
        <v>1007</v>
      </c>
      <c r="O469" t="s">
        <v>32</v>
      </c>
      <c r="P469" t="s">
        <v>32</v>
      </c>
      <c r="Q469">
        <v>1</v>
      </c>
      <c r="X469">
        <v>0.1</v>
      </c>
      <c r="Y469">
        <v>7.14</v>
      </c>
      <c r="Z469">
        <v>0</v>
      </c>
      <c r="AA469">
        <v>0</v>
      </c>
      <c r="AB469">
        <v>0</v>
      </c>
      <c r="AC469">
        <v>0</v>
      </c>
      <c r="AD469">
        <v>1</v>
      </c>
      <c r="AE469">
        <v>0</v>
      </c>
      <c r="AF469" t="s">
        <v>6</v>
      </c>
      <c r="AG469">
        <v>0.1</v>
      </c>
      <c r="AH469">
        <v>2</v>
      </c>
      <c r="AI469">
        <v>86296029</v>
      </c>
      <c r="AJ469">
        <v>424</v>
      </c>
      <c r="AK469">
        <v>3</v>
      </c>
      <c r="AL469">
        <v>-0.71399999999999997</v>
      </c>
      <c r="AM469">
        <v>0</v>
      </c>
      <c r="AN469">
        <v>0</v>
      </c>
      <c r="AO469">
        <v>0</v>
      </c>
      <c r="AP469">
        <v>0</v>
      </c>
      <c r="AQ469">
        <v>0</v>
      </c>
      <c r="AR469">
        <v>1</v>
      </c>
    </row>
    <row r="470" spans="1:44" x14ac:dyDescent="0.2">
      <c r="A470">
        <f>ROW(Source!A272)</f>
        <v>272</v>
      </c>
      <c r="B470">
        <v>86296034</v>
      </c>
      <c r="C470">
        <v>86296020</v>
      </c>
      <c r="D470">
        <v>27493087</v>
      </c>
      <c r="E470">
        <v>1</v>
      </c>
      <c r="F470">
        <v>1</v>
      </c>
      <c r="G470">
        <v>1</v>
      </c>
      <c r="H470">
        <v>1</v>
      </c>
      <c r="I470" t="s">
        <v>928</v>
      </c>
      <c r="J470" t="s">
        <v>6</v>
      </c>
      <c r="K470" t="s">
        <v>929</v>
      </c>
      <c r="L470">
        <v>1369</v>
      </c>
      <c r="N470">
        <v>1013</v>
      </c>
      <c r="O470" t="s">
        <v>921</v>
      </c>
      <c r="P470" t="s">
        <v>921</v>
      </c>
      <c r="Q470">
        <v>1</v>
      </c>
      <c r="X470">
        <v>45.65</v>
      </c>
      <c r="Y470">
        <v>0</v>
      </c>
      <c r="Z470">
        <v>0</v>
      </c>
      <c r="AA470">
        <v>0</v>
      </c>
      <c r="AB470">
        <v>9.48</v>
      </c>
      <c r="AC470">
        <v>0</v>
      </c>
      <c r="AD470">
        <v>1</v>
      </c>
      <c r="AE470">
        <v>1</v>
      </c>
      <c r="AF470" t="s">
        <v>6</v>
      </c>
      <c r="AG470">
        <v>45.65</v>
      </c>
      <c r="AH470">
        <v>2</v>
      </c>
      <c r="AI470">
        <v>86296021</v>
      </c>
      <c r="AJ470">
        <v>428</v>
      </c>
      <c r="AK470">
        <v>0</v>
      </c>
      <c r="AL470">
        <v>0</v>
      </c>
      <c r="AM470">
        <v>0</v>
      </c>
      <c r="AN470">
        <v>0</v>
      </c>
      <c r="AO470">
        <v>0</v>
      </c>
      <c r="AP470">
        <v>0</v>
      </c>
      <c r="AQ470">
        <v>0</v>
      </c>
      <c r="AR470">
        <v>0</v>
      </c>
    </row>
    <row r="471" spans="1:44" x14ac:dyDescent="0.2">
      <c r="A471">
        <f>ROW(Source!A272)</f>
        <v>272</v>
      </c>
      <c r="B471">
        <v>86296035</v>
      </c>
      <c r="C471">
        <v>86296020</v>
      </c>
      <c r="D471">
        <v>121548</v>
      </c>
      <c r="E471">
        <v>1</v>
      </c>
      <c r="F471">
        <v>1</v>
      </c>
      <c r="G471">
        <v>1</v>
      </c>
      <c r="H471">
        <v>1</v>
      </c>
      <c r="I471" t="s">
        <v>39</v>
      </c>
      <c r="J471" t="s">
        <v>6</v>
      </c>
      <c r="K471" t="s">
        <v>922</v>
      </c>
      <c r="L471">
        <v>608254</v>
      </c>
      <c r="N471">
        <v>1013</v>
      </c>
      <c r="O471" t="s">
        <v>923</v>
      </c>
      <c r="P471" t="s">
        <v>923</v>
      </c>
      <c r="Q471">
        <v>1</v>
      </c>
      <c r="X471">
        <v>0.38</v>
      </c>
      <c r="Y471">
        <v>0</v>
      </c>
      <c r="Z471">
        <v>0</v>
      </c>
      <c r="AA471">
        <v>0</v>
      </c>
      <c r="AB471">
        <v>0</v>
      </c>
      <c r="AC471">
        <v>0</v>
      </c>
      <c r="AD471">
        <v>1</v>
      </c>
      <c r="AE471">
        <v>2</v>
      </c>
      <c r="AF471" t="s">
        <v>6</v>
      </c>
      <c r="AG471">
        <v>0.38</v>
      </c>
      <c r="AH471">
        <v>2</v>
      </c>
      <c r="AI471">
        <v>86296022</v>
      </c>
      <c r="AJ471">
        <v>429</v>
      </c>
      <c r="AK471">
        <v>0</v>
      </c>
      <c r="AL471">
        <v>0</v>
      </c>
      <c r="AM471">
        <v>0</v>
      </c>
      <c r="AN471">
        <v>0</v>
      </c>
      <c r="AO471">
        <v>0</v>
      </c>
      <c r="AP471">
        <v>0</v>
      </c>
      <c r="AQ471">
        <v>0</v>
      </c>
      <c r="AR471">
        <v>0</v>
      </c>
    </row>
    <row r="472" spans="1:44" x14ac:dyDescent="0.2">
      <c r="A472">
        <f>ROW(Source!A272)</f>
        <v>272</v>
      </c>
      <c r="B472">
        <v>86296036</v>
      </c>
      <c r="C472">
        <v>86296020</v>
      </c>
      <c r="D472">
        <v>27439630</v>
      </c>
      <c r="E472">
        <v>1</v>
      </c>
      <c r="F472">
        <v>1</v>
      </c>
      <c r="G472">
        <v>1</v>
      </c>
      <c r="H472">
        <v>2</v>
      </c>
      <c r="I472" t="s">
        <v>949</v>
      </c>
      <c r="J472" t="s">
        <v>950</v>
      </c>
      <c r="K472" t="s">
        <v>951</v>
      </c>
      <c r="L472">
        <v>1368</v>
      </c>
      <c r="N472">
        <v>1011</v>
      </c>
      <c r="O472" t="s">
        <v>927</v>
      </c>
      <c r="P472" t="s">
        <v>927</v>
      </c>
      <c r="Q472">
        <v>1</v>
      </c>
      <c r="X472">
        <v>0.38</v>
      </c>
      <c r="Y472">
        <v>0</v>
      </c>
      <c r="Z472">
        <v>31.27</v>
      </c>
      <c r="AA472">
        <v>13.61</v>
      </c>
      <c r="AB472">
        <v>0</v>
      </c>
      <c r="AC472">
        <v>0</v>
      </c>
      <c r="AD472">
        <v>1</v>
      </c>
      <c r="AE472">
        <v>0</v>
      </c>
      <c r="AF472" t="s">
        <v>6</v>
      </c>
      <c r="AG472">
        <v>0.38</v>
      </c>
      <c r="AH472">
        <v>2</v>
      </c>
      <c r="AI472">
        <v>86296023</v>
      </c>
      <c r="AJ472">
        <v>430</v>
      </c>
      <c r="AK472">
        <v>0</v>
      </c>
      <c r="AL472">
        <v>0</v>
      </c>
      <c r="AM472">
        <v>0</v>
      </c>
      <c r="AN472">
        <v>0</v>
      </c>
      <c r="AO472">
        <v>0</v>
      </c>
      <c r="AP472">
        <v>0</v>
      </c>
      <c r="AQ472">
        <v>0</v>
      </c>
      <c r="AR472">
        <v>0</v>
      </c>
    </row>
    <row r="473" spans="1:44" x14ac:dyDescent="0.2">
      <c r="A473">
        <f>ROW(Source!A272)</f>
        <v>272</v>
      </c>
      <c r="B473">
        <v>86296037</v>
      </c>
      <c r="C473">
        <v>86296020</v>
      </c>
      <c r="D473">
        <v>27439703</v>
      </c>
      <c r="E473">
        <v>1</v>
      </c>
      <c r="F473">
        <v>1</v>
      </c>
      <c r="G473">
        <v>1</v>
      </c>
      <c r="H473">
        <v>2</v>
      </c>
      <c r="I473" t="s">
        <v>941</v>
      </c>
      <c r="J473" t="s">
        <v>942</v>
      </c>
      <c r="K473" t="s">
        <v>943</v>
      </c>
      <c r="L473">
        <v>1368</v>
      </c>
      <c r="N473">
        <v>1011</v>
      </c>
      <c r="O473" t="s">
        <v>927</v>
      </c>
      <c r="P473" t="s">
        <v>927</v>
      </c>
      <c r="Q473">
        <v>1</v>
      </c>
      <c r="X473">
        <v>5.8</v>
      </c>
      <c r="Y473">
        <v>0</v>
      </c>
      <c r="Z473">
        <v>7.51</v>
      </c>
      <c r="AA473">
        <v>0</v>
      </c>
      <c r="AB473">
        <v>0</v>
      </c>
      <c r="AC473">
        <v>0</v>
      </c>
      <c r="AD473">
        <v>1</v>
      </c>
      <c r="AE473">
        <v>0</v>
      </c>
      <c r="AF473" t="s">
        <v>6</v>
      </c>
      <c r="AG473">
        <v>5.8</v>
      </c>
      <c r="AH473">
        <v>2</v>
      </c>
      <c r="AI473">
        <v>86296024</v>
      </c>
      <c r="AJ473">
        <v>431</v>
      </c>
      <c r="AK473">
        <v>0</v>
      </c>
      <c r="AL473">
        <v>0</v>
      </c>
      <c r="AM473">
        <v>0</v>
      </c>
      <c r="AN473">
        <v>0</v>
      </c>
      <c r="AO473">
        <v>0</v>
      </c>
      <c r="AP473">
        <v>0</v>
      </c>
      <c r="AQ473">
        <v>0</v>
      </c>
      <c r="AR473">
        <v>0</v>
      </c>
    </row>
    <row r="474" spans="1:44" x14ac:dyDescent="0.2">
      <c r="A474">
        <f>ROW(Source!A272)</f>
        <v>272</v>
      </c>
      <c r="B474">
        <v>86296038</v>
      </c>
      <c r="C474">
        <v>86296020</v>
      </c>
      <c r="D474">
        <v>27441327</v>
      </c>
      <c r="E474">
        <v>1</v>
      </c>
      <c r="F474">
        <v>1</v>
      </c>
      <c r="G474">
        <v>1</v>
      </c>
      <c r="H474">
        <v>2</v>
      </c>
      <c r="I474" t="s">
        <v>936</v>
      </c>
      <c r="J474" t="s">
        <v>937</v>
      </c>
      <c r="K474" t="s">
        <v>938</v>
      </c>
      <c r="L474">
        <v>1368</v>
      </c>
      <c r="N474">
        <v>1011</v>
      </c>
      <c r="O474" t="s">
        <v>927</v>
      </c>
      <c r="P474" t="s">
        <v>927</v>
      </c>
      <c r="Q474">
        <v>1</v>
      </c>
      <c r="X474">
        <v>2.21</v>
      </c>
      <c r="Y474">
        <v>0</v>
      </c>
      <c r="Z474">
        <v>93.37</v>
      </c>
      <c r="AA474">
        <v>11.69</v>
      </c>
      <c r="AB474">
        <v>0</v>
      </c>
      <c r="AC474">
        <v>0</v>
      </c>
      <c r="AD474">
        <v>1</v>
      </c>
      <c r="AE474">
        <v>0</v>
      </c>
      <c r="AF474" t="s">
        <v>6</v>
      </c>
      <c r="AG474">
        <v>2.21</v>
      </c>
      <c r="AH474">
        <v>2</v>
      </c>
      <c r="AI474">
        <v>86296025</v>
      </c>
      <c r="AJ474">
        <v>432</v>
      </c>
      <c r="AK474">
        <v>0</v>
      </c>
      <c r="AL474">
        <v>0</v>
      </c>
      <c r="AM474">
        <v>0</v>
      </c>
      <c r="AN474">
        <v>0</v>
      </c>
      <c r="AO474">
        <v>0</v>
      </c>
      <c r="AP474">
        <v>0</v>
      </c>
      <c r="AQ474">
        <v>0</v>
      </c>
      <c r="AR474">
        <v>0</v>
      </c>
    </row>
    <row r="475" spans="1:44" x14ac:dyDescent="0.2">
      <c r="A475">
        <f>ROW(Source!A272)</f>
        <v>272</v>
      </c>
      <c r="B475">
        <v>86296039</v>
      </c>
      <c r="C475">
        <v>86296020</v>
      </c>
      <c r="D475">
        <v>27373207</v>
      </c>
      <c r="E475">
        <v>1</v>
      </c>
      <c r="F475">
        <v>1</v>
      </c>
      <c r="G475">
        <v>1</v>
      </c>
      <c r="H475">
        <v>3</v>
      </c>
      <c r="I475" t="s">
        <v>135</v>
      </c>
      <c r="J475" t="s">
        <v>137</v>
      </c>
      <c r="K475" t="s">
        <v>136</v>
      </c>
      <c r="L475">
        <v>1348</v>
      </c>
      <c r="N475">
        <v>1009</v>
      </c>
      <c r="O475" t="s">
        <v>63</v>
      </c>
      <c r="P475" t="s">
        <v>63</v>
      </c>
      <c r="Q475">
        <v>1000</v>
      </c>
      <c r="X475">
        <v>0.15</v>
      </c>
      <c r="Y475">
        <v>325</v>
      </c>
      <c r="Z475">
        <v>0</v>
      </c>
      <c r="AA475">
        <v>0</v>
      </c>
      <c r="AB475">
        <v>0</v>
      </c>
      <c r="AC475">
        <v>0</v>
      </c>
      <c r="AD475">
        <v>1</v>
      </c>
      <c r="AE475">
        <v>0</v>
      </c>
      <c r="AF475" t="s">
        <v>6</v>
      </c>
      <c r="AG475">
        <v>0.15</v>
      </c>
      <c r="AH475">
        <v>2</v>
      </c>
      <c r="AI475">
        <v>86296026</v>
      </c>
      <c r="AJ475">
        <v>433</v>
      </c>
      <c r="AK475">
        <v>3</v>
      </c>
      <c r="AL475">
        <v>-48.75</v>
      </c>
      <c r="AM475">
        <v>0</v>
      </c>
      <c r="AN475">
        <v>0</v>
      </c>
      <c r="AO475">
        <v>0</v>
      </c>
      <c r="AP475">
        <v>0</v>
      </c>
      <c r="AQ475">
        <v>0</v>
      </c>
      <c r="AR475">
        <v>1</v>
      </c>
    </row>
    <row r="476" spans="1:44" x14ac:dyDescent="0.2">
      <c r="A476">
        <f>ROW(Source!A272)</f>
        <v>272</v>
      </c>
      <c r="B476">
        <v>86296040</v>
      </c>
      <c r="C476">
        <v>86296020</v>
      </c>
      <c r="D476">
        <v>27378258</v>
      </c>
      <c r="E476">
        <v>1</v>
      </c>
      <c r="F476">
        <v>1</v>
      </c>
      <c r="G476">
        <v>1</v>
      </c>
      <c r="H476">
        <v>3</v>
      </c>
      <c r="I476" t="s">
        <v>140</v>
      </c>
      <c r="J476" t="s">
        <v>142</v>
      </c>
      <c r="K476" t="s">
        <v>141</v>
      </c>
      <c r="L476">
        <v>1348</v>
      </c>
      <c r="N476">
        <v>1009</v>
      </c>
      <c r="O476" t="s">
        <v>63</v>
      </c>
      <c r="P476" t="s">
        <v>63</v>
      </c>
      <c r="Q476">
        <v>1000</v>
      </c>
      <c r="X476">
        <v>0.02</v>
      </c>
      <c r="Y476">
        <v>9480</v>
      </c>
      <c r="Z476">
        <v>0</v>
      </c>
      <c r="AA476">
        <v>0</v>
      </c>
      <c r="AB476">
        <v>0</v>
      </c>
      <c r="AC476">
        <v>0</v>
      </c>
      <c r="AD476">
        <v>1</v>
      </c>
      <c r="AE476">
        <v>0</v>
      </c>
      <c r="AF476" t="s">
        <v>6</v>
      </c>
      <c r="AG476">
        <v>0.02</v>
      </c>
      <c r="AH476">
        <v>2</v>
      </c>
      <c r="AI476">
        <v>86296027</v>
      </c>
      <c r="AJ476">
        <v>434</v>
      </c>
      <c r="AK476">
        <v>3</v>
      </c>
      <c r="AL476">
        <v>-189.6</v>
      </c>
      <c r="AM476">
        <v>0</v>
      </c>
      <c r="AN476">
        <v>0</v>
      </c>
      <c r="AO476">
        <v>0</v>
      </c>
      <c r="AP476">
        <v>0</v>
      </c>
      <c r="AQ476">
        <v>0</v>
      </c>
      <c r="AR476">
        <v>1</v>
      </c>
    </row>
    <row r="477" spans="1:44" x14ac:dyDescent="0.2">
      <c r="A477">
        <f>ROW(Source!A272)</f>
        <v>272</v>
      </c>
      <c r="B477">
        <v>86296041</v>
      </c>
      <c r="C477">
        <v>86296020</v>
      </c>
      <c r="D477">
        <v>27390416</v>
      </c>
      <c r="E477">
        <v>1</v>
      </c>
      <c r="F477">
        <v>1</v>
      </c>
      <c r="G477">
        <v>1</v>
      </c>
      <c r="H477">
        <v>3</v>
      </c>
      <c r="I477" t="s">
        <v>1055</v>
      </c>
      <c r="J477" t="s">
        <v>1056</v>
      </c>
      <c r="K477" t="s">
        <v>1057</v>
      </c>
      <c r="L477">
        <v>1348</v>
      </c>
      <c r="N477">
        <v>1009</v>
      </c>
      <c r="O477" t="s">
        <v>63</v>
      </c>
      <c r="P477" t="s">
        <v>63</v>
      </c>
      <c r="Q477">
        <v>1000</v>
      </c>
      <c r="X477">
        <v>2.09</v>
      </c>
      <c r="Y477">
        <v>6804.11</v>
      </c>
      <c r="Z477">
        <v>0</v>
      </c>
      <c r="AA477">
        <v>0</v>
      </c>
      <c r="AB477">
        <v>0</v>
      </c>
      <c r="AC477">
        <v>0</v>
      </c>
      <c r="AD477">
        <v>1</v>
      </c>
      <c r="AE477">
        <v>0</v>
      </c>
      <c r="AF477" t="s">
        <v>6</v>
      </c>
      <c r="AG477">
        <v>2.09</v>
      </c>
      <c r="AH477">
        <v>3</v>
      </c>
      <c r="AI477">
        <v>-1</v>
      </c>
      <c r="AJ477" t="s">
        <v>6</v>
      </c>
      <c r="AK477">
        <v>4</v>
      </c>
      <c r="AL477">
        <v>-14220.589899999999</v>
      </c>
      <c r="AM477">
        <v>0</v>
      </c>
      <c r="AN477">
        <v>0</v>
      </c>
      <c r="AO477">
        <v>0</v>
      </c>
      <c r="AP477">
        <v>0</v>
      </c>
      <c r="AQ477">
        <v>0</v>
      </c>
      <c r="AR477">
        <v>1</v>
      </c>
    </row>
    <row r="478" spans="1:44" x14ac:dyDescent="0.2">
      <c r="A478">
        <f>ROW(Source!A272)</f>
        <v>272</v>
      </c>
      <c r="B478">
        <v>86296042</v>
      </c>
      <c r="C478">
        <v>86296020</v>
      </c>
      <c r="D478">
        <v>27416566</v>
      </c>
      <c r="E478">
        <v>1</v>
      </c>
      <c r="F478">
        <v>1</v>
      </c>
      <c r="G478">
        <v>1</v>
      </c>
      <c r="H478">
        <v>3</v>
      </c>
      <c r="I478" t="s">
        <v>159</v>
      </c>
      <c r="J478" t="s">
        <v>161</v>
      </c>
      <c r="K478" t="s">
        <v>160</v>
      </c>
      <c r="L478">
        <v>1339</v>
      </c>
      <c r="N478">
        <v>1007</v>
      </c>
      <c r="O478" t="s">
        <v>32</v>
      </c>
      <c r="P478" t="s">
        <v>32</v>
      </c>
      <c r="Q478">
        <v>1</v>
      </c>
      <c r="X478">
        <v>0.1</v>
      </c>
      <c r="Y478">
        <v>7.14</v>
      </c>
      <c r="Z478">
        <v>0</v>
      </c>
      <c r="AA478">
        <v>0</v>
      </c>
      <c r="AB478">
        <v>0</v>
      </c>
      <c r="AC478">
        <v>0</v>
      </c>
      <c r="AD478">
        <v>1</v>
      </c>
      <c r="AE478">
        <v>0</v>
      </c>
      <c r="AF478" t="s">
        <v>6</v>
      </c>
      <c r="AG478">
        <v>0.1</v>
      </c>
      <c r="AH478">
        <v>2</v>
      </c>
      <c r="AI478">
        <v>86296029</v>
      </c>
      <c r="AJ478">
        <v>437</v>
      </c>
      <c r="AK478">
        <v>3</v>
      </c>
      <c r="AL478">
        <v>-0.71399999999999997</v>
      </c>
      <c r="AM478">
        <v>0</v>
      </c>
      <c r="AN478">
        <v>0</v>
      </c>
      <c r="AO478">
        <v>0</v>
      </c>
      <c r="AP478">
        <v>0</v>
      </c>
      <c r="AQ478">
        <v>0</v>
      </c>
      <c r="AR478">
        <v>1</v>
      </c>
    </row>
    <row r="479" spans="1:44" x14ac:dyDescent="0.2">
      <c r="A479">
        <f>ROW(Source!A289)</f>
        <v>289</v>
      </c>
      <c r="B479">
        <v>86296060</v>
      </c>
      <c r="C479">
        <v>86296051</v>
      </c>
      <c r="D479">
        <v>27493187</v>
      </c>
      <c r="E479">
        <v>1</v>
      </c>
      <c r="F479">
        <v>1</v>
      </c>
      <c r="G479">
        <v>1</v>
      </c>
      <c r="H479">
        <v>1</v>
      </c>
      <c r="I479" t="s">
        <v>952</v>
      </c>
      <c r="J479" t="s">
        <v>6</v>
      </c>
      <c r="K479" t="s">
        <v>953</v>
      </c>
      <c r="L479">
        <v>1369</v>
      </c>
      <c r="N479">
        <v>1013</v>
      </c>
      <c r="O479" t="s">
        <v>921</v>
      </c>
      <c r="P479" t="s">
        <v>921</v>
      </c>
      <c r="Q479">
        <v>1</v>
      </c>
      <c r="X479">
        <v>71.06</v>
      </c>
      <c r="Y479">
        <v>0</v>
      </c>
      <c r="Z479">
        <v>0</v>
      </c>
      <c r="AA479">
        <v>0</v>
      </c>
      <c r="AB479">
        <v>8.93</v>
      </c>
      <c r="AC479">
        <v>0</v>
      </c>
      <c r="AD479">
        <v>1</v>
      </c>
      <c r="AE479">
        <v>1</v>
      </c>
      <c r="AF479" t="s">
        <v>6</v>
      </c>
      <c r="AG479">
        <v>71.06</v>
      </c>
      <c r="AH479">
        <v>2</v>
      </c>
      <c r="AI479">
        <v>86296052</v>
      </c>
      <c r="AJ479">
        <v>441</v>
      </c>
      <c r="AK479">
        <v>0</v>
      </c>
      <c r="AL479">
        <v>0</v>
      </c>
      <c r="AM479">
        <v>0</v>
      </c>
      <c r="AN479">
        <v>0</v>
      </c>
      <c r="AO479">
        <v>0</v>
      </c>
      <c r="AP479">
        <v>0</v>
      </c>
      <c r="AQ479">
        <v>0</v>
      </c>
      <c r="AR479">
        <v>0</v>
      </c>
    </row>
    <row r="480" spans="1:44" x14ac:dyDescent="0.2">
      <c r="A480">
        <f>ROW(Source!A289)</f>
        <v>289</v>
      </c>
      <c r="B480">
        <v>86296061</v>
      </c>
      <c r="C480">
        <v>86296051</v>
      </c>
      <c r="D480">
        <v>121548</v>
      </c>
      <c r="E480">
        <v>1</v>
      </c>
      <c r="F480">
        <v>1</v>
      </c>
      <c r="G480">
        <v>1</v>
      </c>
      <c r="H480">
        <v>1</v>
      </c>
      <c r="I480" t="s">
        <v>39</v>
      </c>
      <c r="J480" t="s">
        <v>6</v>
      </c>
      <c r="K480" t="s">
        <v>922</v>
      </c>
      <c r="L480">
        <v>608254</v>
      </c>
      <c r="N480">
        <v>1013</v>
      </c>
      <c r="O480" t="s">
        <v>923</v>
      </c>
      <c r="P480" t="s">
        <v>923</v>
      </c>
      <c r="Q480">
        <v>1</v>
      </c>
      <c r="X480">
        <v>0.01</v>
      </c>
      <c r="Y480">
        <v>0</v>
      </c>
      <c r="Z480">
        <v>0</v>
      </c>
      <c r="AA480">
        <v>0</v>
      </c>
      <c r="AB480">
        <v>0</v>
      </c>
      <c r="AC480">
        <v>0</v>
      </c>
      <c r="AD480">
        <v>1</v>
      </c>
      <c r="AE480">
        <v>2</v>
      </c>
      <c r="AF480" t="s">
        <v>6</v>
      </c>
      <c r="AG480">
        <v>0.01</v>
      </c>
      <c r="AH480">
        <v>2</v>
      </c>
      <c r="AI480">
        <v>86296053</v>
      </c>
      <c r="AJ480">
        <v>442</v>
      </c>
      <c r="AK480">
        <v>0</v>
      </c>
      <c r="AL480">
        <v>0</v>
      </c>
      <c r="AM480">
        <v>0</v>
      </c>
      <c r="AN480">
        <v>0</v>
      </c>
      <c r="AO480">
        <v>0</v>
      </c>
      <c r="AP480">
        <v>0</v>
      </c>
      <c r="AQ480">
        <v>0</v>
      </c>
      <c r="AR480">
        <v>0</v>
      </c>
    </row>
    <row r="481" spans="1:44" x14ac:dyDescent="0.2">
      <c r="A481">
        <f>ROW(Source!A289)</f>
        <v>289</v>
      </c>
      <c r="B481">
        <v>86296062</v>
      </c>
      <c r="C481">
        <v>86296051</v>
      </c>
      <c r="D481">
        <v>27439630</v>
      </c>
      <c r="E481">
        <v>1</v>
      </c>
      <c r="F481">
        <v>1</v>
      </c>
      <c r="G481">
        <v>1</v>
      </c>
      <c r="H481">
        <v>2</v>
      </c>
      <c r="I481" t="s">
        <v>949</v>
      </c>
      <c r="J481" t="s">
        <v>950</v>
      </c>
      <c r="K481" t="s">
        <v>951</v>
      </c>
      <c r="L481">
        <v>1368</v>
      </c>
      <c r="N481">
        <v>1011</v>
      </c>
      <c r="O481" t="s">
        <v>927</v>
      </c>
      <c r="P481" t="s">
        <v>927</v>
      </c>
      <c r="Q481">
        <v>1</v>
      </c>
      <c r="X481">
        <v>0.01</v>
      </c>
      <c r="Y481">
        <v>0</v>
      </c>
      <c r="Z481">
        <v>31.27</v>
      </c>
      <c r="AA481">
        <v>13.61</v>
      </c>
      <c r="AB481">
        <v>0</v>
      </c>
      <c r="AC481">
        <v>0</v>
      </c>
      <c r="AD481">
        <v>1</v>
      </c>
      <c r="AE481">
        <v>0</v>
      </c>
      <c r="AF481" t="s">
        <v>6</v>
      </c>
      <c r="AG481">
        <v>0.01</v>
      </c>
      <c r="AH481">
        <v>2</v>
      </c>
      <c r="AI481">
        <v>86296054</v>
      </c>
      <c r="AJ481">
        <v>443</v>
      </c>
      <c r="AK481">
        <v>0</v>
      </c>
      <c r="AL481">
        <v>0</v>
      </c>
      <c r="AM481">
        <v>0</v>
      </c>
      <c r="AN481">
        <v>0</v>
      </c>
      <c r="AO481">
        <v>0</v>
      </c>
      <c r="AP481">
        <v>0</v>
      </c>
      <c r="AQ481">
        <v>0</v>
      </c>
      <c r="AR481">
        <v>0</v>
      </c>
    </row>
    <row r="482" spans="1:44" x14ac:dyDescent="0.2">
      <c r="A482">
        <f>ROW(Source!A289)</f>
        <v>289</v>
      </c>
      <c r="B482">
        <v>86296063</v>
      </c>
      <c r="C482">
        <v>86296051</v>
      </c>
      <c r="D482">
        <v>27441327</v>
      </c>
      <c r="E482">
        <v>1</v>
      </c>
      <c r="F482">
        <v>1</v>
      </c>
      <c r="G482">
        <v>1</v>
      </c>
      <c r="H482">
        <v>2</v>
      </c>
      <c r="I482" t="s">
        <v>936</v>
      </c>
      <c r="J482" t="s">
        <v>937</v>
      </c>
      <c r="K482" t="s">
        <v>938</v>
      </c>
      <c r="L482">
        <v>1368</v>
      </c>
      <c r="N482">
        <v>1011</v>
      </c>
      <c r="O482" t="s">
        <v>927</v>
      </c>
      <c r="P482" t="s">
        <v>927</v>
      </c>
      <c r="Q482">
        <v>1</v>
      </c>
      <c r="X482">
        <v>0.03</v>
      </c>
      <c r="Y482">
        <v>0</v>
      </c>
      <c r="Z482">
        <v>93.37</v>
      </c>
      <c r="AA482">
        <v>11.69</v>
      </c>
      <c r="AB482">
        <v>0</v>
      </c>
      <c r="AC482">
        <v>0</v>
      </c>
      <c r="AD482">
        <v>1</v>
      </c>
      <c r="AE482">
        <v>0</v>
      </c>
      <c r="AF482" t="s">
        <v>6</v>
      </c>
      <c r="AG482">
        <v>0.03</v>
      </c>
      <c r="AH482">
        <v>2</v>
      </c>
      <c r="AI482">
        <v>86296055</v>
      </c>
      <c r="AJ482">
        <v>444</v>
      </c>
      <c r="AK482">
        <v>0</v>
      </c>
      <c r="AL482">
        <v>0</v>
      </c>
      <c r="AM482">
        <v>0</v>
      </c>
      <c r="AN482">
        <v>0</v>
      </c>
      <c r="AO482">
        <v>0</v>
      </c>
      <c r="AP482">
        <v>0</v>
      </c>
      <c r="AQ482">
        <v>0</v>
      </c>
      <c r="AR482">
        <v>0</v>
      </c>
    </row>
    <row r="483" spans="1:44" x14ac:dyDescent="0.2">
      <c r="A483">
        <f>ROW(Source!A289)</f>
        <v>289</v>
      </c>
      <c r="B483">
        <v>86296064</v>
      </c>
      <c r="C483">
        <v>86296051</v>
      </c>
      <c r="D483">
        <v>27374309</v>
      </c>
      <c r="E483">
        <v>1</v>
      </c>
      <c r="F483">
        <v>1</v>
      </c>
      <c r="G483">
        <v>1</v>
      </c>
      <c r="H483">
        <v>3</v>
      </c>
      <c r="I483" t="s">
        <v>171</v>
      </c>
      <c r="J483" t="s">
        <v>173</v>
      </c>
      <c r="K483" t="s">
        <v>1058</v>
      </c>
      <c r="L483">
        <v>1348</v>
      </c>
      <c r="N483">
        <v>1009</v>
      </c>
      <c r="O483" t="s">
        <v>63</v>
      </c>
      <c r="P483" t="s">
        <v>63</v>
      </c>
      <c r="Q483">
        <v>1000</v>
      </c>
      <c r="X483">
        <v>2.46E-2</v>
      </c>
      <c r="Y483">
        <v>15801.24</v>
      </c>
      <c r="Z483">
        <v>0</v>
      </c>
      <c r="AA483">
        <v>0</v>
      </c>
      <c r="AB483">
        <v>0</v>
      </c>
      <c r="AC483">
        <v>0</v>
      </c>
      <c r="AD483">
        <v>1</v>
      </c>
      <c r="AE483">
        <v>0</v>
      </c>
      <c r="AF483" t="s">
        <v>6</v>
      </c>
      <c r="AG483">
        <v>2.46E-2</v>
      </c>
      <c r="AH483">
        <v>2</v>
      </c>
      <c r="AI483">
        <v>86296056</v>
      </c>
      <c r="AJ483">
        <v>445</v>
      </c>
      <c r="AK483">
        <v>3</v>
      </c>
      <c r="AL483">
        <v>-388.71050400000001</v>
      </c>
      <c r="AM483">
        <v>0</v>
      </c>
      <c r="AN483">
        <v>0</v>
      </c>
      <c r="AO483">
        <v>0</v>
      </c>
      <c r="AP483">
        <v>0</v>
      </c>
      <c r="AQ483">
        <v>0</v>
      </c>
      <c r="AR483">
        <v>1</v>
      </c>
    </row>
    <row r="484" spans="1:44" x14ac:dyDescent="0.2">
      <c r="A484">
        <f>ROW(Source!A289)</f>
        <v>289</v>
      </c>
      <c r="B484">
        <v>86296065</v>
      </c>
      <c r="C484">
        <v>86296051</v>
      </c>
      <c r="D484">
        <v>27371543</v>
      </c>
      <c r="E484">
        <v>1</v>
      </c>
      <c r="F484">
        <v>1</v>
      </c>
      <c r="G484">
        <v>1</v>
      </c>
      <c r="H484">
        <v>3</v>
      </c>
      <c r="I484" t="s">
        <v>180</v>
      </c>
      <c r="J484" t="s">
        <v>183</v>
      </c>
      <c r="K484" t="s">
        <v>181</v>
      </c>
      <c r="L484">
        <v>1346</v>
      </c>
      <c r="N484">
        <v>1009</v>
      </c>
      <c r="O484" t="s">
        <v>182</v>
      </c>
      <c r="P484" t="s">
        <v>182</v>
      </c>
      <c r="Q484">
        <v>1</v>
      </c>
      <c r="X484">
        <v>0.3</v>
      </c>
      <c r="Y484">
        <v>1.82</v>
      </c>
      <c r="Z484">
        <v>0</v>
      </c>
      <c r="AA484">
        <v>0</v>
      </c>
      <c r="AB484">
        <v>0</v>
      </c>
      <c r="AC484">
        <v>0</v>
      </c>
      <c r="AD484">
        <v>1</v>
      </c>
      <c r="AE484">
        <v>0</v>
      </c>
      <c r="AF484" t="s">
        <v>6</v>
      </c>
      <c r="AG484">
        <v>0.3</v>
      </c>
      <c r="AH484">
        <v>2</v>
      </c>
      <c r="AI484">
        <v>86296057</v>
      </c>
      <c r="AJ484">
        <v>446</v>
      </c>
      <c r="AK484">
        <v>3</v>
      </c>
      <c r="AL484">
        <v>-0.54600000000000004</v>
      </c>
      <c r="AM484">
        <v>0</v>
      </c>
      <c r="AN484">
        <v>0</v>
      </c>
      <c r="AO484">
        <v>0</v>
      </c>
      <c r="AP484">
        <v>0</v>
      </c>
      <c r="AQ484">
        <v>0</v>
      </c>
      <c r="AR484">
        <v>1</v>
      </c>
    </row>
    <row r="485" spans="1:44" x14ac:dyDescent="0.2">
      <c r="A485">
        <f>ROW(Source!A289)</f>
        <v>289</v>
      </c>
      <c r="B485">
        <v>86296066</v>
      </c>
      <c r="C485">
        <v>86296051</v>
      </c>
      <c r="D485">
        <v>27374631</v>
      </c>
      <c r="E485">
        <v>1</v>
      </c>
      <c r="F485">
        <v>1</v>
      </c>
      <c r="G485">
        <v>1</v>
      </c>
      <c r="H485">
        <v>3</v>
      </c>
      <c r="I485" t="s">
        <v>186</v>
      </c>
      <c r="J485" t="s">
        <v>188</v>
      </c>
      <c r="K485" t="s">
        <v>187</v>
      </c>
      <c r="L485">
        <v>1346</v>
      </c>
      <c r="N485">
        <v>1009</v>
      </c>
      <c r="O485" t="s">
        <v>182</v>
      </c>
      <c r="P485" t="s">
        <v>182</v>
      </c>
      <c r="Q485">
        <v>1</v>
      </c>
      <c r="X485">
        <v>2.7</v>
      </c>
      <c r="Y485">
        <v>32.79</v>
      </c>
      <c r="Z485">
        <v>0</v>
      </c>
      <c r="AA485">
        <v>0</v>
      </c>
      <c r="AB485">
        <v>0</v>
      </c>
      <c r="AC485">
        <v>0</v>
      </c>
      <c r="AD485">
        <v>1</v>
      </c>
      <c r="AE485">
        <v>0</v>
      </c>
      <c r="AF485" t="s">
        <v>6</v>
      </c>
      <c r="AG485">
        <v>2.7</v>
      </c>
      <c r="AH485">
        <v>2</v>
      </c>
      <c r="AI485">
        <v>86296058</v>
      </c>
      <c r="AJ485">
        <v>447</v>
      </c>
      <c r="AK485">
        <v>3</v>
      </c>
      <c r="AL485">
        <v>-88.533000000000001</v>
      </c>
      <c r="AM485">
        <v>0</v>
      </c>
      <c r="AN485">
        <v>0</v>
      </c>
      <c r="AO485">
        <v>0</v>
      </c>
      <c r="AP485">
        <v>0</v>
      </c>
      <c r="AQ485">
        <v>0</v>
      </c>
      <c r="AR485">
        <v>1</v>
      </c>
    </row>
    <row r="486" spans="1:44" x14ac:dyDescent="0.2">
      <c r="A486">
        <f>ROW(Source!A290)</f>
        <v>290</v>
      </c>
      <c r="B486">
        <v>86296060</v>
      </c>
      <c r="C486">
        <v>86296051</v>
      </c>
      <c r="D486">
        <v>27493187</v>
      </c>
      <c r="E486">
        <v>1</v>
      </c>
      <c r="F486">
        <v>1</v>
      </c>
      <c r="G486">
        <v>1</v>
      </c>
      <c r="H486">
        <v>1</v>
      </c>
      <c r="I486" t="s">
        <v>952</v>
      </c>
      <c r="J486" t="s">
        <v>6</v>
      </c>
      <c r="K486" t="s">
        <v>953</v>
      </c>
      <c r="L486">
        <v>1369</v>
      </c>
      <c r="N486">
        <v>1013</v>
      </c>
      <c r="O486" t="s">
        <v>921</v>
      </c>
      <c r="P486" t="s">
        <v>921</v>
      </c>
      <c r="Q486">
        <v>1</v>
      </c>
      <c r="X486">
        <v>71.06</v>
      </c>
      <c r="Y486">
        <v>0</v>
      </c>
      <c r="Z486">
        <v>0</v>
      </c>
      <c r="AA486">
        <v>0</v>
      </c>
      <c r="AB486">
        <v>8.93</v>
      </c>
      <c r="AC486">
        <v>0</v>
      </c>
      <c r="AD486">
        <v>1</v>
      </c>
      <c r="AE486">
        <v>1</v>
      </c>
      <c r="AF486" t="s">
        <v>6</v>
      </c>
      <c r="AG486">
        <v>71.06</v>
      </c>
      <c r="AH486">
        <v>2</v>
      </c>
      <c r="AI486">
        <v>86296052</v>
      </c>
      <c r="AJ486">
        <v>449</v>
      </c>
      <c r="AK486">
        <v>0</v>
      </c>
      <c r="AL486">
        <v>0</v>
      </c>
      <c r="AM486">
        <v>0</v>
      </c>
      <c r="AN486">
        <v>0</v>
      </c>
      <c r="AO486">
        <v>0</v>
      </c>
      <c r="AP486">
        <v>0</v>
      </c>
      <c r="AQ486">
        <v>0</v>
      </c>
      <c r="AR486">
        <v>0</v>
      </c>
    </row>
    <row r="487" spans="1:44" x14ac:dyDescent="0.2">
      <c r="A487">
        <f>ROW(Source!A290)</f>
        <v>290</v>
      </c>
      <c r="B487">
        <v>86296061</v>
      </c>
      <c r="C487">
        <v>86296051</v>
      </c>
      <c r="D487">
        <v>121548</v>
      </c>
      <c r="E487">
        <v>1</v>
      </c>
      <c r="F487">
        <v>1</v>
      </c>
      <c r="G487">
        <v>1</v>
      </c>
      <c r="H487">
        <v>1</v>
      </c>
      <c r="I487" t="s">
        <v>39</v>
      </c>
      <c r="J487" t="s">
        <v>6</v>
      </c>
      <c r="K487" t="s">
        <v>922</v>
      </c>
      <c r="L487">
        <v>608254</v>
      </c>
      <c r="N487">
        <v>1013</v>
      </c>
      <c r="O487" t="s">
        <v>923</v>
      </c>
      <c r="P487" t="s">
        <v>923</v>
      </c>
      <c r="Q487">
        <v>1</v>
      </c>
      <c r="X487">
        <v>0.01</v>
      </c>
      <c r="Y487">
        <v>0</v>
      </c>
      <c r="Z487">
        <v>0</v>
      </c>
      <c r="AA487">
        <v>0</v>
      </c>
      <c r="AB487">
        <v>0</v>
      </c>
      <c r="AC487">
        <v>0</v>
      </c>
      <c r="AD487">
        <v>1</v>
      </c>
      <c r="AE487">
        <v>2</v>
      </c>
      <c r="AF487" t="s">
        <v>6</v>
      </c>
      <c r="AG487">
        <v>0.01</v>
      </c>
      <c r="AH487">
        <v>2</v>
      </c>
      <c r="AI487">
        <v>86296053</v>
      </c>
      <c r="AJ487">
        <v>450</v>
      </c>
      <c r="AK487">
        <v>0</v>
      </c>
      <c r="AL487">
        <v>0</v>
      </c>
      <c r="AM487">
        <v>0</v>
      </c>
      <c r="AN487">
        <v>0</v>
      </c>
      <c r="AO487">
        <v>0</v>
      </c>
      <c r="AP487">
        <v>0</v>
      </c>
      <c r="AQ487">
        <v>0</v>
      </c>
      <c r="AR487">
        <v>0</v>
      </c>
    </row>
    <row r="488" spans="1:44" x14ac:dyDescent="0.2">
      <c r="A488">
        <f>ROW(Source!A290)</f>
        <v>290</v>
      </c>
      <c r="B488">
        <v>86296062</v>
      </c>
      <c r="C488">
        <v>86296051</v>
      </c>
      <c r="D488">
        <v>27439630</v>
      </c>
      <c r="E488">
        <v>1</v>
      </c>
      <c r="F488">
        <v>1</v>
      </c>
      <c r="G488">
        <v>1</v>
      </c>
      <c r="H488">
        <v>2</v>
      </c>
      <c r="I488" t="s">
        <v>949</v>
      </c>
      <c r="J488" t="s">
        <v>950</v>
      </c>
      <c r="K488" t="s">
        <v>951</v>
      </c>
      <c r="L488">
        <v>1368</v>
      </c>
      <c r="N488">
        <v>1011</v>
      </c>
      <c r="O488" t="s">
        <v>927</v>
      </c>
      <c r="P488" t="s">
        <v>927</v>
      </c>
      <c r="Q488">
        <v>1</v>
      </c>
      <c r="X488">
        <v>0.01</v>
      </c>
      <c r="Y488">
        <v>0</v>
      </c>
      <c r="Z488">
        <v>31.27</v>
      </c>
      <c r="AA488">
        <v>13.61</v>
      </c>
      <c r="AB488">
        <v>0</v>
      </c>
      <c r="AC488">
        <v>0</v>
      </c>
      <c r="AD488">
        <v>1</v>
      </c>
      <c r="AE488">
        <v>0</v>
      </c>
      <c r="AF488" t="s">
        <v>6</v>
      </c>
      <c r="AG488">
        <v>0.01</v>
      </c>
      <c r="AH488">
        <v>2</v>
      </c>
      <c r="AI488">
        <v>86296054</v>
      </c>
      <c r="AJ488">
        <v>451</v>
      </c>
      <c r="AK488">
        <v>0</v>
      </c>
      <c r="AL488">
        <v>0</v>
      </c>
      <c r="AM488">
        <v>0</v>
      </c>
      <c r="AN488">
        <v>0</v>
      </c>
      <c r="AO488">
        <v>0</v>
      </c>
      <c r="AP488">
        <v>0</v>
      </c>
      <c r="AQ488">
        <v>0</v>
      </c>
      <c r="AR488">
        <v>0</v>
      </c>
    </row>
    <row r="489" spans="1:44" x14ac:dyDescent="0.2">
      <c r="A489">
        <f>ROW(Source!A290)</f>
        <v>290</v>
      </c>
      <c r="B489">
        <v>86296063</v>
      </c>
      <c r="C489">
        <v>86296051</v>
      </c>
      <c r="D489">
        <v>27441327</v>
      </c>
      <c r="E489">
        <v>1</v>
      </c>
      <c r="F489">
        <v>1</v>
      </c>
      <c r="G489">
        <v>1</v>
      </c>
      <c r="H489">
        <v>2</v>
      </c>
      <c r="I489" t="s">
        <v>936</v>
      </c>
      <c r="J489" t="s">
        <v>937</v>
      </c>
      <c r="K489" t="s">
        <v>938</v>
      </c>
      <c r="L489">
        <v>1368</v>
      </c>
      <c r="N489">
        <v>1011</v>
      </c>
      <c r="O489" t="s">
        <v>927</v>
      </c>
      <c r="P489" t="s">
        <v>927</v>
      </c>
      <c r="Q489">
        <v>1</v>
      </c>
      <c r="X489">
        <v>0.03</v>
      </c>
      <c r="Y489">
        <v>0</v>
      </c>
      <c r="Z489">
        <v>93.37</v>
      </c>
      <c r="AA489">
        <v>11.69</v>
      </c>
      <c r="AB489">
        <v>0</v>
      </c>
      <c r="AC489">
        <v>0</v>
      </c>
      <c r="AD489">
        <v>1</v>
      </c>
      <c r="AE489">
        <v>0</v>
      </c>
      <c r="AF489" t="s">
        <v>6</v>
      </c>
      <c r="AG489">
        <v>0.03</v>
      </c>
      <c r="AH489">
        <v>2</v>
      </c>
      <c r="AI489">
        <v>86296055</v>
      </c>
      <c r="AJ489">
        <v>452</v>
      </c>
      <c r="AK489">
        <v>0</v>
      </c>
      <c r="AL489">
        <v>0</v>
      </c>
      <c r="AM489">
        <v>0</v>
      </c>
      <c r="AN489">
        <v>0</v>
      </c>
      <c r="AO489">
        <v>0</v>
      </c>
      <c r="AP489">
        <v>0</v>
      </c>
      <c r="AQ489">
        <v>0</v>
      </c>
      <c r="AR489">
        <v>0</v>
      </c>
    </row>
    <row r="490" spans="1:44" x14ac:dyDescent="0.2">
      <c r="A490">
        <f>ROW(Source!A290)</f>
        <v>290</v>
      </c>
      <c r="B490">
        <v>86296064</v>
      </c>
      <c r="C490">
        <v>86296051</v>
      </c>
      <c r="D490">
        <v>27374309</v>
      </c>
      <c r="E490">
        <v>1</v>
      </c>
      <c r="F490">
        <v>1</v>
      </c>
      <c r="G490">
        <v>1</v>
      </c>
      <c r="H490">
        <v>3</v>
      </c>
      <c r="I490" t="s">
        <v>171</v>
      </c>
      <c r="J490" t="s">
        <v>173</v>
      </c>
      <c r="K490" t="s">
        <v>1058</v>
      </c>
      <c r="L490">
        <v>1348</v>
      </c>
      <c r="N490">
        <v>1009</v>
      </c>
      <c r="O490" t="s">
        <v>63</v>
      </c>
      <c r="P490" t="s">
        <v>63</v>
      </c>
      <c r="Q490">
        <v>1000</v>
      </c>
      <c r="X490">
        <v>2.46E-2</v>
      </c>
      <c r="Y490">
        <v>15801.24</v>
      </c>
      <c r="Z490">
        <v>0</v>
      </c>
      <c r="AA490">
        <v>0</v>
      </c>
      <c r="AB490">
        <v>0</v>
      </c>
      <c r="AC490">
        <v>0</v>
      </c>
      <c r="AD490">
        <v>1</v>
      </c>
      <c r="AE490">
        <v>0</v>
      </c>
      <c r="AF490" t="s">
        <v>6</v>
      </c>
      <c r="AG490">
        <v>2.46E-2</v>
      </c>
      <c r="AH490">
        <v>2</v>
      </c>
      <c r="AI490">
        <v>86296056</v>
      </c>
      <c r="AJ490">
        <v>453</v>
      </c>
      <c r="AK490">
        <v>3</v>
      </c>
      <c r="AL490">
        <v>-388.71050400000001</v>
      </c>
      <c r="AM490">
        <v>0</v>
      </c>
      <c r="AN490">
        <v>0</v>
      </c>
      <c r="AO490">
        <v>0</v>
      </c>
      <c r="AP490">
        <v>0</v>
      </c>
      <c r="AQ490">
        <v>0</v>
      </c>
      <c r="AR490">
        <v>1</v>
      </c>
    </row>
    <row r="491" spans="1:44" x14ac:dyDescent="0.2">
      <c r="A491">
        <f>ROW(Source!A290)</f>
        <v>290</v>
      </c>
      <c r="B491">
        <v>86296065</v>
      </c>
      <c r="C491">
        <v>86296051</v>
      </c>
      <c r="D491">
        <v>27371543</v>
      </c>
      <c r="E491">
        <v>1</v>
      </c>
      <c r="F491">
        <v>1</v>
      </c>
      <c r="G491">
        <v>1</v>
      </c>
      <c r="H491">
        <v>3</v>
      </c>
      <c r="I491" t="s">
        <v>180</v>
      </c>
      <c r="J491" t="s">
        <v>183</v>
      </c>
      <c r="K491" t="s">
        <v>181</v>
      </c>
      <c r="L491">
        <v>1346</v>
      </c>
      <c r="N491">
        <v>1009</v>
      </c>
      <c r="O491" t="s">
        <v>182</v>
      </c>
      <c r="P491" t="s">
        <v>182</v>
      </c>
      <c r="Q491">
        <v>1</v>
      </c>
      <c r="X491">
        <v>0.3</v>
      </c>
      <c r="Y491">
        <v>1.82</v>
      </c>
      <c r="Z491">
        <v>0</v>
      </c>
      <c r="AA491">
        <v>0</v>
      </c>
      <c r="AB491">
        <v>0</v>
      </c>
      <c r="AC491">
        <v>0</v>
      </c>
      <c r="AD491">
        <v>1</v>
      </c>
      <c r="AE491">
        <v>0</v>
      </c>
      <c r="AF491" t="s">
        <v>6</v>
      </c>
      <c r="AG491">
        <v>0.3</v>
      </c>
      <c r="AH491">
        <v>2</v>
      </c>
      <c r="AI491">
        <v>86296057</v>
      </c>
      <c r="AJ491">
        <v>454</v>
      </c>
      <c r="AK491">
        <v>3</v>
      </c>
      <c r="AL491">
        <v>-0.54600000000000004</v>
      </c>
      <c r="AM491">
        <v>0</v>
      </c>
      <c r="AN491">
        <v>0</v>
      </c>
      <c r="AO491">
        <v>0</v>
      </c>
      <c r="AP491">
        <v>0</v>
      </c>
      <c r="AQ491">
        <v>0</v>
      </c>
      <c r="AR491">
        <v>1</v>
      </c>
    </row>
    <row r="492" spans="1:44" x14ac:dyDescent="0.2">
      <c r="A492">
        <f>ROW(Source!A290)</f>
        <v>290</v>
      </c>
      <c r="B492">
        <v>86296066</v>
      </c>
      <c r="C492">
        <v>86296051</v>
      </c>
      <c r="D492">
        <v>27374631</v>
      </c>
      <c r="E492">
        <v>1</v>
      </c>
      <c r="F492">
        <v>1</v>
      </c>
      <c r="G492">
        <v>1</v>
      </c>
      <c r="H492">
        <v>3</v>
      </c>
      <c r="I492" t="s">
        <v>186</v>
      </c>
      <c r="J492" t="s">
        <v>188</v>
      </c>
      <c r="K492" t="s">
        <v>187</v>
      </c>
      <c r="L492">
        <v>1346</v>
      </c>
      <c r="N492">
        <v>1009</v>
      </c>
      <c r="O492" t="s">
        <v>182</v>
      </c>
      <c r="P492" t="s">
        <v>182</v>
      </c>
      <c r="Q492">
        <v>1</v>
      </c>
      <c r="X492">
        <v>2.7</v>
      </c>
      <c r="Y492">
        <v>32.79</v>
      </c>
      <c r="Z492">
        <v>0</v>
      </c>
      <c r="AA492">
        <v>0</v>
      </c>
      <c r="AB492">
        <v>0</v>
      </c>
      <c r="AC492">
        <v>0</v>
      </c>
      <c r="AD492">
        <v>1</v>
      </c>
      <c r="AE492">
        <v>0</v>
      </c>
      <c r="AF492" t="s">
        <v>6</v>
      </c>
      <c r="AG492">
        <v>2.7</v>
      </c>
      <c r="AH492">
        <v>2</v>
      </c>
      <c r="AI492">
        <v>86296058</v>
      </c>
      <c r="AJ492">
        <v>455</v>
      </c>
      <c r="AK492">
        <v>3</v>
      </c>
      <c r="AL492">
        <v>-88.533000000000001</v>
      </c>
      <c r="AM492">
        <v>0</v>
      </c>
      <c r="AN492">
        <v>0</v>
      </c>
      <c r="AO492">
        <v>0</v>
      </c>
      <c r="AP492">
        <v>0</v>
      </c>
      <c r="AQ492">
        <v>0</v>
      </c>
      <c r="AR492">
        <v>1</v>
      </c>
    </row>
    <row r="493" spans="1:44" x14ac:dyDescent="0.2">
      <c r="A493">
        <f>ROW(Source!A299)</f>
        <v>299</v>
      </c>
      <c r="B493">
        <v>86296077</v>
      </c>
      <c r="C493">
        <v>86296071</v>
      </c>
      <c r="D493">
        <v>27501039</v>
      </c>
      <c r="E493">
        <v>1</v>
      </c>
      <c r="F493">
        <v>1</v>
      </c>
      <c r="G493">
        <v>1</v>
      </c>
      <c r="H493">
        <v>1</v>
      </c>
      <c r="I493" t="s">
        <v>954</v>
      </c>
      <c r="J493" t="s">
        <v>6</v>
      </c>
      <c r="K493" t="s">
        <v>955</v>
      </c>
      <c r="L493">
        <v>1369</v>
      </c>
      <c r="N493">
        <v>1013</v>
      </c>
      <c r="O493" t="s">
        <v>921</v>
      </c>
      <c r="P493" t="s">
        <v>921</v>
      </c>
      <c r="Q493">
        <v>1</v>
      </c>
      <c r="X493">
        <v>170</v>
      </c>
      <c r="Y493">
        <v>0</v>
      </c>
      <c r="Z493">
        <v>0</v>
      </c>
      <c r="AA493">
        <v>0</v>
      </c>
      <c r="AB493">
        <v>10.3</v>
      </c>
      <c r="AC493">
        <v>0</v>
      </c>
      <c r="AD493">
        <v>1</v>
      </c>
      <c r="AE493">
        <v>1</v>
      </c>
      <c r="AF493" t="s">
        <v>6</v>
      </c>
      <c r="AG493">
        <v>170</v>
      </c>
      <c r="AH493">
        <v>2</v>
      </c>
      <c r="AI493">
        <v>86296072</v>
      </c>
      <c r="AJ493">
        <v>457</v>
      </c>
      <c r="AK493">
        <v>0</v>
      </c>
      <c r="AL493">
        <v>0</v>
      </c>
      <c r="AM493">
        <v>0</v>
      </c>
      <c r="AN493">
        <v>0</v>
      </c>
      <c r="AO493">
        <v>0</v>
      </c>
      <c r="AP493">
        <v>0</v>
      </c>
      <c r="AQ493">
        <v>0</v>
      </c>
      <c r="AR493">
        <v>0</v>
      </c>
    </row>
    <row r="494" spans="1:44" x14ac:dyDescent="0.2">
      <c r="A494">
        <f>ROW(Source!A299)</f>
        <v>299</v>
      </c>
      <c r="B494">
        <v>86296078</v>
      </c>
      <c r="C494">
        <v>86296071</v>
      </c>
      <c r="D494">
        <v>27439703</v>
      </c>
      <c r="E494">
        <v>1</v>
      </c>
      <c r="F494">
        <v>1</v>
      </c>
      <c r="G494">
        <v>1</v>
      </c>
      <c r="H494">
        <v>2</v>
      </c>
      <c r="I494" t="s">
        <v>941</v>
      </c>
      <c r="J494" t="s">
        <v>942</v>
      </c>
      <c r="K494" t="s">
        <v>943</v>
      </c>
      <c r="L494">
        <v>1368</v>
      </c>
      <c r="N494">
        <v>1011</v>
      </c>
      <c r="O494" t="s">
        <v>927</v>
      </c>
      <c r="P494" t="s">
        <v>927</v>
      </c>
      <c r="Q494">
        <v>1</v>
      </c>
      <c r="X494">
        <v>50.78</v>
      </c>
      <c r="Y494">
        <v>0</v>
      </c>
      <c r="Z494">
        <v>7.51</v>
      </c>
      <c r="AA494">
        <v>0</v>
      </c>
      <c r="AB494">
        <v>0</v>
      </c>
      <c r="AC494">
        <v>0</v>
      </c>
      <c r="AD494">
        <v>1</v>
      </c>
      <c r="AE494">
        <v>0</v>
      </c>
      <c r="AF494" t="s">
        <v>6</v>
      </c>
      <c r="AG494">
        <v>50.78</v>
      </c>
      <c r="AH494">
        <v>2</v>
      </c>
      <c r="AI494">
        <v>86296073</v>
      </c>
      <c r="AJ494">
        <v>458</v>
      </c>
      <c r="AK494">
        <v>0</v>
      </c>
      <c r="AL494">
        <v>0</v>
      </c>
      <c r="AM494">
        <v>0</v>
      </c>
      <c r="AN494">
        <v>0</v>
      </c>
      <c r="AO494">
        <v>0</v>
      </c>
      <c r="AP494">
        <v>0</v>
      </c>
      <c r="AQ494">
        <v>0</v>
      </c>
      <c r="AR494">
        <v>0</v>
      </c>
    </row>
    <row r="495" spans="1:44" x14ac:dyDescent="0.2">
      <c r="A495">
        <f>ROW(Source!A299)</f>
        <v>299</v>
      </c>
      <c r="B495">
        <v>86296079</v>
      </c>
      <c r="C495">
        <v>86296071</v>
      </c>
      <c r="D495">
        <v>27441327</v>
      </c>
      <c r="E495">
        <v>1</v>
      </c>
      <c r="F495">
        <v>1</v>
      </c>
      <c r="G495">
        <v>1</v>
      </c>
      <c r="H495">
        <v>2</v>
      </c>
      <c r="I495" t="s">
        <v>936</v>
      </c>
      <c r="J495" t="s">
        <v>937</v>
      </c>
      <c r="K495" t="s">
        <v>938</v>
      </c>
      <c r="L495">
        <v>1368</v>
      </c>
      <c r="N495">
        <v>1011</v>
      </c>
      <c r="O495" t="s">
        <v>927</v>
      </c>
      <c r="P495" t="s">
        <v>927</v>
      </c>
      <c r="Q495">
        <v>1</v>
      </c>
      <c r="X495">
        <v>1.07</v>
      </c>
      <c r="Y495">
        <v>0</v>
      </c>
      <c r="Z495">
        <v>93.37</v>
      </c>
      <c r="AA495">
        <v>11.69</v>
      </c>
      <c r="AB495">
        <v>0</v>
      </c>
      <c r="AC495">
        <v>0</v>
      </c>
      <c r="AD495">
        <v>1</v>
      </c>
      <c r="AE495">
        <v>0</v>
      </c>
      <c r="AF495" t="s">
        <v>6</v>
      </c>
      <c r="AG495">
        <v>1.07</v>
      </c>
      <c r="AH495">
        <v>2</v>
      </c>
      <c r="AI495">
        <v>86296074</v>
      </c>
      <c r="AJ495">
        <v>459</v>
      </c>
      <c r="AK495">
        <v>0</v>
      </c>
      <c r="AL495">
        <v>0</v>
      </c>
      <c r="AM495">
        <v>0</v>
      </c>
      <c r="AN495">
        <v>0</v>
      </c>
      <c r="AO495">
        <v>0</v>
      </c>
      <c r="AP495">
        <v>0</v>
      </c>
      <c r="AQ495">
        <v>0</v>
      </c>
      <c r="AR495">
        <v>0</v>
      </c>
    </row>
    <row r="496" spans="1:44" x14ac:dyDescent="0.2">
      <c r="A496">
        <f>ROW(Source!A299)</f>
        <v>299</v>
      </c>
      <c r="B496">
        <v>86296080</v>
      </c>
      <c r="C496">
        <v>86296071</v>
      </c>
      <c r="D496">
        <v>27378277</v>
      </c>
      <c r="E496">
        <v>1</v>
      </c>
      <c r="F496">
        <v>1</v>
      </c>
      <c r="G496">
        <v>1</v>
      </c>
      <c r="H496">
        <v>3</v>
      </c>
      <c r="I496" t="s">
        <v>1059</v>
      </c>
      <c r="J496" t="s">
        <v>1060</v>
      </c>
      <c r="K496" t="s">
        <v>1061</v>
      </c>
      <c r="L496">
        <v>1348</v>
      </c>
      <c r="N496">
        <v>1009</v>
      </c>
      <c r="O496" t="s">
        <v>63</v>
      </c>
      <c r="P496" t="s">
        <v>63</v>
      </c>
      <c r="Q496">
        <v>1000</v>
      </c>
      <c r="X496">
        <v>0.08</v>
      </c>
      <c r="Y496">
        <v>11300</v>
      </c>
      <c r="Z496">
        <v>0</v>
      </c>
      <c r="AA496">
        <v>0</v>
      </c>
      <c r="AB496">
        <v>0</v>
      </c>
      <c r="AC496">
        <v>0</v>
      </c>
      <c r="AD496">
        <v>1</v>
      </c>
      <c r="AE496">
        <v>0</v>
      </c>
      <c r="AF496" t="s">
        <v>6</v>
      </c>
      <c r="AG496">
        <v>0.08</v>
      </c>
      <c r="AH496">
        <v>3</v>
      </c>
      <c r="AI496">
        <v>-1</v>
      </c>
      <c r="AJ496" t="s">
        <v>6</v>
      </c>
      <c r="AK496">
        <v>4</v>
      </c>
      <c r="AL496">
        <v>-904</v>
      </c>
      <c r="AM496">
        <v>0</v>
      </c>
      <c r="AN496">
        <v>0</v>
      </c>
      <c r="AO496">
        <v>0</v>
      </c>
      <c r="AP496">
        <v>0</v>
      </c>
      <c r="AQ496">
        <v>0</v>
      </c>
      <c r="AR496">
        <v>1</v>
      </c>
    </row>
    <row r="497" spans="1:44" x14ac:dyDescent="0.2">
      <c r="A497">
        <f>ROW(Source!A299)</f>
        <v>299</v>
      </c>
      <c r="B497">
        <v>86296081</v>
      </c>
      <c r="C497">
        <v>86296071</v>
      </c>
      <c r="D497">
        <v>27393921</v>
      </c>
      <c r="E497">
        <v>1</v>
      </c>
      <c r="F497">
        <v>1</v>
      </c>
      <c r="G497">
        <v>1</v>
      </c>
      <c r="H497">
        <v>3</v>
      </c>
      <c r="I497" t="s">
        <v>1062</v>
      </c>
      <c r="J497" t="s">
        <v>1063</v>
      </c>
      <c r="K497" t="s">
        <v>1064</v>
      </c>
      <c r="L497">
        <v>1348</v>
      </c>
      <c r="N497">
        <v>1009</v>
      </c>
      <c r="O497" t="s">
        <v>63</v>
      </c>
      <c r="P497" t="s">
        <v>63</v>
      </c>
      <c r="Q497">
        <v>1000</v>
      </c>
      <c r="X497">
        <v>1</v>
      </c>
      <c r="Y497">
        <v>7070</v>
      </c>
      <c r="Z497">
        <v>0</v>
      </c>
      <c r="AA497">
        <v>0</v>
      </c>
      <c r="AB497">
        <v>0</v>
      </c>
      <c r="AC497">
        <v>0</v>
      </c>
      <c r="AD497">
        <v>1</v>
      </c>
      <c r="AE497">
        <v>0</v>
      </c>
      <c r="AF497" t="s">
        <v>6</v>
      </c>
      <c r="AG497">
        <v>1</v>
      </c>
      <c r="AH497">
        <v>3</v>
      </c>
      <c r="AI497">
        <v>-1</v>
      </c>
      <c r="AJ497" t="s">
        <v>6</v>
      </c>
      <c r="AK497">
        <v>4</v>
      </c>
      <c r="AL497">
        <v>-7070</v>
      </c>
      <c r="AM497">
        <v>0</v>
      </c>
      <c r="AN497">
        <v>0</v>
      </c>
      <c r="AO497">
        <v>0</v>
      </c>
      <c r="AP497">
        <v>0</v>
      </c>
      <c r="AQ497">
        <v>0</v>
      </c>
      <c r="AR497">
        <v>1</v>
      </c>
    </row>
    <row r="498" spans="1:44" x14ac:dyDescent="0.2">
      <c r="A498">
        <f>ROW(Source!A300)</f>
        <v>300</v>
      </c>
      <c r="B498">
        <v>86296077</v>
      </c>
      <c r="C498">
        <v>86296071</v>
      </c>
      <c r="D498">
        <v>27501039</v>
      </c>
      <c r="E498">
        <v>1</v>
      </c>
      <c r="F498">
        <v>1</v>
      </c>
      <c r="G498">
        <v>1</v>
      </c>
      <c r="H498">
        <v>1</v>
      </c>
      <c r="I498" t="s">
        <v>954</v>
      </c>
      <c r="J498" t="s">
        <v>6</v>
      </c>
      <c r="K498" t="s">
        <v>955</v>
      </c>
      <c r="L498">
        <v>1369</v>
      </c>
      <c r="N498">
        <v>1013</v>
      </c>
      <c r="O498" t="s">
        <v>921</v>
      </c>
      <c r="P498" t="s">
        <v>921</v>
      </c>
      <c r="Q498">
        <v>1</v>
      </c>
      <c r="X498">
        <v>170</v>
      </c>
      <c r="Y498">
        <v>0</v>
      </c>
      <c r="Z498">
        <v>0</v>
      </c>
      <c r="AA498">
        <v>0</v>
      </c>
      <c r="AB498">
        <v>10.3</v>
      </c>
      <c r="AC498">
        <v>0</v>
      </c>
      <c r="AD498">
        <v>1</v>
      </c>
      <c r="AE498">
        <v>1</v>
      </c>
      <c r="AF498" t="s">
        <v>6</v>
      </c>
      <c r="AG498">
        <v>170</v>
      </c>
      <c r="AH498">
        <v>2</v>
      </c>
      <c r="AI498">
        <v>86296072</v>
      </c>
      <c r="AJ498">
        <v>462</v>
      </c>
      <c r="AK498">
        <v>0</v>
      </c>
      <c r="AL498">
        <v>0</v>
      </c>
      <c r="AM498">
        <v>0</v>
      </c>
      <c r="AN498">
        <v>0</v>
      </c>
      <c r="AO498">
        <v>0</v>
      </c>
      <c r="AP498">
        <v>0</v>
      </c>
      <c r="AQ498">
        <v>0</v>
      </c>
      <c r="AR498">
        <v>0</v>
      </c>
    </row>
    <row r="499" spans="1:44" x14ac:dyDescent="0.2">
      <c r="A499">
        <f>ROW(Source!A300)</f>
        <v>300</v>
      </c>
      <c r="B499">
        <v>86296078</v>
      </c>
      <c r="C499">
        <v>86296071</v>
      </c>
      <c r="D499">
        <v>27439703</v>
      </c>
      <c r="E499">
        <v>1</v>
      </c>
      <c r="F499">
        <v>1</v>
      </c>
      <c r="G499">
        <v>1</v>
      </c>
      <c r="H499">
        <v>2</v>
      </c>
      <c r="I499" t="s">
        <v>941</v>
      </c>
      <c r="J499" t="s">
        <v>942</v>
      </c>
      <c r="K499" t="s">
        <v>943</v>
      </c>
      <c r="L499">
        <v>1368</v>
      </c>
      <c r="N499">
        <v>1011</v>
      </c>
      <c r="O499" t="s">
        <v>927</v>
      </c>
      <c r="P499" t="s">
        <v>927</v>
      </c>
      <c r="Q499">
        <v>1</v>
      </c>
      <c r="X499">
        <v>50.78</v>
      </c>
      <c r="Y499">
        <v>0</v>
      </c>
      <c r="Z499">
        <v>7.51</v>
      </c>
      <c r="AA499">
        <v>0</v>
      </c>
      <c r="AB499">
        <v>0</v>
      </c>
      <c r="AC499">
        <v>0</v>
      </c>
      <c r="AD499">
        <v>1</v>
      </c>
      <c r="AE499">
        <v>0</v>
      </c>
      <c r="AF499" t="s">
        <v>6</v>
      </c>
      <c r="AG499">
        <v>50.78</v>
      </c>
      <c r="AH499">
        <v>2</v>
      </c>
      <c r="AI499">
        <v>86296073</v>
      </c>
      <c r="AJ499">
        <v>463</v>
      </c>
      <c r="AK499">
        <v>0</v>
      </c>
      <c r="AL499">
        <v>0</v>
      </c>
      <c r="AM499">
        <v>0</v>
      </c>
      <c r="AN499">
        <v>0</v>
      </c>
      <c r="AO499">
        <v>0</v>
      </c>
      <c r="AP499">
        <v>0</v>
      </c>
      <c r="AQ499">
        <v>0</v>
      </c>
      <c r="AR499">
        <v>0</v>
      </c>
    </row>
    <row r="500" spans="1:44" x14ac:dyDescent="0.2">
      <c r="A500">
        <f>ROW(Source!A300)</f>
        <v>300</v>
      </c>
      <c r="B500">
        <v>86296079</v>
      </c>
      <c r="C500">
        <v>86296071</v>
      </c>
      <c r="D500">
        <v>27441327</v>
      </c>
      <c r="E500">
        <v>1</v>
      </c>
      <c r="F500">
        <v>1</v>
      </c>
      <c r="G500">
        <v>1</v>
      </c>
      <c r="H500">
        <v>2</v>
      </c>
      <c r="I500" t="s">
        <v>936</v>
      </c>
      <c r="J500" t="s">
        <v>937</v>
      </c>
      <c r="K500" t="s">
        <v>938</v>
      </c>
      <c r="L500">
        <v>1368</v>
      </c>
      <c r="N500">
        <v>1011</v>
      </c>
      <c r="O500" t="s">
        <v>927</v>
      </c>
      <c r="P500" t="s">
        <v>927</v>
      </c>
      <c r="Q500">
        <v>1</v>
      </c>
      <c r="X500">
        <v>1.07</v>
      </c>
      <c r="Y500">
        <v>0</v>
      </c>
      <c r="Z500">
        <v>93.37</v>
      </c>
      <c r="AA500">
        <v>11.69</v>
      </c>
      <c r="AB500">
        <v>0</v>
      </c>
      <c r="AC500">
        <v>0</v>
      </c>
      <c r="AD500">
        <v>1</v>
      </c>
      <c r="AE500">
        <v>0</v>
      </c>
      <c r="AF500" t="s">
        <v>6</v>
      </c>
      <c r="AG500">
        <v>1.07</v>
      </c>
      <c r="AH500">
        <v>2</v>
      </c>
      <c r="AI500">
        <v>86296074</v>
      </c>
      <c r="AJ500">
        <v>464</v>
      </c>
      <c r="AK500">
        <v>0</v>
      </c>
      <c r="AL500">
        <v>0</v>
      </c>
      <c r="AM500">
        <v>0</v>
      </c>
      <c r="AN500">
        <v>0</v>
      </c>
      <c r="AO500">
        <v>0</v>
      </c>
      <c r="AP500">
        <v>0</v>
      </c>
      <c r="AQ500">
        <v>0</v>
      </c>
      <c r="AR500">
        <v>0</v>
      </c>
    </row>
    <row r="501" spans="1:44" x14ac:dyDescent="0.2">
      <c r="A501">
        <f>ROW(Source!A300)</f>
        <v>300</v>
      </c>
      <c r="B501">
        <v>86296080</v>
      </c>
      <c r="C501">
        <v>86296071</v>
      </c>
      <c r="D501">
        <v>27378277</v>
      </c>
      <c r="E501">
        <v>1</v>
      </c>
      <c r="F501">
        <v>1</v>
      </c>
      <c r="G501">
        <v>1</v>
      </c>
      <c r="H501">
        <v>3</v>
      </c>
      <c r="I501" t="s">
        <v>1059</v>
      </c>
      <c r="J501" t="s">
        <v>1060</v>
      </c>
      <c r="K501" t="s">
        <v>1061</v>
      </c>
      <c r="L501">
        <v>1348</v>
      </c>
      <c r="N501">
        <v>1009</v>
      </c>
      <c r="O501" t="s">
        <v>63</v>
      </c>
      <c r="P501" t="s">
        <v>63</v>
      </c>
      <c r="Q501">
        <v>1000</v>
      </c>
      <c r="X501">
        <v>0.08</v>
      </c>
      <c r="Y501">
        <v>11300</v>
      </c>
      <c r="Z501">
        <v>0</v>
      </c>
      <c r="AA501">
        <v>0</v>
      </c>
      <c r="AB501">
        <v>0</v>
      </c>
      <c r="AC501">
        <v>0</v>
      </c>
      <c r="AD501">
        <v>1</v>
      </c>
      <c r="AE501">
        <v>0</v>
      </c>
      <c r="AF501" t="s">
        <v>6</v>
      </c>
      <c r="AG501">
        <v>0.08</v>
      </c>
      <c r="AH501">
        <v>3</v>
      </c>
      <c r="AI501">
        <v>-1</v>
      </c>
      <c r="AJ501" t="s">
        <v>6</v>
      </c>
      <c r="AK501">
        <v>4</v>
      </c>
      <c r="AL501">
        <v>-904</v>
      </c>
      <c r="AM501">
        <v>0</v>
      </c>
      <c r="AN501">
        <v>0</v>
      </c>
      <c r="AO501">
        <v>0</v>
      </c>
      <c r="AP501">
        <v>0</v>
      </c>
      <c r="AQ501">
        <v>0</v>
      </c>
      <c r="AR501">
        <v>1</v>
      </c>
    </row>
    <row r="502" spans="1:44" x14ac:dyDescent="0.2">
      <c r="A502">
        <f>ROW(Source!A300)</f>
        <v>300</v>
      </c>
      <c r="B502">
        <v>86296081</v>
      </c>
      <c r="C502">
        <v>86296071</v>
      </c>
      <c r="D502">
        <v>27393921</v>
      </c>
      <c r="E502">
        <v>1</v>
      </c>
      <c r="F502">
        <v>1</v>
      </c>
      <c r="G502">
        <v>1</v>
      </c>
      <c r="H502">
        <v>3</v>
      </c>
      <c r="I502" t="s">
        <v>1062</v>
      </c>
      <c r="J502" t="s">
        <v>1063</v>
      </c>
      <c r="K502" t="s">
        <v>1064</v>
      </c>
      <c r="L502">
        <v>1348</v>
      </c>
      <c r="N502">
        <v>1009</v>
      </c>
      <c r="O502" t="s">
        <v>63</v>
      </c>
      <c r="P502" t="s">
        <v>63</v>
      </c>
      <c r="Q502">
        <v>1000</v>
      </c>
      <c r="X502">
        <v>1</v>
      </c>
      <c r="Y502">
        <v>7070</v>
      </c>
      <c r="Z502">
        <v>0</v>
      </c>
      <c r="AA502">
        <v>0</v>
      </c>
      <c r="AB502">
        <v>0</v>
      </c>
      <c r="AC502">
        <v>0</v>
      </c>
      <c r="AD502">
        <v>1</v>
      </c>
      <c r="AE502">
        <v>0</v>
      </c>
      <c r="AF502" t="s">
        <v>6</v>
      </c>
      <c r="AG502">
        <v>1</v>
      </c>
      <c r="AH502">
        <v>3</v>
      </c>
      <c r="AI502">
        <v>-1</v>
      </c>
      <c r="AJ502" t="s">
        <v>6</v>
      </c>
      <c r="AK502">
        <v>4</v>
      </c>
      <c r="AL502">
        <v>-7070</v>
      </c>
      <c r="AM502">
        <v>0</v>
      </c>
      <c r="AN502">
        <v>0</v>
      </c>
      <c r="AO502">
        <v>0</v>
      </c>
      <c r="AP502">
        <v>0</v>
      </c>
      <c r="AQ502">
        <v>0</v>
      </c>
      <c r="AR502">
        <v>1</v>
      </c>
    </row>
    <row r="503" spans="1:44" x14ac:dyDescent="0.2">
      <c r="A503">
        <f>ROW(Source!A305)</f>
        <v>305</v>
      </c>
      <c r="B503">
        <v>86296093</v>
      </c>
      <c r="C503">
        <v>86296084</v>
      </c>
      <c r="D503">
        <v>27493137</v>
      </c>
      <c r="E503">
        <v>1</v>
      </c>
      <c r="F503">
        <v>1</v>
      </c>
      <c r="G503">
        <v>1</v>
      </c>
      <c r="H503">
        <v>1</v>
      </c>
      <c r="I503" t="s">
        <v>947</v>
      </c>
      <c r="J503" t="s">
        <v>6</v>
      </c>
      <c r="K503" t="s">
        <v>948</v>
      </c>
      <c r="L503">
        <v>1369</v>
      </c>
      <c r="N503">
        <v>1013</v>
      </c>
      <c r="O503" t="s">
        <v>921</v>
      </c>
      <c r="P503" t="s">
        <v>921</v>
      </c>
      <c r="Q503">
        <v>1</v>
      </c>
      <c r="X503">
        <v>3.83</v>
      </c>
      <c r="Y503">
        <v>0</v>
      </c>
      <c r="Z503">
        <v>0</v>
      </c>
      <c r="AA503">
        <v>0</v>
      </c>
      <c r="AB503">
        <v>9.15</v>
      </c>
      <c r="AC503">
        <v>0</v>
      </c>
      <c r="AD503">
        <v>1</v>
      </c>
      <c r="AE503">
        <v>1</v>
      </c>
      <c r="AF503" t="s">
        <v>206</v>
      </c>
      <c r="AG503">
        <v>7.66</v>
      </c>
      <c r="AH503">
        <v>2</v>
      </c>
      <c r="AI503">
        <v>86296085</v>
      </c>
      <c r="AJ503">
        <v>467</v>
      </c>
      <c r="AK503">
        <v>0</v>
      </c>
      <c r="AL503">
        <v>0</v>
      </c>
      <c r="AM503">
        <v>0</v>
      </c>
      <c r="AN503">
        <v>0</v>
      </c>
      <c r="AO503">
        <v>0</v>
      </c>
      <c r="AP503">
        <v>0</v>
      </c>
      <c r="AQ503">
        <v>0</v>
      </c>
      <c r="AR503">
        <v>0</v>
      </c>
    </row>
    <row r="504" spans="1:44" x14ac:dyDescent="0.2">
      <c r="A504">
        <f>ROW(Source!A305)</f>
        <v>305</v>
      </c>
      <c r="B504">
        <v>86296094</v>
      </c>
      <c r="C504">
        <v>86296084</v>
      </c>
      <c r="D504">
        <v>121548</v>
      </c>
      <c r="E504">
        <v>1</v>
      </c>
      <c r="F504">
        <v>1</v>
      </c>
      <c r="G504">
        <v>1</v>
      </c>
      <c r="H504">
        <v>1</v>
      </c>
      <c r="I504" t="s">
        <v>39</v>
      </c>
      <c r="J504" t="s">
        <v>6</v>
      </c>
      <c r="K504" t="s">
        <v>922</v>
      </c>
      <c r="L504">
        <v>608254</v>
      </c>
      <c r="N504">
        <v>1013</v>
      </c>
      <c r="O504" t="s">
        <v>923</v>
      </c>
      <c r="P504" t="s">
        <v>923</v>
      </c>
      <c r="Q504">
        <v>1</v>
      </c>
      <c r="X504">
        <v>0.01</v>
      </c>
      <c r="Y504">
        <v>0</v>
      </c>
      <c r="Z504">
        <v>0</v>
      </c>
      <c r="AA504">
        <v>0</v>
      </c>
      <c r="AB504">
        <v>0</v>
      </c>
      <c r="AC504">
        <v>0</v>
      </c>
      <c r="AD504">
        <v>1</v>
      </c>
      <c r="AE504">
        <v>2</v>
      </c>
      <c r="AF504" t="s">
        <v>206</v>
      </c>
      <c r="AG504">
        <v>0.02</v>
      </c>
      <c r="AH504">
        <v>2</v>
      </c>
      <c r="AI504">
        <v>86296086</v>
      </c>
      <c r="AJ504">
        <v>468</v>
      </c>
      <c r="AK504">
        <v>0</v>
      </c>
      <c r="AL504">
        <v>0</v>
      </c>
      <c r="AM504">
        <v>0</v>
      </c>
      <c r="AN504">
        <v>0</v>
      </c>
      <c r="AO504">
        <v>0</v>
      </c>
      <c r="AP504">
        <v>0</v>
      </c>
      <c r="AQ504">
        <v>0</v>
      </c>
      <c r="AR504">
        <v>0</v>
      </c>
    </row>
    <row r="505" spans="1:44" x14ac:dyDescent="0.2">
      <c r="A505">
        <f>ROW(Source!A305)</f>
        <v>305</v>
      </c>
      <c r="B505">
        <v>86296095</v>
      </c>
      <c r="C505">
        <v>86296084</v>
      </c>
      <c r="D505">
        <v>27439571</v>
      </c>
      <c r="E505">
        <v>1</v>
      </c>
      <c r="F505">
        <v>1</v>
      </c>
      <c r="G505">
        <v>1</v>
      </c>
      <c r="H505">
        <v>2</v>
      </c>
      <c r="I505" t="s">
        <v>956</v>
      </c>
      <c r="J505" t="s">
        <v>957</v>
      </c>
      <c r="K505" t="s">
        <v>958</v>
      </c>
      <c r="L505">
        <v>1368</v>
      </c>
      <c r="N505">
        <v>1011</v>
      </c>
      <c r="O505" t="s">
        <v>927</v>
      </c>
      <c r="P505" t="s">
        <v>927</v>
      </c>
      <c r="Q505">
        <v>1</v>
      </c>
      <c r="X505">
        <v>0.01</v>
      </c>
      <c r="Y505">
        <v>0</v>
      </c>
      <c r="Z505">
        <v>88.42</v>
      </c>
      <c r="AA505">
        <v>10.14</v>
      </c>
      <c r="AB505">
        <v>0</v>
      </c>
      <c r="AC505">
        <v>0</v>
      </c>
      <c r="AD505">
        <v>1</v>
      </c>
      <c r="AE505">
        <v>0</v>
      </c>
      <c r="AF505" t="s">
        <v>206</v>
      </c>
      <c r="AG505">
        <v>0.02</v>
      </c>
      <c r="AH505">
        <v>2</v>
      </c>
      <c r="AI505">
        <v>86296087</v>
      </c>
      <c r="AJ505">
        <v>469</v>
      </c>
      <c r="AK505">
        <v>0</v>
      </c>
      <c r="AL505">
        <v>0</v>
      </c>
      <c r="AM505">
        <v>0</v>
      </c>
      <c r="AN505">
        <v>0</v>
      </c>
      <c r="AO505">
        <v>0</v>
      </c>
      <c r="AP505">
        <v>0</v>
      </c>
      <c r="AQ505">
        <v>0</v>
      </c>
      <c r="AR505">
        <v>0</v>
      </c>
    </row>
    <row r="506" spans="1:44" x14ac:dyDescent="0.2">
      <c r="A506">
        <f>ROW(Source!A305)</f>
        <v>305</v>
      </c>
      <c r="B506">
        <v>86296096</v>
      </c>
      <c r="C506">
        <v>86296084</v>
      </c>
      <c r="D506">
        <v>27439595</v>
      </c>
      <c r="E506">
        <v>1</v>
      </c>
      <c r="F506">
        <v>1</v>
      </c>
      <c r="G506">
        <v>1</v>
      </c>
      <c r="H506">
        <v>2</v>
      </c>
      <c r="I506" t="s">
        <v>959</v>
      </c>
      <c r="J506" t="s">
        <v>960</v>
      </c>
      <c r="K506" t="s">
        <v>961</v>
      </c>
      <c r="L506">
        <v>1368</v>
      </c>
      <c r="N506">
        <v>1011</v>
      </c>
      <c r="O506" t="s">
        <v>927</v>
      </c>
      <c r="P506" t="s">
        <v>927</v>
      </c>
      <c r="Q506">
        <v>1</v>
      </c>
      <c r="X506">
        <v>0.01</v>
      </c>
      <c r="Y506">
        <v>0</v>
      </c>
      <c r="Z506">
        <v>2.17</v>
      </c>
      <c r="AA506">
        <v>0</v>
      </c>
      <c r="AB506">
        <v>0</v>
      </c>
      <c r="AC506">
        <v>0</v>
      </c>
      <c r="AD506">
        <v>1</v>
      </c>
      <c r="AE506">
        <v>0</v>
      </c>
      <c r="AF506" t="s">
        <v>206</v>
      </c>
      <c r="AG506">
        <v>0.02</v>
      </c>
      <c r="AH506">
        <v>2</v>
      </c>
      <c r="AI506">
        <v>86296088</v>
      </c>
      <c r="AJ506">
        <v>470</v>
      </c>
      <c r="AK506">
        <v>0</v>
      </c>
      <c r="AL506">
        <v>0</v>
      </c>
      <c r="AM506">
        <v>0</v>
      </c>
      <c r="AN506">
        <v>0</v>
      </c>
      <c r="AO506">
        <v>0</v>
      </c>
      <c r="AP506">
        <v>0</v>
      </c>
      <c r="AQ506">
        <v>0</v>
      </c>
      <c r="AR506">
        <v>0</v>
      </c>
    </row>
    <row r="507" spans="1:44" x14ac:dyDescent="0.2">
      <c r="A507">
        <f>ROW(Source!A305)</f>
        <v>305</v>
      </c>
      <c r="B507">
        <v>86296097</v>
      </c>
      <c r="C507">
        <v>86296084</v>
      </c>
      <c r="D507">
        <v>27441139</v>
      </c>
      <c r="E507">
        <v>1</v>
      </c>
      <c r="F507">
        <v>1</v>
      </c>
      <c r="G507">
        <v>1</v>
      </c>
      <c r="H507">
        <v>2</v>
      </c>
      <c r="I507" t="s">
        <v>962</v>
      </c>
      <c r="J507" t="s">
        <v>963</v>
      </c>
      <c r="K507" t="s">
        <v>964</v>
      </c>
      <c r="L507">
        <v>1368</v>
      </c>
      <c r="N507">
        <v>1011</v>
      </c>
      <c r="O507" t="s">
        <v>927</v>
      </c>
      <c r="P507" t="s">
        <v>927</v>
      </c>
      <c r="Q507">
        <v>1</v>
      </c>
      <c r="X507">
        <v>0.65</v>
      </c>
      <c r="Y507">
        <v>0</v>
      </c>
      <c r="Z507">
        <v>6.81</v>
      </c>
      <c r="AA507">
        <v>0</v>
      </c>
      <c r="AB507">
        <v>0</v>
      </c>
      <c r="AC507">
        <v>0</v>
      </c>
      <c r="AD507">
        <v>1</v>
      </c>
      <c r="AE507">
        <v>0</v>
      </c>
      <c r="AF507" t="s">
        <v>206</v>
      </c>
      <c r="AG507">
        <v>1.3</v>
      </c>
      <c r="AH507">
        <v>2</v>
      </c>
      <c r="AI507">
        <v>86296089</v>
      </c>
      <c r="AJ507">
        <v>471</v>
      </c>
      <c r="AK507">
        <v>0</v>
      </c>
      <c r="AL507">
        <v>0</v>
      </c>
      <c r="AM507">
        <v>0</v>
      </c>
      <c r="AN507">
        <v>0</v>
      </c>
      <c r="AO507">
        <v>0</v>
      </c>
      <c r="AP507">
        <v>0</v>
      </c>
      <c r="AQ507">
        <v>0</v>
      </c>
      <c r="AR507">
        <v>0</v>
      </c>
    </row>
    <row r="508" spans="1:44" x14ac:dyDescent="0.2">
      <c r="A508">
        <f>ROW(Source!A305)</f>
        <v>305</v>
      </c>
      <c r="B508">
        <v>86296098</v>
      </c>
      <c r="C508">
        <v>86296084</v>
      </c>
      <c r="D508">
        <v>27441327</v>
      </c>
      <c r="E508">
        <v>1</v>
      </c>
      <c r="F508">
        <v>1</v>
      </c>
      <c r="G508">
        <v>1</v>
      </c>
      <c r="H508">
        <v>2</v>
      </c>
      <c r="I508" t="s">
        <v>936</v>
      </c>
      <c r="J508" t="s">
        <v>937</v>
      </c>
      <c r="K508" t="s">
        <v>938</v>
      </c>
      <c r="L508">
        <v>1368</v>
      </c>
      <c r="N508">
        <v>1011</v>
      </c>
      <c r="O508" t="s">
        <v>927</v>
      </c>
      <c r="P508" t="s">
        <v>927</v>
      </c>
      <c r="Q508">
        <v>1</v>
      </c>
      <c r="X508">
        <v>0.01</v>
      </c>
      <c r="Y508">
        <v>0</v>
      </c>
      <c r="Z508">
        <v>93.37</v>
      </c>
      <c r="AA508">
        <v>11.69</v>
      </c>
      <c r="AB508">
        <v>0</v>
      </c>
      <c r="AC508">
        <v>0</v>
      </c>
      <c r="AD508">
        <v>1</v>
      </c>
      <c r="AE508">
        <v>0</v>
      </c>
      <c r="AF508" t="s">
        <v>206</v>
      </c>
      <c r="AG508">
        <v>0.02</v>
      </c>
      <c r="AH508">
        <v>2</v>
      </c>
      <c r="AI508">
        <v>86296090</v>
      </c>
      <c r="AJ508">
        <v>472</v>
      </c>
      <c r="AK508">
        <v>0</v>
      </c>
      <c r="AL508">
        <v>0</v>
      </c>
      <c r="AM508">
        <v>0</v>
      </c>
      <c r="AN508">
        <v>0</v>
      </c>
      <c r="AO508">
        <v>0</v>
      </c>
      <c r="AP508">
        <v>0</v>
      </c>
      <c r="AQ508">
        <v>0</v>
      </c>
      <c r="AR508">
        <v>0</v>
      </c>
    </row>
    <row r="509" spans="1:44" x14ac:dyDescent="0.2">
      <c r="A509">
        <f>ROW(Source!A305)</f>
        <v>305</v>
      </c>
      <c r="B509">
        <v>86296099</v>
      </c>
      <c r="C509">
        <v>86296084</v>
      </c>
      <c r="D509">
        <v>27371445</v>
      </c>
      <c r="E509">
        <v>1</v>
      </c>
      <c r="F509">
        <v>1</v>
      </c>
      <c r="G509">
        <v>1</v>
      </c>
      <c r="H509">
        <v>3</v>
      </c>
      <c r="I509" t="s">
        <v>210</v>
      </c>
      <c r="J509" t="s">
        <v>212</v>
      </c>
      <c r="K509" t="s">
        <v>211</v>
      </c>
      <c r="L509">
        <v>1348</v>
      </c>
      <c r="N509">
        <v>1009</v>
      </c>
      <c r="O509" t="s">
        <v>63</v>
      </c>
      <c r="P509" t="s">
        <v>63</v>
      </c>
      <c r="Q509">
        <v>1000</v>
      </c>
      <c r="X509">
        <v>1.4E-3</v>
      </c>
      <c r="Y509">
        <v>6156.33</v>
      </c>
      <c r="Z509">
        <v>0</v>
      </c>
      <c r="AA509">
        <v>0</v>
      </c>
      <c r="AB509">
        <v>0</v>
      </c>
      <c r="AC509">
        <v>0</v>
      </c>
      <c r="AD509">
        <v>1</v>
      </c>
      <c r="AE509">
        <v>0</v>
      </c>
      <c r="AF509" t="s">
        <v>206</v>
      </c>
      <c r="AG509">
        <v>2.8E-3</v>
      </c>
      <c r="AH509">
        <v>2</v>
      </c>
      <c r="AI509">
        <v>86296091</v>
      </c>
      <c r="AJ509">
        <v>473</v>
      </c>
      <c r="AK509">
        <v>3</v>
      </c>
      <c r="AL509">
        <v>-17.237724</v>
      </c>
      <c r="AM509">
        <v>0</v>
      </c>
      <c r="AN509">
        <v>0</v>
      </c>
      <c r="AO509">
        <v>0</v>
      </c>
      <c r="AP509">
        <v>0</v>
      </c>
      <c r="AQ509">
        <v>0</v>
      </c>
      <c r="AR509">
        <v>1</v>
      </c>
    </row>
    <row r="510" spans="1:44" x14ac:dyDescent="0.2">
      <c r="A510">
        <f>ROW(Source!A305)</f>
        <v>305</v>
      </c>
      <c r="B510">
        <v>86296100</v>
      </c>
      <c r="C510">
        <v>86296084</v>
      </c>
      <c r="D510">
        <v>27387231</v>
      </c>
      <c r="E510">
        <v>1</v>
      </c>
      <c r="F510">
        <v>1</v>
      </c>
      <c r="G510">
        <v>1</v>
      </c>
      <c r="H510">
        <v>3</v>
      </c>
      <c r="I510" t="s">
        <v>176</v>
      </c>
      <c r="J510" t="s">
        <v>178</v>
      </c>
      <c r="K510" t="s">
        <v>177</v>
      </c>
      <c r="L510">
        <v>1348</v>
      </c>
      <c r="N510">
        <v>1009</v>
      </c>
      <c r="O510" t="s">
        <v>63</v>
      </c>
      <c r="P510" t="s">
        <v>63</v>
      </c>
      <c r="Q510">
        <v>1000</v>
      </c>
      <c r="X510">
        <v>1.9E-2</v>
      </c>
      <c r="Y510">
        <v>14313</v>
      </c>
      <c r="Z510">
        <v>0</v>
      </c>
      <c r="AA510">
        <v>0</v>
      </c>
      <c r="AB510">
        <v>0</v>
      </c>
      <c r="AC510">
        <v>0</v>
      </c>
      <c r="AD510">
        <v>1</v>
      </c>
      <c r="AE510">
        <v>0</v>
      </c>
      <c r="AF510" t="s">
        <v>206</v>
      </c>
      <c r="AG510">
        <v>3.7999999999999999E-2</v>
      </c>
      <c r="AH510">
        <v>2</v>
      </c>
      <c r="AI510">
        <v>86296092</v>
      </c>
      <c r="AJ510">
        <v>474</v>
      </c>
      <c r="AK510">
        <v>3</v>
      </c>
      <c r="AL510">
        <v>-543.89400000000001</v>
      </c>
      <c r="AM510">
        <v>0</v>
      </c>
      <c r="AN510">
        <v>0</v>
      </c>
      <c r="AO510">
        <v>0</v>
      </c>
      <c r="AP510">
        <v>0</v>
      </c>
      <c r="AQ510">
        <v>0</v>
      </c>
      <c r="AR510">
        <v>1</v>
      </c>
    </row>
    <row r="511" spans="1:44" x14ac:dyDescent="0.2">
      <c r="A511">
        <f>ROW(Source!A306)</f>
        <v>306</v>
      </c>
      <c r="B511">
        <v>86296093</v>
      </c>
      <c r="C511">
        <v>86296084</v>
      </c>
      <c r="D511">
        <v>27493137</v>
      </c>
      <c r="E511">
        <v>1</v>
      </c>
      <c r="F511">
        <v>1</v>
      </c>
      <c r="G511">
        <v>1</v>
      </c>
      <c r="H511">
        <v>1</v>
      </c>
      <c r="I511" t="s">
        <v>947</v>
      </c>
      <c r="J511" t="s">
        <v>6</v>
      </c>
      <c r="K511" t="s">
        <v>948</v>
      </c>
      <c r="L511">
        <v>1369</v>
      </c>
      <c r="N511">
        <v>1013</v>
      </c>
      <c r="O511" t="s">
        <v>921</v>
      </c>
      <c r="P511" t="s">
        <v>921</v>
      </c>
      <c r="Q511">
        <v>1</v>
      </c>
      <c r="X511">
        <v>3.83</v>
      </c>
      <c r="Y511">
        <v>0</v>
      </c>
      <c r="Z511">
        <v>0</v>
      </c>
      <c r="AA511">
        <v>0</v>
      </c>
      <c r="AB511">
        <v>9.15</v>
      </c>
      <c r="AC511">
        <v>0</v>
      </c>
      <c r="AD511">
        <v>1</v>
      </c>
      <c r="AE511">
        <v>1</v>
      </c>
      <c r="AF511" t="s">
        <v>206</v>
      </c>
      <c r="AG511">
        <v>7.66</v>
      </c>
      <c r="AH511">
        <v>2</v>
      </c>
      <c r="AI511">
        <v>86296085</v>
      </c>
      <c r="AJ511">
        <v>475</v>
      </c>
      <c r="AK511">
        <v>0</v>
      </c>
      <c r="AL511">
        <v>0</v>
      </c>
      <c r="AM511">
        <v>0</v>
      </c>
      <c r="AN511">
        <v>0</v>
      </c>
      <c r="AO511">
        <v>0</v>
      </c>
      <c r="AP511">
        <v>0</v>
      </c>
      <c r="AQ511">
        <v>0</v>
      </c>
      <c r="AR511">
        <v>0</v>
      </c>
    </row>
    <row r="512" spans="1:44" x14ac:dyDescent="0.2">
      <c r="A512">
        <f>ROW(Source!A306)</f>
        <v>306</v>
      </c>
      <c r="B512">
        <v>86296094</v>
      </c>
      <c r="C512">
        <v>86296084</v>
      </c>
      <c r="D512">
        <v>121548</v>
      </c>
      <c r="E512">
        <v>1</v>
      </c>
      <c r="F512">
        <v>1</v>
      </c>
      <c r="G512">
        <v>1</v>
      </c>
      <c r="H512">
        <v>1</v>
      </c>
      <c r="I512" t="s">
        <v>39</v>
      </c>
      <c r="J512" t="s">
        <v>6</v>
      </c>
      <c r="K512" t="s">
        <v>922</v>
      </c>
      <c r="L512">
        <v>608254</v>
      </c>
      <c r="N512">
        <v>1013</v>
      </c>
      <c r="O512" t="s">
        <v>923</v>
      </c>
      <c r="P512" t="s">
        <v>923</v>
      </c>
      <c r="Q512">
        <v>1</v>
      </c>
      <c r="X512">
        <v>0.01</v>
      </c>
      <c r="Y512">
        <v>0</v>
      </c>
      <c r="Z512">
        <v>0</v>
      </c>
      <c r="AA512">
        <v>0</v>
      </c>
      <c r="AB512">
        <v>0</v>
      </c>
      <c r="AC512">
        <v>0</v>
      </c>
      <c r="AD512">
        <v>1</v>
      </c>
      <c r="AE512">
        <v>2</v>
      </c>
      <c r="AF512" t="s">
        <v>206</v>
      </c>
      <c r="AG512">
        <v>0.02</v>
      </c>
      <c r="AH512">
        <v>2</v>
      </c>
      <c r="AI512">
        <v>86296086</v>
      </c>
      <c r="AJ512">
        <v>476</v>
      </c>
      <c r="AK512">
        <v>0</v>
      </c>
      <c r="AL512">
        <v>0</v>
      </c>
      <c r="AM512">
        <v>0</v>
      </c>
      <c r="AN512">
        <v>0</v>
      </c>
      <c r="AO512">
        <v>0</v>
      </c>
      <c r="AP512">
        <v>0</v>
      </c>
      <c r="AQ512">
        <v>0</v>
      </c>
      <c r="AR512">
        <v>0</v>
      </c>
    </row>
    <row r="513" spans="1:44" x14ac:dyDescent="0.2">
      <c r="A513">
        <f>ROW(Source!A306)</f>
        <v>306</v>
      </c>
      <c r="B513">
        <v>86296095</v>
      </c>
      <c r="C513">
        <v>86296084</v>
      </c>
      <c r="D513">
        <v>27439571</v>
      </c>
      <c r="E513">
        <v>1</v>
      </c>
      <c r="F513">
        <v>1</v>
      </c>
      <c r="G513">
        <v>1</v>
      </c>
      <c r="H513">
        <v>2</v>
      </c>
      <c r="I513" t="s">
        <v>956</v>
      </c>
      <c r="J513" t="s">
        <v>957</v>
      </c>
      <c r="K513" t="s">
        <v>958</v>
      </c>
      <c r="L513">
        <v>1368</v>
      </c>
      <c r="N513">
        <v>1011</v>
      </c>
      <c r="O513" t="s">
        <v>927</v>
      </c>
      <c r="P513" t="s">
        <v>927</v>
      </c>
      <c r="Q513">
        <v>1</v>
      </c>
      <c r="X513">
        <v>0.01</v>
      </c>
      <c r="Y513">
        <v>0</v>
      </c>
      <c r="Z513">
        <v>88.42</v>
      </c>
      <c r="AA513">
        <v>10.14</v>
      </c>
      <c r="AB513">
        <v>0</v>
      </c>
      <c r="AC513">
        <v>0</v>
      </c>
      <c r="AD513">
        <v>1</v>
      </c>
      <c r="AE513">
        <v>0</v>
      </c>
      <c r="AF513" t="s">
        <v>206</v>
      </c>
      <c r="AG513">
        <v>0.02</v>
      </c>
      <c r="AH513">
        <v>2</v>
      </c>
      <c r="AI513">
        <v>86296087</v>
      </c>
      <c r="AJ513">
        <v>477</v>
      </c>
      <c r="AK513">
        <v>0</v>
      </c>
      <c r="AL513">
        <v>0</v>
      </c>
      <c r="AM513">
        <v>0</v>
      </c>
      <c r="AN513">
        <v>0</v>
      </c>
      <c r="AO513">
        <v>0</v>
      </c>
      <c r="AP513">
        <v>0</v>
      </c>
      <c r="AQ513">
        <v>0</v>
      </c>
      <c r="AR513">
        <v>0</v>
      </c>
    </row>
    <row r="514" spans="1:44" x14ac:dyDescent="0.2">
      <c r="A514">
        <f>ROW(Source!A306)</f>
        <v>306</v>
      </c>
      <c r="B514">
        <v>86296096</v>
      </c>
      <c r="C514">
        <v>86296084</v>
      </c>
      <c r="D514">
        <v>27439595</v>
      </c>
      <c r="E514">
        <v>1</v>
      </c>
      <c r="F514">
        <v>1</v>
      </c>
      <c r="G514">
        <v>1</v>
      </c>
      <c r="H514">
        <v>2</v>
      </c>
      <c r="I514" t="s">
        <v>959</v>
      </c>
      <c r="J514" t="s">
        <v>960</v>
      </c>
      <c r="K514" t="s">
        <v>961</v>
      </c>
      <c r="L514">
        <v>1368</v>
      </c>
      <c r="N514">
        <v>1011</v>
      </c>
      <c r="O514" t="s">
        <v>927</v>
      </c>
      <c r="P514" t="s">
        <v>927</v>
      </c>
      <c r="Q514">
        <v>1</v>
      </c>
      <c r="X514">
        <v>0.01</v>
      </c>
      <c r="Y514">
        <v>0</v>
      </c>
      <c r="Z514">
        <v>2.17</v>
      </c>
      <c r="AA514">
        <v>0</v>
      </c>
      <c r="AB514">
        <v>0</v>
      </c>
      <c r="AC514">
        <v>0</v>
      </c>
      <c r="AD514">
        <v>1</v>
      </c>
      <c r="AE514">
        <v>0</v>
      </c>
      <c r="AF514" t="s">
        <v>206</v>
      </c>
      <c r="AG514">
        <v>0.02</v>
      </c>
      <c r="AH514">
        <v>2</v>
      </c>
      <c r="AI514">
        <v>86296088</v>
      </c>
      <c r="AJ514">
        <v>478</v>
      </c>
      <c r="AK514">
        <v>0</v>
      </c>
      <c r="AL514">
        <v>0</v>
      </c>
      <c r="AM514">
        <v>0</v>
      </c>
      <c r="AN514">
        <v>0</v>
      </c>
      <c r="AO514">
        <v>0</v>
      </c>
      <c r="AP514">
        <v>0</v>
      </c>
      <c r="AQ514">
        <v>0</v>
      </c>
      <c r="AR514">
        <v>0</v>
      </c>
    </row>
    <row r="515" spans="1:44" x14ac:dyDescent="0.2">
      <c r="A515">
        <f>ROW(Source!A306)</f>
        <v>306</v>
      </c>
      <c r="B515">
        <v>86296097</v>
      </c>
      <c r="C515">
        <v>86296084</v>
      </c>
      <c r="D515">
        <v>27441139</v>
      </c>
      <c r="E515">
        <v>1</v>
      </c>
      <c r="F515">
        <v>1</v>
      </c>
      <c r="G515">
        <v>1</v>
      </c>
      <c r="H515">
        <v>2</v>
      </c>
      <c r="I515" t="s">
        <v>962</v>
      </c>
      <c r="J515" t="s">
        <v>963</v>
      </c>
      <c r="K515" t="s">
        <v>964</v>
      </c>
      <c r="L515">
        <v>1368</v>
      </c>
      <c r="N515">
        <v>1011</v>
      </c>
      <c r="O515" t="s">
        <v>927</v>
      </c>
      <c r="P515" t="s">
        <v>927</v>
      </c>
      <c r="Q515">
        <v>1</v>
      </c>
      <c r="X515">
        <v>0.65</v>
      </c>
      <c r="Y515">
        <v>0</v>
      </c>
      <c r="Z515">
        <v>6.81</v>
      </c>
      <c r="AA515">
        <v>0</v>
      </c>
      <c r="AB515">
        <v>0</v>
      </c>
      <c r="AC515">
        <v>0</v>
      </c>
      <c r="AD515">
        <v>1</v>
      </c>
      <c r="AE515">
        <v>0</v>
      </c>
      <c r="AF515" t="s">
        <v>206</v>
      </c>
      <c r="AG515">
        <v>1.3</v>
      </c>
      <c r="AH515">
        <v>2</v>
      </c>
      <c r="AI515">
        <v>86296089</v>
      </c>
      <c r="AJ515">
        <v>479</v>
      </c>
      <c r="AK515">
        <v>0</v>
      </c>
      <c r="AL515">
        <v>0</v>
      </c>
      <c r="AM515">
        <v>0</v>
      </c>
      <c r="AN515">
        <v>0</v>
      </c>
      <c r="AO515">
        <v>0</v>
      </c>
      <c r="AP515">
        <v>0</v>
      </c>
      <c r="AQ515">
        <v>0</v>
      </c>
      <c r="AR515">
        <v>0</v>
      </c>
    </row>
    <row r="516" spans="1:44" x14ac:dyDescent="0.2">
      <c r="A516">
        <f>ROW(Source!A306)</f>
        <v>306</v>
      </c>
      <c r="B516">
        <v>86296098</v>
      </c>
      <c r="C516">
        <v>86296084</v>
      </c>
      <c r="D516">
        <v>27441327</v>
      </c>
      <c r="E516">
        <v>1</v>
      </c>
      <c r="F516">
        <v>1</v>
      </c>
      <c r="G516">
        <v>1</v>
      </c>
      <c r="H516">
        <v>2</v>
      </c>
      <c r="I516" t="s">
        <v>936</v>
      </c>
      <c r="J516" t="s">
        <v>937</v>
      </c>
      <c r="K516" t="s">
        <v>938</v>
      </c>
      <c r="L516">
        <v>1368</v>
      </c>
      <c r="N516">
        <v>1011</v>
      </c>
      <c r="O516" t="s">
        <v>927</v>
      </c>
      <c r="P516" t="s">
        <v>927</v>
      </c>
      <c r="Q516">
        <v>1</v>
      </c>
      <c r="X516">
        <v>0.01</v>
      </c>
      <c r="Y516">
        <v>0</v>
      </c>
      <c r="Z516">
        <v>93.37</v>
      </c>
      <c r="AA516">
        <v>11.69</v>
      </c>
      <c r="AB516">
        <v>0</v>
      </c>
      <c r="AC516">
        <v>0</v>
      </c>
      <c r="AD516">
        <v>1</v>
      </c>
      <c r="AE516">
        <v>0</v>
      </c>
      <c r="AF516" t="s">
        <v>206</v>
      </c>
      <c r="AG516">
        <v>0.02</v>
      </c>
      <c r="AH516">
        <v>2</v>
      </c>
      <c r="AI516">
        <v>86296090</v>
      </c>
      <c r="AJ516">
        <v>480</v>
      </c>
      <c r="AK516">
        <v>0</v>
      </c>
      <c r="AL516">
        <v>0</v>
      </c>
      <c r="AM516">
        <v>0</v>
      </c>
      <c r="AN516">
        <v>0</v>
      </c>
      <c r="AO516">
        <v>0</v>
      </c>
      <c r="AP516">
        <v>0</v>
      </c>
      <c r="AQ516">
        <v>0</v>
      </c>
      <c r="AR516">
        <v>0</v>
      </c>
    </row>
    <row r="517" spans="1:44" x14ac:dyDescent="0.2">
      <c r="A517">
        <f>ROW(Source!A306)</f>
        <v>306</v>
      </c>
      <c r="B517">
        <v>86296099</v>
      </c>
      <c r="C517">
        <v>86296084</v>
      </c>
      <c r="D517">
        <v>27371445</v>
      </c>
      <c r="E517">
        <v>1</v>
      </c>
      <c r="F517">
        <v>1</v>
      </c>
      <c r="G517">
        <v>1</v>
      </c>
      <c r="H517">
        <v>3</v>
      </c>
      <c r="I517" t="s">
        <v>210</v>
      </c>
      <c r="J517" t="s">
        <v>212</v>
      </c>
      <c r="K517" t="s">
        <v>211</v>
      </c>
      <c r="L517">
        <v>1348</v>
      </c>
      <c r="N517">
        <v>1009</v>
      </c>
      <c r="O517" t="s">
        <v>63</v>
      </c>
      <c r="P517" t="s">
        <v>63</v>
      </c>
      <c r="Q517">
        <v>1000</v>
      </c>
      <c r="X517">
        <v>1.4E-3</v>
      </c>
      <c r="Y517">
        <v>6156.33</v>
      </c>
      <c r="Z517">
        <v>0</v>
      </c>
      <c r="AA517">
        <v>0</v>
      </c>
      <c r="AB517">
        <v>0</v>
      </c>
      <c r="AC517">
        <v>0</v>
      </c>
      <c r="AD517">
        <v>1</v>
      </c>
      <c r="AE517">
        <v>0</v>
      </c>
      <c r="AF517" t="s">
        <v>206</v>
      </c>
      <c r="AG517">
        <v>2.8E-3</v>
      </c>
      <c r="AH517">
        <v>2</v>
      </c>
      <c r="AI517">
        <v>86296091</v>
      </c>
      <c r="AJ517">
        <v>481</v>
      </c>
      <c r="AK517">
        <v>3</v>
      </c>
      <c r="AL517">
        <v>-17.237724</v>
      </c>
      <c r="AM517">
        <v>0</v>
      </c>
      <c r="AN517">
        <v>0</v>
      </c>
      <c r="AO517">
        <v>0</v>
      </c>
      <c r="AP517">
        <v>0</v>
      </c>
      <c r="AQ517">
        <v>0</v>
      </c>
      <c r="AR517">
        <v>1</v>
      </c>
    </row>
    <row r="518" spans="1:44" x14ac:dyDescent="0.2">
      <c r="A518">
        <f>ROW(Source!A306)</f>
        <v>306</v>
      </c>
      <c r="B518">
        <v>86296100</v>
      </c>
      <c r="C518">
        <v>86296084</v>
      </c>
      <c r="D518">
        <v>27387231</v>
      </c>
      <c r="E518">
        <v>1</v>
      </c>
      <c r="F518">
        <v>1</v>
      </c>
      <c r="G518">
        <v>1</v>
      </c>
      <c r="H518">
        <v>3</v>
      </c>
      <c r="I518" t="s">
        <v>176</v>
      </c>
      <c r="J518" t="s">
        <v>178</v>
      </c>
      <c r="K518" t="s">
        <v>177</v>
      </c>
      <c r="L518">
        <v>1348</v>
      </c>
      <c r="N518">
        <v>1009</v>
      </c>
      <c r="O518" t="s">
        <v>63</v>
      </c>
      <c r="P518" t="s">
        <v>63</v>
      </c>
      <c r="Q518">
        <v>1000</v>
      </c>
      <c r="X518">
        <v>1.9E-2</v>
      </c>
      <c r="Y518">
        <v>14313</v>
      </c>
      <c r="Z518">
        <v>0</v>
      </c>
      <c r="AA518">
        <v>0</v>
      </c>
      <c r="AB518">
        <v>0</v>
      </c>
      <c r="AC518">
        <v>0</v>
      </c>
      <c r="AD518">
        <v>1</v>
      </c>
      <c r="AE518">
        <v>0</v>
      </c>
      <c r="AF518" t="s">
        <v>206</v>
      </c>
      <c r="AG518">
        <v>3.7999999999999999E-2</v>
      </c>
      <c r="AH518">
        <v>2</v>
      </c>
      <c r="AI518">
        <v>86296092</v>
      </c>
      <c r="AJ518">
        <v>482</v>
      </c>
      <c r="AK518">
        <v>3</v>
      </c>
      <c r="AL518">
        <v>-543.89400000000001</v>
      </c>
      <c r="AM518">
        <v>0</v>
      </c>
      <c r="AN518">
        <v>0</v>
      </c>
      <c r="AO518">
        <v>0</v>
      </c>
      <c r="AP518">
        <v>0</v>
      </c>
      <c r="AQ518">
        <v>0</v>
      </c>
      <c r="AR518">
        <v>1</v>
      </c>
    </row>
    <row r="519" spans="1:44" x14ac:dyDescent="0.2">
      <c r="A519">
        <f>ROW(Source!A311)</f>
        <v>311</v>
      </c>
      <c r="B519">
        <v>86296108</v>
      </c>
      <c r="C519">
        <v>86296103</v>
      </c>
      <c r="D519">
        <v>27498362</v>
      </c>
      <c r="E519">
        <v>1</v>
      </c>
      <c r="F519">
        <v>1</v>
      </c>
      <c r="G519">
        <v>1</v>
      </c>
      <c r="H519">
        <v>1</v>
      </c>
      <c r="I519" t="s">
        <v>939</v>
      </c>
      <c r="J519" t="s">
        <v>6</v>
      </c>
      <c r="K519" t="s">
        <v>940</v>
      </c>
      <c r="L519">
        <v>1369</v>
      </c>
      <c r="N519">
        <v>1013</v>
      </c>
      <c r="O519" t="s">
        <v>921</v>
      </c>
      <c r="P519" t="s">
        <v>921</v>
      </c>
      <c r="Q519">
        <v>1</v>
      </c>
      <c r="X519">
        <v>10.58</v>
      </c>
      <c r="Y519">
        <v>0</v>
      </c>
      <c r="Z519">
        <v>0</v>
      </c>
      <c r="AA519">
        <v>0</v>
      </c>
      <c r="AB519">
        <v>9.3699999999999992</v>
      </c>
      <c r="AC519">
        <v>0</v>
      </c>
      <c r="AD519">
        <v>1</v>
      </c>
      <c r="AE519">
        <v>1</v>
      </c>
      <c r="AF519" t="s">
        <v>6</v>
      </c>
      <c r="AG519">
        <v>10.58</v>
      </c>
      <c r="AH519">
        <v>2</v>
      </c>
      <c r="AI519">
        <v>86296104</v>
      </c>
      <c r="AJ519">
        <v>483</v>
      </c>
      <c r="AK519">
        <v>0</v>
      </c>
      <c r="AL519">
        <v>0</v>
      </c>
      <c r="AM519">
        <v>0</v>
      </c>
      <c r="AN519">
        <v>0</v>
      </c>
      <c r="AO519">
        <v>0</v>
      </c>
      <c r="AP519">
        <v>0</v>
      </c>
      <c r="AQ519">
        <v>0</v>
      </c>
      <c r="AR519">
        <v>0</v>
      </c>
    </row>
    <row r="520" spans="1:44" x14ac:dyDescent="0.2">
      <c r="A520">
        <f>ROW(Source!A311)</f>
        <v>311</v>
      </c>
      <c r="B520">
        <v>86296109</v>
      </c>
      <c r="C520">
        <v>86296103</v>
      </c>
      <c r="D520">
        <v>27439597</v>
      </c>
      <c r="E520">
        <v>1</v>
      </c>
      <c r="F520">
        <v>1</v>
      </c>
      <c r="G520">
        <v>1</v>
      </c>
      <c r="H520">
        <v>2</v>
      </c>
      <c r="I520" t="s">
        <v>965</v>
      </c>
      <c r="J520" t="s">
        <v>966</v>
      </c>
      <c r="K520" t="s">
        <v>967</v>
      </c>
      <c r="L520">
        <v>1368</v>
      </c>
      <c r="N520">
        <v>1011</v>
      </c>
      <c r="O520" t="s">
        <v>927</v>
      </c>
      <c r="P520" t="s">
        <v>927</v>
      </c>
      <c r="Q520">
        <v>1</v>
      </c>
      <c r="X520">
        <v>0.75</v>
      </c>
      <c r="Y520">
        <v>0</v>
      </c>
      <c r="Z520">
        <v>6.62</v>
      </c>
      <c r="AA520">
        <v>0</v>
      </c>
      <c r="AB520">
        <v>0</v>
      </c>
      <c r="AC520">
        <v>0</v>
      </c>
      <c r="AD520">
        <v>1</v>
      </c>
      <c r="AE520">
        <v>0</v>
      </c>
      <c r="AF520" t="s">
        <v>6</v>
      </c>
      <c r="AG520">
        <v>0.75</v>
      </c>
      <c r="AH520">
        <v>2</v>
      </c>
      <c r="AI520">
        <v>86296105</v>
      </c>
      <c r="AJ520">
        <v>484</v>
      </c>
      <c r="AK520">
        <v>0</v>
      </c>
      <c r="AL520">
        <v>0</v>
      </c>
      <c r="AM520">
        <v>0</v>
      </c>
      <c r="AN520">
        <v>0</v>
      </c>
      <c r="AO520">
        <v>0</v>
      </c>
      <c r="AP520">
        <v>0</v>
      </c>
      <c r="AQ520">
        <v>0</v>
      </c>
      <c r="AR520">
        <v>0</v>
      </c>
    </row>
    <row r="521" spans="1:44" x14ac:dyDescent="0.2">
      <c r="A521">
        <f>ROW(Source!A311)</f>
        <v>311</v>
      </c>
      <c r="B521">
        <v>86296110</v>
      </c>
      <c r="C521">
        <v>86296103</v>
      </c>
      <c r="D521">
        <v>27441327</v>
      </c>
      <c r="E521">
        <v>1</v>
      </c>
      <c r="F521">
        <v>1</v>
      </c>
      <c r="G521">
        <v>1</v>
      </c>
      <c r="H521">
        <v>2</v>
      </c>
      <c r="I521" t="s">
        <v>936</v>
      </c>
      <c r="J521" t="s">
        <v>937</v>
      </c>
      <c r="K521" t="s">
        <v>938</v>
      </c>
      <c r="L521">
        <v>1368</v>
      </c>
      <c r="N521">
        <v>1011</v>
      </c>
      <c r="O521" t="s">
        <v>927</v>
      </c>
      <c r="P521" t="s">
        <v>927</v>
      </c>
      <c r="Q521">
        <v>1</v>
      </c>
      <c r="X521">
        <v>0.6</v>
      </c>
      <c r="Y521">
        <v>0</v>
      </c>
      <c r="Z521">
        <v>93.37</v>
      </c>
      <c r="AA521">
        <v>11.69</v>
      </c>
      <c r="AB521">
        <v>0</v>
      </c>
      <c r="AC521">
        <v>0</v>
      </c>
      <c r="AD521">
        <v>1</v>
      </c>
      <c r="AE521">
        <v>0</v>
      </c>
      <c r="AF521" t="s">
        <v>6</v>
      </c>
      <c r="AG521">
        <v>0.6</v>
      </c>
      <c r="AH521">
        <v>2</v>
      </c>
      <c r="AI521">
        <v>86296106</v>
      </c>
      <c r="AJ521">
        <v>485</v>
      </c>
      <c r="AK521">
        <v>0</v>
      </c>
      <c r="AL521">
        <v>0</v>
      </c>
      <c r="AM521">
        <v>0</v>
      </c>
      <c r="AN521">
        <v>0</v>
      </c>
      <c r="AO521">
        <v>0</v>
      </c>
      <c r="AP521">
        <v>0</v>
      </c>
      <c r="AQ521">
        <v>0</v>
      </c>
      <c r="AR521">
        <v>0</v>
      </c>
    </row>
    <row r="522" spans="1:44" x14ac:dyDescent="0.2">
      <c r="A522">
        <f>ROW(Source!A311)</f>
        <v>311</v>
      </c>
      <c r="B522">
        <v>86296111</v>
      </c>
      <c r="C522">
        <v>86296103</v>
      </c>
      <c r="D522">
        <v>27382906</v>
      </c>
      <c r="E522">
        <v>1</v>
      </c>
      <c r="F522">
        <v>1</v>
      </c>
      <c r="G522">
        <v>1</v>
      </c>
      <c r="H522">
        <v>3</v>
      </c>
      <c r="I522" t="s">
        <v>1065</v>
      </c>
      <c r="J522" t="s">
        <v>1066</v>
      </c>
      <c r="K522" t="s">
        <v>1067</v>
      </c>
      <c r="L522">
        <v>1339</v>
      </c>
      <c r="N522">
        <v>1007</v>
      </c>
      <c r="O522" t="s">
        <v>32</v>
      </c>
      <c r="P522" t="s">
        <v>32</v>
      </c>
      <c r="Q522">
        <v>1</v>
      </c>
      <c r="X522">
        <v>1.02</v>
      </c>
      <c r="Y522">
        <v>1536.4</v>
      </c>
      <c r="Z522">
        <v>0</v>
      </c>
      <c r="AA522">
        <v>0</v>
      </c>
      <c r="AB522">
        <v>0</v>
      </c>
      <c r="AC522">
        <v>0</v>
      </c>
      <c r="AD522">
        <v>1</v>
      </c>
      <c r="AE522">
        <v>0</v>
      </c>
      <c r="AF522" t="s">
        <v>6</v>
      </c>
      <c r="AG522">
        <v>1.02</v>
      </c>
      <c r="AH522">
        <v>3</v>
      </c>
      <c r="AI522">
        <v>-1</v>
      </c>
      <c r="AJ522" t="s">
        <v>6</v>
      </c>
      <c r="AK522">
        <v>4</v>
      </c>
      <c r="AL522">
        <v>-1567.1280000000002</v>
      </c>
      <c r="AM522">
        <v>0</v>
      </c>
      <c r="AN522">
        <v>0</v>
      </c>
      <c r="AO522">
        <v>0</v>
      </c>
      <c r="AP522">
        <v>0</v>
      </c>
      <c r="AQ522">
        <v>0</v>
      </c>
      <c r="AR522">
        <v>1</v>
      </c>
    </row>
    <row r="523" spans="1:44" x14ac:dyDescent="0.2">
      <c r="A523">
        <f>ROW(Source!A312)</f>
        <v>312</v>
      </c>
      <c r="B523">
        <v>86296108</v>
      </c>
      <c r="C523">
        <v>86296103</v>
      </c>
      <c r="D523">
        <v>27498362</v>
      </c>
      <c r="E523">
        <v>1</v>
      </c>
      <c r="F523">
        <v>1</v>
      </c>
      <c r="G523">
        <v>1</v>
      </c>
      <c r="H523">
        <v>1</v>
      </c>
      <c r="I523" t="s">
        <v>939</v>
      </c>
      <c r="J523" t="s">
        <v>6</v>
      </c>
      <c r="K523" t="s">
        <v>940</v>
      </c>
      <c r="L523">
        <v>1369</v>
      </c>
      <c r="N523">
        <v>1013</v>
      </c>
      <c r="O523" t="s">
        <v>921</v>
      </c>
      <c r="P523" t="s">
        <v>921</v>
      </c>
      <c r="Q523">
        <v>1</v>
      </c>
      <c r="X523">
        <v>10.58</v>
      </c>
      <c r="Y523">
        <v>0</v>
      </c>
      <c r="Z523">
        <v>0</v>
      </c>
      <c r="AA523">
        <v>0</v>
      </c>
      <c r="AB523">
        <v>9.3699999999999992</v>
      </c>
      <c r="AC523">
        <v>0</v>
      </c>
      <c r="AD523">
        <v>1</v>
      </c>
      <c r="AE523">
        <v>1</v>
      </c>
      <c r="AF523" t="s">
        <v>6</v>
      </c>
      <c r="AG523">
        <v>10.58</v>
      </c>
      <c r="AH523">
        <v>2</v>
      </c>
      <c r="AI523">
        <v>86296104</v>
      </c>
      <c r="AJ523">
        <v>487</v>
      </c>
      <c r="AK523">
        <v>0</v>
      </c>
      <c r="AL523">
        <v>0</v>
      </c>
      <c r="AM523">
        <v>0</v>
      </c>
      <c r="AN523">
        <v>0</v>
      </c>
      <c r="AO523">
        <v>0</v>
      </c>
      <c r="AP523">
        <v>0</v>
      </c>
      <c r="AQ523">
        <v>0</v>
      </c>
      <c r="AR523">
        <v>0</v>
      </c>
    </row>
    <row r="524" spans="1:44" x14ac:dyDescent="0.2">
      <c r="A524">
        <f>ROW(Source!A312)</f>
        <v>312</v>
      </c>
      <c r="B524">
        <v>86296109</v>
      </c>
      <c r="C524">
        <v>86296103</v>
      </c>
      <c r="D524">
        <v>27439597</v>
      </c>
      <c r="E524">
        <v>1</v>
      </c>
      <c r="F524">
        <v>1</v>
      </c>
      <c r="G524">
        <v>1</v>
      </c>
      <c r="H524">
        <v>2</v>
      </c>
      <c r="I524" t="s">
        <v>965</v>
      </c>
      <c r="J524" t="s">
        <v>966</v>
      </c>
      <c r="K524" t="s">
        <v>967</v>
      </c>
      <c r="L524">
        <v>1368</v>
      </c>
      <c r="N524">
        <v>1011</v>
      </c>
      <c r="O524" t="s">
        <v>927</v>
      </c>
      <c r="P524" t="s">
        <v>927</v>
      </c>
      <c r="Q524">
        <v>1</v>
      </c>
      <c r="X524">
        <v>0.75</v>
      </c>
      <c r="Y524">
        <v>0</v>
      </c>
      <c r="Z524">
        <v>6.62</v>
      </c>
      <c r="AA524">
        <v>0</v>
      </c>
      <c r="AB524">
        <v>0</v>
      </c>
      <c r="AC524">
        <v>0</v>
      </c>
      <c r="AD524">
        <v>1</v>
      </c>
      <c r="AE524">
        <v>0</v>
      </c>
      <c r="AF524" t="s">
        <v>6</v>
      </c>
      <c r="AG524">
        <v>0.75</v>
      </c>
      <c r="AH524">
        <v>2</v>
      </c>
      <c r="AI524">
        <v>86296105</v>
      </c>
      <c r="AJ524">
        <v>488</v>
      </c>
      <c r="AK524">
        <v>0</v>
      </c>
      <c r="AL524">
        <v>0</v>
      </c>
      <c r="AM524">
        <v>0</v>
      </c>
      <c r="AN524">
        <v>0</v>
      </c>
      <c r="AO524">
        <v>0</v>
      </c>
      <c r="AP524">
        <v>0</v>
      </c>
      <c r="AQ524">
        <v>0</v>
      </c>
      <c r="AR524">
        <v>0</v>
      </c>
    </row>
    <row r="525" spans="1:44" x14ac:dyDescent="0.2">
      <c r="A525">
        <f>ROW(Source!A312)</f>
        <v>312</v>
      </c>
      <c r="B525">
        <v>86296110</v>
      </c>
      <c r="C525">
        <v>86296103</v>
      </c>
      <c r="D525">
        <v>27441327</v>
      </c>
      <c r="E525">
        <v>1</v>
      </c>
      <c r="F525">
        <v>1</v>
      </c>
      <c r="G525">
        <v>1</v>
      </c>
      <c r="H525">
        <v>2</v>
      </c>
      <c r="I525" t="s">
        <v>936</v>
      </c>
      <c r="J525" t="s">
        <v>937</v>
      </c>
      <c r="K525" t="s">
        <v>938</v>
      </c>
      <c r="L525">
        <v>1368</v>
      </c>
      <c r="N525">
        <v>1011</v>
      </c>
      <c r="O525" t="s">
        <v>927</v>
      </c>
      <c r="P525" t="s">
        <v>927</v>
      </c>
      <c r="Q525">
        <v>1</v>
      </c>
      <c r="X525">
        <v>0.6</v>
      </c>
      <c r="Y525">
        <v>0</v>
      </c>
      <c r="Z525">
        <v>93.37</v>
      </c>
      <c r="AA525">
        <v>11.69</v>
      </c>
      <c r="AB525">
        <v>0</v>
      </c>
      <c r="AC525">
        <v>0</v>
      </c>
      <c r="AD525">
        <v>1</v>
      </c>
      <c r="AE525">
        <v>0</v>
      </c>
      <c r="AF525" t="s">
        <v>6</v>
      </c>
      <c r="AG525">
        <v>0.6</v>
      </c>
      <c r="AH525">
        <v>2</v>
      </c>
      <c r="AI525">
        <v>86296106</v>
      </c>
      <c r="AJ525">
        <v>489</v>
      </c>
      <c r="AK525">
        <v>0</v>
      </c>
      <c r="AL525">
        <v>0</v>
      </c>
      <c r="AM525">
        <v>0</v>
      </c>
      <c r="AN525">
        <v>0</v>
      </c>
      <c r="AO525">
        <v>0</v>
      </c>
      <c r="AP525">
        <v>0</v>
      </c>
      <c r="AQ525">
        <v>0</v>
      </c>
      <c r="AR525">
        <v>0</v>
      </c>
    </row>
    <row r="526" spans="1:44" x14ac:dyDescent="0.2">
      <c r="A526">
        <f>ROW(Source!A312)</f>
        <v>312</v>
      </c>
      <c r="B526">
        <v>86296111</v>
      </c>
      <c r="C526">
        <v>86296103</v>
      </c>
      <c r="D526">
        <v>27382906</v>
      </c>
      <c r="E526">
        <v>1</v>
      </c>
      <c r="F526">
        <v>1</v>
      </c>
      <c r="G526">
        <v>1</v>
      </c>
      <c r="H526">
        <v>3</v>
      </c>
      <c r="I526" t="s">
        <v>1065</v>
      </c>
      <c r="J526" t="s">
        <v>1066</v>
      </c>
      <c r="K526" t="s">
        <v>1067</v>
      </c>
      <c r="L526">
        <v>1339</v>
      </c>
      <c r="N526">
        <v>1007</v>
      </c>
      <c r="O526" t="s">
        <v>32</v>
      </c>
      <c r="P526" t="s">
        <v>32</v>
      </c>
      <c r="Q526">
        <v>1</v>
      </c>
      <c r="X526">
        <v>1.02</v>
      </c>
      <c r="Y526">
        <v>1536.4</v>
      </c>
      <c r="Z526">
        <v>0</v>
      </c>
      <c r="AA526">
        <v>0</v>
      </c>
      <c r="AB526">
        <v>0</v>
      </c>
      <c r="AC526">
        <v>0</v>
      </c>
      <c r="AD526">
        <v>1</v>
      </c>
      <c r="AE526">
        <v>0</v>
      </c>
      <c r="AF526" t="s">
        <v>6</v>
      </c>
      <c r="AG526">
        <v>1.02</v>
      </c>
      <c r="AH526">
        <v>3</v>
      </c>
      <c r="AI526">
        <v>-1</v>
      </c>
      <c r="AJ526" t="s">
        <v>6</v>
      </c>
      <c r="AK526">
        <v>4</v>
      </c>
      <c r="AL526">
        <v>-1567.1280000000002</v>
      </c>
      <c r="AM526">
        <v>0</v>
      </c>
      <c r="AN526">
        <v>0</v>
      </c>
      <c r="AO526">
        <v>0</v>
      </c>
      <c r="AP526">
        <v>0</v>
      </c>
      <c r="AQ526">
        <v>0</v>
      </c>
      <c r="AR526">
        <v>1</v>
      </c>
    </row>
    <row r="527" spans="1:44" x14ac:dyDescent="0.2">
      <c r="A527">
        <f>ROW(Source!A315)</f>
        <v>315</v>
      </c>
      <c r="B527">
        <v>86296121</v>
      </c>
      <c r="C527">
        <v>86296113</v>
      </c>
      <c r="D527">
        <v>27493137</v>
      </c>
      <c r="E527">
        <v>1</v>
      </c>
      <c r="F527">
        <v>1</v>
      </c>
      <c r="G527">
        <v>1</v>
      </c>
      <c r="H527">
        <v>1</v>
      </c>
      <c r="I527" t="s">
        <v>947</v>
      </c>
      <c r="J527" t="s">
        <v>6</v>
      </c>
      <c r="K527" t="s">
        <v>948</v>
      </c>
      <c r="L527">
        <v>1369</v>
      </c>
      <c r="N527">
        <v>1013</v>
      </c>
      <c r="O527" t="s">
        <v>921</v>
      </c>
      <c r="P527" t="s">
        <v>921</v>
      </c>
      <c r="Q527">
        <v>1</v>
      </c>
      <c r="X527">
        <v>17.75</v>
      </c>
      <c r="Y527">
        <v>0</v>
      </c>
      <c r="Z527">
        <v>0</v>
      </c>
      <c r="AA527">
        <v>0</v>
      </c>
      <c r="AB527">
        <v>9.15</v>
      </c>
      <c r="AC527">
        <v>0</v>
      </c>
      <c r="AD527">
        <v>1</v>
      </c>
      <c r="AE527">
        <v>1</v>
      </c>
      <c r="AF527" t="s">
        <v>6</v>
      </c>
      <c r="AG527">
        <v>17.75</v>
      </c>
      <c r="AH527">
        <v>2</v>
      </c>
      <c r="AI527">
        <v>86296114</v>
      </c>
      <c r="AJ527">
        <v>491</v>
      </c>
      <c r="AK527">
        <v>0</v>
      </c>
      <c r="AL527">
        <v>0</v>
      </c>
      <c r="AM527">
        <v>0</v>
      </c>
      <c r="AN527">
        <v>0</v>
      </c>
      <c r="AO527">
        <v>0</v>
      </c>
      <c r="AP527">
        <v>0</v>
      </c>
      <c r="AQ527">
        <v>0</v>
      </c>
      <c r="AR527">
        <v>0</v>
      </c>
    </row>
    <row r="528" spans="1:44" x14ac:dyDescent="0.2">
      <c r="A528">
        <f>ROW(Source!A315)</f>
        <v>315</v>
      </c>
      <c r="B528">
        <v>86296122</v>
      </c>
      <c r="C528">
        <v>86296113</v>
      </c>
      <c r="D528">
        <v>121548</v>
      </c>
      <c r="E528">
        <v>1</v>
      </c>
      <c r="F528">
        <v>1</v>
      </c>
      <c r="G528">
        <v>1</v>
      </c>
      <c r="H528">
        <v>1</v>
      </c>
      <c r="I528" t="s">
        <v>39</v>
      </c>
      <c r="J528" t="s">
        <v>6</v>
      </c>
      <c r="K528" t="s">
        <v>922</v>
      </c>
      <c r="L528">
        <v>608254</v>
      </c>
      <c r="N528">
        <v>1013</v>
      </c>
      <c r="O528" t="s">
        <v>923</v>
      </c>
      <c r="P528" t="s">
        <v>923</v>
      </c>
      <c r="Q528">
        <v>1</v>
      </c>
      <c r="X528">
        <v>4.12</v>
      </c>
      <c r="Y528">
        <v>0</v>
      </c>
      <c r="Z528">
        <v>0</v>
      </c>
      <c r="AA528">
        <v>0</v>
      </c>
      <c r="AB528">
        <v>0</v>
      </c>
      <c r="AC528">
        <v>0</v>
      </c>
      <c r="AD528">
        <v>1</v>
      </c>
      <c r="AE528">
        <v>2</v>
      </c>
      <c r="AF528" t="s">
        <v>6</v>
      </c>
      <c r="AG528">
        <v>4.12</v>
      </c>
      <c r="AH528">
        <v>2</v>
      </c>
      <c r="AI528">
        <v>86296115</v>
      </c>
      <c r="AJ528">
        <v>492</v>
      </c>
      <c r="AK528">
        <v>0</v>
      </c>
      <c r="AL528">
        <v>0</v>
      </c>
      <c r="AM528">
        <v>0</v>
      </c>
      <c r="AN528">
        <v>0</v>
      </c>
      <c r="AO528">
        <v>0</v>
      </c>
      <c r="AP528">
        <v>0</v>
      </c>
      <c r="AQ528">
        <v>0</v>
      </c>
      <c r="AR528">
        <v>0</v>
      </c>
    </row>
    <row r="529" spans="1:44" x14ac:dyDescent="0.2">
      <c r="A529">
        <f>ROW(Source!A315)</f>
        <v>315</v>
      </c>
      <c r="B529">
        <v>86296123</v>
      </c>
      <c r="C529">
        <v>86296113</v>
      </c>
      <c r="D529">
        <v>27439683</v>
      </c>
      <c r="E529">
        <v>1</v>
      </c>
      <c r="F529">
        <v>1</v>
      </c>
      <c r="G529">
        <v>1</v>
      </c>
      <c r="H529">
        <v>2</v>
      </c>
      <c r="I529" t="s">
        <v>968</v>
      </c>
      <c r="J529" t="s">
        <v>969</v>
      </c>
      <c r="K529" t="s">
        <v>970</v>
      </c>
      <c r="L529">
        <v>1368</v>
      </c>
      <c r="N529">
        <v>1011</v>
      </c>
      <c r="O529" t="s">
        <v>927</v>
      </c>
      <c r="P529" t="s">
        <v>927</v>
      </c>
      <c r="Q529">
        <v>1</v>
      </c>
      <c r="X529">
        <v>7.99</v>
      </c>
      <c r="Y529">
        <v>0</v>
      </c>
      <c r="Z529">
        <v>52.5</v>
      </c>
      <c r="AA529">
        <v>0</v>
      </c>
      <c r="AB529">
        <v>0</v>
      </c>
      <c r="AC529">
        <v>0</v>
      </c>
      <c r="AD529">
        <v>1</v>
      </c>
      <c r="AE529">
        <v>0</v>
      </c>
      <c r="AF529" t="s">
        <v>6</v>
      </c>
      <c r="AG529">
        <v>7.99</v>
      </c>
      <c r="AH529">
        <v>2</v>
      </c>
      <c r="AI529">
        <v>86296116</v>
      </c>
      <c r="AJ529">
        <v>493</v>
      </c>
      <c r="AK529">
        <v>0</v>
      </c>
      <c r="AL529">
        <v>0</v>
      </c>
      <c r="AM529">
        <v>0</v>
      </c>
      <c r="AN529">
        <v>0</v>
      </c>
      <c r="AO529">
        <v>0</v>
      </c>
      <c r="AP529">
        <v>0</v>
      </c>
      <c r="AQ529">
        <v>0</v>
      </c>
      <c r="AR529">
        <v>0</v>
      </c>
    </row>
    <row r="530" spans="1:44" x14ac:dyDescent="0.2">
      <c r="A530">
        <f>ROW(Source!A315)</f>
        <v>315</v>
      </c>
      <c r="B530">
        <v>86296124</v>
      </c>
      <c r="C530">
        <v>86296113</v>
      </c>
      <c r="D530">
        <v>27439740</v>
      </c>
      <c r="E530">
        <v>1</v>
      </c>
      <c r="F530">
        <v>1</v>
      </c>
      <c r="G530">
        <v>1</v>
      </c>
      <c r="H530">
        <v>2</v>
      </c>
      <c r="I530" t="s">
        <v>971</v>
      </c>
      <c r="J530" t="s">
        <v>972</v>
      </c>
      <c r="K530" t="s">
        <v>973</v>
      </c>
      <c r="L530">
        <v>1368</v>
      </c>
      <c r="N530">
        <v>1011</v>
      </c>
      <c r="O530" t="s">
        <v>927</v>
      </c>
      <c r="P530" t="s">
        <v>927</v>
      </c>
      <c r="Q530">
        <v>1</v>
      </c>
      <c r="X530">
        <v>4.12</v>
      </c>
      <c r="Y530">
        <v>0</v>
      </c>
      <c r="Z530">
        <v>81.430000000000007</v>
      </c>
      <c r="AA530">
        <v>10.14</v>
      </c>
      <c r="AB530">
        <v>0</v>
      </c>
      <c r="AC530">
        <v>0</v>
      </c>
      <c r="AD530">
        <v>1</v>
      </c>
      <c r="AE530">
        <v>0</v>
      </c>
      <c r="AF530" t="s">
        <v>6</v>
      </c>
      <c r="AG530">
        <v>4.12</v>
      </c>
      <c r="AH530">
        <v>2</v>
      </c>
      <c r="AI530">
        <v>86296117</v>
      </c>
      <c r="AJ530">
        <v>494</v>
      </c>
      <c r="AK530">
        <v>0</v>
      </c>
      <c r="AL530">
        <v>0</v>
      </c>
      <c r="AM530">
        <v>0</v>
      </c>
      <c r="AN530">
        <v>0</v>
      </c>
      <c r="AO530">
        <v>0</v>
      </c>
      <c r="AP530">
        <v>0</v>
      </c>
      <c r="AQ530">
        <v>0</v>
      </c>
      <c r="AR530">
        <v>0</v>
      </c>
    </row>
    <row r="531" spans="1:44" x14ac:dyDescent="0.2">
      <c r="A531">
        <f>ROW(Source!A315)</f>
        <v>315</v>
      </c>
      <c r="B531">
        <v>86296125</v>
      </c>
      <c r="C531">
        <v>86296113</v>
      </c>
      <c r="D531">
        <v>27441091</v>
      </c>
      <c r="E531">
        <v>1</v>
      </c>
      <c r="F531">
        <v>1</v>
      </c>
      <c r="G531">
        <v>1</v>
      </c>
      <c r="H531">
        <v>2</v>
      </c>
      <c r="I531" t="s">
        <v>974</v>
      </c>
      <c r="J531" t="s">
        <v>975</v>
      </c>
      <c r="K531" t="s">
        <v>976</v>
      </c>
      <c r="L531">
        <v>1368</v>
      </c>
      <c r="N531">
        <v>1011</v>
      </c>
      <c r="O531" t="s">
        <v>927</v>
      </c>
      <c r="P531" t="s">
        <v>927</v>
      </c>
      <c r="Q531">
        <v>1</v>
      </c>
      <c r="X531">
        <v>4.12</v>
      </c>
      <c r="Y531">
        <v>0</v>
      </c>
      <c r="Z531">
        <v>2.37</v>
      </c>
      <c r="AA531">
        <v>0</v>
      </c>
      <c r="AB531">
        <v>0</v>
      </c>
      <c r="AC531">
        <v>0</v>
      </c>
      <c r="AD531">
        <v>1</v>
      </c>
      <c r="AE531">
        <v>0</v>
      </c>
      <c r="AF531" t="s">
        <v>6</v>
      </c>
      <c r="AG531">
        <v>4.12</v>
      </c>
      <c r="AH531">
        <v>2</v>
      </c>
      <c r="AI531">
        <v>86296118</v>
      </c>
      <c r="AJ531">
        <v>495</v>
      </c>
      <c r="AK531">
        <v>0</v>
      </c>
      <c r="AL531">
        <v>0</v>
      </c>
      <c r="AM531">
        <v>0</v>
      </c>
      <c r="AN531">
        <v>0</v>
      </c>
      <c r="AO531">
        <v>0</v>
      </c>
      <c r="AP531">
        <v>0</v>
      </c>
      <c r="AQ531">
        <v>0</v>
      </c>
      <c r="AR531">
        <v>0</v>
      </c>
    </row>
    <row r="532" spans="1:44" x14ac:dyDescent="0.2">
      <c r="A532">
        <f>ROW(Source!A315)</f>
        <v>315</v>
      </c>
      <c r="B532">
        <v>86296126</v>
      </c>
      <c r="C532">
        <v>86296113</v>
      </c>
      <c r="D532">
        <v>27441327</v>
      </c>
      <c r="E532">
        <v>1</v>
      </c>
      <c r="F532">
        <v>1</v>
      </c>
      <c r="G532">
        <v>1</v>
      </c>
      <c r="H532">
        <v>2</v>
      </c>
      <c r="I532" t="s">
        <v>936</v>
      </c>
      <c r="J532" t="s">
        <v>937</v>
      </c>
      <c r="K532" t="s">
        <v>938</v>
      </c>
      <c r="L532">
        <v>1368</v>
      </c>
      <c r="N532">
        <v>1011</v>
      </c>
      <c r="O532" t="s">
        <v>927</v>
      </c>
      <c r="P532" t="s">
        <v>927</v>
      </c>
      <c r="Q532">
        <v>1</v>
      </c>
      <c r="X532">
        <v>0.1</v>
      </c>
      <c r="Y532">
        <v>0</v>
      </c>
      <c r="Z532">
        <v>93.37</v>
      </c>
      <c r="AA532">
        <v>11.69</v>
      </c>
      <c r="AB532">
        <v>0</v>
      </c>
      <c r="AC532">
        <v>0</v>
      </c>
      <c r="AD532">
        <v>1</v>
      </c>
      <c r="AE532">
        <v>0</v>
      </c>
      <c r="AF532" t="s">
        <v>6</v>
      </c>
      <c r="AG532">
        <v>0.1</v>
      </c>
      <c r="AH532">
        <v>2</v>
      </c>
      <c r="AI532">
        <v>86296119</v>
      </c>
      <c r="AJ532">
        <v>496</v>
      </c>
      <c r="AK532">
        <v>0</v>
      </c>
      <c r="AL532">
        <v>0</v>
      </c>
      <c r="AM532">
        <v>0</v>
      </c>
      <c r="AN532">
        <v>0</v>
      </c>
      <c r="AO532">
        <v>0</v>
      </c>
      <c r="AP532">
        <v>0</v>
      </c>
      <c r="AQ532">
        <v>0</v>
      </c>
      <c r="AR532">
        <v>0</v>
      </c>
    </row>
    <row r="533" spans="1:44" x14ac:dyDescent="0.2">
      <c r="A533">
        <f>ROW(Source!A315)</f>
        <v>315</v>
      </c>
      <c r="B533">
        <v>86296127</v>
      </c>
      <c r="C533">
        <v>86296113</v>
      </c>
      <c r="D533">
        <v>27375328</v>
      </c>
      <c r="E533">
        <v>1</v>
      </c>
      <c r="F533">
        <v>1</v>
      </c>
      <c r="G533">
        <v>1</v>
      </c>
      <c r="H533">
        <v>3</v>
      </c>
      <c r="I533" t="s">
        <v>1068</v>
      </c>
      <c r="J533" t="s">
        <v>1069</v>
      </c>
      <c r="K533" t="s">
        <v>1070</v>
      </c>
      <c r="L533">
        <v>1346</v>
      </c>
      <c r="N533">
        <v>1009</v>
      </c>
      <c r="O533" t="s">
        <v>182</v>
      </c>
      <c r="P533" t="s">
        <v>182</v>
      </c>
      <c r="Q533">
        <v>1</v>
      </c>
      <c r="X533">
        <v>13.4</v>
      </c>
      <c r="Y533">
        <v>75.03</v>
      </c>
      <c r="Z533">
        <v>0</v>
      </c>
      <c r="AA533">
        <v>0</v>
      </c>
      <c r="AB533">
        <v>0</v>
      </c>
      <c r="AC533">
        <v>0</v>
      </c>
      <c r="AD533">
        <v>1</v>
      </c>
      <c r="AE533">
        <v>0</v>
      </c>
      <c r="AF533" t="s">
        <v>6</v>
      </c>
      <c r="AG533">
        <v>13.4</v>
      </c>
      <c r="AH533">
        <v>3</v>
      </c>
      <c r="AI533">
        <v>-1</v>
      </c>
      <c r="AJ533" t="s">
        <v>6</v>
      </c>
      <c r="AK533">
        <v>4</v>
      </c>
      <c r="AL533">
        <v>-1005.402</v>
      </c>
      <c r="AM533">
        <v>0</v>
      </c>
      <c r="AN533">
        <v>0</v>
      </c>
      <c r="AO533">
        <v>0</v>
      </c>
      <c r="AP533">
        <v>0</v>
      </c>
      <c r="AQ533">
        <v>0</v>
      </c>
      <c r="AR533">
        <v>1</v>
      </c>
    </row>
    <row r="534" spans="1:44" x14ac:dyDescent="0.2">
      <c r="A534">
        <f>ROW(Source!A316)</f>
        <v>316</v>
      </c>
      <c r="B534">
        <v>86296121</v>
      </c>
      <c r="C534">
        <v>86296113</v>
      </c>
      <c r="D534">
        <v>27493137</v>
      </c>
      <c r="E534">
        <v>1</v>
      </c>
      <c r="F534">
        <v>1</v>
      </c>
      <c r="G534">
        <v>1</v>
      </c>
      <c r="H534">
        <v>1</v>
      </c>
      <c r="I534" t="s">
        <v>947</v>
      </c>
      <c r="J534" t="s">
        <v>6</v>
      </c>
      <c r="K534" t="s">
        <v>948</v>
      </c>
      <c r="L534">
        <v>1369</v>
      </c>
      <c r="N534">
        <v>1013</v>
      </c>
      <c r="O534" t="s">
        <v>921</v>
      </c>
      <c r="P534" t="s">
        <v>921</v>
      </c>
      <c r="Q534">
        <v>1</v>
      </c>
      <c r="X534">
        <v>17.75</v>
      </c>
      <c r="Y534">
        <v>0</v>
      </c>
      <c r="Z534">
        <v>0</v>
      </c>
      <c r="AA534">
        <v>0</v>
      </c>
      <c r="AB534">
        <v>9.15</v>
      </c>
      <c r="AC534">
        <v>0</v>
      </c>
      <c r="AD534">
        <v>1</v>
      </c>
      <c r="AE534">
        <v>1</v>
      </c>
      <c r="AF534" t="s">
        <v>6</v>
      </c>
      <c r="AG534">
        <v>17.75</v>
      </c>
      <c r="AH534">
        <v>2</v>
      </c>
      <c r="AI534">
        <v>86296114</v>
      </c>
      <c r="AJ534">
        <v>498</v>
      </c>
      <c r="AK534">
        <v>0</v>
      </c>
      <c r="AL534">
        <v>0</v>
      </c>
      <c r="AM534">
        <v>0</v>
      </c>
      <c r="AN534">
        <v>0</v>
      </c>
      <c r="AO534">
        <v>0</v>
      </c>
      <c r="AP534">
        <v>0</v>
      </c>
      <c r="AQ534">
        <v>0</v>
      </c>
      <c r="AR534">
        <v>0</v>
      </c>
    </row>
    <row r="535" spans="1:44" x14ac:dyDescent="0.2">
      <c r="A535">
        <f>ROW(Source!A316)</f>
        <v>316</v>
      </c>
      <c r="B535">
        <v>86296122</v>
      </c>
      <c r="C535">
        <v>86296113</v>
      </c>
      <c r="D535">
        <v>121548</v>
      </c>
      <c r="E535">
        <v>1</v>
      </c>
      <c r="F535">
        <v>1</v>
      </c>
      <c r="G535">
        <v>1</v>
      </c>
      <c r="H535">
        <v>1</v>
      </c>
      <c r="I535" t="s">
        <v>39</v>
      </c>
      <c r="J535" t="s">
        <v>6</v>
      </c>
      <c r="K535" t="s">
        <v>922</v>
      </c>
      <c r="L535">
        <v>608254</v>
      </c>
      <c r="N535">
        <v>1013</v>
      </c>
      <c r="O535" t="s">
        <v>923</v>
      </c>
      <c r="P535" t="s">
        <v>923</v>
      </c>
      <c r="Q535">
        <v>1</v>
      </c>
      <c r="X535">
        <v>4.12</v>
      </c>
      <c r="Y535">
        <v>0</v>
      </c>
      <c r="Z535">
        <v>0</v>
      </c>
      <c r="AA535">
        <v>0</v>
      </c>
      <c r="AB535">
        <v>0</v>
      </c>
      <c r="AC535">
        <v>0</v>
      </c>
      <c r="AD535">
        <v>1</v>
      </c>
      <c r="AE535">
        <v>2</v>
      </c>
      <c r="AF535" t="s">
        <v>6</v>
      </c>
      <c r="AG535">
        <v>4.12</v>
      </c>
      <c r="AH535">
        <v>2</v>
      </c>
      <c r="AI535">
        <v>86296115</v>
      </c>
      <c r="AJ535">
        <v>499</v>
      </c>
      <c r="AK535">
        <v>0</v>
      </c>
      <c r="AL535">
        <v>0</v>
      </c>
      <c r="AM535">
        <v>0</v>
      </c>
      <c r="AN535">
        <v>0</v>
      </c>
      <c r="AO535">
        <v>0</v>
      </c>
      <c r="AP535">
        <v>0</v>
      </c>
      <c r="AQ535">
        <v>0</v>
      </c>
      <c r="AR535">
        <v>0</v>
      </c>
    </row>
    <row r="536" spans="1:44" x14ac:dyDescent="0.2">
      <c r="A536">
        <f>ROW(Source!A316)</f>
        <v>316</v>
      </c>
      <c r="B536">
        <v>86296123</v>
      </c>
      <c r="C536">
        <v>86296113</v>
      </c>
      <c r="D536">
        <v>27439683</v>
      </c>
      <c r="E536">
        <v>1</v>
      </c>
      <c r="F536">
        <v>1</v>
      </c>
      <c r="G536">
        <v>1</v>
      </c>
      <c r="H536">
        <v>2</v>
      </c>
      <c r="I536" t="s">
        <v>968</v>
      </c>
      <c r="J536" t="s">
        <v>969</v>
      </c>
      <c r="K536" t="s">
        <v>970</v>
      </c>
      <c r="L536">
        <v>1368</v>
      </c>
      <c r="N536">
        <v>1011</v>
      </c>
      <c r="O536" t="s">
        <v>927</v>
      </c>
      <c r="P536" t="s">
        <v>927</v>
      </c>
      <c r="Q536">
        <v>1</v>
      </c>
      <c r="X536">
        <v>7.99</v>
      </c>
      <c r="Y536">
        <v>0</v>
      </c>
      <c r="Z536">
        <v>52.5</v>
      </c>
      <c r="AA536">
        <v>0</v>
      </c>
      <c r="AB536">
        <v>0</v>
      </c>
      <c r="AC536">
        <v>0</v>
      </c>
      <c r="AD536">
        <v>1</v>
      </c>
      <c r="AE536">
        <v>0</v>
      </c>
      <c r="AF536" t="s">
        <v>6</v>
      </c>
      <c r="AG536">
        <v>7.99</v>
      </c>
      <c r="AH536">
        <v>2</v>
      </c>
      <c r="AI536">
        <v>86296116</v>
      </c>
      <c r="AJ536">
        <v>500</v>
      </c>
      <c r="AK536">
        <v>0</v>
      </c>
      <c r="AL536">
        <v>0</v>
      </c>
      <c r="AM536">
        <v>0</v>
      </c>
      <c r="AN536">
        <v>0</v>
      </c>
      <c r="AO536">
        <v>0</v>
      </c>
      <c r="AP536">
        <v>0</v>
      </c>
      <c r="AQ536">
        <v>0</v>
      </c>
      <c r="AR536">
        <v>0</v>
      </c>
    </row>
    <row r="537" spans="1:44" x14ac:dyDescent="0.2">
      <c r="A537">
        <f>ROW(Source!A316)</f>
        <v>316</v>
      </c>
      <c r="B537">
        <v>86296124</v>
      </c>
      <c r="C537">
        <v>86296113</v>
      </c>
      <c r="D537">
        <v>27439740</v>
      </c>
      <c r="E537">
        <v>1</v>
      </c>
      <c r="F537">
        <v>1</v>
      </c>
      <c r="G537">
        <v>1</v>
      </c>
      <c r="H537">
        <v>2</v>
      </c>
      <c r="I537" t="s">
        <v>971</v>
      </c>
      <c r="J537" t="s">
        <v>972</v>
      </c>
      <c r="K537" t="s">
        <v>973</v>
      </c>
      <c r="L537">
        <v>1368</v>
      </c>
      <c r="N537">
        <v>1011</v>
      </c>
      <c r="O537" t="s">
        <v>927</v>
      </c>
      <c r="P537" t="s">
        <v>927</v>
      </c>
      <c r="Q537">
        <v>1</v>
      </c>
      <c r="X537">
        <v>4.12</v>
      </c>
      <c r="Y537">
        <v>0</v>
      </c>
      <c r="Z537">
        <v>81.430000000000007</v>
      </c>
      <c r="AA537">
        <v>10.14</v>
      </c>
      <c r="AB537">
        <v>0</v>
      </c>
      <c r="AC537">
        <v>0</v>
      </c>
      <c r="AD537">
        <v>1</v>
      </c>
      <c r="AE537">
        <v>0</v>
      </c>
      <c r="AF537" t="s">
        <v>6</v>
      </c>
      <c r="AG537">
        <v>4.12</v>
      </c>
      <c r="AH537">
        <v>2</v>
      </c>
      <c r="AI537">
        <v>86296117</v>
      </c>
      <c r="AJ537">
        <v>501</v>
      </c>
      <c r="AK537">
        <v>0</v>
      </c>
      <c r="AL537">
        <v>0</v>
      </c>
      <c r="AM537">
        <v>0</v>
      </c>
      <c r="AN537">
        <v>0</v>
      </c>
      <c r="AO537">
        <v>0</v>
      </c>
      <c r="AP537">
        <v>0</v>
      </c>
      <c r="AQ537">
        <v>0</v>
      </c>
      <c r="AR537">
        <v>0</v>
      </c>
    </row>
    <row r="538" spans="1:44" x14ac:dyDescent="0.2">
      <c r="A538">
        <f>ROW(Source!A316)</f>
        <v>316</v>
      </c>
      <c r="B538">
        <v>86296125</v>
      </c>
      <c r="C538">
        <v>86296113</v>
      </c>
      <c r="D538">
        <v>27441091</v>
      </c>
      <c r="E538">
        <v>1</v>
      </c>
      <c r="F538">
        <v>1</v>
      </c>
      <c r="G538">
        <v>1</v>
      </c>
      <c r="H538">
        <v>2</v>
      </c>
      <c r="I538" t="s">
        <v>974</v>
      </c>
      <c r="J538" t="s">
        <v>975</v>
      </c>
      <c r="K538" t="s">
        <v>976</v>
      </c>
      <c r="L538">
        <v>1368</v>
      </c>
      <c r="N538">
        <v>1011</v>
      </c>
      <c r="O538" t="s">
        <v>927</v>
      </c>
      <c r="P538" t="s">
        <v>927</v>
      </c>
      <c r="Q538">
        <v>1</v>
      </c>
      <c r="X538">
        <v>4.12</v>
      </c>
      <c r="Y538">
        <v>0</v>
      </c>
      <c r="Z538">
        <v>2.37</v>
      </c>
      <c r="AA538">
        <v>0</v>
      </c>
      <c r="AB538">
        <v>0</v>
      </c>
      <c r="AC538">
        <v>0</v>
      </c>
      <c r="AD538">
        <v>1</v>
      </c>
      <c r="AE538">
        <v>0</v>
      </c>
      <c r="AF538" t="s">
        <v>6</v>
      </c>
      <c r="AG538">
        <v>4.12</v>
      </c>
      <c r="AH538">
        <v>2</v>
      </c>
      <c r="AI538">
        <v>86296118</v>
      </c>
      <c r="AJ538">
        <v>502</v>
      </c>
      <c r="AK538">
        <v>0</v>
      </c>
      <c r="AL538">
        <v>0</v>
      </c>
      <c r="AM538">
        <v>0</v>
      </c>
      <c r="AN538">
        <v>0</v>
      </c>
      <c r="AO538">
        <v>0</v>
      </c>
      <c r="AP538">
        <v>0</v>
      </c>
      <c r="AQ538">
        <v>0</v>
      </c>
      <c r="AR538">
        <v>0</v>
      </c>
    </row>
    <row r="539" spans="1:44" x14ac:dyDescent="0.2">
      <c r="A539">
        <f>ROW(Source!A316)</f>
        <v>316</v>
      </c>
      <c r="B539">
        <v>86296126</v>
      </c>
      <c r="C539">
        <v>86296113</v>
      </c>
      <c r="D539">
        <v>27441327</v>
      </c>
      <c r="E539">
        <v>1</v>
      </c>
      <c r="F539">
        <v>1</v>
      </c>
      <c r="G539">
        <v>1</v>
      </c>
      <c r="H539">
        <v>2</v>
      </c>
      <c r="I539" t="s">
        <v>936</v>
      </c>
      <c r="J539" t="s">
        <v>937</v>
      </c>
      <c r="K539" t="s">
        <v>938</v>
      </c>
      <c r="L539">
        <v>1368</v>
      </c>
      <c r="N539">
        <v>1011</v>
      </c>
      <c r="O539" t="s">
        <v>927</v>
      </c>
      <c r="P539" t="s">
        <v>927</v>
      </c>
      <c r="Q539">
        <v>1</v>
      </c>
      <c r="X539">
        <v>0.1</v>
      </c>
      <c r="Y539">
        <v>0</v>
      </c>
      <c r="Z539">
        <v>93.37</v>
      </c>
      <c r="AA539">
        <v>11.69</v>
      </c>
      <c r="AB539">
        <v>0</v>
      </c>
      <c r="AC539">
        <v>0</v>
      </c>
      <c r="AD539">
        <v>1</v>
      </c>
      <c r="AE539">
        <v>0</v>
      </c>
      <c r="AF539" t="s">
        <v>6</v>
      </c>
      <c r="AG539">
        <v>0.1</v>
      </c>
      <c r="AH539">
        <v>2</v>
      </c>
      <c r="AI539">
        <v>86296119</v>
      </c>
      <c r="AJ539">
        <v>503</v>
      </c>
      <c r="AK539">
        <v>0</v>
      </c>
      <c r="AL539">
        <v>0</v>
      </c>
      <c r="AM539">
        <v>0</v>
      </c>
      <c r="AN539">
        <v>0</v>
      </c>
      <c r="AO539">
        <v>0</v>
      </c>
      <c r="AP539">
        <v>0</v>
      </c>
      <c r="AQ539">
        <v>0</v>
      </c>
      <c r="AR539">
        <v>0</v>
      </c>
    </row>
    <row r="540" spans="1:44" x14ac:dyDescent="0.2">
      <c r="A540">
        <f>ROW(Source!A316)</f>
        <v>316</v>
      </c>
      <c r="B540">
        <v>86296127</v>
      </c>
      <c r="C540">
        <v>86296113</v>
      </c>
      <c r="D540">
        <v>27375328</v>
      </c>
      <c r="E540">
        <v>1</v>
      </c>
      <c r="F540">
        <v>1</v>
      </c>
      <c r="G540">
        <v>1</v>
      </c>
      <c r="H540">
        <v>3</v>
      </c>
      <c r="I540" t="s">
        <v>1068</v>
      </c>
      <c r="J540" t="s">
        <v>1069</v>
      </c>
      <c r="K540" t="s">
        <v>1070</v>
      </c>
      <c r="L540">
        <v>1346</v>
      </c>
      <c r="N540">
        <v>1009</v>
      </c>
      <c r="O540" t="s">
        <v>182</v>
      </c>
      <c r="P540" t="s">
        <v>182</v>
      </c>
      <c r="Q540">
        <v>1</v>
      </c>
      <c r="X540">
        <v>13.4</v>
      </c>
      <c r="Y540">
        <v>75.03</v>
      </c>
      <c r="Z540">
        <v>0</v>
      </c>
      <c r="AA540">
        <v>0</v>
      </c>
      <c r="AB540">
        <v>0</v>
      </c>
      <c r="AC540">
        <v>0</v>
      </c>
      <c r="AD540">
        <v>1</v>
      </c>
      <c r="AE540">
        <v>0</v>
      </c>
      <c r="AF540" t="s">
        <v>6</v>
      </c>
      <c r="AG540">
        <v>13.4</v>
      </c>
      <c r="AH540">
        <v>3</v>
      </c>
      <c r="AI540">
        <v>-1</v>
      </c>
      <c r="AJ540" t="s">
        <v>6</v>
      </c>
      <c r="AK540">
        <v>4</v>
      </c>
      <c r="AL540">
        <v>-1005.402</v>
      </c>
      <c r="AM540">
        <v>0</v>
      </c>
      <c r="AN540">
        <v>0</v>
      </c>
      <c r="AO540">
        <v>0</v>
      </c>
      <c r="AP540">
        <v>0</v>
      </c>
      <c r="AQ540">
        <v>0</v>
      </c>
      <c r="AR540">
        <v>1</v>
      </c>
    </row>
    <row r="541" spans="1:44" x14ac:dyDescent="0.2">
      <c r="A541">
        <f>ROW(Source!A319)</f>
        <v>319</v>
      </c>
      <c r="B541">
        <v>86296145</v>
      </c>
      <c r="C541">
        <v>86296129</v>
      </c>
      <c r="D541">
        <v>27493087</v>
      </c>
      <c r="E541">
        <v>1</v>
      </c>
      <c r="F541">
        <v>1</v>
      </c>
      <c r="G541">
        <v>1</v>
      </c>
      <c r="H541">
        <v>1</v>
      </c>
      <c r="I541" t="s">
        <v>928</v>
      </c>
      <c r="J541" t="s">
        <v>6</v>
      </c>
      <c r="K541" t="s">
        <v>929</v>
      </c>
      <c r="L541">
        <v>1369</v>
      </c>
      <c r="N541">
        <v>1013</v>
      </c>
      <c r="O541" t="s">
        <v>921</v>
      </c>
      <c r="P541" t="s">
        <v>921</v>
      </c>
      <c r="Q541">
        <v>1</v>
      </c>
      <c r="X541">
        <v>32.369999999999997</v>
      </c>
      <c r="Y541">
        <v>0</v>
      </c>
      <c r="Z541">
        <v>0</v>
      </c>
      <c r="AA541">
        <v>0</v>
      </c>
      <c r="AB541">
        <v>9.48</v>
      </c>
      <c r="AC541">
        <v>0</v>
      </c>
      <c r="AD541">
        <v>1</v>
      </c>
      <c r="AE541">
        <v>1</v>
      </c>
      <c r="AF541" t="s">
        <v>244</v>
      </c>
      <c r="AG541">
        <v>33.988500000000002</v>
      </c>
      <c r="AH541">
        <v>2</v>
      </c>
      <c r="AI541">
        <v>86296130</v>
      </c>
      <c r="AJ541">
        <v>505</v>
      </c>
      <c r="AK541">
        <v>0</v>
      </c>
      <c r="AL541">
        <v>0</v>
      </c>
      <c r="AM541">
        <v>0</v>
      </c>
      <c r="AN541">
        <v>0</v>
      </c>
      <c r="AO541">
        <v>0</v>
      </c>
      <c r="AP541">
        <v>0</v>
      </c>
      <c r="AQ541">
        <v>0</v>
      </c>
      <c r="AR541">
        <v>0</v>
      </c>
    </row>
    <row r="542" spans="1:44" x14ac:dyDescent="0.2">
      <c r="A542">
        <f>ROW(Source!A319)</f>
        <v>319</v>
      </c>
      <c r="B542">
        <v>86296146</v>
      </c>
      <c r="C542">
        <v>86296129</v>
      </c>
      <c r="D542">
        <v>121548</v>
      </c>
      <c r="E542">
        <v>1</v>
      </c>
      <c r="F542">
        <v>1</v>
      </c>
      <c r="G542">
        <v>1</v>
      </c>
      <c r="H542">
        <v>1</v>
      </c>
      <c r="I542" t="s">
        <v>39</v>
      </c>
      <c r="J542" t="s">
        <v>6</v>
      </c>
      <c r="K542" t="s">
        <v>922</v>
      </c>
      <c r="L542">
        <v>608254</v>
      </c>
      <c r="N542">
        <v>1013</v>
      </c>
      <c r="O542" t="s">
        <v>923</v>
      </c>
      <c r="P542" t="s">
        <v>923</v>
      </c>
      <c r="Q542">
        <v>1</v>
      </c>
      <c r="X542">
        <v>5.64</v>
      </c>
      <c r="Y542">
        <v>0</v>
      </c>
      <c r="Z542">
        <v>0</v>
      </c>
      <c r="AA542">
        <v>0</v>
      </c>
      <c r="AB542">
        <v>0</v>
      </c>
      <c r="AC542">
        <v>0</v>
      </c>
      <c r="AD542">
        <v>1</v>
      </c>
      <c r="AE542">
        <v>2</v>
      </c>
      <c r="AF542" t="s">
        <v>243</v>
      </c>
      <c r="AG542">
        <v>9.0239999999999991</v>
      </c>
      <c r="AH542">
        <v>2</v>
      </c>
      <c r="AI542">
        <v>86296131</v>
      </c>
      <c r="AJ542">
        <v>506</v>
      </c>
      <c r="AK542">
        <v>0</v>
      </c>
      <c r="AL542">
        <v>0</v>
      </c>
      <c r="AM542">
        <v>0</v>
      </c>
      <c r="AN542">
        <v>0</v>
      </c>
      <c r="AO542">
        <v>0</v>
      </c>
      <c r="AP542">
        <v>0</v>
      </c>
      <c r="AQ542">
        <v>0</v>
      </c>
      <c r="AR542">
        <v>0</v>
      </c>
    </row>
    <row r="543" spans="1:44" x14ac:dyDescent="0.2">
      <c r="A543">
        <f>ROW(Source!A319)</f>
        <v>319</v>
      </c>
      <c r="B543">
        <v>86296147</v>
      </c>
      <c r="C543">
        <v>86296129</v>
      </c>
      <c r="D543">
        <v>27439431</v>
      </c>
      <c r="E543">
        <v>1</v>
      </c>
      <c r="F543">
        <v>1</v>
      </c>
      <c r="G543">
        <v>1</v>
      </c>
      <c r="H543">
        <v>2</v>
      </c>
      <c r="I543" t="s">
        <v>977</v>
      </c>
      <c r="J543" t="s">
        <v>978</v>
      </c>
      <c r="K543" t="s">
        <v>979</v>
      </c>
      <c r="L543">
        <v>1368</v>
      </c>
      <c r="N543">
        <v>1011</v>
      </c>
      <c r="O543" t="s">
        <v>927</v>
      </c>
      <c r="P543" t="s">
        <v>927</v>
      </c>
      <c r="Q543">
        <v>1</v>
      </c>
      <c r="X543">
        <v>7.0000000000000007E-2</v>
      </c>
      <c r="Y543">
        <v>0</v>
      </c>
      <c r="Z543">
        <v>120.8</v>
      </c>
      <c r="AA543">
        <v>15.54</v>
      </c>
      <c r="AB543">
        <v>0</v>
      </c>
      <c r="AC543">
        <v>0</v>
      </c>
      <c r="AD543">
        <v>1</v>
      </c>
      <c r="AE543">
        <v>0</v>
      </c>
      <c r="AF543" t="s">
        <v>243</v>
      </c>
      <c r="AG543">
        <v>0.11200000000000002</v>
      </c>
      <c r="AH543">
        <v>2</v>
      </c>
      <c r="AI543">
        <v>86296132</v>
      </c>
      <c r="AJ543">
        <v>507</v>
      </c>
      <c r="AK543">
        <v>0</v>
      </c>
      <c r="AL543">
        <v>0</v>
      </c>
      <c r="AM543">
        <v>0</v>
      </c>
      <c r="AN543">
        <v>0</v>
      </c>
      <c r="AO543">
        <v>0</v>
      </c>
      <c r="AP543">
        <v>0</v>
      </c>
      <c r="AQ543">
        <v>0</v>
      </c>
      <c r="AR543">
        <v>0</v>
      </c>
    </row>
    <row r="544" spans="1:44" x14ac:dyDescent="0.2">
      <c r="A544">
        <f>ROW(Source!A319)</f>
        <v>319</v>
      </c>
      <c r="B544">
        <v>86296148</v>
      </c>
      <c r="C544">
        <v>86296129</v>
      </c>
      <c r="D544">
        <v>27439499</v>
      </c>
      <c r="E544">
        <v>1</v>
      </c>
      <c r="F544">
        <v>1</v>
      </c>
      <c r="G544">
        <v>1</v>
      </c>
      <c r="H544">
        <v>2</v>
      </c>
      <c r="I544" t="s">
        <v>930</v>
      </c>
      <c r="J544" t="s">
        <v>931</v>
      </c>
      <c r="K544" t="s">
        <v>932</v>
      </c>
      <c r="L544">
        <v>1368</v>
      </c>
      <c r="N544">
        <v>1011</v>
      </c>
      <c r="O544" t="s">
        <v>927</v>
      </c>
      <c r="P544" t="s">
        <v>927</v>
      </c>
      <c r="Q544">
        <v>1</v>
      </c>
      <c r="X544">
        <v>0.12</v>
      </c>
      <c r="Y544">
        <v>0</v>
      </c>
      <c r="Z544">
        <v>112.67</v>
      </c>
      <c r="AA544">
        <v>13.61</v>
      </c>
      <c r="AB544">
        <v>0</v>
      </c>
      <c r="AC544">
        <v>0</v>
      </c>
      <c r="AD544">
        <v>1</v>
      </c>
      <c r="AE544">
        <v>0</v>
      </c>
      <c r="AF544" t="s">
        <v>243</v>
      </c>
      <c r="AG544">
        <v>0.192</v>
      </c>
      <c r="AH544">
        <v>2</v>
      </c>
      <c r="AI544">
        <v>86296133</v>
      </c>
      <c r="AJ544">
        <v>508</v>
      </c>
      <c r="AK544">
        <v>0</v>
      </c>
      <c r="AL544">
        <v>0</v>
      </c>
      <c r="AM544">
        <v>0</v>
      </c>
      <c r="AN544">
        <v>0</v>
      </c>
      <c r="AO544">
        <v>0</v>
      </c>
      <c r="AP544">
        <v>0</v>
      </c>
      <c r="AQ544">
        <v>0</v>
      </c>
      <c r="AR544">
        <v>0</v>
      </c>
    </row>
    <row r="545" spans="1:44" x14ac:dyDescent="0.2">
      <c r="A545">
        <f>ROW(Source!A319)</f>
        <v>319</v>
      </c>
      <c r="B545">
        <v>86296149</v>
      </c>
      <c r="C545">
        <v>86296129</v>
      </c>
      <c r="D545">
        <v>27439519</v>
      </c>
      <c r="E545">
        <v>1</v>
      </c>
      <c r="F545">
        <v>1</v>
      </c>
      <c r="G545">
        <v>1</v>
      </c>
      <c r="H545">
        <v>2</v>
      </c>
      <c r="I545" t="s">
        <v>980</v>
      </c>
      <c r="J545" t="s">
        <v>981</v>
      </c>
      <c r="K545" t="s">
        <v>982</v>
      </c>
      <c r="L545">
        <v>1368</v>
      </c>
      <c r="N545">
        <v>1011</v>
      </c>
      <c r="O545" t="s">
        <v>927</v>
      </c>
      <c r="P545" t="s">
        <v>927</v>
      </c>
      <c r="Q545">
        <v>1</v>
      </c>
      <c r="X545">
        <v>5.45</v>
      </c>
      <c r="Y545">
        <v>0</v>
      </c>
      <c r="Z545">
        <v>84.48</v>
      </c>
      <c r="AA545">
        <v>13.61</v>
      </c>
      <c r="AB545">
        <v>0</v>
      </c>
      <c r="AC545">
        <v>0</v>
      </c>
      <c r="AD545">
        <v>1</v>
      </c>
      <c r="AE545">
        <v>0</v>
      </c>
      <c r="AF545" t="s">
        <v>243</v>
      </c>
      <c r="AG545">
        <v>8.7200000000000006</v>
      </c>
      <c r="AH545">
        <v>2</v>
      </c>
      <c r="AI545">
        <v>86296134</v>
      </c>
      <c r="AJ545">
        <v>509</v>
      </c>
      <c r="AK545">
        <v>0</v>
      </c>
      <c r="AL545">
        <v>0</v>
      </c>
      <c r="AM545">
        <v>0</v>
      </c>
      <c r="AN545">
        <v>0</v>
      </c>
      <c r="AO545">
        <v>0</v>
      </c>
      <c r="AP545">
        <v>0</v>
      </c>
      <c r="AQ545">
        <v>0</v>
      </c>
      <c r="AR545">
        <v>0</v>
      </c>
    </row>
    <row r="546" spans="1:44" x14ac:dyDescent="0.2">
      <c r="A546">
        <f>ROW(Source!A319)</f>
        <v>319</v>
      </c>
      <c r="B546">
        <v>86296150</v>
      </c>
      <c r="C546">
        <v>86296129</v>
      </c>
      <c r="D546">
        <v>27439584</v>
      </c>
      <c r="E546">
        <v>1</v>
      </c>
      <c r="F546">
        <v>1</v>
      </c>
      <c r="G546">
        <v>1</v>
      </c>
      <c r="H546">
        <v>2</v>
      </c>
      <c r="I546" t="s">
        <v>983</v>
      </c>
      <c r="J546" t="s">
        <v>984</v>
      </c>
      <c r="K546" t="s">
        <v>985</v>
      </c>
      <c r="L546">
        <v>1368</v>
      </c>
      <c r="N546">
        <v>1011</v>
      </c>
      <c r="O546" t="s">
        <v>927</v>
      </c>
      <c r="P546" t="s">
        <v>927</v>
      </c>
      <c r="Q546">
        <v>1</v>
      </c>
      <c r="X546">
        <v>0.96</v>
      </c>
      <c r="Y546">
        <v>0</v>
      </c>
      <c r="Z546">
        <v>1.56</v>
      </c>
      <c r="AA546">
        <v>0</v>
      </c>
      <c r="AB546">
        <v>0</v>
      </c>
      <c r="AC546">
        <v>0</v>
      </c>
      <c r="AD546">
        <v>1</v>
      </c>
      <c r="AE546">
        <v>0</v>
      </c>
      <c r="AF546" t="s">
        <v>243</v>
      </c>
      <c r="AG546">
        <v>1.536</v>
      </c>
      <c r="AH546">
        <v>2</v>
      </c>
      <c r="AI546">
        <v>86296135</v>
      </c>
      <c r="AJ546">
        <v>510</v>
      </c>
      <c r="AK546">
        <v>0</v>
      </c>
      <c r="AL546">
        <v>0</v>
      </c>
      <c r="AM546">
        <v>0</v>
      </c>
      <c r="AN546">
        <v>0</v>
      </c>
      <c r="AO546">
        <v>0</v>
      </c>
      <c r="AP546">
        <v>0</v>
      </c>
      <c r="AQ546">
        <v>0</v>
      </c>
      <c r="AR546">
        <v>0</v>
      </c>
    </row>
    <row r="547" spans="1:44" x14ac:dyDescent="0.2">
      <c r="A547">
        <f>ROW(Source!A319)</f>
        <v>319</v>
      </c>
      <c r="B547">
        <v>86296151</v>
      </c>
      <c r="C547">
        <v>86296129</v>
      </c>
      <c r="D547">
        <v>27439705</v>
      </c>
      <c r="E547">
        <v>1</v>
      </c>
      <c r="F547">
        <v>1</v>
      </c>
      <c r="G547">
        <v>1</v>
      </c>
      <c r="H547">
        <v>2</v>
      </c>
      <c r="I547" t="s">
        <v>986</v>
      </c>
      <c r="J547" t="s">
        <v>987</v>
      </c>
      <c r="K547" t="s">
        <v>988</v>
      </c>
      <c r="L547">
        <v>1368</v>
      </c>
      <c r="N547">
        <v>1011</v>
      </c>
      <c r="O547" t="s">
        <v>927</v>
      </c>
      <c r="P547" t="s">
        <v>927</v>
      </c>
      <c r="Q547">
        <v>1</v>
      </c>
      <c r="X547">
        <v>1.68</v>
      </c>
      <c r="Y547">
        <v>0</v>
      </c>
      <c r="Z547">
        <v>1.1000000000000001</v>
      </c>
      <c r="AA547">
        <v>0</v>
      </c>
      <c r="AB547">
        <v>0</v>
      </c>
      <c r="AC547">
        <v>0</v>
      </c>
      <c r="AD547">
        <v>1</v>
      </c>
      <c r="AE547">
        <v>0</v>
      </c>
      <c r="AF547" t="s">
        <v>243</v>
      </c>
      <c r="AG547">
        <v>2.6880000000000002</v>
      </c>
      <c r="AH547">
        <v>2</v>
      </c>
      <c r="AI547">
        <v>86296136</v>
      </c>
      <c r="AJ547">
        <v>511</v>
      </c>
      <c r="AK547">
        <v>0</v>
      </c>
      <c r="AL547">
        <v>0</v>
      </c>
      <c r="AM547">
        <v>0</v>
      </c>
      <c r="AN547">
        <v>0</v>
      </c>
      <c r="AO547">
        <v>0</v>
      </c>
      <c r="AP547">
        <v>0</v>
      </c>
      <c r="AQ547">
        <v>0</v>
      </c>
      <c r="AR547">
        <v>0</v>
      </c>
    </row>
    <row r="548" spans="1:44" x14ac:dyDescent="0.2">
      <c r="A548">
        <f>ROW(Source!A319)</f>
        <v>319</v>
      </c>
      <c r="B548">
        <v>86296152</v>
      </c>
      <c r="C548">
        <v>86296129</v>
      </c>
      <c r="D548">
        <v>27439713</v>
      </c>
      <c r="E548">
        <v>1</v>
      </c>
      <c r="F548">
        <v>1</v>
      </c>
      <c r="G548">
        <v>1</v>
      </c>
      <c r="H548">
        <v>2</v>
      </c>
      <c r="I548" t="s">
        <v>989</v>
      </c>
      <c r="J548" t="s">
        <v>990</v>
      </c>
      <c r="K548" t="s">
        <v>991</v>
      </c>
      <c r="L548">
        <v>1368</v>
      </c>
      <c r="N548">
        <v>1011</v>
      </c>
      <c r="O548" t="s">
        <v>927</v>
      </c>
      <c r="P548" t="s">
        <v>927</v>
      </c>
      <c r="Q548">
        <v>1</v>
      </c>
      <c r="X548">
        <v>9.6199999999999992</v>
      </c>
      <c r="Y548">
        <v>0</v>
      </c>
      <c r="Z548">
        <v>11.76</v>
      </c>
      <c r="AA548">
        <v>0</v>
      </c>
      <c r="AB548">
        <v>0</v>
      </c>
      <c r="AC548">
        <v>0</v>
      </c>
      <c r="AD548">
        <v>1</v>
      </c>
      <c r="AE548">
        <v>0</v>
      </c>
      <c r="AF548" t="s">
        <v>243</v>
      </c>
      <c r="AG548">
        <v>15.391999999999999</v>
      </c>
      <c r="AH548">
        <v>2</v>
      </c>
      <c r="AI548">
        <v>86296137</v>
      </c>
      <c r="AJ548">
        <v>512</v>
      </c>
      <c r="AK548">
        <v>0</v>
      </c>
      <c r="AL548">
        <v>0</v>
      </c>
      <c r="AM548">
        <v>0</v>
      </c>
      <c r="AN548">
        <v>0</v>
      </c>
      <c r="AO548">
        <v>0</v>
      </c>
      <c r="AP548">
        <v>0</v>
      </c>
      <c r="AQ548">
        <v>0</v>
      </c>
      <c r="AR548">
        <v>0</v>
      </c>
    </row>
    <row r="549" spans="1:44" x14ac:dyDescent="0.2">
      <c r="A549">
        <f>ROW(Source!A319)</f>
        <v>319</v>
      </c>
      <c r="B549">
        <v>86296153</v>
      </c>
      <c r="C549">
        <v>86296129</v>
      </c>
      <c r="D549">
        <v>27439719</v>
      </c>
      <c r="E549">
        <v>1</v>
      </c>
      <c r="F549">
        <v>1</v>
      </c>
      <c r="G549">
        <v>1</v>
      </c>
      <c r="H549">
        <v>2</v>
      </c>
      <c r="I549" t="s">
        <v>992</v>
      </c>
      <c r="J549" t="s">
        <v>993</v>
      </c>
      <c r="K549" t="s">
        <v>994</v>
      </c>
      <c r="L549">
        <v>1368</v>
      </c>
      <c r="N549">
        <v>1011</v>
      </c>
      <c r="O549" t="s">
        <v>927</v>
      </c>
      <c r="P549" t="s">
        <v>927</v>
      </c>
      <c r="Q549">
        <v>1</v>
      </c>
      <c r="X549">
        <v>0.39</v>
      </c>
      <c r="Y549">
        <v>0</v>
      </c>
      <c r="Z549">
        <v>6.57</v>
      </c>
      <c r="AA549">
        <v>0</v>
      </c>
      <c r="AB549">
        <v>0</v>
      </c>
      <c r="AC549">
        <v>0</v>
      </c>
      <c r="AD549">
        <v>1</v>
      </c>
      <c r="AE549">
        <v>0</v>
      </c>
      <c r="AF549" t="s">
        <v>243</v>
      </c>
      <c r="AG549">
        <v>0.62400000000000011</v>
      </c>
      <c r="AH549">
        <v>2</v>
      </c>
      <c r="AI549">
        <v>86296138</v>
      </c>
      <c r="AJ549">
        <v>513</v>
      </c>
      <c r="AK549">
        <v>0</v>
      </c>
      <c r="AL549">
        <v>0</v>
      </c>
      <c r="AM549">
        <v>0</v>
      </c>
      <c r="AN549">
        <v>0</v>
      </c>
      <c r="AO549">
        <v>0</v>
      </c>
      <c r="AP549">
        <v>0</v>
      </c>
      <c r="AQ549">
        <v>0</v>
      </c>
      <c r="AR549">
        <v>0</v>
      </c>
    </row>
    <row r="550" spans="1:44" x14ac:dyDescent="0.2">
      <c r="A550">
        <f>ROW(Source!A319)</f>
        <v>319</v>
      </c>
      <c r="B550">
        <v>86296154</v>
      </c>
      <c r="C550">
        <v>86296129</v>
      </c>
      <c r="D550">
        <v>27441019</v>
      </c>
      <c r="E550">
        <v>1</v>
      </c>
      <c r="F550">
        <v>1</v>
      </c>
      <c r="G550">
        <v>1</v>
      </c>
      <c r="H550">
        <v>2</v>
      </c>
      <c r="I550" t="s">
        <v>995</v>
      </c>
      <c r="J550" t="s">
        <v>996</v>
      </c>
      <c r="K550" t="s">
        <v>997</v>
      </c>
      <c r="L550">
        <v>1368</v>
      </c>
      <c r="N550">
        <v>1011</v>
      </c>
      <c r="O550" t="s">
        <v>927</v>
      </c>
      <c r="P550" t="s">
        <v>927</v>
      </c>
      <c r="Q550">
        <v>1</v>
      </c>
      <c r="X550">
        <v>0.28999999999999998</v>
      </c>
      <c r="Y550">
        <v>0</v>
      </c>
      <c r="Z550">
        <v>5.09</v>
      </c>
      <c r="AA550">
        <v>0</v>
      </c>
      <c r="AB550">
        <v>0</v>
      </c>
      <c r="AC550">
        <v>0</v>
      </c>
      <c r="AD550">
        <v>1</v>
      </c>
      <c r="AE550">
        <v>0</v>
      </c>
      <c r="AF550" t="s">
        <v>243</v>
      </c>
      <c r="AG550">
        <v>0.46399999999999997</v>
      </c>
      <c r="AH550">
        <v>2</v>
      </c>
      <c r="AI550">
        <v>86296139</v>
      </c>
      <c r="AJ550">
        <v>514</v>
      </c>
      <c r="AK550">
        <v>0</v>
      </c>
      <c r="AL550">
        <v>0</v>
      </c>
      <c r="AM550">
        <v>0</v>
      </c>
      <c r="AN550">
        <v>0</v>
      </c>
      <c r="AO550">
        <v>0</v>
      </c>
      <c r="AP550">
        <v>0</v>
      </c>
      <c r="AQ550">
        <v>0</v>
      </c>
      <c r="AR550">
        <v>0</v>
      </c>
    </row>
    <row r="551" spans="1:44" x14ac:dyDescent="0.2">
      <c r="A551">
        <f>ROW(Source!A319)</f>
        <v>319</v>
      </c>
      <c r="B551">
        <v>86296155</v>
      </c>
      <c r="C551">
        <v>86296129</v>
      </c>
      <c r="D551">
        <v>27441327</v>
      </c>
      <c r="E551">
        <v>1</v>
      </c>
      <c r="F551">
        <v>1</v>
      </c>
      <c r="G551">
        <v>1</v>
      </c>
      <c r="H551">
        <v>2</v>
      </c>
      <c r="I551" t="s">
        <v>936</v>
      </c>
      <c r="J551" t="s">
        <v>937</v>
      </c>
      <c r="K551" t="s">
        <v>938</v>
      </c>
      <c r="L551">
        <v>1368</v>
      </c>
      <c r="N551">
        <v>1011</v>
      </c>
      <c r="O551" t="s">
        <v>927</v>
      </c>
      <c r="P551" t="s">
        <v>927</v>
      </c>
      <c r="Q551">
        <v>1</v>
      </c>
      <c r="X551">
        <v>0.19</v>
      </c>
      <c r="Y551">
        <v>0</v>
      </c>
      <c r="Z551">
        <v>93.37</v>
      </c>
      <c r="AA551">
        <v>11.69</v>
      </c>
      <c r="AB551">
        <v>0</v>
      </c>
      <c r="AC551">
        <v>0</v>
      </c>
      <c r="AD551">
        <v>1</v>
      </c>
      <c r="AE551">
        <v>0</v>
      </c>
      <c r="AF551" t="s">
        <v>243</v>
      </c>
      <c r="AG551">
        <v>0.30400000000000005</v>
      </c>
      <c r="AH551">
        <v>2</v>
      </c>
      <c r="AI551">
        <v>86296140</v>
      </c>
      <c r="AJ551">
        <v>515</v>
      </c>
      <c r="AK551">
        <v>0</v>
      </c>
      <c r="AL551">
        <v>0</v>
      </c>
      <c r="AM551">
        <v>0</v>
      </c>
      <c r="AN551">
        <v>0</v>
      </c>
      <c r="AO551">
        <v>0</v>
      </c>
      <c r="AP551">
        <v>0</v>
      </c>
      <c r="AQ551">
        <v>0</v>
      </c>
      <c r="AR551">
        <v>0</v>
      </c>
    </row>
    <row r="552" spans="1:44" x14ac:dyDescent="0.2">
      <c r="A552">
        <f>ROW(Source!A319)</f>
        <v>319</v>
      </c>
      <c r="B552">
        <v>86296156</v>
      </c>
      <c r="C552">
        <v>86296129</v>
      </c>
      <c r="D552">
        <v>27371625</v>
      </c>
      <c r="E552">
        <v>1</v>
      </c>
      <c r="F552">
        <v>1</v>
      </c>
      <c r="G552">
        <v>1</v>
      </c>
      <c r="H552">
        <v>3</v>
      </c>
      <c r="I552" t="s">
        <v>1071</v>
      </c>
      <c r="J552" t="s">
        <v>1072</v>
      </c>
      <c r="K552" t="s">
        <v>1073</v>
      </c>
      <c r="L552">
        <v>1348</v>
      </c>
      <c r="N552">
        <v>1009</v>
      </c>
      <c r="O552" t="s">
        <v>63</v>
      </c>
      <c r="P552" t="s">
        <v>63</v>
      </c>
      <c r="Q552">
        <v>1000</v>
      </c>
      <c r="X552">
        <v>1E-4</v>
      </c>
      <c r="Y552">
        <v>37900</v>
      </c>
      <c r="Z552">
        <v>0</v>
      </c>
      <c r="AA552">
        <v>0</v>
      </c>
      <c r="AB552">
        <v>0</v>
      </c>
      <c r="AC552">
        <v>0</v>
      </c>
      <c r="AD552">
        <v>1</v>
      </c>
      <c r="AE552">
        <v>0</v>
      </c>
      <c r="AF552" t="s">
        <v>6</v>
      </c>
      <c r="AG552">
        <v>1E-4</v>
      </c>
      <c r="AH552">
        <v>3</v>
      </c>
      <c r="AI552">
        <v>-1</v>
      </c>
      <c r="AJ552" t="s">
        <v>6</v>
      </c>
      <c r="AK552">
        <v>4</v>
      </c>
      <c r="AL552">
        <v>-3.79</v>
      </c>
      <c r="AM552">
        <v>0</v>
      </c>
      <c r="AN552">
        <v>0</v>
      </c>
      <c r="AO552">
        <v>0</v>
      </c>
      <c r="AP552">
        <v>0</v>
      </c>
      <c r="AQ552">
        <v>0</v>
      </c>
      <c r="AR552">
        <v>1</v>
      </c>
    </row>
    <row r="553" spans="1:44" x14ac:dyDescent="0.2">
      <c r="A553">
        <f>ROW(Source!A319)</f>
        <v>319</v>
      </c>
      <c r="B553">
        <v>86296157</v>
      </c>
      <c r="C553">
        <v>86296129</v>
      </c>
      <c r="D553">
        <v>27371079</v>
      </c>
      <c r="E553">
        <v>1</v>
      </c>
      <c r="F553">
        <v>1</v>
      </c>
      <c r="G553">
        <v>1</v>
      </c>
      <c r="H553">
        <v>3</v>
      </c>
      <c r="I553" t="s">
        <v>249</v>
      </c>
      <c r="J553" t="s">
        <v>251</v>
      </c>
      <c r="K553" t="s">
        <v>250</v>
      </c>
      <c r="L553">
        <v>1339</v>
      </c>
      <c r="N553">
        <v>1007</v>
      </c>
      <c r="O553" t="s">
        <v>32</v>
      </c>
      <c r="P553" t="s">
        <v>32</v>
      </c>
      <c r="Q553">
        <v>1</v>
      </c>
      <c r="X553">
        <v>1.37</v>
      </c>
      <c r="Y553">
        <v>6.22</v>
      </c>
      <c r="Z553">
        <v>0</v>
      </c>
      <c r="AA553">
        <v>0</v>
      </c>
      <c r="AB553">
        <v>0</v>
      </c>
      <c r="AC553">
        <v>0</v>
      </c>
      <c r="AD553">
        <v>1</v>
      </c>
      <c r="AE553">
        <v>0</v>
      </c>
      <c r="AF553" t="s">
        <v>6</v>
      </c>
      <c r="AG553">
        <v>1.37</v>
      </c>
      <c r="AH553">
        <v>2</v>
      </c>
      <c r="AI553">
        <v>86296141</v>
      </c>
      <c r="AJ553">
        <v>516</v>
      </c>
      <c r="AK553">
        <v>3</v>
      </c>
      <c r="AL553">
        <v>-8.5213999999999999</v>
      </c>
      <c r="AM553">
        <v>0</v>
      </c>
      <c r="AN553">
        <v>0</v>
      </c>
      <c r="AO553">
        <v>0</v>
      </c>
      <c r="AP553">
        <v>0</v>
      </c>
      <c r="AQ553">
        <v>0</v>
      </c>
      <c r="AR553">
        <v>1</v>
      </c>
    </row>
    <row r="554" spans="1:44" x14ac:dyDescent="0.2">
      <c r="A554">
        <f>ROW(Source!A319)</f>
        <v>319</v>
      </c>
      <c r="B554">
        <v>86296158</v>
      </c>
      <c r="C554">
        <v>86296129</v>
      </c>
      <c r="D554">
        <v>27377902</v>
      </c>
      <c r="E554">
        <v>1</v>
      </c>
      <c r="F554">
        <v>1</v>
      </c>
      <c r="G554">
        <v>1</v>
      </c>
      <c r="H554">
        <v>3</v>
      </c>
      <c r="I554" t="s">
        <v>1074</v>
      </c>
      <c r="J554" t="s">
        <v>1075</v>
      </c>
      <c r="K554" t="s">
        <v>1076</v>
      </c>
      <c r="L554">
        <v>1348</v>
      </c>
      <c r="N554">
        <v>1009</v>
      </c>
      <c r="O554" t="s">
        <v>63</v>
      </c>
      <c r="P554" t="s">
        <v>63</v>
      </c>
      <c r="Q554">
        <v>1000</v>
      </c>
      <c r="X554">
        <v>3.0000000000000001E-5</v>
      </c>
      <c r="Y554">
        <v>4965.4399999999996</v>
      </c>
      <c r="Z554">
        <v>0</v>
      </c>
      <c r="AA554">
        <v>0</v>
      </c>
      <c r="AB554">
        <v>0</v>
      </c>
      <c r="AC554">
        <v>0</v>
      </c>
      <c r="AD554">
        <v>1</v>
      </c>
      <c r="AE554">
        <v>0</v>
      </c>
      <c r="AF554" t="s">
        <v>6</v>
      </c>
      <c r="AG554">
        <v>3.0000000000000001E-5</v>
      </c>
      <c r="AH554">
        <v>3</v>
      </c>
      <c r="AI554">
        <v>-1</v>
      </c>
      <c r="AJ554" t="s">
        <v>6</v>
      </c>
      <c r="AK554">
        <v>4</v>
      </c>
      <c r="AL554">
        <v>-0.14896319999999999</v>
      </c>
      <c r="AM554">
        <v>0</v>
      </c>
      <c r="AN554">
        <v>0</v>
      </c>
      <c r="AO554">
        <v>0</v>
      </c>
      <c r="AP554">
        <v>0</v>
      </c>
      <c r="AQ554">
        <v>0</v>
      </c>
      <c r="AR554">
        <v>1</v>
      </c>
    </row>
    <row r="555" spans="1:44" x14ac:dyDescent="0.2">
      <c r="A555">
        <f>ROW(Source!A319)</f>
        <v>319</v>
      </c>
      <c r="B555">
        <v>86296159</v>
      </c>
      <c r="C555">
        <v>86296129</v>
      </c>
      <c r="D555">
        <v>27378107</v>
      </c>
      <c r="E555">
        <v>1</v>
      </c>
      <c r="F555">
        <v>1</v>
      </c>
      <c r="G555">
        <v>1</v>
      </c>
      <c r="H555">
        <v>3</v>
      </c>
      <c r="I555" t="s">
        <v>1077</v>
      </c>
      <c r="J555" t="s">
        <v>1078</v>
      </c>
      <c r="K555" t="s">
        <v>1079</v>
      </c>
      <c r="L555">
        <v>1348</v>
      </c>
      <c r="N555">
        <v>1009</v>
      </c>
      <c r="O555" t="s">
        <v>63</v>
      </c>
      <c r="P555" t="s">
        <v>63</v>
      </c>
      <c r="Q555">
        <v>1000</v>
      </c>
      <c r="X555">
        <v>1.9400000000000001E-3</v>
      </c>
      <c r="Y555">
        <v>4950</v>
      </c>
      <c r="Z555">
        <v>0</v>
      </c>
      <c r="AA555">
        <v>0</v>
      </c>
      <c r="AB555">
        <v>0</v>
      </c>
      <c r="AC555">
        <v>0</v>
      </c>
      <c r="AD555">
        <v>1</v>
      </c>
      <c r="AE555">
        <v>0</v>
      </c>
      <c r="AF555" t="s">
        <v>6</v>
      </c>
      <c r="AG555">
        <v>1.9400000000000001E-3</v>
      </c>
      <c r="AH555">
        <v>3</v>
      </c>
      <c r="AI555">
        <v>-1</v>
      </c>
      <c r="AJ555" t="s">
        <v>6</v>
      </c>
      <c r="AK555">
        <v>4</v>
      </c>
      <c r="AL555">
        <v>-9.6029999999999998</v>
      </c>
      <c r="AM555">
        <v>0</v>
      </c>
      <c r="AN555">
        <v>0</v>
      </c>
      <c r="AO555">
        <v>0</v>
      </c>
      <c r="AP555">
        <v>0</v>
      </c>
      <c r="AQ555">
        <v>0</v>
      </c>
      <c r="AR555">
        <v>1</v>
      </c>
    </row>
    <row r="556" spans="1:44" x14ac:dyDescent="0.2">
      <c r="A556">
        <f>ROW(Source!A319)</f>
        <v>319</v>
      </c>
      <c r="B556">
        <v>86296160</v>
      </c>
      <c r="C556">
        <v>86296129</v>
      </c>
      <c r="D556">
        <v>27378266</v>
      </c>
      <c r="E556">
        <v>1</v>
      </c>
      <c r="F556">
        <v>1</v>
      </c>
      <c r="G556">
        <v>1</v>
      </c>
      <c r="H556">
        <v>3</v>
      </c>
      <c r="I556" t="s">
        <v>1080</v>
      </c>
      <c r="J556" t="s">
        <v>1081</v>
      </c>
      <c r="K556" t="s">
        <v>1082</v>
      </c>
      <c r="L556">
        <v>1348</v>
      </c>
      <c r="N556">
        <v>1009</v>
      </c>
      <c r="O556" t="s">
        <v>63</v>
      </c>
      <c r="P556" t="s">
        <v>63</v>
      </c>
      <c r="Q556">
        <v>1000</v>
      </c>
      <c r="X556">
        <v>4.0000000000000001E-3</v>
      </c>
      <c r="Y556">
        <v>10815</v>
      </c>
      <c r="Z556">
        <v>0</v>
      </c>
      <c r="AA556">
        <v>0</v>
      </c>
      <c r="AB556">
        <v>0</v>
      </c>
      <c r="AC556">
        <v>0</v>
      </c>
      <c r="AD556">
        <v>1</v>
      </c>
      <c r="AE556">
        <v>0</v>
      </c>
      <c r="AF556" t="s">
        <v>6</v>
      </c>
      <c r="AG556">
        <v>4.0000000000000001E-3</v>
      </c>
      <c r="AH556">
        <v>3</v>
      </c>
      <c r="AI556">
        <v>-1</v>
      </c>
      <c r="AJ556" t="s">
        <v>6</v>
      </c>
      <c r="AK556">
        <v>4</v>
      </c>
      <c r="AL556">
        <v>-43.26</v>
      </c>
      <c r="AM556">
        <v>0</v>
      </c>
      <c r="AN556">
        <v>0</v>
      </c>
      <c r="AO556">
        <v>0</v>
      </c>
      <c r="AP556">
        <v>0</v>
      </c>
      <c r="AQ556">
        <v>0</v>
      </c>
      <c r="AR556">
        <v>1</v>
      </c>
    </row>
    <row r="557" spans="1:44" x14ac:dyDescent="0.2">
      <c r="A557">
        <f>ROW(Source!A319)</f>
        <v>319</v>
      </c>
      <c r="B557">
        <v>86296161</v>
      </c>
      <c r="C557">
        <v>86296129</v>
      </c>
      <c r="D557">
        <v>27378501</v>
      </c>
      <c r="E557">
        <v>1</v>
      </c>
      <c r="F557">
        <v>1</v>
      </c>
      <c r="G557">
        <v>1</v>
      </c>
      <c r="H557">
        <v>3</v>
      </c>
      <c r="I557" t="s">
        <v>1083</v>
      </c>
      <c r="J557" t="s">
        <v>1084</v>
      </c>
      <c r="K557" t="s">
        <v>1085</v>
      </c>
      <c r="L557">
        <v>1348</v>
      </c>
      <c r="N557">
        <v>1009</v>
      </c>
      <c r="O557" t="s">
        <v>63</v>
      </c>
      <c r="P557" t="s">
        <v>63</v>
      </c>
      <c r="Q557">
        <v>1000</v>
      </c>
      <c r="X557">
        <v>0</v>
      </c>
      <c r="Y557">
        <v>9100</v>
      </c>
      <c r="Z557">
        <v>0</v>
      </c>
      <c r="AA557">
        <v>0</v>
      </c>
      <c r="AB557">
        <v>0</v>
      </c>
      <c r="AC557">
        <v>1</v>
      </c>
      <c r="AD557">
        <v>0</v>
      </c>
      <c r="AE557">
        <v>0</v>
      </c>
      <c r="AF557" t="s">
        <v>6</v>
      </c>
      <c r="AG557">
        <v>0</v>
      </c>
      <c r="AH557">
        <v>3</v>
      </c>
      <c r="AI557">
        <v>-1</v>
      </c>
      <c r="AJ557" t="s">
        <v>6</v>
      </c>
      <c r="AK557">
        <v>0</v>
      </c>
      <c r="AL557">
        <v>0</v>
      </c>
      <c r="AM557">
        <v>0</v>
      </c>
      <c r="AN557">
        <v>0</v>
      </c>
      <c r="AO557">
        <v>0</v>
      </c>
      <c r="AP557">
        <v>0</v>
      </c>
      <c r="AQ557">
        <v>0</v>
      </c>
      <c r="AR557">
        <v>0</v>
      </c>
    </row>
    <row r="558" spans="1:44" x14ac:dyDescent="0.2">
      <c r="A558">
        <f>ROW(Source!A319)</f>
        <v>319</v>
      </c>
      <c r="B558">
        <v>86296162</v>
      </c>
      <c r="C558">
        <v>86296129</v>
      </c>
      <c r="D558">
        <v>27378576</v>
      </c>
      <c r="E558">
        <v>1</v>
      </c>
      <c r="F558">
        <v>1</v>
      </c>
      <c r="G558">
        <v>1</v>
      </c>
      <c r="H558">
        <v>3</v>
      </c>
      <c r="I558" t="s">
        <v>1040</v>
      </c>
      <c r="J558" t="s">
        <v>1041</v>
      </c>
      <c r="K558" t="s">
        <v>62</v>
      </c>
      <c r="L558">
        <v>1348</v>
      </c>
      <c r="N558">
        <v>1009</v>
      </c>
      <c r="O558" t="s">
        <v>63</v>
      </c>
      <c r="P558" t="s">
        <v>63</v>
      </c>
      <c r="Q558">
        <v>1000</v>
      </c>
      <c r="X558">
        <v>1.0000000000000001E-5</v>
      </c>
      <c r="Y558">
        <v>12050</v>
      </c>
      <c r="Z558">
        <v>0</v>
      </c>
      <c r="AA558">
        <v>0</v>
      </c>
      <c r="AB558">
        <v>0</v>
      </c>
      <c r="AC558">
        <v>0</v>
      </c>
      <c r="AD558">
        <v>1</v>
      </c>
      <c r="AE558">
        <v>0</v>
      </c>
      <c r="AF558" t="s">
        <v>6</v>
      </c>
      <c r="AG558">
        <v>1.0000000000000001E-5</v>
      </c>
      <c r="AH558">
        <v>3</v>
      </c>
      <c r="AI558">
        <v>-1</v>
      </c>
      <c r="AJ558" t="s">
        <v>6</v>
      </c>
      <c r="AK558">
        <v>4</v>
      </c>
      <c r="AL558">
        <v>-0.12050000000000001</v>
      </c>
      <c r="AM558">
        <v>0</v>
      </c>
      <c r="AN558">
        <v>0</v>
      </c>
      <c r="AO558">
        <v>0</v>
      </c>
      <c r="AP558">
        <v>0</v>
      </c>
      <c r="AQ558">
        <v>0</v>
      </c>
      <c r="AR558">
        <v>1</v>
      </c>
    </row>
    <row r="559" spans="1:44" x14ac:dyDescent="0.2">
      <c r="A559">
        <f>ROW(Source!A319)</f>
        <v>319</v>
      </c>
      <c r="B559">
        <v>86296163</v>
      </c>
      <c r="C559">
        <v>86296129</v>
      </c>
      <c r="D559">
        <v>27371084</v>
      </c>
      <c r="E559">
        <v>1</v>
      </c>
      <c r="F559">
        <v>1</v>
      </c>
      <c r="G559">
        <v>1</v>
      </c>
      <c r="H559">
        <v>3</v>
      </c>
      <c r="I559" t="s">
        <v>255</v>
      </c>
      <c r="J559" t="s">
        <v>257</v>
      </c>
      <c r="K559" t="s">
        <v>256</v>
      </c>
      <c r="L559">
        <v>1346</v>
      </c>
      <c r="N559">
        <v>1009</v>
      </c>
      <c r="O559" t="s">
        <v>182</v>
      </c>
      <c r="P559" t="s">
        <v>182</v>
      </c>
      <c r="Q559">
        <v>1</v>
      </c>
      <c r="X559">
        <v>0.41</v>
      </c>
      <c r="Y559">
        <v>6.12</v>
      </c>
      <c r="Z559">
        <v>0</v>
      </c>
      <c r="AA559">
        <v>0</v>
      </c>
      <c r="AB559">
        <v>0</v>
      </c>
      <c r="AC559">
        <v>0</v>
      </c>
      <c r="AD559">
        <v>1</v>
      </c>
      <c r="AE559">
        <v>0</v>
      </c>
      <c r="AF559" t="s">
        <v>6</v>
      </c>
      <c r="AG559">
        <v>0.41</v>
      </c>
      <c r="AH559">
        <v>2</v>
      </c>
      <c r="AI559">
        <v>86296143</v>
      </c>
      <c r="AJ559">
        <v>518</v>
      </c>
      <c r="AK559">
        <v>3</v>
      </c>
      <c r="AL559">
        <v>-2.5091999999999999</v>
      </c>
      <c r="AM559">
        <v>0</v>
      </c>
      <c r="AN559">
        <v>0</v>
      </c>
      <c r="AO559">
        <v>0</v>
      </c>
      <c r="AP559">
        <v>0</v>
      </c>
      <c r="AQ559">
        <v>0</v>
      </c>
      <c r="AR559">
        <v>1</v>
      </c>
    </row>
    <row r="560" spans="1:44" x14ac:dyDescent="0.2">
      <c r="A560">
        <f>ROW(Source!A319)</f>
        <v>319</v>
      </c>
      <c r="B560">
        <v>86296164</v>
      </c>
      <c r="C560">
        <v>86296129</v>
      </c>
      <c r="D560">
        <v>27374681</v>
      </c>
      <c r="E560">
        <v>1</v>
      </c>
      <c r="F560">
        <v>1</v>
      </c>
      <c r="G560">
        <v>1</v>
      </c>
      <c r="H560">
        <v>3</v>
      </c>
      <c r="I560" t="s">
        <v>1086</v>
      </c>
      <c r="J560" t="s">
        <v>1087</v>
      </c>
      <c r="K560" t="s">
        <v>1088</v>
      </c>
      <c r="L560">
        <v>1348</v>
      </c>
      <c r="N560">
        <v>1009</v>
      </c>
      <c r="O560" t="s">
        <v>63</v>
      </c>
      <c r="P560" t="s">
        <v>63</v>
      </c>
      <c r="Q560">
        <v>1000</v>
      </c>
      <c r="X560">
        <v>5.9999999999999995E-4</v>
      </c>
      <c r="Y560">
        <v>9169.91</v>
      </c>
      <c r="Z560">
        <v>0</v>
      </c>
      <c r="AA560">
        <v>0</v>
      </c>
      <c r="AB560">
        <v>0</v>
      </c>
      <c r="AC560">
        <v>0</v>
      </c>
      <c r="AD560">
        <v>1</v>
      </c>
      <c r="AE560">
        <v>0</v>
      </c>
      <c r="AF560" t="s">
        <v>6</v>
      </c>
      <c r="AG560">
        <v>5.9999999999999995E-4</v>
      </c>
      <c r="AH560">
        <v>3</v>
      </c>
      <c r="AI560">
        <v>-1</v>
      </c>
      <c r="AJ560" t="s">
        <v>6</v>
      </c>
      <c r="AK560">
        <v>4</v>
      </c>
      <c r="AL560">
        <v>-5.5019459999999993</v>
      </c>
      <c r="AM560">
        <v>0</v>
      </c>
      <c r="AN560">
        <v>0</v>
      </c>
      <c r="AO560">
        <v>0</v>
      </c>
      <c r="AP560">
        <v>0</v>
      </c>
      <c r="AQ560">
        <v>0</v>
      </c>
      <c r="AR560">
        <v>1</v>
      </c>
    </row>
    <row r="561" spans="1:44" x14ac:dyDescent="0.2">
      <c r="A561">
        <f>ROW(Source!A319)</f>
        <v>319</v>
      </c>
      <c r="B561">
        <v>86296165</v>
      </c>
      <c r="C561">
        <v>86296129</v>
      </c>
      <c r="D561">
        <v>27379623</v>
      </c>
      <c r="E561">
        <v>1</v>
      </c>
      <c r="F561">
        <v>1</v>
      </c>
      <c r="G561">
        <v>1</v>
      </c>
      <c r="H561">
        <v>3</v>
      </c>
      <c r="I561" t="s">
        <v>1089</v>
      </c>
      <c r="J561" t="s">
        <v>1090</v>
      </c>
      <c r="K561" t="s">
        <v>1091</v>
      </c>
      <c r="L561">
        <v>1339</v>
      </c>
      <c r="N561">
        <v>1007</v>
      </c>
      <c r="O561" t="s">
        <v>32</v>
      </c>
      <c r="P561" t="s">
        <v>32</v>
      </c>
      <c r="Q561">
        <v>1</v>
      </c>
      <c r="X561">
        <v>1.0300000000000001E-3</v>
      </c>
      <c r="Y561">
        <v>1700</v>
      </c>
      <c r="Z561">
        <v>0</v>
      </c>
      <c r="AA561">
        <v>0</v>
      </c>
      <c r="AB561">
        <v>0</v>
      </c>
      <c r="AC561">
        <v>0</v>
      </c>
      <c r="AD561">
        <v>1</v>
      </c>
      <c r="AE561">
        <v>0</v>
      </c>
      <c r="AF561" t="s">
        <v>6</v>
      </c>
      <c r="AG561">
        <v>1.0300000000000001E-3</v>
      </c>
      <c r="AH561">
        <v>3</v>
      </c>
      <c r="AI561">
        <v>-1</v>
      </c>
      <c r="AJ561" t="s">
        <v>6</v>
      </c>
      <c r="AK561">
        <v>4</v>
      </c>
      <c r="AL561">
        <v>-1.7510000000000001</v>
      </c>
      <c r="AM561">
        <v>0</v>
      </c>
      <c r="AN561">
        <v>0</v>
      </c>
      <c r="AO561">
        <v>0</v>
      </c>
      <c r="AP561">
        <v>0</v>
      </c>
      <c r="AQ561">
        <v>0</v>
      </c>
      <c r="AR561">
        <v>1</v>
      </c>
    </row>
    <row r="562" spans="1:44" x14ac:dyDescent="0.2">
      <c r="A562">
        <f>ROW(Source!A319)</f>
        <v>319</v>
      </c>
      <c r="B562">
        <v>86296166</v>
      </c>
      <c r="C562">
        <v>86296129</v>
      </c>
      <c r="D562">
        <v>27386415</v>
      </c>
      <c r="E562">
        <v>1</v>
      </c>
      <c r="F562">
        <v>1</v>
      </c>
      <c r="G562">
        <v>1</v>
      </c>
      <c r="H562">
        <v>3</v>
      </c>
      <c r="I562" t="s">
        <v>1092</v>
      </c>
      <c r="J562" t="s">
        <v>1093</v>
      </c>
      <c r="K562" t="s">
        <v>1094</v>
      </c>
      <c r="L562">
        <v>1348</v>
      </c>
      <c r="N562">
        <v>1009</v>
      </c>
      <c r="O562" t="s">
        <v>63</v>
      </c>
      <c r="P562" t="s">
        <v>63</v>
      </c>
      <c r="Q562">
        <v>1000</v>
      </c>
      <c r="X562">
        <v>3.1E-4</v>
      </c>
      <c r="Y562">
        <v>15620</v>
      </c>
      <c r="Z562">
        <v>0</v>
      </c>
      <c r="AA562">
        <v>0</v>
      </c>
      <c r="AB562">
        <v>0</v>
      </c>
      <c r="AC562">
        <v>0</v>
      </c>
      <c r="AD562">
        <v>1</v>
      </c>
      <c r="AE562">
        <v>0</v>
      </c>
      <c r="AF562" t="s">
        <v>6</v>
      </c>
      <c r="AG562">
        <v>3.1E-4</v>
      </c>
      <c r="AH562">
        <v>3</v>
      </c>
      <c r="AI562">
        <v>-1</v>
      </c>
      <c r="AJ562" t="s">
        <v>6</v>
      </c>
      <c r="AK562">
        <v>4</v>
      </c>
      <c r="AL562">
        <v>-4.8422000000000001</v>
      </c>
      <c r="AM562">
        <v>0</v>
      </c>
      <c r="AN562">
        <v>0</v>
      </c>
      <c r="AO562">
        <v>0</v>
      </c>
      <c r="AP562">
        <v>0</v>
      </c>
      <c r="AQ562">
        <v>0</v>
      </c>
      <c r="AR562">
        <v>1</v>
      </c>
    </row>
    <row r="563" spans="1:44" x14ac:dyDescent="0.2">
      <c r="A563">
        <f>ROW(Source!A319)</f>
        <v>319</v>
      </c>
      <c r="B563">
        <v>86296167</v>
      </c>
      <c r="C563">
        <v>86296129</v>
      </c>
      <c r="D563">
        <v>27391761</v>
      </c>
      <c r="E563">
        <v>1</v>
      </c>
      <c r="F563">
        <v>1</v>
      </c>
      <c r="G563">
        <v>1</v>
      </c>
      <c r="H563">
        <v>3</v>
      </c>
      <c r="I563" t="s">
        <v>1095</v>
      </c>
      <c r="J563" t="s">
        <v>1096</v>
      </c>
      <c r="K563" t="s">
        <v>1097</v>
      </c>
      <c r="L563">
        <v>1348</v>
      </c>
      <c r="N563">
        <v>1009</v>
      </c>
      <c r="O563" t="s">
        <v>63</v>
      </c>
      <c r="P563" t="s">
        <v>63</v>
      </c>
      <c r="Q563">
        <v>1000</v>
      </c>
      <c r="X563">
        <v>1E-3</v>
      </c>
      <c r="Y563">
        <v>10988.93</v>
      </c>
      <c r="Z563">
        <v>0</v>
      </c>
      <c r="AA563">
        <v>0</v>
      </c>
      <c r="AB563">
        <v>0</v>
      </c>
      <c r="AC563">
        <v>0</v>
      </c>
      <c r="AD563">
        <v>1</v>
      </c>
      <c r="AE563">
        <v>0</v>
      </c>
      <c r="AF563" t="s">
        <v>6</v>
      </c>
      <c r="AG563">
        <v>1E-3</v>
      </c>
      <c r="AH563">
        <v>3</v>
      </c>
      <c r="AI563">
        <v>-1</v>
      </c>
      <c r="AJ563" t="s">
        <v>6</v>
      </c>
      <c r="AK563">
        <v>4</v>
      </c>
      <c r="AL563">
        <v>-10.98893</v>
      </c>
      <c r="AM563">
        <v>0</v>
      </c>
      <c r="AN563">
        <v>0</v>
      </c>
      <c r="AO563">
        <v>0</v>
      </c>
      <c r="AP563">
        <v>0</v>
      </c>
      <c r="AQ563">
        <v>0</v>
      </c>
      <c r="AR563">
        <v>1</v>
      </c>
    </row>
    <row r="564" spans="1:44" x14ac:dyDescent="0.2">
      <c r="A564">
        <f>ROW(Source!A319)</f>
        <v>319</v>
      </c>
      <c r="B564">
        <v>86296168</v>
      </c>
      <c r="C564">
        <v>86296129</v>
      </c>
      <c r="D564">
        <v>27390428</v>
      </c>
      <c r="E564">
        <v>1</v>
      </c>
      <c r="F564">
        <v>1</v>
      </c>
      <c r="G564">
        <v>1</v>
      </c>
      <c r="H564">
        <v>3</v>
      </c>
      <c r="I564" t="s">
        <v>1098</v>
      </c>
      <c r="J564" t="s">
        <v>1099</v>
      </c>
      <c r="K564" t="s">
        <v>1100</v>
      </c>
      <c r="L564">
        <v>1348</v>
      </c>
      <c r="N564">
        <v>1009</v>
      </c>
      <c r="O564" t="s">
        <v>63</v>
      </c>
      <c r="P564" t="s">
        <v>63</v>
      </c>
      <c r="Q564">
        <v>1000</v>
      </c>
      <c r="X564">
        <v>1</v>
      </c>
      <c r="Y564">
        <v>0</v>
      </c>
      <c r="Z564">
        <v>0</v>
      </c>
      <c r="AA564">
        <v>0</v>
      </c>
      <c r="AB564">
        <v>0</v>
      </c>
      <c r="AC564">
        <v>0</v>
      </c>
      <c r="AD564">
        <v>0</v>
      </c>
      <c r="AE564">
        <v>0</v>
      </c>
      <c r="AF564" t="s">
        <v>6</v>
      </c>
      <c r="AG564">
        <v>1</v>
      </c>
      <c r="AH564">
        <v>3</v>
      </c>
      <c r="AI564">
        <v>-1</v>
      </c>
      <c r="AJ564" t="s">
        <v>6</v>
      </c>
      <c r="AK564">
        <v>0</v>
      </c>
      <c r="AL564">
        <v>0</v>
      </c>
      <c r="AM564">
        <v>0</v>
      </c>
      <c r="AN564">
        <v>0</v>
      </c>
      <c r="AO564">
        <v>0</v>
      </c>
      <c r="AP564">
        <v>0</v>
      </c>
      <c r="AQ564">
        <v>0</v>
      </c>
      <c r="AR564">
        <v>0</v>
      </c>
    </row>
    <row r="565" spans="1:44" x14ac:dyDescent="0.2">
      <c r="A565">
        <f>ROW(Source!A319)</f>
        <v>319</v>
      </c>
      <c r="B565">
        <v>86296169</v>
      </c>
      <c r="C565">
        <v>86296129</v>
      </c>
      <c r="D565">
        <v>27429718</v>
      </c>
      <c r="E565">
        <v>1</v>
      </c>
      <c r="F565">
        <v>1</v>
      </c>
      <c r="G565">
        <v>1</v>
      </c>
      <c r="H565">
        <v>3</v>
      </c>
      <c r="I565" t="s">
        <v>1101</v>
      </c>
      <c r="J565" t="s">
        <v>1102</v>
      </c>
      <c r="K565" t="s">
        <v>1103</v>
      </c>
      <c r="L565">
        <v>1302</v>
      </c>
      <c r="N565">
        <v>1003</v>
      </c>
      <c r="O565" t="s">
        <v>1104</v>
      </c>
      <c r="P565" t="s">
        <v>1104</v>
      </c>
      <c r="Q565">
        <v>10</v>
      </c>
      <c r="X565">
        <v>1.8700000000000001E-2</v>
      </c>
      <c r="Y565">
        <v>50.25</v>
      </c>
      <c r="Z565">
        <v>0</v>
      </c>
      <c r="AA565">
        <v>0</v>
      </c>
      <c r="AB565">
        <v>0</v>
      </c>
      <c r="AC565">
        <v>0</v>
      </c>
      <c r="AD565">
        <v>1</v>
      </c>
      <c r="AE565">
        <v>0</v>
      </c>
      <c r="AF565" t="s">
        <v>6</v>
      </c>
      <c r="AG565">
        <v>1.8700000000000001E-2</v>
      </c>
      <c r="AH565">
        <v>3</v>
      </c>
      <c r="AI565">
        <v>-1</v>
      </c>
      <c r="AJ565" t="s">
        <v>6</v>
      </c>
      <c r="AK565">
        <v>4</v>
      </c>
      <c r="AL565">
        <v>-0.93967500000000004</v>
      </c>
      <c r="AM565">
        <v>0</v>
      </c>
      <c r="AN565">
        <v>0</v>
      </c>
      <c r="AO565">
        <v>0</v>
      </c>
      <c r="AP565">
        <v>0</v>
      </c>
      <c r="AQ565">
        <v>0</v>
      </c>
      <c r="AR565">
        <v>1</v>
      </c>
    </row>
    <row r="566" spans="1:44" x14ac:dyDescent="0.2">
      <c r="A566">
        <f>ROW(Source!A320)</f>
        <v>320</v>
      </c>
      <c r="B566">
        <v>86296145</v>
      </c>
      <c r="C566">
        <v>86296129</v>
      </c>
      <c r="D566">
        <v>27493087</v>
      </c>
      <c r="E566">
        <v>1</v>
      </c>
      <c r="F566">
        <v>1</v>
      </c>
      <c r="G566">
        <v>1</v>
      </c>
      <c r="H566">
        <v>1</v>
      </c>
      <c r="I566" t="s">
        <v>928</v>
      </c>
      <c r="J566" t="s">
        <v>6</v>
      </c>
      <c r="K566" t="s">
        <v>929</v>
      </c>
      <c r="L566">
        <v>1369</v>
      </c>
      <c r="N566">
        <v>1013</v>
      </c>
      <c r="O566" t="s">
        <v>921</v>
      </c>
      <c r="P566" t="s">
        <v>921</v>
      </c>
      <c r="Q566">
        <v>1</v>
      </c>
      <c r="X566">
        <v>32.369999999999997</v>
      </c>
      <c r="Y566">
        <v>0</v>
      </c>
      <c r="Z566">
        <v>0</v>
      </c>
      <c r="AA566">
        <v>0</v>
      </c>
      <c r="AB566">
        <v>9.48</v>
      </c>
      <c r="AC566">
        <v>0</v>
      </c>
      <c r="AD566">
        <v>1</v>
      </c>
      <c r="AE566">
        <v>1</v>
      </c>
      <c r="AF566" t="s">
        <v>244</v>
      </c>
      <c r="AG566">
        <v>33.988500000000002</v>
      </c>
      <c r="AH566">
        <v>2</v>
      </c>
      <c r="AI566">
        <v>86296130</v>
      </c>
      <c r="AJ566">
        <v>520</v>
      </c>
      <c r="AK566">
        <v>0</v>
      </c>
      <c r="AL566">
        <v>0</v>
      </c>
      <c r="AM566">
        <v>0</v>
      </c>
      <c r="AN566">
        <v>0</v>
      </c>
      <c r="AO566">
        <v>0</v>
      </c>
      <c r="AP566">
        <v>0</v>
      </c>
      <c r="AQ566">
        <v>0</v>
      </c>
      <c r="AR566">
        <v>0</v>
      </c>
    </row>
    <row r="567" spans="1:44" x14ac:dyDescent="0.2">
      <c r="A567">
        <f>ROW(Source!A320)</f>
        <v>320</v>
      </c>
      <c r="B567">
        <v>86296146</v>
      </c>
      <c r="C567">
        <v>86296129</v>
      </c>
      <c r="D567">
        <v>121548</v>
      </c>
      <c r="E567">
        <v>1</v>
      </c>
      <c r="F567">
        <v>1</v>
      </c>
      <c r="G567">
        <v>1</v>
      </c>
      <c r="H567">
        <v>1</v>
      </c>
      <c r="I567" t="s">
        <v>39</v>
      </c>
      <c r="J567" t="s">
        <v>6</v>
      </c>
      <c r="K567" t="s">
        <v>922</v>
      </c>
      <c r="L567">
        <v>608254</v>
      </c>
      <c r="N567">
        <v>1013</v>
      </c>
      <c r="O567" t="s">
        <v>923</v>
      </c>
      <c r="P567" t="s">
        <v>923</v>
      </c>
      <c r="Q567">
        <v>1</v>
      </c>
      <c r="X567">
        <v>5.64</v>
      </c>
      <c r="Y567">
        <v>0</v>
      </c>
      <c r="Z567">
        <v>0</v>
      </c>
      <c r="AA567">
        <v>0</v>
      </c>
      <c r="AB567">
        <v>0</v>
      </c>
      <c r="AC567">
        <v>0</v>
      </c>
      <c r="AD567">
        <v>1</v>
      </c>
      <c r="AE567">
        <v>2</v>
      </c>
      <c r="AF567" t="s">
        <v>243</v>
      </c>
      <c r="AG567">
        <v>9.0239999999999991</v>
      </c>
      <c r="AH567">
        <v>2</v>
      </c>
      <c r="AI567">
        <v>86296131</v>
      </c>
      <c r="AJ567">
        <v>521</v>
      </c>
      <c r="AK567">
        <v>0</v>
      </c>
      <c r="AL567">
        <v>0</v>
      </c>
      <c r="AM567">
        <v>0</v>
      </c>
      <c r="AN567">
        <v>0</v>
      </c>
      <c r="AO567">
        <v>0</v>
      </c>
      <c r="AP567">
        <v>0</v>
      </c>
      <c r="AQ567">
        <v>0</v>
      </c>
      <c r="AR567">
        <v>0</v>
      </c>
    </row>
    <row r="568" spans="1:44" x14ac:dyDescent="0.2">
      <c r="A568">
        <f>ROW(Source!A320)</f>
        <v>320</v>
      </c>
      <c r="B568">
        <v>86296147</v>
      </c>
      <c r="C568">
        <v>86296129</v>
      </c>
      <c r="D568">
        <v>27439431</v>
      </c>
      <c r="E568">
        <v>1</v>
      </c>
      <c r="F568">
        <v>1</v>
      </c>
      <c r="G568">
        <v>1</v>
      </c>
      <c r="H568">
        <v>2</v>
      </c>
      <c r="I568" t="s">
        <v>977</v>
      </c>
      <c r="J568" t="s">
        <v>978</v>
      </c>
      <c r="K568" t="s">
        <v>979</v>
      </c>
      <c r="L568">
        <v>1368</v>
      </c>
      <c r="N568">
        <v>1011</v>
      </c>
      <c r="O568" t="s">
        <v>927</v>
      </c>
      <c r="P568" t="s">
        <v>927</v>
      </c>
      <c r="Q568">
        <v>1</v>
      </c>
      <c r="X568">
        <v>7.0000000000000007E-2</v>
      </c>
      <c r="Y568">
        <v>0</v>
      </c>
      <c r="Z568">
        <v>120.8</v>
      </c>
      <c r="AA568">
        <v>15.54</v>
      </c>
      <c r="AB568">
        <v>0</v>
      </c>
      <c r="AC568">
        <v>0</v>
      </c>
      <c r="AD568">
        <v>1</v>
      </c>
      <c r="AE568">
        <v>0</v>
      </c>
      <c r="AF568" t="s">
        <v>243</v>
      </c>
      <c r="AG568">
        <v>0.11200000000000002</v>
      </c>
      <c r="AH568">
        <v>2</v>
      </c>
      <c r="AI568">
        <v>86296132</v>
      </c>
      <c r="AJ568">
        <v>522</v>
      </c>
      <c r="AK568">
        <v>0</v>
      </c>
      <c r="AL568">
        <v>0</v>
      </c>
      <c r="AM568">
        <v>0</v>
      </c>
      <c r="AN568">
        <v>0</v>
      </c>
      <c r="AO568">
        <v>0</v>
      </c>
      <c r="AP568">
        <v>0</v>
      </c>
      <c r="AQ568">
        <v>0</v>
      </c>
      <c r="AR568">
        <v>0</v>
      </c>
    </row>
    <row r="569" spans="1:44" x14ac:dyDescent="0.2">
      <c r="A569">
        <f>ROW(Source!A320)</f>
        <v>320</v>
      </c>
      <c r="B569">
        <v>86296148</v>
      </c>
      <c r="C569">
        <v>86296129</v>
      </c>
      <c r="D569">
        <v>27439499</v>
      </c>
      <c r="E569">
        <v>1</v>
      </c>
      <c r="F569">
        <v>1</v>
      </c>
      <c r="G569">
        <v>1</v>
      </c>
      <c r="H569">
        <v>2</v>
      </c>
      <c r="I569" t="s">
        <v>930</v>
      </c>
      <c r="J569" t="s">
        <v>931</v>
      </c>
      <c r="K569" t="s">
        <v>932</v>
      </c>
      <c r="L569">
        <v>1368</v>
      </c>
      <c r="N569">
        <v>1011</v>
      </c>
      <c r="O569" t="s">
        <v>927</v>
      </c>
      <c r="P569" t="s">
        <v>927</v>
      </c>
      <c r="Q569">
        <v>1</v>
      </c>
      <c r="X569">
        <v>0.12</v>
      </c>
      <c r="Y569">
        <v>0</v>
      </c>
      <c r="Z569">
        <v>112.67</v>
      </c>
      <c r="AA569">
        <v>13.61</v>
      </c>
      <c r="AB569">
        <v>0</v>
      </c>
      <c r="AC569">
        <v>0</v>
      </c>
      <c r="AD569">
        <v>1</v>
      </c>
      <c r="AE569">
        <v>0</v>
      </c>
      <c r="AF569" t="s">
        <v>243</v>
      </c>
      <c r="AG569">
        <v>0.192</v>
      </c>
      <c r="AH569">
        <v>2</v>
      </c>
      <c r="AI569">
        <v>86296133</v>
      </c>
      <c r="AJ569">
        <v>523</v>
      </c>
      <c r="AK569">
        <v>0</v>
      </c>
      <c r="AL569">
        <v>0</v>
      </c>
      <c r="AM569">
        <v>0</v>
      </c>
      <c r="AN569">
        <v>0</v>
      </c>
      <c r="AO569">
        <v>0</v>
      </c>
      <c r="AP569">
        <v>0</v>
      </c>
      <c r="AQ569">
        <v>0</v>
      </c>
      <c r="AR569">
        <v>0</v>
      </c>
    </row>
    <row r="570" spans="1:44" x14ac:dyDescent="0.2">
      <c r="A570">
        <f>ROW(Source!A320)</f>
        <v>320</v>
      </c>
      <c r="B570">
        <v>86296149</v>
      </c>
      <c r="C570">
        <v>86296129</v>
      </c>
      <c r="D570">
        <v>27439519</v>
      </c>
      <c r="E570">
        <v>1</v>
      </c>
      <c r="F570">
        <v>1</v>
      </c>
      <c r="G570">
        <v>1</v>
      </c>
      <c r="H570">
        <v>2</v>
      </c>
      <c r="I570" t="s">
        <v>980</v>
      </c>
      <c r="J570" t="s">
        <v>981</v>
      </c>
      <c r="K570" t="s">
        <v>982</v>
      </c>
      <c r="L570">
        <v>1368</v>
      </c>
      <c r="N570">
        <v>1011</v>
      </c>
      <c r="O570" t="s">
        <v>927</v>
      </c>
      <c r="P570" t="s">
        <v>927</v>
      </c>
      <c r="Q570">
        <v>1</v>
      </c>
      <c r="X570">
        <v>5.45</v>
      </c>
      <c r="Y570">
        <v>0</v>
      </c>
      <c r="Z570">
        <v>84.48</v>
      </c>
      <c r="AA570">
        <v>13.61</v>
      </c>
      <c r="AB570">
        <v>0</v>
      </c>
      <c r="AC570">
        <v>0</v>
      </c>
      <c r="AD570">
        <v>1</v>
      </c>
      <c r="AE570">
        <v>0</v>
      </c>
      <c r="AF570" t="s">
        <v>243</v>
      </c>
      <c r="AG570">
        <v>8.7200000000000006</v>
      </c>
      <c r="AH570">
        <v>2</v>
      </c>
      <c r="AI570">
        <v>86296134</v>
      </c>
      <c r="AJ570">
        <v>524</v>
      </c>
      <c r="AK570">
        <v>0</v>
      </c>
      <c r="AL570">
        <v>0</v>
      </c>
      <c r="AM570">
        <v>0</v>
      </c>
      <c r="AN570">
        <v>0</v>
      </c>
      <c r="AO570">
        <v>0</v>
      </c>
      <c r="AP570">
        <v>0</v>
      </c>
      <c r="AQ570">
        <v>0</v>
      </c>
      <c r="AR570">
        <v>0</v>
      </c>
    </row>
    <row r="571" spans="1:44" x14ac:dyDescent="0.2">
      <c r="A571">
        <f>ROW(Source!A320)</f>
        <v>320</v>
      </c>
      <c r="B571">
        <v>86296150</v>
      </c>
      <c r="C571">
        <v>86296129</v>
      </c>
      <c r="D571">
        <v>27439584</v>
      </c>
      <c r="E571">
        <v>1</v>
      </c>
      <c r="F571">
        <v>1</v>
      </c>
      <c r="G571">
        <v>1</v>
      </c>
      <c r="H571">
        <v>2</v>
      </c>
      <c r="I571" t="s">
        <v>983</v>
      </c>
      <c r="J571" t="s">
        <v>984</v>
      </c>
      <c r="K571" t="s">
        <v>985</v>
      </c>
      <c r="L571">
        <v>1368</v>
      </c>
      <c r="N571">
        <v>1011</v>
      </c>
      <c r="O571" t="s">
        <v>927</v>
      </c>
      <c r="P571" t="s">
        <v>927</v>
      </c>
      <c r="Q571">
        <v>1</v>
      </c>
      <c r="X571">
        <v>0.96</v>
      </c>
      <c r="Y571">
        <v>0</v>
      </c>
      <c r="Z571">
        <v>1.56</v>
      </c>
      <c r="AA571">
        <v>0</v>
      </c>
      <c r="AB571">
        <v>0</v>
      </c>
      <c r="AC571">
        <v>0</v>
      </c>
      <c r="AD571">
        <v>1</v>
      </c>
      <c r="AE571">
        <v>0</v>
      </c>
      <c r="AF571" t="s">
        <v>243</v>
      </c>
      <c r="AG571">
        <v>1.536</v>
      </c>
      <c r="AH571">
        <v>2</v>
      </c>
      <c r="AI571">
        <v>86296135</v>
      </c>
      <c r="AJ571">
        <v>525</v>
      </c>
      <c r="AK571">
        <v>0</v>
      </c>
      <c r="AL571">
        <v>0</v>
      </c>
      <c r="AM571">
        <v>0</v>
      </c>
      <c r="AN571">
        <v>0</v>
      </c>
      <c r="AO571">
        <v>0</v>
      </c>
      <c r="AP571">
        <v>0</v>
      </c>
      <c r="AQ571">
        <v>0</v>
      </c>
      <c r="AR571">
        <v>0</v>
      </c>
    </row>
    <row r="572" spans="1:44" x14ac:dyDescent="0.2">
      <c r="A572">
        <f>ROW(Source!A320)</f>
        <v>320</v>
      </c>
      <c r="B572">
        <v>86296151</v>
      </c>
      <c r="C572">
        <v>86296129</v>
      </c>
      <c r="D572">
        <v>27439705</v>
      </c>
      <c r="E572">
        <v>1</v>
      </c>
      <c r="F572">
        <v>1</v>
      </c>
      <c r="G572">
        <v>1</v>
      </c>
      <c r="H572">
        <v>2</v>
      </c>
      <c r="I572" t="s">
        <v>986</v>
      </c>
      <c r="J572" t="s">
        <v>987</v>
      </c>
      <c r="K572" t="s">
        <v>988</v>
      </c>
      <c r="L572">
        <v>1368</v>
      </c>
      <c r="N572">
        <v>1011</v>
      </c>
      <c r="O572" t="s">
        <v>927</v>
      </c>
      <c r="P572" t="s">
        <v>927</v>
      </c>
      <c r="Q572">
        <v>1</v>
      </c>
      <c r="X572">
        <v>1.68</v>
      </c>
      <c r="Y572">
        <v>0</v>
      </c>
      <c r="Z572">
        <v>1.1000000000000001</v>
      </c>
      <c r="AA572">
        <v>0</v>
      </c>
      <c r="AB572">
        <v>0</v>
      </c>
      <c r="AC572">
        <v>0</v>
      </c>
      <c r="AD572">
        <v>1</v>
      </c>
      <c r="AE572">
        <v>0</v>
      </c>
      <c r="AF572" t="s">
        <v>243</v>
      </c>
      <c r="AG572">
        <v>2.6880000000000002</v>
      </c>
      <c r="AH572">
        <v>2</v>
      </c>
      <c r="AI572">
        <v>86296136</v>
      </c>
      <c r="AJ572">
        <v>526</v>
      </c>
      <c r="AK572">
        <v>0</v>
      </c>
      <c r="AL572">
        <v>0</v>
      </c>
      <c r="AM572">
        <v>0</v>
      </c>
      <c r="AN572">
        <v>0</v>
      </c>
      <c r="AO572">
        <v>0</v>
      </c>
      <c r="AP572">
        <v>0</v>
      </c>
      <c r="AQ572">
        <v>0</v>
      </c>
      <c r="AR572">
        <v>0</v>
      </c>
    </row>
    <row r="573" spans="1:44" x14ac:dyDescent="0.2">
      <c r="A573">
        <f>ROW(Source!A320)</f>
        <v>320</v>
      </c>
      <c r="B573">
        <v>86296152</v>
      </c>
      <c r="C573">
        <v>86296129</v>
      </c>
      <c r="D573">
        <v>27439713</v>
      </c>
      <c r="E573">
        <v>1</v>
      </c>
      <c r="F573">
        <v>1</v>
      </c>
      <c r="G573">
        <v>1</v>
      </c>
      <c r="H573">
        <v>2</v>
      </c>
      <c r="I573" t="s">
        <v>989</v>
      </c>
      <c r="J573" t="s">
        <v>990</v>
      </c>
      <c r="K573" t="s">
        <v>991</v>
      </c>
      <c r="L573">
        <v>1368</v>
      </c>
      <c r="N573">
        <v>1011</v>
      </c>
      <c r="O573" t="s">
        <v>927</v>
      </c>
      <c r="P573" t="s">
        <v>927</v>
      </c>
      <c r="Q573">
        <v>1</v>
      </c>
      <c r="X573">
        <v>9.6199999999999992</v>
      </c>
      <c r="Y573">
        <v>0</v>
      </c>
      <c r="Z573">
        <v>11.76</v>
      </c>
      <c r="AA573">
        <v>0</v>
      </c>
      <c r="AB573">
        <v>0</v>
      </c>
      <c r="AC573">
        <v>0</v>
      </c>
      <c r="AD573">
        <v>1</v>
      </c>
      <c r="AE573">
        <v>0</v>
      </c>
      <c r="AF573" t="s">
        <v>243</v>
      </c>
      <c r="AG573">
        <v>15.391999999999999</v>
      </c>
      <c r="AH573">
        <v>2</v>
      </c>
      <c r="AI573">
        <v>86296137</v>
      </c>
      <c r="AJ573">
        <v>527</v>
      </c>
      <c r="AK573">
        <v>0</v>
      </c>
      <c r="AL573">
        <v>0</v>
      </c>
      <c r="AM573">
        <v>0</v>
      </c>
      <c r="AN573">
        <v>0</v>
      </c>
      <c r="AO573">
        <v>0</v>
      </c>
      <c r="AP573">
        <v>0</v>
      </c>
      <c r="AQ573">
        <v>0</v>
      </c>
      <c r="AR573">
        <v>0</v>
      </c>
    </row>
    <row r="574" spans="1:44" x14ac:dyDescent="0.2">
      <c r="A574">
        <f>ROW(Source!A320)</f>
        <v>320</v>
      </c>
      <c r="B574">
        <v>86296153</v>
      </c>
      <c r="C574">
        <v>86296129</v>
      </c>
      <c r="D574">
        <v>27439719</v>
      </c>
      <c r="E574">
        <v>1</v>
      </c>
      <c r="F574">
        <v>1</v>
      </c>
      <c r="G574">
        <v>1</v>
      </c>
      <c r="H574">
        <v>2</v>
      </c>
      <c r="I574" t="s">
        <v>992</v>
      </c>
      <c r="J574" t="s">
        <v>993</v>
      </c>
      <c r="K574" t="s">
        <v>994</v>
      </c>
      <c r="L574">
        <v>1368</v>
      </c>
      <c r="N574">
        <v>1011</v>
      </c>
      <c r="O574" t="s">
        <v>927</v>
      </c>
      <c r="P574" t="s">
        <v>927</v>
      </c>
      <c r="Q574">
        <v>1</v>
      </c>
      <c r="X574">
        <v>0.39</v>
      </c>
      <c r="Y574">
        <v>0</v>
      </c>
      <c r="Z574">
        <v>6.57</v>
      </c>
      <c r="AA574">
        <v>0</v>
      </c>
      <c r="AB574">
        <v>0</v>
      </c>
      <c r="AC574">
        <v>0</v>
      </c>
      <c r="AD574">
        <v>1</v>
      </c>
      <c r="AE574">
        <v>0</v>
      </c>
      <c r="AF574" t="s">
        <v>243</v>
      </c>
      <c r="AG574">
        <v>0.62400000000000011</v>
      </c>
      <c r="AH574">
        <v>2</v>
      </c>
      <c r="AI574">
        <v>86296138</v>
      </c>
      <c r="AJ574">
        <v>528</v>
      </c>
      <c r="AK574">
        <v>0</v>
      </c>
      <c r="AL574">
        <v>0</v>
      </c>
      <c r="AM574">
        <v>0</v>
      </c>
      <c r="AN574">
        <v>0</v>
      </c>
      <c r="AO574">
        <v>0</v>
      </c>
      <c r="AP574">
        <v>0</v>
      </c>
      <c r="AQ574">
        <v>0</v>
      </c>
      <c r="AR574">
        <v>0</v>
      </c>
    </row>
    <row r="575" spans="1:44" x14ac:dyDescent="0.2">
      <c r="A575">
        <f>ROW(Source!A320)</f>
        <v>320</v>
      </c>
      <c r="B575">
        <v>86296154</v>
      </c>
      <c r="C575">
        <v>86296129</v>
      </c>
      <c r="D575">
        <v>27441019</v>
      </c>
      <c r="E575">
        <v>1</v>
      </c>
      <c r="F575">
        <v>1</v>
      </c>
      <c r="G575">
        <v>1</v>
      </c>
      <c r="H575">
        <v>2</v>
      </c>
      <c r="I575" t="s">
        <v>995</v>
      </c>
      <c r="J575" t="s">
        <v>996</v>
      </c>
      <c r="K575" t="s">
        <v>997</v>
      </c>
      <c r="L575">
        <v>1368</v>
      </c>
      <c r="N575">
        <v>1011</v>
      </c>
      <c r="O575" t="s">
        <v>927</v>
      </c>
      <c r="P575" t="s">
        <v>927</v>
      </c>
      <c r="Q575">
        <v>1</v>
      </c>
      <c r="X575">
        <v>0.28999999999999998</v>
      </c>
      <c r="Y575">
        <v>0</v>
      </c>
      <c r="Z575">
        <v>5.09</v>
      </c>
      <c r="AA575">
        <v>0</v>
      </c>
      <c r="AB575">
        <v>0</v>
      </c>
      <c r="AC575">
        <v>0</v>
      </c>
      <c r="AD575">
        <v>1</v>
      </c>
      <c r="AE575">
        <v>0</v>
      </c>
      <c r="AF575" t="s">
        <v>243</v>
      </c>
      <c r="AG575">
        <v>0.46399999999999997</v>
      </c>
      <c r="AH575">
        <v>2</v>
      </c>
      <c r="AI575">
        <v>86296139</v>
      </c>
      <c r="AJ575">
        <v>529</v>
      </c>
      <c r="AK575">
        <v>0</v>
      </c>
      <c r="AL575">
        <v>0</v>
      </c>
      <c r="AM575">
        <v>0</v>
      </c>
      <c r="AN575">
        <v>0</v>
      </c>
      <c r="AO575">
        <v>0</v>
      </c>
      <c r="AP575">
        <v>0</v>
      </c>
      <c r="AQ575">
        <v>0</v>
      </c>
      <c r="AR575">
        <v>0</v>
      </c>
    </row>
    <row r="576" spans="1:44" x14ac:dyDescent="0.2">
      <c r="A576">
        <f>ROW(Source!A320)</f>
        <v>320</v>
      </c>
      <c r="B576">
        <v>86296155</v>
      </c>
      <c r="C576">
        <v>86296129</v>
      </c>
      <c r="D576">
        <v>27441327</v>
      </c>
      <c r="E576">
        <v>1</v>
      </c>
      <c r="F576">
        <v>1</v>
      </c>
      <c r="G576">
        <v>1</v>
      </c>
      <c r="H576">
        <v>2</v>
      </c>
      <c r="I576" t="s">
        <v>936</v>
      </c>
      <c r="J576" t="s">
        <v>937</v>
      </c>
      <c r="K576" t="s">
        <v>938</v>
      </c>
      <c r="L576">
        <v>1368</v>
      </c>
      <c r="N576">
        <v>1011</v>
      </c>
      <c r="O576" t="s">
        <v>927</v>
      </c>
      <c r="P576" t="s">
        <v>927</v>
      </c>
      <c r="Q576">
        <v>1</v>
      </c>
      <c r="X576">
        <v>0.19</v>
      </c>
      <c r="Y576">
        <v>0</v>
      </c>
      <c r="Z576">
        <v>93.37</v>
      </c>
      <c r="AA576">
        <v>11.69</v>
      </c>
      <c r="AB576">
        <v>0</v>
      </c>
      <c r="AC576">
        <v>0</v>
      </c>
      <c r="AD576">
        <v>1</v>
      </c>
      <c r="AE576">
        <v>0</v>
      </c>
      <c r="AF576" t="s">
        <v>243</v>
      </c>
      <c r="AG576">
        <v>0.30400000000000005</v>
      </c>
      <c r="AH576">
        <v>2</v>
      </c>
      <c r="AI576">
        <v>86296140</v>
      </c>
      <c r="AJ576">
        <v>530</v>
      </c>
      <c r="AK576">
        <v>0</v>
      </c>
      <c r="AL576">
        <v>0</v>
      </c>
      <c r="AM576">
        <v>0</v>
      </c>
      <c r="AN576">
        <v>0</v>
      </c>
      <c r="AO576">
        <v>0</v>
      </c>
      <c r="AP576">
        <v>0</v>
      </c>
      <c r="AQ576">
        <v>0</v>
      </c>
      <c r="AR576">
        <v>0</v>
      </c>
    </row>
    <row r="577" spans="1:44" x14ac:dyDescent="0.2">
      <c r="A577">
        <f>ROW(Source!A320)</f>
        <v>320</v>
      </c>
      <c r="B577">
        <v>86296156</v>
      </c>
      <c r="C577">
        <v>86296129</v>
      </c>
      <c r="D577">
        <v>27371625</v>
      </c>
      <c r="E577">
        <v>1</v>
      </c>
      <c r="F577">
        <v>1</v>
      </c>
      <c r="G577">
        <v>1</v>
      </c>
      <c r="H577">
        <v>3</v>
      </c>
      <c r="I577" t="s">
        <v>1071</v>
      </c>
      <c r="J577" t="s">
        <v>1072</v>
      </c>
      <c r="K577" t="s">
        <v>1073</v>
      </c>
      <c r="L577">
        <v>1348</v>
      </c>
      <c r="N577">
        <v>1009</v>
      </c>
      <c r="O577" t="s">
        <v>63</v>
      </c>
      <c r="P577" t="s">
        <v>63</v>
      </c>
      <c r="Q577">
        <v>1000</v>
      </c>
      <c r="X577">
        <v>1E-4</v>
      </c>
      <c r="Y577">
        <v>37900</v>
      </c>
      <c r="Z577">
        <v>0</v>
      </c>
      <c r="AA577">
        <v>0</v>
      </c>
      <c r="AB577">
        <v>0</v>
      </c>
      <c r="AC577">
        <v>0</v>
      </c>
      <c r="AD577">
        <v>1</v>
      </c>
      <c r="AE577">
        <v>0</v>
      </c>
      <c r="AF577" t="s">
        <v>6</v>
      </c>
      <c r="AG577">
        <v>1E-4</v>
      </c>
      <c r="AH577">
        <v>3</v>
      </c>
      <c r="AI577">
        <v>-1</v>
      </c>
      <c r="AJ577" t="s">
        <v>6</v>
      </c>
      <c r="AK577">
        <v>4</v>
      </c>
      <c r="AL577">
        <v>-3.79</v>
      </c>
      <c r="AM577">
        <v>0</v>
      </c>
      <c r="AN577">
        <v>0</v>
      </c>
      <c r="AO577">
        <v>0</v>
      </c>
      <c r="AP577">
        <v>0</v>
      </c>
      <c r="AQ577">
        <v>0</v>
      </c>
      <c r="AR577">
        <v>1</v>
      </c>
    </row>
    <row r="578" spans="1:44" x14ac:dyDescent="0.2">
      <c r="A578">
        <f>ROW(Source!A320)</f>
        <v>320</v>
      </c>
      <c r="B578">
        <v>86296157</v>
      </c>
      <c r="C578">
        <v>86296129</v>
      </c>
      <c r="D578">
        <v>27371079</v>
      </c>
      <c r="E578">
        <v>1</v>
      </c>
      <c r="F578">
        <v>1</v>
      </c>
      <c r="G578">
        <v>1</v>
      </c>
      <c r="H578">
        <v>3</v>
      </c>
      <c r="I578" t="s">
        <v>249</v>
      </c>
      <c r="J578" t="s">
        <v>251</v>
      </c>
      <c r="K578" t="s">
        <v>250</v>
      </c>
      <c r="L578">
        <v>1339</v>
      </c>
      <c r="N578">
        <v>1007</v>
      </c>
      <c r="O578" t="s">
        <v>32</v>
      </c>
      <c r="P578" t="s">
        <v>32</v>
      </c>
      <c r="Q578">
        <v>1</v>
      </c>
      <c r="X578">
        <v>1.37</v>
      </c>
      <c r="Y578">
        <v>6.22</v>
      </c>
      <c r="Z578">
        <v>0</v>
      </c>
      <c r="AA578">
        <v>0</v>
      </c>
      <c r="AB578">
        <v>0</v>
      </c>
      <c r="AC578">
        <v>0</v>
      </c>
      <c r="AD578">
        <v>1</v>
      </c>
      <c r="AE578">
        <v>0</v>
      </c>
      <c r="AF578" t="s">
        <v>6</v>
      </c>
      <c r="AG578">
        <v>1.37</v>
      </c>
      <c r="AH578">
        <v>2</v>
      </c>
      <c r="AI578">
        <v>86296141</v>
      </c>
      <c r="AJ578">
        <v>531</v>
      </c>
      <c r="AK578">
        <v>3</v>
      </c>
      <c r="AL578">
        <v>-8.5213999999999999</v>
      </c>
      <c r="AM578">
        <v>0</v>
      </c>
      <c r="AN578">
        <v>0</v>
      </c>
      <c r="AO578">
        <v>0</v>
      </c>
      <c r="AP578">
        <v>0</v>
      </c>
      <c r="AQ578">
        <v>0</v>
      </c>
      <c r="AR578">
        <v>1</v>
      </c>
    </row>
    <row r="579" spans="1:44" x14ac:dyDescent="0.2">
      <c r="A579">
        <f>ROW(Source!A320)</f>
        <v>320</v>
      </c>
      <c r="B579">
        <v>86296158</v>
      </c>
      <c r="C579">
        <v>86296129</v>
      </c>
      <c r="D579">
        <v>27377902</v>
      </c>
      <c r="E579">
        <v>1</v>
      </c>
      <c r="F579">
        <v>1</v>
      </c>
      <c r="G579">
        <v>1</v>
      </c>
      <c r="H579">
        <v>3</v>
      </c>
      <c r="I579" t="s">
        <v>1074</v>
      </c>
      <c r="J579" t="s">
        <v>1075</v>
      </c>
      <c r="K579" t="s">
        <v>1076</v>
      </c>
      <c r="L579">
        <v>1348</v>
      </c>
      <c r="N579">
        <v>1009</v>
      </c>
      <c r="O579" t="s">
        <v>63</v>
      </c>
      <c r="P579" t="s">
        <v>63</v>
      </c>
      <c r="Q579">
        <v>1000</v>
      </c>
      <c r="X579">
        <v>3.0000000000000001E-5</v>
      </c>
      <c r="Y579">
        <v>4965.4399999999996</v>
      </c>
      <c r="Z579">
        <v>0</v>
      </c>
      <c r="AA579">
        <v>0</v>
      </c>
      <c r="AB579">
        <v>0</v>
      </c>
      <c r="AC579">
        <v>0</v>
      </c>
      <c r="AD579">
        <v>1</v>
      </c>
      <c r="AE579">
        <v>0</v>
      </c>
      <c r="AF579" t="s">
        <v>6</v>
      </c>
      <c r="AG579">
        <v>3.0000000000000001E-5</v>
      </c>
      <c r="AH579">
        <v>3</v>
      </c>
      <c r="AI579">
        <v>-1</v>
      </c>
      <c r="AJ579" t="s">
        <v>6</v>
      </c>
      <c r="AK579">
        <v>4</v>
      </c>
      <c r="AL579">
        <v>-0.14896319999999999</v>
      </c>
      <c r="AM579">
        <v>0</v>
      </c>
      <c r="AN579">
        <v>0</v>
      </c>
      <c r="AO579">
        <v>0</v>
      </c>
      <c r="AP579">
        <v>0</v>
      </c>
      <c r="AQ579">
        <v>0</v>
      </c>
      <c r="AR579">
        <v>1</v>
      </c>
    </row>
    <row r="580" spans="1:44" x14ac:dyDescent="0.2">
      <c r="A580">
        <f>ROW(Source!A320)</f>
        <v>320</v>
      </c>
      <c r="B580">
        <v>86296159</v>
      </c>
      <c r="C580">
        <v>86296129</v>
      </c>
      <c r="D580">
        <v>27378107</v>
      </c>
      <c r="E580">
        <v>1</v>
      </c>
      <c r="F580">
        <v>1</v>
      </c>
      <c r="G580">
        <v>1</v>
      </c>
      <c r="H580">
        <v>3</v>
      </c>
      <c r="I580" t="s">
        <v>1077</v>
      </c>
      <c r="J580" t="s">
        <v>1078</v>
      </c>
      <c r="K580" t="s">
        <v>1079</v>
      </c>
      <c r="L580">
        <v>1348</v>
      </c>
      <c r="N580">
        <v>1009</v>
      </c>
      <c r="O580" t="s">
        <v>63</v>
      </c>
      <c r="P580" t="s">
        <v>63</v>
      </c>
      <c r="Q580">
        <v>1000</v>
      </c>
      <c r="X580">
        <v>1.9400000000000001E-3</v>
      </c>
      <c r="Y580">
        <v>4950</v>
      </c>
      <c r="Z580">
        <v>0</v>
      </c>
      <c r="AA580">
        <v>0</v>
      </c>
      <c r="AB580">
        <v>0</v>
      </c>
      <c r="AC580">
        <v>0</v>
      </c>
      <c r="AD580">
        <v>1</v>
      </c>
      <c r="AE580">
        <v>0</v>
      </c>
      <c r="AF580" t="s">
        <v>6</v>
      </c>
      <c r="AG580">
        <v>1.9400000000000001E-3</v>
      </c>
      <c r="AH580">
        <v>3</v>
      </c>
      <c r="AI580">
        <v>-1</v>
      </c>
      <c r="AJ580" t="s">
        <v>6</v>
      </c>
      <c r="AK580">
        <v>4</v>
      </c>
      <c r="AL580">
        <v>-9.6029999999999998</v>
      </c>
      <c r="AM580">
        <v>0</v>
      </c>
      <c r="AN580">
        <v>0</v>
      </c>
      <c r="AO580">
        <v>0</v>
      </c>
      <c r="AP580">
        <v>0</v>
      </c>
      <c r="AQ580">
        <v>0</v>
      </c>
      <c r="AR580">
        <v>1</v>
      </c>
    </row>
    <row r="581" spans="1:44" x14ac:dyDescent="0.2">
      <c r="A581">
        <f>ROW(Source!A320)</f>
        <v>320</v>
      </c>
      <c r="B581">
        <v>86296160</v>
      </c>
      <c r="C581">
        <v>86296129</v>
      </c>
      <c r="D581">
        <v>27378266</v>
      </c>
      <c r="E581">
        <v>1</v>
      </c>
      <c r="F581">
        <v>1</v>
      </c>
      <c r="G581">
        <v>1</v>
      </c>
      <c r="H581">
        <v>3</v>
      </c>
      <c r="I581" t="s">
        <v>1080</v>
      </c>
      <c r="J581" t="s">
        <v>1081</v>
      </c>
      <c r="K581" t="s">
        <v>1082</v>
      </c>
      <c r="L581">
        <v>1348</v>
      </c>
      <c r="N581">
        <v>1009</v>
      </c>
      <c r="O581" t="s">
        <v>63</v>
      </c>
      <c r="P581" t="s">
        <v>63</v>
      </c>
      <c r="Q581">
        <v>1000</v>
      </c>
      <c r="X581">
        <v>4.0000000000000001E-3</v>
      </c>
      <c r="Y581">
        <v>10815</v>
      </c>
      <c r="Z581">
        <v>0</v>
      </c>
      <c r="AA581">
        <v>0</v>
      </c>
      <c r="AB581">
        <v>0</v>
      </c>
      <c r="AC581">
        <v>0</v>
      </c>
      <c r="AD581">
        <v>1</v>
      </c>
      <c r="AE581">
        <v>0</v>
      </c>
      <c r="AF581" t="s">
        <v>6</v>
      </c>
      <c r="AG581">
        <v>4.0000000000000001E-3</v>
      </c>
      <c r="AH581">
        <v>3</v>
      </c>
      <c r="AI581">
        <v>-1</v>
      </c>
      <c r="AJ581" t="s">
        <v>6</v>
      </c>
      <c r="AK581">
        <v>4</v>
      </c>
      <c r="AL581">
        <v>-43.26</v>
      </c>
      <c r="AM581">
        <v>0</v>
      </c>
      <c r="AN581">
        <v>0</v>
      </c>
      <c r="AO581">
        <v>0</v>
      </c>
      <c r="AP581">
        <v>0</v>
      </c>
      <c r="AQ581">
        <v>0</v>
      </c>
      <c r="AR581">
        <v>1</v>
      </c>
    </row>
    <row r="582" spans="1:44" x14ac:dyDescent="0.2">
      <c r="A582">
        <f>ROW(Source!A320)</f>
        <v>320</v>
      </c>
      <c r="B582">
        <v>86296161</v>
      </c>
      <c r="C582">
        <v>86296129</v>
      </c>
      <c r="D582">
        <v>27378501</v>
      </c>
      <c r="E582">
        <v>1</v>
      </c>
      <c r="F582">
        <v>1</v>
      </c>
      <c r="G582">
        <v>1</v>
      </c>
      <c r="H582">
        <v>3</v>
      </c>
      <c r="I582" t="s">
        <v>1083</v>
      </c>
      <c r="J582" t="s">
        <v>1084</v>
      </c>
      <c r="K582" t="s">
        <v>1085</v>
      </c>
      <c r="L582">
        <v>1348</v>
      </c>
      <c r="N582">
        <v>1009</v>
      </c>
      <c r="O582" t="s">
        <v>63</v>
      </c>
      <c r="P582" t="s">
        <v>63</v>
      </c>
      <c r="Q582">
        <v>1000</v>
      </c>
      <c r="X582">
        <v>0</v>
      </c>
      <c r="Y582">
        <v>9100</v>
      </c>
      <c r="Z582">
        <v>0</v>
      </c>
      <c r="AA582">
        <v>0</v>
      </c>
      <c r="AB582">
        <v>0</v>
      </c>
      <c r="AC582">
        <v>1</v>
      </c>
      <c r="AD582">
        <v>0</v>
      </c>
      <c r="AE582">
        <v>0</v>
      </c>
      <c r="AF582" t="s">
        <v>6</v>
      </c>
      <c r="AG582">
        <v>0</v>
      </c>
      <c r="AH582">
        <v>3</v>
      </c>
      <c r="AI582">
        <v>-1</v>
      </c>
      <c r="AJ582" t="s">
        <v>6</v>
      </c>
      <c r="AK582">
        <v>0</v>
      </c>
      <c r="AL582">
        <v>0</v>
      </c>
      <c r="AM582">
        <v>0</v>
      </c>
      <c r="AN582">
        <v>0</v>
      </c>
      <c r="AO582">
        <v>0</v>
      </c>
      <c r="AP582">
        <v>0</v>
      </c>
      <c r="AQ582">
        <v>0</v>
      </c>
      <c r="AR582">
        <v>0</v>
      </c>
    </row>
    <row r="583" spans="1:44" x14ac:dyDescent="0.2">
      <c r="A583">
        <f>ROW(Source!A320)</f>
        <v>320</v>
      </c>
      <c r="B583">
        <v>86296162</v>
      </c>
      <c r="C583">
        <v>86296129</v>
      </c>
      <c r="D583">
        <v>27378576</v>
      </c>
      <c r="E583">
        <v>1</v>
      </c>
      <c r="F583">
        <v>1</v>
      </c>
      <c r="G583">
        <v>1</v>
      </c>
      <c r="H583">
        <v>3</v>
      </c>
      <c r="I583" t="s">
        <v>1040</v>
      </c>
      <c r="J583" t="s">
        <v>1041</v>
      </c>
      <c r="K583" t="s">
        <v>62</v>
      </c>
      <c r="L583">
        <v>1348</v>
      </c>
      <c r="N583">
        <v>1009</v>
      </c>
      <c r="O583" t="s">
        <v>63</v>
      </c>
      <c r="P583" t="s">
        <v>63</v>
      </c>
      <c r="Q583">
        <v>1000</v>
      </c>
      <c r="X583">
        <v>1.0000000000000001E-5</v>
      </c>
      <c r="Y583">
        <v>12050</v>
      </c>
      <c r="Z583">
        <v>0</v>
      </c>
      <c r="AA583">
        <v>0</v>
      </c>
      <c r="AB583">
        <v>0</v>
      </c>
      <c r="AC583">
        <v>0</v>
      </c>
      <c r="AD583">
        <v>1</v>
      </c>
      <c r="AE583">
        <v>0</v>
      </c>
      <c r="AF583" t="s">
        <v>6</v>
      </c>
      <c r="AG583">
        <v>1.0000000000000001E-5</v>
      </c>
      <c r="AH583">
        <v>3</v>
      </c>
      <c r="AI583">
        <v>-1</v>
      </c>
      <c r="AJ583" t="s">
        <v>6</v>
      </c>
      <c r="AK583">
        <v>4</v>
      </c>
      <c r="AL583">
        <v>-0.12050000000000001</v>
      </c>
      <c r="AM583">
        <v>0</v>
      </c>
      <c r="AN583">
        <v>0</v>
      </c>
      <c r="AO583">
        <v>0</v>
      </c>
      <c r="AP583">
        <v>0</v>
      </c>
      <c r="AQ583">
        <v>0</v>
      </c>
      <c r="AR583">
        <v>1</v>
      </c>
    </row>
    <row r="584" spans="1:44" x14ac:dyDescent="0.2">
      <c r="A584">
        <f>ROW(Source!A320)</f>
        <v>320</v>
      </c>
      <c r="B584">
        <v>86296163</v>
      </c>
      <c r="C584">
        <v>86296129</v>
      </c>
      <c r="D584">
        <v>27371084</v>
      </c>
      <c r="E584">
        <v>1</v>
      </c>
      <c r="F584">
        <v>1</v>
      </c>
      <c r="G584">
        <v>1</v>
      </c>
      <c r="H584">
        <v>3</v>
      </c>
      <c r="I584" t="s">
        <v>255</v>
      </c>
      <c r="J584" t="s">
        <v>257</v>
      </c>
      <c r="K584" t="s">
        <v>256</v>
      </c>
      <c r="L584">
        <v>1346</v>
      </c>
      <c r="N584">
        <v>1009</v>
      </c>
      <c r="O584" t="s">
        <v>182</v>
      </c>
      <c r="P584" t="s">
        <v>182</v>
      </c>
      <c r="Q584">
        <v>1</v>
      </c>
      <c r="X584">
        <v>0.41</v>
      </c>
      <c r="Y584">
        <v>6.12</v>
      </c>
      <c r="Z584">
        <v>0</v>
      </c>
      <c r="AA584">
        <v>0</v>
      </c>
      <c r="AB584">
        <v>0</v>
      </c>
      <c r="AC584">
        <v>0</v>
      </c>
      <c r="AD584">
        <v>1</v>
      </c>
      <c r="AE584">
        <v>0</v>
      </c>
      <c r="AF584" t="s">
        <v>6</v>
      </c>
      <c r="AG584">
        <v>0.41</v>
      </c>
      <c r="AH584">
        <v>2</v>
      </c>
      <c r="AI584">
        <v>86296143</v>
      </c>
      <c r="AJ584">
        <v>533</v>
      </c>
      <c r="AK584">
        <v>3</v>
      </c>
      <c r="AL584">
        <v>-2.5091999999999999</v>
      </c>
      <c r="AM584">
        <v>0</v>
      </c>
      <c r="AN584">
        <v>0</v>
      </c>
      <c r="AO584">
        <v>0</v>
      </c>
      <c r="AP584">
        <v>0</v>
      </c>
      <c r="AQ584">
        <v>0</v>
      </c>
      <c r="AR584">
        <v>1</v>
      </c>
    </row>
    <row r="585" spans="1:44" x14ac:dyDescent="0.2">
      <c r="A585">
        <f>ROW(Source!A320)</f>
        <v>320</v>
      </c>
      <c r="B585">
        <v>86296164</v>
      </c>
      <c r="C585">
        <v>86296129</v>
      </c>
      <c r="D585">
        <v>27374681</v>
      </c>
      <c r="E585">
        <v>1</v>
      </c>
      <c r="F585">
        <v>1</v>
      </c>
      <c r="G585">
        <v>1</v>
      </c>
      <c r="H585">
        <v>3</v>
      </c>
      <c r="I585" t="s">
        <v>1086</v>
      </c>
      <c r="J585" t="s">
        <v>1087</v>
      </c>
      <c r="K585" t="s">
        <v>1088</v>
      </c>
      <c r="L585">
        <v>1348</v>
      </c>
      <c r="N585">
        <v>1009</v>
      </c>
      <c r="O585" t="s">
        <v>63</v>
      </c>
      <c r="P585" t="s">
        <v>63</v>
      </c>
      <c r="Q585">
        <v>1000</v>
      </c>
      <c r="X585">
        <v>5.9999999999999995E-4</v>
      </c>
      <c r="Y585">
        <v>9169.91</v>
      </c>
      <c r="Z585">
        <v>0</v>
      </c>
      <c r="AA585">
        <v>0</v>
      </c>
      <c r="AB585">
        <v>0</v>
      </c>
      <c r="AC585">
        <v>0</v>
      </c>
      <c r="AD585">
        <v>1</v>
      </c>
      <c r="AE585">
        <v>0</v>
      </c>
      <c r="AF585" t="s">
        <v>6</v>
      </c>
      <c r="AG585">
        <v>5.9999999999999995E-4</v>
      </c>
      <c r="AH585">
        <v>3</v>
      </c>
      <c r="AI585">
        <v>-1</v>
      </c>
      <c r="AJ585" t="s">
        <v>6</v>
      </c>
      <c r="AK585">
        <v>4</v>
      </c>
      <c r="AL585">
        <v>-5.5019459999999993</v>
      </c>
      <c r="AM585">
        <v>0</v>
      </c>
      <c r="AN585">
        <v>0</v>
      </c>
      <c r="AO585">
        <v>0</v>
      </c>
      <c r="AP585">
        <v>0</v>
      </c>
      <c r="AQ585">
        <v>0</v>
      </c>
      <c r="AR585">
        <v>1</v>
      </c>
    </row>
    <row r="586" spans="1:44" x14ac:dyDescent="0.2">
      <c r="A586">
        <f>ROW(Source!A320)</f>
        <v>320</v>
      </c>
      <c r="B586">
        <v>86296165</v>
      </c>
      <c r="C586">
        <v>86296129</v>
      </c>
      <c r="D586">
        <v>27379623</v>
      </c>
      <c r="E586">
        <v>1</v>
      </c>
      <c r="F586">
        <v>1</v>
      </c>
      <c r="G586">
        <v>1</v>
      </c>
      <c r="H586">
        <v>3</v>
      </c>
      <c r="I586" t="s">
        <v>1089</v>
      </c>
      <c r="J586" t="s">
        <v>1090</v>
      </c>
      <c r="K586" t="s">
        <v>1091</v>
      </c>
      <c r="L586">
        <v>1339</v>
      </c>
      <c r="N586">
        <v>1007</v>
      </c>
      <c r="O586" t="s">
        <v>32</v>
      </c>
      <c r="P586" t="s">
        <v>32</v>
      </c>
      <c r="Q586">
        <v>1</v>
      </c>
      <c r="X586">
        <v>1.0300000000000001E-3</v>
      </c>
      <c r="Y586">
        <v>1700</v>
      </c>
      <c r="Z586">
        <v>0</v>
      </c>
      <c r="AA586">
        <v>0</v>
      </c>
      <c r="AB586">
        <v>0</v>
      </c>
      <c r="AC586">
        <v>0</v>
      </c>
      <c r="AD586">
        <v>1</v>
      </c>
      <c r="AE586">
        <v>0</v>
      </c>
      <c r="AF586" t="s">
        <v>6</v>
      </c>
      <c r="AG586">
        <v>1.0300000000000001E-3</v>
      </c>
      <c r="AH586">
        <v>3</v>
      </c>
      <c r="AI586">
        <v>-1</v>
      </c>
      <c r="AJ586" t="s">
        <v>6</v>
      </c>
      <c r="AK586">
        <v>4</v>
      </c>
      <c r="AL586">
        <v>-1.7510000000000001</v>
      </c>
      <c r="AM586">
        <v>0</v>
      </c>
      <c r="AN586">
        <v>0</v>
      </c>
      <c r="AO586">
        <v>0</v>
      </c>
      <c r="AP586">
        <v>0</v>
      </c>
      <c r="AQ586">
        <v>0</v>
      </c>
      <c r="AR586">
        <v>1</v>
      </c>
    </row>
    <row r="587" spans="1:44" x14ac:dyDescent="0.2">
      <c r="A587">
        <f>ROW(Source!A320)</f>
        <v>320</v>
      </c>
      <c r="B587">
        <v>86296166</v>
      </c>
      <c r="C587">
        <v>86296129</v>
      </c>
      <c r="D587">
        <v>27386415</v>
      </c>
      <c r="E587">
        <v>1</v>
      </c>
      <c r="F587">
        <v>1</v>
      </c>
      <c r="G587">
        <v>1</v>
      </c>
      <c r="H587">
        <v>3</v>
      </c>
      <c r="I587" t="s">
        <v>1092</v>
      </c>
      <c r="J587" t="s">
        <v>1093</v>
      </c>
      <c r="K587" t="s">
        <v>1094</v>
      </c>
      <c r="L587">
        <v>1348</v>
      </c>
      <c r="N587">
        <v>1009</v>
      </c>
      <c r="O587" t="s">
        <v>63</v>
      </c>
      <c r="P587" t="s">
        <v>63</v>
      </c>
      <c r="Q587">
        <v>1000</v>
      </c>
      <c r="X587">
        <v>3.1E-4</v>
      </c>
      <c r="Y587">
        <v>15620</v>
      </c>
      <c r="Z587">
        <v>0</v>
      </c>
      <c r="AA587">
        <v>0</v>
      </c>
      <c r="AB587">
        <v>0</v>
      </c>
      <c r="AC587">
        <v>0</v>
      </c>
      <c r="AD587">
        <v>1</v>
      </c>
      <c r="AE587">
        <v>0</v>
      </c>
      <c r="AF587" t="s">
        <v>6</v>
      </c>
      <c r="AG587">
        <v>3.1E-4</v>
      </c>
      <c r="AH587">
        <v>3</v>
      </c>
      <c r="AI587">
        <v>-1</v>
      </c>
      <c r="AJ587" t="s">
        <v>6</v>
      </c>
      <c r="AK587">
        <v>4</v>
      </c>
      <c r="AL587">
        <v>-4.8422000000000001</v>
      </c>
      <c r="AM587">
        <v>0</v>
      </c>
      <c r="AN587">
        <v>0</v>
      </c>
      <c r="AO587">
        <v>0</v>
      </c>
      <c r="AP587">
        <v>0</v>
      </c>
      <c r="AQ587">
        <v>0</v>
      </c>
      <c r="AR587">
        <v>1</v>
      </c>
    </row>
    <row r="588" spans="1:44" x14ac:dyDescent="0.2">
      <c r="A588">
        <f>ROW(Source!A320)</f>
        <v>320</v>
      </c>
      <c r="B588">
        <v>86296167</v>
      </c>
      <c r="C588">
        <v>86296129</v>
      </c>
      <c r="D588">
        <v>27391761</v>
      </c>
      <c r="E588">
        <v>1</v>
      </c>
      <c r="F588">
        <v>1</v>
      </c>
      <c r="G588">
        <v>1</v>
      </c>
      <c r="H588">
        <v>3</v>
      </c>
      <c r="I588" t="s">
        <v>1095</v>
      </c>
      <c r="J588" t="s">
        <v>1096</v>
      </c>
      <c r="K588" t="s">
        <v>1097</v>
      </c>
      <c r="L588">
        <v>1348</v>
      </c>
      <c r="N588">
        <v>1009</v>
      </c>
      <c r="O588" t="s">
        <v>63</v>
      </c>
      <c r="P588" t="s">
        <v>63</v>
      </c>
      <c r="Q588">
        <v>1000</v>
      </c>
      <c r="X588">
        <v>1E-3</v>
      </c>
      <c r="Y588">
        <v>10988.93</v>
      </c>
      <c r="Z588">
        <v>0</v>
      </c>
      <c r="AA588">
        <v>0</v>
      </c>
      <c r="AB588">
        <v>0</v>
      </c>
      <c r="AC588">
        <v>0</v>
      </c>
      <c r="AD588">
        <v>1</v>
      </c>
      <c r="AE588">
        <v>0</v>
      </c>
      <c r="AF588" t="s">
        <v>6</v>
      </c>
      <c r="AG588">
        <v>1E-3</v>
      </c>
      <c r="AH588">
        <v>3</v>
      </c>
      <c r="AI588">
        <v>-1</v>
      </c>
      <c r="AJ588" t="s">
        <v>6</v>
      </c>
      <c r="AK588">
        <v>4</v>
      </c>
      <c r="AL588">
        <v>-10.98893</v>
      </c>
      <c r="AM588">
        <v>0</v>
      </c>
      <c r="AN588">
        <v>0</v>
      </c>
      <c r="AO588">
        <v>0</v>
      </c>
      <c r="AP588">
        <v>0</v>
      </c>
      <c r="AQ588">
        <v>0</v>
      </c>
      <c r="AR588">
        <v>1</v>
      </c>
    </row>
    <row r="589" spans="1:44" x14ac:dyDescent="0.2">
      <c r="A589">
        <f>ROW(Source!A320)</f>
        <v>320</v>
      </c>
      <c r="B589">
        <v>86296168</v>
      </c>
      <c r="C589">
        <v>86296129</v>
      </c>
      <c r="D589">
        <v>27390428</v>
      </c>
      <c r="E589">
        <v>1</v>
      </c>
      <c r="F589">
        <v>1</v>
      </c>
      <c r="G589">
        <v>1</v>
      </c>
      <c r="H589">
        <v>3</v>
      </c>
      <c r="I589" t="s">
        <v>1098</v>
      </c>
      <c r="J589" t="s">
        <v>1099</v>
      </c>
      <c r="K589" t="s">
        <v>1100</v>
      </c>
      <c r="L589">
        <v>1348</v>
      </c>
      <c r="N589">
        <v>1009</v>
      </c>
      <c r="O589" t="s">
        <v>63</v>
      </c>
      <c r="P589" t="s">
        <v>63</v>
      </c>
      <c r="Q589">
        <v>1000</v>
      </c>
      <c r="X589">
        <v>1</v>
      </c>
      <c r="Y589">
        <v>0</v>
      </c>
      <c r="Z589">
        <v>0</v>
      </c>
      <c r="AA589">
        <v>0</v>
      </c>
      <c r="AB589">
        <v>0</v>
      </c>
      <c r="AC589">
        <v>0</v>
      </c>
      <c r="AD589">
        <v>0</v>
      </c>
      <c r="AE589">
        <v>0</v>
      </c>
      <c r="AF589" t="s">
        <v>6</v>
      </c>
      <c r="AG589">
        <v>1</v>
      </c>
      <c r="AH589">
        <v>3</v>
      </c>
      <c r="AI589">
        <v>-1</v>
      </c>
      <c r="AJ589" t="s">
        <v>6</v>
      </c>
      <c r="AK589">
        <v>0</v>
      </c>
      <c r="AL589">
        <v>0</v>
      </c>
      <c r="AM589">
        <v>0</v>
      </c>
      <c r="AN589">
        <v>0</v>
      </c>
      <c r="AO589">
        <v>0</v>
      </c>
      <c r="AP589">
        <v>0</v>
      </c>
      <c r="AQ589">
        <v>0</v>
      </c>
      <c r="AR589">
        <v>0</v>
      </c>
    </row>
    <row r="590" spans="1:44" x14ac:dyDescent="0.2">
      <c r="A590">
        <f>ROW(Source!A320)</f>
        <v>320</v>
      </c>
      <c r="B590">
        <v>86296169</v>
      </c>
      <c r="C590">
        <v>86296129</v>
      </c>
      <c r="D590">
        <v>27429718</v>
      </c>
      <c r="E590">
        <v>1</v>
      </c>
      <c r="F590">
        <v>1</v>
      </c>
      <c r="G590">
        <v>1</v>
      </c>
      <c r="H590">
        <v>3</v>
      </c>
      <c r="I590" t="s">
        <v>1101</v>
      </c>
      <c r="J590" t="s">
        <v>1102</v>
      </c>
      <c r="K590" t="s">
        <v>1103</v>
      </c>
      <c r="L590">
        <v>1302</v>
      </c>
      <c r="N590">
        <v>1003</v>
      </c>
      <c r="O590" t="s">
        <v>1104</v>
      </c>
      <c r="P590" t="s">
        <v>1104</v>
      </c>
      <c r="Q590">
        <v>10</v>
      </c>
      <c r="X590">
        <v>1.8700000000000001E-2</v>
      </c>
      <c r="Y590">
        <v>50.25</v>
      </c>
      <c r="Z590">
        <v>0</v>
      </c>
      <c r="AA590">
        <v>0</v>
      </c>
      <c r="AB590">
        <v>0</v>
      </c>
      <c r="AC590">
        <v>0</v>
      </c>
      <c r="AD590">
        <v>1</v>
      </c>
      <c r="AE590">
        <v>0</v>
      </c>
      <c r="AF590" t="s">
        <v>6</v>
      </c>
      <c r="AG590">
        <v>1.8700000000000001E-2</v>
      </c>
      <c r="AH590">
        <v>3</v>
      </c>
      <c r="AI590">
        <v>-1</v>
      </c>
      <c r="AJ590" t="s">
        <v>6</v>
      </c>
      <c r="AK590">
        <v>4</v>
      </c>
      <c r="AL590">
        <v>-0.93967500000000004</v>
      </c>
      <c r="AM590">
        <v>0</v>
      </c>
      <c r="AN590">
        <v>0</v>
      </c>
      <c r="AO590">
        <v>0</v>
      </c>
      <c r="AP590">
        <v>0</v>
      </c>
      <c r="AQ590">
        <v>0</v>
      </c>
      <c r="AR590">
        <v>1</v>
      </c>
    </row>
    <row r="591" spans="1:44" x14ac:dyDescent="0.2">
      <c r="A591">
        <f>ROW(Source!A329)</f>
        <v>329</v>
      </c>
      <c r="B591">
        <v>86296192</v>
      </c>
      <c r="C591">
        <v>86296174</v>
      </c>
      <c r="D591">
        <v>27500919</v>
      </c>
      <c r="E591">
        <v>1</v>
      </c>
      <c r="F591">
        <v>1</v>
      </c>
      <c r="G591">
        <v>1</v>
      </c>
      <c r="H591">
        <v>1</v>
      </c>
      <c r="I591" t="s">
        <v>919</v>
      </c>
      <c r="J591" t="s">
        <v>6</v>
      </c>
      <c r="K591" t="s">
        <v>920</v>
      </c>
      <c r="L591">
        <v>1369</v>
      </c>
      <c r="N591">
        <v>1013</v>
      </c>
      <c r="O591" t="s">
        <v>921</v>
      </c>
      <c r="P591" t="s">
        <v>921</v>
      </c>
      <c r="Q591">
        <v>1</v>
      </c>
      <c r="X591">
        <v>39.130000000000003</v>
      </c>
      <c r="Y591">
        <v>0</v>
      </c>
      <c r="Z591">
        <v>0</v>
      </c>
      <c r="AA591">
        <v>0</v>
      </c>
      <c r="AB591">
        <v>9.26</v>
      </c>
      <c r="AC591">
        <v>0</v>
      </c>
      <c r="AD591">
        <v>1</v>
      </c>
      <c r="AE591">
        <v>1</v>
      </c>
      <c r="AF591" t="s">
        <v>244</v>
      </c>
      <c r="AG591">
        <v>41.086500000000001</v>
      </c>
      <c r="AH591">
        <v>2</v>
      </c>
      <c r="AI591">
        <v>86296175</v>
      </c>
      <c r="AJ591">
        <v>535</v>
      </c>
      <c r="AK591">
        <v>0</v>
      </c>
      <c r="AL591">
        <v>0</v>
      </c>
      <c r="AM591">
        <v>0</v>
      </c>
      <c r="AN591">
        <v>0</v>
      </c>
      <c r="AO591">
        <v>0</v>
      </c>
      <c r="AP591">
        <v>0</v>
      </c>
      <c r="AQ591">
        <v>0</v>
      </c>
      <c r="AR591">
        <v>0</v>
      </c>
    </row>
    <row r="592" spans="1:44" x14ac:dyDescent="0.2">
      <c r="A592">
        <f>ROW(Source!A329)</f>
        <v>329</v>
      </c>
      <c r="B592">
        <v>86296193</v>
      </c>
      <c r="C592">
        <v>86296174</v>
      </c>
      <c r="D592">
        <v>121548</v>
      </c>
      <c r="E592">
        <v>1</v>
      </c>
      <c r="F592">
        <v>1</v>
      </c>
      <c r="G592">
        <v>1</v>
      </c>
      <c r="H592">
        <v>1</v>
      </c>
      <c r="I592" t="s">
        <v>39</v>
      </c>
      <c r="J592" t="s">
        <v>6</v>
      </c>
      <c r="K592" t="s">
        <v>922</v>
      </c>
      <c r="L592">
        <v>608254</v>
      </c>
      <c r="N592">
        <v>1013</v>
      </c>
      <c r="O592" t="s">
        <v>923</v>
      </c>
      <c r="P592" t="s">
        <v>923</v>
      </c>
      <c r="Q592">
        <v>1</v>
      </c>
      <c r="X592">
        <v>4.72</v>
      </c>
      <c r="Y592">
        <v>0</v>
      </c>
      <c r="Z592">
        <v>0</v>
      </c>
      <c r="AA592">
        <v>0</v>
      </c>
      <c r="AB592">
        <v>0</v>
      </c>
      <c r="AC592">
        <v>0</v>
      </c>
      <c r="AD592">
        <v>1</v>
      </c>
      <c r="AE592">
        <v>2</v>
      </c>
      <c r="AF592" t="s">
        <v>243</v>
      </c>
      <c r="AG592">
        <v>7.5519999999999996</v>
      </c>
      <c r="AH592">
        <v>2</v>
      </c>
      <c r="AI592">
        <v>86296176</v>
      </c>
      <c r="AJ592">
        <v>536</v>
      </c>
      <c r="AK592">
        <v>0</v>
      </c>
      <c r="AL592">
        <v>0</v>
      </c>
      <c r="AM592">
        <v>0</v>
      </c>
      <c r="AN592">
        <v>0</v>
      </c>
      <c r="AO592">
        <v>0</v>
      </c>
      <c r="AP592">
        <v>0</v>
      </c>
      <c r="AQ592">
        <v>0</v>
      </c>
      <c r="AR592">
        <v>0</v>
      </c>
    </row>
    <row r="593" spans="1:44" x14ac:dyDescent="0.2">
      <c r="A593">
        <f>ROW(Source!A329)</f>
        <v>329</v>
      </c>
      <c r="B593">
        <v>86296194</v>
      </c>
      <c r="C593">
        <v>86296174</v>
      </c>
      <c r="D593">
        <v>27439431</v>
      </c>
      <c r="E593">
        <v>1</v>
      </c>
      <c r="F593">
        <v>1</v>
      </c>
      <c r="G593">
        <v>1</v>
      </c>
      <c r="H593">
        <v>2</v>
      </c>
      <c r="I593" t="s">
        <v>977</v>
      </c>
      <c r="J593" t="s">
        <v>978</v>
      </c>
      <c r="K593" t="s">
        <v>979</v>
      </c>
      <c r="L593">
        <v>1368</v>
      </c>
      <c r="N593">
        <v>1011</v>
      </c>
      <c r="O593" t="s">
        <v>927</v>
      </c>
      <c r="P593" t="s">
        <v>927</v>
      </c>
      <c r="Q593">
        <v>1</v>
      </c>
      <c r="X593">
        <v>0.1</v>
      </c>
      <c r="Y593">
        <v>0</v>
      </c>
      <c r="Z593">
        <v>120.8</v>
      </c>
      <c r="AA593">
        <v>15.54</v>
      </c>
      <c r="AB593">
        <v>0</v>
      </c>
      <c r="AC593">
        <v>0</v>
      </c>
      <c r="AD593">
        <v>1</v>
      </c>
      <c r="AE593">
        <v>0</v>
      </c>
      <c r="AF593" t="s">
        <v>243</v>
      </c>
      <c r="AG593">
        <v>0.16000000000000003</v>
      </c>
      <c r="AH593">
        <v>2</v>
      </c>
      <c r="AI593">
        <v>86296177</v>
      </c>
      <c r="AJ593">
        <v>537</v>
      </c>
      <c r="AK593">
        <v>0</v>
      </c>
      <c r="AL593">
        <v>0</v>
      </c>
      <c r="AM593">
        <v>0</v>
      </c>
      <c r="AN593">
        <v>0</v>
      </c>
      <c r="AO593">
        <v>0</v>
      </c>
      <c r="AP593">
        <v>0</v>
      </c>
      <c r="AQ593">
        <v>0</v>
      </c>
      <c r="AR593">
        <v>0</v>
      </c>
    </row>
    <row r="594" spans="1:44" x14ac:dyDescent="0.2">
      <c r="A594">
        <f>ROW(Source!A329)</f>
        <v>329</v>
      </c>
      <c r="B594">
        <v>86296195</v>
      </c>
      <c r="C594">
        <v>86296174</v>
      </c>
      <c r="D594">
        <v>27439499</v>
      </c>
      <c r="E594">
        <v>1</v>
      </c>
      <c r="F594">
        <v>1</v>
      </c>
      <c r="G594">
        <v>1</v>
      </c>
      <c r="H594">
        <v>2</v>
      </c>
      <c r="I594" t="s">
        <v>930</v>
      </c>
      <c r="J594" t="s">
        <v>931</v>
      </c>
      <c r="K594" t="s">
        <v>932</v>
      </c>
      <c r="L594">
        <v>1368</v>
      </c>
      <c r="N594">
        <v>1011</v>
      </c>
      <c r="O594" t="s">
        <v>927</v>
      </c>
      <c r="P594" t="s">
        <v>927</v>
      </c>
      <c r="Q594">
        <v>1</v>
      </c>
      <c r="X594">
        <v>4.62</v>
      </c>
      <c r="Y594">
        <v>0</v>
      </c>
      <c r="Z594">
        <v>112.67</v>
      </c>
      <c r="AA594">
        <v>13.61</v>
      </c>
      <c r="AB594">
        <v>0</v>
      </c>
      <c r="AC594">
        <v>0</v>
      </c>
      <c r="AD594">
        <v>1</v>
      </c>
      <c r="AE594">
        <v>0</v>
      </c>
      <c r="AF594" t="s">
        <v>243</v>
      </c>
      <c r="AG594">
        <v>7.3920000000000003</v>
      </c>
      <c r="AH594">
        <v>2</v>
      </c>
      <c r="AI594">
        <v>86296178</v>
      </c>
      <c r="AJ594">
        <v>538</v>
      </c>
      <c r="AK594">
        <v>0</v>
      </c>
      <c r="AL594">
        <v>0</v>
      </c>
      <c r="AM594">
        <v>0</v>
      </c>
      <c r="AN594">
        <v>0</v>
      </c>
      <c r="AO594">
        <v>0</v>
      </c>
      <c r="AP594">
        <v>0</v>
      </c>
      <c r="AQ594">
        <v>0</v>
      </c>
      <c r="AR594">
        <v>0</v>
      </c>
    </row>
    <row r="595" spans="1:44" x14ac:dyDescent="0.2">
      <c r="A595">
        <f>ROW(Source!A329)</f>
        <v>329</v>
      </c>
      <c r="B595">
        <v>86296196</v>
      </c>
      <c r="C595">
        <v>86296174</v>
      </c>
      <c r="D595">
        <v>27439584</v>
      </c>
      <c r="E595">
        <v>1</v>
      </c>
      <c r="F595">
        <v>1</v>
      </c>
      <c r="G595">
        <v>1</v>
      </c>
      <c r="H595">
        <v>2</v>
      </c>
      <c r="I595" t="s">
        <v>983</v>
      </c>
      <c r="J595" t="s">
        <v>984</v>
      </c>
      <c r="K595" t="s">
        <v>985</v>
      </c>
      <c r="L595">
        <v>1368</v>
      </c>
      <c r="N595">
        <v>1011</v>
      </c>
      <c r="O595" t="s">
        <v>927</v>
      </c>
      <c r="P595" t="s">
        <v>927</v>
      </c>
      <c r="Q595">
        <v>1</v>
      </c>
      <c r="X595">
        <v>3.46</v>
      </c>
      <c r="Y595">
        <v>0</v>
      </c>
      <c r="Z595">
        <v>1.56</v>
      </c>
      <c r="AA595">
        <v>0</v>
      </c>
      <c r="AB595">
        <v>0</v>
      </c>
      <c r="AC595">
        <v>0</v>
      </c>
      <c r="AD595">
        <v>1</v>
      </c>
      <c r="AE595">
        <v>0</v>
      </c>
      <c r="AF595" t="s">
        <v>243</v>
      </c>
      <c r="AG595">
        <v>5.5360000000000005</v>
      </c>
      <c r="AH595">
        <v>2</v>
      </c>
      <c r="AI595">
        <v>86296179</v>
      </c>
      <c r="AJ595">
        <v>539</v>
      </c>
      <c r="AK595">
        <v>0</v>
      </c>
      <c r="AL595">
        <v>0</v>
      </c>
      <c r="AM595">
        <v>0</v>
      </c>
      <c r="AN595">
        <v>0</v>
      </c>
      <c r="AO595">
        <v>0</v>
      </c>
      <c r="AP595">
        <v>0</v>
      </c>
      <c r="AQ595">
        <v>0</v>
      </c>
      <c r="AR595">
        <v>0</v>
      </c>
    </row>
    <row r="596" spans="1:44" x14ac:dyDescent="0.2">
      <c r="A596">
        <f>ROW(Source!A329)</f>
        <v>329</v>
      </c>
      <c r="B596">
        <v>86296197</v>
      </c>
      <c r="C596">
        <v>86296174</v>
      </c>
      <c r="D596">
        <v>27439705</v>
      </c>
      <c r="E596">
        <v>1</v>
      </c>
      <c r="F596">
        <v>1</v>
      </c>
      <c r="G596">
        <v>1</v>
      </c>
      <c r="H596">
        <v>2</v>
      </c>
      <c r="I596" t="s">
        <v>986</v>
      </c>
      <c r="J596" t="s">
        <v>987</v>
      </c>
      <c r="K596" t="s">
        <v>988</v>
      </c>
      <c r="L596">
        <v>1368</v>
      </c>
      <c r="N596">
        <v>1011</v>
      </c>
      <c r="O596" t="s">
        <v>927</v>
      </c>
      <c r="P596" t="s">
        <v>927</v>
      </c>
      <c r="Q596">
        <v>1</v>
      </c>
      <c r="X596">
        <v>1.63</v>
      </c>
      <c r="Y596">
        <v>0</v>
      </c>
      <c r="Z596">
        <v>1.1000000000000001</v>
      </c>
      <c r="AA596">
        <v>0</v>
      </c>
      <c r="AB596">
        <v>0</v>
      </c>
      <c r="AC596">
        <v>0</v>
      </c>
      <c r="AD596">
        <v>1</v>
      </c>
      <c r="AE596">
        <v>0</v>
      </c>
      <c r="AF596" t="s">
        <v>243</v>
      </c>
      <c r="AG596">
        <v>2.6080000000000001</v>
      </c>
      <c r="AH596">
        <v>2</v>
      </c>
      <c r="AI596">
        <v>86296180</v>
      </c>
      <c r="AJ596">
        <v>540</v>
      </c>
      <c r="AK596">
        <v>0</v>
      </c>
      <c r="AL596">
        <v>0</v>
      </c>
      <c r="AM596">
        <v>0</v>
      </c>
      <c r="AN596">
        <v>0</v>
      </c>
      <c r="AO596">
        <v>0</v>
      </c>
      <c r="AP596">
        <v>0</v>
      </c>
      <c r="AQ596">
        <v>0</v>
      </c>
      <c r="AR596">
        <v>0</v>
      </c>
    </row>
    <row r="597" spans="1:44" x14ac:dyDescent="0.2">
      <c r="A597">
        <f>ROW(Source!A329)</f>
        <v>329</v>
      </c>
      <c r="B597">
        <v>86296198</v>
      </c>
      <c r="C597">
        <v>86296174</v>
      </c>
      <c r="D597">
        <v>27439713</v>
      </c>
      <c r="E597">
        <v>1</v>
      </c>
      <c r="F597">
        <v>1</v>
      </c>
      <c r="G597">
        <v>1</v>
      </c>
      <c r="H597">
        <v>2</v>
      </c>
      <c r="I597" t="s">
        <v>989</v>
      </c>
      <c r="J597" t="s">
        <v>990</v>
      </c>
      <c r="K597" t="s">
        <v>991</v>
      </c>
      <c r="L597">
        <v>1368</v>
      </c>
      <c r="N597">
        <v>1011</v>
      </c>
      <c r="O597" t="s">
        <v>927</v>
      </c>
      <c r="P597" t="s">
        <v>927</v>
      </c>
      <c r="Q597">
        <v>1</v>
      </c>
      <c r="X597">
        <v>6.71</v>
      </c>
      <c r="Y597">
        <v>0</v>
      </c>
      <c r="Z597">
        <v>11.76</v>
      </c>
      <c r="AA597">
        <v>0</v>
      </c>
      <c r="AB597">
        <v>0</v>
      </c>
      <c r="AC597">
        <v>0</v>
      </c>
      <c r="AD597">
        <v>1</v>
      </c>
      <c r="AE597">
        <v>0</v>
      </c>
      <c r="AF597" t="s">
        <v>243</v>
      </c>
      <c r="AG597">
        <v>10.736000000000001</v>
      </c>
      <c r="AH597">
        <v>2</v>
      </c>
      <c r="AI597">
        <v>86296181</v>
      </c>
      <c r="AJ597">
        <v>541</v>
      </c>
      <c r="AK597">
        <v>0</v>
      </c>
      <c r="AL597">
        <v>0</v>
      </c>
      <c r="AM597">
        <v>0</v>
      </c>
      <c r="AN597">
        <v>0</v>
      </c>
      <c r="AO597">
        <v>0</v>
      </c>
      <c r="AP597">
        <v>0</v>
      </c>
      <c r="AQ597">
        <v>0</v>
      </c>
      <c r="AR597">
        <v>0</v>
      </c>
    </row>
    <row r="598" spans="1:44" x14ac:dyDescent="0.2">
      <c r="A598">
        <f>ROW(Source!A329)</f>
        <v>329</v>
      </c>
      <c r="B598">
        <v>86296199</v>
      </c>
      <c r="C598">
        <v>86296174</v>
      </c>
      <c r="D598">
        <v>27439719</v>
      </c>
      <c r="E598">
        <v>1</v>
      </c>
      <c r="F598">
        <v>1</v>
      </c>
      <c r="G598">
        <v>1</v>
      </c>
      <c r="H598">
        <v>2</v>
      </c>
      <c r="I598" t="s">
        <v>992</v>
      </c>
      <c r="J598" t="s">
        <v>993</v>
      </c>
      <c r="K598" t="s">
        <v>994</v>
      </c>
      <c r="L598">
        <v>1368</v>
      </c>
      <c r="N598">
        <v>1011</v>
      </c>
      <c r="O598" t="s">
        <v>927</v>
      </c>
      <c r="P598" t="s">
        <v>927</v>
      </c>
      <c r="Q598">
        <v>1</v>
      </c>
      <c r="X598">
        <v>0.34</v>
      </c>
      <c r="Y598">
        <v>0</v>
      </c>
      <c r="Z598">
        <v>6.57</v>
      </c>
      <c r="AA598">
        <v>0</v>
      </c>
      <c r="AB598">
        <v>0</v>
      </c>
      <c r="AC598">
        <v>0</v>
      </c>
      <c r="AD598">
        <v>1</v>
      </c>
      <c r="AE598">
        <v>0</v>
      </c>
      <c r="AF598" t="s">
        <v>243</v>
      </c>
      <c r="AG598">
        <v>0.54400000000000004</v>
      </c>
      <c r="AH598">
        <v>2</v>
      </c>
      <c r="AI598">
        <v>86296182</v>
      </c>
      <c r="AJ598">
        <v>542</v>
      </c>
      <c r="AK598">
        <v>0</v>
      </c>
      <c r="AL598">
        <v>0</v>
      </c>
      <c r="AM598">
        <v>0</v>
      </c>
      <c r="AN598">
        <v>0</v>
      </c>
      <c r="AO598">
        <v>0</v>
      </c>
      <c r="AP598">
        <v>0</v>
      </c>
      <c r="AQ598">
        <v>0</v>
      </c>
      <c r="AR598">
        <v>0</v>
      </c>
    </row>
    <row r="599" spans="1:44" x14ac:dyDescent="0.2">
      <c r="A599">
        <f>ROW(Source!A329)</f>
        <v>329</v>
      </c>
      <c r="B599">
        <v>86296200</v>
      </c>
      <c r="C599">
        <v>86296174</v>
      </c>
      <c r="D599">
        <v>27441019</v>
      </c>
      <c r="E599">
        <v>1</v>
      </c>
      <c r="F599">
        <v>1</v>
      </c>
      <c r="G599">
        <v>1</v>
      </c>
      <c r="H599">
        <v>2</v>
      </c>
      <c r="I599" t="s">
        <v>995</v>
      </c>
      <c r="J599" t="s">
        <v>996</v>
      </c>
      <c r="K599" t="s">
        <v>997</v>
      </c>
      <c r="L599">
        <v>1368</v>
      </c>
      <c r="N599">
        <v>1011</v>
      </c>
      <c r="O599" t="s">
        <v>927</v>
      </c>
      <c r="P599" t="s">
        <v>927</v>
      </c>
      <c r="Q599">
        <v>1</v>
      </c>
      <c r="X599">
        <v>0.28999999999999998</v>
      </c>
      <c r="Y599">
        <v>0</v>
      </c>
      <c r="Z599">
        <v>5.09</v>
      </c>
      <c r="AA599">
        <v>0</v>
      </c>
      <c r="AB599">
        <v>0</v>
      </c>
      <c r="AC599">
        <v>0</v>
      </c>
      <c r="AD599">
        <v>1</v>
      </c>
      <c r="AE599">
        <v>0</v>
      </c>
      <c r="AF599" t="s">
        <v>243</v>
      </c>
      <c r="AG599">
        <v>0.46399999999999997</v>
      </c>
      <c r="AH599">
        <v>2</v>
      </c>
      <c r="AI599">
        <v>86296183</v>
      </c>
      <c r="AJ599">
        <v>543</v>
      </c>
      <c r="AK599">
        <v>0</v>
      </c>
      <c r="AL599">
        <v>0</v>
      </c>
      <c r="AM599">
        <v>0</v>
      </c>
      <c r="AN599">
        <v>0</v>
      </c>
      <c r="AO599">
        <v>0</v>
      </c>
      <c r="AP599">
        <v>0</v>
      </c>
      <c r="AQ599">
        <v>0</v>
      </c>
      <c r="AR599">
        <v>0</v>
      </c>
    </row>
    <row r="600" spans="1:44" x14ac:dyDescent="0.2">
      <c r="A600">
        <f>ROW(Source!A329)</f>
        <v>329</v>
      </c>
      <c r="B600">
        <v>86296201</v>
      </c>
      <c r="C600">
        <v>86296174</v>
      </c>
      <c r="D600">
        <v>27441327</v>
      </c>
      <c r="E600">
        <v>1</v>
      </c>
      <c r="F600">
        <v>1</v>
      </c>
      <c r="G600">
        <v>1</v>
      </c>
      <c r="H600">
        <v>2</v>
      </c>
      <c r="I600" t="s">
        <v>936</v>
      </c>
      <c r="J600" t="s">
        <v>937</v>
      </c>
      <c r="K600" t="s">
        <v>938</v>
      </c>
      <c r="L600">
        <v>1368</v>
      </c>
      <c r="N600">
        <v>1011</v>
      </c>
      <c r="O600" t="s">
        <v>927</v>
      </c>
      <c r="P600" t="s">
        <v>927</v>
      </c>
      <c r="Q600">
        <v>1</v>
      </c>
      <c r="X600">
        <v>0.19</v>
      </c>
      <c r="Y600">
        <v>0</v>
      </c>
      <c r="Z600">
        <v>93.37</v>
      </c>
      <c r="AA600">
        <v>11.69</v>
      </c>
      <c r="AB600">
        <v>0</v>
      </c>
      <c r="AC600">
        <v>0</v>
      </c>
      <c r="AD600">
        <v>1</v>
      </c>
      <c r="AE600">
        <v>0</v>
      </c>
      <c r="AF600" t="s">
        <v>243</v>
      </c>
      <c r="AG600">
        <v>0.30400000000000005</v>
      </c>
      <c r="AH600">
        <v>2</v>
      </c>
      <c r="AI600">
        <v>86296184</v>
      </c>
      <c r="AJ600">
        <v>544</v>
      </c>
      <c r="AK600">
        <v>0</v>
      </c>
      <c r="AL600">
        <v>0</v>
      </c>
      <c r="AM600">
        <v>0</v>
      </c>
      <c r="AN600">
        <v>0</v>
      </c>
      <c r="AO600">
        <v>0</v>
      </c>
      <c r="AP600">
        <v>0</v>
      </c>
      <c r="AQ600">
        <v>0</v>
      </c>
      <c r="AR600">
        <v>0</v>
      </c>
    </row>
    <row r="601" spans="1:44" x14ac:dyDescent="0.2">
      <c r="A601">
        <f>ROW(Source!A329)</f>
        <v>329</v>
      </c>
      <c r="B601">
        <v>86296202</v>
      </c>
      <c r="C601">
        <v>86296174</v>
      </c>
      <c r="D601">
        <v>27371625</v>
      </c>
      <c r="E601">
        <v>1</v>
      </c>
      <c r="F601">
        <v>1</v>
      </c>
      <c r="G601">
        <v>1</v>
      </c>
      <c r="H601">
        <v>3</v>
      </c>
      <c r="I601" t="s">
        <v>1071</v>
      </c>
      <c r="J601" t="s">
        <v>1072</v>
      </c>
      <c r="K601" t="s">
        <v>1073</v>
      </c>
      <c r="L601">
        <v>1348</v>
      </c>
      <c r="N601">
        <v>1009</v>
      </c>
      <c r="O601" t="s">
        <v>63</v>
      </c>
      <c r="P601" t="s">
        <v>63</v>
      </c>
      <c r="Q601">
        <v>1000</v>
      </c>
      <c r="X601">
        <v>1E-4</v>
      </c>
      <c r="Y601">
        <v>37900</v>
      </c>
      <c r="Z601">
        <v>0</v>
      </c>
      <c r="AA601">
        <v>0</v>
      </c>
      <c r="AB601">
        <v>0</v>
      </c>
      <c r="AC601">
        <v>0</v>
      </c>
      <c r="AD601">
        <v>1</v>
      </c>
      <c r="AE601">
        <v>0</v>
      </c>
      <c r="AF601" t="s">
        <v>6</v>
      </c>
      <c r="AG601">
        <v>1E-4</v>
      </c>
      <c r="AH601">
        <v>3</v>
      </c>
      <c r="AI601">
        <v>-1</v>
      </c>
      <c r="AJ601" t="s">
        <v>6</v>
      </c>
      <c r="AK601">
        <v>4</v>
      </c>
      <c r="AL601">
        <v>-3.79</v>
      </c>
      <c r="AM601">
        <v>0</v>
      </c>
      <c r="AN601">
        <v>0</v>
      </c>
      <c r="AO601">
        <v>0</v>
      </c>
      <c r="AP601">
        <v>0</v>
      </c>
      <c r="AQ601">
        <v>0</v>
      </c>
      <c r="AR601">
        <v>1</v>
      </c>
    </row>
    <row r="602" spans="1:44" x14ac:dyDescent="0.2">
      <c r="A602">
        <f>ROW(Source!A329)</f>
        <v>329</v>
      </c>
      <c r="B602">
        <v>86296203</v>
      </c>
      <c r="C602">
        <v>86296174</v>
      </c>
      <c r="D602">
        <v>27371079</v>
      </c>
      <c r="E602">
        <v>1</v>
      </c>
      <c r="F602">
        <v>1</v>
      </c>
      <c r="G602">
        <v>1</v>
      </c>
      <c r="H602">
        <v>3</v>
      </c>
      <c r="I602" t="s">
        <v>249</v>
      </c>
      <c r="J602" t="s">
        <v>251</v>
      </c>
      <c r="K602" t="s">
        <v>250</v>
      </c>
      <c r="L602">
        <v>1339</v>
      </c>
      <c r="N602">
        <v>1007</v>
      </c>
      <c r="O602" t="s">
        <v>32</v>
      </c>
      <c r="P602" t="s">
        <v>32</v>
      </c>
      <c r="Q602">
        <v>1</v>
      </c>
      <c r="X602">
        <v>1.37</v>
      </c>
      <c r="Y602">
        <v>6.22</v>
      </c>
      <c r="Z602">
        <v>0</v>
      </c>
      <c r="AA602">
        <v>0</v>
      </c>
      <c r="AB602">
        <v>0</v>
      </c>
      <c r="AC602">
        <v>0</v>
      </c>
      <c r="AD602">
        <v>1</v>
      </c>
      <c r="AE602">
        <v>0</v>
      </c>
      <c r="AF602" t="s">
        <v>6</v>
      </c>
      <c r="AG602">
        <v>1.37</v>
      </c>
      <c r="AH602">
        <v>2</v>
      </c>
      <c r="AI602">
        <v>86296185</v>
      </c>
      <c r="AJ602">
        <v>545</v>
      </c>
      <c r="AK602">
        <v>3</v>
      </c>
      <c r="AL602">
        <v>-8.5213999999999999</v>
      </c>
      <c r="AM602">
        <v>0</v>
      </c>
      <c r="AN602">
        <v>0</v>
      </c>
      <c r="AO602">
        <v>0</v>
      </c>
      <c r="AP602">
        <v>0</v>
      </c>
      <c r="AQ602">
        <v>0</v>
      </c>
      <c r="AR602">
        <v>1</v>
      </c>
    </row>
    <row r="603" spans="1:44" x14ac:dyDescent="0.2">
      <c r="A603">
        <f>ROW(Source!A329)</f>
        <v>329</v>
      </c>
      <c r="B603">
        <v>86296204</v>
      </c>
      <c r="C603">
        <v>86296174</v>
      </c>
      <c r="D603">
        <v>27377902</v>
      </c>
      <c r="E603">
        <v>1</v>
      </c>
      <c r="F603">
        <v>1</v>
      </c>
      <c r="G603">
        <v>1</v>
      </c>
      <c r="H603">
        <v>3</v>
      </c>
      <c r="I603" t="s">
        <v>1074</v>
      </c>
      <c r="J603" t="s">
        <v>1075</v>
      </c>
      <c r="K603" t="s">
        <v>1076</v>
      </c>
      <c r="L603">
        <v>1348</v>
      </c>
      <c r="N603">
        <v>1009</v>
      </c>
      <c r="O603" t="s">
        <v>63</v>
      </c>
      <c r="P603" t="s">
        <v>63</v>
      </c>
      <c r="Q603">
        <v>1000</v>
      </c>
      <c r="X603">
        <v>3.0000000000000001E-5</v>
      </c>
      <c r="Y603">
        <v>4965.4399999999996</v>
      </c>
      <c r="Z603">
        <v>0</v>
      </c>
      <c r="AA603">
        <v>0</v>
      </c>
      <c r="AB603">
        <v>0</v>
      </c>
      <c r="AC603">
        <v>0</v>
      </c>
      <c r="AD603">
        <v>1</v>
      </c>
      <c r="AE603">
        <v>0</v>
      </c>
      <c r="AF603" t="s">
        <v>6</v>
      </c>
      <c r="AG603">
        <v>3.0000000000000001E-5</v>
      </c>
      <c r="AH603">
        <v>3</v>
      </c>
      <c r="AI603">
        <v>-1</v>
      </c>
      <c r="AJ603" t="s">
        <v>6</v>
      </c>
      <c r="AK603">
        <v>4</v>
      </c>
      <c r="AL603">
        <v>-0.14896319999999999</v>
      </c>
      <c r="AM603">
        <v>0</v>
      </c>
      <c r="AN603">
        <v>0</v>
      </c>
      <c r="AO603">
        <v>0</v>
      </c>
      <c r="AP603">
        <v>0</v>
      </c>
      <c r="AQ603">
        <v>0</v>
      </c>
      <c r="AR603">
        <v>1</v>
      </c>
    </row>
    <row r="604" spans="1:44" x14ac:dyDescent="0.2">
      <c r="A604">
        <f>ROW(Source!A329)</f>
        <v>329</v>
      </c>
      <c r="B604">
        <v>86296205</v>
      </c>
      <c r="C604">
        <v>86296174</v>
      </c>
      <c r="D604">
        <v>27378107</v>
      </c>
      <c r="E604">
        <v>1</v>
      </c>
      <c r="F604">
        <v>1</v>
      </c>
      <c r="G604">
        <v>1</v>
      </c>
      <c r="H604">
        <v>3</v>
      </c>
      <c r="I604" t="s">
        <v>1077</v>
      </c>
      <c r="J604" t="s">
        <v>1078</v>
      </c>
      <c r="K604" t="s">
        <v>1079</v>
      </c>
      <c r="L604">
        <v>1348</v>
      </c>
      <c r="N604">
        <v>1009</v>
      </c>
      <c r="O604" t="s">
        <v>63</v>
      </c>
      <c r="P604" t="s">
        <v>63</v>
      </c>
      <c r="Q604">
        <v>1000</v>
      </c>
      <c r="X604">
        <v>1.9400000000000001E-3</v>
      </c>
      <c r="Y604">
        <v>4950</v>
      </c>
      <c r="Z604">
        <v>0</v>
      </c>
      <c r="AA604">
        <v>0</v>
      </c>
      <c r="AB604">
        <v>0</v>
      </c>
      <c r="AC604">
        <v>0</v>
      </c>
      <c r="AD604">
        <v>1</v>
      </c>
      <c r="AE604">
        <v>0</v>
      </c>
      <c r="AF604" t="s">
        <v>6</v>
      </c>
      <c r="AG604">
        <v>1.9400000000000001E-3</v>
      </c>
      <c r="AH604">
        <v>3</v>
      </c>
      <c r="AI604">
        <v>-1</v>
      </c>
      <c r="AJ604" t="s">
        <v>6</v>
      </c>
      <c r="AK604">
        <v>4</v>
      </c>
      <c r="AL604">
        <v>-9.6029999999999998</v>
      </c>
      <c r="AM604">
        <v>0</v>
      </c>
      <c r="AN604">
        <v>0</v>
      </c>
      <c r="AO604">
        <v>0</v>
      </c>
      <c r="AP604">
        <v>0</v>
      </c>
      <c r="AQ604">
        <v>0</v>
      </c>
      <c r="AR604">
        <v>1</v>
      </c>
    </row>
    <row r="605" spans="1:44" x14ac:dyDescent="0.2">
      <c r="A605">
        <f>ROW(Source!A329)</f>
        <v>329</v>
      </c>
      <c r="B605">
        <v>86296206</v>
      </c>
      <c r="C605">
        <v>86296174</v>
      </c>
      <c r="D605">
        <v>27378266</v>
      </c>
      <c r="E605">
        <v>1</v>
      </c>
      <c r="F605">
        <v>1</v>
      </c>
      <c r="G605">
        <v>1</v>
      </c>
      <c r="H605">
        <v>3</v>
      </c>
      <c r="I605" t="s">
        <v>1080</v>
      </c>
      <c r="J605" t="s">
        <v>1081</v>
      </c>
      <c r="K605" t="s">
        <v>1082</v>
      </c>
      <c r="L605">
        <v>1348</v>
      </c>
      <c r="N605">
        <v>1009</v>
      </c>
      <c r="O605" t="s">
        <v>63</v>
      </c>
      <c r="P605" t="s">
        <v>63</v>
      </c>
      <c r="Q605">
        <v>1000</v>
      </c>
      <c r="X605">
        <v>4.0000000000000001E-3</v>
      </c>
      <c r="Y605">
        <v>10815</v>
      </c>
      <c r="Z605">
        <v>0</v>
      </c>
      <c r="AA605">
        <v>0</v>
      </c>
      <c r="AB605">
        <v>0</v>
      </c>
      <c r="AC605">
        <v>0</v>
      </c>
      <c r="AD605">
        <v>1</v>
      </c>
      <c r="AE605">
        <v>0</v>
      </c>
      <c r="AF605" t="s">
        <v>6</v>
      </c>
      <c r="AG605">
        <v>4.0000000000000001E-3</v>
      </c>
      <c r="AH605">
        <v>3</v>
      </c>
      <c r="AI605">
        <v>-1</v>
      </c>
      <c r="AJ605" t="s">
        <v>6</v>
      </c>
      <c r="AK605">
        <v>4</v>
      </c>
      <c r="AL605">
        <v>-43.26</v>
      </c>
      <c r="AM605">
        <v>0</v>
      </c>
      <c r="AN605">
        <v>0</v>
      </c>
      <c r="AO605">
        <v>0</v>
      </c>
      <c r="AP605">
        <v>0</v>
      </c>
      <c r="AQ605">
        <v>0</v>
      </c>
      <c r="AR605">
        <v>1</v>
      </c>
    </row>
    <row r="606" spans="1:44" x14ac:dyDescent="0.2">
      <c r="A606">
        <f>ROW(Source!A329)</f>
        <v>329</v>
      </c>
      <c r="B606">
        <v>86296207</v>
      </c>
      <c r="C606">
        <v>86296174</v>
      </c>
      <c r="D606">
        <v>27378501</v>
      </c>
      <c r="E606">
        <v>1</v>
      </c>
      <c r="F606">
        <v>1</v>
      </c>
      <c r="G606">
        <v>1</v>
      </c>
      <c r="H606">
        <v>3</v>
      </c>
      <c r="I606" t="s">
        <v>1083</v>
      </c>
      <c r="J606" t="s">
        <v>1084</v>
      </c>
      <c r="K606" t="s">
        <v>1085</v>
      </c>
      <c r="L606">
        <v>1348</v>
      </c>
      <c r="N606">
        <v>1009</v>
      </c>
      <c r="O606" t="s">
        <v>63</v>
      </c>
      <c r="P606" t="s">
        <v>63</v>
      </c>
      <c r="Q606">
        <v>1000</v>
      </c>
      <c r="X606">
        <v>0</v>
      </c>
      <c r="Y606">
        <v>9100</v>
      </c>
      <c r="Z606">
        <v>0</v>
      </c>
      <c r="AA606">
        <v>0</v>
      </c>
      <c r="AB606">
        <v>0</v>
      </c>
      <c r="AC606">
        <v>1</v>
      </c>
      <c r="AD606">
        <v>0</v>
      </c>
      <c r="AE606">
        <v>0</v>
      </c>
      <c r="AF606" t="s">
        <v>6</v>
      </c>
      <c r="AG606">
        <v>0</v>
      </c>
      <c r="AH606">
        <v>3</v>
      </c>
      <c r="AI606">
        <v>-1</v>
      </c>
      <c r="AJ606" t="s">
        <v>6</v>
      </c>
      <c r="AK606">
        <v>0</v>
      </c>
      <c r="AL606">
        <v>0</v>
      </c>
      <c r="AM606">
        <v>0</v>
      </c>
      <c r="AN606">
        <v>0</v>
      </c>
      <c r="AO606">
        <v>0</v>
      </c>
      <c r="AP606">
        <v>0</v>
      </c>
      <c r="AQ606">
        <v>0</v>
      </c>
      <c r="AR606">
        <v>0</v>
      </c>
    </row>
    <row r="607" spans="1:44" x14ac:dyDescent="0.2">
      <c r="A607">
        <f>ROW(Source!A329)</f>
        <v>329</v>
      </c>
      <c r="B607">
        <v>86296208</v>
      </c>
      <c r="C607">
        <v>86296174</v>
      </c>
      <c r="D607">
        <v>27378576</v>
      </c>
      <c r="E607">
        <v>1</v>
      </c>
      <c r="F607">
        <v>1</v>
      </c>
      <c r="G607">
        <v>1</v>
      </c>
      <c r="H607">
        <v>3</v>
      </c>
      <c r="I607" t="s">
        <v>1040</v>
      </c>
      <c r="J607" t="s">
        <v>1041</v>
      </c>
      <c r="K607" t="s">
        <v>62</v>
      </c>
      <c r="L607">
        <v>1348</v>
      </c>
      <c r="N607">
        <v>1009</v>
      </c>
      <c r="O607" t="s">
        <v>63</v>
      </c>
      <c r="P607" t="s">
        <v>63</v>
      </c>
      <c r="Q607">
        <v>1000</v>
      </c>
      <c r="X607">
        <v>1.0000000000000001E-5</v>
      </c>
      <c r="Y607">
        <v>12050</v>
      </c>
      <c r="Z607">
        <v>0</v>
      </c>
      <c r="AA607">
        <v>0</v>
      </c>
      <c r="AB607">
        <v>0</v>
      </c>
      <c r="AC607">
        <v>0</v>
      </c>
      <c r="AD607">
        <v>1</v>
      </c>
      <c r="AE607">
        <v>0</v>
      </c>
      <c r="AF607" t="s">
        <v>6</v>
      </c>
      <c r="AG607">
        <v>1.0000000000000001E-5</v>
      </c>
      <c r="AH607">
        <v>3</v>
      </c>
      <c r="AI607">
        <v>-1</v>
      </c>
      <c r="AJ607" t="s">
        <v>6</v>
      </c>
      <c r="AK607">
        <v>4</v>
      </c>
      <c r="AL607">
        <v>-0.12050000000000001</v>
      </c>
      <c r="AM607">
        <v>0</v>
      </c>
      <c r="AN607">
        <v>0</v>
      </c>
      <c r="AO607">
        <v>0</v>
      </c>
      <c r="AP607">
        <v>0</v>
      </c>
      <c r="AQ607">
        <v>0</v>
      </c>
      <c r="AR607">
        <v>1</v>
      </c>
    </row>
    <row r="608" spans="1:44" x14ac:dyDescent="0.2">
      <c r="A608">
        <f>ROW(Source!A329)</f>
        <v>329</v>
      </c>
      <c r="B608">
        <v>86296209</v>
      </c>
      <c r="C608">
        <v>86296174</v>
      </c>
      <c r="D608">
        <v>27371084</v>
      </c>
      <c r="E608">
        <v>1</v>
      </c>
      <c r="F608">
        <v>1</v>
      </c>
      <c r="G608">
        <v>1</v>
      </c>
      <c r="H608">
        <v>3</v>
      </c>
      <c r="I608" t="s">
        <v>255</v>
      </c>
      <c r="J608" t="s">
        <v>257</v>
      </c>
      <c r="K608" t="s">
        <v>256</v>
      </c>
      <c r="L608">
        <v>1346</v>
      </c>
      <c r="N608">
        <v>1009</v>
      </c>
      <c r="O608" t="s">
        <v>182</v>
      </c>
      <c r="P608" t="s">
        <v>182</v>
      </c>
      <c r="Q608">
        <v>1</v>
      </c>
      <c r="X608">
        <v>0.41</v>
      </c>
      <c r="Y608">
        <v>6.12</v>
      </c>
      <c r="Z608">
        <v>0</v>
      </c>
      <c r="AA608">
        <v>0</v>
      </c>
      <c r="AB608">
        <v>0</v>
      </c>
      <c r="AC608">
        <v>0</v>
      </c>
      <c r="AD608">
        <v>1</v>
      </c>
      <c r="AE608">
        <v>0</v>
      </c>
      <c r="AF608" t="s">
        <v>6</v>
      </c>
      <c r="AG608">
        <v>0.41</v>
      </c>
      <c r="AH608">
        <v>2</v>
      </c>
      <c r="AI608">
        <v>86296187</v>
      </c>
      <c r="AJ608">
        <v>547</v>
      </c>
      <c r="AK608">
        <v>3</v>
      </c>
      <c r="AL608">
        <v>-2.5091999999999999</v>
      </c>
      <c r="AM608">
        <v>0</v>
      </c>
      <c r="AN608">
        <v>0</v>
      </c>
      <c r="AO608">
        <v>0</v>
      </c>
      <c r="AP608">
        <v>0</v>
      </c>
      <c r="AQ608">
        <v>0</v>
      </c>
      <c r="AR608">
        <v>1</v>
      </c>
    </row>
    <row r="609" spans="1:44" x14ac:dyDescent="0.2">
      <c r="A609">
        <f>ROW(Source!A329)</f>
        <v>329</v>
      </c>
      <c r="B609">
        <v>86296210</v>
      </c>
      <c r="C609">
        <v>86296174</v>
      </c>
      <c r="D609">
        <v>27374681</v>
      </c>
      <c r="E609">
        <v>1</v>
      </c>
      <c r="F609">
        <v>1</v>
      </c>
      <c r="G609">
        <v>1</v>
      </c>
      <c r="H609">
        <v>3</v>
      </c>
      <c r="I609" t="s">
        <v>1086</v>
      </c>
      <c r="J609" t="s">
        <v>1087</v>
      </c>
      <c r="K609" t="s">
        <v>1088</v>
      </c>
      <c r="L609">
        <v>1348</v>
      </c>
      <c r="N609">
        <v>1009</v>
      </c>
      <c r="O609" t="s">
        <v>63</v>
      </c>
      <c r="P609" t="s">
        <v>63</v>
      </c>
      <c r="Q609">
        <v>1000</v>
      </c>
      <c r="X609">
        <v>5.9999999999999995E-4</v>
      </c>
      <c r="Y609">
        <v>9169.91</v>
      </c>
      <c r="Z609">
        <v>0</v>
      </c>
      <c r="AA609">
        <v>0</v>
      </c>
      <c r="AB609">
        <v>0</v>
      </c>
      <c r="AC609">
        <v>0</v>
      </c>
      <c r="AD609">
        <v>1</v>
      </c>
      <c r="AE609">
        <v>0</v>
      </c>
      <c r="AF609" t="s">
        <v>6</v>
      </c>
      <c r="AG609">
        <v>5.9999999999999995E-4</v>
      </c>
      <c r="AH609">
        <v>3</v>
      </c>
      <c r="AI609">
        <v>-1</v>
      </c>
      <c r="AJ609" t="s">
        <v>6</v>
      </c>
      <c r="AK609">
        <v>4</v>
      </c>
      <c r="AL609">
        <v>-5.5019459999999993</v>
      </c>
      <c r="AM609">
        <v>0</v>
      </c>
      <c r="AN609">
        <v>0</v>
      </c>
      <c r="AO609">
        <v>0</v>
      </c>
      <c r="AP609">
        <v>0</v>
      </c>
      <c r="AQ609">
        <v>0</v>
      </c>
      <c r="AR609">
        <v>1</v>
      </c>
    </row>
    <row r="610" spans="1:44" x14ac:dyDescent="0.2">
      <c r="A610">
        <f>ROW(Source!A329)</f>
        <v>329</v>
      </c>
      <c r="B610">
        <v>86296211</v>
      </c>
      <c r="C610">
        <v>86296174</v>
      </c>
      <c r="D610">
        <v>27379623</v>
      </c>
      <c r="E610">
        <v>1</v>
      </c>
      <c r="F610">
        <v>1</v>
      </c>
      <c r="G610">
        <v>1</v>
      </c>
      <c r="H610">
        <v>3</v>
      </c>
      <c r="I610" t="s">
        <v>1089</v>
      </c>
      <c r="J610" t="s">
        <v>1090</v>
      </c>
      <c r="K610" t="s">
        <v>1091</v>
      </c>
      <c r="L610">
        <v>1339</v>
      </c>
      <c r="N610">
        <v>1007</v>
      </c>
      <c r="O610" t="s">
        <v>32</v>
      </c>
      <c r="P610" t="s">
        <v>32</v>
      </c>
      <c r="Q610">
        <v>1</v>
      </c>
      <c r="X610">
        <v>1.0300000000000001E-3</v>
      </c>
      <c r="Y610">
        <v>1700</v>
      </c>
      <c r="Z610">
        <v>0</v>
      </c>
      <c r="AA610">
        <v>0</v>
      </c>
      <c r="AB610">
        <v>0</v>
      </c>
      <c r="AC610">
        <v>0</v>
      </c>
      <c r="AD610">
        <v>1</v>
      </c>
      <c r="AE610">
        <v>0</v>
      </c>
      <c r="AF610" t="s">
        <v>6</v>
      </c>
      <c r="AG610">
        <v>1.0300000000000001E-3</v>
      </c>
      <c r="AH610">
        <v>3</v>
      </c>
      <c r="AI610">
        <v>-1</v>
      </c>
      <c r="AJ610" t="s">
        <v>6</v>
      </c>
      <c r="AK610">
        <v>4</v>
      </c>
      <c r="AL610">
        <v>-1.7510000000000001</v>
      </c>
      <c r="AM610">
        <v>0</v>
      </c>
      <c r="AN610">
        <v>0</v>
      </c>
      <c r="AO610">
        <v>0</v>
      </c>
      <c r="AP610">
        <v>0</v>
      </c>
      <c r="AQ610">
        <v>0</v>
      </c>
      <c r="AR610">
        <v>1</v>
      </c>
    </row>
    <row r="611" spans="1:44" x14ac:dyDescent="0.2">
      <c r="A611">
        <f>ROW(Source!A329)</f>
        <v>329</v>
      </c>
      <c r="B611">
        <v>86296212</v>
      </c>
      <c r="C611">
        <v>86296174</v>
      </c>
      <c r="D611">
        <v>27386415</v>
      </c>
      <c r="E611">
        <v>1</v>
      </c>
      <c r="F611">
        <v>1</v>
      </c>
      <c r="G611">
        <v>1</v>
      </c>
      <c r="H611">
        <v>3</v>
      </c>
      <c r="I611" t="s">
        <v>1092</v>
      </c>
      <c r="J611" t="s">
        <v>1093</v>
      </c>
      <c r="K611" t="s">
        <v>1094</v>
      </c>
      <c r="L611">
        <v>1348</v>
      </c>
      <c r="N611">
        <v>1009</v>
      </c>
      <c r="O611" t="s">
        <v>63</v>
      </c>
      <c r="P611" t="s">
        <v>63</v>
      </c>
      <c r="Q611">
        <v>1000</v>
      </c>
      <c r="X611">
        <v>3.1E-4</v>
      </c>
      <c r="Y611">
        <v>15620</v>
      </c>
      <c r="Z611">
        <v>0</v>
      </c>
      <c r="AA611">
        <v>0</v>
      </c>
      <c r="AB611">
        <v>0</v>
      </c>
      <c r="AC611">
        <v>0</v>
      </c>
      <c r="AD611">
        <v>1</v>
      </c>
      <c r="AE611">
        <v>0</v>
      </c>
      <c r="AF611" t="s">
        <v>6</v>
      </c>
      <c r="AG611">
        <v>3.1E-4</v>
      </c>
      <c r="AH611">
        <v>3</v>
      </c>
      <c r="AI611">
        <v>-1</v>
      </c>
      <c r="AJ611" t="s">
        <v>6</v>
      </c>
      <c r="AK611">
        <v>4</v>
      </c>
      <c r="AL611">
        <v>-4.8422000000000001</v>
      </c>
      <c r="AM611">
        <v>0</v>
      </c>
      <c r="AN611">
        <v>0</v>
      </c>
      <c r="AO611">
        <v>0</v>
      </c>
      <c r="AP611">
        <v>0</v>
      </c>
      <c r="AQ611">
        <v>0</v>
      </c>
      <c r="AR611">
        <v>1</v>
      </c>
    </row>
    <row r="612" spans="1:44" x14ac:dyDescent="0.2">
      <c r="A612">
        <f>ROW(Source!A329)</f>
        <v>329</v>
      </c>
      <c r="B612">
        <v>86296213</v>
      </c>
      <c r="C612">
        <v>86296174</v>
      </c>
      <c r="D612">
        <v>27391761</v>
      </c>
      <c r="E612">
        <v>1</v>
      </c>
      <c r="F612">
        <v>1</v>
      </c>
      <c r="G612">
        <v>1</v>
      </c>
      <c r="H612">
        <v>3</v>
      </c>
      <c r="I612" t="s">
        <v>1095</v>
      </c>
      <c r="J612" t="s">
        <v>1096</v>
      </c>
      <c r="K612" t="s">
        <v>1097</v>
      </c>
      <c r="L612">
        <v>1348</v>
      </c>
      <c r="N612">
        <v>1009</v>
      </c>
      <c r="O612" t="s">
        <v>63</v>
      </c>
      <c r="P612" t="s">
        <v>63</v>
      </c>
      <c r="Q612">
        <v>1000</v>
      </c>
      <c r="X612">
        <v>1E-3</v>
      </c>
      <c r="Y612">
        <v>10988.93</v>
      </c>
      <c r="Z612">
        <v>0</v>
      </c>
      <c r="AA612">
        <v>0</v>
      </c>
      <c r="AB612">
        <v>0</v>
      </c>
      <c r="AC612">
        <v>0</v>
      </c>
      <c r="AD612">
        <v>1</v>
      </c>
      <c r="AE612">
        <v>0</v>
      </c>
      <c r="AF612" t="s">
        <v>6</v>
      </c>
      <c r="AG612">
        <v>1E-3</v>
      </c>
      <c r="AH612">
        <v>3</v>
      </c>
      <c r="AI612">
        <v>-1</v>
      </c>
      <c r="AJ612" t="s">
        <v>6</v>
      </c>
      <c r="AK612">
        <v>4</v>
      </c>
      <c r="AL612">
        <v>-10.98893</v>
      </c>
      <c r="AM612">
        <v>0</v>
      </c>
      <c r="AN612">
        <v>0</v>
      </c>
      <c r="AO612">
        <v>0</v>
      </c>
      <c r="AP612">
        <v>0</v>
      </c>
      <c r="AQ612">
        <v>0</v>
      </c>
      <c r="AR612">
        <v>1</v>
      </c>
    </row>
    <row r="613" spans="1:44" x14ac:dyDescent="0.2">
      <c r="A613">
        <f>ROW(Source!A329)</f>
        <v>329</v>
      </c>
      <c r="B613">
        <v>86296214</v>
      </c>
      <c r="C613">
        <v>86296174</v>
      </c>
      <c r="D613">
        <v>27390428</v>
      </c>
      <c r="E613">
        <v>1</v>
      </c>
      <c r="F613">
        <v>1</v>
      </c>
      <c r="G613">
        <v>1</v>
      </c>
      <c r="H613">
        <v>3</v>
      </c>
      <c r="I613" t="s">
        <v>1098</v>
      </c>
      <c r="J613" t="s">
        <v>1099</v>
      </c>
      <c r="K613" t="s">
        <v>1100</v>
      </c>
      <c r="L613">
        <v>1348</v>
      </c>
      <c r="N613">
        <v>1009</v>
      </c>
      <c r="O613" t="s">
        <v>63</v>
      </c>
      <c r="P613" t="s">
        <v>63</v>
      </c>
      <c r="Q613">
        <v>1000</v>
      </c>
      <c r="X613">
        <v>1</v>
      </c>
      <c r="Y613">
        <v>0</v>
      </c>
      <c r="Z613">
        <v>0</v>
      </c>
      <c r="AA613">
        <v>0</v>
      </c>
      <c r="AB613">
        <v>0</v>
      </c>
      <c r="AC613">
        <v>0</v>
      </c>
      <c r="AD613">
        <v>0</v>
      </c>
      <c r="AE613">
        <v>0</v>
      </c>
      <c r="AF613" t="s">
        <v>6</v>
      </c>
      <c r="AG613">
        <v>1</v>
      </c>
      <c r="AH613">
        <v>3</v>
      </c>
      <c r="AI613">
        <v>-1</v>
      </c>
      <c r="AJ613" t="s">
        <v>6</v>
      </c>
      <c r="AK613">
        <v>0</v>
      </c>
      <c r="AL613">
        <v>0</v>
      </c>
      <c r="AM613">
        <v>0</v>
      </c>
      <c r="AN613">
        <v>0</v>
      </c>
      <c r="AO613">
        <v>0</v>
      </c>
      <c r="AP613">
        <v>0</v>
      </c>
      <c r="AQ613">
        <v>0</v>
      </c>
      <c r="AR613">
        <v>0</v>
      </c>
    </row>
    <row r="614" spans="1:44" x14ac:dyDescent="0.2">
      <c r="A614">
        <f>ROW(Source!A329)</f>
        <v>329</v>
      </c>
      <c r="B614">
        <v>86296215</v>
      </c>
      <c r="C614">
        <v>86296174</v>
      </c>
      <c r="D614">
        <v>27429718</v>
      </c>
      <c r="E614">
        <v>1</v>
      </c>
      <c r="F614">
        <v>1</v>
      </c>
      <c r="G614">
        <v>1</v>
      </c>
      <c r="H614">
        <v>3</v>
      </c>
      <c r="I614" t="s">
        <v>1101</v>
      </c>
      <c r="J614" t="s">
        <v>1102</v>
      </c>
      <c r="K614" t="s">
        <v>1103</v>
      </c>
      <c r="L614">
        <v>1302</v>
      </c>
      <c r="N614">
        <v>1003</v>
      </c>
      <c r="O614" t="s">
        <v>1104</v>
      </c>
      <c r="P614" t="s">
        <v>1104</v>
      </c>
      <c r="Q614">
        <v>10</v>
      </c>
      <c r="X614">
        <v>1.8700000000000001E-2</v>
      </c>
      <c r="Y614">
        <v>50.25</v>
      </c>
      <c r="Z614">
        <v>0</v>
      </c>
      <c r="AA614">
        <v>0</v>
      </c>
      <c r="AB614">
        <v>0</v>
      </c>
      <c r="AC614">
        <v>0</v>
      </c>
      <c r="AD614">
        <v>1</v>
      </c>
      <c r="AE614">
        <v>0</v>
      </c>
      <c r="AF614" t="s">
        <v>6</v>
      </c>
      <c r="AG614">
        <v>1.8700000000000001E-2</v>
      </c>
      <c r="AH614">
        <v>3</v>
      </c>
      <c r="AI614">
        <v>-1</v>
      </c>
      <c r="AJ614" t="s">
        <v>6</v>
      </c>
      <c r="AK614">
        <v>4</v>
      </c>
      <c r="AL614">
        <v>-0.93967500000000004</v>
      </c>
      <c r="AM614">
        <v>0</v>
      </c>
      <c r="AN614">
        <v>0</v>
      </c>
      <c r="AO614">
        <v>0</v>
      </c>
      <c r="AP614">
        <v>0</v>
      </c>
      <c r="AQ614">
        <v>0</v>
      </c>
      <c r="AR614">
        <v>1</v>
      </c>
    </row>
    <row r="615" spans="1:44" x14ac:dyDescent="0.2">
      <c r="A615">
        <f>ROW(Source!A330)</f>
        <v>330</v>
      </c>
      <c r="B615">
        <v>86296192</v>
      </c>
      <c r="C615">
        <v>86296174</v>
      </c>
      <c r="D615">
        <v>27500919</v>
      </c>
      <c r="E615">
        <v>1</v>
      </c>
      <c r="F615">
        <v>1</v>
      </c>
      <c r="G615">
        <v>1</v>
      </c>
      <c r="H615">
        <v>1</v>
      </c>
      <c r="I615" t="s">
        <v>919</v>
      </c>
      <c r="J615" t="s">
        <v>6</v>
      </c>
      <c r="K615" t="s">
        <v>920</v>
      </c>
      <c r="L615">
        <v>1369</v>
      </c>
      <c r="N615">
        <v>1013</v>
      </c>
      <c r="O615" t="s">
        <v>921</v>
      </c>
      <c r="P615" t="s">
        <v>921</v>
      </c>
      <c r="Q615">
        <v>1</v>
      </c>
      <c r="X615">
        <v>39.130000000000003</v>
      </c>
      <c r="Y615">
        <v>0</v>
      </c>
      <c r="Z615">
        <v>0</v>
      </c>
      <c r="AA615">
        <v>0</v>
      </c>
      <c r="AB615">
        <v>9.26</v>
      </c>
      <c r="AC615">
        <v>0</v>
      </c>
      <c r="AD615">
        <v>1</v>
      </c>
      <c r="AE615">
        <v>1</v>
      </c>
      <c r="AF615" t="s">
        <v>244</v>
      </c>
      <c r="AG615">
        <v>41.086500000000001</v>
      </c>
      <c r="AH615">
        <v>2</v>
      </c>
      <c r="AI615">
        <v>86296175</v>
      </c>
      <c r="AJ615">
        <v>552</v>
      </c>
      <c r="AK615">
        <v>0</v>
      </c>
      <c r="AL615">
        <v>0</v>
      </c>
      <c r="AM615">
        <v>0</v>
      </c>
      <c r="AN615">
        <v>0</v>
      </c>
      <c r="AO615">
        <v>0</v>
      </c>
      <c r="AP615">
        <v>0</v>
      </c>
      <c r="AQ615">
        <v>0</v>
      </c>
      <c r="AR615">
        <v>0</v>
      </c>
    </row>
    <row r="616" spans="1:44" x14ac:dyDescent="0.2">
      <c r="A616">
        <f>ROW(Source!A330)</f>
        <v>330</v>
      </c>
      <c r="B616">
        <v>86296193</v>
      </c>
      <c r="C616">
        <v>86296174</v>
      </c>
      <c r="D616">
        <v>121548</v>
      </c>
      <c r="E616">
        <v>1</v>
      </c>
      <c r="F616">
        <v>1</v>
      </c>
      <c r="G616">
        <v>1</v>
      </c>
      <c r="H616">
        <v>1</v>
      </c>
      <c r="I616" t="s">
        <v>39</v>
      </c>
      <c r="J616" t="s">
        <v>6</v>
      </c>
      <c r="K616" t="s">
        <v>922</v>
      </c>
      <c r="L616">
        <v>608254</v>
      </c>
      <c r="N616">
        <v>1013</v>
      </c>
      <c r="O616" t="s">
        <v>923</v>
      </c>
      <c r="P616" t="s">
        <v>923</v>
      </c>
      <c r="Q616">
        <v>1</v>
      </c>
      <c r="X616">
        <v>4.72</v>
      </c>
      <c r="Y616">
        <v>0</v>
      </c>
      <c r="Z616">
        <v>0</v>
      </c>
      <c r="AA616">
        <v>0</v>
      </c>
      <c r="AB616">
        <v>0</v>
      </c>
      <c r="AC616">
        <v>0</v>
      </c>
      <c r="AD616">
        <v>1</v>
      </c>
      <c r="AE616">
        <v>2</v>
      </c>
      <c r="AF616" t="s">
        <v>243</v>
      </c>
      <c r="AG616">
        <v>7.5519999999999996</v>
      </c>
      <c r="AH616">
        <v>2</v>
      </c>
      <c r="AI616">
        <v>86296176</v>
      </c>
      <c r="AJ616">
        <v>553</v>
      </c>
      <c r="AK616">
        <v>0</v>
      </c>
      <c r="AL616">
        <v>0</v>
      </c>
      <c r="AM616">
        <v>0</v>
      </c>
      <c r="AN616">
        <v>0</v>
      </c>
      <c r="AO616">
        <v>0</v>
      </c>
      <c r="AP616">
        <v>0</v>
      </c>
      <c r="AQ616">
        <v>0</v>
      </c>
      <c r="AR616">
        <v>0</v>
      </c>
    </row>
    <row r="617" spans="1:44" x14ac:dyDescent="0.2">
      <c r="A617">
        <f>ROW(Source!A330)</f>
        <v>330</v>
      </c>
      <c r="B617">
        <v>86296194</v>
      </c>
      <c r="C617">
        <v>86296174</v>
      </c>
      <c r="D617">
        <v>27439431</v>
      </c>
      <c r="E617">
        <v>1</v>
      </c>
      <c r="F617">
        <v>1</v>
      </c>
      <c r="G617">
        <v>1</v>
      </c>
      <c r="H617">
        <v>2</v>
      </c>
      <c r="I617" t="s">
        <v>977</v>
      </c>
      <c r="J617" t="s">
        <v>978</v>
      </c>
      <c r="K617" t="s">
        <v>979</v>
      </c>
      <c r="L617">
        <v>1368</v>
      </c>
      <c r="N617">
        <v>1011</v>
      </c>
      <c r="O617" t="s">
        <v>927</v>
      </c>
      <c r="P617" t="s">
        <v>927</v>
      </c>
      <c r="Q617">
        <v>1</v>
      </c>
      <c r="X617">
        <v>0.1</v>
      </c>
      <c r="Y617">
        <v>0</v>
      </c>
      <c r="Z617">
        <v>120.8</v>
      </c>
      <c r="AA617">
        <v>15.54</v>
      </c>
      <c r="AB617">
        <v>0</v>
      </c>
      <c r="AC617">
        <v>0</v>
      </c>
      <c r="AD617">
        <v>1</v>
      </c>
      <c r="AE617">
        <v>0</v>
      </c>
      <c r="AF617" t="s">
        <v>243</v>
      </c>
      <c r="AG617">
        <v>0.16000000000000003</v>
      </c>
      <c r="AH617">
        <v>2</v>
      </c>
      <c r="AI617">
        <v>86296177</v>
      </c>
      <c r="AJ617">
        <v>554</v>
      </c>
      <c r="AK617">
        <v>0</v>
      </c>
      <c r="AL617">
        <v>0</v>
      </c>
      <c r="AM617">
        <v>0</v>
      </c>
      <c r="AN617">
        <v>0</v>
      </c>
      <c r="AO617">
        <v>0</v>
      </c>
      <c r="AP617">
        <v>0</v>
      </c>
      <c r="AQ617">
        <v>0</v>
      </c>
      <c r="AR617">
        <v>0</v>
      </c>
    </row>
    <row r="618" spans="1:44" x14ac:dyDescent="0.2">
      <c r="A618">
        <f>ROW(Source!A330)</f>
        <v>330</v>
      </c>
      <c r="B618">
        <v>86296195</v>
      </c>
      <c r="C618">
        <v>86296174</v>
      </c>
      <c r="D618">
        <v>27439499</v>
      </c>
      <c r="E618">
        <v>1</v>
      </c>
      <c r="F618">
        <v>1</v>
      </c>
      <c r="G618">
        <v>1</v>
      </c>
      <c r="H618">
        <v>2</v>
      </c>
      <c r="I618" t="s">
        <v>930</v>
      </c>
      <c r="J618" t="s">
        <v>931</v>
      </c>
      <c r="K618" t="s">
        <v>932</v>
      </c>
      <c r="L618">
        <v>1368</v>
      </c>
      <c r="N618">
        <v>1011</v>
      </c>
      <c r="O618" t="s">
        <v>927</v>
      </c>
      <c r="P618" t="s">
        <v>927</v>
      </c>
      <c r="Q618">
        <v>1</v>
      </c>
      <c r="X618">
        <v>4.62</v>
      </c>
      <c r="Y618">
        <v>0</v>
      </c>
      <c r="Z618">
        <v>112.67</v>
      </c>
      <c r="AA618">
        <v>13.61</v>
      </c>
      <c r="AB618">
        <v>0</v>
      </c>
      <c r="AC618">
        <v>0</v>
      </c>
      <c r="AD618">
        <v>1</v>
      </c>
      <c r="AE618">
        <v>0</v>
      </c>
      <c r="AF618" t="s">
        <v>243</v>
      </c>
      <c r="AG618">
        <v>7.3920000000000003</v>
      </c>
      <c r="AH618">
        <v>2</v>
      </c>
      <c r="AI618">
        <v>86296178</v>
      </c>
      <c r="AJ618">
        <v>555</v>
      </c>
      <c r="AK618">
        <v>0</v>
      </c>
      <c r="AL618">
        <v>0</v>
      </c>
      <c r="AM618">
        <v>0</v>
      </c>
      <c r="AN618">
        <v>0</v>
      </c>
      <c r="AO618">
        <v>0</v>
      </c>
      <c r="AP618">
        <v>0</v>
      </c>
      <c r="AQ618">
        <v>0</v>
      </c>
      <c r="AR618">
        <v>0</v>
      </c>
    </row>
    <row r="619" spans="1:44" x14ac:dyDescent="0.2">
      <c r="A619">
        <f>ROW(Source!A330)</f>
        <v>330</v>
      </c>
      <c r="B619">
        <v>86296196</v>
      </c>
      <c r="C619">
        <v>86296174</v>
      </c>
      <c r="D619">
        <v>27439584</v>
      </c>
      <c r="E619">
        <v>1</v>
      </c>
      <c r="F619">
        <v>1</v>
      </c>
      <c r="G619">
        <v>1</v>
      </c>
      <c r="H619">
        <v>2</v>
      </c>
      <c r="I619" t="s">
        <v>983</v>
      </c>
      <c r="J619" t="s">
        <v>984</v>
      </c>
      <c r="K619" t="s">
        <v>985</v>
      </c>
      <c r="L619">
        <v>1368</v>
      </c>
      <c r="N619">
        <v>1011</v>
      </c>
      <c r="O619" t="s">
        <v>927</v>
      </c>
      <c r="P619" t="s">
        <v>927</v>
      </c>
      <c r="Q619">
        <v>1</v>
      </c>
      <c r="X619">
        <v>3.46</v>
      </c>
      <c r="Y619">
        <v>0</v>
      </c>
      <c r="Z619">
        <v>1.56</v>
      </c>
      <c r="AA619">
        <v>0</v>
      </c>
      <c r="AB619">
        <v>0</v>
      </c>
      <c r="AC619">
        <v>0</v>
      </c>
      <c r="AD619">
        <v>1</v>
      </c>
      <c r="AE619">
        <v>0</v>
      </c>
      <c r="AF619" t="s">
        <v>243</v>
      </c>
      <c r="AG619">
        <v>5.5360000000000005</v>
      </c>
      <c r="AH619">
        <v>2</v>
      </c>
      <c r="AI619">
        <v>86296179</v>
      </c>
      <c r="AJ619">
        <v>556</v>
      </c>
      <c r="AK619">
        <v>0</v>
      </c>
      <c r="AL619">
        <v>0</v>
      </c>
      <c r="AM619">
        <v>0</v>
      </c>
      <c r="AN619">
        <v>0</v>
      </c>
      <c r="AO619">
        <v>0</v>
      </c>
      <c r="AP619">
        <v>0</v>
      </c>
      <c r="AQ619">
        <v>0</v>
      </c>
      <c r="AR619">
        <v>0</v>
      </c>
    </row>
    <row r="620" spans="1:44" x14ac:dyDescent="0.2">
      <c r="A620">
        <f>ROW(Source!A330)</f>
        <v>330</v>
      </c>
      <c r="B620">
        <v>86296197</v>
      </c>
      <c r="C620">
        <v>86296174</v>
      </c>
      <c r="D620">
        <v>27439705</v>
      </c>
      <c r="E620">
        <v>1</v>
      </c>
      <c r="F620">
        <v>1</v>
      </c>
      <c r="G620">
        <v>1</v>
      </c>
      <c r="H620">
        <v>2</v>
      </c>
      <c r="I620" t="s">
        <v>986</v>
      </c>
      <c r="J620" t="s">
        <v>987</v>
      </c>
      <c r="K620" t="s">
        <v>988</v>
      </c>
      <c r="L620">
        <v>1368</v>
      </c>
      <c r="N620">
        <v>1011</v>
      </c>
      <c r="O620" t="s">
        <v>927</v>
      </c>
      <c r="P620" t="s">
        <v>927</v>
      </c>
      <c r="Q620">
        <v>1</v>
      </c>
      <c r="X620">
        <v>1.63</v>
      </c>
      <c r="Y620">
        <v>0</v>
      </c>
      <c r="Z620">
        <v>1.1000000000000001</v>
      </c>
      <c r="AA620">
        <v>0</v>
      </c>
      <c r="AB620">
        <v>0</v>
      </c>
      <c r="AC620">
        <v>0</v>
      </c>
      <c r="AD620">
        <v>1</v>
      </c>
      <c r="AE620">
        <v>0</v>
      </c>
      <c r="AF620" t="s">
        <v>243</v>
      </c>
      <c r="AG620">
        <v>2.6080000000000001</v>
      </c>
      <c r="AH620">
        <v>2</v>
      </c>
      <c r="AI620">
        <v>86296180</v>
      </c>
      <c r="AJ620">
        <v>557</v>
      </c>
      <c r="AK620">
        <v>0</v>
      </c>
      <c r="AL620">
        <v>0</v>
      </c>
      <c r="AM620">
        <v>0</v>
      </c>
      <c r="AN620">
        <v>0</v>
      </c>
      <c r="AO620">
        <v>0</v>
      </c>
      <c r="AP620">
        <v>0</v>
      </c>
      <c r="AQ620">
        <v>0</v>
      </c>
      <c r="AR620">
        <v>0</v>
      </c>
    </row>
    <row r="621" spans="1:44" x14ac:dyDescent="0.2">
      <c r="A621">
        <f>ROW(Source!A330)</f>
        <v>330</v>
      </c>
      <c r="B621">
        <v>86296198</v>
      </c>
      <c r="C621">
        <v>86296174</v>
      </c>
      <c r="D621">
        <v>27439713</v>
      </c>
      <c r="E621">
        <v>1</v>
      </c>
      <c r="F621">
        <v>1</v>
      </c>
      <c r="G621">
        <v>1</v>
      </c>
      <c r="H621">
        <v>2</v>
      </c>
      <c r="I621" t="s">
        <v>989</v>
      </c>
      <c r="J621" t="s">
        <v>990</v>
      </c>
      <c r="K621" t="s">
        <v>991</v>
      </c>
      <c r="L621">
        <v>1368</v>
      </c>
      <c r="N621">
        <v>1011</v>
      </c>
      <c r="O621" t="s">
        <v>927</v>
      </c>
      <c r="P621" t="s">
        <v>927</v>
      </c>
      <c r="Q621">
        <v>1</v>
      </c>
      <c r="X621">
        <v>6.71</v>
      </c>
      <c r="Y621">
        <v>0</v>
      </c>
      <c r="Z621">
        <v>11.76</v>
      </c>
      <c r="AA621">
        <v>0</v>
      </c>
      <c r="AB621">
        <v>0</v>
      </c>
      <c r="AC621">
        <v>0</v>
      </c>
      <c r="AD621">
        <v>1</v>
      </c>
      <c r="AE621">
        <v>0</v>
      </c>
      <c r="AF621" t="s">
        <v>243</v>
      </c>
      <c r="AG621">
        <v>10.736000000000001</v>
      </c>
      <c r="AH621">
        <v>2</v>
      </c>
      <c r="AI621">
        <v>86296181</v>
      </c>
      <c r="AJ621">
        <v>558</v>
      </c>
      <c r="AK621">
        <v>0</v>
      </c>
      <c r="AL621">
        <v>0</v>
      </c>
      <c r="AM621">
        <v>0</v>
      </c>
      <c r="AN621">
        <v>0</v>
      </c>
      <c r="AO621">
        <v>0</v>
      </c>
      <c r="AP621">
        <v>0</v>
      </c>
      <c r="AQ621">
        <v>0</v>
      </c>
      <c r="AR621">
        <v>0</v>
      </c>
    </row>
    <row r="622" spans="1:44" x14ac:dyDescent="0.2">
      <c r="A622">
        <f>ROW(Source!A330)</f>
        <v>330</v>
      </c>
      <c r="B622">
        <v>86296199</v>
      </c>
      <c r="C622">
        <v>86296174</v>
      </c>
      <c r="D622">
        <v>27439719</v>
      </c>
      <c r="E622">
        <v>1</v>
      </c>
      <c r="F622">
        <v>1</v>
      </c>
      <c r="G622">
        <v>1</v>
      </c>
      <c r="H622">
        <v>2</v>
      </c>
      <c r="I622" t="s">
        <v>992</v>
      </c>
      <c r="J622" t="s">
        <v>993</v>
      </c>
      <c r="K622" t="s">
        <v>994</v>
      </c>
      <c r="L622">
        <v>1368</v>
      </c>
      <c r="N622">
        <v>1011</v>
      </c>
      <c r="O622" t="s">
        <v>927</v>
      </c>
      <c r="P622" t="s">
        <v>927</v>
      </c>
      <c r="Q622">
        <v>1</v>
      </c>
      <c r="X622">
        <v>0.34</v>
      </c>
      <c r="Y622">
        <v>0</v>
      </c>
      <c r="Z622">
        <v>6.57</v>
      </c>
      <c r="AA622">
        <v>0</v>
      </c>
      <c r="AB622">
        <v>0</v>
      </c>
      <c r="AC622">
        <v>0</v>
      </c>
      <c r="AD622">
        <v>1</v>
      </c>
      <c r="AE622">
        <v>0</v>
      </c>
      <c r="AF622" t="s">
        <v>243</v>
      </c>
      <c r="AG622">
        <v>0.54400000000000004</v>
      </c>
      <c r="AH622">
        <v>2</v>
      </c>
      <c r="AI622">
        <v>86296182</v>
      </c>
      <c r="AJ622">
        <v>559</v>
      </c>
      <c r="AK622">
        <v>0</v>
      </c>
      <c r="AL622">
        <v>0</v>
      </c>
      <c r="AM622">
        <v>0</v>
      </c>
      <c r="AN622">
        <v>0</v>
      </c>
      <c r="AO622">
        <v>0</v>
      </c>
      <c r="AP622">
        <v>0</v>
      </c>
      <c r="AQ622">
        <v>0</v>
      </c>
      <c r="AR622">
        <v>0</v>
      </c>
    </row>
    <row r="623" spans="1:44" x14ac:dyDescent="0.2">
      <c r="A623">
        <f>ROW(Source!A330)</f>
        <v>330</v>
      </c>
      <c r="B623">
        <v>86296200</v>
      </c>
      <c r="C623">
        <v>86296174</v>
      </c>
      <c r="D623">
        <v>27441019</v>
      </c>
      <c r="E623">
        <v>1</v>
      </c>
      <c r="F623">
        <v>1</v>
      </c>
      <c r="G623">
        <v>1</v>
      </c>
      <c r="H623">
        <v>2</v>
      </c>
      <c r="I623" t="s">
        <v>995</v>
      </c>
      <c r="J623" t="s">
        <v>996</v>
      </c>
      <c r="K623" t="s">
        <v>997</v>
      </c>
      <c r="L623">
        <v>1368</v>
      </c>
      <c r="N623">
        <v>1011</v>
      </c>
      <c r="O623" t="s">
        <v>927</v>
      </c>
      <c r="P623" t="s">
        <v>927</v>
      </c>
      <c r="Q623">
        <v>1</v>
      </c>
      <c r="X623">
        <v>0.28999999999999998</v>
      </c>
      <c r="Y623">
        <v>0</v>
      </c>
      <c r="Z623">
        <v>5.09</v>
      </c>
      <c r="AA623">
        <v>0</v>
      </c>
      <c r="AB623">
        <v>0</v>
      </c>
      <c r="AC623">
        <v>0</v>
      </c>
      <c r="AD623">
        <v>1</v>
      </c>
      <c r="AE623">
        <v>0</v>
      </c>
      <c r="AF623" t="s">
        <v>243</v>
      </c>
      <c r="AG623">
        <v>0.46399999999999997</v>
      </c>
      <c r="AH623">
        <v>2</v>
      </c>
      <c r="AI623">
        <v>86296183</v>
      </c>
      <c r="AJ623">
        <v>560</v>
      </c>
      <c r="AK623">
        <v>0</v>
      </c>
      <c r="AL623">
        <v>0</v>
      </c>
      <c r="AM623">
        <v>0</v>
      </c>
      <c r="AN623">
        <v>0</v>
      </c>
      <c r="AO623">
        <v>0</v>
      </c>
      <c r="AP623">
        <v>0</v>
      </c>
      <c r="AQ623">
        <v>0</v>
      </c>
      <c r="AR623">
        <v>0</v>
      </c>
    </row>
    <row r="624" spans="1:44" x14ac:dyDescent="0.2">
      <c r="A624">
        <f>ROW(Source!A330)</f>
        <v>330</v>
      </c>
      <c r="B624">
        <v>86296201</v>
      </c>
      <c r="C624">
        <v>86296174</v>
      </c>
      <c r="D624">
        <v>27441327</v>
      </c>
      <c r="E624">
        <v>1</v>
      </c>
      <c r="F624">
        <v>1</v>
      </c>
      <c r="G624">
        <v>1</v>
      </c>
      <c r="H624">
        <v>2</v>
      </c>
      <c r="I624" t="s">
        <v>936</v>
      </c>
      <c r="J624" t="s">
        <v>937</v>
      </c>
      <c r="K624" t="s">
        <v>938</v>
      </c>
      <c r="L624">
        <v>1368</v>
      </c>
      <c r="N624">
        <v>1011</v>
      </c>
      <c r="O624" t="s">
        <v>927</v>
      </c>
      <c r="P624" t="s">
        <v>927</v>
      </c>
      <c r="Q624">
        <v>1</v>
      </c>
      <c r="X624">
        <v>0.19</v>
      </c>
      <c r="Y624">
        <v>0</v>
      </c>
      <c r="Z624">
        <v>93.37</v>
      </c>
      <c r="AA624">
        <v>11.69</v>
      </c>
      <c r="AB624">
        <v>0</v>
      </c>
      <c r="AC624">
        <v>0</v>
      </c>
      <c r="AD624">
        <v>1</v>
      </c>
      <c r="AE624">
        <v>0</v>
      </c>
      <c r="AF624" t="s">
        <v>243</v>
      </c>
      <c r="AG624">
        <v>0.30400000000000005</v>
      </c>
      <c r="AH624">
        <v>2</v>
      </c>
      <c r="AI624">
        <v>86296184</v>
      </c>
      <c r="AJ624">
        <v>561</v>
      </c>
      <c r="AK624">
        <v>0</v>
      </c>
      <c r="AL624">
        <v>0</v>
      </c>
      <c r="AM624">
        <v>0</v>
      </c>
      <c r="AN624">
        <v>0</v>
      </c>
      <c r="AO624">
        <v>0</v>
      </c>
      <c r="AP624">
        <v>0</v>
      </c>
      <c r="AQ624">
        <v>0</v>
      </c>
      <c r="AR624">
        <v>0</v>
      </c>
    </row>
    <row r="625" spans="1:44" x14ac:dyDescent="0.2">
      <c r="A625">
        <f>ROW(Source!A330)</f>
        <v>330</v>
      </c>
      <c r="B625">
        <v>86296202</v>
      </c>
      <c r="C625">
        <v>86296174</v>
      </c>
      <c r="D625">
        <v>27371625</v>
      </c>
      <c r="E625">
        <v>1</v>
      </c>
      <c r="F625">
        <v>1</v>
      </c>
      <c r="G625">
        <v>1</v>
      </c>
      <c r="H625">
        <v>3</v>
      </c>
      <c r="I625" t="s">
        <v>1071</v>
      </c>
      <c r="J625" t="s">
        <v>1072</v>
      </c>
      <c r="K625" t="s">
        <v>1073</v>
      </c>
      <c r="L625">
        <v>1348</v>
      </c>
      <c r="N625">
        <v>1009</v>
      </c>
      <c r="O625" t="s">
        <v>63</v>
      </c>
      <c r="P625" t="s">
        <v>63</v>
      </c>
      <c r="Q625">
        <v>1000</v>
      </c>
      <c r="X625">
        <v>1E-4</v>
      </c>
      <c r="Y625">
        <v>37900</v>
      </c>
      <c r="Z625">
        <v>0</v>
      </c>
      <c r="AA625">
        <v>0</v>
      </c>
      <c r="AB625">
        <v>0</v>
      </c>
      <c r="AC625">
        <v>0</v>
      </c>
      <c r="AD625">
        <v>1</v>
      </c>
      <c r="AE625">
        <v>0</v>
      </c>
      <c r="AF625" t="s">
        <v>6</v>
      </c>
      <c r="AG625">
        <v>1E-4</v>
      </c>
      <c r="AH625">
        <v>3</v>
      </c>
      <c r="AI625">
        <v>-1</v>
      </c>
      <c r="AJ625" t="s">
        <v>6</v>
      </c>
      <c r="AK625">
        <v>4</v>
      </c>
      <c r="AL625">
        <v>-3.79</v>
      </c>
      <c r="AM625">
        <v>0</v>
      </c>
      <c r="AN625">
        <v>0</v>
      </c>
      <c r="AO625">
        <v>0</v>
      </c>
      <c r="AP625">
        <v>0</v>
      </c>
      <c r="AQ625">
        <v>0</v>
      </c>
      <c r="AR625">
        <v>1</v>
      </c>
    </row>
    <row r="626" spans="1:44" x14ac:dyDescent="0.2">
      <c r="A626">
        <f>ROW(Source!A330)</f>
        <v>330</v>
      </c>
      <c r="B626">
        <v>86296203</v>
      </c>
      <c r="C626">
        <v>86296174</v>
      </c>
      <c r="D626">
        <v>27371079</v>
      </c>
      <c r="E626">
        <v>1</v>
      </c>
      <c r="F626">
        <v>1</v>
      </c>
      <c r="G626">
        <v>1</v>
      </c>
      <c r="H626">
        <v>3</v>
      </c>
      <c r="I626" t="s">
        <v>249</v>
      </c>
      <c r="J626" t="s">
        <v>251</v>
      </c>
      <c r="K626" t="s">
        <v>250</v>
      </c>
      <c r="L626">
        <v>1339</v>
      </c>
      <c r="N626">
        <v>1007</v>
      </c>
      <c r="O626" t="s">
        <v>32</v>
      </c>
      <c r="P626" t="s">
        <v>32</v>
      </c>
      <c r="Q626">
        <v>1</v>
      </c>
      <c r="X626">
        <v>1.37</v>
      </c>
      <c r="Y626">
        <v>6.22</v>
      </c>
      <c r="Z626">
        <v>0</v>
      </c>
      <c r="AA626">
        <v>0</v>
      </c>
      <c r="AB626">
        <v>0</v>
      </c>
      <c r="AC626">
        <v>0</v>
      </c>
      <c r="AD626">
        <v>1</v>
      </c>
      <c r="AE626">
        <v>0</v>
      </c>
      <c r="AF626" t="s">
        <v>6</v>
      </c>
      <c r="AG626">
        <v>1.37</v>
      </c>
      <c r="AH626">
        <v>2</v>
      </c>
      <c r="AI626">
        <v>86296185</v>
      </c>
      <c r="AJ626">
        <v>562</v>
      </c>
      <c r="AK626">
        <v>3</v>
      </c>
      <c r="AL626">
        <v>-8.5213999999999999</v>
      </c>
      <c r="AM626">
        <v>0</v>
      </c>
      <c r="AN626">
        <v>0</v>
      </c>
      <c r="AO626">
        <v>0</v>
      </c>
      <c r="AP626">
        <v>0</v>
      </c>
      <c r="AQ626">
        <v>0</v>
      </c>
      <c r="AR626">
        <v>1</v>
      </c>
    </row>
    <row r="627" spans="1:44" x14ac:dyDescent="0.2">
      <c r="A627">
        <f>ROW(Source!A330)</f>
        <v>330</v>
      </c>
      <c r="B627">
        <v>86296204</v>
      </c>
      <c r="C627">
        <v>86296174</v>
      </c>
      <c r="D627">
        <v>27377902</v>
      </c>
      <c r="E627">
        <v>1</v>
      </c>
      <c r="F627">
        <v>1</v>
      </c>
      <c r="G627">
        <v>1</v>
      </c>
      <c r="H627">
        <v>3</v>
      </c>
      <c r="I627" t="s">
        <v>1074</v>
      </c>
      <c r="J627" t="s">
        <v>1075</v>
      </c>
      <c r="K627" t="s">
        <v>1076</v>
      </c>
      <c r="L627">
        <v>1348</v>
      </c>
      <c r="N627">
        <v>1009</v>
      </c>
      <c r="O627" t="s">
        <v>63</v>
      </c>
      <c r="P627" t="s">
        <v>63</v>
      </c>
      <c r="Q627">
        <v>1000</v>
      </c>
      <c r="X627">
        <v>3.0000000000000001E-5</v>
      </c>
      <c r="Y627">
        <v>4965.4399999999996</v>
      </c>
      <c r="Z627">
        <v>0</v>
      </c>
      <c r="AA627">
        <v>0</v>
      </c>
      <c r="AB627">
        <v>0</v>
      </c>
      <c r="AC627">
        <v>0</v>
      </c>
      <c r="AD627">
        <v>1</v>
      </c>
      <c r="AE627">
        <v>0</v>
      </c>
      <c r="AF627" t="s">
        <v>6</v>
      </c>
      <c r="AG627">
        <v>3.0000000000000001E-5</v>
      </c>
      <c r="AH627">
        <v>3</v>
      </c>
      <c r="AI627">
        <v>-1</v>
      </c>
      <c r="AJ627" t="s">
        <v>6</v>
      </c>
      <c r="AK627">
        <v>4</v>
      </c>
      <c r="AL627">
        <v>-0.14896319999999999</v>
      </c>
      <c r="AM627">
        <v>0</v>
      </c>
      <c r="AN627">
        <v>0</v>
      </c>
      <c r="AO627">
        <v>0</v>
      </c>
      <c r="AP627">
        <v>0</v>
      </c>
      <c r="AQ627">
        <v>0</v>
      </c>
      <c r="AR627">
        <v>1</v>
      </c>
    </row>
    <row r="628" spans="1:44" x14ac:dyDescent="0.2">
      <c r="A628">
        <f>ROW(Source!A330)</f>
        <v>330</v>
      </c>
      <c r="B628">
        <v>86296205</v>
      </c>
      <c r="C628">
        <v>86296174</v>
      </c>
      <c r="D628">
        <v>27378107</v>
      </c>
      <c r="E628">
        <v>1</v>
      </c>
      <c r="F628">
        <v>1</v>
      </c>
      <c r="G628">
        <v>1</v>
      </c>
      <c r="H628">
        <v>3</v>
      </c>
      <c r="I628" t="s">
        <v>1077</v>
      </c>
      <c r="J628" t="s">
        <v>1078</v>
      </c>
      <c r="K628" t="s">
        <v>1079</v>
      </c>
      <c r="L628">
        <v>1348</v>
      </c>
      <c r="N628">
        <v>1009</v>
      </c>
      <c r="O628" t="s">
        <v>63</v>
      </c>
      <c r="P628" t="s">
        <v>63</v>
      </c>
      <c r="Q628">
        <v>1000</v>
      </c>
      <c r="X628">
        <v>1.9400000000000001E-3</v>
      </c>
      <c r="Y628">
        <v>4950</v>
      </c>
      <c r="Z628">
        <v>0</v>
      </c>
      <c r="AA628">
        <v>0</v>
      </c>
      <c r="AB628">
        <v>0</v>
      </c>
      <c r="AC628">
        <v>0</v>
      </c>
      <c r="AD628">
        <v>1</v>
      </c>
      <c r="AE628">
        <v>0</v>
      </c>
      <c r="AF628" t="s">
        <v>6</v>
      </c>
      <c r="AG628">
        <v>1.9400000000000001E-3</v>
      </c>
      <c r="AH628">
        <v>3</v>
      </c>
      <c r="AI628">
        <v>-1</v>
      </c>
      <c r="AJ628" t="s">
        <v>6</v>
      </c>
      <c r="AK628">
        <v>4</v>
      </c>
      <c r="AL628">
        <v>-9.6029999999999998</v>
      </c>
      <c r="AM628">
        <v>0</v>
      </c>
      <c r="AN628">
        <v>0</v>
      </c>
      <c r="AO628">
        <v>0</v>
      </c>
      <c r="AP628">
        <v>0</v>
      </c>
      <c r="AQ628">
        <v>0</v>
      </c>
      <c r="AR628">
        <v>1</v>
      </c>
    </row>
    <row r="629" spans="1:44" x14ac:dyDescent="0.2">
      <c r="A629">
        <f>ROW(Source!A330)</f>
        <v>330</v>
      </c>
      <c r="B629">
        <v>86296206</v>
      </c>
      <c r="C629">
        <v>86296174</v>
      </c>
      <c r="D629">
        <v>27378266</v>
      </c>
      <c r="E629">
        <v>1</v>
      </c>
      <c r="F629">
        <v>1</v>
      </c>
      <c r="G629">
        <v>1</v>
      </c>
      <c r="H629">
        <v>3</v>
      </c>
      <c r="I629" t="s">
        <v>1080</v>
      </c>
      <c r="J629" t="s">
        <v>1081</v>
      </c>
      <c r="K629" t="s">
        <v>1082</v>
      </c>
      <c r="L629">
        <v>1348</v>
      </c>
      <c r="N629">
        <v>1009</v>
      </c>
      <c r="O629" t="s">
        <v>63</v>
      </c>
      <c r="P629" t="s">
        <v>63</v>
      </c>
      <c r="Q629">
        <v>1000</v>
      </c>
      <c r="X629">
        <v>4.0000000000000001E-3</v>
      </c>
      <c r="Y629">
        <v>10815</v>
      </c>
      <c r="Z629">
        <v>0</v>
      </c>
      <c r="AA629">
        <v>0</v>
      </c>
      <c r="AB629">
        <v>0</v>
      </c>
      <c r="AC629">
        <v>0</v>
      </c>
      <c r="AD629">
        <v>1</v>
      </c>
      <c r="AE629">
        <v>0</v>
      </c>
      <c r="AF629" t="s">
        <v>6</v>
      </c>
      <c r="AG629">
        <v>4.0000000000000001E-3</v>
      </c>
      <c r="AH629">
        <v>3</v>
      </c>
      <c r="AI629">
        <v>-1</v>
      </c>
      <c r="AJ629" t="s">
        <v>6</v>
      </c>
      <c r="AK629">
        <v>4</v>
      </c>
      <c r="AL629">
        <v>-43.26</v>
      </c>
      <c r="AM629">
        <v>0</v>
      </c>
      <c r="AN629">
        <v>0</v>
      </c>
      <c r="AO629">
        <v>0</v>
      </c>
      <c r="AP629">
        <v>0</v>
      </c>
      <c r="AQ629">
        <v>0</v>
      </c>
      <c r="AR629">
        <v>1</v>
      </c>
    </row>
    <row r="630" spans="1:44" x14ac:dyDescent="0.2">
      <c r="A630">
        <f>ROW(Source!A330)</f>
        <v>330</v>
      </c>
      <c r="B630">
        <v>86296207</v>
      </c>
      <c r="C630">
        <v>86296174</v>
      </c>
      <c r="D630">
        <v>27378501</v>
      </c>
      <c r="E630">
        <v>1</v>
      </c>
      <c r="F630">
        <v>1</v>
      </c>
      <c r="G630">
        <v>1</v>
      </c>
      <c r="H630">
        <v>3</v>
      </c>
      <c r="I630" t="s">
        <v>1083</v>
      </c>
      <c r="J630" t="s">
        <v>1084</v>
      </c>
      <c r="K630" t="s">
        <v>1085</v>
      </c>
      <c r="L630">
        <v>1348</v>
      </c>
      <c r="N630">
        <v>1009</v>
      </c>
      <c r="O630" t="s">
        <v>63</v>
      </c>
      <c r="P630" t="s">
        <v>63</v>
      </c>
      <c r="Q630">
        <v>1000</v>
      </c>
      <c r="X630">
        <v>0</v>
      </c>
      <c r="Y630">
        <v>9100</v>
      </c>
      <c r="Z630">
        <v>0</v>
      </c>
      <c r="AA630">
        <v>0</v>
      </c>
      <c r="AB630">
        <v>0</v>
      </c>
      <c r="AC630">
        <v>1</v>
      </c>
      <c r="AD630">
        <v>0</v>
      </c>
      <c r="AE630">
        <v>0</v>
      </c>
      <c r="AF630" t="s">
        <v>6</v>
      </c>
      <c r="AG630">
        <v>0</v>
      </c>
      <c r="AH630">
        <v>3</v>
      </c>
      <c r="AI630">
        <v>-1</v>
      </c>
      <c r="AJ630" t="s">
        <v>6</v>
      </c>
      <c r="AK630">
        <v>0</v>
      </c>
      <c r="AL630">
        <v>0</v>
      </c>
      <c r="AM630">
        <v>0</v>
      </c>
      <c r="AN630">
        <v>0</v>
      </c>
      <c r="AO630">
        <v>0</v>
      </c>
      <c r="AP630">
        <v>0</v>
      </c>
      <c r="AQ630">
        <v>0</v>
      </c>
      <c r="AR630">
        <v>0</v>
      </c>
    </row>
    <row r="631" spans="1:44" x14ac:dyDescent="0.2">
      <c r="A631">
        <f>ROW(Source!A330)</f>
        <v>330</v>
      </c>
      <c r="B631">
        <v>86296208</v>
      </c>
      <c r="C631">
        <v>86296174</v>
      </c>
      <c r="D631">
        <v>27378576</v>
      </c>
      <c r="E631">
        <v>1</v>
      </c>
      <c r="F631">
        <v>1</v>
      </c>
      <c r="G631">
        <v>1</v>
      </c>
      <c r="H631">
        <v>3</v>
      </c>
      <c r="I631" t="s">
        <v>1040</v>
      </c>
      <c r="J631" t="s">
        <v>1041</v>
      </c>
      <c r="K631" t="s">
        <v>62</v>
      </c>
      <c r="L631">
        <v>1348</v>
      </c>
      <c r="N631">
        <v>1009</v>
      </c>
      <c r="O631" t="s">
        <v>63</v>
      </c>
      <c r="P631" t="s">
        <v>63</v>
      </c>
      <c r="Q631">
        <v>1000</v>
      </c>
      <c r="X631">
        <v>1.0000000000000001E-5</v>
      </c>
      <c r="Y631">
        <v>12050</v>
      </c>
      <c r="Z631">
        <v>0</v>
      </c>
      <c r="AA631">
        <v>0</v>
      </c>
      <c r="AB631">
        <v>0</v>
      </c>
      <c r="AC631">
        <v>0</v>
      </c>
      <c r="AD631">
        <v>1</v>
      </c>
      <c r="AE631">
        <v>0</v>
      </c>
      <c r="AF631" t="s">
        <v>6</v>
      </c>
      <c r="AG631">
        <v>1.0000000000000001E-5</v>
      </c>
      <c r="AH631">
        <v>3</v>
      </c>
      <c r="AI631">
        <v>-1</v>
      </c>
      <c r="AJ631" t="s">
        <v>6</v>
      </c>
      <c r="AK631">
        <v>4</v>
      </c>
      <c r="AL631">
        <v>-0.12050000000000001</v>
      </c>
      <c r="AM631">
        <v>0</v>
      </c>
      <c r="AN631">
        <v>0</v>
      </c>
      <c r="AO631">
        <v>0</v>
      </c>
      <c r="AP631">
        <v>0</v>
      </c>
      <c r="AQ631">
        <v>0</v>
      </c>
      <c r="AR631">
        <v>1</v>
      </c>
    </row>
    <row r="632" spans="1:44" x14ac:dyDescent="0.2">
      <c r="A632">
        <f>ROW(Source!A330)</f>
        <v>330</v>
      </c>
      <c r="B632">
        <v>86296209</v>
      </c>
      <c r="C632">
        <v>86296174</v>
      </c>
      <c r="D632">
        <v>27371084</v>
      </c>
      <c r="E632">
        <v>1</v>
      </c>
      <c r="F632">
        <v>1</v>
      </c>
      <c r="G632">
        <v>1</v>
      </c>
      <c r="H632">
        <v>3</v>
      </c>
      <c r="I632" t="s">
        <v>255</v>
      </c>
      <c r="J632" t="s">
        <v>257</v>
      </c>
      <c r="K632" t="s">
        <v>256</v>
      </c>
      <c r="L632">
        <v>1346</v>
      </c>
      <c r="N632">
        <v>1009</v>
      </c>
      <c r="O632" t="s">
        <v>182</v>
      </c>
      <c r="P632" t="s">
        <v>182</v>
      </c>
      <c r="Q632">
        <v>1</v>
      </c>
      <c r="X632">
        <v>0.41</v>
      </c>
      <c r="Y632">
        <v>6.12</v>
      </c>
      <c r="Z632">
        <v>0</v>
      </c>
      <c r="AA632">
        <v>0</v>
      </c>
      <c r="AB632">
        <v>0</v>
      </c>
      <c r="AC632">
        <v>0</v>
      </c>
      <c r="AD632">
        <v>1</v>
      </c>
      <c r="AE632">
        <v>0</v>
      </c>
      <c r="AF632" t="s">
        <v>6</v>
      </c>
      <c r="AG632">
        <v>0.41</v>
      </c>
      <c r="AH632">
        <v>2</v>
      </c>
      <c r="AI632">
        <v>86296187</v>
      </c>
      <c r="AJ632">
        <v>564</v>
      </c>
      <c r="AK632">
        <v>3</v>
      </c>
      <c r="AL632">
        <v>-2.5091999999999999</v>
      </c>
      <c r="AM632">
        <v>0</v>
      </c>
      <c r="AN632">
        <v>0</v>
      </c>
      <c r="AO632">
        <v>0</v>
      </c>
      <c r="AP632">
        <v>0</v>
      </c>
      <c r="AQ632">
        <v>0</v>
      </c>
      <c r="AR632">
        <v>1</v>
      </c>
    </row>
    <row r="633" spans="1:44" x14ac:dyDescent="0.2">
      <c r="A633">
        <f>ROW(Source!A330)</f>
        <v>330</v>
      </c>
      <c r="B633">
        <v>86296210</v>
      </c>
      <c r="C633">
        <v>86296174</v>
      </c>
      <c r="D633">
        <v>27374681</v>
      </c>
      <c r="E633">
        <v>1</v>
      </c>
      <c r="F633">
        <v>1</v>
      </c>
      <c r="G633">
        <v>1</v>
      </c>
      <c r="H633">
        <v>3</v>
      </c>
      <c r="I633" t="s">
        <v>1086</v>
      </c>
      <c r="J633" t="s">
        <v>1087</v>
      </c>
      <c r="K633" t="s">
        <v>1088</v>
      </c>
      <c r="L633">
        <v>1348</v>
      </c>
      <c r="N633">
        <v>1009</v>
      </c>
      <c r="O633" t="s">
        <v>63</v>
      </c>
      <c r="P633" t="s">
        <v>63</v>
      </c>
      <c r="Q633">
        <v>1000</v>
      </c>
      <c r="X633">
        <v>5.9999999999999995E-4</v>
      </c>
      <c r="Y633">
        <v>9169.91</v>
      </c>
      <c r="Z633">
        <v>0</v>
      </c>
      <c r="AA633">
        <v>0</v>
      </c>
      <c r="AB633">
        <v>0</v>
      </c>
      <c r="AC633">
        <v>0</v>
      </c>
      <c r="AD633">
        <v>1</v>
      </c>
      <c r="AE633">
        <v>0</v>
      </c>
      <c r="AF633" t="s">
        <v>6</v>
      </c>
      <c r="AG633">
        <v>5.9999999999999995E-4</v>
      </c>
      <c r="AH633">
        <v>3</v>
      </c>
      <c r="AI633">
        <v>-1</v>
      </c>
      <c r="AJ633" t="s">
        <v>6</v>
      </c>
      <c r="AK633">
        <v>4</v>
      </c>
      <c r="AL633">
        <v>-5.5019459999999993</v>
      </c>
      <c r="AM633">
        <v>0</v>
      </c>
      <c r="AN633">
        <v>0</v>
      </c>
      <c r="AO633">
        <v>0</v>
      </c>
      <c r="AP633">
        <v>0</v>
      </c>
      <c r="AQ633">
        <v>0</v>
      </c>
      <c r="AR633">
        <v>1</v>
      </c>
    </row>
    <row r="634" spans="1:44" x14ac:dyDescent="0.2">
      <c r="A634">
        <f>ROW(Source!A330)</f>
        <v>330</v>
      </c>
      <c r="B634">
        <v>86296211</v>
      </c>
      <c r="C634">
        <v>86296174</v>
      </c>
      <c r="D634">
        <v>27379623</v>
      </c>
      <c r="E634">
        <v>1</v>
      </c>
      <c r="F634">
        <v>1</v>
      </c>
      <c r="G634">
        <v>1</v>
      </c>
      <c r="H634">
        <v>3</v>
      </c>
      <c r="I634" t="s">
        <v>1089</v>
      </c>
      <c r="J634" t="s">
        <v>1090</v>
      </c>
      <c r="K634" t="s">
        <v>1091</v>
      </c>
      <c r="L634">
        <v>1339</v>
      </c>
      <c r="N634">
        <v>1007</v>
      </c>
      <c r="O634" t="s">
        <v>32</v>
      </c>
      <c r="P634" t="s">
        <v>32</v>
      </c>
      <c r="Q634">
        <v>1</v>
      </c>
      <c r="X634">
        <v>1.0300000000000001E-3</v>
      </c>
      <c r="Y634">
        <v>1700</v>
      </c>
      <c r="Z634">
        <v>0</v>
      </c>
      <c r="AA634">
        <v>0</v>
      </c>
      <c r="AB634">
        <v>0</v>
      </c>
      <c r="AC634">
        <v>0</v>
      </c>
      <c r="AD634">
        <v>1</v>
      </c>
      <c r="AE634">
        <v>0</v>
      </c>
      <c r="AF634" t="s">
        <v>6</v>
      </c>
      <c r="AG634">
        <v>1.0300000000000001E-3</v>
      </c>
      <c r="AH634">
        <v>3</v>
      </c>
      <c r="AI634">
        <v>-1</v>
      </c>
      <c r="AJ634" t="s">
        <v>6</v>
      </c>
      <c r="AK634">
        <v>4</v>
      </c>
      <c r="AL634">
        <v>-1.7510000000000001</v>
      </c>
      <c r="AM634">
        <v>0</v>
      </c>
      <c r="AN634">
        <v>0</v>
      </c>
      <c r="AO634">
        <v>0</v>
      </c>
      <c r="AP634">
        <v>0</v>
      </c>
      <c r="AQ634">
        <v>0</v>
      </c>
      <c r="AR634">
        <v>1</v>
      </c>
    </row>
    <row r="635" spans="1:44" x14ac:dyDescent="0.2">
      <c r="A635">
        <f>ROW(Source!A330)</f>
        <v>330</v>
      </c>
      <c r="B635">
        <v>86296212</v>
      </c>
      <c r="C635">
        <v>86296174</v>
      </c>
      <c r="D635">
        <v>27386415</v>
      </c>
      <c r="E635">
        <v>1</v>
      </c>
      <c r="F635">
        <v>1</v>
      </c>
      <c r="G635">
        <v>1</v>
      </c>
      <c r="H635">
        <v>3</v>
      </c>
      <c r="I635" t="s">
        <v>1092</v>
      </c>
      <c r="J635" t="s">
        <v>1093</v>
      </c>
      <c r="K635" t="s">
        <v>1094</v>
      </c>
      <c r="L635">
        <v>1348</v>
      </c>
      <c r="N635">
        <v>1009</v>
      </c>
      <c r="O635" t="s">
        <v>63</v>
      </c>
      <c r="P635" t="s">
        <v>63</v>
      </c>
      <c r="Q635">
        <v>1000</v>
      </c>
      <c r="X635">
        <v>3.1E-4</v>
      </c>
      <c r="Y635">
        <v>15620</v>
      </c>
      <c r="Z635">
        <v>0</v>
      </c>
      <c r="AA635">
        <v>0</v>
      </c>
      <c r="AB635">
        <v>0</v>
      </c>
      <c r="AC635">
        <v>0</v>
      </c>
      <c r="AD635">
        <v>1</v>
      </c>
      <c r="AE635">
        <v>0</v>
      </c>
      <c r="AF635" t="s">
        <v>6</v>
      </c>
      <c r="AG635">
        <v>3.1E-4</v>
      </c>
      <c r="AH635">
        <v>3</v>
      </c>
      <c r="AI635">
        <v>-1</v>
      </c>
      <c r="AJ635" t="s">
        <v>6</v>
      </c>
      <c r="AK635">
        <v>4</v>
      </c>
      <c r="AL635">
        <v>-4.8422000000000001</v>
      </c>
      <c r="AM635">
        <v>0</v>
      </c>
      <c r="AN635">
        <v>0</v>
      </c>
      <c r="AO635">
        <v>0</v>
      </c>
      <c r="AP635">
        <v>0</v>
      </c>
      <c r="AQ635">
        <v>0</v>
      </c>
      <c r="AR635">
        <v>1</v>
      </c>
    </row>
    <row r="636" spans="1:44" x14ac:dyDescent="0.2">
      <c r="A636">
        <f>ROW(Source!A330)</f>
        <v>330</v>
      </c>
      <c r="B636">
        <v>86296213</v>
      </c>
      <c r="C636">
        <v>86296174</v>
      </c>
      <c r="D636">
        <v>27391761</v>
      </c>
      <c r="E636">
        <v>1</v>
      </c>
      <c r="F636">
        <v>1</v>
      </c>
      <c r="G636">
        <v>1</v>
      </c>
      <c r="H636">
        <v>3</v>
      </c>
      <c r="I636" t="s">
        <v>1095</v>
      </c>
      <c r="J636" t="s">
        <v>1096</v>
      </c>
      <c r="K636" t="s">
        <v>1097</v>
      </c>
      <c r="L636">
        <v>1348</v>
      </c>
      <c r="N636">
        <v>1009</v>
      </c>
      <c r="O636" t="s">
        <v>63</v>
      </c>
      <c r="P636" t="s">
        <v>63</v>
      </c>
      <c r="Q636">
        <v>1000</v>
      </c>
      <c r="X636">
        <v>1E-3</v>
      </c>
      <c r="Y636">
        <v>10988.93</v>
      </c>
      <c r="Z636">
        <v>0</v>
      </c>
      <c r="AA636">
        <v>0</v>
      </c>
      <c r="AB636">
        <v>0</v>
      </c>
      <c r="AC636">
        <v>0</v>
      </c>
      <c r="AD636">
        <v>1</v>
      </c>
      <c r="AE636">
        <v>0</v>
      </c>
      <c r="AF636" t="s">
        <v>6</v>
      </c>
      <c r="AG636">
        <v>1E-3</v>
      </c>
      <c r="AH636">
        <v>3</v>
      </c>
      <c r="AI636">
        <v>-1</v>
      </c>
      <c r="AJ636" t="s">
        <v>6</v>
      </c>
      <c r="AK636">
        <v>4</v>
      </c>
      <c r="AL636">
        <v>-10.98893</v>
      </c>
      <c r="AM636">
        <v>0</v>
      </c>
      <c r="AN636">
        <v>0</v>
      </c>
      <c r="AO636">
        <v>0</v>
      </c>
      <c r="AP636">
        <v>0</v>
      </c>
      <c r="AQ636">
        <v>0</v>
      </c>
      <c r="AR636">
        <v>1</v>
      </c>
    </row>
    <row r="637" spans="1:44" x14ac:dyDescent="0.2">
      <c r="A637">
        <f>ROW(Source!A330)</f>
        <v>330</v>
      </c>
      <c r="B637">
        <v>86296214</v>
      </c>
      <c r="C637">
        <v>86296174</v>
      </c>
      <c r="D637">
        <v>27390428</v>
      </c>
      <c r="E637">
        <v>1</v>
      </c>
      <c r="F637">
        <v>1</v>
      </c>
      <c r="G637">
        <v>1</v>
      </c>
      <c r="H637">
        <v>3</v>
      </c>
      <c r="I637" t="s">
        <v>1098</v>
      </c>
      <c r="J637" t="s">
        <v>1099</v>
      </c>
      <c r="K637" t="s">
        <v>1100</v>
      </c>
      <c r="L637">
        <v>1348</v>
      </c>
      <c r="N637">
        <v>1009</v>
      </c>
      <c r="O637" t="s">
        <v>63</v>
      </c>
      <c r="P637" t="s">
        <v>63</v>
      </c>
      <c r="Q637">
        <v>1000</v>
      </c>
      <c r="X637">
        <v>1</v>
      </c>
      <c r="Y637">
        <v>0</v>
      </c>
      <c r="Z637">
        <v>0</v>
      </c>
      <c r="AA637">
        <v>0</v>
      </c>
      <c r="AB637">
        <v>0</v>
      </c>
      <c r="AC637">
        <v>0</v>
      </c>
      <c r="AD637">
        <v>0</v>
      </c>
      <c r="AE637">
        <v>0</v>
      </c>
      <c r="AF637" t="s">
        <v>6</v>
      </c>
      <c r="AG637">
        <v>1</v>
      </c>
      <c r="AH637">
        <v>3</v>
      </c>
      <c r="AI637">
        <v>-1</v>
      </c>
      <c r="AJ637" t="s">
        <v>6</v>
      </c>
      <c r="AK637">
        <v>0</v>
      </c>
      <c r="AL637">
        <v>0</v>
      </c>
      <c r="AM637">
        <v>0</v>
      </c>
      <c r="AN637">
        <v>0</v>
      </c>
      <c r="AO637">
        <v>0</v>
      </c>
      <c r="AP637">
        <v>0</v>
      </c>
      <c r="AQ637">
        <v>0</v>
      </c>
      <c r="AR637">
        <v>0</v>
      </c>
    </row>
    <row r="638" spans="1:44" x14ac:dyDescent="0.2">
      <c r="A638">
        <f>ROW(Source!A330)</f>
        <v>330</v>
      </c>
      <c r="B638">
        <v>86296215</v>
      </c>
      <c r="C638">
        <v>86296174</v>
      </c>
      <c r="D638">
        <v>27429718</v>
      </c>
      <c r="E638">
        <v>1</v>
      </c>
      <c r="F638">
        <v>1</v>
      </c>
      <c r="G638">
        <v>1</v>
      </c>
      <c r="H638">
        <v>3</v>
      </c>
      <c r="I638" t="s">
        <v>1101</v>
      </c>
      <c r="J638" t="s">
        <v>1102</v>
      </c>
      <c r="K638" t="s">
        <v>1103</v>
      </c>
      <c r="L638">
        <v>1302</v>
      </c>
      <c r="N638">
        <v>1003</v>
      </c>
      <c r="O638" t="s">
        <v>1104</v>
      </c>
      <c r="P638" t="s">
        <v>1104</v>
      </c>
      <c r="Q638">
        <v>10</v>
      </c>
      <c r="X638">
        <v>1.8700000000000001E-2</v>
      </c>
      <c r="Y638">
        <v>50.25</v>
      </c>
      <c r="Z638">
        <v>0</v>
      </c>
      <c r="AA638">
        <v>0</v>
      </c>
      <c r="AB638">
        <v>0</v>
      </c>
      <c r="AC638">
        <v>0</v>
      </c>
      <c r="AD638">
        <v>1</v>
      </c>
      <c r="AE638">
        <v>0</v>
      </c>
      <c r="AF638" t="s">
        <v>6</v>
      </c>
      <c r="AG638">
        <v>1.8700000000000001E-2</v>
      </c>
      <c r="AH638">
        <v>3</v>
      </c>
      <c r="AI638">
        <v>-1</v>
      </c>
      <c r="AJ638" t="s">
        <v>6</v>
      </c>
      <c r="AK638">
        <v>4</v>
      </c>
      <c r="AL638">
        <v>-0.93967500000000004</v>
      </c>
      <c r="AM638">
        <v>0</v>
      </c>
      <c r="AN638">
        <v>0</v>
      </c>
      <c r="AO638">
        <v>0</v>
      </c>
      <c r="AP638">
        <v>0</v>
      </c>
      <c r="AQ638">
        <v>0</v>
      </c>
      <c r="AR638">
        <v>1</v>
      </c>
    </row>
    <row r="639" spans="1:44" x14ac:dyDescent="0.2">
      <c r="A639">
        <f>ROW(Source!A345)</f>
        <v>345</v>
      </c>
      <c r="B639">
        <v>86296239</v>
      </c>
      <c r="C639">
        <v>86296223</v>
      </c>
      <c r="D639">
        <v>27493458</v>
      </c>
      <c r="E639">
        <v>1</v>
      </c>
      <c r="F639">
        <v>1</v>
      </c>
      <c r="G639">
        <v>1</v>
      </c>
      <c r="H639">
        <v>1</v>
      </c>
      <c r="I639" t="s">
        <v>998</v>
      </c>
      <c r="J639" t="s">
        <v>6</v>
      </c>
      <c r="K639" t="s">
        <v>999</v>
      </c>
      <c r="L639">
        <v>1369</v>
      </c>
      <c r="N639">
        <v>1013</v>
      </c>
      <c r="O639" t="s">
        <v>921</v>
      </c>
      <c r="P639" t="s">
        <v>921</v>
      </c>
      <c r="Q639">
        <v>1</v>
      </c>
      <c r="X639">
        <v>50.79</v>
      </c>
      <c r="Y639">
        <v>0</v>
      </c>
      <c r="Z639">
        <v>0</v>
      </c>
      <c r="AA639">
        <v>0</v>
      </c>
      <c r="AB639">
        <v>8.6</v>
      </c>
      <c r="AC639">
        <v>0</v>
      </c>
      <c r="AD639">
        <v>1</v>
      </c>
      <c r="AE639">
        <v>1</v>
      </c>
      <c r="AF639" t="s">
        <v>6</v>
      </c>
      <c r="AG639">
        <v>50.79</v>
      </c>
      <c r="AH639">
        <v>2</v>
      </c>
      <c r="AI639">
        <v>86296224</v>
      </c>
      <c r="AJ639">
        <v>569</v>
      </c>
      <c r="AK639">
        <v>0</v>
      </c>
      <c r="AL639">
        <v>0</v>
      </c>
      <c r="AM639">
        <v>0</v>
      </c>
      <c r="AN639">
        <v>0</v>
      </c>
      <c r="AO639">
        <v>0</v>
      </c>
      <c r="AP639">
        <v>0</v>
      </c>
      <c r="AQ639">
        <v>0</v>
      </c>
      <c r="AR639">
        <v>0</v>
      </c>
    </row>
    <row r="640" spans="1:44" x14ac:dyDescent="0.2">
      <c r="A640">
        <f>ROW(Source!A345)</f>
        <v>345</v>
      </c>
      <c r="B640">
        <v>86296240</v>
      </c>
      <c r="C640">
        <v>86296223</v>
      </c>
      <c r="D640">
        <v>121548</v>
      </c>
      <c r="E640">
        <v>1</v>
      </c>
      <c r="F640">
        <v>1</v>
      </c>
      <c r="G640">
        <v>1</v>
      </c>
      <c r="H640">
        <v>1</v>
      </c>
      <c r="I640" t="s">
        <v>39</v>
      </c>
      <c r="J640" t="s">
        <v>6</v>
      </c>
      <c r="K640" t="s">
        <v>922</v>
      </c>
      <c r="L640">
        <v>608254</v>
      </c>
      <c r="N640">
        <v>1013</v>
      </c>
      <c r="O640" t="s">
        <v>923</v>
      </c>
      <c r="P640" t="s">
        <v>923</v>
      </c>
      <c r="Q640">
        <v>1</v>
      </c>
      <c r="X640">
        <v>0.12</v>
      </c>
      <c r="Y640">
        <v>0</v>
      </c>
      <c r="Z640">
        <v>0</v>
      </c>
      <c r="AA640">
        <v>0</v>
      </c>
      <c r="AB640">
        <v>0</v>
      </c>
      <c r="AC640">
        <v>0</v>
      </c>
      <c r="AD640">
        <v>1</v>
      </c>
      <c r="AE640">
        <v>2</v>
      </c>
      <c r="AF640" t="s">
        <v>6</v>
      </c>
      <c r="AG640">
        <v>0.12</v>
      </c>
      <c r="AH640">
        <v>2</v>
      </c>
      <c r="AI640">
        <v>86296225</v>
      </c>
      <c r="AJ640">
        <v>570</v>
      </c>
      <c r="AK640">
        <v>0</v>
      </c>
      <c r="AL640">
        <v>0</v>
      </c>
      <c r="AM640">
        <v>0</v>
      </c>
      <c r="AN640">
        <v>0</v>
      </c>
      <c r="AO640">
        <v>0</v>
      </c>
      <c r="AP640">
        <v>0</v>
      </c>
      <c r="AQ640">
        <v>0</v>
      </c>
      <c r="AR640">
        <v>0</v>
      </c>
    </row>
    <row r="641" spans="1:44" x14ac:dyDescent="0.2">
      <c r="A641">
        <f>ROW(Source!A345)</f>
        <v>345</v>
      </c>
      <c r="B641">
        <v>86296241</v>
      </c>
      <c r="C641">
        <v>86296223</v>
      </c>
      <c r="D641">
        <v>27439499</v>
      </c>
      <c r="E641">
        <v>1</v>
      </c>
      <c r="F641">
        <v>1</v>
      </c>
      <c r="G641">
        <v>1</v>
      </c>
      <c r="H641">
        <v>2</v>
      </c>
      <c r="I641" t="s">
        <v>930</v>
      </c>
      <c r="J641" t="s">
        <v>931</v>
      </c>
      <c r="K641" t="s">
        <v>932</v>
      </c>
      <c r="L641">
        <v>1368</v>
      </c>
      <c r="N641">
        <v>1011</v>
      </c>
      <c r="O641" t="s">
        <v>927</v>
      </c>
      <c r="P641" t="s">
        <v>927</v>
      </c>
      <c r="Q641">
        <v>1</v>
      </c>
      <c r="X641">
        <v>0.12</v>
      </c>
      <c r="Y641">
        <v>0</v>
      </c>
      <c r="Z641">
        <v>112.67</v>
      </c>
      <c r="AA641">
        <v>13.61</v>
      </c>
      <c r="AB641">
        <v>0</v>
      </c>
      <c r="AC641">
        <v>0</v>
      </c>
      <c r="AD641">
        <v>1</v>
      </c>
      <c r="AE641">
        <v>0</v>
      </c>
      <c r="AF641" t="s">
        <v>6</v>
      </c>
      <c r="AG641">
        <v>0.12</v>
      </c>
      <c r="AH641">
        <v>2</v>
      </c>
      <c r="AI641">
        <v>86296226</v>
      </c>
      <c r="AJ641">
        <v>571</v>
      </c>
      <c r="AK641">
        <v>0</v>
      </c>
      <c r="AL641">
        <v>0</v>
      </c>
      <c r="AM641">
        <v>0</v>
      </c>
      <c r="AN641">
        <v>0</v>
      </c>
      <c r="AO641">
        <v>0</v>
      </c>
      <c r="AP641">
        <v>0</v>
      </c>
      <c r="AQ641">
        <v>0</v>
      </c>
      <c r="AR641">
        <v>0</v>
      </c>
    </row>
    <row r="642" spans="1:44" x14ac:dyDescent="0.2">
      <c r="A642">
        <f>ROW(Source!A345)</f>
        <v>345</v>
      </c>
      <c r="B642">
        <v>86296242</v>
      </c>
      <c r="C642">
        <v>86296223</v>
      </c>
      <c r="D642">
        <v>27439598</v>
      </c>
      <c r="E642">
        <v>1</v>
      </c>
      <c r="F642">
        <v>1</v>
      </c>
      <c r="G642">
        <v>1</v>
      </c>
      <c r="H642">
        <v>2</v>
      </c>
      <c r="I642" t="s">
        <v>1000</v>
      </c>
      <c r="J642" t="s">
        <v>1001</v>
      </c>
      <c r="K642" t="s">
        <v>1002</v>
      </c>
      <c r="L642">
        <v>1368</v>
      </c>
      <c r="N642">
        <v>1011</v>
      </c>
      <c r="O642" t="s">
        <v>927</v>
      </c>
      <c r="P642" t="s">
        <v>927</v>
      </c>
      <c r="Q642">
        <v>1</v>
      </c>
      <c r="X642">
        <v>10.53</v>
      </c>
      <c r="Y642">
        <v>0</v>
      </c>
      <c r="Z642">
        <v>8.4600000000000009</v>
      </c>
      <c r="AA642">
        <v>0</v>
      </c>
      <c r="AB642">
        <v>0</v>
      </c>
      <c r="AC642">
        <v>0</v>
      </c>
      <c r="AD642">
        <v>1</v>
      </c>
      <c r="AE642">
        <v>0</v>
      </c>
      <c r="AF642" t="s">
        <v>6</v>
      </c>
      <c r="AG642">
        <v>10.53</v>
      </c>
      <c r="AH642">
        <v>2</v>
      </c>
      <c r="AI642">
        <v>86296227</v>
      </c>
      <c r="AJ642">
        <v>572</v>
      </c>
      <c r="AK642">
        <v>0</v>
      </c>
      <c r="AL642">
        <v>0</v>
      </c>
      <c r="AM642">
        <v>0</v>
      </c>
      <c r="AN642">
        <v>0</v>
      </c>
      <c r="AO642">
        <v>0</v>
      </c>
      <c r="AP642">
        <v>0</v>
      </c>
      <c r="AQ642">
        <v>0</v>
      </c>
      <c r="AR642">
        <v>0</v>
      </c>
    </row>
    <row r="643" spans="1:44" x14ac:dyDescent="0.2">
      <c r="A643">
        <f>ROW(Source!A345)</f>
        <v>345</v>
      </c>
      <c r="B643">
        <v>86296243</v>
      </c>
      <c r="C643">
        <v>86296223</v>
      </c>
      <c r="D643">
        <v>27439705</v>
      </c>
      <c r="E643">
        <v>1</v>
      </c>
      <c r="F643">
        <v>1</v>
      </c>
      <c r="G643">
        <v>1</v>
      </c>
      <c r="H643">
        <v>2</v>
      </c>
      <c r="I643" t="s">
        <v>986</v>
      </c>
      <c r="J643" t="s">
        <v>987</v>
      </c>
      <c r="K643" t="s">
        <v>988</v>
      </c>
      <c r="L643">
        <v>1368</v>
      </c>
      <c r="N643">
        <v>1011</v>
      </c>
      <c r="O643" t="s">
        <v>927</v>
      </c>
      <c r="P643" t="s">
        <v>927</v>
      </c>
      <c r="Q643">
        <v>1</v>
      </c>
      <c r="X643">
        <v>1.86</v>
      </c>
      <c r="Y643">
        <v>0</v>
      </c>
      <c r="Z643">
        <v>1.1000000000000001</v>
      </c>
      <c r="AA643">
        <v>0</v>
      </c>
      <c r="AB643">
        <v>0</v>
      </c>
      <c r="AC643">
        <v>0</v>
      </c>
      <c r="AD643">
        <v>1</v>
      </c>
      <c r="AE643">
        <v>0</v>
      </c>
      <c r="AF643" t="s">
        <v>6</v>
      </c>
      <c r="AG643">
        <v>1.86</v>
      </c>
      <c r="AH643">
        <v>2</v>
      </c>
      <c r="AI643">
        <v>86296228</v>
      </c>
      <c r="AJ643">
        <v>573</v>
      </c>
      <c r="AK643">
        <v>0</v>
      </c>
      <c r="AL643">
        <v>0</v>
      </c>
      <c r="AM643">
        <v>0</v>
      </c>
      <c r="AN643">
        <v>0</v>
      </c>
      <c r="AO643">
        <v>0</v>
      </c>
      <c r="AP643">
        <v>0</v>
      </c>
      <c r="AQ643">
        <v>0</v>
      </c>
      <c r="AR643">
        <v>0</v>
      </c>
    </row>
    <row r="644" spans="1:44" x14ac:dyDescent="0.2">
      <c r="A644">
        <f>ROW(Source!A345)</f>
        <v>345</v>
      </c>
      <c r="B644">
        <v>86296244</v>
      </c>
      <c r="C644">
        <v>86296223</v>
      </c>
      <c r="D644">
        <v>27439713</v>
      </c>
      <c r="E644">
        <v>1</v>
      </c>
      <c r="F644">
        <v>1</v>
      </c>
      <c r="G644">
        <v>1</v>
      </c>
      <c r="H644">
        <v>2</v>
      </c>
      <c r="I644" t="s">
        <v>989</v>
      </c>
      <c r="J644" t="s">
        <v>990</v>
      </c>
      <c r="K644" t="s">
        <v>991</v>
      </c>
      <c r="L644">
        <v>1368</v>
      </c>
      <c r="N644">
        <v>1011</v>
      </c>
      <c r="O644" t="s">
        <v>927</v>
      </c>
      <c r="P644" t="s">
        <v>927</v>
      </c>
      <c r="Q644">
        <v>1</v>
      </c>
      <c r="X644">
        <v>2.0299999999999998</v>
      </c>
      <c r="Y644">
        <v>0</v>
      </c>
      <c r="Z644">
        <v>11.76</v>
      </c>
      <c r="AA644">
        <v>0</v>
      </c>
      <c r="AB644">
        <v>0</v>
      </c>
      <c r="AC644">
        <v>0</v>
      </c>
      <c r="AD644">
        <v>1</v>
      </c>
      <c r="AE644">
        <v>0</v>
      </c>
      <c r="AF644" t="s">
        <v>6</v>
      </c>
      <c r="AG644">
        <v>2.0299999999999998</v>
      </c>
      <c r="AH644">
        <v>2</v>
      </c>
      <c r="AI644">
        <v>86296229</v>
      </c>
      <c r="AJ644">
        <v>574</v>
      </c>
      <c r="AK644">
        <v>0</v>
      </c>
      <c r="AL644">
        <v>0</v>
      </c>
      <c r="AM644">
        <v>0</v>
      </c>
      <c r="AN644">
        <v>0</v>
      </c>
      <c r="AO644">
        <v>0</v>
      </c>
      <c r="AP644">
        <v>0</v>
      </c>
      <c r="AQ644">
        <v>0</v>
      </c>
      <c r="AR644">
        <v>0</v>
      </c>
    </row>
    <row r="645" spans="1:44" x14ac:dyDescent="0.2">
      <c r="A645">
        <f>ROW(Source!A345)</f>
        <v>345</v>
      </c>
      <c r="B645">
        <v>86296245</v>
      </c>
      <c r="C645">
        <v>86296223</v>
      </c>
      <c r="D645">
        <v>27439719</v>
      </c>
      <c r="E645">
        <v>1</v>
      </c>
      <c r="F645">
        <v>1</v>
      </c>
      <c r="G645">
        <v>1</v>
      </c>
      <c r="H645">
        <v>2</v>
      </c>
      <c r="I645" t="s">
        <v>992</v>
      </c>
      <c r="J645" t="s">
        <v>993</v>
      </c>
      <c r="K645" t="s">
        <v>994</v>
      </c>
      <c r="L645">
        <v>1368</v>
      </c>
      <c r="N645">
        <v>1011</v>
      </c>
      <c r="O645" t="s">
        <v>927</v>
      </c>
      <c r="P645" t="s">
        <v>927</v>
      </c>
      <c r="Q645">
        <v>1</v>
      </c>
      <c r="X645">
        <v>0.14000000000000001</v>
      </c>
      <c r="Y645">
        <v>0</v>
      </c>
      <c r="Z645">
        <v>6.57</v>
      </c>
      <c r="AA645">
        <v>0</v>
      </c>
      <c r="AB645">
        <v>0</v>
      </c>
      <c r="AC645">
        <v>0</v>
      </c>
      <c r="AD645">
        <v>1</v>
      </c>
      <c r="AE645">
        <v>0</v>
      </c>
      <c r="AF645" t="s">
        <v>6</v>
      </c>
      <c r="AG645">
        <v>0.14000000000000001</v>
      </c>
      <c r="AH645">
        <v>2</v>
      </c>
      <c r="AI645">
        <v>86296230</v>
      </c>
      <c r="AJ645">
        <v>575</v>
      </c>
      <c r="AK645">
        <v>0</v>
      </c>
      <c r="AL645">
        <v>0</v>
      </c>
      <c r="AM645">
        <v>0</v>
      </c>
      <c r="AN645">
        <v>0</v>
      </c>
      <c r="AO645">
        <v>0</v>
      </c>
      <c r="AP645">
        <v>0</v>
      </c>
      <c r="AQ645">
        <v>0</v>
      </c>
      <c r="AR645">
        <v>0</v>
      </c>
    </row>
    <row r="646" spans="1:44" x14ac:dyDescent="0.2">
      <c r="A646">
        <f>ROW(Source!A345)</f>
        <v>345</v>
      </c>
      <c r="B646">
        <v>86296246</v>
      </c>
      <c r="C646">
        <v>86296223</v>
      </c>
      <c r="D646">
        <v>27441019</v>
      </c>
      <c r="E646">
        <v>1</v>
      </c>
      <c r="F646">
        <v>1</v>
      </c>
      <c r="G646">
        <v>1</v>
      </c>
      <c r="H646">
        <v>2</v>
      </c>
      <c r="I646" t="s">
        <v>995</v>
      </c>
      <c r="J646" t="s">
        <v>996</v>
      </c>
      <c r="K646" t="s">
        <v>997</v>
      </c>
      <c r="L646">
        <v>1368</v>
      </c>
      <c r="N646">
        <v>1011</v>
      </c>
      <c r="O646" t="s">
        <v>927</v>
      </c>
      <c r="P646" t="s">
        <v>927</v>
      </c>
      <c r="Q646">
        <v>1</v>
      </c>
      <c r="X646">
        <v>0.41</v>
      </c>
      <c r="Y646">
        <v>0</v>
      </c>
      <c r="Z646">
        <v>5.09</v>
      </c>
      <c r="AA646">
        <v>0</v>
      </c>
      <c r="AB646">
        <v>0</v>
      </c>
      <c r="AC646">
        <v>0</v>
      </c>
      <c r="AD646">
        <v>1</v>
      </c>
      <c r="AE646">
        <v>0</v>
      </c>
      <c r="AF646" t="s">
        <v>6</v>
      </c>
      <c r="AG646">
        <v>0.41</v>
      </c>
      <c r="AH646">
        <v>2</v>
      </c>
      <c r="AI646">
        <v>86296231</v>
      </c>
      <c r="AJ646">
        <v>576</v>
      </c>
      <c r="AK646">
        <v>0</v>
      </c>
      <c r="AL646">
        <v>0</v>
      </c>
      <c r="AM646">
        <v>0</v>
      </c>
      <c r="AN646">
        <v>0</v>
      </c>
      <c r="AO646">
        <v>0</v>
      </c>
      <c r="AP646">
        <v>0</v>
      </c>
      <c r="AQ646">
        <v>0</v>
      </c>
      <c r="AR646">
        <v>0</v>
      </c>
    </row>
    <row r="647" spans="1:44" x14ac:dyDescent="0.2">
      <c r="A647">
        <f>ROW(Source!A345)</f>
        <v>345</v>
      </c>
      <c r="B647">
        <v>86296247</v>
      </c>
      <c r="C647">
        <v>86296223</v>
      </c>
      <c r="D647">
        <v>27441327</v>
      </c>
      <c r="E647">
        <v>1</v>
      </c>
      <c r="F647">
        <v>1</v>
      </c>
      <c r="G647">
        <v>1</v>
      </c>
      <c r="H647">
        <v>2</v>
      </c>
      <c r="I647" t="s">
        <v>936</v>
      </c>
      <c r="J647" t="s">
        <v>937</v>
      </c>
      <c r="K647" t="s">
        <v>938</v>
      </c>
      <c r="L647">
        <v>1368</v>
      </c>
      <c r="N647">
        <v>1011</v>
      </c>
      <c r="O647" t="s">
        <v>927</v>
      </c>
      <c r="P647" t="s">
        <v>927</v>
      </c>
      <c r="Q647">
        <v>1</v>
      </c>
      <c r="X647">
        <v>0.19</v>
      </c>
      <c r="Y647">
        <v>0</v>
      </c>
      <c r="Z647">
        <v>93.37</v>
      </c>
      <c r="AA647">
        <v>11.69</v>
      </c>
      <c r="AB647">
        <v>0</v>
      </c>
      <c r="AC647">
        <v>0</v>
      </c>
      <c r="AD647">
        <v>1</v>
      </c>
      <c r="AE647">
        <v>0</v>
      </c>
      <c r="AF647" t="s">
        <v>6</v>
      </c>
      <c r="AG647">
        <v>0.19</v>
      </c>
      <c r="AH647">
        <v>2</v>
      </c>
      <c r="AI647">
        <v>86296232</v>
      </c>
      <c r="AJ647">
        <v>577</v>
      </c>
      <c r="AK647">
        <v>0</v>
      </c>
      <c r="AL647">
        <v>0</v>
      </c>
      <c r="AM647">
        <v>0</v>
      </c>
      <c r="AN647">
        <v>0</v>
      </c>
      <c r="AO647">
        <v>0</v>
      </c>
      <c r="AP647">
        <v>0</v>
      </c>
      <c r="AQ647">
        <v>0</v>
      </c>
      <c r="AR647">
        <v>0</v>
      </c>
    </row>
    <row r="648" spans="1:44" x14ac:dyDescent="0.2">
      <c r="A648">
        <f>ROW(Source!A345)</f>
        <v>345</v>
      </c>
      <c r="B648">
        <v>86296248</v>
      </c>
      <c r="C648">
        <v>86296223</v>
      </c>
      <c r="D648">
        <v>27371625</v>
      </c>
      <c r="E648">
        <v>1</v>
      </c>
      <c r="F648">
        <v>1</v>
      </c>
      <c r="G648">
        <v>1</v>
      </c>
      <c r="H648">
        <v>3</v>
      </c>
      <c r="I648" t="s">
        <v>1071</v>
      </c>
      <c r="J648" t="s">
        <v>1072</v>
      </c>
      <c r="K648" t="s">
        <v>1073</v>
      </c>
      <c r="L648">
        <v>1348</v>
      </c>
      <c r="N648">
        <v>1009</v>
      </c>
      <c r="O648" t="s">
        <v>63</v>
      </c>
      <c r="P648" t="s">
        <v>63</v>
      </c>
      <c r="Q648">
        <v>1000</v>
      </c>
      <c r="X648">
        <v>1E-4</v>
      </c>
      <c r="Y648">
        <v>37900</v>
      </c>
      <c r="Z648">
        <v>0</v>
      </c>
      <c r="AA648">
        <v>0</v>
      </c>
      <c r="AB648">
        <v>0</v>
      </c>
      <c r="AC648">
        <v>0</v>
      </c>
      <c r="AD648">
        <v>1</v>
      </c>
      <c r="AE648">
        <v>0</v>
      </c>
      <c r="AF648" t="s">
        <v>6</v>
      </c>
      <c r="AG648">
        <v>1E-4</v>
      </c>
      <c r="AH648">
        <v>3</v>
      </c>
      <c r="AI648">
        <v>-1</v>
      </c>
      <c r="AJ648" t="s">
        <v>6</v>
      </c>
      <c r="AK648">
        <v>4</v>
      </c>
      <c r="AL648">
        <v>-3.79</v>
      </c>
      <c r="AM648">
        <v>0</v>
      </c>
      <c r="AN648">
        <v>0</v>
      </c>
      <c r="AO648">
        <v>0</v>
      </c>
      <c r="AP648">
        <v>0</v>
      </c>
      <c r="AQ648">
        <v>0</v>
      </c>
      <c r="AR648">
        <v>1</v>
      </c>
    </row>
    <row r="649" spans="1:44" x14ac:dyDescent="0.2">
      <c r="A649">
        <f>ROW(Source!A345)</f>
        <v>345</v>
      </c>
      <c r="B649">
        <v>86296249</v>
      </c>
      <c r="C649">
        <v>86296223</v>
      </c>
      <c r="D649">
        <v>27371079</v>
      </c>
      <c r="E649">
        <v>1</v>
      </c>
      <c r="F649">
        <v>1</v>
      </c>
      <c r="G649">
        <v>1</v>
      </c>
      <c r="H649">
        <v>3</v>
      </c>
      <c r="I649" t="s">
        <v>249</v>
      </c>
      <c r="J649" t="s">
        <v>251</v>
      </c>
      <c r="K649" t="s">
        <v>250</v>
      </c>
      <c r="L649">
        <v>1339</v>
      </c>
      <c r="N649">
        <v>1007</v>
      </c>
      <c r="O649" t="s">
        <v>32</v>
      </c>
      <c r="P649" t="s">
        <v>32</v>
      </c>
      <c r="Q649">
        <v>1</v>
      </c>
      <c r="X649">
        <v>1.5</v>
      </c>
      <c r="Y649">
        <v>6.22</v>
      </c>
      <c r="Z649">
        <v>0</v>
      </c>
      <c r="AA649">
        <v>0</v>
      </c>
      <c r="AB649">
        <v>0</v>
      </c>
      <c r="AC649">
        <v>0</v>
      </c>
      <c r="AD649">
        <v>1</v>
      </c>
      <c r="AE649">
        <v>0</v>
      </c>
      <c r="AF649" t="s">
        <v>6</v>
      </c>
      <c r="AG649">
        <v>1.5</v>
      </c>
      <c r="AH649">
        <v>2</v>
      </c>
      <c r="AI649">
        <v>86296233</v>
      </c>
      <c r="AJ649">
        <v>578</v>
      </c>
      <c r="AK649">
        <v>3</v>
      </c>
      <c r="AL649">
        <v>-9.33</v>
      </c>
      <c r="AM649">
        <v>0</v>
      </c>
      <c r="AN649">
        <v>0</v>
      </c>
      <c r="AO649">
        <v>0</v>
      </c>
      <c r="AP649">
        <v>0</v>
      </c>
      <c r="AQ649">
        <v>0</v>
      </c>
      <c r="AR649">
        <v>1</v>
      </c>
    </row>
    <row r="650" spans="1:44" x14ac:dyDescent="0.2">
      <c r="A650">
        <f>ROW(Source!A345)</f>
        <v>345</v>
      </c>
      <c r="B650">
        <v>86296250</v>
      </c>
      <c r="C650">
        <v>86296223</v>
      </c>
      <c r="D650">
        <v>27377902</v>
      </c>
      <c r="E650">
        <v>1</v>
      </c>
      <c r="F650">
        <v>1</v>
      </c>
      <c r="G650">
        <v>1</v>
      </c>
      <c r="H650">
        <v>3</v>
      </c>
      <c r="I650" t="s">
        <v>1074</v>
      </c>
      <c r="J650" t="s">
        <v>1075</v>
      </c>
      <c r="K650" t="s">
        <v>1076</v>
      </c>
      <c r="L650">
        <v>1348</v>
      </c>
      <c r="N650">
        <v>1009</v>
      </c>
      <c r="O650" t="s">
        <v>63</v>
      </c>
      <c r="P650" t="s">
        <v>63</v>
      </c>
      <c r="Q650">
        <v>1000</v>
      </c>
      <c r="X650">
        <v>3.0000000000000001E-5</v>
      </c>
      <c r="Y650">
        <v>4965.4399999999996</v>
      </c>
      <c r="Z650">
        <v>0</v>
      </c>
      <c r="AA650">
        <v>0</v>
      </c>
      <c r="AB650">
        <v>0</v>
      </c>
      <c r="AC650">
        <v>0</v>
      </c>
      <c r="AD650">
        <v>1</v>
      </c>
      <c r="AE650">
        <v>0</v>
      </c>
      <c r="AF650" t="s">
        <v>6</v>
      </c>
      <c r="AG650">
        <v>3.0000000000000001E-5</v>
      </c>
      <c r="AH650">
        <v>3</v>
      </c>
      <c r="AI650">
        <v>-1</v>
      </c>
      <c r="AJ650" t="s">
        <v>6</v>
      </c>
      <c r="AK650">
        <v>4</v>
      </c>
      <c r="AL650">
        <v>-0.14896319999999999</v>
      </c>
      <c r="AM650">
        <v>0</v>
      </c>
      <c r="AN650">
        <v>0</v>
      </c>
      <c r="AO650">
        <v>0</v>
      </c>
      <c r="AP650">
        <v>0</v>
      </c>
      <c r="AQ650">
        <v>0</v>
      </c>
      <c r="AR650">
        <v>1</v>
      </c>
    </row>
    <row r="651" spans="1:44" x14ac:dyDescent="0.2">
      <c r="A651">
        <f>ROW(Source!A345)</f>
        <v>345</v>
      </c>
      <c r="B651">
        <v>86296251</v>
      </c>
      <c r="C651">
        <v>86296223</v>
      </c>
      <c r="D651">
        <v>27378107</v>
      </c>
      <c r="E651">
        <v>1</v>
      </c>
      <c r="F651">
        <v>1</v>
      </c>
      <c r="G651">
        <v>1</v>
      </c>
      <c r="H651">
        <v>3</v>
      </c>
      <c r="I651" t="s">
        <v>1077</v>
      </c>
      <c r="J651" t="s">
        <v>1078</v>
      </c>
      <c r="K651" t="s">
        <v>1079</v>
      </c>
      <c r="L651">
        <v>1348</v>
      </c>
      <c r="N651">
        <v>1009</v>
      </c>
      <c r="O651" t="s">
        <v>63</v>
      </c>
      <c r="P651" t="s">
        <v>63</v>
      </c>
      <c r="Q651">
        <v>1000</v>
      </c>
      <c r="X651">
        <v>1.9400000000000001E-3</v>
      </c>
      <c r="Y651">
        <v>4950</v>
      </c>
      <c r="Z651">
        <v>0</v>
      </c>
      <c r="AA651">
        <v>0</v>
      </c>
      <c r="AB651">
        <v>0</v>
      </c>
      <c r="AC651">
        <v>0</v>
      </c>
      <c r="AD651">
        <v>1</v>
      </c>
      <c r="AE651">
        <v>0</v>
      </c>
      <c r="AF651" t="s">
        <v>6</v>
      </c>
      <c r="AG651">
        <v>1.9400000000000001E-3</v>
      </c>
      <c r="AH651">
        <v>3</v>
      </c>
      <c r="AI651">
        <v>-1</v>
      </c>
      <c r="AJ651" t="s">
        <v>6</v>
      </c>
      <c r="AK651">
        <v>4</v>
      </c>
      <c r="AL651">
        <v>-9.6029999999999998</v>
      </c>
      <c r="AM651">
        <v>0</v>
      </c>
      <c r="AN651">
        <v>0</v>
      </c>
      <c r="AO651">
        <v>0</v>
      </c>
      <c r="AP651">
        <v>0</v>
      </c>
      <c r="AQ651">
        <v>0</v>
      </c>
      <c r="AR651">
        <v>1</v>
      </c>
    </row>
    <row r="652" spans="1:44" x14ac:dyDescent="0.2">
      <c r="A652">
        <f>ROW(Source!A345)</f>
        <v>345</v>
      </c>
      <c r="B652">
        <v>86296252</v>
      </c>
      <c r="C652">
        <v>86296223</v>
      </c>
      <c r="D652">
        <v>27378266</v>
      </c>
      <c r="E652">
        <v>1</v>
      </c>
      <c r="F652">
        <v>1</v>
      </c>
      <c r="G652">
        <v>1</v>
      </c>
      <c r="H652">
        <v>3</v>
      </c>
      <c r="I652" t="s">
        <v>1080</v>
      </c>
      <c r="J652" t="s">
        <v>1081</v>
      </c>
      <c r="K652" t="s">
        <v>1082</v>
      </c>
      <c r="L652">
        <v>1348</v>
      </c>
      <c r="N652">
        <v>1009</v>
      </c>
      <c r="O652" t="s">
        <v>63</v>
      </c>
      <c r="P652" t="s">
        <v>63</v>
      </c>
      <c r="Q652">
        <v>1000</v>
      </c>
      <c r="X652">
        <v>1.4E-3</v>
      </c>
      <c r="Y652">
        <v>10815</v>
      </c>
      <c r="Z652">
        <v>0</v>
      </c>
      <c r="AA652">
        <v>0</v>
      </c>
      <c r="AB652">
        <v>0</v>
      </c>
      <c r="AC652">
        <v>0</v>
      </c>
      <c r="AD652">
        <v>1</v>
      </c>
      <c r="AE652">
        <v>0</v>
      </c>
      <c r="AF652" t="s">
        <v>6</v>
      </c>
      <c r="AG652">
        <v>1.4E-3</v>
      </c>
      <c r="AH652">
        <v>3</v>
      </c>
      <c r="AI652">
        <v>-1</v>
      </c>
      <c r="AJ652" t="s">
        <v>6</v>
      </c>
      <c r="AK652">
        <v>4</v>
      </c>
      <c r="AL652">
        <v>-15.141</v>
      </c>
      <c r="AM652">
        <v>0</v>
      </c>
      <c r="AN652">
        <v>0</v>
      </c>
      <c r="AO652">
        <v>0</v>
      </c>
      <c r="AP652">
        <v>0</v>
      </c>
      <c r="AQ652">
        <v>0</v>
      </c>
      <c r="AR652">
        <v>1</v>
      </c>
    </row>
    <row r="653" spans="1:44" x14ac:dyDescent="0.2">
      <c r="A653">
        <f>ROW(Source!A345)</f>
        <v>345</v>
      </c>
      <c r="B653">
        <v>86296253</v>
      </c>
      <c r="C653">
        <v>86296223</v>
      </c>
      <c r="D653">
        <v>27378501</v>
      </c>
      <c r="E653">
        <v>1</v>
      </c>
      <c r="F653">
        <v>1</v>
      </c>
      <c r="G653">
        <v>1</v>
      </c>
      <c r="H653">
        <v>3</v>
      </c>
      <c r="I653" t="s">
        <v>1083</v>
      </c>
      <c r="J653" t="s">
        <v>1084</v>
      </c>
      <c r="K653" t="s">
        <v>1085</v>
      </c>
      <c r="L653">
        <v>1348</v>
      </c>
      <c r="N653">
        <v>1009</v>
      </c>
      <c r="O653" t="s">
        <v>63</v>
      </c>
      <c r="P653" t="s">
        <v>63</v>
      </c>
      <c r="Q653">
        <v>1000</v>
      </c>
      <c r="X653">
        <v>3.3E-3</v>
      </c>
      <c r="Y653">
        <v>9100</v>
      </c>
      <c r="Z653">
        <v>0</v>
      </c>
      <c r="AA653">
        <v>0</v>
      </c>
      <c r="AB653">
        <v>0</v>
      </c>
      <c r="AC653">
        <v>0</v>
      </c>
      <c r="AD653">
        <v>1</v>
      </c>
      <c r="AE653">
        <v>0</v>
      </c>
      <c r="AF653" t="s">
        <v>6</v>
      </c>
      <c r="AG653">
        <v>3.3E-3</v>
      </c>
      <c r="AH653">
        <v>3</v>
      </c>
      <c r="AI653">
        <v>-1</v>
      </c>
      <c r="AJ653" t="s">
        <v>6</v>
      </c>
      <c r="AK653">
        <v>4</v>
      </c>
      <c r="AL653">
        <v>-30.03</v>
      </c>
      <c r="AM653">
        <v>0</v>
      </c>
      <c r="AN653">
        <v>0</v>
      </c>
      <c r="AO653">
        <v>0</v>
      </c>
      <c r="AP653">
        <v>0</v>
      </c>
      <c r="AQ653">
        <v>0</v>
      </c>
      <c r="AR653">
        <v>1</v>
      </c>
    </row>
    <row r="654" spans="1:44" x14ac:dyDescent="0.2">
      <c r="A654">
        <f>ROW(Source!A345)</f>
        <v>345</v>
      </c>
      <c r="B654">
        <v>86296254</v>
      </c>
      <c r="C654">
        <v>86296223</v>
      </c>
      <c r="D654">
        <v>27378576</v>
      </c>
      <c r="E654">
        <v>1</v>
      </c>
      <c r="F654">
        <v>1</v>
      </c>
      <c r="G654">
        <v>1</v>
      </c>
      <c r="H654">
        <v>3</v>
      </c>
      <c r="I654" t="s">
        <v>1040</v>
      </c>
      <c r="J654" t="s">
        <v>1041</v>
      </c>
      <c r="K654" t="s">
        <v>62</v>
      </c>
      <c r="L654">
        <v>1348</v>
      </c>
      <c r="N654">
        <v>1009</v>
      </c>
      <c r="O654" t="s">
        <v>63</v>
      </c>
      <c r="P654" t="s">
        <v>63</v>
      </c>
      <c r="Q654">
        <v>1000</v>
      </c>
      <c r="X654">
        <v>1.0000000000000001E-5</v>
      </c>
      <c r="Y654">
        <v>12050</v>
      </c>
      <c r="Z654">
        <v>0</v>
      </c>
      <c r="AA654">
        <v>0</v>
      </c>
      <c r="AB654">
        <v>0</v>
      </c>
      <c r="AC654">
        <v>0</v>
      </c>
      <c r="AD654">
        <v>1</v>
      </c>
      <c r="AE654">
        <v>0</v>
      </c>
      <c r="AF654" t="s">
        <v>6</v>
      </c>
      <c r="AG654">
        <v>1.0000000000000001E-5</v>
      </c>
      <c r="AH654">
        <v>3</v>
      </c>
      <c r="AI654">
        <v>-1</v>
      </c>
      <c r="AJ654" t="s">
        <v>6</v>
      </c>
      <c r="AK654">
        <v>4</v>
      </c>
      <c r="AL654">
        <v>-0.12050000000000001</v>
      </c>
      <c r="AM654">
        <v>0</v>
      </c>
      <c r="AN654">
        <v>0</v>
      </c>
      <c r="AO654">
        <v>0</v>
      </c>
      <c r="AP654">
        <v>0</v>
      </c>
      <c r="AQ654">
        <v>0</v>
      </c>
      <c r="AR654">
        <v>1</v>
      </c>
    </row>
    <row r="655" spans="1:44" x14ac:dyDescent="0.2">
      <c r="A655">
        <f>ROW(Source!A345)</f>
        <v>345</v>
      </c>
      <c r="B655">
        <v>86296255</v>
      </c>
      <c r="C655">
        <v>86296223</v>
      </c>
      <c r="D655">
        <v>27371084</v>
      </c>
      <c r="E655">
        <v>1</v>
      </c>
      <c r="F655">
        <v>1</v>
      </c>
      <c r="G655">
        <v>1</v>
      </c>
      <c r="H655">
        <v>3</v>
      </c>
      <c r="I655" t="s">
        <v>255</v>
      </c>
      <c r="J655" t="s">
        <v>257</v>
      </c>
      <c r="K655" t="s">
        <v>256</v>
      </c>
      <c r="L655">
        <v>1346</v>
      </c>
      <c r="N655">
        <v>1009</v>
      </c>
      <c r="O655" t="s">
        <v>182</v>
      </c>
      <c r="P655" t="s">
        <v>182</v>
      </c>
      <c r="Q655">
        <v>1</v>
      </c>
      <c r="X655">
        <v>0.45</v>
      </c>
      <c r="Y655">
        <v>6.12</v>
      </c>
      <c r="Z655">
        <v>0</v>
      </c>
      <c r="AA655">
        <v>0</v>
      </c>
      <c r="AB655">
        <v>0</v>
      </c>
      <c r="AC655">
        <v>0</v>
      </c>
      <c r="AD655">
        <v>1</v>
      </c>
      <c r="AE655">
        <v>0</v>
      </c>
      <c r="AF655" t="s">
        <v>6</v>
      </c>
      <c r="AG655">
        <v>0.45</v>
      </c>
      <c r="AH655">
        <v>2</v>
      </c>
      <c r="AI655">
        <v>86296235</v>
      </c>
      <c r="AJ655">
        <v>580</v>
      </c>
      <c r="AK655">
        <v>3</v>
      </c>
      <c r="AL655">
        <v>-2.754</v>
      </c>
      <c r="AM655">
        <v>0</v>
      </c>
      <c r="AN655">
        <v>0</v>
      </c>
      <c r="AO655">
        <v>0</v>
      </c>
      <c r="AP655">
        <v>0</v>
      </c>
      <c r="AQ655">
        <v>0</v>
      </c>
      <c r="AR655">
        <v>1</v>
      </c>
    </row>
    <row r="656" spans="1:44" x14ac:dyDescent="0.2">
      <c r="A656">
        <f>ROW(Source!A345)</f>
        <v>345</v>
      </c>
      <c r="B656">
        <v>86296256</v>
      </c>
      <c r="C656">
        <v>86296223</v>
      </c>
      <c r="D656">
        <v>27374681</v>
      </c>
      <c r="E656">
        <v>1</v>
      </c>
      <c r="F656">
        <v>1</v>
      </c>
      <c r="G656">
        <v>1</v>
      </c>
      <c r="H656">
        <v>3</v>
      </c>
      <c r="I656" t="s">
        <v>1086</v>
      </c>
      <c r="J656" t="s">
        <v>1087</v>
      </c>
      <c r="K656" t="s">
        <v>1088</v>
      </c>
      <c r="L656">
        <v>1348</v>
      </c>
      <c r="N656">
        <v>1009</v>
      </c>
      <c r="O656" t="s">
        <v>63</v>
      </c>
      <c r="P656" t="s">
        <v>63</v>
      </c>
      <c r="Q656">
        <v>1000</v>
      </c>
      <c r="X656">
        <v>5.9999999999999995E-4</v>
      </c>
      <c r="Y656">
        <v>9169.91</v>
      </c>
      <c r="Z656">
        <v>0</v>
      </c>
      <c r="AA656">
        <v>0</v>
      </c>
      <c r="AB656">
        <v>0</v>
      </c>
      <c r="AC656">
        <v>0</v>
      </c>
      <c r="AD656">
        <v>1</v>
      </c>
      <c r="AE656">
        <v>0</v>
      </c>
      <c r="AF656" t="s">
        <v>6</v>
      </c>
      <c r="AG656">
        <v>5.9999999999999995E-4</v>
      </c>
      <c r="AH656">
        <v>3</v>
      </c>
      <c r="AI656">
        <v>-1</v>
      </c>
      <c r="AJ656" t="s">
        <v>6</v>
      </c>
      <c r="AK656">
        <v>4</v>
      </c>
      <c r="AL656">
        <v>-5.5019459999999993</v>
      </c>
      <c r="AM656">
        <v>0</v>
      </c>
      <c r="AN656">
        <v>0</v>
      </c>
      <c r="AO656">
        <v>0</v>
      </c>
      <c r="AP656">
        <v>0</v>
      </c>
      <c r="AQ656">
        <v>0</v>
      </c>
      <c r="AR656">
        <v>1</v>
      </c>
    </row>
    <row r="657" spans="1:44" x14ac:dyDescent="0.2">
      <c r="A657">
        <f>ROW(Source!A345)</f>
        <v>345</v>
      </c>
      <c r="B657">
        <v>86296257</v>
      </c>
      <c r="C657">
        <v>86296223</v>
      </c>
      <c r="D657">
        <v>27386415</v>
      </c>
      <c r="E657">
        <v>1</v>
      </c>
      <c r="F657">
        <v>1</v>
      </c>
      <c r="G657">
        <v>1</v>
      </c>
      <c r="H657">
        <v>3</v>
      </c>
      <c r="I657" t="s">
        <v>1092</v>
      </c>
      <c r="J657" t="s">
        <v>1093</v>
      </c>
      <c r="K657" t="s">
        <v>1094</v>
      </c>
      <c r="L657">
        <v>1348</v>
      </c>
      <c r="N657">
        <v>1009</v>
      </c>
      <c r="O657" t="s">
        <v>63</v>
      </c>
      <c r="P657" t="s">
        <v>63</v>
      </c>
      <c r="Q657">
        <v>1000</v>
      </c>
      <c r="X657">
        <v>3.1E-4</v>
      </c>
      <c r="Y657">
        <v>15620</v>
      </c>
      <c r="Z657">
        <v>0</v>
      </c>
      <c r="AA657">
        <v>0</v>
      </c>
      <c r="AB657">
        <v>0</v>
      </c>
      <c r="AC657">
        <v>0</v>
      </c>
      <c r="AD657">
        <v>1</v>
      </c>
      <c r="AE657">
        <v>0</v>
      </c>
      <c r="AF657" t="s">
        <v>6</v>
      </c>
      <c r="AG657">
        <v>3.1E-4</v>
      </c>
      <c r="AH657">
        <v>3</v>
      </c>
      <c r="AI657">
        <v>-1</v>
      </c>
      <c r="AJ657" t="s">
        <v>6</v>
      </c>
      <c r="AK657">
        <v>4</v>
      </c>
      <c r="AL657">
        <v>-4.8422000000000001</v>
      </c>
      <c r="AM657">
        <v>0</v>
      </c>
      <c r="AN657">
        <v>0</v>
      </c>
      <c r="AO657">
        <v>0</v>
      </c>
      <c r="AP657">
        <v>0</v>
      </c>
      <c r="AQ657">
        <v>0</v>
      </c>
      <c r="AR657">
        <v>1</v>
      </c>
    </row>
    <row r="658" spans="1:44" x14ac:dyDescent="0.2">
      <c r="A658">
        <f>ROW(Source!A345)</f>
        <v>345</v>
      </c>
      <c r="B658">
        <v>86296258</v>
      </c>
      <c r="C658">
        <v>86296223</v>
      </c>
      <c r="D658">
        <v>27390428</v>
      </c>
      <c r="E658">
        <v>1</v>
      </c>
      <c r="F658">
        <v>1</v>
      </c>
      <c r="G658">
        <v>1</v>
      </c>
      <c r="H658">
        <v>3</v>
      </c>
      <c r="I658" t="s">
        <v>1098</v>
      </c>
      <c r="J658" t="s">
        <v>1099</v>
      </c>
      <c r="K658" t="s">
        <v>1100</v>
      </c>
      <c r="L658">
        <v>1348</v>
      </c>
      <c r="N658">
        <v>1009</v>
      </c>
      <c r="O658" t="s">
        <v>63</v>
      </c>
      <c r="P658" t="s">
        <v>63</v>
      </c>
      <c r="Q658">
        <v>1000</v>
      </c>
      <c r="X658">
        <v>1</v>
      </c>
      <c r="Y658">
        <v>0</v>
      </c>
      <c r="Z658">
        <v>0</v>
      </c>
      <c r="AA658">
        <v>0</v>
      </c>
      <c r="AB658">
        <v>0</v>
      </c>
      <c r="AC658">
        <v>0</v>
      </c>
      <c r="AD658">
        <v>0</v>
      </c>
      <c r="AE658">
        <v>0</v>
      </c>
      <c r="AF658" t="s">
        <v>6</v>
      </c>
      <c r="AG658">
        <v>1</v>
      </c>
      <c r="AH658">
        <v>3</v>
      </c>
      <c r="AI658">
        <v>-1</v>
      </c>
      <c r="AJ658" t="s">
        <v>6</v>
      </c>
      <c r="AK658">
        <v>0</v>
      </c>
      <c r="AL658">
        <v>0</v>
      </c>
      <c r="AM658">
        <v>0</v>
      </c>
      <c r="AN658">
        <v>0</v>
      </c>
      <c r="AO658">
        <v>0</v>
      </c>
      <c r="AP658">
        <v>0</v>
      </c>
      <c r="AQ658">
        <v>0</v>
      </c>
      <c r="AR658">
        <v>0</v>
      </c>
    </row>
    <row r="659" spans="1:44" x14ac:dyDescent="0.2">
      <c r="A659">
        <f>ROW(Source!A345)</f>
        <v>345</v>
      </c>
      <c r="B659">
        <v>86296259</v>
      </c>
      <c r="C659">
        <v>86296223</v>
      </c>
      <c r="D659">
        <v>27429718</v>
      </c>
      <c r="E659">
        <v>1</v>
      </c>
      <c r="F659">
        <v>1</v>
      </c>
      <c r="G659">
        <v>1</v>
      </c>
      <c r="H659">
        <v>3</v>
      </c>
      <c r="I659" t="s">
        <v>1101</v>
      </c>
      <c r="J659" t="s">
        <v>1102</v>
      </c>
      <c r="K659" t="s">
        <v>1103</v>
      </c>
      <c r="L659">
        <v>1302</v>
      </c>
      <c r="N659">
        <v>1003</v>
      </c>
      <c r="O659" t="s">
        <v>1104</v>
      </c>
      <c r="P659" t="s">
        <v>1104</v>
      </c>
      <c r="Q659">
        <v>10</v>
      </c>
      <c r="X659">
        <v>1.8700000000000001E-2</v>
      </c>
      <c r="Y659">
        <v>50.25</v>
      </c>
      <c r="Z659">
        <v>0</v>
      </c>
      <c r="AA659">
        <v>0</v>
      </c>
      <c r="AB659">
        <v>0</v>
      </c>
      <c r="AC659">
        <v>0</v>
      </c>
      <c r="AD659">
        <v>1</v>
      </c>
      <c r="AE659">
        <v>0</v>
      </c>
      <c r="AF659" t="s">
        <v>6</v>
      </c>
      <c r="AG659">
        <v>1.8700000000000001E-2</v>
      </c>
      <c r="AH659">
        <v>3</v>
      </c>
      <c r="AI659">
        <v>-1</v>
      </c>
      <c r="AJ659" t="s">
        <v>6</v>
      </c>
      <c r="AK659">
        <v>4</v>
      </c>
      <c r="AL659">
        <v>-0.93967500000000004</v>
      </c>
      <c r="AM659">
        <v>0</v>
      </c>
      <c r="AN659">
        <v>0</v>
      </c>
      <c r="AO659">
        <v>0</v>
      </c>
      <c r="AP659">
        <v>0</v>
      </c>
      <c r="AQ659">
        <v>0</v>
      </c>
      <c r="AR659">
        <v>1</v>
      </c>
    </row>
    <row r="660" spans="1:44" x14ac:dyDescent="0.2">
      <c r="A660">
        <f>ROW(Source!A346)</f>
        <v>346</v>
      </c>
      <c r="B660">
        <v>86296239</v>
      </c>
      <c r="C660">
        <v>86296223</v>
      </c>
      <c r="D660">
        <v>27493458</v>
      </c>
      <c r="E660">
        <v>1</v>
      </c>
      <c r="F660">
        <v>1</v>
      </c>
      <c r="G660">
        <v>1</v>
      </c>
      <c r="H660">
        <v>1</v>
      </c>
      <c r="I660" t="s">
        <v>998</v>
      </c>
      <c r="J660" t="s">
        <v>6</v>
      </c>
      <c r="K660" t="s">
        <v>999</v>
      </c>
      <c r="L660">
        <v>1369</v>
      </c>
      <c r="N660">
        <v>1013</v>
      </c>
      <c r="O660" t="s">
        <v>921</v>
      </c>
      <c r="P660" t="s">
        <v>921</v>
      </c>
      <c r="Q660">
        <v>1</v>
      </c>
      <c r="X660">
        <v>50.79</v>
      </c>
      <c r="Y660">
        <v>0</v>
      </c>
      <c r="Z660">
        <v>0</v>
      </c>
      <c r="AA660">
        <v>0</v>
      </c>
      <c r="AB660">
        <v>8.6</v>
      </c>
      <c r="AC660">
        <v>0</v>
      </c>
      <c r="AD660">
        <v>1</v>
      </c>
      <c r="AE660">
        <v>1</v>
      </c>
      <c r="AF660" t="s">
        <v>6</v>
      </c>
      <c r="AG660">
        <v>50.79</v>
      </c>
      <c r="AH660">
        <v>2</v>
      </c>
      <c r="AI660">
        <v>86296224</v>
      </c>
      <c r="AJ660">
        <v>584</v>
      </c>
      <c r="AK660">
        <v>0</v>
      </c>
      <c r="AL660">
        <v>0</v>
      </c>
      <c r="AM660">
        <v>0</v>
      </c>
      <c r="AN660">
        <v>0</v>
      </c>
      <c r="AO660">
        <v>0</v>
      </c>
      <c r="AP660">
        <v>0</v>
      </c>
      <c r="AQ660">
        <v>0</v>
      </c>
      <c r="AR660">
        <v>0</v>
      </c>
    </row>
    <row r="661" spans="1:44" x14ac:dyDescent="0.2">
      <c r="A661">
        <f>ROW(Source!A346)</f>
        <v>346</v>
      </c>
      <c r="B661">
        <v>86296240</v>
      </c>
      <c r="C661">
        <v>86296223</v>
      </c>
      <c r="D661">
        <v>121548</v>
      </c>
      <c r="E661">
        <v>1</v>
      </c>
      <c r="F661">
        <v>1</v>
      </c>
      <c r="G661">
        <v>1</v>
      </c>
      <c r="H661">
        <v>1</v>
      </c>
      <c r="I661" t="s">
        <v>39</v>
      </c>
      <c r="J661" t="s">
        <v>6</v>
      </c>
      <c r="K661" t="s">
        <v>922</v>
      </c>
      <c r="L661">
        <v>608254</v>
      </c>
      <c r="N661">
        <v>1013</v>
      </c>
      <c r="O661" t="s">
        <v>923</v>
      </c>
      <c r="P661" t="s">
        <v>923</v>
      </c>
      <c r="Q661">
        <v>1</v>
      </c>
      <c r="X661">
        <v>0.12</v>
      </c>
      <c r="Y661">
        <v>0</v>
      </c>
      <c r="Z661">
        <v>0</v>
      </c>
      <c r="AA661">
        <v>0</v>
      </c>
      <c r="AB661">
        <v>0</v>
      </c>
      <c r="AC661">
        <v>0</v>
      </c>
      <c r="AD661">
        <v>1</v>
      </c>
      <c r="AE661">
        <v>2</v>
      </c>
      <c r="AF661" t="s">
        <v>6</v>
      </c>
      <c r="AG661">
        <v>0.12</v>
      </c>
      <c r="AH661">
        <v>2</v>
      </c>
      <c r="AI661">
        <v>86296225</v>
      </c>
      <c r="AJ661">
        <v>585</v>
      </c>
      <c r="AK661">
        <v>0</v>
      </c>
      <c r="AL661">
        <v>0</v>
      </c>
      <c r="AM661">
        <v>0</v>
      </c>
      <c r="AN661">
        <v>0</v>
      </c>
      <c r="AO661">
        <v>0</v>
      </c>
      <c r="AP661">
        <v>0</v>
      </c>
      <c r="AQ661">
        <v>0</v>
      </c>
      <c r="AR661">
        <v>0</v>
      </c>
    </row>
    <row r="662" spans="1:44" x14ac:dyDescent="0.2">
      <c r="A662">
        <f>ROW(Source!A346)</f>
        <v>346</v>
      </c>
      <c r="B662">
        <v>86296241</v>
      </c>
      <c r="C662">
        <v>86296223</v>
      </c>
      <c r="D662">
        <v>27439499</v>
      </c>
      <c r="E662">
        <v>1</v>
      </c>
      <c r="F662">
        <v>1</v>
      </c>
      <c r="G662">
        <v>1</v>
      </c>
      <c r="H662">
        <v>2</v>
      </c>
      <c r="I662" t="s">
        <v>930</v>
      </c>
      <c r="J662" t="s">
        <v>931</v>
      </c>
      <c r="K662" t="s">
        <v>932</v>
      </c>
      <c r="L662">
        <v>1368</v>
      </c>
      <c r="N662">
        <v>1011</v>
      </c>
      <c r="O662" t="s">
        <v>927</v>
      </c>
      <c r="P662" t="s">
        <v>927</v>
      </c>
      <c r="Q662">
        <v>1</v>
      </c>
      <c r="X662">
        <v>0.12</v>
      </c>
      <c r="Y662">
        <v>0</v>
      </c>
      <c r="Z662">
        <v>112.67</v>
      </c>
      <c r="AA662">
        <v>13.61</v>
      </c>
      <c r="AB662">
        <v>0</v>
      </c>
      <c r="AC662">
        <v>0</v>
      </c>
      <c r="AD662">
        <v>1</v>
      </c>
      <c r="AE662">
        <v>0</v>
      </c>
      <c r="AF662" t="s">
        <v>6</v>
      </c>
      <c r="AG662">
        <v>0.12</v>
      </c>
      <c r="AH662">
        <v>2</v>
      </c>
      <c r="AI662">
        <v>86296226</v>
      </c>
      <c r="AJ662">
        <v>586</v>
      </c>
      <c r="AK662">
        <v>0</v>
      </c>
      <c r="AL662">
        <v>0</v>
      </c>
      <c r="AM662">
        <v>0</v>
      </c>
      <c r="AN662">
        <v>0</v>
      </c>
      <c r="AO662">
        <v>0</v>
      </c>
      <c r="AP662">
        <v>0</v>
      </c>
      <c r="AQ662">
        <v>0</v>
      </c>
      <c r="AR662">
        <v>0</v>
      </c>
    </row>
    <row r="663" spans="1:44" x14ac:dyDescent="0.2">
      <c r="A663">
        <f>ROW(Source!A346)</f>
        <v>346</v>
      </c>
      <c r="B663">
        <v>86296242</v>
      </c>
      <c r="C663">
        <v>86296223</v>
      </c>
      <c r="D663">
        <v>27439598</v>
      </c>
      <c r="E663">
        <v>1</v>
      </c>
      <c r="F663">
        <v>1</v>
      </c>
      <c r="G663">
        <v>1</v>
      </c>
      <c r="H663">
        <v>2</v>
      </c>
      <c r="I663" t="s">
        <v>1000</v>
      </c>
      <c r="J663" t="s">
        <v>1001</v>
      </c>
      <c r="K663" t="s">
        <v>1002</v>
      </c>
      <c r="L663">
        <v>1368</v>
      </c>
      <c r="N663">
        <v>1011</v>
      </c>
      <c r="O663" t="s">
        <v>927</v>
      </c>
      <c r="P663" t="s">
        <v>927</v>
      </c>
      <c r="Q663">
        <v>1</v>
      </c>
      <c r="X663">
        <v>10.53</v>
      </c>
      <c r="Y663">
        <v>0</v>
      </c>
      <c r="Z663">
        <v>8.4600000000000009</v>
      </c>
      <c r="AA663">
        <v>0</v>
      </c>
      <c r="AB663">
        <v>0</v>
      </c>
      <c r="AC663">
        <v>0</v>
      </c>
      <c r="AD663">
        <v>1</v>
      </c>
      <c r="AE663">
        <v>0</v>
      </c>
      <c r="AF663" t="s">
        <v>6</v>
      </c>
      <c r="AG663">
        <v>10.53</v>
      </c>
      <c r="AH663">
        <v>2</v>
      </c>
      <c r="AI663">
        <v>86296227</v>
      </c>
      <c r="AJ663">
        <v>587</v>
      </c>
      <c r="AK663">
        <v>0</v>
      </c>
      <c r="AL663">
        <v>0</v>
      </c>
      <c r="AM663">
        <v>0</v>
      </c>
      <c r="AN663">
        <v>0</v>
      </c>
      <c r="AO663">
        <v>0</v>
      </c>
      <c r="AP663">
        <v>0</v>
      </c>
      <c r="AQ663">
        <v>0</v>
      </c>
      <c r="AR663">
        <v>0</v>
      </c>
    </row>
    <row r="664" spans="1:44" x14ac:dyDescent="0.2">
      <c r="A664">
        <f>ROW(Source!A346)</f>
        <v>346</v>
      </c>
      <c r="B664">
        <v>86296243</v>
      </c>
      <c r="C664">
        <v>86296223</v>
      </c>
      <c r="D664">
        <v>27439705</v>
      </c>
      <c r="E664">
        <v>1</v>
      </c>
      <c r="F664">
        <v>1</v>
      </c>
      <c r="G664">
        <v>1</v>
      </c>
      <c r="H664">
        <v>2</v>
      </c>
      <c r="I664" t="s">
        <v>986</v>
      </c>
      <c r="J664" t="s">
        <v>987</v>
      </c>
      <c r="K664" t="s">
        <v>988</v>
      </c>
      <c r="L664">
        <v>1368</v>
      </c>
      <c r="N664">
        <v>1011</v>
      </c>
      <c r="O664" t="s">
        <v>927</v>
      </c>
      <c r="P664" t="s">
        <v>927</v>
      </c>
      <c r="Q664">
        <v>1</v>
      </c>
      <c r="X664">
        <v>1.86</v>
      </c>
      <c r="Y664">
        <v>0</v>
      </c>
      <c r="Z664">
        <v>1.1000000000000001</v>
      </c>
      <c r="AA664">
        <v>0</v>
      </c>
      <c r="AB664">
        <v>0</v>
      </c>
      <c r="AC664">
        <v>0</v>
      </c>
      <c r="AD664">
        <v>1</v>
      </c>
      <c r="AE664">
        <v>0</v>
      </c>
      <c r="AF664" t="s">
        <v>6</v>
      </c>
      <c r="AG664">
        <v>1.86</v>
      </c>
      <c r="AH664">
        <v>2</v>
      </c>
      <c r="AI664">
        <v>86296228</v>
      </c>
      <c r="AJ664">
        <v>588</v>
      </c>
      <c r="AK664">
        <v>0</v>
      </c>
      <c r="AL664">
        <v>0</v>
      </c>
      <c r="AM664">
        <v>0</v>
      </c>
      <c r="AN664">
        <v>0</v>
      </c>
      <c r="AO664">
        <v>0</v>
      </c>
      <c r="AP664">
        <v>0</v>
      </c>
      <c r="AQ664">
        <v>0</v>
      </c>
      <c r="AR664">
        <v>0</v>
      </c>
    </row>
    <row r="665" spans="1:44" x14ac:dyDescent="0.2">
      <c r="A665">
        <f>ROW(Source!A346)</f>
        <v>346</v>
      </c>
      <c r="B665">
        <v>86296244</v>
      </c>
      <c r="C665">
        <v>86296223</v>
      </c>
      <c r="D665">
        <v>27439713</v>
      </c>
      <c r="E665">
        <v>1</v>
      </c>
      <c r="F665">
        <v>1</v>
      </c>
      <c r="G665">
        <v>1</v>
      </c>
      <c r="H665">
        <v>2</v>
      </c>
      <c r="I665" t="s">
        <v>989</v>
      </c>
      <c r="J665" t="s">
        <v>990</v>
      </c>
      <c r="K665" t="s">
        <v>991</v>
      </c>
      <c r="L665">
        <v>1368</v>
      </c>
      <c r="N665">
        <v>1011</v>
      </c>
      <c r="O665" t="s">
        <v>927</v>
      </c>
      <c r="P665" t="s">
        <v>927</v>
      </c>
      <c r="Q665">
        <v>1</v>
      </c>
      <c r="X665">
        <v>2.0299999999999998</v>
      </c>
      <c r="Y665">
        <v>0</v>
      </c>
      <c r="Z665">
        <v>11.76</v>
      </c>
      <c r="AA665">
        <v>0</v>
      </c>
      <c r="AB665">
        <v>0</v>
      </c>
      <c r="AC665">
        <v>0</v>
      </c>
      <c r="AD665">
        <v>1</v>
      </c>
      <c r="AE665">
        <v>0</v>
      </c>
      <c r="AF665" t="s">
        <v>6</v>
      </c>
      <c r="AG665">
        <v>2.0299999999999998</v>
      </c>
      <c r="AH665">
        <v>2</v>
      </c>
      <c r="AI665">
        <v>86296229</v>
      </c>
      <c r="AJ665">
        <v>589</v>
      </c>
      <c r="AK665">
        <v>0</v>
      </c>
      <c r="AL665">
        <v>0</v>
      </c>
      <c r="AM665">
        <v>0</v>
      </c>
      <c r="AN665">
        <v>0</v>
      </c>
      <c r="AO665">
        <v>0</v>
      </c>
      <c r="AP665">
        <v>0</v>
      </c>
      <c r="AQ665">
        <v>0</v>
      </c>
      <c r="AR665">
        <v>0</v>
      </c>
    </row>
    <row r="666" spans="1:44" x14ac:dyDescent="0.2">
      <c r="A666">
        <f>ROW(Source!A346)</f>
        <v>346</v>
      </c>
      <c r="B666">
        <v>86296245</v>
      </c>
      <c r="C666">
        <v>86296223</v>
      </c>
      <c r="D666">
        <v>27439719</v>
      </c>
      <c r="E666">
        <v>1</v>
      </c>
      <c r="F666">
        <v>1</v>
      </c>
      <c r="G666">
        <v>1</v>
      </c>
      <c r="H666">
        <v>2</v>
      </c>
      <c r="I666" t="s">
        <v>992</v>
      </c>
      <c r="J666" t="s">
        <v>993</v>
      </c>
      <c r="K666" t="s">
        <v>994</v>
      </c>
      <c r="L666">
        <v>1368</v>
      </c>
      <c r="N666">
        <v>1011</v>
      </c>
      <c r="O666" t="s">
        <v>927</v>
      </c>
      <c r="P666" t="s">
        <v>927</v>
      </c>
      <c r="Q666">
        <v>1</v>
      </c>
      <c r="X666">
        <v>0.14000000000000001</v>
      </c>
      <c r="Y666">
        <v>0</v>
      </c>
      <c r="Z666">
        <v>6.57</v>
      </c>
      <c r="AA666">
        <v>0</v>
      </c>
      <c r="AB666">
        <v>0</v>
      </c>
      <c r="AC666">
        <v>0</v>
      </c>
      <c r="AD666">
        <v>1</v>
      </c>
      <c r="AE666">
        <v>0</v>
      </c>
      <c r="AF666" t="s">
        <v>6</v>
      </c>
      <c r="AG666">
        <v>0.14000000000000001</v>
      </c>
      <c r="AH666">
        <v>2</v>
      </c>
      <c r="AI666">
        <v>86296230</v>
      </c>
      <c r="AJ666">
        <v>590</v>
      </c>
      <c r="AK666">
        <v>0</v>
      </c>
      <c r="AL666">
        <v>0</v>
      </c>
      <c r="AM666">
        <v>0</v>
      </c>
      <c r="AN666">
        <v>0</v>
      </c>
      <c r="AO666">
        <v>0</v>
      </c>
      <c r="AP666">
        <v>0</v>
      </c>
      <c r="AQ666">
        <v>0</v>
      </c>
      <c r="AR666">
        <v>0</v>
      </c>
    </row>
    <row r="667" spans="1:44" x14ac:dyDescent="0.2">
      <c r="A667">
        <f>ROW(Source!A346)</f>
        <v>346</v>
      </c>
      <c r="B667">
        <v>86296246</v>
      </c>
      <c r="C667">
        <v>86296223</v>
      </c>
      <c r="D667">
        <v>27441019</v>
      </c>
      <c r="E667">
        <v>1</v>
      </c>
      <c r="F667">
        <v>1</v>
      </c>
      <c r="G667">
        <v>1</v>
      </c>
      <c r="H667">
        <v>2</v>
      </c>
      <c r="I667" t="s">
        <v>995</v>
      </c>
      <c r="J667" t="s">
        <v>996</v>
      </c>
      <c r="K667" t="s">
        <v>997</v>
      </c>
      <c r="L667">
        <v>1368</v>
      </c>
      <c r="N667">
        <v>1011</v>
      </c>
      <c r="O667" t="s">
        <v>927</v>
      </c>
      <c r="P667" t="s">
        <v>927</v>
      </c>
      <c r="Q667">
        <v>1</v>
      </c>
      <c r="X667">
        <v>0.41</v>
      </c>
      <c r="Y667">
        <v>0</v>
      </c>
      <c r="Z667">
        <v>5.09</v>
      </c>
      <c r="AA667">
        <v>0</v>
      </c>
      <c r="AB667">
        <v>0</v>
      </c>
      <c r="AC667">
        <v>0</v>
      </c>
      <c r="AD667">
        <v>1</v>
      </c>
      <c r="AE667">
        <v>0</v>
      </c>
      <c r="AF667" t="s">
        <v>6</v>
      </c>
      <c r="AG667">
        <v>0.41</v>
      </c>
      <c r="AH667">
        <v>2</v>
      </c>
      <c r="AI667">
        <v>86296231</v>
      </c>
      <c r="AJ667">
        <v>591</v>
      </c>
      <c r="AK667">
        <v>0</v>
      </c>
      <c r="AL667">
        <v>0</v>
      </c>
      <c r="AM667">
        <v>0</v>
      </c>
      <c r="AN667">
        <v>0</v>
      </c>
      <c r="AO667">
        <v>0</v>
      </c>
      <c r="AP667">
        <v>0</v>
      </c>
      <c r="AQ667">
        <v>0</v>
      </c>
      <c r="AR667">
        <v>0</v>
      </c>
    </row>
    <row r="668" spans="1:44" x14ac:dyDescent="0.2">
      <c r="A668">
        <f>ROW(Source!A346)</f>
        <v>346</v>
      </c>
      <c r="B668">
        <v>86296247</v>
      </c>
      <c r="C668">
        <v>86296223</v>
      </c>
      <c r="D668">
        <v>27441327</v>
      </c>
      <c r="E668">
        <v>1</v>
      </c>
      <c r="F668">
        <v>1</v>
      </c>
      <c r="G668">
        <v>1</v>
      </c>
      <c r="H668">
        <v>2</v>
      </c>
      <c r="I668" t="s">
        <v>936</v>
      </c>
      <c r="J668" t="s">
        <v>937</v>
      </c>
      <c r="K668" t="s">
        <v>938</v>
      </c>
      <c r="L668">
        <v>1368</v>
      </c>
      <c r="N668">
        <v>1011</v>
      </c>
      <c r="O668" t="s">
        <v>927</v>
      </c>
      <c r="P668" t="s">
        <v>927</v>
      </c>
      <c r="Q668">
        <v>1</v>
      </c>
      <c r="X668">
        <v>0.19</v>
      </c>
      <c r="Y668">
        <v>0</v>
      </c>
      <c r="Z668">
        <v>93.37</v>
      </c>
      <c r="AA668">
        <v>11.69</v>
      </c>
      <c r="AB668">
        <v>0</v>
      </c>
      <c r="AC668">
        <v>0</v>
      </c>
      <c r="AD668">
        <v>1</v>
      </c>
      <c r="AE668">
        <v>0</v>
      </c>
      <c r="AF668" t="s">
        <v>6</v>
      </c>
      <c r="AG668">
        <v>0.19</v>
      </c>
      <c r="AH668">
        <v>2</v>
      </c>
      <c r="AI668">
        <v>86296232</v>
      </c>
      <c r="AJ668">
        <v>592</v>
      </c>
      <c r="AK668">
        <v>0</v>
      </c>
      <c r="AL668">
        <v>0</v>
      </c>
      <c r="AM668">
        <v>0</v>
      </c>
      <c r="AN668">
        <v>0</v>
      </c>
      <c r="AO668">
        <v>0</v>
      </c>
      <c r="AP668">
        <v>0</v>
      </c>
      <c r="AQ668">
        <v>0</v>
      </c>
      <c r="AR668">
        <v>0</v>
      </c>
    </row>
    <row r="669" spans="1:44" x14ac:dyDescent="0.2">
      <c r="A669">
        <f>ROW(Source!A346)</f>
        <v>346</v>
      </c>
      <c r="B669">
        <v>86296248</v>
      </c>
      <c r="C669">
        <v>86296223</v>
      </c>
      <c r="D669">
        <v>27371625</v>
      </c>
      <c r="E669">
        <v>1</v>
      </c>
      <c r="F669">
        <v>1</v>
      </c>
      <c r="G669">
        <v>1</v>
      </c>
      <c r="H669">
        <v>3</v>
      </c>
      <c r="I669" t="s">
        <v>1071</v>
      </c>
      <c r="J669" t="s">
        <v>1072</v>
      </c>
      <c r="K669" t="s">
        <v>1073</v>
      </c>
      <c r="L669">
        <v>1348</v>
      </c>
      <c r="N669">
        <v>1009</v>
      </c>
      <c r="O669" t="s">
        <v>63</v>
      </c>
      <c r="P669" t="s">
        <v>63</v>
      </c>
      <c r="Q669">
        <v>1000</v>
      </c>
      <c r="X669">
        <v>1E-4</v>
      </c>
      <c r="Y669">
        <v>37900</v>
      </c>
      <c r="Z669">
        <v>0</v>
      </c>
      <c r="AA669">
        <v>0</v>
      </c>
      <c r="AB669">
        <v>0</v>
      </c>
      <c r="AC669">
        <v>0</v>
      </c>
      <c r="AD669">
        <v>1</v>
      </c>
      <c r="AE669">
        <v>0</v>
      </c>
      <c r="AF669" t="s">
        <v>6</v>
      </c>
      <c r="AG669">
        <v>1E-4</v>
      </c>
      <c r="AH669">
        <v>3</v>
      </c>
      <c r="AI669">
        <v>-1</v>
      </c>
      <c r="AJ669" t="s">
        <v>6</v>
      </c>
      <c r="AK669">
        <v>4</v>
      </c>
      <c r="AL669">
        <v>-3.79</v>
      </c>
      <c r="AM669">
        <v>0</v>
      </c>
      <c r="AN669">
        <v>0</v>
      </c>
      <c r="AO669">
        <v>0</v>
      </c>
      <c r="AP669">
        <v>0</v>
      </c>
      <c r="AQ669">
        <v>0</v>
      </c>
      <c r="AR669">
        <v>1</v>
      </c>
    </row>
    <row r="670" spans="1:44" x14ac:dyDescent="0.2">
      <c r="A670">
        <f>ROW(Source!A346)</f>
        <v>346</v>
      </c>
      <c r="B670">
        <v>86296249</v>
      </c>
      <c r="C670">
        <v>86296223</v>
      </c>
      <c r="D670">
        <v>27371079</v>
      </c>
      <c r="E670">
        <v>1</v>
      </c>
      <c r="F670">
        <v>1</v>
      </c>
      <c r="G670">
        <v>1</v>
      </c>
      <c r="H670">
        <v>3</v>
      </c>
      <c r="I670" t="s">
        <v>249</v>
      </c>
      <c r="J670" t="s">
        <v>251</v>
      </c>
      <c r="K670" t="s">
        <v>250</v>
      </c>
      <c r="L670">
        <v>1339</v>
      </c>
      <c r="N670">
        <v>1007</v>
      </c>
      <c r="O670" t="s">
        <v>32</v>
      </c>
      <c r="P670" t="s">
        <v>32</v>
      </c>
      <c r="Q670">
        <v>1</v>
      </c>
      <c r="X670">
        <v>1.5</v>
      </c>
      <c r="Y670">
        <v>6.22</v>
      </c>
      <c r="Z670">
        <v>0</v>
      </c>
      <c r="AA670">
        <v>0</v>
      </c>
      <c r="AB670">
        <v>0</v>
      </c>
      <c r="AC670">
        <v>0</v>
      </c>
      <c r="AD670">
        <v>1</v>
      </c>
      <c r="AE670">
        <v>0</v>
      </c>
      <c r="AF670" t="s">
        <v>6</v>
      </c>
      <c r="AG670">
        <v>1.5</v>
      </c>
      <c r="AH670">
        <v>2</v>
      </c>
      <c r="AI670">
        <v>86296233</v>
      </c>
      <c r="AJ670">
        <v>593</v>
      </c>
      <c r="AK670">
        <v>3</v>
      </c>
      <c r="AL670">
        <v>-9.33</v>
      </c>
      <c r="AM670">
        <v>0</v>
      </c>
      <c r="AN670">
        <v>0</v>
      </c>
      <c r="AO670">
        <v>0</v>
      </c>
      <c r="AP670">
        <v>0</v>
      </c>
      <c r="AQ670">
        <v>0</v>
      </c>
      <c r="AR670">
        <v>1</v>
      </c>
    </row>
    <row r="671" spans="1:44" x14ac:dyDescent="0.2">
      <c r="A671">
        <f>ROW(Source!A346)</f>
        <v>346</v>
      </c>
      <c r="B671">
        <v>86296250</v>
      </c>
      <c r="C671">
        <v>86296223</v>
      </c>
      <c r="D671">
        <v>27377902</v>
      </c>
      <c r="E671">
        <v>1</v>
      </c>
      <c r="F671">
        <v>1</v>
      </c>
      <c r="G671">
        <v>1</v>
      </c>
      <c r="H671">
        <v>3</v>
      </c>
      <c r="I671" t="s">
        <v>1074</v>
      </c>
      <c r="J671" t="s">
        <v>1075</v>
      </c>
      <c r="K671" t="s">
        <v>1076</v>
      </c>
      <c r="L671">
        <v>1348</v>
      </c>
      <c r="N671">
        <v>1009</v>
      </c>
      <c r="O671" t="s">
        <v>63</v>
      </c>
      <c r="P671" t="s">
        <v>63</v>
      </c>
      <c r="Q671">
        <v>1000</v>
      </c>
      <c r="X671">
        <v>3.0000000000000001E-5</v>
      </c>
      <c r="Y671">
        <v>4965.4399999999996</v>
      </c>
      <c r="Z671">
        <v>0</v>
      </c>
      <c r="AA671">
        <v>0</v>
      </c>
      <c r="AB671">
        <v>0</v>
      </c>
      <c r="AC671">
        <v>0</v>
      </c>
      <c r="AD671">
        <v>1</v>
      </c>
      <c r="AE671">
        <v>0</v>
      </c>
      <c r="AF671" t="s">
        <v>6</v>
      </c>
      <c r="AG671">
        <v>3.0000000000000001E-5</v>
      </c>
      <c r="AH671">
        <v>3</v>
      </c>
      <c r="AI671">
        <v>-1</v>
      </c>
      <c r="AJ671" t="s">
        <v>6</v>
      </c>
      <c r="AK671">
        <v>4</v>
      </c>
      <c r="AL671">
        <v>-0.14896319999999999</v>
      </c>
      <c r="AM671">
        <v>0</v>
      </c>
      <c r="AN671">
        <v>0</v>
      </c>
      <c r="AO671">
        <v>0</v>
      </c>
      <c r="AP671">
        <v>0</v>
      </c>
      <c r="AQ671">
        <v>0</v>
      </c>
      <c r="AR671">
        <v>1</v>
      </c>
    </row>
    <row r="672" spans="1:44" x14ac:dyDescent="0.2">
      <c r="A672">
        <f>ROW(Source!A346)</f>
        <v>346</v>
      </c>
      <c r="B672">
        <v>86296251</v>
      </c>
      <c r="C672">
        <v>86296223</v>
      </c>
      <c r="D672">
        <v>27378107</v>
      </c>
      <c r="E672">
        <v>1</v>
      </c>
      <c r="F672">
        <v>1</v>
      </c>
      <c r="G672">
        <v>1</v>
      </c>
      <c r="H672">
        <v>3</v>
      </c>
      <c r="I672" t="s">
        <v>1077</v>
      </c>
      <c r="J672" t="s">
        <v>1078</v>
      </c>
      <c r="K672" t="s">
        <v>1079</v>
      </c>
      <c r="L672">
        <v>1348</v>
      </c>
      <c r="N672">
        <v>1009</v>
      </c>
      <c r="O672" t="s">
        <v>63</v>
      </c>
      <c r="P672" t="s">
        <v>63</v>
      </c>
      <c r="Q672">
        <v>1000</v>
      </c>
      <c r="X672">
        <v>1.9400000000000001E-3</v>
      </c>
      <c r="Y672">
        <v>4950</v>
      </c>
      <c r="Z672">
        <v>0</v>
      </c>
      <c r="AA672">
        <v>0</v>
      </c>
      <c r="AB672">
        <v>0</v>
      </c>
      <c r="AC672">
        <v>0</v>
      </c>
      <c r="AD672">
        <v>1</v>
      </c>
      <c r="AE672">
        <v>0</v>
      </c>
      <c r="AF672" t="s">
        <v>6</v>
      </c>
      <c r="AG672">
        <v>1.9400000000000001E-3</v>
      </c>
      <c r="AH672">
        <v>3</v>
      </c>
      <c r="AI672">
        <v>-1</v>
      </c>
      <c r="AJ672" t="s">
        <v>6</v>
      </c>
      <c r="AK672">
        <v>4</v>
      </c>
      <c r="AL672">
        <v>-9.6029999999999998</v>
      </c>
      <c r="AM672">
        <v>0</v>
      </c>
      <c r="AN672">
        <v>0</v>
      </c>
      <c r="AO672">
        <v>0</v>
      </c>
      <c r="AP672">
        <v>0</v>
      </c>
      <c r="AQ672">
        <v>0</v>
      </c>
      <c r="AR672">
        <v>1</v>
      </c>
    </row>
    <row r="673" spans="1:44" x14ac:dyDescent="0.2">
      <c r="A673">
        <f>ROW(Source!A346)</f>
        <v>346</v>
      </c>
      <c r="B673">
        <v>86296252</v>
      </c>
      <c r="C673">
        <v>86296223</v>
      </c>
      <c r="D673">
        <v>27378266</v>
      </c>
      <c r="E673">
        <v>1</v>
      </c>
      <c r="F673">
        <v>1</v>
      </c>
      <c r="G673">
        <v>1</v>
      </c>
      <c r="H673">
        <v>3</v>
      </c>
      <c r="I673" t="s">
        <v>1080</v>
      </c>
      <c r="J673" t="s">
        <v>1081</v>
      </c>
      <c r="K673" t="s">
        <v>1082</v>
      </c>
      <c r="L673">
        <v>1348</v>
      </c>
      <c r="N673">
        <v>1009</v>
      </c>
      <c r="O673" t="s">
        <v>63</v>
      </c>
      <c r="P673" t="s">
        <v>63</v>
      </c>
      <c r="Q673">
        <v>1000</v>
      </c>
      <c r="X673">
        <v>1.4E-3</v>
      </c>
      <c r="Y673">
        <v>10815</v>
      </c>
      <c r="Z673">
        <v>0</v>
      </c>
      <c r="AA673">
        <v>0</v>
      </c>
      <c r="AB673">
        <v>0</v>
      </c>
      <c r="AC673">
        <v>0</v>
      </c>
      <c r="AD673">
        <v>1</v>
      </c>
      <c r="AE673">
        <v>0</v>
      </c>
      <c r="AF673" t="s">
        <v>6</v>
      </c>
      <c r="AG673">
        <v>1.4E-3</v>
      </c>
      <c r="AH673">
        <v>3</v>
      </c>
      <c r="AI673">
        <v>-1</v>
      </c>
      <c r="AJ673" t="s">
        <v>6</v>
      </c>
      <c r="AK673">
        <v>4</v>
      </c>
      <c r="AL673">
        <v>-15.141</v>
      </c>
      <c r="AM673">
        <v>0</v>
      </c>
      <c r="AN673">
        <v>0</v>
      </c>
      <c r="AO673">
        <v>0</v>
      </c>
      <c r="AP673">
        <v>0</v>
      </c>
      <c r="AQ673">
        <v>0</v>
      </c>
      <c r="AR673">
        <v>1</v>
      </c>
    </row>
    <row r="674" spans="1:44" x14ac:dyDescent="0.2">
      <c r="A674">
        <f>ROW(Source!A346)</f>
        <v>346</v>
      </c>
      <c r="B674">
        <v>86296253</v>
      </c>
      <c r="C674">
        <v>86296223</v>
      </c>
      <c r="D674">
        <v>27378501</v>
      </c>
      <c r="E674">
        <v>1</v>
      </c>
      <c r="F674">
        <v>1</v>
      </c>
      <c r="G674">
        <v>1</v>
      </c>
      <c r="H674">
        <v>3</v>
      </c>
      <c r="I674" t="s">
        <v>1083</v>
      </c>
      <c r="J674" t="s">
        <v>1084</v>
      </c>
      <c r="K674" t="s">
        <v>1085</v>
      </c>
      <c r="L674">
        <v>1348</v>
      </c>
      <c r="N674">
        <v>1009</v>
      </c>
      <c r="O674" t="s">
        <v>63</v>
      </c>
      <c r="P674" t="s">
        <v>63</v>
      </c>
      <c r="Q674">
        <v>1000</v>
      </c>
      <c r="X674">
        <v>3.3E-3</v>
      </c>
      <c r="Y674">
        <v>9100</v>
      </c>
      <c r="Z674">
        <v>0</v>
      </c>
      <c r="AA674">
        <v>0</v>
      </c>
      <c r="AB674">
        <v>0</v>
      </c>
      <c r="AC674">
        <v>0</v>
      </c>
      <c r="AD674">
        <v>1</v>
      </c>
      <c r="AE674">
        <v>0</v>
      </c>
      <c r="AF674" t="s">
        <v>6</v>
      </c>
      <c r="AG674">
        <v>3.3E-3</v>
      </c>
      <c r="AH674">
        <v>3</v>
      </c>
      <c r="AI674">
        <v>-1</v>
      </c>
      <c r="AJ674" t="s">
        <v>6</v>
      </c>
      <c r="AK674">
        <v>4</v>
      </c>
      <c r="AL674">
        <v>-30.03</v>
      </c>
      <c r="AM674">
        <v>0</v>
      </c>
      <c r="AN674">
        <v>0</v>
      </c>
      <c r="AO674">
        <v>0</v>
      </c>
      <c r="AP674">
        <v>0</v>
      </c>
      <c r="AQ674">
        <v>0</v>
      </c>
      <c r="AR674">
        <v>1</v>
      </c>
    </row>
    <row r="675" spans="1:44" x14ac:dyDescent="0.2">
      <c r="A675">
        <f>ROW(Source!A346)</f>
        <v>346</v>
      </c>
      <c r="B675">
        <v>86296254</v>
      </c>
      <c r="C675">
        <v>86296223</v>
      </c>
      <c r="D675">
        <v>27378576</v>
      </c>
      <c r="E675">
        <v>1</v>
      </c>
      <c r="F675">
        <v>1</v>
      </c>
      <c r="G675">
        <v>1</v>
      </c>
      <c r="H675">
        <v>3</v>
      </c>
      <c r="I675" t="s">
        <v>1040</v>
      </c>
      <c r="J675" t="s">
        <v>1041</v>
      </c>
      <c r="K675" t="s">
        <v>62</v>
      </c>
      <c r="L675">
        <v>1348</v>
      </c>
      <c r="N675">
        <v>1009</v>
      </c>
      <c r="O675" t="s">
        <v>63</v>
      </c>
      <c r="P675" t="s">
        <v>63</v>
      </c>
      <c r="Q675">
        <v>1000</v>
      </c>
      <c r="X675">
        <v>1.0000000000000001E-5</v>
      </c>
      <c r="Y675">
        <v>12050</v>
      </c>
      <c r="Z675">
        <v>0</v>
      </c>
      <c r="AA675">
        <v>0</v>
      </c>
      <c r="AB675">
        <v>0</v>
      </c>
      <c r="AC675">
        <v>0</v>
      </c>
      <c r="AD675">
        <v>1</v>
      </c>
      <c r="AE675">
        <v>0</v>
      </c>
      <c r="AF675" t="s">
        <v>6</v>
      </c>
      <c r="AG675">
        <v>1.0000000000000001E-5</v>
      </c>
      <c r="AH675">
        <v>3</v>
      </c>
      <c r="AI675">
        <v>-1</v>
      </c>
      <c r="AJ675" t="s">
        <v>6</v>
      </c>
      <c r="AK675">
        <v>4</v>
      </c>
      <c r="AL675">
        <v>-0.12050000000000001</v>
      </c>
      <c r="AM675">
        <v>0</v>
      </c>
      <c r="AN675">
        <v>0</v>
      </c>
      <c r="AO675">
        <v>0</v>
      </c>
      <c r="AP675">
        <v>0</v>
      </c>
      <c r="AQ675">
        <v>0</v>
      </c>
      <c r="AR675">
        <v>1</v>
      </c>
    </row>
    <row r="676" spans="1:44" x14ac:dyDescent="0.2">
      <c r="A676">
        <f>ROW(Source!A346)</f>
        <v>346</v>
      </c>
      <c r="B676">
        <v>86296255</v>
      </c>
      <c r="C676">
        <v>86296223</v>
      </c>
      <c r="D676">
        <v>27371084</v>
      </c>
      <c r="E676">
        <v>1</v>
      </c>
      <c r="F676">
        <v>1</v>
      </c>
      <c r="G676">
        <v>1</v>
      </c>
      <c r="H676">
        <v>3</v>
      </c>
      <c r="I676" t="s">
        <v>255</v>
      </c>
      <c r="J676" t="s">
        <v>257</v>
      </c>
      <c r="K676" t="s">
        <v>256</v>
      </c>
      <c r="L676">
        <v>1346</v>
      </c>
      <c r="N676">
        <v>1009</v>
      </c>
      <c r="O676" t="s">
        <v>182</v>
      </c>
      <c r="P676" t="s">
        <v>182</v>
      </c>
      <c r="Q676">
        <v>1</v>
      </c>
      <c r="X676">
        <v>0.45</v>
      </c>
      <c r="Y676">
        <v>6.12</v>
      </c>
      <c r="Z676">
        <v>0</v>
      </c>
      <c r="AA676">
        <v>0</v>
      </c>
      <c r="AB676">
        <v>0</v>
      </c>
      <c r="AC676">
        <v>0</v>
      </c>
      <c r="AD676">
        <v>1</v>
      </c>
      <c r="AE676">
        <v>0</v>
      </c>
      <c r="AF676" t="s">
        <v>6</v>
      </c>
      <c r="AG676">
        <v>0.45</v>
      </c>
      <c r="AH676">
        <v>2</v>
      </c>
      <c r="AI676">
        <v>86296235</v>
      </c>
      <c r="AJ676">
        <v>595</v>
      </c>
      <c r="AK676">
        <v>3</v>
      </c>
      <c r="AL676">
        <v>-2.754</v>
      </c>
      <c r="AM676">
        <v>0</v>
      </c>
      <c r="AN676">
        <v>0</v>
      </c>
      <c r="AO676">
        <v>0</v>
      </c>
      <c r="AP676">
        <v>0</v>
      </c>
      <c r="AQ676">
        <v>0</v>
      </c>
      <c r="AR676">
        <v>1</v>
      </c>
    </row>
    <row r="677" spans="1:44" x14ac:dyDescent="0.2">
      <c r="A677">
        <f>ROW(Source!A346)</f>
        <v>346</v>
      </c>
      <c r="B677">
        <v>86296256</v>
      </c>
      <c r="C677">
        <v>86296223</v>
      </c>
      <c r="D677">
        <v>27374681</v>
      </c>
      <c r="E677">
        <v>1</v>
      </c>
      <c r="F677">
        <v>1</v>
      </c>
      <c r="G677">
        <v>1</v>
      </c>
      <c r="H677">
        <v>3</v>
      </c>
      <c r="I677" t="s">
        <v>1086</v>
      </c>
      <c r="J677" t="s">
        <v>1087</v>
      </c>
      <c r="K677" t="s">
        <v>1088</v>
      </c>
      <c r="L677">
        <v>1348</v>
      </c>
      <c r="N677">
        <v>1009</v>
      </c>
      <c r="O677" t="s">
        <v>63</v>
      </c>
      <c r="P677" t="s">
        <v>63</v>
      </c>
      <c r="Q677">
        <v>1000</v>
      </c>
      <c r="X677">
        <v>5.9999999999999995E-4</v>
      </c>
      <c r="Y677">
        <v>9169.91</v>
      </c>
      <c r="Z677">
        <v>0</v>
      </c>
      <c r="AA677">
        <v>0</v>
      </c>
      <c r="AB677">
        <v>0</v>
      </c>
      <c r="AC677">
        <v>0</v>
      </c>
      <c r="AD677">
        <v>1</v>
      </c>
      <c r="AE677">
        <v>0</v>
      </c>
      <c r="AF677" t="s">
        <v>6</v>
      </c>
      <c r="AG677">
        <v>5.9999999999999995E-4</v>
      </c>
      <c r="AH677">
        <v>3</v>
      </c>
      <c r="AI677">
        <v>-1</v>
      </c>
      <c r="AJ677" t="s">
        <v>6</v>
      </c>
      <c r="AK677">
        <v>4</v>
      </c>
      <c r="AL677">
        <v>-5.5019459999999993</v>
      </c>
      <c r="AM677">
        <v>0</v>
      </c>
      <c r="AN677">
        <v>0</v>
      </c>
      <c r="AO677">
        <v>0</v>
      </c>
      <c r="AP677">
        <v>0</v>
      </c>
      <c r="AQ677">
        <v>0</v>
      </c>
      <c r="AR677">
        <v>1</v>
      </c>
    </row>
    <row r="678" spans="1:44" x14ac:dyDescent="0.2">
      <c r="A678">
        <f>ROW(Source!A346)</f>
        <v>346</v>
      </c>
      <c r="B678">
        <v>86296257</v>
      </c>
      <c r="C678">
        <v>86296223</v>
      </c>
      <c r="D678">
        <v>27386415</v>
      </c>
      <c r="E678">
        <v>1</v>
      </c>
      <c r="F678">
        <v>1</v>
      </c>
      <c r="G678">
        <v>1</v>
      </c>
      <c r="H678">
        <v>3</v>
      </c>
      <c r="I678" t="s">
        <v>1092</v>
      </c>
      <c r="J678" t="s">
        <v>1093</v>
      </c>
      <c r="K678" t="s">
        <v>1094</v>
      </c>
      <c r="L678">
        <v>1348</v>
      </c>
      <c r="N678">
        <v>1009</v>
      </c>
      <c r="O678" t="s">
        <v>63</v>
      </c>
      <c r="P678" t="s">
        <v>63</v>
      </c>
      <c r="Q678">
        <v>1000</v>
      </c>
      <c r="X678">
        <v>3.1E-4</v>
      </c>
      <c r="Y678">
        <v>15620</v>
      </c>
      <c r="Z678">
        <v>0</v>
      </c>
      <c r="AA678">
        <v>0</v>
      </c>
      <c r="AB678">
        <v>0</v>
      </c>
      <c r="AC678">
        <v>0</v>
      </c>
      <c r="AD678">
        <v>1</v>
      </c>
      <c r="AE678">
        <v>0</v>
      </c>
      <c r="AF678" t="s">
        <v>6</v>
      </c>
      <c r="AG678">
        <v>3.1E-4</v>
      </c>
      <c r="AH678">
        <v>3</v>
      </c>
      <c r="AI678">
        <v>-1</v>
      </c>
      <c r="AJ678" t="s">
        <v>6</v>
      </c>
      <c r="AK678">
        <v>4</v>
      </c>
      <c r="AL678">
        <v>-4.8422000000000001</v>
      </c>
      <c r="AM678">
        <v>0</v>
      </c>
      <c r="AN678">
        <v>0</v>
      </c>
      <c r="AO678">
        <v>0</v>
      </c>
      <c r="AP678">
        <v>0</v>
      </c>
      <c r="AQ678">
        <v>0</v>
      </c>
      <c r="AR678">
        <v>1</v>
      </c>
    </row>
    <row r="679" spans="1:44" x14ac:dyDescent="0.2">
      <c r="A679">
        <f>ROW(Source!A346)</f>
        <v>346</v>
      </c>
      <c r="B679">
        <v>86296258</v>
      </c>
      <c r="C679">
        <v>86296223</v>
      </c>
      <c r="D679">
        <v>27390428</v>
      </c>
      <c r="E679">
        <v>1</v>
      </c>
      <c r="F679">
        <v>1</v>
      </c>
      <c r="G679">
        <v>1</v>
      </c>
      <c r="H679">
        <v>3</v>
      </c>
      <c r="I679" t="s">
        <v>1098</v>
      </c>
      <c r="J679" t="s">
        <v>1099</v>
      </c>
      <c r="K679" t="s">
        <v>1100</v>
      </c>
      <c r="L679">
        <v>1348</v>
      </c>
      <c r="N679">
        <v>1009</v>
      </c>
      <c r="O679" t="s">
        <v>63</v>
      </c>
      <c r="P679" t="s">
        <v>63</v>
      </c>
      <c r="Q679">
        <v>1000</v>
      </c>
      <c r="X679">
        <v>1</v>
      </c>
      <c r="Y679">
        <v>0</v>
      </c>
      <c r="Z679">
        <v>0</v>
      </c>
      <c r="AA679">
        <v>0</v>
      </c>
      <c r="AB679">
        <v>0</v>
      </c>
      <c r="AC679">
        <v>0</v>
      </c>
      <c r="AD679">
        <v>0</v>
      </c>
      <c r="AE679">
        <v>0</v>
      </c>
      <c r="AF679" t="s">
        <v>6</v>
      </c>
      <c r="AG679">
        <v>1</v>
      </c>
      <c r="AH679">
        <v>3</v>
      </c>
      <c r="AI679">
        <v>-1</v>
      </c>
      <c r="AJ679" t="s">
        <v>6</v>
      </c>
      <c r="AK679">
        <v>0</v>
      </c>
      <c r="AL679">
        <v>0</v>
      </c>
      <c r="AM679">
        <v>0</v>
      </c>
      <c r="AN679">
        <v>0</v>
      </c>
      <c r="AO679">
        <v>0</v>
      </c>
      <c r="AP679">
        <v>0</v>
      </c>
      <c r="AQ679">
        <v>0</v>
      </c>
      <c r="AR679">
        <v>0</v>
      </c>
    </row>
    <row r="680" spans="1:44" x14ac:dyDescent="0.2">
      <c r="A680">
        <f>ROW(Source!A346)</f>
        <v>346</v>
      </c>
      <c r="B680">
        <v>86296259</v>
      </c>
      <c r="C680">
        <v>86296223</v>
      </c>
      <c r="D680">
        <v>27429718</v>
      </c>
      <c r="E680">
        <v>1</v>
      </c>
      <c r="F680">
        <v>1</v>
      </c>
      <c r="G680">
        <v>1</v>
      </c>
      <c r="H680">
        <v>3</v>
      </c>
      <c r="I680" t="s">
        <v>1101</v>
      </c>
      <c r="J680" t="s">
        <v>1102</v>
      </c>
      <c r="K680" t="s">
        <v>1103</v>
      </c>
      <c r="L680">
        <v>1302</v>
      </c>
      <c r="N680">
        <v>1003</v>
      </c>
      <c r="O680" t="s">
        <v>1104</v>
      </c>
      <c r="P680" t="s">
        <v>1104</v>
      </c>
      <c r="Q680">
        <v>10</v>
      </c>
      <c r="X680">
        <v>1.8700000000000001E-2</v>
      </c>
      <c r="Y680">
        <v>50.25</v>
      </c>
      <c r="Z680">
        <v>0</v>
      </c>
      <c r="AA680">
        <v>0</v>
      </c>
      <c r="AB680">
        <v>0</v>
      </c>
      <c r="AC680">
        <v>0</v>
      </c>
      <c r="AD680">
        <v>1</v>
      </c>
      <c r="AE680">
        <v>0</v>
      </c>
      <c r="AF680" t="s">
        <v>6</v>
      </c>
      <c r="AG680">
        <v>1.8700000000000001E-2</v>
      </c>
      <c r="AH680">
        <v>3</v>
      </c>
      <c r="AI680">
        <v>-1</v>
      </c>
      <c r="AJ680" t="s">
        <v>6</v>
      </c>
      <c r="AK680">
        <v>4</v>
      </c>
      <c r="AL680">
        <v>-0.93967500000000004</v>
      </c>
      <c r="AM680">
        <v>0</v>
      </c>
      <c r="AN680">
        <v>0</v>
      </c>
      <c r="AO680">
        <v>0</v>
      </c>
      <c r="AP680">
        <v>0</v>
      </c>
      <c r="AQ680">
        <v>0</v>
      </c>
      <c r="AR680">
        <v>1</v>
      </c>
    </row>
    <row r="681" spans="1:44" x14ac:dyDescent="0.2">
      <c r="A681">
        <f>ROW(Source!A359)</f>
        <v>359</v>
      </c>
      <c r="B681">
        <v>86296283</v>
      </c>
      <c r="C681">
        <v>86296266</v>
      </c>
      <c r="D681">
        <v>27493458</v>
      </c>
      <c r="E681">
        <v>1</v>
      </c>
      <c r="F681">
        <v>1</v>
      </c>
      <c r="G681">
        <v>1</v>
      </c>
      <c r="H681">
        <v>1</v>
      </c>
      <c r="I681" t="s">
        <v>998</v>
      </c>
      <c r="J681" t="s">
        <v>6</v>
      </c>
      <c r="K681" t="s">
        <v>999</v>
      </c>
      <c r="L681">
        <v>1369</v>
      </c>
      <c r="N681">
        <v>1013</v>
      </c>
      <c r="O681" t="s">
        <v>921</v>
      </c>
      <c r="P681" t="s">
        <v>921</v>
      </c>
      <c r="Q681">
        <v>1</v>
      </c>
      <c r="X681">
        <v>50.79</v>
      </c>
      <c r="Y681">
        <v>0</v>
      </c>
      <c r="Z681">
        <v>0</v>
      </c>
      <c r="AA681">
        <v>0</v>
      </c>
      <c r="AB681">
        <v>8.6</v>
      </c>
      <c r="AC681">
        <v>0</v>
      </c>
      <c r="AD681">
        <v>1</v>
      </c>
      <c r="AE681">
        <v>1</v>
      </c>
      <c r="AF681" t="s">
        <v>6</v>
      </c>
      <c r="AG681">
        <v>50.79</v>
      </c>
      <c r="AH681">
        <v>2</v>
      </c>
      <c r="AI681">
        <v>86296267</v>
      </c>
      <c r="AJ681">
        <v>599</v>
      </c>
      <c r="AK681">
        <v>0</v>
      </c>
      <c r="AL681">
        <v>0</v>
      </c>
      <c r="AM681">
        <v>0</v>
      </c>
      <c r="AN681">
        <v>0</v>
      </c>
      <c r="AO681">
        <v>0</v>
      </c>
      <c r="AP681">
        <v>0</v>
      </c>
      <c r="AQ681">
        <v>0</v>
      </c>
      <c r="AR681">
        <v>0</v>
      </c>
    </row>
    <row r="682" spans="1:44" x14ac:dyDescent="0.2">
      <c r="A682">
        <f>ROW(Source!A359)</f>
        <v>359</v>
      </c>
      <c r="B682">
        <v>86296284</v>
      </c>
      <c r="C682">
        <v>86296266</v>
      </c>
      <c r="D682">
        <v>121548</v>
      </c>
      <c r="E682">
        <v>1</v>
      </c>
      <c r="F682">
        <v>1</v>
      </c>
      <c r="G682">
        <v>1</v>
      </c>
      <c r="H682">
        <v>1</v>
      </c>
      <c r="I682" t="s">
        <v>39</v>
      </c>
      <c r="J682" t="s">
        <v>6</v>
      </c>
      <c r="K682" t="s">
        <v>922</v>
      </c>
      <c r="L682">
        <v>608254</v>
      </c>
      <c r="N682">
        <v>1013</v>
      </c>
      <c r="O682" t="s">
        <v>923</v>
      </c>
      <c r="P682" t="s">
        <v>923</v>
      </c>
      <c r="Q682">
        <v>1</v>
      </c>
      <c r="X682">
        <v>0.12</v>
      </c>
      <c r="Y682">
        <v>0</v>
      </c>
      <c r="Z682">
        <v>0</v>
      </c>
      <c r="AA682">
        <v>0</v>
      </c>
      <c r="AB682">
        <v>0</v>
      </c>
      <c r="AC682">
        <v>0</v>
      </c>
      <c r="AD682">
        <v>1</v>
      </c>
      <c r="AE682">
        <v>2</v>
      </c>
      <c r="AF682" t="s">
        <v>6</v>
      </c>
      <c r="AG682">
        <v>0.12</v>
      </c>
      <c r="AH682">
        <v>2</v>
      </c>
      <c r="AI682">
        <v>86296268</v>
      </c>
      <c r="AJ682">
        <v>600</v>
      </c>
      <c r="AK682">
        <v>0</v>
      </c>
      <c r="AL682">
        <v>0</v>
      </c>
      <c r="AM682">
        <v>0</v>
      </c>
      <c r="AN682">
        <v>0</v>
      </c>
      <c r="AO682">
        <v>0</v>
      </c>
      <c r="AP682">
        <v>0</v>
      </c>
      <c r="AQ682">
        <v>0</v>
      </c>
      <c r="AR682">
        <v>0</v>
      </c>
    </row>
    <row r="683" spans="1:44" x14ac:dyDescent="0.2">
      <c r="A683">
        <f>ROW(Source!A359)</f>
        <v>359</v>
      </c>
      <c r="B683">
        <v>86296285</v>
      </c>
      <c r="C683">
        <v>86296266</v>
      </c>
      <c r="D683">
        <v>27439499</v>
      </c>
      <c r="E683">
        <v>1</v>
      </c>
      <c r="F683">
        <v>1</v>
      </c>
      <c r="G683">
        <v>1</v>
      </c>
      <c r="H683">
        <v>2</v>
      </c>
      <c r="I683" t="s">
        <v>930</v>
      </c>
      <c r="J683" t="s">
        <v>931</v>
      </c>
      <c r="K683" t="s">
        <v>932</v>
      </c>
      <c r="L683">
        <v>1368</v>
      </c>
      <c r="N683">
        <v>1011</v>
      </c>
      <c r="O683" t="s">
        <v>927</v>
      </c>
      <c r="P683" t="s">
        <v>927</v>
      </c>
      <c r="Q683">
        <v>1</v>
      </c>
      <c r="X683">
        <v>0.12</v>
      </c>
      <c r="Y683">
        <v>0</v>
      </c>
      <c r="Z683">
        <v>112.67</v>
      </c>
      <c r="AA683">
        <v>13.61</v>
      </c>
      <c r="AB683">
        <v>0</v>
      </c>
      <c r="AC683">
        <v>0</v>
      </c>
      <c r="AD683">
        <v>1</v>
      </c>
      <c r="AE683">
        <v>0</v>
      </c>
      <c r="AF683" t="s">
        <v>6</v>
      </c>
      <c r="AG683">
        <v>0.12</v>
      </c>
      <c r="AH683">
        <v>2</v>
      </c>
      <c r="AI683">
        <v>86296269</v>
      </c>
      <c r="AJ683">
        <v>601</v>
      </c>
      <c r="AK683">
        <v>0</v>
      </c>
      <c r="AL683">
        <v>0</v>
      </c>
      <c r="AM683">
        <v>0</v>
      </c>
      <c r="AN683">
        <v>0</v>
      </c>
      <c r="AO683">
        <v>0</v>
      </c>
      <c r="AP683">
        <v>0</v>
      </c>
      <c r="AQ683">
        <v>0</v>
      </c>
      <c r="AR683">
        <v>0</v>
      </c>
    </row>
    <row r="684" spans="1:44" x14ac:dyDescent="0.2">
      <c r="A684">
        <f>ROW(Source!A359)</f>
        <v>359</v>
      </c>
      <c r="B684">
        <v>86296286</v>
      </c>
      <c r="C684">
        <v>86296266</v>
      </c>
      <c r="D684">
        <v>27439598</v>
      </c>
      <c r="E684">
        <v>1</v>
      </c>
      <c r="F684">
        <v>1</v>
      </c>
      <c r="G684">
        <v>1</v>
      </c>
      <c r="H684">
        <v>2</v>
      </c>
      <c r="I684" t="s">
        <v>1000</v>
      </c>
      <c r="J684" t="s">
        <v>1001</v>
      </c>
      <c r="K684" t="s">
        <v>1002</v>
      </c>
      <c r="L684">
        <v>1368</v>
      </c>
      <c r="N684">
        <v>1011</v>
      </c>
      <c r="O684" t="s">
        <v>927</v>
      </c>
      <c r="P684" t="s">
        <v>927</v>
      </c>
      <c r="Q684">
        <v>1</v>
      </c>
      <c r="X684">
        <v>10.53</v>
      </c>
      <c r="Y684">
        <v>0</v>
      </c>
      <c r="Z684">
        <v>8.4600000000000009</v>
      </c>
      <c r="AA684">
        <v>0</v>
      </c>
      <c r="AB684">
        <v>0</v>
      </c>
      <c r="AC684">
        <v>0</v>
      </c>
      <c r="AD684">
        <v>1</v>
      </c>
      <c r="AE684">
        <v>0</v>
      </c>
      <c r="AF684" t="s">
        <v>6</v>
      </c>
      <c r="AG684">
        <v>10.53</v>
      </c>
      <c r="AH684">
        <v>2</v>
      </c>
      <c r="AI684">
        <v>86296270</v>
      </c>
      <c r="AJ684">
        <v>602</v>
      </c>
      <c r="AK684">
        <v>0</v>
      </c>
      <c r="AL684">
        <v>0</v>
      </c>
      <c r="AM684">
        <v>0</v>
      </c>
      <c r="AN684">
        <v>0</v>
      </c>
      <c r="AO684">
        <v>0</v>
      </c>
      <c r="AP684">
        <v>0</v>
      </c>
      <c r="AQ684">
        <v>0</v>
      </c>
      <c r="AR684">
        <v>0</v>
      </c>
    </row>
    <row r="685" spans="1:44" x14ac:dyDescent="0.2">
      <c r="A685">
        <f>ROW(Source!A359)</f>
        <v>359</v>
      </c>
      <c r="B685">
        <v>86296287</v>
      </c>
      <c r="C685">
        <v>86296266</v>
      </c>
      <c r="D685">
        <v>27439705</v>
      </c>
      <c r="E685">
        <v>1</v>
      </c>
      <c r="F685">
        <v>1</v>
      </c>
      <c r="G685">
        <v>1</v>
      </c>
      <c r="H685">
        <v>2</v>
      </c>
      <c r="I685" t="s">
        <v>986</v>
      </c>
      <c r="J685" t="s">
        <v>987</v>
      </c>
      <c r="K685" t="s">
        <v>988</v>
      </c>
      <c r="L685">
        <v>1368</v>
      </c>
      <c r="N685">
        <v>1011</v>
      </c>
      <c r="O685" t="s">
        <v>927</v>
      </c>
      <c r="P685" t="s">
        <v>927</v>
      </c>
      <c r="Q685">
        <v>1</v>
      </c>
      <c r="X685">
        <v>1.86</v>
      </c>
      <c r="Y685">
        <v>0</v>
      </c>
      <c r="Z685">
        <v>1.1000000000000001</v>
      </c>
      <c r="AA685">
        <v>0</v>
      </c>
      <c r="AB685">
        <v>0</v>
      </c>
      <c r="AC685">
        <v>0</v>
      </c>
      <c r="AD685">
        <v>1</v>
      </c>
      <c r="AE685">
        <v>0</v>
      </c>
      <c r="AF685" t="s">
        <v>6</v>
      </c>
      <c r="AG685">
        <v>1.86</v>
      </c>
      <c r="AH685">
        <v>2</v>
      </c>
      <c r="AI685">
        <v>86296271</v>
      </c>
      <c r="AJ685">
        <v>603</v>
      </c>
      <c r="AK685">
        <v>0</v>
      </c>
      <c r="AL685">
        <v>0</v>
      </c>
      <c r="AM685">
        <v>0</v>
      </c>
      <c r="AN685">
        <v>0</v>
      </c>
      <c r="AO685">
        <v>0</v>
      </c>
      <c r="AP685">
        <v>0</v>
      </c>
      <c r="AQ685">
        <v>0</v>
      </c>
      <c r="AR685">
        <v>0</v>
      </c>
    </row>
    <row r="686" spans="1:44" x14ac:dyDescent="0.2">
      <c r="A686">
        <f>ROW(Source!A359)</f>
        <v>359</v>
      </c>
      <c r="B686">
        <v>86296288</v>
      </c>
      <c r="C686">
        <v>86296266</v>
      </c>
      <c r="D686">
        <v>27439713</v>
      </c>
      <c r="E686">
        <v>1</v>
      </c>
      <c r="F686">
        <v>1</v>
      </c>
      <c r="G686">
        <v>1</v>
      </c>
      <c r="H686">
        <v>2</v>
      </c>
      <c r="I686" t="s">
        <v>989</v>
      </c>
      <c r="J686" t="s">
        <v>990</v>
      </c>
      <c r="K686" t="s">
        <v>991</v>
      </c>
      <c r="L686">
        <v>1368</v>
      </c>
      <c r="N686">
        <v>1011</v>
      </c>
      <c r="O686" t="s">
        <v>927</v>
      </c>
      <c r="P686" t="s">
        <v>927</v>
      </c>
      <c r="Q686">
        <v>1</v>
      </c>
      <c r="X686">
        <v>2.0299999999999998</v>
      </c>
      <c r="Y686">
        <v>0</v>
      </c>
      <c r="Z686">
        <v>11.76</v>
      </c>
      <c r="AA686">
        <v>0</v>
      </c>
      <c r="AB686">
        <v>0</v>
      </c>
      <c r="AC686">
        <v>0</v>
      </c>
      <c r="AD686">
        <v>1</v>
      </c>
      <c r="AE686">
        <v>0</v>
      </c>
      <c r="AF686" t="s">
        <v>6</v>
      </c>
      <c r="AG686">
        <v>2.0299999999999998</v>
      </c>
      <c r="AH686">
        <v>2</v>
      </c>
      <c r="AI686">
        <v>86296272</v>
      </c>
      <c r="AJ686">
        <v>604</v>
      </c>
      <c r="AK686">
        <v>0</v>
      </c>
      <c r="AL686">
        <v>0</v>
      </c>
      <c r="AM686">
        <v>0</v>
      </c>
      <c r="AN686">
        <v>0</v>
      </c>
      <c r="AO686">
        <v>0</v>
      </c>
      <c r="AP686">
        <v>0</v>
      </c>
      <c r="AQ686">
        <v>0</v>
      </c>
      <c r="AR686">
        <v>0</v>
      </c>
    </row>
    <row r="687" spans="1:44" x14ac:dyDescent="0.2">
      <c r="A687">
        <f>ROW(Source!A359)</f>
        <v>359</v>
      </c>
      <c r="B687">
        <v>86296289</v>
      </c>
      <c r="C687">
        <v>86296266</v>
      </c>
      <c r="D687">
        <v>27439719</v>
      </c>
      <c r="E687">
        <v>1</v>
      </c>
      <c r="F687">
        <v>1</v>
      </c>
      <c r="G687">
        <v>1</v>
      </c>
      <c r="H687">
        <v>2</v>
      </c>
      <c r="I687" t="s">
        <v>992</v>
      </c>
      <c r="J687" t="s">
        <v>993</v>
      </c>
      <c r="K687" t="s">
        <v>994</v>
      </c>
      <c r="L687">
        <v>1368</v>
      </c>
      <c r="N687">
        <v>1011</v>
      </c>
      <c r="O687" t="s">
        <v>927</v>
      </c>
      <c r="P687" t="s">
        <v>927</v>
      </c>
      <c r="Q687">
        <v>1</v>
      </c>
      <c r="X687">
        <v>0.14000000000000001</v>
      </c>
      <c r="Y687">
        <v>0</v>
      </c>
      <c r="Z687">
        <v>6.57</v>
      </c>
      <c r="AA687">
        <v>0</v>
      </c>
      <c r="AB687">
        <v>0</v>
      </c>
      <c r="AC687">
        <v>0</v>
      </c>
      <c r="AD687">
        <v>1</v>
      </c>
      <c r="AE687">
        <v>0</v>
      </c>
      <c r="AF687" t="s">
        <v>6</v>
      </c>
      <c r="AG687">
        <v>0.14000000000000001</v>
      </c>
      <c r="AH687">
        <v>2</v>
      </c>
      <c r="AI687">
        <v>86296273</v>
      </c>
      <c r="AJ687">
        <v>605</v>
      </c>
      <c r="AK687">
        <v>0</v>
      </c>
      <c r="AL687">
        <v>0</v>
      </c>
      <c r="AM687">
        <v>0</v>
      </c>
      <c r="AN687">
        <v>0</v>
      </c>
      <c r="AO687">
        <v>0</v>
      </c>
      <c r="AP687">
        <v>0</v>
      </c>
      <c r="AQ687">
        <v>0</v>
      </c>
      <c r="AR687">
        <v>0</v>
      </c>
    </row>
    <row r="688" spans="1:44" x14ac:dyDescent="0.2">
      <c r="A688">
        <f>ROW(Source!A359)</f>
        <v>359</v>
      </c>
      <c r="B688">
        <v>86296290</v>
      </c>
      <c r="C688">
        <v>86296266</v>
      </c>
      <c r="D688">
        <v>27441019</v>
      </c>
      <c r="E688">
        <v>1</v>
      </c>
      <c r="F688">
        <v>1</v>
      </c>
      <c r="G688">
        <v>1</v>
      </c>
      <c r="H688">
        <v>2</v>
      </c>
      <c r="I688" t="s">
        <v>995</v>
      </c>
      <c r="J688" t="s">
        <v>996</v>
      </c>
      <c r="K688" t="s">
        <v>997</v>
      </c>
      <c r="L688">
        <v>1368</v>
      </c>
      <c r="N688">
        <v>1011</v>
      </c>
      <c r="O688" t="s">
        <v>927</v>
      </c>
      <c r="P688" t="s">
        <v>927</v>
      </c>
      <c r="Q688">
        <v>1</v>
      </c>
      <c r="X688">
        <v>0.41</v>
      </c>
      <c r="Y688">
        <v>0</v>
      </c>
      <c r="Z688">
        <v>5.09</v>
      </c>
      <c r="AA688">
        <v>0</v>
      </c>
      <c r="AB688">
        <v>0</v>
      </c>
      <c r="AC688">
        <v>0</v>
      </c>
      <c r="AD688">
        <v>1</v>
      </c>
      <c r="AE688">
        <v>0</v>
      </c>
      <c r="AF688" t="s">
        <v>6</v>
      </c>
      <c r="AG688">
        <v>0.41</v>
      </c>
      <c r="AH688">
        <v>2</v>
      </c>
      <c r="AI688">
        <v>86296274</v>
      </c>
      <c r="AJ688">
        <v>606</v>
      </c>
      <c r="AK688">
        <v>0</v>
      </c>
      <c r="AL688">
        <v>0</v>
      </c>
      <c r="AM688">
        <v>0</v>
      </c>
      <c r="AN688">
        <v>0</v>
      </c>
      <c r="AO688">
        <v>0</v>
      </c>
      <c r="AP688">
        <v>0</v>
      </c>
      <c r="AQ688">
        <v>0</v>
      </c>
      <c r="AR688">
        <v>0</v>
      </c>
    </row>
    <row r="689" spans="1:44" x14ac:dyDescent="0.2">
      <c r="A689">
        <f>ROW(Source!A359)</f>
        <v>359</v>
      </c>
      <c r="B689">
        <v>86296291</v>
      </c>
      <c r="C689">
        <v>86296266</v>
      </c>
      <c r="D689">
        <v>27441327</v>
      </c>
      <c r="E689">
        <v>1</v>
      </c>
      <c r="F689">
        <v>1</v>
      </c>
      <c r="G689">
        <v>1</v>
      </c>
      <c r="H689">
        <v>2</v>
      </c>
      <c r="I689" t="s">
        <v>936</v>
      </c>
      <c r="J689" t="s">
        <v>937</v>
      </c>
      <c r="K689" t="s">
        <v>938</v>
      </c>
      <c r="L689">
        <v>1368</v>
      </c>
      <c r="N689">
        <v>1011</v>
      </c>
      <c r="O689" t="s">
        <v>927</v>
      </c>
      <c r="P689" t="s">
        <v>927</v>
      </c>
      <c r="Q689">
        <v>1</v>
      </c>
      <c r="X689">
        <v>0.19</v>
      </c>
      <c r="Y689">
        <v>0</v>
      </c>
      <c r="Z689">
        <v>93.37</v>
      </c>
      <c r="AA689">
        <v>11.69</v>
      </c>
      <c r="AB689">
        <v>0</v>
      </c>
      <c r="AC689">
        <v>0</v>
      </c>
      <c r="AD689">
        <v>1</v>
      </c>
      <c r="AE689">
        <v>0</v>
      </c>
      <c r="AF689" t="s">
        <v>6</v>
      </c>
      <c r="AG689">
        <v>0.19</v>
      </c>
      <c r="AH689">
        <v>2</v>
      </c>
      <c r="AI689">
        <v>86296275</v>
      </c>
      <c r="AJ689">
        <v>607</v>
      </c>
      <c r="AK689">
        <v>0</v>
      </c>
      <c r="AL689">
        <v>0</v>
      </c>
      <c r="AM689">
        <v>0</v>
      </c>
      <c r="AN689">
        <v>0</v>
      </c>
      <c r="AO689">
        <v>0</v>
      </c>
      <c r="AP689">
        <v>0</v>
      </c>
      <c r="AQ689">
        <v>0</v>
      </c>
      <c r="AR689">
        <v>0</v>
      </c>
    </row>
    <row r="690" spans="1:44" x14ac:dyDescent="0.2">
      <c r="A690">
        <f>ROW(Source!A359)</f>
        <v>359</v>
      </c>
      <c r="B690">
        <v>86296292</v>
      </c>
      <c r="C690">
        <v>86296266</v>
      </c>
      <c r="D690">
        <v>27371625</v>
      </c>
      <c r="E690">
        <v>1</v>
      </c>
      <c r="F690">
        <v>1</v>
      </c>
      <c r="G690">
        <v>1</v>
      </c>
      <c r="H690">
        <v>3</v>
      </c>
      <c r="I690" t="s">
        <v>1071</v>
      </c>
      <c r="J690" t="s">
        <v>1072</v>
      </c>
      <c r="K690" t="s">
        <v>1073</v>
      </c>
      <c r="L690">
        <v>1348</v>
      </c>
      <c r="N690">
        <v>1009</v>
      </c>
      <c r="O690" t="s">
        <v>63</v>
      </c>
      <c r="P690" t="s">
        <v>63</v>
      </c>
      <c r="Q690">
        <v>1000</v>
      </c>
      <c r="X690">
        <v>1E-4</v>
      </c>
      <c r="Y690">
        <v>37900</v>
      </c>
      <c r="Z690">
        <v>0</v>
      </c>
      <c r="AA690">
        <v>0</v>
      </c>
      <c r="AB690">
        <v>0</v>
      </c>
      <c r="AC690">
        <v>0</v>
      </c>
      <c r="AD690">
        <v>1</v>
      </c>
      <c r="AE690">
        <v>0</v>
      </c>
      <c r="AF690" t="s">
        <v>6</v>
      </c>
      <c r="AG690">
        <v>1E-4</v>
      </c>
      <c r="AH690">
        <v>3</v>
      </c>
      <c r="AI690">
        <v>-1</v>
      </c>
      <c r="AJ690" t="s">
        <v>6</v>
      </c>
      <c r="AK690">
        <v>4</v>
      </c>
      <c r="AL690">
        <v>-3.79</v>
      </c>
      <c r="AM690">
        <v>0</v>
      </c>
      <c r="AN690">
        <v>0</v>
      </c>
      <c r="AO690">
        <v>0</v>
      </c>
      <c r="AP690">
        <v>0</v>
      </c>
      <c r="AQ690">
        <v>0</v>
      </c>
      <c r="AR690">
        <v>1</v>
      </c>
    </row>
    <row r="691" spans="1:44" x14ac:dyDescent="0.2">
      <c r="A691">
        <f>ROW(Source!A359)</f>
        <v>359</v>
      </c>
      <c r="B691">
        <v>86296293</v>
      </c>
      <c r="C691">
        <v>86296266</v>
      </c>
      <c r="D691">
        <v>27371079</v>
      </c>
      <c r="E691">
        <v>1</v>
      </c>
      <c r="F691">
        <v>1</v>
      </c>
      <c r="G691">
        <v>1</v>
      </c>
      <c r="H691">
        <v>3</v>
      </c>
      <c r="I691" t="s">
        <v>249</v>
      </c>
      <c r="J691" t="s">
        <v>251</v>
      </c>
      <c r="K691" t="s">
        <v>250</v>
      </c>
      <c r="L691">
        <v>1339</v>
      </c>
      <c r="N691">
        <v>1007</v>
      </c>
      <c r="O691" t="s">
        <v>32</v>
      </c>
      <c r="P691" t="s">
        <v>32</v>
      </c>
      <c r="Q691">
        <v>1</v>
      </c>
      <c r="X691">
        <v>1.5</v>
      </c>
      <c r="Y691">
        <v>6.22</v>
      </c>
      <c r="Z691">
        <v>0</v>
      </c>
      <c r="AA691">
        <v>0</v>
      </c>
      <c r="AB691">
        <v>0</v>
      </c>
      <c r="AC691">
        <v>0</v>
      </c>
      <c r="AD691">
        <v>1</v>
      </c>
      <c r="AE691">
        <v>0</v>
      </c>
      <c r="AF691" t="s">
        <v>6</v>
      </c>
      <c r="AG691">
        <v>1.5</v>
      </c>
      <c r="AH691">
        <v>2</v>
      </c>
      <c r="AI691">
        <v>86296276</v>
      </c>
      <c r="AJ691">
        <v>608</v>
      </c>
      <c r="AK691">
        <v>3</v>
      </c>
      <c r="AL691">
        <v>-9.33</v>
      </c>
      <c r="AM691">
        <v>0</v>
      </c>
      <c r="AN691">
        <v>0</v>
      </c>
      <c r="AO691">
        <v>0</v>
      </c>
      <c r="AP691">
        <v>0</v>
      </c>
      <c r="AQ691">
        <v>0</v>
      </c>
      <c r="AR691">
        <v>1</v>
      </c>
    </row>
    <row r="692" spans="1:44" x14ac:dyDescent="0.2">
      <c r="A692">
        <f>ROW(Source!A359)</f>
        <v>359</v>
      </c>
      <c r="B692">
        <v>86296294</v>
      </c>
      <c r="C692">
        <v>86296266</v>
      </c>
      <c r="D692">
        <v>27377902</v>
      </c>
      <c r="E692">
        <v>1</v>
      </c>
      <c r="F692">
        <v>1</v>
      </c>
      <c r="G692">
        <v>1</v>
      </c>
      <c r="H692">
        <v>3</v>
      </c>
      <c r="I692" t="s">
        <v>1074</v>
      </c>
      <c r="J692" t="s">
        <v>1075</v>
      </c>
      <c r="K692" t="s">
        <v>1076</v>
      </c>
      <c r="L692">
        <v>1348</v>
      </c>
      <c r="N692">
        <v>1009</v>
      </c>
      <c r="O692" t="s">
        <v>63</v>
      </c>
      <c r="P692" t="s">
        <v>63</v>
      </c>
      <c r="Q692">
        <v>1000</v>
      </c>
      <c r="X692">
        <v>3.0000000000000001E-5</v>
      </c>
      <c r="Y692">
        <v>4965.4399999999996</v>
      </c>
      <c r="Z692">
        <v>0</v>
      </c>
      <c r="AA692">
        <v>0</v>
      </c>
      <c r="AB692">
        <v>0</v>
      </c>
      <c r="AC692">
        <v>0</v>
      </c>
      <c r="AD692">
        <v>1</v>
      </c>
      <c r="AE692">
        <v>0</v>
      </c>
      <c r="AF692" t="s">
        <v>6</v>
      </c>
      <c r="AG692">
        <v>3.0000000000000001E-5</v>
      </c>
      <c r="AH692">
        <v>3</v>
      </c>
      <c r="AI692">
        <v>-1</v>
      </c>
      <c r="AJ692" t="s">
        <v>6</v>
      </c>
      <c r="AK692">
        <v>4</v>
      </c>
      <c r="AL692">
        <v>-0.14896319999999999</v>
      </c>
      <c r="AM692">
        <v>0</v>
      </c>
      <c r="AN692">
        <v>0</v>
      </c>
      <c r="AO692">
        <v>0</v>
      </c>
      <c r="AP692">
        <v>0</v>
      </c>
      <c r="AQ692">
        <v>0</v>
      </c>
      <c r="AR692">
        <v>1</v>
      </c>
    </row>
    <row r="693" spans="1:44" x14ac:dyDescent="0.2">
      <c r="A693">
        <f>ROW(Source!A359)</f>
        <v>359</v>
      </c>
      <c r="B693">
        <v>86296295</v>
      </c>
      <c r="C693">
        <v>86296266</v>
      </c>
      <c r="D693">
        <v>27378107</v>
      </c>
      <c r="E693">
        <v>1</v>
      </c>
      <c r="F693">
        <v>1</v>
      </c>
      <c r="G693">
        <v>1</v>
      </c>
      <c r="H693">
        <v>3</v>
      </c>
      <c r="I693" t="s">
        <v>1077</v>
      </c>
      <c r="J693" t="s">
        <v>1078</v>
      </c>
      <c r="K693" t="s">
        <v>1079</v>
      </c>
      <c r="L693">
        <v>1348</v>
      </c>
      <c r="N693">
        <v>1009</v>
      </c>
      <c r="O693" t="s">
        <v>63</v>
      </c>
      <c r="P693" t="s">
        <v>63</v>
      </c>
      <c r="Q693">
        <v>1000</v>
      </c>
      <c r="X693">
        <v>1.9400000000000001E-3</v>
      </c>
      <c r="Y693">
        <v>4950</v>
      </c>
      <c r="Z693">
        <v>0</v>
      </c>
      <c r="AA693">
        <v>0</v>
      </c>
      <c r="AB693">
        <v>0</v>
      </c>
      <c r="AC693">
        <v>0</v>
      </c>
      <c r="AD693">
        <v>1</v>
      </c>
      <c r="AE693">
        <v>0</v>
      </c>
      <c r="AF693" t="s">
        <v>6</v>
      </c>
      <c r="AG693">
        <v>1.9400000000000001E-3</v>
      </c>
      <c r="AH693">
        <v>3</v>
      </c>
      <c r="AI693">
        <v>-1</v>
      </c>
      <c r="AJ693" t="s">
        <v>6</v>
      </c>
      <c r="AK693">
        <v>4</v>
      </c>
      <c r="AL693">
        <v>-9.6029999999999998</v>
      </c>
      <c r="AM693">
        <v>0</v>
      </c>
      <c r="AN693">
        <v>0</v>
      </c>
      <c r="AO693">
        <v>0</v>
      </c>
      <c r="AP693">
        <v>0</v>
      </c>
      <c r="AQ693">
        <v>0</v>
      </c>
      <c r="AR693">
        <v>1</v>
      </c>
    </row>
    <row r="694" spans="1:44" x14ac:dyDescent="0.2">
      <c r="A694">
        <f>ROW(Source!A359)</f>
        <v>359</v>
      </c>
      <c r="B694">
        <v>86296296</v>
      </c>
      <c r="C694">
        <v>86296266</v>
      </c>
      <c r="D694">
        <v>27378266</v>
      </c>
      <c r="E694">
        <v>1</v>
      </c>
      <c r="F694">
        <v>1</v>
      </c>
      <c r="G694">
        <v>1</v>
      </c>
      <c r="H694">
        <v>3</v>
      </c>
      <c r="I694" t="s">
        <v>1080</v>
      </c>
      <c r="J694" t="s">
        <v>1081</v>
      </c>
      <c r="K694" t="s">
        <v>1082</v>
      </c>
      <c r="L694">
        <v>1348</v>
      </c>
      <c r="N694">
        <v>1009</v>
      </c>
      <c r="O694" t="s">
        <v>63</v>
      </c>
      <c r="P694" t="s">
        <v>63</v>
      </c>
      <c r="Q694">
        <v>1000</v>
      </c>
      <c r="X694">
        <v>1.4E-3</v>
      </c>
      <c r="Y694">
        <v>10815</v>
      </c>
      <c r="Z694">
        <v>0</v>
      </c>
      <c r="AA694">
        <v>0</v>
      </c>
      <c r="AB694">
        <v>0</v>
      </c>
      <c r="AC694">
        <v>0</v>
      </c>
      <c r="AD694">
        <v>1</v>
      </c>
      <c r="AE694">
        <v>0</v>
      </c>
      <c r="AF694" t="s">
        <v>6</v>
      </c>
      <c r="AG694">
        <v>1.4E-3</v>
      </c>
      <c r="AH694">
        <v>3</v>
      </c>
      <c r="AI694">
        <v>-1</v>
      </c>
      <c r="AJ694" t="s">
        <v>6</v>
      </c>
      <c r="AK694">
        <v>4</v>
      </c>
      <c r="AL694">
        <v>-15.141</v>
      </c>
      <c r="AM694">
        <v>0</v>
      </c>
      <c r="AN694">
        <v>0</v>
      </c>
      <c r="AO694">
        <v>0</v>
      </c>
      <c r="AP694">
        <v>0</v>
      </c>
      <c r="AQ694">
        <v>0</v>
      </c>
      <c r="AR694">
        <v>1</v>
      </c>
    </row>
    <row r="695" spans="1:44" x14ac:dyDescent="0.2">
      <c r="A695">
        <f>ROW(Source!A359)</f>
        <v>359</v>
      </c>
      <c r="B695">
        <v>86296297</v>
      </c>
      <c r="C695">
        <v>86296266</v>
      </c>
      <c r="D695">
        <v>27378501</v>
      </c>
      <c r="E695">
        <v>1</v>
      </c>
      <c r="F695">
        <v>1</v>
      </c>
      <c r="G695">
        <v>1</v>
      </c>
      <c r="H695">
        <v>3</v>
      </c>
      <c r="I695" t="s">
        <v>1083</v>
      </c>
      <c r="J695" t="s">
        <v>1084</v>
      </c>
      <c r="K695" t="s">
        <v>1085</v>
      </c>
      <c r="L695">
        <v>1348</v>
      </c>
      <c r="N695">
        <v>1009</v>
      </c>
      <c r="O695" t="s">
        <v>63</v>
      </c>
      <c r="P695" t="s">
        <v>63</v>
      </c>
      <c r="Q695">
        <v>1000</v>
      </c>
      <c r="X695">
        <v>3.3E-3</v>
      </c>
      <c r="Y695">
        <v>9100</v>
      </c>
      <c r="Z695">
        <v>0</v>
      </c>
      <c r="AA695">
        <v>0</v>
      </c>
      <c r="AB695">
        <v>0</v>
      </c>
      <c r="AC695">
        <v>0</v>
      </c>
      <c r="AD695">
        <v>1</v>
      </c>
      <c r="AE695">
        <v>0</v>
      </c>
      <c r="AF695" t="s">
        <v>6</v>
      </c>
      <c r="AG695">
        <v>3.3E-3</v>
      </c>
      <c r="AH695">
        <v>3</v>
      </c>
      <c r="AI695">
        <v>-1</v>
      </c>
      <c r="AJ695" t="s">
        <v>6</v>
      </c>
      <c r="AK695">
        <v>4</v>
      </c>
      <c r="AL695">
        <v>-30.03</v>
      </c>
      <c r="AM695">
        <v>0</v>
      </c>
      <c r="AN695">
        <v>0</v>
      </c>
      <c r="AO695">
        <v>0</v>
      </c>
      <c r="AP695">
        <v>0</v>
      </c>
      <c r="AQ695">
        <v>0</v>
      </c>
      <c r="AR695">
        <v>1</v>
      </c>
    </row>
    <row r="696" spans="1:44" x14ac:dyDescent="0.2">
      <c r="A696">
        <f>ROW(Source!A359)</f>
        <v>359</v>
      </c>
      <c r="B696">
        <v>86296298</v>
      </c>
      <c r="C696">
        <v>86296266</v>
      </c>
      <c r="D696">
        <v>27378576</v>
      </c>
      <c r="E696">
        <v>1</v>
      </c>
      <c r="F696">
        <v>1</v>
      </c>
      <c r="G696">
        <v>1</v>
      </c>
      <c r="H696">
        <v>3</v>
      </c>
      <c r="I696" t="s">
        <v>1040</v>
      </c>
      <c r="J696" t="s">
        <v>1041</v>
      </c>
      <c r="K696" t="s">
        <v>62</v>
      </c>
      <c r="L696">
        <v>1348</v>
      </c>
      <c r="N696">
        <v>1009</v>
      </c>
      <c r="O696" t="s">
        <v>63</v>
      </c>
      <c r="P696" t="s">
        <v>63</v>
      </c>
      <c r="Q696">
        <v>1000</v>
      </c>
      <c r="X696">
        <v>1.0000000000000001E-5</v>
      </c>
      <c r="Y696">
        <v>12050</v>
      </c>
      <c r="Z696">
        <v>0</v>
      </c>
      <c r="AA696">
        <v>0</v>
      </c>
      <c r="AB696">
        <v>0</v>
      </c>
      <c r="AC696">
        <v>0</v>
      </c>
      <c r="AD696">
        <v>1</v>
      </c>
      <c r="AE696">
        <v>0</v>
      </c>
      <c r="AF696" t="s">
        <v>6</v>
      </c>
      <c r="AG696">
        <v>1.0000000000000001E-5</v>
      </c>
      <c r="AH696">
        <v>3</v>
      </c>
      <c r="AI696">
        <v>-1</v>
      </c>
      <c r="AJ696" t="s">
        <v>6</v>
      </c>
      <c r="AK696">
        <v>4</v>
      </c>
      <c r="AL696">
        <v>-0.12050000000000001</v>
      </c>
      <c r="AM696">
        <v>0</v>
      </c>
      <c r="AN696">
        <v>0</v>
      </c>
      <c r="AO696">
        <v>0</v>
      </c>
      <c r="AP696">
        <v>0</v>
      </c>
      <c r="AQ696">
        <v>0</v>
      </c>
      <c r="AR696">
        <v>1</v>
      </c>
    </row>
    <row r="697" spans="1:44" x14ac:dyDescent="0.2">
      <c r="A697">
        <f>ROW(Source!A359)</f>
        <v>359</v>
      </c>
      <c r="B697">
        <v>86296299</v>
      </c>
      <c r="C697">
        <v>86296266</v>
      </c>
      <c r="D697">
        <v>27371084</v>
      </c>
      <c r="E697">
        <v>1</v>
      </c>
      <c r="F697">
        <v>1</v>
      </c>
      <c r="G697">
        <v>1</v>
      </c>
      <c r="H697">
        <v>3</v>
      </c>
      <c r="I697" t="s">
        <v>255</v>
      </c>
      <c r="J697" t="s">
        <v>257</v>
      </c>
      <c r="K697" t="s">
        <v>256</v>
      </c>
      <c r="L697">
        <v>1346</v>
      </c>
      <c r="N697">
        <v>1009</v>
      </c>
      <c r="O697" t="s">
        <v>182</v>
      </c>
      <c r="P697" t="s">
        <v>182</v>
      </c>
      <c r="Q697">
        <v>1</v>
      </c>
      <c r="X697">
        <v>0.45</v>
      </c>
      <c r="Y697">
        <v>6.12</v>
      </c>
      <c r="Z697">
        <v>0</v>
      </c>
      <c r="AA697">
        <v>0</v>
      </c>
      <c r="AB697">
        <v>0</v>
      </c>
      <c r="AC697">
        <v>0</v>
      </c>
      <c r="AD697">
        <v>1</v>
      </c>
      <c r="AE697">
        <v>0</v>
      </c>
      <c r="AF697" t="s">
        <v>6</v>
      </c>
      <c r="AG697">
        <v>0.45</v>
      </c>
      <c r="AH697">
        <v>2</v>
      </c>
      <c r="AI697">
        <v>86296278</v>
      </c>
      <c r="AJ697">
        <v>610</v>
      </c>
      <c r="AK697">
        <v>3</v>
      </c>
      <c r="AL697">
        <v>-2.754</v>
      </c>
      <c r="AM697">
        <v>0</v>
      </c>
      <c r="AN697">
        <v>0</v>
      </c>
      <c r="AO697">
        <v>0</v>
      </c>
      <c r="AP697">
        <v>0</v>
      </c>
      <c r="AQ697">
        <v>0</v>
      </c>
      <c r="AR697">
        <v>1</v>
      </c>
    </row>
    <row r="698" spans="1:44" x14ac:dyDescent="0.2">
      <c r="A698">
        <f>ROW(Source!A359)</f>
        <v>359</v>
      </c>
      <c r="B698">
        <v>86296300</v>
      </c>
      <c r="C698">
        <v>86296266</v>
      </c>
      <c r="D698">
        <v>27374681</v>
      </c>
      <c r="E698">
        <v>1</v>
      </c>
      <c r="F698">
        <v>1</v>
      </c>
      <c r="G698">
        <v>1</v>
      </c>
      <c r="H698">
        <v>3</v>
      </c>
      <c r="I698" t="s">
        <v>1086</v>
      </c>
      <c r="J698" t="s">
        <v>1087</v>
      </c>
      <c r="K698" t="s">
        <v>1088</v>
      </c>
      <c r="L698">
        <v>1348</v>
      </c>
      <c r="N698">
        <v>1009</v>
      </c>
      <c r="O698" t="s">
        <v>63</v>
      </c>
      <c r="P698" t="s">
        <v>63</v>
      </c>
      <c r="Q698">
        <v>1000</v>
      </c>
      <c r="X698">
        <v>5.9999999999999995E-4</v>
      </c>
      <c r="Y698">
        <v>9169.91</v>
      </c>
      <c r="Z698">
        <v>0</v>
      </c>
      <c r="AA698">
        <v>0</v>
      </c>
      <c r="AB698">
        <v>0</v>
      </c>
      <c r="AC698">
        <v>0</v>
      </c>
      <c r="AD698">
        <v>1</v>
      </c>
      <c r="AE698">
        <v>0</v>
      </c>
      <c r="AF698" t="s">
        <v>6</v>
      </c>
      <c r="AG698">
        <v>5.9999999999999995E-4</v>
      </c>
      <c r="AH698">
        <v>3</v>
      </c>
      <c r="AI698">
        <v>-1</v>
      </c>
      <c r="AJ698" t="s">
        <v>6</v>
      </c>
      <c r="AK698">
        <v>4</v>
      </c>
      <c r="AL698">
        <v>-5.5019459999999993</v>
      </c>
      <c r="AM698">
        <v>0</v>
      </c>
      <c r="AN698">
        <v>0</v>
      </c>
      <c r="AO698">
        <v>0</v>
      </c>
      <c r="AP698">
        <v>0</v>
      </c>
      <c r="AQ698">
        <v>0</v>
      </c>
      <c r="AR698">
        <v>1</v>
      </c>
    </row>
    <row r="699" spans="1:44" x14ac:dyDescent="0.2">
      <c r="A699">
        <f>ROW(Source!A359)</f>
        <v>359</v>
      </c>
      <c r="B699">
        <v>86296301</v>
      </c>
      <c r="C699">
        <v>86296266</v>
      </c>
      <c r="D699">
        <v>27386415</v>
      </c>
      <c r="E699">
        <v>1</v>
      </c>
      <c r="F699">
        <v>1</v>
      </c>
      <c r="G699">
        <v>1</v>
      </c>
      <c r="H699">
        <v>3</v>
      </c>
      <c r="I699" t="s">
        <v>1092</v>
      </c>
      <c r="J699" t="s">
        <v>1093</v>
      </c>
      <c r="K699" t="s">
        <v>1094</v>
      </c>
      <c r="L699">
        <v>1348</v>
      </c>
      <c r="N699">
        <v>1009</v>
      </c>
      <c r="O699" t="s">
        <v>63</v>
      </c>
      <c r="P699" t="s">
        <v>63</v>
      </c>
      <c r="Q699">
        <v>1000</v>
      </c>
      <c r="X699">
        <v>3.1E-4</v>
      </c>
      <c r="Y699">
        <v>15620</v>
      </c>
      <c r="Z699">
        <v>0</v>
      </c>
      <c r="AA699">
        <v>0</v>
      </c>
      <c r="AB699">
        <v>0</v>
      </c>
      <c r="AC699">
        <v>0</v>
      </c>
      <c r="AD699">
        <v>1</v>
      </c>
      <c r="AE699">
        <v>0</v>
      </c>
      <c r="AF699" t="s">
        <v>6</v>
      </c>
      <c r="AG699">
        <v>3.1E-4</v>
      </c>
      <c r="AH699">
        <v>3</v>
      </c>
      <c r="AI699">
        <v>-1</v>
      </c>
      <c r="AJ699" t="s">
        <v>6</v>
      </c>
      <c r="AK699">
        <v>4</v>
      </c>
      <c r="AL699">
        <v>-4.8422000000000001</v>
      </c>
      <c r="AM699">
        <v>0</v>
      </c>
      <c r="AN699">
        <v>0</v>
      </c>
      <c r="AO699">
        <v>0</v>
      </c>
      <c r="AP699">
        <v>0</v>
      </c>
      <c r="AQ699">
        <v>0</v>
      </c>
      <c r="AR699">
        <v>1</v>
      </c>
    </row>
    <row r="700" spans="1:44" x14ac:dyDescent="0.2">
      <c r="A700">
        <f>ROW(Source!A359)</f>
        <v>359</v>
      </c>
      <c r="B700">
        <v>86296302</v>
      </c>
      <c r="C700">
        <v>86296266</v>
      </c>
      <c r="D700">
        <v>27390428</v>
      </c>
      <c r="E700">
        <v>1</v>
      </c>
      <c r="F700">
        <v>1</v>
      </c>
      <c r="G700">
        <v>1</v>
      </c>
      <c r="H700">
        <v>3</v>
      </c>
      <c r="I700" t="s">
        <v>1098</v>
      </c>
      <c r="J700" t="s">
        <v>1099</v>
      </c>
      <c r="K700" t="s">
        <v>1100</v>
      </c>
      <c r="L700">
        <v>1348</v>
      </c>
      <c r="N700">
        <v>1009</v>
      </c>
      <c r="O700" t="s">
        <v>63</v>
      </c>
      <c r="P700" t="s">
        <v>63</v>
      </c>
      <c r="Q700">
        <v>1000</v>
      </c>
      <c r="X700">
        <v>1</v>
      </c>
      <c r="Y700">
        <v>0</v>
      </c>
      <c r="Z700">
        <v>0</v>
      </c>
      <c r="AA700">
        <v>0</v>
      </c>
      <c r="AB700">
        <v>0</v>
      </c>
      <c r="AC700">
        <v>0</v>
      </c>
      <c r="AD700">
        <v>0</v>
      </c>
      <c r="AE700">
        <v>0</v>
      </c>
      <c r="AF700" t="s">
        <v>6</v>
      </c>
      <c r="AG700">
        <v>1</v>
      </c>
      <c r="AH700">
        <v>3</v>
      </c>
      <c r="AI700">
        <v>-1</v>
      </c>
      <c r="AJ700" t="s">
        <v>6</v>
      </c>
      <c r="AK700">
        <v>0</v>
      </c>
      <c r="AL700">
        <v>0</v>
      </c>
      <c r="AM700">
        <v>0</v>
      </c>
      <c r="AN700">
        <v>0</v>
      </c>
      <c r="AO700">
        <v>0</v>
      </c>
      <c r="AP700">
        <v>0</v>
      </c>
      <c r="AQ700">
        <v>0</v>
      </c>
      <c r="AR700">
        <v>0</v>
      </c>
    </row>
    <row r="701" spans="1:44" x14ac:dyDescent="0.2">
      <c r="A701">
        <f>ROW(Source!A359)</f>
        <v>359</v>
      </c>
      <c r="B701">
        <v>86296303</v>
      </c>
      <c r="C701">
        <v>86296266</v>
      </c>
      <c r="D701">
        <v>27429718</v>
      </c>
      <c r="E701">
        <v>1</v>
      </c>
      <c r="F701">
        <v>1</v>
      </c>
      <c r="G701">
        <v>1</v>
      </c>
      <c r="H701">
        <v>3</v>
      </c>
      <c r="I701" t="s">
        <v>1101</v>
      </c>
      <c r="J701" t="s">
        <v>1102</v>
      </c>
      <c r="K701" t="s">
        <v>1103</v>
      </c>
      <c r="L701">
        <v>1302</v>
      </c>
      <c r="N701">
        <v>1003</v>
      </c>
      <c r="O701" t="s">
        <v>1104</v>
      </c>
      <c r="P701" t="s">
        <v>1104</v>
      </c>
      <c r="Q701">
        <v>10</v>
      </c>
      <c r="X701">
        <v>1.8700000000000001E-2</v>
      </c>
      <c r="Y701">
        <v>50.25</v>
      </c>
      <c r="Z701">
        <v>0</v>
      </c>
      <c r="AA701">
        <v>0</v>
      </c>
      <c r="AB701">
        <v>0</v>
      </c>
      <c r="AC701">
        <v>0</v>
      </c>
      <c r="AD701">
        <v>1</v>
      </c>
      <c r="AE701">
        <v>0</v>
      </c>
      <c r="AF701" t="s">
        <v>6</v>
      </c>
      <c r="AG701">
        <v>1.8700000000000001E-2</v>
      </c>
      <c r="AH701">
        <v>3</v>
      </c>
      <c r="AI701">
        <v>-1</v>
      </c>
      <c r="AJ701" t="s">
        <v>6</v>
      </c>
      <c r="AK701">
        <v>4</v>
      </c>
      <c r="AL701">
        <v>-0.93967500000000004</v>
      </c>
      <c r="AM701">
        <v>0</v>
      </c>
      <c r="AN701">
        <v>0</v>
      </c>
      <c r="AO701">
        <v>0</v>
      </c>
      <c r="AP701">
        <v>0</v>
      </c>
      <c r="AQ701">
        <v>0</v>
      </c>
      <c r="AR701">
        <v>1</v>
      </c>
    </row>
    <row r="702" spans="1:44" x14ac:dyDescent="0.2">
      <c r="A702">
        <f>ROW(Source!A360)</f>
        <v>360</v>
      </c>
      <c r="B702">
        <v>86296283</v>
      </c>
      <c r="C702">
        <v>86296266</v>
      </c>
      <c r="D702">
        <v>27493458</v>
      </c>
      <c r="E702">
        <v>1</v>
      </c>
      <c r="F702">
        <v>1</v>
      </c>
      <c r="G702">
        <v>1</v>
      </c>
      <c r="H702">
        <v>1</v>
      </c>
      <c r="I702" t="s">
        <v>998</v>
      </c>
      <c r="J702" t="s">
        <v>6</v>
      </c>
      <c r="K702" t="s">
        <v>999</v>
      </c>
      <c r="L702">
        <v>1369</v>
      </c>
      <c r="N702">
        <v>1013</v>
      </c>
      <c r="O702" t="s">
        <v>921</v>
      </c>
      <c r="P702" t="s">
        <v>921</v>
      </c>
      <c r="Q702">
        <v>1</v>
      </c>
      <c r="X702">
        <v>50.79</v>
      </c>
      <c r="Y702">
        <v>0</v>
      </c>
      <c r="Z702">
        <v>0</v>
      </c>
      <c r="AA702">
        <v>0</v>
      </c>
      <c r="AB702">
        <v>8.6</v>
      </c>
      <c r="AC702">
        <v>0</v>
      </c>
      <c r="AD702">
        <v>1</v>
      </c>
      <c r="AE702">
        <v>1</v>
      </c>
      <c r="AF702" t="s">
        <v>6</v>
      </c>
      <c r="AG702">
        <v>50.79</v>
      </c>
      <c r="AH702">
        <v>2</v>
      </c>
      <c r="AI702">
        <v>86296267</v>
      </c>
      <c r="AJ702">
        <v>615</v>
      </c>
      <c r="AK702">
        <v>0</v>
      </c>
      <c r="AL702">
        <v>0</v>
      </c>
      <c r="AM702">
        <v>0</v>
      </c>
      <c r="AN702">
        <v>0</v>
      </c>
      <c r="AO702">
        <v>0</v>
      </c>
      <c r="AP702">
        <v>0</v>
      </c>
      <c r="AQ702">
        <v>0</v>
      </c>
      <c r="AR702">
        <v>0</v>
      </c>
    </row>
    <row r="703" spans="1:44" x14ac:dyDescent="0.2">
      <c r="A703">
        <f>ROW(Source!A360)</f>
        <v>360</v>
      </c>
      <c r="B703">
        <v>86296284</v>
      </c>
      <c r="C703">
        <v>86296266</v>
      </c>
      <c r="D703">
        <v>121548</v>
      </c>
      <c r="E703">
        <v>1</v>
      </c>
      <c r="F703">
        <v>1</v>
      </c>
      <c r="G703">
        <v>1</v>
      </c>
      <c r="H703">
        <v>1</v>
      </c>
      <c r="I703" t="s">
        <v>39</v>
      </c>
      <c r="J703" t="s">
        <v>6</v>
      </c>
      <c r="K703" t="s">
        <v>922</v>
      </c>
      <c r="L703">
        <v>608254</v>
      </c>
      <c r="N703">
        <v>1013</v>
      </c>
      <c r="O703" t="s">
        <v>923</v>
      </c>
      <c r="P703" t="s">
        <v>923</v>
      </c>
      <c r="Q703">
        <v>1</v>
      </c>
      <c r="X703">
        <v>0.12</v>
      </c>
      <c r="Y703">
        <v>0</v>
      </c>
      <c r="Z703">
        <v>0</v>
      </c>
      <c r="AA703">
        <v>0</v>
      </c>
      <c r="AB703">
        <v>0</v>
      </c>
      <c r="AC703">
        <v>0</v>
      </c>
      <c r="AD703">
        <v>1</v>
      </c>
      <c r="AE703">
        <v>2</v>
      </c>
      <c r="AF703" t="s">
        <v>6</v>
      </c>
      <c r="AG703">
        <v>0.12</v>
      </c>
      <c r="AH703">
        <v>2</v>
      </c>
      <c r="AI703">
        <v>86296268</v>
      </c>
      <c r="AJ703">
        <v>616</v>
      </c>
      <c r="AK703">
        <v>0</v>
      </c>
      <c r="AL703">
        <v>0</v>
      </c>
      <c r="AM703">
        <v>0</v>
      </c>
      <c r="AN703">
        <v>0</v>
      </c>
      <c r="AO703">
        <v>0</v>
      </c>
      <c r="AP703">
        <v>0</v>
      </c>
      <c r="AQ703">
        <v>0</v>
      </c>
      <c r="AR703">
        <v>0</v>
      </c>
    </row>
    <row r="704" spans="1:44" x14ac:dyDescent="0.2">
      <c r="A704">
        <f>ROW(Source!A360)</f>
        <v>360</v>
      </c>
      <c r="B704">
        <v>86296285</v>
      </c>
      <c r="C704">
        <v>86296266</v>
      </c>
      <c r="D704">
        <v>27439499</v>
      </c>
      <c r="E704">
        <v>1</v>
      </c>
      <c r="F704">
        <v>1</v>
      </c>
      <c r="G704">
        <v>1</v>
      </c>
      <c r="H704">
        <v>2</v>
      </c>
      <c r="I704" t="s">
        <v>930</v>
      </c>
      <c r="J704" t="s">
        <v>931</v>
      </c>
      <c r="K704" t="s">
        <v>932</v>
      </c>
      <c r="L704">
        <v>1368</v>
      </c>
      <c r="N704">
        <v>1011</v>
      </c>
      <c r="O704" t="s">
        <v>927</v>
      </c>
      <c r="P704" t="s">
        <v>927</v>
      </c>
      <c r="Q704">
        <v>1</v>
      </c>
      <c r="X704">
        <v>0.12</v>
      </c>
      <c r="Y704">
        <v>0</v>
      </c>
      <c r="Z704">
        <v>112.67</v>
      </c>
      <c r="AA704">
        <v>13.61</v>
      </c>
      <c r="AB704">
        <v>0</v>
      </c>
      <c r="AC704">
        <v>0</v>
      </c>
      <c r="AD704">
        <v>1</v>
      </c>
      <c r="AE704">
        <v>0</v>
      </c>
      <c r="AF704" t="s">
        <v>6</v>
      </c>
      <c r="AG704">
        <v>0.12</v>
      </c>
      <c r="AH704">
        <v>2</v>
      </c>
      <c r="AI704">
        <v>86296269</v>
      </c>
      <c r="AJ704">
        <v>617</v>
      </c>
      <c r="AK704">
        <v>0</v>
      </c>
      <c r="AL704">
        <v>0</v>
      </c>
      <c r="AM704">
        <v>0</v>
      </c>
      <c r="AN704">
        <v>0</v>
      </c>
      <c r="AO704">
        <v>0</v>
      </c>
      <c r="AP704">
        <v>0</v>
      </c>
      <c r="AQ704">
        <v>0</v>
      </c>
      <c r="AR704">
        <v>0</v>
      </c>
    </row>
    <row r="705" spans="1:44" x14ac:dyDescent="0.2">
      <c r="A705">
        <f>ROW(Source!A360)</f>
        <v>360</v>
      </c>
      <c r="B705">
        <v>86296286</v>
      </c>
      <c r="C705">
        <v>86296266</v>
      </c>
      <c r="D705">
        <v>27439598</v>
      </c>
      <c r="E705">
        <v>1</v>
      </c>
      <c r="F705">
        <v>1</v>
      </c>
      <c r="G705">
        <v>1</v>
      </c>
      <c r="H705">
        <v>2</v>
      </c>
      <c r="I705" t="s">
        <v>1000</v>
      </c>
      <c r="J705" t="s">
        <v>1001</v>
      </c>
      <c r="K705" t="s">
        <v>1002</v>
      </c>
      <c r="L705">
        <v>1368</v>
      </c>
      <c r="N705">
        <v>1011</v>
      </c>
      <c r="O705" t="s">
        <v>927</v>
      </c>
      <c r="P705" t="s">
        <v>927</v>
      </c>
      <c r="Q705">
        <v>1</v>
      </c>
      <c r="X705">
        <v>10.53</v>
      </c>
      <c r="Y705">
        <v>0</v>
      </c>
      <c r="Z705">
        <v>8.4600000000000009</v>
      </c>
      <c r="AA705">
        <v>0</v>
      </c>
      <c r="AB705">
        <v>0</v>
      </c>
      <c r="AC705">
        <v>0</v>
      </c>
      <c r="AD705">
        <v>1</v>
      </c>
      <c r="AE705">
        <v>0</v>
      </c>
      <c r="AF705" t="s">
        <v>6</v>
      </c>
      <c r="AG705">
        <v>10.53</v>
      </c>
      <c r="AH705">
        <v>2</v>
      </c>
      <c r="AI705">
        <v>86296270</v>
      </c>
      <c r="AJ705">
        <v>618</v>
      </c>
      <c r="AK705">
        <v>0</v>
      </c>
      <c r="AL705">
        <v>0</v>
      </c>
      <c r="AM705">
        <v>0</v>
      </c>
      <c r="AN705">
        <v>0</v>
      </c>
      <c r="AO705">
        <v>0</v>
      </c>
      <c r="AP705">
        <v>0</v>
      </c>
      <c r="AQ705">
        <v>0</v>
      </c>
      <c r="AR705">
        <v>0</v>
      </c>
    </row>
    <row r="706" spans="1:44" x14ac:dyDescent="0.2">
      <c r="A706">
        <f>ROW(Source!A360)</f>
        <v>360</v>
      </c>
      <c r="B706">
        <v>86296287</v>
      </c>
      <c r="C706">
        <v>86296266</v>
      </c>
      <c r="D706">
        <v>27439705</v>
      </c>
      <c r="E706">
        <v>1</v>
      </c>
      <c r="F706">
        <v>1</v>
      </c>
      <c r="G706">
        <v>1</v>
      </c>
      <c r="H706">
        <v>2</v>
      </c>
      <c r="I706" t="s">
        <v>986</v>
      </c>
      <c r="J706" t="s">
        <v>987</v>
      </c>
      <c r="K706" t="s">
        <v>988</v>
      </c>
      <c r="L706">
        <v>1368</v>
      </c>
      <c r="N706">
        <v>1011</v>
      </c>
      <c r="O706" t="s">
        <v>927</v>
      </c>
      <c r="P706" t="s">
        <v>927</v>
      </c>
      <c r="Q706">
        <v>1</v>
      </c>
      <c r="X706">
        <v>1.86</v>
      </c>
      <c r="Y706">
        <v>0</v>
      </c>
      <c r="Z706">
        <v>1.1000000000000001</v>
      </c>
      <c r="AA706">
        <v>0</v>
      </c>
      <c r="AB706">
        <v>0</v>
      </c>
      <c r="AC706">
        <v>0</v>
      </c>
      <c r="AD706">
        <v>1</v>
      </c>
      <c r="AE706">
        <v>0</v>
      </c>
      <c r="AF706" t="s">
        <v>6</v>
      </c>
      <c r="AG706">
        <v>1.86</v>
      </c>
      <c r="AH706">
        <v>2</v>
      </c>
      <c r="AI706">
        <v>86296271</v>
      </c>
      <c r="AJ706">
        <v>619</v>
      </c>
      <c r="AK706">
        <v>0</v>
      </c>
      <c r="AL706">
        <v>0</v>
      </c>
      <c r="AM706">
        <v>0</v>
      </c>
      <c r="AN706">
        <v>0</v>
      </c>
      <c r="AO706">
        <v>0</v>
      </c>
      <c r="AP706">
        <v>0</v>
      </c>
      <c r="AQ706">
        <v>0</v>
      </c>
      <c r="AR706">
        <v>0</v>
      </c>
    </row>
    <row r="707" spans="1:44" x14ac:dyDescent="0.2">
      <c r="A707">
        <f>ROW(Source!A360)</f>
        <v>360</v>
      </c>
      <c r="B707">
        <v>86296288</v>
      </c>
      <c r="C707">
        <v>86296266</v>
      </c>
      <c r="D707">
        <v>27439713</v>
      </c>
      <c r="E707">
        <v>1</v>
      </c>
      <c r="F707">
        <v>1</v>
      </c>
      <c r="G707">
        <v>1</v>
      </c>
      <c r="H707">
        <v>2</v>
      </c>
      <c r="I707" t="s">
        <v>989</v>
      </c>
      <c r="J707" t="s">
        <v>990</v>
      </c>
      <c r="K707" t="s">
        <v>991</v>
      </c>
      <c r="L707">
        <v>1368</v>
      </c>
      <c r="N707">
        <v>1011</v>
      </c>
      <c r="O707" t="s">
        <v>927</v>
      </c>
      <c r="P707" t="s">
        <v>927</v>
      </c>
      <c r="Q707">
        <v>1</v>
      </c>
      <c r="X707">
        <v>2.0299999999999998</v>
      </c>
      <c r="Y707">
        <v>0</v>
      </c>
      <c r="Z707">
        <v>11.76</v>
      </c>
      <c r="AA707">
        <v>0</v>
      </c>
      <c r="AB707">
        <v>0</v>
      </c>
      <c r="AC707">
        <v>0</v>
      </c>
      <c r="AD707">
        <v>1</v>
      </c>
      <c r="AE707">
        <v>0</v>
      </c>
      <c r="AF707" t="s">
        <v>6</v>
      </c>
      <c r="AG707">
        <v>2.0299999999999998</v>
      </c>
      <c r="AH707">
        <v>2</v>
      </c>
      <c r="AI707">
        <v>86296272</v>
      </c>
      <c r="AJ707">
        <v>620</v>
      </c>
      <c r="AK707">
        <v>0</v>
      </c>
      <c r="AL707">
        <v>0</v>
      </c>
      <c r="AM707">
        <v>0</v>
      </c>
      <c r="AN707">
        <v>0</v>
      </c>
      <c r="AO707">
        <v>0</v>
      </c>
      <c r="AP707">
        <v>0</v>
      </c>
      <c r="AQ707">
        <v>0</v>
      </c>
      <c r="AR707">
        <v>0</v>
      </c>
    </row>
    <row r="708" spans="1:44" x14ac:dyDescent="0.2">
      <c r="A708">
        <f>ROW(Source!A360)</f>
        <v>360</v>
      </c>
      <c r="B708">
        <v>86296289</v>
      </c>
      <c r="C708">
        <v>86296266</v>
      </c>
      <c r="D708">
        <v>27439719</v>
      </c>
      <c r="E708">
        <v>1</v>
      </c>
      <c r="F708">
        <v>1</v>
      </c>
      <c r="G708">
        <v>1</v>
      </c>
      <c r="H708">
        <v>2</v>
      </c>
      <c r="I708" t="s">
        <v>992</v>
      </c>
      <c r="J708" t="s">
        <v>993</v>
      </c>
      <c r="K708" t="s">
        <v>994</v>
      </c>
      <c r="L708">
        <v>1368</v>
      </c>
      <c r="N708">
        <v>1011</v>
      </c>
      <c r="O708" t="s">
        <v>927</v>
      </c>
      <c r="P708" t="s">
        <v>927</v>
      </c>
      <c r="Q708">
        <v>1</v>
      </c>
      <c r="X708">
        <v>0.14000000000000001</v>
      </c>
      <c r="Y708">
        <v>0</v>
      </c>
      <c r="Z708">
        <v>6.57</v>
      </c>
      <c r="AA708">
        <v>0</v>
      </c>
      <c r="AB708">
        <v>0</v>
      </c>
      <c r="AC708">
        <v>0</v>
      </c>
      <c r="AD708">
        <v>1</v>
      </c>
      <c r="AE708">
        <v>0</v>
      </c>
      <c r="AF708" t="s">
        <v>6</v>
      </c>
      <c r="AG708">
        <v>0.14000000000000001</v>
      </c>
      <c r="AH708">
        <v>2</v>
      </c>
      <c r="AI708">
        <v>86296273</v>
      </c>
      <c r="AJ708">
        <v>621</v>
      </c>
      <c r="AK708">
        <v>0</v>
      </c>
      <c r="AL708">
        <v>0</v>
      </c>
      <c r="AM708">
        <v>0</v>
      </c>
      <c r="AN708">
        <v>0</v>
      </c>
      <c r="AO708">
        <v>0</v>
      </c>
      <c r="AP708">
        <v>0</v>
      </c>
      <c r="AQ708">
        <v>0</v>
      </c>
      <c r="AR708">
        <v>0</v>
      </c>
    </row>
    <row r="709" spans="1:44" x14ac:dyDescent="0.2">
      <c r="A709">
        <f>ROW(Source!A360)</f>
        <v>360</v>
      </c>
      <c r="B709">
        <v>86296290</v>
      </c>
      <c r="C709">
        <v>86296266</v>
      </c>
      <c r="D709">
        <v>27441019</v>
      </c>
      <c r="E709">
        <v>1</v>
      </c>
      <c r="F709">
        <v>1</v>
      </c>
      <c r="G709">
        <v>1</v>
      </c>
      <c r="H709">
        <v>2</v>
      </c>
      <c r="I709" t="s">
        <v>995</v>
      </c>
      <c r="J709" t="s">
        <v>996</v>
      </c>
      <c r="K709" t="s">
        <v>997</v>
      </c>
      <c r="L709">
        <v>1368</v>
      </c>
      <c r="N709">
        <v>1011</v>
      </c>
      <c r="O709" t="s">
        <v>927</v>
      </c>
      <c r="P709" t="s">
        <v>927</v>
      </c>
      <c r="Q709">
        <v>1</v>
      </c>
      <c r="X709">
        <v>0.41</v>
      </c>
      <c r="Y709">
        <v>0</v>
      </c>
      <c r="Z709">
        <v>5.09</v>
      </c>
      <c r="AA709">
        <v>0</v>
      </c>
      <c r="AB709">
        <v>0</v>
      </c>
      <c r="AC709">
        <v>0</v>
      </c>
      <c r="AD709">
        <v>1</v>
      </c>
      <c r="AE709">
        <v>0</v>
      </c>
      <c r="AF709" t="s">
        <v>6</v>
      </c>
      <c r="AG709">
        <v>0.41</v>
      </c>
      <c r="AH709">
        <v>2</v>
      </c>
      <c r="AI709">
        <v>86296274</v>
      </c>
      <c r="AJ709">
        <v>622</v>
      </c>
      <c r="AK709">
        <v>0</v>
      </c>
      <c r="AL709">
        <v>0</v>
      </c>
      <c r="AM709">
        <v>0</v>
      </c>
      <c r="AN709">
        <v>0</v>
      </c>
      <c r="AO709">
        <v>0</v>
      </c>
      <c r="AP709">
        <v>0</v>
      </c>
      <c r="AQ709">
        <v>0</v>
      </c>
      <c r="AR709">
        <v>0</v>
      </c>
    </row>
    <row r="710" spans="1:44" x14ac:dyDescent="0.2">
      <c r="A710">
        <f>ROW(Source!A360)</f>
        <v>360</v>
      </c>
      <c r="B710">
        <v>86296291</v>
      </c>
      <c r="C710">
        <v>86296266</v>
      </c>
      <c r="D710">
        <v>27441327</v>
      </c>
      <c r="E710">
        <v>1</v>
      </c>
      <c r="F710">
        <v>1</v>
      </c>
      <c r="G710">
        <v>1</v>
      </c>
      <c r="H710">
        <v>2</v>
      </c>
      <c r="I710" t="s">
        <v>936</v>
      </c>
      <c r="J710" t="s">
        <v>937</v>
      </c>
      <c r="K710" t="s">
        <v>938</v>
      </c>
      <c r="L710">
        <v>1368</v>
      </c>
      <c r="N710">
        <v>1011</v>
      </c>
      <c r="O710" t="s">
        <v>927</v>
      </c>
      <c r="P710" t="s">
        <v>927</v>
      </c>
      <c r="Q710">
        <v>1</v>
      </c>
      <c r="X710">
        <v>0.19</v>
      </c>
      <c r="Y710">
        <v>0</v>
      </c>
      <c r="Z710">
        <v>93.37</v>
      </c>
      <c r="AA710">
        <v>11.69</v>
      </c>
      <c r="AB710">
        <v>0</v>
      </c>
      <c r="AC710">
        <v>0</v>
      </c>
      <c r="AD710">
        <v>1</v>
      </c>
      <c r="AE710">
        <v>0</v>
      </c>
      <c r="AF710" t="s">
        <v>6</v>
      </c>
      <c r="AG710">
        <v>0.19</v>
      </c>
      <c r="AH710">
        <v>2</v>
      </c>
      <c r="AI710">
        <v>86296275</v>
      </c>
      <c r="AJ710">
        <v>623</v>
      </c>
      <c r="AK710">
        <v>0</v>
      </c>
      <c r="AL710">
        <v>0</v>
      </c>
      <c r="AM710">
        <v>0</v>
      </c>
      <c r="AN710">
        <v>0</v>
      </c>
      <c r="AO710">
        <v>0</v>
      </c>
      <c r="AP710">
        <v>0</v>
      </c>
      <c r="AQ710">
        <v>0</v>
      </c>
      <c r="AR710">
        <v>0</v>
      </c>
    </row>
    <row r="711" spans="1:44" x14ac:dyDescent="0.2">
      <c r="A711">
        <f>ROW(Source!A360)</f>
        <v>360</v>
      </c>
      <c r="B711">
        <v>86296292</v>
      </c>
      <c r="C711">
        <v>86296266</v>
      </c>
      <c r="D711">
        <v>27371625</v>
      </c>
      <c r="E711">
        <v>1</v>
      </c>
      <c r="F711">
        <v>1</v>
      </c>
      <c r="G711">
        <v>1</v>
      </c>
      <c r="H711">
        <v>3</v>
      </c>
      <c r="I711" t="s">
        <v>1071</v>
      </c>
      <c r="J711" t="s">
        <v>1072</v>
      </c>
      <c r="K711" t="s">
        <v>1073</v>
      </c>
      <c r="L711">
        <v>1348</v>
      </c>
      <c r="N711">
        <v>1009</v>
      </c>
      <c r="O711" t="s">
        <v>63</v>
      </c>
      <c r="P711" t="s">
        <v>63</v>
      </c>
      <c r="Q711">
        <v>1000</v>
      </c>
      <c r="X711">
        <v>1E-4</v>
      </c>
      <c r="Y711">
        <v>37900</v>
      </c>
      <c r="Z711">
        <v>0</v>
      </c>
      <c r="AA711">
        <v>0</v>
      </c>
      <c r="AB711">
        <v>0</v>
      </c>
      <c r="AC711">
        <v>0</v>
      </c>
      <c r="AD711">
        <v>1</v>
      </c>
      <c r="AE711">
        <v>0</v>
      </c>
      <c r="AF711" t="s">
        <v>6</v>
      </c>
      <c r="AG711">
        <v>1E-4</v>
      </c>
      <c r="AH711">
        <v>3</v>
      </c>
      <c r="AI711">
        <v>-1</v>
      </c>
      <c r="AJ711" t="s">
        <v>6</v>
      </c>
      <c r="AK711">
        <v>4</v>
      </c>
      <c r="AL711">
        <v>-3.79</v>
      </c>
      <c r="AM711">
        <v>0</v>
      </c>
      <c r="AN711">
        <v>0</v>
      </c>
      <c r="AO711">
        <v>0</v>
      </c>
      <c r="AP711">
        <v>0</v>
      </c>
      <c r="AQ711">
        <v>0</v>
      </c>
      <c r="AR711">
        <v>1</v>
      </c>
    </row>
    <row r="712" spans="1:44" x14ac:dyDescent="0.2">
      <c r="A712">
        <f>ROW(Source!A360)</f>
        <v>360</v>
      </c>
      <c r="B712">
        <v>86296293</v>
      </c>
      <c r="C712">
        <v>86296266</v>
      </c>
      <c r="D712">
        <v>27371079</v>
      </c>
      <c r="E712">
        <v>1</v>
      </c>
      <c r="F712">
        <v>1</v>
      </c>
      <c r="G712">
        <v>1</v>
      </c>
      <c r="H712">
        <v>3</v>
      </c>
      <c r="I712" t="s">
        <v>249</v>
      </c>
      <c r="J712" t="s">
        <v>251</v>
      </c>
      <c r="K712" t="s">
        <v>250</v>
      </c>
      <c r="L712">
        <v>1339</v>
      </c>
      <c r="N712">
        <v>1007</v>
      </c>
      <c r="O712" t="s">
        <v>32</v>
      </c>
      <c r="P712" t="s">
        <v>32</v>
      </c>
      <c r="Q712">
        <v>1</v>
      </c>
      <c r="X712">
        <v>1.5</v>
      </c>
      <c r="Y712">
        <v>6.22</v>
      </c>
      <c r="Z712">
        <v>0</v>
      </c>
      <c r="AA712">
        <v>0</v>
      </c>
      <c r="AB712">
        <v>0</v>
      </c>
      <c r="AC712">
        <v>0</v>
      </c>
      <c r="AD712">
        <v>1</v>
      </c>
      <c r="AE712">
        <v>0</v>
      </c>
      <c r="AF712" t="s">
        <v>6</v>
      </c>
      <c r="AG712">
        <v>1.5</v>
      </c>
      <c r="AH712">
        <v>2</v>
      </c>
      <c r="AI712">
        <v>86296276</v>
      </c>
      <c r="AJ712">
        <v>624</v>
      </c>
      <c r="AK712">
        <v>3</v>
      </c>
      <c r="AL712">
        <v>-9.33</v>
      </c>
      <c r="AM712">
        <v>0</v>
      </c>
      <c r="AN712">
        <v>0</v>
      </c>
      <c r="AO712">
        <v>0</v>
      </c>
      <c r="AP712">
        <v>0</v>
      </c>
      <c r="AQ712">
        <v>0</v>
      </c>
      <c r="AR712">
        <v>1</v>
      </c>
    </row>
    <row r="713" spans="1:44" x14ac:dyDescent="0.2">
      <c r="A713">
        <f>ROW(Source!A360)</f>
        <v>360</v>
      </c>
      <c r="B713">
        <v>86296294</v>
      </c>
      <c r="C713">
        <v>86296266</v>
      </c>
      <c r="D713">
        <v>27377902</v>
      </c>
      <c r="E713">
        <v>1</v>
      </c>
      <c r="F713">
        <v>1</v>
      </c>
      <c r="G713">
        <v>1</v>
      </c>
      <c r="H713">
        <v>3</v>
      </c>
      <c r="I713" t="s">
        <v>1074</v>
      </c>
      <c r="J713" t="s">
        <v>1075</v>
      </c>
      <c r="K713" t="s">
        <v>1076</v>
      </c>
      <c r="L713">
        <v>1348</v>
      </c>
      <c r="N713">
        <v>1009</v>
      </c>
      <c r="O713" t="s">
        <v>63</v>
      </c>
      <c r="P713" t="s">
        <v>63</v>
      </c>
      <c r="Q713">
        <v>1000</v>
      </c>
      <c r="X713">
        <v>3.0000000000000001E-5</v>
      </c>
      <c r="Y713">
        <v>4965.4399999999996</v>
      </c>
      <c r="Z713">
        <v>0</v>
      </c>
      <c r="AA713">
        <v>0</v>
      </c>
      <c r="AB713">
        <v>0</v>
      </c>
      <c r="AC713">
        <v>0</v>
      </c>
      <c r="AD713">
        <v>1</v>
      </c>
      <c r="AE713">
        <v>0</v>
      </c>
      <c r="AF713" t="s">
        <v>6</v>
      </c>
      <c r="AG713">
        <v>3.0000000000000001E-5</v>
      </c>
      <c r="AH713">
        <v>3</v>
      </c>
      <c r="AI713">
        <v>-1</v>
      </c>
      <c r="AJ713" t="s">
        <v>6</v>
      </c>
      <c r="AK713">
        <v>4</v>
      </c>
      <c r="AL713">
        <v>-0.14896319999999999</v>
      </c>
      <c r="AM713">
        <v>0</v>
      </c>
      <c r="AN713">
        <v>0</v>
      </c>
      <c r="AO713">
        <v>0</v>
      </c>
      <c r="AP713">
        <v>0</v>
      </c>
      <c r="AQ713">
        <v>0</v>
      </c>
      <c r="AR713">
        <v>1</v>
      </c>
    </row>
    <row r="714" spans="1:44" x14ac:dyDescent="0.2">
      <c r="A714">
        <f>ROW(Source!A360)</f>
        <v>360</v>
      </c>
      <c r="B714">
        <v>86296295</v>
      </c>
      <c r="C714">
        <v>86296266</v>
      </c>
      <c r="D714">
        <v>27378107</v>
      </c>
      <c r="E714">
        <v>1</v>
      </c>
      <c r="F714">
        <v>1</v>
      </c>
      <c r="G714">
        <v>1</v>
      </c>
      <c r="H714">
        <v>3</v>
      </c>
      <c r="I714" t="s">
        <v>1077</v>
      </c>
      <c r="J714" t="s">
        <v>1078</v>
      </c>
      <c r="K714" t="s">
        <v>1079</v>
      </c>
      <c r="L714">
        <v>1348</v>
      </c>
      <c r="N714">
        <v>1009</v>
      </c>
      <c r="O714" t="s">
        <v>63</v>
      </c>
      <c r="P714" t="s">
        <v>63</v>
      </c>
      <c r="Q714">
        <v>1000</v>
      </c>
      <c r="X714">
        <v>1.9400000000000001E-3</v>
      </c>
      <c r="Y714">
        <v>4950</v>
      </c>
      <c r="Z714">
        <v>0</v>
      </c>
      <c r="AA714">
        <v>0</v>
      </c>
      <c r="AB714">
        <v>0</v>
      </c>
      <c r="AC714">
        <v>0</v>
      </c>
      <c r="AD714">
        <v>1</v>
      </c>
      <c r="AE714">
        <v>0</v>
      </c>
      <c r="AF714" t="s">
        <v>6</v>
      </c>
      <c r="AG714">
        <v>1.9400000000000001E-3</v>
      </c>
      <c r="AH714">
        <v>3</v>
      </c>
      <c r="AI714">
        <v>-1</v>
      </c>
      <c r="AJ714" t="s">
        <v>6</v>
      </c>
      <c r="AK714">
        <v>4</v>
      </c>
      <c r="AL714">
        <v>-9.6029999999999998</v>
      </c>
      <c r="AM714">
        <v>0</v>
      </c>
      <c r="AN714">
        <v>0</v>
      </c>
      <c r="AO714">
        <v>0</v>
      </c>
      <c r="AP714">
        <v>0</v>
      </c>
      <c r="AQ714">
        <v>0</v>
      </c>
      <c r="AR714">
        <v>1</v>
      </c>
    </row>
    <row r="715" spans="1:44" x14ac:dyDescent="0.2">
      <c r="A715">
        <f>ROW(Source!A360)</f>
        <v>360</v>
      </c>
      <c r="B715">
        <v>86296296</v>
      </c>
      <c r="C715">
        <v>86296266</v>
      </c>
      <c r="D715">
        <v>27378266</v>
      </c>
      <c r="E715">
        <v>1</v>
      </c>
      <c r="F715">
        <v>1</v>
      </c>
      <c r="G715">
        <v>1</v>
      </c>
      <c r="H715">
        <v>3</v>
      </c>
      <c r="I715" t="s">
        <v>1080</v>
      </c>
      <c r="J715" t="s">
        <v>1081</v>
      </c>
      <c r="K715" t="s">
        <v>1082</v>
      </c>
      <c r="L715">
        <v>1348</v>
      </c>
      <c r="N715">
        <v>1009</v>
      </c>
      <c r="O715" t="s">
        <v>63</v>
      </c>
      <c r="P715" t="s">
        <v>63</v>
      </c>
      <c r="Q715">
        <v>1000</v>
      </c>
      <c r="X715">
        <v>1.4E-3</v>
      </c>
      <c r="Y715">
        <v>10815</v>
      </c>
      <c r="Z715">
        <v>0</v>
      </c>
      <c r="AA715">
        <v>0</v>
      </c>
      <c r="AB715">
        <v>0</v>
      </c>
      <c r="AC715">
        <v>0</v>
      </c>
      <c r="AD715">
        <v>1</v>
      </c>
      <c r="AE715">
        <v>0</v>
      </c>
      <c r="AF715" t="s">
        <v>6</v>
      </c>
      <c r="AG715">
        <v>1.4E-3</v>
      </c>
      <c r="AH715">
        <v>3</v>
      </c>
      <c r="AI715">
        <v>-1</v>
      </c>
      <c r="AJ715" t="s">
        <v>6</v>
      </c>
      <c r="AK715">
        <v>4</v>
      </c>
      <c r="AL715">
        <v>-15.141</v>
      </c>
      <c r="AM715">
        <v>0</v>
      </c>
      <c r="AN715">
        <v>0</v>
      </c>
      <c r="AO715">
        <v>0</v>
      </c>
      <c r="AP715">
        <v>0</v>
      </c>
      <c r="AQ715">
        <v>0</v>
      </c>
      <c r="AR715">
        <v>1</v>
      </c>
    </row>
    <row r="716" spans="1:44" x14ac:dyDescent="0.2">
      <c r="A716">
        <f>ROW(Source!A360)</f>
        <v>360</v>
      </c>
      <c r="B716">
        <v>86296297</v>
      </c>
      <c r="C716">
        <v>86296266</v>
      </c>
      <c r="D716">
        <v>27378501</v>
      </c>
      <c r="E716">
        <v>1</v>
      </c>
      <c r="F716">
        <v>1</v>
      </c>
      <c r="G716">
        <v>1</v>
      </c>
      <c r="H716">
        <v>3</v>
      </c>
      <c r="I716" t="s">
        <v>1083</v>
      </c>
      <c r="J716" t="s">
        <v>1084</v>
      </c>
      <c r="K716" t="s">
        <v>1085</v>
      </c>
      <c r="L716">
        <v>1348</v>
      </c>
      <c r="N716">
        <v>1009</v>
      </c>
      <c r="O716" t="s">
        <v>63</v>
      </c>
      <c r="P716" t="s">
        <v>63</v>
      </c>
      <c r="Q716">
        <v>1000</v>
      </c>
      <c r="X716">
        <v>3.3E-3</v>
      </c>
      <c r="Y716">
        <v>9100</v>
      </c>
      <c r="Z716">
        <v>0</v>
      </c>
      <c r="AA716">
        <v>0</v>
      </c>
      <c r="AB716">
        <v>0</v>
      </c>
      <c r="AC716">
        <v>0</v>
      </c>
      <c r="AD716">
        <v>1</v>
      </c>
      <c r="AE716">
        <v>0</v>
      </c>
      <c r="AF716" t="s">
        <v>6</v>
      </c>
      <c r="AG716">
        <v>3.3E-3</v>
      </c>
      <c r="AH716">
        <v>3</v>
      </c>
      <c r="AI716">
        <v>-1</v>
      </c>
      <c r="AJ716" t="s">
        <v>6</v>
      </c>
      <c r="AK716">
        <v>4</v>
      </c>
      <c r="AL716">
        <v>-30.03</v>
      </c>
      <c r="AM716">
        <v>0</v>
      </c>
      <c r="AN716">
        <v>0</v>
      </c>
      <c r="AO716">
        <v>0</v>
      </c>
      <c r="AP716">
        <v>0</v>
      </c>
      <c r="AQ716">
        <v>0</v>
      </c>
      <c r="AR716">
        <v>1</v>
      </c>
    </row>
    <row r="717" spans="1:44" x14ac:dyDescent="0.2">
      <c r="A717">
        <f>ROW(Source!A360)</f>
        <v>360</v>
      </c>
      <c r="B717">
        <v>86296298</v>
      </c>
      <c r="C717">
        <v>86296266</v>
      </c>
      <c r="D717">
        <v>27378576</v>
      </c>
      <c r="E717">
        <v>1</v>
      </c>
      <c r="F717">
        <v>1</v>
      </c>
      <c r="G717">
        <v>1</v>
      </c>
      <c r="H717">
        <v>3</v>
      </c>
      <c r="I717" t="s">
        <v>1040</v>
      </c>
      <c r="J717" t="s">
        <v>1041</v>
      </c>
      <c r="K717" t="s">
        <v>62</v>
      </c>
      <c r="L717">
        <v>1348</v>
      </c>
      <c r="N717">
        <v>1009</v>
      </c>
      <c r="O717" t="s">
        <v>63</v>
      </c>
      <c r="P717" t="s">
        <v>63</v>
      </c>
      <c r="Q717">
        <v>1000</v>
      </c>
      <c r="X717">
        <v>1.0000000000000001E-5</v>
      </c>
      <c r="Y717">
        <v>12050</v>
      </c>
      <c r="Z717">
        <v>0</v>
      </c>
      <c r="AA717">
        <v>0</v>
      </c>
      <c r="AB717">
        <v>0</v>
      </c>
      <c r="AC717">
        <v>0</v>
      </c>
      <c r="AD717">
        <v>1</v>
      </c>
      <c r="AE717">
        <v>0</v>
      </c>
      <c r="AF717" t="s">
        <v>6</v>
      </c>
      <c r="AG717">
        <v>1.0000000000000001E-5</v>
      </c>
      <c r="AH717">
        <v>3</v>
      </c>
      <c r="AI717">
        <v>-1</v>
      </c>
      <c r="AJ717" t="s">
        <v>6</v>
      </c>
      <c r="AK717">
        <v>4</v>
      </c>
      <c r="AL717">
        <v>-0.12050000000000001</v>
      </c>
      <c r="AM717">
        <v>0</v>
      </c>
      <c r="AN717">
        <v>0</v>
      </c>
      <c r="AO717">
        <v>0</v>
      </c>
      <c r="AP717">
        <v>0</v>
      </c>
      <c r="AQ717">
        <v>0</v>
      </c>
      <c r="AR717">
        <v>1</v>
      </c>
    </row>
    <row r="718" spans="1:44" x14ac:dyDescent="0.2">
      <c r="A718">
        <f>ROW(Source!A360)</f>
        <v>360</v>
      </c>
      <c r="B718">
        <v>86296299</v>
      </c>
      <c r="C718">
        <v>86296266</v>
      </c>
      <c r="D718">
        <v>27371084</v>
      </c>
      <c r="E718">
        <v>1</v>
      </c>
      <c r="F718">
        <v>1</v>
      </c>
      <c r="G718">
        <v>1</v>
      </c>
      <c r="H718">
        <v>3</v>
      </c>
      <c r="I718" t="s">
        <v>255</v>
      </c>
      <c r="J718" t="s">
        <v>257</v>
      </c>
      <c r="K718" t="s">
        <v>256</v>
      </c>
      <c r="L718">
        <v>1346</v>
      </c>
      <c r="N718">
        <v>1009</v>
      </c>
      <c r="O718" t="s">
        <v>182</v>
      </c>
      <c r="P718" t="s">
        <v>182</v>
      </c>
      <c r="Q718">
        <v>1</v>
      </c>
      <c r="X718">
        <v>0.45</v>
      </c>
      <c r="Y718">
        <v>6.12</v>
      </c>
      <c r="Z718">
        <v>0</v>
      </c>
      <c r="AA718">
        <v>0</v>
      </c>
      <c r="AB718">
        <v>0</v>
      </c>
      <c r="AC718">
        <v>0</v>
      </c>
      <c r="AD718">
        <v>1</v>
      </c>
      <c r="AE718">
        <v>0</v>
      </c>
      <c r="AF718" t="s">
        <v>6</v>
      </c>
      <c r="AG718">
        <v>0.45</v>
      </c>
      <c r="AH718">
        <v>2</v>
      </c>
      <c r="AI718">
        <v>86296278</v>
      </c>
      <c r="AJ718">
        <v>626</v>
      </c>
      <c r="AK718">
        <v>3</v>
      </c>
      <c r="AL718">
        <v>-2.754</v>
      </c>
      <c r="AM718">
        <v>0</v>
      </c>
      <c r="AN718">
        <v>0</v>
      </c>
      <c r="AO718">
        <v>0</v>
      </c>
      <c r="AP718">
        <v>0</v>
      </c>
      <c r="AQ718">
        <v>0</v>
      </c>
      <c r="AR718">
        <v>1</v>
      </c>
    </row>
    <row r="719" spans="1:44" x14ac:dyDescent="0.2">
      <c r="A719">
        <f>ROW(Source!A360)</f>
        <v>360</v>
      </c>
      <c r="B719">
        <v>86296300</v>
      </c>
      <c r="C719">
        <v>86296266</v>
      </c>
      <c r="D719">
        <v>27374681</v>
      </c>
      <c r="E719">
        <v>1</v>
      </c>
      <c r="F719">
        <v>1</v>
      </c>
      <c r="G719">
        <v>1</v>
      </c>
      <c r="H719">
        <v>3</v>
      </c>
      <c r="I719" t="s">
        <v>1086</v>
      </c>
      <c r="J719" t="s">
        <v>1087</v>
      </c>
      <c r="K719" t="s">
        <v>1088</v>
      </c>
      <c r="L719">
        <v>1348</v>
      </c>
      <c r="N719">
        <v>1009</v>
      </c>
      <c r="O719" t="s">
        <v>63</v>
      </c>
      <c r="P719" t="s">
        <v>63</v>
      </c>
      <c r="Q719">
        <v>1000</v>
      </c>
      <c r="X719">
        <v>5.9999999999999995E-4</v>
      </c>
      <c r="Y719">
        <v>9169.91</v>
      </c>
      <c r="Z719">
        <v>0</v>
      </c>
      <c r="AA719">
        <v>0</v>
      </c>
      <c r="AB719">
        <v>0</v>
      </c>
      <c r="AC719">
        <v>0</v>
      </c>
      <c r="AD719">
        <v>1</v>
      </c>
      <c r="AE719">
        <v>0</v>
      </c>
      <c r="AF719" t="s">
        <v>6</v>
      </c>
      <c r="AG719">
        <v>5.9999999999999995E-4</v>
      </c>
      <c r="AH719">
        <v>3</v>
      </c>
      <c r="AI719">
        <v>-1</v>
      </c>
      <c r="AJ719" t="s">
        <v>6</v>
      </c>
      <c r="AK719">
        <v>4</v>
      </c>
      <c r="AL719">
        <v>-5.5019459999999993</v>
      </c>
      <c r="AM719">
        <v>0</v>
      </c>
      <c r="AN719">
        <v>0</v>
      </c>
      <c r="AO719">
        <v>0</v>
      </c>
      <c r="AP719">
        <v>0</v>
      </c>
      <c r="AQ719">
        <v>0</v>
      </c>
      <c r="AR719">
        <v>1</v>
      </c>
    </row>
    <row r="720" spans="1:44" x14ac:dyDescent="0.2">
      <c r="A720">
        <f>ROW(Source!A360)</f>
        <v>360</v>
      </c>
      <c r="B720">
        <v>86296301</v>
      </c>
      <c r="C720">
        <v>86296266</v>
      </c>
      <c r="D720">
        <v>27386415</v>
      </c>
      <c r="E720">
        <v>1</v>
      </c>
      <c r="F720">
        <v>1</v>
      </c>
      <c r="G720">
        <v>1</v>
      </c>
      <c r="H720">
        <v>3</v>
      </c>
      <c r="I720" t="s">
        <v>1092</v>
      </c>
      <c r="J720" t="s">
        <v>1093</v>
      </c>
      <c r="K720" t="s">
        <v>1094</v>
      </c>
      <c r="L720">
        <v>1348</v>
      </c>
      <c r="N720">
        <v>1009</v>
      </c>
      <c r="O720" t="s">
        <v>63</v>
      </c>
      <c r="P720" t="s">
        <v>63</v>
      </c>
      <c r="Q720">
        <v>1000</v>
      </c>
      <c r="X720">
        <v>3.1E-4</v>
      </c>
      <c r="Y720">
        <v>15620</v>
      </c>
      <c r="Z720">
        <v>0</v>
      </c>
      <c r="AA720">
        <v>0</v>
      </c>
      <c r="AB720">
        <v>0</v>
      </c>
      <c r="AC720">
        <v>0</v>
      </c>
      <c r="AD720">
        <v>1</v>
      </c>
      <c r="AE720">
        <v>0</v>
      </c>
      <c r="AF720" t="s">
        <v>6</v>
      </c>
      <c r="AG720">
        <v>3.1E-4</v>
      </c>
      <c r="AH720">
        <v>3</v>
      </c>
      <c r="AI720">
        <v>-1</v>
      </c>
      <c r="AJ720" t="s">
        <v>6</v>
      </c>
      <c r="AK720">
        <v>4</v>
      </c>
      <c r="AL720">
        <v>-4.8422000000000001</v>
      </c>
      <c r="AM720">
        <v>0</v>
      </c>
      <c r="AN720">
        <v>0</v>
      </c>
      <c r="AO720">
        <v>0</v>
      </c>
      <c r="AP720">
        <v>0</v>
      </c>
      <c r="AQ720">
        <v>0</v>
      </c>
      <c r="AR720">
        <v>1</v>
      </c>
    </row>
    <row r="721" spans="1:44" x14ac:dyDescent="0.2">
      <c r="A721">
        <f>ROW(Source!A360)</f>
        <v>360</v>
      </c>
      <c r="B721">
        <v>86296302</v>
      </c>
      <c r="C721">
        <v>86296266</v>
      </c>
      <c r="D721">
        <v>27390428</v>
      </c>
      <c r="E721">
        <v>1</v>
      </c>
      <c r="F721">
        <v>1</v>
      </c>
      <c r="G721">
        <v>1</v>
      </c>
      <c r="H721">
        <v>3</v>
      </c>
      <c r="I721" t="s">
        <v>1098</v>
      </c>
      <c r="J721" t="s">
        <v>1099</v>
      </c>
      <c r="K721" t="s">
        <v>1100</v>
      </c>
      <c r="L721">
        <v>1348</v>
      </c>
      <c r="N721">
        <v>1009</v>
      </c>
      <c r="O721" t="s">
        <v>63</v>
      </c>
      <c r="P721" t="s">
        <v>63</v>
      </c>
      <c r="Q721">
        <v>1000</v>
      </c>
      <c r="X721">
        <v>1</v>
      </c>
      <c r="Y721">
        <v>0</v>
      </c>
      <c r="Z721">
        <v>0</v>
      </c>
      <c r="AA721">
        <v>0</v>
      </c>
      <c r="AB721">
        <v>0</v>
      </c>
      <c r="AC721">
        <v>0</v>
      </c>
      <c r="AD721">
        <v>0</v>
      </c>
      <c r="AE721">
        <v>0</v>
      </c>
      <c r="AF721" t="s">
        <v>6</v>
      </c>
      <c r="AG721">
        <v>1</v>
      </c>
      <c r="AH721">
        <v>3</v>
      </c>
      <c r="AI721">
        <v>-1</v>
      </c>
      <c r="AJ721" t="s">
        <v>6</v>
      </c>
      <c r="AK721">
        <v>0</v>
      </c>
      <c r="AL721">
        <v>0</v>
      </c>
      <c r="AM721">
        <v>0</v>
      </c>
      <c r="AN721">
        <v>0</v>
      </c>
      <c r="AO721">
        <v>0</v>
      </c>
      <c r="AP721">
        <v>0</v>
      </c>
      <c r="AQ721">
        <v>0</v>
      </c>
      <c r="AR721">
        <v>0</v>
      </c>
    </row>
    <row r="722" spans="1:44" x14ac:dyDescent="0.2">
      <c r="A722">
        <f>ROW(Source!A360)</f>
        <v>360</v>
      </c>
      <c r="B722">
        <v>86296303</v>
      </c>
      <c r="C722">
        <v>86296266</v>
      </c>
      <c r="D722">
        <v>27429718</v>
      </c>
      <c r="E722">
        <v>1</v>
      </c>
      <c r="F722">
        <v>1</v>
      </c>
      <c r="G722">
        <v>1</v>
      </c>
      <c r="H722">
        <v>3</v>
      </c>
      <c r="I722" t="s">
        <v>1101</v>
      </c>
      <c r="J722" t="s">
        <v>1102</v>
      </c>
      <c r="K722" t="s">
        <v>1103</v>
      </c>
      <c r="L722">
        <v>1302</v>
      </c>
      <c r="N722">
        <v>1003</v>
      </c>
      <c r="O722" t="s">
        <v>1104</v>
      </c>
      <c r="P722" t="s">
        <v>1104</v>
      </c>
      <c r="Q722">
        <v>10</v>
      </c>
      <c r="X722">
        <v>1.8700000000000001E-2</v>
      </c>
      <c r="Y722">
        <v>50.25</v>
      </c>
      <c r="Z722">
        <v>0</v>
      </c>
      <c r="AA722">
        <v>0</v>
      </c>
      <c r="AB722">
        <v>0</v>
      </c>
      <c r="AC722">
        <v>0</v>
      </c>
      <c r="AD722">
        <v>1</v>
      </c>
      <c r="AE722">
        <v>0</v>
      </c>
      <c r="AF722" t="s">
        <v>6</v>
      </c>
      <c r="AG722">
        <v>1.8700000000000001E-2</v>
      </c>
      <c r="AH722">
        <v>3</v>
      </c>
      <c r="AI722">
        <v>-1</v>
      </c>
      <c r="AJ722" t="s">
        <v>6</v>
      </c>
      <c r="AK722">
        <v>4</v>
      </c>
      <c r="AL722">
        <v>-0.93967500000000004</v>
      </c>
      <c r="AM722">
        <v>0</v>
      </c>
      <c r="AN722">
        <v>0</v>
      </c>
      <c r="AO722">
        <v>0</v>
      </c>
      <c r="AP722">
        <v>0</v>
      </c>
      <c r="AQ722">
        <v>0</v>
      </c>
      <c r="AR722">
        <v>1</v>
      </c>
    </row>
    <row r="723" spans="1:44" x14ac:dyDescent="0.2">
      <c r="A723">
        <f>ROW(Source!A375)</f>
        <v>375</v>
      </c>
      <c r="B723">
        <v>86296320</v>
      </c>
      <c r="C723">
        <v>86296311</v>
      </c>
      <c r="D723">
        <v>27493137</v>
      </c>
      <c r="E723">
        <v>1</v>
      </c>
      <c r="F723">
        <v>1</v>
      </c>
      <c r="G723">
        <v>1</v>
      </c>
      <c r="H723">
        <v>1</v>
      </c>
      <c r="I723" t="s">
        <v>947</v>
      </c>
      <c r="J723" t="s">
        <v>6</v>
      </c>
      <c r="K723" t="s">
        <v>948</v>
      </c>
      <c r="L723">
        <v>1369</v>
      </c>
      <c r="N723">
        <v>1013</v>
      </c>
      <c r="O723" t="s">
        <v>921</v>
      </c>
      <c r="P723" t="s">
        <v>921</v>
      </c>
      <c r="Q723">
        <v>1</v>
      </c>
      <c r="X723">
        <v>3.83</v>
      </c>
      <c r="Y723">
        <v>0</v>
      </c>
      <c r="Z723">
        <v>0</v>
      </c>
      <c r="AA723">
        <v>0</v>
      </c>
      <c r="AB723">
        <v>9.15</v>
      </c>
      <c r="AC723">
        <v>0</v>
      </c>
      <c r="AD723">
        <v>1</v>
      </c>
      <c r="AE723">
        <v>1</v>
      </c>
      <c r="AF723" t="s">
        <v>206</v>
      </c>
      <c r="AG723">
        <v>7.66</v>
      </c>
      <c r="AH723">
        <v>2</v>
      </c>
      <c r="AI723">
        <v>86296312</v>
      </c>
      <c r="AJ723">
        <v>631</v>
      </c>
      <c r="AK723">
        <v>0</v>
      </c>
      <c r="AL723">
        <v>0</v>
      </c>
      <c r="AM723">
        <v>0</v>
      </c>
      <c r="AN723">
        <v>0</v>
      </c>
      <c r="AO723">
        <v>0</v>
      </c>
      <c r="AP723">
        <v>0</v>
      </c>
      <c r="AQ723">
        <v>0</v>
      </c>
      <c r="AR723">
        <v>0</v>
      </c>
    </row>
    <row r="724" spans="1:44" x14ac:dyDescent="0.2">
      <c r="A724">
        <f>ROW(Source!A375)</f>
        <v>375</v>
      </c>
      <c r="B724">
        <v>86296321</v>
      </c>
      <c r="C724">
        <v>86296311</v>
      </c>
      <c r="D724">
        <v>121548</v>
      </c>
      <c r="E724">
        <v>1</v>
      </c>
      <c r="F724">
        <v>1</v>
      </c>
      <c r="G724">
        <v>1</v>
      </c>
      <c r="H724">
        <v>1</v>
      </c>
      <c r="I724" t="s">
        <v>39</v>
      </c>
      <c r="J724" t="s">
        <v>6</v>
      </c>
      <c r="K724" t="s">
        <v>922</v>
      </c>
      <c r="L724">
        <v>608254</v>
      </c>
      <c r="N724">
        <v>1013</v>
      </c>
      <c r="O724" t="s">
        <v>923</v>
      </c>
      <c r="P724" t="s">
        <v>923</v>
      </c>
      <c r="Q724">
        <v>1</v>
      </c>
      <c r="X724">
        <v>0.01</v>
      </c>
      <c r="Y724">
        <v>0</v>
      </c>
      <c r="Z724">
        <v>0</v>
      </c>
      <c r="AA724">
        <v>0</v>
      </c>
      <c r="AB724">
        <v>0</v>
      </c>
      <c r="AC724">
        <v>0</v>
      </c>
      <c r="AD724">
        <v>1</v>
      </c>
      <c r="AE724">
        <v>2</v>
      </c>
      <c r="AF724" t="s">
        <v>206</v>
      </c>
      <c r="AG724">
        <v>0.02</v>
      </c>
      <c r="AH724">
        <v>2</v>
      </c>
      <c r="AI724">
        <v>86296313</v>
      </c>
      <c r="AJ724">
        <v>632</v>
      </c>
      <c r="AK724">
        <v>0</v>
      </c>
      <c r="AL724">
        <v>0</v>
      </c>
      <c r="AM724">
        <v>0</v>
      </c>
      <c r="AN724">
        <v>0</v>
      </c>
      <c r="AO724">
        <v>0</v>
      </c>
      <c r="AP724">
        <v>0</v>
      </c>
      <c r="AQ724">
        <v>0</v>
      </c>
      <c r="AR724">
        <v>0</v>
      </c>
    </row>
    <row r="725" spans="1:44" x14ac:dyDescent="0.2">
      <c r="A725">
        <f>ROW(Source!A375)</f>
        <v>375</v>
      </c>
      <c r="B725">
        <v>86296322</v>
      </c>
      <c r="C725">
        <v>86296311</v>
      </c>
      <c r="D725">
        <v>27439571</v>
      </c>
      <c r="E725">
        <v>1</v>
      </c>
      <c r="F725">
        <v>1</v>
      </c>
      <c r="G725">
        <v>1</v>
      </c>
      <c r="H725">
        <v>2</v>
      </c>
      <c r="I725" t="s">
        <v>956</v>
      </c>
      <c r="J725" t="s">
        <v>957</v>
      </c>
      <c r="K725" t="s">
        <v>958</v>
      </c>
      <c r="L725">
        <v>1368</v>
      </c>
      <c r="N725">
        <v>1011</v>
      </c>
      <c r="O725" t="s">
        <v>927</v>
      </c>
      <c r="P725" t="s">
        <v>927</v>
      </c>
      <c r="Q725">
        <v>1</v>
      </c>
      <c r="X725">
        <v>0.01</v>
      </c>
      <c r="Y725">
        <v>0</v>
      </c>
      <c r="Z725">
        <v>88.42</v>
      </c>
      <c r="AA725">
        <v>10.14</v>
      </c>
      <c r="AB725">
        <v>0</v>
      </c>
      <c r="AC725">
        <v>0</v>
      </c>
      <c r="AD725">
        <v>1</v>
      </c>
      <c r="AE725">
        <v>0</v>
      </c>
      <c r="AF725" t="s">
        <v>206</v>
      </c>
      <c r="AG725">
        <v>0.02</v>
      </c>
      <c r="AH725">
        <v>2</v>
      </c>
      <c r="AI725">
        <v>86296314</v>
      </c>
      <c r="AJ725">
        <v>633</v>
      </c>
      <c r="AK725">
        <v>0</v>
      </c>
      <c r="AL725">
        <v>0</v>
      </c>
      <c r="AM725">
        <v>0</v>
      </c>
      <c r="AN725">
        <v>0</v>
      </c>
      <c r="AO725">
        <v>0</v>
      </c>
      <c r="AP725">
        <v>0</v>
      </c>
      <c r="AQ725">
        <v>0</v>
      </c>
      <c r="AR725">
        <v>0</v>
      </c>
    </row>
    <row r="726" spans="1:44" x14ac:dyDescent="0.2">
      <c r="A726">
        <f>ROW(Source!A375)</f>
        <v>375</v>
      </c>
      <c r="B726">
        <v>86296323</v>
      </c>
      <c r="C726">
        <v>86296311</v>
      </c>
      <c r="D726">
        <v>27439595</v>
      </c>
      <c r="E726">
        <v>1</v>
      </c>
      <c r="F726">
        <v>1</v>
      </c>
      <c r="G726">
        <v>1</v>
      </c>
      <c r="H726">
        <v>2</v>
      </c>
      <c r="I726" t="s">
        <v>959</v>
      </c>
      <c r="J726" t="s">
        <v>960</v>
      </c>
      <c r="K726" t="s">
        <v>961</v>
      </c>
      <c r="L726">
        <v>1368</v>
      </c>
      <c r="N726">
        <v>1011</v>
      </c>
      <c r="O726" t="s">
        <v>927</v>
      </c>
      <c r="P726" t="s">
        <v>927</v>
      </c>
      <c r="Q726">
        <v>1</v>
      </c>
      <c r="X726">
        <v>0.01</v>
      </c>
      <c r="Y726">
        <v>0</v>
      </c>
      <c r="Z726">
        <v>2.17</v>
      </c>
      <c r="AA726">
        <v>0</v>
      </c>
      <c r="AB726">
        <v>0</v>
      </c>
      <c r="AC726">
        <v>0</v>
      </c>
      <c r="AD726">
        <v>1</v>
      </c>
      <c r="AE726">
        <v>0</v>
      </c>
      <c r="AF726" t="s">
        <v>206</v>
      </c>
      <c r="AG726">
        <v>0.02</v>
      </c>
      <c r="AH726">
        <v>2</v>
      </c>
      <c r="AI726">
        <v>86296315</v>
      </c>
      <c r="AJ726">
        <v>634</v>
      </c>
      <c r="AK726">
        <v>0</v>
      </c>
      <c r="AL726">
        <v>0</v>
      </c>
      <c r="AM726">
        <v>0</v>
      </c>
      <c r="AN726">
        <v>0</v>
      </c>
      <c r="AO726">
        <v>0</v>
      </c>
      <c r="AP726">
        <v>0</v>
      </c>
      <c r="AQ726">
        <v>0</v>
      </c>
      <c r="AR726">
        <v>0</v>
      </c>
    </row>
    <row r="727" spans="1:44" x14ac:dyDescent="0.2">
      <c r="A727">
        <f>ROW(Source!A375)</f>
        <v>375</v>
      </c>
      <c r="B727">
        <v>86296324</v>
      </c>
      <c r="C727">
        <v>86296311</v>
      </c>
      <c r="D727">
        <v>27441139</v>
      </c>
      <c r="E727">
        <v>1</v>
      </c>
      <c r="F727">
        <v>1</v>
      </c>
      <c r="G727">
        <v>1</v>
      </c>
      <c r="H727">
        <v>2</v>
      </c>
      <c r="I727" t="s">
        <v>962</v>
      </c>
      <c r="J727" t="s">
        <v>963</v>
      </c>
      <c r="K727" t="s">
        <v>964</v>
      </c>
      <c r="L727">
        <v>1368</v>
      </c>
      <c r="N727">
        <v>1011</v>
      </c>
      <c r="O727" t="s">
        <v>927</v>
      </c>
      <c r="P727" t="s">
        <v>927</v>
      </c>
      <c r="Q727">
        <v>1</v>
      </c>
      <c r="X727">
        <v>0.65</v>
      </c>
      <c r="Y727">
        <v>0</v>
      </c>
      <c r="Z727">
        <v>6.81</v>
      </c>
      <c r="AA727">
        <v>0</v>
      </c>
      <c r="AB727">
        <v>0</v>
      </c>
      <c r="AC727">
        <v>0</v>
      </c>
      <c r="AD727">
        <v>1</v>
      </c>
      <c r="AE727">
        <v>0</v>
      </c>
      <c r="AF727" t="s">
        <v>206</v>
      </c>
      <c r="AG727">
        <v>1.3</v>
      </c>
      <c r="AH727">
        <v>2</v>
      </c>
      <c r="AI727">
        <v>86296316</v>
      </c>
      <c r="AJ727">
        <v>635</v>
      </c>
      <c r="AK727">
        <v>0</v>
      </c>
      <c r="AL727">
        <v>0</v>
      </c>
      <c r="AM727">
        <v>0</v>
      </c>
      <c r="AN727">
        <v>0</v>
      </c>
      <c r="AO727">
        <v>0</v>
      </c>
      <c r="AP727">
        <v>0</v>
      </c>
      <c r="AQ727">
        <v>0</v>
      </c>
      <c r="AR727">
        <v>0</v>
      </c>
    </row>
    <row r="728" spans="1:44" x14ac:dyDescent="0.2">
      <c r="A728">
        <f>ROW(Source!A375)</f>
        <v>375</v>
      </c>
      <c r="B728">
        <v>86296325</v>
      </c>
      <c r="C728">
        <v>86296311</v>
      </c>
      <c r="D728">
        <v>27441327</v>
      </c>
      <c r="E728">
        <v>1</v>
      </c>
      <c r="F728">
        <v>1</v>
      </c>
      <c r="G728">
        <v>1</v>
      </c>
      <c r="H728">
        <v>2</v>
      </c>
      <c r="I728" t="s">
        <v>936</v>
      </c>
      <c r="J728" t="s">
        <v>937</v>
      </c>
      <c r="K728" t="s">
        <v>938</v>
      </c>
      <c r="L728">
        <v>1368</v>
      </c>
      <c r="N728">
        <v>1011</v>
      </c>
      <c r="O728" t="s">
        <v>927</v>
      </c>
      <c r="P728" t="s">
        <v>927</v>
      </c>
      <c r="Q728">
        <v>1</v>
      </c>
      <c r="X728">
        <v>0.01</v>
      </c>
      <c r="Y728">
        <v>0</v>
      </c>
      <c r="Z728">
        <v>93.37</v>
      </c>
      <c r="AA728">
        <v>11.69</v>
      </c>
      <c r="AB728">
        <v>0</v>
      </c>
      <c r="AC728">
        <v>0</v>
      </c>
      <c r="AD728">
        <v>1</v>
      </c>
      <c r="AE728">
        <v>0</v>
      </c>
      <c r="AF728" t="s">
        <v>206</v>
      </c>
      <c r="AG728">
        <v>0.02</v>
      </c>
      <c r="AH728">
        <v>2</v>
      </c>
      <c r="AI728">
        <v>86296317</v>
      </c>
      <c r="AJ728">
        <v>636</v>
      </c>
      <c r="AK728">
        <v>0</v>
      </c>
      <c r="AL728">
        <v>0</v>
      </c>
      <c r="AM728">
        <v>0</v>
      </c>
      <c r="AN728">
        <v>0</v>
      </c>
      <c r="AO728">
        <v>0</v>
      </c>
      <c r="AP728">
        <v>0</v>
      </c>
      <c r="AQ728">
        <v>0</v>
      </c>
      <c r="AR728">
        <v>0</v>
      </c>
    </row>
    <row r="729" spans="1:44" x14ac:dyDescent="0.2">
      <c r="A729">
        <f>ROW(Source!A375)</f>
        <v>375</v>
      </c>
      <c r="B729">
        <v>86296326</v>
      </c>
      <c r="C729">
        <v>86296311</v>
      </c>
      <c r="D729">
        <v>27371445</v>
      </c>
      <c r="E729">
        <v>1</v>
      </c>
      <c r="F729">
        <v>1</v>
      </c>
      <c r="G729">
        <v>1</v>
      </c>
      <c r="H729">
        <v>3</v>
      </c>
      <c r="I729" t="s">
        <v>210</v>
      </c>
      <c r="J729" t="s">
        <v>212</v>
      </c>
      <c r="K729" t="s">
        <v>211</v>
      </c>
      <c r="L729">
        <v>1348</v>
      </c>
      <c r="N729">
        <v>1009</v>
      </c>
      <c r="O729" t="s">
        <v>63</v>
      </c>
      <c r="P729" t="s">
        <v>63</v>
      </c>
      <c r="Q729">
        <v>1000</v>
      </c>
      <c r="X729">
        <v>1.4E-3</v>
      </c>
      <c r="Y729">
        <v>6156.33</v>
      </c>
      <c r="Z729">
        <v>0</v>
      </c>
      <c r="AA729">
        <v>0</v>
      </c>
      <c r="AB729">
        <v>0</v>
      </c>
      <c r="AC729">
        <v>0</v>
      </c>
      <c r="AD729">
        <v>1</v>
      </c>
      <c r="AE729">
        <v>0</v>
      </c>
      <c r="AF729" t="s">
        <v>206</v>
      </c>
      <c r="AG729">
        <v>2.8E-3</v>
      </c>
      <c r="AH729">
        <v>2</v>
      </c>
      <c r="AI729">
        <v>86296318</v>
      </c>
      <c r="AJ729">
        <v>637</v>
      </c>
      <c r="AK729">
        <v>3</v>
      </c>
      <c r="AL729">
        <v>-17.237724</v>
      </c>
      <c r="AM729">
        <v>0</v>
      </c>
      <c r="AN729">
        <v>0</v>
      </c>
      <c r="AO729">
        <v>0</v>
      </c>
      <c r="AP729">
        <v>0</v>
      </c>
      <c r="AQ729">
        <v>0</v>
      </c>
      <c r="AR729">
        <v>1</v>
      </c>
    </row>
    <row r="730" spans="1:44" x14ac:dyDescent="0.2">
      <c r="A730">
        <f>ROW(Source!A375)</f>
        <v>375</v>
      </c>
      <c r="B730">
        <v>86296327</v>
      </c>
      <c r="C730">
        <v>86296311</v>
      </c>
      <c r="D730">
        <v>27387231</v>
      </c>
      <c r="E730">
        <v>1</v>
      </c>
      <c r="F730">
        <v>1</v>
      </c>
      <c r="G730">
        <v>1</v>
      </c>
      <c r="H730">
        <v>3</v>
      </c>
      <c r="I730" t="s">
        <v>176</v>
      </c>
      <c r="J730" t="s">
        <v>178</v>
      </c>
      <c r="K730" t="s">
        <v>177</v>
      </c>
      <c r="L730">
        <v>1348</v>
      </c>
      <c r="N730">
        <v>1009</v>
      </c>
      <c r="O730" t="s">
        <v>63</v>
      </c>
      <c r="P730" t="s">
        <v>63</v>
      </c>
      <c r="Q730">
        <v>1000</v>
      </c>
      <c r="X730">
        <v>1.9E-2</v>
      </c>
      <c r="Y730">
        <v>14313</v>
      </c>
      <c r="Z730">
        <v>0</v>
      </c>
      <c r="AA730">
        <v>0</v>
      </c>
      <c r="AB730">
        <v>0</v>
      </c>
      <c r="AC730">
        <v>0</v>
      </c>
      <c r="AD730">
        <v>1</v>
      </c>
      <c r="AE730">
        <v>0</v>
      </c>
      <c r="AF730" t="s">
        <v>206</v>
      </c>
      <c r="AG730">
        <v>3.7999999999999999E-2</v>
      </c>
      <c r="AH730">
        <v>2</v>
      </c>
      <c r="AI730">
        <v>86296319</v>
      </c>
      <c r="AJ730">
        <v>638</v>
      </c>
      <c r="AK730">
        <v>3</v>
      </c>
      <c r="AL730">
        <v>-543.89400000000001</v>
      </c>
      <c r="AM730">
        <v>0</v>
      </c>
      <c r="AN730">
        <v>0</v>
      </c>
      <c r="AO730">
        <v>0</v>
      </c>
      <c r="AP730">
        <v>0</v>
      </c>
      <c r="AQ730">
        <v>0</v>
      </c>
      <c r="AR730">
        <v>1</v>
      </c>
    </row>
    <row r="731" spans="1:44" x14ac:dyDescent="0.2">
      <c r="A731">
        <f>ROW(Source!A376)</f>
        <v>376</v>
      </c>
      <c r="B731">
        <v>86296320</v>
      </c>
      <c r="C731">
        <v>86296311</v>
      </c>
      <c r="D731">
        <v>27493137</v>
      </c>
      <c r="E731">
        <v>1</v>
      </c>
      <c r="F731">
        <v>1</v>
      </c>
      <c r="G731">
        <v>1</v>
      </c>
      <c r="H731">
        <v>1</v>
      </c>
      <c r="I731" t="s">
        <v>947</v>
      </c>
      <c r="J731" t="s">
        <v>6</v>
      </c>
      <c r="K731" t="s">
        <v>948</v>
      </c>
      <c r="L731">
        <v>1369</v>
      </c>
      <c r="N731">
        <v>1013</v>
      </c>
      <c r="O731" t="s">
        <v>921</v>
      </c>
      <c r="P731" t="s">
        <v>921</v>
      </c>
      <c r="Q731">
        <v>1</v>
      </c>
      <c r="X731">
        <v>3.83</v>
      </c>
      <c r="Y731">
        <v>0</v>
      </c>
      <c r="Z731">
        <v>0</v>
      </c>
      <c r="AA731">
        <v>0</v>
      </c>
      <c r="AB731">
        <v>9.15</v>
      </c>
      <c r="AC731">
        <v>0</v>
      </c>
      <c r="AD731">
        <v>1</v>
      </c>
      <c r="AE731">
        <v>1</v>
      </c>
      <c r="AF731" t="s">
        <v>206</v>
      </c>
      <c r="AG731">
        <v>7.66</v>
      </c>
      <c r="AH731">
        <v>2</v>
      </c>
      <c r="AI731">
        <v>86296312</v>
      </c>
      <c r="AJ731">
        <v>639</v>
      </c>
      <c r="AK731">
        <v>0</v>
      </c>
      <c r="AL731">
        <v>0</v>
      </c>
      <c r="AM731">
        <v>0</v>
      </c>
      <c r="AN731">
        <v>0</v>
      </c>
      <c r="AO731">
        <v>0</v>
      </c>
      <c r="AP731">
        <v>0</v>
      </c>
      <c r="AQ731">
        <v>0</v>
      </c>
      <c r="AR731">
        <v>0</v>
      </c>
    </row>
    <row r="732" spans="1:44" x14ac:dyDescent="0.2">
      <c r="A732">
        <f>ROW(Source!A376)</f>
        <v>376</v>
      </c>
      <c r="B732">
        <v>86296321</v>
      </c>
      <c r="C732">
        <v>86296311</v>
      </c>
      <c r="D732">
        <v>121548</v>
      </c>
      <c r="E732">
        <v>1</v>
      </c>
      <c r="F732">
        <v>1</v>
      </c>
      <c r="G732">
        <v>1</v>
      </c>
      <c r="H732">
        <v>1</v>
      </c>
      <c r="I732" t="s">
        <v>39</v>
      </c>
      <c r="J732" t="s">
        <v>6</v>
      </c>
      <c r="K732" t="s">
        <v>922</v>
      </c>
      <c r="L732">
        <v>608254</v>
      </c>
      <c r="N732">
        <v>1013</v>
      </c>
      <c r="O732" t="s">
        <v>923</v>
      </c>
      <c r="P732" t="s">
        <v>923</v>
      </c>
      <c r="Q732">
        <v>1</v>
      </c>
      <c r="X732">
        <v>0.01</v>
      </c>
      <c r="Y732">
        <v>0</v>
      </c>
      <c r="Z732">
        <v>0</v>
      </c>
      <c r="AA732">
        <v>0</v>
      </c>
      <c r="AB732">
        <v>0</v>
      </c>
      <c r="AC732">
        <v>0</v>
      </c>
      <c r="AD732">
        <v>1</v>
      </c>
      <c r="AE732">
        <v>2</v>
      </c>
      <c r="AF732" t="s">
        <v>206</v>
      </c>
      <c r="AG732">
        <v>0.02</v>
      </c>
      <c r="AH732">
        <v>2</v>
      </c>
      <c r="AI732">
        <v>86296313</v>
      </c>
      <c r="AJ732">
        <v>640</v>
      </c>
      <c r="AK732">
        <v>0</v>
      </c>
      <c r="AL732">
        <v>0</v>
      </c>
      <c r="AM732">
        <v>0</v>
      </c>
      <c r="AN732">
        <v>0</v>
      </c>
      <c r="AO732">
        <v>0</v>
      </c>
      <c r="AP732">
        <v>0</v>
      </c>
      <c r="AQ732">
        <v>0</v>
      </c>
      <c r="AR732">
        <v>0</v>
      </c>
    </row>
    <row r="733" spans="1:44" x14ac:dyDescent="0.2">
      <c r="A733">
        <f>ROW(Source!A376)</f>
        <v>376</v>
      </c>
      <c r="B733">
        <v>86296322</v>
      </c>
      <c r="C733">
        <v>86296311</v>
      </c>
      <c r="D733">
        <v>27439571</v>
      </c>
      <c r="E733">
        <v>1</v>
      </c>
      <c r="F733">
        <v>1</v>
      </c>
      <c r="G733">
        <v>1</v>
      </c>
      <c r="H733">
        <v>2</v>
      </c>
      <c r="I733" t="s">
        <v>956</v>
      </c>
      <c r="J733" t="s">
        <v>957</v>
      </c>
      <c r="K733" t="s">
        <v>958</v>
      </c>
      <c r="L733">
        <v>1368</v>
      </c>
      <c r="N733">
        <v>1011</v>
      </c>
      <c r="O733" t="s">
        <v>927</v>
      </c>
      <c r="P733" t="s">
        <v>927</v>
      </c>
      <c r="Q733">
        <v>1</v>
      </c>
      <c r="X733">
        <v>0.01</v>
      </c>
      <c r="Y733">
        <v>0</v>
      </c>
      <c r="Z733">
        <v>88.42</v>
      </c>
      <c r="AA733">
        <v>10.14</v>
      </c>
      <c r="AB733">
        <v>0</v>
      </c>
      <c r="AC733">
        <v>0</v>
      </c>
      <c r="AD733">
        <v>1</v>
      </c>
      <c r="AE733">
        <v>0</v>
      </c>
      <c r="AF733" t="s">
        <v>206</v>
      </c>
      <c r="AG733">
        <v>0.02</v>
      </c>
      <c r="AH733">
        <v>2</v>
      </c>
      <c r="AI733">
        <v>86296314</v>
      </c>
      <c r="AJ733">
        <v>641</v>
      </c>
      <c r="AK733">
        <v>0</v>
      </c>
      <c r="AL733">
        <v>0</v>
      </c>
      <c r="AM733">
        <v>0</v>
      </c>
      <c r="AN733">
        <v>0</v>
      </c>
      <c r="AO733">
        <v>0</v>
      </c>
      <c r="AP733">
        <v>0</v>
      </c>
      <c r="AQ733">
        <v>0</v>
      </c>
      <c r="AR733">
        <v>0</v>
      </c>
    </row>
    <row r="734" spans="1:44" x14ac:dyDescent="0.2">
      <c r="A734">
        <f>ROW(Source!A376)</f>
        <v>376</v>
      </c>
      <c r="B734">
        <v>86296323</v>
      </c>
      <c r="C734">
        <v>86296311</v>
      </c>
      <c r="D734">
        <v>27439595</v>
      </c>
      <c r="E734">
        <v>1</v>
      </c>
      <c r="F734">
        <v>1</v>
      </c>
      <c r="G734">
        <v>1</v>
      </c>
      <c r="H734">
        <v>2</v>
      </c>
      <c r="I734" t="s">
        <v>959</v>
      </c>
      <c r="J734" t="s">
        <v>960</v>
      </c>
      <c r="K734" t="s">
        <v>961</v>
      </c>
      <c r="L734">
        <v>1368</v>
      </c>
      <c r="N734">
        <v>1011</v>
      </c>
      <c r="O734" t="s">
        <v>927</v>
      </c>
      <c r="P734" t="s">
        <v>927</v>
      </c>
      <c r="Q734">
        <v>1</v>
      </c>
      <c r="X734">
        <v>0.01</v>
      </c>
      <c r="Y734">
        <v>0</v>
      </c>
      <c r="Z734">
        <v>2.17</v>
      </c>
      <c r="AA734">
        <v>0</v>
      </c>
      <c r="AB734">
        <v>0</v>
      </c>
      <c r="AC734">
        <v>0</v>
      </c>
      <c r="AD734">
        <v>1</v>
      </c>
      <c r="AE734">
        <v>0</v>
      </c>
      <c r="AF734" t="s">
        <v>206</v>
      </c>
      <c r="AG734">
        <v>0.02</v>
      </c>
      <c r="AH734">
        <v>2</v>
      </c>
      <c r="AI734">
        <v>86296315</v>
      </c>
      <c r="AJ734">
        <v>642</v>
      </c>
      <c r="AK734">
        <v>0</v>
      </c>
      <c r="AL734">
        <v>0</v>
      </c>
      <c r="AM734">
        <v>0</v>
      </c>
      <c r="AN734">
        <v>0</v>
      </c>
      <c r="AO734">
        <v>0</v>
      </c>
      <c r="AP734">
        <v>0</v>
      </c>
      <c r="AQ734">
        <v>0</v>
      </c>
      <c r="AR734">
        <v>0</v>
      </c>
    </row>
    <row r="735" spans="1:44" x14ac:dyDescent="0.2">
      <c r="A735">
        <f>ROW(Source!A376)</f>
        <v>376</v>
      </c>
      <c r="B735">
        <v>86296324</v>
      </c>
      <c r="C735">
        <v>86296311</v>
      </c>
      <c r="D735">
        <v>27441139</v>
      </c>
      <c r="E735">
        <v>1</v>
      </c>
      <c r="F735">
        <v>1</v>
      </c>
      <c r="G735">
        <v>1</v>
      </c>
      <c r="H735">
        <v>2</v>
      </c>
      <c r="I735" t="s">
        <v>962</v>
      </c>
      <c r="J735" t="s">
        <v>963</v>
      </c>
      <c r="K735" t="s">
        <v>964</v>
      </c>
      <c r="L735">
        <v>1368</v>
      </c>
      <c r="N735">
        <v>1011</v>
      </c>
      <c r="O735" t="s">
        <v>927</v>
      </c>
      <c r="P735" t="s">
        <v>927</v>
      </c>
      <c r="Q735">
        <v>1</v>
      </c>
      <c r="X735">
        <v>0.65</v>
      </c>
      <c r="Y735">
        <v>0</v>
      </c>
      <c r="Z735">
        <v>6.81</v>
      </c>
      <c r="AA735">
        <v>0</v>
      </c>
      <c r="AB735">
        <v>0</v>
      </c>
      <c r="AC735">
        <v>0</v>
      </c>
      <c r="AD735">
        <v>1</v>
      </c>
      <c r="AE735">
        <v>0</v>
      </c>
      <c r="AF735" t="s">
        <v>206</v>
      </c>
      <c r="AG735">
        <v>1.3</v>
      </c>
      <c r="AH735">
        <v>2</v>
      </c>
      <c r="AI735">
        <v>86296316</v>
      </c>
      <c r="AJ735">
        <v>643</v>
      </c>
      <c r="AK735">
        <v>0</v>
      </c>
      <c r="AL735">
        <v>0</v>
      </c>
      <c r="AM735">
        <v>0</v>
      </c>
      <c r="AN735">
        <v>0</v>
      </c>
      <c r="AO735">
        <v>0</v>
      </c>
      <c r="AP735">
        <v>0</v>
      </c>
      <c r="AQ735">
        <v>0</v>
      </c>
      <c r="AR735">
        <v>0</v>
      </c>
    </row>
    <row r="736" spans="1:44" x14ac:dyDescent="0.2">
      <c r="A736">
        <f>ROW(Source!A376)</f>
        <v>376</v>
      </c>
      <c r="B736">
        <v>86296325</v>
      </c>
      <c r="C736">
        <v>86296311</v>
      </c>
      <c r="D736">
        <v>27441327</v>
      </c>
      <c r="E736">
        <v>1</v>
      </c>
      <c r="F736">
        <v>1</v>
      </c>
      <c r="G736">
        <v>1</v>
      </c>
      <c r="H736">
        <v>2</v>
      </c>
      <c r="I736" t="s">
        <v>936</v>
      </c>
      <c r="J736" t="s">
        <v>937</v>
      </c>
      <c r="K736" t="s">
        <v>938</v>
      </c>
      <c r="L736">
        <v>1368</v>
      </c>
      <c r="N736">
        <v>1011</v>
      </c>
      <c r="O736" t="s">
        <v>927</v>
      </c>
      <c r="P736" t="s">
        <v>927</v>
      </c>
      <c r="Q736">
        <v>1</v>
      </c>
      <c r="X736">
        <v>0.01</v>
      </c>
      <c r="Y736">
        <v>0</v>
      </c>
      <c r="Z736">
        <v>93.37</v>
      </c>
      <c r="AA736">
        <v>11.69</v>
      </c>
      <c r="AB736">
        <v>0</v>
      </c>
      <c r="AC736">
        <v>0</v>
      </c>
      <c r="AD736">
        <v>1</v>
      </c>
      <c r="AE736">
        <v>0</v>
      </c>
      <c r="AF736" t="s">
        <v>206</v>
      </c>
      <c r="AG736">
        <v>0.02</v>
      </c>
      <c r="AH736">
        <v>2</v>
      </c>
      <c r="AI736">
        <v>86296317</v>
      </c>
      <c r="AJ736">
        <v>644</v>
      </c>
      <c r="AK736">
        <v>0</v>
      </c>
      <c r="AL736">
        <v>0</v>
      </c>
      <c r="AM736">
        <v>0</v>
      </c>
      <c r="AN736">
        <v>0</v>
      </c>
      <c r="AO736">
        <v>0</v>
      </c>
      <c r="AP736">
        <v>0</v>
      </c>
      <c r="AQ736">
        <v>0</v>
      </c>
      <c r="AR736">
        <v>0</v>
      </c>
    </row>
    <row r="737" spans="1:44" x14ac:dyDescent="0.2">
      <c r="A737">
        <f>ROW(Source!A376)</f>
        <v>376</v>
      </c>
      <c r="B737">
        <v>86296326</v>
      </c>
      <c r="C737">
        <v>86296311</v>
      </c>
      <c r="D737">
        <v>27371445</v>
      </c>
      <c r="E737">
        <v>1</v>
      </c>
      <c r="F737">
        <v>1</v>
      </c>
      <c r="G737">
        <v>1</v>
      </c>
      <c r="H737">
        <v>3</v>
      </c>
      <c r="I737" t="s">
        <v>210</v>
      </c>
      <c r="J737" t="s">
        <v>212</v>
      </c>
      <c r="K737" t="s">
        <v>211</v>
      </c>
      <c r="L737">
        <v>1348</v>
      </c>
      <c r="N737">
        <v>1009</v>
      </c>
      <c r="O737" t="s">
        <v>63</v>
      </c>
      <c r="P737" t="s">
        <v>63</v>
      </c>
      <c r="Q737">
        <v>1000</v>
      </c>
      <c r="X737">
        <v>1.4E-3</v>
      </c>
      <c r="Y737">
        <v>6156.33</v>
      </c>
      <c r="Z737">
        <v>0</v>
      </c>
      <c r="AA737">
        <v>0</v>
      </c>
      <c r="AB737">
        <v>0</v>
      </c>
      <c r="AC737">
        <v>0</v>
      </c>
      <c r="AD737">
        <v>1</v>
      </c>
      <c r="AE737">
        <v>0</v>
      </c>
      <c r="AF737" t="s">
        <v>206</v>
      </c>
      <c r="AG737">
        <v>2.8E-3</v>
      </c>
      <c r="AH737">
        <v>2</v>
      </c>
      <c r="AI737">
        <v>86296318</v>
      </c>
      <c r="AJ737">
        <v>645</v>
      </c>
      <c r="AK737">
        <v>3</v>
      </c>
      <c r="AL737">
        <v>-17.237724</v>
      </c>
      <c r="AM737">
        <v>0</v>
      </c>
      <c r="AN737">
        <v>0</v>
      </c>
      <c r="AO737">
        <v>0</v>
      </c>
      <c r="AP737">
        <v>0</v>
      </c>
      <c r="AQ737">
        <v>0</v>
      </c>
      <c r="AR737">
        <v>1</v>
      </c>
    </row>
    <row r="738" spans="1:44" x14ac:dyDescent="0.2">
      <c r="A738">
        <f>ROW(Source!A376)</f>
        <v>376</v>
      </c>
      <c r="B738">
        <v>86296327</v>
      </c>
      <c r="C738">
        <v>86296311</v>
      </c>
      <c r="D738">
        <v>27387231</v>
      </c>
      <c r="E738">
        <v>1</v>
      </c>
      <c r="F738">
        <v>1</v>
      </c>
      <c r="G738">
        <v>1</v>
      </c>
      <c r="H738">
        <v>3</v>
      </c>
      <c r="I738" t="s">
        <v>176</v>
      </c>
      <c r="J738" t="s">
        <v>178</v>
      </c>
      <c r="K738" t="s">
        <v>177</v>
      </c>
      <c r="L738">
        <v>1348</v>
      </c>
      <c r="N738">
        <v>1009</v>
      </c>
      <c r="O738" t="s">
        <v>63</v>
      </c>
      <c r="P738" t="s">
        <v>63</v>
      </c>
      <c r="Q738">
        <v>1000</v>
      </c>
      <c r="X738">
        <v>1.9E-2</v>
      </c>
      <c r="Y738">
        <v>14313</v>
      </c>
      <c r="Z738">
        <v>0</v>
      </c>
      <c r="AA738">
        <v>0</v>
      </c>
      <c r="AB738">
        <v>0</v>
      </c>
      <c r="AC738">
        <v>0</v>
      </c>
      <c r="AD738">
        <v>1</v>
      </c>
      <c r="AE738">
        <v>0</v>
      </c>
      <c r="AF738" t="s">
        <v>206</v>
      </c>
      <c r="AG738">
        <v>3.7999999999999999E-2</v>
      </c>
      <c r="AH738">
        <v>2</v>
      </c>
      <c r="AI738">
        <v>86296319</v>
      </c>
      <c r="AJ738">
        <v>646</v>
      </c>
      <c r="AK738">
        <v>3</v>
      </c>
      <c r="AL738">
        <v>-543.89400000000001</v>
      </c>
      <c r="AM738">
        <v>0</v>
      </c>
      <c r="AN738">
        <v>0</v>
      </c>
      <c r="AO738">
        <v>0</v>
      </c>
      <c r="AP738">
        <v>0</v>
      </c>
      <c r="AQ738">
        <v>0</v>
      </c>
      <c r="AR738">
        <v>1</v>
      </c>
    </row>
    <row r="739" spans="1:44" x14ac:dyDescent="0.2">
      <c r="A739">
        <f>ROW(Source!A381)</f>
        <v>381</v>
      </c>
      <c r="B739">
        <v>86296338</v>
      </c>
      <c r="C739">
        <v>86296330</v>
      </c>
      <c r="D739">
        <v>27493137</v>
      </c>
      <c r="E739">
        <v>1</v>
      </c>
      <c r="F739">
        <v>1</v>
      </c>
      <c r="G739">
        <v>1</v>
      </c>
      <c r="H739">
        <v>1</v>
      </c>
      <c r="I739" t="s">
        <v>947</v>
      </c>
      <c r="J739" t="s">
        <v>6</v>
      </c>
      <c r="K739" t="s">
        <v>948</v>
      </c>
      <c r="L739">
        <v>1369</v>
      </c>
      <c r="N739">
        <v>1013</v>
      </c>
      <c r="O739" t="s">
        <v>921</v>
      </c>
      <c r="P739" t="s">
        <v>921</v>
      </c>
      <c r="Q739">
        <v>1</v>
      </c>
      <c r="X739">
        <v>106.2</v>
      </c>
      <c r="Y739">
        <v>0</v>
      </c>
      <c r="Z739">
        <v>0</v>
      </c>
      <c r="AA739">
        <v>0</v>
      </c>
      <c r="AB739">
        <v>9.15</v>
      </c>
      <c r="AC739">
        <v>0</v>
      </c>
      <c r="AD739">
        <v>1</v>
      </c>
      <c r="AE739">
        <v>1</v>
      </c>
      <c r="AF739" t="s">
        <v>342</v>
      </c>
      <c r="AG739">
        <v>318.60000000000002</v>
      </c>
      <c r="AH739">
        <v>2</v>
      </c>
      <c r="AI739">
        <v>86296331</v>
      </c>
      <c r="AJ739">
        <v>647</v>
      </c>
      <c r="AK739">
        <v>0</v>
      </c>
      <c r="AL739">
        <v>0</v>
      </c>
      <c r="AM739">
        <v>0</v>
      </c>
      <c r="AN739">
        <v>0</v>
      </c>
      <c r="AO739">
        <v>0</v>
      </c>
      <c r="AP739">
        <v>0</v>
      </c>
      <c r="AQ739">
        <v>0</v>
      </c>
      <c r="AR739">
        <v>0</v>
      </c>
    </row>
    <row r="740" spans="1:44" x14ac:dyDescent="0.2">
      <c r="A740">
        <f>ROW(Source!A381)</f>
        <v>381</v>
      </c>
      <c r="B740">
        <v>86296339</v>
      </c>
      <c r="C740">
        <v>86296330</v>
      </c>
      <c r="D740">
        <v>121548</v>
      </c>
      <c r="E740">
        <v>1</v>
      </c>
      <c r="F740">
        <v>1</v>
      </c>
      <c r="G740">
        <v>1</v>
      </c>
      <c r="H740">
        <v>1</v>
      </c>
      <c r="I740" t="s">
        <v>39</v>
      </c>
      <c r="J740" t="s">
        <v>6</v>
      </c>
      <c r="K740" t="s">
        <v>922</v>
      </c>
      <c r="L740">
        <v>608254</v>
      </c>
      <c r="N740">
        <v>1013</v>
      </c>
      <c r="O740" t="s">
        <v>923</v>
      </c>
      <c r="P740" t="s">
        <v>923</v>
      </c>
      <c r="Q740">
        <v>1</v>
      </c>
      <c r="X740">
        <v>0.91</v>
      </c>
      <c r="Y740">
        <v>0</v>
      </c>
      <c r="Z740">
        <v>0</v>
      </c>
      <c r="AA740">
        <v>0</v>
      </c>
      <c r="AB740">
        <v>0</v>
      </c>
      <c r="AC740">
        <v>0</v>
      </c>
      <c r="AD740">
        <v>1</v>
      </c>
      <c r="AE740">
        <v>2</v>
      </c>
      <c r="AF740" t="s">
        <v>342</v>
      </c>
      <c r="AG740">
        <v>2.73</v>
      </c>
      <c r="AH740">
        <v>2</v>
      </c>
      <c r="AI740">
        <v>86296332</v>
      </c>
      <c r="AJ740">
        <v>648</v>
      </c>
      <c r="AK740">
        <v>0</v>
      </c>
      <c r="AL740">
        <v>0</v>
      </c>
      <c r="AM740">
        <v>0</v>
      </c>
      <c r="AN740">
        <v>0</v>
      </c>
      <c r="AO740">
        <v>0</v>
      </c>
      <c r="AP740">
        <v>0</v>
      </c>
      <c r="AQ740">
        <v>0</v>
      </c>
      <c r="AR740">
        <v>0</v>
      </c>
    </row>
    <row r="741" spans="1:44" x14ac:dyDescent="0.2">
      <c r="A741">
        <f>ROW(Source!A381)</f>
        <v>381</v>
      </c>
      <c r="B741">
        <v>86296340</v>
      </c>
      <c r="C741">
        <v>86296330</v>
      </c>
      <c r="D741">
        <v>27439571</v>
      </c>
      <c r="E741">
        <v>1</v>
      </c>
      <c r="F741">
        <v>1</v>
      </c>
      <c r="G741">
        <v>1</v>
      </c>
      <c r="H741">
        <v>2</v>
      </c>
      <c r="I741" t="s">
        <v>956</v>
      </c>
      <c r="J741" t="s">
        <v>957</v>
      </c>
      <c r="K741" t="s">
        <v>958</v>
      </c>
      <c r="L741">
        <v>1368</v>
      </c>
      <c r="N741">
        <v>1011</v>
      </c>
      <c r="O741" t="s">
        <v>927</v>
      </c>
      <c r="P741" t="s">
        <v>927</v>
      </c>
      <c r="Q741">
        <v>1</v>
      </c>
      <c r="X741">
        <v>0.91</v>
      </c>
      <c r="Y741">
        <v>0</v>
      </c>
      <c r="Z741">
        <v>88.42</v>
      </c>
      <c r="AA741">
        <v>10.14</v>
      </c>
      <c r="AB741">
        <v>0</v>
      </c>
      <c r="AC741">
        <v>0</v>
      </c>
      <c r="AD741">
        <v>1</v>
      </c>
      <c r="AE741">
        <v>0</v>
      </c>
      <c r="AF741" t="s">
        <v>342</v>
      </c>
      <c r="AG741">
        <v>2.73</v>
      </c>
      <c r="AH741">
        <v>2</v>
      </c>
      <c r="AI741">
        <v>86296333</v>
      </c>
      <c r="AJ741">
        <v>649</v>
      </c>
      <c r="AK741">
        <v>0</v>
      </c>
      <c r="AL741">
        <v>0</v>
      </c>
      <c r="AM741">
        <v>0</v>
      </c>
      <c r="AN741">
        <v>0</v>
      </c>
      <c r="AO741">
        <v>0</v>
      </c>
      <c r="AP741">
        <v>0</v>
      </c>
      <c r="AQ741">
        <v>0</v>
      </c>
      <c r="AR741">
        <v>0</v>
      </c>
    </row>
    <row r="742" spans="1:44" x14ac:dyDescent="0.2">
      <c r="A742">
        <f>ROW(Source!A381)</f>
        <v>381</v>
      </c>
      <c r="B742">
        <v>86296341</v>
      </c>
      <c r="C742">
        <v>86296330</v>
      </c>
      <c r="D742">
        <v>27439595</v>
      </c>
      <c r="E742">
        <v>1</v>
      </c>
      <c r="F742">
        <v>1</v>
      </c>
      <c r="G742">
        <v>1</v>
      </c>
      <c r="H742">
        <v>2</v>
      </c>
      <c r="I742" t="s">
        <v>959</v>
      </c>
      <c r="J742" t="s">
        <v>960</v>
      </c>
      <c r="K742" t="s">
        <v>961</v>
      </c>
      <c r="L742">
        <v>1368</v>
      </c>
      <c r="N742">
        <v>1011</v>
      </c>
      <c r="O742" t="s">
        <v>927</v>
      </c>
      <c r="P742" t="s">
        <v>927</v>
      </c>
      <c r="Q742">
        <v>1</v>
      </c>
      <c r="X742">
        <v>0.01</v>
      </c>
      <c r="Y742">
        <v>0</v>
      </c>
      <c r="Z742">
        <v>2.17</v>
      </c>
      <c r="AA742">
        <v>0</v>
      </c>
      <c r="AB742">
        <v>0</v>
      </c>
      <c r="AC742">
        <v>0</v>
      </c>
      <c r="AD742">
        <v>1</v>
      </c>
      <c r="AE742">
        <v>0</v>
      </c>
      <c r="AF742" t="s">
        <v>342</v>
      </c>
      <c r="AG742">
        <v>0.03</v>
      </c>
      <c r="AH742">
        <v>2</v>
      </c>
      <c r="AI742">
        <v>86296334</v>
      </c>
      <c r="AJ742">
        <v>650</v>
      </c>
      <c r="AK742">
        <v>0</v>
      </c>
      <c r="AL742">
        <v>0</v>
      </c>
      <c r="AM742">
        <v>0</v>
      </c>
      <c r="AN742">
        <v>0</v>
      </c>
      <c r="AO742">
        <v>0</v>
      </c>
      <c r="AP742">
        <v>0</v>
      </c>
      <c r="AQ742">
        <v>0</v>
      </c>
      <c r="AR742">
        <v>0</v>
      </c>
    </row>
    <row r="743" spans="1:44" x14ac:dyDescent="0.2">
      <c r="A743">
        <f>ROW(Source!A381)</f>
        <v>381</v>
      </c>
      <c r="B743">
        <v>86296342</v>
      </c>
      <c r="C743">
        <v>86296330</v>
      </c>
      <c r="D743">
        <v>27441139</v>
      </c>
      <c r="E743">
        <v>1</v>
      </c>
      <c r="F743">
        <v>1</v>
      </c>
      <c r="G743">
        <v>1</v>
      </c>
      <c r="H743">
        <v>2</v>
      </c>
      <c r="I743" t="s">
        <v>962</v>
      </c>
      <c r="J743" t="s">
        <v>963</v>
      </c>
      <c r="K743" t="s">
        <v>964</v>
      </c>
      <c r="L743">
        <v>1368</v>
      </c>
      <c r="N743">
        <v>1011</v>
      </c>
      <c r="O743" t="s">
        <v>927</v>
      </c>
      <c r="P743" t="s">
        <v>927</v>
      </c>
      <c r="Q743">
        <v>1</v>
      </c>
      <c r="X743">
        <v>1.1200000000000001</v>
      </c>
      <c r="Y743">
        <v>0</v>
      </c>
      <c r="Z743">
        <v>6.81</v>
      </c>
      <c r="AA743">
        <v>0</v>
      </c>
      <c r="AB743">
        <v>0</v>
      </c>
      <c r="AC743">
        <v>0</v>
      </c>
      <c r="AD743">
        <v>1</v>
      </c>
      <c r="AE743">
        <v>0</v>
      </c>
      <c r="AF743" t="s">
        <v>342</v>
      </c>
      <c r="AG743">
        <v>3.3600000000000003</v>
      </c>
      <c r="AH743">
        <v>2</v>
      </c>
      <c r="AI743">
        <v>86296335</v>
      </c>
      <c r="AJ743">
        <v>651</v>
      </c>
      <c r="AK743">
        <v>0</v>
      </c>
      <c r="AL743">
        <v>0</v>
      </c>
      <c r="AM743">
        <v>0</v>
      </c>
      <c r="AN743">
        <v>0</v>
      </c>
      <c r="AO743">
        <v>0</v>
      </c>
      <c r="AP743">
        <v>0</v>
      </c>
      <c r="AQ743">
        <v>0</v>
      </c>
      <c r="AR743">
        <v>0</v>
      </c>
    </row>
    <row r="744" spans="1:44" x14ac:dyDescent="0.2">
      <c r="A744">
        <f>ROW(Source!A381)</f>
        <v>381</v>
      </c>
      <c r="B744">
        <v>86296343</v>
      </c>
      <c r="C744">
        <v>86296330</v>
      </c>
      <c r="D744">
        <v>27441327</v>
      </c>
      <c r="E744">
        <v>1</v>
      </c>
      <c r="F744">
        <v>1</v>
      </c>
      <c r="G744">
        <v>1</v>
      </c>
      <c r="H744">
        <v>2</v>
      </c>
      <c r="I744" t="s">
        <v>936</v>
      </c>
      <c r="J744" t="s">
        <v>937</v>
      </c>
      <c r="K744" t="s">
        <v>938</v>
      </c>
      <c r="L744">
        <v>1368</v>
      </c>
      <c r="N744">
        <v>1011</v>
      </c>
      <c r="O744" t="s">
        <v>927</v>
      </c>
      <c r="P744" t="s">
        <v>927</v>
      </c>
      <c r="Q744">
        <v>1</v>
      </c>
      <c r="X744">
        <v>1.8</v>
      </c>
      <c r="Y744">
        <v>0</v>
      </c>
      <c r="Z744">
        <v>93.37</v>
      </c>
      <c r="AA744">
        <v>11.69</v>
      </c>
      <c r="AB744">
        <v>0</v>
      </c>
      <c r="AC744">
        <v>0</v>
      </c>
      <c r="AD744">
        <v>1</v>
      </c>
      <c r="AE744">
        <v>0</v>
      </c>
      <c r="AF744" t="s">
        <v>342</v>
      </c>
      <c r="AG744">
        <v>5.4</v>
      </c>
      <c r="AH744">
        <v>2</v>
      </c>
      <c r="AI744">
        <v>86296336</v>
      </c>
      <c r="AJ744">
        <v>652</v>
      </c>
      <c r="AK744">
        <v>0</v>
      </c>
      <c r="AL744">
        <v>0</v>
      </c>
      <c r="AM744">
        <v>0</v>
      </c>
      <c r="AN744">
        <v>0</v>
      </c>
      <c r="AO744">
        <v>0</v>
      </c>
      <c r="AP744">
        <v>0</v>
      </c>
      <c r="AQ744">
        <v>0</v>
      </c>
      <c r="AR744">
        <v>0</v>
      </c>
    </row>
    <row r="745" spans="1:44" x14ac:dyDescent="0.2">
      <c r="A745">
        <f>ROW(Source!A381)</f>
        <v>381</v>
      </c>
      <c r="B745">
        <v>86296344</v>
      </c>
      <c r="C745">
        <v>86296330</v>
      </c>
      <c r="D745">
        <v>27386930</v>
      </c>
      <c r="E745">
        <v>1</v>
      </c>
      <c r="F745">
        <v>1</v>
      </c>
      <c r="G745">
        <v>1</v>
      </c>
      <c r="H745">
        <v>3</v>
      </c>
      <c r="I745" t="s">
        <v>1105</v>
      </c>
      <c r="J745" t="s">
        <v>1106</v>
      </c>
      <c r="K745" t="s">
        <v>1107</v>
      </c>
      <c r="L745">
        <v>1348</v>
      </c>
      <c r="N745">
        <v>1009</v>
      </c>
      <c r="O745" t="s">
        <v>63</v>
      </c>
      <c r="P745" t="s">
        <v>63</v>
      </c>
      <c r="Q745">
        <v>1000</v>
      </c>
      <c r="X745">
        <v>0.6</v>
      </c>
      <c r="Y745">
        <v>38397</v>
      </c>
      <c r="Z745">
        <v>0</v>
      </c>
      <c r="AA745">
        <v>0</v>
      </c>
      <c r="AB745">
        <v>0</v>
      </c>
      <c r="AC745">
        <v>0</v>
      </c>
      <c r="AD745">
        <v>1</v>
      </c>
      <c r="AE745">
        <v>0</v>
      </c>
      <c r="AF745" t="s">
        <v>342</v>
      </c>
      <c r="AG745">
        <v>1.7999999999999998</v>
      </c>
      <c r="AH745">
        <v>3</v>
      </c>
      <c r="AI745">
        <v>-1</v>
      </c>
      <c r="AJ745" t="s">
        <v>6</v>
      </c>
      <c r="AK745">
        <v>4</v>
      </c>
      <c r="AL745">
        <v>-69114.599999999991</v>
      </c>
      <c r="AM745">
        <v>0</v>
      </c>
      <c r="AN745">
        <v>0</v>
      </c>
      <c r="AO745">
        <v>0</v>
      </c>
      <c r="AP745">
        <v>0</v>
      </c>
      <c r="AQ745">
        <v>0</v>
      </c>
      <c r="AR745">
        <v>1</v>
      </c>
    </row>
    <row r="746" spans="1:44" x14ac:dyDescent="0.2">
      <c r="A746">
        <f>ROW(Source!A382)</f>
        <v>382</v>
      </c>
      <c r="B746">
        <v>86296338</v>
      </c>
      <c r="C746">
        <v>86296330</v>
      </c>
      <c r="D746">
        <v>27493137</v>
      </c>
      <c r="E746">
        <v>1</v>
      </c>
      <c r="F746">
        <v>1</v>
      </c>
      <c r="G746">
        <v>1</v>
      </c>
      <c r="H746">
        <v>1</v>
      </c>
      <c r="I746" t="s">
        <v>947</v>
      </c>
      <c r="J746" t="s">
        <v>6</v>
      </c>
      <c r="K746" t="s">
        <v>948</v>
      </c>
      <c r="L746">
        <v>1369</v>
      </c>
      <c r="N746">
        <v>1013</v>
      </c>
      <c r="O746" t="s">
        <v>921</v>
      </c>
      <c r="P746" t="s">
        <v>921</v>
      </c>
      <c r="Q746">
        <v>1</v>
      </c>
      <c r="X746">
        <v>106.2</v>
      </c>
      <c r="Y746">
        <v>0</v>
      </c>
      <c r="Z746">
        <v>0</v>
      </c>
      <c r="AA746">
        <v>0</v>
      </c>
      <c r="AB746">
        <v>9.15</v>
      </c>
      <c r="AC746">
        <v>0</v>
      </c>
      <c r="AD746">
        <v>1</v>
      </c>
      <c r="AE746">
        <v>1</v>
      </c>
      <c r="AF746" t="s">
        <v>342</v>
      </c>
      <c r="AG746">
        <v>318.60000000000002</v>
      </c>
      <c r="AH746">
        <v>2</v>
      </c>
      <c r="AI746">
        <v>86296331</v>
      </c>
      <c r="AJ746">
        <v>654</v>
      </c>
      <c r="AK746">
        <v>0</v>
      </c>
      <c r="AL746">
        <v>0</v>
      </c>
      <c r="AM746">
        <v>0</v>
      </c>
      <c r="AN746">
        <v>0</v>
      </c>
      <c r="AO746">
        <v>0</v>
      </c>
      <c r="AP746">
        <v>0</v>
      </c>
      <c r="AQ746">
        <v>0</v>
      </c>
      <c r="AR746">
        <v>0</v>
      </c>
    </row>
    <row r="747" spans="1:44" x14ac:dyDescent="0.2">
      <c r="A747">
        <f>ROW(Source!A382)</f>
        <v>382</v>
      </c>
      <c r="B747">
        <v>86296339</v>
      </c>
      <c r="C747">
        <v>86296330</v>
      </c>
      <c r="D747">
        <v>121548</v>
      </c>
      <c r="E747">
        <v>1</v>
      </c>
      <c r="F747">
        <v>1</v>
      </c>
      <c r="G747">
        <v>1</v>
      </c>
      <c r="H747">
        <v>1</v>
      </c>
      <c r="I747" t="s">
        <v>39</v>
      </c>
      <c r="J747" t="s">
        <v>6</v>
      </c>
      <c r="K747" t="s">
        <v>922</v>
      </c>
      <c r="L747">
        <v>608254</v>
      </c>
      <c r="N747">
        <v>1013</v>
      </c>
      <c r="O747" t="s">
        <v>923</v>
      </c>
      <c r="P747" t="s">
        <v>923</v>
      </c>
      <c r="Q747">
        <v>1</v>
      </c>
      <c r="X747">
        <v>0.91</v>
      </c>
      <c r="Y747">
        <v>0</v>
      </c>
      <c r="Z747">
        <v>0</v>
      </c>
      <c r="AA747">
        <v>0</v>
      </c>
      <c r="AB747">
        <v>0</v>
      </c>
      <c r="AC747">
        <v>0</v>
      </c>
      <c r="AD747">
        <v>1</v>
      </c>
      <c r="AE747">
        <v>2</v>
      </c>
      <c r="AF747" t="s">
        <v>342</v>
      </c>
      <c r="AG747">
        <v>2.73</v>
      </c>
      <c r="AH747">
        <v>2</v>
      </c>
      <c r="AI747">
        <v>86296332</v>
      </c>
      <c r="AJ747">
        <v>655</v>
      </c>
      <c r="AK747">
        <v>0</v>
      </c>
      <c r="AL747">
        <v>0</v>
      </c>
      <c r="AM747">
        <v>0</v>
      </c>
      <c r="AN747">
        <v>0</v>
      </c>
      <c r="AO747">
        <v>0</v>
      </c>
      <c r="AP747">
        <v>0</v>
      </c>
      <c r="AQ747">
        <v>0</v>
      </c>
      <c r="AR747">
        <v>0</v>
      </c>
    </row>
    <row r="748" spans="1:44" x14ac:dyDescent="0.2">
      <c r="A748">
        <f>ROW(Source!A382)</f>
        <v>382</v>
      </c>
      <c r="B748">
        <v>86296340</v>
      </c>
      <c r="C748">
        <v>86296330</v>
      </c>
      <c r="D748">
        <v>27439571</v>
      </c>
      <c r="E748">
        <v>1</v>
      </c>
      <c r="F748">
        <v>1</v>
      </c>
      <c r="G748">
        <v>1</v>
      </c>
      <c r="H748">
        <v>2</v>
      </c>
      <c r="I748" t="s">
        <v>956</v>
      </c>
      <c r="J748" t="s">
        <v>957</v>
      </c>
      <c r="K748" t="s">
        <v>958</v>
      </c>
      <c r="L748">
        <v>1368</v>
      </c>
      <c r="N748">
        <v>1011</v>
      </c>
      <c r="O748" t="s">
        <v>927</v>
      </c>
      <c r="P748" t="s">
        <v>927</v>
      </c>
      <c r="Q748">
        <v>1</v>
      </c>
      <c r="X748">
        <v>0.91</v>
      </c>
      <c r="Y748">
        <v>0</v>
      </c>
      <c r="Z748">
        <v>88.42</v>
      </c>
      <c r="AA748">
        <v>10.14</v>
      </c>
      <c r="AB748">
        <v>0</v>
      </c>
      <c r="AC748">
        <v>0</v>
      </c>
      <c r="AD748">
        <v>1</v>
      </c>
      <c r="AE748">
        <v>0</v>
      </c>
      <c r="AF748" t="s">
        <v>342</v>
      </c>
      <c r="AG748">
        <v>2.73</v>
      </c>
      <c r="AH748">
        <v>2</v>
      </c>
      <c r="AI748">
        <v>86296333</v>
      </c>
      <c r="AJ748">
        <v>656</v>
      </c>
      <c r="AK748">
        <v>0</v>
      </c>
      <c r="AL748">
        <v>0</v>
      </c>
      <c r="AM748">
        <v>0</v>
      </c>
      <c r="AN748">
        <v>0</v>
      </c>
      <c r="AO748">
        <v>0</v>
      </c>
      <c r="AP748">
        <v>0</v>
      </c>
      <c r="AQ748">
        <v>0</v>
      </c>
      <c r="AR748">
        <v>0</v>
      </c>
    </row>
    <row r="749" spans="1:44" x14ac:dyDescent="0.2">
      <c r="A749">
        <f>ROW(Source!A382)</f>
        <v>382</v>
      </c>
      <c r="B749">
        <v>86296341</v>
      </c>
      <c r="C749">
        <v>86296330</v>
      </c>
      <c r="D749">
        <v>27439595</v>
      </c>
      <c r="E749">
        <v>1</v>
      </c>
      <c r="F749">
        <v>1</v>
      </c>
      <c r="G749">
        <v>1</v>
      </c>
      <c r="H749">
        <v>2</v>
      </c>
      <c r="I749" t="s">
        <v>959</v>
      </c>
      <c r="J749" t="s">
        <v>960</v>
      </c>
      <c r="K749" t="s">
        <v>961</v>
      </c>
      <c r="L749">
        <v>1368</v>
      </c>
      <c r="N749">
        <v>1011</v>
      </c>
      <c r="O749" t="s">
        <v>927</v>
      </c>
      <c r="P749" t="s">
        <v>927</v>
      </c>
      <c r="Q749">
        <v>1</v>
      </c>
      <c r="X749">
        <v>0.01</v>
      </c>
      <c r="Y749">
        <v>0</v>
      </c>
      <c r="Z749">
        <v>2.17</v>
      </c>
      <c r="AA749">
        <v>0</v>
      </c>
      <c r="AB749">
        <v>0</v>
      </c>
      <c r="AC749">
        <v>0</v>
      </c>
      <c r="AD749">
        <v>1</v>
      </c>
      <c r="AE749">
        <v>0</v>
      </c>
      <c r="AF749" t="s">
        <v>342</v>
      </c>
      <c r="AG749">
        <v>0.03</v>
      </c>
      <c r="AH749">
        <v>2</v>
      </c>
      <c r="AI749">
        <v>86296334</v>
      </c>
      <c r="AJ749">
        <v>657</v>
      </c>
      <c r="AK749">
        <v>0</v>
      </c>
      <c r="AL749">
        <v>0</v>
      </c>
      <c r="AM749">
        <v>0</v>
      </c>
      <c r="AN749">
        <v>0</v>
      </c>
      <c r="AO749">
        <v>0</v>
      </c>
      <c r="AP749">
        <v>0</v>
      </c>
      <c r="AQ749">
        <v>0</v>
      </c>
      <c r="AR749">
        <v>0</v>
      </c>
    </row>
    <row r="750" spans="1:44" x14ac:dyDescent="0.2">
      <c r="A750">
        <f>ROW(Source!A382)</f>
        <v>382</v>
      </c>
      <c r="B750">
        <v>86296342</v>
      </c>
      <c r="C750">
        <v>86296330</v>
      </c>
      <c r="D750">
        <v>27441139</v>
      </c>
      <c r="E750">
        <v>1</v>
      </c>
      <c r="F750">
        <v>1</v>
      </c>
      <c r="G750">
        <v>1</v>
      </c>
      <c r="H750">
        <v>2</v>
      </c>
      <c r="I750" t="s">
        <v>962</v>
      </c>
      <c r="J750" t="s">
        <v>963</v>
      </c>
      <c r="K750" t="s">
        <v>964</v>
      </c>
      <c r="L750">
        <v>1368</v>
      </c>
      <c r="N750">
        <v>1011</v>
      </c>
      <c r="O750" t="s">
        <v>927</v>
      </c>
      <c r="P750" t="s">
        <v>927</v>
      </c>
      <c r="Q750">
        <v>1</v>
      </c>
      <c r="X750">
        <v>1.1200000000000001</v>
      </c>
      <c r="Y750">
        <v>0</v>
      </c>
      <c r="Z750">
        <v>6.81</v>
      </c>
      <c r="AA750">
        <v>0</v>
      </c>
      <c r="AB750">
        <v>0</v>
      </c>
      <c r="AC750">
        <v>0</v>
      </c>
      <c r="AD750">
        <v>1</v>
      </c>
      <c r="AE750">
        <v>0</v>
      </c>
      <c r="AF750" t="s">
        <v>342</v>
      </c>
      <c r="AG750">
        <v>3.3600000000000003</v>
      </c>
      <c r="AH750">
        <v>2</v>
      </c>
      <c r="AI750">
        <v>86296335</v>
      </c>
      <c r="AJ750">
        <v>658</v>
      </c>
      <c r="AK750">
        <v>0</v>
      </c>
      <c r="AL750">
        <v>0</v>
      </c>
      <c r="AM750">
        <v>0</v>
      </c>
      <c r="AN750">
        <v>0</v>
      </c>
      <c r="AO750">
        <v>0</v>
      </c>
      <c r="AP750">
        <v>0</v>
      </c>
      <c r="AQ750">
        <v>0</v>
      </c>
      <c r="AR750">
        <v>0</v>
      </c>
    </row>
    <row r="751" spans="1:44" x14ac:dyDescent="0.2">
      <c r="A751">
        <f>ROW(Source!A382)</f>
        <v>382</v>
      </c>
      <c r="B751">
        <v>86296343</v>
      </c>
      <c r="C751">
        <v>86296330</v>
      </c>
      <c r="D751">
        <v>27441327</v>
      </c>
      <c r="E751">
        <v>1</v>
      </c>
      <c r="F751">
        <v>1</v>
      </c>
      <c r="G751">
        <v>1</v>
      </c>
      <c r="H751">
        <v>2</v>
      </c>
      <c r="I751" t="s">
        <v>936</v>
      </c>
      <c r="J751" t="s">
        <v>937</v>
      </c>
      <c r="K751" t="s">
        <v>938</v>
      </c>
      <c r="L751">
        <v>1368</v>
      </c>
      <c r="N751">
        <v>1011</v>
      </c>
      <c r="O751" t="s">
        <v>927</v>
      </c>
      <c r="P751" t="s">
        <v>927</v>
      </c>
      <c r="Q751">
        <v>1</v>
      </c>
      <c r="X751">
        <v>1.8</v>
      </c>
      <c r="Y751">
        <v>0</v>
      </c>
      <c r="Z751">
        <v>93.37</v>
      </c>
      <c r="AA751">
        <v>11.69</v>
      </c>
      <c r="AB751">
        <v>0</v>
      </c>
      <c r="AC751">
        <v>0</v>
      </c>
      <c r="AD751">
        <v>1</v>
      </c>
      <c r="AE751">
        <v>0</v>
      </c>
      <c r="AF751" t="s">
        <v>342</v>
      </c>
      <c r="AG751">
        <v>5.4</v>
      </c>
      <c r="AH751">
        <v>2</v>
      </c>
      <c r="AI751">
        <v>86296336</v>
      </c>
      <c r="AJ751">
        <v>659</v>
      </c>
      <c r="AK751">
        <v>0</v>
      </c>
      <c r="AL751">
        <v>0</v>
      </c>
      <c r="AM751">
        <v>0</v>
      </c>
      <c r="AN751">
        <v>0</v>
      </c>
      <c r="AO751">
        <v>0</v>
      </c>
      <c r="AP751">
        <v>0</v>
      </c>
      <c r="AQ751">
        <v>0</v>
      </c>
      <c r="AR751">
        <v>0</v>
      </c>
    </row>
    <row r="752" spans="1:44" x14ac:dyDescent="0.2">
      <c r="A752">
        <f>ROW(Source!A382)</f>
        <v>382</v>
      </c>
      <c r="B752">
        <v>86296344</v>
      </c>
      <c r="C752">
        <v>86296330</v>
      </c>
      <c r="D752">
        <v>27386930</v>
      </c>
      <c r="E752">
        <v>1</v>
      </c>
      <c r="F752">
        <v>1</v>
      </c>
      <c r="G752">
        <v>1</v>
      </c>
      <c r="H752">
        <v>3</v>
      </c>
      <c r="I752" t="s">
        <v>1105</v>
      </c>
      <c r="J752" t="s">
        <v>1106</v>
      </c>
      <c r="K752" t="s">
        <v>1107</v>
      </c>
      <c r="L752">
        <v>1348</v>
      </c>
      <c r="N752">
        <v>1009</v>
      </c>
      <c r="O752" t="s">
        <v>63</v>
      </c>
      <c r="P752" t="s">
        <v>63</v>
      </c>
      <c r="Q752">
        <v>1000</v>
      </c>
      <c r="X752">
        <v>0.6</v>
      </c>
      <c r="Y752">
        <v>38397</v>
      </c>
      <c r="Z752">
        <v>0</v>
      </c>
      <c r="AA752">
        <v>0</v>
      </c>
      <c r="AB752">
        <v>0</v>
      </c>
      <c r="AC752">
        <v>0</v>
      </c>
      <c r="AD752">
        <v>1</v>
      </c>
      <c r="AE752">
        <v>0</v>
      </c>
      <c r="AF752" t="s">
        <v>342</v>
      </c>
      <c r="AG752">
        <v>1.7999999999999998</v>
      </c>
      <c r="AH752">
        <v>3</v>
      </c>
      <c r="AI752">
        <v>-1</v>
      </c>
      <c r="AJ752" t="s">
        <v>6</v>
      </c>
      <c r="AK752">
        <v>4</v>
      </c>
      <c r="AL752">
        <v>-69114.599999999991</v>
      </c>
      <c r="AM752">
        <v>0</v>
      </c>
      <c r="AN752">
        <v>0</v>
      </c>
      <c r="AO752">
        <v>0</v>
      </c>
      <c r="AP752">
        <v>0</v>
      </c>
      <c r="AQ752">
        <v>0</v>
      </c>
      <c r="AR752">
        <v>1</v>
      </c>
    </row>
    <row r="753" spans="1:44" x14ac:dyDescent="0.2">
      <c r="A753">
        <f>ROW(Source!A420)</f>
        <v>420</v>
      </c>
      <c r="B753">
        <v>86296364</v>
      </c>
      <c r="C753">
        <v>86296346</v>
      </c>
      <c r="D753">
        <v>27498288</v>
      </c>
      <c r="E753">
        <v>1</v>
      </c>
      <c r="F753">
        <v>1</v>
      </c>
      <c r="G753">
        <v>1</v>
      </c>
      <c r="H753">
        <v>1</v>
      </c>
      <c r="I753" t="s">
        <v>1003</v>
      </c>
      <c r="J753" t="s">
        <v>6</v>
      </c>
      <c r="K753" t="s">
        <v>1004</v>
      </c>
      <c r="L753">
        <v>1369</v>
      </c>
      <c r="N753">
        <v>1013</v>
      </c>
      <c r="O753" t="s">
        <v>921</v>
      </c>
      <c r="P753" t="s">
        <v>921</v>
      </c>
      <c r="Q753">
        <v>1</v>
      </c>
      <c r="X753">
        <v>158.27000000000001</v>
      </c>
      <c r="Y753">
        <v>0</v>
      </c>
      <c r="Z753">
        <v>0</v>
      </c>
      <c r="AA753">
        <v>0</v>
      </c>
      <c r="AB753">
        <v>9.0399999999999991</v>
      </c>
      <c r="AC753">
        <v>0</v>
      </c>
      <c r="AD753">
        <v>1</v>
      </c>
      <c r="AE753">
        <v>1</v>
      </c>
      <c r="AF753" t="s">
        <v>6</v>
      </c>
      <c r="AG753">
        <v>158.27000000000001</v>
      </c>
      <c r="AH753">
        <v>2</v>
      </c>
      <c r="AI753">
        <v>86296347</v>
      </c>
      <c r="AJ753">
        <v>661</v>
      </c>
      <c r="AK753">
        <v>0</v>
      </c>
      <c r="AL753">
        <v>0</v>
      </c>
      <c r="AM753">
        <v>0</v>
      </c>
      <c r="AN753">
        <v>0</v>
      </c>
      <c r="AO753">
        <v>0</v>
      </c>
      <c r="AP753">
        <v>0</v>
      </c>
      <c r="AQ753">
        <v>0</v>
      </c>
      <c r="AR753">
        <v>0</v>
      </c>
    </row>
    <row r="754" spans="1:44" x14ac:dyDescent="0.2">
      <c r="A754">
        <f>ROW(Source!A420)</f>
        <v>420</v>
      </c>
      <c r="B754">
        <v>86296365</v>
      </c>
      <c r="C754">
        <v>86296346</v>
      </c>
      <c r="D754">
        <v>121548</v>
      </c>
      <c r="E754">
        <v>1</v>
      </c>
      <c r="F754">
        <v>1</v>
      </c>
      <c r="G754">
        <v>1</v>
      </c>
      <c r="H754">
        <v>1</v>
      </c>
      <c r="I754" t="s">
        <v>39</v>
      </c>
      <c r="J754" t="s">
        <v>6</v>
      </c>
      <c r="K754" t="s">
        <v>922</v>
      </c>
      <c r="L754">
        <v>608254</v>
      </c>
      <c r="N754">
        <v>1013</v>
      </c>
      <c r="O754" t="s">
        <v>923</v>
      </c>
      <c r="P754" t="s">
        <v>923</v>
      </c>
      <c r="Q754">
        <v>1</v>
      </c>
      <c r="X754">
        <v>43.58</v>
      </c>
      <c r="Y754">
        <v>0</v>
      </c>
      <c r="Z754">
        <v>0</v>
      </c>
      <c r="AA754">
        <v>0</v>
      </c>
      <c r="AB754">
        <v>0</v>
      </c>
      <c r="AC754">
        <v>0</v>
      </c>
      <c r="AD754">
        <v>1</v>
      </c>
      <c r="AE754">
        <v>2</v>
      </c>
      <c r="AF754" t="s">
        <v>6</v>
      </c>
      <c r="AG754">
        <v>43.58</v>
      </c>
      <c r="AH754">
        <v>2</v>
      </c>
      <c r="AI754">
        <v>86296348</v>
      </c>
      <c r="AJ754">
        <v>662</v>
      </c>
      <c r="AK754">
        <v>0</v>
      </c>
      <c r="AL754">
        <v>0</v>
      </c>
      <c r="AM754">
        <v>0</v>
      </c>
      <c r="AN754">
        <v>0</v>
      </c>
      <c r="AO754">
        <v>0</v>
      </c>
      <c r="AP754">
        <v>0</v>
      </c>
      <c r="AQ754">
        <v>0</v>
      </c>
      <c r="AR754">
        <v>0</v>
      </c>
    </row>
    <row r="755" spans="1:44" x14ac:dyDescent="0.2">
      <c r="A755">
        <f>ROW(Source!A420)</f>
        <v>420</v>
      </c>
      <c r="B755">
        <v>86296366</v>
      </c>
      <c r="C755">
        <v>86296346</v>
      </c>
      <c r="D755">
        <v>27439418</v>
      </c>
      <c r="E755">
        <v>1</v>
      </c>
      <c r="F755">
        <v>1</v>
      </c>
      <c r="G755">
        <v>1</v>
      </c>
      <c r="H755">
        <v>2</v>
      </c>
      <c r="I755" t="s">
        <v>944</v>
      </c>
      <c r="J755" t="s">
        <v>945</v>
      </c>
      <c r="K755" t="s">
        <v>946</v>
      </c>
      <c r="L755">
        <v>1368</v>
      </c>
      <c r="N755">
        <v>1011</v>
      </c>
      <c r="O755" t="s">
        <v>927</v>
      </c>
      <c r="P755" t="s">
        <v>927</v>
      </c>
      <c r="Q755">
        <v>1</v>
      </c>
      <c r="X755">
        <v>43.58</v>
      </c>
      <c r="Y755">
        <v>0</v>
      </c>
      <c r="Z755">
        <v>91.69</v>
      </c>
      <c r="AA755">
        <v>13.61</v>
      </c>
      <c r="AB755">
        <v>0</v>
      </c>
      <c r="AC755">
        <v>0</v>
      </c>
      <c r="AD755">
        <v>1</v>
      </c>
      <c r="AE755">
        <v>0</v>
      </c>
      <c r="AF755" t="s">
        <v>6</v>
      </c>
      <c r="AG755">
        <v>43.58</v>
      </c>
      <c r="AH755">
        <v>3</v>
      </c>
      <c r="AI755">
        <v>-1</v>
      </c>
      <c r="AJ755" t="s">
        <v>6</v>
      </c>
      <c r="AK755">
        <v>4</v>
      </c>
      <c r="AL755">
        <v>0</v>
      </c>
      <c r="AM755">
        <v>-3995.8501999999999</v>
      </c>
      <c r="AN755">
        <v>-593.12379999999996</v>
      </c>
      <c r="AO755">
        <v>0</v>
      </c>
      <c r="AP755">
        <v>0</v>
      </c>
      <c r="AQ755">
        <v>0</v>
      </c>
      <c r="AR755">
        <v>1</v>
      </c>
    </row>
    <row r="756" spans="1:44" x14ac:dyDescent="0.2">
      <c r="A756">
        <f>ROW(Source!A420)</f>
        <v>420</v>
      </c>
      <c r="B756">
        <v>86296367</v>
      </c>
      <c r="C756">
        <v>86296346</v>
      </c>
      <c r="D756">
        <v>27407704</v>
      </c>
      <c r="E756">
        <v>1</v>
      </c>
      <c r="F756">
        <v>1</v>
      </c>
      <c r="G756">
        <v>1</v>
      </c>
      <c r="H756">
        <v>3</v>
      </c>
      <c r="I756" t="s">
        <v>1034</v>
      </c>
      <c r="J756" t="s">
        <v>1035</v>
      </c>
      <c r="K756" t="s">
        <v>1036</v>
      </c>
      <c r="L756">
        <v>1339</v>
      </c>
      <c r="N756">
        <v>1007</v>
      </c>
      <c r="O756" t="s">
        <v>32</v>
      </c>
      <c r="P756" t="s">
        <v>32</v>
      </c>
      <c r="Q756">
        <v>1</v>
      </c>
      <c r="X756">
        <v>0.7</v>
      </c>
      <c r="Y756">
        <v>456.93</v>
      </c>
      <c r="Z756">
        <v>0</v>
      </c>
      <c r="AA756">
        <v>0</v>
      </c>
      <c r="AB756">
        <v>0</v>
      </c>
      <c r="AC756">
        <v>0</v>
      </c>
      <c r="AD756">
        <v>1</v>
      </c>
      <c r="AE756">
        <v>0</v>
      </c>
      <c r="AF756" t="s">
        <v>6</v>
      </c>
      <c r="AG756">
        <v>0.7</v>
      </c>
      <c r="AH756">
        <v>3</v>
      </c>
      <c r="AI756">
        <v>-1</v>
      </c>
      <c r="AJ756" t="s">
        <v>6</v>
      </c>
      <c r="AK756">
        <v>4</v>
      </c>
      <c r="AL756">
        <v>-319.851</v>
      </c>
      <c r="AM756">
        <v>0</v>
      </c>
      <c r="AN756">
        <v>0</v>
      </c>
      <c r="AO756">
        <v>0</v>
      </c>
      <c r="AP756">
        <v>0</v>
      </c>
      <c r="AQ756">
        <v>0</v>
      </c>
      <c r="AR756">
        <v>1</v>
      </c>
    </row>
    <row r="757" spans="1:44" x14ac:dyDescent="0.2">
      <c r="A757">
        <f>ROW(Source!A420)</f>
        <v>420</v>
      </c>
      <c r="B757">
        <v>86296368</v>
      </c>
      <c r="C757">
        <v>86296346</v>
      </c>
      <c r="D757">
        <v>27413983</v>
      </c>
      <c r="E757">
        <v>1</v>
      </c>
      <c r="F757">
        <v>1</v>
      </c>
      <c r="G757">
        <v>1</v>
      </c>
      <c r="H757">
        <v>3</v>
      </c>
      <c r="I757" t="s">
        <v>1037</v>
      </c>
      <c r="J757" t="s">
        <v>1038</v>
      </c>
      <c r="K757" t="s">
        <v>1039</v>
      </c>
      <c r="L757">
        <v>53010780</v>
      </c>
      <c r="N757">
        <v>1010</v>
      </c>
      <c r="O757" t="s">
        <v>300</v>
      </c>
      <c r="P757" t="s">
        <v>43</v>
      </c>
      <c r="Q757">
        <v>1</v>
      </c>
      <c r="X757">
        <v>100</v>
      </c>
      <c r="Y757">
        <v>0</v>
      </c>
      <c r="Z757">
        <v>0</v>
      </c>
      <c r="AA757">
        <v>0</v>
      </c>
      <c r="AB757">
        <v>0</v>
      </c>
      <c r="AC757">
        <v>0</v>
      </c>
      <c r="AD757">
        <v>0</v>
      </c>
      <c r="AE757">
        <v>0</v>
      </c>
      <c r="AF757" t="s">
        <v>6</v>
      </c>
      <c r="AG757">
        <v>100</v>
      </c>
      <c r="AH757">
        <v>3</v>
      </c>
      <c r="AI757">
        <v>-1</v>
      </c>
      <c r="AJ757" t="s">
        <v>6</v>
      </c>
      <c r="AK757">
        <v>0</v>
      </c>
      <c r="AL757">
        <v>0</v>
      </c>
      <c r="AM757">
        <v>0</v>
      </c>
      <c r="AN757">
        <v>0</v>
      </c>
      <c r="AO757">
        <v>0</v>
      </c>
      <c r="AP757">
        <v>0</v>
      </c>
      <c r="AQ757">
        <v>0</v>
      </c>
      <c r="AR757">
        <v>0</v>
      </c>
    </row>
    <row r="758" spans="1:44" x14ac:dyDescent="0.2">
      <c r="A758">
        <f>ROW(Source!A421)</f>
        <v>421</v>
      </c>
      <c r="B758">
        <v>86296364</v>
      </c>
      <c r="C758">
        <v>86296346</v>
      </c>
      <c r="D758">
        <v>27498288</v>
      </c>
      <c r="E758">
        <v>1</v>
      </c>
      <c r="F758">
        <v>1</v>
      </c>
      <c r="G758">
        <v>1</v>
      </c>
      <c r="H758">
        <v>1</v>
      </c>
      <c r="I758" t="s">
        <v>1003</v>
      </c>
      <c r="J758" t="s">
        <v>6</v>
      </c>
      <c r="K758" t="s">
        <v>1004</v>
      </c>
      <c r="L758">
        <v>1369</v>
      </c>
      <c r="N758">
        <v>1013</v>
      </c>
      <c r="O758" t="s">
        <v>921</v>
      </c>
      <c r="P758" t="s">
        <v>921</v>
      </c>
      <c r="Q758">
        <v>1</v>
      </c>
      <c r="X758">
        <v>158.27000000000001</v>
      </c>
      <c r="Y758">
        <v>0</v>
      </c>
      <c r="Z758">
        <v>0</v>
      </c>
      <c r="AA758">
        <v>0</v>
      </c>
      <c r="AB758">
        <v>9.0399999999999991</v>
      </c>
      <c r="AC758">
        <v>0</v>
      </c>
      <c r="AD758">
        <v>1</v>
      </c>
      <c r="AE758">
        <v>1</v>
      </c>
      <c r="AF758" t="s">
        <v>6</v>
      </c>
      <c r="AG758">
        <v>158.27000000000001</v>
      </c>
      <c r="AH758">
        <v>2</v>
      </c>
      <c r="AI758">
        <v>86296347</v>
      </c>
      <c r="AJ758">
        <v>678</v>
      </c>
      <c r="AK758">
        <v>0</v>
      </c>
      <c r="AL758">
        <v>0</v>
      </c>
      <c r="AM758">
        <v>0</v>
      </c>
      <c r="AN758">
        <v>0</v>
      </c>
      <c r="AO758">
        <v>0</v>
      </c>
      <c r="AP758">
        <v>0</v>
      </c>
      <c r="AQ758">
        <v>0</v>
      </c>
      <c r="AR758">
        <v>0</v>
      </c>
    </row>
    <row r="759" spans="1:44" x14ac:dyDescent="0.2">
      <c r="A759">
        <f>ROW(Source!A421)</f>
        <v>421</v>
      </c>
      <c r="B759">
        <v>86296365</v>
      </c>
      <c r="C759">
        <v>86296346</v>
      </c>
      <c r="D759">
        <v>121548</v>
      </c>
      <c r="E759">
        <v>1</v>
      </c>
      <c r="F759">
        <v>1</v>
      </c>
      <c r="G759">
        <v>1</v>
      </c>
      <c r="H759">
        <v>1</v>
      </c>
      <c r="I759" t="s">
        <v>39</v>
      </c>
      <c r="J759" t="s">
        <v>6</v>
      </c>
      <c r="K759" t="s">
        <v>922</v>
      </c>
      <c r="L759">
        <v>608254</v>
      </c>
      <c r="N759">
        <v>1013</v>
      </c>
      <c r="O759" t="s">
        <v>923</v>
      </c>
      <c r="P759" t="s">
        <v>923</v>
      </c>
      <c r="Q759">
        <v>1</v>
      </c>
      <c r="X759">
        <v>43.58</v>
      </c>
      <c r="Y759">
        <v>0</v>
      </c>
      <c r="Z759">
        <v>0</v>
      </c>
      <c r="AA759">
        <v>0</v>
      </c>
      <c r="AB759">
        <v>0</v>
      </c>
      <c r="AC759">
        <v>0</v>
      </c>
      <c r="AD759">
        <v>1</v>
      </c>
      <c r="AE759">
        <v>2</v>
      </c>
      <c r="AF759" t="s">
        <v>6</v>
      </c>
      <c r="AG759">
        <v>43.58</v>
      </c>
      <c r="AH759">
        <v>2</v>
      </c>
      <c r="AI759">
        <v>86296348</v>
      </c>
      <c r="AJ759">
        <v>679</v>
      </c>
      <c r="AK759">
        <v>0</v>
      </c>
      <c r="AL759">
        <v>0</v>
      </c>
      <c r="AM759">
        <v>0</v>
      </c>
      <c r="AN759">
        <v>0</v>
      </c>
      <c r="AO759">
        <v>0</v>
      </c>
      <c r="AP759">
        <v>0</v>
      </c>
      <c r="AQ759">
        <v>0</v>
      </c>
      <c r="AR759">
        <v>0</v>
      </c>
    </row>
    <row r="760" spans="1:44" x14ac:dyDescent="0.2">
      <c r="A760">
        <f>ROW(Source!A421)</f>
        <v>421</v>
      </c>
      <c r="B760">
        <v>86296366</v>
      </c>
      <c r="C760">
        <v>86296346</v>
      </c>
      <c r="D760">
        <v>27439418</v>
      </c>
      <c r="E760">
        <v>1</v>
      </c>
      <c r="F760">
        <v>1</v>
      </c>
      <c r="G760">
        <v>1</v>
      </c>
      <c r="H760">
        <v>2</v>
      </c>
      <c r="I760" t="s">
        <v>944</v>
      </c>
      <c r="J760" t="s">
        <v>945</v>
      </c>
      <c r="K760" t="s">
        <v>946</v>
      </c>
      <c r="L760">
        <v>1368</v>
      </c>
      <c r="N760">
        <v>1011</v>
      </c>
      <c r="O760" t="s">
        <v>927</v>
      </c>
      <c r="P760" t="s">
        <v>927</v>
      </c>
      <c r="Q760">
        <v>1</v>
      </c>
      <c r="X760">
        <v>43.58</v>
      </c>
      <c r="Y760">
        <v>0</v>
      </c>
      <c r="Z760">
        <v>91.69</v>
      </c>
      <c r="AA760">
        <v>13.61</v>
      </c>
      <c r="AB760">
        <v>0</v>
      </c>
      <c r="AC760">
        <v>0</v>
      </c>
      <c r="AD760">
        <v>1</v>
      </c>
      <c r="AE760">
        <v>0</v>
      </c>
      <c r="AF760" t="s">
        <v>6</v>
      </c>
      <c r="AG760">
        <v>43.58</v>
      </c>
      <c r="AH760">
        <v>3</v>
      </c>
      <c r="AI760">
        <v>-1</v>
      </c>
      <c r="AJ760" t="s">
        <v>6</v>
      </c>
      <c r="AK760">
        <v>4</v>
      </c>
      <c r="AL760">
        <v>0</v>
      </c>
      <c r="AM760">
        <v>-3995.8501999999999</v>
      </c>
      <c r="AN760">
        <v>-593.12379999999996</v>
      </c>
      <c r="AO760">
        <v>0</v>
      </c>
      <c r="AP760">
        <v>0</v>
      </c>
      <c r="AQ760">
        <v>0</v>
      </c>
      <c r="AR760">
        <v>1</v>
      </c>
    </row>
    <row r="761" spans="1:44" x14ac:dyDescent="0.2">
      <c r="A761">
        <f>ROW(Source!A421)</f>
        <v>421</v>
      </c>
      <c r="B761">
        <v>86296367</v>
      </c>
      <c r="C761">
        <v>86296346</v>
      </c>
      <c r="D761">
        <v>27407704</v>
      </c>
      <c r="E761">
        <v>1</v>
      </c>
      <c r="F761">
        <v>1</v>
      </c>
      <c r="G761">
        <v>1</v>
      </c>
      <c r="H761">
        <v>3</v>
      </c>
      <c r="I761" t="s">
        <v>1034</v>
      </c>
      <c r="J761" t="s">
        <v>1035</v>
      </c>
      <c r="K761" t="s">
        <v>1036</v>
      </c>
      <c r="L761">
        <v>1339</v>
      </c>
      <c r="N761">
        <v>1007</v>
      </c>
      <c r="O761" t="s">
        <v>32</v>
      </c>
      <c r="P761" t="s">
        <v>32</v>
      </c>
      <c r="Q761">
        <v>1</v>
      </c>
      <c r="X761">
        <v>0.7</v>
      </c>
      <c r="Y761">
        <v>456.93</v>
      </c>
      <c r="Z761">
        <v>0</v>
      </c>
      <c r="AA761">
        <v>0</v>
      </c>
      <c r="AB761">
        <v>0</v>
      </c>
      <c r="AC761">
        <v>0</v>
      </c>
      <c r="AD761">
        <v>1</v>
      </c>
      <c r="AE761">
        <v>0</v>
      </c>
      <c r="AF761" t="s">
        <v>6</v>
      </c>
      <c r="AG761">
        <v>0.7</v>
      </c>
      <c r="AH761">
        <v>3</v>
      </c>
      <c r="AI761">
        <v>-1</v>
      </c>
      <c r="AJ761" t="s">
        <v>6</v>
      </c>
      <c r="AK761">
        <v>4</v>
      </c>
      <c r="AL761">
        <v>-319.851</v>
      </c>
      <c r="AM761">
        <v>0</v>
      </c>
      <c r="AN761">
        <v>0</v>
      </c>
      <c r="AO761">
        <v>0</v>
      </c>
      <c r="AP761">
        <v>0</v>
      </c>
      <c r="AQ761">
        <v>0</v>
      </c>
      <c r="AR761">
        <v>1</v>
      </c>
    </row>
    <row r="762" spans="1:44" x14ac:dyDescent="0.2">
      <c r="A762">
        <f>ROW(Source!A421)</f>
        <v>421</v>
      </c>
      <c r="B762">
        <v>86296368</v>
      </c>
      <c r="C762">
        <v>86296346</v>
      </c>
      <c r="D762">
        <v>27413983</v>
      </c>
      <c r="E762">
        <v>1</v>
      </c>
      <c r="F762">
        <v>1</v>
      </c>
      <c r="G762">
        <v>1</v>
      </c>
      <c r="H762">
        <v>3</v>
      </c>
      <c r="I762" t="s">
        <v>1037</v>
      </c>
      <c r="J762" t="s">
        <v>1038</v>
      </c>
      <c r="K762" t="s">
        <v>1039</v>
      </c>
      <c r="L762">
        <v>53010780</v>
      </c>
      <c r="N762">
        <v>1010</v>
      </c>
      <c r="O762" t="s">
        <v>300</v>
      </c>
      <c r="P762" t="s">
        <v>43</v>
      </c>
      <c r="Q762">
        <v>1</v>
      </c>
      <c r="X762">
        <v>100</v>
      </c>
      <c r="Y762">
        <v>0</v>
      </c>
      <c r="Z762">
        <v>0</v>
      </c>
      <c r="AA762">
        <v>0</v>
      </c>
      <c r="AB762">
        <v>0</v>
      </c>
      <c r="AC762">
        <v>0</v>
      </c>
      <c r="AD762">
        <v>0</v>
      </c>
      <c r="AE762">
        <v>0</v>
      </c>
      <c r="AF762" t="s">
        <v>6</v>
      </c>
      <c r="AG762">
        <v>100</v>
      </c>
      <c r="AH762">
        <v>3</v>
      </c>
      <c r="AI762">
        <v>-1</v>
      </c>
      <c r="AJ762" t="s">
        <v>6</v>
      </c>
      <c r="AK762">
        <v>0</v>
      </c>
      <c r="AL762">
        <v>0</v>
      </c>
      <c r="AM762">
        <v>0</v>
      </c>
      <c r="AN762">
        <v>0</v>
      </c>
      <c r="AO762">
        <v>0</v>
      </c>
      <c r="AP762">
        <v>0</v>
      </c>
      <c r="AQ762">
        <v>0</v>
      </c>
      <c r="AR762">
        <v>0</v>
      </c>
    </row>
    <row r="763" spans="1:44" x14ac:dyDescent="0.2">
      <c r="A763">
        <f>ROW(Source!A448)</f>
        <v>448</v>
      </c>
      <c r="B763">
        <v>86296385</v>
      </c>
      <c r="C763">
        <v>86296382</v>
      </c>
      <c r="D763">
        <v>27493458</v>
      </c>
      <c r="E763">
        <v>1</v>
      </c>
      <c r="F763">
        <v>1</v>
      </c>
      <c r="G763">
        <v>1</v>
      </c>
      <c r="H763">
        <v>1</v>
      </c>
      <c r="I763" t="s">
        <v>998</v>
      </c>
      <c r="J763" t="s">
        <v>6</v>
      </c>
      <c r="K763" t="s">
        <v>999</v>
      </c>
      <c r="L763">
        <v>1369</v>
      </c>
      <c r="N763">
        <v>1013</v>
      </c>
      <c r="O763" t="s">
        <v>921</v>
      </c>
      <c r="P763" t="s">
        <v>921</v>
      </c>
      <c r="Q763">
        <v>1</v>
      </c>
      <c r="X763">
        <v>6.84</v>
      </c>
      <c r="Y763">
        <v>0</v>
      </c>
      <c r="Z763">
        <v>0</v>
      </c>
      <c r="AA763">
        <v>0</v>
      </c>
      <c r="AB763">
        <v>8.6</v>
      </c>
      <c r="AC763">
        <v>0</v>
      </c>
      <c r="AD763">
        <v>1</v>
      </c>
      <c r="AE763">
        <v>1</v>
      </c>
      <c r="AF763" t="s">
        <v>6</v>
      </c>
      <c r="AG763">
        <v>6.84</v>
      </c>
      <c r="AH763">
        <v>2</v>
      </c>
      <c r="AI763">
        <v>86296383</v>
      </c>
      <c r="AJ763">
        <v>695</v>
      </c>
      <c r="AK763">
        <v>0</v>
      </c>
      <c r="AL763">
        <v>0</v>
      </c>
      <c r="AM763">
        <v>0</v>
      </c>
      <c r="AN763">
        <v>0</v>
      </c>
      <c r="AO763">
        <v>0</v>
      </c>
      <c r="AP763">
        <v>0</v>
      </c>
      <c r="AQ763">
        <v>0</v>
      </c>
      <c r="AR763">
        <v>0</v>
      </c>
    </row>
    <row r="764" spans="1:44" x14ac:dyDescent="0.2">
      <c r="A764">
        <f>ROW(Source!A448)</f>
        <v>448</v>
      </c>
      <c r="B764">
        <v>86296386</v>
      </c>
      <c r="C764">
        <v>86296382</v>
      </c>
      <c r="D764">
        <v>27441080</v>
      </c>
      <c r="E764">
        <v>1</v>
      </c>
      <c r="F764">
        <v>1</v>
      </c>
      <c r="G764">
        <v>1</v>
      </c>
      <c r="H764">
        <v>2</v>
      </c>
      <c r="I764" t="s">
        <v>1005</v>
      </c>
      <c r="J764" t="s">
        <v>1006</v>
      </c>
      <c r="K764" t="s">
        <v>1007</v>
      </c>
      <c r="L764">
        <v>1368</v>
      </c>
      <c r="N764">
        <v>1011</v>
      </c>
      <c r="O764" t="s">
        <v>927</v>
      </c>
      <c r="P764" t="s">
        <v>927</v>
      </c>
      <c r="Q764">
        <v>1</v>
      </c>
      <c r="X764">
        <v>5.2</v>
      </c>
      <c r="Y764">
        <v>0</v>
      </c>
      <c r="Z764">
        <v>26.26</v>
      </c>
      <c r="AA764">
        <v>0</v>
      </c>
      <c r="AB764">
        <v>0</v>
      </c>
      <c r="AC764">
        <v>0</v>
      </c>
      <c r="AD764">
        <v>1</v>
      </c>
      <c r="AE764">
        <v>0</v>
      </c>
      <c r="AF764" t="s">
        <v>6</v>
      </c>
      <c r="AG764">
        <v>5.2</v>
      </c>
      <c r="AH764">
        <v>2</v>
      </c>
      <c r="AI764">
        <v>86296384</v>
      </c>
      <c r="AJ764">
        <v>696</v>
      </c>
      <c r="AK764">
        <v>0</v>
      </c>
      <c r="AL764">
        <v>0</v>
      </c>
      <c r="AM764">
        <v>0</v>
      </c>
      <c r="AN764">
        <v>0</v>
      </c>
      <c r="AO764">
        <v>0</v>
      </c>
      <c r="AP764">
        <v>0</v>
      </c>
      <c r="AQ764">
        <v>0</v>
      </c>
      <c r="AR764">
        <v>0</v>
      </c>
    </row>
    <row r="765" spans="1:44" x14ac:dyDescent="0.2">
      <c r="A765">
        <f>ROW(Source!A449)</f>
        <v>449</v>
      </c>
      <c r="B765">
        <v>86296385</v>
      </c>
      <c r="C765">
        <v>86296382</v>
      </c>
      <c r="D765">
        <v>27493458</v>
      </c>
      <c r="E765">
        <v>1</v>
      </c>
      <c r="F765">
        <v>1</v>
      </c>
      <c r="G765">
        <v>1</v>
      </c>
      <c r="H765">
        <v>1</v>
      </c>
      <c r="I765" t="s">
        <v>998</v>
      </c>
      <c r="J765" t="s">
        <v>6</v>
      </c>
      <c r="K765" t="s">
        <v>999</v>
      </c>
      <c r="L765">
        <v>1369</v>
      </c>
      <c r="N765">
        <v>1013</v>
      </c>
      <c r="O765" t="s">
        <v>921</v>
      </c>
      <c r="P765" t="s">
        <v>921</v>
      </c>
      <c r="Q765">
        <v>1</v>
      </c>
      <c r="X765">
        <v>6.84</v>
      </c>
      <c r="Y765">
        <v>0</v>
      </c>
      <c r="Z765">
        <v>0</v>
      </c>
      <c r="AA765">
        <v>0</v>
      </c>
      <c r="AB765">
        <v>8.6</v>
      </c>
      <c r="AC765">
        <v>0</v>
      </c>
      <c r="AD765">
        <v>1</v>
      </c>
      <c r="AE765">
        <v>1</v>
      </c>
      <c r="AF765" t="s">
        <v>6</v>
      </c>
      <c r="AG765">
        <v>6.84</v>
      </c>
      <c r="AH765">
        <v>2</v>
      </c>
      <c r="AI765">
        <v>86296383</v>
      </c>
      <c r="AJ765">
        <v>697</v>
      </c>
      <c r="AK765">
        <v>0</v>
      </c>
      <c r="AL765">
        <v>0</v>
      </c>
      <c r="AM765">
        <v>0</v>
      </c>
      <c r="AN765">
        <v>0</v>
      </c>
      <c r="AO765">
        <v>0</v>
      </c>
      <c r="AP765">
        <v>0</v>
      </c>
      <c r="AQ765">
        <v>0</v>
      </c>
      <c r="AR765">
        <v>0</v>
      </c>
    </row>
    <row r="766" spans="1:44" x14ac:dyDescent="0.2">
      <c r="A766">
        <f>ROW(Source!A449)</f>
        <v>449</v>
      </c>
      <c r="B766">
        <v>86296386</v>
      </c>
      <c r="C766">
        <v>86296382</v>
      </c>
      <c r="D766">
        <v>27441080</v>
      </c>
      <c r="E766">
        <v>1</v>
      </c>
      <c r="F766">
        <v>1</v>
      </c>
      <c r="G766">
        <v>1</v>
      </c>
      <c r="H766">
        <v>2</v>
      </c>
      <c r="I766" t="s">
        <v>1005</v>
      </c>
      <c r="J766" t="s">
        <v>1006</v>
      </c>
      <c r="K766" t="s">
        <v>1007</v>
      </c>
      <c r="L766">
        <v>1368</v>
      </c>
      <c r="N766">
        <v>1011</v>
      </c>
      <c r="O766" t="s">
        <v>927</v>
      </c>
      <c r="P766" t="s">
        <v>927</v>
      </c>
      <c r="Q766">
        <v>1</v>
      </c>
      <c r="X766">
        <v>5.2</v>
      </c>
      <c r="Y766">
        <v>0</v>
      </c>
      <c r="Z766">
        <v>26.26</v>
      </c>
      <c r="AA766">
        <v>0</v>
      </c>
      <c r="AB766">
        <v>0</v>
      </c>
      <c r="AC766">
        <v>0</v>
      </c>
      <c r="AD766">
        <v>1</v>
      </c>
      <c r="AE766">
        <v>0</v>
      </c>
      <c r="AF766" t="s">
        <v>6</v>
      </c>
      <c r="AG766">
        <v>5.2</v>
      </c>
      <c r="AH766">
        <v>2</v>
      </c>
      <c r="AI766">
        <v>86296384</v>
      </c>
      <c r="AJ766">
        <v>698</v>
      </c>
      <c r="AK766">
        <v>0</v>
      </c>
      <c r="AL766">
        <v>0</v>
      </c>
      <c r="AM766">
        <v>0</v>
      </c>
      <c r="AN766">
        <v>0</v>
      </c>
      <c r="AO766">
        <v>0</v>
      </c>
      <c r="AP766">
        <v>0</v>
      </c>
      <c r="AQ766">
        <v>0</v>
      </c>
      <c r="AR766">
        <v>0</v>
      </c>
    </row>
    <row r="767" spans="1:44" x14ac:dyDescent="0.2">
      <c r="A767">
        <f>ROW(Source!A450)</f>
        <v>450</v>
      </c>
      <c r="B767">
        <v>86296390</v>
      </c>
      <c r="C767">
        <v>86296387</v>
      </c>
      <c r="D767">
        <v>27493458</v>
      </c>
      <c r="E767">
        <v>1</v>
      </c>
      <c r="F767">
        <v>1</v>
      </c>
      <c r="G767">
        <v>1</v>
      </c>
      <c r="H767">
        <v>1</v>
      </c>
      <c r="I767" t="s">
        <v>998</v>
      </c>
      <c r="J767" t="s">
        <v>6</v>
      </c>
      <c r="K767" t="s">
        <v>999</v>
      </c>
      <c r="L767">
        <v>1369</v>
      </c>
      <c r="N767">
        <v>1013</v>
      </c>
      <c r="O767" t="s">
        <v>921</v>
      </c>
      <c r="P767" t="s">
        <v>921</v>
      </c>
      <c r="Q767">
        <v>1</v>
      </c>
      <c r="X767">
        <v>0.27</v>
      </c>
      <c r="Y767">
        <v>0</v>
      </c>
      <c r="Z767">
        <v>0</v>
      </c>
      <c r="AA767">
        <v>0</v>
      </c>
      <c r="AB767">
        <v>8.6</v>
      </c>
      <c r="AC767">
        <v>0</v>
      </c>
      <c r="AD767">
        <v>1</v>
      </c>
      <c r="AE767">
        <v>1</v>
      </c>
      <c r="AF767" t="s">
        <v>560</v>
      </c>
      <c r="AG767">
        <v>2.5650000000000004</v>
      </c>
      <c r="AH767">
        <v>2</v>
      </c>
      <c r="AI767">
        <v>86296388</v>
      </c>
      <c r="AJ767">
        <v>699</v>
      </c>
      <c r="AK767">
        <v>0</v>
      </c>
      <c r="AL767">
        <v>0</v>
      </c>
      <c r="AM767">
        <v>0</v>
      </c>
      <c r="AN767">
        <v>0</v>
      </c>
      <c r="AO767">
        <v>0</v>
      </c>
      <c r="AP767">
        <v>0</v>
      </c>
      <c r="AQ767">
        <v>0</v>
      </c>
      <c r="AR767">
        <v>0</v>
      </c>
    </row>
    <row r="768" spans="1:44" x14ac:dyDescent="0.2">
      <c r="A768">
        <f>ROW(Source!A450)</f>
        <v>450</v>
      </c>
      <c r="B768">
        <v>86296391</v>
      </c>
      <c r="C768">
        <v>86296387</v>
      </c>
      <c r="D768">
        <v>27441080</v>
      </c>
      <c r="E768">
        <v>1</v>
      </c>
      <c r="F768">
        <v>1</v>
      </c>
      <c r="G768">
        <v>1</v>
      </c>
      <c r="H768">
        <v>2</v>
      </c>
      <c r="I768" t="s">
        <v>1005</v>
      </c>
      <c r="J768" t="s">
        <v>1006</v>
      </c>
      <c r="K768" t="s">
        <v>1007</v>
      </c>
      <c r="L768">
        <v>1368</v>
      </c>
      <c r="N768">
        <v>1011</v>
      </c>
      <c r="O768" t="s">
        <v>927</v>
      </c>
      <c r="P768" t="s">
        <v>927</v>
      </c>
      <c r="Q768">
        <v>1</v>
      </c>
      <c r="X768">
        <v>0.25</v>
      </c>
      <c r="Y768">
        <v>0</v>
      </c>
      <c r="Z768">
        <v>26.26</v>
      </c>
      <c r="AA768">
        <v>0</v>
      </c>
      <c r="AB768">
        <v>0</v>
      </c>
      <c r="AC768">
        <v>0</v>
      </c>
      <c r="AD768">
        <v>1</v>
      </c>
      <c r="AE768">
        <v>0</v>
      </c>
      <c r="AF768" t="s">
        <v>560</v>
      </c>
      <c r="AG768">
        <v>2.375</v>
      </c>
      <c r="AH768">
        <v>2</v>
      </c>
      <c r="AI768">
        <v>86296389</v>
      </c>
      <c r="AJ768">
        <v>700</v>
      </c>
      <c r="AK768">
        <v>0</v>
      </c>
      <c r="AL768">
        <v>0</v>
      </c>
      <c r="AM768">
        <v>0</v>
      </c>
      <c r="AN768">
        <v>0</v>
      </c>
      <c r="AO768">
        <v>0</v>
      </c>
      <c r="AP768">
        <v>0</v>
      </c>
      <c r="AQ768">
        <v>0</v>
      </c>
      <c r="AR768">
        <v>0</v>
      </c>
    </row>
    <row r="769" spans="1:44" x14ac:dyDescent="0.2">
      <c r="A769">
        <f>ROW(Source!A451)</f>
        <v>451</v>
      </c>
      <c r="B769">
        <v>86296390</v>
      </c>
      <c r="C769">
        <v>86296387</v>
      </c>
      <c r="D769">
        <v>27493458</v>
      </c>
      <c r="E769">
        <v>1</v>
      </c>
      <c r="F769">
        <v>1</v>
      </c>
      <c r="G769">
        <v>1</v>
      </c>
      <c r="H769">
        <v>1</v>
      </c>
      <c r="I769" t="s">
        <v>998</v>
      </c>
      <c r="J769" t="s">
        <v>6</v>
      </c>
      <c r="K769" t="s">
        <v>999</v>
      </c>
      <c r="L769">
        <v>1369</v>
      </c>
      <c r="N769">
        <v>1013</v>
      </c>
      <c r="O769" t="s">
        <v>921</v>
      </c>
      <c r="P769" t="s">
        <v>921</v>
      </c>
      <c r="Q769">
        <v>1</v>
      </c>
      <c r="X769">
        <v>0.27</v>
      </c>
      <c r="Y769">
        <v>0</v>
      </c>
      <c r="Z769">
        <v>0</v>
      </c>
      <c r="AA769">
        <v>0</v>
      </c>
      <c r="AB769">
        <v>8.6</v>
      </c>
      <c r="AC769">
        <v>0</v>
      </c>
      <c r="AD769">
        <v>1</v>
      </c>
      <c r="AE769">
        <v>1</v>
      </c>
      <c r="AF769" t="s">
        <v>560</v>
      </c>
      <c r="AG769">
        <v>2.5650000000000004</v>
      </c>
      <c r="AH769">
        <v>2</v>
      </c>
      <c r="AI769">
        <v>86296388</v>
      </c>
      <c r="AJ769">
        <v>701</v>
      </c>
      <c r="AK769">
        <v>0</v>
      </c>
      <c r="AL769">
        <v>0</v>
      </c>
      <c r="AM769">
        <v>0</v>
      </c>
      <c r="AN769">
        <v>0</v>
      </c>
      <c r="AO769">
        <v>0</v>
      </c>
      <c r="AP769">
        <v>0</v>
      </c>
      <c r="AQ769">
        <v>0</v>
      </c>
      <c r="AR769">
        <v>0</v>
      </c>
    </row>
    <row r="770" spans="1:44" x14ac:dyDescent="0.2">
      <c r="A770">
        <f>ROW(Source!A451)</f>
        <v>451</v>
      </c>
      <c r="B770">
        <v>86296391</v>
      </c>
      <c r="C770">
        <v>86296387</v>
      </c>
      <c r="D770">
        <v>27441080</v>
      </c>
      <c r="E770">
        <v>1</v>
      </c>
      <c r="F770">
        <v>1</v>
      </c>
      <c r="G770">
        <v>1</v>
      </c>
      <c r="H770">
        <v>2</v>
      </c>
      <c r="I770" t="s">
        <v>1005</v>
      </c>
      <c r="J770" t="s">
        <v>1006</v>
      </c>
      <c r="K770" t="s">
        <v>1007</v>
      </c>
      <c r="L770">
        <v>1368</v>
      </c>
      <c r="N770">
        <v>1011</v>
      </c>
      <c r="O770" t="s">
        <v>927</v>
      </c>
      <c r="P770" t="s">
        <v>927</v>
      </c>
      <c r="Q770">
        <v>1</v>
      </c>
      <c r="X770">
        <v>0.25</v>
      </c>
      <c r="Y770">
        <v>0</v>
      </c>
      <c r="Z770">
        <v>26.26</v>
      </c>
      <c r="AA770">
        <v>0</v>
      </c>
      <c r="AB770">
        <v>0</v>
      </c>
      <c r="AC770">
        <v>0</v>
      </c>
      <c r="AD770">
        <v>1</v>
      </c>
      <c r="AE770">
        <v>0</v>
      </c>
      <c r="AF770" t="s">
        <v>560</v>
      </c>
      <c r="AG770">
        <v>2.375</v>
      </c>
      <c r="AH770">
        <v>2</v>
      </c>
      <c r="AI770">
        <v>86296389</v>
      </c>
      <c r="AJ770">
        <v>702</v>
      </c>
      <c r="AK770">
        <v>0</v>
      </c>
      <c r="AL770">
        <v>0</v>
      </c>
      <c r="AM770">
        <v>0</v>
      </c>
      <c r="AN770">
        <v>0</v>
      </c>
      <c r="AO770">
        <v>0</v>
      </c>
      <c r="AP770">
        <v>0</v>
      </c>
      <c r="AQ770">
        <v>0</v>
      </c>
      <c r="AR770">
        <v>0</v>
      </c>
    </row>
    <row r="771" spans="1:44" x14ac:dyDescent="0.2">
      <c r="A771">
        <f>ROW(Source!A452)</f>
        <v>452</v>
      </c>
      <c r="B771">
        <v>86296400</v>
      </c>
      <c r="C771">
        <v>86296392</v>
      </c>
      <c r="D771">
        <v>27501039</v>
      </c>
      <c r="E771">
        <v>1</v>
      </c>
      <c r="F771">
        <v>1</v>
      </c>
      <c r="G771">
        <v>1</v>
      </c>
      <c r="H771">
        <v>1</v>
      </c>
      <c r="I771" t="s">
        <v>954</v>
      </c>
      <c r="J771" t="s">
        <v>6</v>
      </c>
      <c r="K771" t="s">
        <v>955</v>
      </c>
      <c r="L771">
        <v>1369</v>
      </c>
      <c r="N771">
        <v>1013</v>
      </c>
      <c r="O771" t="s">
        <v>921</v>
      </c>
      <c r="P771" t="s">
        <v>921</v>
      </c>
      <c r="Q771">
        <v>1</v>
      </c>
      <c r="X771">
        <v>42.7</v>
      </c>
      <c r="Y771">
        <v>0</v>
      </c>
      <c r="Z771">
        <v>0</v>
      </c>
      <c r="AA771">
        <v>0</v>
      </c>
      <c r="AB771">
        <v>10.3</v>
      </c>
      <c r="AC771">
        <v>0</v>
      </c>
      <c r="AD771">
        <v>1</v>
      </c>
      <c r="AE771">
        <v>1</v>
      </c>
      <c r="AF771" t="s">
        <v>6</v>
      </c>
      <c r="AG771">
        <v>42.7</v>
      </c>
      <c r="AH771">
        <v>2</v>
      </c>
      <c r="AI771">
        <v>86296393</v>
      </c>
      <c r="AJ771">
        <v>703</v>
      </c>
      <c r="AK771">
        <v>0</v>
      </c>
      <c r="AL771">
        <v>0</v>
      </c>
      <c r="AM771">
        <v>0</v>
      </c>
      <c r="AN771">
        <v>0</v>
      </c>
      <c r="AO771">
        <v>0</v>
      </c>
      <c r="AP771">
        <v>0</v>
      </c>
      <c r="AQ771">
        <v>0</v>
      </c>
      <c r="AR771">
        <v>0</v>
      </c>
    </row>
    <row r="772" spans="1:44" x14ac:dyDescent="0.2">
      <c r="A772">
        <f>ROW(Source!A452)</f>
        <v>452</v>
      </c>
      <c r="B772">
        <v>86296401</v>
      </c>
      <c r="C772">
        <v>86296392</v>
      </c>
      <c r="D772">
        <v>27439703</v>
      </c>
      <c r="E772">
        <v>1</v>
      </c>
      <c r="F772">
        <v>1</v>
      </c>
      <c r="G772">
        <v>1</v>
      </c>
      <c r="H772">
        <v>2</v>
      </c>
      <c r="I772" t="s">
        <v>941</v>
      </c>
      <c r="J772" t="s">
        <v>942</v>
      </c>
      <c r="K772" t="s">
        <v>943</v>
      </c>
      <c r="L772">
        <v>1368</v>
      </c>
      <c r="N772">
        <v>1011</v>
      </c>
      <c r="O772" t="s">
        <v>927</v>
      </c>
      <c r="P772" t="s">
        <v>927</v>
      </c>
      <c r="Q772">
        <v>1</v>
      </c>
      <c r="X772">
        <v>21.25</v>
      </c>
      <c r="Y772">
        <v>0</v>
      </c>
      <c r="Z772">
        <v>7.51</v>
      </c>
      <c r="AA772">
        <v>0</v>
      </c>
      <c r="AB772">
        <v>0</v>
      </c>
      <c r="AC772">
        <v>0</v>
      </c>
      <c r="AD772">
        <v>1</v>
      </c>
      <c r="AE772">
        <v>0</v>
      </c>
      <c r="AF772" t="s">
        <v>6</v>
      </c>
      <c r="AG772">
        <v>21.25</v>
      </c>
      <c r="AH772">
        <v>2</v>
      </c>
      <c r="AI772">
        <v>86296394</v>
      </c>
      <c r="AJ772">
        <v>704</v>
      </c>
      <c r="AK772">
        <v>0</v>
      </c>
      <c r="AL772">
        <v>0</v>
      </c>
      <c r="AM772">
        <v>0</v>
      </c>
      <c r="AN772">
        <v>0</v>
      </c>
      <c r="AO772">
        <v>0</v>
      </c>
      <c r="AP772">
        <v>0</v>
      </c>
      <c r="AQ772">
        <v>0</v>
      </c>
      <c r="AR772">
        <v>0</v>
      </c>
    </row>
    <row r="773" spans="1:44" x14ac:dyDescent="0.2">
      <c r="A773">
        <f>ROW(Source!A452)</f>
        <v>452</v>
      </c>
      <c r="B773">
        <v>86296402</v>
      </c>
      <c r="C773">
        <v>86296392</v>
      </c>
      <c r="D773">
        <v>27441327</v>
      </c>
      <c r="E773">
        <v>1</v>
      </c>
      <c r="F773">
        <v>1</v>
      </c>
      <c r="G773">
        <v>1</v>
      </c>
      <c r="H773">
        <v>2</v>
      </c>
      <c r="I773" t="s">
        <v>936</v>
      </c>
      <c r="J773" t="s">
        <v>937</v>
      </c>
      <c r="K773" t="s">
        <v>938</v>
      </c>
      <c r="L773">
        <v>1368</v>
      </c>
      <c r="N773">
        <v>1011</v>
      </c>
      <c r="O773" t="s">
        <v>927</v>
      </c>
      <c r="P773" t="s">
        <v>927</v>
      </c>
      <c r="Q773">
        <v>1</v>
      </c>
      <c r="X773">
        <v>1.03</v>
      </c>
      <c r="Y773">
        <v>0</v>
      </c>
      <c r="Z773">
        <v>93.37</v>
      </c>
      <c r="AA773">
        <v>11.69</v>
      </c>
      <c r="AB773">
        <v>0</v>
      </c>
      <c r="AC773">
        <v>0</v>
      </c>
      <c r="AD773">
        <v>1</v>
      </c>
      <c r="AE773">
        <v>0</v>
      </c>
      <c r="AF773" t="s">
        <v>6</v>
      </c>
      <c r="AG773">
        <v>1.03</v>
      </c>
      <c r="AH773">
        <v>2</v>
      </c>
      <c r="AI773">
        <v>86296395</v>
      </c>
      <c r="AJ773">
        <v>705</v>
      </c>
      <c r="AK773">
        <v>0</v>
      </c>
      <c r="AL773">
        <v>0</v>
      </c>
      <c r="AM773">
        <v>0</v>
      </c>
      <c r="AN773">
        <v>0</v>
      </c>
      <c r="AO773">
        <v>0</v>
      </c>
      <c r="AP773">
        <v>0</v>
      </c>
      <c r="AQ773">
        <v>0</v>
      </c>
      <c r="AR773">
        <v>0</v>
      </c>
    </row>
    <row r="774" spans="1:44" x14ac:dyDescent="0.2">
      <c r="A774">
        <f>ROW(Source!A452)</f>
        <v>452</v>
      </c>
      <c r="B774">
        <v>86296403</v>
      </c>
      <c r="C774">
        <v>86296392</v>
      </c>
      <c r="D774">
        <v>27378258</v>
      </c>
      <c r="E774">
        <v>1</v>
      </c>
      <c r="F774">
        <v>1</v>
      </c>
      <c r="G774">
        <v>1</v>
      </c>
      <c r="H774">
        <v>3</v>
      </c>
      <c r="I774" t="s">
        <v>140</v>
      </c>
      <c r="J774" t="s">
        <v>1051</v>
      </c>
      <c r="K774" t="s">
        <v>141</v>
      </c>
      <c r="L774">
        <v>1348</v>
      </c>
      <c r="N774">
        <v>1009</v>
      </c>
      <c r="O774" t="s">
        <v>63</v>
      </c>
      <c r="P774" t="s">
        <v>63</v>
      </c>
      <c r="Q774">
        <v>1000</v>
      </c>
      <c r="X774">
        <v>0.04</v>
      </c>
      <c r="Y774">
        <v>9480</v>
      </c>
      <c r="Z774">
        <v>0</v>
      </c>
      <c r="AA774">
        <v>0</v>
      </c>
      <c r="AB774">
        <v>0</v>
      </c>
      <c r="AC774">
        <v>0</v>
      </c>
      <c r="AD774">
        <v>1</v>
      </c>
      <c r="AE774">
        <v>0</v>
      </c>
      <c r="AF774" t="s">
        <v>6</v>
      </c>
      <c r="AG774">
        <v>0.04</v>
      </c>
      <c r="AH774">
        <v>3</v>
      </c>
      <c r="AI774">
        <v>-1</v>
      </c>
      <c r="AJ774" t="s">
        <v>6</v>
      </c>
      <c r="AK774">
        <v>4</v>
      </c>
      <c r="AL774">
        <v>-379.2</v>
      </c>
      <c r="AM774">
        <v>0</v>
      </c>
      <c r="AN774">
        <v>0</v>
      </c>
      <c r="AO774">
        <v>0</v>
      </c>
      <c r="AP774">
        <v>0</v>
      </c>
      <c r="AQ774">
        <v>0</v>
      </c>
      <c r="AR774">
        <v>1</v>
      </c>
    </row>
    <row r="775" spans="1:44" x14ac:dyDescent="0.2">
      <c r="A775">
        <f>ROW(Source!A452)</f>
        <v>452</v>
      </c>
      <c r="B775">
        <v>86296404</v>
      </c>
      <c r="C775">
        <v>86296392</v>
      </c>
      <c r="D775">
        <v>27391784</v>
      </c>
      <c r="E775">
        <v>1</v>
      </c>
      <c r="F775">
        <v>1</v>
      </c>
      <c r="G775">
        <v>1</v>
      </c>
      <c r="H775">
        <v>3</v>
      </c>
      <c r="I775" t="s">
        <v>1108</v>
      </c>
      <c r="J775" t="s">
        <v>1109</v>
      </c>
      <c r="K775" t="s">
        <v>1110</v>
      </c>
      <c r="L775">
        <v>1348</v>
      </c>
      <c r="N775">
        <v>1009</v>
      </c>
      <c r="O775" t="s">
        <v>63</v>
      </c>
      <c r="P775" t="s">
        <v>63</v>
      </c>
      <c r="Q775">
        <v>1000</v>
      </c>
      <c r="X775">
        <v>1</v>
      </c>
      <c r="Y775">
        <v>14079.53</v>
      </c>
      <c r="Z775">
        <v>0</v>
      </c>
      <c r="AA775">
        <v>0</v>
      </c>
      <c r="AB775">
        <v>0</v>
      </c>
      <c r="AC775">
        <v>0</v>
      </c>
      <c r="AD775">
        <v>1</v>
      </c>
      <c r="AE775">
        <v>0</v>
      </c>
      <c r="AF775" t="s">
        <v>6</v>
      </c>
      <c r="AG775">
        <v>1</v>
      </c>
      <c r="AH775">
        <v>3</v>
      </c>
      <c r="AI775">
        <v>-1</v>
      </c>
      <c r="AJ775" t="s">
        <v>6</v>
      </c>
      <c r="AK775">
        <v>4</v>
      </c>
      <c r="AL775">
        <v>-14079.53</v>
      </c>
      <c r="AM775">
        <v>0</v>
      </c>
      <c r="AN775">
        <v>0</v>
      </c>
      <c r="AO775">
        <v>0</v>
      </c>
      <c r="AP775">
        <v>0</v>
      </c>
      <c r="AQ775">
        <v>0</v>
      </c>
      <c r="AR775">
        <v>1</v>
      </c>
    </row>
    <row r="776" spans="1:44" x14ac:dyDescent="0.2">
      <c r="A776">
        <f>ROW(Source!A453)</f>
        <v>453</v>
      </c>
      <c r="B776">
        <v>86296400</v>
      </c>
      <c r="C776">
        <v>86296392</v>
      </c>
      <c r="D776">
        <v>27501039</v>
      </c>
      <c r="E776">
        <v>1</v>
      </c>
      <c r="F776">
        <v>1</v>
      </c>
      <c r="G776">
        <v>1</v>
      </c>
      <c r="H776">
        <v>1</v>
      </c>
      <c r="I776" t="s">
        <v>954</v>
      </c>
      <c r="J776" t="s">
        <v>6</v>
      </c>
      <c r="K776" t="s">
        <v>955</v>
      </c>
      <c r="L776">
        <v>1369</v>
      </c>
      <c r="N776">
        <v>1013</v>
      </c>
      <c r="O776" t="s">
        <v>921</v>
      </c>
      <c r="P776" t="s">
        <v>921</v>
      </c>
      <c r="Q776">
        <v>1</v>
      </c>
      <c r="X776">
        <v>42.7</v>
      </c>
      <c r="Y776">
        <v>0</v>
      </c>
      <c r="Z776">
        <v>0</v>
      </c>
      <c r="AA776">
        <v>0</v>
      </c>
      <c r="AB776">
        <v>10.3</v>
      </c>
      <c r="AC776">
        <v>0</v>
      </c>
      <c r="AD776">
        <v>1</v>
      </c>
      <c r="AE776">
        <v>1</v>
      </c>
      <c r="AF776" t="s">
        <v>6</v>
      </c>
      <c r="AG776">
        <v>42.7</v>
      </c>
      <c r="AH776">
        <v>2</v>
      </c>
      <c r="AI776">
        <v>86296393</v>
      </c>
      <c r="AJ776">
        <v>710</v>
      </c>
      <c r="AK776">
        <v>0</v>
      </c>
      <c r="AL776">
        <v>0</v>
      </c>
      <c r="AM776">
        <v>0</v>
      </c>
      <c r="AN776">
        <v>0</v>
      </c>
      <c r="AO776">
        <v>0</v>
      </c>
      <c r="AP776">
        <v>0</v>
      </c>
      <c r="AQ776">
        <v>0</v>
      </c>
      <c r="AR776">
        <v>0</v>
      </c>
    </row>
    <row r="777" spans="1:44" x14ac:dyDescent="0.2">
      <c r="A777">
        <f>ROW(Source!A453)</f>
        <v>453</v>
      </c>
      <c r="B777">
        <v>86296401</v>
      </c>
      <c r="C777">
        <v>86296392</v>
      </c>
      <c r="D777">
        <v>27439703</v>
      </c>
      <c r="E777">
        <v>1</v>
      </c>
      <c r="F777">
        <v>1</v>
      </c>
      <c r="G777">
        <v>1</v>
      </c>
      <c r="H777">
        <v>2</v>
      </c>
      <c r="I777" t="s">
        <v>941</v>
      </c>
      <c r="J777" t="s">
        <v>942</v>
      </c>
      <c r="K777" t="s">
        <v>943</v>
      </c>
      <c r="L777">
        <v>1368</v>
      </c>
      <c r="N777">
        <v>1011</v>
      </c>
      <c r="O777" t="s">
        <v>927</v>
      </c>
      <c r="P777" t="s">
        <v>927</v>
      </c>
      <c r="Q777">
        <v>1</v>
      </c>
      <c r="X777">
        <v>21.25</v>
      </c>
      <c r="Y777">
        <v>0</v>
      </c>
      <c r="Z777">
        <v>7.51</v>
      </c>
      <c r="AA777">
        <v>0</v>
      </c>
      <c r="AB777">
        <v>0</v>
      </c>
      <c r="AC777">
        <v>0</v>
      </c>
      <c r="AD777">
        <v>1</v>
      </c>
      <c r="AE777">
        <v>0</v>
      </c>
      <c r="AF777" t="s">
        <v>6</v>
      </c>
      <c r="AG777">
        <v>21.25</v>
      </c>
      <c r="AH777">
        <v>2</v>
      </c>
      <c r="AI777">
        <v>86296394</v>
      </c>
      <c r="AJ777">
        <v>711</v>
      </c>
      <c r="AK777">
        <v>0</v>
      </c>
      <c r="AL777">
        <v>0</v>
      </c>
      <c r="AM777">
        <v>0</v>
      </c>
      <c r="AN777">
        <v>0</v>
      </c>
      <c r="AO777">
        <v>0</v>
      </c>
      <c r="AP777">
        <v>0</v>
      </c>
      <c r="AQ777">
        <v>0</v>
      </c>
      <c r="AR777">
        <v>0</v>
      </c>
    </row>
    <row r="778" spans="1:44" x14ac:dyDescent="0.2">
      <c r="A778">
        <f>ROW(Source!A453)</f>
        <v>453</v>
      </c>
      <c r="B778">
        <v>86296402</v>
      </c>
      <c r="C778">
        <v>86296392</v>
      </c>
      <c r="D778">
        <v>27441327</v>
      </c>
      <c r="E778">
        <v>1</v>
      </c>
      <c r="F778">
        <v>1</v>
      </c>
      <c r="G778">
        <v>1</v>
      </c>
      <c r="H778">
        <v>2</v>
      </c>
      <c r="I778" t="s">
        <v>936</v>
      </c>
      <c r="J778" t="s">
        <v>937</v>
      </c>
      <c r="K778" t="s">
        <v>938</v>
      </c>
      <c r="L778">
        <v>1368</v>
      </c>
      <c r="N778">
        <v>1011</v>
      </c>
      <c r="O778" t="s">
        <v>927</v>
      </c>
      <c r="P778" t="s">
        <v>927</v>
      </c>
      <c r="Q778">
        <v>1</v>
      </c>
      <c r="X778">
        <v>1.03</v>
      </c>
      <c r="Y778">
        <v>0</v>
      </c>
      <c r="Z778">
        <v>93.37</v>
      </c>
      <c r="AA778">
        <v>11.69</v>
      </c>
      <c r="AB778">
        <v>0</v>
      </c>
      <c r="AC778">
        <v>0</v>
      </c>
      <c r="AD778">
        <v>1</v>
      </c>
      <c r="AE778">
        <v>0</v>
      </c>
      <c r="AF778" t="s">
        <v>6</v>
      </c>
      <c r="AG778">
        <v>1.03</v>
      </c>
      <c r="AH778">
        <v>2</v>
      </c>
      <c r="AI778">
        <v>86296395</v>
      </c>
      <c r="AJ778">
        <v>712</v>
      </c>
      <c r="AK778">
        <v>0</v>
      </c>
      <c r="AL778">
        <v>0</v>
      </c>
      <c r="AM778">
        <v>0</v>
      </c>
      <c r="AN778">
        <v>0</v>
      </c>
      <c r="AO778">
        <v>0</v>
      </c>
      <c r="AP778">
        <v>0</v>
      </c>
      <c r="AQ778">
        <v>0</v>
      </c>
      <c r="AR778">
        <v>0</v>
      </c>
    </row>
    <row r="779" spans="1:44" x14ac:dyDescent="0.2">
      <c r="A779">
        <f>ROW(Source!A453)</f>
        <v>453</v>
      </c>
      <c r="B779">
        <v>86296403</v>
      </c>
      <c r="C779">
        <v>86296392</v>
      </c>
      <c r="D779">
        <v>27378258</v>
      </c>
      <c r="E779">
        <v>1</v>
      </c>
      <c r="F779">
        <v>1</v>
      </c>
      <c r="G779">
        <v>1</v>
      </c>
      <c r="H779">
        <v>3</v>
      </c>
      <c r="I779" t="s">
        <v>140</v>
      </c>
      <c r="J779" t="s">
        <v>1051</v>
      </c>
      <c r="K779" t="s">
        <v>141</v>
      </c>
      <c r="L779">
        <v>1348</v>
      </c>
      <c r="N779">
        <v>1009</v>
      </c>
      <c r="O779" t="s">
        <v>63</v>
      </c>
      <c r="P779" t="s">
        <v>63</v>
      </c>
      <c r="Q779">
        <v>1000</v>
      </c>
      <c r="X779">
        <v>0.04</v>
      </c>
      <c r="Y779">
        <v>9480</v>
      </c>
      <c r="Z779">
        <v>0</v>
      </c>
      <c r="AA779">
        <v>0</v>
      </c>
      <c r="AB779">
        <v>0</v>
      </c>
      <c r="AC779">
        <v>0</v>
      </c>
      <c r="AD779">
        <v>1</v>
      </c>
      <c r="AE779">
        <v>0</v>
      </c>
      <c r="AF779" t="s">
        <v>6</v>
      </c>
      <c r="AG779">
        <v>0.04</v>
      </c>
      <c r="AH779">
        <v>3</v>
      </c>
      <c r="AI779">
        <v>-1</v>
      </c>
      <c r="AJ779" t="s">
        <v>6</v>
      </c>
      <c r="AK779">
        <v>4</v>
      </c>
      <c r="AL779">
        <v>-379.2</v>
      </c>
      <c r="AM779">
        <v>0</v>
      </c>
      <c r="AN779">
        <v>0</v>
      </c>
      <c r="AO779">
        <v>0</v>
      </c>
      <c r="AP779">
        <v>0</v>
      </c>
      <c r="AQ779">
        <v>0</v>
      </c>
      <c r="AR779">
        <v>1</v>
      </c>
    </row>
    <row r="780" spans="1:44" x14ac:dyDescent="0.2">
      <c r="A780">
        <f>ROW(Source!A453)</f>
        <v>453</v>
      </c>
      <c r="B780">
        <v>86296404</v>
      </c>
      <c r="C780">
        <v>86296392</v>
      </c>
      <c r="D780">
        <v>27391784</v>
      </c>
      <c r="E780">
        <v>1</v>
      </c>
      <c r="F780">
        <v>1</v>
      </c>
      <c r="G780">
        <v>1</v>
      </c>
      <c r="H780">
        <v>3</v>
      </c>
      <c r="I780" t="s">
        <v>1108</v>
      </c>
      <c r="J780" t="s">
        <v>1109</v>
      </c>
      <c r="K780" t="s">
        <v>1110</v>
      </c>
      <c r="L780">
        <v>1348</v>
      </c>
      <c r="N780">
        <v>1009</v>
      </c>
      <c r="O780" t="s">
        <v>63</v>
      </c>
      <c r="P780" t="s">
        <v>63</v>
      </c>
      <c r="Q780">
        <v>1000</v>
      </c>
      <c r="X780">
        <v>1</v>
      </c>
      <c r="Y780">
        <v>14079.53</v>
      </c>
      <c r="Z780">
        <v>0</v>
      </c>
      <c r="AA780">
        <v>0</v>
      </c>
      <c r="AB780">
        <v>0</v>
      </c>
      <c r="AC780">
        <v>0</v>
      </c>
      <c r="AD780">
        <v>1</v>
      </c>
      <c r="AE780">
        <v>0</v>
      </c>
      <c r="AF780" t="s">
        <v>6</v>
      </c>
      <c r="AG780">
        <v>1</v>
      </c>
      <c r="AH780">
        <v>3</v>
      </c>
      <c r="AI780">
        <v>-1</v>
      </c>
      <c r="AJ780" t="s">
        <v>6</v>
      </c>
      <c r="AK780">
        <v>4</v>
      </c>
      <c r="AL780">
        <v>-14079.53</v>
      </c>
      <c r="AM780">
        <v>0</v>
      </c>
      <c r="AN780">
        <v>0</v>
      </c>
      <c r="AO780">
        <v>0</v>
      </c>
      <c r="AP780">
        <v>0</v>
      </c>
      <c r="AQ780">
        <v>0</v>
      </c>
      <c r="AR780">
        <v>1</v>
      </c>
    </row>
    <row r="781" spans="1:44" x14ac:dyDescent="0.2">
      <c r="A781">
        <f>ROW(Source!A462)</f>
        <v>462</v>
      </c>
      <c r="B781">
        <v>86296418</v>
      </c>
      <c r="C781">
        <v>86296409</v>
      </c>
      <c r="D781">
        <v>27493137</v>
      </c>
      <c r="E781">
        <v>1</v>
      </c>
      <c r="F781">
        <v>1</v>
      </c>
      <c r="G781">
        <v>1</v>
      </c>
      <c r="H781">
        <v>1</v>
      </c>
      <c r="I781" t="s">
        <v>947</v>
      </c>
      <c r="J781" t="s">
        <v>6</v>
      </c>
      <c r="K781" t="s">
        <v>948</v>
      </c>
      <c r="L781">
        <v>1369</v>
      </c>
      <c r="N781">
        <v>1013</v>
      </c>
      <c r="O781" t="s">
        <v>921</v>
      </c>
      <c r="P781" t="s">
        <v>921</v>
      </c>
      <c r="Q781">
        <v>1</v>
      </c>
      <c r="X781">
        <v>3.83</v>
      </c>
      <c r="Y781">
        <v>0</v>
      </c>
      <c r="Z781">
        <v>0</v>
      </c>
      <c r="AA781">
        <v>0</v>
      </c>
      <c r="AB781">
        <v>9.15</v>
      </c>
      <c r="AC781">
        <v>0</v>
      </c>
      <c r="AD781">
        <v>1</v>
      </c>
      <c r="AE781">
        <v>1</v>
      </c>
      <c r="AF781" t="s">
        <v>206</v>
      </c>
      <c r="AG781">
        <v>7.66</v>
      </c>
      <c r="AH781">
        <v>2</v>
      </c>
      <c r="AI781">
        <v>86296410</v>
      </c>
      <c r="AJ781">
        <v>717</v>
      </c>
      <c r="AK781">
        <v>0</v>
      </c>
      <c r="AL781">
        <v>0</v>
      </c>
      <c r="AM781">
        <v>0</v>
      </c>
      <c r="AN781">
        <v>0</v>
      </c>
      <c r="AO781">
        <v>0</v>
      </c>
      <c r="AP781">
        <v>0</v>
      </c>
      <c r="AQ781">
        <v>0</v>
      </c>
      <c r="AR781">
        <v>0</v>
      </c>
    </row>
    <row r="782" spans="1:44" x14ac:dyDescent="0.2">
      <c r="A782">
        <f>ROW(Source!A462)</f>
        <v>462</v>
      </c>
      <c r="B782">
        <v>86296419</v>
      </c>
      <c r="C782">
        <v>86296409</v>
      </c>
      <c r="D782">
        <v>121548</v>
      </c>
      <c r="E782">
        <v>1</v>
      </c>
      <c r="F782">
        <v>1</v>
      </c>
      <c r="G782">
        <v>1</v>
      </c>
      <c r="H782">
        <v>1</v>
      </c>
      <c r="I782" t="s">
        <v>39</v>
      </c>
      <c r="J782" t="s">
        <v>6</v>
      </c>
      <c r="K782" t="s">
        <v>922</v>
      </c>
      <c r="L782">
        <v>608254</v>
      </c>
      <c r="N782">
        <v>1013</v>
      </c>
      <c r="O782" t="s">
        <v>923</v>
      </c>
      <c r="P782" t="s">
        <v>923</v>
      </c>
      <c r="Q782">
        <v>1</v>
      </c>
      <c r="X782">
        <v>0.01</v>
      </c>
      <c r="Y782">
        <v>0</v>
      </c>
      <c r="Z782">
        <v>0</v>
      </c>
      <c r="AA782">
        <v>0</v>
      </c>
      <c r="AB782">
        <v>0</v>
      </c>
      <c r="AC782">
        <v>0</v>
      </c>
      <c r="AD782">
        <v>1</v>
      </c>
      <c r="AE782">
        <v>2</v>
      </c>
      <c r="AF782" t="s">
        <v>206</v>
      </c>
      <c r="AG782">
        <v>0.02</v>
      </c>
      <c r="AH782">
        <v>2</v>
      </c>
      <c r="AI782">
        <v>86296411</v>
      </c>
      <c r="AJ782">
        <v>718</v>
      </c>
      <c r="AK782">
        <v>0</v>
      </c>
      <c r="AL782">
        <v>0</v>
      </c>
      <c r="AM782">
        <v>0</v>
      </c>
      <c r="AN782">
        <v>0</v>
      </c>
      <c r="AO782">
        <v>0</v>
      </c>
      <c r="AP782">
        <v>0</v>
      </c>
      <c r="AQ782">
        <v>0</v>
      </c>
      <c r="AR782">
        <v>0</v>
      </c>
    </row>
    <row r="783" spans="1:44" x14ac:dyDescent="0.2">
      <c r="A783">
        <f>ROW(Source!A462)</f>
        <v>462</v>
      </c>
      <c r="B783">
        <v>86296420</v>
      </c>
      <c r="C783">
        <v>86296409</v>
      </c>
      <c r="D783">
        <v>27439571</v>
      </c>
      <c r="E783">
        <v>1</v>
      </c>
      <c r="F783">
        <v>1</v>
      </c>
      <c r="G783">
        <v>1</v>
      </c>
      <c r="H783">
        <v>2</v>
      </c>
      <c r="I783" t="s">
        <v>956</v>
      </c>
      <c r="J783" t="s">
        <v>957</v>
      </c>
      <c r="K783" t="s">
        <v>958</v>
      </c>
      <c r="L783">
        <v>1368</v>
      </c>
      <c r="N783">
        <v>1011</v>
      </c>
      <c r="O783" t="s">
        <v>927</v>
      </c>
      <c r="P783" t="s">
        <v>927</v>
      </c>
      <c r="Q783">
        <v>1</v>
      </c>
      <c r="X783">
        <v>0.01</v>
      </c>
      <c r="Y783">
        <v>0</v>
      </c>
      <c r="Z783">
        <v>88.42</v>
      </c>
      <c r="AA783">
        <v>10.14</v>
      </c>
      <c r="AB783">
        <v>0</v>
      </c>
      <c r="AC783">
        <v>0</v>
      </c>
      <c r="AD783">
        <v>1</v>
      </c>
      <c r="AE783">
        <v>0</v>
      </c>
      <c r="AF783" t="s">
        <v>206</v>
      </c>
      <c r="AG783">
        <v>0.02</v>
      </c>
      <c r="AH783">
        <v>2</v>
      </c>
      <c r="AI783">
        <v>86296412</v>
      </c>
      <c r="AJ783">
        <v>719</v>
      </c>
      <c r="AK783">
        <v>0</v>
      </c>
      <c r="AL783">
        <v>0</v>
      </c>
      <c r="AM783">
        <v>0</v>
      </c>
      <c r="AN783">
        <v>0</v>
      </c>
      <c r="AO783">
        <v>0</v>
      </c>
      <c r="AP783">
        <v>0</v>
      </c>
      <c r="AQ783">
        <v>0</v>
      </c>
      <c r="AR783">
        <v>0</v>
      </c>
    </row>
    <row r="784" spans="1:44" x14ac:dyDescent="0.2">
      <c r="A784">
        <f>ROW(Source!A462)</f>
        <v>462</v>
      </c>
      <c r="B784">
        <v>86296421</v>
      </c>
      <c r="C784">
        <v>86296409</v>
      </c>
      <c r="D784">
        <v>27439595</v>
      </c>
      <c r="E784">
        <v>1</v>
      </c>
      <c r="F784">
        <v>1</v>
      </c>
      <c r="G784">
        <v>1</v>
      </c>
      <c r="H784">
        <v>2</v>
      </c>
      <c r="I784" t="s">
        <v>959</v>
      </c>
      <c r="J784" t="s">
        <v>960</v>
      </c>
      <c r="K784" t="s">
        <v>961</v>
      </c>
      <c r="L784">
        <v>1368</v>
      </c>
      <c r="N784">
        <v>1011</v>
      </c>
      <c r="O784" t="s">
        <v>927</v>
      </c>
      <c r="P784" t="s">
        <v>927</v>
      </c>
      <c r="Q784">
        <v>1</v>
      </c>
      <c r="X784">
        <v>0.01</v>
      </c>
      <c r="Y784">
        <v>0</v>
      </c>
      <c r="Z784">
        <v>2.17</v>
      </c>
      <c r="AA784">
        <v>0</v>
      </c>
      <c r="AB784">
        <v>0</v>
      </c>
      <c r="AC784">
        <v>0</v>
      </c>
      <c r="AD784">
        <v>1</v>
      </c>
      <c r="AE784">
        <v>0</v>
      </c>
      <c r="AF784" t="s">
        <v>206</v>
      </c>
      <c r="AG784">
        <v>0.02</v>
      </c>
      <c r="AH784">
        <v>2</v>
      </c>
      <c r="AI784">
        <v>86296413</v>
      </c>
      <c r="AJ784">
        <v>720</v>
      </c>
      <c r="AK784">
        <v>0</v>
      </c>
      <c r="AL784">
        <v>0</v>
      </c>
      <c r="AM784">
        <v>0</v>
      </c>
      <c r="AN784">
        <v>0</v>
      </c>
      <c r="AO784">
        <v>0</v>
      </c>
      <c r="AP784">
        <v>0</v>
      </c>
      <c r="AQ784">
        <v>0</v>
      </c>
      <c r="AR784">
        <v>0</v>
      </c>
    </row>
    <row r="785" spans="1:44" x14ac:dyDescent="0.2">
      <c r="A785">
        <f>ROW(Source!A462)</f>
        <v>462</v>
      </c>
      <c r="B785">
        <v>86296422</v>
      </c>
      <c r="C785">
        <v>86296409</v>
      </c>
      <c r="D785">
        <v>27441139</v>
      </c>
      <c r="E785">
        <v>1</v>
      </c>
      <c r="F785">
        <v>1</v>
      </c>
      <c r="G785">
        <v>1</v>
      </c>
      <c r="H785">
        <v>2</v>
      </c>
      <c r="I785" t="s">
        <v>962</v>
      </c>
      <c r="J785" t="s">
        <v>963</v>
      </c>
      <c r="K785" t="s">
        <v>964</v>
      </c>
      <c r="L785">
        <v>1368</v>
      </c>
      <c r="N785">
        <v>1011</v>
      </c>
      <c r="O785" t="s">
        <v>927</v>
      </c>
      <c r="P785" t="s">
        <v>927</v>
      </c>
      <c r="Q785">
        <v>1</v>
      </c>
      <c r="X785">
        <v>0.65</v>
      </c>
      <c r="Y785">
        <v>0</v>
      </c>
      <c r="Z785">
        <v>6.81</v>
      </c>
      <c r="AA785">
        <v>0</v>
      </c>
      <c r="AB785">
        <v>0</v>
      </c>
      <c r="AC785">
        <v>0</v>
      </c>
      <c r="AD785">
        <v>1</v>
      </c>
      <c r="AE785">
        <v>0</v>
      </c>
      <c r="AF785" t="s">
        <v>206</v>
      </c>
      <c r="AG785">
        <v>1.3</v>
      </c>
      <c r="AH785">
        <v>2</v>
      </c>
      <c r="AI785">
        <v>86296414</v>
      </c>
      <c r="AJ785">
        <v>721</v>
      </c>
      <c r="AK785">
        <v>0</v>
      </c>
      <c r="AL785">
        <v>0</v>
      </c>
      <c r="AM785">
        <v>0</v>
      </c>
      <c r="AN785">
        <v>0</v>
      </c>
      <c r="AO785">
        <v>0</v>
      </c>
      <c r="AP785">
        <v>0</v>
      </c>
      <c r="AQ785">
        <v>0</v>
      </c>
      <c r="AR785">
        <v>0</v>
      </c>
    </row>
    <row r="786" spans="1:44" x14ac:dyDescent="0.2">
      <c r="A786">
        <f>ROW(Source!A462)</f>
        <v>462</v>
      </c>
      <c r="B786">
        <v>86296423</v>
      </c>
      <c r="C786">
        <v>86296409</v>
      </c>
      <c r="D786">
        <v>27441327</v>
      </c>
      <c r="E786">
        <v>1</v>
      </c>
      <c r="F786">
        <v>1</v>
      </c>
      <c r="G786">
        <v>1</v>
      </c>
      <c r="H786">
        <v>2</v>
      </c>
      <c r="I786" t="s">
        <v>936</v>
      </c>
      <c r="J786" t="s">
        <v>937</v>
      </c>
      <c r="K786" t="s">
        <v>938</v>
      </c>
      <c r="L786">
        <v>1368</v>
      </c>
      <c r="N786">
        <v>1011</v>
      </c>
      <c r="O786" t="s">
        <v>927</v>
      </c>
      <c r="P786" t="s">
        <v>927</v>
      </c>
      <c r="Q786">
        <v>1</v>
      </c>
      <c r="X786">
        <v>0.01</v>
      </c>
      <c r="Y786">
        <v>0</v>
      </c>
      <c r="Z786">
        <v>93.37</v>
      </c>
      <c r="AA786">
        <v>11.69</v>
      </c>
      <c r="AB786">
        <v>0</v>
      </c>
      <c r="AC786">
        <v>0</v>
      </c>
      <c r="AD786">
        <v>1</v>
      </c>
      <c r="AE786">
        <v>0</v>
      </c>
      <c r="AF786" t="s">
        <v>206</v>
      </c>
      <c r="AG786">
        <v>0.02</v>
      </c>
      <c r="AH786">
        <v>2</v>
      </c>
      <c r="AI786">
        <v>86296415</v>
      </c>
      <c r="AJ786">
        <v>722</v>
      </c>
      <c r="AK786">
        <v>0</v>
      </c>
      <c r="AL786">
        <v>0</v>
      </c>
      <c r="AM786">
        <v>0</v>
      </c>
      <c r="AN786">
        <v>0</v>
      </c>
      <c r="AO786">
        <v>0</v>
      </c>
      <c r="AP786">
        <v>0</v>
      </c>
      <c r="AQ786">
        <v>0</v>
      </c>
      <c r="AR786">
        <v>0</v>
      </c>
    </row>
    <row r="787" spans="1:44" x14ac:dyDescent="0.2">
      <c r="A787">
        <f>ROW(Source!A462)</f>
        <v>462</v>
      </c>
      <c r="B787">
        <v>86296424</v>
      </c>
      <c r="C787">
        <v>86296409</v>
      </c>
      <c r="D787">
        <v>27371445</v>
      </c>
      <c r="E787">
        <v>1</v>
      </c>
      <c r="F787">
        <v>1</v>
      </c>
      <c r="G787">
        <v>1</v>
      </c>
      <c r="H787">
        <v>3</v>
      </c>
      <c r="I787" t="s">
        <v>210</v>
      </c>
      <c r="J787" t="s">
        <v>212</v>
      </c>
      <c r="K787" t="s">
        <v>211</v>
      </c>
      <c r="L787">
        <v>1348</v>
      </c>
      <c r="N787">
        <v>1009</v>
      </c>
      <c r="O787" t="s">
        <v>63</v>
      </c>
      <c r="P787" t="s">
        <v>63</v>
      </c>
      <c r="Q787">
        <v>1000</v>
      </c>
      <c r="X787">
        <v>1.4E-3</v>
      </c>
      <c r="Y787">
        <v>6156.33</v>
      </c>
      <c r="Z787">
        <v>0</v>
      </c>
      <c r="AA787">
        <v>0</v>
      </c>
      <c r="AB787">
        <v>0</v>
      </c>
      <c r="AC787">
        <v>0</v>
      </c>
      <c r="AD787">
        <v>1</v>
      </c>
      <c r="AE787">
        <v>0</v>
      </c>
      <c r="AF787" t="s">
        <v>206</v>
      </c>
      <c r="AG787">
        <v>2.8E-3</v>
      </c>
      <c r="AH787">
        <v>2</v>
      </c>
      <c r="AI787">
        <v>86296416</v>
      </c>
      <c r="AJ787">
        <v>723</v>
      </c>
      <c r="AK787">
        <v>3</v>
      </c>
      <c r="AL787">
        <v>-17.237724</v>
      </c>
      <c r="AM787">
        <v>0</v>
      </c>
      <c r="AN787">
        <v>0</v>
      </c>
      <c r="AO787">
        <v>0</v>
      </c>
      <c r="AP787">
        <v>0</v>
      </c>
      <c r="AQ787">
        <v>0</v>
      </c>
      <c r="AR787">
        <v>1</v>
      </c>
    </row>
    <row r="788" spans="1:44" x14ac:dyDescent="0.2">
      <c r="A788">
        <f>ROW(Source!A462)</f>
        <v>462</v>
      </c>
      <c r="B788">
        <v>86296425</v>
      </c>
      <c r="C788">
        <v>86296409</v>
      </c>
      <c r="D788">
        <v>27387231</v>
      </c>
      <c r="E788">
        <v>1</v>
      </c>
      <c r="F788">
        <v>1</v>
      </c>
      <c r="G788">
        <v>1</v>
      </c>
      <c r="H788">
        <v>3</v>
      </c>
      <c r="I788" t="s">
        <v>176</v>
      </c>
      <c r="J788" t="s">
        <v>178</v>
      </c>
      <c r="K788" t="s">
        <v>177</v>
      </c>
      <c r="L788">
        <v>1348</v>
      </c>
      <c r="N788">
        <v>1009</v>
      </c>
      <c r="O788" t="s">
        <v>63</v>
      </c>
      <c r="P788" t="s">
        <v>63</v>
      </c>
      <c r="Q788">
        <v>1000</v>
      </c>
      <c r="X788">
        <v>1.9E-2</v>
      </c>
      <c r="Y788">
        <v>14313</v>
      </c>
      <c r="Z788">
        <v>0</v>
      </c>
      <c r="AA788">
        <v>0</v>
      </c>
      <c r="AB788">
        <v>0</v>
      </c>
      <c r="AC788">
        <v>0</v>
      </c>
      <c r="AD788">
        <v>1</v>
      </c>
      <c r="AE788">
        <v>0</v>
      </c>
      <c r="AF788" t="s">
        <v>206</v>
      </c>
      <c r="AG788">
        <v>3.7999999999999999E-2</v>
      </c>
      <c r="AH788">
        <v>2</v>
      </c>
      <c r="AI788">
        <v>86296417</v>
      </c>
      <c r="AJ788">
        <v>724</v>
      </c>
      <c r="AK788">
        <v>3</v>
      </c>
      <c r="AL788">
        <v>-543.89400000000001</v>
      </c>
      <c r="AM788">
        <v>0</v>
      </c>
      <c r="AN788">
        <v>0</v>
      </c>
      <c r="AO788">
        <v>0</v>
      </c>
      <c r="AP788">
        <v>0</v>
      </c>
      <c r="AQ788">
        <v>0</v>
      </c>
      <c r="AR788">
        <v>1</v>
      </c>
    </row>
    <row r="789" spans="1:44" x14ac:dyDescent="0.2">
      <c r="A789">
        <f>ROW(Source!A463)</f>
        <v>463</v>
      </c>
      <c r="B789">
        <v>86296418</v>
      </c>
      <c r="C789">
        <v>86296409</v>
      </c>
      <c r="D789">
        <v>27493137</v>
      </c>
      <c r="E789">
        <v>1</v>
      </c>
      <c r="F789">
        <v>1</v>
      </c>
      <c r="G789">
        <v>1</v>
      </c>
      <c r="H789">
        <v>1</v>
      </c>
      <c r="I789" t="s">
        <v>947</v>
      </c>
      <c r="J789" t="s">
        <v>6</v>
      </c>
      <c r="K789" t="s">
        <v>948</v>
      </c>
      <c r="L789">
        <v>1369</v>
      </c>
      <c r="N789">
        <v>1013</v>
      </c>
      <c r="O789" t="s">
        <v>921</v>
      </c>
      <c r="P789" t="s">
        <v>921</v>
      </c>
      <c r="Q789">
        <v>1</v>
      </c>
      <c r="X789">
        <v>3.83</v>
      </c>
      <c r="Y789">
        <v>0</v>
      </c>
      <c r="Z789">
        <v>0</v>
      </c>
      <c r="AA789">
        <v>0</v>
      </c>
      <c r="AB789">
        <v>9.15</v>
      </c>
      <c r="AC789">
        <v>0</v>
      </c>
      <c r="AD789">
        <v>1</v>
      </c>
      <c r="AE789">
        <v>1</v>
      </c>
      <c r="AF789" t="s">
        <v>206</v>
      </c>
      <c r="AG789">
        <v>7.66</v>
      </c>
      <c r="AH789">
        <v>2</v>
      </c>
      <c r="AI789">
        <v>86296410</v>
      </c>
      <c r="AJ789">
        <v>725</v>
      </c>
      <c r="AK789">
        <v>0</v>
      </c>
      <c r="AL789">
        <v>0</v>
      </c>
      <c r="AM789">
        <v>0</v>
      </c>
      <c r="AN789">
        <v>0</v>
      </c>
      <c r="AO789">
        <v>0</v>
      </c>
      <c r="AP789">
        <v>0</v>
      </c>
      <c r="AQ789">
        <v>0</v>
      </c>
      <c r="AR789">
        <v>0</v>
      </c>
    </row>
    <row r="790" spans="1:44" x14ac:dyDescent="0.2">
      <c r="A790">
        <f>ROW(Source!A463)</f>
        <v>463</v>
      </c>
      <c r="B790">
        <v>86296419</v>
      </c>
      <c r="C790">
        <v>86296409</v>
      </c>
      <c r="D790">
        <v>121548</v>
      </c>
      <c r="E790">
        <v>1</v>
      </c>
      <c r="F790">
        <v>1</v>
      </c>
      <c r="G790">
        <v>1</v>
      </c>
      <c r="H790">
        <v>1</v>
      </c>
      <c r="I790" t="s">
        <v>39</v>
      </c>
      <c r="J790" t="s">
        <v>6</v>
      </c>
      <c r="K790" t="s">
        <v>922</v>
      </c>
      <c r="L790">
        <v>608254</v>
      </c>
      <c r="N790">
        <v>1013</v>
      </c>
      <c r="O790" t="s">
        <v>923</v>
      </c>
      <c r="P790" t="s">
        <v>923</v>
      </c>
      <c r="Q790">
        <v>1</v>
      </c>
      <c r="X790">
        <v>0.01</v>
      </c>
      <c r="Y790">
        <v>0</v>
      </c>
      <c r="Z790">
        <v>0</v>
      </c>
      <c r="AA790">
        <v>0</v>
      </c>
      <c r="AB790">
        <v>0</v>
      </c>
      <c r="AC790">
        <v>0</v>
      </c>
      <c r="AD790">
        <v>1</v>
      </c>
      <c r="AE790">
        <v>2</v>
      </c>
      <c r="AF790" t="s">
        <v>206</v>
      </c>
      <c r="AG790">
        <v>0.02</v>
      </c>
      <c r="AH790">
        <v>2</v>
      </c>
      <c r="AI790">
        <v>86296411</v>
      </c>
      <c r="AJ790">
        <v>726</v>
      </c>
      <c r="AK790">
        <v>0</v>
      </c>
      <c r="AL790">
        <v>0</v>
      </c>
      <c r="AM790">
        <v>0</v>
      </c>
      <c r="AN790">
        <v>0</v>
      </c>
      <c r="AO790">
        <v>0</v>
      </c>
      <c r="AP790">
        <v>0</v>
      </c>
      <c r="AQ790">
        <v>0</v>
      </c>
      <c r="AR790">
        <v>0</v>
      </c>
    </row>
    <row r="791" spans="1:44" x14ac:dyDescent="0.2">
      <c r="A791">
        <f>ROW(Source!A463)</f>
        <v>463</v>
      </c>
      <c r="B791">
        <v>86296420</v>
      </c>
      <c r="C791">
        <v>86296409</v>
      </c>
      <c r="D791">
        <v>27439571</v>
      </c>
      <c r="E791">
        <v>1</v>
      </c>
      <c r="F791">
        <v>1</v>
      </c>
      <c r="G791">
        <v>1</v>
      </c>
      <c r="H791">
        <v>2</v>
      </c>
      <c r="I791" t="s">
        <v>956</v>
      </c>
      <c r="J791" t="s">
        <v>957</v>
      </c>
      <c r="K791" t="s">
        <v>958</v>
      </c>
      <c r="L791">
        <v>1368</v>
      </c>
      <c r="N791">
        <v>1011</v>
      </c>
      <c r="O791" t="s">
        <v>927</v>
      </c>
      <c r="P791" t="s">
        <v>927</v>
      </c>
      <c r="Q791">
        <v>1</v>
      </c>
      <c r="X791">
        <v>0.01</v>
      </c>
      <c r="Y791">
        <v>0</v>
      </c>
      <c r="Z791">
        <v>88.42</v>
      </c>
      <c r="AA791">
        <v>10.14</v>
      </c>
      <c r="AB791">
        <v>0</v>
      </c>
      <c r="AC791">
        <v>0</v>
      </c>
      <c r="AD791">
        <v>1</v>
      </c>
      <c r="AE791">
        <v>0</v>
      </c>
      <c r="AF791" t="s">
        <v>206</v>
      </c>
      <c r="AG791">
        <v>0.02</v>
      </c>
      <c r="AH791">
        <v>2</v>
      </c>
      <c r="AI791">
        <v>86296412</v>
      </c>
      <c r="AJ791">
        <v>727</v>
      </c>
      <c r="AK791">
        <v>0</v>
      </c>
      <c r="AL791">
        <v>0</v>
      </c>
      <c r="AM791">
        <v>0</v>
      </c>
      <c r="AN791">
        <v>0</v>
      </c>
      <c r="AO791">
        <v>0</v>
      </c>
      <c r="AP791">
        <v>0</v>
      </c>
      <c r="AQ791">
        <v>0</v>
      </c>
      <c r="AR791">
        <v>0</v>
      </c>
    </row>
    <row r="792" spans="1:44" x14ac:dyDescent="0.2">
      <c r="A792">
        <f>ROW(Source!A463)</f>
        <v>463</v>
      </c>
      <c r="B792">
        <v>86296421</v>
      </c>
      <c r="C792">
        <v>86296409</v>
      </c>
      <c r="D792">
        <v>27439595</v>
      </c>
      <c r="E792">
        <v>1</v>
      </c>
      <c r="F792">
        <v>1</v>
      </c>
      <c r="G792">
        <v>1</v>
      </c>
      <c r="H792">
        <v>2</v>
      </c>
      <c r="I792" t="s">
        <v>959</v>
      </c>
      <c r="J792" t="s">
        <v>960</v>
      </c>
      <c r="K792" t="s">
        <v>961</v>
      </c>
      <c r="L792">
        <v>1368</v>
      </c>
      <c r="N792">
        <v>1011</v>
      </c>
      <c r="O792" t="s">
        <v>927</v>
      </c>
      <c r="P792" t="s">
        <v>927</v>
      </c>
      <c r="Q792">
        <v>1</v>
      </c>
      <c r="X792">
        <v>0.01</v>
      </c>
      <c r="Y792">
        <v>0</v>
      </c>
      <c r="Z792">
        <v>2.17</v>
      </c>
      <c r="AA792">
        <v>0</v>
      </c>
      <c r="AB792">
        <v>0</v>
      </c>
      <c r="AC792">
        <v>0</v>
      </c>
      <c r="AD792">
        <v>1</v>
      </c>
      <c r="AE792">
        <v>0</v>
      </c>
      <c r="AF792" t="s">
        <v>206</v>
      </c>
      <c r="AG792">
        <v>0.02</v>
      </c>
      <c r="AH792">
        <v>2</v>
      </c>
      <c r="AI792">
        <v>86296413</v>
      </c>
      <c r="AJ792">
        <v>728</v>
      </c>
      <c r="AK792">
        <v>0</v>
      </c>
      <c r="AL792">
        <v>0</v>
      </c>
      <c r="AM792">
        <v>0</v>
      </c>
      <c r="AN792">
        <v>0</v>
      </c>
      <c r="AO792">
        <v>0</v>
      </c>
      <c r="AP792">
        <v>0</v>
      </c>
      <c r="AQ792">
        <v>0</v>
      </c>
      <c r="AR792">
        <v>0</v>
      </c>
    </row>
    <row r="793" spans="1:44" x14ac:dyDescent="0.2">
      <c r="A793">
        <f>ROW(Source!A463)</f>
        <v>463</v>
      </c>
      <c r="B793">
        <v>86296422</v>
      </c>
      <c r="C793">
        <v>86296409</v>
      </c>
      <c r="D793">
        <v>27441139</v>
      </c>
      <c r="E793">
        <v>1</v>
      </c>
      <c r="F793">
        <v>1</v>
      </c>
      <c r="G793">
        <v>1</v>
      </c>
      <c r="H793">
        <v>2</v>
      </c>
      <c r="I793" t="s">
        <v>962</v>
      </c>
      <c r="J793" t="s">
        <v>963</v>
      </c>
      <c r="K793" t="s">
        <v>964</v>
      </c>
      <c r="L793">
        <v>1368</v>
      </c>
      <c r="N793">
        <v>1011</v>
      </c>
      <c r="O793" t="s">
        <v>927</v>
      </c>
      <c r="P793" t="s">
        <v>927</v>
      </c>
      <c r="Q793">
        <v>1</v>
      </c>
      <c r="X793">
        <v>0.65</v>
      </c>
      <c r="Y793">
        <v>0</v>
      </c>
      <c r="Z793">
        <v>6.81</v>
      </c>
      <c r="AA793">
        <v>0</v>
      </c>
      <c r="AB793">
        <v>0</v>
      </c>
      <c r="AC793">
        <v>0</v>
      </c>
      <c r="AD793">
        <v>1</v>
      </c>
      <c r="AE793">
        <v>0</v>
      </c>
      <c r="AF793" t="s">
        <v>206</v>
      </c>
      <c r="AG793">
        <v>1.3</v>
      </c>
      <c r="AH793">
        <v>2</v>
      </c>
      <c r="AI793">
        <v>86296414</v>
      </c>
      <c r="AJ793">
        <v>729</v>
      </c>
      <c r="AK793">
        <v>0</v>
      </c>
      <c r="AL793">
        <v>0</v>
      </c>
      <c r="AM793">
        <v>0</v>
      </c>
      <c r="AN793">
        <v>0</v>
      </c>
      <c r="AO793">
        <v>0</v>
      </c>
      <c r="AP793">
        <v>0</v>
      </c>
      <c r="AQ793">
        <v>0</v>
      </c>
      <c r="AR793">
        <v>0</v>
      </c>
    </row>
    <row r="794" spans="1:44" x14ac:dyDescent="0.2">
      <c r="A794">
        <f>ROW(Source!A463)</f>
        <v>463</v>
      </c>
      <c r="B794">
        <v>86296423</v>
      </c>
      <c r="C794">
        <v>86296409</v>
      </c>
      <c r="D794">
        <v>27441327</v>
      </c>
      <c r="E794">
        <v>1</v>
      </c>
      <c r="F794">
        <v>1</v>
      </c>
      <c r="G794">
        <v>1</v>
      </c>
      <c r="H794">
        <v>2</v>
      </c>
      <c r="I794" t="s">
        <v>936</v>
      </c>
      <c r="J794" t="s">
        <v>937</v>
      </c>
      <c r="K794" t="s">
        <v>938</v>
      </c>
      <c r="L794">
        <v>1368</v>
      </c>
      <c r="N794">
        <v>1011</v>
      </c>
      <c r="O794" t="s">
        <v>927</v>
      </c>
      <c r="P794" t="s">
        <v>927</v>
      </c>
      <c r="Q794">
        <v>1</v>
      </c>
      <c r="X794">
        <v>0.01</v>
      </c>
      <c r="Y794">
        <v>0</v>
      </c>
      <c r="Z794">
        <v>93.37</v>
      </c>
      <c r="AA794">
        <v>11.69</v>
      </c>
      <c r="AB794">
        <v>0</v>
      </c>
      <c r="AC794">
        <v>0</v>
      </c>
      <c r="AD794">
        <v>1</v>
      </c>
      <c r="AE794">
        <v>0</v>
      </c>
      <c r="AF794" t="s">
        <v>206</v>
      </c>
      <c r="AG794">
        <v>0.02</v>
      </c>
      <c r="AH794">
        <v>2</v>
      </c>
      <c r="AI794">
        <v>86296415</v>
      </c>
      <c r="AJ794">
        <v>730</v>
      </c>
      <c r="AK794">
        <v>0</v>
      </c>
      <c r="AL794">
        <v>0</v>
      </c>
      <c r="AM794">
        <v>0</v>
      </c>
      <c r="AN794">
        <v>0</v>
      </c>
      <c r="AO794">
        <v>0</v>
      </c>
      <c r="AP794">
        <v>0</v>
      </c>
      <c r="AQ794">
        <v>0</v>
      </c>
      <c r="AR794">
        <v>0</v>
      </c>
    </row>
    <row r="795" spans="1:44" x14ac:dyDescent="0.2">
      <c r="A795">
        <f>ROW(Source!A463)</f>
        <v>463</v>
      </c>
      <c r="B795">
        <v>86296424</v>
      </c>
      <c r="C795">
        <v>86296409</v>
      </c>
      <c r="D795">
        <v>27371445</v>
      </c>
      <c r="E795">
        <v>1</v>
      </c>
      <c r="F795">
        <v>1</v>
      </c>
      <c r="G795">
        <v>1</v>
      </c>
      <c r="H795">
        <v>3</v>
      </c>
      <c r="I795" t="s">
        <v>210</v>
      </c>
      <c r="J795" t="s">
        <v>212</v>
      </c>
      <c r="K795" t="s">
        <v>211</v>
      </c>
      <c r="L795">
        <v>1348</v>
      </c>
      <c r="N795">
        <v>1009</v>
      </c>
      <c r="O795" t="s">
        <v>63</v>
      </c>
      <c r="P795" t="s">
        <v>63</v>
      </c>
      <c r="Q795">
        <v>1000</v>
      </c>
      <c r="X795">
        <v>1.4E-3</v>
      </c>
      <c r="Y795">
        <v>6156.33</v>
      </c>
      <c r="Z795">
        <v>0</v>
      </c>
      <c r="AA795">
        <v>0</v>
      </c>
      <c r="AB795">
        <v>0</v>
      </c>
      <c r="AC795">
        <v>0</v>
      </c>
      <c r="AD795">
        <v>1</v>
      </c>
      <c r="AE795">
        <v>0</v>
      </c>
      <c r="AF795" t="s">
        <v>206</v>
      </c>
      <c r="AG795">
        <v>2.8E-3</v>
      </c>
      <c r="AH795">
        <v>2</v>
      </c>
      <c r="AI795">
        <v>86296416</v>
      </c>
      <c r="AJ795">
        <v>731</v>
      </c>
      <c r="AK795">
        <v>3</v>
      </c>
      <c r="AL795">
        <v>-17.237724</v>
      </c>
      <c r="AM795">
        <v>0</v>
      </c>
      <c r="AN795">
        <v>0</v>
      </c>
      <c r="AO795">
        <v>0</v>
      </c>
      <c r="AP795">
        <v>0</v>
      </c>
      <c r="AQ795">
        <v>0</v>
      </c>
      <c r="AR795">
        <v>1</v>
      </c>
    </row>
    <row r="796" spans="1:44" x14ac:dyDescent="0.2">
      <c r="A796">
        <f>ROW(Source!A463)</f>
        <v>463</v>
      </c>
      <c r="B796">
        <v>86296425</v>
      </c>
      <c r="C796">
        <v>86296409</v>
      </c>
      <c r="D796">
        <v>27387231</v>
      </c>
      <c r="E796">
        <v>1</v>
      </c>
      <c r="F796">
        <v>1</v>
      </c>
      <c r="G796">
        <v>1</v>
      </c>
      <c r="H796">
        <v>3</v>
      </c>
      <c r="I796" t="s">
        <v>176</v>
      </c>
      <c r="J796" t="s">
        <v>178</v>
      </c>
      <c r="K796" t="s">
        <v>177</v>
      </c>
      <c r="L796">
        <v>1348</v>
      </c>
      <c r="N796">
        <v>1009</v>
      </c>
      <c r="O796" t="s">
        <v>63</v>
      </c>
      <c r="P796" t="s">
        <v>63</v>
      </c>
      <c r="Q796">
        <v>1000</v>
      </c>
      <c r="X796">
        <v>1.9E-2</v>
      </c>
      <c r="Y796">
        <v>14313</v>
      </c>
      <c r="Z796">
        <v>0</v>
      </c>
      <c r="AA796">
        <v>0</v>
      </c>
      <c r="AB796">
        <v>0</v>
      </c>
      <c r="AC796">
        <v>0</v>
      </c>
      <c r="AD796">
        <v>1</v>
      </c>
      <c r="AE796">
        <v>0</v>
      </c>
      <c r="AF796" t="s">
        <v>206</v>
      </c>
      <c r="AG796">
        <v>3.7999999999999999E-2</v>
      </c>
      <c r="AH796">
        <v>2</v>
      </c>
      <c r="AI796">
        <v>86296417</v>
      </c>
      <c r="AJ796">
        <v>732</v>
      </c>
      <c r="AK796">
        <v>3</v>
      </c>
      <c r="AL796">
        <v>-543.89400000000001</v>
      </c>
      <c r="AM796">
        <v>0</v>
      </c>
      <c r="AN796">
        <v>0</v>
      </c>
      <c r="AO796">
        <v>0</v>
      </c>
      <c r="AP796">
        <v>0</v>
      </c>
      <c r="AQ796">
        <v>0</v>
      </c>
      <c r="AR796">
        <v>1</v>
      </c>
    </row>
    <row r="797" spans="1:44" x14ac:dyDescent="0.2">
      <c r="A797">
        <f>ROW(Source!A468)</f>
        <v>468</v>
      </c>
      <c r="B797">
        <v>86296430</v>
      </c>
      <c r="C797">
        <v>86296428</v>
      </c>
      <c r="D797">
        <v>27493207</v>
      </c>
      <c r="E797">
        <v>1</v>
      </c>
      <c r="F797">
        <v>1</v>
      </c>
      <c r="G797">
        <v>1</v>
      </c>
      <c r="H797">
        <v>1</v>
      </c>
      <c r="I797" t="s">
        <v>1008</v>
      </c>
      <c r="J797" t="s">
        <v>6</v>
      </c>
      <c r="K797" t="s">
        <v>1009</v>
      </c>
      <c r="L797">
        <v>1369</v>
      </c>
      <c r="N797">
        <v>1013</v>
      </c>
      <c r="O797" t="s">
        <v>921</v>
      </c>
      <c r="P797" t="s">
        <v>921</v>
      </c>
      <c r="Q797">
        <v>1</v>
      </c>
      <c r="X797">
        <v>50.5</v>
      </c>
      <c r="Y797">
        <v>0</v>
      </c>
      <c r="Z797">
        <v>0</v>
      </c>
      <c r="AA797">
        <v>0</v>
      </c>
      <c r="AB797">
        <v>7.87</v>
      </c>
      <c r="AC797">
        <v>0</v>
      </c>
      <c r="AD797">
        <v>1</v>
      </c>
      <c r="AE797">
        <v>1</v>
      </c>
      <c r="AF797" t="s">
        <v>585</v>
      </c>
      <c r="AG797">
        <v>25.25</v>
      </c>
      <c r="AH797">
        <v>2</v>
      </c>
      <c r="AI797">
        <v>86296429</v>
      </c>
      <c r="AJ797">
        <v>733</v>
      </c>
      <c r="AK797">
        <v>0</v>
      </c>
      <c r="AL797">
        <v>0</v>
      </c>
      <c r="AM797">
        <v>0</v>
      </c>
      <c r="AN797">
        <v>0</v>
      </c>
      <c r="AO797">
        <v>0</v>
      </c>
      <c r="AP797">
        <v>0</v>
      </c>
      <c r="AQ797">
        <v>0</v>
      </c>
      <c r="AR797">
        <v>0</v>
      </c>
    </row>
    <row r="798" spans="1:44" x14ac:dyDescent="0.2">
      <c r="A798">
        <f>ROW(Source!A468)</f>
        <v>468</v>
      </c>
      <c r="B798">
        <v>86296431</v>
      </c>
      <c r="C798">
        <v>86296428</v>
      </c>
      <c r="D798">
        <v>27431357</v>
      </c>
      <c r="E798">
        <v>1</v>
      </c>
      <c r="F798">
        <v>1</v>
      </c>
      <c r="G798">
        <v>1</v>
      </c>
      <c r="H798">
        <v>3</v>
      </c>
      <c r="I798" t="s">
        <v>1111</v>
      </c>
      <c r="J798" t="s">
        <v>1112</v>
      </c>
      <c r="K798" t="s">
        <v>1113</v>
      </c>
      <c r="L798">
        <v>1348</v>
      </c>
      <c r="N798">
        <v>1009</v>
      </c>
      <c r="O798" t="s">
        <v>63</v>
      </c>
      <c r="P798" t="s">
        <v>63</v>
      </c>
      <c r="Q798">
        <v>1000</v>
      </c>
      <c r="X798">
        <v>0.06</v>
      </c>
      <c r="Y798">
        <v>0</v>
      </c>
      <c r="Z798">
        <v>0</v>
      </c>
      <c r="AA798">
        <v>0</v>
      </c>
      <c r="AB798">
        <v>0</v>
      </c>
      <c r="AC798">
        <v>0</v>
      </c>
      <c r="AD798">
        <v>0</v>
      </c>
      <c r="AE798">
        <v>0</v>
      </c>
      <c r="AF798" t="s">
        <v>6</v>
      </c>
      <c r="AG798">
        <v>0.06</v>
      </c>
      <c r="AH798">
        <v>3</v>
      </c>
      <c r="AI798">
        <v>-1</v>
      </c>
      <c r="AJ798" t="s">
        <v>6</v>
      </c>
      <c r="AK798">
        <v>0</v>
      </c>
      <c r="AL798">
        <v>0</v>
      </c>
      <c r="AM798">
        <v>0</v>
      </c>
      <c r="AN798">
        <v>0</v>
      </c>
      <c r="AO798">
        <v>0</v>
      </c>
      <c r="AP798">
        <v>0</v>
      </c>
      <c r="AQ798">
        <v>0</v>
      </c>
      <c r="AR798">
        <v>0</v>
      </c>
    </row>
    <row r="799" spans="1:44" x14ac:dyDescent="0.2">
      <c r="A799">
        <f>ROW(Source!A469)</f>
        <v>469</v>
      </c>
      <c r="B799">
        <v>86296430</v>
      </c>
      <c r="C799">
        <v>86296428</v>
      </c>
      <c r="D799">
        <v>27493207</v>
      </c>
      <c r="E799">
        <v>1</v>
      </c>
      <c r="F799">
        <v>1</v>
      </c>
      <c r="G799">
        <v>1</v>
      </c>
      <c r="H799">
        <v>1</v>
      </c>
      <c r="I799" t="s">
        <v>1008</v>
      </c>
      <c r="J799" t="s">
        <v>6</v>
      </c>
      <c r="K799" t="s">
        <v>1009</v>
      </c>
      <c r="L799">
        <v>1369</v>
      </c>
      <c r="N799">
        <v>1013</v>
      </c>
      <c r="O799" t="s">
        <v>921</v>
      </c>
      <c r="P799" t="s">
        <v>921</v>
      </c>
      <c r="Q799">
        <v>1</v>
      </c>
      <c r="X799">
        <v>50.5</v>
      </c>
      <c r="Y799">
        <v>0</v>
      </c>
      <c r="Z799">
        <v>0</v>
      </c>
      <c r="AA799">
        <v>0</v>
      </c>
      <c r="AB799">
        <v>7.87</v>
      </c>
      <c r="AC799">
        <v>0</v>
      </c>
      <c r="AD799">
        <v>1</v>
      </c>
      <c r="AE799">
        <v>1</v>
      </c>
      <c r="AF799" t="s">
        <v>585</v>
      </c>
      <c r="AG799">
        <v>25.25</v>
      </c>
      <c r="AH799">
        <v>2</v>
      </c>
      <c r="AI799">
        <v>86296429</v>
      </c>
      <c r="AJ799">
        <v>734</v>
      </c>
      <c r="AK799">
        <v>0</v>
      </c>
      <c r="AL799">
        <v>0</v>
      </c>
      <c r="AM799">
        <v>0</v>
      </c>
      <c r="AN799">
        <v>0</v>
      </c>
      <c r="AO799">
        <v>0</v>
      </c>
      <c r="AP799">
        <v>0</v>
      </c>
      <c r="AQ799">
        <v>0</v>
      </c>
      <c r="AR799">
        <v>0</v>
      </c>
    </row>
    <row r="800" spans="1:44" x14ac:dyDescent="0.2">
      <c r="A800">
        <f>ROW(Source!A469)</f>
        <v>469</v>
      </c>
      <c r="B800">
        <v>86296431</v>
      </c>
      <c r="C800">
        <v>86296428</v>
      </c>
      <c r="D800">
        <v>27431357</v>
      </c>
      <c r="E800">
        <v>1</v>
      </c>
      <c r="F800">
        <v>1</v>
      </c>
      <c r="G800">
        <v>1</v>
      </c>
      <c r="H800">
        <v>3</v>
      </c>
      <c r="I800" t="s">
        <v>1111</v>
      </c>
      <c r="J800" t="s">
        <v>1112</v>
      </c>
      <c r="K800" t="s">
        <v>1113</v>
      </c>
      <c r="L800">
        <v>1348</v>
      </c>
      <c r="N800">
        <v>1009</v>
      </c>
      <c r="O800" t="s">
        <v>63</v>
      </c>
      <c r="P800" t="s">
        <v>63</v>
      </c>
      <c r="Q800">
        <v>1000</v>
      </c>
      <c r="X800">
        <v>0.06</v>
      </c>
      <c r="Y800">
        <v>0</v>
      </c>
      <c r="Z800">
        <v>0</v>
      </c>
      <c r="AA800">
        <v>0</v>
      </c>
      <c r="AB800">
        <v>0</v>
      </c>
      <c r="AC800">
        <v>0</v>
      </c>
      <c r="AD800">
        <v>0</v>
      </c>
      <c r="AE800">
        <v>0</v>
      </c>
      <c r="AF800" t="s">
        <v>6</v>
      </c>
      <c r="AG800">
        <v>0.06</v>
      </c>
      <c r="AH800">
        <v>3</v>
      </c>
      <c r="AI800">
        <v>-1</v>
      </c>
      <c r="AJ800" t="s">
        <v>6</v>
      </c>
      <c r="AK800">
        <v>0</v>
      </c>
      <c r="AL800">
        <v>0</v>
      </c>
      <c r="AM800">
        <v>0</v>
      </c>
      <c r="AN800">
        <v>0</v>
      </c>
      <c r="AO800">
        <v>0</v>
      </c>
      <c r="AP800">
        <v>0</v>
      </c>
      <c r="AQ800">
        <v>0</v>
      </c>
      <c r="AR800">
        <v>0</v>
      </c>
    </row>
    <row r="801" spans="1:44" x14ac:dyDescent="0.2">
      <c r="A801">
        <f>ROW(Source!A470)</f>
        <v>470</v>
      </c>
      <c r="B801">
        <v>86296434</v>
      </c>
      <c r="C801">
        <v>86296432</v>
      </c>
      <c r="D801">
        <v>27493207</v>
      </c>
      <c r="E801">
        <v>1</v>
      </c>
      <c r="F801">
        <v>1</v>
      </c>
      <c r="G801">
        <v>1</v>
      </c>
      <c r="H801">
        <v>1</v>
      </c>
      <c r="I801" t="s">
        <v>1008</v>
      </c>
      <c r="J801" t="s">
        <v>6</v>
      </c>
      <c r="K801" t="s">
        <v>1009</v>
      </c>
      <c r="L801">
        <v>1369</v>
      </c>
      <c r="N801">
        <v>1013</v>
      </c>
      <c r="O801" t="s">
        <v>921</v>
      </c>
      <c r="P801" t="s">
        <v>921</v>
      </c>
      <c r="Q801">
        <v>1</v>
      </c>
      <c r="X801">
        <v>10.15</v>
      </c>
      <c r="Y801">
        <v>0</v>
      </c>
      <c r="Z801">
        <v>0</v>
      </c>
      <c r="AA801">
        <v>0</v>
      </c>
      <c r="AB801">
        <v>7.87</v>
      </c>
      <c r="AC801">
        <v>0</v>
      </c>
      <c r="AD801">
        <v>1</v>
      </c>
      <c r="AE801">
        <v>1</v>
      </c>
      <c r="AF801" t="s">
        <v>6</v>
      </c>
      <c r="AG801">
        <v>10.15</v>
      </c>
      <c r="AH801">
        <v>2</v>
      </c>
      <c r="AI801">
        <v>86296433</v>
      </c>
      <c r="AJ801">
        <v>735</v>
      </c>
      <c r="AK801">
        <v>0</v>
      </c>
      <c r="AL801">
        <v>0</v>
      </c>
      <c r="AM801">
        <v>0</v>
      </c>
      <c r="AN801">
        <v>0</v>
      </c>
      <c r="AO801">
        <v>0</v>
      </c>
      <c r="AP801">
        <v>0</v>
      </c>
      <c r="AQ801">
        <v>0</v>
      </c>
      <c r="AR801">
        <v>0</v>
      </c>
    </row>
    <row r="802" spans="1:44" x14ac:dyDescent="0.2">
      <c r="A802">
        <f>ROW(Source!A471)</f>
        <v>471</v>
      </c>
      <c r="B802">
        <v>86296434</v>
      </c>
      <c r="C802">
        <v>86296432</v>
      </c>
      <c r="D802">
        <v>27493207</v>
      </c>
      <c r="E802">
        <v>1</v>
      </c>
      <c r="F802">
        <v>1</v>
      </c>
      <c r="G802">
        <v>1</v>
      </c>
      <c r="H802">
        <v>1</v>
      </c>
      <c r="I802" t="s">
        <v>1008</v>
      </c>
      <c r="J802" t="s">
        <v>6</v>
      </c>
      <c r="K802" t="s">
        <v>1009</v>
      </c>
      <c r="L802">
        <v>1369</v>
      </c>
      <c r="N802">
        <v>1013</v>
      </c>
      <c r="O802" t="s">
        <v>921</v>
      </c>
      <c r="P802" t="s">
        <v>921</v>
      </c>
      <c r="Q802">
        <v>1</v>
      </c>
      <c r="X802">
        <v>10.15</v>
      </c>
      <c r="Y802">
        <v>0</v>
      </c>
      <c r="Z802">
        <v>0</v>
      </c>
      <c r="AA802">
        <v>0</v>
      </c>
      <c r="AB802">
        <v>7.87</v>
      </c>
      <c r="AC802">
        <v>0</v>
      </c>
      <c r="AD802">
        <v>1</v>
      </c>
      <c r="AE802">
        <v>1</v>
      </c>
      <c r="AF802" t="s">
        <v>6</v>
      </c>
      <c r="AG802">
        <v>10.15</v>
      </c>
      <c r="AH802">
        <v>2</v>
      </c>
      <c r="AI802">
        <v>86296433</v>
      </c>
      <c r="AJ802">
        <v>736</v>
      </c>
      <c r="AK802">
        <v>0</v>
      </c>
      <c r="AL802">
        <v>0</v>
      </c>
      <c r="AM802">
        <v>0</v>
      </c>
      <c r="AN802">
        <v>0</v>
      </c>
      <c r="AO802">
        <v>0</v>
      </c>
      <c r="AP802">
        <v>0</v>
      </c>
      <c r="AQ802">
        <v>0</v>
      </c>
      <c r="AR802">
        <v>0</v>
      </c>
    </row>
    <row r="803" spans="1:44" x14ac:dyDescent="0.2">
      <c r="A803">
        <f>ROW(Source!A473)</f>
        <v>473</v>
      </c>
      <c r="B803">
        <v>86296444</v>
      </c>
      <c r="C803">
        <v>86296436</v>
      </c>
      <c r="D803">
        <v>27497778</v>
      </c>
      <c r="E803">
        <v>1</v>
      </c>
      <c r="F803">
        <v>1</v>
      </c>
      <c r="G803">
        <v>1</v>
      </c>
      <c r="H803">
        <v>1</v>
      </c>
      <c r="I803" t="s">
        <v>1010</v>
      </c>
      <c r="J803" t="s">
        <v>6</v>
      </c>
      <c r="K803" t="s">
        <v>1011</v>
      </c>
      <c r="L803">
        <v>1369</v>
      </c>
      <c r="N803">
        <v>1013</v>
      </c>
      <c r="O803" t="s">
        <v>921</v>
      </c>
      <c r="P803" t="s">
        <v>921</v>
      </c>
      <c r="Q803">
        <v>1</v>
      </c>
      <c r="X803">
        <v>4.43</v>
      </c>
      <c r="Y803">
        <v>0</v>
      </c>
      <c r="Z803">
        <v>0</v>
      </c>
      <c r="AA803">
        <v>0</v>
      </c>
      <c r="AB803">
        <v>8.7100000000000009</v>
      </c>
      <c r="AC803">
        <v>0</v>
      </c>
      <c r="AD803">
        <v>1</v>
      </c>
      <c r="AE803">
        <v>1</v>
      </c>
      <c r="AF803" t="s">
        <v>6</v>
      </c>
      <c r="AG803">
        <v>4.43</v>
      </c>
      <c r="AH803">
        <v>2</v>
      </c>
      <c r="AI803">
        <v>86296437</v>
      </c>
      <c r="AJ803">
        <v>737</v>
      </c>
      <c r="AK803">
        <v>0</v>
      </c>
      <c r="AL803">
        <v>0</v>
      </c>
      <c r="AM803">
        <v>0</v>
      </c>
      <c r="AN803">
        <v>0</v>
      </c>
      <c r="AO803">
        <v>0</v>
      </c>
      <c r="AP803">
        <v>0</v>
      </c>
      <c r="AQ803">
        <v>0</v>
      </c>
      <c r="AR803">
        <v>0</v>
      </c>
    </row>
    <row r="804" spans="1:44" x14ac:dyDescent="0.2">
      <c r="A804">
        <f>ROW(Source!A473)</f>
        <v>473</v>
      </c>
      <c r="B804">
        <v>86296445</v>
      </c>
      <c r="C804">
        <v>86296436</v>
      </c>
      <c r="D804">
        <v>121548</v>
      </c>
      <c r="E804">
        <v>1</v>
      </c>
      <c r="F804">
        <v>1</v>
      </c>
      <c r="G804">
        <v>1</v>
      </c>
      <c r="H804">
        <v>1</v>
      </c>
      <c r="I804" t="s">
        <v>39</v>
      </c>
      <c r="J804" t="s">
        <v>6</v>
      </c>
      <c r="K804" t="s">
        <v>922</v>
      </c>
      <c r="L804">
        <v>608254</v>
      </c>
      <c r="N804">
        <v>1013</v>
      </c>
      <c r="O804" t="s">
        <v>923</v>
      </c>
      <c r="P804" t="s">
        <v>923</v>
      </c>
      <c r="Q804">
        <v>1</v>
      </c>
      <c r="X804">
        <v>0.44</v>
      </c>
      <c r="Y804">
        <v>0</v>
      </c>
      <c r="Z804">
        <v>0</v>
      </c>
      <c r="AA804">
        <v>0</v>
      </c>
      <c r="AB804">
        <v>0</v>
      </c>
      <c r="AC804">
        <v>0</v>
      </c>
      <c r="AD804">
        <v>1</v>
      </c>
      <c r="AE804">
        <v>2</v>
      </c>
      <c r="AF804" t="s">
        <v>6</v>
      </c>
      <c r="AG804">
        <v>0.44</v>
      </c>
      <c r="AH804">
        <v>2</v>
      </c>
      <c r="AI804">
        <v>86296438</v>
      </c>
      <c r="AJ804">
        <v>738</v>
      </c>
      <c r="AK804">
        <v>0</v>
      </c>
      <c r="AL804">
        <v>0</v>
      </c>
      <c r="AM804">
        <v>0</v>
      </c>
      <c r="AN804">
        <v>0</v>
      </c>
      <c r="AO804">
        <v>0</v>
      </c>
      <c r="AP804">
        <v>0</v>
      </c>
      <c r="AQ804">
        <v>0</v>
      </c>
      <c r="AR804">
        <v>0</v>
      </c>
    </row>
    <row r="805" spans="1:44" x14ac:dyDescent="0.2">
      <c r="A805">
        <f>ROW(Source!A473)</f>
        <v>473</v>
      </c>
      <c r="B805">
        <v>86296446</v>
      </c>
      <c r="C805">
        <v>86296436</v>
      </c>
      <c r="D805">
        <v>27439418</v>
      </c>
      <c r="E805">
        <v>1</v>
      </c>
      <c r="F805">
        <v>1</v>
      </c>
      <c r="G805">
        <v>1</v>
      </c>
      <c r="H805">
        <v>2</v>
      </c>
      <c r="I805" t="s">
        <v>944</v>
      </c>
      <c r="J805" t="s">
        <v>945</v>
      </c>
      <c r="K805" t="s">
        <v>946</v>
      </c>
      <c r="L805">
        <v>1368</v>
      </c>
      <c r="N805">
        <v>1011</v>
      </c>
      <c r="O805" t="s">
        <v>927</v>
      </c>
      <c r="P805" t="s">
        <v>927</v>
      </c>
      <c r="Q805">
        <v>1</v>
      </c>
      <c r="X805">
        <v>0.44</v>
      </c>
      <c r="Y805">
        <v>0</v>
      </c>
      <c r="Z805">
        <v>91.69</v>
      </c>
      <c r="AA805">
        <v>13.61</v>
      </c>
      <c r="AB805">
        <v>0</v>
      </c>
      <c r="AC805">
        <v>0</v>
      </c>
      <c r="AD805">
        <v>1</v>
      </c>
      <c r="AE805">
        <v>0</v>
      </c>
      <c r="AF805" t="s">
        <v>6</v>
      </c>
      <c r="AG805">
        <v>0.44</v>
      </c>
      <c r="AH805">
        <v>2</v>
      </c>
      <c r="AI805">
        <v>86296439</v>
      </c>
      <c r="AJ805">
        <v>739</v>
      </c>
      <c r="AK805">
        <v>0</v>
      </c>
      <c r="AL805">
        <v>0</v>
      </c>
      <c r="AM805">
        <v>0</v>
      </c>
      <c r="AN805">
        <v>0</v>
      </c>
      <c r="AO805">
        <v>0</v>
      </c>
      <c r="AP805">
        <v>0</v>
      </c>
      <c r="AQ805">
        <v>0</v>
      </c>
      <c r="AR805">
        <v>0</v>
      </c>
    </row>
    <row r="806" spans="1:44" x14ac:dyDescent="0.2">
      <c r="A806">
        <f>ROW(Source!A473)</f>
        <v>473</v>
      </c>
      <c r="B806">
        <v>86296447</v>
      </c>
      <c r="C806">
        <v>86296436</v>
      </c>
      <c r="D806">
        <v>27379626</v>
      </c>
      <c r="E806">
        <v>1</v>
      </c>
      <c r="F806">
        <v>1</v>
      </c>
      <c r="G806">
        <v>1</v>
      </c>
      <c r="H806">
        <v>3</v>
      </c>
      <c r="I806" t="s">
        <v>602</v>
      </c>
      <c r="J806" t="s">
        <v>604</v>
      </c>
      <c r="K806" t="s">
        <v>603</v>
      </c>
      <c r="L806">
        <v>1339</v>
      </c>
      <c r="N806">
        <v>1007</v>
      </c>
      <c r="O806" t="s">
        <v>32</v>
      </c>
      <c r="P806" t="s">
        <v>32</v>
      </c>
      <c r="Q806">
        <v>1</v>
      </c>
      <c r="X806">
        <v>5.0000000000000001E-4</v>
      </c>
      <c r="Y806">
        <v>1056</v>
      </c>
      <c r="Z806">
        <v>0</v>
      </c>
      <c r="AA806">
        <v>0</v>
      </c>
      <c r="AB806">
        <v>0</v>
      </c>
      <c r="AC806">
        <v>0</v>
      </c>
      <c r="AD806">
        <v>1</v>
      </c>
      <c r="AE806">
        <v>0</v>
      </c>
      <c r="AF806" t="s">
        <v>6</v>
      </c>
      <c r="AG806">
        <v>5.0000000000000001E-4</v>
      </c>
      <c r="AH806">
        <v>2</v>
      </c>
      <c r="AI806">
        <v>86296440</v>
      </c>
      <c r="AJ806">
        <v>740</v>
      </c>
      <c r="AK806">
        <v>3</v>
      </c>
      <c r="AL806">
        <v>-0.52800000000000002</v>
      </c>
      <c r="AM806">
        <v>0</v>
      </c>
      <c r="AN806">
        <v>0</v>
      </c>
      <c r="AO806">
        <v>0</v>
      </c>
      <c r="AP806">
        <v>0</v>
      </c>
      <c r="AQ806">
        <v>0</v>
      </c>
      <c r="AR806">
        <v>1</v>
      </c>
    </row>
    <row r="807" spans="1:44" x14ac:dyDescent="0.2">
      <c r="A807">
        <f>ROW(Source!A473)</f>
        <v>473</v>
      </c>
      <c r="B807">
        <v>86296448</v>
      </c>
      <c r="C807">
        <v>86296436</v>
      </c>
      <c r="D807">
        <v>27407711</v>
      </c>
      <c r="E807">
        <v>1</v>
      </c>
      <c r="F807">
        <v>1</v>
      </c>
      <c r="G807">
        <v>1</v>
      </c>
      <c r="H807">
        <v>3</v>
      </c>
      <c r="I807" t="s">
        <v>1114</v>
      </c>
      <c r="J807" t="s">
        <v>1115</v>
      </c>
      <c r="K807" t="s">
        <v>1116</v>
      </c>
      <c r="L807">
        <v>1339</v>
      </c>
      <c r="N807">
        <v>1007</v>
      </c>
      <c r="O807" t="s">
        <v>32</v>
      </c>
      <c r="P807" t="s">
        <v>32</v>
      </c>
      <c r="Q807">
        <v>1</v>
      </c>
      <c r="X807">
        <v>0.11</v>
      </c>
      <c r="Y807">
        <v>425.8</v>
      </c>
      <c r="Z807">
        <v>0</v>
      </c>
      <c r="AA807">
        <v>0</v>
      </c>
      <c r="AB807">
        <v>0</v>
      </c>
      <c r="AC807">
        <v>0</v>
      </c>
      <c r="AD807">
        <v>1</v>
      </c>
      <c r="AE807">
        <v>0</v>
      </c>
      <c r="AF807" t="s">
        <v>6</v>
      </c>
      <c r="AG807">
        <v>0.11</v>
      </c>
      <c r="AH807">
        <v>3</v>
      </c>
      <c r="AI807">
        <v>-1</v>
      </c>
      <c r="AJ807" t="s">
        <v>6</v>
      </c>
      <c r="AK807">
        <v>4</v>
      </c>
      <c r="AL807">
        <v>-46.838000000000001</v>
      </c>
      <c r="AM807">
        <v>0</v>
      </c>
      <c r="AN807">
        <v>0</v>
      </c>
      <c r="AO807">
        <v>0</v>
      </c>
      <c r="AP807">
        <v>0</v>
      </c>
      <c r="AQ807">
        <v>0</v>
      </c>
      <c r="AR807">
        <v>1</v>
      </c>
    </row>
    <row r="808" spans="1:44" x14ac:dyDescent="0.2">
      <c r="A808">
        <f>ROW(Source!A473)</f>
        <v>473</v>
      </c>
      <c r="B808">
        <v>86296449</v>
      </c>
      <c r="C808">
        <v>86296436</v>
      </c>
      <c r="D808">
        <v>27408231</v>
      </c>
      <c r="E808">
        <v>1</v>
      </c>
      <c r="F808">
        <v>1</v>
      </c>
      <c r="G808">
        <v>1</v>
      </c>
      <c r="H808">
        <v>3</v>
      </c>
      <c r="I808" t="s">
        <v>1117</v>
      </c>
      <c r="J808" t="s">
        <v>1118</v>
      </c>
      <c r="K808" t="s">
        <v>1119</v>
      </c>
      <c r="L808">
        <v>1339</v>
      </c>
      <c r="N808">
        <v>1007</v>
      </c>
      <c r="O808" t="s">
        <v>32</v>
      </c>
      <c r="P808" t="s">
        <v>32</v>
      </c>
      <c r="Q808">
        <v>1</v>
      </c>
      <c r="X808">
        <v>0.92</v>
      </c>
      <c r="Y808">
        <v>765</v>
      </c>
      <c r="Z808">
        <v>0</v>
      </c>
      <c r="AA808">
        <v>0</v>
      </c>
      <c r="AB808">
        <v>0</v>
      </c>
      <c r="AC808">
        <v>0</v>
      </c>
      <c r="AD808">
        <v>1</v>
      </c>
      <c r="AE808">
        <v>0</v>
      </c>
      <c r="AF808" t="s">
        <v>6</v>
      </c>
      <c r="AG808">
        <v>0.92</v>
      </c>
      <c r="AH808">
        <v>3</v>
      </c>
      <c r="AI808">
        <v>-1</v>
      </c>
      <c r="AJ808" t="s">
        <v>6</v>
      </c>
      <c r="AK808">
        <v>4</v>
      </c>
      <c r="AL808">
        <v>-703.80000000000007</v>
      </c>
      <c r="AM808">
        <v>0</v>
      </c>
      <c r="AN808">
        <v>0</v>
      </c>
      <c r="AO808">
        <v>0</v>
      </c>
      <c r="AP808">
        <v>0</v>
      </c>
      <c r="AQ808">
        <v>0</v>
      </c>
      <c r="AR808">
        <v>1</v>
      </c>
    </row>
    <row r="809" spans="1:44" x14ac:dyDescent="0.2">
      <c r="A809">
        <f>ROW(Source!A473)</f>
        <v>473</v>
      </c>
      <c r="B809">
        <v>86296450</v>
      </c>
      <c r="C809">
        <v>86296436</v>
      </c>
      <c r="D809">
        <v>27416566</v>
      </c>
      <c r="E809">
        <v>1</v>
      </c>
      <c r="F809">
        <v>1</v>
      </c>
      <c r="G809">
        <v>1</v>
      </c>
      <c r="H809">
        <v>3</v>
      </c>
      <c r="I809" t="s">
        <v>159</v>
      </c>
      <c r="J809" t="s">
        <v>1120</v>
      </c>
      <c r="K809" t="s">
        <v>160</v>
      </c>
      <c r="L809">
        <v>1339</v>
      </c>
      <c r="N809">
        <v>1007</v>
      </c>
      <c r="O809" t="s">
        <v>32</v>
      </c>
      <c r="P809" t="s">
        <v>32</v>
      </c>
      <c r="Q809">
        <v>1</v>
      </c>
      <c r="X809">
        <v>0.26</v>
      </c>
      <c r="Y809">
        <v>7.14</v>
      </c>
      <c r="Z809">
        <v>0</v>
      </c>
      <c r="AA809">
        <v>0</v>
      </c>
      <c r="AB809">
        <v>0</v>
      </c>
      <c r="AC809">
        <v>0</v>
      </c>
      <c r="AD809">
        <v>1</v>
      </c>
      <c r="AE809">
        <v>0</v>
      </c>
      <c r="AF809" t="s">
        <v>6</v>
      </c>
      <c r="AG809">
        <v>0.26</v>
      </c>
      <c r="AH809">
        <v>2</v>
      </c>
      <c r="AI809">
        <v>86296442</v>
      </c>
      <c r="AJ809">
        <v>742</v>
      </c>
      <c r="AK809">
        <v>3</v>
      </c>
      <c r="AL809">
        <v>-1.8564000000000001</v>
      </c>
      <c r="AM809">
        <v>0</v>
      </c>
      <c r="AN809">
        <v>0</v>
      </c>
      <c r="AO809">
        <v>0</v>
      </c>
      <c r="AP809">
        <v>0</v>
      </c>
      <c r="AQ809">
        <v>0</v>
      </c>
      <c r="AR809">
        <v>1</v>
      </c>
    </row>
    <row r="810" spans="1:44" x14ac:dyDescent="0.2">
      <c r="A810">
        <f>ROW(Source!A474)</f>
        <v>474</v>
      </c>
      <c r="B810">
        <v>86296444</v>
      </c>
      <c r="C810">
        <v>86296436</v>
      </c>
      <c r="D810">
        <v>27497778</v>
      </c>
      <c r="E810">
        <v>1</v>
      </c>
      <c r="F810">
        <v>1</v>
      </c>
      <c r="G810">
        <v>1</v>
      </c>
      <c r="H810">
        <v>1</v>
      </c>
      <c r="I810" t="s">
        <v>1010</v>
      </c>
      <c r="J810" t="s">
        <v>6</v>
      </c>
      <c r="K810" t="s">
        <v>1011</v>
      </c>
      <c r="L810">
        <v>1369</v>
      </c>
      <c r="N810">
        <v>1013</v>
      </c>
      <c r="O810" t="s">
        <v>921</v>
      </c>
      <c r="P810" t="s">
        <v>921</v>
      </c>
      <c r="Q810">
        <v>1</v>
      </c>
      <c r="X810">
        <v>4.43</v>
      </c>
      <c r="Y810">
        <v>0</v>
      </c>
      <c r="Z810">
        <v>0</v>
      </c>
      <c r="AA810">
        <v>0</v>
      </c>
      <c r="AB810">
        <v>8.7100000000000009</v>
      </c>
      <c r="AC810">
        <v>0</v>
      </c>
      <c r="AD810">
        <v>1</v>
      </c>
      <c r="AE810">
        <v>1</v>
      </c>
      <c r="AF810" t="s">
        <v>6</v>
      </c>
      <c r="AG810">
        <v>4.43</v>
      </c>
      <c r="AH810">
        <v>2</v>
      </c>
      <c r="AI810">
        <v>86296437</v>
      </c>
      <c r="AJ810">
        <v>744</v>
      </c>
      <c r="AK810">
        <v>0</v>
      </c>
      <c r="AL810">
        <v>0</v>
      </c>
      <c r="AM810">
        <v>0</v>
      </c>
      <c r="AN810">
        <v>0</v>
      </c>
      <c r="AO810">
        <v>0</v>
      </c>
      <c r="AP810">
        <v>0</v>
      </c>
      <c r="AQ810">
        <v>0</v>
      </c>
      <c r="AR810">
        <v>0</v>
      </c>
    </row>
    <row r="811" spans="1:44" x14ac:dyDescent="0.2">
      <c r="A811">
        <f>ROW(Source!A474)</f>
        <v>474</v>
      </c>
      <c r="B811">
        <v>86296445</v>
      </c>
      <c r="C811">
        <v>86296436</v>
      </c>
      <c r="D811">
        <v>121548</v>
      </c>
      <c r="E811">
        <v>1</v>
      </c>
      <c r="F811">
        <v>1</v>
      </c>
      <c r="G811">
        <v>1</v>
      </c>
      <c r="H811">
        <v>1</v>
      </c>
      <c r="I811" t="s">
        <v>39</v>
      </c>
      <c r="J811" t="s">
        <v>6</v>
      </c>
      <c r="K811" t="s">
        <v>922</v>
      </c>
      <c r="L811">
        <v>608254</v>
      </c>
      <c r="N811">
        <v>1013</v>
      </c>
      <c r="O811" t="s">
        <v>923</v>
      </c>
      <c r="P811" t="s">
        <v>923</v>
      </c>
      <c r="Q811">
        <v>1</v>
      </c>
      <c r="X811">
        <v>0.44</v>
      </c>
      <c r="Y811">
        <v>0</v>
      </c>
      <c r="Z811">
        <v>0</v>
      </c>
      <c r="AA811">
        <v>0</v>
      </c>
      <c r="AB811">
        <v>0</v>
      </c>
      <c r="AC811">
        <v>0</v>
      </c>
      <c r="AD811">
        <v>1</v>
      </c>
      <c r="AE811">
        <v>2</v>
      </c>
      <c r="AF811" t="s">
        <v>6</v>
      </c>
      <c r="AG811">
        <v>0.44</v>
      </c>
      <c r="AH811">
        <v>2</v>
      </c>
      <c r="AI811">
        <v>86296438</v>
      </c>
      <c r="AJ811">
        <v>745</v>
      </c>
      <c r="AK811">
        <v>0</v>
      </c>
      <c r="AL811">
        <v>0</v>
      </c>
      <c r="AM811">
        <v>0</v>
      </c>
      <c r="AN811">
        <v>0</v>
      </c>
      <c r="AO811">
        <v>0</v>
      </c>
      <c r="AP811">
        <v>0</v>
      </c>
      <c r="AQ811">
        <v>0</v>
      </c>
      <c r="AR811">
        <v>0</v>
      </c>
    </row>
    <row r="812" spans="1:44" x14ac:dyDescent="0.2">
      <c r="A812">
        <f>ROW(Source!A474)</f>
        <v>474</v>
      </c>
      <c r="B812">
        <v>86296446</v>
      </c>
      <c r="C812">
        <v>86296436</v>
      </c>
      <c r="D812">
        <v>27439418</v>
      </c>
      <c r="E812">
        <v>1</v>
      </c>
      <c r="F812">
        <v>1</v>
      </c>
      <c r="G812">
        <v>1</v>
      </c>
      <c r="H812">
        <v>2</v>
      </c>
      <c r="I812" t="s">
        <v>944</v>
      </c>
      <c r="J812" t="s">
        <v>945</v>
      </c>
      <c r="K812" t="s">
        <v>946</v>
      </c>
      <c r="L812">
        <v>1368</v>
      </c>
      <c r="N812">
        <v>1011</v>
      </c>
      <c r="O812" t="s">
        <v>927</v>
      </c>
      <c r="P812" t="s">
        <v>927</v>
      </c>
      <c r="Q812">
        <v>1</v>
      </c>
      <c r="X812">
        <v>0.44</v>
      </c>
      <c r="Y812">
        <v>0</v>
      </c>
      <c r="Z812">
        <v>91.69</v>
      </c>
      <c r="AA812">
        <v>13.61</v>
      </c>
      <c r="AB812">
        <v>0</v>
      </c>
      <c r="AC812">
        <v>0</v>
      </c>
      <c r="AD812">
        <v>1</v>
      </c>
      <c r="AE812">
        <v>0</v>
      </c>
      <c r="AF812" t="s">
        <v>6</v>
      </c>
      <c r="AG812">
        <v>0.44</v>
      </c>
      <c r="AH812">
        <v>2</v>
      </c>
      <c r="AI812">
        <v>86296439</v>
      </c>
      <c r="AJ812">
        <v>746</v>
      </c>
      <c r="AK812">
        <v>0</v>
      </c>
      <c r="AL812">
        <v>0</v>
      </c>
      <c r="AM812">
        <v>0</v>
      </c>
      <c r="AN812">
        <v>0</v>
      </c>
      <c r="AO812">
        <v>0</v>
      </c>
      <c r="AP812">
        <v>0</v>
      </c>
      <c r="AQ812">
        <v>0</v>
      </c>
      <c r="AR812">
        <v>0</v>
      </c>
    </row>
    <row r="813" spans="1:44" x14ac:dyDescent="0.2">
      <c r="A813">
        <f>ROW(Source!A474)</f>
        <v>474</v>
      </c>
      <c r="B813">
        <v>86296447</v>
      </c>
      <c r="C813">
        <v>86296436</v>
      </c>
      <c r="D813">
        <v>27379626</v>
      </c>
      <c r="E813">
        <v>1</v>
      </c>
      <c r="F813">
        <v>1</v>
      </c>
      <c r="G813">
        <v>1</v>
      </c>
      <c r="H813">
        <v>3</v>
      </c>
      <c r="I813" t="s">
        <v>602</v>
      </c>
      <c r="J813" t="s">
        <v>604</v>
      </c>
      <c r="K813" t="s">
        <v>603</v>
      </c>
      <c r="L813">
        <v>1339</v>
      </c>
      <c r="N813">
        <v>1007</v>
      </c>
      <c r="O813" t="s">
        <v>32</v>
      </c>
      <c r="P813" t="s">
        <v>32</v>
      </c>
      <c r="Q813">
        <v>1</v>
      </c>
      <c r="X813">
        <v>5.0000000000000001E-4</v>
      </c>
      <c r="Y813">
        <v>1056</v>
      </c>
      <c r="Z813">
        <v>0</v>
      </c>
      <c r="AA813">
        <v>0</v>
      </c>
      <c r="AB813">
        <v>0</v>
      </c>
      <c r="AC813">
        <v>0</v>
      </c>
      <c r="AD813">
        <v>1</v>
      </c>
      <c r="AE813">
        <v>0</v>
      </c>
      <c r="AF813" t="s">
        <v>6</v>
      </c>
      <c r="AG813">
        <v>5.0000000000000001E-4</v>
      </c>
      <c r="AH813">
        <v>2</v>
      </c>
      <c r="AI813">
        <v>86296440</v>
      </c>
      <c r="AJ813">
        <v>747</v>
      </c>
      <c r="AK813">
        <v>3</v>
      </c>
      <c r="AL813">
        <v>-0.52800000000000002</v>
      </c>
      <c r="AM813">
        <v>0</v>
      </c>
      <c r="AN813">
        <v>0</v>
      </c>
      <c r="AO813">
        <v>0</v>
      </c>
      <c r="AP813">
        <v>0</v>
      </c>
      <c r="AQ813">
        <v>0</v>
      </c>
      <c r="AR813">
        <v>1</v>
      </c>
    </row>
    <row r="814" spans="1:44" x14ac:dyDescent="0.2">
      <c r="A814">
        <f>ROW(Source!A474)</f>
        <v>474</v>
      </c>
      <c r="B814">
        <v>86296448</v>
      </c>
      <c r="C814">
        <v>86296436</v>
      </c>
      <c r="D814">
        <v>27407711</v>
      </c>
      <c r="E814">
        <v>1</v>
      </c>
      <c r="F814">
        <v>1</v>
      </c>
      <c r="G814">
        <v>1</v>
      </c>
      <c r="H814">
        <v>3</v>
      </c>
      <c r="I814" t="s">
        <v>1114</v>
      </c>
      <c r="J814" t="s">
        <v>1115</v>
      </c>
      <c r="K814" t="s">
        <v>1116</v>
      </c>
      <c r="L814">
        <v>1339</v>
      </c>
      <c r="N814">
        <v>1007</v>
      </c>
      <c r="O814" t="s">
        <v>32</v>
      </c>
      <c r="P814" t="s">
        <v>32</v>
      </c>
      <c r="Q814">
        <v>1</v>
      </c>
      <c r="X814">
        <v>0.11</v>
      </c>
      <c r="Y814">
        <v>425.8</v>
      </c>
      <c r="Z814">
        <v>0</v>
      </c>
      <c r="AA814">
        <v>0</v>
      </c>
      <c r="AB814">
        <v>0</v>
      </c>
      <c r="AC814">
        <v>0</v>
      </c>
      <c r="AD814">
        <v>1</v>
      </c>
      <c r="AE814">
        <v>0</v>
      </c>
      <c r="AF814" t="s">
        <v>6</v>
      </c>
      <c r="AG814">
        <v>0.11</v>
      </c>
      <c r="AH814">
        <v>3</v>
      </c>
      <c r="AI814">
        <v>-1</v>
      </c>
      <c r="AJ814" t="s">
        <v>6</v>
      </c>
      <c r="AK814">
        <v>4</v>
      </c>
      <c r="AL814">
        <v>-46.838000000000001</v>
      </c>
      <c r="AM814">
        <v>0</v>
      </c>
      <c r="AN814">
        <v>0</v>
      </c>
      <c r="AO814">
        <v>0</v>
      </c>
      <c r="AP814">
        <v>0</v>
      </c>
      <c r="AQ814">
        <v>0</v>
      </c>
      <c r="AR814">
        <v>1</v>
      </c>
    </row>
    <row r="815" spans="1:44" x14ac:dyDescent="0.2">
      <c r="A815">
        <f>ROW(Source!A474)</f>
        <v>474</v>
      </c>
      <c r="B815">
        <v>86296449</v>
      </c>
      <c r="C815">
        <v>86296436</v>
      </c>
      <c r="D815">
        <v>27408231</v>
      </c>
      <c r="E815">
        <v>1</v>
      </c>
      <c r="F815">
        <v>1</v>
      </c>
      <c r="G815">
        <v>1</v>
      </c>
      <c r="H815">
        <v>3</v>
      </c>
      <c r="I815" t="s">
        <v>1117</v>
      </c>
      <c r="J815" t="s">
        <v>1118</v>
      </c>
      <c r="K815" t="s">
        <v>1119</v>
      </c>
      <c r="L815">
        <v>1339</v>
      </c>
      <c r="N815">
        <v>1007</v>
      </c>
      <c r="O815" t="s">
        <v>32</v>
      </c>
      <c r="P815" t="s">
        <v>32</v>
      </c>
      <c r="Q815">
        <v>1</v>
      </c>
      <c r="X815">
        <v>0.92</v>
      </c>
      <c r="Y815">
        <v>765</v>
      </c>
      <c r="Z815">
        <v>0</v>
      </c>
      <c r="AA815">
        <v>0</v>
      </c>
      <c r="AB815">
        <v>0</v>
      </c>
      <c r="AC815">
        <v>0</v>
      </c>
      <c r="AD815">
        <v>1</v>
      </c>
      <c r="AE815">
        <v>0</v>
      </c>
      <c r="AF815" t="s">
        <v>6</v>
      </c>
      <c r="AG815">
        <v>0.92</v>
      </c>
      <c r="AH815">
        <v>3</v>
      </c>
      <c r="AI815">
        <v>-1</v>
      </c>
      <c r="AJ815" t="s">
        <v>6</v>
      </c>
      <c r="AK815">
        <v>4</v>
      </c>
      <c r="AL815">
        <v>-703.80000000000007</v>
      </c>
      <c r="AM815">
        <v>0</v>
      </c>
      <c r="AN815">
        <v>0</v>
      </c>
      <c r="AO815">
        <v>0</v>
      </c>
      <c r="AP815">
        <v>0</v>
      </c>
      <c r="AQ815">
        <v>0</v>
      </c>
      <c r="AR815">
        <v>1</v>
      </c>
    </row>
    <row r="816" spans="1:44" x14ac:dyDescent="0.2">
      <c r="A816">
        <f>ROW(Source!A474)</f>
        <v>474</v>
      </c>
      <c r="B816">
        <v>86296450</v>
      </c>
      <c r="C816">
        <v>86296436</v>
      </c>
      <c r="D816">
        <v>27416566</v>
      </c>
      <c r="E816">
        <v>1</v>
      </c>
      <c r="F816">
        <v>1</v>
      </c>
      <c r="G816">
        <v>1</v>
      </c>
      <c r="H816">
        <v>3</v>
      </c>
      <c r="I816" t="s">
        <v>159</v>
      </c>
      <c r="J816" t="s">
        <v>1120</v>
      </c>
      <c r="K816" t="s">
        <v>160</v>
      </c>
      <c r="L816">
        <v>1339</v>
      </c>
      <c r="N816">
        <v>1007</v>
      </c>
      <c r="O816" t="s">
        <v>32</v>
      </c>
      <c r="P816" t="s">
        <v>32</v>
      </c>
      <c r="Q816">
        <v>1</v>
      </c>
      <c r="X816">
        <v>0.26</v>
      </c>
      <c r="Y816">
        <v>7.14</v>
      </c>
      <c r="Z816">
        <v>0</v>
      </c>
      <c r="AA816">
        <v>0</v>
      </c>
      <c r="AB816">
        <v>0</v>
      </c>
      <c r="AC816">
        <v>0</v>
      </c>
      <c r="AD816">
        <v>1</v>
      </c>
      <c r="AE816">
        <v>0</v>
      </c>
      <c r="AF816" t="s">
        <v>6</v>
      </c>
      <c r="AG816">
        <v>0.26</v>
      </c>
      <c r="AH816">
        <v>2</v>
      </c>
      <c r="AI816">
        <v>86296442</v>
      </c>
      <c r="AJ816">
        <v>749</v>
      </c>
      <c r="AK816">
        <v>3</v>
      </c>
      <c r="AL816">
        <v>-1.8564000000000001</v>
      </c>
      <c r="AM816">
        <v>0</v>
      </c>
      <c r="AN816">
        <v>0</v>
      </c>
      <c r="AO816">
        <v>0</v>
      </c>
      <c r="AP816">
        <v>0</v>
      </c>
      <c r="AQ816">
        <v>0</v>
      </c>
      <c r="AR816">
        <v>1</v>
      </c>
    </row>
    <row r="817" spans="1:44" x14ac:dyDescent="0.2">
      <c r="A817">
        <f>ROW(Source!A483)</f>
        <v>483</v>
      </c>
      <c r="B817">
        <v>86296473</v>
      </c>
      <c r="C817">
        <v>86296455</v>
      </c>
      <c r="D817">
        <v>27493087</v>
      </c>
      <c r="E817">
        <v>1</v>
      </c>
      <c r="F817">
        <v>1</v>
      </c>
      <c r="G817">
        <v>1</v>
      </c>
      <c r="H817">
        <v>1</v>
      </c>
      <c r="I817" t="s">
        <v>928</v>
      </c>
      <c r="J817" t="s">
        <v>6</v>
      </c>
      <c r="K817" t="s">
        <v>929</v>
      </c>
      <c r="L817">
        <v>1369</v>
      </c>
      <c r="N817">
        <v>1013</v>
      </c>
      <c r="O817" t="s">
        <v>921</v>
      </c>
      <c r="P817" t="s">
        <v>921</v>
      </c>
      <c r="Q817">
        <v>1</v>
      </c>
      <c r="X817">
        <v>19.38</v>
      </c>
      <c r="Y817">
        <v>0</v>
      </c>
      <c r="Z817">
        <v>0</v>
      </c>
      <c r="AA817">
        <v>0</v>
      </c>
      <c r="AB817">
        <v>9.48</v>
      </c>
      <c r="AC817">
        <v>0</v>
      </c>
      <c r="AD817">
        <v>1</v>
      </c>
      <c r="AE817">
        <v>1</v>
      </c>
      <c r="AF817" t="s">
        <v>6</v>
      </c>
      <c r="AG817">
        <v>19.38</v>
      </c>
      <c r="AH817">
        <v>2</v>
      </c>
      <c r="AI817">
        <v>86296456</v>
      </c>
      <c r="AJ817">
        <v>751</v>
      </c>
      <c r="AK817">
        <v>0</v>
      </c>
      <c r="AL817">
        <v>0</v>
      </c>
      <c r="AM817">
        <v>0</v>
      </c>
      <c r="AN817">
        <v>0</v>
      </c>
      <c r="AO817">
        <v>0</v>
      </c>
      <c r="AP817">
        <v>0</v>
      </c>
      <c r="AQ817">
        <v>0</v>
      </c>
      <c r="AR817">
        <v>0</v>
      </c>
    </row>
    <row r="818" spans="1:44" x14ac:dyDescent="0.2">
      <c r="A818">
        <f>ROW(Source!A483)</f>
        <v>483</v>
      </c>
      <c r="B818">
        <v>86296474</v>
      </c>
      <c r="C818">
        <v>86296455</v>
      </c>
      <c r="D818">
        <v>121548</v>
      </c>
      <c r="E818">
        <v>1</v>
      </c>
      <c r="F818">
        <v>1</v>
      </c>
      <c r="G818">
        <v>1</v>
      </c>
      <c r="H818">
        <v>1</v>
      </c>
      <c r="I818" t="s">
        <v>39</v>
      </c>
      <c r="J818" t="s">
        <v>6</v>
      </c>
      <c r="K818" t="s">
        <v>922</v>
      </c>
      <c r="L818">
        <v>608254</v>
      </c>
      <c r="N818">
        <v>1013</v>
      </c>
      <c r="O818" t="s">
        <v>923</v>
      </c>
      <c r="P818" t="s">
        <v>923</v>
      </c>
      <c r="Q818">
        <v>1</v>
      </c>
      <c r="X818">
        <v>1.28</v>
      </c>
      <c r="Y818">
        <v>0</v>
      </c>
      <c r="Z818">
        <v>0</v>
      </c>
      <c r="AA818">
        <v>0</v>
      </c>
      <c r="AB818">
        <v>0</v>
      </c>
      <c r="AC818">
        <v>0</v>
      </c>
      <c r="AD818">
        <v>1</v>
      </c>
      <c r="AE818">
        <v>2</v>
      </c>
      <c r="AF818" t="s">
        <v>6</v>
      </c>
      <c r="AG818">
        <v>1.28</v>
      </c>
      <c r="AH818">
        <v>2</v>
      </c>
      <c r="AI818">
        <v>86296457</v>
      </c>
      <c r="AJ818">
        <v>752</v>
      </c>
      <c r="AK818">
        <v>0</v>
      </c>
      <c r="AL818">
        <v>0</v>
      </c>
      <c r="AM818">
        <v>0</v>
      </c>
      <c r="AN818">
        <v>0</v>
      </c>
      <c r="AO818">
        <v>0</v>
      </c>
      <c r="AP818">
        <v>0</v>
      </c>
      <c r="AQ818">
        <v>0</v>
      </c>
      <c r="AR818">
        <v>0</v>
      </c>
    </row>
    <row r="819" spans="1:44" x14ac:dyDescent="0.2">
      <c r="A819">
        <f>ROW(Source!A483)</f>
        <v>483</v>
      </c>
      <c r="B819">
        <v>86296475</v>
      </c>
      <c r="C819">
        <v>86296455</v>
      </c>
      <c r="D819">
        <v>27439431</v>
      </c>
      <c r="E819">
        <v>1</v>
      </c>
      <c r="F819">
        <v>1</v>
      </c>
      <c r="G819">
        <v>1</v>
      </c>
      <c r="H819">
        <v>2</v>
      </c>
      <c r="I819" t="s">
        <v>977</v>
      </c>
      <c r="J819" t="s">
        <v>978</v>
      </c>
      <c r="K819" t="s">
        <v>979</v>
      </c>
      <c r="L819">
        <v>1368</v>
      </c>
      <c r="N819">
        <v>1011</v>
      </c>
      <c r="O819" t="s">
        <v>927</v>
      </c>
      <c r="P819" t="s">
        <v>927</v>
      </c>
      <c r="Q819">
        <v>1</v>
      </c>
      <c r="X819">
        <v>0.1</v>
      </c>
      <c r="Y819">
        <v>0</v>
      </c>
      <c r="Z819">
        <v>120.8</v>
      </c>
      <c r="AA819">
        <v>15.54</v>
      </c>
      <c r="AB819">
        <v>0</v>
      </c>
      <c r="AC819">
        <v>0</v>
      </c>
      <c r="AD819">
        <v>1</v>
      </c>
      <c r="AE819">
        <v>0</v>
      </c>
      <c r="AF819" t="s">
        <v>6</v>
      </c>
      <c r="AG819">
        <v>0.1</v>
      </c>
      <c r="AH819">
        <v>2</v>
      </c>
      <c r="AI819">
        <v>86296458</v>
      </c>
      <c r="AJ819">
        <v>753</v>
      </c>
      <c r="AK819">
        <v>0</v>
      </c>
      <c r="AL819">
        <v>0</v>
      </c>
      <c r="AM819">
        <v>0</v>
      </c>
      <c r="AN819">
        <v>0</v>
      </c>
      <c r="AO819">
        <v>0</v>
      </c>
      <c r="AP819">
        <v>0</v>
      </c>
      <c r="AQ819">
        <v>0</v>
      </c>
      <c r="AR819">
        <v>0</v>
      </c>
    </row>
    <row r="820" spans="1:44" x14ac:dyDescent="0.2">
      <c r="A820">
        <f>ROW(Source!A483)</f>
        <v>483</v>
      </c>
      <c r="B820">
        <v>86296476</v>
      </c>
      <c r="C820">
        <v>86296455</v>
      </c>
      <c r="D820">
        <v>27439499</v>
      </c>
      <c r="E820">
        <v>1</v>
      </c>
      <c r="F820">
        <v>1</v>
      </c>
      <c r="G820">
        <v>1</v>
      </c>
      <c r="H820">
        <v>2</v>
      </c>
      <c r="I820" t="s">
        <v>930</v>
      </c>
      <c r="J820" t="s">
        <v>931</v>
      </c>
      <c r="K820" t="s">
        <v>932</v>
      </c>
      <c r="L820">
        <v>1368</v>
      </c>
      <c r="N820">
        <v>1011</v>
      </c>
      <c r="O820" t="s">
        <v>927</v>
      </c>
      <c r="P820" t="s">
        <v>927</v>
      </c>
      <c r="Q820">
        <v>1</v>
      </c>
      <c r="X820">
        <v>0.12</v>
      </c>
      <c r="Y820">
        <v>0</v>
      </c>
      <c r="Z820">
        <v>112.67</v>
      </c>
      <c r="AA820">
        <v>13.61</v>
      </c>
      <c r="AB820">
        <v>0</v>
      </c>
      <c r="AC820">
        <v>0</v>
      </c>
      <c r="AD820">
        <v>1</v>
      </c>
      <c r="AE820">
        <v>0</v>
      </c>
      <c r="AF820" t="s">
        <v>6</v>
      </c>
      <c r="AG820">
        <v>0.12</v>
      </c>
      <c r="AH820">
        <v>2</v>
      </c>
      <c r="AI820">
        <v>86296459</v>
      </c>
      <c r="AJ820">
        <v>754</v>
      </c>
      <c r="AK820">
        <v>0</v>
      </c>
      <c r="AL820">
        <v>0</v>
      </c>
      <c r="AM820">
        <v>0</v>
      </c>
      <c r="AN820">
        <v>0</v>
      </c>
      <c r="AO820">
        <v>0</v>
      </c>
      <c r="AP820">
        <v>0</v>
      </c>
      <c r="AQ820">
        <v>0</v>
      </c>
      <c r="AR820">
        <v>0</v>
      </c>
    </row>
    <row r="821" spans="1:44" x14ac:dyDescent="0.2">
      <c r="A821">
        <f>ROW(Source!A483)</f>
        <v>483</v>
      </c>
      <c r="B821">
        <v>86296477</v>
      </c>
      <c r="C821">
        <v>86296455</v>
      </c>
      <c r="D821">
        <v>27439505</v>
      </c>
      <c r="E821">
        <v>1</v>
      </c>
      <c r="F821">
        <v>1</v>
      </c>
      <c r="G821">
        <v>1</v>
      </c>
      <c r="H821">
        <v>2</v>
      </c>
      <c r="I821" t="s">
        <v>1012</v>
      </c>
      <c r="J821" t="s">
        <v>1013</v>
      </c>
      <c r="K821" t="s">
        <v>1014</v>
      </c>
      <c r="L821">
        <v>1368</v>
      </c>
      <c r="N821">
        <v>1011</v>
      </c>
      <c r="O821" t="s">
        <v>927</v>
      </c>
      <c r="P821" t="s">
        <v>927</v>
      </c>
      <c r="Q821">
        <v>1</v>
      </c>
      <c r="X821">
        <v>1.06</v>
      </c>
      <c r="Y821">
        <v>0</v>
      </c>
      <c r="Z821">
        <v>115.5</v>
      </c>
      <c r="AA821">
        <v>13.61</v>
      </c>
      <c r="AB821">
        <v>0</v>
      </c>
      <c r="AC821">
        <v>0</v>
      </c>
      <c r="AD821">
        <v>1</v>
      </c>
      <c r="AE821">
        <v>0</v>
      </c>
      <c r="AF821" t="s">
        <v>6</v>
      </c>
      <c r="AG821">
        <v>1.06</v>
      </c>
      <c r="AH821">
        <v>2</v>
      </c>
      <c r="AI821">
        <v>86296460</v>
      </c>
      <c r="AJ821">
        <v>755</v>
      </c>
      <c r="AK821">
        <v>0</v>
      </c>
      <c r="AL821">
        <v>0</v>
      </c>
      <c r="AM821">
        <v>0</v>
      </c>
      <c r="AN821">
        <v>0</v>
      </c>
      <c r="AO821">
        <v>0</v>
      </c>
      <c r="AP821">
        <v>0</v>
      </c>
      <c r="AQ821">
        <v>0</v>
      </c>
      <c r="AR821">
        <v>0</v>
      </c>
    </row>
    <row r="822" spans="1:44" x14ac:dyDescent="0.2">
      <c r="A822">
        <f>ROW(Source!A483)</f>
        <v>483</v>
      </c>
      <c r="B822">
        <v>86296478</v>
      </c>
      <c r="C822">
        <v>86296455</v>
      </c>
      <c r="D822">
        <v>27439598</v>
      </c>
      <c r="E822">
        <v>1</v>
      </c>
      <c r="F822">
        <v>1</v>
      </c>
      <c r="G822">
        <v>1</v>
      </c>
      <c r="H822">
        <v>2</v>
      </c>
      <c r="I822" t="s">
        <v>1000</v>
      </c>
      <c r="J822" t="s">
        <v>1001</v>
      </c>
      <c r="K822" t="s">
        <v>1002</v>
      </c>
      <c r="L822">
        <v>1368</v>
      </c>
      <c r="N822">
        <v>1011</v>
      </c>
      <c r="O822" t="s">
        <v>927</v>
      </c>
      <c r="P822" t="s">
        <v>927</v>
      </c>
      <c r="Q822">
        <v>1</v>
      </c>
      <c r="X822">
        <v>0.96</v>
      </c>
      <c r="Y822">
        <v>0</v>
      </c>
      <c r="Z822">
        <v>8.4600000000000009</v>
      </c>
      <c r="AA822">
        <v>0</v>
      </c>
      <c r="AB822">
        <v>0</v>
      </c>
      <c r="AC822">
        <v>0</v>
      </c>
      <c r="AD822">
        <v>1</v>
      </c>
      <c r="AE822">
        <v>0</v>
      </c>
      <c r="AF822" t="s">
        <v>6</v>
      </c>
      <c r="AG822">
        <v>0.96</v>
      </c>
      <c r="AH822">
        <v>2</v>
      </c>
      <c r="AI822">
        <v>86296461</v>
      </c>
      <c r="AJ822">
        <v>756</v>
      </c>
      <c r="AK822">
        <v>0</v>
      </c>
      <c r="AL822">
        <v>0</v>
      </c>
      <c r="AM822">
        <v>0</v>
      </c>
      <c r="AN822">
        <v>0</v>
      </c>
      <c r="AO822">
        <v>0</v>
      </c>
      <c r="AP822">
        <v>0</v>
      </c>
      <c r="AQ822">
        <v>0</v>
      </c>
      <c r="AR822">
        <v>0</v>
      </c>
    </row>
    <row r="823" spans="1:44" x14ac:dyDescent="0.2">
      <c r="A823">
        <f>ROW(Source!A483)</f>
        <v>483</v>
      </c>
      <c r="B823">
        <v>86296479</v>
      </c>
      <c r="C823">
        <v>86296455</v>
      </c>
      <c r="D823">
        <v>27439705</v>
      </c>
      <c r="E823">
        <v>1</v>
      </c>
      <c r="F823">
        <v>1</v>
      </c>
      <c r="G823">
        <v>1</v>
      </c>
      <c r="H823">
        <v>2</v>
      </c>
      <c r="I823" t="s">
        <v>986</v>
      </c>
      <c r="J823" t="s">
        <v>987</v>
      </c>
      <c r="K823" t="s">
        <v>988</v>
      </c>
      <c r="L823">
        <v>1368</v>
      </c>
      <c r="N823">
        <v>1011</v>
      </c>
      <c r="O823" t="s">
        <v>927</v>
      </c>
      <c r="P823" t="s">
        <v>927</v>
      </c>
      <c r="Q823">
        <v>1</v>
      </c>
      <c r="X823">
        <v>2.2400000000000002</v>
      </c>
      <c r="Y823">
        <v>0</v>
      </c>
      <c r="Z823">
        <v>1.1000000000000001</v>
      </c>
      <c r="AA823">
        <v>0</v>
      </c>
      <c r="AB823">
        <v>0</v>
      </c>
      <c r="AC823">
        <v>0</v>
      </c>
      <c r="AD823">
        <v>1</v>
      </c>
      <c r="AE823">
        <v>0</v>
      </c>
      <c r="AF823" t="s">
        <v>6</v>
      </c>
      <c r="AG823">
        <v>2.2400000000000002</v>
      </c>
      <c r="AH823">
        <v>2</v>
      </c>
      <c r="AI823">
        <v>86296462</v>
      </c>
      <c r="AJ823">
        <v>757</v>
      </c>
      <c r="AK823">
        <v>0</v>
      </c>
      <c r="AL823">
        <v>0</v>
      </c>
      <c r="AM823">
        <v>0</v>
      </c>
      <c r="AN823">
        <v>0</v>
      </c>
      <c r="AO823">
        <v>0</v>
      </c>
      <c r="AP823">
        <v>0</v>
      </c>
      <c r="AQ823">
        <v>0</v>
      </c>
      <c r="AR823">
        <v>0</v>
      </c>
    </row>
    <row r="824" spans="1:44" x14ac:dyDescent="0.2">
      <c r="A824">
        <f>ROW(Source!A483)</f>
        <v>483</v>
      </c>
      <c r="B824">
        <v>86296480</v>
      </c>
      <c r="C824">
        <v>86296455</v>
      </c>
      <c r="D824">
        <v>27439713</v>
      </c>
      <c r="E824">
        <v>1</v>
      </c>
      <c r="F824">
        <v>1</v>
      </c>
      <c r="G824">
        <v>1</v>
      </c>
      <c r="H824">
        <v>2</v>
      </c>
      <c r="I824" t="s">
        <v>989</v>
      </c>
      <c r="J824" t="s">
        <v>990</v>
      </c>
      <c r="K824" t="s">
        <v>991</v>
      </c>
      <c r="L824">
        <v>1368</v>
      </c>
      <c r="N824">
        <v>1011</v>
      </c>
      <c r="O824" t="s">
        <v>927</v>
      </c>
      <c r="P824" t="s">
        <v>927</v>
      </c>
      <c r="Q824">
        <v>1</v>
      </c>
      <c r="X824">
        <v>4.9800000000000004</v>
      </c>
      <c r="Y824">
        <v>0</v>
      </c>
      <c r="Z824">
        <v>11.76</v>
      </c>
      <c r="AA824">
        <v>0</v>
      </c>
      <c r="AB824">
        <v>0</v>
      </c>
      <c r="AC824">
        <v>0</v>
      </c>
      <c r="AD824">
        <v>1</v>
      </c>
      <c r="AE824">
        <v>0</v>
      </c>
      <c r="AF824" t="s">
        <v>6</v>
      </c>
      <c r="AG824">
        <v>4.9800000000000004</v>
      </c>
      <c r="AH824">
        <v>2</v>
      </c>
      <c r="AI824">
        <v>86296463</v>
      </c>
      <c r="AJ824">
        <v>758</v>
      </c>
      <c r="AK824">
        <v>0</v>
      </c>
      <c r="AL824">
        <v>0</v>
      </c>
      <c r="AM824">
        <v>0</v>
      </c>
      <c r="AN824">
        <v>0</v>
      </c>
      <c r="AO824">
        <v>0</v>
      </c>
      <c r="AP824">
        <v>0</v>
      </c>
      <c r="AQ824">
        <v>0</v>
      </c>
      <c r="AR824">
        <v>0</v>
      </c>
    </row>
    <row r="825" spans="1:44" x14ac:dyDescent="0.2">
      <c r="A825">
        <f>ROW(Source!A483)</f>
        <v>483</v>
      </c>
      <c r="B825">
        <v>86296481</v>
      </c>
      <c r="C825">
        <v>86296455</v>
      </c>
      <c r="D825">
        <v>27439719</v>
      </c>
      <c r="E825">
        <v>1</v>
      </c>
      <c r="F825">
        <v>1</v>
      </c>
      <c r="G825">
        <v>1</v>
      </c>
      <c r="H825">
        <v>2</v>
      </c>
      <c r="I825" t="s">
        <v>992</v>
      </c>
      <c r="J825" t="s">
        <v>993</v>
      </c>
      <c r="K825" t="s">
        <v>994</v>
      </c>
      <c r="L825">
        <v>1368</v>
      </c>
      <c r="N825">
        <v>1011</v>
      </c>
      <c r="O825" t="s">
        <v>927</v>
      </c>
      <c r="P825" t="s">
        <v>927</v>
      </c>
      <c r="Q825">
        <v>1</v>
      </c>
      <c r="X825">
        <v>0.25</v>
      </c>
      <c r="Y825">
        <v>0</v>
      </c>
      <c r="Z825">
        <v>6.57</v>
      </c>
      <c r="AA825">
        <v>0</v>
      </c>
      <c r="AB825">
        <v>0</v>
      </c>
      <c r="AC825">
        <v>0</v>
      </c>
      <c r="AD825">
        <v>1</v>
      </c>
      <c r="AE825">
        <v>0</v>
      </c>
      <c r="AF825" t="s">
        <v>6</v>
      </c>
      <c r="AG825">
        <v>0.25</v>
      </c>
      <c r="AH825">
        <v>2</v>
      </c>
      <c r="AI825">
        <v>86296464</v>
      </c>
      <c r="AJ825">
        <v>759</v>
      </c>
      <c r="AK825">
        <v>0</v>
      </c>
      <c r="AL825">
        <v>0</v>
      </c>
      <c r="AM825">
        <v>0</v>
      </c>
      <c r="AN825">
        <v>0</v>
      </c>
      <c r="AO825">
        <v>0</v>
      </c>
      <c r="AP825">
        <v>0</v>
      </c>
      <c r="AQ825">
        <v>0</v>
      </c>
      <c r="AR825">
        <v>0</v>
      </c>
    </row>
    <row r="826" spans="1:44" x14ac:dyDescent="0.2">
      <c r="A826">
        <f>ROW(Source!A483)</f>
        <v>483</v>
      </c>
      <c r="B826">
        <v>86296482</v>
      </c>
      <c r="C826">
        <v>86296455</v>
      </c>
      <c r="D826">
        <v>27441327</v>
      </c>
      <c r="E826">
        <v>1</v>
      </c>
      <c r="F826">
        <v>1</v>
      </c>
      <c r="G826">
        <v>1</v>
      </c>
      <c r="H826">
        <v>2</v>
      </c>
      <c r="I826" t="s">
        <v>936</v>
      </c>
      <c r="J826" t="s">
        <v>937</v>
      </c>
      <c r="K826" t="s">
        <v>938</v>
      </c>
      <c r="L826">
        <v>1368</v>
      </c>
      <c r="N826">
        <v>1011</v>
      </c>
      <c r="O826" t="s">
        <v>927</v>
      </c>
      <c r="P826" t="s">
        <v>927</v>
      </c>
      <c r="Q826">
        <v>1</v>
      </c>
      <c r="X826">
        <v>0.19</v>
      </c>
      <c r="Y826">
        <v>0</v>
      </c>
      <c r="Z826">
        <v>93.37</v>
      </c>
      <c r="AA826">
        <v>11.69</v>
      </c>
      <c r="AB826">
        <v>0</v>
      </c>
      <c r="AC826">
        <v>0</v>
      </c>
      <c r="AD826">
        <v>1</v>
      </c>
      <c r="AE826">
        <v>0</v>
      </c>
      <c r="AF826" t="s">
        <v>6</v>
      </c>
      <c r="AG826">
        <v>0.19</v>
      </c>
      <c r="AH826">
        <v>2</v>
      </c>
      <c r="AI826">
        <v>86296465</v>
      </c>
      <c r="AJ826">
        <v>760</v>
      </c>
      <c r="AK826">
        <v>0</v>
      </c>
      <c r="AL826">
        <v>0</v>
      </c>
      <c r="AM826">
        <v>0</v>
      </c>
      <c r="AN826">
        <v>0</v>
      </c>
      <c r="AO826">
        <v>0</v>
      </c>
      <c r="AP826">
        <v>0</v>
      </c>
      <c r="AQ826">
        <v>0</v>
      </c>
      <c r="AR826">
        <v>0</v>
      </c>
    </row>
    <row r="827" spans="1:44" x14ac:dyDescent="0.2">
      <c r="A827">
        <f>ROW(Source!A483)</f>
        <v>483</v>
      </c>
      <c r="B827">
        <v>86296483</v>
      </c>
      <c r="C827">
        <v>86296455</v>
      </c>
      <c r="D827">
        <v>27371625</v>
      </c>
      <c r="E827">
        <v>1</v>
      </c>
      <c r="F827">
        <v>1</v>
      </c>
      <c r="G827">
        <v>1</v>
      </c>
      <c r="H827">
        <v>3</v>
      </c>
      <c r="I827" t="s">
        <v>1071</v>
      </c>
      <c r="J827" t="s">
        <v>1072</v>
      </c>
      <c r="K827" t="s">
        <v>1073</v>
      </c>
      <c r="L827">
        <v>1348</v>
      </c>
      <c r="N827">
        <v>1009</v>
      </c>
      <c r="O827" t="s">
        <v>63</v>
      </c>
      <c r="P827" t="s">
        <v>63</v>
      </c>
      <c r="Q827">
        <v>1000</v>
      </c>
      <c r="X827">
        <v>1E-4</v>
      </c>
      <c r="Y827">
        <v>37900</v>
      </c>
      <c r="Z827">
        <v>0</v>
      </c>
      <c r="AA827">
        <v>0</v>
      </c>
      <c r="AB827">
        <v>0</v>
      </c>
      <c r="AC827">
        <v>0</v>
      </c>
      <c r="AD827">
        <v>1</v>
      </c>
      <c r="AE827">
        <v>0</v>
      </c>
      <c r="AF827" t="s">
        <v>6</v>
      </c>
      <c r="AG827">
        <v>1E-4</v>
      </c>
      <c r="AH827">
        <v>3</v>
      </c>
      <c r="AI827">
        <v>-1</v>
      </c>
      <c r="AJ827" t="s">
        <v>6</v>
      </c>
      <c r="AK827">
        <v>4</v>
      </c>
      <c r="AL827">
        <v>-3.79</v>
      </c>
      <c r="AM827">
        <v>0</v>
      </c>
      <c r="AN827">
        <v>0</v>
      </c>
      <c r="AO827">
        <v>0</v>
      </c>
      <c r="AP827">
        <v>0</v>
      </c>
      <c r="AQ827">
        <v>0</v>
      </c>
      <c r="AR827">
        <v>1</v>
      </c>
    </row>
    <row r="828" spans="1:44" x14ac:dyDescent="0.2">
      <c r="A828">
        <f>ROW(Source!A483)</f>
        <v>483</v>
      </c>
      <c r="B828">
        <v>86296484</v>
      </c>
      <c r="C828">
        <v>86296455</v>
      </c>
      <c r="D828">
        <v>27371079</v>
      </c>
      <c r="E828">
        <v>1</v>
      </c>
      <c r="F828">
        <v>1</v>
      </c>
      <c r="G828">
        <v>1</v>
      </c>
      <c r="H828">
        <v>3</v>
      </c>
      <c r="I828" t="s">
        <v>249</v>
      </c>
      <c r="J828" t="s">
        <v>251</v>
      </c>
      <c r="K828" t="s">
        <v>250</v>
      </c>
      <c r="L828">
        <v>1339</v>
      </c>
      <c r="N828">
        <v>1007</v>
      </c>
      <c r="O828" t="s">
        <v>32</v>
      </c>
      <c r="P828" t="s">
        <v>32</v>
      </c>
      <c r="Q828">
        <v>1</v>
      </c>
      <c r="X828">
        <v>1.95</v>
      </c>
      <c r="Y828">
        <v>6.22</v>
      </c>
      <c r="Z828">
        <v>0</v>
      </c>
      <c r="AA828">
        <v>0</v>
      </c>
      <c r="AB828">
        <v>0</v>
      </c>
      <c r="AC828">
        <v>0</v>
      </c>
      <c r="AD828">
        <v>1</v>
      </c>
      <c r="AE828">
        <v>0</v>
      </c>
      <c r="AF828" t="s">
        <v>6</v>
      </c>
      <c r="AG828">
        <v>1.95</v>
      </c>
      <c r="AH828">
        <v>2</v>
      </c>
      <c r="AI828">
        <v>86296466</v>
      </c>
      <c r="AJ828">
        <v>761</v>
      </c>
      <c r="AK828">
        <v>3</v>
      </c>
      <c r="AL828">
        <v>-12.129</v>
      </c>
      <c r="AM828">
        <v>0</v>
      </c>
      <c r="AN828">
        <v>0</v>
      </c>
      <c r="AO828">
        <v>0</v>
      </c>
      <c r="AP828">
        <v>0</v>
      </c>
      <c r="AQ828">
        <v>0</v>
      </c>
      <c r="AR828">
        <v>1</v>
      </c>
    </row>
    <row r="829" spans="1:44" x14ac:dyDescent="0.2">
      <c r="A829">
        <f>ROW(Source!A483)</f>
        <v>483</v>
      </c>
      <c r="B829">
        <v>86296485</v>
      </c>
      <c r="C829">
        <v>86296455</v>
      </c>
      <c r="D829">
        <v>27377902</v>
      </c>
      <c r="E829">
        <v>1</v>
      </c>
      <c r="F829">
        <v>1</v>
      </c>
      <c r="G829">
        <v>1</v>
      </c>
      <c r="H829">
        <v>3</v>
      </c>
      <c r="I829" t="s">
        <v>1074</v>
      </c>
      <c r="J829" t="s">
        <v>1075</v>
      </c>
      <c r="K829" t="s">
        <v>1076</v>
      </c>
      <c r="L829">
        <v>1348</v>
      </c>
      <c r="N829">
        <v>1009</v>
      </c>
      <c r="O829" t="s">
        <v>63</v>
      </c>
      <c r="P829" t="s">
        <v>63</v>
      </c>
      <c r="Q829">
        <v>1000</v>
      </c>
      <c r="X829">
        <v>3.0000000000000001E-5</v>
      </c>
      <c r="Y829">
        <v>4965.4399999999996</v>
      </c>
      <c r="Z829">
        <v>0</v>
      </c>
      <c r="AA829">
        <v>0</v>
      </c>
      <c r="AB829">
        <v>0</v>
      </c>
      <c r="AC829">
        <v>0</v>
      </c>
      <c r="AD829">
        <v>1</v>
      </c>
      <c r="AE829">
        <v>0</v>
      </c>
      <c r="AF829" t="s">
        <v>6</v>
      </c>
      <c r="AG829">
        <v>3.0000000000000001E-5</v>
      </c>
      <c r="AH829">
        <v>3</v>
      </c>
      <c r="AI829">
        <v>-1</v>
      </c>
      <c r="AJ829" t="s">
        <v>6</v>
      </c>
      <c r="AK829">
        <v>4</v>
      </c>
      <c r="AL829">
        <v>-0.14896319999999999</v>
      </c>
      <c r="AM829">
        <v>0</v>
      </c>
      <c r="AN829">
        <v>0</v>
      </c>
      <c r="AO829">
        <v>0</v>
      </c>
      <c r="AP829">
        <v>0</v>
      </c>
      <c r="AQ829">
        <v>0</v>
      </c>
      <c r="AR829">
        <v>1</v>
      </c>
    </row>
    <row r="830" spans="1:44" x14ac:dyDescent="0.2">
      <c r="A830">
        <f>ROW(Source!A483)</f>
        <v>483</v>
      </c>
      <c r="B830">
        <v>86296486</v>
      </c>
      <c r="C830">
        <v>86296455</v>
      </c>
      <c r="D830">
        <v>27378107</v>
      </c>
      <c r="E830">
        <v>1</v>
      </c>
      <c r="F830">
        <v>1</v>
      </c>
      <c r="G830">
        <v>1</v>
      </c>
      <c r="H830">
        <v>3</v>
      </c>
      <c r="I830" t="s">
        <v>1077</v>
      </c>
      <c r="J830" t="s">
        <v>1078</v>
      </c>
      <c r="K830" t="s">
        <v>1079</v>
      </c>
      <c r="L830">
        <v>1348</v>
      </c>
      <c r="N830">
        <v>1009</v>
      </c>
      <c r="O830" t="s">
        <v>63</v>
      </c>
      <c r="P830" t="s">
        <v>63</v>
      </c>
      <c r="Q830">
        <v>1000</v>
      </c>
      <c r="X830">
        <v>1.9400000000000001E-3</v>
      </c>
      <c r="Y830">
        <v>4950</v>
      </c>
      <c r="Z830">
        <v>0</v>
      </c>
      <c r="AA830">
        <v>0</v>
      </c>
      <c r="AB830">
        <v>0</v>
      </c>
      <c r="AC830">
        <v>0</v>
      </c>
      <c r="AD830">
        <v>1</v>
      </c>
      <c r="AE830">
        <v>0</v>
      </c>
      <c r="AF830" t="s">
        <v>6</v>
      </c>
      <c r="AG830">
        <v>1.9400000000000001E-3</v>
      </c>
      <c r="AH830">
        <v>3</v>
      </c>
      <c r="AI830">
        <v>-1</v>
      </c>
      <c r="AJ830" t="s">
        <v>6</v>
      </c>
      <c r="AK830">
        <v>4</v>
      </c>
      <c r="AL830">
        <v>-9.6029999999999998</v>
      </c>
      <c r="AM830">
        <v>0</v>
      </c>
      <c r="AN830">
        <v>0</v>
      </c>
      <c r="AO830">
        <v>0</v>
      </c>
      <c r="AP830">
        <v>0</v>
      </c>
      <c r="AQ830">
        <v>0</v>
      </c>
      <c r="AR830">
        <v>1</v>
      </c>
    </row>
    <row r="831" spans="1:44" x14ac:dyDescent="0.2">
      <c r="A831">
        <f>ROW(Source!A483)</f>
        <v>483</v>
      </c>
      <c r="B831">
        <v>86296487</v>
      </c>
      <c r="C831">
        <v>86296455</v>
      </c>
      <c r="D831">
        <v>27378266</v>
      </c>
      <c r="E831">
        <v>1</v>
      </c>
      <c r="F831">
        <v>1</v>
      </c>
      <c r="G831">
        <v>1</v>
      </c>
      <c r="H831">
        <v>3</v>
      </c>
      <c r="I831" t="s">
        <v>1080</v>
      </c>
      <c r="J831" t="s">
        <v>1081</v>
      </c>
      <c r="K831" t="s">
        <v>1082</v>
      </c>
      <c r="L831">
        <v>1348</v>
      </c>
      <c r="N831">
        <v>1009</v>
      </c>
      <c r="O831" t="s">
        <v>63</v>
      </c>
      <c r="P831" t="s">
        <v>63</v>
      </c>
      <c r="Q831">
        <v>1000</v>
      </c>
      <c r="X831">
        <v>3.1E-2</v>
      </c>
      <c r="Y831">
        <v>10815</v>
      </c>
      <c r="Z831">
        <v>0</v>
      </c>
      <c r="AA831">
        <v>0</v>
      </c>
      <c r="AB831">
        <v>0</v>
      </c>
      <c r="AC831">
        <v>0</v>
      </c>
      <c r="AD831">
        <v>1</v>
      </c>
      <c r="AE831">
        <v>0</v>
      </c>
      <c r="AF831" t="s">
        <v>6</v>
      </c>
      <c r="AG831">
        <v>3.1E-2</v>
      </c>
      <c r="AH831">
        <v>3</v>
      </c>
      <c r="AI831">
        <v>-1</v>
      </c>
      <c r="AJ831" t="s">
        <v>6</v>
      </c>
      <c r="AK831">
        <v>4</v>
      </c>
      <c r="AL831">
        <v>-335.26499999999999</v>
      </c>
      <c r="AM831">
        <v>0</v>
      </c>
      <c r="AN831">
        <v>0</v>
      </c>
      <c r="AO831">
        <v>0</v>
      </c>
      <c r="AP831">
        <v>0</v>
      </c>
      <c r="AQ831">
        <v>0</v>
      </c>
      <c r="AR831">
        <v>1</v>
      </c>
    </row>
    <row r="832" spans="1:44" x14ac:dyDescent="0.2">
      <c r="A832">
        <f>ROW(Source!A483)</f>
        <v>483</v>
      </c>
      <c r="B832">
        <v>86296488</v>
      </c>
      <c r="C832">
        <v>86296455</v>
      </c>
      <c r="D832">
        <v>27378501</v>
      </c>
      <c r="E832">
        <v>1</v>
      </c>
      <c r="F832">
        <v>1</v>
      </c>
      <c r="G832">
        <v>1</v>
      </c>
      <c r="H832">
        <v>3</v>
      </c>
      <c r="I832" t="s">
        <v>1083</v>
      </c>
      <c r="J832" t="s">
        <v>1084</v>
      </c>
      <c r="K832" t="s">
        <v>1085</v>
      </c>
      <c r="L832">
        <v>1348</v>
      </c>
      <c r="N832">
        <v>1009</v>
      </c>
      <c r="O832" t="s">
        <v>63</v>
      </c>
      <c r="P832" t="s">
        <v>63</v>
      </c>
      <c r="Q832">
        <v>1000</v>
      </c>
      <c r="X832">
        <v>4.0000000000000001E-3</v>
      </c>
      <c r="Y832">
        <v>9100</v>
      </c>
      <c r="Z832">
        <v>0</v>
      </c>
      <c r="AA832">
        <v>0</v>
      </c>
      <c r="AB832">
        <v>0</v>
      </c>
      <c r="AC832">
        <v>0</v>
      </c>
      <c r="AD832">
        <v>1</v>
      </c>
      <c r="AE832">
        <v>0</v>
      </c>
      <c r="AF832" t="s">
        <v>6</v>
      </c>
      <c r="AG832">
        <v>4.0000000000000001E-3</v>
      </c>
      <c r="AH832">
        <v>3</v>
      </c>
      <c r="AI832">
        <v>-1</v>
      </c>
      <c r="AJ832" t="s">
        <v>6</v>
      </c>
      <c r="AK832">
        <v>4</v>
      </c>
      <c r="AL832">
        <v>-36.4</v>
      </c>
      <c r="AM832">
        <v>0</v>
      </c>
      <c r="AN832">
        <v>0</v>
      </c>
      <c r="AO832">
        <v>0</v>
      </c>
      <c r="AP832">
        <v>0</v>
      </c>
      <c r="AQ832">
        <v>0</v>
      </c>
      <c r="AR832">
        <v>1</v>
      </c>
    </row>
    <row r="833" spans="1:44" x14ac:dyDescent="0.2">
      <c r="A833">
        <f>ROW(Source!A483)</f>
        <v>483</v>
      </c>
      <c r="B833">
        <v>86296489</v>
      </c>
      <c r="C833">
        <v>86296455</v>
      </c>
      <c r="D833">
        <v>27378576</v>
      </c>
      <c r="E833">
        <v>1</v>
      </c>
      <c r="F833">
        <v>1</v>
      </c>
      <c r="G833">
        <v>1</v>
      </c>
      <c r="H833">
        <v>3</v>
      </c>
      <c r="I833" t="s">
        <v>1040</v>
      </c>
      <c r="J833" t="s">
        <v>1041</v>
      </c>
      <c r="K833" t="s">
        <v>62</v>
      </c>
      <c r="L833">
        <v>1348</v>
      </c>
      <c r="N833">
        <v>1009</v>
      </c>
      <c r="O833" t="s">
        <v>63</v>
      </c>
      <c r="P833" t="s">
        <v>63</v>
      </c>
      <c r="Q833">
        <v>1000</v>
      </c>
      <c r="X833">
        <v>1.0000000000000001E-5</v>
      </c>
      <c r="Y833">
        <v>12050</v>
      </c>
      <c r="Z833">
        <v>0</v>
      </c>
      <c r="AA833">
        <v>0</v>
      </c>
      <c r="AB833">
        <v>0</v>
      </c>
      <c r="AC833">
        <v>0</v>
      </c>
      <c r="AD833">
        <v>1</v>
      </c>
      <c r="AE833">
        <v>0</v>
      </c>
      <c r="AF833" t="s">
        <v>6</v>
      </c>
      <c r="AG833">
        <v>1.0000000000000001E-5</v>
      </c>
      <c r="AH833">
        <v>3</v>
      </c>
      <c r="AI833">
        <v>-1</v>
      </c>
      <c r="AJ833" t="s">
        <v>6</v>
      </c>
      <c r="AK833">
        <v>4</v>
      </c>
      <c r="AL833">
        <v>-0.12050000000000001</v>
      </c>
      <c r="AM833">
        <v>0</v>
      </c>
      <c r="AN833">
        <v>0</v>
      </c>
      <c r="AO833">
        <v>0</v>
      </c>
      <c r="AP833">
        <v>0</v>
      </c>
      <c r="AQ833">
        <v>0</v>
      </c>
      <c r="AR833">
        <v>1</v>
      </c>
    </row>
    <row r="834" spans="1:44" x14ac:dyDescent="0.2">
      <c r="A834">
        <f>ROW(Source!A483)</f>
        <v>483</v>
      </c>
      <c r="B834">
        <v>86296490</v>
      </c>
      <c r="C834">
        <v>86296455</v>
      </c>
      <c r="D834">
        <v>27371084</v>
      </c>
      <c r="E834">
        <v>1</v>
      </c>
      <c r="F834">
        <v>1</v>
      </c>
      <c r="G834">
        <v>1</v>
      </c>
      <c r="H834">
        <v>3</v>
      </c>
      <c r="I834" t="s">
        <v>255</v>
      </c>
      <c r="J834" t="s">
        <v>257</v>
      </c>
      <c r="K834" t="s">
        <v>256</v>
      </c>
      <c r="L834">
        <v>1346</v>
      </c>
      <c r="N834">
        <v>1009</v>
      </c>
      <c r="O834" t="s">
        <v>182</v>
      </c>
      <c r="P834" t="s">
        <v>182</v>
      </c>
      <c r="Q834">
        <v>1</v>
      </c>
      <c r="X834">
        <v>0.59</v>
      </c>
      <c r="Y834">
        <v>6.12</v>
      </c>
      <c r="Z834">
        <v>0</v>
      </c>
      <c r="AA834">
        <v>0</v>
      </c>
      <c r="AB834">
        <v>0</v>
      </c>
      <c r="AC834">
        <v>0</v>
      </c>
      <c r="AD834">
        <v>1</v>
      </c>
      <c r="AE834">
        <v>0</v>
      </c>
      <c r="AF834" t="s">
        <v>6</v>
      </c>
      <c r="AG834">
        <v>0.59</v>
      </c>
      <c r="AH834">
        <v>2</v>
      </c>
      <c r="AI834">
        <v>86296468</v>
      </c>
      <c r="AJ834">
        <v>763</v>
      </c>
      <c r="AK834">
        <v>3</v>
      </c>
      <c r="AL834">
        <v>-3.6107999999999998</v>
      </c>
      <c r="AM834">
        <v>0</v>
      </c>
      <c r="AN834">
        <v>0</v>
      </c>
      <c r="AO834">
        <v>0</v>
      </c>
      <c r="AP834">
        <v>0</v>
      </c>
      <c r="AQ834">
        <v>0</v>
      </c>
      <c r="AR834">
        <v>1</v>
      </c>
    </row>
    <row r="835" spans="1:44" x14ac:dyDescent="0.2">
      <c r="A835">
        <f>ROW(Source!A483)</f>
        <v>483</v>
      </c>
      <c r="B835">
        <v>86296491</v>
      </c>
      <c r="C835">
        <v>86296455</v>
      </c>
      <c r="D835">
        <v>27374681</v>
      </c>
      <c r="E835">
        <v>1</v>
      </c>
      <c r="F835">
        <v>1</v>
      </c>
      <c r="G835">
        <v>1</v>
      </c>
      <c r="H835">
        <v>3</v>
      </c>
      <c r="I835" t="s">
        <v>1086</v>
      </c>
      <c r="J835" t="s">
        <v>1087</v>
      </c>
      <c r="K835" t="s">
        <v>1088</v>
      </c>
      <c r="L835">
        <v>1348</v>
      </c>
      <c r="N835">
        <v>1009</v>
      </c>
      <c r="O835" t="s">
        <v>63</v>
      </c>
      <c r="P835" t="s">
        <v>63</v>
      </c>
      <c r="Q835">
        <v>1000</v>
      </c>
      <c r="X835">
        <v>5.9999999999999995E-4</v>
      </c>
      <c r="Y835">
        <v>9169.91</v>
      </c>
      <c r="Z835">
        <v>0</v>
      </c>
      <c r="AA835">
        <v>0</v>
      </c>
      <c r="AB835">
        <v>0</v>
      </c>
      <c r="AC835">
        <v>0</v>
      </c>
      <c r="AD835">
        <v>1</v>
      </c>
      <c r="AE835">
        <v>0</v>
      </c>
      <c r="AF835" t="s">
        <v>6</v>
      </c>
      <c r="AG835">
        <v>5.9999999999999995E-4</v>
      </c>
      <c r="AH835">
        <v>3</v>
      </c>
      <c r="AI835">
        <v>-1</v>
      </c>
      <c r="AJ835" t="s">
        <v>6</v>
      </c>
      <c r="AK835">
        <v>4</v>
      </c>
      <c r="AL835">
        <v>-5.5019459999999993</v>
      </c>
      <c r="AM835">
        <v>0</v>
      </c>
      <c r="AN835">
        <v>0</v>
      </c>
      <c r="AO835">
        <v>0</v>
      </c>
      <c r="AP835">
        <v>0</v>
      </c>
      <c r="AQ835">
        <v>0</v>
      </c>
      <c r="AR835">
        <v>1</v>
      </c>
    </row>
    <row r="836" spans="1:44" x14ac:dyDescent="0.2">
      <c r="A836">
        <f>ROW(Source!A483)</f>
        <v>483</v>
      </c>
      <c r="B836">
        <v>86296492</v>
      </c>
      <c r="C836">
        <v>86296455</v>
      </c>
      <c r="D836">
        <v>27379623</v>
      </c>
      <c r="E836">
        <v>1</v>
      </c>
      <c r="F836">
        <v>1</v>
      </c>
      <c r="G836">
        <v>1</v>
      </c>
      <c r="H836">
        <v>3</v>
      </c>
      <c r="I836" t="s">
        <v>1089</v>
      </c>
      <c r="J836" t="s">
        <v>1090</v>
      </c>
      <c r="K836" t="s">
        <v>1091</v>
      </c>
      <c r="L836">
        <v>1339</v>
      </c>
      <c r="N836">
        <v>1007</v>
      </c>
      <c r="O836" t="s">
        <v>32</v>
      </c>
      <c r="P836" t="s">
        <v>32</v>
      </c>
      <c r="Q836">
        <v>1</v>
      </c>
      <c r="X836">
        <v>1.0300000000000001E-3</v>
      </c>
      <c r="Y836">
        <v>1700</v>
      </c>
      <c r="Z836">
        <v>0</v>
      </c>
      <c r="AA836">
        <v>0</v>
      </c>
      <c r="AB836">
        <v>0</v>
      </c>
      <c r="AC836">
        <v>0</v>
      </c>
      <c r="AD836">
        <v>1</v>
      </c>
      <c r="AE836">
        <v>0</v>
      </c>
      <c r="AF836" t="s">
        <v>6</v>
      </c>
      <c r="AG836">
        <v>1.0300000000000001E-3</v>
      </c>
      <c r="AH836">
        <v>3</v>
      </c>
      <c r="AI836">
        <v>-1</v>
      </c>
      <c r="AJ836" t="s">
        <v>6</v>
      </c>
      <c r="AK836">
        <v>4</v>
      </c>
      <c r="AL836">
        <v>-1.7510000000000001</v>
      </c>
      <c r="AM836">
        <v>0</v>
      </c>
      <c r="AN836">
        <v>0</v>
      </c>
      <c r="AO836">
        <v>0</v>
      </c>
      <c r="AP836">
        <v>0</v>
      </c>
      <c r="AQ836">
        <v>0</v>
      </c>
      <c r="AR836">
        <v>1</v>
      </c>
    </row>
    <row r="837" spans="1:44" x14ac:dyDescent="0.2">
      <c r="A837">
        <f>ROW(Source!A483)</f>
        <v>483</v>
      </c>
      <c r="B837">
        <v>86296493</v>
      </c>
      <c r="C837">
        <v>86296455</v>
      </c>
      <c r="D837">
        <v>27386415</v>
      </c>
      <c r="E837">
        <v>1</v>
      </c>
      <c r="F837">
        <v>1</v>
      </c>
      <c r="G837">
        <v>1</v>
      </c>
      <c r="H837">
        <v>3</v>
      </c>
      <c r="I837" t="s">
        <v>1092</v>
      </c>
      <c r="J837" t="s">
        <v>1093</v>
      </c>
      <c r="K837" t="s">
        <v>1094</v>
      </c>
      <c r="L837">
        <v>1348</v>
      </c>
      <c r="N837">
        <v>1009</v>
      </c>
      <c r="O837" t="s">
        <v>63</v>
      </c>
      <c r="P837" t="s">
        <v>63</v>
      </c>
      <c r="Q837">
        <v>1000</v>
      </c>
      <c r="X837">
        <v>3.1E-4</v>
      </c>
      <c r="Y837">
        <v>15620</v>
      </c>
      <c r="Z837">
        <v>0</v>
      </c>
      <c r="AA837">
        <v>0</v>
      </c>
      <c r="AB837">
        <v>0</v>
      </c>
      <c r="AC837">
        <v>0</v>
      </c>
      <c r="AD837">
        <v>1</v>
      </c>
      <c r="AE837">
        <v>0</v>
      </c>
      <c r="AF837" t="s">
        <v>6</v>
      </c>
      <c r="AG837">
        <v>3.1E-4</v>
      </c>
      <c r="AH837">
        <v>3</v>
      </c>
      <c r="AI837">
        <v>-1</v>
      </c>
      <c r="AJ837" t="s">
        <v>6</v>
      </c>
      <c r="AK837">
        <v>4</v>
      </c>
      <c r="AL837">
        <v>-4.8422000000000001</v>
      </c>
      <c r="AM837">
        <v>0</v>
      </c>
      <c r="AN837">
        <v>0</v>
      </c>
      <c r="AO837">
        <v>0</v>
      </c>
      <c r="AP837">
        <v>0</v>
      </c>
      <c r="AQ837">
        <v>0</v>
      </c>
      <c r="AR837">
        <v>1</v>
      </c>
    </row>
    <row r="838" spans="1:44" x14ac:dyDescent="0.2">
      <c r="A838">
        <f>ROW(Source!A483)</f>
        <v>483</v>
      </c>
      <c r="B838">
        <v>86296494</v>
      </c>
      <c r="C838">
        <v>86296455</v>
      </c>
      <c r="D838">
        <v>27391761</v>
      </c>
      <c r="E838">
        <v>1</v>
      </c>
      <c r="F838">
        <v>1</v>
      </c>
      <c r="G838">
        <v>1</v>
      </c>
      <c r="H838">
        <v>3</v>
      </c>
      <c r="I838" t="s">
        <v>1095</v>
      </c>
      <c r="J838" t="s">
        <v>1096</v>
      </c>
      <c r="K838" t="s">
        <v>1097</v>
      </c>
      <c r="L838">
        <v>1348</v>
      </c>
      <c r="N838">
        <v>1009</v>
      </c>
      <c r="O838" t="s">
        <v>63</v>
      </c>
      <c r="P838" t="s">
        <v>63</v>
      </c>
      <c r="Q838">
        <v>1000</v>
      </c>
      <c r="X838">
        <v>5.0000000000000001E-3</v>
      </c>
      <c r="Y838">
        <v>10988.93</v>
      </c>
      <c r="Z838">
        <v>0</v>
      </c>
      <c r="AA838">
        <v>0</v>
      </c>
      <c r="AB838">
        <v>0</v>
      </c>
      <c r="AC838">
        <v>0</v>
      </c>
      <c r="AD838">
        <v>1</v>
      </c>
      <c r="AE838">
        <v>0</v>
      </c>
      <c r="AF838" t="s">
        <v>6</v>
      </c>
      <c r="AG838">
        <v>5.0000000000000001E-3</v>
      </c>
      <c r="AH838">
        <v>3</v>
      </c>
      <c r="AI838">
        <v>-1</v>
      </c>
      <c r="AJ838" t="s">
        <v>6</v>
      </c>
      <c r="AK838">
        <v>4</v>
      </c>
      <c r="AL838">
        <v>-54.944650000000003</v>
      </c>
      <c r="AM838">
        <v>0</v>
      </c>
      <c r="AN838">
        <v>0</v>
      </c>
      <c r="AO838">
        <v>0</v>
      </c>
      <c r="AP838">
        <v>0</v>
      </c>
      <c r="AQ838">
        <v>0</v>
      </c>
      <c r="AR838">
        <v>1</v>
      </c>
    </row>
    <row r="839" spans="1:44" x14ac:dyDescent="0.2">
      <c r="A839">
        <f>ROW(Source!A483)</f>
        <v>483</v>
      </c>
      <c r="B839">
        <v>86296495</v>
      </c>
      <c r="C839">
        <v>86296455</v>
      </c>
      <c r="D839">
        <v>27390428</v>
      </c>
      <c r="E839">
        <v>1</v>
      </c>
      <c r="F839">
        <v>1</v>
      </c>
      <c r="G839">
        <v>1</v>
      </c>
      <c r="H839">
        <v>3</v>
      </c>
      <c r="I839" t="s">
        <v>1098</v>
      </c>
      <c r="J839" t="s">
        <v>1099</v>
      </c>
      <c r="K839" t="s">
        <v>1100</v>
      </c>
      <c r="L839">
        <v>1348</v>
      </c>
      <c r="N839">
        <v>1009</v>
      </c>
      <c r="O839" t="s">
        <v>63</v>
      </c>
      <c r="P839" t="s">
        <v>63</v>
      </c>
      <c r="Q839">
        <v>1000</v>
      </c>
      <c r="X839">
        <v>1</v>
      </c>
      <c r="Y839">
        <v>0</v>
      </c>
      <c r="Z839">
        <v>0</v>
      </c>
      <c r="AA839">
        <v>0</v>
      </c>
      <c r="AB839">
        <v>0</v>
      </c>
      <c r="AC839">
        <v>0</v>
      </c>
      <c r="AD839">
        <v>0</v>
      </c>
      <c r="AE839">
        <v>0</v>
      </c>
      <c r="AF839" t="s">
        <v>6</v>
      </c>
      <c r="AG839">
        <v>1</v>
      </c>
      <c r="AH839">
        <v>3</v>
      </c>
      <c r="AI839">
        <v>-1</v>
      </c>
      <c r="AJ839" t="s">
        <v>6</v>
      </c>
      <c r="AK839">
        <v>0</v>
      </c>
      <c r="AL839">
        <v>0</v>
      </c>
      <c r="AM839">
        <v>0</v>
      </c>
      <c r="AN839">
        <v>0</v>
      </c>
      <c r="AO839">
        <v>0</v>
      </c>
      <c r="AP839">
        <v>0</v>
      </c>
      <c r="AQ839">
        <v>0</v>
      </c>
      <c r="AR839">
        <v>0</v>
      </c>
    </row>
    <row r="840" spans="1:44" x14ac:dyDescent="0.2">
      <c r="A840">
        <f>ROW(Source!A483)</f>
        <v>483</v>
      </c>
      <c r="B840">
        <v>86296496</v>
      </c>
      <c r="C840">
        <v>86296455</v>
      </c>
      <c r="D840">
        <v>27429718</v>
      </c>
      <c r="E840">
        <v>1</v>
      </c>
      <c r="F840">
        <v>1</v>
      </c>
      <c r="G840">
        <v>1</v>
      </c>
      <c r="H840">
        <v>3</v>
      </c>
      <c r="I840" t="s">
        <v>1101</v>
      </c>
      <c r="J840" t="s">
        <v>1102</v>
      </c>
      <c r="K840" t="s">
        <v>1103</v>
      </c>
      <c r="L840">
        <v>1302</v>
      </c>
      <c r="N840">
        <v>1003</v>
      </c>
      <c r="O840" t="s">
        <v>1104</v>
      </c>
      <c r="P840" t="s">
        <v>1104</v>
      </c>
      <c r="Q840">
        <v>10</v>
      </c>
      <c r="X840">
        <v>1.8700000000000001E-2</v>
      </c>
      <c r="Y840">
        <v>50.25</v>
      </c>
      <c r="Z840">
        <v>0</v>
      </c>
      <c r="AA840">
        <v>0</v>
      </c>
      <c r="AB840">
        <v>0</v>
      </c>
      <c r="AC840">
        <v>0</v>
      </c>
      <c r="AD840">
        <v>1</v>
      </c>
      <c r="AE840">
        <v>0</v>
      </c>
      <c r="AF840" t="s">
        <v>6</v>
      </c>
      <c r="AG840">
        <v>1.8700000000000001E-2</v>
      </c>
      <c r="AH840">
        <v>3</v>
      </c>
      <c r="AI840">
        <v>-1</v>
      </c>
      <c r="AJ840" t="s">
        <v>6</v>
      </c>
      <c r="AK840">
        <v>4</v>
      </c>
      <c r="AL840">
        <v>-0.93967500000000004</v>
      </c>
      <c r="AM840">
        <v>0</v>
      </c>
      <c r="AN840">
        <v>0</v>
      </c>
      <c r="AO840">
        <v>0</v>
      </c>
      <c r="AP840">
        <v>0</v>
      </c>
      <c r="AQ840">
        <v>0</v>
      </c>
      <c r="AR840">
        <v>1</v>
      </c>
    </row>
    <row r="841" spans="1:44" x14ac:dyDescent="0.2">
      <c r="A841">
        <f>ROW(Source!A484)</f>
        <v>484</v>
      </c>
      <c r="B841">
        <v>86296473</v>
      </c>
      <c r="C841">
        <v>86296455</v>
      </c>
      <c r="D841">
        <v>27493087</v>
      </c>
      <c r="E841">
        <v>1</v>
      </c>
      <c r="F841">
        <v>1</v>
      </c>
      <c r="G841">
        <v>1</v>
      </c>
      <c r="H841">
        <v>1</v>
      </c>
      <c r="I841" t="s">
        <v>928</v>
      </c>
      <c r="J841" t="s">
        <v>6</v>
      </c>
      <c r="K841" t="s">
        <v>929</v>
      </c>
      <c r="L841">
        <v>1369</v>
      </c>
      <c r="N841">
        <v>1013</v>
      </c>
      <c r="O841" t="s">
        <v>921</v>
      </c>
      <c r="P841" t="s">
        <v>921</v>
      </c>
      <c r="Q841">
        <v>1</v>
      </c>
      <c r="X841">
        <v>19.38</v>
      </c>
      <c r="Y841">
        <v>0</v>
      </c>
      <c r="Z841">
        <v>0</v>
      </c>
      <c r="AA841">
        <v>0</v>
      </c>
      <c r="AB841">
        <v>9.48</v>
      </c>
      <c r="AC841">
        <v>0</v>
      </c>
      <c r="AD841">
        <v>1</v>
      </c>
      <c r="AE841">
        <v>1</v>
      </c>
      <c r="AF841" t="s">
        <v>6</v>
      </c>
      <c r="AG841">
        <v>19.38</v>
      </c>
      <c r="AH841">
        <v>2</v>
      </c>
      <c r="AI841">
        <v>86296456</v>
      </c>
      <c r="AJ841">
        <v>768</v>
      </c>
      <c r="AK841">
        <v>0</v>
      </c>
      <c r="AL841">
        <v>0</v>
      </c>
      <c r="AM841">
        <v>0</v>
      </c>
      <c r="AN841">
        <v>0</v>
      </c>
      <c r="AO841">
        <v>0</v>
      </c>
      <c r="AP841">
        <v>0</v>
      </c>
      <c r="AQ841">
        <v>0</v>
      </c>
      <c r="AR841">
        <v>0</v>
      </c>
    </row>
    <row r="842" spans="1:44" x14ac:dyDescent="0.2">
      <c r="A842">
        <f>ROW(Source!A484)</f>
        <v>484</v>
      </c>
      <c r="B842">
        <v>86296474</v>
      </c>
      <c r="C842">
        <v>86296455</v>
      </c>
      <c r="D842">
        <v>121548</v>
      </c>
      <c r="E842">
        <v>1</v>
      </c>
      <c r="F842">
        <v>1</v>
      </c>
      <c r="G842">
        <v>1</v>
      </c>
      <c r="H842">
        <v>1</v>
      </c>
      <c r="I842" t="s">
        <v>39</v>
      </c>
      <c r="J842" t="s">
        <v>6</v>
      </c>
      <c r="K842" t="s">
        <v>922</v>
      </c>
      <c r="L842">
        <v>608254</v>
      </c>
      <c r="N842">
        <v>1013</v>
      </c>
      <c r="O842" t="s">
        <v>923</v>
      </c>
      <c r="P842" t="s">
        <v>923</v>
      </c>
      <c r="Q842">
        <v>1</v>
      </c>
      <c r="X842">
        <v>1.28</v>
      </c>
      <c r="Y842">
        <v>0</v>
      </c>
      <c r="Z842">
        <v>0</v>
      </c>
      <c r="AA842">
        <v>0</v>
      </c>
      <c r="AB842">
        <v>0</v>
      </c>
      <c r="AC842">
        <v>0</v>
      </c>
      <c r="AD842">
        <v>1</v>
      </c>
      <c r="AE842">
        <v>2</v>
      </c>
      <c r="AF842" t="s">
        <v>6</v>
      </c>
      <c r="AG842">
        <v>1.28</v>
      </c>
      <c r="AH842">
        <v>2</v>
      </c>
      <c r="AI842">
        <v>86296457</v>
      </c>
      <c r="AJ842">
        <v>769</v>
      </c>
      <c r="AK842">
        <v>0</v>
      </c>
      <c r="AL842">
        <v>0</v>
      </c>
      <c r="AM842">
        <v>0</v>
      </c>
      <c r="AN842">
        <v>0</v>
      </c>
      <c r="AO842">
        <v>0</v>
      </c>
      <c r="AP842">
        <v>0</v>
      </c>
      <c r="AQ842">
        <v>0</v>
      </c>
      <c r="AR842">
        <v>0</v>
      </c>
    </row>
    <row r="843" spans="1:44" x14ac:dyDescent="0.2">
      <c r="A843">
        <f>ROW(Source!A484)</f>
        <v>484</v>
      </c>
      <c r="B843">
        <v>86296475</v>
      </c>
      <c r="C843">
        <v>86296455</v>
      </c>
      <c r="D843">
        <v>27439431</v>
      </c>
      <c r="E843">
        <v>1</v>
      </c>
      <c r="F843">
        <v>1</v>
      </c>
      <c r="G843">
        <v>1</v>
      </c>
      <c r="H843">
        <v>2</v>
      </c>
      <c r="I843" t="s">
        <v>977</v>
      </c>
      <c r="J843" t="s">
        <v>978</v>
      </c>
      <c r="K843" t="s">
        <v>979</v>
      </c>
      <c r="L843">
        <v>1368</v>
      </c>
      <c r="N843">
        <v>1011</v>
      </c>
      <c r="O843" t="s">
        <v>927</v>
      </c>
      <c r="P843" t="s">
        <v>927</v>
      </c>
      <c r="Q843">
        <v>1</v>
      </c>
      <c r="X843">
        <v>0.1</v>
      </c>
      <c r="Y843">
        <v>0</v>
      </c>
      <c r="Z843">
        <v>120.8</v>
      </c>
      <c r="AA843">
        <v>15.54</v>
      </c>
      <c r="AB843">
        <v>0</v>
      </c>
      <c r="AC843">
        <v>0</v>
      </c>
      <c r="AD843">
        <v>1</v>
      </c>
      <c r="AE843">
        <v>0</v>
      </c>
      <c r="AF843" t="s">
        <v>6</v>
      </c>
      <c r="AG843">
        <v>0.1</v>
      </c>
      <c r="AH843">
        <v>2</v>
      </c>
      <c r="AI843">
        <v>86296458</v>
      </c>
      <c r="AJ843">
        <v>770</v>
      </c>
      <c r="AK843">
        <v>0</v>
      </c>
      <c r="AL843">
        <v>0</v>
      </c>
      <c r="AM843">
        <v>0</v>
      </c>
      <c r="AN843">
        <v>0</v>
      </c>
      <c r="AO843">
        <v>0</v>
      </c>
      <c r="AP843">
        <v>0</v>
      </c>
      <c r="AQ843">
        <v>0</v>
      </c>
      <c r="AR843">
        <v>0</v>
      </c>
    </row>
    <row r="844" spans="1:44" x14ac:dyDescent="0.2">
      <c r="A844">
        <f>ROW(Source!A484)</f>
        <v>484</v>
      </c>
      <c r="B844">
        <v>86296476</v>
      </c>
      <c r="C844">
        <v>86296455</v>
      </c>
      <c r="D844">
        <v>27439499</v>
      </c>
      <c r="E844">
        <v>1</v>
      </c>
      <c r="F844">
        <v>1</v>
      </c>
      <c r="G844">
        <v>1</v>
      </c>
      <c r="H844">
        <v>2</v>
      </c>
      <c r="I844" t="s">
        <v>930</v>
      </c>
      <c r="J844" t="s">
        <v>931</v>
      </c>
      <c r="K844" t="s">
        <v>932</v>
      </c>
      <c r="L844">
        <v>1368</v>
      </c>
      <c r="N844">
        <v>1011</v>
      </c>
      <c r="O844" t="s">
        <v>927</v>
      </c>
      <c r="P844" t="s">
        <v>927</v>
      </c>
      <c r="Q844">
        <v>1</v>
      </c>
      <c r="X844">
        <v>0.12</v>
      </c>
      <c r="Y844">
        <v>0</v>
      </c>
      <c r="Z844">
        <v>112.67</v>
      </c>
      <c r="AA844">
        <v>13.61</v>
      </c>
      <c r="AB844">
        <v>0</v>
      </c>
      <c r="AC844">
        <v>0</v>
      </c>
      <c r="AD844">
        <v>1</v>
      </c>
      <c r="AE844">
        <v>0</v>
      </c>
      <c r="AF844" t="s">
        <v>6</v>
      </c>
      <c r="AG844">
        <v>0.12</v>
      </c>
      <c r="AH844">
        <v>2</v>
      </c>
      <c r="AI844">
        <v>86296459</v>
      </c>
      <c r="AJ844">
        <v>771</v>
      </c>
      <c r="AK844">
        <v>0</v>
      </c>
      <c r="AL844">
        <v>0</v>
      </c>
      <c r="AM844">
        <v>0</v>
      </c>
      <c r="AN844">
        <v>0</v>
      </c>
      <c r="AO844">
        <v>0</v>
      </c>
      <c r="AP844">
        <v>0</v>
      </c>
      <c r="AQ844">
        <v>0</v>
      </c>
      <c r="AR844">
        <v>0</v>
      </c>
    </row>
    <row r="845" spans="1:44" x14ac:dyDescent="0.2">
      <c r="A845">
        <f>ROW(Source!A484)</f>
        <v>484</v>
      </c>
      <c r="B845">
        <v>86296477</v>
      </c>
      <c r="C845">
        <v>86296455</v>
      </c>
      <c r="D845">
        <v>27439505</v>
      </c>
      <c r="E845">
        <v>1</v>
      </c>
      <c r="F845">
        <v>1</v>
      </c>
      <c r="G845">
        <v>1</v>
      </c>
      <c r="H845">
        <v>2</v>
      </c>
      <c r="I845" t="s">
        <v>1012</v>
      </c>
      <c r="J845" t="s">
        <v>1013</v>
      </c>
      <c r="K845" t="s">
        <v>1014</v>
      </c>
      <c r="L845">
        <v>1368</v>
      </c>
      <c r="N845">
        <v>1011</v>
      </c>
      <c r="O845" t="s">
        <v>927</v>
      </c>
      <c r="P845" t="s">
        <v>927</v>
      </c>
      <c r="Q845">
        <v>1</v>
      </c>
      <c r="X845">
        <v>1.06</v>
      </c>
      <c r="Y845">
        <v>0</v>
      </c>
      <c r="Z845">
        <v>115.5</v>
      </c>
      <c r="AA845">
        <v>13.61</v>
      </c>
      <c r="AB845">
        <v>0</v>
      </c>
      <c r="AC845">
        <v>0</v>
      </c>
      <c r="AD845">
        <v>1</v>
      </c>
      <c r="AE845">
        <v>0</v>
      </c>
      <c r="AF845" t="s">
        <v>6</v>
      </c>
      <c r="AG845">
        <v>1.06</v>
      </c>
      <c r="AH845">
        <v>2</v>
      </c>
      <c r="AI845">
        <v>86296460</v>
      </c>
      <c r="AJ845">
        <v>772</v>
      </c>
      <c r="AK845">
        <v>0</v>
      </c>
      <c r="AL845">
        <v>0</v>
      </c>
      <c r="AM845">
        <v>0</v>
      </c>
      <c r="AN845">
        <v>0</v>
      </c>
      <c r="AO845">
        <v>0</v>
      </c>
      <c r="AP845">
        <v>0</v>
      </c>
      <c r="AQ845">
        <v>0</v>
      </c>
      <c r="AR845">
        <v>0</v>
      </c>
    </row>
    <row r="846" spans="1:44" x14ac:dyDescent="0.2">
      <c r="A846">
        <f>ROW(Source!A484)</f>
        <v>484</v>
      </c>
      <c r="B846">
        <v>86296478</v>
      </c>
      <c r="C846">
        <v>86296455</v>
      </c>
      <c r="D846">
        <v>27439598</v>
      </c>
      <c r="E846">
        <v>1</v>
      </c>
      <c r="F846">
        <v>1</v>
      </c>
      <c r="G846">
        <v>1</v>
      </c>
      <c r="H846">
        <v>2</v>
      </c>
      <c r="I846" t="s">
        <v>1000</v>
      </c>
      <c r="J846" t="s">
        <v>1001</v>
      </c>
      <c r="K846" t="s">
        <v>1002</v>
      </c>
      <c r="L846">
        <v>1368</v>
      </c>
      <c r="N846">
        <v>1011</v>
      </c>
      <c r="O846" t="s">
        <v>927</v>
      </c>
      <c r="P846" t="s">
        <v>927</v>
      </c>
      <c r="Q846">
        <v>1</v>
      </c>
      <c r="X846">
        <v>0.96</v>
      </c>
      <c r="Y846">
        <v>0</v>
      </c>
      <c r="Z846">
        <v>8.4600000000000009</v>
      </c>
      <c r="AA846">
        <v>0</v>
      </c>
      <c r="AB846">
        <v>0</v>
      </c>
      <c r="AC846">
        <v>0</v>
      </c>
      <c r="AD846">
        <v>1</v>
      </c>
      <c r="AE846">
        <v>0</v>
      </c>
      <c r="AF846" t="s">
        <v>6</v>
      </c>
      <c r="AG846">
        <v>0.96</v>
      </c>
      <c r="AH846">
        <v>2</v>
      </c>
      <c r="AI846">
        <v>86296461</v>
      </c>
      <c r="AJ846">
        <v>773</v>
      </c>
      <c r="AK846">
        <v>0</v>
      </c>
      <c r="AL846">
        <v>0</v>
      </c>
      <c r="AM846">
        <v>0</v>
      </c>
      <c r="AN846">
        <v>0</v>
      </c>
      <c r="AO846">
        <v>0</v>
      </c>
      <c r="AP846">
        <v>0</v>
      </c>
      <c r="AQ846">
        <v>0</v>
      </c>
      <c r="AR846">
        <v>0</v>
      </c>
    </row>
    <row r="847" spans="1:44" x14ac:dyDescent="0.2">
      <c r="A847">
        <f>ROW(Source!A484)</f>
        <v>484</v>
      </c>
      <c r="B847">
        <v>86296479</v>
      </c>
      <c r="C847">
        <v>86296455</v>
      </c>
      <c r="D847">
        <v>27439705</v>
      </c>
      <c r="E847">
        <v>1</v>
      </c>
      <c r="F847">
        <v>1</v>
      </c>
      <c r="G847">
        <v>1</v>
      </c>
      <c r="H847">
        <v>2</v>
      </c>
      <c r="I847" t="s">
        <v>986</v>
      </c>
      <c r="J847" t="s">
        <v>987</v>
      </c>
      <c r="K847" t="s">
        <v>988</v>
      </c>
      <c r="L847">
        <v>1368</v>
      </c>
      <c r="N847">
        <v>1011</v>
      </c>
      <c r="O847" t="s">
        <v>927</v>
      </c>
      <c r="P847" t="s">
        <v>927</v>
      </c>
      <c r="Q847">
        <v>1</v>
      </c>
      <c r="X847">
        <v>2.2400000000000002</v>
      </c>
      <c r="Y847">
        <v>0</v>
      </c>
      <c r="Z847">
        <v>1.1000000000000001</v>
      </c>
      <c r="AA847">
        <v>0</v>
      </c>
      <c r="AB847">
        <v>0</v>
      </c>
      <c r="AC847">
        <v>0</v>
      </c>
      <c r="AD847">
        <v>1</v>
      </c>
      <c r="AE847">
        <v>0</v>
      </c>
      <c r="AF847" t="s">
        <v>6</v>
      </c>
      <c r="AG847">
        <v>2.2400000000000002</v>
      </c>
      <c r="AH847">
        <v>2</v>
      </c>
      <c r="AI847">
        <v>86296462</v>
      </c>
      <c r="AJ847">
        <v>774</v>
      </c>
      <c r="AK847">
        <v>0</v>
      </c>
      <c r="AL847">
        <v>0</v>
      </c>
      <c r="AM847">
        <v>0</v>
      </c>
      <c r="AN847">
        <v>0</v>
      </c>
      <c r="AO847">
        <v>0</v>
      </c>
      <c r="AP847">
        <v>0</v>
      </c>
      <c r="AQ847">
        <v>0</v>
      </c>
      <c r="AR847">
        <v>0</v>
      </c>
    </row>
    <row r="848" spans="1:44" x14ac:dyDescent="0.2">
      <c r="A848">
        <f>ROW(Source!A484)</f>
        <v>484</v>
      </c>
      <c r="B848">
        <v>86296480</v>
      </c>
      <c r="C848">
        <v>86296455</v>
      </c>
      <c r="D848">
        <v>27439713</v>
      </c>
      <c r="E848">
        <v>1</v>
      </c>
      <c r="F848">
        <v>1</v>
      </c>
      <c r="G848">
        <v>1</v>
      </c>
      <c r="H848">
        <v>2</v>
      </c>
      <c r="I848" t="s">
        <v>989</v>
      </c>
      <c r="J848" t="s">
        <v>990</v>
      </c>
      <c r="K848" t="s">
        <v>991</v>
      </c>
      <c r="L848">
        <v>1368</v>
      </c>
      <c r="N848">
        <v>1011</v>
      </c>
      <c r="O848" t="s">
        <v>927</v>
      </c>
      <c r="P848" t="s">
        <v>927</v>
      </c>
      <c r="Q848">
        <v>1</v>
      </c>
      <c r="X848">
        <v>4.9800000000000004</v>
      </c>
      <c r="Y848">
        <v>0</v>
      </c>
      <c r="Z848">
        <v>11.76</v>
      </c>
      <c r="AA848">
        <v>0</v>
      </c>
      <c r="AB848">
        <v>0</v>
      </c>
      <c r="AC848">
        <v>0</v>
      </c>
      <c r="AD848">
        <v>1</v>
      </c>
      <c r="AE848">
        <v>0</v>
      </c>
      <c r="AF848" t="s">
        <v>6</v>
      </c>
      <c r="AG848">
        <v>4.9800000000000004</v>
      </c>
      <c r="AH848">
        <v>2</v>
      </c>
      <c r="AI848">
        <v>86296463</v>
      </c>
      <c r="AJ848">
        <v>775</v>
      </c>
      <c r="AK848">
        <v>0</v>
      </c>
      <c r="AL848">
        <v>0</v>
      </c>
      <c r="AM848">
        <v>0</v>
      </c>
      <c r="AN848">
        <v>0</v>
      </c>
      <c r="AO848">
        <v>0</v>
      </c>
      <c r="AP848">
        <v>0</v>
      </c>
      <c r="AQ848">
        <v>0</v>
      </c>
      <c r="AR848">
        <v>0</v>
      </c>
    </row>
    <row r="849" spans="1:44" x14ac:dyDescent="0.2">
      <c r="A849">
        <f>ROW(Source!A484)</f>
        <v>484</v>
      </c>
      <c r="B849">
        <v>86296481</v>
      </c>
      <c r="C849">
        <v>86296455</v>
      </c>
      <c r="D849">
        <v>27439719</v>
      </c>
      <c r="E849">
        <v>1</v>
      </c>
      <c r="F849">
        <v>1</v>
      </c>
      <c r="G849">
        <v>1</v>
      </c>
      <c r="H849">
        <v>2</v>
      </c>
      <c r="I849" t="s">
        <v>992</v>
      </c>
      <c r="J849" t="s">
        <v>993</v>
      </c>
      <c r="K849" t="s">
        <v>994</v>
      </c>
      <c r="L849">
        <v>1368</v>
      </c>
      <c r="N849">
        <v>1011</v>
      </c>
      <c r="O849" t="s">
        <v>927</v>
      </c>
      <c r="P849" t="s">
        <v>927</v>
      </c>
      <c r="Q849">
        <v>1</v>
      </c>
      <c r="X849">
        <v>0.25</v>
      </c>
      <c r="Y849">
        <v>0</v>
      </c>
      <c r="Z849">
        <v>6.57</v>
      </c>
      <c r="AA849">
        <v>0</v>
      </c>
      <c r="AB849">
        <v>0</v>
      </c>
      <c r="AC849">
        <v>0</v>
      </c>
      <c r="AD849">
        <v>1</v>
      </c>
      <c r="AE849">
        <v>0</v>
      </c>
      <c r="AF849" t="s">
        <v>6</v>
      </c>
      <c r="AG849">
        <v>0.25</v>
      </c>
      <c r="AH849">
        <v>2</v>
      </c>
      <c r="AI849">
        <v>86296464</v>
      </c>
      <c r="AJ849">
        <v>776</v>
      </c>
      <c r="AK849">
        <v>0</v>
      </c>
      <c r="AL849">
        <v>0</v>
      </c>
      <c r="AM849">
        <v>0</v>
      </c>
      <c r="AN849">
        <v>0</v>
      </c>
      <c r="AO849">
        <v>0</v>
      </c>
      <c r="AP849">
        <v>0</v>
      </c>
      <c r="AQ849">
        <v>0</v>
      </c>
      <c r="AR849">
        <v>0</v>
      </c>
    </row>
    <row r="850" spans="1:44" x14ac:dyDescent="0.2">
      <c r="A850">
        <f>ROW(Source!A484)</f>
        <v>484</v>
      </c>
      <c r="B850">
        <v>86296482</v>
      </c>
      <c r="C850">
        <v>86296455</v>
      </c>
      <c r="D850">
        <v>27441327</v>
      </c>
      <c r="E850">
        <v>1</v>
      </c>
      <c r="F850">
        <v>1</v>
      </c>
      <c r="G850">
        <v>1</v>
      </c>
      <c r="H850">
        <v>2</v>
      </c>
      <c r="I850" t="s">
        <v>936</v>
      </c>
      <c r="J850" t="s">
        <v>937</v>
      </c>
      <c r="K850" t="s">
        <v>938</v>
      </c>
      <c r="L850">
        <v>1368</v>
      </c>
      <c r="N850">
        <v>1011</v>
      </c>
      <c r="O850" t="s">
        <v>927</v>
      </c>
      <c r="P850" t="s">
        <v>927</v>
      </c>
      <c r="Q850">
        <v>1</v>
      </c>
      <c r="X850">
        <v>0.19</v>
      </c>
      <c r="Y850">
        <v>0</v>
      </c>
      <c r="Z850">
        <v>93.37</v>
      </c>
      <c r="AA850">
        <v>11.69</v>
      </c>
      <c r="AB850">
        <v>0</v>
      </c>
      <c r="AC850">
        <v>0</v>
      </c>
      <c r="AD850">
        <v>1</v>
      </c>
      <c r="AE850">
        <v>0</v>
      </c>
      <c r="AF850" t="s">
        <v>6</v>
      </c>
      <c r="AG850">
        <v>0.19</v>
      </c>
      <c r="AH850">
        <v>2</v>
      </c>
      <c r="AI850">
        <v>86296465</v>
      </c>
      <c r="AJ850">
        <v>777</v>
      </c>
      <c r="AK850">
        <v>0</v>
      </c>
      <c r="AL850">
        <v>0</v>
      </c>
      <c r="AM850">
        <v>0</v>
      </c>
      <c r="AN850">
        <v>0</v>
      </c>
      <c r="AO850">
        <v>0</v>
      </c>
      <c r="AP850">
        <v>0</v>
      </c>
      <c r="AQ850">
        <v>0</v>
      </c>
      <c r="AR850">
        <v>0</v>
      </c>
    </row>
    <row r="851" spans="1:44" x14ac:dyDescent="0.2">
      <c r="A851">
        <f>ROW(Source!A484)</f>
        <v>484</v>
      </c>
      <c r="B851">
        <v>86296483</v>
      </c>
      <c r="C851">
        <v>86296455</v>
      </c>
      <c r="D851">
        <v>27371625</v>
      </c>
      <c r="E851">
        <v>1</v>
      </c>
      <c r="F851">
        <v>1</v>
      </c>
      <c r="G851">
        <v>1</v>
      </c>
      <c r="H851">
        <v>3</v>
      </c>
      <c r="I851" t="s">
        <v>1071</v>
      </c>
      <c r="J851" t="s">
        <v>1072</v>
      </c>
      <c r="K851" t="s">
        <v>1073</v>
      </c>
      <c r="L851">
        <v>1348</v>
      </c>
      <c r="N851">
        <v>1009</v>
      </c>
      <c r="O851" t="s">
        <v>63</v>
      </c>
      <c r="P851" t="s">
        <v>63</v>
      </c>
      <c r="Q851">
        <v>1000</v>
      </c>
      <c r="X851">
        <v>1E-4</v>
      </c>
      <c r="Y851">
        <v>37900</v>
      </c>
      <c r="Z851">
        <v>0</v>
      </c>
      <c r="AA851">
        <v>0</v>
      </c>
      <c r="AB851">
        <v>0</v>
      </c>
      <c r="AC851">
        <v>0</v>
      </c>
      <c r="AD851">
        <v>1</v>
      </c>
      <c r="AE851">
        <v>0</v>
      </c>
      <c r="AF851" t="s">
        <v>6</v>
      </c>
      <c r="AG851">
        <v>1E-4</v>
      </c>
      <c r="AH851">
        <v>3</v>
      </c>
      <c r="AI851">
        <v>-1</v>
      </c>
      <c r="AJ851" t="s">
        <v>6</v>
      </c>
      <c r="AK851">
        <v>4</v>
      </c>
      <c r="AL851">
        <v>-3.79</v>
      </c>
      <c r="AM851">
        <v>0</v>
      </c>
      <c r="AN851">
        <v>0</v>
      </c>
      <c r="AO851">
        <v>0</v>
      </c>
      <c r="AP851">
        <v>0</v>
      </c>
      <c r="AQ851">
        <v>0</v>
      </c>
      <c r="AR851">
        <v>1</v>
      </c>
    </row>
    <row r="852" spans="1:44" x14ac:dyDescent="0.2">
      <c r="A852">
        <f>ROW(Source!A484)</f>
        <v>484</v>
      </c>
      <c r="B852">
        <v>86296484</v>
      </c>
      <c r="C852">
        <v>86296455</v>
      </c>
      <c r="D852">
        <v>27371079</v>
      </c>
      <c r="E852">
        <v>1</v>
      </c>
      <c r="F852">
        <v>1</v>
      </c>
      <c r="G852">
        <v>1</v>
      </c>
      <c r="H852">
        <v>3</v>
      </c>
      <c r="I852" t="s">
        <v>249</v>
      </c>
      <c r="J852" t="s">
        <v>251</v>
      </c>
      <c r="K852" t="s">
        <v>250</v>
      </c>
      <c r="L852">
        <v>1339</v>
      </c>
      <c r="N852">
        <v>1007</v>
      </c>
      <c r="O852" t="s">
        <v>32</v>
      </c>
      <c r="P852" t="s">
        <v>32</v>
      </c>
      <c r="Q852">
        <v>1</v>
      </c>
      <c r="X852">
        <v>1.95</v>
      </c>
      <c r="Y852">
        <v>6.22</v>
      </c>
      <c r="Z852">
        <v>0</v>
      </c>
      <c r="AA852">
        <v>0</v>
      </c>
      <c r="AB852">
        <v>0</v>
      </c>
      <c r="AC852">
        <v>0</v>
      </c>
      <c r="AD852">
        <v>1</v>
      </c>
      <c r="AE852">
        <v>0</v>
      </c>
      <c r="AF852" t="s">
        <v>6</v>
      </c>
      <c r="AG852">
        <v>1.95</v>
      </c>
      <c r="AH852">
        <v>2</v>
      </c>
      <c r="AI852">
        <v>86296466</v>
      </c>
      <c r="AJ852">
        <v>778</v>
      </c>
      <c r="AK852">
        <v>3</v>
      </c>
      <c r="AL852">
        <v>-12.129</v>
      </c>
      <c r="AM852">
        <v>0</v>
      </c>
      <c r="AN852">
        <v>0</v>
      </c>
      <c r="AO852">
        <v>0</v>
      </c>
      <c r="AP852">
        <v>0</v>
      </c>
      <c r="AQ852">
        <v>0</v>
      </c>
      <c r="AR852">
        <v>1</v>
      </c>
    </row>
    <row r="853" spans="1:44" x14ac:dyDescent="0.2">
      <c r="A853">
        <f>ROW(Source!A484)</f>
        <v>484</v>
      </c>
      <c r="B853">
        <v>86296485</v>
      </c>
      <c r="C853">
        <v>86296455</v>
      </c>
      <c r="D853">
        <v>27377902</v>
      </c>
      <c r="E853">
        <v>1</v>
      </c>
      <c r="F853">
        <v>1</v>
      </c>
      <c r="G853">
        <v>1</v>
      </c>
      <c r="H853">
        <v>3</v>
      </c>
      <c r="I853" t="s">
        <v>1074</v>
      </c>
      <c r="J853" t="s">
        <v>1075</v>
      </c>
      <c r="K853" t="s">
        <v>1076</v>
      </c>
      <c r="L853">
        <v>1348</v>
      </c>
      <c r="N853">
        <v>1009</v>
      </c>
      <c r="O853" t="s">
        <v>63</v>
      </c>
      <c r="P853" t="s">
        <v>63</v>
      </c>
      <c r="Q853">
        <v>1000</v>
      </c>
      <c r="X853">
        <v>3.0000000000000001E-5</v>
      </c>
      <c r="Y853">
        <v>4965.4399999999996</v>
      </c>
      <c r="Z853">
        <v>0</v>
      </c>
      <c r="AA853">
        <v>0</v>
      </c>
      <c r="AB853">
        <v>0</v>
      </c>
      <c r="AC853">
        <v>0</v>
      </c>
      <c r="AD853">
        <v>1</v>
      </c>
      <c r="AE853">
        <v>0</v>
      </c>
      <c r="AF853" t="s">
        <v>6</v>
      </c>
      <c r="AG853">
        <v>3.0000000000000001E-5</v>
      </c>
      <c r="AH853">
        <v>3</v>
      </c>
      <c r="AI853">
        <v>-1</v>
      </c>
      <c r="AJ853" t="s">
        <v>6</v>
      </c>
      <c r="AK853">
        <v>4</v>
      </c>
      <c r="AL853">
        <v>-0.14896319999999999</v>
      </c>
      <c r="AM853">
        <v>0</v>
      </c>
      <c r="AN853">
        <v>0</v>
      </c>
      <c r="AO853">
        <v>0</v>
      </c>
      <c r="AP853">
        <v>0</v>
      </c>
      <c r="AQ853">
        <v>0</v>
      </c>
      <c r="AR853">
        <v>1</v>
      </c>
    </row>
    <row r="854" spans="1:44" x14ac:dyDescent="0.2">
      <c r="A854">
        <f>ROW(Source!A484)</f>
        <v>484</v>
      </c>
      <c r="B854">
        <v>86296486</v>
      </c>
      <c r="C854">
        <v>86296455</v>
      </c>
      <c r="D854">
        <v>27378107</v>
      </c>
      <c r="E854">
        <v>1</v>
      </c>
      <c r="F854">
        <v>1</v>
      </c>
      <c r="G854">
        <v>1</v>
      </c>
      <c r="H854">
        <v>3</v>
      </c>
      <c r="I854" t="s">
        <v>1077</v>
      </c>
      <c r="J854" t="s">
        <v>1078</v>
      </c>
      <c r="K854" t="s">
        <v>1079</v>
      </c>
      <c r="L854">
        <v>1348</v>
      </c>
      <c r="N854">
        <v>1009</v>
      </c>
      <c r="O854" t="s">
        <v>63</v>
      </c>
      <c r="P854" t="s">
        <v>63</v>
      </c>
      <c r="Q854">
        <v>1000</v>
      </c>
      <c r="X854">
        <v>1.9400000000000001E-3</v>
      </c>
      <c r="Y854">
        <v>4950</v>
      </c>
      <c r="Z854">
        <v>0</v>
      </c>
      <c r="AA854">
        <v>0</v>
      </c>
      <c r="AB854">
        <v>0</v>
      </c>
      <c r="AC854">
        <v>0</v>
      </c>
      <c r="AD854">
        <v>1</v>
      </c>
      <c r="AE854">
        <v>0</v>
      </c>
      <c r="AF854" t="s">
        <v>6</v>
      </c>
      <c r="AG854">
        <v>1.9400000000000001E-3</v>
      </c>
      <c r="AH854">
        <v>3</v>
      </c>
      <c r="AI854">
        <v>-1</v>
      </c>
      <c r="AJ854" t="s">
        <v>6</v>
      </c>
      <c r="AK854">
        <v>4</v>
      </c>
      <c r="AL854">
        <v>-9.6029999999999998</v>
      </c>
      <c r="AM854">
        <v>0</v>
      </c>
      <c r="AN854">
        <v>0</v>
      </c>
      <c r="AO854">
        <v>0</v>
      </c>
      <c r="AP854">
        <v>0</v>
      </c>
      <c r="AQ854">
        <v>0</v>
      </c>
      <c r="AR854">
        <v>1</v>
      </c>
    </row>
    <row r="855" spans="1:44" x14ac:dyDescent="0.2">
      <c r="A855">
        <f>ROW(Source!A484)</f>
        <v>484</v>
      </c>
      <c r="B855">
        <v>86296487</v>
      </c>
      <c r="C855">
        <v>86296455</v>
      </c>
      <c r="D855">
        <v>27378266</v>
      </c>
      <c r="E855">
        <v>1</v>
      </c>
      <c r="F855">
        <v>1</v>
      </c>
      <c r="G855">
        <v>1</v>
      </c>
      <c r="H855">
        <v>3</v>
      </c>
      <c r="I855" t="s">
        <v>1080</v>
      </c>
      <c r="J855" t="s">
        <v>1081</v>
      </c>
      <c r="K855" t="s">
        <v>1082</v>
      </c>
      <c r="L855">
        <v>1348</v>
      </c>
      <c r="N855">
        <v>1009</v>
      </c>
      <c r="O855" t="s">
        <v>63</v>
      </c>
      <c r="P855" t="s">
        <v>63</v>
      </c>
      <c r="Q855">
        <v>1000</v>
      </c>
      <c r="X855">
        <v>3.1E-2</v>
      </c>
      <c r="Y855">
        <v>10815</v>
      </c>
      <c r="Z855">
        <v>0</v>
      </c>
      <c r="AA855">
        <v>0</v>
      </c>
      <c r="AB855">
        <v>0</v>
      </c>
      <c r="AC855">
        <v>0</v>
      </c>
      <c r="AD855">
        <v>1</v>
      </c>
      <c r="AE855">
        <v>0</v>
      </c>
      <c r="AF855" t="s">
        <v>6</v>
      </c>
      <c r="AG855">
        <v>3.1E-2</v>
      </c>
      <c r="AH855">
        <v>3</v>
      </c>
      <c r="AI855">
        <v>-1</v>
      </c>
      <c r="AJ855" t="s">
        <v>6</v>
      </c>
      <c r="AK855">
        <v>4</v>
      </c>
      <c r="AL855">
        <v>-335.26499999999999</v>
      </c>
      <c r="AM855">
        <v>0</v>
      </c>
      <c r="AN855">
        <v>0</v>
      </c>
      <c r="AO855">
        <v>0</v>
      </c>
      <c r="AP855">
        <v>0</v>
      </c>
      <c r="AQ855">
        <v>0</v>
      </c>
      <c r="AR855">
        <v>1</v>
      </c>
    </row>
    <row r="856" spans="1:44" x14ac:dyDescent="0.2">
      <c r="A856">
        <f>ROW(Source!A484)</f>
        <v>484</v>
      </c>
      <c r="B856">
        <v>86296488</v>
      </c>
      <c r="C856">
        <v>86296455</v>
      </c>
      <c r="D856">
        <v>27378501</v>
      </c>
      <c r="E856">
        <v>1</v>
      </c>
      <c r="F856">
        <v>1</v>
      </c>
      <c r="G856">
        <v>1</v>
      </c>
      <c r="H856">
        <v>3</v>
      </c>
      <c r="I856" t="s">
        <v>1083</v>
      </c>
      <c r="J856" t="s">
        <v>1084</v>
      </c>
      <c r="K856" t="s">
        <v>1085</v>
      </c>
      <c r="L856">
        <v>1348</v>
      </c>
      <c r="N856">
        <v>1009</v>
      </c>
      <c r="O856" t="s">
        <v>63</v>
      </c>
      <c r="P856" t="s">
        <v>63</v>
      </c>
      <c r="Q856">
        <v>1000</v>
      </c>
      <c r="X856">
        <v>4.0000000000000001E-3</v>
      </c>
      <c r="Y856">
        <v>9100</v>
      </c>
      <c r="Z856">
        <v>0</v>
      </c>
      <c r="AA856">
        <v>0</v>
      </c>
      <c r="AB856">
        <v>0</v>
      </c>
      <c r="AC856">
        <v>0</v>
      </c>
      <c r="AD856">
        <v>1</v>
      </c>
      <c r="AE856">
        <v>0</v>
      </c>
      <c r="AF856" t="s">
        <v>6</v>
      </c>
      <c r="AG856">
        <v>4.0000000000000001E-3</v>
      </c>
      <c r="AH856">
        <v>3</v>
      </c>
      <c r="AI856">
        <v>-1</v>
      </c>
      <c r="AJ856" t="s">
        <v>6</v>
      </c>
      <c r="AK856">
        <v>4</v>
      </c>
      <c r="AL856">
        <v>-36.4</v>
      </c>
      <c r="AM856">
        <v>0</v>
      </c>
      <c r="AN856">
        <v>0</v>
      </c>
      <c r="AO856">
        <v>0</v>
      </c>
      <c r="AP856">
        <v>0</v>
      </c>
      <c r="AQ856">
        <v>0</v>
      </c>
      <c r="AR856">
        <v>1</v>
      </c>
    </row>
    <row r="857" spans="1:44" x14ac:dyDescent="0.2">
      <c r="A857">
        <f>ROW(Source!A484)</f>
        <v>484</v>
      </c>
      <c r="B857">
        <v>86296489</v>
      </c>
      <c r="C857">
        <v>86296455</v>
      </c>
      <c r="D857">
        <v>27378576</v>
      </c>
      <c r="E857">
        <v>1</v>
      </c>
      <c r="F857">
        <v>1</v>
      </c>
      <c r="G857">
        <v>1</v>
      </c>
      <c r="H857">
        <v>3</v>
      </c>
      <c r="I857" t="s">
        <v>1040</v>
      </c>
      <c r="J857" t="s">
        <v>1041</v>
      </c>
      <c r="K857" t="s">
        <v>62</v>
      </c>
      <c r="L857">
        <v>1348</v>
      </c>
      <c r="N857">
        <v>1009</v>
      </c>
      <c r="O857" t="s">
        <v>63</v>
      </c>
      <c r="P857" t="s">
        <v>63</v>
      </c>
      <c r="Q857">
        <v>1000</v>
      </c>
      <c r="X857">
        <v>1.0000000000000001E-5</v>
      </c>
      <c r="Y857">
        <v>12050</v>
      </c>
      <c r="Z857">
        <v>0</v>
      </c>
      <c r="AA857">
        <v>0</v>
      </c>
      <c r="AB857">
        <v>0</v>
      </c>
      <c r="AC857">
        <v>0</v>
      </c>
      <c r="AD857">
        <v>1</v>
      </c>
      <c r="AE857">
        <v>0</v>
      </c>
      <c r="AF857" t="s">
        <v>6</v>
      </c>
      <c r="AG857">
        <v>1.0000000000000001E-5</v>
      </c>
      <c r="AH857">
        <v>3</v>
      </c>
      <c r="AI857">
        <v>-1</v>
      </c>
      <c r="AJ857" t="s">
        <v>6</v>
      </c>
      <c r="AK857">
        <v>4</v>
      </c>
      <c r="AL857">
        <v>-0.12050000000000001</v>
      </c>
      <c r="AM857">
        <v>0</v>
      </c>
      <c r="AN857">
        <v>0</v>
      </c>
      <c r="AO857">
        <v>0</v>
      </c>
      <c r="AP857">
        <v>0</v>
      </c>
      <c r="AQ857">
        <v>0</v>
      </c>
      <c r="AR857">
        <v>1</v>
      </c>
    </row>
    <row r="858" spans="1:44" x14ac:dyDescent="0.2">
      <c r="A858">
        <f>ROW(Source!A484)</f>
        <v>484</v>
      </c>
      <c r="B858">
        <v>86296490</v>
      </c>
      <c r="C858">
        <v>86296455</v>
      </c>
      <c r="D858">
        <v>27371084</v>
      </c>
      <c r="E858">
        <v>1</v>
      </c>
      <c r="F858">
        <v>1</v>
      </c>
      <c r="G858">
        <v>1</v>
      </c>
      <c r="H858">
        <v>3</v>
      </c>
      <c r="I858" t="s">
        <v>255</v>
      </c>
      <c r="J858" t="s">
        <v>257</v>
      </c>
      <c r="K858" t="s">
        <v>256</v>
      </c>
      <c r="L858">
        <v>1346</v>
      </c>
      <c r="N858">
        <v>1009</v>
      </c>
      <c r="O858" t="s">
        <v>182</v>
      </c>
      <c r="P858" t="s">
        <v>182</v>
      </c>
      <c r="Q858">
        <v>1</v>
      </c>
      <c r="X858">
        <v>0.59</v>
      </c>
      <c r="Y858">
        <v>6.12</v>
      </c>
      <c r="Z858">
        <v>0</v>
      </c>
      <c r="AA858">
        <v>0</v>
      </c>
      <c r="AB858">
        <v>0</v>
      </c>
      <c r="AC858">
        <v>0</v>
      </c>
      <c r="AD858">
        <v>1</v>
      </c>
      <c r="AE858">
        <v>0</v>
      </c>
      <c r="AF858" t="s">
        <v>6</v>
      </c>
      <c r="AG858">
        <v>0.59</v>
      </c>
      <c r="AH858">
        <v>2</v>
      </c>
      <c r="AI858">
        <v>86296468</v>
      </c>
      <c r="AJ858">
        <v>780</v>
      </c>
      <c r="AK858">
        <v>3</v>
      </c>
      <c r="AL858">
        <v>-3.6107999999999998</v>
      </c>
      <c r="AM858">
        <v>0</v>
      </c>
      <c r="AN858">
        <v>0</v>
      </c>
      <c r="AO858">
        <v>0</v>
      </c>
      <c r="AP858">
        <v>0</v>
      </c>
      <c r="AQ858">
        <v>0</v>
      </c>
      <c r="AR858">
        <v>1</v>
      </c>
    </row>
    <row r="859" spans="1:44" x14ac:dyDescent="0.2">
      <c r="A859">
        <f>ROW(Source!A484)</f>
        <v>484</v>
      </c>
      <c r="B859">
        <v>86296491</v>
      </c>
      <c r="C859">
        <v>86296455</v>
      </c>
      <c r="D859">
        <v>27374681</v>
      </c>
      <c r="E859">
        <v>1</v>
      </c>
      <c r="F859">
        <v>1</v>
      </c>
      <c r="G859">
        <v>1</v>
      </c>
      <c r="H859">
        <v>3</v>
      </c>
      <c r="I859" t="s">
        <v>1086</v>
      </c>
      <c r="J859" t="s">
        <v>1087</v>
      </c>
      <c r="K859" t="s">
        <v>1088</v>
      </c>
      <c r="L859">
        <v>1348</v>
      </c>
      <c r="N859">
        <v>1009</v>
      </c>
      <c r="O859" t="s">
        <v>63</v>
      </c>
      <c r="P859" t="s">
        <v>63</v>
      </c>
      <c r="Q859">
        <v>1000</v>
      </c>
      <c r="X859">
        <v>5.9999999999999995E-4</v>
      </c>
      <c r="Y859">
        <v>9169.91</v>
      </c>
      <c r="Z859">
        <v>0</v>
      </c>
      <c r="AA859">
        <v>0</v>
      </c>
      <c r="AB859">
        <v>0</v>
      </c>
      <c r="AC859">
        <v>0</v>
      </c>
      <c r="AD859">
        <v>1</v>
      </c>
      <c r="AE859">
        <v>0</v>
      </c>
      <c r="AF859" t="s">
        <v>6</v>
      </c>
      <c r="AG859">
        <v>5.9999999999999995E-4</v>
      </c>
      <c r="AH859">
        <v>3</v>
      </c>
      <c r="AI859">
        <v>-1</v>
      </c>
      <c r="AJ859" t="s">
        <v>6</v>
      </c>
      <c r="AK859">
        <v>4</v>
      </c>
      <c r="AL859">
        <v>-5.5019459999999993</v>
      </c>
      <c r="AM859">
        <v>0</v>
      </c>
      <c r="AN859">
        <v>0</v>
      </c>
      <c r="AO859">
        <v>0</v>
      </c>
      <c r="AP859">
        <v>0</v>
      </c>
      <c r="AQ859">
        <v>0</v>
      </c>
      <c r="AR859">
        <v>1</v>
      </c>
    </row>
    <row r="860" spans="1:44" x14ac:dyDescent="0.2">
      <c r="A860">
        <f>ROW(Source!A484)</f>
        <v>484</v>
      </c>
      <c r="B860">
        <v>86296492</v>
      </c>
      <c r="C860">
        <v>86296455</v>
      </c>
      <c r="D860">
        <v>27379623</v>
      </c>
      <c r="E860">
        <v>1</v>
      </c>
      <c r="F860">
        <v>1</v>
      </c>
      <c r="G860">
        <v>1</v>
      </c>
      <c r="H860">
        <v>3</v>
      </c>
      <c r="I860" t="s">
        <v>1089</v>
      </c>
      <c r="J860" t="s">
        <v>1090</v>
      </c>
      <c r="K860" t="s">
        <v>1091</v>
      </c>
      <c r="L860">
        <v>1339</v>
      </c>
      <c r="N860">
        <v>1007</v>
      </c>
      <c r="O860" t="s">
        <v>32</v>
      </c>
      <c r="P860" t="s">
        <v>32</v>
      </c>
      <c r="Q860">
        <v>1</v>
      </c>
      <c r="X860">
        <v>1.0300000000000001E-3</v>
      </c>
      <c r="Y860">
        <v>1700</v>
      </c>
      <c r="Z860">
        <v>0</v>
      </c>
      <c r="AA860">
        <v>0</v>
      </c>
      <c r="AB860">
        <v>0</v>
      </c>
      <c r="AC860">
        <v>0</v>
      </c>
      <c r="AD860">
        <v>1</v>
      </c>
      <c r="AE860">
        <v>0</v>
      </c>
      <c r="AF860" t="s">
        <v>6</v>
      </c>
      <c r="AG860">
        <v>1.0300000000000001E-3</v>
      </c>
      <c r="AH860">
        <v>3</v>
      </c>
      <c r="AI860">
        <v>-1</v>
      </c>
      <c r="AJ860" t="s">
        <v>6</v>
      </c>
      <c r="AK860">
        <v>4</v>
      </c>
      <c r="AL860">
        <v>-1.7510000000000001</v>
      </c>
      <c r="AM860">
        <v>0</v>
      </c>
      <c r="AN860">
        <v>0</v>
      </c>
      <c r="AO860">
        <v>0</v>
      </c>
      <c r="AP860">
        <v>0</v>
      </c>
      <c r="AQ860">
        <v>0</v>
      </c>
      <c r="AR860">
        <v>1</v>
      </c>
    </row>
    <row r="861" spans="1:44" x14ac:dyDescent="0.2">
      <c r="A861">
        <f>ROW(Source!A484)</f>
        <v>484</v>
      </c>
      <c r="B861">
        <v>86296493</v>
      </c>
      <c r="C861">
        <v>86296455</v>
      </c>
      <c r="D861">
        <v>27386415</v>
      </c>
      <c r="E861">
        <v>1</v>
      </c>
      <c r="F861">
        <v>1</v>
      </c>
      <c r="G861">
        <v>1</v>
      </c>
      <c r="H861">
        <v>3</v>
      </c>
      <c r="I861" t="s">
        <v>1092</v>
      </c>
      <c r="J861" t="s">
        <v>1093</v>
      </c>
      <c r="K861" t="s">
        <v>1094</v>
      </c>
      <c r="L861">
        <v>1348</v>
      </c>
      <c r="N861">
        <v>1009</v>
      </c>
      <c r="O861" t="s">
        <v>63</v>
      </c>
      <c r="P861" t="s">
        <v>63</v>
      </c>
      <c r="Q861">
        <v>1000</v>
      </c>
      <c r="X861">
        <v>3.1E-4</v>
      </c>
      <c r="Y861">
        <v>15620</v>
      </c>
      <c r="Z861">
        <v>0</v>
      </c>
      <c r="AA861">
        <v>0</v>
      </c>
      <c r="AB861">
        <v>0</v>
      </c>
      <c r="AC861">
        <v>0</v>
      </c>
      <c r="AD861">
        <v>1</v>
      </c>
      <c r="AE861">
        <v>0</v>
      </c>
      <c r="AF861" t="s">
        <v>6</v>
      </c>
      <c r="AG861">
        <v>3.1E-4</v>
      </c>
      <c r="AH861">
        <v>3</v>
      </c>
      <c r="AI861">
        <v>-1</v>
      </c>
      <c r="AJ861" t="s">
        <v>6</v>
      </c>
      <c r="AK861">
        <v>4</v>
      </c>
      <c r="AL861">
        <v>-4.8422000000000001</v>
      </c>
      <c r="AM861">
        <v>0</v>
      </c>
      <c r="AN861">
        <v>0</v>
      </c>
      <c r="AO861">
        <v>0</v>
      </c>
      <c r="AP861">
        <v>0</v>
      </c>
      <c r="AQ861">
        <v>0</v>
      </c>
      <c r="AR861">
        <v>1</v>
      </c>
    </row>
    <row r="862" spans="1:44" x14ac:dyDescent="0.2">
      <c r="A862">
        <f>ROW(Source!A484)</f>
        <v>484</v>
      </c>
      <c r="B862">
        <v>86296494</v>
      </c>
      <c r="C862">
        <v>86296455</v>
      </c>
      <c r="D862">
        <v>27391761</v>
      </c>
      <c r="E862">
        <v>1</v>
      </c>
      <c r="F862">
        <v>1</v>
      </c>
      <c r="G862">
        <v>1</v>
      </c>
      <c r="H862">
        <v>3</v>
      </c>
      <c r="I862" t="s">
        <v>1095</v>
      </c>
      <c r="J862" t="s">
        <v>1096</v>
      </c>
      <c r="K862" t="s">
        <v>1097</v>
      </c>
      <c r="L862">
        <v>1348</v>
      </c>
      <c r="N862">
        <v>1009</v>
      </c>
      <c r="O862" t="s">
        <v>63</v>
      </c>
      <c r="P862" t="s">
        <v>63</v>
      </c>
      <c r="Q862">
        <v>1000</v>
      </c>
      <c r="X862">
        <v>5.0000000000000001E-3</v>
      </c>
      <c r="Y862">
        <v>10988.93</v>
      </c>
      <c r="Z862">
        <v>0</v>
      </c>
      <c r="AA862">
        <v>0</v>
      </c>
      <c r="AB862">
        <v>0</v>
      </c>
      <c r="AC862">
        <v>0</v>
      </c>
      <c r="AD862">
        <v>1</v>
      </c>
      <c r="AE862">
        <v>0</v>
      </c>
      <c r="AF862" t="s">
        <v>6</v>
      </c>
      <c r="AG862">
        <v>5.0000000000000001E-3</v>
      </c>
      <c r="AH862">
        <v>3</v>
      </c>
      <c r="AI862">
        <v>-1</v>
      </c>
      <c r="AJ862" t="s">
        <v>6</v>
      </c>
      <c r="AK862">
        <v>4</v>
      </c>
      <c r="AL862">
        <v>-54.944650000000003</v>
      </c>
      <c r="AM862">
        <v>0</v>
      </c>
      <c r="AN862">
        <v>0</v>
      </c>
      <c r="AO862">
        <v>0</v>
      </c>
      <c r="AP862">
        <v>0</v>
      </c>
      <c r="AQ862">
        <v>0</v>
      </c>
      <c r="AR862">
        <v>1</v>
      </c>
    </row>
    <row r="863" spans="1:44" x14ac:dyDescent="0.2">
      <c r="A863">
        <f>ROW(Source!A484)</f>
        <v>484</v>
      </c>
      <c r="B863">
        <v>86296495</v>
      </c>
      <c r="C863">
        <v>86296455</v>
      </c>
      <c r="D863">
        <v>27390428</v>
      </c>
      <c r="E863">
        <v>1</v>
      </c>
      <c r="F863">
        <v>1</v>
      </c>
      <c r="G863">
        <v>1</v>
      </c>
      <c r="H863">
        <v>3</v>
      </c>
      <c r="I863" t="s">
        <v>1098</v>
      </c>
      <c r="J863" t="s">
        <v>1099</v>
      </c>
      <c r="K863" t="s">
        <v>1100</v>
      </c>
      <c r="L863">
        <v>1348</v>
      </c>
      <c r="N863">
        <v>1009</v>
      </c>
      <c r="O863" t="s">
        <v>63</v>
      </c>
      <c r="P863" t="s">
        <v>63</v>
      </c>
      <c r="Q863">
        <v>1000</v>
      </c>
      <c r="X863">
        <v>1</v>
      </c>
      <c r="Y863">
        <v>0</v>
      </c>
      <c r="Z863">
        <v>0</v>
      </c>
      <c r="AA863">
        <v>0</v>
      </c>
      <c r="AB863">
        <v>0</v>
      </c>
      <c r="AC863">
        <v>0</v>
      </c>
      <c r="AD863">
        <v>0</v>
      </c>
      <c r="AE863">
        <v>0</v>
      </c>
      <c r="AF863" t="s">
        <v>6</v>
      </c>
      <c r="AG863">
        <v>1</v>
      </c>
      <c r="AH863">
        <v>3</v>
      </c>
      <c r="AI863">
        <v>-1</v>
      </c>
      <c r="AJ863" t="s">
        <v>6</v>
      </c>
      <c r="AK863">
        <v>0</v>
      </c>
      <c r="AL863">
        <v>0</v>
      </c>
      <c r="AM863">
        <v>0</v>
      </c>
      <c r="AN863">
        <v>0</v>
      </c>
      <c r="AO863">
        <v>0</v>
      </c>
      <c r="AP863">
        <v>0</v>
      </c>
      <c r="AQ863">
        <v>0</v>
      </c>
      <c r="AR863">
        <v>0</v>
      </c>
    </row>
    <row r="864" spans="1:44" x14ac:dyDescent="0.2">
      <c r="A864">
        <f>ROW(Source!A484)</f>
        <v>484</v>
      </c>
      <c r="B864">
        <v>86296496</v>
      </c>
      <c r="C864">
        <v>86296455</v>
      </c>
      <c r="D864">
        <v>27429718</v>
      </c>
      <c r="E864">
        <v>1</v>
      </c>
      <c r="F864">
        <v>1</v>
      </c>
      <c r="G864">
        <v>1</v>
      </c>
      <c r="H864">
        <v>3</v>
      </c>
      <c r="I864" t="s">
        <v>1101</v>
      </c>
      <c r="J864" t="s">
        <v>1102</v>
      </c>
      <c r="K864" t="s">
        <v>1103</v>
      </c>
      <c r="L864">
        <v>1302</v>
      </c>
      <c r="N864">
        <v>1003</v>
      </c>
      <c r="O864" t="s">
        <v>1104</v>
      </c>
      <c r="P864" t="s">
        <v>1104</v>
      </c>
      <c r="Q864">
        <v>10</v>
      </c>
      <c r="X864">
        <v>1.8700000000000001E-2</v>
      </c>
      <c r="Y864">
        <v>50.25</v>
      </c>
      <c r="Z864">
        <v>0</v>
      </c>
      <c r="AA864">
        <v>0</v>
      </c>
      <c r="AB864">
        <v>0</v>
      </c>
      <c r="AC864">
        <v>0</v>
      </c>
      <c r="AD864">
        <v>1</v>
      </c>
      <c r="AE864">
        <v>0</v>
      </c>
      <c r="AF864" t="s">
        <v>6</v>
      </c>
      <c r="AG864">
        <v>1.8700000000000001E-2</v>
      </c>
      <c r="AH864">
        <v>3</v>
      </c>
      <c r="AI864">
        <v>-1</v>
      </c>
      <c r="AJ864" t="s">
        <v>6</v>
      </c>
      <c r="AK864">
        <v>4</v>
      </c>
      <c r="AL864">
        <v>-0.93967500000000004</v>
      </c>
      <c r="AM864">
        <v>0</v>
      </c>
      <c r="AN864">
        <v>0</v>
      </c>
      <c r="AO864">
        <v>0</v>
      </c>
      <c r="AP864">
        <v>0</v>
      </c>
      <c r="AQ864">
        <v>0</v>
      </c>
      <c r="AR864">
        <v>1</v>
      </c>
    </row>
    <row r="865" spans="1:44" x14ac:dyDescent="0.2">
      <c r="A865">
        <f>ROW(Source!A499)</f>
        <v>499</v>
      </c>
      <c r="B865">
        <v>86296518</v>
      </c>
      <c r="C865">
        <v>86296504</v>
      </c>
      <c r="D865">
        <v>27493087</v>
      </c>
      <c r="E865">
        <v>1</v>
      </c>
      <c r="F865">
        <v>1</v>
      </c>
      <c r="G865">
        <v>1</v>
      </c>
      <c r="H865">
        <v>1</v>
      </c>
      <c r="I865" t="s">
        <v>928</v>
      </c>
      <c r="J865" t="s">
        <v>6</v>
      </c>
      <c r="K865" t="s">
        <v>929</v>
      </c>
      <c r="L865">
        <v>1369</v>
      </c>
      <c r="N865">
        <v>1013</v>
      </c>
      <c r="O865" t="s">
        <v>921</v>
      </c>
      <c r="P865" t="s">
        <v>921</v>
      </c>
      <c r="Q865">
        <v>1</v>
      </c>
      <c r="X865">
        <v>170.24</v>
      </c>
      <c r="Y865">
        <v>0</v>
      </c>
      <c r="Z865">
        <v>0</v>
      </c>
      <c r="AA865">
        <v>0</v>
      </c>
      <c r="AB865">
        <v>9.48</v>
      </c>
      <c r="AC865">
        <v>0</v>
      </c>
      <c r="AD865">
        <v>1</v>
      </c>
      <c r="AE865">
        <v>1</v>
      </c>
      <c r="AF865" t="s">
        <v>6</v>
      </c>
      <c r="AG865">
        <v>170.24</v>
      </c>
      <c r="AH865">
        <v>2</v>
      </c>
      <c r="AI865">
        <v>86296505</v>
      </c>
      <c r="AJ865">
        <v>785</v>
      </c>
      <c r="AK865">
        <v>0</v>
      </c>
      <c r="AL865">
        <v>0</v>
      </c>
      <c r="AM865">
        <v>0</v>
      </c>
      <c r="AN865">
        <v>0</v>
      </c>
      <c r="AO865">
        <v>0</v>
      </c>
      <c r="AP865">
        <v>0</v>
      </c>
      <c r="AQ865">
        <v>0</v>
      </c>
      <c r="AR865">
        <v>0</v>
      </c>
    </row>
    <row r="866" spans="1:44" x14ac:dyDescent="0.2">
      <c r="A866">
        <f>ROW(Source!A499)</f>
        <v>499</v>
      </c>
      <c r="B866">
        <v>86296519</v>
      </c>
      <c r="C866">
        <v>86296504</v>
      </c>
      <c r="D866">
        <v>121548</v>
      </c>
      <c r="E866">
        <v>1</v>
      </c>
      <c r="F866">
        <v>1</v>
      </c>
      <c r="G866">
        <v>1</v>
      </c>
      <c r="H866">
        <v>1</v>
      </c>
      <c r="I866" t="s">
        <v>39</v>
      </c>
      <c r="J866" t="s">
        <v>6</v>
      </c>
      <c r="K866" t="s">
        <v>922</v>
      </c>
      <c r="L866">
        <v>608254</v>
      </c>
      <c r="N866">
        <v>1013</v>
      </c>
      <c r="O866" t="s">
        <v>923</v>
      </c>
      <c r="P866" t="s">
        <v>923</v>
      </c>
      <c r="Q866">
        <v>1</v>
      </c>
      <c r="X866">
        <v>34.58</v>
      </c>
      <c r="Y866">
        <v>0</v>
      </c>
      <c r="Z866">
        <v>0</v>
      </c>
      <c r="AA866">
        <v>0</v>
      </c>
      <c r="AB866">
        <v>0</v>
      </c>
      <c r="AC866">
        <v>0</v>
      </c>
      <c r="AD866">
        <v>1</v>
      </c>
      <c r="AE866">
        <v>2</v>
      </c>
      <c r="AF866" t="s">
        <v>6</v>
      </c>
      <c r="AG866">
        <v>34.58</v>
      </c>
      <c r="AH866">
        <v>2</v>
      </c>
      <c r="AI866">
        <v>86296506</v>
      </c>
      <c r="AJ866">
        <v>786</v>
      </c>
      <c r="AK866">
        <v>0</v>
      </c>
      <c r="AL866">
        <v>0</v>
      </c>
      <c r="AM866">
        <v>0</v>
      </c>
      <c r="AN866">
        <v>0</v>
      </c>
      <c r="AO866">
        <v>0</v>
      </c>
      <c r="AP866">
        <v>0</v>
      </c>
      <c r="AQ866">
        <v>0</v>
      </c>
      <c r="AR866">
        <v>0</v>
      </c>
    </row>
    <row r="867" spans="1:44" x14ac:dyDescent="0.2">
      <c r="A867">
        <f>ROW(Source!A499)</f>
        <v>499</v>
      </c>
      <c r="B867">
        <v>86296520</v>
      </c>
      <c r="C867">
        <v>86296504</v>
      </c>
      <c r="D867">
        <v>27439499</v>
      </c>
      <c r="E867">
        <v>1</v>
      </c>
      <c r="F867">
        <v>1</v>
      </c>
      <c r="G867">
        <v>1</v>
      </c>
      <c r="H867">
        <v>2</v>
      </c>
      <c r="I867" t="s">
        <v>930</v>
      </c>
      <c r="J867" t="s">
        <v>931</v>
      </c>
      <c r="K867" t="s">
        <v>932</v>
      </c>
      <c r="L867">
        <v>1368</v>
      </c>
      <c r="N867">
        <v>1011</v>
      </c>
      <c r="O867" t="s">
        <v>927</v>
      </c>
      <c r="P867" t="s">
        <v>927</v>
      </c>
      <c r="Q867">
        <v>1</v>
      </c>
      <c r="X867">
        <v>1.42</v>
      </c>
      <c r="Y867">
        <v>0</v>
      </c>
      <c r="Z867">
        <v>112.67</v>
      </c>
      <c r="AA867">
        <v>13.61</v>
      </c>
      <c r="AB867">
        <v>0</v>
      </c>
      <c r="AC867">
        <v>0</v>
      </c>
      <c r="AD867">
        <v>1</v>
      </c>
      <c r="AE867">
        <v>0</v>
      </c>
      <c r="AF867" t="s">
        <v>6</v>
      </c>
      <c r="AG867">
        <v>1.42</v>
      </c>
      <c r="AH867">
        <v>2</v>
      </c>
      <c r="AI867">
        <v>86296507</v>
      </c>
      <c r="AJ867">
        <v>787</v>
      </c>
      <c r="AK867">
        <v>0</v>
      </c>
      <c r="AL867">
        <v>0</v>
      </c>
      <c r="AM867">
        <v>0</v>
      </c>
      <c r="AN867">
        <v>0</v>
      </c>
      <c r="AO867">
        <v>0</v>
      </c>
      <c r="AP867">
        <v>0</v>
      </c>
      <c r="AQ867">
        <v>0</v>
      </c>
      <c r="AR867">
        <v>0</v>
      </c>
    </row>
    <row r="868" spans="1:44" x14ac:dyDescent="0.2">
      <c r="A868">
        <f>ROW(Source!A499)</f>
        <v>499</v>
      </c>
      <c r="B868">
        <v>86296521</v>
      </c>
      <c r="C868">
        <v>86296504</v>
      </c>
      <c r="D868">
        <v>27439522</v>
      </c>
      <c r="E868">
        <v>1</v>
      </c>
      <c r="F868">
        <v>1</v>
      </c>
      <c r="G868">
        <v>1</v>
      </c>
      <c r="H868">
        <v>2</v>
      </c>
      <c r="I868" t="s">
        <v>1015</v>
      </c>
      <c r="J868" t="s">
        <v>1016</v>
      </c>
      <c r="K868" t="s">
        <v>1017</v>
      </c>
      <c r="L868">
        <v>1368</v>
      </c>
      <c r="N868">
        <v>1011</v>
      </c>
      <c r="O868" t="s">
        <v>927</v>
      </c>
      <c r="P868" t="s">
        <v>927</v>
      </c>
      <c r="Q868">
        <v>1</v>
      </c>
      <c r="X868">
        <v>16.579999999999998</v>
      </c>
      <c r="Y868">
        <v>0</v>
      </c>
      <c r="Z868">
        <v>263.5</v>
      </c>
      <c r="AA868">
        <v>25.3</v>
      </c>
      <c r="AB868">
        <v>0</v>
      </c>
      <c r="AC868">
        <v>0</v>
      </c>
      <c r="AD868">
        <v>1</v>
      </c>
      <c r="AE868">
        <v>0</v>
      </c>
      <c r="AF868" t="s">
        <v>6</v>
      </c>
      <c r="AG868">
        <v>16.579999999999998</v>
      </c>
      <c r="AH868">
        <v>2</v>
      </c>
      <c r="AI868">
        <v>86296508</v>
      </c>
      <c r="AJ868">
        <v>788</v>
      </c>
      <c r="AK868">
        <v>0</v>
      </c>
      <c r="AL868">
        <v>0</v>
      </c>
      <c r="AM868">
        <v>0</v>
      </c>
      <c r="AN868">
        <v>0</v>
      </c>
      <c r="AO868">
        <v>0</v>
      </c>
      <c r="AP868">
        <v>0</v>
      </c>
      <c r="AQ868">
        <v>0</v>
      </c>
      <c r="AR868">
        <v>0</v>
      </c>
    </row>
    <row r="869" spans="1:44" x14ac:dyDescent="0.2">
      <c r="A869">
        <f>ROW(Source!A499)</f>
        <v>499</v>
      </c>
      <c r="B869">
        <v>86296522</v>
      </c>
      <c r="C869">
        <v>86296504</v>
      </c>
      <c r="D869">
        <v>27439584</v>
      </c>
      <c r="E869">
        <v>1</v>
      </c>
      <c r="F869">
        <v>1</v>
      </c>
      <c r="G869">
        <v>1</v>
      </c>
      <c r="H869">
        <v>2</v>
      </c>
      <c r="I869" t="s">
        <v>983</v>
      </c>
      <c r="J869" t="s">
        <v>984</v>
      </c>
      <c r="K869" t="s">
        <v>985</v>
      </c>
      <c r="L869">
        <v>1368</v>
      </c>
      <c r="N869">
        <v>1011</v>
      </c>
      <c r="O869" t="s">
        <v>927</v>
      </c>
      <c r="P869" t="s">
        <v>927</v>
      </c>
      <c r="Q869">
        <v>1</v>
      </c>
      <c r="X869">
        <v>0.22</v>
      </c>
      <c r="Y869">
        <v>0</v>
      </c>
      <c r="Z869">
        <v>1.56</v>
      </c>
      <c r="AA869">
        <v>0</v>
      </c>
      <c r="AB869">
        <v>0</v>
      </c>
      <c r="AC869">
        <v>0</v>
      </c>
      <c r="AD869">
        <v>1</v>
      </c>
      <c r="AE869">
        <v>0</v>
      </c>
      <c r="AF869" t="s">
        <v>6</v>
      </c>
      <c r="AG869">
        <v>0.22</v>
      </c>
      <c r="AH869">
        <v>2</v>
      </c>
      <c r="AI869">
        <v>86296509</v>
      </c>
      <c r="AJ869">
        <v>789</v>
      </c>
      <c r="AK869">
        <v>0</v>
      </c>
      <c r="AL869">
        <v>0</v>
      </c>
      <c r="AM869">
        <v>0</v>
      </c>
      <c r="AN869">
        <v>0</v>
      </c>
      <c r="AO869">
        <v>0</v>
      </c>
      <c r="AP869">
        <v>0</v>
      </c>
      <c r="AQ869">
        <v>0</v>
      </c>
      <c r="AR869">
        <v>0</v>
      </c>
    </row>
    <row r="870" spans="1:44" x14ac:dyDescent="0.2">
      <c r="A870">
        <f>ROW(Source!A499)</f>
        <v>499</v>
      </c>
      <c r="B870">
        <v>86296523</v>
      </c>
      <c r="C870">
        <v>86296504</v>
      </c>
      <c r="D870">
        <v>27439705</v>
      </c>
      <c r="E870">
        <v>1</v>
      </c>
      <c r="F870">
        <v>1</v>
      </c>
      <c r="G870">
        <v>1</v>
      </c>
      <c r="H870">
        <v>2</v>
      </c>
      <c r="I870" t="s">
        <v>986</v>
      </c>
      <c r="J870" t="s">
        <v>987</v>
      </c>
      <c r="K870" t="s">
        <v>988</v>
      </c>
      <c r="L870">
        <v>1368</v>
      </c>
      <c r="N870">
        <v>1011</v>
      </c>
      <c r="O870" t="s">
        <v>927</v>
      </c>
      <c r="P870" t="s">
        <v>927</v>
      </c>
      <c r="Q870">
        <v>1</v>
      </c>
      <c r="X870">
        <v>11.87</v>
      </c>
      <c r="Y870">
        <v>0</v>
      </c>
      <c r="Z870">
        <v>1.1000000000000001</v>
      </c>
      <c r="AA870">
        <v>0</v>
      </c>
      <c r="AB870">
        <v>0</v>
      </c>
      <c r="AC870">
        <v>0</v>
      </c>
      <c r="AD870">
        <v>1</v>
      </c>
      <c r="AE870">
        <v>0</v>
      </c>
      <c r="AF870" t="s">
        <v>6</v>
      </c>
      <c r="AG870">
        <v>11.87</v>
      </c>
      <c r="AH870">
        <v>2</v>
      </c>
      <c r="AI870">
        <v>86296510</v>
      </c>
      <c r="AJ870">
        <v>790</v>
      </c>
      <c r="AK870">
        <v>0</v>
      </c>
      <c r="AL870">
        <v>0</v>
      </c>
      <c r="AM870">
        <v>0</v>
      </c>
      <c r="AN870">
        <v>0</v>
      </c>
      <c r="AO870">
        <v>0</v>
      </c>
      <c r="AP870">
        <v>0</v>
      </c>
      <c r="AQ870">
        <v>0</v>
      </c>
      <c r="AR870">
        <v>0</v>
      </c>
    </row>
    <row r="871" spans="1:44" x14ac:dyDescent="0.2">
      <c r="A871">
        <f>ROW(Source!A499)</f>
        <v>499</v>
      </c>
      <c r="B871">
        <v>86296524</v>
      </c>
      <c r="C871">
        <v>86296504</v>
      </c>
      <c r="D871">
        <v>27439713</v>
      </c>
      <c r="E871">
        <v>1</v>
      </c>
      <c r="F871">
        <v>1</v>
      </c>
      <c r="G871">
        <v>1</v>
      </c>
      <c r="H871">
        <v>2</v>
      </c>
      <c r="I871" t="s">
        <v>989</v>
      </c>
      <c r="J871" t="s">
        <v>990</v>
      </c>
      <c r="K871" t="s">
        <v>991</v>
      </c>
      <c r="L871">
        <v>1368</v>
      </c>
      <c r="N871">
        <v>1011</v>
      </c>
      <c r="O871" t="s">
        <v>927</v>
      </c>
      <c r="P871" t="s">
        <v>927</v>
      </c>
      <c r="Q871">
        <v>1</v>
      </c>
      <c r="X871">
        <v>5.56</v>
      </c>
      <c r="Y871">
        <v>0</v>
      </c>
      <c r="Z871">
        <v>11.76</v>
      </c>
      <c r="AA871">
        <v>0</v>
      </c>
      <c r="AB871">
        <v>0</v>
      </c>
      <c r="AC871">
        <v>0</v>
      </c>
      <c r="AD871">
        <v>1</v>
      </c>
      <c r="AE871">
        <v>0</v>
      </c>
      <c r="AF871" t="s">
        <v>6</v>
      </c>
      <c r="AG871">
        <v>5.56</v>
      </c>
      <c r="AH871">
        <v>2</v>
      </c>
      <c r="AI871">
        <v>86296511</v>
      </c>
      <c r="AJ871">
        <v>791</v>
      </c>
      <c r="AK871">
        <v>0</v>
      </c>
      <c r="AL871">
        <v>0</v>
      </c>
      <c r="AM871">
        <v>0</v>
      </c>
      <c r="AN871">
        <v>0</v>
      </c>
      <c r="AO871">
        <v>0</v>
      </c>
      <c r="AP871">
        <v>0</v>
      </c>
      <c r="AQ871">
        <v>0</v>
      </c>
      <c r="AR871">
        <v>0</v>
      </c>
    </row>
    <row r="872" spans="1:44" x14ac:dyDescent="0.2">
      <c r="A872">
        <f>ROW(Source!A499)</f>
        <v>499</v>
      </c>
      <c r="B872">
        <v>86296525</v>
      </c>
      <c r="C872">
        <v>86296504</v>
      </c>
      <c r="D872">
        <v>27439719</v>
      </c>
      <c r="E872">
        <v>1</v>
      </c>
      <c r="F872">
        <v>1</v>
      </c>
      <c r="G872">
        <v>1</v>
      </c>
      <c r="H872">
        <v>2</v>
      </c>
      <c r="I872" t="s">
        <v>992</v>
      </c>
      <c r="J872" t="s">
        <v>993</v>
      </c>
      <c r="K872" t="s">
        <v>994</v>
      </c>
      <c r="L872">
        <v>1368</v>
      </c>
      <c r="N872">
        <v>1011</v>
      </c>
      <c r="O872" t="s">
        <v>927</v>
      </c>
      <c r="P872" t="s">
        <v>927</v>
      </c>
      <c r="Q872">
        <v>1</v>
      </c>
      <c r="X872">
        <v>0.27</v>
      </c>
      <c r="Y872">
        <v>0</v>
      </c>
      <c r="Z872">
        <v>6.57</v>
      </c>
      <c r="AA872">
        <v>0</v>
      </c>
      <c r="AB872">
        <v>0</v>
      </c>
      <c r="AC872">
        <v>0</v>
      </c>
      <c r="AD872">
        <v>1</v>
      </c>
      <c r="AE872">
        <v>0</v>
      </c>
      <c r="AF872" t="s">
        <v>6</v>
      </c>
      <c r="AG872">
        <v>0.27</v>
      </c>
      <c r="AH872">
        <v>2</v>
      </c>
      <c r="AI872">
        <v>86296512</v>
      </c>
      <c r="AJ872">
        <v>792</v>
      </c>
      <c r="AK872">
        <v>0</v>
      </c>
      <c r="AL872">
        <v>0</v>
      </c>
      <c r="AM872">
        <v>0</v>
      </c>
      <c r="AN872">
        <v>0</v>
      </c>
      <c r="AO872">
        <v>0</v>
      </c>
      <c r="AP872">
        <v>0</v>
      </c>
      <c r="AQ872">
        <v>0</v>
      </c>
      <c r="AR872">
        <v>0</v>
      </c>
    </row>
    <row r="873" spans="1:44" x14ac:dyDescent="0.2">
      <c r="A873">
        <f>ROW(Source!A499)</f>
        <v>499</v>
      </c>
      <c r="B873">
        <v>86296526</v>
      </c>
      <c r="C873">
        <v>86296504</v>
      </c>
      <c r="D873">
        <v>27441327</v>
      </c>
      <c r="E873">
        <v>1</v>
      </c>
      <c r="F873">
        <v>1</v>
      </c>
      <c r="G873">
        <v>1</v>
      </c>
      <c r="H873">
        <v>2</v>
      </c>
      <c r="I873" t="s">
        <v>936</v>
      </c>
      <c r="J873" t="s">
        <v>937</v>
      </c>
      <c r="K873" t="s">
        <v>938</v>
      </c>
      <c r="L873">
        <v>1368</v>
      </c>
      <c r="N873">
        <v>1011</v>
      </c>
      <c r="O873" t="s">
        <v>927</v>
      </c>
      <c r="P873" t="s">
        <v>927</v>
      </c>
      <c r="Q873">
        <v>1</v>
      </c>
      <c r="X873">
        <v>1.56</v>
      </c>
      <c r="Y873">
        <v>0</v>
      </c>
      <c r="Z873">
        <v>93.37</v>
      </c>
      <c r="AA873">
        <v>11.69</v>
      </c>
      <c r="AB873">
        <v>0</v>
      </c>
      <c r="AC873">
        <v>0</v>
      </c>
      <c r="AD873">
        <v>1</v>
      </c>
      <c r="AE873">
        <v>0</v>
      </c>
      <c r="AF873" t="s">
        <v>6</v>
      </c>
      <c r="AG873">
        <v>1.56</v>
      </c>
      <c r="AH873">
        <v>2</v>
      </c>
      <c r="AI873">
        <v>86296513</v>
      </c>
      <c r="AJ873">
        <v>793</v>
      </c>
      <c r="AK873">
        <v>0</v>
      </c>
      <c r="AL873">
        <v>0</v>
      </c>
      <c r="AM873">
        <v>0</v>
      </c>
      <c r="AN873">
        <v>0</v>
      </c>
      <c r="AO873">
        <v>0</v>
      </c>
      <c r="AP873">
        <v>0</v>
      </c>
      <c r="AQ873">
        <v>0</v>
      </c>
      <c r="AR873">
        <v>0</v>
      </c>
    </row>
    <row r="874" spans="1:44" x14ac:dyDescent="0.2">
      <c r="A874">
        <f>ROW(Source!A499)</f>
        <v>499</v>
      </c>
      <c r="B874">
        <v>86296527</v>
      </c>
      <c r="C874">
        <v>86296504</v>
      </c>
      <c r="D874">
        <v>27371625</v>
      </c>
      <c r="E874">
        <v>1</v>
      </c>
      <c r="F874">
        <v>1</v>
      </c>
      <c r="G874">
        <v>1</v>
      </c>
      <c r="H874">
        <v>3</v>
      </c>
      <c r="I874" t="s">
        <v>1071</v>
      </c>
      <c r="J874" t="s">
        <v>1072</v>
      </c>
      <c r="K874" t="s">
        <v>1073</v>
      </c>
      <c r="L874">
        <v>1348</v>
      </c>
      <c r="N874">
        <v>1009</v>
      </c>
      <c r="O874" t="s">
        <v>63</v>
      </c>
      <c r="P874" t="s">
        <v>63</v>
      </c>
      <c r="Q874">
        <v>1000</v>
      </c>
      <c r="X874">
        <v>5.4000000000000001E-4</v>
      </c>
      <c r="Y874">
        <v>37900</v>
      </c>
      <c r="Z874">
        <v>0</v>
      </c>
      <c r="AA874">
        <v>0</v>
      </c>
      <c r="AB874">
        <v>0</v>
      </c>
      <c r="AC874">
        <v>0</v>
      </c>
      <c r="AD874">
        <v>1</v>
      </c>
      <c r="AE874">
        <v>0</v>
      </c>
      <c r="AF874" t="s">
        <v>6</v>
      </c>
      <c r="AG874">
        <v>5.4000000000000001E-4</v>
      </c>
      <c r="AH874">
        <v>3</v>
      </c>
      <c r="AI874">
        <v>-1</v>
      </c>
      <c r="AJ874" t="s">
        <v>6</v>
      </c>
      <c r="AK874">
        <v>4</v>
      </c>
      <c r="AL874">
        <v>-20.466000000000001</v>
      </c>
      <c r="AM874">
        <v>0</v>
      </c>
      <c r="AN874">
        <v>0</v>
      </c>
      <c r="AO874">
        <v>0</v>
      </c>
      <c r="AP874">
        <v>0</v>
      </c>
      <c r="AQ874">
        <v>0</v>
      </c>
      <c r="AR874">
        <v>1</v>
      </c>
    </row>
    <row r="875" spans="1:44" x14ac:dyDescent="0.2">
      <c r="A875">
        <f>ROW(Source!A499)</f>
        <v>499</v>
      </c>
      <c r="B875">
        <v>86296528</v>
      </c>
      <c r="C875">
        <v>86296504</v>
      </c>
      <c r="D875">
        <v>27371079</v>
      </c>
      <c r="E875">
        <v>1</v>
      </c>
      <c r="F875">
        <v>1</v>
      </c>
      <c r="G875">
        <v>1</v>
      </c>
      <c r="H875">
        <v>3</v>
      </c>
      <c r="I875" t="s">
        <v>249</v>
      </c>
      <c r="J875" t="s">
        <v>251</v>
      </c>
      <c r="K875" t="s">
        <v>250</v>
      </c>
      <c r="L875">
        <v>1339</v>
      </c>
      <c r="N875">
        <v>1007</v>
      </c>
      <c r="O875" t="s">
        <v>32</v>
      </c>
      <c r="P875" t="s">
        <v>32</v>
      </c>
      <c r="Q875">
        <v>1</v>
      </c>
      <c r="X875">
        <v>2.98</v>
      </c>
      <c r="Y875">
        <v>6.22</v>
      </c>
      <c r="Z875">
        <v>0</v>
      </c>
      <c r="AA875">
        <v>0</v>
      </c>
      <c r="AB875">
        <v>0</v>
      </c>
      <c r="AC875">
        <v>0</v>
      </c>
      <c r="AD875">
        <v>1</v>
      </c>
      <c r="AE875">
        <v>0</v>
      </c>
      <c r="AF875" t="s">
        <v>6</v>
      </c>
      <c r="AG875">
        <v>2.98</v>
      </c>
      <c r="AH875">
        <v>3</v>
      </c>
      <c r="AI875">
        <v>-1</v>
      </c>
      <c r="AJ875" t="s">
        <v>6</v>
      </c>
      <c r="AK875">
        <v>4</v>
      </c>
      <c r="AL875">
        <v>-18.535599999999999</v>
      </c>
      <c r="AM875">
        <v>0</v>
      </c>
      <c r="AN875">
        <v>0</v>
      </c>
      <c r="AO875">
        <v>0</v>
      </c>
      <c r="AP875">
        <v>0</v>
      </c>
      <c r="AQ875">
        <v>0</v>
      </c>
      <c r="AR875">
        <v>1</v>
      </c>
    </row>
    <row r="876" spans="1:44" x14ac:dyDescent="0.2">
      <c r="A876">
        <f>ROW(Source!A499)</f>
        <v>499</v>
      </c>
      <c r="B876">
        <v>86296529</v>
      </c>
      <c r="C876">
        <v>86296504</v>
      </c>
      <c r="D876">
        <v>27377902</v>
      </c>
      <c r="E876">
        <v>1</v>
      </c>
      <c r="F876">
        <v>1</v>
      </c>
      <c r="G876">
        <v>1</v>
      </c>
      <c r="H876">
        <v>3</v>
      </c>
      <c r="I876" t="s">
        <v>1074</v>
      </c>
      <c r="J876" t="s">
        <v>1075</v>
      </c>
      <c r="K876" t="s">
        <v>1076</v>
      </c>
      <c r="L876">
        <v>1348</v>
      </c>
      <c r="N876">
        <v>1009</v>
      </c>
      <c r="O876" t="s">
        <v>63</v>
      </c>
      <c r="P876" t="s">
        <v>63</v>
      </c>
      <c r="Q876">
        <v>1000</v>
      </c>
      <c r="X876">
        <v>1.2999999999999999E-4</v>
      </c>
      <c r="Y876">
        <v>4965.4399999999996</v>
      </c>
      <c r="Z876">
        <v>0</v>
      </c>
      <c r="AA876">
        <v>0</v>
      </c>
      <c r="AB876">
        <v>0</v>
      </c>
      <c r="AC876">
        <v>0</v>
      </c>
      <c r="AD876">
        <v>1</v>
      </c>
      <c r="AE876">
        <v>0</v>
      </c>
      <c r="AF876" t="s">
        <v>6</v>
      </c>
      <c r="AG876">
        <v>1.2999999999999999E-4</v>
      </c>
      <c r="AH876">
        <v>3</v>
      </c>
      <c r="AI876">
        <v>-1</v>
      </c>
      <c r="AJ876" t="s">
        <v>6</v>
      </c>
      <c r="AK876">
        <v>4</v>
      </c>
      <c r="AL876">
        <v>-0.64550719999999984</v>
      </c>
      <c r="AM876">
        <v>0</v>
      </c>
      <c r="AN876">
        <v>0</v>
      </c>
      <c r="AO876">
        <v>0</v>
      </c>
      <c r="AP876">
        <v>0</v>
      </c>
      <c r="AQ876">
        <v>0</v>
      </c>
      <c r="AR876">
        <v>1</v>
      </c>
    </row>
    <row r="877" spans="1:44" x14ac:dyDescent="0.2">
      <c r="A877">
        <f>ROW(Source!A499)</f>
        <v>499</v>
      </c>
      <c r="B877">
        <v>86296530</v>
      </c>
      <c r="C877">
        <v>86296504</v>
      </c>
      <c r="D877">
        <v>27378107</v>
      </c>
      <c r="E877">
        <v>1</v>
      </c>
      <c r="F877">
        <v>1</v>
      </c>
      <c r="G877">
        <v>1</v>
      </c>
      <c r="H877">
        <v>3</v>
      </c>
      <c r="I877" t="s">
        <v>1077</v>
      </c>
      <c r="J877" t="s">
        <v>1078</v>
      </c>
      <c r="K877" t="s">
        <v>1079</v>
      </c>
      <c r="L877">
        <v>1348</v>
      </c>
      <c r="N877">
        <v>1009</v>
      </c>
      <c r="O877" t="s">
        <v>63</v>
      </c>
      <c r="P877" t="s">
        <v>63</v>
      </c>
      <c r="Q877">
        <v>1000</v>
      </c>
      <c r="X877">
        <v>1.04E-2</v>
      </c>
      <c r="Y877">
        <v>4950</v>
      </c>
      <c r="Z877">
        <v>0</v>
      </c>
      <c r="AA877">
        <v>0</v>
      </c>
      <c r="AB877">
        <v>0</v>
      </c>
      <c r="AC877">
        <v>0</v>
      </c>
      <c r="AD877">
        <v>1</v>
      </c>
      <c r="AE877">
        <v>0</v>
      </c>
      <c r="AF877" t="s">
        <v>6</v>
      </c>
      <c r="AG877">
        <v>1.04E-2</v>
      </c>
      <c r="AH877">
        <v>3</v>
      </c>
      <c r="AI877">
        <v>-1</v>
      </c>
      <c r="AJ877" t="s">
        <v>6</v>
      </c>
      <c r="AK877">
        <v>4</v>
      </c>
      <c r="AL877">
        <v>-51.48</v>
      </c>
      <c r="AM877">
        <v>0</v>
      </c>
      <c r="AN877">
        <v>0</v>
      </c>
      <c r="AO877">
        <v>0</v>
      </c>
      <c r="AP877">
        <v>0</v>
      </c>
      <c r="AQ877">
        <v>0</v>
      </c>
      <c r="AR877">
        <v>1</v>
      </c>
    </row>
    <row r="878" spans="1:44" x14ac:dyDescent="0.2">
      <c r="A878">
        <f>ROW(Source!A499)</f>
        <v>499</v>
      </c>
      <c r="B878">
        <v>86296531</v>
      </c>
      <c r="C878">
        <v>86296504</v>
      </c>
      <c r="D878">
        <v>27378255</v>
      </c>
      <c r="E878">
        <v>1</v>
      </c>
      <c r="F878">
        <v>1</v>
      </c>
      <c r="G878">
        <v>1</v>
      </c>
      <c r="H878">
        <v>3</v>
      </c>
      <c r="I878" t="s">
        <v>89</v>
      </c>
      <c r="J878" t="s">
        <v>1121</v>
      </c>
      <c r="K878" t="s">
        <v>90</v>
      </c>
      <c r="L878">
        <v>1348</v>
      </c>
      <c r="N878">
        <v>1009</v>
      </c>
      <c r="O878" t="s">
        <v>63</v>
      </c>
      <c r="P878" t="s">
        <v>63</v>
      </c>
      <c r="Q878">
        <v>1000</v>
      </c>
      <c r="X878">
        <v>3.0999999999999999E-3</v>
      </c>
      <c r="Y878">
        <v>10380</v>
      </c>
      <c r="Z878">
        <v>0</v>
      </c>
      <c r="AA878">
        <v>0</v>
      </c>
      <c r="AB878">
        <v>0</v>
      </c>
      <c r="AC878">
        <v>0</v>
      </c>
      <c r="AD878">
        <v>1</v>
      </c>
      <c r="AE878">
        <v>0</v>
      </c>
      <c r="AF878" t="s">
        <v>6</v>
      </c>
      <c r="AG878">
        <v>3.0999999999999999E-3</v>
      </c>
      <c r="AH878">
        <v>3</v>
      </c>
      <c r="AI878">
        <v>-1</v>
      </c>
      <c r="AJ878" t="s">
        <v>6</v>
      </c>
      <c r="AK878">
        <v>4</v>
      </c>
      <c r="AL878">
        <v>-32.177999999999997</v>
      </c>
      <c r="AM878">
        <v>0</v>
      </c>
      <c r="AN878">
        <v>0</v>
      </c>
      <c r="AO878">
        <v>0</v>
      </c>
      <c r="AP878">
        <v>0</v>
      </c>
      <c r="AQ878">
        <v>0</v>
      </c>
      <c r="AR878">
        <v>1</v>
      </c>
    </row>
    <row r="879" spans="1:44" x14ac:dyDescent="0.2">
      <c r="A879">
        <f>ROW(Source!A499)</f>
        <v>499</v>
      </c>
      <c r="B879">
        <v>86296532</v>
      </c>
      <c r="C879">
        <v>86296504</v>
      </c>
      <c r="D879">
        <v>27378501</v>
      </c>
      <c r="E879">
        <v>1</v>
      </c>
      <c r="F879">
        <v>1</v>
      </c>
      <c r="G879">
        <v>1</v>
      </c>
      <c r="H879">
        <v>3</v>
      </c>
      <c r="I879" t="s">
        <v>1083</v>
      </c>
      <c r="J879" t="s">
        <v>1084</v>
      </c>
      <c r="K879" t="s">
        <v>1085</v>
      </c>
      <c r="L879">
        <v>1348</v>
      </c>
      <c r="N879">
        <v>1009</v>
      </c>
      <c r="O879" t="s">
        <v>63</v>
      </c>
      <c r="P879" t="s">
        <v>63</v>
      </c>
      <c r="Q879">
        <v>1000</v>
      </c>
      <c r="X879">
        <v>1.26E-2</v>
      </c>
      <c r="Y879">
        <v>9100</v>
      </c>
      <c r="Z879">
        <v>0</v>
      </c>
      <c r="AA879">
        <v>0</v>
      </c>
      <c r="AB879">
        <v>0</v>
      </c>
      <c r="AC879">
        <v>0</v>
      </c>
      <c r="AD879">
        <v>1</v>
      </c>
      <c r="AE879">
        <v>0</v>
      </c>
      <c r="AF879" t="s">
        <v>6</v>
      </c>
      <c r="AG879">
        <v>1.26E-2</v>
      </c>
      <c r="AH879">
        <v>3</v>
      </c>
      <c r="AI879">
        <v>-1</v>
      </c>
      <c r="AJ879" t="s">
        <v>6</v>
      </c>
      <c r="AK879">
        <v>4</v>
      </c>
      <c r="AL879">
        <v>-114.66</v>
      </c>
      <c r="AM879">
        <v>0</v>
      </c>
      <c r="AN879">
        <v>0</v>
      </c>
      <c r="AO879">
        <v>0</v>
      </c>
      <c r="AP879">
        <v>0</v>
      </c>
      <c r="AQ879">
        <v>0</v>
      </c>
      <c r="AR879">
        <v>1</v>
      </c>
    </row>
    <row r="880" spans="1:44" x14ac:dyDescent="0.2">
      <c r="A880">
        <f>ROW(Source!A499)</f>
        <v>499</v>
      </c>
      <c r="B880">
        <v>86296533</v>
      </c>
      <c r="C880">
        <v>86296504</v>
      </c>
      <c r="D880">
        <v>27378576</v>
      </c>
      <c r="E880">
        <v>1</v>
      </c>
      <c r="F880">
        <v>1</v>
      </c>
      <c r="G880">
        <v>1</v>
      </c>
      <c r="H880">
        <v>3</v>
      </c>
      <c r="I880" t="s">
        <v>1040</v>
      </c>
      <c r="J880" t="s">
        <v>1041</v>
      </c>
      <c r="K880" t="s">
        <v>62</v>
      </c>
      <c r="L880">
        <v>1348</v>
      </c>
      <c r="N880">
        <v>1009</v>
      </c>
      <c r="O880" t="s">
        <v>63</v>
      </c>
      <c r="P880" t="s">
        <v>63</v>
      </c>
      <c r="Q880">
        <v>1000</v>
      </c>
      <c r="X880">
        <v>5.0000000000000002E-5</v>
      </c>
      <c r="Y880">
        <v>12050</v>
      </c>
      <c r="Z880">
        <v>0</v>
      </c>
      <c r="AA880">
        <v>0</v>
      </c>
      <c r="AB880">
        <v>0</v>
      </c>
      <c r="AC880">
        <v>0</v>
      </c>
      <c r="AD880">
        <v>1</v>
      </c>
      <c r="AE880">
        <v>0</v>
      </c>
      <c r="AF880" t="s">
        <v>6</v>
      </c>
      <c r="AG880">
        <v>5.0000000000000002E-5</v>
      </c>
      <c r="AH880">
        <v>3</v>
      </c>
      <c r="AI880">
        <v>-1</v>
      </c>
      <c r="AJ880" t="s">
        <v>6</v>
      </c>
      <c r="AK880">
        <v>4</v>
      </c>
      <c r="AL880">
        <v>-0.60250000000000004</v>
      </c>
      <c r="AM880">
        <v>0</v>
      </c>
      <c r="AN880">
        <v>0</v>
      </c>
      <c r="AO880">
        <v>0</v>
      </c>
      <c r="AP880">
        <v>0</v>
      </c>
      <c r="AQ880">
        <v>0</v>
      </c>
      <c r="AR880">
        <v>1</v>
      </c>
    </row>
    <row r="881" spans="1:44" x14ac:dyDescent="0.2">
      <c r="A881">
        <f>ROW(Source!A499)</f>
        <v>499</v>
      </c>
      <c r="B881">
        <v>86296534</v>
      </c>
      <c r="C881">
        <v>86296504</v>
      </c>
      <c r="D881">
        <v>27371084</v>
      </c>
      <c r="E881">
        <v>1</v>
      </c>
      <c r="F881">
        <v>1</v>
      </c>
      <c r="G881">
        <v>1</v>
      </c>
      <c r="H881">
        <v>3</v>
      </c>
      <c r="I881" t="s">
        <v>255</v>
      </c>
      <c r="J881" t="s">
        <v>257</v>
      </c>
      <c r="K881" t="s">
        <v>256</v>
      </c>
      <c r="L881">
        <v>1346</v>
      </c>
      <c r="N881">
        <v>1009</v>
      </c>
      <c r="O881" t="s">
        <v>182</v>
      </c>
      <c r="P881" t="s">
        <v>182</v>
      </c>
      <c r="Q881">
        <v>1</v>
      </c>
      <c r="X881">
        <v>3.16</v>
      </c>
      <c r="Y881">
        <v>6.12</v>
      </c>
      <c r="Z881">
        <v>0</v>
      </c>
      <c r="AA881">
        <v>0</v>
      </c>
      <c r="AB881">
        <v>0</v>
      </c>
      <c r="AC881">
        <v>0</v>
      </c>
      <c r="AD881">
        <v>1</v>
      </c>
      <c r="AE881">
        <v>0</v>
      </c>
      <c r="AF881" t="s">
        <v>6</v>
      </c>
      <c r="AG881">
        <v>3.16</v>
      </c>
      <c r="AH881">
        <v>3</v>
      </c>
      <c r="AI881">
        <v>-1</v>
      </c>
      <c r="AJ881" t="s">
        <v>6</v>
      </c>
      <c r="AK881">
        <v>4</v>
      </c>
      <c r="AL881">
        <v>-19.339200000000002</v>
      </c>
      <c r="AM881">
        <v>0</v>
      </c>
      <c r="AN881">
        <v>0</v>
      </c>
      <c r="AO881">
        <v>0</v>
      </c>
      <c r="AP881">
        <v>0</v>
      </c>
      <c r="AQ881">
        <v>0</v>
      </c>
      <c r="AR881">
        <v>1</v>
      </c>
    </row>
    <row r="882" spans="1:44" x14ac:dyDescent="0.2">
      <c r="A882">
        <f>ROW(Source!A499)</f>
        <v>499</v>
      </c>
      <c r="B882">
        <v>86296535</v>
      </c>
      <c r="C882">
        <v>86296504</v>
      </c>
      <c r="D882">
        <v>27374681</v>
      </c>
      <c r="E882">
        <v>1</v>
      </c>
      <c r="F882">
        <v>1</v>
      </c>
      <c r="G882">
        <v>1</v>
      </c>
      <c r="H882">
        <v>3</v>
      </c>
      <c r="I882" t="s">
        <v>1086</v>
      </c>
      <c r="J882" t="s">
        <v>1087</v>
      </c>
      <c r="K882" t="s">
        <v>1088</v>
      </c>
      <c r="L882">
        <v>1348</v>
      </c>
      <c r="N882">
        <v>1009</v>
      </c>
      <c r="O882" t="s">
        <v>63</v>
      </c>
      <c r="P882" t="s">
        <v>63</v>
      </c>
      <c r="Q882">
        <v>1000</v>
      </c>
      <c r="X882">
        <v>2.9999999999999997E-4</v>
      </c>
      <c r="Y882">
        <v>9169.91</v>
      </c>
      <c r="Z882">
        <v>0</v>
      </c>
      <c r="AA882">
        <v>0</v>
      </c>
      <c r="AB882">
        <v>0</v>
      </c>
      <c r="AC882">
        <v>0</v>
      </c>
      <c r="AD882">
        <v>1</v>
      </c>
      <c r="AE882">
        <v>0</v>
      </c>
      <c r="AF882" t="s">
        <v>6</v>
      </c>
      <c r="AG882">
        <v>2.9999999999999997E-4</v>
      </c>
      <c r="AH882">
        <v>3</v>
      </c>
      <c r="AI882">
        <v>-1</v>
      </c>
      <c r="AJ882" t="s">
        <v>6</v>
      </c>
      <c r="AK882">
        <v>4</v>
      </c>
      <c r="AL882">
        <v>-2.7509729999999997</v>
      </c>
      <c r="AM882">
        <v>0</v>
      </c>
      <c r="AN882">
        <v>0</v>
      </c>
      <c r="AO882">
        <v>0</v>
      </c>
      <c r="AP882">
        <v>0</v>
      </c>
      <c r="AQ882">
        <v>0</v>
      </c>
      <c r="AR882">
        <v>1</v>
      </c>
    </row>
    <row r="883" spans="1:44" x14ac:dyDescent="0.2">
      <c r="A883">
        <f>ROW(Source!A499)</f>
        <v>499</v>
      </c>
      <c r="B883">
        <v>86296536</v>
      </c>
      <c r="C883">
        <v>86296504</v>
      </c>
      <c r="D883">
        <v>27379623</v>
      </c>
      <c r="E883">
        <v>1</v>
      </c>
      <c r="F883">
        <v>1</v>
      </c>
      <c r="G883">
        <v>1</v>
      </c>
      <c r="H883">
        <v>3</v>
      </c>
      <c r="I883" t="s">
        <v>1089</v>
      </c>
      <c r="J883" t="s">
        <v>1090</v>
      </c>
      <c r="K883" t="s">
        <v>1091</v>
      </c>
      <c r="L883">
        <v>1339</v>
      </c>
      <c r="N883">
        <v>1007</v>
      </c>
      <c r="O883" t="s">
        <v>32</v>
      </c>
      <c r="P883" t="s">
        <v>32</v>
      </c>
      <c r="Q883">
        <v>1</v>
      </c>
      <c r="X883">
        <v>5.0000000000000001E-3</v>
      </c>
      <c r="Y883">
        <v>1700</v>
      </c>
      <c r="Z883">
        <v>0</v>
      </c>
      <c r="AA883">
        <v>0</v>
      </c>
      <c r="AB883">
        <v>0</v>
      </c>
      <c r="AC883">
        <v>0</v>
      </c>
      <c r="AD883">
        <v>1</v>
      </c>
      <c r="AE883">
        <v>0</v>
      </c>
      <c r="AF883" t="s">
        <v>6</v>
      </c>
      <c r="AG883">
        <v>5.0000000000000001E-3</v>
      </c>
      <c r="AH883">
        <v>3</v>
      </c>
      <c r="AI883">
        <v>-1</v>
      </c>
      <c r="AJ883" t="s">
        <v>6</v>
      </c>
      <c r="AK883">
        <v>4</v>
      </c>
      <c r="AL883">
        <v>-8.5</v>
      </c>
      <c r="AM883">
        <v>0</v>
      </c>
      <c r="AN883">
        <v>0</v>
      </c>
      <c r="AO883">
        <v>0</v>
      </c>
      <c r="AP883">
        <v>0</v>
      </c>
      <c r="AQ883">
        <v>0</v>
      </c>
      <c r="AR883">
        <v>1</v>
      </c>
    </row>
    <row r="884" spans="1:44" x14ac:dyDescent="0.2">
      <c r="A884">
        <f>ROW(Source!A499)</f>
        <v>499</v>
      </c>
      <c r="B884">
        <v>86296537</v>
      </c>
      <c r="C884">
        <v>86296504</v>
      </c>
      <c r="D884">
        <v>27386415</v>
      </c>
      <c r="E884">
        <v>1</v>
      </c>
      <c r="F884">
        <v>1</v>
      </c>
      <c r="G884">
        <v>1</v>
      </c>
      <c r="H884">
        <v>3</v>
      </c>
      <c r="I884" t="s">
        <v>1092</v>
      </c>
      <c r="J884" t="s">
        <v>1093</v>
      </c>
      <c r="K884" t="s">
        <v>1094</v>
      </c>
      <c r="L884">
        <v>1348</v>
      </c>
      <c r="N884">
        <v>1009</v>
      </c>
      <c r="O884" t="s">
        <v>63</v>
      </c>
      <c r="P884" t="s">
        <v>63</v>
      </c>
      <c r="Q884">
        <v>1000</v>
      </c>
      <c r="X884">
        <v>1.65E-3</v>
      </c>
      <c r="Y884">
        <v>15620</v>
      </c>
      <c r="Z884">
        <v>0</v>
      </c>
      <c r="AA884">
        <v>0</v>
      </c>
      <c r="AB884">
        <v>0</v>
      </c>
      <c r="AC884">
        <v>0</v>
      </c>
      <c r="AD884">
        <v>1</v>
      </c>
      <c r="AE884">
        <v>0</v>
      </c>
      <c r="AF884" t="s">
        <v>6</v>
      </c>
      <c r="AG884">
        <v>1.65E-3</v>
      </c>
      <c r="AH884">
        <v>3</v>
      </c>
      <c r="AI884">
        <v>-1</v>
      </c>
      <c r="AJ884" t="s">
        <v>6</v>
      </c>
      <c r="AK884">
        <v>4</v>
      </c>
      <c r="AL884">
        <v>-25.773</v>
      </c>
      <c r="AM884">
        <v>0</v>
      </c>
      <c r="AN884">
        <v>0</v>
      </c>
      <c r="AO884">
        <v>0</v>
      </c>
      <c r="AP884">
        <v>0</v>
      </c>
      <c r="AQ884">
        <v>0</v>
      </c>
      <c r="AR884">
        <v>1</v>
      </c>
    </row>
    <row r="885" spans="1:44" x14ac:dyDescent="0.2">
      <c r="A885">
        <f>ROW(Source!A499)</f>
        <v>499</v>
      </c>
      <c r="B885">
        <v>86296538</v>
      </c>
      <c r="C885">
        <v>86296504</v>
      </c>
      <c r="D885">
        <v>27391761</v>
      </c>
      <c r="E885">
        <v>1</v>
      </c>
      <c r="F885">
        <v>1</v>
      </c>
      <c r="G885">
        <v>1</v>
      </c>
      <c r="H885">
        <v>3</v>
      </c>
      <c r="I885" t="s">
        <v>1095</v>
      </c>
      <c r="J885" t="s">
        <v>1096</v>
      </c>
      <c r="K885" t="s">
        <v>1097</v>
      </c>
      <c r="L885">
        <v>1348</v>
      </c>
      <c r="N885">
        <v>1009</v>
      </c>
      <c r="O885" t="s">
        <v>63</v>
      </c>
      <c r="P885" t="s">
        <v>63</v>
      </c>
      <c r="Q885">
        <v>1000</v>
      </c>
      <c r="X885">
        <v>1.7000000000000001E-2</v>
      </c>
      <c r="Y885">
        <v>10988.93</v>
      </c>
      <c r="Z885">
        <v>0</v>
      </c>
      <c r="AA885">
        <v>0</v>
      </c>
      <c r="AB885">
        <v>0</v>
      </c>
      <c r="AC885">
        <v>0</v>
      </c>
      <c r="AD885">
        <v>1</v>
      </c>
      <c r="AE885">
        <v>0</v>
      </c>
      <c r="AF885" t="s">
        <v>6</v>
      </c>
      <c r="AG885">
        <v>1.7000000000000001E-2</v>
      </c>
      <c r="AH885">
        <v>3</v>
      </c>
      <c r="AI885">
        <v>-1</v>
      </c>
      <c r="AJ885" t="s">
        <v>6</v>
      </c>
      <c r="AK885">
        <v>4</v>
      </c>
      <c r="AL885">
        <v>-186.81181000000001</v>
      </c>
      <c r="AM885">
        <v>0</v>
      </c>
      <c r="AN885">
        <v>0</v>
      </c>
      <c r="AO885">
        <v>0</v>
      </c>
      <c r="AP885">
        <v>0</v>
      </c>
      <c r="AQ885">
        <v>0</v>
      </c>
      <c r="AR885">
        <v>1</v>
      </c>
    </row>
    <row r="886" spans="1:44" x14ac:dyDescent="0.2">
      <c r="A886">
        <f>ROW(Source!A499)</f>
        <v>499</v>
      </c>
      <c r="B886">
        <v>86296539</v>
      </c>
      <c r="C886">
        <v>86296504</v>
      </c>
      <c r="D886">
        <v>27390432</v>
      </c>
      <c r="E886">
        <v>1</v>
      </c>
      <c r="F886">
        <v>1</v>
      </c>
      <c r="G886">
        <v>1</v>
      </c>
      <c r="H886">
        <v>3</v>
      </c>
      <c r="I886" t="s">
        <v>1122</v>
      </c>
      <c r="J886" t="s">
        <v>1123</v>
      </c>
      <c r="K886" t="s">
        <v>1124</v>
      </c>
      <c r="L886">
        <v>1348</v>
      </c>
      <c r="N886">
        <v>1009</v>
      </c>
      <c r="O886" t="s">
        <v>63</v>
      </c>
      <c r="P886" t="s">
        <v>63</v>
      </c>
      <c r="Q886">
        <v>1000</v>
      </c>
      <c r="X886">
        <v>0.27300000000000002</v>
      </c>
      <c r="Y886">
        <v>0</v>
      </c>
      <c r="Z886">
        <v>0</v>
      </c>
      <c r="AA886">
        <v>0</v>
      </c>
      <c r="AB886">
        <v>0</v>
      </c>
      <c r="AC886">
        <v>0</v>
      </c>
      <c r="AD886">
        <v>0</v>
      </c>
      <c r="AE886">
        <v>0</v>
      </c>
      <c r="AF886" t="s">
        <v>6</v>
      </c>
      <c r="AG886">
        <v>0.27300000000000002</v>
      </c>
      <c r="AH886">
        <v>3</v>
      </c>
      <c r="AI886">
        <v>-1</v>
      </c>
      <c r="AJ886" t="s">
        <v>6</v>
      </c>
      <c r="AK886">
        <v>0</v>
      </c>
      <c r="AL886">
        <v>0</v>
      </c>
      <c r="AM886">
        <v>0</v>
      </c>
      <c r="AN886">
        <v>0</v>
      </c>
      <c r="AO886">
        <v>0</v>
      </c>
      <c r="AP886">
        <v>0</v>
      </c>
      <c r="AQ886">
        <v>0</v>
      </c>
      <c r="AR886">
        <v>0</v>
      </c>
    </row>
    <row r="887" spans="1:44" x14ac:dyDescent="0.2">
      <c r="A887">
        <f>ROW(Source!A499)</f>
        <v>499</v>
      </c>
      <c r="B887">
        <v>86296540</v>
      </c>
      <c r="C887">
        <v>86296504</v>
      </c>
      <c r="D887">
        <v>27389992</v>
      </c>
      <c r="E887">
        <v>1</v>
      </c>
      <c r="F887">
        <v>1</v>
      </c>
      <c r="G887">
        <v>1</v>
      </c>
      <c r="H887">
        <v>3</v>
      </c>
      <c r="I887" t="s">
        <v>659</v>
      </c>
      <c r="J887" t="s">
        <v>662</v>
      </c>
      <c r="K887" t="s">
        <v>1125</v>
      </c>
      <c r="L887">
        <v>1327</v>
      </c>
      <c r="N887">
        <v>1005</v>
      </c>
      <c r="O887" t="s">
        <v>661</v>
      </c>
      <c r="P887" t="s">
        <v>661</v>
      </c>
      <c r="Q887">
        <v>1</v>
      </c>
      <c r="X887">
        <v>0</v>
      </c>
      <c r="Y887">
        <v>0</v>
      </c>
      <c r="Z887">
        <v>0</v>
      </c>
      <c r="AA887">
        <v>0</v>
      </c>
      <c r="AB887">
        <v>0</v>
      </c>
      <c r="AC887">
        <v>1</v>
      </c>
      <c r="AD887">
        <v>0</v>
      </c>
      <c r="AE887">
        <v>0</v>
      </c>
      <c r="AF887" t="s">
        <v>6</v>
      </c>
      <c r="AG887">
        <v>0</v>
      </c>
      <c r="AH887">
        <v>2</v>
      </c>
      <c r="AI887">
        <v>86296516</v>
      </c>
      <c r="AJ887">
        <v>796</v>
      </c>
      <c r="AK887">
        <v>0</v>
      </c>
      <c r="AL887">
        <v>0</v>
      </c>
      <c r="AM887">
        <v>0</v>
      </c>
      <c r="AN887">
        <v>0</v>
      </c>
      <c r="AO887">
        <v>0</v>
      </c>
      <c r="AP887">
        <v>0</v>
      </c>
      <c r="AQ887">
        <v>0</v>
      </c>
      <c r="AR887">
        <v>0</v>
      </c>
    </row>
    <row r="888" spans="1:44" x14ac:dyDescent="0.2">
      <c r="A888">
        <f>ROW(Source!A499)</f>
        <v>499</v>
      </c>
      <c r="B888">
        <v>86296541</v>
      </c>
      <c r="C888">
        <v>86296504</v>
      </c>
      <c r="D888">
        <v>27429718</v>
      </c>
      <c r="E888">
        <v>1</v>
      </c>
      <c r="F888">
        <v>1</v>
      </c>
      <c r="G888">
        <v>1</v>
      </c>
      <c r="H888">
        <v>3</v>
      </c>
      <c r="I888" t="s">
        <v>1101</v>
      </c>
      <c r="J888" t="s">
        <v>1102</v>
      </c>
      <c r="K888" t="s">
        <v>1103</v>
      </c>
      <c r="L888">
        <v>1302</v>
      </c>
      <c r="N888">
        <v>1003</v>
      </c>
      <c r="O888" t="s">
        <v>1104</v>
      </c>
      <c r="P888" t="s">
        <v>1104</v>
      </c>
      <c r="Q888">
        <v>10</v>
      </c>
      <c r="X888">
        <v>5.5E-2</v>
      </c>
      <c r="Y888">
        <v>50.25</v>
      </c>
      <c r="Z888">
        <v>0</v>
      </c>
      <c r="AA888">
        <v>0</v>
      </c>
      <c r="AB888">
        <v>0</v>
      </c>
      <c r="AC888">
        <v>0</v>
      </c>
      <c r="AD888">
        <v>1</v>
      </c>
      <c r="AE888">
        <v>0</v>
      </c>
      <c r="AF888" t="s">
        <v>6</v>
      </c>
      <c r="AG888">
        <v>5.5E-2</v>
      </c>
      <c r="AH888">
        <v>3</v>
      </c>
      <c r="AI888">
        <v>-1</v>
      </c>
      <c r="AJ888" t="s">
        <v>6</v>
      </c>
      <c r="AK888">
        <v>4</v>
      </c>
      <c r="AL888">
        <v>-2.7637499999999999</v>
      </c>
      <c r="AM888">
        <v>0</v>
      </c>
      <c r="AN888">
        <v>0</v>
      </c>
      <c r="AO888">
        <v>0</v>
      </c>
      <c r="AP888">
        <v>0</v>
      </c>
      <c r="AQ888">
        <v>0</v>
      </c>
      <c r="AR888">
        <v>1</v>
      </c>
    </row>
    <row r="889" spans="1:44" x14ac:dyDescent="0.2">
      <c r="A889">
        <f>ROW(Source!A500)</f>
        <v>500</v>
      </c>
      <c r="B889">
        <v>86296518</v>
      </c>
      <c r="C889">
        <v>86296504</v>
      </c>
      <c r="D889">
        <v>27493087</v>
      </c>
      <c r="E889">
        <v>1</v>
      </c>
      <c r="F889">
        <v>1</v>
      </c>
      <c r="G889">
        <v>1</v>
      </c>
      <c r="H889">
        <v>1</v>
      </c>
      <c r="I889" t="s">
        <v>928</v>
      </c>
      <c r="J889" t="s">
        <v>6</v>
      </c>
      <c r="K889" t="s">
        <v>929</v>
      </c>
      <c r="L889">
        <v>1369</v>
      </c>
      <c r="N889">
        <v>1013</v>
      </c>
      <c r="O889" t="s">
        <v>921</v>
      </c>
      <c r="P889" t="s">
        <v>921</v>
      </c>
      <c r="Q889">
        <v>1</v>
      </c>
      <c r="X889">
        <v>170.24</v>
      </c>
      <c r="Y889">
        <v>0</v>
      </c>
      <c r="Z889">
        <v>0</v>
      </c>
      <c r="AA889">
        <v>0</v>
      </c>
      <c r="AB889">
        <v>9.48</v>
      </c>
      <c r="AC889">
        <v>0</v>
      </c>
      <c r="AD889">
        <v>1</v>
      </c>
      <c r="AE889">
        <v>1</v>
      </c>
      <c r="AF889" t="s">
        <v>6</v>
      </c>
      <c r="AG889">
        <v>170.24</v>
      </c>
      <c r="AH889">
        <v>2</v>
      </c>
      <c r="AI889">
        <v>86296505</v>
      </c>
      <c r="AJ889">
        <v>798</v>
      </c>
      <c r="AK889">
        <v>0</v>
      </c>
      <c r="AL889">
        <v>0</v>
      </c>
      <c r="AM889">
        <v>0</v>
      </c>
      <c r="AN889">
        <v>0</v>
      </c>
      <c r="AO889">
        <v>0</v>
      </c>
      <c r="AP889">
        <v>0</v>
      </c>
      <c r="AQ889">
        <v>0</v>
      </c>
      <c r="AR889">
        <v>0</v>
      </c>
    </row>
    <row r="890" spans="1:44" x14ac:dyDescent="0.2">
      <c r="A890">
        <f>ROW(Source!A500)</f>
        <v>500</v>
      </c>
      <c r="B890">
        <v>86296519</v>
      </c>
      <c r="C890">
        <v>86296504</v>
      </c>
      <c r="D890">
        <v>121548</v>
      </c>
      <c r="E890">
        <v>1</v>
      </c>
      <c r="F890">
        <v>1</v>
      </c>
      <c r="G890">
        <v>1</v>
      </c>
      <c r="H890">
        <v>1</v>
      </c>
      <c r="I890" t="s">
        <v>39</v>
      </c>
      <c r="J890" t="s">
        <v>6</v>
      </c>
      <c r="K890" t="s">
        <v>922</v>
      </c>
      <c r="L890">
        <v>608254</v>
      </c>
      <c r="N890">
        <v>1013</v>
      </c>
      <c r="O890" t="s">
        <v>923</v>
      </c>
      <c r="P890" t="s">
        <v>923</v>
      </c>
      <c r="Q890">
        <v>1</v>
      </c>
      <c r="X890">
        <v>34.58</v>
      </c>
      <c r="Y890">
        <v>0</v>
      </c>
      <c r="Z890">
        <v>0</v>
      </c>
      <c r="AA890">
        <v>0</v>
      </c>
      <c r="AB890">
        <v>0</v>
      </c>
      <c r="AC890">
        <v>0</v>
      </c>
      <c r="AD890">
        <v>1</v>
      </c>
      <c r="AE890">
        <v>2</v>
      </c>
      <c r="AF890" t="s">
        <v>6</v>
      </c>
      <c r="AG890">
        <v>34.58</v>
      </c>
      <c r="AH890">
        <v>2</v>
      </c>
      <c r="AI890">
        <v>86296506</v>
      </c>
      <c r="AJ890">
        <v>799</v>
      </c>
      <c r="AK890">
        <v>0</v>
      </c>
      <c r="AL890">
        <v>0</v>
      </c>
      <c r="AM890">
        <v>0</v>
      </c>
      <c r="AN890">
        <v>0</v>
      </c>
      <c r="AO890">
        <v>0</v>
      </c>
      <c r="AP890">
        <v>0</v>
      </c>
      <c r="AQ890">
        <v>0</v>
      </c>
      <c r="AR890">
        <v>0</v>
      </c>
    </row>
    <row r="891" spans="1:44" x14ac:dyDescent="0.2">
      <c r="A891">
        <f>ROW(Source!A500)</f>
        <v>500</v>
      </c>
      <c r="B891">
        <v>86296520</v>
      </c>
      <c r="C891">
        <v>86296504</v>
      </c>
      <c r="D891">
        <v>27439499</v>
      </c>
      <c r="E891">
        <v>1</v>
      </c>
      <c r="F891">
        <v>1</v>
      </c>
      <c r="G891">
        <v>1</v>
      </c>
      <c r="H891">
        <v>2</v>
      </c>
      <c r="I891" t="s">
        <v>930</v>
      </c>
      <c r="J891" t="s">
        <v>931</v>
      </c>
      <c r="K891" t="s">
        <v>932</v>
      </c>
      <c r="L891">
        <v>1368</v>
      </c>
      <c r="N891">
        <v>1011</v>
      </c>
      <c r="O891" t="s">
        <v>927</v>
      </c>
      <c r="P891" t="s">
        <v>927</v>
      </c>
      <c r="Q891">
        <v>1</v>
      </c>
      <c r="X891">
        <v>1.42</v>
      </c>
      <c r="Y891">
        <v>0</v>
      </c>
      <c r="Z891">
        <v>112.67</v>
      </c>
      <c r="AA891">
        <v>13.61</v>
      </c>
      <c r="AB891">
        <v>0</v>
      </c>
      <c r="AC891">
        <v>0</v>
      </c>
      <c r="AD891">
        <v>1</v>
      </c>
      <c r="AE891">
        <v>0</v>
      </c>
      <c r="AF891" t="s">
        <v>6</v>
      </c>
      <c r="AG891">
        <v>1.42</v>
      </c>
      <c r="AH891">
        <v>2</v>
      </c>
      <c r="AI891">
        <v>86296507</v>
      </c>
      <c r="AJ891">
        <v>800</v>
      </c>
      <c r="AK891">
        <v>0</v>
      </c>
      <c r="AL891">
        <v>0</v>
      </c>
      <c r="AM891">
        <v>0</v>
      </c>
      <c r="AN891">
        <v>0</v>
      </c>
      <c r="AO891">
        <v>0</v>
      </c>
      <c r="AP891">
        <v>0</v>
      </c>
      <c r="AQ891">
        <v>0</v>
      </c>
      <c r="AR891">
        <v>0</v>
      </c>
    </row>
    <row r="892" spans="1:44" x14ac:dyDescent="0.2">
      <c r="A892">
        <f>ROW(Source!A500)</f>
        <v>500</v>
      </c>
      <c r="B892">
        <v>86296521</v>
      </c>
      <c r="C892">
        <v>86296504</v>
      </c>
      <c r="D892">
        <v>27439522</v>
      </c>
      <c r="E892">
        <v>1</v>
      </c>
      <c r="F892">
        <v>1</v>
      </c>
      <c r="G892">
        <v>1</v>
      </c>
      <c r="H892">
        <v>2</v>
      </c>
      <c r="I892" t="s">
        <v>1015</v>
      </c>
      <c r="J892" t="s">
        <v>1016</v>
      </c>
      <c r="K892" t="s">
        <v>1017</v>
      </c>
      <c r="L892">
        <v>1368</v>
      </c>
      <c r="N892">
        <v>1011</v>
      </c>
      <c r="O892" t="s">
        <v>927</v>
      </c>
      <c r="P892" t="s">
        <v>927</v>
      </c>
      <c r="Q892">
        <v>1</v>
      </c>
      <c r="X892">
        <v>16.579999999999998</v>
      </c>
      <c r="Y892">
        <v>0</v>
      </c>
      <c r="Z892">
        <v>263.5</v>
      </c>
      <c r="AA892">
        <v>25.3</v>
      </c>
      <c r="AB892">
        <v>0</v>
      </c>
      <c r="AC892">
        <v>0</v>
      </c>
      <c r="AD892">
        <v>1</v>
      </c>
      <c r="AE892">
        <v>0</v>
      </c>
      <c r="AF892" t="s">
        <v>6</v>
      </c>
      <c r="AG892">
        <v>16.579999999999998</v>
      </c>
      <c r="AH892">
        <v>2</v>
      </c>
      <c r="AI892">
        <v>86296508</v>
      </c>
      <c r="AJ892">
        <v>801</v>
      </c>
      <c r="AK892">
        <v>0</v>
      </c>
      <c r="AL892">
        <v>0</v>
      </c>
      <c r="AM892">
        <v>0</v>
      </c>
      <c r="AN892">
        <v>0</v>
      </c>
      <c r="AO892">
        <v>0</v>
      </c>
      <c r="AP892">
        <v>0</v>
      </c>
      <c r="AQ892">
        <v>0</v>
      </c>
      <c r="AR892">
        <v>0</v>
      </c>
    </row>
    <row r="893" spans="1:44" x14ac:dyDescent="0.2">
      <c r="A893">
        <f>ROW(Source!A500)</f>
        <v>500</v>
      </c>
      <c r="B893">
        <v>86296522</v>
      </c>
      <c r="C893">
        <v>86296504</v>
      </c>
      <c r="D893">
        <v>27439584</v>
      </c>
      <c r="E893">
        <v>1</v>
      </c>
      <c r="F893">
        <v>1</v>
      </c>
      <c r="G893">
        <v>1</v>
      </c>
      <c r="H893">
        <v>2</v>
      </c>
      <c r="I893" t="s">
        <v>983</v>
      </c>
      <c r="J893" t="s">
        <v>984</v>
      </c>
      <c r="K893" t="s">
        <v>985</v>
      </c>
      <c r="L893">
        <v>1368</v>
      </c>
      <c r="N893">
        <v>1011</v>
      </c>
      <c r="O893" t="s">
        <v>927</v>
      </c>
      <c r="P893" t="s">
        <v>927</v>
      </c>
      <c r="Q893">
        <v>1</v>
      </c>
      <c r="X893">
        <v>0.22</v>
      </c>
      <c r="Y893">
        <v>0</v>
      </c>
      <c r="Z893">
        <v>1.56</v>
      </c>
      <c r="AA893">
        <v>0</v>
      </c>
      <c r="AB893">
        <v>0</v>
      </c>
      <c r="AC893">
        <v>0</v>
      </c>
      <c r="AD893">
        <v>1</v>
      </c>
      <c r="AE893">
        <v>0</v>
      </c>
      <c r="AF893" t="s">
        <v>6</v>
      </c>
      <c r="AG893">
        <v>0.22</v>
      </c>
      <c r="AH893">
        <v>2</v>
      </c>
      <c r="AI893">
        <v>86296509</v>
      </c>
      <c r="AJ893">
        <v>802</v>
      </c>
      <c r="AK893">
        <v>0</v>
      </c>
      <c r="AL893">
        <v>0</v>
      </c>
      <c r="AM893">
        <v>0</v>
      </c>
      <c r="AN893">
        <v>0</v>
      </c>
      <c r="AO893">
        <v>0</v>
      </c>
      <c r="AP893">
        <v>0</v>
      </c>
      <c r="AQ893">
        <v>0</v>
      </c>
      <c r="AR893">
        <v>0</v>
      </c>
    </row>
    <row r="894" spans="1:44" x14ac:dyDescent="0.2">
      <c r="A894">
        <f>ROW(Source!A500)</f>
        <v>500</v>
      </c>
      <c r="B894">
        <v>86296523</v>
      </c>
      <c r="C894">
        <v>86296504</v>
      </c>
      <c r="D894">
        <v>27439705</v>
      </c>
      <c r="E894">
        <v>1</v>
      </c>
      <c r="F894">
        <v>1</v>
      </c>
      <c r="G894">
        <v>1</v>
      </c>
      <c r="H894">
        <v>2</v>
      </c>
      <c r="I894" t="s">
        <v>986</v>
      </c>
      <c r="J894" t="s">
        <v>987</v>
      </c>
      <c r="K894" t="s">
        <v>988</v>
      </c>
      <c r="L894">
        <v>1368</v>
      </c>
      <c r="N894">
        <v>1011</v>
      </c>
      <c r="O894" t="s">
        <v>927</v>
      </c>
      <c r="P894" t="s">
        <v>927</v>
      </c>
      <c r="Q894">
        <v>1</v>
      </c>
      <c r="X894">
        <v>11.87</v>
      </c>
      <c r="Y894">
        <v>0</v>
      </c>
      <c r="Z894">
        <v>1.1000000000000001</v>
      </c>
      <c r="AA894">
        <v>0</v>
      </c>
      <c r="AB894">
        <v>0</v>
      </c>
      <c r="AC894">
        <v>0</v>
      </c>
      <c r="AD894">
        <v>1</v>
      </c>
      <c r="AE894">
        <v>0</v>
      </c>
      <c r="AF894" t="s">
        <v>6</v>
      </c>
      <c r="AG894">
        <v>11.87</v>
      </c>
      <c r="AH894">
        <v>2</v>
      </c>
      <c r="AI894">
        <v>86296510</v>
      </c>
      <c r="AJ894">
        <v>803</v>
      </c>
      <c r="AK894">
        <v>0</v>
      </c>
      <c r="AL894">
        <v>0</v>
      </c>
      <c r="AM894">
        <v>0</v>
      </c>
      <c r="AN894">
        <v>0</v>
      </c>
      <c r="AO894">
        <v>0</v>
      </c>
      <c r="AP894">
        <v>0</v>
      </c>
      <c r="AQ894">
        <v>0</v>
      </c>
      <c r="AR894">
        <v>0</v>
      </c>
    </row>
    <row r="895" spans="1:44" x14ac:dyDescent="0.2">
      <c r="A895">
        <f>ROW(Source!A500)</f>
        <v>500</v>
      </c>
      <c r="B895">
        <v>86296524</v>
      </c>
      <c r="C895">
        <v>86296504</v>
      </c>
      <c r="D895">
        <v>27439713</v>
      </c>
      <c r="E895">
        <v>1</v>
      </c>
      <c r="F895">
        <v>1</v>
      </c>
      <c r="G895">
        <v>1</v>
      </c>
      <c r="H895">
        <v>2</v>
      </c>
      <c r="I895" t="s">
        <v>989</v>
      </c>
      <c r="J895" t="s">
        <v>990</v>
      </c>
      <c r="K895" t="s">
        <v>991</v>
      </c>
      <c r="L895">
        <v>1368</v>
      </c>
      <c r="N895">
        <v>1011</v>
      </c>
      <c r="O895" t="s">
        <v>927</v>
      </c>
      <c r="P895" t="s">
        <v>927</v>
      </c>
      <c r="Q895">
        <v>1</v>
      </c>
      <c r="X895">
        <v>5.56</v>
      </c>
      <c r="Y895">
        <v>0</v>
      </c>
      <c r="Z895">
        <v>11.76</v>
      </c>
      <c r="AA895">
        <v>0</v>
      </c>
      <c r="AB895">
        <v>0</v>
      </c>
      <c r="AC895">
        <v>0</v>
      </c>
      <c r="AD895">
        <v>1</v>
      </c>
      <c r="AE895">
        <v>0</v>
      </c>
      <c r="AF895" t="s">
        <v>6</v>
      </c>
      <c r="AG895">
        <v>5.56</v>
      </c>
      <c r="AH895">
        <v>2</v>
      </c>
      <c r="AI895">
        <v>86296511</v>
      </c>
      <c r="AJ895">
        <v>804</v>
      </c>
      <c r="AK895">
        <v>0</v>
      </c>
      <c r="AL895">
        <v>0</v>
      </c>
      <c r="AM895">
        <v>0</v>
      </c>
      <c r="AN895">
        <v>0</v>
      </c>
      <c r="AO895">
        <v>0</v>
      </c>
      <c r="AP895">
        <v>0</v>
      </c>
      <c r="AQ895">
        <v>0</v>
      </c>
      <c r="AR895">
        <v>0</v>
      </c>
    </row>
    <row r="896" spans="1:44" x14ac:dyDescent="0.2">
      <c r="A896">
        <f>ROW(Source!A500)</f>
        <v>500</v>
      </c>
      <c r="B896">
        <v>86296525</v>
      </c>
      <c r="C896">
        <v>86296504</v>
      </c>
      <c r="D896">
        <v>27439719</v>
      </c>
      <c r="E896">
        <v>1</v>
      </c>
      <c r="F896">
        <v>1</v>
      </c>
      <c r="G896">
        <v>1</v>
      </c>
      <c r="H896">
        <v>2</v>
      </c>
      <c r="I896" t="s">
        <v>992</v>
      </c>
      <c r="J896" t="s">
        <v>993</v>
      </c>
      <c r="K896" t="s">
        <v>994</v>
      </c>
      <c r="L896">
        <v>1368</v>
      </c>
      <c r="N896">
        <v>1011</v>
      </c>
      <c r="O896" t="s">
        <v>927</v>
      </c>
      <c r="P896" t="s">
        <v>927</v>
      </c>
      <c r="Q896">
        <v>1</v>
      </c>
      <c r="X896">
        <v>0.27</v>
      </c>
      <c r="Y896">
        <v>0</v>
      </c>
      <c r="Z896">
        <v>6.57</v>
      </c>
      <c r="AA896">
        <v>0</v>
      </c>
      <c r="AB896">
        <v>0</v>
      </c>
      <c r="AC896">
        <v>0</v>
      </c>
      <c r="AD896">
        <v>1</v>
      </c>
      <c r="AE896">
        <v>0</v>
      </c>
      <c r="AF896" t="s">
        <v>6</v>
      </c>
      <c r="AG896">
        <v>0.27</v>
      </c>
      <c r="AH896">
        <v>2</v>
      </c>
      <c r="AI896">
        <v>86296512</v>
      </c>
      <c r="AJ896">
        <v>805</v>
      </c>
      <c r="AK896">
        <v>0</v>
      </c>
      <c r="AL896">
        <v>0</v>
      </c>
      <c r="AM896">
        <v>0</v>
      </c>
      <c r="AN896">
        <v>0</v>
      </c>
      <c r="AO896">
        <v>0</v>
      </c>
      <c r="AP896">
        <v>0</v>
      </c>
      <c r="AQ896">
        <v>0</v>
      </c>
      <c r="AR896">
        <v>0</v>
      </c>
    </row>
    <row r="897" spans="1:44" x14ac:dyDescent="0.2">
      <c r="A897">
        <f>ROW(Source!A500)</f>
        <v>500</v>
      </c>
      <c r="B897">
        <v>86296526</v>
      </c>
      <c r="C897">
        <v>86296504</v>
      </c>
      <c r="D897">
        <v>27441327</v>
      </c>
      <c r="E897">
        <v>1</v>
      </c>
      <c r="F897">
        <v>1</v>
      </c>
      <c r="G897">
        <v>1</v>
      </c>
      <c r="H897">
        <v>2</v>
      </c>
      <c r="I897" t="s">
        <v>936</v>
      </c>
      <c r="J897" t="s">
        <v>937</v>
      </c>
      <c r="K897" t="s">
        <v>938</v>
      </c>
      <c r="L897">
        <v>1368</v>
      </c>
      <c r="N897">
        <v>1011</v>
      </c>
      <c r="O897" t="s">
        <v>927</v>
      </c>
      <c r="P897" t="s">
        <v>927</v>
      </c>
      <c r="Q897">
        <v>1</v>
      </c>
      <c r="X897">
        <v>1.56</v>
      </c>
      <c r="Y897">
        <v>0</v>
      </c>
      <c r="Z897">
        <v>93.37</v>
      </c>
      <c r="AA897">
        <v>11.69</v>
      </c>
      <c r="AB897">
        <v>0</v>
      </c>
      <c r="AC897">
        <v>0</v>
      </c>
      <c r="AD897">
        <v>1</v>
      </c>
      <c r="AE897">
        <v>0</v>
      </c>
      <c r="AF897" t="s">
        <v>6</v>
      </c>
      <c r="AG897">
        <v>1.56</v>
      </c>
      <c r="AH897">
        <v>2</v>
      </c>
      <c r="AI897">
        <v>86296513</v>
      </c>
      <c r="AJ897">
        <v>806</v>
      </c>
      <c r="AK897">
        <v>0</v>
      </c>
      <c r="AL897">
        <v>0</v>
      </c>
      <c r="AM897">
        <v>0</v>
      </c>
      <c r="AN897">
        <v>0</v>
      </c>
      <c r="AO897">
        <v>0</v>
      </c>
      <c r="AP897">
        <v>0</v>
      </c>
      <c r="AQ897">
        <v>0</v>
      </c>
      <c r="AR897">
        <v>0</v>
      </c>
    </row>
    <row r="898" spans="1:44" x14ac:dyDescent="0.2">
      <c r="A898">
        <f>ROW(Source!A500)</f>
        <v>500</v>
      </c>
      <c r="B898">
        <v>86296527</v>
      </c>
      <c r="C898">
        <v>86296504</v>
      </c>
      <c r="D898">
        <v>27371625</v>
      </c>
      <c r="E898">
        <v>1</v>
      </c>
      <c r="F898">
        <v>1</v>
      </c>
      <c r="G898">
        <v>1</v>
      </c>
      <c r="H898">
        <v>3</v>
      </c>
      <c r="I898" t="s">
        <v>1071</v>
      </c>
      <c r="J898" t="s">
        <v>1072</v>
      </c>
      <c r="K898" t="s">
        <v>1073</v>
      </c>
      <c r="L898">
        <v>1348</v>
      </c>
      <c r="N898">
        <v>1009</v>
      </c>
      <c r="O898" t="s">
        <v>63</v>
      </c>
      <c r="P898" t="s">
        <v>63</v>
      </c>
      <c r="Q898">
        <v>1000</v>
      </c>
      <c r="X898">
        <v>5.4000000000000001E-4</v>
      </c>
      <c r="Y898">
        <v>37900</v>
      </c>
      <c r="Z898">
        <v>0</v>
      </c>
      <c r="AA898">
        <v>0</v>
      </c>
      <c r="AB898">
        <v>0</v>
      </c>
      <c r="AC898">
        <v>0</v>
      </c>
      <c r="AD898">
        <v>1</v>
      </c>
      <c r="AE898">
        <v>0</v>
      </c>
      <c r="AF898" t="s">
        <v>6</v>
      </c>
      <c r="AG898">
        <v>5.4000000000000001E-4</v>
      </c>
      <c r="AH898">
        <v>3</v>
      </c>
      <c r="AI898">
        <v>-1</v>
      </c>
      <c r="AJ898" t="s">
        <v>6</v>
      </c>
      <c r="AK898">
        <v>4</v>
      </c>
      <c r="AL898">
        <v>-20.466000000000001</v>
      </c>
      <c r="AM898">
        <v>0</v>
      </c>
      <c r="AN898">
        <v>0</v>
      </c>
      <c r="AO898">
        <v>0</v>
      </c>
      <c r="AP898">
        <v>0</v>
      </c>
      <c r="AQ898">
        <v>0</v>
      </c>
      <c r="AR898">
        <v>1</v>
      </c>
    </row>
    <row r="899" spans="1:44" x14ac:dyDescent="0.2">
      <c r="A899">
        <f>ROW(Source!A500)</f>
        <v>500</v>
      </c>
      <c r="B899">
        <v>86296528</v>
      </c>
      <c r="C899">
        <v>86296504</v>
      </c>
      <c r="D899">
        <v>27371079</v>
      </c>
      <c r="E899">
        <v>1</v>
      </c>
      <c r="F899">
        <v>1</v>
      </c>
      <c r="G899">
        <v>1</v>
      </c>
      <c r="H899">
        <v>3</v>
      </c>
      <c r="I899" t="s">
        <v>249</v>
      </c>
      <c r="J899" t="s">
        <v>251</v>
      </c>
      <c r="K899" t="s">
        <v>250</v>
      </c>
      <c r="L899">
        <v>1339</v>
      </c>
      <c r="N899">
        <v>1007</v>
      </c>
      <c r="O899" t="s">
        <v>32</v>
      </c>
      <c r="P899" t="s">
        <v>32</v>
      </c>
      <c r="Q899">
        <v>1</v>
      </c>
      <c r="X899">
        <v>2.98</v>
      </c>
      <c r="Y899">
        <v>6.22</v>
      </c>
      <c r="Z899">
        <v>0</v>
      </c>
      <c r="AA899">
        <v>0</v>
      </c>
      <c r="AB899">
        <v>0</v>
      </c>
      <c r="AC899">
        <v>0</v>
      </c>
      <c r="AD899">
        <v>1</v>
      </c>
      <c r="AE899">
        <v>0</v>
      </c>
      <c r="AF899" t="s">
        <v>6</v>
      </c>
      <c r="AG899">
        <v>2.98</v>
      </c>
      <c r="AH899">
        <v>3</v>
      </c>
      <c r="AI899">
        <v>-1</v>
      </c>
      <c r="AJ899" t="s">
        <v>6</v>
      </c>
      <c r="AK899">
        <v>4</v>
      </c>
      <c r="AL899">
        <v>-18.535599999999999</v>
      </c>
      <c r="AM899">
        <v>0</v>
      </c>
      <c r="AN899">
        <v>0</v>
      </c>
      <c r="AO899">
        <v>0</v>
      </c>
      <c r="AP899">
        <v>0</v>
      </c>
      <c r="AQ899">
        <v>0</v>
      </c>
      <c r="AR899">
        <v>1</v>
      </c>
    </row>
    <row r="900" spans="1:44" x14ac:dyDescent="0.2">
      <c r="A900">
        <f>ROW(Source!A500)</f>
        <v>500</v>
      </c>
      <c r="B900">
        <v>86296529</v>
      </c>
      <c r="C900">
        <v>86296504</v>
      </c>
      <c r="D900">
        <v>27377902</v>
      </c>
      <c r="E900">
        <v>1</v>
      </c>
      <c r="F900">
        <v>1</v>
      </c>
      <c r="G900">
        <v>1</v>
      </c>
      <c r="H900">
        <v>3</v>
      </c>
      <c r="I900" t="s">
        <v>1074</v>
      </c>
      <c r="J900" t="s">
        <v>1075</v>
      </c>
      <c r="K900" t="s">
        <v>1076</v>
      </c>
      <c r="L900">
        <v>1348</v>
      </c>
      <c r="N900">
        <v>1009</v>
      </c>
      <c r="O900" t="s">
        <v>63</v>
      </c>
      <c r="P900" t="s">
        <v>63</v>
      </c>
      <c r="Q900">
        <v>1000</v>
      </c>
      <c r="X900">
        <v>1.2999999999999999E-4</v>
      </c>
      <c r="Y900">
        <v>4965.4399999999996</v>
      </c>
      <c r="Z900">
        <v>0</v>
      </c>
      <c r="AA900">
        <v>0</v>
      </c>
      <c r="AB900">
        <v>0</v>
      </c>
      <c r="AC900">
        <v>0</v>
      </c>
      <c r="AD900">
        <v>1</v>
      </c>
      <c r="AE900">
        <v>0</v>
      </c>
      <c r="AF900" t="s">
        <v>6</v>
      </c>
      <c r="AG900">
        <v>1.2999999999999999E-4</v>
      </c>
      <c r="AH900">
        <v>3</v>
      </c>
      <c r="AI900">
        <v>-1</v>
      </c>
      <c r="AJ900" t="s">
        <v>6</v>
      </c>
      <c r="AK900">
        <v>4</v>
      </c>
      <c r="AL900">
        <v>-0.64550719999999984</v>
      </c>
      <c r="AM900">
        <v>0</v>
      </c>
      <c r="AN900">
        <v>0</v>
      </c>
      <c r="AO900">
        <v>0</v>
      </c>
      <c r="AP900">
        <v>0</v>
      </c>
      <c r="AQ900">
        <v>0</v>
      </c>
      <c r="AR900">
        <v>1</v>
      </c>
    </row>
    <row r="901" spans="1:44" x14ac:dyDescent="0.2">
      <c r="A901">
        <f>ROW(Source!A500)</f>
        <v>500</v>
      </c>
      <c r="B901">
        <v>86296530</v>
      </c>
      <c r="C901">
        <v>86296504</v>
      </c>
      <c r="D901">
        <v>27378107</v>
      </c>
      <c r="E901">
        <v>1</v>
      </c>
      <c r="F901">
        <v>1</v>
      </c>
      <c r="G901">
        <v>1</v>
      </c>
      <c r="H901">
        <v>3</v>
      </c>
      <c r="I901" t="s">
        <v>1077</v>
      </c>
      <c r="J901" t="s">
        <v>1078</v>
      </c>
      <c r="K901" t="s">
        <v>1079</v>
      </c>
      <c r="L901">
        <v>1348</v>
      </c>
      <c r="N901">
        <v>1009</v>
      </c>
      <c r="O901" t="s">
        <v>63</v>
      </c>
      <c r="P901" t="s">
        <v>63</v>
      </c>
      <c r="Q901">
        <v>1000</v>
      </c>
      <c r="X901">
        <v>1.04E-2</v>
      </c>
      <c r="Y901">
        <v>4950</v>
      </c>
      <c r="Z901">
        <v>0</v>
      </c>
      <c r="AA901">
        <v>0</v>
      </c>
      <c r="AB901">
        <v>0</v>
      </c>
      <c r="AC901">
        <v>0</v>
      </c>
      <c r="AD901">
        <v>1</v>
      </c>
      <c r="AE901">
        <v>0</v>
      </c>
      <c r="AF901" t="s">
        <v>6</v>
      </c>
      <c r="AG901">
        <v>1.04E-2</v>
      </c>
      <c r="AH901">
        <v>3</v>
      </c>
      <c r="AI901">
        <v>-1</v>
      </c>
      <c r="AJ901" t="s">
        <v>6</v>
      </c>
      <c r="AK901">
        <v>4</v>
      </c>
      <c r="AL901">
        <v>-51.48</v>
      </c>
      <c r="AM901">
        <v>0</v>
      </c>
      <c r="AN901">
        <v>0</v>
      </c>
      <c r="AO901">
        <v>0</v>
      </c>
      <c r="AP901">
        <v>0</v>
      </c>
      <c r="AQ901">
        <v>0</v>
      </c>
      <c r="AR901">
        <v>1</v>
      </c>
    </row>
    <row r="902" spans="1:44" x14ac:dyDescent="0.2">
      <c r="A902">
        <f>ROW(Source!A500)</f>
        <v>500</v>
      </c>
      <c r="B902">
        <v>86296531</v>
      </c>
      <c r="C902">
        <v>86296504</v>
      </c>
      <c r="D902">
        <v>27378255</v>
      </c>
      <c r="E902">
        <v>1</v>
      </c>
      <c r="F902">
        <v>1</v>
      </c>
      <c r="G902">
        <v>1</v>
      </c>
      <c r="H902">
        <v>3</v>
      </c>
      <c r="I902" t="s">
        <v>89</v>
      </c>
      <c r="J902" t="s">
        <v>1121</v>
      </c>
      <c r="K902" t="s">
        <v>90</v>
      </c>
      <c r="L902">
        <v>1348</v>
      </c>
      <c r="N902">
        <v>1009</v>
      </c>
      <c r="O902" t="s">
        <v>63</v>
      </c>
      <c r="P902" t="s">
        <v>63</v>
      </c>
      <c r="Q902">
        <v>1000</v>
      </c>
      <c r="X902">
        <v>3.0999999999999999E-3</v>
      </c>
      <c r="Y902">
        <v>10380</v>
      </c>
      <c r="Z902">
        <v>0</v>
      </c>
      <c r="AA902">
        <v>0</v>
      </c>
      <c r="AB902">
        <v>0</v>
      </c>
      <c r="AC902">
        <v>0</v>
      </c>
      <c r="AD902">
        <v>1</v>
      </c>
      <c r="AE902">
        <v>0</v>
      </c>
      <c r="AF902" t="s">
        <v>6</v>
      </c>
      <c r="AG902">
        <v>3.0999999999999999E-3</v>
      </c>
      <c r="AH902">
        <v>3</v>
      </c>
      <c r="AI902">
        <v>-1</v>
      </c>
      <c r="AJ902" t="s">
        <v>6</v>
      </c>
      <c r="AK902">
        <v>4</v>
      </c>
      <c r="AL902">
        <v>-32.177999999999997</v>
      </c>
      <c r="AM902">
        <v>0</v>
      </c>
      <c r="AN902">
        <v>0</v>
      </c>
      <c r="AO902">
        <v>0</v>
      </c>
      <c r="AP902">
        <v>0</v>
      </c>
      <c r="AQ902">
        <v>0</v>
      </c>
      <c r="AR902">
        <v>1</v>
      </c>
    </row>
    <row r="903" spans="1:44" x14ac:dyDescent="0.2">
      <c r="A903">
        <f>ROW(Source!A500)</f>
        <v>500</v>
      </c>
      <c r="B903">
        <v>86296532</v>
      </c>
      <c r="C903">
        <v>86296504</v>
      </c>
      <c r="D903">
        <v>27378501</v>
      </c>
      <c r="E903">
        <v>1</v>
      </c>
      <c r="F903">
        <v>1</v>
      </c>
      <c r="G903">
        <v>1</v>
      </c>
      <c r="H903">
        <v>3</v>
      </c>
      <c r="I903" t="s">
        <v>1083</v>
      </c>
      <c r="J903" t="s">
        <v>1084</v>
      </c>
      <c r="K903" t="s">
        <v>1085</v>
      </c>
      <c r="L903">
        <v>1348</v>
      </c>
      <c r="N903">
        <v>1009</v>
      </c>
      <c r="O903" t="s">
        <v>63</v>
      </c>
      <c r="P903" t="s">
        <v>63</v>
      </c>
      <c r="Q903">
        <v>1000</v>
      </c>
      <c r="X903">
        <v>1.26E-2</v>
      </c>
      <c r="Y903">
        <v>9100</v>
      </c>
      <c r="Z903">
        <v>0</v>
      </c>
      <c r="AA903">
        <v>0</v>
      </c>
      <c r="AB903">
        <v>0</v>
      </c>
      <c r="AC903">
        <v>0</v>
      </c>
      <c r="AD903">
        <v>1</v>
      </c>
      <c r="AE903">
        <v>0</v>
      </c>
      <c r="AF903" t="s">
        <v>6</v>
      </c>
      <c r="AG903">
        <v>1.26E-2</v>
      </c>
      <c r="AH903">
        <v>3</v>
      </c>
      <c r="AI903">
        <v>-1</v>
      </c>
      <c r="AJ903" t="s">
        <v>6</v>
      </c>
      <c r="AK903">
        <v>4</v>
      </c>
      <c r="AL903">
        <v>-114.66</v>
      </c>
      <c r="AM903">
        <v>0</v>
      </c>
      <c r="AN903">
        <v>0</v>
      </c>
      <c r="AO903">
        <v>0</v>
      </c>
      <c r="AP903">
        <v>0</v>
      </c>
      <c r="AQ903">
        <v>0</v>
      </c>
      <c r="AR903">
        <v>1</v>
      </c>
    </row>
    <row r="904" spans="1:44" x14ac:dyDescent="0.2">
      <c r="A904">
        <f>ROW(Source!A500)</f>
        <v>500</v>
      </c>
      <c r="B904">
        <v>86296533</v>
      </c>
      <c r="C904">
        <v>86296504</v>
      </c>
      <c r="D904">
        <v>27378576</v>
      </c>
      <c r="E904">
        <v>1</v>
      </c>
      <c r="F904">
        <v>1</v>
      </c>
      <c r="G904">
        <v>1</v>
      </c>
      <c r="H904">
        <v>3</v>
      </c>
      <c r="I904" t="s">
        <v>1040</v>
      </c>
      <c r="J904" t="s">
        <v>1041</v>
      </c>
      <c r="K904" t="s">
        <v>62</v>
      </c>
      <c r="L904">
        <v>1348</v>
      </c>
      <c r="N904">
        <v>1009</v>
      </c>
      <c r="O904" t="s">
        <v>63</v>
      </c>
      <c r="P904" t="s">
        <v>63</v>
      </c>
      <c r="Q904">
        <v>1000</v>
      </c>
      <c r="X904">
        <v>5.0000000000000002E-5</v>
      </c>
      <c r="Y904">
        <v>12050</v>
      </c>
      <c r="Z904">
        <v>0</v>
      </c>
      <c r="AA904">
        <v>0</v>
      </c>
      <c r="AB904">
        <v>0</v>
      </c>
      <c r="AC904">
        <v>0</v>
      </c>
      <c r="AD904">
        <v>1</v>
      </c>
      <c r="AE904">
        <v>0</v>
      </c>
      <c r="AF904" t="s">
        <v>6</v>
      </c>
      <c r="AG904">
        <v>5.0000000000000002E-5</v>
      </c>
      <c r="AH904">
        <v>3</v>
      </c>
      <c r="AI904">
        <v>-1</v>
      </c>
      <c r="AJ904" t="s">
        <v>6</v>
      </c>
      <c r="AK904">
        <v>4</v>
      </c>
      <c r="AL904">
        <v>-0.60250000000000004</v>
      </c>
      <c r="AM904">
        <v>0</v>
      </c>
      <c r="AN904">
        <v>0</v>
      </c>
      <c r="AO904">
        <v>0</v>
      </c>
      <c r="AP904">
        <v>0</v>
      </c>
      <c r="AQ904">
        <v>0</v>
      </c>
      <c r="AR904">
        <v>1</v>
      </c>
    </row>
    <row r="905" spans="1:44" x14ac:dyDescent="0.2">
      <c r="A905">
        <f>ROW(Source!A500)</f>
        <v>500</v>
      </c>
      <c r="B905">
        <v>86296534</v>
      </c>
      <c r="C905">
        <v>86296504</v>
      </c>
      <c r="D905">
        <v>27371084</v>
      </c>
      <c r="E905">
        <v>1</v>
      </c>
      <c r="F905">
        <v>1</v>
      </c>
      <c r="G905">
        <v>1</v>
      </c>
      <c r="H905">
        <v>3</v>
      </c>
      <c r="I905" t="s">
        <v>255</v>
      </c>
      <c r="J905" t="s">
        <v>257</v>
      </c>
      <c r="K905" t="s">
        <v>256</v>
      </c>
      <c r="L905">
        <v>1346</v>
      </c>
      <c r="N905">
        <v>1009</v>
      </c>
      <c r="O905" t="s">
        <v>182</v>
      </c>
      <c r="P905" t="s">
        <v>182</v>
      </c>
      <c r="Q905">
        <v>1</v>
      </c>
      <c r="X905">
        <v>3.16</v>
      </c>
      <c r="Y905">
        <v>6.12</v>
      </c>
      <c r="Z905">
        <v>0</v>
      </c>
      <c r="AA905">
        <v>0</v>
      </c>
      <c r="AB905">
        <v>0</v>
      </c>
      <c r="AC905">
        <v>0</v>
      </c>
      <c r="AD905">
        <v>1</v>
      </c>
      <c r="AE905">
        <v>0</v>
      </c>
      <c r="AF905" t="s">
        <v>6</v>
      </c>
      <c r="AG905">
        <v>3.16</v>
      </c>
      <c r="AH905">
        <v>3</v>
      </c>
      <c r="AI905">
        <v>-1</v>
      </c>
      <c r="AJ905" t="s">
        <v>6</v>
      </c>
      <c r="AK905">
        <v>4</v>
      </c>
      <c r="AL905">
        <v>-19.339200000000002</v>
      </c>
      <c r="AM905">
        <v>0</v>
      </c>
      <c r="AN905">
        <v>0</v>
      </c>
      <c r="AO905">
        <v>0</v>
      </c>
      <c r="AP905">
        <v>0</v>
      </c>
      <c r="AQ905">
        <v>0</v>
      </c>
      <c r="AR905">
        <v>1</v>
      </c>
    </row>
    <row r="906" spans="1:44" x14ac:dyDescent="0.2">
      <c r="A906">
        <f>ROW(Source!A500)</f>
        <v>500</v>
      </c>
      <c r="B906">
        <v>86296535</v>
      </c>
      <c r="C906">
        <v>86296504</v>
      </c>
      <c r="D906">
        <v>27374681</v>
      </c>
      <c r="E906">
        <v>1</v>
      </c>
      <c r="F906">
        <v>1</v>
      </c>
      <c r="G906">
        <v>1</v>
      </c>
      <c r="H906">
        <v>3</v>
      </c>
      <c r="I906" t="s">
        <v>1086</v>
      </c>
      <c r="J906" t="s">
        <v>1087</v>
      </c>
      <c r="K906" t="s">
        <v>1088</v>
      </c>
      <c r="L906">
        <v>1348</v>
      </c>
      <c r="N906">
        <v>1009</v>
      </c>
      <c r="O906" t="s">
        <v>63</v>
      </c>
      <c r="P906" t="s">
        <v>63</v>
      </c>
      <c r="Q906">
        <v>1000</v>
      </c>
      <c r="X906">
        <v>2.9999999999999997E-4</v>
      </c>
      <c r="Y906">
        <v>9169.91</v>
      </c>
      <c r="Z906">
        <v>0</v>
      </c>
      <c r="AA906">
        <v>0</v>
      </c>
      <c r="AB906">
        <v>0</v>
      </c>
      <c r="AC906">
        <v>0</v>
      </c>
      <c r="AD906">
        <v>1</v>
      </c>
      <c r="AE906">
        <v>0</v>
      </c>
      <c r="AF906" t="s">
        <v>6</v>
      </c>
      <c r="AG906">
        <v>2.9999999999999997E-4</v>
      </c>
      <c r="AH906">
        <v>3</v>
      </c>
      <c r="AI906">
        <v>-1</v>
      </c>
      <c r="AJ906" t="s">
        <v>6</v>
      </c>
      <c r="AK906">
        <v>4</v>
      </c>
      <c r="AL906">
        <v>-2.7509729999999997</v>
      </c>
      <c r="AM906">
        <v>0</v>
      </c>
      <c r="AN906">
        <v>0</v>
      </c>
      <c r="AO906">
        <v>0</v>
      </c>
      <c r="AP906">
        <v>0</v>
      </c>
      <c r="AQ906">
        <v>0</v>
      </c>
      <c r="AR906">
        <v>1</v>
      </c>
    </row>
    <row r="907" spans="1:44" x14ac:dyDescent="0.2">
      <c r="A907">
        <f>ROW(Source!A500)</f>
        <v>500</v>
      </c>
      <c r="B907">
        <v>86296536</v>
      </c>
      <c r="C907">
        <v>86296504</v>
      </c>
      <c r="D907">
        <v>27379623</v>
      </c>
      <c r="E907">
        <v>1</v>
      </c>
      <c r="F907">
        <v>1</v>
      </c>
      <c r="G907">
        <v>1</v>
      </c>
      <c r="H907">
        <v>3</v>
      </c>
      <c r="I907" t="s">
        <v>1089</v>
      </c>
      <c r="J907" t="s">
        <v>1090</v>
      </c>
      <c r="K907" t="s">
        <v>1091</v>
      </c>
      <c r="L907">
        <v>1339</v>
      </c>
      <c r="N907">
        <v>1007</v>
      </c>
      <c r="O907" t="s">
        <v>32</v>
      </c>
      <c r="P907" t="s">
        <v>32</v>
      </c>
      <c r="Q907">
        <v>1</v>
      </c>
      <c r="X907">
        <v>5.0000000000000001E-3</v>
      </c>
      <c r="Y907">
        <v>1700</v>
      </c>
      <c r="Z907">
        <v>0</v>
      </c>
      <c r="AA907">
        <v>0</v>
      </c>
      <c r="AB907">
        <v>0</v>
      </c>
      <c r="AC907">
        <v>0</v>
      </c>
      <c r="AD907">
        <v>1</v>
      </c>
      <c r="AE907">
        <v>0</v>
      </c>
      <c r="AF907" t="s">
        <v>6</v>
      </c>
      <c r="AG907">
        <v>5.0000000000000001E-3</v>
      </c>
      <c r="AH907">
        <v>3</v>
      </c>
      <c r="AI907">
        <v>-1</v>
      </c>
      <c r="AJ907" t="s">
        <v>6</v>
      </c>
      <c r="AK907">
        <v>4</v>
      </c>
      <c r="AL907">
        <v>-8.5</v>
      </c>
      <c r="AM907">
        <v>0</v>
      </c>
      <c r="AN907">
        <v>0</v>
      </c>
      <c r="AO907">
        <v>0</v>
      </c>
      <c r="AP907">
        <v>0</v>
      </c>
      <c r="AQ907">
        <v>0</v>
      </c>
      <c r="AR907">
        <v>1</v>
      </c>
    </row>
    <row r="908" spans="1:44" x14ac:dyDescent="0.2">
      <c r="A908">
        <f>ROW(Source!A500)</f>
        <v>500</v>
      </c>
      <c r="B908">
        <v>86296537</v>
      </c>
      <c r="C908">
        <v>86296504</v>
      </c>
      <c r="D908">
        <v>27386415</v>
      </c>
      <c r="E908">
        <v>1</v>
      </c>
      <c r="F908">
        <v>1</v>
      </c>
      <c r="G908">
        <v>1</v>
      </c>
      <c r="H908">
        <v>3</v>
      </c>
      <c r="I908" t="s">
        <v>1092</v>
      </c>
      <c r="J908" t="s">
        <v>1093</v>
      </c>
      <c r="K908" t="s">
        <v>1094</v>
      </c>
      <c r="L908">
        <v>1348</v>
      </c>
      <c r="N908">
        <v>1009</v>
      </c>
      <c r="O908" t="s">
        <v>63</v>
      </c>
      <c r="P908" t="s">
        <v>63</v>
      </c>
      <c r="Q908">
        <v>1000</v>
      </c>
      <c r="X908">
        <v>1.65E-3</v>
      </c>
      <c r="Y908">
        <v>15620</v>
      </c>
      <c r="Z908">
        <v>0</v>
      </c>
      <c r="AA908">
        <v>0</v>
      </c>
      <c r="AB908">
        <v>0</v>
      </c>
      <c r="AC908">
        <v>0</v>
      </c>
      <c r="AD908">
        <v>1</v>
      </c>
      <c r="AE908">
        <v>0</v>
      </c>
      <c r="AF908" t="s">
        <v>6</v>
      </c>
      <c r="AG908">
        <v>1.65E-3</v>
      </c>
      <c r="AH908">
        <v>3</v>
      </c>
      <c r="AI908">
        <v>-1</v>
      </c>
      <c r="AJ908" t="s">
        <v>6</v>
      </c>
      <c r="AK908">
        <v>4</v>
      </c>
      <c r="AL908">
        <v>-25.773</v>
      </c>
      <c r="AM908">
        <v>0</v>
      </c>
      <c r="AN908">
        <v>0</v>
      </c>
      <c r="AO908">
        <v>0</v>
      </c>
      <c r="AP908">
        <v>0</v>
      </c>
      <c r="AQ908">
        <v>0</v>
      </c>
      <c r="AR908">
        <v>1</v>
      </c>
    </row>
    <row r="909" spans="1:44" x14ac:dyDescent="0.2">
      <c r="A909">
        <f>ROW(Source!A500)</f>
        <v>500</v>
      </c>
      <c r="B909">
        <v>86296538</v>
      </c>
      <c r="C909">
        <v>86296504</v>
      </c>
      <c r="D909">
        <v>27391761</v>
      </c>
      <c r="E909">
        <v>1</v>
      </c>
      <c r="F909">
        <v>1</v>
      </c>
      <c r="G909">
        <v>1</v>
      </c>
      <c r="H909">
        <v>3</v>
      </c>
      <c r="I909" t="s">
        <v>1095</v>
      </c>
      <c r="J909" t="s">
        <v>1096</v>
      </c>
      <c r="K909" t="s">
        <v>1097</v>
      </c>
      <c r="L909">
        <v>1348</v>
      </c>
      <c r="N909">
        <v>1009</v>
      </c>
      <c r="O909" t="s">
        <v>63</v>
      </c>
      <c r="P909" t="s">
        <v>63</v>
      </c>
      <c r="Q909">
        <v>1000</v>
      </c>
      <c r="X909">
        <v>1.7000000000000001E-2</v>
      </c>
      <c r="Y909">
        <v>10988.93</v>
      </c>
      <c r="Z909">
        <v>0</v>
      </c>
      <c r="AA909">
        <v>0</v>
      </c>
      <c r="AB909">
        <v>0</v>
      </c>
      <c r="AC909">
        <v>0</v>
      </c>
      <c r="AD909">
        <v>1</v>
      </c>
      <c r="AE909">
        <v>0</v>
      </c>
      <c r="AF909" t="s">
        <v>6</v>
      </c>
      <c r="AG909">
        <v>1.7000000000000001E-2</v>
      </c>
      <c r="AH909">
        <v>3</v>
      </c>
      <c r="AI909">
        <v>-1</v>
      </c>
      <c r="AJ909" t="s">
        <v>6</v>
      </c>
      <c r="AK909">
        <v>4</v>
      </c>
      <c r="AL909">
        <v>-186.81181000000001</v>
      </c>
      <c r="AM909">
        <v>0</v>
      </c>
      <c r="AN909">
        <v>0</v>
      </c>
      <c r="AO909">
        <v>0</v>
      </c>
      <c r="AP909">
        <v>0</v>
      </c>
      <c r="AQ909">
        <v>0</v>
      </c>
      <c r="AR909">
        <v>1</v>
      </c>
    </row>
    <row r="910" spans="1:44" x14ac:dyDescent="0.2">
      <c r="A910">
        <f>ROW(Source!A500)</f>
        <v>500</v>
      </c>
      <c r="B910">
        <v>86296539</v>
      </c>
      <c r="C910">
        <v>86296504</v>
      </c>
      <c r="D910">
        <v>27390432</v>
      </c>
      <c r="E910">
        <v>1</v>
      </c>
      <c r="F910">
        <v>1</v>
      </c>
      <c r="G910">
        <v>1</v>
      </c>
      <c r="H910">
        <v>3</v>
      </c>
      <c r="I910" t="s">
        <v>1122</v>
      </c>
      <c r="J910" t="s">
        <v>1123</v>
      </c>
      <c r="K910" t="s">
        <v>1124</v>
      </c>
      <c r="L910">
        <v>1348</v>
      </c>
      <c r="N910">
        <v>1009</v>
      </c>
      <c r="O910" t="s">
        <v>63</v>
      </c>
      <c r="P910" t="s">
        <v>63</v>
      </c>
      <c r="Q910">
        <v>1000</v>
      </c>
      <c r="X910">
        <v>0.27300000000000002</v>
      </c>
      <c r="Y910">
        <v>0</v>
      </c>
      <c r="Z910">
        <v>0</v>
      </c>
      <c r="AA910">
        <v>0</v>
      </c>
      <c r="AB910">
        <v>0</v>
      </c>
      <c r="AC910">
        <v>0</v>
      </c>
      <c r="AD910">
        <v>0</v>
      </c>
      <c r="AE910">
        <v>0</v>
      </c>
      <c r="AF910" t="s">
        <v>6</v>
      </c>
      <c r="AG910">
        <v>0.27300000000000002</v>
      </c>
      <c r="AH910">
        <v>3</v>
      </c>
      <c r="AI910">
        <v>-1</v>
      </c>
      <c r="AJ910" t="s">
        <v>6</v>
      </c>
      <c r="AK910">
        <v>0</v>
      </c>
      <c r="AL910">
        <v>0</v>
      </c>
      <c r="AM910">
        <v>0</v>
      </c>
      <c r="AN910">
        <v>0</v>
      </c>
      <c r="AO910">
        <v>0</v>
      </c>
      <c r="AP910">
        <v>0</v>
      </c>
      <c r="AQ910">
        <v>0</v>
      </c>
      <c r="AR910">
        <v>0</v>
      </c>
    </row>
    <row r="911" spans="1:44" x14ac:dyDescent="0.2">
      <c r="A911">
        <f>ROW(Source!A500)</f>
        <v>500</v>
      </c>
      <c r="B911">
        <v>86296540</v>
      </c>
      <c r="C911">
        <v>86296504</v>
      </c>
      <c r="D911">
        <v>27389992</v>
      </c>
      <c r="E911">
        <v>1</v>
      </c>
      <c r="F911">
        <v>1</v>
      </c>
      <c r="G911">
        <v>1</v>
      </c>
      <c r="H911">
        <v>3</v>
      </c>
      <c r="I911" t="s">
        <v>659</v>
      </c>
      <c r="J911" t="s">
        <v>662</v>
      </c>
      <c r="K911" t="s">
        <v>1125</v>
      </c>
      <c r="L911">
        <v>1327</v>
      </c>
      <c r="N911">
        <v>1005</v>
      </c>
      <c r="O911" t="s">
        <v>661</v>
      </c>
      <c r="P911" t="s">
        <v>661</v>
      </c>
      <c r="Q911">
        <v>1</v>
      </c>
      <c r="X911">
        <v>0</v>
      </c>
      <c r="Y911">
        <v>0</v>
      </c>
      <c r="Z911">
        <v>0</v>
      </c>
      <c r="AA911">
        <v>0</v>
      </c>
      <c r="AB911">
        <v>0</v>
      </c>
      <c r="AC911">
        <v>1</v>
      </c>
      <c r="AD911">
        <v>0</v>
      </c>
      <c r="AE911">
        <v>0</v>
      </c>
      <c r="AF911" t="s">
        <v>6</v>
      </c>
      <c r="AG911">
        <v>0</v>
      </c>
      <c r="AH911">
        <v>2</v>
      </c>
      <c r="AI911">
        <v>86296516</v>
      </c>
      <c r="AJ911">
        <v>809</v>
      </c>
      <c r="AK911">
        <v>0</v>
      </c>
      <c r="AL911">
        <v>0</v>
      </c>
      <c r="AM911">
        <v>0</v>
      </c>
      <c r="AN911">
        <v>0</v>
      </c>
      <c r="AO911">
        <v>0</v>
      </c>
      <c r="AP911">
        <v>0</v>
      </c>
      <c r="AQ911">
        <v>0</v>
      </c>
      <c r="AR911">
        <v>0</v>
      </c>
    </row>
    <row r="912" spans="1:44" x14ac:dyDescent="0.2">
      <c r="A912">
        <f>ROW(Source!A500)</f>
        <v>500</v>
      </c>
      <c r="B912">
        <v>86296541</v>
      </c>
      <c r="C912">
        <v>86296504</v>
      </c>
      <c r="D912">
        <v>27429718</v>
      </c>
      <c r="E912">
        <v>1</v>
      </c>
      <c r="F912">
        <v>1</v>
      </c>
      <c r="G912">
        <v>1</v>
      </c>
      <c r="H912">
        <v>3</v>
      </c>
      <c r="I912" t="s">
        <v>1101</v>
      </c>
      <c r="J912" t="s">
        <v>1102</v>
      </c>
      <c r="K912" t="s">
        <v>1103</v>
      </c>
      <c r="L912">
        <v>1302</v>
      </c>
      <c r="N912">
        <v>1003</v>
      </c>
      <c r="O912" t="s">
        <v>1104</v>
      </c>
      <c r="P912" t="s">
        <v>1104</v>
      </c>
      <c r="Q912">
        <v>10</v>
      </c>
      <c r="X912">
        <v>5.5E-2</v>
      </c>
      <c r="Y912">
        <v>50.25</v>
      </c>
      <c r="Z912">
        <v>0</v>
      </c>
      <c r="AA912">
        <v>0</v>
      </c>
      <c r="AB912">
        <v>0</v>
      </c>
      <c r="AC912">
        <v>0</v>
      </c>
      <c r="AD912">
        <v>1</v>
      </c>
      <c r="AE912">
        <v>0</v>
      </c>
      <c r="AF912" t="s">
        <v>6</v>
      </c>
      <c r="AG912">
        <v>5.5E-2</v>
      </c>
      <c r="AH912">
        <v>3</v>
      </c>
      <c r="AI912">
        <v>-1</v>
      </c>
      <c r="AJ912" t="s">
        <v>6</v>
      </c>
      <c r="AK912">
        <v>4</v>
      </c>
      <c r="AL912">
        <v>-2.7637499999999999</v>
      </c>
      <c r="AM912">
        <v>0</v>
      </c>
      <c r="AN912">
        <v>0</v>
      </c>
      <c r="AO912">
        <v>0</v>
      </c>
      <c r="AP912">
        <v>0</v>
      </c>
      <c r="AQ912">
        <v>0</v>
      </c>
      <c r="AR912">
        <v>1</v>
      </c>
    </row>
    <row r="913" spans="1:44" x14ac:dyDescent="0.2">
      <c r="A913">
        <f>ROW(Source!A509)</f>
        <v>509</v>
      </c>
      <c r="B913">
        <v>86296554</v>
      </c>
      <c r="C913">
        <v>86296546</v>
      </c>
      <c r="D913">
        <v>27501039</v>
      </c>
      <c r="E913">
        <v>1</v>
      </c>
      <c r="F913">
        <v>1</v>
      </c>
      <c r="G913">
        <v>1</v>
      </c>
      <c r="H913">
        <v>1</v>
      </c>
      <c r="I913" t="s">
        <v>954</v>
      </c>
      <c r="J913" t="s">
        <v>6</v>
      </c>
      <c r="K913" t="s">
        <v>955</v>
      </c>
      <c r="L913">
        <v>1369</v>
      </c>
      <c r="N913">
        <v>1013</v>
      </c>
      <c r="O913" t="s">
        <v>921</v>
      </c>
      <c r="P913" t="s">
        <v>921</v>
      </c>
      <c r="Q913">
        <v>1</v>
      </c>
      <c r="X913">
        <v>42.7</v>
      </c>
      <c r="Y913">
        <v>0</v>
      </c>
      <c r="Z913">
        <v>0</v>
      </c>
      <c r="AA913">
        <v>0</v>
      </c>
      <c r="AB913">
        <v>10.3</v>
      </c>
      <c r="AC913">
        <v>0</v>
      </c>
      <c r="AD913">
        <v>1</v>
      </c>
      <c r="AE913">
        <v>1</v>
      </c>
      <c r="AF913" t="s">
        <v>6</v>
      </c>
      <c r="AG913">
        <v>42.7</v>
      </c>
      <c r="AH913">
        <v>2</v>
      </c>
      <c r="AI913">
        <v>86296547</v>
      </c>
      <c r="AJ913">
        <v>811</v>
      </c>
      <c r="AK913">
        <v>0</v>
      </c>
      <c r="AL913">
        <v>0</v>
      </c>
      <c r="AM913">
        <v>0</v>
      </c>
      <c r="AN913">
        <v>0</v>
      </c>
      <c r="AO913">
        <v>0</v>
      </c>
      <c r="AP913">
        <v>0</v>
      </c>
      <c r="AQ913">
        <v>0</v>
      </c>
      <c r="AR913">
        <v>0</v>
      </c>
    </row>
    <row r="914" spans="1:44" x14ac:dyDescent="0.2">
      <c r="A914">
        <f>ROW(Source!A509)</f>
        <v>509</v>
      </c>
      <c r="B914">
        <v>86296555</v>
      </c>
      <c r="C914">
        <v>86296546</v>
      </c>
      <c r="D914">
        <v>27439703</v>
      </c>
      <c r="E914">
        <v>1</v>
      </c>
      <c r="F914">
        <v>1</v>
      </c>
      <c r="G914">
        <v>1</v>
      </c>
      <c r="H914">
        <v>2</v>
      </c>
      <c r="I914" t="s">
        <v>941</v>
      </c>
      <c r="J914" t="s">
        <v>942</v>
      </c>
      <c r="K914" t="s">
        <v>943</v>
      </c>
      <c r="L914">
        <v>1368</v>
      </c>
      <c r="N914">
        <v>1011</v>
      </c>
      <c r="O914" t="s">
        <v>927</v>
      </c>
      <c r="P914" t="s">
        <v>927</v>
      </c>
      <c r="Q914">
        <v>1</v>
      </c>
      <c r="X914">
        <v>21.25</v>
      </c>
      <c r="Y914">
        <v>0</v>
      </c>
      <c r="Z914">
        <v>7.51</v>
      </c>
      <c r="AA914">
        <v>0</v>
      </c>
      <c r="AB914">
        <v>0</v>
      </c>
      <c r="AC914">
        <v>0</v>
      </c>
      <c r="AD914">
        <v>1</v>
      </c>
      <c r="AE914">
        <v>0</v>
      </c>
      <c r="AF914" t="s">
        <v>6</v>
      </c>
      <c r="AG914">
        <v>21.25</v>
      </c>
      <c r="AH914">
        <v>2</v>
      </c>
      <c r="AI914">
        <v>86296548</v>
      </c>
      <c r="AJ914">
        <v>812</v>
      </c>
      <c r="AK914">
        <v>0</v>
      </c>
      <c r="AL914">
        <v>0</v>
      </c>
      <c r="AM914">
        <v>0</v>
      </c>
      <c r="AN914">
        <v>0</v>
      </c>
      <c r="AO914">
        <v>0</v>
      </c>
      <c r="AP914">
        <v>0</v>
      </c>
      <c r="AQ914">
        <v>0</v>
      </c>
      <c r="AR914">
        <v>0</v>
      </c>
    </row>
    <row r="915" spans="1:44" x14ac:dyDescent="0.2">
      <c r="A915">
        <f>ROW(Source!A509)</f>
        <v>509</v>
      </c>
      <c r="B915">
        <v>86296556</v>
      </c>
      <c r="C915">
        <v>86296546</v>
      </c>
      <c r="D915">
        <v>27441327</v>
      </c>
      <c r="E915">
        <v>1</v>
      </c>
      <c r="F915">
        <v>1</v>
      </c>
      <c r="G915">
        <v>1</v>
      </c>
      <c r="H915">
        <v>2</v>
      </c>
      <c r="I915" t="s">
        <v>936</v>
      </c>
      <c r="J915" t="s">
        <v>937</v>
      </c>
      <c r="K915" t="s">
        <v>938</v>
      </c>
      <c r="L915">
        <v>1368</v>
      </c>
      <c r="N915">
        <v>1011</v>
      </c>
      <c r="O915" t="s">
        <v>927</v>
      </c>
      <c r="P915" t="s">
        <v>927</v>
      </c>
      <c r="Q915">
        <v>1</v>
      </c>
      <c r="X915">
        <v>1.03</v>
      </c>
      <c r="Y915">
        <v>0</v>
      </c>
      <c r="Z915">
        <v>93.37</v>
      </c>
      <c r="AA915">
        <v>11.69</v>
      </c>
      <c r="AB915">
        <v>0</v>
      </c>
      <c r="AC915">
        <v>0</v>
      </c>
      <c r="AD915">
        <v>1</v>
      </c>
      <c r="AE915">
        <v>0</v>
      </c>
      <c r="AF915" t="s">
        <v>6</v>
      </c>
      <c r="AG915">
        <v>1.03</v>
      </c>
      <c r="AH915">
        <v>2</v>
      </c>
      <c r="AI915">
        <v>86296549</v>
      </c>
      <c r="AJ915">
        <v>813</v>
      </c>
      <c r="AK915">
        <v>0</v>
      </c>
      <c r="AL915">
        <v>0</v>
      </c>
      <c r="AM915">
        <v>0</v>
      </c>
      <c r="AN915">
        <v>0</v>
      </c>
      <c r="AO915">
        <v>0</v>
      </c>
      <c r="AP915">
        <v>0</v>
      </c>
      <c r="AQ915">
        <v>0</v>
      </c>
      <c r="AR915">
        <v>0</v>
      </c>
    </row>
    <row r="916" spans="1:44" x14ac:dyDescent="0.2">
      <c r="A916">
        <f>ROW(Source!A509)</f>
        <v>509</v>
      </c>
      <c r="B916">
        <v>86296557</v>
      </c>
      <c r="C916">
        <v>86296546</v>
      </c>
      <c r="D916">
        <v>27378258</v>
      </c>
      <c r="E916">
        <v>1</v>
      </c>
      <c r="F916">
        <v>1</v>
      </c>
      <c r="G916">
        <v>1</v>
      </c>
      <c r="H916">
        <v>3</v>
      </c>
      <c r="I916" t="s">
        <v>140</v>
      </c>
      <c r="J916" t="s">
        <v>1051</v>
      </c>
      <c r="K916" t="s">
        <v>141</v>
      </c>
      <c r="L916">
        <v>1348</v>
      </c>
      <c r="N916">
        <v>1009</v>
      </c>
      <c r="O916" t="s">
        <v>63</v>
      </c>
      <c r="P916" t="s">
        <v>63</v>
      </c>
      <c r="Q916">
        <v>1000</v>
      </c>
      <c r="X916">
        <v>0.04</v>
      </c>
      <c r="Y916">
        <v>9480</v>
      </c>
      <c r="Z916">
        <v>0</v>
      </c>
      <c r="AA916">
        <v>0</v>
      </c>
      <c r="AB916">
        <v>0</v>
      </c>
      <c r="AC916">
        <v>0</v>
      </c>
      <c r="AD916">
        <v>1</v>
      </c>
      <c r="AE916">
        <v>0</v>
      </c>
      <c r="AF916" t="s">
        <v>6</v>
      </c>
      <c r="AG916">
        <v>0.04</v>
      </c>
      <c r="AH916">
        <v>3</v>
      </c>
      <c r="AI916">
        <v>-1</v>
      </c>
      <c r="AJ916" t="s">
        <v>6</v>
      </c>
      <c r="AK916">
        <v>4</v>
      </c>
      <c r="AL916">
        <v>-379.2</v>
      </c>
      <c r="AM916">
        <v>0</v>
      </c>
      <c r="AN916">
        <v>0</v>
      </c>
      <c r="AO916">
        <v>0</v>
      </c>
      <c r="AP916">
        <v>0</v>
      </c>
      <c r="AQ916">
        <v>0</v>
      </c>
      <c r="AR916">
        <v>1</v>
      </c>
    </row>
    <row r="917" spans="1:44" x14ac:dyDescent="0.2">
      <c r="A917">
        <f>ROW(Source!A509)</f>
        <v>509</v>
      </c>
      <c r="B917">
        <v>86296558</v>
      </c>
      <c r="C917">
        <v>86296546</v>
      </c>
      <c r="D917">
        <v>27391784</v>
      </c>
      <c r="E917">
        <v>1</v>
      </c>
      <c r="F917">
        <v>1</v>
      </c>
      <c r="G917">
        <v>1</v>
      </c>
      <c r="H917">
        <v>3</v>
      </c>
      <c r="I917" t="s">
        <v>1108</v>
      </c>
      <c r="J917" t="s">
        <v>1109</v>
      </c>
      <c r="K917" t="s">
        <v>1110</v>
      </c>
      <c r="L917">
        <v>1348</v>
      </c>
      <c r="N917">
        <v>1009</v>
      </c>
      <c r="O917" t="s">
        <v>63</v>
      </c>
      <c r="P917" t="s">
        <v>63</v>
      </c>
      <c r="Q917">
        <v>1000</v>
      </c>
      <c r="X917">
        <v>1</v>
      </c>
      <c r="Y917">
        <v>14079.53</v>
      </c>
      <c r="Z917">
        <v>0</v>
      </c>
      <c r="AA917">
        <v>0</v>
      </c>
      <c r="AB917">
        <v>0</v>
      </c>
      <c r="AC917">
        <v>0</v>
      </c>
      <c r="AD917">
        <v>1</v>
      </c>
      <c r="AE917">
        <v>0</v>
      </c>
      <c r="AF917" t="s">
        <v>6</v>
      </c>
      <c r="AG917">
        <v>1</v>
      </c>
      <c r="AH917">
        <v>3</v>
      </c>
      <c r="AI917">
        <v>-1</v>
      </c>
      <c r="AJ917" t="s">
        <v>6</v>
      </c>
      <c r="AK917">
        <v>4</v>
      </c>
      <c r="AL917">
        <v>-14079.53</v>
      </c>
      <c r="AM917">
        <v>0</v>
      </c>
      <c r="AN917">
        <v>0</v>
      </c>
      <c r="AO917">
        <v>0</v>
      </c>
      <c r="AP917">
        <v>0</v>
      </c>
      <c r="AQ917">
        <v>0</v>
      </c>
      <c r="AR917">
        <v>1</v>
      </c>
    </row>
    <row r="918" spans="1:44" x14ac:dyDescent="0.2">
      <c r="A918">
        <f>ROW(Source!A510)</f>
        <v>510</v>
      </c>
      <c r="B918">
        <v>86296554</v>
      </c>
      <c r="C918">
        <v>86296546</v>
      </c>
      <c r="D918">
        <v>27501039</v>
      </c>
      <c r="E918">
        <v>1</v>
      </c>
      <c r="F918">
        <v>1</v>
      </c>
      <c r="G918">
        <v>1</v>
      </c>
      <c r="H918">
        <v>1</v>
      </c>
      <c r="I918" t="s">
        <v>954</v>
      </c>
      <c r="J918" t="s">
        <v>6</v>
      </c>
      <c r="K918" t="s">
        <v>955</v>
      </c>
      <c r="L918">
        <v>1369</v>
      </c>
      <c r="N918">
        <v>1013</v>
      </c>
      <c r="O918" t="s">
        <v>921</v>
      </c>
      <c r="P918" t="s">
        <v>921</v>
      </c>
      <c r="Q918">
        <v>1</v>
      </c>
      <c r="X918">
        <v>42.7</v>
      </c>
      <c r="Y918">
        <v>0</v>
      </c>
      <c r="Z918">
        <v>0</v>
      </c>
      <c r="AA918">
        <v>0</v>
      </c>
      <c r="AB918">
        <v>10.3</v>
      </c>
      <c r="AC918">
        <v>0</v>
      </c>
      <c r="AD918">
        <v>1</v>
      </c>
      <c r="AE918">
        <v>1</v>
      </c>
      <c r="AF918" t="s">
        <v>6</v>
      </c>
      <c r="AG918">
        <v>42.7</v>
      </c>
      <c r="AH918">
        <v>2</v>
      </c>
      <c r="AI918">
        <v>86296547</v>
      </c>
      <c r="AJ918">
        <v>818</v>
      </c>
      <c r="AK918">
        <v>0</v>
      </c>
      <c r="AL918">
        <v>0</v>
      </c>
      <c r="AM918">
        <v>0</v>
      </c>
      <c r="AN918">
        <v>0</v>
      </c>
      <c r="AO918">
        <v>0</v>
      </c>
      <c r="AP918">
        <v>0</v>
      </c>
      <c r="AQ918">
        <v>0</v>
      </c>
      <c r="AR918">
        <v>0</v>
      </c>
    </row>
    <row r="919" spans="1:44" x14ac:dyDescent="0.2">
      <c r="A919">
        <f>ROW(Source!A510)</f>
        <v>510</v>
      </c>
      <c r="B919">
        <v>86296555</v>
      </c>
      <c r="C919">
        <v>86296546</v>
      </c>
      <c r="D919">
        <v>27439703</v>
      </c>
      <c r="E919">
        <v>1</v>
      </c>
      <c r="F919">
        <v>1</v>
      </c>
      <c r="G919">
        <v>1</v>
      </c>
      <c r="H919">
        <v>2</v>
      </c>
      <c r="I919" t="s">
        <v>941</v>
      </c>
      <c r="J919" t="s">
        <v>942</v>
      </c>
      <c r="K919" t="s">
        <v>943</v>
      </c>
      <c r="L919">
        <v>1368</v>
      </c>
      <c r="N919">
        <v>1011</v>
      </c>
      <c r="O919" t="s">
        <v>927</v>
      </c>
      <c r="P919" t="s">
        <v>927</v>
      </c>
      <c r="Q919">
        <v>1</v>
      </c>
      <c r="X919">
        <v>21.25</v>
      </c>
      <c r="Y919">
        <v>0</v>
      </c>
      <c r="Z919">
        <v>7.51</v>
      </c>
      <c r="AA919">
        <v>0</v>
      </c>
      <c r="AB919">
        <v>0</v>
      </c>
      <c r="AC919">
        <v>0</v>
      </c>
      <c r="AD919">
        <v>1</v>
      </c>
      <c r="AE919">
        <v>0</v>
      </c>
      <c r="AF919" t="s">
        <v>6</v>
      </c>
      <c r="AG919">
        <v>21.25</v>
      </c>
      <c r="AH919">
        <v>2</v>
      </c>
      <c r="AI919">
        <v>86296548</v>
      </c>
      <c r="AJ919">
        <v>819</v>
      </c>
      <c r="AK919">
        <v>0</v>
      </c>
      <c r="AL919">
        <v>0</v>
      </c>
      <c r="AM919">
        <v>0</v>
      </c>
      <c r="AN919">
        <v>0</v>
      </c>
      <c r="AO919">
        <v>0</v>
      </c>
      <c r="AP919">
        <v>0</v>
      </c>
      <c r="AQ919">
        <v>0</v>
      </c>
      <c r="AR919">
        <v>0</v>
      </c>
    </row>
    <row r="920" spans="1:44" x14ac:dyDescent="0.2">
      <c r="A920">
        <f>ROW(Source!A510)</f>
        <v>510</v>
      </c>
      <c r="B920">
        <v>86296556</v>
      </c>
      <c r="C920">
        <v>86296546</v>
      </c>
      <c r="D920">
        <v>27441327</v>
      </c>
      <c r="E920">
        <v>1</v>
      </c>
      <c r="F920">
        <v>1</v>
      </c>
      <c r="G920">
        <v>1</v>
      </c>
      <c r="H920">
        <v>2</v>
      </c>
      <c r="I920" t="s">
        <v>936</v>
      </c>
      <c r="J920" t="s">
        <v>937</v>
      </c>
      <c r="K920" t="s">
        <v>938</v>
      </c>
      <c r="L920">
        <v>1368</v>
      </c>
      <c r="N920">
        <v>1011</v>
      </c>
      <c r="O920" t="s">
        <v>927</v>
      </c>
      <c r="P920" t="s">
        <v>927</v>
      </c>
      <c r="Q920">
        <v>1</v>
      </c>
      <c r="X920">
        <v>1.03</v>
      </c>
      <c r="Y920">
        <v>0</v>
      </c>
      <c r="Z920">
        <v>93.37</v>
      </c>
      <c r="AA920">
        <v>11.69</v>
      </c>
      <c r="AB920">
        <v>0</v>
      </c>
      <c r="AC920">
        <v>0</v>
      </c>
      <c r="AD920">
        <v>1</v>
      </c>
      <c r="AE920">
        <v>0</v>
      </c>
      <c r="AF920" t="s">
        <v>6</v>
      </c>
      <c r="AG920">
        <v>1.03</v>
      </c>
      <c r="AH920">
        <v>2</v>
      </c>
      <c r="AI920">
        <v>86296549</v>
      </c>
      <c r="AJ920">
        <v>820</v>
      </c>
      <c r="AK920">
        <v>0</v>
      </c>
      <c r="AL920">
        <v>0</v>
      </c>
      <c r="AM920">
        <v>0</v>
      </c>
      <c r="AN920">
        <v>0</v>
      </c>
      <c r="AO920">
        <v>0</v>
      </c>
      <c r="AP920">
        <v>0</v>
      </c>
      <c r="AQ920">
        <v>0</v>
      </c>
      <c r="AR920">
        <v>0</v>
      </c>
    </row>
    <row r="921" spans="1:44" x14ac:dyDescent="0.2">
      <c r="A921">
        <f>ROW(Source!A510)</f>
        <v>510</v>
      </c>
      <c r="B921">
        <v>86296557</v>
      </c>
      <c r="C921">
        <v>86296546</v>
      </c>
      <c r="D921">
        <v>27378258</v>
      </c>
      <c r="E921">
        <v>1</v>
      </c>
      <c r="F921">
        <v>1</v>
      </c>
      <c r="G921">
        <v>1</v>
      </c>
      <c r="H921">
        <v>3</v>
      </c>
      <c r="I921" t="s">
        <v>140</v>
      </c>
      <c r="J921" t="s">
        <v>1051</v>
      </c>
      <c r="K921" t="s">
        <v>141</v>
      </c>
      <c r="L921">
        <v>1348</v>
      </c>
      <c r="N921">
        <v>1009</v>
      </c>
      <c r="O921" t="s">
        <v>63</v>
      </c>
      <c r="P921" t="s">
        <v>63</v>
      </c>
      <c r="Q921">
        <v>1000</v>
      </c>
      <c r="X921">
        <v>0.04</v>
      </c>
      <c r="Y921">
        <v>9480</v>
      </c>
      <c r="Z921">
        <v>0</v>
      </c>
      <c r="AA921">
        <v>0</v>
      </c>
      <c r="AB921">
        <v>0</v>
      </c>
      <c r="AC921">
        <v>0</v>
      </c>
      <c r="AD921">
        <v>1</v>
      </c>
      <c r="AE921">
        <v>0</v>
      </c>
      <c r="AF921" t="s">
        <v>6</v>
      </c>
      <c r="AG921">
        <v>0.04</v>
      </c>
      <c r="AH921">
        <v>3</v>
      </c>
      <c r="AI921">
        <v>-1</v>
      </c>
      <c r="AJ921" t="s">
        <v>6</v>
      </c>
      <c r="AK921">
        <v>4</v>
      </c>
      <c r="AL921">
        <v>-379.2</v>
      </c>
      <c r="AM921">
        <v>0</v>
      </c>
      <c r="AN921">
        <v>0</v>
      </c>
      <c r="AO921">
        <v>0</v>
      </c>
      <c r="AP921">
        <v>0</v>
      </c>
      <c r="AQ921">
        <v>0</v>
      </c>
      <c r="AR921">
        <v>1</v>
      </c>
    </row>
    <row r="922" spans="1:44" x14ac:dyDescent="0.2">
      <c r="A922">
        <f>ROW(Source!A510)</f>
        <v>510</v>
      </c>
      <c r="B922">
        <v>86296558</v>
      </c>
      <c r="C922">
        <v>86296546</v>
      </c>
      <c r="D922">
        <v>27391784</v>
      </c>
      <c r="E922">
        <v>1</v>
      </c>
      <c r="F922">
        <v>1</v>
      </c>
      <c r="G922">
        <v>1</v>
      </c>
      <c r="H922">
        <v>3</v>
      </c>
      <c r="I922" t="s">
        <v>1108</v>
      </c>
      <c r="J922" t="s">
        <v>1109</v>
      </c>
      <c r="K922" t="s">
        <v>1110</v>
      </c>
      <c r="L922">
        <v>1348</v>
      </c>
      <c r="N922">
        <v>1009</v>
      </c>
      <c r="O922" t="s">
        <v>63</v>
      </c>
      <c r="P922" t="s">
        <v>63</v>
      </c>
      <c r="Q922">
        <v>1000</v>
      </c>
      <c r="X922">
        <v>1</v>
      </c>
      <c r="Y922">
        <v>14079.53</v>
      </c>
      <c r="Z922">
        <v>0</v>
      </c>
      <c r="AA922">
        <v>0</v>
      </c>
      <c r="AB922">
        <v>0</v>
      </c>
      <c r="AC922">
        <v>0</v>
      </c>
      <c r="AD922">
        <v>1</v>
      </c>
      <c r="AE922">
        <v>0</v>
      </c>
      <c r="AF922" t="s">
        <v>6</v>
      </c>
      <c r="AG922">
        <v>1</v>
      </c>
      <c r="AH922">
        <v>3</v>
      </c>
      <c r="AI922">
        <v>-1</v>
      </c>
      <c r="AJ922" t="s">
        <v>6</v>
      </c>
      <c r="AK922">
        <v>4</v>
      </c>
      <c r="AL922">
        <v>-14079.53</v>
      </c>
      <c r="AM922">
        <v>0</v>
      </c>
      <c r="AN922">
        <v>0</v>
      </c>
      <c r="AO922">
        <v>0</v>
      </c>
      <c r="AP922">
        <v>0</v>
      </c>
      <c r="AQ922">
        <v>0</v>
      </c>
      <c r="AR922">
        <v>1</v>
      </c>
    </row>
    <row r="923" spans="1:44" x14ac:dyDescent="0.2">
      <c r="A923">
        <f>ROW(Source!A519)</f>
        <v>519</v>
      </c>
      <c r="B923">
        <v>86296572</v>
      </c>
      <c r="C923">
        <v>86296563</v>
      </c>
      <c r="D923">
        <v>27493137</v>
      </c>
      <c r="E923">
        <v>1</v>
      </c>
      <c r="F923">
        <v>1</v>
      </c>
      <c r="G923">
        <v>1</v>
      </c>
      <c r="H923">
        <v>1</v>
      </c>
      <c r="I923" t="s">
        <v>947</v>
      </c>
      <c r="J923" t="s">
        <v>6</v>
      </c>
      <c r="K923" t="s">
        <v>948</v>
      </c>
      <c r="L923">
        <v>1369</v>
      </c>
      <c r="N923">
        <v>1013</v>
      </c>
      <c r="O923" t="s">
        <v>921</v>
      </c>
      <c r="P923" t="s">
        <v>921</v>
      </c>
      <c r="Q923">
        <v>1</v>
      </c>
      <c r="X923">
        <v>3.83</v>
      </c>
      <c r="Y923">
        <v>0</v>
      </c>
      <c r="Z923">
        <v>0</v>
      </c>
      <c r="AA923">
        <v>0</v>
      </c>
      <c r="AB923">
        <v>9.15</v>
      </c>
      <c r="AC923">
        <v>0</v>
      </c>
      <c r="AD923">
        <v>1</v>
      </c>
      <c r="AE923">
        <v>1</v>
      </c>
      <c r="AF923" t="s">
        <v>206</v>
      </c>
      <c r="AG923">
        <v>7.66</v>
      </c>
      <c r="AH923">
        <v>2</v>
      </c>
      <c r="AI923">
        <v>86296564</v>
      </c>
      <c r="AJ923">
        <v>825</v>
      </c>
      <c r="AK923">
        <v>0</v>
      </c>
      <c r="AL923">
        <v>0</v>
      </c>
      <c r="AM923">
        <v>0</v>
      </c>
      <c r="AN923">
        <v>0</v>
      </c>
      <c r="AO923">
        <v>0</v>
      </c>
      <c r="AP923">
        <v>0</v>
      </c>
      <c r="AQ923">
        <v>0</v>
      </c>
      <c r="AR923">
        <v>0</v>
      </c>
    </row>
    <row r="924" spans="1:44" x14ac:dyDescent="0.2">
      <c r="A924">
        <f>ROW(Source!A519)</f>
        <v>519</v>
      </c>
      <c r="B924">
        <v>86296573</v>
      </c>
      <c r="C924">
        <v>86296563</v>
      </c>
      <c r="D924">
        <v>121548</v>
      </c>
      <c r="E924">
        <v>1</v>
      </c>
      <c r="F924">
        <v>1</v>
      </c>
      <c r="G924">
        <v>1</v>
      </c>
      <c r="H924">
        <v>1</v>
      </c>
      <c r="I924" t="s">
        <v>39</v>
      </c>
      <c r="J924" t="s">
        <v>6</v>
      </c>
      <c r="K924" t="s">
        <v>922</v>
      </c>
      <c r="L924">
        <v>608254</v>
      </c>
      <c r="N924">
        <v>1013</v>
      </c>
      <c r="O924" t="s">
        <v>923</v>
      </c>
      <c r="P924" t="s">
        <v>923</v>
      </c>
      <c r="Q924">
        <v>1</v>
      </c>
      <c r="X924">
        <v>0.01</v>
      </c>
      <c r="Y924">
        <v>0</v>
      </c>
      <c r="Z924">
        <v>0</v>
      </c>
      <c r="AA924">
        <v>0</v>
      </c>
      <c r="AB924">
        <v>0</v>
      </c>
      <c r="AC924">
        <v>0</v>
      </c>
      <c r="AD924">
        <v>1</v>
      </c>
      <c r="AE924">
        <v>2</v>
      </c>
      <c r="AF924" t="s">
        <v>206</v>
      </c>
      <c r="AG924">
        <v>0.02</v>
      </c>
      <c r="AH924">
        <v>2</v>
      </c>
      <c r="AI924">
        <v>86296565</v>
      </c>
      <c r="AJ924">
        <v>826</v>
      </c>
      <c r="AK924">
        <v>0</v>
      </c>
      <c r="AL924">
        <v>0</v>
      </c>
      <c r="AM924">
        <v>0</v>
      </c>
      <c r="AN924">
        <v>0</v>
      </c>
      <c r="AO924">
        <v>0</v>
      </c>
      <c r="AP924">
        <v>0</v>
      </c>
      <c r="AQ924">
        <v>0</v>
      </c>
      <c r="AR924">
        <v>0</v>
      </c>
    </row>
    <row r="925" spans="1:44" x14ac:dyDescent="0.2">
      <c r="A925">
        <f>ROW(Source!A519)</f>
        <v>519</v>
      </c>
      <c r="B925">
        <v>86296574</v>
      </c>
      <c r="C925">
        <v>86296563</v>
      </c>
      <c r="D925">
        <v>27439571</v>
      </c>
      <c r="E925">
        <v>1</v>
      </c>
      <c r="F925">
        <v>1</v>
      </c>
      <c r="G925">
        <v>1</v>
      </c>
      <c r="H925">
        <v>2</v>
      </c>
      <c r="I925" t="s">
        <v>956</v>
      </c>
      <c r="J925" t="s">
        <v>957</v>
      </c>
      <c r="K925" t="s">
        <v>958</v>
      </c>
      <c r="L925">
        <v>1368</v>
      </c>
      <c r="N925">
        <v>1011</v>
      </c>
      <c r="O925" t="s">
        <v>927</v>
      </c>
      <c r="P925" t="s">
        <v>927</v>
      </c>
      <c r="Q925">
        <v>1</v>
      </c>
      <c r="X925">
        <v>0.01</v>
      </c>
      <c r="Y925">
        <v>0</v>
      </c>
      <c r="Z925">
        <v>88.42</v>
      </c>
      <c r="AA925">
        <v>10.14</v>
      </c>
      <c r="AB925">
        <v>0</v>
      </c>
      <c r="AC925">
        <v>0</v>
      </c>
      <c r="AD925">
        <v>1</v>
      </c>
      <c r="AE925">
        <v>0</v>
      </c>
      <c r="AF925" t="s">
        <v>206</v>
      </c>
      <c r="AG925">
        <v>0.02</v>
      </c>
      <c r="AH925">
        <v>2</v>
      </c>
      <c r="AI925">
        <v>86296566</v>
      </c>
      <c r="AJ925">
        <v>827</v>
      </c>
      <c r="AK925">
        <v>0</v>
      </c>
      <c r="AL925">
        <v>0</v>
      </c>
      <c r="AM925">
        <v>0</v>
      </c>
      <c r="AN925">
        <v>0</v>
      </c>
      <c r="AO925">
        <v>0</v>
      </c>
      <c r="AP925">
        <v>0</v>
      </c>
      <c r="AQ925">
        <v>0</v>
      </c>
      <c r="AR925">
        <v>0</v>
      </c>
    </row>
    <row r="926" spans="1:44" x14ac:dyDescent="0.2">
      <c r="A926">
        <f>ROW(Source!A519)</f>
        <v>519</v>
      </c>
      <c r="B926">
        <v>86296575</v>
      </c>
      <c r="C926">
        <v>86296563</v>
      </c>
      <c r="D926">
        <v>27439595</v>
      </c>
      <c r="E926">
        <v>1</v>
      </c>
      <c r="F926">
        <v>1</v>
      </c>
      <c r="G926">
        <v>1</v>
      </c>
      <c r="H926">
        <v>2</v>
      </c>
      <c r="I926" t="s">
        <v>959</v>
      </c>
      <c r="J926" t="s">
        <v>960</v>
      </c>
      <c r="K926" t="s">
        <v>961</v>
      </c>
      <c r="L926">
        <v>1368</v>
      </c>
      <c r="N926">
        <v>1011</v>
      </c>
      <c r="O926" t="s">
        <v>927</v>
      </c>
      <c r="P926" t="s">
        <v>927</v>
      </c>
      <c r="Q926">
        <v>1</v>
      </c>
      <c r="X926">
        <v>0.01</v>
      </c>
      <c r="Y926">
        <v>0</v>
      </c>
      <c r="Z926">
        <v>2.17</v>
      </c>
      <c r="AA926">
        <v>0</v>
      </c>
      <c r="AB926">
        <v>0</v>
      </c>
      <c r="AC926">
        <v>0</v>
      </c>
      <c r="AD926">
        <v>1</v>
      </c>
      <c r="AE926">
        <v>0</v>
      </c>
      <c r="AF926" t="s">
        <v>206</v>
      </c>
      <c r="AG926">
        <v>0.02</v>
      </c>
      <c r="AH926">
        <v>2</v>
      </c>
      <c r="AI926">
        <v>86296567</v>
      </c>
      <c r="AJ926">
        <v>828</v>
      </c>
      <c r="AK926">
        <v>0</v>
      </c>
      <c r="AL926">
        <v>0</v>
      </c>
      <c r="AM926">
        <v>0</v>
      </c>
      <c r="AN926">
        <v>0</v>
      </c>
      <c r="AO926">
        <v>0</v>
      </c>
      <c r="AP926">
        <v>0</v>
      </c>
      <c r="AQ926">
        <v>0</v>
      </c>
      <c r="AR926">
        <v>0</v>
      </c>
    </row>
    <row r="927" spans="1:44" x14ac:dyDescent="0.2">
      <c r="A927">
        <f>ROW(Source!A519)</f>
        <v>519</v>
      </c>
      <c r="B927">
        <v>86296576</v>
      </c>
      <c r="C927">
        <v>86296563</v>
      </c>
      <c r="D927">
        <v>27441139</v>
      </c>
      <c r="E927">
        <v>1</v>
      </c>
      <c r="F927">
        <v>1</v>
      </c>
      <c r="G927">
        <v>1</v>
      </c>
      <c r="H927">
        <v>2</v>
      </c>
      <c r="I927" t="s">
        <v>962</v>
      </c>
      <c r="J927" t="s">
        <v>963</v>
      </c>
      <c r="K927" t="s">
        <v>964</v>
      </c>
      <c r="L927">
        <v>1368</v>
      </c>
      <c r="N927">
        <v>1011</v>
      </c>
      <c r="O927" t="s">
        <v>927</v>
      </c>
      <c r="P927" t="s">
        <v>927</v>
      </c>
      <c r="Q927">
        <v>1</v>
      </c>
      <c r="X927">
        <v>0.65</v>
      </c>
      <c r="Y927">
        <v>0</v>
      </c>
      <c r="Z927">
        <v>6.81</v>
      </c>
      <c r="AA927">
        <v>0</v>
      </c>
      <c r="AB927">
        <v>0</v>
      </c>
      <c r="AC927">
        <v>0</v>
      </c>
      <c r="AD927">
        <v>1</v>
      </c>
      <c r="AE927">
        <v>0</v>
      </c>
      <c r="AF927" t="s">
        <v>206</v>
      </c>
      <c r="AG927">
        <v>1.3</v>
      </c>
      <c r="AH927">
        <v>2</v>
      </c>
      <c r="AI927">
        <v>86296568</v>
      </c>
      <c r="AJ927">
        <v>829</v>
      </c>
      <c r="AK927">
        <v>0</v>
      </c>
      <c r="AL927">
        <v>0</v>
      </c>
      <c r="AM927">
        <v>0</v>
      </c>
      <c r="AN927">
        <v>0</v>
      </c>
      <c r="AO927">
        <v>0</v>
      </c>
      <c r="AP927">
        <v>0</v>
      </c>
      <c r="AQ927">
        <v>0</v>
      </c>
      <c r="AR927">
        <v>0</v>
      </c>
    </row>
    <row r="928" spans="1:44" x14ac:dyDescent="0.2">
      <c r="A928">
        <f>ROW(Source!A519)</f>
        <v>519</v>
      </c>
      <c r="B928">
        <v>86296577</v>
      </c>
      <c r="C928">
        <v>86296563</v>
      </c>
      <c r="D928">
        <v>27441327</v>
      </c>
      <c r="E928">
        <v>1</v>
      </c>
      <c r="F928">
        <v>1</v>
      </c>
      <c r="G928">
        <v>1</v>
      </c>
      <c r="H928">
        <v>2</v>
      </c>
      <c r="I928" t="s">
        <v>936</v>
      </c>
      <c r="J928" t="s">
        <v>937</v>
      </c>
      <c r="K928" t="s">
        <v>938</v>
      </c>
      <c r="L928">
        <v>1368</v>
      </c>
      <c r="N928">
        <v>1011</v>
      </c>
      <c r="O928" t="s">
        <v>927</v>
      </c>
      <c r="P928" t="s">
        <v>927</v>
      </c>
      <c r="Q928">
        <v>1</v>
      </c>
      <c r="X928">
        <v>0.01</v>
      </c>
      <c r="Y928">
        <v>0</v>
      </c>
      <c r="Z928">
        <v>93.37</v>
      </c>
      <c r="AA928">
        <v>11.69</v>
      </c>
      <c r="AB928">
        <v>0</v>
      </c>
      <c r="AC928">
        <v>0</v>
      </c>
      <c r="AD928">
        <v>1</v>
      </c>
      <c r="AE928">
        <v>0</v>
      </c>
      <c r="AF928" t="s">
        <v>206</v>
      </c>
      <c r="AG928">
        <v>0.02</v>
      </c>
      <c r="AH928">
        <v>2</v>
      </c>
      <c r="AI928">
        <v>86296569</v>
      </c>
      <c r="AJ928">
        <v>830</v>
      </c>
      <c r="AK928">
        <v>0</v>
      </c>
      <c r="AL928">
        <v>0</v>
      </c>
      <c r="AM928">
        <v>0</v>
      </c>
      <c r="AN928">
        <v>0</v>
      </c>
      <c r="AO928">
        <v>0</v>
      </c>
      <c r="AP928">
        <v>0</v>
      </c>
      <c r="AQ928">
        <v>0</v>
      </c>
      <c r="AR928">
        <v>0</v>
      </c>
    </row>
    <row r="929" spans="1:44" x14ac:dyDescent="0.2">
      <c r="A929">
        <f>ROW(Source!A519)</f>
        <v>519</v>
      </c>
      <c r="B929">
        <v>86296578</v>
      </c>
      <c r="C929">
        <v>86296563</v>
      </c>
      <c r="D929">
        <v>27371445</v>
      </c>
      <c r="E929">
        <v>1</v>
      </c>
      <c r="F929">
        <v>1</v>
      </c>
      <c r="G929">
        <v>1</v>
      </c>
      <c r="H929">
        <v>3</v>
      </c>
      <c r="I929" t="s">
        <v>210</v>
      </c>
      <c r="J929" t="s">
        <v>212</v>
      </c>
      <c r="K929" t="s">
        <v>211</v>
      </c>
      <c r="L929">
        <v>1348</v>
      </c>
      <c r="N929">
        <v>1009</v>
      </c>
      <c r="O929" t="s">
        <v>63</v>
      </c>
      <c r="P929" t="s">
        <v>63</v>
      </c>
      <c r="Q929">
        <v>1000</v>
      </c>
      <c r="X929">
        <v>1.4E-3</v>
      </c>
      <c r="Y929">
        <v>6156.33</v>
      </c>
      <c r="Z929">
        <v>0</v>
      </c>
      <c r="AA929">
        <v>0</v>
      </c>
      <c r="AB929">
        <v>0</v>
      </c>
      <c r="AC929">
        <v>0</v>
      </c>
      <c r="AD929">
        <v>1</v>
      </c>
      <c r="AE929">
        <v>0</v>
      </c>
      <c r="AF929" t="s">
        <v>206</v>
      </c>
      <c r="AG929">
        <v>2.8E-3</v>
      </c>
      <c r="AH929">
        <v>2</v>
      </c>
      <c r="AI929">
        <v>86296570</v>
      </c>
      <c r="AJ929">
        <v>831</v>
      </c>
      <c r="AK929">
        <v>3</v>
      </c>
      <c r="AL929">
        <v>-17.237724</v>
      </c>
      <c r="AM929">
        <v>0</v>
      </c>
      <c r="AN929">
        <v>0</v>
      </c>
      <c r="AO929">
        <v>0</v>
      </c>
      <c r="AP929">
        <v>0</v>
      </c>
      <c r="AQ929">
        <v>0</v>
      </c>
      <c r="AR929">
        <v>1</v>
      </c>
    </row>
    <row r="930" spans="1:44" x14ac:dyDescent="0.2">
      <c r="A930">
        <f>ROW(Source!A519)</f>
        <v>519</v>
      </c>
      <c r="B930">
        <v>86296579</v>
      </c>
      <c r="C930">
        <v>86296563</v>
      </c>
      <c r="D930">
        <v>27387231</v>
      </c>
      <c r="E930">
        <v>1</v>
      </c>
      <c r="F930">
        <v>1</v>
      </c>
      <c r="G930">
        <v>1</v>
      </c>
      <c r="H930">
        <v>3</v>
      </c>
      <c r="I930" t="s">
        <v>176</v>
      </c>
      <c r="J930" t="s">
        <v>178</v>
      </c>
      <c r="K930" t="s">
        <v>177</v>
      </c>
      <c r="L930">
        <v>1348</v>
      </c>
      <c r="N930">
        <v>1009</v>
      </c>
      <c r="O930" t="s">
        <v>63</v>
      </c>
      <c r="P930" t="s">
        <v>63</v>
      </c>
      <c r="Q930">
        <v>1000</v>
      </c>
      <c r="X930">
        <v>1.9E-2</v>
      </c>
      <c r="Y930">
        <v>14313</v>
      </c>
      <c r="Z930">
        <v>0</v>
      </c>
      <c r="AA930">
        <v>0</v>
      </c>
      <c r="AB930">
        <v>0</v>
      </c>
      <c r="AC930">
        <v>0</v>
      </c>
      <c r="AD930">
        <v>1</v>
      </c>
      <c r="AE930">
        <v>0</v>
      </c>
      <c r="AF930" t="s">
        <v>206</v>
      </c>
      <c r="AG930">
        <v>3.7999999999999999E-2</v>
      </c>
      <c r="AH930">
        <v>2</v>
      </c>
      <c r="AI930">
        <v>86296571</v>
      </c>
      <c r="AJ930">
        <v>832</v>
      </c>
      <c r="AK930">
        <v>3</v>
      </c>
      <c r="AL930">
        <v>-543.89400000000001</v>
      </c>
      <c r="AM930">
        <v>0</v>
      </c>
      <c r="AN930">
        <v>0</v>
      </c>
      <c r="AO930">
        <v>0</v>
      </c>
      <c r="AP930">
        <v>0</v>
      </c>
      <c r="AQ930">
        <v>0</v>
      </c>
      <c r="AR930">
        <v>1</v>
      </c>
    </row>
    <row r="931" spans="1:44" x14ac:dyDescent="0.2">
      <c r="A931">
        <f>ROW(Source!A520)</f>
        <v>520</v>
      </c>
      <c r="B931">
        <v>86296572</v>
      </c>
      <c r="C931">
        <v>86296563</v>
      </c>
      <c r="D931">
        <v>27493137</v>
      </c>
      <c r="E931">
        <v>1</v>
      </c>
      <c r="F931">
        <v>1</v>
      </c>
      <c r="G931">
        <v>1</v>
      </c>
      <c r="H931">
        <v>1</v>
      </c>
      <c r="I931" t="s">
        <v>947</v>
      </c>
      <c r="J931" t="s">
        <v>6</v>
      </c>
      <c r="K931" t="s">
        <v>948</v>
      </c>
      <c r="L931">
        <v>1369</v>
      </c>
      <c r="N931">
        <v>1013</v>
      </c>
      <c r="O931" t="s">
        <v>921</v>
      </c>
      <c r="P931" t="s">
        <v>921</v>
      </c>
      <c r="Q931">
        <v>1</v>
      </c>
      <c r="X931">
        <v>3.83</v>
      </c>
      <c r="Y931">
        <v>0</v>
      </c>
      <c r="Z931">
        <v>0</v>
      </c>
      <c r="AA931">
        <v>0</v>
      </c>
      <c r="AB931">
        <v>9.15</v>
      </c>
      <c r="AC931">
        <v>0</v>
      </c>
      <c r="AD931">
        <v>1</v>
      </c>
      <c r="AE931">
        <v>1</v>
      </c>
      <c r="AF931" t="s">
        <v>206</v>
      </c>
      <c r="AG931">
        <v>7.66</v>
      </c>
      <c r="AH931">
        <v>2</v>
      </c>
      <c r="AI931">
        <v>86296564</v>
      </c>
      <c r="AJ931">
        <v>833</v>
      </c>
      <c r="AK931">
        <v>0</v>
      </c>
      <c r="AL931">
        <v>0</v>
      </c>
      <c r="AM931">
        <v>0</v>
      </c>
      <c r="AN931">
        <v>0</v>
      </c>
      <c r="AO931">
        <v>0</v>
      </c>
      <c r="AP931">
        <v>0</v>
      </c>
      <c r="AQ931">
        <v>0</v>
      </c>
      <c r="AR931">
        <v>0</v>
      </c>
    </row>
    <row r="932" spans="1:44" x14ac:dyDescent="0.2">
      <c r="A932">
        <f>ROW(Source!A520)</f>
        <v>520</v>
      </c>
      <c r="B932">
        <v>86296573</v>
      </c>
      <c r="C932">
        <v>86296563</v>
      </c>
      <c r="D932">
        <v>121548</v>
      </c>
      <c r="E932">
        <v>1</v>
      </c>
      <c r="F932">
        <v>1</v>
      </c>
      <c r="G932">
        <v>1</v>
      </c>
      <c r="H932">
        <v>1</v>
      </c>
      <c r="I932" t="s">
        <v>39</v>
      </c>
      <c r="J932" t="s">
        <v>6</v>
      </c>
      <c r="K932" t="s">
        <v>922</v>
      </c>
      <c r="L932">
        <v>608254</v>
      </c>
      <c r="N932">
        <v>1013</v>
      </c>
      <c r="O932" t="s">
        <v>923</v>
      </c>
      <c r="P932" t="s">
        <v>923</v>
      </c>
      <c r="Q932">
        <v>1</v>
      </c>
      <c r="X932">
        <v>0.01</v>
      </c>
      <c r="Y932">
        <v>0</v>
      </c>
      <c r="Z932">
        <v>0</v>
      </c>
      <c r="AA932">
        <v>0</v>
      </c>
      <c r="AB932">
        <v>0</v>
      </c>
      <c r="AC932">
        <v>0</v>
      </c>
      <c r="AD932">
        <v>1</v>
      </c>
      <c r="AE932">
        <v>2</v>
      </c>
      <c r="AF932" t="s">
        <v>206</v>
      </c>
      <c r="AG932">
        <v>0.02</v>
      </c>
      <c r="AH932">
        <v>2</v>
      </c>
      <c r="AI932">
        <v>86296565</v>
      </c>
      <c r="AJ932">
        <v>834</v>
      </c>
      <c r="AK932">
        <v>0</v>
      </c>
      <c r="AL932">
        <v>0</v>
      </c>
      <c r="AM932">
        <v>0</v>
      </c>
      <c r="AN932">
        <v>0</v>
      </c>
      <c r="AO932">
        <v>0</v>
      </c>
      <c r="AP932">
        <v>0</v>
      </c>
      <c r="AQ932">
        <v>0</v>
      </c>
      <c r="AR932">
        <v>0</v>
      </c>
    </row>
    <row r="933" spans="1:44" x14ac:dyDescent="0.2">
      <c r="A933">
        <f>ROW(Source!A520)</f>
        <v>520</v>
      </c>
      <c r="B933">
        <v>86296574</v>
      </c>
      <c r="C933">
        <v>86296563</v>
      </c>
      <c r="D933">
        <v>27439571</v>
      </c>
      <c r="E933">
        <v>1</v>
      </c>
      <c r="F933">
        <v>1</v>
      </c>
      <c r="G933">
        <v>1</v>
      </c>
      <c r="H933">
        <v>2</v>
      </c>
      <c r="I933" t="s">
        <v>956</v>
      </c>
      <c r="J933" t="s">
        <v>957</v>
      </c>
      <c r="K933" t="s">
        <v>958</v>
      </c>
      <c r="L933">
        <v>1368</v>
      </c>
      <c r="N933">
        <v>1011</v>
      </c>
      <c r="O933" t="s">
        <v>927</v>
      </c>
      <c r="P933" t="s">
        <v>927</v>
      </c>
      <c r="Q933">
        <v>1</v>
      </c>
      <c r="X933">
        <v>0.01</v>
      </c>
      <c r="Y933">
        <v>0</v>
      </c>
      <c r="Z933">
        <v>88.42</v>
      </c>
      <c r="AA933">
        <v>10.14</v>
      </c>
      <c r="AB933">
        <v>0</v>
      </c>
      <c r="AC933">
        <v>0</v>
      </c>
      <c r="AD933">
        <v>1</v>
      </c>
      <c r="AE933">
        <v>0</v>
      </c>
      <c r="AF933" t="s">
        <v>206</v>
      </c>
      <c r="AG933">
        <v>0.02</v>
      </c>
      <c r="AH933">
        <v>2</v>
      </c>
      <c r="AI933">
        <v>86296566</v>
      </c>
      <c r="AJ933">
        <v>835</v>
      </c>
      <c r="AK933">
        <v>0</v>
      </c>
      <c r="AL933">
        <v>0</v>
      </c>
      <c r="AM933">
        <v>0</v>
      </c>
      <c r="AN933">
        <v>0</v>
      </c>
      <c r="AO933">
        <v>0</v>
      </c>
      <c r="AP933">
        <v>0</v>
      </c>
      <c r="AQ933">
        <v>0</v>
      </c>
      <c r="AR933">
        <v>0</v>
      </c>
    </row>
    <row r="934" spans="1:44" x14ac:dyDescent="0.2">
      <c r="A934">
        <f>ROW(Source!A520)</f>
        <v>520</v>
      </c>
      <c r="B934">
        <v>86296575</v>
      </c>
      <c r="C934">
        <v>86296563</v>
      </c>
      <c r="D934">
        <v>27439595</v>
      </c>
      <c r="E934">
        <v>1</v>
      </c>
      <c r="F934">
        <v>1</v>
      </c>
      <c r="G934">
        <v>1</v>
      </c>
      <c r="H934">
        <v>2</v>
      </c>
      <c r="I934" t="s">
        <v>959</v>
      </c>
      <c r="J934" t="s">
        <v>960</v>
      </c>
      <c r="K934" t="s">
        <v>961</v>
      </c>
      <c r="L934">
        <v>1368</v>
      </c>
      <c r="N934">
        <v>1011</v>
      </c>
      <c r="O934" t="s">
        <v>927</v>
      </c>
      <c r="P934" t="s">
        <v>927</v>
      </c>
      <c r="Q934">
        <v>1</v>
      </c>
      <c r="X934">
        <v>0.01</v>
      </c>
      <c r="Y934">
        <v>0</v>
      </c>
      <c r="Z934">
        <v>2.17</v>
      </c>
      <c r="AA934">
        <v>0</v>
      </c>
      <c r="AB934">
        <v>0</v>
      </c>
      <c r="AC934">
        <v>0</v>
      </c>
      <c r="AD934">
        <v>1</v>
      </c>
      <c r="AE934">
        <v>0</v>
      </c>
      <c r="AF934" t="s">
        <v>206</v>
      </c>
      <c r="AG934">
        <v>0.02</v>
      </c>
      <c r="AH934">
        <v>2</v>
      </c>
      <c r="AI934">
        <v>86296567</v>
      </c>
      <c r="AJ934">
        <v>836</v>
      </c>
      <c r="AK934">
        <v>0</v>
      </c>
      <c r="AL934">
        <v>0</v>
      </c>
      <c r="AM934">
        <v>0</v>
      </c>
      <c r="AN934">
        <v>0</v>
      </c>
      <c r="AO934">
        <v>0</v>
      </c>
      <c r="AP934">
        <v>0</v>
      </c>
      <c r="AQ934">
        <v>0</v>
      </c>
      <c r="AR934">
        <v>0</v>
      </c>
    </row>
    <row r="935" spans="1:44" x14ac:dyDescent="0.2">
      <c r="A935">
        <f>ROW(Source!A520)</f>
        <v>520</v>
      </c>
      <c r="B935">
        <v>86296576</v>
      </c>
      <c r="C935">
        <v>86296563</v>
      </c>
      <c r="D935">
        <v>27441139</v>
      </c>
      <c r="E935">
        <v>1</v>
      </c>
      <c r="F935">
        <v>1</v>
      </c>
      <c r="G935">
        <v>1</v>
      </c>
      <c r="H935">
        <v>2</v>
      </c>
      <c r="I935" t="s">
        <v>962</v>
      </c>
      <c r="J935" t="s">
        <v>963</v>
      </c>
      <c r="K935" t="s">
        <v>964</v>
      </c>
      <c r="L935">
        <v>1368</v>
      </c>
      <c r="N935">
        <v>1011</v>
      </c>
      <c r="O935" t="s">
        <v>927</v>
      </c>
      <c r="P935" t="s">
        <v>927</v>
      </c>
      <c r="Q935">
        <v>1</v>
      </c>
      <c r="X935">
        <v>0.65</v>
      </c>
      <c r="Y935">
        <v>0</v>
      </c>
      <c r="Z935">
        <v>6.81</v>
      </c>
      <c r="AA935">
        <v>0</v>
      </c>
      <c r="AB935">
        <v>0</v>
      </c>
      <c r="AC935">
        <v>0</v>
      </c>
      <c r="AD935">
        <v>1</v>
      </c>
      <c r="AE935">
        <v>0</v>
      </c>
      <c r="AF935" t="s">
        <v>206</v>
      </c>
      <c r="AG935">
        <v>1.3</v>
      </c>
      <c r="AH935">
        <v>2</v>
      </c>
      <c r="AI935">
        <v>86296568</v>
      </c>
      <c r="AJ935">
        <v>837</v>
      </c>
      <c r="AK935">
        <v>0</v>
      </c>
      <c r="AL935">
        <v>0</v>
      </c>
      <c r="AM935">
        <v>0</v>
      </c>
      <c r="AN935">
        <v>0</v>
      </c>
      <c r="AO935">
        <v>0</v>
      </c>
      <c r="AP935">
        <v>0</v>
      </c>
      <c r="AQ935">
        <v>0</v>
      </c>
      <c r="AR935">
        <v>0</v>
      </c>
    </row>
    <row r="936" spans="1:44" x14ac:dyDescent="0.2">
      <c r="A936">
        <f>ROW(Source!A520)</f>
        <v>520</v>
      </c>
      <c r="B936">
        <v>86296577</v>
      </c>
      <c r="C936">
        <v>86296563</v>
      </c>
      <c r="D936">
        <v>27441327</v>
      </c>
      <c r="E936">
        <v>1</v>
      </c>
      <c r="F936">
        <v>1</v>
      </c>
      <c r="G936">
        <v>1</v>
      </c>
      <c r="H936">
        <v>2</v>
      </c>
      <c r="I936" t="s">
        <v>936</v>
      </c>
      <c r="J936" t="s">
        <v>937</v>
      </c>
      <c r="K936" t="s">
        <v>938</v>
      </c>
      <c r="L936">
        <v>1368</v>
      </c>
      <c r="N936">
        <v>1011</v>
      </c>
      <c r="O936" t="s">
        <v>927</v>
      </c>
      <c r="P936" t="s">
        <v>927</v>
      </c>
      <c r="Q936">
        <v>1</v>
      </c>
      <c r="X936">
        <v>0.01</v>
      </c>
      <c r="Y936">
        <v>0</v>
      </c>
      <c r="Z936">
        <v>93.37</v>
      </c>
      <c r="AA936">
        <v>11.69</v>
      </c>
      <c r="AB936">
        <v>0</v>
      </c>
      <c r="AC936">
        <v>0</v>
      </c>
      <c r="AD936">
        <v>1</v>
      </c>
      <c r="AE936">
        <v>0</v>
      </c>
      <c r="AF936" t="s">
        <v>206</v>
      </c>
      <c r="AG936">
        <v>0.02</v>
      </c>
      <c r="AH936">
        <v>2</v>
      </c>
      <c r="AI936">
        <v>86296569</v>
      </c>
      <c r="AJ936">
        <v>838</v>
      </c>
      <c r="AK936">
        <v>0</v>
      </c>
      <c r="AL936">
        <v>0</v>
      </c>
      <c r="AM936">
        <v>0</v>
      </c>
      <c r="AN936">
        <v>0</v>
      </c>
      <c r="AO936">
        <v>0</v>
      </c>
      <c r="AP936">
        <v>0</v>
      </c>
      <c r="AQ936">
        <v>0</v>
      </c>
      <c r="AR936">
        <v>0</v>
      </c>
    </row>
    <row r="937" spans="1:44" x14ac:dyDescent="0.2">
      <c r="A937">
        <f>ROW(Source!A520)</f>
        <v>520</v>
      </c>
      <c r="B937">
        <v>86296578</v>
      </c>
      <c r="C937">
        <v>86296563</v>
      </c>
      <c r="D937">
        <v>27371445</v>
      </c>
      <c r="E937">
        <v>1</v>
      </c>
      <c r="F937">
        <v>1</v>
      </c>
      <c r="G937">
        <v>1</v>
      </c>
      <c r="H937">
        <v>3</v>
      </c>
      <c r="I937" t="s">
        <v>210</v>
      </c>
      <c r="J937" t="s">
        <v>212</v>
      </c>
      <c r="K937" t="s">
        <v>211</v>
      </c>
      <c r="L937">
        <v>1348</v>
      </c>
      <c r="N937">
        <v>1009</v>
      </c>
      <c r="O937" t="s">
        <v>63</v>
      </c>
      <c r="P937" t="s">
        <v>63</v>
      </c>
      <c r="Q937">
        <v>1000</v>
      </c>
      <c r="X937">
        <v>1.4E-3</v>
      </c>
      <c r="Y937">
        <v>6156.33</v>
      </c>
      <c r="Z937">
        <v>0</v>
      </c>
      <c r="AA937">
        <v>0</v>
      </c>
      <c r="AB937">
        <v>0</v>
      </c>
      <c r="AC937">
        <v>0</v>
      </c>
      <c r="AD937">
        <v>1</v>
      </c>
      <c r="AE937">
        <v>0</v>
      </c>
      <c r="AF937" t="s">
        <v>206</v>
      </c>
      <c r="AG937">
        <v>2.8E-3</v>
      </c>
      <c r="AH937">
        <v>2</v>
      </c>
      <c r="AI937">
        <v>86296570</v>
      </c>
      <c r="AJ937">
        <v>839</v>
      </c>
      <c r="AK937">
        <v>3</v>
      </c>
      <c r="AL937">
        <v>-17.237724</v>
      </c>
      <c r="AM937">
        <v>0</v>
      </c>
      <c r="AN937">
        <v>0</v>
      </c>
      <c r="AO937">
        <v>0</v>
      </c>
      <c r="AP937">
        <v>0</v>
      </c>
      <c r="AQ937">
        <v>0</v>
      </c>
      <c r="AR937">
        <v>1</v>
      </c>
    </row>
    <row r="938" spans="1:44" x14ac:dyDescent="0.2">
      <c r="A938">
        <f>ROW(Source!A520)</f>
        <v>520</v>
      </c>
      <c r="B938">
        <v>86296579</v>
      </c>
      <c r="C938">
        <v>86296563</v>
      </c>
      <c r="D938">
        <v>27387231</v>
      </c>
      <c r="E938">
        <v>1</v>
      </c>
      <c r="F938">
        <v>1</v>
      </c>
      <c r="G938">
        <v>1</v>
      </c>
      <c r="H938">
        <v>3</v>
      </c>
      <c r="I938" t="s">
        <v>176</v>
      </c>
      <c r="J938" t="s">
        <v>178</v>
      </c>
      <c r="K938" t="s">
        <v>177</v>
      </c>
      <c r="L938">
        <v>1348</v>
      </c>
      <c r="N938">
        <v>1009</v>
      </c>
      <c r="O938" t="s">
        <v>63</v>
      </c>
      <c r="P938" t="s">
        <v>63</v>
      </c>
      <c r="Q938">
        <v>1000</v>
      </c>
      <c r="X938">
        <v>1.9E-2</v>
      </c>
      <c r="Y938">
        <v>14313</v>
      </c>
      <c r="Z938">
        <v>0</v>
      </c>
      <c r="AA938">
        <v>0</v>
      </c>
      <c r="AB938">
        <v>0</v>
      </c>
      <c r="AC938">
        <v>0</v>
      </c>
      <c r="AD938">
        <v>1</v>
      </c>
      <c r="AE938">
        <v>0</v>
      </c>
      <c r="AF938" t="s">
        <v>206</v>
      </c>
      <c r="AG938">
        <v>3.7999999999999999E-2</v>
      </c>
      <c r="AH938">
        <v>2</v>
      </c>
      <c r="AI938">
        <v>86296571</v>
      </c>
      <c r="AJ938">
        <v>840</v>
      </c>
      <c r="AK938">
        <v>3</v>
      </c>
      <c r="AL938">
        <v>-543.89400000000001</v>
      </c>
      <c r="AM938">
        <v>0</v>
      </c>
      <c r="AN938">
        <v>0</v>
      </c>
      <c r="AO938">
        <v>0</v>
      </c>
      <c r="AP938">
        <v>0</v>
      </c>
      <c r="AQ938">
        <v>0</v>
      </c>
      <c r="AR938">
        <v>1</v>
      </c>
    </row>
    <row r="939" spans="1:44" x14ac:dyDescent="0.2">
      <c r="A939">
        <f>ROW(Source!A525)</f>
        <v>525</v>
      </c>
      <c r="B939">
        <v>86296592</v>
      </c>
      <c r="C939">
        <v>86296582</v>
      </c>
      <c r="D939">
        <v>27493458</v>
      </c>
      <c r="E939">
        <v>1</v>
      </c>
      <c r="F939">
        <v>1</v>
      </c>
      <c r="G939">
        <v>1</v>
      </c>
      <c r="H939">
        <v>1</v>
      </c>
      <c r="I939" t="s">
        <v>998</v>
      </c>
      <c r="J939" t="s">
        <v>6</v>
      </c>
      <c r="K939" t="s">
        <v>999</v>
      </c>
      <c r="L939">
        <v>1369</v>
      </c>
      <c r="N939">
        <v>1013</v>
      </c>
      <c r="O939" t="s">
        <v>921</v>
      </c>
      <c r="P939" t="s">
        <v>921</v>
      </c>
      <c r="Q939">
        <v>1</v>
      </c>
      <c r="X939">
        <v>598.26</v>
      </c>
      <c r="Y939">
        <v>0</v>
      </c>
      <c r="Z939">
        <v>0</v>
      </c>
      <c r="AA939">
        <v>0</v>
      </c>
      <c r="AB939">
        <v>8.6</v>
      </c>
      <c r="AC939">
        <v>0</v>
      </c>
      <c r="AD939">
        <v>1</v>
      </c>
      <c r="AE939">
        <v>1</v>
      </c>
      <c r="AF939" t="s">
        <v>24</v>
      </c>
      <c r="AG939">
        <v>717.91199999999992</v>
      </c>
      <c r="AH939">
        <v>2</v>
      </c>
      <c r="AI939">
        <v>86296583</v>
      </c>
      <c r="AJ939">
        <v>841</v>
      </c>
      <c r="AK939">
        <v>0</v>
      </c>
      <c r="AL939">
        <v>0</v>
      </c>
      <c r="AM939">
        <v>0</v>
      </c>
      <c r="AN939">
        <v>0</v>
      </c>
      <c r="AO939">
        <v>0</v>
      </c>
      <c r="AP939">
        <v>0</v>
      </c>
      <c r="AQ939">
        <v>0</v>
      </c>
      <c r="AR939">
        <v>0</v>
      </c>
    </row>
    <row r="940" spans="1:44" x14ac:dyDescent="0.2">
      <c r="A940">
        <f>ROW(Source!A525)</f>
        <v>525</v>
      </c>
      <c r="B940">
        <v>86296593</v>
      </c>
      <c r="C940">
        <v>86296582</v>
      </c>
      <c r="D940">
        <v>121548</v>
      </c>
      <c r="E940">
        <v>1</v>
      </c>
      <c r="F940">
        <v>1</v>
      </c>
      <c r="G940">
        <v>1</v>
      </c>
      <c r="H940">
        <v>1</v>
      </c>
      <c r="I940" t="s">
        <v>39</v>
      </c>
      <c r="J940" t="s">
        <v>6</v>
      </c>
      <c r="K940" t="s">
        <v>922</v>
      </c>
      <c r="L940">
        <v>608254</v>
      </c>
      <c r="N940">
        <v>1013</v>
      </c>
      <c r="O940" t="s">
        <v>923</v>
      </c>
      <c r="P940" t="s">
        <v>923</v>
      </c>
      <c r="Q940">
        <v>1</v>
      </c>
      <c r="X940">
        <v>18.62</v>
      </c>
      <c r="Y940">
        <v>0</v>
      </c>
      <c r="Z940">
        <v>0</v>
      </c>
      <c r="AA940">
        <v>0</v>
      </c>
      <c r="AB940">
        <v>0</v>
      </c>
      <c r="AC940">
        <v>0</v>
      </c>
      <c r="AD940">
        <v>1</v>
      </c>
      <c r="AE940">
        <v>2</v>
      </c>
      <c r="AF940" t="s">
        <v>6</v>
      </c>
      <c r="AG940">
        <v>18.62</v>
      </c>
      <c r="AH940">
        <v>2</v>
      </c>
      <c r="AI940">
        <v>86296584</v>
      </c>
      <c r="AJ940">
        <v>842</v>
      </c>
      <c r="AK940">
        <v>0</v>
      </c>
      <c r="AL940">
        <v>0</v>
      </c>
      <c r="AM940">
        <v>0</v>
      </c>
      <c r="AN940">
        <v>0</v>
      </c>
      <c r="AO940">
        <v>0</v>
      </c>
      <c r="AP940">
        <v>0</v>
      </c>
      <c r="AQ940">
        <v>0</v>
      </c>
      <c r="AR940">
        <v>0</v>
      </c>
    </row>
    <row r="941" spans="1:44" x14ac:dyDescent="0.2">
      <c r="A941">
        <f>ROW(Source!A525)</f>
        <v>525</v>
      </c>
      <c r="B941">
        <v>86296594</v>
      </c>
      <c r="C941">
        <v>86296582</v>
      </c>
      <c r="D941">
        <v>27439418</v>
      </c>
      <c r="E941">
        <v>1</v>
      </c>
      <c r="F941">
        <v>1</v>
      </c>
      <c r="G941">
        <v>1</v>
      </c>
      <c r="H941">
        <v>2</v>
      </c>
      <c r="I941" t="s">
        <v>944</v>
      </c>
      <c r="J941" t="s">
        <v>945</v>
      </c>
      <c r="K941" t="s">
        <v>946</v>
      </c>
      <c r="L941">
        <v>1368</v>
      </c>
      <c r="N941">
        <v>1011</v>
      </c>
      <c r="O941" t="s">
        <v>927</v>
      </c>
      <c r="P941" t="s">
        <v>927</v>
      </c>
      <c r="Q941">
        <v>1</v>
      </c>
      <c r="X941">
        <v>17.61</v>
      </c>
      <c r="Y941">
        <v>0</v>
      </c>
      <c r="Z941">
        <v>91.69</v>
      </c>
      <c r="AA941">
        <v>13.61</v>
      </c>
      <c r="AB941">
        <v>0</v>
      </c>
      <c r="AC941">
        <v>0</v>
      </c>
      <c r="AD941">
        <v>1</v>
      </c>
      <c r="AE941">
        <v>0</v>
      </c>
      <c r="AF941" t="s">
        <v>6</v>
      </c>
      <c r="AG941">
        <v>17.61</v>
      </c>
      <c r="AH941">
        <v>2</v>
      </c>
      <c r="AI941">
        <v>86296585</v>
      </c>
      <c r="AJ941">
        <v>843</v>
      </c>
      <c r="AK941">
        <v>0</v>
      </c>
      <c r="AL941">
        <v>0</v>
      </c>
      <c r="AM941">
        <v>0</v>
      </c>
      <c r="AN941">
        <v>0</v>
      </c>
      <c r="AO941">
        <v>0</v>
      </c>
      <c r="AP941">
        <v>0</v>
      </c>
      <c r="AQ941">
        <v>0</v>
      </c>
      <c r="AR941">
        <v>0</v>
      </c>
    </row>
    <row r="942" spans="1:44" x14ac:dyDescent="0.2">
      <c r="A942">
        <f>ROW(Source!A525)</f>
        <v>525</v>
      </c>
      <c r="B942">
        <v>86296595</v>
      </c>
      <c r="C942">
        <v>86296582</v>
      </c>
      <c r="D942">
        <v>27439499</v>
      </c>
      <c r="E942">
        <v>1</v>
      </c>
      <c r="F942">
        <v>1</v>
      </c>
      <c r="G942">
        <v>1</v>
      </c>
      <c r="H942">
        <v>2</v>
      </c>
      <c r="I942" t="s">
        <v>930</v>
      </c>
      <c r="J942" t="s">
        <v>931</v>
      </c>
      <c r="K942" t="s">
        <v>932</v>
      </c>
      <c r="L942">
        <v>1368</v>
      </c>
      <c r="N942">
        <v>1011</v>
      </c>
      <c r="O942" t="s">
        <v>927</v>
      </c>
      <c r="P942" t="s">
        <v>927</v>
      </c>
      <c r="Q942">
        <v>1</v>
      </c>
      <c r="X942">
        <v>0.74</v>
      </c>
      <c r="Y942">
        <v>0</v>
      </c>
      <c r="Z942">
        <v>112.67</v>
      </c>
      <c r="AA942">
        <v>13.61</v>
      </c>
      <c r="AB942">
        <v>0</v>
      </c>
      <c r="AC942">
        <v>0</v>
      </c>
      <c r="AD942">
        <v>1</v>
      </c>
      <c r="AE942">
        <v>0</v>
      </c>
      <c r="AF942" t="s">
        <v>6</v>
      </c>
      <c r="AG942">
        <v>0.74</v>
      </c>
      <c r="AH942">
        <v>2</v>
      </c>
      <c r="AI942">
        <v>86296586</v>
      </c>
      <c r="AJ942">
        <v>844</v>
      </c>
      <c r="AK942">
        <v>0</v>
      </c>
      <c r="AL942">
        <v>0</v>
      </c>
      <c r="AM942">
        <v>0</v>
      </c>
      <c r="AN942">
        <v>0</v>
      </c>
      <c r="AO942">
        <v>0</v>
      </c>
      <c r="AP942">
        <v>0</v>
      </c>
      <c r="AQ942">
        <v>0</v>
      </c>
      <c r="AR942">
        <v>0</v>
      </c>
    </row>
    <row r="943" spans="1:44" x14ac:dyDescent="0.2">
      <c r="A943">
        <f>ROW(Source!A525)</f>
        <v>525</v>
      </c>
      <c r="B943">
        <v>86296596</v>
      </c>
      <c r="C943">
        <v>86296582</v>
      </c>
      <c r="D943">
        <v>27439571</v>
      </c>
      <c r="E943">
        <v>1</v>
      </c>
      <c r="F943">
        <v>1</v>
      </c>
      <c r="G943">
        <v>1</v>
      </c>
      <c r="H943">
        <v>2</v>
      </c>
      <c r="I943" t="s">
        <v>956</v>
      </c>
      <c r="J943" t="s">
        <v>957</v>
      </c>
      <c r="K943" t="s">
        <v>958</v>
      </c>
      <c r="L943">
        <v>1368</v>
      </c>
      <c r="N943">
        <v>1011</v>
      </c>
      <c r="O943" t="s">
        <v>927</v>
      </c>
      <c r="P943" t="s">
        <v>927</v>
      </c>
      <c r="Q943">
        <v>1</v>
      </c>
      <c r="X943">
        <v>0.27</v>
      </c>
      <c r="Y943">
        <v>0</v>
      </c>
      <c r="Z943">
        <v>88.42</v>
      </c>
      <c r="AA943">
        <v>10.14</v>
      </c>
      <c r="AB943">
        <v>0</v>
      </c>
      <c r="AC943">
        <v>0</v>
      </c>
      <c r="AD943">
        <v>1</v>
      </c>
      <c r="AE943">
        <v>0</v>
      </c>
      <c r="AF943" t="s">
        <v>6</v>
      </c>
      <c r="AG943">
        <v>0.27</v>
      </c>
      <c r="AH943">
        <v>2</v>
      </c>
      <c r="AI943">
        <v>86296587</v>
      </c>
      <c r="AJ943">
        <v>845</v>
      </c>
      <c r="AK943">
        <v>0</v>
      </c>
      <c r="AL943">
        <v>0</v>
      </c>
      <c r="AM943">
        <v>0</v>
      </c>
      <c r="AN943">
        <v>0</v>
      </c>
      <c r="AO943">
        <v>0</v>
      </c>
      <c r="AP943">
        <v>0</v>
      </c>
      <c r="AQ943">
        <v>0</v>
      </c>
      <c r="AR943">
        <v>0</v>
      </c>
    </row>
    <row r="944" spans="1:44" x14ac:dyDescent="0.2">
      <c r="A944">
        <f>ROW(Source!A525)</f>
        <v>525</v>
      </c>
      <c r="B944">
        <v>86296597</v>
      </c>
      <c r="C944">
        <v>86296582</v>
      </c>
      <c r="D944">
        <v>27440039</v>
      </c>
      <c r="E944">
        <v>1</v>
      </c>
      <c r="F944">
        <v>1</v>
      </c>
      <c r="G944">
        <v>1</v>
      </c>
      <c r="H944">
        <v>2</v>
      </c>
      <c r="I944" t="s">
        <v>933</v>
      </c>
      <c r="J944" t="s">
        <v>934</v>
      </c>
      <c r="K944" t="s">
        <v>935</v>
      </c>
      <c r="L944">
        <v>1368</v>
      </c>
      <c r="N944">
        <v>1011</v>
      </c>
      <c r="O944" t="s">
        <v>927</v>
      </c>
      <c r="P944" t="s">
        <v>927</v>
      </c>
      <c r="Q944">
        <v>1</v>
      </c>
      <c r="X944">
        <v>29.16</v>
      </c>
      <c r="Y944">
        <v>0</v>
      </c>
      <c r="Z944">
        <v>1.83</v>
      </c>
      <c r="AA944">
        <v>0</v>
      </c>
      <c r="AB944">
        <v>0</v>
      </c>
      <c r="AC944">
        <v>0</v>
      </c>
      <c r="AD944">
        <v>1</v>
      </c>
      <c r="AE944">
        <v>0</v>
      </c>
      <c r="AF944" t="s">
        <v>6</v>
      </c>
      <c r="AG944">
        <v>29.16</v>
      </c>
      <c r="AH944">
        <v>2</v>
      </c>
      <c r="AI944">
        <v>86296588</v>
      </c>
      <c r="AJ944">
        <v>846</v>
      </c>
      <c r="AK944">
        <v>0</v>
      </c>
      <c r="AL944">
        <v>0</v>
      </c>
      <c r="AM944">
        <v>0</v>
      </c>
      <c r="AN944">
        <v>0</v>
      </c>
      <c r="AO944">
        <v>0</v>
      </c>
      <c r="AP944">
        <v>0</v>
      </c>
      <c r="AQ944">
        <v>0</v>
      </c>
      <c r="AR944">
        <v>0</v>
      </c>
    </row>
    <row r="945" spans="1:44" x14ac:dyDescent="0.2">
      <c r="A945">
        <f>ROW(Source!A525)</f>
        <v>525</v>
      </c>
      <c r="B945">
        <v>86296598</v>
      </c>
      <c r="C945">
        <v>86296582</v>
      </c>
      <c r="D945">
        <v>27441086</v>
      </c>
      <c r="E945">
        <v>1</v>
      </c>
      <c r="F945">
        <v>1</v>
      </c>
      <c r="G945">
        <v>1</v>
      </c>
      <c r="H945">
        <v>2</v>
      </c>
      <c r="I945" t="s">
        <v>1018</v>
      </c>
      <c r="J945" t="s">
        <v>1019</v>
      </c>
      <c r="K945" t="s">
        <v>1020</v>
      </c>
      <c r="L945">
        <v>1368</v>
      </c>
      <c r="N945">
        <v>1011</v>
      </c>
      <c r="O945" t="s">
        <v>927</v>
      </c>
      <c r="P945" t="s">
        <v>927</v>
      </c>
      <c r="Q945">
        <v>1</v>
      </c>
      <c r="X945">
        <v>0.86</v>
      </c>
      <c r="Y945">
        <v>0</v>
      </c>
      <c r="Z945">
        <v>3.15</v>
      </c>
      <c r="AA945">
        <v>0</v>
      </c>
      <c r="AB945">
        <v>0</v>
      </c>
      <c r="AC945">
        <v>0</v>
      </c>
      <c r="AD945">
        <v>1</v>
      </c>
      <c r="AE945">
        <v>0</v>
      </c>
      <c r="AF945" t="s">
        <v>6</v>
      </c>
      <c r="AG945">
        <v>0.86</v>
      </c>
      <c r="AH945">
        <v>2</v>
      </c>
      <c r="AI945">
        <v>86296589</v>
      </c>
      <c r="AJ945">
        <v>847</v>
      </c>
      <c r="AK945">
        <v>0</v>
      </c>
      <c r="AL945">
        <v>0</v>
      </c>
      <c r="AM945">
        <v>0</v>
      </c>
      <c r="AN945">
        <v>0</v>
      </c>
      <c r="AO945">
        <v>0</v>
      </c>
      <c r="AP945">
        <v>0</v>
      </c>
      <c r="AQ945">
        <v>0</v>
      </c>
      <c r="AR945">
        <v>0</v>
      </c>
    </row>
    <row r="946" spans="1:44" x14ac:dyDescent="0.2">
      <c r="A946">
        <f>ROW(Source!A525)</f>
        <v>525</v>
      </c>
      <c r="B946">
        <v>86296599</v>
      </c>
      <c r="C946">
        <v>86296582</v>
      </c>
      <c r="D946">
        <v>27441327</v>
      </c>
      <c r="E946">
        <v>1</v>
      </c>
      <c r="F946">
        <v>1</v>
      </c>
      <c r="G946">
        <v>1</v>
      </c>
      <c r="H946">
        <v>2</v>
      </c>
      <c r="I946" t="s">
        <v>936</v>
      </c>
      <c r="J946" t="s">
        <v>937</v>
      </c>
      <c r="K946" t="s">
        <v>938</v>
      </c>
      <c r="L946">
        <v>1368</v>
      </c>
      <c r="N946">
        <v>1011</v>
      </c>
      <c r="O946" t="s">
        <v>927</v>
      </c>
      <c r="P946" t="s">
        <v>927</v>
      </c>
      <c r="Q946">
        <v>1</v>
      </c>
      <c r="X946">
        <v>1.08</v>
      </c>
      <c r="Y946">
        <v>0</v>
      </c>
      <c r="Z946">
        <v>93.37</v>
      </c>
      <c r="AA946">
        <v>11.69</v>
      </c>
      <c r="AB946">
        <v>0</v>
      </c>
      <c r="AC946">
        <v>0</v>
      </c>
      <c r="AD946">
        <v>1</v>
      </c>
      <c r="AE946">
        <v>0</v>
      </c>
      <c r="AF946" t="s">
        <v>6</v>
      </c>
      <c r="AG946">
        <v>1.08</v>
      </c>
      <c r="AH946">
        <v>2</v>
      </c>
      <c r="AI946">
        <v>86296590</v>
      </c>
      <c r="AJ946">
        <v>848</v>
      </c>
      <c r="AK946">
        <v>0</v>
      </c>
      <c r="AL946">
        <v>0</v>
      </c>
      <c r="AM946">
        <v>0</v>
      </c>
      <c r="AN946">
        <v>0</v>
      </c>
      <c r="AO946">
        <v>0</v>
      </c>
      <c r="AP946">
        <v>0</v>
      </c>
      <c r="AQ946">
        <v>0</v>
      </c>
      <c r="AR946">
        <v>0</v>
      </c>
    </row>
    <row r="947" spans="1:44" x14ac:dyDescent="0.2">
      <c r="A947">
        <f>ROW(Source!A525)</f>
        <v>525</v>
      </c>
      <c r="B947">
        <v>86296600</v>
      </c>
      <c r="C947">
        <v>86296582</v>
      </c>
      <c r="D947">
        <v>27377902</v>
      </c>
      <c r="E947">
        <v>1</v>
      </c>
      <c r="F947">
        <v>1</v>
      </c>
      <c r="G947">
        <v>1</v>
      </c>
      <c r="H947">
        <v>3</v>
      </c>
      <c r="I947" t="s">
        <v>1074</v>
      </c>
      <c r="J947" t="s">
        <v>1075</v>
      </c>
      <c r="K947" t="s">
        <v>1076</v>
      </c>
      <c r="L947">
        <v>1348</v>
      </c>
      <c r="N947">
        <v>1009</v>
      </c>
      <c r="O947" t="s">
        <v>63</v>
      </c>
      <c r="P947" t="s">
        <v>63</v>
      </c>
      <c r="Q947">
        <v>1000</v>
      </c>
      <c r="X947">
        <v>7.6200000000000004E-2</v>
      </c>
      <c r="Y947">
        <v>4965.4399999999996</v>
      </c>
      <c r="Z947">
        <v>0</v>
      </c>
      <c r="AA947">
        <v>0</v>
      </c>
      <c r="AB947">
        <v>0</v>
      </c>
      <c r="AC947">
        <v>0</v>
      </c>
      <c r="AD947">
        <v>1</v>
      </c>
      <c r="AE947">
        <v>0</v>
      </c>
      <c r="AF947" t="s">
        <v>6</v>
      </c>
      <c r="AG947">
        <v>7.6200000000000004E-2</v>
      </c>
      <c r="AH947">
        <v>3</v>
      </c>
      <c r="AI947">
        <v>-1</v>
      </c>
      <c r="AJ947" t="s">
        <v>6</v>
      </c>
      <c r="AK947">
        <v>4</v>
      </c>
      <c r="AL947">
        <v>-378.36652800000002</v>
      </c>
      <c r="AM947">
        <v>0</v>
      </c>
      <c r="AN947">
        <v>0</v>
      </c>
      <c r="AO947">
        <v>0</v>
      </c>
      <c r="AP947">
        <v>0</v>
      </c>
      <c r="AQ947">
        <v>0</v>
      </c>
      <c r="AR947">
        <v>1</v>
      </c>
    </row>
    <row r="948" spans="1:44" x14ac:dyDescent="0.2">
      <c r="A948">
        <f>ROW(Source!A525)</f>
        <v>525</v>
      </c>
      <c r="B948">
        <v>86296601</v>
      </c>
      <c r="C948">
        <v>86296582</v>
      </c>
      <c r="D948">
        <v>27371927</v>
      </c>
      <c r="E948">
        <v>1</v>
      </c>
      <c r="F948">
        <v>1</v>
      </c>
      <c r="G948">
        <v>1</v>
      </c>
      <c r="H948">
        <v>3</v>
      </c>
      <c r="I948" t="s">
        <v>1126</v>
      </c>
      <c r="J948" t="s">
        <v>1127</v>
      </c>
      <c r="K948" t="s">
        <v>1128</v>
      </c>
      <c r="L948">
        <v>1327</v>
      </c>
      <c r="N948">
        <v>1005</v>
      </c>
      <c r="O948" t="s">
        <v>661</v>
      </c>
      <c r="P948" t="s">
        <v>661</v>
      </c>
      <c r="Q948">
        <v>1</v>
      </c>
      <c r="X948">
        <v>75</v>
      </c>
      <c r="Y948">
        <v>9.24</v>
      </c>
      <c r="Z948">
        <v>0</v>
      </c>
      <c r="AA948">
        <v>0</v>
      </c>
      <c r="AB948">
        <v>0</v>
      </c>
      <c r="AC948">
        <v>0</v>
      </c>
      <c r="AD948">
        <v>1</v>
      </c>
      <c r="AE948">
        <v>0</v>
      </c>
      <c r="AF948" t="s">
        <v>6</v>
      </c>
      <c r="AG948">
        <v>75</v>
      </c>
      <c r="AH948">
        <v>3</v>
      </c>
      <c r="AI948">
        <v>-1</v>
      </c>
      <c r="AJ948" t="s">
        <v>6</v>
      </c>
      <c r="AK948">
        <v>4</v>
      </c>
      <c r="AL948">
        <v>-693</v>
      </c>
      <c r="AM948">
        <v>0</v>
      </c>
      <c r="AN948">
        <v>0</v>
      </c>
      <c r="AO948">
        <v>0</v>
      </c>
      <c r="AP948">
        <v>0</v>
      </c>
      <c r="AQ948">
        <v>0</v>
      </c>
      <c r="AR948">
        <v>1</v>
      </c>
    </row>
    <row r="949" spans="1:44" x14ac:dyDescent="0.2">
      <c r="A949">
        <f>ROW(Source!A525)</f>
        <v>525</v>
      </c>
      <c r="B949">
        <v>86296602</v>
      </c>
      <c r="C949">
        <v>86296582</v>
      </c>
      <c r="D949">
        <v>27378576</v>
      </c>
      <c r="E949">
        <v>1</v>
      </c>
      <c r="F949">
        <v>1</v>
      </c>
      <c r="G949">
        <v>1</v>
      </c>
      <c r="H949">
        <v>3</v>
      </c>
      <c r="I949" t="s">
        <v>1040</v>
      </c>
      <c r="J949" t="s">
        <v>1041</v>
      </c>
      <c r="K949" t="s">
        <v>62</v>
      </c>
      <c r="L949">
        <v>1348</v>
      </c>
      <c r="N949">
        <v>1009</v>
      </c>
      <c r="O949" t="s">
        <v>63</v>
      </c>
      <c r="P949" t="s">
        <v>63</v>
      </c>
      <c r="Q949">
        <v>1000</v>
      </c>
      <c r="X949">
        <v>0.03</v>
      </c>
      <c r="Y949">
        <v>12050</v>
      </c>
      <c r="Z949">
        <v>0</v>
      </c>
      <c r="AA949">
        <v>0</v>
      </c>
      <c r="AB949">
        <v>0</v>
      </c>
      <c r="AC949">
        <v>0</v>
      </c>
      <c r="AD949">
        <v>1</v>
      </c>
      <c r="AE949">
        <v>0</v>
      </c>
      <c r="AF949" t="s">
        <v>6</v>
      </c>
      <c r="AG949">
        <v>0.03</v>
      </c>
      <c r="AH949">
        <v>3</v>
      </c>
      <c r="AI949">
        <v>-1</v>
      </c>
      <c r="AJ949" t="s">
        <v>6</v>
      </c>
      <c r="AK949">
        <v>4</v>
      </c>
      <c r="AL949">
        <v>-361.5</v>
      </c>
      <c r="AM949">
        <v>0</v>
      </c>
      <c r="AN949">
        <v>0</v>
      </c>
      <c r="AO949">
        <v>0</v>
      </c>
      <c r="AP949">
        <v>0</v>
      </c>
      <c r="AQ949">
        <v>0</v>
      </c>
      <c r="AR949">
        <v>1</v>
      </c>
    </row>
    <row r="950" spans="1:44" x14ac:dyDescent="0.2">
      <c r="A950">
        <f>ROW(Source!A525)</f>
        <v>525</v>
      </c>
      <c r="B950">
        <v>86296603</v>
      </c>
      <c r="C950">
        <v>86296582</v>
      </c>
      <c r="D950">
        <v>27379794</v>
      </c>
      <c r="E950">
        <v>1</v>
      </c>
      <c r="F950">
        <v>1</v>
      </c>
      <c r="G950">
        <v>1</v>
      </c>
      <c r="H950">
        <v>3</v>
      </c>
      <c r="I950" t="s">
        <v>1129</v>
      </c>
      <c r="J950" t="s">
        <v>1130</v>
      </c>
      <c r="K950" t="s">
        <v>1131</v>
      </c>
      <c r="L950">
        <v>1339</v>
      </c>
      <c r="N950">
        <v>1007</v>
      </c>
      <c r="O950" t="s">
        <v>32</v>
      </c>
      <c r="P950" t="s">
        <v>32</v>
      </c>
      <c r="Q950">
        <v>1</v>
      </c>
      <c r="X950">
        <v>0.7</v>
      </c>
      <c r="Y950">
        <v>1056</v>
      </c>
      <c r="Z950">
        <v>0</v>
      </c>
      <c r="AA950">
        <v>0</v>
      </c>
      <c r="AB950">
        <v>0</v>
      </c>
      <c r="AC950">
        <v>0</v>
      </c>
      <c r="AD950">
        <v>1</v>
      </c>
      <c r="AE950">
        <v>0</v>
      </c>
      <c r="AF950" t="s">
        <v>6</v>
      </c>
      <c r="AG950">
        <v>0.7</v>
      </c>
      <c r="AH950">
        <v>3</v>
      </c>
      <c r="AI950">
        <v>-1</v>
      </c>
      <c r="AJ950" t="s">
        <v>6</v>
      </c>
      <c r="AK950">
        <v>4</v>
      </c>
      <c r="AL950">
        <v>-739.19999999999993</v>
      </c>
      <c r="AM950">
        <v>0</v>
      </c>
      <c r="AN950">
        <v>0</v>
      </c>
      <c r="AO950">
        <v>0</v>
      </c>
      <c r="AP950">
        <v>0</v>
      </c>
      <c r="AQ950">
        <v>0</v>
      </c>
      <c r="AR950">
        <v>1</v>
      </c>
    </row>
    <row r="951" spans="1:44" x14ac:dyDescent="0.2">
      <c r="A951">
        <f>ROW(Source!A525)</f>
        <v>525</v>
      </c>
      <c r="B951">
        <v>86296604</v>
      </c>
      <c r="C951">
        <v>86296582</v>
      </c>
      <c r="D951">
        <v>27393884</v>
      </c>
      <c r="E951">
        <v>1</v>
      </c>
      <c r="F951">
        <v>1</v>
      </c>
      <c r="G951">
        <v>1</v>
      </c>
      <c r="H951">
        <v>3</v>
      </c>
      <c r="I951" t="s">
        <v>1132</v>
      </c>
      <c r="J951" t="s">
        <v>1133</v>
      </c>
      <c r="K951" t="s">
        <v>1134</v>
      </c>
      <c r="L951">
        <v>1327</v>
      </c>
      <c r="N951">
        <v>1005</v>
      </c>
      <c r="O951" t="s">
        <v>661</v>
      </c>
      <c r="P951" t="s">
        <v>661</v>
      </c>
      <c r="Q951">
        <v>1</v>
      </c>
      <c r="X951">
        <v>65.099999999999994</v>
      </c>
      <c r="Y951">
        <v>35.6</v>
      </c>
      <c r="Z951">
        <v>0</v>
      </c>
      <c r="AA951">
        <v>0</v>
      </c>
      <c r="AB951">
        <v>0</v>
      </c>
      <c r="AC951">
        <v>0</v>
      </c>
      <c r="AD951">
        <v>1</v>
      </c>
      <c r="AE951">
        <v>0</v>
      </c>
      <c r="AF951" t="s">
        <v>6</v>
      </c>
      <c r="AG951">
        <v>65.099999999999994</v>
      </c>
      <c r="AH951">
        <v>3</v>
      </c>
      <c r="AI951">
        <v>-1</v>
      </c>
      <c r="AJ951" t="s">
        <v>6</v>
      </c>
      <c r="AK951">
        <v>4</v>
      </c>
      <c r="AL951">
        <v>-2317.56</v>
      </c>
      <c r="AM951">
        <v>0</v>
      </c>
      <c r="AN951">
        <v>0</v>
      </c>
      <c r="AO951">
        <v>0</v>
      </c>
      <c r="AP951">
        <v>0</v>
      </c>
      <c r="AQ951">
        <v>0</v>
      </c>
      <c r="AR951">
        <v>1</v>
      </c>
    </row>
    <row r="952" spans="1:44" x14ac:dyDescent="0.2">
      <c r="A952">
        <f>ROW(Source!A525)</f>
        <v>525</v>
      </c>
      <c r="B952">
        <v>86296605</v>
      </c>
      <c r="C952">
        <v>86296582</v>
      </c>
      <c r="D952">
        <v>27407551</v>
      </c>
      <c r="E952">
        <v>1</v>
      </c>
      <c r="F952">
        <v>1</v>
      </c>
      <c r="G952">
        <v>1</v>
      </c>
      <c r="H952">
        <v>3</v>
      </c>
      <c r="I952" t="s">
        <v>1135</v>
      </c>
      <c r="J952" t="s">
        <v>1136</v>
      </c>
      <c r="K952" t="s">
        <v>1137</v>
      </c>
      <c r="L952">
        <v>1339</v>
      </c>
      <c r="N952">
        <v>1007</v>
      </c>
      <c r="O952" t="s">
        <v>32</v>
      </c>
      <c r="P952" t="s">
        <v>32</v>
      </c>
      <c r="Q952">
        <v>1</v>
      </c>
      <c r="X952">
        <v>102</v>
      </c>
      <c r="Y952">
        <v>565</v>
      </c>
      <c r="Z952">
        <v>0</v>
      </c>
      <c r="AA952">
        <v>0</v>
      </c>
      <c r="AB952">
        <v>0</v>
      </c>
      <c r="AC952">
        <v>0</v>
      </c>
      <c r="AD952">
        <v>1</v>
      </c>
      <c r="AE952">
        <v>0</v>
      </c>
      <c r="AF952" t="s">
        <v>6</v>
      </c>
      <c r="AG952">
        <v>102</v>
      </c>
      <c r="AH952">
        <v>3</v>
      </c>
      <c r="AI952">
        <v>-1</v>
      </c>
      <c r="AJ952" t="s">
        <v>6</v>
      </c>
      <c r="AK952">
        <v>4</v>
      </c>
      <c r="AL952">
        <v>-57630</v>
      </c>
      <c r="AM952">
        <v>0</v>
      </c>
      <c r="AN952">
        <v>0</v>
      </c>
      <c r="AO952">
        <v>0</v>
      </c>
      <c r="AP952">
        <v>0</v>
      </c>
      <c r="AQ952">
        <v>0</v>
      </c>
      <c r="AR952">
        <v>1</v>
      </c>
    </row>
    <row r="953" spans="1:44" x14ac:dyDescent="0.2">
      <c r="A953">
        <f>ROW(Source!A525)</f>
        <v>525</v>
      </c>
      <c r="B953">
        <v>86296606</v>
      </c>
      <c r="C953">
        <v>86296582</v>
      </c>
      <c r="D953">
        <v>27415719</v>
      </c>
      <c r="E953">
        <v>1</v>
      </c>
      <c r="F953">
        <v>1</v>
      </c>
      <c r="G953">
        <v>1</v>
      </c>
      <c r="H953">
        <v>3</v>
      </c>
      <c r="I953" t="s">
        <v>1138</v>
      </c>
      <c r="J953" t="s">
        <v>1139</v>
      </c>
      <c r="K953" t="s">
        <v>1140</v>
      </c>
      <c r="L953">
        <v>1348</v>
      </c>
      <c r="N953">
        <v>1009</v>
      </c>
      <c r="O953" t="s">
        <v>63</v>
      </c>
      <c r="P953" t="s">
        <v>63</v>
      </c>
      <c r="Q953">
        <v>1000</v>
      </c>
      <c r="X953">
        <v>8.2000000000000003E-2</v>
      </c>
      <c r="Y953">
        <v>735</v>
      </c>
      <c r="Z953">
        <v>0</v>
      </c>
      <c r="AA953">
        <v>0</v>
      </c>
      <c r="AB953">
        <v>0</v>
      </c>
      <c r="AC953">
        <v>0</v>
      </c>
      <c r="AD953">
        <v>1</v>
      </c>
      <c r="AE953">
        <v>0</v>
      </c>
      <c r="AF953" t="s">
        <v>6</v>
      </c>
      <c r="AG953">
        <v>8.2000000000000003E-2</v>
      </c>
      <c r="AH953">
        <v>3</v>
      </c>
      <c r="AI953">
        <v>-1</v>
      </c>
      <c r="AJ953" t="s">
        <v>6</v>
      </c>
      <c r="AK953">
        <v>4</v>
      </c>
      <c r="AL953">
        <v>-60.27</v>
      </c>
      <c r="AM953">
        <v>0</v>
      </c>
      <c r="AN953">
        <v>0</v>
      </c>
      <c r="AO953">
        <v>0</v>
      </c>
      <c r="AP953">
        <v>0</v>
      </c>
      <c r="AQ953">
        <v>0</v>
      </c>
      <c r="AR953">
        <v>1</v>
      </c>
    </row>
    <row r="954" spans="1:44" x14ac:dyDescent="0.2">
      <c r="A954">
        <f>ROW(Source!A525)</f>
        <v>525</v>
      </c>
      <c r="B954">
        <v>86296607</v>
      </c>
      <c r="C954">
        <v>86296582</v>
      </c>
      <c r="D954">
        <v>27416566</v>
      </c>
      <c r="E954">
        <v>1</v>
      </c>
      <c r="F954">
        <v>1</v>
      </c>
      <c r="G954">
        <v>1</v>
      </c>
      <c r="H954">
        <v>3</v>
      </c>
      <c r="I954" t="s">
        <v>159</v>
      </c>
      <c r="J954" t="s">
        <v>1120</v>
      </c>
      <c r="K954" t="s">
        <v>160</v>
      </c>
      <c r="L954">
        <v>1339</v>
      </c>
      <c r="N954">
        <v>1007</v>
      </c>
      <c r="O954" t="s">
        <v>32</v>
      </c>
      <c r="P954" t="s">
        <v>32</v>
      </c>
      <c r="Q954">
        <v>1</v>
      </c>
      <c r="X954">
        <v>0.42399999999999999</v>
      </c>
      <c r="Y954">
        <v>7.14</v>
      </c>
      <c r="Z954">
        <v>0</v>
      </c>
      <c r="AA954">
        <v>0</v>
      </c>
      <c r="AB954">
        <v>0</v>
      </c>
      <c r="AC954">
        <v>0</v>
      </c>
      <c r="AD954">
        <v>1</v>
      </c>
      <c r="AE954">
        <v>0</v>
      </c>
      <c r="AF954" t="s">
        <v>6</v>
      </c>
      <c r="AG954">
        <v>0.42399999999999999</v>
      </c>
      <c r="AH954">
        <v>3</v>
      </c>
      <c r="AI954">
        <v>-1</v>
      </c>
      <c r="AJ954" t="s">
        <v>6</v>
      </c>
      <c r="AK954">
        <v>4</v>
      </c>
      <c r="AL954">
        <v>-3.0273599999999998</v>
      </c>
      <c r="AM954">
        <v>0</v>
      </c>
      <c r="AN954">
        <v>0</v>
      </c>
      <c r="AO954">
        <v>0</v>
      </c>
      <c r="AP954">
        <v>0</v>
      </c>
      <c r="AQ954">
        <v>0</v>
      </c>
      <c r="AR954">
        <v>1</v>
      </c>
    </row>
    <row r="955" spans="1:44" x14ac:dyDescent="0.2">
      <c r="A955">
        <f>ROW(Source!A526)</f>
        <v>526</v>
      </c>
      <c r="B955">
        <v>86296592</v>
      </c>
      <c r="C955">
        <v>86296582</v>
      </c>
      <c r="D955">
        <v>27493458</v>
      </c>
      <c r="E955">
        <v>1</v>
      </c>
      <c r="F955">
        <v>1</v>
      </c>
      <c r="G955">
        <v>1</v>
      </c>
      <c r="H955">
        <v>1</v>
      </c>
      <c r="I955" t="s">
        <v>998</v>
      </c>
      <c r="J955" t="s">
        <v>6</v>
      </c>
      <c r="K955" t="s">
        <v>999</v>
      </c>
      <c r="L955">
        <v>1369</v>
      </c>
      <c r="N955">
        <v>1013</v>
      </c>
      <c r="O955" t="s">
        <v>921</v>
      </c>
      <c r="P955" t="s">
        <v>921</v>
      </c>
      <c r="Q955">
        <v>1</v>
      </c>
      <c r="X955">
        <v>598.26</v>
      </c>
      <c r="Y955">
        <v>0</v>
      </c>
      <c r="Z955">
        <v>0</v>
      </c>
      <c r="AA955">
        <v>0</v>
      </c>
      <c r="AB955">
        <v>8.6</v>
      </c>
      <c r="AC955">
        <v>0</v>
      </c>
      <c r="AD955">
        <v>1</v>
      </c>
      <c r="AE955">
        <v>1</v>
      </c>
      <c r="AF955" t="s">
        <v>24</v>
      </c>
      <c r="AG955">
        <v>717.91199999999992</v>
      </c>
      <c r="AH955">
        <v>2</v>
      </c>
      <c r="AI955">
        <v>86296583</v>
      </c>
      <c r="AJ955">
        <v>850</v>
      </c>
      <c r="AK955">
        <v>0</v>
      </c>
      <c r="AL955">
        <v>0</v>
      </c>
      <c r="AM955">
        <v>0</v>
      </c>
      <c r="AN955">
        <v>0</v>
      </c>
      <c r="AO955">
        <v>0</v>
      </c>
      <c r="AP955">
        <v>0</v>
      </c>
      <c r="AQ955">
        <v>0</v>
      </c>
      <c r="AR955">
        <v>0</v>
      </c>
    </row>
    <row r="956" spans="1:44" x14ac:dyDescent="0.2">
      <c r="A956">
        <f>ROW(Source!A526)</f>
        <v>526</v>
      </c>
      <c r="B956">
        <v>86296593</v>
      </c>
      <c r="C956">
        <v>86296582</v>
      </c>
      <c r="D956">
        <v>121548</v>
      </c>
      <c r="E956">
        <v>1</v>
      </c>
      <c r="F956">
        <v>1</v>
      </c>
      <c r="G956">
        <v>1</v>
      </c>
      <c r="H956">
        <v>1</v>
      </c>
      <c r="I956" t="s">
        <v>39</v>
      </c>
      <c r="J956" t="s">
        <v>6</v>
      </c>
      <c r="K956" t="s">
        <v>922</v>
      </c>
      <c r="L956">
        <v>608254</v>
      </c>
      <c r="N956">
        <v>1013</v>
      </c>
      <c r="O956" t="s">
        <v>923</v>
      </c>
      <c r="P956" t="s">
        <v>923</v>
      </c>
      <c r="Q956">
        <v>1</v>
      </c>
      <c r="X956">
        <v>18.62</v>
      </c>
      <c r="Y956">
        <v>0</v>
      </c>
      <c r="Z956">
        <v>0</v>
      </c>
      <c r="AA956">
        <v>0</v>
      </c>
      <c r="AB956">
        <v>0</v>
      </c>
      <c r="AC956">
        <v>0</v>
      </c>
      <c r="AD956">
        <v>1</v>
      </c>
      <c r="AE956">
        <v>2</v>
      </c>
      <c r="AF956" t="s">
        <v>6</v>
      </c>
      <c r="AG956">
        <v>18.62</v>
      </c>
      <c r="AH956">
        <v>2</v>
      </c>
      <c r="AI956">
        <v>86296584</v>
      </c>
      <c r="AJ956">
        <v>851</v>
      </c>
      <c r="AK956">
        <v>0</v>
      </c>
      <c r="AL956">
        <v>0</v>
      </c>
      <c r="AM956">
        <v>0</v>
      </c>
      <c r="AN956">
        <v>0</v>
      </c>
      <c r="AO956">
        <v>0</v>
      </c>
      <c r="AP956">
        <v>0</v>
      </c>
      <c r="AQ956">
        <v>0</v>
      </c>
      <c r="AR956">
        <v>0</v>
      </c>
    </row>
    <row r="957" spans="1:44" x14ac:dyDescent="0.2">
      <c r="A957">
        <f>ROW(Source!A526)</f>
        <v>526</v>
      </c>
      <c r="B957">
        <v>86296594</v>
      </c>
      <c r="C957">
        <v>86296582</v>
      </c>
      <c r="D957">
        <v>27439418</v>
      </c>
      <c r="E957">
        <v>1</v>
      </c>
      <c r="F957">
        <v>1</v>
      </c>
      <c r="G957">
        <v>1</v>
      </c>
      <c r="H957">
        <v>2</v>
      </c>
      <c r="I957" t="s">
        <v>944</v>
      </c>
      <c r="J957" t="s">
        <v>945</v>
      </c>
      <c r="K957" t="s">
        <v>946</v>
      </c>
      <c r="L957">
        <v>1368</v>
      </c>
      <c r="N957">
        <v>1011</v>
      </c>
      <c r="O957" t="s">
        <v>927</v>
      </c>
      <c r="P957" t="s">
        <v>927</v>
      </c>
      <c r="Q957">
        <v>1</v>
      </c>
      <c r="X957">
        <v>17.61</v>
      </c>
      <c r="Y957">
        <v>0</v>
      </c>
      <c r="Z957">
        <v>91.69</v>
      </c>
      <c r="AA957">
        <v>13.61</v>
      </c>
      <c r="AB957">
        <v>0</v>
      </c>
      <c r="AC957">
        <v>0</v>
      </c>
      <c r="AD957">
        <v>1</v>
      </c>
      <c r="AE957">
        <v>0</v>
      </c>
      <c r="AF957" t="s">
        <v>6</v>
      </c>
      <c r="AG957">
        <v>17.61</v>
      </c>
      <c r="AH957">
        <v>2</v>
      </c>
      <c r="AI957">
        <v>86296585</v>
      </c>
      <c r="AJ957">
        <v>852</v>
      </c>
      <c r="AK957">
        <v>0</v>
      </c>
      <c r="AL957">
        <v>0</v>
      </c>
      <c r="AM957">
        <v>0</v>
      </c>
      <c r="AN957">
        <v>0</v>
      </c>
      <c r="AO957">
        <v>0</v>
      </c>
      <c r="AP957">
        <v>0</v>
      </c>
      <c r="AQ957">
        <v>0</v>
      </c>
      <c r="AR957">
        <v>0</v>
      </c>
    </row>
    <row r="958" spans="1:44" x14ac:dyDescent="0.2">
      <c r="A958">
        <f>ROW(Source!A526)</f>
        <v>526</v>
      </c>
      <c r="B958">
        <v>86296595</v>
      </c>
      <c r="C958">
        <v>86296582</v>
      </c>
      <c r="D958">
        <v>27439499</v>
      </c>
      <c r="E958">
        <v>1</v>
      </c>
      <c r="F958">
        <v>1</v>
      </c>
      <c r="G958">
        <v>1</v>
      </c>
      <c r="H958">
        <v>2</v>
      </c>
      <c r="I958" t="s">
        <v>930</v>
      </c>
      <c r="J958" t="s">
        <v>931</v>
      </c>
      <c r="K958" t="s">
        <v>932</v>
      </c>
      <c r="L958">
        <v>1368</v>
      </c>
      <c r="N958">
        <v>1011</v>
      </c>
      <c r="O958" t="s">
        <v>927</v>
      </c>
      <c r="P958" t="s">
        <v>927</v>
      </c>
      <c r="Q958">
        <v>1</v>
      </c>
      <c r="X958">
        <v>0.74</v>
      </c>
      <c r="Y958">
        <v>0</v>
      </c>
      <c r="Z958">
        <v>112.67</v>
      </c>
      <c r="AA958">
        <v>13.61</v>
      </c>
      <c r="AB958">
        <v>0</v>
      </c>
      <c r="AC958">
        <v>0</v>
      </c>
      <c r="AD958">
        <v>1</v>
      </c>
      <c r="AE958">
        <v>0</v>
      </c>
      <c r="AF958" t="s">
        <v>6</v>
      </c>
      <c r="AG958">
        <v>0.74</v>
      </c>
      <c r="AH958">
        <v>2</v>
      </c>
      <c r="AI958">
        <v>86296586</v>
      </c>
      <c r="AJ958">
        <v>853</v>
      </c>
      <c r="AK958">
        <v>0</v>
      </c>
      <c r="AL958">
        <v>0</v>
      </c>
      <c r="AM958">
        <v>0</v>
      </c>
      <c r="AN958">
        <v>0</v>
      </c>
      <c r="AO958">
        <v>0</v>
      </c>
      <c r="AP958">
        <v>0</v>
      </c>
      <c r="AQ958">
        <v>0</v>
      </c>
      <c r="AR958">
        <v>0</v>
      </c>
    </row>
    <row r="959" spans="1:44" x14ac:dyDescent="0.2">
      <c r="A959">
        <f>ROW(Source!A526)</f>
        <v>526</v>
      </c>
      <c r="B959">
        <v>86296596</v>
      </c>
      <c r="C959">
        <v>86296582</v>
      </c>
      <c r="D959">
        <v>27439571</v>
      </c>
      <c r="E959">
        <v>1</v>
      </c>
      <c r="F959">
        <v>1</v>
      </c>
      <c r="G959">
        <v>1</v>
      </c>
      <c r="H959">
        <v>2</v>
      </c>
      <c r="I959" t="s">
        <v>956</v>
      </c>
      <c r="J959" t="s">
        <v>957</v>
      </c>
      <c r="K959" t="s">
        <v>958</v>
      </c>
      <c r="L959">
        <v>1368</v>
      </c>
      <c r="N959">
        <v>1011</v>
      </c>
      <c r="O959" t="s">
        <v>927</v>
      </c>
      <c r="P959" t="s">
        <v>927</v>
      </c>
      <c r="Q959">
        <v>1</v>
      </c>
      <c r="X959">
        <v>0.27</v>
      </c>
      <c r="Y959">
        <v>0</v>
      </c>
      <c r="Z959">
        <v>88.42</v>
      </c>
      <c r="AA959">
        <v>10.14</v>
      </c>
      <c r="AB959">
        <v>0</v>
      </c>
      <c r="AC959">
        <v>0</v>
      </c>
      <c r="AD959">
        <v>1</v>
      </c>
      <c r="AE959">
        <v>0</v>
      </c>
      <c r="AF959" t="s">
        <v>6</v>
      </c>
      <c r="AG959">
        <v>0.27</v>
      </c>
      <c r="AH959">
        <v>2</v>
      </c>
      <c r="AI959">
        <v>86296587</v>
      </c>
      <c r="AJ959">
        <v>854</v>
      </c>
      <c r="AK959">
        <v>0</v>
      </c>
      <c r="AL959">
        <v>0</v>
      </c>
      <c r="AM959">
        <v>0</v>
      </c>
      <c r="AN959">
        <v>0</v>
      </c>
      <c r="AO959">
        <v>0</v>
      </c>
      <c r="AP959">
        <v>0</v>
      </c>
      <c r="AQ959">
        <v>0</v>
      </c>
      <c r="AR959">
        <v>0</v>
      </c>
    </row>
    <row r="960" spans="1:44" x14ac:dyDescent="0.2">
      <c r="A960">
        <f>ROW(Source!A526)</f>
        <v>526</v>
      </c>
      <c r="B960">
        <v>86296597</v>
      </c>
      <c r="C960">
        <v>86296582</v>
      </c>
      <c r="D960">
        <v>27440039</v>
      </c>
      <c r="E960">
        <v>1</v>
      </c>
      <c r="F960">
        <v>1</v>
      </c>
      <c r="G960">
        <v>1</v>
      </c>
      <c r="H960">
        <v>2</v>
      </c>
      <c r="I960" t="s">
        <v>933</v>
      </c>
      <c r="J960" t="s">
        <v>934</v>
      </c>
      <c r="K960" t="s">
        <v>935</v>
      </c>
      <c r="L960">
        <v>1368</v>
      </c>
      <c r="N960">
        <v>1011</v>
      </c>
      <c r="O960" t="s">
        <v>927</v>
      </c>
      <c r="P960" t="s">
        <v>927</v>
      </c>
      <c r="Q960">
        <v>1</v>
      </c>
      <c r="X960">
        <v>29.16</v>
      </c>
      <c r="Y960">
        <v>0</v>
      </c>
      <c r="Z960">
        <v>1.83</v>
      </c>
      <c r="AA960">
        <v>0</v>
      </c>
      <c r="AB960">
        <v>0</v>
      </c>
      <c r="AC960">
        <v>0</v>
      </c>
      <c r="AD960">
        <v>1</v>
      </c>
      <c r="AE960">
        <v>0</v>
      </c>
      <c r="AF960" t="s">
        <v>6</v>
      </c>
      <c r="AG960">
        <v>29.16</v>
      </c>
      <c r="AH960">
        <v>2</v>
      </c>
      <c r="AI960">
        <v>86296588</v>
      </c>
      <c r="AJ960">
        <v>855</v>
      </c>
      <c r="AK960">
        <v>0</v>
      </c>
      <c r="AL960">
        <v>0</v>
      </c>
      <c r="AM960">
        <v>0</v>
      </c>
      <c r="AN960">
        <v>0</v>
      </c>
      <c r="AO960">
        <v>0</v>
      </c>
      <c r="AP960">
        <v>0</v>
      </c>
      <c r="AQ960">
        <v>0</v>
      </c>
      <c r="AR960">
        <v>0</v>
      </c>
    </row>
    <row r="961" spans="1:44" x14ac:dyDescent="0.2">
      <c r="A961">
        <f>ROW(Source!A526)</f>
        <v>526</v>
      </c>
      <c r="B961">
        <v>86296598</v>
      </c>
      <c r="C961">
        <v>86296582</v>
      </c>
      <c r="D961">
        <v>27441086</v>
      </c>
      <c r="E961">
        <v>1</v>
      </c>
      <c r="F961">
        <v>1</v>
      </c>
      <c r="G961">
        <v>1</v>
      </c>
      <c r="H961">
        <v>2</v>
      </c>
      <c r="I961" t="s">
        <v>1018</v>
      </c>
      <c r="J961" t="s">
        <v>1019</v>
      </c>
      <c r="K961" t="s">
        <v>1020</v>
      </c>
      <c r="L961">
        <v>1368</v>
      </c>
      <c r="N961">
        <v>1011</v>
      </c>
      <c r="O961" t="s">
        <v>927</v>
      </c>
      <c r="P961" t="s">
        <v>927</v>
      </c>
      <c r="Q961">
        <v>1</v>
      </c>
      <c r="X961">
        <v>0.86</v>
      </c>
      <c r="Y961">
        <v>0</v>
      </c>
      <c r="Z961">
        <v>3.15</v>
      </c>
      <c r="AA961">
        <v>0</v>
      </c>
      <c r="AB961">
        <v>0</v>
      </c>
      <c r="AC961">
        <v>0</v>
      </c>
      <c r="AD961">
        <v>1</v>
      </c>
      <c r="AE961">
        <v>0</v>
      </c>
      <c r="AF961" t="s">
        <v>6</v>
      </c>
      <c r="AG961">
        <v>0.86</v>
      </c>
      <c r="AH961">
        <v>2</v>
      </c>
      <c r="AI961">
        <v>86296589</v>
      </c>
      <c r="AJ961">
        <v>856</v>
      </c>
      <c r="AK961">
        <v>0</v>
      </c>
      <c r="AL961">
        <v>0</v>
      </c>
      <c r="AM961">
        <v>0</v>
      </c>
      <c r="AN961">
        <v>0</v>
      </c>
      <c r="AO961">
        <v>0</v>
      </c>
      <c r="AP961">
        <v>0</v>
      </c>
      <c r="AQ961">
        <v>0</v>
      </c>
      <c r="AR961">
        <v>0</v>
      </c>
    </row>
    <row r="962" spans="1:44" x14ac:dyDescent="0.2">
      <c r="A962">
        <f>ROW(Source!A526)</f>
        <v>526</v>
      </c>
      <c r="B962">
        <v>86296599</v>
      </c>
      <c r="C962">
        <v>86296582</v>
      </c>
      <c r="D962">
        <v>27441327</v>
      </c>
      <c r="E962">
        <v>1</v>
      </c>
      <c r="F962">
        <v>1</v>
      </c>
      <c r="G962">
        <v>1</v>
      </c>
      <c r="H962">
        <v>2</v>
      </c>
      <c r="I962" t="s">
        <v>936</v>
      </c>
      <c r="J962" t="s">
        <v>937</v>
      </c>
      <c r="K962" t="s">
        <v>938</v>
      </c>
      <c r="L962">
        <v>1368</v>
      </c>
      <c r="N962">
        <v>1011</v>
      </c>
      <c r="O962" t="s">
        <v>927</v>
      </c>
      <c r="P962" t="s">
        <v>927</v>
      </c>
      <c r="Q962">
        <v>1</v>
      </c>
      <c r="X962">
        <v>1.08</v>
      </c>
      <c r="Y962">
        <v>0</v>
      </c>
      <c r="Z962">
        <v>93.37</v>
      </c>
      <c r="AA962">
        <v>11.69</v>
      </c>
      <c r="AB962">
        <v>0</v>
      </c>
      <c r="AC962">
        <v>0</v>
      </c>
      <c r="AD962">
        <v>1</v>
      </c>
      <c r="AE962">
        <v>0</v>
      </c>
      <c r="AF962" t="s">
        <v>6</v>
      </c>
      <c r="AG962">
        <v>1.08</v>
      </c>
      <c r="AH962">
        <v>2</v>
      </c>
      <c r="AI962">
        <v>86296590</v>
      </c>
      <c r="AJ962">
        <v>857</v>
      </c>
      <c r="AK962">
        <v>0</v>
      </c>
      <c r="AL962">
        <v>0</v>
      </c>
      <c r="AM962">
        <v>0</v>
      </c>
      <c r="AN962">
        <v>0</v>
      </c>
      <c r="AO962">
        <v>0</v>
      </c>
      <c r="AP962">
        <v>0</v>
      </c>
      <c r="AQ962">
        <v>0</v>
      </c>
      <c r="AR962">
        <v>0</v>
      </c>
    </row>
    <row r="963" spans="1:44" x14ac:dyDescent="0.2">
      <c r="A963">
        <f>ROW(Source!A526)</f>
        <v>526</v>
      </c>
      <c r="B963">
        <v>86296600</v>
      </c>
      <c r="C963">
        <v>86296582</v>
      </c>
      <c r="D963">
        <v>27377902</v>
      </c>
      <c r="E963">
        <v>1</v>
      </c>
      <c r="F963">
        <v>1</v>
      </c>
      <c r="G963">
        <v>1</v>
      </c>
      <c r="H963">
        <v>3</v>
      </c>
      <c r="I963" t="s">
        <v>1074</v>
      </c>
      <c r="J963" t="s">
        <v>1075</v>
      </c>
      <c r="K963" t="s">
        <v>1076</v>
      </c>
      <c r="L963">
        <v>1348</v>
      </c>
      <c r="N963">
        <v>1009</v>
      </c>
      <c r="O963" t="s">
        <v>63</v>
      </c>
      <c r="P963" t="s">
        <v>63</v>
      </c>
      <c r="Q963">
        <v>1000</v>
      </c>
      <c r="X963">
        <v>7.6200000000000004E-2</v>
      </c>
      <c r="Y963">
        <v>4965.4399999999996</v>
      </c>
      <c r="Z963">
        <v>0</v>
      </c>
      <c r="AA963">
        <v>0</v>
      </c>
      <c r="AB963">
        <v>0</v>
      </c>
      <c r="AC963">
        <v>0</v>
      </c>
      <c r="AD963">
        <v>1</v>
      </c>
      <c r="AE963">
        <v>0</v>
      </c>
      <c r="AF963" t="s">
        <v>6</v>
      </c>
      <c r="AG963">
        <v>7.6200000000000004E-2</v>
      </c>
      <c r="AH963">
        <v>3</v>
      </c>
      <c r="AI963">
        <v>-1</v>
      </c>
      <c r="AJ963" t="s">
        <v>6</v>
      </c>
      <c r="AK963">
        <v>4</v>
      </c>
      <c r="AL963">
        <v>-378.36652800000002</v>
      </c>
      <c r="AM963">
        <v>0</v>
      </c>
      <c r="AN963">
        <v>0</v>
      </c>
      <c r="AO963">
        <v>0</v>
      </c>
      <c r="AP963">
        <v>0</v>
      </c>
      <c r="AQ963">
        <v>0</v>
      </c>
      <c r="AR963">
        <v>1</v>
      </c>
    </row>
    <row r="964" spans="1:44" x14ac:dyDescent="0.2">
      <c r="A964">
        <f>ROW(Source!A526)</f>
        <v>526</v>
      </c>
      <c r="B964">
        <v>86296601</v>
      </c>
      <c r="C964">
        <v>86296582</v>
      </c>
      <c r="D964">
        <v>27371927</v>
      </c>
      <c r="E964">
        <v>1</v>
      </c>
      <c r="F964">
        <v>1</v>
      </c>
      <c r="G964">
        <v>1</v>
      </c>
      <c r="H964">
        <v>3</v>
      </c>
      <c r="I964" t="s">
        <v>1126</v>
      </c>
      <c r="J964" t="s">
        <v>1127</v>
      </c>
      <c r="K964" t="s">
        <v>1128</v>
      </c>
      <c r="L964">
        <v>1327</v>
      </c>
      <c r="N964">
        <v>1005</v>
      </c>
      <c r="O964" t="s">
        <v>661</v>
      </c>
      <c r="P964" t="s">
        <v>661</v>
      </c>
      <c r="Q964">
        <v>1</v>
      </c>
      <c r="X964">
        <v>75</v>
      </c>
      <c r="Y964">
        <v>9.24</v>
      </c>
      <c r="Z964">
        <v>0</v>
      </c>
      <c r="AA964">
        <v>0</v>
      </c>
      <c r="AB964">
        <v>0</v>
      </c>
      <c r="AC964">
        <v>0</v>
      </c>
      <c r="AD964">
        <v>1</v>
      </c>
      <c r="AE964">
        <v>0</v>
      </c>
      <c r="AF964" t="s">
        <v>6</v>
      </c>
      <c r="AG964">
        <v>75</v>
      </c>
      <c r="AH964">
        <v>3</v>
      </c>
      <c r="AI964">
        <v>-1</v>
      </c>
      <c r="AJ964" t="s">
        <v>6</v>
      </c>
      <c r="AK964">
        <v>4</v>
      </c>
      <c r="AL964">
        <v>-693</v>
      </c>
      <c r="AM964">
        <v>0</v>
      </c>
      <c r="AN964">
        <v>0</v>
      </c>
      <c r="AO964">
        <v>0</v>
      </c>
      <c r="AP964">
        <v>0</v>
      </c>
      <c r="AQ964">
        <v>0</v>
      </c>
      <c r="AR964">
        <v>1</v>
      </c>
    </row>
    <row r="965" spans="1:44" x14ac:dyDescent="0.2">
      <c r="A965">
        <f>ROW(Source!A526)</f>
        <v>526</v>
      </c>
      <c r="B965">
        <v>86296602</v>
      </c>
      <c r="C965">
        <v>86296582</v>
      </c>
      <c r="D965">
        <v>27378576</v>
      </c>
      <c r="E965">
        <v>1</v>
      </c>
      <c r="F965">
        <v>1</v>
      </c>
      <c r="G965">
        <v>1</v>
      </c>
      <c r="H965">
        <v>3</v>
      </c>
      <c r="I965" t="s">
        <v>1040</v>
      </c>
      <c r="J965" t="s">
        <v>1041</v>
      </c>
      <c r="K965" t="s">
        <v>62</v>
      </c>
      <c r="L965">
        <v>1348</v>
      </c>
      <c r="N965">
        <v>1009</v>
      </c>
      <c r="O965" t="s">
        <v>63</v>
      </c>
      <c r="P965" t="s">
        <v>63</v>
      </c>
      <c r="Q965">
        <v>1000</v>
      </c>
      <c r="X965">
        <v>0.03</v>
      </c>
      <c r="Y965">
        <v>12050</v>
      </c>
      <c r="Z965">
        <v>0</v>
      </c>
      <c r="AA965">
        <v>0</v>
      </c>
      <c r="AB965">
        <v>0</v>
      </c>
      <c r="AC965">
        <v>0</v>
      </c>
      <c r="AD965">
        <v>1</v>
      </c>
      <c r="AE965">
        <v>0</v>
      </c>
      <c r="AF965" t="s">
        <v>6</v>
      </c>
      <c r="AG965">
        <v>0.03</v>
      </c>
      <c r="AH965">
        <v>3</v>
      </c>
      <c r="AI965">
        <v>-1</v>
      </c>
      <c r="AJ965" t="s">
        <v>6</v>
      </c>
      <c r="AK965">
        <v>4</v>
      </c>
      <c r="AL965">
        <v>-361.5</v>
      </c>
      <c r="AM965">
        <v>0</v>
      </c>
      <c r="AN965">
        <v>0</v>
      </c>
      <c r="AO965">
        <v>0</v>
      </c>
      <c r="AP965">
        <v>0</v>
      </c>
      <c r="AQ965">
        <v>0</v>
      </c>
      <c r="AR965">
        <v>1</v>
      </c>
    </row>
    <row r="966" spans="1:44" x14ac:dyDescent="0.2">
      <c r="A966">
        <f>ROW(Source!A526)</f>
        <v>526</v>
      </c>
      <c r="B966">
        <v>86296603</v>
      </c>
      <c r="C966">
        <v>86296582</v>
      </c>
      <c r="D966">
        <v>27379794</v>
      </c>
      <c r="E966">
        <v>1</v>
      </c>
      <c r="F966">
        <v>1</v>
      </c>
      <c r="G966">
        <v>1</v>
      </c>
      <c r="H966">
        <v>3</v>
      </c>
      <c r="I966" t="s">
        <v>1129</v>
      </c>
      <c r="J966" t="s">
        <v>1130</v>
      </c>
      <c r="K966" t="s">
        <v>1131</v>
      </c>
      <c r="L966">
        <v>1339</v>
      </c>
      <c r="N966">
        <v>1007</v>
      </c>
      <c r="O966" t="s">
        <v>32</v>
      </c>
      <c r="P966" t="s">
        <v>32</v>
      </c>
      <c r="Q966">
        <v>1</v>
      </c>
      <c r="X966">
        <v>0.7</v>
      </c>
      <c r="Y966">
        <v>1056</v>
      </c>
      <c r="Z966">
        <v>0</v>
      </c>
      <c r="AA966">
        <v>0</v>
      </c>
      <c r="AB966">
        <v>0</v>
      </c>
      <c r="AC966">
        <v>0</v>
      </c>
      <c r="AD966">
        <v>1</v>
      </c>
      <c r="AE966">
        <v>0</v>
      </c>
      <c r="AF966" t="s">
        <v>6</v>
      </c>
      <c r="AG966">
        <v>0.7</v>
      </c>
      <c r="AH966">
        <v>3</v>
      </c>
      <c r="AI966">
        <v>-1</v>
      </c>
      <c r="AJ966" t="s">
        <v>6</v>
      </c>
      <c r="AK966">
        <v>4</v>
      </c>
      <c r="AL966">
        <v>-739.19999999999993</v>
      </c>
      <c r="AM966">
        <v>0</v>
      </c>
      <c r="AN966">
        <v>0</v>
      </c>
      <c r="AO966">
        <v>0</v>
      </c>
      <c r="AP966">
        <v>0</v>
      </c>
      <c r="AQ966">
        <v>0</v>
      </c>
      <c r="AR966">
        <v>1</v>
      </c>
    </row>
    <row r="967" spans="1:44" x14ac:dyDescent="0.2">
      <c r="A967">
        <f>ROW(Source!A526)</f>
        <v>526</v>
      </c>
      <c r="B967">
        <v>86296604</v>
      </c>
      <c r="C967">
        <v>86296582</v>
      </c>
      <c r="D967">
        <v>27393884</v>
      </c>
      <c r="E967">
        <v>1</v>
      </c>
      <c r="F967">
        <v>1</v>
      </c>
      <c r="G967">
        <v>1</v>
      </c>
      <c r="H967">
        <v>3</v>
      </c>
      <c r="I967" t="s">
        <v>1132</v>
      </c>
      <c r="J967" t="s">
        <v>1133</v>
      </c>
      <c r="K967" t="s">
        <v>1134</v>
      </c>
      <c r="L967">
        <v>1327</v>
      </c>
      <c r="N967">
        <v>1005</v>
      </c>
      <c r="O967" t="s">
        <v>661</v>
      </c>
      <c r="P967" t="s">
        <v>661</v>
      </c>
      <c r="Q967">
        <v>1</v>
      </c>
      <c r="X967">
        <v>65.099999999999994</v>
      </c>
      <c r="Y967">
        <v>35.6</v>
      </c>
      <c r="Z967">
        <v>0</v>
      </c>
      <c r="AA967">
        <v>0</v>
      </c>
      <c r="AB967">
        <v>0</v>
      </c>
      <c r="AC967">
        <v>0</v>
      </c>
      <c r="AD967">
        <v>1</v>
      </c>
      <c r="AE967">
        <v>0</v>
      </c>
      <c r="AF967" t="s">
        <v>6</v>
      </c>
      <c r="AG967">
        <v>65.099999999999994</v>
      </c>
      <c r="AH967">
        <v>3</v>
      </c>
      <c r="AI967">
        <v>-1</v>
      </c>
      <c r="AJ967" t="s">
        <v>6</v>
      </c>
      <c r="AK967">
        <v>4</v>
      </c>
      <c r="AL967">
        <v>-2317.56</v>
      </c>
      <c r="AM967">
        <v>0</v>
      </c>
      <c r="AN967">
        <v>0</v>
      </c>
      <c r="AO967">
        <v>0</v>
      </c>
      <c r="AP967">
        <v>0</v>
      </c>
      <c r="AQ967">
        <v>0</v>
      </c>
      <c r="AR967">
        <v>1</v>
      </c>
    </row>
    <row r="968" spans="1:44" x14ac:dyDescent="0.2">
      <c r="A968">
        <f>ROW(Source!A526)</f>
        <v>526</v>
      </c>
      <c r="B968">
        <v>86296605</v>
      </c>
      <c r="C968">
        <v>86296582</v>
      </c>
      <c r="D968">
        <v>27407551</v>
      </c>
      <c r="E968">
        <v>1</v>
      </c>
      <c r="F968">
        <v>1</v>
      </c>
      <c r="G968">
        <v>1</v>
      </c>
      <c r="H968">
        <v>3</v>
      </c>
      <c r="I968" t="s">
        <v>1135</v>
      </c>
      <c r="J968" t="s">
        <v>1136</v>
      </c>
      <c r="K968" t="s">
        <v>1137</v>
      </c>
      <c r="L968">
        <v>1339</v>
      </c>
      <c r="N968">
        <v>1007</v>
      </c>
      <c r="O968" t="s">
        <v>32</v>
      </c>
      <c r="P968" t="s">
        <v>32</v>
      </c>
      <c r="Q968">
        <v>1</v>
      </c>
      <c r="X968">
        <v>102</v>
      </c>
      <c r="Y968">
        <v>565</v>
      </c>
      <c r="Z968">
        <v>0</v>
      </c>
      <c r="AA968">
        <v>0</v>
      </c>
      <c r="AB968">
        <v>0</v>
      </c>
      <c r="AC968">
        <v>0</v>
      </c>
      <c r="AD968">
        <v>1</v>
      </c>
      <c r="AE968">
        <v>0</v>
      </c>
      <c r="AF968" t="s">
        <v>6</v>
      </c>
      <c r="AG968">
        <v>102</v>
      </c>
      <c r="AH968">
        <v>3</v>
      </c>
      <c r="AI968">
        <v>-1</v>
      </c>
      <c r="AJ968" t="s">
        <v>6</v>
      </c>
      <c r="AK968">
        <v>4</v>
      </c>
      <c r="AL968">
        <v>-57630</v>
      </c>
      <c r="AM968">
        <v>0</v>
      </c>
      <c r="AN968">
        <v>0</v>
      </c>
      <c r="AO968">
        <v>0</v>
      </c>
      <c r="AP968">
        <v>0</v>
      </c>
      <c r="AQ968">
        <v>0</v>
      </c>
      <c r="AR968">
        <v>1</v>
      </c>
    </row>
    <row r="969" spans="1:44" x14ac:dyDescent="0.2">
      <c r="A969">
        <f>ROW(Source!A526)</f>
        <v>526</v>
      </c>
      <c r="B969">
        <v>86296606</v>
      </c>
      <c r="C969">
        <v>86296582</v>
      </c>
      <c r="D969">
        <v>27415719</v>
      </c>
      <c r="E969">
        <v>1</v>
      </c>
      <c r="F969">
        <v>1</v>
      </c>
      <c r="G969">
        <v>1</v>
      </c>
      <c r="H969">
        <v>3</v>
      </c>
      <c r="I969" t="s">
        <v>1138</v>
      </c>
      <c r="J969" t="s">
        <v>1139</v>
      </c>
      <c r="K969" t="s">
        <v>1140</v>
      </c>
      <c r="L969">
        <v>1348</v>
      </c>
      <c r="N969">
        <v>1009</v>
      </c>
      <c r="O969" t="s">
        <v>63</v>
      </c>
      <c r="P969" t="s">
        <v>63</v>
      </c>
      <c r="Q969">
        <v>1000</v>
      </c>
      <c r="X969">
        <v>8.2000000000000003E-2</v>
      </c>
      <c r="Y969">
        <v>735</v>
      </c>
      <c r="Z969">
        <v>0</v>
      </c>
      <c r="AA969">
        <v>0</v>
      </c>
      <c r="AB969">
        <v>0</v>
      </c>
      <c r="AC969">
        <v>0</v>
      </c>
      <c r="AD969">
        <v>1</v>
      </c>
      <c r="AE969">
        <v>0</v>
      </c>
      <c r="AF969" t="s">
        <v>6</v>
      </c>
      <c r="AG969">
        <v>8.2000000000000003E-2</v>
      </c>
      <c r="AH969">
        <v>3</v>
      </c>
      <c r="AI969">
        <v>-1</v>
      </c>
      <c r="AJ969" t="s">
        <v>6</v>
      </c>
      <c r="AK969">
        <v>4</v>
      </c>
      <c r="AL969">
        <v>-60.27</v>
      </c>
      <c r="AM969">
        <v>0</v>
      </c>
      <c r="AN969">
        <v>0</v>
      </c>
      <c r="AO969">
        <v>0</v>
      </c>
      <c r="AP969">
        <v>0</v>
      </c>
      <c r="AQ969">
        <v>0</v>
      </c>
      <c r="AR969">
        <v>1</v>
      </c>
    </row>
    <row r="970" spans="1:44" x14ac:dyDescent="0.2">
      <c r="A970">
        <f>ROW(Source!A526)</f>
        <v>526</v>
      </c>
      <c r="B970">
        <v>86296607</v>
      </c>
      <c r="C970">
        <v>86296582</v>
      </c>
      <c r="D970">
        <v>27416566</v>
      </c>
      <c r="E970">
        <v>1</v>
      </c>
      <c r="F970">
        <v>1</v>
      </c>
      <c r="G970">
        <v>1</v>
      </c>
      <c r="H970">
        <v>3</v>
      </c>
      <c r="I970" t="s">
        <v>159</v>
      </c>
      <c r="J970" t="s">
        <v>1120</v>
      </c>
      <c r="K970" t="s">
        <v>160</v>
      </c>
      <c r="L970">
        <v>1339</v>
      </c>
      <c r="N970">
        <v>1007</v>
      </c>
      <c r="O970" t="s">
        <v>32</v>
      </c>
      <c r="P970" t="s">
        <v>32</v>
      </c>
      <c r="Q970">
        <v>1</v>
      </c>
      <c r="X970">
        <v>0.42399999999999999</v>
      </c>
      <c r="Y970">
        <v>7.14</v>
      </c>
      <c r="Z970">
        <v>0</v>
      </c>
      <c r="AA970">
        <v>0</v>
      </c>
      <c r="AB970">
        <v>0</v>
      </c>
      <c r="AC970">
        <v>0</v>
      </c>
      <c r="AD970">
        <v>1</v>
      </c>
      <c r="AE970">
        <v>0</v>
      </c>
      <c r="AF970" t="s">
        <v>6</v>
      </c>
      <c r="AG970">
        <v>0.42399999999999999</v>
      </c>
      <c r="AH970">
        <v>3</v>
      </c>
      <c r="AI970">
        <v>-1</v>
      </c>
      <c r="AJ970" t="s">
        <v>6</v>
      </c>
      <c r="AK970">
        <v>4</v>
      </c>
      <c r="AL970">
        <v>-3.0273599999999998</v>
      </c>
      <c r="AM970">
        <v>0</v>
      </c>
      <c r="AN970">
        <v>0</v>
      </c>
      <c r="AO970">
        <v>0</v>
      </c>
      <c r="AP970">
        <v>0</v>
      </c>
      <c r="AQ970">
        <v>0</v>
      </c>
      <c r="AR970">
        <v>1</v>
      </c>
    </row>
    <row r="971" spans="1:44" x14ac:dyDescent="0.2">
      <c r="A971">
        <f>ROW(Source!A529)</f>
        <v>529</v>
      </c>
      <c r="B971">
        <v>86296613</v>
      </c>
      <c r="C971">
        <v>86296609</v>
      </c>
      <c r="D971">
        <v>27498362</v>
      </c>
      <c r="E971">
        <v>1</v>
      </c>
      <c r="F971">
        <v>1</v>
      </c>
      <c r="G971">
        <v>1</v>
      </c>
      <c r="H971">
        <v>1</v>
      </c>
      <c r="I971" t="s">
        <v>939</v>
      </c>
      <c r="J971" t="s">
        <v>6</v>
      </c>
      <c r="K971" t="s">
        <v>940</v>
      </c>
      <c r="L971">
        <v>1369</v>
      </c>
      <c r="N971">
        <v>1013</v>
      </c>
      <c r="O971" t="s">
        <v>921</v>
      </c>
      <c r="P971" t="s">
        <v>921</v>
      </c>
      <c r="Q971">
        <v>1</v>
      </c>
      <c r="X971">
        <v>0.75</v>
      </c>
      <c r="Y971">
        <v>0</v>
      </c>
      <c r="Z971">
        <v>0</v>
      </c>
      <c r="AA971">
        <v>0</v>
      </c>
      <c r="AB971">
        <v>9.3699999999999992</v>
      </c>
      <c r="AC971">
        <v>0</v>
      </c>
      <c r="AD971">
        <v>1</v>
      </c>
      <c r="AE971">
        <v>1</v>
      </c>
      <c r="AF971" t="s">
        <v>6</v>
      </c>
      <c r="AG971">
        <v>0.75</v>
      </c>
      <c r="AH971">
        <v>2</v>
      </c>
      <c r="AI971">
        <v>86296610</v>
      </c>
      <c r="AJ971">
        <v>859</v>
      </c>
      <c r="AK971">
        <v>0</v>
      </c>
      <c r="AL971">
        <v>0</v>
      </c>
      <c r="AM971">
        <v>0</v>
      </c>
      <c r="AN971">
        <v>0</v>
      </c>
      <c r="AO971">
        <v>0</v>
      </c>
      <c r="AP971">
        <v>0</v>
      </c>
      <c r="AQ971">
        <v>0</v>
      </c>
      <c r="AR971">
        <v>0</v>
      </c>
    </row>
    <row r="972" spans="1:44" x14ac:dyDescent="0.2">
      <c r="A972">
        <f>ROW(Source!A529)</f>
        <v>529</v>
      </c>
      <c r="B972">
        <v>86296614</v>
      </c>
      <c r="C972">
        <v>86296609</v>
      </c>
      <c r="D972">
        <v>27377938</v>
      </c>
      <c r="E972">
        <v>1</v>
      </c>
      <c r="F972">
        <v>1</v>
      </c>
      <c r="G972">
        <v>1</v>
      </c>
      <c r="H972">
        <v>3</v>
      </c>
      <c r="I972" t="s">
        <v>1141</v>
      </c>
      <c r="J972" t="s">
        <v>1142</v>
      </c>
      <c r="K972" t="s">
        <v>1143</v>
      </c>
      <c r="L972">
        <v>1348</v>
      </c>
      <c r="N972">
        <v>1009</v>
      </c>
      <c r="O972" t="s">
        <v>63</v>
      </c>
      <c r="P972" t="s">
        <v>63</v>
      </c>
      <c r="Q972">
        <v>1000</v>
      </c>
      <c r="X972">
        <v>1.5E-3</v>
      </c>
      <c r="Y972">
        <v>11050</v>
      </c>
      <c r="Z972">
        <v>0</v>
      </c>
      <c r="AA972">
        <v>0</v>
      </c>
      <c r="AB972">
        <v>0</v>
      </c>
      <c r="AC972">
        <v>0</v>
      </c>
      <c r="AD972">
        <v>1</v>
      </c>
      <c r="AE972">
        <v>0</v>
      </c>
      <c r="AF972" t="s">
        <v>6</v>
      </c>
      <c r="AG972">
        <v>1.5E-3</v>
      </c>
      <c r="AH972">
        <v>3</v>
      </c>
      <c r="AI972">
        <v>-1</v>
      </c>
      <c r="AJ972" t="s">
        <v>6</v>
      </c>
      <c r="AK972">
        <v>4</v>
      </c>
      <c r="AL972">
        <v>-16.574999999999999</v>
      </c>
      <c r="AM972">
        <v>0</v>
      </c>
      <c r="AN972">
        <v>0</v>
      </c>
      <c r="AO972">
        <v>0</v>
      </c>
      <c r="AP972">
        <v>0</v>
      </c>
      <c r="AQ972">
        <v>0</v>
      </c>
      <c r="AR972">
        <v>1</v>
      </c>
    </row>
    <row r="973" spans="1:44" x14ac:dyDescent="0.2">
      <c r="A973">
        <f>ROW(Source!A529)</f>
        <v>529</v>
      </c>
      <c r="B973">
        <v>86296615</v>
      </c>
      <c r="C973">
        <v>86296609</v>
      </c>
      <c r="D973">
        <v>27385665</v>
      </c>
      <c r="E973">
        <v>1</v>
      </c>
      <c r="F973">
        <v>1</v>
      </c>
      <c r="G973">
        <v>1</v>
      </c>
      <c r="H973">
        <v>3</v>
      </c>
      <c r="I973" t="s">
        <v>1144</v>
      </c>
      <c r="J973" t="s">
        <v>1145</v>
      </c>
      <c r="K973" t="s">
        <v>1146</v>
      </c>
      <c r="L973">
        <v>1348</v>
      </c>
      <c r="N973">
        <v>1009</v>
      </c>
      <c r="O973" t="s">
        <v>63</v>
      </c>
      <c r="P973" t="s">
        <v>63</v>
      </c>
      <c r="Q973">
        <v>1000</v>
      </c>
      <c r="X973">
        <v>8.9999999999999998E-4</v>
      </c>
      <c r="Y973">
        <v>38800</v>
      </c>
      <c r="Z973">
        <v>0</v>
      </c>
      <c r="AA973">
        <v>0</v>
      </c>
      <c r="AB973">
        <v>0</v>
      </c>
      <c r="AC973">
        <v>0</v>
      </c>
      <c r="AD973">
        <v>1</v>
      </c>
      <c r="AE973">
        <v>0</v>
      </c>
      <c r="AF973" t="s">
        <v>6</v>
      </c>
      <c r="AG973">
        <v>8.9999999999999998E-4</v>
      </c>
      <c r="AH973">
        <v>3</v>
      </c>
      <c r="AI973">
        <v>-1</v>
      </c>
      <c r="AJ973" t="s">
        <v>6</v>
      </c>
      <c r="AK973">
        <v>4</v>
      </c>
      <c r="AL973">
        <v>-34.92</v>
      </c>
      <c r="AM973">
        <v>0</v>
      </c>
      <c r="AN973">
        <v>0</v>
      </c>
      <c r="AO973">
        <v>0</v>
      </c>
      <c r="AP973">
        <v>0</v>
      </c>
      <c r="AQ973">
        <v>0</v>
      </c>
      <c r="AR973">
        <v>1</v>
      </c>
    </row>
    <row r="974" spans="1:44" x14ac:dyDescent="0.2">
      <c r="A974">
        <f>ROW(Source!A529)</f>
        <v>529</v>
      </c>
      <c r="B974">
        <v>86296616</v>
      </c>
      <c r="C974">
        <v>86296609</v>
      </c>
      <c r="D974">
        <v>27385495</v>
      </c>
      <c r="E974">
        <v>1</v>
      </c>
      <c r="F974">
        <v>1</v>
      </c>
      <c r="G974">
        <v>1</v>
      </c>
      <c r="H974">
        <v>3</v>
      </c>
      <c r="I974" t="s">
        <v>1147</v>
      </c>
      <c r="J974" t="s">
        <v>1148</v>
      </c>
      <c r="K974" t="s">
        <v>1149</v>
      </c>
      <c r="L974">
        <v>1346</v>
      </c>
      <c r="N974">
        <v>1009</v>
      </c>
      <c r="O974" t="s">
        <v>182</v>
      </c>
      <c r="P974" t="s">
        <v>182</v>
      </c>
      <c r="Q974">
        <v>1</v>
      </c>
      <c r="X974">
        <v>0.8</v>
      </c>
      <c r="Y974">
        <v>66</v>
      </c>
      <c r="Z974">
        <v>0</v>
      </c>
      <c r="AA974">
        <v>0</v>
      </c>
      <c r="AB974">
        <v>0</v>
      </c>
      <c r="AC974">
        <v>0</v>
      </c>
      <c r="AD974">
        <v>1</v>
      </c>
      <c r="AE974">
        <v>0</v>
      </c>
      <c r="AF974" t="s">
        <v>6</v>
      </c>
      <c r="AG974">
        <v>0.8</v>
      </c>
      <c r="AH974">
        <v>3</v>
      </c>
      <c r="AI974">
        <v>-1</v>
      </c>
      <c r="AJ974" t="s">
        <v>6</v>
      </c>
      <c r="AK974">
        <v>4</v>
      </c>
      <c r="AL974">
        <v>-52.800000000000004</v>
      </c>
      <c r="AM974">
        <v>0</v>
      </c>
      <c r="AN974">
        <v>0</v>
      </c>
      <c r="AO974">
        <v>0</v>
      </c>
      <c r="AP974">
        <v>0</v>
      </c>
      <c r="AQ974">
        <v>0</v>
      </c>
      <c r="AR974">
        <v>1</v>
      </c>
    </row>
    <row r="975" spans="1:44" x14ac:dyDescent="0.2">
      <c r="A975">
        <f>ROW(Source!A529)</f>
        <v>529</v>
      </c>
      <c r="B975">
        <v>86296617</v>
      </c>
      <c r="C975">
        <v>86296609</v>
      </c>
      <c r="D975">
        <v>27385817</v>
      </c>
      <c r="E975">
        <v>1</v>
      </c>
      <c r="F975">
        <v>1</v>
      </c>
      <c r="G975">
        <v>1</v>
      </c>
      <c r="H975">
        <v>3</v>
      </c>
      <c r="I975" t="s">
        <v>1150</v>
      </c>
      <c r="J975" t="s">
        <v>1151</v>
      </c>
      <c r="K975" t="s">
        <v>1152</v>
      </c>
      <c r="L975">
        <v>1346</v>
      </c>
      <c r="N975">
        <v>1009</v>
      </c>
      <c r="O975" t="s">
        <v>182</v>
      </c>
      <c r="P975" t="s">
        <v>182</v>
      </c>
      <c r="Q975">
        <v>1</v>
      </c>
      <c r="X975">
        <v>0.33</v>
      </c>
      <c r="Y975">
        <v>17.670000000000002</v>
      </c>
      <c r="Z975">
        <v>0</v>
      </c>
      <c r="AA975">
        <v>0</v>
      </c>
      <c r="AB975">
        <v>0</v>
      </c>
      <c r="AC975">
        <v>0</v>
      </c>
      <c r="AD975">
        <v>1</v>
      </c>
      <c r="AE975">
        <v>0</v>
      </c>
      <c r="AF975" t="s">
        <v>6</v>
      </c>
      <c r="AG975">
        <v>0.33</v>
      </c>
      <c r="AH975">
        <v>3</v>
      </c>
      <c r="AI975">
        <v>-1</v>
      </c>
      <c r="AJ975" t="s">
        <v>6</v>
      </c>
      <c r="AK975">
        <v>4</v>
      </c>
      <c r="AL975">
        <v>-5.8311000000000011</v>
      </c>
      <c r="AM975">
        <v>0</v>
      </c>
      <c r="AN975">
        <v>0</v>
      </c>
      <c r="AO975">
        <v>0</v>
      </c>
      <c r="AP975">
        <v>0</v>
      </c>
      <c r="AQ975">
        <v>0</v>
      </c>
      <c r="AR975">
        <v>1</v>
      </c>
    </row>
    <row r="976" spans="1:44" x14ac:dyDescent="0.2">
      <c r="A976">
        <f>ROW(Source!A530)</f>
        <v>530</v>
      </c>
      <c r="B976">
        <v>86296613</v>
      </c>
      <c r="C976">
        <v>86296609</v>
      </c>
      <c r="D976">
        <v>27498362</v>
      </c>
      <c r="E976">
        <v>1</v>
      </c>
      <c r="F976">
        <v>1</v>
      </c>
      <c r="G976">
        <v>1</v>
      </c>
      <c r="H976">
        <v>1</v>
      </c>
      <c r="I976" t="s">
        <v>939</v>
      </c>
      <c r="J976" t="s">
        <v>6</v>
      </c>
      <c r="K976" t="s">
        <v>940</v>
      </c>
      <c r="L976">
        <v>1369</v>
      </c>
      <c r="N976">
        <v>1013</v>
      </c>
      <c r="O976" t="s">
        <v>921</v>
      </c>
      <c r="P976" t="s">
        <v>921</v>
      </c>
      <c r="Q976">
        <v>1</v>
      </c>
      <c r="X976">
        <v>0.75</v>
      </c>
      <c r="Y976">
        <v>0</v>
      </c>
      <c r="Z976">
        <v>0</v>
      </c>
      <c r="AA976">
        <v>0</v>
      </c>
      <c r="AB976">
        <v>9.3699999999999992</v>
      </c>
      <c r="AC976">
        <v>0</v>
      </c>
      <c r="AD976">
        <v>1</v>
      </c>
      <c r="AE976">
        <v>1</v>
      </c>
      <c r="AF976" t="s">
        <v>6</v>
      </c>
      <c r="AG976">
        <v>0.75</v>
      </c>
      <c r="AH976">
        <v>2</v>
      </c>
      <c r="AI976">
        <v>86296610</v>
      </c>
      <c r="AJ976">
        <v>862</v>
      </c>
      <c r="AK976">
        <v>0</v>
      </c>
      <c r="AL976">
        <v>0</v>
      </c>
      <c r="AM976">
        <v>0</v>
      </c>
      <c r="AN976">
        <v>0</v>
      </c>
      <c r="AO976">
        <v>0</v>
      </c>
      <c r="AP976">
        <v>0</v>
      </c>
      <c r="AQ976">
        <v>0</v>
      </c>
      <c r="AR976">
        <v>0</v>
      </c>
    </row>
    <row r="977" spans="1:44" x14ac:dyDescent="0.2">
      <c r="A977">
        <f>ROW(Source!A530)</f>
        <v>530</v>
      </c>
      <c r="B977">
        <v>86296614</v>
      </c>
      <c r="C977">
        <v>86296609</v>
      </c>
      <c r="D977">
        <v>27377938</v>
      </c>
      <c r="E977">
        <v>1</v>
      </c>
      <c r="F977">
        <v>1</v>
      </c>
      <c r="G977">
        <v>1</v>
      </c>
      <c r="H977">
        <v>3</v>
      </c>
      <c r="I977" t="s">
        <v>1141</v>
      </c>
      <c r="J977" t="s">
        <v>1142</v>
      </c>
      <c r="K977" t="s">
        <v>1143</v>
      </c>
      <c r="L977">
        <v>1348</v>
      </c>
      <c r="N977">
        <v>1009</v>
      </c>
      <c r="O977" t="s">
        <v>63</v>
      </c>
      <c r="P977" t="s">
        <v>63</v>
      </c>
      <c r="Q977">
        <v>1000</v>
      </c>
      <c r="X977">
        <v>1.5E-3</v>
      </c>
      <c r="Y977">
        <v>11050</v>
      </c>
      <c r="Z977">
        <v>0</v>
      </c>
      <c r="AA977">
        <v>0</v>
      </c>
      <c r="AB977">
        <v>0</v>
      </c>
      <c r="AC977">
        <v>0</v>
      </c>
      <c r="AD977">
        <v>1</v>
      </c>
      <c r="AE977">
        <v>0</v>
      </c>
      <c r="AF977" t="s">
        <v>6</v>
      </c>
      <c r="AG977">
        <v>1.5E-3</v>
      </c>
      <c r="AH977">
        <v>3</v>
      </c>
      <c r="AI977">
        <v>-1</v>
      </c>
      <c r="AJ977" t="s">
        <v>6</v>
      </c>
      <c r="AK977">
        <v>4</v>
      </c>
      <c r="AL977">
        <v>-16.574999999999999</v>
      </c>
      <c r="AM977">
        <v>0</v>
      </c>
      <c r="AN977">
        <v>0</v>
      </c>
      <c r="AO977">
        <v>0</v>
      </c>
      <c r="AP977">
        <v>0</v>
      </c>
      <c r="AQ977">
        <v>0</v>
      </c>
      <c r="AR977">
        <v>1</v>
      </c>
    </row>
    <row r="978" spans="1:44" x14ac:dyDescent="0.2">
      <c r="A978">
        <f>ROW(Source!A530)</f>
        <v>530</v>
      </c>
      <c r="B978">
        <v>86296615</v>
      </c>
      <c r="C978">
        <v>86296609</v>
      </c>
      <c r="D978">
        <v>27385665</v>
      </c>
      <c r="E978">
        <v>1</v>
      </c>
      <c r="F978">
        <v>1</v>
      </c>
      <c r="G978">
        <v>1</v>
      </c>
      <c r="H978">
        <v>3</v>
      </c>
      <c r="I978" t="s">
        <v>1144</v>
      </c>
      <c r="J978" t="s">
        <v>1145</v>
      </c>
      <c r="K978" t="s">
        <v>1146</v>
      </c>
      <c r="L978">
        <v>1348</v>
      </c>
      <c r="N978">
        <v>1009</v>
      </c>
      <c r="O978" t="s">
        <v>63</v>
      </c>
      <c r="P978" t="s">
        <v>63</v>
      </c>
      <c r="Q978">
        <v>1000</v>
      </c>
      <c r="X978">
        <v>8.9999999999999998E-4</v>
      </c>
      <c r="Y978">
        <v>38800</v>
      </c>
      <c r="Z978">
        <v>0</v>
      </c>
      <c r="AA978">
        <v>0</v>
      </c>
      <c r="AB978">
        <v>0</v>
      </c>
      <c r="AC978">
        <v>0</v>
      </c>
      <c r="AD978">
        <v>1</v>
      </c>
      <c r="AE978">
        <v>0</v>
      </c>
      <c r="AF978" t="s">
        <v>6</v>
      </c>
      <c r="AG978">
        <v>8.9999999999999998E-4</v>
      </c>
      <c r="AH978">
        <v>3</v>
      </c>
      <c r="AI978">
        <v>-1</v>
      </c>
      <c r="AJ978" t="s">
        <v>6</v>
      </c>
      <c r="AK978">
        <v>4</v>
      </c>
      <c r="AL978">
        <v>-34.92</v>
      </c>
      <c r="AM978">
        <v>0</v>
      </c>
      <c r="AN978">
        <v>0</v>
      </c>
      <c r="AO978">
        <v>0</v>
      </c>
      <c r="AP978">
        <v>0</v>
      </c>
      <c r="AQ978">
        <v>0</v>
      </c>
      <c r="AR978">
        <v>1</v>
      </c>
    </row>
    <row r="979" spans="1:44" x14ac:dyDescent="0.2">
      <c r="A979">
        <f>ROW(Source!A530)</f>
        <v>530</v>
      </c>
      <c r="B979">
        <v>86296616</v>
      </c>
      <c r="C979">
        <v>86296609</v>
      </c>
      <c r="D979">
        <v>27385495</v>
      </c>
      <c r="E979">
        <v>1</v>
      </c>
      <c r="F979">
        <v>1</v>
      </c>
      <c r="G979">
        <v>1</v>
      </c>
      <c r="H979">
        <v>3</v>
      </c>
      <c r="I979" t="s">
        <v>1147</v>
      </c>
      <c r="J979" t="s">
        <v>1148</v>
      </c>
      <c r="K979" t="s">
        <v>1149</v>
      </c>
      <c r="L979">
        <v>1346</v>
      </c>
      <c r="N979">
        <v>1009</v>
      </c>
      <c r="O979" t="s">
        <v>182</v>
      </c>
      <c r="P979" t="s">
        <v>182</v>
      </c>
      <c r="Q979">
        <v>1</v>
      </c>
      <c r="X979">
        <v>0.8</v>
      </c>
      <c r="Y979">
        <v>66</v>
      </c>
      <c r="Z979">
        <v>0</v>
      </c>
      <c r="AA979">
        <v>0</v>
      </c>
      <c r="AB979">
        <v>0</v>
      </c>
      <c r="AC979">
        <v>0</v>
      </c>
      <c r="AD979">
        <v>1</v>
      </c>
      <c r="AE979">
        <v>0</v>
      </c>
      <c r="AF979" t="s">
        <v>6</v>
      </c>
      <c r="AG979">
        <v>0.8</v>
      </c>
      <c r="AH979">
        <v>3</v>
      </c>
      <c r="AI979">
        <v>-1</v>
      </c>
      <c r="AJ979" t="s">
        <v>6</v>
      </c>
      <c r="AK979">
        <v>4</v>
      </c>
      <c r="AL979">
        <v>-52.800000000000004</v>
      </c>
      <c r="AM979">
        <v>0</v>
      </c>
      <c r="AN979">
        <v>0</v>
      </c>
      <c r="AO979">
        <v>0</v>
      </c>
      <c r="AP979">
        <v>0</v>
      </c>
      <c r="AQ979">
        <v>0</v>
      </c>
      <c r="AR979">
        <v>1</v>
      </c>
    </row>
    <row r="980" spans="1:44" x14ac:dyDescent="0.2">
      <c r="A980">
        <f>ROW(Source!A530)</f>
        <v>530</v>
      </c>
      <c r="B980">
        <v>86296617</v>
      </c>
      <c r="C980">
        <v>86296609</v>
      </c>
      <c r="D980">
        <v>27385817</v>
      </c>
      <c r="E980">
        <v>1</v>
      </c>
      <c r="F980">
        <v>1</v>
      </c>
      <c r="G980">
        <v>1</v>
      </c>
      <c r="H980">
        <v>3</v>
      </c>
      <c r="I980" t="s">
        <v>1150</v>
      </c>
      <c r="J980" t="s">
        <v>1151</v>
      </c>
      <c r="K980" t="s">
        <v>1152</v>
      </c>
      <c r="L980">
        <v>1346</v>
      </c>
      <c r="N980">
        <v>1009</v>
      </c>
      <c r="O980" t="s">
        <v>182</v>
      </c>
      <c r="P980" t="s">
        <v>182</v>
      </c>
      <c r="Q980">
        <v>1</v>
      </c>
      <c r="X980">
        <v>0.33</v>
      </c>
      <c r="Y980">
        <v>17.670000000000002</v>
      </c>
      <c r="Z980">
        <v>0</v>
      </c>
      <c r="AA980">
        <v>0</v>
      </c>
      <c r="AB980">
        <v>0</v>
      </c>
      <c r="AC980">
        <v>0</v>
      </c>
      <c r="AD980">
        <v>1</v>
      </c>
      <c r="AE980">
        <v>0</v>
      </c>
      <c r="AF980" t="s">
        <v>6</v>
      </c>
      <c r="AG980">
        <v>0.33</v>
      </c>
      <c r="AH980">
        <v>3</v>
      </c>
      <c r="AI980">
        <v>-1</v>
      </c>
      <c r="AJ980" t="s">
        <v>6</v>
      </c>
      <c r="AK980">
        <v>4</v>
      </c>
      <c r="AL980">
        <v>-5.8311000000000011</v>
      </c>
      <c r="AM980">
        <v>0</v>
      </c>
      <c r="AN980">
        <v>0</v>
      </c>
      <c r="AO980">
        <v>0</v>
      </c>
      <c r="AP980">
        <v>0</v>
      </c>
      <c r="AQ980">
        <v>0</v>
      </c>
      <c r="AR980">
        <v>1</v>
      </c>
    </row>
    <row r="981" spans="1:44" x14ac:dyDescent="0.2">
      <c r="A981">
        <f>ROW(Source!A535)</f>
        <v>535</v>
      </c>
      <c r="B981">
        <v>86296628</v>
      </c>
      <c r="C981">
        <v>86296620</v>
      </c>
      <c r="D981">
        <v>27498166</v>
      </c>
      <c r="E981">
        <v>1</v>
      </c>
      <c r="F981">
        <v>1</v>
      </c>
      <c r="G981">
        <v>1</v>
      </c>
      <c r="H981">
        <v>1</v>
      </c>
      <c r="I981" t="s">
        <v>1021</v>
      </c>
      <c r="J981" t="s">
        <v>6</v>
      </c>
      <c r="K981" t="s">
        <v>1022</v>
      </c>
      <c r="L981">
        <v>1369</v>
      </c>
      <c r="N981">
        <v>1013</v>
      </c>
      <c r="O981" t="s">
        <v>921</v>
      </c>
      <c r="P981" t="s">
        <v>921</v>
      </c>
      <c r="Q981">
        <v>1</v>
      </c>
      <c r="X981">
        <v>22.5</v>
      </c>
      <c r="Y981">
        <v>0</v>
      </c>
      <c r="Z981">
        <v>0</v>
      </c>
      <c r="AA981">
        <v>0</v>
      </c>
      <c r="AB981">
        <v>8.4499999999999993</v>
      </c>
      <c r="AC981">
        <v>0</v>
      </c>
      <c r="AD981">
        <v>1</v>
      </c>
      <c r="AE981">
        <v>1</v>
      </c>
      <c r="AF981" t="s">
        <v>6</v>
      </c>
      <c r="AG981">
        <v>22.5</v>
      </c>
      <c r="AH981">
        <v>2</v>
      </c>
      <c r="AI981">
        <v>86296621</v>
      </c>
      <c r="AJ981">
        <v>865</v>
      </c>
      <c r="AK981">
        <v>0</v>
      </c>
      <c r="AL981">
        <v>0</v>
      </c>
      <c r="AM981">
        <v>0</v>
      </c>
      <c r="AN981">
        <v>0</v>
      </c>
      <c r="AO981">
        <v>0</v>
      </c>
      <c r="AP981">
        <v>0</v>
      </c>
      <c r="AQ981">
        <v>0</v>
      </c>
      <c r="AR981">
        <v>0</v>
      </c>
    </row>
    <row r="982" spans="1:44" x14ac:dyDescent="0.2">
      <c r="A982">
        <f>ROW(Source!A535)</f>
        <v>535</v>
      </c>
      <c r="B982">
        <v>86296629</v>
      </c>
      <c r="C982">
        <v>86296620</v>
      </c>
      <c r="D982">
        <v>27441014</v>
      </c>
      <c r="E982">
        <v>1</v>
      </c>
      <c r="F982">
        <v>1</v>
      </c>
      <c r="G982">
        <v>1</v>
      </c>
      <c r="H982">
        <v>2</v>
      </c>
      <c r="I982" t="s">
        <v>1023</v>
      </c>
      <c r="J982" t="s">
        <v>1024</v>
      </c>
      <c r="K982" t="s">
        <v>1025</v>
      </c>
      <c r="L982">
        <v>1368</v>
      </c>
      <c r="N982">
        <v>1011</v>
      </c>
      <c r="O982" t="s">
        <v>927</v>
      </c>
      <c r="P982" t="s">
        <v>927</v>
      </c>
      <c r="Q982">
        <v>1</v>
      </c>
      <c r="X982">
        <v>0.23</v>
      </c>
      <c r="Y982">
        <v>0</v>
      </c>
      <c r="Z982">
        <v>1.92</v>
      </c>
      <c r="AA982">
        <v>0</v>
      </c>
      <c r="AB982">
        <v>0</v>
      </c>
      <c r="AC982">
        <v>0</v>
      </c>
      <c r="AD982">
        <v>1</v>
      </c>
      <c r="AE982">
        <v>0</v>
      </c>
      <c r="AF982" t="s">
        <v>6</v>
      </c>
      <c r="AG982">
        <v>0.23</v>
      </c>
      <c r="AH982">
        <v>2</v>
      </c>
      <c r="AI982">
        <v>86296622</v>
      </c>
      <c r="AJ982">
        <v>866</v>
      </c>
      <c r="AK982">
        <v>0</v>
      </c>
      <c r="AL982">
        <v>0</v>
      </c>
      <c r="AM982">
        <v>0</v>
      </c>
      <c r="AN982">
        <v>0</v>
      </c>
      <c r="AO982">
        <v>0</v>
      </c>
      <c r="AP982">
        <v>0</v>
      </c>
      <c r="AQ982">
        <v>0</v>
      </c>
      <c r="AR982">
        <v>0</v>
      </c>
    </row>
    <row r="983" spans="1:44" x14ac:dyDescent="0.2">
      <c r="A983">
        <f>ROW(Source!A535)</f>
        <v>535</v>
      </c>
      <c r="B983">
        <v>86296630</v>
      </c>
      <c r="C983">
        <v>86296620</v>
      </c>
      <c r="D983">
        <v>27441093</v>
      </c>
      <c r="E983">
        <v>1</v>
      </c>
      <c r="F983">
        <v>1</v>
      </c>
      <c r="G983">
        <v>1</v>
      </c>
      <c r="H983">
        <v>2</v>
      </c>
      <c r="I983" t="s">
        <v>1026</v>
      </c>
      <c r="J983" t="s">
        <v>1027</v>
      </c>
      <c r="K983" t="s">
        <v>1028</v>
      </c>
      <c r="L983">
        <v>1368</v>
      </c>
      <c r="N983">
        <v>1011</v>
      </c>
      <c r="O983" t="s">
        <v>927</v>
      </c>
      <c r="P983" t="s">
        <v>927</v>
      </c>
      <c r="Q983">
        <v>1</v>
      </c>
      <c r="X983">
        <v>0.33</v>
      </c>
      <c r="Y983">
        <v>0</v>
      </c>
      <c r="Z983">
        <v>4.33</v>
      </c>
      <c r="AA983">
        <v>0</v>
      </c>
      <c r="AB983">
        <v>0</v>
      </c>
      <c r="AC983">
        <v>0</v>
      </c>
      <c r="AD983">
        <v>1</v>
      </c>
      <c r="AE983">
        <v>0</v>
      </c>
      <c r="AF983" t="s">
        <v>6</v>
      </c>
      <c r="AG983">
        <v>0.33</v>
      </c>
      <c r="AH983">
        <v>2</v>
      </c>
      <c r="AI983">
        <v>86296623</v>
      </c>
      <c r="AJ983">
        <v>867</v>
      </c>
      <c r="AK983">
        <v>0</v>
      </c>
      <c r="AL983">
        <v>0</v>
      </c>
      <c r="AM983">
        <v>0</v>
      </c>
      <c r="AN983">
        <v>0</v>
      </c>
      <c r="AO983">
        <v>0</v>
      </c>
      <c r="AP983">
        <v>0</v>
      </c>
      <c r="AQ983">
        <v>0</v>
      </c>
      <c r="AR983">
        <v>0</v>
      </c>
    </row>
    <row r="984" spans="1:44" x14ac:dyDescent="0.2">
      <c r="A984">
        <f>ROW(Source!A535)</f>
        <v>535</v>
      </c>
      <c r="B984">
        <v>86296631</v>
      </c>
      <c r="C984">
        <v>86296620</v>
      </c>
      <c r="D984">
        <v>27441327</v>
      </c>
      <c r="E984">
        <v>1</v>
      </c>
      <c r="F984">
        <v>1</v>
      </c>
      <c r="G984">
        <v>1</v>
      </c>
      <c r="H984">
        <v>2</v>
      </c>
      <c r="I984" t="s">
        <v>936</v>
      </c>
      <c r="J984" t="s">
        <v>937</v>
      </c>
      <c r="K984" t="s">
        <v>938</v>
      </c>
      <c r="L984">
        <v>1368</v>
      </c>
      <c r="N984">
        <v>1011</v>
      </c>
      <c r="O984" t="s">
        <v>927</v>
      </c>
      <c r="P984" t="s">
        <v>927</v>
      </c>
      <c r="Q984">
        <v>1</v>
      </c>
      <c r="X984">
        <v>0.36</v>
      </c>
      <c r="Y984">
        <v>0</v>
      </c>
      <c r="Z984">
        <v>93.37</v>
      </c>
      <c r="AA984">
        <v>11.69</v>
      </c>
      <c r="AB984">
        <v>0</v>
      </c>
      <c r="AC984">
        <v>0</v>
      </c>
      <c r="AD984">
        <v>1</v>
      </c>
      <c r="AE984">
        <v>0</v>
      </c>
      <c r="AF984" t="s">
        <v>6</v>
      </c>
      <c r="AG984">
        <v>0.36</v>
      </c>
      <c r="AH984">
        <v>2</v>
      </c>
      <c r="AI984">
        <v>86296624</v>
      </c>
      <c r="AJ984">
        <v>868</v>
      </c>
      <c r="AK984">
        <v>0</v>
      </c>
      <c r="AL984">
        <v>0</v>
      </c>
      <c r="AM984">
        <v>0</v>
      </c>
      <c r="AN984">
        <v>0</v>
      </c>
      <c r="AO984">
        <v>0</v>
      </c>
      <c r="AP984">
        <v>0</v>
      </c>
      <c r="AQ984">
        <v>0</v>
      </c>
      <c r="AR984">
        <v>0</v>
      </c>
    </row>
    <row r="985" spans="1:44" x14ac:dyDescent="0.2">
      <c r="A985">
        <f>ROW(Source!A535)</f>
        <v>535</v>
      </c>
      <c r="B985">
        <v>86296632</v>
      </c>
      <c r="C985">
        <v>86296620</v>
      </c>
      <c r="D985">
        <v>27377051</v>
      </c>
      <c r="E985">
        <v>1</v>
      </c>
      <c r="F985">
        <v>1</v>
      </c>
      <c r="G985">
        <v>1</v>
      </c>
      <c r="H985">
        <v>3</v>
      </c>
      <c r="I985" t="s">
        <v>1153</v>
      </c>
      <c r="J985" t="s">
        <v>1154</v>
      </c>
      <c r="K985" t="s">
        <v>1155</v>
      </c>
      <c r="L985">
        <v>1348</v>
      </c>
      <c r="N985">
        <v>1009</v>
      </c>
      <c r="O985" t="s">
        <v>63</v>
      </c>
      <c r="P985" t="s">
        <v>63</v>
      </c>
      <c r="Q985">
        <v>1000</v>
      </c>
      <c r="X985">
        <v>3.0999999999999999E-3</v>
      </c>
      <c r="Y985">
        <v>6024.94</v>
      </c>
      <c r="Z985">
        <v>0</v>
      </c>
      <c r="AA985">
        <v>0</v>
      </c>
      <c r="AB985">
        <v>0</v>
      </c>
      <c r="AC985">
        <v>0</v>
      </c>
      <c r="AD985">
        <v>1</v>
      </c>
      <c r="AE985">
        <v>0</v>
      </c>
      <c r="AF985" t="s">
        <v>6</v>
      </c>
      <c r="AG985">
        <v>3.0999999999999999E-3</v>
      </c>
      <c r="AH985">
        <v>3</v>
      </c>
      <c r="AI985">
        <v>-1</v>
      </c>
      <c r="AJ985" t="s">
        <v>6</v>
      </c>
      <c r="AK985">
        <v>4</v>
      </c>
      <c r="AL985">
        <v>-18.677313999999999</v>
      </c>
      <c r="AM985">
        <v>0</v>
      </c>
      <c r="AN985">
        <v>0</v>
      </c>
      <c r="AO985">
        <v>0</v>
      </c>
      <c r="AP985">
        <v>0</v>
      </c>
      <c r="AQ985">
        <v>0</v>
      </c>
      <c r="AR985">
        <v>1</v>
      </c>
    </row>
    <row r="986" spans="1:44" x14ac:dyDescent="0.2">
      <c r="A986">
        <f>ROW(Source!A535)</f>
        <v>535</v>
      </c>
      <c r="B986">
        <v>86296633</v>
      </c>
      <c r="C986">
        <v>86296620</v>
      </c>
      <c r="D986">
        <v>27375912</v>
      </c>
      <c r="E986">
        <v>1</v>
      </c>
      <c r="F986">
        <v>1</v>
      </c>
      <c r="G986">
        <v>1</v>
      </c>
      <c r="H986">
        <v>3</v>
      </c>
      <c r="I986" t="s">
        <v>1156</v>
      </c>
      <c r="J986" t="s">
        <v>1157</v>
      </c>
      <c r="K986" t="s">
        <v>1158</v>
      </c>
      <c r="L986">
        <v>1348</v>
      </c>
      <c r="N986">
        <v>1009</v>
      </c>
      <c r="O986" t="s">
        <v>63</v>
      </c>
      <c r="P986" t="s">
        <v>63</v>
      </c>
      <c r="Q986">
        <v>1000</v>
      </c>
      <c r="X986">
        <v>2.5799999999999998E-3</v>
      </c>
      <c r="Y986">
        <v>1695</v>
      </c>
      <c r="Z986">
        <v>0</v>
      </c>
      <c r="AA986">
        <v>0</v>
      </c>
      <c r="AB986">
        <v>0</v>
      </c>
      <c r="AC986">
        <v>0</v>
      </c>
      <c r="AD986">
        <v>1</v>
      </c>
      <c r="AE986">
        <v>0</v>
      </c>
      <c r="AF986" t="s">
        <v>6</v>
      </c>
      <c r="AG986">
        <v>2.5799999999999998E-3</v>
      </c>
      <c r="AH986">
        <v>3</v>
      </c>
      <c r="AI986">
        <v>-1</v>
      </c>
      <c r="AJ986" t="s">
        <v>6</v>
      </c>
      <c r="AK986">
        <v>4</v>
      </c>
      <c r="AL986">
        <v>-4.3731</v>
      </c>
      <c r="AM986">
        <v>0</v>
      </c>
      <c r="AN986">
        <v>0</v>
      </c>
      <c r="AO986">
        <v>0</v>
      </c>
      <c r="AP986">
        <v>0</v>
      </c>
      <c r="AQ986">
        <v>0</v>
      </c>
      <c r="AR986">
        <v>1</v>
      </c>
    </row>
    <row r="987" spans="1:44" x14ac:dyDescent="0.2">
      <c r="A987">
        <f>ROW(Source!A535)</f>
        <v>535</v>
      </c>
      <c r="B987">
        <v>86296634</v>
      </c>
      <c r="C987">
        <v>86296620</v>
      </c>
      <c r="D987">
        <v>27378501</v>
      </c>
      <c r="E987">
        <v>1</v>
      </c>
      <c r="F987">
        <v>1</v>
      </c>
      <c r="G987">
        <v>1</v>
      </c>
      <c r="H987">
        <v>3</v>
      </c>
      <c r="I987" t="s">
        <v>1083</v>
      </c>
      <c r="J987" t="s">
        <v>1084</v>
      </c>
      <c r="K987" t="s">
        <v>1085</v>
      </c>
      <c r="L987">
        <v>1348</v>
      </c>
      <c r="N987">
        <v>1009</v>
      </c>
      <c r="O987" t="s">
        <v>63</v>
      </c>
      <c r="P987" t="s">
        <v>63</v>
      </c>
      <c r="Q987">
        <v>1000</v>
      </c>
      <c r="X987">
        <v>7.4999999999999997E-3</v>
      </c>
      <c r="Y987">
        <v>9100</v>
      </c>
      <c r="Z987">
        <v>0</v>
      </c>
      <c r="AA987">
        <v>0</v>
      </c>
      <c r="AB987">
        <v>0</v>
      </c>
      <c r="AC987">
        <v>0</v>
      </c>
      <c r="AD987">
        <v>1</v>
      </c>
      <c r="AE987">
        <v>0</v>
      </c>
      <c r="AF987" t="s">
        <v>6</v>
      </c>
      <c r="AG987">
        <v>7.4999999999999997E-3</v>
      </c>
      <c r="AH987">
        <v>3</v>
      </c>
      <c r="AI987">
        <v>-1</v>
      </c>
      <c r="AJ987" t="s">
        <v>6</v>
      </c>
      <c r="AK987">
        <v>4</v>
      </c>
      <c r="AL987">
        <v>-68.25</v>
      </c>
      <c r="AM987">
        <v>0</v>
      </c>
      <c r="AN987">
        <v>0</v>
      </c>
      <c r="AO987">
        <v>0</v>
      </c>
      <c r="AP987">
        <v>0</v>
      </c>
      <c r="AQ987">
        <v>0</v>
      </c>
      <c r="AR987">
        <v>1</v>
      </c>
    </row>
    <row r="988" spans="1:44" x14ac:dyDescent="0.2">
      <c r="A988">
        <f>ROW(Source!A535)</f>
        <v>535</v>
      </c>
      <c r="B988">
        <v>86296635</v>
      </c>
      <c r="C988">
        <v>86296620</v>
      </c>
      <c r="D988">
        <v>27373116</v>
      </c>
      <c r="E988">
        <v>1</v>
      </c>
      <c r="F988">
        <v>1</v>
      </c>
      <c r="G988">
        <v>1</v>
      </c>
      <c r="H988">
        <v>3</v>
      </c>
      <c r="I988" t="s">
        <v>1159</v>
      </c>
      <c r="J988" t="s">
        <v>1160</v>
      </c>
      <c r="K988" t="s">
        <v>1161</v>
      </c>
      <c r="L988">
        <v>1327</v>
      </c>
      <c r="N988">
        <v>1005</v>
      </c>
      <c r="O988" t="s">
        <v>661</v>
      </c>
      <c r="P988" t="s">
        <v>661</v>
      </c>
      <c r="Q988">
        <v>1</v>
      </c>
      <c r="X988">
        <v>1.45</v>
      </c>
      <c r="Y988">
        <v>5.29</v>
      </c>
      <c r="Z988">
        <v>0</v>
      </c>
      <c r="AA988">
        <v>0</v>
      </c>
      <c r="AB988">
        <v>0</v>
      </c>
      <c r="AC988">
        <v>0</v>
      </c>
      <c r="AD988">
        <v>1</v>
      </c>
      <c r="AE988">
        <v>0</v>
      </c>
      <c r="AF988" t="s">
        <v>6</v>
      </c>
      <c r="AG988">
        <v>1.45</v>
      </c>
      <c r="AH988">
        <v>3</v>
      </c>
      <c r="AI988">
        <v>-1</v>
      </c>
      <c r="AJ988" t="s">
        <v>6</v>
      </c>
      <c r="AK988">
        <v>4</v>
      </c>
      <c r="AL988">
        <v>-7.6704999999999997</v>
      </c>
      <c r="AM988">
        <v>0</v>
      </c>
      <c r="AN988">
        <v>0</v>
      </c>
      <c r="AO988">
        <v>0</v>
      </c>
      <c r="AP988">
        <v>0</v>
      </c>
      <c r="AQ988">
        <v>0</v>
      </c>
      <c r="AR988">
        <v>1</v>
      </c>
    </row>
    <row r="989" spans="1:44" x14ac:dyDescent="0.2">
      <c r="A989">
        <f>ROW(Source!A535)</f>
        <v>535</v>
      </c>
      <c r="B989">
        <v>86296636</v>
      </c>
      <c r="C989">
        <v>86296620</v>
      </c>
      <c r="D989">
        <v>27378576</v>
      </c>
      <c r="E989">
        <v>1</v>
      </c>
      <c r="F989">
        <v>1</v>
      </c>
      <c r="G989">
        <v>1</v>
      </c>
      <c r="H989">
        <v>3</v>
      </c>
      <c r="I989" t="s">
        <v>1040</v>
      </c>
      <c r="J989" t="s">
        <v>1041</v>
      </c>
      <c r="K989" t="s">
        <v>62</v>
      </c>
      <c r="L989">
        <v>1348</v>
      </c>
      <c r="N989">
        <v>1009</v>
      </c>
      <c r="O989" t="s">
        <v>63</v>
      </c>
      <c r="P989" t="s">
        <v>63</v>
      </c>
      <c r="Q989">
        <v>1000</v>
      </c>
      <c r="X989">
        <v>3.0000000000000001E-3</v>
      </c>
      <c r="Y989">
        <v>12050</v>
      </c>
      <c r="Z989">
        <v>0</v>
      </c>
      <c r="AA989">
        <v>0</v>
      </c>
      <c r="AB989">
        <v>0</v>
      </c>
      <c r="AC989">
        <v>0</v>
      </c>
      <c r="AD989">
        <v>1</v>
      </c>
      <c r="AE989">
        <v>0</v>
      </c>
      <c r="AF989" t="s">
        <v>6</v>
      </c>
      <c r="AG989">
        <v>3.0000000000000001E-3</v>
      </c>
      <c r="AH989">
        <v>3</v>
      </c>
      <c r="AI989">
        <v>-1</v>
      </c>
      <c r="AJ989" t="s">
        <v>6</v>
      </c>
      <c r="AK989">
        <v>4</v>
      </c>
      <c r="AL989">
        <v>-36.15</v>
      </c>
      <c r="AM989">
        <v>0</v>
      </c>
      <c r="AN989">
        <v>0</v>
      </c>
      <c r="AO989">
        <v>0</v>
      </c>
      <c r="AP989">
        <v>0</v>
      </c>
      <c r="AQ989">
        <v>0</v>
      </c>
      <c r="AR989">
        <v>1</v>
      </c>
    </row>
    <row r="990" spans="1:44" x14ac:dyDescent="0.2">
      <c r="A990">
        <f>ROW(Source!A535)</f>
        <v>535</v>
      </c>
      <c r="B990">
        <v>86296637</v>
      </c>
      <c r="C990">
        <v>86296620</v>
      </c>
      <c r="D990">
        <v>27379628</v>
      </c>
      <c r="E990">
        <v>1</v>
      </c>
      <c r="F990">
        <v>1</v>
      </c>
      <c r="G990">
        <v>1</v>
      </c>
      <c r="H990">
        <v>3</v>
      </c>
      <c r="I990" t="s">
        <v>67</v>
      </c>
      <c r="J990" t="s">
        <v>69</v>
      </c>
      <c r="K990" t="s">
        <v>1162</v>
      </c>
      <c r="L990">
        <v>1339</v>
      </c>
      <c r="N990">
        <v>1007</v>
      </c>
      <c r="O990" t="s">
        <v>32</v>
      </c>
      <c r="P990" t="s">
        <v>32</v>
      </c>
      <c r="Q990">
        <v>1</v>
      </c>
      <c r="X990">
        <v>0.93</v>
      </c>
      <c r="Y990">
        <v>1980</v>
      </c>
      <c r="Z990">
        <v>0</v>
      </c>
      <c r="AA990">
        <v>0</v>
      </c>
      <c r="AB990">
        <v>0</v>
      </c>
      <c r="AC990">
        <v>0</v>
      </c>
      <c r="AD990">
        <v>1</v>
      </c>
      <c r="AE990">
        <v>0</v>
      </c>
      <c r="AF990" t="s">
        <v>6</v>
      </c>
      <c r="AG990">
        <v>0.93</v>
      </c>
      <c r="AH990">
        <v>2</v>
      </c>
      <c r="AI990">
        <v>86296626</v>
      </c>
      <c r="AJ990">
        <v>870</v>
      </c>
      <c r="AK990">
        <v>3</v>
      </c>
      <c r="AL990">
        <v>-1841.4</v>
      </c>
      <c r="AM990">
        <v>0</v>
      </c>
      <c r="AN990">
        <v>0</v>
      </c>
      <c r="AO990">
        <v>0</v>
      </c>
      <c r="AP990">
        <v>0</v>
      </c>
      <c r="AQ990">
        <v>0</v>
      </c>
      <c r="AR990">
        <v>1</v>
      </c>
    </row>
    <row r="991" spans="1:44" x14ac:dyDescent="0.2">
      <c r="A991">
        <f>ROW(Source!A535)</f>
        <v>535</v>
      </c>
      <c r="B991">
        <v>86296638</v>
      </c>
      <c r="C991">
        <v>86296620</v>
      </c>
      <c r="D991">
        <v>27379793</v>
      </c>
      <c r="E991">
        <v>1</v>
      </c>
      <c r="F991">
        <v>1</v>
      </c>
      <c r="G991">
        <v>1</v>
      </c>
      <c r="H991">
        <v>3</v>
      </c>
      <c r="I991" t="s">
        <v>1163</v>
      </c>
      <c r="J991" t="s">
        <v>1164</v>
      </c>
      <c r="K991" t="s">
        <v>1165</v>
      </c>
      <c r="L991">
        <v>1339</v>
      </c>
      <c r="N991">
        <v>1007</v>
      </c>
      <c r="O991" t="s">
        <v>32</v>
      </c>
      <c r="P991" t="s">
        <v>32</v>
      </c>
      <c r="Q991">
        <v>1</v>
      </c>
      <c r="X991">
        <v>0.12</v>
      </c>
      <c r="Y991">
        <v>1320</v>
      </c>
      <c r="Z991">
        <v>0</v>
      </c>
      <c r="AA991">
        <v>0</v>
      </c>
      <c r="AB991">
        <v>0</v>
      </c>
      <c r="AC991">
        <v>0</v>
      </c>
      <c r="AD991">
        <v>1</v>
      </c>
      <c r="AE991">
        <v>0</v>
      </c>
      <c r="AF991" t="s">
        <v>6</v>
      </c>
      <c r="AG991">
        <v>0.12</v>
      </c>
      <c r="AH991">
        <v>3</v>
      </c>
      <c r="AI991">
        <v>-1</v>
      </c>
      <c r="AJ991" t="s">
        <v>6</v>
      </c>
      <c r="AK991">
        <v>4</v>
      </c>
      <c r="AL991">
        <v>-158.4</v>
      </c>
      <c r="AM991">
        <v>0</v>
      </c>
      <c r="AN991">
        <v>0</v>
      </c>
      <c r="AO991">
        <v>0</v>
      </c>
      <c r="AP991">
        <v>0</v>
      </c>
      <c r="AQ991">
        <v>0</v>
      </c>
      <c r="AR991">
        <v>1</v>
      </c>
    </row>
    <row r="992" spans="1:44" x14ac:dyDescent="0.2">
      <c r="A992">
        <f>ROW(Source!A535)</f>
        <v>535</v>
      </c>
      <c r="B992">
        <v>86296639</v>
      </c>
      <c r="C992">
        <v>86296620</v>
      </c>
      <c r="D992">
        <v>27379709</v>
      </c>
      <c r="E992">
        <v>1</v>
      </c>
      <c r="F992">
        <v>1</v>
      </c>
      <c r="G992">
        <v>1</v>
      </c>
      <c r="H992">
        <v>3</v>
      </c>
      <c r="I992" t="s">
        <v>1166</v>
      </c>
      <c r="J992" t="s">
        <v>1167</v>
      </c>
      <c r="K992" t="s">
        <v>1168</v>
      </c>
      <c r="L992">
        <v>1339</v>
      </c>
      <c r="N992">
        <v>1007</v>
      </c>
      <c r="O992" t="s">
        <v>32</v>
      </c>
      <c r="P992" t="s">
        <v>32</v>
      </c>
      <c r="Q992">
        <v>1</v>
      </c>
      <c r="X992">
        <v>0.01</v>
      </c>
      <c r="Y992">
        <v>832.7</v>
      </c>
      <c r="Z992">
        <v>0</v>
      </c>
      <c r="AA992">
        <v>0</v>
      </c>
      <c r="AB992">
        <v>0</v>
      </c>
      <c r="AC992">
        <v>0</v>
      </c>
      <c r="AD992">
        <v>1</v>
      </c>
      <c r="AE992">
        <v>0</v>
      </c>
      <c r="AF992" t="s">
        <v>6</v>
      </c>
      <c r="AG992">
        <v>0.01</v>
      </c>
      <c r="AH992">
        <v>3</v>
      </c>
      <c r="AI992">
        <v>-1</v>
      </c>
      <c r="AJ992" t="s">
        <v>6</v>
      </c>
      <c r="AK992">
        <v>4</v>
      </c>
      <c r="AL992">
        <v>-8.327</v>
      </c>
      <c r="AM992">
        <v>0</v>
      </c>
      <c r="AN992">
        <v>0</v>
      </c>
      <c r="AO992">
        <v>0</v>
      </c>
      <c r="AP992">
        <v>0</v>
      </c>
      <c r="AQ992">
        <v>0</v>
      </c>
      <c r="AR992">
        <v>1</v>
      </c>
    </row>
    <row r="993" spans="1:44" x14ac:dyDescent="0.2">
      <c r="A993">
        <f>ROW(Source!A535)</f>
        <v>535</v>
      </c>
      <c r="B993">
        <v>86296640</v>
      </c>
      <c r="C993">
        <v>86296620</v>
      </c>
      <c r="D993">
        <v>27386984</v>
      </c>
      <c r="E993">
        <v>1</v>
      </c>
      <c r="F993">
        <v>1</v>
      </c>
      <c r="G993">
        <v>1</v>
      </c>
      <c r="H993">
        <v>3</v>
      </c>
      <c r="I993" t="s">
        <v>723</v>
      </c>
      <c r="J993" t="s">
        <v>725</v>
      </c>
      <c r="K993" t="s">
        <v>724</v>
      </c>
      <c r="L993">
        <v>1348</v>
      </c>
      <c r="N993">
        <v>1009</v>
      </c>
      <c r="O993" t="s">
        <v>63</v>
      </c>
      <c r="P993" t="s">
        <v>63</v>
      </c>
      <c r="Q993">
        <v>1000</v>
      </c>
      <c r="X993">
        <v>3.0100000000000001E-3</v>
      </c>
      <c r="Y993">
        <v>13855.02</v>
      </c>
      <c r="Z993">
        <v>0</v>
      </c>
      <c r="AA993">
        <v>0</v>
      </c>
      <c r="AB993">
        <v>0</v>
      </c>
      <c r="AC993">
        <v>0</v>
      </c>
      <c r="AD993">
        <v>1</v>
      </c>
      <c r="AE993">
        <v>0</v>
      </c>
      <c r="AF993" t="s">
        <v>6</v>
      </c>
      <c r="AG993">
        <v>3.0100000000000001E-3</v>
      </c>
      <c r="AH993">
        <v>2</v>
      </c>
      <c r="AI993">
        <v>86296627</v>
      </c>
      <c r="AJ993">
        <v>871</v>
      </c>
      <c r="AK993">
        <v>3</v>
      </c>
      <c r="AL993">
        <v>-41.7036102</v>
      </c>
      <c r="AM993">
        <v>0</v>
      </c>
      <c r="AN993">
        <v>0</v>
      </c>
      <c r="AO993">
        <v>0</v>
      </c>
      <c r="AP993">
        <v>0</v>
      </c>
      <c r="AQ993">
        <v>0</v>
      </c>
      <c r="AR993">
        <v>1</v>
      </c>
    </row>
    <row r="994" spans="1:44" x14ac:dyDescent="0.2">
      <c r="A994">
        <f>ROW(Source!A536)</f>
        <v>536</v>
      </c>
      <c r="B994">
        <v>86296628</v>
      </c>
      <c r="C994">
        <v>86296620</v>
      </c>
      <c r="D994">
        <v>27498166</v>
      </c>
      <c r="E994">
        <v>1</v>
      </c>
      <c r="F994">
        <v>1</v>
      </c>
      <c r="G994">
        <v>1</v>
      </c>
      <c r="H994">
        <v>1</v>
      </c>
      <c r="I994" t="s">
        <v>1021</v>
      </c>
      <c r="J994" t="s">
        <v>6</v>
      </c>
      <c r="K994" t="s">
        <v>1022</v>
      </c>
      <c r="L994">
        <v>1369</v>
      </c>
      <c r="N994">
        <v>1013</v>
      </c>
      <c r="O994" t="s">
        <v>921</v>
      </c>
      <c r="P994" t="s">
        <v>921</v>
      </c>
      <c r="Q994">
        <v>1</v>
      </c>
      <c r="X994">
        <v>22.5</v>
      </c>
      <c r="Y994">
        <v>0</v>
      </c>
      <c r="Z994">
        <v>0</v>
      </c>
      <c r="AA994">
        <v>0</v>
      </c>
      <c r="AB994">
        <v>8.4499999999999993</v>
      </c>
      <c r="AC994">
        <v>0</v>
      </c>
      <c r="AD994">
        <v>1</v>
      </c>
      <c r="AE994">
        <v>1</v>
      </c>
      <c r="AF994" t="s">
        <v>6</v>
      </c>
      <c r="AG994">
        <v>22.5</v>
      </c>
      <c r="AH994">
        <v>2</v>
      </c>
      <c r="AI994">
        <v>86296621</v>
      </c>
      <c r="AJ994">
        <v>872</v>
      </c>
      <c r="AK994">
        <v>0</v>
      </c>
      <c r="AL994">
        <v>0</v>
      </c>
      <c r="AM994">
        <v>0</v>
      </c>
      <c r="AN994">
        <v>0</v>
      </c>
      <c r="AO994">
        <v>0</v>
      </c>
      <c r="AP994">
        <v>0</v>
      </c>
      <c r="AQ994">
        <v>0</v>
      </c>
      <c r="AR994">
        <v>0</v>
      </c>
    </row>
    <row r="995" spans="1:44" x14ac:dyDescent="0.2">
      <c r="A995">
        <f>ROW(Source!A536)</f>
        <v>536</v>
      </c>
      <c r="B995">
        <v>86296629</v>
      </c>
      <c r="C995">
        <v>86296620</v>
      </c>
      <c r="D995">
        <v>27441014</v>
      </c>
      <c r="E995">
        <v>1</v>
      </c>
      <c r="F995">
        <v>1</v>
      </c>
      <c r="G995">
        <v>1</v>
      </c>
      <c r="H995">
        <v>2</v>
      </c>
      <c r="I995" t="s">
        <v>1023</v>
      </c>
      <c r="J995" t="s">
        <v>1024</v>
      </c>
      <c r="K995" t="s">
        <v>1025</v>
      </c>
      <c r="L995">
        <v>1368</v>
      </c>
      <c r="N995">
        <v>1011</v>
      </c>
      <c r="O995" t="s">
        <v>927</v>
      </c>
      <c r="P995" t="s">
        <v>927</v>
      </c>
      <c r="Q995">
        <v>1</v>
      </c>
      <c r="X995">
        <v>0.23</v>
      </c>
      <c r="Y995">
        <v>0</v>
      </c>
      <c r="Z995">
        <v>1.92</v>
      </c>
      <c r="AA995">
        <v>0</v>
      </c>
      <c r="AB995">
        <v>0</v>
      </c>
      <c r="AC995">
        <v>0</v>
      </c>
      <c r="AD995">
        <v>1</v>
      </c>
      <c r="AE995">
        <v>0</v>
      </c>
      <c r="AF995" t="s">
        <v>6</v>
      </c>
      <c r="AG995">
        <v>0.23</v>
      </c>
      <c r="AH995">
        <v>2</v>
      </c>
      <c r="AI995">
        <v>86296622</v>
      </c>
      <c r="AJ995">
        <v>873</v>
      </c>
      <c r="AK995">
        <v>0</v>
      </c>
      <c r="AL995">
        <v>0</v>
      </c>
      <c r="AM995">
        <v>0</v>
      </c>
      <c r="AN995">
        <v>0</v>
      </c>
      <c r="AO995">
        <v>0</v>
      </c>
      <c r="AP995">
        <v>0</v>
      </c>
      <c r="AQ995">
        <v>0</v>
      </c>
      <c r="AR995">
        <v>0</v>
      </c>
    </row>
    <row r="996" spans="1:44" x14ac:dyDescent="0.2">
      <c r="A996">
        <f>ROW(Source!A536)</f>
        <v>536</v>
      </c>
      <c r="B996">
        <v>86296630</v>
      </c>
      <c r="C996">
        <v>86296620</v>
      </c>
      <c r="D996">
        <v>27441093</v>
      </c>
      <c r="E996">
        <v>1</v>
      </c>
      <c r="F996">
        <v>1</v>
      </c>
      <c r="G996">
        <v>1</v>
      </c>
      <c r="H996">
        <v>2</v>
      </c>
      <c r="I996" t="s">
        <v>1026</v>
      </c>
      <c r="J996" t="s">
        <v>1027</v>
      </c>
      <c r="K996" t="s">
        <v>1028</v>
      </c>
      <c r="L996">
        <v>1368</v>
      </c>
      <c r="N996">
        <v>1011</v>
      </c>
      <c r="O996" t="s">
        <v>927</v>
      </c>
      <c r="P996" t="s">
        <v>927</v>
      </c>
      <c r="Q996">
        <v>1</v>
      </c>
      <c r="X996">
        <v>0.33</v>
      </c>
      <c r="Y996">
        <v>0</v>
      </c>
      <c r="Z996">
        <v>4.33</v>
      </c>
      <c r="AA996">
        <v>0</v>
      </c>
      <c r="AB996">
        <v>0</v>
      </c>
      <c r="AC996">
        <v>0</v>
      </c>
      <c r="AD996">
        <v>1</v>
      </c>
      <c r="AE996">
        <v>0</v>
      </c>
      <c r="AF996" t="s">
        <v>6</v>
      </c>
      <c r="AG996">
        <v>0.33</v>
      </c>
      <c r="AH996">
        <v>2</v>
      </c>
      <c r="AI996">
        <v>86296623</v>
      </c>
      <c r="AJ996">
        <v>874</v>
      </c>
      <c r="AK996">
        <v>0</v>
      </c>
      <c r="AL996">
        <v>0</v>
      </c>
      <c r="AM996">
        <v>0</v>
      </c>
      <c r="AN996">
        <v>0</v>
      </c>
      <c r="AO996">
        <v>0</v>
      </c>
      <c r="AP996">
        <v>0</v>
      </c>
      <c r="AQ996">
        <v>0</v>
      </c>
      <c r="AR996">
        <v>0</v>
      </c>
    </row>
    <row r="997" spans="1:44" x14ac:dyDescent="0.2">
      <c r="A997">
        <f>ROW(Source!A536)</f>
        <v>536</v>
      </c>
      <c r="B997">
        <v>86296631</v>
      </c>
      <c r="C997">
        <v>86296620</v>
      </c>
      <c r="D997">
        <v>27441327</v>
      </c>
      <c r="E997">
        <v>1</v>
      </c>
      <c r="F997">
        <v>1</v>
      </c>
      <c r="G997">
        <v>1</v>
      </c>
      <c r="H997">
        <v>2</v>
      </c>
      <c r="I997" t="s">
        <v>936</v>
      </c>
      <c r="J997" t="s">
        <v>937</v>
      </c>
      <c r="K997" t="s">
        <v>938</v>
      </c>
      <c r="L997">
        <v>1368</v>
      </c>
      <c r="N997">
        <v>1011</v>
      </c>
      <c r="O997" t="s">
        <v>927</v>
      </c>
      <c r="P997" t="s">
        <v>927</v>
      </c>
      <c r="Q997">
        <v>1</v>
      </c>
      <c r="X997">
        <v>0.36</v>
      </c>
      <c r="Y997">
        <v>0</v>
      </c>
      <c r="Z997">
        <v>93.37</v>
      </c>
      <c r="AA997">
        <v>11.69</v>
      </c>
      <c r="AB997">
        <v>0</v>
      </c>
      <c r="AC997">
        <v>0</v>
      </c>
      <c r="AD997">
        <v>1</v>
      </c>
      <c r="AE997">
        <v>0</v>
      </c>
      <c r="AF997" t="s">
        <v>6</v>
      </c>
      <c r="AG997">
        <v>0.36</v>
      </c>
      <c r="AH997">
        <v>2</v>
      </c>
      <c r="AI997">
        <v>86296624</v>
      </c>
      <c r="AJ997">
        <v>875</v>
      </c>
      <c r="AK997">
        <v>0</v>
      </c>
      <c r="AL997">
        <v>0</v>
      </c>
      <c r="AM997">
        <v>0</v>
      </c>
      <c r="AN997">
        <v>0</v>
      </c>
      <c r="AO997">
        <v>0</v>
      </c>
      <c r="AP997">
        <v>0</v>
      </c>
      <c r="AQ997">
        <v>0</v>
      </c>
      <c r="AR997">
        <v>0</v>
      </c>
    </row>
    <row r="998" spans="1:44" x14ac:dyDescent="0.2">
      <c r="A998">
        <f>ROW(Source!A536)</f>
        <v>536</v>
      </c>
      <c r="B998">
        <v>86296632</v>
      </c>
      <c r="C998">
        <v>86296620</v>
      </c>
      <c r="D998">
        <v>27377051</v>
      </c>
      <c r="E998">
        <v>1</v>
      </c>
      <c r="F998">
        <v>1</v>
      </c>
      <c r="G998">
        <v>1</v>
      </c>
      <c r="H998">
        <v>3</v>
      </c>
      <c r="I998" t="s">
        <v>1153</v>
      </c>
      <c r="J998" t="s">
        <v>1154</v>
      </c>
      <c r="K998" t="s">
        <v>1155</v>
      </c>
      <c r="L998">
        <v>1348</v>
      </c>
      <c r="N998">
        <v>1009</v>
      </c>
      <c r="O998" t="s">
        <v>63</v>
      </c>
      <c r="P998" t="s">
        <v>63</v>
      </c>
      <c r="Q998">
        <v>1000</v>
      </c>
      <c r="X998">
        <v>3.0999999999999999E-3</v>
      </c>
      <c r="Y998">
        <v>6024.94</v>
      </c>
      <c r="Z998">
        <v>0</v>
      </c>
      <c r="AA998">
        <v>0</v>
      </c>
      <c r="AB998">
        <v>0</v>
      </c>
      <c r="AC998">
        <v>0</v>
      </c>
      <c r="AD998">
        <v>1</v>
      </c>
      <c r="AE998">
        <v>0</v>
      </c>
      <c r="AF998" t="s">
        <v>6</v>
      </c>
      <c r="AG998">
        <v>3.0999999999999999E-3</v>
      </c>
      <c r="AH998">
        <v>3</v>
      </c>
      <c r="AI998">
        <v>-1</v>
      </c>
      <c r="AJ998" t="s">
        <v>6</v>
      </c>
      <c r="AK998">
        <v>4</v>
      </c>
      <c r="AL998">
        <v>-18.677313999999999</v>
      </c>
      <c r="AM998">
        <v>0</v>
      </c>
      <c r="AN998">
        <v>0</v>
      </c>
      <c r="AO998">
        <v>0</v>
      </c>
      <c r="AP998">
        <v>0</v>
      </c>
      <c r="AQ998">
        <v>0</v>
      </c>
      <c r="AR998">
        <v>1</v>
      </c>
    </row>
    <row r="999" spans="1:44" x14ac:dyDescent="0.2">
      <c r="A999">
        <f>ROW(Source!A536)</f>
        <v>536</v>
      </c>
      <c r="B999">
        <v>86296633</v>
      </c>
      <c r="C999">
        <v>86296620</v>
      </c>
      <c r="D999">
        <v>27375912</v>
      </c>
      <c r="E999">
        <v>1</v>
      </c>
      <c r="F999">
        <v>1</v>
      </c>
      <c r="G999">
        <v>1</v>
      </c>
      <c r="H999">
        <v>3</v>
      </c>
      <c r="I999" t="s">
        <v>1156</v>
      </c>
      <c r="J999" t="s">
        <v>1157</v>
      </c>
      <c r="K999" t="s">
        <v>1158</v>
      </c>
      <c r="L999">
        <v>1348</v>
      </c>
      <c r="N999">
        <v>1009</v>
      </c>
      <c r="O999" t="s">
        <v>63</v>
      </c>
      <c r="P999" t="s">
        <v>63</v>
      </c>
      <c r="Q999">
        <v>1000</v>
      </c>
      <c r="X999">
        <v>2.5799999999999998E-3</v>
      </c>
      <c r="Y999">
        <v>1695</v>
      </c>
      <c r="Z999">
        <v>0</v>
      </c>
      <c r="AA999">
        <v>0</v>
      </c>
      <c r="AB999">
        <v>0</v>
      </c>
      <c r="AC999">
        <v>0</v>
      </c>
      <c r="AD999">
        <v>1</v>
      </c>
      <c r="AE999">
        <v>0</v>
      </c>
      <c r="AF999" t="s">
        <v>6</v>
      </c>
      <c r="AG999">
        <v>2.5799999999999998E-3</v>
      </c>
      <c r="AH999">
        <v>3</v>
      </c>
      <c r="AI999">
        <v>-1</v>
      </c>
      <c r="AJ999" t="s">
        <v>6</v>
      </c>
      <c r="AK999">
        <v>4</v>
      </c>
      <c r="AL999">
        <v>-4.3731</v>
      </c>
      <c r="AM999">
        <v>0</v>
      </c>
      <c r="AN999">
        <v>0</v>
      </c>
      <c r="AO999">
        <v>0</v>
      </c>
      <c r="AP999">
        <v>0</v>
      </c>
      <c r="AQ999">
        <v>0</v>
      </c>
      <c r="AR999">
        <v>1</v>
      </c>
    </row>
    <row r="1000" spans="1:44" x14ac:dyDescent="0.2">
      <c r="A1000">
        <f>ROW(Source!A536)</f>
        <v>536</v>
      </c>
      <c r="B1000">
        <v>86296634</v>
      </c>
      <c r="C1000">
        <v>86296620</v>
      </c>
      <c r="D1000">
        <v>27378501</v>
      </c>
      <c r="E1000">
        <v>1</v>
      </c>
      <c r="F1000">
        <v>1</v>
      </c>
      <c r="G1000">
        <v>1</v>
      </c>
      <c r="H1000">
        <v>3</v>
      </c>
      <c r="I1000" t="s">
        <v>1083</v>
      </c>
      <c r="J1000" t="s">
        <v>1084</v>
      </c>
      <c r="K1000" t="s">
        <v>1085</v>
      </c>
      <c r="L1000">
        <v>1348</v>
      </c>
      <c r="N1000">
        <v>1009</v>
      </c>
      <c r="O1000" t="s">
        <v>63</v>
      </c>
      <c r="P1000" t="s">
        <v>63</v>
      </c>
      <c r="Q1000">
        <v>1000</v>
      </c>
      <c r="X1000">
        <v>7.4999999999999997E-3</v>
      </c>
      <c r="Y1000">
        <v>9100</v>
      </c>
      <c r="Z1000">
        <v>0</v>
      </c>
      <c r="AA1000">
        <v>0</v>
      </c>
      <c r="AB1000">
        <v>0</v>
      </c>
      <c r="AC1000">
        <v>0</v>
      </c>
      <c r="AD1000">
        <v>1</v>
      </c>
      <c r="AE1000">
        <v>0</v>
      </c>
      <c r="AF1000" t="s">
        <v>6</v>
      </c>
      <c r="AG1000">
        <v>7.4999999999999997E-3</v>
      </c>
      <c r="AH1000">
        <v>3</v>
      </c>
      <c r="AI1000">
        <v>-1</v>
      </c>
      <c r="AJ1000" t="s">
        <v>6</v>
      </c>
      <c r="AK1000">
        <v>4</v>
      </c>
      <c r="AL1000">
        <v>-68.25</v>
      </c>
      <c r="AM1000">
        <v>0</v>
      </c>
      <c r="AN1000">
        <v>0</v>
      </c>
      <c r="AO1000">
        <v>0</v>
      </c>
      <c r="AP1000">
        <v>0</v>
      </c>
      <c r="AQ1000">
        <v>0</v>
      </c>
      <c r="AR1000">
        <v>1</v>
      </c>
    </row>
    <row r="1001" spans="1:44" x14ac:dyDescent="0.2">
      <c r="A1001">
        <f>ROW(Source!A536)</f>
        <v>536</v>
      </c>
      <c r="B1001">
        <v>86296635</v>
      </c>
      <c r="C1001">
        <v>86296620</v>
      </c>
      <c r="D1001">
        <v>27373116</v>
      </c>
      <c r="E1001">
        <v>1</v>
      </c>
      <c r="F1001">
        <v>1</v>
      </c>
      <c r="G1001">
        <v>1</v>
      </c>
      <c r="H1001">
        <v>3</v>
      </c>
      <c r="I1001" t="s">
        <v>1159</v>
      </c>
      <c r="J1001" t="s">
        <v>1160</v>
      </c>
      <c r="K1001" t="s">
        <v>1161</v>
      </c>
      <c r="L1001">
        <v>1327</v>
      </c>
      <c r="N1001">
        <v>1005</v>
      </c>
      <c r="O1001" t="s">
        <v>661</v>
      </c>
      <c r="P1001" t="s">
        <v>661</v>
      </c>
      <c r="Q1001">
        <v>1</v>
      </c>
      <c r="X1001">
        <v>1.45</v>
      </c>
      <c r="Y1001">
        <v>5.29</v>
      </c>
      <c r="Z1001">
        <v>0</v>
      </c>
      <c r="AA1001">
        <v>0</v>
      </c>
      <c r="AB1001">
        <v>0</v>
      </c>
      <c r="AC1001">
        <v>0</v>
      </c>
      <c r="AD1001">
        <v>1</v>
      </c>
      <c r="AE1001">
        <v>0</v>
      </c>
      <c r="AF1001" t="s">
        <v>6</v>
      </c>
      <c r="AG1001">
        <v>1.45</v>
      </c>
      <c r="AH1001">
        <v>3</v>
      </c>
      <c r="AI1001">
        <v>-1</v>
      </c>
      <c r="AJ1001" t="s">
        <v>6</v>
      </c>
      <c r="AK1001">
        <v>4</v>
      </c>
      <c r="AL1001">
        <v>-7.6704999999999997</v>
      </c>
      <c r="AM1001">
        <v>0</v>
      </c>
      <c r="AN1001">
        <v>0</v>
      </c>
      <c r="AO1001">
        <v>0</v>
      </c>
      <c r="AP1001">
        <v>0</v>
      </c>
      <c r="AQ1001">
        <v>0</v>
      </c>
      <c r="AR1001">
        <v>1</v>
      </c>
    </row>
    <row r="1002" spans="1:44" x14ac:dyDescent="0.2">
      <c r="A1002">
        <f>ROW(Source!A536)</f>
        <v>536</v>
      </c>
      <c r="B1002">
        <v>86296636</v>
      </c>
      <c r="C1002">
        <v>86296620</v>
      </c>
      <c r="D1002">
        <v>27378576</v>
      </c>
      <c r="E1002">
        <v>1</v>
      </c>
      <c r="F1002">
        <v>1</v>
      </c>
      <c r="G1002">
        <v>1</v>
      </c>
      <c r="H1002">
        <v>3</v>
      </c>
      <c r="I1002" t="s">
        <v>1040</v>
      </c>
      <c r="J1002" t="s">
        <v>1041</v>
      </c>
      <c r="K1002" t="s">
        <v>62</v>
      </c>
      <c r="L1002">
        <v>1348</v>
      </c>
      <c r="N1002">
        <v>1009</v>
      </c>
      <c r="O1002" t="s">
        <v>63</v>
      </c>
      <c r="P1002" t="s">
        <v>63</v>
      </c>
      <c r="Q1002">
        <v>1000</v>
      </c>
      <c r="X1002">
        <v>3.0000000000000001E-3</v>
      </c>
      <c r="Y1002">
        <v>12050</v>
      </c>
      <c r="Z1002">
        <v>0</v>
      </c>
      <c r="AA1002">
        <v>0</v>
      </c>
      <c r="AB1002">
        <v>0</v>
      </c>
      <c r="AC1002">
        <v>0</v>
      </c>
      <c r="AD1002">
        <v>1</v>
      </c>
      <c r="AE1002">
        <v>0</v>
      </c>
      <c r="AF1002" t="s">
        <v>6</v>
      </c>
      <c r="AG1002">
        <v>3.0000000000000001E-3</v>
      </c>
      <c r="AH1002">
        <v>3</v>
      </c>
      <c r="AI1002">
        <v>-1</v>
      </c>
      <c r="AJ1002" t="s">
        <v>6</v>
      </c>
      <c r="AK1002">
        <v>4</v>
      </c>
      <c r="AL1002">
        <v>-36.15</v>
      </c>
      <c r="AM1002">
        <v>0</v>
      </c>
      <c r="AN1002">
        <v>0</v>
      </c>
      <c r="AO1002">
        <v>0</v>
      </c>
      <c r="AP1002">
        <v>0</v>
      </c>
      <c r="AQ1002">
        <v>0</v>
      </c>
      <c r="AR1002">
        <v>1</v>
      </c>
    </row>
    <row r="1003" spans="1:44" x14ac:dyDescent="0.2">
      <c r="A1003">
        <f>ROW(Source!A536)</f>
        <v>536</v>
      </c>
      <c r="B1003">
        <v>86296637</v>
      </c>
      <c r="C1003">
        <v>86296620</v>
      </c>
      <c r="D1003">
        <v>27379628</v>
      </c>
      <c r="E1003">
        <v>1</v>
      </c>
      <c r="F1003">
        <v>1</v>
      </c>
      <c r="G1003">
        <v>1</v>
      </c>
      <c r="H1003">
        <v>3</v>
      </c>
      <c r="I1003" t="s">
        <v>67</v>
      </c>
      <c r="J1003" t="s">
        <v>69</v>
      </c>
      <c r="K1003" t="s">
        <v>1162</v>
      </c>
      <c r="L1003">
        <v>1339</v>
      </c>
      <c r="N1003">
        <v>1007</v>
      </c>
      <c r="O1003" t="s">
        <v>32</v>
      </c>
      <c r="P1003" t="s">
        <v>32</v>
      </c>
      <c r="Q1003">
        <v>1</v>
      </c>
      <c r="X1003">
        <v>0.93</v>
      </c>
      <c r="Y1003">
        <v>1980</v>
      </c>
      <c r="Z1003">
        <v>0</v>
      </c>
      <c r="AA1003">
        <v>0</v>
      </c>
      <c r="AB1003">
        <v>0</v>
      </c>
      <c r="AC1003">
        <v>0</v>
      </c>
      <c r="AD1003">
        <v>1</v>
      </c>
      <c r="AE1003">
        <v>0</v>
      </c>
      <c r="AF1003" t="s">
        <v>6</v>
      </c>
      <c r="AG1003">
        <v>0.93</v>
      </c>
      <c r="AH1003">
        <v>2</v>
      </c>
      <c r="AI1003">
        <v>86296626</v>
      </c>
      <c r="AJ1003">
        <v>877</v>
      </c>
      <c r="AK1003">
        <v>3</v>
      </c>
      <c r="AL1003">
        <v>-1841.4</v>
      </c>
      <c r="AM1003">
        <v>0</v>
      </c>
      <c r="AN1003">
        <v>0</v>
      </c>
      <c r="AO1003">
        <v>0</v>
      </c>
      <c r="AP1003">
        <v>0</v>
      </c>
      <c r="AQ1003">
        <v>0</v>
      </c>
      <c r="AR1003">
        <v>1</v>
      </c>
    </row>
    <row r="1004" spans="1:44" x14ac:dyDescent="0.2">
      <c r="A1004">
        <f>ROW(Source!A536)</f>
        <v>536</v>
      </c>
      <c r="B1004">
        <v>86296638</v>
      </c>
      <c r="C1004">
        <v>86296620</v>
      </c>
      <c r="D1004">
        <v>27379793</v>
      </c>
      <c r="E1004">
        <v>1</v>
      </c>
      <c r="F1004">
        <v>1</v>
      </c>
      <c r="G1004">
        <v>1</v>
      </c>
      <c r="H1004">
        <v>3</v>
      </c>
      <c r="I1004" t="s">
        <v>1163</v>
      </c>
      <c r="J1004" t="s">
        <v>1164</v>
      </c>
      <c r="K1004" t="s">
        <v>1165</v>
      </c>
      <c r="L1004">
        <v>1339</v>
      </c>
      <c r="N1004">
        <v>1007</v>
      </c>
      <c r="O1004" t="s">
        <v>32</v>
      </c>
      <c r="P1004" t="s">
        <v>32</v>
      </c>
      <c r="Q1004">
        <v>1</v>
      </c>
      <c r="X1004">
        <v>0.12</v>
      </c>
      <c r="Y1004">
        <v>1320</v>
      </c>
      <c r="Z1004">
        <v>0</v>
      </c>
      <c r="AA1004">
        <v>0</v>
      </c>
      <c r="AB1004">
        <v>0</v>
      </c>
      <c r="AC1004">
        <v>0</v>
      </c>
      <c r="AD1004">
        <v>1</v>
      </c>
      <c r="AE1004">
        <v>0</v>
      </c>
      <c r="AF1004" t="s">
        <v>6</v>
      </c>
      <c r="AG1004">
        <v>0.12</v>
      </c>
      <c r="AH1004">
        <v>3</v>
      </c>
      <c r="AI1004">
        <v>-1</v>
      </c>
      <c r="AJ1004" t="s">
        <v>6</v>
      </c>
      <c r="AK1004">
        <v>4</v>
      </c>
      <c r="AL1004">
        <v>-158.4</v>
      </c>
      <c r="AM1004">
        <v>0</v>
      </c>
      <c r="AN1004">
        <v>0</v>
      </c>
      <c r="AO1004">
        <v>0</v>
      </c>
      <c r="AP1004">
        <v>0</v>
      </c>
      <c r="AQ1004">
        <v>0</v>
      </c>
      <c r="AR1004">
        <v>1</v>
      </c>
    </row>
    <row r="1005" spans="1:44" x14ac:dyDescent="0.2">
      <c r="A1005">
        <f>ROW(Source!A536)</f>
        <v>536</v>
      </c>
      <c r="B1005">
        <v>86296639</v>
      </c>
      <c r="C1005">
        <v>86296620</v>
      </c>
      <c r="D1005">
        <v>27379709</v>
      </c>
      <c r="E1005">
        <v>1</v>
      </c>
      <c r="F1005">
        <v>1</v>
      </c>
      <c r="G1005">
        <v>1</v>
      </c>
      <c r="H1005">
        <v>3</v>
      </c>
      <c r="I1005" t="s">
        <v>1166</v>
      </c>
      <c r="J1005" t="s">
        <v>1167</v>
      </c>
      <c r="K1005" t="s">
        <v>1168</v>
      </c>
      <c r="L1005">
        <v>1339</v>
      </c>
      <c r="N1005">
        <v>1007</v>
      </c>
      <c r="O1005" t="s">
        <v>32</v>
      </c>
      <c r="P1005" t="s">
        <v>32</v>
      </c>
      <c r="Q1005">
        <v>1</v>
      </c>
      <c r="X1005">
        <v>0.01</v>
      </c>
      <c r="Y1005">
        <v>832.7</v>
      </c>
      <c r="Z1005">
        <v>0</v>
      </c>
      <c r="AA1005">
        <v>0</v>
      </c>
      <c r="AB1005">
        <v>0</v>
      </c>
      <c r="AC1005">
        <v>0</v>
      </c>
      <c r="AD1005">
        <v>1</v>
      </c>
      <c r="AE1005">
        <v>0</v>
      </c>
      <c r="AF1005" t="s">
        <v>6</v>
      </c>
      <c r="AG1005">
        <v>0.01</v>
      </c>
      <c r="AH1005">
        <v>3</v>
      </c>
      <c r="AI1005">
        <v>-1</v>
      </c>
      <c r="AJ1005" t="s">
        <v>6</v>
      </c>
      <c r="AK1005">
        <v>4</v>
      </c>
      <c r="AL1005">
        <v>-8.327</v>
      </c>
      <c r="AM1005">
        <v>0</v>
      </c>
      <c r="AN1005">
        <v>0</v>
      </c>
      <c r="AO1005">
        <v>0</v>
      </c>
      <c r="AP1005">
        <v>0</v>
      </c>
      <c r="AQ1005">
        <v>0</v>
      </c>
      <c r="AR1005">
        <v>1</v>
      </c>
    </row>
    <row r="1006" spans="1:44" x14ac:dyDescent="0.2">
      <c r="A1006">
        <f>ROW(Source!A536)</f>
        <v>536</v>
      </c>
      <c r="B1006">
        <v>86296640</v>
      </c>
      <c r="C1006">
        <v>86296620</v>
      </c>
      <c r="D1006">
        <v>27386984</v>
      </c>
      <c r="E1006">
        <v>1</v>
      </c>
      <c r="F1006">
        <v>1</v>
      </c>
      <c r="G1006">
        <v>1</v>
      </c>
      <c r="H1006">
        <v>3</v>
      </c>
      <c r="I1006" t="s">
        <v>723</v>
      </c>
      <c r="J1006" t="s">
        <v>725</v>
      </c>
      <c r="K1006" t="s">
        <v>724</v>
      </c>
      <c r="L1006">
        <v>1348</v>
      </c>
      <c r="N1006">
        <v>1009</v>
      </c>
      <c r="O1006" t="s">
        <v>63</v>
      </c>
      <c r="P1006" t="s">
        <v>63</v>
      </c>
      <c r="Q1006">
        <v>1000</v>
      </c>
      <c r="X1006">
        <v>3.0100000000000001E-3</v>
      </c>
      <c r="Y1006">
        <v>13855.02</v>
      </c>
      <c r="Z1006">
        <v>0</v>
      </c>
      <c r="AA1006">
        <v>0</v>
      </c>
      <c r="AB1006">
        <v>0</v>
      </c>
      <c r="AC1006">
        <v>0</v>
      </c>
      <c r="AD1006">
        <v>1</v>
      </c>
      <c r="AE1006">
        <v>0</v>
      </c>
      <c r="AF1006" t="s">
        <v>6</v>
      </c>
      <c r="AG1006">
        <v>3.0100000000000001E-3</v>
      </c>
      <c r="AH1006">
        <v>2</v>
      </c>
      <c r="AI1006">
        <v>86296627</v>
      </c>
      <c r="AJ1006">
        <v>878</v>
      </c>
      <c r="AK1006">
        <v>3</v>
      </c>
      <c r="AL1006">
        <v>-41.7036102</v>
      </c>
      <c r="AM1006">
        <v>0</v>
      </c>
      <c r="AN1006">
        <v>0</v>
      </c>
      <c r="AO1006">
        <v>0</v>
      </c>
      <c r="AP1006">
        <v>0</v>
      </c>
      <c r="AQ1006">
        <v>0</v>
      </c>
      <c r="AR1006">
        <v>1</v>
      </c>
    </row>
    <row r="1007" spans="1:44" x14ac:dyDescent="0.2">
      <c r="A1007">
        <f>ROW(Source!A543)</f>
        <v>543</v>
      </c>
      <c r="B1007">
        <v>86296652</v>
      </c>
      <c r="C1007">
        <v>86296644</v>
      </c>
      <c r="D1007">
        <v>27493458</v>
      </c>
      <c r="E1007">
        <v>1</v>
      </c>
      <c r="F1007">
        <v>1</v>
      </c>
      <c r="G1007">
        <v>1</v>
      </c>
      <c r="H1007">
        <v>1</v>
      </c>
      <c r="I1007" t="s">
        <v>998</v>
      </c>
      <c r="J1007" t="s">
        <v>6</v>
      </c>
      <c r="K1007" t="s">
        <v>999</v>
      </c>
      <c r="L1007">
        <v>1369</v>
      </c>
      <c r="N1007">
        <v>1013</v>
      </c>
      <c r="O1007" t="s">
        <v>921</v>
      </c>
      <c r="P1007" t="s">
        <v>921</v>
      </c>
      <c r="Q1007">
        <v>1</v>
      </c>
      <c r="X1007">
        <v>112.75</v>
      </c>
      <c r="Y1007">
        <v>0</v>
      </c>
      <c r="Z1007">
        <v>0</v>
      </c>
      <c r="AA1007">
        <v>0</v>
      </c>
      <c r="AB1007">
        <v>8.6</v>
      </c>
      <c r="AC1007">
        <v>0</v>
      </c>
      <c r="AD1007">
        <v>1</v>
      </c>
      <c r="AE1007">
        <v>1</v>
      </c>
      <c r="AF1007" t="s">
        <v>6</v>
      </c>
      <c r="AG1007">
        <v>112.75</v>
      </c>
      <c r="AH1007">
        <v>2</v>
      </c>
      <c r="AI1007">
        <v>86296645</v>
      </c>
      <c r="AJ1007">
        <v>879</v>
      </c>
      <c r="AK1007">
        <v>0</v>
      </c>
      <c r="AL1007">
        <v>0</v>
      </c>
      <c r="AM1007">
        <v>0</v>
      </c>
      <c r="AN1007">
        <v>0</v>
      </c>
      <c r="AO1007">
        <v>0</v>
      </c>
      <c r="AP1007">
        <v>0</v>
      </c>
      <c r="AQ1007">
        <v>0</v>
      </c>
      <c r="AR1007">
        <v>0</v>
      </c>
    </row>
    <row r="1008" spans="1:44" x14ac:dyDescent="0.2">
      <c r="A1008">
        <f>ROW(Source!A543)</f>
        <v>543</v>
      </c>
      <c r="B1008">
        <v>86296653</v>
      </c>
      <c r="C1008">
        <v>86296644</v>
      </c>
      <c r="D1008">
        <v>121548</v>
      </c>
      <c r="E1008">
        <v>1</v>
      </c>
      <c r="F1008">
        <v>1</v>
      </c>
      <c r="G1008">
        <v>1</v>
      </c>
      <c r="H1008">
        <v>1</v>
      </c>
      <c r="I1008" t="s">
        <v>39</v>
      </c>
      <c r="J1008" t="s">
        <v>6</v>
      </c>
      <c r="K1008" t="s">
        <v>922</v>
      </c>
      <c r="L1008">
        <v>608254</v>
      </c>
      <c r="N1008">
        <v>1013</v>
      </c>
      <c r="O1008" t="s">
        <v>923</v>
      </c>
      <c r="P1008" t="s">
        <v>923</v>
      </c>
      <c r="Q1008">
        <v>1</v>
      </c>
      <c r="X1008">
        <v>0.2</v>
      </c>
      <c r="Y1008">
        <v>0</v>
      </c>
      <c r="Z1008">
        <v>0</v>
      </c>
      <c r="AA1008">
        <v>0</v>
      </c>
      <c r="AB1008">
        <v>0</v>
      </c>
      <c r="AC1008">
        <v>0</v>
      </c>
      <c r="AD1008">
        <v>1</v>
      </c>
      <c r="AE1008">
        <v>2</v>
      </c>
      <c r="AF1008" t="s">
        <v>6</v>
      </c>
      <c r="AG1008">
        <v>0.2</v>
      </c>
      <c r="AH1008">
        <v>2</v>
      </c>
      <c r="AI1008">
        <v>86296646</v>
      </c>
      <c r="AJ1008">
        <v>880</v>
      </c>
      <c r="AK1008">
        <v>0</v>
      </c>
      <c r="AL1008">
        <v>0</v>
      </c>
      <c r="AM1008">
        <v>0</v>
      </c>
      <c r="AN1008">
        <v>0</v>
      </c>
      <c r="AO1008">
        <v>0</v>
      </c>
      <c r="AP1008">
        <v>0</v>
      </c>
      <c r="AQ1008">
        <v>0</v>
      </c>
      <c r="AR1008">
        <v>0</v>
      </c>
    </row>
    <row r="1009" spans="1:44" x14ac:dyDescent="0.2">
      <c r="A1009">
        <f>ROW(Source!A543)</f>
        <v>543</v>
      </c>
      <c r="B1009">
        <v>86296654</v>
      </c>
      <c r="C1009">
        <v>86296644</v>
      </c>
      <c r="D1009">
        <v>27439418</v>
      </c>
      <c r="E1009">
        <v>1</v>
      </c>
      <c r="F1009">
        <v>1</v>
      </c>
      <c r="G1009">
        <v>1</v>
      </c>
      <c r="H1009">
        <v>2</v>
      </c>
      <c r="I1009" t="s">
        <v>944</v>
      </c>
      <c r="J1009" t="s">
        <v>945</v>
      </c>
      <c r="K1009" t="s">
        <v>946</v>
      </c>
      <c r="L1009">
        <v>1368</v>
      </c>
      <c r="N1009">
        <v>1011</v>
      </c>
      <c r="O1009" t="s">
        <v>927</v>
      </c>
      <c r="P1009" t="s">
        <v>927</v>
      </c>
      <c r="Q1009">
        <v>1</v>
      </c>
      <c r="X1009">
        <v>0.2</v>
      </c>
      <c r="Y1009">
        <v>0</v>
      </c>
      <c r="Z1009">
        <v>91.69</v>
      </c>
      <c r="AA1009">
        <v>13.61</v>
      </c>
      <c r="AB1009">
        <v>0</v>
      </c>
      <c r="AC1009">
        <v>0</v>
      </c>
      <c r="AD1009">
        <v>1</v>
      </c>
      <c r="AE1009">
        <v>0</v>
      </c>
      <c r="AF1009" t="s">
        <v>6</v>
      </c>
      <c r="AG1009">
        <v>0.2</v>
      </c>
      <c r="AH1009">
        <v>2</v>
      </c>
      <c r="AI1009">
        <v>86296647</v>
      </c>
      <c r="AJ1009">
        <v>881</v>
      </c>
      <c r="AK1009">
        <v>0</v>
      </c>
      <c r="AL1009">
        <v>0</v>
      </c>
      <c r="AM1009">
        <v>0</v>
      </c>
      <c r="AN1009">
        <v>0</v>
      </c>
      <c r="AO1009">
        <v>0</v>
      </c>
      <c r="AP1009">
        <v>0</v>
      </c>
      <c r="AQ1009">
        <v>0</v>
      </c>
      <c r="AR1009">
        <v>0</v>
      </c>
    </row>
    <row r="1010" spans="1:44" x14ac:dyDescent="0.2">
      <c r="A1010">
        <f>ROW(Source!A543)</f>
        <v>543</v>
      </c>
      <c r="B1010">
        <v>86296655</v>
      </c>
      <c r="C1010">
        <v>86296644</v>
      </c>
      <c r="D1010">
        <v>27441327</v>
      </c>
      <c r="E1010">
        <v>1</v>
      </c>
      <c r="F1010">
        <v>1</v>
      </c>
      <c r="G1010">
        <v>1</v>
      </c>
      <c r="H1010">
        <v>2</v>
      </c>
      <c r="I1010" t="s">
        <v>936</v>
      </c>
      <c r="J1010" t="s">
        <v>937</v>
      </c>
      <c r="K1010" t="s">
        <v>938</v>
      </c>
      <c r="L1010">
        <v>1368</v>
      </c>
      <c r="N1010">
        <v>1011</v>
      </c>
      <c r="O1010" t="s">
        <v>927</v>
      </c>
      <c r="P1010" t="s">
        <v>927</v>
      </c>
      <c r="Q1010">
        <v>1</v>
      </c>
      <c r="X1010">
        <v>7.0000000000000007E-2</v>
      </c>
      <c r="Y1010">
        <v>0</v>
      </c>
      <c r="Z1010">
        <v>93.37</v>
      </c>
      <c r="AA1010">
        <v>11.69</v>
      </c>
      <c r="AB1010">
        <v>0</v>
      </c>
      <c r="AC1010">
        <v>0</v>
      </c>
      <c r="AD1010">
        <v>1</v>
      </c>
      <c r="AE1010">
        <v>0</v>
      </c>
      <c r="AF1010" t="s">
        <v>6</v>
      </c>
      <c r="AG1010">
        <v>7.0000000000000007E-2</v>
      </c>
      <c r="AH1010">
        <v>2</v>
      </c>
      <c r="AI1010">
        <v>86296648</v>
      </c>
      <c r="AJ1010">
        <v>882</v>
      </c>
      <c r="AK1010">
        <v>0</v>
      </c>
      <c r="AL1010">
        <v>0</v>
      </c>
      <c r="AM1010">
        <v>0</v>
      </c>
      <c r="AN1010">
        <v>0</v>
      </c>
      <c r="AO1010">
        <v>0</v>
      </c>
      <c r="AP1010">
        <v>0</v>
      </c>
      <c r="AQ1010">
        <v>0</v>
      </c>
      <c r="AR1010">
        <v>0</v>
      </c>
    </row>
    <row r="1011" spans="1:44" x14ac:dyDescent="0.2">
      <c r="A1011">
        <f>ROW(Source!A543)</f>
        <v>543</v>
      </c>
      <c r="B1011">
        <v>86296656</v>
      </c>
      <c r="C1011">
        <v>86296644</v>
      </c>
      <c r="D1011">
        <v>27378635</v>
      </c>
      <c r="E1011">
        <v>1</v>
      </c>
      <c r="F1011">
        <v>1</v>
      </c>
      <c r="G1011">
        <v>1</v>
      </c>
      <c r="H1011">
        <v>3</v>
      </c>
      <c r="I1011" t="s">
        <v>1169</v>
      </c>
      <c r="J1011" t="s">
        <v>1170</v>
      </c>
      <c r="K1011" t="s">
        <v>1171</v>
      </c>
      <c r="L1011">
        <v>1348</v>
      </c>
      <c r="N1011">
        <v>1009</v>
      </c>
      <c r="O1011" t="s">
        <v>63</v>
      </c>
      <c r="P1011" t="s">
        <v>63</v>
      </c>
      <c r="Q1011">
        <v>1000</v>
      </c>
      <c r="X1011">
        <v>4.0000000000000001E-3</v>
      </c>
      <c r="Y1011">
        <v>8921.83</v>
      </c>
      <c r="Z1011">
        <v>0</v>
      </c>
      <c r="AA1011">
        <v>0</v>
      </c>
      <c r="AB1011">
        <v>0</v>
      </c>
      <c r="AC1011">
        <v>0</v>
      </c>
      <c r="AD1011">
        <v>1</v>
      </c>
      <c r="AE1011">
        <v>0</v>
      </c>
      <c r="AF1011" t="s">
        <v>6</v>
      </c>
      <c r="AG1011">
        <v>4.0000000000000001E-3</v>
      </c>
      <c r="AH1011">
        <v>3</v>
      </c>
      <c r="AI1011">
        <v>-1</v>
      </c>
      <c r="AJ1011" t="s">
        <v>6</v>
      </c>
      <c r="AK1011">
        <v>4</v>
      </c>
      <c r="AL1011">
        <v>-35.68732</v>
      </c>
      <c r="AM1011">
        <v>0</v>
      </c>
      <c r="AN1011">
        <v>0</v>
      </c>
      <c r="AO1011">
        <v>0</v>
      </c>
      <c r="AP1011">
        <v>0</v>
      </c>
      <c r="AQ1011">
        <v>0</v>
      </c>
      <c r="AR1011">
        <v>1</v>
      </c>
    </row>
    <row r="1012" spans="1:44" x14ac:dyDescent="0.2">
      <c r="A1012">
        <f>ROW(Source!A543)</f>
        <v>543</v>
      </c>
      <c r="B1012">
        <v>86296657</v>
      </c>
      <c r="C1012">
        <v>86296644</v>
      </c>
      <c r="D1012">
        <v>27377911</v>
      </c>
      <c r="E1012">
        <v>1</v>
      </c>
      <c r="F1012">
        <v>1</v>
      </c>
      <c r="G1012">
        <v>1</v>
      </c>
      <c r="H1012">
        <v>3</v>
      </c>
      <c r="I1012" t="s">
        <v>1172</v>
      </c>
      <c r="J1012" t="s">
        <v>1173</v>
      </c>
      <c r="K1012" t="s">
        <v>1174</v>
      </c>
      <c r="L1012">
        <v>1348</v>
      </c>
      <c r="N1012">
        <v>1009</v>
      </c>
      <c r="O1012" t="s">
        <v>63</v>
      </c>
      <c r="P1012" t="s">
        <v>63</v>
      </c>
      <c r="Q1012">
        <v>1000</v>
      </c>
      <c r="X1012">
        <v>1.2E-2</v>
      </c>
      <c r="Y1012">
        <v>8190</v>
      </c>
      <c r="Z1012">
        <v>0</v>
      </c>
      <c r="AA1012">
        <v>0</v>
      </c>
      <c r="AB1012">
        <v>0</v>
      </c>
      <c r="AC1012">
        <v>0</v>
      </c>
      <c r="AD1012">
        <v>1</v>
      </c>
      <c r="AE1012">
        <v>0</v>
      </c>
      <c r="AF1012" t="s">
        <v>6</v>
      </c>
      <c r="AG1012">
        <v>1.2E-2</v>
      </c>
      <c r="AH1012">
        <v>3</v>
      </c>
      <c r="AI1012">
        <v>-1</v>
      </c>
      <c r="AJ1012" t="s">
        <v>6</v>
      </c>
      <c r="AK1012">
        <v>4</v>
      </c>
      <c r="AL1012">
        <v>-98.28</v>
      </c>
      <c r="AM1012">
        <v>0</v>
      </c>
      <c r="AN1012">
        <v>0</v>
      </c>
      <c r="AO1012">
        <v>0</v>
      </c>
      <c r="AP1012">
        <v>0</v>
      </c>
      <c r="AQ1012">
        <v>0</v>
      </c>
      <c r="AR1012">
        <v>1</v>
      </c>
    </row>
    <row r="1013" spans="1:44" x14ac:dyDescent="0.2">
      <c r="A1013">
        <f>ROW(Source!A543)</f>
        <v>543</v>
      </c>
      <c r="B1013">
        <v>86296658</v>
      </c>
      <c r="C1013">
        <v>86296644</v>
      </c>
      <c r="D1013">
        <v>27377508</v>
      </c>
      <c r="E1013">
        <v>1</v>
      </c>
      <c r="F1013">
        <v>1</v>
      </c>
      <c r="G1013">
        <v>1</v>
      </c>
      <c r="H1013">
        <v>3</v>
      </c>
      <c r="I1013" t="s">
        <v>1175</v>
      </c>
      <c r="J1013" t="s">
        <v>1176</v>
      </c>
      <c r="K1013" t="s">
        <v>1177</v>
      </c>
      <c r="L1013">
        <v>1348</v>
      </c>
      <c r="N1013">
        <v>1009</v>
      </c>
      <c r="O1013" t="s">
        <v>63</v>
      </c>
      <c r="P1013" t="s">
        <v>63</v>
      </c>
      <c r="Q1013">
        <v>1000</v>
      </c>
      <c r="X1013">
        <v>0.78200000000000003</v>
      </c>
      <c r="Y1013">
        <v>11319.36</v>
      </c>
      <c r="Z1013">
        <v>0</v>
      </c>
      <c r="AA1013">
        <v>0</v>
      </c>
      <c r="AB1013">
        <v>0</v>
      </c>
      <c r="AC1013">
        <v>0</v>
      </c>
      <c r="AD1013">
        <v>1</v>
      </c>
      <c r="AE1013">
        <v>0</v>
      </c>
      <c r="AF1013" t="s">
        <v>6</v>
      </c>
      <c r="AG1013">
        <v>0.78200000000000003</v>
      </c>
      <c r="AH1013">
        <v>3</v>
      </c>
      <c r="AI1013">
        <v>-1</v>
      </c>
      <c r="AJ1013" t="s">
        <v>6</v>
      </c>
      <c r="AK1013">
        <v>4</v>
      </c>
      <c r="AL1013">
        <v>-8851.739520000001</v>
      </c>
      <c r="AM1013">
        <v>0</v>
      </c>
      <c r="AN1013">
        <v>0</v>
      </c>
      <c r="AO1013">
        <v>0</v>
      </c>
      <c r="AP1013">
        <v>0</v>
      </c>
      <c r="AQ1013">
        <v>0</v>
      </c>
      <c r="AR1013">
        <v>1</v>
      </c>
    </row>
    <row r="1014" spans="1:44" x14ac:dyDescent="0.2">
      <c r="A1014">
        <f>ROW(Source!A544)</f>
        <v>544</v>
      </c>
      <c r="B1014">
        <v>86296652</v>
      </c>
      <c r="C1014">
        <v>86296644</v>
      </c>
      <c r="D1014">
        <v>27493458</v>
      </c>
      <c r="E1014">
        <v>1</v>
      </c>
      <c r="F1014">
        <v>1</v>
      </c>
      <c r="G1014">
        <v>1</v>
      </c>
      <c r="H1014">
        <v>1</v>
      </c>
      <c r="I1014" t="s">
        <v>998</v>
      </c>
      <c r="J1014" t="s">
        <v>6</v>
      </c>
      <c r="K1014" t="s">
        <v>999</v>
      </c>
      <c r="L1014">
        <v>1369</v>
      </c>
      <c r="N1014">
        <v>1013</v>
      </c>
      <c r="O1014" t="s">
        <v>921</v>
      </c>
      <c r="P1014" t="s">
        <v>921</v>
      </c>
      <c r="Q1014">
        <v>1</v>
      </c>
      <c r="X1014">
        <v>112.75</v>
      </c>
      <c r="Y1014">
        <v>0</v>
      </c>
      <c r="Z1014">
        <v>0</v>
      </c>
      <c r="AA1014">
        <v>0</v>
      </c>
      <c r="AB1014">
        <v>8.6</v>
      </c>
      <c r="AC1014">
        <v>0</v>
      </c>
      <c r="AD1014">
        <v>1</v>
      </c>
      <c r="AE1014">
        <v>1</v>
      </c>
      <c r="AF1014" t="s">
        <v>6</v>
      </c>
      <c r="AG1014">
        <v>112.75</v>
      </c>
      <c r="AH1014">
        <v>2</v>
      </c>
      <c r="AI1014">
        <v>86296645</v>
      </c>
      <c r="AJ1014">
        <v>886</v>
      </c>
      <c r="AK1014">
        <v>0</v>
      </c>
      <c r="AL1014">
        <v>0</v>
      </c>
      <c r="AM1014">
        <v>0</v>
      </c>
      <c r="AN1014">
        <v>0</v>
      </c>
      <c r="AO1014">
        <v>0</v>
      </c>
      <c r="AP1014">
        <v>0</v>
      </c>
      <c r="AQ1014">
        <v>0</v>
      </c>
      <c r="AR1014">
        <v>0</v>
      </c>
    </row>
    <row r="1015" spans="1:44" x14ac:dyDescent="0.2">
      <c r="A1015">
        <f>ROW(Source!A544)</f>
        <v>544</v>
      </c>
      <c r="B1015">
        <v>86296653</v>
      </c>
      <c r="C1015">
        <v>86296644</v>
      </c>
      <c r="D1015">
        <v>121548</v>
      </c>
      <c r="E1015">
        <v>1</v>
      </c>
      <c r="F1015">
        <v>1</v>
      </c>
      <c r="G1015">
        <v>1</v>
      </c>
      <c r="H1015">
        <v>1</v>
      </c>
      <c r="I1015" t="s">
        <v>39</v>
      </c>
      <c r="J1015" t="s">
        <v>6</v>
      </c>
      <c r="K1015" t="s">
        <v>922</v>
      </c>
      <c r="L1015">
        <v>608254</v>
      </c>
      <c r="N1015">
        <v>1013</v>
      </c>
      <c r="O1015" t="s">
        <v>923</v>
      </c>
      <c r="P1015" t="s">
        <v>923</v>
      </c>
      <c r="Q1015">
        <v>1</v>
      </c>
      <c r="X1015">
        <v>0.2</v>
      </c>
      <c r="Y1015">
        <v>0</v>
      </c>
      <c r="Z1015">
        <v>0</v>
      </c>
      <c r="AA1015">
        <v>0</v>
      </c>
      <c r="AB1015">
        <v>0</v>
      </c>
      <c r="AC1015">
        <v>0</v>
      </c>
      <c r="AD1015">
        <v>1</v>
      </c>
      <c r="AE1015">
        <v>2</v>
      </c>
      <c r="AF1015" t="s">
        <v>6</v>
      </c>
      <c r="AG1015">
        <v>0.2</v>
      </c>
      <c r="AH1015">
        <v>2</v>
      </c>
      <c r="AI1015">
        <v>86296646</v>
      </c>
      <c r="AJ1015">
        <v>887</v>
      </c>
      <c r="AK1015">
        <v>0</v>
      </c>
      <c r="AL1015">
        <v>0</v>
      </c>
      <c r="AM1015">
        <v>0</v>
      </c>
      <c r="AN1015">
        <v>0</v>
      </c>
      <c r="AO1015">
        <v>0</v>
      </c>
      <c r="AP1015">
        <v>0</v>
      </c>
      <c r="AQ1015">
        <v>0</v>
      </c>
      <c r="AR1015">
        <v>0</v>
      </c>
    </row>
    <row r="1016" spans="1:44" x14ac:dyDescent="0.2">
      <c r="A1016">
        <f>ROW(Source!A544)</f>
        <v>544</v>
      </c>
      <c r="B1016">
        <v>86296654</v>
      </c>
      <c r="C1016">
        <v>86296644</v>
      </c>
      <c r="D1016">
        <v>27439418</v>
      </c>
      <c r="E1016">
        <v>1</v>
      </c>
      <c r="F1016">
        <v>1</v>
      </c>
      <c r="G1016">
        <v>1</v>
      </c>
      <c r="H1016">
        <v>2</v>
      </c>
      <c r="I1016" t="s">
        <v>944</v>
      </c>
      <c r="J1016" t="s">
        <v>945</v>
      </c>
      <c r="K1016" t="s">
        <v>946</v>
      </c>
      <c r="L1016">
        <v>1368</v>
      </c>
      <c r="N1016">
        <v>1011</v>
      </c>
      <c r="O1016" t="s">
        <v>927</v>
      </c>
      <c r="P1016" t="s">
        <v>927</v>
      </c>
      <c r="Q1016">
        <v>1</v>
      </c>
      <c r="X1016">
        <v>0.2</v>
      </c>
      <c r="Y1016">
        <v>0</v>
      </c>
      <c r="Z1016">
        <v>91.69</v>
      </c>
      <c r="AA1016">
        <v>13.61</v>
      </c>
      <c r="AB1016">
        <v>0</v>
      </c>
      <c r="AC1016">
        <v>0</v>
      </c>
      <c r="AD1016">
        <v>1</v>
      </c>
      <c r="AE1016">
        <v>0</v>
      </c>
      <c r="AF1016" t="s">
        <v>6</v>
      </c>
      <c r="AG1016">
        <v>0.2</v>
      </c>
      <c r="AH1016">
        <v>2</v>
      </c>
      <c r="AI1016">
        <v>86296647</v>
      </c>
      <c r="AJ1016">
        <v>888</v>
      </c>
      <c r="AK1016">
        <v>0</v>
      </c>
      <c r="AL1016">
        <v>0</v>
      </c>
      <c r="AM1016">
        <v>0</v>
      </c>
      <c r="AN1016">
        <v>0</v>
      </c>
      <c r="AO1016">
        <v>0</v>
      </c>
      <c r="AP1016">
        <v>0</v>
      </c>
      <c r="AQ1016">
        <v>0</v>
      </c>
      <c r="AR1016">
        <v>0</v>
      </c>
    </row>
    <row r="1017" spans="1:44" x14ac:dyDescent="0.2">
      <c r="A1017">
        <f>ROW(Source!A544)</f>
        <v>544</v>
      </c>
      <c r="B1017">
        <v>86296655</v>
      </c>
      <c r="C1017">
        <v>86296644</v>
      </c>
      <c r="D1017">
        <v>27441327</v>
      </c>
      <c r="E1017">
        <v>1</v>
      </c>
      <c r="F1017">
        <v>1</v>
      </c>
      <c r="G1017">
        <v>1</v>
      </c>
      <c r="H1017">
        <v>2</v>
      </c>
      <c r="I1017" t="s">
        <v>936</v>
      </c>
      <c r="J1017" t="s">
        <v>937</v>
      </c>
      <c r="K1017" t="s">
        <v>938</v>
      </c>
      <c r="L1017">
        <v>1368</v>
      </c>
      <c r="N1017">
        <v>1011</v>
      </c>
      <c r="O1017" t="s">
        <v>927</v>
      </c>
      <c r="P1017" t="s">
        <v>927</v>
      </c>
      <c r="Q1017">
        <v>1</v>
      </c>
      <c r="X1017">
        <v>7.0000000000000007E-2</v>
      </c>
      <c r="Y1017">
        <v>0</v>
      </c>
      <c r="Z1017">
        <v>93.37</v>
      </c>
      <c r="AA1017">
        <v>11.69</v>
      </c>
      <c r="AB1017">
        <v>0</v>
      </c>
      <c r="AC1017">
        <v>0</v>
      </c>
      <c r="AD1017">
        <v>1</v>
      </c>
      <c r="AE1017">
        <v>0</v>
      </c>
      <c r="AF1017" t="s">
        <v>6</v>
      </c>
      <c r="AG1017">
        <v>7.0000000000000007E-2</v>
      </c>
      <c r="AH1017">
        <v>2</v>
      </c>
      <c r="AI1017">
        <v>86296648</v>
      </c>
      <c r="AJ1017">
        <v>889</v>
      </c>
      <c r="AK1017">
        <v>0</v>
      </c>
      <c r="AL1017">
        <v>0</v>
      </c>
      <c r="AM1017">
        <v>0</v>
      </c>
      <c r="AN1017">
        <v>0</v>
      </c>
      <c r="AO1017">
        <v>0</v>
      </c>
      <c r="AP1017">
        <v>0</v>
      </c>
      <c r="AQ1017">
        <v>0</v>
      </c>
      <c r="AR1017">
        <v>0</v>
      </c>
    </row>
    <row r="1018" spans="1:44" x14ac:dyDescent="0.2">
      <c r="A1018">
        <f>ROW(Source!A544)</f>
        <v>544</v>
      </c>
      <c r="B1018">
        <v>86296656</v>
      </c>
      <c r="C1018">
        <v>86296644</v>
      </c>
      <c r="D1018">
        <v>27378635</v>
      </c>
      <c r="E1018">
        <v>1</v>
      </c>
      <c r="F1018">
        <v>1</v>
      </c>
      <c r="G1018">
        <v>1</v>
      </c>
      <c r="H1018">
        <v>3</v>
      </c>
      <c r="I1018" t="s">
        <v>1169</v>
      </c>
      <c r="J1018" t="s">
        <v>1170</v>
      </c>
      <c r="K1018" t="s">
        <v>1171</v>
      </c>
      <c r="L1018">
        <v>1348</v>
      </c>
      <c r="N1018">
        <v>1009</v>
      </c>
      <c r="O1018" t="s">
        <v>63</v>
      </c>
      <c r="P1018" t="s">
        <v>63</v>
      </c>
      <c r="Q1018">
        <v>1000</v>
      </c>
      <c r="X1018">
        <v>4.0000000000000001E-3</v>
      </c>
      <c r="Y1018">
        <v>8921.83</v>
      </c>
      <c r="Z1018">
        <v>0</v>
      </c>
      <c r="AA1018">
        <v>0</v>
      </c>
      <c r="AB1018">
        <v>0</v>
      </c>
      <c r="AC1018">
        <v>0</v>
      </c>
      <c r="AD1018">
        <v>1</v>
      </c>
      <c r="AE1018">
        <v>0</v>
      </c>
      <c r="AF1018" t="s">
        <v>6</v>
      </c>
      <c r="AG1018">
        <v>4.0000000000000001E-3</v>
      </c>
      <c r="AH1018">
        <v>3</v>
      </c>
      <c r="AI1018">
        <v>-1</v>
      </c>
      <c r="AJ1018" t="s">
        <v>6</v>
      </c>
      <c r="AK1018">
        <v>4</v>
      </c>
      <c r="AL1018">
        <v>-35.68732</v>
      </c>
      <c r="AM1018">
        <v>0</v>
      </c>
      <c r="AN1018">
        <v>0</v>
      </c>
      <c r="AO1018">
        <v>0</v>
      </c>
      <c r="AP1018">
        <v>0</v>
      </c>
      <c r="AQ1018">
        <v>0</v>
      </c>
      <c r="AR1018">
        <v>1</v>
      </c>
    </row>
    <row r="1019" spans="1:44" x14ac:dyDescent="0.2">
      <c r="A1019">
        <f>ROW(Source!A544)</f>
        <v>544</v>
      </c>
      <c r="B1019">
        <v>86296657</v>
      </c>
      <c r="C1019">
        <v>86296644</v>
      </c>
      <c r="D1019">
        <v>27377911</v>
      </c>
      <c r="E1019">
        <v>1</v>
      </c>
      <c r="F1019">
        <v>1</v>
      </c>
      <c r="G1019">
        <v>1</v>
      </c>
      <c r="H1019">
        <v>3</v>
      </c>
      <c r="I1019" t="s">
        <v>1172</v>
      </c>
      <c r="J1019" t="s">
        <v>1173</v>
      </c>
      <c r="K1019" t="s">
        <v>1174</v>
      </c>
      <c r="L1019">
        <v>1348</v>
      </c>
      <c r="N1019">
        <v>1009</v>
      </c>
      <c r="O1019" t="s">
        <v>63</v>
      </c>
      <c r="P1019" t="s">
        <v>63</v>
      </c>
      <c r="Q1019">
        <v>1000</v>
      </c>
      <c r="X1019">
        <v>1.2E-2</v>
      </c>
      <c r="Y1019">
        <v>8190</v>
      </c>
      <c r="Z1019">
        <v>0</v>
      </c>
      <c r="AA1019">
        <v>0</v>
      </c>
      <c r="AB1019">
        <v>0</v>
      </c>
      <c r="AC1019">
        <v>0</v>
      </c>
      <c r="AD1019">
        <v>1</v>
      </c>
      <c r="AE1019">
        <v>0</v>
      </c>
      <c r="AF1019" t="s">
        <v>6</v>
      </c>
      <c r="AG1019">
        <v>1.2E-2</v>
      </c>
      <c r="AH1019">
        <v>3</v>
      </c>
      <c r="AI1019">
        <v>-1</v>
      </c>
      <c r="AJ1019" t="s">
        <v>6</v>
      </c>
      <c r="AK1019">
        <v>4</v>
      </c>
      <c r="AL1019">
        <v>-98.28</v>
      </c>
      <c r="AM1019">
        <v>0</v>
      </c>
      <c r="AN1019">
        <v>0</v>
      </c>
      <c r="AO1019">
        <v>0</v>
      </c>
      <c r="AP1019">
        <v>0</v>
      </c>
      <c r="AQ1019">
        <v>0</v>
      </c>
      <c r="AR1019">
        <v>1</v>
      </c>
    </row>
    <row r="1020" spans="1:44" x14ac:dyDescent="0.2">
      <c r="A1020">
        <f>ROW(Source!A544)</f>
        <v>544</v>
      </c>
      <c r="B1020">
        <v>86296658</v>
      </c>
      <c r="C1020">
        <v>86296644</v>
      </c>
      <c r="D1020">
        <v>27377508</v>
      </c>
      <c r="E1020">
        <v>1</v>
      </c>
      <c r="F1020">
        <v>1</v>
      </c>
      <c r="G1020">
        <v>1</v>
      </c>
      <c r="H1020">
        <v>3</v>
      </c>
      <c r="I1020" t="s">
        <v>1175</v>
      </c>
      <c r="J1020" t="s">
        <v>1176</v>
      </c>
      <c r="K1020" t="s">
        <v>1177</v>
      </c>
      <c r="L1020">
        <v>1348</v>
      </c>
      <c r="N1020">
        <v>1009</v>
      </c>
      <c r="O1020" t="s">
        <v>63</v>
      </c>
      <c r="P1020" t="s">
        <v>63</v>
      </c>
      <c r="Q1020">
        <v>1000</v>
      </c>
      <c r="X1020">
        <v>0.78200000000000003</v>
      </c>
      <c r="Y1020">
        <v>11319.36</v>
      </c>
      <c r="Z1020">
        <v>0</v>
      </c>
      <c r="AA1020">
        <v>0</v>
      </c>
      <c r="AB1020">
        <v>0</v>
      </c>
      <c r="AC1020">
        <v>0</v>
      </c>
      <c r="AD1020">
        <v>1</v>
      </c>
      <c r="AE1020">
        <v>0</v>
      </c>
      <c r="AF1020" t="s">
        <v>6</v>
      </c>
      <c r="AG1020">
        <v>0.78200000000000003</v>
      </c>
      <c r="AH1020">
        <v>3</v>
      </c>
      <c r="AI1020">
        <v>-1</v>
      </c>
      <c r="AJ1020" t="s">
        <v>6</v>
      </c>
      <c r="AK1020">
        <v>4</v>
      </c>
      <c r="AL1020">
        <v>-8851.739520000001</v>
      </c>
      <c r="AM1020">
        <v>0</v>
      </c>
      <c r="AN1020">
        <v>0</v>
      </c>
      <c r="AO1020">
        <v>0</v>
      </c>
      <c r="AP1020">
        <v>0</v>
      </c>
      <c r="AQ1020">
        <v>0</v>
      </c>
      <c r="AR1020">
        <v>1</v>
      </c>
    </row>
    <row r="1021" spans="1:44" x14ac:dyDescent="0.2">
      <c r="A1021">
        <f>ROW(Source!A552)</f>
        <v>552</v>
      </c>
      <c r="B1021">
        <v>86296679</v>
      </c>
      <c r="C1021">
        <v>86296663</v>
      </c>
      <c r="D1021">
        <v>27498693</v>
      </c>
      <c r="E1021">
        <v>1</v>
      </c>
      <c r="F1021">
        <v>1</v>
      </c>
      <c r="G1021">
        <v>1</v>
      </c>
      <c r="H1021">
        <v>1</v>
      </c>
      <c r="I1021" t="s">
        <v>1029</v>
      </c>
      <c r="J1021" t="s">
        <v>6</v>
      </c>
      <c r="K1021" t="s">
        <v>1030</v>
      </c>
      <c r="L1021">
        <v>1369</v>
      </c>
      <c r="N1021">
        <v>1013</v>
      </c>
      <c r="O1021" t="s">
        <v>921</v>
      </c>
      <c r="P1021" t="s">
        <v>921</v>
      </c>
      <c r="Q1021">
        <v>1</v>
      </c>
      <c r="X1021">
        <v>63.28</v>
      </c>
      <c r="Y1021">
        <v>0</v>
      </c>
      <c r="Z1021">
        <v>0</v>
      </c>
      <c r="AA1021">
        <v>0</v>
      </c>
      <c r="AB1021">
        <v>8.82</v>
      </c>
      <c r="AC1021">
        <v>0</v>
      </c>
      <c r="AD1021">
        <v>1</v>
      </c>
      <c r="AE1021">
        <v>1</v>
      </c>
      <c r="AF1021" t="s">
        <v>6</v>
      </c>
      <c r="AG1021">
        <v>63.28</v>
      </c>
      <c r="AH1021">
        <v>2</v>
      </c>
      <c r="AI1021">
        <v>86296664</v>
      </c>
      <c r="AJ1021">
        <v>893</v>
      </c>
      <c r="AK1021">
        <v>0</v>
      </c>
      <c r="AL1021">
        <v>0</v>
      </c>
      <c r="AM1021">
        <v>0</v>
      </c>
      <c r="AN1021">
        <v>0</v>
      </c>
      <c r="AO1021">
        <v>0</v>
      </c>
      <c r="AP1021">
        <v>0</v>
      </c>
      <c r="AQ1021">
        <v>0</v>
      </c>
      <c r="AR1021">
        <v>0</v>
      </c>
    </row>
    <row r="1022" spans="1:44" x14ac:dyDescent="0.2">
      <c r="A1022">
        <f>ROW(Source!A552)</f>
        <v>552</v>
      </c>
      <c r="B1022">
        <v>86296680</v>
      </c>
      <c r="C1022">
        <v>86296663</v>
      </c>
      <c r="D1022">
        <v>121548</v>
      </c>
      <c r="E1022">
        <v>1</v>
      </c>
      <c r="F1022">
        <v>1</v>
      </c>
      <c r="G1022">
        <v>1</v>
      </c>
      <c r="H1022">
        <v>1</v>
      </c>
      <c r="I1022" t="s">
        <v>39</v>
      </c>
      <c r="J1022" t="s">
        <v>6</v>
      </c>
      <c r="K1022" t="s">
        <v>922</v>
      </c>
      <c r="L1022">
        <v>608254</v>
      </c>
      <c r="N1022">
        <v>1013</v>
      </c>
      <c r="O1022" t="s">
        <v>923</v>
      </c>
      <c r="P1022" t="s">
        <v>923</v>
      </c>
      <c r="Q1022">
        <v>1</v>
      </c>
      <c r="X1022">
        <v>3.82</v>
      </c>
      <c r="Y1022">
        <v>0</v>
      </c>
      <c r="Z1022">
        <v>0</v>
      </c>
      <c r="AA1022">
        <v>0</v>
      </c>
      <c r="AB1022">
        <v>0</v>
      </c>
      <c r="AC1022">
        <v>0</v>
      </c>
      <c r="AD1022">
        <v>1</v>
      </c>
      <c r="AE1022">
        <v>2</v>
      </c>
      <c r="AF1022" t="s">
        <v>6</v>
      </c>
      <c r="AG1022">
        <v>3.82</v>
      </c>
      <c r="AH1022">
        <v>2</v>
      </c>
      <c r="AI1022">
        <v>86296665</v>
      </c>
      <c r="AJ1022">
        <v>894</v>
      </c>
      <c r="AK1022">
        <v>0</v>
      </c>
      <c r="AL1022">
        <v>0</v>
      </c>
      <c r="AM1022">
        <v>0</v>
      </c>
      <c r="AN1022">
        <v>0</v>
      </c>
      <c r="AO1022">
        <v>0</v>
      </c>
      <c r="AP1022">
        <v>0</v>
      </c>
      <c r="AQ1022">
        <v>0</v>
      </c>
      <c r="AR1022">
        <v>0</v>
      </c>
    </row>
    <row r="1023" spans="1:44" x14ac:dyDescent="0.2">
      <c r="A1023">
        <f>ROW(Source!A552)</f>
        <v>552</v>
      </c>
      <c r="B1023">
        <v>86296681</v>
      </c>
      <c r="C1023">
        <v>86296663</v>
      </c>
      <c r="D1023">
        <v>27439431</v>
      </c>
      <c r="E1023">
        <v>1</v>
      </c>
      <c r="F1023">
        <v>1</v>
      </c>
      <c r="G1023">
        <v>1</v>
      </c>
      <c r="H1023">
        <v>2</v>
      </c>
      <c r="I1023" t="s">
        <v>977</v>
      </c>
      <c r="J1023" t="s">
        <v>978</v>
      </c>
      <c r="K1023" t="s">
        <v>979</v>
      </c>
      <c r="L1023">
        <v>1368</v>
      </c>
      <c r="N1023">
        <v>1011</v>
      </c>
      <c r="O1023" t="s">
        <v>927</v>
      </c>
      <c r="P1023" t="s">
        <v>927</v>
      </c>
      <c r="Q1023">
        <v>1</v>
      </c>
      <c r="X1023">
        <v>0.1</v>
      </c>
      <c r="Y1023">
        <v>0</v>
      </c>
      <c r="Z1023">
        <v>120.8</v>
      </c>
      <c r="AA1023">
        <v>15.54</v>
      </c>
      <c r="AB1023">
        <v>0</v>
      </c>
      <c r="AC1023">
        <v>0</v>
      </c>
      <c r="AD1023">
        <v>1</v>
      </c>
      <c r="AE1023">
        <v>0</v>
      </c>
      <c r="AF1023" t="s">
        <v>6</v>
      </c>
      <c r="AG1023">
        <v>0.1</v>
      </c>
      <c r="AH1023">
        <v>2</v>
      </c>
      <c r="AI1023">
        <v>86296666</v>
      </c>
      <c r="AJ1023">
        <v>895</v>
      </c>
      <c r="AK1023">
        <v>0</v>
      </c>
      <c r="AL1023">
        <v>0</v>
      </c>
      <c r="AM1023">
        <v>0</v>
      </c>
      <c r="AN1023">
        <v>0</v>
      </c>
      <c r="AO1023">
        <v>0</v>
      </c>
      <c r="AP1023">
        <v>0</v>
      </c>
      <c r="AQ1023">
        <v>0</v>
      </c>
      <c r="AR1023">
        <v>0</v>
      </c>
    </row>
    <row r="1024" spans="1:44" x14ac:dyDescent="0.2">
      <c r="A1024">
        <f>ROW(Source!A552)</f>
        <v>552</v>
      </c>
      <c r="B1024">
        <v>86296682</v>
      </c>
      <c r="C1024">
        <v>86296663</v>
      </c>
      <c r="D1024">
        <v>27439499</v>
      </c>
      <c r="E1024">
        <v>1</v>
      </c>
      <c r="F1024">
        <v>1</v>
      </c>
      <c r="G1024">
        <v>1</v>
      </c>
      <c r="H1024">
        <v>2</v>
      </c>
      <c r="I1024" t="s">
        <v>930</v>
      </c>
      <c r="J1024" t="s">
        <v>931</v>
      </c>
      <c r="K1024" t="s">
        <v>932</v>
      </c>
      <c r="L1024">
        <v>1368</v>
      </c>
      <c r="N1024">
        <v>1011</v>
      </c>
      <c r="O1024" t="s">
        <v>927</v>
      </c>
      <c r="P1024" t="s">
        <v>927</v>
      </c>
      <c r="Q1024">
        <v>1</v>
      </c>
      <c r="X1024">
        <v>0.12</v>
      </c>
      <c r="Y1024">
        <v>0</v>
      </c>
      <c r="Z1024">
        <v>112.67</v>
      </c>
      <c r="AA1024">
        <v>13.61</v>
      </c>
      <c r="AB1024">
        <v>0</v>
      </c>
      <c r="AC1024">
        <v>0</v>
      </c>
      <c r="AD1024">
        <v>1</v>
      </c>
      <c r="AE1024">
        <v>0</v>
      </c>
      <c r="AF1024" t="s">
        <v>6</v>
      </c>
      <c r="AG1024">
        <v>0.12</v>
      </c>
      <c r="AH1024">
        <v>2</v>
      </c>
      <c r="AI1024">
        <v>86296667</v>
      </c>
      <c r="AJ1024">
        <v>896</v>
      </c>
      <c r="AK1024">
        <v>0</v>
      </c>
      <c r="AL1024">
        <v>0</v>
      </c>
      <c r="AM1024">
        <v>0</v>
      </c>
      <c r="AN1024">
        <v>0</v>
      </c>
      <c r="AO1024">
        <v>0</v>
      </c>
      <c r="AP1024">
        <v>0</v>
      </c>
      <c r="AQ1024">
        <v>0</v>
      </c>
      <c r="AR1024">
        <v>0</v>
      </c>
    </row>
    <row r="1025" spans="1:44" x14ac:dyDescent="0.2">
      <c r="A1025">
        <f>ROW(Source!A552)</f>
        <v>552</v>
      </c>
      <c r="B1025">
        <v>86296683</v>
      </c>
      <c r="C1025">
        <v>86296663</v>
      </c>
      <c r="D1025">
        <v>27439520</v>
      </c>
      <c r="E1025">
        <v>1</v>
      </c>
      <c r="F1025">
        <v>1</v>
      </c>
      <c r="G1025">
        <v>1</v>
      </c>
      <c r="H1025">
        <v>2</v>
      </c>
      <c r="I1025" t="s">
        <v>1031</v>
      </c>
      <c r="J1025" t="s">
        <v>1032</v>
      </c>
      <c r="K1025" t="s">
        <v>1033</v>
      </c>
      <c r="L1025">
        <v>1368</v>
      </c>
      <c r="N1025">
        <v>1011</v>
      </c>
      <c r="O1025" t="s">
        <v>927</v>
      </c>
      <c r="P1025" t="s">
        <v>927</v>
      </c>
      <c r="Q1025">
        <v>1</v>
      </c>
      <c r="X1025">
        <v>3.6</v>
      </c>
      <c r="Y1025">
        <v>0</v>
      </c>
      <c r="Z1025">
        <v>116.59</v>
      </c>
      <c r="AA1025">
        <v>13.61</v>
      </c>
      <c r="AB1025">
        <v>0</v>
      </c>
      <c r="AC1025">
        <v>0</v>
      </c>
      <c r="AD1025">
        <v>1</v>
      </c>
      <c r="AE1025">
        <v>0</v>
      </c>
      <c r="AF1025" t="s">
        <v>6</v>
      </c>
      <c r="AG1025">
        <v>3.6</v>
      </c>
      <c r="AH1025">
        <v>2</v>
      </c>
      <c r="AI1025">
        <v>86296668</v>
      </c>
      <c r="AJ1025">
        <v>897</v>
      </c>
      <c r="AK1025">
        <v>0</v>
      </c>
      <c r="AL1025">
        <v>0</v>
      </c>
      <c r="AM1025">
        <v>0</v>
      </c>
      <c r="AN1025">
        <v>0</v>
      </c>
      <c r="AO1025">
        <v>0</v>
      </c>
      <c r="AP1025">
        <v>0</v>
      </c>
      <c r="AQ1025">
        <v>0</v>
      </c>
      <c r="AR1025">
        <v>0</v>
      </c>
    </row>
    <row r="1026" spans="1:44" x14ac:dyDescent="0.2">
      <c r="A1026">
        <f>ROW(Source!A552)</f>
        <v>552</v>
      </c>
      <c r="B1026">
        <v>86296684</v>
      </c>
      <c r="C1026">
        <v>86296663</v>
      </c>
      <c r="D1026">
        <v>27439705</v>
      </c>
      <c r="E1026">
        <v>1</v>
      </c>
      <c r="F1026">
        <v>1</v>
      </c>
      <c r="G1026">
        <v>1</v>
      </c>
      <c r="H1026">
        <v>2</v>
      </c>
      <c r="I1026" t="s">
        <v>986</v>
      </c>
      <c r="J1026" t="s">
        <v>987</v>
      </c>
      <c r="K1026" t="s">
        <v>988</v>
      </c>
      <c r="L1026">
        <v>1368</v>
      </c>
      <c r="N1026">
        <v>1011</v>
      </c>
      <c r="O1026" t="s">
        <v>927</v>
      </c>
      <c r="P1026" t="s">
        <v>927</v>
      </c>
      <c r="Q1026">
        <v>1</v>
      </c>
      <c r="X1026">
        <v>1.46</v>
      </c>
      <c r="Y1026">
        <v>0</v>
      </c>
      <c r="Z1026">
        <v>1.1000000000000001</v>
      </c>
      <c r="AA1026">
        <v>0</v>
      </c>
      <c r="AB1026">
        <v>0</v>
      </c>
      <c r="AC1026">
        <v>0</v>
      </c>
      <c r="AD1026">
        <v>1</v>
      </c>
      <c r="AE1026">
        <v>0</v>
      </c>
      <c r="AF1026" t="s">
        <v>6</v>
      </c>
      <c r="AG1026">
        <v>1.46</v>
      </c>
      <c r="AH1026">
        <v>2</v>
      </c>
      <c r="AI1026">
        <v>86296669</v>
      </c>
      <c r="AJ1026">
        <v>898</v>
      </c>
      <c r="AK1026">
        <v>0</v>
      </c>
      <c r="AL1026">
        <v>0</v>
      </c>
      <c r="AM1026">
        <v>0</v>
      </c>
      <c r="AN1026">
        <v>0</v>
      </c>
      <c r="AO1026">
        <v>0</v>
      </c>
      <c r="AP1026">
        <v>0</v>
      </c>
      <c r="AQ1026">
        <v>0</v>
      </c>
      <c r="AR1026">
        <v>0</v>
      </c>
    </row>
    <row r="1027" spans="1:44" x14ac:dyDescent="0.2">
      <c r="A1027">
        <f>ROW(Source!A552)</f>
        <v>552</v>
      </c>
      <c r="B1027">
        <v>86296685</v>
      </c>
      <c r="C1027">
        <v>86296663</v>
      </c>
      <c r="D1027">
        <v>27439713</v>
      </c>
      <c r="E1027">
        <v>1</v>
      </c>
      <c r="F1027">
        <v>1</v>
      </c>
      <c r="G1027">
        <v>1</v>
      </c>
      <c r="H1027">
        <v>2</v>
      </c>
      <c r="I1027" t="s">
        <v>989</v>
      </c>
      <c r="J1027" t="s">
        <v>990</v>
      </c>
      <c r="K1027" t="s">
        <v>991</v>
      </c>
      <c r="L1027">
        <v>1368</v>
      </c>
      <c r="N1027">
        <v>1011</v>
      </c>
      <c r="O1027" t="s">
        <v>927</v>
      </c>
      <c r="P1027" t="s">
        <v>927</v>
      </c>
      <c r="Q1027">
        <v>1</v>
      </c>
      <c r="X1027">
        <v>0.1</v>
      </c>
      <c r="Y1027">
        <v>0</v>
      </c>
      <c r="Z1027">
        <v>11.76</v>
      </c>
      <c r="AA1027">
        <v>0</v>
      </c>
      <c r="AB1027">
        <v>0</v>
      </c>
      <c r="AC1027">
        <v>0</v>
      </c>
      <c r="AD1027">
        <v>1</v>
      </c>
      <c r="AE1027">
        <v>0</v>
      </c>
      <c r="AF1027" t="s">
        <v>6</v>
      </c>
      <c r="AG1027">
        <v>0.1</v>
      </c>
      <c r="AH1027">
        <v>2</v>
      </c>
      <c r="AI1027">
        <v>86296670</v>
      </c>
      <c r="AJ1027">
        <v>899</v>
      </c>
      <c r="AK1027">
        <v>0</v>
      </c>
      <c r="AL1027">
        <v>0</v>
      </c>
      <c r="AM1027">
        <v>0</v>
      </c>
      <c r="AN1027">
        <v>0</v>
      </c>
      <c r="AO1027">
        <v>0</v>
      </c>
      <c r="AP1027">
        <v>0</v>
      </c>
      <c r="AQ1027">
        <v>0</v>
      </c>
      <c r="AR1027">
        <v>0</v>
      </c>
    </row>
    <row r="1028" spans="1:44" x14ac:dyDescent="0.2">
      <c r="A1028">
        <f>ROW(Source!A552)</f>
        <v>552</v>
      </c>
      <c r="B1028">
        <v>86296686</v>
      </c>
      <c r="C1028">
        <v>86296663</v>
      </c>
      <c r="D1028">
        <v>27441327</v>
      </c>
      <c r="E1028">
        <v>1</v>
      </c>
      <c r="F1028">
        <v>1</v>
      </c>
      <c r="G1028">
        <v>1</v>
      </c>
      <c r="H1028">
        <v>2</v>
      </c>
      <c r="I1028" t="s">
        <v>936</v>
      </c>
      <c r="J1028" t="s">
        <v>937</v>
      </c>
      <c r="K1028" t="s">
        <v>938</v>
      </c>
      <c r="L1028">
        <v>1368</v>
      </c>
      <c r="N1028">
        <v>1011</v>
      </c>
      <c r="O1028" t="s">
        <v>927</v>
      </c>
      <c r="P1028" t="s">
        <v>927</v>
      </c>
      <c r="Q1028">
        <v>1</v>
      </c>
      <c r="X1028">
        <v>0.19</v>
      </c>
      <c r="Y1028">
        <v>0</v>
      </c>
      <c r="Z1028">
        <v>93.37</v>
      </c>
      <c r="AA1028">
        <v>11.69</v>
      </c>
      <c r="AB1028">
        <v>0</v>
      </c>
      <c r="AC1028">
        <v>0</v>
      </c>
      <c r="AD1028">
        <v>1</v>
      </c>
      <c r="AE1028">
        <v>0</v>
      </c>
      <c r="AF1028" t="s">
        <v>6</v>
      </c>
      <c r="AG1028">
        <v>0.19</v>
      </c>
      <c r="AH1028">
        <v>2</v>
      </c>
      <c r="AI1028">
        <v>86296671</v>
      </c>
      <c r="AJ1028">
        <v>900</v>
      </c>
      <c r="AK1028">
        <v>0</v>
      </c>
      <c r="AL1028">
        <v>0</v>
      </c>
      <c r="AM1028">
        <v>0</v>
      </c>
      <c r="AN1028">
        <v>0</v>
      </c>
      <c r="AO1028">
        <v>0</v>
      </c>
      <c r="AP1028">
        <v>0</v>
      </c>
      <c r="AQ1028">
        <v>0</v>
      </c>
      <c r="AR1028">
        <v>0</v>
      </c>
    </row>
    <row r="1029" spans="1:44" x14ac:dyDescent="0.2">
      <c r="A1029">
        <f>ROW(Source!A552)</f>
        <v>552</v>
      </c>
      <c r="B1029">
        <v>86296687</v>
      </c>
      <c r="C1029">
        <v>86296663</v>
      </c>
      <c r="D1029">
        <v>27371625</v>
      </c>
      <c r="E1029">
        <v>1</v>
      </c>
      <c r="F1029">
        <v>1</v>
      </c>
      <c r="G1029">
        <v>1</v>
      </c>
      <c r="H1029">
        <v>3</v>
      </c>
      <c r="I1029" t="s">
        <v>1071</v>
      </c>
      <c r="J1029" t="s">
        <v>1072</v>
      </c>
      <c r="K1029" t="s">
        <v>1073</v>
      </c>
      <c r="L1029">
        <v>1348</v>
      </c>
      <c r="N1029">
        <v>1009</v>
      </c>
      <c r="O1029" t="s">
        <v>63</v>
      </c>
      <c r="P1029" t="s">
        <v>63</v>
      </c>
      <c r="Q1029">
        <v>1000</v>
      </c>
      <c r="X1029">
        <v>1E-4</v>
      </c>
      <c r="Y1029">
        <v>37900</v>
      </c>
      <c r="Z1029">
        <v>0</v>
      </c>
      <c r="AA1029">
        <v>0</v>
      </c>
      <c r="AB1029">
        <v>0</v>
      </c>
      <c r="AC1029">
        <v>0</v>
      </c>
      <c r="AD1029">
        <v>1</v>
      </c>
      <c r="AE1029">
        <v>0</v>
      </c>
      <c r="AF1029" t="s">
        <v>6</v>
      </c>
      <c r="AG1029">
        <v>1E-4</v>
      </c>
      <c r="AH1029">
        <v>3</v>
      </c>
      <c r="AI1029">
        <v>-1</v>
      </c>
      <c r="AJ1029" t="s">
        <v>6</v>
      </c>
      <c r="AK1029">
        <v>4</v>
      </c>
      <c r="AL1029">
        <v>-3.79</v>
      </c>
      <c r="AM1029">
        <v>0</v>
      </c>
      <c r="AN1029">
        <v>0</v>
      </c>
      <c r="AO1029">
        <v>0</v>
      </c>
      <c r="AP1029">
        <v>0</v>
      </c>
      <c r="AQ1029">
        <v>0</v>
      </c>
      <c r="AR1029">
        <v>1</v>
      </c>
    </row>
    <row r="1030" spans="1:44" x14ac:dyDescent="0.2">
      <c r="A1030">
        <f>ROW(Source!A552)</f>
        <v>552</v>
      </c>
      <c r="B1030">
        <v>86296688</v>
      </c>
      <c r="C1030">
        <v>86296663</v>
      </c>
      <c r="D1030">
        <v>27371079</v>
      </c>
      <c r="E1030">
        <v>1</v>
      </c>
      <c r="F1030">
        <v>1</v>
      </c>
      <c r="G1030">
        <v>1</v>
      </c>
      <c r="H1030">
        <v>3</v>
      </c>
      <c r="I1030" t="s">
        <v>249</v>
      </c>
      <c r="J1030" t="s">
        <v>251</v>
      </c>
      <c r="K1030" t="s">
        <v>250</v>
      </c>
      <c r="L1030">
        <v>1339</v>
      </c>
      <c r="N1030">
        <v>1007</v>
      </c>
      <c r="O1030" t="s">
        <v>32</v>
      </c>
      <c r="P1030" t="s">
        <v>32</v>
      </c>
      <c r="Q1030">
        <v>1</v>
      </c>
      <c r="X1030">
        <v>1.2</v>
      </c>
      <c r="Y1030">
        <v>6.22</v>
      </c>
      <c r="Z1030">
        <v>0</v>
      </c>
      <c r="AA1030">
        <v>0</v>
      </c>
      <c r="AB1030">
        <v>0</v>
      </c>
      <c r="AC1030">
        <v>0</v>
      </c>
      <c r="AD1030">
        <v>1</v>
      </c>
      <c r="AE1030">
        <v>0</v>
      </c>
      <c r="AF1030" t="s">
        <v>6</v>
      </c>
      <c r="AG1030">
        <v>1.2</v>
      </c>
      <c r="AH1030">
        <v>2</v>
      </c>
      <c r="AI1030">
        <v>86296672</v>
      </c>
      <c r="AJ1030">
        <v>901</v>
      </c>
      <c r="AK1030">
        <v>3</v>
      </c>
      <c r="AL1030">
        <v>-7.4639999999999995</v>
      </c>
      <c r="AM1030">
        <v>0</v>
      </c>
      <c r="AN1030">
        <v>0</v>
      </c>
      <c r="AO1030">
        <v>0</v>
      </c>
      <c r="AP1030">
        <v>0</v>
      </c>
      <c r="AQ1030">
        <v>0</v>
      </c>
      <c r="AR1030">
        <v>1</v>
      </c>
    </row>
    <row r="1031" spans="1:44" x14ac:dyDescent="0.2">
      <c r="A1031">
        <f>ROW(Source!A552)</f>
        <v>552</v>
      </c>
      <c r="B1031">
        <v>86296689</v>
      </c>
      <c r="C1031">
        <v>86296663</v>
      </c>
      <c r="D1031">
        <v>27377902</v>
      </c>
      <c r="E1031">
        <v>1</v>
      </c>
      <c r="F1031">
        <v>1</v>
      </c>
      <c r="G1031">
        <v>1</v>
      </c>
      <c r="H1031">
        <v>3</v>
      </c>
      <c r="I1031" t="s">
        <v>1074</v>
      </c>
      <c r="J1031" t="s">
        <v>1075</v>
      </c>
      <c r="K1031" t="s">
        <v>1076</v>
      </c>
      <c r="L1031">
        <v>1348</v>
      </c>
      <c r="N1031">
        <v>1009</v>
      </c>
      <c r="O1031" t="s">
        <v>63</v>
      </c>
      <c r="P1031" t="s">
        <v>63</v>
      </c>
      <c r="Q1031">
        <v>1000</v>
      </c>
      <c r="X1031">
        <v>3.0000000000000001E-5</v>
      </c>
      <c r="Y1031">
        <v>4965.4399999999996</v>
      </c>
      <c r="Z1031">
        <v>0</v>
      </c>
      <c r="AA1031">
        <v>0</v>
      </c>
      <c r="AB1031">
        <v>0</v>
      </c>
      <c r="AC1031">
        <v>0</v>
      </c>
      <c r="AD1031">
        <v>1</v>
      </c>
      <c r="AE1031">
        <v>0</v>
      </c>
      <c r="AF1031" t="s">
        <v>6</v>
      </c>
      <c r="AG1031">
        <v>3.0000000000000001E-5</v>
      </c>
      <c r="AH1031">
        <v>3</v>
      </c>
      <c r="AI1031">
        <v>-1</v>
      </c>
      <c r="AJ1031" t="s">
        <v>6</v>
      </c>
      <c r="AK1031">
        <v>4</v>
      </c>
      <c r="AL1031">
        <v>-0.14896319999999999</v>
      </c>
      <c r="AM1031">
        <v>0</v>
      </c>
      <c r="AN1031">
        <v>0</v>
      </c>
      <c r="AO1031">
        <v>0</v>
      </c>
      <c r="AP1031">
        <v>0</v>
      </c>
      <c r="AQ1031">
        <v>0</v>
      </c>
      <c r="AR1031">
        <v>1</v>
      </c>
    </row>
    <row r="1032" spans="1:44" x14ac:dyDescent="0.2">
      <c r="A1032">
        <f>ROW(Source!A552)</f>
        <v>552</v>
      </c>
      <c r="B1032">
        <v>86296690</v>
      </c>
      <c r="C1032">
        <v>86296663</v>
      </c>
      <c r="D1032">
        <v>27378107</v>
      </c>
      <c r="E1032">
        <v>1</v>
      </c>
      <c r="F1032">
        <v>1</v>
      </c>
      <c r="G1032">
        <v>1</v>
      </c>
      <c r="H1032">
        <v>3</v>
      </c>
      <c r="I1032" t="s">
        <v>1077</v>
      </c>
      <c r="J1032" t="s">
        <v>1078</v>
      </c>
      <c r="K1032" t="s">
        <v>1079</v>
      </c>
      <c r="L1032">
        <v>1348</v>
      </c>
      <c r="N1032">
        <v>1009</v>
      </c>
      <c r="O1032" t="s">
        <v>63</v>
      </c>
      <c r="P1032" t="s">
        <v>63</v>
      </c>
      <c r="Q1032">
        <v>1000</v>
      </c>
      <c r="X1032">
        <v>1.9400000000000001E-3</v>
      </c>
      <c r="Y1032">
        <v>4950</v>
      </c>
      <c r="Z1032">
        <v>0</v>
      </c>
      <c r="AA1032">
        <v>0</v>
      </c>
      <c r="AB1032">
        <v>0</v>
      </c>
      <c r="AC1032">
        <v>0</v>
      </c>
      <c r="AD1032">
        <v>1</v>
      </c>
      <c r="AE1032">
        <v>0</v>
      </c>
      <c r="AF1032" t="s">
        <v>6</v>
      </c>
      <c r="AG1032">
        <v>1.9400000000000001E-3</v>
      </c>
      <c r="AH1032">
        <v>3</v>
      </c>
      <c r="AI1032">
        <v>-1</v>
      </c>
      <c r="AJ1032" t="s">
        <v>6</v>
      </c>
      <c r="AK1032">
        <v>4</v>
      </c>
      <c r="AL1032">
        <v>-9.6029999999999998</v>
      </c>
      <c r="AM1032">
        <v>0</v>
      </c>
      <c r="AN1032">
        <v>0</v>
      </c>
      <c r="AO1032">
        <v>0</v>
      </c>
      <c r="AP1032">
        <v>0</v>
      </c>
      <c r="AQ1032">
        <v>0</v>
      </c>
      <c r="AR1032">
        <v>1</v>
      </c>
    </row>
    <row r="1033" spans="1:44" x14ac:dyDescent="0.2">
      <c r="A1033">
        <f>ROW(Source!A552)</f>
        <v>552</v>
      </c>
      <c r="B1033">
        <v>86296691</v>
      </c>
      <c r="C1033">
        <v>86296663</v>
      </c>
      <c r="D1033">
        <v>27378255</v>
      </c>
      <c r="E1033">
        <v>1</v>
      </c>
      <c r="F1033">
        <v>1</v>
      </c>
      <c r="G1033">
        <v>1</v>
      </c>
      <c r="H1033">
        <v>3</v>
      </c>
      <c r="I1033" t="s">
        <v>89</v>
      </c>
      <c r="J1033" t="s">
        <v>1121</v>
      </c>
      <c r="K1033" t="s">
        <v>90</v>
      </c>
      <c r="L1033">
        <v>1348</v>
      </c>
      <c r="N1033">
        <v>1009</v>
      </c>
      <c r="O1033" t="s">
        <v>63</v>
      </c>
      <c r="P1033" t="s">
        <v>63</v>
      </c>
      <c r="Q1033">
        <v>1000</v>
      </c>
      <c r="X1033">
        <v>4.4000000000000002E-4</v>
      </c>
      <c r="Y1033">
        <v>10380</v>
      </c>
      <c r="Z1033">
        <v>0</v>
      </c>
      <c r="AA1033">
        <v>0</v>
      </c>
      <c r="AB1033">
        <v>0</v>
      </c>
      <c r="AC1033">
        <v>0</v>
      </c>
      <c r="AD1033">
        <v>1</v>
      </c>
      <c r="AE1033">
        <v>0</v>
      </c>
      <c r="AF1033" t="s">
        <v>6</v>
      </c>
      <c r="AG1033">
        <v>4.4000000000000002E-4</v>
      </c>
      <c r="AH1033">
        <v>2</v>
      </c>
      <c r="AI1033">
        <v>86296673</v>
      </c>
      <c r="AJ1033">
        <v>902</v>
      </c>
      <c r="AK1033">
        <v>3</v>
      </c>
      <c r="AL1033">
        <v>-4.5672000000000006</v>
      </c>
      <c r="AM1033">
        <v>0</v>
      </c>
      <c r="AN1033">
        <v>0</v>
      </c>
      <c r="AO1033">
        <v>0</v>
      </c>
      <c r="AP1033">
        <v>0</v>
      </c>
      <c r="AQ1033">
        <v>0</v>
      </c>
      <c r="AR1033">
        <v>1</v>
      </c>
    </row>
    <row r="1034" spans="1:44" x14ac:dyDescent="0.2">
      <c r="A1034">
        <f>ROW(Source!A552)</f>
        <v>552</v>
      </c>
      <c r="B1034">
        <v>86296692</v>
      </c>
      <c r="C1034">
        <v>86296663</v>
      </c>
      <c r="D1034">
        <v>27378501</v>
      </c>
      <c r="E1034">
        <v>1</v>
      </c>
      <c r="F1034">
        <v>1</v>
      </c>
      <c r="G1034">
        <v>1</v>
      </c>
      <c r="H1034">
        <v>3</v>
      </c>
      <c r="I1034" t="s">
        <v>1083</v>
      </c>
      <c r="J1034" t="s">
        <v>1084</v>
      </c>
      <c r="K1034" t="s">
        <v>1085</v>
      </c>
      <c r="L1034">
        <v>1348</v>
      </c>
      <c r="N1034">
        <v>1009</v>
      </c>
      <c r="O1034" t="s">
        <v>63</v>
      </c>
      <c r="P1034" t="s">
        <v>63</v>
      </c>
      <c r="Q1034">
        <v>1000</v>
      </c>
      <c r="X1034">
        <v>2.1000000000000001E-2</v>
      </c>
      <c r="Y1034">
        <v>9100</v>
      </c>
      <c r="Z1034">
        <v>0</v>
      </c>
      <c r="AA1034">
        <v>0</v>
      </c>
      <c r="AB1034">
        <v>0</v>
      </c>
      <c r="AC1034">
        <v>0</v>
      </c>
      <c r="AD1034">
        <v>1</v>
      </c>
      <c r="AE1034">
        <v>0</v>
      </c>
      <c r="AF1034" t="s">
        <v>6</v>
      </c>
      <c r="AG1034">
        <v>2.1000000000000001E-2</v>
      </c>
      <c r="AH1034">
        <v>3</v>
      </c>
      <c r="AI1034">
        <v>-1</v>
      </c>
      <c r="AJ1034" t="s">
        <v>6</v>
      </c>
      <c r="AK1034">
        <v>4</v>
      </c>
      <c r="AL1034">
        <v>-191.10000000000002</v>
      </c>
      <c r="AM1034">
        <v>0</v>
      </c>
      <c r="AN1034">
        <v>0</v>
      </c>
      <c r="AO1034">
        <v>0</v>
      </c>
      <c r="AP1034">
        <v>0</v>
      </c>
      <c r="AQ1034">
        <v>0</v>
      </c>
      <c r="AR1034">
        <v>1</v>
      </c>
    </row>
    <row r="1035" spans="1:44" x14ac:dyDescent="0.2">
      <c r="A1035">
        <f>ROW(Source!A552)</f>
        <v>552</v>
      </c>
      <c r="B1035">
        <v>86296693</v>
      </c>
      <c r="C1035">
        <v>86296663</v>
      </c>
      <c r="D1035">
        <v>27378576</v>
      </c>
      <c r="E1035">
        <v>1</v>
      </c>
      <c r="F1035">
        <v>1</v>
      </c>
      <c r="G1035">
        <v>1</v>
      </c>
      <c r="H1035">
        <v>3</v>
      </c>
      <c r="I1035" t="s">
        <v>1040</v>
      </c>
      <c r="J1035" t="s">
        <v>1041</v>
      </c>
      <c r="K1035" t="s">
        <v>62</v>
      </c>
      <c r="L1035">
        <v>1348</v>
      </c>
      <c r="N1035">
        <v>1009</v>
      </c>
      <c r="O1035" t="s">
        <v>63</v>
      </c>
      <c r="P1035" t="s">
        <v>63</v>
      </c>
      <c r="Q1035">
        <v>1000</v>
      </c>
      <c r="X1035">
        <v>1.0000000000000001E-5</v>
      </c>
      <c r="Y1035">
        <v>12050</v>
      </c>
      <c r="Z1035">
        <v>0</v>
      </c>
      <c r="AA1035">
        <v>0</v>
      </c>
      <c r="AB1035">
        <v>0</v>
      </c>
      <c r="AC1035">
        <v>0</v>
      </c>
      <c r="AD1035">
        <v>1</v>
      </c>
      <c r="AE1035">
        <v>0</v>
      </c>
      <c r="AF1035" t="s">
        <v>6</v>
      </c>
      <c r="AG1035">
        <v>1.0000000000000001E-5</v>
      </c>
      <c r="AH1035">
        <v>3</v>
      </c>
      <c r="AI1035">
        <v>-1</v>
      </c>
      <c r="AJ1035" t="s">
        <v>6</v>
      </c>
      <c r="AK1035">
        <v>4</v>
      </c>
      <c r="AL1035">
        <v>-0.12050000000000001</v>
      </c>
      <c r="AM1035">
        <v>0</v>
      </c>
      <c r="AN1035">
        <v>0</v>
      </c>
      <c r="AO1035">
        <v>0</v>
      </c>
      <c r="AP1035">
        <v>0</v>
      </c>
      <c r="AQ1035">
        <v>0</v>
      </c>
      <c r="AR1035">
        <v>1</v>
      </c>
    </row>
    <row r="1036" spans="1:44" x14ac:dyDescent="0.2">
      <c r="A1036">
        <f>ROW(Source!A552)</f>
        <v>552</v>
      </c>
      <c r="B1036">
        <v>86296694</v>
      </c>
      <c r="C1036">
        <v>86296663</v>
      </c>
      <c r="D1036">
        <v>27371084</v>
      </c>
      <c r="E1036">
        <v>1</v>
      </c>
      <c r="F1036">
        <v>1</v>
      </c>
      <c r="G1036">
        <v>1</v>
      </c>
      <c r="H1036">
        <v>3</v>
      </c>
      <c r="I1036" t="s">
        <v>255</v>
      </c>
      <c r="J1036" t="s">
        <v>257</v>
      </c>
      <c r="K1036" t="s">
        <v>256</v>
      </c>
      <c r="L1036">
        <v>1346</v>
      </c>
      <c r="N1036">
        <v>1009</v>
      </c>
      <c r="O1036" t="s">
        <v>182</v>
      </c>
      <c r="P1036" t="s">
        <v>182</v>
      </c>
      <c r="Q1036">
        <v>1</v>
      </c>
      <c r="X1036">
        <v>0.36</v>
      </c>
      <c r="Y1036">
        <v>6.12</v>
      </c>
      <c r="Z1036">
        <v>0</v>
      </c>
      <c r="AA1036">
        <v>0</v>
      </c>
      <c r="AB1036">
        <v>0</v>
      </c>
      <c r="AC1036">
        <v>0</v>
      </c>
      <c r="AD1036">
        <v>1</v>
      </c>
      <c r="AE1036">
        <v>0</v>
      </c>
      <c r="AF1036" t="s">
        <v>6</v>
      </c>
      <c r="AG1036">
        <v>0.36</v>
      </c>
      <c r="AH1036">
        <v>2</v>
      </c>
      <c r="AI1036">
        <v>86296674</v>
      </c>
      <c r="AJ1036">
        <v>903</v>
      </c>
      <c r="AK1036">
        <v>3</v>
      </c>
      <c r="AL1036">
        <v>-2.2031999999999998</v>
      </c>
      <c r="AM1036">
        <v>0</v>
      </c>
      <c r="AN1036">
        <v>0</v>
      </c>
      <c r="AO1036">
        <v>0</v>
      </c>
      <c r="AP1036">
        <v>0</v>
      </c>
      <c r="AQ1036">
        <v>0</v>
      </c>
      <c r="AR1036">
        <v>1</v>
      </c>
    </row>
    <row r="1037" spans="1:44" x14ac:dyDescent="0.2">
      <c r="A1037">
        <f>ROW(Source!A552)</f>
        <v>552</v>
      </c>
      <c r="B1037">
        <v>86296695</v>
      </c>
      <c r="C1037">
        <v>86296663</v>
      </c>
      <c r="D1037">
        <v>27374681</v>
      </c>
      <c r="E1037">
        <v>1</v>
      </c>
      <c r="F1037">
        <v>1</v>
      </c>
      <c r="G1037">
        <v>1</v>
      </c>
      <c r="H1037">
        <v>3</v>
      </c>
      <c r="I1037" t="s">
        <v>1086</v>
      </c>
      <c r="J1037" t="s">
        <v>1087</v>
      </c>
      <c r="K1037" t="s">
        <v>1088</v>
      </c>
      <c r="L1037">
        <v>1348</v>
      </c>
      <c r="N1037">
        <v>1009</v>
      </c>
      <c r="O1037" t="s">
        <v>63</v>
      </c>
      <c r="P1037" t="s">
        <v>63</v>
      </c>
      <c r="Q1037">
        <v>1000</v>
      </c>
      <c r="X1037">
        <v>5.9999999999999995E-4</v>
      </c>
      <c r="Y1037">
        <v>9169.91</v>
      </c>
      <c r="Z1037">
        <v>0</v>
      </c>
      <c r="AA1037">
        <v>0</v>
      </c>
      <c r="AB1037">
        <v>0</v>
      </c>
      <c r="AC1037">
        <v>0</v>
      </c>
      <c r="AD1037">
        <v>1</v>
      </c>
      <c r="AE1037">
        <v>0</v>
      </c>
      <c r="AF1037" t="s">
        <v>6</v>
      </c>
      <c r="AG1037">
        <v>5.9999999999999995E-4</v>
      </c>
      <c r="AH1037">
        <v>3</v>
      </c>
      <c r="AI1037">
        <v>-1</v>
      </c>
      <c r="AJ1037" t="s">
        <v>6</v>
      </c>
      <c r="AK1037">
        <v>4</v>
      </c>
      <c r="AL1037">
        <v>-5.5019459999999993</v>
      </c>
      <c r="AM1037">
        <v>0</v>
      </c>
      <c r="AN1037">
        <v>0</v>
      </c>
      <c r="AO1037">
        <v>0</v>
      </c>
      <c r="AP1037">
        <v>0</v>
      </c>
      <c r="AQ1037">
        <v>0</v>
      </c>
      <c r="AR1037">
        <v>1</v>
      </c>
    </row>
    <row r="1038" spans="1:44" x14ac:dyDescent="0.2">
      <c r="A1038">
        <f>ROW(Source!A552)</f>
        <v>552</v>
      </c>
      <c r="B1038">
        <v>86296696</v>
      </c>
      <c r="C1038">
        <v>86296663</v>
      </c>
      <c r="D1038">
        <v>27379623</v>
      </c>
      <c r="E1038">
        <v>1</v>
      </c>
      <c r="F1038">
        <v>1</v>
      </c>
      <c r="G1038">
        <v>1</v>
      </c>
      <c r="H1038">
        <v>3</v>
      </c>
      <c r="I1038" t="s">
        <v>1089</v>
      </c>
      <c r="J1038" t="s">
        <v>1090</v>
      </c>
      <c r="K1038" t="s">
        <v>1091</v>
      </c>
      <c r="L1038">
        <v>1339</v>
      </c>
      <c r="N1038">
        <v>1007</v>
      </c>
      <c r="O1038" t="s">
        <v>32</v>
      </c>
      <c r="P1038" t="s">
        <v>32</v>
      </c>
      <c r="Q1038">
        <v>1</v>
      </c>
      <c r="X1038">
        <v>1.0300000000000001E-3</v>
      </c>
      <c r="Y1038">
        <v>1700</v>
      </c>
      <c r="Z1038">
        <v>0</v>
      </c>
      <c r="AA1038">
        <v>0</v>
      </c>
      <c r="AB1038">
        <v>0</v>
      </c>
      <c r="AC1038">
        <v>0</v>
      </c>
      <c r="AD1038">
        <v>1</v>
      </c>
      <c r="AE1038">
        <v>0</v>
      </c>
      <c r="AF1038" t="s">
        <v>6</v>
      </c>
      <c r="AG1038">
        <v>1.0300000000000001E-3</v>
      </c>
      <c r="AH1038">
        <v>3</v>
      </c>
      <c r="AI1038">
        <v>-1</v>
      </c>
      <c r="AJ1038" t="s">
        <v>6</v>
      </c>
      <c r="AK1038">
        <v>4</v>
      </c>
      <c r="AL1038">
        <v>-1.7510000000000001</v>
      </c>
      <c r="AM1038">
        <v>0</v>
      </c>
      <c r="AN1038">
        <v>0</v>
      </c>
      <c r="AO1038">
        <v>0</v>
      </c>
      <c r="AP1038">
        <v>0</v>
      </c>
      <c r="AQ1038">
        <v>0</v>
      </c>
      <c r="AR1038">
        <v>1</v>
      </c>
    </row>
    <row r="1039" spans="1:44" x14ac:dyDescent="0.2">
      <c r="A1039">
        <f>ROW(Source!A552)</f>
        <v>552</v>
      </c>
      <c r="B1039">
        <v>86296697</v>
      </c>
      <c r="C1039">
        <v>86296663</v>
      </c>
      <c r="D1039">
        <v>27386415</v>
      </c>
      <c r="E1039">
        <v>1</v>
      </c>
      <c r="F1039">
        <v>1</v>
      </c>
      <c r="G1039">
        <v>1</v>
      </c>
      <c r="H1039">
        <v>3</v>
      </c>
      <c r="I1039" t="s">
        <v>1092</v>
      </c>
      <c r="J1039" t="s">
        <v>1093</v>
      </c>
      <c r="K1039" t="s">
        <v>1094</v>
      </c>
      <c r="L1039">
        <v>1348</v>
      </c>
      <c r="N1039">
        <v>1009</v>
      </c>
      <c r="O1039" t="s">
        <v>63</v>
      </c>
      <c r="P1039" t="s">
        <v>63</v>
      </c>
      <c r="Q1039">
        <v>1000</v>
      </c>
      <c r="X1039">
        <v>3.1E-4</v>
      </c>
      <c r="Y1039">
        <v>15620</v>
      </c>
      <c r="Z1039">
        <v>0</v>
      </c>
      <c r="AA1039">
        <v>0</v>
      </c>
      <c r="AB1039">
        <v>0</v>
      </c>
      <c r="AC1039">
        <v>0</v>
      </c>
      <c r="AD1039">
        <v>1</v>
      </c>
      <c r="AE1039">
        <v>0</v>
      </c>
      <c r="AF1039" t="s">
        <v>6</v>
      </c>
      <c r="AG1039">
        <v>3.1E-4</v>
      </c>
      <c r="AH1039">
        <v>3</v>
      </c>
      <c r="AI1039">
        <v>-1</v>
      </c>
      <c r="AJ1039" t="s">
        <v>6</v>
      </c>
      <c r="AK1039">
        <v>4</v>
      </c>
      <c r="AL1039">
        <v>-4.8422000000000001</v>
      </c>
      <c r="AM1039">
        <v>0</v>
      </c>
      <c r="AN1039">
        <v>0</v>
      </c>
      <c r="AO1039">
        <v>0</v>
      </c>
      <c r="AP1039">
        <v>0</v>
      </c>
      <c r="AQ1039">
        <v>0</v>
      </c>
      <c r="AR1039">
        <v>1</v>
      </c>
    </row>
    <row r="1040" spans="1:44" x14ac:dyDescent="0.2">
      <c r="A1040">
        <f>ROW(Source!A552)</f>
        <v>552</v>
      </c>
      <c r="B1040">
        <v>86296698</v>
      </c>
      <c r="C1040">
        <v>86296663</v>
      </c>
      <c r="D1040">
        <v>27391761</v>
      </c>
      <c r="E1040">
        <v>1</v>
      </c>
      <c r="F1040">
        <v>1</v>
      </c>
      <c r="G1040">
        <v>1</v>
      </c>
      <c r="H1040">
        <v>3</v>
      </c>
      <c r="I1040" t="s">
        <v>1095</v>
      </c>
      <c r="J1040" t="s">
        <v>1096</v>
      </c>
      <c r="K1040" t="s">
        <v>1097</v>
      </c>
      <c r="L1040">
        <v>1348</v>
      </c>
      <c r="N1040">
        <v>1009</v>
      </c>
      <c r="O1040" t="s">
        <v>63</v>
      </c>
      <c r="P1040" t="s">
        <v>63</v>
      </c>
      <c r="Q1040">
        <v>1000</v>
      </c>
      <c r="X1040">
        <v>2.0000000000000001E-4</v>
      </c>
      <c r="Y1040">
        <v>10988.93</v>
      </c>
      <c r="Z1040">
        <v>0</v>
      </c>
      <c r="AA1040">
        <v>0</v>
      </c>
      <c r="AB1040">
        <v>0</v>
      </c>
      <c r="AC1040">
        <v>0</v>
      </c>
      <c r="AD1040">
        <v>1</v>
      </c>
      <c r="AE1040">
        <v>0</v>
      </c>
      <c r="AF1040" t="s">
        <v>6</v>
      </c>
      <c r="AG1040">
        <v>2.0000000000000001E-4</v>
      </c>
      <c r="AH1040">
        <v>3</v>
      </c>
      <c r="AI1040">
        <v>-1</v>
      </c>
      <c r="AJ1040" t="s">
        <v>6</v>
      </c>
      <c r="AK1040">
        <v>4</v>
      </c>
      <c r="AL1040">
        <v>-2.1977860000000002</v>
      </c>
      <c r="AM1040">
        <v>0</v>
      </c>
      <c r="AN1040">
        <v>0</v>
      </c>
      <c r="AO1040">
        <v>0</v>
      </c>
      <c r="AP1040">
        <v>0</v>
      </c>
      <c r="AQ1040">
        <v>0</v>
      </c>
      <c r="AR1040">
        <v>1</v>
      </c>
    </row>
    <row r="1041" spans="1:44" x14ac:dyDescent="0.2">
      <c r="A1041">
        <f>ROW(Source!A552)</f>
        <v>552</v>
      </c>
      <c r="B1041">
        <v>86296699</v>
      </c>
      <c r="C1041">
        <v>86296663</v>
      </c>
      <c r="D1041">
        <v>27390428</v>
      </c>
      <c r="E1041">
        <v>1</v>
      </c>
      <c r="F1041">
        <v>1</v>
      </c>
      <c r="G1041">
        <v>1</v>
      </c>
      <c r="H1041">
        <v>3</v>
      </c>
      <c r="I1041" t="s">
        <v>1098</v>
      </c>
      <c r="J1041" t="s">
        <v>1099</v>
      </c>
      <c r="K1041" t="s">
        <v>1100</v>
      </c>
      <c r="L1041">
        <v>1348</v>
      </c>
      <c r="N1041">
        <v>1009</v>
      </c>
      <c r="O1041" t="s">
        <v>63</v>
      </c>
      <c r="P1041" t="s">
        <v>63</v>
      </c>
      <c r="Q1041">
        <v>1000</v>
      </c>
      <c r="X1041">
        <v>1</v>
      </c>
      <c r="Y1041">
        <v>0</v>
      </c>
      <c r="Z1041">
        <v>0</v>
      </c>
      <c r="AA1041">
        <v>0</v>
      </c>
      <c r="AB1041">
        <v>0</v>
      </c>
      <c r="AC1041">
        <v>0</v>
      </c>
      <c r="AD1041">
        <v>0</v>
      </c>
      <c r="AE1041">
        <v>0</v>
      </c>
      <c r="AF1041" t="s">
        <v>6</v>
      </c>
      <c r="AG1041">
        <v>1</v>
      </c>
      <c r="AH1041">
        <v>3</v>
      </c>
      <c r="AI1041">
        <v>-1</v>
      </c>
      <c r="AJ1041" t="s">
        <v>6</v>
      </c>
      <c r="AK1041">
        <v>0</v>
      </c>
      <c r="AL1041">
        <v>0</v>
      </c>
      <c r="AM1041">
        <v>0</v>
      </c>
      <c r="AN1041">
        <v>0</v>
      </c>
      <c r="AO1041">
        <v>0</v>
      </c>
      <c r="AP1041">
        <v>0</v>
      </c>
      <c r="AQ1041">
        <v>0</v>
      </c>
      <c r="AR1041">
        <v>0</v>
      </c>
    </row>
    <row r="1042" spans="1:44" x14ac:dyDescent="0.2">
      <c r="A1042">
        <f>ROW(Source!A552)</f>
        <v>552</v>
      </c>
      <c r="B1042">
        <v>86296700</v>
      </c>
      <c r="C1042">
        <v>86296663</v>
      </c>
      <c r="D1042">
        <v>27429718</v>
      </c>
      <c r="E1042">
        <v>1</v>
      </c>
      <c r="F1042">
        <v>1</v>
      </c>
      <c r="G1042">
        <v>1</v>
      </c>
      <c r="H1042">
        <v>3</v>
      </c>
      <c r="I1042" t="s">
        <v>1101</v>
      </c>
      <c r="J1042" t="s">
        <v>1102</v>
      </c>
      <c r="K1042" t="s">
        <v>1103</v>
      </c>
      <c r="L1042">
        <v>1302</v>
      </c>
      <c r="N1042">
        <v>1003</v>
      </c>
      <c r="O1042" t="s">
        <v>1104</v>
      </c>
      <c r="P1042" t="s">
        <v>1104</v>
      </c>
      <c r="Q1042">
        <v>10</v>
      </c>
      <c r="X1042">
        <v>1.8700000000000001E-2</v>
      </c>
      <c r="Y1042">
        <v>50.25</v>
      </c>
      <c r="Z1042">
        <v>0</v>
      </c>
      <c r="AA1042">
        <v>0</v>
      </c>
      <c r="AB1042">
        <v>0</v>
      </c>
      <c r="AC1042">
        <v>0</v>
      </c>
      <c r="AD1042">
        <v>1</v>
      </c>
      <c r="AE1042">
        <v>0</v>
      </c>
      <c r="AF1042" t="s">
        <v>6</v>
      </c>
      <c r="AG1042">
        <v>1.8700000000000001E-2</v>
      </c>
      <c r="AH1042">
        <v>3</v>
      </c>
      <c r="AI1042">
        <v>-1</v>
      </c>
      <c r="AJ1042" t="s">
        <v>6</v>
      </c>
      <c r="AK1042">
        <v>4</v>
      </c>
      <c r="AL1042">
        <v>-0.93967500000000004</v>
      </c>
      <c r="AM1042">
        <v>0</v>
      </c>
      <c r="AN1042">
        <v>0</v>
      </c>
      <c r="AO1042">
        <v>0</v>
      </c>
      <c r="AP1042">
        <v>0</v>
      </c>
      <c r="AQ1042">
        <v>0</v>
      </c>
      <c r="AR1042">
        <v>1</v>
      </c>
    </row>
    <row r="1043" spans="1:44" x14ac:dyDescent="0.2">
      <c r="A1043">
        <f>ROW(Source!A553)</f>
        <v>553</v>
      </c>
      <c r="B1043">
        <v>86296679</v>
      </c>
      <c r="C1043">
        <v>86296663</v>
      </c>
      <c r="D1043">
        <v>27498693</v>
      </c>
      <c r="E1043">
        <v>1</v>
      </c>
      <c r="F1043">
        <v>1</v>
      </c>
      <c r="G1043">
        <v>1</v>
      </c>
      <c r="H1043">
        <v>1</v>
      </c>
      <c r="I1043" t="s">
        <v>1029</v>
      </c>
      <c r="J1043" t="s">
        <v>6</v>
      </c>
      <c r="K1043" t="s">
        <v>1030</v>
      </c>
      <c r="L1043">
        <v>1369</v>
      </c>
      <c r="N1043">
        <v>1013</v>
      </c>
      <c r="O1043" t="s">
        <v>921</v>
      </c>
      <c r="P1043" t="s">
        <v>921</v>
      </c>
      <c r="Q1043">
        <v>1</v>
      </c>
      <c r="X1043">
        <v>63.28</v>
      </c>
      <c r="Y1043">
        <v>0</v>
      </c>
      <c r="Z1043">
        <v>0</v>
      </c>
      <c r="AA1043">
        <v>0</v>
      </c>
      <c r="AB1043">
        <v>8.82</v>
      </c>
      <c r="AC1043">
        <v>0</v>
      </c>
      <c r="AD1043">
        <v>1</v>
      </c>
      <c r="AE1043">
        <v>1</v>
      </c>
      <c r="AF1043" t="s">
        <v>6</v>
      </c>
      <c r="AG1043">
        <v>63.28</v>
      </c>
      <c r="AH1043">
        <v>2</v>
      </c>
      <c r="AI1043">
        <v>86296664</v>
      </c>
      <c r="AJ1043">
        <v>908</v>
      </c>
      <c r="AK1043">
        <v>0</v>
      </c>
      <c r="AL1043">
        <v>0</v>
      </c>
      <c r="AM1043">
        <v>0</v>
      </c>
      <c r="AN1043">
        <v>0</v>
      </c>
      <c r="AO1043">
        <v>0</v>
      </c>
      <c r="AP1043">
        <v>0</v>
      </c>
      <c r="AQ1043">
        <v>0</v>
      </c>
      <c r="AR1043">
        <v>0</v>
      </c>
    </row>
    <row r="1044" spans="1:44" x14ac:dyDescent="0.2">
      <c r="A1044">
        <f>ROW(Source!A553)</f>
        <v>553</v>
      </c>
      <c r="B1044">
        <v>86296680</v>
      </c>
      <c r="C1044">
        <v>86296663</v>
      </c>
      <c r="D1044">
        <v>121548</v>
      </c>
      <c r="E1044">
        <v>1</v>
      </c>
      <c r="F1044">
        <v>1</v>
      </c>
      <c r="G1044">
        <v>1</v>
      </c>
      <c r="H1044">
        <v>1</v>
      </c>
      <c r="I1044" t="s">
        <v>39</v>
      </c>
      <c r="J1044" t="s">
        <v>6</v>
      </c>
      <c r="K1044" t="s">
        <v>922</v>
      </c>
      <c r="L1044">
        <v>608254</v>
      </c>
      <c r="N1044">
        <v>1013</v>
      </c>
      <c r="O1044" t="s">
        <v>923</v>
      </c>
      <c r="P1044" t="s">
        <v>923</v>
      </c>
      <c r="Q1044">
        <v>1</v>
      </c>
      <c r="X1044">
        <v>3.82</v>
      </c>
      <c r="Y1044">
        <v>0</v>
      </c>
      <c r="Z1044">
        <v>0</v>
      </c>
      <c r="AA1044">
        <v>0</v>
      </c>
      <c r="AB1044">
        <v>0</v>
      </c>
      <c r="AC1044">
        <v>0</v>
      </c>
      <c r="AD1044">
        <v>1</v>
      </c>
      <c r="AE1044">
        <v>2</v>
      </c>
      <c r="AF1044" t="s">
        <v>6</v>
      </c>
      <c r="AG1044">
        <v>3.82</v>
      </c>
      <c r="AH1044">
        <v>2</v>
      </c>
      <c r="AI1044">
        <v>86296665</v>
      </c>
      <c r="AJ1044">
        <v>909</v>
      </c>
      <c r="AK1044">
        <v>0</v>
      </c>
      <c r="AL1044">
        <v>0</v>
      </c>
      <c r="AM1044">
        <v>0</v>
      </c>
      <c r="AN1044">
        <v>0</v>
      </c>
      <c r="AO1044">
        <v>0</v>
      </c>
      <c r="AP1044">
        <v>0</v>
      </c>
      <c r="AQ1044">
        <v>0</v>
      </c>
      <c r="AR1044">
        <v>0</v>
      </c>
    </row>
    <row r="1045" spans="1:44" x14ac:dyDescent="0.2">
      <c r="A1045">
        <f>ROW(Source!A553)</f>
        <v>553</v>
      </c>
      <c r="B1045">
        <v>86296681</v>
      </c>
      <c r="C1045">
        <v>86296663</v>
      </c>
      <c r="D1045">
        <v>27439431</v>
      </c>
      <c r="E1045">
        <v>1</v>
      </c>
      <c r="F1045">
        <v>1</v>
      </c>
      <c r="G1045">
        <v>1</v>
      </c>
      <c r="H1045">
        <v>2</v>
      </c>
      <c r="I1045" t="s">
        <v>977</v>
      </c>
      <c r="J1045" t="s">
        <v>978</v>
      </c>
      <c r="K1045" t="s">
        <v>979</v>
      </c>
      <c r="L1045">
        <v>1368</v>
      </c>
      <c r="N1045">
        <v>1011</v>
      </c>
      <c r="O1045" t="s">
        <v>927</v>
      </c>
      <c r="P1045" t="s">
        <v>927</v>
      </c>
      <c r="Q1045">
        <v>1</v>
      </c>
      <c r="X1045">
        <v>0.1</v>
      </c>
      <c r="Y1045">
        <v>0</v>
      </c>
      <c r="Z1045">
        <v>120.8</v>
      </c>
      <c r="AA1045">
        <v>15.54</v>
      </c>
      <c r="AB1045">
        <v>0</v>
      </c>
      <c r="AC1045">
        <v>0</v>
      </c>
      <c r="AD1045">
        <v>1</v>
      </c>
      <c r="AE1045">
        <v>0</v>
      </c>
      <c r="AF1045" t="s">
        <v>6</v>
      </c>
      <c r="AG1045">
        <v>0.1</v>
      </c>
      <c r="AH1045">
        <v>2</v>
      </c>
      <c r="AI1045">
        <v>86296666</v>
      </c>
      <c r="AJ1045">
        <v>910</v>
      </c>
      <c r="AK1045">
        <v>0</v>
      </c>
      <c r="AL1045">
        <v>0</v>
      </c>
      <c r="AM1045">
        <v>0</v>
      </c>
      <c r="AN1045">
        <v>0</v>
      </c>
      <c r="AO1045">
        <v>0</v>
      </c>
      <c r="AP1045">
        <v>0</v>
      </c>
      <c r="AQ1045">
        <v>0</v>
      </c>
      <c r="AR1045">
        <v>0</v>
      </c>
    </row>
    <row r="1046" spans="1:44" x14ac:dyDescent="0.2">
      <c r="A1046">
        <f>ROW(Source!A553)</f>
        <v>553</v>
      </c>
      <c r="B1046">
        <v>86296682</v>
      </c>
      <c r="C1046">
        <v>86296663</v>
      </c>
      <c r="D1046">
        <v>27439499</v>
      </c>
      <c r="E1046">
        <v>1</v>
      </c>
      <c r="F1046">
        <v>1</v>
      </c>
      <c r="G1046">
        <v>1</v>
      </c>
      <c r="H1046">
        <v>2</v>
      </c>
      <c r="I1046" t="s">
        <v>930</v>
      </c>
      <c r="J1046" t="s">
        <v>931</v>
      </c>
      <c r="K1046" t="s">
        <v>932</v>
      </c>
      <c r="L1046">
        <v>1368</v>
      </c>
      <c r="N1046">
        <v>1011</v>
      </c>
      <c r="O1046" t="s">
        <v>927</v>
      </c>
      <c r="P1046" t="s">
        <v>927</v>
      </c>
      <c r="Q1046">
        <v>1</v>
      </c>
      <c r="X1046">
        <v>0.12</v>
      </c>
      <c r="Y1046">
        <v>0</v>
      </c>
      <c r="Z1046">
        <v>112.67</v>
      </c>
      <c r="AA1046">
        <v>13.61</v>
      </c>
      <c r="AB1046">
        <v>0</v>
      </c>
      <c r="AC1046">
        <v>0</v>
      </c>
      <c r="AD1046">
        <v>1</v>
      </c>
      <c r="AE1046">
        <v>0</v>
      </c>
      <c r="AF1046" t="s">
        <v>6</v>
      </c>
      <c r="AG1046">
        <v>0.12</v>
      </c>
      <c r="AH1046">
        <v>2</v>
      </c>
      <c r="AI1046">
        <v>86296667</v>
      </c>
      <c r="AJ1046">
        <v>911</v>
      </c>
      <c r="AK1046">
        <v>0</v>
      </c>
      <c r="AL1046">
        <v>0</v>
      </c>
      <c r="AM1046">
        <v>0</v>
      </c>
      <c r="AN1046">
        <v>0</v>
      </c>
      <c r="AO1046">
        <v>0</v>
      </c>
      <c r="AP1046">
        <v>0</v>
      </c>
      <c r="AQ1046">
        <v>0</v>
      </c>
      <c r="AR1046">
        <v>0</v>
      </c>
    </row>
    <row r="1047" spans="1:44" x14ac:dyDescent="0.2">
      <c r="A1047">
        <f>ROW(Source!A553)</f>
        <v>553</v>
      </c>
      <c r="B1047">
        <v>86296683</v>
      </c>
      <c r="C1047">
        <v>86296663</v>
      </c>
      <c r="D1047">
        <v>27439520</v>
      </c>
      <c r="E1047">
        <v>1</v>
      </c>
      <c r="F1047">
        <v>1</v>
      </c>
      <c r="G1047">
        <v>1</v>
      </c>
      <c r="H1047">
        <v>2</v>
      </c>
      <c r="I1047" t="s">
        <v>1031</v>
      </c>
      <c r="J1047" t="s">
        <v>1032</v>
      </c>
      <c r="K1047" t="s">
        <v>1033</v>
      </c>
      <c r="L1047">
        <v>1368</v>
      </c>
      <c r="N1047">
        <v>1011</v>
      </c>
      <c r="O1047" t="s">
        <v>927</v>
      </c>
      <c r="P1047" t="s">
        <v>927</v>
      </c>
      <c r="Q1047">
        <v>1</v>
      </c>
      <c r="X1047">
        <v>3.6</v>
      </c>
      <c r="Y1047">
        <v>0</v>
      </c>
      <c r="Z1047">
        <v>116.59</v>
      </c>
      <c r="AA1047">
        <v>13.61</v>
      </c>
      <c r="AB1047">
        <v>0</v>
      </c>
      <c r="AC1047">
        <v>0</v>
      </c>
      <c r="AD1047">
        <v>1</v>
      </c>
      <c r="AE1047">
        <v>0</v>
      </c>
      <c r="AF1047" t="s">
        <v>6</v>
      </c>
      <c r="AG1047">
        <v>3.6</v>
      </c>
      <c r="AH1047">
        <v>2</v>
      </c>
      <c r="AI1047">
        <v>86296668</v>
      </c>
      <c r="AJ1047">
        <v>912</v>
      </c>
      <c r="AK1047">
        <v>0</v>
      </c>
      <c r="AL1047">
        <v>0</v>
      </c>
      <c r="AM1047">
        <v>0</v>
      </c>
      <c r="AN1047">
        <v>0</v>
      </c>
      <c r="AO1047">
        <v>0</v>
      </c>
      <c r="AP1047">
        <v>0</v>
      </c>
      <c r="AQ1047">
        <v>0</v>
      </c>
      <c r="AR1047">
        <v>0</v>
      </c>
    </row>
    <row r="1048" spans="1:44" x14ac:dyDescent="0.2">
      <c r="A1048">
        <f>ROW(Source!A553)</f>
        <v>553</v>
      </c>
      <c r="B1048">
        <v>86296684</v>
      </c>
      <c r="C1048">
        <v>86296663</v>
      </c>
      <c r="D1048">
        <v>27439705</v>
      </c>
      <c r="E1048">
        <v>1</v>
      </c>
      <c r="F1048">
        <v>1</v>
      </c>
      <c r="G1048">
        <v>1</v>
      </c>
      <c r="H1048">
        <v>2</v>
      </c>
      <c r="I1048" t="s">
        <v>986</v>
      </c>
      <c r="J1048" t="s">
        <v>987</v>
      </c>
      <c r="K1048" t="s">
        <v>988</v>
      </c>
      <c r="L1048">
        <v>1368</v>
      </c>
      <c r="N1048">
        <v>1011</v>
      </c>
      <c r="O1048" t="s">
        <v>927</v>
      </c>
      <c r="P1048" t="s">
        <v>927</v>
      </c>
      <c r="Q1048">
        <v>1</v>
      </c>
      <c r="X1048">
        <v>1.46</v>
      </c>
      <c r="Y1048">
        <v>0</v>
      </c>
      <c r="Z1048">
        <v>1.1000000000000001</v>
      </c>
      <c r="AA1048">
        <v>0</v>
      </c>
      <c r="AB1048">
        <v>0</v>
      </c>
      <c r="AC1048">
        <v>0</v>
      </c>
      <c r="AD1048">
        <v>1</v>
      </c>
      <c r="AE1048">
        <v>0</v>
      </c>
      <c r="AF1048" t="s">
        <v>6</v>
      </c>
      <c r="AG1048">
        <v>1.46</v>
      </c>
      <c r="AH1048">
        <v>2</v>
      </c>
      <c r="AI1048">
        <v>86296669</v>
      </c>
      <c r="AJ1048">
        <v>913</v>
      </c>
      <c r="AK1048">
        <v>0</v>
      </c>
      <c r="AL1048">
        <v>0</v>
      </c>
      <c r="AM1048">
        <v>0</v>
      </c>
      <c r="AN1048">
        <v>0</v>
      </c>
      <c r="AO1048">
        <v>0</v>
      </c>
      <c r="AP1048">
        <v>0</v>
      </c>
      <c r="AQ1048">
        <v>0</v>
      </c>
      <c r="AR1048">
        <v>0</v>
      </c>
    </row>
    <row r="1049" spans="1:44" x14ac:dyDescent="0.2">
      <c r="A1049">
        <f>ROW(Source!A553)</f>
        <v>553</v>
      </c>
      <c r="B1049">
        <v>86296685</v>
      </c>
      <c r="C1049">
        <v>86296663</v>
      </c>
      <c r="D1049">
        <v>27439713</v>
      </c>
      <c r="E1049">
        <v>1</v>
      </c>
      <c r="F1049">
        <v>1</v>
      </c>
      <c r="G1049">
        <v>1</v>
      </c>
      <c r="H1049">
        <v>2</v>
      </c>
      <c r="I1049" t="s">
        <v>989</v>
      </c>
      <c r="J1049" t="s">
        <v>990</v>
      </c>
      <c r="K1049" t="s">
        <v>991</v>
      </c>
      <c r="L1049">
        <v>1368</v>
      </c>
      <c r="N1049">
        <v>1011</v>
      </c>
      <c r="O1049" t="s">
        <v>927</v>
      </c>
      <c r="P1049" t="s">
        <v>927</v>
      </c>
      <c r="Q1049">
        <v>1</v>
      </c>
      <c r="X1049">
        <v>0.1</v>
      </c>
      <c r="Y1049">
        <v>0</v>
      </c>
      <c r="Z1049">
        <v>11.76</v>
      </c>
      <c r="AA1049">
        <v>0</v>
      </c>
      <c r="AB1049">
        <v>0</v>
      </c>
      <c r="AC1049">
        <v>0</v>
      </c>
      <c r="AD1049">
        <v>1</v>
      </c>
      <c r="AE1049">
        <v>0</v>
      </c>
      <c r="AF1049" t="s">
        <v>6</v>
      </c>
      <c r="AG1049">
        <v>0.1</v>
      </c>
      <c r="AH1049">
        <v>2</v>
      </c>
      <c r="AI1049">
        <v>86296670</v>
      </c>
      <c r="AJ1049">
        <v>914</v>
      </c>
      <c r="AK1049">
        <v>0</v>
      </c>
      <c r="AL1049">
        <v>0</v>
      </c>
      <c r="AM1049">
        <v>0</v>
      </c>
      <c r="AN1049">
        <v>0</v>
      </c>
      <c r="AO1049">
        <v>0</v>
      </c>
      <c r="AP1049">
        <v>0</v>
      </c>
      <c r="AQ1049">
        <v>0</v>
      </c>
      <c r="AR1049">
        <v>0</v>
      </c>
    </row>
    <row r="1050" spans="1:44" x14ac:dyDescent="0.2">
      <c r="A1050">
        <f>ROW(Source!A553)</f>
        <v>553</v>
      </c>
      <c r="B1050">
        <v>86296686</v>
      </c>
      <c r="C1050">
        <v>86296663</v>
      </c>
      <c r="D1050">
        <v>27441327</v>
      </c>
      <c r="E1050">
        <v>1</v>
      </c>
      <c r="F1050">
        <v>1</v>
      </c>
      <c r="G1050">
        <v>1</v>
      </c>
      <c r="H1050">
        <v>2</v>
      </c>
      <c r="I1050" t="s">
        <v>936</v>
      </c>
      <c r="J1050" t="s">
        <v>937</v>
      </c>
      <c r="K1050" t="s">
        <v>938</v>
      </c>
      <c r="L1050">
        <v>1368</v>
      </c>
      <c r="N1050">
        <v>1011</v>
      </c>
      <c r="O1050" t="s">
        <v>927</v>
      </c>
      <c r="P1050" t="s">
        <v>927</v>
      </c>
      <c r="Q1050">
        <v>1</v>
      </c>
      <c r="X1050">
        <v>0.19</v>
      </c>
      <c r="Y1050">
        <v>0</v>
      </c>
      <c r="Z1050">
        <v>93.37</v>
      </c>
      <c r="AA1050">
        <v>11.69</v>
      </c>
      <c r="AB1050">
        <v>0</v>
      </c>
      <c r="AC1050">
        <v>0</v>
      </c>
      <c r="AD1050">
        <v>1</v>
      </c>
      <c r="AE1050">
        <v>0</v>
      </c>
      <c r="AF1050" t="s">
        <v>6</v>
      </c>
      <c r="AG1050">
        <v>0.19</v>
      </c>
      <c r="AH1050">
        <v>2</v>
      </c>
      <c r="AI1050">
        <v>86296671</v>
      </c>
      <c r="AJ1050">
        <v>915</v>
      </c>
      <c r="AK1050">
        <v>0</v>
      </c>
      <c r="AL1050">
        <v>0</v>
      </c>
      <c r="AM1050">
        <v>0</v>
      </c>
      <c r="AN1050">
        <v>0</v>
      </c>
      <c r="AO1050">
        <v>0</v>
      </c>
      <c r="AP1050">
        <v>0</v>
      </c>
      <c r="AQ1050">
        <v>0</v>
      </c>
      <c r="AR1050">
        <v>0</v>
      </c>
    </row>
    <row r="1051" spans="1:44" x14ac:dyDescent="0.2">
      <c r="A1051">
        <f>ROW(Source!A553)</f>
        <v>553</v>
      </c>
      <c r="B1051">
        <v>86296687</v>
      </c>
      <c r="C1051">
        <v>86296663</v>
      </c>
      <c r="D1051">
        <v>27371625</v>
      </c>
      <c r="E1051">
        <v>1</v>
      </c>
      <c r="F1051">
        <v>1</v>
      </c>
      <c r="G1051">
        <v>1</v>
      </c>
      <c r="H1051">
        <v>3</v>
      </c>
      <c r="I1051" t="s">
        <v>1071</v>
      </c>
      <c r="J1051" t="s">
        <v>1072</v>
      </c>
      <c r="K1051" t="s">
        <v>1073</v>
      </c>
      <c r="L1051">
        <v>1348</v>
      </c>
      <c r="N1051">
        <v>1009</v>
      </c>
      <c r="O1051" t="s">
        <v>63</v>
      </c>
      <c r="P1051" t="s">
        <v>63</v>
      </c>
      <c r="Q1051">
        <v>1000</v>
      </c>
      <c r="X1051">
        <v>1E-4</v>
      </c>
      <c r="Y1051">
        <v>37900</v>
      </c>
      <c r="Z1051">
        <v>0</v>
      </c>
      <c r="AA1051">
        <v>0</v>
      </c>
      <c r="AB1051">
        <v>0</v>
      </c>
      <c r="AC1051">
        <v>0</v>
      </c>
      <c r="AD1051">
        <v>1</v>
      </c>
      <c r="AE1051">
        <v>0</v>
      </c>
      <c r="AF1051" t="s">
        <v>6</v>
      </c>
      <c r="AG1051">
        <v>1E-4</v>
      </c>
      <c r="AH1051">
        <v>3</v>
      </c>
      <c r="AI1051">
        <v>-1</v>
      </c>
      <c r="AJ1051" t="s">
        <v>6</v>
      </c>
      <c r="AK1051">
        <v>4</v>
      </c>
      <c r="AL1051">
        <v>-3.79</v>
      </c>
      <c r="AM1051">
        <v>0</v>
      </c>
      <c r="AN1051">
        <v>0</v>
      </c>
      <c r="AO1051">
        <v>0</v>
      </c>
      <c r="AP1051">
        <v>0</v>
      </c>
      <c r="AQ1051">
        <v>0</v>
      </c>
      <c r="AR1051">
        <v>1</v>
      </c>
    </row>
    <row r="1052" spans="1:44" x14ac:dyDescent="0.2">
      <c r="A1052">
        <f>ROW(Source!A553)</f>
        <v>553</v>
      </c>
      <c r="B1052">
        <v>86296688</v>
      </c>
      <c r="C1052">
        <v>86296663</v>
      </c>
      <c r="D1052">
        <v>27371079</v>
      </c>
      <c r="E1052">
        <v>1</v>
      </c>
      <c r="F1052">
        <v>1</v>
      </c>
      <c r="G1052">
        <v>1</v>
      </c>
      <c r="H1052">
        <v>3</v>
      </c>
      <c r="I1052" t="s">
        <v>249</v>
      </c>
      <c r="J1052" t="s">
        <v>251</v>
      </c>
      <c r="K1052" t="s">
        <v>250</v>
      </c>
      <c r="L1052">
        <v>1339</v>
      </c>
      <c r="N1052">
        <v>1007</v>
      </c>
      <c r="O1052" t="s">
        <v>32</v>
      </c>
      <c r="P1052" t="s">
        <v>32</v>
      </c>
      <c r="Q1052">
        <v>1</v>
      </c>
      <c r="X1052">
        <v>1.2</v>
      </c>
      <c r="Y1052">
        <v>6.22</v>
      </c>
      <c r="Z1052">
        <v>0</v>
      </c>
      <c r="AA1052">
        <v>0</v>
      </c>
      <c r="AB1052">
        <v>0</v>
      </c>
      <c r="AC1052">
        <v>0</v>
      </c>
      <c r="AD1052">
        <v>1</v>
      </c>
      <c r="AE1052">
        <v>0</v>
      </c>
      <c r="AF1052" t="s">
        <v>6</v>
      </c>
      <c r="AG1052">
        <v>1.2</v>
      </c>
      <c r="AH1052">
        <v>2</v>
      </c>
      <c r="AI1052">
        <v>86296672</v>
      </c>
      <c r="AJ1052">
        <v>916</v>
      </c>
      <c r="AK1052">
        <v>3</v>
      </c>
      <c r="AL1052">
        <v>-7.4639999999999995</v>
      </c>
      <c r="AM1052">
        <v>0</v>
      </c>
      <c r="AN1052">
        <v>0</v>
      </c>
      <c r="AO1052">
        <v>0</v>
      </c>
      <c r="AP1052">
        <v>0</v>
      </c>
      <c r="AQ1052">
        <v>0</v>
      </c>
      <c r="AR1052">
        <v>1</v>
      </c>
    </row>
    <row r="1053" spans="1:44" x14ac:dyDescent="0.2">
      <c r="A1053">
        <f>ROW(Source!A553)</f>
        <v>553</v>
      </c>
      <c r="B1053">
        <v>86296689</v>
      </c>
      <c r="C1053">
        <v>86296663</v>
      </c>
      <c r="D1053">
        <v>27377902</v>
      </c>
      <c r="E1053">
        <v>1</v>
      </c>
      <c r="F1053">
        <v>1</v>
      </c>
      <c r="G1053">
        <v>1</v>
      </c>
      <c r="H1053">
        <v>3</v>
      </c>
      <c r="I1053" t="s">
        <v>1074</v>
      </c>
      <c r="J1053" t="s">
        <v>1075</v>
      </c>
      <c r="K1053" t="s">
        <v>1076</v>
      </c>
      <c r="L1053">
        <v>1348</v>
      </c>
      <c r="N1053">
        <v>1009</v>
      </c>
      <c r="O1053" t="s">
        <v>63</v>
      </c>
      <c r="P1053" t="s">
        <v>63</v>
      </c>
      <c r="Q1053">
        <v>1000</v>
      </c>
      <c r="X1053">
        <v>3.0000000000000001E-5</v>
      </c>
      <c r="Y1053">
        <v>4965.4399999999996</v>
      </c>
      <c r="Z1053">
        <v>0</v>
      </c>
      <c r="AA1053">
        <v>0</v>
      </c>
      <c r="AB1053">
        <v>0</v>
      </c>
      <c r="AC1053">
        <v>0</v>
      </c>
      <c r="AD1053">
        <v>1</v>
      </c>
      <c r="AE1053">
        <v>0</v>
      </c>
      <c r="AF1053" t="s">
        <v>6</v>
      </c>
      <c r="AG1053">
        <v>3.0000000000000001E-5</v>
      </c>
      <c r="AH1053">
        <v>3</v>
      </c>
      <c r="AI1053">
        <v>-1</v>
      </c>
      <c r="AJ1053" t="s">
        <v>6</v>
      </c>
      <c r="AK1053">
        <v>4</v>
      </c>
      <c r="AL1053">
        <v>-0.14896319999999999</v>
      </c>
      <c r="AM1053">
        <v>0</v>
      </c>
      <c r="AN1053">
        <v>0</v>
      </c>
      <c r="AO1053">
        <v>0</v>
      </c>
      <c r="AP1053">
        <v>0</v>
      </c>
      <c r="AQ1053">
        <v>0</v>
      </c>
      <c r="AR1053">
        <v>1</v>
      </c>
    </row>
    <row r="1054" spans="1:44" x14ac:dyDescent="0.2">
      <c r="A1054">
        <f>ROW(Source!A553)</f>
        <v>553</v>
      </c>
      <c r="B1054">
        <v>86296690</v>
      </c>
      <c r="C1054">
        <v>86296663</v>
      </c>
      <c r="D1054">
        <v>27378107</v>
      </c>
      <c r="E1054">
        <v>1</v>
      </c>
      <c r="F1054">
        <v>1</v>
      </c>
      <c r="G1054">
        <v>1</v>
      </c>
      <c r="H1054">
        <v>3</v>
      </c>
      <c r="I1054" t="s">
        <v>1077</v>
      </c>
      <c r="J1054" t="s">
        <v>1078</v>
      </c>
      <c r="K1054" t="s">
        <v>1079</v>
      </c>
      <c r="L1054">
        <v>1348</v>
      </c>
      <c r="N1054">
        <v>1009</v>
      </c>
      <c r="O1054" t="s">
        <v>63</v>
      </c>
      <c r="P1054" t="s">
        <v>63</v>
      </c>
      <c r="Q1054">
        <v>1000</v>
      </c>
      <c r="X1054">
        <v>1.9400000000000001E-3</v>
      </c>
      <c r="Y1054">
        <v>4950</v>
      </c>
      <c r="Z1054">
        <v>0</v>
      </c>
      <c r="AA1054">
        <v>0</v>
      </c>
      <c r="AB1054">
        <v>0</v>
      </c>
      <c r="AC1054">
        <v>0</v>
      </c>
      <c r="AD1054">
        <v>1</v>
      </c>
      <c r="AE1054">
        <v>0</v>
      </c>
      <c r="AF1054" t="s">
        <v>6</v>
      </c>
      <c r="AG1054">
        <v>1.9400000000000001E-3</v>
      </c>
      <c r="AH1054">
        <v>3</v>
      </c>
      <c r="AI1054">
        <v>-1</v>
      </c>
      <c r="AJ1054" t="s">
        <v>6</v>
      </c>
      <c r="AK1054">
        <v>4</v>
      </c>
      <c r="AL1054">
        <v>-9.6029999999999998</v>
      </c>
      <c r="AM1054">
        <v>0</v>
      </c>
      <c r="AN1054">
        <v>0</v>
      </c>
      <c r="AO1054">
        <v>0</v>
      </c>
      <c r="AP1054">
        <v>0</v>
      </c>
      <c r="AQ1054">
        <v>0</v>
      </c>
      <c r="AR1054">
        <v>1</v>
      </c>
    </row>
    <row r="1055" spans="1:44" x14ac:dyDescent="0.2">
      <c r="A1055">
        <f>ROW(Source!A553)</f>
        <v>553</v>
      </c>
      <c r="B1055">
        <v>86296691</v>
      </c>
      <c r="C1055">
        <v>86296663</v>
      </c>
      <c r="D1055">
        <v>27378255</v>
      </c>
      <c r="E1055">
        <v>1</v>
      </c>
      <c r="F1055">
        <v>1</v>
      </c>
      <c r="G1055">
        <v>1</v>
      </c>
      <c r="H1055">
        <v>3</v>
      </c>
      <c r="I1055" t="s">
        <v>89</v>
      </c>
      <c r="J1055" t="s">
        <v>1121</v>
      </c>
      <c r="K1055" t="s">
        <v>90</v>
      </c>
      <c r="L1055">
        <v>1348</v>
      </c>
      <c r="N1055">
        <v>1009</v>
      </c>
      <c r="O1055" t="s">
        <v>63</v>
      </c>
      <c r="P1055" t="s">
        <v>63</v>
      </c>
      <c r="Q1055">
        <v>1000</v>
      </c>
      <c r="X1055">
        <v>4.4000000000000002E-4</v>
      </c>
      <c r="Y1055">
        <v>10380</v>
      </c>
      <c r="Z1055">
        <v>0</v>
      </c>
      <c r="AA1055">
        <v>0</v>
      </c>
      <c r="AB1055">
        <v>0</v>
      </c>
      <c r="AC1055">
        <v>0</v>
      </c>
      <c r="AD1055">
        <v>1</v>
      </c>
      <c r="AE1055">
        <v>0</v>
      </c>
      <c r="AF1055" t="s">
        <v>6</v>
      </c>
      <c r="AG1055">
        <v>4.4000000000000002E-4</v>
      </c>
      <c r="AH1055">
        <v>2</v>
      </c>
      <c r="AI1055">
        <v>86296673</v>
      </c>
      <c r="AJ1055">
        <v>917</v>
      </c>
      <c r="AK1055">
        <v>3</v>
      </c>
      <c r="AL1055">
        <v>-4.5672000000000006</v>
      </c>
      <c r="AM1055">
        <v>0</v>
      </c>
      <c r="AN1055">
        <v>0</v>
      </c>
      <c r="AO1055">
        <v>0</v>
      </c>
      <c r="AP1055">
        <v>0</v>
      </c>
      <c r="AQ1055">
        <v>0</v>
      </c>
      <c r="AR1055">
        <v>1</v>
      </c>
    </row>
    <row r="1056" spans="1:44" x14ac:dyDescent="0.2">
      <c r="A1056">
        <f>ROW(Source!A553)</f>
        <v>553</v>
      </c>
      <c r="B1056">
        <v>86296692</v>
      </c>
      <c r="C1056">
        <v>86296663</v>
      </c>
      <c r="D1056">
        <v>27378501</v>
      </c>
      <c r="E1056">
        <v>1</v>
      </c>
      <c r="F1056">
        <v>1</v>
      </c>
      <c r="G1056">
        <v>1</v>
      </c>
      <c r="H1056">
        <v>3</v>
      </c>
      <c r="I1056" t="s">
        <v>1083</v>
      </c>
      <c r="J1056" t="s">
        <v>1084</v>
      </c>
      <c r="K1056" t="s">
        <v>1085</v>
      </c>
      <c r="L1056">
        <v>1348</v>
      </c>
      <c r="N1056">
        <v>1009</v>
      </c>
      <c r="O1056" t="s">
        <v>63</v>
      </c>
      <c r="P1056" t="s">
        <v>63</v>
      </c>
      <c r="Q1056">
        <v>1000</v>
      </c>
      <c r="X1056">
        <v>2.1000000000000001E-2</v>
      </c>
      <c r="Y1056">
        <v>9100</v>
      </c>
      <c r="Z1056">
        <v>0</v>
      </c>
      <c r="AA1056">
        <v>0</v>
      </c>
      <c r="AB1056">
        <v>0</v>
      </c>
      <c r="AC1056">
        <v>0</v>
      </c>
      <c r="AD1056">
        <v>1</v>
      </c>
      <c r="AE1056">
        <v>0</v>
      </c>
      <c r="AF1056" t="s">
        <v>6</v>
      </c>
      <c r="AG1056">
        <v>2.1000000000000001E-2</v>
      </c>
      <c r="AH1056">
        <v>3</v>
      </c>
      <c r="AI1056">
        <v>-1</v>
      </c>
      <c r="AJ1056" t="s">
        <v>6</v>
      </c>
      <c r="AK1056">
        <v>4</v>
      </c>
      <c r="AL1056">
        <v>-191.10000000000002</v>
      </c>
      <c r="AM1056">
        <v>0</v>
      </c>
      <c r="AN1056">
        <v>0</v>
      </c>
      <c r="AO1056">
        <v>0</v>
      </c>
      <c r="AP1056">
        <v>0</v>
      </c>
      <c r="AQ1056">
        <v>0</v>
      </c>
      <c r="AR1056">
        <v>1</v>
      </c>
    </row>
    <row r="1057" spans="1:44" x14ac:dyDescent="0.2">
      <c r="A1057">
        <f>ROW(Source!A553)</f>
        <v>553</v>
      </c>
      <c r="B1057">
        <v>86296693</v>
      </c>
      <c r="C1057">
        <v>86296663</v>
      </c>
      <c r="D1057">
        <v>27378576</v>
      </c>
      <c r="E1057">
        <v>1</v>
      </c>
      <c r="F1057">
        <v>1</v>
      </c>
      <c r="G1057">
        <v>1</v>
      </c>
      <c r="H1057">
        <v>3</v>
      </c>
      <c r="I1057" t="s">
        <v>1040</v>
      </c>
      <c r="J1057" t="s">
        <v>1041</v>
      </c>
      <c r="K1057" t="s">
        <v>62</v>
      </c>
      <c r="L1057">
        <v>1348</v>
      </c>
      <c r="N1057">
        <v>1009</v>
      </c>
      <c r="O1057" t="s">
        <v>63</v>
      </c>
      <c r="P1057" t="s">
        <v>63</v>
      </c>
      <c r="Q1057">
        <v>1000</v>
      </c>
      <c r="X1057">
        <v>1.0000000000000001E-5</v>
      </c>
      <c r="Y1057">
        <v>12050</v>
      </c>
      <c r="Z1057">
        <v>0</v>
      </c>
      <c r="AA1057">
        <v>0</v>
      </c>
      <c r="AB1057">
        <v>0</v>
      </c>
      <c r="AC1057">
        <v>0</v>
      </c>
      <c r="AD1057">
        <v>1</v>
      </c>
      <c r="AE1057">
        <v>0</v>
      </c>
      <c r="AF1057" t="s">
        <v>6</v>
      </c>
      <c r="AG1057">
        <v>1.0000000000000001E-5</v>
      </c>
      <c r="AH1057">
        <v>3</v>
      </c>
      <c r="AI1057">
        <v>-1</v>
      </c>
      <c r="AJ1057" t="s">
        <v>6</v>
      </c>
      <c r="AK1057">
        <v>4</v>
      </c>
      <c r="AL1057">
        <v>-0.12050000000000001</v>
      </c>
      <c r="AM1057">
        <v>0</v>
      </c>
      <c r="AN1057">
        <v>0</v>
      </c>
      <c r="AO1057">
        <v>0</v>
      </c>
      <c r="AP1057">
        <v>0</v>
      </c>
      <c r="AQ1057">
        <v>0</v>
      </c>
      <c r="AR1057">
        <v>1</v>
      </c>
    </row>
    <row r="1058" spans="1:44" x14ac:dyDescent="0.2">
      <c r="A1058">
        <f>ROW(Source!A553)</f>
        <v>553</v>
      </c>
      <c r="B1058">
        <v>86296694</v>
      </c>
      <c r="C1058">
        <v>86296663</v>
      </c>
      <c r="D1058">
        <v>27371084</v>
      </c>
      <c r="E1058">
        <v>1</v>
      </c>
      <c r="F1058">
        <v>1</v>
      </c>
      <c r="G1058">
        <v>1</v>
      </c>
      <c r="H1058">
        <v>3</v>
      </c>
      <c r="I1058" t="s">
        <v>255</v>
      </c>
      <c r="J1058" t="s">
        <v>257</v>
      </c>
      <c r="K1058" t="s">
        <v>256</v>
      </c>
      <c r="L1058">
        <v>1346</v>
      </c>
      <c r="N1058">
        <v>1009</v>
      </c>
      <c r="O1058" t="s">
        <v>182</v>
      </c>
      <c r="P1058" t="s">
        <v>182</v>
      </c>
      <c r="Q1058">
        <v>1</v>
      </c>
      <c r="X1058">
        <v>0.36</v>
      </c>
      <c r="Y1058">
        <v>6.12</v>
      </c>
      <c r="Z1058">
        <v>0</v>
      </c>
      <c r="AA1058">
        <v>0</v>
      </c>
      <c r="AB1058">
        <v>0</v>
      </c>
      <c r="AC1058">
        <v>0</v>
      </c>
      <c r="AD1058">
        <v>1</v>
      </c>
      <c r="AE1058">
        <v>0</v>
      </c>
      <c r="AF1058" t="s">
        <v>6</v>
      </c>
      <c r="AG1058">
        <v>0.36</v>
      </c>
      <c r="AH1058">
        <v>2</v>
      </c>
      <c r="AI1058">
        <v>86296674</v>
      </c>
      <c r="AJ1058">
        <v>918</v>
      </c>
      <c r="AK1058">
        <v>3</v>
      </c>
      <c r="AL1058">
        <v>-2.2031999999999998</v>
      </c>
      <c r="AM1058">
        <v>0</v>
      </c>
      <c r="AN1058">
        <v>0</v>
      </c>
      <c r="AO1058">
        <v>0</v>
      </c>
      <c r="AP1058">
        <v>0</v>
      </c>
      <c r="AQ1058">
        <v>0</v>
      </c>
      <c r="AR1058">
        <v>1</v>
      </c>
    </row>
    <row r="1059" spans="1:44" x14ac:dyDescent="0.2">
      <c r="A1059">
        <f>ROW(Source!A553)</f>
        <v>553</v>
      </c>
      <c r="B1059">
        <v>86296695</v>
      </c>
      <c r="C1059">
        <v>86296663</v>
      </c>
      <c r="D1059">
        <v>27374681</v>
      </c>
      <c r="E1059">
        <v>1</v>
      </c>
      <c r="F1059">
        <v>1</v>
      </c>
      <c r="G1059">
        <v>1</v>
      </c>
      <c r="H1059">
        <v>3</v>
      </c>
      <c r="I1059" t="s">
        <v>1086</v>
      </c>
      <c r="J1059" t="s">
        <v>1087</v>
      </c>
      <c r="K1059" t="s">
        <v>1088</v>
      </c>
      <c r="L1059">
        <v>1348</v>
      </c>
      <c r="N1059">
        <v>1009</v>
      </c>
      <c r="O1059" t="s">
        <v>63</v>
      </c>
      <c r="P1059" t="s">
        <v>63</v>
      </c>
      <c r="Q1059">
        <v>1000</v>
      </c>
      <c r="X1059">
        <v>5.9999999999999995E-4</v>
      </c>
      <c r="Y1059">
        <v>9169.91</v>
      </c>
      <c r="Z1059">
        <v>0</v>
      </c>
      <c r="AA1059">
        <v>0</v>
      </c>
      <c r="AB1059">
        <v>0</v>
      </c>
      <c r="AC1059">
        <v>0</v>
      </c>
      <c r="AD1059">
        <v>1</v>
      </c>
      <c r="AE1059">
        <v>0</v>
      </c>
      <c r="AF1059" t="s">
        <v>6</v>
      </c>
      <c r="AG1059">
        <v>5.9999999999999995E-4</v>
      </c>
      <c r="AH1059">
        <v>3</v>
      </c>
      <c r="AI1059">
        <v>-1</v>
      </c>
      <c r="AJ1059" t="s">
        <v>6</v>
      </c>
      <c r="AK1059">
        <v>4</v>
      </c>
      <c r="AL1059">
        <v>-5.5019459999999993</v>
      </c>
      <c r="AM1059">
        <v>0</v>
      </c>
      <c r="AN1059">
        <v>0</v>
      </c>
      <c r="AO1059">
        <v>0</v>
      </c>
      <c r="AP1059">
        <v>0</v>
      </c>
      <c r="AQ1059">
        <v>0</v>
      </c>
      <c r="AR1059">
        <v>1</v>
      </c>
    </row>
    <row r="1060" spans="1:44" x14ac:dyDescent="0.2">
      <c r="A1060">
        <f>ROW(Source!A553)</f>
        <v>553</v>
      </c>
      <c r="B1060">
        <v>86296696</v>
      </c>
      <c r="C1060">
        <v>86296663</v>
      </c>
      <c r="D1060">
        <v>27379623</v>
      </c>
      <c r="E1060">
        <v>1</v>
      </c>
      <c r="F1060">
        <v>1</v>
      </c>
      <c r="G1060">
        <v>1</v>
      </c>
      <c r="H1060">
        <v>3</v>
      </c>
      <c r="I1060" t="s">
        <v>1089</v>
      </c>
      <c r="J1060" t="s">
        <v>1090</v>
      </c>
      <c r="K1060" t="s">
        <v>1091</v>
      </c>
      <c r="L1060">
        <v>1339</v>
      </c>
      <c r="N1060">
        <v>1007</v>
      </c>
      <c r="O1060" t="s">
        <v>32</v>
      </c>
      <c r="P1060" t="s">
        <v>32</v>
      </c>
      <c r="Q1060">
        <v>1</v>
      </c>
      <c r="X1060">
        <v>1.0300000000000001E-3</v>
      </c>
      <c r="Y1060">
        <v>1700</v>
      </c>
      <c r="Z1060">
        <v>0</v>
      </c>
      <c r="AA1060">
        <v>0</v>
      </c>
      <c r="AB1060">
        <v>0</v>
      </c>
      <c r="AC1060">
        <v>0</v>
      </c>
      <c r="AD1060">
        <v>1</v>
      </c>
      <c r="AE1060">
        <v>0</v>
      </c>
      <c r="AF1060" t="s">
        <v>6</v>
      </c>
      <c r="AG1060">
        <v>1.0300000000000001E-3</v>
      </c>
      <c r="AH1060">
        <v>3</v>
      </c>
      <c r="AI1060">
        <v>-1</v>
      </c>
      <c r="AJ1060" t="s">
        <v>6</v>
      </c>
      <c r="AK1060">
        <v>4</v>
      </c>
      <c r="AL1060">
        <v>-1.7510000000000001</v>
      </c>
      <c r="AM1060">
        <v>0</v>
      </c>
      <c r="AN1060">
        <v>0</v>
      </c>
      <c r="AO1060">
        <v>0</v>
      </c>
      <c r="AP1060">
        <v>0</v>
      </c>
      <c r="AQ1060">
        <v>0</v>
      </c>
      <c r="AR1060">
        <v>1</v>
      </c>
    </row>
    <row r="1061" spans="1:44" x14ac:dyDescent="0.2">
      <c r="A1061">
        <f>ROW(Source!A553)</f>
        <v>553</v>
      </c>
      <c r="B1061">
        <v>86296697</v>
      </c>
      <c r="C1061">
        <v>86296663</v>
      </c>
      <c r="D1061">
        <v>27386415</v>
      </c>
      <c r="E1061">
        <v>1</v>
      </c>
      <c r="F1061">
        <v>1</v>
      </c>
      <c r="G1061">
        <v>1</v>
      </c>
      <c r="H1061">
        <v>3</v>
      </c>
      <c r="I1061" t="s">
        <v>1092</v>
      </c>
      <c r="J1061" t="s">
        <v>1093</v>
      </c>
      <c r="K1061" t="s">
        <v>1094</v>
      </c>
      <c r="L1061">
        <v>1348</v>
      </c>
      <c r="N1061">
        <v>1009</v>
      </c>
      <c r="O1061" t="s">
        <v>63</v>
      </c>
      <c r="P1061" t="s">
        <v>63</v>
      </c>
      <c r="Q1061">
        <v>1000</v>
      </c>
      <c r="X1061">
        <v>3.1E-4</v>
      </c>
      <c r="Y1061">
        <v>15620</v>
      </c>
      <c r="Z1061">
        <v>0</v>
      </c>
      <c r="AA1061">
        <v>0</v>
      </c>
      <c r="AB1061">
        <v>0</v>
      </c>
      <c r="AC1061">
        <v>0</v>
      </c>
      <c r="AD1061">
        <v>1</v>
      </c>
      <c r="AE1061">
        <v>0</v>
      </c>
      <c r="AF1061" t="s">
        <v>6</v>
      </c>
      <c r="AG1061">
        <v>3.1E-4</v>
      </c>
      <c r="AH1061">
        <v>3</v>
      </c>
      <c r="AI1061">
        <v>-1</v>
      </c>
      <c r="AJ1061" t="s">
        <v>6</v>
      </c>
      <c r="AK1061">
        <v>4</v>
      </c>
      <c r="AL1061">
        <v>-4.8422000000000001</v>
      </c>
      <c r="AM1061">
        <v>0</v>
      </c>
      <c r="AN1061">
        <v>0</v>
      </c>
      <c r="AO1061">
        <v>0</v>
      </c>
      <c r="AP1061">
        <v>0</v>
      </c>
      <c r="AQ1061">
        <v>0</v>
      </c>
      <c r="AR1061">
        <v>1</v>
      </c>
    </row>
    <row r="1062" spans="1:44" x14ac:dyDescent="0.2">
      <c r="A1062">
        <f>ROW(Source!A553)</f>
        <v>553</v>
      </c>
      <c r="B1062">
        <v>86296698</v>
      </c>
      <c r="C1062">
        <v>86296663</v>
      </c>
      <c r="D1062">
        <v>27391761</v>
      </c>
      <c r="E1062">
        <v>1</v>
      </c>
      <c r="F1062">
        <v>1</v>
      </c>
      <c r="G1062">
        <v>1</v>
      </c>
      <c r="H1062">
        <v>3</v>
      </c>
      <c r="I1062" t="s">
        <v>1095</v>
      </c>
      <c r="J1062" t="s">
        <v>1096</v>
      </c>
      <c r="K1062" t="s">
        <v>1097</v>
      </c>
      <c r="L1062">
        <v>1348</v>
      </c>
      <c r="N1062">
        <v>1009</v>
      </c>
      <c r="O1062" t="s">
        <v>63</v>
      </c>
      <c r="P1062" t="s">
        <v>63</v>
      </c>
      <c r="Q1062">
        <v>1000</v>
      </c>
      <c r="X1062">
        <v>2.0000000000000001E-4</v>
      </c>
      <c r="Y1062">
        <v>10988.93</v>
      </c>
      <c r="Z1062">
        <v>0</v>
      </c>
      <c r="AA1062">
        <v>0</v>
      </c>
      <c r="AB1062">
        <v>0</v>
      </c>
      <c r="AC1062">
        <v>0</v>
      </c>
      <c r="AD1062">
        <v>1</v>
      </c>
      <c r="AE1062">
        <v>0</v>
      </c>
      <c r="AF1062" t="s">
        <v>6</v>
      </c>
      <c r="AG1062">
        <v>2.0000000000000001E-4</v>
      </c>
      <c r="AH1062">
        <v>3</v>
      </c>
      <c r="AI1062">
        <v>-1</v>
      </c>
      <c r="AJ1062" t="s">
        <v>6</v>
      </c>
      <c r="AK1062">
        <v>4</v>
      </c>
      <c r="AL1062">
        <v>-2.1977860000000002</v>
      </c>
      <c r="AM1062">
        <v>0</v>
      </c>
      <c r="AN1062">
        <v>0</v>
      </c>
      <c r="AO1062">
        <v>0</v>
      </c>
      <c r="AP1062">
        <v>0</v>
      </c>
      <c r="AQ1062">
        <v>0</v>
      </c>
      <c r="AR1062">
        <v>1</v>
      </c>
    </row>
    <row r="1063" spans="1:44" x14ac:dyDescent="0.2">
      <c r="A1063">
        <f>ROW(Source!A553)</f>
        <v>553</v>
      </c>
      <c r="B1063">
        <v>86296699</v>
      </c>
      <c r="C1063">
        <v>86296663</v>
      </c>
      <c r="D1063">
        <v>27390428</v>
      </c>
      <c r="E1063">
        <v>1</v>
      </c>
      <c r="F1063">
        <v>1</v>
      </c>
      <c r="G1063">
        <v>1</v>
      </c>
      <c r="H1063">
        <v>3</v>
      </c>
      <c r="I1063" t="s">
        <v>1098</v>
      </c>
      <c r="J1063" t="s">
        <v>1099</v>
      </c>
      <c r="K1063" t="s">
        <v>1100</v>
      </c>
      <c r="L1063">
        <v>1348</v>
      </c>
      <c r="N1063">
        <v>1009</v>
      </c>
      <c r="O1063" t="s">
        <v>63</v>
      </c>
      <c r="P1063" t="s">
        <v>63</v>
      </c>
      <c r="Q1063">
        <v>1000</v>
      </c>
      <c r="X1063">
        <v>1</v>
      </c>
      <c r="Y1063">
        <v>0</v>
      </c>
      <c r="Z1063">
        <v>0</v>
      </c>
      <c r="AA1063">
        <v>0</v>
      </c>
      <c r="AB1063">
        <v>0</v>
      </c>
      <c r="AC1063">
        <v>0</v>
      </c>
      <c r="AD1063">
        <v>0</v>
      </c>
      <c r="AE1063">
        <v>0</v>
      </c>
      <c r="AF1063" t="s">
        <v>6</v>
      </c>
      <c r="AG1063">
        <v>1</v>
      </c>
      <c r="AH1063">
        <v>3</v>
      </c>
      <c r="AI1063">
        <v>-1</v>
      </c>
      <c r="AJ1063" t="s">
        <v>6</v>
      </c>
      <c r="AK1063">
        <v>0</v>
      </c>
      <c r="AL1063">
        <v>0</v>
      </c>
      <c r="AM1063">
        <v>0</v>
      </c>
      <c r="AN1063">
        <v>0</v>
      </c>
      <c r="AO1063">
        <v>0</v>
      </c>
      <c r="AP1063">
        <v>0</v>
      </c>
      <c r="AQ1063">
        <v>0</v>
      </c>
      <c r="AR1063">
        <v>0</v>
      </c>
    </row>
    <row r="1064" spans="1:44" x14ac:dyDescent="0.2">
      <c r="A1064">
        <f>ROW(Source!A553)</f>
        <v>553</v>
      </c>
      <c r="B1064">
        <v>86296700</v>
      </c>
      <c r="C1064">
        <v>86296663</v>
      </c>
      <c r="D1064">
        <v>27429718</v>
      </c>
      <c r="E1064">
        <v>1</v>
      </c>
      <c r="F1064">
        <v>1</v>
      </c>
      <c r="G1064">
        <v>1</v>
      </c>
      <c r="H1064">
        <v>3</v>
      </c>
      <c r="I1064" t="s">
        <v>1101</v>
      </c>
      <c r="J1064" t="s">
        <v>1102</v>
      </c>
      <c r="K1064" t="s">
        <v>1103</v>
      </c>
      <c r="L1064">
        <v>1302</v>
      </c>
      <c r="N1064">
        <v>1003</v>
      </c>
      <c r="O1064" t="s">
        <v>1104</v>
      </c>
      <c r="P1064" t="s">
        <v>1104</v>
      </c>
      <c r="Q1064">
        <v>10</v>
      </c>
      <c r="X1064">
        <v>1.8700000000000001E-2</v>
      </c>
      <c r="Y1064">
        <v>50.25</v>
      </c>
      <c r="Z1064">
        <v>0</v>
      </c>
      <c r="AA1064">
        <v>0</v>
      </c>
      <c r="AB1064">
        <v>0</v>
      </c>
      <c r="AC1064">
        <v>0</v>
      </c>
      <c r="AD1064">
        <v>1</v>
      </c>
      <c r="AE1064">
        <v>0</v>
      </c>
      <c r="AF1064" t="s">
        <v>6</v>
      </c>
      <c r="AG1064">
        <v>1.8700000000000001E-2</v>
      </c>
      <c r="AH1064">
        <v>3</v>
      </c>
      <c r="AI1064">
        <v>-1</v>
      </c>
      <c r="AJ1064" t="s">
        <v>6</v>
      </c>
      <c r="AK1064">
        <v>4</v>
      </c>
      <c r="AL1064">
        <v>-0.93967500000000004</v>
      </c>
      <c r="AM1064">
        <v>0</v>
      </c>
      <c r="AN1064">
        <v>0</v>
      </c>
      <c r="AO1064">
        <v>0</v>
      </c>
      <c r="AP1064">
        <v>0</v>
      </c>
      <c r="AQ1064">
        <v>0</v>
      </c>
      <c r="AR1064">
        <v>1</v>
      </c>
    </row>
    <row r="1065" spans="1:44" x14ac:dyDescent="0.2">
      <c r="A1065">
        <f>ROW(Source!A568)</f>
        <v>568</v>
      </c>
      <c r="B1065">
        <v>86296717</v>
      </c>
      <c r="C1065">
        <v>86296708</v>
      </c>
      <c r="D1065">
        <v>27493137</v>
      </c>
      <c r="E1065">
        <v>1</v>
      </c>
      <c r="F1065">
        <v>1</v>
      </c>
      <c r="G1065">
        <v>1</v>
      </c>
      <c r="H1065">
        <v>1</v>
      </c>
      <c r="I1065" t="s">
        <v>947</v>
      </c>
      <c r="J1065" t="s">
        <v>6</v>
      </c>
      <c r="K1065" t="s">
        <v>948</v>
      </c>
      <c r="L1065">
        <v>1369</v>
      </c>
      <c r="N1065">
        <v>1013</v>
      </c>
      <c r="O1065" t="s">
        <v>921</v>
      </c>
      <c r="P1065" t="s">
        <v>921</v>
      </c>
      <c r="Q1065">
        <v>1</v>
      </c>
      <c r="X1065">
        <v>3.83</v>
      </c>
      <c r="Y1065">
        <v>0</v>
      </c>
      <c r="Z1065">
        <v>0</v>
      </c>
      <c r="AA1065">
        <v>0</v>
      </c>
      <c r="AB1065">
        <v>9.15</v>
      </c>
      <c r="AC1065">
        <v>0</v>
      </c>
      <c r="AD1065">
        <v>1</v>
      </c>
      <c r="AE1065">
        <v>1</v>
      </c>
      <c r="AF1065" t="s">
        <v>206</v>
      </c>
      <c r="AG1065">
        <v>7.66</v>
      </c>
      <c r="AH1065">
        <v>2</v>
      </c>
      <c r="AI1065">
        <v>86296709</v>
      </c>
      <c r="AJ1065">
        <v>923</v>
      </c>
      <c r="AK1065">
        <v>0</v>
      </c>
      <c r="AL1065">
        <v>0</v>
      </c>
      <c r="AM1065">
        <v>0</v>
      </c>
      <c r="AN1065">
        <v>0</v>
      </c>
      <c r="AO1065">
        <v>0</v>
      </c>
      <c r="AP1065">
        <v>0</v>
      </c>
      <c r="AQ1065">
        <v>0</v>
      </c>
      <c r="AR1065">
        <v>0</v>
      </c>
    </row>
    <row r="1066" spans="1:44" x14ac:dyDescent="0.2">
      <c r="A1066">
        <f>ROW(Source!A568)</f>
        <v>568</v>
      </c>
      <c r="B1066">
        <v>86296718</v>
      </c>
      <c r="C1066">
        <v>86296708</v>
      </c>
      <c r="D1066">
        <v>121548</v>
      </c>
      <c r="E1066">
        <v>1</v>
      </c>
      <c r="F1066">
        <v>1</v>
      </c>
      <c r="G1066">
        <v>1</v>
      </c>
      <c r="H1066">
        <v>1</v>
      </c>
      <c r="I1066" t="s">
        <v>39</v>
      </c>
      <c r="J1066" t="s">
        <v>6</v>
      </c>
      <c r="K1066" t="s">
        <v>922</v>
      </c>
      <c r="L1066">
        <v>608254</v>
      </c>
      <c r="N1066">
        <v>1013</v>
      </c>
      <c r="O1066" t="s">
        <v>923</v>
      </c>
      <c r="P1066" t="s">
        <v>923</v>
      </c>
      <c r="Q1066">
        <v>1</v>
      </c>
      <c r="X1066">
        <v>0.01</v>
      </c>
      <c r="Y1066">
        <v>0</v>
      </c>
      <c r="Z1066">
        <v>0</v>
      </c>
      <c r="AA1066">
        <v>0</v>
      </c>
      <c r="AB1066">
        <v>0</v>
      </c>
      <c r="AC1066">
        <v>0</v>
      </c>
      <c r="AD1066">
        <v>1</v>
      </c>
      <c r="AE1066">
        <v>2</v>
      </c>
      <c r="AF1066" t="s">
        <v>206</v>
      </c>
      <c r="AG1066">
        <v>0.02</v>
      </c>
      <c r="AH1066">
        <v>2</v>
      </c>
      <c r="AI1066">
        <v>86296710</v>
      </c>
      <c r="AJ1066">
        <v>924</v>
      </c>
      <c r="AK1066">
        <v>0</v>
      </c>
      <c r="AL1066">
        <v>0</v>
      </c>
      <c r="AM1066">
        <v>0</v>
      </c>
      <c r="AN1066">
        <v>0</v>
      </c>
      <c r="AO1066">
        <v>0</v>
      </c>
      <c r="AP1066">
        <v>0</v>
      </c>
      <c r="AQ1066">
        <v>0</v>
      </c>
      <c r="AR1066">
        <v>0</v>
      </c>
    </row>
    <row r="1067" spans="1:44" x14ac:dyDescent="0.2">
      <c r="A1067">
        <f>ROW(Source!A568)</f>
        <v>568</v>
      </c>
      <c r="B1067">
        <v>86296719</v>
      </c>
      <c r="C1067">
        <v>86296708</v>
      </c>
      <c r="D1067">
        <v>27439571</v>
      </c>
      <c r="E1067">
        <v>1</v>
      </c>
      <c r="F1067">
        <v>1</v>
      </c>
      <c r="G1067">
        <v>1</v>
      </c>
      <c r="H1067">
        <v>2</v>
      </c>
      <c r="I1067" t="s">
        <v>956</v>
      </c>
      <c r="J1067" t="s">
        <v>957</v>
      </c>
      <c r="K1067" t="s">
        <v>958</v>
      </c>
      <c r="L1067">
        <v>1368</v>
      </c>
      <c r="N1067">
        <v>1011</v>
      </c>
      <c r="O1067" t="s">
        <v>927</v>
      </c>
      <c r="P1067" t="s">
        <v>927</v>
      </c>
      <c r="Q1067">
        <v>1</v>
      </c>
      <c r="X1067">
        <v>0.01</v>
      </c>
      <c r="Y1067">
        <v>0</v>
      </c>
      <c r="Z1067">
        <v>88.42</v>
      </c>
      <c r="AA1067">
        <v>10.14</v>
      </c>
      <c r="AB1067">
        <v>0</v>
      </c>
      <c r="AC1067">
        <v>0</v>
      </c>
      <c r="AD1067">
        <v>1</v>
      </c>
      <c r="AE1067">
        <v>0</v>
      </c>
      <c r="AF1067" t="s">
        <v>206</v>
      </c>
      <c r="AG1067">
        <v>0.02</v>
      </c>
      <c r="AH1067">
        <v>2</v>
      </c>
      <c r="AI1067">
        <v>86296711</v>
      </c>
      <c r="AJ1067">
        <v>925</v>
      </c>
      <c r="AK1067">
        <v>0</v>
      </c>
      <c r="AL1067">
        <v>0</v>
      </c>
      <c r="AM1067">
        <v>0</v>
      </c>
      <c r="AN1067">
        <v>0</v>
      </c>
      <c r="AO1067">
        <v>0</v>
      </c>
      <c r="AP1067">
        <v>0</v>
      </c>
      <c r="AQ1067">
        <v>0</v>
      </c>
      <c r="AR1067">
        <v>0</v>
      </c>
    </row>
    <row r="1068" spans="1:44" x14ac:dyDescent="0.2">
      <c r="A1068">
        <f>ROW(Source!A568)</f>
        <v>568</v>
      </c>
      <c r="B1068">
        <v>86296720</v>
      </c>
      <c r="C1068">
        <v>86296708</v>
      </c>
      <c r="D1068">
        <v>27439595</v>
      </c>
      <c r="E1068">
        <v>1</v>
      </c>
      <c r="F1068">
        <v>1</v>
      </c>
      <c r="G1068">
        <v>1</v>
      </c>
      <c r="H1068">
        <v>2</v>
      </c>
      <c r="I1068" t="s">
        <v>959</v>
      </c>
      <c r="J1068" t="s">
        <v>960</v>
      </c>
      <c r="K1068" t="s">
        <v>961</v>
      </c>
      <c r="L1068">
        <v>1368</v>
      </c>
      <c r="N1068">
        <v>1011</v>
      </c>
      <c r="O1068" t="s">
        <v>927</v>
      </c>
      <c r="P1068" t="s">
        <v>927</v>
      </c>
      <c r="Q1068">
        <v>1</v>
      </c>
      <c r="X1068">
        <v>0.01</v>
      </c>
      <c r="Y1068">
        <v>0</v>
      </c>
      <c r="Z1068">
        <v>2.17</v>
      </c>
      <c r="AA1068">
        <v>0</v>
      </c>
      <c r="AB1068">
        <v>0</v>
      </c>
      <c r="AC1068">
        <v>0</v>
      </c>
      <c r="AD1068">
        <v>1</v>
      </c>
      <c r="AE1068">
        <v>0</v>
      </c>
      <c r="AF1068" t="s">
        <v>206</v>
      </c>
      <c r="AG1068">
        <v>0.02</v>
      </c>
      <c r="AH1068">
        <v>2</v>
      </c>
      <c r="AI1068">
        <v>86296712</v>
      </c>
      <c r="AJ1068">
        <v>926</v>
      </c>
      <c r="AK1068">
        <v>0</v>
      </c>
      <c r="AL1068">
        <v>0</v>
      </c>
      <c r="AM1068">
        <v>0</v>
      </c>
      <c r="AN1068">
        <v>0</v>
      </c>
      <c r="AO1068">
        <v>0</v>
      </c>
      <c r="AP1068">
        <v>0</v>
      </c>
      <c r="AQ1068">
        <v>0</v>
      </c>
      <c r="AR1068">
        <v>0</v>
      </c>
    </row>
    <row r="1069" spans="1:44" x14ac:dyDescent="0.2">
      <c r="A1069">
        <f>ROW(Source!A568)</f>
        <v>568</v>
      </c>
      <c r="B1069">
        <v>86296721</v>
      </c>
      <c r="C1069">
        <v>86296708</v>
      </c>
      <c r="D1069">
        <v>27441139</v>
      </c>
      <c r="E1069">
        <v>1</v>
      </c>
      <c r="F1069">
        <v>1</v>
      </c>
      <c r="G1069">
        <v>1</v>
      </c>
      <c r="H1069">
        <v>2</v>
      </c>
      <c r="I1069" t="s">
        <v>962</v>
      </c>
      <c r="J1069" t="s">
        <v>963</v>
      </c>
      <c r="K1069" t="s">
        <v>964</v>
      </c>
      <c r="L1069">
        <v>1368</v>
      </c>
      <c r="N1069">
        <v>1011</v>
      </c>
      <c r="O1069" t="s">
        <v>927</v>
      </c>
      <c r="P1069" t="s">
        <v>927</v>
      </c>
      <c r="Q1069">
        <v>1</v>
      </c>
      <c r="X1069">
        <v>0.65</v>
      </c>
      <c r="Y1069">
        <v>0</v>
      </c>
      <c r="Z1069">
        <v>6.81</v>
      </c>
      <c r="AA1069">
        <v>0</v>
      </c>
      <c r="AB1069">
        <v>0</v>
      </c>
      <c r="AC1069">
        <v>0</v>
      </c>
      <c r="AD1069">
        <v>1</v>
      </c>
      <c r="AE1069">
        <v>0</v>
      </c>
      <c r="AF1069" t="s">
        <v>206</v>
      </c>
      <c r="AG1069">
        <v>1.3</v>
      </c>
      <c r="AH1069">
        <v>2</v>
      </c>
      <c r="AI1069">
        <v>86296713</v>
      </c>
      <c r="AJ1069">
        <v>927</v>
      </c>
      <c r="AK1069">
        <v>0</v>
      </c>
      <c r="AL1069">
        <v>0</v>
      </c>
      <c r="AM1069">
        <v>0</v>
      </c>
      <c r="AN1069">
        <v>0</v>
      </c>
      <c r="AO1069">
        <v>0</v>
      </c>
      <c r="AP1069">
        <v>0</v>
      </c>
      <c r="AQ1069">
        <v>0</v>
      </c>
      <c r="AR1069">
        <v>0</v>
      </c>
    </row>
    <row r="1070" spans="1:44" x14ac:dyDescent="0.2">
      <c r="A1070">
        <f>ROW(Source!A568)</f>
        <v>568</v>
      </c>
      <c r="B1070">
        <v>86296722</v>
      </c>
      <c r="C1070">
        <v>86296708</v>
      </c>
      <c r="D1070">
        <v>27441327</v>
      </c>
      <c r="E1070">
        <v>1</v>
      </c>
      <c r="F1070">
        <v>1</v>
      </c>
      <c r="G1070">
        <v>1</v>
      </c>
      <c r="H1070">
        <v>2</v>
      </c>
      <c r="I1070" t="s">
        <v>936</v>
      </c>
      <c r="J1070" t="s">
        <v>937</v>
      </c>
      <c r="K1070" t="s">
        <v>938</v>
      </c>
      <c r="L1070">
        <v>1368</v>
      </c>
      <c r="N1070">
        <v>1011</v>
      </c>
      <c r="O1070" t="s">
        <v>927</v>
      </c>
      <c r="P1070" t="s">
        <v>927</v>
      </c>
      <c r="Q1070">
        <v>1</v>
      </c>
      <c r="X1070">
        <v>0.01</v>
      </c>
      <c r="Y1070">
        <v>0</v>
      </c>
      <c r="Z1070">
        <v>93.37</v>
      </c>
      <c r="AA1070">
        <v>11.69</v>
      </c>
      <c r="AB1070">
        <v>0</v>
      </c>
      <c r="AC1070">
        <v>0</v>
      </c>
      <c r="AD1070">
        <v>1</v>
      </c>
      <c r="AE1070">
        <v>0</v>
      </c>
      <c r="AF1070" t="s">
        <v>206</v>
      </c>
      <c r="AG1070">
        <v>0.02</v>
      </c>
      <c r="AH1070">
        <v>2</v>
      </c>
      <c r="AI1070">
        <v>86296714</v>
      </c>
      <c r="AJ1070">
        <v>928</v>
      </c>
      <c r="AK1070">
        <v>0</v>
      </c>
      <c r="AL1070">
        <v>0</v>
      </c>
      <c r="AM1070">
        <v>0</v>
      </c>
      <c r="AN1070">
        <v>0</v>
      </c>
      <c r="AO1070">
        <v>0</v>
      </c>
      <c r="AP1070">
        <v>0</v>
      </c>
      <c r="AQ1070">
        <v>0</v>
      </c>
      <c r="AR1070">
        <v>0</v>
      </c>
    </row>
    <row r="1071" spans="1:44" x14ac:dyDescent="0.2">
      <c r="A1071">
        <f>ROW(Source!A568)</f>
        <v>568</v>
      </c>
      <c r="B1071">
        <v>86296723</v>
      </c>
      <c r="C1071">
        <v>86296708</v>
      </c>
      <c r="D1071">
        <v>27371445</v>
      </c>
      <c r="E1071">
        <v>1</v>
      </c>
      <c r="F1071">
        <v>1</v>
      </c>
      <c r="G1071">
        <v>1</v>
      </c>
      <c r="H1071">
        <v>3</v>
      </c>
      <c r="I1071" t="s">
        <v>210</v>
      </c>
      <c r="J1071" t="s">
        <v>212</v>
      </c>
      <c r="K1071" t="s">
        <v>211</v>
      </c>
      <c r="L1071">
        <v>1348</v>
      </c>
      <c r="N1071">
        <v>1009</v>
      </c>
      <c r="O1071" t="s">
        <v>63</v>
      </c>
      <c r="P1071" t="s">
        <v>63</v>
      </c>
      <c r="Q1071">
        <v>1000</v>
      </c>
      <c r="X1071">
        <v>1.4E-3</v>
      </c>
      <c r="Y1071">
        <v>6156.33</v>
      </c>
      <c r="Z1071">
        <v>0</v>
      </c>
      <c r="AA1071">
        <v>0</v>
      </c>
      <c r="AB1071">
        <v>0</v>
      </c>
      <c r="AC1071">
        <v>0</v>
      </c>
      <c r="AD1071">
        <v>1</v>
      </c>
      <c r="AE1071">
        <v>0</v>
      </c>
      <c r="AF1071" t="s">
        <v>206</v>
      </c>
      <c r="AG1071">
        <v>2.8E-3</v>
      </c>
      <c r="AH1071">
        <v>2</v>
      </c>
      <c r="AI1071">
        <v>86296715</v>
      </c>
      <c r="AJ1071">
        <v>929</v>
      </c>
      <c r="AK1071">
        <v>3</v>
      </c>
      <c r="AL1071">
        <v>-17.237724</v>
      </c>
      <c r="AM1071">
        <v>0</v>
      </c>
      <c r="AN1071">
        <v>0</v>
      </c>
      <c r="AO1071">
        <v>0</v>
      </c>
      <c r="AP1071">
        <v>0</v>
      </c>
      <c r="AQ1071">
        <v>0</v>
      </c>
      <c r="AR1071">
        <v>1</v>
      </c>
    </row>
    <row r="1072" spans="1:44" x14ac:dyDescent="0.2">
      <c r="A1072">
        <f>ROW(Source!A568)</f>
        <v>568</v>
      </c>
      <c r="B1072">
        <v>86296724</v>
      </c>
      <c r="C1072">
        <v>86296708</v>
      </c>
      <c r="D1072">
        <v>27387231</v>
      </c>
      <c r="E1072">
        <v>1</v>
      </c>
      <c r="F1072">
        <v>1</v>
      </c>
      <c r="G1072">
        <v>1</v>
      </c>
      <c r="H1072">
        <v>3</v>
      </c>
      <c r="I1072" t="s">
        <v>176</v>
      </c>
      <c r="J1072" t="s">
        <v>178</v>
      </c>
      <c r="K1072" t="s">
        <v>177</v>
      </c>
      <c r="L1072">
        <v>1348</v>
      </c>
      <c r="N1072">
        <v>1009</v>
      </c>
      <c r="O1072" t="s">
        <v>63</v>
      </c>
      <c r="P1072" t="s">
        <v>63</v>
      </c>
      <c r="Q1072">
        <v>1000</v>
      </c>
      <c r="X1072">
        <v>1.9E-2</v>
      </c>
      <c r="Y1072">
        <v>14313</v>
      </c>
      <c r="Z1072">
        <v>0</v>
      </c>
      <c r="AA1072">
        <v>0</v>
      </c>
      <c r="AB1072">
        <v>0</v>
      </c>
      <c r="AC1072">
        <v>0</v>
      </c>
      <c r="AD1072">
        <v>1</v>
      </c>
      <c r="AE1072">
        <v>0</v>
      </c>
      <c r="AF1072" t="s">
        <v>206</v>
      </c>
      <c r="AG1072">
        <v>3.7999999999999999E-2</v>
      </c>
      <c r="AH1072">
        <v>2</v>
      </c>
      <c r="AI1072">
        <v>86296716</v>
      </c>
      <c r="AJ1072">
        <v>930</v>
      </c>
      <c r="AK1072">
        <v>3</v>
      </c>
      <c r="AL1072">
        <v>-543.89400000000001</v>
      </c>
      <c r="AM1072">
        <v>0</v>
      </c>
      <c r="AN1072">
        <v>0</v>
      </c>
      <c r="AO1072">
        <v>0</v>
      </c>
      <c r="AP1072">
        <v>0</v>
      </c>
      <c r="AQ1072">
        <v>0</v>
      </c>
      <c r="AR1072">
        <v>1</v>
      </c>
    </row>
    <row r="1073" spans="1:44" x14ac:dyDescent="0.2">
      <c r="A1073">
        <f>ROW(Source!A569)</f>
        <v>569</v>
      </c>
      <c r="B1073">
        <v>86296717</v>
      </c>
      <c r="C1073">
        <v>86296708</v>
      </c>
      <c r="D1073">
        <v>27493137</v>
      </c>
      <c r="E1073">
        <v>1</v>
      </c>
      <c r="F1073">
        <v>1</v>
      </c>
      <c r="G1073">
        <v>1</v>
      </c>
      <c r="H1073">
        <v>1</v>
      </c>
      <c r="I1073" t="s">
        <v>947</v>
      </c>
      <c r="J1073" t="s">
        <v>6</v>
      </c>
      <c r="K1073" t="s">
        <v>948</v>
      </c>
      <c r="L1073">
        <v>1369</v>
      </c>
      <c r="N1073">
        <v>1013</v>
      </c>
      <c r="O1073" t="s">
        <v>921</v>
      </c>
      <c r="P1073" t="s">
        <v>921</v>
      </c>
      <c r="Q1073">
        <v>1</v>
      </c>
      <c r="X1073">
        <v>3.83</v>
      </c>
      <c r="Y1073">
        <v>0</v>
      </c>
      <c r="Z1073">
        <v>0</v>
      </c>
      <c r="AA1073">
        <v>0</v>
      </c>
      <c r="AB1073">
        <v>9.15</v>
      </c>
      <c r="AC1073">
        <v>0</v>
      </c>
      <c r="AD1073">
        <v>1</v>
      </c>
      <c r="AE1073">
        <v>1</v>
      </c>
      <c r="AF1073" t="s">
        <v>206</v>
      </c>
      <c r="AG1073">
        <v>7.66</v>
      </c>
      <c r="AH1073">
        <v>2</v>
      </c>
      <c r="AI1073">
        <v>86296709</v>
      </c>
      <c r="AJ1073">
        <v>931</v>
      </c>
      <c r="AK1073">
        <v>0</v>
      </c>
      <c r="AL1073">
        <v>0</v>
      </c>
      <c r="AM1073">
        <v>0</v>
      </c>
      <c r="AN1073">
        <v>0</v>
      </c>
      <c r="AO1073">
        <v>0</v>
      </c>
      <c r="AP1073">
        <v>0</v>
      </c>
      <c r="AQ1073">
        <v>0</v>
      </c>
      <c r="AR1073">
        <v>0</v>
      </c>
    </row>
    <row r="1074" spans="1:44" x14ac:dyDescent="0.2">
      <c r="A1074">
        <f>ROW(Source!A569)</f>
        <v>569</v>
      </c>
      <c r="B1074">
        <v>86296718</v>
      </c>
      <c r="C1074">
        <v>86296708</v>
      </c>
      <c r="D1074">
        <v>121548</v>
      </c>
      <c r="E1074">
        <v>1</v>
      </c>
      <c r="F1074">
        <v>1</v>
      </c>
      <c r="G1074">
        <v>1</v>
      </c>
      <c r="H1074">
        <v>1</v>
      </c>
      <c r="I1074" t="s">
        <v>39</v>
      </c>
      <c r="J1074" t="s">
        <v>6</v>
      </c>
      <c r="K1074" t="s">
        <v>922</v>
      </c>
      <c r="L1074">
        <v>608254</v>
      </c>
      <c r="N1074">
        <v>1013</v>
      </c>
      <c r="O1074" t="s">
        <v>923</v>
      </c>
      <c r="P1074" t="s">
        <v>923</v>
      </c>
      <c r="Q1074">
        <v>1</v>
      </c>
      <c r="X1074">
        <v>0.01</v>
      </c>
      <c r="Y1074">
        <v>0</v>
      </c>
      <c r="Z1074">
        <v>0</v>
      </c>
      <c r="AA1074">
        <v>0</v>
      </c>
      <c r="AB1074">
        <v>0</v>
      </c>
      <c r="AC1074">
        <v>0</v>
      </c>
      <c r="AD1074">
        <v>1</v>
      </c>
      <c r="AE1074">
        <v>2</v>
      </c>
      <c r="AF1074" t="s">
        <v>206</v>
      </c>
      <c r="AG1074">
        <v>0.02</v>
      </c>
      <c r="AH1074">
        <v>2</v>
      </c>
      <c r="AI1074">
        <v>86296710</v>
      </c>
      <c r="AJ1074">
        <v>932</v>
      </c>
      <c r="AK1074">
        <v>0</v>
      </c>
      <c r="AL1074">
        <v>0</v>
      </c>
      <c r="AM1074">
        <v>0</v>
      </c>
      <c r="AN1074">
        <v>0</v>
      </c>
      <c r="AO1074">
        <v>0</v>
      </c>
      <c r="AP1074">
        <v>0</v>
      </c>
      <c r="AQ1074">
        <v>0</v>
      </c>
      <c r="AR1074">
        <v>0</v>
      </c>
    </row>
    <row r="1075" spans="1:44" x14ac:dyDescent="0.2">
      <c r="A1075">
        <f>ROW(Source!A569)</f>
        <v>569</v>
      </c>
      <c r="B1075">
        <v>86296719</v>
      </c>
      <c r="C1075">
        <v>86296708</v>
      </c>
      <c r="D1075">
        <v>27439571</v>
      </c>
      <c r="E1075">
        <v>1</v>
      </c>
      <c r="F1075">
        <v>1</v>
      </c>
      <c r="G1075">
        <v>1</v>
      </c>
      <c r="H1075">
        <v>2</v>
      </c>
      <c r="I1075" t="s">
        <v>956</v>
      </c>
      <c r="J1075" t="s">
        <v>957</v>
      </c>
      <c r="K1075" t="s">
        <v>958</v>
      </c>
      <c r="L1075">
        <v>1368</v>
      </c>
      <c r="N1075">
        <v>1011</v>
      </c>
      <c r="O1075" t="s">
        <v>927</v>
      </c>
      <c r="P1075" t="s">
        <v>927</v>
      </c>
      <c r="Q1075">
        <v>1</v>
      </c>
      <c r="X1075">
        <v>0.01</v>
      </c>
      <c r="Y1075">
        <v>0</v>
      </c>
      <c r="Z1075">
        <v>88.42</v>
      </c>
      <c r="AA1075">
        <v>10.14</v>
      </c>
      <c r="AB1075">
        <v>0</v>
      </c>
      <c r="AC1075">
        <v>0</v>
      </c>
      <c r="AD1075">
        <v>1</v>
      </c>
      <c r="AE1075">
        <v>0</v>
      </c>
      <c r="AF1075" t="s">
        <v>206</v>
      </c>
      <c r="AG1075">
        <v>0.02</v>
      </c>
      <c r="AH1075">
        <v>2</v>
      </c>
      <c r="AI1075">
        <v>86296711</v>
      </c>
      <c r="AJ1075">
        <v>933</v>
      </c>
      <c r="AK1075">
        <v>0</v>
      </c>
      <c r="AL1075">
        <v>0</v>
      </c>
      <c r="AM1075">
        <v>0</v>
      </c>
      <c r="AN1075">
        <v>0</v>
      </c>
      <c r="AO1075">
        <v>0</v>
      </c>
      <c r="AP1075">
        <v>0</v>
      </c>
      <c r="AQ1075">
        <v>0</v>
      </c>
      <c r="AR1075">
        <v>0</v>
      </c>
    </row>
    <row r="1076" spans="1:44" x14ac:dyDescent="0.2">
      <c r="A1076">
        <f>ROW(Source!A569)</f>
        <v>569</v>
      </c>
      <c r="B1076">
        <v>86296720</v>
      </c>
      <c r="C1076">
        <v>86296708</v>
      </c>
      <c r="D1076">
        <v>27439595</v>
      </c>
      <c r="E1076">
        <v>1</v>
      </c>
      <c r="F1076">
        <v>1</v>
      </c>
      <c r="G1076">
        <v>1</v>
      </c>
      <c r="H1076">
        <v>2</v>
      </c>
      <c r="I1076" t="s">
        <v>959</v>
      </c>
      <c r="J1076" t="s">
        <v>960</v>
      </c>
      <c r="K1076" t="s">
        <v>961</v>
      </c>
      <c r="L1076">
        <v>1368</v>
      </c>
      <c r="N1076">
        <v>1011</v>
      </c>
      <c r="O1076" t="s">
        <v>927</v>
      </c>
      <c r="P1076" t="s">
        <v>927</v>
      </c>
      <c r="Q1076">
        <v>1</v>
      </c>
      <c r="X1076">
        <v>0.01</v>
      </c>
      <c r="Y1076">
        <v>0</v>
      </c>
      <c r="Z1076">
        <v>2.17</v>
      </c>
      <c r="AA1076">
        <v>0</v>
      </c>
      <c r="AB1076">
        <v>0</v>
      </c>
      <c r="AC1076">
        <v>0</v>
      </c>
      <c r="AD1076">
        <v>1</v>
      </c>
      <c r="AE1076">
        <v>0</v>
      </c>
      <c r="AF1076" t="s">
        <v>206</v>
      </c>
      <c r="AG1076">
        <v>0.02</v>
      </c>
      <c r="AH1076">
        <v>2</v>
      </c>
      <c r="AI1076">
        <v>86296712</v>
      </c>
      <c r="AJ1076">
        <v>934</v>
      </c>
      <c r="AK1076">
        <v>0</v>
      </c>
      <c r="AL1076">
        <v>0</v>
      </c>
      <c r="AM1076">
        <v>0</v>
      </c>
      <c r="AN1076">
        <v>0</v>
      </c>
      <c r="AO1076">
        <v>0</v>
      </c>
      <c r="AP1076">
        <v>0</v>
      </c>
      <c r="AQ1076">
        <v>0</v>
      </c>
      <c r="AR1076">
        <v>0</v>
      </c>
    </row>
    <row r="1077" spans="1:44" x14ac:dyDescent="0.2">
      <c r="A1077">
        <f>ROW(Source!A569)</f>
        <v>569</v>
      </c>
      <c r="B1077">
        <v>86296721</v>
      </c>
      <c r="C1077">
        <v>86296708</v>
      </c>
      <c r="D1077">
        <v>27441139</v>
      </c>
      <c r="E1077">
        <v>1</v>
      </c>
      <c r="F1077">
        <v>1</v>
      </c>
      <c r="G1077">
        <v>1</v>
      </c>
      <c r="H1077">
        <v>2</v>
      </c>
      <c r="I1077" t="s">
        <v>962</v>
      </c>
      <c r="J1077" t="s">
        <v>963</v>
      </c>
      <c r="K1077" t="s">
        <v>964</v>
      </c>
      <c r="L1077">
        <v>1368</v>
      </c>
      <c r="N1077">
        <v>1011</v>
      </c>
      <c r="O1077" t="s">
        <v>927</v>
      </c>
      <c r="P1077" t="s">
        <v>927</v>
      </c>
      <c r="Q1077">
        <v>1</v>
      </c>
      <c r="X1077">
        <v>0.65</v>
      </c>
      <c r="Y1077">
        <v>0</v>
      </c>
      <c r="Z1077">
        <v>6.81</v>
      </c>
      <c r="AA1077">
        <v>0</v>
      </c>
      <c r="AB1077">
        <v>0</v>
      </c>
      <c r="AC1077">
        <v>0</v>
      </c>
      <c r="AD1077">
        <v>1</v>
      </c>
      <c r="AE1077">
        <v>0</v>
      </c>
      <c r="AF1077" t="s">
        <v>206</v>
      </c>
      <c r="AG1077">
        <v>1.3</v>
      </c>
      <c r="AH1077">
        <v>2</v>
      </c>
      <c r="AI1077">
        <v>86296713</v>
      </c>
      <c r="AJ1077">
        <v>935</v>
      </c>
      <c r="AK1077">
        <v>0</v>
      </c>
      <c r="AL1077">
        <v>0</v>
      </c>
      <c r="AM1077">
        <v>0</v>
      </c>
      <c r="AN1077">
        <v>0</v>
      </c>
      <c r="AO1077">
        <v>0</v>
      </c>
      <c r="AP1077">
        <v>0</v>
      </c>
      <c r="AQ1077">
        <v>0</v>
      </c>
      <c r="AR1077">
        <v>0</v>
      </c>
    </row>
    <row r="1078" spans="1:44" x14ac:dyDescent="0.2">
      <c r="A1078">
        <f>ROW(Source!A569)</f>
        <v>569</v>
      </c>
      <c r="B1078">
        <v>86296722</v>
      </c>
      <c r="C1078">
        <v>86296708</v>
      </c>
      <c r="D1078">
        <v>27441327</v>
      </c>
      <c r="E1078">
        <v>1</v>
      </c>
      <c r="F1078">
        <v>1</v>
      </c>
      <c r="G1078">
        <v>1</v>
      </c>
      <c r="H1078">
        <v>2</v>
      </c>
      <c r="I1078" t="s">
        <v>936</v>
      </c>
      <c r="J1078" t="s">
        <v>937</v>
      </c>
      <c r="K1078" t="s">
        <v>938</v>
      </c>
      <c r="L1078">
        <v>1368</v>
      </c>
      <c r="N1078">
        <v>1011</v>
      </c>
      <c r="O1078" t="s">
        <v>927</v>
      </c>
      <c r="P1078" t="s">
        <v>927</v>
      </c>
      <c r="Q1078">
        <v>1</v>
      </c>
      <c r="X1078">
        <v>0.01</v>
      </c>
      <c r="Y1078">
        <v>0</v>
      </c>
      <c r="Z1078">
        <v>93.37</v>
      </c>
      <c r="AA1078">
        <v>11.69</v>
      </c>
      <c r="AB1078">
        <v>0</v>
      </c>
      <c r="AC1078">
        <v>0</v>
      </c>
      <c r="AD1078">
        <v>1</v>
      </c>
      <c r="AE1078">
        <v>0</v>
      </c>
      <c r="AF1078" t="s">
        <v>206</v>
      </c>
      <c r="AG1078">
        <v>0.02</v>
      </c>
      <c r="AH1078">
        <v>2</v>
      </c>
      <c r="AI1078">
        <v>86296714</v>
      </c>
      <c r="AJ1078">
        <v>936</v>
      </c>
      <c r="AK1078">
        <v>0</v>
      </c>
      <c r="AL1078">
        <v>0</v>
      </c>
      <c r="AM1078">
        <v>0</v>
      </c>
      <c r="AN1078">
        <v>0</v>
      </c>
      <c r="AO1078">
        <v>0</v>
      </c>
      <c r="AP1078">
        <v>0</v>
      </c>
      <c r="AQ1078">
        <v>0</v>
      </c>
      <c r="AR1078">
        <v>0</v>
      </c>
    </row>
    <row r="1079" spans="1:44" x14ac:dyDescent="0.2">
      <c r="A1079">
        <f>ROW(Source!A569)</f>
        <v>569</v>
      </c>
      <c r="B1079">
        <v>86296723</v>
      </c>
      <c r="C1079">
        <v>86296708</v>
      </c>
      <c r="D1079">
        <v>27371445</v>
      </c>
      <c r="E1079">
        <v>1</v>
      </c>
      <c r="F1079">
        <v>1</v>
      </c>
      <c r="G1079">
        <v>1</v>
      </c>
      <c r="H1079">
        <v>3</v>
      </c>
      <c r="I1079" t="s">
        <v>210</v>
      </c>
      <c r="J1079" t="s">
        <v>212</v>
      </c>
      <c r="K1079" t="s">
        <v>211</v>
      </c>
      <c r="L1079">
        <v>1348</v>
      </c>
      <c r="N1079">
        <v>1009</v>
      </c>
      <c r="O1079" t="s">
        <v>63</v>
      </c>
      <c r="P1079" t="s">
        <v>63</v>
      </c>
      <c r="Q1079">
        <v>1000</v>
      </c>
      <c r="X1079">
        <v>1.4E-3</v>
      </c>
      <c r="Y1079">
        <v>6156.33</v>
      </c>
      <c r="Z1079">
        <v>0</v>
      </c>
      <c r="AA1079">
        <v>0</v>
      </c>
      <c r="AB1079">
        <v>0</v>
      </c>
      <c r="AC1079">
        <v>0</v>
      </c>
      <c r="AD1079">
        <v>1</v>
      </c>
      <c r="AE1079">
        <v>0</v>
      </c>
      <c r="AF1079" t="s">
        <v>206</v>
      </c>
      <c r="AG1079">
        <v>2.8E-3</v>
      </c>
      <c r="AH1079">
        <v>2</v>
      </c>
      <c r="AI1079">
        <v>86296715</v>
      </c>
      <c r="AJ1079">
        <v>937</v>
      </c>
      <c r="AK1079">
        <v>3</v>
      </c>
      <c r="AL1079">
        <v>-17.237724</v>
      </c>
      <c r="AM1079">
        <v>0</v>
      </c>
      <c r="AN1079">
        <v>0</v>
      </c>
      <c r="AO1079">
        <v>0</v>
      </c>
      <c r="AP1079">
        <v>0</v>
      </c>
      <c r="AQ1079">
        <v>0</v>
      </c>
      <c r="AR1079">
        <v>1</v>
      </c>
    </row>
    <row r="1080" spans="1:44" x14ac:dyDescent="0.2">
      <c r="A1080">
        <f>ROW(Source!A569)</f>
        <v>569</v>
      </c>
      <c r="B1080">
        <v>86296724</v>
      </c>
      <c r="C1080">
        <v>86296708</v>
      </c>
      <c r="D1080">
        <v>27387231</v>
      </c>
      <c r="E1080">
        <v>1</v>
      </c>
      <c r="F1080">
        <v>1</v>
      </c>
      <c r="G1080">
        <v>1</v>
      </c>
      <c r="H1080">
        <v>3</v>
      </c>
      <c r="I1080" t="s">
        <v>176</v>
      </c>
      <c r="J1080" t="s">
        <v>178</v>
      </c>
      <c r="K1080" t="s">
        <v>177</v>
      </c>
      <c r="L1080">
        <v>1348</v>
      </c>
      <c r="N1080">
        <v>1009</v>
      </c>
      <c r="O1080" t="s">
        <v>63</v>
      </c>
      <c r="P1080" t="s">
        <v>63</v>
      </c>
      <c r="Q1080">
        <v>1000</v>
      </c>
      <c r="X1080">
        <v>1.9E-2</v>
      </c>
      <c r="Y1080">
        <v>14313</v>
      </c>
      <c r="Z1080">
        <v>0</v>
      </c>
      <c r="AA1080">
        <v>0</v>
      </c>
      <c r="AB1080">
        <v>0</v>
      </c>
      <c r="AC1080">
        <v>0</v>
      </c>
      <c r="AD1080">
        <v>1</v>
      </c>
      <c r="AE1080">
        <v>0</v>
      </c>
      <c r="AF1080" t="s">
        <v>206</v>
      </c>
      <c r="AG1080">
        <v>3.7999999999999999E-2</v>
      </c>
      <c r="AH1080">
        <v>2</v>
      </c>
      <c r="AI1080">
        <v>86296716</v>
      </c>
      <c r="AJ1080">
        <v>938</v>
      </c>
      <c r="AK1080">
        <v>3</v>
      </c>
      <c r="AL1080">
        <v>-543.89400000000001</v>
      </c>
      <c r="AM1080">
        <v>0</v>
      </c>
      <c r="AN1080">
        <v>0</v>
      </c>
      <c r="AO1080">
        <v>0</v>
      </c>
      <c r="AP1080">
        <v>0</v>
      </c>
      <c r="AQ1080">
        <v>0</v>
      </c>
      <c r="AR1080">
        <v>1</v>
      </c>
    </row>
    <row r="1081" spans="1:44" x14ac:dyDescent="0.2">
      <c r="A1081">
        <f>ROW(Source!A609)</f>
        <v>609</v>
      </c>
      <c r="B1081">
        <v>86296744</v>
      </c>
      <c r="C1081">
        <v>86296727</v>
      </c>
      <c r="D1081">
        <v>27498288</v>
      </c>
      <c r="E1081">
        <v>1</v>
      </c>
      <c r="F1081">
        <v>1</v>
      </c>
      <c r="G1081">
        <v>1</v>
      </c>
      <c r="H1081">
        <v>1</v>
      </c>
      <c r="I1081" t="s">
        <v>1003</v>
      </c>
      <c r="J1081" t="s">
        <v>6</v>
      </c>
      <c r="K1081" t="s">
        <v>1004</v>
      </c>
      <c r="L1081">
        <v>1369</v>
      </c>
      <c r="N1081">
        <v>1013</v>
      </c>
      <c r="O1081" t="s">
        <v>921</v>
      </c>
      <c r="P1081" t="s">
        <v>921</v>
      </c>
      <c r="Q1081">
        <v>1</v>
      </c>
      <c r="X1081">
        <v>158.27000000000001</v>
      </c>
      <c r="Y1081">
        <v>0</v>
      </c>
      <c r="Z1081">
        <v>0</v>
      </c>
      <c r="AA1081">
        <v>0</v>
      </c>
      <c r="AB1081">
        <v>9.0399999999999991</v>
      </c>
      <c r="AC1081">
        <v>0</v>
      </c>
      <c r="AD1081">
        <v>1</v>
      </c>
      <c r="AE1081">
        <v>1</v>
      </c>
      <c r="AF1081" t="s">
        <v>6</v>
      </c>
      <c r="AG1081">
        <v>158.27000000000001</v>
      </c>
      <c r="AH1081">
        <v>2</v>
      </c>
      <c r="AI1081">
        <v>86296728</v>
      </c>
      <c r="AJ1081">
        <v>939</v>
      </c>
      <c r="AK1081">
        <v>0</v>
      </c>
      <c r="AL1081">
        <v>0</v>
      </c>
      <c r="AM1081">
        <v>0</v>
      </c>
      <c r="AN1081">
        <v>0</v>
      </c>
      <c r="AO1081">
        <v>0</v>
      </c>
      <c r="AP1081">
        <v>0</v>
      </c>
      <c r="AQ1081">
        <v>0</v>
      </c>
      <c r="AR1081">
        <v>0</v>
      </c>
    </row>
    <row r="1082" spans="1:44" x14ac:dyDescent="0.2">
      <c r="A1082">
        <f>ROW(Source!A609)</f>
        <v>609</v>
      </c>
      <c r="B1082">
        <v>86296745</v>
      </c>
      <c r="C1082">
        <v>86296727</v>
      </c>
      <c r="D1082">
        <v>121548</v>
      </c>
      <c r="E1082">
        <v>1</v>
      </c>
      <c r="F1082">
        <v>1</v>
      </c>
      <c r="G1082">
        <v>1</v>
      </c>
      <c r="H1082">
        <v>1</v>
      </c>
      <c r="I1082" t="s">
        <v>39</v>
      </c>
      <c r="J1082" t="s">
        <v>6</v>
      </c>
      <c r="K1082" t="s">
        <v>922</v>
      </c>
      <c r="L1082">
        <v>608254</v>
      </c>
      <c r="N1082">
        <v>1013</v>
      </c>
      <c r="O1082" t="s">
        <v>923</v>
      </c>
      <c r="P1082" t="s">
        <v>923</v>
      </c>
      <c r="Q1082">
        <v>1</v>
      </c>
      <c r="X1082">
        <v>43.58</v>
      </c>
      <c r="Y1082">
        <v>0</v>
      </c>
      <c r="Z1082">
        <v>0</v>
      </c>
      <c r="AA1082">
        <v>0</v>
      </c>
      <c r="AB1082">
        <v>0</v>
      </c>
      <c r="AC1082">
        <v>0</v>
      </c>
      <c r="AD1082">
        <v>1</v>
      </c>
      <c r="AE1082">
        <v>2</v>
      </c>
      <c r="AF1082" t="s">
        <v>6</v>
      </c>
      <c r="AG1082">
        <v>43.58</v>
      </c>
      <c r="AH1082">
        <v>2</v>
      </c>
      <c r="AI1082">
        <v>86296729</v>
      </c>
      <c r="AJ1082">
        <v>940</v>
      </c>
      <c r="AK1082">
        <v>0</v>
      </c>
      <c r="AL1082">
        <v>0</v>
      </c>
      <c r="AM1082">
        <v>0</v>
      </c>
      <c r="AN1082">
        <v>0</v>
      </c>
      <c r="AO1082">
        <v>0</v>
      </c>
      <c r="AP1082">
        <v>0</v>
      </c>
      <c r="AQ1082">
        <v>0</v>
      </c>
      <c r="AR1082">
        <v>0</v>
      </c>
    </row>
    <row r="1083" spans="1:44" x14ac:dyDescent="0.2">
      <c r="A1083">
        <f>ROW(Source!A609)</f>
        <v>609</v>
      </c>
      <c r="B1083">
        <v>86296746</v>
      </c>
      <c r="C1083">
        <v>86296727</v>
      </c>
      <c r="D1083">
        <v>27439418</v>
      </c>
      <c r="E1083">
        <v>1</v>
      </c>
      <c r="F1083">
        <v>1</v>
      </c>
      <c r="G1083">
        <v>1</v>
      </c>
      <c r="H1083">
        <v>2</v>
      </c>
      <c r="I1083" t="s">
        <v>944</v>
      </c>
      <c r="J1083" t="s">
        <v>945</v>
      </c>
      <c r="K1083" t="s">
        <v>946</v>
      </c>
      <c r="L1083">
        <v>1368</v>
      </c>
      <c r="N1083">
        <v>1011</v>
      </c>
      <c r="O1083" t="s">
        <v>927</v>
      </c>
      <c r="P1083" t="s">
        <v>927</v>
      </c>
      <c r="Q1083">
        <v>1</v>
      </c>
      <c r="X1083">
        <v>43.58</v>
      </c>
      <c r="Y1083">
        <v>0</v>
      </c>
      <c r="Z1083">
        <v>91.69</v>
      </c>
      <c r="AA1083">
        <v>13.61</v>
      </c>
      <c r="AB1083">
        <v>0</v>
      </c>
      <c r="AC1083">
        <v>0</v>
      </c>
      <c r="AD1083">
        <v>1</v>
      </c>
      <c r="AE1083">
        <v>0</v>
      </c>
      <c r="AF1083" t="s">
        <v>6</v>
      </c>
      <c r="AG1083">
        <v>43.58</v>
      </c>
      <c r="AH1083">
        <v>3</v>
      </c>
      <c r="AI1083">
        <v>-1</v>
      </c>
      <c r="AJ1083" t="s">
        <v>6</v>
      </c>
      <c r="AK1083">
        <v>4</v>
      </c>
      <c r="AL1083">
        <v>0</v>
      </c>
      <c r="AM1083">
        <v>-3995.8501999999999</v>
      </c>
      <c r="AN1083">
        <v>-593.12379999999996</v>
      </c>
      <c r="AO1083">
        <v>0</v>
      </c>
      <c r="AP1083">
        <v>0</v>
      </c>
      <c r="AQ1083">
        <v>0</v>
      </c>
      <c r="AR1083">
        <v>1</v>
      </c>
    </row>
    <row r="1084" spans="1:44" x14ac:dyDescent="0.2">
      <c r="A1084">
        <f>ROW(Source!A609)</f>
        <v>609</v>
      </c>
      <c r="B1084">
        <v>86296747</v>
      </c>
      <c r="C1084">
        <v>86296727</v>
      </c>
      <c r="D1084">
        <v>27407704</v>
      </c>
      <c r="E1084">
        <v>1</v>
      </c>
      <c r="F1084">
        <v>1</v>
      </c>
      <c r="G1084">
        <v>1</v>
      </c>
      <c r="H1084">
        <v>3</v>
      </c>
      <c r="I1084" t="s">
        <v>1034</v>
      </c>
      <c r="J1084" t="s">
        <v>1035</v>
      </c>
      <c r="K1084" t="s">
        <v>1036</v>
      </c>
      <c r="L1084">
        <v>1339</v>
      </c>
      <c r="N1084">
        <v>1007</v>
      </c>
      <c r="O1084" t="s">
        <v>32</v>
      </c>
      <c r="P1084" t="s">
        <v>32</v>
      </c>
      <c r="Q1084">
        <v>1</v>
      </c>
      <c r="X1084">
        <v>0.7</v>
      </c>
      <c r="Y1084">
        <v>456.93</v>
      </c>
      <c r="Z1084">
        <v>0</v>
      </c>
      <c r="AA1084">
        <v>0</v>
      </c>
      <c r="AB1084">
        <v>0</v>
      </c>
      <c r="AC1084">
        <v>0</v>
      </c>
      <c r="AD1084">
        <v>1</v>
      </c>
      <c r="AE1084">
        <v>0</v>
      </c>
      <c r="AF1084" t="s">
        <v>6</v>
      </c>
      <c r="AG1084">
        <v>0.7</v>
      </c>
      <c r="AH1084">
        <v>3</v>
      </c>
      <c r="AI1084">
        <v>-1</v>
      </c>
      <c r="AJ1084" t="s">
        <v>6</v>
      </c>
      <c r="AK1084">
        <v>4</v>
      </c>
      <c r="AL1084">
        <v>-319.851</v>
      </c>
      <c r="AM1084">
        <v>0</v>
      </c>
      <c r="AN1084">
        <v>0</v>
      </c>
      <c r="AO1084">
        <v>0</v>
      </c>
      <c r="AP1084">
        <v>0</v>
      </c>
      <c r="AQ1084">
        <v>0</v>
      </c>
      <c r="AR1084">
        <v>1</v>
      </c>
    </row>
    <row r="1085" spans="1:44" x14ac:dyDescent="0.2">
      <c r="A1085">
        <f>ROW(Source!A609)</f>
        <v>609</v>
      </c>
      <c r="B1085">
        <v>86296748</v>
      </c>
      <c r="C1085">
        <v>86296727</v>
      </c>
      <c r="D1085">
        <v>27413983</v>
      </c>
      <c r="E1085">
        <v>1</v>
      </c>
      <c r="F1085">
        <v>1</v>
      </c>
      <c r="G1085">
        <v>1</v>
      </c>
      <c r="H1085">
        <v>3</v>
      </c>
      <c r="I1085" t="s">
        <v>1037</v>
      </c>
      <c r="J1085" t="s">
        <v>1038</v>
      </c>
      <c r="K1085" t="s">
        <v>1039</v>
      </c>
      <c r="L1085">
        <v>53010780</v>
      </c>
      <c r="N1085">
        <v>1010</v>
      </c>
      <c r="O1085" t="s">
        <v>300</v>
      </c>
      <c r="P1085" t="s">
        <v>43</v>
      </c>
      <c r="Q1085">
        <v>1</v>
      </c>
      <c r="X1085">
        <v>100</v>
      </c>
      <c r="Y1085">
        <v>0</v>
      </c>
      <c r="Z1085">
        <v>0</v>
      </c>
      <c r="AA1085">
        <v>0</v>
      </c>
      <c r="AB1085">
        <v>0</v>
      </c>
      <c r="AC1085">
        <v>0</v>
      </c>
      <c r="AD1085">
        <v>0</v>
      </c>
      <c r="AE1085">
        <v>0</v>
      </c>
      <c r="AF1085" t="s">
        <v>6</v>
      </c>
      <c r="AG1085">
        <v>100</v>
      </c>
      <c r="AH1085">
        <v>3</v>
      </c>
      <c r="AI1085">
        <v>-1</v>
      </c>
      <c r="AJ1085" t="s">
        <v>6</v>
      </c>
      <c r="AK1085">
        <v>0</v>
      </c>
      <c r="AL1085">
        <v>0</v>
      </c>
      <c r="AM1085">
        <v>0</v>
      </c>
      <c r="AN1085">
        <v>0</v>
      </c>
      <c r="AO1085">
        <v>0</v>
      </c>
      <c r="AP1085">
        <v>0</v>
      </c>
      <c r="AQ1085">
        <v>0</v>
      </c>
      <c r="AR1085">
        <v>0</v>
      </c>
    </row>
    <row r="1086" spans="1:44" x14ac:dyDescent="0.2">
      <c r="A1086">
        <f>ROW(Source!A610)</f>
        <v>610</v>
      </c>
      <c r="B1086">
        <v>86296744</v>
      </c>
      <c r="C1086">
        <v>86296727</v>
      </c>
      <c r="D1086">
        <v>27498288</v>
      </c>
      <c r="E1086">
        <v>1</v>
      </c>
      <c r="F1086">
        <v>1</v>
      </c>
      <c r="G1086">
        <v>1</v>
      </c>
      <c r="H1086">
        <v>1</v>
      </c>
      <c r="I1086" t="s">
        <v>1003</v>
      </c>
      <c r="J1086" t="s">
        <v>6</v>
      </c>
      <c r="K1086" t="s">
        <v>1004</v>
      </c>
      <c r="L1086">
        <v>1369</v>
      </c>
      <c r="N1086">
        <v>1013</v>
      </c>
      <c r="O1086" t="s">
        <v>921</v>
      </c>
      <c r="P1086" t="s">
        <v>921</v>
      </c>
      <c r="Q1086">
        <v>1</v>
      </c>
      <c r="X1086">
        <v>158.27000000000001</v>
      </c>
      <c r="Y1086">
        <v>0</v>
      </c>
      <c r="Z1086">
        <v>0</v>
      </c>
      <c r="AA1086">
        <v>0</v>
      </c>
      <c r="AB1086">
        <v>9.0399999999999991</v>
      </c>
      <c r="AC1086">
        <v>0</v>
      </c>
      <c r="AD1086">
        <v>1</v>
      </c>
      <c r="AE1086">
        <v>1</v>
      </c>
      <c r="AF1086" t="s">
        <v>6</v>
      </c>
      <c r="AG1086">
        <v>158.27000000000001</v>
      </c>
      <c r="AH1086">
        <v>2</v>
      </c>
      <c r="AI1086">
        <v>86296728</v>
      </c>
      <c r="AJ1086">
        <v>955</v>
      </c>
      <c r="AK1086">
        <v>0</v>
      </c>
      <c r="AL1086">
        <v>0</v>
      </c>
      <c r="AM1086">
        <v>0</v>
      </c>
      <c r="AN1086">
        <v>0</v>
      </c>
      <c r="AO1086">
        <v>0</v>
      </c>
      <c r="AP1086">
        <v>0</v>
      </c>
      <c r="AQ1086">
        <v>0</v>
      </c>
      <c r="AR1086">
        <v>0</v>
      </c>
    </row>
    <row r="1087" spans="1:44" x14ac:dyDescent="0.2">
      <c r="A1087">
        <f>ROW(Source!A610)</f>
        <v>610</v>
      </c>
      <c r="B1087">
        <v>86296745</v>
      </c>
      <c r="C1087">
        <v>86296727</v>
      </c>
      <c r="D1087">
        <v>121548</v>
      </c>
      <c r="E1087">
        <v>1</v>
      </c>
      <c r="F1087">
        <v>1</v>
      </c>
      <c r="G1087">
        <v>1</v>
      </c>
      <c r="H1087">
        <v>1</v>
      </c>
      <c r="I1087" t="s">
        <v>39</v>
      </c>
      <c r="J1087" t="s">
        <v>6</v>
      </c>
      <c r="K1087" t="s">
        <v>922</v>
      </c>
      <c r="L1087">
        <v>608254</v>
      </c>
      <c r="N1087">
        <v>1013</v>
      </c>
      <c r="O1087" t="s">
        <v>923</v>
      </c>
      <c r="P1087" t="s">
        <v>923</v>
      </c>
      <c r="Q1087">
        <v>1</v>
      </c>
      <c r="X1087">
        <v>43.58</v>
      </c>
      <c r="Y1087">
        <v>0</v>
      </c>
      <c r="Z1087">
        <v>0</v>
      </c>
      <c r="AA1087">
        <v>0</v>
      </c>
      <c r="AB1087">
        <v>0</v>
      </c>
      <c r="AC1087">
        <v>0</v>
      </c>
      <c r="AD1087">
        <v>1</v>
      </c>
      <c r="AE1087">
        <v>2</v>
      </c>
      <c r="AF1087" t="s">
        <v>6</v>
      </c>
      <c r="AG1087">
        <v>43.58</v>
      </c>
      <c r="AH1087">
        <v>2</v>
      </c>
      <c r="AI1087">
        <v>86296729</v>
      </c>
      <c r="AJ1087">
        <v>956</v>
      </c>
      <c r="AK1087">
        <v>0</v>
      </c>
      <c r="AL1087">
        <v>0</v>
      </c>
      <c r="AM1087">
        <v>0</v>
      </c>
      <c r="AN1087">
        <v>0</v>
      </c>
      <c r="AO1087">
        <v>0</v>
      </c>
      <c r="AP1087">
        <v>0</v>
      </c>
      <c r="AQ1087">
        <v>0</v>
      </c>
      <c r="AR1087">
        <v>0</v>
      </c>
    </row>
    <row r="1088" spans="1:44" x14ac:dyDescent="0.2">
      <c r="A1088">
        <f>ROW(Source!A610)</f>
        <v>610</v>
      </c>
      <c r="B1088">
        <v>86296746</v>
      </c>
      <c r="C1088">
        <v>86296727</v>
      </c>
      <c r="D1088">
        <v>27439418</v>
      </c>
      <c r="E1088">
        <v>1</v>
      </c>
      <c r="F1088">
        <v>1</v>
      </c>
      <c r="G1088">
        <v>1</v>
      </c>
      <c r="H1088">
        <v>2</v>
      </c>
      <c r="I1088" t="s">
        <v>944</v>
      </c>
      <c r="J1088" t="s">
        <v>945</v>
      </c>
      <c r="K1088" t="s">
        <v>946</v>
      </c>
      <c r="L1088">
        <v>1368</v>
      </c>
      <c r="N1088">
        <v>1011</v>
      </c>
      <c r="O1088" t="s">
        <v>927</v>
      </c>
      <c r="P1088" t="s">
        <v>927</v>
      </c>
      <c r="Q1088">
        <v>1</v>
      </c>
      <c r="X1088">
        <v>43.58</v>
      </c>
      <c r="Y1088">
        <v>0</v>
      </c>
      <c r="Z1088">
        <v>91.69</v>
      </c>
      <c r="AA1088">
        <v>13.61</v>
      </c>
      <c r="AB1088">
        <v>0</v>
      </c>
      <c r="AC1088">
        <v>0</v>
      </c>
      <c r="AD1088">
        <v>1</v>
      </c>
      <c r="AE1088">
        <v>0</v>
      </c>
      <c r="AF1088" t="s">
        <v>6</v>
      </c>
      <c r="AG1088">
        <v>43.58</v>
      </c>
      <c r="AH1088">
        <v>3</v>
      </c>
      <c r="AI1088">
        <v>-1</v>
      </c>
      <c r="AJ1088" t="s">
        <v>6</v>
      </c>
      <c r="AK1088">
        <v>4</v>
      </c>
      <c r="AL1088">
        <v>0</v>
      </c>
      <c r="AM1088">
        <v>-3995.8501999999999</v>
      </c>
      <c r="AN1088">
        <v>-593.12379999999996</v>
      </c>
      <c r="AO1088">
        <v>0</v>
      </c>
      <c r="AP1088">
        <v>0</v>
      </c>
      <c r="AQ1088">
        <v>0</v>
      </c>
      <c r="AR1088">
        <v>1</v>
      </c>
    </row>
    <row r="1089" spans="1:44" x14ac:dyDescent="0.2">
      <c r="A1089">
        <f>ROW(Source!A610)</f>
        <v>610</v>
      </c>
      <c r="B1089">
        <v>86296747</v>
      </c>
      <c r="C1089">
        <v>86296727</v>
      </c>
      <c r="D1089">
        <v>27407704</v>
      </c>
      <c r="E1089">
        <v>1</v>
      </c>
      <c r="F1089">
        <v>1</v>
      </c>
      <c r="G1089">
        <v>1</v>
      </c>
      <c r="H1089">
        <v>3</v>
      </c>
      <c r="I1089" t="s">
        <v>1034</v>
      </c>
      <c r="J1089" t="s">
        <v>1035</v>
      </c>
      <c r="K1089" t="s">
        <v>1036</v>
      </c>
      <c r="L1089">
        <v>1339</v>
      </c>
      <c r="N1089">
        <v>1007</v>
      </c>
      <c r="O1089" t="s">
        <v>32</v>
      </c>
      <c r="P1089" t="s">
        <v>32</v>
      </c>
      <c r="Q1089">
        <v>1</v>
      </c>
      <c r="X1089">
        <v>0.7</v>
      </c>
      <c r="Y1089">
        <v>456.93</v>
      </c>
      <c r="Z1089">
        <v>0</v>
      </c>
      <c r="AA1089">
        <v>0</v>
      </c>
      <c r="AB1089">
        <v>0</v>
      </c>
      <c r="AC1089">
        <v>0</v>
      </c>
      <c r="AD1089">
        <v>1</v>
      </c>
      <c r="AE1089">
        <v>0</v>
      </c>
      <c r="AF1089" t="s">
        <v>6</v>
      </c>
      <c r="AG1089">
        <v>0.7</v>
      </c>
      <c r="AH1089">
        <v>3</v>
      </c>
      <c r="AI1089">
        <v>-1</v>
      </c>
      <c r="AJ1089" t="s">
        <v>6</v>
      </c>
      <c r="AK1089">
        <v>4</v>
      </c>
      <c r="AL1089">
        <v>-319.851</v>
      </c>
      <c r="AM1089">
        <v>0</v>
      </c>
      <c r="AN1089">
        <v>0</v>
      </c>
      <c r="AO1089">
        <v>0</v>
      </c>
      <c r="AP1089">
        <v>0</v>
      </c>
      <c r="AQ1089">
        <v>0</v>
      </c>
      <c r="AR1089">
        <v>1</v>
      </c>
    </row>
    <row r="1090" spans="1:44" x14ac:dyDescent="0.2">
      <c r="A1090">
        <f>ROW(Source!A610)</f>
        <v>610</v>
      </c>
      <c r="B1090">
        <v>86296748</v>
      </c>
      <c r="C1090">
        <v>86296727</v>
      </c>
      <c r="D1090">
        <v>27413983</v>
      </c>
      <c r="E1090">
        <v>1</v>
      </c>
      <c r="F1090">
        <v>1</v>
      </c>
      <c r="G1090">
        <v>1</v>
      </c>
      <c r="H1090">
        <v>3</v>
      </c>
      <c r="I1090" t="s">
        <v>1037</v>
      </c>
      <c r="J1090" t="s">
        <v>1038</v>
      </c>
      <c r="K1090" t="s">
        <v>1039</v>
      </c>
      <c r="L1090">
        <v>53010780</v>
      </c>
      <c r="N1090">
        <v>1010</v>
      </c>
      <c r="O1090" t="s">
        <v>300</v>
      </c>
      <c r="P1090" t="s">
        <v>43</v>
      </c>
      <c r="Q1090">
        <v>1</v>
      </c>
      <c r="X1090">
        <v>100</v>
      </c>
      <c r="Y1090">
        <v>0</v>
      </c>
      <c r="Z1090">
        <v>0</v>
      </c>
      <c r="AA1090">
        <v>0</v>
      </c>
      <c r="AB1090">
        <v>0</v>
      </c>
      <c r="AC1090">
        <v>0</v>
      </c>
      <c r="AD1090">
        <v>0</v>
      </c>
      <c r="AE1090">
        <v>0</v>
      </c>
      <c r="AF1090" t="s">
        <v>6</v>
      </c>
      <c r="AG1090">
        <v>100</v>
      </c>
      <c r="AH1090">
        <v>3</v>
      </c>
      <c r="AI1090">
        <v>-1</v>
      </c>
      <c r="AJ1090" t="s">
        <v>6</v>
      </c>
      <c r="AK1090">
        <v>0</v>
      </c>
      <c r="AL1090">
        <v>0</v>
      </c>
      <c r="AM1090">
        <v>0</v>
      </c>
      <c r="AN1090">
        <v>0</v>
      </c>
      <c r="AO1090">
        <v>0</v>
      </c>
      <c r="AP1090">
        <v>0</v>
      </c>
      <c r="AQ1090">
        <v>0</v>
      </c>
      <c r="AR1090">
        <v>0</v>
      </c>
    </row>
    <row r="1091" spans="1:44" x14ac:dyDescent="0.2">
      <c r="A1091">
        <f>ROW(Source!A635)</f>
        <v>635</v>
      </c>
      <c r="B1091">
        <v>86296764</v>
      </c>
      <c r="C1091">
        <v>86296761</v>
      </c>
      <c r="D1091">
        <v>27493458</v>
      </c>
      <c r="E1091">
        <v>1</v>
      </c>
      <c r="F1091">
        <v>1</v>
      </c>
      <c r="G1091">
        <v>1</v>
      </c>
      <c r="H1091">
        <v>1</v>
      </c>
      <c r="I1091" t="s">
        <v>998</v>
      </c>
      <c r="J1091" t="s">
        <v>6</v>
      </c>
      <c r="K1091" t="s">
        <v>999</v>
      </c>
      <c r="L1091">
        <v>1369</v>
      </c>
      <c r="N1091">
        <v>1013</v>
      </c>
      <c r="O1091" t="s">
        <v>921</v>
      </c>
      <c r="P1091" t="s">
        <v>921</v>
      </c>
      <c r="Q1091">
        <v>1</v>
      </c>
      <c r="X1091">
        <v>6.84</v>
      </c>
      <c r="Y1091">
        <v>0</v>
      </c>
      <c r="Z1091">
        <v>0</v>
      </c>
      <c r="AA1091">
        <v>0</v>
      </c>
      <c r="AB1091">
        <v>8.6</v>
      </c>
      <c r="AC1091">
        <v>0</v>
      </c>
      <c r="AD1091">
        <v>1</v>
      </c>
      <c r="AE1091">
        <v>1</v>
      </c>
      <c r="AF1091" t="s">
        <v>6</v>
      </c>
      <c r="AG1091">
        <v>6.84</v>
      </c>
      <c r="AH1091">
        <v>2</v>
      </c>
      <c r="AI1091">
        <v>86296762</v>
      </c>
      <c r="AJ1091">
        <v>971</v>
      </c>
      <c r="AK1091">
        <v>0</v>
      </c>
      <c r="AL1091">
        <v>0</v>
      </c>
      <c r="AM1091">
        <v>0</v>
      </c>
      <c r="AN1091">
        <v>0</v>
      </c>
      <c r="AO1091">
        <v>0</v>
      </c>
      <c r="AP1091">
        <v>0</v>
      </c>
      <c r="AQ1091">
        <v>0</v>
      </c>
      <c r="AR1091">
        <v>0</v>
      </c>
    </row>
    <row r="1092" spans="1:44" x14ac:dyDescent="0.2">
      <c r="A1092">
        <f>ROW(Source!A635)</f>
        <v>635</v>
      </c>
      <c r="B1092">
        <v>86296765</v>
      </c>
      <c r="C1092">
        <v>86296761</v>
      </c>
      <c r="D1092">
        <v>27441080</v>
      </c>
      <c r="E1092">
        <v>1</v>
      </c>
      <c r="F1092">
        <v>1</v>
      </c>
      <c r="G1092">
        <v>1</v>
      </c>
      <c r="H1092">
        <v>2</v>
      </c>
      <c r="I1092" t="s">
        <v>1005</v>
      </c>
      <c r="J1092" t="s">
        <v>1006</v>
      </c>
      <c r="K1092" t="s">
        <v>1007</v>
      </c>
      <c r="L1092">
        <v>1368</v>
      </c>
      <c r="N1092">
        <v>1011</v>
      </c>
      <c r="O1092" t="s">
        <v>927</v>
      </c>
      <c r="P1092" t="s">
        <v>927</v>
      </c>
      <c r="Q1092">
        <v>1</v>
      </c>
      <c r="X1092">
        <v>5.2</v>
      </c>
      <c r="Y1092">
        <v>0</v>
      </c>
      <c r="Z1092">
        <v>26.26</v>
      </c>
      <c r="AA1092">
        <v>0</v>
      </c>
      <c r="AB1092">
        <v>0</v>
      </c>
      <c r="AC1092">
        <v>0</v>
      </c>
      <c r="AD1092">
        <v>1</v>
      </c>
      <c r="AE1092">
        <v>0</v>
      </c>
      <c r="AF1092" t="s">
        <v>6</v>
      </c>
      <c r="AG1092">
        <v>5.2</v>
      </c>
      <c r="AH1092">
        <v>2</v>
      </c>
      <c r="AI1092">
        <v>86296763</v>
      </c>
      <c r="AJ1092">
        <v>972</v>
      </c>
      <c r="AK1092">
        <v>0</v>
      </c>
      <c r="AL1092">
        <v>0</v>
      </c>
      <c r="AM1092">
        <v>0</v>
      </c>
      <c r="AN1092">
        <v>0</v>
      </c>
      <c r="AO1092">
        <v>0</v>
      </c>
      <c r="AP1092">
        <v>0</v>
      </c>
      <c r="AQ1092">
        <v>0</v>
      </c>
      <c r="AR1092">
        <v>0</v>
      </c>
    </row>
    <row r="1093" spans="1:44" x14ac:dyDescent="0.2">
      <c r="A1093">
        <f>ROW(Source!A636)</f>
        <v>636</v>
      </c>
      <c r="B1093">
        <v>86296764</v>
      </c>
      <c r="C1093">
        <v>86296761</v>
      </c>
      <c r="D1093">
        <v>27493458</v>
      </c>
      <c r="E1093">
        <v>1</v>
      </c>
      <c r="F1093">
        <v>1</v>
      </c>
      <c r="G1093">
        <v>1</v>
      </c>
      <c r="H1093">
        <v>1</v>
      </c>
      <c r="I1093" t="s">
        <v>998</v>
      </c>
      <c r="J1093" t="s">
        <v>6</v>
      </c>
      <c r="K1093" t="s">
        <v>999</v>
      </c>
      <c r="L1093">
        <v>1369</v>
      </c>
      <c r="N1093">
        <v>1013</v>
      </c>
      <c r="O1093" t="s">
        <v>921</v>
      </c>
      <c r="P1093" t="s">
        <v>921</v>
      </c>
      <c r="Q1093">
        <v>1</v>
      </c>
      <c r="X1093">
        <v>6.84</v>
      </c>
      <c r="Y1093">
        <v>0</v>
      </c>
      <c r="Z1093">
        <v>0</v>
      </c>
      <c r="AA1093">
        <v>0</v>
      </c>
      <c r="AB1093">
        <v>8.6</v>
      </c>
      <c r="AC1093">
        <v>0</v>
      </c>
      <c r="AD1093">
        <v>1</v>
      </c>
      <c r="AE1093">
        <v>1</v>
      </c>
      <c r="AF1093" t="s">
        <v>6</v>
      </c>
      <c r="AG1093">
        <v>6.84</v>
      </c>
      <c r="AH1093">
        <v>2</v>
      </c>
      <c r="AI1093">
        <v>86296762</v>
      </c>
      <c r="AJ1093">
        <v>973</v>
      </c>
      <c r="AK1093">
        <v>0</v>
      </c>
      <c r="AL1093">
        <v>0</v>
      </c>
      <c r="AM1093">
        <v>0</v>
      </c>
      <c r="AN1093">
        <v>0</v>
      </c>
      <c r="AO1093">
        <v>0</v>
      </c>
      <c r="AP1093">
        <v>0</v>
      </c>
      <c r="AQ1093">
        <v>0</v>
      </c>
      <c r="AR1093">
        <v>0</v>
      </c>
    </row>
    <row r="1094" spans="1:44" x14ac:dyDescent="0.2">
      <c r="A1094">
        <f>ROW(Source!A636)</f>
        <v>636</v>
      </c>
      <c r="B1094">
        <v>86296765</v>
      </c>
      <c r="C1094">
        <v>86296761</v>
      </c>
      <c r="D1094">
        <v>27441080</v>
      </c>
      <c r="E1094">
        <v>1</v>
      </c>
      <c r="F1094">
        <v>1</v>
      </c>
      <c r="G1094">
        <v>1</v>
      </c>
      <c r="H1094">
        <v>2</v>
      </c>
      <c r="I1094" t="s">
        <v>1005</v>
      </c>
      <c r="J1094" t="s">
        <v>1006</v>
      </c>
      <c r="K1094" t="s">
        <v>1007</v>
      </c>
      <c r="L1094">
        <v>1368</v>
      </c>
      <c r="N1094">
        <v>1011</v>
      </c>
      <c r="O1094" t="s">
        <v>927</v>
      </c>
      <c r="P1094" t="s">
        <v>927</v>
      </c>
      <c r="Q1094">
        <v>1</v>
      </c>
      <c r="X1094">
        <v>5.2</v>
      </c>
      <c r="Y1094">
        <v>0</v>
      </c>
      <c r="Z1094">
        <v>26.26</v>
      </c>
      <c r="AA1094">
        <v>0</v>
      </c>
      <c r="AB1094">
        <v>0</v>
      </c>
      <c r="AC1094">
        <v>0</v>
      </c>
      <c r="AD1094">
        <v>1</v>
      </c>
      <c r="AE1094">
        <v>0</v>
      </c>
      <c r="AF1094" t="s">
        <v>6</v>
      </c>
      <c r="AG1094">
        <v>5.2</v>
      </c>
      <c r="AH1094">
        <v>2</v>
      </c>
      <c r="AI1094">
        <v>86296763</v>
      </c>
      <c r="AJ1094">
        <v>974</v>
      </c>
      <c r="AK1094">
        <v>0</v>
      </c>
      <c r="AL1094">
        <v>0</v>
      </c>
      <c r="AM1094">
        <v>0</v>
      </c>
      <c r="AN1094">
        <v>0</v>
      </c>
      <c r="AO1094">
        <v>0</v>
      </c>
      <c r="AP1094">
        <v>0</v>
      </c>
      <c r="AQ1094">
        <v>0</v>
      </c>
      <c r="AR1094">
        <v>0</v>
      </c>
    </row>
    <row r="1095" spans="1:44" x14ac:dyDescent="0.2">
      <c r="A1095">
        <f>ROW(Source!A637)</f>
        <v>637</v>
      </c>
      <c r="B1095">
        <v>86296769</v>
      </c>
      <c r="C1095">
        <v>86296766</v>
      </c>
      <c r="D1095">
        <v>27493458</v>
      </c>
      <c r="E1095">
        <v>1</v>
      </c>
      <c r="F1095">
        <v>1</v>
      </c>
      <c r="G1095">
        <v>1</v>
      </c>
      <c r="H1095">
        <v>1</v>
      </c>
      <c r="I1095" t="s">
        <v>998</v>
      </c>
      <c r="J1095" t="s">
        <v>6</v>
      </c>
      <c r="K1095" t="s">
        <v>999</v>
      </c>
      <c r="L1095">
        <v>1369</v>
      </c>
      <c r="N1095">
        <v>1013</v>
      </c>
      <c r="O1095" t="s">
        <v>921</v>
      </c>
      <c r="P1095" t="s">
        <v>921</v>
      </c>
      <c r="Q1095">
        <v>1</v>
      </c>
      <c r="X1095">
        <v>0.27</v>
      </c>
      <c r="Y1095">
        <v>0</v>
      </c>
      <c r="Z1095">
        <v>0</v>
      </c>
      <c r="AA1095">
        <v>0</v>
      </c>
      <c r="AB1095">
        <v>8.6</v>
      </c>
      <c r="AC1095">
        <v>0</v>
      </c>
      <c r="AD1095">
        <v>1</v>
      </c>
      <c r="AE1095">
        <v>1</v>
      </c>
      <c r="AF1095" t="s">
        <v>560</v>
      </c>
      <c r="AG1095">
        <v>2.5650000000000004</v>
      </c>
      <c r="AH1095">
        <v>2</v>
      </c>
      <c r="AI1095">
        <v>86296767</v>
      </c>
      <c r="AJ1095">
        <v>975</v>
      </c>
      <c r="AK1095">
        <v>0</v>
      </c>
      <c r="AL1095">
        <v>0</v>
      </c>
      <c r="AM1095">
        <v>0</v>
      </c>
      <c r="AN1095">
        <v>0</v>
      </c>
      <c r="AO1095">
        <v>0</v>
      </c>
      <c r="AP1095">
        <v>0</v>
      </c>
      <c r="AQ1095">
        <v>0</v>
      </c>
      <c r="AR1095">
        <v>0</v>
      </c>
    </row>
    <row r="1096" spans="1:44" x14ac:dyDescent="0.2">
      <c r="A1096">
        <f>ROW(Source!A637)</f>
        <v>637</v>
      </c>
      <c r="B1096">
        <v>86296770</v>
      </c>
      <c r="C1096">
        <v>86296766</v>
      </c>
      <c r="D1096">
        <v>27441080</v>
      </c>
      <c r="E1096">
        <v>1</v>
      </c>
      <c r="F1096">
        <v>1</v>
      </c>
      <c r="G1096">
        <v>1</v>
      </c>
      <c r="H1096">
        <v>2</v>
      </c>
      <c r="I1096" t="s">
        <v>1005</v>
      </c>
      <c r="J1096" t="s">
        <v>1006</v>
      </c>
      <c r="K1096" t="s">
        <v>1007</v>
      </c>
      <c r="L1096">
        <v>1368</v>
      </c>
      <c r="N1096">
        <v>1011</v>
      </c>
      <c r="O1096" t="s">
        <v>927</v>
      </c>
      <c r="P1096" t="s">
        <v>927</v>
      </c>
      <c r="Q1096">
        <v>1</v>
      </c>
      <c r="X1096">
        <v>0.25</v>
      </c>
      <c r="Y1096">
        <v>0</v>
      </c>
      <c r="Z1096">
        <v>26.26</v>
      </c>
      <c r="AA1096">
        <v>0</v>
      </c>
      <c r="AB1096">
        <v>0</v>
      </c>
      <c r="AC1096">
        <v>0</v>
      </c>
      <c r="AD1096">
        <v>1</v>
      </c>
      <c r="AE1096">
        <v>0</v>
      </c>
      <c r="AF1096" t="s">
        <v>560</v>
      </c>
      <c r="AG1096">
        <v>2.375</v>
      </c>
      <c r="AH1096">
        <v>2</v>
      </c>
      <c r="AI1096">
        <v>86296768</v>
      </c>
      <c r="AJ1096">
        <v>976</v>
      </c>
      <c r="AK1096">
        <v>0</v>
      </c>
      <c r="AL1096">
        <v>0</v>
      </c>
      <c r="AM1096">
        <v>0</v>
      </c>
      <c r="AN1096">
        <v>0</v>
      </c>
      <c r="AO1096">
        <v>0</v>
      </c>
      <c r="AP1096">
        <v>0</v>
      </c>
      <c r="AQ1096">
        <v>0</v>
      </c>
      <c r="AR1096">
        <v>0</v>
      </c>
    </row>
    <row r="1097" spans="1:44" x14ac:dyDescent="0.2">
      <c r="A1097">
        <f>ROW(Source!A638)</f>
        <v>638</v>
      </c>
      <c r="B1097">
        <v>86296769</v>
      </c>
      <c r="C1097">
        <v>86296766</v>
      </c>
      <c r="D1097">
        <v>27493458</v>
      </c>
      <c r="E1097">
        <v>1</v>
      </c>
      <c r="F1097">
        <v>1</v>
      </c>
      <c r="G1097">
        <v>1</v>
      </c>
      <c r="H1097">
        <v>1</v>
      </c>
      <c r="I1097" t="s">
        <v>998</v>
      </c>
      <c r="J1097" t="s">
        <v>6</v>
      </c>
      <c r="K1097" t="s">
        <v>999</v>
      </c>
      <c r="L1097">
        <v>1369</v>
      </c>
      <c r="N1097">
        <v>1013</v>
      </c>
      <c r="O1097" t="s">
        <v>921</v>
      </c>
      <c r="P1097" t="s">
        <v>921</v>
      </c>
      <c r="Q1097">
        <v>1</v>
      </c>
      <c r="X1097">
        <v>0.27</v>
      </c>
      <c r="Y1097">
        <v>0</v>
      </c>
      <c r="Z1097">
        <v>0</v>
      </c>
      <c r="AA1097">
        <v>0</v>
      </c>
      <c r="AB1097">
        <v>8.6</v>
      </c>
      <c r="AC1097">
        <v>0</v>
      </c>
      <c r="AD1097">
        <v>1</v>
      </c>
      <c r="AE1097">
        <v>1</v>
      </c>
      <c r="AF1097" t="s">
        <v>560</v>
      </c>
      <c r="AG1097">
        <v>2.5650000000000004</v>
      </c>
      <c r="AH1097">
        <v>2</v>
      </c>
      <c r="AI1097">
        <v>86296767</v>
      </c>
      <c r="AJ1097">
        <v>977</v>
      </c>
      <c r="AK1097">
        <v>0</v>
      </c>
      <c r="AL1097">
        <v>0</v>
      </c>
      <c r="AM1097">
        <v>0</v>
      </c>
      <c r="AN1097">
        <v>0</v>
      </c>
      <c r="AO1097">
        <v>0</v>
      </c>
      <c r="AP1097">
        <v>0</v>
      </c>
      <c r="AQ1097">
        <v>0</v>
      </c>
      <c r="AR1097">
        <v>0</v>
      </c>
    </row>
    <row r="1098" spans="1:44" x14ac:dyDescent="0.2">
      <c r="A1098">
        <f>ROW(Source!A638)</f>
        <v>638</v>
      </c>
      <c r="B1098">
        <v>86296770</v>
      </c>
      <c r="C1098">
        <v>86296766</v>
      </c>
      <c r="D1098">
        <v>27441080</v>
      </c>
      <c r="E1098">
        <v>1</v>
      </c>
      <c r="F1098">
        <v>1</v>
      </c>
      <c r="G1098">
        <v>1</v>
      </c>
      <c r="H1098">
        <v>2</v>
      </c>
      <c r="I1098" t="s">
        <v>1005</v>
      </c>
      <c r="J1098" t="s">
        <v>1006</v>
      </c>
      <c r="K1098" t="s">
        <v>1007</v>
      </c>
      <c r="L1098">
        <v>1368</v>
      </c>
      <c r="N1098">
        <v>1011</v>
      </c>
      <c r="O1098" t="s">
        <v>927</v>
      </c>
      <c r="P1098" t="s">
        <v>927</v>
      </c>
      <c r="Q1098">
        <v>1</v>
      </c>
      <c r="X1098">
        <v>0.25</v>
      </c>
      <c r="Y1098">
        <v>0</v>
      </c>
      <c r="Z1098">
        <v>26.26</v>
      </c>
      <c r="AA1098">
        <v>0</v>
      </c>
      <c r="AB1098">
        <v>0</v>
      </c>
      <c r="AC1098">
        <v>0</v>
      </c>
      <c r="AD1098">
        <v>1</v>
      </c>
      <c r="AE1098">
        <v>0</v>
      </c>
      <c r="AF1098" t="s">
        <v>560</v>
      </c>
      <c r="AG1098">
        <v>2.375</v>
      </c>
      <c r="AH1098">
        <v>2</v>
      </c>
      <c r="AI1098">
        <v>86296768</v>
      </c>
      <c r="AJ1098">
        <v>978</v>
      </c>
      <c r="AK1098">
        <v>0</v>
      </c>
      <c r="AL1098">
        <v>0</v>
      </c>
      <c r="AM1098">
        <v>0</v>
      </c>
      <c r="AN1098">
        <v>0</v>
      </c>
      <c r="AO1098">
        <v>0</v>
      </c>
      <c r="AP1098">
        <v>0</v>
      </c>
      <c r="AQ1098">
        <v>0</v>
      </c>
      <c r="AR1098">
        <v>0</v>
      </c>
    </row>
    <row r="1099" spans="1:44" x14ac:dyDescent="0.2">
      <c r="A1099">
        <f>ROW(Source!A639)</f>
        <v>639</v>
      </c>
      <c r="B1099">
        <v>86296779</v>
      </c>
      <c r="C1099">
        <v>86296771</v>
      </c>
      <c r="D1099">
        <v>27501039</v>
      </c>
      <c r="E1099">
        <v>1</v>
      </c>
      <c r="F1099">
        <v>1</v>
      </c>
      <c r="G1099">
        <v>1</v>
      </c>
      <c r="H1099">
        <v>1</v>
      </c>
      <c r="I1099" t="s">
        <v>954</v>
      </c>
      <c r="J1099" t="s">
        <v>6</v>
      </c>
      <c r="K1099" t="s">
        <v>955</v>
      </c>
      <c r="L1099">
        <v>1369</v>
      </c>
      <c r="N1099">
        <v>1013</v>
      </c>
      <c r="O1099" t="s">
        <v>921</v>
      </c>
      <c r="P1099" t="s">
        <v>921</v>
      </c>
      <c r="Q1099">
        <v>1</v>
      </c>
      <c r="X1099">
        <v>42.7</v>
      </c>
      <c r="Y1099">
        <v>0</v>
      </c>
      <c r="Z1099">
        <v>0</v>
      </c>
      <c r="AA1099">
        <v>0</v>
      </c>
      <c r="AB1099">
        <v>10.3</v>
      </c>
      <c r="AC1099">
        <v>0</v>
      </c>
      <c r="AD1099">
        <v>1</v>
      </c>
      <c r="AE1099">
        <v>1</v>
      </c>
      <c r="AF1099" t="s">
        <v>6</v>
      </c>
      <c r="AG1099">
        <v>42.7</v>
      </c>
      <c r="AH1099">
        <v>2</v>
      </c>
      <c r="AI1099">
        <v>86296772</v>
      </c>
      <c r="AJ1099">
        <v>979</v>
      </c>
      <c r="AK1099">
        <v>0</v>
      </c>
      <c r="AL1099">
        <v>0</v>
      </c>
      <c r="AM1099">
        <v>0</v>
      </c>
      <c r="AN1099">
        <v>0</v>
      </c>
      <c r="AO1099">
        <v>0</v>
      </c>
      <c r="AP1099">
        <v>0</v>
      </c>
      <c r="AQ1099">
        <v>0</v>
      </c>
      <c r="AR1099">
        <v>0</v>
      </c>
    </row>
    <row r="1100" spans="1:44" x14ac:dyDescent="0.2">
      <c r="A1100">
        <f>ROW(Source!A639)</f>
        <v>639</v>
      </c>
      <c r="B1100">
        <v>86296780</v>
      </c>
      <c r="C1100">
        <v>86296771</v>
      </c>
      <c r="D1100">
        <v>27439703</v>
      </c>
      <c r="E1100">
        <v>1</v>
      </c>
      <c r="F1100">
        <v>1</v>
      </c>
      <c r="G1100">
        <v>1</v>
      </c>
      <c r="H1100">
        <v>2</v>
      </c>
      <c r="I1100" t="s">
        <v>941</v>
      </c>
      <c r="J1100" t="s">
        <v>942</v>
      </c>
      <c r="K1100" t="s">
        <v>943</v>
      </c>
      <c r="L1100">
        <v>1368</v>
      </c>
      <c r="N1100">
        <v>1011</v>
      </c>
      <c r="O1100" t="s">
        <v>927</v>
      </c>
      <c r="P1100" t="s">
        <v>927</v>
      </c>
      <c r="Q1100">
        <v>1</v>
      </c>
      <c r="X1100">
        <v>21.25</v>
      </c>
      <c r="Y1100">
        <v>0</v>
      </c>
      <c r="Z1100">
        <v>7.51</v>
      </c>
      <c r="AA1100">
        <v>0</v>
      </c>
      <c r="AB1100">
        <v>0</v>
      </c>
      <c r="AC1100">
        <v>0</v>
      </c>
      <c r="AD1100">
        <v>1</v>
      </c>
      <c r="AE1100">
        <v>0</v>
      </c>
      <c r="AF1100" t="s">
        <v>6</v>
      </c>
      <c r="AG1100">
        <v>21.25</v>
      </c>
      <c r="AH1100">
        <v>2</v>
      </c>
      <c r="AI1100">
        <v>86296773</v>
      </c>
      <c r="AJ1100">
        <v>980</v>
      </c>
      <c r="AK1100">
        <v>0</v>
      </c>
      <c r="AL1100">
        <v>0</v>
      </c>
      <c r="AM1100">
        <v>0</v>
      </c>
      <c r="AN1100">
        <v>0</v>
      </c>
      <c r="AO1100">
        <v>0</v>
      </c>
      <c r="AP1100">
        <v>0</v>
      </c>
      <c r="AQ1100">
        <v>0</v>
      </c>
      <c r="AR1100">
        <v>0</v>
      </c>
    </row>
    <row r="1101" spans="1:44" x14ac:dyDescent="0.2">
      <c r="A1101">
        <f>ROW(Source!A639)</f>
        <v>639</v>
      </c>
      <c r="B1101">
        <v>86296781</v>
      </c>
      <c r="C1101">
        <v>86296771</v>
      </c>
      <c r="D1101">
        <v>27441327</v>
      </c>
      <c r="E1101">
        <v>1</v>
      </c>
      <c r="F1101">
        <v>1</v>
      </c>
      <c r="G1101">
        <v>1</v>
      </c>
      <c r="H1101">
        <v>2</v>
      </c>
      <c r="I1101" t="s">
        <v>936</v>
      </c>
      <c r="J1101" t="s">
        <v>937</v>
      </c>
      <c r="K1101" t="s">
        <v>938</v>
      </c>
      <c r="L1101">
        <v>1368</v>
      </c>
      <c r="N1101">
        <v>1011</v>
      </c>
      <c r="O1101" t="s">
        <v>927</v>
      </c>
      <c r="P1101" t="s">
        <v>927</v>
      </c>
      <c r="Q1101">
        <v>1</v>
      </c>
      <c r="X1101">
        <v>1.03</v>
      </c>
      <c r="Y1101">
        <v>0</v>
      </c>
      <c r="Z1101">
        <v>93.37</v>
      </c>
      <c r="AA1101">
        <v>11.69</v>
      </c>
      <c r="AB1101">
        <v>0</v>
      </c>
      <c r="AC1101">
        <v>0</v>
      </c>
      <c r="AD1101">
        <v>1</v>
      </c>
      <c r="AE1101">
        <v>0</v>
      </c>
      <c r="AF1101" t="s">
        <v>6</v>
      </c>
      <c r="AG1101">
        <v>1.03</v>
      </c>
      <c r="AH1101">
        <v>2</v>
      </c>
      <c r="AI1101">
        <v>86296774</v>
      </c>
      <c r="AJ1101">
        <v>981</v>
      </c>
      <c r="AK1101">
        <v>0</v>
      </c>
      <c r="AL1101">
        <v>0</v>
      </c>
      <c r="AM1101">
        <v>0</v>
      </c>
      <c r="AN1101">
        <v>0</v>
      </c>
      <c r="AO1101">
        <v>0</v>
      </c>
      <c r="AP1101">
        <v>0</v>
      </c>
      <c r="AQ1101">
        <v>0</v>
      </c>
      <c r="AR1101">
        <v>0</v>
      </c>
    </row>
    <row r="1102" spans="1:44" x14ac:dyDescent="0.2">
      <c r="A1102">
        <f>ROW(Source!A639)</f>
        <v>639</v>
      </c>
      <c r="B1102">
        <v>86296782</v>
      </c>
      <c r="C1102">
        <v>86296771</v>
      </c>
      <c r="D1102">
        <v>27378258</v>
      </c>
      <c r="E1102">
        <v>1</v>
      </c>
      <c r="F1102">
        <v>1</v>
      </c>
      <c r="G1102">
        <v>1</v>
      </c>
      <c r="H1102">
        <v>3</v>
      </c>
      <c r="I1102" t="s">
        <v>140</v>
      </c>
      <c r="J1102" t="s">
        <v>1051</v>
      </c>
      <c r="K1102" t="s">
        <v>141</v>
      </c>
      <c r="L1102">
        <v>1348</v>
      </c>
      <c r="N1102">
        <v>1009</v>
      </c>
      <c r="O1102" t="s">
        <v>63</v>
      </c>
      <c r="P1102" t="s">
        <v>63</v>
      </c>
      <c r="Q1102">
        <v>1000</v>
      </c>
      <c r="X1102">
        <v>0.04</v>
      </c>
      <c r="Y1102">
        <v>9480</v>
      </c>
      <c r="Z1102">
        <v>0</v>
      </c>
      <c r="AA1102">
        <v>0</v>
      </c>
      <c r="AB1102">
        <v>0</v>
      </c>
      <c r="AC1102">
        <v>0</v>
      </c>
      <c r="AD1102">
        <v>1</v>
      </c>
      <c r="AE1102">
        <v>0</v>
      </c>
      <c r="AF1102" t="s">
        <v>6</v>
      </c>
      <c r="AG1102">
        <v>0.04</v>
      </c>
      <c r="AH1102">
        <v>3</v>
      </c>
      <c r="AI1102">
        <v>-1</v>
      </c>
      <c r="AJ1102" t="s">
        <v>6</v>
      </c>
      <c r="AK1102">
        <v>4</v>
      </c>
      <c r="AL1102">
        <v>-379.2</v>
      </c>
      <c r="AM1102">
        <v>0</v>
      </c>
      <c r="AN1102">
        <v>0</v>
      </c>
      <c r="AO1102">
        <v>0</v>
      </c>
      <c r="AP1102">
        <v>0</v>
      </c>
      <c r="AQ1102">
        <v>0</v>
      </c>
      <c r="AR1102">
        <v>1</v>
      </c>
    </row>
    <row r="1103" spans="1:44" x14ac:dyDescent="0.2">
      <c r="A1103">
        <f>ROW(Source!A639)</f>
        <v>639</v>
      </c>
      <c r="B1103">
        <v>86296783</v>
      </c>
      <c r="C1103">
        <v>86296771</v>
      </c>
      <c r="D1103">
        <v>27391784</v>
      </c>
      <c r="E1103">
        <v>1</v>
      </c>
      <c r="F1103">
        <v>1</v>
      </c>
      <c r="G1103">
        <v>1</v>
      </c>
      <c r="H1103">
        <v>3</v>
      </c>
      <c r="I1103" t="s">
        <v>1108</v>
      </c>
      <c r="J1103" t="s">
        <v>1109</v>
      </c>
      <c r="K1103" t="s">
        <v>1110</v>
      </c>
      <c r="L1103">
        <v>1348</v>
      </c>
      <c r="N1103">
        <v>1009</v>
      </c>
      <c r="O1103" t="s">
        <v>63</v>
      </c>
      <c r="P1103" t="s">
        <v>63</v>
      </c>
      <c r="Q1103">
        <v>1000</v>
      </c>
      <c r="X1103">
        <v>1</v>
      </c>
      <c r="Y1103">
        <v>14079.53</v>
      </c>
      <c r="Z1103">
        <v>0</v>
      </c>
      <c r="AA1103">
        <v>0</v>
      </c>
      <c r="AB1103">
        <v>0</v>
      </c>
      <c r="AC1103">
        <v>0</v>
      </c>
      <c r="AD1103">
        <v>1</v>
      </c>
      <c r="AE1103">
        <v>0</v>
      </c>
      <c r="AF1103" t="s">
        <v>6</v>
      </c>
      <c r="AG1103">
        <v>1</v>
      </c>
      <c r="AH1103">
        <v>3</v>
      </c>
      <c r="AI1103">
        <v>-1</v>
      </c>
      <c r="AJ1103" t="s">
        <v>6</v>
      </c>
      <c r="AK1103">
        <v>4</v>
      </c>
      <c r="AL1103">
        <v>-14079.53</v>
      </c>
      <c r="AM1103">
        <v>0</v>
      </c>
      <c r="AN1103">
        <v>0</v>
      </c>
      <c r="AO1103">
        <v>0</v>
      </c>
      <c r="AP1103">
        <v>0</v>
      </c>
      <c r="AQ1103">
        <v>0</v>
      </c>
      <c r="AR1103">
        <v>1</v>
      </c>
    </row>
    <row r="1104" spans="1:44" x14ac:dyDescent="0.2">
      <c r="A1104">
        <f>ROW(Source!A640)</f>
        <v>640</v>
      </c>
      <c r="B1104">
        <v>86296779</v>
      </c>
      <c r="C1104">
        <v>86296771</v>
      </c>
      <c r="D1104">
        <v>27501039</v>
      </c>
      <c r="E1104">
        <v>1</v>
      </c>
      <c r="F1104">
        <v>1</v>
      </c>
      <c r="G1104">
        <v>1</v>
      </c>
      <c r="H1104">
        <v>1</v>
      </c>
      <c r="I1104" t="s">
        <v>954</v>
      </c>
      <c r="J1104" t="s">
        <v>6</v>
      </c>
      <c r="K1104" t="s">
        <v>955</v>
      </c>
      <c r="L1104">
        <v>1369</v>
      </c>
      <c r="N1104">
        <v>1013</v>
      </c>
      <c r="O1104" t="s">
        <v>921</v>
      </c>
      <c r="P1104" t="s">
        <v>921</v>
      </c>
      <c r="Q1104">
        <v>1</v>
      </c>
      <c r="X1104">
        <v>42.7</v>
      </c>
      <c r="Y1104">
        <v>0</v>
      </c>
      <c r="Z1104">
        <v>0</v>
      </c>
      <c r="AA1104">
        <v>0</v>
      </c>
      <c r="AB1104">
        <v>10.3</v>
      </c>
      <c r="AC1104">
        <v>0</v>
      </c>
      <c r="AD1104">
        <v>1</v>
      </c>
      <c r="AE1104">
        <v>1</v>
      </c>
      <c r="AF1104" t="s">
        <v>6</v>
      </c>
      <c r="AG1104">
        <v>42.7</v>
      </c>
      <c r="AH1104">
        <v>2</v>
      </c>
      <c r="AI1104">
        <v>86296772</v>
      </c>
      <c r="AJ1104">
        <v>986</v>
      </c>
      <c r="AK1104">
        <v>0</v>
      </c>
      <c r="AL1104">
        <v>0</v>
      </c>
      <c r="AM1104">
        <v>0</v>
      </c>
      <c r="AN1104">
        <v>0</v>
      </c>
      <c r="AO1104">
        <v>0</v>
      </c>
      <c r="AP1104">
        <v>0</v>
      </c>
      <c r="AQ1104">
        <v>0</v>
      </c>
      <c r="AR1104">
        <v>0</v>
      </c>
    </row>
    <row r="1105" spans="1:44" x14ac:dyDescent="0.2">
      <c r="A1105">
        <f>ROW(Source!A640)</f>
        <v>640</v>
      </c>
      <c r="B1105">
        <v>86296780</v>
      </c>
      <c r="C1105">
        <v>86296771</v>
      </c>
      <c r="D1105">
        <v>27439703</v>
      </c>
      <c r="E1105">
        <v>1</v>
      </c>
      <c r="F1105">
        <v>1</v>
      </c>
      <c r="G1105">
        <v>1</v>
      </c>
      <c r="H1105">
        <v>2</v>
      </c>
      <c r="I1105" t="s">
        <v>941</v>
      </c>
      <c r="J1105" t="s">
        <v>942</v>
      </c>
      <c r="K1105" t="s">
        <v>943</v>
      </c>
      <c r="L1105">
        <v>1368</v>
      </c>
      <c r="N1105">
        <v>1011</v>
      </c>
      <c r="O1105" t="s">
        <v>927</v>
      </c>
      <c r="P1105" t="s">
        <v>927</v>
      </c>
      <c r="Q1105">
        <v>1</v>
      </c>
      <c r="X1105">
        <v>21.25</v>
      </c>
      <c r="Y1105">
        <v>0</v>
      </c>
      <c r="Z1105">
        <v>7.51</v>
      </c>
      <c r="AA1105">
        <v>0</v>
      </c>
      <c r="AB1105">
        <v>0</v>
      </c>
      <c r="AC1105">
        <v>0</v>
      </c>
      <c r="AD1105">
        <v>1</v>
      </c>
      <c r="AE1105">
        <v>0</v>
      </c>
      <c r="AF1105" t="s">
        <v>6</v>
      </c>
      <c r="AG1105">
        <v>21.25</v>
      </c>
      <c r="AH1105">
        <v>2</v>
      </c>
      <c r="AI1105">
        <v>86296773</v>
      </c>
      <c r="AJ1105">
        <v>987</v>
      </c>
      <c r="AK1105">
        <v>0</v>
      </c>
      <c r="AL1105">
        <v>0</v>
      </c>
      <c r="AM1105">
        <v>0</v>
      </c>
      <c r="AN1105">
        <v>0</v>
      </c>
      <c r="AO1105">
        <v>0</v>
      </c>
      <c r="AP1105">
        <v>0</v>
      </c>
      <c r="AQ1105">
        <v>0</v>
      </c>
      <c r="AR1105">
        <v>0</v>
      </c>
    </row>
    <row r="1106" spans="1:44" x14ac:dyDescent="0.2">
      <c r="A1106">
        <f>ROW(Source!A640)</f>
        <v>640</v>
      </c>
      <c r="B1106">
        <v>86296781</v>
      </c>
      <c r="C1106">
        <v>86296771</v>
      </c>
      <c r="D1106">
        <v>27441327</v>
      </c>
      <c r="E1106">
        <v>1</v>
      </c>
      <c r="F1106">
        <v>1</v>
      </c>
      <c r="G1106">
        <v>1</v>
      </c>
      <c r="H1106">
        <v>2</v>
      </c>
      <c r="I1106" t="s">
        <v>936</v>
      </c>
      <c r="J1106" t="s">
        <v>937</v>
      </c>
      <c r="K1106" t="s">
        <v>938</v>
      </c>
      <c r="L1106">
        <v>1368</v>
      </c>
      <c r="N1106">
        <v>1011</v>
      </c>
      <c r="O1106" t="s">
        <v>927</v>
      </c>
      <c r="P1106" t="s">
        <v>927</v>
      </c>
      <c r="Q1106">
        <v>1</v>
      </c>
      <c r="X1106">
        <v>1.03</v>
      </c>
      <c r="Y1106">
        <v>0</v>
      </c>
      <c r="Z1106">
        <v>93.37</v>
      </c>
      <c r="AA1106">
        <v>11.69</v>
      </c>
      <c r="AB1106">
        <v>0</v>
      </c>
      <c r="AC1106">
        <v>0</v>
      </c>
      <c r="AD1106">
        <v>1</v>
      </c>
      <c r="AE1106">
        <v>0</v>
      </c>
      <c r="AF1106" t="s">
        <v>6</v>
      </c>
      <c r="AG1106">
        <v>1.03</v>
      </c>
      <c r="AH1106">
        <v>2</v>
      </c>
      <c r="AI1106">
        <v>86296774</v>
      </c>
      <c r="AJ1106">
        <v>988</v>
      </c>
      <c r="AK1106">
        <v>0</v>
      </c>
      <c r="AL1106">
        <v>0</v>
      </c>
      <c r="AM1106">
        <v>0</v>
      </c>
      <c r="AN1106">
        <v>0</v>
      </c>
      <c r="AO1106">
        <v>0</v>
      </c>
      <c r="AP1106">
        <v>0</v>
      </c>
      <c r="AQ1106">
        <v>0</v>
      </c>
      <c r="AR1106">
        <v>0</v>
      </c>
    </row>
    <row r="1107" spans="1:44" x14ac:dyDescent="0.2">
      <c r="A1107">
        <f>ROW(Source!A640)</f>
        <v>640</v>
      </c>
      <c r="B1107">
        <v>86296782</v>
      </c>
      <c r="C1107">
        <v>86296771</v>
      </c>
      <c r="D1107">
        <v>27378258</v>
      </c>
      <c r="E1107">
        <v>1</v>
      </c>
      <c r="F1107">
        <v>1</v>
      </c>
      <c r="G1107">
        <v>1</v>
      </c>
      <c r="H1107">
        <v>3</v>
      </c>
      <c r="I1107" t="s">
        <v>140</v>
      </c>
      <c r="J1107" t="s">
        <v>1051</v>
      </c>
      <c r="K1107" t="s">
        <v>141</v>
      </c>
      <c r="L1107">
        <v>1348</v>
      </c>
      <c r="N1107">
        <v>1009</v>
      </c>
      <c r="O1107" t="s">
        <v>63</v>
      </c>
      <c r="P1107" t="s">
        <v>63</v>
      </c>
      <c r="Q1107">
        <v>1000</v>
      </c>
      <c r="X1107">
        <v>0.04</v>
      </c>
      <c r="Y1107">
        <v>9480</v>
      </c>
      <c r="Z1107">
        <v>0</v>
      </c>
      <c r="AA1107">
        <v>0</v>
      </c>
      <c r="AB1107">
        <v>0</v>
      </c>
      <c r="AC1107">
        <v>0</v>
      </c>
      <c r="AD1107">
        <v>1</v>
      </c>
      <c r="AE1107">
        <v>0</v>
      </c>
      <c r="AF1107" t="s">
        <v>6</v>
      </c>
      <c r="AG1107">
        <v>0.04</v>
      </c>
      <c r="AH1107">
        <v>3</v>
      </c>
      <c r="AI1107">
        <v>-1</v>
      </c>
      <c r="AJ1107" t="s">
        <v>6</v>
      </c>
      <c r="AK1107">
        <v>4</v>
      </c>
      <c r="AL1107">
        <v>-379.2</v>
      </c>
      <c r="AM1107">
        <v>0</v>
      </c>
      <c r="AN1107">
        <v>0</v>
      </c>
      <c r="AO1107">
        <v>0</v>
      </c>
      <c r="AP1107">
        <v>0</v>
      </c>
      <c r="AQ1107">
        <v>0</v>
      </c>
      <c r="AR1107">
        <v>1</v>
      </c>
    </row>
    <row r="1108" spans="1:44" x14ac:dyDescent="0.2">
      <c r="A1108">
        <f>ROW(Source!A640)</f>
        <v>640</v>
      </c>
      <c r="B1108">
        <v>86296783</v>
      </c>
      <c r="C1108">
        <v>86296771</v>
      </c>
      <c r="D1108">
        <v>27391784</v>
      </c>
      <c r="E1108">
        <v>1</v>
      </c>
      <c r="F1108">
        <v>1</v>
      </c>
      <c r="G1108">
        <v>1</v>
      </c>
      <c r="H1108">
        <v>3</v>
      </c>
      <c r="I1108" t="s">
        <v>1108</v>
      </c>
      <c r="J1108" t="s">
        <v>1109</v>
      </c>
      <c r="K1108" t="s">
        <v>1110</v>
      </c>
      <c r="L1108">
        <v>1348</v>
      </c>
      <c r="N1108">
        <v>1009</v>
      </c>
      <c r="O1108" t="s">
        <v>63</v>
      </c>
      <c r="P1108" t="s">
        <v>63</v>
      </c>
      <c r="Q1108">
        <v>1000</v>
      </c>
      <c r="X1108">
        <v>1</v>
      </c>
      <c r="Y1108">
        <v>14079.53</v>
      </c>
      <c r="Z1108">
        <v>0</v>
      </c>
      <c r="AA1108">
        <v>0</v>
      </c>
      <c r="AB1108">
        <v>0</v>
      </c>
      <c r="AC1108">
        <v>0</v>
      </c>
      <c r="AD1108">
        <v>1</v>
      </c>
      <c r="AE1108">
        <v>0</v>
      </c>
      <c r="AF1108" t="s">
        <v>6</v>
      </c>
      <c r="AG1108">
        <v>1</v>
      </c>
      <c r="AH1108">
        <v>3</v>
      </c>
      <c r="AI1108">
        <v>-1</v>
      </c>
      <c r="AJ1108" t="s">
        <v>6</v>
      </c>
      <c r="AK1108">
        <v>4</v>
      </c>
      <c r="AL1108">
        <v>-14079.53</v>
      </c>
      <c r="AM1108">
        <v>0</v>
      </c>
      <c r="AN1108">
        <v>0</v>
      </c>
      <c r="AO1108">
        <v>0</v>
      </c>
      <c r="AP1108">
        <v>0</v>
      </c>
      <c r="AQ1108">
        <v>0</v>
      </c>
      <c r="AR1108">
        <v>1</v>
      </c>
    </row>
    <row r="1109" spans="1:44" x14ac:dyDescent="0.2">
      <c r="A1109">
        <f>ROW(Source!A649)</f>
        <v>649</v>
      </c>
      <c r="B1109">
        <v>86296797</v>
      </c>
      <c r="C1109">
        <v>86296788</v>
      </c>
      <c r="D1109">
        <v>27493137</v>
      </c>
      <c r="E1109">
        <v>1</v>
      </c>
      <c r="F1109">
        <v>1</v>
      </c>
      <c r="G1109">
        <v>1</v>
      </c>
      <c r="H1109">
        <v>1</v>
      </c>
      <c r="I1109" t="s">
        <v>947</v>
      </c>
      <c r="J1109" t="s">
        <v>6</v>
      </c>
      <c r="K1109" t="s">
        <v>948</v>
      </c>
      <c r="L1109">
        <v>1369</v>
      </c>
      <c r="N1109">
        <v>1013</v>
      </c>
      <c r="O1109" t="s">
        <v>921</v>
      </c>
      <c r="P1109" t="s">
        <v>921</v>
      </c>
      <c r="Q1109">
        <v>1</v>
      </c>
      <c r="X1109">
        <v>3.83</v>
      </c>
      <c r="Y1109">
        <v>0</v>
      </c>
      <c r="Z1109">
        <v>0</v>
      </c>
      <c r="AA1109">
        <v>0</v>
      </c>
      <c r="AB1109">
        <v>9.15</v>
      </c>
      <c r="AC1109">
        <v>0</v>
      </c>
      <c r="AD1109">
        <v>1</v>
      </c>
      <c r="AE1109">
        <v>1</v>
      </c>
      <c r="AF1109" t="s">
        <v>206</v>
      </c>
      <c r="AG1109">
        <v>7.66</v>
      </c>
      <c r="AH1109">
        <v>2</v>
      </c>
      <c r="AI1109">
        <v>86296789</v>
      </c>
      <c r="AJ1109">
        <v>993</v>
      </c>
      <c r="AK1109">
        <v>0</v>
      </c>
      <c r="AL1109">
        <v>0</v>
      </c>
      <c r="AM1109">
        <v>0</v>
      </c>
      <c r="AN1109">
        <v>0</v>
      </c>
      <c r="AO1109">
        <v>0</v>
      </c>
      <c r="AP1109">
        <v>0</v>
      </c>
      <c r="AQ1109">
        <v>0</v>
      </c>
      <c r="AR1109">
        <v>0</v>
      </c>
    </row>
    <row r="1110" spans="1:44" x14ac:dyDescent="0.2">
      <c r="A1110">
        <f>ROW(Source!A649)</f>
        <v>649</v>
      </c>
      <c r="B1110">
        <v>86296798</v>
      </c>
      <c r="C1110">
        <v>86296788</v>
      </c>
      <c r="D1110">
        <v>121548</v>
      </c>
      <c r="E1110">
        <v>1</v>
      </c>
      <c r="F1110">
        <v>1</v>
      </c>
      <c r="G1110">
        <v>1</v>
      </c>
      <c r="H1110">
        <v>1</v>
      </c>
      <c r="I1110" t="s">
        <v>39</v>
      </c>
      <c r="J1110" t="s">
        <v>6</v>
      </c>
      <c r="K1110" t="s">
        <v>922</v>
      </c>
      <c r="L1110">
        <v>608254</v>
      </c>
      <c r="N1110">
        <v>1013</v>
      </c>
      <c r="O1110" t="s">
        <v>923</v>
      </c>
      <c r="P1110" t="s">
        <v>923</v>
      </c>
      <c r="Q1110">
        <v>1</v>
      </c>
      <c r="X1110">
        <v>0.01</v>
      </c>
      <c r="Y1110">
        <v>0</v>
      </c>
      <c r="Z1110">
        <v>0</v>
      </c>
      <c r="AA1110">
        <v>0</v>
      </c>
      <c r="AB1110">
        <v>0</v>
      </c>
      <c r="AC1110">
        <v>0</v>
      </c>
      <c r="AD1110">
        <v>1</v>
      </c>
      <c r="AE1110">
        <v>2</v>
      </c>
      <c r="AF1110" t="s">
        <v>206</v>
      </c>
      <c r="AG1110">
        <v>0.02</v>
      </c>
      <c r="AH1110">
        <v>2</v>
      </c>
      <c r="AI1110">
        <v>86296790</v>
      </c>
      <c r="AJ1110">
        <v>994</v>
      </c>
      <c r="AK1110">
        <v>0</v>
      </c>
      <c r="AL1110">
        <v>0</v>
      </c>
      <c r="AM1110">
        <v>0</v>
      </c>
      <c r="AN1110">
        <v>0</v>
      </c>
      <c r="AO1110">
        <v>0</v>
      </c>
      <c r="AP1110">
        <v>0</v>
      </c>
      <c r="AQ1110">
        <v>0</v>
      </c>
      <c r="AR1110">
        <v>0</v>
      </c>
    </row>
    <row r="1111" spans="1:44" x14ac:dyDescent="0.2">
      <c r="A1111">
        <f>ROW(Source!A649)</f>
        <v>649</v>
      </c>
      <c r="B1111">
        <v>86296799</v>
      </c>
      <c r="C1111">
        <v>86296788</v>
      </c>
      <c r="D1111">
        <v>27439571</v>
      </c>
      <c r="E1111">
        <v>1</v>
      </c>
      <c r="F1111">
        <v>1</v>
      </c>
      <c r="G1111">
        <v>1</v>
      </c>
      <c r="H1111">
        <v>2</v>
      </c>
      <c r="I1111" t="s">
        <v>956</v>
      </c>
      <c r="J1111" t="s">
        <v>957</v>
      </c>
      <c r="K1111" t="s">
        <v>958</v>
      </c>
      <c r="L1111">
        <v>1368</v>
      </c>
      <c r="N1111">
        <v>1011</v>
      </c>
      <c r="O1111" t="s">
        <v>927</v>
      </c>
      <c r="P1111" t="s">
        <v>927</v>
      </c>
      <c r="Q1111">
        <v>1</v>
      </c>
      <c r="X1111">
        <v>0.01</v>
      </c>
      <c r="Y1111">
        <v>0</v>
      </c>
      <c r="Z1111">
        <v>88.42</v>
      </c>
      <c r="AA1111">
        <v>10.14</v>
      </c>
      <c r="AB1111">
        <v>0</v>
      </c>
      <c r="AC1111">
        <v>0</v>
      </c>
      <c r="AD1111">
        <v>1</v>
      </c>
      <c r="AE1111">
        <v>0</v>
      </c>
      <c r="AF1111" t="s">
        <v>206</v>
      </c>
      <c r="AG1111">
        <v>0.02</v>
      </c>
      <c r="AH1111">
        <v>2</v>
      </c>
      <c r="AI1111">
        <v>86296791</v>
      </c>
      <c r="AJ1111">
        <v>995</v>
      </c>
      <c r="AK1111">
        <v>0</v>
      </c>
      <c r="AL1111">
        <v>0</v>
      </c>
      <c r="AM1111">
        <v>0</v>
      </c>
      <c r="AN1111">
        <v>0</v>
      </c>
      <c r="AO1111">
        <v>0</v>
      </c>
      <c r="AP1111">
        <v>0</v>
      </c>
      <c r="AQ1111">
        <v>0</v>
      </c>
      <c r="AR1111">
        <v>0</v>
      </c>
    </row>
    <row r="1112" spans="1:44" x14ac:dyDescent="0.2">
      <c r="A1112">
        <f>ROW(Source!A649)</f>
        <v>649</v>
      </c>
      <c r="B1112">
        <v>86296800</v>
      </c>
      <c r="C1112">
        <v>86296788</v>
      </c>
      <c r="D1112">
        <v>27439595</v>
      </c>
      <c r="E1112">
        <v>1</v>
      </c>
      <c r="F1112">
        <v>1</v>
      </c>
      <c r="G1112">
        <v>1</v>
      </c>
      <c r="H1112">
        <v>2</v>
      </c>
      <c r="I1112" t="s">
        <v>959</v>
      </c>
      <c r="J1112" t="s">
        <v>960</v>
      </c>
      <c r="K1112" t="s">
        <v>961</v>
      </c>
      <c r="L1112">
        <v>1368</v>
      </c>
      <c r="N1112">
        <v>1011</v>
      </c>
      <c r="O1112" t="s">
        <v>927</v>
      </c>
      <c r="P1112" t="s">
        <v>927</v>
      </c>
      <c r="Q1112">
        <v>1</v>
      </c>
      <c r="X1112">
        <v>0.01</v>
      </c>
      <c r="Y1112">
        <v>0</v>
      </c>
      <c r="Z1112">
        <v>2.17</v>
      </c>
      <c r="AA1112">
        <v>0</v>
      </c>
      <c r="AB1112">
        <v>0</v>
      </c>
      <c r="AC1112">
        <v>0</v>
      </c>
      <c r="AD1112">
        <v>1</v>
      </c>
      <c r="AE1112">
        <v>0</v>
      </c>
      <c r="AF1112" t="s">
        <v>206</v>
      </c>
      <c r="AG1112">
        <v>0.02</v>
      </c>
      <c r="AH1112">
        <v>2</v>
      </c>
      <c r="AI1112">
        <v>86296792</v>
      </c>
      <c r="AJ1112">
        <v>996</v>
      </c>
      <c r="AK1112">
        <v>0</v>
      </c>
      <c r="AL1112">
        <v>0</v>
      </c>
      <c r="AM1112">
        <v>0</v>
      </c>
      <c r="AN1112">
        <v>0</v>
      </c>
      <c r="AO1112">
        <v>0</v>
      </c>
      <c r="AP1112">
        <v>0</v>
      </c>
      <c r="AQ1112">
        <v>0</v>
      </c>
      <c r="AR1112">
        <v>0</v>
      </c>
    </row>
    <row r="1113" spans="1:44" x14ac:dyDescent="0.2">
      <c r="A1113">
        <f>ROW(Source!A649)</f>
        <v>649</v>
      </c>
      <c r="B1113">
        <v>86296801</v>
      </c>
      <c r="C1113">
        <v>86296788</v>
      </c>
      <c r="D1113">
        <v>27441139</v>
      </c>
      <c r="E1113">
        <v>1</v>
      </c>
      <c r="F1113">
        <v>1</v>
      </c>
      <c r="G1113">
        <v>1</v>
      </c>
      <c r="H1113">
        <v>2</v>
      </c>
      <c r="I1113" t="s">
        <v>962</v>
      </c>
      <c r="J1113" t="s">
        <v>963</v>
      </c>
      <c r="K1113" t="s">
        <v>964</v>
      </c>
      <c r="L1113">
        <v>1368</v>
      </c>
      <c r="N1113">
        <v>1011</v>
      </c>
      <c r="O1113" t="s">
        <v>927</v>
      </c>
      <c r="P1113" t="s">
        <v>927</v>
      </c>
      <c r="Q1113">
        <v>1</v>
      </c>
      <c r="X1113">
        <v>0.65</v>
      </c>
      <c r="Y1113">
        <v>0</v>
      </c>
      <c r="Z1113">
        <v>6.81</v>
      </c>
      <c r="AA1113">
        <v>0</v>
      </c>
      <c r="AB1113">
        <v>0</v>
      </c>
      <c r="AC1113">
        <v>0</v>
      </c>
      <c r="AD1113">
        <v>1</v>
      </c>
      <c r="AE1113">
        <v>0</v>
      </c>
      <c r="AF1113" t="s">
        <v>206</v>
      </c>
      <c r="AG1113">
        <v>1.3</v>
      </c>
      <c r="AH1113">
        <v>2</v>
      </c>
      <c r="AI1113">
        <v>86296793</v>
      </c>
      <c r="AJ1113">
        <v>997</v>
      </c>
      <c r="AK1113">
        <v>0</v>
      </c>
      <c r="AL1113">
        <v>0</v>
      </c>
      <c r="AM1113">
        <v>0</v>
      </c>
      <c r="AN1113">
        <v>0</v>
      </c>
      <c r="AO1113">
        <v>0</v>
      </c>
      <c r="AP1113">
        <v>0</v>
      </c>
      <c r="AQ1113">
        <v>0</v>
      </c>
      <c r="AR1113">
        <v>0</v>
      </c>
    </row>
    <row r="1114" spans="1:44" x14ac:dyDescent="0.2">
      <c r="A1114">
        <f>ROW(Source!A649)</f>
        <v>649</v>
      </c>
      <c r="B1114">
        <v>86296802</v>
      </c>
      <c r="C1114">
        <v>86296788</v>
      </c>
      <c r="D1114">
        <v>27441327</v>
      </c>
      <c r="E1114">
        <v>1</v>
      </c>
      <c r="F1114">
        <v>1</v>
      </c>
      <c r="G1114">
        <v>1</v>
      </c>
      <c r="H1114">
        <v>2</v>
      </c>
      <c r="I1114" t="s">
        <v>936</v>
      </c>
      <c r="J1114" t="s">
        <v>937</v>
      </c>
      <c r="K1114" t="s">
        <v>938</v>
      </c>
      <c r="L1114">
        <v>1368</v>
      </c>
      <c r="N1114">
        <v>1011</v>
      </c>
      <c r="O1114" t="s">
        <v>927</v>
      </c>
      <c r="P1114" t="s">
        <v>927</v>
      </c>
      <c r="Q1114">
        <v>1</v>
      </c>
      <c r="X1114">
        <v>0.01</v>
      </c>
      <c r="Y1114">
        <v>0</v>
      </c>
      <c r="Z1114">
        <v>93.37</v>
      </c>
      <c r="AA1114">
        <v>11.69</v>
      </c>
      <c r="AB1114">
        <v>0</v>
      </c>
      <c r="AC1114">
        <v>0</v>
      </c>
      <c r="AD1114">
        <v>1</v>
      </c>
      <c r="AE1114">
        <v>0</v>
      </c>
      <c r="AF1114" t="s">
        <v>206</v>
      </c>
      <c r="AG1114">
        <v>0.02</v>
      </c>
      <c r="AH1114">
        <v>2</v>
      </c>
      <c r="AI1114">
        <v>86296794</v>
      </c>
      <c r="AJ1114">
        <v>998</v>
      </c>
      <c r="AK1114">
        <v>0</v>
      </c>
      <c r="AL1114">
        <v>0</v>
      </c>
      <c r="AM1114">
        <v>0</v>
      </c>
      <c r="AN1114">
        <v>0</v>
      </c>
      <c r="AO1114">
        <v>0</v>
      </c>
      <c r="AP1114">
        <v>0</v>
      </c>
      <c r="AQ1114">
        <v>0</v>
      </c>
      <c r="AR1114">
        <v>0</v>
      </c>
    </row>
    <row r="1115" spans="1:44" x14ac:dyDescent="0.2">
      <c r="A1115">
        <f>ROW(Source!A649)</f>
        <v>649</v>
      </c>
      <c r="B1115">
        <v>86296803</v>
      </c>
      <c r="C1115">
        <v>86296788</v>
      </c>
      <c r="D1115">
        <v>27371445</v>
      </c>
      <c r="E1115">
        <v>1</v>
      </c>
      <c r="F1115">
        <v>1</v>
      </c>
      <c r="G1115">
        <v>1</v>
      </c>
      <c r="H1115">
        <v>3</v>
      </c>
      <c r="I1115" t="s">
        <v>210</v>
      </c>
      <c r="J1115" t="s">
        <v>212</v>
      </c>
      <c r="K1115" t="s">
        <v>211</v>
      </c>
      <c r="L1115">
        <v>1348</v>
      </c>
      <c r="N1115">
        <v>1009</v>
      </c>
      <c r="O1115" t="s">
        <v>63</v>
      </c>
      <c r="P1115" t="s">
        <v>63</v>
      </c>
      <c r="Q1115">
        <v>1000</v>
      </c>
      <c r="X1115">
        <v>1.4E-3</v>
      </c>
      <c r="Y1115">
        <v>6156.33</v>
      </c>
      <c r="Z1115">
        <v>0</v>
      </c>
      <c r="AA1115">
        <v>0</v>
      </c>
      <c r="AB1115">
        <v>0</v>
      </c>
      <c r="AC1115">
        <v>0</v>
      </c>
      <c r="AD1115">
        <v>1</v>
      </c>
      <c r="AE1115">
        <v>0</v>
      </c>
      <c r="AF1115" t="s">
        <v>206</v>
      </c>
      <c r="AG1115">
        <v>2.8E-3</v>
      </c>
      <c r="AH1115">
        <v>2</v>
      </c>
      <c r="AI1115">
        <v>86296795</v>
      </c>
      <c r="AJ1115">
        <v>999</v>
      </c>
      <c r="AK1115">
        <v>3</v>
      </c>
      <c r="AL1115">
        <v>-17.237724</v>
      </c>
      <c r="AM1115">
        <v>0</v>
      </c>
      <c r="AN1115">
        <v>0</v>
      </c>
      <c r="AO1115">
        <v>0</v>
      </c>
      <c r="AP1115">
        <v>0</v>
      </c>
      <c r="AQ1115">
        <v>0</v>
      </c>
      <c r="AR1115">
        <v>1</v>
      </c>
    </row>
    <row r="1116" spans="1:44" x14ac:dyDescent="0.2">
      <c r="A1116">
        <f>ROW(Source!A649)</f>
        <v>649</v>
      </c>
      <c r="B1116">
        <v>86296804</v>
      </c>
      <c r="C1116">
        <v>86296788</v>
      </c>
      <c r="D1116">
        <v>27387231</v>
      </c>
      <c r="E1116">
        <v>1</v>
      </c>
      <c r="F1116">
        <v>1</v>
      </c>
      <c r="G1116">
        <v>1</v>
      </c>
      <c r="H1116">
        <v>3</v>
      </c>
      <c r="I1116" t="s">
        <v>176</v>
      </c>
      <c r="J1116" t="s">
        <v>178</v>
      </c>
      <c r="K1116" t="s">
        <v>177</v>
      </c>
      <c r="L1116">
        <v>1348</v>
      </c>
      <c r="N1116">
        <v>1009</v>
      </c>
      <c r="O1116" t="s">
        <v>63</v>
      </c>
      <c r="P1116" t="s">
        <v>63</v>
      </c>
      <c r="Q1116">
        <v>1000</v>
      </c>
      <c r="X1116">
        <v>1.9E-2</v>
      </c>
      <c r="Y1116">
        <v>14313</v>
      </c>
      <c r="Z1116">
        <v>0</v>
      </c>
      <c r="AA1116">
        <v>0</v>
      </c>
      <c r="AB1116">
        <v>0</v>
      </c>
      <c r="AC1116">
        <v>0</v>
      </c>
      <c r="AD1116">
        <v>1</v>
      </c>
      <c r="AE1116">
        <v>0</v>
      </c>
      <c r="AF1116" t="s">
        <v>206</v>
      </c>
      <c r="AG1116">
        <v>3.7999999999999999E-2</v>
      </c>
      <c r="AH1116">
        <v>2</v>
      </c>
      <c r="AI1116">
        <v>86296796</v>
      </c>
      <c r="AJ1116">
        <v>1000</v>
      </c>
      <c r="AK1116">
        <v>3</v>
      </c>
      <c r="AL1116">
        <v>-543.89400000000001</v>
      </c>
      <c r="AM1116">
        <v>0</v>
      </c>
      <c r="AN1116">
        <v>0</v>
      </c>
      <c r="AO1116">
        <v>0</v>
      </c>
      <c r="AP1116">
        <v>0</v>
      </c>
      <c r="AQ1116">
        <v>0</v>
      </c>
      <c r="AR1116">
        <v>1</v>
      </c>
    </row>
    <row r="1117" spans="1:44" x14ac:dyDescent="0.2">
      <c r="A1117">
        <f>ROW(Source!A650)</f>
        <v>650</v>
      </c>
      <c r="B1117">
        <v>86296797</v>
      </c>
      <c r="C1117">
        <v>86296788</v>
      </c>
      <c r="D1117">
        <v>27493137</v>
      </c>
      <c r="E1117">
        <v>1</v>
      </c>
      <c r="F1117">
        <v>1</v>
      </c>
      <c r="G1117">
        <v>1</v>
      </c>
      <c r="H1117">
        <v>1</v>
      </c>
      <c r="I1117" t="s">
        <v>947</v>
      </c>
      <c r="J1117" t="s">
        <v>6</v>
      </c>
      <c r="K1117" t="s">
        <v>948</v>
      </c>
      <c r="L1117">
        <v>1369</v>
      </c>
      <c r="N1117">
        <v>1013</v>
      </c>
      <c r="O1117" t="s">
        <v>921</v>
      </c>
      <c r="P1117" t="s">
        <v>921</v>
      </c>
      <c r="Q1117">
        <v>1</v>
      </c>
      <c r="X1117">
        <v>3.83</v>
      </c>
      <c r="Y1117">
        <v>0</v>
      </c>
      <c r="Z1117">
        <v>0</v>
      </c>
      <c r="AA1117">
        <v>0</v>
      </c>
      <c r="AB1117">
        <v>9.15</v>
      </c>
      <c r="AC1117">
        <v>0</v>
      </c>
      <c r="AD1117">
        <v>1</v>
      </c>
      <c r="AE1117">
        <v>1</v>
      </c>
      <c r="AF1117" t="s">
        <v>206</v>
      </c>
      <c r="AG1117">
        <v>7.66</v>
      </c>
      <c r="AH1117">
        <v>2</v>
      </c>
      <c r="AI1117">
        <v>86296789</v>
      </c>
      <c r="AJ1117">
        <v>1001</v>
      </c>
      <c r="AK1117">
        <v>0</v>
      </c>
      <c r="AL1117">
        <v>0</v>
      </c>
      <c r="AM1117">
        <v>0</v>
      </c>
      <c r="AN1117">
        <v>0</v>
      </c>
      <c r="AO1117">
        <v>0</v>
      </c>
      <c r="AP1117">
        <v>0</v>
      </c>
      <c r="AQ1117">
        <v>0</v>
      </c>
      <c r="AR1117">
        <v>0</v>
      </c>
    </row>
    <row r="1118" spans="1:44" x14ac:dyDescent="0.2">
      <c r="A1118">
        <f>ROW(Source!A650)</f>
        <v>650</v>
      </c>
      <c r="B1118">
        <v>86296798</v>
      </c>
      <c r="C1118">
        <v>86296788</v>
      </c>
      <c r="D1118">
        <v>121548</v>
      </c>
      <c r="E1118">
        <v>1</v>
      </c>
      <c r="F1118">
        <v>1</v>
      </c>
      <c r="G1118">
        <v>1</v>
      </c>
      <c r="H1118">
        <v>1</v>
      </c>
      <c r="I1118" t="s">
        <v>39</v>
      </c>
      <c r="J1118" t="s">
        <v>6</v>
      </c>
      <c r="K1118" t="s">
        <v>922</v>
      </c>
      <c r="L1118">
        <v>608254</v>
      </c>
      <c r="N1118">
        <v>1013</v>
      </c>
      <c r="O1118" t="s">
        <v>923</v>
      </c>
      <c r="P1118" t="s">
        <v>923</v>
      </c>
      <c r="Q1118">
        <v>1</v>
      </c>
      <c r="X1118">
        <v>0.01</v>
      </c>
      <c r="Y1118">
        <v>0</v>
      </c>
      <c r="Z1118">
        <v>0</v>
      </c>
      <c r="AA1118">
        <v>0</v>
      </c>
      <c r="AB1118">
        <v>0</v>
      </c>
      <c r="AC1118">
        <v>0</v>
      </c>
      <c r="AD1118">
        <v>1</v>
      </c>
      <c r="AE1118">
        <v>2</v>
      </c>
      <c r="AF1118" t="s">
        <v>206</v>
      </c>
      <c r="AG1118">
        <v>0.02</v>
      </c>
      <c r="AH1118">
        <v>2</v>
      </c>
      <c r="AI1118">
        <v>86296790</v>
      </c>
      <c r="AJ1118">
        <v>1002</v>
      </c>
      <c r="AK1118">
        <v>0</v>
      </c>
      <c r="AL1118">
        <v>0</v>
      </c>
      <c r="AM1118">
        <v>0</v>
      </c>
      <c r="AN1118">
        <v>0</v>
      </c>
      <c r="AO1118">
        <v>0</v>
      </c>
      <c r="AP1118">
        <v>0</v>
      </c>
      <c r="AQ1118">
        <v>0</v>
      </c>
      <c r="AR1118">
        <v>0</v>
      </c>
    </row>
    <row r="1119" spans="1:44" x14ac:dyDescent="0.2">
      <c r="A1119">
        <f>ROW(Source!A650)</f>
        <v>650</v>
      </c>
      <c r="B1119">
        <v>86296799</v>
      </c>
      <c r="C1119">
        <v>86296788</v>
      </c>
      <c r="D1119">
        <v>27439571</v>
      </c>
      <c r="E1119">
        <v>1</v>
      </c>
      <c r="F1119">
        <v>1</v>
      </c>
      <c r="G1119">
        <v>1</v>
      </c>
      <c r="H1119">
        <v>2</v>
      </c>
      <c r="I1119" t="s">
        <v>956</v>
      </c>
      <c r="J1119" t="s">
        <v>957</v>
      </c>
      <c r="K1119" t="s">
        <v>958</v>
      </c>
      <c r="L1119">
        <v>1368</v>
      </c>
      <c r="N1119">
        <v>1011</v>
      </c>
      <c r="O1119" t="s">
        <v>927</v>
      </c>
      <c r="P1119" t="s">
        <v>927</v>
      </c>
      <c r="Q1119">
        <v>1</v>
      </c>
      <c r="X1119">
        <v>0.01</v>
      </c>
      <c r="Y1119">
        <v>0</v>
      </c>
      <c r="Z1119">
        <v>88.42</v>
      </c>
      <c r="AA1119">
        <v>10.14</v>
      </c>
      <c r="AB1119">
        <v>0</v>
      </c>
      <c r="AC1119">
        <v>0</v>
      </c>
      <c r="AD1119">
        <v>1</v>
      </c>
      <c r="AE1119">
        <v>0</v>
      </c>
      <c r="AF1119" t="s">
        <v>206</v>
      </c>
      <c r="AG1119">
        <v>0.02</v>
      </c>
      <c r="AH1119">
        <v>2</v>
      </c>
      <c r="AI1119">
        <v>86296791</v>
      </c>
      <c r="AJ1119">
        <v>1003</v>
      </c>
      <c r="AK1119">
        <v>0</v>
      </c>
      <c r="AL1119">
        <v>0</v>
      </c>
      <c r="AM1119">
        <v>0</v>
      </c>
      <c r="AN1119">
        <v>0</v>
      </c>
      <c r="AO1119">
        <v>0</v>
      </c>
      <c r="AP1119">
        <v>0</v>
      </c>
      <c r="AQ1119">
        <v>0</v>
      </c>
      <c r="AR1119">
        <v>0</v>
      </c>
    </row>
    <row r="1120" spans="1:44" x14ac:dyDescent="0.2">
      <c r="A1120">
        <f>ROW(Source!A650)</f>
        <v>650</v>
      </c>
      <c r="B1120">
        <v>86296800</v>
      </c>
      <c r="C1120">
        <v>86296788</v>
      </c>
      <c r="D1120">
        <v>27439595</v>
      </c>
      <c r="E1120">
        <v>1</v>
      </c>
      <c r="F1120">
        <v>1</v>
      </c>
      <c r="G1120">
        <v>1</v>
      </c>
      <c r="H1120">
        <v>2</v>
      </c>
      <c r="I1120" t="s">
        <v>959</v>
      </c>
      <c r="J1120" t="s">
        <v>960</v>
      </c>
      <c r="K1120" t="s">
        <v>961</v>
      </c>
      <c r="L1120">
        <v>1368</v>
      </c>
      <c r="N1120">
        <v>1011</v>
      </c>
      <c r="O1120" t="s">
        <v>927</v>
      </c>
      <c r="P1120" t="s">
        <v>927</v>
      </c>
      <c r="Q1120">
        <v>1</v>
      </c>
      <c r="X1120">
        <v>0.01</v>
      </c>
      <c r="Y1120">
        <v>0</v>
      </c>
      <c r="Z1120">
        <v>2.17</v>
      </c>
      <c r="AA1120">
        <v>0</v>
      </c>
      <c r="AB1120">
        <v>0</v>
      </c>
      <c r="AC1120">
        <v>0</v>
      </c>
      <c r="AD1120">
        <v>1</v>
      </c>
      <c r="AE1120">
        <v>0</v>
      </c>
      <c r="AF1120" t="s">
        <v>206</v>
      </c>
      <c r="AG1120">
        <v>0.02</v>
      </c>
      <c r="AH1120">
        <v>2</v>
      </c>
      <c r="AI1120">
        <v>86296792</v>
      </c>
      <c r="AJ1120">
        <v>1004</v>
      </c>
      <c r="AK1120">
        <v>0</v>
      </c>
      <c r="AL1120">
        <v>0</v>
      </c>
      <c r="AM1120">
        <v>0</v>
      </c>
      <c r="AN1120">
        <v>0</v>
      </c>
      <c r="AO1120">
        <v>0</v>
      </c>
      <c r="AP1120">
        <v>0</v>
      </c>
      <c r="AQ1120">
        <v>0</v>
      </c>
      <c r="AR1120">
        <v>0</v>
      </c>
    </row>
    <row r="1121" spans="1:44" x14ac:dyDescent="0.2">
      <c r="A1121">
        <f>ROW(Source!A650)</f>
        <v>650</v>
      </c>
      <c r="B1121">
        <v>86296801</v>
      </c>
      <c r="C1121">
        <v>86296788</v>
      </c>
      <c r="D1121">
        <v>27441139</v>
      </c>
      <c r="E1121">
        <v>1</v>
      </c>
      <c r="F1121">
        <v>1</v>
      </c>
      <c r="G1121">
        <v>1</v>
      </c>
      <c r="H1121">
        <v>2</v>
      </c>
      <c r="I1121" t="s">
        <v>962</v>
      </c>
      <c r="J1121" t="s">
        <v>963</v>
      </c>
      <c r="K1121" t="s">
        <v>964</v>
      </c>
      <c r="L1121">
        <v>1368</v>
      </c>
      <c r="N1121">
        <v>1011</v>
      </c>
      <c r="O1121" t="s">
        <v>927</v>
      </c>
      <c r="P1121" t="s">
        <v>927</v>
      </c>
      <c r="Q1121">
        <v>1</v>
      </c>
      <c r="X1121">
        <v>0.65</v>
      </c>
      <c r="Y1121">
        <v>0</v>
      </c>
      <c r="Z1121">
        <v>6.81</v>
      </c>
      <c r="AA1121">
        <v>0</v>
      </c>
      <c r="AB1121">
        <v>0</v>
      </c>
      <c r="AC1121">
        <v>0</v>
      </c>
      <c r="AD1121">
        <v>1</v>
      </c>
      <c r="AE1121">
        <v>0</v>
      </c>
      <c r="AF1121" t="s">
        <v>206</v>
      </c>
      <c r="AG1121">
        <v>1.3</v>
      </c>
      <c r="AH1121">
        <v>2</v>
      </c>
      <c r="AI1121">
        <v>86296793</v>
      </c>
      <c r="AJ1121">
        <v>1005</v>
      </c>
      <c r="AK1121">
        <v>0</v>
      </c>
      <c r="AL1121">
        <v>0</v>
      </c>
      <c r="AM1121">
        <v>0</v>
      </c>
      <c r="AN1121">
        <v>0</v>
      </c>
      <c r="AO1121">
        <v>0</v>
      </c>
      <c r="AP1121">
        <v>0</v>
      </c>
      <c r="AQ1121">
        <v>0</v>
      </c>
      <c r="AR1121">
        <v>0</v>
      </c>
    </row>
    <row r="1122" spans="1:44" x14ac:dyDescent="0.2">
      <c r="A1122">
        <f>ROW(Source!A650)</f>
        <v>650</v>
      </c>
      <c r="B1122">
        <v>86296802</v>
      </c>
      <c r="C1122">
        <v>86296788</v>
      </c>
      <c r="D1122">
        <v>27441327</v>
      </c>
      <c r="E1122">
        <v>1</v>
      </c>
      <c r="F1122">
        <v>1</v>
      </c>
      <c r="G1122">
        <v>1</v>
      </c>
      <c r="H1122">
        <v>2</v>
      </c>
      <c r="I1122" t="s">
        <v>936</v>
      </c>
      <c r="J1122" t="s">
        <v>937</v>
      </c>
      <c r="K1122" t="s">
        <v>938</v>
      </c>
      <c r="L1122">
        <v>1368</v>
      </c>
      <c r="N1122">
        <v>1011</v>
      </c>
      <c r="O1122" t="s">
        <v>927</v>
      </c>
      <c r="P1122" t="s">
        <v>927</v>
      </c>
      <c r="Q1122">
        <v>1</v>
      </c>
      <c r="X1122">
        <v>0.01</v>
      </c>
      <c r="Y1122">
        <v>0</v>
      </c>
      <c r="Z1122">
        <v>93.37</v>
      </c>
      <c r="AA1122">
        <v>11.69</v>
      </c>
      <c r="AB1122">
        <v>0</v>
      </c>
      <c r="AC1122">
        <v>0</v>
      </c>
      <c r="AD1122">
        <v>1</v>
      </c>
      <c r="AE1122">
        <v>0</v>
      </c>
      <c r="AF1122" t="s">
        <v>206</v>
      </c>
      <c r="AG1122">
        <v>0.02</v>
      </c>
      <c r="AH1122">
        <v>2</v>
      </c>
      <c r="AI1122">
        <v>86296794</v>
      </c>
      <c r="AJ1122">
        <v>1006</v>
      </c>
      <c r="AK1122">
        <v>0</v>
      </c>
      <c r="AL1122">
        <v>0</v>
      </c>
      <c r="AM1122">
        <v>0</v>
      </c>
      <c r="AN1122">
        <v>0</v>
      </c>
      <c r="AO1122">
        <v>0</v>
      </c>
      <c r="AP1122">
        <v>0</v>
      </c>
      <c r="AQ1122">
        <v>0</v>
      </c>
      <c r="AR1122">
        <v>0</v>
      </c>
    </row>
    <row r="1123" spans="1:44" x14ac:dyDescent="0.2">
      <c r="A1123">
        <f>ROW(Source!A650)</f>
        <v>650</v>
      </c>
      <c r="B1123">
        <v>86296803</v>
      </c>
      <c r="C1123">
        <v>86296788</v>
      </c>
      <c r="D1123">
        <v>27371445</v>
      </c>
      <c r="E1123">
        <v>1</v>
      </c>
      <c r="F1123">
        <v>1</v>
      </c>
      <c r="G1123">
        <v>1</v>
      </c>
      <c r="H1123">
        <v>3</v>
      </c>
      <c r="I1123" t="s">
        <v>210</v>
      </c>
      <c r="J1123" t="s">
        <v>212</v>
      </c>
      <c r="K1123" t="s">
        <v>211</v>
      </c>
      <c r="L1123">
        <v>1348</v>
      </c>
      <c r="N1123">
        <v>1009</v>
      </c>
      <c r="O1123" t="s">
        <v>63</v>
      </c>
      <c r="P1123" t="s">
        <v>63</v>
      </c>
      <c r="Q1123">
        <v>1000</v>
      </c>
      <c r="X1123">
        <v>1.4E-3</v>
      </c>
      <c r="Y1123">
        <v>6156.33</v>
      </c>
      <c r="Z1123">
        <v>0</v>
      </c>
      <c r="AA1123">
        <v>0</v>
      </c>
      <c r="AB1123">
        <v>0</v>
      </c>
      <c r="AC1123">
        <v>0</v>
      </c>
      <c r="AD1123">
        <v>1</v>
      </c>
      <c r="AE1123">
        <v>0</v>
      </c>
      <c r="AF1123" t="s">
        <v>206</v>
      </c>
      <c r="AG1123">
        <v>2.8E-3</v>
      </c>
      <c r="AH1123">
        <v>2</v>
      </c>
      <c r="AI1123">
        <v>86296795</v>
      </c>
      <c r="AJ1123">
        <v>1007</v>
      </c>
      <c r="AK1123">
        <v>3</v>
      </c>
      <c r="AL1123">
        <v>-17.237724</v>
      </c>
      <c r="AM1123">
        <v>0</v>
      </c>
      <c r="AN1123">
        <v>0</v>
      </c>
      <c r="AO1123">
        <v>0</v>
      </c>
      <c r="AP1123">
        <v>0</v>
      </c>
      <c r="AQ1123">
        <v>0</v>
      </c>
      <c r="AR1123">
        <v>1</v>
      </c>
    </row>
    <row r="1124" spans="1:44" x14ac:dyDescent="0.2">
      <c r="A1124">
        <f>ROW(Source!A650)</f>
        <v>650</v>
      </c>
      <c r="B1124">
        <v>86296804</v>
      </c>
      <c r="C1124">
        <v>86296788</v>
      </c>
      <c r="D1124">
        <v>27387231</v>
      </c>
      <c r="E1124">
        <v>1</v>
      </c>
      <c r="F1124">
        <v>1</v>
      </c>
      <c r="G1124">
        <v>1</v>
      </c>
      <c r="H1124">
        <v>3</v>
      </c>
      <c r="I1124" t="s">
        <v>176</v>
      </c>
      <c r="J1124" t="s">
        <v>178</v>
      </c>
      <c r="K1124" t="s">
        <v>177</v>
      </c>
      <c r="L1124">
        <v>1348</v>
      </c>
      <c r="N1124">
        <v>1009</v>
      </c>
      <c r="O1124" t="s">
        <v>63</v>
      </c>
      <c r="P1124" t="s">
        <v>63</v>
      </c>
      <c r="Q1124">
        <v>1000</v>
      </c>
      <c r="X1124">
        <v>1.9E-2</v>
      </c>
      <c r="Y1124">
        <v>14313</v>
      </c>
      <c r="Z1124">
        <v>0</v>
      </c>
      <c r="AA1124">
        <v>0</v>
      </c>
      <c r="AB1124">
        <v>0</v>
      </c>
      <c r="AC1124">
        <v>0</v>
      </c>
      <c r="AD1124">
        <v>1</v>
      </c>
      <c r="AE1124">
        <v>0</v>
      </c>
      <c r="AF1124" t="s">
        <v>206</v>
      </c>
      <c r="AG1124">
        <v>3.7999999999999999E-2</v>
      </c>
      <c r="AH1124">
        <v>2</v>
      </c>
      <c r="AI1124">
        <v>86296796</v>
      </c>
      <c r="AJ1124">
        <v>1008</v>
      </c>
      <c r="AK1124">
        <v>3</v>
      </c>
      <c r="AL1124">
        <v>-543.89400000000001</v>
      </c>
      <c r="AM1124">
        <v>0</v>
      </c>
      <c r="AN1124">
        <v>0</v>
      </c>
      <c r="AO1124">
        <v>0</v>
      </c>
      <c r="AP1124">
        <v>0</v>
      </c>
      <c r="AQ1124">
        <v>0</v>
      </c>
      <c r="AR1124">
        <v>1</v>
      </c>
    </row>
    <row r="1125" spans="1:44" x14ac:dyDescent="0.2">
      <c r="A1125">
        <f>ROW(Source!A655)</f>
        <v>655</v>
      </c>
      <c r="B1125">
        <v>86296809</v>
      </c>
      <c r="C1125">
        <v>86296807</v>
      </c>
      <c r="D1125">
        <v>27493207</v>
      </c>
      <c r="E1125">
        <v>1</v>
      </c>
      <c r="F1125">
        <v>1</v>
      </c>
      <c r="G1125">
        <v>1</v>
      </c>
      <c r="H1125">
        <v>1</v>
      </c>
      <c r="I1125" t="s">
        <v>1008</v>
      </c>
      <c r="J1125" t="s">
        <v>6</v>
      </c>
      <c r="K1125" t="s">
        <v>1009</v>
      </c>
      <c r="L1125">
        <v>1369</v>
      </c>
      <c r="N1125">
        <v>1013</v>
      </c>
      <c r="O1125" t="s">
        <v>921</v>
      </c>
      <c r="P1125" t="s">
        <v>921</v>
      </c>
      <c r="Q1125">
        <v>1</v>
      </c>
      <c r="X1125">
        <v>50.5</v>
      </c>
      <c r="Y1125">
        <v>0</v>
      </c>
      <c r="Z1125">
        <v>0</v>
      </c>
      <c r="AA1125">
        <v>0</v>
      </c>
      <c r="AB1125">
        <v>7.87</v>
      </c>
      <c r="AC1125">
        <v>0</v>
      </c>
      <c r="AD1125">
        <v>1</v>
      </c>
      <c r="AE1125">
        <v>1</v>
      </c>
      <c r="AF1125" t="s">
        <v>585</v>
      </c>
      <c r="AG1125">
        <v>25.25</v>
      </c>
      <c r="AH1125">
        <v>2</v>
      </c>
      <c r="AI1125">
        <v>86296808</v>
      </c>
      <c r="AJ1125">
        <v>1009</v>
      </c>
      <c r="AK1125">
        <v>0</v>
      </c>
      <c r="AL1125">
        <v>0</v>
      </c>
      <c r="AM1125">
        <v>0</v>
      </c>
      <c r="AN1125">
        <v>0</v>
      </c>
      <c r="AO1125">
        <v>0</v>
      </c>
      <c r="AP1125">
        <v>0</v>
      </c>
      <c r="AQ1125">
        <v>0</v>
      </c>
      <c r="AR1125">
        <v>0</v>
      </c>
    </row>
    <row r="1126" spans="1:44" x14ac:dyDescent="0.2">
      <c r="A1126">
        <f>ROW(Source!A655)</f>
        <v>655</v>
      </c>
      <c r="B1126">
        <v>86296810</v>
      </c>
      <c r="C1126">
        <v>86296807</v>
      </c>
      <c r="D1126">
        <v>27431357</v>
      </c>
      <c r="E1126">
        <v>1</v>
      </c>
      <c r="F1126">
        <v>1</v>
      </c>
      <c r="G1126">
        <v>1</v>
      </c>
      <c r="H1126">
        <v>3</v>
      </c>
      <c r="I1126" t="s">
        <v>1111</v>
      </c>
      <c r="J1126" t="s">
        <v>1112</v>
      </c>
      <c r="K1126" t="s">
        <v>1113</v>
      </c>
      <c r="L1126">
        <v>1348</v>
      </c>
      <c r="N1126">
        <v>1009</v>
      </c>
      <c r="O1126" t="s">
        <v>63</v>
      </c>
      <c r="P1126" t="s">
        <v>63</v>
      </c>
      <c r="Q1126">
        <v>1000</v>
      </c>
      <c r="X1126">
        <v>0.06</v>
      </c>
      <c r="Y1126">
        <v>0</v>
      </c>
      <c r="Z1126">
        <v>0</v>
      </c>
      <c r="AA1126">
        <v>0</v>
      </c>
      <c r="AB1126">
        <v>0</v>
      </c>
      <c r="AC1126">
        <v>0</v>
      </c>
      <c r="AD1126">
        <v>0</v>
      </c>
      <c r="AE1126">
        <v>0</v>
      </c>
      <c r="AF1126" t="s">
        <v>6</v>
      </c>
      <c r="AG1126">
        <v>0.06</v>
      </c>
      <c r="AH1126">
        <v>3</v>
      </c>
      <c r="AI1126">
        <v>-1</v>
      </c>
      <c r="AJ1126" t="s">
        <v>6</v>
      </c>
      <c r="AK1126">
        <v>0</v>
      </c>
      <c r="AL1126">
        <v>0</v>
      </c>
      <c r="AM1126">
        <v>0</v>
      </c>
      <c r="AN1126">
        <v>0</v>
      </c>
      <c r="AO1126">
        <v>0</v>
      </c>
      <c r="AP1126">
        <v>0</v>
      </c>
      <c r="AQ1126">
        <v>0</v>
      </c>
      <c r="AR1126">
        <v>0</v>
      </c>
    </row>
    <row r="1127" spans="1:44" x14ac:dyDescent="0.2">
      <c r="A1127">
        <f>ROW(Source!A656)</f>
        <v>656</v>
      </c>
      <c r="B1127">
        <v>86296809</v>
      </c>
      <c r="C1127">
        <v>86296807</v>
      </c>
      <c r="D1127">
        <v>27493207</v>
      </c>
      <c r="E1127">
        <v>1</v>
      </c>
      <c r="F1127">
        <v>1</v>
      </c>
      <c r="G1127">
        <v>1</v>
      </c>
      <c r="H1127">
        <v>1</v>
      </c>
      <c r="I1127" t="s">
        <v>1008</v>
      </c>
      <c r="J1127" t="s">
        <v>6</v>
      </c>
      <c r="K1127" t="s">
        <v>1009</v>
      </c>
      <c r="L1127">
        <v>1369</v>
      </c>
      <c r="N1127">
        <v>1013</v>
      </c>
      <c r="O1127" t="s">
        <v>921</v>
      </c>
      <c r="P1127" t="s">
        <v>921</v>
      </c>
      <c r="Q1127">
        <v>1</v>
      </c>
      <c r="X1127">
        <v>50.5</v>
      </c>
      <c r="Y1127">
        <v>0</v>
      </c>
      <c r="Z1127">
        <v>0</v>
      </c>
      <c r="AA1127">
        <v>0</v>
      </c>
      <c r="AB1127">
        <v>7.87</v>
      </c>
      <c r="AC1127">
        <v>0</v>
      </c>
      <c r="AD1127">
        <v>1</v>
      </c>
      <c r="AE1127">
        <v>1</v>
      </c>
      <c r="AF1127" t="s">
        <v>585</v>
      </c>
      <c r="AG1127">
        <v>25.25</v>
      </c>
      <c r="AH1127">
        <v>2</v>
      </c>
      <c r="AI1127">
        <v>86296808</v>
      </c>
      <c r="AJ1127">
        <v>1010</v>
      </c>
      <c r="AK1127">
        <v>0</v>
      </c>
      <c r="AL1127">
        <v>0</v>
      </c>
      <c r="AM1127">
        <v>0</v>
      </c>
      <c r="AN1127">
        <v>0</v>
      </c>
      <c r="AO1127">
        <v>0</v>
      </c>
      <c r="AP1127">
        <v>0</v>
      </c>
      <c r="AQ1127">
        <v>0</v>
      </c>
      <c r="AR1127">
        <v>0</v>
      </c>
    </row>
    <row r="1128" spans="1:44" x14ac:dyDescent="0.2">
      <c r="A1128">
        <f>ROW(Source!A656)</f>
        <v>656</v>
      </c>
      <c r="B1128">
        <v>86296810</v>
      </c>
      <c r="C1128">
        <v>86296807</v>
      </c>
      <c r="D1128">
        <v>27431357</v>
      </c>
      <c r="E1128">
        <v>1</v>
      </c>
      <c r="F1128">
        <v>1</v>
      </c>
      <c r="G1128">
        <v>1</v>
      </c>
      <c r="H1128">
        <v>3</v>
      </c>
      <c r="I1128" t="s">
        <v>1111</v>
      </c>
      <c r="J1128" t="s">
        <v>1112</v>
      </c>
      <c r="K1128" t="s">
        <v>1113</v>
      </c>
      <c r="L1128">
        <v>1348</v>
      </c>
      <c r="N1128">
        <v>1009</v>
      </c>
      <c r="O1128" t="s">
        <v>63</v>
      </c>
      <c r="P1128" t="s">
        <v>63</v>
      </c>
      <c r="Q1128">
        <v>1000</v>
      </c>
      <c r="X1128">
        <v>0.06</v>
      </c>
      <c r="Y1128">
        <v>0</v>
      </c>
      <c r="Z1128">
        <v>0</v>
      </c>
      <c r="AA1128">
        <v>0</v>
      </c>
      <c r="AB1128">
        <v>0</v>
      </c>
      <c r="AC1128">
        <v>0</v>
      </c>
      <c r="AD1128">
        <v>0</v>
      </c>
      <c r="AE1128">
        <v>0</v>
      </c>
      <c r="AF1128" t="s">
        <v>6</v>
      </c>
      <c r="AG1128">
        <v>0.06</v>
      </c>
      <c r="AH1128">
        <v>3</v>
      </c>
      <c r="AI1128">
        <v>-1</v>
      </c>
      <c r="AJ1128" t="s">
        <v>6</v>
      </c>
      <c r="AK1128">
        <v>0</v>
      </c>
      <c r="AL1128">
        <v>0</v>
      </c>
      <c r="AM1128">
        <v>0</v>
      </c>
      <c r="AN1128">
        <v>0</v>
      </c>
      <c r="AO1128">
        <v>0</v>
      </c>
      <c r="AP1128">
        <v>0</v>
      </c>
      <c r="AQ1128">
        <v>0</v>
      </c>
      <c r="AR1128">
        <v>0</v>
      </c>
    </row>
    <row r="1129" spans="1:44" x14ac:dyDescent="0.2">
      <c r="A1129">
        <f>ROW(Source!A657)</f>
        <v>657</v>
      </c>
      <c r="B1129">
        <v>86296813</v>
      </c>
      <c r="C1129">
        <v>86296811</v>
      </c>
      <c r="D1129">
        <v>27493207</v>
      </c>
      <c r="E1129">
        <v>1</v>
      </c>
      <c r="F1129">
        <v>1</v>
      </c>
      <c r="G1129">
        <v>1</v>
      </c>
      <c r="H1129">
        <v>1</v>
      </c>
      <c r="I1129" t="s">
        <v>1008</v>
      </c>
      <c r="J1129" t="s">
        <v>6</v>
      </c>
      <c r="K1129" t="s">
        <v>1009</v>
      </c>
      <c r="L1129">
        <v>1369</v>
      </c>
      <c r="N1129">
        <v>1013</v>
      </c>
      <c r="O1129" t="s">
        <v>921</v>
      </c>
      <c r="P1129" t="s">
        <v>921</v>
      </c>
      <c r="Q1129">
        <v>1</v>
      </c>
      <c r="X1129">
        <v>10.15</v>
      </c>
      <c r="Y1129">
        <v>0</v>
      </c>
      <c r="Z1129">
        <v>0</v>
      </c>
      <c r="AA1129">
        <v>0</v>
      </c>
      <c r="AB1129">
        <v>7.87</v>
      </c>
      <c r="AC1129">
        <v>0</v>
      </c>
      <c r="AD1129">
        <v>1</v>
      </c>
      <c r="AE1129">
        <v>1</v>
      </c>
      <c r="AF1129" t="s">
        <v>6</v>
      </c>
      <c r="AG1129">
        <v>10.15</v>
      </c>
      <c r="AH1129">
        <v>2</v>
      </c>
      <c r="AI1129">
        <v>86296812</v>
      </c>
      <c r="AJ1129">
        <v>1011</v>
      </c>
      <c r="AK1129">
        <v>0</v>
      </c>
      <c r="AL1129">
        <v>0</v>
      </c>
      <c r="AM1129">
        <v>0</v>
      </c>
      <c r="AN1129">
        <v>0</v>
      </c>
      <c r="AO1129">
        <v>0</v>
      </c>
      <c r="AP1129">
        <v>0</v>
      </c>
      <c r="AQ1129">
        <v>0</v>
      </c>
      <c r="AR1129">
        <v>0</v>
      </c>
    </row>
    <row r="1130" spans="1:44" x14ac:dyDescent="0.2">
      <c r="A1130">
        <f>ROW(Source!A658)</f>
        <v>658</v>
      </c>
      <c r="B1130">
        <v>86296813</v>
      </c>
      <c r="C1130">
        <v>86296811</v>
      </c>
      <c r="D1130">
        <v>27493207</v>
      </c>
      <c r="E1130">
        <v>1</v>
      </c>
      <c r="F1130">
        <v>1</v>
      </c>
      <c r="G1130">
        <v>1</v>
      </c>
      <c r="H1130">
        <v>1</v>
      </c>
      <c r="I1130" t="s">
        <v>1008</v>
      </c>
      <c r="J1130" t="s">
        <v>6</v>
      </c>
      <c r="K1130" t="s">
        <v>1009</v>
      </c>
      <c r="L1130">
        <v>1369</v>
      </c>
      <c r="N1130">
        <v>1013</v>
      </c>
      <c r="O1130" t="s">
        <v>921</v>
      </c>
      <c r="P1130" t="s">
        <v>921</v>
      </c>
      <c r="Q1130">
        <v>1</v>
      </c>
      <c r="X1130">
        <v>10.15</v>
      </c>
      <c r="Y1130">
        <v>0</v>
      </c>
      <c r="Z1130">
        <v>0</v>
      </c>
      <c r="AA1130">
        <v>0</v>
      </c>
      <c r="AB1130">
        <v>7.87</v>
      </c>
      <c r="AC1130">
        <v>0</v>
      </c>
      <c r="AD1130">
        <v>1</v>
      </c>
      <c r="AE1130">
        <v>1</v>
      </c>
      <c r="AF1130" t="s">
        <v>6</v>
      </c>
      <c r="AG1130">
        <v>10.15</v>
      </c>
      <c r="AH1130">
        <v>2</v>
      </c>
      <c r="AI1130">
        <v>86296812</v>
      </c>
      <c r="AJ1130">
        <v>1012</v>
      </c>
      <c r="AK1130">
        <v>0</v>
      </c>
      <c r="AL1130">
        <v>0</v>
      </c>
      <c r="AM1130">
        <v>0</v>
      </c>
      <c r="AN1130">
        <v>0</v>
      </c>
      <c r="AO1130">
        <v>0</v>
      </c>
      <c r="AP1130">
        <v>0</v>
      </c>
      <c r="AQ1130">
        <v>0</v>
      </c>
      <c r="AR1130">
        <v>0</v>
      </c>
    </row>
    <row r="1131" spans="1:44" x14ac:dyDescent="0.2">
      <c r="A1131">
        <f>ROW(Source!A660)</f>
        <v>660</v>
      </c>
      <c r="B1131">
        <v>86296823</v>
      </c>
      <c r="C1131">
        <v>86296815</v>
      </c>
      <c r="D1131">
        <v>27497778</v>
      </c>
      <c r="E1131">
        <v>1</v>
      </c>
      <c r="F1131">
        <v>1</v>
      </c>
      <c r="G1131">
        <v>1</v>
      </c>
      <c r="H1131">
        <v>1</v>
      </c>
      <c r="I1131" t="s">
        <v>1010</v>
      </c>
      <c r="J1131" t="s">
        <v>6</v>
      </c>
      <c r="K1131" t="s">
        <v>1011</v>
      </c>
      <c r="L1131">
        <v>1369</v>
      </c>
      <c r="N1131">
        <v>1013</v>
      </c>
      <c r="O1131" t="s">
        <v>921</v>
      </c>
      <c r="P1131" t="s">
        <v>921</v>
      </c>
      <c r="Q1131">
        <v>1</v>
      </c>
      <c r="X1131">
        <v>4.43</v>
      </c>
      <c r="Y1131">
        <v>0</v>
      </c>
      <c r="Z1131">
        <v>0</v>
      </c>
      <c r="AA1131">
        <v>0</v>
      </c>
      <c r="AB1131">
        <v>8.7100000000000009</v>
      </c>
      <c r="AC1131">
        <v>0</v>
      </c>
      <c r="AD1131">
        <v>1</v>
      </c>
      <c r="AE1131">
        <v>1</v>
      </c>
      <c r="AF1131" t="s">
        <v>6</v>
      </c>
      <c r="AG1131">
        <v>4.43</v>
      </c>
      <c r="AH1131">
        <v>2</v>
      </c>
      <c r="AI1131">
        <v>86296816</v>
      </c>
      <c r="AJ1131">
        <v>1013</v>
      </c>
      <c r="AK1131">
        <v>0</v>
      </c>
      <c r="AL1131">
        <v>0</v>
      </c>
      <c r="AM1131">
        <v>0</v>
      </c>
      <c r="AN1131">
        <v>0</v>
      </c>
      <c r="AO1131">
        <v>0</v>
      </c>
      <c r="AP1131">
        <v>0</v>
      </c>
      <c r="AQ1131">
        <v>0</v>
      </c>
      <c r="AR1131">
        <v>0</v>
      </c>
    </row>
    <row r="1132" spans="1:44" x14ac:dyDescent="0.2">
      <c r="A1132">
        <f>ROW(Source!A660)</f>
        <v>660</v>
      </c>
      <c r="B1132">
        <v>86296824</v>
      </c>
      <c r="C1132">
        <v>86296815</v>
      </c>
      <c r="D1132">
        <v>121548</v>
      </c>
      <c r="E1132">
        <v>1</v>
      </c>
      <c r="F1132">
        <v>1</v>
      </c>
      <c r="G1132">
        <v>1</v>
      </c>
      <c r="H1132">
        <v>1</v>
      </c>
      <c r="I1132" t="s">
        <v>39</v>
      </c>
      <c r="J1132" t="s">
        <v>6</v>
      </c>
      <c r="K1132" t="s">
        <v>922</v>
      </c>
      <c r="L1132">
        <v>608254</v>
      </c>
      <c r="N1132">
        <v>1013</v>
      </c>
      <c r="O1132" t="s">
        <v>923</v>
      </c>
      <c r="P1132" t="s">
        <v>923</v>
      </c>
      <c r="Q1132">
        <v>1</v>
      </c>
      <c r="X1132">
        <v>0.44</v>
      </c>
      <c r="Y1132">
        <v>0</v>
      </c>
      <c r="Z1132">
        <v>0</v>
      </c>
      <c r="AA1132">
        <v>0</v>
      </c>
      <c r="AB1132">
        <v>0</v>
      </c>
      <c r="AC1132">
        <v>0</v>
      </c>
      <c r="AD1132">
        <v>1</v>
      </c>
      <c r="AE1132">
        <v>2</v>
      </c>
      <c r="AF1132" t="s">
        <v>6</v>
      </c>
      <c r="AG1132">
        <v>0.44</v>
      </c>
      <c r="AH1132">
        <v>2</v>
      </c>
      <c r="AI1132">
        <v>86296817</v>
      </c>
      <c r="AJ1132">
        <v>1014</v>
      </c>
      <c r="AK1132">
        <v>0</v>
      </c>
      <c r="AL1132">
        <v>0</v>
      </c>
      <c r="AM1132">
        <v>0</v>
      </c>
      <c r="AN1132">
        <v>0</v>
      </c>
      <c r="AO1132">
        <v>0</v>
      </c>
      <c r="AP1132">
        <v>0</v>
      </c>
      <c r="AQ1132">
        <v>0</v>
      </c>
      <c r="AR1132">
        <v>0</v>
      </c>
    </row>
    <row r="1133" spans="1:44" x14ac:dyDescent="0.2">
      <c r="A1133">
        <f>ROW(Source!A660)</f>
        <v>660</v>
      </c>
      <c r="B1133">
        <v>86296825</v>
      </c>
      <c r="C1133">
        <v>86296815</v>
      </c>
      <c r="D1133">
        <v>27439418</v>
      </c>
      <c r="E1133">
        <v>1</v>
      </c>
      <c r="F1133">
        <v>1</v>
      </c>
      <c r="G1133">
        <v>1</v>
      </c>
      <c r="H1133">
        <v>2</v>
      </c>
      <c r="I1133" t="s">
        <v>944</v>
      </c>
      <c r="J1133" t="s">
        <v>945</v>
      </c>
      <c r="K1133" t="s">
        <v>946</v>
      </c>
      <c r="L1133">
        <v>1368</v>
      </c>
      <c r="N1133">
        <v>1011</v>
      </c>
      <c r="O1133" t="s">
        <v>927</v>
      </c>
      <c r="P1133" t="s">
        <v>927</v>
      </c>
      <c r="Q1133">
        <v>1</v>
      </c>
      <c r="X1133">
        <v>0.44</v>
      </c>
      <c r="Y1133">
        <v>0</v>
      </c>
      <c r="Z1133">
        <v>91.69</v>
      </c>
      <c r="AA1133">
        <v>13.61</v>
      </c>
      <c r="AB1133">
        <v>0</v>
      </c>
      <c r="AC1133">
        <v>0</v>
      </c>
      <c r="AD1133">
        <v>1</v>
      </c>
      <c r="AE1133">
        <v>0</v>
      </c>
      <c r="AF1133" t="s">
        <v>6</v>
      </c>
      <c r="AG1133">
        <v>0.44</v>
      </c>
      <c r="AH1133">
        <v>2</v>
      </c>
      <c r="AI1133">
        <v>86296818</v>
      </c>
      <c r="AJ1133">
        <v>1015</v>
      </c>
      <c r="AK1133">
        <v>0</v>
      </c>
      <c r="AL1133">
        <v>0</v>
      </c>
      <c r="AM1133">
        <v>0</v>
      </c>
      <c r="AN1133">
        <v>0</v>
      </c>
      <c r="AO1133">
        <v>0</v>
      </c>
      <c r="AP1133">
        <v>0</v>
      </c>
      <c r="AQ1133">
        <v>0</v>
      </c>
      <c r="AR1133">
        <v>0</v>
      </c>
    </row>
    <row r="1134" spans="1:44" x14ac:dyDescent="0.2">
      <c r="A1134">
        <f>ROW(Source!A660)</f>
        <v>660</v>
      </c>
      <c r="B1134">
        <v>86296826</v>
      </c>
      <c r="C1134">
        <v>86296815</v>
      </c>
      <c r="D1134">
        <v>27379626</v>
      </c>
      <c r="E1134">
        <v>1</v>
      </c>
      <c r="F1134">
        <v>1</v>
      </c>
      <c r="G1134">
        <v>1</v>
      </c>
      <c r="H1134">
        <v>3</v>
      </c>
      <c r="I1134" t="s">
        <v>602</v>
      </c>
      <c r="J1134" t="s">
        <v>604</v>
      </c>
      <c r="K1134" t="s">
        <v>603</v>
      </c>
      <c r="L1134">
        <v>1339</v>
      </c>
      <c r="N1134">
        <v>1007</v>
      </c>
      <c r="O1134" t="s">
        <v>32</v>
      </c>
      <c r="P1134" t="s">
        <v>32</v>
      </c>
      <c r="Q1134">
        <v>1</v>
      </c>
      <c r="X1134">
        <v>5.0000000000000001E-4</v>
      </c>
      <c r="Y1134">
        <v>1056</v>
      </c>
      <c r="Z1134">
        <v>0</v>
      </c>
      <c r="AA1134">
        <v>0</v>
      </c>
      <c r="AB1134">
        <v>0</v>
      </c>
      <c r="AC1134">
        <v>0</v>
      </c>
      <c r="AD1134">
        <v>1</v>
      </c>
      <c r="AE1134">
        <v>0</v>
      </c>
      <c r="AF1134" t="s">
        <v>6</v>
      </c>
      <c r="AG1134">
        <v>5.0000000000000001E-4</v>
      </c>
      <c r="AH1134">
        <v>2</v>
      </c>
      <c r="AI1134">
        <v>86296819</v>
      </c>
      <c r="AJ1134">
        <v>1016</v>
      </c>
      <c r="AK1134">
        <v>3</v>
      </c>
      <c r="AL1134">
        <v>-0.52800000000000002</v>
      </c>
      <c r="AM1134">
        <v>0</v>
      </c>
      <c r="AN1134">
        <v>0</v>
      </c>
      <c r="AO1134">
        <v>0</v>
      </c>
      <c r="AP1134">
        <v>0</v>
      </c>
      <c r="AQ1134">
        <v>0</v>
      </c>
      <c r="AR1134">
        <v>1</v>
      </c>
    </row>
    <row r="1135" spans="1:44" x14ac:dyDescent="0.2">
      <c r="A1135">
        <f>ROW(Source!A660)</f>
        <v>660</v>
      </c>
      <c r="B1135">
        <v>86296827</v>
      </c>
      <c r="C1135">
        <v>86296815</v>
      </c>
      <c r="D1135">
        <v>27407711</v>
      </c>
      <c r="E1135">
        <v>1</v>
      </c>
      <c r="F1135">
        <v>1</v>
      </c>
      <c r="G1135">
        <v>1</v>
      </c>
      <c r="H1135">
        <v>3</v>
      </c>
      <c r="I1135" t="s">
        <v>1114</v>
      </c>
      <c r="J1135" t="s">
        <v>1115</v>
      </c>
      <c r="K1135" t="s">
        <v>1116</v>
      </c>
      <c r="L1135">
        <v>1339</v>
      </c>
      <c r="N1135">
        <v>1007</v>
      </c>
      <c r="O1135" t="s">
        <v>32</v>
      </c>
      <c r="P1135" t="s">
        <v>32</v>
      </c>
      <c r="Q1135">
        <v>1</v>
      </c>
      <c r="X1135">
        <v>0.11</v>
      </c>
      <c r="Y1135">
        <v>425.8</v>
      </c>
      <c r="Z1135">
        <v>0</v>
      </c>
      <c r="AA1135">
        <v>0</v>
      </c>
      <c r="AB1135">
        <v>0</v>
      </c>
      <c r="AC1135">
        <v>0</v>
      </c>
      <c r="AD1135">
        <v>1</v>
      </c>
      <c r="AE1135">
        <v>0</v>
      </c>
      <c r="AF1135" t="s">
        <v>6</v>
      </c>
      <c r="AG1135">
        <v>0.11</v>
      </c>
      <c r="AH1135">
        <v>3</v>
      </c>
      <c r="AI1135">
        <v>-1</v>
      </c>
      <c r="AJ1135" t="s">
        <v>6</v>
      </c>
      <c r="AK1135">
        <v>4</v>
      </c>
      <c r="AL1135">
        <v>-46.838000000000001</v>
      </c>
      <c r="AM1135">
        <v>0</v>
      </c>
      <c r="AN1135">
        <v>0</v>
      </c>
      <c r="AO1135">
        <v>0</v>
      </c>
      <c r="AP1135">
        <v>0</v>
      </c>
      <c r="AQ1135">
        <v>0</v>
      </c>
      <c r="AR1135">
        <v>1</v>
      </c>
    </row>
    <row r="1136" spans="1:44" x14ac:dyDescent="0.2">
      <c r="A1136">
        <f>ROW(Source!A660)</f>
        <v>660</v>
      </c>
      <c r="B1136">
        <v>86296828</v>
      </c>
      <c r="C1136">
        <v>86296815</v>
      </c>
      <c r="D1136">
        <v>27408231</v>
      </c>
      <c r="E1136">
        <v>1</v>
      </c>
      <c r="F1136">
        <v>1</v>
      </c>
      <c r="G1136">
        <v>1</v>
      </c>
      <c r="H1136">
        <v>3</v>
      </c>
      <c r="I1136" t="s">
        <v>1117</v>
      </c>
      <c r="J1136" t="s">
        <v>1118</v>
      </c>
      <c r="K1136" t="s">
        <v>1119</v>
      </c>
      <c r="L1136">
        <v>1339</v>
      </c>
      <c r="N1136">
        <v>1007</v>
      </c>
      <c r="O1136" t="s">
        <v>32</v>
      </c>
      <c r="P1136" t="s">
        <v>32</v>
      </c>
      <c r="Q1136">
        <v>1</v>
      </c>
      <c r="X1136">
        <v>0.92</v>
      </c>
      <c r="Y1136">
        <v>765</v>
      </c>
      <c r="Z1136">
        <v>0</v>
      </c>
      <c r="AA1136">
        <v>0</v>
      </c>
      <c r="AB1136">
        <v>0</v>
      </c>
      <c r="AC1136">
        <v>0</v>
      </c>
      <c r="AD1136">
        <v>1</v>
      </c>
      <c r="AE1136">
        <v>0</v>
      </c>
      <c r="AF1136" t="s">
        <v>6</v>
      </c>
      <c r="AG1136">
        <v>0.92</v>
      </c>
      <c r="AH1136">
        <v>3</v>
      </c>
      <c r="AI1136">
        <v>-1</v>
      </c>
      <c r="AJ1136" t="s">
        <v>6</v>
      </c>
      <c r="AK1136">
        <v>4</v>
      </c>
      <c r="AL1136">
        <v>-703.80000000000007</v>
      </c>
      <c r="AM1136">
        <v>0</v>
      </c>
      <c r="AN1136">
        <v>0</v>
      </c>
      <c r="AO1136">
        <v>0</v>
      </c>
      <c r="AP1136">
        <v>0</v>
      </c>
      <c r="AQ1136">
        <v>0</v>
      </c>
      <c r="AR1136">
        <v>1</v>
      </c>
    </row>
    <row r="1137" spans="1:44" x14ac:dyDescent="0.2">
      <c r="A1137">
        <f>ROW(Source!A660)</f>
        <v>660</v>
      </c>
      <c r="B1137">
        <v>86296829</v>
      </c>
      <c r="C1137">
        <v>86296815</v>
      </c>
      <c r="D1137">
        <v>27416566</v>
      </c>
      <c r="E1137">
        <v>1</v>
      </c>
      <c r="F1137">
        <v>1</v>
      </c>
      <c r="G1137">
        <v>1</v>
      </c>
      <c r="H1137">
        <v>3</v>
      </c>
      <c r="I1137" t="s">
        <v>159</v>
      </c>
      <c r="J1137" t="s">
        <v>1120</v>
      </c>
      <c r="K1137" t="s">
        <v>160</v>
      </c>
      <c r="L1137">
        <v>1339</v>
      </c>
      <c r="N1137">
        <v>1007</v>
      </c>
      <c r="O1137" t="s">
        <v>32</v>
      </c>
      <c r="P1137" t="s">
        <v>32</v>
      </c>
      <c r="Q1137">
        <v>1</v>
      </c>
      <c r="X1137">
        <v>0.26</v>
      </c>
      <c r="Y1137">
        <v>7.14</v>
      </c>
      <c r="Z1137">
        <v>0</v>
      </c>
      <c r="AA1137">
        <v>0</v>
      </c>
      <c r="AB1137">
        <v>0</v>
      </c>
      <c r="AC1137">
        <v>0</v>
      </c>
      <c r="AD1137">
        <v>1</v>
      </c>
      <c r="AE1137">
        <v>0</v>
      </c>
      <c r="AF1137" t="s">
        <v>6</v>
      </c>
      <c r="AG1137">
        <v>0.26</v>
      </c>
      <c r="AH1137">
        <v>2</v>
      </c>
      <c r="AI1137">
        <v>86296821</v>
      </c>
      <c r="AJ1137">
        <v>1018</v>
      </c>
      <c r="AK1137">
        <v>3</v>
      </c>
      <c r="AL1137">
        <v>-1.8564000000000001</v>
      </c>
      <c r="AM1137">
        <v>0</v>
      </c>
      <c r="AN1137">
        <v>0</v>
      </c>
      <c r="AO1137">
        <v>0</v>
      </c>
      <c r="AP1137">
        <v>0</v>
      </c>
      <c r="AQ1137">
        <v>0</v>
      </c>
      <c r="AR1137">
        <v>1</v>
      </c>
    </row>
    <row r="1138" spans="1:44" x14ac:dyDescent="0.2">
      <c r="A1138">
        <f>ROW(Source!A661)</f>
        <v>661</v>
      </c>
      <c r="B1138">
        <v>86296823</v>
      </c>
      <c r="C1138">
        <v>86296815</v>
      </c>
      <c r="D1138">
        <v>27497778</v>
      </c>
      <c r="E1138">
        <v>1</v>
      </c>
      <c r="F1138">
        <v>1</v>
      </c>
      <c r="G1138">
        <v>1</v>
      </c>
      <c r="H1138">
        <v>1</v>
      </c>
      <c r="I1138" t="s">
        <v>1010</v>
      </c>
      <c r="J1138" t="s">
        <v>6</v>
      </c>
      <c r="K1138" t="s">
        <v>1011</v>
      </c>
      <c r="L1138">
        <v>1369</v>
      </c>
      <c r="N1138">
        <v>1013</v>
      </c>
      <c r="O1138" t="s">
        <v>921</v>
      </c>
      <c r="P1138" t="s">
        <v>921</v>
      </c>
      <c r="Q1138">
        <v>1</v>
      </c>
      <c r="X1138">
        <v>4.43</v>
      </c>
      <c r="Y1138">
        <v>0</v>
      </c>
      <c r="Z1138">
        <v>0</v>
      </c>
      <c r="AA1138">
        <v>0</v>
      </c>
      <c r="AB1138">
        <v>8.7100000000000009</v>
      </c>
      <c r="AC1138">
        <v>0</v>
      </c>
      <c r="AD1138">
        <v>1</v>
      </c>
      <c r="AE1138">
        <v>1</v>
      </c>
      <c r="AF1138" t="s">
        <v>6</v>
      </c>
      <c r="AG1138">
        <v>4.43</v>
      </c>
      <c r="AH1138">
        <v>2</v>
      </c>
      <c r="AI1138">
        <v>86296816</v>
      </c>
      <c r="AJ1138">
        <v>1020</v>
      </c>
      <c r="AK1138">
        <v>0</v>
      </c>
      <c r="AL1138">
        <v>0</v>
      </c>
      <c r="AM1138">
        <v>0</v>
      </c>
      <c r="AN1138">
        <v>0</v>
      </c>
      <c r="AO1138">
        <v>0</v>
      </c>
      <c r="AP1138">
        <v>0</v>
      </c>
      <c r="AQ1138">
        <v>0</v>
      </c>
      <c r="AR1138">
        <v>0</v>
      </c>
    </row>
    <row r="1139" spans="1:44" x14ac:dyDescent="0.2">
      <c r="A1139">
        <f>ROW(Source!A661)</f>
        <v>661</v>
      </c>
      <c r="B1139">
        <v>86296824</v>
      </c>
      <c r="C1139">
        <v>86296815</v>
      </c>
      <c r="D1139">
        <v>121548</v>
      </c>
      <c r="E1139">
        <v>1</v>
      </c>
      <c r="F1139">
        <v>1</v>
      </c>
      <c r="G1139">
        <v>1</v>
      </c>
      <c r="H1139">
        <v>1</v>
      </c>
      <c r="I1139" t="s">
        <v>39</v>
      </c>
      <c r="J1139" t="s">
        <v>6</v>
      </c>
      <c r="K1139" t="s">
        <v>922</v>
      </c>
      <c r="L1139">
        <v>608254</v>
      </c>
      <c r="N1139">
        <v>1013</v>
      </c>
      <c r="O1139" t="s">
        <v>923</v>
      </c>
      <c r="P1139" t="s">
        <v>923</v>
      </c>
      <c r="Q1139">
        <v>1</v>
      </c>
      <c r="X1139">
        <v>0.44</v>
      </c>
      <c r="Y1139">
        <v>0</v>
      </c>
      <c r="Z1139">
        <v>0</v>
      </c>
      <c r="AA1139">
        <v>0</v>
      </c>
      <c r="AB1139">
        <v>0</v>
      </c>
      <c r="AC1139">
        <v>0</v>
      </c>
      <c r="AD1139">
        <v>1</v>
      </c>
      <c r="AE1139">
        <v>2</v>
      </c>
      <c r="AF1139" t="s">
        <v>6</v>
      </c>
      <c r="AG1139">
        <v>0.44</v>
      </c>
      <c r="AH1139">
        <v>2</v>
      </c>
      <c r="AI1139">
        <v>86296817</v>
      </c>
      <c r="AJ1139">
        <v>1021</v>
      </c>
      <c r="AK1139">
        <v>0</v>
      </c>
      <c r="AL1139">
        <v>0</v>
      </c>
      <c r="AM1139">
        <v>0</v>
      </c>
      <c r="AN1139">
        <v>0</v>
      </c>
      <c r="AO1139">
        <v>0</v>
      </c>
      <c r="AP1139">
        <v>0</v>
      </c>
      <c r="AQ1139">
        <v>0</v>
      </c>
      <c r="AR1139">
        <v>0</v>
      </c>
    </row>
    <row r="1140" spans="1:44" x14ac:dyDescent="0.2">
      <c r="A1140">
        <f>ROW(Source!A661)</f>
        <v>661</v>
      </c>
      <c r="B1140">
        <v>86296825</v>
      </c>
      <c r="C1140">
        <v>86296815</v>
      </c>
      <c r="D1140">
        <v>27439418</v>
      </c>
      <c r="E1140">
        <v>1</v>
      </c>
      <c r="F1140">
        <v>1</v>
      </c>
      <c r="G1140">
        <v>1</v>
      </c>
      <c r="H1140">
        <v>2</v>
      </c>
      <c r="I1140" t="s">
        <v>944</v>
      </c>
      <c r="J1140" t="s">
        <v>945</v>
      </c>
      <c r="K1140" t="s">
        <v>946</v>
      </c>
      <c r="L1140">
        <v>1368</v>
      </c>
      <c r="N1140">
        <v>1011</v>
      </c>
      <c r="O1140" t="s">
        <v>927</v>
      </c>
      <c r="P1140" t="s">
        <v>927</v>
      </c>
      <c r="Q1140">
        <v>1</v>
      </c>
      <c r="X1140">
        <v>0.44</v>
      </c>
      <c r="Y1140">
        <v>0</v>
      </c>
      <c r="Z1140">
        <v>91.69</v>
      </c>
      <c r="AA1140">
        <v>13.61</v>
      </c>
      <c r="AB1140">
        <v>0</v>
      </c>
      <c r="AC1140">
        <v>0</v>
      </c>
      <c r="AD1140">
        <v>1</v>
      </c>
      <c r="AE1140">
        <v>0</v>
      </c>
      <c r="AF1140" t="s">
        <v>6</v>
      </c>
      <c r="AG1140">
        <v>0.44</v>
      </c>
      <c r="AH1140">
        <v>2</v>
      </c>
      <c r="AI1140">
        <v>86296818</v>
      </c>
      <c r="AJ1140">
        <v>1022</v>
      </c>
      <c r="AK1140">
        <v>0</v>
      </c>
      <c r="AL1140">
        <v>0</v>
      </c>
      <c r="AM1140">
        <v>0</v>
      </c>
      <c r="AN1140">
        <v>0</v>
      </c>
      <c r="AO1140">
        <v>0</v>
      </c>
      <c r="AP1140">
        <v>0</v>
      </c>
      <c r="AQ1140">
        <v>0</v>
      </c>
      <c r="AR1140">
        <v>0</v>
      </c>
    </row>
    <row r="1141" spans="1:44" x14ac:dyDescent="0.2">
      <c r="A1141">
        <f>ROW(Source!A661)</f>
        <v>661</v>
      </c>
      <c r="B1141">
        <v>86296826</v>
      </c>
      <c r="C1141">
        <v>86296815</v>
      </c>
      <c r="D1141">
        <v>27379626</v>
      </c>
      <c r="E1141">
        <v>1</v>
      </c>
      <c r="F1141">
        <v>1</v>
      </c>
      <c r="G1141">
        <v>1</v>
      </c>
      <c r="H1141">
        <v>3</v>
      </c>
      <c r="I1141" t="s">
        <v>602</v>
      </c>
      <c r="J1141" t="s">
        <v>604</v>
      </c>
      <c r="K1141" t="s">
        <v>603</v>
      </c>
      <c r="L1141">
        <v>1339</v>
      </c>
      <c r="N1141">
        <v>1007</v>
      </c>
      <c r="O1141" t="s">
        <v>32</v>
      </c>
      <c r="P1141" t="s">
        <v>32</v>
      </c>
      <c r="Q1141">
        <v>1</v>
      </c>
      <c r="X1141">
        <v>5.0000000000000001E-4</v>
      </c>
      <c r="Y1141">
        <v>1056</v>
      </c>
      <c r="Z1141">
        <v>0</v>
      </c>
      <c r="AA1141">
        <v>0</v>
      </c>
      <c r="AB1141">
        <v>0</v>
      </c>
      <c r="AC1141">
        <v>0</v>
      </c>
      <c r="AD1141">
        <v>1</v>
      </c>
      <c r="AE1141">
        <v>0</v>
      </c>
      <c r="AF1141" t="s">
        <v>6</v>
      </c>
      <c r="AG1141">
        <v>5.0000000000000001E-4</v>
      </c>
      <c r="AH1141">
        <v>2</v>
      </c>
      <c r="AI1141">
        <v>86296819</v>
      </c>
      <c r="AJ1141">
        <v>1023</v>
      </c>
      <c r="AK1141">
        <v>3</v>
      </c>
      <c r="AL1141">
        <v>-0.52800000000000002</v>
      </c>
      <c r="AM1141">
        <v>0</v>
      </c>
      <c r="AN1141">
        <v>0</v>
      </c>
      <c r="AO1141">
        <v>0</v>
      </c>
      <c r="AP1141">
        <v>0</v>
      </c>
      <c r="AQ1141">
        <v>0</v>
      </c>
      <c r="AR1141">
        <v>1</v>
      </c>
    </row>
    <row r="1142" spans="1:44" x14ac:dyDescent="0.2">
      <c r="A1142">
        <f>ROW(Source!A661)</f>
        <v>661</v>
      </c>
      <c r="B1142">
        <v>86296827</v>
      </c>
      <c r="C1142">
        <v>86296815</v>
      </c>
      <c r="D1142">
        <v>27407711</v>
      </c>
      <c r="E1142">
        <v>1</v>
      </c>
      <c r="F1142">
        <v>1</v>
      </c>
      <c r="G1142">
        <v>1</v>
      </c>
      <c r="H1142">
        <v>3</v>
      </c>
      <c r="I1142" t="s">
        <v>1114</v>
      </c>
      <c r="J1142" t="s">
        <v>1115</v>
      </c>
      <c r="K1142" t="s">
        <v>1116</v>
      </c>
      <c r="L1142">
        <v>1339</v>
      </c>
      <c r="N1142">
        <v>1007</v>
      </c>
      <c r="O1142" t="s">
        <v>32</v>
      </c>
      <c r="P1142" t="s">
        <v>32</v>
      </c>
      <c r="Q1142">
        <v>1</v>
      </c>
      <c r="X1142">
        <v>0.11</v>
      </c>
      <c r="Y1142">
        <v>425.8</v>
      </c>
      <c r="Z1142">
        <v>0</v>
      </c>
      <c r="AA1142">
        <v>0</v>
      </c>
      <c r="AB1142">
        <v>0</v>
      </c>
      <c r="AC1142">
        <v>0</v>
      </c>
      <c r="AD1142">
        <v>1</v>
      </c>
      <c r="AE1142">
        <v>0</v>
      </c>
      <c r="AF1142" t="s">
        <v>6</v>
      </c>
      <c r="AG1142">
        <v>0.11</v>
      </c>
      <c r="AH1142">
        <v>3</v>
      </c>
      <c r="AI1142">
        <v>-1</v>
      </c>
      <c r="AJ1142" t="s">
        <v>6</v>
      </c>
      <c r="AK1142">
        <v>4</v>
      </c>
      <c r="AL1142">
        <v>-46.838000000000001</v>
      </c>
      <c r="AM1142">
        <v>0</v>
      </c>
      <c r="AN1142">
        <v>0</v>
      </c>
      <c r="AO1142">
        <v>0</v>
      </c>
      <c r="AP1142">
        <v>0</v>
      </c>
      <c r="AQ1142">
        <v>0</v>
      </c>
      <c r="AR1142">
        <v>1</v>
      </c>
    </row>
    <row r="1143" spans="1:44" x14ac:dyDescent="0.2">
      <c r="A1143">
        <f>ROW(Source!A661)</f>
        <v>661</v>
      </c>
      <c r="B1143">
        <v>86296828</v>
      </c>
      <c r="C1143">
        <v>86296815</v>
      </c>
      <c r="D1143">
        <v>27408231</v>
      </c>
      <c r="E1143">
        <v>1</v>
      </c>
      <c r="F1143">
        <v>1</v>
      </c>
      <c r="G1143">
        <v>1</v>
      </c>
      <c r="H1143">
        <v>3</v>
      </c>
      <c r="I1143" t="s">
        <v>1117</v>
      </c>
      <c r="J1143" t="s">
        <v>1118</v>
      </c>
      <c r="K1143" t="s">
        <v>1119</v>
      </c>
      <c r="L1143">
        <v>1339</v>
      </c>
      <c r="N1143">
        <v>1007</v>
      </c>
      <c r="O1143" t="s">
        <v>32</v>
      </c>
      <c r="P1143" t="s">
        <v>32</v>
      </c>
      <c r="Q1143">
        <v>1</v>
      </c>
      <c r="X1143">
        <v>0.92</v>
      </c>
      <c r="Y1143">
        <v>765</v>
      </c>
      <c r="Z1143">
        <v>0</v>
      </c>
      <c r="AA1143">
        <v>0</v>
      </c>
      <c r="AB1143">
        <v>0</v>
      </c>
      <c r="AC1143">
        <v>0</v>
      </c>
      <c r="AD1143">
        <v>1</v>
      </c>
      <c r="AE1143">
        <v>0</v>
      </c>
      <c r="AF1143" t="s">
        <v>6</v>
      </c>
      <c r="AG1143">
        <v>0.92</v>
      </c>
      <c r="AH1143">
        <v>3</v>
      </c>
      <c r="AI1143">
        <v>-1</v>
      </c>
      <c r="AJ1143" t="s">
        <v>6</v>
      </c>
      <c r="AK1143">
        <v>4</v>
      </c>
      <c r="AL1143">
        <v>-703.80000000000007</v>
      </c>
      <c r="AM1143">
        <v>0</v>
      </c>
      <c r="AN1143">
        <v>0</v>
      </c>
      <c r="AO1143">
        <v>0</v>
      </c>
      <c r="AP1143">
        <v>0</v>
      </c>
      <c r="AQ1143">
        <v>0</v>
      </c>
      <c r="AR1143">
        <v>1</v>
      </c>
    </row>
    <row r="1144" spans="1:44" x14ac:dyDescent="0.2">
      <c r="A1144">
        <f>ROW(Source!A661)</f>
        <v>661</v>
      </c>
      <c r="B1144">
        <v>86296829</v>
      </c>
      <c r="C1144">
        <v>86296815</v>
      </c>
      <c r="D1144">
        <v>27416566</v>
      </c>
      <c r="E1144">
        <v>1</v>
      </c>
      <c r="F1144">
        <v>1</v>
      </c>
      <c r="G1144">
        <v>1</v>
      </c>
      <c r="H1144">
        <v>3</v>
      </c>
      <c r="I1144" t="s">
        <v>159</v>
      </c>
      <c r="J1144" t="s">
        <v>1120</v>
      </c>
      <c r="K1144" t="s">
        <v>160</v>
      </c>
      <c r="L1144">
        <v>1339</v>
      </c>
      <c r="N1144">
        <v>1007</v>
      </c>
      <c r="O1144" t="s">
        <v>32</v>
      </c>
      <c r="P1144" t="s">
        <v>32</v>
      </c>
      <c r="Q1144">
        <v>1</v>
      </c>
      <c r="X1144">
        <v>0.26</v>
      </c>
      <c r="Y1144">
        <v>7.14</v>
      </c>
      <c r="Z1144">
        <v>0</v>
      </c>
      <c r="AA1144">
        <v>0</v>
      </c>
      <c r="AB1144">
        <v>0</v>
      </c>
      <c r="AC1144">
        <v>0</v>
      </c>
      <c r="AD1144">
        <v>1</v>
      </c>
      <c r="AE1144">
        <v>0</v>
      </c>
      <c r="AF1144" t="s">
        <v>6</v>
      </c>
      <c r="AG1144">
        <v>0.26</v>
      </c>
      <c r="AH1144">
        <v>2</v>
      </c>
      <c r="AI1144">
        <v>86296821</v>
      </c>
      <c r="AJ1144">
        <v>1025</v>
      </c>
      <c r="AK1144">
        <v>3</v>
      </c>
      <c r="AL1144">
        <v>-1.8564000000000001</v>
      </c>
      <c r="AM1144">
        <v>0</v>
      </c>
      <c r="AN1144">
        <v>0</v>
      </c>
      <c r="AO1144">
        <v>0</v>
      </c>
      <c r="AP1144">
        <v>0</v>
      </c>
      <c r="AQ1144">
        <v>0</v>
      </c>
      <c r="AR1144">
        <v>1</v>
      </c>
    </row>
    <row r="1145" spans="1:44" x14ac:dyDescent="0.2">
      <c r="A1145">
        <f>ROW(Source!A670)</f>
        <v>670</v>
      </c>
      <c r="B1145">
        <v>86296852</v>
      </c>
      <c r="C1145">
        <v>86296834</v>
      </c>
      <c r="D1145">
        <v>27493087</v>
      </c>
      <c r="E1145">
        <v>1</v>
      </c>
      <c r="F1145">
        <v>1</v>
      </c>
      <c r="G1145">
        <v>1</v>
      </c>
      <c r="H1145">
        <v>1</v>
      </c>
      <c r="I1145" t="s">
        <v>928</v>
      </c>
      <c r="J1145" t="s">
        <v>6</v>
      </c>
      <c r="K1145" t="s">
        <v>929</v>
      </c>
      <c r="L1145">
        <v>1369</v>
      </c>
      <c r="N1145">
        <v>1013</v>
      </c>
      <c r="O1145" t="s">
        <v>921</v>
      </c>
      <c r="P1145" t="s">
        <v>921</v>
      </c>
      <c r="Q1145">
        <v>1</v>
      </c>
      <c r="X1145">
        <v>19.38</v>
      </c>
      <c r="Y1145">
        <v>0</v>
      </c>
      <c r="Z1145">
        <v>0</v>
      </c>
      <c r="AA1145">
        <v>0</v>
      </c>
      <c r="AB1145">
        <v>9.48</v>
      </c>
      <c r="AC1145">
        <v>0</v>
      </c>
      <c r="AD1145">
        <v>1</v>
      </c>
      <c r="AE1145">
        <v>1</v>
      </c>
      <c r="AF1145" t="s">
        <v>6</v>
      </c>
      <c r="AG1145">
        <v>19.38</v>
      </c>
      <c r="AH1145">
        <v>2</v>
      </c>
      <c r="AI1145">
        <v>86296835</v>
      </c>
      <c r="AJ1145">
        <v>1027</v>
      </c>
      <c r="AK1145">
        <v>0</v>
      </c>
      <c r="AL1145">
        <v>0</v>
      </c>
      <c r="AM1145">
        <v>0</v>
      </c>
      <c r="AN1145">
        <v>0</v>
      </c>
      <c r="AO1145">
        <v>0</v>
      </c>
      <c r="AP1145">
        <v>0</v>
      </c>
      <c r="AQ1145">
        <v>0</v>
      </c>
      <c r="AR1145">
        <v>0</v>
      </c>
    </row>
    <row r="1146" spans="1:44" x14ac:dyDescent="0.2">
      <c r="A1146">
        <f>ROW(Source!A670)</f>
        <v>670</v>
      </c>
      <c r="B1146">
        <v>86296853</v>
      </c>
      <c r="C1146">
        <v>86296834</v>
      </c>
      <c r="D1146">
        <v>121548</v>
      </c>
      <c r="E1146">
        <v>1</v>
      </c>
      <c r="F1146">
        <v>1</v>
      </c>
      <c r="G1146">
        <v>1</v>
      </c>
      <c r="H1146">
        <v>1</v>
      </c>
      <c r="I1146" t="s">
        <v>39</v>
      </c>
      <c r="J1146" t="s">
        <v>6</v>
      </c>
      <c r="K1146" t="s">
        <v>922</v>
      </c>
      <c r="L1146">
        <v>608254</v>
      </c>
      <c r="N1146">
        <v>1013</v>
      </c>
      <c r="O1146" t="s">
        <v>923</v>
      </c>
      <c r="P1146" t="s">
        <v>923</v>
      </c>
      <c r="Q1146">
        <v>1</v>
      </c>
      <c r="X1146">
        <v>1.28</v>
      </c>
      <c r="Y1146">
        <v>0</v>
      </c>
      <c r="Z1146">
        <v>0</v>
      </c>
      <c r="AA1146">
        <v>0</v>
      </c>
      <c r="AB1146">
        <v>0</v>
      </c>
      <c r="AC1146">
        <v>0</v>
      </c>
      <c r="AD1146">
        <v>1</v>
      </c>
      <c r="AE1146">
        <v>2</v>
      </c>
      <c r="AF1146" t="s">
        <v>6</v>
      </c>
      <c r="AG1146">
        <v>1.28</v>
      </c>
      <c r="AH1146">
        <v>2</v>
      </c>
      <c r="AI1146">
        <v>86296836</v>
      </c>
      <c r="AJ1146">
        <v>1028</v>
      </c>
      <c r="AK1146">
        <v>0</v>
      </c>
      <c r="AL1146">
        <v>0</v>
      </c>
      <c r="AM1146">
        <v>0</v>
      </c>
      <c r="AN1146">
        <v>0</v>
      </c>
      <c r="AO1146">
        <v>0</v>
      </c>
      <c r="AP1146">
        <v>0</v>
      </c>
      <c r="AQ1146">
        <v>0</v>
      </c>
      <c r="AR1146">
        <v>0</v>
      </c>
    </row>
    <row r="1147" spans="1:44" x14ac:dyDescent="0.2">
      <c r="A1147">
        <f>ROW(Source!A670)</f>
        <v>670</v>
      </c>
      <c r="B1147">
        <v>86296854</v>
      </c>
      <c r="C1147">
        <v>86296834</v>
      </c>
      <c r="D1147">
        <v>27439431</v>
      </c>
      <c r="E1147">
        <v>1</v>
      </c>
      <c r="F1147">
        <v>1</v>
      </c>
      <c r="G1147">
        <v>1</v>
      </c>
      <c r="H1147">
        <v>2</v>
      </c>
      <c r="I1147" t="s">
        <v>977</v>
      </c>
      <c r="J1147" t="s">
        <v>978</v>
      </c>
      <c r="K1147" t="s">
        <v>979</v>
      </c>
      <c r="L1147">
        <v>1368</v>
      </c>
      <c r="N1147">
        <v>1011</v>
      </c>
      <c r="O1147" t="s">
        <v>927</v>
      </c>
      <c r="P1147" t="s">
        <v>927</v>
      </c>
      <c r="Q1147">
        <v>1</v>
      </c>
      <c r="X1147">
        <v>0.1</v>
      </c>
      <c r="Y1147">
        <v>0</v>
      </c>
      <c r="Z1147">
        <v>120.8</v>
      </c>
      <c r="AA1147">
        <v>15.54</v>
      </c>
      <c r="AB1147">
        <v>0</v>
      </c>
      <c r="AC1147">
        <v>0</v>
      </c>
      <c r="AD1147">
        <v>1</v>
      </c>
      <c r="AE1147">
        <v>0</v>
      </c>
      <c r="AF1147" t="s">
        <v>6</v>
      </c>
      <c r="AG1147">
        <v>0.1</v>
      </c>
      <c r="AH1147">
        <v>2</v>
      </c>
      <c r="AI1147">
        <v>86296837</v>
      </c>
      <c r="AJ1147">
        <v>1029</v>
      </c>
      <c r="AK1147">
        <v>0</v>
      </c>
      <c r="AL1147">
        <v>0</v>
      </c>
      <c r="AM1147">
        <v>0</v>
      </c>
      <c r="AN1147">
        <v>0</v>
      </c>
      <c r="AO1147">
        <v>0</v>
      </c>
      <c r="AP1147">
        <v>0</v>
      </c>
      <c r="AQ1147">
        <v>0</v>
      </c>
      <c r="AR1147">
        <v>0</v>
      </c>
    </row>
    <row r="1148" spans="1:44" x14ac:dyDescent="0.2">
      <c r="A1148">
        <f>ROW(Source!A670)</f>
        <v>670</v>
      </c>
      <c r="B1148">
        <v>86296855</v>
      </c>
      <c r="C1148">
        <v>86296834</v>
      </c>
      <c r="D1148">
        <v>27439499</v>
      </c>
      <c r="E1148">
        <v>1</v>
      </c>
      <c r="F1148">
        <v>1</v>
      </c>
      <c r="G1148">
        <v>1</v>
      </c>
      <c r="H1148">
        <v>2</v>
      </c>
      <c r="I1148" t="s">
        <v>930</v>
      </c>
      <c r="J1148" t="s">
        <v>931</v>
      </c>
      <c r="K1148" t="s">
        <v>932</v>
      </c>
      <c r="L1148">
        <v>1368</v>
      </c>
      <c r="N1148">
        <v>1011</v>
      </c>
      <c r="O1148" t="s">
        <v>927</v>
      </c>
      <c r="P1148" t="s">
        <v>927</v>
      </c>
      <c r="Q1148">
        <v>1</v>
      </c>
      <c r="X1148">
        <v>0.12</v>
      </c>
      <c r="Y1148">
        <v>0</v>
      </c>
      <c r="Z1148">
        <v>112.67</v>
      </c>
      <c r="AA1148">
        <v>13.61</v>
      </c>
      <c r="AB1148">
        <v>0</v>
      </c>
      <c r="AC1148">
        <v>0</v>
      </c>
      <c r="AD1148">
        <v>1</v>
      </c>
      <c r="AE1148">
        <v>0</v>
      </c>
      <c r="AF1148" t="s">
        <v>6</v>
      </c>
      <c r="AG1148">
        <v>0.12</v>
      </c>
      <c r="AH1148">
        <v>2</v>
      </c>
      <c r="AI1148">
        <v>86296838</v>
      </c>
      <c r="AJ1148">
        <v>1030</v>
      </c>
      <c r="AK1148">
        <v>0</v>
      </c>
      <c r="AL1148">
        <v>0</v>
      </c>
      <c r="AM1148">
        <v>0</v>
      </c>
      <c r="AN1148">
        <v>0</v>
      </c>
      <c r="AO1148">
        <v>0</v>
      </c>
      <c r="AP1148">
        <v>0</v>
      </c>
      <c r="AQ1148">
        <v>0</v>
      </c>
      <c r="AR1148">
        <v>0</v>
      </c>
    </row>
    <row r="1149" spans="1:44" x14ac:dyDescent="0.2">
      <c r="A1149">
        <f>ROW(Source!A670)</f>
        <v>670</v>
      </c>
      <c r="B1149">
        <v>86296856</v>
      </c>
      <c r="C1149">
        <v>86296834</v>
      </c>
      <c r="D1149">
        <v>27439505</v>
      </c>
      <c r="E1149">
        <v>1</v>
      </c>
      <c r="F1149">
        <v>1</v>
      </c>
      <c r="G1149">
        <v>1</v>
      </c>
      <c r="H1149">
        <v>2</v>
      </c>
      <c r="I1149" t="s">
        <v>1012</v>
      </c>
      <c r="J1149" t="s">
        <v>1013</v>
      </c>
      <c r="K1149" t="s">
        <v>1014</v>
      </c>
      <c r="L1149">
        <v>1368</v>
      </c>
      <c r="N1149">
        <v>1011</v>
      </c>
      <c r="O1149" t="s">
        <v>927</v>
      </c>
      <c r="P1149" t="s">
        <v>927</v>
      </c>
      <c r="Q1149">
        <v>1</v>
      </c>
      <c r="X1149">
        <v>1.06</v>
      </c>
      <c r="Y1149">
        <v>0</v>
      </c>
      <c r="Z1149">
        <v>115.5</v>
      </c>
      <c r="AA1149">
        <v>13.61</v>
      </c>
      <c r="AB1149">
        <v>0</v>
      </c>
      <c r="AC1149">
        <v>0</v>
      </c>
      <c r="AD1149">
        <v>1</v>
      </c>
      <c r="AE1149">
        <v>0</v>
      </c>
      <c r="AF1149" t="s">
        <v>6</v>
      </c>
      <c r="AG1149">
        <v>1.06</v>
      </c>
      <c r="AH1149">
        <v>2</v>
      </c>
      <c r="AI1149">
        <v>86296839</v>
      </c>
      <c r="AJ1149">
        <v>1031</v>
      </c>
      <c r="AK1149">
        <v>0</v>
      </c>
      <c r="AL1149">
        <v>0</v>
      </c>
      <c r="AM1149">
        <v>0</v>
      </c>
      <c r="AN1149">
        <v>0</v>
      </c>
      <c r="AO1149">
        <v>0</v>
      </c>
      <c r="AP1149">
        <v>0</v>
      </c>
      <c r="AQ1149">
        <v>0</v>
      </c>
      <c r="AR1149">
        <v>0</v>
      </c>
    </row>
    <row r="1150" spans="1:44" x14ac:dyDescent="0.2">
      <c r="A1150">
        <f>ROW(Source!A670)</f>
        <v>670</v>
      </c>
      <c r="B1150">
        <v>86296857</v>
      </c>
      <c r="C1150">
        <v>86296834</v>
      </c>
      <c r="D1150">
        <v>27439598</v>
      </c>
      <c r="E1150">
        <v>1</v>
      </c>
      <c r="F1150">
        <v>1</v>
      </c>
      <c r="G1150">
        <v>1</v>
      </c>
      <c r="H1150">
        <v>2</v>
      </c>
      <c r="I1150" t="s">
        <v>1000</v>
      </c>
      <c r="J1150" t="s">
        <v>1001</v>
      </c>
      <c r="K1150" t="s">
        <v>1002</v>
      </c>
      <c r="L1150">
        <v>1368</v>
      </c>
      <c r="N1150">
        <v>1011</v>
      </c>
      <c r="O1150" t="s">
        <v>927</v>
      </c>
      <c r="P1150" t="s">
        <v>927</v>
      </c>
      <c r="Q1150">
        <v>1</v>
      </c>
      <c r="X1150">
        <v>0.96</v>
      </c>
      <c r="Y1150">
        <v>0</v>
      </c>
      <c r="Z1150">
        <v>8.4600000000000009</v>
      </c>
      <c r="AA1150">
        <v>0</v>
      </c>
      <c r="AB1150">
        <v>0</v>
      </c>
      <c r="AC1150">
        <v>0</v>
      </c>
      <c r="AD1150">
        <v>1</v>
      </c>
      <c r="AE1150">
        <v>0</v>
      </c>
      <c r="AF1150" t="s">
        <v>6</v>
      </c>
      <c r="AG1150">
        <v>0.96</v>
      </c>
      <c r="AH1150">
        <v>2</v>
      </c>
      <c r="AI1150">
        <v>86296840</v>
      </c>
      <c r="AJ1150">
        <v>1032</v>
      </c>
      <c r="AK1150">
        <v>0</v>
      </c>
      <c r="AL1150">
        <v>0</v>
      </c>
      <c r="AM1150">
        <v>0</v>
      </c>
      <c r="AN1150">
        <v>0</v>
      </c>
      <c r="AO1150">
        <v>0</v>
      </c>
      <c r="AP1150">
        <v>0</v>
      </c>
      <c r="AQ1150">
        <v>0</v>
      </c>
      <c r="AR1150">
        <v>0</v>
      </c>
    </row>
    <row r="1151" spans="1:44" x14ac:dyDescent="0.2">
      <c r="A1151">
        <f>ROW(Source!A670)</f>
        <v>670</v>
      </c>
      <c r="B1151">
        <v>86296858</v>
      </c>
      <c r="C1151">
        <v>86296834</v>
      </c>
      <c r="D1151">
        <v>27439705</v>
      </c>
      <c r="E1151">
        <v>1</v>
      </c>
      <c r="F1151">
        <v>1</v>
      </c>
      <c r="G1151">
        <v>1</v>
      </c>
      <c r="H1151">
        <v>2</v>
      </c>
      <c r="I1151" t="s">
        <v>986</v>
      </c>
      <c r="J1151" t="s">
        <v>987</v>
      </c>
      <c r="K1151" t="s">
        <v>988</v>
      </c>
      <c r="L1151">
        <v>1368</v>
      </c>
      <c r="N1151">
        <v>1011</v>
      </c>
      <c r="O1151" t="s">
        <v>927</v>
      </c>
      <c r="P1151" t="s">
        <v>927</v>
      </c>
      <c r="Q1151">
        <v>1</v>
      </c>
      <c r="X1151">
        <v>2.2400000000000002</v>
      </c>
      <c r="Y1151">
        <v>0</v>
      </c>
      <c r="Z1151">
        <v>1.1000000000000001</v>
      </c>
      <c r="AA1151">
        <v>0</v>
      </c>
      <c r="AB1151">
        <v>0</v>
      </c>
      <c r="AC1151">
        <v>0</v>
      </c>
      <c r="AD1151">
        <v>1</v>
      </c>
      <c r="AE1151">
        <v>0</v>
      </c>
      <c r="AF1151" t="s">
        <v>6</v>
      </c>
      <c r="AG1151">
        <v>2.2400000000000002</v>
      </c>
      <c r="AH1151">
        <v>2</v>
      </c>
      <c r="AI1151">
        <v>86296841</v>
      </c>
      <c r="AJ1151">
        <v>1033</v>
      </c>
      <c r="AK1151">
        <v>0</v>
      </c>
      <c r="AL1151">
        <v>0</v>
      </c>
      <c r="AM1151">
        <v>0</v>
      </c>
      <c r="AN1151">
        <v>0</v>
      </c>
      <c r="AO1151">
        <v>0</v>
      </c>
      <c r="AP1151">
        <v>0</v>
      </c>
      <c r="AQ1151">
        <v>0</v>
      </c>
      <c r="AR1151">
        <v>0</v>
      </c>
    </row>
    <row r="1152" spans="1:44" x14ac:dyDescent="0.2">
      <c r="A1152">
        <f>ROW(Source!A670)</f>
        <v>670</v>
      </c>
      <c r="B1152">
        <v>86296859</v>
      </c>
      <c r="C1152">
        <v>86296834</v>
      </c>
      <c r="D1152">
        <v>27439713</v>
      </c>
      <c r="E1152">
        <v>1</v>
      </c>
      <c r="F1152">
        <v>1</v>
      </c>
      <c r="G1152">
        <v>1</v>
      </c>
      <c r="H1152">
        <v>2</v>
      </c>
      <c r="I1152" t="s">
        <v>989</v>
      </c>
      <c r="J1152" t="s">
        <v>990</v>
      </c>
      <c r="K1152" t="s">
        <v>991</v>
      </c>
      <c r="L1152">
        <v>1368</v>
      </c>
      <c r="N1152">
        <v>1011</v>
      </c>
      <c r="O1152" t="s">
        <v>927</v>
      </c>
      <c r="P1152" t="s">
        <v>927</v>
      </c>
      <c r="Q1152">
        <v>1</v>
      </c>
      <c r="X1152">
        <v>4.9800000000000004</v>
      </c>
      <c r="Y1152">
        <v>0</v>
      </c>
      <c r="Z1152">
        <v>11.76</v>
      </c>
      <c r="AA1152">
        <v>0</v>
      </c>
      <c r="AB1152">
        <v>0</v>
      </c>
      <c r="AC1152">
        <v>0</v>
      </c>
      <c r="AD1152">
        <v>1</v>
      </c>
      <c r="AE1152">
        <v>0</v>
      </c>
      <c r="AF1152" t="s">
        <v>6</v>
      </c>
      <c r="AG1152">
        <v>4.9800000000000004</v>
      </c>
      <c r="AH1152">
        <v>2</v>
      </c>
      <c r="AI1152">
        <v>86296842</v>
      </c>
      <c r="AJ1152">
        <v>1034</v>
      </c>
      <c r="AK1152">
        <v>0</v>
      </c>
      <c r="AL1152">
        <v>0</v>
      </c>
      <c r="AM1152">
        <v>0</v>
      </c>
      <c r="AN1152">
        <v>0</v>
      </c>
      <c r="AO1152">
        <v>0</v>
      </c>
      <c r="AP1152">
        <v>0</v>
      </c>
      <c r="AQ1152">
        <v>0</v>
      </c>
      <c r="AR1152">
        <v>0</v>
      </c>
    </row>
    <row r="1153" spans="1:44" x14ac:dyDescent="0.2">
      <c r="A1153">
        <f>ROW(Source!A670)</f>
        <v>670</v>
      </c>
      <c r="B1153">
        <v>86296860</v>
      </c>
      <c r="C1153">
        <v>86296834</v>
      </c>
      <c r="D1153">
        <v>27439719</v>
      </c>
      <c r="E1153">
        <v>1</v>
      </c>
      <c r="F1153">
        <v>1</v>
      </c>
      <c r="G1153">
        <v>1</v>
      </c>
      <c r="H1153">
        <v>2</v>
      </c>
      <c r="I1153" t="s">
        <v>992</v>
      </c>
      <c r="J1153" t="s">
        <v>993</v>
      </c>
      <c r="K1153" t="s">
        <v>994</v>
      </c>
      <c r="L1153">
        <v>1368</v>
      </c>
      <c r="N1153">
        <v>1011</v>
      </c>
      <c r="O1153" t="s">
        <v>927</v>
      </c>
      <c r="P1153" t="s">
        <v>927</v>
      </c>
      <c r="Q1153">
        <v>1</v>
      </c>
      <c r="X1153">
        <v>0.25</v>
      </c>
      <c r="Y1153">
        <v>0</v>
      </c>
      <c r="Z1153">
        <v>6.57</v>
      </c>
      <c r="AA1153">
        <v>0</v>
      </c>
      <c r="AB1153">
        <v>0</v>
      </c>
      <c r="AC1153">
        <v>0</v>
      </c>
      <c r="AD1153">
        <v>1</v>
      </c>
      <c r="AE1153">
        <v>0</v>
      </c>
      <c r="AF1153" t="s">
        <v>6</v>
      </c>
      <c r="AG1153">
        <v>0.25</v>
      </c>
      <c r="AH1153">
        <v>2</v>
      </c>
      <c r="AI1153">
        <v>86296843</v>
      </c>
      <c r="AJ1153">
        <v>1035</v>
      </c>
      <c r="AK1153">
        <v>0</v>
      </c>
      <c r="AL1153">
        <v>0</v>
      </c>
      <c r="AM1153">
        <v>0</v>
      </c>
      <c r="AN1153">
        <v>0</v>
      </c>
      <c r="AO1153">
        <v>0</v>
      </c>
      <c r="AP1153">
        <v>0</v>
      </c>
      <c r="AQ1153">
        <v>0</v>
      </c>
      <c r="AR1153">
        <v>0</v>
      </c>
    </row>
    <row r="1154" spans="1:44" x14ac:dyDescent="0.2">
      <c r="A1154">
        <f>ROW(Source!A670)</f>
        <v>670</v>
      </c>
      <c r="B1154">
        <v>86296861</v>
      </c>
      <c r="C1154">
        <v>86296834</v>
      </c>
      <c r="D1154">
        <v>27441327</v>
      </c>
      <c r="E1154">
        <v>1</v>
      </c>
      <c r="F1154">
        <v>1</v>
      </c>
      <c r="G1154">
        <v>1</v>
      </c>
      <c r="H1154">
        <v>2</v>
      </c>
      <c r="I1154" t="s">
        <v>936</v>
      </c>
      <c r="J1154" t="s">
        <v>937</v>
      </c>
      <c r="K1154" t="s">
        <v>938</v>
      </c>
      <c r="L1154">
        <v>1368</v>
      </c>
      <c r="N1154">
        <v>1011</v>
      </c>
      <c r="O1154" t="s">
        <v>927</v>
      </c>
      <c r="P1154" t="s">
        <v>927</v>
      </c>
      <c r="Q1154">
        <v>1</v>
      </c>
      <c r="X1154">
        <v>0.19</v>
      </c>
      <c r="Y1154">
        <v>0</v>
      </c>
      <c r="Z1154">
        <v>93.37</v>
      </c>
      <c r="AA1154">
        <v>11.69</v>
      </c>
      <c r="AB1154">
        <v>0</v>
      </c>
      <c r="AC1154">
        <v>0</v>
      </c>
      <c r="AD1154">
        <v>1</v>
      </c>
      <c r="AE1154">
        <v>0</v>
      </c>
      <c r="AF1154" t="s">
        <v>6</v>
      </c>
      <c r="AG1154">
        <v>0.19</v>
      </c>
      <c r="AH1154">
        <v>2</v>
      </c>
      <c r="AI1154">
        <v>86296844</v>
      </c>
      <c r="AJ1154">
        <v>1036</v>
      </c>
      <c r="AK1154">
        <v>0</v>
      </c>
      <c r="AL1154">
        <v>0</v>
      </c>
      <c r="AM1154">
        <v>0</v>
      </c>
      <c r="AN1154">
        <v>0</v>
      </c>
      <c r="AO1154">
        <v>0</v>
      </c>
      <c r="AP1154">
        <v>0</v>
      </c>
      <c r="AQ1154">
        <v>0</v>
      </c>
      <c r="AR1154">
        <v>0</v>
      </c>
    </row>
    <row r="1155" spans="1:44" x14ac:dyDescent="0.2">
      <c r="A1155">
        <f>ROW(Source!A670)</f>
        <v>670</v>
      </c>
      <c r="B1155">
        <v>86296862</v>
      </c>
      <c r="C1155">
        <v>86296834</v>
      </c>
      <c r="D1155">
        <v>27371625</v>
      </c>
      <c r="E1155">
        <v>1</v>
      </c>
      <c r="F1155">
        <v>1</v>
      </c>
      <c r="G1155">
        <v>1</v>
      </c>
      <c r="H1155">
        <v>3</v>
      </c>
      <c r="I1155" t="s">
        <v>1071</v>
      </c>
      <c r="J1155" t="s">
        <v>1072</v>
      </c>
      <c r="K1155" t="s">
        <v>1073</v>
      </c>
      <c r="L1155">
        <v>1348</v>
      </c>
      <c r="N1155">
        <v>1009</v>
      </c>
      <c r="O1155" t="s">
        <v>63</v>
      </c>
      <c r="P1155" t="s">
        <v>63</v>
      </c>
      <c r="Q1155">
        <v>1000</v>
      </c>
      <c r="X1155">
        <v>1E-4</v>
      </c>
      <c r="Y1155">
        <v>37900</v>
      </c>
      <c r="Z1155">
        <v>0</v>
      </c>
      <c r="AA1155">
        <v>0</v>
      </c>
      <c r="AB1155">
        <v>0</v>
      </c>
      <c r="AC1155">
        <v>0</v>
      </c>
      <c r="AD1155">
        <v>1</v>
      </c>
      <c r="AE1155">
        <v>0</v>
      </c>
      <c r="AF1155" t="s">
        <v>6</v>
      </c>
      <c r="AG1155">
        <v>1E-4</v>
      </c>
      <c r="AH1155">
        <v>3</v>
      </c>
      <c r="AI1155">
        <v>-1</v>
      </c>
      <c r="AJ1155" t="s">
        <v>6</v>
      </c>
      <c r="AK1155">
        <v>4</v>
      </c>
      <c r="AL1155">
        <v>-3.79</v>
      </c>
      <c r="AM1155">
        <v>0</v>
      </c>
      <c r="AN1155">
        <v>0</v>
      </c>
      <c r="AO1155">
        <v>0</v>
      </c>
      <c r="AP1155">
        <v>0</v>
      </c>
      <c r="AQ1155">
        <v>0</v>
      </c>
      <c r="AR1155">
        <v>1</v>
      </c>
    </row>
    <row r="1156" spans="1:44" x14ac:dyDescent="0.2">
      <c r="A1156">
        <f>ROW(Source!A670)</f>
        <v>670</v>
      </c>
      <c r="B1156">
        <v>86296863</v>
      </c>
      <c r="C1156">
        <v>86296834</v>
      </c>
      <c r="D1156">
        <v>27371079</v>
      </c>
      <c r="E1156">
        <v>1</v>
      </c>
      <c r="F1156">
        <v>1</v>
      </c>
      <c r="G1156">
        <v>1</v>
      </c>
      <c r="H1156">
        <v>3</v>
      </c>
      <c r="I1156" t="s">
        <v>249</v>
      </c>
      <c r="J1156" t="s">
        <v>251</v>
      </c>
      <c r="K1156" t="s">
        <v>250</v>
      </c>
      <c r="L1156">
        <v>1339</v>
      </c>
      <c r="N1156">
        <v>1007</v>
      </c>
      <c r="O1156" t="s">
        <v>32</v>
      </c>
      <c r="P1156" t="s">
        <v>32</v>
      </c>
      <c r="Q1156">
        <v>1</v>
      </c>
      <c r="X1156">
        <v>1.95</v>
      </c>
      <c r="Y1156">
        <v>6.22</v>
      </c>
      <c r="Z1156">
        <v>0</v>
      </c>
      <c r="AA1156">
        <v>0</v>
      </c>
      <c r="AB1156">
        <v>0</v>
      </c>
      <c r="AC1156">
        <v>0</v>
      </c>
      <c r="AD1156">
        <v>1</v>
      </c>
      <c r="AE1156">
        <v>0</v>
      </c>
      <c r="AF1156" t="s">
        <v>6</v>
      </c>
      <c r="AG1156">
        <v>1.95</v>
      </c>
      <c r="AH1156">
        <v>2</v>
      </c>
      <c r="AI1156">
        <v>86296845</v>
      </c>
      <c r="AJ1156">
        <v>1037</v>
      </c>
      <c r="AK1156">
        <v>3</v>
      </c>
      <c r="AL1156">
        <v>-12.129</v>
      </c>
      <c r="AM1156">
        <v>0</v>
      </c>
      <c r="AN1156">
        <v>0</v>
      </c>
      <c r="AO1156">
        <v>0</v>
      </c>
      <c r="AP1156">
        <v>0</v>
      </c>
      <c r="AQ1156">
        <v>0</v>
      </c>
      <c r="AR1156">
        <v>1</v>
      </c>
    </row>
    <row r="1157" spans="1:44" x14ac:dyDescent="0.2">
      <c r="A1157">
        <f>ROW(Source!A670)</f>
        <v>670</v>
      </c>
      <c r="B1157">
        <v>86296864</v>
      </c>
      <c r="C1157">
        <v>86296834</v>
      </c>
      <c r="D1157">
        <v>27377902</v>
      </c>
      <c r="E1157">
        <v>1</v>
      </c>
      <c r="F1157">
        <v>1</v>
      </c>
      <c r="G1157">
        <v>1</v>
      </c>
      <c r="H1157">
        <v>3</v>
      </c>
      <c r="I1157" t="s">
        <v>1074</v>
      </c>
      <c r="J1157" t="s">
        <v>1075</v>
      </c>
      <c r="K1157" t="s">
        <v>1076</v>
      </c>
      <c r="L1157">
        <v>1348</v>
      </c>
      <c r="N1157">
        <v>1009</v>
      </c>
      <c r="O1157" t="s">
        <v>63</v>
      </c>
      <c r="P1157" t="s">
        <v>63</v>
      </c>
      <c r="Q1157">
        <v>1000</v>
      </c>
      <c r="X1157">
        <v>3.0000000000000001E-5</v>
      </c>
      <c r="Y1157">
        <v>4965.4399999999996</v>
      </c>
      <c r="Z1157">
        <v>0</v>
      </c>
      <c r="AA1157">
        <v>0</v>
      </c>
      <c r="AB1157">
        <v>0</v>
      </c>
      <c r="AC1157">
        <v>0</v>
      </c>
      <c r="AD1157">
        <v>1</v>
      </c>
      <c r="AE1157">
        <v>0</v>
      </c>
      <c r="AF1157" t="s">
        <v>6</v>
      </c>
      <c r="AG1157">
        <v>3.0000000000000001E-5</v>
      </c>
      <c r="AH1157">
        <v>3</v>
      </c>
      <c r="AI1157">
        <v>-1</v>
      </c>
      <c r="AJ1157" t="s">
        <v>6</v>
      </c>
      <c r="AK1157">
        <v>4</v>
      </c>
      <c r="AL1157">
        <v>-0.14896319999999999</v>
      </c>
      <c r="AM1157">
        <v>0</v>
      </c>
      <c r="AN1157">
        <v>0</v>
      </c>
      <c r="AO1157">
        <v>0</v>
      </c>
      <c r="AP1157">
        <v>0</v>
      </c>
      <c r="AQ1157">
        <v>0</v>
      </c>
      <c r="AR1157">
        <v>1</v>
      </c>
    </row>
    <row r="1158" spans="1:44" x14ac:dyDescent="0.2">
      <c r="A1158">
        <f>ROW(Source!A670)</f>
        <v>670</v>
      </c>
      <c r="B1158">
        <v>86296865</v>
      </c>
      <c r="C1158">
        <v>86296834</v>
      </c>
      <c r="D1158">
        <v>27378107</v>
      </c>
      <c r="E1158">
        <v>1</v>
      </c>
      <c r="F1158">
        <v>1</v>
      </c>
      <c r="G1158">
        <v>1</v>
      </c>
      <c r="H1158">
        <v>3</v>
      </c>
      <c r="I1158" t="s">
        <v>1077</v>
      </c>
      <c r="J1158" t="s">
        <v>1078</v>
      </c>
      <c r="K1158" t="s">
        <v>1079</v>
      </c>
      <c r="L1158">
        <v>1348</v>
      </c>
      <c r="N1158">
        <v>1009</v>
      </c>
      <c r="O1158" t="s">
        <v>63</v>
      </c>
      <c r="P1158" t="s">
        <v>63</v>
      </c>
      <c r="Q1158">
        <v>1000</v>
      </c>
      <c r="X1158">
        <v>1.9400000000000001E-3</v>
      </c>
      <c r="Y1158">
        <v>4950</v>
      </c>
      <c r="Z1158">
        <v>0</v>
      </c>
      <c r="AA1158">
        <v>0</v>
      </c>
      <c r="AB1158">
        <v>0</v>
      </c>
      <c r="AC1158">
        <v>0</v>
      </c>
      <c r="AD1158">
        <v>1</v>
      </c>
      <c r="AE1158">
        <v>0</v>
      </c>
      <c r="AF1158" t="s">
        <v>6</v>
      </c>
      <c r="AG1158">
        <v>1.9400000000000001E-3</v>
      </c>
      <c r="AH1158">
        <v>3</v>
      </c>
      <c r="AI1158">
        <v>-1</v>
      </c>
      <c r="AJ1158" t="s">
        <v>6</v>
      </c>
      <c r="AK1158">
        <v>4</v>
      </c>
      <c r="AL1158">
        <v>-9.6029999999999998</v>
      </c>
      <c r="AM1158">
        <v>0</v>
      </c>
      <c r="AN1158">
        <v>0</v>
      </c>
      <c r="AO1158">
        <v>0</v>
      </c>
      <c r="AP1158">
        <v>0</v>
      </c>
      <c r="AQ1158">
        <v>0</v>
      </c>
      <c r="AR1158">
        <v>1</v>
      </c>
    </row>
    <row r="1159" spans="1:44" x14ac:dyDescent="0.2">
      <c r="A1159">
        <f>ROW(Source!A670)</f>
        <v>670</v>
      </c>
      <c r="B1159">
        <v>86296866</v>
      </c>
      <c r="C1159">
        <v>86296834</v>
      </c>
      <c r="D1159">
        <v>27378266</v>
      </c>
      <c r="E1159">
        <v>1</v>
      </c>
      <c r="F1159">
        <v>1</v>
      </c>
      <c r="G1159">
        <v>1</v>
      </c>
      <c r="H1159">
        <v>3</v>
      </c>
      <c r="I1159" t="s">
        <v>1080</v>
      </c>
      <c r="J1159" t="s">
        <v>1081</v>
      </c>
      <c r="K1159" t="s">
        <v>1082</v>
      </c>
      <c r="L1159">
        <v>1348</v>
      </c>
      <c r="N1159">
        <v>1009</v>
      </c>
      <c r="O1159" t="s">
        <v>63</v>
      </c>
      <c r="P1159" t="s">
        <v>63</v>
      </c>
      <c r="Q1159">
        <v>1000</v>
      </c>
      <c r="X1159">
        <v>3.1E-2</v>
      </c>
      <c r="Y1159">
        <v>10815</v>
      </c>
      <c r="Z1159">
        <v>0</v>
      </c>
      <c r="AA1159">
        <v>0</v>
      </c>
      <c r="AB1159">
        <v>0</v>
      </c>
      <c r="AC1159">
        <v>0</v>
      </c>
      <c r="AD1159">
        <v>1</v>
      </c>
      <c r="AE1159">
        <v>0</v>
      </c>
      <c r="AF1159" t="s">
        <v>6</v>
      </c>
      <c r="AG1159">
        <v>3.1E-2</v>
      </c>
      <c r="AH1159">
        <v>3</v>
      </c>
      <c r="AI1159">
        <v>-1</v>
      </c>
      <c r="AJ1159" t="s">
        <v>6</v>
      </c>
      <c r="AK1159">
        <v>4</v>
      </c>
      <c r="AL1159">
        <v>-335.26499999999999</v>
      </c>
      <c r="AM1159">
        <v>0</v>
      </c>
      <c r="AN1159">
        <v>0</v>
      </c>
      <c r="AO1159">
        <v>0</v>
      </c>
      <c r="AP1159">
        <v>0</v>
      </c>
      <c r="AQ1159">
        <v>0</v>
      </c>
      <c r="AR1159">
        <v>1</v>
      </c>
    </row>
    <row r="1160" spans="1:44" x14ac:dyDescent="0.2">
      <c r="A1160">
        <f>ROW(Source!A670)</f>
        <v>670</v>
      </c>
      <c r="B1160">
        <v>86296867</v>
      </c>
      <c r="C1160">
        <v>86296834</v>
      </c>
      <c r="D1160">
        <v>27378501</v>
      </c>
      <c r="E1160">
        <v>1</v>
      </c>
      <c r="F1160">
        <v>1</v>
      </c>
      <c r="G1160">
        <v>1</v>
      </c>
      <c r="H1160">
        <v>3</v>
      </c>
      <c r="I1160" t="s">
        <v>1083</v>
      </c>
      <c r="J1160" t="s">
        <v>1084</v>
      </c>
      <c r="K1160" t="s">
        <v>1085</v>
      </c>
      <c r="L1160">
        <v>1348</v>
      </c>
      <c r="N1160">
        <v>1009</v>
      </c>
      <c r="O1160" t="s">
        <v>63</v>
      </c>
      <c r="P1160" t="s">
        <v>63</v>
      </c>
      <c r="Q1160">
        <v>1000</v>
      </c>
      <c r="X1160">
        <v>4.0000000000000001E-3</v>
      </c>
      <c r="Y1160">
        <v>9100</v>
      </c>
      <c r="Z1160">
        <v>0</v>
      </c>
      <c r="AA1160">
        <v>0</v>
      </c>
      <c r="AB1160">
        <v>0</v>
      </c>
      <c r="AC1160">
        <v>0</v>
      </c>
      <c r="AD1160">
        <v>1</v>
      </c>
      <c r="AE1160">
        <v>0</v>
      </c>
      <c r="AF1160" t="s">
        <v>6</v>
      </c>
      <c r="AG1160">
        <v>4.0000000000000001E-3</v>
      </c>
      <c r="AH1160">
        <v>3</v>
      </c>
      <c r="AI1160">
        <v>-1</v>
      </c>
      <c r="AJ1160" t="s">
        <v>6</v>
      </c>
      <c r="AK1160">
        <v>4</v>
      </c>
      <c r="AL1160">
        <v>-36.4</v>
      </c>
      <c r="AM1160">
        <v>0</v>
      </c>
      <c r="AN1160">
        <v>0</v>
      </c>
      <c r="AO1160">
        <v>0</v>
      </c>
      <c r="AP1160">
        <v>0</v>
      </c>
      <c r="AQ1160">
        <v>0</v>
      </c>
      <c r="AR1160">
        <v>1</v>
      </c>
    </row>
    <row r="1161" spans="1:44" x14ac:dyDescent="0.2">
      <c r="A1161">
        <f>ROW(Source!A670)</f>
        <v>670</v>
      </c>
      <c r="B1161">
        <v>86296868</v>
      </c>
      <c r="C1161">
        <v>86296834</v>
      </c>
      <c r="D1161">
        <v>27378576</v>
      </c>
      <c r="E1161">
        <v>1</v>
      </c>
      <c r="F1161">
        <v>1</v>
      </c>
      <c r="G1161">
        <v>1</v>
      </c>
      <c r="H1161">
        <v>3</v>
      </c>
      <c r="I1161" t="s">
        <v>1040</v>
      </c>
      <c r="J1161" t="s">
        <v>1041</v>
      </c>
      <c r="K1161" t="s">
        <v>62</v>
      </c>
      <c r="L1161">
        <v>1348</v>
      </c>
      <c r="N1161">
        <v>1009</v>
      </c>
      <c r="O1161" t="s">
        <v>63</v>
      </c>
      <c r="P1161" t="s">
        <v>63</v>
      </c>
      <c r="Q1161">
        <v>1000</v>
      </c>
      <c r="X1161">
        <v>1.0000000000000001E-5</v>
      </c>
      <c r="Y1161">
        <v>12050</v>
      </c>
      <c r="Z1161">
        <v>0</v>
      </c>
      <c r="AA1161">
        <v>0</v>
      </c>
      <c r="AB1161">
        <v>0</v>
      </c>
      <c r="AC1161">
        <v>0</v>
      </c>
      <c r="AD1161">
        <v>1</v>
      </c>
      <c r="AE1161">
        <v>0</v>
      </c>
      <c r="AF1161" t="s">
        <v>6</v>
      </c>
      <c r="AG1161">
        <v>1.0000000000000001E-5</v>
      </c>
      <c r="AH1161">
        <v>3</v>
      </c>
      <c r="AI1161">
        <v>-1</v>
      </c>
      <c r="AJ1161" t="s">
        <v>6</v>
      </c>
      <c r="AK1161">
        <v>4</v>
      </c>
      <c r="AL1161">
        <v>-0.12050000000000001</v>
      </c>
      <c r="AM1161">
        <v>0</v>
      </c>
      <c r="AN1161">
        <v>0</v>
      </c>
      <c r="AO1161">
        <v>0</v>
      </c>
      <c r="AP1161">
        <v>0</v>
      </c>
      <c r="AQ1161">
        <v>0</v>
      </c>
      <c r="AR1161">
        <v>1</v>
      </c>
    </row>
    <row r="1162" spans="1:44" x14ac:dyDescent="0.2">
      <c r="A1162">
        <f>ROW(Source!A670)</f>
        <v>670</v>
      </c>
      <c r="B1162">
        <v>86296869</v>
      </c>
      <c r="C1162">
        <v>86296834</v>
      </c>
      <c r="D1162">
        <v>27371084</v>
      </c>
      <c r="E1162">
        <v>1</v>
      </c>
      <c r="F1162">
        <v>1</v>
      </c>
      <c r="G1162">
        <v>1</v>
      </c>
      <c r="H1162">
        <v>3</v>
      </c>
      <c r="I1162" t="s">
        <v>255</v>
      </c>
      <c r="J1162" t="s">
        <v>257</v>
      </c>
      <c r="K1162" t="s">
        <v>256</v>
      </c>
      <c r="L1162">
        <v>1346</v>
      </c>
      <c r="N1162">
        <v>1009</v>
      </c>
      <c r="O1162" t="s">
        <v>182</v>
      </c>
      <c r="P1162" t="s">
        <v>182</v>
      </c>
      <c r="Q1162">
        <v>1</v>
      </c>
      <c r="X1162">
        <v>0.59</v>
      </c>
      <c r="Y1162">
        <v>6.12</v>
      </c>
      <c r="Z1162">
        <v>0</v>
      </c>
      <c r="AA1162">
        <v>0</v>
      </c>
      <c r="AB1162">
        <v>0</v>
      </c>
      <c r="AC1162">
        <v>0</v>
      </c>
      <c r="AD1162">
        <v>1</v>
      </c>
      <c r="AE1162">
        <v>0</v>
      </c>
      <c r="AF1162" t="s">
        <v>6</v>
      </c>
      <c r="AG1162">
        <v>0.59</v>
      </c>
      <c r="AH1162">
        <v>2</v>
      </c>
      <c r="AI1162">
        <v>86296847</v>
      </c>
      <c r="AJ1162">
        <v>1039</v>
      </c>
      <c r="AK1162">
        <v>3</v>
      </c>
      <c r="AL1162">
        <v>-3.6107999999999998</v>
      </c>
      <c r="AM1162">
        <v>0</v>
      </c>
      <c r="AN1162">
        <v>0</v>
      </c>
      <c r="AO1162">
        <v>0</v>
      </c>
      <c r="AP1162">
        <v>0</v>
      </c>
      <c r="AQ1162">
        <v>0</v>
      </c>
      <c r="AR1162">
        <v>1</v>
      </c>
    </row>
    <row r="1163" spans="1:44" x14ac:dyDescent="0.2">
      <c r="A1163">
        <f>ROW(Source!A670)</f>
        <v>670</v>
      </c>
      <c r="B1163">
        <v>86296870</v>
      </c>
      <c r="C1163">
        <v>86296834</v>
      </c>
      <c r="D1163">
        <v>27374681</v>
      </c>
      <c r="E1163">
        <v>1</v>
      </c>
      <c r="F1163">
        <v>1</v>
      </c>
      <c r="G1163">
        <v>1</v>
      </c>
      <c r="H1163">
        <v>3</v>
      </c>
      <c r="I1163" t="s">
        <v>1086</v>
      </c>
      <c r="J1163" t="s">
        <v>1087</v>
      </c>
      <c r="K1163" t="s">
        <v>1088</v>
      </c>
      <c r="L1163">
        <v>1348</v>
      </c>
      <c r="N1163">
        <v>1009</v>
      </c>
      <c r="O1163" t="s">
        <v>63</v>
      </c>
      <c r="P1163" t="s">
        <v>63</v>
      </c>
      <c r="Q1163">
        <v>1000</v>
      </c>
      <c r="X1163">
        <v>5.9999999999999995E-4</v>
      </c>
      <c r="Y1163">
        <v>9169.91</v>
      </c>
      <c r="Z1163">
        <v>0</v>
      </c>
      <c r="AA1163">
        <v>0</v>
      </c>
      <c r="AB1163">
        <v>0</v>
      </c>
      <c r="AC1163">
        <v>0</v>
      </c>
      <c r="AD1163">
        <v>1</v>
      </c>
      <c r="AE1163">
        <v>0</v>
      </c>
      <c r="AF1163" t="s">
        <v>6</v>
      </c>
      <c r="AG1163">
        <v>5.9999999999999995E-4</v>
      </c>
      <c r="AH1163">
        <v>3</v>
      </c>
      <c r="AI1163">
        <v>-1</v>
      </c>
      <c r="AJ1163" t="s">
        <v>6</v>
      </c>
      <c r="AK1163">
        <v>4</v>
      </c>
      <c r="AL1163">
        <v>-5.5019459999999993</v>
      </c>
      <c r="AM1163">
        <v>0</v>
      </c>
      <c r="AN1163">
        <v>0</v>
      </c>
      <c r="AO1163">
        <v>0</v>
      </c>
      <c r="AP1163">
        <v>0</v>
      </c>
      <c r="AQ1163">
        <v>0</v>
      </c>
      <c r="AR1163">
        <v>1</v>
      </c>
    </row>
    <row r="1164" spans="1:44" x14ac:dyDescent="0.2">
      <c r="A1164">
        <f>ROW(Source!A670)</f>
        <v>670</v>
      </c>
      <c r="B1164">
        <v>86296871</v>
      </c>
      <c r="C1164">
        <v>86296834</v>
      </c>
      <c r="D1164">
        <v>27379623</v>
      </c>
      <c r="E1164">
        <v>1</v>
      </c>
      <c r="F1164">
        <v>1</v>
      </c>
      <c r="G1164">
        <v>1</v>
      </c>
      <c r="H1164">
        <v>3</v>
      </c>
      <c r="I1164" t="s">
        <v>1089</v>
      </c>
      <c r="J1164" t="s">
        <v>1090</v>
      </c>
      <c r="K1164" t="s">
        <v>1091</v>
      </c>
      <c r="L1164">
        <v>1339</v>
      </c>
      <c r="N1164">
        <v>1007</v>
      </c>
      <c r="O1164" t="s">
        <v>32</v>
      </c>
      <c r="P1164" t="s">
        <v>32</v>
      </c>
      <c r="Q1164">
        <v>1</v>
      </c>
      <c r="X1164">
        <v>1.0300000000000001E-3</v>
      </c>
      <c r="Y1164">
        <v>1700</v>
      </c>
      <c r="Z1164">
        <v>0</v>
      </c>
      <c r="AA1164">
        <v>0</v>
      </c>
      <c r="AB1164">
        <v>0</v>
      </c>
      <c r="AC1164">
        <v>0</v>
      </c>
      <c r="AD1164">
        <v>1</v>
      </c>
      <c r="AE1164">
        <v>0</v>
      </c>
      <c r="AF1164" t="s">
        <v>6</v>
      </c>
      <c r="AG1164">
        <v>1.0300000000000001E-3</v>
      </c>
      <c r="AH1164">
        <v>3</v>
      </c>
      <c r="AI1164">
        <v>-1</v>
      </c>
      <c r="AJ1164" t="s">
        <v>6</v>
      </c>
      <c r="AK1164">
        <v>4</v>
      </c>
      <c r="AL1164">
        <v>-1.7510000000000001</v>
      </c>
      <c r="AM1164">
        <v>0</v>
      </c>
      <c r="AN1164">
        <v>0</v>
      </c>
      <c r="AO1164">
        <v>0</v>
      </c>
      <c r="AP1164">
        <v>0</v>
      </c>
      <c r="AQ1164">
        <v>0</v>
      </c>
      <c r="AR1164">
        <v>1</v>
      </c>
    </row>
    <row r="1165" spans="1:44" x14ac:dyDescent="0.2">
      <c r="A1165">
        <f>ROW(Source!A670)</f>
        <v>670</v>
      </c>
      <c r="B1165">
        <v>86296872</v>
      </c>
      <c r="C1165">
        <v>86296834</v>
      </c>
      <c r="D1165">
        <v>27386415</v>
      </c>
      <c r="E1165">
        <v>1</v>
      </c>
      <c r="F1165">
        <v>1</v>
      </c>
      <c r="G1165">
        <v>1</v>
      </c>
      <c r="H1165">
        <v>3</v>
      </c>
      <c r="I1165" t="s">
        <v>1092</v>
      </c>
      <c r="J1165" t="s">
        <v>1093</v>
      </c>
      <c r="K1165" t="s">
        <v>1094</v>
      </c>
      <c r="L1165">
        <v>1348</v>
      </c>
      <c r="N1165">
        <v>1009</v>
      </c>
      <c r="O1165" t="s">
        <v>63</v>
      </c>
      <c r="P1165" t="s">
        <v>63</v>
      </c>
      <c r="Q1165">
        <v>1000</v>
      </c>
      <c r="X1165">
        <v>3.1E-4</v>
      </c>
      <c r="Y1165">
        <v>15620</v>
      </c>
      <c r="Z1165">
        <v>0</v>
      </c>
      <c r="AA1165">
        <v>0</v>
      </c>
      <c r="AB1165">
        <v>0</v>
      </c>
      <c r="AC1165">
        <v>0</v>
      </c>
      <c r="AD1165">
        <v>1</v>
      </c>
      <c r="AE1165">
        <v>0</v>
      </c>
      <c r="AF1165" t="s">
        <v>6</v>
      </c>
      <c r="AG1165">
        <v>3.1E-4</v>
      </c>
      <c r="AH1165">
        <v>3</v>
      </c>
      <c r="AI1165">
        <v>-1</v>
      </c>
      <c r="AJ1165" t="s">
        <v>6</v>
      </c>
      <c r="AK1165">
        <v>4</v>
      </c>
      <c r="AL1165">
        <v>-4.8422000000000001</v>
      </c>
      <c r="AM1165">
        <v>0</v>
      </c>
      <c r="AN1165">
        <v>0</v>
      </c>
      <c r="AO1165">
        <v>0</v>
      </c>
      <c r="AP1165">
        <v>0</v>
      </c>
      <c r="AQ1165">
        <v>0</v>
      </c>
      <c r="AR1165">
        <v>1</v>
      </c>
    </row>
    <row r="1166" spans="1:44" x14ac:dyDescent="0.2">
      <c r="A1166">
        <f>ROW(Source!A670)</f>
        <v>670</v>
      </c>
      <c r="B1166">
        <v>86296873</v>
      </c>
      <c r="C1166">
        <v>86296834</v>
      </c>
      <c r="D1166">
        <v>27391761</v>
      </c>
      <c r="E1166">
        <v>1</v>
      </c>
      <c r="F1166">
        <v>1</v>
      </c>
      <c r="G1166">
        <v>1</v>
      </c>
      <c r="H1166">
        <v>3</v>
      </c>
      <c r="I1166" t="s">
        <v>1095</v>
      </c>
      <c r="J1166" t="s">
        <v>1096</v>
      </c>
      <c r="K1166" t="s">
        <v>1097</v>
      </c>
      <c r="L1166">
        <v>1348</v>
      </c>
      <c r="N1166">
        <v>1009</v>
      </c>
      <c r="O1166" t="s">
        <v>63</v>
      </c>
      <c r="P1166" t="s">
        <v>63</v>
      </c>
      <c r="Q1166">
        <v>1000</v>
      </c>
      <c r="X1166">
        <v>5.0000000000000001E-3</v>
      </c>
      <c r="Y1166">
        <v>10988.93</v>
      </c>
      <c r="Z1166">
        <v>0</v>
      </c>
      <c r="AA1166">
        <v>0</v>
      </c>
      <c r="AB1166">
        <v>0</v>
      </c>
      <c r="AC1166">
        <v>0</v>
      </c>
      <c r="AD1166">
        <v>1</v>
      </c>
      <c r="AE1166">
        <v>0</v>
      </c>
      <c r="AF1166" t="s">
        <v>6</v>
      </c>
      <c r="AG1166">
        <v>5.0000000000000001E-3</v>
      </c>
      <c r="AH1166">
        <v>3</v>
      </c>
      <c r="AI1166">
        <v>-1</v>
      </c>
      <c r="AJ1166" t="s">
        <v>6</v>
      </c>
      <c r="AK1166">
        <v>4</v>
      </c>
      <c r="AL1166">
        <v>-54.944650000000003</v>
      </c>
      <c r="AM1166">
        <v>0</v>
      </c>
      <c r="AN1166">
        <v>0</v>
      </c>
      <c r="AO1166">
        <v>0</v>
      </c>
      <c r="AP1166">
        <v>0</v>
      </c>
      <c r="AQ1166">
        <v>0</v>
      </c>
      <c r="AR1166">
        <v>1</v>
      </c>
    </row>
    <row r="1167" spans="1:44" x14ac:dyDescent="0.2">
      <c r="A1167">
        <f>ROW(Source!A670)</f>
        <v>670</v>
      </c>
      <c r="B1167">
        <v>86296874</v>
      </c>
      <c r="C1167">
        <v>86296834</v>
      </c>
      <c r="D1167">
        <v>27390428</v>
      </c>
      <c r="E1167">
        <v>1</v>
      </c>
      <c r="F1167">
        <v>1</v>
      </c>
      <c r="G1167">
        <v>1</v>
      </c>
      <c r="H1167">
        <v>3</v>
      </c>
      <c r="I1167" t="s">
        <v>1098</v>
      </c>
      <c r="J1167" t="s">
        <v>1099</v>
      </c>
      <c r="K1167" t="s">
        <v>1100</v>
      </c>
      <c r="L1167">
        <v>1348</v>
      </c>
      <c r="N1167">
        <v>1009</v>
      </c>
      <c r="O1167" t="s">
        <v>63</v>
      </c>
      <c r="P1167" t="s">
        <v>63</v>
      </c>
      <c r="Q1167">
        <v>1000</v>
      </c>
      <c r="X1167">
        <v>1</v>
      </c>
      <c r="Y1167">
        <v>0</v>
      </c>
      <c r="Z1167">
        <v>0</v>
      </c>
      <c r="AA1167">
        <v>0</v>
      </c>
      <c r="AB1167">
        <v>0</v>
      </c>
      <c r="AC1167">
        <v>0</v>
      </c>
      <c r="AD1167">
        <v>0</v>
      </c>
      <c r="AE1167">
        <v>0</v>
      </c>
      <c r="AF1167" t="s">
        <v>6</v>
      </c>
      <c r="AG1167">
        <v>1</v>
      </c>
      <c r="AH1167">
        <v>3</v>
      </c>
      <c r="AI1167">
        <v>-1</v>
      </c>
      <c r="AJ1167" t="s">
        <v>6</v>
      </c>
      <c r="AK1167">
        <v>0</v>
      </c>
      <c r="AL1167">
        <v>0</v>
      </c>
      <c r="AM1167">
        <v>0</v>
      </c>
      <c r="AN1167">
        <v>0</v>
      </c>
      <c r="AO1167">
        <v>0</v>
      </c>
      <c r="AP1167">
        <v>0</v>
      </c>
      <c r="AQ1167">
        <v>0</v>
      </c>
      <c r="AR1167">
        <v>0</v>
      </c>
    </row>
    <row r="1168" spans="1:44" x14ac:dyDescent="0.2">
      <c r="A1168">
        <f>ROW(Source!A670)</f>
        <v>670</v>
      </c>
      <c r="B1168">
        <v>86296875</v>
      </c>
      <c r="C1168">
        <v>86296834</v>
      </c>
      <c r="D1168">
        <v>27429718</v>
      </c>
      <c r="E1168">
        <v>1</v>
      </c>
      <c r="F1168">
        <v>1</v>
      </c>
      <c r="G1168">
        <v>1</v>
      </c>
      <c r="H1168">
        <v>3</v>
      </c>
      <c r="I1168" t="s">
        <v>1101</v>
      </c>
      <c r="J1168" t="s">
        <v>1102</v>
      </c>
      <c r="K1168" t="s">
        <v>1103</v>
      </c>
      <c r="L1168">
        <v>1302</v>
      </c>
      <c r="N1168">
        <v>1003</v>
      </c>
      <c r="O1168" t="s">
        <v>1104</v>
      </c>
      <c r="P1168" t="s">
        <v>1104</v>
      </c>
      <c r="Q1168">
        <v>10</v>
      </c>
      <c r="X1168">
        <v>1.8700000000000001E-2</v>
      </c>
      <c r="Y1168">
        <v>50.25</v>
      </c>
      <c r="Z1168">
        <v>0</v>
      </c>
      <c r="AA1168">
        <v>0</v>
      </c>
      <c r="AB1168">
        <v>0</v>
      </c>
      <c r="AC1168">
        <v>0</v>
      </c>
      <c r="AD1168">
        <v>1</v>
      </c>
      <c r="AE1168">
        <v>0</v>
      </c>
      <c r="AF1168" t="s">
        <v>6</v>
      </c>
      <c r="AG1168">
        <v>1.8700000000000001E-2</v>
      </c>
      <c r="AH1168">
        <v>3</v>
      </c>
      <c r="AI1168">
        <v>-1</v>
      </c>
      <c r="AJ1168" t="s">
        <v>6</v>
      </c>
      <c r="AK1168">
        <v>4</v>
      </c>
      <c r="AL1168">
        <v>-0.93967500000000004</v>
      </c>
      <c r="AM1168">
        <v>0</v>
      </c>
      <c r="AN1168">
        <v>0</v>
      </c>
      <c r="AO1168">
        <v>0</v>
      </c>
      <c r="AP1168">
        <v>0</v>
      </c>
      <c r="AQ1168">
        <v>0</v>
      </c>
      <c r="AR1168">
        <v>1</v>
      </c>
    </row>
    <row r="1169" spans="1:44" x14ac:dyDescent="0.2">
      <c r="A1169">
        <f>ROW(Source!A671)</f>
        <v>671</v>
      </c>
      <c r="B1169">
        <v>86296852</v>
      </c>
      <c r="C1169">
        <v>86296834</v>
      </c>
      <c r="D1169">
        <v>27493087</v>
      </c>
      <c r="E1169">
        <v>1</v>
      </c>
      <c r="F1169">
        <v>1</v>
      </c>
      <c r="G1169">
        <v>1</v>
      </c>
      <c r="H1169">
        <v>1</v>
      </c>
      <c r="I1169" t="s">
        <v>928</v>
      </c>
      <c r="J1169" t="s">
        <v>6</v>
      </c>
      <c r="K1169" t="s">
        <v>929</v>
      </c>
      <c r="L1169">
        <v>1369</v>
      </c>
      <c r="N1169">
        <v>1013</v>
      </c>
      <c r="O1169" t="s">
        <v>921</v>
      </c>
      <c r="P1169" t="s">
        <v>921</v>
      </c>
      <c r="Q1169">
        <v>1</v>
      </c>
      <c r="X1169">
        <v>19.38</v>
      </c>
      <c r="Y1169">
        <v>0</v>
      </c>
      <c r="Z1169">
        <v>0</v>
      </c>
      <c r="AA1169">
        <v>0</v>
      </c>
      <c r="AB1169">
        <v>9.48</v>
      </c>
      <c r="AC1169">
        <v>0</v>
      </c>
      <c r="AD1169">
        <v>1</v>
      </c>
      <c r="AE1169">
        <v>1</v>
      </c>
      <c r="AF1169" t="s">
        <v>6</v>
      </c>
      <c r="AG1169">
        <v>19.38</v>
      </c>
      <c r="AH1169">
        <v>2</v>
      </c>
      <c r="AI1169">
        <v>86296835</v>
      </c>
      <c r="AJ1169">
        <v>1044</v>
      </c>
      <c r="AK1169">
        <v>0</v>
      </c>
      <c r="AL1169">
        <v>0</v>
      </c>
      <c r="AM1169">
        <v>0</v>
      </c>
      <c r="AN1169">
        <v>0</v>
      </c>
      <c r="AO1169">
        <v>0</v>
      </c>
      <c r="AP1169">
        <v>0</v>
      </c>
      <c r="AQ1169">
        <v>0</v>
      </c>
      <c r="AR1169">
        <v>0</v>
      </c>
    </row>
    <row r="1170" spans="1:44" x14ac:dyDescent="0.2">
      <c r="A1170">
        <f>ROW(Source!A671)</f>
        <v>671</v>
      </c>
      <c r="B1170">
        <v>86296853</v>
      </c>
      <c r="C1170">
        <v>86296834</v>
      </c>
      <c r="D1170">
        <v>121548</v>
      </c>
      <c r="E1170">
        <v>1</v>
      </c>
      <c r="F1170">
        <v>1</v>
      </c>
      <c r="G1170">
        <v>1</v>
      </c>
      <c r="H1170">
        <v>1</v>
      </c>
      <c r="I1170" t="s">
        <v>39</v>
      </c>
      <c r="J1170" t="s">
        <v>6</v>
      </c>
      <c r="K1170" t="s">
        <v>922</v>
      </c>
      <c r="L1170">
        <v>608254</v>
      </c>
      <c r="N1170">
        <v>1013</v>
      </c>
      <c r="O1170" t="s">
        <v>923</v>
      </c>
      <c r="P1170" t="s">
        <v>923</v>
      </c>
      <c r="Q1170">
        <v>1</v>
      </c>
      <c r="X1170">
        <v>1.28</v>
      </c>
      <c r="Y1170">
        <v>0</v>
      </c>
      <c r="Z1170">
        <v>0</v>
      </c>
      <c r="AA1170">
        <v>0</v>
      </c>
      <c r="AB1170">
        <v>0</v>
      </c>
      <c r="AC1170">
        <v>0</v>
      </c>
      <c r="AD1170">
        <v>1</v>
      </c>
      <c r="AE1170">
        <v>2</v>
      </c>
      <c r="AF1170" t="s">
        <v>6</v>
      </c>
      <c r="AG1170">
        <v>1.28</v>
      </c>
      <c r="AH1170">
        <v>2</v>
      </c>
      <c r="AI1170">
        <v>86296836</v>
      </c>
      <c r="AJ1170">
        <v>1045</v>
      </c>
      <c r="AK1170">
        <v>0</v>
      </c>
      <c r="AL1170">
        <v>0</v>
      </c>
      <c r="AM1170">
        <v>0</v>
      </c>
      <c r="AN1170">
        <v>0</v>
      </c>
      <c r="AO1170">
        <v>0</v>
      </c>
      <c r="AP1170">
        <v>0</v>
      </c>
      <c r="AQ1170">
        <v>0</v>
      </c>
      <c r="AR1170">
        <v>0</v>
      </c>
    </row>
    <row r="1171" spans="1:44" x14ac:dyDescent="0.2">
      <c r="A1171">
        <f>ROW(Source!A671)</f>
        <v>671</v>
      </c>
      <c r="B1171">
        <v>86296854</v>
      </c>
      <c r="C1171">
        <v>86296834</v>
      </c>
      <c r="D1171">
        <v>27439431</v>
      </c>
      <c r="E1171">
        <v>1</v>
      </c>
      <c r="F1171">
        <v>1</v>
      </c>
      <c r="G1171">
        <v>1</v>
      </c>
      <c r="H1171">
        <v>2</v>
      </c>
      <c r="I1171" t="s">
        <v>977</v>
      </c>
      <c r="J1171" t="s">
        <v>978</v>
      </c>
      <c r="K1171" t="s">
        <v>979</v>
      </c>
      <c r="L1171">
        <v>1368</v>
      </c>
      <c r="N1171">
        <v>1011</v>
      </c>
      <c r="O1171" t="s">
        <v>927</v>
      </c>
      <c r="P1171" t="s">
        <v>927</v>
      </c>
      <c r="Q1171">
        <v>1</v>
      </c>
      <c r="X1171">
        <v>0.1</v>
      </c>
      <c r="Y1171">
        <v>0</v>
      </c>
      <c r="Z1171">
        <v>120.8</v>
      </c>
      <c r="AA1171">
        <v>15.54</v>
      </c>
      <c r="AB1171">
        <v>0</v>
      </c>
      <c r="AC1171">
        <v>0</v>
      </c>
      <c r="AD1171">
        <v>1</v>
      </c>
      <c r="AE1171">
        <v>0</v>
      </c>
      <c r="AF1171" t="s">
        <v>6</v>
      </c>
      <c r="AG1171">
        <v>0.1</v>
      </c>
      <c r="AH1171">
        <v>2</v>
      </c>
      <c r="AI1171">
        <v>86296837</v>
      </c>
      <c r="AJ1171">
        <v>1046</v>
      </c>
      <c r="AK1171">
        <v>0</v>
      </c>
      <c r="AL1171">
        <v>0</v>
      </c>
      <c r="AM1171">
        <v>0</v>
      </c>
      <c r="AN1171">
        <v>0</v>
      </c>
      <c r="AO1171">
        <v>0</v>
      </c>
      <c r="AP1171">
        <v>0</v>
      </c>
      <c r="AQ1171">
        <v>0</v>
      </c>
      <c r="AR1171">
        <v>0</v>
      </c>
    </row>
    <row r="1172" spans="1:44" x14ac:dyDescent="0.2">
      <c r="A1172">
        <f>ROW(Source!A671)</f>
        <v>671</v>
      </c>
      <c r="B1172">
        <v>86296855</v>
      </c>
      <c r="C1172">
        <v>86296834</v>
      </c>
      <c r="D1172">
        <v>27439499</v>
      </c>
      <c r="E1172">
        <v>1</v>
      </c>
      <c r="F1172">
        <v>1</v>
      </c>
      <c r="G1172">
        <v>1</v>
      </c>
      <c r="H1172">
        <v>2</v>
      </c>
      <c r="I1172" t="s">
        <v>930</v>
      </c>
      <c r="J1172" t="s">
        <v>931</v>
      </c>
      <c r="K1172" t="s">
        <v>932</v>
      </c>
      <c r="L1172">
        <v>1368</v>
      </c>
      <c r="N1172">
        <v>1011</v>
      </c>
      <c r="O1172" t="s">
        <v>927</v>
      </c>
      <c r="P1172" t="s">
        <v>927</v>
      </c>
      <c r="Q1172">
        <v>1</v>
      </c>
      <c r="X1172">
        <v>0.12</v>
      </c>
      <c r="Y1172">
        <v>0</v>
      </c>
      <c r="Z1172">
        <v>112.67</v>
      </c>
      <c r="AA1172">
        <v>13.61</v>
      </c>
      <c r="AB1172">
        <v>0</v>
      </c>
      <c r="AC1172">
        <v>0</v>
      </c>
      <c r="AD1172">
        <v>1</v>
      </c>
      <c r="AE1172">
        <v>0</v>
      </c>
      <c r="AF1172" t="s">
        <v>6</v>
      </c>
      <c r="AG1172">
        <v>0.12</v>
      </c>
      <c r="AH1172">
        <v>2</v>
      </c>
      <c r="AI1172">
        <v>86296838</v>
      </c>
      <c r="AJ1172">
        <v>1047</v>
      </c>
      <c r="AK1172">
        <v>0</v>
      </c>
      <c r="AL1172">
        <v>0</v>
      </c>
      <c r="AM1172">
        <v>0</v>
      </c>
      <c r="AN1172">
        <v>0</v>
      </c>
      <c r="AO1172">
        <v>0</v>
      </c>
      <c r="AP1172">
        <v>0</v>
      </c>
      <c r="AQ1172">
        <v>0</v>
      </c>
      <c r="AR1172">
        <v>0</v>
      </c>
    </row>
    <row r="1173" spans="1:44" x14ac:dyDescent="0.2">
      <c r="A1173">
        <f>ROW(Source!A671)</f>
        <v>671</v>
      </c>
      <c r="B1173">
        <v>86296856</v>
      </c>
      <c r="C1173">
        <v>86296834</v>
      </c>
      <c r="D1173">
        <v>27439505</v>
      </c>
      <c r="E1173">
        <v>1</v>
      </c>
      <c r="F1173">
        <v>1</v>
      </c>
      <c r="G1173">
        <v>1</v>
      </c>
      <c r="H1173">
        <v>2</v>
      </c>
      <c r="I1173" t="s">
        <v>1012</v>
      </c>
      <c r="J1173" t="s">
        <v>1013</v>
      </c>
      <c r="K1173" t="s">
        <v>1014</v>
      </c>
      <c r="L1173">
        <v>1368</v>
      </c>
      <c r="N1173">
        <v>1011</v>
      </c>
      <c r="O1173" t="s">
        <v>927</v>
      </c>
      <c r="P1173" t="s">
        <v>927</v>
      </c>
      <c r="Q1173">
        <v>1</v>
      </c>
      <c r="X1173">
        <v>1.06</v>
      </c>
      <c r="Y1173">
        <v>0</v>
      </c>
      <c r="Z1173">
        <v>115.5</v>
      </c>
      <c r="AA1173">
        <v>13.61</v>
      </c>
      <c r="AB1173">
        <v>0</v>
      </c>
      <c r="AC1173">
        <v>0</v>
      </c>
      <c r="AD1173">
        <v>1</v>
      </c>
      <c r="AE1173">
        <v>0</v>
      </c>
      <c r="AF1173" t="s">
        <v>6</v>
      </c>
      <c r="AG1173">
        <v>1.06</v>
      </c>
      <c r="AH1173">
        <v>2</v>
      </c>
      <c r="AI1173">
        <v>86296839</v>
      </c>
      <c r="AJ1173">
        <v>1048</v>
      </c>
      <c r="AK1173">
        <v>0</v>
      </c>
      <c r="AL1173">
        <v>0</v>
      </c>
      <c r="AM1173">
        <v>0</v>
      </c>
      <c r="AN1173">
        <v>0</v>
      </c>
      <c r="AO1173">
        <v>0</v>
      </c>
      <c r="AP1173">
        <v>0</v>
      </c>
      <c r="AQ1173">
        <v>0</v>
      </c>
      <c r="AR1173">
        <v>0</v>
      </c>
    </row>
    <row r="1174" spans="1:44" x14ac:dyDescent="0.2">
      <c r="A1174">
        <f>ROW(Source!A671)</f>
        <v>671</v>
      </c>
      <c r="B1174">
        <v>86296857</v>
      </c>
      <c r="C1174">
        <v>86296834</v>
      </c>
      <c r="D1174">
        <v>27439598</v>
      </c>
      <c r="E1174">
        <v>1</v>
      </c>
      <c r="F1174">
        <v>1</v>
      </c>
      <c r="G1174">
        <v>1</v>
      </c>
      <c r="H1174">
        <v>2</v>
      </c>
      <c r="I1174" t="s">
        <v>1000</v>
      </c>
      <c r="J1174" t="s">
        <v>1001</v>
      </c>
      <c r="K1174" t="s">
        <v>1002</v>
      </c>
      <c r="L1174">
        <v>1368</v>
      </c>
      <c r="N1174">
        <v>1011</v>
      </c>
      <c r="O1174" t="s">
        <v>927</v>
      </c>
      <c r="P1174" t="s">
        <v>927</v>
      </c>
      <c r="Q1174">
        <v>1</v>
      </c>
      <c r="X1174">
        <v>0.96</v>
      </c>
      <c r="Y1174">
        <v>0</v>
      </c>
      <c r="Z1174">
        <v>8.4600000000000009</v>
      </c>
      <c r="AA1174">
        <v>0</v>
      </c>
      <c r="AB1174">
        <v>0</v>
      </c>
      <c r="AC1174">
        <v>0</v>
      </c>
      <c r="AD1174">
        <v>1</v>
      </c>
      <c r="AE1174">
        <v>0</v>
      </c>
      <c r="AF1174" t="s">
        <v>6</v>
      </c>
      <c r="AG1174">
        <v>0.96</v>
      </c>
      <c r="AH1174">
        <v>2</v>
      </c>
      <c r="AI1174">
        <v>86296840</v>
      </c>
      <c r="AJ1174">
        <v>1049</v>
      </c>
      <c r="AK1174">
        <v>0</v>
      </c>
      <c r="AL1174">
        <v>0</v>
      </c>
      <c r="AM1174">
        <v>0</v>
      </c>
      <c r="AN1174">
        <v>0</v>
      </c>
      <c r="AO1174">
        <v>0</v>
      </c>
      <c r="AP1174">
        <v>0</v>
      </c>
      <c r="AQ1174">
        <v>0</v>
      </c>
      <c r="AR1174">
        <v>0</v>
      </c>
    </row>
    <row r="1175" spans="1:44" x14ac:dyDescent="0.2">
      <c r="A1175">
        <f>ROW(Source!A671)</f>
        <v>671</v>
      </c>
      <c r="B1175">
        <v>86296858</v>
      </c>
      <c r="C1175">
        <v>86296834</v>
      </c>
      <c r="D1175">
        <v>27439705</v>
      </c>
      <c r="E1175">
        <v>1</v>
      </c>
      <c r="F1175">
        <v>1</v>
      </c>
      <c r="G1175">
        <v>1</v>
      </c>
      <c r="H1175">
        <v>2</v>
      </c>
      <c r="I1175" t="s">
        <v>986</v>
      </c>
      <c r="J1175" t="s">
        <v>987</v>
      </c>
      <c r="K1175" t="s">
        <v>988</v>
      </c>
      <c r="L1175">
        <v>1368</v>
      </c>
      <c r="N1175">
        <v>1011</v>
      </c>
      <c r="O1175" t="s">
        <v>927</v>
      </c>
      <c r="P1175" t="s">
        <v>927</v>
      </c>
      <c r="Q1175">
        <v>1</v>
      </c>
      <c r="X1175">
        <v>2.2400000000000002</v>
      </c>
      <c r="Y1175">
        <v>0</v>
      </c>
      <c r="Z1175">
        <v>1.1000000000000001</v>
      </c>
      <c r="AA1175">
        <v>0</v>
      </c>
      <c r="AB1175">
        <v>0</v>
      </c>
      <c r="AC1175">
        <v>0</v>
      </c>
      <c r="AD1175">
        <v>1</v>
      </c>
      <c r="AE1175">
        <v>0</v>
      </c>
      <c r="AF1175" t="s">
        <v>6</v>
      </c>
      <c r="AG1175">
        <v>2.2400000000000002</v>
      </c>
      <c r="AH1175">
        <v>2</v>
      </c>
      <c r="AI1175">
        <v>86296841</v>
      </c>
      <c r="AJ1175">
        <v>1050</v>
      </c>
      <c r="AK1175">
        <v>0</v>
      </c>
      <c r="AL1175">
        <v>0</v>
      </c>
      <c r="AM1175">
        <v>0</v>
      </c>
      <c r="AN1175">
        <v>0</v>
      </c>
      <c r="AO1175">
        <v>0</v>
      </c>
      <c r="AP1175">
        <v>0</v>
      </c>
      <c r="AQ1175">
        <v>0</v>
      </c>
      <c r="AR1175">
        <v>0</v>
      </c>
    </row>
    <row r="1176" spans="1:44" x14ac:dyDescent="0.2">
      <c r="A1176">
        <f>ROW(Source!A671)</f>
        <v>671</v>
      </c>
      <c r="B1176">
        <v>86296859</v>
      </c>
      <c r="C1176">
        <v>86296834</v>
      </c>
      <c r="D1176">
        <v>27439713</v>
      </c>
      <c r="E1176">
        <v>1</v>
      </c>
      <c r="F1176">
        <v>1</v>
      </c>
      <c r="G1176">
        <v>1</v>
      </c>
      <c r="H1176">
        <v>2</v>
      </c>
      <c r="I1176" t="s">
        <v>989</v>
      </c>
      <c r="J1176" t="s">
        <v>990</v>
      </c>
      <c r="K1176" t="s">
        <v>991</v>
      </c>
      <c r="L1176">
        <v>1368</v>
      </c>
      <c r="N1176">
        <v>1011</v>
      </c>
      <c r="O1176" t="s">
        <v>927</v>
      </c>
      <c r="P1176" t="s">
        <v>927</v>
      </c>
      <c r="Q1176">
        <v>1</v>
      </c>
      <c r="X1176">
        <v>4.9800000000000004</v>
      </c>
      <c r="Y1176">
        <v>0</v>
      </c>
      <c r="Z1176">
        <v>11.76</v>
      </c>
      <c r="AA1176">
        <v>0</v>
      </c>
      <c r="AB1176">
        <v>0</v>
      </c>
      <c r="AC1176">
        <v>0</v>
      </c>
      <c r="AD1176">
        <v>1</v>
      </c>
      <c r="AE1176">
        <v>0</v>
      </c>
      <c r="AF1176" t="s">
        <v>6</v>
      </c>
      <c r="AG1176">
        <v>4.9800000000000004</v>
      </c>
      <c r="AH1176">
        <v>2</v>
      </c>
      <c r="AI1176">
        <v>86296842</v>
      </c>
      <c r="AJ1176">
        <v>1051</v>
      </c>
      <c r="AK1176">
        <v>0</v>
      </c>
      <c r="AL1176">
        <v>0</v>
      </c>
      <c r="AM1176">
        <v>0</v>
      </c>
      <c r="AN1176">
        <v>0</v>
      </c>
      <c r="AO1176">
        <v>0</v>
      </c>
      <c r="AP1176">
        <v>0</v>
      </c>
      <c r="AQ1176">
        <v>0</v>
      </c>
      <c r="AR1176">
        <v>0</v>
      </c>
    </row>
    <row r="1177" spans="1:44" x14ac:dyDescent="0.2">
      <c r="A1177">
        <f>ROW(Source!A671)</f>
        <v>671</v>
      </c>
      <c r="B1177">
        <v>86296860</v>
      </c>
      <c r="C1177">
        <v>86296834</v>
      </c>
      <c r="D1177">
        <v>27439719</v>
      </c>
      <c r="E1177">
        <v>1</v>
      </c>
      <c r="F1177">
        <v>1</v>
      </c>
      <c r="G1177">
        <v>1</v>
      </c>
      <c r="H1177">
        <v>2</v>
      </c>
      <c r="I1177" t="s">
        <v>992</v>
      </c>
      <c r="J1177" t="s">
        <v>993</v>
      </c>
      <c r="K1177" t="s">
        <v>994</v>
      </c>
      <c r="L1177">
        <v>1368</v>
      </c>
      <c r="N1177">
        <v>1011</v>
      </c>
      <c r="O1177" t="s">
        <v>927</v>
      </c>
      <c r="P1177" t="s">
        <v>927</v>
      </c>
      <c r="Q1177">
        <v>1</v>
      </c>
      <c r="X1177">
        <v>0.25</v>
      </c>
      <c r="Y1177">
        <v>0</v>
      </c>
      <c r="Z1177">
        <v>6.57</v>
      </c>
      <c r="AA1177">
        <v>0</v>
      </c>
      <c r="AB1177">
        <v>0</v>
      </c>
      <c r="AC1177">
        <v>0</v>
      </c>
      <c r="AD1177">
        <v>1</v>
      </c>
      <c r="AE1177">
        <v>0</v>
      </c>
      <c r="AF1177" t="s">
        <v>6</v>
      </c>
      <c r="AG1177">
        <v>0.25</v>
      </c>
      <c r="AH1177">
        <v>2</v>
      </c>
      <c r="AI1177">
        <v>86296843</v>
      </c>
      <c r="AJ1177">
        <v>1052</v>
      </c>
      <c r="AK1177">
        <v>0</v>
      </c>
      <c r="AL1177">
        <v>0</v>
      </c>
      <c r="AM1177">
        <v>0</v>
      </c>
      <c r="AN1177">
        <v>0</v>
      </c>
      <c r="AO1177">
        <v>0</v>
      </c>
      <c r="AP1177">
        <v>0</v>
      </c>
      <c r="AQ1177">
        <v>0</v>
      </c>
      <c r="AR1177">
        <v>0</v>
      </c>
    </row>
    <row r="1178" spans="1:44" x14ac:dyDescent="0.2">
      <c r="A1178">
        <f>ROW(Source!A671)</f>
        <v>671</v>
      </c>
      <c r="B1178">
        <v>86296861</v>
      </c>
      <c r="C1178">
        <v>86296834</v>
      </c>
      <c r="D1178">
        <v>27441327</v>
      </c>
      <c r="E1178">
        <v>1</v>
      </c>
      <c r="F1178">
        <v>1</v>
      </c>
      <c r="G1178">
        <v>1</v>
      </c>
      <c r="H1178">
        <v>2</v>
      </c>
      <c r="I1178" t="s">
        <v>936</v>
      </c>
      <c r="J1178" t="s">
        <v>937</v>
      </c>
      <c r="K1178" t="s">
        <v>938</v>
      </c>
      <c r="L1178">
        <v>1368</v>
      </c>
      <c r="N1178">
        <v>1011</v>
      </c>
      <c r="O1178" t="s">
        <v>927</v>
      </c>
      <c r="P1178" t="s">
        <v>927</v>
      </c>
      <c r="Q1178">
        <v>1</v>
      </c>
      <c r="X1178">
        <v>0.19</v>
      </c>
      <c r="Y1178">
        <v>0</v>
      </c>
      <c r="Z1178">
        <v>93.37</v>
      </c>
      <c r="AA1178">
        <v>11.69</v>
      </c>
      <c r="AB1178">
        <v>0</v>
      </c>
      <c r="AC1178">
        <v>0</v>
      </c>
      <c r="AD1178">
        <v>1</v>
      </c>
      <c r="AE1178">
        <v>0</v>
      </c>
      <c r="AF1178" t="s">
        <v>6</v>
      </c>
      <c r="AG1178">
        <v>0.19</v>
      </c>
      <c r="AH1178">
        <v>2</v>
      </c>
      <c r="AI1178">
        <v>86296844</v>
      </c>
      <c r="AJ1178">
        <v>1053</v>
      </c>
      <c r="AK1178">
        <v>0</v>
      </c>
      <c r="AL1178">
        <v>0</v>
      </c>
      <c r="AM1178">
        <v>0</v>
      </c>
      <c r="AN1178">
        <v>0</v>
      </c>
      <c r="AO1178">
        <v>0</v>
      </c>
      <c r="AP1178">
        <v>0</v>
      </c>
      <c r="AQ1178">
        <v>0</v>
      </c>
      <c r="AR1178">
        <v>0</v>
      </c>
    </row>
    <row r="1179" spans="1:44" x14ac:dyDescent="0.2">
      <c r="A1179">
        <f>ROW(Source!A671)</f>
        <v>671</v>
      </c>
      <c r="B1179">
        <v>86296862</v>
      </c>
      <c r="C1179">
        <v>86296834</v>
      </c>
      <c r="D1179">
        <v>27371625</v>
      </c>
      <c r="E1179">
        <v>1</v>
      </c>
      <c r="F1179">
        <v>1</v>
      </c>
      <c r="G1179">
        <v>1</v>
      </c>
      <c r="H1179">
        <v>3</v>
      </c>
      <c r="I1179" t="s">
        <v>1071</v>
      </c>
      <c r="J1179" t="s">
        <v>1072</v>
      </c>
      <c r="K1179" t="s">
        <v>1073</v>
      </c>
      <c r="L1179">
        <v>1348</v>
      </c>
      <c r="N1179">
        <v>1009</v>
      </c>
      <c r="O1179" t="s">
        <v>63</v>
      </c>
      <c r="P1179" t="s">
        <v>63</v>
      </c>
      <c r="Q1179">
        <v>1000</v>
      </c>
      <c r="X1179">
        <v>1E-4</v>
      </c>
      <c r="Y1179">
        <v>37900</v>
      </c>
      <c r="Z1179">
        <v>0</v>
      </c>
      <c r="AA1179">
        <v>0</v>
      </c>
      <c r="AB1179">
        <v>0</v>
      </c>
      <c r="AC1179">
        <v>0</v>
      </c>
      <c r="AD1179">
        <v>1</v>
      </c>
      <c r="AE1179">
        <v>0</v>
      </c>
      <c r="AF1179" t="s">
        <v>6</v>
      </c>
      <c r="AG1179">
        <v>1E-4</v>
      </c>
      <c r="AH1179">
        <v>3</v>
      </c>
      <c r="AI1179">
        <v>-1</v>
      </c>
      <c r="AJ1179" t="s">
        <v>6</v>
      </c>
      <c r="AK1179">
        <v>4</v>
      </c>
      <c r="AL1179">
        <v>-3.79</v>
      </c>
      <c r="AM1179">
        <v>0</v>
      </c>
      <c r="AN1179">
        <v>0</v>
      </c>
      <c r="AO1179">
        <v>0</v>
      </c>
      <c r="AP1179">
        <v>0</v>
      </c>
      <c r="AQ1179">
        <v>0</v>
      </c>
      <c r="AR1179">
        <v>1</v>
      </c>
    </row>
    <row r="1180" spans="1:44" x14ac:dyDescent="0.2">
      <c r="A1180">
        <f>ROW(Source!A671)</f>
        <v>671</v>
      </c>
      <c r="B1180">
        <v>86296863</v>
      </c>
      <c r="C1180">
        <v>86296834</v>
      </c>
      <c r="D1180">
        <v>27371079</v>
      </c>
      <c r="E1180">
        <v>1</v>
      </c>
      <c r="F1180">
        <v>1</v>
      </c>
      <c r="G1180">
        <v>1</v>
      </c>
      <c r="H1180">
        <v>3</v>
      </c>
      <c r="I1180" t="s">
        <v>249</v>
      </c>
      <c r="J1180" t="s">
        <v>251</v>
      </c>
      <c r="K1180" t="s">
        <v>250</v>
      </c>
      <c r="L1180">
        <v>1339</v>
      </c>
      <c r="N1180">
        <v>1007</v>
      </c>
      <c r="O1180" t="s">
        <v>32</v>
      </c>
      <c r="P1180" t="s">
        <v>32</v>
      </c>
      <c r="Q1180">
        <v>1</v>
      </c>
      <c r="X1180">
        <v>1.95</v>
      </c>
      <c r="Y1180">
        <v>6.22</v>
      </c>
      <c r="Z1180">
        <v>0</v>
      </c>
      <c r="AA1180">
        <v>0</v>
      </c>
      <c r="AB1180">
        <v>0</v>
      </c>
      <c r="AC1180">
        <v>0</v>
      </c>
      <c r="AD1180">
        <v>1</v>
      </c>
      <c r="AE1180">
        <v>0</v>
      </c>
      <c r="AF1180" t="s">
        <v>6</v>
      </c>
      <c r="AG1180">
        <v>1.95</v>
      </c>
      <c r="AH1180">
        <v>2</v>
      </c>
      <c r="AI1180">
        <v>86296845</v>
      </c>
      <c r="AJ1180">
        <v>1054</v>
      </c>
      <c r="AK1180">
        <v>3</v>
      </c>
      <c r="AL1180">
        <v>-12.129</v>
      </c>
      <c r="AM1180">
        <v>0</v>
      </c>
      <c r="AN1180">
        <v>0</v>
      </c>
      <c r="AO1180">
        <v>0</v>
      </c>
      <c r="AP1180">
        <v>0</v>
      </c>
      <c r="AQ1180">
        <v>0</v>
      </c>
      <c r="AR1180">
        <v>1</v>
      </c>
    </row>
    <row r="1181" spans="1:44" x14ac:dyDescent="0.2">
      <c r="A1181">
        <f>ROW(Source!A671)</f>
        <v>671</v>
      </c>
      <c r="B1181">
        <v>86296864</v>
      </c>
      <c r="C1181">
        <v>86296834</v>
      </c>
      <c r="D1181">
        <v>27377902</v>
      </c>
      <c r="E1181">
        <v>1</v>
      </c>
      <c r="F1181">
        <v>1</v>
      </c>
      <c r="G1181">
        <v>1</v>
      </c>
      <c r="H1181">
        <v>3</v>
      </c>
      <c r="I1181" t="s">
        <v>1074</v>
      </c>
      <c r="J1181" t="s">
        <v>1075</v>
      </c>
      <c r="K1181" t="s">
        <v>1076</v>
      </c>
      <c r="L1181">
        <v>1348</v>
      </c>
      <c r="N1181">
        <v>1009</v>
      </c>
      <c r="O1181" t="s">
        <v>63</v>
      </c>
      <c r="P1181" t="s">
        <v>63</v>
      </c>
      <c r="Q1181">
        <v>1000</v>
      </c>
      <c r="X1181">
        <v>3.0000000000000001E-5</v>
      </c>
      <c r="Y1181">
        <v>4965.4399999999996</v>
      </c>
      <c r="Z1181">
        <v>0</v>
      </c>
      <c r="AA1181">
        <v>0</v>
      </c>
      <c r="AB1181">
        <v>0</v>
      </c>
      <c r="AC1181">
        <v>0</v>
      </c>
      <c r="AD1181">
        <v>1</v>
      </c>
      <c r="AE1181">
        <v>0</v>
      </c>
      <c r="AF1181" t="s">
        <v>6</v>
      </c>
      <c r="AG1181">
        <v>3.0000000000000001E-5</v>
      </c>
      <c r="AH1181">
        <v>3</v>
      </c>
      <c r="AI1181">
        <v>-1</v>
      </c>
      <c r="AJ1181" t="s">
        <v>6</v>
      </c>
      <c r="AK1181">
        <v>4</v>
      </c>
      <c r="AL1181">
        <v>-0.14896319999999999</v>
      </c>
      <c r="AM1181">
        <v>0</v>
      </c>
      <c r="AN1181">
        <v>0</v>
      </c>
      <c r="AO1181">
        <v>0</v>
      </c>
      <c r="AP1181">
        <v>0</v>
      </c>
      <c r="AQ1181">
        <v>0</v>
      </c>
      <c r="AR1181">
        <v>1</v>
      </c>
    </row>
    <row r="1182" spans="1:44" x14ac:dyDescent="0.2">
      <c r="A1182">
        <f>ROW(Source!A671)</f>
        <v>671</v>
      </c>
      <c r="B1182">
        <v>86296865</v>
      </c>
      <c r="C1182">
        <v>86296834</v>
      </c>
      <c r="D1182">
        <v>27378107</v>
      </c>
      <c r="E1182">
        <v>1</v>
      </c>
      <c r="F1182">
        <v>1</v>
      </c>
      <c r="G1182">
        <v>1</v>
      </c>
      <c r="H1182">
        <v>3</v>
      </c>
      <c r="I1182" t="s">
        <v>1077</v>
      </c>
      <c r="J1182" t="s">
        <v>1078</v>
      </c>
      <c r="K1182" t="s">
        <v>1079</v>
      </c>
      <c r="L1182">
        <v>1348</v>
      </c>
      <c r="N1182">
        <v>1009</v>
      </c>
      <c r="O1182" t="s">
        <v>63</v>
      </c>
      <c r="P1182" t="s">
        <v>63</v>
      </c>
      <c r="Q1182">
        <v>1000</v>
      </c>
      <c r="X1182">
        <v>1.9400000000000001E-3</v>
      </c>
      <c r="Y1182">
        <v>4950</v>
      </c>
      <c r="Z1182">
        <v>0</v>
      </c>
      <c r="AA1182">
        <v>0</v>
      </c>
      <c r="AB1182">
        <v>0</v>
      </c>
      <c r="AC1182">
        <v>0</v>
      </c>
      <c r="AD1182">
        <v>1</v>
      </c>
      <c r="AE1182">
        <v>0</v>
      </c>
      <c r="AF1182" t="s">
        <v>6</v>
      </c>
      <c r="AG1182">
        <v>1.9400000000000001E-3</v>
      </c>
      <c r="AH1182">
        <v>3</v>
      </c>
      <c r="AI1182">
        <v>-1</v>
      </c>
      <c r="AJ1182" t="s">
        <v>6</v>
      </c>
      <c r="AK1182">
        <v>4</v>
      </c>
      <c r="AL1182">
        <v>-9.6029999999999998</v>
      </c>
      <c r="AM1182">
        <v>0</v>
      </c>
      <c r="AN1182">
        <v>0</v>
      </c>
      <c r="AO1182">
        <v>0</v>
      </c>
      <c r="AP1182">
        <v>0</v>
      </c>
      <c r="AQ1182">
        <v>0</v>
      </c>
      <c r="AR1182">
        <v>1</v>
      </c>
    </row>
    <row r="1183" spans="1:44" x14ac:dyDescent="0.2">
      <c r="A1183">
        <f>ROW(Source!A671)</f>
        <v>671</v>
      </c>
      <c r="B1183">
        <v>86296866</v>
      </c>
      <c r="C1183">
        <v>86296834</v>
      </c>
      <c r="D1183">
        <v>27378266</v>
      </c>
      <c r="E1183">
        <v>1</v>
      </c>
      <c r="F1183">
        <v>1</v>
      </c>
      <c r="G1183">
        <v>1</v>
      </c>
      <c r="H1183">
        <v>3</v>
      </c>
      <c r="I1183" t="s">
        <v>1080</v>
      </c>
      <c r="J1183" t="s">
        <v>1081</v>
      </c>
      <c r="K1183" t="s">
        <v>1082</v>
      </c>
      <c r="L1183">
        <v>1348</v>
      </c>
      <c r="N1183">
        <v>1009</v>
      </c>
      <c r="O1183" t="s">
        <v>63</v>
      </c>
      <c r="P1183" t="s">
        <v>63</v>
      </c>
      <c r="Q1183">
        <v>1000</v>
      </c>
      <c r="X1183">
        <v>3.1E-2</v>
      </c>
      <c r="Y1183">
        <v>10815</v>
      </c>
      <c r="Z1183">
        <v>0</v>
      </c>
      <c r="AA1183">
        <v>0</v>
      </c>
      <c r="AB1183">
        <v>0</v>
      </c>
      <c r="AC1183">
        <v>0</v>
      </c>
      <c r="AD1183">
        <v>1</v>
      </c>
      <c r="AE1183">
        <v>0</v>
      </c>
      <c r="AF1183" t="s">
        <v>6</v>
      </c>
      <c r="AG1183">
        <v>3.1E-2</v>
      </c>
      <c r="AH1183">
        <v>3</v>
      </c>
      <c r="AI1183">
        <v>-1</v>
      </c>
      <c r="AJ1183" t="s">
        <v>6</v>
      </c>
      <c r="AK1183">
        <v>4</v>
      </c>
      <c r="AL1183">
        <v>-335.26499999999999</v>
      </c>
      <c r="AM1183">
        <v>0</v>
      </c>
      <c r="AN1183">
        <v>0</v>
      </c>
      <c r="AO1183">
        <v>0</v>
      </c>
      <c r="AP1183">
        <v>0</v>
      </c>
      <c r="AQ1183">
        <v>0</v>
      </c>
      <c r="AR1183">
        <v>1</v>
      </c>
    </row>
    <row r="1184" spans="1:44" x14ac:dyDescent="0.2">
      <c r="A1184">
        <f>ROW(Source!A671)</f>
        <v>671</v>
      </c>
      <c r="B1184">
        <v>86296867</v>
      </c>
      <c r="C1184">
        <v>86296834</v>
      </c>
      <c r="D1184">
        <v>27378501</v>
      </c>
      <c r="E1184">
        <v>1</v>
      </c>
      <c r="F1184">
        <v>1</v>
      </c>
      <c r="G1184">
        <v>1</v>
      </c>
      <c r="H1184">
        <v>3</v>
      </c>
      <c r="I1184" t="s">
        <v>1083</v>
      </c>
      <c r="J1184" t="s">
        <v>1084</v>
      </c>
      <c r="K1184" t="s">
        <v>1085</v>
      </c>
      <c r="L1184">
        <v>1348</v>
      </c>
      <c r="N1184">
        <v>1009</v>
      </c>
      <c r="O1184" t="s">
        <v>63</v>
      </c>
      <c r="P1184" t="s">
        <v>63</v>
      </c>
      <c r="Q1184">
        <v>1000</v>
      </c>
      <c r="X1184">
        <v>4.0000000000000001E-3</v>
      </c>
      <c r="Y1184">
        <v>9100</v>
      </c>
      <c r="Z1184">
        <v>0</v>
      </c>
      <c r="AA1184">
        <v>0</v>
      </c>
      <c r="AB1184">
        <v>0</v>
      </c>
      <c r="AC1184">
        <v>0</v>
      </c>
      <c r="AD1184">
        <v>1</v>
      </c>
      <c r="AE1184">
        <v>0</v>
      </c>
      <c r="AF1184" t="s">
        <v>6</v>
      </c>
      <c r="AG1184">
        <v>4.0000000000000001E-3</v>
      </c>
      <c r="AH1184">
        <v>3</v>
      </c>
      <c r="AI1184">
        <v>-1</v>
      </c>
      <c r="AJ1184" t="s">
        <v>6</v>
      </c>
      <c r="AK1184">
        <v>4</v>
      </c>
      <c r="AL1184">
        <v>-36.4</v>
      </c>
      <c r="AM1184">
        <v>0</v>
      </c>
      <c r="AN1184">
        <v>0</v>
      </c>
      <c r="AO1184">
        <v>0</v>
      </c>
      <c r="AP1184">
        <v>0</v>
      </c>
      <c r="AQ1184">
        <v>0</v>
      </c>
      <c r="AR1184">
        <v>1</v>
      </c>
    </row>
    <row r="1185" spans="1:44" x14ac:dyDescent="0.2">
      <c r="A1185">
        <f>ROW(Source!A671)</f>
        <v>671</v>
      </c>
      <c r="B1185">
        <v>86296868</v>
      </c>
      <c r="C1185">
        <v>86296834</v>
      </c>
      <c r="D1185">
        <v>27378576</v>
      </c>
      <c r="E1185">
        <v>1</v>
      </c>
      <c r="F1185">
        <v>1</v>
      </c>
      <c r="G1185">
        <v>1</v>
      </c>
      <c r="H1185">
        <v>3</v>
      </c>
      <c r="I1185" t="s">
        <v>1040</v>
      </c>
      <c r="J1185" t="s">
        <v>1041</v>
      </c>
      <c r="K1185" t="s">
        <v>62</v>
      </c>
      <c r="L1185">
        <v>1348</v>
      </c>
      <c r="N1185">
        <v>1009</v>
      </c>
      <c r="O1185" t="s">
        <v>63</v>
      </c>
      <c r="P1185" t="s">
        <v>63</v>
      </c>
      <c r="Q1185">
        <v>1000</v>
      </c>
      <c r="X1185">
        <v>1.0000000000000001E-5</v>
      </c>
      <c r="Y1185">
        <v>12050</v>
      </c>
      <c r="Z1185">
        <v>0</v>
      </c>
      <c r="AA1185">
        <v>0</v>
      </c>
      <c r="AB1185">
        <v>0</v>
      </c>
      <c r="AC1185">
        <v>0</v>
      </c>
      <c r="AD1185">
        <v>1</v>
      </c>
      <c r="AE1185">
        <v>0</v>
      </c>
      <c r="AF1185" t="s">
        <v>6</v>
      </c>
      <c r="AG1185">
        <v>1.0000000000000001E-5</v>
      </c>
      <c r="AH1185">
        <v>3</v>
      </c>
      <c r="AI1185">
        <v>-1</v>
      </c>
      <c r="AJ1185" t="s">
        <v>6</v>
      </c>
      <c r="AK1185">
        <v>4</v>
      </c>
      <c r="AL1185">
        <v>-0.12050000000000001</v>
      </c>
      <c r="AM1185">
        <v>0</v>
      </c>
      <c r="AN1185">
        <v>0</v>
      </c>
      <c r="AO1185">
        <v>0</v>
      </c>
      <c r="AP1185">
        <v>0</v>
      </c>
      <c r="AQ1185">
        <v>0</v>
      </c>
      <c r="AR1185">
        <v>1</v>
      </c>
    </row>
    <row r="1186" spans="1:44" x14ac:dyDescent="0.2">
      <c r="A1186">
        <f>ROW(Source!A671)</f>
        <v>671</v>
      </c>
      <c r="B1186">
        <v>86296869</v>
      </c>
      <c r="C1186">
        <v>86296834</v>
      </c>
      <c r="D1186">
        <v>27371084</v>
      </c>
      <c r="E1186">
        <v>1</v>
      </c>
      <c r="F1186">
        <v>1</v>
      </c>
      <c r="G1186">
        <v>1</v>
      </c>
      <c r="H1186">
        <v>3</v>
      </c>
      <c r="I1186" t="s">
        <v>255</v>
      </c>
      <c r="J1186" t="s">
        <v>257</v>
      </c>
      <c r="K1186" t="s">
        <v>256</v>
      </c>
      <c r="L1186">
        <v>1346</v>
      </c>
      <c r="N1186">
        <v>1009</v>
      </c>
      <c r="O1186" t="s">
        <v>182</v>
      </c>
      <c r="P1186" t="s">
        <v>182</v>
      </c>
      <c r="Q1186">
        <v>1</v>
      </c>
      <c r="X1186">
        <v>0.59</v>
      </c>
      <c r="Y1186">
        <v>6.12</v>
      </c>
      <c r="Z1186">
        <v>0</v>
      </c>
      <c r="AA1186">
        <v>0</v>
      </c>
      <c r="AB1186">
        <v>0</v>
      </c>
      <c r="AC1186">
        <v>0</v>
      </c>
      <c r="AD1186">
        <v>1</v>
      </c>
      <c r="AE1186">
        <v>0</v>
      </c>
      <c r="AF1186" t="s">
        <v>6</v>
      </c>
      <c r="AG1186">
        <v>0.59</v>
      </c>
      <c r="AH1186">
        <v>2</v>
      </c>
      <c r="AI1186">
        <v>86296847</v>
      </c>
      <c r="AJ1186">
        <v>1056</v>
      </c>
      <c r="AK1186">
        <v>3</v>
      </c>
      <c r="AL1186">
        <v>-3.6107999999999998</v>
      </c>
      <c r="AM1186">
        <v>0</v>
      </c>
      <c r="AN1186">
        <v>0</v>
      </c>
      <c r="AO1186">
        <v>0</v>
      </c>
      <c r="AP1186">
        <v>0</v>
      </c>
      <c r="AQ1186">
        <v>0</v>
      </c>
      <c r="AR1186">
        <v>1</v>
      </c>
    </row>
    <row r="1187" spans="1:44" x14ac:dyDescent="0.2">
      <c r="A1187">
        <f>ROW(Source!A671)</f>
        <v>671</v>
      </c>
      <c r="B1187">
        <v>86296870</v>
      </c>
      <c r="C1187">
        <v>86296834</v>
      </c>
      <c r="D1187">
        <v>27374681</v>
      </c>
      <c r="E1187">
        <v>1</v>
      </c>
      <c r="F1187">
        <v>1</v>
      </c>
      <c r="G1187">
        <v>1</v>
      </c>
      <c r="H1187">
        <v>3</v>
      </c>
      <c r="I1187" t="s">
        <v>1086</v>
      </c>
      <c r="J1187" t="s">
        <v>1087</v>
      </c>
      <c r="K1187" t="s">
        <v>1088</v>
      </c>
      <c r="L1187">
        <v>1348</v>
      </c>
      <c r="N1187">
        <v>1009</v>
      </c>
      <c r="O1187" t="s">
        <v>63</v>
      </c>
      <c r="P1187" t="s">
        <v>63</v>
      </c>
      <c r="Q1187">
        <v>1000</v>
      </c>
      <c r="X1187">
        <v>5.9999999999999995E-4</v>
      </c>
      <c r="Y1187">
        <v>9169.91</v>
      </c>
      <c r="Z1187">
        <v>0</v>
      </c>
      <c r="AA1187">
        <v>0</v>
      </c>
      <c r="AB1187">
        <v>0</v>
      </c>
      <c r="AC1187">
        <v>0</v>
      </c>
      <c r="AD1187">
        <v>1</v>
      </c>
      <c r="AE1187">
        <v>0</v>
      </c>
      <c r="AF1187" t="s">
        <v>6</v>
      </c>
      <c r="AG1187">
        <v>5.9999999999999995E-4</v>
      </c>
      <c r="AH1187">
        <v>3</v>
      </c>
      <c r="AI1187">
        <v>-1</v>
      </c>
      <c r="AJ1187" t="s">
        <v>6</v>
      </c>
      <c r="AK1187">
        <v>4</v>
      </c>
      <c r="AL1187">
        <v>-5.5019459999999993</v>
      </c>
      <c r="AM1187">
        <v>0</v>
      </c>
      <c r="AN1187">
        <v>0</v>
      </c>
      <c r="AO1187">
        <v>0</v>
      </c>
      <c r="AP1187">
        <v>0</v>
      </c>
      <c r="AQ1187">
        <v>0</v>
      </c>
      <c r="AR1187">
        <v>1</v>
      </c>
    </row>
    <row r="1188" spans="1:44" x14ac:dyDescent="0.2">
      <c r="A1188">
        <f>ROW(Source!A671)</f>
        <v>671</v>
      </c>
      <c r="B1188">
        <v>86296871</v>
      </c>
      <c r="C1188">
        <v>86296834</v>
      </c>
      <c r="D1188">
        <v>27379623</v>
      </c>
      <c r="E1188">
        <v>1</v>
      </c>
      <c r="F1188">
        <v>1</v>
      </c>
      <c r="G1188">
        <v>1</v>
      </c>
      <c r="H1188">
        <v>3</v>
      </c>
      <c r="I1188" t="s">
        <v>1089</v>
      </c>
      <c r="J1188" t="s">
        <v>1090</v>
      </c>
      <c r="K1188" t="s">
        <v>1091</v>
      </c>
      <c r="L1188">
        <v>1339</v>
      </c>
      <c r="N1188">
        <v>1007</v>
      </c>
      <c r="O1188" t="s">
        <v>32</v>
      </c>
      <c r="P1188" t="s">
        <v>32</v>
      </c>
      <c r="Q1188">
        <v>1</v>
      </c>
      <c r="X1188">
        <v>1.0300000000000001E-3</v>
      </c>
      <c r="Y1188">
        <v>1700</v>
      </c>
      <c r="Z1188">
        <v>0</v>
      </c>
      <c r="AA1188">
        <v>0</v>
      </c>
      <c r="AB1188">
        <v>0</v>
      </c>
      <c r="AC1188">
        <v>0</v>
      </c>
      <c r="AD1188">
        <v>1</v>
      </c>
      <c r="AE1188">
        <v>0</v>
      </c>
      <c r="AF1188" t="s">
        <v>6</v>
      </c>
      <c r="AG1188">
        <v>1.0300000000000001E-3</v>
      </c>
      <c r="AH1188">
        <v>3</v>
      </c>
      <c r="AI1188">
        <v>-1</v>
      </c>
      <c r="AJ1188" t="s">
        <v>6</v>
      </c>
      <c r="AK1188">
        <v>4</v>
      </c>
      <c r="AL1188">
        <v>-1.7510000000000001</v>
      </c>
      <c r="AM1188">
        <v>0</v>
      </c>
      <c r="AN1188">
        <v>0</v>
      </c>
      <c r="AO1188">
        <v>0</v>
      </c>
      <c r="AP1188">
        <v>0</v>
      </c>
      <c r="AQ1188">
        <v>0</v>
      </c>
      <c r="AR1188">
        <v>1</v>
      </c>
    </row>
    <row r="1189" spans="1:44" x14ac:dyDescent="0.2">
      <c r="A1189">
        <f>ROW(Source!A671)</f>
        <v>671</v>
      </c>
      <c r="B1189">
        <v>86296872</v>
      </c>
      <c r="C1189">
        <v>86296834</v>
      </c>
      <c r="D1189">
        <v>27386415</v>
      </c>
      <c r="E1189">
        <v>1</v>
      </c>
      <c r="F1189">
        <v>1</v>
      </c>
      <c r="G1189">
        <v>1</v>
      </c>
      <c r="H1189">
        <v>3</v>
      </c>
      <c r="I1189" t="s">
        <v>1092</v>
      </c>
      <c r="J1189" t="s">
        <v>1093</v>
      </c>
      <c r="K1189" t="s">
        <v>1094</v>
      </c>
      <c r="L1189">
        <v>1348</v>
      </c>
      <c r="N1189">
        <v>1009</v>
      </c>
      <c r="O1189" t="s">
        <v>63</v>
      </c>
      <c r="P1189" t="s">
        <v>63</v>
      </c>
      <c r="Q1189">
        <v>1000</v>
      </c>
      <c r="X1189">
        <v>3.1E-4</v>
      </c>
      <c r="Y1189">
        <v>15620</v>
      </c>
      <c r="Z1189">
        <v>0</v>
      </c>
      <c r="AA1189">
        <v>0</v>
      </c>
      <c r="AB1189">
        <v>0</v>
      </c>
      <c r="AC1189">
        <v>0</v>
      </c>
      <c r="AD1189">
        <v>1</v>
      </c>
      <c r="AE1189">
        <v>0</v>
      </c>
      <c r="AF1189" t="s">
        <v>6</v>
      </c>
      <c r="AG1189">
        <v>3.1E-4</v>
      </c>
      <c r="AH1189">
        <v>3</v>
      </c>
      <c r="AI1189">
        <v>-1</v>
      </c>
      <c r="AJ1189" t="s">
        <v>6</v>
      </c>
      <c r="AK1189">
        <v>4</v>
      </c>
      <c r="AL1189">
        <v>-4.8422000000000001</v>
      </c>
      <c r="AM1189">
        <v>0</v>
      </c>
      <c r="AN1189">
        <v>0</v>
      </c>
      <c r="AO1189">
        <v>0</v>
      </c>
      <c r="AP1189">
        <v>0</v>
      </c>
      <c r="AQ1189">
        <v>0</v>
      </c>
      <c r="AR1189">
        <v>1</v>
      </c>
    </row>
    <row r="1190" spans="1:44" x14ac:dyDescent="0.2">
      <c r="A1190">
        <f>ROW(Source!A671)</f>
        <v>671</v>
      </c>
      <c r="B1190">
        <v>86296873</v>
      </c>
      <c r="C1190">
        <v>86296834</v>
      </c>
      <c r="D1190">
        <v>27391761</v>
      </c>
      <c r="E1190">
        <v>1</v>
      </c>
      <c r="F1190">
        <v>1</v>
      </c>
      <c r="G1190">
        <v>1</v>
      </c>
      <c r="H1190">
        <v>3</v>
      </c>
      <c r="I1190" t="s">
        <v>1095</v>
      </c>
      <c r="J1190" t="s">
        <v>1096</v>
      </c>
      <c r="K1190" t="s">
        <v>1097</v>
      </c>
      <c r="L1190">
        <v>1348</v>
      </c>
      <c r="N1190">
        <v>1009</v>
      </c>
      <c r="O1190" t="s">
        <v>63</v>
      </c>
      <c r="P1190" t="s">
        <v>63</v>
      </c>
      <c r="Q1190">
        <v>1000</v>
      </c>
      <c r="X1190">
        <v>5.0000000000000001E-3</v>
      </c>
      <c r="Y1190">
        <v>10988.93</v>
      </c>
      <c r="Z1190">
        <v>0</v>
      </c>
      <c r="AA1190">
        <v>0</v>
      </c>
      <c r="AB1190">
        <v>0</v>
      </c>
      <c r="AC1190">
        <v>0</v>
      </c>
      <c r="AD1190">
        <v>1</v>
      </c>
      <c r="AE1190">
        <v>0</v>
      </c>
      <c r="AF1190" t="s">
        <v>6</v>
      </c>
      <c r="AG1190">
        <v>5.0000000000000001E-3</v>
      </c>
      <c r="AH1190">
        <v>3</v>
      </c>
      <c r="AI1190">
        <v>-1</v>
      </c>
      <c r="AJ1190" t="s">
        <v>6</v>
      </c>
      <c r="AK1190">
        <v>4</v>
      </c>
      <c r="AL1190">
        <v>-54.944650000000003</v>
      </c>
      <c r="AM1190">
        <v>0</v>
      </c>
      <c r="AN1190">
        <v>0</v>
      </c>
      <c r="AO1190">
        <v>0</v>
      </c>
      <c r="AP1190">
        <v>0</v>
      </c>
      <c r="AQ1190">
        <v>0</v>
      </c>
      <c r="AR1190">
        <v>1</v>
      </c>
    </row>
    <row r="1191" spans="1:44" x14ac:dyDescent="0.2">
      <c r="A1191">
        <f>ROW(Source!A671)</f>
        <v>671</v>
      </c>
      <c r="B1191">
        <v>86296874</v>
      </c>
      <c r="C1191">
        <v>86296834</v>
      </c>
      <c r="D1191">
        <v>27390428</v>
      </c>
      <c r="E1191">
        <v>1</v>
      </c>
      <c r="F1191">
        <v>1</v>
      </c>
      <c r="G1191">
        <v>1</v>
      </c>
      <c r="H1191">
        <v>3</v>
      </c>
      <c r="I1191" t="s">
        <v>1098</v>
      </c>
      <c r="J1191" t="s">
        <v>1099</v>
      </c>
      <c r="K1191" t="s">
        <v>1100</v>
      </c>
      <c r="L1191">
        <v>1348</v>
      </c>
      <c r="N1191">
        <v>1009</v>
      </c>
      <c r="O1191" t="s">
        <v>63</v>
      </c>
      <c r="P1191" t="s">
        <v>63</v>
      </c>
      <c r="Q1191">
        <v>1000</v>
      </c>
      <c r="X1191">
        <v>1</v>
      </c>
      <c r="Y1191">
        <v>0</v>
      </c>
      <c r="Z1191">
        <v>0</v>
      </c>
      <c r="AA1191">
        <v>0</v>
      </c>
      <c r="AB1191">
        <v>0</v>
      </c>
      <c r="AC1191">
        <v>0</v>
      </c>
      <c r="AD1191">
        <v>0</v>
      </c>
      <c r="AE1191">
        <v>0</v>
      </c>
      <c r="AF1191" t="s">
        <v>6</v>
      </c>
      <c r="AG1191">
        <v>1</v>
      </c>
      <c r="AH1191">
        <v>3</v>
      </c>
      <c r="AI1191">
        <v>-1</v>
      </c>
      <c r="AJ1191" t="s">
        <v>6</v>
      </c>
      <c r="AK1191">
        <v>0</v>
      </c>
      <c r="AL1191">
        <v>0</v>
      </c>
      <c r="AM1191">
        <v>0</v>
      </c>
      <c r="AN1191">
        <v>0</v>
      </c>
      <c r="AO1191">
        <v>0</v>
      </c>
      <c r="AP1191">
        <v>0</v>
      </c>
      <c r="AQ1191">
        <v>0</v>
      </c>
      <c r="AR1191">
        <v>0</v>
      </c>
    </row>
    <row r="1192" spans="1:44" x14ac:dyDescent="0.2">
      <c r="A1192">
        <f>ROW(Source!A671)</f>
        <v>671</v>
      </c>
      <c r="B1192">
        <v>86296875</v>
      </c>
      <c r="C1192">
        <v>86296834</v>
      </c>
      <c r="D1192">
        <v>27429718</v>
      </c>
      <c r="E1192">
        <v>1</v>
      </c>
      <c r="F1192">
        <v>1</v>
      </c>
      <c r="G1192">
        <v>1</v>
      </c>
      <c r="H1192">
        <v>3</v>
      </c>
      <c r="I1192" t="s">
        <v>1101</v>
      </c>
      <c r="J1192" t="s">
        <v>1102</v>
      </c>
      <c r="K1192" t="s">
        <v>1103</v>
      </c>
      <c r="L1192">
        <v>1302</v>
      </c>
      <c r="N1192">
        <v>1003</v>
      </c>
      <c r="O1192" t="s">
        <v>1104</v>
      </c>
      <c r="P1192" t="s">
        <v>1104</v>
      </c>
      <c r="Q1192">
        <v>10</v>
      </c>
      <c r="X1192">
        <v>1.8700000000000001E-2</v>
      </c>
      <c r="Y1192">
        <v>50.25</v>
      </c>
      <c r="Z1192">
        <v>0</v>
      </c>
      <c r="AA1192">
        <v>0</v>
      </c>
      <c r="AB1192">
        <v>0</v>
      </c>
      <c r="AC1192">
        <v>0</v>
      </c>
      <c r="AD1192">
        <v>1</v>
      </c>
      <c r="AE1192">
        <v>0</v>
      </c>
      <c r="AF1192" t="s">
        <v>6</v>
      </c>
      <c r="AG1192">
        <v>1.8700000000000001E-2</v>
      </c>
      <c r="AH1192">
        <v>3</v>
      </c>
      <c r="AI1192">
        <v>-1</v>
      </c>
      <c r="AJ1192" t="s">
        <v>6</v>
      </c>
      <c r="AK1192">
        <v>4</v>
      </c>
      <c r="AL1192">
        <v>-0.93967500000000004</v>
      </c>
      <c r="AM1192">
        <v>0</v>
      </c>
      <c r="AN1192">
        <v>0</v>
      </c>
      <c r="AO1192">
        <v>0</v>
      </c>
      <c r="AP1192">
        <v>0</v>
      </c>
      <c r="AQ1192">
        <v>0</v>
      </c>
      <c r="AR1192">
        <v>1</v>
      </c>
    </row>
    <row r="1193" spans="1:44" x14ac:dyDescent="0.2">
      <c r="A1193">
        <f>ROW(Source!A686)</f>
        <v>686</v>
      </c>
      <c r="B1193">
        <v>86296897</v>
      </c>
      <c r="C1193">
        <v>86296883</v>
      </c>
      <c r="D1193">
        <v>27493087</v>
      </c>
      <c r="E1193">
        <v>1</v>
      </c>
      <c r="F1193">
        <v>1</v>
      </c>
      <c r="G1193">
        <v>1</v>
      </c>
      <c r="H1193">
        <v>1</v>
      </c>
      <c r="I1193" t="s">
        <v>928</v>
      </c>
      <c r="J1193" t="s">
        <v>6</v>
      </c>
      <c r="K1193" t="s">
        <v>929</v>
      </c>
      <c r="L1193">
        <v>1369</v>
      </c>
      <c r="N1193">
        <v>1013</v>
      </c>
      <c r="O1193" t="s">
        <v>921</v>
      </c>
      <c r="P1193" t="s">
        <v>921</v>
      </c>
      <c r="Q1193">
        <v>1</v>
      </c>
      <c r="X1193">
        <v>170.24</v>
      </c>
      <c r="Y1193">
        <v>0</v>
      </c>
      <c r="Z1193">
        <v>0</v>
      </c>
      <c r="AA1193">
        <v>0</v>
      </c>
      <c r="AB1193">
        <v>9.48</v>
      </c>
      <c r="AC1193">
        <v>0</v>
      </c>
      <c r="AD1193">
        <v>1</v>
      </c>
      <c r="AE1193">
        <v>1</v>
      </c>
      <c r="AF1193" t="s">
        <v>6</v>
      </c>
      <c r="AG1193">
        <v>170.24</v>
      </c>
      <c r="AH1193">
        <v>2</v>
      </c>
      <c r="AI1193">
        <v>86296884</v>
      </c>
      <c r="AJ1193">
        <v>1061</v>
      </c>
      <c r="AK1193">
        <v>0</v>
      </c>
      <c r="AL1193">
        <v>0</v>
      </c>
      <c r="AM1193">
        <v>0</v>
      </c>
      <c r="AN1193">
        <v>0</v>
      </c>
      <c r="AO1193">
        <v>0</v>
      </c>
      <c r="AP1193">
        <v>0</v>
      </c>
      <c r="AQ1193">
        <v>0</v>
      </c>
      <c r="AR1193">
        <v>0</v>
      </c>
    </row>
    <row r="1194" spans="1:44" x14ac:dyDescent="0.2">
      <c r="A1194">
        <f>ROW(Source!A686)</f>
        <v>686</v>
      </c>
      <c r="B1194">
        <v>86296898</v>
      </c>
      <c r="C1194">
        <v>86296883</v>
      </c>
      <c r="D1194">
        <v>121548</v>
      </c>
      <c r="E1194">
        <v>1</v>
      </c>
      <c r="F1194">
        <v>1</v>
      </c>
      <c r="G1194">
        <v>1</v>
      </c>
      <c r="H1194">
        <v>1</v>
      </c>
      <c r="I1194" t="s">
        <v>39</v>
      </c>
      <c r="J1194" t="s">
        <v>6</v>
      </c>
      <c r="K1194" t="s">
        <v>922</v>
      </c>
      <c r="L1194">
        <v>608254</v>
      </c>
      <c r="N1194">
        <v>1013</v>
      </c>
      <c r="O1194" t="s">
        <v>923</v>
      </c>
      <c r="P1194" t="s">
        <v>923</v>
      </c>
      <c r="Q1194">
        <v>1</v>
      </c>
      <c r="X1194">
        <v>34.58</v>
      </c>
      <c r="Y1194">
        <v>0</v>
      </c>
      <c r="Z1194">
        <v>0</v>
      </c>
      <c r="AA1194">
        <v>0</v>
      </c>
      <c r="AB1194">
        <v>0</v>
      </c>
      <c r="AC1194">
        <v>0</v>
      </c>
      <c r="AD1194">
        <v>1</v>
      </c>
      <c r="AE1194">
        <v>2</v>
      </c>
      <c r="AF1194" t="s">
        <v>6</v>
      </c>
      <c r="AG1194">
        <v>34.58</v>
      </c>
      <c r="AH1194">
        <v>2</v>
      </c>
      <c r="AI1194">
        <v>86296885</v>
      </c>
      <c r="AJ1194">
        <v>1062</v>
      </c>
      <c r="AK1194">
        <v>0</v>
      </c>
      <c r="AL1194">
        <v>0</v>
      </c>
      <c r="AM1194">
        <v>0</v>
      </c>
      <c r="AN1194">
        <v>0</v>
      </c>
      <c r="AO1194">
        <v>0</v>
      </c>
      <c r="AP1194">
        <v>0</v>
      </c>
      <c r="AQ1194">
        <v>0</v>
      </c>
      <c r="AR1194">
        <v>0</v>
      </c>
    </row>
    <row r="1195" spans="1:44" x14ac:dyDescent="0.2">
      <c r="A1195">
        <f>ROW(Source!A686)</f>
        <v>686</v>
      </c>
      <c r="B1195">
        <v>86296899</v>
      </c>
      <c r="C1195">
        <v>86296883</v>
      </c>
      <c r="D1195">
        <v>27439499</v>
      </c>
      <c r="E1195">
        <v>1</v>
      </c>
      <c r="F1195">
        <v>1</v>
      </c>
      <c r="G1195">
        <v>1</v>
      </c>
      <c r="H1195">
        <v>2</v>
      </c>
      <c r="I1195" t="s">
        <v>930</v>
      </c>
      <c r="J1195" t="s">
        <v>931</v>
      </c>
      <c r="K1195" t="s">
        <v>932</v>
      </c>
      <c r="L1195">
        <v>1368</v>
      </c>
      <c r="N1195">
        <v>1011</v>
      </c>
      <c r="O1195" t="s">
        <v>927</v>
      </c>
      <c r="P1195" t="s">
        <v>927</v>
      </c>
      <c r="Q1195">
        <v>1</v>
      </c>
      <c r="X1195">
        <v>1.42</v>
      </c>
      <c r="Y1195">
        <v>0</v>
      </c>
      <c r="Z1195">
        <v>112.67</v>
      </c>
      <c r="AA1195">
        <v>13.61</v>
      </c>
      <c r="AB1195">
        <v>0</v>
      </c>
      <c r="AC1195">
        <v>0</v>
      </c>
      <c r="AD1195">
        <v>1</v>
      </c>
      <c r="AE1195">
        <v>0</v>
      </c>
      <c r="AF1195" t="s">
        <v>6</v>
      </c>
      <c r="AG1195">
        <v>1.42</v>
      </c>
      <c r="AH1195">
        <v>2</v>
      </c>
      <c r="AI1195">
        <v>86296886</v>
      </c>
      <c r="AJ1195">
        <v>1063</v>
      </c>
      <c r="AK1195">
        <v>0</v>
      </c>
      <c r="AL1195">
        <v>0</v>
      </c>
      <c r="AM1195">
        <v>0</v>
      </c>
      <c r="AN1195">
        <v>0</v>
      </c>
      <c r="AO1195">
        <v>0</v>
      </c>
      <c r="AP1195">
        <v>0</v>
      </c>
      <c r="AQ1195">
        <v>0</v>
      </c>
      <c r="AR1195">
        <v>0</v>
      </c>
    </row>
    <row r="1196" spans="1:44" x14ac:dyDescent="0.2">
      <c r="A1196">
        <f>ROW(Source!A686)</f>
        <v>686</v>
      </c>
      <c r="B1196">
        <v>86296900</v>
      </c>
      <c r="C1196">
        <v>86296883</v>
      </c>
      <c r="D1196">
        <v>27439522</v>
      </c>
      <c r="E1196">
        <v>1</v>
      </c>
      <c r="F1196">
        <v>1</v>
      </c>
      <c r="G1196">
        <v>1</v>
      </c>
      <c r="H1196">
        <v>2</v>
      </c>
      <c r="I1196" t="s">
        <v>1015</v>
      </c>
      <c r="J1196" t="s">
        <v>1016</v>
      </c>
      <c r="K1196" t="s">
        <v>1017</v>
      </c>
      <c r="L1196">
        <v>1368</v>
      </c>
      <c r="N1196">
        <v>1011</v>
      </c>
      <c r="O1196" t="s">
        <v>927</v>
      </c>
      <c r="P1196" t="s">
        <v>927</v>
      </c>
      <c r="Q1196">
        <v>1</v>
      </c>
      <c r="X1196">
        <v>16.579999999999998</v>
      </c>
      <c r="Y1196">
        <v>0</v>
      </c>
      <c r="Z1196">
        <v>263.5</v>
      </c>
      <c r="AA1196">
        <v>25.3</v>
      </c>
      <c r="AB1196">
        <v>0</v>
      </c>
      <c r="AC1196">
        <v>0</v>
      </c>
      <c r="AD1196">
        <v>1</v>
      </c>
      <c r="AE1196">
        <v>0</v>
      </c>
      <c r="AF1196" t="s">
        <v>6</v>
      </c>
      <c r="AG1196">
        <v>16.579999999999998</v>
      </c>
      <c r="AH1196">
        <v>2</v>
      </c>
      <c r="AI1196">
        <v>86296887</v>
      </c>
      <c r="AJ1196">
        <v>1064</v>
      </c>
      <c r="AK1196">
        <v>0</v>
      </c>
      <c r="AL1196">
        <v>0</v>
      </c>
      <c r="AM1196">
        <v>0</v>
      </c>
      <c r="AN1196">
        <v>0</v>
      </c>
      <c r="AO1196">
        <v>0</v>
      </c>
      <c r="AP1196">
        <v>0</v>
      </c>
      <c r="AQ1196">
        <v>0</v>
      </c>
      <c r="AR1196">
        <v>0</v>
      </c>
    </row>
    <row r="1197" spans="1:44" x14ac:dyDescent="0.2">
      <c r="A1197">
        <f>ROW(Source!A686)</f>
        <v>686</v>
      </c>
      <c r="B1197">
        <v>86296901</v>
      </c>
      <c r="C1197">
        <v>86296883</v>
      </c>
      <c r="D1197">
        <v>27439584</v>
      </c>
      <c r="E1197">
        <v>1</v>
      </c>
      <c r="F1197">
        <v>1</v>
      </c>
      <c r="G1197">
        <v>1</v>
      </c>
      <c r="H1197">
        <v>2</v>
      </c>
      <c r="I1197" t="s">
        <v>983</v>
      </c>
      <c r="J1197" t="s">
        <v>984</v>
      </c>
      <c r="K1197" t="s">
        <v>985</v>
      </c>
      <c r="L1197">
        <v>1368</v>
      </c>
      <c r="N1197">
        <v>1011</v>
      </c>
      <c r="O1197" t="s">
        <v>927</v>
      </c>
      <c r="P1197" t="s">
        <v>927</v>
      </c>
      <c r="Q1197">
        <v>1</v>
      </c>
      <c r="X1197">
        <v>0.22</v>
      </c>
      <c r="Y1197">
        <v>0</v>
      </c>
      <c r="Z1197">
        <v>1.56</v>
      </c>
      <c r="AA1197">
        <v>0</v>
      </c>
      <c r="AB1197">
        <v>0</v>
      </c>
      <c r="AC1197">
        <v>0</v>
      </c>
      <c r="AD1197">
        <v>1</v>
      </c>
      <c r="AE1197">
        <v>0</v>
      </c>
      <c r="AF1197" t="s">
        <v>6</v>
      </c>
      <c r="AG1197">
        <v>0.22</v>
      </c>
      <c r="AH1197">
        <v>2</v>
      </c>
      <c r="AI1197">
        <v>86296888</v>
      </c>
      <c r="AJ1197">
        <v>1065</v>
      </c>
      <c r="AK1197">
        <v>0</v>
      </c>
      <c r="AL1197">
        <v>0</v>
      </c>
      <c r="AM1197">
        <v>0</v>
      </c>
      <c r="AN1197">
        <v>0</v>
      </c>
      <c r="AO1197">
        <v>0</v>
      </c>
      <c r="AP1197">
        <v>0</v>
      </c>
      <c r="AQ1197">
        <v>0</v>
      </c>
      <c r="AR1197">
        <v>0</v>
      </c>
    </row>
    <row r="1198" spans="1:44" x14ac:dyDescent="0.2">
      <c r="A1198">
        <f>ROW(Source!A686)</f>
        <v>686</v>
      </c>
      <c r="B1198">
        <v>86296902</v>
      </c>
      <c r="C1198">
        <v>86296883</v>
      </c>
      <c r="D1198">
        <v>27439705</v>
      </c>
      <c r="E1198">
        <v>1</v>
      </c>
      <c r="F1198">
        <v>1</v>
      </c>
      <c r="G1198">
        <v>1</v>
      </c>
      <c r="H1198">
        <v>2</v>
      </c>
      <c r="I1198" t="s">
        <v>986</v>
      </c>
      <c r="J1198" t="s">
        <v>987</v>
      </c>
      <c r="K1198" t="s">
        <v>988</v>
      </c>
      <c r="L1198">
        <v>1368</v>
      </c>
      <c r="N1198">
        <v>1011</v>
      </c>
      <c r="O1198" t="s">
        <v>927</v>
      </c>
      <c r="P1198" t="s">
        <v>927</v>
      </c>
      <c r="Q1198">
        <v>1</v>
      </c>
      <c r="X1198">
        <v>11.87</v>
      </c>
      <c r="Y1198">
        <v>0</v>
      </c>
      <c r="Z1198">
        <v>1.1000000000000001</v>
      </c>
      <c r="AA1198">
        <v>0</v>
      </c>
      <c r="AB1198">
        <v>0</v>
      </c>
      <c r="AC1198">
        <v>0</v>
      </c>
      <c r="AD1198">
        <v>1</v>
      </c>
      <c r="AE1198">
        <v>0</v>
      </c>
      <c r="AF1198" t="s">
        <v>6</v>
      </c>
      <c r="AG1198">
        <v>11.87</v>
      </c>
      <c r="AH1198">
        <v>2</v>
      </c>
      <c r="AI1198">
        <v>86296889</v>
      </c>
      <c r="AJ1198">
        <v>1066</v>
      </c>
      <c r="AK1198">
        <v>0</v>
      </c>
      <c r="AL1198">
        <v>0</v>
      </c>
      <c r="AM1198">
        <v>0</v>
      </c>
      <c r="AN1198">
        <v>0</v>
      </c>
      <c r="AO1198">
        <v>0</v>
      </c>
      <c r="AP1198">
        <v>0</v>
      </c>
      <c r="AQ1198">
        <v>0</v>
      </c>
      <c r="AR1198">
        <v>0</v>
      </c>
    </row>
    <row r="1199" spans="1:44" x14ac:dyDescent="0.2">
      <c r="A1199">
        <f>ROW(Source!A686)</f>
        <v>686</v>
      </c>
      <c r="B1199">
        <v>86296903</v>
      </c>
      <c r="C1199">
        <v>86296883</v>
      </c>
      <c r="D1199">
        <v>27439713</v>
      </c>
      <c r="E1199">
        <v>1</v>
      </c>
      <c r="F1199">
        <v>1</v>
      </c>
      <c r="G1199">
        <v>1</v>
      </c>
      <c r="H1199">
        <v>2</v>
      </c>
      <c r="I1199" t="s">
        <v>989</v>
      </c>
      <c r="J1199" t="s">
        <v>990</v>
      </c>
      <c r="K1199" t="s">
        <v>991</v>
      </c>
      <c r="L1199">
        <v>1368</v>
      </c>
      <c r="N1199">
        <v>1011</v>
      </c>
      <c r="O1199" t="s">
        <v>927</v>
      </c>
      <c r="P1199" t="s">
        <v>927</v>
      </c>
      <c r="Q1199">
        <v>1</v>
      </c>
      <c r="X1199">
        <v>5.56</v>
      </c>
      <c r="Y1199">
        <v>0</v>
      </c>
      <c r="Z1199">
        <v>11.76</v>
      </c>
      <c r="AA1199">
        <v>0</v>
      </c>
      <c r="AB1199">
        <v>0</v>
      </c>
      <c r="AC1199">
        <v>0</v>
      </c>
      <c r="AD1199">
        <v>1</v>
      </c>
      <c r="AE1199">
        <v>0</v>
      </c>
      <c r="AF1199" t="s">
        <v>6</v>
      </c>
      <c r="AG1199">
        <v>5.56</v>
      </c>
      <c r="AH1199">
        <v>2</v>
      </c>
      <c r="AI1199">
        <v>86296890</v>
      </c>
      <c r="AJ1199">
        <v>1067</v>
      </c>
      <c r="AK1199">
        <v>0</v>
      </c>
      <c r="AL1199">
        <v>0</v>
      </c>
      <c r="AM1199">
        <v>0</v>
      </c>
      <c r="AN1199">
        <v>0</v>
      </c>
      <c r="AO1199">
        <v>0</v>
      </c>
      <c r="AP1199">
        <v>0</v>
      </c>
      <c r="AQ1199">
        <v>0</v>
      </c>
      <c r="AR1199">
        <v>0</v>
      </c>
    </row>
    <row r="1200" spans="1:44" x14ac:dyDescent="0.2">
      <c r="A1200">
        <f>ROW(Source!A686)</f>
        <v>686</v>
      </c>
      <c r="B1200">
        <v>86296904</v>
      </c>
      <c r="C1200">
        <v>86296883</v>
      </c>
      <c r="D1200">
        <v>27439719</v>
      </c>
      <c r="E1200">
        <v>1</v>
      </c>
      <c r="F1200">
        <v>1</v>
      </c>
      <c r="G1200">
        <v>1</v>
      </c>
      <c r="H1200">
        <v>2</v>
      </c>
      <c r="I1200" t="s">
        <v>992</v>
      </c>
      <c r="J1200" t="s">
        <v>993</v>
      </c>
      <c r="K1200" t="s">
        <v>994</v>
      </c>
      <c r="L1200">
        <v>1368</v>
      </c>
      <c r="N1200">
        <v>1011</v>
      </c>
      <c r="O1200" t="s">
        <v>927</v>
      </c>
      <c r="P1200" t="s">
        <v>927</v>
      </c>
      <c r="Q1200">
        <v>1</v>
      </c>
      <c r="X1200">
        <v>0.27</v>
      </c>
      <c r="Y1200">
        <v>0</v>
      </c>
      <c r="Z1200">
        <v>6.57</v>
      </c>
      <c r="AA1200">
        <v>0</v>
      </c>
      <c r="AB1200">
        <v>0</v>
      </c>
      <c r="AC1200">
        <v>0</v>
      </c>
      <c r="AD1200">
        <v>1</v>
      </c>
      <c r="AE1200">
        <v>0</v>
      </c>
      <c r="AF1200" t="s">
        <v>6</v>
      </c>
      <c r="AG1200">
        <v>0.27</v>
      </c>
      <c r="AH1200">
        <v>2</v>
      </c>
      <c r="AI1200">
        <v>86296891</v>
      </c>
      <c r="AJ1200">
        <v>1068</v>
      </c>
      <c r="AK1200">
        <v>0</v>
      </c>
      <c r="AL1200">
        <v>0</v>
      </c>
      <c r="AM1200">
        <v>0</v>
      </c>
      <c r="AN1200">
        <v>0</v>
      </c>
      <c r="AO1200">
        <v>0</v>
      </c>
      <c r="AP1200">
        <v>0</v>
      </c>
      <c r="AQ1200">
        <v>0</v>
      </c>
      <c r="AR1200">
        <v>0</v>
      </c>
    </row>
    <row r="1201" spans="1:44" x14ac:dyDescent="0.2">
      <c r="A1201">
        <f>ROW(Source!A686)</f>
        <v>686</v>
      </c>
      <c r="B1201">
        <v>86296905</v>
      </c>
      <c r="C1201">
        <v>86296883</v>
      </c>
      <c r="D1201">
        <v>27441327</v>
      </c>
      <c r="E1201">
        <v>1</v>
      </c>
      <c r="F1201">
        <v>1</v>
      </c>
      <c r="G1201">
        <v>1</v>
      </c>
      <c r="H1201">
        <v>2</v>
      </c>
      <c r="I1201" t="s">
        <v>936</v>
      </c>
      <c r="J1201" t="s">
        <v>937</v>
      </c>
      <c r="K1201" t="s">
        <v>938</v>
      </c>
      <c r="L1201">
        <v>1368</v>
      </c>
      <c r="N1201">
        <v>1011</v>
      </c>
      <c r="O1201" t="s">
        <v>927</v>
      </c>
      <c r="P1201" t="s">
        <v>927</v>
      </c>
      <c r="Q1201">
        <v>1</v>
      </c>
      <c r="X1201">
        <v>1.56</v>
      </c>
      <c r="Y1201">
        <v>0</v>
      </c>
      <c r="Z1201">
        <v>93.37</v>
      </c>
      <c r="AA1201">
        <v>11.69</v>
      </c>
      <c r="AB1201">
        <v>0</v>
      </c>
      <c r="AC1201">
        <v>0</v>
      </c>
      <c r="AD1201">
        <v>1</v>
      </c>
      <c r="AE1201">
        <v>0</v>
      </c>
      <c r="AF1201" t="s">
        <v>6</v>
      </c>
      <c r="AG1201">
        <v>1.56</v>
      </c>
      <c r="AH1201">
        <v>2</v>
      </c>
      <c r="AI1201">
        <v>86296892</v>
      </c>
      <c r="AJ1201">
        <v>1069</v>
      </c>
      <c r="AK1201">
        <v>0</v>
      </c>
      <c r="AL1201">
        <v>0</v>
      </c>
      <c r="AM1201">
        <v>0</v>
      </c>
      <c r="AN1201">
        <v>0</v>
      </c>
      <c r="AO1201">
        <v>0</v>
      </c>
      <c r="AP1201">
        <v>0</v>
      </c>
      <c r="AQ1201">
        <v>0</v>
      </c>
      <c r="AR1201">
        <v>0</v>
      </c>
    </row>
    <row r="1202" spans="1:44" x14ac:dyDescent="0.2">
      <c r="A1202">
        <f>ROW(Source!A686)</f>
        <v>686</v>
      </c>
      <c r="B1202">
        <v>86296906</v>
      </c>
      <c r="C1202">
        <v>86296883</v>
      </c>
      <c r="D1202">
        <v>27371625</v>
      </c>
      <c r="E1202">
        <v>1</v>
      </c>
      <c r="F1202">
        <v>1</v>
      </c>
      <c r="G1202">
        <v>1</v>
      </c>
      <c r="H1202">
        <v>3</v>
      </c>
      <c r="I1202" t="s">
        <v>1071</v>
      </c>
      <c r="J1202" t="s">
        <v>1072</v>
      </c>
      <c r="K1202" t="s">
        <v>1073</v>
      </c>
      <c r="L1202">
        <v>1348</v>
      </c>
      <c r="N1202">
        <v>1009</v>
      </c>
      <c r="O1202" t="s">
        <v>63</v>
      </c>
      <c r="P1202" t="s">
        <v>63</v>
      </c>
      <c r="Q1202">
        <v>1000</v>
      </c>
      <c r="X1202">
        <v>5.4000000000000001E-4</v>
      </c>
      <c r="Y1202">
        <v>37900</v>
      </c>
      <c r="Z1202">
        <v>0</v>
      </c>
      <c r="AA1202">
        <v>0</v>
      </c>
      <c r="AB1202">
        <v>0</v>
      </c>
      <c r="AC1202">
        <v>0</v>
      </c>
      <c r="AD1202">
        <v>1</v>
      </c>
      <c r="AE1202">
        <v>0</v>
      </c>
      <c r="AF1202" t="s">
        <v>6</v>
      </c>
      <c r="AG1202">
        <v>5.4000000000000001E-4</v>
      </c>
      <c r="AH1202">
        <v>3</v>
      </c>
      <c r="AI1202">
        <v>-1</v>
      </c>
      <c r="AJ1202" t="s">
        <v>6</v>
      </c>
      <c r="AK1202">
        <v>4</v>
      </c>
      <c r="AL1202">
        <v>-20.466000000000001</v>
      </c>
      <c r="AM1202">
        <v>0</v>
      </c>
      <c r="AN1202">
        <v>0</v>
      </c>
      <c r="AO1202">
        <v>0</v>
      </c>
      <c r="AP1202">
        <v>0</v>
      </c>
      <c r="AQ1202">
        <v>0</v>
      </c>
      <c r="AR1202">
        <v>1</v>
      </c>
    </row>
    <row r="1203" spans="1:44" x14ac:dyDescent="0.2">
      <c r="A1203">
        <f>ROW(Source!A686)</f>
        <v>686</v>
      </c>
      <c r="B1203">
        <v>86296907</v>
      </c>
      <c r="C1203">
        <v>86296883</v>
      </c>
      <c r="D1203">
        <v>27371079</v>
      </c>
      <c r="E1203">
        <v>1</v>
      </c>
      <c r="F1203">
        <v>1</v>
      </c>
      <c r="G1203">
        <v>1</v>
      </c>
      <c r="H1203">
        <v>3</v>
      </c>
      <c r="I1203" t="s">
        <v>249</v>
      </c>
      <c r="J1203" t="s">
        <v>251</v>
      </c>
      <c r="K1203" t="s">
        <v>250</v>
      </c>
      <c r="L1203">
        <v>1339</v>
      </c>
      <c r="N1203">
        <v>1007</v>
      </c>
      <c r="O1203" t="s">
        <v>32</v>
      </c>
      <c r="P1203" t="s">
        <v>32</v>
      </c>
      <c r="Q1203">
        <v>1</v>
      </c>
      <c r="X1203">
        <v>2.98</v>
      </c>
      <c r="Y1203">
        <v>6.22</v>
      </c>
      <c r="Z1203">
        <v>0</v>
      </c>
      <c r="AA1203">
        <v>0</v>
      </c>
      <c r="AB1203">
        <v>0</v>
      </c>
      <c r="AC1203">
        <v>0</v>
      </c>
      <c r="AD1203">
        <v>1</v>
      </c>
      <c r="AE1203">
        <v>0</v>
      </c>
      <c r="AF1203" t="s">
        <v>6</v>
      </c>
      <c r="AG1203">
        <v>2.98</v>
      </c>
      <c r="AH1203">
        <v>3</v>
      </c>
      <c r="AI1203">
        <v>-1</v>
      </c>
      <c r="AJ1203" t="s">
        <v>6</v>
      </c>
      <c r="AK1203">
        <v>4</v>
      </c>
      <c r="AL1203">
        <v>-18.535599999999999</v>
      </c>
      <c r="AM1203">
        <v>0</v>
      </c>
      <c r="AN1203">
        <v>0</v>
      </c>
      <c r="AO1203">
        <v>0</v>
      </c>
      <c r="AP1203">
        <v>0</v>
      </c>
      <c r="AQ1203">
        <v>0</v>
      </c>
      <c r="AR1203">
        <v>1</v>
      </c>
    </row>
    <row r="1204" spans="1:44" x14ac:dyDescent="0.2">
      <c r="A1204">
        <f>ROW(Source!A686)</f>
        <v>686</v>
      </c>
      <c r="B1204">
        <v>86296908</v>
      </c>
      <c r="C1204">
        <v>86296883</v>
      </c>
      <c r="D1204">
        <v>27377902</v>
      </c>
      <c r="E1204">
        <v>1</v>
      </c>
      <c r="F1204">
        <v>1</v>
      </c>
      <c r="G1204">
        <v>1</v>
      </c>
      <c r="H1204">
        <v>3</v>
      </c>
      <c r="I1204" t="s">
        <v>1074</v>
      </c>
      <c r="J1204" t="s">
        <v>1075</v>
      </c>
      <c r="K1204" t="s">
        <v>1076</v>
      </c>
      <c r="L1204">
        <v>1348</v>
      </c>
      <c r="N1204">
        <v>1009</v>
      </c>
      <c r="O1204" t="s">
        <v>63</v>
      </c>
      <c r="P1204" t="s">
        <v>63</v>
      </c>
      <c r="Q1204">
        <v>1000</v>
      </c>
      <c r="X1204">
        <v>1.2999999999999999E-4</v>
      </c>
      <c r="Y1204">
        <v>4965.4399999999996</v>
      </c>
      <c r="Z1204">
        <v>0</v>
      </c>
      <c r="AA1204">
        <v>0</v>
      </c>
      <c r="AB1204">
        <v>0</v>
      </c>
      <c r="AC1204">
        <v>0</v>
      </c>
      <c r="AD1204">
        <v>1</v>
      </c>
      <c r="AE1204">
        <v>0</v>
      </c>
      <c r="AF1204" t="s">
        <v>6</v>
      </c>
      <c r="AG1204">
        <v>1.2999999999999999E-4</v>
      </c>
      <c r="AH1204">
        <v>3</v>
      </c>
      <c r="AI1204">
        <v>-1</v>
      </c>
      <c r="AJ1204" t="s">
        <v>6</v>
      </c>
      <c r="AK1204">
        <v>4</v>
      </c>
      <c r="AL1204">
        <v>-0.64550719999999984</v>
      </c>
      <c r="AM1204">
        <v>0</v>
      </c>
      <c r="AN1204">
        <v>0</v>
      </c>
      <c r="AO1204">
        <v>0</v>
      </c>
      <c r="AP1204">
        <v>0</v>
      </c>
      <c r="AQ1204">
        <v>0</v>
      </c>
      <c r="AR1204">
        <v>1</v>
      </c>
    </row>
    <row r="1205" spans="1:44" x14ac:dyDescent="0.2">
      <c r="A1205">
        <f>ROW(Source!A686)</f>
        <v>686</v>
      </c>
      <c r="B1205">
        <v>86296909</v>
      </c>
      <c r="C1205">
        <v>86296883</v>
      </c>
      <c r="D1205">
        <v>27378107</v>
      </c>
      <c r="E1205">
        <v>1</v>
      </c>
      <c r="F1205">
        <v>1</v>
      </c>
      <c r="G1205">
        <v>1</v>
      </c>
      <c r="H1205">
        <v>3</v>
      </c>
      <c r="I1205" t="s">
        <v>1077</v>
      </c>
      <c r="J1205" t="s">
        <v>1078</v>
      </c>
      <c r="K1205" t="s">
        <v>1079</v>
      </c>
      <c r="L1205">
        <v>1348</v>
      </c>
      <c r="N1205">
        <v>1009</v>
      </c>
      <c r="O1205" t="s">
        <v>63</v>
      </c>
      <c r="P1205" t="s">
        <v>63</v>
      </c>
      <c r="Q1205">
        <v>1000</v>
      </c>
      <c r="X1205">
        <v>1.04E-2</v>
      </c>
      <c r="Y1205">
        <v>4950</v>
      </c>
      <c r="Z1205">
        <v>0</v>
      </c>
      <c r="AA1205">
        <v>0</v>
      </c>
      <c r="AB1205">
        <v>0</v>
      </c>
      <c r="AC1205">
        <v>0</v>
      </c>
      <c r="AD1205">
        <v>1</v>
      </c>
      <c r="AE1205">
        <v>0</v>
      </c>
      <c r="AF1205" t="s">
        <v>6</v>
      </c>
      <c r="AG1205">
        <v>1.04E-2</v>
      </c>
      <c r="AH1205">
        <v>3</v>
      </c>
      <c r="AI1205">
        <v>-1</v>
      </c>
      <c r="AJ1205" t="s">
        <v>6</v>
      </c>
      <c r="AK1205">
        <v>4</v>
      </c>
      <c r="AL1205">
        <v>-51.48</v>
      </c>
      <c r="AM1205">
        <v>0</v>
      </c>
      <c r="AN1205">
        <v>0</v>
      </c>
      <c r="AO1205">
        <v>0</v>
      </c>
      <c r="AP1205">
        <v>0</v>
      </c>
      <c r="AQ1205">
        <v>0</v>
      </c>
      <c r="AR1205">
        <v>1</v>
      </c>
    </row>
    <row r="1206" spans="1:44" x14ac:dyDescent="0.2">
      <c r="A1206">
        <f>ROW(Source!A686)</f>
        <v>686</v>
      </c>
      <c r="B1206">
        <v>86296910</v>
      </c>
      <c r="C1206">
        <v>86296883</v>
      </c>
      <c r="D1206">
        <v>27378255</v>
      </c>
      <c r="E1206">
        <v>1</v>
      </c>
      <c r="F1206">
        <v>1</v>
      </c>
      <c r="G1206">
        <v>1</v>
      </c>
      <c r="H1206">
        <v>3</v>
      </c>
      <c r="I1206" t="s">
        <v>89</v>
      </c>
      <c r="J1206" t="s">
        <v>1121</v>
      </c>
      <c r="K1206" t="s">
        <v>90</v>
      </c>
      <c r="L1206">
        <v>1348</v>
      </c>
      <c r="N1206">
        <v>1009</v>
      </c>
      <c r="O1206" t="s">
        <v>63</v>
      </c>
      <c r="P1206" t="s">
        <v>63</v>
      </c>
      <c r="Q1206">
        <v>1000</v>
      </c>
      <c r="X1206">
        <v>3.0999999999999999E-3</v>
      </c>
      <c r="Y1206">
        <v>10380</v>
      </c>
      <c r="Z1206">
        <v>0</v>
      </c>
      <c r="AA1206">
        <v>0</v>
      </c>
      <c r="AB1206">
        <v>0</v>
      </c>
      <c r="AC1206">
        <v>0</v>
      </c>
      <c r="AD1206">
        <v>1</v>
      </c>
      <c r="AE1206">
        <v>0</v>
      </c>
      <c r="AF1206" t="s">
        <v>6</v>
      </c>
      <c r="AG1206">
        <v>3.0999999999999999E-3</v>
      </c>
      <c r="AH1206">
        <v>3</v>
      </c>
      <c r="AI1206">
        <v>-1</v>
      </c>
      <c r="AJ1206" t="s">
        <v>6</v>
      </c>
      <c r="AK1206">
        <v>4</v>
      </c>
      <c r="AL1206">
        <v>-32.177999999999997</v>
      </c>
      <c r="AM1206">
        <v>0</v>
      </c>
      <c r="AN1206">
        <v>0</v>
      </c>
      <c r="AO1206">
        <v>0</v>
      </c>
      <c r="AP1206">
        <v>0</v>
      </c>
      <c r="AQ1206">
        <v>0</v>
      </c>
      <c r="AR1206">
        <v>1</v>
      </c>
    </row>
    <row r="1207" spans="1:44" x14ac:dyDescent="0.2">
      <c r="A1207">
        <f>ROW(Source!A686)</f>
        <v>686</v>
      </c>
      <c r="B1207">
        <v>86296911</v>
      </c>
      <c r="C1207">
        <v>86296883</v>
      </c>
      <c r="D1207">
        <v>27378501</v>
      </c>
      <c r="E1207">
        <v>1</v>
      </c>
      <c r="F1207">
        <v>1</v>
      </c>
      <c r="G1207">
        <v>1</v>
      </c>
      <c r="H1207">
        <v>3</v>
      </c>
      <c r="I1207" t="s">
        <v>1083</v>
      </c>
      <c r="J1207" t="s">
        <v>1084</v>
      </c>
      <c r="K1207" t="s">
        <v>1085</v>
      </c>
      <c r="L1207">
        <v>1348</v>
      </c>
      <c r="N1207">
        <v>1009</v>
      </c>
      <c r="O1207" t="s">
        <v>63</v>
      </c>
      <c r="P1207" t="s">
        <v>63</v>
      </c>
      <c r="Q1207">
        <v>1000</v>
      </c>
      <c r="X1207">
        <v>1.26E-2</v>
      </c>
      <c r="Y1207">
        <v>9100</v>
      </c>
      <c r="Z1207">
        <v>0</v>
      </c>
      <c r="AA1207">
        <v>0</v>
      </c>
      <c r="AB1207">
        <v>0</v>
      </c>
      <c r="AC1207">
        <v>0</v>
      </c>
      <c r="AD1207">
        <v>1</v>
      </c>
      <c r="AE1207">
        <v>0</v>
      </c>
      <c r="AF1207" t="s">
        <v>6</v>
      </c>
      <c r="AG1207">
        <v>1.26E-2</v>
      </c>
      <c r="AH1207">
        <v>3</v>
      </c>
      <c r="AI1207">
        <v>-1</v>
      </c>
      <c r="AJ1207" t="s">
        <v>6</v>
      </c>
      <c r="AK1207">
        <v>4</v>
      </c>
      <c r="AL1207">
        <v>-114.66</v>
      </c>
      <c r="AM1207">
        <v>0</v>
      </c>
      <c r="AN1207">
        <v>0</v>
      </c>
      <c r="AO1207">
        <v>0</v>
      </c>
      <c r="AP1207">
        <v>0</v>
      </c>
      <c r="AQ1207">
        <v>0</v>
      </c>
      <c r="AR1207">
        <v>1</v>
      </c>
    </row>
    <row r="1208" spans="1:44" x14ac:dyDescent="0.2">
      <c r="A1208">
        <f>ROW(Source!A686)</f>
        <v>686</v>
      </c>
      <c r="B1208">
        <v>86296912</v>
      </c>
      <c r="C1208">
        <v>86296883</v>
      </c>
      <c r="D1208">
        <v>27378576</v>
      </c>
      <c r="E1208">
        <v>1</v>
      </c>
      <c r="F1208">
        <v>1</v>
      </c>
      <c r="G1208">
        <v>1</v>
      </c>
      <c r="H1208">
        <v>3</v>
      </c>
      <c r="I1208" t="s">
        <v>1040</v>
      </c>
      <c r="J1208" t="s">
        <v>1041</v>
      </c>
      <c r="K1208" t="s">
        <v>62</v>
      </c>
      <c r="L1208">
        <v>1348</v>
      </c>
      <c r="N1208">
        <v>1009</v>
      </c>
      <c r="O1208" t="s">
        <v>63</v>
      </c>
      <c r="P1208" t="s">
        <v>63</v>
      </c>
      <c r="Q1208">
        <v>1000</v>
      </c>
      <c r="X1208">
        <v>5.0000000000000002E-5</v>
      </c>
      <c r="Y1208">
        <v>12050</v>
      </c>
      <c r="Z1208">
        <v>0</v>
      </c>
      <c r="AA1208">
        <v>0</v>
      </c>
      <c r="AB1208">
        <v>0</v>
      </c>
      <c r="AC1208">
        <v>0</v>
      </c>
      <c r="AD1208">
        <v>1</v>
      </c>
      <c r="AE1208">
        <v>0</v>
      </c>
      <c r="AF1208" t="s">
        <v>6</v>
      </c>
      <c r="AG1208">
        <v>5.0000000000000002E-5</v>
      </c>
      <c r="AH1208">
        <v>3</v>
      </c>
      <c r="AI1208">
        <v>-1</v>
      </c>
      <c r="AJ1208" t="s">
        <v>6</v>
      </c>
      <c r="AK1208">
        <v>4</v>
      </c>
      <c r="AL1208">
        <v>-0.60250000000000004</v>
      </c>
      <c r="AM1208">
        <v>0</v>
      </c>
      <c r="AN1208">
        <v>0</v>
      </c>
      <c r="AO1208">
        <v>0</v>
      </c>
      <c r="AP1208">
        <v>0</v>
      </c>
      <c r="AQ1208">
        <v>0</v>
      </c>
      <c r="AR1208">
        <v>1</v>
      </c>
    </row>
    <row r="1209" spans="1:44" x14ac:dyDescent="0.2">
      <c r="A1209">
        <f>ROW(Source!A686)</f>
        <v>686</v>
      </c>
      <c r="B1209">
        <v>86296913</v>
      </c>
      <c r="C1209">
        <v>86296883</v>
      </c>
      <c r="D1209">
        <v>27371084</v>
      </c>
      <c r="E1209">
        <v>1</v>
      </c>
      <c r="F1209">
        <v>1</v>
      </c>
      <c r="G1209">
        <v>1</v>
      </c>
      <c r="H1209">
        <v>3</v>
      </c>
      <c r="I1209" t="s">
        <v>255</v>
      </c>
      <c r="J1209" t="s">
        <v>257</v>
      </c>
      <c r="K1209" t="s">
        <v>256</v>
      </c>
      <c r="L1209">
        <v>1346</v>
      </c>
      <c r="N1209">
        <v>1009</v>
      </c>
      <c r="O1209" t="s">
        <v>182</v>
      </c>
      <c r="P1209" t="s">
        <v>182</v>
      </c>
      <c r="Q1209">
        <v>1</v>
      </c>
      <c r="X1209">
        <v>3.16</v>
      </c>
      <c r="Y1209">
        <v>6.12</v>
      </c>
      <c r="Z1209">
        <v>0</v>
      </c>
      <c r="AA1209">
        <v>0</v>
      </c>
      <c r="AB1209">
        <v>0</v>
      </c>
      <c r="AC1209">
        <v>0</v>
      </c>
      <c r="AD1209">
        <v>1</v>
      </c>
      <c r="AE1209">
        <v>0</v>
      </c>
      <c r="AF1209" t="s">
        <v>6</v>
      </c>
      <c r="AG1209">
        <v>3.16</v>
      </c>
      <c r="AH1209">
        <v>3</v>
      </c>
      <c r="AI1209">
        <v>-1</v>
      </c>
      <c r="AJ1209" t="s">
        <v>6</v>
      </c>
      <c r="AK1209">
        <v>4</v>
      </c>
      <c r="AL1209">
        <v>-19.339200000000002</v>
      </c>
      <c r="AM1209">
        <v>0</v>
      </c>
      <c r="AN1209">
        <v>0</v>
      </c>
      <c r="AO1209">
        <v>0</v>
      </c>
      <c r="AP1209">
        <v>0</v>
      </c>
      <c r="AQ1209">
        <v>0</v>
      </c>
      <c r="AR1209">
        <v>1</v>
      </c>
    </row>
    <row r="1210" spans="1:44" x14ac:dyDescent="0.2">
      <c r="A1210">
        <f>ROW(Source!A686)</f>
        <v>686</v>
      </c>
      <c r="B1210">
        <v>86296914</v>
      </c>
      <c r="C1210">
        <v>86296883</v>
      </c>
      <c r="D1210">
        <v>27374681</v>
      </c>
      <c r="E1210">
        <v>1</v>
      </c>
      <c r="F1210">
        <v>1</v>
      </c>
      <c r="G1210">
        <v>1</v>
      </c>
      <c r="H1210">
        <v>3</v>
      </c>
      <c r="I1210" t="s">
        <v>1086</v>
      </c>
      <c r="J1210" t="s">
        <v>1087</v>
      </c>
      <c r="K1210" t="s">
        <v>1088</v>
      </c>
      <c r="L1210">
        <v>1348</v>
      </c>
      <c r="N1210">
        <v>1009</v>
      </c>
      <c r="O1210" t="s">
        <v>63</v>
      </c>
      <c r="P1210" t="s">
        <v>63</v>
      </c>
      <c r="Q1210">
        <v>1000</v>
      </c>
      <c r="X1210">
        <v>2.9999999999999997E-4</v>
      </c>
      <c r="Y1210">
        <v>9169.91</v>
      </c>
      <c r="Z1210">
        <v>0</v>
      </c>
      <c r="AA1210">
        <v>0</v>
      </c>
      <c r="AB1210">
        <v>0</v>
      </c>
      <c r="AC1210">
        <v>0</v>
      </c>
      <c r="AD1210">
        <v>1</v>
      </c>
      <c r="AE1210">
        <v>0</v>
      </c>
      <c r="AF1210" t="s">
        <v>6</v>
      </c>
      <c r="AG1210">
        <v>2.9999999999999997E-4</v>
      </c>
      <c r="AH1210">
        <v>3</v>
      </c>
      <c r="AI1210">
        <v>-1</v>
      </c>
      <c r="AJ1210" t="s">
        <v>6</v>
      </c>
      <c r="AK1210">
        <v>4</v>
      </c>
      <c r="AL1210">
        <v>-2.7509729999999997</v>
      </c>
      <c r="AM1210">
        <v>0</v>
      </c>
      <c r="AN1210">
        <v>0</v>
      </c>
      <c r="AO1210">
        <v>0</v>
      </c>
      <c r="AP1210">
        <v>0</v>
      </c>
      <c r="AQ1210">
        <v>0</v>
      </c>
      <c r="AR1210">
        <v>1</v>
      </c>
    </row>
    <row r="1211" spans="1:44" x14ac:dyDescent="0.2">
      <c r="A1211">
        <f>ROW(Source!A686)</f>
        <v>686</v>
      </c>
      <c r="B1211">
        <v>86296915</v>
      </c>
      <c r="C1211">
        <v>86296883</v>
      </c>
      <c r="D1211">
        <v>27379623</v>
      </c>
      <c r="E1211">
        <v>1</v>
      </c>
      <c r="F1211">
        <v>1</v>
      </c>
      <c r="G1211">
        <v>1</v>
      </c>
      <c r="H1211">
        <v>3</v>
      </c>
      <c r="I1211" t="s">
        <v>1089</v>
      </c>
      <c r="J1211" t="s">
        <v>1090</v>
      </c>
      <c r="K1211" t="s">
        <v>1091</v>
      </c>
      <c r="L1211">
        <v>1339</v>
      </c>
      <c r="N1211">
        <v>1007</v>
      </c>
      <c r="O1211" t="s">
        <v>32</v>
      </c>
      <c r="P1211" t="s">
        <v>32</v>
      </c>
      <c r="Q1211">
        <v>1</v>
      </c>
      <c r="X1211">
        <v>5.0000000000000001E-3</v>
      </c>
      <c r="Y1211">
        <v>1700</v>
      </c>
      <c r="Z1211">
        <v>0</v>
      </c>
      <c r="AA1211">
        <v>0</v>
      </c>
      <c r="AB1211">
        <v>0</v>
      </c>
      <c r="AC1211">
        <v>0</v>
      </c>
      <c r="AD1211">
        <v>1</v>
      </c>
      <c r="AE1211">
        <v>0</v>
      </c>
      <c r="AF1211" t="s">
        <v>6</v>
      </c>
      <c r="AG1211">
        <v>5.0000000000000001E-3</v>
      </c>
      <c r="AH1211">
        <v>3</v>
      </c>
      <c r="AI1211">
        <v>-1</v>
      </c>
      <c r="AJ1211" t="s">
        <v>6</v>
      </c>
      <c r="AK1211">
        <v>4</v>
      </c>
      <c r="AL1211">
        <v>-8.5</v>
      </c>
      <c r="AM1211">
        <v>0</v>
      </c>
      <c r="AN1211">
        <v>0</v>
      </c>
      <c r="AO1211">
        <v>0</v>
      </c>
      <c r="AP1211">
        <v>0</v>
      </c>
      <c r="AQ1211">
        <v>0</v>
      </c>
      <c r="AR1211">
        <v>1</v>
      </c>
    </row>
    <row r="1212" spans="1:44" x14ac:dyDescent="0.2">
      <c r="A1212">
        <f>ROW(Source!A686)</f>
        <v>686</v>
      </c>
      <c r="B1212">
        <v>86296916</v>
      </c>
      <c r="C1212">
        <v>86296883</v>
      </c>
      <c r="D1212">
        <v>27386415</v>
      </c>
      <c r="E1212">
        <v>1</v>
      </c>
      <c r="F1212">
        <v>1</v>
      </c>
      <c r="G1212">
        <v>1</v>
      </c>
      <c r="H1212">
        <v>3</v>
      </c>
      <c r="I1212" t="s">
        <v>1092</v>
      </c>
      <c r="J1212" t="s">
        <v>1093</v>
      </c>
      <c r="K1212" t="s">
        <v>1094</v>
      </c>
      <c r="L1212">
        <v>1348</v>
      </c>
      <c r="N1212">
        <v>1009</v>
      </c>
      <c r="O1212" t="s">
        <v>63</v>
      </c>
      <c r="P1212" t="s">
        <v>63</v>
      </c>
      <c r="Q1212">
        <v>1000</v>
      </c>
      <c r="X1212">
        <v>1.65E-3</v>
      </c>
      <c r="Y1212">
        <v>15620</v>
      </c>
      <c r="Z1212">
        <v>0</v>
      </c>
      <c r="AA1212">
        <v>0</v>
      </c>
      <c r="AB1212">
        <v>0</v>
      </c>
      <c r="AC1212">
        <v>0</v>
      </c>
      <c r="AD1212">
        <v>1</v>
      </c>
      <c r="AE1212">
        <v>0</v>
      </c>
      <c r="AF1212" t="s">
        <v>6</v>
      </c>
      <c r="AG1212">
        <v>1.65E-3</v>
      </c>
      <c r="AH1212">
        <v>3</v>
      </c>
      <c r="AI1212">
        <v>-1</v>
      </c>
      <c r="AJ1212" t="s">
        <v>6</v>
      </c>
      <c r="AK1212">
        <v>4</v>
      </c>
      <c r="AL1212">
        <v>-25.773</v>
      </c>
      <c r="AM1212">
        <v>0</v>
      </c>
      <c r="AN1212">
        <v>0</v>
      </c>
      <c r="AO1212">
        <v>0</v>
      </c>
      <c r="AP1212">
        <v>0</v>
      </c>
      <c r="AQ1212">
        <v>0</v>
      </c>
      <c r="AR1212">
        <v>1</v>
      </c>
    </row>
    <row r="1213" spans="1:44" x14ac:dyDescent="0.2">
      <c r="A1213">
        <f>ROW(Source!A686)</f>
        <v>686</v>
      </c>
      <c r="B1213">
        <v>86296917</v>
      </c>
      <c r="C1213">
        <v>86296883</v>
      </c>
      <c r="D1213">
        <v>27391761</v>
      </c>
      <c r="E1213">
        <v>1</v>
      </c>
      <c r="F1213">
        <v>1</v>
      </c>
      <c r="G1213">
        <v>1</v>
      </c>
      <c r="H1213">
        <v>3</v>
      </c>
      <c r="I1213" t="s">
        <v>1095</v>
      </c>
      <c r="J1213" t="s">
        <v>1096</v>
      </c>
      <c r="K1213" t="s">
        <v>1097</v>
      </c>
      <c r="L1213">
        <v>1348</v>
      </c>
      <c r="N1213">
        <v>1009</v>
      </c>
      <c r="O1213" t="s">
        <v>63</v>
      </c>
      <c r="P1213" t="s">
        <v>63</v>
      </c>
      <c r="Q1213">
        <v>1000</v>
      </c>
      <c r="X1213">
        <v>1.7000000000000001E-2</v>
      </c>
      <c r="Y1213">
        <v>10988.93</v>
      </c>
      <c r="Z1213">
        <v>0</v>
      </c>
      <c r="AA1213">
        <v>0</v>
      </c>
      <c r="AB1213">
        <v>0</v>
      </c>
      <c r="AC1213">
        <v>0</v>
      </c>
      <c r="AD1213">
        <v>1</v>
      </c>
      <c r="AE1213">
        <v>0</v>
      </c>
      <c r="AF1213" t="s">
        <v>6</v>
      </c>
      <c r="AG1213">
        <v>1.7000000000000001E-2</v>
      </c>
      <c r="AH1213">
        <v>3</v>
      </c>
      <c r="AI1213">
        <v>-1</v>
      </c>
      <c r="AJ1213" t="s">
        <v>6</v>
      </c>
      <c r="AK1213">
        <v>4</v>
      </c>
      <c r="AL1213">
        <v>-186.81181000000001</v>
      </c>
      <c r="AM1213">
        <v>0</v>
      </c>
      <c r="AN1213">
        <v>0</v>
      </c>
      <c r="AO1213">
        <v>0</v>
      </c>
      <c r="AP1213">
        <v>0</v>
      </c>
      <c r="AQ1213">
        <v>0</v>
      </c>
      <c r="AR1213">
        <v>1</v>
      </c>
    </row>
    <row r="1214" spans="1:44" x14ac:dyDescent="0.2">
      <c r="A1214">
        <f>ROW(Source!A686)</f>
        <v>686</v>
      </c>
      <c r="B1214">
        <v>86296918</v>
      </c>
      <c r="C1214">
        <v>86296883</v>
      </c>
      <c r="D1214">
        <v>27390432</v>
      </c>
      <c r="E1214">
        <v>1</v>
      </c>
      <c r="F1214">
        <v>1</v>
      </c>
      <c r="G1214">
        <v>1</v>
      </c>
      <c r="H1214">
        <v>3</v>
      </c>
      <c r="I1214" t="s">
        <v>1122</v>
      </c>
      <c r="J1214" t="s">
        <v>1123</v>
      </c>
      <c r="K1214" t="s">
        <v>1124</v>
      </c>
      <c r="L1214">
        <v>1348</v>
      </c>
      <c r="N1214">
        <v>1009</v>
      </c>
      <c r="O1214" t="s">
        <v>63</v>
      </c>
      <c r="P1214" t="s">
        <v>63</v>
      </c>
      <c r="Q1214">
        <v>1000</v>
      </c>
      <c r="X1214">
        <v>0.27300000000000002</v>
      </c>
      <c r="Y1214">
        <v>0</v>
      </c>
      <c r="Z1214">
        <v>0</v>
      </c>
      <c r="AA1214">
        <v>0</v>
      </c>
      <c r="AB1214">
        <v>0</v>
      </c>
      <c r="AC1214">
        <v>0</v>
      </c>
      <c r="AD1214">
        <v>0</v>
      </c>
      <c r="AE1214">
        <v>0</v>
      </c>
      <c r="AF1214" t="s">
        <v>6</v>
      </c>
      <c r="AG1214">
        <v>0.27300000000000002</v>
      </c>
      <c r="AH1214">
        <v>3</v>
      </c>
      <c r="AI1214">
        <v>-1</v>
      </c>
      <c r="AJ1214" t="s">
        <v>6</v>
      </c>
      <c r="AK1214">
        <v>0</v>
      </c>
      <c r="AL1214">
        <v>0</v>
      </c>
      <c r="AM1214">
        <v>0</v>
      </c>
      <c r="AN1214">
        <v>0</v>
      </c>
      <c r="AO1214">
        <v>0</v>
      </c>
      <c r="AP1214">
        <v>0</v>
      </c>
      <c r="AQ1214">
        <v>0</v>
      </c>
      <c r="AR1214">
        <v>0</v>
      </c>
    </row>
    <row r="1215" spans="1:44" x14ac:dyDescent="0.2">
      <c r="A1215">
        <f>ROW(Source!A686)</f>
        <v>686</v>
      </c>
      <c r="B1215">
        <v>86296919</v>
      </c>
      <c r="C1215">
        <v>86296883</v>
      </c>
      <c r="D1215">
        <v>27389992</v>
      </c>
      <c r="E1215">
        <v>1</v>
      </c>
      <c r="F1215">
        <v>1</v>
      </c>
      <c r="G1215">
        <v>1</v>
      </c>
      <c r="H1215">
        <v>3</v>
      </c>
      <c r="I1215" t="s">
        <v>659</v>
      </c>
      <c r="J1215" t="s">
        <v>662</v>
      </c>
      <c r="K1215" t="s">
        <v>1125</v>
      </c>
      <c r="L1215">
        <v>1327</v>
      </c>
      <c r="N1215">
        <v>1005</v>
      </c>
      <c r="O1215" t="s">
        <v>661</v>
      </c>
      <c r="P1215" t="s">
        <v>661</v>
      </c>
      <c r="Q1215">
        <v>1</v>
      </c>
      <c r="X1215">
        <v>0</v>
      </c>
      <c r="Y1215">
        <v>0</v>
      </c>
      <c r="Z1215">
        <v>0</v>
      </c>
      <c r="AA1215">
        <v>0</v>
      </c>
      <c r="AB1215">
        <v>0</v>
      </c>
      <c r="AC1215">
        <v>1</v>
      </c>
      <c r="AD1215">
        <v>0</v>
      </c>
      <c r="AE1215">
        <v>0</v>
      </c>
      <c r="AF1215" t="s">
        <v>6</v>
      </c>
      <c r="AG1215">
        <v>0</v>
      </c>
      <c r="AH1215">
        <v>2</v>
      </c>
      <c r="AI1215">
        <v>86296895</v>
      </c>
      <c r="AJ1215">
        <v>1072</v>
      </c>
      <c r="AK1215">
        <v>0</v>
      </c>
      <c r="AL1215">
        <v>0</v>
      </c>
      <c r="AM1215">
        <v>0</v>
      </c>
      <c r="AN1215">
        <v>0</v>
      </c>
      <c r="AO1215">
        <v>0</v>
      </c>
      <c r="AP1215">
        <v>0</v>
      </c>
      <c r="AQ1215">
        <v>0</v>
      </c>
      <c r="AR1215">
        <v>0</v>
      </c>
    </row>
    <row r="1216" spans="1:44" x14ac:dyDescent="0.2">
      <c r="A1216">
        <f>ROW(Source!A686)</f>
        <v>686</v>
      </c>
      <c r="B1216">
        <v>86296920</v>
      </c>
      <c r="C1216">
        <v>86296883</v>
      </c>
      <c r="D1216">
        <v>27429718</v>
      </c>
      <c r="E1216">
        <v>1</v>
      </c>
      <c r="F1216">
        <v>1</v>
      </c>
      <c r="G1216">
        <v>1</v>
      </c>
      <c r="H1216">
        <v>3</v>
      </c>
      <c r="I1216" t="s">
        <v>1101</v>
      </c>
      <c r="J1216" t="s">
        <v>1102</v>
      </c>
      <c r="K1216" t="s">
        <v>1103</v>
      </c>
      <c r="L1216">
        <v>1302</v>
      </c>
      <c r="N1216">
        <v>1003</v>
      </c>
      <c r="O1216" t="s">
        <v>1104</v>
      </c>
      <c r="P1216" t="s">
        <v>1104</v>
      </c>
      <c r="Q1216">
        <v>10</v>
      </c>
      <c r="X1216">
        <v>5.5E-2</v>
      </c>
      <c r="Y1216">
        <v>50.25</v>
      </c>
      <c r="Z1216">
        <v>0</v>
      </c>
      <c r="AA1216">
        <v>0</v>
      </c>
      <c r="AB1216">
        <v>0</v>
      </c>
      <c r="AC1216">
        <v>0</v>
      </c>
      <c r="AD1216">
        <v>1</v>
      </c>
      <c r="AE1216">
        <v>0</v>
      </c>
      <c r="AF1216" t="s">
        <v>6</v>
      </c>
      <c r="AG1216">
        <v>5.5E-2</v>
      </c>
      <c r="AH1216">
        <v>3</v>
      </c>
      <c r="AI1216">
        <v>-1</v>
      </c>
      <c r="AJ1216" t="s">
        <v>6</v>
      </c>
      <c r="AK1216">
        <v>4</v>
      </c>
      <c r="AL1216">
        <v>-2.7637499999999999</v>
      </c>
      <c r="AM1216">
        <v>0</v>
      </c>
      <c r="AN1216">
        <v>0</v>
      </c>
      <c r="AO1216">
        <v>0</v>
      </c>
      <c r="AP1216">
        <v>0</v>
      </c>
      <c r="AQ1216">
        <v>0</v>
      </c>
      <c r="AR1216">
        <v>1</v>
      </c>
    </row>
    <row r="1217" spans="1:44" x14ac:dyDescent="0.2">
      <c r="A1217">
        <f>ROW(Source!A687)</f>
        <v>687</v>
      </c>
      <c r="B1217">
        <v>86296897</v>
      </c>
      <c r="C1217">
        <v>86296883</v>
      </c>
      <c r="D1217">
        <v>27493087</v>
      </c>
      <c r="E1217">
        <v>1</v>
      </c>
      <c r="F1217">
        <v>1</v>
      </c>
      <c r="G1217">
        <v>1</v>
      </c>
      <c r="H1217">
        <v>1</v>
      </c>
      <c r="I1217" t="s">
        <v>928</v>
      </c>
      <c r="J1217" t="s">
        <v>6</v>
      </c>
      <c r="K1217" t="s">
        <v>929</v>
      </c>
      <c r="L1217">
        <v>1369</v>
      </c>
      <c r="N1217">
        <v>1013</v>
      </c>
      <c r="O1217" t="s">
        <v>921</v>
      </c>
      <c r="P1217" t="s">
        <v>921</v>
      </c>
      <c r="Q1217">
        <v>1</v>
      </c>
      <c r="X1217">
        <v>170.24</v>
      </c>
      <c r="Y1217">
        <v>0</v>
      </c>
      <c r="Z1217">
        <v>0</v>
      </c>
      <c r="AA1217">
        <v>0</v>
      </c>
      <c r="AB1217">
        <v>9.48</v>
      </c>
      <c r="AC1217">
        <v>0</v>
      </c>
      <c r="AD1217">
        <v>1</v>
      </c>
      <c r="AE1217">
        <v>1</v>
      </c>
      <c r="AF1217" t="s">
        <v>6</v>
      </c>
      <c r="AG1217">
        <v>170.24</v>
      </c>
      <c r="AH1217">
        <v>2</v>
      </c>
      <c r="AI1217">
        <v>86296884</v>
      </c>
      <c r="AJ1217">
        <v>1074</v>
      </c>
      <c r="AK1217">
        <v>0</v>
      </c>
      <c r="AL1217">
        <v>0</v>
      </c>
      <c r="AM1217">
        <v>0</v>
      </c>
      <c r="AN1217">
        <v>0</v>
      </c>
      <c r="AO1217">
        <v>0</v>
      </c>
      <c r="AP1217">
        <v>0</v>
      </c>
      <c r="AQ1217">
        <v>0</v>
      </c>
      <c r="AR1217">
        <v>0</v>
      </c>
    </row>
    <row r="1218" spans="1:44" x14ac:dyDescent="0.2">
      <c r="A1218">
        <f>ROW(Source!A687)</f>
        <v>687</v>
      </c>
      <c r="B1218">
        <v>86296898</v>
      </c>
      <c r="C1218">
        <v>86296883</v>
      </c>
      <c r="D1218">
        <v>121548</v>
      </c>
      <c r="E1218">
        <v>1</v>
      </c>
      <c r="F1218">
        <v>1</v>
      </c>
      <c r="G1218">
        <v>1</v>
      </c>
      <c r="H1218">
        <v>1</v>
      </c>
      <c r="I1218" t="s">
        <v>39</v>
      </c>
      <c r="J1218" t="s">
        <v>6</v>
      </c>
      <c r="K1218" t="s">
        <v>922</v>
      </c>
      <c r="L1218">
        <v>608254</v>
      </c>
      <c r="N1218">
        <v>1013</v>
      </c>
      <c r="O1218" t="s">
        <v>923</v>
      </c>
      <c r="P1218" t="s">
        <v>923</v>
      </c>
      <c r="Q1218">
        <v>1</v>
      </c>
      <c r="X1218">
        <v>34.58</v>
      </c>
      <c r="Y1218">
        <v>0</v>
      </c>
      <c r="Z1218">
        <v>0</v>
      </c>
      <c r="AA1218">
        <v>0</v>
      </c>
      <c r="AB1218">
        <v>0</v>
      </c>
      <c r="AC1218">
        <v>0</v>
      </c>
      <c r="AD1218">
        <v>1</v>
      </c>
      <c r="AE1218">
        <v>2</v>
      </c>
      <c r="AF1218" t="s">
        <v>6</v>
      </c>
      <c r="AG1218">
        <v>34.58</v>
      </c>
      <c r="AH1218">
        <v>2</v>
      </c>
      <c r="AI1218">
        <v>86296885</v>
      </c>
      <c r="AJ1218">
        <v>1075</v>
      </c>
      <c r="AK1218">
        <v>0</v>
      </c>
      <c r="AL1218">
        <v>0</v>
      </c>
      <c r="AM1218">
        <v>0</v>
      </c>
      <c r="AN1218">
        <v>0</v>
      </c>
      <c r="AO1218">
        <v>0</v>
      </c>
      <c r="AP1218">
        <v>0</v>
      </c>
      <c r="AQ1218">
        <v>0</v>
      </c>
      <c r="AR1218">
        <v>0</v>
      </c>
    </row>
    <row r="1219" spans="1:44" x14ac:dyDescent="0.2">
      <c r="A1219">
        <f>ROW(Source!A687)</f>
        <v>687</v>
      </c>
      <c r="B1219">
        <v>86296899</v>
      </c>
      <c r="C1219">
        <v>86296883</v>
      </c>
      <c r="D1219">
        <v>27439499</v>
      </c>
      <c r="E1219">
        <v>1</v>
      </c>
      <c r="F1219">
        <v>1</v>
      </c>
      <c r="G1219">
        <v>1</v>
      </c>
      <c r="H1219">
        <v>2</v>
      </c>
      <c r="I1219" t="s">
        <v>930</v>
      </c>
      <c r="J1219" t="s">
        <v>931</v>
      </c>
      <c r="K1219" t="s">
        <v>932</v>
      </c>
      <c r="L1219">
        <v>1368</v>
      </c>
      <c r="N1219">
        <v>1011</v>
      </c>
      <c r="O1219" t="s">
        <v>927</v>
      </c>
      <c r="P1219" t="s">
        <v>927</v>
      </c>
      <c r="Q1219">
        <v>1</v>
      </c>
      <c r="X1219">
        <v>1.42</v>
      </c>
      <c r="Y1219">
        <v>0</v>
      </c>
      <c r="Z1219">
        <v>112.67</v>
      </c>
      <c r="AA1219">
        <v>13.61</v>
      </c>
      <c r="AB1219">
        <v>0</v>
      </c>
      <c r="AC1219">
        <v>0</v>
      </c>
      <c r="AD1219">
        <v>1</v>
      </c>
      <c r="AE1219">
        <v>0</v>
      </c>
      <c r="AF1219" t="s">
        <v>6</v>
      </c>
      <c r="AG1219">
        <v>1.42</v>
      </c>
      <c r="AH1219">
        <v>2</v>
      </c>
      <c r="AI1219">
        <v>86296886</v>
      </c>
      <c r="AJ1219">
        <v>1076</v>
      </c>
      <c r="AK1219">
        <v>0</v>
      </c>
      <c r="AL1219">
        <v>0</v>
      </c>
      <c r="AM1219">
        <v>0</v>
      </c>
      <c r="AN1219">
        <v>0</v>
      </c>
      <c r="AO1219">
        <v>0</v>
      </c>
      <c r="AP1219">
        <v>0</v>
      </c>
      <c r="AQ1219">
        <v>0</v>
      </c>
      <c r="AR1219">
        <v>0</v>
      </c>
    </row>
    <row r="1220" spans="1:44" x14ac:dyDescent="0.2">
      <c r="A1220">
        <f>ROW(Source!A687)</f>
        <v>687</v>
      </c>
      <c r="B1220">
        <v>86296900</v>
      </c>
      <c r="C1220">
        <v>86296883</v>
      </c>
      <c r="D1220">
        <v>27439522</v>
      </c>
      <c r="E1220">
        <v>1</v>
      </c>
      <c r="F1220">
        <v>1</v>
      </c>
      <c r="G1220">
        <v>1</v>
      </c>
      <c r="H1220">
        <v>2</v>
      </c>
      <c r="I1220" t="s">
        <v>1015</v>
      </c>
      <c r="J1220" t="s">
        <v>1016</v>
      </c>
      <c r="K1220" t="s">
        <v>1017</v>
      </c>
      <c r="L1220">
        <v>1368</v>
      </c>
      <c r="N1220">
        <v>1011</v>
      </c>
      <c r="O1220" t="s">
        <v>927</v>
      </c>
      <c r="P1220" t="s">
        <v>927</v>
      </c>
      <c r="Q1220">
        <v>1</v>
      </c>
      <c r="X1220">
        <v>16.579999999999998</v>
      </c>
      <c r="Y1220">
        <v>0</v>
      </c>
      <c r="Z1220">
        <v>263.5</v>
      </c>
      <c r="AA1220">
        <v>25.3</v>
      </c>
      <c r="AB1220">
        <v>0</v>
      </c>
      <c r="AC1220">
        <v>0</v>
      </c>
      <c r="AD1220">
        <v>1</v>
      </c>
      <c r="AE1220">
        <v>0</v>
      </c>
      <c r="AF1220" t="s">
        <v>6</v>
      </c>
      <c r="AG1220">
        <v>16.579999999999998</v>
      </c>
      <c r="AH1220">
        <v>2</v>
      </c>
      <c r="AI1220">
        <v>86296887</v>
      </c>
      <c r="AJ1220">
        <v>1077</v>
      </c>
      <c r="AK1220">
        <v>0</v>
      </c>
      <c r="AL1220">
        <v>0</v>
      </c>
      <c r="AM1220">
        <v>0</v>
      </c>
      <c r="AN1220">
        <v>0</v>
      </c>
      <c r="AO1220">
        <v>0</v>
      </c>
      <c r="AP1220">
        <v>0</v>
      </c>
      <c r="AQ1220">
        <v>0</v>
      </c>
      <c r="AR1220">
        <v>0</v>
      </c>
    </row>
    <row r="1221" spans="1:44" x14ac:dyDescent="0.2">
      <c r="A1221">
        <f>ROW(Source!A687)</f>
        <v>687</v>
      </c>
      <c r="B1221">
        <v>86296901</v>
      </c>
      <c r="C1221">
        <v>86296883</v>
      </c>
      <c r="D1221">
        <v>27439584</v>
      </c>
      <c r="E1221">
        <v>1</v>
      </c>
      <c r="F1221">
        <v>1</v>
      </c>
      <c r="G1221">
        <v>1</v>
      </c>
      <c r="H1221">
        <v>2</v>
      </c>
      <c r="I1221" t="s">
        <v>983</v>
      </c>
      <c r="J1221" t="s">
        <v>984</v>
      </c>
      <c r="K1221" t="s">
        <v>985</v>
      </c>
      <c r="L1221">
        <v>1368</v>
      </c>
      <c r="N1221">
        <v>1011</v>
      </c>
      <c r="O1221" t="s">
        <v>927</v>
      </c>
      <c r="P1221" t="s">
        <v>927</v>
      </c>
      <c r="Q1221">
        <v>1</v>
      </c>
      <c r="X1221">
        <v>0.22</v>
      </c>
      <c r="Y1221">
        <v>0</v>
      </c>
      <c r="Z1221">
        <v>1.56</v>
      </c>
      <c r="AA1221">
        <v>0</v>
      </c>
      <c r="AB1221">
        <v>0</v>
      </c>
      <c r="AC1221">
        <v>0</v>
      </c>
      <c r="AD1221">
        <v>1</v>
      </c>
      <c r="AE1221">
        <v>0</v>
      </c>
      <c r="AF1221" t="s">
        <v>6</v>
      </c>
      <c r="AG1221">
        <v>0.22</v>
      </c>
      <c r="AH1221">
        <v>2</v>
      </c>
      <c r="AI1221">
        <v>86296888</v>
      </c>
      <c r="AJ1221">
        <v>1078</v>
      </c>
      <c r="AK1221">
        <v>0</v>
      </c>
      <c r="AL1221">
        <v>0</v>
      </c>
      <c r="AM1221">
        <v>0</v>
      </c>
      <c r="AN1221">
        <v>0</v>
      </c>
      <c r="AO1221">
        <v>0</v>
      </c>
      <c r="AP1221">
        <v>0</v>
      </c>
      <c r="AQ1221">
        <v>0</v>
      </c>
      <c r="AR1221">
        <v>0</v>
      </c>
    </row>
    <row r="1222" spans="1:44" x14ac:dyDescent="0.2">
      <c r="A1222">
        <f>ROW(Source!A687)</f>
        <v>687</v>
      </c>
      <c r="B1222">
        <v>86296902</v>
      </c>
      <c r="C1222">
        <v>86296883</v>
      </c>
      <c r="D1222">
        <v>27439705</v>
      </c>
      <c r="E1222">
        <v>1</v>
      </c>
      <c r="F1222">
        <v>1</v>
      </c>
      <c r="G1222">
        <v>1</v>
      </c>
      <c r="H1222">
        <v>2</v>
      </c>
      <c r="I1222" t="s">
        <v>986</v>
      </c>
      <c r="J1222" t="s">
        <v>987</v>
      </c>
      <c r="K1222" t="s">
        <v>988</v>
      </c>
      <c r="L1222">
        <v>1368</v>
      </c>
      <c r="N1222">
        <v>1011</v>
      </c>
      <c r="O1222" t="s">
        <v>927</v>
      </c>
      <c r="P1222" t="s">
        <v>927</v>
      </c>
      <c r="Q1222">
        <v>1</v>
      </c>
      <c r="X1222">
        <v>11.87</v>
      </c>
      <c r="Y1222">
        <v>0</v>
      </c>
      <c r="Z1222">
        <v>1.1000000000000001</v>
      </c>
      <c r="AA1222">
        <v>0</v>
      </c>
      <c r="AB1222">
        <v>0</v>
      </c>
      <c r="AC1222">
        <v>0</v>
      </c>
      <c r="AD1222">
        <v>1</v>
      </c>
      <c r="AE1222">
        <v>0</v>
      </c>
      <c r="AF1222" t="s">
        <v>6</v>
      </c>
      <c r="AG1222">
        <v>11.87</v>
      </c>
      <c r="AH1222">
        <v>2</v>
      </c>
      <c r="AI1222">
        <v>86296889</v>
      </c>
      <c r="AJ1222">
        <v>1079</v>
      </c>
      <c r="AK1222">
        <v>0</v>
      </c>
      <c r="AL1222">
        <v>0</v>
      </c>
      <c r="AM1222">
        <v>0</v>
      </c>
      <c r="AN1222">
        <v>0</v>
      </c>
      <c r="AO1222">
        <v>0</v>
      </c>
      <c r="AP1222">
        <v>0</v>
      </c>
      <c r="AQ1222">
        <v>0</v>
      </c>
      <c r="AR1222">
        <v>0</v>
      </c>
    </row>
    <row r="1223" spans="1:44" x14ac:dyDescent="0.2">
      <c r="A1223">
        <f>ROW(Source!A687)</f>
        <v>687</v>
      </c>
      <c r="B1223">
        <v>86296903</v>
      </c>
      <c r="C1223">
        <v>86296883</v>
      </c>
      <c r="D1223">
        <v>27439713</v>
      </c>
      <c r="E1223">
        <v>1</v>
      </c>
      <c r="F1223">
        <v>1</v>
      </c>
      <c r="G1223">
        <v>1</v>
      </c>
      <c r="H1223">
        <v>2</v>
      </c>
      <c r="I1223" t="s">
        <v>989</v>
      </c>
      <c r="J1223" t="s">
        <v>990</v>
      </c>
      <c r="K1223" t="s">
        <v>991</v>
      </c>
      <c r="L1223">
        <v>1368</v>
      </c>
      <c r="N1223">
        <v>1011</v>
      </c>
      <c r="O1223" t="s">
        <v>927</v>
      </c>
      <c r="P1223" t="s">
        <v>927</v>
      </c>
      <c r="Q1223">
        <v>1</v>
      </c>
      <c r="X1223">
        <v>5.56</v>
      </c>
      <c r="Y1223">
        <v>0</v>
      </c>
      <c r="Z1223">
        <v>11.76</v>
      </c>
      <c r="AA1223">
        <v>0</v>
      </c>
      <c r="AB1223">
        <v>0</v>
      </c>
      <c r="AC1223">
        <v>0</v>
      </c>
      <c r="AD1223">
        <v>1</v>
      </c>
      <c r="AE1223">
        <v>0</v>
      </c>
      <c r="AF1223" t="s">
        <v>6</v>
      </c>
      <c r="AG1223">
        <v>5.56</v>
      </c>
      <c r="AH1223">
        <v>2</v>
      </c>
      <c r="AI1223">
        <v>86296890</v>
      </c>
      <c r="AJ1223">
        <v>1080</v>
      </c>
      <c r="AK1223">
        <v>0</v>
      </c>
      <c r="AL1223">
        <v>0</v>
      </c>
      <c r="AM1223">
        <v>0</v>
      </c>
      <c r="AN1223">
        <v>0</v>
      </c>
      <c r="AO1223">
        <v>0</v>
      </c>
      <c r="AP1223">
        <v>0</v>
      </c>
      <c r="AQ1223">
        <v>0</v>
      </c>
      <c r="AR1223">
        <v>0</v>
      </c>
    </row>
    <row r="1224" spans="1:44" x14ac:dyDescent="0.2">
      <c r="A1224">
        <f>ROW(Source!A687)</f>
        <v>687</v>
      </c>
      <c r="B1224">
        <v>86296904</v>
      </c>
      <c r="C1224">
        <v>86296883</v>
      </c>
      <c r="D1224">
        <v>27439719</v>
      </c>
      <c r="E1224">
        <v>1</v>
      </c>
      <c r="F1224">
        <v>1</v>
      </c>
      <c r="G1224">
        <v>1</v>
      </c>
      <c r="H1224">
        <v>2</v>
      </c>
      <c r="I1224" t="s">
        <v>992</v>
      </c>
      <c r="J1224" t="s">
        <v>993</v>
      </c>
      <c r="K1224" t="s">
        <v>994</v>
      </c>
      <c r="L1224">
        <v>1368</v>
      </c>
      <c r="N1224">
        <v>1011</v>
      </c>
      <c r="O1224" t="s">
        <v>927</v>
      </c>
      <c r="P1224" t="s">
        <v>927</v>
      </c>
      <c r="Q1224">
        <v>1</v>
      </c>
      <c r="X1224">
        <v>0.27</v>
      </c>
      <c r="Y1224">
        <v>0</v>
      </c>
      <c r="Z1224">
        <v>6.57</v>
      </c>
      <c r="AA1224">
        <v>0</v>
      </c>
      <c r="AB1224">
        <v>0</v>
      </c>
      <c r="AC1224">
        <v>0</v>
      </c>
      <c r="AD1224">
        <v>1</v>
      </c>
      <c r="AE1224">
        <v>0</v>
      </c>
      <c r="AF1224" t="s">
        <v>6</v>
      </c>
      <c r="AG1224">
        <v>0.27</v>
      </c>
      <c r="AH1224">
        <v>2</v>
      </c>
      <c r="AI1224">
        <v>86296891</v>
      </c>
      <c r="AJ1224">
        <v>1081</v>
      </c>
      <c r="AK1224">
        <v>0</v>
      </c>
      <c r="AL1224">
        <v>0</v>
      </c>
      <c r="AM1224">
        <v>0</v>
      </c>
      <c r="AN1224">
        <v>0</v>
      </c>
      <c r="AO1224">
        <v>0</v>
      </c>
      <c r="AP1224">
        <v>0</v>
      </c>
      <c r="AQ1224">
        <v>0</v>
      </c>
      <c r="AR1224">
        <v>0</v>
      </c>
    </row>
    <row r="1225" spans="1:44" x14ac:dyDescent="0.2">
      <c r="A1225">
        <f>ROW(Source!A687)</f>
        <v>687</v>
      </c>
      <c r="B1225">
        <v>86296905</v>
      </c>
      <c r="C1225">
        <v>86296883</v>
      </c>
      <c r="D1225">
        <v>27441327</v>
      </c>
      <c r="E1225">
        <v>1</v>
      </c>
      <c r="F1225">
        <v>1</v>
      </c>
      <c r="G1225">
        <v>1</v>
      </c>
      <c r="H1225">
        <v>2</v>
      </c>
      <c r="I1225" t="s">
        <v>936</v>
      </c>
      <c r="J1225" t="s">
        <v>937</v>
      </c>
      <c r="K1225" t="s">
        <v>938</v>
      </c>
      <c r="L1225">
        <v>1368</v>
      </c>
      <c r="N1225">
        <v>1011</v>
      </c>
      <c r="O1225" t="s">
        <v>927</v>
      </c>
      <c r="P1225" t="s">
        <v>927</v>
      </c>
      <c r="Q1225">
        <v>1</v>
      </c>
      <c r="X1225">
        <v>1.56</v>
      </c>
      <c r="Y1225">
        <v>0</v>
      </c>
      <c r="Z1225">
        <v>93.37</v>
      </c>
      <c r="AA1225">
        <v>11.69</v>
      </c>
      <c r="AB1225">
        <v>0</v>
      </c>
      <c r="AC1225">
        <v>0</v>
      </c>
      <c r="AD1225">
        <v>1</v>
      </c>
      <c r="AE1225">
        <v>0</v>
      </c>
      <c r="AF1225" t="s">
        <v>6</v>
      </c>
      <c r="AG1225">
        <v>1.56</v>
      </c>
      <c r="AH1225">
        <v>2</v>
      </c>
      <c r="AI1225">
        <v>86296892</v>
      </c>
      <c r="AJ1225">
        <v>1082</v>
      </c>
      <c r="AK1225">
        <v>0</v>
      </c>
      <c r="AL1225">
        <v>0</v>
      </c>
      <c r="AM1225">
        <v>0</v>
      </c>
      <c r="AN1225">
        <v>0</v>
      </c>
      <c r="AO1225">
        <v>0</v>
      </c>
      <c r="AP1225">
        <v>0</v>
      </c>
      <c r="AQ1225">
        <v>0</v>
      </c>
      <c r="AR1225">
        <v>0</v>
      </c>
    </row>
    <row r="1226" spans="1:44" x14ac:dyDescent="0.2">
      <c r="A1226">
        <f>ROW(Source!A687)</f>
        <v>687</v>
      </c>
      <c r="B1226">
        <v>86296906</v>
      </c>
      <c r="C1226">
        <v>86296883</v>
      </c>
      <c r="D1226">
        <v>27371625</v>
      </c>
      <c r="E1226">
        <v>1</v>
      </c>
      <c r="F1226">
        <v>1</v>
      </c>
      <c r="G1226">
        <v>1</v>
      </c>
      <c r="H1226">
        <v>3</v>
      </c>
      <c r="I1226" t="s">
        <v>1071</v>
      </c>
      <c r="J1226" t="s">
        <v>1072</v>
      </c>
      <c r="K1226" t="s">
        <v>1073</v>
      </c>
      <c r="L1226">
        <v>1348</v>
      </c>
      <c r="N1226">
        <v>1009</v>
      </c>
      <c r="O1226" t="s">
        <v>63</v>
      </c>
      <c r="P1226" t="s">
        <v>63</v>
      </c>
      <c r="Q1226">
        <v>1000</v>
      </c>
      <c r="X1226">
        <v>5.4000000000000001E-4</v>
      </c>
      <c r="Y1226">
        <v>37900</v>
      </c>
      <c r="Z1226">
        <v>0</v>
      </c>
      <c r="AA1226">
        <v>0</v>
      </c>
      <c r="AB1226">
        <v>0</v>
      </c>
      <c r="AC1226">
        <v>0</v>
      </c>
      <c r="AD1226">
        <v>1</v>
      </c>
      <c r="AE1226">
        <v>0</v>
      </c>
      <c r="AF1226" t="s">
        <v>6</v>
      </c>
      <c r="AG1226">
        <v>5.4000000000000001E-4</v>
      </c>
      <c r="AH1226">
        <v>3</v>
      </c>
      <c r="AI1226">
        <v>-1</v>
      </c>
      <c r="AJ1226" t="s">
        <v>6</v>
      </c>
      <c r="AK1226">
        <v>4</v>
      </c>
      <c r="AL1226">
        <v>-20.466000000000001</v>
      </c>
      <c r="AM1226">
        <v>0</v>
      </c>
      <c r="AN1226">
        <v>0</v>
      </c>
      <c r="AO1226">
        <v>0</v>
      </c>
      <c r="AP1226">
        <v>0</v>
      </c>
      <c r="AQ1226">
        <v>0</v>
      </c>
      <c r="AR1226">
        <v>1</v>
      </c>
    </row>
    <row r="1227" spans="1:44" x14ac:dyDescent="0.2">
      <c r="A1227">
        <f>ROW(Source!A687)</f>
        <v>687</v>
      </c>
      <c r="B1227">
        <v>86296907</v>
      </c>
      <c r="C1227">
        <v>86296883</v>
      </c>
      <c r="D1227">
        <v>27371079</v>
      </c>
      <c r="E1227">
        <v>1</v>
      </c>
      <c r="F1227">
        <v>1</v>
      </c>
      <c r="G1227">
        <v>1</v>
      </c>
      <c r="H1227">
        <v>3</v>
      </c>
      <c r="I1227" t="s">
        <v>249</v>
      </c>
      <c r="J1227" t="s">
        <v>251</v>
      </c>
      <c r="K1227" t="s">
        <v>250</v>
      </c>
      <c r="L1227">
        <v>1339</v>
      </c>
      <c r="N1227">
        <v>1007</v>
      </c>
      <c r="O1227" t="s">
        <v>32</v>
      </c>
      <c r="P1227" t="s">
        <v>32</v>
      </c>
      <c r="Q1227">
        <v>1</v>
      </c>
      <c r="X1227">
        <v>2.98</v>
      </c>
      <c r="Y1227">
        <v>6.22</v>
      </c>
      <c r="Z1227">
        <v>0</v>
      </c>
      <c r="AA1227">
        <v>0</v>
      </c>
      <c r="AB1227">
        <v>0</v>
      </c>
      <c r="AC1227">
        <v>0</v>
      </c>
      <c r="AD1227">
        <v>1</v>
      </c>
      <c r="AE1227">
        <v>0</v>
      </c>
      <c r="AF1227" t="s">
        <v>6</v>
      </c>
      <c r="AG1227">
        <v>2.98</v>
      </c>
      <c r="AH1227">
        <v>3</v>
      </c>
      <c r="AI1227">
        <v>-1</v>
      </c>
      <c r="AJ1227" t="s">
        <v>6</v>
      </c>
      <c r="AK1227">
        <v>4</v>
      </c>
      <c r="AL1227">
        <v>-18.535599999999999</v>
      </c>
      <c r="AM1227">
        <v>0</v>
      </c>
      <c r="AN1227">
        <v>0</v>
      </c>
      <c r="AO1227">
        <v>0</v>
      </c>
      <c r="AP1227">
        <v>0</v>
      </c>
      <c r="AQ1227">
        <v>0</v>
      </c>
      <c r="AR1227">
        <v>1</v>
      </c>
    </row>
    <row r="1228" spans="1:44" x14ac:dyDescent="0.2">
      <c r="A1228">
        <f>ROW(Source!A687)</f>
        <v>687</v>
      </c>
      <c r="B1228">
        <v>86296908</v>
      </c>
      <c r="C1228">
        <v>86296883</v>
      </c>
      <c r="D1228">
        <v>27377902</v>
      </c>
      <c r="E1228">
        <v>1</v>
      </c>
      <c r="F1228">
        <v>1</v>
      </c>
      <c r="G1228">
        <v>1</v>
      </c>
      <c r="H1228">
        <v>3</v>
      </c>
      <c r="I1228" t="s">
        <v>1074</v>
      </c>
      <c r="J1228" t="s">
        <v>1075</v>
      </c>
      <c r="K1228" t="s">
        <v>1076</v>
      </c>
      <c r="L1228">
        <v>1348</v>
      </c>
      <c r="N1228">
        <v>1009</v>
      </c>
      <c r="O1228" t="s">
        <v>63</v>
      </c>
      <c r="P1228" t="s">
        <v>63</v>
      </c>
      <c r="Q1228">
        <v>1000</v>
      </c>
      <c r="X1228">
        <v>1.2999999999999999E-4</v>
      </c>
      <c r="Y1228">
        <v>4965.4399999999996</v>
      </c>
      <c r="Z1228">
        <v>0</v>
      </c>
      <c r="AA1228">
        <v>0</v>
      </c>
      <c r="AB1228">
        <v>0</v>
      </c>
      <c r="AC1228">
        <v>0</v>
      </c>
      <c r="AD1228">
        <v>1</v>
      </c>
      <c r="AE1228">
        <v>0</v>
      </c>
      <c r="AF1228" t="s">
        <v>6</v>
      </c>
      <c r="AG1228">
        <v>1.2999999999999999E-4</v>
      </c>
      <c r="AH1228">
        <v>3</v>
      </c>
      <c r="AI1228">
        <v>-1</v>
      </c>
      <c r="AJ1228" t="s">
        <v>6</v>
      </c>
      <c r="AK1228">
        <v>4</v>
      </c>
      <c r="AL1228">
        <v>-0.64550719999999984</v>
      </c>
      <c r="AM1228">
        <v>0</v>
      </c>
      <c r="AN1228">
        <v>0</v>
      </c>
      <c r="AO1228">
        <v>0</v>
      </c>
      <c r="AP1228">
        <v>0</v>
      </c>
      <c r="AQ1228">
        <v>0</v>
      </c>
      <c r="AR1228">
        <v>1</v>
      </c>
    </row>
    <row r="1229" spans="1:44" x14ac:dyDescent="0.2">
      <c r="A1229">
        <f>ROW(Source!A687)</f>
        <v>687</v>
      </c>
      <c r="B1229">
        <v>86296909</v>
      </c>
      <c r="C1229">
        <v>86296883</v>
      </c>
      <c r="D1229">
        <v>27378107</v>
      </c>
      <c r="E1229">
        <v>1</v>
      </c>
      <c r="F1229">
        <v>1</v>
      </c>
      <c r="G1229">
        <v>1</v>
      </c>
      <c r="H1229">
        <v>3</v>
      </c>
      <c r="I1229" t="s">
        <v>1077</v>
      </c>
      <c r="J1229" t="s">
        <v>1078</v>
      </c>
      <c r="K1229" t="s">
        <v>1079</v>
      </c>
      <c r="L1229">
        <v>1348</v>
      </c>
      <c r="N1229">
        <v>1009</v>
      </c>
      <c r="O1229" t="s">
        <v>63</v>
      </c>
      <c r="P1229" t="s">
        <v>63</v>
      </c>
      <c r="Q1229">
        <v>1000</v>
      </c>
      <c r="X1229">
        <v>1.04E-2</v>
      </c>
      <c r="Y1229">
        <v>4950</v>
      </c>
      <c r="Z1229">
        <v>0</v>
      </c>
      <c r="AA1229">
        <v>0</v>
      </c>
      <c r="AB1229">
        <v>0</v>
      </c>
      <c r="AC1229">
        <v>0</v>
      </c>
      <c r="AD1229">
        <v>1</v>
      </c>
      <c r="AE1229">
        <v>0</v>
      </c>
      <c r="AF1229" t="s">
        <v>6</v>
      </c>
      <c r="AG1229">
        <v>1.04E-2</v>
      </c>
      <c r="AH1229">
        <v>3</v>
      </c>
      <c r="AI1229">
        <v>-1</v>
      </c>
      <c r="AJ1229" t="s">
        <v>6</v>
      </c>
      <c r="AK1229">
        <v>4</v>
      </c>
      <c r="AL1229">
        <v>-51.48</v>
      </c>
      <c r="AM1229">
        <v>0</v>
      </c>
      <c r="AN1229">
        <v>0</v>
      </c>
      <c r="AO1229">
        <v>0</v>
      </c>
      <c r="AP1229">
        <v>0</v>
      </c>
      <c r="AQ1229">
        <v>0</v>
      </c>
      <c r="AR1229">
        <v>1</v>
      </c>
    </row>
    <row r="1230" spans="1:44" x14ac:dyDescent="0.2">
      <c r="A1230">
        <f>ROW(Source!A687)</f>
        <v>687</v>
      </c>
      <c r="B1230">
        <v>86296910</v>
      </c>
      <c r="C1230">
        <v>86296883</v>
      </c>
      <c r="D1230">
        <v>27378255</v>
      </c>
      <c r="E1230">
        <v>1</v>
      </c>
      <c r="F1230">
        <v>1</v>
      </c>
      <c r="G1230">
        <v>1</v>
      </c>
      <c r="H1230">
        <v>3</v>
      </c>
      <c r="I1230" t="s">
        <v>89</v>
      </c>
      <c r="J1230" t="s">
        <v>1121</v>
      </c>
      <c r="K1230" t="s">
        <v>90</v>
      </c>
      <c r="L1230">
        <v>1348</v>
      </c>
      <c r="N1230">
        <v>1009</v>
      </c>
      <c r="O1230" t="s">
        <v>63</v>
      </c>
      <c r="P1230" t="s">
        <v>63</v>
      </c>
      <c r="Q1230">
        <v>1000</v>
      </c>
      <c r="X1230">
        <v>3.0999999999999999E-3</v>
      </c>
      <c r="Y1230">
        <v>10380</v>
      </c>
      <c r="Z1230">
        <v>0</v>
      </c>
      <c r="AA1230">
        <v>0</v>
      </c>
      <c r="AB1230">
        <v>0</v>
      </c>
      <c r="AC1230">
        <v>0</v>
      </c>
      <c r="AD1230">
        <v>1</v>
      </c>
      <c r="AE1230">
        <v>0</v>
      </c>
      <c r="AF1230" t="s">
        <v>6</v>
      </c>
      <c r="AG1230">
        <v>3.0999999999999999E-3</v>
      </c>
      <c r="AH1230">
        <v>3</v>
      </c>
      <c r="AI1230">
        <v>-1</v>
      </c>
      <c r="AJ1230" t="s">
        <v>6</v>
      </c>
      <c r="AK1230">
        <v>4</v>
      </c>
      <c r="AL1230">
        <v>-32.177999999999997</v>
      </c>
      <c r="AM1230">
        <v>0</v>
      </c>
      <c r="AN1230">
        <v>0</v>
      </c>
      <c r="AO1230">
        <v>0</v>
      </c>
      <c r="AP1230">
        <v>0</v>
      </c>
      <c r="AQ1230">
        <v>0</v>
      </c>
      <c r="AR1230">
        <v>1</v>
      </c>
    </row>
    <row r="1231" spans="1:44" x14ac:dyDescent="0.2">
      <c r="A1231">
        <f>ROW(Source!A687)</f>
        <v>687</v>
      </c>
      <c r="B1231">
        <v>86296911</v>
      </c>
      <c r="C1231">
        <v>86296883</v>
      </c>
      <c r="D1231">
        <v>27378501</v>
      </c>
      <c r="E1231">
        <v>1</v>
      </c>
      <c r="F1231">
        <v>1</v>
      </c>
      <c r="G1231">
        <v>1</v>
      </c>
      <c r="H1231">
        <v>3</v>
      </c>
      <c r="I1231" t="s">
        <v>1083</v>
      </c>
      <c r="J1231" t="s">
        <v>1084</v>
      </c>
      <c r="K1231" t="s">
        <v>1085</v>
      </c>
      <c r="L1231">
        <v>1348</v>
      </c>
      <c r="N1231">
        <v>1009</v>
      </c>
      <c r="O1231" t="s">
        <v>63</v>
      </c>
      <c r="P1231" t="s">
        <v>63</v>
      </c>
      <c r="Q1231">
        <v>1000</v>
      </c>
      <c r="X1231">
        <v>1.26E-2</v>
      </c>
      <c r="Y1231">
        <v>9100</v>
      </c>
      <c r="Z1231">
        <v>0</v>
      </c>
      <c r="AA1231">
        <v>0</v>
      </c>
      <c r="AB1231">
        <v>0</v>
      </c>
      <c r="AC1231">
        <v>0</v>
      </c>
      <c r="AD1231">
        <v>1</v>
      </c>
      <c r="AE1231">
        <v>0</v>
      </c>
      <c r="AF1231" t="s">
        <v>6</v>
      </c>
      <c r="AG1231">
        <v>1.26E-2</v>
      </c>
      <c r="AH1231">
        <v>3</v>
      </c>
      <c r="AI1231">
        <v>-1</v>
      </c>
      <c r="AJ1231" t="s">
        <v>6</v>
      </c>
      <c r="AK1231">
        <v>4</v>
      </c>
      <c r="AL1231">
        <v>-114.66</v>
      </c>
      <c r="AM1231">
        <v>0</v>
      </c>
      <c r="AN1231">
        <v>0</v>
      </c>
      <c r="AO1231">
        <v>0</v>
      </c>
      <c r="AP1231">
        <v>0</v>
      </c>
      <c r="AQ1231">
        <v>0</v>
      </c>
      <c r="AR1231">
        <v>1</v>
      </c>
    </row>
    <row r="1232" spans="1:44" x14ac:dyDescent="0.2">
      <c r="A1232">
        <f>ROW(Source!A687)</f>
        <v>687</v>
      </c>
      <c r="B1232">
        <v>86296912</v>
      </c>
      <c r="C1232">
        <v>86296883</v>
      </c>
      <c r="D1232">
        <v>27378576</v>
      </c>
      <c r="E1232">
        <v>1</v>
      </c>
      <c r="F1232">
        <v>1</v>
      </c>
      <c r="G1232">
        <v>1</v>
      </c>
      <c r="H1232">
        <v>3</v>
      </c>
      <c r="I1232" t="s">
        <v>1040</v>
      </c>
      <c r="J1232" t="s">
        <v>1041</v>
      </c>
      <c r="K1232" t="s">
        <v>62</v>
      </c>
      <c r="L1232">
        <v>1348</v>
      </c>
      <c r="N1232">
        <v>1009</v>
      </c>
      <c r="O1232" t="s">
        <v>63</v>
      </c>
      <c r="P1232" t="s">
        <v>63</v>
      </c>
      <c r="Q1232">
        <v>1000</v>
      </c>
      <c r="X1232">
        <v>5.0000000000000002E-5</v>
      </c>
      <c r="Y1232">
        <v>12050</v>
      </c>
      <c r="Z1232">
        <v>0</v>
      </c>
      <c r="AA1232">
        <v>0</v>
      </c>
      <c r="AB1232">
        <v>0</v>
      </c>
      <c r="AC1232">
        <v>0</v>
      </c>
      <c r="AD1232">
        <v>1</v>
      </c>
      <c r="AE1232">
        <v>0</v>
      </c>
      <c r="AF1232" t="s">
        <v>6</v>
      </c>
      <c r="AG1232">
        <v>5.0000000000000002E-5</v>
      </c>
      <c r="AH1232">
        <v>3</v>
      </c>
      <c r="AI1232">
        <v>-1</v>
      </c>
      <c r="AJ1232" t="s">
        <v>6</v>
      </c>
      <c r="AK1232">
        <v>4</v>
      </c>
      <c r="AL1232">
        <v>-0.60250000000000004</v>
      </c>
      <c r="AM1232">
        <v>0</v>
      </c>
      <c r="AN1232">
        <v>0</v>
      </c>
      <c r="AO1232">
        <v>0</v>
      </c>
      <c r="AP1232">
        <v>0</v>
      </c>
      <c r="AQ1232">
        <v>0</v>
      </c>
      <c r="AR1232">
        <v>1</v>
      </c>
    </row>
    <row r="1233" spans="1:44" x14ac:dyDescent="0.2">
      <c r="A1233">
        <f>ROW(Source!A687)</f>
        <v>687</v>
      </c>
      <c r="B1233">
        <v>86296913</v>
      </c>
      <c r="C1233">
        <v>86296883</v>
      </c>
      <c r="D1233">
        <v>27371084</v>
      </c>
      <c r="E1233">
        <v>1</v>
      </c>
      <c r="F1233">
        <v>1</v>
      </c>
      <c r="G1233">
        <v>1</v>
      </c>
      <c r="H1233">
        <v>3</v>
      </c>
      <c r="I1233" t="s">
        <v>255</v>
      </c>
      <c r="J1233" t="s">
        <v>257</v>
      </c>
      <c r="K1233" t="s">
        <v>256</v>
      </c>
      <c r="L1233">
        <v>1346</v>
      </c>
      <c r="N1233">
        <v>1009</v>
      </c>
      <c r="O1233" t="s">
        <v>182</v>
      </c>
      <c r="P1233" t="s">
        <v>182</v>
      </c>
      <c r="Q1233">
        <v>1</v>
      </c>
      <c r="X1233">
        <v>3.16</v>
      </c>
      <c r="Y1233">
        <v>6.12</v>
      </c>
      <c r="Z1233">
        <v>0</v>
      </c>
      <c r="AA1233">
        <v>0</v>
      </c>
      <c r="AB1233">
        <v>0</v>
      </c>
      <c r="AC1233">
        <v>0</v>
      </c>
      <c r="AD1233">
        <v>1</v>
      </c>
      <c r="AE1233">
        <v>0</v>
      </c>
      <c r="AF1233" t="s">
        <v>6</v>
      </c>
      <c r="AG1233">
        <v>3.16</v>
      </c>
      <c r="AH1233">
        <v>3</v>
      </c>
      <c r="AI1233">
        <v>-1</v>
      </c>
      <c r="AJ1233" t="s">
        <v>6</v>
      </c>
      <c r="AK1233">
        <v>4</v>
      </c>
      <c r="AL1233">
        <v>-19.339200000000002</v>
      </c>
      <c r="AM1233">
        <v>0</v>
      </c>
      <c r="AN1233">
        <v>0</v>
      </c>
      <c r="AO1233">
        <v>0</v>
      </c>
      <c r="AP1233">
        <v>0</v>
      </c>
      <c r="AQ1233">
        <v>0</v>
      </c>
      <c r="AR1233">
        <v>1</v>
      </c>
    </row>
    <row r="1234" spans="1:44" x14ac:dyDescent="0.2">
      <c r="A1234">
        <f>ROW(Source!A687)</f>
        <v>687</v>
      </c>
      <c r="B1234">
        <v>86296914</v>
      </c>
      <c r="C1234">
        <v>86296883</v>
      </c>
      <c r="D1234">
        <v>27374681</v>
      </c>
      <c r="E1234">
        <v>1</v>
      </c>
      <c r="F1234">
        <v>1</v>
      </c>
      <c r="G1234">
        <v>1</v>
      </c>
      <c r="H1234">
        <v>3</v>
      </c>
      <c r="I1234" t="s">
        <v>1086</v>
      </c>
      <c r="J1234" t="s">
        <v>1087</v>
      </c>
      <c r="K1234" t="s">
        <v>1088</v>
      </c>
      <c r="L1234">
        <v>1348</v>
      </c>
      <c r="N1234">
        <v>1009</v>
      </c>
      <c r="O1234" t="s">
        <v>63</v>
      </c>
      <c r="P1234" t="s">
        <v>63</v>
      </c>
      <c r="Q1234">
        <v>1000</v>
      </c>
      <c r="X1234">
        <v>2.9999999999999997E-4</v>
      </c>
      <c r="Y1234">
        <v>9169.91</v>
      </c>
      <c r="Z1234">
        <v>0</v>
      </c>
      <c r="AA1234">
        <v>0</v>
      </c>
      <c r="AB1234">
        <v>0</v>
      </c>
      <c r="AC1234">
        <v>0</v>
      </c>
      <c r="AD1234">
        <v>1</v>
      </c>
      <c r="AE1234">
        <v>0</v>
      </c>
      <c r="AF1234" t="s">
        <v>6</v>
      </c>
      <c r="AG1234">
        <v>2.9999999999999997E-4</v>
      </c>
      <c r="AH1234">
        <v>3</v>
      </c>
      <c r="AI1234">
        <v>-1</v>
      </c>
      <c r="AJ1234" t="s">
        <v>6</v>
      </c>
      <c r="AK1234">
        <v>4</v>
      </c>
      <c r="AL1234">
        <v>-2.7509729999999997</v>
      </c>
      <c r="AM1234">
        <v>0</v>
      </c>
      <c r="AN1234">
        <v>0</v>
      </c>
      <c r="AO1234">
        <v>0</v>
      </c>
      <c r="AP1234">
        <v>0</v>
      </c>
      <c r="AQ1234">
        <v>0</v>
      </c>
      <c r="AR1234">
        <v>1</v>
      </c>
    </row>
    <row r="1235" spans="1:44" x14ac:dyDescent="0.2">
      <c r="A1235">
        <f>ROW(Source!A687)</f>
        <v>687</v>
      </c>
      <c r="B1235">
        <v>86296915</v>
      </c>
      <c r="C1235">
        <v>86296883</v>
      </c>
      <c r="D1235">
        <v>27379623</v>
      </c>
      <c r="E1235">
        <v>1</v>
      </c>
      <c r="F1235">
        <v>1</v>
      </c>
      <c r="G1235">
        <v>1</v>
      </c>
      <c r="H1235">
        <v>3</v>
      </c>
      <c r="I1235" t="s">
        <v>1089</v>
      </c>
      <c r="J1235" t="s">
        <v>1090</v>
      </c>
      <c r="K1235" t="s">
        <v>1091</v>
      </c>
      <c r="L1235">
        <v>1339</v>
      </c>
      <c r="N1235">
        <v>1007</v>
      </c>
      <c r="O1235" t="s">
        <v>32</v>
      </c>
      <c r="P1235" t="s">
        <v>32</v>
      </c>
      <c r="Q1235">
        <v>1</v>
      </c>
      <c r="X1235">
        <v>5.0000000000000001E-3</v>
      </c>
      <c r="Y1235">
        <v>1700</v>
      </c>
      <c r="Z1235">
        <v>0</v>
      </c>
      <c r="AA1235">
        <v>0</v>
      </c>
      <c r="AB1235">
        <v>0</v>
      </c>
      <c r="AC1235">
        <v>0</v>
      </c>
      <c r="AD1235">
        <v>1</v>
      </c>
      <c r="AE1235">
        <v>0</v>
      </c>
      <c r="AF1235" t="s">
        <v>6</v>
      </c>
      <c r="AG1235">
        <v>5.0000000000000001E-3</v>
      </c>
      <c r="AH1235">
        <v>3</v>
      </c>
      <c r="AI1235">
        <v>-1</v>
      </c>
      <c r="AJ1235" t="s">
        <v>6</v>
      </c>
      <c r="AK1235">
        <v>4</v>
      </c>
      <c r="AL1235">
        <v>-8.5</v>
      </c>
      <c r="AM1235">
        <v>0</v>
      </c>
      <c r="AN1235">
        <v>0</v>
      </c>
      <c r="AO1235">
        <v>0</v>
      </c>
      <c r="AP1235">
        <v>0</v>
      </c>
      <c r="AQ1235">
        <v>0</v>
      </c>
      <c r="AR1235">
        <v>1</v>
      </c>
    </row>
    <row r="1236" spans="1:44" x14ac:dyDescent="0.2">
      <c r="A1236">
        <f>ROW(Source!A687)</f>
        <v>687</v>
      </c>
      <c r="B1236">
        <v>86296916</v>
      </c>
      <c r="C1236">
        <v>86296883</v>
      </c>
      <c r="D1236">
        <v>27386415</v>
      </c>
      <c r="E1236">
        <v>1</v>
      </c>
      <c r="F1236">
        <v>1</v>
      </c>
      <c r="G1236">
        <v>1</v>
      </c>
      <c r="H1236">
        <v>3</v>
      </c>
      <c r="I1236" t="s">
        <v>1092</v>
      </c>
      <c r="J1236" t="s">
        <v>1093</v>
      </c>
      <c r="K1236" t="s">
        <v>1094</v>
      </c>
      <c r="L1236">
        <v>1348</v>
      </c>
      <c r="N1236">
        <v>1009</v>
      </c>
      <c r="O1236" t="s">
        <v>63</v>
      </c>
      <c r="P1236" t="s">
        <v>63</v>
      </c>
      <c r="Q1236">
        <v>1000</v>
      </c>
      <c r="X1236">
        <v>1.65E-3</v>
      </c>
      <c r="Y1236">
        <v>15620</v>
      </c>
      <c r="Z1236">
        <v>0</v>
      </c>
      <c r="AA1236">
        <v>0</v>
      </c>
      <c r="AB1236">
        <v>0</v>
      </c>
      <c r="AC1236">
        <v>0</v>
      </c>
      <c r="AD1236">
        <v>1</v>
      </c>
      <c r="AE1236">
        <v>0</v>
      </c>
      <c r="AF1236" t="s">
        <v>6</v>
      </c>
      <c r="AG1236">
        <v>1.65E-3</v>
      </c>
      <c r="AH1236">
        <v>3</v>
      </c>
      <c r="AI1236">
        <v>-1</v>
      </c>
      <c r="AJ1236" t="s">
        <v>6</v>
      </c>
      <c r="AK1236">
        <v>4</v>
      </c>
      <c r="AL1236">
        <v>-25.773</v>
      </c>
      <c r="AM1236">
        <v>0</v>
      </c>
      <c r="AN1236">
        <v>0</v>
      </c>
      <c r="AO1236">
        <v>0</v>
      </c>
      <c r="AP1236">
        <v>0</v>
      </c>
      <c r="AQ1236">
        <v>0</v>
      </c>
      <c r="AR1236">
        <v>1</v>
      </c>
    </row>
    <row r="1237" spans="1:44" x14ac:dyDescent="0.2">
      <c r="A1237">
        <f>ROW(Source!A687)</f>
        <v>687</v>
      </c>
      <c r="B1237">
        <v>86296917</v>
      </c>
      <c r="C1237">
        <v>86296883</v>
      </c>
      <c r="D1237">
        <v>27391761</v>
      </c>
      <c r="E1237">
        <v>1</v>
      </c>
      <c r="F1237">
        <v>1</v>
      </c>
      <c r="G1237">
        <v>1</v>
      </c>
      <c r="H1237">
        <v>3</v>
      </c>
      <c r="I1237" t="s">
        <v>1095</v>
      </c>
      <c r="J1237" t="s">
        <v>1096</v>
      </c>
      <c r="K1237" t="s">
        <v>1097</v>
      </c>
      <c r="L1237">
        <v>1348</v>
      </c>
      <c r="N1237">
        <v>1009</v>
      </c>
      <c r="O1237" t="s">
        <v>63</v>
      </c>
      <c r="P1237" t="s">
        <v>63</v>
      </c>
      <c r="Q1237">
        <v>1000</v>
      </c>
      <c r="X1237">
        <v>1.7000000000000001E-2</v>
      </c>
      <c r="Y1237">
        <v>10988.93</v>
      </c>
      <c r="Z1237">
        <v>0</v>
      </c>
      <c r="AA1237">
        <v>0</v>
      </c>
      <c r="AB1237">
        <v>0</v>
      </c>
      <c r="AC1237">
        <v>0</v>
      </c>
      <c r="AD1237">
        <v>1</v>
      </c>
      <c r="AE1237">
        <v>0</v>
      </c>
      <c r="AF1237" t="s">
        <v>6</v>
      </c>
      <c r="AG1237">
        <v>1.7000000000000001E-2</v>
      </c>
      <c r="AH1237">
        <v>3</v>
      </c>
      <c r="AI1237">
        <v>-1</v>
      </c>
      <c r="AJ1237" t="s">
        <v>6</v>
      </c>
      <c r="AK1237">
        <v>4</v>
      </c>
      <c r="AL1237">
        <v>-186.81181000000001</v>
      </c>
      <c r="AM1237">
        <v>0</v>
      </c>
      <c r="AN1237">
        <v>0</v>
      </c>
      <c r="AO1237">
        <v>0</v>
      </c>
      <c r="AP1237">
        <v>0</v>
      </c>
      <c r="AQ1237">
        <v>0</v>
      </c>
      <c r="AR1237">
        <v>1</v>
      </c>
    </row>
    <row r="1238" spans="1:44" x14ac:dyDescent="0.2">
      <c r="A1238">
        <f>ROW(Source!A687)</f>
        <v>687</v>
      </c>
      <c r="B1238">
        <v>86296918</v>
      </c>
      <c r="C1238">
        <v>86296883</v>
      </c>
      <c r="D1238">
        <v>27390432</v>
      </c>
      <c r="E1238">
        <v>1</v>
      </c>
      <c r="F1238">
        <v>1</v>
      </c>
      <c r="G1238">
        <v>1</v>
      </c>
      <c r="H1238">
        <v>3</v>
      </c>
      <c r="I1238" t="s">
        <v>1122</v>
      </c>
      <c r="J1238" t="s">
        <v>1123</v>
      </c>
      <c r="K1238" t="s">
        <v>1124</v>
      </c>
      <c r="L1238">
        <v>1348</v>
      </c>
      <c r="N1238">
        <v>1009</v>
      </c>
      <c r="O1238" t="s">
        <v>63</v>
      </c>
      <c r="P1238" t="s">
        <v>63</v>
      </c>
      <c r="Q1238">
        <v>1000</v>
      </c>
      <c r="X1238">
        <v>0.27300000000000002</v>
      </c>
      <c r="Y1238">
        <v>0</v>
      </c>
      <c r="Z1238">
        <v>0</v>
      </c>
      <c r="AA1238">
        <v>0</v>
      </c>
      <c r="AB1238">
        <v>0</v>
      </c>
      <c r="AC1238">
        <v>0</v>
      </c>
      <c r="AD1238">
        <v>0</v>
      </c>
      <c r="AE1238">
        <v>0</v>
      </c>
      <c r="AF1238" t="s">
        <v>6</v>
      </c>
      <c r="AG1238">
        <v>0.27300000000000002</v>
      </c>
      <c r="AH1238">
        <v>3</v>
      </c>
      <c r="AI1238">
        <v>-1</v>
      </c>
      <c r="AJ1238" t="s">
        <v>6</v>
      </c>
      <c r="AK1238">
        <v>0</v>
      </c>
      <c r="AL1238">
        <v>0</v>
      </c>
      <c r="AM1238">
        <v>0</v>
      </c>
      <c r="AN1238">
        <v>0</v>
      </c>
      <c r="AO1238">
        <v>0</v>
      </c>
      <c r="AP1238">
        <v>0</v>
      </c>
      <c r="AQ1238">
        <v>0</v>
      </c>
      <c r="AR1238">
        <v>0</v>
      </c>
    </row>
    <row r="1239" spans="1:44" x14ac:dyDescent="0.2">
      <c r="A1239">
        <f>ROW(Source!A687)</f>
        <v>687</v>
      </c>
      <c r="B1239">
        <v>86296919</v>
      </c>
      <c r="C1239">
        <v>86296883</v>
      </c>
      <c r="D1239">
        <v>27389992</v>
      </c>
      <c r="E1239">
        <v>1</v>
      </c>
      <c r="F1239">
        <v>1</v>
      </c>
      <c r="G1239">
        <v>1</v>
      </c>
      <c r="H1239">
        <v>3</v>
      </c>
      <c r="I1239" t="s">
        <v>659</v>
      </c>
      <c r="J1239" t="s">
        <v>662</v>
      </c>
      <c r="K1239" t="s">
        <v>1125</v>
      </c>
      <c r="L1239">
        <v>1327</v>
      </c>
      <c r="N1239">
        <v>1005</v>
      </c>
      <c r="O1239" t="s">
        <v>661</v>
      </c>
      <c r="P1239" t="s">
        <v>661</v>
      </c>
      <c r="Q1239">
        <v>1</v>
      </c>
      <c r="X1239">
        <v>0</v>
      </c>
      <c r="Y1239">
        <v>0</v>
      </c>
      <c r="Z1239">
        <v>0</v>
      </c>
      <c r="AA1239">
        <v>0</v>
      </c>
      <c r="AB1239">
        <v>0</v>
      </c>
      <c r="AC1239">
        <v>1</v>
      </c>
      <c r="AD1239">
        <v>0</v>
      </c>
      <c r="AE1239">
        <v>0</v>
      </c>
      <c r="AF1239" t="s">
        <v>6</v>
      </c>
      <c r="AG1239">
        <v>0</v>
      </c>
      <c r="AH1239">
        <v>2</v>
      </c>
      <c r="AI1239">
        <v>86296895</v>
      </c>
      <c r="AJ1239">
        <v>1085</v>
      </c>
      <c r="AK1239">
        <v>0</v>
      </c>
      <c r="AL1239">
        <v>0</v>
      </c>
      <c r="AM1239">
        <v>0</v>
      </c>
      <c r="AN1239">
        <v>0</v>
      </c>
      <c r="AO1239">
        <v>0</v>
      </c>
      <c r="AP1239">
        <v>0</v>
      </c>
      <c r="AQ1239">
        <v>0</v>
      </c>
      <c r="AR1239">
        <v>0</v>
      </c>
    </row>
    <row r="1240" spans="1:44" x14ac:dyDescent="0.2">
      <c r="A1240">
        <f>ROW(Source!A687)</f>
        <v>687</v>
      </c>
      <c r="B1240">
        <v>86296920</v>
      </c>
      <c r="C1240">
        <v>86296883</v>
      </c>
      <c r="D1240">
        <v>27429718</v>
      </c>
      <c r="E1240">
        <v>1</v>
      </c>
      <c r="F1240">
        <v>1</v>
      </c>
      <c r="G1240">
        <v>1</v>
      </c>
      <c r="H1240">
        <v>3</v>
      </c>
      <c r="I1240" t="s">
        <v>1101</v>
      </c>
      <c r="J1240" t="s">
        <v>1102</v>
      </c>
      <c r="K1240" t="s">
        <v>1103</v>
      </c>
      <c r="L1240">
        <v>1302</v>
      </c>
      <c r="N1240">
        <v>1003</v>
      </c>
      <c r="O1240" t="s">
        <v>1104</v>
      </c>
      <c r="P1240" t="s">
        <v>1104</v>
      </c>
      <c r="Q1240">
        <v>10</v>
      </c>
      <c r="X1240">
        <v>5.5E-2</v>
      </c>
      <c r="Y1240">
        <v>50.25</v>
      </c>
      <c r="Z1240">
        <v>0</v>
      </c>
      <c r="AA1240">
        <v>0</v>
      </c>
      <c r="AB1240">
        <v>0</v>
      </c>
      <c r="AC1240">
        <v>0</v>
      </c>
      <c r="AD1240">
        <v>1</v>
      </c>
      <c r="AE1240">
        <v>0</v>
      </c>
      <c r="AF1240" t="s">
        <v>6</v>
      </c>
      <c r="AG1240">
        <v>5.5E-2</v>
      </c>
      <c r="AH1240">
        <v>3</v>
      </c>
      <c r="AI1240">
        <v>-1</v>
      </c>
      <c r="AJ1240" t="s">
        <v>6</v>
      </c>
      <c r="AK1240">
        <v>4</v>
      </c>
      <c r="AL1240">
        <v>-2.7637499999999999</v>
      </c>
      <c r="AM1240">
        <v>0</v>
      </c>
      <c r="AN1240">
        <v>0</v>
      </c>
      <c r="AO1240">
        <v>0</v>
      </c>
      <c r="AP1240">
        <v>0</v>
      </c>
      <c r="AQ1240">
        <v>0</v>
      </c>
      <c r="AR1240">
        <v>1</v>
      </c>
    </row>
    <row r="1241" spans="1:44" x14ac:dyDescent="0.2">
      <c r="A1241">
        <f>ROW(Source!A696)</f>
        <v>696</v>
      </c>
      <c r="B1241">
        <v>86296933</v>
      </c>
      <c r="C1241">
        <v>86296925</v>
      </c>
      <c r="D1241">
        <v>27501039</v>
      </c>
      <c r="E1241">
        <v>1</v>
      </c>
      <c r="F1241">
        <v>1</v>
      </c>
      <c r="G1241">
        <v>1</v>
      </c>
      <c r="H1241">
        <v>1</v>
      </c>
      <c r="I1241" t="s">
        <v>954</v>
      </c>
      <c r="J1241" t="s">
        <v>6</v>
      </c>
      <c r="K1241" t="s">
        <v>955</v>
      </c>
      <c r="L1241">
        <v>1369</v>
      </c>
      <c r="N1241">
        <v>1013</v>
      </c>
      <c r="O1241" t="s">
        <v>921</v>
      </c>
      <c r="P1241" t="s">
        <v>921</v>
      </c>
      <c r="Q1241">
        <v>1</v>
      </c>
      <c r="X1241">
        <v>42.7</v>
      </c>
      <c r="Y1241">
        <v>0</v>
      </c>
      <c r="Z1241">
        <v>0</v>
      </c>
      <c r="AA1241">
        <v>0</v>
      </c>
      <c r="AB1241">
        <v>10.3</v>
      </c>
      <c r="AC1241">
        <v>0</v>
      </c>
      <c r="AD1241">
        <v>1</v>
      </c>
      <c r="AE1241">
        <v>1</v>
      </c>
      <c r="AF1241" t="s">
        <v>6</v>
      </c>
      <c r="AG1241">
        <v>42.7</v>
      </c>
      <c r="AH1241">
        <v>2</v>
      </c>
      <c r="AI1241">
        <v>86296926</v>
      </c>
      <c r="AJ1241">
        <v>1087</v>
      </c>
      <c r="AK1241">
        <v>0</v>
      </c>
      <c r="AL1241">
        <v>0</v>
      </c>
      <c r="AM1241">
        <v>0</v>
      </c>
      <c r="AN1241">
        <v>0</v>
      </c>
      <c r="AO1241">
        <v>0</v>
      </c>
      <c r="AP1241">
        <v>0</v>
      </c>
      <c r="AQ1241">
        <v>0</v>
      </c>
      <c r="AR1241">
        <v>0</v>
      </c>
    </row>
    <row r="1242" spans="1:44" x14ac:dyDescent="0.2">
      <c r="A1242">
        <f>ROW(Source!A696)</f>
        <v>696</v>
      </c>
      <c r="B1242">
        <v>86296934</v>
      </c>
      <c r="C1242">
        <v>86296925</v>
      </c>
      <c r="D1242">
        <v>27439703</v>
      </c>
      <c r="E1242">
        <v>1</v>
      </c>
      <c r="F1242">
        <v>1</v>
      </c>
      <c r="G1242">
        <v>1</v>
      </c>
      <c r="H1242">
        <v>2</v>
      </c>
      <c r="I1242" t="s">
        <v>941</v>
      </c>
      <c r="J1242" t="s">
        <v>942</v>
      </c>
      <c r="K1242" t="s">
        <v>943</v>
      </c>
      <c r="L1242">
        <v>1368</v>
      </c>
      <c r="N1242">
        <v>1011</v>
      </c>
      <c r="O1242" t="s">
        <v>927</v>
      </c>
      <c r="P1242" t="s">
        <v>927</v>
      </c>
      <c r="Q1242">
        <v>1</v>
      </c>
      <c r="X1242">
        <v>21.25</v>
      </c>
      <c r="Y1242">
        <v>0</v>
      </c>
      <c r="Z1242">
        <v>7.51</v>
      </c>
      <c r="AA1242">
        <v>0</v>
      </c>
      <c r="AB1242">
        <v>0</v>
      </c>
      <c r="AC1242">
        <v>0</v>
      </c>
      <c r="AD1242">
        <v>1</v>
      </c>
      <c r="AE1242">
        <v>0</v>
      </c>
      <c r="AF1242" t="s">
        <v>6</v>
      </c>
      <c r="AG1242">
        <v>21.25</v>
      </c>
      <c r="AH1242">
        <v>2</v>
      </c>
      <c r="AI1242">
        <v>86296927</v>
      </c>
      <c r="AJ1242">
        <v>1088</v>
      </c>
      <c r="AK1242">
        <v>0</v>
      </c>
      <c r="AL1242">
        <v>0</v>
      </c>
      <c r="AM1242">
        <v>0</v>
      </c>
      <c r="AN1242">
        <v>0</v>
      </c>
      <c r="AO1242">
        <v>0</v>
      </c>
      <c r="AP1242">
        <v>0</v>
      </c>
      <c r="AQ1242">
        <v>0</v>
      </c>
      <c r="AR1242">
        <v>0</v>
      </c>
    </row>
    <row r="1243" spans="1:44" x14ac:dyDescent="0.2">
      <c r="A1243">
        <f>ROW(Source!A696)</f>
        <v>696</v>
      </c>
      <c r="B1243">
        <v>86296935</v>
      </c>
      <c r="C1243">
        <v>86296925</v>
      </c>
      <c r="D1243">
        <v>27441327</v>
      </c>
      <c r="E1243">
        <v>1</v>
      </c>
      <c r="F1243">
        <v>1</v>
      </c>
      <c r="G1243">
        <v>1</v>
      </c>
      <c r="H1243">
        <v>2</v>
      </c>
      <c r="I1243" t="s">
        <v>936</v>
      </c>
      <c r="J1243" t="s">
        <v>937</v>
      </c>
      <c r="K1243" t="s">
        <v>938</v>
      </c>
      <c r="L1243">
        <v>1368</v>
      </c>
      <c r="N1243">
        <v>1011</v>
      </c>
      <c r="O1243" t="s">
        <v>927</v>
      </c>
      <c r="P1243" t="s">
        <v>927</v>
      </c>
      <c r="Q1243">
        <v>1</v>
      </c>
      <c r="X1243">
        <v>1.03</v>
      </c>
      <c r="Y1243">
        <v>0</v>
      </c>
      <c r="Z1243">
        <v>93.37</v>
      </c>
      <c r="AA1243">
        <v>11.69</v>
      </c>
      <c r="AB1243">
        <v>0</v>
      </c>
      <c r="AC1243">
        <v>0</v>
      </c>
      <c r="AD1243">
        <v>1</v>
      </c>
      <c r="AE1243">
        <v>0</v>
      </c>
      <c r="AF1243" t="s">
        <v>6</v>
      </c>
      <c r="AG1243">
        <v>1.03</v>
      </c>
      <c r="AH1243">
        <v>2</v>
      </c>
      <c r="AI1243">
        <v>86296928</v>
      </c>
      <c r="AJ1243">
        <v>1089</v>
      </c>
      <c r="AK1243">
        <v>0</v>
      </c>
      <c r="AL1243">
        <v>0</v>
      </c>
      <c r="AM1243">
        <v>0</v>
      </c>
      <c r="AN1243">
        <v>0</v>
      </c>
      <c r="AO1243">
        <v>0</v>
      </c>
      <c r="AP1243">
        <v>0</v>
      </c>
      <c r="AQ1243">
        <v>0</v>
      </c>
      <c r="AR1243">
        <v>0</v>
      </c>
    </row>
    <row r="1244" spans="1:44" x14ac:dyDescent="0.2">
      <c r="A1244">
        <f>ROW(Source!A696)</f>
        <v>696</v>
      </c>
      <c r="B1244">
        <v>86296936</v>
      </c>
      <c r="C1244">
        <v>86296925</v>
      </c>
      <c r="D1244">
        <v>27378258</v>
      </c>
      <c r="E1244">
        <v>1</v>
      </c>
      <c r="F1244">
        <v>1</v>
      </c>
      <c r="G1244">
        <v>1</v>
      </c>
      <c r="H1244">
        <v>3</v>
      </c>
      <c r="I1244" t="s">
        <v>140</v>
      </c>
      <c r="J1244" t="s">
        <v>1051</v>
      </c>
      <c r="K1244" t="s">
        <v>141</v>
      </c>
      <c r="L1244">
        <v>1348</v>
      </c>
      <c r="N1244">
        <v>1009</v>
      </c>
      <c r="O1244" t="s">
        <v>63</v>
      </c>
      <c r="P1244" t="s">
        <v>63</v>
      </c>
      <c r="Q1244">
        <v>1000</v>
      </c>
      <c r="X1244">
        <v>0.04</v>
      </c>
      <c r="Y1244">
        <v>9480</v>
      </c>
      <c r="Z1244">
        <v>0</v>
      </c>
      <c r="AA1244">
        <v>0</v>
      </c>
      <c r="AB1244">
        <v>0</v>
      </c>
      <c r="AC1244">
        <v>0</v>
      </c>
      <c r="AD1244">
        <v>1</v>
      </c>
      <c r="AE1244">
        <v>0</v>
      </c>
      <c r="AF1244" t="s">
        <v>6</v>
      </c>
      <c r="AG1244">
        <v>0.04</v>
      </c>
      <c r="AH1244">
        <v>3</v>
      </c>
      <c r="AI1244">
        <v>-1</v>
      </c>
      <c r="AJ1244" t="s">
        <v>6</v>
      </c>
      <c r="AK1244">
        <v>4</v>
      </c>
      <c r="AL1244">
        <v>-379.2</v>
      </c>
      <c r="AM1244">
        <v>0</v>
      </c>
      <c r="AN1244">
        <v>0</v>
      </c>
      <c r="AO1244">
        <v>0</v>
      </c>
      <c r="AP1244">
        <v>0</v>
      </c>
      <c r="AQ1244">
        <v>0</v>
      </c>
      <c r="AR1244">
        <v>1</v>
      </c>
    </row>
    <row r="1245" spans="1:44" x14ac:dyDescent="0.2">
      <c r="A1245">
        <f>ROW(Source!A696)</f>
        <v>696</v>
      </c>
      <c r="B1245">
        <v>86296937</v>
      </c>
      <c r="C1245">
        <v>86296925</v>
      </c>
      <c r="D1245">
        <v>27391784</v>
      </c>
      <c r="E1245">
        <v>1</v>
      </c>
      <c r="F1245">
        <v>1</v>
      </c>
      <c r="G1245">
        <v>1</v>
      </c>
      <c r="H1245">
        <v>3</v>
      </c>
      <c r="I1245" t="s">
        <v>1108</v>
      </c>
      <c r="J1245" t="s">
        <v>1109</v>
      </c>
      <c r="K1245" t="s">
        <v>1110</v>
      </c>
      <c r="L1245">
        <v>1348</v>
      </c>
      <c r="N1245">
        <v>1009</v>
      </c>
      <c r="O1245" t="s">
        <v>63</v>
      </c>
      <c r="P1245" t="s">
        <v>63</v>
      </c>
      <c r="Q1245">
        <v>1000</v>
      </c>
      <c r="X1245">
        <v>1</v>
      </c>
      <c r="Y1245">
        <v>14079.53</v>
      </c>
      <c r="Z1245">
        <v>0</v>
      </c>
      <c r="AA1245">
        <v>0</v>
      </c>
      <c r="AB1245">
        <v>0</v>
      </c>
      <c r="AC1245">
        <v>0</v>
      </c>
      <c r="AD1245">
        <v>1</v>
      </c>
      <c r="AE1245">
        <v>0</v>
      </c>
      <c r="AF1245" t="s">
        <v>6</v>
      </c>
      <c r="AG1245">
        <v>1</v>
      </c>
      <c r="AH1245">
        <v>3</v>
      </c>
      <c r="AI1245">
        <v>-1</v>
      </c>
      <c r="AJ1245" t="s">
        <v>6</v>
      </c>
      <c r="AK1245">
        <v>4</v>
      </c>
      <c r="AL1245">
        <v>-14079.53</v>
      </c>
      <c r="AM1245">
        <v>0</v>
      </c>
      <c r="AN1245">
        <v>0</v>
      </c>
      <c r="AO1245">
        <v>0</v>
      </c>
      <c r="AP1245">
        <v>0</v>
      </c>
      <c r="AQ1245">
        <v>0</v>
      </c>
      <c r="AR1245">
        <v>1</v>
      </c>
    </row>
    <row r="1246" spans="1:44" x14ac:dyDescent="0.2">
      <c r="A1246">
        <f>ROW(Source!A697)</f>
        <v>697</v>
      </c>
      <c r="B1246">
        <v>86296933</v>
      </c>
      <c r="C1246">
        <v>86296925</v>
      </c>
      <c r="D1246">
        <v>27501039</v>
      </c>
      <c r="E1246">
        <v>1</v>
      </c>
      <c r="F1246">
        <v>1</v>
      </c>
      <c r="G1246">
        <v>1</v>
      </c>
      <c r="H1246">
        <v>1</v>
      </c>
      <c r="I1246" t="s">
        <v>954</v>
      </c>
      <c r="J1246" t="s">
        <v>6</v>
      </c>
      <c r="K1246" t="s">
        <v>955</v>
      </c>
      <c r="L1246">
        <v>1369</v>
      </c>
      <c r="N1246">
        <v>1013</v>
      </c>
      <c r="O1246" t="s">
        <v>921</v>
      </c>
      <c r="P1246" t="s">
        <v>921</v>
      </c>
      <c r="Q1246">
        <v>1</v>
      </c>
      <c r="X1246">
        <v>42.7</v>
      </c>
      <c r="Y1246">
        <v>0</v>
      </c>
      <c r="Z1246">
        <v>0</v>
      </c>
      <c r="AA1246">
        <v>0</v>
      </c>
      <c r="AB1246">
        <v>10.3</v>
      </c>
      <c r="AC1246">
        <v>0</v>
      </c>
      <c r="AD1246">
        <v>1</v>
      </c>
      <c r="AE1246">
        <v>1</v>
      </c>
      <c r="AF1246" t="s">
        <v>6</v>
      </c>
      <c r="AG1246">
        <v>42.7</v>
      </c>
      <c r="AH1246">
        <v>2</v>
      </c>
      <c r="AI1246">
        <v>86296926</v>
      </c>
      <c r="AJ1246">
        <v>1094</v>
      </c>
      <c r="AK1246">
        <v>0</v>
      </c>
      <c r="AL1246">
        <v>0</v>
      </c>
      <c r="AM1246">
        <v>0</v>
      </c>
      <c r="AN1246">
        <v>0</v>
      </c>
      <c r="AO1246">
        <v>0</v>
      </c>
      <c r="AP1246">
        <v>0</v>
      </c>
      <c r="AQ1246">
        <v>0</v>
      </c>
      <c r="AR1246">
        <v>0</v>
      </c>
    </row>
    <row r="1247" spans="1:44" x14ac:dyDescent="0.2">
      <c r="A1247">
        <f>ROW(Source!A697)</f>
        <v>697</v>
      </c>
      <c r="B1247">
        <v>86296934</v>
      </c>
      <c r="C1247">
        <v>86296925</v>
      </c>
      <c r="D1247">
        <v>27439703</v>
      </c>
      <c r="E1247">
        <v>1</v>
      </c>
      <c r="F1247">
        <v>1</v>
      </c>
      <c r="G1247">
        <v>1</v>
      </c>
      <c r="H1247">
        <v>2</v>
      </c>
      <c r="I1247" t="s">
        <v>941</v>
      </c>
      <c r="J1247" t="s">
        <v>942</v>
      </c>
      <c r="K1247" t="s">
        <v>943</v>
      </c>
      <c r="L1247">
        <v>1368</v>
      </c>
      <c r="N1247">
        <v>1011</v>
      </c>
      <c r="O1247" t="s">
        <v>927</v>
      </c>
      <c r="P1247" t="s">
        <v>927</v>
      </c>
      <c r="Q1247">
        <v>1</v>
      </c>
      <c r="X1247">
        <v>21.25</v>
      </c>
      <c r="Y1247">
        <v>0</v>
      </c>
      <c r="Z1247">
        <v>7.51</v>
      </c>
      <c r="AA1247">
        <v>0</v>
      </c>
      <c r="AB1247">
        <v>0</v>
      </c>
      <c r="AC1247">
        <v>0</v>
      </c>
      <c r="AD1247">
        <v>1</v>
      </c>
      <c r="AE1247">
        <v>0</v>
      </c>
      <c r="AF1247" t="s">
        <v>6</v>
      </c>
      <c r="AG1247">
        <v>21.25</v>
      </c>
      <c r="AH1247">
        <v>2</v>
      </c>
      <c r="AI1247">
        <v>86296927</v>
      </c>
      <c r="AJ1247">
        <v>1095</v>
      </c>
      <c r="AK1247">
        <v>0</v>
      </c>
      <c r="AL1247">
        <v>0</v>
      </c>
      <c r="AM1247">
        <v>0</v>
      </c>
      <c r="AN1247">
        <v>0</v>
      </c>
      <c r="AO1247">
        <v>0</v>
      </c>
      <c r="AP1247">
        <v>0</v>
      </c>
      <c r="AQ1247">
        <v>0</v>
      </c>
      <c r="AR1247">
        <v>0</v>
      </c>
    </row>
    <row r="1248" spans="1:44" x14ac:dyDescent="0.2">
      <c r="A1248">
        <f>ROW(Source!A697)</f>
        <v>697</v>
      </c>
      <c r="B1248">
        <v>86296935</v>
      </c>
      <c r="C1248">
        <v>86296925</v>
      </c>
      <c r="D1248">
        <v>27441327</v>
      </c>
      <c r="E1248">
        <v>1</v>
      </c>
      <c r="F1248">
        <v>1</v>
      </c>
      <c r="G1248">
        <v>1</v>
      </c>
      <c r="H1248">
        <v>2</v>
      </c>
      <c r="I1248" t="s">
        <v>936</v>
      </c>
      <c r="J1248" t="s">
        <v>937</v>
      </c>
      <c r="K1248" t="s">
        <v>938</v>
      </c>
      <c r="L1248">
        <v>1368</v>
      </c>
      <c r="N1248">
        <v>1011</v>
      </c>
      <c r="O1248" t="s">
        <v>927</v>
      </c>
      <c r="P1248" t="s">
        <v>927</v>
      </c>
      <c r="Q1248">
        <v>1</v>
      </c>
      <c r="X1248">
        <v>1.03</v>
      </c>
      <c r="Y1248">
        <v>0</v>
      </c>
      <c r="Z1248">
        <v>93.37</v>
      </c>
      <c r="AA1248">
        <v>11.69</v>
      </c>
      <c r="AB1248">
        <v>0</v>
      </c>
      <c r="AC1248">
        <v>0</v>
      </c>
      <c r="AD1248">
        <v>1</v>
      </c>
      <c r="AE1248">
        <v>0</v>
      </c>
      <c r="AF1248" t="s">
        <v>6</v>
      </c>
      <c r="AG1248">
        <v>1.03</v>
      </c>
      <c r="AH1248">
        <v>2</v>
      </c>
      <c r="AI1248">
        <v>86296928</v>
      </c>
      <c r="AJ1248">
        <v>1096</v>
      </c>
      <c r="AK1248">
        <v>0</v>
      </c>
      <c r="AL1248">
        <v>0</v>
      </c>
      <c r="AM1248">
        <v>0</v>
      </c>
      <c r="AN1248">
        <v>0</v>
      </c>
      <c r="AO1248">
        <v>0</v>
      </c>
      <c r="AP1248">
        <v>0</v>
      </c>
      <c r="AQ1248">
        <v>0</v>
      </c>
      <c r="AR1248">
        <v>0</v>
      </c>
    </row>
    <row r="1249" spans="1:44" x14ac:dyDescent="0.2">
      <c r="A1249">
        <f>ROW(Source!A697)</f>
        <v>697</v>
      </c>
      <c r="B1249">
        <v>86296936</v>
      </c>
      <c r="C1249">
        <v>86296925</v>
      </c>
      <c r="D1249">
        <v>27378258</v>
      </c>
      <c r="E1249">
        <v>1</v>
      </c>
      <c r="F1249">
        <v>1</v>
      </c>
      <c r="G1249">
        <v>1</v>
      </c>
      <c r="H1249">
        <v>3</v>
      </c>
      <c r="I1249" t="s">
        <v>140</v>
      </c>
      <c r="J1249" t="s">
        <v>1051</v>
      </c>
      <c r="K1249" t="s">
        <v>141</v>
      </c>
      <c r="L1249">
        <v>1348</v>
      </c>
      <c r="N1249">
        <v>1009</v>
      </c>
      <c r="O1249" t="s">
        <v>63</v>
      </c>
      <c r="P1249" t="s">
        <v>63</v>
      </c>
      <c r="Q1249">
        <v>1000</v>
      </c>
      <c r="X1249">
        <v>0.04</v>
      </c>
      <c r="Y1249">
        <v>9480</v>
      </c>
      <c r="Z1249">
        <v>0</v>
      </c>
      <c r="AA1249">
        <v>0</v>
      </c>
      <c r="AB1249">
        <v>0</v>
      </c>
      <c r="AC1249">
        <v>0</v>
      </c>
      <c r="AD1249">
        <v>1</v>
      </c>
      <c r="AE1249">
        <v>0</v>
      </c>
      <c r="AF1249" t="s">
        <v>6</v>
      </c>
      <c r="AG1249">
        <v>0.04</v>
      </c>
      <c r="AH1249">
        <v>3</v>
      </c>
      <c r="AI1249">
        <v>-1</v>
      </c>
      <c r="AJ1249" t="s">
        <v>6</v>
      </c>
      <c r="AK1249">
        <v>4</v>
      </c>
      <c r="AL1249">
        <v>-379.2</v>
      </c>
      <c r="AM1249">
        <v>0</v>
      </c>
      <c r="AN1249">
        <v>0</v>
      </c>
      <c r="AO1249">
        <v>0</v>
      </c>
      <c r="AP1249">
        <v>0</v>
      </c>
      <c r="AQ1249">
        <v>0</v>
      </c>
      <c r="AR1249">
        <v>1</v>
      </c>
    </row>
    <row r="1250" spans="1:44" x14ac:dyDescent="0.2">
      <c r="A1250">
        <f>ROW(Source!A697)</f>
        <v>697</v>
      </c>
      <c r="B1250">
        <v>86296937</v>
      </c>
      <c r="C1250">
        <v>86296925</v>
      </c>
      <c r="D1250">
        <v>27391784</v>
      </c>
      <c r="E1250">
        <v>1</v>
      </c>
      <c r="F1250">
        <v>1</v>
      </c>
      <c r="G1250">
        <v>1</v>
      </c>
      <c r="H1250">
        <v>3</v>
      </c>
      <c r="I1250" t="s">
        <v>1108</v>
      </c>
      <c r="J1250" t="s">
        <v>1109</v>
      </c>
      <c r="K1250" t="s">
        <v>1110</v>
      </c>
      <c r="L1250">
        <v>1348</v>
      </c>
      <c r="N1250">
        <v>1009</v>
      </c>
      <c r="O1250" t="s">
        <v>63</v>
      </c>
      <c r="P1250" t="s">
        <v>63</v>
      </c>
      <c r="Q1250">
        <v>1000</v>
      </c>
      <c r="X1250">
        <v>1</v>
      </c>
      <c r="Y1250">
        <v>14079.53</v>
      </c>
      <c r="Z1250">
        <v>0</v>
      </c>
      <c r="AA1250">
        <v>0</v>
      </c>
      <c r="AB1250">
        <v>0</v>
      </c>
      <c r="AC1250">
        <v>0</v>
      </c>
      <c r="AD1250">
        <v>1</v>
      </c>
      <c r="AE1250">
        <v>0</v>
      </c>
      <c r="AF1250" t="s">
        <v>6</v>
      </c>
      <c r="AG1250">
        <v>1</v>
      </c>
      <c r="AH1250">
        <v>3</v>
      </c>
      <c r="AI1250">
        <v>-1</v>
      </c>
      <c r="AJ1250" t="s">
        <v>6</v>
      </c>
      <c r="AK1250">
        <v>4</v>
      </c>
      <c r="AL1250">
        <v>-14079.53</v>
      </c>
      <c r="AM1250">
        <v>0</v>
      </c>
      <c r="AN1250">
        <v>0</v>
      </c>
      <c r="AO1250">
        <v>0</v>
      </c>
      <c r="AP1250">
        <v>0</v>
      </c>
      <c r="AQ1250">
        <v>0</v>
      </c>
      <c r="AR1250">
        <v>1</v>
      </c>
    </row>
    <row r="1251" spans="1:44" x14ac:dyDescent="0.2">
      <c r="A1251">
        <f>ROW(Source!A706)</f>
        <v>706</v>
      </c>
      <c r="B1251">
        <v>86296951</v>
      </c>
      <c r="C1251">
        <v>86296942</v>
      </c>
      <c r="D1251">
        <v>27493137</v>
      </c>
      <c r="E1251">
        <v>1</v>
      </c>
      <c r="F1251">
        <v>1</v>
      </c>
      <c r="G1251">
        <v>1</v>
      </c>
      <c r="H1251">
        <v>1</v>
      </c>
      <c r="I1251" t="s">
        <v>947</v>
      </c>
      <c r="J1251" t="s">
        <v>6</v>
      </c>
      <c r="K1251" t="s">
        <v>948</v>
      </c>
      <c r="L1251">
        <v>1369</v>
      </c>
      <c r="N1251">
        <v>1013</v>
      </c>
      <c r="O1251" t="s">
        <v>921</v>
      </c>
      <c r="P1251" t="s">
        <v>921</v>
      </c>
      <c r="Q1251">
        <v>1</v>
      </c>
      <c r="X1251">
        <v>3.83</v>
      </c>
      <c r="Y1251">
        <v>0</v>
      </c>
      <c r="Z1251">
        <v>0</v>
      </c>
      <c r="AA1251">
        <v>0</v>
      </c>
      <c r="AB1251">
        <v>9.15</v>
      </c>
      <c r="AC1251">
        <v>0</v>
      </c>
      <c r="AD1251">
        <v>1</v>
      </c>
      <c r="AE1251">
        <v>1</v>
      </c>
      <c r="AF1251" t="s">
        <v>206</v>
      </c>
      <c r="AG1251">
        <v>7.66</v>
      </c>
      <c r="AH1251">
        <v>2</v>
      </c>
      <c r="AI1251">
        <v>86296943</v>
      </c>
      <c r="AJ1251">
        <v>1101</v>
      </c>
      <c r="AK1251">
        <v>0</v>
      </c>
      <c r="AL1251">
        <v>0</v>
      </c>
      <c r="AM1251">
        <v>0</v>
      </c>
      <c r="AN1251">
        <v>0</v>
      </c>
      <c r="AO1251">
        <v>0</v>
      </c>
      <c r="AP1251">
        <v>0</v>
      </c>
      <c r="AQ1251">
        <v>0</v>
      </c>
      <c r="AR1251">
        <v>0</v>
      </c>
    </row>
    <row r="1252" spans="1:44" x14ac:dyDescent="0.2">
      <c r="A1252">
        <f>ROW(Source!A706)</f>
        <v>706</v>
      </c>
      <c r="B1252">
        <v>86296952</v>
      </c>
      <c r="C1252">
        <v>86296942</v>
      </c>
      <c r="D1252">
        <v>121548</v>
      </c>
      <c r="E1252">
        <v>1</v>
      </c>
      <c r="F1252">
        <v>1</v>
      </c>
      <c r="G1252">
        <v>1</v>
      </c>
      <c r="H1252">
        <v>1</v>
      </c>
      <c r="I1252" t="s">
        <v>39</v>
      </c>
      <c r="J1252" t="s">
        <v>6</v>
      </c>
      <c r="K1252" t="s">
        <v>922</v>
      </c>
      <c r="L1252">
        <v>608254</v>
      </c>
      <c r="N1252">
        <v>1013</v>
      </c>
      <c r="O1252" t="s">
        <v>923</v>
      </c>
      <c r="P1252" t="s">
        <v>923</v>
      </c>
      <c r="Q1252">
        <v>1</v>
      </c>
      <c r="X1252">
        <v>0.01</v>
      </c>
      <c r="Y1252">
        <v>0</v>
      </c>
      <c r="Z1252">
        <v>0</v>
      </c>
      <c r="AA1252">
        <v>0</v>
      </c>
      <c r="AB1252">
        <v>0</v>
      </c>
      <c r="AC1252">
        <v>0</v>
      </c>
      <c r="AD1252">
        <v>1</v>
      </c>
      <c r="AE1252">
        <v>2</v>
      </c>
      <c r="AF1252" t="s">
        <v>206</v>
      </c>
      <c r="AG1252">
        <v>0.02</v>
      </c>
      <c r="AH1252">
        <v>2</v>
      </c>
      <c r="AI1252">
        <v>86296944</v>
      </c>
      <c r="AJ1252">
        <v>1102</v>
      </c>
      <c r="AK1252">
        <v>0</v>
      </c>
      <c r="AL1252">
        <v>0</v>
      </c>
      <c r="AM1252">
        <v>0</v>
      </c>
      <c r="AN1252">
        <v>0</v>
      </c>
      <c r="AO1252">
        <v>0</v>
      </c>
      <c r="AP1252">
        <v>0</v>
      </c>
      <c r="AQ1252">
        <v>0</v>
      </c>
      <c r="AR1252">
        <v>0</v>
      </c>
    </row>
    <row r="1253" spans="1:44" x14ac:dyDescent="0.2">
      <c r="A1253">
        <f>ROW(Source!A706)</f>
        <v>706</v>
      </c>
      <c r="B1253">
        <v>86296953</v>
      </c>
      <c r="C1253">
        <v>86296942</v>
      </c>
      <c r="D1253">
        <v>27439571</v>
      </c>
      <c r="E1253">
        <v>1</v>
      </c>
      <c r="F1253">
        <v>1</v>
      </c>
      <c r="G1253">
        <v>1</v>
      </c>
      <c r="H1253">
        <v>2</v>
      </c>
      <c r="I1253" t="s">
        <v>956</v>
      </c>
      <c r="J1253" t="s">
        <v>957</v>
      </c>
      <c r="K1253" t="s">
        <v>958</v>
      </c>
      <c r="L1253">
        <v>1368</v>
      </c>
      <c r="N1253">
        <v>1011</v>
      </c>
      <c r="O1253" t="s">
        <v>927</v>
      </c>
      <c r="P1253" t="s">
        <v>927</v>
      </c>
      <c r="Q1253">
        <v>1</v>
      </c>
      <c r="X1253">
        <v>0.01</v>
      </c>
      <c r="Y1253">
        <v>0</v>
      </c>
      <c r="Z1253">
        <v>88.42</v>
      </c>
      <c r="AA1253">
        <v>10.14</v>
      </c>
      <c r="AB1253">
        <v>0</v>
      </c>
      <c r="AC1253">
        <v>0</v>
      </c>
      <c r="AD1253">
        <v>1</v>
      </c>
      <c r="AE1253">
        <v>0</v>
      </c>
      <c r="AF1253" t="s">
        <v>206</v>
      </c>
      <c r="AG1253">
        <v>0.02</v>
      </c>
      <c r="AH1253">
        <v>2</v>
      </c>
      <c r="AI1253">
        <v>86296945</v>
      </c>
      <c r="AJ1253">
        <v>1103</v>
      </c>
      <c r="AK1253">
        <v>0</v>
      </c>
      <c r="AL1253">
        <v>0</v>
      </c>
      <c r="AM1253">
        <v>0</v>
      </c>
      <c r="AN1253">
        <v>0</v>
      </c>
      <c r="AO1253">
        <v>0</v>
      </c>
      <c r="AP1253">
        <v>0</v>
      </c>
      <c r="AQ1253">
        <v>0</v>
      </c>
      <c r="AR1253">
        <v>0</v>
      </c>
    </row>
    <row r="1254" spans="1:44" x14ac:dyDescent="0.2">
      <c r="A1254">
        <f>ROW(Source!A706)</f>
        <v>706</v>
      </c>
      <c r="B1254">
        <v>86296954</v>
      </c>
      <c r="C1254">
        <v>86296942</v>
      </c>
      <c r="D1254">
        <v>27439595</v>
      </c>
      <c r="E1254">
        <v>1</v>
      </c>
      <c r="F1254">
        <v>1</v>
      </c>
      <c r="G1254">
        <v>1</v>
      </c>
      <c r="H1254">
        <v>2</v>
      </c>
      <c r="I1254" t="s">
        <v>959</v>
      </c>
      <c r="J1254" t="s">
        <v>960</v>
      </c>
      <c r="K1254" t="s">
        <v>961</v>
      </c>
      <c r="L1254">
        <v>1368</v>
      </c>
      <c r="N1254">
        <v>1011</v>
      </c>
      <c r="O1254" t="s">
        <v>927</v>
      </c>
      <c r="P1254" t="s">
        <v>927</v>
      </c>
      <c r="Q1254">
        <v>1</v>
      </c>
      <c r="X1254">
        <v>0.01</v>
      </c>
      <c r="Y1254">
        <v>0</v>
      </c>
      <c r="Z1254">
        <v>2.17</v>
      </c>
      <c r="AA1254">
        <v>0</v>
      </c>
      <c r="AB1254">
        <v>0</v>
      </c>
      <c r="AC1254">
        <v>0</v>
      </c>
      <c r="AD1254">
        <v>1</v>
      </c>
      <c r="AE1254">
        <v>0</v>
      </c>
      <c r="AF1254" t="s">
        <v>206</v>
      </c>
      <c r="AG1254">
        <v>0.02</v>
      </c>
      <c r="AH1254">
        <v>2</v>
      </c>
      <c r="AI1254">
        <v>86296946</v>
      </c>
      <c r="AJ1254">
        <v>1104</v>
      </c>
      <c r="AK1254">
        <v>0</v>
      </c>
      <c r="AL1254">
        <v>0</v>
      </c>
      <c r="AM1254">
        <v>0</v>
      </c>
      <c r="AN1254">
        <v>0</v>
      </c>
      <c r="AO1254">
        <v>0</v>
      </c>
      <c r="AP1254">
        <v>0</v>
      </c>
      <c r="AQ1254">
        <v>0</v>
      </c>
      <c r="AR1254">
        <v>0</v>
      </c>
    </row>
    <row r="1255" spans="1:44" x14ac:dyDescent="0.2">
      <c r="A1255">
        <f>ROW(Source!A706)</f>
        <v>706</v>
      </c>
      <c r="B1255">
        <v>86296955</v>
      </c>
      <c r="C1255">
        <v>86296942</v>
      </c>
      <c r="D1255">
        <v>27441139</v>
      </c>
      <c r="E1255">
        <v>1</v>
      </c>
      <c r="F1255">
        <v>1</v>
      </c>
      <c r="G1255">
        <v>1</v>
      </c>
      <c r="H1255">
        <v>2</v>
      </c>
      <c r="I1255" t="s">
        <v>962</v>
      </c>
      <c r="J1255" t="s">
        <v>963</v>
      </c>
      <c r="K1255" t="s">
        <v>964</v>
      </c>
      <c r="L1255">
        <v>1368</v>
      </c>
      <c r="N1255">
        <v>1011</v>
      </c>
      <c r="O1255" t="s">
        <v>927</v>
      </c>
      <c r="P1255" t="s">
        <v>927</v>
      </c>
      <c r="Q1255">
        <v>1</v>
      </c>
      <c r="X1255">
        <v>0.65</v>
      </c>
      <c r="Y1255">
        <v>0</v>
      </c>
      <c r="Z1255">
        <v>6.81</v>
      </c>
      <c r="AA1255">
        <v>0</v>
      </c>
      <c r="AB1255">
        <v>0</v>
      </c>
      <c r="AC1255">
        <v>0</v>
      </c>
      <c r="AD1255">
        <v>1</v>
      </c>
      <c r="AE1255">
        <v>0</v>
      </c>
      <c r="AF1255" t="s">
        <v>206</v>
      </c>
      <c r="AG1255">
        <v>1.3</v>
      </c>
      <c r="AH1255">
        <v>2</v>
      </c>
      <c r="AI1255">
        <v>86296947</v>
      </c>
      <c r="AJ1255">
        <v>1105</v>
      </c>
      <c r="AK1255">
        <v>0</v>
      </c>
      <c r="AL1255">
        <v>0</v>
      </c>
      <c r="AM1255">
        <v>0</v>
      </c>
      <c r="AN1255">
        <v>0</v>
      </c>
      <c r="AO1255">
        <v>0</v>
      </c>
      <c r="AP1255">
        <v>0</v>
      </c>
      <c r="AQ1255">
        <v>0</v>
      </c>
      <c r="AR1255">
        <v>0</v>
      </c>
    </row>
    <row r="1256" spans="1:44" x14ac:dyDescent="0.2">
      <c r="A1256">
        <f>ROW(Source!A706)</f>
        <v>706</v>
      </c>
      <c r="B1256">
        <v>86296956</v>
      </c>
      <c r="C1256">
        <v>86296942</v>
      </c>
      <c r="D1256">
        <v>27441327</v>
      </c>
      <c r="E1256">
        <v>1</v>
      </c>
      <c r="F1256">
        <v>1</v>
      </c>
      <c r="G1256">
        <v>1</v>
      </c>
      <c r="H1256">
        <v>2</v>
      </c>
      <c r="I1256" t="s">
        <v>936</v>
      </c>
      <c r="J1256" t="s">
        <v>937</v>
      </c>
      <c r="K1256" t="s">
        <v>938</v>
      </c>
      <c r="L1256">
        <v>1368</v>
      </c>
      <c r="N1256">
        <v>1011</v>
      </c>
      <c r="O1256" t="s">
        <v>927</v>
      </c>
      <c r="P1256" t="s">
        <v>927</v>
      </c>
      <c r="Q1256">
        <v>1</v>
      </c>
      <c r="X1256">
        <v>0.01</v>
      </c>
      <c r="Y1256">
        <v>0</v>
      </c>
      <c r="Z1256">
        <v>93.37</v>
      </c>
      <c r="AA1256">
        <v>11.69</v>
      </c>
      <c r="AB1256">
        <v>0</v>
      </c>
      <c r="AC1256">
        <v>0</v>
      </c>
      <c r="AD1256">
        <v>1</v>
      </c>
      <c r="AE1256">
        <v>0</v>
      </c>
      <c r="AF1256" t="s">
        <v>206</v>
      </c>
      <c r="AG1256">
        <v>0.02</v>
      </c>
      <c r="AH1256">
        <v>2</v>
      </c>
      <c r="AI1256">
        <v>86296948</v>
      </c>
      <c r="AJ1256">
        <v>1106</v>
      </c>
      <c r="AK1256">
        <v>0</v>
      </c>
      <c r="AL1256">
        <v>0</v>
      </c>
      <c r="AM1256">
        <v>0</v>
      </c>
      <c r="AN1256">
        <v>0</v>
      </c>
      <c r="AO1256">
        <v>0</v>
      </c>
      <c r="AP1256">
        <v>0</v>
      </c>
      <c r="AQ1256">
        <v>0</v>
      </c>
      <c r="AR1256">
        <v>0</v>
      </c>
    </row>
    <row r="1257" spans="1:44" x14ac:dyDescent="0.2">
      <c r="A1257">
        <f>ROW(Source!A706)</f>
        <v>706</v>
      </c>
      <c r="B1257">
        <v>86296957</v>
      </c>
      <c r="C1257">
        <v>86296942</v>
      </c>
      <c r="D1257">
        <v>27371445</v>
      </c>
      <c r="E1257">
        <v>1</v>
      </c>
      <c r="F1257">
        <v>1</v>
      </c>
      <c r="G1257">
        <v>1</v>
      </c>
      <c r="H1257">
        <v>3</v>
      </c>
      <c r="I1257" t="s">
        <v>210</v>
      </c>
      <c r="J1257" t="s">
        <v>212</v>
      </c>
      <c r="K1257" t="s">
        <v>211</v>
      </c>
      <c r="L1257">
        <v>1348</v>
      </c>
      <c r="N1257">
        <v>1009</v>
      </c>
      <c r="O1257" t="s">
        <v>63</v>
      </c>
      <c r="P1257" t="s">
        <v>63</v>
      </c>
      <c r="Q1257">
        <v>1000</v>
      </c>
      <c r="X1257">
        <v>1.4E-3</v>
      </c>
      <c r="Y1257">
        <v>6156.33</v>
      </c>
      <c r="Z1257">
        <v>0</v>
      </c>
      <c r="AA1257">
        <v>0</v>
      </c>
      <c r="AB1257">
        <v>0</v>
      </c>
      <c r="AC1257">
        <v>0</v>
      </c>
      <c r="AD1257">
        <v>1</v>
      </c>
      <c r="AE1257">
        <v>0</v>
      </c>
      <c r="AF1257" t="s">
        <v>206</v>
      </c>
      <c r="AG1257">
        <v>2.8E-3</v>
      </c>
      <c r="AH1257">
        <v>2</v>
      </c>
      <c r="AI1257">
        <v>86296949</v>
      </c>
      <c r="AJ1257">
        <v>1107</v>
      </c>
      <c r="AK1257">
        <v>3</v>
      </c>
      <c r="AL1257">
        <v>-17.237724</v>
      </c>
      <c r="AM1257">
        <v>0</v>
      </c>
      <c r="AN1257">
        <v>0</v>
      </c>
      <c r="AO1257">
        <v>0</v>
      </c>
      <c r="AP1257">
        <v>0</v>
      </c>
      <c r="AQ1257">
        <v>0</v>
      </c>
      <c r="AR1257">
        <v>1</v>
      </c>
    </row>
    <row r="1258" spans="1:44" x14ac:dyDescent="0.2">
      <c r="A1258">
        <f>ROW(Source!A706)</f>
        <v>706</v>
      </c>
      <c r="B1258">
        <v>86296958</v>
      </c>
      <c r="C1258">
        <v>86296942</v>
      </c>
      <c r="D1258">
        <v>27387231</v>
      </c>
      <c r="E1258">
        <v>1</v>
      </c>
      <c r="F1258">
        <v>1</v>
      </c>
      <c r="G1258">
        <v>1</v>
      </c>
      <c r="H1258">
        <v>3</v>
      </c>
      <c r="I1258" t="s">
        <v>176</v>
      </c>
      <c r="J1258" t="s">
        <v>178</v>
      </c>
      <c r="K1258" t="s">
        <v>177</v>
      </c>
      <c r="L1258">
        <v>1348</v>
      </c>
      <c r="N1258">
        <v>1009</v>
      </c>
      <c r="O1258" t="s">
        <v>63</v>
      </c>
      <c r="P1258" t="s">
        <v>63</v>
      </c>
      <c r="Q1258">
        <v>1000</v>
      </c>
      <c r="X1258">
        <v>1.9E-2</v>
      </c>
      <c r="Y1258">
        <v>14313</v>
      </c>
      <c r="Z1258">
        <v>0</v>
      </c>
      <c r="AA1258">
        <v>0</v>
      </c>
      <c r="AB1258">
        <v>0</v>
      </c>
      <c r="AC1258">
        <v>0</v>
      </c>
      <c r="AD1258">
        <v>1</v>
      </c>
      <c r="AE1258">
        <v>0</v>
      </c>
      <c r="AF1258" t="s">
        <v>206</v>
      </c>
      <c r="AG1258">
        <v>3.7999999999999999E-2</v>
      </c>
      <c r="AH1258">
        <v>2</v>
      </c>
      <c r="AI1258">
        <v>86296950</v>
      </c>
      <c r="AJ1258">
        <v>1108</v>
      </c>
      <c r="AK1258">
        <v>3</v>
      </c>
      <c r="AL1258">
        <v>-543.89400000000001</v>
      </c>
      <c r="AM1258">
        <v>0</v>
      </c>
      <c r="AN1258">
        <v>0</v>
      </c>
      <c r="AO1258">
        <v>0</v>
      </c>
      <c r="AP1258">
        <v>0</v>
      </c>
      <c r="AQ1258">
        <v>0</v>
      </c>
      <c r="AR1258">
        <v>1</v>
      </c>
    </row>
    <row r="1259" spans="1:44" x14ac:dyDescent="0.2">
      <c r="A1259">
        <f>ROW(Source!A707)</f>
        <v>707</v>
      </c>
      <c r="B1259">
        <v>86296951</v>
      </c>
      <c r="C1259">
        <v>86296942</v>
      </c>
      <c r="D1259">
        <v>27493137</v>
      </c>
      <c r="E1259">
        <v>1</v>
      </c>
      <c r="F1259">
        <v>1</v>
      </c>
      <c r="G1259">
        <v>1</v>
      </c>
      <c r="H1259">
        <v>1</v>
      </c>
      <c r="I1259" t="s">
        <v>947</v>
      </c>
      <c r="J1259" t="s">
        <v>6</v>
      </c>
      <c r="K1259" t="s">
        <v>948</v>
      </c>
      <c r="L1259">
        <v>1369</v>
      </c>
      <c r="N1259">
        <v>1013</v>
      </c>
      <c r="O1259" t="s">
        <v>921</v>
      </c>
      <c r="P1259" t="s">
        <v>921</v>
      </c>
      <c r="Q1259">
        <v>1</v>
      </c>
      <c r="X1259">
        <v>3.83</v>
      </c>
      <c r="Y1259">
        <v>0</v>
      </c>
      <c r="Z1259">
        <v>0</v>
      </c>
      <c r="AA1259">
        <v>0</v>
      </c>
      <c r="AB1259">
        <v>9.15</v>
      </c>
      <c r="AC1259">
        <v>0</v>
      </c>
      <c r="AD1259">
        <v>1</v>
      </c>
      <c r="AE1259">
        <v>1</v>
      </c>
      <c r="AF1259" t="s">
        <v>206</v>
      </c>
      <c r="AG1259">
        <v>7.66</v>
      </c>
      <c r="AH1259">
        <v>2</v>
      </c>
      <c r="AI1259">
        <v>86296943</v>
      </c>
      <c r="AJ1259">
        <v>1109</v>
      </c>
      <c r="AK1259">
        <v>0</v>
      </c>
      <c r="AL1259">
        <v>0</v>
      </c>
      <c r="AM1259">
        <v>0</v>
      </c>
      <c r="AN1259">
        <v>0</v>
      </c>
      <c r="AO1259">
        <v>0</v>
      </c>
      <c r="AP1259">
        <v>0</v>
      </c>
      <c r="AQ1259">
        <v>0</v>
      </c>
      <c r="AR1259">
        <v>0</v>
      </c>
    </row>
    <row r="1260" spans="1:44" x14ac:dyDescent="0.2">
      <c r="A1260">
        <f>ROW(Source!A707)</f>
        <v>707</v>
      </c>
      <c r="B1260">
        <v>86296952</v>
      </c>
      <c r="C1260">
        <v>86296942</v>
      </c>
      <c r="D1260">
        <v>121548</v>
      </c>
      <c r="E1260">
        <v>1</v>
      </c>
      <c r="F1260">
        <v>1</v>
      </c>
      <c r="G1260">
        <v>1</v>
      </c>
      <c r="H1260">
        <v>1</v>
      </c>
      <c r="I1260" t="s">
        <v>39</v>
      </c>
      <c r="J1260" t="s">
        <v>6</v>
      </c>
      <c r="K1260" t="s">
        <v>922</v>
      </c>
      <c r="L1260">
        <v>608254</v>
      </c>
      <c r="N1260">
        <v>1013</v>
      </c>
      <c r="O1260" t="s">
        <v>923</v>
      </c>
      <c r="P1260" t="s">
        <v>923</v>
      </c>
      <c r="Q1260">
        <v>1</v>
      </c>
      <c r="X1260">
        <v>0.01</v>
      </c>
      <c r="Y1260">
        <v>0</v>
      </c>
      <c r="Z1260">
        <v>0</v>
      </c>
      <c r="AA1260">
        <v>0</v>
      </c>
      <c r="AB1260">
        <v>0</v>
      </c>
      <c r="AC1260">
        <v>0</v>
      </c>
      <c r="AD1260">
        <v>1</v>
      </c>
      <c r="AE1260">
        <v>2</v>
      </c>
      <c r="AF1260" t="s">
        <v>206</v>
      </c>
      <c r="AG1260">
        <v>0.02</v>
      </c>
      <c r="AH1260">
        <v>2</v>
      </c>
      <c r="AI1260">
        <v>86296944</v>
      </c>
      <c r="AJ1260">
        <v>1110</v>
      </c>
      <c r="AK1260">
        <v>0</v>
      </c>
      <c r="AL1260">
        <v>0</v>
      </c>
      <c r="AM1260">
        <v>0</v>
      </c>
      <c r="AN1260">
        <v>0</v>
      </c>
      <c r="AO1260">
        <v>0</v>
      </c>
      <c r="AP1260">
        <v>0</v>
      </c>
      <c r="AQ1260">
        <v>0</v>
      </c>
      <c r="AR1260">
        <v>0</v>
      </c>
    </row>
    <row r="1261" spans="1:44" x14ac:dyDescent="0.2">
      <c r="A1261">
        <f>ROW(Source!A707)</f>
        <v>707</v>
      </c>
      <c r="B1261">
        <v>86296953</v>
      </c>
      <c r="C1261">
        <v>86296942</v>
      </c>
      <c r="D1261">
        <v>27439571</v>
      </c>
      <c r="E1261">
        <v>1</v>
      </c>
      <c r="F1261">
        <v>1</v>
      </c>
      <c r="G1261">
        <v>1</v>
      </c>
      <c r="H1261">
        <v>2</v>
      </c>
      <c r="I1261" t="s">
        <v>956</v>
      </c>
      <c r="J1261" t="s">
        <v>957</v>
      </c>
      <c r="K1261" t="s">
        <v>958</v>
      </c>
      <c r="L1261">
        <v>1368</v>
      </c>
      <c r="N1261">
        <v>1011</v>
      </c>
      <c r="O1261" t="s">
        <v>927</v>
      </c>
      <c r="P1261" t="s">
        <v>927</v>
      </c>
      <c r="Q1261">
        <v>1</v>
      </c>
      <c r="X1261">
        <v>0.01</v>
      </c>
      <c r="Y1261">
        <v>0</v>
      </c>
      <c r="Z1261">
        <v>88.42</v>
      </c>
      <c r="AA1261">
        <v>10.14</v>
      </c>
      <c r="AB1261">
        <v>0</v>
      </c>
      <c r="AC1261">
        <v>0</v>
      </c>
      <c r="AD1261">
        <v>1</v>
      </c>
      <c r="AE1261">
        <v>0</v>
      </c>
      <c r="AF1261" t="s">
        <v>206</v>
      </c>
      <c r="AG1261">
        <v>0.02</v>
      </c>
      <c r="AH1261">
        <v>2</v>
      </c>
      <c r="AI1261">
        <v>86296945</v>
      </c>
      <c r="AJ1261">
        <v>1111</v>
      </c>
      <c r="AK1261">
        <v>0</v>
      </c>
      <c r="AL1261">
        <v>0</v>
      </c>
      <c r="AM1261">
        <v>0</v>
      </c>
      <c r="AN1261">
        <v>0</v>
      </c>
      <c r="AO1261">
        <v>0</v>
      </c>
      <c r="AP1261">
        <v>0</v>
      </c>
      <c r="AQ1261">
        <v>0</v>
      </c>
      <c r="AR1261">
        <v>0</v>
      </c>
    </row>
    <row r="1262" spans="1:44" x14ac:dyDescent="0.2">
      <c r="A1262">
        <f>ROW(Source!A707)</f>
        <v>707</v>
      </c>
      <c r="B1262">
        <v>86296954</v>
      </c>
      <c r="C1262">
        <v>86296942</v>
      </c>
      <c r="D1262">
        <v>27439595</v>
      </c>
      <c r="E1262">
        <v>1</v>
      </c>
      <c r="F1262">
        <v>1</v>
      </c>
      <c r="G1262">
        <v>1</v>
      </c>
      <c r="H1262">
        <v>2</v>
      </c>
      <c r="I1262" t="s">
        <v>959</v>
      </c>
      <c r="J1262" t="s">
        <v>960</v>
      </c>
      <c r="K1262" t="s">
        <v>961</v>
      </c>
      <c r="L1262">
        <v>1368</v>
      </c>
      <c r="N1262">
        <v>1011</v>
      </c>
      <c r="O1262" t="s">
        <v>927</v>
      </c>
      <c r="P1262" t="s">
        <v>927</v>
      </c>
      <c r="Q1262">
        <v>1</v>
      </c>
      <c r="X1262">
        <v>0.01</v>
      </c>
      <c r="Y1262">
        <v>0</v>
      </c>
      <c r="Z1262">
        <v>2.17</v>
      </c>
      <c r="AA1262">
        <v>0</v>
      </c>
      <c r="AB1262">
        <v>0</v>
      </c>
      <c r="AC1262">
        <v>0</v>
      </c>
      <c r="AD1262">
        <v>1</v>
      </c>
      <c r="AE1262">
        <v>0</v>
      </c>
      <c r="AF1262" t="s">
        <v>206</v>
      </c>
      <c r="AG1262">
        <v>0.02</v>
      </c>
      <c r="AH1262">
        <v>2</v>
      </c>
      <c r="AI1262">
        <v>86296946</v>
      </c>
      <c r="AJ1262">
        <v>1112</v>
      </c>
      <c r="AK1262">
        <v>0</v>
      </c>
      <c r="AL1262">
        <v>0</v>
      </c>
      <c r="AM1262">
        <v>0</v>
      </c>
      <c r="AN1262">
        <v>0</v>
      </c>
      <c r="AO1262">
        <v>0</v>
      </c>
      <c r="AP1262">
        <v>0</v>
      </c>
      <c r="AQ1262">
        <v>0</v>
      </c>
      <c r="AR1262">
        <v>0</v>
      </c>
    </row>
    <row r="1263" spans="1:44" x14ac:dyDescent="0.2">
      <c r="A1263">
        <f>ROW(Source!A707)</f>
        <v>707</v>
      </c>
      <c r="B1263">
        <v>86296955</v>
      </c>
      <c r="C1263">
        <v>86296942</v>
      </c>
      <c r="D1263">
        <v>27441139</v>
      </c>
      <c r="E1263">
        <v>1</v>
      </c>
      <c r="F1263">
        <v>1</v>
      </c>
      <c r="G1263">
        <v>1</v>
      </c>
      <c r="H1263">
        <v>2</v>
      </c>
      <c r="I1263" t="s">
        <v>962</v>
      </c>
      <c r="J1263" t="s">
        <v>963</v>
      </c>
      <c r="K1263" t="s">
        <v>964</v>
      </c>
      <c r="L1263">
        <v>1368</v>
      </c>
      <c r="N1263">
        <v>1011</v>
      </c>
      <c r="O1263" t="s">
        <v>927</v>
      </c>
      <c r="P1263" t="s">
        <v>927</v>
      </c>
      <c r="Q1263">
        <v>1</v>
      </c>
      <c r="X1263">
        <v>0.65</v>
      </c>
      <c r="Y1263">
        <v>0</v>
      </c>
      <c r="Z1263">
        <v>6.81</v>
      </c>
      <c r="AA1263">
        <v>0</v>
      </c>
      <c r="AB1263">
        <v>0</v>
      </c>
      <c r="AC1263">
        <v>0</v>
      </c>
      <c r="AD1263">
        <v>1</v>
      </c>
      <c r="AE1263">
        <v>0</v>
      </c>
      <c r="AF1263" t="s">
        <v>206</v>
      </c>
      <c r="AG1263">
        <v>1.3</v>
      </c>
      <c r="AH1263">
        <v>2</v>
      </c>
      <c r="AI1263">
        <v>86296947</v>
      </c>
      <c r="AJ1263">
        <v>1113</v>
      </c>
      <c r="AK1263">
        <v>0</v>
      </c>
      <c r="AL1263">
        <v>0</v>
      </c>
      <c r="AM1263">
        <v>0</v>
      </c>
      <c r="AN1263">
        <v>0</v>
      </c>
      <c r="AO1263">
        <v>0</v>
      </c>
      <c r="AP1263">
        <v>0</v>
      </c>
      <c r="AQ1263">
        <v>0</v>
      </c>
      <c r="AR1263">
        <v>0</v>
      </c>
    </row>
    <row r="1264" spans="1:44" x14ac:dyDescent="0.2">
      <c r="A1264">
        <f>ROW(Source!A707)</f>
        <v>707</v>
      </c>
      <c r="B1264">
        <v>86296956</v>
      </c>
      <c r="C1264">
        <v>86296942</v>
      </c>
      <c r="D1264">
        <v>27441327</v>
      </c>
      <c r="E1264">
        <v>1</v>
      </c>
      <c r="F1264">
        <v>1</v>
      </c>
      <c r="G1264">
        <v>1</v>
      </c>
      <c r="H1264">
        <v>2</v>
      </c>
      <c r="I1264" t="s">
        <v>936</v>
      </c>
      <c r="J1264" t="s">
        <v>937</v>
      </c>
      <c r="K1264" t="s">
        <v>938</v>
      </c>
      <c r="L1264">
        <v>1368</v>
      </c>
      <c r="N1264">
        <v>1011</v>
      </c>
      <c r="O1264" t="s">
        <v>927</v>
      </c>
      <c r="P1264" t="s">
        <v>927</v>
      </c>
      <c r="Q1264">
        <v>1</v>
      </c>
      <c r="X1264">
        <v>0.01</v>
      </c>
      <c r="Y1264">
        <v>0</v>
      </c>
      <c r="Z1264">
        <v>93.37</v>
      </c>
      <c r="AA1264">
        <v>11.69</v>
      </c>
      <c r="AB1264">
        <v>0</v>
      </c>
      <c r="AC1264">
        <v>0</v>
      </c>
      <c r="AD1264">
        <v>1</v>
      </c>
      <c r="AE1264">
        <v>0</v>
      </c>
      <c r="AF1264" t="s">
        <v>206</v>
      </c>
      <c r="AG1264">
        <v>0.02</v>
      </c>
      <c r="AH1264">
        <v>2</v>
      </c>
      <c r="AI1264">
        <v>86296948</v>
      </c>
      <c r="AJ1264">
        <v>1114</v>
      </c>
      <c r="AK1264">
        <v>0</v>
      </c>
      <c r="AL1264">
        <v>0</v>
      </c>
      <c r="AM1264">
        <v>0</v>
      </c>
      <c r="AN1264">
        <v>0</v>
      </c>
      <c r="AO1264">
        <v>0</v>
      </c>
      <c r="AP1264">
        <v>0</v>
      </c>
      <c r="AQ1264">
        <v>0</v>
      </c>
      <c r="AR1264">
        <v>0</v>
      </c>
    </row>
    <row r="1265" spans="1:44" x14ac:dyDescent="0.2">
      <c r="A1265">
        <f>ROW(Source!A707)</f>
        <v>707</v>
      </c>
      <c r="B1265">
        <v>86296957</v>
      </c>
      <c r="C1265">
        <v>86296942</v>
      </c>
      <c r="D1265">
        <v>27371445</v>
      </c>
      <c r="E1265">
        <v>1</v>
      </c>
      <c r="F1265">
        <v>1</v>
      </c>
      <c r="G1265">
        <v>1</v>
      </c>
      <c r="H1265">
        <v>3</v>
      </c>
      <c r="I1265" t="s">
        <v>210</v>
      </c>
      <c r="J1265" t="s">
        <v>212</v>
      </c>
      <c r="K1265" t="s">
        <v>211</v>
      </c>
      <c r="L1265">
        <v>1348</v>
      </c>
      <c r="N1265">
        <v>1009</v>
      </c>
      <c r="O1265" t="s">
        <v>63</v>
      </c>
      <c r="P1265" t="s">
        <v>63</v>
      </c>
      <c r="Q1265">
        <v>1000</v>
      </c>
      <c r="X1265">
        <v>1.4E-3</v>
      </c>
      <c r="Y1265">
        <v>6156.33</v>
      </c>
      <c r="Z1265">
        <v>0</v>
      </c>
      <c r="AA1265">
        <v>0</v>
      </c>
      <c r="AB1265">
        <v>0</v>
      </c>
      <c r="AC1265">
        <v>0</v>
      </c>
      <c r="AD1265">
        <v>1</v>
      </c>
      <c r="AE1265">
        <v>0</v>
      </c>
      <c r="AF1265" t="s">
        <v>206</v>
      </c>
      <c r="AG1265">
        <v>2.8E-3</v>
      </c>
      <c r="AH1265">
        <v>2</v>
      </c>
      <c r="AI1265">
        <v>86296949</v>
      </c>
      <c r="AJ1265">
        <v>1115</v>
      </c>
      <c r="AK1265">
        <v>3</v>
      </c>
      <c r="AL1265">
        <v>-17.237724</v>
      </c>
      <c r="AM1265">
        <v>0</v>
      </c>
      <c r="AN1265">
        <v>0</v>
      </c>
      <c r="AO1265">
        <v>0</v>
      </c>
      <c r="AP1265">
        <v>0</v>
      </c>
      <c r="AQ1265">
        <v>0</v>
      </c>
      <c r="AR1265">
        <v>1</v>
      </c>
    </row>
    <row r="1266" spans="1:44" x14ac:dyDescent="0.2">
      <c r="A1266">
        <f>ROW(Source!A707)</f>
        <v>707</v>
      </c>
      <c r="B1266">
        <v>86296958</v>
      </c>
      <c r="C1266">
        <v>86296942</v>
      </c>
      <c r="D1266">
        <v>27387231</v>
      </c>
      <c r="E1266">
        <v>1</v>
      </c>
      <c r="F1266">
        <v>1</v>
      </c>
      <c r="G1266">
        <v>1</v>
      </c>
      <c r="H1266">
        <v>3</v>
      </c>
      <c r="I1266" t="s">
        <v>176</v>
      </c>
      <c r="J1266" t="s">
        <v>178</v>
      </c>
      <c r="K1266" t="s">
        <v>177</v>
      </c>
      <c r="L1266">
        <v>1348</v>
      </c>
      <c r="N1266">
        <v>1009</v>
      </c>
      <c r="O1266" t="s">
        <v>63</v>
      </c>
      <c r="P1266" t="s">
        <v>63</v>
      </c>
      <c r="Q1266">
        <v>1000</v>
      </c>
      <c r="X1266">
        <v>1.9E-2</v>
      </c>
      <c r="Y1266">
        <v>14313</v>
      </c>
      <c r="Z1266">
        <v>0</v>
      </c>
      <c r="AA1266">
        <v>0</v>
      </c>
      <c r="AB1266">
        <v>0</v>
      </c>
      <c r="AC1266">
        <v>0</v>
      </c>
      <c r="AD1266">
        <v>1</v>
      </c>
      <c r="AE1266">
        <v>0</v>
      </c>
      <c r="AF1266" t="s">
        <v>206</v>
      </c>
      <c r="AG1266">
        <v>3.7999999999999999E-2</v>
      </c>
      <c r="AH1266">
        <v>2</v>
      </c>
      <c r="AI1266">
        <v>86296950</v>
      </c>
      <c r="AJ1266">
        <v>1116</v>
      </c>
      <c r="AK1266">
        <v>3</v>
      </c>
      <c r="AL1266">
        <v>-543.89400000000001</v>
      </c>
      <c r="AM1266">
        <v>0</v>
      </c>
      <c r="AN1266">
        <v>0</v>
      </c>
      <c r="AO1266">
        <v>0</v>
      </c>
      <c r="AP1266">
        <v>0</v>
      </c>
      <c r="AQ1266">
        <v>0</v>
      </c>
      <c r="AR1266">
        <v>1</v>
      </c>
    </row>
    <row r="1267" spans="1:44" x14ac:dyDescent="0.2">
      <c r="A1267">
        <f>ROW(Source!A712)</f>
        <v>712</v>
      </c>
      <c r="B1267">
        <v>86296971</v>
      </c>
      <c r="C1267">
        <v>86296961</v>
      </c>
      <c r="D1267">
        <v>27493458</v>
      </c>
      <c r="E1267">
        <v>1</v>
      </c>
      <c r="F1267">
        <v>1</v>
      </c>
      <c r="G1267">
        <v>1</v>
      </c>
      <c r="H1267">
        <v>1</v>
      </c>
      <c r="I1267" t="s">
        <v>998</v>
      </c>
      <c r="J1267" t="s">
        <v>6</v>
      </c>
      <c r="K1267" t="s">
        <v>999</v>
      </c>
      <c r="L1267">
        <v>1369</v>
      </c>
      <c r="N1267">
        <v>1013</v>
      </c>
      <c r="O1267" t="s">
        <v>921</v>
      </c>
      <c r="P1267" t="s">
        <v>921</v>
      </c>
      <c r="Q1267">
        <v>1</v>
      </c>
      <c r="X1267">
        <v>598.26</v>
      </c>
      <c r="Y1267">
        <v>0</v>
      </c>
      <c r="Z1267">
        <v>0</v>
      </c>
      <c r="AA1267">
        <v>0</v>
      </c>
      <c r="AB1267">
        <v>8.6</v>
      </c>
      <c r="AC1267">
        <v>0</v>
      </c>
      <c r="AD1267">
        <v>1</v>
      </c>
      <c r="AE1267">
        <v>1</v>
      </c>
      <c r="AF1267" t="s">
        <v>24</v>
      </c>
      <c r="AG1267">
        <v>717.91199999999992</v>
      </c>
      <c r="AH1267">
        <v>2</v>
      </c>
      <c r="AI1267">
        <v>86296962</v>
      </c>
      <c r="AJ1267">
        <v>1117</v>
      </c>
      <c r="AK1267">
        <v>0</v>
      </c>
      <c r="AL1267">
        <v>0</v>
      </c>
      <c r="AM1267">
        <v>0</v>
      </c>
      <c r="AN1267">
        <v>0</v>
      </c>
      <c r="AO1267">
        <v>0</v>
      </c>
      <c r="AP1267">
        <v>0</v>
      </c>
      <c r="AQ1267">
        <v>0</v>
      </c>
      <c r="AR1267">
        <v>0</v>
      </c>
    </row>
    <row r="1268" spans="1:44" x14ac:dyDescent="0.2">
      <c r="A1268">
        <f>ROW(Source!A712)</f>
        <v>712</v>
      </c>
      <c r="B1268">
        <v>86296972</v>
      </c>
      <c r="C1268">
        <v>86296961</v>
      </c>
      <c r="D1268">
        <v>121548</v>
      </c>
      <c r="E1268">
        <v>1</v>
      </c>
      <c r="F1268">
        <v>1</v>
      </c>
      <c r="G1268">
        <v>1</v>
      </c>
      <c r="H1268">
        <v>1</v>
      </c>
      <c r="I1268" t="s">
        <v>39</v>
      </c>
      <c r="J1268" t="s">
        <v>6</v>
      </c>
      <c r="K1268" t="s">
        <v>922</v>
      </c>
      <c r="L1268">
        <v>608254</v>
      </c>
      <c r="N1268">
        <v>1013</v>
      </c>
      <c r="O1268" t="s">
        <v>923</v>
      </c>
      <c r="P1268" t="s">
        <v>923</v>
      </c>
      <c r="Q1268">
        <v>1</v>
      </c>
      <c r="X1268">
        <v>18.62</v>
      </c>
      <c r="Y1268">
        <v>0</v>
      </c>
      <c r="Z1268">
        <v>0</v>
      </c>
      <c r="AA1268">
        <v>0</v>
      </c>
      <c r="AB1268">
        <v>0</v>
      </c>
      <c r="AC1268">
        <v>0</v>
      </c>
      <c r="AD1268">
        <v>1</v>
      </c>
      <c r="AE1268">
        <v>2</v>
      </c>
      <c r="AF1268" t="s">
        <v>6</v>
      </c>
      <c r="AG1268">
        <v>18.62</v>
      </c>
      <c r="AH1268">
        <v>2</v>
      </c>
      <c r="AI1268">
        <v>86296963</v>
      </c>
      <c r="AJ1268">
        <v>1118</v>
      </c>
      <c r="AK1268">
        <v>0</v>
      </c>
      <c r="AL1268">
        <v>0</v>
      </c>
      <c r="AM1268">
        <v>0</v>
      </c>
      <c r="AN1268">
        <v>0</v>
      </c>
      <c r="AO1268">
        <v>0</v>
      </c>
      <c r="AP1268">
        <v>0</v>
      </c>
      <c r="AQ1268">
        <v>0</v>
      </c>
      <c r="AR1268">
        <v>0</v>
      </c>
    </row>
    <row r="1269" spans="1:44" x14ac:dyDescent="0.2">
      <c r="A1269">
        <f>ROW(Source!A712)</f>
        <v>712</v>
      </c>
      <c r="B1269">
        <v>86296973</v>
      </c>
      <c r="C1269">
        <v>86296961</v>
      </c>
      <c r="D1269">
        <v>27439418</v>
      </c>
      <c r="E1269">
        <v>1</v>
      </c>
      <c r="F1269">
        <v>1</v>
      </c>
      <c r="G1269">
        <v>1</v>
      </c>
      <c r="H1269">
        <v>2</v>
      </c>
      <c r="I1269" t="s">
        <v>944</v>
      </c>
      <c r="J1269" t="s">
        <v>945</v>
      </c>
      <c r="K1269" t="s">
        <v>946</v>
      </c>
      <c r="L1269">
        <v>1368</v>
      </c>
      <c r="N1269">
        <v>1011</v>
      </c>
      <c r="O1269" t="s">
        <v>927</v>
      </c>
      <c r="P1269" t="s">
        <v>927</v>
      </c>
      <c r="Q1269">
        <v>1</v>
      </c>
      <c r="X1269">
        <v>17.61</v>
      </c>
      <c r="Y1269">
        <v>0</v>
      </c>
      <c r="Z1269">
        <v>91.69</v>
      </c>
      <c r="AA1269">
        <v>13.61</v>
      </c>
      <c r="AB1269">
        <v>0</v>
      </c>
      <c r="AC1269">
        <v>0</v>
      </c>
      <c r="AD1269">
        <v>1</v>
      </c>
      <c r="AE1269">
        <v>0</v>
      </c>
      <c r="AF1269" t="s">
        <v>6</v>
      </c>
      <c r="AG1269">
        <v>17.61</v>
      </c>
      <c r="AH1269">
        <v>2</v>
      </c>
      <c r="AI1269">
        <v>86296964</v>
      </c>
      <c r="AJ1269">
        <v>1119</v>
      </c>
      <c r="AK1269">
        <v>0</v>
      </c>
      <c r="AL1269">
        <v>0</v>
      </c>
      <c r="AM1269">
        <v>0</v>
      </c>
      <c r="AN1269">
        <v>0</v>
      </c>
      <c r="AO1269">
        <v>0</v>
      </c>
      <c r="AP1269">
        <v>0</v>
      </c>
      <c r="AQ1269">
        <v>0</v>
      </c>
      <c r="AR1269">
        <v>0</v>
      </c>
    </row>
    <row r="1270" spans="1:44" x14ac:dyDescent="0.2">
      <c r="A1270">
        <f>ROW(Source!A712)</f>
        <v>712</v>
      </c>
      <c r="B1270">
        <v>86296974</v>
      </c>
      <c r="C1270">
        <v>86296961</v>
      </c>
      <c r="D1270">
        <v>27439499</v>
      </c>
      <c r="E1270">
        <v>1</v>
      </c>
      <c r="F1270">
        <v>1</v>
      </c>
      <c r="G1270">
        <v>1</v>
      </c>
      <c r="H1270">
        <v>2</v>
      </c>
      <c r="I1270" t="s">
        <v>930</v>
      </c>
      <c r="J1270" t="s">
        <v>931</v>
      </c>
      <c r="K1270" t="s">
        <v>932</v>
      </c>
      <c r="L1270">
        <v>1368</v>
      </c>
      <c r="N1270">
        <v>1011</v>
      </c>
      <c r="O1270" t="s">
        <v>927</v>
      </c>
      <c r="P1270" t="s">
        <v>927</v>
      </c>
      <c r="Q1270">
        <v>1</v>
      </c>
      <c r="X1270">
        <v>0.74</v>
      </c>
      <c r="Y1270">
        <v>0</v>
      </c>
      <c r="Z1270">
        <v>112.67</v>
      </c>
      <c r="AA1270">
        <v>13.61</v>
      </c>
      <c r="AB1270">
        <v>0</v>
      </c>
      <c r="AC1270">
        <v>0</v>
      </c>
      <c r="AD1270">
        <v>1</v>
      </c>
      <c r="AE1270">
        <v>0</v>
      </c>
      <c r="AF1270" t="s">
        <v>6</v>
      </c>
      <c r="AG1270">
        <v>0.74</v>
      </c>
      <c r="AH1270">
        <v>2</v>
      </c>
      <c r="AI1270">
        <v>86296965</v>
      </c>
      <c r="AJ1270">
        <v>1120</v>
      </c>
      <c r="AK1270">
        <v>0</v>
      </c>
      <c r="AL1270">
        <v>0</v>
      </c>
      <c r="AM1270">
        <v>0</v>
      </c>
      <c r="AN1270">
        <v>0</v>
      </c>
      <c r="AO1270">
        <v>0</v>
      </c>
      <c r="AP1270">
        <v>0</v>
      </c>
      <c r="AQ1270">
        <v>0</v>
      </c>
      <c r="AR1270">
        <v>0</v>
      </c>
    </row>
    <row r="1271" spans="1:44" x14ac:dyDescent="0.2">
      <c r="A1271">
        <f>ROW(Source!A712)</f>
        <v>712</v>
      </c>
      <c r="B1271">
        <v>86296975</v>
      </c>
      <c r="C1271">
        <v>86296961</v>
      </c>
      <c r="D1271">
        <v>27439571</v>
      </c>
      <c r="E1271">
        <v>1</v>
      </c>
      <c r="F1271">
        <v>1</v>
      </c>
      <c r="G1271">
        <v>1</v>
      </c>
      <c r="H1271">
        <v>2</v>
      </c>
      <c r="I1271" t="s">
        <v>956</v>
      </c>
      <c r="J1271" t="s">
        <v>957</v>
      </c>
      <c r="K1271" t="s">
        <v>958</v>
      </c>
      <c r="L1271">
        <v>1368</v>
      </c>
      <c r="N1271">
        <v>1011</v>
      </c>
      <c r="O1271" t="s">
        <v>927</v>
      </c>
      <c r="P1271" t="s">
        <v>927</v>
      </c>
      <c r="Q1271">
        <v>1</v>
      </c>
      <c r="X1271">
        <v>0.27</v>
      </c>
      <c r="Y1271">
        <v>0</v>
      </c>
      <c r="Z1271">
        <v>88.42</v>
      </c>
      <c r="AA1271">
        <v>10.14</v>
      </c>
      <c r="AB1271">
        <v>0</v>
      </c>
      <c r="AC1271">
        <v>0</v>
      </c>
      <c r="AD1271">
        <v>1</v>
      </c>
      <c r="AE1271">
        <v>0</v>
      </c>
      <c r="AF1271" t="s">
        <v>6</v>
      </c>
      <c r="AG1271">
        <v>0.27</v>
      </c>
      <c r="AH1271">
        <v>2</v>
      </c>
      <c r="AI1271">
        <v>86296966</v>
      </c>
      <c r="AJ1271">
        <v>1121</v>
      </c>
      <c r="AK1271">
        <v>0</v>
      </c>
      <c r="AL1271">
        <v>0</v>
      </c>
      <c r="AM1271">
        <v>0</v>
      </c>
      <c r="AN1271">
        <v>0</v>
      </c>
      <c r="AO1271">
        <v>0</v>
      </c>
      <c r="AP1271">
        <v>0</v>
      </c>
      <c r="AQ1271">
        <v>0</v>
      </c>
      <c r="AR1271">
        <v>0</v>
      </c>
    </row>
    <row r="1272" spans="1:44" x14ac:dyDescent="0.2">
      <c r="A1272">
        <f>ROW(Source!A712)</f>
        <v>712</v>
      </c>
      <c r="B1272">
        <v>86296976</v>
      </c>
      <c r="C1272">
        <v>86296961</v>
      </c>
      <c r="D1272">
        <v>27440039</v>
      </c>
      <c r="E1272">
        <v>1</v>
      </c>
      <c r="F1272">
        <v>1</v>
      </c>
      <c r="G1272">
        <v>1</v>
      </c>
      <c r="H1272">
        <v>2</v>
      </c>
      <c r="I1272" t="s">
        <v>933</v>
      </c>
      <c r="J1272" t="s">
        <v>934</v>
      </c>
      <c r="K1272" t="s">
        <v>935</v>
      </c>
      <c r="L1272">
        <v>1368</v>
      </c>
      <c r="N1272">
        <v>1011</v>
      </c>
      <c r="O1272" t="s">
        <v>927</v>
      </c>
      <c r="P1272" t="s">
        <v>927</v>
      </c>
      <c r="Q1272">
        <v>1</v>
      </c>
      <c r="X1272">
        <v>29.16</v>
      </c>
      <c r="Y1272">
        <v>0</v>
      </c>
      <c r="Z1272">
        <v>1.83</v>
      </c>
      <c r="AA1272">
        <v>0</v>
      </c>
      <c r="AB1272">
        <v>0</v>
      </c>
      <c r="AC1272">
        <v>0</v>
      </c>
      <c r="AD1272">
        <v>1</v>
      </c>
      <c r="AE1272">
        <v>0</v>
      </c>
      <c r="AF1272" t="s">
        <v>6</v>
      </c>
      <c r="AG1272">
        <v>29.16</v>
      </c>
      <c r="AH1272">
        <v>2</v>
      </c>
      <c r="AI1272">
        <v>86296967</v>
      </c>
      <c r="AJ1272">
        <v>1122</v>
      </c>
      <c r="AK1272">
        <v>0</v>
      </c>
      <c r="AL1272">
        <v>0</v>
      </c>
      <c r="AM1272">
        <v>0</v>
      </c>
      <c r="AN1272">
        <v>0</v>
      </c>
      <c r="AO1272">
        <v>0</v>
      </c>
      <c r="AP1272">
        <v>0</v>
      </c>
      <c r="AQ1272">
        <v>0</v>
      </c>
      <c r="AR1272">
        <v>0</v>
      </c>
    </row>
    <row r="1273" spans="1:44" x14ac:dyDescent="0.2">
      <c r="A1273">
        <f>ROW(Source!A712)</f>
        <v>712</v>
      </c>
      <c r="B1273">
        <v>86296977</v>
      </c>
      <c r="C1273">
        <v>86296961</v>
      </c>
      <c r="D1273">
        <v>27441086</v>
      </c>
      <c r="E1273">
        <v>1</v>
      </c>
      <c r="F1273">
        <v>1</v>
      </c>
      <c r="G1273">
        <v>1</v>
      </c>
      <c r="H1273">
        <v>2</v>
      </c>
      <c r="I1273" t="s">
        <v>1018</v>
      </c>
      <c r="J1273" t="s">
        <v>1019</v>
      </c>
      <c r="K1273" t="s">
        <v>1020</v>
      </c>
      <c r="L1273">
        <v>1368</v>
      </c>
      <c r="N1273">
        <v>1011</v>
      </c>
      <c r="O1273" t="s">
        <v>927</v>
      </c>
      <c r="P1273" t="s">
        <v>927</v>
      </c>
      <c r="Q1273">
        <v>1</v>
      </c>
      <c r="X1273">
        <v>0.86</v>
      </c>
      <c r="Y1273">
        <v>0</v>
      </c>
      <c r="Z1273">
        <v>3.15</v>
      </c>
      <c r="AA1273">
        <v>0</v>
      </c>
      <c r="AB1273">
        <v>0</v>
      </c>
      <c r="AC1273">
        <v>0</v>
      </c>
      <c r="AD1273">
        <v>1</v>
      </c>
      <c r="AE1273">
        <v>0</v>
      </c>
      <c r="AF1273" t="s">
        <v>6</v>
      </c>
      <c r="AG1273">
        <v>0.86</v>
      </c>
      <c r="AH1273">
        <v>2</v>
      </c>
      <c r="AI1273">
        <v>86296968</v>
      </c>
      <c r="AJ1273">
        <v>1123</v>
      </c>
      <c r="AK1273">
        <v>0</v>
      </c>
      <c r="AL1273">
        <v>0</v>
      </c>
      <c r="AM1273">
        <v>0</v>
      </c>
      <c r="AN1273">
        <v>0</v>
      </c>
      <c r="AO1273">
        <v>0</v>
      </c>
      <c r="AP1273">
        <v>0</v>
      </c>
      <c r="AQ1273">
        <v>0</v>
      </c>
      <c r="AR1273">
        <v>0</v>
      </c>
    </row>
    <row r="1274" spans="1:44" x14ac:dyDescent="0.2">
      <c r="A1274">
        <f>ROW(Source!A712)</f>
        <v>712</v>
      </c>
      <c r="B1274">
        <v>86296978</v>
      </c>
      <c r="C1274">
        <v>86296961</v>
      </c>
      <c r="D1274">
        <v>27441327</v>
      </c>
      <c r="E1274">
        <v>1</v>
      </c>
      <c r="F1274">
        <v>1</v>
      </c>
      <c r="G1274">
        <v>1</v>
      </c>
      <c r="H1274">
        <v>2</v>
      </c>
      <c r="I1274" t="s">
        <v>936</v>
      </c>
      <c r="J1274" t="s">
        <v>937</v>
      </c>
      <c r="K1274" t="s">
        <v>938</v>
      </c>
      <c r="L1274">
        <v>1368</v>
      </c>
      <c r="N1274">
        <v>1011</v>
      </c>
      <c r="O1274" t="s">
        <v>927</v>
      </c>
      <c r="P1274" t="s">
        <v>927</v>
      </c>
      <c r="Q1274">
        <v>1</v>
      </c>
      <c r="X1274">
        <v>1.08</v>
      </c>
      <c r="Y1274">
        <v>0</v>
      </c>
      <c r="Z1274">
        <v>93.37</v>
      </c>
      <c r="AA1274">
        <v>11.69</v>
      </c>
      <c r="AB1274">
        <v>0</v>
      </c>
      <c r="AC1274">
        <v>0</v>
      </c>
      <c r="AD1274">
        <v>1</v>
      </c>
      <c r="AE1274">
        <v>0</v>
      </c>
      <c r="AF1274" t="s">
        <v>6</v>
      </c>
      <c r="AG1274">
        <v>1.08</v>
      </c>
      <c r="AH1274">
        <v>2</v>
      </c>
      <c r="AI1274">
        <v>86296969</v>
      </c>
      <c r="AJ1274">
        <v>1124</v>
      </c>
      <c r="AK1274">
        <v>0</v>
      </c>
      <c r="AL1274">
        <v>0</v>
      </c>
      <c r="AM1274">
        <v>0</v>
      </c>
      <c r="AN1274">
        <v>0</v>
      </c>
      <c r="AO1274">
        <v>0</v>
      </c>
      <c r="AP1274">
        <v>0</v>
      </c>
      <c r="AQ1274">
        <v>0</v>
      </c>
      <c r="AR1274">
        <v>0</v>
      </c>
    </row>
    <row r="1275" spans="1:44" x14ac:dyDescent="0.2">
      <c r="A1275">
        <f>ROW(Source!A712)</f>
        <v>712</v>
      </c>
      <c r="B1275">
        <v>86296979</v>
      </c>
      <c r="C1275">
        <v>86296961</v>
      </c>
      <c r="D1275">
        <v>27377902</v>
      </c>
      <c r="E1275">
        <v>1</v>
      </c>
      <c r="F1275">
        <v>1</v>
      </c>
      <c r="G1275">
        <v>1</v>
      </c>
      <c r="H1275">
        <v>3</v>
      </c>
      <c r="I1275" t="s">
        <v>1074</v>
      </c>
      <c r="J1275" t="s">
        <v>1075</v>
      </c>
      <c r="K1275" t="s">
        <v>1076</v>
      </c>
      <c r="L1275">
        <v>1348</v>
      </c>
      <c r="N1275">
        <v>1009</v>
      </c>
      <c r="O1275" t="s">
        <v>63</v>
      </c>
      <c r="P1275" t="s">
        <v>63</v>
      </c>
      <c r="Q1275">
        <v>1000</v>
      </c>
      <c r="X1275">
        <v>7.6200000000000004E-2</v>
      </c>
      <c r="Y1275">
        <v>4965.4399999999996</v>
      </c>
      <c r="Z1275">
        <v>0</v>
      </c>
      <c r="AA1275">
        <v>0</v>
      </c>
      <c r="AB1275">
        <v>0</v>
      </c>
      <c r="AC1275">
        <v>0</v>
      </c>
      <c r="AD1275">
        <v>1</v>
      </c>
      <c r="AE1275">
        <v>0</v>
      </c>
      <c r="AF1275" t="s">
        <v>6</v>
      </c>
      <c r="AG1275">
        <v>7.6200000000000004E-2</v>
      </c>
      <c r="AH1275">
        <v>3</v>
      </c>
      <c r="AI1275">
        <v>-1</v>
      </c>
      <c r="AJ1275" t="s">
        <v>6</v>
      </c>
      <c r="AK1275">
        <v>4</v>
      </c>
      <c r="AL1275">
        <v>-378.36652800000002</v>
      </c>
      <c r="AM1275">
        <v>0</v>
      </c>
      <c r="AN1275">
        <v>0</v>
      </c>
      <c r="AO1275">
        <v>0</v>
      </c>
      <c r="AP1275">
        <v>0</v>
      </c>
      <c r="AQ1275">
        <v>0</v>
      </c>
      <c r="AR1275">
        <v>1</v>
      </c>
    </row>
    <row r="1276" spans="1:44" x14ac:dyDescent="0.2">
      <c r="A1276">
        <f>ROW(Source!A712)</f>
        <v>712</v>
      </c>
      <c r="B1276">
        <v>86296980</v>
      </c>
      <c r="C1276">
        <v>86296961</v>
      </c>
      <c r="D1276">
        <v>27371927</v>
      </c>
      <c r="E1276">
        <v>1</v>
      </c>
      <c r="F1276">
        <v>1</v>
      </c>
      <c r="G1276">
        <v>1</v>
      </c>
      <c r="H1276">
        <v>3</v>
      </c>
      <c r="I1276" t="s">
        <v>1126</v>
      </c>
      <c r="J1276" t="s">
        <v>1127</v>
      </c>
      <c r="K1276" t="s">
        <v>1128</v>
      </c>
      <c r="L1276">
        <v>1327</v>
      </c>
      <c r="N1276">
        <v>1005</v>
      </c>
      <c r="O1276" t="s">
        <v>661</v>
      </c>
      <c r="P1276" t="s">
        <v>661</v>
      </c>
      <c r="Q1276">
        <v>1</v>
      </c>
      <c r="X1276">
        <v>75</v>
      </c>
      <c r="Y1276">
        <v>9.24</v>
      </c>
      <c r="Z1276">
        <v>0</v>
      </c>
      <c r="AA1276">
        <v>0</v>
      </c>
      <c r="AB1276">
        <v>0</v>
      </c>
      <c r="AC1276">
        <v>0</v>
      </c>
      <c r="AD1276">
        <v>1</v>
      </c>
      <c r="AE1276">
        <v>0</v>
      </c>
      <c r="AF1276" t="s">
        <v>6</v>
      </c>
      <c r="AG1276">
        <v>75</v>
      </c>
      <c r="AH1276">
        <v>3</v>
      </c>
      <c r="AI1276">
        <v>-1</v>
      </c>
      <c r="AJ1276" t="s">
        <v>6</v>
      </c>
      <c r="AK1276">
        <v>4</v>
      </c>
      <c r="AL1276">
        <v>-693</v>
      </c>
      <c r="AM1276">
        <v>0</v>
      </c>
      <c r="AN1276">
        <v>0</v>
      </c>
      <c r="AO1276">
        <v>0</v>
      </c>
      <c r="AP1276">
        <v>0</v>
      </c>
      <c r="AQ1276">
        <v>0</v>
      </c>
      <c r="AR1276">
        <v>1</v>
      </c>
    </row>
    <row r="1277" spans="1:44" x14ac:dyDescent="0.2">
      <c r="A1277">
        <f>ROW(Source!A712)</f>
        <v>712</v>
      </c>
      <c r="B1277">
        <v>86296981</v>
      </c>
      <c r="C1277">
        <v>86296961</v>
      </c>
      <c r="D1277">
        <v>27378576</v>
      </c>
      <c r="E1277">
        <v>1</v>
      </c>
      <c r="F1277">
        <v>1</v>
      </c>
      <c r="G1277">
        <v>1</v>
      </c>
      <c r="H1277">
        <v>3</v>
      </c>
      <c r="I1277" t="s">
        <v>1040</v>
      </c>
      <c r="J1277" t="s">
        <v>1041</v>
      </c>
      <c r="K1277" t="s">
        <v>62</v>
      </c>
      <c r="L1277">
        <v>1348</v>
      </c>
      <c r="N1277">
        <v>1009</v>
      </c>
      <c r="O1277" t="s">
        <v>63</v>
      </c>
      <c r="P1277" t="s">
        <v>63</v>
      </c>
      <c r="Q1277">
        <v>1000</v>
      </c>
      <c r="X1277">
        <v>0.03</v>
      </c>
      <c r="Y1277">
        <v>12050</v>
      </c>
      <c r="Z1277">
        <v>0</v>
      </c>
      <c r="AA1277">
        <v>0</v>
      </c>
      <c r="AB1277">
        <v>0</v>
      </c>
      <c r="AC1277">
        <v>0</v>
      </c>
      <c r="AD1277">
        <v>1</v>
      </c>
      <c r="AE1277">
        <v>0</v>
      </c>
      <c r="AF1277" t="s">
        <v>6</v>
      </c>
      <c r="AG1277">
        <v>0.03</v>
      </c>
      <c r="AH1277">
        <v>3</v>
      </c>
      <c r="AI1277">
        <v>-1</v>
      </c>
      <c r="AJ1277" t="s">
        <v>6</v>
      </c>
      <c r="AK1277">
        <v>4</v>
      </c>
      <c r="AL1277">
        <v>-361.5</v>
      </c>
      <c r="AM1277">
        <v>0</v>
      </c>
      <c r="AN1277">
        <v>0</v>
      </c>
      <c r="AO1277">
        <v>0</v>
      </c>
      <c r="AP1277">
        <v>0</v>
      </c>
      <c r="AQ1277">
        <v>0</v>
      </c>
      <c r="AR1277">
        <v>1</v>
      </c>
    </row>
    <row r="1278" spans="1:44" x14ac:dyDescent="0.2">
      <c r="A1278">
        <f>ROW(Source!A712)</f>
        <v>712</v>
      </c>
      <c r="B1278">
        <v>86296982</v>
      </c>
      <c r="C1278">
        <v>86296961</v>
      </c>
      <c r="D1278">
        <v>27379794</v>
      </c>
      <c r="E1278">
        <v>1</v>
      </c>
      <c r="F1278">
        <v>1</v>
      </c>
      <c r="G1278">
        <v>1</v>
      </c>
      <c r="H1278">
        <v>3</v>
      </c>
      <c r="I1278" t="s">
        <v>1129</v>
      </c>
      <c r="J1278" t="s">
        <v>1130</v>
      </c>
      <c r="K1278" t="s">
        <v>1131</v>
      </c>
      <c r="L1278">
        <v>1339</v>
      </c>
      <c r="N1278">
        <v>1007</v>
      </c>
      <c r="O1278" t="s">
        <v>32</v>
      </c>
      <c r="P1278" t="s">
        <v>32</v>
      </c>
      <c r="Q1278">
        <v>1</v>
      </c>
      <c r="X1278">
        <v>0.7</v>
      </c>
      <c r="Y1278">
        <v>1056</v>
      </c>
      <c r="Z1278">
        <v>0</v>
      </c>
      <c r="AA1278">
        <v>0</v>
      </c>
      <c r="AB1278">
        <v>0</v>
      </c>
      <c r="AC1278">
        <v>0</v>
      </c>
      <c r="AD1278">
        <v>1</v>
      </c>
      <c r="AE1278">
        <v>0</v>
      </c>
      <c r="AF1278" t="s">
        <v>6</v>
      </c>
      <c r="AG1278">
        <v>0.7</v>
      </c>
      <c r="AH1278">
        <v>3</v>
      </c>
      <c r="AI1278">
        <v>-1</v>
      </c>
      <c r="AJ1278" t="s">
        <v>6</v>
      </c>
      <c r="AK1278">
        <v>4</v>
      </c>
      <c r="AL1278">
        <v>-739.19999999999993</v>
      </c>
      <c r="AM1278">
        <v>0</v>
      </c>
      <c r="AN1278">
        <v>0</v>
      </c>
      <c r="AO1278">
        <v>0</v>
      </c>
      <c r="AP1278">
        <v>0</v>
      </c>
      <c r="AQ1278">
        <v>0</v>
      </c>
      <c r="AR1278">
        <v>1</v>
      </c>
    </row>
    <row r="1279" spans="1:44" x14ac:dyDescent="0.2">
      <c r="A1279">
        <f>ROW(Source!A712)</f>
        <v>712</v>
      </c>
      <c r="B1279">
        <v>86296983</v>
      </c>
      <c r="C1279">
        <v>86296961</v>
      </c>
      <c r="D1279">
        <v>27393884</v>
      </c>
      <c r="E1279">
        <v>1</v>
      </c>
      <c r="F1279">
        <v>1</v>
      </c>
      <c r="G1279">
        <v>1</v>
      </c>
      <c r="H1279">
        <v>3</v>
      </c>
      <c r="I1279" t="s">
        <v>1132</v>
      </c>
      <c r="J1279" t="s">
        <v>1133</v>
      </c>
      <c r="K1279" t="s">
        <v>1134</v>
      </c>
      <c r="L1279">
        <v>1327</v>
      </c>
      <c r="N1279">
        <v>1005</v>
      </c>
      <c r="O1279" t="s">
        <v>661</v>
      </c>
      <c r="P1279" t="s">
        <v>661</v>
      </c>
      <c r="Q1279">
        <v>1</v>
      </c>
      <c r="X1279">
        <v>65.099999999999994</v>
      </c>
      <c r="Y1279">
        <v>35.6</v>
      </c>
      <c r="Z1279">
        <v>0</v>
      </c>
      <c r="AA1279">
        <v>0</v>
      </c>
      <c r="AB1279">
        <v>0</v>
      </c>
      <c r="AC1279">
        <v>0</v>
      </c>
      <c r="AD1279">
        <v>1</v>
      </c>
      <c r="AE1279">
        <v>0</v>
      </c>
      <c r="AF1279" t="s">
        <v>6</v>
      </c>
      <c r="AG1279">
        <v>65.099999999999994</v>
      </c>
      <c r="AH1279">
        <v>3</v>
      </c>
      <c r="AI1279">
        <v>-1</v>
      </c>
      <c r="AJ1279" t="s">
        <v>6</v>
      </c>
      <c r="AK1279">
        <v>4</v>
      </c>
      <c r="AL1279">
        <v>-2317.56</v>
      </c>
      <c r="AM1279">
        <v>0</v>
      </c>
      <c r="AN1279">
        <v>0</v>
      </c>
      <c r="AO1279">
        <v>0</v>
      </c>
      <c r="AP1279">
        <v>0</v>
      </c>
      <c r="AQ1279">
        <v>0</v>
      </c>
      <c r="AR1279">
        <v>1</v>
      </c>
    </row>
    <row r="1280" spans="1:44" x14ac:dyDescent="0.2">
      <c r="A1280">
        <f>ROW(Source!A712)</f>
        <v>712</v>
      </c>
      <c r="B1280">
        <v>86296984</v>
      </c>
      <c r="C1280">
        <v>86296961</v>
      </c>
      <c r="D1280">
        <v>27407551</v>
      </c>
      <c r="E1280">
        <v>1</v>
      </c>
      <c r="F1280">
        <v>1</v>
      </c>
      <c r="G1280">
        <v>1</v>
      </c>
      <c r="H1280">
        <v>3</v>
      </c>
      <c r="I1280" t="s">
        <v>1135</v>
      </c>
      <c r="J1280" t="s">
        <v>1136</v>
      </c>
      <c r="K1280" t="s">
        <v>1137</v>
      </c>
      <c r="L1280">
        <v>1339</v>
      </c>
      <c r="N1280">
        <v>1007</v>
      </c>
      <c r="O1280" t="s">
        <v>32</v>
      </c>
      <c r="P1280" t="s">
        <v>32</v>
      </c>
      <c r="Q1280">
        <v>1</v>
      </c>
      <c r="X1280">
        <v>102</v>
      </c>
      <c r="Y1280">
        <v>565</v>
      </c>
      <c r="Z1280">
        <v>0</v>
      </c>
      <c r="AA1280">
        <v>0</v>
      </c>
      <c r="AB1280">
        <v>0</v>
      </c>
      <c r="AC1280">
        <v>0</v>
      </c>
      <c r="AD1280">
        <v>1</v>
      </c>
      <c r="AE1280">
        <v>0</v>
      </c>
      <c r="AF1280" t="s">
        <v>6</v>
      </c>
      <c r="AG1280">
        <v>102</v>
      </c>
      <c r="AH1280">
        <v>3</v>
      </c>
      <c r="AI1280">
        <v>-1</v>
      </c>
      <c r="AJ1280" t="s">
        <v>6</v>
      </c>
      <c r="AK1280">
        <v>4</v>
      </c>
      <c r="AL1280">
        <v>-57630</v>
      </c>
      <c r="AM1280">
        <v>0</v>
      </c>
      <c r="AN1280">
        <v>0</v>
      </c>
      <c r="AO1280">
        <v>0</v>
      </c>
      <c r="AP1280">
        <v>0</v>
      </c>
      <c r="AQ1280">
        <v>0</v>
      </c>
      <c r="AR1280">
        <v>1</v>
      </c>
    </row>
    <row r="1281" spans="1:44" x14ac:dyDescent="0.2">
      <c r="A1281">
        <f>ROW(Source!A712)</f>
        <v>712</v>
      </c>
      <c r="B1281">
        <v>86296985</v>
      </c>
      <c r="C1281">
        <v>86296961</v>
      </c>
      <c r="D1281">
        <v>27415719</v>
      </c>
      <c r="E1281">
        <v>1</v>
      </c>
      <c r="F1281">
        <v>1</v>
      </c>
      <c r="G1281">
        <v>1</v>
      </c>
      <c r="H1281">
        <v>3</v>
      </c>
      <c r="I1281" t="s">
        <v>1138</v>
      </c>
      <c r="J1281" t="s">
        <v>1139</v>
      </c>
      <c r="K1281" t="s">
        <v>1140</v>
      </c>
      <c r="L1281">
        <v>1348</v>
      </c>
      <c r="N1281">
        <v>1009</v>
      </c>
      <c r="O1281" t="s">
        <v>63</v>
      </c>
      <c r="P1281" t="s">
        <v>63</v>
      </c>
      <c r="Q1281">
        <v>1000</v>
      </c>
      <c r="X1281">
        <v>8.2000000000000003E-2</v>
      </c>
      <c r="Y1281">
        <v>735</v>
      </c>
      <c r="Z1281">
        <v>0</v>
      </c>
      <c r="AA1281">
        <v>0</v>
      </c>
      <c r="AB1281">
        <v>0</v>
      </c>
      <c r="AC1281">
        <v>0</v>
      </c>
      <c r="AD1281">
        <v>1</v>
      </c>
      <c r="AE1281">
        <v>0</v>
      </c>
      <c r="AF1281" t="s">
        <v>6</v>
      </c>
      <c r="AG1281">
        <v>8.2000000000000003E-2</v>
      </c>
      <c r="AH1281">
        <v>3</v>
      </c>
      <c r="AI1281">
        <v>-1</v>
      </c>
      <c r="AJ1281" t="s">
        <v>6</v>
      </c>
      <c r="AK1281">
        <v>4</v>
      </c>
      <c r="AL1281">
        <v>-60.27</v>
      </c>
      <c r="AM1281">
        <v>0</v>
      </c>
      <c r="AN1281">
        <v>0</v>
      </c>
      <c r="AO1281">
        <v>0</v>
      </c>
      <c r="AP1281">
        <v>0</v>
      </c>
      <c r="AQ1281">
        <v>0</v>
      </c>
      <c r="AR1281">
        <v>1</v>
      </c>
    </row>
    <row r="1282" spans="1:44" x14ac:dyDescent="0.2">
      <c r="A1282">
        <f>ROW(Source!A712)</f>
        <v>712</v>
      </c>
      <c r="B1282">
        <v>86296986</v>
      </c>
      <c r="C1282">
        <v>86296961</v>
      </c>
      <c r="D1282">
        <v>27416566</v>
      </c>
      <c r="E1282">
        <v>1</v>
      </c>
      <c r="F1282">
        <v>1</v>
      </c>
      <c r="G1282">
        <v>1</v>
      </c>
      <c r="H1282">
        <v>3</v>
      </c>
      <c r="I1282" t="s">
        <v>159</v>
      </c>
      <c r="J1282" t="s">
        <v>1120</v>
      </c>
      <c r="K1282" t="s">
        <v>160</v>
      </c>
      <c r="L1282">
        <v>1339</v>
      </c>
      <c r="N1282">
        <v>1007</v>
      </c>
      <c r="O1282" t="s">
        <v>32</v>
      </c>
      <c r="P1282" t="s">
        <v>32</v>
      </c>
      <c r="Q1282">
        <v>1</v>
      </c>
      <c r="X1282">
        <v>0.42399999999999999</v>
      </c>
      <c r="Y1282">
        <v>7.14</v>
      </c>
      <c r="Z1282">
        <v>0</v>
      </c>
      <c r="AA1282">
        <v>0</v>
      </c>
      <c r="AB1282">
        <v>0</v>
      </c>
      <c r="AC1282">
        <v>0</v>
      </c>
      <c r="AD1282">
        <v>1</v>
      </c>
      <c r="AE1282">
        <v>0</v>
      </c>
      <c r="AF1282" t="s">
        <v>6</v>
      </c>
      <c r="AG1282">
        <v>0.42399999999999999</v>
      </c>
      <c r="AH1282">
        <v>3</v>
      </c>
      <c r="AI1282">
        <v>-1</v>
      </c>
      <c r="AJ1282" t="s">
        <v>6</v>
      </c>
      <c r="AK1282">
        <v>4</v>
      </c>
      <c r="AL1282">
        <v>-3.0273599999999998</v>
      </c>
      <c r="AM1282">
        <v>0</v>
      </c>
      <c r="AN1282">
        <v>0</v>
      </c>
      <c r="AO1282">
        <v>0</v>
      </c>
      <c r="AP1282">
        <v>0</v>
      </c>
      <c r="AQ1282">
        <v>0</v>
      </c>
      <c r="AR1282">
        <v>1</v>
      </c>
    </row>
    <row r="1283" spans="1:44" x14ac:dyDescent="0.2">
      <c r="A1283">
        <f>ROW(Source!A713)</f>
        <v>713</v>
      </c>
      <c r="B1283">
        <v>86296971</v>
      </c>
      <c r="C1283">
        <v>86296961</v>
      </c>
      <c r="D1283">
        <v>27493458</v>
      </c>
      <c r="E1283">
        <v>1</v>
      </c>
      <c r="F1283">
        <v>1</v>
      </c>
      <c r="G1283">
        <v>1</v>
      </c>
      <c r="H1283">
        <v>1</v>
      </c>
      <c r="I1283" t="s">
        <v>998</v>
      </c>
      <c r="J1283" t="s">
        <v>6</v>
      </c>
      <c r="K1283" t="s">
        <v>999</v>
      </c>
      <c r="L1283">
        <v>1369</v>
      </c>
      <c r="N1283">
        <v>1013</v>
      </c>
      <c r="O1283" t="s">
        <v>921</v>
      </c>
      <c r="P1283" t="s">
        <v>921</v>
      </c>
      <c r="Q1283">
        <v>1</v>
      </c>
      <c r="X1283">
        <v>598.26</v>
      </c>
      <c r="Y1283">
        <v>0</v>
      </c>
      <c r="Z1283">
        <v>0</v>
      </c>
      <c r="AA1283">
        <v>0</v>
      </c>
      <c r="AB1283">
        <v>8.6</v>
      </c>
      <c r="AC1283">
        <v>0</v>
      </c>
      <c r="AD1283">
        <v>1</v>
      </c>
      <c r="AE1283">
        <v>1</v>
      </c>
      <c r="AF1283" t="s">
        <v>24</v>
      </c>
      <c r="AG1283">
        <v>717.91199999999992</v>
      </c>
      <c r="AH1283">
        <v>2</v>
      </c>
      <c r="AI1283">
        <v>86296962</v>
      </c>
      <c r="AJ1283">
        <v>1126</v>
      </c>
      <c r="AK1283">
        <v>0</v>
      </c>
      <c r="AL1283">
        <v>0</v>
      </c>
      <c r="AM1283">
        <v>0</v>
      </c>
      <c r="AN1283">
        <v>0</v>
      </c>
      <c r="AO1283">
        <v>0</v>
      </c>
      <c r="AP1283">
        <v>0</v>
      </c>
      <c r="AQ1283">
        <v>0</v>
      </c>
      <c r="AR1283">
        <v>0</v>
      </c>
    </row>
    <row r="1284" spans="1:44" x14ac:dyDescent="0.2">
      <c r="A1284">
        <f>ROW(Source!A713)</f>
        <v>713</v>
      </c>
      <c r="B1284">
        <v>86296972</v>
      </c>
      <c r="C1284">
        <v>86296961</v>
      </c>
      <c r="D1284">
        <v>121548</v>
      </c>
      <c r="E1284">
        <v>1</v>
      </c>
      <c r="F1284">
        <v>1</v>
      </c>
      <c r="G1284">
        <v>1</v>
      </c>
      <c r="H1284">
        <v>1</v>
      </c>
      <c r="I1284" t="s">
        <v>39</v>
      </c>
      <c r="J1284" t="s">
        <v>6</v>
      </c>
      <c r="K1284" t="s">
        <v>922</v>
      </c>
      <c r="L1284">
        <v>608254</v>
      </c>
      <c r="N1284">
        <v>1013</v>
      </c>
      <c r="O1284" t="s">
        <v>923</v>
      </c>
      <c r="P1284" t="s">
        <v>923</v>
      </c>
      <c r="Q1284">
        <v>1</v>
      </c>
      <c r="X1284">
        <v>18.62</v>
      </c>
      <c r="Y1284">
        <v>0</v>
      </c>
      <c r="Z1284">
        <v>0</v>
      </c>
      <c r="AA1284">
        <v>0</v>
      </c>
      <c r="AB1284">
        <v>0</v>
      </c>
      <c r="AC1284">
        <v>0</v>
      </c>
      <c r="AD1284">
        <v>1</v>
      </c>
      <c r="AE1284">
        <v>2</v>
      </c>
      <c r="AF1284" t="s">
        <v>6</v>
      </c>
      <c r="AG1284">
        <v>18.62</v>
      </c>
      <c r="AH1284">
        <v>2</v>
      </c>
      <c r="AI1284">
        <v>86296963</v>
      </c>
      <c r="AJ1284">
        <v>1127</v>
      </c>
      <c r="AK1284">
        <v>0</v>
      </c>
      <c r="AL1284">
        <v>0</v>
      </c>
      <c r="AM1284">
        <v>0</v>
      </c>
      <c r="AN1284">
        <v>0</v>
      </c>
      <c r="AO1284">
        <v>0</v>
      </c>
      <c r="AP1284">
        <v>0</v>
      </c>
      <c r="AQ1284">
        <v>0</v>
      </c>
      <c r="AR1284">
        <v>0</v>
      </c>
    </row>
    <row r="1285" spans="1:44" x14ac:dyDescent="0.2">
      <c r="A1285">
        <f>ROW(Source!A713)</f>
        <v>713</v>
      </c>
      <c r="B1285">
        <v>86296973</v>
      </c>
      <c r="C1285">
        <v>86296961</v>
      </c>
      <c r="D1285">
        <v>27439418</v>
      </c>
      <c r="E1285">
        <v>1</v>
      </c>
      <c r="F1285">
        <v>1</v>
      </c>
      <c r="G1285">
        <v>1</v>
      </c>
      <c r="H1285">
        <v>2</v>
      </c>
      <c r="I1285" t="s">
        <v>944</v>
      </c>
      <c r="J1285" t="s">
        <v>945</v>
      </c>
      <c r="K1285" t="s">
        <v>946</v>
      </c>
      <c r="L1285">
        <v>1368</v>
      </c>
      <c r="N1285">
        <v>1011</v>
      </c>
      <c r="O1285" t="s">
        <v>927</v>
      </c>
      <c r="P1285" t="s">
        <v>927</v>
      </c>
      <c r="Q1285">
        <v>1</v>
      </c>
      <c r="X1285">
        <v>17.61</v>
      </c>
      <c r="Y1285">
        <v>0</v>
      </c>
      <c r="Z1285">
        <v>91.69</v>
      </c>
      <c r="AA1285">
        <v>13.61</v>
      </c>
      <c r="AB1285">
        <v>0</v>
      </c>
      <c r="AC1285">
        <v>0</v>
      </c>
      <c r="AD1285">
        <v>1</v>
      </c>
      <c r="AE1285">
        <v>0</v>
      </c>
      <c r="AF1285" t="s">
        <v>6</v>
      </c>
      <c r="AG1285">
        <v>17.61</v>
      </c>
      <c r="AH1285">
        <v>2</v>
      </c>
      <c r="AI1285">
        <v>86296964</v>
      </c>
      <c r="AJ1285">
        <v>1128</v>
      </c>
      <c r="AK1285">
        <v>0</v>
      </c>
      <c r="AL1285">
        <v>0</v>
      </c>
      <c r="AM1285">
        <v>0</v>
      </c>
      <c r="AN1285">
        <v>0</v>
      </c>
      <c r="AO1285">
        <v>0</v>
      </c>
      <c r="AP1285">
        <v>0</v>
      </c>
      <c r="AQ1285">
        <v>0</v>
      </c>
      <c r="AR1285">
        <v>0</v>
      </c>
    </row>
    <row r="1286" spans="1:44" x14ac:dyDescent="0.2">
      <c r="A1286">
        <f>ROW(Source!A713)</f>
        <v>713</v>
      </c>
      <c r="B1286">
        <v>86296974</v>
      </c>
      <c r="C1286">
        <v>86296961</v>
      </c>
      <c r="D1286">
        <v>27439499</v>
      </c>
      <c r="E1286">
        <v>1</v>
      </c>
      <c r="F1286">
        <v>1</v>
      </c>
      <c r="G1286">
        <v>1</v>
      </c>
      <c r="H1286">
        <v>2</v>
      </c>
      <c r="I1286" t="s">
        <v>930</v>
      </c>
      <c r="J1286" t="s">
        <v>931</v>
      </c>
      <c r="K1286" t="s">
        <v>932</v>
      </c>
      <c r="L1286">
        <v>1368</v>
      </c>
      <c r="N1286">
        <v>1011</v>
      </c>
      <c r="O1286" t="s">
        <v>927</v>
      </c>
      <c r="P1286" t="s">
        <v>927</v>
      </c>
      <c r="Q1286">
        <v>1</v>
      </c>
      <c r="X1286">
        <v>0.74</v>
      </c>
      <c r="Y1286">
        <v>0</v>
      </c>
      <c r="Z1286">
        <v>112.67</v>
      </c>
      <c r="AA1286">
        <v>13.61</v>
      </c>
      <c r="AB1286">
        <v>0</v>
      </c>
      <c r="AC1286">
        <v>0</v>
      </c>
      <c r="AD1286">
        <v>1</v>
      </c>
      <c r="AE1286">
        <v>0</v>
      </c>
      <c r="AF1286" t="s">
        <v>6</v>
      </c>
      <c r="AG1286">
        <v>0.74</v>
      </c>
      <c r="AH1286">
        <v>2</v>
      </c>
      <c r="AI1286">
        <v>86296965</v>
      </c>
      <c r="AJ1286">
        <v>1129</v>
      </c>
      <c r="AK1286">
        <v>0</v>
      </c>
      <c r="AL1286">
        <v>0</v>
      </c>
      <c r="AM1286">
        <v>0</v>
      </c>
      <c r="AN1286">
        <v>0</v>
      </c>
      <c r="AO1286">
        <v>0</v>
      </c>
      <c r="AP1286">
        <v>0</v>
      </c>
      <c r="AQ1286">
        <v>0</v>
      </c>
      <c r="AR1286">
        <v>0</v>
      </c>
    </row>
    <row r="1287" spans="1:44" x14ac:dyDescent="0.2">
      <c r="A1287">
        <f>ROW(Source!A713)</f>
        <v>713</v>
      </c>
      <c r="B1287">
        <v>86296975</v>
      </c>
      <c r="C1287">
        <v>86296961</v>
      </c>
      <c r="D1287">
        <v>27439571</v>
      </c>
      <c r="E1287">
        <v>1</v>
      </c>
      <c r="F1287">
        <v>1</v>
      </c>
      <c r="G1287">
        <v>1</v>
      </c>
      <c r="H1287">
        <v>2</v>
      </c>
      <c r="I1287" t="s">
        <v>956</v>
      </c>
      <c r="J1287" t="s">
        <v>957</v>
      </c>
      <c r="K1287" t="s">
        <v>958</v>
      </c>
      <c r="L1287">
        <v>1368</v>
      </c>
      <c r="N1287">
        <v>1011</v>
      </c>
      <c r="O1287" t="s">
        <v>927</v>
      </c>
      <c r="P1287" t="s">
        <v>927</v>
      </c>
      <c r="Q1287">
        <v>1</v>
      </c>
      <c r="X1287">
        <v>0.27</v>
      </c>
      <c r="Y1287">
        <v>0</v>
      </c>
      <c r="Z1287">
        <v>88.42</v>
      </c>
      <c r="AA1287">
        <v>10.14</v>
      </c>
      <c r="AB1287">
        <v>0</v>
      </c>
      <c r="AC1287">
        <v>0</v>
      </c>
      <c r="AD1287">
        <v>1</v>
      </c>
      <c r="AE1287">
        <v>0</v>
      </c>
      <c r="AF1287" t="s">
        <v>6</v>
      </c>
      <c r="AG1287">
        <v>0.27</v>
      </c>
      <c r="AH1287">
        <v>2</v>
      </c>
      <c r="AI1287">
        <v>86296966</v>
      </c>
      <c r="AJ1287">
        <v>1130</v>
      </c>
      <c r="AK1287">
        <v>0</v>
      </c>
      <c r="AL1287">
        <v>0</v>
      </c>
      <c r="AM1287">
        <v>0</v>
      </c>
      <c r="AN1287">
        <v>0</v>
      </c>
      <c r="AO1287">
        <v>0</v>
      </c>
      <c r="AP1287">
        <v>0</v>
      </c>
      <c r="AQ1287">
        <v>0</v>
      </c>
      <c r="AR1287">
        <v>0</v>
      </c>
    </row>
    <row r="1288" spans="1:44" x14ac:dyDescent="0.2">
      <c r="A1288">
        <f>ROW(Source!A713)</f>
        <v>713</v>
      </c>
      <c r="B1288">
        <v>86296976</v>
      </c>
      <c r="C1288">
        <v>86296961</v>
      </c>
      <c r="D1288">
        <v>27440039</v>
      </c>
      <c r="E1288">
        <v>1</v>
      </c>
      <c r="F1288">
        <v>1</v>
      </c>
      <c r="G1288">
        <v>1</v>
      </c>
      <c r="H1288">
        <v>2</v>
      </c>
      <c r="I1288" t="s">
        <v>933</v>
      </c>
      <c r="J1288" t="s">
        <v>934</v>
      </c>
      <c r="K1288" t="s">
        <v>935</v>
      </c>
      <c r="L1288">
        <v>1368</v>
      </c>
      <c r="N1288">
        <v>1011</v>
      </c>
      <c r="O1288" t="s">
        <v>927</v>
      </c>
      <c r="P1288" t="s">
        <v>927</v>
      </c>
      <c r="Q1288">
        <v>1</v>
      </c>
      <c r="X1288">
        <v>29.16</v>
      </c>
      <c r="Y1288">
        <v>0</v>
      </c>
      <c r="Z1288">
        <v>1.83</v>
      </c>
      <c r="AA1288">
        <v>0</v>
      </c>
      <c r="AB1288">
        <v>0</v>
      </c>
      <c r="AC1288">
        <v>0</v>
      </c>
      <c r="AD1288">
        <v>1</v>
      </c>
      <c r="AE1288">
        <v>0</v>
      </c>
      <c r="AF1288" t="s">
        <v>6</v>
      </c>
      <c r="AG1288">
        <v>29.16</v>
      </c>
      <c r="AH1288">
        <v>2</v>
      </c>
      <c r="AI1288">
        <v>86296967</v>
      </c>
      <c r="AJ1288">
        <v>1131</v>
      </c>
      <c r="AK1288">
        <v>0</v>
      </c>
      <c r="AL1288">
        <v>0</v>
      </c>
      <c r="AM1288">
        <v>0</v>
      </c>
      <c r="AN1288">
        <v>0</v>
      </c>
      <c r="AO1288">
        <v>0</v>
      </c>
      <c r="AP1288">
        <v>0</v>
      </c>
      <c r="AQ1288">
        <v>0</v>
      </c>
      <c r="AR1288">
        <v>0</v>
      </c>
    </row>
    <row r="1289" spans="1:44" x14ac:dyDescent="0.2">
      <c r="A1289">
        <f>ROW(Source!A713)</f>
        <v>713</v>
      </c>
      <c r="B1289">
        <v>86296977</v>
      </c>
      <c r="C1289">
        <v>86296961</v>
      </c>
      <c r="D1289">
        <v>27441086</v>
      </c>
      <c r="E1289">
        <v>1</v>
      </c>
      <c r="F1289">
        <v>1</v>
      </c>
      <c r="G1289">
        <v>1</v>
      </c>
      <c r="H1289">
        <v>2</v>
      </c>
      <c r="I1289" t="s">
        <v>1018</v>
      </c>
      <c r="J1289" t="s">
        <v>1019</v>
      </c>
      <c r="K1289" t="s">
        <v>1020</v>
      </c>
      <c r="L1289">
        <v>1368</v>
      </c>
      <c r="N1289">
        <v>1011</v>
      </c>
      <c r="O1289" t="s">
        <v>927</v>
      </c>
      <c r="P1289" t="s">
        <v>927</v>
      </c>
      <c r="Q1289">
        <v>1</v>
      </c>
      <c r="X1289">
        <v>0.86</v>
      </c>
      <c r="Y1289">
        <v>0</v>
      </c>
      <c r="Z1289">
        <v>3.15</v>
      </c>
      <c r="AA1289">
        <v>0</v>
      </c>
      <c r="AB1289">
        <v>0</v>
      </c>
      <c r="AC1289">
        <v>0</v>
      </c>
      <c r="AD1289">
        <v>1</v>
      </c>
      <c r="AE1289">
        <v>0</v>
      </c>
      <c r="AF1289" t="s">
        <v>6</v>
      </c>
      <c r="AG1289">
        <v>0.86</v>
      </c>
      <c r="AH1289">
        <v>2</v>
      </c>
      <c r="AI1289">
        <v>86296968</v>
      </c>
      <c r="AJ1289">
        <v>1132</v>
      </c>
      <c r="AK1289">
        <v>0</v>
      </c>
      <c r="AL1289">
        <v>0</v>
      </c>
      <c r="AM1289">
        <v>0</v>
      </c>
      <c r="AN1289">
        <v>0</v>
      </c>
      <c r="AO1289">
        <v>0</v>
      </c>
      <c r="AP1289">
        <v>0</v>
      </c>
      <c r="AQ1289">
        <v>0</v>
      </c>
      <c r="AR1289">
        <v>0</v>
      </c>
    </row>
    <row r="1290" spans="1:44" x14ac:dyDescent="0.2">
      <c r="A1290">
        <f>ROW(Source!A713)</f>
        <v>713</v>
      </c>
      <c r="B1290">
        <v>86296978</v>
      </c>
      <c r="C1290">
        <v>86296961</v>
      </c>
      <c r="D1290">
        <v>27441327</v>
      </c>
      <c r="E1290">
        <v>1</v>
      </c>
      <c r="F1290">
        <v>1</v>
      </c>
      <c r="G1290">
        <v>1</v>
      </c>
      <c r="H1290">
        <v>2</v>
      </c>
      <c r="I1290" t="s">
        <v>936</v>
      </c>
      <c r="J1290" t="s">
        <v>937</v>
      </c>
      <c r="K1290" t="s">
        <v>938</v>
      </c>
      <c r="L1290">
        <v>1368</v>
      </c>
      <c r="N1290">
        <v>1011</v>
      </c>
      <c r="O1290" t="s">
        <v>927</v>
      </c>
      <c r="P1290" t="s">
        <v>927</v>
      </c>
      <c r="Q1290">
        <v>1</v>
      </c>
      <c r="X1290">
        <v>1.08</v>
      </c>
      <c r="Y1290">
        <v>0</v>
      </c>
      <c r="Z1290">
        <v>93.37</v>
      </c>
      <c r="AA1290">
        <v>11.69</v>
      </c>
      <c r="AB1290">
        <v>0</v>
      </c>
      <c r="AC1290">
        <v>0</v>
      </c>
      <c r="AD1290">
        <v>1</v>
      </c>
      <c r="AE1290">
        <v>0</v>
      </c>
      <c r="AF1290" t="s">
        <v>6</v>
      </c>
      <c r="AG1290">
        <v>1.08</v>
      </c>
      <c r="AH1290">
        <v>2</v>
      </c>
      <c r="AI1290">
        <v>86296969</v>
      </c>
      <c r="AJ1290">
        <v>1133</v>
      </c>
      <c r="AK1290">
        <v>0</v>
      </c>
      <c r="AL1290">
        <v>0</v>
      </c>
      <c r="AM1290">
        <v>0</v>
      </c>
      <c r="AN1290">
        <v>0</v>
      </c>
      <c r="AO1290">
        <v>0</v>
      </c>
      <c r="AP1290">
        <v>0</v>
      </c>
      <c r="AQ1290">
        <v>0</v>
      </c>
      <c r="AR1290">
        <v>0</v>
      </c>
    </row>
    <row r="1291" spans="1:44" x14ac:dyDescent="0.2">
      <c r="A1291">
        <f>ROW(Source!A713)</f>
        <v>713</v>
      </c>
      <c r="B1291">
        <v>86296979</v>
      </c>
      <c r="C1291">
        <v>86296961</v>
      </c>
      <c r="D1291">
        <v>27377902</v>
      </c>
      <c r="E1291">
        <v>1</v>
      </c>
      <c r="F1291">
        <v>1</v>
      </c>
      <c r="G1291">
        <v>1</v>
      </c>
      <c r="H1291">
        <v>3</v>
      </c>
      <c r="I1291" t="s">
        <v>1074</v>
      </c>
      <c r="J1291" t="s">
        <v>1075</v>
      </c>
      <c r="K1291" t="s">
        <v>1076</v>
      </c>
      <c r="L1291">
        <v>1348</v>
      </c>
      <c r="N1291">
        <v>1009</v>
      </c>
      <c r="O1291" t="s">
        <v>63</v>
      </c>
      <c r="P1291" t="s">
        <v>63</v>
      </c>
      <c r="Q1291">
        <v>1000</v>
      </c>
      <c r="X1291">
        <v>7.6200000000000004E-2</v>
      </c>
      <c r="Y1291">
        <v>4965.4399999999996</v>
      </c>
      <c r="Z1291">
        <v>0</v>
      </c>
      <c r="AA1291">
        <v>0</v>
      </c>
      <c r="AB1291">
        <v>0</v>
      </c>
      <c r="AC1291">
        <v>0</v>
      </c>
      <c r="AD1291">
        <v>1</v>
      </c>
      <c r="AE1291">
        <v>0</v>
      </c>
      <c r="AF1291" t="s">
        <v>6</v>
      </c>
      <c r="AG1291">
        <v>7.6200000000000004E-2</v>
      </c>
      <c r="AH1291">
        <v>3</v>
      </c>
      <c r="AI1291">
        <v>-1</v>
      </c>
      <c r="AJ1291" t="s">
        <v>6</v>
      </c>
      <c r="AK1291">
        <v>4</v>
      </c>
      <c r="AL1291">
        <v>-378.36652800000002</v>
      </c>
      <c r="AM1291">
        <v>0</v>
      </c>
      <c r="AN1291">
        <v>0</v>
      </c>
      <c r="AO1291">
        <v>0</v>
      </c>
      <c r="AP1291">
        <v>0</v>
      </c>
      <c r="AQ1291">
        <v>0</v>
      </c>
      <c r="AR1291">
        <v>1</v>
      </c>
    </row>
    <row r="1292" spans="1:44" x14ac:dyDescent="0.2">
      <c r="A1292">
        <f>ROW(Source!A713)</f>
        <v>713</v>
      </c>
      <c r="B1292">
        <v>86296980</v>
      </c>
      <c r="C1292">
        <v>86296961</v>
      </c>
      <c r="D1292">
        <v>27371927</v>
      </c>
      <c r="E1292">
        <v>1</v>
      </c>
      <c r="F1292">
        <v>1</v>
      </c>
      <c r="G1292">
        <v>1</v>
      </c>
      <c r="H1292">
        <v>3</v>
      </c>
      <c r="I1292" t="s">
        <v>1126</v>
      </c>
      <c r="J1292" t="s">
        <v>1127</v>
      </c>
      <c r="K1292" t="s">
        <v>1128</v>
      </c>
      <c r="L1292">
        <v>1327</v>
      </c>
      <c r="N1292">
        <v>1005</v>
      </c>
      <c r="O1292" t="s">
        <v>661</v>
      </c>
      <c r="P1292" t="s">
        <v>661</v>
      </c>
      <c r="Q1292">
        <v>1</v>
      </c>
      <c r="X1292">
        <v>75</v>
      </c>
      <c r="Y1292">
        <v>9.24</v>
      </c>
      <c r="Z1292">
        <v>0</v>
      </c>
      <c r="AA1292">
        <v>0</v>
      </c>
      <c r="AB1292">
        <v>0</v>
      </c>
      <c r="AC1292">
        <v>0</v>
      </c>
      <c r="AD1292">
        <v>1</v>
      </c>
      <c r="AE1292">
        <v>0</v>
      </c>
      <c r="AF1292" t="s">
        <v>6</v>
      </c>
      <c r="AG1292">
        <v>75</v>
      </c>
      <c r="AH1292">
        <v>3</v>
      </c>
      <c r="AI1292">
        <v>-1</v>
      </c>
      <c r="AJ1292" t="s">
        <v>6</v>
      </c>
      <c r="AK1292">
        <v>4</v>
      </c>
      <c r="AL1292">
        <v>-693</v>
      </c>
      <c r="AM1292">
        <v>0</v>
      </c>
      <c r="AN1292">
        <v>0</v>
      </c>
      <c r="AO1292">
        <v>0</v>
      </c>
      <c r="AP1292">
        <v>0</v>
      </c>
      <c r="AQ1292">
        <v>0</v>
      </c>
      <c r="AR1292">
        <v>1</v>
      </c>
    </row>
    <row r="1293" spans="1:44" x14ac:dyDescent="0.2">
      <c r="A1293">
        <f>ROW(Source!A713)</f>
        <v>713</v>
      </c>
      <c r="B1293">
        <v>86296981</v>
      </c>
      <c r="C1293">
        <v>86296961</v>
      </c>
      <c r="D1293">
        <v>27378576</v>
      </c>
      <c r="E1293">
        <v>1</v>
      </c>
      <c r="F1293">
        <v>1</v>
      </c>
      <c r="G1293">
        <v>1</v>
      </c>
      <c r="H1293">
        <v>3</v>
      </c>
      <c r="I1293" t="s">
        <v>1040</v>
      </c>
      <c r="J1293" t="s">
        <v>1041</v>
      </c>
      <c r="K1293" t="s">
        <v>62</v>
      </c>
      <c r="L1293">
        <v>1348</v>
      </c>
      <c r="N1293">
        <v>1009</v>
      </c>
      <c r="O1293" t="s">
        <v>63</v>
      </c>
      <c r="P1293" t="s">
        <v>63</v>
      </c>
      <c r="Q1293">
        <v>1000</v>
      </c>
      <c r="X1293">
        <v>0.03</v>
      </c>
      <c r="Y1293">
        <v>12050</v>
      </c>
      <c r="Z1293">
        <v>0</v>
      </c>
      <c r="AA1293">
        <v>0</v>
      </c>
      <c r="AB1293">
        <v>0</v>
      </c>
      <c r="AC1293">
        <v>0</v>
      </c>
      <c r="AD1293">
        <v>1</v>
      </c>
      <c r="AE1293">
        <v>0</v>
      </c>
      <c r="AF1293" t="s">
        <v>6</v>
      </c>
      <c r="AG1293">
        <v>0.03</v>
      </c>
      <c r="AH1293">
        <v>3</v>
      </c>
      <c r="AI1293">
        <v>-1</v>
      </c>
      <c r="AJ1293" t="s">
        <v>6</v>
      </c>
      <c r="AK1293">
        <v>4</v>
      </c>
      <c r="AL1293">
        <v>-361.5</v>
      </c>
      <c r="AM1293">
        <v>0</v>
      </c>
      <c r="AN1293">
        <v>0</v>
      </c>
      <c r="AO1293">
        <v>0</v>
      </c>
      <c r="AP1293">
        <v>0</v>
      </c>
      <c r="AQ1293">
        <v>0</v>
      </c>
      <c r="AR1293">
        <v>1</v>
      </c>
    </row>
    <row r="1294" spans="1:44" x14ac:dyDescent="0.2">
      <c r="A1294">
        <f>ROW(Source!A713)</f>
        <v>713</v>
      </c>
      <c r="B1294">
        <v>86296982</v>
      </c>
      <c r="C1294">
        <v>86296961</v>
      </c>
      <c r="D1294">
        <v>27379794</v>
      </c>
      <c r="E1294">
        <v>1</v>
      </c>
      <c r="F1294">
        <v>1</v>
      </c>
      <c r="G1294">
        <v>1</v>
      </c>
      <c r="H1294">
        <v>3</v>
      </c>
      <c r="I1294" t="s">
        <v>1129</v>
      </c>
      <c r="J1294" t="s">
        <v>1130</v>
      </c>
      <c r="K1294" t="s">
        <v>1131</v>
      </c>
      <c r="L1294">
        <v>1339</v>
      </c>
      <c r="N1294">
        <v>1007</v>
      </c>
      <c r="O1294" t="s">
        <v>32</v>
      </c>
      <c r="P1294" t="s">
        <v>32</v>
      </c>
      <c r="Q1294">
        <v>1</v>
      </c>
      <c r="X1294">
        <v>0.7</v>
      </c>
      <c r="Y1294">
        <v>1056</v>
      </c>
      <c r="Z1294">
        <v>0</v>
      </c>
      <c r="AA1294">
        <v>0</v>
      </c>
      <c r="AB1294">
        <v>0</v>
      </c>
      <c r="AC1294">
        <v>0</v>
      </c>
      <c r="AD1294">
        <v>1</v>
      </c>
      <c r="AE1294">
        <v>0</v>
      </c>
      <c r="AF1294" t="s">
        <v>6</v>
      </c>
      <c r="AG1294">
        <v>0.7</v>
      </c>
      <c r="AH1294">
        <v>3</v>
      </c>
      <c r="AI1294">
        <v>-1</v>
      </c>
      <c r="AJ1294" t="s">
        <v>6</v>
      </c>
      <c r="AK1294">
        <v>4</v>
      </c>
      <c r="AL1294">
        <v>-739.19999999999993</v>
      </c>
      <c r="AM1294">
        <v>0</v>
      </c>
      <c r="AN1294">
        <v>0</v>
      </c>
      <c r="AO1294">
        <v>0</v>
      </c>
      <c r="AP1294">
        <v>0</v>
      </c>
      <c r="AQ1294">
        <v>0</v>
      </c>
      <c r="AR1294">
        <v>1</v>
      </c>
    </row>
    <row r="1295" spans="1:44" x14ac:dyDescent="0.2">
      <c r="A1295">
        <f>ROW(Source!A713)</f>
        <v>713</v>
      </c>
      <c r="B1295">
        <v>86296983</v>
      </c>
      <c r="C1295">
        <v>86296961</v>
      </c>
      <c r="D1295">
        <v>27393884</v>
      </c>
      <c r="E1295">
        <v>1</v>
      </c>
      <c r="F1295">
        <v>1</v>
      </c>
      <c r="G1295">
        <v>1</v>
      </c>
      <c r="H1295">
        <v>3</v>
      </c>
      <c r="I1295" t="s">
        <v>1132</v>
      </c>
      <c r="J1295" t="s">
        <v>1133</v>
      </c>
      <c r="K1295" t="s">
        <v>1134</v>
      </c>
      <c r="L1295">
        <v>1327</v>
      </c>
      <c r="N1295">
        <v>1005</v>
      </c>
      <c r="O1295" t="s">
        <v>661</v>
      </c>
      <c r="P1295" t="s">
        <v>661</v>
      </c>
      <c r="Q1295">
        <v>1</v>
      </c>
      <c r="X1295">
        <v>65.099999999999994</v>
      </c>
      <c r="Y1295">
        <v>35.6</v>
      </c>
      <c r="Z1295">
        <v>0</v>
      </c>
      <c r="AA1295">
        <v>0</v>
      </c>
      <c r="AB1295">
        <v>0</v>
      </c>
      <c r="AC1295">
        <v>0</v>
      </c>
      <c r="AD1295">
        <v>1</v>
      </c>
      <c r="AE1295">
        <v>0</v>
      </c>
      <c r="AF1295" t="s">
        <v>6</v>
      </c>
      <c r="AG1295">
        <v>65.099999999999994</v>
      </c>
      <c r="AH1295">
        <v>3</v>
      </c>
      <c r="AI1295">
        <v>-1</v>
      </c>
      <c r="AJ1295" t="s">
        <v>6</v>
      </c>
      <c r="AK1295">
        <v>4</v>
      </c>
      <c r="AL1295">
        <v>-2317.56</v>
      </c>
      <c r="AM1295">
        <v>0</v>
      </c>
      <c r="AN1295">
        <v>0</v>
      </c>
      <c r="AO1295">
        <v>0</v>
      </c>
      <c r="AP1295">
        <v>0</v>
      </c>
      <c r="AQ1295">
        <v>0</v>
      </c>
      <c r="AR1295">
        <v>1</v>
      </c>
    </row>
    <row r="1296" spans="1:44" x14ac:dyDescent="0.2">
      <c r="A1296">
        <f>ROW(Source!A713)</f>
        <v>713</v>
      </c>
      <c r="B1296">
        <v>86296984</v>
      </c>
      <c r="C1296">
        <v>86296961</v>
      </c>
      <c r="D1296">
        <v>27407551</v>
      </c>
      <c r="E1296">
        <v>1</v>
      </c>
      <c r="F1296">
        <v>1</v>
      </c>
      <c r="G1296">
        <v>1</v>
      </c>
      <c r="H1296">
        <v>3</v>
      </c>
      <c r="I1296" t="s">
        <v>1135</v>
      </c>
      <c r="J1296" t="s">
        <v>1136</v>
      </c>
      <c r="K1296" t="s">
        <v>1137</v>
      </c>
      <c r="L1296">
        <v>1339</v>
      </c>
      <c r="N1296">
        <v>1007</v>
      </c>
      <c r="O1296" t="s">
        <v>32</v>
      </c>
      <c r="P1296" t="s">
        <v>32</v>
      </c>
      <c r="Q1296">
        <v>1</v>
      </c>
      <c r="X1296">
        <v>102</v>
      </c>
      <c r="Y1296">
        <v>565</v>
      </c>
      <c r="Z1296">
        <v>0</v>
      </c>
      <c r="AA1296">
        <v>0</v>
      </c>
      <c r="AB1296">
        <v>0</v>
      </c>
      <c r="AC1296">
        <v>0</v>
      </c>
      <c r="AD1296">
        <v>1</v>
      </c>
      <c r="AE1296">
        <v>0</v>
      </c>
      <c r="AF1296" t="s">
        <v>6</v>
      </c>
      <c r="AG1296">
        <v>102</v>
      </c>
      <c r="AH1296">
        <v>3</v>
      </c>
      <c r="AI1296">
        <v>-1</v>
      </c>
      <c r="AJ1296" t="s">
        <v>6</v>
      </c>
      <c r="AK1296">
        <v>4</v>
      </c>
      <c r="AL1296">
        <v>-57630</v>
      </c>
      <c r="AM1296">
        <v>0</v>
      </c>
      <c r="AN1296">
        <v>0</v>
      </c>
      <c r="AO1296">
        <v>0</v>
      </c>
      <c r="AP1296">
        <v>0</v>
      </c>
      <c r="AQ1296">
        <v>0</v>
      </c>
      <c r="AR1296">
        <v>1</v>
      </c>
    </row>
    <row r="1297" spans="1:44" x14ac:dyDescent="0.2">
      <c r="A1297">
        <f>ROW(Source!A713)</f>
        <v>713</v>
      </c>
      <c r="B1297">
        <v>86296985</v>
      </c>
      <c r="C1297">
        <v>86296961</v>
      </c>
      <c r="D1297">
        <v>27415719</v>
      </c>
      <c r="E1297">
        <v>1</v>
      </c>
      <c r="F1297">
        <v>1</v>
      </c>
      <c r="G1297">
        <v>1</v>
      </c>
      <c r="H1297">
        <v>3</v>
      </c>
      <c r="I1297" t="s">
        <v>1138</v>
      </c>
      <c r="J1297" t="s">
        <v>1139</v>
      </c>
      <c r="K1297" t="s">
        <v>1140</v>
      </c>
      <c r="L1297">
        <v>1348</v>
      </c>
      <c r="N1297">
        <v>1009</v>
      </c>
      <c r="O1297" t="s">
        <v>63</v>
      </c>
      <c r="P1297" t="s">
        <v>63</v>
      </c>
      <c r="Q1297">
        <v>1000</v>
      </c>
      <c r="X1297">
        <v>8.2000000000000003E-2</v>
      </c>
      <c r="Y1297">
        <v>735</v>
      </c>
      <c r="Z1297">
        <v>0</v>
      </c>
      <c r="AA1297">
        <v>0</v>
      </c>
      <c r="AB1297">
        <v>0</v>
      </c>
      <c r="AC1297">
        <v>0</v>
      </c>
      <c r="AD1297">
        <v>1</v>
      </c>
      <c r="AE1297">
        <v>0</v>
      </c>
      <c r="AF1297" t="s">
        <v>6</v>
      </c>
      <c r="AG1297">
        <v>8.2000000000000003E-2</v>
      </c>
      <c r="AH1297">
        <v>3</v>
      </c>
      <c r="AI1297">
        <v>-1</v>
      </c>
      <c r="AJ1297" t="s">
        <v>6</v>
      </c>
      <c r="AK1297">
        <v>4</v>
      </c>
      <c r="AL1297">
        <v>-60.27</v>
      </c>
      <c r="AM1297">
        <v>0</v>
      </c>
      <c r="AN1297">
        <v>0</v>
      </c>
      <c r="AO1297">
        <v>0</v>
      </c>
      <c r="AP1297">
        <v>0</v>
      </c>
      <c r="AQ1297">
        <v>0</v>
      </c>
      <c r="AR1297">
        <v>1</v>
      </c>
    </row>
    <row r="1298" spans="1:44" x14ac:dyDescent="0.2">
      <c r="A1298">
        <f>ROW(Source!A713)</f>
        <v>713</v>
      </c>
      <c r="B1298">
        <v>86296986</v>
      </c>
      <c r="C1298">
        <v>86296961</v>
      </c>
      <c r="D1298">
        <v>27416566</v>
      </c>
      <c r="E1298">
        <v>1</v>
      </c>
      <c r="F1298">
        <v>1</v>
      </c>
      <c r="G1298">
        <v>1</v>
      </c>
      <c r="H1298">
        <v>3</v>
      </c>
      <c r="I1298" t="s">
        <v>159</v>
      </c>
      <c r="J1298" t="s">
        <v>1120</v>
      </c>
      <c r="K1298" t="s">
        <v>160</v>
      </c>
      <c r="L1298">
        <v>1339</v>
      </c>
      <c r="N1298">
        <v>1007</v>
      </c>
      <c r="O1298" t="s">
        <v>32</v>
      </c>
      <c r="P1298" t="s">
        <v>32</v>
      </c>
      <c r="Q1298">
        <v>1</v>
      </c>
      <c r="X1298">
        <v>0.42399999999999999</v>
      </c>
      <c r="Y1298">
        <v>7.14</v>
      </c>
      <c r="Z1298">
        <v>0</v>
      </c>
      <c r="AA1298">
        <v>0</v>
      </c>
      <c r="AB1298">
        <v>0</v>
      </c>
      <c r="AC1298">
        <v>0</v>
      </c>
      <c r="AD1298">
        <v>1</v>
      </c>
      <c r="AE1298">
        <v>0</v>
      </c>
      <c r="AF1298" t="s">
        <v>6</v>
      </c>
      <c r="AG1298">
        <v>0.42399999999999999</v>
      </c>
      <c r="AH1298">
        <v>3</v>
      </c>
      <c r="AI1298">
        <v>-1</v>
      </c>
      <c r="AJ1298" t="s">
        <v>6</v>
      </c>
      <c r="AK1298">
        <v>4</v>
      </c>
      <c r="AL1298">
        <v>-3.0273599999999998</v>
      </c>
      <c r="AM1298">
        <v>0</v>
      </c>
      <c r="AN1298">
        <v>0</v>
      </c>
      <c r="AO1298">
        <v>0</v>
      </c>
      <c r="AP1298">
        <v>0</v>
      </c>
      <c r="AQ1298">
        <v>0</v>
      </c>
      <c r="AR1298">
        <v>1</v>
      </c>
    </row>
    <row r="1299" spans="1:44" x14ac:dyDescent="0.2">
      <c r="A1299">
        <f>ROW(Source!A716)</f>
        <v>716</v>
      </c>
      <c r="B1299">
        <v>86296992</v>
      </c>
      <c r="C1299">
        <v>86296988</v>
      </c>
      <c r="D1299">
        <v>27498362</v>
      </c>
      <c r="E1299">
        <v>1</v>
      </c>
      <c r="F1299">
        <v>1</v>
      </c>
      <c r="G1299">
        <v>1</v>
      </c>
      <c r="H1299">
        <v>1</v>
      </c>
      <c r="I1299" t="s">
        <v>939</v>
      </c>
      <c r="J1299" t="s">
        <v>6</v>
      </c>
      <c r="K1299" t="s">
        <v>940</v>
      </c>
      <c r="L1299">
        <v>1369</v>
      </c>
      <c r="N1299">
        <v>1013</v>
      </c>
      <c r="O1299" t="s">
        <v>921</v>
      </c>
      <c r="P1299" t="s">
        <v>921</v>
      </c>
      <c r="Q1299">
        <v>1</v>
      </c>
      <c r="X1299">
        <v>0.75</v>
      </c>
      <c r="Y1299">
        <v>0</v>
      </c>
      <c r="Z1299">
        <v>0</v>
      </c>
      <c r="AA1299">
        <v>0</v>
      </c>
      <c r="AB1299">
        <v>9.3699999999999992</v>
      </c>
      <c r="AC1299">
        <v>0</v>
      </c>
      <c r="AD1299">
        <v>1</v>
      </c>
      <c r="AE1299">
        <v>1</v>
      </c>
      <c r="AF1299" t="s">
        <v>6</v>
      </c>
      <c r="AG1299">
        <v>0.75</v>
      </c>
      <c r="AH1299">
        <v>2</v>
      </c>
      <c r="AI1299">
        <v>86296989</v>
      </c>
      <c r="AJ1299">
        <v>1135</v>
      </c>
      <c r="AK1299">
        <v>0</v>
      </c>
      <c r="AL1299">
        <v>0</v>
      </c>
      <c r="AM1299">
        <v>0</v>
      </c>
      <c r="AN1299">
        <v>0</v>
      </c>
      <c r="AO1299">
        <v>0</v>
      </c>
      <c r="AP1299">
        <v>0</v>
      </c>
      <c r="AQ1299">
        <v>0</v>
      </c>
      <c r="AR1299">
        <v>0</v>
      </c>
    </row>
    <row r="1300" spans="1:44" x14ac:dyDescent="0.2">
      <c r="A1300">
        <f>ROW(Source!A716)</f>
        <v>716</v>
      </c>
      <c r="B1300">
        <v>86296993</v>
      </c>
      <c r="C1300">
        <v>86296988</v>
      </c>
      <c r="D1300">
        <v>27377938</v>
      </c>
      <c r="E1300">
        <v>1</v>
      </c>
      <c r="F1300">
        <v>1</v>
      </c>
      <c r="G1300">
        <v>1</v>
      </c>
      <c r="H1300">
        <v>3</v>
      </c>
      <c r="I1300" t="s">
        <v>1141</v>
      </c>
      <c r="J1300" t="s">
        <v>1142</v>
      </c>
      <c r="K1300" t="s">
        <v>1143</v>
      </c>
      <c r="L1300">
        <v>1348</v>
      </c>
      <c r="N1300">
        <v>1009</v>
      </c>
      <c r="O1300" t="s">
        <v>63</v>
      </c>
      <c r="P1300" t="s">
        <v>63</v>
      </c>
      <c r="Q1300">
        <v>1000</v>
      </c>
      <c r="X1300">
        <v>1.5E-3</v>
      </c>
      <c r="Y1300">
        <v>11050</v>
      </c>
      <c r="Z1300">
        <v>0</v>
      </c>
      <c r="AA1300">
        <v>0</v>
      </c>
      <c r="AB1300">
        <v>0</v>
      </c>
      <c r="AC1300">
        <v>0</v>
      </c>
      <c r="AD1300">
        <v>1</v>
      </c>
      <c r="AE1300">
        <v>0</v>
      </c>
      <c r="AF1300" t="s">
        <v>6</v>
      </c>
      <c r="AG1300">
        <v>1.5E-3</v>
      </c>
      <c r="AH1300">
        <v>3</v>
      </c>
      <c r="AI1300">
        <v>-1</v>
      </c>
      <c r="AJ1300" t="s">
        <v>6</v>
      </c>
      <c r="AK1300">
        <v>4</v>
      </c>
      <c r="AL1300">
        <v>-16.574999999999999</v>
      </c>
      <c r="AM1300">
        <v>0</v>
      </c>
      <c r="AN1300">
        <v>0</v>
      </c>
      <c r="AO1300">
        <v>0</v>
      </c>
      <c r="AP1300">
        <v>0</v>
      </c>
      <c r="AQ1300">
        <v>0</v>
      </c>
      <c r="AR1300">
        <v>1</v>
      </c>
    </row>
    <row r="1301" spans="1:44" x14ac:dyDescent="0.2">
      <c r="A1301">
        <f>ROW(Source!A716)</f>
        <v>716</v>
      </c>
      <c r="B1301">
        <v>86296994</v>
      </c>
      <c r="C1301">
        <v>86296988</v>
      </c>
      <c r="D1301">
        <v>27385665</v>
      </c>
      <c r="E1301">
        <v>1</v>
      </c>
      <c r="F1301">
        <v>1</v>
      </c>
      <c r="G1301">
        <v>1</v>
      </c>
      <c r="H1301">
        <v>3</v>
      </c>
      <c r="I1301" t="s">
        <v>1144</v>
      </c>
      <c r="J1301" t="s">
        <v>1145</v>
      </c>
      <c r="K1301" t="s">
        <v>1146</v>
      </c>
      <c r="L1301">
        <v>1348</v>
      </c>
      <c r="N1301">
        <v>1009</v>
      </c>
      <c r="O1301" t="s">
        <v>63</v>
      </c>
      <c r="P1301" t="s">
        <v>63</v>
      </c>
      <c r="Q1301">
        <v>1000</v>
      </c>
      <c r="X1301">
        <v>8.9999999999999998E-4</v>
      </c>
      <c r="Y1301">
        <v>38800</v>
      </c>
      <c r="Z1301">
        <v>0</v>
      </c>
      <c r="AA1301">
        <v>0</v>
      </c>
      <c r="AB1301">
        <v>0</v>
      </c>
      <c r="AC1301">
        <v>0</v>
      </c>
      <c r="AD1301">
        <v>1</v>
      </c>
      <c r="AE1301">
        <v>0</v>
      </c>
      <c r="AF1301" t="s">
        <v>6</v>
      </c>
      <c r="AG1301">
        <v>8.9999999999999998E-4</v>
      </c>
      <c r="AH1301">
        <v>3</v>
      </c>
      <c r="AI1301">
        <v>-1</v>
      </c>
      <c r="AJ1301" t="s">
        <v>6</v>
      </c>
      <c r="AK1301">
        <v>4</v>
      </c>
      <c r="AL1301">
        <v>-34.92</v>
      </c>
      <c r="AM1301">
        <v>0</v>
      </c>
      <c r="AN1301">
        <v>0</v>
      </c>
      <c r="AO1301">
        <v>0</v>
      </c>
      <c r="AP1301">
        <v>0</v>
      </c>
      <c r="AQ1301">
        <v>0</v>
      </c>
      <c r="AR1301">
        <v>1</v>
      </c>
    </row>
    <row r="1302" spans="1:44" x14ac:dyDescent="0.2">
      <c r="A1302">
        <f>ROW(Source!A716)</f>
        <v>716</v>
      </c>
      <c r="B1302">
        <v>86296995</v>
      </c>
      <c r="C1302">
        <v>86296988</v>
      </c>
      <c r="D1302">
        <v>27385495</v>
      </c>
      <c r="E1302">
        <v>1</v>
      </c>
      <c r="F1302">
        <v>1</v>
      </c>
      <c r="G1302">
        <v>1</v>
      </c>
      <c r="H1302">
        <v>3</v>
      </c>
      <c r="I1302" t="s">
        <v>1147</v>
      </c>
      <c r="J1302" t="s">
        <v>1148</v>
      </c>
      <c r="K1302" t="s">
        <v>1149</v>
      </c>
      <c r="L1302">
        <v>1346</v>
      </c>
      <c r="N1302">
        <v>1009</v>
      </c>
      <c r="O1302" t="s">
        <v>182</v>
      </c>
      <c r="P1302" t="s">
        <v>182</v>
      </c>
      <c r="Q1302">
        <v>1</v>
      </c>
      <c r="X1302">
        <v>0.8</v>
      </c>
      <c r="Y1302">
        <v>66</v>
      </c>
      <c r="Z1302">
        <v>0</v>
      </c>
      <c r="AA1302">
        <v>0</v>
      </c>
      <c r="AB1302">
        <v>0</v>
      </c>
      <c r="AC1302">
        <v>0</v>
      </c>
      <c r="AD1302">
        <v>1</v>
      </c>
      <c r="AE1302">
        <v>0</v>
      </c>
      <c r="AF1302" t="s">
        <v>6</v>
      </c>
      <c r="AG1302">
        <v>0.8</v>
      </c>
      <c r="AH1302">
        <v>3</v>
      </c>
      <c r="AI1302">
        <v>-1</v>
      </c>
      <c r="AJ1302" t="s">
        <v>6</v>
      </c>
      <c r="AK1302">
        <v>4</v>
      </c>
      <c r="AL1302">
        <v>-52.800000000000004</v>
      </c>
      <c r="AM1302">
        <v>0</v>
      </c>
      <c r="AN1302">
        <v>0</v>
      </c>
      <c r="AO1302">
        <v>0</v>
      </c>
      <c r="AP1302">
        <v>0</v>
      </c>
      <c r="AQ1302">
        <v>0</v>
      </c>
      <c r="AR1302">
        <v>1</v>
      </c>
    </row>
    <row r="1303" spans="1:44" x14ac:dyDescent="0.2">
      <c r="A1303">
        <f>ROW(Source!A716)</f>
        <v>716</v>
      </c>
      <c r="B1303">
        <v>86296996</v>
      </c>
      <c r="C1303">
        <v>86296988</v>
      </c>
      <c r="D1303">
        <v>27385817</v>
      </c>
      <c r="E1303">
        <v>1</v>
      </c>
      <c r="F1303">
        <v>1</v>
      </c>
      <c r="G1303">
        <v>1</v>
      </c>
      <c r="H1303">
        <v>3</v>
      </c>
      <c r="I1303" t="s">
        <v>1150</v>
      </c>
      <c r="J1303" t="s">
        <v>1151</v>
      </c>
      <c r="K1303" t="s">
        <v>1152</v>
      </c>
      <c r="L1303">
        <v>1346</v>
      </c>
      <c r="N1303">
        <v>1009</v>
      </c>
      <c r="O1303" t="s">
        <v>182</v>
      </c>
      <c r="P1303" t="s">
        <v>182</v>
      </c>
      <c r="Q1303">
        <v>1</v>
      </c>
      <c r="X1303">
        <v>0.33</v>
      </c>
      <c r="Y1303">
        <v>17.670000000000002</v>
      </c>
      <c r="Z1303">
        <v>0</v>
      </c>
      <c r="AA1303">
        <v>0</v>
      </c>
      <c r="AB1303">
        <v>0</v>
      </c>
      <c r="AC1303">
        <v>0</v>
      </c>
      <c r="AD1303">
        <v>1</v>
      </c>
      <c r="AE1303">
        <v>0</v>
      </c>
      <c r="AF1303" t="s">
        <v>6</v>
      </c>
      <c r="AG1303">
        <v>0.33</v>
      </c>
      <c r="AH1303">
        <v>3</v>
      </c>
      <c r="AI1303">
        <v>-1</v>
      </c>
      <c r="AJ1303" t="s">
        <v>6</v>
      </c>
      <c r="AK1303">
        <v>4</v>
      </c>
      <c r="AL1303">
        <v>-5.8311000000000011</v>
      </c>
      <c r="AM1303">
        <v>0</v>
      </c>
      <c r="AN1303">
        <v>0</v>
      </c>
      <c r="AO1303">
        <v>0</v>
      </c>
      <c r="AP1303">
        <v>0</v>
      </c>
      <c r="AQ1303">
        <v>0</v>
      </c>
      <c r="AR1303">
        <v>1</v>
      </c>
    </row>
    <row r="1304" spans="1:44" x14ac:dyDescent="0.2">
      <c r="A1304">
        <f>ROW(Source!A717)</f>
        <v>717</v>
      </c>
      <c r="B1304">
        <v>86296992</v>
      </c>
      <c r="C1304">
        <v>86296988</v>
      </c>
      <c r="D1304">
        <v>27498362</v>
      </c>
      <c r="E1304">
        <v>1</v>
      </c>
      <c r="F1304">
        <v>1</v>
      </c>
      <c r="G1304">
        <v>1</v>
      </c>
      <c r="H1304">
        <v>1</v>
      </c>
      <c r="I1304" t="s">
        <v>939</v>
      </c>
      <c r="J1304" t="s">
        <v>6</v>
      </c>
      <c r="K1304" t="s">
        <v>940</v>
      </c>
      <c r="L1304">
        <v>1369</v>
      </c>
      <c r="N1304">
        <v>1013</v>
      </c>
      <c r="O1304" t="s">
        <v>921</v>
      </c>
      <c r="P1304" t="s">
        <v>921</v>
      </c>
      <c r="Q1304">
        <v>1</v>
      </c>
      <c r="X1304">
        <v>0.75</v>
      </c>
      <c r="Y1304">
        <v>0</v>
      </c>
      <c r="Z1304">
        <v>0</v>
      </c>
      <c r="AA1304">
        <v>0</v>
      </c>
      <c r="AB1304">
        <v>9.3699999999999992</v>
      </c>
      <c r="AC1304">
        <v>0</v>
      </c>
      <c r="AD1304">
        <v>1</v>
      </c>
      <c r="AE1304">
        <v>1</v>
      </c>
      <c r="AF1304" t="s">
        <v>6</v>
      </c>
      <c r="AG1304">
        <v>0.75</v>
      </c>
      <c r="AH1304">
        <v>2</v>
      </c>
      <c r="AI1304">
        <v>86296989</v>
      </c>
      <c r="AJ1304">
        <v>1138</v>
      </c>
      <c r="AK1304">
        <v>0</v>
      </c>
      <c r="AL1304">
        <v>0</v>
      </c>
      <c r="AM1304">
        <v>0</v>
      </c>
      <c r="AN1304">
        <v>0</v>
      </c>
      <c r="AO1304">
        <v>0</v>
      </c>
      <c r="AP1304">
        <v>0</v>
      </c>
      <c r="AQ1304">
        <v>0</v>
      </c>
      <c r="AR1304">
        <v>0</v>
      </c>
    </row>
    <row r="1305" spans="1:44" x14ac:dyDescent="0.2">
      <c r="A1305">
        <f>ROW(Source!A717)</f>
        <v>717</v>
      </c>
      <c r="B1305">
        <v>86296993</v>
      </c>
      <c r="C1305">
        <v>86296988</v>
      </c>
      <c r="D1305">
        <v>27377938</v>
      </c>
      <c r="E1305">
        <v>1</v>
      </c>
      <c r="F1305">
        <v>1</v>
      </c>
      <c r="G1305">
        <v>1</v>
      </c>
      <c r="H1305">
        <v>3</v>
      </c>
      <c r="I1305" t="s">
        <v>1141</v>
      </c>
      <c r="J1305" t="s">
        <v>1142</v>
      </c>
      <c r="K1305" t="s">
        <v>1143</v>
      </c>
      <c r="L1305">
        <v>1348</v>
      </c>
      <c r="N1305">
        <v>1009</v>
      </c>
      <c r="O1305" t="s">
        <v>63</v>
      </c>
      <c r="P1305" t="s">
        <v>63</v>
      </c>
      <c r="Q1305">
        <v>1000</v>
      </c>
      <c r="X1305">
        <v>1.5E-3</v>
      </c>
      <c r="Y1305">
        <v>11050</v>
      </c>
      <c r="Z1305">
        <v>0</v>
      </c>
      <c r="AA1305">
        <v>0</v>
      </c>
      <c r="AB1305">
        <v>0</v>
      </c>
      <c r="AC1305">
        <v>0</v>
      </c>
      <c r="AD1305">
        <v>1</v>
      </c>
      <c r="AE1305">
        <v>0</v>
      </c>
      <c r="AF1305" t="s">
        <v>6</v>
      </c>
      <c r="AG1305">
        <v>1.5E-3</v>
      </c>
      <c r="AH1305">
        <v>3</v>
      </c>
      <c r="AI1305">
        <v>-1</v>
      </c>
      <c r="AJ1305" t="s">
        <v>6</v>
      </c>
      <c r="AK1305">
        <v>4</v>
      </c>
      <c r="AL1305">
        <v>-16.574999999999999</v>
      </c>
      <c r="AM1305">
        <v>0</v>
      </c>
      <c r="AN1305">
        <v>0</v>
      </c>
      <c r="AO1305">
        <v>0</v>
      </c>
      <c r="AP1305">
        <v>0</v>
      </c>
      <c r="AQ1305">
        <v>0</v>
      </c>
      <c r="AR1305">
        <v>1</v>
      </c>
    </row>
    <row r="1306" spans="1:44" x14ac:dyDescent="0.2">
      <c r="A1306">
        <f>ROW(Source!A717)</f>
        <v>717</v>
      </c>
      <c r="B1306">
        <v>86296994</v>
      </c>
      <c r="C1306">
        <v>86296988</v>
      </c>
      <c r="D1306">
        <v>27385665</v>
      </c>
      <c r="E1306">
        <v>1</v>
      </c>
      <c r="F1306">
        <v>1</v>
      </c>
      <c r="G1306">
        <v>1</v>
      </c>
      <c r="H1306">
        <v>3</v>
      </c>
      <c r="I1306" t="s">
        <v>1144</v>
      </c>
      <c r="J1306" t="s">
        <v>1145</v>
      </c>
      <c r="K1306" t="s">
        <v>1146</v>
      </c>
      <c r="L1306">
        <v>1348</v>
      </c>
      <c r="N1306">
        <v>1009</v>
      </c>
      <c r="O1306" t="s">
        <v>63</v>
      </c>
      <c r="P1306" t="s">
        <v>63</v>
      </c>
      <c r="Q1306">
        <v>1000</v>
      </c>
      <c r="X1306">
        <v>8.9999999999999998E-4</v>
      </c>
      <c r="Y1306">
        <v>38800</v>
      </c>
      <c r="Z1306">
        <v>0</v>
      </c>
      <c r="AA1306">
        <v>0</v>
      </c>
      <c r="AB1306">
        <v>0</v>
      </c>
      <c r="AC1306">
        <v>0</v>
      </c>
      <c r="AD1306">
        <v>1</v>
      </c>
      <c r="AE1306">
        <v>0</v>
      </c>
      <c r="AF1306" t="s">
        <v>6</v>
      </c>
      <c r="AG1306">
        <v>8.9999999999999998E-4</v>
      </c>
      <c r="AH1306">
        <v>3</v>
      </c>
      <c r="AI1306">
        <v>-1</v>
      </c>
      <c r="AJ1306" t="s">
        <v>6</v>
      </c>
      <c r="AK1306">
        <v>4</v>
      </c>
      <c r="AL1306">
        <v>-34.92</v>
      </c>
      <c r="AM1306">
        <v>0</v>
      </c>
      <c r="AN1306">
        <v>0</v>
      </c>
      <c r="AO1306">
        <v>0</v>
      </c>
      <c r="AP1306">
        <v>0</v>
      </c>
      <c r="AQ1306">
        <v>0</v>
      </c>
      <c r="AR1306">
        <v>1</v>
      </c>
    </row>
    <row r="1307" spans="1:44" x14ac:dyDescent="0.2">
      <c r="A1307">
        <f>ROW(Source!A717)</f>
        <v>717</v>
      </c>
      <c r="B1307">
        <v>86296995</v>
      </c>
      <c r="C1307">
        <v>86296988</v>
      </c>
      <c r="D1307">
        <v>27385495</v>
      </c>
      <c r="E1307">
        <v>1</v>
      </c>
      <c r="F1307">
        <v>1</v>
      </c>
      <c r="G1307">
        <v>1</v>
      </c>
      <c r="H1307">
        <v>3</v>
      </c>
      <c r="I1307" t="s">
        <v>1147</v>
      </c>
      <c r="J1307" t="s">
        <v>1148</v>
      </c>
      <c r="K1307" t="s">
        <v>1149</v>
      </c>
      <c r="L1307">
        <v>1346</v>
      </c>
      <c r="N1307">
        <v>1009</v>
      </c>
      <c r="O1307" t="s">
        <v>182</v>
      </c>
      <c r="P1307" t="s">
        <v>182</v>
      </c>
      <c r="Q1307">
        <v>1</v>
      </c>
      <c r="X1307">
        <v>0.8</v>
      </c>
      <c r="Y1307">
        <v>66</v>
      </c>
      <c r="Z1307">
        <v>0</v>
      </c>
      <c r="AA1307">
        <v>0</v>
      </c>
      <c r="AB1307">
        <v>0</v>
      </c>
      <c r="AC1307">
        <v>0</v>
      </c>
      <c r="AD1307">
        <v>1</v>
      </c>
      <c r="AE1307">
        <v>0</v>
      </c>
      <c r="AF1307" t="s">
        <v>6</v>
      </c>
      <c r="AG1307">
        <v>0.8</v>
      </c>
      <c r="AH1307">
        <v>3</v>
      </c>
      <c r="AI1307">
        <v>-1</v>
      </c>
      <c r="AJ1307" t="s">
        <v>6</v>
      </c>
      <c r="AK1307">
        <v>4</v>
      </c>
      <c r="AL1307">
        <v>-52.800000000000004</v>
      </c>
      <c r="AM1307">
        <v>0</v>
      </c>
      <c r="AN1307">
        <v>0</v>
      </c>
      <c r="AO1307">
        <v>0</v>
      </c>
      <c r="AP1307">
        <v>0</v>
      </c>
      <c r="AQ1307">
        <v>0</v>
      </c>
      <c r="AR1307">
        <v>1</v>
      </c>
    </row>
    <row r="1308" spans="1:44" x14ac:dyDescent="0.2">
      <c r="A1308">
        <f>ROW(Source!A717)</f>
        <v>717</v>
      </c>
      <c r="B1308">
        <v>86296996</v>
      </c>
      <c r="C1308">
        <v>86296988</v>
      </c>
      <c r="D1308">
        <v>27385817</v>
      </c>
      <c r="E1308">
        <v>1</v>
      </c>
      <c r="F1308">
        <v>1</v>
      </c>
      <c r="G1308">
        <v>1</v>
      </c>
      <c r="H1308">
        <v>3</v>
      </c>
      <c r="I1308" t="s">
        <v>1150</v>
      </c>
      <c r="J1308" t="s">
        <v>1151</v>
      </c>
      <c r="K1308" t="s">
        <v>1152</v>
      </c>
      <c r="L1308">
        <v>1346</v>
      </c>
      <c r="N1308">
        <v>1009</v>
      </c>
      <c r="O1308" t="s">
        <v>182</v>
      </c>
      <c r="P1308" t="s">
        <v>182</v>
      </c>
      <c r="Q1308">
        <v>1</v>
      </c>
      <c r="X1308">
        <v>0.33</v>
      </c>
      <c r="Y1308">
        <v>17.670000000000002</v>
      </c>
      <c r="Z1308">
        <v>0</v>
      </c>
      <c r="AA1308">
        <v>0</v>
      </c>
      <c r="AB1308">
        <v>0</v>
      </c>
      <c r="AC1308">
        <v>0</v>
      </c>
      <c r="AD1308">
        <v>1</v>
      </c>
      <c r="AE1308">
        <v>0</v>
      </c>
      <c r="AF1308" t="s">
        <v>6</v>
      </c>
      <c r="AG1308">
        <v>0.33</v>
      </c>
      <c r="AH1308">
        <v>3</v>
      </c>
      <c r="AI1308">
        <v>-1</v>
      </c>
      <c r="AJ1308" t="s">
        <v>6</v>
      </c>
      <c r="AK1308">
        <v>4</v>
      </c>
      <c r="AL1308">
        <v>-5.8311000000000011</v>
      </c>
      <c r="AM1308">
        <v>0</v>
      </c>
      <c r="AN1308">
        <v>0</v>
      </c>
      <c r="AO1308">
        <v>0</v>
      </c>
      <c r="AP1308">
        <v>0</v>
      </c>
      <c r="AQ1308">
        <v>0</v>
      </c>
      <c r="AR1308">
        <v>1</v>
      </c>
    </row>
    <row r="1309" spans="1:44" x14ac:dyDescent="0.2">
      <c r="A1309">
        <f>ROW(Source!A722)</f>
        <v>722</v>
      </c>
      <c r="B1309">
        <v>86297007</v>
      </c>
      <c r="C1309">
        <v>86296999</v>
      </c>
      <c r="D1309">
        <v>27498166</v>
      </c>
      <c r="E1309">
        <v>1</v>
      </c>
      <c r="F1309">
        <v>1</v>
      </c>
      <c r="G1309">
        <v>1</v>
      </c>
      <c r="H1309">
        <v>1</v>
      </c>
      <c r="I1309" t="s">
        <v>1021</v>
      </c>
      <c r="J1309" t="s">
        <v>6</v>
      </c>
      <c r="K1309" t="s">
        <v>1022</v>
      </c>
      <c r="L1309">
        <v>1369</v>
      </c>
      <c r="N1309">
        <v>1013</v>
      </c>
      <c r="O1309" t="s">
        <v>921</v>
      </c>
      <c r="P1309" t="s">
        <v>921</v>
      </c>
      <c r="Q1309">
        <v>1</v>
      </c>
      <c r="X1309">
        <v>22.5</v>
      </c>
      <c r="Y1309">
        <v>0</v>
      </c>
      <c r="Z1309">
        <v>0</v>
      </c>
      <c r="AA1309">
        <v>0</v>
      </c>
      <c r="AB1309">
        <v>8.4499999999999993</v>
      </c>
      <c r="AC1309">
        <v>0</v>
      </c>
      <c r="AD1309">
        <v>1</v>
      </c>
      <c r="AE1309">
        <v>1</v>
      </c>
      <c r="AF1309" t="s">
        <v>6</v>
      </c>
      <c r="AG1309">
        <v>22.5</v>
      </c>
      <c r="AH1309">
        <v>2</v>
      </c>
      <c r="AI1309">
        <v>86297000</v>
      </c>
      <c r="AJ1309">
        <v>1141</v>
      </c>
      <c r="AK1309">
        <v>0</v>
      </c>
      <c r="AL1309">
        <v>0</v>
      </c>
      <c r="AM1309">
        <v>0</v>
      </c>
      <c r="AN1309">
        <v>0</v>
      </c>
      <c r="AO1309">
        <v>0</v>
      </c>
      <c r="AP1309">
        <v>0</v>
      </c>
      <c r="AQ1309">
        <v>0</v>
      </c>
      <c r="AR1309">
        <v>0</v>
      </c>
    </row>
    <row r="1310" spans="1:44" x14ac:dyDescent="0.2">
      <c r="A1310">
        <f>ROW(Source!A722)</f>
        <v>722</v>
      </c>
      <c r="B1310">
        <v>86297008</v>
      </c>
      <c r="C1310">
        <v>86296999</v>
      </c>
      <c r="D1310">
        <v>27441014</v>
      </c>
      <c r="E1310">
        <v>1</v>
      </c>
      <c r="F1310">
        <v>1</v>
      </c>
      <c r="G1310">
        <v>1</v>
      </c>
      <c r="H1310">
        <v>2</v>
      </c>
      <c r="I1310" t="s">
        <v>1023</v>
      </c>
      <c r="J1310" t="s">
        <v>1024</v>
      </c>
      <c r="K1310" t="s">
        <v>1025</v>
      </c>
      <c r="L1310">
        <v>1368</v>
      </c>
      <c r="N1310">
        <v>1011</v>
      </c>
      <c r="O1310" t="s">
        <v>927</v>
      </c>
      <c r="P1310" t="s">
        <v>927</v>
      </c>
      <c r="Q1310">
        <v>1</v>
      </c>
      <c r="X1310">
        <v>0.23</v>
      </c>
      <c r="Y1310">
        <v>0</v>
      </c>
      <c r="Z1310">
        <v>1.92</v>
      </c>
      <c r="AA1310">
        <v>0</v>
      </c>
      <c r="AB1310">
        <v>0</v>
      </c>
      <c r="AC1310">
        <v>0</v>
      </c>
      <c r="AD1310">
        <v>1</v>
      </c>
      <c r="AE1310">
        <v>0</v>
      </c>
      <c r="AF1310" t="s">
        <v>6</v>
      </c>
      <c r="AG1310">
        <v>0.23</v>
      </c>
      <c r="AH1310">
        <v>2</v>
      </c>
      <c r="AI1310">
        <v>86297001</v>
      </c>
      <c r="AJ1310">
        <v>1142</v>
      </c>
      <c r="AK1310">
        <v>0</v>
      </c>
      <c r="AL1310">
        <v>0</v>
      </c>
      <c r="AM1310">
        <v>0</v>
      </c>
      <c r="AN1310">
        <v>0</v>
      </c>
      <c r="AO1310">
        <v>0</v>
      </c>
      <c r="AP1310">
        <v>0</v>
      </c>
      <c r="AQ1310">
        <v>0</v>
      </c>
      <c r="AR1310">
        <v>0</v>
      </c>
    </row>
    <row r="1311" spans="1:44" x14ac:dyDescent="0.2">
      <c r="A1311">
        <f>ROW(Source!A722)</f>
        <v>722</v>
      </c>
      <c r="B1311">
        <v>86297009</v>
      </c>
      <c r="C1311">
        <v>86296999</v>
      </c>
      <c r="D1311">
        <v>27441093</v>
      </c>
      <c r="E1311">
        <v>1</v>
      </c>
      <c r="F1311">
        <v>1</v>
      </c>
      <c r="G1311">
        <v>1</v>
      </c>
      <c r="H1311">
        <v>2</v>
      </c>
      <c r="I1311" t="s">
        <v>1026</v>
      </c>
      <c r="J1311" t="s">
        <v>1027</v>
      </c>
      <c r="K1311" t="s">
        <v>1028</v>
      </c>
      <c r="L1311">
        <v>1368</v>
      </c>
      <c r="N1311">
        <v>1011</v>
      </c>
      <c r="O1311" t="s">
        <v>927</v>
      </c>
      <c r="P1311" t="s">
        <v>927</v>
      </c>
      <c r="Q1311">
        <v>1</v>
      </c>
      <c r="X1311">
        <v>0.33</v>
      </c>
      <c r="Y1311">
        <v>0</v>
      </c>
      <c r="Z1311">
        <v>4.33</v>
      </c>
      <c r="AA1311">
        <v>0</v>
      </c>
      <c r="AB1311">
        <v>0</v>
      </c>
      <c r="AC1311">
        <v>0</v>
      </c>
      <c r="AD1311">
        <v>1</v>
      </c>
      <c r="AE1311">
        <v>0</v>
      </c>
      <c r="AF1311" t="s">
        <v>6</v>
      </c>
      <c r="AG1311">
        <v>0.33</v>
      </c>
      <c r="AH1311">
        <v>2</v>
      </c>
      <c r="AI1311">
        <v>86297002</v>
      </c>
      <c r="AJ1311">
        <v>1143</v>
      </c>
      <c r="AK1311">
        <v>0</v>
      </c>
      <c r="AL1311">
        <v>0</v>
      </c>
      <c r="AM1311">
        <v>0</v>
      </c>
      <c r="AN1311">
        <v>0</v>
      </c>
      <c r="AO1311">
        <v>0</v>
      </c>
      <c r="AP1311">
        <v>0</v>
      </c>
      <c r="AQ1311">
        <v>0</v>
      </c>
      <c r="AR1311">
        <v>0</v>
      </c>
    </row>
    <row r="1312" spans="1:44" x14ac:dyDescent="0.2">
      <c r="A1312">
        <f>ROW(Source!A722)</f>
        <v>722</v>
      </c>
      <c r="B1312">
        <v>86297010</v>
      </c>
      <c r="C1312">
        <v>86296999</v>
      </c>
      <c r="D1312">
        <v>27441327</v>
      </c>
      <c r="E1312">
        <v>1</v>
      </c>
      <c r="F1312">
        <v>1</v>
      </c>
      <c r="G1312">
        <v>1</v>
      </c>
      <c r="H1312">
        <v>2</v>
      </c>
      <c r="I1312" t="s">
        <v>936</v>
      </c>
      <c r="J1312" t="s">
        <v>937</v>
      </c>
      <c r="K1312" t="s">
        <v>938</v>
      </c>
      <c r="L1312">
        <v>1368</v>
      </c>
      <c r="N1312">
        <v>1011</v>
      </c>
      <c r="O1312" t="s">
        <v>927</v>
      </c>
      <c r="P1312" t="s">
        <v>927</v>
      </c>
      <c r="Q1312">
        <v>1</v>
      </c>
      <c r="X1312">
        <v>0.36</v>
      </c>
      <c r="Y1312">
        <v>0</v>
      </c>
      <c r="Z1312">
        <v>93.37</v>
      </c>
      <c r="AA1312">
        <v>11.69</v>
      </c>
      <c r="AB1312">
        <v>0</v>
      </c>
      <c r="AC1312">
        <v>0</v>
      </c>
      <c r="AD1312">
        <v>1</v>
      </c>
      <c r="AE1312">
        <v>0</v>
      </c>
      <c r="AF1312" t="s">
        <v>6</v>
      </c>
      <c r="AG1312">
        <v>0.36</v>
      </c>
      <c r="AH1312">
        <v>2</v>
      </c>
      <c r="AI1312">
        <v>86297003</v>
      </c>
      <c r="AJ1312">
        <v>1144</v>
      </c>
      <c r="AK1312">
        <v>0</v>
      </c>
      <c r="AL1312">
        <v>0</v>
      </c>
      <c r="AM1312">
        <v>0</v>
      </c>
      <c r="AN1312">
        <v>0</v>
      </c>
      <c r="AO1312">
        <v>0</v>
      </c>
      <c r="AP1312">
        <v>0</v>
      </c>
      <c r="AQ1312">
        <v>0</v>
      </c>
      <c r="AR1312">
        <v>0</v>
      </c>
    </row>
    <row r="1313" spans="1:44" x14ac:dyDescent="0.2">
      <c r="A1313">
        <f>ROW(Source!A722)</f>
        <v>722</v>
      </c>
      <c r="B1313">
        <v>86297011</v>
      </c>
      <c r="C1313">
        <v>86296999</v>
      </c>
      <c r="D1313">
        <v>27377051</v>
      </c>
      <c r="E1313">
        <v>1</v>
      </c>
      <c r="F1313">
        <v>1</v>
      </c>
      <c r="G1313">
        <v>1</v>
      </c>
      <c r="H1313">
        <v>3</v>
      </c>
      <c r="I1313" t="s">
        <v>1153</v>
      </c>
      <c r="J1313" t="s">
        <v>1154</v>
      </c>
      <c r="K1313" t="s">
        <v>1155</v>
      </c>
      <c r="L1313">
        <v>1348</v>
      </c>
      <c r="N1313">
        <v>1009</v>
      </c>
      <c r="O1313" t="s">
        <v>63</v>
      </c>
      <c r="P1313" t="s">
        <v>63</v>
      </c>
      <c r="Q1313">
        <v>1000</v>
      </c>
      <c r="X1313">
        <v>3.0999999999999999E-3</v>
      </c>
      <c r="Y1313">
        <v>6024.94</v>
      </c>
      <c r="Z1313">
        <v>0</v>
      </c>
      <c r="AA1313">
        <v>0</v>
      </c>
      <c r="AB1313">
        <v>0</v>
      </c>
      <c r="AC1313">
        <v>0</v>
      </c>
      <c r="AD1313">
        <v>1</v>
      </c>
      <c r="AE1313">
        <v>0</v>
      </c>
      <c r="AF1313" t="s">
        <v>6</v>
      </c>
      <c r="AG1313">
        <v>3.0999999999999999E-3</v>
      </c>
      <c r="AH1313">
        <v>3</v>
      </c>
      <c r="AI1313">
        <v>-1</v>
      </c>
      <c r="AJ1313" t="s">
        <v>6</v>
      </c>
      <c r="AK1313">
        <v>4</v>
      </c>
      <c r="AL1313">
        <v>-18.677313999999999</v>
      </c>
      <c r="AM1313">
        <v>0</v>
      </c>
      <c r="AN1313">
        <v>0</v>
      </c>
      <c r="AO1313">
        <v>0</v>
      </c>
      <c r="AP1313">
        <v>0</v>
      </c>
      <c r="AQ1313">
        <v>0</v>
      </c>
      <c r="AR1313">
        <v>1</v>
      </c>
    </row>
    <row r="1314" spans="1:44" x14ac:dyDescent="0.2">
      <c r="A1314">
        <f>ROW(Source!A722)</f>
        <v>722</v>
      </c>
      <c r="B1314">
        <v>86297012</v>
      </c>
      <c r="C1314">
        <v>86296999</v>
      </c>
      <c r="D1314">
        <v>27375912</v>
      </c>
      <c r="E1314">
        <v>1</v>
      </c>
      <c r="F1314">
        <v>1</v>
      </c>
      <c r="G1314">
        <v>1</v>
      </c>
      <c r="H1314">
        <v>3</v>
      </c>
      <c r="I1314" t="s">
        <v>1156</v>
      </c>
      <c r="J1314" t="s">
        <v>1157</v>
      </c>
      <c r="K1314" t="s">
        <v>1158</v>
      </c>
      <c r="L1314">
        <v>1348</v>
      </c>
      <c r="N1314">
        <v>1009</v>
      </c>
      <c r="O1314" t="s">
        <v>63</v>
      </c>
      <c r="P1314" t="s">
        <v>63</v>
      </c>
      <c r="Q1314">
        <v>1000</v>
      </c>
      <c r="X1314">
        <v>2.5799999999999998E-3</v>
      </c>
      <c r="Y1314">
        <v>1695</v>
      </c>
      <c r="Z1314">
        <v>0</v>
      </c>
      <c r="AA1314">
        <v>0</v>
      </c>
      <c r="AB1314">
        <v>0</v>
      </c>
      <c r="AC1314">
        <v>0</v>
      </c>
      <c r="AD1314">
        <v>1</v>
      </c>
      <c r="AE1314">
        <v>0</v>
      </c>
      <c r="AF1314" t="s">
        <v>6</v>
      </c>
      <c r="AG1314">
        <v>2.5799999999999998E-3</v>
      </c>
      <c r="AH1314">
        <v>3</v>
      </c>
      <c r="AI1314">
        <v>-1</v>
      </c>
      <c r="AJ1314" t="s">
        <v>6</v>
      </c>
      <c r="AK1314">
        <v>4</v>
      </c>
      <c r="AL1314">
        <v>-4.3731</v>
      </c>
      <c r="AM1314">
        <v>0</v>
      </c>
      <c r="AN1314">
        <v>0</v>
      </c>
      <c r="AO1314">
        <v>0</v>
      </c>
      <c r="AP1314">
        <v>0</v>
      </c>
      <c r="AQ1314">
        <v>0</v>
      </c>
      <c r="AR1314">
        <v>1</v>
      </c>
    </row>
    <row r="1315" spans="1:44" x14ac:dyDescent="0.2">
      <c r="A1315">
        <f>ROW(Source!A722)</f>
        <v>722</v>
      </c>
      <c r="B1315">
        <v>86297013</v>
      </c>
      <c r="C1315">
        <v>86296999</v>
      </c>
      <c r="D1315">
        <v>27378501</v>
      </c>
      <c r="E1315">
        <v>1</v>
      </c>
      <c r="F1315">
        <v>1</v>
      </c>
      <c r="G1315">
        <v>1</v>
      </c>
      <c r="H1315">
        <v>3</v>
      </c>
      <c r="I1315" t="s">
        <v>1083</v>
      </c>
      <c r="J1315" t="s">
        <v>1084</v>
      </c>
      <c r="K1315" t="s">
        <v>1085</v>
      </c>
      <c r="L1315">
        <v>1348</v>
      </c>
      <c r="N1315">
        <v>1009</v>
      </c>
      <c r="O1315" t="s">
        <v>63</v>
      </c>
      <c r="P1315" t="s">
        <v>63</v>
      </c>
      <c r="Q1315">
        <v>1000</v>
      </c>
      <c r="X1315">
        <v>7.4999999999999997E-3</v>
      </c>
      <c r="Y1315">
        <v>9100</v>
      </c>
      <c r="Z1315">
        <v>0</v>
      </c>
      <c r="AA1315">
        <v>0</v>
      </c>
      <c r="AB1315">
        <v>0</v>
      </c>
      <c r="AC1315">
        <v>0</v>
      </c>
      <c r="AD1315">
        <v>1</v>
      </c>
      <c r="AE1315">
        <v>0</v>
      </c>
      <c r="AF1315" t="s">
        <v>6</v>
      </c>
      <c r="AG1315">
        <v>7.4999999999999997E-3</v>
      </c>
      <c r="AH1315">
        <v>3</v>
      </c>
      <c r="AI1315">
        <v>-1</v>
      </c>
      <c r="AJ1315" t="s">
        <v>6</v>
      </c>
      <c r="AK1315">
        <v>4</v>
      </c>
      <c r="AL1315">
        <v>-68.25</v>
      </c>
      <c r="AM1315">
        <v>0</v>
      </c>
      <c r="AN1315">
        <v>0</v>
      </c>
      <c r="AO1315">
        <v>0</v>
      </c>
      <c r="AP1315">
        <v>0</v>
      </c>
      <c r="AQ1315">
        <v>0</v>
      </c>
      <c r="AR1315">
        <v>1</v>
      </c>
    </row>
    <row r="1316" spans="1:44" x14ac:dyDescent="0.2">
      <c r="A1316">
        <f>ROW(Source!A722)</f>
        <v>722</v>
      </c>
      <c r="B1316">
        <v>86297014</v>
      </c>
      <c r="C1316">
        <v>86296999</v>
      </c>
      <c r="D1316">
        <v>27373116</v>
      </c>
      <c r="E1316">
        <v>1</v>
      </c>
      <c r="F1316">
        <v>1</v>
      </c>
      <c r="G1316">
        <v>1</v>
      </c>
      <c r="H1316">
        <v>3</v>
      </c>
      <c r="I1316" t="s">
        <v>1159</v>
      </c>
      <c r="J1316" t="s">
        <v>1160</v>
      </c>
      <c r="K1316" t="s">
        <v>1161</v>
      </c>
      <c r="L1316">
        <v>1327</v>
      </c>
      <c r="N1316">
        <v>1005</v>
      </c>
      <c r="O1316" t="s">
        <v>661</v>
      </c>
      <c r="P1316" t="s">
        <v>661</v>
      </c>
      <c r="Q1316">
        <v>1</v>
      </c>
      <c r="X1316">
        <v>1.45</v>
      </c>
      <c r="Y1316">
        <v>5.29</v>
      </c>
      <c r="Z1316">
        <v>0</v>
      </c>
      <c r="AA1316">
        <v>0</v>
      </c>
      <c r="AB1316">
        <v>0</v>
      </c>
      <c r="AC1316">
        <v>0</v>
      </c>
      <c r="AD1316">
        <v>1</v>
      </c>
      <c r="AE1316">
        <v>0</v>
      </c>
      <c r="AF1316" t="s">
        <v>6</v>
      </c>
      <c r="AG1316">
        <v>1.45</v>
      </c>
      <c r="AH1316">
        <v>3</v>
      </c>
      <c r="AI1316">
        <v>-1</v>
      </c>
      <c r="AJ1316" t="s">
        <v>6</v>
      </c>
      <c r="AK1316">
        <v>4</v>
      </c>
      <c r="AL1316">
        <v>-7.6704999999999997</v>
      </c>
      <c r="AM1316">
        <v>0</v>
      </c>
      <c r="AN1316">
        <v>0</v>
      </c>
      <c r="AO1316">
        <v>0</v>
      </c>
      <c r="AP1316">
        <v>0</v>
      </c>
      <c r="AQ1316">
        <v>0</v>
      </c>
      <c r="AR1316">
        <v>1</v>
      </c>
    </row>
    <row r="1317" spans="1:44" x14ac:dyDescent="0.2">
      <c r="A1317">
        <f>ROW(Source!A722)</f>
        <v>722</v>
      </c>
      <c r="B1317">
        <v>86297015</v>
      </c>
      <c r="C1317">
        <v>86296999</v>
      </c>
      <c r="D1317">
        <v>27378576</v>
      </c>
      <c r="E1317">
        <v>1</v>
      </c>
      <c r="F1317">
        <v>1</v>
      </c>
      <c r="G1317">
        <v>1</v>
      </c>
      <c r="H1317">
        <v>3</v>
      </c>
      <c r="I1317" t="s">
        <v>1040</v>
      </c>
      <c r="J1317" t="s">
        <v>1041</v>
      </c>
      <c r="K1317" t="s">
        <v>62</v>
      </c>
      <c r="L1317">
        <v>1348</v>
      </c>
      <c r="N1317">
        <v>1009</v>
      </c>
      <c r="O1317" t="s">
        <v>63</v>
      </c>
      <c r="P1317" t="s">
        <v>63</v>
      </c>
      <c r="Q1317">
        <v>1000</v>
      </c>
      <c r="X1317">
        <v>3.0000000000000001E-3</v>
      </c>
      <c r="Y1317">
        <v>12050</v>
      </c>
      <c r="Z1317">
        <v>0</v>
      </c>
      <c r="AA1317">
        <v>0</v>
      </c>
      <c r="AB1317">
        <v>0</v>
      </c>
      <c r="AC1317">
        <v>0</v>
      </c>
      <c r="AD1317">
        <v>1</v>
      </c>
      <c r="AE1317">
        <v>0</v>
      </c>
      <c r="AF1317" t="s">
        <v>6</v>
      </c>
      <c r="AG1317">
        <v>3.0000000000000001E-3</v>
      </c>
      <c r="AH1317">
        <v>3</v>
      </c>
      <c r="AI1317">
        <v>-1</v>
      </c>
      <c r="AJ1317" t="s">
        <v>6</v>
      </c>
      <c r="AK1317">
        <v>4</v>
      </c>
      <c r="AL1317">
        <v>-36.15</v>
      </c>
      <c r="AM1317">
        <v>0</v>
      </c>
      <c r="AN1317">
        <v>0</v>
      </c>
      <c r="AO1317">
        <v>0</v>
      </c>
      <c r="AP1317">
        <v>0</v>
      </c>
      <c r="AQ1317">
        <v>0</v>
      </c>
      <c r="AR1317">
        <v>1</v>
      </c>
    </row>
    <row r="1318" spans="1:44" x14ac:dyDescent="0.2">
      <c r="A1318">
        <f>ROW(Source!A722)</f>
        <v>722</v>
      </c>
      <c r="B1318">
        <v>86297016</v>
      </c>
      <c r="C1318">
        <v>86296999</v>
      </c>
      <c r="D1318">
        <v>27379628</v>
      </c>
      <c r="E1318">
        <v>1</v>
      </c>
      <c r="F1318">
        <v>1</v>
      </c>
      <c r="G1318">
        <v>1</v>
      </c>
      <c r="H1318">
        <v>3</v>
      </c>
      <c r="I1318" t="s">
        <v>67</v>
      </c>
      <c r="J1318" t="s">
        <v>69</v>
      </c>
      <c r="K1318" t="s">
        <v>1162</v>
      </c>
      <c r="L1318">
        <v>1339</v>
      </c>
      <c r="N1318">
        <v>1007</v>
      </c>
      <c r="O1318" t="s">
        <v>32</v>
      </c>
      <c r="P1318" t="s">
        <v>32</v>
      </c>
      <c r="Q1318">
        <v>1</v>
      </c>
      <c r="X1318">
        <v>0.93</v>
      </c>
      <c r="Y1318">
        <v>1980</v>
      </c>
      <c r="Z1318">
        <v>0</v>
      </c>
      <c r="AA1318">
        <v>0</v>
      </c>
      <c r="AB1318">
        <v>0</v>
      </c>
      <c r="AC1318">
        <v>0</v>
      </c>
      <c r="AD1318">
        <v>1</v>
      </c>
      <c r="AE1318">
        <v>0</v>
      </c>
      <c r="AF1318" t="s">
        <v>6</v>
      </c>
      <c r="AG1318">
        <v>0.93</v>
      </c>
      <c r="AH1318">
        <v>2</v>
      </c>
      <c r="AI1318">
        <v>86297005</v>
      </c>
      <c r="AJ1318">
        <v>1146</v>
      </c>
      <c r="AK1318">
        <v>3</v>
      </c>
      <c r="AL1318">
        <v>-1841.4</v>
      </c>
      <c r="AM1318">
        <v>0</v>
      </c>
      <c r="AN1318">
        <v>0</v>
      </c>
      <c r="AO1318">
        <v>0</v>
      </c>
      <c r="AP1318">
        <v>0</v>
      </c>
      <c r="AQ1318">
        <v>0</v>
      </c>
      <c r="AR1318">
        <v>1</v>
      </c>
    </row>
    <row r="1319" spans="1:44" x14ac:dyDescent="0.2">
      <c r="A1319">
        <f>ROW(Source!A722)</f>
        <v>722</v>
      </c>
      <c r="B1319">
        <v>86297017</v>
      </c>
      <c r="C1319">
        <v>86296999</v>
      </c>
      <c r="D1319">
        <v>27379793</v>
      </c>
      <c r="E1319">
        <v>1</v>
      </c>
      <c r="F1319">
        <v>1</v>
      </c>
      <c r="G1319">
        <v>1</v>
      </c>
      <c r="H1319">
        <v>3</v>
      </c>
      <c r="I1319" t="s">
        <v>1163</v>
      </c>
      <c r="J1319" t="s">
        <v>1164</v>
      </c>
      <c r="K1319" t="s">
        <v>1165</v>
      </c>
      <c r="L1319">
        <v>1339</v>
      </c>
      <c r="N1319">
        <v>1007</v>
      </c>
      <c r="O1319" t="s">
        <v>32</v>
      </c>
      <c r="P1319" t="s">
        <v>32</v>
      </c>
      <c r="Q1319">
        <v>1</v>
      </c>
      <c r="X1319">
        <v>0.12</v>
      </c>
      <c r="Y1319">
        <v>1320</v>
      </c>
      <c r="Z1319">
        <v>0</v>
      </c>
      <c r="AA1319">
        <v>0</v>
      </c>
      <c r="AB1319">
        <v>0</v>
      </c>
      <c r="AC1319">
        <v>0</v>
      </c>
      <c r="AD1319">
        <v>1</v>
      </c>
      <c r="AE1319">
        <v>0</v>
      </c>
      <c r="AF1319" t="s">
        <v>6</v>
      </c>
      <c r="AG1319">
        <v>0.12</v>
      </c>
      <c r="AH1319">
        <v>3</v>
      </c>
      <c r="AI1319">
        <v>-1</v>
      </c>
      <c r="AJ1319" t="s">
        <v>6</v>
      </c>
      <c r="AK1319">
        <v>4</v>
      </c>
      <c r="AL1319">
        <v>-158.4</v>
      </c>
      <c r="AM1319">
        <v>0</v>
      </c>
      <c r="AN1319">
        <v>0</v>
      </c>
      <c r="AO1319">
        <v>0</v>
      </c>
      <c r="AP1319">
        <v>0</v>
      </c>
      <c r="AQ1319">
        <v>0</v>
      </c>
      <c r="AR1319">
        <v>1</v>
      </c>
    </row>
    <row r="1320" spans="1:44" x14ac:dyDescent="0.2">
      <c r="A1320">
        <f>ROW(Source!A722)</f>
        <v>722</v>
      </c>
      <c r="B1320">
        <v>86297018</v>
      </c>
      <c r="C1320">
        <v>86296999</v>
      </c>
      <c r="D1320">
        <v>27379709</v>
      </c>
      <c r="E1320">
        <v>1</v>
      </c>
      <c r="F1320">
        <v>1</v>
      </c>
      <c r="G1320">
        <v>1</v>
      </c>
      <c r="H1320">
        <v>3</v>
      </c>
      <c r="I1320" t="s">
        <v>1166</v>
      </c>
      <c r="J1320" t="s">
        <v>1167</v>
      </c>
      <c r="K1320" t="s">
        <v>1168</v>
      </c>
      <c r="L1320">
        <v>1339</v>
      </c>
      <c r="N1320">
        <v>1007</v>
      </c>
      <c r="O1320" t="s">
        <v>32</v>
      </c>
      <c r="P1320" t="s">
        <v>32</v>
      </c>
      <c r="Q1320">
        <v>1</v>
      </c>
      <c r="X1320">
        <v>0.01</v>
      </c>
      <c r="Y1320">
        <v>832.7</v>
      </c>
      <c r="Z1320">
        <v>0</v>
      </c>
      <c r="AA1320">
        <v>0</v>
      </c>
      <c r="AB1320">
        <v>0</v>
      </c>
      <c r="AC1320">
        <v>0</v>
      </c>
      <c r="AD1320">
        <v>1</v>
      </c>
      <c r="AE1320">
        <v>0</v>
      </c>
      <c r="AF1320" t="s">
        <v>6</v>
      </c>
      <c r="AG1320">
        <v>0.01</v>
      </c>
      <c r="AH1320">
        <v>3</v>
      </c>
      <c r="AI1320">
        <v>-1</v>
      </c>
      <c r="AJ1320" t="s">
        <v>6</v>
      </c>
      <c r="AK1320">
        <v>4</v>
      </c>
      <c r="AL1320">
        <v>-8.327</v>
      </c>
      <c r="AM1320">
        <v>0</v>
      </c>
      <c r="AN1320">
        <v>0</v>
      </c>
      <c r="AO1320">
        <v>0</v>
      </c>
      <c r="AP1320">
        <v>0</v>
      </c>
      <c r="AQ1320">
        <v>0</v>
      </c>
      <c r="AR1320">
        <v>1</v>
      </c>
    </row>
    <row r="1321" spans="1:44" x14ac:dyDescent="0.2">
      <c r="A1321">
        <f>ROW(Source!A722)</f>
        <v>722</v>
      </c>
      <c r="B1321">
        <v>86297019</v>
      </c>
      <c r="C1321">
        <v>86296999</v>
      </c>
      <c r="D1321">
        <v>27386984</v>
      </c>
      <c r="E1321">
        <v>1</v>
      </c>
      <c r="F1321">
        <v>1</v>
      </c>
      <c r="G1321">
        <v>1</v>
      </c>
      <c r="H1321">
        <v>3</v>
      </c>
      <c r="I1321" t="s">
        <v>723</v>
      </c>
      <c r="J1321" t="s">
        <v>725</v>
      </c>
      <c r="K1321" t="s">
        <v>724</v>
      </c>
      <c r="L1321">
        <v>1348</v>
      </c>
      <c r="N1321">
        <v>1009</v>
      </c>
      <c r="O1321" t="s">
        <v>63</v>
      </c>
      <c r="P1321" t="s">
        <v>63</v>
      </c>
      <c r="Q1321">
        <v>1000</v>
      </c>
      <c r="X1321">
        <v>3.0100000000000001E-3</v>
      </c>
      <c r="Y1321">
        <v>13855.02</v>
      </c>
      <c r="Z1321">
        <v>0</v>
      </c>
      <c r="AA1321">
        <v>0</v>
      </c>
      <c r="AB1321">
        <v>0</v>
      </c>
      <c r="AC1321">
        <v>0</v>
      </c>
      <c r="AD1321">
        <v>1</v>
      </c>
      <c r="AE1321">
        <v>0</v>
      </c>
      <c r="AF1321" t="s">
        <v>6</v>
      </c>
      <c r="AG1321">
        <v>3.0100000000000001E-3</v>
      </c>
      <c r="AH1321">
        <v>2</v>
      </c>
      <c r="AI1321">
        <v>86297006</v>
      </c>
      <c r="AJ1321">
        <v>1147</v>
      </c>
      <c r="AK1321">
        <v>3</v>
      </c>
      <c r="AL1321">
        <v>-41.7036102</v>
      </c>
      <c r="AM1321">
        <v>0</v>
      </c>
      <c r="AN1321">
        <v>0</v>
      </c>
      <c r="AO1321">
        <v>0</v>
      </c>
      <c r="AP1321">
        <v>0</v>
      </c>
      <c r="AQ1321">
        <v>0</v>
      </c>
      <c r="AR1321">
        <v>1</v>
      </c>
    </row>
    <row r="1322" spans="1:44" x14ac:dyDescent="0.2">
      <c r="A1322">
        <f>ROW(Source!A723)</f>
        <v>723</v>
      </c>
      <c r="B1322">
        <v>86297007</v>
      </c>
      <c r="C1322">
        <v>86296999</v>
      </c>
      <c r="D1322">
        <v>27498166</v>
      </c>
      <c r="E1322">
        <v>1</v>
      </c>
      <c r="F1322">
        <v>1</v>
      </c>
      <c r="G1322">
        <v>1</v>
      </c>
      <c r="H1322">
        <v>1</v>
      </c>
      <c r="I1322" t="s">
        <v>1021</v>
      </c>
      <c r="J1322" t="s">
        <v>6</v>
      </c>
      <c r="K1322" t="s">
        <v>1022</v>
      </c>
      <c r="L1322">
        <v>1369</v>
      </c>
      <c r="N1322">
        <v>1013</v>
      </c>
      <c r="O1322" t="s">
        <v>921</v>
      </c>
      <c r="P1322" t="s">
        <v>921</v>
      </c>
      <c r="Q1322">
        <v>1</v>
      </c>
      <c r="X1322">
        <v>22.5</v>
      </c>
      <c r="Y1322">
        <v>0</v>
      </c>
      <c r="Z1322">
        <v>0</v>
      </c>
      <c r="AA1322">
        <v>0</v>
      </c>
      <c r="AB1322">
        <v>8.4499999999999993</v>
      </c>
      <c r="AC1322">
        <v>0</v>
      </c>
      <c r="AD1322">
        <v>1</v>
      </c>
      <c r="AE1322">
        <v>1</v>
      </c>
      <c r="AF1322" t="s">
        <v>6</v>
      </c>
      <c r="AG1322">
        <v>22.5</v>
      </c>
      <c r="AH1322">
        <v>2</v>
      </c>
      <c r="AI1322">
        <v>86297000</v>
      </c>
      <c r="AJ1322">
        <v>1148</v>
      </c>
      <c r="AK1322">
        <v>0</v>
      </c>
      <c r="AL1322">
        <v>0</v>
      </c>
      <c r="AM1322">
        <v>0</v>
      </c>
      <c r="AN1322">
        <v>0</v>
      </c>
      <c r="AO1322">
        <v>0</v>
      </c>
      <c r="AP1322">
        <v>0</v>
      </c>
      <c r="AQ1322">
        <v>0</v>
      </c>
      <c r="AR1322">
        <v>0</v>
      </c>
    </row>
    <row r="1323" spans="1:44" x14ac:dyDescent="0.2">
      <c r="A1323">
        <f>ROW(Source!A723)</f>
        <v>723</v>
      </c>
      <c r="B1323">
        <v>86297008</v>
      </c>
      <c r="C1323">
        <v>86296999</v>
      </c>
      <c r="D1323">
        <v>27441014</v>
      </c>
      <c r="E1323">
        <v>1</v>
      </c>
      <c r="F1323">
        <v>1</v>
      </c>
      <c r="G1323">
        <v>1</v>
      </c>
      <c r="H1323">
        <v>2</v>
      </c>
      <c r="I1323" t="s">
        <v>1023</v>
      </c>
      <c r="J1323" t="s">
        <v>1024</v>
      </c>
      <c r="K1323" t="s">
        <v>1025</v>
      </c>
      <c r="L1323">
        <v>1368</v>
      </c>
      <c r="N1323">
        <v>1011</v>
      </c>
      <c r="O1323" t="s">
        <v>927</v>
      </c>
      <c r="P1323" t="s">
        <v>927</v>
      </c>
      <c r="Q1323">
        <v>1</v>
      </c>
      <c r="X1323">
        <v>0.23</v>
      </c>
      <c r="Y1323">
        <v>0</v>
      </c>
      <c r="Z1323">
        <v>1.92</v>
      </c>
      <c r="AA1323">
        <v>0</v>
      </c>
      <c r="AB1323">
        <v>0</v>
      </c>
      <c r="AC1323">
        <v>0</v>
      </c>
      <c r="AD1323">
        <v>1</v>
      </c>
      <c r="AE1323">
        <v>0</v>
      </c>
      <c r="AF1323" t="s">
        <v>6</v>
      </c>
      <c r="AG1323">
        <v>0.23</v>
      </c>
      <c r="AH1323">
        <v>2</v>
      </c>
      <c r="AI1323">
        <v>86297001</v>
      </c>
      <c r="AJ1323">
        <v>1149</v>
      </c>
      <c r="AK1323">
        <v>0</v>
      </c>
      <c r="AL1323">
        <v>0</v>
      </c>
      <c r="AM1323">
        <v>0</v>
      </c>
      <c r="AN1323">
        <v>0</v>
      </c>
      <c r="AO1323">
        <v>0</v>
      </c>
      <c r="AP1323">
        <v>0</v>
      </c>
      <c r="AQ1323">
        <v>0</v>
      </c>
      <c r="AR1323">
        <v>0</v>
      </c>
    </row>
    <row r="1324" spans="1:44" x14ac:dyDescent="0.2">
      <c r="A1324">
        <f>ROW(Source!A723)</f>
        <v>723</v>
      </c>
      <c r="B1324">
        <v>86297009</v>
      </c>
      <c r="C1324">
        <v>86296999</v>
      </c>
      <c r="D1324">
        <v>27441093</v>
      </c>
      <c r="E1324">
        <v>1</v>
      </c>
      <c r="F1324">
        <v>1</v>
      </c>
      <c r="G1324">
        <v>1</v>
      </c>
      <c r="H1324">
        <v>2</v>
      </c>
      <c r="I1324" t="s">
        <v>1026</v>
      </c>
      <c r="J1324" t="s">
        <v>1027</v>
      </c>
      <c r="K1324" t="s">
        <v>1028</v>
      </c>
      <c r="L1324">
        <v>1368</v>
      </c>
      <c r="N1324">
        <v>1011</v>
      </c>
      <c r="O1324" t="s">
        <v>927</v>
      </c>
      <c r="P1324" t="s">
        <v>927</v>
      </c>
      <c r="Q1324">
        <v>1</v>
      </c>
      <c r="X1324">
        <v>0.33</v>
      </c>
      <c r="Y1324">
        <v>0</v>
      </c>
      <c r="Z1324">
        <v>4.33</v>
      </c>
      <c r="AA1324">
        <v>0</v>
      </c>
      <c r="AB1324">
        <v>0</v>
      </c>
      <c r="AC1324">
        <v>0</v>
      </c>
      <c r="AD1324">
        <v>1</v>
      </c>
      <c r="AE1324">
        <v>0</v>
      </c>
      <c r="AF1324" t="s">
        <v>6</v>
      </c>
      <c r="AG1324">
        <v>0.33</v>
      </c>
      <c r="AH1324">
        <v>2</v>
      </c>
      <c r="AI1324">
        <v>86297002</v>
      </c>
      <c r="AJ1324">
        <v>1150</v>
      </c>
      <c r="AK1324">
        <v>0</v>
      </c>
      <c r="AL1324">
        <v>0</v>
      </c>
      <c r="AM1324">
        <v>0</v>
      </c>
      <c r="AN1324">
        <v>0</v>
      </c>
      <c r="AO1324">
        <v>0</v>
      </c>
      <c r="AP1324">
        <v>0</v>
      </c>
      <c r="AQ1324">
        <v>0</v>
      </c>
      <c r="AR1324">
        <v>0</v>
      </c>
    </row>
    <row r="1325" spans="1:44" x14ac:dyDescent="0.2">
      <c r="A1325">
        <f>ROW(Source!A723)</f>
        <v>723</v>
      </c>
      <c r="B1325">
        <v>86297010</v>
      </c>
      <c r="C1325">
        <v>86296999</v>
      </c>
      <c r="D1325">
        <v>27441327</v>
      </c>
      <c r="E1325">
        <v>1</v>
      </c>
      <c r="F1325">
        <v>1</v>
      </c>
      <c r="G1325">
        <v>1</v>
      </c>
      <c r="H1325">
        <v>2</v>
      </c>
      <c r="I1325" t="s">
        <v>936</v>
      </c>
      <c r="J1325" t="s">
        <v>937</v>
      </c>
      <c r="K1325" t="s">
        <v>938</v>
      </c>
      <c r="L1325">
        <v>1368</v>
      </c>
      <c r="N1325">
        <v>1011</v>
      </c>
      <c r="O1325" t="s">
        <v>927</v>
      </c>
      <c r="P1325" t="s">
        <v>927</v>
      </c>
      <c r="Q1325">
        <v>1</v>
      </c>
      <c r="X1325">
        <v>0.36</v>
      </c>
      <c r="Y1325">
        <v>0</v>
      </c>
      <c r="Z1325">
        <v>93.37</v>
      </c>
      <c r="AA1325">
        <v>11.69</v>
      </c>
      <c r="AB1325">
        <v>0</v>
      </c>
      <c r="AC1325">
        <v>0</v>
      </c>
      <c r="AD1325">
        <v>1</v>
      </c>
      <c r="AE1325">
        <v>0</v>
      </c>
      <c r="AF1325" t="s">
        <v>6</v>
      </c>
      <c r="AG1325">
        <v>0.36</v>
      </c>
      <c r="AH1325">
        <v>2</v>
      </c>
      <c r="AI1325">
        <v>86297003</v>
      </c>
      <c r="AJ1325">
        <v>1151</v>
      </c>
      <c r="AK1325">
        <v>0</v>
      </c>
      <c r="AL1325">
        <v>0</v>
      </c>
      <c r="AM1325">
        <v>0</v>
      </c>
      <c r="AN1325">
        <v>0</v>
      </c>
      <c r="AO1325">
        <v>0</v>
      </c>
      <c r="AP1325">
        <v>0</v>
      </c>
      <c r="AQ1325">
        <v>0</v>
      </c>
      <c r="AR1325">
        <v>0</v>
      </c>
    </row>
    <row r="1326" spans="1:44" x14ac:dyDescent="0.2">
      <c r="A1326">
        <f>ROW(Source!A723)</f>
        <v>723</v>
      </c>
      <c r="B1326">
        <v>86297011</v>
      </c>
      <c r="C1326">
        <v>86296999</v>
      </c>
      <c r="D1326">
        <v>27377051</v>
      </c>
      <c r="E1326">
        <v>1</v>
      </c>
      <c r="F1326">
        <v>1</v>
      </c>
      <c r="G1326">
        <v>1</v>
      </c>
      <c r="H1326">
        <v>3</v>
      </c>
      <c r="I1326" t="s">
        <v>1153</v>
      </c>
      <c r="J1326" t="s">
        <v>1154</v>
      </c>
      <c r="K1326" t="s">
        <v>1155</v>
      </c>
      <c r="L1326">
        <v>1348</v>
      </c>
      <c r="N1326">
        <v>1009</v>
      </c>
      <c r="O1326" t="s">
        <v>63</v>
      </c>
      <c r="P1326" t="s">
        <v>63</v>
      </c>
      <c r="Q1326">
        <v>1000</v>
      </c>
      <c r="X1326">
        <v>3.0999999999999999E-3</v>
      </c>
      <c r="Y1326">
        <v>6024.94</v>
      </c>
      <c r="Z1326">
        <v>0</v>
      </c>
      <c r="AA1326">
        <v>0</v>
      </c>
      <c r="AB1326">
        <v>0</v>
      </c>
      <c r="AC1326">
        <v>0</v>
      </c>
      <c r="AD1326">
        <v>1</v>
      </c>
      <c r="AE1326">
        <v>0</v>
      </c>
      <c r="AF1326" t="s">
        <v>6</v>
      </c>
      <c r="AG1326">
        <v>3.0999999999999999E-3</v>
      </c>
      <c r="AH1326">
        <v>3</v>
      </c>
      <c r="AI1326">
        <v>-1</v>
      </c>
      <c r="AJ1326" t="s">
        <v>6</v>
      </c>
      <c r="AK1326">
        <v>4</v>
      </c>
      <c r="AL1326">
        <v>-18.677313999999999</v>
      </c>
      <c r="AM1326">
        <v>0</v>
      </c>
      <c r="AN1326">
        <v>0</v>
      </c>
      <c r="AO1326">
        <v>0</v>
      </c>
      <c r="AP1326">
        <v>0</v>
      </c>
      <c r="AQ1326">
        <v>0</v>
      </c>
      <c r="AR1326">
        <v>1</v>
      </c>
    </row>
    <row r="1327" spans="1:44" x14ac:dyDescent="0.2">
      <c r="A1327">
        <f>ROW(Source!A723)</f>
        <v>723</v>
      </c>
      <c r="B1327">
        <v>86297012</v>
      </c>
      <c r="C1327">
        <v>86296999</v>
      </c>
      <c r="D1327">
        <v>27375912</v>
      </c>
      <c r="E1327">
        <v>1</v>
      </c>
      <c r="F1327">
        <v>1</v>
      </c>
      <c r="G1327">
        <v>1</v>
      </c>
      <c r="H1327">
        <v>3</v>
      </c>
      <c r="I1327" t="s">
        <v>1156</v>
      </c>
      <c r="J1327" t="s">
        <v>1157</v>
      </c>
      <c r="K1327" t="s">
        <v>1158</v>
      </c>
      <c r="L1327">
        <v>1348</v>
      </c>
      <c r="N1327">
        <v>1009</v>
      </c>
      <c r="O1327" t="s">
        <v>63</v>
      </c>
      <c r="P1327" t="s">
        <v>63</v>
      </c>
      <c r="Q1327">
        <v>1000</v>
      </c>
      <c r="X1327">
        <v>2.5799999999999998E-3</v>
      </c>
      <c r="Y1327">
        <v>1695</v>
      </c>
      <c r="Z1327">
        <v>0</v>
      </c>
      <c r="AA1327">
        <v>0</v>
      </c>
      <c r="AB1327">
        <v>0</v>
      </c>
      <c r="AC1327">
        <v>0</v>
      </c>
      <c r="AD1327">
        <v>1</v>
      </c>
      <c r="AE1327">
        <v>0</v>
      </c>
      <c r="AF1327" t="s">
        <v>6</v>
      </c>
      <c r="AG1327">
        <v>2.5799999999999998E-3</v>
      </c>
      <c r="AH1327">
        <v>3</v>
      </c>
      <c r="AI1327">
        <v>-1</v>
      </c>
      <c r="AJ1327" t="s">
        <v>6</v>
      </c>
      <c r="AK1327">
        <v>4</v>
      </c>
      <c r="AL1327">
        <v>-4.3731</v>
      </c>
      <c r="AM1327">
        <v>0</v>
      </c>
      <c r="AN1327">
        <v>0</v>
      </c>
      <c r="AO1327">
        <v>0</v>
      </c>
      <c r="AP1327">
        <v>0</v>
      </c>
      <c r="AQ1327">
        <v>0</v>
      </c>
      <c r="AR1327">
        <v>1</v>
      </c>
    </row>
    <row r="1328" spans="1:44" x14ac:dyDescent="0.2">
      <c r="A1328">
        <f>ROW(Source!A723)</f>
        <v>723</v>
      </c>
      <c r="B1328">
        <v>86297013</v>
      </c>
      <c r="C1328">
        <v>86296999</v>
      </c>
      <c r="D1328">
        <v>27378501</v>
      </c>
      <c r="E1328">
        <v>1</v>
      </c>
      <c r="F1328">
        <v>1</v>
      </c>
      <c r="G1328">
        <v>1</v>
      </c>
      <c r="H1328">
        <v>3</v>
      </c>
      <c r="I1328" t="s">
        <v>1083</v>
      </c>
      <c r="J1328" t="s">
        <v>1084</v>
      </c>
      <c r="K1328" t="s">
        <v>1085</v>
      </c>
      <c r="L1328">
        <v>1348</v>
      </c>
      <c r="N1328">
        <v>1009</v>
      </c>
      <c r="O1328" t="s">
        <v>63</v>
      </c>
      <c r="P1328" t="s">
        <v>63</v>
      </c>
      <c r="Q1328">
        <v>1000</v>
      </c>
      <c r="X1328">
        <v>7.4999999999999997E-3</v>
      </c>
      <c r="Y1328">
        <v>9100</v>
      </c>
      <c r="Z1328">
        <v>0</v>
      </c>
      <c r="AA1328">
        <v>0</v>
      </c>
      <c r="AB1328">
        <v>0</v>
      </c>
      <c r="AC1328">
        <v>0</v>
      </c>
      <c r="AD1328">
        <v>1</v>
      </c>
      <c r="AE1328">
        <v>0</v>
      </c>
      <c r="AF1328" t="s">
        <v>6</v>
      </c>
      <c r="AG1328">
        <v>7.4999999999999997E-3</v>
      </c>
      <c r="AH1328">
        <v>3</v>
      </c>
      <c r="AI1328">
        <v>-1</v>
      </c>
      <c r="AJ1328" t="s">
        <v>6</v>
      </c>
      <c r="AK1328">
        <v>4</v>
      </c>
      <c r="AL1328">
        <v>-68.25</v>
      </c>
      <c r="AM1328">
        <v>0</v>
      </c>
      <c r="AN1328">
        <v>0</v>
      </c>
      <c r="AO1328">
        <v>0</v>
      </c>
      <c r="AP1328">
        <v>0</v>
      </c>
      <c r="AQ1328">
        <v>0</v>
      </c>
      <c r="AR1328">
        <v>1</v>
      </c>
    </row>
    <row r="1329" spans="1:44" x14ac:dyDescent="0.2">
      <c r="A1329">
        <f>ROW(Source!A723)</f>
        <v>723</v>
      </c>
      <c r="B1329">
        <v>86297014</v>
      </c>
      <c r="C1329">
        <v>86296999</v>
      </c>
      <c r="D1329">
        <v>27373116</v>
      </c>
      <c r="E1329">
        <v>1</v>
      </c>
      <c r="F1329">
        <v>1</v>
      </c>
      <c r="G1329">
        <v>1</v>
      </c>
      <c r="H1329">
        <v>3</v>
      </c>
      <c r="I1329" t="s">
        <v>1159</v>
      </c>
      <c r="J1329" t="s">
        <v>1160</v>
      </c>
      <c r="K1329" t="s">
        <v>1161</v>
      </c>
      <c r="L1329">
        <v>1327</v>
      </c>
      <c r="N1329">
        <v>1005</v>
      </c>
      <c r="O1329" t="s">
        <v>661</v>
      </c>
      <c r="P1329" t="s">
        <v>661</v>
      </c>
      <c r="Q1329">
        <v>1</v>
      </c>
      <c r="X1329">
        <v>1.45</v>
      </c>
      <c r="Y1329">
        <v>5.29</v>
      </c>
      <c r="Z1329">
        <v>0</v>
      </c>
      <c r="AA1329">
        <v>0</v>
      </c>
      <c r="AB1329">
        <v>0</v>
      </c>
      <c r="AC1329">
        <v>0</v>
      </c>
      <c r="AD1329">
        <v>1</v>
      </c>
      <c r="AE1329">
        <v>0</v>
      </c>
      <c r="AF1329" t="s">
        <v>6</v>
      </c>
      <c r="AG1329">
        <v>1.45</v>
      </c>
      <c r="AH1329">
        <v>3</v>
      </c>
      <c r="AI1329">
        <v>-1</v>
      </c>
      <c r="AJ1329" t="s">
        <v>6</v>
      </c>
      <c r="AK1329">
        <v>4</v>
      </c>
      <c r="AL1329">
        <v>-7.6704999999999997</v>
      </c>
      <c r="AM1329">
        <v>0</v>
      </c>
      <c r="AN1329">
        <v>0</v>
      </c>
      <c r="AO1329">
        <v>0</v>
      </c>
      <c r="AP1329">
        <v>0</v>
      </c>
      <c r="AQ1329">
        <v>0</v>
      </c>
      <c r="AR1329">
        <v>1</v>
      </c>
    </row>
    <row r="1330" spans="1:44" x14ac:dyDescent="0.2">
      <c r="A1330">
        <f>ROW(Source!A723)</f>
        <v>723</v>
      </c>
      <c r="B1330">
        <v>86297015</v>
      </c>
      <c r="C1330">
        <v>86296999</v>
      </c>
      <c r="D1330">
        <v>27378576</v>
      </c>
      <c r="E1330">
        <v>1</v>
      </c>
      <c r="F1330">
        <v>1</v>
      </c>
      <c r="G1330">
        <v>1</v>
      </c>
      <c r="H1330">
        <v>3</v>
      </c>
      <c r="I1330" t="s">
        <v>1040</v>
      </c>
      <c r="J1330" t="s">
        <v>1041</v>
      </c>
      <c r="K1330" t="s">
        <v>62</v>
      </c>
      <c r="L1330">
        <v>1348</v>
      </c>
      <c r="N1330">
        <v>1009</v>
      </c>
      <c r="O1330" t="s">
        <v>63</v>
      </c>
      <c r="P1330" t="s">
        <v>63</v>
      </c>
      <c r="Q1330">
        <v>1000</v>
      </c>
      <c r="X1330">
        <v>3.0000000000000001E-3</v>
      </c>
      <c r="Y1330">
        <v>12050</v>
      </c>
      <c r="Z1330">
        <v>0</v>
      </c>
      <c r="AA1330">
        <v>0</v>
      </c>
      <c r="AB1330">
        <v>0</v>
      </c>
      <c r="AC1330">
        <v>0</v>
      </c>
      <c r="AD1330">
        <v>1</v>
      </c>
      <c r="AE1330">
        <v>0</v>
      </c>
      <c r="AF1330" t="s">
        <v>6</v>
      </c>
      <c r="AG1330">
        <v>3.0000000000000001E-3</v>
      </c>
      <c r="AH1330">
        <v>3</v>
      </c>
      <c r="AI1330">
        <v>-1</v>
      </c>
      <c r="AJ1330" t="s">
        <v>6</v>
      </c>
      <c r="AK1330">
        <v>4</v>
      </c>
      <c r="AL1330">
        <v>-36.15</v>
      </c>
      <c r="AM1330">
        <v>0</v>
      </c>
      <c r="AN1330">
        <v>0</v>
      </c>
      <c r="AO1330">
        <v>0</v>
      </c>
      <c r="AP1330">
        <v>0</v>
      </c>
      <c r="AQ1330">
        <v>0</v>
      </c>
      <c r="AR1330">
        <v>1</v>
      </c>
    </row>
    <row r="1331" spans="1:44" x14ac:dyDescent="0.2">
      <c r="A1331">
        <f>ROW(Source!A723)</f>
        <v>723</v>
      </c>
      <c r="B1331">
        <v>86297016</v>
      </c>
      <c r="C1331">
        <v>86296999</v>
      </c>
      <c r="D1331">
        <v>27379628</v>
      </c>
      <c r="E1331">
        <v>1</v>
      </c>
      <c r="F1331">
        <v>1</v>
      </c>
      <c r="G1331">
        <v>1</v>
      </c>
      <c r="H1331">
        <v>3</v>
      </c>
      <c r="I1331" t="s">
        <v>67</v>
      </c>
      <c r="J1331" t="s">
        <v>69</v>
      </c>
      <c r="K1331" t="s">
        <v>1162</v>
      </c>
      <c r="L1331">
        <v>1339</v>
      </c>
      <c r="N1331">
        <v>1007</v>
      </c>
      <c r="O1331" t="s">
        <v>32</v>
      </c>
      <c r="P1331" t="s">
        <v>32</v>
      </c>
      <c r="Q1331">
        <v>1</v>
      </c>
      <c r="X1331">
        <v>0.93</v>
      </c>
      <c r="Y1331">
        <v>1980</v>
      </c>
      <c r="Z1331">
        <v>0</v>
      </c>
      <c r="AA1331">
        <v>0</v>
      </c>
      <c r="AB1331">
        <v>0</v>
      </c>
      <c r="AC1331">
        <v>0</v>
      </c>
      <c r="AD1331">
        <v>1</v>
      </c>
      <c r="AE1331">
        <v>0</v>
      </c>
      <c r="AF1331" t="s">
        <v>6</v>
      </c>
      <c r="AG1331">
        <v>0.93</v>
      </c>
      <c r="AH1331">
        <v>2</v>
      </c>
      <c r="AI1331">
        <v>86297005</v>
      </c>
      <c r="AJ1331">
        <v>1153</v>
      </c>
      <c r="AK1331">
        <v>3</v>
      </c>
      <c r="AL1331">
        <v>-1841.4</v>
      </c>
      <c r="AM1331">
        <v>0</v>
      </c>
      <c r="AN1331">
        <v>0</v>
      </c>
      <c r="AO1331">
        <v>0</v>
      </c>
      <c r="AP1331">
        <v>0</v>
      </c>
      <c r="AQ1331">
        <v>0</v>
      </c>
      <c r="AR1331">
        <v>1</v>
      </c>
    </row>
    <row r="1332" spans="1:44" x14ac:dyDescent="0.2">
      <c r="A1332">
        <f>ROW(Source!A723)</f>
        <v>723</v>
      </c>
      <c r="B1332">
        <v>86297017</v>
      </c>
      <c r="C1332">
        <v>86296999</v>
      </c>
      <c r="D1332">
        <v>27379793</v>
      </c>
      <c r="E1332">
        <v>1</v>
      </c>
      <c r="F1332">
        <v>1</v>
      </c>
      <c r="G1332">
        <v>1</v>
      </c>
      <c r="H1332">
        <v>3</v>
      </c>
      <c r="I1332" t="s">
        <v>1163</v>
      </c>
      <c r="J1332" t="s">
        <v>1164</v>
      </c>
      <c r="K1332" t="s">
        <v>1165</v>
      </c>
      <c r="L1332">
        <v>1339</v>
      </c>
      <c r="N1332">
        <v>1007</v>
      </c>
      <c r="O1332" t="s">
        <v>32</v>
      </c>
      <c r="P1332" t="s">
        <v>32</v>
      </c>
      <c r="Q1332">
        <v>1</v>
      </c>
      <c r="X1332">
        <v>0.12</v>
      </c>
      <c r="Y1332">
        <v>1320</v>
      </c>
      <c r="Z1332">
        <v>0</v>
      </c>
      <c r="AA1332">
        <v>0</v>
      </c>
      <c r="AB1332">
        <v>0</v>
      </c>
      <c r="AC1332">
        <v>0</v>
      </c>
      <c r="AD1332">
        <v>1</v>
      </c>
      <c r="AE1332">
        <v>0</v>
      </c>
      <c r="AF1332" t="s">
        <v>6</v>
      </c>
      <c r="AG1332">
        <v>0.12</v>
      </c>
      <c r="AH1332">
        <v>3</v>
      </c>
      <c r="AI1332">
        <v>-1</v>
      </c>
      <c r="AJ1332" t="s">
        <v>6</v>
      </c>
      <c r="AK1332">
        <v>4</v>
      </c>
      <c r="AL1332">
        <v>-158.4</v>
      </c>
      <c r="AM1332">
        <v>0</v>
      </c>
      <c r="AN1332">
        <v>0</v>
      </c>
      <c r="AO1332">
        <v>0</v>
      </c>
      <c r="AP1332">
        <v>0</v>
      </c>
      <c r="AQ1332">
        <v>0</v>
      </c>
      <c r="AR1332">
        <v>1</v>
      </c>
    </row>
    <row r="1333" spans="1:44" x14ac:dyDescent="0.2">
      <c r="A1333">
        <f>ROW(Source!A723)</f>
        <v>723</v>
      </c>
      <c r="B1333">
        <v>86297018</v>
      </c>
      <c r="C1333">
        <v>86296999</v>
      </c>
      <c r="D1333">
        <v>27379709</v>
      </c>
      <c r="E1333">
        <v>1</v>
      </c>
      <c r="F1333">
        <v>1</v>
      </c>
      <c r="G1333">
        <v>1</v>
      </c>
      <c r="H1333">
        <v>3</v>
      </c>
      <c r="I1333" t="s">
        <v>1166</v>
      </c>
      <c r="J1333" t="s">
        <v>1167</v>
      </c>
      <c r="K1333" t="s">
        <v>1168</v>
      </c>
      <c r="L1333">
        <v>1339</v>
      </c>
      <c r="N1333">
        <v>1007</v>
      </c>
      <c r="O1333" t="s">
        <v>32</v>
      </c>
      <c r="P1333" t="s">
        <v>32</v>
      </c>
      <c r="Q1333">
        <v>1</v>
      </c>
      <c r="X1333">
        <v>0.01</v>
      </c>
      <c r="Y1333">
        <v>832.7</v>
      </c>
      <c r="Z1333">
        <v>0</v>
      </c>
      <c r="AA1333">
        <v>0</v>
      </c>
      <c r="AB1333">
        <v>0</v>
      </c>
      <c r="AC1333">
        <v>0</v>
      </c>
      <c r="AD1333">
        <v>1</v>
      </c>
      <c r="AE1333">
        <v>0</v>
      </c>
      <c r="AF1333" t="s">
        <v>6</v>
      </c>
      <c r="AG1333">
        <v>0.01</v>
      </c>
      <c r="AH1333">
        <v>3</v>
      </c>
      <c r="AI1333">
        <v>-1</v>
      </c>
      <c r="AJ1333" t="s">
        <v>6</v>
      </c>
      <c r="AK1333">
        <v>4</v>
      </c>
      <c r="AL1333">
        <v>-8.327</v>
      </c>
      <c r="AM1333">
        <v>0</v>
      </c>
      <c r="AN1333">
        <v>0</v>
      </c>
      <c r="AO1333">
        <v>0</v>
      </c>
      <c r="AP1333">
        <v>0</v>
      </c>
      <c r="AQ1333">
        <v>0</v>
      </c>
      <c r="AR1333">
        <v>1</v>
      </c>
    </row>
    <row r="1334" spans="1:44" x14ac:dyDescent="0.2">
      <c r="A1334">
        <f>ROW(Source!A723)</f>
        <v>723</v>
      </c>
      <c r="B1334">
        <v>86297019</v>
      </c>
      <c r="C1334">
        <v>86296999</v>
      </c>
      <c r="D1334">
        <v>27386984</v>
      </c>
      <c r="E1334">
        <v>1</v>
      </c>
      <c r="F1334">
        <v>1</v>
      </c>
      <c r="G1334">
        <v>1</v>
      </c>
      <c r="H1334">
        <v>3</v>
      </c>
      <c r="I1334" t="s">
        <v>723</v>
      </c>
      <c r="J1334" t="s">
        <v>725</v>
      </c>
      <c r="K1334" t="s">
        <v>724</v>
      </c>
      <c r="L1334">
        <v>1348</v>
      </c>
      <c r="N1334">
        <v>1009</v>
      </c>
      <c r="O1334" t="s">
        <v>63</v>
      </c>
      <c r="P1334" t="s">
        <v>63</v>
      </c>
      <c r="Q1334">
        <v>1000</v>
      </c>
      <c r="X1334">
        <v>3.0100000000000001E-3</v>
      </c>
      <c r="Y1334">
        <v>13855.02</v>
      </c>
      <c r="Z1334">
        <v>0</v>
      </c>
      <c r="AA1334">
        <v>0</v>
      </c>
      <c r="AB1334">
        <v>0</v>
      </c>
      <c r="AC1334">
        <v>0</v>
      </c>
      <c r="AD1334">
        <v>1</v>
      </c>
      <c r="AE1334">
        <v>0</v>
      </c>
      <c r="AF1334" t="s">
        <v>6</v>
      </c>
      <c r="AG1334">
        <v>3.0100000000000001E-3</v>
      </c>
      <c r="AH1334">
        <v>2</v>
      </c>
      <c r="AI1334">
        <v>86297006</v>
      </c>
      <c r="AJ1334">
        <v>1154</v>
      </c>
      <c r="AK1334">
        <v>3</v>
      </c>
      <c r="AL1334">
        <v>-41.7036102</v>
      </c>
      <c r="AM1334">
        <v>0</v>
      </c>
      <c r="AN1334">
        <v>0</v>
      </c>
      <c r="AO1334">
        <v>0</v>
      </c>
      <c r="AP1334">
        <v>0</v>
      </c>
      <c r="AQ1334">
        <v>0</v>
      </c>
      <c r="AR1334">
        <v>1</v>
      </c>
    </row>
    <row r="1335" spans="1:44" x14ac:dyDescent="0.2">
      <c r="A1335">
        <f>ROW(Source!A730)</f>
        <v>730</v>
      </c>
      <c r="B1335">
        <v>86297031</v>
      </c>
      <c r="C1335">
        <v>86297023</v>
      </c>
      <c r="D1335">
        <v>27493458</v>
      </c>
      <c r="E1335">
        <v>1</v>
      </c>
      <c r="F1335">
        <v>1</v>
      </c>
      <c r="G1335">
        <v>1</v>
      </c>
      <c r="H1335">
        <v>1</v>
      </c>
      <c r="I1335" t="s">
        <v>998</v>
      </c>
      <c r="J1335" t="s">
        <v>6</v>
      </c>
      <c r="K1335" t="s">
        <v>999</v>
      </c>
      <c r="L1335">
        <v>1369</v>
      </c>
      <c r="N1335">
        <v>1013</v>
      </c>
      <c r="O1335" t="s">
        <v>921</v>
      </c>
      <c r="P1335" t="s">
        <v>921</v>
      </c>
      <c r="Q1335">
        <v>1</v>
      </c>
      <c r="X1335">
        <v>112.75</v>
      </c>
      <c r="Y1335">
        <v>0</v>
      </c>
      <c r="Z1335">
        <v>0</v>
      </c>
      <c r="AA1335">
        <v>0</v>
      </c>
      <c r="AB1335">
        <v>8.6</v>
      </c>
      <c r="AC1335">
        <v>0</v>
      </c>
      <c r="AD1335">
        <v>1</v>
      </c>
      <c r="AE1335">
        <v>1</v>
      </c>
      <c r="AF1335" t="s">
        <v>6</v>
      </c>
      <c r="AG1335">
        <v>112.75</v>
      </c>
      <c r="AH1335">
        <v>2</v>
      </c>
      <c r="AI1335">
        <v>86297024</v>
      </c>
      <c r="AJ1335">
        <v>1155</v>
      </c>
      <c r="AK1335">
        <v>0</v>
      </c>
      <c r="AL1335">
        <v>0</v>
      </c>
      <c r="AM1335">
        <v>0</v>
      </c>
      <c r="AN1335">
        <v>0</v>
      </c>
      <c r="AO1335">
        <v>0</v>
      </c>
      <c r="AP1335">
        <v>0</v>
      </c>
      <c r="AQ1335">
        <v>0</v>
      </c>
      <c r="AR1335">
        <v>0</v>
      </c>
    </row>
    <row r="1336" spans="1:44" x14ac:dyDescent="0.2">
      <c r="A1336">
        <f>ROW(Source!A730)</f>
        <v>730</v>
      </c>
      <c r="B1336">
        <v>86297032</v>
      </c>
      <c r="C1336">
        <v>86297023</v>
      </c>
      <c r="D1336">
        <v>121548</v>
      </c>
      <c r="E1336">
        <v>1</v>
      </c>
      <c r="F1336">
        <v>1</v>
      </c>
      <c r="G1336">
        <v>1</v>
      </c>
      <c r="H1336">
        <v>1</v>
      </c>
      <c r="I1336" t="s">
        <v>39</v>
      </c>
      <c r="J1336" t="s">
        <v>6</v>
      </c>
      <c r="K1336" t="s">
        <v>922</v>
      </c>
      <c r="L1336">
        <v>608254</v>
      </c>
      <c r="N1336">
        <v>1013</v>
      </c>
      <c r="O1336" t="s">
        <v>923</v>
      </c>
      <c r="P1336" t="s">
        <v>923</v>
      </c>
      <c r="Q1336">
        <v>1</v>
      </c>
      <c r="X1336">
        <v>0.2</v>
      </c>
      <c r="Y1336">
        <v>0</v>
      </c>
      <c r="Z1336">
        <v>0</v>
      </c>
      <c r="AA1336">
        <v>0</v>
      </c>
      <c r="AB1336">
        <v>0</v>
      </c>
      <c r="AC1336">
        <v>0</v>
      </c>
      <c r="AD1336">
        <v>1</v>
      </c>
      <c r="AE1336">
        <v>2</v>
      </c>
      <c r="AF1336" t="s">
        <v>6</v>
      </c>
      <c r="AG1336">
        <v>0.2</v>
      </c>
      <c r="AH1336">
        <v>2</v>
      </c>
      <c r="AI1336">
        <v>86297025</v>
      </c>
      <c r="AJ1336">
        <v>1156</v>
      </c>
      <c r="AK1336">
        <v>0</v>
      </c>
      <c r="AL1336">
        <v>0</v>
      </c>
      <c r="AM1336">
        <v>0</v>
      </c>
      <c r="AN1336">
        <v>0</v>
      </c>
      <c r="AO1336">
        <v>0</v>
      </c>
      <c r="AP1336">
        <v>0</v>
      </c>
      <c r="AQ1336">
        <v>0</v>
      </c>
      <c r="AR1336">
        <v>0</v>
      </c>
    </row>
    <row r="1337" spans="1:44" x14ac:dyDescent="0.2">
      <c r="A1337">
        <f>ROW(Source!A730)</f>
        <v>730</v>
      </c>
      <c r="B1337">
        <v>86297033</v>
      </c>
      <c r="C1337">
        <v>86297023</v>
      </c>
      <c r="D1337">
        <v>27439418</v>
      </c>
      <c r="E1337">
        <v>1</v>
      </c>
      <c r="F1337">
        <v>1</v>
      </c>
      <c r="G1337">
        <v>1</v>
      </c>
      <c r="H1337">
        <v>2</v>
      </c>
      <c r="I1337" t="s">
        <v>944</v>
      </c>
      <c r="J1337" t="s">
        <v>945</v>
      </c>
      <c r="K1337" t="s">
        <v>946</v>
      </c>
      <c r="L1337">
        <v>1368</v>
      </c>
      <c r="N1337">
        <v>1011</v>
      </c>
      <c r="O1337" t="s">
        <v>927</v>
      </c>
      <c r="P1337" t="s">
        <v>927</v>
      </c>
      <c r="Q1337">
        <v>1</v>
      </c>
      <c r="X1337">
        <v>0.2</v>
      </c>
      <c r="Y1337">
        <v>0</v>
      </c>
      <c r="Z1337">
        <v>91.69</v>
      </c>
      <c r="AA1337">
        <v>13.61</v>
      </c>
      <c r="AB1337">
        <v>0</v>
      </c>
      <c r="AC1337">
        <v>0</v>
      </c>
      <c r="AD1337">
        <v>1</v>
      </c>
      <c r="AE1337">
        <v>0</v>
      </c>
      <c r="AF1337" t="s">
        <v>6</v>
      </c>
      <c r="AG1337">
        <v>0.2</v>
      </c>
      <c r="AH1337">
        <v>2</v>
      </c>
      <c r="AI1337">
        <v>86297026</v>
      </c>
      <c r="AJ1337">
        <v>1157</v>
      </c>
      <c r="AK1337">
        <v>0</v>
      </c>
      <c r="AL1337">
        <v>0</v>
      </c>
      <c r="AM1337">
        <v>0</v>
      </c>
      <c r="AN1337">
        <v>0</v>
      </c>
      <c r="AO1337">
        <v>0</v>
      </c>
      <c r="AP1337">
        <v>0</v>
      </c>
      <c r="AQ1337">
        <v>0</v>
      </c>
      <c r="AR1337">
        <v>0</v>
      </c>
    </row>
    <row r="1338" spans="1:44" x14ac:dyDescent="0.2">
      <c r="A1338">
        <f>ROW(Source!A730)</f>
        <v>730</v>
      </c>
      <c r="B1338">
        <v>86297034</v>
      </c>
      <c r="C1338">
        <v>86297023</v>
      </c>
      <c r="D1338">
        <v>27441327</v>
      </c>
      <c r="E1338">
        <v>1</v>
      </c>
      <c r="F1338">
        <v>1</v>
      </c>
      <c r="G1338">
        <v>1</v>
      </c>
      <c r="H1338">
        <v>2</v>
      </c>
      <c r="I1338" t="s">
        <v>936</v>
      </c>
      <c r="J1338" t="s">
        <v>937</v>
      </c>
      <c r="K1338" t="s">
        <v>938</v>
      </c>
      <c r="L1338">
        <v>1368</v>
      </c>
      <c r="N1338">
        <v>1011</v>
      </c>
      <c r="O1338" t="s">
        <v>927</v>
      </c>
      <c r="P1338" t="s">
        <v>927</v>
      </c>
      <c r="Q1338">
        <v>1</v>
      </c>
      <c r="X1338">
        <v>7.0000000000000007E-2</v>
      </c>
      <c r="Y1338">
        <v>0</v>
      </c>
      <c r="Z1338">
        <v>93.37</v>
      </c>
      <c r="AA1338">
        <v>11.69</v>
      </c>
      <c r="AB1338">
        <v>0</v>
      </c>
      <c r="AC1338">
        <v>0</v>
      </c>
      <c r="AD1338">
        <v>1</v>
      </c>
      <c r="AE1338">
        <v>0</v>
      </c>
      <c r="AF1338" t="s">
        <v>6</v>
      </c>
      <c r="AG1338">
        <v>7.0000000000000007E-2</v>
      </c>
      <c r="AH1338">
        <v>2</v>
      </c>
      <c r="AI1338">
        <v>86297027</v>
      </c>
      <c r="AJ1338">
        <v>1158</v>
      </c>
      <c r="AK1338">
        <v>0</v>
      </c>
      <c r="AL1338">
        <v>0</v>
      </c>
      <c r="AM1338">
        <v>0</v>
      </c>
      <c r="AN1338">
        <v>0</v>
      </c>
      <c r="AO1338">
        <v>0</v>
      </c>
      <c r="AP1338">
        <v>0</v>
      </c>
      <c r="AQ1338">
        <v>0</v>
      </c>
      <c r="AR1338">
        <v>0</v>
      </c>
    </row>
    <row r="1339" spans="1:44" x14ac:dyDescent="0.2">
      <c r="A1339">
        <f>ROW(Source!A730)</f>
        <v>730</v>
      </c>
      <c r="B1339">
        <v>86297035</v>
      </c>
      <c r="C1339">
        <v>86297023</v>
      </c>
      <c r="D1339">
        <v>27378635</v>
      </c>
      <c r="E1339">
        <v>1</v>
      </c>
      <c r="F1339">
        <v>1</v>
      </c>
      <c r="G1339">
        <v>1</v>
      </c>
      <c r="H1339">
        <v>3</v>
      </c>
      <c r="I1339" t="s">
        <v>1169</v>
      </c>
      <c r="J1339" t="s">
        <v>1170</v>
      </c>
      <c r="K1339" t="s">
        <v>1171</v>
      </c>
      <c r="L1339">
        <v>1348</v>
      </c>
      <c r="N1339">
        <v>1009</v>
      </c>
      <c r="O1339" t="s">
        <v>63</v>
      </c>
      <c r="P1339" t="s">
        <v>63</v>
      </c>
      <c r="Q1339">
        <v>1000</v>
      </c>
      <c r="X1339">
        <v>4.0000000000000001E-3</v>
      </c>
      <c r="Y1339">
        <v>8921.83</v>
      </c>
      <c r="Z1339">
        <v>0</v>
      </c>
      <c r="AA1339">
        <v>0</v>
      </c>
      <c r="AB1339">
        <v>0</v>
      </c>
      <c r="AC1339">
        <v>0</v>
      </c>
      <c r="AD1339">
        <v>1</v>
      </c>
      <c r="AE1339">
        <v>0</v>
      </c>
      <c r="AF1339" t="s">
        <v>6</v>
      </c>
      <c r="AG1339">
        <v>4.0000000000000001E-3</v>
      </c>
      <c r="AH1339">
        <v>3</v>
      </c>
      <c r="AI1339">
        <v>-1</v>
      </c>
      <c r="AJ1339" t="s">
        <v>6</v>
      </c>
      <c r="AK1339">
        <v>4</v>
      </c>
      <c r="AL1339">
        <v>-35.68732</v>
      </c>
      <c r="AM1339">
        <v>0</v>
      </c>
      <c r="AN1339">
        <v>0</v>
      </c>
      <c r="AO1339">
        <v>0</v>
      </c>
      <c r="AP1339">
        <v>0</v>
      </c>
      <c r="AQ1339">
        <v>0</v>
      </c>
      <c r="AR1339">
        <v>1</v>
      </c>
    </row>
    <row r="1340" spans="1:44" x14ac:dyDescent="0.2">
      <c r="A1340">
        <f>ROW(Source!A730)</f>
        <v>730</v>
      </c>
      <c r="B1340">
        <v>86297036</v>
      </c>
      <c r="C1340">
        <v>86297023</v>
      </c>
      <c r="D1340">
        <v>27377911</v>
      </c>
      <c r="E1340">
        <v>1</v>
      </c>
      <c r="F1340">
        <v>1</v>
      </c>
      <c r="G1340">
        <v>1</v>
      </c>
      <c r="H1340">
        <v>3</v>
      </c>
      <c r="I1340" t="s">
        <v>1172</v>
      </c>
      <c r="J1340" t="s">
        <v>1173</v>
      </c>
      <c r="K1340" t="s">
        <v>1174</v>
      </c>
      <c r="L1340">
        <v>1348</v>
      </c>
      <c r="N1340">
        <v>1009</v>
      </c>
      <c r="O1340" t="s">
        <v>63</v>
      </c>
      <c r="P1340" t="s">
        <v>63</v>
      </c>
      <c r="Q1340">
        <v>1000</v>
      </c>
      <c r="X1340">
        <v>1.2E-2</v>
      </c>
      <c r="Y1340">
        <v>8190</v>
      </c>
      <c r="Z1340">
        <v>0</v>
      </c>
      <c r="AA1340">
        <v>0</v>
      </c>
      <c r="AB1340">
        <v>0</v>
      </c>
      <c r="AC1340">
        <v>0</v>
      </c>
      <c r="AD1340">
        <v>1</v>
      </c>
      <c r="AE1340">
        <v>0</v>
      </c>
      <c r="AF1340" t="s">
        <v>6</v>
      </c>
      <c r="AG1340">
        <v>1.2E-2</v>
      </c>
      <c r="AH1340">
        <v>3</v>
      </c>
      <c r="AI1340">
        <v>-1</v>
      </c>
      <c r="AJ1340" t="s">
        <v>6</v>
      </c>
      <c r="AK1340">
        <v>4</v>
      </c>
      <c r="AL1340">
        <v>-98.28</v>
      </c>
      <c r="AM1340">
        <v>0</v>
      </c>
      <c r="AN1340">
        <v>0</v>
      </c>
      <c r="AO1340">
        <v>0</v>
      </c>
      <c r="AP1340">
        <v>0</v>
      </c>
      <c r="AQ1340">
        <v>0</v>
      </c>
      <c r="AR1340">
        <v>1</v>
      </c>
    </row>
    <row r="1341" spans="1:44" x14ac:dyDescent="0.2">
      <c r="A1341">
        <f>ROW(Source!A730)</f>
        <v>730</v>
      </c>
      <c r="B1341">
        <v>86297037</v>
      </c>
      <c r="C1341">
        <v>86297023</v>
      </c>
      <c r="D1341">
        <v>27377508</v>
      </c>
      <c r="E1341">
        <v>1</v>
      </c>
      <c r="F1341">
        <v>1</v>
      </c>
      <c r="G1341">
        <v>1</v>
      </c>
      <c r="H1341">
        <v>3</v>
      </c>
      <c r="I1341" t="s">
        <v>1175</v>
      </c>
      <c r="J1341" t="s">
        <v>1176</v>
      </c>
      <c r="K1341" t="s">
        <v>1177</v>
      </c>
      <c r="L1341">
        <v>1348</v>
      </c>
      <c r="N1341">
        <v>1009</v>
      </c>
      <c r="O1341" t="s">
        <v>63</v>
      </c>
      <c r="P1341" t="s">
        <v>63</v>
      </c>
      <c r="Q1341">
        <v>1000</v>
      </c>
      <c r="X1341">
        <v>0.78200000000000003</v>
      </c>
      <c r="Y1341">
        <v>11319.36</v>
      </c>
      <c r="Z1341">
        <v>0</v>
      </c>
      <c r="AA1341">
        <v>0</v>
      </c>
      <c r="AB1341">
        <v>0</v>
      </c>
      <c r="AC1341">
        <v>0</v>
      </c>
      <c r="AD1341">
        <v>1</v>
      </c>
      <c r="AE1341">
        <v>0</v>
      </c>
      <c r="AF1341" t="s">
        <v>6</v>
      </c>
      <c r="AG1341">
        <v>0.78200000000000003</v>
      </c>
      <c r="AH1341">
        <v>3</v>
      </c>
      <c r="AI1341">
        <v>-1</v>
      </c>
      <c r="AJ1341" t="s">
        <v>6</v>
      </c>
      <c r="AK1341">
        <v>4</v>
      </c>
      <c r="AL1341">
        <v>-8851.739520000001</v>
      </c>
      <c r="AM1341">
        <v>0</v>
      </c>
      <c r="AN1341">
        <v>0</v>
      </c>
      <c r="AO1341">
        <v>0</v>
      </c>
      <c r="AP1341">
        <v>0</v>
      </c>
      <c r="AQ1341">
        <v>0</v>
      </c>
      <c r="AR1341">
        <v>1</v>
      </c>
    </row>
    <row r="1342" spans="1:44" x14ac:dyDescent="0.2">
      <c r="A1342">
        <f>ROW(Source!A731)</f>
        <v>731</v>
      </c>
      <c r="B1342">
        <v>86297031</v>
      </c>
      <c r="C1342">
        <v>86297023</v>
      </c>
      <c r="D1342">
        <v>27493458</v>
      </c>
      <c r="E1342">
        <v>1</v>
      </c>
      <c r="F1342">
        <v>1</v>
      </c>
      <c r="G1342">
        <v>1</v>
      </c>
      <c r="H1342">
        <v>1</v>
      </c>
      <c r="I1342" t="s">
        <v>998</v>
      </c>
      <c r="J1342" t="s">
        <v>6</v>
      </c>
      <c r="K1342" t="s">
        <v>999</v>
      </c>
      <c r="L1342">
        <v>1369</v>
      </c>
      <c r="N1342">
        <v>1013</v>
      </c>
      <c r="O1342" t="s">
        <v>921</v>
      </c>
      <c r="P1342" t="s">
        <v>921</v>
      </c>
      <c r="Q1342">
        <v>1</v>
      </c>
      <c r="X1342">
        <v>112.75</v>
      </c>
      <c r="Y1342">
        <v>0</v>
      </c>
      <c r="Z1342">
        <v>0</v>
      </c>
      <c r="AA1342">
        <v>0</v>
      </c>
      <c r="AB1342">
        <v>8.6</v>
      </c>
      <c r="AC1342">
        <v>0</v>
      </c>
      <c r="AD1342">
        <v>1</v>
      </c>
      <c r="AE1342">
        <v>1</v>
      </c>
      <c r="AF1342" t="s">
        <v>6</v>
      </c>
      <c r="AG1342">
        <v>112.75</v>
      </c>
      <c r="AH1342">
        <v>2</v>
      </c>
      <c r="AI1342">
        <v>86297024</v>
      </c>
      <c r="AJ1342">
        <v>1162</v>
      </c>
      <c r="AK1342">
        <v>0</v>
      </c>
      <c r="AL1342">
        <v>0</v>
      </c>
      <c r="AM1342">
        <v>0</v>
      </c>
      <c r="AN1342">
        <v>0</v>
      </c>
      <c r="AO1342">
        <v>0</v>
      </c>
      <c r="AP1342">
        <v>0</v>
      </c>
      <c r="AQ1342">
        <v>0</v>
      </c>
      <c r="AR1342">
        <v>0</v>
      </c>
    </row>
    <row r="1343" spans="1:44" x14ac:dyDescent="0.2">
      <c r="A1343">
        <f>ROW(Source!A731)</f>
        <v>731</v>
      </c>
      <c r="B1343">
        <v>86297032</v>
      </c>
      <c r="C1343">
        <v>86297023</v>
      </c>
      <c r="D1343">
        <v>121548</v>
      </c>
      <c r="E1343">
        <v>1</v>
      </c>
      <c r="F1343">
        <v>1</v>
      </c>
      <c r="G1343">
        <v>1</v>
      </c>
      <c r="H1343">
        <v>1</v>
      </c>
      <c r="I1343" t="s">
        <v>39</v>
      </c>
      <c r="J1343" t="s">
        <v>6</v>
      </c>
      <c r="K1343" t="s">
        <v>922</v>
      </c>
      <c r="L1343">
        <v>608254</v>
      </c>
      <c r="N1343">
        <v>1013</v>
      </c>
      <c r="O1343" t="s">
        <v>923</v>
      </c>
      <c r="P1343" t="s">
        <v>923</v>
      </c>
      <c r="Q1343">
        <v>1</v>
      </c>
      <c r="X1343">
        <v>0.2</v>
      </c>
      <c r="Y1343">
        <v>0</v>
      </c>
      <c r="Z1343">
        <v>0</v>
      </c>
      <c r="AA1343">
        <v>0</v>
      </c>
      <c r="AB1343">
        <v>0</v>
      </c>
      <c r="AC1343">
        <v>0</v>
      </c>
      <c r="AD1343">
        <v>1</v>
      </c>
      <c r="AE1343">
        <v>2</v>
      </c>
      <c r="AF1343" t="s">
        <v>6</v>
      </c>
      <c r="AG1343">
        <v>0.2</v>
      </c>
      <c r="AH1343">
        <v>2</v>
      </c>
      <c r="AI1343">
        <v>86297025</v>
      </c>
      <c r="AJ1343">
        <v>1163</v>
      </c>
      <c r="AK1343">
        <v>0</v>
      </c>
      <c r="AL1343">
        <v>0</v>
      </c>
      <c r="AM1343">
        <v>0</v>
      </c>
      <c r="AN1343">
        <v>0</v>
      </c>
      <c r="AO1343">
        <v>0</v>
      </c>
      <c r="AP1343">
        <v>0</v>
      </c>
      <c r="AQ1343">
        <v>0</v>
      </c>
      <c r="AR1343">
        <v>0</v>
      </c>
    </row>
    <row r="1344" spans="1:44" x14ac:dyDescent="0.2">
      <c r="A1344">
        <f>ROW(Source!A731)</f>
        <v>731</v>
      </c>
      <c r="B1344">
        <v>86297033</v>
      </c>
      <c r="C1344">
        <v>86297023</v>
      </c>
      <c r="D1344">
        <v>27439418</v>
      </c>
      <c r="E1344">
        <v>1</v>
      </c>
      <c r="F1344">
        <v>1</v>
      </c>
      <c r="G1344">
        <v>1</v>
      </c>
      <c r="H1344">
        <v>2</v>
      </c>
      <c r="I1344" t="s">
        <v>944</v>
      </c>
      <c r="J1344" t="s">
        <v>945</v>
      </c>
      <c r="K1344" t="s">
        <v>946</v>
      </c>
      <c r="L1344">
        <v>1368</v>
      </c>
      <c r="N1344">
        <v>1011</v>
      </c>
      <c r="O1344" t="s">
        <v>927</v>
      </c>
      <c r="P1344" t="s">
        <v>927</v>
      </c>
      <c r="Q1344">
        <v>1</v>
      </c>
      <c r="X1344">
        <v>0.2</v>
      </c>
      <c r="Y1344">
        <v>0</v>
      </c>
      <c r="Z1344">
        <v>91.69</v>
      </c>
      <c r="AA1344">
        <v>13.61</v>
      </c>
      <c r="AB1344">
        <v>0</v>
      </c>
      <c r="AC1344">
        <v>0</v>
      </c>
      <c r="AD1344">
        <v>1</v>
      </c>
      <c r="AE1344">
        <v>0</v>
      </c>
      <c r="AF1344" t="s">
        <v>6</v>
      </c>
      <c r="AG1344">
        <v>0.2</v>
      </c>
      <c r="AH1344">
        <v>2</v>
      </c>
      <c r="AI1344">
        <v>86297026</v>
      </c>
      <c r="AJ1344">
        <v>1164</v>
      </c>
      <c r="AK1344">
        <v>0</v>
      </c>
      <c r="AL1344">
        <v>0</v>
      </c>
      <c r="AM1344">
        <v>0</v>
      </c>
      <c r="AN1344">
        <v>0</v>
      </c>
      <c r="AO1344">
        <v>0</v>
      </c>
      <c r="AP1344">
        <v>0</v>
      </c>
      <c r="AQ1344">
        <v>0</v>
      </c>
      <c r="AR1344">
        <v>0</v>
      </c>
    </row>
    <row r="1345" spans="1:44" x14ac:dyDescent="0.2">
      <c r="A1345">
        <f>ROW(Source!A731)</f>
        <v>731</v>
      </c>
      <c r="B1345">
        <v>86297034</v>
      </c>
      <c r="C1345">
        <v>86297023</v>
      </c>
      <c r="D1345">
        <v>27441327</v>
      </c>
      <c r="E1345">
        <v>1</v>
      </c>
      <c r="F1345">
        <v>1</v>
      </c>
      <c r="G1345">
        <v>1</v>
      </c>
      <c r="H1345">
        <v>2</v>
      </c>
      <c r="I1345" t="s">
        <v>936</v>
      </c>
      <c r="J1345" t="s">
        <v>937</v>
      </c>
      <c r="K1345" t="s">
        <v>938</v>
      </c>
      <c r="L1345">
        <v>1368</v>
      </c>
      <c r="N1345">
        <v>1011</v>
      </c>
      <c r="O1345" t="s">
        <v>927</v>
      </c>
      <c r="P1345" t="s">
        <v>927</v>
      </c>
      <c r="Q1345">
        <v>1</v>
      </c>
      <c r="X1345">
        <v>7.0000000000000007E-2</v>
      </c>
      <c r="Y1345">
        <v>0</v>
      </c>
      <c r="Z1345">
        <v>93.37</v>
      </c>
      <c r="AA1345">
        <v>11.69</v>
      </c>
      <c r="AB1345">
        <v>0</v>
      </c>
      <c r="AC1345">
        <v>0</v>
      </c>
      <c r="AD1345">
        <v>1</v>
      </c>
      <c r="AE1345">
        <v>0</v>
      </c>
      <c r="AF1345" t="s">
        <v>6</v>
      </c>
      <c r="AG1345">
        <v>7.0000000000000007E-2</v>
      </c>
      <c r="AH1345">
        <v>2</v>
      </c>
      <c r="AI1345">
        <v>86297027</v>
      </c>
      <c r="AJ1345">
        <v>1165</v>
      </c>
      <c r="AK1345">
        <v>0</v>
      </c>
      <c r="AL1345">
        <v>0</v>
      </c>
      <c r="AM1345">
        <v>0</v>
      </c>
      <c r="AN1345">
        <v>0</v>
      </c>
      <c r="AO1345">
        <v>0</v>
      </c>
      <c r="AP1345">
        <v>0</v>
      </c>
      <c r="AQ1345">
        <v>0</v>
      </c>
      <c r="AR1345">
        <v>0</v>
      </c>
    </row>
    <row r="1346" spans="1:44" x14ac:dyDescent="0.2">
      <c r="A1346">
        <f>ROW(Source!A731)</f>
        <v>731</v>
      </c>
      <c r="B1346">
        <v>86297035</v>
      </c>
      <c r="C1346">
        <v>86297023</v>
      </c>
      <c r="D1346">
        <v>27378635</v>
      </c>
      <c r="E1346">
        <v>1</v>
      </c>
      <c r="F1346">
        <v>1</v>
      </c>
      <c r="G1346">
        <v>1</v>
      </c>
      <c r="H1346">
        <v>3</v>
      </c>
      <c r="I1346" t="s">
        <v>1169</v>
      </c>
      <c r="J1346" t="s">
        <v>1170</v>
      </c>
      <c r="K1346" t="s">
        <v>1171</v>
      </c>
      <c r="L1346">
        <v>1348</v>
      </c>
      <c r="N1346">
        <v>1009</v>
      </c>
      <c r="O1346" t="s">
        <v>63</v>
      </c>
      <c r="P1346" t="s">
        <v>63</v>
      </c>
      <c r="Q1346">
        <v>1000</v>
      </c>
      <c r="X1346">
        <v>4.0000000000000001E-3</v>
      </c>
      <c r="Y1346">
        <v>8921.83</v>
      </c>
      <c r="Z1346">
        <v>0</v>
      </c>
      <c r="AA1346">
        <v>0</v>
      </c>
      <c r="AB1346">
        <v>0</v>
      </c>
      <c r="AC1346">
        <v>0</v>
      </c>
      <c r="AD1346">
        <v>1</v>
      </c>
      <c r="AE1346">
        <v>0</v>
      </c>
      <c r="AF1346" t="s">
        <v>6</v>
      </c>
      <c r="AG1346">
        <v>4.0000000000000001E-3</v>
      </c>
      <c r="AH1346">
        <v>3</v>
      </c>
      <c r="AI1346">
        <v>-1</v>
      </c>
      <c r="AJ1346" t="s">
        <v>6</v>
      </c>
      <c r="AK1346">
        <v>4</v>
      </c>
      <c r="AL1346">
        <v>-35.68732</v>
      </c>
      <c r="AM1346">
        <v>0</v>
      </c>
      <c r="AN1346">
        <v>0</v>
      </c>
      <c r="AO1346">
        <v>0</v>
      </c>
      <c r="AP1346">
        <v>0</v>
      </c>
      <c r="AQ1346">
        <v>0</v>
      </c>
      <c r="AR1346">
        <v>1</v>
      </c>
    </row>
    <row r="1347" spans="1:44" x14ac:dyDescent="0.2">
      <c r="A1347">
        <f>ROW(Source!A731)</f>
        <v>731</v>
      </c>
      <c r="B1347">
        <v>86297036</v>
      </c>
      <c r="C1347">
        <v>86297023</v>
      </c>
      <c r="D1347">
        <v>27377911</v>
      </c>
      <c r="E1347">
        <v>1</v>
      </c>
      <c r="F1347">
        <v>1</v>
      </c>
      <c r="G1347">
        <v>1</v>
      </c>
      <c r="H1347">
        <v>3</v>
      </c>
      <c r="I1347" t="s">
        <v>1172</v>
      </c>
      <c r="J1347" t="s">
        <v>1173</v>
      </c>
      <c r="K1347" t="s">
        <v>1174</v>
      </c>
      <c r="L1347">
        <v>1348</v>
      </c>
      <c r="N1347">
        <v>1009</v>
      </c>
      <c r="O1347" t="s">
        <v>63</v>
      </c>
      <c r="P1347" t="s">
        <v>63</v>
      </c>
      <c r="Q1347">
        <v>1000</v>
      </c>
      <c r="X1347">
        <v>1.2E-2</v>
      </c>
      <c r="Y1347">
        <v>8190</v>
      </c>
      <c r="Z1347">
        <v>0</v>
      </c>
      <c r="AA1347">
        <v>0</v>
      </c>
      <c r="AB1347">
        <v>0</v>
      </c>
      <c r="AC1347">
        <v>0</v>
      </c>
      <c r="AD1347">
        <v>1</v>
      </c>
      <c r="AE1347">
        <v>0</v>
      </c>
      <c r="AF1347" t="s">
        <v>6</v>
      </c>
      <c r="AG1347">
        <v>1.2E-2</v>
      </c>
      <c r="AH1347">
        <v>3</v>
      </c>
      <c r="AI1347">
        <v>-1</v>
      </c>
      <c r="AJ1347" t="s">
        <v>6</v>
      </c>
      <c r="AK1347">
        <v>4</v>
      </c>
      <c r="AL1347">
        <v>-98.28</v>
      </c>
      <c r="AM1347">
        <v>0</v>
      </c>
      <c r="AN1347">
        <v>0</v>
      </c>
      <c r="AO1347">
        <v>0</v>
      </c>
      <c r="AP1347">
        <v>0</v>
      </c>
      <c r="AQ1347">
        <v>0</v>
      </c>
      <c r="AR1347">
        <v>1</v>
      </c>
    </row>
    <row r="1348" spans="1:44" x14ac:dyDescent="0.2">
      <c r="A1348">
        <f>ROW(Source!A731)</f>
        <v>731</v>
      </c>
      <c r="B1348">
        <v>86297037</v>
      </c>
      <c r="C1348">
        <v>86297023</v>
      </c>
      <c r="D1348">
        <v>27377508</v>
      </c>
      <c r="E1348">
        <v>1</v>
      </c>
      <c r="F1348">
        <v>1</v>
      </c>
      <c r="G1348">
        <v>1</v>
      </c>
      <c r="H1348">
        <v>3</v>
      </c>
      <c r="I1348" t="s">
        <v>1175</v>
      </c>
      <c r="J1348" t="s">
        <v>1176</v>
      </c>
      <c r="K1348" t="s">
        <v>1177</v>
      </c>
      <c r="L1348">
        <v>1348</v>
      </c>
      <c r="N1348">
        <v>1009</v>
      </c>
      <c r="O1348" t="s">
        <v>63</v>
      </c>
      <c r="P1348" t="s">
        <v>63</v>
      </c>
      <c r="Q1348">
        <v>1000</v>
      </c>
      <c r="X1348">
        <v>0.78200000000000003</v>
      </c>
      <c r="Y1348">
        <v>11319.36</v>
      </c>
      <c r="Z1348">
        <v>0</v>
      </c>
      <c r="AA1348">
        <v>0</v>
      </c>
      <c r="AB1348">
        <v>0</v>
      </c>
      <c r="AC1348">
        <v>0</v>
      </c>
      <c r="AD1348">
        <v>1</v>
      </c>
      <c r="AE1348">
        <v>0</v>
      </c>
      <c r="AF1348" t="s">
        <v>6</v>
      </c>
      <c r="AG1348">
        <v>0.78200000000000003</v>
      </c>
      <c r="AH1348">
        <v>3</v>
      </c>
      <c r="AI1348">
        <v>-1</v>
      </c>
      <c r="AJ1348" t="s">
        <v>6</v>
      </c>
      <c r="AK1348">
        <v>4</v>
      </c>
      <c r="AL1348">
        <v>-8851.739520000001</v>
      </c>
      <c r="AM1348">
        <v>0</v>
      </c>
      <c r="AN1348">
        <v>0</v>
      </c>
      <c r="AO1348">
        <v>0</v>
      </c>
      <c r="AP1348">
        <v>0</v>
      </c>
      <c r="AQ1348">
        <v>0</v>
      </c>
      <c r="AR1348">
        <v>1</v>
      </c>
    </row>
  </sheetData>
  <printOptions gridLines="1"/>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40625" defaultRowHeight="12.75" x14ac:dyDescent="0.2"/>
  <cols>
    <col min="1" max="256" width="9.140625" customWidth="1"/>
  </cols>
  <sheetData/>
  <printOptions gridLines="1"/>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66"/>
  <sheetViews>
    <sheetView workbookViewId="0">
      <selection sqref="A1:G1"/>
    </sheetView>
  </sheetViews>
  <sheetFormatPr defaultRowHeight="12.75" x14ac:dyDescent="0.2"/>
  <cols>
    <col min="1" max="1" width="6.7109375" customWidth="1"/>
    <col min="2" max="2" width="10.7109375" customWidth="1"/>
    <col min="3" max="3" width="33.7109375" customWidth="1"/>
    <col min="4" max="7" width="8.7109375" customWidth="1"/>
    <col min="8" max="8" width="70.7109375" customWidth="1"/>
    <col min="9" max="9" width="8.7109375" customWidth="1"/>
    <col min="11" max="69" width="0" hidden="1" customWidth="1"/>
    <col min="70" max="70" width="66.7109375" hidden="1" customWidth="1"/>
    <col min="71" max="71" width="76.7109375" hidden="1" customWidth="1"/>
    <col min="72" max="76" width="0" hidden="1" customWidth="1"/>
    <col min="77" max="77" width="34.7109375" hidden="1" customWidth="1"/>
    <col min="78" max="78" width="17.7109375" hidden="1" customWidth="1"/>
    <col min="79" max="256" width="0" hidden="1" customWidth="1"/>
  </cols>
  <sheetData>
    <row r="1" spans="1:255" s="15" customFormat="1" ht="11.25" x14ac:dyDescent="0.2">
      <c r="A1" s="291" t="s">
        <v>1191</v>
      </c>
      <c r="B1" s="291"/>
      <c r="C1" s="291"/>
      <c r="D1" s="291"/>
      <c r="E1" s="291"/>
      <c r="F1" s="291"/>
      <c r="G1" s="291"/>
    </row>
    <row r="3" spans="1:255" x14ac:dyDescent="0.2">
      <c r="A3" s="20" t="s">
        <v>1198</v>
      </c>
      <c r="B3" s="19"/>
      <c r="C3" s="293"/>
      <c r="D3" s="294"/>
      <c r="E3" s="294"/>
      <c r="F3" s="294"/>
      <c r="G3" s="294"/>
      <c r="BR3" s="22">
        <f>C3</f>
        <v>0</v>
      </c>
      <c r="IU3" s="23"/>
    </row>
    <row r="4" spans="1:255" x14ac:dyDescent="0.2">
      <c r="A4" s="20" t="s">
        <v>1200</v>
      </c>
      <c r="B4" s="19"/>
      <c r="C4" s="295"/>
      <c r="D4" s="296"/>
      <c r="E4" s="296"/>
      <c r="F4" s="296"/>
      <c r="G4" s="296"/>
      <c r="BR4" s="22">
        <f>C4</f>
        <v>0</v>
      </c>
      <c r="IU4" s="23"/>
    </row>
    <row r="5" spans="1:255" x14ac:dyDescent="0.2">
      <c r="A5" s="20" t="s">
        <v>1202</v>
      </c>
      <c r="B5" s="19"/>
      <c r="C5" s="297"/>
      <c r="D5" s="298"/>
      <c r="E5" s="298"/>
      <c r="F5" s="298"/>
      <c r="G5" s="298"/>
      <c r="BR5" s="22">
        <f>C5</f>
        <v>0</v>
      </c>
      <c r="IU5" s="23"/>
    </row>
    <row r="6" spans="1:255" x14ac:dyDescent="0.2">
      <c r="A6" s="290"/>
      <c r="B6" s="290"/>
      <c r="C6" s="290"/>
      <c r="D6" s="290"/>
      <c r="E6" s="290"/>
      <c r="F6" s="290"/>
      <c r="G6" s="290"/>
    </row>
    <row r="7" spans="1:255" ht="18.75" x14ac:dyDescent="0.3">
      <c r="A7" s="301" t="s">
        <v>1514</v>
      </c>
      <c r="B7" s="301"/>
      <c r="C7" s="301"/>
      <c r="D7" s="301"/>
      <c r="E7" s="301"/>
      <c r="F7" s="301"/>
      <c r="G7" s="301"/>
    </row>
    <row r="8" spans="1:255" x14ac:dyDescent="0.2">
      <c r="A8" s="302"/>
      <c r="B8" s="302"/>
      <c r="C8" s="302"/>
      <c r="D8" s="302"/>
      <c r="E8" s="302"/>
      <c r="F8" s="302"/>
      <c r="G8" s="302"/>
    </row>
    <row r="9" spans="1:255" x14ac:dyDescent="0.2">
      <c r="A9" s="302" t="s">
        <v>8</v>
      </c>
      <c r="B9" s="302"/>
      <c r="C9" s="302"/>
      <c r="D9" s="302"/>
      <c r="E9" s="302"/>
      <c r="F9" s="302"/>
      <c r="G9" s="302"/>
    </row>
    <row r="10" spans="1:255" ht="47.25" x14ac:dyDescent="0.25">
      <c r="A10" s="14" t="s">
        <v>1204</v>
      </c>
      <c r="B10" s="303" t="s">
        <v>5</v>
      </c>
      <c r="C10" s="303"/>
      <c r="D10" s="303"/>
      <c r="E10" s="303"/>
      <c r="F10" s="303"/>
      <c r="G10" s="303"/>
      <c r="BS10" s="190" t="str">
        <f>B10</f>
        <v>Комплекс из 2-х многоквартирных домов, расположенных по адресу г.Орел, б-р Молодежи, участок 2а. 1-й этап строительства - многоквартирный дом корпус 2 (поз.1)</v>
      </c>
      <c r="IU10" s="23"/>
    </row>
    <row r="12" spans="1:255" x14ac:dyDescent="0.2">
      <c r="A12" s="14" t="s">
        <v>1515</v>
      </c>
    </row>
    <row r="13" spans="1:255" x14ac:dyDescent="0.2">
      <c r="A13" s="14" t="s">
        <v>1220</v>
      </c>
    </row>
    <row r="14" spans="1:255" x14ac:dyDescent="0.2">
      <c r="A14" s="191" t="s">
        <v>1426</v>
      </c>
      <c r="B14" s="191" t="s">
        <v>1428</v>
      </c>
      <c r="C14" s="191" t="s">
        <v>1431</v>
      </c>
      <c r="D14" s="191" t="s">
        <v>1433</v>
      </c>
      <c r="E14" s="191" t="s">
        <v>1436</v>
      </c>
      <c r="F14" s="191" t="s">
        <v>1438</v>
      </c>
      <c r="G14" s="191" t="s">
        <v>1440</v>
      </c>
      <c r="H14" s="191" t="s">
        <v>1442</v>
      </c>
      <c r="I14" s="192" t="s">
        <v>1404</v>
      </c>
    </row>
    <row r="15" spans="1:255" x14ac:dyDescent="0.2">
      <c r="A15" s="193" t="s">
        <v>1427</v>
      </c>
      <c r="B15" s="193" t="s">
        <v>1429</v>
      </c>
      <c r="C15" s="193" t="s">
        <v>1516</v>
      </c>
      <c r="D15" s="193" t="s">
        <v>1434</v>
      </c>
      <c r="E15" s="193" t="s">
        <v>1437</v>
      </c>
      <c r="F15" s="193" t="s">
        <v>1439</v>
      </c>
      <c r="G15" s="193" t="s">
        <v>1441</v>
      </c>
      <c r="H15" s="193" t="s">
        <v>1443</v>
      </c>
      <c r="I15" s="194" t="s">
        <v>1258</v>
      </c>
    </row>
    <row r="16" spans="1:255" x14ac:dyDescent="0.2">
      <c r="A16" s="193"/>
      <c r="B16" s="193" t="s">
        <v>1430</v>
      </c>
      <c r="C16" s="193"/>
      <c r="D16" s="193" t="s">
        <v>1435</v>
      </c>
      <c r="E16" s="193"/>
      <c r="F16" s="193"/>
      <c r="G16" s="193" t="s">
        <v>1439</v>
      </c>
      <c r="H16" s="193" t="s">
        <v>1444</v>
      </c>
      <c r="I16" s="194"/>
    </row>
    <row r="17" spans="1:255" x14ac:dyDescent="0.2">
      <c r="A17" s="191">
        <v>1</v>
      </c>
      <c r="B17" s="191">
        <v>2</v>
      </c>
      <c r="C17" s="191">
        <v>3</v>
      </c>
      <c r="D17" s="191">
        <v>4</v>
      </c>
      <c r="E17" s="191">
        <v>5</v>
      </c>
      <c r="F17" s="191">
        <v>6</v>
      </c>
      <c r="G17" s="191">
        <v>7</v>
      </c>
      <c r="H17" s="191">
        <v>8</v>
      </c>
      <c r="I17" s="192">
        <v>9</v>
      </c>
    </row>
    <row r="18" spans="1:255" x14ac:dyDescent="0.2">
      <c r="A18" s="201"/>
      <c r="B18" s="201" t="s">
        <v>1517</v>
      </c>
      <c r="C18" s="201"/>
      <c r="D18" s="201"/>
      <c r="E18" s="201"/>
      <c r="F18" s="201"/>
      <c r="G18" s="198"/>
      <c r="H18" s="198"/>
      <c r="I18" s="198"/>
    </row>
    <row r="19" spans="1:255" s="43" customFormat="1" ht="24" x14ac:dyDescent="0.2">
      <c r="A19" s="202">
        <v>1</v>
      </c>
      <c r="B19" s="203" t="s">
        <v>1008</v>
      </c>
      <c r="C19" s="203" t="s">
        <v>1009</v>
      </c>
      <c r="D19" s="203" t="s">
        <v>921</v>
      </c>
      <c r="E19" s="204">
        <f t="shared" ref="E19:E31" si="0">O19</f>
        <v>93.102000000000004</v>
      </c>
      <c r="F19" s="205">
        <f>ROUND( 7.87, 2 )</f>
        <v>7.87</v>
      </c>
      <c r="G19" s="205">
        <f t="shared" ref="G19:G31" si="1">ROUND(E19*F19,2)</f>
        <v>732.71</v>
      </c>
      <c r="H19" s="206" t="s">
        <v>1527</v>
      </c>
      <c r="I19" s="206" t="s">
        <v>1447</v>
      </c>
      <c r="N19" s="195"/>
      <c r="O19" s="195">
        <f t="shared" ref="O19:O31" si="2">SUM(P19:IV19)</f>
        <v>93.102000000000004</v>
      </c>
      <c r="P19" s="195">
        <f>SmtRes!CX733</f>
        <v>36.107500000000002</v>
      </c>
      <c r="Q19" s="195">
        <f>SmtRes!CX735</f>
        <v>14.5145</v>
      </c>
      <c r="R19" s="195">
        <f>SmtRes!CX1009</f>
        <v>30.3</v>
      </c>
      <c r="S19" s="195">
        <f>SmtRes!CX1011</f>
        <v>12.18</v>
      </c>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row>
    <row r="20" spans="1:255" s="43" customFormat="1" ht="24" x14ac:dyDescent="0.2">
      <c r="A20" s="202">
        <v>2</v>
      </c>
      <c r="B20" s="203" t="s">
        <v>1021</v>
      </c>
      <c r="C20" s="203" t="s">
        <v>1022</v>
      </c>
      <c r="D20" s="203" t="s">
        <v>921</v>
      </c>
      <c r="E20" s="204">
        <f t="shared" si="0"/>
        <v>1.5750000000000002</v>
      </c>
      <c r="F20" s="205">
        <f>ROUND( 8.45, 2 )</f>
        <v>8.4499999999999993</v>
      </c>
      <c r="G20" s="205">
        <f t="shared" si="1"/>
        <v>13.31</v>
      </c>
      <c r="H20" s="206" t="s">
        <v>1529</v>
      </c>
      <c r="I20" s="206" t="s">
        <v>1447</v>
      </c>
      <c r="N20" s="195"/>
      <c r="O20" s="195">
        <f t="shared" si="2"/>
        <v>1.5750000000000002</v>
      </c>
      <c r="P20" s="195">
        <f>SmtRes!CX865</f>
        <v>0.9</v>
      </c>
      <c r="Q20" s="195">
        <f>SmtRes!CX1141</f>
        <v>0.67500000000000004</v>
      </c>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row>
    <row r="21" spans="1:255" s="43" customFormat="1" ht="24" x14ac:dyDescent="0.2">
      <c r="A21" s="202">
        <v>3</v>
      </c>
      <c r="B21" s="203" t="s">
        <v>998</v>
      </c>
      <c r="C21" s="203" t="s">
        <v>999</v>
      </c>
      <c r="D21" s="203" t="s">
        <v>921</v>
      </c>
      <c r="E21" s="204">
        <f t="shared" si="0"/>
        <v>115.96290224000002</v>
      </c>
      <c r="F21" s="205">
        <f>ROUND( 8.6, 2 )</f>
        <v>8.6</v>
      </c>
      <c r="G21" s="205">
        <f t="shared" si="1"/>
        <v>997.28</v>
      </c>
      <c r="H21" s="206" t="s">
        <v>1525</v>
      </c>
      <c r="I21" s="206" t="s">
        <v>1447</v>
      </c>
      <c r="N21" s="195"/>
      <c r="O21" s="195">
        <f t="shared" si="2"/>
        <v>115.96290224000002</v>
      </c>
      <c r="P21" s="195">
        <f>SmtRes!CX237</f>
        <v>2.6410800000000001</v>
      </c>
      <c r="Q21" s="195">
        <f>SmtRes!CX267</f>
        <v>7.1105999999999998</v>
      </c>
      <c r="R21" s="195">
        <f>SmtRes!CX569</f>
        <v>2.6410800000000001</v>
      </c>
      <c r="S21" s="195">
        <f>SmtRes!CX599</f>
        <v>7.1105999999999998</v>
      </c>
      <c r="T21" s="195">
        <f>SmtRes!CX695</f>
        <v>72.777600000000007</v>
      </c>
      <c r="U21" s="195">
        <f>SmtRes!CX699</f>
        <v>-27.291599999999999</v>
      </c>
      <c r="V21" s="195">
        <f>SmtRes!CX841</f>
        <v>0.31588127999999999</v>
      </c>
      <c r="W21" s="195">
        <f>SmtRes!CX879</f>
        <v>4.51</v>
      </c>
      <c r="X21" s="195">
        <f>SmtRes!CX971</f>
        <v>68.947199999999995</v>
      </c>
      <c r="Y21" s="195">
        <f>SmtRes!CX975</f>
        <v>-25.8552</v>
      </c>
      <c r="Z21" s="195">
        <f>SmtRes!CX1117</f>
        <v>0.23691096</v>
      </c>
      <c r="AA21" s="195">
        <f>SmtRes!CX1155</f>
        <v>2.8187500000000001</v>
      </c>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row>
    <row r="22" spans="1:255" s="43" customFormat="1" ht="24" x14ac:dyDescent="0.2">
      <c r="A22" s="202">
        <v>4</v>
      </c>
      <c r="B22" s="203" t="s">
        <v>1010</v>
      </c>
      <c r="C22" s="203" t="s">
        <v>1011</v>
      </c>
      <c r="D22" s="203" t="s">
        <v>921</v>
      </c>
      <c r="E22" s="204">
        <f t="shared" si="0"/>
        <v>15.948</v>
      </c>
      <c r="F22" s="205">
        <f>ROUND( 8.71, 2 )</f>
        <v>8.7100000000000009</v>
      </c>
      <c r="G22" s="205">
        <f t="shared" si="1"/>
        <v>138.91</v>
      </c>
      <c r="H22" s="206" t="s">
        <v>1528</v>
      </c>
      <c r="I22" s="206" t="s">
        <v>1447</v>
      </c>
      <c r="N22" s="195"/>
      <c r="O22" s="195">
        <f t="shared" si="2"/>
        <v>15.948</v>
      </c>
      <c r="P22" s="195">
        <f>SmtRes!CX737</f>
        <v>7.9740000000000002</v>
      </c>
      <c r="Q22" s="195">
        <f>SmtRes!CX1013</f>
        <v>7.9740000000000002</v>
      </c>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row>
    <row r="23" spans="1:255" s="43" customFormat="1" ht="24" x14ac:dyDescent="0.2">
      <c r="A23" s="202">
        <v>5</v>
      </c>
      <c r="B23" s="203" t="s">
        <v>1029</v>
      </c>
      <c r="C23" s="203" t="s">
        <v>1030</v>
      </c>
      <c r="D23" s="203" t="s">
        <v>921</v>
      </c>
      <c r="E23" s="204">
        <f t="shared" si="0"/>
        <v>98.716800000000006</v>
      </c>
      <c r="F23" s="205">
        <f>ROUND( 8.82, 2 )</f>
        <v>8.82</v>
      </c>
      <c r="G23" s="205">
        <f t="shared" si="1"/>
        <v>870.68</v>
      </c>
      <c r="H23" s="206" t="s">
        <v>1530</v>
      </c>
      <c r="I23" s="206" t="s">
        <v>1447</v>
      </c>
      <c r="N23" s="195"/>
      <c r="O23" s="195">
        <f t="shared" si="2"/>
        <v>98.716800000000006</v>
      </c>
      <c r="P23" s="195">
        <f>SmtRes!CX893</f>
        <v>98.716800000000006</v>
      </c>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row>
    <row r="24" spans="1:255" s="43" customFormat="1" ht="24" x14ac:dyDescent="0.2">
      <c r="A24" s="202">
        <v>6</v>
      </c>
      <c r="B24" s="203" t="s">
        <v>952</v>
      </c>
      <c r="C24" s="203" t="s">
        <v>953</v>
      </c>
      <c r="D24" s="203" t="s">
        <v>921</v>
      </c>
      <c r="E24" s="204">
        <f t="shared" si="0"/>
        <v>185.4666</v>
      </c>
      <c r="F24" s="205">
        <f>ROUND( 8.93, 2 )</f>
        <v>8.93</v>
      </c>
      <c r="G24" s="205">
        <f t="shared" si="1"/>
        <v>1656.22</v>
      </c>
      <c r="H24" s="206" t="s">
        <v>1523</v>
      </c>
      <c r="I24" s="206" t="s">
        <v>1447</v>
      </c>
      <c r="N24" s="195"/>
      <c r="O24" s="195">
        <f t="shared" si="2"/>
        <v>185.4666</v>
      </c>
      <c r="P24" s="195">
        <f>SmtRes!CX109</f>
        <v>89.535600000000002</v>
      </c>
      <c r="Q24" s="195">
        <f>SmtRes!CX441</f>
        <v>95.930999999999997</v>
      </c>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row>
    <row r="25" spans="1:255" s="43" customFormat="1" ht="24" x14ac:dyDescent="0.2">
      <c r="A25" s="202">
        <v>7</v>
      </c>
      <c r="B25" s="203" t="s">
        <v>1003</v>
      </c>
      <c r="C25" s="203" t="s">
        <v>1004</v>
      </c>
      <c r="D25" s="203" t="s">
        <v>921</v>
      </c>
      <c r="E25" s="204">
        <f t="shared" si="0"/>
        <v>846.74450000000002</v>
      </c>
      <c r="F25" s="205">
        <f>ROUND( 9.04, 2 )</f>
        <v>9.0399999999999991</v>
      </c>
      <c r="G25" s="205">
        <f t="shared" si="1"/>
        <v>7654.57</v>
      </c>
      <c r="H25" s="206" t="s">
        <v>1526</v>
      </c>
      <c r="I25" s="206" t="s">
        <v>1447</v>
      </c>
      <c r="N25" s="195"/>
      <c r="O25" s="195">
        <f t="shared" si="2"/>
        <v>846.74450000000002</v>
      </c>
      <c r="P25" s="195">
        <f>SmtRes!CX661</f>
        <v>411.50200000000001</v>
      </c>
      <c r="Q25" s="195">
        <f>SmtRes!CX939</f>
        <v>435.24250000000001</v>
      </c>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row>
    <row r="26" spans="1:255" s="43" customFormat="1" ht="24" x14ac:dyDescent="0.2">
      <c r="A26" s="202">
        <v>8</v>
      </c>
      <c r="B26" s="203" t="s">
        <v>947</v>
      </c>
      <c r="C26" s="203" t="s">
        <v>948</v>
      </c>
      <c r="D26" s="203" t="s">
        <v>921</v>
      </c>
      <c r="E26" s="204">
        <f t="shared" si="0"/>
        <v>393.72911600000015</v>
      </c>
      <c r="F26" s="205">
        <f>ROUND( 9.15, 2 )</f>
        <v>9.15</v>
      </c>
      <c r="G26" s="205">
        <f t="shared" si="1"/>
        <v>3602.62</v>
      </c>
      <c r="H26" s="206" t="s">
        <v>1522</v>
      </c>
      <c r="I26" s="206" t="s">
        <v>1447</v>
      </c>
      <c r="N26" s="195"/>
      <c r="O26" s="195">
        <f t="shared" si="2"/>
        <v>393.72911600000015</v>
      </c>
      <c r="P26" s="195">
        <f>SmtRes!CX75</f>
        <v>81.995760000000004</v>
      </c>
      <c r="Q26" s="195">
        <f>SmtRes!CX135</f>
        <v>3.8300000000000001E-2</v>
      </c>
      <c r="R26" s="195">
        <f>SmtRes!CX159</f>
        <v>6.39</v>
      </c>
      <c r="S26" s="195">
        <f>SmtRes!CX299</f>
        <v>0.69935800000000004</v>
      </c>
      <c r="T26" s="195">
        <f>SmtRes!CX315</f>
        <v>98.766000000000005</v>
      </c>
      <c r="U26" s="195">
        <f>SmtRes!CX403</f>
        <v>91.106399999999994</v>
      </c>
      <c r="V26" s="195">
        <f>SmtRes!CX467</f>
        <v>3.8300000000000001E-2</v>
      </c>
      <c r="W26" s="195">
        <f>SmtRes!CX491</f>
        <v>6.39</v>
      </c>
      <c r="X26" s="195">
        <f>SmtRes!CX631</f>
        <v>0.69935800000000004</v>
      </c>
      <c r="Y26" s="195">
        <f>SmtRes!CX647</f>
        <v>98.766000000000005</v>
      </c>
      <c r="Z26" s="195">
        <f>SmtRes!CX717</f>
        <v>1.3022</v>
      </c>
      <c r="AA26" s="195">
        <f>SmtRes!CX825</f>
        <v>0.53620000000000001</v>
      </c>
      <c r="AB26" s="195">
        <f>SmtRes!CX923</f>
        <v>5.4692400000000001</v>
      </c>
      <c r="AC26" s="195">
        <f>SmtRes!CX993</f>
        <v>1.3022</v>
      </c>
      <c r="AD26" s="195">
        <f>SmtRes!CX1101</f>
        <v>0.2298</v>
      </c>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row>
    <row r="27" spans="1:255" s="43" customFormat="1" ht="24" x14ac:dyDescent="0.2">
      <c r="A27" s="202">
        <v>9</v>
      </c>
      <c r="B27" s="203" t="s">
        <v>919</v>
      </c>
      <c r="C27" s="203" t="s">
        <v>920</v>
      </c>
      <c r="D27" s="203" t="s">
        <v>921</v>
      </c>
      <c r="E27" s="204">
        <f t="shared" si="0"/>
        <v>394.97884300000004</v>
      </c>
      <c r="F27" s="205">
        <f>ROUND( 9.26, 2 )</f>
        <v>9.26</v>
      </c>
      <c r="G27" s="205">
        <f t="shared" si="1"/>
        <v>3657.5</v>
      </c>
      <c r="H27" s="206" t="s">
        <v>1518</v>
      </c>
      <c r="I27" s="206" t="s">
        <v>1447</v>
      </c>
      <c r="N27" s="195"/>
      <c r="O27" s="195">
        <f t="shared" si="2"/>
        <v>394.97884300000004</v>
      </c>
      <c r="P27" s="195">
        <f>SmtRes!CX1</f>
        <v>73.57056</v>
      </c>
      <c r="Q27" s="195">
        <f>SmtRes!CX11</f>
        <v>68.315520000000006</v>
      </c>
      <c r="R27" s="195">
        <f>SmtRes!CX59</f>
        <v>28.173964000000002</v>
      </c>
      <c r="S27" s="195">
        <f>SmtRes!CX203</f>
        <v>17.379589500000002</v>
      </c>
      <c r="T27" s="195">
        <f>SmtRes!CX329</f>
        <v>78.825599999999994</v>
      </c>
      <c r="U27" s="195">
        <f>SmtRes!CX339</f>
        <v>78.825599999999994</v>
      </c>
      <c r="V27" s="195">
        <f>SmtRes!CX387</f>
        <v>32.508420000000001</v>
      </c>
      <c r="W27" s="195">
        <f>SmtRes!CX535</f>
        <v>17.379589500000002</v>
      </c>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row>
    <row r="28" spans="1:255" s="43" customFormat="1" ht="24" x14ac:dyDescent="0.2">
      <c r="A28" s="202">
        <v>10</v>
      </c>
      <c r="B28" s="203" t="s">
        <v>939</v>
      </c>
      <c r="C28" s="203" t="s">
        <v>940</v>
      </c>
      <c r="D28" s="203" t="s">
        <v>921</v>
      </c>
      <c r="E28" s="204">
        <f t="shared" si="0"/>
        <v>199.43043600000001</v>
      </c>
      <c r="F28" s="205">
        <f>ROUND( 9.37, 2 )</f>
        <v>9.3699999999999992</v>
      </c>
      <c r="G28" s="205">
        <f t="shared" si="1"/>
        <v>1868.66</v>
      </c>
      <c r="H28" s="206" t="s">
        <v>1521</v>
      </c>
      <c r="I28" s="206" t="s">
        <v>1447</v>
      </c>
      <c r="N28" s="195"/>
      <c r="O28" s="195">
        <f t="shared" si="2"/>
        <v>199.43043600000001</v>
      </c>
      <c r="P28" s="195">
        <f>SmtRes!CX39</f>
        <v>88.331795999999997</v>
      </c>
      <c r="Q28" s="195">
        <f>SmtRes!CX151</f>
        <v>0.47610000000000002</v>
      </c>
      <c r="R28" s="195">
        <f>SmtRes!CX367</f>
        <v>98.146439999999998</v>
      </c>
      <c r="S28" s="195">
        <f>SmtRes!CX483</f>
        <v>0.47610000000000002</v>
      </c>
      <c r="T28" s="195">
        <f>SmtRes!CX859</f>
        <v>7.5</v>
      </c>
      <c r="U28" s="195">
        <f>SmtRes!CX1135</f>
        <v>4.5</v>
      </c>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row>
    <row r="29" spans="1:255" s="43" customFormat="1" ht="24" x14ac:dyDescent="0.2">
      <c r="A29" s="202">
        <v>11</v>
      </c>
      <c r="B29" s="203" t="s">
        <v>928</v>
      </c>
      <c r="C29" s="203" t="s">
        <v>929</v>
      </c>
      <c r="D29" s="203" t="s">
        <v>921</v>
      </c>
      <c r="E29" s="204">
        <f t="shared" si="0"/>
        <v>434.086724</v>
      </c>
      <c r="F29" s="205">
        <f>ROUND( 9.48, 2 )</f>
        <v>9.48</v>
      </c>
      <c r="G29" s="205">
        <f t="shared" si="1"/>
        <v>4115.1400000000003</v>
      </c>
      <c r="H29" s="206" t="s">
        <v>1520</v>
      </c>
      <c r="I29" s="206" t="s">
        <v>1447</v>
      </c>
      <c r="N29" s="195"/>
      <c r="O29" s="195">
        <f t="shared" si="2"/>
        <v>434.086724</v>
      </c>
      <c r="P29" s="195">
        <f>SmtRes!CX21</f>
        <v>3.488</v>
      </c>
      <c r="Q29" s="195">
        <f>SmtRes!CX87</f>
        <v>46.083674999999999</v>
      </c>
      <c r="R29" s="195">
        <f>SmtRes!CX173</f>
        <v>8.3951595000000001</v>
      </c>
      <c r="S29" s="195">
        <f>SmtRes!CX349</f>
        <v>3.488</v>
      </c>
      <c r="T29" s="195">
        <f>SmtRes!CX415</f>
        <v>49.165050000000001</v>
      </c>
      <c r="U29" s="195">
        <f>SmtRes!CX505</f>
        <v>8.3951595000000001</v>
      </c>
      <c r="V29" s="195">
        <f>SmtRes!CX751</f>
        <v>44.496479999999998</v>
      </c>
      <c r="W29" s="195">
        <f>SmtRes!CX785</f>
        <v>113.03936</v>
      </c>
      <c r="X29" s="195">
        <f>SmtRes!CX1027</f>
        <v>44.496479999999998</v>
      </c>
      <c r="Y29" s="195">
        <f>SmtRes!CX1061</f>
        <v>113.03936</v>
      </c>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row>
    <row r="30" spans="1:255" s="43" customFormat="1" ht="24" x14ac:dyDescent="0.2">
      <c r="A30" s="202">
        <v>12</v>
      </c>
      <c r="B30" s="203" t="s">
        <v>954</v>
      </c>
      <c r="C30" s="203" t="s">
        <v>955</v>
      </c>
      <c r="D30" s="203" t="s">
        <v>921</v>
      </c>
      <c r="E30" s="204">
        <f t="shared" si="0"/>
        <v>58.419539</v>
      </c>
      <c r="F30" s="205">
        <f>ROUND( 10.3, 2 )</f>
        <v>10.3</v>
      </c>
      <c r="G30" s="205">
        <f t="shared" si="1"/>
        <v>601.72</v>
      </c>
      <c r="H30" s="206" t="s">
        <v>1524</v>
      </c>
      <c r="I30" s="206" t="s">
        <v>1447</v>
      </c>
      <c r="N30" s="195"/>
      <c r="O30" s="195">
        <f t="shared" si="2"/>
        <v>58.419539</v>
      </c>
      <c r="P30" s="195">
        <f>SmtRes!CX125</f>
        <v>1.9550000000000001</v>
      </c>
      <c r="Q30" s="195">
        <f>SmtRes!CX457</f>
        <v>1.9550000000000001</v>
      </c>
      <c r="R30" s="195">
        <f>SmtRes!CX703</f>
        <v>21.307300000000001</v>
      </c>
      <c r="S30" s="195">
        <f>SmtRes!CX811</f>
        <v>8.9243000000000006</v>
      </c>
      <c r="T30" s="195">
        <f>SmtRes!CX979</f>
        <v>20.282499999999999</v>
      </c>
      <c r="U30" s="195">
        <f>SmtRes!CX1087</f>
        <v>3.9954390000000002</v>
      </c>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row>
    <row r="31" spans="1:255" s="43" customFormat="1" ht="12" x14ac:dyDescent="0.2">
      <c r="A31" s="202">
        <v>13</v>
      </c>
      <c r="B31" s="203" t="s">
        <v>39</v>
      </c>
      <c r="C31" s="203" t="s">
        <v>922</v>
      </c>
      <c r="D31" s="203" t="s">
        <v>923</v>
      </c>
      <c r="E31" s="204">
        <f t="shared" si="0"/>
        <v>482.02720339999996</v>
      </c>
      <c r="F31" s="205">
        <f>ROUND( 0, 2 )</f>
        <v>0</v>
      </c>
      <c r="G31" s="205">
        <f t="shared" si="1"/>
        <v>0</v>
      </c>
      <c r="H31" s="209" t="s">
        <v>1519</v>
      </c>
      <c r="I31" s="209" t="s">
        <v>1447</v>
      </c>
      <c r="N31" s="195"/>
      <c r="O31" s="195">
        <f t="shared" si="2"/>
        <v>482.02720339999996</v>
      </c>
      <c r="P31" s="195">
        <f>SmtRes!CX2</f>
        <v>16.860479999999999</v>
      </c>
      <c r="Q31" s="195">
        <f>SmtRes!CX12</f>
        <v>15.65616</v>
      </c>
      <c r="R31" s="195">
        <f>SmtRes!CX22</f>
        <v>0.35425000000000001</v>
      </c>
      <c r="S31" s="195">
        <f>SmtRes!CX40</f>
        <v>21.228695999999999</v>
      </c>
      <c r="T31" s="195">
        <f>SmtRes!CX60</f>
        <v>7.0770439999999999</v>
      </c>
      <c r="U31" s="195">
        <f>SmtRes!CX76</f>
        <v>20.696256000000002</v>
      </c>
      <c r="V31" s="195">
        <f>SmtRes!CX88</f>
        <v>0.38361000000000001</v>
      </c>
      <c r="W31" s="195">
        <f>SmtRes!CX110</f>
        <v>1.26E-2</v>
      </c>
      <c r="X31" s="195">
        <f>SmtRes!CX136</f>
        <v>1E-4</v>
      </c>
      <c r="Y31" s="195">
        <f>SmtRes!CX160</f>
        <v>1.4832000000000001</v>
      </c>
      <c r="Z31" s="195">
        <f>SmtRes!CX174</f>
        <v>2.2289279999999998</v>
      </c>
      <c r="AA31" s="195">
        <f>SmtRes!CX204</f>
        <v>3.194496</v>
      </c>
      <c r="AB31" s="195">
        <f>SmtRes!CX238</f>
        <v>6.2399999999999999E-3</v>
      </c>
      <c r="AC31" s="195">
        <f>SmtRes!CX268</f>
        <v>1.6799999999999999E-2</v>
      </c>
      <c r="AD31" s="195">
        <f>SmtRes!CX300</f>
        <v>1.8259999999999999E-3</v>
      </c>
      <c r="AE31" s="195">
        <f>SmtRes!CX316</f>
        <v>0.84630000000000005</v>
      </c>
      <c r="AF31" s="195">
        <f>SmtRes!CX330</f>
        <v>18.064800000000002</v>
      </c>
      <c r="AG31" s="195">
        <f>SmtRes!CX340</f>
        <v>18.064800000000002</v>
      </c>
      <c r="AH31" s="195">
        <f>SmtRes!CX350</f>
        <v>0.35425000000000001</v>
      </c>
      <c r="AI31" s="195">
        <f>SmtRes!CX368</f>
        <v>23.587440000000001</v>
      </c>
      <c r="AJ31" s="195">
        <f>SmtRes!CX388</f>
        <v>8.1658200000000001</v>
      </c>
      <c r="AK31" s="195">
        <f>SmtRes!CX404</f>
        <v>22.995840000000001</v>
      </c>
      <c r="AL31" s="195">
        <f>SmtRes!CX416</f>
        <v>0.40926000000000001</v>
      </c>
      <c r="AM31" s="195">
        <f>SmtRes!CX442</f>
        <v>1.35E-2</v>
      </c>
      <c r="AN31" s="195">
        <f>SmtRes!CX468</f>
        <v>1E-4</v>
      </c>
      <c r="AO31" s="195">
        <f>SmtRes!CX492</f>
        <v>1.4832000000000001</v>
      </c>
      <c r="AP31" s="195">
        <f>SmtRes!CX506</f>
        <v>2.2289279999999998</v>
      </c>
      <c r="AQ31" s="195">
        <f>SmtRes!CX536</f>
        <v>3.194496</v>
      </c>
      <c r="AR31" s="195">
        <f>SmtRes!CX570</f>
        <v>6.2399999999999999E-3</v>
      </c>
      <c r="AS31" s="195">
        <f>SmtRes!CX600</f>
        <v>1.6799999999999999E-2</v>
      </c>
      <c r="AT31" s="195">
        <f>SmtRes!CX632</f>
        <v>1.8259999999999999E-3</v>
      </c>
      <c r="AU31" s="195">
        <f>SmtRes!CX648</f>
        <v>0.84630000000000005</v>
      </c>
      <c r="AV31" s="195">
        <f>SmtRes!CX662</f>
        <v>113.30800000000001</v>
      </c>
      <c r="AW31" s="195">
        <f>SmtRes!CX718</f>
        <v>3.3999999999999998E-3</v>
      </c>
      <c r="AX31" s="195">
        <f>SmtRes!CX738</f>
        <v>0.79200000000000004</v>
      </c>
      <c r="AY31" s="195">
        <f>SmtRes!CX752</f>
        <v>2.9388800000000002</v>
      </c>
      <c r="AZ31" s="195">
        <f>SmtRes!CX786</f>
        <v>22.961120000000001</v>
      </c>
      <c r="BA31" s="195">
        <f>SmtRes!CX826</f>
        <v>1.4E-3</v>
      </c>
      <c r="BB31" s="195">
        <f>SmtRes!CX842</f>
        <v>8.1928000000000001E-3</v>
      </c>
      <c r="BC31" s="195">
        <f>SmtRes!CX880</f>
        <v>8.0000000000000002E-3</v>
      </c>
      <c r="BD31" s="195">
        <f>SmtRes!CX894</f>
        <v>5.9592000000000001</v>
      </c>
      <c r="BE31" s="195">
        <f>SmtRes!CX924</f>
        <v>1.4279999999999999E-2</v>
      </c>
      <c r="BF31" s="195">
        <f>SmtRes!CX940</f>
        <v>119.845</v>
      </c>
      <c r="BG31" s="195">
        <f>SmtRes!CX994</f>
        <v>3.3999999999999998E-3</v>
      </c>
      <c r="BH31" s="195">
        <f>SmtRes!CX1014</f>
        <v>0.79200000000000004</v>
      </c>
      <c r="BI31" s="195">
        <f>SmtRes!CX1028</f>
        <v>2.9388800000000002</v>
      </c>
      <c r="BJ31" s="195">
        <f>SmtRes!CX1062</f>
        <v>22.961120000000001</v>
      </c>
      <c r="BK31" s="195">
        <f>SmtRes!CX1102</f>
        <v>5.9999999999999995E-4</v>
      </c>
      <c r="BL31" s="195">
        <f>SmtRes!CX1118</f>
        <v>6.1446000000000001E-3</v>
      </c>
      <c r="BM31" s="195">
        <f>SmtRes!CX1156</f>
        <v>5.0000000000000001E-3</v>
      </c>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row>
    <row r="32" spans="1:255" x14ac:dyDescent="0.2">
      <c r="A32" s="210"/>
      <c r="B32" s="210"/>
      <c r="C32" s="211" t="s">
        <v>842</v>
      </c>
      <c r="D32" s="210"/>
      <c r="E32" s="210"/>
      <c r="F32" s="210"/>
      <c r="G32" s="212">
        <f>ROUND(SUM(G19:G31),2)</f>
        <v>25909.32</v>
      </c>
      <c r="H32" s="210"/>
      <c r="I32" s="210"/>
      <c r="J32" s="23"/>
      <c r="K32" s="188">
        <f>G32</f>
        <v>25909.32</v>
      </c>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row>
    <row r="33" spans="1:255" x14ac:dyDescent="0.2">
      <c r="A33" s="32"/>
      <c r="B33" s="52"/>
      <c r="C33" s="52"/>
      <c r="D33" s="52"/>
      <c r="E33" s="52"/>
      <c r="F33" s="52"/>
      <c r="G33" s="213"/>
      <c r="H33" s="52"/>
      <c r="I33" s="213"/>
    </row>
    <row r="34" spans="1:255" x14ac:dyDescent="0.2">
      <c r="A34" s="201"/>
      <c r="B34" s="201" t="s">
        <v>1531</v>
      </c>
      <c r="C34" s="201"/>
      <c r="D34" s="201"/>
      <c r="E34" s="201"/>
      <c r="F34" s="201"/>
      <c r="G34" s="198"/>
      <c r="H34" s="198"/>
      <c r="I34" s="198"/>
    </row>
    <row r="35" spans="1:255" s="43" customFormat="1" ht="24" x14ac:dyDescent="0.2">
      <c r="A35" s="202">
        <v>14</v>
      </c>
      <c r="B35" s="203" t="s">
        <v>944</v>
      </c>
      <c r="C35" s="203" t="s">
        <v>946</v>
      </c>
      <c r="D35" s="203" t="s">
        <v>927</v>
      </c>
      <c r="E35" s="204">
        <f t="shared" ref="E35:E63" si="3">O35</f>
        <v>16.853423700000004</v>
      </c>
      <c r="F35" s="205">
        <f>ROUND( 91.69, 2 )</f>
        <v>91.69</v>
      </c>
      <c r="G35" s="205">
        <f t="shared" ref="G35:G63" si="4">ROUND(E35*F35,2)</f>
        <v>1545.29</v>
      </c>
      <c r="H35" s="206" t="s">
        <v>1538</v>
      </c>
      <c r="I35" s="206" t="s">
        <v>1447</v>
      </c>
      <c r="N35" s="195"/>
      <c r="O35" s="195">
        <f t="shared" ref="O35:O63" si="5">SUM(P35:IV35)</f>
        <v>16.853423700000004</v>
      </c>
      <c r="P35" s="195">
        <f>SmtRes!CX61</f>
        <v>7.0770439999999999</v>
      </c>
      <c r="Q35" s="195">
        <f>SmtRes!CX389</f>
        <v>8.1658200000000001</v>
      </c>
      <c r="R35" s="195">
        <f>SmtRes!CX739</f>
        <v>0.79200000000000004</v>
      </c>
      <c r="S35" s="195">
        <f>SmtRes!CX843</f>
        <v>7.7483999999999999E-3</v>
      </c>
      <c r="T35" s="195">
        <f>SmtRes!CX881</f>
        <v>8.0000000000000002E-3</v>
      </c>
      <c r="U35" s="195">
        <f>SmtRes!CX1015</f>
        <v>0.79200000000000004</v>
      </c>
      <c r="V35" s="195">
        <f>SmtRes!CX1119</f>
        <v>5.8113000000000001E-3</v>
      </c>
      <c r="W35" s="195">
        <f>SmtRes!CX1157</f>
        <v>5.0000000000000001E-3</v>
      </c>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row>
    <row r="36" spans="1:255" s="43" customFormat="1" ht="36" x14ac:dyDescent="0.2">
      <c r="A36" s="202">
        <v>15</v>
      </c>
      <c r="B36" s="203" t="s">
        <v>977</v>
      </c>
      <c r="C36" s="203" t="s">
        <v>979</v>
      </c>
      <c r="D36" s="203" t="s">
        <v>927</v>
      </c>
      <c r="E36" s="204">
        <f t="shared" si="3"/>
        <v>0.80588800000000005</v>
      </c>
      <c r="F36" s="205">
        <f>ROUND( 120.8, 2 )</f>
        <v>120.8</v>
      </c>
      <c r="G36" s="205">
        <f t="shared" si="4"/>
        <v>97.35</v>
      </c>
      <c r="H36" s="206" t="s">
        <v>1547</v>
      </c>
      <c r="I36" s="206" t="s">
        <v>1447</v>
      </c>
      <c r="N36" s="195"/>
      <c r="O36" s="195">
        <f t="shared" si="5"/>
        <v>0.80588800000000005</v>
      </c>
      <c r="P36" s="195">
        <f>SmtRes!CX175</f>
        <v>2.7664000000000001E-2</v>
      </c>
      <c r="Q36" s="195">
        <f>SmtRes!CX205</f>
        <v>6.7680000000000004E-2</v>
      </c>
      <c r="R36" s="195">
        <f>SmtRes!CX507</f>
        <v>2.7664000000000001E-2</v>
      </c>
      <c r="S36" s="195">
        <f>SmtRes!CX537</f>
        <v>6.7680000000000004E-2</v>
      </c>
      <c r="T36" s="195">
        <f>SmtRes!CX753</f>
        <v>0.2296</v>
      </c>
      <c r="U36" s="195">
        <f>SmtRes!CX895</f>
        <v>0.156</v>
      </c>
      <c r="V36" s="195">
        <f>SmtRes!CX1029</f>
        <v>0.2296</v>
      </c>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row>
    <row r="37" spans="1:255" s="43" customFormat="1" ht="36" x14ac:dyDescent="0.2">
      <c r="A37" s="202">
        <v>16</v>
      </c>
      <c r="B37" s="203" t="s">
        <v>930</v>
      </c>
      <c r="C37" s="203" t="s">
        <v>932</v>
      </c>
      <c r="D37" s="203" t="s">
        <v>927</v>
      </c>
      <c r="E37" s="204">
        <f t="shared" si="3"/>
        <v>9.7276298000000008</v>
      </c>
      <c r="F37" s="205">
        <f>ROUND( 112.67, 2 )</f>
        <v>112.67</v>
      </c>
      <c r="G37" s="205">
        <f t="shared" si="4"/>
        <v>1096.01</v>
      </c>
      <c r="H37" s="206" t="s">
        <v>1534</v>
      </c>
      <c r="I37" s="206" t="s">
        <v>1447</v>
      </c>
      <c r="N37" s="195"/>
      <c r="O37" s="195">
        <f t="shared" si="5"/>
        <v>9.7276298000000008</v>
      </c>
      <c r="P37" s="195">
        <f>SmtRes!CX23</f>
        <v>0.35425000000000001</v>
      </c>
      <c r="Q37" s="195">
        <f>SmtRes!CX176</f>
        <v>4.7424000000000001E-2</v>
      </c>
      <c r="R37" s="195">
        <f>SmtRes!CX206</f>
        <v>3.1268159999999998</v>
      </c>
      <c r="S37" s="195">
        <f>SmtRes!CX239</f>
        <v>6.2399999999999999E-3</v>
      </c>
      <c r="T37" s="195">
        <f>SmtRes!CX269</f>
        <v>1.6799999999999999E-2</v>
      </c>
      <c r="U37" s="195">
        <f>SmtRes!CX351</f>
        <v>0.35425000000000001</v>
      </c>
      <c r="V37" s="195">
        <f>SmtRes!CX508</f>
        <v>4.7424000000000001E-2</v>
      </c>
      <c r="W37" s="195">
        <f>SmtRes!CX538</f>
        <v>3.1268159999999998</v>
      </c>
      <c r="X37" s="195">
        <f>SmtRes!CX571</f>
        <v>6.2399999999999999E-3</v>
      </c>
      <c r="Y37" s="195">
        <f>SmtRes!CX601</f>
        <v>1.6799999999999999E-2</v>
      </c>
      <c r="Z37" s="195">
        <f>SmtRes!CX754</f>
        <v>0.27551999999999999</v>
      </c>
      <c r="AA37" s="195">
        <f>SmtRes!CX787</f>
        <v>0.94288000000000005</v>
      </c>
      <c r="AB37" s="195">
        <f>SmtRes!CX844</f>
        <v>3.256E-4</v>
      </c>
      <c r="AC37" s="195">
        <f>SmtRes!CX896</f>
        <v>0.18720000000000001</v>
      </c>
      <c r="AD37" s="195">
        <f>SmtRes!CX1030</f>
        <v>0.27551999999999999</v>
      </c>
      <c r="AE37" s="195">
        <f>SmtRes!CX1063</f>
        <v>0.94288000000000005</v>
      </c>
      <c r="AF37" s="195">
        <f>SmtRes!CX1120</f>
        <v>2.4420000000000003E-4</v>
      </c>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c r="DV37" s="195"/>
      <c r="DW37" s="195"/>
      <c r="DX37" s="195"/>
      <c r="DY37" s="195"/>
      <c r="DZ37" s="195"/>
      <c r="EA37" s="195"/>
      <c r="EB37" s="195"/>
      <c r="EC37" s="195"/>
      <c r="ED37" s="195"/>
      <c r="EE37" s="195"/>
      <c r="EF37" s="195"/>
      <c r="EG37" s="195"/>
      <c r="EH37" s="195"/>
      <c r="EI37" s="195"/>
      <c r="EJ37" s="195"/>
      <c r="EK37" s="195"/>
      <c r="EL37" s="195"/>
      <c r="EM37" s="195"/>
      <c r="EN37" s="195"/>
      <c r="EO37" s="195"/>
      <c r="EP37" s="195"/>
      <c r="EQ37" s="195"/>
      <c r="ER37" s="195"/>
      <c r="ES37" s="195"/>
      <c r="ET37" s="195"/>
      <c r="EU37" s="195"/>
      <c r="EV37" s="195"/>
      <c r="EW37" s="195"/>
      <c r="EX37" s="195"/>
      <c r="EY37" s="195"/>
      <c r="EZ37" s="195"/>
      <c r="FA37" s="195"/>
      <c r="FB37" s="195"/>
      <c r="FC37" s="195"/>
      <c r="FD37" s="195"/>
      <c r="FE37" s="195"/>
      <c r="FF37" s="195"/>
      <c r="FG37" s="195"/>
      <c r="FH37" s="195"/>
      <c r="FI37" s="195"/>
      <c r="FJ37" s="195"/>
      <c r="FK37" s="195"/>
      <c r="FL37" s="195"/>
      <c r="FM37" s="195"/>
      <c r="FN37" s="195"/>
      <c r="FO37" s="195"/>
      <c r="FP37" s="195"/>
      <c r="FQ37" s="195"/>
      <c r="FR37" s="195"/>
      <c r="FS37" s="195"/>
      <c r="FT37" s="195"/>
      <c r="FU37" s="195"/>
      <c r="FV37" s="195"/>
      <c r="FW37" s="195"/>
      <c r="FX37" s="195"/>
      <c r="FY37" s="195"/>
      <c r="FZ37" s="195"/>
      <c r="GA37" s="195"/>
      <c r="GB37" s="195"/>
      <c r="GC37" s="195"/>
      <c r="GD37" s="195"/>
      <c r="GE37" s="195"/>
      <c r="GF37" s="195"/>
      <c r="GG37" s="195"/>
      <c r="GH37" s="195"/>
      <c r="GI37" s="195"/>
      <c r="GJ37" s="195"/>
      <c r="GK37" s="195"/>
      <c r="GL37" s="195"/>
      <c r="GM37" s="195"/>
      <c r="GN37" s="195"/>
      <c r="GO37" s="195"/>
      <c r="GP37" s="195"/>
      <c r="GQ37" s="195"/>
      <c r="GR37" s="195"/>
      <c r="GS37" s="195"/>
      <c r="GT37" s="195"/>
      <c r="GU37" s="195"/>
      <c r="GV37" s="195"/>
      <c r="GW37" s="195"/>
      <c r="GX37" s="195"/>
      <c r="GY37" s="195"/>
      <c r="GZ37" s="195"/>
      <c r="HA37" s="195"/>
      <c r="HB37" s="195"/>
      <c r="HC37" s="195"/>
      <c r="HD37" s="195"/>
      <c r="HE37" s="195"/>
      <c r="HF37" s="195"/>
      <c r="HG37" s="195"/>
      <c r="HH37" s="195"/>
      <c r="HI37" s="195"/>
      <c r="HJ37" s="195"/>
      <c r="HK37" s="195"/>
      <c r="HL37" s="195"/>
      <c r="HM37" s="195"/>
      <c r="HN37" s="195"/>
      <c r="HO37" s="195"/>
      <c r="HP37" s="195"/>
      <c r="HQ37" s="195"/>
      <c r="HR37" s="195"/>
      <c r="HS37" s="195"/>
      <c r="HT37" s="195"/>
      <c r="HU37" s="195"/>
      <c r="HV37" s="195"/>
      <c r="HW37" s="195"/>
      <c r="HX37" s="195"/>
      <c r="HY37" s="195"/>
      <c r="HZ37" s="195"/>
      <c r="IA37" s="195"/>
      <c r="IB37" s="195"/>
      <c r="IC37" s="195"/>
      <c r="ID37" s="195"/>
      <c r="IE37" s="195"/>
      <c r="IF37" s="195"/>
      <c r="IG37" s="195"/>
      <c r="IH37" s="195"/>
      <c r="II37" s="195"/>
      <c r="IJ37" s="195"/>
      <c r="IK37" s="195"/>
      <c r="IL37" s="195"/>
      <c r="IM37" s="195"/>
      <c r="IN37" s="195"/>
      <c r="IO37" s="195"/>
      <c r="IP37" s="195"/>
      <c r="IQ37" s="195"/>
      <c r="IR37" s="195"/>
      <c r="IS37" s="195"/>
      <c r="IT37" s="195"/>
      <c r="IU37" s="195"/>
    </row>
    <row r="38" spans="1:255" s="43" customFormat="1" ht="36" x14ac:dyDescent="0.2">
      <c r="A38" s="202">
        <v>17</v>
      </c>
      <c r="B38" s="203" t="s">
        <v>1012</v>
      </c>
      <c r="C38" s="203" t="s">
        <v>1014</v>
      </c>
      <c r="D38" s="203" t="s">
        <v>927</v>
      </c>
      <c r="E38" s="204">
        <f t="shared" si="3"/>
        <v>4.8675199999999998</v>
      </c>
      <c r="F38" s="205">
        <f>ROUND( 115.5, 2 )</f>
        <v>115.5</v>
      </c>
      <c r="G38" s="205">
        <f t="shared" si="4"/>
        <v>562.20000000000005</v>
      </c>
      <c r="H38" s="206" t="s">
        <v>1556</v>
      </c>
      <c r="I38" s="206" t="s">
        <v>1447</v>
      </c>
      <c r="N38" s="195"/>
      <c r="O38" s="195">
        <f t="shared" si="5"/>
        <v>4.8675199999999998</v>
      </c>
      <c r="P38" s="195">
        <f>SmtRes!CX755</f>
        <v>2.4337599999999999</v>
      </c>
      <c r="Q38" s="195">
        <f>SmtRes!CX1031</f>
        <v>2.4337599999999999</v>
      </c>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row>
    <row r="39" spans="1:255" s="43" customFormat="1" ht="24" x14ac:dyDescent="0.2">
      <c r="A39" s="202">
        <v>18</v>
      </c>
      <c r="B39" s="203" t="s">
        <v>980</v>
      </c>
      <c r="C39" s="203" t="s">
        <v>982</v>
      </c>
      <c r="D39" s="203" t="s">
        <v>927</v>
      </c>
      <c r="E39" s="204">
        <f t="shared" si="3"/>
        <v>4.3076800000000004</v>
      </c>
      <c r="F39" s="205">
        <f>ROUND( 84.48, 2 )</f>
        <v>84.48</v>
      </c>
      <c r="G39" s="205">
        <f t="shared" si="4"/>
        <v>363.91</v>
      </c>
      <c r="H39" s="206" t="s">
        <v>1548</v>
      </c>
      <c r="I39" s="206" t="s">
        <v>1447</v>
      </c>
      <c r="N39" s="195"/>
      <c r="O39" s="195">
        <f t="shared" si="5"/>
        <v>4.3076800000000004</v>
      </c>
      <c r="P39" s="195">
        <f>SmtRes!CX177</f>
        <v>2.1538400000000002</v>
      </c>
      <c r="Q39" s="195">
        <f>SmtRes!CX509</f>
        <v>2.1538400000000002</v>
      </c>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row>
    <row r="40" spans="1:255" s="43" customFormat="1" ht="24" x14ac:dyDescent="0.2">
      <c r="A40" s="202">
        <v>19</v>
      </c>
      <c r="B40" s="203" t="s">
        <v>1031</v>
      </c>
      <c r="C40" s="203" t="s">
        <v>1033</v>
      </c>
      <c r="D40" s="203" t="s">
        <v>927</v>
      </c>
      <c r="E40" s="204">
        <f t="shared" si="3"/>
        <v>5.6159999999999997</v>
      </c>
      <c r="F40" s="205">
        <f>ROUND( 116.59, 2 )</f>
        <v>116.59</v>
      </c>
      <c r="G40" s="205">
        <f t="shared" si="4"/>
        <v>654.77</v>
      </c>
      <c r="H40" s="206" t="s">
        <v>1561</v>
      </c>
      <c r="I40" s="206" t="s">
        <v>1447</v>
      </c>
      <c r="N40" s="195"/>
      <c r="O40" s="195">
        <f t="shared" si="5"/>
        <v>5.6159999999999997</v>
      </c>
      <c r="P40" s="195">
        <f>SmtRes!CX897</f>
        <v>5.6159999999999997</v>
      </c>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row>
    <row r="41" spans="1:255" s="43" customFormat="1" ht="24" x14ac:dyDescent="0.2">
      <c r="A41" s="202">
        <v>20</v>
      </c>
      <c r="B41" s="203" t="s">
        <v>1015</v>
      </c>
      <c r="C41" s="203" t="s">
        <v>1017</v>
      </c>
      <c r="D41" s="203" t="s">
        <v>927</v>
      </c>
      <c r="E41" s="204">
        <f t="shared" si="3"/>
        <v>22.018239999999999</v>
      </c>
      <c r="F41" s="205">
        <f>ROUND( 263.5, 2 )</f>
        <v>263.5</v>
      </c>
      <c r="G41" s="205">
        <f t="shared" si="4"/>
        <v>5801.81</v>
      </c>
      <c r="H41" s="206" t="s">
        <v>1557</v>
      </c>
      <c r="I41" s="206" t="s">
        <v>1447</v>
      </c>
      <c r="N41" s="195"/>
      <c r="O41" s="195">
        <f t="shared" si="5"/>
        <v>22.018239999999999</v>
      </c>
      <c r="P41" s="195">
        <f>SmtRes!CX788</f>
        <v>11.009119999999999</v>
      </c>
      <c r="Q41" s="195">
        <f>SmtRes!CX1064</f>
        <v>11.009119999999999</v>
      </c>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row>
    <row r="42" spans="1:255" s="43" customFormat="1" ht="12" x14ac:dyDescent="0.2">
      <c r="A42" s="202">
        <v>21</v>
      </c>
      <c r="B42" s="203" t="s">
        <v>956</v>
      </c>
      <c r="C42" s="203" t="s">
        <v>958</v>
      </c>
      <c r="D42" s="203" t="s">
        <v>927</v>
      </c>
      <c r="E42" s="204">
        <f t="shared" si="3"/>
        <v>1.7197399000000004</v>
      </c>
      <c r="F42" s="205">
        <f>ROUND( 88.42, 2 )</f>
        <v>88.42</v>
      </c>
      <c r="G42" s="205">
        <f t="shared" si="4"/>
        <v>152.06</v>
      </c>
      <c r="H42" s="206" t="s">
        <v>1540</v>
      </c>
      <c r="I42" s="206" t="s">
        <v>1447</v>
      </c>
      <c r="N42" s="195"/>
      <c r="O42" s="195">
        <f t="shared" si="5"/>
        <v>1.7197399000000004</v>
      </c>
      <c r="P42" s="195">
        <f>SmtRes!CX137</f>
        <v>1E-4</v>
      </c>
      <c r="Q42" s="195">
        <f>SmtRes!CX301</f>
        <v>1.8259999999999999E-3</v>
      </c>
      <c r="R42" s="195">
        <f>SmtRes!CX317</f>
        <v>0.84630000000000005</v>
      </c>
      <c r="S42" s="195">
        <f>SmtRes!CX469</f>
        <v>1E-4</v>
      </c>
      <c r="T42" s="195">
        <f>SmtRes!CX633</f>
        <v>1.8259999999999999E-3</v>
      </c>
      <c r="U42" s="195">
        <f>SmtRes!CX649</f>
        <v>0.84630000000000005</v>
      </c>
      <c r="V42" s="195">
        <f>SmtRes!CX719</f>
        <v>3.3999999999999998E-3</v>
      </c>
      <c r="W42" s="195">
        <f>SmtRes!CX827</f>
        <v>1.4E-3</v>
      </c>
      <c r="X42" s="195">
        <f>SmtRes!CX845</f>
        <v>1.188E-4</v>
      </c>
      <c r="Y42" s="195">
        <f>SmtRes!CX925</f>
        <v>1.4279999999999999E-2</v>
      </c>
      <c r="Z42" s="195">
        <f>SmtRes!CX995</f>
        <v>3.3999999999999998E-3</v>
      </c>
      <c r="AA42" s="195">
        <f>SmtRes!CX1103</f>
        <v>5.9999999999999995E-4</v>
      </c>
      <c r="AB42" s="195">
        <f>SmtRes!CX1121</f>
        <v>8.9099999999999997E-5</v>
      </c>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c r="CX42" s="195"/>
      <c r="CY42" s="195"/>
      <c r="CZ42" s="195"/>
      <c r="DA42" s="195"/>
      <c r="DB42" s="195"/>
      <c r="DC42" s="195"/>
      <c r="DD42" s="195"/>
      <c r="DE42" s="195"/>
      <c r="DF42" s="195"/>
      <c r="DG42" s="195"/>
      <c r="DH42" s="195"/>
      <c r="DI42" s="195"/>
      <c r="DJ42" s="195"/>
      <c r="DK42" s="195"/>
      <c r="DL42" s="195"/>
      <c r="DM42" s="195"/>
      <c r="DN42" s="195"/>
      <c r="DO42" s="195"/>
      <c r="DP42" s="195"/>
      <c r="DQ42" s="195"/>
      <c r="DR42" s="195"/>
      <c r="DS42" s="195"/>
      <c r="DT42" s="195"/>
      <c r="DU42" s="195"/>
      <c r="DV42" s="195"/>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row>
    <row r="43" spans="1:255" s="43" customFormat="1" ht="24" x14ac:dyDescent="0.2">
      <c r="A43" s="202">
        <v>22</v>
      </c>
      <c r="B43" s="203" t="s">
        <v>983</v>
      </c>
      <c r="C43" s="203" t="s">
        <v>985</v>
      </c>
      <c r="D43" s="203" t="s">
        <v>927</v>
      </c>
      <c r="E43" s="204">
        <f t="shared" si="3"/>
        <v>5.7343999999999991</v>
      </c>
      <c r="F43" s="205">
        <f>ROUND( 1.56, 2 )</f>
        <v>1.56</v>
      </c>
      <c r="G43" s="205">
        <f t="shared" si="4"/>
        <v>8.9499999999999993</v>
      </c>
      <c r="H43" s="206" t="s">
        <v>1549</v>
      </c>
      <c r="I43" s="206" t="s">
        <v>1447</v>
      </c>
      <c r="N43" s="195"/>
      <c r="O43" s="195">
        <f t="shared" si="5"/>
        <v>5.7343999999999991</v>
      </c>
      <c r="P43" s="195">
        <f>SmtRes!CX178</f>
        <v>0.37939200000000001</v>
      </c>
      <c r="Q43" s="195">
        <f>SmtRes!CX207</f>
        <v>2.3417279999999998</v>
      </c>
      <c r="R43" s="195">
        <f>SmtRes!CX510</f>
        <v>0.37939200000000001</v>
      </c>
      <c r="S43" s="195">
        <f>SmtRes!CX539</f>
        <v>2.3417279999999998</v>
      </c>
      <c r="T43" s="195">
        <f>SmtRes!CX789</f>
        <v>0.14607999999999999</v>
      </c>
      <c r="U43" s="195">
        <f>SmtRes!CX1065</f>
        <v>0.14607999999999999</v>
      </c>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c r="CX43" s="195"/>
      <c r="CY43" s="195"/>
      <c r="CZ43" s="195"/>
      <c r="DA43" s="195"/>
      <c r="DB43" s="195"/>
      <c r="DC43" s="195"/>
      <c r="DD43" s="195"/>
      <c r="DE43" s="195"/>
      <c r="DF43" s="195"/>
      <c r="DG43" s="195"/>
      <c r="DH43" s="195"/>
      <c r="DI43" s="195"/>
      <c r="DJ43" s="195"/>
      <c r="DK43" s="195"/>
      <c r="DL43" s="195"/>
      <c r="DM43" s="195"/>
      <c r="DN43" s="195"/>
      <c r="DO43" s="195"/>
      <c r="DP43" s="195"/>
      <c r="DQ43" s="195"/>
      <c r="DR43" s="195"/>
      <c r="DS43" s="195"/>
      <c r="DT43" s="195"/>
      <c r="DU43" s="195"/>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row>
    <row r="44" spans="1:255" s="43" customFormat="1" ht="24" x14ac:dyDescent="0.2">
      <c r="A44" s="202">
        <v>23</v>
      </c>
      <c r="B44" s="203" t="s">
        <v>959</v>
      </c>
      <c r="C44" s="203" t="s">
        <v>961</v>
      </c>
      <c r="D44" s="203" t="s">
        <v>927</v>
      </c>
      <c r="E44" s="204">
        <f t="shared" si="3"/>
        <v>4.5532000000000003E-2</v>
      </c>
      <c r="F44" s="205">
        <f>ROUND( 2.17, 2 )</f>
        <v>2.17</v>
      </c>
      <c r="G44" s="205">
        <f t="shared" si="4"/>
        <v>0.1</v>
      </c>
      <c r="H44" s="206" t="s">
        <v>1541</v>
      </c>
      <c r="I44" s="206" t="s">
        <v>1447</v>
      </c>
      <c r="N44" s="195"/>
      <c r="O44" s="195">
        <f t="shared" si="5"/>
        <v>4.5532000000000003E-2</v>
      </c>
      <c r="P44" s="195">
        <f>SmtRes!CX138</f>
        <v>1E-4</v>
      </c>
      <c r="Q44" s="195">
        <f>SmtRes!CX302</f>
        <v>1.8259999999999999E-3</v>
      </c>
      <c r="R44" s="195">
        <f>SmtRes!CX318</f>
        <v>9.2999999999999992E-3</v>
      </c>
      <c r="S44" s="195">
        <f>SmtRes!CX470</f>
        <v>1E-4</v>
      </c>
      <c r="T44" s="195">
        <f>SmtRes!CX634</f>
        <v>1.8259999999999999E-3</v>
      </c>
      <c r="U44" s="195">
        <f>SmtRes!CX650</f>
        <v>9.2999999999999992E-3</v>
      </c>
      <c r="V44" s="195">
        <f>SmtRes!CX720</f>
        <v>3.3999999999999998E-3</v>
      </c>
      <c r="W44" s="195">
        <f>SmtRes!CX828</f>
        <v>1.4E-3</v>
      </c>
      <c r="X44" s="195">
        <f>SmtRes!CX926</f>
        <v>1.4279999999999999E-2</v>
      </c>
      <c r="Y44" s="195">
        <f>SmtRes!CX996</f>
        <v>3.3999999999999998E-3</v>
      </c>
      <c r="Z44" s="195">
        <f>SmtRes!CX1104</f>
        <v>5.9999999999999995E-4</v>
      </c>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c r="CX44" s="195"/>
      <c r="CY44" s="195"/>
      <c r="CZ44" s="195"/>
      <c r="DA44" s="195"/>
      <c r="DB44" s="195"/>
      <c r="DC44" s="195"/>
      <c r="DD44" s="195"/>
      <c r="DE44" s="195"/>
      <c r="DF44" s="195"/>
      <c r="DG44" s="195"/>
      <c r="DH44" s="195"/>
      <c r="DI44" s="195"/>
      <c r="DJ44" s="195"/>
      <c r="DK44" s="195"/>
      <c r="DL44" s="195"/>
      <c r="DM44" s="195"/>
      <c r="DN44" s="195"/>
      <c r="DO44" s="195"/>
      <c r="DP44" s="195"/>
      <c r="DQ44" s="195"/>
      <c r="DR44" s="195"/>
      <c r="DS44" s="195"/>
      <c r="DT44" s="195"/>
      <c r="DU44" s="195"/>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row>
    <row r="45" spans="1:255" s="43" customFormat="1" ht="24" x14ac:dyDescent="0.2">
      <c r="A45" s="202">
        <v>24</v>
      </c>
      <c r="B45" s="203" t="s">
        <v>965</v>
      </c>
      <c r="C45" s="203" t="s">
        <v>967</v>
      </c>
      <c r="D45" s="203" t="s">
        <v>927</v>
      </c>
      <c r="E45" s="204">
        <f t="shared" si="3"/>
        <v>6.7500000000000004E-2</v>
      </c>
      <c r="F45" s="205">
        <f>ROUND( 6.62, 2 )</f>
        <v>6.62</v>
      </c>
      <c r="G45" s="205">
        <f t="shared" si="4"/>
        <v>0.45</v>
      </c>
      <c r="H45" s="206" t="s">
        <v>1543</v>
      </c>
      <c r="I45" s="206" t="s">
        <v>1447</v>
      </c>
      <c r="N45" s="195"/>
      <c r="O45" s="195">
        <f t="shared" si="5"/>
        <v>6.7500000000000004E-2</v>
      </c>
      <c r="P45" s="195">
        <f>SmtRes!CX152</f>
        <v>3.3750000000000002E-2</v>
      </c>
      <c r="Q45" s="195">
        <f>SmtRes!CX484</f>
        <v>3.3750000000000002E-2</v>
      </c>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c r="FE45" s="195"/>
      <c r="FF45" s="195"/>
      <c r="FG45" s="195"/>
      <c r="FH45" s="195"/>
      <c r="FI45" s="195"/>
      <c r="FJ45" s="195"/>
      <c r="FK45" s="195"/>
      <c r="FL45" s="195"/>
      <c r="FM45" s="195"/>
      <c r="FN45" s="195"/>
      <c r="FO45" s="195"/>
      <c r="FP45" s="195"/>
      <c r="FQ45" s="195"/>
      <c r="FR45" s="195"/>
      <c r="FS45" s="195"/>
      <c r="FT45" s="195"/>
      <c r="FU45" s="195"/>
      <c r="FV45" s="195"/>
      <c r="FW45" s="195"/>
      <c r="FX45" s="195"/>
      <c r="FY45" s="195"/>
      <c r="FZ45" s="195"/>
      <c r="GA45" s="195"/>
      <c r="GB45" s="195"/>
      <c r="GC45" s="195"/>
      <c r="GD45" s="195"/>
      <c r="GE45" s="195"/>
      <c r="GF45" s="195"/>
      <c r="GG45" s="195"/>
      <c r="GH45" s="195"/>
      <c r="GI45" s="195"/>
      <c r="GJ45" s="195"/>
      <c r="GK45" s="195"/>
      <c r="GL45" s="195"/>
      <c r="GM45" s="195"/>
      <c r="GN45" s="195"/>
      <c r="GO45" s="195"/>
      <c r="GP45" s="195"/>
      <c r="GQ45" s="195"/>
      <c r="GR45" s="195"/>
      <c r="GS45" s="195"/>
      <c r="GT45" s="195"/>
      <c r="GU45" s="195"/>
      <c r="GV45" s="195"/>
      <c r="GW45" s="195"/>
      <c r="GX45" s="195"/>
      <c r="GY45" s="195"/>
      <c r="GZ45" s="195"/>
      <c r="HA45" s="195"/>
      <c r="HB45" s="195"/>
      <c r="HC45" s="195"/>
      <c r="HD45" s="195"/>
      <c r="HE45" s="195"/>
      <c r="HF45" s="195"/>
      <c r="HG45" s="195"/>
      <c r="HH45" s="195"/>
      <c r="HI45" s="195"/>
      <c r="HJ45" s="195"/>
      <c r="HK45" s="195"/>
      <c r="HL45" s="195"/>
      <c r="HM45" s="195"/>
      <c r="HN45" s="195"/>
      <c r="HO45" s="195"/>
      <c r="HP45" s="195"/>
      <c r="HQ45" s="195"/>
      <c r="HR45" s="195"/>
      <c r="HS45" s="195"/>
      <c r="HT45" s="195"/>
      <c r="HU45" s="195"/>
      <c r="HV45" s="195"/>
      <c r="HW45" s="195"/>
      <c r="HX45" s="195"/>
      <c r="HY45" s="195"/>
      <c r="HZ45" s="195"/>
      <c r="IA45" s="195"/>
      <c r="IB45" s="195"/>
      <c r="IC45" s="195"/>
      <c r="ID45" s="195"/>
      <c r="IE45" s="195"/>
      <c r="IF45" s="195"/>
      <c r="IG45" s="195"/>
      <c r="IH45" s="195"/>
      <c r="II45" s="195"/>
      <c r="IJ45" s="195"/>
      <c r="IK45" s="195"/>
      <c r="IL45" s="195"/>
      <c r="IM45" s="195"/>
      <c r="IN45" s="195"/>
      <c r="IO45" s="195"/>
      <c r="IP45" s="195"/>
      <c r="IQ45" s="195"/>
      <c r="IR45" s="195"/>
      <c r="IS45" s="195"/>
      <c r="IT45" s="195"/>
      <c r="IU45" s="195"/>
    </row>
    <row r="46" spans="1:255" s="43" customFormat="1" ht="24" x14ac:dyDescent="0.2">
      <c r="A46" s="202">
        <v>25</v>
      </c>
      <c r="B46" s="203" t="s">
        <v>1000</v>
      </c>
      <c r="C46" s="203" t="s">
        <v>1002</v>
      </c>
      <c r="D46" s="203" t="s">
        <v>927</v>
      </c>
      <c r="E46" s="204">
        <f t="shared" si="3"/>
        <v>8.4518400000000007</v>
      </c>
      <c r="F46" s="205">
        <f>ROUND( 8.46, 2 )</f>
        <v>8.4600000000000009</v>
      </c>
      <c r="G46" s="205">
        <f t="shared" si="4"/>
        <v>71.5</v>
      </c>
      <c r="H46" s="206" t="s">
        <v>1554</v>
      </c>
      <c r="I46" s="206" t="s">
        <v>1447</v>
      </c>
      <c r="N46" s="195"/>
      <c r="O46" s="195">
        <f t="shared" si="5"/>
        <v>8.4518400000000007</v>
      </c>
      <c r="P46" s="195">
        <f>SmtRes!CX240</f>
        <v>0.54756000000000005</v>
      </c>
      <c r="Q46" s="195">
        <f>SmtRes!CX270</f>
        <v>1.4742</v>
      </c>
      <c r="R46" s="195">
        <f>SmtRes!CX572</f>
        <v>0.54756000000000005</v>
      </c>
      <c r="S46" s="195">
        <f>SmtRes!CX602</f>
        <v>1.4742</v>
      </c>
      <c r="T46" s="195">
        <f>SmtRes!CX756</f>
        <v>2.2041599999999999</v>
      </c>
      <c r="U46" s="195">
        <f>SmtRes!CX1032</f>
        <v>2.2041599999999999</v>
      </c>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row>
    <row r="47" spans="1:255" s="43" customFormat="1" ht="36" x14ac:dyDescent="0.2">
      <c r="A47" s="202">
        <v>26</v>
      </c>
      <c r="B47" s="203" t="s">
        <v>949</v>
      </c>
      <c r="C47" s="203" t="s">
        <v>951</v>
      </c>
      <c r="D47" s="203" t="s">
        <v>927</v>
      </c>
      <c r="E47" s="204">
        <f t="shared" si="3"/>
        <v>0.81896999999999998</v>
      </c>
      <c r="F47" s="205">
        <f>ROUND( 31.27, 2 )</f>
        <v>31.27</v>
      </c>
      <c r="G47" s="205">
        <f t="shared" si="4"/>
        <v>25.61</v>
      </c>
      <c r="H47" s="206" t="s">
        <v>1539</v>
      </c>
      <c r="I47" s="206" t="s">
        <v>1447</v>
      </c>
      <c r="N47" s="195"/>
      <c r="O47" s="195">
        <f t="shared" si="5"/>
        <v>0.81896999999999998</v>
      </c>
      <c r="P47" s="195">
        <f>SmtRes!CX89</f>
        <v>0.38361000000000001</v>
      </c>
      <c r="Q47" s="195">
        <f>SmtRes!CX111</f>
        <v>1.26E-2</v>
      </c>
      <c r="R47" s="195">
        <f>SmtRes!CX417</f>
        <v>0.40926000000000001</v>
      </c>
      <c r="S47" s="195">
        <f>SmtRes!CX443</f>
        <v>1.35E-2</v>
      </c>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c r="CX47" s="195"/>
      <c r="CY47" s="195"/>
      <c r="CZ47" s="195"/>
      <c r="DA47" s="195"/>
      <c r="DB47" s="195"/>
      <c r="DC47" s="195"/>
      <c r="DD47" s="195"/>
      <c r="DE47" s="195"/>
      <c r="DF47" s="195"/>
      <c r="DG47" s="195"/>
      <c r="DH47" s="195"/>
      <c r="DI47" s="195"/>
      <c r="DJ47" s="195"/>
      <c r="DK47" s="195"/>
      <c r="DL47" s="195"/>
      <c r="DM47" s="195"/>
      <c r="DN47" s="195"/>
      <c r="DO47" s="195"/>
      <c r="DP47" s="195"/>
      <c r="DQ47" s="195"/>
      <c r="DR47" s="195"/>
      <c r="DS47" s="195"/>
      <c r="DT47" s="195"/>
      <c r="DU47" s="195"/>
      <c r="DV47" s="195"/>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row>
    <row r="48" spans="1:255" s="43" customFormat="1" ht="12" x14ac:dyDescent="0.2">
      <c r="A48" s="202">
        <v>27</v>
      </c>
      <c r="B48" s="203" t="s">
        <v>968</v>
      </c>
      <c r="C48" s="203" t="s">
        <v>970</v>
      </c>
      <c r="D48" s="203" t="s">
        <v>927</v>
      </c>
      <c r="E48" s="204">
        <f t="shared" si="3"/>
        <v>5.7527999999999997</v>
      </c>
      <c r="F48" s="205">
        <f>ROUND( 52.5, 2 )</f>
        <v>52.5</v>
      </c>
      <c r="G48" s="205">
        <f t="shared" si="4"/>
        <v>302.02</v>
      </c>
      <c r="H48" s="206" t="s">
        <v>1544</v>
      </c>
      <c r="I48" s="206" t="s">
        <v>1447</v>
      </c>
      <c r="N48" s="195"/>
      <c r="O48" s="195">
        <f t="shared" si="5"/>
        <v>5.7527999999999997</v>
      </c>
      <c r="P48" s="195">
        <f>SmtRes!CX161</f>
        <v>2.8763999999999998</v>
      </c>
      <c r="Q48" s="195">
        <f>SmtRes!CX493</f>
        <v>2.8763999999999998</v>
      </c>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c r="CN48" s="195"/>
      <c r="CO48" s="195"/>
      <c r="CP48" s="195"/>
      <c r="CQ48" s="195"/>
      <c r="CR48" s="195"/>
      <c r="CS48" s="195"/>
      <c r="CT48" s="195"/>
      <c r="CU48" s="195"/>
      <c r="CV48" s="195"/>
      <c r="CW48" s="195"/>
      <c r="CX48" s="195"/>
      <c r="CY48" s="195"/>
      <c r="CZ48" s="195"/>
      <c r="DA48" s="195"/>
      <c r="DB48" s="195"/>
      <c r="DC48" s="195"/>
      <c r="DD48" s="195"/>
      <c r="DE48" s="195"/>
      <c r="DF48" s="195"/>
      <c r="DG48" s="195"/>
      <c r="DH48" s="195"/>
      <c r="DI48" s="195"/>
      <c r="DJ48" s="195"/>
      <c r="DK48" s="195"/>
      <c r="DL48" s="195"/>
      <c r="DM48" s="195"/>
      <c r="DN48" s="195"/>
      <c r="DO48" s="195"/>
      <c r="DP48" s="195"/>
      <c r="DQ48" s="195"/>
      <c r="DR48" s="195"/>
      <c r="DS48" s="195"/>
      <c r="DT48" s="195"/>
      <c r="DU48" s="195"/>
      <c r="DV48" s="195"/>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row>
    <row r="49" spans="1:255" s="43" customFormat="1" ht="24" x14ac:dyDescent="0.2">
      <c r="A49" s="202">
        <v>28</v>
      </c>
      <c r="B49" s="203" t="s">
        <v>941</v>
      </c>
      <c r="C49" s="203" t="s">
        <v>943</v>
      </c>
      <c r="D49" s="203" t="s">
        <v>927</v>
      </c>
      <c r="E49" s="204">
        <f t="shared" si="3"/>
        <v>52.130152500000001</v>
      </c>
      <c r="F49" s="205">
        <f>ROUND( 7.51, 2 )</f>
        <v>7.51</v>
      </c>
      <c r="G49" s="205">
        <f t="shared" si="4"/>
        <v>391.5</v>
      </c>
      <c r="H49" s="206" t="s">
        <v>1537</v>
      </c>
      <c r="I49" s="206" t="s">
        <v>1447</v>
      </c>
      <c r="N49" s="195"/>
      <c r="O49" s="195">
        <f t="shared" si="5"/>
        <v>52.130152500000001</v>
      </c>
      <c r="P49" s="195">
        <f>SmtRes!CX42</f>
        <v>3.7270799999999999</v>
      </c>
      <c r="Q49" s="195">
        <f>SmtRes!CX62</f>
        <v>1.7945199999999999</v>
      </c>
      <c r="R49" s="195">
        <f>SmtRes!CX90</f>
        <v>5.8551000000000002</v>
      </c>
      <c r="S49" s="195">
        <f>SmtRes!CX126</f>
        <v>0.58396999999999999</v>
      </c>
      <c r="T49" s="195">
        <f>SmtRes!CX370</f>
        <v>4.1412000000000004</v>
      </c>
      <c r="U49" s="195">
        <f>SmtRes!CX390</f>
        <v>2.0706000000000002</v>
      </c>
      <c r="V49" s="195">
        <f>SmtRes!CX418</f>
        <v>6.2465999999999999</v>
      </c>
      <c r="W49" s="195">
        <f>SmtRes!CX458</f>
        <v>0.58396999999999999</v>
      </c>
      <c r="X49" s="195">
        <f>SmtRes!CX704</f>
        <v>10.60375</v>
      </c>
      <c r="Y49" s="195">
        <f>SmtRes!CX812</f>
        <v>4.4412500000000001</v>
      </c>
      <c r="Z49" s="195">
        <f>SmtRes!CX980</f>
        <v>10.09375</v>
      </c>
      <c r="AA49" s="195">
        <f>SmtRes!CX1088</f>
        <v>1.9883625</v>
      </c>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c r="CX49" s="195"/>
      <c r="CY49" s="195"/>
      <c r="CZ49" s="195"/>
      <c r="DA49" s="195"/>
      <c r="DB49" s="195"/>
      <c r="DC49" s="195"/>
      <c r="DD49" s="195"/>
      <c r="DE49" s="195"/>
      <c r="DF49" s="195"/>
      <c r="DG49" s="195"/>
      <c r="DH49" s="195"/>
      <c r="DI49" s="195"/>
      <c r="DJ49" s="195"/>
      <c r="DK49" s="195"/>
      <c r="DL49" s="195"/>
      <c r="DM49" s="195"/>
      <c r="DN49" s="195"/>
      <c r="DO49" s="195"/>
      <c r="DP49" s="195"/>
      <c r="DQ49" s="195"/>
      <c r="DR49" s="195"/>
      <c r="DS49" s="195"/>
      <c r="DT49" s="195"/>
      <c r="DU49" s="195"/>
      <c r="DV49" s="195"/>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row>
    <row r="50" spans="1:255" s="43" customFormat="1" ht="12" x14ac:dyDescent="0.2">
      <c r="A50" s="202">
        <v>29</v>
      </c>
      <c r="B50" s="203" t="s">
        <v>986</v>
      </c>
      <c r="C50" s="203" t="s">
        <v>988</v>
      </c>
      <c r="D50" s="203" t="s">
        <v>927</v>
      </c>
      <c r="E50" s="204">
        <f t="shared" si="3"/>
        <v>32.575519999999997</v>
      </c>
      <c r="F50" s="205">
        <f>ROUND( 1.1, 2 )</f>
        <v>1.1000000000000001</v>
      </c>
      <c r="G50" s="205">
        <f t="shared" si="4"/>
        <v>35.83</v>
      </c>
      <c r="H50" s="206" t="s">
        <v>1550</v>
      </c>
      <c r="I50" s="206" t="s">
        <v>1447</v>
      </c>
      <c r="N50" s="195"/>
      <c r="O50" s="195">
        <f t="shared" si="5"/>
        <v>32.575519999999997</v>
      </c>
      <c r="P50" s="195">
        <f>SmtRes!CX179</f>
        <v>0.66393599999999997</v>
      </c>
      <c r="Q50" s="195">
        <f>SmtRes!CX208</f>
        <v>1.1031839999999999</v>
      </c>
      <c r="R50" s="195">
        <f>SmtRes!CX241</f>
        <v>9.672E-2</v>
      </c>
      <c r="S50" s="195">
        <f>SmtRes!CX271</f>
        <v>0.26040000000000002</v>
      </c>
      <c r="T50" s="195">
        <f>SmtRes!CX511</f>
        <v>0.66393599999999997</v>
      </c>
      <c r="U50" s="195">
        <f>SmtRes!CX540</f>
        <v>1.1031839999999999</v>
      </c>
      <c r="V50" s="195">
        <f>SmtRes!CX573</f>
        <v>9.672E-2</v>
      </c>
      <c r="W50" s="195">
        <f>SmtRes!CX603</f>
        <v>0.26040000000000002</v>
      </c>
      <c r="X50" s="195">
        <f>SmtRes!CX757</f>
        <v>5.1430400000000001</v>
      </c>
      <c r="Y50" s="195">
        <f>SmtRes!CX790</f>
        <v>7.8816800000000002</v>
      </c>
      <c r="Z50" s="195">
        <f>SmtRes!CX898</f>
        <v>2.2776000000000001</v>
      </c>
      <c r="AA50" s="195">
        <f>SmtRes!CX1033</f>
        <v>5.1430400000000001</v>
      </c>
      <c r="AB50" s="195">
        <f>SmtRes!CX1066</f>
        <v>7.8816800000000002</v>
      </c>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c r="CX50" s="195"/>
      <c r="CY50" s="195"/>
      <c r="CZ50" s="195"/>
      <c r="DA50" s="195"/>
      <c r="DB50" s="195"/>
      <c r="DC50" s="195"/>
      <c r="DD50" s="195"/>
      <c r="DE50" s="195"/>
      <c r="DF50" s="195"/>
      <c r="DG50" s="195"/>
      <c r="DH50" s="195"/>
      <c r="DI50" s="195"/>
      <c r="DJ50" s="195"/>
      <c r="DK50" s="195"/>
      <c r="DL50" s="195"/>
      <c r="DM50" s="195"/>
      <c r="DN50" s="195"/>
      <c r="DO50" s="195"/>
      <c r="DP50" s="195"/>
      <c r="DQ50" s="195"/>
      <c r="DR50" s="195"/>
      <c r="DS50" s="195"/>
      <c r="DT50" s="195"/>
      <c r="DU50" s="195"/>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row>
    <row r="51" spans="1:255" s="43" customFormat="1" ht="36" x14ac:dyDescent="0.2">
      <c r="A51" s="202">
        <v>30</v>
      </c>
      <c r="B51" s="203" t="s">
        <v>989</v>
      </c>
      <c r="C51" s="203" t="s">
        <v>991</v>
      </c>
      <c r="D51" s="203" t="s">
        <v>927</v>
      </c>
      <c r="E51" s="204">
        <f t="shared" si="3"/>
        <v>47.873663999999998</v>
      </c>
      <c r="F51" s="205">
        <f>ROUND( 11.76, 2 )</f>
        <v>11.76</v>
      </c>
      <c r="G51" s="205">
        <f t="shared" si="4"/>
        <v>562.99</v>
      </c>
      <c r="H51" s="206" t="s">
        <v>1551</v>
      </c>
      <c r="I51" s="206" t="s">
        <v>1447</v>
      </c>
      <c r="N51" s="195"/>
      <c r="O51" s="195">
        <f t="shared" si="5"/>
        <v>47.873663999999998</v>
      </c>
      <c r="P51" s="195">
        <f>SmtRes!CX180</f>
        <v>3.8018239999999999</v>
      </c>
      <c r="Q51" s="195">
        <f>SmtRes!CX209</f>
        <v>4.541328</v>
      </c>
      <c r="R51" s="195">
        <f>SmtRes!CX242</f>
        <v>0.10556</v>
      </c>
      <c r="S51" s="195">
        <f>SmtRes!CX272</f>
        <v>0.28420000000000001</v>
      </c>
      <c r="T51" s="195">
        <f>SmtRes!CX512</f>
        <v>3.8018239999999999</v>
      </c>
      <c r="U51" s="195">
        <f>SmtRes!CX541</f>
        <v>4.541328</v>
      </c>
      <c r="V51" s="195">
        <f>SmtRes!CX574</f>
        <v>0.10556</v>
      </c>
      <c r="W51" s="195">
        <f>SmtRes!CX604</f>
        <v>0.28420000000000001</v>
      </c>
      <c r="X51" s="195">
        <f>SmtRes!CX758</f>
        <v>11.43408</v>
      </c>
      <c r="Y51" s="195">
        <f>SmtRes!CX791</f>
        <v>3.69184</v>
      </c>
      <c r="Z51" s="195">
        <f>SmtRes!CX899</f>
        <v>0.156</v>
      </c>
      <c r="AA51" s="195">
        <f>SmtRes!CX1034</f>
        <v>11.43408</v>
      </c>
      <c r="AB51" s="195">
        <f>SmtRes!CX1067</f>
        <v>3.69184</v>
      </c>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c r="CN51" s="195"/>
      <c r="CO51" s="195"/>
      <c r="CP51" s="195"/>
      <c r="CQ51" s="195"/>
      <c r="CR51" s="195"/>
      <c r="CS51" s="195"/>
      <c r="CT51" s="195"/>
      <c r="CU51" s="195"/>
      <c r="CV51" s="195"/>
      <c r="CW51" s="195"/>
      <c r="CX51" s="195"/>
      <c r="CY51" s="195"/>
      <c r="CZ51" s="195"/>
      <c r="DA51" s="195"/>
      <c r="DB51" s="195"/>
      <c r="DC51" s="195"/>
      <c r="DD51" s="195"/>
      <c r="DE51" s="195"/>
      <c r="DF51" s="195"/>
      <c r="DG51" s="195"/>
      <c r="DH51" s="195"/>
      <c r="DI51" s="195"/>
      <c r="DJ51" s="195"/>
      <c r="DK51" s="195"/>
      <c r="DL51" s="195"/>
      <c r="DM51" s="195"/>
      <c r="DN51" s="195"/>
      <c r="DO51" s="195"/>
      <c r="DP51" s="195"/>
      <c r="DQ51" s="195"/>
      <c r="DR51" s="195"/>
      <c r="DS51" s="195"/>
      <c r="DT51" s="195"/>
      <c r="DU51" s="195"/>
      <c r="DV51" s="195"/>
      <c r="DW51" s="195"/>
      <c r="DX51" s="195"/>
      <c r="DY51" s="195"/>
      <c r="DZ51" s="195"/>
      <c r="EA51" s="195"/>
      <c r="EB51" s="195"/>
      <c r="EC51" s="195"/>
      <c r="ED51" s="195"/>
      <c r="EE51" s="195"/>
      <c r="EF51" s="195"/>
      <c r="EG51" s="195"/>
      <c r="EH51" s="195"/>
      <c r="EI51" s="195"/>
      <c r="EJ51" s="195"/>
      <c r="EK51" s="195"/>
      <c r="EL51" s="195"/>
      <c r="EM51" s="195"/>
      <c r="EN51" s="195"/>
      <c r="EO51" s="195"/>
      <c r="EP51" s="195"/>
      <c r="EQ51" s="195"/>
      <c r="ER51" s="195"/>
      <c r="ES51" s="195"/>
      <c r="ET51" s="195"/>
      <c r="EU51" s="195"/>
      <c r="EV51" s="195"/>
      <c r="EW51" s="195"/>
      <c r="EX51" s="195"/>
      <c r="EY51" s="195"/>
      <c r="EZ51" s="195"/>
      <c r="FA51" s="195"/>
      <c r="FB51" s="195"/>
      <c r="FC51" s="195"/>
      <c r="FD51" s="195"/>
      <c r="FE51" s="195"/>
      <c r="FF51" s="195"/>
      <c r="FG51" s="195"/>
      <c r="FH51" s="195"/>
      <c r="FI51" s="195"/>
      <c r="FJ51" s="195"/>
      <c r="FK51" s="195"/>
      <c r="FL51" s="195"/>
      <c r="FM51" s="195"/>
      <c r="FN51" s="195"/>
      <c r="FO51" s="195"/>
      <c r="FP51" s="195"/>
      <c r="FQ51" s="195"/>
      <c r="FR51" s="195"/>
      <c r="FS51" s="195"/>
      <c r="FT51" s="195"/>
      <c r="FU51" s="195"/>
      <c r="FV51" s="195"/>
      <c r="FW51" s="195"/>
      <c r="FX51" s="195"/>
      <c r="FY51" s="195"/>
      <c r="FZ51" s="195"/>
      <c r="GA51" s="195"/>
      <c r="GB51" s="195"/>
      <c r="GC51" s="195"/>
      <c r="GD51" s="195"/>
      <c r="GE51" s="195"/>
      <c r="GF51" s="195"/>
      <c r="GG51" s="195"/>
      <c r="GH51" s="195"/>
      <c r="GI51" s="195"/>
      <c r="GJ51" s="195"/>
      <c r="GK51" s="195"/>
      <c r="GL51" s="195"/>
      <c r="GM51" s="195"/>
      <c r="GN51" s="195"/>
      <c r="GO51" s="195"/>
      <c r="GP51" s="195"/>
      <c r="GQ51" s="195"/>
      <c r="GR51" s="195"/>
      <c r="GS51" s="195"/>
      <c r="GT51" s="195"/>
      <c r="GU51" s="195"/>
      <c r="GV51" s="195"/>
      <c r="GW51" s="195"/>
      <c r="GX51" s="195"/>
      <c r="GY51" s="195"/>
      <c r="GZ51" s="195"/>
      <c r="HA51" s="195"/>
      <c r="HB51" s="195"/>
      <c r="HC51" s="195"/>
      <c r="HD51" s="195"/>
      <c r="HE51" s="195"/>
      <c r="HF51" s="195"/>
      <c r="HG51" s="195"/>
      <c r="HH51" s="195"/>
      <c r="HI51" s="195"/>
      <c r="HJ51" s="195"/>
      <c r="HK51" s="195"/>
      <c r="HL51" s="195"/>
      <c r="HM51" s="195"/>
      <c r="HN51" s="195"/>
      <c r="HO51" s="195"/>
      <c r="HP51" s="195"/>
      <c r="HQ51" s="195"/>
      <c r="HR51" s="195"/>
      <c r="HS51" s="195"/>
      <c r="HT51" s="195"/>
      <c r="HU51" s="195"/>
      <c r="HV51" s="195"/>
      <c r="HW51" s="195"/>
      <c r="HX51" s="195"/>
      <c r="HY51" s="195"/>
      <c r="HZ51" s="195"/>
      <c r="IA51" s="195"/>
      <c r="IB51" s="195"/>
      <c r="IC51" s="195"/>
      <c r="ID51" s="195"/>
      <c r="IE51" s="195"/>
      <c r="IF51" s="195"/>
      <c r="IG51" s="195"/>
      <c r="IH51" s="195"/>
      <c r="II51" s="195"/>
      <c r="IJ51" s="195"/>
      <c r="IK51" s="195"/>
      <c r="IL51" s="195"/>
      <c r="IM51" s="195"/>
      <c r="IN51" s="195"/>
      <c r="IO51" s="195"/>
      <c r="IP51" s="195"/>
      <c r="IQ51" s="195"/>
      <c r="IR51" s="195"/>
      <c r="IS51" s="195"/>
      <c r="IT51" s="195"/>
      <c r="IU51" s="195"/>
    </row>
    <row r="52" spans="1:255" s="43" customFormat="1" ht="48" x14ac:dyDescent="0.2">
      <c r="A52" s="202">
        <v>31</v>
      </c>
      <c r="B52" s="203" t="s">
        <v>992</v>
      </c>
      <c r="C52" s="203" t="s">
        <v>994</v>
      </c>
      <c r="D52" s="203" t="s">
        <v>927</v>
      </c>
      <c r="E52" s="204">
        <f t="shared" si="3"/>
        <v>2.3287999999999993</v>
      </c>
      <c r="F52" s="205">
        <f>ROUND( 6.57, 2 )</f>
        <v>6.57</v>
      </c>
      <c r="G52" s="205">
        <f t="shared" si="4"/>
        <v>15.3</v>
      </c>
      <c r="H52" s="206" t="s">
        <v>1552</v>
      </c>
      <c r="I52" s="206" t="s">
        <v>1447</v>
      </c>
      <c r="N52" s="195"/>
      <c r="O52" s="195">
        <f t="shared" si="5"/>
        <v>2.3287999999999993</v>
      </c>
      <c r="P52" s="195">
        <f>SmtRes!CX181</f>
        <v>0.15412799999999999</v>
      </c>
      <c r="Q52" s="195">
        <f>SmtRes!CX210</f>
        <v>0.23011200000000001</v>
      </c>
      <c r="R52" s="195">
        <f>SmtRes!CX243</f>
        <v>7.28E-3</v>
      </c>
      <c r="S52" s="195">
        <f>SmtRes!CX273</f>
        <v>1.9599999999999999E-2</v>
      </c>
      <c r="T52" s="195">
        <f>SmtRes!CX513</f>
        <v>0.15412799999999999</v>
      </c>
      <c r="U52" s="195">
        <f>SmtRes!CX542</f>
        <v>0.23011200000000001</v>
      </c>
      <c r="V52" s="195">
        <f>SmtRes!CX575</f>
        <v>7.28E-3</v>
      </c>
      <c r="W52" s="195">
        <f>SmtRes!CX605</f>
        <v>1.9599999999999999E-2</v>
      </c>
      <c r="X52" s="195">
        <f>SmtRes!CX759</f>
        <v>0.57399999999999995</v>
      </c>
      <c r="Y52" s="195">
        <f>SmtRes!CX792</f>
        <v>0.17927999999999999</v>
      </c>
      <c r="Z52" s="195">
        <f>SmtRes!CX1035</f>
        <v>0.57399999999999995</v>
      </c>
      <c r="AA52" s="195">
        <f>SmtRes!CX1068</f>
        <v>0.17927999999999999</v>
      </c>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c r="CN52" s="195"/>
      <c r="CO52" s="195"/>
      <c r="CP52" s="195"/>
      <c r="CQ52" s="195"/>
      <c r="CR52" s="195"/>
      <c r="CS52" s="195"/>
      <c r="CT52" s="195"/>
      <c r="CU52" s="195"/>
      <c r="CV52" s="195"/>
      <c r="CW52" s="195"/>
      <c r="CX52" s="195"/>
      <c r="CY52" s="195"/>
      <c r="CZ52" s="195"/>
      <c r="DA52" s="195"/>
      <c r="DB52" s="195"/>
      <c r="DC52" s="195"/>
      <c r="DD52" s="195"/>
      <c r="DE52" s="195"/>
      <c r="DF52" s="195"/>
      <c r="DG52" s="195"/>
      <c r="DH52" s="195"/>
      <c r="DI52" s="195"/>
      <c r="DJ52" s="195"/>
      <c r="DK52" s="195"/>
      <c r="DL52" s="195"/>
      <c r="DM52" s="195"/>
      <c r="DN52" s="195"/>
      <c r="DO52" s="195"/>
      <c r="DP52" s="195"/>
      <c r="DQ52" s="195"/>
      <c r="DR52" s="195"/>
      <c r="DS52" s="195"/>
      <c r="DT52" s="195"/>
      <c r="DU52" s="195"/>
      <c r="DV52" s="195"/>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row>
    <row r="53" spans="1:255" s="43" customFormat="1" ht="48" x14ac:dyDescent="0.2">
      <c r="A53" s="202">
        <v>32</v>
      </c>
      <c r="B53" s="203" t="s">
        <v>971</v>
      </c>
      <c r="C53" s="203" t="s">
        <v>973</v>
      </c>
      <c r="D53" s="203" t="s">
        <v>927</v>
      </c>
      <c r="E53" s="204">
        <f t="shared" si="3"/>
        <v>2.9664000000000001</v>
      </c>
      <c r="F53" s="205">
        <f>ROUND( 81.43, 2 )</f>
        <v>81.430000000000007</v>
      </c>
      <c r="G53" s="205">
        <f t="shared" si="4"/>
        <v>241.55</v>
      </c>
      <c r="H53" s="206" t="s">
        <v>1545</v>
      </c>
      <c r="I53" s="206" t="s">
        <v>1447</v>
      </c>
      <c r="N53" s="195"/>
      <c r="O53" s="195">
        <f t="shared" si="5"/>
        <v>2.9664000000000001</v>
      </c>
      <c r="P53" s="195">
        <f>SmtRes!CX162</f>
        <v>1.4832000000000001</v>
      </c>
      <c r="Q53" s="195">
        <f>SmtRes!CX494</f>
        <v>1.4832000000000001</v>
      </c>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c r="CX53" s="195"/>
      <c r="CY53" s="195"/>
      <c r="CZ53" s="195"/>
      <c r="DA53" s="195"/>
      <c r="DB53" s="195"/>
      <c r="DC53" s="195"/>
      <c r="DD53" s="195"/>
      <c r="DE53" s="195"/>
      <c r="DF53" s="195"/>
      <c r="DG53" s="195"/>
      <c r="DH53" s="195"/>
      <c r="DI53" s="195"/>
      <c r="DJ53" s="195"/>
      <c r="DK53" s="195"/>
      <c r="DL53" s="195"/>
      <c r="DM53" s="195"/>
      <c r="DN53" s="195"/>
      <c r="DO53" s="195"/>
      <c r="DP53" s="195"/>
      <c r="DQ53" s="195"/>
      <c r="DR53" s="195"/>
      <c r="DS53" s="195"/>
      <c r="DT53" s="195"/>
      <c r="DU53" s="195"/>
      <c r="DV53" s="195"/>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row>
    <row r="54" spans="1:255" s="43" customFormat="1" ht="12" x14ac:dyDescent="0.2">
      <c r="A54" s="202">
        <v>33</v>
      </c>
      <c r="B54" s="203" t="s">
        <v>933</v>
      </c>
      <c r="C54" s="203" t="s">
        <v>935</v>
      </c>
      <c r="D54" s="203" t="s">
        <v>927</v>
      </c>
      <c r="E54" s="204">
        <f t="shared" si="3"/>
        <v>4.4594532000000005</v>
      </c>
      <c r="F54" s="205">
        <f>ROUND( 1.83, 2 )</f>
        <v>1.83</v>
      </c>
      <c r="G54" s="205">
        <f t="shared" si="4"/>
        <v>8.16</v>
      </c>
      <c r="H54" s="206" t="s">
        <v>1535</v>
      </c>
      <c r="I54" s="206" t="s">
        <v>1447</v>
      </c>
      <c r="N54" s="195"/>
      <c r="O54" s="195">
        <f t="shared" si="5"/>
        <v>4.4594532000000005</v>
      </c>
      <c r="P54" s="195">
        <f>SmtRes!CX24</f>
        <v>2.2185000000000001</v>
      </c>
      <c r="Q54" s="195">
        <f>SmtRes!CX352</f>
        <v>2.2185000000000001</v>
      </c>
      <c r="R54" s="195">
        <f>SmtRes!CX846</f>
        <v>1.28304E-2</v>
      </c>
      <c r="S54" s="195">
        <f>SmtRes!CX1122</f>
        <v>9.6228000000000008E-3</v>
      </c>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c r="CX54" s="195"/>
      <c r="CY54" s="195"/>
      <c r="CZ54" s="195"/>
      <c r="DA54" s="195"/>
      <c r="DB54" s="195"/>
      <c r="DC54" s="195"/>
      <c r="DD54" s="195"/>
      <c r="DE54" s="195"/>
      <c r="DF54" s="195"/>
      <c r="DG54" s="195"/>
      <c r="DH54" s="195"/>
      <c r="DI54" s="195"/>
      <c r="DJ54" s="195"/>
      <c r="DK54" s="195"/>
      <c r="DL54" s="195"/>
      <c r="DM54" s="195"/>
      <c r="DN54" s="195"/>
      <c r="DO54" s="195"/>
      <c r="DP54" s="195"/>
      <c r="DQ54" s="195"/>
      <c r="DR54" s="195"/>
      <c r="DS54" s="195"/>
      <c r="DT54" s="195"/>
      <c r="DU54" s="195"/>
      <c r="DV54" s="195"/>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row>
    <row r="55" spans="1:255" s="43" customFormat="1" ht="12" x14ac:dyDescent="0.2">
      <c r="A55" s="202">
        <v>34</v>
      </c>
      <c r="B55" s="203" t="s">
        <v>1023</v>
      </c>
      <c r="C55" s="203" t="s">
        <v>1025</v>
      </c>
      <c r="D55" s="203" t="s">
        <v>927</v>
      </c>
      <c r="E55" s="204">
        <f t="shared" si="3"/>
        <v>1.61E-2</v>
      </c>
      <c r="F55" s="205">
        <f>ROUND( 1.92, 2 )</f>
        <v>1.92</v>
      </c>
      <c r="G55" s="205">
        <f t="shared" si="4"/>
        <v>0.03</v>
      </c>
      <c r="H55" s="206" t="s">
        <v>1559</v>
      </c>
      <c r="I55" s="206" t="s">
        <v>1447</v>
      </c>
      <c r="N55" s="195"/>
      <c r="O55" s="195">
        <f t="shared" si="5"/>
        <v>1.61E-2</v>
      </c>
      <c r="P55" s="195">
        <f>SmtRes!CX866</f>
        <v>9.1999999999999998E-3</v>
      </c>
      <c r="Q55" s="195">
        <f>SmtRes!CX1142</f>
        <v>6.8999999999999999E-3</v>
      </c>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c r="CX55" s="195"/>
      <c r="CY55" s="195"/>
      <c r="CZ55" s="195"/>
      <c r="DA55" s="195"/>
      <c r="DB55" s="195"/>
      <c r="DC55" s="195"/>
      <c r="DD55" s="195"/>
      <c r="DE55" s="195"/>
      <c r="DF55" s="195"/>
      <c r="DG55" s="195"/>
      <c r="DH55" s="195"/>
      <c r="DI55" s="195"/>
      <c r="DJ55" s="195"/>
      <c r="DK55" s="195"/>
      <c r="DL55" s="195"/>
      <c r="DM55" s="195"/>
      <c r="DN55" s="195"/>
      <c r="DO55" s="195"/>
      <c r="DP55" s="195"/>
      <c r="DQ55" s="195"/>
      <c r="DR55" s="195"/>
      <c r="DS55" s="195"/>
      <c r="DT55" s="195"/>
      <c r="DU55" s="195"/>
      <c r="DV55" s="195"/>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row>
    <row r="56" spans="1:255" s="43" customFormat="1" ht="24" x14ac:dyDescent="0.2">
      <c r="A56" s="202">
        <v>35</v>
      </c>
      <c r="B56" s="203" t="s">
        <v>995</v>
      </c>
      <c r="C56" s="203" t="s">
        <v>997</v>
      </c>
      <c r="D56" s="203" t="s">
        <v>927</v>
      </c>
      <c r="E56" s="204">
        <f t="shared" si="3"/>
        <v>0.7792</v>
      </c>
      <c r="F56" s="205">
        <f>ROUND( 5.09, 2 )</f>
        <v>5.09</v>
      </c>
      <c r="G56" s="205">
        <f t="shared" si="4"/>
        <v>3.97</v>
      </c>
      <c r="H56" s="206" t="s">
        <v>1553</v>
      </c>
      <c r="I56" s="206" t="s">
        <v>1447</v>
      </c>
      <c r="N56" s="195"/>
      <c r="O56" s="195">
        <f t="shared" si="5"/>
        <v>0.7792</v>
      </c>
      <c r="P56" s="195">
        <f>SmtRes!CX182</f>
        <v>0.114608</v>
      </c>
      <c r="Q56" s="195">
        <f>SmtRes!CX211</f>
        <v>0.196272</v>
      </c>
      <c r="R56" s="195">
        <f>SmtRes!CX244</f>
        <v>2.1319999999999999E-2</v>
      </c>
      <c r="S56" s="195">
        <f>SmtRes!CX274</f>
        <v>5.74E-2</v>
      </c>
      <c r="T56" s="195">
        <f>SmtRes!CX514</f>
        <v>0.114608</v>
      </c>
      <c r="U56" s="195">
        <f>SmtRes!CX543</f>
        <v>0.196272</v>
      </c>
      <c r="V56" s="195">
        <f>SmtRes!CX576</f>
        <v>2.1319999999999999E-2</v>
      </c>
      <c r="W56" s="195">
        <f>SmtRes!CX606</f>
        <v>5.74E-2</v>
      </c>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c r="CX56" s="195"/>
      <c r="CY56" s="195"/>
      <c r="CZ56" s="195"/>
      <c r="DA56" s="195"/>
      <c r="DB56" s="195"/>
      <c r="DC56" s="195"/>
      <c r="DD56" s="195"/>
      <c r="DE56" s="195"/>
      <c r="DF56" s="195"/>
      <c r="DG56" s="195"/>
      <c r="DH56" s="195"/>
      <c r="DI56" s="195"/>
      <c r="DJ56" s="195"/>
      <c r="DK56" s="195"/>
      <c r="DL56" s="195"/>
      <c r="DM56" s="195"/>
      <c r="DN56" s="195"/>
      <c r="DO56" s="195"/>
      <c r="DP56" s="195"/>
      <c r="DQ56" s="195"/>
      <c r="DR56" s="195"/>
      <c r="DS56" s="195"/>
      <c r="DT56" s="195"/>
      <c r="DU56" s="195"/>
      <c r="DV56" s="195"/>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row>
    <row r="57" spans="1:255" s="43" customFormat="1" ht="36" x14ac:dyDescent="0.2">
      <c r="A57" s="202">
        <v>36</v>
      </c>
      <c r="B57" s="203" t="s">
        <v>1005</v>
      </c>
      <c r="C57" s="203" t="s">
        <v>1007</v>
      </c>
      <c r="D57" s="203" t="s">
        <v>927</v>
      </c>
      <c r="E57" s="204">
        <f t="shared" si="3"/>
        <v>58.534000000000006</v>
      </c>
      <c r="F57" s="205">
        <f>ROUND( 26.26, 2 )</f>
        <v>26.26</v>
      </c>
      <c r="G57" s="205">
        <f t="shared" si="4"/>
        <v>1537.1</v>
      </c>
      <c r="H57" s="206" t="s">
        <v>1555</v>
      </c>
      <c r="I57" s="206" t="s">
        <v>1447</v>
      </c>
      <c r="N57" s="195"/>
      <c r="O57" s="195">
        <f t="shared" si="5"/>
        <v>58.534000000000006</v>
      </c>
      <c r="P57" s="195">
        <f>SmtRes!CX696</f>
        <v>55.328000000000003</v>
      </c>
      <c r="Q57" s="195">
        <f>SmtRes!CX700</f>
        <v>-25.27</v>
      </c>
      <c r="R57" s="195">
        <f>SmtRes!CX972</f>
        <v>52.415999999999997</v>
      </c>
      <c r="S57" s="195">
        <f>SmtRes!CX976</f>
        <v>-23.94</v>
      </c>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c r="CX57" s="195"/>
      <c r="CY57" s="195"/>
      <c r="CZ57" s="195"/>
      <c r="DA57" s="195"/>
      <c r="DB57" s="195"/>
      <c r="DC57" s="195"/>
      <c r="DD57" s="195"/>
      <c r="DE57" s="195"/>
      <c r="DF57" s="195"/>
      <c r="DG57" s="195"/>
      <c r="DH57" s="195"/>
      <c r="DI57" s="195"/>
      <c r="DJ57" s="195"/>
      <c r="DK57" s="195"/>
      <c r="DL57" s="195"/>
      <c r="DM57" s="195"/>
      <c r="DN57" s="195"/>
      <c r="DO57" s="195"/>
      <c r="DP57" s="195"/>
      <c r="DQ57" s="195"/>
      <c r="DR57" s="195"/>
      <c r="DS57" s="195"/>
      <c r="DT57" s="195"/>
      <c r="DU57" s="195"/>
      <c r="DV57" s="195"/>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row>
    <row r="58" spans="1:255" s="43" customFormat="1" ht="12" x14ac:dyDescent="0.2">
      <c r="A58" s="202">
        <v>37</v>
      </c>
      <c r="B58" s="203" t="s">
        <v>1018</v>
      </c>
      <c r="C58" s="203" t="s">
        <v>1020</v>
      </c>
      <c r="D58" s="203" t="s">
        <v>927</v>
      </c>
      <c r="E58" s="204">
        <f t="shared" si="3"/>
        <v>6.6219999999999994E-4</v>
      </c>
      <c r="F58" s="205">
        <f>ROUND( 3.15, 2 )</f>
        <v>3.15</v>
      </c>
      <c r="G58" s="205">
        <f t="shared" si="4"/>
        <v>0</v>
      </c>
      <c r="H58" s="206" t="s">
        <v>1558</v>
      </c>
      <c r="I58" s="206" t="s">
        <v>1447</v>
      </c>
      <c r="N58" s="195"/>
      <c r="O58" s="195">
        <f t="shared" si="5"/>
        <v>6.6219999999999994E-4</v>
      </c>
      <c r="P58" s="195">
        <f>SmtRes!CX847</f>
        <v>3.7839999999999998E-4</v>
      </c>
      <c r="Q58" s="195">
        <f>SmtRes!CX1123</f>
        <v>2.8380000000000001E-4</v>
      </c>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c r="CX58" s="195"/>
      <c r="CY58" s="195"/>
      <c r="CZ58" s="195"/>
      <c r="DA58" s="195"/>
      <c r="DB58" s="195"/>
      <c r="DC58" s="195"/>
      <c r="DD58" s="195"/>
      <c r="DE58" s="195"/>
      <c r="DF58" s="195"/>
      <c r="DG58" s="195"/>
      <c r="DH58" s="195"/>
      <c r="DI58" s="195"/>
      <c r="DJ58" s="195"/>
      <c r="DK58" s="195"/>
      <c r="DL58" s="195"/>
      <c r="DM58" s="195"/>
      <c r="DN58" s="195"/>
      <c r="DO58" s="195"/>
      <c r="DP58" s="195"/>
      <c r="DQ58" s="195"/>
      <c r="DR58" s="195"/>
      <c r="DS58" s="195"/>
      <c r="DT58" s="195"/>
      <c r="DU58" s="195"/>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row>
    <row r="59" spans="1:255" s="43" customFormat="1" ht="24" x14ac:dyDescent="0.2">
      <c r="A59" s="202">
        <v>38</v>
      </c>
      <c r="B59" s="203" t="s">
        <v>974</v>
      </c>
      <c r="C59" s="203" t="s">
        <v>976</v>
      </c>
      <c r="D59" s="203" t="s">
        <v>927</v>
      </c>
      <c r="E59" s="204">
        <f t="shared" si="3"/>
        <v>2.9664000000000001</v>
      </c>
      <c r="F59" s="205">
        <f>ROUND( 2.37, 2 )</f>
        <v>2.37</v>
      </c>
      <c r="G59" s="205">
        <f t="shared" si="4"/>
        <v>7.03</v>
      </c>
      <c r="H59" s="206" t="s">
        <v>1546</v>
      </c>
      <c r="I59" s="206" t="s">
        <v>1447</v>
      </c>
      <c r="N59" s="195"/>
      <c r="O59" s="195">
        <f t="shared" si="5"/>
        <v>2.9664000000000001</v>
      </c>
      <c r="P59" s="195">
        <f>SmtRes!CX163</f>
        <v>1.4832000000000001</v>
      </c>
      <c r="Q59" s="195">
        <f>SmtRes!CX495</f>
        <v>1.4832000000000001</v>
      </c>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row>
    <row r="60" spans="1:255" s="43" customFormat="1" ht="12" x14ac:dyDescent="0.2">
      <c r="A60" s="202">
        <v>39</v>
      </c>
      <c r="B60" s="203" t="s">
        <v>1026</v>
      </c>
      <c r="C60" s="203" t="s">
        <v>1028</v>
      </c>
      <c r="D60" s="203" t="s">
        <v>927</v>
      </c>
      <c r="E60" s="204">
        <f t="shared" si="3"/>
        <v>2.3100000000000002E-2</v>
      </c>
      <c r="F60" s="205">
        <f>ROUND( 4.33, 2 )</f>
        <v>4.33</v>
      </c>
      <c r="G60" s="205">
        <f t="shared" si="4"/>
        <v>0.1</v>
      </c>
      <c r="H60" s="206" t="s">
        <v>1560</v>
      </c>
      <c r="I60" s="206" t="s">
        <v>1447</v>
      </c>
      <c r="N60" s="195"/>
      <c r="O60" s="195">
        <f t="shared" si="5"/>
        <v>2.3100000000000002E-2</v>
      </c>
      <c r="P60" s="195">
        <f>SmtRes!CX867</f>
        <v>1.32E-2</v>
      </c>
      <c r="Q60" s="195">
        <f>SmtRes!CX1143</f>
        <v>9.9000000000000008E-3</v>
      </c>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c r="CX60" s="195"/>
      <c r="CY60" s="195"/>
      <c r="CZ60" s="195"/>
      <c r="DA60" s="195"/>
      <c r="DB60" s="195"/>
      <c r="DC60" s="195"/>
      <c r="DD60" s="195"/>
      <c r="DE60" s="195"/>
      <c r="DF60" s="195"/>
      <c r="DG60" s="195"/>
      <c r="DH60" s="195"/>
      <c r="DI60" s="195"/>
      <c r="DJ60" s="195"/>
      <c r="DK60" s="195"/>
      <c r="DL60" s="195"/>
      <c r="DM60" s="195"/>
      <c r="DN60" s="195"/>
      <c r="DO60" s="195"/>
      <c r="DP60" s="195"/>
      <c r="DQ60" s="195"/>
      <c r="DR60" s="195"/>
      <c r="DS60" s="195"/>
      <c r="DT60" s="195"/>
      <c r="DU60" s="195"/>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row>
    <row r="61" spans="1:255" s="43" customFormat="1" ht="36" x14ac:dyDescent="0.2">
      <c r="A61" s="202">
        <v>40</v>
      </c>
      <c r="B61" s="203" t="s">
        <v>962</v>
      </c>
      <c r="C61" s="203" t="s">
        <v>964</v>
      </c>
      <c r="D61" s="203" t="s">
        <v>927</v>
      </c>
      <c r="E61" s="204">
        <f t="shared" si="3"/>
        <v>3.8337800000000004</v>
      </c>
      <c r="F61" s="205">
        <f>ROUND( 6.81, 2 )</f>
        <v>6.81</v>
      </c>
      <c r="G61" s="205">
        <f t="shared" si="4"/>
        <v>26.11</v>
      </c>
      <c r="H61" s="206" t="s">
        <v>1542</v>
      </c>
      <c r="I61" s="206" t="s">
        <v>1447</v>
      </c>
      <c r="N61" s="195"/>
      <c r="O61" s="195">
        <f t="shared" si="5"/>
        <v>3.8337800000000004</v>
      </c>
      <c r="P61" s="195">
        <f>SmtRes!CX139</f>
        <v>6.4999999999999997E-3</v>
      </c>
      <c r="Q61" s="195">
        <f>SmtRes!CX303</f>
        <v>0.11869</v>
      </c>
      <c r="R61" s="195">
        <f>SmtRes!CX319</f>
        <v>1.0416000000000001</v>
      </c>
      <c r="S61" s="195">
        <f>SmtRes!CX471</f>
        <v>6.4999999999999997E-3</v>
      </c>
      <c r="T61" s="195">
        <f>SmtRes!CX635</f>
        <v>0.11869</v>
      </c>
      <c r="U61" s="195">
        <f>SmtRes!CX651</f>
        <v>1.0416000000000001</v>
      </c>
      <c r="V61" s="195">
        <f>SmtRes!CX721</f>
        <v>0.221</v>
      </c>
      <c r="W61" s="195">
        <f>SmtRes!CX829</f>
        <v>9.0999999999999998E-2</v>
      </c>
      <c r="X61" s="195">
        <f>SmtRes!CX927</f>
        <v>0.92820000000000003</v>
      </c>
      <c r="Y61" s="195">
        <f>SmtRes!CX997</f>
        <v>0.221</v>
      </c>
      <c r="Z61" s="195">
        <f>SmtRes!CX1105</f>
        <v>3.9E-2</v>
      </c>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row>
    <row r="62" spans="1:255" s="43" customFormat="1" ht="24" x14ac:dyDescent="0.2">
      <c r="A62" s="202">
        <v>41</v>
      </c>
      <c r="B62" s="203" t="s">
        <v>936</v>
      </c>
      <c r="C62" s="203" t="s">
        <v>938</v>
      </c>
      <c r="D62" s="203" t="s">
        <v>927</v>
      </c>
      <c r="E62" s="204">
        <f t="shared" si="3"/>
        <v>14.295839699999997</v>
      </c>
      <c r="F62" s="205">
        <f>ROUND( 93.37, 2 )</f>
        <v>93.37</v>
      </c>
      <c r="G62" s="205">
        <f t="shared" si="4"/>
        <v>1334.8</v>
      </c>
      <c r="H62" s="206" t="s">
        <v>1536</v>
      </c>
      <c r="I62" s="206" t="s">
        <v>1447</v>
      </c>
      <c r="N62" s="195"/>
      <c r="O62" s="195">
        <f t="shared" si="5"/>
        <v>14.295839699999997</v>
      </c>
      <c r="P62" s="195">
        <f>SmtRes!CX25</f>
        <v>3.925E-2</v>
      </c>
      <c r="Q62" s="195">
        <f>SmtRes!CX43</f>
        <v>0.194184</v>
      </c>
      <c r="R62" s="195">
        <f>SmtRes!CX63</f>
        <v>7.5399999999999995E-2</v>
      </c>
      <c r="S62" s="195">
        <f>SmtRes!CX78</f>
        <v>0.17226</v>
      </c>
      <c r="T62" s="195">
        <f>SmtRes!CX91</f>
        <v>2.2309950000000001</v>
      </c>
      <c r="U62" s="195">
        <f>SmtRes!CX112</f>
        <v>3.78E-2</v>
      </c>
      <c r="V62" s="195">
        <f>SmtRes!CX127</f>
        <v>1.2305E-2</v>
      </c>
      <c r="W62" s="195">
        <f>SmtRes!CX140</f>
        <v>1E-4</v>
      </c>
      <c r="X62" s="195">
        <f>SmtRes!CX153</f>
        <v>2.7E-2</v>
      </c>
      <c r="Y62" s="195">
        <f>SmtRes!CX164</f>
        <v>3.5999999999999997E-2</v>
      </c>
      <c r="Z62" s="195">
        <f>SmtRes!CX183</f>
        <v>7.5088000000000002E-2</v>
      </c>
      <c r="AA62" s="195">
        <f>SmtRes!CX212</f>
        <v>0.12859200000000001</v>
      </c>
      <c r="AB62" s="195">
        <f>SmtRes!CX245</f>
        <v>9.8799999999999999E-3</v>
      </c>
      <c r="AC62" s="195">
        <f>SmtRes!CX275</f>
        <v>2.6599999999999999E-2</v>
      </c>
      <c r="AD62" s="195">
        <f>SmtRes!CX304</f>
        <v>1.8259999999999999E-3</v>
      </c>
      <c r="AE62" s="195">
        <f>SmtRes!CX320</f>
        <v>1.6739999999999999</v>
      </c>
      <c r="AF62" s="195">
        <f>SmtRes!CX353</f>
        <v>3.925E-2</v>
      </c>
      <c r="AG62" s="195">
        <f>SmtRes!CX371</f>
        <v>0.21576000000000001</v>
      </c>
      <c r="AH62" s="195">
        <f>SmtRes!CX391</f>
        <v>8.6999999999999994E-2</v>
      </c>
      <c r="AI62" s="195">
        <f>SmtRes!CX406</f>
        <v>0.19139999999999999</v>
      </c>
      <c r="AJ62" s="195">
        <f>SmtRes!CX419</f>
        <v>2.3801700000000001</v>
      </c>
      <c r="AK62" s="195">
        <f>SmtRes!CX444</f>
        <v>4.0500000000000001E-2</v>
      </c>
      <c r="AL62" s="195">
        <f>SmtRes!CX459</f>
        <v>1.2305E-2</v>
      </c>
      <c r="AM62" s="195">
        <f>SmtRes!CX472</f>
        <v>1E-4</v>
      </c>
      <c r="AN62" s="195">
        <f>SmtRes!CX485</f>
        <v>2.7E-2</v>
      </c>
      <c r="AO62" s="195">
        <f>SmtRes!CX496</f>
        <v>3.5999999999999997E-2</v>
      </c>
      <c r="AP62" s="195">
        <f>SmtRes!CX515</f>
        <v>7.5088000000000002E-2</v>
      </c>
      <c r="AQ62" s="195">
        <f>SmtRes!CX544</f>
        <v>0.12859200000000001</v>
      </c>
      <c r="AR62" s="195">
        <f>SmtRes!CX577</f>
        <v>9.8799999999999999E-3</v>
      </c>
      <c r="AS62" s="195">
        <f>SmtRes!CX607</f>
        <v>2.6599999999999999E-2</v>
      </c>
      <c r="AT62" s="195">
        <f>SmtRes!CX636</f>
        <v>1.8259999999999999E-3</v>
      </c>
      <c r="AU62" s="195">
        <f>SmtRes!CX652</f>
        <v>1.6739999999999999</v>
      </c>
      <c r="AV62" s="195">
        <f>SmtRes!CX705</f>
        <v>0.51397000000000004</v>
      </c>
      <c r="AW62" s="195">
        <f>SmtRes!CX722</f>
        <v>3.3999999999999998E-3</v>
      </c>
      <c r="AX62" s="195">
        <f>SmtRes!CX760</f>
        <v>0.43624000000000002</v>
      </c>
      <c r="AY62" s="195">
        <f>SmtRes!CX793</f>
        <v>1.0358400000000001</v>
      </c>
      <c r="AZ62" s="195">
        <f>SmtRes!CX813</f>
        <v>0.21526999999999999</v>
      </c>
      <c r="BA62" s="195">
        <f>SmtRes!CX830</f>
        <v>1.4E-3</v>
      </c>
      <c r="BB62" s="195">
        <f>SmtRes!CX848</f>
        <v>4.752E-4</v>
      </c>
      <c r="BC62" s="195">
        <f>SmtRes!CX868</f>
        <v>1.44E-2</v>
      </c>
      <c r="BD62" s="195">
        <f>SmtRes!CX882</f>
        <v>2.8E-3</v>
      </c>
      <c r="BE62" s="195">
        <f>SmtRes!CX900</f>
        <v>0.2964</v>
      </c>
      <c r="BF62" s="195">
        <f>SmtRes!CX928</f>
        <v>1.4279999999999999E-2</v>
      </c>
      <c r="BG62" s="195">
        <f>SmtRes!CX981</f>
        <v>0.48925000000000002</v>
      </c>
      <c r="BH62" s="195">
        <f>SmtRes!CX998</f>
        <v>3.3999999999999998E-3</v>
      </c>
      <c r="BI62" s="195">
        <f>SmtRes!CX1036</f>
        <v>0.43624000000000002</v>
      </c>
      <c r="BJ62" s="195">
        <f>SmtRes!CX1069</f>
        <v>1.0358400000000001</v>
      </c>
      <c r="BK62" s="195">
        <f>SmtRes!CX1089</f>
        <v>9.6377099999999993E-2</v>
      </c>
      <c r="BL62" s="195">
        <f>SmtRes!CX1106</f>
        <v>5.9999999999999995E-4</v>
      </c>
      <c r="BM62" s="195">
        <f>SmtRes!CX1124</f>
        <v>3.5639999999999999E-4</v>
      </c>
      <c r="BN62" s="195">
        <f>SmtRes!CX1144</f>
        <v>1.0800000000000001E-2</v>
      </c>
      <c r="BO62" s="195">
        <f>SmtRes!CX1158</f>
        <v>1.75E-3</v>
      </c>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c r="CX62" s="195"/>
      <c r="CY62" s="195"/>
      <c r="CZ62" s="195"/>
      <c r="DA62" s="195"/>
      <c r="DB62" s="195"/>
      <c r="DC62" s="195"/>
      <c r="DD62" s="195"/>
      <c r="DE62" s="195"/>
      <c r="DF62" s="195"/>
      <c r="DG62" s="195"/>
      <c r="DH62" s="195"/>
      <c r="DI62" s="195"/>
      <c r="DJ62" s="195"/>
      <c r="DK62" s="195"/>
      <c r="DL62" s="195"/>
      <c r="DM62" s="195"/>
      <c r="DN62" s="195"/>
      <c r="DO62" s="195"/>
      <c r="DP62" s="195"/>
      <c r="DQ62" s="195"/>
      <c r="DR62" s="195"/>
      <c r="DS62" s="195"/>
      <c r="DT62" s="195"/>
      <c r="DU62" s="195"/>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row>
    <row r="63" spans="1:255" s="43" customFormat="1" ht="24" x14ac:dyDescent="0.2">
      <c r="A63" s="202">
        <v>42</v>
      </c>
      <c r="B63" s="203" t="s">
        <v>1532</v>
      </c>
      <c r="C63" s="203" t="s">
        <v>926</v>
      </c>
      <c r="D63" s="203" t="s">
        <v>927</v>
      </c>
      <c r="E63" s="204">
        <f t="shared" si="3"/>
        <v>390.30747199999996</v>
      </c>
      <c r="F63" s="205">
        <f>ROUND( 115.64, 2 )</f>
        <v>115.64</v>
      </c>
      <c r="G63" s="205">
        <f t="shared" si="4"/>
        <v>45135.16</v>
      </c>
      <c r="H63" s="209" t="s">
        <v>1533</v>
      </c>
      <c r="I63" s="209" t="s">
        <v>1447</v>
      </c>
      <c r="N63" s="195"/>
      <c r="O63" s="195">
        <f t="shared" si="5"/>
        <v>390.30747199999996</v>
      </c>
      <c r="P63" s="195">
        <f>SmtRes!CX3</f>
        <v>16.860479999999999</v>
      </c>
      <c r="Q63" s="195">
        <f>SmtRes!CX13</f>
        <v>15.65616</v>
      </c>
      <c r="R63" s="195">
        <f>SmtRes!CX41</f>
        <v>21.228695999999999</v>
      </c>
      <c r="S63" s="195">
        <f>SmtRes!CX77</f>
        <v>20.696256000000002</v>
      </c>
      <c r="T63" s="195">
        <f>SmtRes!CX331</f>
        <v>18.064800000000002</v>
      </c>
      <c r="U63" s="195">
        <f>SmtRes!CX341</f>
        <v>18.064800000000002</v>
      </c>
      <c r="V63" s="195">
        <f>SmtRes!CX369</f>
        <v>23.587440000000001</v>
      </c>
      <c r="W63" s="195">
        <f>SmtRes!CX405</f>
        <v>22.995840000000001</v>
      </c>
      <c r="X63" s="195">
        <f>SmtRes!CX663</f>
        <v>113.30800000000001</v>
      </c>
      <c r="Y63" s="195">
        <f>SmtRes!CX941</f>
        <v>119.845</v>
      </c>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c r="CX63" s="195"/>
      <c r="CY63" s="195"/>
      <c r="CZ63" s="195"/>
      <c r="DA63" s="195"/>
      <c r="DB63" s="195"/>
      <c r="DC63" s="195"/>
      <c r="DD63" s="195"/>
      <c r="DE63" s="195"/>
      <c r="DF63" s="195"/>
      <c r="DG63" s="195"/>
      <c r="DH63" s="195"/>
      <c r="DI63" s="195"/>
      <c r="DJ63" s="195"/>
      <c r="DK63" s="195"/>
      <c r="DL63" s="195"/>
      <c r="DM63" s="195"/>
      <c r="DN63" s="195"/>
      <c r="DO63" s="195"/>
      <c r="DP63" s="195"/>
      <c r="DQ63" s="195"/>
      <c r="DR63" s="195"/>
      <c r="DS63" s="195"/>
      <c r="DT63" s="195"/>
      <c r="DU63" s="195"/>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row>
    <row r="64" spans="1:255" x14ac:dyDescent="0.2">
      <c r="A64" s="210"/>
      <c r="B64" s="210"/>
      <c r="C64" s="211" t="s">
        <v>842</v>
      </c>
      <c r="D64" s="210"/>
      <c r="E64" s="210"/>
      <c r="F64" s="210"/>
      <c r="G64" s="212">
        <f>ROUND(SUM(G35:G63),2)</f>
        <v>59981.66</v>
      </c>
      <c r="H64" s="210"/>
      <c r="I64" s="210"/>
      <c r="J64" s="23"/>
      <c r="K64" s="23"/>
      <c r="L64" s="188">
        <f>G64</f>
        <v>59981.66</v>
      </c>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row>
    <row r="65" spans="1:255" x14ac:dyDescent="0.2">
      <c r="A65" s="32"/>
      <c r="B65" s="52"/>
      <c r="C65" s="52"/>
      <c r="D65" s="52"/>
      <c r="E65" s="52"/>
      <c r="F65" s="52"/>
      <c r="G65" s="213"/>
      <c r="H65" s="52"/>
      <c r="I65" s="213"/>
    </row>
    <row r="66" spans="1:255" x14ac:dyDescent="0.2">
      <c r="A66" s="201"/>
      <c r="B66" s="201" t="s">
        <v>1445</v>
      </c>
      <c r="C66" s="201"/>
      <c r="D66" s="201"/>
      <c r="E66" s="201"/>
      <c r="F66" s="201"/>
      <c r="G66" s="198"/>
      <c r="H66" s="198"/>
      <c r="I66" s="198"/>
    </row>
    <row r="67" spans="1:255" s="43" customFormat="1" ht="12" x14ac:dyDescent="0.2">
      <c r="A67" s="202">
        <v>43</v>
      </c>
      <c r="B67" s="203" t="s">
        <v>249</v>
      </c>
      <c r="C67" s="203" t="s">
        <v>250</v>
      </c>
      <c r="D67" s="203" t="s">
        <v>32</v>
      </c>
      <c r="E67" s="204">
        <f t="shared" ref="E67:E98" si="6">O67</f>
        <v>13.238199999999999</v>
      </c>
      <c r="F67" s="205">
        <f>ROUND( 6.22, 2 )</f>
        <v>6.22</v>
      </c>
      <c r="G67" s="205">
        <f t="shared" ref="G67:G98" si="7">ROUND(E67*F67,2)</f>
        <v>82.34</v>
      </c>
      <c r="H67" s="206" t="s">
        <v>1587</v>
      </c>
      <c r="I67" s="206" t="s">
        <v>1447</v>
      </c>
      <c r="N67" s="195"/>
      <c r="O67" s="195">
        <f t="shared" ref="O67:O98" si="8">SUM(P67:IV67)</f>
        <v>13.238199999999999</v>
      </c>
      <c r="P67" s="195">
        <f>Source!I123</f>
        <v>0.33839000000000002</v>
      </c>
      <c r="Q67" s="195">
        <f>Source!I133</f>
        <v>0.57950999999999997</v>
      </c>
      <c r="R67" s="195">
        <f>Source!I149</f>
        <v>7.8E-2</v>
      </c>
      <c r="S67" s="195">
        <f>Source!I163</f>
        <v>0.21</v>
      </c>
      <c r="T67" s="195">
        <f>Source!I321</f>
        <v>0.33839000000000002</v>
      </c>
      <c r="U67" s="195">
        <f>Source!I331</f>
        <v>0.57950999999999997</v>
      </c>
      <c r="V67" s="195">
        <f>Source!I347</f>
        <v>7.8E-2</v>
      </c>
      <c r="W67" s="195">
        <f>Source!I361</f>
        <v>0.21</v>
      </c>
      <c r="X67" s="195">
        <f>Source!I485</f>
        <v>4.4771999999999998</v>
      </c>
      <c r="Y67" s="195">
        <f>Source!I554</f>
        <v>1.8719999999999999</v>
      </c>
      <c r="Z67" s="195">
        <f>Source!I672</f>
        <v>4.4771999999999998</v>
      </c>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row>
    <row r="68" spans="1:255" s="43" customFormat="1" ht="36" x14ac:dyDescent="0.2">
      <c r="A68" s="202">
        <v>44</v>
      </c>
      <c r="B68" s="203" t="s">
        <v>135</v>
      </c>
      <c r="C68" s="203" t="s">
        <v>136</v>
      </c>
      <c r="D68" s="203" t="s">
        <v>63</v>
      </c>
      <c r="E68" s="204">
        <f t="shared" si="6"/>
        <v>0.312975</v>
      </c>
      <c r="F68" s="205">
        <f>ROUND( 325, 2 )</f>
        <v>325</v>
      </c>
      <c r="G68" s="205">
        <f t="shared" si="7"/>
        <v>101.72</v>
      </c>
      <c r="H68" s="206" t="s">
        <v>1574</v>
      </c>
      <c r="I68" s="206" t="s">
        <v>1447</v>
      </c>
      <c r="N68" s="195"/>
      <c r="O68" s="195">
        <f t="shared" si="8"/>
        <v>0.312975</v>
      </c>
      <c r="P68" s="195">
        <f>Source!I79</f>
        <v>0.151425</v>
      </c>
      <c r="Q68" s="195">
        <f>Source!I273</f>
        <v>0.16155</v>
      </c>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c r="CX68" s="195"/>
      <c r="CY68" s="195"/>
      <c r="CZ68" s="195"/>
      <c r="DA68" s="195"/>
      <c r="DB68" s="195"/>
      <c r="DC68" s="195"/>
      <c r="DD68" s="195"/>
      <c r="DE68" s="195"/>
      <c r="DF68" s="195"/>
      <c r="DG68" s="195"/>
      <c r="DH68" s="195"/>
      <c r="DI68" s="195"/>
      <c r="DJ68" s="195"/>
      <c r="DK68" s="195"/>
      <c r="DL68" s="195"/>
      <c r="DM68" s="195"/>
      <c r="DN68" s="195"/>
      <c r="DO68" s="195"/>
      <c r="DP68" s="195"/>
      <c r="DQ68" s="195"/>
      <c r="DR68" s="195"/>
      <c r="DS68" s="195"/>
      <c r="DT68" s="195"/>
      <c r="DU68" s="195"/>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row>
    <row r="69" spans="1:255" s="43" customFormat="1" ht="12" x14ac:dyDescent="0.2">
      <c r="A69" s="202">
        <v>45</v>
      </c>
      <c r="B69" s="203" t="s">
        <v>255</v>
      </c>
      <c r="C69" s="203" t="s">
        <v>256</v>
      </c>
      <c r="D69" s="203" t="s">
        <v>182</v>
      </c>
      <c r="E69" s="204">
        <f t="shared" si="6"/>
        <v>3.99308</v>
      </c>
      <c r="F69" s="205">
        <f>ROUND( 6.12, 2 )</f>
        <v>6.12</v>
      </c>
      <c r="G69" s="205">
        <f t="shared" si="7"/>
        <v>24.44</v>
      </c>
      <c r="H69" s="206" t="s">
        <v>1588</v>
      </c>
      <c r="I69" s="206" t="s">
        <v>1447</v>
      </c>
      <c r="N69" s="195"/>
      <c r="O69" s="195">
        <f t="shared" si="8"/>
        <v>3.99308</v>
      </c>
      <c r="P69" s="195">
        <f>Source!I127</f>
        <v>0.10127</v>
      </c>
      <c r="Q69" s="195">
        <f>Source!I137</f>
        <v>0.17343</v>
      </c>
      <c r="R69" s="195">
        <f>Source!I153</f>
        <v>2.3400000000000001E-2</v>
      </c>
      <c r="S69" s="195">
        <f>Source!I167</f>
        <v>6.3E-2</v>
      </c>
      <c r="T69" s="195">
        <f>Source!I325</f>
        <v>0.10127</v>
      </c>
      <c r="U69" s="195">
        <f>Source!I335</f>
        <v>0.17343</v>
      </c>
      <c r="V69" s="195">
        <f>Source!I351</f>
        <v>2.3400000000000001E-2</v>
      </c>
      <c r="W69" s="195">
        <f>Source!I365</f>
        <v>6.3E-2</v>
      </c>
      <c r="X69" s="195">
        <f>Source!I489</f>
        <v>1.3546400000000001</v>
      </c>
      <c r="Y69" s="195">
        <f>Source!I558</f>
        <v>0.56159999999999999</v>
      </c>
      <c r="Z69" s="195">
        <f>Source!I676</f>
        <v>1.3546400000000001</v>
      </c>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c r="CX69" s="195"/>
      <c r="CY69" s="195"/>
      <c r="CZ69" s="195"/>
      <c r="DA69" s="195"/>
      <c r="DB69" s="195"/>
      <c r="DC69" s="195"/>
      <c r="DD69" s="195"/>
      <c r="DE69" s="195"/>
      <c r="DF69" s="195"/>
      <c r="DG69" s="195"/>
      <c r="DH69" s="195"/>
      <c r="DI69" s="195"/>
      <c r="DJ69" s="195"/>
      <c r="DK69" s="195"/>
      <c r="DL69" s="195"/>
      <c r="DM69" s="195"/>
      <c r="DN69" s="195"/>
      <c r="DO69" s="195"/>
      <c r="DP69" s="195"/>
      <c r="DQ69" s="195"/>
      <c r="DR69" s="195"/>
      <c r="DS69" s="195"/>
      <c r="DT69" s="195"/>
      <c r="DU69" s="195"/>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row>
    <row r="70" spans="1:255" s="43" customFormat="1" ht="36" x14ac:dyDescent="0.2">
      <c r="A70" s="202">
        <v>46</v>
      </c>
      <c r="B70" s="203" t="s">
        <v>649</v>
      </c>
      <c r="C70" s="203" t="s">
        <v>650</v>
      </c>
      <c r="D70" s="203" t="s">
        <v>300</v>
      </c>
      <c r="E70" s="204">
        <f t="shared" si="6"/>
        <v>862</v>
      </c>
      <c r="F70" s="205">
        <f>ROUND( 0.02, 2 )</f>
        <v>0.02</v>
      </c>
      <c r="G70" s="205">
        <f t="shared" si="7"/>
        <v>17.239999999999998</v>
      </c>
      <c r="H70" s="206" t="s">
        <v>1618</v>
      </c>
      <c r="I70" s="206" t="s">
        <v>1447</v>
      </c>
      <c r="N70" s="195"/>
      <c r="O70" s="195">
        <f t="shared" si="8"/>
        <v>862</v>
      </c>
      <c r="P70" s="195">
        <f>Source!I501</f>
        <v>431</v>
      </c>
      <c r="Q70" s="195">
        <f>Source!I688</f>
        <v>431</v>
      </c>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95"/>
      <c r="DI70" s="195"/>
      <c r="DJ70" s="195"/>
      <c r="DK70" s="195"/>
      <c r="DL70" s="195"/>
      <c r="DM70" s="195"/>
      <c r="DN70" s="195"/>
      <c r="DO70" s="195"/>
      <c r="DP70" s="195"/>
      <c r="DQ70" s="195"/>
      <c r="DR70" s="195"/>
      <c r="DS70" s="195"/>
      <c r="DT70" s="195"/>
      <c r="DU70" s="195"/>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row>
    <row r="71" spans="1:255" s="43" customFormat="1" ht="24" x14ac:dyDescent="0.2">
      <c r="A71" s="202">
        <v>47</v>
      </c>
      <c r="B71" s="203" t="s">
        <v>654</v>
      </c>
      <c r="C71" s="203" t="s">
        <v>655</v>
      </c>
      <c r="D71" s="203" t="s">
        <v>300</v>
      </c>
      <c r="E71" s="204">
        <f t="shared" si="6"/>
        <v>222</v>
      </c>
      <c r="F71" s="205">
        <f>ROUND( 0.05, 2 )</f>
        <v>0.05</v>
      </c>
      <c r="G71" s="205">
        <f t="shared" si="7"/>
        <v>11.1</v>
      </c>
      <c r="H71" s="206" t="s">
        <v>1619</v>
      </c>
      <c r="I71" s="206" t="s">
        <v>1447</v>
      </c>
      <c r="N71" s="195"/>
      <c r="O71" s="195">
        <f t="shared" si="8"/>
        <v>222</v>
      </c>
      <c r="P71" s="195">
        <f>Source!I503</f>
        <v>111</v>
      </c>
      <c r="Q71" s="195">
        <f>Source!I690</f>
        <v>111</v>
      </c>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c r="CX71" s="195"/>
      <c r="CY71" s="195"/>
      <c r="CZ71" s="195"/>
      <c r="DA71" s="195"/>
      <c r="DB71" s="195"/>
      <c r="DC71" s="195"/>
      <c r="DD71" s="195"/>
      <c r="DE71" s="195"/>
      <c r="DF71" s="195"/>
      <c r="DG71" s="195"/>
      <c r="DH71" s="195"/>
      <c r="DI71" s="195"/>
      <c r="DJ71" s="195"/>
      <c r="DK71" s="195"/>
      <c r="DL71" s="195"/>
      <c r="DM71" s="195"/>
      <c r="DN71" s="195"/>
      <c r="DO71" s="195"/>
      <c r="DP71" s="195"/>
      <c r="DQ71" s="195"/>
      <c r="DR71" s="195"/>
      <c r="DS71" s="195"/>
      <c r="DT71" s="195"/>
      <c r="DU71" s="195"/>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row>
    <row r="72" spans="1:255" s="43" customFormat="1" ht="36" x14ac:dyDescent="0.2">
      <c r="A72" s="202">
        <v>48</v>
      </c>
      <c r="B72" s="203" t="s">
        <v>442</v>
      </c>
      <c r="C72" s="203" t="s">
        <v>443</v>
      </c>
      <c r="D72" s="203" t="s">
        <v>43</v>
      </c>
      <c r="E72" s="204">
        <f t="shared" si="6"/>
        <v>6</v>
      </c>
      <c r="F72" s="205">
        <f>ROUND( 0.86, 2 )</f>
        <v>0.86</v>
      </c>
      <c r="G72" s="205">
        <f t="shared" si="7"/>
        <v>5.16</v>
      </c>
      <c r="H72" s="206" t="s">
        <v>1601</v>
      </c>
      <c r="I72" s="206" t="s">
        <v>1447</v>
      </c>
      <c r="N72" s="195"/>
      <c r="O72" s="195">
        <f t="shared" si="8"/>
        <v>6</v>
      </c>
      <c r="P72" s="195">
        <f>Source!I285</f>
        <v>6</v>
      </c>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c r="CX72" s="195"/>
      <c r="CY72" s="195"/>
      <c r="CZ72" s="195"/>
      <c r="DA72" s="195"/>
      <c r="DB72" s="195"/>
      <c r="DC72" s="195"/>
      <c r="DD72" s="195"/>
      <c r="DE72" s="195"/>
      <c r="DF72" s="195"/>
      <c r="DG72" s="195"/>
      <c r="DH72" s="195"/>
      <c r="DI72" s="195"/>
      <c r="DJ72" s="195"/>
      <c r="DK72" s="195"/>
      <c r="DL72" s="195"/>
      <c r="DM72" s="195"/>
      <c r="DN72" s="195"/>
      <c r="DO72" s="195"/>
      <c r="DP72" s="195"/>
      <c r="DQ72" s="195"/>
      <c r="DR72" s="195"/>
      <c r="DS72" s="195"/>
      <c r="DT72" s="195"/>
      <c r="DU72" s="195"/>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row>
    <row r="73" spans="1:255" s="43" customFormat="1" ht="24" x14ac:dyDescent="0.2">
      <c r="A73" s="202">
        <v>49</v>
      </c>
      <c r="B73" s="203" t="s">
        <v>154</v>
      </c>
      <c r="C73" s="203" t="s">
        <v>155</v>
      </c>
      <c r="D73" s="203" t="s">
        <v>43</v>
      </c>
      <c r="E73" s="204">
        <f t="shared" si="6"/>
        <v>1200</v>
      </c>
      <c r="F73" s="205">
        <f>ROUND( 1.02, 2 )</f>
        <v>1.02</v>
      </c>
      <c r="G73" s="205">
        <f t="shared" si="7"/>
        <v>1224</v>
      </c>
      <c r="H73" s="206" t="s">
        <v>1578</v>
      </c>
      <c r="I73" s="206" t="s">
        <v>1447</v>
      </c>
      <c r="N73" s="195"/>
      <c r="O73" s="195">
        <f t="shared" si="8"/>
        <v>1200</v>
      </c>
      <c r="P73" s="195">
        <f>Source!I87</f>
        <v>600</v>
      </c>
      <c r="Q73" s="195">
        <f>Source!I283</f>
        <v>600</v>
      </c>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c r="CX73" s="195"/>
      <c r="CY73" s="195"/>
      <c r="CZ73" s="195"/>
      <c r="DA73" s="195"/>
      <c r="DB73" s="195"/>
      <c r="DC73" s="195"/>
      <c r="DD73" s="195"/>
      <c r="DE73" s="195"/>
      <c r="DF73" s="195"/>
      <c r="DG73" s="195"/>
      <c r="DH73" s="195"/>
      <c r="DI73" s="195"/>
      <c r="DJ73" s="195"/>
      <c r="DK73" s="195"/>
      <c r="DL73" s="195"/>
      <c r="DM73" s="195"/>
      <c r="DN73" s="195"/>
      <c r="DO73" s="195"/>
      <c r="DP73" s="195"/>
      <c r="DQ73" s="195"/>
      <c r="DR73" s="195"/>
      <c r="DS73" s="195"/>
      <c r="DT73" s="195"/>
      <c r="DU73" s="195"/>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row>
    <row r="74" spans="1:255" s="43" customFormat="1" ht="12" x14ac:dyDescent="0.2">
      <c r="A74" s="202">
        <v>50</v>
      </c>
      <c r="B74" s="203" t="s">
        <v>319</v>
      </c>
      <c r="C74" s="203" t="s">
        <v>566</v>
      </c>
      <c r="D74" s="203" t="s">
        <v>300</v>
      </c>
      <c r="E74" s="204">
        <f t="shared" si="6"/>
        <v>2072</v>
      </c>
      <c r="F74" s="205">
        <f>ROUND( 3.6, 2 )</f>
        <v>3.6</v>
      </c>
      <c r="G74" s="205">
        <f t="shared" si="7"/>
        <v>7459.2</v>
      </c>
      <c r="H74" s="206" t="s">
        <v>1596</v>
      </c>
      <c r="I74" s="206" t="s">
        <v>1447</v>
      </c>
      <c r="N74" s="195"/>
      <c r="O74" s="195">
        <f t="shared" si="8"/>
        <v>2072</v>
      </c>
      <c r="P74" s="195">
        <f>Source!I454</f>
        <v>1064</v>
      </c>
      <c r="Q74" s="195">
        <f>Source!I641</f>
        <v>1008.0000000000001</v>
      </c>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c r="CX74" s="195"/>
      <c r="CY74" s="195"/>
      <c r="CZ74" s="195"/>
      <c r="DA74" s="195"/>
      <c r="DB74" s="195"/>
      <c r="DC74" s="195"/>
      <c r="DD74" s="195"/>
      <c r="DE74" s="195"/>
      <c r="DF74" s="195"/>
      <c r="DG74" s="195"/>
      <c r="DH74" s="195"/>
      <c r="DI74" s="195"/>
      <c r="DJ74" s="195"/>
      <c r="DK74" s="195"/>
      <c r="DL74" s="195"/>
      <c r="DM74" s="195"/>
      <c r="DN74" s="195"/>
      <c r="DO74" s="195"/>
      <c r="DP74" s="195"/>
      <c r="DQ74" s="195"/>
      <c r="DR74" s="195"/>
      <c r="DS74" s="195"/>
      <c r="DT74" s="195"/>
      <c r="DU74" s="195"/>
      <c r="DV74" s="195"/>
      <c r="DW74" s="195"/>
      <c r="DX74" s="195"/>
      <c r="DY74" s="195"/>
      <c r="DZ74" s="195"/>
      <c r="EA74" s="195"/>
      <c r="EB74" s="195"/>
      <c r="EC74" s="195"/>
      <c r="ED74" s="195"/>
      <c r="EE74" s="195"/>
      <c r="EF74" s="195"/>
      <c r="EG74" s="195"/>
      <c r="EH74" s="195"/>
      <c r="EI74" s="195"/>
      <c r="EJ74" s="195"/>
      <c r="EK74" s="195"/>
      <c r="EL74" s="195"/>
      <c r="EM74" s="195"/>
      <c r="EN74" s="195"/>
      <c r="EO74" s="195"/>
      <c r="EP74" s="195"/>
      <c r="EQ74" s="195"/>
      <c r="ER74" s="195"/>
      <c r="ES74" s="195"/>
      <c r="ET74" s="195"/>
      <c r="EU74" s="195"/>
      <c r="EV74" s="195"/>
      <c r="EW74" s="195"/>
      <c r="EX74" s="195"/>
      <c r="EY74" s="195"/>
      <c r="EZ74" s="195"/>
      <c r="FA74" s="195"/>
      <c r="FB74" s="195"/>
      <c r="FC74" s="195"/>
      <c r="FD74" s="195"/>
      <c r="FE74" s="195"/>
      <c r="FF74" s="195"/>
      <c r="FG74" s="195"/>
      <c r="FH74" s="195"/>
      <c r="FI74" s="195"/>
      <c r="FJ74" s="195"/>
      <c r="FK74" s="195"/>
      <c r="FL74" s="195"/>
      <c r="FM74" s="195"/>
      <c r="FN74" s="195"/>
      <c r="FO74" s="195"/>
      <c r="FP74" s="195"/>
      <c r="FQ74" s="195"/>
      <c r="FR74" s="195"/>
      <c r="FS74" s="195"/>
      <c r="FT74" s="195"/>
      <c r="FU74" s="195"/>
      <c r="FV74" s="195"/>
      <c r="FW74" s="195"/>
      <c r="FX74" s="195"/>
      <c r="FY74" s="195"/>
      <c r="FZ74" s="195"/>
      <c r="GA74" s="195"/>
      <c r="GB74" s="195"/>
      <c r="GC74" s="195"/>
      <c r="GD74" s="195"/>
      <c r="GE74" s="195"/>
      <c r="GF74" s="195"/>
      <c r="GG74" s="195"/>
      <c r="GH74" s="195"/>
      <c r="GI74" s="195"/>
      <c r="GJ74" s="195"/>
      <c r="GK74" s="195"/>
      <c r="GL74" s="195"/>
      <c r="GM74" s="195"/>
      <c r="GN74" s="195"/>
      <c r="GO74" s="195"/>
      <c r="GP74" s="195"/>
      <c r="GQ74" s="195"/>
      <c r="GR74" s="195"/>
      <c r="GS74" s="195"/>
      <c r="GT74" s="195"/>
      <c r="GU74" s="195"/>
      <c r="GV74" s="195"/>
      <c r="GW74" s="195"/>
      <c r="GX74" s="195"/>
      <c r="GY74" s="195"/>
      <c r="GZ74" s="195"/>
      <c r="HA74" s="195"/>
      <c r="HB74" s="195"/>
      <c r="HC74" s="195"/>
      <c r="HD74" s="195"/>
      <c r="HE74" s="195"/>
      <c r="HF74" s="195"/>
      <c r="HG74" s="195"/>
      <c r="HH74" s="195"/>
      <c r="HI74" s="195"/>
      <c r="HJ74" s="195"/>
      <c r="HK74" s="195"/>
      <c r="HL74" s="195"/>
      <c r="HM74" s="195"/>
      <c r="HN74" s="195"/>
      <c r="HO74" s="195"/>
      <c r="HP74" s="195"/>
      <c r="HQ74" s="195"/>
      <c r="HR74" s="195"/>
      <c r="HS74" s="195"/>
      <c r="HT74" s="195"/>
      <c r="HU74" s="195"/>
      <c r="HV74" s="195"/>
      <c r="HW74" s="195"/>
      <c r="HX74" s="195"/>
      <c r="HY74" s="195"/>
      <c r="HZ74" s="195"/>
      <c r="IA74" s="195"/>
      <c r="IB74" s="195"/>
      <c r="IC74" s="195"/>
      <c r="ID74" s="195"/>
      <c r="IE74" s="195"/>
      <c r="IF74" s="195"/>
      <c r="IG74" s="195"/>
      <c r="IH74" s="195"/>
      <c r="II74" s="195"/>
      <c r="IJ74" s="195"/>
      <c r="IK74" s="195"/>
      <c r="IL74" s="195"/>
      <c r="IM74" s="195"/>
      <c r="IN74" s="195"/>
      <c r="IO74" s="195"/>
      <c r="IP74" s="195"/>
      <c r="IQ74" s="195"/>
      <c r="IR74" s="195"/>
      <c r="IS74" s="195"/>
      <c r="IT74" s="195"/>
      <c r="IU74" s="195"/>
    </row>
    <row r="75" spans="1:255" s="43" customFormat="1" ht="24" x14ac:dyDescent="0.2">
      <c r="A75" s="202">
        <v>51</v>
      </c>
      <c r="B75" s="203" t="s">
        <v>319</v>
      </c>
      <c r="C75" s="203" t="s">
        <v>680</v>
      </c>
      <c r="D75" s="203" t="s">
        <v>300</v>
      </c>
      <c r="E75" s="204">
        <f t="shared" si="6"/>
        <v>82</v>
      </c>
      <c r="F75" s="205">
        <f>ROUND( 3.6, 2 )</f>
        <v>3.6</v>
      </c>
      <c r="G75" s="205">
        <f t="shared" si="7"/>
        <v>295.2</v>
      </c>
      <c r="H75" s="206" t="s">
        <v>1596</v>
      </c>
      <c r="I75" s="206" t="s">
        <v>1447</v>
      </c>
      <c r="N75" s="195"/>
      <c r="O75" s="195">
        <f t="shared" si="8"/>
        <v>82</v>
      </c>
      <c r="P75" s="195">
        <f>Source!I517</f>
        <v>40</v>
      </c>
      <c r="Q75" s="195">
        <f>Source!I560</f>
        <v>18</v>
      </c>
      <c r="R75" s="195">
        <f>Source!I704</f>
        <v>24</v>
      </c>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row>
    <row r="76" spans="1:255" s="43" customFormat="1" ht="24" x14ac:dyDescent="0.2">
      <c r="A76" s="202">
        <v>52</v>
      </c>
      <c r="B76" s="203" t="s">
        <v>319</v>
      </c>
      <c r="C76" s="203" t="s">
        <v>759</v>
      </c>
      <c r="D76" s="203" t="s">
        <v>300</v>
      </c>
      <c r="E76" s="204">
        <f t="shared" si="6"/>
        <v>48</v>
      </c>
      <c r="F76" s="205">
        <f>ROUND( 3.6, 2 )</f>
        <v>3.6</v>
      </c>
      <c r="G76" s="205">
        <f t="shared" si="7"/>
        <v>172.8</v>
      </c>
      <c r="H76" s="206" t="s">
        <v>1596</v>
      </c>
      <c r="I76" s="206" t="s">
        <v>1447</v>
      </c>
      <c r="N76" s="195"/>
      <c r="O76" s="195">
        <f t="shared" si="8"/>
        <v>48</v>
      </c>
      <c r="P76" s="195">
        <f>Source!I562</f>
        <v>48</v>
      </c>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row>
    <row r="77" spans="1:255" s="43" customFormat="1" ht="24" x14ac:dyDescent="0.2">
      <c r="A77" s="202">
        <v>53</v>
      </c>
      <c r="B77" s="203" t="s">
        <v>319</v>
      </c>
      <c r="C77" s="203" t="s">
        <v>320</v>
      </c>
      <c r="D77" s="203" t="s">
        <v>300</v>
      </c>
      <c r="E77" s="204">
        <f t="shared" si="6"/>
        <v>20</v>
      </c>
      <c r="F77" s="205">
        <f>ROUND( 3.6, 2 )</f>
        <v>3.6</v>
      </c>
      <c r="G77" s="205">
        <f t="shared" si="7"/>
        <v>72</v>
      </c>
      <c r="H77" s="206" t="s">
        <v>1596</v>
      </c>
      <c r="I77" s="206" t="s">
        <v>1447</v>
      </c>
      <c r="N77" s="195"/>
      <c r="O77" s="195">
        <f t="shared" si="8"/>
        <v>20</v>
      </c>
      <c r="P77" s="195">
        <f>Source!I169</f>
        <v>10</v>
      </c>
      <c r="Q77" s="195">
        <f>Source!I367</f>
        <v>10</v>
      </c>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row>
    <row r="78" spans="1:255" s="43" customFormat="1" ht="36" x14ac:dyDescent="0.2">
      <c r="A78" s="202">
        <v>54</v>
      </c>
      <c r="B78" s="203" t="s">
        <v>233</v>
      </c>
      <c r="C78" s="203" t="s">
        <v>234</v>
      </c>
      <c r="D78" s="203" t="s">
        <v>63</v>
      </c>
      <c r="E78" s="204">
        <f t="shared" si="6"/>
        <v>1.5840000000000001E-3</v>
      </c>
      <c r="F78" s="205">
        <f>ROUND( 14987.97, 2 )</f>
        <v>14987.97</v>
      </c>
      <c r="G78" s="205">
        <f t="shared" si="7"/>
        <v>23.74</v>
      </c>
      <c r="H78" s="206" t="s">
        <v>1586</v>
      </c>
      <c r="I78" s="206" t="s">
        <v>1447</v>
      </c>
      <c r="N78" s="195"/>
      <c r="O78" s="195">
        <f t="shared" si="8"/>
        <v>1.5840000000000001E-3</v>
      </c>
      <c r="P78" s="195">
        <f>Source!I119</f>
        <v>7.9200000000000006E-4</v>
      </c>
      <c r="Q78" s="195">
        <f>Source!I317</f>
        <v>7.9200000000000006E-4</v>
      </c>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row>
    <row r="79" spans="1:255" s="43" customFormat="1" ht="36" x14ac:dyDescent="0.2">
      <c r="A79" s="202">
        <v>55</v>
      </c>
      <c r="B79" s="203" t="s">
        <v>602</v>
      </c>
      <c r="C79" s="203" t="s">
        <v>603</v>
      </c>
      <c r="D79" s="203" t="s">
        <v>32</v>
      </c>
      <c r="E79" s="204">
        <f t="shared" si="6"/>
        <v>1.8000000000000002E-3</v>
      </c>
      <c r="F79" s="205">
        <f>ROUND( 1056, 2 )</f>
        <v>1056</v>
      </c>
      <c r="G79" s="205">
        <f t="shared" si="7"/>
        <v>1.9</v>
      </c>
      <c r="H79" s="206" t="s">
        <v>1611</v>
      </c>
      <c r="I79" s="206" t="s">
        <v>1447</v>
      </c>
      <c r="N79" s="195"/>
      <c r="O79" s="195">
        <f t="shared" si="8"/>
        <v>1.8000000000000002E-3</v>
      </c>
      <c r="P79" s="195">
        <f>Source!I475</f>
        <v>9.0000000000000008E-4</v>
      </c>
      <c r="Q79" s="195">
        <f>Source!I662</f>
        <v>9.0000000000000008E-4</v>
      </c>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c r="CX79" s="195"/>
      <c r="CY79" s="195"/>
      <c r="CZ79" s="195"/>
      <c r="DA79" s="195"/>
      <c r="DB79" s="195"/>
      <c r="DC79" s="195"/>
      <c r="DD79" s="195"/>
      <c r="DE79" s="195"/>
      <c r="DF79" s="195"/>
      <c r="DG79" s="195"/>
      <c r="DH79" s="195"/>
      <c r="DI79" s="195"/>
      <c r="DJ79" s="195"/>
      <c r="DK79" s="195"/>
      <c r="DL79" s="195"/>
      <c r="DM79" s="195"/>
      <c r="DN79" s="195"/>
      <c r="DO79" s="195"/>
      <c r="DP79" s="195"/>
      <c r="DQ79" s="195"/>
      <c r="DR79" s="195"/>
      <c r="DS79" s="195"/>
      <c r="DT79" s="195"/>
      <c r="DU79" s="195"/>
      <c r="DV79" s="195"/>
      <c r="DW79" s="195"/>
      <c r="DX79" s="195"/>
      <c r="DY79" s="195"/>
      <c r="DZ79" s="195"/>
      <c r="EA79" s="195"/>
      <c r="EB79" s="195"/>
      <c r="EC79" s="195"/>
      <c r="ED79" s="195"/>
      <c r="EE79" s="195"/>
      <c r="EF79" s="195"/>
      <c r="EG79" s="195"/>
      <c r="EH79" s="195"/>
      <c r="EI79" s="195"/>
      <c r="EJ79" s="195"/>
      <c r="EK79" s="195"/>
      <c r="EL79" s="195"/>
      <c r="EM79" s="195"/>
      <c r="EN79" s="195"/>
      <c r="EO79" s="195"/>
      <c r="EP79" s="195"/>
      <c r="EQ79" s="195"/>
      <c r="ER79" s="195"/>
      <c r="ES79" s="195"/>
      <c r="ET79" s="195"/>
      <c r="EU79" s="195"/>
      <c r="EV79" s="195"/>
      <c r="EW79" s="195"/>
      <c r="EX79" s="195"/>
      <c r="EY79" s="195"/>
      <c r="EZ79" s="195"/>
      <c r="FA79" s="195"/>
      <c r="FB79" s="195"/>
      <c r="FC79" s="195"/>
      <c r="FD79" s="195"/>
      <c r="FE79" s="195"/>
      <c r="FF79" s="195"/>
      <c r="FG79" s="195"/>
      <c r="FH79" s="195"/>
      <c r="FI79" s="195"/>
      <c r="FJ79" s="195"/>
      <c r="FK79" s="195"/>
      <c r="FL79" s="195"/>
      <c r="FM79" s="195"/>
      <c r="FN79" s="195"/>
      <c r="FO79" s="195"/>
      <c r="FP79" s="195"/>
      <c r="FQ79" s="195"/>
      <c r="FR79" s="195"/>
      <c r="FS79" s="195"/>
      <c r="FT79" s="195"/>
      <c r="FU79" s="195"/>
      <c r="FV79" s="195"/>
      <c r="FW79" s="195"/>
      <c r="FX79" s="195"/>
      <c r="FY79" s="195"/>
      <c r="FZ79" s="195"/>
      <c r="GA79" s="195"/>
      <c r="GB79" s="195"/>
      <c r="GC79" s="195"/>
      <c r="GD79" s="195"/>
      <c r="GE79" s="195"/>
      <c r="GF79" s="195"/>
      <c r="GG79" s="195"/>
      <c r="GH79" s="195"/>
      <c r="GI79" s="195"/>
      <c r="GJ79" s="195"/>
      <c r="GK79" s="195"/>
      <c r="GL79" s="195"/>
      <c r="GM79" s="195"/>
      <c r="GN79" s="195"/>
      <c r="GO79" s="195"/>
      <c r="GP79" s="195"/>
      <c r="GQ79" s="195"/>
      <c r="GR79" s="195"/>
      <c r="GS79" s="195"/>
      <c r="GT79" s="195"/>
      <c r="GU79" s="195"/>
      <c r="GV79" s="195"/>
      <c r="GW79" s="195"/>
      <c r="GX79" s="195"/>
      <c r="GY79" s="195"/>
      <c r="GZ79" s="195"/>
      <c r="HA79" s="195"/>
      <c r="HB79" s="195"/>
      <c r="HC79" s="195"/>
      <c r="HD79" s="195"/>
      <c r="HE79" s="195"/>
      <c r="HF79" s="195"/>
      <c r="HG79" s="195"/>
      <c r="HH79" s="195"/>
      <c r="HI79" s="195"/>
      <c r="HJ79" s="195"/>
      <c r="HK79" s="195"/>
      <c r="HL79" s="195"/>
      <c r="HM79" s="195"/>
      <c r="HN79" s="195"/>
      <c r="HO79" s="195"/>
      <c r="HP79" s="195"/>
      <c r="HQ79" s="195"/>
      <c r="HR79" s="195"/>
      <c r="HS79" s="195"/>
      <c r="HT79" s="195"/>
      <c r="HU79" s="195"/>
      <c r="HV79" s="195"/>
      <c r="HW79" s="195"/>
      <c r="HX79" s="195"/>
      <c r="HY79" s="195"/>
      <c r="HZ79" s="195"/>
      <c r="IA79" s="195"/>
      <c r="IB79" s="195"/>
      <c r="IC79" s="195"/>
      <c r="ID79" s="195"/>
      <c r="IE79" s="195"/>
      <c r="IF79" s="195"/>
      <c r="IG79" s="195"/>
      <c r="IH79" s="195"/>
      <c r="II79" s="195"/>
      <c r="IJ79" s="195"/>
      <c r="IK79" s="195"/>
      <c r="IL79" s="195"/>
      <c r="IM79" s="195"/>
      <c r="IN79" s="195"/>
      <c r="IO79" s="195"/>
      <c r="IP79" s="195"/>
      <c r="IQ79" s="195"/>
      <c r="IR79" s="195"/>
      <c r="IS79" s="195"/>
      <c r="IT79" s="195"/>
      <c r="IU79" s="195"/>
    </row>
    <row r="80" spans="1:255" s="43" customFormat="1" ht="12" x14ac:dyDescent="0.2">
      <c r="A80" s="202">
        <v>56</v>
      </c>
      <c r="B80" s="203" t="s">
        <v>223</v>
      </c>
      <c r="C80" s="203" t="s">
        <v>224</v>
      </c>
      <c r="D80" s="203" t="s">
        <v>32</v>
      </c>
      <c r="E80" s="204">
        <f t="shared" si="6"/>
        <v>9.1799999999999993E-2</v>
      </c>
      <c r="F80" s="205">
        <f>ROUND( 699.86, 2 )</f>
        <v>699.86</v>
      </c>
      <c r="G80" s="205">
        <f t="shared" si="7"/>
        <v>64.25</v>
      </c>
      <c r="H80" s="206" t="s">
        <v>1585</v>
      </c>
      <c r="I80" s="206" t="s">
        <v>1447</v>
      </c>
      <c r="N80" s="195"/>
      <c r="O80" s="195">
        <f t="shared" si="8"/>
        <v>9.1799999999999993E-2</v>
      </c>
      <c r="P80" s="195">
        <f>Source!I115</f>
        <v>4.5899999999999996E-2</v>
      </c>
      <c r="Q80" s="195">
        <f>Source!I313</f>
        <v>4.5899999999999996E-2</v>
      </c>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row>
    <row r="81" spans="1:255" s="43" customFormat="1" ht="12" x14ac:dyDescent="0.2">
      <c r="A81" s="202">
        <v>57</v>
      </c>
      <c r="B81" s="203" t="s">
        <v>344</v>
      </c>
      <c r="C81" s="203" t="s">
        <v>345</v>
      </c>
      <c r="D81" s="203" t="s">
        <v>182</v>
      </c>
      <c r="E81" s="204">
        <f t="shared" si="6"/>
        <v>142.57383999999999</v>
      </c>
      <c r="F81" s="205">
        <f>ROUND( 30.36, 2 )</f>
        <v>30.36</v>
      </c>
      <c r="G81" s="205">
        <f t="shared" si="7"/>
        <v>4328.54</v>
      </c>
      <c r="H81" s="206" t="s">
        <v>1599</v>
      </c>
      <c r="I81" s="206" t="s">
        <v>1447</v>
      </c>
      <c r="N81" s="195"/>
      <c r="O81" s="195">
        <f t="shared" si="8"/>
        <v>142.57383999999999</v>
      </c>
      <c r="P81" s="195">
        <f>Source!I185</f>
        <v>71.286919999999995</v>
      </c>
      <c r="Q81" s="195">
        <f>Source!I383</f>
        <v>71.286919999999995</v>
      </c>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c r="CX81" s="195"/>
      <c r="CY81" s="195"/>
      <c r="CZ81" s="195"/>
      <c r="DA81" s="195"/>
      <c r="DB81" s="195"/>
      <c r="DC81" s="195"/>
      <c r="DD81" s="195"/>
      <c r="DE81" s="195"/>
      <c r="DF81" s="195"/>
      <c r="DG81" s="195"/>
      <c r="DH81" s="195"/>
      <c r="DI81" s="195"/>
      <c r="DJ81" s="195"/>
      <c r="DK81" s="195"/>
      <c r="DL81" s="195"/>
      <c r="DM81" s="195"/>
      <c r="DN81" s="195"/>
      <c r="DO81" s="195"/>
      <c r="DP81" s="195"/>
      <c r="DQ81" s="195"/>
      <c r="DR81" s="195"/>
      <c r="DS81" s="195"/>
      <c r="DT81" s="195"/>
      <c r="DU81" s="195"/>
      <c r="DV81" s="195"/>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row>
    <row r="82" spans="1:255" s="43" customFormat="1" ht="36" x14ac:dyDescent="0.2">
      <c r="A82" s="202">
        <v>58</v>
      </c>
      <c r="B82" s="203" t="s">
        <v>659</v>
      </c>
      <c r="C82" s="203" t="s">
        <v>660</v>
      </c>
      <c r="D82" s="203" t="s">
        <v>661</v>
      </c>
      <c r="E82" s="204">
        <f t="shared" si="6"/>
        <v>139.44</v>
      </c>
      <c r="F82" s="205">
        <f>ROUND( 0, 2 )</f>
        <v>0</v>
      </c>
      <c r="G82" s="205">
        <f t="shared" si="7"/>
        <v>0</v>
      </c>
      <c r="H82" s="209" t="s">
        <v>1519</v>
      </c>
      <c r="I82" s="209" t="s">
        <v>1447</v>
      </c>
      <c r="N82" s="195"/>
      <c r="O82" s="195">
        <f t="shared" si="8"/>
        <v>139.44</v>
      </c>
      <c r="P82" s="195">
        <f>Source!I505</f>
        <v>69.72</v>
      </c>
      <c r="Q82" s="195">
        <f>Source!I692</f>
        <v>69.72</v>
      </c>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5"/>
      <c r="DL82" s="195"/>
      <c r="DM82" s="195"/>
      <c r="DN82" s="195"/>
      <c r="DO82" s="195"/>
      <c r="DP82" s="195"/>
      <c r="DQ82" s="195"/>
      <c r="DR82" s="195"/>
      <c r="DS82" s="195"/>
      <c r="DT82" s="195"/>
      <c r="DU82" s="195"/>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row>
    <row r="83" spans="1:255" s="43" customFormat="1" ht="36" x14ac:dyDescent="0.2">
      <c r="A83" s="202">
        <v>59</v>
      </c>
      <c r="B83" s="203" t="s">
        <v>611</v>
      </c>
      <c r="C83" s="203" t="s">
        <v>612</v>
      </c>
      <c r="D83" s="203" t="s">
        <v>32</v>
      </c>
      <c r="E83" s="204">
        <f t="shared" si="6"/>
        <v>3.3119999999999998</v>
      </c>
      <c r="F83" s="205">
        <f>ROUND( 950, 2 )</f>
        <v>950</v>
      </c>
      <c r="G83" s="205">
        <f t="shared" si="7"/>
        <v>3146.4</v>
      </c>
      <c r="H83" s="206" t="s">
        <v>1613</v>
      </c>
      <c r="I83" s="206" t="s">
        <v>1447</v>
      </c>
      <c r="N83" s="195"/>
      <c r="O83" s="195">
        <f t="shared" si="8"/>
        <v>3.3119999999999998</v>
      </c>
      <c r="P83" s="195">
        <f>Source!I479</f>
        <v>1.6559999999999999</v>
      </c>
      <c r="Q83" s="195">
        <f>Source!I666</f>
        <v>1.6559999999999999</v>
      </c>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c r="CX83" s="195"/>
      <c r="CY83" s="195"/>
      <c r="CZ83" s="195"/>
      <c r="DA83" s="195"/>
      <c r="DB83" s="195"/>
      <c r="DC83" s="195"/>
      <c r="DD83" s="195"/>
      <c r="DE83" s="195"/>
      <c r="DF83" s="195"/>
      <c r="DG83" s="195"/>
      <c r="DH83" s="195"/>
      <c r="DI83" s="195"/>
      <c r="DJ83" s="195"/>
      <c r="DK83" s="195"/>
      <c r="DL83" s="195"/>
      <c r="DM83" s="195"/>
      <c r="DN83" s="195"/>
      <c r="DO83" s="195"/>
      <c r="DP83" s="195"/>
      <c r="DQ83" s="195"/>
      <c r="DR83" s="195"/>
      <c r="DS83" s="195"/>
      <c r="DT83" s="195"/>
      <c r="DU83" s="195"/>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row>
    <row r="84" spans="1:255" s="43" customFormat="1" ht="36" x14ac:dyDescent="0.2">
      <c r="A84" s="202">
        <v>60</v>
      </c>
      <c r="B84" s="203" t="s">
        <v>77</v>
      </c>
      <c r="C84" s="203" t="s">
        <v>78</v>
      </c>
      <c r="D84" s="203" t="s">
        <v>32</v>
      </c>
      <c r="E84" s="204">
        <f t="shared" si="6"/>
        <v>0.49</v>
      </c>
      <c r="F84" s="205">
        <f>ROUND( 832.88, 2 )</f>
        <v>832.88</v>
      </c>
      <c r="G84" s="205">
        <f t="shared" si="7"/>
        <v>408.11</v>
      </c>
      <c r="H84" s="206" t="s">
        <v>1568</v>
      </c>
      <c r="I84" s="206" t="s">
        <v>1447</v>
      </c>
      <c r="N84" s="195"/>
      <c r="O84" s="195">
        <f t="shared" si="8"/>
        <v>0.49</v>
      </c>
      <c r="P84" s="195">
        <f>Source!I48</f>
        <v>0.49</v>
      </c>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c r="CX84" s="195"/>
      <c r="CY84" s="195"/>
      <c r="CZ84" s="195"/>
      <c r="DA84" s="195"/>
      <c r="DB84" s="195"/>
      <c r="DC84" s="195"/>
      <c r="DD84" s="195"/>
      <c r="DE84" s="195"/>
      <c r="DF84" s="195"/>
      <c r="DG84" s="195"/>
      <c r="DH84" s="195"/>
      <c r="DI84" s="195"/>
      <c r="DJ84" s="195"/>
      <c r="DK84" s="195"/>
      <c r="DL84" s="195"/>
      <c r="DM84" s="195"/>
      <c r="DN84" s="195"/>
      <c r="DO84" s="195"/>
      <c r="DP84" s="195"/>
      <c r="DQ84" s="195"/>
      <c r="DR84" s="195"/>
      <c r="DS84" s="195"/>
      <c r="DT84" s="195"/>
      <c r="DU84" s="195"/>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row>
    <row r="85" spans="1:255" s="43" customFormat="1" ht="36" x14ac:dyDescent="0.2">
      <c r="A85" s="202">
        <v>61</v>
      </c>
      <c r="B85" s="203" t="s">
        <v>77</v>
      </c>
      <c r="C85" s="203" t="s">
        <v>414</v>
      </c>
      <c r="D85" s="203" t="s">
        <v>32</v>
      </c>
      <c r="E85" s="204">
        <f t="shared" si="6"/>
        <v>0.49</v>
      </c>
      <c r="F85" s="205">
        <f>ROUND( 832.88, 2 )</f>
        <v>832.88</v>
      </c>
      <c r="G85" s="205">
        <f t="shared" si="7"/>
        <v>408.11</v>
      </c>
      <c r="H85" s="206" t="s">
        <v>1568</v>
      </c>
      <c r="I85" s="206" t="s">
        <v>1447</v>
      </c>
      <c r="N85" s="195"/>
      <c r="O85" s="195">
        <f t="shared" si="8"/>
        <v>0.49</v>
      </c>
      <c r="P85" s="195">
        <f>Source!I242</f>
        <v>0.49</v>
      </c>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c r="CX85" s="195"/>
      <c r="CY85" s="195"/>
      <c r="CZ85" s="195"/>
      <c r="DA85" s="195"/>
      <c r="DB85" s="195"/>
      <c r="DC85" s="195"/>
      <c r="DD85" s="195"/>
      <c r="DE85" s="195"/>
      <c r="DF85" s="195"/>
      <c r="DG85" s="195"/>
      <c r="DH85" s="195"/>
      <c r="DI85" s="195"/>
      <c r="DJ85" s="195"/>
      <c r="DK85" s="195"/>
      <c r="DL85" s="195"/>
      <c r="DM85" s="195"/>
      <c r="DN85" s="195"/>
      <c r="DO85" s="195"/>
      <c r="DP85" s="195"/>
      <c r="DQ85" s="195"/>
      <c r="DR85" s="195"/>
      <c r="DS85" s="195"/>
      <c r="DT85" s="195"/>
      <c r="DU85" s="195"/>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row>
    <row r="86" spans="1:255" s="43" customFormat="1" ht="24" x14ac:dyDescent="0.2">
      <c r="A86" s="202">
        <v>62</v>
      </c>
      <c r="B86" s="203" t="s">
        <v>511</v>
      </c>
      <c r="C86" s="203" t="s">
        <v>512</v>
      </c>
      <c r="D86" s="203" t="s">
        <v>43</v>
      </c>
      <c r="E86" s="204">
        <f t="shared" si="6"/>
        <v>171</v>
      </c>
      <c r="F86" s="205">
        <f>ROUND( 844.32, 2 )</f>
        <v>844.32</v>
      </c>
      <c r="G86" s="205">
        <f t="shared" si="7"/>
        <v>144378.72</v>
      </c>
      <c r="H86" s="206" t="s">
        <v>1603</v>
      </c>
      <c r="I86" s="206" t="s">
        <v>1447</v>
      </c>
      <c r="N86" s="195"/>
      <c r="O86" s="195">
        <f t="shared" si="8"/>
        <v>171</v>
      </c>
      <c r="P86" s="195">
        <f>Source!I428</f>
        <v>81</v>
      </c>
      <c r="Q86" s="195">
        <f>Source!I617</f>
        <v>90</v>
      </c>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c r="CX86" s="195"/>
      <c r="CY86" s="195"/>
      <c r="CZ86" s="195"/>
      <c r="DA86" s="195"/>
      <c r="DB86" s="195"/>
      <c r="DC86" s="195"/>
      <c r="DD86" s="195"/>
      <c r="DE86" s="195"/>
      <c r="DF86" s="195"/>
      <c r="DG86" s="195"/>
      <c r="DH86" s="195"/>
      <c r="DI86" s="195"/>
      <c r="DJ86" s="195"/>
      <c r="DK86" s="195"/>
      <c r="DL86" s="195"/>
      <c r="DM86" s="195"/>
      <c r="DN86" s="195"/>
      <c r="DO86" s="195"/>
      <c r="DP86" s="195"/>
      <c r="DQ86" s="195"/>
      <c r="DR86" s="195"/>
      <c r="DS86" s="195"/>
      <c r="DT86" s="195"/>
      <c r="DU86" s="195"/>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row>
    <row r="87" spans="1:255" s="43" customFormat="1" ht="24" x14ac:dyDescent="0.2">
      <c r="A87" s="202">
        <v>63</v>
      </c>
      <c r="B87" s="203" t="s">
        <v>546</v>
      </c>
      <c r="C87" s="203" t="s">
        <v>547</v>
      </c>
      <c r="D87" s="203" t="s">
        <v>43</v>
      </c>
      <c r="E87" s="204">
        <f t="shared" si="6"/>
        <v>10</v>
      </c>
      <c r="F87" s="205">
        <f>ROUND( 187.21, 2 )</f>
        <v>187.21</v>
      </c>
      <c r="G87" s="205">
        <f t="shared" si="7"/>
        <v>1872.1</v>
      </c>
      <c r="H87" s="206" t="s">
        <v>1608</v>
      </c>
      <c r="I87" s="206" t="s">
        <v>1447</v>
      </c>
      <c r="N87" s="195"/>
      <c r="O87" s="195">
        <f t="shared" si="8"/>
        <v>10</v>
      </c>
      <c r="P87" s="195">
        <f>Source!I446</f>
        <v>5</v>
      </c>
      <c r="Q87" s="195">
        <f>Source!I633</f>
        <v>5</v>
      </c>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c r="CX87" s="195"/>
      <c r="CY87" s="195"/>
      <c r="CZ87" s="195"/>
      <c r="DA87" s="195"/>
      <c r="DB87" s="195"/>
      <c r="DC87" s="195"/>
      <c r="DD87" s="195"/>
      <c r="DE87" s="195"/>
      <c r="DF87" s="195"/>
      <c r="DG87" s="195"/>
      <c r="DH87" s="195"/>
      <c r="DI87" s="195"/>
      <c r="DJ87" s="195"/>
      <c r="DK87" s="195"/>
      <c r="DL87" s="195"/>
      <c r="DM87" s="195"/>
      <c r="DN87" s="195"/>
      <c r="DO87" s="195"/>
      <c r="DP87" s="195"/>
      <c r="DQ87" s="195"/>
      <c r="DR87" s="195"/>
      <c r="DS87" s="195"/>
      <c r="DT87" s="195"/>
      <c r="DU87" s="195"/>
      <c r="DV87" s="195"/>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c r="FO87" s="195"/>
      <c r="FP87" s="195"/>
      <c r="FQ87" s="195"/>
      <c r="FR87" s="195"/>
      <c r="FS87" s="195"/>
      <c r="FT87" s="195"/>
      <c r="FU87" s="195"/>
      <c r="FV87" s="195"/>
      <c r="FW87" s="195"/>
      <c r="FX87" s="195"/>
      <c r="FY87" s="195"/>
      <c r="FZ87" s="195"/>
      <c r="GA87" s="195"/>
      <c r="GB87" s="195"/>
      <c r="GC87" s="195"/>
      <c r="GD87" s="195"/>
      <c r="GE87" s="195"/>
      <c r="GF87" s="195"/>
      <c r="GG87" s="195"/>
      <c r="GH87" s="195"/>
      <c r="GI87" s="195"/>
      <c r="GJ87" s="195"/>
      <c r="GK87" s="195"/>
      <c r="GL87" s="195"/>
      <c r="GM87" s="195"/>
      <c r="GN87" s="195"/>
      <c r="GO87" s="195"/>
      <c r="GP87" s="195"/>
      <c r="GQ87" s="195"/>
      <c r="GR87" s="195"/>
      <c r="GS87" s="195"/>
      <c r="GT87" s="195"/>
      <c r="GU87" s="195"/>
      <c r="GV87" s="195"/>
      <c r="GW87" s="195"/>
      <c r="GX87" s="195"/>
      <c r="GY87" s="195"/>
      <c r="GZ87" s="195"/>
      <c r="HA87" s="195"/>
      <c r="HB87" s="195"/>
      <c r="HC87" s="195"/>
      <c r="HD87" s="195"/>
      <c r="HE87" s="195"/>
      <c r="HF87" s="195"/>
      <c r="HG87" s="195"/>
      <c r="HH87" s="195"/>
      <c r="HI87" s="195"/>
      <c r="HJ87" s="195"/>
      <c r="HK87" s="195"/>
      <c r="HL87" s="195"/>
      <c r="HM87" s="195"/>
      <c r="HN87" s="195"/>
      <c r="HO87" s="195"/>
      <c r="HP87" s="195"/>
      <c r="HQ87" s="195"/>
      <c r="HR87" s="195"/>
      <c r="HS87" s="195"/>
      <c r="HT87" s="195"/>
      <c r="HU87" s="195"/>
      <c r="HV87" s="195"/>
      <c r="HW87" s="195"/>
      <c r="HX87" s="195"/>
      <c r="HY87" s="195"/>
      <c r="HZ87" s="195"/>
      <c r="IA87" s="195"/>
      <c r="IB87" s="195"/>
      <c r="IC87" s="195"/>
      <c r="ID87" s="195"/>
      <c r="IE87" s="195"/>
      <c r="IF87" s="195"/>
      <c r="IG87" s="195"/>
      <c r="IH87" s="195"/>
      <c r="II87" s="195"/>
      <c r="IJ87" s="195"/>
      <c r="IK87" s="195"/>
      <c r="IL87" s="195"/>
      <c r="IM87" s="195"/>
      <c r="IN87" s="195"/>
      <c r="IO87" s="195"/>
      <c r="IP87" s="195"/>
      <c r="IQ87" s="195"/>
      <c r="IR87" s="195"/>
      <c r="IS87" s="195"/>
      <c r="IT87" s="195"/>
      <c r="IU87" s="195"/>
    </row>
    <row r="88" spans="1:255" s="43" customFormat="1" ht="24" x14ac:dyDescent="0.2">
      <c r="A88" s="202">
        <v>64</v>
      </c>
      <c r="B88" s="203" t="s">
        <v>541</v>
      </c>
      <c r="C88" s="203" t="s">
        <v>542</v>
      </c>
      <c r="D88" s="203" t="s">
        <v>43</v>
      </c>
      <c r="E88" s="204">
        <f t="shared" si="6"/>
        <v>9</v>
      </c>
      <c r="F88" s="205">
        <f>ROUND( 187.21, 2 )</f>
        <v>187.21</v>
      </c>
      <c r="G88" s="205">
        <f t="shared" si="7"/>
        <v>1684.89</v>
      </c>
      <c r="H88" s="206" t="s">
        <v>1608</v>
      </c>
      <c r="I88" s="206" t="s">
        <v>1447</v>
      </c>
      <c r="N88" s="195"/>
      <c r="O88" s="195">
        <f t="shared" si="8"/>
        <v>9</v>
      </c>
      <c r="P88" s="195">
        <f>Source!I444</f>
        <v>4</v>
      </c>
      <c r="Q88" s="195">
        <f>Source!I631</f>
        <v>5</v>
      </c>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row>
    <row r="89" spans="1:255" s="43" customFormat="1" ht="24" x14ac:dyDescent="0.2">
      <c r="A89" s="202">
        <v>65</v>
      </c>
      <c r="B89" s="203" t="s">
        <v>502</v>
      </c>
      <c r="C89" s="203" t="s">
        <v>530</v>
      </c>
      <c r="D89" s="203" t="s">
        <v>43</v>
      </c>
      <c r="E89" s="204">
        <f t="shared" si="6"/>
        <v>4</v>
      </c>
      <c r="F89" s="205">
        <f>ROUND( 692.28, 2 )</f>
        <v>692.28</v>
      </c>
      <c r="G89" s="205">
        <f t="shared" si="7"/>
        <v>2769.12</v>
      </c>
      <c r="H89" s="206" t="s">
        <v>1606</v>
      </c>
      <c r="I89" s="206" t="s">
        <v>1447</v>
      </c>
      <c r="N89" s="195"/>
      <c r="O89" s="195">
        <f t="shared" si="8"/>
        <v>4</v>
      </c>
      <c r="P89" s="195">
        <f>Source!I438</f>
        <v>2</v>
      </c>
      <c r="Q89" s="195">
        <f>Source!I625</f>
        <v>2</v>
      </c>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row>
    <row r="90" spans="1:255" s="43" customFormat="1" ht="24" x14ac:dyDescent="0.2">
      <c r="A90" s="202">
        <v>66</v>
      </c>
      <c r="B90" s="203" t="s">
        <v>523</v>
      </c>
      <c r="C90" s="203" t="s">
        <v>524</v>
      </c>
      <c r="D90" s="203" t="s">
        <v>43</v>
      </c>
      <c r="E90" s="204">
        <f t="shared" si="6"/>
        <v>1</v>
      </c>
      <c r="F90" s="205">
        <f>ROUND( 701.47, 2 )</f>
        <v>701.47</v>
      </c>
      <c r="G90" s="205">
        <f t="shared" si="7"/>
        <v>701.47</v>
      </c>
      <c r="H90" s="206" t="s">
        <v>1605</v>
      </c>
      <c r="I90" s="206" t="s">
        <v>1447</v>
      </c>
      <c r="N90" s="195"/>
      <c r="O90" s="195">
        <f t="shared" si="8"/>
        <v>1</v>
      </c>
      <c r="P90" s="195">
        <f>Source!I434</f>
        <v>1</v>
      </c>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c r="CX90" s="195"/>
      <c r="CY90" s="195"/>
      <c r="CZ90" s="195"/>
      <c r="DA90" s="195"/>
      <c r="DB90" s="195"/>
      <c r="DC90" s="195"/>
      <c r="DD90" s="195"/>
      <c r="DE90" s="195"/>
      <c r="DF90" s="195"/>
      <c r="DG90" s="195"/>
      <c r="DH90" s="195"/>
      <c r="DI90" s="195"/>
      <c r="DJ90" s="195"/>
      <c r="DK90" s="195"/>
      <c r="DL90" s="195"/>
      <c r="DM90" s="195"/>
      <c r="DN90" s="195"/>
      <c r="DO90" s="195"/>
      <c r="DP90" s="195"/>
      <c r="DQ90" s="195"/>
      <c r="DR90" s="195"/>
      <c r="DS90" s="195"/>
      <c r="DT90" s="195"/>
      <c r="DU90" s="195"/>
      <c r="DV90" s="195"/>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row>
    <row r="91" spans="1:255" s="43" customFormat="1" ht="24" x14ac:dyDescent="0.2">
      <c r="A91" s="202">
        <v>67</v>
      </c>
      <c r="B91" s="203" t="s">
        <v>516</v>
      </c>
      <c r="C91" s="203" t="s">
        <v>517</v>
      </c>
      <c r="D91" s="203" t="s">
        <v>43</v>
      </c>
      <c r="E91" s="204">
        <f t="shared" si="6"/>
        <v>6</v>
      </c>
      <c r="F91" s="205">
        <f>ROUND( 585.6, 2 )</f>
        <v>585.6</v>
      </c>
      <c r="G91" s="205">
        <f t="shared" si="7"/>
        <v>3513.6</v>
      </c>
      <c r="H91" s="206" t="s">
        <v>1604</v>
      </c>
      <c r="I91" s="206" t="s">
        <v>1447</v>
      </c>
      <c r="N91" s="195"/>
      <c r="O91" s="195">
        <f t="shared" si="8"/>
        <v>6</v>
      </c>
      <c r="P91" s="195">
        <f>Source!I430</f>
        <v>3</v>
      </c>
      <c r="Q91" s="195">
        <f>Source!I619</f>
        <v>3</v>
      </c>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c r="CB91" s="195"/>
      <c r="CC91" s="195"/>
      <c r="CD91" s="195"/>
      <c r="CE91" s="195"/>
      <c r="CF91" s="195"/>
      <c r="CG91" s="195"/>
      <c r="CH91" s="195"/>
      <c r="CI91" s="195"/>
      <c r="CJ91" s="195"/>
      <c r="CK91" s="195"/>
      <c r="CL91" s="195"/>
      <c r="CM91" s="195"/>
      <c r="CN91" s="195"/>
      <c r="CO91" s="195"/>
      <c r="CP91" s="195"/>
      <c r="CQ91" s="195"/>
      <c r="CR91" s="195"/>
      <c r="CS91" s="195"/>
      <c r="CT91" s="195"/>
      <c r="CU91" s="195"/>
      <c r="CV91" s="195"/>
      <c r="CW91" s="195"/>
      <c r="CX91" s="195"/>
      <c r="CY91" s="195"/>
      <c r="CZ91" s="195"/>
      <c r="DA91" s="195"/>
      <c r="DB91" s="195"/>
      <c r="DC91" s="195"/>
      <c r="DD91" s="195"/>
      <c r="DE91" s="195"/>
      <c r="DF91" s="195"/>
      <c r="DG91" s="195"/>
      <c r="DH91" s="195"/>
      <c r="DI91" s="195"/>
      <c r="DJ91" s="195"/>
      <c r="DK91" s="195"/>
      <c r="DL91" s="195"/>
      <c r="DM91" s="195"/>
      <c r="DN91" s="195"/>
      <c r="DO91" s="195"/>
      <c r="DP91" s="195"/>
      <c r="DQ91" s="195"/>
      <c r="DR91" s="195"/>
      <c r="DS91" s="195"/>
      <c r="DT91" s="195"/>
      <c r="DU91" s="195"/>
      <c r="DV91" s="195"/>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row>
    <row r="92" spans="1:255" s="43" customFormat="1" ht="24" x14ac:dyDescent="0.2">
      <c r="A92" s="202">
        <v>68</v>
      </c>
      <c r="B92" s="203" t="s">
        <v>516</v>
      </c>
      <c r="C92" s="203" t="s">
        <v>521</v>
      </c>
      <c r="D92" s="203" t="s">
        <v>43</v>
      </c>
      <c r="E92" s="204">
        <f t="shared" si="6"/>
        <v>3</v>
      </c>
      <c r="F92" s="205">
        <f>ROUND( 585.6, 2 )</f>
        <v>585.6</v>
      </c>
      <c r="G92" s="205">
        <f t="shared" si="7"/>
        <v>1756.8</v>
      </c>
      <c r="H92" s="206" t="s">
        <v>1604</v>
      </c>
      <c r="I92" s="206" t="s">
        <v>1447</v>
      </c>
      <c r="N92" s="195"/>
      <c r="O92" s="195">
        <f t="shared" si="8"/>
        <v>3</v>
      </c>
      <c r="P92" s="195">
        <f>Source!I432</f>
        <v>1</v>
      </c>
      <c r="Q92" s="195">
        <f>Source!I621</f>
        <v>2</v>
      </c>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c r="CX92" s="195"/>
      <c r="CY92" s="195"/>
      <c r="CZ92" s="195"/>
      <c r="DA92" s="195"/>
      <c r="DB92" s="195"/>
      <c r="DC92" s="195"/>
      <c r="DD92" s="195"/>
      <c r="DE92" s="195"/>
      <c r="DF92" s="195"/>
      <c r="DG92" s="195"/>
      <c r="DH92" s="195"/>
      <c r="DI92" s="195"/>
      <c r="DJ92" s="195"/>
      <c r="DK92" s="195"/>
      <c r="DL92" s="195"/>
      <c r="DM92" s="195"/>
      <c r="DN92" s="195"/>
      <c r="DO92" s="195"/>
      <c r="DP92" s="195"/>
      <c r="DQ92" s="195"/>
      <c r="DR92" s="195"/>
      <c r="DS92" s="195"/>
      <c r="DT92" s="195"/>
      <c r="DU92" s="195"/>
      <c r="DV92" s="195"/>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row>
    <row r="93" spans="1:255" s="43" customFormat="1" ht="24" x14ac:dyDescent="0.2">
      <c r="A93" s="202">
        <v>69</v>
      </c>
      <c r="B93" s="203" t="s">
        <v>516</v>
      </c>
      <c r="C93" s="203" t="s">
        <v>528</v>
      </c>
      <c r="D93" s="203" t="s">
        <v>43</v>
      </c>
      <c r="E93" s="204">
        <f t="shared" si="6"/>
        <v>2</v>
      </c>
      <c r="F93" s="205">
        <f>ROUND( 585.6, 2 )</f>
        <v>585.6</v>
      </c>
      <c r="G93" s="205">
        <f t="shared" si="7"/>
        <v>1171.2</v>
      </c>
      <c r="H93" s="206" t="s">
        <v>1604</v>
      </c>
      <c r="I93" s="206" t="s">
        <v>1447</v>
      </c>
      <c r="N93" s="195"/>
      <c r="O93" s="195">
        <f t="shared" si="8"/>
        <v>2</v>
      </c>
      <c r="P93" s="195">
        <f>Source!I436</f>
        <v>1</v>
      </c>
      <c r="Q93" s="195">
        <f>Source!I623</f>
        <v>1</v>
      </c>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5"/>
      <c r="CL93" s="195"/>
      <c r="CM93" s="195"/>
      <c r="CN93" s="195"/>
      <c r="CO93" s="195"/>
      <c r="CP93" s="195"/>
      <c r="CQ93" s="195"/>
      <c r="CR93" s="195"/>
      <c r="CS93" s="195"/>
      <c r="CT93" s="195"/>
      <c r="CU93" s="195"/>
      <c r="CV93" s="195"/>
      <c r="CW93" s="195"/>
      <c r="CX93" s="195"/>
      <c r="CY93" s="195"/>
      <c r="CZ93" s="195"/>
      <c r="DA93" s="195"/>
      <c r="DB93" s="195"/>
      <c r="DC93" s="195"/>
      <c r="DD93" s="195"/>
      <c r="DE93" s="195"/>
      <c r="DF93" s="195"/>
      <c r="DG93" s="195"/>
      <c r="DH93" s="195"/>
      <c r="DI93" s="195"/>
      <c r="DJ93" s="195"/>
      <c r="DK93" s="195"/>
      <c r="DL93" s="195"/>
      <c r="DM93" s="195"/>
      <c r="DN93" s="195"/>
      <c r="DO93" s="195"/>
      <c r="DP93" s="195"/>
      <c r="DQ93" s="195"/>
      <c r="DR93" s="195"/>
      <c r="DS93" s="195"/>
      <c r="DT93" s="195"/>
      <c r="DU93" s="195"/>
      <c r="DV93" s="195"/>
      <c r="DW93" s="195"/>
      <c r="DX93" s="195"/>
      <c r="DY93" s="195"/>
      <c r="DZ93" s="195"/>
      <c r="EA93" s="195"/>
      <c r="EB93" s="195"/>
      <c r="EC93" s="195"/>
      <c r="ED93" s="195"/>
      <c r="EE93" s="195"/>
      <c r="EF93" s="195"/>
      <c r="EG93" s="195"/>
      <c r="EH93" s="195"/>
      <c r="EI93" s="195"/>
      <c r="EJ93" s="195"/>
      <c r="EK93" s="195"/>
      <c r="EL93" s="195"/>
      <c r="EM93" s="195"/>
      <c r="EN93" s="195"/>
      <c r="EO93" s="195"/>
      <c r="EP93" s="195"/>
      <c r="EQ93" s="195"/>
      <c r="ER93" s="195"/>
      <c r="ES93" s="195"/>
      <c r="ET93" s="195"/>
      <c r="EU93" s="195"/>
      <c r="EV93" s="195"/>
      <c r="EW93" s="195"/>
      <c r="EX93" s="195"/>
      <c r="EY93" s="195"/>
      <c r="EZ93" s="195"/>
      <c r="FA93" s="195"/>
      <c r="FB93" s="195"/>
      <c r="FC93" s="195"/>
      <c r="FD93" s="195"/>
      <c r="FE93" s="195"/>
      <c r="FF93" s="195"/>
      <c r="FG93" s="195"/>
      <c r="FH93" s="195"/>
      <c r="FI93" s="195"/>
      <c r="FJ93" s="195"/>
      <c r="FK93" s="195"/>
      <c r="FL93" s="195"/>
      <c r="FM93" s="195"/>
      <c r="FN93" s="195"/>
      <c r="FO93" s="195"/>
      <c r="FP93" s="195"/>
      <c r="FQ93" s="195"/>
      <c r="FR93" s="195"/>
      <c r="FS93" s="195"/>
      <c r="FT93" s="195"/>
      <c r="FU93" s="195"/>
      <c r="FV93" s="195"/>
      <c r="FW93" s="195"/>
      <c r="FX93" s="195"/>
      <c r="FY93" s="195"/>
      <c r="FZ93" s="195"/>
      <c r="GA93" s="195"/>
      <c r="GB93" s="195"/>
      <c r="GC93" s="195"/>
      <c r="GD93" s="195"/>
      <c r="GE93" s="195"/>
      <c r="GF93" s="195"/>
      <c r="GG93" s="195"/>
      <c r="GH93" s="195"/>
      <c r="GI93" s="195"/>
      <c r="GJ93" s="195"/>
      <c r="GK93" s="195"/>
      <c r="GL93" s="195"/>
      <c r="GM93" s="195"/>
      <c r="GN93" s="195"/>
      <c r="GO93" s="195"/>
      <c r="GP93" s="195"/>
      <c r="GQ93" s="195"/>
      <c r="GR93" s="195"/>
      <c r="GS93" s="195"/>
      <c r="GT93" s="195"/>
      <c r="GU93" s="195"/>
      <c r="GV93" s="195"/>
      <c r="GW93" s="195"/>
      <c r="GX93" s="195"/>
      <c r="GY93" s="195"/>
      <c r="GZ93" s="195"/>
      <c r="HA93" s="195"/>
      <c r="HB93" s="195"/>
      <c r="HC93" s="195"/>
      <c r="HD93" s="195"/>
      <c r="HE93" s="195"/>
      <c r="HF93" s="195"/>
      <c r="HG93" s="195"/>
      <c r="HH93" s="195"/>
      <c r="HI93" s="195"/>
      <c r="HJ93" s="195"/>
      <c r="HK93" s="195"/>
      <c r="HL93" s="195"/>
      <c r="HM93" s="195"/>
      <c r="HN93" s="195"/>
      <c r="HO93" s="195"/>
      <c r="HP93" s="195"/>
      <c r="HQ93" s="195"/>
      <c r="HR93" s="195"/>
      <c r="HS93" s="195"/>
      <c r="HT93" s="195"/>
      <c r="HU93" s="195"/>
      <c r="HV93" s="195"/>
      <c r="HW93" s="195"/>
      <c r="HX93" s="195"/>
      <c r="HY93" s="195"/>
      <c r="HZ93" s="195"/>
      <c r="IA93" s="195"/>
      <c r="IB93" s="195"/>
      <c r="IC93" s="195"/>
      <c r="ID93" s="195"/>
      <c r="IE93" s="195"/>
      <c r="IF93" s="195"/>
      <c r="IG93" s="195"/>
      <c r="IH93" s="195"/>
      <c r="II93" s="195"/>
      <c r="IJ93" s="195"/>
      <c r="IK93" s="195"/>
      <c r="IL93" s="195"/>
      <c r="IM93" s="195"/>
      <c r="IN93" s="195"/>
      <c r="IO93" s="195"/>
      <c r="IP93" s="195"/>
      <c r="IQ93" s="195"/>
      <c r="IR93" s="195"/>
      <c r="IS93" s="195"/>
      <c r="IT93" s="195"/>
      <c r="IU93" s="195"/>
    </row>
    <row r="94" spans="1:255" s="43" customFormat="1" ht="24" x14ac:dyDescent="0.2">
      <c r="A94" s="202">
        <v>70</v>
      </c>
      <c r="B94" s="203" t="s">
        <v>532</v>
      </c>
      <c r="C94" s="203" t="s">
        <v>533</v>
      </c>
      <c r="D94" s="203" t="s">
        <v>43</v>
      </c>
      <c r="E94" s="204">
        <f t="shared" si="6"/>
        <v>6</v>
      </c>
      <c r="F94" s="205">
        <f>ROUND( 170.48, 2 )</f>
        <v>170.48</v>
      </c>
      <c r="G94" s="205">
        <f t="shared" si="7"/>
        <v>1022.88</v>
      </c>
      <c r="H94" s="206" t="s">
        <v>1607</v>
      </c>
      <c r="I94" s="206" t="s">
        <v>1447</v>
      </c>
      <c r="N94" s="195"/>
      <c r="O94" s="195">
        <f t="shared" si="8"/>
        <v>6</v>
      </c>
      <c r="P94" s="195">
        <f>Source!I440</f>
        <v>3</v>
      </c>
      <c r="Q94" s="195">
        <f>Source!I627</f>
        <v>3</v>
      </c>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c r="CX94" s="195"/>
      <c r="CY94" s="195"/>
      <c r="CZ94" s="195"/>
      <c r="DA94" s="195"/>
      <c r="DB94" s="195"/>
      <c r="DC94" s="195"/>
      <c r="DD94" s="195"/>
      <c r="DE94" s="195"/>
      <c r="DF94" s="195"/>
      <c r="DG94" s="195"/>
      <c r="DH94" s="195"/>
      <c r="DI94" s="195"/>
      <c r="DJ94" s="195"/>
      <c r="DK94" s="195"/>
      <c r="DL94" s="195"/>
      <c r="DM94" s="195"/>
      <c r="DN94" s="195"/>
      <c r="DO94" s="195"/>
      <c r="DP94" s="195"/>
      <c r="DQ94" s="195"/>
      <c r="DR94" s="195"/>
      <c r="DS94" s="195"/>
      <c r="DT94" s="195"/>
      <c r="DU94" s="195"/>
      <c r="DV94" s="195"/>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row>
    <row r="95" spans="1:255" s="43" customFormat="1" ht="24" x14ac:dyDescent="0.2">
      <c r="A95" s="202">
        <v>71</v>
      </c>
      <c r="B95" s="203" t="s">
        <v>537</v>
      </c>
      <c r="C95" s="203" t="s">
        <v>538</v>
      </c>
      <c r="D95" s="203" t="s">
        <v>43</v>
      </c>
      <c r="E95" s="204">
        <f t="shared" si="6"/>
        <v>6</v>
      </c>
      <c r="F95" s="205">
        <f>ROUND( 170.48, 2 )</f>
        <v>170.48</v>
      </c>
      <c r="G95" s="205">
        <f t="shared" si="7"/>
        <v>1022.88</v>
      </c>
      <c r="H95" s="206" t="s">
        <v>1607</v>
      </c>
      <c r="I95" s="206" t="s">
        <v>1447</v>
      </c>
      <c r="N95" s="195"/>
      <c r="O95" s="195">
        <f t="shared" si="8"/>
        <v>6</v>
      </c>
      <c r="P95" s="195">
        <f>Source!I442</f>
        <v>4</v>
      </c>
      <c r="Q95" s="195">
        <f>Source!I629</f>
        <v>2</v>
      </c>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c r="CX95" s="195"/>
      <c r="CY95" s="195"/>
      <c r="CZ95" s="195"/>
      <c r="DA95" s="195"/>
      <c r="DB95" s="195"/>
      <c r="DC95" s="195"/>
      <c r="DD95" s="195"/>
      <c r="DE95" s="195"/>
      <c r="DF95" s="195"/>
      <c r="DG95" s="195"/>
      <c r="DH95" s="195"/>
      <c r="DI95" s="195"/>
      <c r="DJ95" s="195"/>
      <c r="DK95" s="195"/>
      <c r="DL95" s="195"/>
      <c r="DM95" s="195"/>
      <c r="DN95" s="195"/>
      <c r="DO95" s="195"/>
      <c r="DP95" s="195"/>
      <c r="DQ95" s="195"/>
      <c r="DR95" s="195"/>
      <c r="DS95" s="195"/>
      <c r="DT95" s="195"/>
      <c r="DU95" s="195"/>
      <c r="DV95" s="195"/>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row>
    <row r="96" spans="1:255" s="43" customFormat="1" ht="24" x14ac:dyDescent="0.2">
      <c r="A96" s="202">
        <v>72</v>
      </c>
      <c r="B96" s="203" t="s">
        <v>149</v>
      </c>
      <c r="C96" s="203" t="s">
        <v>150</v>
      </c>
      <c r="D96" s="203" t="s">
        <v>63</v>
      </c>
      <c r="E96" s="204">
        <f t="shared" si="6"/>
        <v>6.6349999999999992E-2</v>
      </c>
      <c r="F96" s="205">
        <f>ROUND( 19650.67, 2 )</f>
        <v>19650.669999999998</v>
      </c>
      <c r="G96" s="205">
        <f t="shared" si="7"/>
        <v>1303.82</v>
      </c>
      <c r="H96" s="206" t="s">
        <v>1577</v>
      </c>
      <c r="I96" s="206" t="s">
        <v>1447</v>
      </c>
      <c r="N96" s="195"/>
      <c r="O96" s="195">
        <f t="shared" si="8"/>
        <v>6.6349999999999992E-2</v>
      </c>
      <c r="P96" s="195">
        <f>Source!I85</f>
        <v>3.3000000000000002E-2</v>
      </c>
      <c r="Q96" s="195">
        <f>Source!I281</f>
        <v>3.3349999999999998E-2</v>
      </c>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c r="CX96" s="195"/>
      <c r="CY96" s="195"/>
      <c r="CZ96" s="195"/>
      <c r="DA96" s="195"/>
      <c r="DB96" s="195"/>
      <c r="DC96" s="195"/>
      <c r="DD96" s="195"/>
      <c r="DE96" s="195"/>
      <c r="DF96" s="195"/>
      <c r="DG96" s="195"/>
      <c r="DH96" s="195"/>
      <c r="DI96" s="195"/>
      <c r="DJ96" s="195"/>
      <c r="DK96" s="195"/>
      <c r="DL96" s="195"/>
      <c r="DM96" s="195"/>
      <c r="DN96" s="195"/>
      <c r="DO96" s="195"/>
      <c r="DP96" s="195"/>
      <c r="DQ96" s="195"/>
      <c r="DR96" s="195"/>
      <c r="DS96" s="195"/>
      <c r="DT96" s="195"/>
      <c r="DU96" s="195"/>
      <c r="DV96" s="195"/>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row>
    <row r="97" spans="1:255" s="43" customFormat="1" ht="24" x14ac:dyDescent="0.2">
      <c r="A97" s="202">
        <v>73</v>
      </c>
      <c r="B97" s="203" t="s">
        <v>435</v>
      </c>
      <c r="C97" s="203" t="s">
        <v>436</v>
      </c>
      <c r="D97" s="203" t="s">
        <v>63</v>
      </c>
      <c r="E97" s="204">
        <f t="shared" si="6"/>
        <v>9.4800000000000006E-3</v>
      </c>
      <c r="F97" s="205">
        <f>ROUND( 15101.3, 2 )</f>
        <v>15101.3</v>
      </c>
      <c r="G97" s="205">
        <f t="shared" si="7"/>
        <v>143.16</v>
      </c>
      <c r="H97" s="206" t="s">
        <v>1600</v>
      </c>
      <c r="I97" s="206" t="s">
        <v>1447</v>
      </c>
      <c r="N97" s="195"/>
      <c r="O97" s="195">
        <f t="shared" si="8"/>
        <v>9.4800000000000006E-3</v>
      </c>
      <c r="P97" s="195">
        <f>Source!I279</f>
        <v>9.4800000000000006E-3</v>
      </c>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row>
    <row r="98" spans="1:255" s="43" customFormat="1" ht="12" x14ac:dyDescent="0.2">
      <c r="A98" s="202">
        <v>74</v>
      </c>
      <c r="B98" s="203" t="s">
        <v>665</v>
      </c>
      <c r="C98" s="203" t="s">
        <v>666</v>
      </c>
      <c r="D98" s="203" t="s">
        <v>661</v>
      </c>
      <c r="E98" s="204">
        <f t="shared" si="6"/>
        <v>15.407999999999999</v>
      </c>
      <c r="F98" s="205">
        <f>ROUND( 130.59, 2 )</f>
        <v>130.59</v>
      </c>
      <c r="G98" s="205">
        <f t="shared" si="7"/>
        <v>2012.13</v>
      </c>
      <c r="H98" s="206" t="s">
        <v>1620</v>
      </c>
      <c r="I98" s="206" t="s">
        <v>1447</v>
      </c>
      <c r="N98" s="195"/>
      <c r="O98" s="195">
        <f t="shared" si="8"/>
        <v>15.407999999999999</v>
      </c>
      <c r="P98" s="195">
        <f>Source!I507</f>
        <v>7.7039999999999997</v>
      </c>
      <c r="Q98" s="195">
        <f>Source!I694</f>
        <v>7.7039999999999997</v>
      </c>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row>
    <row r="99" spans="1:255" s="43" customFormat="1" ht="24" x14ac:dyDescent="0.2">
      <c r="A99" s="202">
        <v>75</v>
      </c>
      <c r="B99" s="203" t="s">
        <v>1532</v>
      </c>
      <c r="C99" s="203" t="s">
        <v>42</v>
      </c>
      <c r="D99" s="203" t="s">
        <v>43</v>
      </c>
      <c r="E99" s="204">
        <f t="shared" ref="E99:E130" si="9">O99</f>
        <v>58</v>
      </c>
      <c r="F99" s="205">
        <f>ROUND( 710.36, 2 )</f>
        <v>710.36</v>
      </c>
      <c r="G99" s="205">
        <f t="shared" ref="G99:G130" si="10">ROUND(E99*F99,2)</f>
        <v>41200.879999999997</v>
      </c>
      <c r="H99" s="209" t="s">
        <v>1563</v>
      </c>
      <c r="I99" s="209" t="s">
        <v>1447</v>
      </c>
      <c r="N99" s="195"/>
      <c r="O99" s="195">
        <f t="shared" ref="O99:O130" si="11">SUM(P99:IV99)</f>
        <v>58</v>
      </c>
      <c r="P99" s="195">
        <f>Source!I32</f>
        <v>28</v>
      </c>
      <c r="Q99" s="195">
        <f>Source!I226</f>
        <v>30</v>
      </c>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c r="CX99" s="195"/>
      <c r="CY99" s="195"/>
      <c r="CZ99" s="195"/>
      <c r="DA99" s="195"/>
      <c r="DB99" s="195"/>
      <c r="DC99" s="195"/>
      <c r="DD99" s="195"/>
      <c r="DE99" s="195"/>
      <c r="DF99" s="195"/>
      <c r="DG99" s="195"/>
      <c r="DH99" s="195"/>
      <c r="DI99" s="195"/>
      <c r="DJ99" s="195"/>
      <c r="DK99" s="195"/>
      <c r="DL99" s="195"/>
      <c r="DM99" s="195"/>
      <c r="DN99" s="195"/>
      <c r="DO99" s="195"/>
      <c r="DP99" s="195"/>
      <c r="DQ99" s="195"/>
      <c r="DR99" s="195"/>
      <c r="DS99" s="195"/>
      <c r="DT99" s="195"/>
      <c r="DU99" s="195"/>
      <c r="DV99" s="195"/>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row>
    <row r="100" spans="1:255" s="43" customFormat="1" ht="24" x14ac:dyDescent="0.2">
      <c r="A100" s="202">
        <v>76</v>
      </c>
      <c r="B100" s="203" t="s">
        <v>1532</v>
      </c>
      <c r="C100" s="203" t="s">
        <v>52</v>
      </c>
      <c r="D100" s="203" t="s">
        <v>43</v>
      </c>
      <c r="E100" s="204">
        <f t="shared" si="9"/>
        <v>56</v>
      </c>
      <c r="F100" s="205">
        <f>ROUND( 1070.09, 2 )</f>
        <v>1070.0899999999999</v>
      </c>
      <c r="G100" s="205">
        <f t="shared" si="10"/>
        <v>59925.04</v>
      </c>
      <c r="H100" s="209" t="s">
        <v>1564</v>
      </c>
      <c r="I100" s="209" t="s">
        <v>1447</v>
      </c>
      <c r="N100" s="195"/>
      <c r="O100" s="195">
        <f t="shared" si="11"/>
        <v>56</v>
      </c>
      <c r="P100" s="195">
        <f>Source!I38</f>
        <v>26</v>
      </c>
      <c r="Q100" s="195">
        <f>Source!I232</f>
        <v>30</v>
      </c>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c r="CX100" s="195"/>
      <c r="CY100" s="195"/>
      <c r="CZ100" s="195"/>
      <c r="DA100" s="195"/>
      <c r="DB100" s="195"/>
      <c r="DC100" s="195"/>
      <c r="DD100" s="195"/>
      <c r="DE100" s="195"/>
      <c r="DF100" s="195"/>
      <c r="DG100" s="195"/>
      <c r="DH100" s="195"/>
      <c r="DI100" s="195"/>
      <c r="DJ100" s="195"/>
      <c r="DK100" s="195"/>
      <c r="DL100" s="195"/>
      <c r="DM100" s="195"/>
      <c r="DN100" s="195"/>
      <c r="DO100" s="195"/>
      <c r="DP100" s="195"/>
      <c r="DQ100" s="195"/>
      <c r="DR100" s="195"/>
      <c r="DS100" s="195"/>
      <c r="DT100" s="195"/>
      <c r="DU100" s="195"/>
      <c r="DV100" s="195"/>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row>
    <row r="101" spans="1:255" s="43" customFormat="1" ht="24" x14ac:dyDescent="0.2">
      <c r="A101" s="202">
        <v>77</v>
      </c>
      <c r="B101" s="203" t="s">
        <v>1532</v>
      </c>
      <c r="C101" s="203" t="s">
        <v>273</v>
      </c>
      <c r="D101" s="203" t="s">
        <v>63</v>
      </c>
      <c r="E101" s="204">
        <f t="shared" si="9"/>
        <v>0.26939999999999997</v>
      </c>
      <c r="F101" s="205">
        <f>ROUND( 14847.44, 2 )</f>
        <v>14847.44</v>
      </c>
      <c r="G101" s="205">
        <f t="shared" si="10"/>
        <v>3999.9</v>
      </c>
      <c r="H101" s="209" t="s">
        <v>1590</v>
      </c>
      <c r="I101" s="209" t="s">
        <v>1447</v>
      </c>
      <c r="N101" s="195"/>
      <c r="O101" s="195">
        <f t="shared" si="11"/>
        <v>0.26939999999999997</v>
      </c>
      <c r="P101" s="195">
        <f>Source!I139</f>
        <v>0.13469999999999999</v>
      </c>
      <c r="Q101" s="195">
        <f>Source!I337</f>
        <v>0.13469999999999999</v>
      </c>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c r="CX101" s="195"/>
      <c r="CY101" s="195"/>
      <c r="CZ101" s="195"/>
      <c r="DA101" s="195"/>
      <c r="DB101" s="195"/>
      <c r="DC101" s="195"/>
      <c r="DD101" s="195"/>
      <c r="DE101" s="195"/>
      <c r="DF101" s="195"/>
      <c r="DG101" s="195"/>
      <c r="DH101" s="195"/>
      <c r="DI101" s="195"/>
      <c r="DJ101" s="195"/>
      <c r="DK101" s="195"/>
      <c r="DL101" s="195"/>
      <c r="DM101" s="195"/>
      <c r="DN101" s="195"/>
      <c r="DO101" s="195"/>
      <c r="DP101" s="195"/>
      <c r="DQ101" s="195"/>
      <c r="DR101" s="195"/>
      <c r="DS101" s="195"/>
      <c r="DT101" s="195"/>
      <c r="DU101" s="195"/>
      <c r="DV101" s="195"/>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row>
    <row r="102" spans="1:255" s="43" customFormat="1" ht="24" x14ac:dyDescent="0.2">
      <c r="A102" s="202">
        <v>78</v>
      </c>
      <c r="B102" s="203" t="s">
        <v>1532</v>
      </c>
      <c r="C102" s="203" t="s">
        <v>73</v>
      </c>
      <c r="D102" s="203" t="s">
        <v>32</v>
      </c>
      <c r="E102" s="204">
        <f t="shared" si="9"/>
        <v>4.08</v>
      </c>
      <c r="F102" s="205">
        <f>ROUND( 878.79, 2 )</f>
        <v>878.79</v>
      </c>
      <c r="G102" s="205">
        <f t="shared" si="10"/>
        <v>3585.46</v>
      </c>
      <c r="H102" s="209" t="s">
        <v>1567</v>
      </c>
      <c r="I102" s="209" t="s">
        <v>1447</v>
      </c>
      <c r="N102" s="195"/>
      <c r="O102" s="195">
        <f t="shared" si="11"/>
        <v>4.08</v>
      </c>
      <c r="P102" s="195">
        <f>Source!I46</f>
        <v>2.04</v>
      </c>
      <c r="Q102" s="195">
        <f>Source!I240</f>
        <v>2.04</v>
      </c>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5"/>
      <c r="CL102" s="195"/>
      <c r="CM102" s="195"/>
      <c r="CN102" s="195"/>
      <c r="CO102" s="195"/>
      <c r="CP102" s="195"/>
      <c r="CQ102" s="195"/>
      <c r="CR102" s="195"/>
      <c r="CS102" s="195"/>
      <c r="CT102" s="195"/>
      <c r="CU102" s="195"/>
      <c r="CV102" s="195"/>
      <c r="CW102" s="195"/>
      <c r="CX102" s="195"/>
      <c r="CY102" s="195"/>
      <c r="CZ102" s="195"/>
      <c r="DA102" s="195"/>
      <c r="DB102" s="195"/>
      <c r="DC102" s="195"/>
      <c r="DD102" s="195"/>
      <c r="DE102" s="195"/>
      <c r="DF102" s="195"/>
      <c r="DG102" s="195"/>
      <c r="DH102" s="195"/>
      <c r="DI102" s="195"/>
      <c r="DJ102" s="195"/>
      <c r="DK102" s="195"/>
      <c r="DL102" s="195"/>
      <c r="DM102" s="195"/>
      <c r="DN102" s="195"/>
      <c r="DO102" s="195"/>
      <c r="DP102" s="195"/>
      <c r="DQ102" s="195"/>
      <c r="DR102" s="195"/>
      <c r="DS102" s="195"/>
      <c r="DT102" s="195"/>
      <c r="DU102" s="195"/>
      <c r="DV102" s="195"/>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row>
    <row r="103" spans="1:255" s="43" customFormat="1" ht="12" x14ac:dyDescent="0.2">
      <c r="A103" s="202">
        <v>79</v>
      </c>
      <c r="B103" s="203" t="s">
        <v>1532</v>
      </c>
      <c r="C103" s="203" t="s">
        <v>68</v>
      </c>
      <c r="D103" s="203" t="s">
        <v>32</v>
      </c>
      <c r="E103" s="204">
        <f t="shared" si="9"/>
        <v>9.4200000000000006E-2</v>
      </c>
      <c r="F103" s="205">
        <f>ROUND( 1980, 2 )</f>
        <v>1980</v>
      </c>
      <c r="G103" s="205">
        <f t="shared" si="10"/>
        <v>186.52</v>
      </c>
      <c r="H103" s="209" t="s">
        <v>1566</v>
      </c>
      <c r="I103" s="209" t="s">
        <v>1447</v>
      </c>
      <c r="N103" s="195"/>
      <c r="O103" s="195">
        <f t="shared" si="11"/>
        <v>9.4200000000000006E-2</v>
      </c>
      <c r="P103" s="195">
        <f>Source!I44</f>
        <v>0.01</v>
      </c>
      <c r="Q103" s="195">
        <f>Source!I238</f>
        <v>0.01</v>
      </c>
      <c r="R103" s="195">
        <f>Source!I539</f>
        <v>4.24E-2</v>
      </c>
      <c r="S103" s="195">
        <f>Source!I726</f>
        <v>3.1800000000000002E-2</v>
      </c>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c r="CX103" s="195"/>
      <c r="CY103" s="195"/>
      <c r="CZ103" s="195"/>
      <c r="DA103" s="195"/>
      <c r="DB103" s="195"/>
      <c r="DC103" s="195"/>
      <c r="DD103" s="195"/>
      <c r="DE103" s="195"/>
      <c r="DF103" s="195"/>
      <c r="DG103" s="195"/>
      <c r="DH103" s="195"/>
      <c r="DI103" s="195"/>
      <c r="DJ103" s="195"/>
      <c r="DK103" s="195"/>
      <c r="DL103" s="195"/>
      <c r="DM103" s="195"/>
      <c r="DN103" s="195"/>
      <c r="DO103" s="195"/>
      <c r="DP103" s="195"/>
      <c r="DQ103" s="195"/>
      <c r="DR103" s="195"/>
      <c r="DS103" s="195"/>
      <c r="DT103" s="195"/>
      <c r="DU103" s="195"/>
      <c r="DV103" s="195"/>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row>
    <row r="104" spans="1:255" s="43" customFormat="1" ht="24" x14ac:dyDescent="0.2">
      <c r="A104" s="202">
        <v>80</v>
      </c>
      <c r="B104" s="203" t="s">
        <v>1532</v>
      </c>
      <c r="C104" s="203" t="s">
        <v>503</v>
      </c>
      <c r="D104" s="203" t="s">
        <v>43</v>
      </c>
      <c r="E104" s="204">
        <f t="shared" si="9"/>
        <v>237.99999999999997</v>
      </c>
      <c r="F104" s="205">
        <f>ROUND( 650.72, 2 )</f>
        <v>650.72</v>
      </c>
      <c r="G104" s="205">
        <f t="shared" si="10"/>
        <v>154871.35999999999</v>
      </c>
      <c r="H104" s="209" t="s">
        <v>1602</v>
      </c>
      <c r="I104" s="209" t="s">
        <v>1447</v>
      </c>
      <c r="N104" s="195"/>
      <c r="O104" s="195">
        <f t="shared" si="11"/>
        <v>237.99999999999997</v>
      </c>
      <c r="P104" s="195">
        <f>Source!I424</f>
        <v>117.99999999999999</v>
      </c>
      <c r="Q104" s="195">
        <f>Source!I613</f>
        <v>119.99999999999999</v>
      </c>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c r="BQ104" s="195"/>
      <c r="BR104" s="195"/>
      <c r="BS104" s="195"/>
      <c r="BT104" s="195"/>
      <c r="BU104" s="195"/>
      <c r="BV104" s="195"/>
      <c r="BW104" s="195"/>
      <c r="BX104" s="195"/>
      <c r="BY104" s="195"/>
      <c r="BZ104" s="195"/>
      <c r="CA104" s="195"/>
      <c r="CB104" s="195"/>
      <c r="CC104" s="195"/>
      <c r="CD104" s="195"/>
      <c r="CE104" s="195"/>
      <c r="CF104" s="195"/>
      <c r="CG104" s="195"/>
      <c r="CH104" s="195"/>
      <c r="CI104" s="195"/>
      <c r="CJ104" s="195"/>
      <c r="CK104" s="195"/>
      <c r="CL104" s="195"/>
      <c r="CM104" s="195"/>
      <c r="CN104" s="195"/>
      <c r="CO104" s="195"/>
      <c r="CP104" s="195"/>
      <c r="CQ104" s="195"/>
      <c r="CR104" s="195"/>
      <c r="CS104" s="195"/>
      <c r="CT104" s="195"/>
      <c r="CU104" s="195"/>
      <c r="CV104" s="195"/>
      <c r="CW104" s="195"/>
      <c r="CX104" s="195"/>
      <c r="CY104" s="195"/>
      <c r="CZ104" s="195"/>
      <c r="DA104" s="195"/>
      <c r="DB104" s="195"/>
      <c r="DC104" s="195"/>
      <c r="DD104" s="195"/>
      <c r="DE104" s="195"/>
      <c r="DF104" s="195"/>
      <c r="DG104" s="195"/>
      <c r="DH104" s="195"/>
      <c r="DI104" s="195"/>
      <c r="DJ104" s="195"/>
      <c r="DK104" s="195"/>
      <c r="DL104" s="195"/>
      <c r="DM104" s="195"/>
      <c r="DN104" s="195"/>
      <c r="DO104" s="195"/>
      <c r="DP104" s="195"/>
      <c r="DQ104" s="195"/>
      <c r="DR104" s="195"/>
      <c r="DS104" s="195"/>
      <c r="DT104" s="195"/>
      <c r="DU104" s="195"/>
      <c r="DV104" s="195"/>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row>
    <row r="105" spans="1:255" s="43" customFormat="1" ht="24" x14ac:dyDescent="0.2">
      <c r="A105" s="202">
        <v>81</v>
      </c>
      <c r="B105" s="203" t="s">
        <v>1532</v>
      </c>
      <c r="C105" s="203" t="s">
        <v>508</v>
      </c>
      <c r="D105" s="203" t="s">
        <v>43</v>
      </c>
      <c r="E105" s="204">
        <f t="shared" si="9"/>
        <v>79</v>
      </c>
      <c r="F105" s="205">
        <f>ROUND( 650.72, 2 )</f>
        <v>650.72</v>
      </c>
      <c r="G105" s="205">
        <f t="shared" si="10"/>
        <v>51406.879999999997</v>
      </c>
      <c r="H105" s="209" t="s">
        <v>1602</v>
      </c>
      <c r="I105" s="209" t="s">
        <v>1447</v>
      </c>
      <c r="N105" s="195"/>
      <c r="O105" s="195">
        <f t="shared" si="11"/>
        <v>79</v>
      </c>
      <c r="P105" s="195">
        <f>Source!I426</f>
        <v>37</v>
      </c>
      <c r="Q105" s="195">
        <f>Source!I615</f>
        <v>42</v>
      </c>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95"/>
      <c r="BQ105" s="195"/>
      <c r="BR105" s="195"/>
      <c r="BS105" s="195"/>
      <c r="BT105" s="195"/>
      <c r="BU105" s="195"/>
      <c r="BV105" s="195"/>
      <c r="BW105" s="195"/>
      <c r="BX105" s="195"/>
      <c r="BY105" s="195"/>
      <c r="BZ105" s="195"/>
      <c r="CA105" s="195"/>
      <c r="CB105" s="195"/>
      <c r="CC105" s="195"/>
      <c r="CD105" s="195"/>
      <c r="CE105" s="195"/>
      <c r="CF105" s="195"/>
      <c r="CG105" s="195"/>
      <c r="CH105" s="195"/>
      <c r="CI105" s="195"/>
      <c r="CJ105" s="195"/>
      <c r="CK105" s="195"/>
      <c r="CL105" s="195"/>
      <c r="CM105" s="195"/>
      <c r="CN105" s="195"/>
      <c r="CO105" s="195"/>
      <c r="CP105" s="195"/>
      <c r="CQ105" s="195"/>
      <c r="CR105" s="195"/>
      <c r="CS105" s="195"/>
      <c r="CT105" s="195"/>
      <c r="CU105" s="195"/>
      <c r="CV105" s="195"/>
      <c r="CW105" s="195"/>
      <c r="CX105" s="195"/>
      <c r="CY105" s="195"/>
      <c r="CZ105" s="195"/>
      <c r="DA105" s="195"/>
      <c r="DB105" s="195"/>
      <c r="DC105" s="195"/>
      <c r="DD105" s="195"/>
      <c r="DE105" s="195"/>
      <c r="DF105" s="195"/>
      <c r="DG105" s="195"/>
      <c r="DH105" s="195"/>
      <c r="DI105" s="195"/>
      <c r="DJ105" s="195"/>
      <c r="DK105" s="195"/>
      <c r="DL105" s="195"/>
      <c r="DM105" s="195"/>
      <c r="DN105" s="195"/>
      <c r="DO105" s="195"/>
      <c r="DP105" s="195"/>
      <c r="DQ105" s="195"/>
      <c r="DR105" s="195"/>
      <c r="DS105" s="195"/>
      <c r="DT105" s="195"/>
      <c r="DU105" s="195"/>
      <c r="DV105" s="195"/>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c r="FO105" s="195"/>
      <c r="FP105" s="195"/>
      <c r="FQ105" s="195"/>
      <c r="FR105" s="195"/>
      <c r="FS105" s="195"/>
      <c r="FT105" s="195"/>
      <c r="FU105" s="195"/>
      <c r="FV105" s="195"/>
      <c r="FW105" s="195"/>
      <c r="FX105" s="195"/>
      <c r="FY105" s="195"/>
      <c r="FZ105" s="195"/>
      <c r="GA105" s="195"/>
      <c r="GB105" s="195"/>
      <c r="GC105" s="195"/>
      <c r="GD105" s="195"/>
      <c r="GE105" s="195"/>
      <c r="GF105" s="195"/>
      <c r="GG105" s="195"/>
      <c r="GH105" s="195"/>
      <c r="GI105" s="195"/>
      <c r="GJ105" s="195"/>
      <c r="GK105" s="195"/>
      <c r="GL105" s="195"/>
      <c r="GM105" s="195"/>
      <c r="GN105" s="195"/>
      <c r="GO105" s="195"/>
      <c r="GP105" s="195"/>
      <c r="GQ105" s="195"/>
      <c r="GR105" s="195"/>
      <c r="GS105" s="195"/>
      <c r="GT105" s="195"/>
      <c r="GU105" s="195"/>
      <c r="GV105" s="195"/>
      <c r="GW105" s="195"/>
      <c r="GX105" s="195"/>
      <c r="GY105" s="195"/>
      <c r="GZ105" s="195"/>
      <c r="HA105" s="195"/>
      <c r="HB105" s="195"/>
      <c r="HC105" s="195"/>
      <c r="HD105" s="195"/>
      <c r="HE105" s="195"/>
      <c r="HF105" s="195"/>
      <c r="HG105" s="195"/>
      <c r="HH105" s="195"/>
      <c r="HI105" s="195"/>
      <c r="HJ105" s="195"/>
      <c r="HK105" s="195"/>
      <c r="HL105" s="195"/>
      <c r="HM105" s="195"/>
      <c r="HN105" s="195"/>
      <c r="HO105" s="195"/>
      <c r="HP105" s="195"/>
      <c r="HQ105" s="195"/>
      <c r="HR105" s="195"/>
      <c r="HS105" s="195"/>
      <c r="HT105" s="195"/>
      <c r="HU105" s="195"/>
      <c r="HV105" s="195"/>
      <c r="HW105" s="195"/>
      <c r="HX105" s="195"/>
      <c r="HY105" s="195"/>
      <c r="HZ105" s="195"/>
      <c r="IA105" s="195"/>
      <c r="IB105" s="195"/>
      <c r="IC105" s="195"/>
      <c r="ID105" s="195"/>
      <c r="IE105" s="195"/>
      <c r="IF105" s="195"/>
      <c r="IG105" s="195"/>
      <c r="IH105" s="195"/>
      <c r="II105" s="195"/>
      <c r="IJ105" s="195"/>
      <c r="IK105" s="195"/>
      <c r="IL105" s="195"/>
      <c r="IM105" s="195"/>
      <c r="IN105" s="195"/>
      <c r="IO105" s="195"/>
      <c r="IP105" s="195"/>
      <c r="IQ105" s="195"/>
      <c r="IR105" s="195"/>
      <c r="IS105" s="195"/>
      <c r="IT105" s="195"/>
      <c r="IU105" s="195"/>
    </row>
    <row r="106" spans="1:255" s="43" customFormat="1" ht="36" x14ac:dyDescent="0.2">
      <c r="A106" s="202">
        <v>82</v>
      </c>
      <c r="B106" s="203" t="s">
        <v>1532</v>
      </c>
      <c r="C106" s="203" t="s">
        <v>625</v>
      </c>
      <c r="D106" s="203" t="s">
        <v>63</v>
      </c>
      <c r="E106" s="204">
        <f t="shared" si="9"/>
        <v>1.8220000000000001</v>
      </c>
      <c r="F106" s="205">
        <f>ROUND( 22795.14, 2 )</f>
        <v>22795.14</v>
      </c>
      <c r="G106" s="205">
        <f t="shared" si="10"/>
        <v>41532.75</v>
      </c>
      <c r="H106" s="209" t="s">
        <v>1614</v>
      </c>
      <c r="I106" s="209" t="s">
        <v>1447</v>
      </c>
      <c r="N106" s="195"/>
      <c r="O106" s="195">
        <f t="shared" si="11"/>
        <v>1.8220000000000001</v>
      </c>
      <c r="P106" s="195">
        <f>Source!I491</f>
        <v>0.91100000000000003</v>
      </c>
      <c r="Q106" s="195">
        <f>Source!I678</f>
        <v>0.91100000000000003</v>
      </c>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c r="BQ106" s="195"/>
      <c r="BR106" s="195"/>
      <c r="BS106" s="195"/>
      <c r="BT106" s="195"/>
      <c r="BU106" s="195"/>
      <c r="BV106" s="195"/>
      <c r="BW106" s="195"/>
      <c r="BX106" s="195"/>
      <c r="BY106" s="195"/>
      <c r="BZ106" s="195"/>
      <c r="CA106" s="195"/>
      <c r="CB106" s="195"/>
      <c r="CC106" s="195"/>
      <c r="CD106" s="195"/>
      <c r="CE106" s="195"/>
      <c r="CF106" s="195"/>
      <c r="CG106" s="195"/>
      <c r="CH106" s="195"/>
      <c r="CI106" s="195"/>
      <c r="CJ106" s="195"/>
      <c r="CK106" s="195"/>
      <c r="CL106" s="195"/>
      <c r="CM106" s="195"/>
      <c r="CN106" s="195"/>
      <c r="CO106" s="195"/>
      <c r="CP106" s="195"/>
      <c r="CQ106" s="195"/>
      <c r="CR106" s="195"/>
      <c r="CS106" s="195"/>
      <c r="CT106" s="195"/>
      <c r="CU106" s="195"/>
      <c r="CV106" s="195"/>
      <c r="CW106" s="195"/>
      <c r="CX106" s="195"/>
      <c r="CY106" s="195"/>
      <c r="CZ106" s="195"/>
      <c r="DA106" s="195"/>
      <c r="DB106" s="195"/>
      <c r="DC106" s="195"/>
      <c r="DD106" s="195"/>
      <c r="DE106" s="195"/>
      <c r="DF106" s="195"/>
      <c r="DG106" s="195"/>
      <c r="DH106" s="195"/>
      <c r="DI106" s="195"/>
      <c r="DJ106" s="195"/>
      <c r="DK106" s="195"/>
      <c r="DL106" s="195"/>
      <c r="DM106" s="195"/>
      <c r="DN106" s="195"/>
      <c r="DO106" s="195"/>
      <c r="DP106" s="195"/>
      <c r="DQ106" s="195"/>
      <c r="DR106" s="195"/>
      <c r="DS106" s="195"/>
      <c r="DT106" s="195"/>
      <c r="DU106" s="195"/>
      <c r="DV106" s="195"/>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row>
    <row r="107" spans="1:255" s="43" customFormat="1" ht="36" x14ac:dyDescent="0.2">
      <c r="A107" s="202">
        <v>83</v>
      </c>
      <c r="B107" s="203" t="s">
        <v>1532</v>
      </c>
      <c r="C107" s="203" t="s">
        <v>630</v>
      </c>
      <c r="D107" s="203" t="s">
        <v>63</v>
      </c>
      <c r="E107" s="204">
        <f t="shared" si="9"/>
        <v>1.8904000000000001</v>
      </c>
      <c r="F107" s="205">
        <f>ROUND( 22661.2, 2 )</f>
        <v>22661.200000000001</v>
      </c>
      <c r="G107" s="205">
        <f t="shared" si="10"/>
        <v>42838.73</v>
      </c>
      <c r="H107" s="209" t="s">
        <v>1615</v>
      </c>
      <c r="I107" s="209" t="s">
        <v>1447</v>
      </c>
      <c r="N107" s="195"/>
      <c r="O107" s="195">
        <f t="shared" si="11"/>
        <v>1.8904000000000001</v>
      </c>
      <c r="P107" s="195">
        <f>Source!I493</f>
        <v>0.94520000000000004</v>
      </c>
      <c r="Q107" s="195">
        <f>Source!I680</f>
        <v>0.94520000000000004</v>
      </c>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95"/>
      <c r="BQ107" s="195"/>
      <c r="BR107" s="195"/>
      <c r="BS107" s="195"/>
      <c r="BT107" s="195"/>
      <c r="BU107" s="195"/>
      <c r="BV107" s="195"/>
      <c r="BW107" s="195"/>
      <c r="BX107" s="195"/>
      <c r="BY107" s="195"/>
      <c r="BZ107" s="195"/>
      <c r="CA107" s="195"/>
      <c r="CB107" s="195"/>
      <c r="CC107" s="195"/>
      <c r="CD107" s="195"/>
      <c r="CE107" s="195"/>
      <c r="CF107" s="195"/>
      <c r="CG107" s="195"/>
      <c r="CH107" s="195"/>
      <c r="CI107" s="195"/>
      <c r="CJ107" s="195"/>
      <c r="CK107" s="195"/>
      <c r="CL107" s="195"/>
      <c r="CM107" s="195"/>
      <c r="CN107" s="195"/>
      <c r="CO107" s="195"/>
      <c r="CP107" s="195"/>
      <c r="CQ107" s="195"/>
      <c r="CR107" s="195"/>
      <c r="CS107" s="195"/>
      <c r="CT107" s="195"/>
      <c r="CU107" s="195"/>
      <c r="CV107" s="195"/>
      <c r="CW107" s="195"/>
      <c r="CX107" s="195"/>
      <c r="CY107" s="195"/>
      <c r="CZ107" s="195"/>
      <c r="DA107" s="195"/>
      <c r="DB107" s="195"/>
      <c r="DC107" s="195"/>
      <c r="DD107" s="195"/>
      <c r="DE107" s="195"/>
      <c r="DF107" s="195"/>
      <c r="DG107" s="195"/>
      <c r="DH107" s="195"/>
      <c r="DI107" s="195"/>
      <c r="DJ107" s="195"/>
      <c r="DK107" s="195"/>
      <c r="DL107" s="195"/>
      <c r="DM107" s="195"/>
      <c r="DN107" s="195"/>
      <c r="DO107" s="195"/>
      <c r="DP107" s="195"/>
      <c r="DQ107" s="195"/>
      <c r="DR107" s="195"/>
      <c r="DS107" s="195"/>
      <c r="DT107" s="195"/>
      <c r="DU107" s="195"/>
      <c r="DV107" s="195"/>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c r="FO107" s="195"/>
      <c r="FP107" s="195"/>
      <c r="FQ107" s="195"/>
      <c r="FR107" s="195"/>
      <c r="FS107" s="195"/>
      <c r="FT107" s="195"/>
      <c r="FU107" s="195"/>
      <c r="FV107" s="195"/>
      <c r="FW107" s="195"/>
      <c r="FX107" s="195"/>
      <c r="FY107" s="195"/>
      <c r="FZ107" s="195"/>
      <c r="GA107" s="195"/>
      <c r="GB107" s="195"/>
      <c r="GC107" s="195"/>
      <c r="GD107" s="195"/>
      <c r="GE107" s="195"/>
      <c r="GF107" s="195"/>
      <c r="GG107" s="195"/>
      <c r="GH107" s="195"/>
      <c r="GI107" s="195"/>
      <c r="GJ107" s="195"/>
      <c r="GK107" s="195"/>
      <c r="GL107" s="195"/>
      <c r="GM107" s="195"/>
      <c r="GN107" s="195"/>
      <c r="GO107" s="195"/>
      <c r="GP107" s="195"/>
      <c r="GQ107" s="195"/>
      <c r="GR107" s="195"/>
      <c r="GS107" s="195"/>
      <c r="GT107" s="195"/>
      <c r="GU107" s="195"/>
      <c r="GV107" s="195"/>
      <c r="GW107" s="195"/>
      <c r="GX107" s="195"/>
      <c r="GY107" s="195"/>
      <c r="GZ107" s="195"/>
      <c r="HA107" s="195"/>
      <c r="HB107" s="195"/>
      <c r="HC107" s="195"/>
      <c r="HD107" s="195"/>
      <c r="HE107" s="195"/>
      <c r="HF107" s="195"/>
      <c r="HG107" s="195"/>
      <c r="HH107" s="195"/>
      <c r="HI107" s="195"/>
      <c r="HJ107" s="195"/>
      <c r="HK107" s="195"/>
      <c r="HL107" s="195"/>
      <c r="HM107" s="195"/>
      <c r="HN107" s="195"/>
      <c r="HO107" s="195"/>
      <c r="HP107" s="195"/>
      <c r="HQ107" s="195"/>
      <c r="HR107" s="195"/>
      <c r="HS107" s="195"/>
      <c r="HT107" s="195"/>
      <c r="HU107" s="195"/>
      <c r="HV107" s="195"/>
      <c r="HW107" s="195"/>
      <c r="HX107" s="195"/>
      <c r="HY107" s="195"/>
      <c r="HZ107" s="195"/>
      <c r="IA107" s="195"/>
      <c r="IB107" s="195"/>
      <c r="IC107" s="195"/>
      <c r="ID107" s="195"/>
      <c r="IE107" s="195"/>
      <c r="IF107" s="195"/>
      <c r="IG107" s="195"/>
      <c r="IH107" s="195"/>
      <c r="II107" s="195"/>
      <c r="IJ107" s="195"/>
      <c r="IK107" s="195"/>
      <c r="IL107" s="195"/>
      <c r="IM107" s="195"/>
      <c r="IN107" s="195"/>
      <c r="IO107" s="195"/>
      <c r="IP107" s="195"/>
      <c r="IQ107" s="195"/>
      <c r="IR107" s="195"/>
      <c r="IS107" s="195"/>
      <c r="IT107" s="195"/>
      <c r="IU107" s="195"/>
    </row>
    <row r="108" spans="1:255" s="43" customFormat="1" ht="12" x14ac:dyDescent="0.2">
      <c r="A108" s="202">
        <v>84</v>
      </c>
      <c r="B108" s="203" t="s">
        <v>1532</v>
      </c>
      <c r="C108" s="203" t="s">
        <v>181</v>
      </c>
      <c r="D108" s="203" t="s">
        <v>182</v>
      </c>
      <c r="E108" s="204">
        <f t="shared" si="9"/>
        <v>0.78300000000000003</v>
      </c>
      <c r="F108" s="205">
        <f>ROUND( 1.82, 2 )</f>
        <v>1.82</v>
      </c>
      <c r="G108" s="205">
        <f t="shared" si="10"/>
        <v>1.43</v>
      </c>
      <c r="H108" s="209" t="s">
        <v>1581</v>
      </c>
      <c r="I108" s="209" t="s">
        <v>1447</v>
      </c>
      <c r="N108" s="195"/>
      <c r="O108" s="195">
        <f t="shared" si="11"/>
        <v>0.78300000000000003</v>
      </c>
      <c r="P108" s="195">
        <f>Source!I97</f>
        <v>0.378</v>
      </c>
      <c r="Q108" s="195">
        <f>Source!I295</f>
        <v>0.40500000000000003</v>
      </c>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95"/>
      <c r="BQ108" s="195"/>
      <c r="BR108" s="195"/>
      <c r="BS108" s="195"/>
      <c r="BT108" s="195"/>
      <c r="BU108" s="195"/>
      <c r="BV108" s="195"/>
      <c r="BW108" s="195"/>
      <c r="BX108" s="195"/>
      <c r="BY108" s="195"/>
      <c r="BZ108" s="195"/>
      <c r="CA108" s="195"/>
      <c r="CB108" s="195"/>
      <c r="CC108" s="195"/>
      <c r="CD108" s="195"/>
      <c r="CE108" s="195"/>
      <c r="CF108" s="195"/>
      <c r="CG108" s="195"/>
      <c r="CH108" s="195"/>
      <c r="CI108" s="195"/>
      <c r="CJ108" s="195"/>
      <c r="CK108" s="195"/>
      <c r="CL108" s="195"/>
      <c r="CM108" s="195"/>
      <c r="CN108" s="195"/>
      <c r="CO108" s="195"/>
      <c r="CP108" s="195"/>
      <c r="CQ108" s="195"/>
      <c r="CR108" s="195"/>
      <c r="CS108" s="195"/>
      <c r="CT108" s="195"/>
      <c r="CU108" s="195"/>
      <c r="CV108" s="195"/>
      <c r="CW108" s="195"/>
      <c r="CX108" s="195"/>
      <c r="CY108" s="195"/>
      <c r="CZ108" s="195"/>
      <c r="DA108" s="195"/>
      <c r="DB108" s="195"/>
      <c r="DC108" s="195"/>
      <c r="DD108" s="195"/>
      <c r="DE108" s="195"/>
      <c r="DF108" s="195"/>
      <c r="DG108" s="195"/>
      <c r="DH108" s="195"/>
      <c r="DI108" s="195"/>
      <c r="DJ108" s="195"/>
      <c r="DK108" s="195"/>
      <c r="DL108" s="195"/>
      <c r="DM108" s="195"/>
      <c r="DN108" s="195"/>
      <c r="DO108" s="195"/>
      <c r="DP108" s="195"/>
      <c r="DQ108" s="195"/>
      <c r="DR108" s="195"/>
      <c r="DS108" s="195"/>
      <c r="DT108" s="195"/>
      <c r="DU108" s="195"/>
      <c r="DV108" s="195"/>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row>
    <row r="109" spans="1:255" s="43" customFormat="1" ht="12" x14ac:dyDescent="0.2">
      <c r="A109" s="202">
        <v>85</v>
      </c>
      <c r="B109" s="203" t="s">
        <v>1532</v>
      </c>
      <c r="C109" s="203" t="s">
        <v>160</v>
      </c>
      <c r="D109" s="203" t="s">
        <v>32</v>
      </c>
      <c r="E109" s="204">
        <f t="shared" si="9"/>
        <v>1.1446499999999999</v>
      </c>
      <c r="F109" s="205">
        <f>ROUND( 7.14, 2 )</f>
        <v>7.14</v>
      </c>
      <c r="G109" s="205">
        <f t="shared" si="10"/>
        <v>8.17</v>
      </c>
      <c r="H109" s="209" t="s">
        <v>1579</v>
      </c>
      <c r="I109" s="209" t="s">
        <v>1447</v>
      </c>
      <c r="N109" s="195"/>
      <c r="O109" s="195">
        <f t="shared" si="11"/>
        <v>1.1446499999999999</v>
      </c>
      <c r="P109" s="195">
        <f>Source!I89</f>
        <v>0.10095</v>
      </c>
      <c r="Q109" s="195">
        <f>Source!I287</f>
        <v>0.1077</v>
      </c>
      <c r="R109" s="195">
        <f>Source!I481</f>
        <v>0.46800000000000003</v>
      </c>
      <c r="S109" s="195">
        <f>Source!I668</f>
        <v>0.46800000000000003</v>
      </c>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c r="BQ109" s="195"/>
      <c r="BR109" s="195"/>
      <c r="BS109" s="195"/>
      <c r="BT109" s="195"/>
      <c r="BU109" s="195"/>
      <c r="BV109" s="195"/>
      <c r="BW109" s="195"/>
      <c r="BX109" s="195"/>
      <c r="BY109" s="195"/>
      <c r="BZ109" s="195"/>
      <c r="CA109" s="195"/>
      <c r="CB109" s="195"/>
      <c r="CC109" s="195"/>
      <c r="CD109" s="195"/>
      <c r="CE109" s="195"/>
      <c r="CF109" s="195"/>
      <c r="CG109" s="195"/>
      <c r="CH109" s="195"/>
      <c r="CI109" s="195"/>
      <c r="CJ109" s="195"/>
      <c r="CK109" s="195"/>
      <c r="CL109" s="195"/>
      <c r="CM109" s="195"/>
      <c r="CN109" s="195"/>
      <c r="CO109" s="195"/>
      <c r="CP109" s="195"/>
      <c r="CQ109" s="195"/>
      <c r="CR109" s="195"/>
      <c r="CS109" s="195"/>
      <c r="CT109" s="195"/>
      <c r="CU109" s="195"/>
      <c r="CV109" s="195"/>
      <c r="CW109" s="195"/>
      <c r="CX109" s="195"/>
      <c r="CY109" s="195"/>
      <c r="CZ109" s="195"/>
      <c r="DA109" s="195"/>
      <c r="DB109" s="195"/>
      <c r="DC109" s="195"/>
      <c r="DD109" s="195"/>
      <c r="DE109" s="195"/>
      <c r="DF109" s="195"/>
      <c r="DG109" s="195"/>
      <c r="DH109" s="195"/>
      <c r="DI109" s="195"/>
      <c r="DJ109" s="195"/>
      <c r="DK109" s="195"/>
      <c r="DL109" s="195"/>
      <c r="DM109" s="195"/>
      <c r="DN109" s="195"/>
      <c r="DO109" s="195"/>
      <c r="DP109" s="195"/>
      <c r="DQ109" s="195"/>
      <c r="DR109" s="195"/>
      <c r="DS109" s="195"/>
      <c r="DT109" s="195"/>
      <c r="DU109" s="195"/>
      <c r="DV109" s="195"/>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row>
    <row r="110" spans="1:255" s="43" customFormat="1" ht="24" x14ac:dyDescent="0.2">
      <c r="A110" s="202">
        <v>86</v>
      </c>
      <c r="B110" s="203" t="s">
        <v>1532</v>
      </c>
      <c r="C110" s="203" t="s">
        <v>635</v>
      </c>
      <c r="D110" s="203" t="s">
        <v>63</v>
      </c>
      <c r="E110" s="204">
        <f t="shared" si="9"/>
        <v>0.45539999999999997</v>
      </c>
      <c r="F110" s="205">
        <f>ROUND( 23700.07, 2 )</f>
        <v>23700.07</v>
      </c>
      <c r="G110" s="205">
        <f t="shared" si="10"/>
        <v>10793.01</v>
      </c>
      <c r="H110" s="209" t="s">
        <v>1616</v>
      </c>
      <c r="I110" s="209" t="s">
        <v>1447</v>
      </c>
      <c r="N110" s="195"/>
      <c r="O110" s="195">
        <f t="shared" si="11"/>
        <v>0.45539999999999997</v>
      </c>
      <c r="P110" s="195">
        <f>Source!I495</f>
        <v>0.22769999999999999</v>
      </c>
      <c r="Q110" s="195">
        <f>Source!I682</f>
        <v>0.22769999999999999</v>
      </c>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95"/>
      <c r="BQ110" s="195"/>
      <c r="BR110" s="195"/>
      <c r="BS110" s="195"/>
      <c r="BT110" s="195"/>
      <c r="BU110" s="195"/>
      <c r="BV110" s="195"/>
      <c r="BW110" s="195"/>
      <c r="BX110" s="195"/>
      <c r="BY110" s="195"/>
      <c r="BZ110" s="195"/>
      <c r="CA110" s="195"/>
      <c r="CB110" s="195"/>
      <c r="CC110" s="195"/>
      <c r="CD110" s="195"/>
      <c r="CE110" s="195"/>
      <c r="CF110" s="195"/>
      <c r="CG110" s="195"/>
      <c r="CH110" s="195"/>
      <c r="CI110" s="195"/>
      <c r="CJ110" s="195"/>
      <c r="CK110" s="195"/>
      <c r="CL110" s="195"/>
      <c r="CM110" s="195"/>
      <c r="CN110" s="195"/>
      <c r="CO110" s="195"/>
      <c r="CP110" s="195"/>
      <c r="CQ110" s="195"/>
      <c r="CR110" s="195"/>
      <c r="CS110" s="195"/>
      <c r="CT110" s="195"/>
      <c r="CU110" s="195"/>
      <c r="CV110" s="195"/>
      <c r="CW110" s="195"/>
      <c r="CX110" s="195"/>
      <c r="CY110" s="195"/>
      <c r="CZ110" s="195"/>
      <c r="DA110" s="195"/>
      <c r="DB110" s="195"/>
      <c r="DC110" s="195"/>
      <c r="DD110" s="195"/>
      <c r="DE110" s="195"/>
      <c r="DF110" s="195"/>
      <c r="DG110" s="195"/>
      <c r="DH110" s="195"/>
      <c r="DI110" s="195"/>
      <c r="DJ110" s="195"/>
      <c r="DK110" s="195"/>
      <c r="DL110" s="195"/>
      <c r="DM110" s="195"/>
      <c r="DN110" s="195"/>
      <c r="DO110" s="195"/>
      <c r="DP110" s="195"/>
      <c r="DQ110" s="195"/>
      <c r="DR110" s="195"/>
      <c r="DS110" s="195"/>
      <c r="DT110" s="195"/>
      <c r="DU110" s="195"/>
      <c r="DV110" s="195"/>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c r="FO110" s="195"/>
      <c r="FP110" s="195"/>
      <c r="FQ110" s="195"/>
      <c r="FR110" s="195"/>
      <c r="FS110" s="195"/>
      <c r="FT110" s="195"/>
      <c r="FU110" s="195"/>
      <c r="FV110" s="195"/>
      <c r="FW110" s="195"/>
      <c r="FX110" s="195"/>
      <c r="FY110" s="195"/>
      <c r="FZ110" s="195"/>
      <c r="GA110" s="195"/>
      <c r="GB110" s="195"/>
      <c r="GC110" s="195"/>
      <c r="GD110" s="195"/>
      <c r="GE110" s="195"/>
      <c r="GF110" s="195"/>
      <c r="GG110" s="195"/>
      <c r="GH110" s="195"/>
      <c r="GI110" s="195"/>
      <c r="GJ110" s="195"/>
      <c r="GK110" s="195"/>
      <c r="GL110" s="195"/>
      <c r="GM110" s="195"/>
      <c r="GN110" s="195"/>
      <c r="GO110" s="195"/>
      <c r="GP110" s="195"/>
      <c r="GQ110" s="195"/>
      <c r="GR110" s="195"/>
      <c r="GS110" s="195"/>
      <c r="GT110" s="195"/>
      <c r="GU110" s="195"/>
      <c r="GV110" s="195"/>
      <c r="GW110" s="195"/>
      <c r="GX110" s="195"/>
      <c r="GY110" s="195"/>
      <c r="GZ110" s="195"/>
      <c r="HA110" s="195"/>
      <c r="HB110" s="195"/>
      <c r="HC110" s="195"/>
      <c r="HD110" s="195"/>
      <c r="HE110" s="195"/>
      <c r="HF110" s="195"/>
      <c r="HG110" s="195"/>
      <c r="HH110" s="195"/>
      <c r="HI110" s="195"/>
      <c r="HJ110" s="195"/>
      <c r="HK110" s="195"/>
      <c r="HL110" s="195"/>
      <c r="HM110" s="195"/>
      <c r="HN110" s="195"/>
      <c r="HO110" s="195"/>
      <c r="HP110" s="195"/>
      <c r="HQ110" s="195"/>
      <c r="HR110" s="195"/>
      <c r="HS110" s="195"/>
      <c r="HT110" s="195"/>
      <c r="HU110" s="195"/>
      <c r="HV110" s="195"/>
      <c r="HW110" s="195"/>
      <c r="HX110" s="195"/>
      <c r="HY110" s="195"/>
      <c r="HZ110" s="195"/>
      <c r="IA110" s="195"/>
      <c r="IB110" s="195"/>
      <c r="IC110" s="195"/>
      <c r="ID110" s="195"/>
      <c r="IE110" s="195"/>
      <c r="IF110" s="195"/>
      <c r="IG110" s="195"/>
      <c r="IH110" s="195"/>
      <c r="II110" s="195"/>
      <c r="IJ110" s="195"/>
      <c r="IK110" s="195"/>
      <c r="IL110" s="195"/>
      <c r="IM110" s="195"/>
      <c r="IN110" s="195"/>
      <c r="IO110" s="195"/>
      <c r="IP110" s="195"/>
      <c r="IQ110" s="195"/>
      <c r="IR110" s="195"/>
      <c r="IS110" s="195"/>
      <c r="IT110" s="195"/>
      <c r="IU110" s="195"/>
    </row>
    <row r="111" spans="1:255" s="43" customFormat="1" ht="24" x14ac:dyDescent="0.2">
      <c r="A111" s="202">
        <v>87</v>
      </c>
      <c r="B111" s="203" t="s">
        <v>1532</v>
      </c>
      <c r="C111" s="203" t="s">
        <v>640</v>
      </c>
      <c r="D111" s="203" t="s">
        <v>63</v>
      </c>
      <c r="E111" s="204">
        <f t="shared" si="9"/>
        <v>0.42320000000000002</v>
      </c>
      <c r="F111" s="205">
        <f>ROUND( 23709.96, 2 )</f>
        <v>23709.96</v>
      </c>
      <c r="G111" s="205">
        <f t="shared" si="10"/>
        <v>10034.06</v>
      </c>
      <c r="H111" s="209" t="s">
        <v>1617</v>
      </c>
      <c r="I111" s="209" t="s">
        <v>1447</v>
      </c>
      <c r="N111" s="195"/>
      <c r="O111" s="195">
        <f t="shared" si="11"/>
        <v>0.42320000000000002</v>
      </c>
      <c r="P111" s="195">
        <f>Source!I497</f>
        <v>0.21160000000000001</v>
      </c>
      <c r="Q111" s="195">
        <f>Source!I684</f>
        <v>0.21160000000000001</v>
      </c>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95"/>
      <c r="BQ111" s="195"/>
      <c r="BR111" s="195"/>
      <c r="BS111" s="195"/>
      <c r="BT111" s="195"/>
      <c r="BU111" s="195"/>
      <c r="BV111" s="195"/>
      <c r="BW111" s="195"/>
      <c r="BX111" s="195"/>
      <c r="BY111" s="195"/>
      <c r="BZ111" s="195"/>
      <c r="CA111" s="195"/>
      <c r="CB111" s="195"/>
      <c r="CC111" s="195"/>
      <c r="CD111" s="195"/>
      <c r="CE111" s="195"/>
      <c r="CF111" s="195"/>
      <c r="CG111" s="195"/>
      <c r="CH111" s="195"/>
      <c r="CI111" s="195"/>
      <c r="CJ111" s="195"/>
      <c r="CK111" s="195"/>
      <c r="CL111" s="195"/>
      <c r="CM111" s="195"/>
      <c r="CN111" s="195"/>
      <c r="CO111" s="195"/>
      <c r="CP111" s="195"/>
      <c r="CQ111" s="195"/>
      <c r="CR111" s="195"/>
      <c r="CS111" s="195"/>
      <c r="CT111" s="195"/>
      <c r="CU111" s="195"/>
      <c r="CV111" s="195"/>
      <c r="CW111" s="195"/>
      <c r="CX111" s="195"/>
      <c r="CY111" s="195"/>
      <c r="CZ111" s="195"/>
      <c r="DA111" s="195"/>
      <c r="DB111" s="195"/>
      <c r="DC111" s="195"/>
      <c r="DD111" s="195"/>
      <c r="DE111" s="195"/>
      <c r="DF111" s="195"/>
      <c r="DG111" s="195"/>
      <c r="DH111" s="195"/>
      <c r="DI111" s="195"/>
      <c r="DJ111" s="195"/>
      <c r="DK111" s="195"/>
      <c r="DL111" s="195"/>
      <c r="DM111" s="195"/>
      <c r="DN111" s="195"/>
      <c r="DO111" s="195"/>
      <c r="DP111" s="195"/>
      <c r="DQ111" s="195"/>
      <c r="DR111" s="195"/>
      <c r="DS111" s="195"/>
      <c r="DT111" s="195"/>
      <c r="DU111" s="195"/>
      <c r="DV111" s="195"/>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row>
    <row r="112" spans="1:255" s="43" customFormat="1" ht="12" x14ac:dyDescent="0.2">
      <c r="A112" s="202">
        <v>88</v>
      </c>
      <c r="B112" s="203" t="s">
        <v>1532</v>
      </c>
      <c r="C112" s="203" t="s">
        <v>62</v>
      </c>
      <c r="D112" s="203" t="s">
        <v>63</v>
      </c>
      <c r="E112" s="204">
        <f t="shared" si="9"/>
        <v>2.2000000000000003E-4</v>
      </c>
      <c r="F112" s="205">
        <f>ROUND( 8475, 2 )</f>
        <v>8475</v>
      </c>
      <c r="G112" s="205">
        <f t="shared" si="10"/>
        <v>1.86</v>
      </c>
      <c r="H112" s="209" t="s">
        <v>1565</v>
      </c>
      <c r="I112" s="209" t="s">
        <v>1447</v>
      </c>
      <c r="N112" s="195"/>
      <c r="O112" s="195">
        <f t="shared" si="11"/>
        <v>2.2000000000000003E-4</v>
      </c>
      <c r="P112" s="195">
        <f>Source!I42</f>
        <v>5.0000000000000004E-6</v>
      </c>
      <c r="Q112" s="195">
        <f>Source!I236</f>
        <v>5.0000000000000004E-6</v>
      </c>
      <c r="R112" s="195">
        <f>Source!I537</f>
        <v>1.2E-4</v>
      </c>
      <c r="S112" s="195">
        <f>Source!I724</f>
        <v>9.0000000000000006E-5</v>
      </c>
      <c r="T112" s="195"/>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5"/>
      <c r="CL112" s="195"/>
      <c r="CM112" s="195"/>
      <c r="CN112" s="195"/>
      <c r="CO112" s="195"/>
      <c r="CP112" s="195"/>
      <c r="CQ112" s="195"/>
      <c r="CR112" s="195"/>
      <c r="CS112" s="195"/>
      <c r="CT112" s="195"/>
      <c r="CU112" s="195"/>
      <c r="CV112" s="195"/>
      <c r="CW112" s="195"/>
      <c r="CX112" s="195"/>
      <c r="CY112" s="195"/>
      <c r="CZ112" s="195"/>
      <c r="DA112" s="195"/>
      <c r="DB112" s="195"/>
      <c r="DC112" s="195"/>
      <c r="DD112" s="195"/>
      <c r="DE112" s="195"/>
      <c r="DF112" s="195"/>
      <c r="DG112" s="195"/>
      <c r="DH112" s="195"/>
      <c r="DI112" s="195"/>
      <c r="DJ112" s="195"/>
      <c r="DK112" s="195"/>
      <c r="DL112" s="195"/>
      <c r="DM112" s="195"/>
      <c r="DN112" s="195"/>
      <c r="DO112" s="195"/>
      <c r="DP112" s="195"/>
      <c r="DQ112" s="195"/>
      <c r="DR112" s="195"/>
      <c r="DS112" s="195"/>
      <c r="DT112" s="195"/>
      <c r="DU112" s="195"/>
      <c r="DV112" s="195"/>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c r="FO112" s="195"/>
      <c r="FP112" s="195"/>
      <c r="FQ112" s="195"/>
      <c r="FR112" s="195"/>
      <c r="FS112" s="195"/>
      <c r="FT112" s="195"/>
      <c r="FU112" s="195"/>
      <c r="FV112" s="195"/>
      <c r="FW112" s="195"/>
      <c r="FX112" s="195"/>
      <c r="FY112" s="195"/>
      <c r="FZ112" s="195"/>
      <c r="GA112" s="195"/>
      <c r="GB112" s="195"/>
      <c r="GC112" s="195"/>
      <c r="GD112" s="195"/>
      <c r="GE112" s="195"/>
      <c r="GF112" s="195"/>
      <c r="GG112" s="195"/>
      <c r="GH112" s="195"/>
      <c r="GI112" s="195"/>
      <c r="GJ112" s="195"/>
      <c r="GK112" s="195"/>
      <c r="GL112" s="195"/>
      <c r="GM112" s="195"/>
      <c r="GN112" s="195"/>
      <c r="GO112" s="195"/>
      <c r="GP112" s="195"/>
      <c r="GQ112" s="195"/>
      <c r="GR112" s="195"/>
      <c r="GS112" s="195"/>
      <c r="GT112" s="195"/>
      <c r="GU112" s="195"/>
      <c r="GV112" s="195"/>
      <c r="GW112" s="195"/>
      <c r="GX112" s="195"/>
      <c r="GY112" s="195"/>
      <c r="GZ112" s="195"/>
      <c r="HA112" s="195"/>
      <c r="HB112" s="195"/>
      <c r="HC112" s="195"/>
      <c r="HD112" s="195"/>
      <c r="HE112" s="195"/>
      <c r="HF112" s="195"/>
      <c r="HG112" s="195"/>
      <c r="HH112" s="195"/>
      <c r="HI112" s="195"/>
      <c r="HJ112" s="195"/>
      <c r="HK112" s="195"/>
      <c r="HL112" s="195"/>
      <c r="HM112" s="195"/>
      <c r="HN112" s="195"/>
      <c r="HO112" s="195"/>
      <c r="HP112" s="195"/>
      <c r="HQ112" s="195"/>
      <c r="HR112" s="195"/>
      <c r="HS112" s="195"/>
      <c r="HT112" s="195"/>
      <c r="HU112" s="195"/>
      <c r="HV112" s="195"/>
      <c r="HW112" s="195"/>
      <c r="HX112" s="195"/>
      <c r="HY112" s="195"/>
      <c r="HZ112" s="195"/>
      <c r="IA112" s="195"/>
      <c r="IB112" s="195"/>
      <c r="IC112" s="195"/>
      <c r="ID112" s="195"/>
      <c r="IE112" s="195"/>
      <c r="IF112" s="195"/>
      <c r="IG112" s="195"/>
      <c r="IH112" s="195"/>
      <c r="II112" s="195"/>
      <c r="IJ112" s="195"/>
      <c r="IK112" s="195"/>
      <c r="IL112" s="195"/>
      <c r="IM112" s="195"/>
      <c r="IN112" s="195"/>
      <c r="IO112" s="195"/>
      <c r="IP112" s="195"/>
      <c r="IQ112" s="195"/>
      <c r="IR112" s="195"/>
      <c r="IS112" s="195"/>
      <c r="IT112" s="195"/>
      <c r="IU112" s="195"/>
    </row>
    <row r="113" spans="1:255" s="43" customFormat="1" ht="24" x14ac:dyDescent="0.2">
      <c r="A113" s="202">
        <v>89</v>
      </c>
      <c r="B113" s="203" t="s">
        <v>1532</v>
      </c>
      <c r="C113" s="203" t="s">
        <v>569</v>
      </c>
      <c r="D113" s="203" t="s">
        <v>63</v>
      </c>
      <c r="E113" s="204">
        <f t="shared" si="9"/>
        <v>0.65649000000000002</v>
      </c>
      <c r="F113" s="205">
        <f>ROUND( 23800.23, 2 )</f>
        <v>23800.23</v>
      </c>
      <c r="G113" s="205">
        <f t="shared" si="10"/>
        <v>15624.61</v>
      </c>
      <c r="H113" s="209" t="s">
        <v>1609</v>
      </c>
      <c r="I113" s="209" t="s">
        <v>1447</v>
      </c>
      <c r="N113" s="195"/>
      <c r="O113" s="195">
        <f t="shared" si="11"/>
        <v>0.65649000000000002</v>
      </c>
      <c r="P113" s="195">
        <f>Source!I456</f>
        <v>0.34049000000000001</v>
      </c>
      <c r="Q113" s="195">
        <f>Source!I643</f>
        <v>0.316</v>
      </c>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c r="CX113" s="195"/>
      <c r="CY113" s="195"/>
      <c r="CZ113" s="195"/>
      <c r="DA113" s="195"/>
      <c r="DB113" s="195"/>
      <c r="DC113" s="195"/>
      <c r="DD113" s="195"/>
      <c r="DE113" s="195"/>
      <c r="DF113" s="195"/>
      <c r="DG113" s="195"/>
      <c r="DH113" s="195"/>
      <c r="DI113" s="195"/>
      <c r="DJ113" s="195"/>
      <c r="DK113" s="195"/>
      <c r="DL113" s="195"/>
      <c r="DM113" s="195"/>
      <c r="DN113" s="195"/>
      <c r="DO113" s="195"/>
      <c r="DP113" s="195"/>
      <c r="DQ113" s="195"/>
      <c r="DR113" s="195"/>
      <c r="DS113" s="195"/>
      <c r="DT113" s="195"/>
      <c r="DU113" s="195"/>
      <c r="DV113" s="195"/>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row>
    <row r="114" spans="1:255" s="43" customFormat="1" ht="24" x14ac:dyDescent="0.2">
      <c r="A114" s="202">
        <v>90</v>
      </c>
      <c r="B114" s="203" t="s">
        <v>1532</v>
      </c>
      <c r="C114" s="203" t="s">
        <v>574</v>
      </c>
      <c r="D114" s="203" t="s">
        <v>63</v>
      </c>
      <c r="E114" s="204">
        <f t="shared" si="9"/>
        <v>0.31677</v>
      </c>
      <c r="F114" s="205">
        <f>ROUND( 18656.55, 2 )</f>
        <v>18656.55</v>
      </c>
      <c r="G114" s="205">
        <f t="shared" si="10"/>
        <v>5909.84</v>
      </c>
      <c r="H114" s="209" t="s">
        <v>1610</v>
      </c>
      <c r="I114" s="209" t="s">
        <v>1447</v>
      </c>
      <c r="N114" s="195"/>
      <c r="O114" s="195">
        <f t="shared" si="11"/>
        <v>0.31677</v>
      </c>
      <c r="P114" s="195">
        <f>Source!I458</f>
        <v>0.15837000000000001</v>
      </c>
      <c r="Q114" s="195">
        <f>Source!I645</f>
        <v>0.15840000000000001</v>
      </c>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row>
    <row r="115" spans="1:255" s="43" customFormat="1" ht="24" x14ac:dyDescent="0.2">
      <c r="A115" s="202">
        <v>91</v>
      </c>
      <c r="B115" s="203" t="s">
        <v>1532</v>
      </c>
      <c r="C115" s="203" t="s">
        <v>766</v>
      </c>
      <c r="D115" s="203" t="s">
        <v>63</v>
      </c>
      <c r="E115" s="204">
        <f t="shared" si="9"/>
        <v>2.085E-2</v>
      </c>
      <c r="F115" s="205">
        <f>ROUND( 23800.23, 2 )</f>
        <v>23800.23</v>
      </c>
      <c r="G115" s="205">
        <f t="shared" si="10"/>
        <v>496.23</v>
      </c>
      <c r="H115" s="209" t="s">
        <v>1609</v>
      </c>
      <c r="I115" s="209" t="s">
        <v>1447</v>
      </c>
      <c r="N115" s="195"/>
      <c r="O115" s="195">
        <f t="shared" si="11"/>
        <v>2.085E-2</v>
      </c>
      <c r="P115" s="195">
        <f>Source!I566</f>
        <v>2.085E-2</v>
      </c>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c r="BJ115" s="195"/>
      <c r="BK115" s="195"/>
      <c r="BL115" s="195"/>
      <c r="BM115" s="195"/>
      <c r="BN115" s="195"/>
      <c r="BO115" s="195"/>
      <c r="BP115" s="195"/>
      <c r="BQ115" s="195"/>
      <c r="BR115" s="195"/>
      <c r="BS115" s="195"/>
      <c r="BT115" s="195"/>
      <c r="BU115" s="195"/>
      <c r="BV115" s="195"/>
      <c r="BW115" s="195"/>
      <c r="BX115" s="195"/>
      <c r="BY115" s="195"/>
      <c r="BZ115" s="195"/>
      <c r="CA115" s="195"/>
      <c r="CB115" s="195"/>
      <c r="CC115" s="195"/>
      <c r="CD115" s="195"/>
      <c r="CE115" s="195"/>
      <c r="CF115" s="195"/>
      <c r="CG115" s="195"/>
      <c r="CH115" s="195"/>
      <c r="CI115" s="195"/>
      <c r="CJ115" s="195"/>
      <c r="CK115" s="195"/>
      <c r="CL115" s="195"/>
      <c r="CM115" s="195"/>
      <c r="CN115" s="195"/>
      <c r="CO115" s="195"/>
      <c r="CP115" s="195"/>
      <c r="CQ115" s="195"/>
      <c r="CR115" s="195"/>
      <c r="CS115" s="195"/>
      <c r="CT115" s="195"/>
      <c r="CU115" s="195"/>
      <c r="CV115" s="195"/>
      <c r="CW115" s="195"/>
      <c r="CX115" s="195"/>
      <c r="CY115" s="195"/>
      <c r="CZ115" s="195"/>
      <c r="DA115" s="195"/>
      <c r="DB115" s="195"/>
      <c r="DC115" s="195"/>
      <c r="DD115" s="195"/>
      <c r="DE115" s="195"/>
      <c r="DF115" s="195"/>
      <c r="DG115" s="195"/>
      <c r="DH115" s="195"/>
      <c r="DI115" s="195"/>
      <c r="DJ115" s="195"/>
      <c r="DK115" s="195"/>
      <c r="DL115" s="195"/>
      <c r="DM115" s="195"/>
      <c r="DN115" s="195"/>
      <c r="DO115" s="195"/>
      <c r="DP115" s="195"/>
      <c r="DQ115" s="195"/>
      <c r="DR115" s="195"/>
      <c r="DS115" s="195"/>
      <c r="DT115" s="195"/>
      <c r="DU115" s="195"/>
      <c r="DV115" s="195"/>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row>
    <row r="116" spans="1:255" s="43" customFormat="1" ht="24" x14ac:dyDescent="0.2">
      <c r="A116" s="202">
        <v>92</v>
      </c>
      <c r="B116" s="203" t="s">
        <v>1532</v>
      </c>
      <c r="C116" s="203" t="s">
        <v>283</v>
      </c>
      <c r="D116" s="203" t="s">
        <v>63</v>
      </c>
      <c r="E116" s="204">
        <f t="shared" si="9"/>
        <v>0.47520000000000001</v>
      </c>
      <c r="F116" s="205">
        <f>ROUND( 11818.63, 2 )</f>
        <v>11818.63</v>
      </c>
      <c r="G116" s="205">
        <f t="shared" si="10"/>
        <v>5616.21</v>
      </c>
      <c r="H116" s="209" t="s">
        <v>1592</v>
      </c>
      <c r="I116" s="209" t="s">
        <v>1447</v>
      </c>
      <c r="N116" s="195"/>
      <c r="O116" s="195">
        <f t="shared" si="11"/>
        <v>0.47520000000000001</v>
      </c>
      <c r="P116" s="195">
        <f>Source!I143</f>
        <v>0.23760000000000001</v>
      </c>
      <c r="Q116" s="195">
        <f>Source!I341</f>
        <v>0.23760000000000001</v>
      </c>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c r="BQ116" s="195"/>
      <c r="BR116" s="195"/>
      <c r="BS116" s="195"/>
      <c r="BT116" s="195"/>
      <c r="BU116" s="195"/>
      <c r="BV116" s="195"/>
      <c r="BW116" s="195"/>
      <c r="BX116" s="195"/>
      <c r="BY116" s="195"/>
      <c r="BZ116" s="195"/>
      <c r="CA116" s="195"/>
      <c r="CB116" s="195"/>
      <c r="CC116" s="195"/>
      <c r="CD116" s="195"/>
      <c r="CE116" s="195"/>
      <c r="CF116" s="195"/>
      <c r="CG116" s="195"/>
      <c r="CH116" s="195"/>
      <c r="CI116" s="195"/>
      <c r="CJ116" s="195"/>
      <c r="CK116" s="195"/>
      <c r="CL116" s="195"/>
      <c r="CM116" s="195"/>
      <c r="CN116" s="195"/>
      <c r="CO116" s="195"/>
      <c r="CP116" s="195"/>
      <c r="CQ116" s="195"/>
      <c r="CR116" s="195"/>
      <c r="CS116" s="195"/>
      <c r="CT116" s="195"/>
      <c r="CU116" s="195"/>
      <c r="CV116" s="195"/>
      <c r="CW116" s="195"/>
      <c r="CX116" s="195"/>
      <c r="CY116" s="195"/>
      <c r="CZ116" s="195"/>
      <c r="DA116" s="195"/>
      <c r="DB116" s="195"/>
      <c r="DC116" s="195"/>
      <c r="DD116" s="195"/>
      <c r="DE116" s="195"/>
      <c r="DF116" s="195"/>
      <c r="DG116" s="195"/>
      <c r="DH116" s="195"/>
      <c r="DI116" s="195"/>
      <c r="DJ116" s="195"/>
      <c r="DK116" s="195"/>
      <c r="DL116" s="195"/>
      <c r="DM116" s="195"/>
      <c r="DN116" s="195"/>
      <c r="DO116" s="195"/>
      <c r="DP116" s="195"/>
      <c r="DQ116" s="195"/>
      <c r="DR116" s="195"/>
      <c r="DS116" s="195"/>
      <c r="DT116" s="195"/>
      <c r="DU116" s="195"/>
      <c r="DV116" s="195"/>
      <c r="DW116" s="195"/>
      <c r="DX116" s="195"/>
      <c r="DY116" s="195"/>
      <c r="DZ116" s="195"/>
      <c r="EA116" s="195"/>
      <c r="EB116" s="195"/>
      <c r="EC116" s="195"/>
      <c r="ED116" s="195"/>
      <c r="EE116" s="195"/>
      <c r="EF116" s="195"/>
      <c r="EG116" s="195"/>
      <c r="EH116" s="195"/>
      <c r="EI116" s="195"/>
      <c r="EJ116" s="195"/>
      <c r="EK116" s="195"/>
      <c r="EL116" s="195"/>
      <c r="EM116" s="195"/>
      <c r="EN116" s="195"/>
      <c r="EO116" s="195"/>
      <c r="EP116" s="195"/>
      <c r="EQ116" s="195"/>
      <c r="ER116" s="195"/>
      <c r="ES116" s="195"/>
      <c r="ET116" s="195"/>
      <c r="EU116" s="195"/>
      <c r="EV116" s="195"/>
      <c r="EW116" s="195"/>
      <c r="EX116" s="195"/>
      <c r="EY116" s="195"/>
      <c r="EZ116" s="195"/>
      <c r="FA116" s="195"/>
      <c r="FB116" s="195"/>
      <c r="FC116" s="195"/>
      <c r="FD116" s="195"/>
      <c r="FE116" s="195"/>
      <c r="FF116" s="195"/>
      <c r="FG116" s="195"/>
      <c r="FH116" s="195"/>
      <c r="FI116" s="195"/>
      <c r="FJ116" s="195"/>
      <c r="FK116" s="195"/>
      <c r="FL116" s="195"/>
      <c r="FM116" s="195"/>
      <c r="FN116" s="195"/>
      <c r="FO116" s="195"/>
      <c r="FP116" s="195"/>
      <c r="FQ116" s="195"/>
      <c r="FR116" s="195"/>
      <c r="FS116" s="195"/>
      <c r="FT116" s="195"/>
      <c r="FU116" s="195"/>
      <c r="FV116" s="195"/>
      <c r="FW116" s="195"/>
      <c r="FX116" s="195"/>
      <c r="FY116" s="195"/>
      <c r="FZ116" s="195"/>
      <c r="GA116" s="195"/>
      <c r="GB116" s="195"/>
      <c r="GC116" s="195"/>
      <c r="GD116" s="195"/>
      <c r="GE116" s="195"/>
      <c r="GF116" s="195"/>
      <c r="GG116" s="195"/>
      <c r="GH116" s="195"/>
      <c r="GI116" s="195"/>
      <c r="GJ116" s="195"/>
      <c r="GK116" s="195"/>
      <c r="GL116" s="195"/>
      <c r="GM116" s="195"/>
      <c r="GN116" s="195"/>
      <c r="GO116" s="195"/>
      <c r="GP116" s="195"/>
      <c r="GQ116" s="195"/>
      <c r="GR116" s="195"/>
      <c r="GS116" s="195"/>
      <c r="GT116" s="195"/>
      <c r="GU116" s="195"/>
      <c r="GV116" s="195"/>
      <c r="GW116" s="195"/>
      <c r="GX116" s="195"/>
      <c r="GY116" s="195"/>
      <c r="GZ116" s="195"/>
      <c r="HA116" s="195"/>
      <c r="HB116" s="195"/>
      <c r="HC116" s="195"/>
      <c r="HD116" s="195"/>
      <c r="HE116" s="195"/>
      <c r="HF116" s="195"/>
      <c r="HG116" s="195"/>
      <c r="HH116" s="195"/>
      <c r="HI116" s="195"/>
      <c r="HJ116" s="195"/>
      <c r="HK116" s="195"/>
      <c r="HL116" s="195"/>
      <c r="HM116" s="195"/>
      <c r="HN116" s="195"/>
      <c r="HO116" s="195"/>
      <c r="HP116" s="195"/>
      <c r="HQ116" s="195"/>
      <c r="HR116" s="195"/>
      <c r="HS116" s="195"/>
      <c r="HT116" s="195"/>
      <c r="HU116" s="195"/>
      <c r="HV116" s="195"/>
      <c r="HW116" s="195"/>
      <c r="HX116" s="195"/>
      <c r="HY116" s="195"/>
      <c r="HZ116" s="195"/>
      <c r="IA116" s="195"/>
      <c r="IB116" s="195"/>
      <c r="IC116" s="195"/>
      <c r="ID116" s="195"/>
      <c r="IE116" s="195"/>
      <c r="IF116" s="195"/>
      <c r="IG116" s="195"/>
      <c r="IH116" s="195"/>
      <c r="II116" s="195"/>
      <c r="IJ116" s="195"/>
      <c r="IK116" s="195"/>
      <c r="IL116" s="195"/>
      <c r="IM116" s="195"/>
      <c r="IN116" s="195"/>
      <c r="IO116" s="195"/>
      <c r="IP116" s="195"/>
      <c r="IQ116" s="195"/>
      <c r="IR116" s="195"/>
      <c r="IS116" s="195"/>
      <c r="IT116" s="195"/>
      <c r="IU116" s="195"/>
    </row>
    <row r="117" spans="1:255" s="43" customFormat="1" ht="60" x14ac:dyDescent="0.2">
      <c r="A117" s="202">
        <v>93</v>
      </c>
      <c r="B117" s="203" t="s">
        <v>1532</v>
      </c>
      <c r="C117" s="203" t="s">
        <v>678</v>
      </c>
      <c r="D117" s="203" t="s">
        <v>63</v>
      </c>
      <c r="E117" s="204">
        <f t="shared" si="9"/>
        <v>6.2569999999999987E-2</v>
      </c>
      <c r="F117" s="205">
        <f>ROUND( 11818.63, 2 )</f>
        <v>11818.63</v>
      </c>
      <c r="G117" s="205">
        <f t="shared" si="10"/>
        <v>739.49</v>
      </c>
      <c r="H117" s="209" t="s">
        <v>1592</v>
      </c>
      <c r="I117" s="209" t="s">
        <v>1447</v>
      </c>
      <c r="N117" s="195"/>
      <c r="O117" s="195">
        <f t="shared" si="11"/>
        <v>6.2569999999999987E-2</v>
      </c>
      <c r="P117" s="195">
        <f>Source!I515</f>
        <v>5.899999999999999E-2</v>
      </c>
      <c r="Q117" s="195">
        <f>Source!I702</f>
        <v>3.5699999999999998E-3</v>
      </c>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95"/>
      <c r="BZ117" s="195"/>
      <c r="CA117" s="195"/>
      <c r="CB117" s="195"/>
      <c r="CC117" s="195"/>
      <c r="CD117" s="195"/>
      <c r="CE117" s="195"/>
      <c r="CF117" s="195"/>
      <c r="CG117" s="195"/>
      <c r="CH117" s="195"/>
      <c r="CI117" s="195"/>
      <c r="CJ117" s="195"/>
      <c r="CK117" s="195"/>
      <c r="CL117" s="195"/>
      <c r="CM117" s="195"/>
      <c r="CN117" s="195"/>
      <c r="CO117" s="195"/>
      <c r="CP117" s="195"/>
      <c r="CQ117" s="195"/>
      <c r="CR117" s="195"/>
      <c r="CS117" s="195"/>
      <c r="CT117" s="195"/>
      <c r="CU117" s="195"/>
      <c r="CV117" s="195"/>
      <c r="CW117" s="195"/>
      <c r="CX117" s="195"/>
      <c r="CY117" s="195"/>
      <c r="CZ117" s="195"/>
      <c r="DA117" s="195"/>
      <c r="DB117" s="195"/>
      <c r="DC117" s="195"/>
      <c r="DD117" s="195"/>
      <c r="DE117" s="195"/>
      <c r="DF117" s="195"/>
      <c r="DG117" s="195"/>
      <c r="DH117" s="195"/>
      <c r="DI117" s="195"/>
      <c r="DJ117" s="195"/>
      <c r="DK117" s="195"/>
      <c r="DL117" s="195"/>
      <c r="DM117" s="195"/>
      <c r="DN117" s="195"/>
      <c r="DO117" s="195"/>
      <c r="DP117" s="195"/>
      <c r="DQ117" s="195"/>
      <c r="DR117" s="195"/>
      <c r="DS117" s="195"/>
      <c r="DT117" s="195"/>
      <c r="DU117" s="195"/>
      <c r="DV117" s="195"/>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c r="FO117" s="195"/>
      <c r="FP117" s="195"/>
      <c r="FQ117" s="195"/>
      <c r="FR117" s="195"/>
      <c r="FS117" s="195"/>
      <c r="FT117" s="195"/>
      <c r="FU117" s="195"/>
      <c r="FV117" s="195"/>
      <c r="FW117" s="195"/>
      <c r="FX117" s="195"/>
      <c r="FY117" s="195"/>
      <c r="FZ117" s="195"/>
      <c r="GA117" s="195"/>
      <c r="GB117" s="195"/>
      <c r="GC117" s="195"/>
      <c r="GD117" s="195"/>
      <c r="GE117" s="195"/>
      <c r="GF117" s="195"/>
      <c r="GG117" s="195"/>
      <c r="GH117" s="195"/>
      <c r="GI117" s="195"/>
      <c r="GJ117" s="195"/>
      <c r="GK117" s="195"/>
      <c r="GL117" s="195"/>
      <c r="GM117" s="195"/>
      <c r="GN117" s="195"/>
      <c r="GO117" s="195"/>
      <c r="GP117" s="195"/>
      <c r="GQ117" s="195"/>
      <c r="GR117" s="195"/>
      <c r="GS117" s="195"/>
      <c r="GT117" s="195"/>
      <c r="GU117" s="195"/>
      <c r="GV117" s="195"/>
      <c r="GW117" s="195"/>
      <c r="GX117" s="195"/>
      <c r="GY117" s="195"/>
      <c r="GZ117" s="195"/>
      <c r="HA117" s="195"/>
      <c r="HB117" s="195"/>
      <c r="HC117" s="195"/>
      <c r="HD117" s="195"/>
      <c r="HE117" s="195"/>
      <c r="HF117" s="195"/>
      <c r="HG117" s="195"/>
      <c r="HH117" s="195"/>
      <c r="HI117" s="195"/>
      <c r="HJ117" s="195"/>
      <c r="HK117" s="195"/>
      <c r="HL117" s="195"/>
      <c r="HM117" s="195"/>
      <c r="HN117" s="195"/>
      <c r="HO117" s="195"/>
      <c r="HP117" s="195"/>
      <c r="HQ117" s="195"/>
      <c r="HR117" s="195"/>
      <c r="HS117" s="195"/>
      <c r="HT117" s="195"/>
      <c r="HU117" s="195"/>
      <c r="HV117" s="195"/>
      <c r="HW117" s="195"/>
      <c r="HX117" s="195"/>
      <c r="HY117" s="195"/>
      <c r="HZ117" s="195"/>
      <c r="IA117" s="195"/>
      <c r="IB117" s="195"/>
      <c r="IC117" s="195"/>
      <c r="ID117" s="195"/>
      <c r="IE117" s="195"/>
      <c r="IF117" s="195"/>
      <c r="IG117" s="195"/>
      <c r="IH117" s="195"/>
      <c r="II117" s="195"/>
      <c r="IJ117" s="195"/>
      <c r="IK117" s="195"/>
      <c r="IL117" s="195"/>
      <c r="IM117" s="195"/>
      <c r="IN117" s="195"/>
      <c r="IO117" s="195"/>
      <c r="IP117" s="195"/>
      <c r="IQ117" s="195"/>
      <c r="IR117" s="195"/>
      <c r="IS117" s="195"/>
      <c r="IT117" s="195"/>
      <c r="IU117" s="195"/>
    </row>
    <row r="118" spans="1:255" s="43" customFormat="1" ht="24" x14ac:dyDescent="0.2">
      <c r="A118" s="202">
        <v>94</v>
      </c>
      <c r="B118" s="203" t="s">
        <v>1532</v>
      </c>
      <c r="C118" s="203" t="s">
        <v>324</v>
      </c>
      <c r="D118" s="203" t="s">
        <v>63</v>
      </c>
      <c r="E118" s="204">
        <f t="shared" si="9"/>
        <v>4.5199999999999997E-3</v>
      </c>
      <c r="F118" s="205">
        <f>ROUND( 11818.63, 2 )</f>
        <v>11818.63</v>
      </c>
      <c r="G118" s="205">
        <f t="shared" si="10"/>
        <v>53.42</v>
      </c>
      <c r="H118" s="209" t="s">
        <v>1592</v>
      </c>
      <c r="I118" s="209" t="s">
        <v>1447</v>
      </c>
      <c r="N118" s="195"/>
      <c r="O118" s="195">
        <f t="shared" si="11"/>
        <v>4.5199999999999997E-3</v>
      </c>
      <c r="P118" s="195">
        <f>Source!I171</f>
        <v>2.2599999999999999E-3</v>
      </c>
      <c r="Q118" s="195">
        <f>Source!I369</f>
        <v>2.2599999999999999E-3</v>
      </c>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c r="BQ118" s="195"/>
      <c r="BR118" s="195"/>
      <c r="BS118" s="195"/>
      <c r="BT118" s="195"/>
      <c r="BU118" s="195"/>
      <c r="BV118" s="195"/>
      <c r="BW118" s="195"/>
      <c r="BX118" s="195"/>
      <c r="BY118" s="195"/>
      <c r="BZ118" s="195"/>
      <c r="CA118" s="195"/>
      <c r="CB118" s="195"/>
      <c r="CC118" s="195"/>
      <c r="CD118" s="195"/>
      <c r="CE118" s="195"/>
      <c r="CF118" s="195"/>
      <c r="CG118" s="195"/>
      <c r="CH118" s="195"/>
      <c r="CI118" s="195"/>
      <c r="CJ118" s="195"/>
      <c r="CK118" s="195"/>
      <c r="CL118" s="195"/>
      <c r="CM118" s="195"/>
      <c r="CN118" s="195"/>
      <c r="CO118" s="195"/>
      <c r="CP118" s="195"/>
      <c r="CQ118" s="195"/>
      <c r="CR118" s="195"/>
      <c r="CS118" s="195"/>
      <c r="CT118" s="195"/>
      <c r="CU118" s="195"/>
      <c r="CV118" s="195"/>
      <c r="CW118" s="195"/>
      <c r="CX118" s="195"/>
      <c r="CY118" s="195"/>
      <c r="CZ118" s="195"/>
      <c r="DA118" s="195"/>
      <c r="DB118" s="195"/>
      <c r="DC118" s="195"/>
      <c r="DD118" s="195"/>
      <c r="DE118" s="195"/>
      <c r="DF118" s="195"/>
      <c r="DG118" s="195"/>
      <c r="DH118" s="195"/>
      <c r="DI118" s="195"/>
      <c r="DJ118" s="195"/>
      <c r="DK118" s="195"/>
      <c r="DL118" s="195"/>
      <c r="DM118" s="195"/>
      <c r="DN118" s="195"/>
      <c r="DO118" s="195"/>
      <c r="DP118" s="195"/>
      <c r="DQ118" s="195"/>
      <c r="DR118" s="195"/>
      <c r="DS118" s="195"/>
      <c r="DT118" s="195"/>
      <c r="DU118" s="195"/>
      <c r="DV118" s="195"/>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row>
    <row r="119" spans="1:255" s="43" customFormat="1" ht="12" x14ac:dyDescent="0.2">
      <c r="A119" s="202">
        <v>95</v>
      </c>
      <c r="B119" s="203" t="s">
        <v>1532</v>
      </c>
      <c r="C119" s="203" t="s">
        <v>741</v>
      </c>
      <c r="D119" s="203" t="s">
        <v>661</v>
      </c>
      <c r="E119" s="204">
        <f t="shared" si="9"/>
        <v>6.5</v>
      </c>
      <c r="F119" s="205">
        <f>ROUND( 129.53, 2 )</f>
        <v>129.53</v>
      </c>
      <c r="G119" s="205">
        <f t="shared" si="10"/>
        <v>841.95</v>
      </c>
      <c r="H119" s="209" t="s">
        <v>1626</v>
      </c>
      <c r="I119" s="209" t="s">
        <v>1447</v>
      </c>
      <c r="N119" s="195"/>
      <c r="O119" s="195">
        <f t="shared" si="11"/>
        <v>6.5</v>
      </c>
      <c r="P119" s="195">
        <f>Source!I547</f>
        <v>4</v>
      </c>
      <c r="Q119" s="195">
        <f>Source!I734</f>
        <v>2.5</v>
      </c>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c r="BJ119" s="195"/>
      <c r="BK119" s="195"/>
      <c r="BL119" s="195"/>
      <c r="BM119" s="195"/>
      <c r="BN119" s="195"/>
      <c r="BO119" s="195"/>
      <c r="BP119" s="195"/>
      <c r="BQ119" s="195"/>
      <c r="BR119" s="195"/>
      <c r="BS119" s="195"/>
      <c r="BT119" s="195"/>
      <c r="BU119" s="195"/>
      <c r="BV119" s="195"/>
      <c r="BW119" s="195"/>
      <c r="BX119" s="195"/>
      <c r="BY119" s="195"/>
      <c r="BZ119" s="195"/>
      <c r="CA119" s="195"/>
      <c r="CB119" s="195"/>
      <c r="CC119" s="195"/>
      <c r="CD119" s="195"/>
      <c r="CE119" s="195"/>
      <c r="CF119" s="195"/>
      <c r="CG119" s="195"/>
      <c r="CH119" s="195"/>
      <c r="CI119" s="195"/>
      <c r="CJ119" s="195"/>
      <c r="CK119" s="195"/>
      <c r="CL119" s="195"/>
      <c r="CM119" s="195"/>
      <c r="CN119" s="195"/>
      <c r="CO119" s="195"/>
      <c r="CP119" s="195"/>
      <c r="CQ119" s="195"/>
      <c r="CR119" s="195"/>
      <c r="CS119" s="195"/>
      <c r="CT119" s="195"/>
      <c r="CU119" s="195"/>
      <c r="CV119" s="195"/>
      <c r="CW119" s="195"/>
      <c r="CX119" s="195"/>
      <c r="CY119" s="195"/>
      <c r="CZ119" s="195"/>
      <c r="DA119" s="195"/>
      <c r="DB119" s="195"/>
      <c r="DC119" s="195"/>
      <c r="DD119" s="195"/>
      <c r="DE119" s="195"/>
      <c r="DF119" s="195"/>
      <c r="DG119" s="195"/>
      <c r="DH119" s="195"/>
      <c r="DI119" s="195"/>
      <c r="DJ119" s="195"/>
      <c r="DK119" s="195"/>
      <c r="DL119" s="195"/>
      <c r="DM119" s="195"/>
      <c r="DN119" s="195"/>
      <c r="DO119" s="195"/>
      <c r="DP119" s="195"/>
      <c r="DQ119" s="195"/>
      <c r="DR119" s="195"/>
      <c r="DS119" s="195"/>
      <c r="DT119" s="195"/>
      <c r="DU119" s="195"/>
      <c r="DV119" s="195"/>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row>
    <row r="120" spans="1:255" s="43" customFormat="1" ht="12" x14ac:dyDescent="0.2">
      <c r="A120" s="202">
        <v>96</v>
      </c>
      <c r="B120" s="203" t="s">
        <v>1532</v>
      </c>
      <c r="C120" s="203" t="s">
        <v>674</v>
      </c>
      <c r="D120" s="203" t="s">
        <v>63</v>
      </c>
      <c r="E120" s="204">
        <f t="shared" si="9"/>
        <v>0.24</v>
      </c>
      <c r="F120" s="205">
        <f>ROUND( 14354.27, 2 )</f>
        <v>14354.27</v>
      </c>
      <c r="G120" s="205">
        <f t="shared" si="10"/>
        <v>3445.02</v>
      </c>
      <c r="H120" s="209" t="s">
        <v>1621</v>
      </c>
      <c r="I120" s="209" t="s">
        <v>1447</v>
      </c>
      <c r="N120" s="195"/>
      <c r="O120" s="195">
        <f t="shared" si="11"/>
        <v>0.24</v>
      </c>
      <c r="P120" s="195">
        <f>Source!I513</f>
        <v>0.15</v>
      </c>
      <c r="Q120" s="195">
        <f>Source!I700</f>
        <v>0.09</v>
      </c>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5"/>
      <c r="AR120" s="195"/>
      <c r="AS120" s="195"/>
      <c r="AT120" s="195"/>
      <c r="AU120" s="195"/>
      <c r="AV120" s="195"/>
      <c r="AW120" s="195"/>
      <c r="AX120" s="195"/>
      <c r="AY120" s="195"/>
      <c r="AZ120" s="195"/>
      <c r="BA120" s="195"/>
      <c r="BB120" s="195"/>
      <c r="BC120" s="195"/>
      <c r="BD120" s="195"/>
      <c r="BE120" s="195"/>
      <c r="BF120" s="195"/>
      <c r="BG120" s="195"/>
      <c r="BH120" s="195"/>
      <c r="BI120" s="195"/>
      <c r="BJ120" s="195"/>
      <c r="BK120" s="195"/>
      <c r="BL120" s="195"/>
      <c r="BM120" s="195"/>
      <c r="BN120" s="195"/>
      <c r="BO120" s="195"/>
      <c r="BP120" s="195"/>
      <c r="BQ120" s="195"/>
      <c r="BR120" s="195"/>
      <c r="BS120" s="195"/>
      <c r="BT120" s="195"/>
      <c r="BU120" s="195"/>
      <c r="BV120" s="195"/>
      <c r="BW120" s="195"/>
      <c r="BX120" s="195"/>
      <c r="BY120" s="195"/>
      <c r="BZ120" s="195"/>
      <c r="CA120" s="195"/>
      <c r="CB120" s="195"/>
      <c r="CC120" s="195"/>
      <c r="CD120" s="195"/>
      <c r="CE120" s="195"/>
      <c r="CF120" s="195"/>
      <c r="CG120" s="195"/>
      <c r="CH120" s="195"/>
      <c r="CI120" s="195"/>
      <c r="CJ120" s="195"/>
      <c r="CK120" s="195"/>
      <c r="CL120" s="195"/>
      <c r="CM120" s="195"/>
      <c r="CN120" s="195"/>
      <c r="CO120" s="195"/>
      <c r="CP120" s="195"/>
      <c r="CQ120" s="195"/>
      <c r="CR120" s="195"/>
      <c r="CS120" s="195"/>
      <c r="CT120" s="195"/>
      <c r="CU120" s="195"/>
      <c r="CV120" s="195"/>
      <c r="CW120" s="195"/>
      <c r="CX120" s="195"/>
      <c r="CY120" s="195"/>
      <c r="CZ120" s="195"/>
      <c r="DA120" s="195"/>
      <c r="DB120" s="195"/>
      <c r="DC120" s="195"/>
      <c r="DD120" s="195"/>
      <c r="DE120" s="195"/>
      <c r="DF120" s="195"/>
      <c r="DG120" s="195"/>
      <c r="DH120" s="195"/>
      <c r="DI120" s="195"/>
      <c r="DJ120" s="195"/>
      <c r="DK120" s="195"/>
      <c r="DL120" s="195"/>
      <c r="DM120" s="195"/>
      <c r="DN120" s="195"/>
      <c r="DO120" s="195"/>
      <c r="DP120" s="195"/>
      <c r="DQ120" s="195"/>
      <c r="DR120" s="195"/>
      <c r="DS120" s="195"/>
      <c r="DT120" s="195"/>
      <c r="DU120" s="195"/>
      <c r="DV120" s="195"/>
      <c r="DW120" s="195"/>
      <c r="DX120" s="195"/>
      <c r="DY120" s="195"/>
      <c r="DZ120" s="195"/>
      <c r="EA120" s="195"/>
      <c r="EB120" s="195"/>
      <c r="EC120" s="195"/>
      <c r="ED120" s="195"/>
      <c r="EE120" s="195"/>
      <c r="EF120" s="195"/>
      <c r="EG120" s="195"/>
      <c r="EH120" s="195"/>
      <c r="EI120" s="195"/>
      <c r="EJ120" s="195"/>
      <c r="EK120" s="195"/>
      <c r="EL120" s="195"/>
      <c r="EM120" s="195"/>
      <c r="EN120" s="195"/>
      <c r="EO120" s="195"/>
      <c r="EP120" s="195"/>
      <c r="EQ120" s="195"/>
      <c r="ER120" s="195"/>
      <c r="ES120" s="195"/>
      <c r="ET120" s="195"/>
      <c r="EU120" s="195"/>
      <c r="EV120" s="195"/>
      <c r="EW120" s="195"/>
      <c r="EX120" s="195"/>
      <c r="EY120" s="195"/>
      <c r="EZ120" s="195"/>
      <c r="FA120" s="195"/>
      <c r="FB120" s="195"/>
      <c r="FC120" s="195"/>
      <c r="FD120" s="195"/>
      <c r="FE120" s="195"/>
      <c r="FF120" s="195"/>
      <c r="FG120" s="195"/>
      <c r="FH120" s="195"/>
      <c r="FI120" s="195"/>
      <c r="FJ120" s="195"/>
      <c r="FK120" s="195"/>
      <c r="FL120" s="195"/>
      <c r="FM120" s="195"/>
      <c r="FN120" s="195"/>
      <c r="FO120" s="195"/>
      <c r="FP120" s="195"/>
      <c r="FQ120" s="195"/>
      <c r="FR120" s="195"/>
      <c r="FS120" s="195"/>
      <c r="FT120" s="195"/>
      <c r="FU120" s="195"/>
      <c r="FV120" s="195"/>
      <c r="FW120" s="195"/>
      <c r="FX120" s="195"/>
      <c r="FY120" s="195"/>
      <c r="FZ120" s="195"/>
      <c r="GA120" s="195"/>
      <c r="GB120" s="195"/>
      <c r="GC120" s="195"/>
      <c r="GD120" s="195"/>
      <c r="GE120" s="195"/>
      <c r="GF120" s="195"/>
      <c r="GG120" s="195"/>
      <c r="GH120" s="195"/>
      <c r="GI120" s="195"/>
      <c r="GJ120" s="195"/>
      <c r="GK120" s="195"/>
      <c r="GL120" s="195"/>
      <c r="GM120" s="195"/>
      <c r="GN120" s="195"/>
      <c r="GO120" s="195"/>
      <c r="GP120" s="195"/>
      <c r="GQ120" s="195"/>
      <c r="GR120" s="195"/>
      <c r="GS120" s="195"/>
      <c r="GT120" s="195"/>
      <c r="GU120" s="195"/>
      <c r="GV120" s="195"/>
      <c r="GW120" s="195"/>
      <c r="GX120" s="195"/>
      <c r="GY120" s="195"/>
      <c r="GZ120" s="195"/>
      <c r="HA120" s="195"/>
      <c r="HB120" s="195"/>
      <c r="HC120" s="195"/>
      <c r="HD120" s="195"/>
      <c r="HE120" s="195"/>
      <c r="HF120" s="195"/>
      <c r="HG120" s="195"/>
      <c r="HH120" s="195"/>
      <c r="HI120" s="195"/>
      <c r="HJ120" s="195"/>
      <c r="HK120" s="195"/>
      <c r="HL120" s="195"/>
      <c r="HM120" s="195"/>
      <c r="HN120" s="195"/>
      <c r="HO120" s="195"/>
      <c r="HP120" s="195"/>
      <c r="HQ120" s="195"/>
      <c r="HR120" s="195"/>
      <c r="HS120" s="195"/>
      <c r="HT120" s="195"/>
      <c r="HU120" s="195"/>
      <c r="HV120" s="195"/>
      <c r="HW120" s="195"/>
      <c r="HX120" s="195"/>
      <c r="HY120" s="195"/>
      <c r="HZ120" s="195"/>
      <c r="IA120" s="195"/>
      <c r="IB120" s="195"/>
      <c r="IC120" s="195"/>
      <c r="ID120" s="195"/>
      <c r="IE120" s="195"/>
      <c r="IF120" s="195"/>
      <c r="IG120" s="195"/>
      <c r="IH120" s="195"/>
      <c r="II120" s="195"/>
      <c r="IJ120" s="195"/>
      <c r="IK120" s="195"/>
      <c r="IL120" s="195"/>
      <c r="IM120" s="195"/>
      <c r="IN120" s="195"/>
      <c r="IO120" s="195"/>
      <c r="IP120" s="195"/>
      <c r="IQ120" s="195"/>
      <c r="IR120" s="195"/>
      <c r="IS120" s="195"/>
      <c r="IT120" s="195"/>
      <c r="IU120" s="195"/>
    </row>
    <row r="121" spans="1:255" s="43" customFormat="1" ht="24" x14ac:dyDescent="0.2">
      <c r="A121" s="202">
        <v>97</v>
      </c>
      <c r="B121" s="203" t="s">
        <v>1532</v>
      </c>
      <c r="C121" s="203" t="s">
        <v>125</v>
      </c>
      <c r="D121" s="203" t="s">
        <v>43</v>
      </c>
      <c r="E121" s="204">
        <f t="shared" si="9"/>
        <v>57</v>
      </c>
      <c r="F121" s="205">
        <f>ROUND( 1514.04, 2 )</f>
        <v>1514.04</v>
      </c>
      <c r="G121" s="205">
        <f t="shared" si="10"/>
        <v>86300.28</v>
      </c>
      <c r="H121" s="209" t="s">
        <v>1573</v>
      </c>
      <c r="I121" s="209" t="s">
        <v>1447</v>
      </c>
      <c r="N121" s="195"/>
      <c r="O121" s="195">
        <f t="shared" si="11"/>
        <v>57</v>
      </c>
      <c r="P121" s="195">
        <f>Source!I74</f>
        <v>27</v>
      </c>
      <c r="Q121" s="195">
        <f>Source!I268</f>
        <v>30</v>
      </c>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c r="BJ121" s="195"/>
      <c r="BK121" s="195"/>
      <c r="BL121" s="195"/>
      <c r="BM121" s="195"/>
      <c r="BN121" s="195"/>
      <c r="BO121" s="195"/>
      <c r="BP121" s="195"/>
      <c r="BQ121" s="195"/>
      <c r="BR121" s="195"/>
      <c r="BS121" s="195"/>
      <c r="BT121" s="195"/>
      <c r="BU121" s="195"/>
      <c r="BV121" s="195"/>
      <c r="BW121" s="195"/>
      <c r="BX121" s="195"/>
      <c r="BY121" s="195"/>
      <c r="BZ121" s="195"/>
      <c r="CA121" s="195"/>
      <c r="CB121" s="195"/>
      <c r="CC121" s="195"/>
      <c r="CD121" s="195"/>
      <c r="CE121" s="195"/>
      <c r="CF121" s="195"/>
      <c r="CG121" s="195"/>
      <c r="CH121" s="195"/>
      <c r="CI121" s="195"/>
      <c r="CJ121" s="195"/>
      <c r="CK121" s="195"/>
      <c r="CL121" s="195"/>
      <c r="CM121" s="195"/>
      <c r="CN121" s="195"/>
      <c r="CO121" s="195"/>
      <c r="CP121" s="195"/>
      <c r="CQ121" s="195"/>
      <c r="CR121" s="195"/>
      <c r="CS121" s="195"/>
      <c r="CT121" s="195"/>
      <c r="CU121" s="195"/>
      <c r="CV121" s="195"/>
      <c r="CW121" s="195"/>
      <c r="CX121" s="195"/>
      <c r="CY121" s="195"/>
      <c r="CZ121" s="195"/>
      <c r="DA121" s="195"/>
      <c r="DB121" s="195"/>
      <c r="DC121" s="195"/>
      <c r="DD121" s="195"/>
      <c r="DE121" s="195"/>
      <c r="DF121" s="195"/>
      <c r="DG121" s="195"/>
      <c r="DH121" s="195"/>
      <c r="DI121" s="195"/>
      <c r="DJ121" s="195"/>
      <c r="DK121" s="195"/>
      <c r="DL121" s="195"/>
      <c r="DM121" s="195"/>
      <c r="DN121" s="195"/>
      <c r="DO121" s="195"/>
      <c r="DP121" s="195"/>
      <c r="DQ121" s="195"/>
      <c r="DR121" s="195"/>
      <c r="DS121" s="195"/>
      <c r="DT121" s="195"/>
      <c r="DU121" s="195"/>
      <c r="DV121" s="195"/>
      <c r="DW121" s="195"/>
      <c r="DX121" s="195"/>
      <c r="DY121" s="195"/>
      <c r="DZ121" s="195"/>
      <c r="EA121" s="195"/>
      <c r="EB121" s="195"/>
      <c r="EC121" s="195"/>
      <c r="ED121" s="195"/>
      <c r="EE121" s="195"/>
      <c r="EF121" s="195"/>
      <c r="EG121" s="195"/>
      <c r="EH121" s="195"/>
      <c r="EI121" s="195"/>
      <c r="EJ121" s="195"/>
      <c r="EK121" s="195"/>
      <c r="EL121" s="195"/>
      <c r="EM121" s="195"/>
      <c r="EN121" s="195"/>
      <c r="EO121" s="195"/>
      <c r="EP121" s="195"/>
      <c r="EQ121" s="195"/>
      <c r="ER121" s="195"/>
      <c r="ES121" s="195"/>
      <c r="ET121" s="195"/>
      <c r="EU121" s="195"/>
      <c r="EV121" s="195"/>
      <c r="EW121" s="195"/>
      <c r="EX121" s="195"/>
      <c r="EY121" s="195"/>
      <c r="EZ121" s="195"/>
      <c r="FA121" s="195"/>
      <c r="FB121" s="195"/>
      <c r="FC121" s="195"/>
      <c r="FD121" s="195"/>
      <c r="FE121" s="195"/>
      <c r="FF121" s="195"/>
      <c r="FG121" s="195"/>
      <c r="FH121" s="195"/>
      <c r="FI121" s="195"/>
      <c r="FJ121" s="195"/>
      <c r="FK121" s="195"/>
      <c r="FL121" s="195"/>
      <c r="FM121" s="195"/>
      <c r="FN121" s="195"/>
      <c r="FO121" s="195"/>
      <c r="FP121" s="195"/>
      <c r="FQ121" s="195"/>
      <c r="FR121" s="195"/>
      <c r="FS121" s="195"/>
      <c r="FT121" s="195"/>
      <c r="FU121" s="195"/>
      <c r="FV121" s="195"/>
      <c r="FW121" s="195"/>
      <c r="FX121" s="195"/>
      <c r="FY121" s="195"/>
      <c r="FZ121" s="195"/>
      <c r="GA121" s="195"/>
      <c r="GB121" s="195"/>
      <c r="GC121" s="195"/>
      <c r="GD121" s="195"/>
      <c r="GE121" s="195"/>
      <c r="GF121" s="195"/>
      <c r="GG121" s="195"/>
      <c r="GH121" s="195"/>
      <c r="GI121" s="195"/>
      <c r="GJ121" s="195"/>
      <c r="GK121" s="195"/>
      <c r="GL121" s="195"/>
      <c r="GM121" s="195"/>
      <c r="GN121" s="195"/>
      <c r="GO121" s="195"/>
      <c r="GP121" s="195"/>
      <c r="GQ121" s="195"/>
      <c r="GR121" s="195"/>
      <c r="GS121" s="195"/>
      <c r="GT121" s="195"/>
      <c r="GU121" s="195"/>
      <c r="GV121" s="195"/>
      <c r="GW121" s="195"/>
      <c r="GX121" s="195"/>
      <c r="GY121" s="195"/>
      <c r="GZ121" s="195"/>
      <c r="HA121" s="195"/>
      <c r="HB121" s="195"/>
      <c r="HC121" s="195"/>
      <c r="HD121" s="195"/>
      <c r="HE121" s="195"/>
      <c r="HF121" s="195"/>
      <c r="HG121" s="195"/>
      <c r="HH121" s="195"/>
      <c r="HI121" s="195"/>
      <c r="HJ121" s="195"/>
      <c r="HK121" s="195"/>
      <c r="HL121" s="195"/>
      <c r="HM121" s="195"/>
      <c r="HN121" s="195"/>
      <c r="HO121" s="195"/>
      <c r="HP121" s="195"/>
      <c r="HQ121" s="195"/>
      <c r="HR121" s="195"/>
      <c r="HS121" s="195"/>
      <c r="HT121" s="195"/>
      <c r="HU121" s="195"/>
      <c r="HV121" s="195"/>
      <c r="HW121" s="195"/>
      <c r="HX121" s="195"/>
      <c r="HY121" s="195"/>
      <c r="HZ121" s="195"/>
      <c r="IA121" s="195"/>
      <c r="IB121" s="195"/>
      <c r="IC121" s="195"/>
      <c r="ID121" s="195"/>
      <c r="IE121" s="195"/>
      <c r="IF121" s="195"/>
      <c r="IG121" s="195"/>
      <c r="IH121" s="195"/>
      <c r="II121" s="195"/>
      <c r="IJ121" s="195"/>
      <c r="IK121" s="195"/>
      <c r="IL121" s="195"/>
      <c r="IM121" s="195"/>
      <c r="IN121" s="195"/>
      <c r="IO121" s="195"/>
      <c r="IP121" s="195"/>
      <c r="IQ121" s="195"/>
      <c r="IR121" s="195"/>
      <c r="IS121" s="195"/>
      <c r="IT121" s="195"/>
      <c r="IU121" s="195"/>
    </row>
    <row r="122" spans="1:255" s="43" customFormat="1" ht="24" x14ac:dyDescent="0.2">
      <c r="A122" s="202">
        <v>98</v>
      </c>
      <c r="B122" s="203" t="s">
        <v>1532</v>
      </c>
      <c r="C122" s="203" t="s">
        <v>261</v>
      </c>
      <c r="D122" s="203" t="s">
        <v>63</v>
      </c>
      <c r="E122" s="204">
        <f t="shared" si="9"/>
        <v>0.49399999999999999</v>
      </c>
      <c r="F122" s="205">
        <f>ROUND( 15757.58, 2 )</f>
        <v>15757.58</v>
      </c>
      <c r="G122" s="205">
        <f t="shared" si="10"/>
        <v>7784.24</v>
      </c>
      <c r="H122" s="209" t="s">
        <v>1589</v>
      </c>
      <c r="I122" s="209" t="s">
        <v>1447</v>
      </c>
      <c r="N122" s="195"/>
      <c r="O122" s="195">
        <f t="shared" si="11"/>
        <v>0.49399999999999999</v>
      </c>
      <c r="P122" s="195">
        <f>Source!I129</f>
        <v>0.247</v>
      </c>
      <c r="Q122" s="195">
        <f>Source!I327</f>
        <v>0.247</v>
      </c>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c r="DP122" s="195"/>
      <c r="DQ122" s="195"/>
      <c r="DR122" s="195"/>
      <c r="DS122" s="195"/>
      <c r="DT122" s="195"/>
      <c r="DU122" s="195"/>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row>
    <row r="123" spans="1:255" s="43" customFormat="1" ht="36" x14ac:dyDescent="0.2">
      <c r="A123" s="202">
        <v>99</v>
      </c>
      <c r="B123" s="203" t="s">
        <v>1532</v>
      </c>
      <c r="C123" s="203" t="s">
        <v>712</v>
      </c>
      <c r="D123" s="203" t="s">
        <v>63</v>
      </c>
      <c r="E123" s="204">
        <f t="shared" si="9"/>
        <v>3.6159999999999998E-2</v>
      </c>
      <c r="F123" s="205">
        <f>ROUND( 14744.52, 2 )</f>
        <v>14744.52</v>
      </c>
      <c r="G123" s="205">
        <f t="shared" si="10"/>
        <v>533.16</v>
      </c>
      <c r="H123" s="209" t="s">
        <v>1583</v>
      </c>
      <c r="I123" s="209" t="s">
        <v>1447</v>
      </c>
      <c r="N123" s="195"/>
      <c r="O123" s="195">
        <f t="shared" si="11"/>
        <v>3.6159999999999998E-2</v>
      </c>
      <c r="P123" s="195">
        <f>Source!I533</f>
        <v>2.2599999999999999E-2</v>
      </c>
      <c r="Q123" s="195">
        <f>Source!I720</f>
        <v>1.3559999999999999E-2</v>
      </c>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5"/>
      <c r="CL123" s="195"/>
      <c r="CM123" s="195"/>
      <c r="CN123" s="195"/>
      <c r="CO123" s="195"/>
      <c r="CP123" s="195"/>
      <c r="CQ123" s="195"/>
      <c r="CR123" s="195"/>
      <c r="CS123" s="195"/>
      <c r="CT123" s="195"/>
      <c r="CU123" s="195"/>
      <c r="CV123" s="195"/>
      <c r="CW123" s="195"/>
      <c r="CX123" s="195"/>
      <c r="CY123" s="195"/>
      <c r="CZ123" s="195"/>
      <c r="DA123" s="195"/>
      <c r="DB123" s="195"/>
      <c r="DC123" s="195"/>
      <c r="DD123" s="195"/>
      <c r="DE123" s="195"/>
      <c r="DF123" s="195"/>
      <c r="DG123" s="195"/>
      <c r="DH123" s="195"/>
      <c r="DI123" s="195"/>
      <c r="DJ123" s="195"/>
      <c r="DK123" s="195"/>
      <c r="DL123" s="195"/>
      <c r="DM123" s="195"/>
      <c r="DN123" s="195"/>
      <c r="DO123" s="195"/>
      <c r="DP123" s="195"/>
      <c r="DQ123" s="195"/>
      <c r="DR123" s="195"/>
      <c r="DS123" s="195"/>
      <c r="DT123" s="195"/>
      <c r="DU123" s="195"/>
      <c r="DV123" s="195"/>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c r="FO123" s="195"/>
      <c r="FP123" s="195"/>
      <c r="FQ123" s="195"/>
      <c r="FR123" s="195"/>
      <c r="FS123" s="195"/>
      <c r="FT123" s="195"/>
      <c r="FU123" s="195"/>
      <c r="FV123" s="195"/>
      <c r="FW123" s="195"/>
      <c r="FX123" s="195"/>
      <c r="FY123" s="195"/>
      <c r="FZ123" s="195"/>
      <c r="GA123" s="195"/>
      <c r="GB123" s="195"/>
      <c r="GC123" s="195"/>
      <c r="GD123" s="195"/>
      <c r="GE123" s="195"/>
      <c r="GF123" s="195"/>
      <c r="GG123" s="195"/>
      <c r="GH123" s="195"/>
      <c r="GI123" s="195"/>
      <c r="GJ123" s="195"/>
      <c r="GK123" s="195"/>
      <c r="GL123" s="195"/>
      <c r="GM123" s="195"/>
      <c r="GN123" s="195"/>
      <c r="GO123" s="195"/>
      <c r="GP123" s="195"/>
      <c r="GQ123" s="195"/>
      <c r="GR123" s="195"/>
      <c r="GS123" s="195"/>
      <c r="GT123" s="195"/>
      <c r="GU123" s="195"/>
      <c r="GV123" s="195"/>
      <c r="GW123" s="195"/>
      <c r="GX123" s="195"/>
      <c r="GY123" s="195"/>
      <c r="GZ123" s="195"/>
      <c r="HA123" s="195"/>
      <c r="HB123" s="195"/>
      <c r="HC123" s="195"/>
      <c r="HD123" s="195"/>
      <c r="HE123" s="195"/>
      <c r="HF123" s="195"/>
      <c r="HG123" s="195"/>
      <c r="HH123" s="195"/>
      <c r="HI123" s="195"/>
      <c r="HJ123" s="195"/>
      <c r="HK123" s="195"/>
      <c r="HL123" s="195"/>
      <c r="HM123" s="195"/>
      <c r="HN123" s="195"/>
      <c r="HO123" s="195"/>
      <c r="HP123" s="195"/>
      <c r="HQ123" s="195"/>
      <c r="HR123" s="195"/>
      <c r="HS123" s="195"/>
      <c r="HT123" s="195"/>
      <c r="HU123" s="195"/>
      <c r="HV123" s="195"/>
      <c r="HW123" s="195"/>
      <c r="HX123" s="195"/>
      <c r="HY123" s="195"/>
      <c r="HZ123" s="195"/>
      <c r="IA123" s="195"/>
      <c r="IB123" s="195"/>
      <c r="IC123" s="195"/>
      <c r="ID123" s="195"/>
      <c r="IE123" s="195"/>
      <c r="IF123" s="195"/>
      <c r="IG123" s="195"/>
      <c r="IH123" s="195"/>
      <c r="II123" s="195"/>
      <c r="IJ123" s="195"/>
      <c r="IK123" s="195"/>
      <c r="IL123" s="195"/>
      <c r="IM123" s="195"/>
      <c r="IN123" s="195"/>
      <c r="IO123" s="195"/>
      <c r="IP123" s="195"/>
      <c r="IQ123" s="195"/>
      <c r="IR123" s="195"/>
      <c r="IS123" s="195"/>
      <c r="IT123" s="195"/>
      <c r="IU123" s="195"/>
    </row>
    <row r="124" spans="1:255" s="43" customFormat="1" ht="24" x14ac:dyDescent="0.2">
      <c r="A124" s="202">
        <v>100</v>
      </c>
      <c r="B124" s="203" t="s">
        <v>1532</v>
      </c>
      <c r="C124" s="203" t="s">
        <v>198</v>
      </c>
      <c r="D124" s="203" t="s">
        <v>63</v>
      </c>
      <c r="E124" s="204">
        <f t="shared" si="9"/>
        <v>2.3E-2</v>
      </c>
      <c r="F124" s="205">
        <f>ROUND( 14744.52, 2 )</f>
        <v>14744.52</v>
      </c>
      <c r="G124" s="205">
        <f t="shared" si="10"/>
        <v>339.12</v>
      </c>
      <c r="H124" s="209" t="s">
        <v>1583</v>
      </c>
      <c r="I124" s="209" t="s">
        <v>1447</v>
      </c>
      <c r="N124" s="195"/>
      <c r="O124" s="195">
        <f t="shared" si="11"/>
        <v>2.3E-2</v>
      </c>
      <c r="P124" s="195">
        <f>Source!I105</f>
        <v>1.15E-2</v>
      </c>
      <c r="Q124" s="195">
        <f>Source!I303</f>
        <v>1.15E-2</v>
      </c>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c r="BJ124" s="195"/>
      <c r="BK124" s="195"/>
      <c r="BL124" s="195"/>
      <c r="BM124" s="195"/>
      <c r="BN124" s="195"/>
      <c r="BO124" s="195"/>
      <c r="BP124" s="195"/>
      <c r="BQ124" s="195"/>
      <c r="BR124" s="195"/>
      <c r="BS124" s="195"/>
      <c r="BT124" s="195"/>
      <c r="BU124" s="195"/>
      <c r="BV124" s="195"/>
      <c r="BW124" s="195"/>
      <c r="BX124" s="195"/>
      <c r="BY124" s="195"/>
      <c r="BZ124" s="195"/>
      <c r="CA124" s="195"/>
      <c r="CB124" s="195"/>
      <c r="CC124" s="195"/>
      <c r="CD124" s="195"/>
      <c r="CE124" s="195"/>
      <c r="CF124" s="195"/>
      <c r="CG124" s="195"/>
      <c r="CH124" s="195"/>
      <c r="CI124" s="195"/>
      <c r="CJ124" s="195"/>
      <c r="CK124" s="195"/>
      <c r="CL124" s="195"/>
      <c r="CM124" s="195"/>
      <c r="CN124" s="195"/>
      <c r="CO124" s="195"/>
      <c r="CP124" s="195"/>
      <c r="CQ124" s="195"/>
      <c r="CR124" s="195"/>
      <c r="CS124" s="195"/>
      <c r="CT124" s="195"/>
      <c r="CU124" s="195"/>
      <c r="CV124" s="195"/>
      <c r="CW124" s="195"/>
      <c r="CX124" s="195"/>
      <c r="CY124" s="195"/>
      <c r="CZ124" s="195"/>
      <c r="DA124" s="195"/>
      <c r="DB124" s="195"/>
      <c r="DC124" s="195"/>
      <c r="DD124" s="195"/>
      <c r="DE124" s="195"/>
      <c r="DF124" s="195"/>
      <c r="DG124" s="195"/>
      <c r="DH124" s="195"/>
      <c r="DI124" s="195"/>
      <c r="DJ124" s="195"/>
      <c r="DK124" s="195"/>
      <c r="DL124" s="195"/>
      <c r="DM124" s="195"/>
      <c r="DN124" s="195"/>
      <c r="DO124" s="195"/>
      <c r="DP124" s="195"/>
      <c r="DQ124" s="195"/>
      <c r="DR124" s="195"/>
      <c r="DS124" s="195"/>
      <c r="DT124" s="195"/>
      <c r="DU124" s="195"/>
      <c r="DV124" s="195"/>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195"/>
      <c r="GO124" s="195"/>
      <c r="GP124" s="195"/>
      <c r="GQ124" s="195"/>
      <c r="GR124" s="195"/>
      <c r="GS124" s="195"/>
      <c r="GT124" s="195"/>
      <c r="GU124" s="195"/>
      <c r="GV124" s="195"/>
      <c r="GW124" s="195"/>
      <c r="GX124" s="195"/>
      <c r="GY124" s="195"/>
      <c r="GZ124" s="195"/>
      <c r="HA124" s="195"/>
      <c r="HB124" s="195"/>
      <c r="HC124" s="195"/>
      <c r="HD124" s="195"/>
      <c r="HE124" s="195"/>
      <c r="HF124" s="195"/>
      <c r="HG124" s="195"/>
      <c r="HH124" s="195"/>
      <c r="HI124" s="195"/>
      <c r="HJ124" s="195"/>
      <c r="HK124" s="195"/>
      <c r="HL124" s="195"/>
      <c r="HM124" s="195"/>
      <c r="HN124" s="195"/>
      <c r="HO124" s="195"/>
      <c r="HP124" s="195"/>
      <c r="HQ124" s="195"/>
      <c r="HR124" s="195"/>
      <c r="HS124" s="195"/>
      <c r="HT124" s="195"/>
      <c r="HU124" s="195"/>
      <c r="HV124" s="195"/>
      <c r="HW124" s="195"/>
      <c r="HX124" s="195"/>
      <c r="HY124" s="195"/>
      <c r="HZ124" s="195"/>
      <c r="IA124" s="195"/>
      <c r="IB124" s="195"/>
      <c r="IC124" s="195"/>
      <c r="ID124" s="195"/>
      <c r="IE124" s="195"/>
      <c r="IF124" s="195"/>
      <c r="IG124" s="195"/>
      <c r="IH124" s="195"/>
      <c r="II124" s="195"/>
      <c r="IJ124" s="195"/>
      <c r="IK124" s="195"/>
      <c r="IL124" s="195"/>
      <c r="IM124" s="195"/>
      <c r="IN124" s="195"/>
      <c r="IO124" s="195"/>
      <c r="IP124" s="195"/>
      <c r="IQ124" s="195"/>
      <c r="IR124" s="195"/>
      <c r="IS124" s="195"/>
      <c r="IT124" s="195"/>
      <c r="IU124" s="195"/>
    </row>
    <row r="125" spans="1:255" s="43" customFormat="1" ht="36" x14ac:dyDescent="0.2">
      <c r="A125" s="202">
        <v>101</v>
      </c>
      <c r="B125" s="203" t="s">
        <v>1532</v>
      </c>
      <c r="C125" s="203" t="s">
        <v>305</v>
      </c>
      <c r="D125" s="203" t="s">
        <v>63</v>
      </c>
      <c r="E125" s="204">
        <f t="shared" si="9"/>
        <v>7.0800000000000002E-2</v>
      </c>
      <c r="F125" s="205">
        <f>ROUND( 15524.94, 2 )</f>
        <v>15524.94</v>
      </c>
      <c r="G125" s="205">
        <f t="shared" si="10"/>
        <v>1099.17</v>
      </c>
      <c r="H125" s="209" t="s">
        <v>1594</v>
      </c>
      <c r="I125" s="209" t="s">
        <v>1447</v>
      </c>
      <c r="N125" s="195"/>
      <c r="O125" s="195">
        <f t="shared" si="11"/>
        <v>7.0800000000000002E-2</v>
      </c>
      <c r="P125" s="195">
        <f>Source!I157</f>
        <v>3.5400000000000001E-2</v>
      </c>
      <c r="Q125" s="195">
        <f>Source!I355</f>
        <v>3.5400000000000001E-2</v>
      </c>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c r="BQ125" s="195"/>
      <c r="BR125" s="195"/>
      <c r="BS125" s="195"/>
      <c r="BT125" s="195"/>
      <c r="BU125" s="195"/>
      <c r="BV125" s="195"/>
      <c r="BW125" s="195"/>
      <c r="BX125" s="195"/>
      <c r="BY125" s="195"/>
      <c r="BZ125" s="195"/>
      <c r="CA125" s="195"/>
      <c r="CB125" s="195"/>
      <c r="CC125" s="195"/>
      <c r="CD125" s="195"/>
      <c r="CE125" s="195"/>
      <c r="CF125" s="195"/>
      <c r="CG125" s="195"/>
      <c r="CH125" s="195"/>
      <c r="CI125" s="195"/>
      <c r="CJ125" s="195"/>
      <c r="CK125" s="195"/>
      <c r="CL125" s="195"/>
      <c r="CM125" s="195"/>
      <c r="CN125" s="195"/>
      <c r="CO125" s="195"/>
      <c r="CP125" s="195"/>
      <c r="CQ125" s="195"/>
      <c r="CR125" s="195"/>
      <c r="CS125" s="195"/>
      <c r="CT125" s="195"/>
      <c r="CU125" s="195"/>
      <c r="CV125" s="195"/>
      <c r="CW125" s="195"/>
      <c r="CX125" s="195"/>
      <c r="CY125" s="195"/>
      <c r="CZ125" s="195"/>
      <c r="DA125" s="195"/>
      <c r="DB125" s="195"/>
      <c r="DC125" s="195"/>
      <c r="DD125" s="195"/>
      <c r="DE125" s="195"/>
      <c r="DF125" s="195"/>
      <c r="DG125" s="195"/>
      <c r="DH125" s="195"/>
      <c r="DI125" s="195"/>
      <c r="DJ125" s="195"/>
      <c r="DK125" s="195"/>
      <c r="DL125" s="195"/>
      <c r="DM125" s="195"/>
      <c r="DN125" s="195"/>
      <c r="DO125" s="195"/>
      <c r="DP125" s="195"/>
      <c r="DQ125" s="195"/>
      <c r="DR125" s="195"/>
      <c r="DS125" s="195"/>
      <c r="DT125" s="195"/>
      <c r="DU125" s="195"/>
      <c r="DV125" s="195"/>
      <c r="DW125" s="195"/>
      <c r="DX125" s="195"/>
      <c r="DY125" s="195"/>
      <c r="DZ125" s="195"/>
      <c r="EA125" s="195"/>
      <c r="EB125" s="195"/>
      <c r="EC125" s="195"/>
      <c r="ED125" s="195"/>
      <c r="EE125" s="195"/>
      <c r="EF125" s="195"/>
      <c r="EG125" s="195"/>
      <c r="EH125" s="195"/>
      <c r="EI125" s="195"/>
      <c r="EJ125" s="195"/>
      <c r="EK125" s="195"/>
      <c r="EL125" s="195"/>
      <c r="EM125" s="195"/>
      <c r="EN125" s="195"/>
      <c r="EO125" s="195"/>
      <c r="EP125" s="195"/>
      <c r="EQ125" s="195"/>
      <c r="ER125" s="195"/>
      <c r="ES125" s="195"/>
      <c r="ET125" s="195"/>
      <c r="EU125" s="195"/>
      <c r="EV125" s="195"/>
      <c r="EW125" s="195"/>
      <c r="EX125" s="195"/>
      <c r="EY125" s="195"/>
      <c r="EZ125" s="195"/>
      <c r="FA125" s="195"/>
      <c r="FB125" s="195"/>
      <c r="FC125" s="195"/>
      <c r="FD125" s="195"/>
      <c r="FE125" s="195"/>
      <c r="FF125" s="195"/>
      <c r="FG125" s="195"/>
      <c r="FH125" s="195"/>
      <c r="FI125" s="195"/>
      <c r="FJ125" s="195"/>
      <c r="FK125" s="195"/>
      <c r="FL125" s="195"/>
      <c r="FM125" s="195"/>
      <c r="FN125" s="195"/>
      <c r="FO125" s="195"/>
      <c r="FP125" s="195"/>
      <c r="FQ125" s="195"/>
      <c r="FR125" s="195"/>
      <c r="FS125" s="195"/>
      <c r="FT125" s="195"/>
      <c r="FU125" s="195"/>
      <c r="FV125" s="195"/>
      <c r="FW125" s="195"/>
      <c r="FX125" s="195"/>
      <c r="FY125" s="195"/>
      <c r="FZ125" s="195"/>
      <c r="GA125" s="195"/>
      <c r="GB125" s="195"/>
      <c r="GC125" s="195"/>
      <c r="GD125" s="195"/>
      <c r="GE125" s="195"/>
      <c r="GF125" s="195"/>
      <c r="GG125" s="195"/>
      <c r="GH125" s="195"/>
      <c r="GI125" s="195"/>
      <c r="GJ125" s="195"/>
      <c r="GK125" s="195"/>
      <c r="GL125" s="195"/>
      <c r="GM125" s="195"/>
      <c r="GN125" s="195"/>
      <c r="GO125" s="195"/>
      <c r="GP125" s="195"/>
      <c r="GQ125" s="195"/>
      <c r="GR125" s="195"/>
      <c r="GS125" s="195"/>
      <c r="GT125" s="195"/>
      <c r="GU125" s="195"/>
      <c r="GV125" s="195"/>
      <c r="GW125" s="195"/>
      <c r="GX125" s="195"/>
      <c r="GY125" s="195"/>
      <c r="GZ125" s="195"/>
      <c r="HA125" s="195"/>
      <c r="HB125" s="195"/>
      <c r="HC125" s="195"/>
      <c r="HD125" s="195"/>
      <c r="HE125" s="195"/>
      <c r="HF125" s="195"/>
      <c r="HG125" s="195"/>
      <c r="HH125" s="195"/>
      <c r="HI125" s="195"/>
      <c r="HJ125" s="195"/>
      <c r="HK125" s="195"/>
      <c r="HL125" s="195"/>
      <c r="HM125" s="195"/>
      <c r="HN125" s="195"/>
      <c r="HO125" s="195"/>
      <c r="HP125" s="195"/>
      <c r="HQ125" s="195"/>
      <c r="HR125" s="195"/>
      <c r="HS125" s="195"/>
      <c r="HT125" s="195"/>
      <c r="HU125" s="195"/>
      <c r="HV125" s="195"/>
      <c r="HW125" s="195"/>
      <c r="HX125" s="195"/>
      <c r="HY125" s="195"/>
      <c r="HZ125" s="195"/>
      <c r="IA125" s="195"/>
      <c r="IB125" s="195"/>
      <c r="IC125" s="195"/>
      <c r="ID125" s="195"/>
      <c r="IE125" s="195"/>
      <c r="IF125" s="195"/>
      <c r="IG125" s="195"/>
      <c r="IH125" s="195"/>
      <c r="II125" s="195"/>
      <c r="IJ125" s="195"/>
      <c r="IK125" s="195"/>
      <c r="IL125" s="195"/>
      <c r="IM125" s="195"/>
      <c r="IN125" s="195"/>
      <c r="IO125" s="195"/>
      <c r="IP125" s="195"/>
      <c r="IQ125" s="195"/>
      <c r="IR125" s="195"/>
      <c r="IS125" s="195"/>
      <c r="IT125" s="195"/>
      <c r="IU125" s="195"/>
    </row>
    <row r="126" spans="1:255" s="43" customFormat="1" ht="36" x14ac:dyDescent="0.2">
      <c r="A126" s="202">
        <v>102</v>
      </c>
      <c r="B126" s="203" t="s">
        <v>1532</v>
      </c>
      <c r="C126" s="203" t="s">
        <v>310</v>
      </c>
      <c r="D126" s="203" t="s">
        <v>63</v>
      </c>
      <c r="E126" s="204">
        <f t="shared" si="9"/>
        <v>3.3409999999999995E-2</v>
      </c>
      <c r="F126" s="205">
        <f>ROUND( 15489.46, 2 )</f>
        <v>15489.46</v>
      </c>
      <c r="G126" s="205">
        <f t="shared" si="10"/>
        <v>517.5</v>
      </c>
      <c r="H126" s="209" t="s">
        <v>1595</v>
      </c>
      <c r="I126" s="209" t="s">
        <v>1447</v>
      </c>
      <c r="N126" s="195"/>
      <c r="O126" s="195">
        <f t="shared" si="11"/>
        <v>3.3409999999999995E-2</v>
      </c>
      <c r="P126" s="195">
        <f>Source!I159</f>
        <v>1.67E-2</v>
      </c>
      <c r="Q126" s="195">
        <f>Source!I357</f>
        <v>1.6709999999999999E-2</v>
      </c>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c r="CB126" s="195"/>
      <c r="CC126" s="195"/>
      <c r="CD126" s="195"/>
      <c r="CE126" s="195"/>
      <c r="CF126" s="195"/>
      <c r="CG126" s="195"/>
      <c r="CH126" s="195"/>
      <c r="CI126" s="195"/>
      <c r="CJ126" s="195"/>
      <c r="CK126" s="195"/>
      <c r="CL126" s="195"/>
      <c r="CM126" s="195"/>
      <c r="CN126" s="195"/>
      <c r="CO126" s="195"/>
      <c r="CP126" s="195"/>
      <c r="CQ126" s="195"/>
      <c r="CR126" s="195"/>
      <c r="CS126" s="195"/>
      <c r="CT126" s="195"/>
      <c r="CU126" s="195"/>
      <c r="CV126" s="195"/>
      <c r="CW126" s="195"/>
      <c r="CX126" s="195"/>
      <c r="CY126" s="195"/>
      <c r="CZ126" s="195"/>
      <c r="DA126" s="195"/>
      <c r="DB126" s="195"/>
      <c r="DC126" s="195"/>
      <c r="DD126" s="195"/>
      <c r="DE126" s="195"/>
      <c r="DF126" s="195"/>
      <c r="DG126" s="195"/>
      <c r="DH126" s="195"/>
      <c r="DI126" s="195"/>
      <c r="DJ126" s="195"/>
      <c r="DK126" s="195"/>
      <c r="DL126" s="195"/>
      <c r="DM126" s="195"/>
      <c r="DN126" s="195"/>
      <c r="DO126" s="195"/>
      <c r="DP126" s="195"/>
      <c r="DQ126" s="195"/>
      <c r="DR126" s="195"/>
      <c r="DS126" s="195"/>
      <c r="DT126" s="195"/>
      <c r="DU126" s="195"/>
      <c r="DV126" s="195"/>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row>
    <row r="127" spans="1:255" s="43" customFormat="1" ht="24" x14ac:dyDescent="0.2">
      <c r="A127" s="202">
        <v>103</v>
      </c>
      <c r="B127" s="203" t="s">
        <v>1532</v>
      </c>
      <c r="C127" s="203" t="s">
        <v>145</v>
      </c>
      <c r="D127" s="203" t="s">
        <v>63</v>
      </c>
      <c r="E127" s="204">
        <f t="shared" si="9"/>
        <v>1.3634999999999999</v>
      </c>
      <c r="F127" s="205">
        <f>ROUND( 21397.48, 2 )</f>
        <v>21397.48</v>
      </c>
      <c r="G127" s="205">
        <f t="shared" si="10"/>
        <v>29175.46</v>
      </c>
      <c r="H127" s="209" t="s">
        <v>1576</v>
      </c>
      <c r="I127" s="209" t="s">
        <v>1447</v>
      </c>
      <c r="N127" s="195"/>
      <c r="O127" s="195">
        <f t="shared" si="11"/>
        <v>1.3634999999999999</v>
      </c>
      <c r="P127" s="195">
        <f>Source!I83</f>
        <v>1.3634999999999999</v>
      </c>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c r="DP127" s="195"/>
      <c r="DQ127" s="195"/>
      <c r="DR127" s="195"/>
      <c r="DS127" s="195"/>
      <c r="DT127" s="195"/>
      <c r="DU127" s="195"/>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row>
    <row r="128" spans="1:255" s="43" customFormat="1" ht="24" x14ac:dyDescent="0.2">
      <c r="A128" s="202">
        <v>104</v>
      </c>
      <c r="B128" s="203" t="s">
        <v>1532</v>
      </c>
      <c r="C128" s="203" t="s">
        <v>433</v>
      </c>
      <c r="D128" s="203" t="s">
        <v>63</v>
      </c>
      <c r="E128" s="204">
        <f t="shared" si="9"/>
        <v>1.4079999999999999</v>
      </c>
      <c r="F128" s="205">
        <f>ROUND( 21397.48, 2 )</f>
        <v>21397.48</v>
      </c>
      <c r="G128" s="205">
        <f t="shared" si="10"/>
        <v>30127.65</v>
      </c>
      <c r="H128" s="209" t="s">
        <v>1576</v>
      </c>
      <c r="I128" s="209" t="s">
        <v>1447</v>
      </c>
      <c r="N128" s="195"/>
      <c r="O128" s="195">
        <f t="shared" si="11"/>
        <v>1.4079999999999999</v>
      </c>
      <c r="P128" s="195">
        <f>Source!I277</f>
        <v>1.4079999999999999</v>
      </c>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5"/>
      <c r="BO128" s="195"/>
      <c r="BP128" s="195"/>
      <c r="BQ128" s="195"/>
      <c r="BR128" s="195"/>
      <c r="BS128" s="195"/>
      <c r="BT128" s="195"/>
      <c r="BU128" s="195"/>
      <c r="BV128" s="195"/>
      <c r="BW128" s="195"/>
      <c r="BX128" s="195"/>
      <c r="BY128" s="195"/>
      <c r="BZ128" s="195"/>
      <c r="CA128" s="195"/>
      <c r="CB128" s="195"/>
      <c r="CC128" s="195"/>
      <c r="CD128" s="195"/>
      <c r="CE128" s="195"/>
      <c r="CF128" s="195"/>
      <c r="CG128" s="195"/>
      <c r="CH128" s="195"/>
      <c r="CI128" s="195"/>
      <c r="CJ128" s="195"/>
      <c r="CK128" s="195"/>
      <c r="CL128" s="195"/>
      <c r="CM128" s="195"/>
      <c r="CN128" s="195"/>
      <c r="CO128" s="195"/>
      <c r="CP128" s="195"/>
      <c r="CQ128" s="195"/>
      <c r="CR128" s="195"/>
      <c r="CS128" s="195"/>
      <c r="CT128" s="195"/>
      <c r="CU128" s="195"/>
      <c r="CV128" s="195"/>
      <c r="CW128" s="195"/>
      <c r="CX128" s="195"/>
      <c r="CY128" s="195"/>
      <c r="CZ128" s="195"/>
      <c r="DA128" s="195"/>
      <c r="DB128" s="195"/>
      <c r="DC128" s="195"/>
      <c r="DD128" s="195"/>
      <c r="DE128" s="195"/>
      <c r="DF128" s="195"/>
      <c r="DG128" s="195"/>
      <c r="DH128" s="195"/>
      <c r="DI128" s="195"/>
      <c r="DJ128" s="195"/>
      <c r="DK128" s="195"/>
      <c r="DL128" s="195"/>
      <c r="DM128" s="195"/>
      <c r="DN128" s="195"/>
      <c r="DO128" s="195"/>
      <c r="DP128" s="195"/>
      <c r="DQ128" s="195"/>
      <c r="DR128" s="195"/>
      <c r="DS128" s="195"/>
      <c r="DT128" s="195"/>
      <c r="DU128" s="195"/>
      <c r="DV128" s="195"/>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195"/>
      <c r="GO128" s="195"/>
      <c r="GP128" s="195"/>
      <c r="GQ128" s="195"/>
      <c r="GR128" s="195"/>
      <c r="GS128" s="195"/>
      <c r="GT128" s="195"/>
      <c r="GU128" s="195"/>
      <c r="GV128" s="195"/>
      <c r="GW128" s="195"/>
      <c r="GX128" s="195"/>
      <c r="GY128" s="195"/>
      <c r="GZ128" s="195"/>
      <c r="HA128" s="195"/>
      <c r="HB128" s="195"/>
      <c r="HC128" s="195"/>
      <c r="HD128" s="195"/>
      <c r="HE128" s="195"/>
      <c r="HF128" s="195"/>
      <c r="HG128" s="195"/>
      <c r="HH128" s="195"/>
      <c r="HI128" s="195"/>
      <c r="HJ128" s="195"/>
      <c r="HK128" s="195"/>
      <c r="HL128" s="195"/>
      <c r="HM128" s="195"/>
      <c r="HN128" s="195"/>
      <c r="HO128" s="195"/>
      <c r="HP128" s="195"/>
      <c r="HQ128" s="195"/>
      <c r="HR128" s="195"/>
      <c r="HS128" s="195"/>
      <c r="HT128" s="195"/>
      <c r="HU128" s="195"/>
      <c r="HV128" s="195"/>
      <c r="HW128" s="195"/>
      <c r="HX128" s="195"/>
      <c r="HY128" s="195"/>
      <c r="HZ128" s="195"/>
      <c r="IA128" s="195"/>
      <c r="IB128" s="195"/>
      <c r="IC128" s="195"/>
      <c r="ID128" s="195"/>
      <c r="IE128" s="195"/>
      <c r="IF128" s="195"/>
      <c r="IG128" s="195"/>
      <c r="IH128" s="195"/>
      <c r="II128" s="195"/>
      <c r="IJ128" s="195"/>
      <c r="IK128" s="195"/>
      <c r="IL128" s="195"/>
      <c r="IM128" s="195"/>
      <c r="IN128" s="195"/>
      <c r="IO128" s="195"/>
      <c r="IP128" s="195"/>
      <c r="IQ128" s="195"/>
      <c r="IR128" s="195"/>
      <c r="IS128" s="195"/>
      <c r="IT128" s="195"/>
      <c r="IU128" s="195"/>
    </row>
    <row r="129" spans="1:255" s="43" customFormat="1" ht="12" x14ac:dyDescent="0.2">
      <c r="A129" s="202">
        <v>105</v>
      </c>
      <c r="B129" s="203" t="s">
        <v>1532</v>
      </c>
      <c r="C129" s="203" t="s">
        <v>187</v>
      </c>
      <c r="D129" s="203" t="s">
        <v>182</v>
      </c>
      <c r="E129" s="204">
        <f t="shared" si="9"/>
        <v>7.0470000000000006</v>
      </c>
      <c r="F129" s="205">
        <f>ROUND( 32.79, 2 )</f>
        <v>32.79</v>
      </c>
      <c r="G129" s="205">
        <f t="shared" si="10"/>
        <v>231.07</v>
      </c>
      <c r="H129" s="209" t="s">
        <v>1582</v>
      </c>
      <c r="I129" s="209" t="s">
        <v>1447</v>
      </c>
      <c r="N129" s="195"/>
      <c r="O129" s="195">
        <f t="shared" si="11"/>
        <v>7.0470000000000006</v>
      </c>
      <c r="P129" s="195">
        <f>Source!I99</f>
        <v>3.4020000000000001</v>
      </c>
      <c r="Q129" s="195">
        <f>Source!I297</f>
        <v>3.645</v>
      </c>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A129" s="195"/>
      <c r="CB129" s="195"/>
      <c r="CC129" s="195"/>
      <c r="CD129" s="195"/>
      <c r="CE129" s="195"/>
      <c r="CF129" s="195"/>
      <c r="CG129" s="195"/>
      <c r="CH129" s="195"/>
      <c r="CI129" s="195"/>
      <c r="CJ129" s="195"/>
      <c r="CK129" s="195"/>
      <c r="CL129" s="195"/>
      <c r="CM129" s="195"/>
      <c r="CN129" s="195"/>
      <c r="CO129" s="195"/>
      <c r="CP129" s="195"/>
      <c r="CQ129" s="195"/>
      <c r="CR129" s="195"/>
      <c r="CS129" s="195"/>
      <c r="CT129" s="195"/>
      <c r="CU129" s="195"/>
      <c r="CV129" s="195"/>
      <c r="CW129" s="195"/>
      <c r="CX129" s="195"/>
      <c r="CY129" s="195"/>
      <c r="CZ129" s="195"/>
      <c r="DA129" s="195"/>
      <c r="DB129" s="195"/>
      <c r="DC129" s="195"/>
      <c r="DD129" s="195"/>
      <c r="DE129" s="195"/>
      <c r="DF129" s="195"/>
      <c r="DG129" s="195"/>
      <c r="DH129" s="195"/>
      <c r="DI129" s="195"/>
      <c r="DJ129" s="195"/>
      <c r="DK129" s="195"/>
      <c r="DL129" s="195"/>
      <c r="DM129" s="195"/>
      <c r="DN129" s="195"/>
      <c r="DO129" s="195"/>
      <c r="DP129" s="195"/>
      <c r="DQ129" s="195"/>
      <c r="DR129" s="195"/>
      <c r="DS129" s="195"/>
      <c r="DT129" s="195"/>
      <c r="DU129" s="195"/>
      <c r="DV129" s="195"/>
      <c r="DW129" s="195"/>
      <c r="DX129" s="195"/>
      <c r="DY129" s="195"/>
      <c r="DZ129" s="195"/>
      <c r="EA129" s="195"/>
      <c r="EB129" s="195"/>
      <c r="EC129" s="195"/>
      <c r="ED129" s="195"/>
      <c r="EE129" s="195"/>
      <c r="EF129" s="195"/>
      <c r="EG129" s="195"/>
      <c r="EH129" s="195"/>
      <c r="EI129" s="195"/>
      <c r="EJ129" s="195"/>
      <c r="EK129" s="195"/>
      <c r="EL129" s="195"/>
      <c r="EM129" s="195"/>
      <c r="EN129" s="195"/>
      <c r="EO129" s="195"/>
      <c r="EP129" s="195"/>
      <c r="EQ129" s="195"/>
      <c r="ER129" s="195"/>
      <c r="ES129" s="195"/>
      <c r="ET129" s="195"/>
      <c r="EU129" s="195"/>
      <c r="EV129" s="195"/>
      <c r="EW129" s="195"/>
      <c r="EX129" s="195"/>
      <c r="EY129" s="195"/>
      <c r="EZ129" s="195"/>
      <c r="FA129" s="195"/>
      <c r="FB129" s="195"/>
      <c r="FC129" s="195"/>
      <c r="FD129" s="195"/>
      <c r="FE129" s="195"/>
      <c r="FF129" s="195"/>
      <c r="FG129" s="195"/>
      <c r="FH129" s="195"/>
      <c r="FI129" s="195"/>
      <c r="FJ129" s="195"/>
      <c r="FK129" s="195"/>
      <c r="FL129" s="195"/>
      <c r="FM129" s="195"/>
      <c r="FN129" s="195"/>
      <c r="FO129" s="195"/>
      <c r="FP129" s="195"/>
      <c r="FQ129" s="195"/>
      <c r="FR129" s="195"/>
      <c r="FS129" s="195"/>
      <c r="FT129" s="195"/>
      <c r="FU129" s="195"/>
      <c r="FV129" s="195"/>
      <c r="FW129" s="195"/>
      <c r="FX129" s="195"/>
      <c r="FY129" s="195"/>
      <c r="FZ129" s="195"/>
      <c r="GA129" s="195"/>
      <c r="GB129" s="195"/>
      <c r="GC129" s="195"/>
      <c r="GD129" s="195"/>
      <c r="GE129" s="195"/>
      <c r="GF129" s="195"/>
      <c r="GG129" s="195"/>
      <c r="GH129" s="195"/>
      <c r="GI129" s="195"/>
      <c r="GJ129" s="195"/>
      <c r="GK129" s="195"/>
      <c r="GL129" s="195"/>
      <c r="GM129" s="195"/>
      <c r="GN129" s="195"/>
      <c r="GO129" s="195"/>
      <c r="GP129" s="195"/>
      <c r="GQ129" s="195"/>
      <c r="GR129" s="195"/>
      <c r="GS129" s="195"/>
      <c r="GT129" s="195"/>
      <c r="GU129" s="195"/>
      <c r="GV129" s="195"/>
      <c r="GW129" s="195"/>
      <c r="GX129" s="195"/>
      <c r="GY129" s="195"/>
      <c r="GZ129" s="195"/>
      <c r="HA129" s="195"/>
      <c r="HB129" s="195"/>
      <c r="HC129" s="195"/>
      <c r="HD129" s="195"/>
      <c r="HE129" s="195"/>
      <c r="HF129" s="195"/>
      <c r="HG129" s="195"/>
      <c r="HH129" s="195"/>
      <c r="HI129" s="195"/>
      <c r="HJ129" s="195"/>
      <c r="HK129" s="195"/>
      <c r="HL129" s="195"/>
      <c r="HM129" s="195"/>
      <c r="HN129" s="195"/>
      <c r="HO129" s="195"/>
      <c r="HP129" s="195"/>
      <c r="HQ129" s="195"/>
      <c r="HR129" s="195"/>
      <c r="HS129" s="195"/>
      <c r="HT129" s="195"/>
      <c r="HU129" s="195"/>
      <c r="HV129" s="195"/>
      <c r="HW129" s="195"/>
      <c r="HX129" s="195"/>
      <c r="HY129" s="195"/>
      <c r="HZ129" s="195"/>
      <c r="IA129" s="195"/>
      <c r="IB129" s="195"/>
      <c r="IC129" s="195"/>
      <c r="ID129" s="195"/>
      <c r="IE129" s="195"/>
      <c r="IF129" s="195"/>
      <c r="IG129" s="195"/>
      <c r="IH129" s="195"/>
      <c r="II129" s="195"/>
      <c r="IJ129" s="195"/>
      <c r="IK129" s="195"/>
      <c r="IL129" s="195"/>
      <c r="IM129" s="195"/>
      <c r="IN129" s="195"/>
      <c r="IO129" s="195"/>
      <c r="IP129" s="195"/>
      <c r="IQ129" s="195"/>
      <c r="IR129" s="195"/>
      <c r="IS129" s="195"/>
      <c r="IT129" s="195"/>
      <c r="IU129" s="195"/>
    </row>
    <row r="130" spans="1:255" s="43" customFormat="1" ht="24" x14ac:dyDescent="0.2">
      <c r="A130" s="202">
        <v>106</v>
      </c>
      <c r="B130" s="203" t="s">
        <v>1532</v>
      </c>
      <c r="C130" s="203" t="s">
        <v>288</v>
      </c>
      <c r="D130" s="203" t="s">
        <v>63</v>
      </c>
      <c r="E130" s="204">
        <f t="shared" si="9"/>
        <v>2.5340000000000001E-2</v>
      </c>
      <c r="F130" s="205">
        <f>ROUND( 22509.36, 2 )</f>
        <v>22509.360000000001</v>
      </c>
      <c r="G130" s="205">
        <f t="shared" si="10"/>
        <v>570.39</v>
      </c>
      <c r="H130" s="209" t="s">
        <v>1593</v>
      </c>
      <c r="I130" s="209" t="s">
        <v>1447</v>
      </c>
      <c r="N130" s="195"/>
      <c r="O130" s="195">
        <f t="shared" si="11"/>
        <v>2.5340000000000001E-2</v>
      </c>
      <c r="P130" s="195">
        <f>Source!I145</f>
        <v>1.2670000000000001E-2</v>
      </c>
      <c r="Q130" s="195">
        <f>Source!I343</f>
        <v>1.2670000000000001E-2</v>
      </c>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c r="CB130" s="195"/>
      <c r="CC130" s="195"/>
      <c r="CD130" s="195"/>
      <c r="CE130" s="195"/>
      <c r="CF130" s="195"/>
      <c r="CG130" s="195"/>
      <c r="CH130" s="195"/>
      <c r="CI130" s="195"/>
      <c r="CJ130" s="195"/>
      <c r="CK130" s="195"/>
      <c r="CL130" s="195"/>
      <c r="CM130" s="195"/>
      <c r="CN130" s="195"/>
      <c r="CO130" s="195"/>
      <c r="CP130" s="195"/>
      <c r="CQ130" s="195"/>
      <c r="CR130" s="195"/>
      <c r="CS130" s="195"/>
      <c r="CT130" s="195"/>
      <c r="CU130" s="195"/>
      <c r="CV130" s="195"/>
      <c r="CW130" s="195"/>
      <c r="CX130" s="195"/>
      <c r="CY130" s="195"/>
      <c r="CZ130" s="195"/>
      <c r="DA130" s="195"/>
      <c r="DB130" s="195"/>
      <c r="DC130" s="195"/>
      <c r="DD130" s="195"/>
      <c r="DE130" s="195"/>
      <c r="DF130" s="195"/>
      <c r="DG130" s="195"/>
      <c r="DH130" s="195"/>
      <c r="DI130" s="195"/>
      <c r="DJ130" s="195"/>
      <c r="DK130" s="195"/>
      <c r="DL130" s="195"/>
      <c r="DM130" s="195"/>
      <c r="DN130" s="195"/>
      <c r="DO130" s="195"/>
      <c r="DP130" s="195"/>
      <c r="DQ130" s="195"/>
      <c r="DR130" s="195"/>
      <c r="DS130" s="195"/>
      <c r="DT130" s="195"/>
      <c r="DU130" s="195"/>
      <c r="DV130" s="195"/>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row>
    <row r="131" spans="1:255" s="43" customFormat="1" ht="48" x14ac:dyDescent="0.2">
      <c r="A131" s="202">
        <v>107</v>
      </c>
      <c r="B131" s="203" t="s">
        <v>1532</v>
      </c>
      <c r="C131" s="203" t="s">
        <v>708</v>
      </c>
      <c r="D131" s="203" t="s">
        <v>63</v>
      </c>
      <c r="E131" s="204">
        <f t="shared" ref="E131:E149" si="12">O131</f>
        <v>6.3939999999999997E-2</v>
      </c>
      <c r="F131" s="205">
        <f>ROUND( 10633.86, 2 )</f>
        <v>10633.86</v>
      </c>
      <c r="G131" s="205">
        <f t="shared" ref="G131:G149" si="13">ROUND(E131*F131,2)</f>
        <v>679.93</v>
      </c>
      <c r="H131" s="209" t="s">
        <v>1623</v>
      </c>
      <c r="I131" s="209" t="s">
        <v>1447</v>
      </c>
      <c r="N131" s="195"/>
      <c r="O131" s="195">
        <f t="shared" ref="O131:O149" si="14">SUM(P131:IV131)</f>
        <v>6.3939999999999997E-2</v>
      </c>
      <c r="P131" s="195">
        <f>Source!I531</f>
        <v>3.73E-2</v>
      </c>
      <c r="Q131" s="195">
        <f>Source!I718</f>
        <v>2.6640000000000004E-2</v>
      </c>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c r="DP131" s="195"/>
      <c r="DQ131" s="195"/>
      <c r="DR131" s="195"/>
      <c r="DS131" s="195"/>
      <c r="DT131" s="195"/>
      <c r="DU131" s="195"/>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row>
    <row r="132" spans="1:255" s="43" customFormat="1" ht="12" x14ac:dyDescent="0.2">
      <c r="A132" s="202">
        <v>108</v>
      </c>
      <c r="B132" s="203" t="s">
        <v>1532</v>
      </c>
      <c r="C132" s="203" t="s">
        <v>724</v>
      </c>
      <c r="D132" s="203" t="s">
        <v>63</v>
      </c>
      <c r="E132" s="204">
        <f t="shared" si="12"/>
        <v>2.1000000000000001E-4</v>
      </c>
      <c r="F132" s="205">
        <f>ROUND( 13855.02, 2 )</f>
        <v>13855.02</v>
      </c>
      <c r="G132" s="205">
        <f t="shared" si="13"/>
        <v>2.91</v>
      </c>
      <c r="H132" s="209" t="s">
        <v>1624</v>
      </c>
      <c r="I132" s="209" t="s">
        <v>1447</v>
      </c>
      <c r="N132" s="195"/>
      <c r="O132" s="195">
        <f t="shared" si="14"/>
        <v>2.1000000000000001E-4</v>
      </c>
      <c r="P132" s="195">
        <f>Source!I541</f>
        <v>1.2E-4</v>
      </c>
      <c r="Q132" s="195">
        <f>Source!I728</f>
        <v>9.0000000000000006E-5</v>
      </c>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c r="CB132" s="195"/>
      <c r="CC132" s="195"/>
      <c r="CD132" s="195"/>
      <c r="CE132" s="195"/>
      <c r="CF132" s="195"/>
      <c r="CG132" s="195"/>
      <c r="CH132" s="195"/>
      <c r="CI132" s="195"/>
      <c r="CJ132" s="195"/>
      <c r="CK132" s="195"/>
      <c r="CL132" s="195"/>
      <c r="CM132" s="195"/>
      <c r="CN132" s="195"/>
      <c r="CO132" s="195"/>
      <c r="CP132" s="195"/>
      <c r="CQ132" s="195"/>
      <c r="CR132" s="195"/>
      <c r="CS132" s="195"/>
      <c r="CT132" s="195"/>
      <c r="CU132" s="195"/>
      <c r="CV132" s="195"/>
      <c r="CW132" s="195"/>
      <c r="CX132" s="195"/>
      <c r="CY132" s="195"/>
      <c r="CZ132" s="195"/>
      <c r="DA132" s="195"/>
      <c r="DB132" s="195"/>
      <c r="DC132" s="195"/>
      <c r="DD132" s="195"/>
      <c r="DE132" s="195"/>
      <c r="DF132" s="195"/>
      <c r="DG132" s="195"/>
      <c r="DH132" s="195"/>
      <c r="DI132" s="195"/>
      <c r="DJ132" s="195"/>
      <c r="DK132" s="195"/>
      <c r="DL132" s="195"/>
      <c r="DM132" s="195"/>
      <c r="DN132" s="195"/>
      <c r="DO132" s="195"/>
      <c r="DP132" s="195"/>
      <c r="DQ132" s="195"/>
      <c r="DR132" s="195"/>
      <c r="DS132" s="195"/>
      <c r="DT132" s="195"/>
      <c r="DU132" s="195"/>
      <c r="DV132" s="195"/>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row>
    <row r="133" spans="1:255" s="43" customFormat="1" ht="24" x14ac:dyDescent="0.2">
      <c r="A133" s="202">
        <v>109</v>
      </c>
      <c r="B133" s="203" t="s">
        <v>1532</v>
      </c>
      <c r="C133" s="203" t="s">
        <v>96</v>
      </c>
      <c r="D133" s="203" t="s">
        <v>43</v>
      </c>
      <c r="E133" s="204">
        <f t="shared" si="12"/>
        <v>27</v>
      </c>
      <c r="F133" s="205">
        <f>ROUND( 1542.04, 2 )</f>
        <v>1542.04</v>
      </c>
      <c r="G133" s="205">
        <f t="shared" si="13"/>
        <v>41635.08</v>
      </c>
      <c r="H133" s="209" t="s">
        <v>1570</v>
      </c>
      <c r="I133" s="209" t="s">
        <v>1447</v>
      </c>
      <c r="N133" s="195"/>
      <c r="O133" s="195">
        <f t="shared" si="14"/>
        <v>27</v>
      </c>
      <c r="P133" s="195">
        <f>Source!I56</f>
        <v>13</v>
      </c>
      <c r="Q133" s="195">
        <f>Source!I250</f>
        <v>14.000000000000002</v>
      </c>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c r="DP133" s="195"/>
      <c r="DQ133" s="195"/>
      <c r="DR133" s="195"/>
      <c r="DS133" s="195"/>
      <c r="DT133" s="195"/>
      <c r="DU133" s="195"/>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row>
    <row r="134" spans="1:255" s="43" customFormat="1" ht="24" x14ac:dyDescent="0.2">
      <c r="A134" s="202">
        <v>110</v>
      </c>
      <c r="B134" s="203" t="s">
        <v>1532</v>
      </c>
      <c r="C134" s="203" t="s">
        <v>101</v>
      </c>
      <c r="D134" s="203" t="s">
        <v>43</v>
      </c>
      <c r="E134" s="204">
        <f t="shared" si="12"/>
        <v>28</v>
      </c>
      <c r="F134" s="205">
        <f>ROUND( 1572.7, 2 )</f>
        <v>1572.7</v>
      </c>
      <c r="G134" s="205">
        <f t="shared" si="13"/>
        <v>44035.6</v>
      </c>
      <c r="H134" s="209" t="s">
        <v>1571</v>
      </c>
      <c r="I134" s="209" t="s">
        <v>1447</v>
      </c>
      <c r="N134" s="195"/>
      <c r="O134" s="195">
        <f t="shared" si="14"/>
        <v>28</v>
      </c>
      <c r="P134" s="195">
        <f>Source!I58</f>
        <v>13</v>
      </c>
      <c r="Q134" s="195">
        <f>Source!I252</f>
        <v>15</v>
      </c>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95"/>
      <c r="BZ134" s="195"/>
      <c r="CA134" s="195"/>
      <c r="CB134" s="195"/>
      <c r="CC134" s="195"/>
      <c r="CD134" s="195"/>
      <c r="CE134" s="195"/>
      <c r="CF134" s="195"/>
      <c r="CG134" s="195"/>
      <c r="CH134" s="195"/>
      <c r="CI134" s="195"/>
      <c r="CJ134" s="195"/>
      <c r="CK134" s="195"/>
      <c r="CL134" s="195"/>
      <c r="CM134" s="195"/>
      <c r="CN134" s="195"/>
      <c r="CO134" s="195"/>
      <c r="CP134" s="195"/>
      <c r="CQ134" s="195"/>
      <c r="CR134" s="195"/>
      <c r="CS134" s="195"/>
      <c r="CT134" s="195"/>
      <c r="CU134" s="195"/>
      <c r="CV134" s="195"/>
      <c r="CW134" s="195"/>
      <c r="CX134" s="195"/>
      <c r="CY134" s="195"/>
      <c r="CZ134" s="195"/>
      <c r="DA134" s="195"/>
      <c r="DB134" s="195"/>
      <c r="DC134" s="195"/>
      <c r="DD134" s="195"/>
      <c r="DE134" s="195"/>
      <c r="DF134" s="195"/>
      <c r="DG134" s="195"/>
      <c r="DH134" s="195"/>
      <c r="DI134" s="195"/>
      <c r="DJ134" s="195"/>
      <c r="DK134" s="195"/>
      <c r="DL134" s="195"/>
      <c r="DM134" s="195"/>
      <c r="DN134" s="195"/>
      <c r="DO134" s="195"/>
      <c r="DP134" s="195"/>
      <c r="DQ134" s="195"/>
      <c r="DR134" s="195"/>
      <c r="DS134" s="195"/>
      <c r="DT134" s="195"/>
      <c r="DU134" s="195"/>
      <c r="DV134" s="195"/>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c r="FO134" s="195"/>
      <c r="FP134" s="195"/>
      <c r="FQ134" s="195"/>
      <c r="FR134" s="195"/>
      <c r="FS134" s="195"/>
      <c r="FT134" s="195"/>
      <c r="FU134" s="195"/>
      <c r="FV134" s="195"/>
      <c r="FW134" s="195"/>
      <c r="FX134" s="195"/>
      <c r="FY134" s="195"/>
      <c r="FZ134" s="195"/>
      <c r="GA134" s="195"/>
      <c r="GB134" s="195"/>
      <c r="GC134" s="195"/>
      <c r="GD134" s="195"/>
      <c r="GE134" s="195"/>
      <c r="GF134" s="195"/>
      <c r="GG134" s="195"/>
      <c r="GH134" s="195"/>
      <c r="GI134" s="195"/>
      <c r="GJ134" s="195"/>
      <c r="GK134" s="195"/>
      <c r="GL134" s="195"/>
      <c r="GM134" s="195"/>
      <c r="GN134" s="195"/>
      <c r="GO134" s="195"/>
      <c r="GP134" s="195"/>
      <c r="GQ134" s="195"/>
      <c r="GR134" s="195"/>
      <c r="GS134" s="195"/>
      <c r="GT134" s="195"/>
      <c r="GU134" s="195"/>
      <c r="GV134" s="195"/>
      <c r="GW134" s="195"/>
      <c r="GX134" s="195"/>
      <c r="GY134" s="195"/>
      <c r="GZ134" s="195"/>
      <c r="HA134" s="195"/>
      <c r="HB134" s="195"/>
      <c r="HC134" s="195"/>
      <c r="HD134" s="195"/>
      <c r="HE134" s="195"/>
      <c r="HF134" s="195"/>
      <c r="HG134" s="195"/>
      <c r="HH134" s="195"/>
      <c r="HI134" s="195"/>
      <c r="HJ134" s="195"/>
      <c r="HK134" s="195"/>
      <c r="HL134" s="195"/>
      <c r="HM134" s="195"/>
      <c r="HN134" s="195"/>
      <c r="HO134" s="195"/>
      <c r="HP134" s="195"/>
      <c r="HQ134" s="195"/>
      <c r="HR134" s="195"/>
      <c r="HS134" s="195"/>
      <c r="HT134" s="195"/>
      <c r="HU134" s="195"/>
      <c r="HV134" s="195"/>
      <c r="HW134" s="195"/>
      <c r="HX134" s="195"/>
      <c r="HY134" s="195"/>
      <c r="HZ134" s="195"/>
      <c r="IA134" s="195"/>
      <c r="IB134" s="195"/>
      <c r="IC134" s="195"/>
      <c r="ID134" s="195"/>
      <c r="IE134" s="195"/>
      <c r="IF134" s="195"/>
      <c r="IG134" s="195"/>
      <c r="IH134" s="195"/>
      <c r="II134" s="195"/>
      <c r="IJ134" s="195"/>
      <c r="IK134" s="195"/>
      <c r="IL134" s="195"/>
      <c r="IM134" s="195"/>
      <c r="IN134" s="195"/>
      <c r="IO134" s="195"/>
      <c r="IP134" s="195"/>
      <c r="IQ134" s="195"/>
      <c r="IR134" s="195"/>
      <c r="IS134" s="195"/>
      <c r="IT134" s="195"/>
      <c r="IU134" s="195"/>
    </row>
    <row r="135" spans="1:255" s="43" customFormat="1" ht="24" x14ac:dyDescent="0.2">
      <c r="A135" s="202">
        <v>111</v>
      </c>
      <c r="B135" s="203" t="s">
        <v>1532</v>
      </c>
      <c r="C135" s="203" t="s">
        <v>115</v>
      </c>
      <c r="D135" s="203" t="s">
        <v>43</v>
      </c>
      <c r="E135" s="204">
        <f t="shared" si="12"/>
        <v>28</v>
      </c>
      <c r="F135" s="205">
        <f>ROUND( 497.72, 2 )</f>
        <v>497.72</v>
      </c>
      <c r="G135" s="205">
        <f t="shared" si="13"/>
        <v>13936.16</v>
      </c>
      <c r="H135" s="209" t="s">
        <v>1572</v>
      </c>
      <c r="I135" s="209" t="s">
        <v>1447</v>
      </c>
      <c r="N135" s="195"/>
      <c r="O135" s="195">
        <f t="shared" si="14"/>
        <v>28</v>
      </c>
      <c r="P135" s="195">
        <f>Source!I68</f>
        <v>13</v>
      </c>
      <c r="Q135" s="195">
        <f>Source!I262</f>
        <v>15</v>
      </c>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c r="BQ135" s="195"/>
      <c r="BR135" s="195"/>
      <c r="BS135" s="195"/>
      <c r="BT135" s="195"/>
      <c r="BU135" s="195"/>
      <c r="BV135" s="195"/>
      <c r="BW135" s="195"/>
      <c r="BX135" s="195"/>
      <c r="BY135" s="195"/>
      <c r="BZ135" s="195"/>
      <c r="CA135" s="195"/>
      <c r="CB135" s="195"/>
      <c r="CC135" s="195"/>
      <c r="CD135" s="195"/>
      <c r="CE135" s="195"/>
      <c r="CF135" s="195"/>
      <c r="CG135" s="195"/>
      <c r="CH135" s="195"/>
      <c r="CI135" s="195"/>
      <c r="CJ135" s="195"/>
      <c r="CK135" s="195"/>
      <c r="CL135" s="195"/>
      <c r="CM135" s="195"/>
      <c r="CN135" s="195"/>
      <c r="CO135" s="195"/>
      <c r="CP135" s="195"/>
      <c r="CQ135" s="195"/>
      <c r="CR135" s="195"/>
      <c r="CS135" s="195"/>
      <c r="CT135" s="195"/>
      <c r="CU135" s="195"/>
      <c r="CV135" s="195"/>
      <c r="CW135" s="195"/>
      <c r="CX135" s="195"/>
      <c r="CY135" s="195"/>
      <c r="CZ135" s="195"/>
      <c r="DA135" s="195"/>
      <c r="DB135" s="195"/>
      <c r="DC135" s="195"/>
      <c r="DD135" s="195"/>
      <c r="DE135" s="195"/>
      <c r="DF135" s="195"/>
      <c r="DG135" s="195"/>
      <c r="DH135" s="195"/>
      <c r="DI135" s="195"/>
      <c r="DJ135" s="195"/>
      <c r="DK135" s="195"/>
      <c r="DL135" s="195"/>
      <c r="DM135" s="195"/>
      <c r="DN135" s="195"/>
      <c r="DO135" s="195"/>
      <c r="DP135" s="195"/>
      <c r="DQ135" s="195"/>
      <c r="DR135" s="195"/>
      <c r="DS135" s="195"/>
      <c r="DT135" s="195"/>
      <c r="DU135" s="195"/>
      <c r="DV135" s="195"/>
      <c r="DW135" s="195"/>
      <c r="DX135" s="195"/>
      <c r="DY135" s="195"/>
      <c r="DZ135" s="195"/>
      <c r="EA135" s="195"/>
      <c r="EB135" s="195"/>
      <c r="EC135" s="195"/>
      <c r="ED135" s="195"/>
      <c r="EE135" s="195"/>
      <c r="EF135" s="195"/>
      <c r="EG135" s="195"/>
      <c r="EH135" s="195"/>
      <c r="EI135" s="195"/>
      <c r="EJ135" s="195"/>
      <c r="EK135" s="195"/>
      <c r="EL135" s="195"/>
      <c r="EM135" s="195"/>
      <c r="EN135" s="195"/>
      <c r="EO135" s="195"/>
      <c r="EP135" s="195"/>
      <c r="EQ135" s="195"/>
      <c r="ER135" s="195"/>
      <c r="ES135" s="195"/>
      <c r="ET135" s="195"/>
      <c r="EU135" s="195"/>
      <c r="EV135" s="195"/>
      <c r="EW135" s="195"/>
      <c r="EX135" s="195"/>
      <c r="EY135" s="195"/>
      <c r="EZ135" s="195"/>
      <c r="FA135" s="195"/>
      <c r="FB135" s="195"/>
      <c r="FC135" s="195"/>
      <c r="FD135" s="195"/>
      <c r="FE135" s="195"/>
      <c r="FF135" s="195"/>
      <c r="FG135" s="195"/>
      <c r="FH135" s="195"/>
      <c r="FI135" s="195"/>
      <c r="FJ135" s="195"/>
      <c r="FK135" s="195"/>
      <c r="FL135" s="195"/>
      <c r="FM135" s="195"/>
      <c r="FN135" s="195"/>
      <c r="FO135" s="195"/>
      <c r="FP135" s="195"/>
      <c r="FQ135" s="195"/>
      <c r="FR135" s="195"/>
      <c r="FS135" s="195"/>
      <c r="FT135" s="195"/>
      <c r="FU135" s="195"/>
      <c r="FV135" s="195"/>
      <c r="FW135" s="195"/>
      <c r="FX135" s="195"/>
      <c r="FY135" s="195"/>
      <c r="FZ135" s="195"/>
      <c r="GA135" s="195"/>
      <c r="GB135" s="195"/>
      <c r="GC135" s="195"/>
      <c r="GD135" s="195"/>
      <c r="GE135" s="195"/>
      <c r="GF135" s="195"/>
      <c r="GG135" s="195"/>
      <c r="GH135" s="195"/>
      <c r="GI135" s="195"/>
      <c r="GJ135" s="195"/>
      <c r="GK135" s="195"/>
      <c r="GL135" s="195"/>
      <c r="GM135" s="195"/>
      <c r="GN135" s="195"/>
      <c r="GO135" s="195"/>
      <c r="GP135" s="195"/>
      <c r="GQ135" s="195"/>
      <c r="GR135" s="195"/>
      <c r="GS135" s="195"/>
      <c r="GT135" s="195"/>
      <c r="GU135" s="195"/>
      <c r="GV135" s="195"/>
      <c r="GW135" s="195"/>
      <c r="GX135" s="195"/>
      <c r="GY135" s="195"/>
      <c r="GZ135" s="195"/>
      <c r="HA135" s="195"/>
      <c r="HB135" s="195"/>
      <c r="HC135" s="195"/>
      <c r="HD135" s="195"/>
      <c r="HE135" s="195"/>
      <c r="HF135" s="195"/>
      <c r="HG135" s="195"/>
      <c r="HH135" s="195"/>
      <c r="HI135" s="195"/>
      <c r="HJ135" s="195"/>
      <c r="HK135" s="195"/>
      <c r="HL135" s="195"/>
      <c r="HM135" s="195"/>
      <c r="HN135" s="195"/>
      <c r="HO135" s="195"/>
      <c r="HP135" s="195"/>
      <c r="HQ135" s="195"/>
      <c r="HR135" s="195"/>
      <c r="HS135" s="195"/>
      <c r="HT135" s="195"/>
      <c r="HU135" s="195"/>
      <c r="HV135" s="195"/>
      <c r="HW135" s="195"/>
      <c r="HX135" s="195"/>
      <c r="HY135" s="195"/>
      <c r="HZ135" s="195"/>
      <c r="IA135" s="195"/>
      <c r="IB135" s="195"/>
      <c r="IC135" s="195"/>
      <c r="ID135" s="195"/>
      <c r="IE135" s="195"/>
      <c r="IF135" s="195"/>
      <c r="IG135" s="195"/>
      <c r="IH135" s="195"/>
      <c r="II135" s="195"/>
      <c r="IJ135" s="195"/>
      <c r="IK135" s="195"/>
      <c r="IL135" s="195"/>
      <c r="IM135" s="195"/>
      <c r="IN135" s="195"/>
      <c r="IO135" s="195"/>
      <c r="IP135" s="195"/>
      <c r="IQ135" s="195"/>
      <c r="IR135" s="195"/>
      <c r="IS135" s="195"/>
      <c r="IT135" s="195"/>
      <c r="IU135" s="195"/>
    </row>
    <row r="136" spans="1:255" s="43" customFormat="1" ht="24" x14ac:dyDescent="0.2">
      <c r="A136" s="202">
        <v>112</v>
      </c>
      <c r="B136" s="203" t="s">
        <v>1532</v>
      </c>
      <c r="C136" s="203" t="s">
        <v>105</v>
      </c>
      <c r="D136" s="203" t="s">
        <v>43</v>
      </c>
      <c r="E136" s="204">
        <f t="shared" si="12"/>
        <v>2</v>
      </c>
      <c r="F136" s="205">
        <f>ROUND( 1542.04, 2 )</f>
        <v>1542.04</v>
      </c>
      <c r="G136" s="205">
        <f t="shared" si="13"/>
        <v>3084.08</v>
      </c>
      <c r="H136" s="209" t="s">
        <v>1570</v>
      </c>
      <c r="I136" s="209" t="s">
        <v>1447</v>
      </c>
      <c r="N136" s="195"/>
      <c r="O136" s="195">
        <f t="shared" si="14"/>
        <v>2</v>
      </c>
      <c r="P136" s="195">
        <f>Source!I60</f>
        <v>1</v>
      </c>
      <c r="Q136" s="195">
        <f>Source!I254</f>
        <v>1</v>
      </c>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c r="BJ136" s="195"/>
      <c r="BK136" s="195"/>
      <c r="BL136" s="195"/>
      <c r="BM136" s="195"/>
      <c r="BN136" s="195"/>
      <c r="BO136" s="195"/>
      <c r="BP136" s="195"/>
      <c r="BQ136" s="195"/>
      <c r="BR136" s="195"/>
      <c r="BS136" s="195"/>
      <c r="BT136" s="195"/>
      <c r="BU136" s="195"/>
      <c r="BV136" s="195"/>
      <c r="BW136" s="195"/>
      <c r="BX136" s="195"/>
      <c r="BY136" s="195"/>
      <c r="BZ136" s="195"/>
      <c r="CA136" s="195"/>
      <c r="CB136" s="195"/>
      <c r="CC136" s="195"/>
      <c r="CD136" s="195"/>
      <c r="CE136" s="195"/>
      <c r="CF136" s="195"/>
      <c r="CG136" s="195"/>
      <c r="CH136" s="195"/>
      <c r="CI136" s="195"/>
      <c r="CJ136" s="195"/>
      <c r="CK136" s="195"/>
      <c r="CL136" s="195"/>
      <c r="CM136" s="195"/>
      <c r="CN136" s="195"/>
      <c r="CO136" s="195"/>
      <c r="CP136" s="195"/>
      <c r="CQ136" s="195"/>
      <c r="CR136" s="195"/>
      <c r="CS136" s="195"/>
      <c r="CT136" s="195"/>
      <c r="CU136" s="195"/>
      <c r="CV136" s="195"/>
      <c r="CW136" s="195"/>
      <c r="CX136" s="195"/>
      <c r="CY136" s="195"/>
      <c r="CZ136" s="195"/>
      <c r="DA136" s="195"/>
      <c r="DB136" s="195"/>
      <c r="DC136" s="195"/>
      <c r="DD136" s="195"/>
      <c r="DE136" s="195"/>
      <c r="DF136" s="195"/>
      <c r="DG136" s="195"/>
      <c r="DH136" s="195"/>
      <c r="DI136" s="195"/>
      <c r="DJ136" s="195"/>
      <c r="DK136" s="195"/>
      <c r="DL136" s="195"/>
      <c r="DM136" s="195"/>
      <c r="DN136" s="195"/>
      <c r="DO136" s="195"/>
      <c r="DP136" s="195"/>
      <c r="DQ136" s="195"/>
      <c r="DR136" s="195"/>
      <c r="DS136" s="195"/>
      <c r="DT136" s="195"/>
      <c r="DU136" s="195"/>
      <c r="DV136" s="195"/>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195"/>
      <c r="GO136" s="195"/>
      <c r="GP136" s="195"/>
      <c r="GQ136" s="195"/>
      <c r="GR136" s="195"/>
      <c r="GS136" s="195"/>
      <c r="GT136" s="195"/>
      <c r="GU136" s="195"/>
      <c r="GV136" s="195"/>
      <c r="GW136" s="195"/>
      <c r="GX136" s="195"/>
      <c r="GY136" s="195"/>
      <c r="GZ136" s="195"/>
      <c r="HA136" s="195"/>
      <c r="HB136" s="195"/>
      <c r="HC136" s="195"/>
      <c r="HD136" s="195"/>
      <c r="HE136" s="195"/>
      <c r="HF136" s="195"/>
      <c r="HG136" s="195"/>
      <c r="HH136" s="195"/>
      <c r="HI136" s="195"/>
      <c r="HJ136" s="195"/>
      <c r="HK136" s="195"/>
      <c r="HL136" s="195"/>
      <c r="HM136" s="195"/>
      <c r="HN136" s="195"/>
      <c r="HO136" s="195"/>
      <c r="HP136" s="195"/>
      <c r="HQ136" s="195"/>
      <c r="HR136" s="195"/>
      <c r="HS136" s="195"/>
      <c r="HT136" s="195"/>
      <c r="HU136" s="195"/>
      <c r="HV136" s="195"/>
      <c r="HW136" s="195"/>
      <c r="HX136" s="195"/>
      <c r="HY136" s="195"/>
      <c r="HZ136" s="195"/>
      <c r="IA136" s="195"/>
      <c r="IB136" s="195"/>
      <c r="IC136" s="195"/>
      <c r="ID136" s="195"/>
      <c r="IE136" s="195"/>
      <c r="IF136" s="195"/>
      <c r="IG136" s="195"/>
      <c r="IH136" s="195"/>
      <c r="II136" s="195"/>
      <c r="IJ136" s="195"/>
      <c r="IK136" s="195"/>
      <c r="IL136" s="195"/>
      <c r="IM136" s="195"/>
      <c r="IN136" s="195"/>
      <c r="IO136" s="195"/>
      <c r="IP136" s="195"/>
      <c r="IQ136" s="195"/>
      <c r="IR136" s="195"/>
      <c r="IS136" s="195"/>
      <c r="IT136" s="195"/>
      <c r="IU136" s="195"/>
    </row>
    <row r="137" spans="1:255" s="43" customFormat="1" ht="24" x14ac:dyDescent="0.2">
      <c r="A137" s="202">
        <v>113</v>
      </c>
      <c r="B137" s="203" t="s">
        <v>1532</v>
      </c>
      <c r="C137" s="203" t="s">
        <v>746</v>
      </c>
      <c r="D137" s="203" t="s">
        <v>182</v>
      </c>
      <c r="E137" s="204">
        <f t="shared" si="12"/>
        <v>0.26</v>
      </c>
      <c r="F137" s="205">
        <f>ROUND( 20.91, 2 )</f>
        <v>20.91</v>
      </c>
      <c r="G137" s="205">
        <f t="shared" si="13"/>
        <v>5.44</v>
      </c>
      <c r="H137" s="209" t="s">
        <v>1627</v>
      </c>
      <c r="I137" s="209" t="s">
        <v>1447</v>
      </c>
      <c r="N137" s="195"/>
      <c r="O137" s="195">
        <f t="shared" si="14"/>
        <v>0.26</v>
      </c>
      <c r="P137" s="195">
        <f>Source!I549</f>
        <v>0.16</v>
      </c>
      <c r="Q137" s="195">
        <f>Source!I736</f>
        <v>0.1</v>
      </c>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c r="BQ137" s="195"/>
      <c r="BR137" s="195"/>
      <c r="BS137" s="195"/>
      <c r="BT137" s="195"/>
      <c r="BU137" s="195"/>
      <c r="BV137" s="195"/>
      <c r="BW137" s="195"/>
      <c r="BX137" s="195"/>
      <c r="BY137" s="195"/>
      <c r="BZ137" s="195"/>
      <c r="CA137" s="195"/>
      <c r="CB137" s="195"/>
      <c r="CC137" s="195"/>
      <c r="CD137" s="195"/>
      <c r="CE137" s="195"/>
      <c r="CF137" s="195"/>
      <c r="CG137" s="195"/>
      <c r="CH137" s="195"/>
      <c r="CI137" s="195"/>
      <c r="CJ137" s="195"/>
      <c r="CK137" s="195"/>
      <c r="CL137" s="195"/>
      <c r="CM137" s="195"/>
      <c r="CN137" s="195"/>
      <c r="CO137" s="195"/>
      <c r="CP137" s="195"/>
      <c r="CQ137" s="195"/>
      <c r="CR137" s="195"/>
      <c r="CS137" s="195"/>
      <c r="CT137" s="195"/>
      <c r="CU137" s="195"/>
      <c r="CV137" s="195"/>
      <c r="CW137" s="195"/>
      <c r="CX137" s="195"/>
      <c r="CY137" s="195"/>
      <c r="CZ137" s="195"/>
      <c r="DA137" s="195"/>
      <c r="DB137" s="195"/>
      <c r="DC137" s="195"/>
      <c r="DD137" s="195"/>
      <c r="DE137" s="195"/>
      <c r="DF137" s="195"/>
      <c r="DG137" s="195"/>
      <c r="DH137" s="195"/>
      <c r="DI137" s="195"/>
      <c r="DJ137" s="195"/>
      <c r="DK137" s="195"/>
      <c r="DL137" s="195"/>
      <c r="DM137" s="195"/>
      <c r="DN137" s="195"/>
      <c r="DO137" s="195"/>
      <c r="DP137" s="195"/>
      <c r="DQ137" s="195"/>
      <c r="DR137" s="195"/>
      <c r="DS137" s="195"/>
      <c r="DT137" s="195"/>
      <c r="DU137" s="195"/>
      <c r="DV137" s="195"/>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c r="FO137" s="195"/>
      <c r="FP137" s="195"/>
      <c r="FQ137" s="195"/>
      <c r="FR137" s="195"/>
      <c r="FS137" s="195"/>
      <c r="FT137" s="195"/>
      <c r="FU137" s="195"/>
      <c r="FV137" s="195"/>
      <c r="FW137" s="195"/>
      <c r="FX137" s="195"/>
      <c r="FY137" s="195"/>
      <c r="FZ137" s="195"/>
      <c r="GA137" s="195"/>
      <c r="GB137" s="195"/>
      <c r="GC137" s="195"/>
      <c r="GD137" s="195"/>
      <c r="GE137" s="195"/>
      <c r="GF137" s="195"/>
      <c r="GG137" s="195"/>
      <c r="GH137" s="195"/>
      <c r="GI137" s="195"/>
      <c r="GJ137" s="195"/>
      <c r="GK137" s="195"/>
      <c r="GL137" s="195"/>
      <c r="GM137" s="195"/>
      <c r="GN137" s="195"/>
      <c r="GO137" s="195"/>
      <c r="GP137" s="195"/>
      <c r="GQ137" s="195"/>
      <c r="GR137" s="195"/>
      <c r="GS137" s="195"/>
      <c r="GT137" s="195"/>
      <c r="GU137" s="195"/>
      <c r="GV137" s="195"/>
      <c r="GW137" s="195"/>
      <c r="GX137" s="195"/>
      <c r="GY137" s="195"/>
      <c r="GZ137" s="195"/>
      <c r="HA137" s="195"/>
      <c r="HB137" s="195"/>
      <c r="HC137" s="195"/>
      <c r="HD137" s="195"/>
      <c r="HE137" s="195"/>
      <c r="HF137" s="195"/>
      <c r="HG137" s="195"/>
      <c r="HH137" s="195"/>
      <c r="HI137" s="195"/>
      <c r="HJ137" s="195"/>
      <c r="HK137" s="195"/>
      <c r="HL137" s="195"/>
      <c r="HM137" s="195"/>
      <c r="HN137" s="195"/>
      <c r="HO137" s="195"/>
      <c r="HP137" s="195"/>
      <c r="HQ137" s="195"/>
      <c r="HR137" s="195"/>
      <c r="HS137" s="195"/>
      <c r="HT137" s="195"/>
      <c r="HU137" s="195"/>
      <c r="HV137" s="195"/>
      <c r="HW137" s="195"/>
      <c r="HX137" s="195"/>
      <c r="HY137" s="195"/>
      <c r="HZ137" s="195"/>
      <c r="IA137" s="195"/>
      <c r="IB137" s="195"/>
      <c r="IC137" s="195"/>
      <c r="ID137" s="195"/>
      <c r="IE137" s="195"/>
      <c r="IF137" s="195"/>
      <c r="IG137" s="195"/>
      <c r="IH137" s="195"/>
      <c r="II137" s="195"/>
      <c r="IJ137" s="195"/>
      <c r="IK137" s="195"/>
      <c r="IL137" s="195"/>
      <c r="IM137" s="195"/>
      <c r="IN137" s="195"/>
      <c r="IO137" s="195"/>
      <c r="IP137" s="195"/>
      <c r="IQ137" s="195"/>
      <c r="IR137" s="195"/>
      <c r="IS137" s="195"/>
      <c r="IT137" s="195"/>
      <c r="IU137" s="195"/>
    </row>
    <row r="138" spans="1:255" s="43" customFormat="1" ht="24" x14ac:dyDescent="0.2">
      <c r="A138" s="202">
        <v>114</v>
      </c>
      <c r="B138" s="203" t="s">
        <v>1532</v>
      </c>
      <c r="C138" s="203" t="s">
        <v>762</v>
      </c>
      <c r="D138" s="203" t="s">
        <v>63</v>
      </c>
      <c r="E138" s="204">
        <f t="shared" si="12"/>
        <v>1.5394000000000001</v>
      </c>
      <c r="F138" s="205">
        <f>ROUND( 15301.81, 2 )</f>
        <v>15301.81</v>
      </c>
      <c r="G138" s="205">
        <f t="shared" si="13"/>
        <v>23555.61</v>
      </c>
      <c r="H138" s="209" t="s">
        <v>1628</v>
      </c>
      <c r="I138" s="209" t="s">
        <v>1447</v>
      </c>
      <c r="N138" s="195"/>
      <c r="O138" s="195">
        <f t="shared" si="14"/>
        <v>1.5394000000000001</v>
      </c>
      <c r="P138" s="195">
        <f>Source!I564</f>
        <v>1.5394000000000001</v>
      </c>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5"/>
      <c r="BO138" s="195"/>
      <c r="BP138" s="195"/>
      <c r="BQ138" s="195"/>
      <c r="BR138" s="195"/>
      <c r="BS138" s="195"/>
      <c r="BT138" s="195"/>
      <c r="BU138" s="195"/>
      <c r="BV138" s="195"/>
      <c r="BW138" s="195"/>
      <c r="BX138" s="195"/>
      <c r="BY138" s="195"/>
      <c r="BZ138" s="195"/>
      <c r="CA138" s="195"/>
      <c r="CB138" s="195"/>
      <c r="CC138" s="195"/>
      <c r="CD138" s="195"/>
      <c r="CE138" s="195"/>
      <c r="CF138" s="195"/>
      <c r="CG138" s="195"/>
      <c r="CH138" s="195"/>
      <c r="CI138" s="195"/>
      <c r="CJ138" s="195"/>
      <c r="CK138" s="195"/>
      <c r="CL138" s="195"/>
      <c r="CM138" s="195"/>
      <c r="CN138" s="195"/>
      <c r="CO138" s="195"/>
      <c r="CP138" s="195"/>
      <c r="CQ138" s="195"/>
      <c r="CR138" s="195"/>
      <c r="CS138" s="195"/>
      <c r="CT138" s="195"/>
      <c r="CU138" s="195"/>
      <c r="CV138" s="195"/>
      <c r="CW138" s="195"/>
      <c r="CX138" s="195"/>
      <c r="CY138" s="195"/>
      <c r="CZ138" s="195"/>
      <c r="DA138" s="195"/>
      <c r="DB138" s="195"/>
      <c r="DC138" s="195"/>
      <c r="DD138" s="195"/>
      <c r="DE138" s="195"/>
      <c r="DF138" s="195"/>
      <c r="DG138" s="195"/>
      <c r="DH138" s="195"/>
      <c r="DI138" s="195"/>
      <c r="DJ138" s="195"/>
      <c r="DK138" s="195"/>
      <c r="DL138" s="195"/>
      <c r="DM138" s="195"/>
      <c r="DN138" s="195"/>
      <c r="DO138" s="195"/>
      <c r="DP138" s="195"/>
      <c r="DQ138" s="195"/>
      <c r="DR138" s="195"/>
      <c r="DS138" s="195"/>
      <c r="DT138" s="195"/>
      <c r="DU138" s="195"/>
      <c r="DV138" s="195"/>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c r="FO138" s="195"/>
      <c r="FP138" s="195"/>
      <c r="FQ138" s="195"/>
      <c r="FR138" s="195"/>
      <c r="FS138" s="195"/>
      <c r="FT138" s="195"/>
      <c r="FU138" s="195"/>
      <c r="FV138" s="195"/>
      <c r="FW138" s="195"/>
      <c r="FX138" s="195"/>
      <c r="FY138" s="195"/>
      <c r="FZ138" s="195"/>
      <c r="GA138" s="195"/>
      <c r="GB138" s="195"/>
      <c r="GC138" s="195"/>
      <c r="GD138" s="195"/>
      <c r="GE138" s="195"/>
      <c r="GF138" s="195"/>
      <c r="GG138" s="195"/>
      <c r="GH138" s="195"/>
      <c r="GI138" s="195"/>
      <c r="GJ138" s="195"/>
      <c r="GK138" s="195"/>
      <c r="GL138" s="195"/>
      <c r="GM138" s="195"/>
      <c r="GN138" s="195"/>
      <c r="GO138" s="195"/>
      <c r="GP138" s="195"/>
      <c r="GQ138" s="195"/>
      <c r="GR138" s="195"/>
      <c r="GS138" s="195"/>
      <c r="GT138" s="195"/>
      <c r="GU138" s="195"/>
      <c r="GV138" s="195"/>
      <c r="GW138" s="195"/>
      <c r="GX138" s="195"/>
      <c r="GY138" s="195"/>
      <c r="GZ138" s="195"/>
      <c r="HA138" s="195"/>
      <c r="HB138" s="195"/>
      <c r="HC138" s="195"/>
      <c r="HD138" s="195"/>
      <c r="HE138" s="195"/>
      <c r="HF138" s="195"/>
      <c r="HG138" s="195"/>
      <c r="HH138" s="195"/>
      <c r="HI138" s="195"/>
      <c r="HJ138" s="195"/>
      <c r="HK138" s="195"/>
      <c r="HL138" s="195"/>
      <c r="HM138" s="195"/>
      <c r="HN138" s="195"/>
      <c r="HO138" s="195"/>
      <c r="HP138" s="195"/>
      <c r="HQ138" s="195"/>
      <c r="HR138" s="195"/>
      <c r="HS138" s="195"/>
      <c r="HT138" s="195"/>
      <c r="HU138" s="195"/>
      <c r="HV138" s="195"/>
      <c r="HW138" s="195"/>
      <c r="HX138" s="195"/>
      <c r="HY138" s="195"/>
      <c r="HZ138" s="195"/>
      <c r="IA138" s="195"/>
      <c r="IB138" s="195"/>
      <c r="IC138" s="195"/>
      <c r="ID138" s="195"/>
      <c r="IE138" s="195"/>
      <c r="IF138" s="195"/>
      <c r="IG138" s="195"/>
      <c r="IH138" s="195"/>
      <c r="II138" s="195"/>
      <c r="IJ138" s="195"/>
      <c r="IK138" s="195"/>
      <c r="IL138" s="195"/>
      <c r="IM138" s="195"/>
      <c r="IN138" s="195"/>
      <c r="IO138" s="195"/>
      <c r="IP138" s="195"/>
      <c r="IQ138" s="195"/>
      <c r="IR138" s="195"/>
      <c r="IS138" s="195"/>
      <c r="IT138" s="195"/>
      <c r="IU138" s="195"/>
    </row>
    <row r="139" spans="1:255" s="43" customFormat="1" ht="24" x14ac:dyDescent="0.2">
      <c r="A139" s="202">
        <v>115</v>
      </c>
      <c r="B139" s="203" t="s">
        <v>1532</v>
      </c>
      <c r="C139" s="203" t="s">
        <v>31</v>
      </c>
      <c r="D139" s="203" t="s">
        <v>32</v>
      </c>
      <c r="E139" s="204">
        <f t="shared" si="12"/>
        <v>4.7903000000000002</v>
      </c>
      <c r="F139" s="205">
        <f>ROUND( 586.71, 2 )</f>
        <v>586.71</v>
      </c>
      <c r="G139" s="205">
        <f t="shared" si="13"/>
        <v>2810.52</v>
      </c>
      <c r="H139" s="209" t="s">
        <v>1562</v>
      </c>
      <c r="I139" s="209" t="s">
        <v>1447</v>
      </c>
      <c r="N139" s="195"/>
      <c r="O139" s="195">
        <f t="shared" si="14"/>
        <v>4.7903000000000002</v>
      </c>
      <c r="P139" s="195">
        <f>Source!I30</f>
        <v>2.52E-2</v>
      </c>
      <c r="Q139" s="195">
        <f>Source!I36</f>
        <v>2.3400000000000001E-2</v>
      </c>
      <c r="R139" s="195">
        <f>Source!I54</f>
        <v>0.189</v>
      </c>
      <c r="S139" s="195">
        <f>Source!I66</f>
        <v>9.0999999999999998E-2</v>
      </c>
      <c r="T139" s="195">
        <f>Source!I72</f>
        <v>0.16470000000000001</v>
      </c>
      <c r="U139" s="195">
        <f>Source!I224</f>
        <v>2.7E-2</v>
      </c>
      <c r="V139" s="195">
        <f>Source!I230</f>
        <v>2.7E-2</v>
      </c>
      <c r="W139" s="195">
        <f>Source!I248</f>
        <v>0.21</v>
      </c>
      <c r="X139" s="195">
        <f>Source!I260</f>
        <v>0.105</v>
      </c>
      <c r="Y139" s="195">
        <f>Source!I266</f>
        <v>0.183</v>
      </c>
      <c r="Z139" s="195">
        <f>Source!I422</f>
        <v>1.8199999999999998</v>
      </c>
      <c r="AA139" s="195">
        <f>Source!I611</f>
        <v>1.9250000000000003</v>
      </c>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c r="BQ139" s="195"/>
      <c r="BR139" s="195"/>
      <c r="BS139" s="195"/>
      <c r="BT139" s="195"/>
      <c r="BU139" s="195"/>
      <c r="BV139" s="195"/>
      <c r="BW139" s="195"/>
      <c r="BX139" s="195"/>
      <c r="BY139" s="195"/>
      <c r="BZ139" s="195"/>
      <c r="CA139" s="195"/>
      <c r="CB139" s="195"/>
      <c r="CC139" s="195"/>
      <c r="CD139" s="195"/>
      <c r="CE139" s="195"/>
      <c r="CF139" s="195"/>
      <c r="CG139" s="195"/>
      <c r="CH139" s="195"/>
      <c r="CI139" s="195"/>
      <c r="CJ139" s="195"/>
      <c r="CK139" s="195"/>
      <c r="CL139" s="195"/>
      <c r="CM139" s="195"/>
      <c r="CN139" s="195"/>
      <c r="CO139" s="195"/>
      <c r="CP139" s="195"/>
      <c r="CQ139" s="195"/>
      <c r="CR139" s="195"/>
      <c r="CS139" s="195"/>
      <c r="CT139" s="195"/>
      <c r="CU139" s="195"/>
      <c r="CV139" s="195"/>
      <c r="CW139" s="195"/>
      <c r="CX139" s="195"/>
      <c r="CY139" s="195"/>
      <c r="CZ139" s="195"/>
      <c r="DA139" s="195"/>
      <c r="DB139" s="195"/>
      <c r="DC139" s="195"/>
      <c r="DD139" s="195"/>
      <c r="DE139" s="195"/>
      <c r="DF139" s="195"/>
      <c r="DG139" s="195"/>
      <c r="DH139" s="195"/>
      <c r="DI139" s="195"/>
      <c r="DJ139" s="195"/>
      <c r="DK139" s="195"/>
      <c r="DL139" s="195"/>
      <c r="DM139" s="195"/>
      <c r="DN139" s="195"/>
      <c r="DO139" s="195"/>
      <c r="DP139" s="195"/>
      <c r="DQ139" s="195"/>
      <c r="DR139" s="195"/>
      <c r="DS139" s="195"/>
      <c r="DT139" s="195"/>
      <c r="DU139" s="195"/>
      <c r="DV139" s="195"/>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row>
    <row r="140" spans="1:255" s="43" customFormat="1" ht="24" x14ac:dyDescent="0.2">
      <c r="A140" s="202">
        <v>116</v>
      </c>
      <c r="B140" s="203" t="s">
        <v>1532</v>
      </c>
      <c r="C140" s="203" t="s">
        <v>696</v>
      </c>
      <c r="D140" s="203" t="s">
        <v>32</v>
      </c>
      <c r="E140" s="204">
        <f t="shared" si="12"/>
        <v>7.8539999999999999E-2</v>
      </c>
      <c r="F140" s="205">
        <f>ROUND( 359.85, 2 )</f>
        <v>359.85</v>
      </c>
      <c r="G140" s="205">
        <f t="shared" si="13"/>
        <v>28.26</v>
      </c>
      <c r="H140" s="209" t="s">
        <v>1622</v>
      </c>
      <c r="I140" s="209" t="s">
        <v>1447</v>
      </c>
      <c r="N140" s="195"/>
      <c r="O140" s="195">
        <f t="shared" si="14"/>
        <v>7.8539999999999999E-2</v>
      </c>
      <c r="P140" s="195">
        <f>Source!I527</f>
        <v>4.4880000000000003E-2</v>
      </c>
      <c r="Q140" s="195">
        <f>Source!I714</f>
        <v>3.3660000000000002E-2</v>
      </c>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c r="BQ140" s="195"/>
      <c r="BR140" s="195"/>
      <c r="BS140" s="195"/>
      <c r="BT140" s="195"/>
      <c r="BU140" s="195"/>
      <c r="BV140" s="195"/>
      <c r="BW140" s="195"/>
      <c r="BX140" s="195"/>
      <c r="BY140" s="195"/>
      <c r="BZ140" s="195"/>
      <c r="CA140" s="195"/>
      <c r="CB140" s="195"/>
      <c r="CC140" s="195"/>
      <c r="CD140" s="195"/>
      <c r="CE140" s="195"/>
      <c r="CF140" s="195"/>
      <c r="CG140" s="195"/>
      <c r="CH140" s="195"/>
      <c r="CI140" s="195"/>
      <c r="CJ140" s="195"/>
      <c r="CK140" s="195"/>
      <c r="CL140" s="195"/>
      <c r="CM140" s="195"/>
      <c r="CN140" s="195"/>
      <c r="CO140" s="195"/>
      <c r="CP140" s="195"/>
      <c r="CQ140" s="195"/>
      <c r="CR140" s="195"/>
      <c r="CS140" s="195"/>
      <c r="CT140" s="195"/>
      <c r="CU140" s="195"/>
      <c r="CV140" s="195"/>
      <c r="CW140" s="195"/>
      <c r="CX140" s="195"/>
      <c r="CY140" s="195"/>
      <c r="CZ140" s="195"/>
      <c r="DA140" s="195"/>
      <c r="DB140" s="195"/>
      <c r="DC140" s="195"/>
      <c r="DD140" s="195"/>
      <c r="DE140" s="195"/>
      <c r="DF140" s="195"/>
      <c r="DG140" s="195"/>
      <c r="DH140" s="195"/>
      <c r="DI140" s="195"/>
      <c r="DJ140" s="195"/>
      <c r="DK140" s="195"/>
      <c r="DL140" s="195"/>
      <c r="DM140" s="195"/>
      <c r="DN140" s="195"/>
      <c r="DO140" s="195"/>
      <c r="DP140" s="195"/>
      <c r="DQ140" s="195"/>
      <c r="DR140" s="195"/>
      <c r="DS140" s="195"/>
      <c r="DT140" s="195"/>
      <c r="DU140" s="195"/>
      <c r="DV140" s="195"/>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row>
    <row r="141" spans="1:255" s="43" customFormat="1" ht="24" x14ac:dyDescent="0.2">
      <c r="A141" s="202">
        <v>117</v>
      </c>
      <c r="B141" s="203" t="s">
        <v>1532</v>
      </c>
      <c r="C141" s="203" t="s">
        <v>607</v>
      </c>
      <c r="D141" s="203" t="s">
        <v>32</v>
      </c>
      <c r="E141" s="204">
        <f t="shared" si="12"/>
        <v>0.39600000000000002</v>
      </c>
      <c r="F141" s="205">
        <f>ROUND( 378.01, 2 )</f>
        <v>378.01</v>
      </c>
      <c r="G141" s="205">
        <f t="shared" si="13"/>
        <v>149.69</v>
      </c>
      <c r="H141" s="209" t="s">
        <v>1612</v>
      </c>
      <c r="I141" s="209" t="s">
        <v>1447</v>
      </c>
      <c r="N141" s="195"/>
      <c r="O141" s="195">
        <f t="shared" si="14"/>
        <v>0.39600000000000002</v>
      </c>
      <c r="P141" s="195">
        <f>Source!I477</f>
        <v>0.19800000000000001</v>
      </c>
      <c r="Q141" s="195">
        <f>Source!I664</f>
        <v>0.19800000000000001</v>
      </c>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c r="BQ141" s="195"/>
      <c r="BR141" s="195"/>
      <c r="BS141" s="195"/>
      <c r="BT141" s="195"/>
      <c r="BU141" s="195"/>
      <c r="BV141" s="195"/>
      <c r="BW141" s="195"/>
      <c r="BX141" s="195"/>
      <c r="BY141" s="195"/>
      <c r="BZ141" s="195"/>
      <c r="CA141" s="195"/>
      <c r="CB141" s="195"/>
      <c r="CC141" s="195"/>
      <c r="CD141" s="195"/>
      <c r="CE141" s="195"/>
      <c r="CF141" s="195"/>
      <c r="CG141" s="195"/>
      <c r="CH141" s="195"/>
      <c r="CI141" s="195"/>
      <c r="CJ141" s="195"/>
      <c r="CK141" s="195"/>
      <c r="CL141" s="195"/>
      <c r="CM141" s="195"/>
      <c r="CN141" s="195"/>
      <c r="CO141" s="195"/>
      <c r="CP141" s="195"/>
      <c r="CQ141" s="195"/>
      <c r="CR141" s="195"/>
      <c r="CS141" s="195"/>
      <c r="CT141" s="195"/>
      <c r="CU141" s="195"/>
      <c r="CV141" s="195"/>
      <c r="CW141" s="195"/>
      <c r="CX141" s="195"/>
      <c r="CY141" s="195"/>
      <c r="CZ141" s="195"/>
      <c r="DA141" s="195"/>
      <c r="DB141" s="195"/>
      <c r="DC141" s="195"/>
      <c r="DD141" s="195"/>
      <c r="DE141" s="195"/>
      <c r="DF141" s="195"/>
      <c r="DG141" s="195"/>
      <c r="DH141" s="195"/>
      <c r="DI141" s="195"/>
      <c r="DJ141" s="195"/>
      <c r="DK141" s="195"/>
      <c r="DL141" s="195"/>
      <c r="DM141" s="195"/>
      <c r="DN141" s="195"/>
      <c r="DO141" s="195"/>
      <c r="DP141" s="195"/>
      <c r="DQ141" s="195"/>
      <c r="DR141" s="195"/>
      <c r="DS141" s="195"/>
      <c r="DT141" s="195"/>
      <c r="DU141" s="195"/>
      <c r="DV141" s="195"/>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row>
    <row r="142" spans="1:255" s="43" customFormat="1" ht="24" x14ac:dyDescent="0.2">
      <c r="A142" s="202">
        <v>118</v>
      </c>
      <c r="B142" s="203" t="s">
        <v>1532</v>
      </c>
      <c r="C142" s="203" t="s">
        <v>327</v>
      </c>
      <c r="D142" s="203" t="s">
        <v>63</v>
      </c>
      <c r="E142" s="204">
        <f t="shared" si="12"/>
        <v>0.16666</v>
      </c>
      <c r="F142" s="205">
        <f>ROUND( 15662.39, 2 )</f>
        <v>15662.39</v>
      </c>
      <c r="G142" s="205">
        <f t="shared" si="13"/>
        <v>2610.29</v>
      </c>
      <c r="H142" s="209" t="s">
        <v>1597</v>
      </c>
      <c r="I142" s="209" t="s">
        <v>1447</v>
      </c>
      <c r="N142" s="195"/>
      <c r="O142" s="195">
        <f t="shared" si="14"/>
        <v>0.16666</v>
      </c>
      <c r="P142" s="195">
        <f>Source!I173</f>
        <v>8.3330000000000001E-2</v>
      </c>
      <c r="Q142" s="195">
        <f>Source!I371</f>
        <v>8.3330000000000001E-2</v>
      </c>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c r="BQ142" s="195"/>
      <c r="BR142" s="195"/>
      <c r="BS142" s="195"/>
      <c r="BT142" s="195"/>
      <c r="BU142" s="195"/>
      <c r="BV142" s="195"/>
      <c r="BW142" s="195"/>
      <c r="BX142" s="195"/>
      <c r="BY142" s="195"/>
      <c r="BZ142" s="195"/>
      <c r="CA142" s="195"/>
      <c r="CB142" s="195"/>
      <c r="CC142" s="195"/>
      <c r="CD142" s="195"/>
      <c r="CE142" s="195"/>
      <c r="CF142" s="195"/>
      <c r="CG142" s="195"/>
      <c r="CH142" s="195"/>
      <c r="CI142" s="195"/>
      <c r="CJ142" s="195"/>
      <c r="CK142" s="195"/>
      <c r="CL142" s="195"/>
      <c r="CM142" s="195"/>
      <c r="CN142" s="195"/>
      <c r="CO142" s="195"/>
      <c r="CP142" s="195"/>
      <c r="CQ142" s="195"/>
      <c r="CR142" s="195"/>
      <c r="CS142" s="195"/>
      <c r="CT142" s="195"/>
      <c r="CU142" s="195"/>
      <c r="CV142" s="195"/>
      <c r="CW142" s="195"/>
      <c r="CX142" s="195"/>
      <c r="CY142" s="195"/>
      <c r="CZ142" s="195"/>
      <c r="DA142" s="195"/>
      <c r="DB142" s="195"/>
      <c r="DC142" s="195"/>
      <c r="DD142" s="195"/>
      <c r="DE142" s="195"/>
      <c r="DF142" s="195"/>
      <c r="DG142" s="195"/>
      <c r="DH142" s="195"/>
      <c r="DI142" s="195"/>
      <c r="DJ142" s="195"/>
      <c r="DK142" s="195"/>
      <c r="DL142" s="195"/>
      <c r="DM142" s="195"/>
      <c r="DN142" s="195"/>
      <c r="DO142" s="195"/>
      <c r="DP142" s="195"/>
      <c r="DQ142" s="195"/>
      <c r="DR142" s="195"/>
      <c r="DS142" s="195"/>
      <c r="DT142" s="195"/>
      <c r="DU142" s="195"/>
      <c r="DV142" s="195"/>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row>
    <row r="143" spans="1:255" s="43" customFormat="1" ht="24" x14ac:dyDescent="0.2">
      <c r="A143" s="202">
        <v>119</v>
      </c>
      <c r="B143" s="203" t="s">
        <v>1532</v>
      </c>
      <c r="C143" s="203" t="s">
        <v>332</v>
      </c>
      <c r="D143" s="203" t="s">
        <v>63</v>
      </c>
      <c r="E143" s="204">
        <f t="shared" si="12"/>
        <v>0.10896</v>
      </c>
      <c r="F143" s="205">
        <f>ROUND( 16641.94, 2 )</f>
        <v>16641.939999999999</v>
      </c>
      <c r="G143" s="205">
        <f t="shared" si="13"/>
        <v>1813.31</v>
      </c>
      <c r="H143" s="209" t="s">
        <v>1598</v>
      </c>
      <c r="I143" s="209" t="s">
        <v>1447</v>
      </c>
      <c r="N143" s="195"/>
      <c r="O143" s="195">
        <f t="shared" si="14"/>
        <v>0.10896</v>
      </c>
      <c r="P143" s="195">
        <f>Source!I175</f>
        <v>5.4480000000000001E-2</v>
      </c>
      <c r="Q143" s="195">
        <f>Source!I373</f>
        <v>5.4480000000000001E-2</v>
      </c>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c r="BJ143" s="195"/>
      <c r="BK143" s="195"/>
      <c r="BL143" s="195"/>
      <c r="BM143" s="195"/>
      <c r="BN143" s="195"/>
      <c r="BO143" s="195"/>
      <c r="BP143" s="195"/>
      <c r="BQ143" s="195"/>
      <c r="BR143" s="195"/>
      <c r="BS143" s="195"/>
      <c r="BT143" s="195"/>
      <c r="BU143" s="195"/>
      <c r="BV143" s="195"/>
      <c r="BW143" s="195"/>
      <c r="BX143" s="195"/>
      <c r="BY143" s="195"/>
      <c r="BZ143" s="195"/>
      <c r="CA143" s="195"/>
      <c r="CB143" s="195"/>
      <c r="CC143" s="195"/>
      <c r="CD143" s="195"/>
      <c r="CE143" s="195"/>
      <c r="CF143" s="195"/>
      <c r="CG143" s="195"/>
      <c r="CH143" s="195"/>
      <c r="CI143" s="195"/>
      <c r="CJ143" s="195"/>
      <c r="CK143" s="195"/>
      <c r="CL143" s="195"/>
      <c r="CM143" s="195"/>
      <c r="CN143" s="195"/>
      <c r="CO143" s="195"/>
      <c r="CP143" s="195"/>
      <c r="CQ143" s="195"/>
      <c r="CR143" s="195"/>
      <c r="CS143" s="195"/>
      <c r="CT143" s="195"/>
      <c r="CU143" s="195"/>
      <c r="CV143" s="195"/>
      <c r="CW143" s="195"/>
      <c r="CX143" s="195"/>
      <c r="CY143" s="195"/>
      <c r="CZ143" s="195"/>
      <c r="DA143" s="195"/>
      <c r="DB143" s="195"/>
      <c r="DC143" s="195"/>
      <c r="DD143" s="195"/>
      <c r="DE143" s="195"/>
      <c r="DF143" s="195"/>
      <c r="DG143" s="195"/>
      <c r="DH143" s="195"/>
      <c r="DI143" s="195"/>
      <c r="DJ143" s="195"/>
      <c r="DK143" s="195"/>
      <c r="DL143" s="195"/>
      <c r="DM143" s="195"/>
      <c r="DN143" s="195"/>
      <c r="DO143" s="195"/>
      <c r="DP143" s="195"/>
      <c r="DQ143" s="195"/>
      <c r="DR143" s="195"/>
      <c r="DS143" s="195"/>
      <c r="DT143" s="195"/>
      <c r="DU143" s="195"/>
      <c r="DV143" s="195"/>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c r="FO143" s="195"/>
      <c r="FP143" s="195"/>
      <c r="FQ143" s="195"/>
      <c r="FR143" s="195"/>
      <c r="FS143" s="195"/>
      <c r="FT143" s="195"/>
      <c r="FU143" s="195"/>
      <c r="FV143" s="195"/>
      <c r="FW143" s="195"/>
      <c r="FX143" s="195"/>
      <c r="FY143" s="195"/>
      <c r="FZ143" s="195"/>
      <c r="GA143" s="195"/>
      <c r="GB143" s="195"/>
      <c r="GC143" s="195"/>
      <c r="GD143" s="195"/>
      <c r="GE143" s="195"/>
      <c r="GF143" s="195"/>
      <c r="GG143" s="195"/>
      <c r="GH143" s="195"/>
      <c r="GI143" s="195"/>
      <c r="GJ143" s="195"/>
      <c r="GK143" s="195"/>
      <c r="GL143" s="195"/>
      <c r="GM143" s="195"/>
      <c r="GN143" s="195"/>
      <c r="GO143" s="195"/>
      <c r="GP143" s="195"/>
      <c r="GQ143" s="195"/>
      <c r="GR143" s="195"/>
      <c r="GS143" s="195"/>
      <c r="GT143" s="195"/>
      <c r="GU143" s="195"/>
      <c r="GV143" s="195"/>
      <c r="GW143" s="195"/>
      <c r="GX143" s="195"/>
      <c r="GY143" s="195"/>
      <c r="GZ143" s="195"/>
      <c r="HA143" s="195"/>
      <c r="HB143" s="195"/>
      <c r="HC143" s="195"/>
      <c r="HD143" s="195"/>
      <c r="HE143" s="195"/>
      <c r="HF143" s="195"/>
      <c r="HG143" s="195"/>
      <c r="HH143" s="195"/>
      <c r="HI143" s="195"/>
      <c r="HJ143" s="195"/>
      <c r="HK143" s="195"/>
      <c r="HL143" s="195"/>
      <c r="HM143" s="195"/>
      <c r="HN143" s="195"/>
      <c r="HO143" s="195"/>
      <c r="HP143" s="195"/>
      <c r="HQ143" s="195"/>
      <c r="HR143" s="195"/>
      <c r="HS143" s="195"/>
      <c r="HT143" s="195"/>
      <c r="HU143" s="195"/>
      <c r="HV143" s="195"/>
      <c r="HW143" s="195"/>
      <c r="HX143" s="195"/>
      <c r="HY143" s="195"/>
      <c r="HZ143" s="195"/>
      <c r="IA143" s="195"/>
      <c r="IB143" s="195"/>
      <c r="IC143" s="195"/>
      <c r="ID143" s="195"/>
      <c r="IE143" s="195"/>
      <c r="IF143" s="195"/>
      <c r="IG143" s="195"/>
      <c r="IH143" s="195"/>
      <c r="II143" s="195"/>
      <c r="IJ143" s="195"/>
      <c r="IK143" s="195"/>
      <c r="IL143" s="195"/>
      <c r="IM143" s="195"/>
      <c r="IN143" s="195"/>
      <c r="IO143" s="195"/>
      <c r="IP143" s="195"/>
      <c r="IQ143" s="195"/>
      <c r="IR143" s="195"/>
      <c r="IS143" s="195"/>
      <c r="IT143" s="195"/>
      <c r="IU143" s="195"/>
    </row>
    <row r="144" spans="1:255" s="43" customFormat="1" ht="12" x14ac:dyDescent="0.2">
      <c r="A144" s="202">
        <v>120</v>
      </c>
      <c r="B144" s="203" t="s">
        <v>1532</v>
      </c>
      <c r="C144" s="203" t="s">
        <v>211</v>
      </c>
      <c r="D144" s="203" t="s">
        <v>63</v>
      </c>
      <c r="E144" s="204">
        <f t="shared" si="12"/>
        <v>3.7709999999999996E-3</v>
      </c>
      <c r="F144" s="205">
        <f>ROUND( 6156.33, 2 )</f>
        <v>6156.33</v>
      </c>
      <c r="G144" s="205">
        <f t="shared" si="13"/>
        <v>23.22</v>
      </c>
      <c r="H144" s="209" t="s">
        <v>1584</v>
      </c>
      <c r="I144" s="209" t="s">
        <v>1447</v>
      </c>
      <c r="N144" s="195"/>
      <c r="O144" s="195">
        <f t="shared" si="14"/>
        <v>3.7709999999999996E-3</v>
      </c>
      <c r="P144" s="195">
        <f>Source!I109</f>
        <v>1.4E-5</v>
      </c>
      <c r="Q144" s="195">
        <f>Source!I179</f>
        <v>2.5599999999999999E-4</v>
      </c>
      <c r="R144" s="195">
        <f>Source!I307</f>
        <v>1.4E-5</v>
      </c>
      <c r="S144" s="195">
        <f>Source!I377</f>
        <v>2.5599999999999999E-4</v>
      </c>
      <c r="T144" s="195">
        <f>Source!I464</f>
        <v>4.7600000000000002E-4</v>
      </c>
      <c r="U144" s="195">
        <f>Source!I521</f>
        <v>1.9599999999999999E-4</v>
      </c>
      <c r="V144" s="195">
        <f>Source!I570</f>
        <v>1.9989999999999999E-3</v>
      </c>
      <c r="W144" s="195">
        <f>Source!I651</f>
        <v>4.7600000000000002E-4</v>
      </c>
      <c r="X144" s="195">
        <f>Source!I708</f>
        <v>8.3999999999999995E-5</v>
      </c>
      <c r="Y144" s="195"/>
      <c r="Z144" s="195"/>
      <c r="AA144" s="195"/>
      <c r="AB144" s="195"/>
      <c r="AC144" s="195"/>
      <c r="AD144" s="195"/>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c r="BQ144" s="195"/>
      <c r="BR144" s="195"/>
      <c r="BS144" s="195"/>
      <c r="BT144" s="195"/>
      <c r="BU144" s="195"/>
      <c r="BV144" s="195"/>
      <c r="BW144" s="195"/>
      <c r="BX144" s="195"/>
      <c r="BY144" s="195"/>
      <c r="BZ144" s="195"/>
      <c r="CA144" s="195"/>
      <c r="CB144" s="195"/>
      <c r="CC144" s="195"/>
      <c r="CD144" s="195"/>
      <c r="CE144" s="195"/>
      <c r="CF144" s="195"/>
      <c r="CG144" s="195"/>
      <c r="CH144" s="195"/>
      <c r="CI144" s="195"/>
      <c r="CJ144" s="195"/>
      <c r="CK144" s="195"/>
      <c r="CL144" s="195"/>
      <c r="CM144" s="195"/>
      <c r="CN144" s="195"/>
      <c r="CO144" s="195"/>
      <c r="CP144" s="195"/>
      <c r="CQ144" s="195"/>
      <c r="CR144" s="195"/>
      <c r="CS144" s="195"/>
      <c r="CT144" s="195"/>
      <c r="CU144" s="195"/>
      <c r="CV144" s="195"/>
      <c r="CW144" s="195"/>
      <c r="CX144" s="195"/>
      <c r="CY144" s="195"/>
      <c r="CZ144" s="195"/>
      <c r="DA144" s="195"/>
      <c r="DB144" s="195"/>
      <c r="DC144" s="195"/>
      <c r="DD144" s="195"/>
      <c r="DE144" s="195"/>
      <c r="DF144" s="195"/>
      <c r="DG144" s="195"/>
      <c r="DH144" s="195"/>
      <c r="DI144" s="195"/>
      <c r="DJ144" s="195"/>
      <c r="DK144" s="195"/>
      <c r="DL144" s="195"/>
      <c r="DM144" s="195"/>
      <c r="DN144" s="195"/>
      <c r="DO144" s="195"/>
      <c r="DP144" s="195"/>
      <c r="DQ144" s="195"/>
      <c r="DR144" s="195"/>
      <c r="DS144" s="195"/>
      <c r="DT144" s="195"/>
      <c r="DU144" s="195"/>
      <c r="DV144" s="195"/>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195"/>
      <c r="GO144" s="195"/>
      <c r="GP144" s="195"/>
      <c r="GQ144" s="195"/>
      <c r="GR144" s="195"/>
      <c r="GS144" s="195"/>
      <c r="GT144" s="195"/>
      <c r="GU144" s="195"/>
      <c r="GV144" s="195"/>
      <c r="GW144" s="195"/>
      <c r="GX144" s="195"/>
      <c r="GY144" s="195"/>
      <c r="GZ144" s="195"/>
      <c r="HA144" s="195"/>
      <c r="HB144" s="195"/>
      <c r="HC144" s="195"/>
      <c r="HD144" s="195"/>
      <c r="HE144" s="195"/>
      <c r="HF144" s="195"/>
      <c r="HG144" s="195"/>
      <c r="HH144" s="195"/>
      <c r="HI144" s="195"/>
      <c r="HJ144" s="195"/>
      <c r="HK144" s="195"/>
      <c r="HL144" s="195"/>
      <c r="HM144" s="195"/>
      <c r="HN144" s="195"/>
      <c r="HO144" s="195"/>
      <c r="HP144" s="195"/>
      <c r="HQ144" s="195"/>
      <c r="HR144" s="195"/>
      <c r="HS144" s="195"/>
      <c r="HT144" s="195"/>
      <c r="HU144" s="195"/>
      <c r="HV144" s="195"/>
      <c r="HW144" s="195"/>
      <c r="HX144" s="195"/>
      <c r="HY144" s="195"/>
      <c r="HZ144" s="195"/>
      <c r="IA144" s="195"/>
      <c r="IB144" s="195"/>
      <c r="IC144" s="195"/>
      <c r="ID144" s="195"/>
      <c r="IE144" s="195"/>
      <c r="IF144" s="195"/>
      <c r="IG144" s="195"/>
      <c r="IH144" s="195"/>
      <c r="II144" s="195"/>
      <c r="IJ144" s="195"/>
      <c r="IK144" s="195"/>
      <c r="IL144" s="195"/>
      <c r="IM144" s="195"/>
      <c r="IN144" s="195"/>
      <c r="IO144" s="195"/>
      <c r="IP144" s="195"/>
      <c r="IQ144" s="195"/>
      <c r="IR144" s="195"/>
      <c r="IS144" s="195"/>
      <c r="IT144" s="195"/>
      <c r="IU144" s="195"/>
    </row>
    <row r="145" spans="1:255" s="43" customFormat="1" ht="24" x14ac:dyDescent="0.2">
      <c r="A145" s="202">
        <v>121</v>
      </c>
      <c r="B145" s="203" t="s">
        <v>1532</v>
      </c>
      <c r="C145" s="203" t="s">
        <v>278</v>
      </c>
      <c r="D145" s="203" t="s">
        <v>63</v>
      </c>
      <c r="E145" s="204">
        <f t="shared" si="12"/>
        <v>7.6759999999999995E-2</v>
      </c>
      <c r="F145" s="205">
        <f>ROUND( 11032.6, 2 )</f>
        <v>11032.6</v>
      </c>
      <c r="G145" s="205">
        <f t="shared" si="13"/>
        <v>846.86</v>
      </c>
      <c r="H145" s="209" t="s">
        <v>1591</v>
      </c>
      <c r="I145" s="209" t="s">
        <v>1447</v>
      </c>
      <c r="N145" s="195"/>
      <c r="O145" s="195">
        <f t="shared" si="14"/>
        <v>7.6759999999999995E-2</v>
      </c>
      <c r="P145" s="195">
        <f>Source!I141</f>
        <v>3.8379999999999997E-2</v>
      </c>
      <c r="Q145" s="195">
        <f>Source!I339</f>
        <v>3.8379999999999997E-2</v>
      </c>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c r="CB145" s="195"/>
      <c r="CC145" s="195"/>
      <c r="CD145" s="195"/>
      <c r="CE145" s="195"/>
      <c r="CF145" s="195"/>
      <c r="CG145" s="195"/>
      <c r="CH145" s="195"/>
      <c r="CI145" s="195"/>
      <c r="CJ145" s="195"/>
      <c r="CK145" s="195"/>
      <c r="CL145" s="195"/>
      <c r="CM145" s="195"/>
      <c r="CN145" s="195"/>
      <c r="CO145" s="195"/>
      <c r="CP145" s="195"/>
      <c r="CQ145" s="195"/>
      <c r="CR145" s="195"/>
      <c r="CS145" s="195"/>
      <c r="CT145" s="195"/>
      <c r="CU145" s="195"/>
      <c r="CV145" s="195"/>
      <c r="CW145" s="195"/>
      <c r="CX145" s="195"/>
      <c r="CY145" s="195"/>
      <c r="CZ145" s="195"/>
      <c r="DA145" s="195"/>
      <c r="DB145" s="195"/>
      <c r="DC145" s="195"/>
      <c r="DD145" s="195"/>
      <c r="DE145" s="195"/>
      <c r="DF145" s="195"/>
      <c r="DG145" s="195"/>
      <c r="DH145" s="195"/>
      <c r="DI145" s="195"/>
      <c r="DJ145" s="195"/>
      <c r="DK145" s="195"/>
      <c r="DL145" s="195"/>
      <c r="DM145" s="195"/>
      <c r="DN145" s="195"/>
      <c r="DO145" s="195"/>
      <c r="DP145" s="195"/>
      <c r="DQ145" s="195"/>
      <c r="DR145" s="195"/>
      <c r="DS145" s="195"/>
      <c r="DT145" s="195"/>
      <c r="DU145" s="195"/>
      <c r="DV145" s="195"/>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c r="FO145" s="195"/>
      <c r="FP145" s="195"/>
      <c r="FQ145" s="195"/>
      <c r="FR145" s="195"/>
      <c r="FS145" s="195"/>
      <c r="FT145" s="195"/>
      <c r="FU145" s="195"/>
      <c r="FV145" s="195"/>
      <c r="FW145" s="195"/>
      <c r="FX145" s="195"/>
      <c r="FY145" s="195"/>
      <c r="FZ145" s="195"/>
      <c r="GA145" s="195"/>
      <c r="GB145" s="195"/>
      <c r="GC145" s="195"/>
      <c r="GD145" s="195"/>
      <c r="GE145" s="195"/>
      <c r="GF145" s="195"/>
      <c r="GG145" s="195"/>
      <c r="GH145" s="195"/>
      <c r="GI145" s="195"/>
      <c r="GJ145" s="195"/>
      <c r="GK145" s="195"/>
      <c r="GL145" s="195"/>
      <c r="GM145" s="195"/>
      <c r="GN145" s="195"/>
      <c r="GO145" s="195"/>
      <c r="GP145" s="195"/>
      <c r="GQ145" s="195"/>
      <c r="GR145" s="195"/>
      <c r="GS145" s="195"/>
      <c r="GT145" s="195"/>
      <c r="GU145" s="195"/>
      <c r="GV145" s="195"/>
      <c r="GW145" s="195"/>
      <c r="GX145" s="195"/>
      <c r="GY145" s="195"/>
      <c r="GZ145" s="195"/>
      <c r="HA145" s="195"/>
      <c r="HB145" s="195"/>
      <c r="HC145" s="195"/>
      <c r="HD145" s="195"/>
      <c r="HE145" s="195"/>
      <c r="HF145" s="195"/>
      <c r="HG145" s="195"/>
      <c r="HH145" s="195"/>
      <c r="HI145" s="195"/>
      <c r="HJ145" s="195"/>
      <c r="HK145" s="195"/>
      <c r="HL145" s="195"/>
      <c r="HM145" s="195"/>
      <c r="HN145" s="195"/>
      <c r="HO145" s="195"/>
      <c r="HP145" s="195"/>
      <c r="HQ145" s="195"/>
      <c r="HR145" s="195"/>
      <c r="HS145" s="195"/>
      <c r="HT145" s="195"/>
      <c r="HU145" s="195"/>
      <c r="HV145" s="195"/>
      <c r="HW145" s="195"/>
      <c r="HX145" s="195"/>
      <c r="HY145" s="195"/>
      <c r="HZ145" s="195"/>
      <c r="IA145" s="195"/>
      <c r="IB145" s="195"/>
      <c r="IC145" s="195"/>
      <c r="ID145" s="195"/>
      <c r="IE145" s="195"/>
      <c r="IF145" s="195"/>
      <c r="IG145" s="195"/>
      <c r="IH145" s="195"/>
      <c r="II145" s="195"/>
      <c r="IJ145" s="195"/>
      <c r="IK145" s="195"/>
      <c r="IL145" s="195"/>
      <c r="IM145" s="195"/>
      <c r="IN145" s="195"/>
      <c r="IO145" s="195"/>
      <c r="IP145" s="195"/>
      <c r="IQ145" s="195"/>
      <c r="IR145" s="195"/>
      <c r="IS145" s="195"/>
      <c r="IT145" s="195"/>
      <c r="IU145" s="195"/>
    </row>
    <row r="146" spans="1:255" s="43" customFormat="1" ht="24" x14ac:dyDescent="0.2">
      <c r="A146" s="202">
        <v>122</v>
      </c>
      <c r="B146" s="203" t="s">
        <v>1532</v>
      </c>
      <c r="C146" s="203" t="s">
        <v>736</v>
      </c>
      <c r="D146" s="203" t="s">
        <v>300</v>
      </c>
      <c r="E146" s="204">
        <f t="shared" si="12"/>
        <v>32.5</v>
      </c>
      <c r="F146" s="205">
        <f>ROUND( 8.09, 2 )</f>
        <v>8.09</v>
      </c>
      <c r="G146" s="205">
        <f t="shared" si="13"/>
        <v>262.93</v>
      </c>
      <c r="H146" s="209" t="s">
        <v>1625</v>
      </c>
      <c r="I146" s="209" t="s">
        <v>1447</v>
      </c>
      <c r="N146" s="195"/>
      <c r="O146" s="195">
        <f t="shared" si="14"/>
        <v>32.5</v>
      </c>
      <c r="P146" s="195">
        <f>Source!I545</f>
        <v>20</v>
      </c>
      <c r="Q146" s="195">
        <f>Source!I732</f>
        <v>12.5</v>
      </c>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c r="CB146" s="195"/>
      <c r="CC146" s="195"/>
      <c r="CD146" s="195"/>
      <c r="CE146" s="195"/>
      <c r="CF146" s="195"/>
      <c r="CG146" s="195"/>
      <c r="CH146" s="195"/>
      <c r="CI146" s="195"/>
      <c r="CJ146" s="195"/>
      <c r="CK146" s="195"/>
      <c r="CL146" s="195"/>
      <c r="CM146" s="195"/>
      <c r="CN146" s="195"/>
      <c r="CO146" s="195"/>
      <c r="CP146" s="195"/>
      <c r="CQ146" s="195"/>
      <c r="CR146" s="195"/>
      <c r="CS146" s="195"/>
      <c r="CT146" s="195"/>
      <c r="CU146" s="195"/>
      <c r="CV146" s="195"/>
      <c r="CW146" s="195"/>
      <c r="CX146" s="195"/>
      <c r="CY146" s="195"/>
      <c r="CZ146" s="195"/>
      <c r="DA146" s="195"/>
      <c r="DB146" s="195"/>
      <c r="DC146" s="195"/>
      <c r="DD146" s="195"/>
      <c r="DE146" s="195"/>
      <c r="DF146" s="195"/>
      <c r="DG146" s="195"/>
      <c r="DH146" s="195"/>
      <c r="DI146" s="195"/>
      <c r="DJ146" s="195"/>
      <c r="DK146" s="195"/>
      <c r="DL146" s="195"/>
      <c r="DM146" s="195"/>
      <c r="DN146" s="195"/>
      <c r="DO146" s="195"/>
      <c r="DP146" s="195"/>
      <c r="DQ146" s="195"/>
      <c r="DR146" s="195"/>
      <c r="DS146" s="195"/>
      <c r="DT146" s="195"/>
      <c r="DU146" s="195"/>
      <c r="DV146" s="195"/>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c r="FO146" s="195"/>
      <c r="FP146" s="195"/>
      <c r="FQ146" s="195"/>
      <c r="FR146" s="195"/>
      <c r="FS146" s="195"/>
      <c r="FT146" s="195"/>
      <c r="FU146" s="195"/>
      <c r="FV146" s="195"/>
      <c r="FW146" s="195"/>
      <c r="FX146" s="195"/>
      <c r="FY146" s="195"/>
      <c r="FZ146" s="195"/>
      <c r="GA146" s="195"/>
      <c r="GB146" s="195"/>
      <c r="GC146" s="195"/>
      <c r="GD146" s="195"/>
      <c r="GE146" s="195"/>
      <c r="GF146" s="195"/>
      <c r="GG146" s="195"/>
      <c r="GH146" s="195"/>
      <c r="GI146" s="195"/>
      <c r="GJ146" s="195"/>
      <c r="GK146" s="195"/>
      <c r="GL146" s="195"/>
      <c r="GM146" s="195"/>
      <c r="GN146" s="195"/>
      <c r="GO146" s="195"/>
      <c r="GP146" s="195"/>
      <c r="GQ146" s="195"/>
      <c r="GR146" s="195"/>
      <c r="GS146" s="195"/>
      <c r="GT146" s="195"/>
      <c r="GU146" s="195"/>
      <c r="GV146" s="195"/>
      <c r="GW146" s="195"/>
      <c r="GX146" s="195"/>
      <c r="GY146" s="195"/>
      <c r="GZ146" s="195"/>
      <c r="HA146" s="195"/>
      <c r="HB146" s="195"/>
      <c r="HC146" s="195"/>
      <c r="HD146" s="195"/>
      <c r="HE146" s="195"/>
      <c r="HF146" s="195"/>
      <c r="HG146" s="195"/>
      <c r="HH146" s="195"/>
      <c r="HI146" s="195"/>
      <c r="HJ146" s="195"/>
      <c r="HK146" s="195"/>
      <c r="HL146" s="195"/>
      <c r="HM146" s="195"/>
      <c r="HN146" s="195"/>
      <c r="HO146" s="195"/>
      <c r="HP146" s="195"/>
      <c r="HQ146" s="195"/>
      <c r="HR146" s="195"/>
      <c r="HS146" s="195"/>
      <c r="HT146" s="195"/>
      <c r="HU146" s="195"/>
      <c r="HV146" s="195"/>
      <c r="HW146" s="195"/>
      <c r="HX146" s="195"/>
      <c r="HY146" s="195"/>
      <c r="HZ146" s="195"/>
      <c r="IA146" s="195"/>
      <c r="IB146" s="195"/>
      <c r="IC146" s="195"/>
      <c r="ID146" s="195"/>
      <c r="IE146" s="195"/>
      <c r="IF146" s="195"/>
      <c r="IG146" s="195"/>
      <c r="IH146" s="195"/>
      <c r="II146" s="195"/>
      <c r="IJ146" s="195"/>
      <c r="IK146" s="195"/>
      <c r="IL146" s="195"/>
      <c r="IM146" s="195"/>
      <c r="IN146" s="195"/>
      <c r="IO146" s="195"/>
      <c r="IP146" s="195"/>
      <c r="IQ146" s="195"/>
      <c r="IR146" s="195"/>
      <c r="IS146" s="195"/>
      <c r="IT146" s="195"/>
      <c r="IU146" s="195"/>
    </row>
    <row r="147" spans="1:255" s="43" customFormat="1" ht="12" x14ac:dyDescent="0.2">
      <c r="A147" s="202">
        <v>123</v>
      </c>
      <c r="B147" s="203" t="s">
        <v>1532</v>
      </c>
      <c r="C147" s="203" t="s">
        <v>90</v>
      </c>
      <c r="D147" s="203" t="s">
        <v>63</v>
      </c>
      <c r="E147" s="204">
        <f t="shared" si="12"/>
        <v>0.210339</v>
      </c>
      <c r="F147" s="205">
        <f>ROUND( 10380, 2 )</f>
        <v>10380</v>
      </c>
      <c r="G147" s="205">
        <f t="shared" si="13"/>
        <v>2183.3200000000002</v>
      </c>
      <c r="H147" s="209" t="s">
        <v>1569</v>
      </c>
      <c r="I147" s="209" t="s">
        <v>1447</v>
      </c>
      <c r="N147" s="195"/>
      <c r="O147" s="195">
        <f t="shared" si="14"/>
        <v>0.210339</v>
      </c>
      <c r="P147" s="195">
        <f>Source!I52</f>
        <v>2.7000000000000001E-3</v>
      </c>
      <c r="Q147" s="195">
        <f>Source!I64</f>
        <v>1.2999999999999999E-3</v>
      </c>
      <c r="R147" s="195">
        <f>Source!I103</f>
        <v>9.2000000000000003E-4</v>
      </c>
      <c r="S147" s="195">
        <f>Source!I125</f>
        <v>9.8799999999999995E-4</v>
      </c>
      <c r="T147" s="195">
        <f>Source!I135</f>
        <v>1.6919999999999999E-3</v>
      </c>
      <c r="U147" s="195">
        <f>Source!I151</f>
        <v>7.2999999999999999E-5</v>
      </c>
      <c r="V147" s="195">
        <f>Source!I165</f>
        <v>1.9599999999999999E-4</v>
      </c>
      <c r="W147" s="195">
        <f>Source!I246</f>
        <v>3.0000000000000001E-3</v>
      </c>
      <c r="X147" s="195">
        <f>Source!I258</f>
        <v>1.5E-3</v>
      </c>
      <c r="Y147" s="195">
        <f>Source!I301</f>
        <v>9.2000000000000003E-4</v>
      </c>
      <c r="Z147" s="195">
        <f>Source!I323</f>
        <v>9.8799999999999995E-4</v>
      </c>
      <c r="AA147" s="195">
        <f>Source!I333</f>
        <v>1.6919999999999999E-3</v>
      </c>
      <c r="AB147" s="195">
        <f>Source!I349</f>
        <v>7.2999999999999999E-5</v>
      </c>
      <c r="AC147" s="195">
        <f>Source!I363</f>
        <v>1.9599999999999999E-4</v>
      </c>
      <c r="AD147" s="195">
        <f>Source!I460</f>
        <v>1.9959999999999999E-2</v>
      </c>
      <c r="AE147" s="195">
        <f>Source!I487</f>
        <v>7.1176000000000003E-2</v>
      </c>
      <c r="AF147" s="195">
        <f>Source!I511</f>
        <v>8.3599999999999994E-3</v>
      </c>
      <c r="AG147" s="195">
        <f>Source!I556</f>
        <v>6.8599999999999998E-4</v>
      </c>
      <c r="AH147" s="195">
        <f>Source!I647</f>
        <v>1.9E-2</v>
      </c>
      <c r="AI147" s="195">
        <f>Source!I674</f>
        <v>7.1176000000000003E-2</v>
      </c>
      <c r="AJ147" s="195">
        <f>Source!I698</f>
        <v>3.7429999999999998E-3</v>
      </c>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c r="CB147" s="195"/>
      <c r="CC147" s="195"/>
      <c r="CD147" s="195"/>
      <c r="CE147" s="195"/>
      <c r="CF147" s="195"/>
      <c r="CG147" s="195"/>
      <c r="CH147" s="195"/>
      <c r="CI147" s="195"/>
      <c r="CJ147" s="195"/>
      <c r="CK147" s="195"/>
      <c r="CL147" s="195"/>
      <c r="CM147" s="195"/>
      <c r="CN147" s="195"/>
      <c r="CO147" s="195"/>
      <c r="CP147" s="195"/>
      <c r="CQ147" s="195"/>
      <c r="CR147" s="195"/>
      <c r="CS147" s="195"/>
      <c r="CT147" s="195"/>
      <c r="CU147" s="195"/>
      <c r="CV147" s="195"/>
      <c r="CW147" s="195"/>
      <c r="CX147" s="195"/>
      <c r="CY147" s="195"/>
      <c r="CZ147" s="195"/>
      <c r="DA147" s="195"/>
      <c r="DB147" s="195"/>
      <c r="DC147" s="195"/>
      <c r="DD147" s="195"/>
      <c r="DE147" s="195"/>
      <c r="DF147" s="195"/>
      <c r="DG147" s="195"/>
      <c r="DH147" s="195"/>
      <c r="DI147" s="195"/>
      <c r="DJ147" s="195"/>
      <c r="DK147" s="195"/>
      <c r="DL147" s="195"/>
      <c r="DM147" s="195"/>
      <c r="DN147" s="195"/>
      <c r="DO147" s="195"/>
      <c r="DP147" s="195"/>
      <c r="DQ147" s="195"/>
      <c r="DR147" s="195"/>
      <c r="DS147" s="195"/>
      <c r="DT147" s="195"/>
      <c r="DU147" s="195"/>
      <c r="DV147" s="195"/>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c r="FO147" s="195"/>
      <c r="FP147" s="195"/>
      <c r="FQ147" s="195"/>
      <c r="FR147" s="195"/>
      <c r="FS147" s="195"/>
      <c r="FT147" s="195"/>
      <c r="FU147" s="195"/>
      <c r="FV147" s="195"/>
      <c r="FW147" s="195"/>
      <c r="FX147" s="195"/>
      <c r="FY147" s="195"/>
      <c r="FZ147" s="195"/>
      <c r="GA147" s="195"/>
      <c r="GB147" s="195"/>
      <c r="GC147" s="195"/>
      <c r="GD147" s="195"/>
      <c r="GE147" s="195"/>
      <c r="GF147" s="195"/>
      <c r="GG147" s="195"/>
      <c r="GH147" s="195"/>
      <c r="GI147" s="195"/>
      <c r="GJ147" s="195"/>
      <c r="GK147" s="195"/>
      <c r="GL147" s="195"/>
      <c r="GM147" s="195"/>
      <c r="GN147" s="195"/>
      <c r="GO147" s="195"/>
      <c r="GP147" s="195"/>
      <c r="GQ147" s="195"/>
      <c r="GR147" s="195"/>
      <c r="GS147" s="195"/>
      <c r="GT147" s="195"/>
      <c r="GU147" s="195"/>
      <c r="GV147" s="195"/>
      <c r="GW147" s="195"/>
      <c r="GX147" s="195"/>
      <c r="GY147" s="195"/>
      <c r="GZ147" s="195"/>
      <c r="HA147" s="195"/>
      <c r="HB147" s="195"/>
      <c r="HC147" s="195"/>
      <c r="HD147" s="195"/>
      <c r="HE147" s="195"/>
      <c r="HF147" s="195"/>
      <c r="HG147" s="195"/>
      <c r="HH147" s="195"/>
      <c r="HI147" s="195"/>
      <c r="HJ147" s="195"/>
      <c r="HK147" s="195"/>
      <c r="HL147" s="195"/>
      <c r="HM147" s="195"/>
      <c r="HN147" s="195"/>
      <c r="HO147" s="195"/>
      <c r="HP147" s="195"/>
      <c r="HQ147" s="195"/>
      <c r="HR147" s="195"/>
      <c r="HS147" s="195"/>
      <c r="HT147" s="195"/>
      <c r="HU147" s="195"/>
      <c r="HV147" s="195"/>
      <c r="HW147" s="195"/>
      <c r="HX147" s="195"/>
      <c r="HY147" s="195"/>
      <c r="HZ147" s="195"/>
      <c r="IA147" s="195"/>
      <c r="IB147" s="195"/>
      <c r="IC147" s="195"/>
      <c r="ID147" s="195"/>
      <c r="IE147" s="195"/>
      <c r="IF147" s="195"/>
      <c r="IG147" s="195"/>
      <c r="IH147" s="195"/>
      <c r="II147" s="195"/>
      <c r="IJ147" s="195"/>
      <c r="IK147" s="195"/>
      <c r="IL147" s="195"/>
      <c r="IM147" s="195"/>
      <c r="IN147" s="195"/>
      <c r="IO147" s="195"/>
      <c r="IP147" s="195"/>
      <c r="IQ147" s="195"/>
      <c r="IR147" s="195"/>
      <c r="IS147" s="195"/>
      <c r="IT147" s="195"/>
      <c r="IU147" s="195"/>
    </row>
    <row r="148" spans="1:255" s="43" customFormat="1" ht="12" x14ac:dyDescent="0.2">
      <c r="A148" s="202">
        <v>124</v>
      </c>
      <c r="B148" s="203" t="s">
        <v>1532</v>
      </c>
      <c r="C148" s="203" t="s">
        <v>141</v>
      </c>
      <c r="D148" s="203" t="s">
        <v>63</v>
      </c>
      <c r="E148" s="204">
        <f t="shared" si="12"/>
        <v>4.1730000000000003E-2</v>
      </c>
      <c r="F148" s="205">
        <f>ROUND( 9480, 2 )</f>
        <v>9480</v>
      </c>
      <c r="G148" s="205">
        <f t="shared" si="13"/>
        <v>395.6</v>
      </c>
      <c r="H148" s="209" t="s">
        <v>1575</v>
      </c>
      <c r="I148" s="209" t="s">
        <v>1447</v>
      </c>
      <c r="N148" s="195"/>
      <c r="O148" s="195">
        <f t="shared" si="14"/>
        <v>4.1730000000000003E-2</v>
      </c>
      <c r="P148" s="195">
        <f>Source!I81</f>
        <v>2.019E-2</v>
      </c>
      <c r="Q148" s="195">
        <f>Source!I275</f>
        <v>2.154E-2</v>
      </c>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c r="CB148" s="195"/>
      <c r="CC148" s="195"/>
      <c r="CD148" s="195"/>
      <c r="CE148" s="195"/>
      <c r="CF148" s="195"/>
      <c r="CG148" s="195"/>
      <c r="CH148" s="195"/>
      <c r="CI148" s="195"/>
      <c r="CJ148" s="195"/>
      <c r="CK148" s="195"/>
      <c r="CL148" s="195"/>
      <c r="CM148" s="195"/>
      <c r="CN148" s="195"/>
      <c r="CO148" s="195"/>
      <c r="CP148" s="195"/>
      <c r="CQ148" s="195"/>
      <c r="CR148" s="195"/>
      <c r="CS148" s="195"/>
      <c r="CT148" s="195"/>
      <c r="CU148" s="195"/>
      <c r="CV148" s="195"/>
      <c r="CW148" s="195"/>
      <c r="CX148" s="195"/>
      <c r="CY148" s="195"/>
      <c r="CZ148" s="195"/>
      <c r="DA148" s="195"/>
      <c r="DB148" s="195"/>
      <c r="DC148" s="195"/>
      <c r="DD148" s="195"/>
      <c r="DE148" s="195"/>
      <c r="DF148" s="195"/>
      <c r="DG148" s="195"/>
      <c r="DH148" s="195"/>
      <c r="DI148" s="195"/>
      <c r="DJ148" s="195"/>
      <c r="DK148" s="195"/>
      <c r="DL148" s="195"/>
      <c r="DM148" s="195"/>
      <c r="DN148" s="195"/>
      <c r="DO148" s="195"/>
      <c r="DP148" s="195"/>
      <c r="DQ148" s="195"/>
      <c r="DR148" s="195"/>
      <c r="DS148" s="195"/>
      <c r="DT148" s="195"/>
      <c r="DU148" s="195"/>
      <c r="DV148" s="195"/>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5"/>
      <c r="GO148" s="195"/>
      <c r="GP148" s="195"/>
      <c r="GQ148" s="195"/>
      <c r="GR148" s="195"/>
      <c r="GS148" s="195"/>
      <c r="GT148" s="195"/>
      <c r="GU148" s="195"/>
      <c r="GV148" s="195"/>
      <c r="GW148" s="195"/>
      <c r="GX148" s="195"/>
      <c r="GY148" s="195"/>
      <c r="GZ148" s="195"/>
      <c r="HA148" s="195"/>
      <c r="HB148" s="195"/>
      <c r="HC148" s="195"/>
      <c r="HD148" s="195"/>
      <c r="HE148" s="195"/>
      <c r="HF148" s="195"/>
      <c r="HG148" s="195"/>
      <c r="HH148" s="195"/>
      <c r="HI148" s="195"/>
      <c r="HJ148" s="195"/>
      <c r="HK148" s="195"/>
      <c r="HL148" s="195"/>
      <c r="HM148" s="195"/>
      <c r="HN148" s="195"/>
      <c r="HO148" s="195"/>
      <c r="HP148" s="195"/>
      <c r="HQ148" s="195"/>
      <c r="HR148" s="195"/>
      <c r="HS148" s="195"/>
      <c r="HT148" s="195"/>
      <c r="HU148" s="195"/>
      <c r="HV148" s="195"/>
      <c r="HW148" s="195"/>
      <c r="HX148" s="195"/>
      <c r="HY148" s="195"/>
      <c r="HZ148" s="195"/>
      <c r="IA148" s="195"/>
      <c r="IB148" s="195"/>
      <c r="IC148" s="195"/>
      <c r="ID148" s="195"/>
      <c r="IE148" s="195"/>
      <c r="IF148" s="195"/>
      <c r="IG148" s="195"/>
      <c r="IH148" s="195"/>
      <c r="II148" s="195"/>
      <c r="IJ148" s="195"/>
      <c r="IK148" s="195"/>
      <c r="IL148" s="195"/>
      <c r="IM148" s="195"/>
      <c r="IN148" s="195"/>
      <c r="IO148" s="195"/>
      <c r="IP148" s="195"/>
      <c r="IQ148" s="195"/>
      <c r="IR148" s="195"/>
      <c r="IS148" s="195"/>
      <c r="IT148" s="195"/>
      <c r="IU148" s="195"/>
    </row>
    <row r="149" spans="1:255" s="43" customFormat="1" ht="12" x14ac:dyDescent="0.2">
      <c r="A149" s="202">
        <v>125</v>
      </c>
      <c r="B149" s="203" t="s">
        <v>1532</v>
      </c>
      <c r="C149" s="203" t="s">
        <v>177</v>
      </c>
      <c r="D149" s="203" t="s">
        <v>63</v>
      </c>
      <c r="E149" s="204">
        <f t="shared" si="12"/>
        <v>0.11537599999999998</v>
      </c>
      <c r="F149" s="205">
        <f>ROUND( 14313, 2 )</f>
        <v>14313</v>
      </c>
      <c r="G149" s="205">
        <f t="shared" si="13"/>
        <v>1651.38</v>
      </c>
      <c r="H149" s="209" t="s">
        <v>1580</v>
      </c>
      <c r="I149" s="209" t="s">
        <v>1447</v>
      </c>
      <c r="N149" s="195"/>
      <c r="O149" s="195">
        <f t="shared" si="14"/>
        <v>0.11537599999999998</v>
      </c>
      <c r="P149" s="195">
        <f>Source!I95</f>
        <v>3.0995999999999999E-2</v>
      </c>
      <c r="Q149" s="195">
        <f>Source!I111</f>
        <v>1.9000000000000001E-4</v>
      </c>
      <c r="R149" s="195">
        <f>Source!I181</f>
        <v>3.4689999999999999E-3</v>
      </c>
      <c r="S149" s="195">
        <f>Source!I293</f>
        <v>3.3210000000000003E-2</v>
      </c>
      <c r="T149" s="195">
        <f>Source!I309</f>
        <v>1.9000000000000001E-4</v>
      </c>
      <c r="U149" s="195">
        <f>Source!I379</f>
        <v>3.4689999999999999E-3</v>
      </c>
      <c r="V149" s="195">
        <f>Source!I466</f>
        <v>6.4599999999999987E-3</v>
      </c>
      <c r="W149" s="195">
        <f>Source!I523</f>
        <v>2.66E-3</v>
      </c>
      <c r="X149" s="195">
        <f>Source!I572</f>
        <v>2.7131999999999996E-2</v>
      </c>
      <c r="Y149" s="195">
        <f>Source!I653</f>
        <v>6.4599999999999987E-3</v>
      </c>
      <c r="Z149" s="195">
        <f>Source!I710</f>
        <v>1.14E-3</v>
      </c>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c r="CB149" s="195"/>
      <c r="CC149" s="195"/>
      <c r="CD149" s="195"/>
      <c r="CE149" s="195"/>
      <c r="CF149" s="195"/>
      <c r="CG149" s="195"/>
      <c r="CH149" s="195"/>
      <c r="CI149" s="195"/>
      <c r="CJ149" s="195"/>
      <c r="CK149" s="195"/>
      <c r="CL149" s="195"/>
      <c r="CM149" s="195"/>
      <c r="CN149" s="195"/>
      <c r="CO149" s="195"/>
      <c r="CP149" s="195"/>
      <c r="CQ149" s="195"/>
      <c r="CR149" s="195"/>
      <c r="CS149" s="195"/>
      <c r="CT149" s="195"/>
      <c r="CU149" s="195"/>
      <c r="CV149" s="195"/>
      <c r="CW149" s="195"/>
      <c r="CX149" s="195"/>
      <c r="CY149" s="195"/>
      <c r="CZ149" s="195"/>
      <c r="DA149" s="195"/>
      <c r="DB149" s="195"/>
      <c r="DC149" s="195"/>
      <c r="DD149" s="195"/>
      <c r="DE149" s="195"/>
      <c r="DF149" s="195"/>
      <c r="DG149" s="195"/>
      <c r="DH149" s="195"/>
      <c r="DI149" s="195"/>
      <c r="DJ149" s="195"/>
      <c r="DK149" s="195"/>
      <c r="DL149" s="195"/>
      <c r="DM149" s="195"/>
      <c r="DN149" s="195"/>
      <c r="DO149" s="195"/>
      <c r="DP149" s="195"/>
      <c r="DQ149" s="195"/>
      <c r="DR149" s="195"/>
      <c r="DS149" s="195"/>
      <c r="DT149" s="195"/>
      <c r="DU149" s="195"/>
      <c r="DV149" s="195"/>
      <c r="DW149" s="195"/>
      <c r="DX149" s="195"/>
      <c r="DY149" s="195"/>
      <c r="DZ149" s="195"/>
      <c r="EA149" s="195"/>
      <c r="EB149" s="195"/>
      <c r="EC149" s="195"/>
      <c r="ED149" s="195"/>
      <c r="EE149" s="195"/>
      <c r="EF149" s="195"/>
      <c r="EG149" s="195"/>
      <c r="EH149" s="195"/>
      <c r="EI149" s="195"/>
      <c r="EJ149" s="195"/>
      <c r="EK149" s="195"/>
      <c r="EL149" s="195"/>
      <c r="EM149" s="195"/>
      <c r="EN149" s="195"/>
      <c r="EO149" s="195"/>
      <c r="EP149" s="195"/>
      <c r="EQ149" s="195"/>
      <c r="ER149" s="195"/>
      <c r="ES149" s="195"/>
      <c r="ET149" s="195"/>
      <c r="EU149" s="195"/>
      <c r="EV149" s="195"/>
      <c r="EW149" s="195"/>
      <c r="EX149" s="195"/>
      <c r="EY149" s="195"/>
      <c r="EZ149" s="195"/>
      <c r="FA149" s="195"/>
      <c r="FB149" s="195"/>
      <c r="FC149" s="195"/>
      <c r="FD149" s="195"/>
      <c r="FE149" s="195"/>
      <c r="FF149" s="195"/>
      <c r="FG149" s="195"/>
      <c r="FH149" s="195"/>
      <c r="FI149" s="195"/>
      <c r="FJ149" s="195"/>
      <c r="FK149" s="195"/>
      <c r="FL149" s="195"/>
      <c r="FM149" s="195"/>
      <c r="FN149" s="195"/>
      <c r="FO149" s="195"/>
      <c r="FP149" s="195"/>
      <c r="FQ149" s="195"/>
      <c r="FR149" s="195"/>
      <c r="FS149" s="195"/>
      <c r="FT149" s="195"/>
      <c r="FU149" s="195"/>
      <c r="FV149" s="195"/>
      <c r="FW149" s="195"/>
      <c r="FX149" s="195"/>
      <c r="FY149" s="195"/>
      <c r="FZ149" s="195"/>
      <c r="GA149" s="195"/>
      <c r="GB149" s="195"/>
      <c r="GC149" s="195"/>
      <c r="GD149" s="195"/>
      <c r="GE149" s="195"/>
      <c r="GF149" s="195"/>
      <c r="GG149" s="195"/>
      <c r="GH149" s="195"/>
      <c r="GI149" s="195"/>
      <c r="GJ149" s="195"/>
      <c r="GK149" s="195"/>
      <c r="GL149" s="195"/>
      <c r="GM149" s="195"/>
      <c r="GN149" s="195"/>
      <c r="GO149" s="195"/>
      <c r="GP149" s="195"/>
      <c r="GQ149" s="195"/>
      <c r="GR149" s="195"/>
      <c r="GS149" s="195"/>
      <c r="GT149" s="195"/>
      <c r="GU149" s="195"/>
      <c r="GV149" s="195"/>
      <c r="GW149" s="195"/>
      <c r="GX149" s="195"/>
      <c r="GY149" s="195"/>
      <c r="GZ149" s="195"/>
      <c r="HA149" s="195"/>
      <c r="HB149" s="195"/>
      <c r="HC149" s="195"/>
      <c r="HD149" s="195"/>
      <c r="HE149" s="195"/>
      <c r="HF149" s="195"/>
      <c r="HG149" s="195"/>
      <c r="HH149" s="195"/>
      <c r="HI149" s="195"/>
      <c r="HJ149" s="195"/>
      <c r="HK149" s="195"/>
      <c r="HL149" s="195"/>
      <c r="HM149" s="195"/>
      <c r="HN149" s="195"/>
      <c r="HO149" s="195"/>
      <c r="HP149" s="195"/>
      <c r="HQ149" s="195"/>
      <c r="HR149" s="195"/>
      <c r="HS149" s="195"/>
      <c r="HT149" s="195"/>
      <c r="HU149" s="195"/>
      <c r="HV149" s="195"/>
      <c r="HW149" s="195"/>
      <c r="HX149" s="195"/>
      <c r="HY149" s="195"/>
      <c r="HZ149" s="195"/>
      <c r="IA149" s="195"/>
      <c r="IB149" s="195"/>
      <c r="IC149" s="195"/>
      <c r="ID149" s="195"/>
      <c r="IE149" s="195"/>
      <c r="IF149" s="195"/>
      <c r="IG149" s="195"/>
      <c r="IH149" s="195"/>
      <c r="II149" s="195"/>
      <c r="IJ149" s="195"/>
      <c r="IK149" s="195"/>
      <c r="IL149" s="195"/>
      <c r="IM149" s="195"/>
      <c r="IN149" s="195"/>
      <c r="IO149" s="195"/>
      <c r="IP149" s="195"/>
      <c r="IQ149" s="195"/>
      <c r="IR149" s="195"/>
      <c r="IS149" s="195"/>
      <c r="IT149" s="195"/>
      <c r="IU149" s="195"/>
    </row>
    <row r="150" spans="1:255" x14ac:dyDescent="0.2">
      <c r="A150" s="198"/>
      <c r="B150" s="198"/>
      <c r="C150" s="199" t="s">
        <v>842</v>
      </c>
      <c r="D150" s="198"/>
      <c r="E150" s="198"/>
      <c r="F150" s="198"/>
      <c r="G150" s="200">
        <f>ROUND(SUM(G67:G149),2)</f>
        <v>930700.07</v>
      </c>
      <c r="H150" s="198"/>
      <c r="I150" s="198"/>
      <c r="J150" s="23"/>
      <c r="K150" s="23"/>
      <c r="L150" s="23"/>
      <c r="M150" s="188">
        <f>G150</f>
        <v>930700.07</v>
      </c>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row>
    <row r="152" spans="1:255" x14ac:dyDescent="0.2">
      <c r="C152" s="196" t="s">
        <v>400</v>
      </c>
      <c r="G152" s="197">
        <f>ROUND(SUM(K18:K152) + SUM(L18:L152) + SUM(M18:M152),2)</f>
        <v>1016591.05</v>
      </c>
    </row>
    <row r="153" spans="1:255" x14ac:dyDescent="0.2">
      <c r="C153" s="214" t="s">
        <v>1629</v>
      </c>
      <c r="G153" s="197"/>
    </row>
    <row r="154" spans="1:255" x14ac:dyDescent="0.2">
      <c r="C154" s="214" t="s">
        <v>1231</v>
      </c>
      <c r="G154" s="197">
        <f>ROUND(SUM(K18:K154),2)</f>
        <v>25909.32</v>
      </c>
    </row>
    <row r="155" spans="1:255" x14ac:dyDescent="0.2">
      <c r="C155" s="214" t="s">
        <v>1335</v>
      </c>
      <c r="G155" s="197">
        <f>ROUND(SUM(L18:L155),2)</f>
        <v>59981.66</v>
      </c>
    </row>
    <row r="156" spans="1:255" x14ac:dyDescent="0.2">
      <c r="C156" s="214" t="s">
        <v>1630</v>
      </c>
      <c r="G156" s="197">
        <f>ROUND(SUM(M18:M156),2)</f>
        <v>930700.07</v>
      </c>
    </row>
    <row r="158" spans="1:255" x14ac:dyDescent="0.2">
      <c r="A158" s="183" t="s">
        <v>1201</v>
      </c>
      <c r="B158" s="183"/>
      <c r="C158" s="189" t="s">
        <v>1411</v>
      </c>
      <c r="D158" s="184"/>
      <c r="E158" s="184"/>
      <c r="F158" s="311" t="s">
        <v>1412</v>
      </c>
      <c r="G158" s="311"/>
      <c r="BY158" s="185" t="str">
        <f>C158</f>
        <v>Руководитель ПТС ООО "ОСУ-2"</v>
      </c>
      <c r="BZ158" s="185" t="str">
        <f>F158</f>
        <v>Когтев В.И.</v>
      </c>
      <c r="IU158" s="23"/>
    </row>
    <row r="159" spans="1:255" s="208" customFormat="1" ht="11.25" x14ac:dyDescent="0.2">
      <c r="A159" s="207"/>
      <c r="B159" s="207"/>
      <c r="C159" s="312" t="s">
        <v>1407</v>
      </c>
      <c r="D159" s="312"/>
      <c r="E159" s="312"/>
      <c r="F159" s="312" t="s">
        <v>1408</v>
      </c>
      <c r="G159" s="312"/>
    </row>
    <row r="160" spans="1:255" x14ac:dyDescent="0.2">
      <c r="A160" s="18"/>
      <c r="B160" s="18"/>
      <c r="C160" s="18"/>
      <c r="D160" s="11"/>
      <c r="E160" s="18"/>
      <c r="F160" s="18"/>
      <c r="G160" s="18"/>
    </row>
    <row r="161" spans="1:255" ht="22.5" x14ac:dyDescent="0.2">
      <c r="A161" s="183" t="s">
        <v>1413</v>
      </c>
      <c r="B161" s="183"/>
      <c r="C161" s="189" t="s">
        <v>1422</v>
      </c>
      <c r="D161" s="184"/>
      <c r="E161" s="184"/>
      <c r="F161" s="311" t="s">
        <v>1415</v>
      </c>
      <c r="G161" s="311"/>
      <c r="BY161" s="185" t="str">
        <f>C161</f>
        <v>Ведущий инженер-сметчик СРС ООО "ОДСК"</v>
      </c>
      <c r="BZ161" s="185" t="str">
        <f>F161</f>
        <v>Зимарина О.Ю.</v>
      </c>
      <c r="IU161" s="23"/>
    </row>
    <row r="162" spans="1:255" s="208" customFormat="1" ht="11.25" x14ac:dyDescent="0.2">
      <c r="A162" s="207"/>
      <c r="B162" s="207"/>
      <c r="C162" s="312" t="s">
        <v>1407</v>
      </c>
      <c r="D162" s="312"/>
      <c r="E162" s="312"/>
      <c r="F162" s="312" t="s">
        <v>1408</v>
      </c>
      <c r="G162" s="312"/>
    </row>
    <row r="163" spans="1:255" x14ac:dyDescent="0.2">
      <c r="A163" s="18"/>
      <c r="B163" s="18"/>
      <c r="C163" s="18"/>
      <c r="D163" s="11"/>
      <c r="E163" s="18"/>
      <c r="F163" s="18"/>
      <c r="G163" s="18"/>
    </row>
    <row r="164" spans="1:255" ht="22.5" x14ac:dyDescent="0.2">
      <c r="A164" s="183" t="s">
        <v>1416</v>
      </c>
      <c r="B164" s="183"/>
      <c r="C164" s="189" t="s">
        <v>1417</v>
      </c>
      <c r="D164" s="184"/>
      <c r="E164" s="184"/>
      <c r="F164" s="311" t="s">
        <v>1418</v>
      </c>
      <c r="G164" s="311"/>
      <c r="BY164" s="185" t="str">
        <f>C164</f>
        <v>Главный инженер-сметчик СРС ООО "ОДСК"</v>
      </c>
      <c r="BZ164" s="185" t="str">
        <f>F164</f>
        <v>Полшведкина А.Н.</v>
      </c>
      <c r="IU164" s="23"/>
    </row>
    <row r="165" spans="1:255" s="208" customFormat="1" ht="11.25" x14ac:dyDescent="0.2">
      <c r="A165" s="207"/>
      <c r="B165" s="207"/>
      <c r="C165" s="312" t="s">
        <v>1407</v>
      </c>
      <c r="D165" s="312"/>
      <c r="E165" s="312"/>
      <c r="F165" s="312" t="s">
        <v>1408</v>
      </c>
      <c r="G165" s="312"/>
    </row>
    <row r="166" spans="1:255" x14ac:dyDescent="0.2">
      <c r="A166" s="18"/>
      <c r="B166" s="18"/>
      <c r="C166" s="18"/>
      <c r="D166" s="11"/>
      <c r="E166" s="18"/>
      <c r="F166" s="18"/>
      <c r="G166" s="18"/>
    </row>
  </sheetData>
  <sortState ref="A67:IU149">
    <sortCondition ref="B67"/>
    <sortCondition ref="C67"/>
  </sortState>
  <mergeCells count="18">
    <mergeCell ref="F161:G161"/>
    <mergeCell ref="C162:E162"/>
    <mergeCell ref="F162:G162"/>
    <mergeCell ref="F164:G164"/>
    <mergeCell ref="C165:E165"/>
    <mergeCell ref="F165:G165"/>
    <mergeCell ref="A8:G8"/>
    <mergeCell ref="A9:G9"/>
    <mergeCell ref="B10:G10"/>
    <mergeCell ref="F158:G158"/>
    <mergeCell ref="C159:E159"/>
    <mergeCell ref="F159:G159"/>
    <mergeCell ref="A7:G7"/>
    <mergeCell ref="A1:G1"/>
    <mergeCell ref="C3:G3"/>
    <mergeCell ref="C4:G4"/>
    <mergeCell ref="C5:G5"/>
    <mergeCell ref="A6:G6"/>
  </mergeCells>
  <pageMargins left="0.7" right="0.7" top="0.75" bottom="0.75" header="0.3" footer="0.3"/>
  <pageSetup paperSize="9" orientation="portrait" r:id="rId1"/>
  <headerFooter>
    <oddFooter>&amp;R&amp;P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15"/>
  <sheetViews>
    <sheetView topLeftCell="A82" workbookViewId="0">
      <selection activeCell="E33" sqref="E33:E44"/>
    </sheetView>
  </sheetViews>
  <sheetFormatPr defaultRowHeight="12.75" x14ac:dyDescent="0.2"/>
  <cols>
    <col min="1" max="1" width="6.7109375" customWidth="1"/>
    <col min="2" max="2" width="10.7109375" customWidth="1"/>
    <col min="3" max="3" width="33.7109375" customWidth="1"/>
    <col min="4" max="7" width="8.7109375" customWidth="1"/>
    <col min="8" max="8" width="70.7109375" customWidth="1"/>
    <col min="9" max="9" width="8.7109375" customWidth="1"/>
    <col min="11" max="69" width="0" hidden="1" customWidth="1"/>
    <col min="70" max="70" width="66.7109375" hidden="1" customWidth="1"/>
    <col min="71" max="71" width="76.7109375" hidden="1" customWidth="1"/>
    <col min="72" max="76" width="0" hidden="1" customWidth="1"/>
    <col min="77" max="77" width="34.7109375" hidden="1" customWidth="1"/>
    <col min="78" max="78" width="17.7109375" hidden="1" customWidth="1"/>
    <col min="79" max="256" width="0" hidden="1" customWidth="1"/>
  </cols>
  <sheetData>
    <row r="1" spans="1:255" s="15" customFormat="1" ht="11.25" x14ac:dyDescent="0.2">
      <c r="A1" s="291" t="s">
        <v>1191</v>
      </c>
      <c r="B1" s="291"/>
      <c r="C1" s="291"/>
      <c r="D1" s="291"/>
      <c r="E1" s="291"/>
      <c r="F1" s="291"/>
      <c r="G1" s="291"/>
    </row>
    <row r="3" spans="1:255" x14ac:dyDescent="0.2">
      <c r="A3" s="20" t="s">
        <v>1198</v>
      </c>
      <c r="B3" s="19"/>
      <c r="C3" s="293"/>
      <c r="D3" s="294"/>
      <c r="E3" s="294"/>
      <c r="F3" s="294"/>
      <c r="G3" s="294"/>
      <c r="BR3" s="22">
        <f>C3</f>
        <v>0</v>
      </c>
      <c r="IU3" s="23"/>
    </row>
    <row r="4" spans="1:255" x14ac:dyDescent="0.2">
      <c r="A4" s="20" t="s">
        <v>1200</v>
      </c>
      <c r="B4" s="19"/>
      <c r="C4" s="295"/>
      <c r="D4" s="296"/>
      <c r="E4" s="296"/>
      <c r="F4" s="296"/>
      <c r="G4" s="296"/>
      <c r="BR4" s="22">
        <f>C4</f>
        <v>0</v>
      </c>
      <c r="IU4" s="23"/>
    </row>
    <row r="5" spans="1:255" x14ac:dyDescent="0.2">
      <c r="A5" s="20" t="s">
        <v>1202</v>
      </c>
      <c r="B5" s="19"/>
      <c r="C5" s="297"/>
      <c r="D5" s="298"/>
      <c r="E5" s="298"/>
      <c r="F5" s="298"/>
      <c r="G5" s="298"/>
      <c r="BR5" s="22">
        <f>C5</f>
        <v>0</v>
      </c>
      <c r="IU5" s="23"/>
    </row>
    <row r="6" spans="1:255" x14ac:dyDescent="0.2">
      <c r="A6" s="290"/>
      <c r="B6" s="290"/>
      <c r="C6" s="290"/>
      <c r="D6" s="290"/>
      <c r="E6" s="290"/>
      <c r="F6" s="290"/>
      <c r="G6" s="290"/>
    </row>
    <row r="7" spans="1:255" ht="18.75" x14ac:dyDescent="0.3">
      <c r="A7" s="301" t="s">
        <v>1424</v>
      </c>
      <c r="B7" s="301"/>
      <c r="C7" s="301"/>
      <c r="D7" s="301"/>
      <c r="E7" s="301"/>
      <c r="F7" s="301"/>
      <c r="G7" s="301"/>
    </row>
    <row r="8" spans="1:255" x14ac:dyDescent="0.2">
      <c r="A8" s="302" t="s">
        <v>1425</v>
      </c>
      <c r="B8" s="302"/>
      <c r="C8" s="302"/>
      <c r="D8" s="302"/>
      <c r="E8" s="302"/>
      <c r="F8" s="302"/>
      <c r="G8" s="302"/>
    </row>
    <row r="9" spans="1:255" x14ac:dyDescent="0.2">
      <c r="A9" s="302" t="s">
        <v>8</v>
      </c>
      <c r="B9" s="302"/>
      <c r="C9" s="302"/>
      <c r="D9" s="302"/>
      <c r="E9" s="302"/>
      <c r="F9" s="302"/>
      <c r="G9" s="302"/>
    </row>
    <row r="10" spans="1:255" ht="47.25" x14ac:dyDescent="0.25">
      <c r="A10" s="14" t="s">
        <v>1204</v>
      </c>
      <c r="B10" s="303" t="s">
        <v>5</v>
      </c>
      <c r="C10" s="303"/>
      <c r="D10" s="303"/>
      <c r="E10" s="303"/>
      <c r="F10" s="303"/>
      <c r="G10" s="303"/>
      <c r="BS10" s="190" t="str">
        <f>B10</f>
        <v>Комплекс из 2-х многоквартирных домов, расположенных по адресу г.Орел, б-р Молодежи, участок 2а. 1-й этап строительства - многоквартирный дом корпус 2 (поз.1)</v>
      </c>
      <c r="IU10" s="23"/>
    </row>
    <row r="12" spans="1:255" x14ac:dyDescent="0.2">
      <c r="A12" s="14" t="s">
        <v>1219</v>
      </c>
    </row>
    <row r="13" spans="1:255" x14ac:dyDescent="0.2">
      <c r="A13" s="14" t="s">
        <v>1220</v>
      </c>
    </row>
    <row r="14" spans="1:255" x14ac:dyDescent="0.2">
      <c r="A14" s="191" t="s">
        <v>1426</v>
      </c>
      <c r="B14" s="191" t="s">
        <v>1428</v>
      </c>
      <c r="C14" s="191" t="s">
        <v>1431</v>
      </c>
      <c r="D14" s="191" t="s">
        <v>1433</v>
      </c>
      <c r="E14" s="191" t="s">
        <v>1436</v>
      </c>
      <c r="F14" s="191" t="s">
        <v>1438</v>
      </c>
      <c r="G14" s="191" t="s">
        <v>1440</v>
      </c>
      <c r="H14" s="191" t="s">
        <v>1442</v>
      </c>
      <c r="I14" s="192" t="s">
        <v>1404</v>
      </c>
    </row>
    <row r="15" spans="1:255" x14ac:dyDescent="0.2">
      <c r="A15" s="193" t="s">
        <v>1427</v>
      </c>
      <c r="B15" s="193" t="s">
        <v>1429</v>
      </c>
      <c r="C15" s="193" t="s">
        <v>1432</v>
      </c>
      <c r="D15" s="193" t="s">
        <v>1434</v>
      </c>
      <c r="E15" s="193" t="s">
        <v>1437</v>
      </c>
      <c r="F15" s="193" t="s">
        <v>1439</v>
      </c>
      <c r="G15" s="193" t="s">
        <v>1441</v>
      </c>
      <c r="H15" s="193" t="s">
        <v>1443</v>
      </c>
      <c r="I15" s="194" t="s">
        <v>1258</v>
      </c>
    </row>
    <row r="16" spans="1:255" x14ac:dyDescent="0.2">
      <c r="A16" s="193"/>
      <c r="B16" s="193" t="s">
        <v>1430</v>
      </c>
      <c r="C16" s="193"/>
      <c r="D16" s="193" t="s">
        <v>1435</v>
      </c>
      <c r="E16" s="193"/>
      <c r="F16" s="193"/>
      <c r="G16" s="193" t="s">
        <v>1439</v>
      </c>
      <c r="H16" s="193" t="s">
        <v>1444</v>
      </c>
      <c r="I16" s="194"/>
    </row>
    <row r="17" spans="1:255" x14ac:dyDescent="0.2">
      <c r="A17" s="191">
        <v>1</v>
      </c>
      <c r="B17" s="191">
        <v>2</v>
      </c>
      <c r="C17" s="191">
        <v>3</v>
      </c>
      <c r="D17" s="191">
        <v>4</v>
      </c>
      <c r="E17" s="191">
        <v>5</v>
      </c>
      <c r="F17" s="191">
        <v>6</v>
      </c>
      <c r="G17" s="191">
        <v>7</v>
      </c>
      <c r="H17" s="191">
        <v>8</v>
      </c>
      <c r="I17" s="192">
        <v>9</v>
      </c>
    </row>
    <row r="18" spans="1:255" x14ac:dyDescent="0.2">
      <c r="A18" s="201"/>
      <c r="B18" s="201" t="s">
        <v>1445</v>
      </c>
      <c r="C18" s="201"/>
      <c r="D18" s="201"/>
      <c r="E18" s="201"/>
      <c r="F18" s="201"/>
      <c r="G18" s="198"/>
      <c r="H18" s="198"/>
      <c r="I18" s="198"/>
    </row>
    <row r="19" spans="1:255" s="43" customFormat="1" ht="24" x14ac:dyDescent="0.2">
      <c r="A19" s="202">
        <v>1</v>
      </c>
      <c r="B19" s="203" t="s">
        <v>319</v>
      </c>
      <c r="C19" s="203" t="s">
        <v>566</v>
      </c>
      <c r="D19" s="203" t="s">
        <v>300</v>
      </c>
      <c r="E19" s="204">
        <f t="shared" ref="E19:E50" si="0">O19</f>
        <v>2072</v>
      </c>
      <c r="F19" s="205">
        <f>ROUND( 1.26 * 7.56, 2 )</f>
        <v>9.5299999999999994</v>
      </c>
      <c r="G19" s="205">
        <f t="shared" ref="G19:G50" si="1">ROUND(E19*F19,2)</f>
        <v>19746.16</v>
      </c>
      <c r="H19" s="206" t="s">
        <v>1462</v>
      </c>
      <c r="I19" s="206" t="s">
        <v>1447</v>
      </c>
      <c r="N19" s="195"/>
      <c r="O19" s="195">
        <f t="shared" ref="O19:O50" si="2">SUM(P19:IV19)</f>
        <v>2072</v>
      </c>
      <c r="P19" s="195">
        <f>Source!I455</f>
        <v>1064</v>
      </c>
      <c r="Q19" s="195">
        <f>Source!I642</f>
        <v>1008.0000000000001</v>
      </c>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row>
    <row r="20" spans="1:255" s="43" customFormat="1" ht="24" x14ac:dyDescent="0.2">
      <c r="A20" s="202">
        <v>2</v>
      </c>
      <c r="B20" s="203" t="s">
        <v>41</v>
      </c>
      <c r="C20" s="203" t="s">
        <v>42</v>
      </c>
      <c r="D20" s="203" t="s">
        <v>43</v>
      </c>
      <c r="E20" s="204">
        <f t="shared" si="0"/>
        <v>58</v>
      </c>
      <c r="F20" s="205">
        <f>ROUND( 806.81 * 7.56, 2 )</f>
        <v>6099.48</v>
      </c>
      <c r="G20" s="205">
        <f t="shared" si="1"/>
        <v>353769.84</v>
      </c>
      <c r="H20" s="206" t="s">
        <v>1448</v>
      </c>
      <c r="I20" s="206" t="s">
        <v>1447</v>
      </c>
      <c r="N20" s="195"/>
      <c r="O20" s="195">
        <f t="shared" si="2"/>
        <v>58</v>
      </c>
      <c r="P20" s="195">
        <f>Source!I33</f>
        <v>28</v>
      </c>
      <c r="Q20" s="195">
        <f>Source!I227</f>
        <v>30</v>
      </c>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row>
    <row r="21" spans="1:255" s="43" customFormat="1" ht="24" x14ac:dyDescent="0.2">
      <c r="A21" s="202">
        <v>3</v>
      </c>
      <c r="B21" s="203" t="s">
        <v>51</v>
      </c>
      <c r="C21" s="203" t="s">
        <v>52</v>
      </c>
      <c r="D21" s="203" t="s">
        <v>43</v>
      </c>
      <c r="E21" s="204">
        <f t="shared" si="0"/>
        <v>56</v>
      </c>
      <c r="F21" s="205">
        <f>ROUND( 1199.81 * 7.56, 2 )</f>
        <v>9070.56</v>
      </c>
      <c r="G21" s="205">
        <f t="shared" si="1"/>
        <v>507951.35999999999</v>
      </c>
      <c r="H21" s="206" t="s">
        <v>1449</v>
      </c>
      <c r="I21" s="206" t="s">
        <v>1447</v>
      </c>
      <c r="N21" s="195"/>
      <c r="O21" s="195">
        <f t="shared" si="2"/>
        <v>56</v>
      </c>
      <c r="P21" s="195">
        <f>Source!I39</f>
        <v>26</v>
      </c>
      <c r="Q21" s="195">
        <f>Source!I233</f>
        <v>30</v>
      </c>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row>
    <row r="22" spans="1:255" s="43" customFormat="1" ht="24" x14ac:dyDescent="0.2">
      <c r="A22" s="202">
        <v>4</v>
      </c>
      <c r="B22" s="203" t="s">
        <v>272</v>
      </c>
      <c r="C22" s="203" t="s">
        <v>273</v>
      </c>
      <c r="D22" s="203" t="s">
        <v>63</v>
      </c>
      <c r="E22" s="204">
        <f t="shared" si="0"/>
        <v>0.26939999999999997</v>
      </c>
      <c r="F22" s="205">
        <f>ROUND( 16114.78 * 7.56, 2 )</f>
        <v>121827.74</v>
      </c>
      <c r="G22" s="205">
        <f t="shared" si="1"/>
        <v>32820.39</v>
      </c>
      <c r="H22" s="206" t="s">
        <v>1474</v>
      </c>
      <c r="I22" s="206" t="s">
        <v>1447</v>
      </c>
      <c r="N22" s="195"/>
      <c r="O22" s="195">
        <f t="shared" si="2"/>
        <v>0.26939999999999997</v>
      </c>
      <c r="P22" s="195">
        <f>Source!I140</f>
        <v>0.13469999999999999</v>
      </c>
      <c r="Q22" s="195">
        <f>Source!I338</f>
        <v>0.13469999999999999</v>
      </c>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row>
    <row r="23" spans="1:255" s="43" customFormat="1" ht="36" x14ac:dyDescent="0.2">
      <c r="A23" s="202">
        <v>5</v>
      </c>
      <c r="B23" s="203" t="s">
        <v>77</v>
      </c>
      <c r="C23" s="203" t="s">
        <v>78</v>
      </c>
      <c r="D23" s="203" t="s">
        <v>32</v>
      </c>
      <c r="E23" s="204">
        <f t="shared" si="0"/>
        <v>0.49</v>
      </c>
      <c r="F23" s="205">
        <f>ROUND( 858.08 * 7.56, 2 )</f>
        <v>6487.08</v>
      </c>
      <c r="G23" s="205">
        <f t="shared" si="1"/>
        <v>3178.67</v>
      </c>
      <c r="H23" s="206" t="s">
        <v>1453</v>
      </c>
      <c r="I23" s="206" t="s">
        <v>1447</v>
      </c>
      <c r="N23" s="195"/>
      <c r="O23" s="195">
        <f t="shared" si="2"/>
        <v>0.49</v>
      </c>
      <c r="P23" s="195">
        <f>Source!I49</f>
        <v>0.49</v>
      </c>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row>
    <row r="24" spans="1:255" s="43" customFormat="1" ht="36" x14ac:dyDescent="0.2">
      <c r="A24" s="202">
        <v>6</v>
      </c>
      <c r="B24" s="203" t="s">
        <v>77</v>
      </c>
      <c r="C24" s="203" t="s">
        <v>414</v>
      </c>
      <c r="D24" s="203" t="s">
        <v>32</v>
      </c>
      <c r="E24" s="204">
        <f t="shared" si="0"/>
        <v>0.49</v>
      </c>
      <c r="F24" s="205">
        <f>ROUND( 858.08 * 7.56, 2 )</f>
        <v>6487.08</v>
      </c>
      <c r="G24" s="205">
        <f t="shared" si="1"/>
        <v>3178.67</v>
      </c>
      <c r="H24" s="206" t="s">
        <v>1453</v>
      </c>
      <c r="I24" s="206" t="s">
        <v>1447</v>
      </c>
      <c r="N24" s="195"/>
      <c r="O24" s="195">
        <f t="shared" si="2"/>
        <v>0.49</v>
      </c>
      <c r="P24" s="195">
        <f>Source!I243</f>
        <v>0.49</v>
      </c>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row>
    <row r="25" spans="1:255" s="43" customFormat="1" ht="24" x14ac:dyDescent="0.2">
      <c r="A25" s="202">
        <v>7</v>
      </c>
      <c r="B25" s="203" t="s">
        <v>72</v>
      </c>
      <c r="C25" s="203" t="s">
        <v>73</v>
      </c>
      <c r="D25" s="203" t="s">
        <v>32</v>
      </c>
      <c r="E25" s="204">
        <f t="shared" si="0"/>
        <v>4.08</v>
      </c>
      <c r="F25" s="205">
        <f>ROUND( 975 * 7.56, 2 )</f>
        <v>7371</v>
      </c>
      <c r="G25" s="205">
        <f t="shared" si="1"/>
        <v>30073.68</v>
      </c>
      <c r="H25" s="206" t="s">
        <v>1452</v>
      </c>
      <c r="I25" s="206" t="s">
        <v>1447</v>
      </c>
      <c r="N25" s="195"/>
      <c r="O25" s="195">
        <f t="shared" si="2"/>
        <v>4.08</v>
      </c>
      <c r="P25" s="195">
        <f>Source!I47</f>
        <v>2.04</v>
      </c>
      <c r="Q25" s="195">
        <f>Source!I241</f>
        <v>2.04</v>
      </c>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row>
    <row r="26" spans="1:255" s="43" customFormat="1" ht="24" x14ac:dyDescent="0.2">
      <c r="A26" s="202">
        <v>8</v>
      </c>
      <c r="B26" s="203" t="s">
        <v>154</v>
      </c>
      <c r="C26" s="203" t="s">
        <v>155</v>
      </c>
      <c r="D26" s="203" t="s">
        <v>43</v>
      </c>
      <c r="E26" s="204">
        <f t="shared" si="0"/>
        <v>1200</v>
      </c>
      <c r="F26" s="205">
        <f>ROUND( 1.26 * 7.56, 2 )</f>
        <v>9.5299999999999994</v>
      </c>
      <c r="G26" s="205">
        <f t="shared" si="1"/>
        <v>11436</v>
      </c>
      <c r="H26" s="206" t="s">
        <v>1462</v>
      </c>
      <c r="I26" s="206" t="s">
        <v>1447</v>
      </c>
      <c r="N26" s="195"/>
      <c r="O26" s="195">
        <f t="shared" si="2"/>
        <v>1200</v>
      </c>
      <c r="P26" s="195">
        <f>Source!I88</f>
        <v>600</v>
      </c>
      <c r="Q26" s="195">
        <f>Source!I284</f>
        <v>600</v>
      </c>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row>
    <row r="27" spans="1:255" s="43" customFormat="1" ht="24" x14ac:dyDescent="0.2">
      <c r="A27" s="202">
        <v>9</v>
      </c>
      <c r="B27" s="203" t="s">
        <v>319</v>
      </c>
      <c r="C27" s="203" t="s">
        <v>680</v>
      </c>
      <c r="D27" s="203" t="s">
        <v>300</v>
      </c>
      <c r="E27" s="204">
        <f t="shared" si="0"/>
        <v>82</v>
      </c>
      <c r="F27" s="205">
        <f>ROUND( 3.04 * 7.56, 2 )</f>
        <v>22.98</v>
      </c>
      <c r="G27" s="205">
        <f t="shared" si="1"/>
        <v>1884.36</v>
      </c>
      <c r="H27" s="206" t="s">
        <v>1505</v>
      </c>
      <c r="I27" s="206" t="s">
        <v>1447</v>
      </c>
      <c r="N27" s="195"/>
      <c r="O27" s="195">
        <f t="shared" si="2"/>
        <v>82</v>
      </c>
      <c r="P27" s="195">
        <f>Source!I518</f>
        <v>40</v>
      </c>
      <c r="Q27" s="195">
        <f>Source!I561</f>
        <v>18</v>
      </c>
      <c r="R27" s="195">
        <f>Source!I705</f>
        <v>24</v>
      </c>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row>
    <row r="28" spans="1:255" s="43" customFormat="1" ht="24" x14ac:dyDescent="0.2">
      <c r="A28" s="202">
        <v>10</v>
      </c>
      <c r="B28" s="203" t="s">
        <v>319</v>
      </c>
      <c r="C28" s="203" t="s">
        <v>759</v>
      </c>
      <c r="D28" s="203" t="s">
        <v>300</v>
      </c>
      <c r="E28" s="204">
        <f t="shared" si="0"/>
        <v>48</v>
      </c>
      <c r="F28" s="205">
        <f>ROUND( 1.26 * 7.56, 2 )</f>
        <v>9.5299999999999994</v>
      </c>
      <c r="G28" s="205">
        <f t="shared" si="1"/>
        <v>457.44</v>
      </c>
      <c r="H28" s="206" t="s">
        <v>1462</v>
      </c>
      <c r="I28" s="206" t="s">
        <v>1447</v>
      </c>
      <c r="N28" s="195"/>
      <c r="O28" s="195">
        <f t="shared" si="2"/>
        <v>48</v>
      </c>
      <c r="P28" s="195">
        <f>Source!I563</f>
        <v>48</v>
      </c>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row>
    <row r="29" spans="1:255" s="43" customFormat="1" ht="24" x14ac:dyDescent="0.2">
      <c r="A29" s="202">
        <v>11</v>
      </c>
      <c r="B29" s="203" t="s">
        <v>319</v>
      </c>
      <c r="C29" s="203" t="s">
        <v>320</v>
      </c>
      <c r="D29" s="203" t="s">
        <v>300</v>
      </c>
      <c r="E29" s="204">
        <f t="shared" si="0"/>
        <v>20</v>
      </c>
      <c r="F29" s="205">
        <f>ROUND( 1.31 * 7.56, 2 )</f>
        <v>9.9</v>
      </c>
      <c r="G29" s="205">
        <f t="shared" si="1"/>
        <v>198</v>
      </c>
      <c r="H29" s="206" t="s">
        <v>1480</v>
      </c>
      <c r="I29" s="206" t="s">
        <v>1447</v>
      </c>
      <c r="N29" s="195"/>
      <c r="O29" s="195">
        <f t="shared" si="2"/>
        <v>20</v>
      </c>
      <c r="P29" s="195">
        <f>Source!I170</f>
        <v>10</v>
      </c>
      <c r="Q29" s="195">
        <f>Source!I368</f>
        <v>10</v>
      </c>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row>
    <row r="30" spans="1:255" s="43" customFormat="1" ht="36" x14ac:dyDescent="0.2">
      <c r="A30" s="202">
        <v>12</v>
      </c>
      <c r="B30" s="203" t="s">
        <v>442</v>
      </c>
      <c r="C30" s="203" t="s">
        <v>443</v>
      </c>
      <c r="D30" s="203" t="s">
        <v>43</v>
      </c>
      <c r="E30" s="204">
        <f t="shared" si="0"/>
        <v>6</v>
      </c>
      <c r="F30" s="205">
        <f>ROUND( 10.7 * 7.56, 2 )</f>
        <v>80.89</v>
      </c>
      <c r="G30" s="205">
        <f t="shared" si="1"/>
        <v>485.34</v>
      </c>
      <c r="H30" s="206" t="s">
        <v>1485</v>
      </c>
      <c r="I30" s="206" t="s">
        <v>1447</v>
      </c>
      <c r="N30" s="195"/>
      <c r="O30" s="195">
        <f t="shared" si="2"/>
        <v>6</v>
      </c>
      <c r="P30" s="195">
        <f>Source!I286</f>
        <v>6</v>
      </c>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row>
    <row r="31" spans="1:255" s="43" customFormat="1" ht="24" x14ac:dyDescent="0.2">
      <c r="A31" s="202">
        <v>13</v>
      </c>
      <c r="B31" s="203" t="s">
        <v>67</v>
      </c>
      <c r="C31" s="203" t="s">
        <v>68</v>
      </c>
      <c r="D31" s="203" t="s">
        <v>32</v>
      </c>
      <c r="E31" s="204">
        <f t="shared" si="0"/>
        <v>9.4200000000000006E-2</v>
      </c>
      <c r="F31" s="205">
        <f>ROUND( 2338.63 * 7.56, 2 )</f>
        <v>17680.04</v>
      </c>
      <c r="G31" s="205">
        <f t="shared" si="1"/>
        <v>1665.46</v>
      </c>
      <c r="H31" s="206" t="s">
        <v>1451</v>
      </c>
      <c r="I31" s="206" t="s">
        <v>1447</v>
      </c>
      <c r="N31" s="195"/>
      <c r="O31" s="195">
        <f t="shared" si="2"/>
        <v>9.4200000000000006E-2</v>
      </c>
      <c r="P31" s="195">
        <f>Source!I45</f>
        <v>0.01</v>
      </c>
      <c r="Q31" s="195">
        <f>Source!I239</f>
        <v>0.01</v>
      </c>
      <c r="R31" s="195">
        <f>Source!I540</f>
        <v>4.24E-2</v>
      </c>
      <c r="S31" s="195">
        <f>Source!I727</f>
        <v>3.1800000000000002E-2</v>
      </c>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row>
    <row r="32" spans="1:255" s="43" customFormat="1" ht="36" x14ac:dyDescent="0.2">
      <c r="A32" s="202">
        <v>14</v>
      </c>
      <c r="B32" s="203" t="s">
        <v>602</v>
      </c>
      <c r="C32" s="203" t="s">
        <v>603</v>
      </c>
      <c r="D32" s="203" t="s">
        <v>32</v>
      </c>
      <c r="E32" s="204">
        <f t="shared" si="0"/>
        <v>1.8000000000000002E-3</v>
      </c>
      <c r="F32" s="205">
        <f>ROUND( 2338.63 * 7.56, 2 )</f>
        <v>17680.04</v>
      </c>
      <c r="G32" s="205">
        <f t="shared" si="1"/>
        <v>31.82</v>
      </c>
      <c r="H32" s="206" t="s">
        <v>1451</v>
      </c>
      <c r="I32" s="206" t="s">
        <v>1447</v>
      </c>
      <c r="N32" s="195"/>
      <c r="O32" s="195">
        <f t="shared" si="2"/>
        <v>1.8000000000000002E-3</v>
      </c>
      <c r="P32" s="195">
        <f>Source!I476</f>
        <v>9.0000000000000008E-4</v>
      </c>
      <c r="Q32" s="195">
        <f>Source!I663</f>
        <v>9.0000000000000008E-4</v>
      </c>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5"/>
      <c r="DD32" s="195"/>
      <c r="DE32" s="195"/>
      <c r="DF32" s="195"/>
      <c r="DG32" s="195"/>
      <c r="DH32" s="195"/>
      <c r="DI32" s="195"/>
      <c r="DJ32" s="195"/>
      <c r="DK32" s="195"/>
      <c r="DL32" s="195"/>
      <c r="DM32" s="195"/>
      <c r="DN32" s="195"/>
      <c r="DO32" s="195"/>
      <c r="DP32" s="195"/>
      <c r="DQ32" s="195"/>
      <c r="DR32" s="195"/>
      <c r="DS32" s="195"/>
      <c r="DT32" s="195"/>
      <c r="DU32" s="195"/>
      <c r="DV32" s="195"/>
      <c r="DW32" s="195"/>
      <c r="DX32" s="195"/>
      <c r="DY32" s="195"/>
      <c r="DZ32" s="195"/>
      <c r="EA32" s="195"/>
      <c r="EB32" s="195"/>
      <c r="EC32" s="195"/>
      <c r="ED32" s="195"/>
      <c r="EE32" s="195"/>
      <c r="EF32" s="195"/>
      <c r="EG32" s="195"/>
      <c r="EH32" s="195"/>
      <c r="EI32" s="195"/>
      <c r="EJ32" s="195"/>
      <c r="EK32" s="195"/>
      <c r="EL32" s="195"/>
      <c r="EM32" s="195"/>
      <c r="EN32" s="195"/>
      <c r="EO32" s="195"/>
      <c r="EP32" s="195"/>
      <c r="EQ32" s="195"/>
      <c r="ER32" s="195"/>
      <c r="ES32" s="195"/>
      <c r="ET32" s="195"/>
      <c r="EU32" s="195"/>
      <c r="EV32" s="195"/>
      <c r="EW32" s="195"/>
      <c r="EX32" s="195"/>
      <c r="EY32" s="195"/>
      <c r="EZ32" s="195"/>
      <c r="FA32" s="195"/>
      <c r="FB32" s="195"/>
      <c r="FC32" s="195"/>
      <c r="FD32" s="195"/>
      <c r="FE32" s="195"/>
      <c r="FF32" s="195"/>
      <c r="FG32" s="195"/>
      <c r="FH32" s="195"/>
      <c r="FI32" s="195"/>
      <c r="FJ32" s="195"/>
      <c r="FK32" s="195"/>
      <c r="FL32" s="195"/>
      <c r="FM32" s="195"/>
      <c r="FN32" s="195"/>
      <c r="FO32" s="195"/>
      <c r="FP32" s="195"/>
      <c r="FQ32" s="195"/>
      <c r="FR32" s="195"/>
      <c r="FS32" s="195"/>
      <c r="FT32" s="195"/>
      <c r="FU32" s="195"/>
      <c r="FV32" s="195"/>
      <c r="FW32" s="195"/>
      <c r="FX32" s="195"/>
      <c r="FY32" s="195"/>
      <c r="FZ32" s="195"/>
      <c r="GA32" s="195"/>
      <c r="GB32" s="195"/>
      <c r="GC32" s="195"/>
      <c r="GD32" s="195"/>
      <c r="GE32" s="195"/>
      <c r="GF32" s="195"/>
      <c r="GG32" s="195"/>
      <c r="GH32" s="195"/>
      <c r="GI32" s="195"/>
      <c r="GJ32" s="195"/>
      <c r="GK32" s="195"/>
      <c r="GL32" s="195"/>
      <c r="GM32" s="195"/>
      <c r="GN32" s="195"/>
      <c r="GO32" s="195"/>
      <c r="GP32" s="195"/>
      <c r="GQ32" s="195"/>
      <c r="GR32" s="195"/>
      <c r="GS32" s="195"/>
      <c r="GT32" s="195"/>
      <c r="GU32" s="195"/>
      <c r="GV32" s="195"/>
      <c r="GW32" s="195"/>
      <c r="GX32" s="195"/>
      <c r="GY32" s="195"/>
      <c r="GZ32" s="195"/>
      <c r="HA32" s="195"/>
      <c r="HB32" s="195"/>
      <c r="HC32" s="195"/>
      <c r="HD32" s="195"/>
      <c r="HE32" s="195"/>
      <c r="HF32" s="195"/>
      <c r="HG32" s="195"/>
      <c r="HH32" s="195"/>
      <c r="HI32" s="195"/>
      <c r="HJ32" s="195"/>
      <c r="HK32" s="195"/>
      <c r="HL32" s="195"/>
      <c r="HM32" s="195"/>
      <c r="HN32" s="195"/>
      <c r="HO32" s="195"/>
      <c r="HP32" s="195"/>
      <c r="HQ32" s="195"/>
      <c r="HR32" s="195"/>
      <c r="HS32" s="195"/>
      <c r="HT32" s="195"/>
      <c r="HU32" s="195"/>
      <c r="HV32" s="195"/>
      <c r="HW32" s="195"/>
      <c r="HX32" s="195"/>
      <c r="HY32" s="195"/>
      <c r="HZ32" s="195"/>
      <c r="IA32" s="195"/>
      <c r="IB32" s="195"/>
      <c r="IC32" s="195"/>
      <c r="ID32" s="195"/>
      <c r="IE32" s="195"/>
      <c r="IF32" s="195"/>
      <c r="IG32" s="195"/>
      <c r="IH32" s="195"/>
      <c r="II32" s="195"/>
      <c r="IJ32" s="195"/>
      <c r="IK32" s="195"/>
      <c r="IL32" s="195"/>
      <c r="IM32" s="195"/>
      <c r="IN32" s="195"/>
      <c r="IO32" s="195"/>
      <c r="IP32" s="195"/>
      <c r="IQ32" s="195"/>
      <c r="IR32" s="195"/>
      <c r="IS32" s="195"/>
      <c r="IT32" s="195"/>
      <c r="IU32" s="195"/>
    </row>
    <row r="33" spans="1:255" s="43" customFormat="1" ht="24" x14ac:dyDescent="0.2">
      <c r="A33" s="202">
        <v>15</v>
      </c>
      <c r="B33" s="203" t="s">
        <v>516</v>
      </c>
      <c r="C33" s="203" t="s">
        <v>517</v>
      </c>
      <c r="D33" s="203" t="s">
        <v>43</v>
      </c>
      <c r="E33" s="204">
        <f t="shared" si="0"/>
        <v>6</v>
      </c>
      <c r="F33" s="205">
        <f>ROUND( 653.49 * 7.56, 2 )</f>
        <v>4940.38</v>
      </c>
      <c r="G33" s="205">
        <f t="shared" si="1"/>
        <v>29642.28</v>
      </c>
      <c r="H33" s="206" t="s">
        <v>1488</v>
      </c>
      <c r="I33" s="206" t="s">
        <v>1447</v>
      </c>
      <c r="N33" s="195"/>
      <c r="O33" s="195">
        <f t="shared" si="2"/>
        <v>6</v>
      </c>
      <c r="P33" s="195">
        <f>Source!I431</f>
        <v>3</v>
      </c>
      <c r="Q33" s="195">
        <f>Source!I620</f>
        <v>3</v>
      </c>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5"/>
      <c r="DD33" s="195"/>
      <c r="DE33" s="195"/>
      <c r="DF33" s="195"/>
      <c r="DG33" s="195"/>
      <c r="DH33" s="195"/>
      <c r="DI33" s="195"/>
      <c r="DJ33" s="195"/>
      <c r="DK33" s="195"/>
      <c r="DL33" s="195"/>
      <c r="DM33" s="195"/>
      <c r="DN33" s="195"/>
      <c r="DO33" s="195"/>
      <c r="DP33" s="195"/>
      <c r="DQ33" s="195"/>
      <c r="DR33" s="195"/>
      <c r="DS33" s="195"/>
      <c r="DT33" s="195"/>
      <c r="DU33" s="195"/>
      <c r="DV33" s="195"/>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row>
    <row r="34" spans="1:255" s="43" customFormat="1" ht="24" x14ac:dyDescent="0.2">
      <c r="A34" s="202">
        <v>16</v>
      </c>
      <c r="B34" s="203" t="s">
        <v>516</v>
      </c>
      <c r="C34" s="203" t="s">
        <v>521</v>
      </c>
      <c r="D34" s="203" t="s">
        <v>43</v>
      </c>
      <c r="E34" s="204">
        <f t="shared" si="0"/>
        <v>3</v>
      </c>
      <c r="F34" s="205">
        <f>ROUND( 653.49 * 7.56, 2 )</f>
        <v>4940.38</v>
      </c>
      <c r="G34" s="205">
        <f t="shared" si="1"/>
        <v>14821.14</v>
      </c>
      <c r="H34" s="206" t="s">
        <v>1488</v>
      </c>
      <c r="I34" s="206" t="s">
        <v>1447</v>
      </c>
      <c r="N34" s="195"/>
      <c r="O34" s="195">
        <f t="shared" si="2"/>
        <v>3</v>
      </c>
      <c r="P34" s="195">
        <f>Source!I433</f>
        <v>1</v>
      </c>
      <c r="Q34" s="195">
        <f>Source!I622</f>
        <v>2</v>
      </c>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5"/>
      <c r="DD34" s="195"/>
      <c r="DE34" s="195"/>
      <c r="DF34" s="195"/>
      <c r="DG34" s="195"/>
      <c r="DH34" s="195"/>
      <c r="DI34" s="195"/>
      <c r="DJ34" s="195"/>
      <c r="DK34" s="195"/>
      <c r="DL34" s="195"/>
      <c r="DM34" s="195"/>
      <c r="DN34" s="195"/>
      <c r="DO34" s="195"/>
      <c r="DP34" s="195"/>
      <c r="DQ34" s="195"/>
      <c r="DR34" s="195"/>
      <c r="DS34" s="195"/>
      <c r="DT34" s="195"/>
      <c r="DU34" s="195"/>
      <c r="DV34" s="195"/>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row>
    <row r="35" spans="1:255" s="43" customFormat="1" ht="24" x14ac:dyDescent="0.2">
      <c r="A35" s="202">
        <v>17</v>
      </c>
      <c r="B35" s="203" t="s">
        <v>523</v>
      </c>
      <c r="C35" s="203" t="s">
        <v>524</v>
      </c>
      <c r="D35" s="203" t="s">
        <v>43</v>
      </c>
      <c r="E35" s="204">
        <f t="shared" si="0"/>
        <v>1</v>
      </c>
      <c r="F35" s="205">
        <f>ROUND( 788.63 * 7.56, 2 )</f>
        <v>5962.04</v>
      </c>
      <c r="G35" s="205">
        <f t="shared" si="1"/>
        <v>5962.04</v>
      </c>
      <c r="H35" s="206" t="s">
        <v>1489</v>
      </c>
      <c r="I35" s="206" t="s">
        <v>1447</v>
      </c>
      <c r="N35" s="195"/>
      <c r="O35" s="195">
        <f t="shared" si="2"/>
        <v>1</v>
      </c>
      <c r="P35" s="195">
        <f>Source!I435</f>
        <v>1</v>
      </c>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row>
    <row r="36" spans="1:255" s="43" customFormat="1" ht="24" x14ac:dyDescent="0.2">
      <c r="A36" s="202">
        <v>18</v>
      </c>
      <c r="B36" s="203" t="s">
        <v>516</v>
      </c>
      <c r="C36" s="203" t="s">
        <v>528</v>
      </c>
      <c r="D36" s="203" t="s">
        <v>43</v>
      </c>
      <c r="E36" s="204">
        <f t="shared" si="0"/>
        <v>2</v>
      </c>
      <c r="F36" s="205">
        <f>ROUND( 653.49 * 7.56, 2 )</f>
        <v>4940.38</v>
      </c>
      <c r="G36" s="205">
        <f t="shared" si="1"/>
        <v>9880.76</v>
      </c>
      <c r="H36" s="206" t="s">
        <v>1488</v>
      </c>
      <c r="I36" s="206" t="s">
        <v>1447</v>
      </c>
      <c r="N36" s="195"/>
      <c r="O36" s="195">
        <f t="shared" si="2"/>
        <v>2</v>
      </c>
      <c r="P36" s="195">
        <f>Source!I437</f>
        <v>1</v>
      </c>
      <c r="Q36" s="195">
        <f>Source!I624</f>
        <v>1</v>
      </c>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row>
    <row r="37" spans="1:255" s="43" customFormat="1" ht="24" x14ac:dyDescent="0.2">
      <c r="A37" s="202">
        <v>19</v>
      </c>
      <c r="B37" s="203" t="s">
        <v>511</v>
      </c>
      <c r="C37" s="203" t="s">
        <v>512</v>
      </c>
      <c r="D37" s="203" t="s">
        <v>43</v>
      </c>
      <c r="E37" s="204">
        <f t="shared" si="0"/>
        <v>171</v>
      </c>
      <c r="F37" s="205">
        <f>ROUND( 961.73 * 7.56, 2 )</f>
        <v>7270.68</v>
      </c>
      <c r="G37" s="205">
        <f t="shared" si="1"/>
        <v>1243286.28</v>
      </c>
      <c r="H37" s="206" t="s">
        <v>1487</v>
      </c>
      <c r="I37" s="206" t="s">
        <v>1447</v>
      </c>
      <c r="N37" s="195"/>
      <c r="O37" s="195">
        <f t="shared" si="2"/>
        <v>171</v>
      </c>
      <c r="P37" s="195">
        <f>Source!I429</f>
        <v>81</v>
      </c>
      <c r="Q37" s="195">
        <f>Source!I618</f>
        <v>90</v>
      </c>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c r="DV37" s="195"/>
      <c r="DW37" s="195"/>
      <c r="DX37" s="195"/>
      <c r="DY37" s="195"/>
      <c r="DZ37" s="195"/>
      <c r="EA37" s="195"/>
      <c r="EB37" s="195"/>
      <c r="EC37" s="195"/>
      <c r="ED37" s="195"/>
      <c r="EE37" s="195"/>
      <c r="EF37" s="195"/>
      <c r="EG37" s="195"/>
      <c r="EH37" s="195"/>
      <c r="EI37" s="195"/>
      <c r="EJ37" s="195"/>
      <c r="EK37" s="195"/>
      <c r="EL37" s="195"/>
      <c r="EM37" s="195"/>
      <c r="EN37" s="195"/>
      <c r="EO37" s="195"/>
      <c r="EP37" s="195"/>
      <c r="EQ37" s="195"/>
      <c r="ER37" s="195"/>
      <c r="ES37" s="195"/>
      <c r="ET37" s="195"/>
      <c r="EU37" s="195"/>
      <c r="EV37" s="195"/>
      <c r="EW37" s="195"/>
      <c r="EX37" s="195"/>
      <c r="EY37" s="195"/>
      <c r="EZ37" s="195"/>
      <c r="FA37" s="195"/>
      <c r="FB37" s="195"/>
      <c r="FC37" s="195"/>
      <c r="FD37" s="195"/>
      <c r="FE37" s="195"/>
      <c r="FF37" s="195"/>
      <c r="FG37" s="195"/>
      <c r="FH37" s="195"/>
      <c r="FI37" s="195"/>
      <c r="FJ37" s="195"/>
      <c r="FK37" s="195"/>
      <c r="FL37" s="195"/>
      <c r="FM37" s="195"/>
      <c r="FN37" s="195"/>
      <c r="FO37" s="195"/>
      <c r="FP37" s="195"/>
      <c r="FQ37" s="195"/>
      <c r="FR37" s="195"/>
      <c r="FS37" s="195"/>
      <c r="FT37" s="195"/>
      <c r="FU37" s="195"/>
      <c r="FV37" s="195"/>
      <c r="FW37" s="195"/>
      <c r="FX37" s="195"/>
      <c r="FY37" s="195"/>
      <c r="FZ37" s="195"/>
      <c r="GA37" s="195"/>
      <c r="GB37" s="195"/>
      <c r="GC37" s="195"/>
      <c r="GD37" s="195"/>
      <c r="GE37" s="195"/>
      <c r="GF37" s="195"/>
      <c r="GG37" s="195"/>
      <c r="GH37" s="195"/>
      <c r="GI37" s="195"/>
      <c r="GJ37" s="195"/>
      <c r="GK37" s="195"/>
      <c r="GL37" s="195"/>
      <c r="GM37" s="195"/>
      <c r="GN37" s="195"/>
      <c r="GO37" s="195"/>
      <c r="GP37" s="195"/>
      <c r="GQ37" s="195"/>
      <c r="GR37" s="195"/>
      <c r="GS37" s="195"/>
      <c r="GT37" s="195"/>
      <c r="GU37" s="195"/>
      <c r="GV37" s="195"/>
      <c r="GW37" s="195"/>
      <c r="GX37" s="195"/>
      <c r="GY37" s="195"/>
      <c r="GZ37" s="195"/>
      <c r="HA37" s="195"/>
      <c r="HB37" s="195"/>
      <c r="HC37" s="195"/>
      <c r="HD37" s="195"/>
      <c r="HE37" s="195"/>
      <c r="HF37" s="195"/>
      <c r="HG37" s="195"/>
      <c r="HH37" s="195"/>
      <c r="HI37" s="195"/>
      <c r="HJ37" s="195"/>
      <c r="HK37" s="195"/>
      <c r="HL37" s="195"/>
      <c r="HM37" s="195"/>
      <c r="HN37" s="195"/>
      <c r="HO37" s="195"/>
      <c r="HP37" s="195"/>
      <c r="HQ37" s="195"/>
      <c r="HR37" s="195"/>
      <c r="HS37" s="195"/>
      <c r="HT37" s="195"/>
      <c r="HU37" s="195"/>
      <c r="HV37" s="195"/>
      <c r="HW37" s="195"/>
      <c r="HX37" s="195"/>
      <c r="HY37" s="195"/>
      <c r="HZ37" s="195"/>
      <c r="IA37" s="195"/>
      <c r="IB37" s="195"/>
      <c r="IC37" s="195"/>
      <c r="ID37" s="195"/>
      <c r="IE37" s="195"/>
      <c r="IF37" s="195"/>
      <c r="IG37" s="195"/>
      <c r="IH37" s="195"/>
      <c r="II37" s="195"/>
      <c r="IJ37" s="195"/>
      <c r="IK37" s="195"/>
      <c r="IL37" s="195"/>
      <c r="IM37" s="195"/>
      <c r="IN37" s="195"/>
      <c r="IO37" s="195"/>
      <c r="IP37" s="195"/>
      <c r="IQ37" s="195"/>
      <c r="IR37" s="195"/>
      <c r="IS37" s="195"/>
      <c r="IT37" s="195"/>
      <c r="IU37" s="195"/>
    </row>
    <row r="38" spans="1:255" s="43" customFormat="1" ht="24" x14ac:dyDescent="0.2">
      <c r="A38" s="202">
        <v>20</v>
      </c>
      <c r="B38" s="203" t="s">
        <v>502</v>
      </c>
      <c r="C38" s="203" t="s">
        <v>503</v>
      </c>
      <c r="D38" s="203" t="s">
        <v>43</v>
      </c>
      <c r="E38" s="204">
        <f t="shared" si="0"/>
        <v>237.99999999999997</v>
      </c>
      <c r="F38" s="205">
        <f>ROUND( 794.88 * 7.56, 2 )</f>
        <v>6009.29</v>
      </c>
      <c r="G38" s="205">
        <f t="shared" si="1"/>
        <v>1430211.02</v>
      </c>
      <c r="H38" s="206" t="s">
        <v>1486</v>
      </c>
      <c r="I38" s="206" t="s">
        <v>1447</v>
      </c>
      <c r="N38" s="195"/>
      <c r="O38" s="195">
        <f t="shared" si="2"/>
        <v>237.99999999999997</v>
      </c>
      <c r="P38" s="195">
        <f>Source!I425</f>
        <v>117.99999999999999</v>
      </c>
      <c r="Q38" s="195">
        <f>Source!I614</f>
        <v>119.99999999999999</v>
      </c>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row>
    <row r="39" spans="1:255" s="43" customFormat="1" ht="24" x14ac:dyDescent="0.2">
      <c r="A39" s="202">
        <v>21</v>
      </c>
      <c r="B39" s="203" t="s">
        <v>507</v>
      </c>
      <c r="C39" s="203" t="s">
        <v>508</v>
      </c>
      <c r="D39" s="203" t="s">
        <v>43</v>
      </c>
      <c r="E39" s="204">
        <f t="shared" si="0"/>
        <v>79</v>
      </c>
      <c r="F39" s="205">
        <f>ROUND( 794.88 * 7.56, 2 )</f>
        <v>6009.29</v>
      </c>
      <c r="G39" s="205">
        <f t="shared" si="1"/>
        <v>474733.91</v>
      </c>
      <c r="H39" s="206" t="s">
        <v>1486</v>
      </c>
      <c r="I39" s="206" t="s">
        <v>1447</v>
      </c>
      <c r="N39" s="195"/>
      <c r="O39" s="195">
        <f t="shared" si="2"/>
        <v>79</v>
      </c>
      <c r="P39" s="195">
        <f>Source!I427</f>
        <v>37</v>
      </c>
      <c r="Q39" s="195">
        <f>Source!I616</f>
        <v>42</v>
      </c>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row>
    <row r="40" spans="1:255" s="43" customFormat="1" ht="24" x14ac:dyDescent="0.2">
      <c r="A40" s="202">
        <v>22</v>
      </c>
      <c r="B40" s="203" t="s">
        <v>502</v>
      </c>
      <c r="C40" s="203" t="s">
        <v>530</v>
      </c>
      <c r="D40" s="203" t="s">
        <v>43</v>
      </c>
      <c r="E40" s="204">
        <f t="shared" si="0"/>
        <v>4</v>
      </c>
      <c r="F40" s="205">
        <f>ROUND( 794.88 * 7.56, 2 )</f>
        <v>6009.29</v>
      </c>
      <c r="G40" s="205">
        <f t="shared" si="1"/>
        <v>24037.16</v>
      </c>
      <c r="H40" s="206" t="s">
        <v>1486</v>
      </c>
      <c r="I40" s="206" t="s">
        <v>1447</v>
      </c>
      <c r="N40" s="195"/>
      <c r="O40" s="195">
        <f t="shared" si="2"/>
        <v>4</v>
      </c>
      <c r="P40" s="195">
        <f>Source!I439</f>
        <v>2</v>
      </c>
      <c r="Q40" s="195">
        <f>Source!I626</f>
        <v>2</v>
      </c>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row>
    <row r="41" spans="1:255" s="43" customFormat="1" ht="24" x14ac:dyDescent="0.2">
      <c r="A41" s="202">
        <v>23</v>
      </c>
      <c r="B41" s="203" t="s">
        <v>546</v>
      </c>
      <c r="C41" s="203" t="s">
        <v>547</v>
      </c>
      <c r="D41" s="203" t="s">
        <v>43</v>
      </c>
      <c r="E41" s="204">
        <f t="shared" si="0"/>
        <v>10</v>
      </c>
      <c r="F41" s="205">
        <f>ROUND( 215.86 * 7.56, 2 )</f>
        <v>1631.9</v>
      </c>
      <c r="G41" s="205">
        <f t="shared" si="1"/>
        <v>16319</v>
      </c>
      <c r="H41" s="206" t="s">
        <v>1491</v>
      </c>
      <c r="I41" s="206" t="s">
        <v>1447</v>
      </c>
      <c r="N41" s="195"/>
      <c r="O41" s="195">
        <f t="shared" si="2"/>
        <v>10</v>
      </c>
      <c r="P41" s="195">
        <f>Source!I447</f>
        <v>5</v>
      </c>
      <c r="Q41" s="195">
        <f>Source!I634</f>
        <v>5</v>
      </c>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row>
    <row r="42" spans="1:255" s="43" customFormat="1" ht="24" x14ac:dyDescent="0.2">
      <c r="A42" s="202">
        <v>24</v>
      </c>
      <c r="B42" s="203" t="s">
        <v>541</v>
      </c>
      <c r="C42" s="203" t="s">
        <v>542</v>
      </c>
      <c r="D42" s="203" t="s">
        <v>43</v>
      </c>
      <c r="E42" s="204">
        <f t="shared" si="0"/>
        <v>9</v>
      </c>
      <c r="F42" s="205">
        <f>ROUND( 215.86 * 7.56, 2 )</f>
        <v>1631.9</v>
      </c>
      <c r="G42" s="205">
        <f t="shared" si="1"/>
        <v>14687.1</v>
      </c>
      <c r="H42" s="206" t="s">
        <v>1491</v>
      </c>
      <c r="I42" s="206" t="s">
        <v>1447</v>
      </c>
      <c r="N42" s="195"/>
      <c r="O42" s="195">
        <f t="shared" si="2"/>
        <v>9</v>
      </c>
      <c r="P42" s="195">
        <f>Source!I445</f>
        <v>4</v>
      </c>
      <c r="Q42" s="195">
        <f>Source!I632</f>
        <v>5</v>
      </c>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c r="CX42" s="195"/>
      <c r="CY42" s="195"/>
      <c r="CZ42" s="195"/>
      <c r="DA42" s="195"/>
      <c r="DB42" s="195"/>
      <c r="DC42" s="195"/>
      <c r="DD42" s="195"/>
      <c r="DE42" s="195"/>
      <c r="DF42" s="195"/>
      <c r="DG42" s="195"/>
      <c r="DH42" s="195"/>
      <c r="DI42" s="195"/>
      <c r="DJ42" s="195"/>
      <c r="DK42" s="195"/>
      <c r="DL42" s="195"/>
      <c r="DM42" s="195"/>
      <c r="DN42" s="195"/>
      <c r="DO42" s="195"/>
      <c r="DP42" s="195"/>
      <c r="DQ42" s="195"/>
      <c r="DR42" s="195"/>
      <c r="DS42" s="195"/>
      <c r="DT42" s="195"/>
      <c r="DU42" s="195"/>
      <c r="DV42" s="195"/>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row>
    <row r="43" spans="1:255" s="43" customFormat="1" ht="24" x14ac:dyDescent="0.2">
      <c r="A43" s="202">
        <v>25</v>
      </c>
      <c r="B43" s="203" t="s">
        <v>532</v>
      </c>
      <c r="C43" s="203" t="s">
        <v>533</v>
      </c>
      <c r="D43" s="203" t="s">
        <v>43</v>
      </c>
      <c r="E43" s="204">
        <f t="shared" si="0"/>
        <v>6</v>
      </c>
      <c r="F43" s="205">
        <f>ROUND( 195.48 * 7.56, 2 )</f>
        <v>1477.83</v>
      </c>
      <c r="G43" s="205">
        <f t="shared" si="1"/>
        <v>8866.98</v>
      </c>
      <c r="H43" s="206" t="s">
        <v>1490</v>
      </c>
      <c r="I43" s="206" t="s">
        <v>1447</v>
      </c>
      <c r="N43" s="195"/>
      <c r="O43" s="195">
        <f t="shared" si="2"/>
        <v>6</v>
      </c>
      <c r="P43" s="195">
        <f>Source!I441</f>
        <v>3</v>
      </c>
      <c r="Q43" s="195">
        <f>Source!I628</f>
        <v>3</v>
      </c>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c r="CX43" s="195"/>
      <c r="CY43" s="195"/>
      <c r="CZ43" s="195"/>
      <c r="DA43" s="195"/>
      <c r="DB43" s="195"/>
      <c r="DC43" s="195"/>
      <c r="DD43" s="195"/>
      <c r="DE43" s="195"/>
      <c r="DF43" s="195"/>
      <c r="DG43" s="195"/>
      <c r="DH43" s="195"/>
      <c r="DI43" s="195"/>
      <c r="DJ43" s="195"/>
      <c r="DK43" s="195"/>
      <c r="DL43" s="195"/>
      <c r="DM43" s="195"/>
      <c r="DN43" s="195"/>
      <c r="DO43" s="195"/>
      <c r="DP43" s="195"/>
      <c r="DQ43" s="195"/>
      <c r="DR43" s="195"/>
      <c r="DS43" s="195"/>
      <c r="DT43" s="195"/>
      <c r="DU43" s="195"/>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row>
    <row r="44" spans="1:255" s="43" customFormat="1" ht="24" x14ac:dyDescent="0.2">
      <c r="A44" s="202">
        <v>26</v>
      </c>
      <c r="B44" s="203" t="s">
        <v>537</v>
      </c>
      <c r="C44" s="203" t="s">
        <v>538</v>
      </c>
      <c r="D44" s="203" t="s">
        <v>43</v>
      </c>
      <c r="E44" s="204">
        <f t="shared" si="0"/>
        <v>6</v>
      </c>
      <c r="F44" s="205">
        <f>ROUND( 195.48 * 7.56, 2 )</f>
        <v>1477.83</v>
      </c>
      <c r="G44" s="205">
        <f t="shared" si="1"/>
        <v>8866.98</v>
      </c>
      <c r="H44" s="206" t="s">
        <v>1490</v>
      </c>
      <c r="I44" s="206" t="s">
        <v>1447</v>
      </c>
      <c r="N44" s="195"/>
      <c r="O44" s="195">
        <f t="shared" si="2"/>
        <v>6</v>
      </c>
      <c r="P44" s="195">
        <f>Source!I443</f>
        <v>4</v>
      </c>
      <c r="Q44" s="195">
        <f>Source!I630</f>
        <v>2</v>
      </c>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c r="CX44" s="195"/>
      <c r="CY44" s="195"/>
      <c r="CZ44" s="195"/>
      <c r="DA44" s="195"/>
      <c r="DB44" s="195"/>
      <c r="DC44" s="195"/>
      <c r="DD44" s="195"/>
      <c r="DE44" s="195"/>
      <c r="DF44" s="195"/>
      <c r="DG44" s="195"/>
      <c r="DH44" s="195"/>
      <c r="DI44" s="195"/>
      <c r="DJ44" s="195"/>
      <c r="DK44" s="195"/>
      <c r="DL44" s="195"/>
      <c r="DM44" s="195"/>
      <c r="DN44" s="195"/>
      <c r="DO44" s="195"/>
      <c r="DP44" s="195"/>
      <c r="DQ44" s="195"/>
      <c r="DR44" s="195"/>
      <c r="DS44" s="195"/>
      <c r="DT44" s="195"/>
      <c r="DU44" s="195"/>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row>
    <row r="45" spans="1:255" s="43" customFormat="1" ht="36" x14ac:dyDescent="0.2">
      <c r="A45" s="202">
        <v>27</v>
      </c>
      <c r="B45" s="203" t="s">
        <v>624</v>
      </c>
      <c r="C45" s="203" t="s">
        <v>625</v>
      </c>
      <c r="D45" s="203" t="s">
        <v>63</v>
      </c>
      <c r="E45" s="204">
        <f t="shared" si="0"/>
        <v>1.8220000000000001</v>
      </c>
      <c r="F45" s="205">
        <f>ROUND( 25005.37 * 7.56, 2 )</f>
        <v>189040.6</v>
      </c>
      <c r="G45" s="205">
        <f t="shared" si="1"/>
        <v>344431.97</v>
      </c>
      <c r="H45" s="206" t="s">
        <v>1496</v>
      </c>
      <c r="I45" s="206" t="s">
        <v>1447</v>
      </c>
      <c r="N45" s="195"/>
      <c r="O45" s="195">
        <f t="shared" si="2"/>
        <v>1.8220000000000001</v>
      </c>
      <c r="P45" s="195">
        <f>Source!I492</f>
        <v>0.91100000000000003</v>
      </c>
      <c r="Q45" s="195">
        <f>Source!I679</f>
        <v>0.91100000000000003</v>
      </c>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c r="FE45" s="195"/>
      <c r="FF45" s="195"/>
      <c r="FG45" s="195"/>
      <c r="FH45" s="195"/>
      <c r="FI45" s="195"/>
      <c r="FJ45" s="195"/>
      <c r="FK45" s="195"/>
      <c r="FL45" s="195"/>
      <c r="FM45" s="195"/>
      <c r="FN45" s="195"/>
      <c r="FO45" s="195"/>
      <c r="FP45" s="195"/>
      <c r="FQ45" s="195"/>
      <c r="FR45" s="195"/>
      <c r="FS45" s="195"/>
      <c r="FT45" s="195"/>
      <c r="FU45" s="195"/>
      <c r="FV45" s="195"/>
      <c r="FW45" s="195"/>
      <c r="FX45" s="195"/>
      <c r="FY45" s="195"/>
      <c r="FZ45" s="195"/>
      <c r="GA45" s="195"/>
      <c r="GB45" s="195"/>
      <c r="GC45" s="195"/>
      <c r="GD45" s="195"/>
      <c r="GE45" s="195"/>
      <c r="GF45" s="195"/>
      <c r="GG45" s="195"/>
      <c r="GH45" s="195"/>
      <c r="GI45" s="195"/>
      <c r="GJ45" s="195"/>
      <c r="GK45" s="195"/>
      <c r="GL45" s="195"/>
      <c r="GM45" s="195"/>
      <c r="GN45" s="195"/>
      <c r="GO45" s="195"/>
      <c r="GP45" s="195"/>
      <c r="GQ45" s="195"/>
      <c r="GR45" s="195"/>
      <c r="GS45" s="195"/>
      <c r="GT45" s="195"/>
      <c r="GU45" s="195"/>
      <c r="GV45" s="195"/>
      <c r="GW45" s="195"/>
      <c r="GX45" s="195"/>
      <c r="GY45" s="195"/>
      <c r="GZ45" s="195"/>
      <c r="HA45" s="195"/>
      <c r="HB45" s="195"/>
      <c r="HC45" s="195"/>
      <c r="HD45" s="195"/>
      <c r="HE45" s="195"/>
      <c r="HF45" s="195"/>
      <c r="HG45" s="195"/>
      <c r="HH45" s="195"/>
      <c r="HI45" s="195"/>
      <c r="HJ45" s="195"/>
      <c r="HK45" s="195"/>
      <c r="HL45" s="195"/>
      <c r="HM45" s="195"/>
      <c r="HN45" s="195"/>
      <c r="HO45" s="195"/>
      <c r="HP45" s="195"/>
      <c r="HQ45" s="195"/>
      <c r="HR45" s="195"/>
      <c r="HS45" s="195"/>
      <c r="HT45" s="195"/>
      <c r="HU45" s="195"/>
      <c r="HV45" s="195"/>
      <c r="HW45" s="195"/>
      <c r="HX45" s="195"/>
      <c r="HY45" s="195"/>
      <c r="HZ45" s="195"/>
      <c r="IA45" s="195"/>
      <c r="IB45" s="195"/>
      <c r="IC45" s="195"/>
      <c r="ID45" s="195"/>
      <c r="IE45" s="195"/>
      <c r="IF45" s="195"/>
      <c r="IG45" s="195"/>
      <c r="IH45" s="195"/>
      <c r="II45" s="195"/>
      <c r="IJ45" s="195"/>
      <c r="IK45" s="195"/>
      <c r="IL45" s="195"/>
      <c r="IM45" s="195"/>
      <c r="IN45" s="195"/>
      <c r="IO45" s="195"/>
      <c r="IP45" s="195"/>
      <c r="IQ45" s="195"/>
      <c r="IR45" s="195"/>
      <c r="IS45" s="195"/>
      <c r="IT45" s="195"/>
      <c r="IU45" s="195"/>
    </row>
    <row r="46" spans="1:255" s="43" customFormat="1" ht="36" x14ac:dyDescent="0.2">
      <c r="A46" s="202">
        <v>28</v>
      </c>
      <c r="B46" s="203" t="s">
        <v>629</v>
      </c>
      <c r="C46" s="203" t="s">
        <v>630</v>
      </c>
      <c r="D46" s="203" t="s">
        <v>63</v>
      </c>
      <c r="E46" s="204">
        <f t="shared" si="0"/>
        <v>1.8904000000000001</v>
      </c>
      <c r="F46" s="205">
        <f>ROUND( 24881.47 * 7.56, 2 )</f>
        <v>188103.91</v>
      </c>
      <c r="G46" s="205">
        <f t="shared" si="1"/>
        <v>355591.63</v>
      </c>
      <c r="H46" s="206" t="s">
        <v>1497</v>
      </c>
      <c r="I46" s="206" t="s">
        <v>1447</v>
      </c>
      <c r="N46" s="195"/>
      <c r="O46" s="195">
        <f t="shared" si="2"/>
        <v>1.8904000000000001</v>
      </c>
      <c r="P46" s="195">
        <f>Source!I494</f>
        <v>0.94520000000000004</v>
      </c>
      <c r="Q46" s="195">
        <f>Source!I681</f>
        <v>0.94520000000000004</v>
      </c>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row>
    <row r="47" spans="1:255" s="43" customFormat="1" ht="24" x14ac:dyDescent="0.2">
      <c r="A47" s="202">
        <v>29</v>
      </c>
      <c r="B47" s="203" t="s">
        <v>180</v>
      </c>
      <c r="C47" s="203" t="s">
        <v>181</v>
      </c>
      <c r="D47" s="203" t="s">
        <v>182</v>
      </c>
      <c r="E47" s="204">
        <f t="shared" si="0"/>
        <v>0.78300000000000003</v>
      </c>
      <c r="F47" s="205">
        <f>ROUND( 4.21 * 7.56, 2 )</f>
        <v>31.83</v>
      </c>
      <c r="G47" s="205">
        <f t="shared" si="1"/>
        <v>24.92</v>
      </c>
      <c r="H47" s="206" t="s">
        <v>1465</v>
      </c>
      <c r="I47" s="206" t="s">
        <v>1447</v>
      </c>
      <c r="N47" s="195"/>
      <c r="O47" s="195">
        <f t="shared" si="2"/>
        <v>0.78300000000000003</v>
      </c>
      <c r="P47" s="195">
        <f>Source!I98</f>
        <v>0.378</v>
      </c>
      <c r="Q47" s="195">
        <f>Source!I296</f>
        <v>0.40500000000000003</v>
      </c>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c r="CX47" s="195"/>
      <c r="CY47" s="195"/>
      <c r="CZ47" s="195"/>
      <c r="DA47" s="195"/>
      <c r="DB47" s="195"/>
      <c r="DC47" s="195"/>
      <c r="DD47" s="195"/>
      <c r="DE47" s="195"/>
      <c r="DF47" s="195"/>
      <c r="DG47" s="195"/>
      <c r="DH47" s="195"/>
      <c r="DI47" s="195"/>
      <c r="DJ47" s="195"/>
      <c r="DK47" s="195"/>
      <c r="DL47" s="195"/>
      <c r="DM47" s="195"/>
      <c r="DN47" s="195"/>
      <c r="DO47" s="195"/>
      <c r="DP47" s="195"/>
      <c r="DQ47" s="195"/>
      <c r="DR47" s="195"/>
      <c r="DS47" s="195"/>
      <c r="DT47" s="195"/>
      <c r="DU47" s="195"/>
      <c r="DV47" s="195"/>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row>
    <row r="48" spans="1:255" s="43" customFormat="1" ht="24" x14ac:dyDescent="0.2">
      <c r="A48" s="202">
        <v>30</v>
      </c>
      <c r="B48" s="203" t="s">
        <v>159</v>
      </c>
      <c r="C48" s="203" t="s">
        <v>160</v>
      </c>
      <c r="D48" s="203" t="s">
        <v>32</v>
      </c>
      <c r="E48" s="204">
        <f t="shared" si="0"/>
        <v>1.1446499999999999</v>
      </c>
      <c r="F48" s="205">
        <f>ROUND( 2 * 7.56, 2 )</f>
        <v>15.12</v>
      </c>
      <c r="G48" s="205">
        <f t="shared" si="1"/>
        <v>17.309999999999999</v>
      </c>
      <c r="H48" s="206" t="s">
        <v>1463</v>
      </c>
      <c r="I48" s="206" t="s">
        <v>1447</v>
      </c>
      <c r="N48" s="195"/>
      <c r="O48" s="195">
        <f t="shared" si="2"/>
        <v>1.1446499999999999</v>
      </c>
      <c r="P48" s="195">
        <f>Source!I90</f>
        <v>0.10095</v>
      </c>
      <c r="Q48" s="195">
        <f>Source!I288</f>
        <v>0.1077</v>
      </c>
      <c r="R48" s="195">
        <f>Source!I482</f>
        <v>0.46800000000000003</v>
      </c>
      <c r="S48" s="195">
        <f>Source!I669</f>
        <v>0.46800000000000003</v>
      </c>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c r="CN48" s="195"/>
      <c r="CO48" s="195"/>
      <c r="CP48" s="195"/>
      <c r="CQ48" s="195"/>
      <c r="CR48" s="195"/>
      <c r="CS48" s="195"/>
      <c r="CT48" s="195"/>
      <c r="CU48" s="195"/>
      <c r="CV48" s="195"/>
      <c r="CW48" s="195"/>
      <c r="CX48" s="195"/>
      <c r="CY48" s="195"/>
      <c r="CZ48" s="195"/>
      <c r="DA48" s="195"/>
      <c r="DB48" s="195"/>
      <c r="DC48" s="195"/>
      <c r="DD48" s="195"/>
      <c r="DE48" s="195"/>
      <c r="DF48" s="195"/>
      <c r="DG48" s="195"/>
      <c r="DH48" s="195"/>
      <c r="DI48" s="195"/>
      <c r="DJ48" s="195"/>
      <c r="DK48" s="195"/>
      <c r="DL48" s="195"/>
      <c r="DM48" s="195"/>
      <c r="DN48" s="195"/>
      <c r="DO48" s="195"/>
      <c r="DP48" s="195"/>
      <c r="DQ48" s="195"/>
      <c r="DR48" s="195"/>
      <c r="DS48" s="195"/>
      <c r="DT48" s="195"/>
      <c r="DU48" s="195"/>
      <c r="DV48" s="195"/>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row>
    <row r="49" spans="1:255" s="43" customFormat="1" ht="24" x14ac:dyDescent="0.2">
      <c r="A49" s="202">
        <v>31</v>
      </c>
      <c r="B49" s="203" t="s">
        <v>634</v>
      </c>
      <c r="C49" s="203" t="s">
        <v>635</v>
      </c>
      <c r="D49" s="203" t="s">
        <v>63</v>
      </c>
      <c r="E49" s="204">
        <f t="shared" si="0"/>
        <v>0.45539999999999997</v>
      </c>
      <c r="F49" s="205">
        <f>ROUND( 26005.32 * 7.56, 2 )</f>
        <v>196600.22</v>
      </c>
      <c r="G49" s="205">
        <f t="shared" si="1"/>
        <v>89531.74</v>
      </c>
      <c r="H49" s="206" t="s">
        <v>1498</v>
      </c>
      <c r="I49" s="206" t="s">
        <v>1447</v>
      </c>
      <c r="N49" s="195"/>
      <c r="O49" s="195">
        <f t="shared" si="2"/>
        <v>0.45539999999999997</v>
      </c>
      <c r="P49" s="195">
        <f>Source!I496</f>
        <v>0.22769999999999999</v>
      </c>
      <c r="Q49" s="195">
        <f>Source!I683</f>
        <v>0.22769999999999999</v>
      </c>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c r="CX49" s="195"/>
      <c r="CY49" s="195"/>
      <c r="CZ49" s="195"/>
      <c r="DA49" s="195"/>
      <c r="DB49" s="195"/>
      <c r="DC49" s="195"/>
      <c r="DD49" s="195"/>
      <c r="DE49" s="195"/>
      <c r="DF49" s="195"/>
      <c r="DG49" s="195"/>
      <c r="DH49" s="195"/>
      <c r="DI49" s="195"/>
      <c r="DJ49" s="195"/>
      <c r="DK49" s="195"/>
      <c r="DL49" s="195"/>
      <c r="DM49" s="195"/>
      <c r="DN49" s="195"/>
      <c r="DO49" s="195"/>
      <c r="DP49" s="195"/>
      <c r="DQ49" s="195"/>
      <c r="DR49" s="195"/>
      <c r="DS49" s="195"/>
      <c r="DT49" s="195"/>
      <c r="DU49" s="195"/>
      <c r="DV49" s="195"/>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row>
    <row r="50" spans="1:255" s="43" customFormat="1" ht="24" x14ac:dyDescent="0.2">
      <c r="A50" s="202">
        <v>32</v>
      </c>
      <c r="B50" s="203" t="s">
        <v>639</v>
      </c>
      <c r="C50" s="203" t="s">
        <v>640</v>
      </c>
      <c r="D50" s="203" t="s">
        <v>63</v>
      </c>
      <c r="E50" s="204">
        <f t="shared" si="0"/>
        <v>0.42320000000000002</v>
      </c>
      <c r="F50" s="205">
        <f>ROUND( 26014.26 * 7.56, 2 )</f>
        <v>196667.81</v>
      </c>
      <c r="G50" s="205">
        <f t="shared" si="1"/>
        <v>83229.820000000007</v>
      </c>
      <c r="H50" s="206" t="s">
        <v>1499</v>
      </c>
      <c r="I50" s="206" t="s">
        <v>1447</v>
      </c>
      <c r="N50" s="195"/>
      <c r="O50" s="195">
        <f t="shared" si="2"/>
        <v>0.42320000000000002</v>
      </c>
      <c r="P50" s="195">
        <f>Source!I498</f>
        <v>0.21160000000000001</v>
      </c>
      <c r="Q50" s="195">
        <f>Source!I685</f>
        <v>0.21160000000000001</v>
      </c>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c r="CX50" s="195"/>
      <c r="CY50" s="195"/>
      <c r="CZ50" s="195"/>
      <c r="DA50" s="195"/>
      <c r="DB50" s="195"/>
      <c r="DC50" s="195"/>
      <c r="DD50" s="195"/>
      <c r="DE50" s="195"/>
      <c r="DF50" s="195"/>
      <c r="DG50" s="195"/>
      <c r="DH50" s="195"/>
      <c r="DI50" s="195"/>
      <c r="DJ50" s="195"/>
      <c r="DK50" s="195"/>
      <c r="DL50" s="195"/>
      <c r="DM50" s="195"/>
      <c r="DN50" s="195"/>
      <c r="DO50" s="195"/>
      <c r="DP50" s="195"/>
      <c r="DQ50" s="195"/>
      <c r="DR50" s="195"/>
      <c r="DS50" s="195"/>
      <c r="DT50" s="195"/>
      <c r="DU50" s="195"/>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row>
    <row r="51" spans="1:255" s="43" customFormat="1" ht="24" x14ac:dyDescent="0.2">
      <c r="A51" s="202">
        <v>33</v>
      </c>
      <c r="B51" s="203" t="s">
        <v>61</v>
      </c>
      <c r="C51" s="203" t="s">
        <v>62</v>
      </c>
      <c r="D51" s="203" t="s">
        <v>63</v>
      </c>
      <c r="E51" s="204">
        <f t="shared" ref="E51:E82" si="3">O51</f>
        <v>2.2000000000000003E-4</v>
      </c>
      <c r="F51" s="205">
        <f>ROUND( 9962.53 * 7.56, 2 )</f>
        <v>75316.73</v>
      </c>
      <c r="G51" s="205">
        <f t="shared" ref="G51:G82" si="4">ROUND(E51*F51,2)</f>
        <v>16.57</v>
      </c>
      <c r="H51" s="206" t="s">
        <v>1450</v>
      </c>
      <c r="I51" s="206" t="s">
        <v>1447</v>
      </c>
      <c r="N51" s="195"/>
      <c r="O51" s="195">
        <f t="shared" ref="O51:O82" si="5">SUM(P51:IV51)</f>
        <v>2.2000000000000003E-4</v>
      </c>
      <c r="P51" s="195">
        <f>Source!I43</f>
        <v>5.0000000000000004E-6</v>
      </c>
      <c r="Q51" s="195">
        <f>Source!I237</f>
        <v>5.0000000000000004E-6</v>
      </c>
      <c r="R51" s="195">
        <f>Source!I538</f>
        <v>1.2E-4</v>
      </c>
      <c r="S51" s="195">
        <f>Source!I725</f>
        <v>9.0000000000000006E-5</v>
      </c>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c r="CN51" s="195"/>
      <c r="CO51" s="195"/>
      <c r="CP51" s="195"/>
      <c r="CQ51" s="195"/>
      <c r="CR51" s="195"/>
      <c r="CS51" s="195"/>
      <c r="CT51" s="195"/>
      <c r="CU51" s="195"/>
      <c r="CV51" s="195"/>
      <c r="CW51" s="195"/>
      <c r="CX51" s="195"/>
      <c r="CY51" s="195"/>
      <c r="CZ51" s="195"/>
      <c r="DA51" s="195"/>
      <c r="DB51" s="195"/>
      <c r="DC51" s="195"/>
      <c r="DD51" s="195"/>
      <c r="DE51" s="195"/>
      <c r="DF51" s="195"/>
      <c r="DG51" s="195"/>
      <c r="DH51" s="195"/>
      <c r="DI51" s="195"/>
      <c r="DJ51" s="195"/>
      <c r="DK51" s="195"/>
      <c r="DL51" s="195"/>
      <c r="DM51" s="195"/>
      <c r="DN51" s="195"/>
      <c r="DO51" s="195"/>
      <c r="DP51" s="195"/>
      <c r="DQ51" s="195"/>
      <c r="DR51" s="195"/>
      <c r="DS51" s="195"/>
      <c r="DT51" s="195"/>
      <c r="DU51" s="195"/>
      <c r="DV51" s="195"/>
      <c r="DW51" s="195"/>
      <c r="DX51" s="195"/>
      <c r="DY51" s="195"/>
      <c r="DZ51" s="195"/>
      <c r="EA51" s="195"/>
      <c r="EB51" s="195"/>
      <c r="EC51" s="195"/>
      <c r="ED51" s="195"/>
      <c r="EE51" s="195"/>
      <c r="EF51" s="195"/>
      <c r="EG51" s="195"/>
      <c r="EH51" s="195"/>
      <c r="EI51" s="195"/>
      <c r="EJ51" s="195"/>
      <c r="EK51" s="195"/>
      <c r="EL51" s="195"/>
      <c r="EM51" s="195"/>
      <c r="EN51" s="195"/>
      <c r="EO51" s="195"/>
      <c r="EP51" s="195"/>
      <c r="EQ51" s="195"/>
      <c r="ER51" s="195"/>
      <c r="ES51" s="195"/>
      <c r="ET51" s="195"/>
      <c r="EU51" s="195"/>
      <c r="EV51" s="195"/>
      <c r="EW51" s="195"/>
      <c r="EX51" s="195"/>
      <c r="EY51" s="195"/>
      <c r="EZ51" s="195"/>
      <c r="FA51" s="195"/>
      <c r="FB51" s="195"/>
      <c r="FC51" s="195"/>
      <c r="FD51" s="195"/>
      <c r="FE51" s="195"/>
      <c r="FF51" s="195"/>
      <c r="FG51" s="195"/>
      <c r="FH51" s="195"/>
      <c r="FI51" s="195"/>
      <c r="FJ51" s="195"/>
      <c r="FK51" s="195"/>
      <c r="FL51" s="195"/>
      <c r="FM51" s="195"/>
      <c r="FN51" s="195"/>
      <c r="FO51" s="195"/>
      <c r="FP51" s="195"/>
      <c r="FQ51" s="195"/>
      <c r="FR51" s="195"/>
      <c r="FS51" s="195"/>
      <c r="FT51" s="195"/>
      <c r="FU51" s="195"/>
      <c r="FV51" s="195"/>
      <c r="FW51" s="195"/>
      <c r="FX51" s="195"/>
      <c r="FY51" s="195"/>
      <c r="FZ51" s="195"/>
      <c r="GA51" s="195"/>
      <c r="GB51" s="195"/>
      <c r="GC51" s="195"/>
      <c r="GD51" s="195"/>
      <c r="GE51" s="195"/>
      <c r="GF51" s="195"/>
      <c r="GG51" s="195"/>
      <c r="GH51" s="195"/>
      <c r="GI51" s="195"/>
      <c r="GJ51" s="195"/>
      <c r="GK51" s="195"/>
      <c r="GL51" s="195"/>
      <c r="GM51" s="195"/>
      <c r="GN51" s="195"/>
      <c r="GO51" s="195"/>
      <c r="GP51" s="195"/>
      <c r="GQ51" s="195"/>
      <c r="GR51" s="195"/>
      <c r="GS51" s="195"/>
      <c r="GT51" s="195"/>
      <c r="GU51" s="195"/>
      <c r="GV51" s="195"/>
      <c r="GW51" s="195"/>
      <c r="GX51" s="195"/>
      <c r="GY51" s="195"/>
      <c r="GZ51" s="195"/>
      <c r="HA51" s="195"/>
      <c r="HB51" s="195"/>
      <c r="HC51" s="195"/>
      <c r="HD51" s="195"/>
      <c r="HE51" s="195"/>
      <c r="HF51" s="195"/>
      <c r="HG51" s="195"/>
      <c r="HH51" s="195"/>
      <c r="HI51" s="195"/>
      <c r="HJ51" s="195"/>
      <c r="HK51" s="195"/>
      <c r="HL51" s="195"/>
      <c r="HM51" s="195"/>
      <c r="HN51" s="195"/>
      <c r="HO51" s="195"/>
      <c r="HP51" s="195"/>
      <c r="HQ51" s="195"/>
      <c r="HR51" s="195"/>
      <c r="HS51" s="195"/>
      <c r="HT51" s="195"/>
      <c r="HU51" s="195"/>
      <c r="HV51" s="195"/>
      <c r="HW51" s="195"/>
      <c r="HX51" s="195"/>
      <c r="HY51" s="195"/>
      <c r="HZ51" s="195"/>
      <c r="IA51" s="195"/>
      <c r="IB51" s="195"/>
      <c r="IC51" s="195"/>
      <c r="ID51" s="195"/>
      <c r="IE51" s="195"/>
      <c r="IF51" s="195"/>
      <c r="IG51" s="195"/>
      <c r="IH51" s="195"/>
      <c r="II51" s="195"/>
      <c r="IJ51" s="195"/>
      <c r="IK51" s="195"/>
      <c r="IL51" s="195"/>
      <c r="IM51" s="195"/>
      <c r="IN51" s="195"/>
      <c r="IO51" s="195"/>
      <c r="IP51" s="195"/>
      <c r="IQ51" s="195"/>
      <c r="IR51" s="195"/>
      <c r="IS51" s="195"/>
      <c r="IT51" s="195"/>
      <c r="IU51" s="195"/>
    </row>
    <row r="52" spans="1:255" s="43" customFormat="1" ht="24" x14ac:dyDescent="0.2">
      <c r="A52" s="202">
        <v>34</v>
      </c>
      <c r="B52" s="203" t="s">
        <v>568</v>
      </c>
      <c r="C52" s="203" t="s">
        <v>569</v>
      </c>
      <c r="D52" s="203" t="s">
        <v>63</v>
      </c>
      <c r="E52" s="204">
        <f t="shared" si="3"/>
        <v>0.65649000000000002</v>
      </c>
      <c r="F52" s="205">
        <f>ROUND( 27489.94 * 7.56, 2 )</f>
        <v>207823.95</v>
      </c>
      <c r="G52" s="205">
        <f t="shared" si="4"/>
        <v>136434.34</v>
      </c>
      <c r="H52" s="206" t="s">
        <v>1492</v>
      </c>
      <c r="I52" s="206" t="s">
        <v>1447</v>
      </c>
      <c r="N52" s="195"/>
      <c r="O52" s="195">
        <f t="shared" si="5"/>
        <v>0.65649000000000002</v>
      </c>
      <c r="P52" s="195">
        <f>Source!I457</f>
        <v>0.34049000000000001</v>
      </c>
      <c r="Q52" s="195">
        <f>Source!I644</f>
        <v>0.316</v>
      </c>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c r="CN52" s="195"/>
      <c r="CO52" s="195"/>
      <c r="CP52" s="195"/>
      <c r="CQ52" s="195"/>
      <c r="CR52" s="195"/>
      <c r="CS52" s="195"/>
      <c r="CT52" s="195"/>
      <c r="CU52" s="195"/>
      <c r="CV52" s="195"/>
      <c r="CW52" s="195"/>
      <c r="CX52" s="195"/>
      <c r="CY52" s="195"/>
      <c r="CZ52" s="195"/>
      <c r="DA52" s="195"/>
      <c r="DB52" s="195"/>
      <c r="DC52" s="195"/>
      <c r="DD52" s="195"/>
      <c r="DE52" s="195"/>
      <c r="DF52" s="195"/>
      <c r="DG52" s="195"/>
      <c r="DH52" s="195"/>
      <c r="DI52" s="195"/>
      <c r="DJ52" s="195"/>
      <c r="DK52" s="195"/>
      <c r="DL52" s="195"/>
      <c r="DM52" s="195"/>
      <c r="DN52" s="195"/>
      <c r="DO52" s="195"/>
      <c r="DP52" s="195"/>
      <c r="DQ52" s="195"/>
      <c r="DR52" s="195"/>
      <c r="DS52" s="195"/>
      <c r="DT52" s="195"/>
      <c r="DU52" s="195"/>
      <c r="DV52" s="195"/>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row>
    <row r="53" spans="1:255" s="43" customFormat="1" ht="24" x14ac:dyDescent="0.2">
      <c r="A53" s="202">
        <v>35</v>
      </c>
      <c r="B53" s="203" t="s">
        <v>573</v>
      </c>
      <c r="C53" s="203" t="s">
        <v>574</v>
      </c>
      <c r="D53" s="203" t="s">
        <v>63</v>
      </c>
      <c r="E53" s="204">
        <f t="shared" si="3"/>
        <v>0.31677</v>
      </c>
      <c r="F53" s="205">
        <f>ROUND( 21105.56 * 7.56, 2 )</f>
        <v>159558.03</v>
      </c>
      <c r="G53" s="205">
        <f t="shared" si="4"/>
        <v>50543.199999999997</v>
      </c>
      <c r="H53" s="206" t="s">
        <v>1493</v>
      </c>
      <c r="I53" s="206" t="s">
        <v>1447</v>
      </c>
      <c r="N53" s="195"/>
      <c r="O53" s="195">
        <f t="shared" si="5"/>
        <v>0.31677</v>
      </c>
      <c r="P53" s="195">
        <f>Source!I459</f>
        <v>0.15837000000000001</v>
      </c>
      <c r="Q53" s="195">
        <f>Source!I646</f>
        <v>0.15840000000000001</v>
      </c>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c r="CX53" s="195"/>
      <c r="CY53" s="195"/>
      <c r="CZ53" s="195"/>
      <c r="DA53" s="195"/>
      <c r="DB53" s="195"/>
      <c r="DC53" s="195"/>
      <c r="DD53" s="195"/>
      <c r="DE53" s="195"/>
      <c r="DF53" s="195"/>
      <c r="DG53" s="195"/>
      <c r="DH53" s="195"/>
      <c r="DI53" s="195"/>
      <c r="DJ53" s="195"/>
      <c r="DK53" s="195"/>
      <c r="DL53" s="195"/>
      <c r="DM53" s="195"/>
      <c r="DN53" s="195"/>
      <c r="DO53" s="195"/>
      <c r="DP53" s="195"/>
      <c r="DQ53" s="195"/>
      <c r="DR53" s="195"/>
      <c r="DS53" s="195"/>
      <c r="DT53" s="195"/>
      <c r="DU53" s="195"/>
      <c r="DV53" s="195"/>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row>
    <row r="54" spans="1:255" s="43" customFormat="1" ht="24" x14ac:dyDescent="0.2">
      <c r="A54" s="202">
        <v>36</v>
      </c>
      <c r="B54" s="203" t="s">
        <v>568</v>
      </c>
      <c r="C54" s="203" t="s">
        <v>766</v>
      </c>
      <c r="D54" s="203" t="s">
        <v>63</v>
      </c>
      <c r="E54" s="204">
        <f t="shared" si="3"/>
        <v>2.085E-2</v>
      </c>
      <c r="F54" s="205">
        <f>ROUND( 27489.94 * 7.56, 2 )</f>
        <v>207823.95</v>
      </c>
      <c r="G54" s="205">
        <f t="shared" si="4"/>
        <v>4333.13</v>
      </c>
      <c r="H54" s="206" t="s">
        <v>1492</v>
      </c>
      <c r="I54" s="206" t="s">
        <v>1447</v>
      </c>
      <c r="N54" s="195"/>
      <c r="O54" s="195">
        <f t="shared" si="5"/>
        <v>2.085E-2</v>
      </c>
      <c r="P54" s="195">
        <f>Source!I567</f>
        <v>2.085E-2</v>
      </c>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c r="CX54" s="195"/>
      <c r="CY54" s="195"/>
      <c r="CZ54" s="195"/>
      <c r="DA54" s="195"/>
      <c r="DB54" s="195"/>
      <c r="DC54" s="195"/>
      <c r="DD54" s="195"/>
      <c r="DE54" s="195"/>
      <c r="DF54" s="195"/>
      <c r="DG54" s="195"/>
      <c r="DH54" s="195"/>
      <c r="DI54" s="195"/>
      <c r="DJ54" s="195"/>
      <c r="DK54" s="195"/>
      <c r="DL54" s="195"/>
      <c r="DM54" s="195"/>
      <c r="DN54" s="195"/>
      <c r="DO54" s="195"/>
      <c r="DP54" s="195"/>
      <c r="DQ54" s="195"/>
      <c r="DR54" s="195"/>
      <c r="DS54" s="195"/>
      <c r="DT54" s="195"/>
      <c r="DU54" s="195"/>
      <c r="DV54" s="195"/>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row>
    <row r="55" spans="1:255" s="43" customFormat="1" ht="24" x14ac:dyDescent="0.2">
      <c r="A55" s="202">
        <v>37</v>
      </c>
      <c r="B55" s="203" t="s">
        <v>282</v>
      </c>
      <c r="C55" s="203" t="s">
        <v>283</v>
      </c>
      <c r="D55" s="203" t="s">
        <v>63</v>
      </c>
      <c r="E55" s="204">
        <f t="shared" si="3"/>
        <v>0.47520000000000001</v>
      </c>
      <c r="F55" s="205">
        <f>ROUND( 12637.77 * 7.56, 2 )</f>
        <v>95541.54</v>
      </c>
      <c r="G55" s="205">
        <f t="shared" si="4"/>
        <v>45401.34</v>
      </c>
      <c r="H55" s="206" t="s">
        <v>1476</v>
      </c>
      <c r="I55" s="206" t="s">
        <v>1447</v>
      </c>
      <c r="N55" s="195"/>
      <c r="O55" s="195">
        <f t="shared" si="5"/>
        <v>0.47520000000000001</v>
      </c>
      <c r="P55" s="195">
        <f>Source!I144</f>
        <v>0.23760000000000001</v>
      </c>
      <c r="Q55" s="195">
        <f>Source!I342</f>
        <v>0.23760000000000001</v>
      </c>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c r="CX55" s="195"/>
      <c r="CY55" s="195"/>
      <c r="CZ55" s="195"/>
      <c r="DA55" s="195"/>
      <c r="DB55" s="195"/>
      <c r="DC55" s="195"/>
      <c r="DD55" s="195"/>
      <c r="DE55" s="195"/>
      <c r="DF55" s="195"/>
      <c r="DG55" s="195"/>
      <c r="DH55" s="195"/>
      <c r="DI55" s="195"/>
      <c r="DJ55" s="195"/>
      <c r="DK55" s="195"/>
      <c r="DL55" s="195"/>
      <c r="DM55" s="195"/>
      <c r="DN55" s="195"/>
      <c r="DO55" s="195"/>
      <c r="DP55" s="195"/>
      <c r="DQ55" s="195"/>
      <c r="DR55" s="195"/>
      <c r="DS55" s="195"/>
      <c r="DT55" s="195"/>
      <c r="DU55" s="195"/>
      <c r="DV55" s="195"/>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row>
    <row r="56" spans="1:255" s="43" customFormat="1" ht="60" x14ac:dyDescent="0.2">
      <c r="A56" s="202">
        <v>38</v>
      </c>
      <c r="B56" s="203" t="s">
        <v>282</v>
      </c>
      <c r="C56" s="203" t="s">
        <v>678</v>
      </c>
      <c r="D56" s="203" t="s">
        <v>63</v>
      </c>
      <c r="E56" s="204">
        <f t="shared" si="3"/>
        <v>6.2569999999999987E-2</v>
      </c>
      <c r="F56" s="205">
        <f>ROUND( 12637.77 * 7.56, 2 )</f>
        <v>95541.54</v>
      </c>
      <c r="G56" s="205">
        <f t="shared" si="4"/>
        <v>5978.03</v>
      </c>
      <c r="H56" s="206" t="s">
        <v>1476</v>
      </c>
      <c r="I56" s="206" t="s">
        <v>1447</v>
      </c>
      <c r="N56" s="195"/>
      <c r="O56" s="195">
        <f t="shared" si="5"/>
        <v>6.2569999999999987E-2</v>
      </c>
      <c r="P56" s="195">
        <f>Source!I516</f>
        <v>5.899999999999999E-2</v>
      </c>
      <c r="Q56" s="195">
        <f>Source!I703</f>
        <v>3.5699999999999998E-3</v>
      </c>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c r="CX56" s="195"/>
      <c r="CY56" s="195"/>
      <c r="CZ56" s="195"/>
      <c r="DA56" s="195"/>
      <c r="DB56" s="195"/>
      <c r="DC56" s="195"/>
      <c r="DD56" s="195"/>
      <c r="DE56" s="195"/>
      <c r="DF56" s="195"/>
      <c r="DG56" s="195"/>
      <c r="DH56" s="195"/>
      <c r="DI56" s="195"/>
      <c r="DJ56" s="195"/>
      <c r="DK56" s="195"/>
      <c r="DL56" s="195"/>
      <c r="DM56" s="195"/>
      <c r="DN56" s="195"/>
      <c r="DO56" s="195"/>
      <c r="DP56" s="195"/>
      <c r="DQ56" s="195"/>
      <c r="DR56" s="195"/>
      <c r="DS56" s="195"/>
      <c r="DT56" s="195"/>
      <c r="DU56" s="195"/>
      <c r="DV56" s="195"/>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row>
    <row r="57" spans="1:255" s="43" customFormat="1" ht="24" x14ac:dyDescent="0.2">
      <c r="A57" s="202">
        <v>39</v>
      </c>
      <c r="B57" s="203" t="s">
        <v>282</v>
      </c>
      <c r="C57" s="203" t="s">
        <v>324</v>
      </c>
      <c r="D57" s="203" t="s">
        <v>63</v>
      </c>
      <c r="E57" s="204">
        <f t="shared" si="3"/>
        <v>4.5199999999999997E-3</v>
      </c>
      <c r="F57" s="205">
        <f>ROUND( 12637.77 * 7.56, 2 )</f>
        <v>95541.54</v>
      </c>
      <c r="G57" s="205">
        <f t="shared" si="4"/>
        <v>431.85</v>
      </c>
      <c r="H57" s="206" t="s">
        <v>1476</v>
      </c>
      <c r="I57" s="206" t="s">
        <v>1447</v>
      </c>
      <c r="N57" s="195"/>
      <c r="O57" s="195">
        <f t="shared" si="5"/>
        <v>4.5199999999999997E-3</v>
      </c>
      <c r="P57" s="195">
        <f>Source!I172</f>
        <v>2.2599999999999999E-3</v>
      </c>
      <c r="Q57" s="195">
        <f>Source!I370</f>
        <v>2.2599999999999999E-3</v>
      </c>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c r="CX57" s="195"/>
      <c r="CY57" s="195"/>
      <c r="CZ57" s="195"/>
      <c r="DA57" s="195"/>
      <c r="DB57" s="195"/>
      <c r="DC57" s="195"/>
      <c r="DD57" s="195"/>
      <c r="DE57" s="195"/>
      <c r="DF57" s="195"/>
      <c r="DG57" s="195"/>
      <c r="DH57" s="195"/>
      <c r="DI57" s="195"/>
      <c r="DJ57" s="195"/>
      <c r="DK57" s="195"/>
      <c r="DL57" s="195"/>
      <c r="DM57" s="195"/>
      <c r="DN57" s="195"/>
      <c r="DO57" s="195"/>
      <c r="DP57" s="195"/>
      <c r="DQ57" s="195"/>
      <c r="DR57" s="195"/>
      <c r="DS57" s="195"/>
      <c r="DT57" s="195"/>
      <c r="DU57" s="195"/>
      <c r="DV57" s="195"/>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row>
    <row r="58" spans="1:255" s="43" customFormat="1" ht="24" x14ac:dyDescent="0.2">
      <c r="A58" s="202">
        <v>40</v>
      </c>
      <c r="B58" s="203" t="s">
        <v>740</v>
      </c>
      <c r="C58" s="203" t="s">
        <v>741</v>
      </c>
      <c r="D58" s="203" t="s">
        <v>661</v>
      </c>
      <c r="E58" s="204">
        <f t="shared" si="3"/>
        <v>6.5</v>
      </c>
      <c r="F58" s="205">
        <f>ROUND( 74.63 * 7.56, 2 )</f>
        <v>564.20000000000005</v>
      </c>
      <c r="G58" s="205">
        <f t="shared" si="4"/>
        <v>3667.3</v>
      </c>
      <c r="H58" s="206" t="s">
        <v>1510</v>
      </c>
      <c r="I58" s="206" t="s">
        <v>1447</v>
      </c>
      <c r="N58" s="195"/>
      <c r="O58" s="195">
        <f t="shared" si="5"/>
        <v>6.5</v>
      </c>
      <c r="P58" s="195">
        <f>Source!I548</f>
        <v>4</v>
      </c>
      <c r="Q58" s="195">
        <f>Source!I735</f>
        <v>2.5</v>
      </c>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c r="CX58" s="195"/>
      <c r="CY58" s="195"/>
      <c r="CZ58" s="195"/>
      <c r="DA58" s="195"/>
      <c r="DB58" s="195"/>
      <c r="DC58" s="195"/>
      <c r="DD58" s="195"/>
      <c r="DE58" s="195"/>
      <c r="DF58" s="195"/>
      <c r="DG58" s="195"/>
      <c r="DH58" s="195"/>
      <c r="DI58" s="195"/>
      <c r="DJ58" s="195"/>
      <c r="DK58" s="195"/>
      <c r="DL58" s="195"/>
      <c r="DM58" s="195"/>
      <c r="DN58" s="195"/>
      <c r="DO58" s="195"/>
      <c r="DP58" s="195"/>
      <c r="DQ58" s="195"/>
      <c r="DR58" s="195"/>
      <c r="DS58" s="195"/>
      <c r="DT58" s="195"/>
      <c r="DU58" s="195"/>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row>
    <row r="59" spans="1:255" s="43" customFormat="1" ht="24" x14ac:dyDescent="0.2">
      <c r="A59" s="202">
        <v>41</v>
      </c>
      <c r="B59" s="203" t="s">
        <v>673</v>
      </c>
      <c r="C59" s="203" t="s">
        <v>674</v>
      </c>
      <c r="D59" s="203" t="s">
        <v>63</v>
      </c>
      <c r="E59" s="204">
        <f t="shared" si="3"/>
        <v>0.24</v>
      </c>
      <c r="F59" s="205">
        <f>ROUND( 15764.08 * 7.56, 2 )</f>
        <v>119176.44</v>
      </c>
      <c r="G59" s="205">
        <f t="shared" si="4"/>
        <v>28602.35</v>
      </c>
      <c r="H59" s="206" t="s">
        <v>1504</v>
      </c>
      <c r="I59" s="206" t="s">
        <v>1447</v>
      </c>
      <c r="N59" s="195"/>
      <c r="O59" s="195">
        <f t="shared" si="5"/>
        <v>0.24</v>
      </c>
      <c r="P59" s="195">
        <f>Source!I514</f>
        <v>0.15</v>
      </c>
      <c r="Q59" s="195">
        <f>Source!I701</f>
        <v>0.09</v>
      </c>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row>
    <row r="60" spans="1:255" s="43" customFormat="1" ht="36" x14ac:dyDescent="0.2">
      <c r="A60" s="202">
        <v>42</v>
      </c>
      <c r="B60" s="203" t="s">
        <v>611</v>
      </c>
      <c r="C60" s="203" t="s">
        <v>612</v>
      </c>
      <c r="D60" s="203" t="s">
        <v>32</v>
      </c>
      <c r="E60" s="204">
        <f t="shared" si="3"/>
        <v>3.3119999999999998</v>
      </c>
      <c r="F60" s="205">
        <f>ROUND( 673.47 * 7.56, 2 )</f>
        <v>5091.43</v>
      </c>
      <c r="G60" s="205">
        <f t="shared" si="4"/>
        <v>16862.82</v>
      </c>
      <c r="H60" s="206" t="s">
        <v>1495</v>
      </c>
      <c r="I60" s="206" t="s">
        <v>1447</v>
      </c>
      <c r="N60" s="195"/>
      <c r="O60" s="195">
        <f t="shared" si="5"/>
        <v>3.3119999999999998</v>
      </c>
      <c r="P60" s="195">
        <f>Source!I480</f>
        <v>1.6559999999999999</v>
      </c>
      <c r="Q60" s="195">
        <f>Source!I667</f>
        <v>1.6559999999999999</v>
      </c>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c r="CX60" s="195"/>
      <c r="CY60" s="195"/>
      <c r="CZ60" s="195"/>
      <c r="DA60" s="195"/>
      <c r="DB60" s="195"/>
      <c r="DC60" s="195"/>
      <c r="DD60" s="195"/>
      <c r="DE60" s="195"/>
      <c r="DF60" s="195"/>
      <c r="DG60" s="195"/>
      <c r="DH60" s="195"/>
      <c r="DI60" s="195"/>
      <c r="DJ60" s="195"/>
      <c r="DK60" s="195"/>
      <c r="DL60" s="195"/>
      <c r="DM60" s="195"/>
      <c r="DN60" s="195"/>
      <c r="DO60" s="195"/>
      <c r="DP60" s="195"/>
      <c r="DQ60" s="195"/>
      <c r="DR60" s="195"/>
      <c r="DS60" s="195"/>
      <c r="DT60" s="195"/>
      <c r="DU60" s="195"/>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row>
    <row r="61" spans="1:255" s="43" customFormat="1" ht="24" x14ac:dyDescent="0.2">
      <c r="A61" s="202">
        <v>43</v>
      </c>
      <c r="B61" s="203" t="s">
        <v>249</v>
      </c>
      <c r="C61" s="203" t="s">
        <v>250</v>
      </c>
      <c r="D61" s="203" t="s">
        <v>32</v>
      </c>
      <c r="E61" s="204">
        <f t="shared" si="3"/>
        <v>13.238199999999999</v>
      </c>
      <c r="F61" s="205">
        <f>ROUND( 6.08 * 7.56, 2 )</f>
        <v>45.96</v>
      </c>
      <c r="G61" s="205">
        <f t="shared" si="4"/>
        <v>608.42999999999995</v>
      </c>
      <c r="H61" s="206" t="s">
        <v>1471</v>
      </c>
      <c r="I61" s="206" t="s">
        <v>1447</v>
      </c>
      <c r="N61" s="195"/>
      <c r="O61" s="195">
        <f t="shared" si="5"/>
        <v>13.238199999999999</v>
      </c>
      <c r="P61" s="195">
        <f>Source!I124</f>
        <v>0.33839000000000002</v>
      </c>
      <c r="Q61" s="195">
        <f>Source!I134</f>
        <v>0.57950999999999997</v>
      </c>
      <c r="R61" s="195">
        <f>Source!I150</f>
        <v>7.8E-2</v>
      </c>
      <c r="S61" s="195">
        <f>Source!I164</f>
        <v>0.21</v>
      </c>
      <c r="T61" s="195">
        <f>Source!I322</f>
        <v>0.33839000000000002</v>
      </c>
      <c r="U61" s="195">
        <f>Source!I332</f>
        <v>0.57950999999999997</v>
      </c>
      <c r="V61" s="195">
        <f>Source!I348</f>
        <v>7.8E-2</v>
      </c>
      <c r="W61" s="195">
        <f>Source!I362</f>
        <v>0.21</v>
      </c>
      <c r="X61" s="195">
        <f>Source!I486</f>
        <v>4.4771999999999998</v>
      </c>
      <c r="Y61" s="195">
        <f>Source!I555</f>
        <v>1.8719999999999999</v>
      </c>
      <c r="Z61" s="195">
        <f>Source!I673</f>
        <v>4.4771999999999998</v>
      </c>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row>
    <row r="62" spans="1:255" s="43" customFormat="1" ht="24" x14ac:dyDescent="0.2">
      <c r="A62" s="202">
        <v>44</v>
      </c>
      <c r="B62" s="203" t="s">
        <v>344</v>
      </c>
      <c r="C62" s="203" t="s">
        <v>345</v>
      </c>
      <c r="D62" s="203" t="s">
        <v>182</v>
      </c>
      <c r="E62" s="204">
        <f t="shared" si="3"/>
        <v>142.57383999999999</v>
      </c>
      <c r="F62" s="205">
        <f>ROUND( 44.44 * 7.56, 2 )</f>
        <v>335.97</v>
      </c>
      <c r="G62" s="205">
        <f t="shared" si="4"/>
        <v>47900.53</v>
      </c>
      <c r="H62" s="206" t="s">
        <v>1483</v>
      </c>
      <c r="I62" s="206" t="s">
        <v>1447</v>
      </c>
      <c r="N62" s="195"/>
      <c r="O62" s="195">
        <f t="shared" si="5"/>
        <v>142.57383999999999</v>
      </c>
      <c r="P62" s="195">
        <f>Source!I186</f>
        <v>71.286919999999995</v>
      </c>
      <c r="Q62" s="195">
        <f>Source!I384</f>
        <v>71.286919999999995</v>
      </c>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c r="CX62" s="195"/>
      <c r="CY62" s="195"/>
      <c r="CZ62" s="195"/>
      <c r="DA62" s="195"/>
      <c r="DB62" s="195"/>
      <c r="DC62" s="195"/>
      <c r="DD62" s="195"/>
      <c r="DE62" s="195"/>
      <c r="DF62" s="195"/>
      <c r="DG62" s="195"/>
      <c r="DH62" s="195"/>
      <c r="DI62" s="195"/>
      <c r="DJ62" s="195"/>
      <c r="DK62" s="195"/>
      <c r="DL62" s="195"/>
      <c r="DM62" s="195"/>
      <c r="DN62" s="195"/>
      <c r="DO62" s="195"/>
      <c r="DP62" s="195"/>
      <c r="DQ62" s="195"/>
      <c r="DR62" s="195"/>
      <c r="DS62" s="195"/>
      <c r="DT62" s="195"/>
      <c r="DU62" s="195"/>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row>
    <row r="63" spans="1:255" s="43" customFormat="1" ht="24" x14ac:dyDescent="0.2">
      <c r="A63" s="202">
        <v>45</v>
      </c>
      <c r="B63" s="203" t="s">
        <v>124</v>
      </c>
      <c r="C63" s="203" t="s">
        <v>125</v>
      </c>
      <c r="D63" s="203" t="s">
        <v>43</v>
      </c>
      <c r="E63" s="204">
        <f t="shared" si="3"/>
        <v>57</v>
      </c>
      <c r="F63" s="205">
        <f>ROUND( 1509.69 * 7.56, 2 )</f>
        <v>11413.26</v>
      </c>
      <c r="G63" s="205">
        <f t="shared" si="4"/>
        <v>650555.81999999995</v>
      </c>
      <c r="H63" s="206" t="s">
        <v>1458</v>
      </c>
      <c r="I63" s="206" t="s">
        <v>1447</v>
      </c>
      <c r="N63" s="195"/>
      <c r="O63" s="195">
        <f t="shared" si="5"/>
        <v>57</v>
      </c>
      <c r="P63" s="195">
        <f>Source!I75</f>
        <v>27</v>
      </c>
      <c r="Q63" s="195">
        <f>Source!I269</f>
        <v>30</v>
      </c>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c r="CX63" s="195"/>
      <c r="CY63" s="195"/>
      <c r="CZ63" s="195"/>
      <c r="DA63" s="195"/>
      <c r="DB63" s="195"/>
      <c r="DC63" s="195"/>
      <c r="DD63" s="195"/>
      <c r="DE63" s="195"/>
      <c r="DF63" s="195"/>
      <c r="DG63" s="195"/>
      <c r="DH63" s="195"/>
      <c r="DI63" s="195"/>
      <c r="DJ63" s="195"/>
      <c r="DK63" s="195"/>
      <c r="DL63" s="195"/>
      <c r="DM63" s="195"/>
      <c r="DN63" s="195"/>
      <c r="DO63" s="195"/>
      <c r="DP63" s="195"/>
      <c r="DQ63" s="195"/>
      <c r="DR63" s="195"/>
      <c r="DS63" s="195"/>
      <c r="DT63" s="195"/>
      <c r="DU63" s="195"/>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row>
    <row r="64" spans="1:255" s="43" customFormat="1" ht="24" x14ac:dyDescent="0.2">
      <c r="A64" s="202">
        <v>46</v>
      </c>
      <c r="B64" s="203" t="s">
        <v>260</v>
      </c>
      <c r="C64" s="203" t="s">
        <v>261</v>
      </c>
      <c r="D64" s="203" t="s">
        <v>63</v>
      </c>
      <c r="E64" s="204">
        <f t="shared" si="3"/>
        <v>0.49399999999999999</v>
      </c>
      <c r="F64" s="205">
        <f>ROUND( 17486.96 * 7.56, 2 )</f>
        <v>132201.42000000001</v>
      </c>
      <c r="G64" s="205">
        <f t="shared" si="4"/>
        <v>65307.5</v>
      </c>
      <c r="H64" s="206" t="s">
        <v>1473</v>
      </c>
      <c r="I64" s="206" t="s">
        <v>1447</v>
      </c>
      <c r="N64" s="195"/>
      <c r="O64" s="195">
        <f t="shared" si="5"/>
        <v>0.49399999999999999</v>
      </c>
      <c r="P64" s="195">
        <f>Source!I130</f>
        <v>0.247</v>
      </c>
      <c r="Q64" s="195">
        <f>Source!I328</f>
        <v>0.247</v>
      </c>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c r="CX64" s="195"/>
      <c r="CY64" s="195"/>
      <c r="CZ64" s="195"/>
      <c r="DA64" s="195"/>
      <c r="DB64" s="195"/>
      <c r="DC64" s="195"/>
      <c r="DD64" s="195"/>
      <c r="DE64" s="195"/>
      <c r="DF64" s="195"/>
      <c r="DG64" s="195"/>
      <c r="DH64" s="195"/>
      <c r="DI64" s="195"/>
      <c r="DJ64" s="195"/>
      <c r="DK64" s="195"/>
      <c r="DL64" s="195"/>
      <c r="DM64" s="195"/>
      <c r="DN64" s="195"/>
      <c r="DO64" s="195"/>
      <c r="DP64" s="195"/>
      <c r="DQ64" s="195"/>
      <c r="DR64" s="195"/>
      <c r="DS64" s="195"/>
      <c r="DT64" s="195"/>
      <c r="DU64" s="195"/>
      <c r="DV64" s="195"/>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row>
    <row r="65" spans="1:255" s="43" customFormat="1" ht="36" x14ac:dyDescent="0.2">
      <c r="A65" s="202">
        <v>47</v>
      </c>
      <c r="B65" s="203" t="s">
        <v>197</v>
      </c>
      <c r="C65" s="203" t="s">
        <v>712</v>
      </c>
      <c r="D65" s="203" t="s">
        <v>63</v>
      </c>
      <c r="E65" s="204">
        <f t="shared" si="3"/>
        <v>3.6159999999999998E-2</v>
      </c>
      <c r="F65" s="205">
        <f>ROUND( 15449.31 * 7.56, 2 )</f>
        <v>116796.78</v>
      </c>
      <c r="G65" s="205">
        <f t="shared" si="4"/>
        <v>4223.37</v>
      </c>
      <c r="H65" s="206" t="s">
        <v>1467</v>
      </c>
      <c r="I65" s="206" t="s">
        <v>1447</v>
      </c>
      <c r="N65" s="195"/>
      <c r="O65" s="195">
        <f t="shared" si="5"/>
        <v>3.6159999999999998E-2</v>
      </c>
      <c r="P65" s="195">
        <f>Source!I534</f>
        <v>2.2599999999999999E-2</v>
      </c>
      <c r="Q65" s="195">
        <f>Source!I721</f>
        <v>1.3559999999999999E-2</v>
      </c>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c r="DC65" s="195"/>
      <c r="DD65" s="195"/>
      <c r="DE65" s="195"/>
      <c r="DF65" s="195"/>
      <c r="DG65" s="195"/>
      <c r="DH65" s="195"/>
      <c r="DI65" s="195"/>
      <c r="DJ65" s="195"/>
      <c r="DK65" s="195"/>
      <c r="DL65" s="195"/>
      <c r="DM65" s="195"/>
      <c r="DN65" s="195"/>
      <c r="DO65" s="195"/>
      <c r="DP65" s="195"/>
      <c r="DQ65" s="195"/>
      <c r="DR65" s="195"/>
      <c r="DS65" s="195"/>
      <c r="DT65" s="195"/>
      <c r="DU65" s="195"/>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row>
    <row r="66" spans="1:255" s="43" customFormat="1" ht="24" x14ac:dyDescent="0.2">
      <c r="A66" s="202">
        <v>48</v>
      </c>
      <c r="B66" s="203" t="s">
        <v>197</v>
      </c>
      <c r="C66" s="203" t="s">
        <v>198</v>
      </c>
      <c r="D66" s="203" t="s">
        <v>63</v>
      </c>
      <c r="E66" s="204">
        <f t="shared" si="3"/>
        <v>2.3E-2</v>
      </c>
      <c r="F66" s="205">
        <f>ROUND( 15449.31 * 7.56, 2 )</f>
        <v>116796.78</v>
      </c>
      <c r="G66" s="205">
        <f t="shared" si="4"/>
        <v>2686.33</v>
      </c>
      <c r="H66" s="206" t="s">
        <v>1467</v>
      </c>
      <c r="I66" s="206" t="s">
        <v>1447</v>
      </c>
      <c r="N66" s="195"/>
      <c r="O66" s="195">
        <f t="shared" si="5"/>
        <v>2.3E-2</v>
      </c>
      <c r="P66" s="195">
        <f>Source!I106</f>
        <v>1.15E-2</v>
      </c>
      <c r="Q66" s="195">
        <f>Source!I304</f>
        <v>1.15E-2</v>
      </c>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row>
    <row r="67" spans="1:255" s="43" customFormat="1" ht="36" x14ac:dyDescent="0.2">
      <c r="A67" s="202">
        <v>49</v>
      </c>
      <c r="B67" s="203" t="s">
        <v>233</v>
      </c>
      <c r="C67" s="203" t="s">
        <v>234</v>
      </c>
      <c r="D67" s="203" t="s">
        <v>63</v>
      </c>
      <c r="E67" s="204">
        <f t="shared" si="3"/>
        <v>1.5840000000000001E-3</v>
      </c>
      <c r="F67" s="205">
        <f>ROUND( 2104.77 * 7.56, 2 )</f>
        <v>15912.06</v>
      </c>
      <c r="G67" s="205">
        <f t="shared" si="4"/>
        <v>25.2</v>
      </c>
      <c r="H67" s="206" t="s">
        <v>1470</v>
      </c>
      <c r="I67" s="206" t="s">
        <v>1447</v>
      </c>
      <c r="N67" s="195"/>
      <c r="O67" s="195">
        <f t="shared" si="5"/>
        <v>1.5840000000000001E-3</v>
      </c>
      <c r="P67" s="195">
        <f>Source!I120</f>
        <v>7.9200000000000006E-4</v>
      </c>
      <c r="Q67" s="195">
        <f>Source!I318</f>
        <v>7.9200000000000006E-4</v>
      </c>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row>
    <row r="68" spans="1:255" s="43" customFormat="1" ht="36" x14ac:dyDescent="0.2">
      <c r="A68" s="202">
        <v>50</v>
      </c>
      <c r="B68" s="203" t="s">
        <v>304</v>
      </c>
      <c r="C68" s="203" t="s">
        <v>305</v>
      </c>
      <c r="D68" s="203" t="s">
        <v>63</v>
      </c>
      <c r="E68" s="204">
        <f t="shared" si="3"/>
        <v>7.0800000000000002E-2</v>
      </c>
      <c r="F68" s="205">
        <f>ROUND( 17242.45 * 7.56, 2 )</f>
        <v>130352.92</v>
      </c>
      <c r="G68" s="205">
        <f t="shared" si="4"/>
        <v>9228.99</v>
      </c>
      <c r="H68" s="206" t="s">
        <v>1478</v>
      </c>
      <c r="I68" s="206" t="s">
        <v>1447</v>
      </c>
      <c r="N68" s="195"/>
      <c r="O68" s="195">
        <f t="shared" si="5"/>
        <v>7.0800000000000002E-2</v>
      </c>
      <c r="P68" s="195">
        <f>Source!I158</f>
        <v>3.5400000000000001E-2</v>
      </c>
      <c r="Q68" s="195">
        <f>Source!I356</f>
        <v>3.5400000000000001E-2</v>
      </c>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c r="CX68" s="195"/>
      <c r="CY68" s="195"/>
      <c r="CZ68" s="195"/>
      <c r="DA68" s="195"/>
      <c r="DB68" s="195"/>
      <c r="DC68" s="195"/>
      <c r="DD68" s="195"/>
      <c r="DE68" s="195"/>
      <c r="DF68" s="195"/>
      <c r="DG68" s="195"/>
      <c r="DH68" s="195"/>
      <c r="DI68" s="195"/>
      <c r="DJ68" s="195"/>
      <c r="DK68" s="195"/>
      <c r="DL68" s="195"/>
      <c r="DM68" s="195"/>
      <c r="DN68" s="195"/>
      <c r="DO68" s="195"/>
      <c r="DP68" s="195"/>
      <c r="DQ68" s="195"/>
      <c r="DR68" s="195"/>
      <c r="DS68" s="195"/>
      <c r="DT68" s="195"/>
      <c r="DU68" s="195"/>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row>
    <row r="69" spans="1:255" s="43" customFormat="1" ht="36" x14ac:dyDescent="0.2">
      <c r="A69" s="202">
        <v>51</v>
      </c>
      <c r="B69" s="203" t="s">
        <v>309</v>
      </c>
      <c r="C69" s="203" t="s">
        <v>310</v>
      </c>
      <c r="D69" s="203" t="s">
        <v>63</v>
      </c>
      <c r="E69" s="204">
        <f t="shared" si="3"/>
        <v>3.3409999999999995E-2</v>
      </c>
      <c r="F69" s="205">
        <f>ROUND( 17451.32 * 7.56, 2 )</f>
        <v>131931.98000000001</v>
      </c>
      <c r="G69" s="205">
        <f t="shared" si="4"/>
        <v>4407.8500000000004</v>
      </c>
      <c r="H69" s="206" t="s">
        <v>1479</v>
      </c>
      <c r="I69" s="206" t="s">
        <v>1447</v>
      </c>
      <c r="N69" s="195"/>
      <c r="O69" s="195">
        <f t="shared" si="5"/>
        <v>3.3409999999999995E-2</v>
      </c>
      <c r="P69" s="195">
        <f>Source!I160</f>
        <v>1.67E-2</v>
      </c>
      <c r="Q69" s="195">
        <f>Source!I358</f>
        <v>1.6709999999999999E-2</v>
      </c>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c r="CX69" s="195"/>
      <c r="CY69" s="195"/>
      <c r="CZ69" s="195"/>
      <c r="DA69" s="195"/>
      <c r="DB69" s="195"/>
      <c r="DC69" s="195"/>
      <c r="DD69" s="195"/>
      <c r="DE69" s="195"/>
      <c r="DF69" s="195"/>
      <c r="DG69" s="195"/>
      <c r="DH69" s="195"/>
      <c r="DI69" s="195"/>
      <c r="DJ69" s="195"/>
      <c r="DK69" s="195"/>
      <c r="DL69" s="195"/>
      <c r="DM69" s="195"/>
      <c r="DN69" s="195"/>
      <c r="DO69" s="195"/>
      <c r="DP69" s="195"/>
      <c r="DQ69" s="195"/>
      <c r="DR69" s="195"/>
      <c r="DS69" s="195"/>
      <c r="DT69" s="195"/>
      <c r="DU69" s="195"/>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row>
    <row r="70" spans="1:255" s="43" customFormat="1" ht="24" x14ac:dyDescent="0.2">
      <c r="A70" s="202">
        <v>52</v>
      </c>
      <c r="B70" s="203" t="s">
        <v>144</v>
      </c>
      <c r="C70" s="203" t="s">
        <v>145</v>
      </c>
      <c r="D70" s="203" t="s">
        <v>63</v>
      </c>
      <c r="E70" s="204">
        <f t="shared" si="3"/>
        <v>1.3634999999999999</v>
      </c>
      <c r="F70" s="205">
        <f>ROUND( 24886.01 * 7.56, 2 )</f>
        <v>188138.23999999999</v>
      </c>
      <c r="G70" s="205">
        <f t="shared" si="4"/>
        <v>256526.49</v>
      </c>
      <c r="H70" s="206" t="s">
        <v>1460</v>
      </c>
      <c r="I70" s="206" t="s">
        <v>1447</v>
      </c>
      <c r="N70" s="195"/>
      <c r="O70" s="195">
        <f t="shared" si="5"/>
        <v>1.3634999999999999</v>
      </c>
      <c r="P70" s="195">
        <f>Source!I84</f>
        <v>1.3634999999999999</v>
      </c>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95"/>
      <c r="DI70" s="195"/>
      <c r="DJ70" s="195"/>
      <c r="DK70" s="195"/>
      <c r="DL70" s="195"/>
      <c r="DM70" s="195"/>
      <c r="DN70" s="195"/>
      <c r="DO70" s="195"/>
      <c r="DP70" s="195"/>
      <c r="DQ70" s="195"/>
      <c r="DR70" s="195"/>
      <c r="DS70" s="195"/>
      <c r="DT70" s="195"/>
      <c r="DU70" s="195"/>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row>
    <row r="71" spans="1:255" s="43" customFormat="1" ht="24" x14ac:dyDescent="0.2">
      <c r="A71" s="202">
        <v>53</v>
      </c>
      <c r="B71" s="203" t="s">
        <v>144</v>
      </c>
      <c r="C71" s="203" t="s">
        <v>433</v>
      </c>
      <c r="D71" s="203" t="s">
        <v>63</v>
      </c>
      <c r="E71" s="204">
        <f t="shared" si="3"/>
        <v>1.4079999999999999</v>
      </c>
      <c r="F71" s="205">
        <f>ROUND( 24886.01 * 7.56, 2 )</f>
        <v>188138.23999999999</v>
      </c>
      <c r="G71" s="205">
        <f t="shared" si="4"/>
        <v>264898.64</v>
      </c>
      <c r="H71" s="206" t="s">
        <v>1460</v>
      </c>
      <c r="I71" s="206" t="s">
        <v>1447</v>
      </c>
      <c r="N71" s="195"/>
      <c r="O71" s="195">
        <f t="shared" si="5"/>
        <v>1.4079999999999999</v>
      </c>
      <c r="P71" s="195">
        <f>Source!I278</f>
        <v>1.4079999999999999</v>
      </c>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c r="CX71" s="195"/>
      <c r="CY71" s="195"/>
      <c r="CZ71" s="195"/>
      <c r="DA71" s="195"/>
      <c r="DB71" s="195"/>
      <c r="DC71" s="195"/>
      <c r="DD71" s="195"/>
      <c r="DE71" s="195"/>
      <c r="DF71" s="195"/>
      <c r="DG71" s="195"/>
      <c r="DH71" s="195"/>
      <c r="DI71" s="195"/>
      <c r="DJ71" s="195"/>
      <c r="DK71" s="195"/>
      <c r="DL71" s="195"/>
      <c r="DM71" s="195"/>
      <c r="DN71" s="195"/>
      <c r="DO71" s="195"/>
      <c r="DP71" s="195"/>
      <c r="DQ71" s="195"/>
      <c r="DR71" s="195"/>
      <c r="DS71" s="195"/>
      <c r="DT71" s="195"/>
      <c r="DU71" s="195"/>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row>
    <row r="72" spans="1:255" s="43" customFormat="1" ht="24" x14ac:dyDescent="0.2">
      <c r="A72" s="202">
        <v>54</v>
      </c>
      <c r="B72" s="203" t="s">
        <v>186</v>
      </c>
      <c r="C72" s="203" t="s">
        <v>187</v>
      </c>
      <c r="D72" s="203" t="s">
        <v>182</v>
      </c>
      <c r="E72" s="204">
        <f t="shared" si="3"/>
        <v>7.0470000000000006</v>
      </c>
      <c r="F72" s="205">
        <f>ROUND( 9.12 * 7.56, 2 )</f>
        <v>68.95</v>
      </c>
      <c r="G72" s="205">
        <f t="shared" si="4"/>
        <v>485.89</v>
      </c>
      <c r="H72" s="206" t="s">
        <v>1466</v>
      </c>
      <c r="I72" s="206" t="s">
        <v>1447</v>
      </c>
      <c r="N72" s="195"/>
      <c r="O72" s="195">
        <f t="shared" si="5"/>
        <v>7.0470000000000006</v>
      </c>
      <c r="P72" s="195">
        <f>Source!I100</f>
        <v>3.4020000000000001</v>
      </c>
      <c r="Q72" s="195">
        <f>Source!I298</f>
        <v>3.645</v>
      </c>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c r="CX72" s="195"/>
      <c r="CY72" s="195"/>
      <c r="CZ72" s="195"/>
      <c r="DA72" s="195"/>
      <c r="DB72" s="195"/>
      <c r="DC72" s="195"/>
      <c r="DD72" s="195"/>
      <c r="DE72" s="195"/>
      <c r="DF72" s="195"/>
      <c r="DG72" s="195"/>
      <c r="DH72" s="195"/>
      <c r="DI72" s="195"/>
      <c r="DJ72" s="195"/>
      <c r="DK72" s="195"/>
      <c r="DL72" s="195"/>
      <c r="DM72" s="195"/>
      <c r="DN72" s="195"/>
      <c r="DO72" s="195"/>
      <c r="DP72" s="195"/>
      <c r="DQ72" s="195"/>
      <c r="DR72" s="195"/>
      <c r="DS72" s="195"/>
      <c r="DT72" s="195"/>
      <c r="DU72" s="195"/>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row>
    <row r="73" spans="1:255" s="43" customFormat="1" ht="24" x14ac:dyDescent="0.2">
      <c r="A73" s="202">
        <v>55</v>
      </c>
      <c r="B73" s="203" t="s">
        <v>287</v>
      </c>
      <c r="C73" s="203" t="s">
        <v>288</v>
      </c>
      <c r="D73" s="203" t="s">
        <v>63</v>
      </c>
      <c r="E73" s="204">
        <f t="shared" si="3"/>
        <v>2.5340000000000001E-2</v>
      </c>
      <c r="F73" s="205">
        <f>ROUND( 25700.1 * 7.56, 2 )</f>
        <v>194292.76</v>
      </c>
      <c r="G73" s="205">
        <f t="shared" si="4"/>
        <v>4923.38</v>
      </c>
      <c r="H73" s="206" t="s">
        <v>1477</v>
      </c>
      <c r="I73" s="206" t="s">
        <v>1447</v>
      </c>
      <c r="N73" s="195"/>
      <c r="O73" s="195">
        <f t="shared" si="5"/>
        <v>2.5340000000000001E-2</v>
      </c>
      <c r="P73" s="195">
        <f>Source!I146</f>
        <v>1.2670000000000001E-2</v>
      </c>
      <c r="Q73" s="195">
        <f>Source!I344</f>
        <v>1.2670000000000001E-2</v>
      </c>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c r="CX73" s="195"/>
      <c r="CY73" s="195"/>
      <c r="CZ73" s="195"/>
      <c r="DA73" s="195"/>
      <c r="DB73" s="195"/>
      <c r="DC73" s="195"/>
      <c r="DD73" s="195"/>
      <c r="DE73" s="195"/>
      <c r="DF73" s="195"/>
      <c r="DG73" s="195"/>
      <c r="DH73" s="195"/>
      <c r="DI73" s="195"/>
      <c r="DJ73" s="195"/>
      <c r="DK73" s="195"/>
      <c r="DL73" s="195"/>
      <c r="DM73" s="195"/>
      <c r="DN73" s="195"/>
      <c r="DO73" s="195"/>
      <c r="DP73" s="195"/>
      <c r="DQ73" s="195"/>
      <c r="DR73" s="195"/>
      <c r="DS73" s="195"/>
      <c r="DT73" s="195"/>
      <c r="DU73" s="195"/>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row>
    <row r="74" spans="1:255" s="43" customFormat="1" ht="48" x14ac:dyDescent="0.2">
      <c r="A74" s="202">
        <v>56</v>
      </c>
      <c r="B74" s="203" t="s">
        <v>707</v>
      </c>
      <c r="C74" s="203" t="s">
        <v>708</v>
      </c>
      <c r="D74" s="203" t="s">
        <v>63</v>
      </c>
      <c r="E74" s="204">
        <f t="shared" si="3"/>
        <v>6.3939999999999997E-2</v>
      </c>
      <c r="F74" s="205">
        <f>ROUND( 11142.15 * 7.56, 2 )</f>
        <v>84234.65</v>
      </c>
      <c r="G74" s="205">
        <f t="shared" si="4"/>
        <v>5385.96</v>
      </c>
      <c r="H74" s="206" t="s">
        <v>1507</v>
      </c>
      <c r="I74" s="206" t="s">
        <v>1447</v>
      </c>
      <c r="N74" s="195"/>
      <c r="O74" s="195">
        <f t="shared" si="5"/>
        <v>6.3939999999999997E-2</v>
      </c>
      <c r="P74" s="195">
        <f>Source!I532</f>
        <v>3.73E-2</v>
      </c>
      <c r="Q74" s="195">
        <f>Source!I719</f>
        <v>2.6640000000000004E-2</v>
      </c>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c r="CX74" s="195"/>
      <c r="CY74" s="195"/>
      <c r="CZ74" s="195"/>
      <c r="DA74" s="195"/>
      <c r="DB74" s="195"/>
      <c r="DC74" s="195"/>
      <c r="DD74" s="195"/>
      <c r="DE74" s="195"/>
      <c r="DF74" s="195"/>
      <c r="DG74" s="195"/>
      <c r="DH74" s="195"/>
      <c r="DI74" s="195"/>
      <c r="DJ74" s="195"/>
      <c r="DK74" s="195"/>
      <c r="DL74" s="195"/>
      <c r="DM74" s="195"/>
      <c r="DN74" s="195"/>
      <c r="DO74" s="195"/>
      <c r="DP74" s="195"/>
      <c r="DQ74" s="195"/>
      <c r="DR74" s="195"/>
      <c r="DS74" s="195"/>
      <c r="DT74" s="195"/>
      <c r="DU74" s="195"/>
      <c r="DV74" s="195"/>
      <c r="DW74" s="195"/>
      <c r="DX74" s="195"/>
      <c r="DY74" s="195"/>
      <c r="DZ74" s="195"/>
      <c r="EA74" s="195"/>
      <c r="EB74" s="195"/>
      <c r="EC74" s="195"/>
      <c r="ED74" s="195"/>
      <c r="EE74" s="195"/>
      <c r="EF74" s="195"/>
      <c r="EG74" s="195"/>
      <c r="EH74" s="195"/>
      <c r="EI74" s="195"/>
      <c r="EJ74" s="195"/>
      <c r="EK74" s="195"/>
      <c r="EL74" s="195"/>
      <c r="EM74" s="195"/>
      <c r="EN74" s="195"/>
      <c r="EO74" s="195"/>
      <c r="EP74" s="195"/>
      <c r="EQ74" s="195"/>
      <c r="ER74" s="195"/>
      <c r="ES74" s="195"/>
      <c r="ET74" s="195"/>
      <c r="EU74" s="195"/>
      <c r="EV74" s="195"/>
      <c r="EW74" s="195"/>
      <c r="EX74" s="195"/>
      <c r="EY74" s="195"/>
      <c r="EZ74" s="195"/>
      <c r="FA74" s="195"/>
      <c r="FB74" s="195"/>
      <c r="FC74" s="195"/>
      <c r="FD74" s="195"/>
      <c r="FE74" s="195"/>
      <c r="FF74" s="195"/>
      <c r="FG74" s="195"/>
      <c r="FH74" s="195"/>
      <c r="FI74" s="195"/>
      <c r="FJ74" s="195"/>
      <c r="FK74" s="195"/>
      <c r="FL74" s="195"/>
      <c r="FM74" s="195"/>
      <c r="FN74" s="195"/>
      <c r="FO74" s="195"/>
      <c r="FP74" s="195"/>
      <c r="FQ74" s="195"/>
      <c r="FR74" s="195"/>
      <c r="FS74" s="195"/>
      <c r="FT74" s="195"/>
      <c r="FU74" s="195"/>
      <c r="FV74" s="195"/>
      <c r="FW74" s="195"/>
      <c r="FX74" s="195"/>
      <c r="FY74" s="195"/>
      <c r="FZ74" s="195"/>
      <c r="GA74" s="195"/>
      <c r="GB74" s="195"/>
      <c r="GC74" s="195"/>
      <c r="GD74" s="195"/>
      <c r="GE74" s="195"/>
      <c r="GF74" s="195"/>
      <c r="GG74" s="195"/>
      <c r="GH74" s="195"/>
      <c r="GI74" s="195"/>
      <c r="GJ74" s="195"/>
      <c r="GK74" s="195"/>
      <c r="GL74" s="195"/>
      <c r="GM74" s="195"/>
      <c r="GN74" s="195"/>
      <c r="GO74" s="195"/>
      <c r="GP74" s="195"/>
      <c r="GQ74" s="195"/>
      <c r="GR74" s="195"/>
      <c r="GS74" s="195"/>
      <c r="GT74" s="195"/>
      <c r="GU74" s="195"/>
      <c r="GV74" s="195"/>
      <c r="GW74" s="195"/>
      <c r="GX74" s="195"/>
      <c r="GY74" s="195"/>
      <c r="GZ74" s="195"/>
      <c r="HA74" s="195"/>
      <c r="HB74" s="195"/>
      <c r="HC74" s="195"/>
      <c r="HD74" s="195"/>
      <c r="HE74" s="195"/>
      <c r="HF74" s="195"/>
      <c r="HG74" s="195"/>
      <c r="HH74" s="195"/>
      <c r="HI74" s="195"/>
      <c r="HJ74" s="195"/>
      <c r="HK74" s="195"/>
      <c r="HL74" s="195"/>
      <c r="HM74" s="195"/>
      <c r="HN74" s="195"/>
      <c r="HO74" s="195"/>
      <c r="HP74" s="195"/>
      <c r="HQ74" s="195"/>
      <c r="HR74" s="195"/>
      <c r="HS74" s="195"/>
      <c r="HT74" s="195"/>
      <c r="HU74" s="195"/>
      <c r="HV74" s="195"/>
      <c r="HW74" s="195"/>
      <c r="HX74" s="195"/>
      <c r="HY74" s="195"/>
      <c r="HZ74" s="195"/>
      <c r="IA74" s="195"/>
      <c r="IB74" s="195"/>
      <c r="IC74" s="195"/>
      <c r="ID74" s="195"/>
      <c r="IE74" s="195"/>
      <c r="IF74" s="195"/>
      <c r="IG74" s="195"/>
      <c r="IH74" s="195"/>
      <c r="II74" s="195"/>
      <c r="IJ74" s="195"/>
      <c r="IK74" s="195"/>
      <c r="IL74" s="195"/>
      <c r="IM74" s="195"/>
      <c r="IN74" s="195"/>
      <c r="IO74" s="195"/>
      <c r="IP74" s="195"/>
      <c r="IQ74" s="195"/>
      <c r="IR74" s="195"/>
      <c r="IS74" s="195"/>
      <c r="IT74" s="195"/>
      <c r="IU74" s="195"/>
    </row>
    <row r="75" spans="1:255" s="43" customFormat="1" ht="36" x14ac:dyDescent="0.2">
      <c r="A75" s="202">
        <v>57</v>
      </c>
      <c r="B75" s="203" t="s">
        <v>659</v>
      </c>
      <c r="C75" s="203" t="s">
        <v>660</v>
      </c>
      <c r="D75" s="203" t="s">
        <v>661</v>
      </c>
      <c r="E75" s="204">
        <f t="shared" si="3"/>
        <v>139.44</v>
      </c>
      <c r="F75" s="205">
        <f>ROUND( 307.53 * 7.56, 2 )</f>
        <v>2324.9299999999998</v>
      </c>
      <c r="G75" s="205">
        <f t="shared" si="4"/>
        <v>324188.24</v>
      </c>
      <c r="H75" s="206" t="s">
        <v>1502</v>
      </c>
      <c r="I75" s="206" t="s">
        <v>1447</v>
      </c>
      <c r="N75" s="195"/>
      <c r="O75" s="195">
        <f t="shared" si="5"/>
        <v>139.44</v>
      </c>
      <c r="P75" s="195">
        <f>Source!I506</f>
        <v>69.72</v>
      </c>
      <c r="Q75" s="195">
        <f>Source!I693</f>
        <v>69.72</v>
      </c>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row>
    <row r="76" spans="1:255" s="43" customFormat="1" ht="24" x14ac:dyDescent="0.2">
      <c r="A76" s="202">
        <v>58</v>
      </c>
      <c r="B76" s="203" t="s">
        <v>723</v>
      </c>
      <c r="C76" s="203" t="s">
        <v>724</v>
      </c>
      <c r="D76" s="203" t="s">
        <v>63</v>
      </c>
      <c r="E76" s="204">
        <f t="shared" si="3"/>
        <v>2.1000000000000001E-4</v>
      </c>
      <c r="F76" s="205">
        <f>ROUND( 6373.23 * 7.56, 2 )</f>
        <v>48181.62</v>
      </c>
      <c r="G76" s="205">
        <f t="shared" si="4"/>
        <v>10.119999999999999</v>
      </c>
      <c r="H76" s="206" t="s">
        <v>1508</v>
      </c>
      <c r="I76" s="206" t="s">
        <v>1447</v>
      </c>
      <c r="N76" s="195"/>
      <c r="O76" s="195">
        <f t="shared" si="5"/>
        <v>2.1000000000000001E-4</v>
      </c>
      <c r="P76" s="195">
        <f>Source!I542</f>
        <v>1.2E-4</v>
      </c>
      <c r="Q76" s="195">
        <f>Source!I729</f>
        <v>9.0000000000000006E-5</v>
      </c>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row>
    <row r="77" spans="1:255" s="43" customFormat="1" ht="24" x14ac:dyDescent="0.2">
      <c r="A77" s="202">
        <v>59</v>
      </c>
      <c r="B77" s="203" t="s">
        <v>223</v>
      </c>
      <c r="C77" s="203" t="s">
        <v>224</v>
      </c>
      <c r="D77" s="203" t="s">
        <v>32</v>
      </c>
      <c r="E77" s="204">
        <f t="shared" si="3"/>
        <v>9.1799999999999993E-2</v>
      </c>
      <c r="F77" s="205">
        <f>ROUND( 1026.65 * 7.56, 2 )</f>
        <v>7761.47</v>
      </c>
      <c r="G77" s="205">
        <f t="shared" si="4"/>
        <v>712.5</v>
      </c>
      <c r="H77" s="206" t="s">
        <v>1469</v>
      </c>
      <c r="I77" s="206" t="s">
        <v>1447</v>
      </c>
      <c r="N77" s="195"/>
      <c r="O77" s="195">
        <f t="shared" si="5"/>
        <v>9.1799999999999993E-2</v>
      </c>
      <c r="P77" s="195">
        <f>Source!I116</f>
        <v>4.5899999999999996E-2</v>
      </c>
      <c r="Q77" s="195">
        <f>Source!I314</f>
        <v>4.5899999999999996E-2</v>
      </c>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row>
    <row r="78" spans="1:255" s="43" customFormat="1" ht="24" x14ac:dyDescent="0.2">
      <c r="A78" s="202">
        <v>60</v>
      </c>
      <c r="B78" s="203" t="s">
        <v>95</v>
      </c>
      <c r="C78" s="203" t="s">
        <v>96</v>
      </c>
      <c r="D78" s="203" t="s">
        <v>43</v>
      </c>
      <c r="E78" s="204">
        <f t="shared" si="3"/>
        <v>27</v>
      </c>
      <c r="F78" s="205">
        <f>ROUND( 1742.94 * 7.56, 2 )</f>
        <v>13176.63</v>
      </c>
      <c r="G78" s="205">
        <f t="shared" si="4"/>
        <v>355769.01</v>
      </c>
      <c r="H78" s="206" t="s">
        <v>1455</v>
      </c>
      <c r="I78" s="206" t="s">
        <v>1447</v>
      </c>
      <c r="N78" s="195"/>
      <c r="O78" s="195">
        <f t="shared" si="5"/>
        <v>27</v>
      </c>
      <c r="P78" s="195">
        <f>Source!I57</f>
        <v>13</v>
      </c>
      <c r="Q78" s="195">
        <f>Source!I251</f>
        <v>14.000000000000002</v>
      </c>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row>
    <row r="79" spans="1:255" s="43" customFormat="1" ht="24" x14ac:dyDescent="0.2">
      <c r="A79" s="202">
        <v>61</v>
      </c>
      <c r="B79" s="203" t="s">
        <v>100</v>
      </c>
      <c r="C79" s="203" t="s">
        <v>101</v>
      </c>
      <c r="D79" s="203" t="s">
        <v>43</v>
      </c>
      <c r="E79" s="204">
        <f t="shared" si="3"/>
        <v>28</v>
      </c>
      <c r="F79" s="205">
        <f>ROUND( 1774.08 * 7.56, 2 )</f>
        <v>13412.04</v>
      </c>
      <c r="G79" s="205">
        <f t="shared" si="4"/>
        <v>375537.12</v>
      </c>
      <c r="H79" s="206" t="s">
        <v>1456</v>
      </c>
      <c r="I79" s="206" t="s">
        <v>1447</v>
      </c>
      <c r="N79" s="195"/>
      <c r="O79" s="195">
        <f t="shared" si="5"/>
        <v>28</v>
      </c>
      <c r="P79" s="195">
        <f>Source!I59</f>
        <v>13</v>
      </c>
      <c r="Q79" s="195">
        <f>Source!I253</f>
        <v>15</v>
      </c>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c r="CX79" s="195"/>
      <c r="CY79" s="195"/>
      <c r="CZ79" s="195"/>
      <c r="DA79" s="195"/>
      <c r="DB79" s="195"/>
      <c r="DC79" s="195"/>
      <c r="DD79" s="195"/>
      <c r="DE79" s="195"/>
      <c r="DF79" s="195"/>
      <c r="DG79" s="195"/>
      <c r="DH79" s="195"/>
      <c r="DI79" s="195"/>
      <c r="DJ79" s="195"/>
      <c r="DK79" s="195"/>
      <c r="DL79" s="195"/>
      <c r="DM79" s="195"/>
      <c r="DN79" s="195"/>
      <c r="DO79" s="195"/>
      <c r="DP79" s="195"/>
      <c r="DQ79" s="195"/>
      <c r="DR79" s="195"/>
      <c r="DS79" s="195"/>
      <c r="DT79" s="195"/>
      <c r="DU79" s="195"/>
      <c r="DV79" s="195"/>
      <c r="DW79" s="195"/>
      <c r="DX79" s="195"/>
      <c r="DY79" s="195"/>
      <c r="DZ79" s="195"/>
      <c r="EA79" s="195"/>
      <c r="EB79" s="195"/>
      <c r="EC79" s="195"/>
      <c r="ED79" s="195"/>
      <c r="EE79" s="195"/>
      <c r="EF79" s="195"/>
      <c r="EG79" s="195"/>
      <c r="EH79" s="195"/>
      <c r="EI79" s="195"/>
      <c r="EJ79" s="195"/>
      <c r="EK79" s="195"/>
      <c r="EL79" s="195"/>
      <c r="EM79" s="195"/>
      <c r="EN79" s="195"/>
      <c r="EO79" s="195"/>
      <c r="EP79" s="195"/>
      <c r="EQ79" s="195"/>
      <c r="ER79" s="195"/>
      <c r="ES79" s="195"/>
      <c r="ET79" s="195"/>
      <c r="EU79" s="195"/>
      <c r="EV79" s="195"/>
      <c r="EW79" s="195"/>
      <c r="EX79" s="195"/>
      <c r="EY79" s="195"/>
      <c r="EZ79" s="195"/>
      <c r="FA79" s="195"/>
      <c r="FB79" s="195"/>
      <c r="FC79" s="195"/>
      <c r="FD79" s="195"/>
      <c r="FE79" s="195"/>
      <c r="FF79" s="195"/>
      <c r="FG79" s="195"/>
      <c r="FH79" s="195"/>
      <c r="FI79" s="195"/>
      <c r="FJ79" s="195"/>
      <c r="FK79" s="195"/>
      <c r="FL79" s="195"/>
      <c r="FM79" s="195"/>
      <c r="FN79" s="195"/>
      <c r="FO79" s="195"/>
      <c r="FP79" s="195"/>
      <c r="FQ79" s="195"/>
      <c r="FR79" s="195"/>
      <c r="FS79" s="195"/>
      <c r="FT79" s="195"/>
      <c r="FU79" s="195"/>
      <c r="FV79" s="195"/>
      <c r="FW79" s="195"/>
      <c r="FX79" s="195"/>
      <c r="FY79" s="195"/>
      <c r="FZ79" s="195"/>
      <c r="GA79" s="195"/>
      <c r="GB79" s="195"/>
      <c r="GC79" s="195"/>
      <c r="GD79" s="195"/>
      <c r="GE79" s="195"/>
      <c r="GF79" s="195"/>
      <c r="GG79" s="195"/>
      <c r="GH79" s="195"/>
      <c r="GI79" s="195"/>
      <c r="GJ79" s="195"/>
      <c r="GK79" s="195"/>
      <c r="GL79" s="195"/>
      <c r="GM79" s="195"/>
      <c r="GN79" s="195"/>
      <c r="GO79" s="195"/>
      <c r="GP79" s="195"/>
      <c r="GQ79" s="195"/>
      <c r="GR79" s="195"/>
      <c r="GS79" s="195"/>
      <c r="GT79" s="195"/>
      <c r="GU79" s="195"/>
      <c r="GV79" s="195"/>
      <c r="GW79" s="195"/>
      <c r="GX79" s="195"/>
      <c r="GY79" s="195"/>
      <c r="GZ79" s="195"/>
      <c r="HA79" s="195"/>
      <c r="HB79" s="195"/>
      <c r="HC79" s="195"/>
      <c r="HD79" s="195"/>
      <c r="HE79" s="195"/>
      <c r="HF79" s="195"/>
      <c r="HG79" s="195"/>
      <c r="HH79" s="195"/>
      <c r="HI79" s="195"/>
      <c r="HJ79" s="195"/>
      <c r="HK79" s="195"/>
      <c r="HL79" s="195"/>
      <c r="HM79" s="195"/>
      <c r="HN79" s="195"/>
      <c r="HO79" s="195"/>
      <c r="HP79" s="195"/>
      <c r="HQ79" s="195"/>
      <c r="HR79" s="195"/>
      <c r="HS79" s="195"/>
      <c r="HT79" s="195"/>
      <c r="HU79" s="195"/>
      <c r="HV79" s="195"/>
      <c r="HW79" s="195"/>
      <c r="HX79" s="195"/>
      <c r="HY79" s="195"/>
      <c r="HZ79" s="195"/>
      <c r="IA79" s="195"/>
      <c r="IB79" s="195"/>
      <c r="IC79" s="195"/>
      <c r="ID79" s="195"/>
      <c r="IE79" s="195"/>
      <c r="IF79" s="195"/>
      <c r="IG79" s="195"/>
      <c r="IH79" s="195"/>
      <c r="II79" s="195"/>
      <c r="IJ79" s="195"/>
      <c r="IK79" s="195"/>
      <c r="IL79" s="195"/>
      <c r="IM79" s="195"/>
      <c r="IN79" s="195"/>
      <c r="IO79" s="195"/>
      <c r="IP79" s="195"/>
      <c r="IQ79" s="195"/>
      <c r="IR79" s="195"/>
      <c r="IS79" s="195"/>
      <c r="IT79" s="195"/>
      <c r="IU79" s="195"/>
    </row>
    <row r="80" spans="1:255" s="43" customFormat="1" ht="24" x14ac:dyDescent="0.2">
      <c r="A80" s="202">
        <v>62</v>
      </c>
      <c r="B80" s="203" t="s">
        <v>114</v>
      </c>
      <c r="C80" s="203" t="s">
        <v>115</v>
      </c>
      <c r="D80" s="203" t="s">
        <v>43</v>
      </c>
      <c r="E80" s="204">
        <f t="shared" si="3"/>
        <v>28</v>
      </c>
      <c r="F80" s="205">
        <f>ROUND( 554.35 * 7.56, 2 )</f>
        <v>4190.8900000000003</v>
      </c>
      <c r="G80" s="205">
        <f t="shared" si="4"/>
        <v>117344.92</v>
      </c>
      <c r="H80" s="206" t="s">
        <v>1457</v>
      </c>
      <c r="I80" s="206" t="s">
        <v>1447</v>
      </c>
      <c r="N80" s="195"/>
      <c r="O80" s="195">
        <f t="shared" si="5"/>
        <v>28</v>
      </c>
      <c r="P80" s="195">
        <f>Source!I69</f>
        <v>13</v>
      </c>
      <c r="Q80" s="195">
        <f>Source!I263</f>
        <v>15</v>
      </c>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row>
    <row r="81" spans="1:255" s="43" customFormat="1" ht="24" x14ac:dyDescent="0.2">
      <c r="A81" s="202">
        <v>63</v>
      </c>
      <c r="B81" s="203" t="s">
        <v>95</v>
      </c>
      <c r="C81" s="203" t="s">
        <v>105</v>
      </c>
      <c r="D81" s="203" t="s">
        <v>43</v>
      </c>
      <c r="E81" s="204">
        <f t="shared" si="3"/>
        <v>2</v>
      </c>
      <c r="F81" s="205">
        <f>ROUND( 1742.94 * 7.56, 2 )</f>
        <v>13176.63</v>
      </c>
      <c r="G81" s="205">
        <f t="shared" si="4"/>
        <v>26353.26</v>
      </c>
      <c r="H81" s="206" t="s">
        <v>1455</v>
      </c>
      <c r="I81" s="206" t="s">
        <v>1447</v>
      </c>
      <c r="N81" s="195"/>
      <c r="O81" s="195">
        <f t="shared" si="5"/>
        <v>2</v>
      </c>
      <c r="P81" s="195">
        <f>Source!I61</f>
        <v>1</v>
      </c>
      <c r="Q81" s="195">
        <f>Source!I255</f>
        <v>1</v>
      </c>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c r="CX81" s="195"/>
      <c r="CY81" s="195"/>
      <c r="CZ81" s="195"/>
      <c r="DA81" s="195"/>
      <c r="DB81" s="195"/>
      <c r="DC81" s="195"/>
      <c r="DD81" s="195"/>
      <c r="DE81" s="195"/>
      <c r="DF81" s="195"/>
      <c r="DG81" s="195"/>
      <c r="DH81" s="195"/>
      <c r="DI81" s="195"/>
      <c r="DJ81" s="195"/>
      <c r="DK81" s="195"/>
      <c r="DL81" s="195"/>
      <c r="DM81" s="195"/>
      <c r="DN81" s="195"/>
      <c r="DO81" s="195"/>
      <c r="DP81" s="195"/>
      <c r="DQ81" s="195"/>
      <c r="DR81" s="195"/>
      <c r="DS81" s="195"/>
      <c r="DT81" s="195"/>
      <c r="DU81" s="195"/>
      <c r="DV81" s="195"/>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row>
    <row r="82" spans="1:255" s="43" customFormat="1" ht="24" x14ac:dyDescent="0.2">
      <c r="A82" s="202">
        <v>64</v>
      </c>
      <c r="B82" s="203" t="s">
        <v>435</v>
      </c>
      <c r="C82" s="203" t="s">
        <v>436</v>
      </c>
      <c r="D82" s="203" t="s">
        <v>63</v>
      </c>
      <c r="E82" s="204">
        <f t="shared" si="3"/>
        <v>9.4800000000000006E-3</v>
      </c>
      <c r="F82" s="205">
        <f>ROUND( 15764.59 * 7.56, 2 )</f>
        <v>119180.3</v>
      </c>
      <c r="G82" s="205">
        <f t="shared" si="4"/>
        <v>1129.83</v>
      </c>
      <c r="H82" s="206" t="s">
        <v>1484</v>
      </c>
      <c r="I82" s="206" t="s">
        <v>1447</v>
      </c>
      <c r="N82" s="195"/>
      <c r="O82" s="195">
        <f t="shared" si="5"/>
        <v>9.4800000000000006E-3</v>
      </c>
      <c r="P82" s="195">
        <f>Source!I280</f>
        <v>9.4800000000000006E-3</v>
      </c>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5"/>
      <c r="DL82" s="195"/>
      <c r="DM82" s="195"/>
      <c r="DN82" s="195"/>
      <c r="DO82" s="195"/>
      <c r="DP82" s="195"/>
      <c r="DQ82" s="195"/>
      <c r="DR82" s="195"/>
      <c r="DS82" s="195"/>
      <c r="DT82" s="195"/>
      <c r="DU82" s="195"/>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row>
    <row r="83" spans="1:255" s="43" customFormat="1" ht="24" x14ac:dyDescent="0.2">
      <c r="A83" s="202">
        <v>65</v>
      </c>
      <c r="B83" s="203" t="s">
        <v>745</v>
      </c>
      <c r="C83" s="203" t="s">
        <v>746</v>
      </c>
      <c r="D83" s="203" t="s">
        <v>182</v>
      </c>
      <c r="E83" s="204">
        <f t="shared" ref="E83:E101" si="6">O83</f>
        <v>0.26</v>
      </c>
      <c r="F83" s="205">
        <f>ROUND( 10.53 * 7.56, 2 )</f>
        <v>79.61</v>
      </c>
      <c r="G83" s="205">
        <f t="shared" ref="G83:G101" si="7">ROUND(E83*F83,2)</f>
        <v>20.7</v>
      </c>
      <c r="H83" s="206" t="s">
        <v>1511</v>
      </c>
      <c r="I83" s="206" t="s">
        <v>1447</v>
      </c>
      <c r="N83" s="195"/>
      <c r="O83" s="195">
        <f t="shared" ref="O83:O101" si="8">SUM(P83:IV83)</f>
        <v>0.26</v>
      </c>
      <c r="P83" s="195">
        <f>Source!I550</f>
        <v>0.16</v>
      </c>
      <c r="Q83" s="195">
        <f>Source!I737</f>
        <v>0.1</v>
      </c>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c r="CX83" s="195"/>
      <c r="CY83" s="195"/>
      <c r="CZ83" s="195"/>
      <c r="DA83" s="195"/>
      <c r="DB83" s="195"/>
      <c r="DC83" s="195"/>
      <c r="DD83" s="195"/>
      <c r="DE83" s="195"/>
      <c r="DF83" s="195"/>
      <c r="DG83" s="195"/>
      <c r="DH83" s="195"/>
      <c r="DI83" s="195"/>
      <c r="DJ83" s="195"/>
      <c r="DK83" s="195"/>
      <c r="DL83" s="195"/>
      <c r="DM83" s="195"/>
      <c r="DN83" s="195"/>
      <c r="DO83" s="195"/>
      <c r="DP83" s="195"/>
      <c r="DQ83" s="195"/>
      <c r="DR83" s="195"/>
      <c r="DS83" s="195"/>
      <c r="DT83" s="195"/>
      <c r="DU83" s="195"/>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row>
    <row r="84" spans="1:255" s="43" customFormat="1" ht="24" x14ac:dyDescent="0.2">
      <c r="A84" s="202">
        <v>66</v>
      </c>
      <c r="B84" s="203" t="s">
        <v>255</v>
      </c>
      <c r="C84" s="203" t="s">
        <v>256</v>
      </c>
      <c r="D84" s="203" t="s">
        <v>182</v>
      </c>
      <c r="E84" s="204">
        <f t="shared" si="6"/>
        <v>3.99308</v>
      </c>
      <c r="F84" s="205">
        <f>ROUND( 3.4 * 7.56, 2 )</f>
        <v>25.7</v>
      </c>
      <c r="G84" s="205">
        <f t="shared" si="7"/>
        <v>102.62</v>
      </c>
      <c r="H84" s="206" t="s">
        <v>1472</v>
      </c>
      <c r="I84" s="206" t="s">
        <v>1447</v>
      </c>
      <c r="N84" s="195"/>
      <c r="O84" s="195">
        <f t="shared" si="8"/>
        <v>3.99308</v>
      </c>
      <c r="P84" s="195">
        <f>Source!I128</f>
        <v>0.10127</v>
      </c>
      <c r="Q84" s="195">
        <f>Source!I138</f>
        <v>0.17343</v>
      </c>
      <c r="R84" s="195">
        <f>Source!I154</f>
        <v>2.3400000000000001E-2</v>
      </c>
      <c r="S84" s="195">
        <f>Source!I168</f>
        <v>6.3E-2</v>
      </c>
      <c r="T84" s="195">
        <f>Source!I326</f>
        <v>0.10127</v>
      </c>
      <c r="U84" s="195">
        <f>Source!I336</f>
        <v>0.17343</v>
      </c>
      <c r="V84" s="195">
        <f>Source!I352</f>
        <v>2.3400000000000001E-2</v>
      </c>
      <c r="W84" s="195">
        <f>Source!I366</f>
        <v>6.3E-2</v>
      </c>
      <c r="X84" s="195">
        <f>Source!I490</f>
        <v>1.3546400000000001</v>
      </c>
      <c r="Y84" s="195">
        <f>Source!I559</f>
        <v>0.56159999999999999</v>
      </c>
      <c r="Z84" s="195">
        <f>Source!I677</f>
        <v>1.3546400000000001</v>
      </c>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c r="CX84" s="195"/>
      <c r="CY84" s="195"/>
      <c r="CZ84" s="195"/>
      <c r="DA84" s="195"/>
      <c r="DB84" s="195"/>
      <c r="DC84" s="195"/>
      <c r="DD84" s="195"/>
      <c r="DE84" s="195"/>
      <c r="DF84" s="195"/>
      <c r="DG84" s="195"/>
      <c r="DH84" s="195"/>
      <c r="DI84" s="195"/>
      <c r="DJ84" s="195"/>
      <c r="DK84" s="195"/>
      <c r="DL84" s="195"/>
      <c r="DM84" s="195"/>
      <c r="DN84" s="195"/>
      <c r="DO84" s="195"/>
      <c r="DP84" s="195"/>
      <c r="DQ84" s="195"/>
      <c r="DR84" s="195"/>
      <c r="DS84" s="195"/>
      <c r="DT84" s="195"/>
      <c r="DU84" s="195"/>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row>
    <row r="85" spans="1:255" s="43" customFormat="1" ht="24" x14ac:dyDescent="0.2">
      <c r="A85" s="202">
        <v>67</v>
      </c>
      <c r="B85" s="203" t="s">
        <v>761</v>
      </c>
      <c r="C85" s="203" t="s">
        <v>762</v>
      </c>
      <c r="D85" s="203" t="s">
        <v>63</v>
      </c>
      <c r="E85" s="204">
        <f t="shared" si="6"/>
        <v>1.5394000000000001</v>
      </c>
      <c r="F85" s="205">
        <f>ROUND( 17409.12 * 7.56, 2 )</f>
        <v>131612.95000000001</v>
      </c>
      <c r="G85" s="205">
        <f t="shared" si="7"/>
        <v>202604.98</v>
      </c>
      <c r="H85" s="206" t="s">
        <v>1512</v>
      </c>
      <c r="I85" s="206" t="s">
        <v>1447</v>
      </c>
      <c r="N85" s="195"/>
      <c r="O85" s="195">
        <f t="shared" si="8"/>
        <v>1.5394000000000001</v>
      </c>
      <c r="P85" s="195">
        <f>Source!I565</f>
        <v>1.5394000000000001</v>
      </c>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c r="CX85" s="195"/>
      <c r="CY85" s="195"/>
      <c r="CZ85" s="195"/>
      <c r="DA85" s="195"/>
      <c r="DB85" s="195"/>
      <c r="DC85" s="195"/>
      <c r="DD85" s="195"/>
      <c r="DE85" s="195"/>
      <c r="DF85" s="195"/>
      <c r="DG85" s="195"/>
      <c r="DH85" s="195"/>
      <c r="DI85" s="195"/>
      <c r="DJ85" s="195"/>
      <c r="DK85" s="195"/>
      <c r="DL85" s="195"/>
      <c r="DM85" s="195"/>
      <c r="DN85" s="195"/>
      <c r="DO85" s="195"/>
      <c r="DP85" s="195"/>
      <c r="DQ85" s="195"/>
      <c r="DR85" s="195"/>
      <c r="DS85" s="195"/>
      <c r="DT85" s="195"/>
      <c r="DU85" s="195"/>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row>
    <row r="86" spans="1:255" s="43" customFormat="1" ht="24" x14ac:dyDescent="0.2">
      <c r="A86" s="202">
        <v>68</v>
      </c>
      <c r="B86" s="203" t="s">
        <v>30</v>
      </c>
      <c r="C86" s="203" t="s">
        <v>31</v>
      </c>
      <c r="D86" s="203" t="s">
        <v>32</v>
      </c>
      <c r="E86" s="204">
        <f t="shared" si="6"/>
        <v>4.7903000000000002</v>
      </c>
      <c r="F86" s="205">
        <f>ROUND( 691.67 * 7.56, 2 )</f>
        <v>5229.03</v>
      </c>
      <c r="G86" s="205">
        <f t="shared" si="7"/>
        <v>25048.62</v>
      </c>
      <c r="H86" s="206" t="s">
        <v>1446</v>
      </c>
      <c r="I86" s="206" t="s">
        <v>1447</v>
      </c>
      <c r="N86" s="195"/>
      <c r="O86" s="195">
        <f t="shared" si="8"/>
        <v>4.7903000000000002</v>
      </c>
      <c r="P86" s="195">
        <f>Source!I31</f>
        <v>2.52E-2</v>
      </c>
      <c r="Q86" s="195">
        <f>Source!I37</f>
        <v>2.3400000000000001E-2</v>
      </c>
      <c r="R86" s="195">
        <f>Source!I55</f>
        <v>0.189</v>
      </c>
      <c r="S86" s="195">
        <f>Source!I67</f>
        <v>9.0999999999999998E-2</v>
      </c>
      <c r="T86" s="195">
        <f>Source!I73</f>
        <v>0.16470000000000001</v>
      </c>
      <c r="U86" s="195">
        <f>Source!I225</f>
        <v>2.7E-2</v>
      </c>
      <c r="V86" s="195">
        <f>Source!I231</f>
        <v>2.7E-2</v>
      </c>
      <c r="W86" s="195">
        <f>Source!I249</f>
        <v>0.21</v>
      </c>
      <c r="X86" s="195">
        <f>Source!I261</f>
        <v>0.105</v>
      </c>
      <c r="Y86" s="195">
        <f>Source!I267</f>
        <v>0.183</v>
      </c>
      <c r="Z86" s="195">
        <f>Source!I423</f>
        <v>1.8199999999999998</v>
      </c>
      <c r="AA86" s="195">
        <f>Source!I612</f>
        <v>1.9250000000000003</v>
      </c>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c r="CX86" s="195"/>
      <c r="CY86" s="195"/>
      <c r="CZ86" s="195"/>
      <c r="DA86" s="195"/>
      <c r="DB86" s="195"/>
      <c r="DC86" s="195"/>
      <c r="DD86" s="195"/>
      <c r="DE86" s="195"/>
      <c r="DF86" s="195"/>
      <c r="DG86" s="195"/>
      <c r="DH86" s="195"/>
      <c r="DI86" s="195"/>
      <c r="DJ86" s="195"/>
      <c r="DK86" s="195"/>
      <c r="DL86" s="195"/>
      <c r="DM86" s="195"/>
      <c r="DN86" s="195"/>
      <c r="DO86" s="195"/>
      <c r="DP86" s="195"/>
      <c r="DQ86" s="195"/>
      <c r="DR86" s="195"/>
      <c r="DS86" s="195"/>
      <c r="DT86" s="195"/>
      <c r="DU86" s="195"/>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row>
    <row r="87" spans="1:255" s="43" customFormat="1" ht="24" x14ac:dyDescent="0.2">
      <c r="A87" s="202">
        <v>69</v>
      </c>
      <c r="B87" s="203" t="s">
        <v>695</v>
      </c>
      <c r="C87" s="203" t="s">
        <v>696</v>
      </c>
      <c r="D87" s="203" t="s">
        <v>32</v>
      </c>
      <c r="E87" s="204">
        <f t="shared" si="6"/>
        <v>7.8539999999999999E-2</v>
      </c>
      <c r="F87" s="205">
        <f>ROUND( 416.47 * 7.56, 2 )</f>
        <v>3148.51</v>
      </c>
      <c r="G87" s="205">
        <f t="shared" si="7"/>
        <v>247.28</v>
      </c>
      <c r="H87" s="206" t="s">
        <v>1506</v>
      </c>
      <c r="I87" s="206" t="s">
        <v>1447</v>
      </c>
      <c r="N87" s="195"/>
      <c r="O87" s="195">
        <f t="shared" si="8"/>
        <v>7.8539999999999999E-2</v>
      </c>
      <c r="P87" s="195">
        <f>Source!I528</f>
        <v>4.4880000000000003E-2</v>
      </c>
      <c r="Q87" s="195">
        <f>Source!I715</f>
        <v>3.3660000000000002E-2</v>
      </c>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c r="CX87" s="195"/>
      <c r="CY87" s="195"/>
      <c r="CZ87" s="195"/>
      <c r="DA87" s="195"/>
      <c r="DB87" s="195"/>
      <c r="DC87" s="195"/>
      <c r="DD87" s="195"/>
      <c r="DE87" s="195"/>
      <c r="DF87" s="195"/>
      <c r="DG87" s="195"/>
      <c r="DH87" s="195"/>
      <c r="DI87" s="195"/>
      <c r="DJ87" s="195"/>
      <c r="DK87" s="195"/>
      <c r="DL87" s="195"/>
      <c r="DM87" s="195"/>
      <c r="DN87" s="195"/>
      <c r="DO87" s="195"/>
      <c r="DP87" s="195"/>
      <c r="DQ87" s="195"/>
      <c r="DR87" s="195"/>
      <c r="DS87" s="195"/>
      <c r="DT87" s="195"/>
      <c r="DU87" s="195"/>
      <c r="DV87" s="195"/>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c r="FO87" s="195"/>
      <c r="FP87" s="195"/>
      <c r="FQ87" s="195"/>
      <c r="FR87" s="195"/>
      <c r="FS87" s="195"/>
      <c r="FT87" s="195"/>
      <c r="FU87" s="195"/>
      <c r="FV87" s="195"/>
      <c r="FW87" s="195"/>
      <c r="FX87" s="195"/>
      <c r="FY87" s="195"/>
      <c r="FZ87" s="195"/>
      <c r="GA87" s="195"/>
      <c r="GB87" s="195"/>
      <c r="GC87" s="195"/>
      <c r="GD87" s="195"/>
      <c r="GE87" s="195"/>
      <c r="GF87" s="195"/>
      <c r="GG87" s="195"/>
      <c r="GH87" s="195"/>
      <c r="GI87" s="195"/>
      <c r="GJ87" s="195"/>
      <c r="GK87" s="195"/>
      <c r="GL87" s="195"/>
      <c r="GM87" s="195"/>
      <c r="GN87" s="195"/>
      <c r="GO87" s="195"/>
      <c r="GP87" s="195"/>
      <c r="GQ87" s="195"/>
      <c r="GR87" s="195"/>
      <c r="GS87" s="195"/>
      <c r="GT87" s="195"/>
      <c r="GU87" s="195"/>
      <c r="GV87" s="195"/>
      <c r="GW87" s="195"/>
      <c r="GX87" s="195"/>
      <c r="GY87" s="195"/>
      <c r="GZ87" s="195"/>
      <c r="HA87" s="195"/>
      <c r="HB87" s="195"/>
      <c r="HC87" s="195"/>
      <c r="HD87" s="195"/>
      <c r="HE87" s="195"/>
      <c r="HF87" s="195"/>
      <c r="HG87" s="195"/>
      <c r="HH87" s="195"/>
      <c r="HI87" s="195"/>
      <c r="HJ87" s="195"/>
      <c r="HK87" s="195"/>
      <c r="HL87" s="195"/>
      <c r="HM87" s="195"/>
      <c r="HN87" s="195"/>
      <c r="HO87" s="195"/>
      <c r="HP87" s="195"/>
      <c r="HQ87" s="195"/>
      <c r="HR87" s="195"/>
      <c r="HS87" s="195"/>
      <c r="HT87" s="195"/>
      <c r="HU87" s="195"/>
      <c r="HV87" s="195"/>
      <c r="HW87" s="195"/>
      <c r="HX87" s="195"/>
      <c r="HY87" s="195"/>
      <c r="HZ87" s="195"/>
      <c r="IA87" s="195"/>
      <c r="IB87" s="195"/>
      <c r="IC87" s="195"/>
      <c r="ID87" s="195"/>
      <c r="IE87" s="195"/>
      <c r="IF87" s="195"/>
      <c r="IG87" s="195"/>
      <c r="IH87" s="195"/>
      <c r="II87" s="195"/>
      <c r="IJ87" s="195"/>
      <c r="IK87" s="195"/>
      <c r="IL87" s="195"/>
      <c r="IM87" s="195"/>
      <c r="IN87" s="195"/>
      <c r="IO87" s="195"/>
      <c r="IP87" s="195"/>
      <c r="IQ87" s="195"/>
      <c r="IR87" s="195"/>
      <c r="IS87" s="195"/>
      <c r="IT87" s="195"/>
      <c r="IU87" s="195"/>
    </row>
    <row r="88" spans="1:255" s="43" customFormat="1" ht="24" x14ac:dyDescent="0.2">
      <c r="A88" s="202">
        <v>70</v>
      </c>
      <c r="B88" s="203" t="s">
        <v>606</v>
      </c>
      <c r="C88" s="203" t="s">
        <v>607</v>
      </c>
      <c r="D88" s="203" t="s">
        <v>32</v>
      </c>
      <c r="E88" s="204">
        <f t="shared" si="6"/>
        <v>0.39600000000000002</v>
      </c>
      <c r="F88" s="205">
        <f>ROUND( 438.23 * 7.56, 2 )</f>
        <v>3313.02</v>
      </c>
      <c r="G88" s="205">
        <f t="shared" si="7"/>
        <v>1311.96</v>
      </c>
      <c r="H88" s="206" t="s">
        <v>1494</v>
      </c>
      <c r="I88" s="206" t="s">
        <v>1447</v>
      </c>
      <c r="N88" s="195"/>
      <c r="O88" s="195">
        <f t="shared" si="8"/>
        <v>0.39600000000000002</v>
      </c>
      <c r="P88" s="195">
        <f>Source!I478</f>
        <v>0.19800000000000001</v>
      </c>
      <c r="Q88" s="195">
        <f>Source!I665</f>
        <v>0.19800000000000001</v>
      </c>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row>
    <row r="89" spans="1:255" s="43" customFormat="1" ht="24" x14ac:dyDescent="0.2">
      <c r="A89" s="202">
        <v>71</v>
      </c>
      <c r="B89" s="203" t="s">
        <v>326</v>
      </c>
      <c r="C89" s="203" t="s">
        <v>327</v>
      </c>
      <c r="D89" s="203" t="s">
        <v>63</v>
      </c>
      <c r="E89" s="204">
        <f t="shared" si="6"/>
        <v>0.16666</v>
      </c>
      <c r="F89" s="205">
        <f>ROUND( 17342.43 * 7.56, 2 )</f>
        <v>131108.76999999999</v>
      </c>
      <c r="G89" s="205">
        <f t="shared" si="7"/>
        <v>21850.59</v>
      </c>
      <c r="H89" s="206" t="s">
        <v>1481</v>
      </c>
      <c r="I89" s="206" t="s">
        <v>1447</v>
      </c>
      <c r="N89" s="195"/>
      <c r="O89" s="195">
        <f t="shared" si="8"/>
        <v>0.16666</v>
      </c>
      <c r="P89" s="195">
        <f>Source!I174</f>
        <v>8.3330000000000001E-2</v>
      </c>
      <c r="Q89" s="195">
        <f>Source!I372</f>
        <v>8.3330000000000001E-2</v>
      </c>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row>
    <row r="90" spans="1:255" s="43" customFormat="1" ht="24" x14ac:dyDescent="0.2">
      <c r="A90" s="202">
        <v>72</v>
      </c>
      <c r="B90" s="203" t="s">
        <v>331</v>
      </c>
      <c r="C90" s="203" t="s">
        <v>332</v>
      </c>
      <c r="D90" s="203" t="s">
        <v>63</v>
      </c>
      <c r="E90" s="204">
        <f t="shared" si="6"/>
        <v>0.10896</v>
      </c>
      <c r="F90" s="205">
        <f>ROUND( 18462.42 * 7.56, 2 )</f>
        <v>139575.9</v>
      </c>
      <c r="G90" s="205">
        <f t="shared" si="7"/>
        <v>15208.19</v>
      </c>
      <c r="H90" s="206" t="s">
        <v>1482</v>
      </c>
      <c r="I90" s="206" t="s">
        <v>1447</v>
      </c>
      <c r="N90" s="195"/>
      <c r="O90" s="195">
        <f t="shared" si="8"/>
        <v>0.10896</v>
      </c>
      <c r="P90" s="195">
        <f>Source!I176</f>
        <v>5.4480000000000001E-2</v>
      </c>
      <c r="Q90" s="195">
        <f>Source!I374</f>
        <v>5.4480000000000001E-2</v>
      </c>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c r="CX90" s="195"/>
      <c r="CY90" s="195"/>
      <c r="CZ90" s="195"/>
      <c r="DA90" s="195"/>
      <c r="DB90" s="195"/>
      <c r="DC90" s="195"/>
      <c r="DD90" s="195"/>
      <c r="DE90" s="195"/>
      <c r="DF90" s="195"/>
      <c r="DG90" s="195"/>
      <c r="DH90" s="195"/>
      <c r="DI90" s="195"/>
      <c r="DJ90" s="195"/>
      <c r="DK90" s="195"/>
      <c r="DL90" s="195"/>
      <c r="DM90" s="195"/>
      <c r="DN90" s="195"/>
      <c r="DO90" s="195"/>
      <c r="DP90" s="195"/>
      <c r="DQ90" s="195"/>
      <c r="DR90" s="195"/>
      <c r="DS90" s="195"/>
      <c r="DT90" s="195"/>
      <c r="DU90" s="195"/>
      <c r="DV90" s="195"/>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row>
    <row r="91" spans="1:255" s="43" customFormat="1" ht="24" x14ac:dyDescent="0.2">
      <c r="A91" s="202">
        <v>73</v>
      </c>
      <c r="B91" s="203" t="s">
        <v>149</v>
      </c>
      <c r="C91" s="203" t="s">
        <v>150</v>
      </c>
      <c r="D91" s="203" t="s">
        <v>63</v>
      </c>
      <c r="E91" s="204">
        <f t="shared" si="6"/>
        <v>6.6349999999999992E-2</v>
      </c>
      <c r="F91" s="205">
        <f>ROUND( 20300.19 * 7.56, 2 )</f>
        <v>153469.44</v>
      </c>
      <c r="G91" s="205">
        <f t="shared" si="7"/>
        <v>10182.700000000001</v>
      </c>
      <c r="H91" s="206" t="s">
        <v>1461</v>
      </c>
      <c r="I91" s="206" t="s">
        <v>1447</v>
      </c>
      <c r="N91" s="195"/>
      <c r="O91" s="195">
        <f t="shared" si="8"/>
        <v>6.6349999999999992E-2</v>
      </c>
      <c r="P91" s="195">
        <f>Source!I86</f>
        <v>3.3000000000000002E-2</v>
      </c>
      <c r="Q91" s="195">
        <f>Source!I282</f>
        <v>3.3349999999999998E-2</v>
      </c>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c r="CB91" s="195"/>
      <c r="CC91" s="195"/>
      <c r="CD91" s="195"/>
      <c r="CE91" s="195"/>
      <c r="CF91" s="195"/>
      <c r="CG91" s="195"/>
      <c r="CH91" s="195"/>
      <c r="CI91" s="195"/>
      <c r="CJ91" s="195"/>
      <c r="CK91" s="195"/>
      <c r="CL91" s="195"/>
      <c r="CM91" s="195"/>
      <c r="CN91" s="195"/>
      <c r="CO91" s="195"/>
      <c r="CP91" s="195"/>
      <c r="CQ91" s="195"/>
      <c r="CR91" s="195"/>
      <c r="CS91" s="195"/>
      <c r="CT91" s="195"/>
      <c r="CU91" s="195"/>
      <c r="CV91" s="195"/>
      <c r="CW91" s="195"/>
      <c r="CX91" s="195"/>
      <c r="CY91" s="195"/>
      <c r="CZ91" s="195"/>
      <c r="DA91" s="195"/>
      <c r="DB91" s="195"/>
      <c r="DC91" s="195"/>
      <c r="DD91" s="195"/>
      <c r="DE91" s="195"/>
      <c r="DF91" s="195"/>
      <c r="DG91" s="195"/>
      <c r="DH91" s="195"/>
      <c r="DI91" s="195"/>
      <c r="DJ91" s="195"/>
      <c r="DK91" s="195"/>
      <c r="DL91" s="195"/>
      <c r="DM91" s="195"/>
      <c r="DN91" s="195"/>
      <c r="DO91" s="195"/>
      <c r="DP91" s="195"/>
      <c r="DQ91" s="195"/>
      <c r="DR91" s="195"/>
      <c r="DS91" s="195"/>
      <c r="DT91" s="195"/>
      <c r="DU91" s="195"/>
      <c r="DV91" s="195"/>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row>
    <row r="92" spans="1:255" s="43" customFormat="1" ht="24" x14ac:dyDescent="0.2">
      <c r="A92" s="202">
        <v>74</v>
      </c>
      <c r="B92" s="203" t="s">
        <v>210</v>
      </c>
      <c r="C92" s="203" t="s">
        <v>211</v>
      </c>
      <c r="D92" s="203" t="s">
        <v>63</v>
      </c>
      <c r="E92" s="204">
        <f t="shared" si="6"/>
        <v>3.7709999999999996E-3</v>
      </c>
      <c r="F92" s="205">
        <f>ROUND( 13260 * 7.56, 2 )</f>
        <v>100245.6</v>
      </c>
      <c r="G92" s="205">
        <f t="shared" si="7"/>
        <v>378.03</v>
      </c>
      <c r="H92" s="206" t="s">
        <v>1468</v>
      </c>
      <c r="I92" s="206" t="s">
        <v>1447</v>
      </c>
      <c r="N92" s="195"/>
      <c r="O92" s="195">
        <f t="shared" si="8"/>
        <v>3.7709999999999996E-3</v>
      </c>
      <c r="P92" s="195">
        <f>Source!I110</f>
        <v>1.4E-5</v>
      </c>
      <c r="Q92" s="195">
        <f>Source!I180</f>
        <v>2.5599999999999999E-4</v>
      </c>
      <c r="R92" s="195">
        <f>Source!I308</f>
        <v>1.4E-5</v>
      </c>
      <c r="S92" s="195">
        <f>Source!I378</f>
        <v>2.5599999999999999E-4</v>
      </c>
      <c r="T92" s="195">
        <f>Source!I465</f>
        <v>4.7600000000000002E-4</v>
      </c>
      <c r="U92" s="195">
        <f>Source!I522</f>
        <v>1.9599999999999999E-4</v>
      </c>
      <c r="V92" s="195">
        <f>Source!I571</f>
        <v>1.9989999999999999E-3</v>
      </c>
      <c r="W92" s="195">
        <f>Source!I652</f>
        <v>4.7600000000000002E-4</v>
      </c>
      <c r="X92" s="195">
        <f>Source!I709</f>
        <v>8.3999999999999995E-5</v>
      </c>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c r="CX92" s="195"/>
      <c r="CY92" s="195"/>
      <c r="CZ92" s="195"/>
      <c r="DA92" s="195"/>
      <c r="DB92" s="195"/>
      <c r="DC92" s="195"/>
      <c r="DD92" s="195"/>
      <c r="DE92" s="195"/>
      <c r="DF92" s="195"/>
      <c r="DG92" s="195"/>
      <c r="DH92" s="195"/>
      <c r="DI92" s="195"/>
      <c r="DJ92" s="195"/>
      <c r="DK92" s="195"/>
      <c r="DL92" s="195"/>
      <c r="DM92" s="195"/>
      <c r="DN92" s="195"/>
      <c r="DO92" s="195"/>
      <c r="DP92" s="195"/>
      <c r="DQ92" s="195"/>
      <c r="DR92" s="195"/>
      <c r="DS92" s="195"/>
      <c r="DT92" s="195"/>
      <c r="DU92" s="195"/>
      <c r="DV92" s="195"/>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row>
    <row r="93" spans="1:255" s="43" customFormat="1" ht="24" x14ac:dyDescent="0.2">
      <c r="A93" s="202">
        <v>75</v>
      </c>
      <c r="B93" s="203" t="s">
        <v>277</v>
      </c>
      <c r="C93" s="203" t="s">
        <v>278</v>
      </c>
      <c r="D93" s="203" t="s">
        <v>63</v>
      </c>
      <c r="E93" s="204">
        <f t="shared" si="6"/>
        <v>7.6759999999999995E-2</v>
      </c>
      <c r="F93" s="205">
        <f>ROUND( 12149.95 * 7.56, 2 )</f>
        <v>91853.62</v>
      </c>
      <c r="G93" s="205">
        <f t="shared" si="7"/>
        <v>7050.68</v>
      </c>
      <c r="H93" s="206" t="s">
        <v>1475</v>
      </c>
      <c r="I93" s="206" t="s">
        <v>1447</v>
      </c>
      <c r="N93" s="195"/>
      <c r="O93" s="195">
        <f t="shared" si="8"/>
        <v>7.6759999999999995E-2</v>
      </c>
      <c r="P93" s="195">
        <f>Source!I142</f>
        <v>3.8379999999999997E-2</v>
      </c>
      <c r="Q93" s="195">
        <f>Source!I340</f>
        <v>3.8379999999999997E-2</v>
      </c>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5"/>
      <c r="CL93" s="195"/>
      <c r="CM93" s="195"/>
      <c r="CN93" s="195"/>
      <c r="CO93" s="195"/>
      <c r="CP93" s="195"/>
      <c r="CQ93" s="195"/>
      <c r="CR93" s="195"/>
      <c r="CS93" s="195"/>
      <c r="CT93" s="195"/>
      <c r="CU93" s="195"/>
      <c r="CV93" s="195"/>
      <c r="CW93" s="195"/>
      <c r="CX93" s="195"/>
      <c r="CY93" s="195"/>
      <c r="CZ93" s="195"/>
      <c r="DA93" s="195"/>
      <c r="DB93" s="195"/>
      <c r="DC93" s="195"/>
      <c r="DD93" s="195"/>
      <c r="DE93" s="195"/>
      <c r="DF93" s="195"/>
      <c r="DG93" s="195"/>
      <c r="DH93" s="195"/>
      <c r="DI93" s="195"/>
      <c r="DJ93" s="195"/>
      <c r="DK93" s="195"/>
      <c r="DL93" s="195"/>
      <c r="DM93" s="195"/>
      <c r="DN93" s="195"/>
      <c r="DO93" s="195"/>
      <c r="DP93" s="195"/>
      <c r="DQ93" s="195"/>
      <c r="DR93" s="195"/>
      <c r="DS93" s="195"/>
      <c r="DT93" s="195"/>
      <c r="DU93" s="195"/>
      <c r="DV93" s="195"/>
      <c r="DW93" s="195"/>
      <c r="DX93" s="195"/>
      <c r="DY93" s="195"/>
      <c r="DZ93" s="195"/>
      <c r="EA93" s="195"/>
      <c r="EB93" s="195"/>
      <c r="EC93" s="195"/>
      <c r="ED93" s="195"/>
      <c r="EE93" s="195"/>
      <c r="EF93" s="195"/>
      <c r="EG93" s="195"/>
      <c r="EH93" s="195"/>
      <c r="EI93" s="195"/>
      <c r="EJ93" s="195"/>
      <c r="EK93" s="195"/>
      <c r="EL93" s="195"/>
      <c r="EM93" s="195"/>
      <c r="EN93" s="195"/>
      <c r="EO93" s="195"/>
      <c r="EP93" s="195"/>
      <c r="EQ93" s="195"/>
      <c r="ER93" s="195"/>
      <c r="ES93" s="195"/>
      <c r="ET93" s="195"/>
      <c r="EU93" s="195"/>
      <c r="EV93" s="195"/>
      <c r="EW93" s="195"/>
      <c r="EX93" s="195"/>
      <c r="EY93" s="195"/>
      <c r="EZ93" s="195"/>
      <c r="FA93" s="195"/>
      <c r="FB93" s="195"/>
      <c r="FC93" s="195"/>
      <c r="FD93" s="195"/>
      <c r="FE93" s="195"/>
      <c r="FF93" s="195"/>
      <c r="FG93" s="195"/>
      <c r="FH93" s="195"/>
      <c r="FI93" s="195"/>
      <c r="FJ93" s="195"/>
      <c r="FK93" s="195"/>
      <c r="FL93" s="195"/>
      <c r="FM93" s="195"/>
      <c r="FN93" s="195"/>
      <c r="FO93" s="195"/>
      <c r="FP93" s="195"/>
      <c r="FQ93" s="195"/>
      <c r="FR93" s="195"/>
      <c r="FS93" s="195"/>
      <c r="FT93" s="195"/>
      <c r="FU93" s="195"/>
      <c r="FV93" s="195"/>
      <c r="FW93" s="195"/>
      <c r="FX93" s="195"/>
      <c r="FY93" s="195"/>
      <c r="FZ93" s="195"/>
      <c r="GA93" s="195"/>
      <c r="GB93" s="195"/>
      <c r="GC93" s="195"/>
      <c r="GD93" s="195"/>
      <c r="GE93" s="195"/>
      <c r="GF93" s="195"/>
      <c r="GG93" s="195"/>
      <c r="GH93" s="195"/>
      <c r="GI93" s="195"/>
      <c r="GJ93" s="195"/>
      <c r="GK93" s="195"/>
      <c r="GL93" s="195"/>
      <c r="GM93" s="195"/>
      <c r="GN93" s="195"/>
      <c r="GO93" s="195"/>
      <c r="GP93" s="195"/>
      <c r="GQ93" s="195"/>
      <c r="GR93" s="195"/>
      <c r="GS93" s="195"/>
      <c r="GT93" s="195"/>
      <c r="GU93" s="195"/>
      <c r="GV93" s="195"/>
      <c r="GW93" s="195"/>
      <c r="GX93" s="195"/>
      <c r="GY93" s="195"/>
      <c r="GZ93" s="195"/>
      <c r="HA93" s="195"/>
      <c r="HB93" s="195"/>
      <c r="HC93" s="195"/>
      <c r="HD93" s="195"/>
      <c r="HE93" s="195"/>
      <c r="HF93" s="195"/>
      <c r="HG93" s="195"/>
      <c r="HH93" s="195"/>
      <c r="HI93" s="195"/>
      <c r="HJ93" s="195"/>
      <c r="HK93" s="195"/>
      <c r="HL93" s="195"/>
      <c r="HM93" s="195"/>
      <c r="HN93" s="195"/>
      <c r="HO93" s="195"/>
      <c r="HP93" s="195"/>
      <c r="HQ93" s="195"/>
      <c r="HR93" s="195"/>
      <c r="HS93" s="195"/>
      <c r="HT93" s="195"/>
      <c r="HU93" s="195"/>
      <c r="HV93" s="195"/>
      <c r="HW93" s="195"/>
      <c r="HX93" s="195"/>
      <c r="HY93" s="195"/>
      <c r="HZ93" s="195"/>
      <c r="IA93" s="195"/>
      <c r="IB93" s="195"/>
      <c r="IC93" s="195"/>
      <c r="ID93" s="195"/>
      <c r="IE93" s="195"/>
      <c r="IF93" s="195"/>
      <c r="IG93" s="195"/>
      <c r="IH93" s="195"/>
      <c r="II93" s="195"/>
      <c r="IJ93" s="195"/>
      <c r="IK93" s="195"/>
      <c r="IL93" s="195"/>
      <c r="IM93" s="195"/>
      <c r="IN93" s="195"/>
      <c r="IO93" s="195"/>
      <c r="IP93" s="195"/>
      <c r="IQ93" s="195"/>
      <c r="IR93" s="195"/>
      <c r="IS93" s="195"/>
      <c r="IT93" s="195"/>
      <c r="IU93" s="195"/>
    </row>
    <row r="94" spans="1:255" s="43" customFormat="1" ht="24" x14ac:dyDescent="0.2">
      <c r="A94" s="202">
        <v>76</v>
      </c>
      <c r="B94" s="203" t="s">
        <v>665</v>
      </c>
      <c r="C94" s="203" t="s">
        <v>666</v>
      </c>
      <c r="D94" s="203" t="s">
        <v>661</v>
      </c>
      <c r="E94" s="204">
        <f t="shared" si="6"/>
        <v>15.407999999999999</v>
      </c>
      <c r="F94" s="205">
        <f>ROUND( 158.22 * 7.56, 2 )</f>
        <v>1196.1400000000001</v>
      </c>
      <c r="G94" s="205">
        <f t="shared" si="7"/>
        <v>18430.13</v>
      </c>
      <c r="H94" s="206" t="s">
        <v>1503</v>
      </c>
      <c r="I94" s="206" t="s">
        <v>1447</v>
      </c>
      <c r="N94" s="195"/>
      <c r="O94" s="195">
        <f t="shared" si="8"/>
        <v>15.407999999999999</v>
      </c>
      <c r="P94" s="195">
        <f>Source!I508</f>
        <v>7.7039999999999997</v>
      </c>
      <c r="Q94" s="195">
        <f>Source!I695</f>
        <v>7.7039999999999997</v>
      </c>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c r="CX94" s="195"/>
      <c r="CY94" s="195"/>
      <c r="CZ94" s="195"/>
      <c r="DA94" s="195"/>
      <c r="DB94" s="195"/>
      <c r="DC94" s="195"/>
      <c r="DD94" s="195"/>
      <c r="DE94" s="195"/>
      <c r="DF94" s="195"/>
      <c r="DG94" s="195"/>
      <c r="DH94" s="195"/>
      <c r="DI94" s="195"/>
      <c r="DJ94" s="195"/>
      <c r="DK94" s="195"/>
      <c r="DL94" s="195"/>
      <c r="DM94" s="195"/>
      <c r="DN94" s="195"/>
      <c r="DO94" s="195"/>
      <c r="DP94" s="195"/>
      <c r="DQ94" s="195"/>
      <c r="DR94" s="195"/>
      <c r="DS94" s="195"/>
      <c r="DT94" s="195"/>
      <c r="DU94" s="195"/>
      <c r="DV94" s="195"/>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row>
    <row r="95" spans="1:255" s="43" customFormat="1" ht="24" x14ac:dyDescent="0.2">
      <c r="A95" s="202">
        <v>77</v>
      </c>
      <c r="B95" s="203" t="s">
        <v>735</v>
      </c>
      <c r="C95" s="203" t="s">
        <v>736</v>
      </c>
      <c r="D95" s="203" t="s">
        <v>300</v>
      </c>
      <c r="E95" s="204">
        <f t="shared" si="6"/>
        <v>32.5</v>
      </c>
      <c r="F95" s="205">
        <f>ROUND( 3.56 * 7.56, 2 )</f>
        <v>26.91</v>
      </c>
      <c r="G95" s="205">
        <f t="shared" si="7"/>
        <v>874.58</v>
      </c>
      <c r="H95" s="206" t="s">
        <v>1509</v>
      </c>
      <c r="I95" s="206" t="s">
        <v>1447</v>
      </c>
      <c r="N95" s="195"/>
      <c r="O95" s="195">
        <f t="shared" si="8"/>
        <v>32.5</v>
      </c>
      <c r="P95" s="195">
        <f>Source!I546</f>
        <v>20</v>
      </c>
      <c r="Q95" s="195">
        <f>Source!I733</f>
        <v>12.5</v>
      </c>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c r="CX95" s="195"/>
      <c r="CY95" s="195"/>
      <c r="CZ95" s="195"/>
      <c r="DA95" s="195"/>
      <c r="DB95" s="195"/>
      <c r="DC95" s="195"/>
      <c r="DD95" s="195"/>
      <c r="DE95" s="195"/>
      <c r="DF95" s="195"/>
      <c r="DG95" s="195"/>
      <c r="DH95" s="195"/>
      <c r="DI95" s="195"/>
      <c r="DJ95" s="195"/>
      <c r="DK95" s="195"/>
      <c r="DL95" s="195"/>
      <c r="DM95" s="195"/>
      <c r="DN95" s="195"/>
      <c r="DO95" s="195"/>
      <c r="DP95" s="195"/>
      <c r="DQ95" s="195"/>
      <c r="DR95" s="195"/>
      <c r="DS95" s="195"/>
      <c r="DT95" s="195"/>
      <c r="DU95" s="195"/>
      <c r="DV95" s="195"/>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row>
    <row r="96" spans="1:255" s="43" customFormat="1" ht="36" x14ac:dyDescent="0.2">
      <c r="A96" s="202">
        <v>78</v>
      </c>
      <c r="B96" s="203" t="s">
        <v>135</v>
      </c>
      <c r="C96" s="203" t="s">
        <v>136</v>
      </c>
      <c r="D96" s="203" t="s">
        <v>63</v>
      </c>
      <c r="E96" s="204">
        <f t="shared" si="6"/>
        <v>0.312975</v>
      </c>
      <c r="F96" s="205">
        <f>ROUND( 916.28 * 7.56, 2 )</f>
        <v>6927.08</v>
      </c>
      <c r="G96" s="205">
        <f t="shared" si="7"/>
        <v>2168</v>
      </c>
      <c r="H96" s="206" t="s">
        <v>1459</v>
      </c>
      <c r="I96" s="206" t="s">
        <v>1447</v>
      </c>
      <c r="N96" s="195"/>
      <c r="O96" s="195">
        <f t="shared" si="8"/>
        <v>0.312975</v>
      </c>
      <c r="P96" s="195">
        <f>Source!I80</f>
        <v>0.151425</v>
      </c>
      <c r="Q96" s="195">
        <f>Source!I274</f>
        <v>0.16155</v>
      </c>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c r="CX96" s="195"/>
      <c r="CY96" s="195"/>
      <c r="CZ96" s="195"/>
      <c r="DA96" s="195"/>
      <c r="DB96" s="195"/>
      <c r="DC96" s="195"/>
      <c r="DD96" s="195"/>
      <c r="DE96" s="195"/>
      <c r="DF96" s="195"/>
      <c r="DG96" s="195"/>
      <c r="DH96" s="195"/>
      <c r="DI96" s="195"/>
      <c r="DJ96" s="195"/>
      <c r="DK96" s="195"/>
      <c r="DL96" s="195"/>
      <c r="DM96" s="195"/>
      <c r="DN96" s="195"/>
      <c r="DO96" s="195"/>
      <c r="DP96" s="195"/>
      <c r="DQ96" s="195"/>
      <c r="DR96" s="195"/>
      <c r="DS96" s="195"/>
      <c r="DT96" s="195"/>
      <c r="DU96" s="195"/>
      <c r="DV96" s="195"/>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row>
    <row r="97" spans="1:255" s="43" customFormat="1" ht="36" x14ac:dyDescent="0.2">
      <c r="A97" s="202">
        <v>79</v>
      </c>
      <c r="B97" s="203" t="s">
        <v>649</v>
      </c>
      <c r="C97" s="203" t="s">
        <v>650</v>
      </c>
      <c r="D97" s="203" t="s">
        <v>300</v>
      </c>
      <c r="E97" s="204">
        <f t="shared" si="6"/>
        <v>862</v>
      </c>
      <c r="F97" s="205">
        <f>ROUND( 0.88 * 7.56, 2 )</f>
        <v>6.65</v>
      </c>
      <c r="G97" s="205">
        <f t="shared" si="7"/>
        <v>5732.3</v>
      </c>
      <c r="H97" s="206" t="s">
        <v>1500</v>
      </c>
      <c r="I97" s="206" t="s">
        <v>1447</v>
      </c>
      <c r="N97" s="195"/>
      <c r="O97" s="195">
        <f t="shared" si="8"/>
        <v>862</v>
      </c>
      <c r="P97" s="195">
        <f>Source!I502</f>
        <v>431</v>
      </c>
      <c r="Q97" s="195">
        <f>Source!I689</f>
        <v>431</v>
      </c>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row>
    <row r="98" spans="1:255" s="43" customFormat="1" ht="24" x14ac:dyDescent="0.2">
      <c r="A98" s="202">
        <v>80</v>
      </c>
      <c r="B98" s="203" t="s">
        <v>654</v>
      </c>
      <c r="C98" s="203" t="s">
        <v>655</v>
      </c>
      <c r="D98" s="203" t="s">
        <v>300</v>
      </c>
      <c r="E98" s="204">
        <f t="shared" si="6"/>
        <v>222</v>
      </c>
      <c r="F98" s="205">
        <f>ROUND( 4.32 * 7.56, 2 )</f>
        <v>32.659999999999997</v>
      </c>
      <c r="G98" s="205">
        <f t="shared" si="7"/>
        <v>7250.52</v>
      </c>
      <c r="H98" s="206" t="s">
        <v>1501</v>
      </c>
      <c r="I98" s="206" t="s">
        <v>1447</v>
      </c>
      <c r="N98" s="195"/>
      <c r="O98" s="195">
        <f t="shared" si="8"/>
        <v>222</v>
      </c>
      <c r="P98" s="195">
        <f>Source!I504</f>
        <v>111</v>
      </c>
      <c r="Q98" s="195">
        <f>Source!I691</f>
        <v>111</v>
      </c>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row>
    <row r="99" spans="1:255" s="43" customFormat="1" ht="24" x14ac:dyDescent="0.2">
      <c r="A99" s="202">
        <v>81</v>
      </c>
      <c r="B99" s="203" t="s">
        <v>89</v>
      </c>
      <c r="C99" s="203" t="s">
        <v>90</v>
      </c>
      <c r="D99" s="203" t="s">
        <v>63</v>
      </c>
      <c r="E99" s="204">
        <f t="shared" si="6"/>
        <v>0.210339</v>
      </c>
      <c r="F99" s="205">
        <f>ROUND( 25257.14 * 7.56, 2 )</f>
        <v>190943.98</v>
      </c>
      <c r="G99" s="205">
        <f t="shared" si="7"/>
        <v>40162.97</v>
      </c>
      <c r="H99" s="206" t="s">
        <v>1454</v>
      </c>
      <c r="I99" s="206" t="s">
        <v>1447</v>
      </c>
      <c r="N99" s="195"/>
      <c r="O99" s="195">
        <f t="shared" si="8"/>
        <v>0.210339</v>
      </c>
      <c r="P99" s="195">
        <f>Source!I53</f>
        <v>2.7000000000000001E-3</v>
      </c>
      <c r="Q99" s="195">
        <f>Source!I65</f>
        <v>1.2999999999999999E-3</v>
      </c>
      <c r="R99" s="195">
        <f>Source!I104</f>
        <v>9.2000000000000003E-4</v>
      </c>
      <c r="S99" s="195">
        <f>Source!I126</f>
        <v>9.8799999999999995E-4</v>
      </c>
      <c r="T99" s="195">
        <f>Source!I136</f>
        <v>1.6919999999999999E-3</v>
      </c>
      <c r="U99" s="195">
        <f>Source!I152</f>
        <v>7.2999999999999999E-5</v>
      </c>
      <c r="V99" s="195">
        <f>Source!I166</f>
        <v>1.9599999999999999E-4</v>
      </c>
      <c r="W99" s="195">
        <f>Source!I247</f>
        <v>3.0000000000000001E-3</v>
      </c>
      <c r="X99" s="195">
        <f>Source!I259</f>
        <v>1.5E-3</v>
      </c>
      <c r="Y99" s="195">
        <f>Source!I302</f>
        <v>9.2000000000000003E-4</v>
      </c>
      <c r="Z99" s="195">
        <f>Source!I324</f>
        <v>9.8799999999999995E-4</v>
      </c>
      <c r="AA99" s="195">
        <f>Source!I334</f>
        <v>1.6919999999999999E-3</v>
      </c>
      <c r="AB99" s="195">
        <f>Source!I350</f>
        <v>7.2999999999999999E-5</v>
      </c>
      <c r="AC99" s="195">
        <f>Source!I364</f>
        <v>1.9599999999999999E-4</v>
      </c>
      <c r="AD99" s="195">
        <f>Source!I461</f>
        <v>1.9959999999999999E-2</v>
      </c>
      <c r="AE99" s="195">
        <f>Source!I488</f>
        <v>7.1176000000000003E-2</v>
      </c>
      <c r="AF99" s="195">
        <f>Source!I512</f>
        <v>8.3599999999999994E-3</v>
      </c>
      <c r="AG99" s="195">
        <f>Source!I557</f>
        <v>6.8599999999999998E-4</v>
      </c>
      <c r="AH99" s="195">
        <f>Source!I648</f>
        <v>1.9E-2</v>
      </c>
      <c r="AI99" s="195">
        <f>Source!I675</f>
        <v>7.1176000000000003E-2</v>
      </c>
      <c r="AJ99" s="195">
        <f>Source!I699</f>
        <v>3.7429999999999998E-3</v>
      </c>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c r="CX99" s="195"/>
      <c r="CY99" s="195"/>
      <c r="CZ99" s="195"/>
      <c r="DA99" s="195"/>
      <c r="DB99" s="195"/>
      <c r="DC99" s="195"/>
      <c r="DD99" s="195"/>
      <c r="DE99" s="195"/>
      <c r="DF99" s="195"/>
      <c r="DG99" s="195"/>
      <c r="DH99" s="195"/>
      <c r="DI99" s="195"/>
      <c r="DJ99" s="195"/>
      <c r="DK99" s="195"/>
      <c r="DL99" s="195"/>
      <c r="DM99" s="195"/>
      <c r="DN99" s="195"/>
      <c r="DO99" s="195"/>
      <c r="DP99" s="195"/>
      <c r="DQ99" s="195"/>
      <c r="DR99" s="195"/>
      <c r="DS99" s="195"/>
      <c r="DT99" s="195"/>
      <c r="DU99" s="195"/>
      <c r="DV99" s="195"/>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row>
    <row r="100" spans="1:255" s="43" customFormat="1" ht="24" x14ac:dyDescent="0.2">
      <c r="A100" s="202">
        <v>82</v>
      </c>
      <c r="B100" s="203" t="s">
        <v>140</v>
      </c>
      <c r="C100" s="203" t="s">
        <v>141</v>
      </c>
      <c r="D100" s="203" t="s">
        <v>63</v>
      </c>
      <c r="E100" s="204">
        <f t="shared" si="6"/>
        <v>4.1730000000000003E-2</v>
      </c>
      <c r="F100" s="205">
        <f>ROUND( 25257.14 * 7.56, 2 )</f>
        <v>190943.98</v>
      </c>
      <c r="G100" s="205">
        <f t="shared" si="7"/>
        <v>7968.09</v>
      </c>
      <c r="H100" s="206" t="s">
        <v>1454</v>
      </c>
      <c r="I100" s="206" t="s">
        <v>1447</v>
      </c>
      <c r="N100" s="195"/>
      <c r="O100" s="195">
        <f t="shared" si="8"/>
        <v>4.1730000000000003E-2</v>
      </c>
      <c r="P100" s="195">
        <f>Source!I82</f>
        <v>2.019E-2</v>
      </c>
      <c r="Q100" s="195">
        <f>Source!I276</f>
        <v>2.154E-2</v>
      </c>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c r="CX100" s="195"/>
      <c r="CY100" s="195"/>
      <c r="CZ100" s="195"/>
      <c r="DA100" s="195"/>
      <c r="DB100" s="195"/>
      <c r="DC100" s="195"/>
      <c r="DD100" s="195"/>
      <c r="DE100" s="195"/>
      <c r="DF100" s="195"/>
      <c r="DG100" s="195"/>
      <c r="DH100" s="195"/>
      <c r="DI100" s="195"/>
      <c r="DJ100" s="195"/>
      <c r="DK100" s="195"/>
      <c r="DL100" s="195"/>
      <c r="DM100" s="195"/>
      <c r="DN100" s="195"/>
      <c r="DO100" s="195"/>
      <c r="DP100" s="195"/>
      <c r="DQ100" s="195"/>
      <c r="DR100" s="195"/>
      <c r="DS100" s="195"/>
      <c r="DT100" s="195"/>
      <c r="DU100" s="195"/>
      <c r="DV100" s="195"/>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row>
    <row r="101" spans="1:255" s="43" customFormat="1" ht="24" x14ac:dyDescent="0.2">
      <c r="A101" s="202">
        <v>83</v>
      </c>
      <c r="B101" s="203" t="s">
        <v>176</v>
      </c>
      <c r="C101" s="203" t="s">
        <v>177</v>
      </c>
      <c r="D101" s="203" t="s">
        <v>63</v>
      </c>
      <c r="E101" s="204">
        <f t="shared" si="6"/>
        <v>0.11537599999999998</v>
      </c>
      <c r="F101" s="205">
        <f>ROUND( 17403.57 * 7.56, 2 )</f>
        <v>131570.99</v>
      </c>
      <c r="G101" s="205">
        <f t="shared" si="7"/>
        <v>15180.13</v>
      </c>
      <c r="H101" s="206" t="s">
        <v>1464</v>
      </c>
      <c r="I101" s="206" t="s">
        <v>1447</v>
      </c>
      <c r="N101" s="195"/>
      <c r="O101" s="195">
        <f t="shared" si="8"/>
        <v>0.11537599999999998</v>
      </c>
      <c r="P101" s="195">
        <f>Source!I96</f>
        <v>3.0995999999999999E-2</v>
      </c>
      <c r="Q101" s="195">
        <f>Source!I112</f>
        <v>1.9000000000000001E-4</v>
      </c>
      <c r="R101" s="195">
        <f>Source!I182</f>
        <v>3.4689999999999999E-3</v>
      </c>
      <c r="S101" s="195">
        <f>Source!I294</f>
        <v>3.3210000000000003E-2</v>
      </c>
      <c r="T101" s="195">
        <f>Source!I310</f>
        <v>1.9000000000000001E-4</v>
      </c>
      <c r="U101" s="195">
        <f>Source!I380</f>
        <v>3.4689999999999999E-3</v>
      </c>
      <c r="V101" s="195">
        <f>Source!I467</f>
        <v>6.4599999999999987E-3</v>
      </c>
      <c r="W101" s="195">
        <f>Source!I524</f>
        <v>2.66E-3</v>
      </c>
      <c r="X101" s="195">
        <f>Source!I573</f>
        <v>2.7131999999999996E-2</v>
      </c>
      <c r="Y101" s="195">
        <f>Source!I654</f>
        <v>6.4599999999999987E-3</v>
      </c>
      <c r="Z101" s="195">
        <f>Source!I711</f>
        <v>1.14E-3</v>
      </c>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c r="CX101" s="195"/>
      <c r="CY101" s="195"/>
      <c r="CZ101" s="195"/>
      <c r="DA101" s="195"/>
      <c r="DB101" s="195"/>
      <c r="DC101" s="195"/>
      <c r="DD101" s="195"/>
      <c r="DE101" s="195"/>
      <c r="DF101" s="195"/>
      <c r="DG101" s="195"/>
      <c r="DH101" s="195"/>
      <c r="DI101" s="195"/>
      <c r="DJ101" s="195"/>
      <c r="DK101" s="195"/>
      <c r="DL101" s="195"/>
      <c r="DM101" s="195"/>
      <c r="DN101" s="195"/>
      <c r="DO101" s="195"/>
      <c r="DP101" s="195"/>
      <c r="DQ101" s="195"/>
      <c r="DR101" s="195"/>
      <c r="DS101" s="195"/>
      <c r="DT101" s="195"/>
      <c r="DU101" s="195"/>
      <c r="DV101" s="195"/>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row>
    <row r="102" spans="1:255" x14ac:dyDescent="0.2">
      <c r="A102" s="198"/>
      <c r="B102" s="198"/>
      <c r="C102" s="199" t="s">
        <v>842</v>
      </c>
      <c r="D102" s="198"/>
      <c r="E102" s="198"/>
      <c r="F102" s="198"/>
      <c r="G102" s="200">
        <f>ROUND(SUM(G19:G101),2)</f>
        <v>8313272.6100000003</v>
      </c>
      <c r="H102" s="198"/>
      <c r="I102" s="198"/>
      <c r="J102" s="23"/>
      <c r="K102" s="23"/>
      <c r="L102" s="23"/>
      <c r="M102" s="188">
        <f>G102</f>
        <v>8313272.6100000003</v>
      </c>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row>
    <row r="104" spans="1:255" x14ac:dyDescent="0.2">
      <c r="C104" s="196" t="s">
        <v>400</v>
      </c>
      <c r="G104" s="197">
        <f>ROUND(SUM(M18:M104),2)</f>
        <v>8313272.6100000003</v>
      </c>
    </row>
    <row r="107" spans="1:255" x14ac:dyDescent="0.2">
      <c r="A107" s="183" t="s">
        <v>1201</v>
      </c>
      <c r="B107" s="183"/>
      <c r="C107" s="189" t="s">
        <v>1411</v>
      </c>
      <c r="D107" s="184"/>
      <c r="E107" s="184"/>
      <c r="F107" s="311" t="s">
        <v>1412</v>
      </c>
      <c r="G107" s="311"/>
      <c r="BY107" s="185" t="str">
        <f>C107</f>
        <v>Руководитель ПТС ООО "ОСУ-2"</v>
      </c>
      <c r="BZ107" s="185" t="str">
        <f>F107</f>
        <v>Когтев В.И.</v>
      </c>
      <c r="IU107" s="23"/>
    </row>
    <row r="108" spans="1:255" s="208" customFormat="1" ht="11.25" x14ac:dyDescent="0.2">
      <c r="A108" s="207"/>
      <c r="B108" s="207"/>
      <c r="C108" s="312" t="s">
        <v>1407</v>
      </c>
      <c r="D108" s="312"/>
      <c r="E108" s="312"/>
      <c r="F108" s="312" t="s">
        <v>1408</v>
      </c>
      <c r="G108" s="312"/>
    </row>
    <row r="109" spans="1:255" x14ac:dyDescent="0.2">
      <c r="A109" s="18"/>
      <c r="B109" s="18"/>
      <c r="C109" s="18"/>
      <c r="D109" s="11"/>
      <c r="E109" s="18"/>
      <c r="F109" s="18"/>
      <c r="G109" s="18"/>
    </row>
    <row r="110" spans="1:255" ht="22.5" x14ac:dyDescent="0.2">
      <c r="A110" s="183" t="s">
        <v>1413</v>
      </c>
      <c r="B110" s="183"/>
      <c r="C110" s="189" t="s">
        <v>1422</v>
      </c>
      <c r="D110" s="184"/>
      <c r="E110" s="184"/>
      <c r="F110" s="311" t="s">
        <v>1415</v>
      </c>
      <c r="G110" s="311"/>
      <c r="BY110" s="185" t="str">
        <f>C110</f>
        <v>Ведущий инженер-сметчик СРС ООО "ОДСК"</v>
      </c>
      <c r="BZ110" s="185" t="str">
        <f>F110</f>
        <v>Зимарина О.Ю.</v>
      </c>
      <c r="IU110" s="23"/>
    </row>
    <row r="111" spans="1:255" s="208" customFormat="1" ht="11.25" x14ac:dyDescent="0.2">
      <c r="A111" s="207"/>
      <c r="B111" s="207"/>
      <c r="C111" s="312" t="s">
        <v>1407</v>
      </c>
      <c r="D111" s="312"/>
      <c r="E111" s="312"/>
      <c r="F111" s="312" t="s">
        <v>1408</v>
      </c>
      <c r="G111" s="312"/>
    </row>
    <row r="112" spans="1:255" x14ac:dyDescent="0.2">
      <c r="A112" s="18"/>
      <c r="B112" s="18"/>
      <c r="C112" s="18"/>
      <c r="D112" s="11"/>
      <c r="E112" s="18"/>
      <c r="F112" s="18"/>
      <c r="G112" s="18"/>
    </row>
    <row r="113" spans="1:255" ht="22.5" x14ac:dyDescent="0.2">
      <c r="A113" s="183" t="s">
        <v>1416</v>
      </c>
      <c r="B113" s="183"/>
      <c r="C113" s="189" t="s">
        <v>1417</v>
      </c>
      <c r="D113" s="184"/>
      <c r="E113" s="184"/>
      <c r="F113" s="311" t="s">
        <v>1418</v>
      </c>
      <c r="G113" s="311"/>
      <c r="BY113" s="185" t="str">
        <f>C113</f>
        <v>Главный инженер-сметчик СРС ООО "ОДСК"</v>
      </c>
      <c r="BZ113" s="185" t="str">
        <f>F113</f>
        <v>Полшведкина А.Н.</v>
      </c>
      <c r="IU113" s="23"/>
    </row>
    <row r="114" spans="1:255" s="208" customFormat="1" ht="11.25" x14ac:dyDescent="0.2">
      <c r="A114" s="207"/>
      <c r="B114" s="207"/>
      <c r="C114" s="312" t="s">
        <v>1407</v>
      </c>
      <c r="D114" s="312"/>
      <c r="E114" s="312"/>
      <c r="F114" s="312" t="s">
        <v>1408</v>
      </c>
      <c r="G114" s="312"/>
    </row>
    <row r="115" spans="1:255" x14ac:dyDescent="0.2">
      <c r="A115" s="18"/>
      <c r="B115" s="18"/>
      <c r="C115" s="18"/>
      <c r="D115" s="11"/>
      <c r="E115" s="18"/>
      <c r="F115" s="18"/>
      <c r="G115" s="18"/>
    </row>
  </sheetData>
  <sortState ref="A19:IU101">
    <sortCondition ref="C19"/>
    <sortCondition ref="D19"/>
  </sortState>
  <mergeCells count="18">
    <mergeCell ref="F110:G110"/>
    <mergeCell ref="C111:E111"/>
    <mergeCell ref="F111:G111"/>
    <mergeCell ref="F113:G113"/>
    <mergeCell ref="C114:E114"/>
    <mergeCell ref="F114:G114"/>
    <mergeCell ref="A8:G8"/>
    <mergeCell ref="A9:G9"/>
    <mergeCell ref="B10:G10"/>
    <mergeCell ref="F107:G107"/>
    <mergeCell ref="C108:E108"/>
    <mergeCell ref="F108:G108"/>
    <mergeCell ref="A7:G7"/>
    <mergeCell ref="A1:G1"/>
    <mergeCell ref="C3:G3"/>
    <mergeCell ref="C4:G4"/>
    <mergeCell ref="C5:G5"/>
    <mergeCell ref="A6:G6"/>
  </mergeCells>
  <pageMargins left="0.7" right="0.7" top="0.75" bottom="0.75" header="0.3" footer="0.3"/>
  <pageSetup paperSize="9" orientation="portrait" r:id="rId1"/>
  <headerFooter>
    <oddFooter>&amp;R&amp;P</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55"/>
  <sheetViews>
    <sheetView tabSelected="1" topLeftCell="A103" zoomScale="90" zoomScaleNormal="90" workbookViewId="0">
      <selection activeCell="B107" sqref="B107:E115"/>
    </sheetView>
  </sheetViews>
  <sheetFormatPr defaultRowHeight="12.75" outlineLevelRow="1" x14ac:dyDescent="0.2"/>
  <cols>
    <col min="1" max="1" width="4.7109375" customWidth="1"/>
    <col min="2" max="2" width="16.7109375" customWidth="1"/>
    <col min="3" max="3" width="51.7109375" customWidth="1"/>
    <col min="4" max="4" width="9.7109375" customWidth="1"/>
    <col min="5" max="5" width="7.7109375" customWidth="1"/>
    <col min="14" max="67" width="0" hidden="1" customWidth="1"/>
    <col min="68" max="69" width="52.7109375" hidden="1" customWidth="1"/>
    <col min="70" max="70" width="88.7109375" hidden="1" customWidth="1"/>
    <col min="71" max="72" width="108.7109375" hidden="1" customWidth="1"/>
    <col min="73" max="73" width="21.7109375" hidden="1" customWidth="1"/>
    <col min="74" max="74" width="88.7109375" hidden="1" customWidth="1"/>
    <col min="75" max="75" width="52.7109375" hidden="1" customWidth="1"/>
    <col min="76" max="76" width="21.7109375" hidden="1" customWidth="1"/>
    <col min="77" max="254" width="0" hidden="1" customWidth="1"/>
  </cols>
  <sheetData>
    <row r="1" spans="1:7" s="229" customFormat="1" ht="13.5" x14ac:dyDescent="0.25">
      <c r="A1" s="227"/>
      <c r="B1" s="227"/>
      <c r="C1" s="228"/>
      <c r="D1" s="228"/>
      <c r="E1" s="325" t="s">
        <v>1655</v>
      </c>
      <c r="F1" s="325"/>
      <c r="G1" s="325"/>
    </row>
    <row r="2" spans="1:7" s="229" customFormat="1" ht="16.5" customHeight="1" x14ac:dyDescent="0.25">
      <c r="A2" s="227"/>
      <c r="B2" s="227"/>
      <c r="C2" s="228"/>
      <c r="D2" s="228"/>
      <c r="E2" s="319" t="s">
        <v>1656</v>
      </c>
      <c r="F2" s="319"/>
      <c r="G2" s="319"/>
    </row>
    <row r="3" spans="1:7" s="229" customFormat="1" ht="16.5" customHeight="1" x14ac:dyDescent="0.25">
      <c r="A3" s="227"/>
      <c r="B3" s="227"/>
      <c r="C3" s="228"/>
      <c r="D3" s="228"/>
      <c r="E3" s="230"/>
      <c r="F3" s="231"/>
      <c r="G3" s="232" t="s">
        <v>1657</v>
      </c>
    </row>
    <row r="4" spans="1:7" s="229" customFormat="1" ht="13.5" x14ac:dyDescent="0.25">
      <c r="A4" s="227"/>
      <c r="B4" s="227"/>
      <c r="C4" s="228"/>
      <c r="D4" s="228"/>
      <c r="E4" s="233"/>
      <c r="F4" s="234"/>
      <c r="G4" s="232"/>
    </row>
    <row r="5" spans="1:7" s="229" customFormat="1" ht="13.5" x14ac:dyDescent="0.25">
      <c r="C5" s="235"/>
      <c r="D5" s="235"/>
      <c r="E5" s="236"/>
      <c r="F5" s="237"/>
      <c r="G5" s="238"/>
    </row>
    <row r="6" spans="1:7" s="229" customFormat="1" ht="13.5" x14ac:dyDescent="0.25">
      <c r="A6" s="320" t="s">
        <v>1658</v>
      </c>
      <c r="B6" s="320"/>
      <c r="C6" s="320"/>
      <c r="D6" s="320"/>
      <c r="E6" s="320"/>
      <c r="F6" s="320"/>
      <c r="G6" s="320"/>
    </row>
    <row r="7" spans="1:7" s="229" customFormat="1" ht="13.5" x14ac:dyDescent="0.25">
      <c r="A7" s="239"/>
      <c r="B7" s="239"/>
      <c r="C7" s="240"/>
      <c r="D7" s="240"/>
      <c r="E7" s="240"/>
      <c r="F7" s="318"/>
      <c r="G7" s="318"/>
    </row>
    <row r="8" spans="1:7" s="229" customFormat="1" ht="13.5" x14ac:dyDescent="0.25">
      <c r="A8" s="241" t="s">
        <v>1204</v>
      </c>
      <c r="B8" s="242"/>
      <c r="C8" s="242"/>
      <c r="D8" s="242"/>
      <c r="E8" s="242"/>
      <c r="F8" s="243"/>
      <c r="G8" s="244"/>
    </row>
    <row r="9" spans="1:7" s="229" customFormat="1" ht="39.75" customHeight="1" x14ac:dyDescent="0.25">
      <c r="A9" s="321" t="s">
        <v>1662</v>
      </c>
      <c r="B9" s="321"/>
      <c r="C9" s="321"/>
      <c r="D9" s="321"/>
      <c r="E9" s="321"/>
      <c r="F9" s="321"/>
      <c r="G9" s="321"/>
    </row>
    <row r="10" spans="1:7" s="229" customFormat="1" ht="27" customHeight="1" x14ac:dyDescent="0.25">
      <c r="A10" s="322" t="s">
        <v>1659</v>
      </c>
      <c r="B10" s="322"/>
      <c r="C10" s="322"/>
      <c r="D10" s="322"/>
      <c r="E10" s="322"/>
      <c r="F10" s="322"/>
      <c r="G10" s="322"/>
    </row>
    <row r="11" spans="1:7" s="229" customFormat="1" ht="13.5" hidden="1" x14ac:dyDescent="0.25">
      <c r="A11" s="245"/>
      <c r="B11" s="245"/>
      <c r="C11" s="323"/>
      <c r="D11" s="323"/>
      <c r="E11" s="323"/>
      <c r="F11" s="243"/>
      <c r="G11" s="243"/>
    </row>
    <row r="12" spans="1:7" s="229" customFormat="1" ht="13.5" hidden="1" x14ac:dyDescent="0.25">
      <c r="A12" s="245"/>
      <c r="B12" s="245"/>
      <c r="C12" s="246"/>
      <c r="D12" s="246"/>
      <c r="E12" s="246"/>
      <c r="F12" s="243"/>
      <c r="G12" s="243"/>
    </row>
    <row r="13" spans="1:7" s="248" customFormat="1" ht="13.5" x14ac:dyDescent="0.25">
      <c r="A13" s="245"/>
      <c r="B13" s="247"/>
      <c r="C13" s="324" t="s">
        <v>1660</v>
      </c>
      <c r="D13" s="324"/>
      <c r="E13" s="324"/>
      <c r="F13" s="324"/>
      <c r="G13" s="324"/>
    </row>
    <row r="14" spans="1:7" s="248" customFormat="1" ht="13.5" x14ac:dyDescent="0.25">
      <c r="A14" s="245"/>
      <c r="B14" s="247"/>
      <c r="C14" s="250" t="s">
        <v>1661</v>
      </c>
      <c r="D14" s="250"/>
      <c r="E14" s="250"/>
      <c r="F14" s="249"/>
      <c r="G14" s="249"/>
    </row>
    <row r="15" spans="1:7" outlineLevel="1" x14ac:dyDescent="0.2">
      <c r="A15" s="16"/>
    </row>
    <row r="16" spans="1:7" ht="14.25" customHeight="1" outlineLevel="1" thickBot="1" x14ac:dyDescent="0.25">
      <c r="A16" s="16"/>
    </row>
    <row r="17" spans="1:253" ht="12.75" customHeight="1" x14ac:dyDescent="0.2">
      <c r="A17" s="327" t="s">
        <v>1235</v>
      </c>
      <c r="B17" s="329" t="s">
        <v>1236</v>
      </c>
      <c r="C17" s="329" t="s">
        <v>1237</v>
      </c>
      <c r="D17" s="329" t="s">
        <v>1238</v>
      </c>
      <c r="E17" s="331" t="s">
        <v>1239</v>
      </c>
    </row>
    <row r="18" spans="1:253" x14ac:dyDescent="0.2">
      <c r="A18" s="328"/>
      <c r="B18" s="330"/>
      <c r="C18" s="330"/>
      <c r="D18" s="330"/>
      <c r="E18" s="332"/>
    </row>
    <row r="19" spans="1:253" x14ac:dyDescent="0.2">
      <c r="A19" s="328"/>
      <c r="B19" s="330"/>
      <c r="C19" s="330"/>
      <c r="D19" s="330"/>
      <c r="E19" s="332"/>
    </row>
    <row r="20" spans="1:253" ht="13.5" thickBot="1" x14ac:dyDescent="0.25">
      <c r="A20" s="328"/>
      <c r="B20" s="330"/>
      <c r="C20" s="330"/>
      <c r="D20" s="330"/>
      <c r="E20" s="333"/>
    </row>
    <row r="21" spans="1:253" ht="13.5" thickBot="1" x14ac:dyDescent="0.25">
      <c r="A21" s="49">
        <v>1</v>
      </c>
      <c r="B21" s="49">
        <v>2</v>
      </c>
      <c r="C21" s="49">
        <v>3</v>
      </c>
      <c r="D21" s="49">
        <v>4</v>
      </c>
      <c r="E21" s="49">
        <v>5</v>
      </c>
    </row>
    <row r="22" spans="1:253" x14ac:dyDescent="0.2">
      <c r="A22" s="50"/>
      <c r="B22" s="50"/>
      <c r="C22" s="50"/>
      <c r="D22" s="50"/>
      <c r="E22" s="50"/>
    </row>
    <row r="23" spans="1:253" x14ac:dyDescent="0.2">
      <c r="A23" s="334" t="s">
        <v>1249</v>
      </c>
      <c r="B23" s="334"/>
      <c r="C23" s="335" t="s">
        <v>1251</v>
      </c>
      <c r="D23" s="335"/>
      <c r="E23" s="335"/>
      <c r="BV23" s="51" t="str">
        <f>C23</f>
        <v xml:space="preserve"> Лестница с.1-2 7-20 этажи</v>
      </c>
      <c r="IS23" s="23"/>
    </row>
    <row r="24" spans="1:253" ht="13.5" thickBot="1" x14ac:dyDescent="0.25"/>
    <row r="25" spans="1:253" ht="45" x14ac:dyDescent="0.2">
      <c r="A25" s="53">
        <v>1</v>
      </c>
      <c r="B25" s="61" t="s">
        <v>19</v>
      </c>
      <c r="C25" s="54" t="s">
        <v>1252</v>
      </c>
      <c r="D25" s="55" t="s">
        <v>21</v>
      </c>
      <c r="E25" s="56">
        <v>0.28000000000000003</v>
      </c>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row>
    <row r="26" spans="1:253" ht="45" x14ac:dyDescent="0.2">
      <c r="A26" s="126">
        <v>2</v>
      </c>
      <c r="B26" s="133" t="s">
        <v>19</v>
      </c>
      <c r="C26" s="127" t="s">
        <v>1252</v>
      </c>
      <c r="D26" s="128" t="s">
        <v>21</v>
      </c>
      <c r="E26" s="129">
        <v>0.26</v>
      </c>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row>
    <row r="27" spans="1:253" ht="33.75" x14ac:dyDescent="0.2">
      <c r="A27" s="126">
        <v>3</v>
      </c>
      <c r="B27" s="133" t="s">
        <v>56</v>
      </c>
      <c r="C27" s="127" t="s">
        <v>57</v>
      </c>
      <c r="D27" s="128" t="s">
        <v>58</v>
      </c>
      <c r="E27" s="129">
        <v>2.5000000000000001E-2</v>
      </c>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row>
    <row r="28" spans="1:253" ht="45" x14ac:dyDescent="0.2">
      <c r="A28" s="126">
        <v>4</v>
      </c>
      <c r="B28" s="133" t="s">
        <v>81</v>
      </c>
      <c r="C28" s="127" t="s">
        <v>1273</v>
      </c>
      <c r="D28" s="128" t="s">
        <v>21</v>
      </c>
      <c r="E28" s="129">
        <v>0.27</v>
      </c>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row>
    <row r="29" spans="1:253" ht="45" x14ac:dyDescent="0.2">
      <c r="A29" s="126">
        <v>5</v>
      </c>
      <c r="B29" s="133" t="s">
        <v>107</v>
      </c>
      <c r="C29" s="127" t="s">
        <v>1278</v>
      </c>
      <c r="D29" s="128" t="s">
        <v>21</v>
      </c>
      <c r="E29" s="129">
        <v>0.13</v>
      </c>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row>
    <row r="30" spans="1:253" ht="45.75" thickBot="1" x14ac:dyDescent="0.25">
      <c r="A30" s="126">
        <v>6</v>
      </c>
      <c r="B30" s="133" t="s">
        <v>119</v>
      </c>
      <c r="C30" s="127" t="s">
        <v>1280</v>
      </c>
      <c r="D30" s="128" t="s">
        <v>21</v>
      </c>
      <c r="E30" s="129">
        <v>0.27</v>
      </c>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row>
    <row r="31" spans="1:253" x14ac:dyDescent="0.2">
      <c r="A31" s="50"/>
      <c r="B31" s="50"/>
      <c r="C31" s="50"/>
      <c r="D31" s="50"/>
      <c r="E31" s="50"/>
    </row>
    <row r="32" spans="1:253" x14ac:dyDescent="0.2">
      <c r="A32" s="135"/>
      <c r="B32" s="135"/>
      <c r="C32" s="326" t="s">
        <v>128</v>
      </c>
      <c r="D32" s="326"/>
      <c r="E32" s="326"/>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136" t="str">
        <f>C32</f>
        <v>Ограждения Огл1=30шт</v>
      </c>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row>
    <row r="33" spans="1:253" ht="13.5" thickBot="1" x14ac:dyDescent="0.25"/>
    <row r="34" spans="1:253" ht="22.5" x14ac:dyDescent="0.2">
      <c r="A34" s="53">
        <v>7</v>
      </c>
      <c r="B34" s="61" t="s">
        <v>130</v>
      </c>
      <c r="C34" s="54" t="s">
        <v>131</v>
      </c>
      <c r="D34" s="55" t="s">
        <v>132</v>
      </c>
      <c r="E34" s="56">
        <v>1.0095000000000001</v>
      </c>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row>
    <row r="35" spans="1:253" ht="56.25" x14ac:dyDescent="0.2">
      <c r="A35" s="126">
        <v>8</v>
      </c>
      <c r="B35" s="133" t="s">
        <v>164</v>
      </c>
      <c r="C35" s="127" t="s">
        <v>165</v>
      </c>
      <c r="D35" s="128" t="s">
        <v>166</v>
      </c>
      <c r="E35" s="129">
        <v>1.26</v>
      </c>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row>
    <row r="36" spans="1:253" ht="33.75" x14ac:dyDescent="0.2">
      <c r="A36" s="126">
        <v>9</v>
      </c>
      <c r="B36" s="133" t="s">
        <v>191</v>
      </c>
      <c r="C36" s="127" t="s">
        <v>192</v>
      </c>
      <c r="D36" s="128" t="s">
        <v>193</v>
      </c>
      <c r="E36" s="129">
        <v>1.15E-2</v>
      </c>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row>
    <row r="37" spans="1:253" ht="56.25" x14ac:dyDescent="0.2">
      <c r="A37" s="126">
        <v>10</v>
      </c>
      <c r="B37" s="133" t="s">
        <v>203</v>
      </c>
      <c r="C37" s="127" t="s">
        <v>204</v>
      </c>
      <c r="D37" s="128" t="s">
        <v>166</v>
      </c>
      <c r="E37" s="129">
        <v>5.0000000000000001E-3</v>
      </c>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row>
    <row r="38" spans="1:253" ht="24" x14ac:dyDescent="0.2">
      <c r="A38" s="126">
        <v>11</v>
      </c>
      <c r="B38" s="133" t="s">
        <v>216</v>
      </c>
      <c r="C38" s="127" t="s">
        <v>217</v>
      </c>
      <c r="D38" s="128" t="s">
        <v>218</v>
      </c>
      <c r="E38" s="129">
        <v>4.4999999999999998E-2</v>
      </c>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row>
    <row r="39" spans="1:253" x14ac:dyDescent="0.2">
      <c r="A39" s="126">
        <v>12</v>
      </c>
      <c r="B39" s="133" t="s">
        <v>228</v>
      </c>
      <c r="C39" s="127" t="s">
        <v>229</v>
      </c>
      <c r="D39" s="128" t="s">
        <v>230</v>
      </c>
      <c r="E39" s="129">
        <v>0.36</v>
      </c>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row>
    <row r="40" spans="1:253" ht="33.75" x14ac:dyDescent="0.2">
      <c r="A40" s="126">
        <v>13</v>
      </c>
      <c r="B40" s="133" t="s">
        <v>238</v>
      </c>
      <c r="C40" s="127" t="s">
        <v>1296</v>
      </c>
      <c r="D40" s="128" t="s">
        <v>240</v>
      </c>
      <c r="E40" s="129">
        <v>0.247</v>
      </c>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row>
    <row r="41" spans="1:253" ht="35.25" x14ac:dyDescent="0.2">
      <c r="A41" s="126">
        <v>14</v>
      </c>
      <c r="B41" s="133" t="s">
        <v>265</v>
      </c>
      <c r="C41" s="127" t="s">
        <v>1302</v>
      </c>
      <c r="D41" s="128" t="s">
        <v>240</v>
      </c>
      <c r="E41" s="129">
        <v>0.42299999999999999</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row>
    <row r="42" spans="1:253" ht="33.75" x14ac:dyDescent="0.2">
      <c r="A42" s="126">
        <v>15</v>
      </c>
      <c r="B42" s="133" t="s">
        <v>292</v>
      </c>
      <c r="C42" s="127" t="s">
        <v>293</v>
      </c>
      <c r="D42" s="128" t="s">
        <v>240</v>
      </c>
      <c r="E42" s="129">
        <v>5.1999999999999998E-2</v>
      </c>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row>
    <row r="43" spans="1:253" ht="33.75" x14ac:dyDescent="0.2">
      <c r="A43" s="126">
        <v>16</v>
      </c>
      <c r="B43" s="133" t="s">
        <v>292</v>
      </c>
      <c r="C43" s="127" t="s">
        <v>314</v>
      </c>
      <c r="D43" s="128" t="s">
        <v>240</v>
      </c>
      <c r="E43" s="129">
        <v>0.14000000000000001</v>
      </c>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row>
    <row r="44" spans="1:253" ht="56.25" x14ac:dyDescent="0.2">
      <c r="A44" s="126">
        <v>17</v>
      </c>
      <c r="B44" s="133" t="s">
        <v>203</v>
      </c>
      <c r="C44" s="127" t="s">
        <v>204</v>
      </c>
      <c r="D44" s="128" t="s">
        <v>166</v>
      </c>
      <c r="E44" s="129">
        <v>9.1300000000000006E-2</v>
      </c>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row>
    <row r="45" spans="1:253" ht="57" thickBot="1" x14ac:dyDescent="0.25">
      <c r="A45" s="126">
        <v>18</v>
      </c>
      <c r="B45" s="133" t="s">
        <v>339</v>
      </c>
      <c r="C45" s="127" t="s">
        <v>340</v>
      </c>
      <c r="D45" s="128" t="s">
        <v>166</v>
      </c>
      <c r="E45" s="129">
        <v>0.31</v>
      </c>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row>
    <row r="46" spans="1:253" x14ac:dyDescent="0.2">
      <c r="A46" s="50"/>
      <c r="B46" s="50"/>
      <c r="C46" s="50"/>
      <c r="D46" s="50"/>
      <c r="E46" s="50"/>
    </row>
    <row r="47" spans="1:253" x14ac:dyDescent="0.2">
      <c r="A47" s="334" t="s">
        <v>1249</v>
      </c>
      <c r="B47" s="334"/>
      <c r="C47" s="335" t="s">
        <v>1363</v>
      </c>
      <c r="D47" s="335"/>
      <c r="E47" s="335"/>
      <c r="BV47" s="51" t="str">
        <f>C47</f>
        <v xml:space="preserve"> Лестница с.3-4 7-20 этажи</v>
      </c>
      <c r="IS47" s="23"/>
    </row>
    <row r="48" spans="1:253" ht="13.5" thickBot="1" x14ac:dyDescent="0.25"/>
    <row r="49" spans="1:253" ht="45" x14ac:dyDescent="0.2">
      <c r="A49" s="53">
        <v>19</v>
      </c>
      <c r="B49" s="61" t="s">
        <v>19</v>
      </c>
      <c r="C49" s="54" t="s">
        <v>1252</v>
      </c>
      <c r="D49" s="55" t="s">
        <v>21</v>
      </c>
      <c r="E49" s="56">
        <v>0.3</v>
      </c>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row>
    <row r="50" spans="1:253" ht="45" x14ac:dyDescent="0.2">
      <c r="A50" s="126">
        <v>20</v>
      </c>
      <c r="B50" s="133" t="s">
        <v>19</v>
      </c>
      <c r="C50" s="127" t="s">
        <v>1252</v>
      </c>
      <c r="D50" s="128" t="s">
        <v>21</v>
      </c>
      <c r="E50" s="129">
        <v>0.3</v>
      </c>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row>
    <row r="51" spans="1:253" ht="33.75" x14ac:dyDescent="0.2">
      <c r="A51" s="126">
        <v>21</v>
      </c>
      <c r="B51" s="133" t="s">
        <v>56</v>
      </c>
      <c r="C51" s="127" t="s">
        <v>57</v>
      </c>
      <c r="D51" s="128" t="s">
        <v>58</v>
      </c>
      <c r="E51" s="129">
        <v>2.5000000000000001E-2</v>
      </c>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row>
    <row r="52" spans="1:253" ht="45" x14ac:dyDescent="0.2">
      <c r="A52" s="126">
        <v>22</v>
      </c>
      <c r="B52" s="133" t="s">
        <v>81</v>
      </c>
      <c r="C52" s="127" t="s">
        <v>1273</v>
      </c>
      <c r="D52" s="128" t="s">
        <v>21</v>
      </c>
      <c r="E52" s="129">
        <v>0.3</v>
      </c>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row>
    <row r="53" spans="1:253" ht="45" x14ac:dyDescent="0.2">
      <c r="A53" s="126">
        <v>23</v>
      </c>
      <c r="B53" s="133" t="s">
        <v>107</v>
      </c>
      <c r="C53" s="127" t="s">
        <v>1278</v>
      </c>
      <c r="D53" s="128" t="s">
        <v>21</v>
      </c>
      <c r="E53" s="129">
        <v>0.15</v>
      </c>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row>
    <row r="54" spans="1:253" ht="45.75" thickBot="1" x14ac:dyDescent="0.25">
      <c r="A54" s="126">
        <v>24</v>
      </c>
      <c r="B54" s="133" t="s">
        <v>119</v>
      </c>
      <c r="C54" s="127" t="s">
        <v>1280</v>
      </c>
      <c r="D54" s="128" t="s">
        <v>21</v>
      </c>
      <c r="E54" s="129">
        <v>0.3</v>
      </c>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row>
    <row r="55" spans="1:253" x14ac:dyDescent="0.2">
      <c r="A55" s="50"/>
      <c r="B55" s="50"/>
      <c r="C55" s="50"/>
      <c r="D55" s="50"/>
      <c r="E55" s="50"/>
    </row>
    <row r="56" spans="1:253" x14ac:dyDescent="0.2">
      <c r="A56" s="135"/>
      <c r="B56" s="135"/>
      <c r="C56" s="326" t="s">
        <v>428</v>
      </c>
      <c r="D56" s="326"/>
      <c r="E56" s="326"/>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136" t="str">
        <f>C56</f>
        <v>Ограждения Огл=32шт</v>
      </c>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row>
    <row r="57" spans="1:253" ht="13.5" thickBot="1" x14ac:dyDescent="0.25"/>
    <row r="58" spans="1:253" ht="22.5" x14ac:dyDescent="0.2">
      <c r="A58" s="53">
        <v>25</v>
      </c>
      <c r="B58" s="61" t="s">
        <v>130</v>
      </c>
      <c r="C58" s="54" t="s">
        <v>131</v>
      </c>
      <c r="D58" s="55" t="s">
        <v>132</v>
      </c>
      <c r="E58" s="56">
        <v>1.077</v>
      </c>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row>
    <row r="59" spans="1:253" ht="56.25" x14ac:dyDescent="0.2">
      <c r="A59" s="126">
        <v>26</v>
      </c>
      <c r="B59" s="133" t="s">
        <v>164</v>
      </c>
      <c r="C59" s="127" t="s">
        <v>165</v>
      </c>
      <c r="D59" s="128" t="s">
        <v>166</v>
      </c>
      <c r="E59" s="129">
        <v>1.35</v>
      </c>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row>
    <row r="60" spans="1:253" ht="33.75" x14ac:dyDescent="0.2">
      <c r="A60" s="126">
        <v>27</v>
      </c>
      <c r="B60" s="133" t="s">
        <v>191</v>
      </c>
      <c r="C60" s="127" t="s">
        <v>192</v>
      </c>
      <c r="D60" s="128" t="s">
        <v>193</v>
      </c>
      <c r="E60" s="129">
        <v>1.15E-2</v>
      </c>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row>
    <row r="61" spans="1:253" ht="56.25" x14ac:dyDescent="0.2">
      <c r="A61" s="126">
        <v>28</v>
      </c>
      <c r="B61" s="133" t="s">
        <v>203</v>
      </c>
      <c r="C61" s="127" t="s">
        <v>204</v>
      </c>
      <c r="D61" s="128" t="s">
        <v>166</v>
      </c>
      <c r="E61" s="129">
        <v>5.0000000000000001E-3</v>
      </c>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row>
    <row r="62" spans="1:253" ht="24" x14ac:dyDescent="0.2">
      <c r="A62" s="126">
        <v>29</v>
      </c>
      <c r="B62" s="133" t="s">
        <v>216</v>
      </c>
      <c r="C62" s="127" t="s">
        <v>217</v>
      </c>
      <c r="D62" s="128" t="s">
        <v>218</v>
      </c>
      <c r="E62" s="129">
        <v>4.4999999999999998E-2</v>
      </c>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row>
    <row r="63" spans="1:253" x14ac:dyDescent="0.2">
      <c r="A63" s="126">
        <v>30</v>
      </c>
      <c r="B63" s="133" t="s">
        <v>228</v>
      </c>
      <c r="C63" s="127" t="s">
        <v>229</v>
      </c>
      <c r="D63" s="128" t="s">
        <v>230</v>
      </c>
      <c r="E63" s="129">
        <v>0.36</v>
      </c>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row>
    <row r="64" spans="1:253" ht="33.75" x14ac:dyDescent="0.2">
      <c r="A64" s="126">
        <v>31</v>
      </c>
      <c r="B64" s="133" t="s">
        <v>238</v>
      </c>
      <c r="C64" s="127" t="s">
        <v>1296</v>
      </c>
      <c r="D64" s="128" t="s">
        <v>240</v>
      </c>
      <c r="E64" s="129">
        <v>0.247</v>
      </c>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row>
    <row r="65" spans="1:253" ht="35.25" x14ac:dyDescent="0.2">
      <c r="A65" s="126">
        <v>32</v>
      </c>
      <c r="B65" s="133" t="s">
        <v>265</v>
      </c>
      <c r="C65" s="127" t="s">
        <v>1302</v>
      </c>
      <c r="D65" s="128" t="s">
        <v>240</v>
      </c>
      <c r="E65" s="129">
        <v>0.42299999999999999</v>
      </c>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row>
    <row r="66" spans="1:253" ht="33.75" x14ac:dyDescent="0.2">
      <c r="A66" s="126">
        <v>33</v>
      </c>
      <c r="B66" s="133" t="s">
        <v>292</v>
      </c>
      <c r="C66" s="127" t="s">
        <v>293</v>
      </c>
      <c r="D66" s="128" t="s">
        <v>240</v>
      </c>
      <c r="E66" s="129">
        <v>5.1999999999999998E-2</v>
      </c>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row>
    <row r="67" spans="1:253" ht="33.75" x14ac:dyDescent="0.2">
      <c r="A67" s="126">
        <v>34</v>
      </c>
      <c r="B67" s="133" t="s">
        <v>292</v>
      </c>
      <c r="C67" s="127" t="s">
        <v>314</v>
      </c>
      <c r="D67" s="128" t="s">
        <v>240</v>
      </c>
      <c r="E67" s="129">
        <v>0.14000000000000001</v>
      </c>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row>
    <row r="68" spans="1:253" ht="56.25" x14ac:dyDescent="0.2">
      <c r="A68" s="126">
        <v>35</v>
      </c>
      <c r="B68" s="133" t="s">
        <v>203</v>
      </c>
      <c r="C68" s="127" t="s">
        <v>204</v>
      </c>
      <c r="D68" s="128" t="s">
        <v>166</v>
      </c>
      <c r="E68" s="129">
        <v>9.1300000000000006E-2</v>
      </c>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row>
    <row r="69" spans="1:253" ht="57" thickBot="1" x14ac:dyDescent="0.25">
      <c r="A69" s="126">
        <v>36</v>
      </c>
      <c r="B69" s="133" t="s">
        <v>339</v>
      </c>
      <c r="C69" s="127" t="s">
        <v>340</v>
      </c>
      <c r="D69" s="128" t="s">
        <v>166</v>
      </c>
      <c r="E69" s="129">
        <v>0.31</v>
      </c>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row>
    <row r="70" spans="1:253" x14ac:dyDescent="0.2">
      <c r="A70" s="50"/>
      <c r="B70" s="50"/>
      <c r="C70" s="50"/>
      <c r="D70" s="50"/>
      <c r="E70" s="50"/>
    </row>
    <row r="71" spans="1:253" x14ac:dyDescent="0.2">
      <c r="A71" s="334" t="s">
        <v>1249</v>
      </c>
      <c r="B71" s="334"/>
      <c r="C71" s="335" t="s">
        <v>1367</v>
      </c>
      <c r="D71" s="335"/>
      <c r="E71" s="335"/>
      <c r="BV71" s="51" t="str">
        <f>C71</f>
        <v xml:space="preserve"> Вентблоки (вентканалы) с.1-2 7-20 этажи</v>
      </c>
      <c r="IS71" s="23"/>
    </row>
    <row r="72" spans="1:253" ht="13.5" thickBot="1" x14ac:dyDescent="0.25"/>
    <row r="73" spans="1:253" x14ac:dyDescent="0.2">
      <c r="A73" s="53">
        <v>37</v>
      </c>
      <c r="B73" s="61" t="s">
        <v>496</v>
      </c>
      <c r="C73" s="54" t="s">
        <v>497</v>
      </c>
      <c r="D73" s="55" t="s">
        <v>498</v>
      </c>
      <c r="E73" s="56">
        <v>2.6</v>
      </c>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row>
    <row r="74" spans="1:253" ht="36.75" thickBot="1" x14ac:dyDescent="0.25">
      <c r="A74" s="126">
        <v>38</v>
      </c>
      <c r="B74" s="133" t="s">
        <v>550</v>
      </c>
      <c r="C74" s="127" t="s">
        <v>551</v>
      </c>
      <c r="D74" s="128" t="s">
        <v>552</v>
      </c>
      <c r="E74" s="129">
        <v>10.64</v>
      </c>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row>
    <row r="75" spans="1:253" ht="24" x14ac:dyDescent="0.2">
      <c r="A75" s="53">
        <v>39</v>
      </c>
      <c r="B75" s="133" t="s">
        <v>557</v>
      </c>
      <c r="C75" s="127" t="s">
        <v>558</v>
      </c>
      <c r="D75" s="128" t="s">
        <v>552</v>
      </c>
      <c r="E75" s="129">
        <v>-10.64</v>
      </c>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row>
    <row r="76" spans="1:253" ht="34.5" thickBot="1" x14ac:dyDescent="0.25">
      <c r="A76" s="126">
        <v>40</v>
      </c>
      <c r="B76" s="133" t="s">
        <v>562</v>
      </c>
      <c r="C76" s="127" t="s">
        <v>563</v>
      </c>
      <c r="D76" s="128" t="s">
        <v>193</v>
      </c>
      <c r="E76" s="129">
        <v>0.499</v>
      </c>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row>
    <row r="77" spans="1:253" ht="56.25" x14ac:dyDescent="0.2">
      <c r="A77" s="53">
        <v>41</v>
      </c>
      <c r="B77" s="133" t="s">
        <v>203</v>
      </c>
      <c r="C77" s="127" t="s">
        <v>204</v>
      </c>
      <c r="D77" s="128" t="s">
        <v>166</v>
      </c>
      <c r="E77" s="129">
        <v>0.17</v>
      </c>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row>
    <row r="78" spans="1:253" ht="23.25" thickBot="1" x14ac:dyDescent="0.25">
      <c r="A78" s="126">
        <v>42</v>
      </c>
      <c r="B78" s="133" t="s">
        <v>582</v>
      </c>
      <c r="C78" s="127" t="s">
        <v>583</v>
      </c>
      <c r="D78" s="128" t="s">
        <v>552</v>
      </c>
      <c r="E78" s="129">
        <v>1.43</v>
      </c>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row>
    <row r="79" spans="1:253" ht="24.75" thickBot="1" x14ac:dyDescent="0.25">
      <c r="A79" s="53">
        <v>43</v>
      </c>
      <c r="B79" s="133" t="s">
        <v>590</v>
      </c>
      <c r="C79" s="127" t="s">
        <v>591</v>
      </c>
      <c r="D79" s="128" t="s">
        <v>552</v>
      </c>
      <c r="E79" s="129">
        <v>1.43</v>
      </c>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row>
    <row r="80" spans="1:253" ht="24.75" thickBot="1" x14ac:dyDescent="0.25">
      <c r="A80" s="126">
        <v>44</v>
      </c>
      <c r="B80" s="61" t="s">
        <v>595</v>
      </c>
      <c r="C80" s="54" t="s">
        <v>596</v>
      </c>
      <c r="D80" s="55" t="s">
        <v>597</v>
      </c>
      <c r="E80" s="56">
        <v>1.8</v>
      </c>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row>
    <row r="81" spans="1:253" ht="33.75" x14ac:dyDescent="0.2">
      <c r="A81" s="53">
        <v>45</v>
      </c>
      <c r="B81" s="133" t="s">
        <v>617</v>
      </c>
      <c r="C81" s="127" t="s">
        <v>618</v>
      </c>
      <c r="D81" s="128" t="s">
        <v>240</v>
      </c>
      <c r="E81" s="129">
        <v>2.2959999999999998</v>
      </c>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row>
    <row r="82" spans="1:253" ht="24.75" thickBot="1" x14ac:dyDescent="0.25">
      <c r="A82" s="126">
        <v>46</v>
      </c>
      <c r="B82" s="133" t="s">
        <v>644</v>
      </c>
      <c r="C82" s="127" t="s">
        <v>645</v>
      </c>
      <c r="D82" s="128" t="s">
        <v>646</v>
      </c>
      <c r="E82" s="129">
        <v>0.66400000000000003</v>
      </c>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row>
    <row r="83" spans="1:253" ht="33.75" x14ac:dyDescent="0.2">
      <c r="A83" s="53">
        <v>47</v>
      </c>
      <c r="B83" s="133" t="s">
        <v>562</v>
      </c>
      <c r="C83" s="127" t="s">
        <v>670</v>
      </c>
      <c r="D83" s="128" t="s">
        <v>193</v>
      </c>
      <c r="E83" s="129">
        <v>0.20899999999999999</v>
      </c>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row>
    <row r="84" spans="1:253" ht="57" thickBot="1" x14ac:dyDescent="0.25">
      <c r="A84" s="126">
        <v>48</v>
      </c>
      <c r="B84" s="133" t="s">
        <v>203</v>
      </c>
      <c r="C84" s="127" t="s">
        <v>204</v>
      </c>
      <c r="D84" s="128" t="s">
        <v>166</v>
      </c>
      <c r="E84" s="129">
        <v>7.0000000000000007E-2</v>
      </c>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row>
    <row r="85" spans="1:253" ht="67.5" x14ac:dyDescent="0.2">
      <c r="A85" s="53">
        <v>49</v>
      </c>
      <c r="B85" s="133" t="s">
        <v>686</v>
      </c>
      <c r="C85" s="127" t="s">
        <v>1389</v>
      </c>
      <c r="D85" s="128" t="s">
        <v>688</v>
      </c>
      <c r="E85" s="129">
        <v>4.4000000000000002E-4</v>
      </c>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row>
    <row r="86" spans="1:253" ht="13.5" thickBot="1" x14ac:dyDescent="0.25">
      <c r="A86" s="126">
        <v>50</v>
      </c>
      <c r="B86" s="133" t="s">
        <v>700</v>
      </c>
      <c r="C86" s="127" t="s">
        <v>701</v>
      </c>
      <c r="D86" s="128" t="s">
        <v>702</v>
      </c>
      <c r="E86" s="129">
        <v>10</v>
      </c>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row>
    <row r="87" spans="1:253" ht="56.25" x14ac:dyDescent="0.2">
      <c r="A87" s="53">
        <v>51</v>
      </c>
      <c r="B87" s="133" t="s">
        <v>714</v>
      </c>
      <c r="C87" s="127" t="s">
        <v>715</v>
      </c>
      <c r="D87" s="128" t="s">
        <v>716</v>
      </c>
      <c r="E87" s="129">
        <v>0.04</v>
      </c>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row>
    <row r="88" spans="1:253" ht="23.25" thickBot="1" x14ac:dyDescent="0.25">
      <c r="A88" s="126">
        <v>52</v>
      </c>
      <c r="B88" s="133" t="s">
        <v>728</v>
      </c>
      <c r="C88" s="127" t="s">
        <v>729</v>
      </c>
      <c r="D88" s="128" t="s">
        <v>730</v>
      </c>
      <c r="E88" s="129">
        <v>0.04</v>
      </c>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row>
    <row r="89" spans="1:253" x14ac:dyDescent="0.2">
      <c r="A89" s="50"/>
      <c r="B89" s="50"/>
      <c r="C89" s="50"/>
      <c r="D89" s="50"/>
      <c r="E89" s="50"/>
    </row>
    <row r="90" spans="1:253" x14ac:dyDescent="0.2">
      <c r="A90" s="135"/>
      <c r="B90" s="135"/>
      <c r="C90" s="326" t="s">
        <v>749</v>
      </c>
      <c r="D90" s="326"/>
      <c r="E90" s="326"/>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136" t="str">
        <f>C90</f>
        <v>обоймы вентшахты с.1,2,3</v>
      </c>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row>
    <row r="91" spans="1:253" ht="13.5" thickBot="1" x14ac:dyDescent="0.25"/>
    <row r="92" spans="1:253" ht="33.75" x14ac:dyDescent="0.2">
      <c r="A92" s="53">
        <v>53</v>
      </c>
      <c r="B92" s="61" t="s">
        <v>751</v>
      </c>
      <c r="C92" s="54" t="s">
        <v>752</v>
      </c>
      <c r="D92" s="55" t="s">
        <v>240</v>
      </c>
      <c r="E92" s="56">
        <v>1.56</v>
      </c>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row>
    <row r="93" spans="1:253" ht="57" thickBot="1" x14ac:dyDescent="0.25">
      <c r="A93" s="126">
        <v>54</v>
      </c>
      <c r="B93" s="133" t="s">
        <v>203</v>
      </c>
      <c r="C93" s="127" t="s">
        <v>204</v>
      </c>
      <c r="D93" s="128" t="s">
        <v>166</v>
      </c>
      <c r="E93" s="129">
        <v>0.71399999999999997</v>
      </c>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row>
    <row r="94" spans="1:253" x14ac:dyDescent="0.2">
      <c r="A94" s="50"/>
      <c r="B94" s="50"/>
      <c r="C94" s="50"/>
      <c r="D94" s="50"/>
      <c r="E94" s="50"/>
    </row>
    <row r="95" spans="1:253" x14ac:dyDescent="0.2">
      <c r="A95" s="334" t="s">
        <v>1249</v>
      </c>
      <c r="B95" s="334"/>
      <c r="C95" s="335" t="s">
        <v>1398</v>
      </c>
      <c r="D95" s="335"/>
      <c r="E95" s="335"/>
      <c r="BV95" s="51" t="str">
        <f>C95</f>
        <v xml:space="preserve"> Вентблоки (вентканалы) с.3-4 7-20 этажи</v>
      </c>
      <c r="IS95" s="23"/>
    </row>
    <row r="96" spans="1:253" ht="13.5" thickBot="1" x14ac:dyDescent="0.25"/>
    <row r="97" spans="1:253" x14ac:dyDescent="0.2">
      <c r="A97" s="53">
        <v>55</v>
      </c>
      <c r="B97" s="61" t="s">
        <v>496</v>
      </c>
      <c r="C97" s="54" t="s">
        <v>497</v>
      </c>
      <c r="D97" s="55" t="s">
        <v>498</v>
      </c>
      <c r="E97" s="56">
        <v>2.75</v>
      </c>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row>
    <row r="98" spans="1:253" ht="36" x14ac:dyDescent="0.2">
      <c r="A98" s="126">
        <v>56</v>
      </c>
      <c r="B98" s="133" t="s">
        <v>550</v>
      </c>
      <c r="C98" s="127" t="s">
        <v>551</v>
      </c>
      <c r="D98" s="128" t="s">
        <v>552</v>
      </c>
      <c r="E98" s="129">
        <v>10.08</v>
      </c>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row>
    <row r="99" spans="1:253" ht="24" x14ac:dyDescent="0.2">
      <c r="A99" s="126">
        <v>57</v>
      </c>
      <c r="B99" s="133" t="s">
        <v>557</v>
      </c>
      <c r="C99" s="127" t="s">
        <v>558</v>
      </c>
      <c r="D99" s="128" t="s">
        <v>552</v>
      </c>
      <c r="E99" s="129">
        <v>-10.08</v>
      </c>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row>
    <row r="100" spans="1:253" ht="33.75" x14ac:dyDescent="0.2">
      <c r="A100" s="126">
        <v>58</v>
      </c>
      <c r="B100" s="133" t="s">
        <v>562</v>
      </c>
      <c r="C100" s="127" t="s">
        <v>563</v>
      </c>
      <c r="D100" s="128" t="s">
        <v>193</v>
      </c>
      <c r="E100" s="129">
        <v>0.47499999999999998</v>
      </c>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row>
    <row r="101" spans="1:253" ht="56.25" x14ac:dyDescent="0.2">
      <c r="A101" s="126">
        <v>59</v>
      </c>
      <c r="B101" s="133" t="s">
        <v>203</v>
      </c>
      <c r="C101" s="127" t="s">
        <v>204</v>
      </c>
      <c r="D101" s="128" t="s">
        <v>166</v>
      </c>
      <c r="E101" s="129">
        <v>0.17</v>
      </c>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row>
    <row r="102" spans="1:253" ht="22.5" x14ac:dyDescent="0.2">
      <c r="A102" s="126">
        <v>60</v>
      </c>
      <c r="B102" s="133" t="s">
        <v>582</v>
      </c>
      <c r="C102" s="127" t="s">
        <v>583</v>
      </c>
      <c r="D102" s="128" t="s">
        <v>552</v>
      </c>
      <c r="E102" s="129">
        <v>1.2</v>
      </c>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row>
    <row r="103" spans="1:253" ht="24.75" thickBot="1" x14ac:dyDescent="0.25">
      <c r="A103" s="126">
        <v>61</v>
      </c>
      <c r="B103" s="133" t="s">
        <v>590</v>
      </c>
      <c r="C103" s="127" t="s">
        <v>591</v>
      </c>
      <c r="D103" s="128" t="s">
        <v>552</v>
      </c>
      <c r="E103" s="129">
        <v>1.2</v>
      </c>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row>
    <row r="104" spans="1:253" x14ac:dyDescent="0.2">
      <c r="A104" s="50"/>
      <c r="B104" s="50"/>
      <c r="C104" s="50"/>
      <c r="D104" s="50"/>
      <c r="E104" s="50"/>
    </row>
    <row r="105" spans="1:253" x14ac:dyDescent="0.2">
      <c r="A105" s="135"/>
      <c r="B105" s="135"/>
      <c r="C105" s="326" t="s">
        <v>593</v>
      </c>
      <c r="D105" s="326"/>
      <c r="E105" s="326"/>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136" t="str">
        <f>C105</f>
        <v>Вентшахты</v>
      </c>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row>
    <row r="106" spans="1:253" ht="13.5" thickBot="1" x14ac:dyDescent="0.25"/>
    <row r="107" spans="1:253" ht="24" x14ac:dyDescent="0.2">
      <c r="A107" s="53">
        <v>62</v>
      </c>
      <c r="B107" s="61" t="s">
        <v>595</v>
      </c>
      <c r="C107" s="54" t="s">
        <v>596</v>
      </c>
      <c r="D107" s="55" t="s">
        <v>597</v>
      </c>
      <c r="E107" s="56">
        <v>1.8</v>
      </c>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row>
    <row r="108" spans="1:253" ht="33.75" x14ac:dyDescent="0.2">
      <c r="A108" s="126">
        <v>63</v>
      </c>
      <c r="B108" s="133" t="s">
        <v>617</v>
      </c>
      <c r="C108" s="127" t="s">
        <v>618</v>
      </c>
      <c r="D108" s="128" t="s">
        <v>240</v>
      </c>
      <c r="E108" s="129">
        <v>2.2959999999999998</v>
      </c>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row>
    <row r="109" spans="1:253" ht="24" x14ac:dyDescent="0.2">
      <c r="A109" s="126">
        <v>64</v>
      </c>
      <c r="B109" s="133" t="s">
        <v>644</v>
      </c>
      <c r="C109" s="127" t="s">
        <v>645</v>
      </c>
      <c r="D109" s="128" t="s">
        <v>646</v>
      </c>
      <c r="E109" s="129">
        <v>0.66400000000000003</v>
      </c>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row>
    <row r="110" spans="1:253" ht="33.75" x14ac:dyDescent="0.2">
      <c r="A110" s="126">
        <v>65</v>
      </c>
      <c r="B110" s="133" t="s">
        <v>562</v>
      </c>
      <c r="C110" s="127" t="s">
        <v>815</v>
      </c>
      <c r="D110" s="128" t="s">
        <v>193</v>
      </c>
      <c r="E110" s="129">
        <v>9.357E-2</v>
      </c>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row>
    <row r="111" spans="1:253" ht="56.25" x14ac:dyDescent="0.2">
      <c r="A111" s="126">
        <v>66</v>
      </c>
      <c r="B111" s="133" t="s">
        <v>203</v>
      </c>
      <c r="C111" s="127" t="s">
        <v>204</v>
      </c>
      <c r="D111" s="128" t="s">
        <v>166</v>
      </c>
      <c r="E111" s="129">
        <v>0.03</v>
      </c>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row>
    <row r="112" spans="1:253" ht="67.5" x14ac:dyDescent="0.2">
      <c r="A112" s="126">
        <v>67</v>
      </c>
      <c r="B112" s="133" t="s">
        <v>686</v>
      </c>
      <c r="C112" s="127" t="s">
        <v>1399</v>
      </c>
      <c r="D112" s="128" t="s">
        <v>688</v>
      </c>
      <c r="E112" s="129">
        <v>3.3E-4</v>
      </c>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row>
    <row r="113" spans="1:253" x14ac:dyDescent="0.2">
      <c r="A113" s="126">
        <v>68</v>
      </c>
      <c r="B113" s="133" t="s">
        <v>700</v>
      </c>
      <c r="C113" s="127" t="s">
        <v>827</v>
      </c>
      <c r="D113" s="128" t="s">
        <v>702</v>
      </c>
      <c r="E113" s="129">
        <v>6</v>
      </c>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row>
    <row r="114" spans="1:253" ht="56.25" x14ac:dyDescent="0.2">
      <c r="A114" s="126">
        <v>69</v>
      </c>
      <c r="B114" s="133" t="s">
        <v>714</v>
      </c>
      <c r="C114" s="127" t="s">
        <v>831</v>
      </c>
      <c r="D114" s="128" t="s">
        <v>716</v>
      </c>
      <c r="E114" s="129">
        <v>0.03</v>
      </c>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row>
    <row r="115" spans="1:253" ht="22.5" x14ac:dyDescent="0.2">
      <c r="A115" s="126">
        <v>70</v>
      </c>
      <c r="B115" s="133" t="s">
        <v>728</v>
      </c>
      <c r="C115" s="127" t="s">
        <v>729</v>
      </c>
      <c r="D115" s="128" t="s">
        <v>730</v>
      </c>
      <c r="E115" s="129">
        <v>2.5000000000000001E-2</v>
      </c>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row>
    <row r="117" spans="1:253" x14ac:dyDescent="0.2">
      <c r="B117" s="31" t="s">
        <v>1663</v>
      </c>
    </row>
    <row r="118" spans="1:253" x14ac:dyDescent="0.2">
      <c r="B118" s="336"/>
      <c r="C118" s="337"/>
      <c r="D118" s="337"/>
      <c r="E118" s="337"/>
      <c r="F118" s="337"/>
      <c r="G118" s="337"/>
    </row>
    <row r="120" spans="1:253" s="256" customFormat="1" ht="16.5" x14ac:dyDescent="0.3">
      <c r="A120" s="251"/>
      <c r="B120" s="252"/>
      <c r="C120" s="338" t="s">
        <v>1664</v>
      </c>
      <c r="D120" s="338"/>
      <c r="E120" s="338"/>
      <c r="F120" s="253"/>
      <c r="G120" s="254"/>
      <c r="H120" s="255"/>
    </row>
    <row r="121" spans="1:253" s="256" customFormat="1" ht="16.5" x14ac:dyDescent="0.3">
      <c r="A121" s="251"/>
      <c r="B121" s="252"/>
      <c r="C121" s="257" t="s">
        <v>1665</v>
      </c>
      <c r="D121" s="257"/>
      <c r="E121" s="257"/>
      <c r="F121" s="253"/>
      <c r="G121" s="254"/>
      <c r="H121" s="255"/>
    </row>
    <row r="122" spans="1:253" s="256" customFormat="1" ht="16.5" x14ac:dyDescent="0.3">
      <c r="A122" s="251"/>
      <c r="B122" s="252"/>
      <c r="C122" s="257" t="s">
        <v>1666</v>
      </c>
      <c r="D122" s="257"/>
      <c r="E122" s="257"/>
      <c r="F122" s="253"/>
      <c r="G122" s="254"/>
      <c r="H122" s="255"/>
    </row>
    <row r="123" spans="1:253" s="256" customFormat="1" ht="21" customHeight="1" x14ac:dyDescent="0.3">
      <c r="A123" s="251"/>
      <c r="B123" s="252"/>
      <c r="C123" s="316" t="s">
        <v>1667</v>
      </c>
      <c r="D123" s="316"/>
      <c r="E123" s="316"/>
      <c r="F123" s="316"/>
      <c r="G123" s="316"/>
      <c r="H123" s="255"/>
    </row>
    <row r="124" spans="1:253" s="256" customFormat="1" ht="16.5" x14ac:dyDescent="0.3">
      <c r="A124" s="251"/>
      <c r="B124" s="252"/>
      <c r="C124" s="258" t="s">
        <v>1668</v>
      </c>
      <c r="D124" s="258"/>
      <c r="E124" s="258"/>
      <c r="F124" s="259"/>
      <c r="G124" s="260"/>
      <c r="H124" s="255"/>
    </row>
    <row r="125" spans="1:253" s="256" customFormat="1" ht="29.25" customHeight="1" x14ac:dyDescent="0.3">
      <c r="A125" s="251"/>
      <c r="B125" s="252"/>
      <c r="C125" s="339" t="s">
        <v>1669</v>
      </c>
      <c r="D125" s="339"/>
      <c r="E125" s="339"/>
      <c r="F125" s="339"/>
      <c r="G125" s="339"/>
      <c r="H125" s="339"/>
    </row>
    <row r="126" spans="1:253" s="256" customFormat="1" ht="36.75" customHeight="1" x14ac:dyDescent="0.3">
      <c r="A126" s="251"/>
      <c r="B126" s="252"/>
      <c r="C126" s="317" t="s">
        <v>1670</v>
      </c>
      <c r="D126" s="317"/>
      <c r="E126" s="317"/>
      <c r="F126" s="317"/>
      <c r="G126" s="317"/>
      <c r="H126" s="255"/>
    </row>
    <row r="127" spans="1:253" s="256" customFormat="1" ht="21.75" customHeight="1" x14ac:dyDescent="0.3">
      <c r="A127" s="251"/>
      <c r="B127" s="252"/>
      <c r="C127" s="317" t="s">
        <v>1671</v>
      </c>
      <c r="D127" s="317"/>
      <c r="E127" s="317"/>
      <c r="F127" s="317"/>
      <c r="G127" s="317"/>
      <c r="H127" s="255"/>
    </row>
    <row r="128" spans="1:253" s="256" customFormat="1" ht="16.5" x14ac:dyDescent="0.3">
      <c r="A128" s="251"/>
      <c r="B128" s="252"/>
      <c r="C128" s="257" t="s">
        <v>1672</v>
      </c>
      <c r="D128" s="257"/>
      <c r="E128" s="257"/>
      <c r="F128" s="253"/>
      <c r="G128" s="254"/>
      <c r="H128" s="255"/>
    </row>
    <row r="129" spans="1:8" s="256" customFormat="1" ht="16.5" x14ac:dyDescent="0.3">
      <c r="A129" s="251"/>
      <c r="B129" s="252"/>
      <c r="C129" s="257" t="s">
        <v>1673</v>
      </c>
      <c r="D129" s="257"/>
      <c r="E129" s="257"/>
      <c r="F129" s="253"/>
      <c r="G129" s="254"/>
      <c r="H129" s="255"/>
    </row>
    <row r="130" spans="1:8" s="256" customFormat="1" ht="16.5" x14ac:dyDescent="0.3">
      <c r="A130" s="251"/>
      <c r="B130" s="252"/>
      <c r="C130" s="257" t="s">
        <v>1674</v>
      </c>
      <c r="D130" s="257"/>
      <c r="E130" s="257"/>
      <c r="F130" s="253"/>
      <c r="G130" s="254"/>
      <c r="H130" s="255"/>
    </row>
    <row r="131" spans="1:8" s="256" customFormat="1" ht="16.5" x14ac:dyDescent="0.3">
      <c r="A131" s="251"/>
      <c r="B131" s="252"/>
      <c r="C131" s="261" t="s">
        <v>1675</v>
      </c>
      <c r="D131" s="257"/>
      <c r="E131" s="257"/>
      <c r="F131" s="253"/>
      <c r="G131" s="254"/>
      <c r="H131" s="255"/>
    </row>
    <row r="132" spans="1:8" s="263" customFormat="1" ht="32.25" customHeight="1" x14ac:dyDescent="0.3">
      <c r="A132" s="251"/>
      <c r="B132" s="251"/>
      <c r="C132" s="316" t="s">
        <v>1676</v>
      </c>
      <c r="D132" s="316"/>
      <c r="E132" s="316"/>
      <c r="F132" s="316"/>
      <c r="G132" s="316"/>
      <c r="H132" s="262"/>
    </row>
    <row r="133" spans="1:8" s="263" customFormat="1" ht="16.5" x14ac:dyDescent="0.3">
      <c r="A133" s="251"/>
      <c r="B133" s="251"/>
      <c r="C133" s="257" t="s">
        <v>1677</v>
      </c>
      <c r="D133" s="264"/>
      <c r="E133" s="264"/>
      <c r="F133" s="265"/>
      <c r="G133" s="265"/>
      <c r="H133" s="262"/>
    </row>
    <row r="134" spans="1:8" s="263" customFormat="1" ht="50.25" customHeight="1" x14ac:dyDescent="0.3">
      <c r="A134" s="251"/>
      <c r="B134" s="251"/>
      <c r="C134" s="340" t="s">
        <v>1678</v>
      </c>
      <c r="D134" s="340"/>
      <c r="E134" s="340"/>
      <c r="F134" s="340"/>
      <c r="G134" s="340"/>
      <c r="H134" s="266"/>
    </row>
    <row r="135" spans="1:8" s="263" customFormat="1" ht="76.5" customHeight="1" x14ac:dyDescent="0.3">
      <c r="A135" s="251"/>
      <c r="B135" s="251"/>
      <c r="C135" s="316" t="s">
        <v>1679</v>
      </c>
      <c r="D135" s="316"/>
      <c r="E135" s="316"/>
      <c r="F135" s="316"/>
      <c r="G135" s="316"/>
      <c r="H135" s="262"/>
    </row>
    <row r="136" spans="1:8" s="263" customFormat="1" ht="35.25" customHeight="1" x14ac:dyDescent="0.3">
      <c r="A136" s="251"/>
      <c r="B136" s="251"/>
      <c r="C136" s="257" t="s">
        <v>1680</v>
      </c>
      <c r="D136" s="264"/>
      <c r="E136" s="264"/>
      <c r="F136" s="265"/>
      <c r="G136" s="265"/>
      <c r="H136" s="262"/>
    </row>
    <row r="137" spans="1:8" s="263" customFormat="1" ht="95.25" customHeight="1" x14ac:dyDescent="0.3">
      <c r="A137" s="251"/>
      <c r="B137" s="251"/>
      <c r="C137" s="317" t="s">
        <v>1681</v>
      </c>
      <c r="D137" s="317"/>
      <c r="E137" s="317"/>
      <c r="F137" s="317"/>
      <c r="G137" s="317"/>
      <c r="H137" s="267"/>
    </row>
    <row r="138" spans="1:8" s="271" customFormat="1" ht="16.5" x14ac:dyDescent="0.3">
      <c r="A138" s="268"/>
      <c r="B138" s="268"/>
      <c r="C138" s="269" t="s">
        <v>1682</v>
      </c>
      <c r="D138" s="264"/>
      <c r="E138" s="264"/>
      <c r="F138" s="265"/>
      <c r="G138" s="265"/>
      <c r="H138" s="270"/>
    </row>
    <row r="139" spans="1:8" s="271" customFormat="1" ht="16.5" x14ac:dyDescent="0.2">
      <c r="A139" s="272"/>
      <c r="B139" s="272"/>
      <c r="C139" s="315" t="s">
        <v>1683</v>
      </c>
      <c r="D139" s="315"/>
      <c r="E139" s="315"/>
      <c r="F139" s="315"/>
      <c r="G139" s="315"/>
      <c r="H139" s="270"/>
    </row>
    <row r="140" spans="1:8" s="271" customFormat="1" ht="16.5" x14ac:dyDescent="0.2">
      <c r="A140" s="272"/>
      <c r="B140" s="272"/>
      <c r="C140" s="313" t="s">
        <v>1684</v>
      </c>
      <c r="D140" s="313"/>
      <c r="E140" s="313"/>
      <c r="F140" s="313"/>
      <c r="G140" s="313"/>
      <c r="H140" s="270"/>
    </row>
    <row r="141" spans="1:8" s="271" customFormat="1" ht="16.5" x14ac:dyDescent="0.2">
      <c r="A141" s="272"/>
      <c r="B141" s="272"/>
      <c r="C141" s="313" t="s">
        <v>1685</v>
      </c>
      <c r="D141" s="313"/>
      <c r="E141" s="313"/>
      <c r="F141" s="313"/>
      <c r="G141" s="313"/>
      <c r="H141" s="270"/>
    </row>
    <row r="142" spans="1:8" s="271" customFormat="1" ht="16.5" x14ac:dyDescent="0.2">
      <c r="A142" s="272"/>
      <c r="B142" s="272"/>
      <c r="C142" s="313" t="s">
        <v>1686</v>
      </c>
      <c r="D142" s="313"/>
      <c r="E142" s="313"/>
      <c r="F142" s="273"/>
      <c r="G142" s="274"/>
      <c r="H142" s="270"/>
    </row>
    <row r="143" spans="1:8" s="271" customFormat="1" ht="16.5" x14ac:dyDescent="0.2">
      <c r="A143" s="272"/>
      <c r="B143" s="272"/>
      <c r="C143" s="275" t="s">
        <v>1687</v>
      </c>
      <c r="D143" s="275"/>
      <c r="E143" s="275"/>
      <c r="F143" s="273"/>
      <c r="G143" s="274"/>
      <c r="H143" s="270"/>
    </row>
    <row r="144" spans="1:8" s="271" customFormat="1" ht="16.5" x14ac:dyDescent="0.2">
      <c r="A144" s="272"/>
      <c r="B144" s="272"/>
      <c r="C144" s="276" t="s">
        <v>1688</v>
      </c>
      <c r="D144" s="276"/>
      <c r="E144" s="276"/>
      <c r="F144" s="277"/>
      <c r="G144" s="278"/>
      <c r="H144" s="270"/>
    </row>
    <row r="145" spans="1:8" s="271" customFormat="1" ht="16.5" x14ac:dyDescent="0.2">
      <c r="A145" s="279"/>
      <c r="B145" s="279"/>
      <c r="C145" s="276" t="s">
        <v>1689</v>
      </c>
      <c r="D145" s="276"/>
      <c r="E145" s="276"/>
      <c r="F145" s="277"/>
      <c r="G145" s="278"/>
      <c r="H145" s="270"/>
    </row>
    <row r="146" spans="1:8" s="271" customFormat="1" ht="16.5" x14ac:dyDescent="0.2">
      <c r="A146" s="280"/>
      <c r="B146" s="280"/>
      <c r="C146" s="276" t="s">
        <v>1690</v>
      </c>
      <c r="D146" s="276"/>
      <c r="E146" s="276"/>
      <c r="F146" s="277"/>
      <c r="G146" s="278"/>
      <c r="H146" s="270"/>
    </row>
    <row r="147" spans="1:8" s="271" customFormat="1" ht="16.5" x14ac:dyDescent="0.2">
      <c r="A147" s="280"/>
      <c r="B147" s="280"/>
      <c r="C147" s="276" t="s">
        <v>1691</v>
      </c>
      <c r="D147" s="276"/>
      <c r="E147" s="276"/>
      <c r="F147" s="277"/>
      <c r="G147" s="278"/>
      <c r="H147" s="270"/>
    </row>
    <row r="148" spans="1:8" s="271" customFormat="1" ht="16.5" x14ac:dyDescent="0.2">
      <c r="A148" s="280"/>
      <c r="B148" s="280"/>
      <c r="C148" s="276" t="s">
        <v>1692</v>
      </c>
      <c r="D148" s="276"/>
      <c r="E148" s="276"/>
      <c r="F148" s="277"/>
      <c r="G148" s="278"/>
      <c r="H148" s="270"/>
    </row>
    <row r="149" spans="1:8" s="271" customFormat="1" ht="16.5" x14ac:dyDescent="0.2">
      <c r="A149" s="280"/>
      <c r="B149" s="280"/>
      <c r="C149" s="276" t="s">
        <v>1693</v>
      </c>
      <c r="D149" s="276"/>
      <c r="E149" s="276"/>
      <c r="F149" s="277"/>
      <c r="G149" s="278"/>
      <c r="H149" s="270"/>
    </row>
    <row r="150" spans="1:8" s="271" customFormat="1" ht="16.5" x14ac:dyDescent="0.2">
      <c r="A150" s="280"/>
      <c r="B150" s="280"/>
      <c r="C150" s="276" t="s">
        <v>1694</v>
      </c>
      <c r="D150" s="276"/>
      <c r="E150" s="276"/>
      <c r="F150" s="277"/>
      <c r="G150" s="278"/>
      <c r="H150" s="270"/>
    </row>
    <row r="151" spans="1:8" s="271" customFormat="1" ht="16.5" x14ac:dyDescent="0.2">
      <c r="A151" s="280"/>
      <c r="B151" s="280"/>
      <c r="C151" s="276" t="s">
        <v>1695</v>
      </c>
      <c r="D151" s="276"/>
      <c r="E151" s="276"/>
      <c r="F151" s="277"/>
      <c r="G151" s="278"/>
      <c r="H151" s="270"/>
    </row>
    <row r="152" spans="1:8" s="281" customFormat="1" ht="16.5" x14ac:dyDescent="0.2">
      <c r="A152" s="280"/>
      <c r="B152" s="280"/>
      <c r="C152" s="314" t="s">
        <v>1696</v>
      </c>
      <c r="D152" s="314"/>
      <c r="E152" s="314"/>
      <c r="F152" s="314"/>
      <c r="G152" s="314"/>
      <c r="H152" s="270"/>
    </row>
    <row r="153" spans="1:8" s="263" customFormat="1" ht="16.5" x14ac:dyDescent="0.3">
      <c r="A153" s="282"/>
      <c r="B153" s="282"/>
      <c r="C153" s="315" t="s">
        <v>1697</v>
      </c>
      <c r="D153" s="315"/>
      <c r="E153" s="315"/>
      <c r="F153" s="315"/>
      <c r="G153" s="315"/>
      <c r="H153" s="262"/>
    </row>
    <row r="154" spans="1:8" s="283" customFormat="1" ht="16.5" x14ac:dyDescent="0.3">
      <c r="C154" s="284"/>
      <c r="D154" s="284"/>
      <c r="E154" s="284"/>
      <c r="F154" s="285"/>
      <c r="G154" s="285"/>
      <c r="H154" s="286"/>
    </row>
    <row r="155" spans="1:8" s="263" customFormat="1" ht="16.5" x14ac:dyDescent="0.3">
      <c r="A155" s="283"/>
      <c r="B155" s="283"/>
      <c r="C155" s="287" t="s">
        <v>1698</v>
      </c>
      <c r="D155" s="287"/>
      <c r="E155" s="287"/>
      <c r="F155" s="288" t="s">
        <v>1699</v>
      </c>
      <c r="G155" s="289"/>
      <c r="H155" s="262"/>
    </row>
  </sheetData>
  <mergeCells count="41">
    <mergeCell ref="C127:G127"/>
    <mergeCell ref="C132:G132"/>
    <mergeCell ref="C134:G134"/>
    <mergeCell ref="C105:E105"/>
    <mergeCell ref="B118:G118"/>
    <mergeCell ref="C120:E120"/>
    <mergeCell ref="C123:G123"/>
    <mergeCell ref="C125:H125"/>
    <mergeCell ref="C126:G126"/>
    <mergeCell ref="A71:B71"/>
    <mergeCell ref="C71:E71"/>
    <mergeCell ref="C90:E90"/>
    <mergeCell ref="A95:B95"/>
    <mergeCell ref="C95:E95"/>
    <mergeCell ref="C11:E11"/>
    <mergeCell ref="C13:G13"/>
    <mergeCell ref="E1:G1"/>
    <mergeCell ref="C56:E56"/>
    <mergeCell ref="A17:A20"/>
    <mergeCell ref="B17:B20"/>
    <mergeCell ref="C17:C20"/>
    <mergeCell ref="D17:D20"/>
    <mergeCell ref="E17:E20"/>
    <mergeCell ref="A23:B23"/>
    <mergeCell ref="C23:E23"/>
    <mergeCell ref="C32:E32"/>
    <mergeCell ref="A47:B47"/>
    <mergeCell ref="C47:E47"/>
    <mergeCell ref="F7:G7"/>
    <mergeCell ref="E2:G2"/>
    <mergeCell ref="A6:G6"/>
    <mergeCell ref="A9:G9"/>
    <mergeCell ref="A10:G10"/>
    <mergeCell ref="C142:E142"/>
    <mergeCell ref="C152:G152"/>
    <mergeCell ref="C153:G153"/>
    <mergeCell ref="C135:G135"/>
    <mergeCell ref="C137:G137"/>
    <mergeCell ref="C139:G139"/>
    <mergeCell ref="C140:G140"/>
    <mergeCell ref="C141:G141"/>
  </mergeCells>
  <printOptions horizontalCentered="1"/>
  <pageMargins left="0.78740157480314998" right="0.39370078740157499" top="0.39370078740157499" bottom="0.39370078740157499" header="0" footer="0"/>
  <pageSetup paperSize="9" scale="80" orientation="portrait" r:id="rId1"/>
  <headerFooter>
    <oddHeader>&amp;CСтраница &amp;P из &amp;N</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556"/>
  <sheetViews>
    <sheetView workbookViewId="0"/>
  </sheetViews>
  <sheetFormatPr defaultRowHeight="12.75" x14ac:dyDescent="0.2"/>
  <sheetData>
    <row r="1" spans="1:255" x14ac:dyDescent="0.2">
      <c r="B1" t="s">
        <v>1182</v>
      </c>
    </row>
    <row r="3" spans="1:255" x14ac:dyDescent="0.2">
      <c r="A3">
        <v>3</v>
      </c>
      <c r="B3" t="s">
        <v>1183</v>
      </c>
    </row>
    <row r="4" spans="1:255" x14ac:dyDescent="0.2">
      <c r="A4">
        <v>1</v>
      </c>
      <c r="B4" t="s">
        <v>1184</v>
      </c>
    </row>
    <row r="5" spans="1:255" x14ac:dyDescent="0.2">
      <c r="A5">
        <v>0</v>
      </c>
      <c r="B5" t="s">
        <v>1185</v>
      </c>
    </row>
    <row r="6" spans="1:255" x14ac:dyDescent="0.2">
      <c r="A6">
        <v>2</v>
      </c>
      <c r="B6" t="s">
        <v>1186</v>
      </c>
    </row>
    <row r="7" spans="1:255" x14ac:dyDescent="0.2">
      <c r="A7">
        <v>0</v>
      </c>
      <c r="B7" t="s">
        <v>1187</v>
      </c>
    </row>
    <row r="8" spans="1:255" x14ac:dyDescent="0.2">
      <c r="A8">
        <v>2</v>
      </c>
      <c r="B8" t="s">
        <v>1188</v>
      </c>
    </row>
    <row r="9" spans="1:255" x14ac:dyDescent="0.2">
      <c r="A9">
        <v>0</v>
      </c>
      <c r="B9" t="s">
        <v>1189</v>
      </c>
    </row>
    <row r="13" spans="1:255" x14ac:dyDescent="0.2">
      <c r="A13">
        <v>3</v>
      </c>
      <c r="B13" t="s">
        <v>1246</v>
      </c>
      <c r="D13" t="s">
        <v>1247</v>
      </c>
      <c r="F13" t="s">
        <v>1248</v>
      </c>
    </row>
    <row r="14" spans="1:255" x14ac:dyDescent="0.2">
      <c r="A14">
        <v>4</v>
      </c>
      <c r="B14" t="s">
        <v>1249</v>
      </c>
      <c r="D14" t="s">
        <v>1250</v>
      </c>
      <c r="F14" t="s">
        <v>1250</v>
      </c>
    </row>
    <row r="15" spans="1:255" x14ac:dyDescent="0.2">
      <c r="A15">
        <v>514</v>
      </c>
      <c r="B15" t="s">
        <v>1249</v>
      </c>
      <c r="D15" t="s">
        <v>1250</v>
      </c>
      <c r="F15" t="s">
        <v>1250</v>
      </c>
      <c r="AY15" t="e">
        <f>SUM('2.Лок.смета.и.Акт'!AQ24:'2.Лок.смета.и.Акт'!#REF!)</f>
        <v>#REF!</v>
      </c>
      <c r="AZ15" t="e">
        <f>SUM('2.Лок.смета.и.Акт'!AR24:'2.Лок.смета.и.Акт'!#REF!)</f>
        <v>#REF!</v>
      </c>
      <c r="BA15" t="e">
        <f>SUM('2.Лок.смета.и.Акт'!AS24:'2.Лок.смета.и.Акт'!#REF!)</f>
        <v>#REF!</v>
      </c>
      <c r="BB15" t="e">
        <f>SUM('2.Лок.смета.и.Акт'!AT24:'2.Лок.смета.и.Акт'!#REF!)</f>
        <v>#REF!</v>
      </c>
      <c r="BC15" t="e">
        <f>SUM('2.Лок.смета.и.Акт'!AU24:'2.Лок.смета.и.Акт'!#REF!)</f>
        <v>#REF!</v>
      </c>
      <c r="BD15" t="e">
        <f>SUM('2.Лок.смета.и.Акт'!AV24:'2.Лок.смета.и.Акт'!#REF!)</f>
        <v>#REF!</v>
      </c>
      <c r="CW15" t="e">
        <f>Source!DM188</f>
        <v>#REF!</v>
      </c>
      <c r="CX15">
        <f>Source!DN188</f>
        <v>90.046986000000004</v>
      </c>
      <c r="CY15">
        <f>Source!DG188</f>
        <v>1807276</v>
      </c>
      <c r="CZ15">
        <f>Source!DK188</f>
        <v>149252</v>
      </c>
      <c r="DA15">
        <f>Source!DI188</f>
        <v>101272</v>
      </c>
      <c r="DB15">
        <f>Source!DJ188</f>
        <v>24108</v>
      </c>
      <c r="DC15">
        <f>Source!DH188</f>
        <v>1556752</v>
      </c>
      <c r="DD15">
        <f>Source!EG188</f>
        <v>0</v>
      </c>
      <c r="DE15">
        <f>Source!EN188</f>
        <v>1556752</v>
      </c>
      <c r="DF15">
        <f>Source!EO188</f>
        <v>1556752</v>
      </c>
      <c r="DG15">
        <f>Source!EP188</f>
        <v>0</v>
      </c>
      <c r="DH15">
        <f>Source!EQ188</f>
        <v>1556752</v>
      </c>
      <c r="DI15">
        <f>Source!EH188</f>
        <v>0</v>
      </c>
      <c r="DJ15">
        <f>Source!EI188</f>
        <v>0</v>
      </c>
      <c r="DK15">
        <f>Source!ER188</f>
        <v>0</v>
      </c>
      <c r="DL15">
        <f>Source!DL188</f>
        <v>0</v>
      </c>
      <c r="DM15">
        <f>Source!DO188</f>
        <v>1</v>
      </c>
      <c r="DN15" t="e">
        <f>Source!DP188</f>
        <v>#REF!</v>
      </c>
      <c r="DO15" t="e">
        <f>Source!DQ188</f>
        <v>#REF!</v>
      </c>
      <c r="DP15" t="e">
        <f>Source!EJ188</f>
        <v>#REF!</v>
      </c>
      <c r="DQ15" t="e">
        <f>Source!EK188</f>
        <v>#REF!</v>
      </c>
      <c r="DR15">
        <f>Source!EL188</f>
        <v>0</v>
      </c>
      <c r="DS15">
        <f>Source!EH188</f>
        <v>0</v>
      </c>
      <c r="DT15">
        <f>Source!EM188</f>
        <v>0</v>
      </c>
      <c r="DU15" t="e">
        <f>Source!EK188+Source!EL188</f>
        <v>#REF!</v>
      </c>
      <c r="DW15">
        <f>Source!ES188</f>
        <v>0</v>
      </c>
      <c r="DX15">
        <f>Source!ET188</f>
        <v>0</v>
      </c>
      <c r="DY15">
        <f>Source!EU188</f>
        <v>0</v>
      </c>
      <c r="DZ15">
        <f>Source!EV188</f>
        <v>0</v>
      </c>
      <c r="ET15" t="e">
        <f>Source!DM188</f>
        <v>#REF!</v>
      </c>
      <c r="EU15">
        <f>Source!DN188</f>
        <v>90.046986000000004</v>
      </c>
      <c r="EV15" t="e">
        <f>SUM('2.Лок.смета.и.Акт'!GH24:'2.Лок.смета.и.Акт'!#REF!)</f>
        <v>#REF!</v>
      </c>
      <c r="EW15" t="e">
        <f>SUM('2.Лок.смета.и.Акт'!GI24:'2.Лок.смета.и.Акт'!#REF!)</f>
        <v>#REF!</v>
      </c>
      <c r="EX15" t="e">
        <f>SUM('2.Лок.смета.и.Акт'!GJ24:'2.Лок.смета.и.Акт'!#REF!)</f>
        <v>#REF!</v>
      </c>
      <c r="EY15" t="e">
        <f>SUM('2.Лок.смета.и.Акт'!GK24:'2.Лок.смета.и.Акт'!#REF!)</f>
        <v>#REF!</v>
      </c>
      <c r="EZ15" t="e">
        <f>SUM('2.Лок.смета.и.Акт'!GL24:'2.Лок.смета.и.Акт'!#REF!)</f>
        <v>#REF!</v>
      </c>
      <c r="FA15" t="e">
        <f>SUM('2.Лок.смета.и.Акт'!GM24:'2.Лок.смета.и.Акт'!#REF!)</f>
        <v>#REF!</v>
      </c>
      <c r="FB15" t="e">
        <f>SUM('2.Лок.смета.и.Акт'!GN24:'2.Лок.смета.и.Акт'!#REF!)</f>
        <v>#REF!</v>
      </c>
      <c r="FC15" t="e">
        <f>SUM('2.Лок.смета.и.Акт'!GO24:'2.Лок.смета.и.Акт'!#REF!)</f>
        <v>#REF!</v>
      </c>
      <c r="FD15" t="e">
        <f>SUM('2.Лок.смета.и.Акт'!GP24:'2.Лок.смета.и.Акт'!#REF!)</f>
        <v>#REF!</v>
      </c>
      <c r="FE15" t="e">
        <f>SUM('2.Лок.смета.и.Акт'!GQ24:'2.Лок.смета.и.Акт'!#REF!)</f>
        <v>#REF!</v>
      </c>
      <c r="FF15" t="e">
        <f>SUM('2.Лок.смета.и.Акт'!GR24:'2.Лок.смета.и.Акт'!#REF!)</f>
        <v>#REF!</v>
      </c>
      <c r="FG15" t="e">
        <f>SUM('2.Лок.смета.и.Акт'!GS24:'2.Лок.смета.и.Акт'!#REF!)</f>
        <v>#REF!</v>
      </c>
      <c r="FH15" t="e">
        <f>SUM('2.Лок.смета.и.Акт'!GT24:'2.Лок.смета.и.Акт'!#REF!)</f>
        <v>#REF!</v>
      </c>
      <c r="FI15" t="e">
        <f>SUM('2.Лок.смета.и.Акт'!GU24:'2.Лок.смета.и.Акт'!#REF!)</f>
        <v>#REF!</v>
      </c>
      <c r="FJ15" t="e">
        <f>SUM('2.Лок.смета.и.Акт'!GV24:'2.Лок.смета.и.Акт'!#REF!)</f>
        <v>#REF!</v>
      </c>
      <c r="FK15" t="e">
        <f>SUM('2.Лок.смета.и.Акт'!GW24:'2.Лок.смета.и.Акт'!#REF!)</f>
        <v>#REF!</v>
      </c>
      <c r="FL15" t="e">
        <f>SUM('2.Лок.смета.и.Акт'!GX24:'2.Лок.смета.и.Акт'!#REF!)</f>
        <v>#REF!</v>
      </c>
      <c r="FM15" t="e">
        <f>SUM('2.Лок.смета.и.Акт'!GY24:'2.Лок.смета.и.Акт'!#REF!)</f>
        <v>#REF!</v>
      </c>
      <c r="FN15" t="e">
        <f>SUM('2.Лок.смета.и.Акт'!GZ24:'2.Лок.смета.и.Акт'!#REF!)</f>
        <v>#REF!</v>
      </c>
      <c r="FO15" t="e">
        <f>SUM('2.Лок.смета.и.Акт'!HA24:'2.Лок.смета.и.Акт'!#REF!)</f>
        <v>#REF!</v>
      </c>
      <c r="FP15" t="e">
        <f>SUM('2.Лок.смета.и.Акт'!HB24:'2.Лок.смета.и.Акт'!#REF!)</f>
        <v>#REF!</v>
      </c>
      <c r="FQ15" t="e">
        <f>SUM('2.Лок.смета.и.Акт'!HC24:'2.Лок.смета.и.Акт'!#REF!)</f>
        <v>#REF!</v>
      </c>
      <c r="FR15" t="e">
        <f>SUM('2.Лок.смета.и.Акт'!GZ24:'2.Лок.смета.и.Акт'!#REF!)+SUM('2.Лок.смета.и.Акт'!HA24:'2.Лок.смета.и.Акт'!#REF!)</f>
        <v>#REF!</v>
      </c>
      <c r="FS15" t="e">
        <f>SUM('2.Лок.смета.и.Акт'!HE24:'2.Лок.смета.и.Акт'!#REF!)</f>
        <v>#REF!</v>
      </c>
      <c r="FT15" t="e">
        <f>SUM('2.Лок.смета.и.Акт'!HF24:'2.Лок.смета.и.Акт'!#REF!)</f>
        <v>#REF!</v>
      </c>
      <c r="FU15" t="e">
        <f>SUM('2.Лок.смета.и.Акт'!HG24:'2.Лок.смета.и.Акт'!#REF!)</f>
        <v>#REF!</v>
      </c>
      <c r="FV15" t="e">
        <f>SUM('2.Лок.смета.и.Акт'!HH24:'2.Лок.смета.и.Акт'!#REF!)</f>
        <v>#REF!</v>
      </c>
      <c r="FW15" t="e">
        <f>SUM('2.Лок.смета.и.Акт'!HI24:'2.Лок.смета.и.Акт'!#REF!)</f>
        <v>#REF!</v>
      </c>
      <c r="FX15" t="e">
        <f>SUMIF('2.Лок.смета.и.Акт'!CT24:'2.Лок.смета.и.Акт'!#REF!,1,'2.Лок.смета.и.Акт'!GI24:'2.Лок.смета.и.Акт'!#REF!)</f>
        <v>#REF!</v>
      </c>
      <c r="FY15" t="e">
        <f>SUMIF('2.Лок.смета.и.Акт'!CT24:'2.Лок.смета.и.Акт'!#REF!,2,'2.Лок.смета.и.Акт'!GI24:'2.Лок.смета.и.Акт'!#REF!)</f>
        <v>#REF!</v>
      </c>
      <c r="FZ15" t="e">
        <f>SUMIF('2.Лок.смета.и.Акт'!CT24:'2.Лок.смета.и.Акт'!#REF!,5,'2.Лок.смета.и.Акт'!GI24:'2.Лок.смета.и.Акт'!#REF!)</f>
        <v>#REF!</v>
      </c>
      <c r="GA15" t="e">
        <f>SUMIF('2.Лок.смета.и.Акт'!CT24:'2.Лок.смета.и.Акт'!#REF!,4,'2.Лок.смета.и.Акт'!GI24:'2.Лок.смета.и.Акт'!#REF!)</f>
        <v>#REF!</v>
      </c>
      <c r="GB15" t="e">
        <f>SUMIF('2.Лок.смета.и.Акт'!CT24:'2.Лок.смета.и.Акт'!#REF!,1,'2.Лок.смета.и.Акт'!GJ24:'2.Лок.смета.и.Акт'!#REF!)</f>
        <v>#REF!</v>
      </c>
      <c r="GC15" t="e">
        <f>SUMIF('2.Лок.смета.и.Акт'!CT24:'2.Лок.смета.и.Акт'!#REF!,2,'2.Лок.смета.и.Акт'!GJ24:'2.Лок.смета.и.Акт'!#REF!)</f>
        <v>#REF!</v>
      </c>
      <c r="GD15" t="e">
        <f>SUMIF('2.Лок.смета.и.Акт'!CT24:'2.Лок.смета.и.Акт'!#REF!,4,'2.Лок.смета.и.Акт'!GJ24:'2.Лок.смета.и.Акт'!#REF!)</f>
        <v>#REF!</v>
      </c>
      <c r="GE15" t="e">
        <f>SUMIF('2.Лок.смета.и.Акт'!CT24:'2.Лок.смета.и.Акт'!#REF!,1,'2.Лок.смета.и.Акт'!GO24:'2.Лок.смета.и.Акт'!#REF!)</f>
        <v>#REF!</v>
      </c>
      <c r="GF15" t="e">
        <f>SUMIF('2.Лок.смета.и.Акт'!CT24:'2.Лок.смета.и.Акт'!#REF!,2,'2.Лок.смета.и.Акт'!GO24:'2.Лок.смета.и.Акт'!#REF!)</f>
        <v>#REF!</v>
      </c>
      <c r="GG15" t="e">
        <f>SUMIF('2.Лок.смета.и.Акт'!CT24:'2.Лок.смета.и.Акт'!#REF!,4,'2.Лок.смета.и.Акт'!GO24:'2.Лок.смета.и.Акт'!#REF!)</f>
        <v>#REF!</v>
      </c>
      <c r="IB15" t="e">
        <f>SUM('2.Лок.смета.и.Акт'!HM24:'2.Лок.смета.и.Акт'!#REF!)</f>
        <v>#REF!</v>
      </c>
      <c r="IC15" t="e">
        <f>SUM('2.Лок.смета.и.Акт'!HO24:'2.Лок.смета.и.Акт'!#REF!)</f>
        <v>#REF!</v>
      </c>
      <c r="ID15" t="e">
        <f>SUM('2.Лок.смета.и.Акт'!HQ24:'2.Лок.смета.и.Акт'!#REF!)</f>
        <v>#REF!</v>
      </c>
      <c r="IE15" t="e">
        <f>SUM('2.Лок.смета.и.Акт'!HS24:'2.Лок.смета.и.Акт'!#REF!)</f>
        <v>#REF!</v>
      </c>
      <c r="IF15" t="e">
        <f>SUM('2.Лок.смета.и.Акт'!HW24:'2.Лок.смета.и.Акт'!#REF!)</f>
        <v>#REF!</v>
      </c>
      <c r="IG15" t="e">
        <f>SUM('2.Лок.смета.и.Акт'!HX24:'2.Лок.смета.и.Акт'!#REF!)</f>
        <v>#REF!</v>
      </c>
      <c r="IH15" t="e">
        <f>SUM('2.Лок.смета.и.Акт'!HJ24:'2.Лок.смета.и.Акт'!#REF!)</f>
        <v>#REF!</v>
      </c>
      <c r="II15" t="e">
        <f>SUM('2.Лок.смета.и.Акт'!HL24:'2.Лок.смета.и.Акт'!#REF!)</f>
        <v>#REF!</v>
      </c>
      <c r="IJ15" t="e">
        <f>SUM('2.Лок.смета.и.Акт'!HN24:'2.Лок.смета.и.Акт'!#REF!)</f>
        <v>#REF!</v>
      </c>
      <c r="IK15" t="e">
        <f>SUM('2.Лок.смета.и.Акт'!HP24:'2.Лок.смета.и.Акт'!#REF!)</f>
        <v>#REF!</v>
      </c>
      <c r="IL15" t="e">
        <f>SUM('2.Лок.смета.и.Акт'!HR24:'2.Лок.смета.и.Акт'!#REF!)</f>
        <v>#REF!</v>
      </c>
      <c r="IM15" t="e">
        <f>SUM('2.Лок.смета.и.Акт'!HU24:'2.Лок.смета.и.Акт'!#REF!)</f>
        <v>#REF!</v>
      </c>
      <c r="IN15" t="e">
        <f>SUMIF('2.Лок.смета.и.Акт'!CT24:'2.Лок.смета.и.Акт'!#REF!,1,'2.Лок.смета.и.Акт'!GW24:'2.Лок.смета.и.Акт'!#REF!)</f>
        <v>#REF!</v>
      </c>
      <c r="IO15" t="e">
        <f>SUMIF('2.Лок.смета.и.Акт'!CT24:'2.Лок.смета.и.Акт'!#REF!,2,'2.Лок.смета.и.Акт'!GW24:'2.Лок.смета.и.Акт'!#REF!)</f>
        <v>#REF!</v>
      </c>
      <c r="IP15" t="e">
        <f>SUMIF('2.Лок.смета.и.Акт'!CT24:'2.Лок.смета.и.Акт'!#REF!,5,'2.Лок.смета.и.Акт'!GW24:'2.Лок.смета.и.Акт'!#REF!)</f>
        <v>#REF!</v>
      </c>
      <c r="IQ15" t="e">
        <f>SUMIF('2.Лок.смета.и.Акт'!CT24:'2.Лок.смета.и.Акт'!#REF!,4,'2.Лок.смета.и.Акт'!GW24:'2.Лок.смета.и.Акт'!#REF!)</f>
        <v>#REF!</v>
      </c>
      <c r="IR15" t="e">
        <f>SUMIF('2.Лок.смета.и.Акт'!CT24:'2.Лок.смета.и.Акт'!#REF!,1,'2.Лок.смета.и.Акт'!GX24:'2.Лок.смета.и.Акт'!#REF!)</f>
        <v>#REF!</v>
      </c>
      <c r="IS15" t="e">
        <f>SUMIF('2.Лок.смета.и.Акт'!CT24:'2.Лок.смета.и.Акт'!#REF!,2,'2.Лок.смета.и.Акт'!GX24:'2.Лок.смета.и.Акт'!#REF!)</f>
        <v>#REF!</v>
      </c>
      <c r="IT15" t="e">
        <f>SUMIF('2.Лок.смета.и.Акт'!CT24:'2.Лок.смета.и.Акт'!#REF!,5,'2.Лок.смета.и.Акт'!GX24:'2.Лок.смета.и.Акт'!#REF!)</f>
        <v>#REF!</v>
      </c>
      <c r="IU15" t="e">
        <f>SUMIF('2.Лок.смета.и.Акт'!CT24:'2.Лок.смета.и.Акт'!#REF!,4,'2.Лок.смета.и.Акт'!GX24:'2.Лок.смета.и.Акт'!#REF!)</f>
        <v>#REF!</v>
      </c>
    </row>
    <row r="16" spans="1:255" x14ac:dyDescent="0.2">
      <c r="A16">
        <v>4</v>
      </c>
      <c r="B16" t="s">
        <v>1249</v>
      </c>
      <c r="D16" t="s">
        <v>1362</v>
      </c>
      <c r="F16" t="s">
        <v>1362</v>
      </c>
    </row>
    <row r="17" spans="1:255" x14ac:dyDescent="0.2">
      <c r="A17">
        <v>514</v>
      </c>
      <c r="B17" t="s">
        <v>1249</v>
      </c>
      <c r="D17" t="s">
        <v>1362</v>
      </c>
      <c r="F17" t="s">
        <v>1362</v>
      </c>
      <c r="AY17" t="e">
        <f>SUM('2.Лок.смета.и.Акт'!AQ48:'2.Лок.смета.и.Акт'!#REF!)</f>
        <v>#REF!</v>
      </c>
      <c r="AZ17" t="e">
        <f>SUM('2.Лок.смета.и.Акт'!AR48:'2.Лок.смета.и.Акт'!#REF!)</f>
        <v>#REF!</v>
      </c>
      <c r="BA17" t="e">
        <f>SUM('2.Лок.смета.и.Акт'!AS48:'2.Лок.смета.и.Акт'!#REF!)</f>
        <v>#REF!</v>
      </c>
      <c r="BB17" t="e">
        <f>SUM('2.Лок.смета.и.Акт'!AT48:'2.Лок.смета.и.Акт'!#REF!)</f>
        <v>#REF!</v>
      </c>
      <c r="BC17" t="e">
        <f>SUM('2.Лок.смета.и.Акт'!AU48:'2.Лок.смета.и.Акт'!#REF!)</f>
        <v>#REF!</v>
      </c>
      <c r="BD17" t="e">
        <f>SUM('2.Лок.смета.и.Акт'!AV48:'2.Лок.смета.и.Акт'!#REF!)</f>
        <v>#REF!</v>
      </c>
      <c r="CW17" t="e">
        <f>Source!DM386</f>
        <v>#REF!</v>
      </c>
      <c r="CX17">
        <f>Source!DN386</f>
        <v>99.433599999999984</v>
      </c>
      <c r="CY17">
        <f>Source!DG386</f>
        <v>1971086</v>
      </c>
      <c r="CZ17">
        <f>Source!DK386</f>
        <v>160792</v>
      </c>
      <c r="DA17">
        <f>Source!DI386</f>
        <v>111357</v>
      </c>
      <c r="DB17">
        <f>Source!DJ386</f>
        <v>26638</v>
      </c>
      <c r="DC17">
        <f>Source!DH386</f>
        <v>1698937</v>
      </c>
      <c r="DD17">
        <f>Source!EG386</f>
        <v>0</v>
      </c>
      <c r="DE17">
        <f>Source!EN386</f>
        <v>1698937</v>
      </c>
      <c r="DF17">
        <f>Source!EO386</f>
        <v>1698937</v>
      </c>
      <c r="DG17">
        <f>Source!EP386</f>
        <v>0</v>
      </c>
      <c r="DH17">
        <f>Source!EQ386</f>
        <v>1698937</v>
      </c>
      <c r="DI17">
        <f>Source!EH386</f>
        <v>0</v>
      </c>
      <c r="DJ17">
        <f>Source!EI386</f>
        <v>0</v>
      </c>
      <c r="DK17">
        <f>Source!ER386</f>
        <v>0</v>
      </c>
      <c r="DL17">
        <f>Source!DL386</f>
        <v>0</v>
      </c>
      <c r="DM17">
        <f>Source!DO386</f>
        <v>1</v>
      </c>
      <c r="DN17" t="e">
        <f>Source!DP386</f>
        <v>#REF!</v>
      </c>
      <c r="DO17" t="e">
        <f>Source!DQ386</f>
        <v>#REF!</v>
      </c>
      <c r="DP17" t="e">
        <f>Source!EJ386</f>
        <v>#REF!</v>
      </c>
      <c r="DQ17" t="e">
        <f>Source!EK386</f>
        <v>#REF!</v>
      </c>
      <c r="DR17">
        <f>Source!EL386</f>
        <v>0</v>
      </c>
      <c r="DS17">
        <f>Source!EH386</f>
        <v>0</v>
      </c>
      <c r="DT17">
        <f>Source!EM386</f>
        <v>0</v>
      </c>
      <c r="DU17" t="e">
        <f>Source!EK386+Source!EL386</f>
        <v>#REF!</v>
      </c>
      <c r="DW17">
        <f>Source!ES386</f>
        <v>0</v>
      </c>
      <c r="DX17">
        <f>Source!ET386</f>
        <v>0</v>
      </c>
      <c r="DY17">
        <f>Source!EU386</f>
        <v>0</v>
      </c>
      <c r="DZ17">
        <f>Source!EV386</f>
        <v>0</v>
      </c>
      <c r="ET17" t="e">
        <f>Source!DM386</f>
        <v>#REF!</v>
      </c>
      <c r="EU17">
        <f>Source!DN386</f>
        <v>99.433599999999984</v>
      </c>
      <c r="EV17" t="e">
        <f>SUM('2.Лок.смета.и.Акт'!GH48:'2.Лок.смета.и.Акт'!#REF!)</f>
        <v>#REF!</v>
      </c>
      <c r="EW17" t="e">
        <f>SUM('2.Лок.смета.и.Акт'!GI48:'2.Лок.смета.и.Акт'!#REF!)</f>
        <v>#REF!</v>
      </c>
      <c r="EX17" t="e">
        <f>SUM('2.Лок.смета.и.Акт'!GJ48:'2.Лок.смета.и.Акт'!#REF!)</f>
        <v>#REF!</v>
      </c>
      <c r="EY17" t="e">
        <f>SUM('2.Лок.смета.и.Акт'!GK48:'2.Лок.смета.и.Акт'!#REF!)</f>
        <v>#REF!</v>
      </c>
      <c r="EZ17" t="e">
        <f>SUM('2.Лок.смета.и.Акт'!GL48:'2.Лок.смета.и.Акт'!#REF!)</f>
        <v>#REF!</v>
      </c>
      <c r="FA17" t="e">
        <f>SUM('2.Лок.смета.и.Акт'!GM48:'2.Лок.смета.и.Акт'!#REF!)</f>
        <v>#REF!</v>
      </c>
      <c r="FB17" t="e">
        <f>SUM('2.Лок.смета.и.Акт'!GN48:'2.Лок.смета.и.Акт'!#REF!)</f>
        <v>#REF!</v>
      </c>
      <c r="FC17" t="e">
        <f>SUM('2.Лок.смета.и.Акт'!GO48:'2.Лок.смета.и.Акт'!#REF!)</f>
        <v>#REF!</v>
      </c>
      <c r="FD17" t="e">
        <f>SUM('2.Лок.смета.и.Акт'!GP48:'2.Лок.смета.и.Акт'!#REF!)</f>
        <v>#REF!</v>
      </c>
      <c r="FE17" t="e">
        <f>SUM('2.Лок.смета.и.Акт'!GQ48:'2.Лок.смета.и.Акт'!#REF!)</f>
        <v>#REF!</v>
      </c>
      <c r="FF17" t="e">
        <f>SUM('2.Лок.смета.и.Акт'!GR48:'2.Лок.смета.и.Акт'!#REF!)</f>
        <v>#REF!</v>
      </c>
      <c r="FG17" t="e">
        <f>SUM('2.Лок.смета.и.Акт'!GS48:'2.Лок.смета.и.Акт'!#REF!)</f>
        <v>#REF!</v>
      </c>
      <c r="FH17" t="e">
        <f>SUM('2.Лок.смета.и.Акт'!GT48:'2.Лок.смета.и.Акт'!#REF!)</f>
        <v>#REF!</v>
      </c>
      <c r="FI17" t="e">
        <f>SUM('2.Лок.смета.и.Акт'!GU48:'2.Лок.смета.и.Акт'!#REF!)</f>
        <v>#REF!</v>
      </c>
      <c r="FJ17" t="e">
        <f>SUM('2.Лок.смета.и.Акт'!GV48:'2.Лок.смета.и.Акт'!#REF!)</f>
        <v>#REF!</v>
      </c>
      <c r="FK17" t="e">
        <f>SUM('2.Лок.смета.и.Акт'!GW48:'2.Лок.смета.и.Акт'!#REF!)</f>
        <v>#REF!</v>
      </c>
      <c r="FL17" t="e">
        <f>SUM('2.Лок.смета.и.Акт'!GX48:'2.Лок.смета.и.Акт'!#REF!)</f>
        <v>#REF!</v>
      </c>
      <c r="FM17" t="e">
        <f>SUM('2.Лок.смета.и.Акт'!GY48:'2.Лок.смета.и.Акт'!#REF!)</f>
        <v>#REF!</v>
      </c>
      <c r="FN17" t="e">
        <f>SUM('2.Лок.смета.и.Акт'!GZ48:'2.Лок.смета.и.Акт'!#REF!)</f>
        <v>#REF!</v>
      </c>
      <c r="FO17" t="e">
        <f>SUM('2.Лок.смета.и.Акт'!HA48:'2.Лок.смета.и.Акт'!#REF!)</f>
        <v>#REF!</v>
      </c>
      <c r="FP17" t="e">
        <f>SUM('2.Лок.смета.и.Акт'!HB48:'2.Лок.смета.и.Акт'!#REF!)</f>
        <v>#REF!</v>
      </c>
      <c r="FQ17" t="e">
        <f>SUM('2.Лок.смета.и.Акт'!HC48:'2.Лок.смета.и.Акт'!#REF!)</f>
        <v>#REF!</v>
      </c>
      <c r="FR17" t="e">
        <f>SUM('2.Лок.смета.и.Акт'!GZ48:'2.Лок.смета.и.Акт'!#REF!)+SUM('2.Лок.смета.и.Акт'!HA48:'2.Лок.смета.и.Акт'!#REF!)</f>
        <v>#REF!</v>
      </c>
      <c r="FS17" t="e">
        <f>SUM('2.Лок.смета.и.Акт'!HE48:'2.Лок.смета.и.Акт'!#REF!)</f>
        <v>#REF!</v>
      </c>
      <c r="FT17" t="e">
        <f>SUM('2.Лок.смета.и.Акт'!HF48:'2.Лок.смета.и.Акт'!#REF!)</f>
        <v>#REF!</v>
      </c>
      <c r="FU17" t="e">
        <f>SUM('2.Лок.смета.и.Акт'!HG48:'2.Лок.смета.и.Акт'!#REF!)</f>
        <v>#REF!</v>
      </c>
      <c r="FV17" t="e">
        <f>SUM('2.Лок.смета.и.Акт'!HH48:'2.Лок.смета.и.Акт'!#REF!)</f>
        <v>#REF!</v>
      </c>
      <c r="FW17" t="e">
        <f>SUM('2.Лок.смета.и.Акт'!HI48:'2.Лок.смета.и.Акт'!#REF!)</f>
        <v>#REF!</v>
      </c>
      <c r="FX17" t="e">
        <f>SUMIF('2.Лок.смета.и.Акт'!CT48:'2.Лок.смета.и.Акт'!#REF!,1,'2.Лок.смета.и.Акт'!GI48:'2.Лок.смета.и.Акт'!#REF!)</f>
        <v>#REF!</v>
      </c>
      <c r="FY17" t="e">
        <f>SUMIF('2.Лок.смета.и.Акт'!CT48:'2.Лок.смета.и.Акт'!#REF!,2,'2.Лок.смета.и.Акт'!GI48:'2.Лок.смета.и.Акт'!#REF!)</f>
        <v>#REF!</v>
      </c>
      <c r="FZ17" t="e">
        <f>SUMIF('2.Лок.смета.и.Акт'!CT48:'2.Лок.смета.и.Акт'!#REF!,5,'2.Лок.смета.и.Акт'!GI48:'2.Лок.смета.и.Акт'!#REF!)</f>
        <v>#REF!</v>
      </c>
      <c r="GA17" t="e">
        <f>SUMIF('2.Лок.смета.и.Акт'!CT48:'2.Лок.смета.и.Акт'!#REF!,4,'2.Лок.смета.и.Акт'!GI48:'2.Лок.смета.и.Акт'!#REF!)</f>
        <v>#REF!</v>
      </c>
      <c r="GB17" t="e">
        <f>SUMIF('2.Лок.смета.и.Акт'!CT48:'2.Лок.смета.и.Акт'!#REF!,1,'2.Лок.смета.и.Акт'!GJ48:'2.Лок.смета.и.Акт'!#REF!)</f>
        <v>#REF!</v>
      </c>
      <c r="GC17" t="e">
        <f>SUMIF('2.Лок.смета.и.Акт'!CT48:'2.Лок.смета.и.Акт'!#REF!,2,'2.Лок.смета.и.Акт'!GJ48:'2.Лок.смета.и.Акт'!#REF!)</f>
        <v>#REF!</v>
      </c>
      <c r="GD17" t="e">
        <f>SUMIF('2.Лок.смета.и.Акт'!CT48:'2.Лок.смета.и.Акт'!#REF!,4,'2.Лок.смета.и.Акт'!GJ48:'2.Лок.смета.и.Акт'!#REF!)</f>
        <v>#REF!</v>
      </c>
      <c r="GE17" t="e">
        <f>SUMIF('2.Лок.смета.и.Акт'!CT48:'2.Лок.смета.и.Акт'!#REF!,1,'2.Лок.смета.и.Акт'!GO48:'2.Лок.смета.и.Акт'!#REF!)</f>
        <v>#REF!</v>
      </c>
      <c r="GF17" t="e">
        <f>SUMIF('2.Лок.смета.и.Акт'!CT48:'2.Лок.смета.и.Акт'!#REF!,2,'2.Лок.смета.и.Акт'!GO48:'2.Лок.смета.и.Акт'!#REF!)</f>
        <v>#REF!</v>
      </c>
      <c r="GG17" t="e">
        <f>SUMIF('2.Лок.смета.и.Акт'!CT48:'2.Лок.смета.и.Акт'!#REF!,4,'2.Лок.смета.и.Акт'!GO48:'2.Лок.смета.и.Акт'!#REF!)</f>
        <v>#REF!</v>
      </c>
      <c r="IB17" t="e">
        <f>SUM('2.Лок.смета.и.Акт'!HM48:'2.Лок.смета.и.Акт'!#REF!)</f>
        <v>#REF!</v>
      </c>
      <c r="IC17" t="e">
        <f>SUM('2.Лок.смета.и.Акт'!HO48:'2.Лок.смета.и.Акт'!#REF!)</f>
        <v>#REF!</v>
      </c>
      <c r="ID17" t="e">
        <f>SUM('2.Лок.смета.и.Акт'!HQ48:'2.Лок.смета.и.Акт'!#REF!)</f>
        <v>#REF!</v>
      </c>
      <c r="IE17" t="e">
        <f>SUM('2.Лок.смета.и.Акт'!HS48:'2.Лок.смета.и.Акт'!#REF!)</f>
        <v>#REF!</v>
      </c>
      <c r="IF17" t="e">
        <f>SUM('2.Лок.смета.и.Акт'!HW48:'2.Лок.смета.и.Акт'!#REF!)</f>
        <v>#REF!</v>
      </c>
      <c r="IG17" t="e">
        <f>SUM('2.Лок.смета.и.Акт'!HX48:'2.Лок.смета.и.Акт'!#REF!)</f>
        <v>#REF!</v>
      </c>
      <c r="IH17" t="e">
        <f>SUM('2.Лок.смета.и.Акт'!HJ48:'2.Лок.смета.и.Акт'!#REF!)</f>
        <v>#REF!</v>
      </c>
      <c r="II17" t="e">
        <f>SUM('2.Лок.смета.и.Акт'!HL48:'2.Лок.смета.и.Акт'!#REF!)</f>
        <v>#REF!</v>
      </c>
      <c r="IJ17" t="e">
        <f>SUM('2.Лок.смета.и.Акт'!HN48:'2.Лок.смета.и.Акт'!#REF!)</f>
        <v>#REF!</v>
      </c>
      <c r="IK17" t="e">
        <f>SUM('2.Лок.смета.и.Акт'!HP48:'2.Лок.смета.и.Акт'!#REF!)</f>
        <v>#REF!</v>
      </c>
      <c r="IL17" t="e">
        <f>SUM('2.Лок.смета.и.Акт'!HR48:'2.Лок.смета.и.Акт'!#REF!)</f>
        <v>#REF!</v>
      </c>
      <c r="IM17" t="e">
        <f>SUM('2.Лок.смета.и.Акт'!HU48:'2.Лок.смета.и.Акт'!#REF!)</f>
        <v>#REF!</v>
      </c>
      <c r="IN17" t="e">
        <f>SUMIF('2.Лок.смета.и.Акт'!CT48:'2.Лок.смета.и.Акт'!#REF!,1,'2.Лок.смета.и.Акт'!GW48:'2.Лок.смета.и.Акт'!#REF!)</f>
        <v>#REF!</v>
      </c>
      <c r="IO17" t="e">
        <f>SUMIF('2.Лок.смета.и.Акт'!CT48:'2.Лок.смета.и.Акт'!#REF!,2,'2.Лок.смета.и.Акт'!GW48:'2.Лок.смета.и.Акт'!#REF!)</f>
        <v>#REF!</v>
      </c>
      <c r="IP17" t="e">
        <f>SUMIF('2.Лок.смета.и.Акт'!CT48:'2.Лок.смета.и.Акт'!#REF!,5,'2.Лок.смета.и.Акт'!GW48:'2.Лок.смета.и.Акт'!#REF!)</f>
        <v>#REF!</v>
      </c>
      <c r="IQ17" t="e">
        <f>SUMIF('2.Лок.смета.и.Акт'!CT48:'2.Лок.смета.и.Акт'!#REF!,4,'2.Лок.смета.и.Акт'!GW48:'2.Лок.смета.и.Акт'!#REF!)</f>
        <v>#REF!</v>
      </c>
      <c r="IR17" t="e">
        <f>SUMIF('2.Лок.смета.и.Акт'!CT48:'2.Лок.смета.и.Акт'!#REF!,1,'2.Лок.смета.и.Акт'!GX48:'2.Лок.смета.и.Акт'!#REF!)</f>
        <v>#REF!</v>
      </c>
      <c r="IS17" t="e">
        <f>SUMIF('2.Лок.смета.и.Акт'!CT48:'2.Лок.смета.и.Акт'!#REF!,2,'2.Лок.смета.и.Акт'!GX48:'2.Лок.смета.и.Акт'!#REF!)</f>
        <v>#REF!</v>
      </c>
      <c r="IT17" t="e">
        <f>SUMIF('2.Лок.смета.и.Акт'!CT48:'2.Лок.смета.и.Акт'!#REF!,5,'2.Лок.смета.и.Акт'!GX48:'2.Лок.смета.и.Акт'!#REF!)</f>
        <v>#REF!</v>
      </c>
      <c r="IU17" t="e">
        <f>SUMIF('2.Лок.смета.и.Акт'!CT48:'2.Лок.смета.и.Акт'!#REF!,4,'2.Лок.смета.и.Акт'!GX48:'2.Лок.смета.и.Акт'!#REF!)</f>
        <v>#REF!</v>
      </c>
    </row>
    <row r="18" spans="1:255" x14ac:dyDescent="0.2">
      <c r="A18">
        <v>4</v>
      </c>
      <c r="B18" t="s">
        <v>1249</v>
      </c>
      <c r="D18" t="s">
        <v>1366</v>
      </c>
      <c r="F18" t="s">
        <v>1366</v>
      </c>
    </row>
    <row r="19" spans="1:255" x14ac:dyDescent="0.2">
      <c r="A19">
        <v>514</v>
      </c>
      <c r="B19" t="s">
        <v>1249</v>
      </c>
      <c r="D19" t="s">
        <v>1366</v>
      </c>
      <c r="F19" t="s">
        <v>1366</v>
      </c>
      <c r="AY19" t="e">
        <f>SUM('2.Лок.смета.и.Акт'!AQ72:'2.Лок.смета.и.Акт'!#REF!)</f>
        <v>#REF!</v>
      </c>
      <c r="AZ19" t="e">
        <f>SUM('2.Лок.смета.и.Акт'!AR72:'2.Лок.смета.и.Акт'!#REF!)</f>
        <v>#REF!</v>
      </c>
      <c r="BA19" t="e">
        <f>SUM('2.Лок.смета.и.Акт'!AS72:'2.Лок.смета.и.Акт'!#REF!)</f>
        <v>#REF!</v>
      </c>
      <c r="BB19" t="e">
        <f>SUM('2.Лок.смета.и.Акт'!AT72:'2.Лок.смета.и.Акт'!#REF!)</f>
        <v>#REF!</v>
      </c>
      <c r="BC19" t="e">
        <f>SUM('2.Лок.смета.и.Акт'!AU72:'2.Лок.смета.и.Акт'!#REF!)</f>
        <v>#REF!</v>
      </c>
      <c r="BD19" t="e">
        <f>SUM('2.Лок.смета.и.Акт'!AV72:'2.Лок.смета.и.Акт'!#REF!)</f>
        <v>#REF!</v>
      </c>
      <c r="CW19" t="e">
        <f>Source!DM575</f>
        <v>#REF!</v>
      </c>
      <c r="CX19">
        <f>Source!DN575</f>
        <v>145.99447280000001</v>
      </c>
      <c r="CY19">
        <f>Source!DG575</f>
        <v>2958240</v>
      </c>
      <c r="CZ19">
        <f>Source!DK575</f>
        <v>193214</v>
      </c>
      <c r="DA19">
        <f>Source!DI575</f>
        <v>171714</v>
      </c>
      <c r="DB19">
        <f>Source!DJ575</f>
        <v>38937</v>
      </c>
      <c r="DC19">
        <f>Source!DH575</f>
        <v>2593312</v>
      </c>
      <c r="DD19">
        <f>Source!EG575</f>
        <v>0</v>
      </c>
      <c r="DE19">
        <f>Source!EN575</f>
        <v>2593312</v>
      </c>
      <c r="DF19">
        <f>Source!EO575</f>
        <v>2593312</v>
      </c>
      <c r="DG19">
        <f>Source!EP575</f>
        <v>0</v>
      </c>
      <c r="DH19">
        <f>Source!EQ575</f>
        <v>2593312</v>
      </c>
      <c r="DI19">
        <f>Source!EH575</f>
        <v>0</v>
      </c>
      <c r="DJ19">
        <f>Source!EI575</f>
        <v>0</v>
      </c>
      <c r="DK19">
        <f>Source!ER575</f>
        <v>0</v>
      </c>
      <c r="DL19">
        <f>Source!DL575</f>
        <v>0</v>
      </c>
      <c r="DM19">
        <f>Source!DO575</f>
        <v>140</v>
      </c>
      <c r="DN19" t="e">
        <f>Source!DP575</f>
        <v>#REF!</v>
      </c>
      <c r="DO19" t="e">
        <f>Source!DQ575</f>
        <v>#REF!</v>
      </c>
      <c r="DP19" t="e">
        <f>Source!EJ575</f>
        <v>#REF!</v>
      </c>
      <c r="DQ19" t="e">
        <f>Source!EK575</f>
        <v>#REF!</v>
      </c>
      <c r="DR19">
        <f>Source!EL575</f>
        <v>0</v>
      </c>
      <c r="DS19">
        <f>Source!EH575</f>
        <v>0</v>
      </c>
      <c r="DT19">
        <f>Source!EM575</f>
        <v>0</v>
      </c>
      <c r="DU19" t="e">
        <f>Source!EK575+Source!EL575</f>
        <v>#REF!</v>
      </c>
      <c r="DW19">
        <f>Source!ES575</f>
        <v>0</v>
      </c>
      <c r="DX19">
        <f>Source!ET575</f>
        <v>0</v>
      </c>
      <c r="DY19">
        <f>Source!EU575</f>
        <v>0</v>
      </c>
      <c r="DZ19">
        <f>Source!EV575</f>
        <v>0</v>
      </c>
      <c r="ET19" t="e">
        <f>Source!DM575</f>
        <v>#REF!</v>
      </c>
      <c r="EU19">
        <f>Source!DN575</f>
        <v>145.99447280000001</v>
      </c>
      <c r="EV19" t="e">
        <f>SUM('2.Лок.смета.и.Акт'!GH72:'2.Лок.смета.и.Акт'!#REF!)</f>
        <v>#REF!</v>
      </c>
      <c r="EW19" t="e">
        <f>SUM('2.Лок.смета.и.Акт'!GI72:'2.Лок.смета.и.Акт'!#REF!)</f>
        <v>#REF!</v>
      </c>
      <c r="EX19" t="e">
        <f>SUM('2.Лок.смета.и.Акт'!GJ72:'2.Лок.смета.и.Акт'!#REF!)</f>
        <v>#REF!</v>
      </c>
      <c r="EY19" t="e">
        <f>SUM('2.Лок.смета.и.Акт'!GK72:'2.Лок.смета.и.Акт'!#REF!)</f>
        <v>#REF!</v>
      </c>
      <c r="EZ19" t="e">
        <f>SUM('2.Лок.смета.и.Акт'!GL72:'2.Лок.смета.и.Акт'!#REF!)</f>
        <v>#REF!</v>
      </c>
      <c r="FA19" t="e">
        <f>SUM('2.Лок.смета.и.Акт'!GM72:'2.Лок.смета.и.Акт'!#REF!)</f>
        <v>#REF!</v>
      </c>
      <c r="FB19" t="e">
        <f>SUM('2.Лок.смета.и.Акт'!GN72:'2.Лок.смета.и.Акт'!#REF!)</f>
        <v>#REF!</v>
      </c>
      <c r="FC19" t="e">
        <f>SUM('2.Лок.смета.и.Акт'!GO72:'2.Лок.смета.и.Акт'!#REF!)</f>
        <v>#REF!</v>
      </c>
      <c r="FD19" t="e">
        <f>SUM('2.Лок.смета.и.Акт'!GP72:'2.Лок.смета.и.Акт'!#REF!)</f>
        <v>#REF!</v>
      </c>
      <c r="FE19" t="e">
        <f>SUM('2.Лок.смета.и.Акт'!GQ72:'2.Лок.смета.и.Акт'!#REF!)</f>
        <v>#REF!</v>
      </c>
      <c r="FF19" t="e">
        <f>SUM('2.Лок.смета.и.Акт'!GR72:'2.Лок.смета.и.Акт'!#REF!)</f>
        <v>#REF!</v>
      </c>
      <c r="FG19" t="e">
        <f>SUM('2.Лок.смета.и.Акт'!GS72:'2.Лок.смета.и.Акт'!#REF!)</f>
        <v>#REF!</v>
      </c>
      <c r="FH19" t="e">
        <f>SUM('2.Лок.смета.и.Акт'!GT72:'2.Лок.смета.и.Акт'!#REF!)</f>
        <v>#REF!</v>
      </c>
      <c r="FI19" t="e">
        <f>SUM('2.Лок.смета.и.Акт'!GU72:'2.Лок.смета.и.Акт'!#REF!)</f>
        <v>#REF!</v>
      </c>
      <c r="FJ19" t="e">
        <f>SUM('2.Лок.смета.и.Акт'!GV72:'2.Лок.смета.и.Акт'!#REF!)</f>
        <v>#REF!</v>
      </c>
      <c r="FK19" t="e">
        <f>SUM('2.Лок.смета.и.Акт'!GW72:'2.Лок.смета.и.Акт'!#REF!)</f>
        <v>#REF!</v>
      </c>
      <c r="FL19" t="e">
        <f>SUM('2.Лок.смета.и.Акт'!GX72:'2.Лок.смета.и.Акт'!#REF!)</f>
        <v>#REF!</v>
      </c>
      <c r="FM19" t="e">
        <f>SUM('2.Лок.смета.и.Акт'!GY72:'2.Лок.смета.и.Акт'!#REF!)</f>
        <v>#REF!</v>
      </c>
      <c r="FN19" t="e">
        <f>SUM('2.Лок.смета.и.Акт'!GZ72:'2.Лок.смета.и.Акт'!#REF!)</f>
        <v>#REF!</v>
      </c>
      <c r="FO19" t="e">
        <f>SUM('2.Лок.смета.и.Акт'!HA72:'2.Лок.смета.и.Акт'!#REF!)</f>
        <v>#REF!</v>
      </c>
      <c r="FP19" t="e">
        <f>SUM('2.Лок.смета.и.Акт'!HB72:'2.Лок.смета.и.Акт'!#REF!)</f>
        <v>#REF!</v>
      </c>
      <c r="FQ19" t="e">
        <f>SUM('2.Лок.смета.и.Акт'!HC72:'2.Лок.смета.и.Акт'!#REF!)</f>
        <v>#REF!</v>
      </c>
      <c r="FR19" t="e">
        <f>SUM('2.Лок.смета.и.Акт'!GZ72:'2.Лок.смета.и.Акт'!#REF!)+SUM('2.Лок.смета.и.Акт'!HA72:'2.Лок.смета.и.Акт'!#REF!)</f>
        <v>#REF!</v>
      </c>
      <c r="FS19" t="e">
        <f>SUM('2.Лок.смета.и.Акт'!HE72:'2.Лок.смета.и.Акт'!#REF!)</f>
        <v>#REF!</v>
      </c>
      <c r="FT19" t="e">
        <f>SUM('2.Лок.смета.и.Акт'!HF72:'2.Лок.смета.и.Акт'!#REF!)</f>
        <v>#REF!</v>
      </c>
      <c r="FU19" t="e">
        <f>SUM('2.Лок.смета.и.Акт'!HG72:'2.Лок.смета.и.Акт'!#REF!)</f>
        <v>#REF!</v>
      </c>
      <c r="FV19" t="e">
        <f>SUM('2.Лок.смета.и.Акт'!HH72:'2.Лок.смета.и.Акт'!#REF!)</f>
        <v>#REF!</v>
      </c>
      <c r="FW19" t="e">
        <f>SUM('2.Лок.смета.и.Акт'!HI72:'2.Лок.смета.и.Акт'!#REF!)</f>
        <v>#REF!</v>
      </c>
      <c r="FX19" t="e">
        <f>SUMIF('2.Лок.смета.и.Акт'!CT72:'2.Лок.смета.и.Акт'!#REF!,1,'2.Лок.смета.и.Акт'!GI72:'2.Лок.смета.и.Акт'!#REF!)</f>
        <v>#REF!</v>
      </c>
      <c r="FY19" t="e">
        <f>SUMIF('2.Лок.смета.и.Акт'!CT72:'2.Лок.смета.и.Акт'!#REF!,2,'2.Лок.смета.и.Акт'!GI72:'2.Лок.смета.и.Акт'!#REF!)</f>
        <v>#REF!</v>
      </c>
      <c r="FZ19" t="e">
        <f>SUMIF('2.Лок.смета.и.Акт'!CT72:'2.Лок.смета.и.Акт'!#REF!,5,'2.Лок.смета.и.Акт'!GI72:'2.Лок.смета.и.Акт'!#REF!)</f>
        <v>#REF!</v>
      </c>
      <c r="GA19" t="e">
        <f>SUMIF('2.Лок.смета.и.Акт'!CT72:'2.Лок.смета.и.Акт'!#REF!,4,'2.Лок.смета.и.Акт'!GI72:'2.Лок.смета.и.Акт'!#REF!)</f>
        <v>#REF!</v>
      </c>
      <c r="GB19" t="e">
        <f>SUMIF('2.Лок.смета.и.Акт'!CT72:'2.Лок.смета.и.Акт'!#REF!,1,'2.Лок.смета.и.Акт'!GJ72:'2.Лок.смета.и.Акт'!#REF!)</f>
        <v>#REF!</v>
      </c>
      <c r="GC19" t="e">
        <f>SUMIF('2.Лок.смета.и.Акт'!CT72:'2.Лок.смета.и.Акт'!#REF!,2,'2.Лок.смета.и.Акт'!GJ72:'2.Лок.смета.и.Акт'!#REF!)</f>
        <v>#REF!</v>
      </c>
      <c r="GD19" t="e">
        <f>SUMIF('2.Лок.смета.и.Акт'!CT72:'2.Лок.смета.и.Акт'!#REF!,4,'2.Лок.смета.и.Акт'!GJ72:'2.Лок.смета.и.Акт'!#REF!)</f>
        <v>#REF!</v>
      </c>
      <c r="GE19" t="e">
        <f>SUMIF('2.Лок.смета.и.Акт'!CT72:'2.Лок.смета.и.Акт'!#REF!,1,'2.Лок.смета.и.Акт'!GO72:'2.Лок.смета.и.Акт'!#REF!)</f>
        <v>#REF!</v>
      </c>
      <c r="GF19" t="e">
        <f>SUMIF('2.Лок.смета.и.Акт'!CT72:'2.Лок.смета.и.Акт'!#REF!,2,'2.Лок.смета.и.Акт'!GO72:'2.Лок.смета.и.Акт'!#REF!)</f>
        <v>#REF!</v>
      </c>
      <c r="GG19" t="e">
        <f>SUMIF('2.Лок.смета.и.Акт'!CT72:'2.Лок.смета.и.Акт'!#REF!,4,'2.Лок.смета.и.Акт'!GO72:'2.Лок.смета.и.Акт'!#REF!)</f>
        <v>#REF!</v>
      </c>
      <c r="IB19" t="e">
        <f>SUM('2.Лок.смета.и.Акт'!HM72:'2.Лок.смета.и.Акт'!#REF!)</f>
        <v>#REF!</v>
      </c>
      <c r="IC19" t="e">
        <f>SUM('2.Лок.смета.и.Акт'!HO72:'2.Лок.смета.и.Акт'!#REF!)</f>
        <v>#REF!</v>
      </c>
      <c r="ID19" t="e">
        <f>SUM('2.Лок.смета.и.Акт'!HQ72:'2.Лок.смета.и.Акт'!#REF!)</f>
        <v>#REF!</v>
      </c>
      <c r="IE19" t="e">
        <f>SUM('2.Лок.смета.и.Акт'!HS72:'2.Лок.смета.и.Акт'!#REF!)</f>
        <v>#REF!</v>
      </c>
      <c r="IF19" t="e">
        <f>SUM('2.Лок.смета.и.Акт'!HW72:'2.Лок.смета.и.Акт'!#REF!)</f>
        <v>#REF!</v>
      </c>
      <c r="IG19" t="e">
        <f>SUM('2.Лок.смета.и.Акт'!HX72:'2.Лок.смета.и.Акт'!#REF!)</f>
        <v>#REF!</v>
      </c>
      <c r="IH19" t="e">
        <f>SUM('2.Лок.смета.и.Акт'!HJ72:'2.Лок.смета.и.Акт'!#REF!)</f>
        <v>#REF!</v>
      </c>
      <c r="II19" t="e">
        <f>SUM('2.Лок.смета.и.Акт'!HL72:'2.Лок.смета.и.Акт'!#REF!)</f>
        <v>#REF!</v>
      </c>
      <c r="IJ19" t="e">
        <f>SUM('2.Лок.смета.и.Акт'!HN72:'2.Лок.смета.и.Акт'!#REF!)</f>
        <v>#REF!</v>
      </c>
      <c r="IK19" t="e">
        <f>SUM('2.Лок.смета.и.Акт'!HP72:'2.Лок.смета.и.Акт'!#REF!)</f>
        <v>#REF!</v>
      </c>
      <c r="IL19" t="e">
        <f>SUM('2.Лок.смета.и.Акт'!HR72:'2.Лок.смета.и.Акт'!#REF!)</f>
        <v>#REF!</v>
      </c>
      <c r="IM19" t="e">
        <f>SUM('2.Лок.смета.и.Акт'!HU72:'2.Лок.смета.и.Акт'!#REF!)</f>
        <v>#REF!</v>
      </c>
      <c r="IN19" t="e">
        <f>SUMIF('2.Лок.смета.и.Акт'!CT72:'2.Лок.смета.и.Акт'!#REF!,1,'2.Лок.смета.и.Акт'!GW72:'2.Лок.смета.и.Акт'!#REF!)</f>
        <v>#REF!</v>
      </c>
      <c r="IO19" t="e">
        <f>SUMIF('2.Лок.смета.и.Акт'!CT72:'2.Лок.смета.и.Акт'!#REF!,2,'2.Лок.смета.и.Акт'!GW72:'2.Лок.смета.и.Акт'!#REF!)</f>
        <v>#REF!</v>
      </c>
      <c r="IP19" t="e">
        <f>SUMIF('2.Лок.смета.и.Акт'!CT72:'2.Лок.смета.и.Акт'!#REF!,5,'2.Лок.смета.и.Акт'!GW72:'2.Лок.смета.и.Акт'!#REF!)</f>
        <v>#REF!</v>
      </c>
      <c r="IQ19" t="e">
        <f>SUMIF('2.Лок.смета.и.Акт'!CT72:'2.Лок.смета.и.Акт'!#REF!,4,'2.Лок.смета.и.Акт'!GW72:'2.Лок.смета.и.Акт'!#REF!)</f>
        <v>#REF!</v>
      </c>
      <c r="IR19" t="e">
        <f>SUMIF('2.Лок.смета.и.Акт'!CT72:'2.Лок.смета.и.Акт'!#REF!,1,'2.Лок.смета.и.Акт'!GX72:'2.Лок.смета.и.Акт'!#REF!)</f>
        <v>#REF!</v>
      </c>
      <c r="IS19" t="e">
        <f>SUMIF('2.Лок.смета.и.Акт'!CT72:'2.Лок.смета.и.Акт'!#REF!,2,'2.Лок.смета.и.Акт'!GX72:'2.Лок.смета.и.Акт'!#REF!)</f>
        <v>#REF!</v>
      </c>
      <c r="IT19" t="e">
        <f>SUMIF('2.Лок.смета.и.Акт'!CT72:'2.Лок.смета.и.Акт'!#REF!,5,'2.Лок.смета.и.Акт'!GX72:'2.Лок.смета.и.Акт'!#REF!)</f>
        <v>#REF!</v>
      </c>
      <c r="IU19" t="e">
        <f>SUMIF('2.Лок.смета.и.Акт'!CT72:'2.Лок.смета.и.Акт'!#REF!,4,'2.Лок.смета.и.Акт'!GX72:'2.Лок.смета.и.Акт'!#REF!)</f>
        <v>#REF!</v>
      </c>
    </row>
    <row r="20" spans="1:255" x14ac:dyDescent="0.2">
      <c r="A20">
        <v>4</v>
      </c>
      <c r="B20" t="s">
        <v>1249</v>
      </c>
      <c r="D20" t="s">
        <v>1397</v>
      </c>
      <c r="F20" t="s">
        <v>1397</v>
      </c>
    </row>
    <row r="21" spans="1:255" x14ac:dyDescent="0.2">
      <c r="A21">
        <v>514</v>
      </c>
      <c r="B21" t="s">
        <v>1249</v>
      </c>
      <c r="D21" t="s">
        <v>1397</v>
      </c>
      <c r="F21" t="s">
        <v>1397</v>
      </c>
      <c r="AY21" t="e">
        <f>SUM('2.Лок.смета.и.Акт'!AQ96:'2.Лок.смета.и.Акт'!#REF!)</f>
        <v>#REF!</v>
      </c>
      <c r="AZ21" t="e">
        <f>SUM('2.Лок.смета.и.Акт'!AR96:'2.Лок.смета.и.Акт'!#REF!)</f>
        <v>#REF!</v>
      </c>
      <c r="BA21" t="e">
        <f>SUM('2.Лок.смета.и.Акт'!AS96:'2.Лок.смета.и.Акт'!#REF!)</f>
        <v>#REF!</v>
      </c>
      <c r="BB21" t="e">
        <f>SUM('2.Лок.смета.и.Акт'!AT96:'2.Лок.смета.и.Акт'!#REF!)</f>
        <v>#REF!</v>
      </c>
      <c r="BC21" t="e">
        <f>SUM('2.Лок.смета.и.Акт'!AU96:'2.Лок.смета.и.Акт'!#REF!)</f>
        <v>#REF!</v>
      </c>
      <c r="BD21" t="e">
        <f>SUM('2.Лок.смета.и.Акт'!AV96:'2.Лок.смета.и.Акт'!#REF!)</f>
        <v>#REF!</v>
      </c>
      <c r="CW21" t="e">
        <f>Source!DM739</f>
        <v>#REF!</v>
      </c>
      <c r="CX21">
        <f>Source!DN739</f>
        <v>146.55214459999999</v>
      </c>
      <c r="CY21">
        <f>Source!DG739</f>
        <v>2805547</v>
      </c>
      <c r="CZ21">
        <f>Source!DK739</f>
        <v>170048</v>
      </c>
      <c r="DA21">
        <f>Source!DI739</f>
        <v>171233</v>
      </c>
      <c r="DB21">
        <f>Source!DJ739</f>
        <v>39082</v>
      </c>
      <c r="DC21">
        <f>Source!DH739</f>
        <v>2464266</v>
      </c>
      <c r="DD21">
        <f>Source!EG739</f>
        <v>0</v>
      </c>
      <c r="DE21">
        <f>Source!EN739</f>
        <v>2464266</v>
      </c>
      <c r="DF21">
        <f>Source!EO739</f>
        <v>2464266</v>
      </c>
      <c r="DG21">
        <f>Source!EP739</f>
        <v>0</v>
      </c>
      <c r="DH21">
        <f>Source!EQ739</f>
        <v>2464266</v>
      </c>
      <c r="DI21">
        <f>Source!EH739</f>
        <v>0</v>
      </c>
      <c r="DJ21">
        <f>Source!EI739</f>
        <v>0</v>
      </c>
      <c r="DK21">
        <f>Source!ER739</f>
        <v>0</v>
      </c>
      <c r="DL21">
        <f>Source!DL739</f>
        <v>0</v>
      </c>
      <c r="DM21">
        <f>Source!DO739</f>
        <v>137</v>
      </c>
      <c r="DN21" t="e">
        <f>Source!DP739</f>
        <v>#REF!</v>
      </c>
      <c r="DO21" t="e">
        <f>Source!DQ739</f>
        <v>#REF!</v>
      </c>
      <c r="DP21" t="e">
        <f>Source!EJ739</f>
        <v>#REF!</v>
      </c>
      <c r="DQ21" t="e">
        <f>Source!EK739</f>
        <v>#REF!</v>
      </c>
      <c r="DR21">
        <f>Source!EL739</f>
        <v>0</v>
      </c>
      <c r="DS21">
        <f>Source!EH739</f>
        <v>0</v>
      </c>
      <c r="DT21">
        <f>Source!EM739</f>
        <v>0</v>
      </c>
      <c r="DU21" t="e">
        <f>Source!EK739+Source!EL739</f>
        <v>#REF!</v>
      </c>
      <c r="DW21">
        <f>Source!ES739</f>
        <v>0</v>
      </c>
      <c r="DX21">
        <f>Source!ET739</f>
        <v>0</v>
      </c>
      <c r="DY21">
        <f>Source!EU739</f>
        <v>0</v>
      </c>
      <c r="DZ21">
        <f>Source!EV739</f>
        <v>0</v>
      </c>
      <c r="ET21" t="e">
        <f>Source!DM739</f>
        <v>#REF!</v>
      </c>
      <c r="EU21">
        <f>Source!DN739</f>
        <v>146.55214459999999</v>
      </c>
      <c r="EV21" t="e">
        <f>SUM('2.Лок.смета.и.Акт'!GH96:'2.Лок.смета.и.Акт'!#REF!)</f>
        <v>#REF!</v>
      </c>
      <c r="EW21" t="e">
        <f>SUM('2.Лок.смета.и.Акт'!GI96:'2.Лок.смета.и.Акт'!#REF!)</f>
        <v>#REF!</v>
      </c>
      <c r="EX21" t="e">
        <f>SUM('2.Лок.смета.и.Акт'!GJ96:'2.Лок.смета.и.Акт'!#REF!)</f>
        <v>#REF!</v>
      </c>
      <c r="EY21" t="e">
        <f>SUM('2.Лок.смета.и.Акт'!GK96:'2.Лок.смета.и.Акт'!#REF!)</f>
        <v>#REF!</v>
      </c>
      <c r="EZ21" t="e">
        <f>SUM('2.Лок.смета.и.Акт'!GL96:'2.Лок.смета.и.Акт'!#REF!)</f>
        <v>#REF!</v>
      </c>
      <c r="FA21" t="e">
        <f>SUM('2.Лок.смета.и.Акт'!GM96:'2.Лок.смета.и.Акт'!#REF!)</f>
        <v>#REF!</v>
      </c>
      <c r="FB21" t="e">
        <f>SUM('2.Лок.смета.и.Акт'!GN96:'2.Лок.смета.и.Акт'!#REF!)</f>
        <v>#REF!</v>
      </c>
      <c r="FC21" t="e">
        <f>SUM('2.Лок.смета.и.Акт'!GO96:'2.Лок.смета.и.Акт'!#REF!)</f>
        <v>#REF!</v>
      </c>
      <c r="FD21" t="e">
        <f>SUM('2.Лок.смета.и.Акт'!GP96:'2.Лок.смета.и.Акт'!#REF!)</f>
        <v>#REF!</v>
      </c>
      <c r="FE21" t="e">
        <f>SUM('2.Лок.смета.и.Акт'!GQ96:'2.Лок.смета.и.Акт'!#REF!)</f>
        <v>#REF!</v>
      </c>
      <c r="FF21" t="e">
        <f>SUM('2.Лок.смета.и.Акт'!GR96:'2.Лок.смета.и.Акт'!#REF!)</f>
        <v>#REF!</v>
      </c>
      <c r="FG21" t="e">
        <f>SUM('2.Лок.смета.и.Акт'!GS96:'2.Лок.смета.и.Акт'!#REF!)</f>
        <v>#REF!</v>
      </c>
      <c r="FH21" t="e">
        <f>SUM('2.Лок.смета.и.Акт'!GT96:'2.Лок.смета.и.Акт'!#REF!)</f>
        <v>#REF!</v>
      </c>
      <c r="FI21" t="e">
        <f>SUM('2.Лок.смета.и.Акт'!GU96:'2.Лок.смета.и.Акт'!#REF!)</f>
        <v>#REF!</v>
      </c>
      <c r="FJ21" t="e">
        <f>SUM('2.Лок.смета.и.Акт'!GV96:'2.Лок.смета.и.Акт'!#REF!)</f>
        <v>#REF!</v>
      </c>
      <c r="FK21" t="e">
        <f>SUM('2.Лок.смета.и.Акт'!GW96:'2.Лок.смета.и.Акт'!#REF!)</f>
        <v>#REF!</v>
      </c>
      <c r="FL21" t="e">
        <f>SUM('2.Лок.смета.и.Акт'!GX96:'2.Лок.смета.и.Акт'!#REF!)</f>
        <v>#REF!</v>
      </c>
      <c r="FM21" t="e">
        <f>SUM('2.Лок.смета.и.Акт'!GY96:'2.Лок.смета.и.Акт'!#REF!)</f>
        <v>#REF!</v>
      </c>
      <c r="FN21" t="e">
        <f>SUM('2.Лок.смета.и.Акт'!GZ96:'2.Лок.смета.и.Акт'!#REF!)</f>
        <v>#REF!</v>
      </c>
      <c r="FO21" t="e">
        <f>SUM('2.Лок.смета.и.Акт'!HA96:'2.Лок.смета.и.Акт'!#REF!)</f>
        <v>#REF!</v>
      </c>
      <c r="FP21" t="e">
        <f>SUM('2.Лок.смета.и.Акт'!HB96:'2.Лок.смета.и.Акт'!#REF!)</f>
        <v>#REF!</v>
      </c>
      <c r="FQ21" t="e">
        <f>SUM('2.Лок.смета.и.Акт'!HC96:'2.Лок.смета.и.Акт'!#REF!)</f>
        <v>#REF!</v>
      </c>
      <c r="FR21" t="e">
        <f>SUM('2.Лок.смета.и.Акт'!GZ96:'2.Лок.смета.и.Акт'!#REF!)+SUM('2.Лок.смета.и.Акт'!HA96:'2.Лок.смета.и.Акт'!#REF!)</f>
        <v>#REF!</v>
      </c>
      <c r="FS21" t="e">
        <f>SUM('2.Лок.смета.и.Акт'!HE96:'2.Лок.смета.и.Акт'!#REF!)</f>
        <v>#REF!</v>
      </c>
      <c r="FT21" t="e">
        <f>SUM('2.Лок.смета.и.Акт'!HF96:'2.Лок.смета.и.Акт'!#REF!)</f>
        <v>#REF!</v>
      </c>
      <c r="FU21" t="e">
        <f>SUM('2.Лок.смета.и.Акт'!HG96:'2.Лок.смета.и.Акт'!#REF!)</f>
        <v>#REF!</v>
      </c>
      <c r="FV21" t="e">
        <f>SUM('2.Лок.смета.и.Акт'!HH96:'2.Лок.смета.и.Акт'!#REF!)</f>
        <v>#REF!</v>
      </c>
      <c r="FW21" t="e">
        <f>SUM('2.Лок.смета.и.Акт'!HI96:'2.Лок.смета.и.Акт'!#REF!)</f>
        <v>#REF!</v>
      </c>
      <c r="FX21" t="e">
        <f>SUMIF('2.Лок.смета.и.Акт'!CT96:'2.Лок.смета.и.Акт'!#REF!,1,'2.Лок.смета.и.Акт'!GI96:'2.Лок.смета.и.Акт'!#REF!)</f>
        <v>#REF!</v>
      </c>
      <c r="FY21" t="e">
        <f>SUMIF('2.Лок.смета.и.Акт'!CT96:'2.Лок.смета.и.Акт'!#REF!,2,'2.Лок.смета.и.Акт'!GI96:'2.Лок.смета.и.Акт'!#REF!)</f>
        <v>#REF!</v>
      </c>
      <c r="FZ21" t="e">
        <f>SUMIF('2.Лок.смета.и.Акт'!CT96:'2.Лок.смета.и.Акт'!#REF!,5,'2.Лок.смета.и.Акт'!GI96:'2.Лок.смета.и.Акт'!#REF!)</f>
        <v>#REF!</v>
      </c>
      <c r="GA21" t="e">
        <f>SUMIF('2.Лок.смета.и.Акт'!CT96:'2.Лок.смета.и.Акт'!#REF!,4,'2.Лок.смета.и.Акт'!GI96:'2.Лок.смета.и.Акт'!#REF!)</f>
        <v>#REF!</v>
      </c>
      <c r="GB21" t="e">
        <f>SUMIF('2.Лок.смета.и.Акт'!CT96:'2.Лок.смета.и.Акт'!#REF!,1,'2.Лок.смета.и.Акт'!GJ96:'2.Лок.смета.и.Акт'!#REF!)</f>
        <v>#REF!</v>
      </c>
      <c r="GC21" t="e">
        <f>SUMIF('2.Лок.смета.и.Акт'!CT96:'2.Лок.смета.и.Акт'!#REF!,2,'2.Лок.смета.и.Акт'!GJ96:'2.Лок.смета.и.Акт'!#REF!)</f>
        <v>#REF!</v>
      </c>
      <c r="GD21" t="e">
        <f>SUMIF('2.Лок.смета.и.Акт'!CT96:'2.Лок.смета.и.Акт'!#REF!,4,'2.Лок.смета.и.Акт'!GJ96:'2.Лок.смета.и.Акт'!#REF!)</f>
        <v>#REF!</v>
      </c>
      <c r="GE21" t="e">
        <f>SUMIF('2.Лок.смета.и.Акт'!CT96:'2.Лок.смета.и.Акт'!#REF!,1,'2.Лок.смета.и.Акт'!GO96:'2.Лок.смета.и.Акт'!#REF!)</f>
        <v>#REF!</v>
      </c>
      <c r="GF21" t="e">
        <f>SUMIF('2.Лок.смета.и.Акт'!CT96:'2.Лок.смета.и.Акт'!#REF!,2,'2.Лок.смета.и.Акт'!GO96:'2.Лок.смета.и.Акт'!#REF!)</f>
        <v>#REF!</v>
      </c>
      <c r="GG21" t="e">
        <f>SUMIF('2.Лок.смета.и.Акт'!CT96:'2.Лок.смета.и.Акт'!#REF!,4,'2.Лок.смета.и.Акт'!GO96:'2.Лок.смета.и.Акт'!#REF!)</f>
        <v>#REF!</v>
      </c>
      <c r="IB21" t="e">
        <f>SUM('2.Лок.смета.и.Акт'!HM96:'2.Лок.смета.и.Акт'!#REF!)</f>
        <v>#REF!</v>
      </c>
      <c r="IC21" t="e">
        <f>SUM('2.Лок.смета.и.Акт'!HO96:'2.Лок.смета.и.Акт'!#REF!)</f>
        <v>#REF!</v>
      </c>
      <c r="ID21" t="e">
        <f>SUM('2.Лок.смета.и.Акт'!HQ96:'2.Лок.смета.и.Акт'!#REF!)</f>
        <v>#REF!</v>
      </c>
      <c r="IE21" t="e">
        <f>SUM('2.Лок.смета.и.Акт'!HS96:'2.Лок.смета.и.Акт'!#REF!)</f>
        <v>#REF!</v>
      </c>
      <c r="IF21" t="e">
        <f>SUM('2.Лок.смета.и.Акт'!HW96:'2.Лок.смета.и.Акт'!#REF!)</f>
        <v>#REF!</v>
      </c>
      <c r="IG21" t="e">
        <f>SUM('2.Лок.смета.и.Акт'!HX96:'2.Лок.смета.и.Акт'!#REF!)</f>
        <v>#REF!</v>
      </c>
      <c r="IH21" t="e">
        <f>SUM('2.Лок.смета.и.Акт'!HJ96:'2.Лок.смета.и.Акт'!#REF!)</f>
        <v>#REF!</v>
      </c>
      <c r="II21" t="e">
        <f>SUM('2.Лок.смета.и.Акт'!HL96:'2.Лок.смета.и.Акт'!#REF!)</f>
        <v>#REF!</v>
      </c>
      <c r="IJ21" t="e">
        <f>SUM('2.Лок.смета.и.Акт'!HN96:'2.Лок.смета.и.Акт'!#REF!)</f>
        <v>#REF!</v>
      </c>
      <c r="IK21" t="e">
        <f>SUM('2.Лок.смета.и.Акт'!HP96:'2.Лок.смета.и.Акт'!#REF!)</f>
        <v>#REF!</v>
      </c>
      <c r="IL21" t="e">
        <f>SUM('2.Лок.смета.и.Акт'!HR96:'2.Лок.смета.и.Акт'!#REF!)</f>
        <v>#REF!</v>
      </c>
      <c r="IM21" t="e">
        <f>SUM('2.Лок.смета.и.Акт'!HU96:'2.Лок.смета.и.Акт'!#REF!)</f>
        <v>#REF!</v>
      </c>
      <c r="IN21" t="e">
        <f>SUMIF('2.Лок.смета.и.Акт'!CT96:'2.Лок.смета.и.Акт'!#REF!,1,'2.Лок.смета.и.Акт'!GW96:'2.Лок.смета.и.Акт'!#REF!)</f>
        <v>#REF!</v>
      </c>
      <c r="IO21" t="e">
        <f>SUMIF('2.Лок.смета.и.Акт'!CT96:'2.Лок.смета.и.Акт'!#REF!,2,'2.Лок.смета.и.Акт'!GW96:'2.Лок.смета.и.Акт'!#REF!)</f>
        <v>#REF!</v>
      </c>
      <c r="IP21" t="e">
        <f>SUMIF('2.Лок.смета.и.Акт'!CT96:'2.Лок.смета.и.Акт'!#REF!,5,'2.Лок.смета.и.Акт'!GW96:'2.Лок.смета.и.Акт'!#REF!)</f>
        <v>#REF!</v>
      </c>
      <c r="IQ21" t="e">
        <f>SUMIF('2.Лок.смета.и.Акт'!CT96:'2.Лок.смета.и.Акт'!#REF!,4,'2.Лок.смета.и.Акт'!GW96:'2.Лок.смета.и.Акт'!#REF!)</f>
        <v>#REF!</v>
      </c>
      <c r="IR21" t="e">
        <f>SUMIF('2.Лок.смета.и.Акт'!CT96:'2.Лок.смета.и.Акт'!#REF!,1,'2.Лок.смета.и.Акт'!GX96:'2.Лок.смета.и.Акт'!#REF!)</f>
        <v>#REF!</v>
      </c>
      <c r="IS21" t="e">
        <f>SUMIF('2.Лок.смета.и.Акт'!CT96:'2.Лок.смета.и.Акт'!#REF!,2,'2.Лок.смета.и.Акт'!GX96:'2.Лок.смета.и.Акт'!#REF!)</f>
        <v>#REF!</v>
      </c>
      <c r="IT21" t="e">
        <f>SUMIF('2.Лок.смета.и.Акт'!CT96:'2.Лок.смета.и.Акт'!#REF!,5,'2.Лок.смета.и.Акт'!GX96:'2.Лок.смета.и.Акт'!#REF!)</f>
        <v>#REF!</v>
      </c>
      <c r="IU21" t="e">
        <f>SUMIF('2.Лок.смета.и.Акт'!CT96:'2.Лок.смета.и.Акт'!#REF!,4,'2.Лок.смета.и.Акт'!GX96:'2.Лок.смета.и.Акт'!#REF!)</f>
        <v>#REF!</v>
      </c>
    </row>
    <row r="22" spans="1:255" x14ac:dyDescent="0.2">
      <c r="A22">
        <v>513</v>
      </c>
      <c r="B22" t="s">
        <v>1401</v>
      </c>
      <c r="D22" t="s">
        <v>1247</v>
      </c>
      <c r="F22" t="s">
        <v>1248</v>
      </c>
      <c r="AY22" t="e">
        <f>SUM('2.Лок.смета.и.Акт'!AQ22:'2.Лок.смета.и.Акт'!#REF!)</f>
        <v>#REF!</v>
      </c>
      <c r="AZ22" t="e">
        <f>SUM('2.Лок.смета.и.Акт'!AR22:'2.Лок.смета.и.Акт'!#REF!)</f>
        <v>#REF!</v>
      </c>
      <c r="BA22" t="e">
        <f>SUM('2.Лок.смета.и.Акт'!AS22:'2.Лок.смета.и.Акт'!#REF!)</f>
        <v>#REF!</v>
      </c>
      <c r="BB22" t="e">
        <f>SUM('2.Лок.смета.и.Акт'!AT22:'2.Лок.смета.и.Акт'!#REF!)</f>
        <v>#REF!</v>
      </c>
      <c r="BC22" t="e">
        <f>SUM('2.Лок.смета.и.Акт'!AU22:'2.Лок.смета.и.Акт'!#REF!)</f>
        <v>#REF!</v>
      </c>
      <c r="BD22" t="e">
        <f>SUM('2.Лок.смета.и.Акт'!AV22:'2.Лок.смета.и.Акт'!#REF!)</f>
        <v>#REF!</v>
      </c>
      <c r="CW22" t="e">
        <f>Source!DM769</f>
        <v>#REF!</v>
      </c>
      <c r="CX22">
        <f>Source!DN769</f>
        <v>482.02720339999996</v>
      </c>
      <c r="CY22">
        <f>Source!DG769</f>
        <v>9542149</v>
      </c>
      <c r="CZ22">
        <f>Source!DK769</f>
        <v>673306</v>
      </c>
      <c r="DA22">
        <f>Source!DI769</f>
        <v>555576</v>
      </c>
      <c r="DB22">
        <f>Source!DJ769</f>
        <v>128765</v>
      </c>
      <c r="DC22">
        <f>Source!DH769</f>
        <v>8313267</v>
      </c>
      <c r="DD22">
        <f>Source!EG769</f>
        <v>0</v>
      </c>
      <c r="DE22">
        <f>Source!EN769</f>
        <v>8313267</v>
      </c>
      <c r="DF22">
        <f>Source!EO769</f>
        <v>8313267</v>
      </c>
      <c r="DG22">
        <f>Source!EP769</f>
        <v>0</v>
      </c>
      <c r="DH22">
        <f>Source!EQ769</f>
        <v>8313267</v>
      </c>
      <c r="DI22">
        <f>Source!EH769</f>
        <v>0</v>
      </c>
      <c r="DJ22">
        <f>Source!EI769</f>
        <v>0</v>
      </c>
      <c r="DK22">
        <f>Source!ER769</f>
        <v>0</v>
      </c>
      <c r="DL22">
        <f>Source!DL769</f>
        <v>0</v>
      </c>
      <c r="DM22">
        <f>Source!DO769</f>
        <v>279</v>
      </c>
      <c r="DN22" t="e">
        <f>Source!DP769</f>
        <v>#REF!</v>
      </c>
      <c r="DO22" t="e">
        <f>Source!DQ769</f>
        <v>#REF!</v>
      </c>
      <c r="DP22" t="e">
        <f>Source!EJ769</f>
        <v>#REF!</v>
      </c>
      <c r="DQ22" t="e">
        <f>Source!EK769</f>
        <v>#REF!</v>
      </c>
      <c r="DR22">
        <f>Source!EL769</f>
        <v>0</v>
      </c>
      <c r="DS22">
        <f>Source!EH769</f>
        <v>0</v>
      </c>
      <c r="DT22">
        <f>Source!EM769</f>
        <v>0</v>
      </c>
      <c r="DU22" t="e">
        <f>Source!EK769+Source!EL769</f>
        <v>#REF!</v>
      </c>
      <c r="DW22">
        <f>Source!ES769</f>
        <v>0</v>
      </c>
      <c r="DX22">
        <f>Source!ET769</f>
        <v>0</v>
      </c>
      <c r="DY22">
        <f>Source!EU769</f>
        <v>0</v>
      </c>
      <c r="DZ22">
        <f>Source!EV769</f>
        <v>0</v>
      </c>
      <c r="ET22" t="e">
        <f>Source!DM769</f>
        <v>#REF!</v>
      </c>
      <c r="EU22">
        <f>Source!DN769</f>
        <v>482.02720339999996</v>
      </c>
      <c r="EV22" t="e">
        <f>SUM('2.Лок.смета.и.Акт'!GH22:'2.Лок.смета.и.Акт'!#REF!)</f>
        <v>#REF!</v>
      </c>
      <c r="EW22" t="e">
        <f>SUM('2.Лок.смета.и.Акт'!GI22:'2.Лок.смета.и.Акт'!#REF!)</f>
        <v>#REF!</v>
      </c>
      <c r="EX22" t="e">
        <f>SUM('2.Лок.смета.и.Акт'!GJ22:'2.Лок.смета.и.Акт'!#REF!)</f>
        <v>#REF!</v>
      </c>
      <c r="EY22" t="e">
        <f>SUM('2.Лок.смета.и.Акт'!GK22:'2.Лок.смета.и.Акт'!#REF!)</f>
        <v>#REF!</v>
      </c>
      <c r="EZ22" t="e">
        <f>SUM('2.Лок.смета.и.Акт'!GL22:'2.Лок.смета.и.Акт'!#REF!)</f>
        <v>#REF!</v>
      </c>
      <c r="FA22" t="e">
        <f>SUM('2.Лок.смета.и.Акт'!GM22:'2.Лок.смета.и.Акт'!#REF!)</f>
        <v>#REF!</v>
      </c>
      <c r="FB22" t="e">
        <f>SUM('2.Лок.смета.и.Акт'!GN22:'2.Лок.смета.и.Акт'!#REF!)</f>
        <v>#REF!</v>
      </c>
      <c r="FC22" t="e">
        <f>SUM('2.Лок.смета.и.Акт'!GO22:'2.Лок.смета.и.Акт'!#REF!)</f>
        <v>#REF!</v>
      </c>
      <c r="FD22" t="e">
        <f>SUM('2.Лок.смета.и.Акт'!GP22:'2.Лок.смета.и.Акт'!#REF!)</f>
        <v>#REF!</v>
      </c>
      <c r="FE22" t="e">
        <f>SUM('2.Лок.смета.и.Акт'!GQ22:'2.Лок.смета.и.Акт'!#REF!)</f>
        <v>#REF!</v>
      </c>
      <c r="FF22" t="e">
        <f>SUM('2.Лок.смета.и.Акт'!GR22:'2.Лок.смета.и.Акт'!#REF!)</f>
        <v>#REF!</v>
      </c>
      <c r="FG22" t="e">
        <f>SUM('2.Лок.смета.и.Акт'!GS22:'2.Лок.смета.и.Акт'!#REF!)</f>
        <v>#REF!</v>
      </c>
      <c r="FH22" t="e">
        <f>SUM('2.Лок.смета.и.Акт'!GT22:'2.Лок.смета.и.Акт'!#REF!)</f>
        <v>#REF!</v>
      </c>
      <c r="FI22" t="e">
        <f>SUM('2.Лок.смета.и.Акт'!GU22:'2.Лок.смета.и.Акт'!#REF!)</f>
        <v>#REF!</v>
      </c>
      <c r="FJ22" t="e">
        <f>SUM('2.Лок.смета.и.Акт'!GV22:'2.Лок.смета.и.Акт'!#REF!)</f>
        <v>#REF!</v>
      </c>
      <c r="FK22" t="e">
        <f>SUM('2.Лок.смета.и.Акт'!GW22:'2.Лок.смета.и.Акт'!#REF!)</f>
        <v>#REF!</v>
      </c>
      <c r="FL22" t="e">
        <f>SUM('2.Лок.смета.и.Акт'!GX22:'2.Лок.смета.и.Акт'!#REF!)</f>
        <v>#REF!</v>
      </c>
      <c r="FM22" t="e">
        <f>SUM('2.Лок.смета.и.Акт'!GY22:'2.Лок.смета.и.Акт'!#REF!)</f>
        <v>#REF!</v>
      </c>
      <c r="FN22" t="e">
        <f>SUM('2.Лок.смета.и.Акт'!GZ22:'2.Лок.смета.и.Акт'!#REF!)</f>
        <v>#REF!</v>
      </c>
      <c r="FO22" t="e">
        <f>SUM('2.Лок.смета.и.Акт'!HA22:'2.Лок.смета.и.Акт'!#REF!)</f>
        <v>#REF!</v>
      </c>
      <c r="FP22" t="e">
        <f>SUM('2.Лок.смета.и.Акт'!HB22:'2.Лок.смета.и.Акт'!#REF!)</f>
        <v>#REF!</v>
      </c>
      <c r="FQ22" t="e">
        <f>SUM('2.Лок.смета.и.Акт'!HC22:'2.Лок.смета.и.Акт'!#REF!)</f>
        <v>#REF!</v>
      </c>
      <c r="FR22" t="e">
        <f>SUM('2.Лок.смета.и.Акт'!GZ22:'2.Лок.смета.и.Акт'!#REF!)+SUM('2.Лок.смета.и.Акт'!HA22:'2.Лок.смета.и.Акт'!#REF!)</f>
        <v>#REF!</v>
      </c>
      <c r="FS22" t="e">
        <f>SUM('2.Лок.смета.и.Акт'!HE22:'2.Лок.смета.и.Акт'!#REF!)</f>
        <v>#REF!</v>
      </c>
      <c r="FT22" t="e">
        <f>SUM('2.Лок.смета.и.Акт'!HF22:'2.Лок.смета.и.Акт'!#REF!)</f>
        <v>#REF!</v>
      </c>
      <c r="FU22" t="e">
        <f>SUM('2.Лок.смета.и.Акт'!HG22:'2.Лок.смета.и.Акт'!#REF!)</f>
        <v>#REF!</v>
      </c>
      <c r="FV22" t="e">
        <f>SUM('2.Лок.смета.и.Акт'!HH22:'2.Лок.смета.и.Акт'!#REF!)</f>
        <v>#REF!</v>
      </c>
      <c r="FW22" t="e">
        <f>SUM('2.Лок.смета.и.Акт'!HI22:'2.Лок.смета.и.Акт'!#REF!)</f>
        <v>#REF!</v>
      </c>
      <c r="FX22" t="e">
        <f>SUMIF('2.Лок.смета.и.Акт'!CT22:'2.Лок.смета.и.Акт'!#REF!,1,'2.Лок.смета.и.Акт'!GI22:'2.Лок.смета.и.Акт'!#REF!)</f>
        <v>#REF!</v>
      </c>
      <c r="FY22" t="e">
        <f>SUMIF('2.Лок.смета.и.Акт'!CT22:'2.Лок.смета.и.Акт'!#REF!,2,'2.Лок.смета.и.Акт'!GI22:'2.Лок.смета.и.Акт'!#REF!)</f>
        <v>#REF!</v>
      </c>
      <c r="FZ22" t="e">
        <f>SUMIF('2.Лок.смета.и.Акт'!CT22:'2.Лок.смета.и.Акт'!#REF!,5,'2.Лок.смета.и.Акт'!GI22:'2.Лок.смета.и.Акт'!#REF!)</f>
        <v>#REF!</v>
      </c>
      <c r="GA22" t="e">
        <f>SUMIF('2.Лок.смета.и.Акт'!CT22:'2.Лок.смета.и.Акт'!#REF!,4,'2.Лок.смета.и.Акт'!GI22:'2.Лок.смета.и.Акт'!#REF!)</f>
        <v>#REF!</v>
      </c>
      <c r="GB22" t="e">
        <f>SUMIF('2.Лок.смета.и.Акт'!CT22:'2.Лок.смета.и.Акт'!#REF!,1,'2.Лок.смета.и.Акт'!GJ22:'2.Лок.смета.и.Акт'!#REF!)</f>
        <v>#REF!</v>
      </c>
      <c r="GC22" t="e">
        <f>SUMIF('2.Лок.смета.и.Акт'!CT22:'2.Лок.смета.и.Акт'!#REF!,2,'2.Лок.смета.и.Акт'!GJ22:'2.Лок.смета.и.Акт'!#REF!)</f>
        <v>#REF!</v>
      </c>
      <c r="GD22" t="e">
        <f>SUMIF('2.Лок.смета.и.Акт'!CT22:'2.Лок.смета.и.Акт'!#REF!,4,'2.Лок.смета.и.Акт'!GJ22:'2.Лок.смета.и.Акт'!#REF!)</f>
        <v>#REF!</v>
      </c>
      <c r="GE22" t="e">
        <f>SUMIF('2.Лок.смета.и.Акт'!CT22:'2.Лок.смета.и.Акт'!#REF!,1,'2.Лок.смета.и.Акт'!GO22:'2.Лок.смета.и.Акт'!#REF!)</f>
        <v>#REF!</v>
      </c>
      <c r="GF22" t="e">
        <f>SUMIF('2.Лок.смета.и.Акт'!CT22:'2.Лок.смета.и.Акт'!#REF!,2,'2.Лок.смета.и.Акт'!GO22:'2.Лок.смета.и.Акт'!#REF!)</f>
        <v>#REF!</v>
      </c>
      <c r="GG22" t="e">
        <f>SUMIF('2.Лок.смета.и.Акт'!CT22:'2.Лок.смета.и.Акт'!#REF!,4,'2.Лок.смета.и.Акт'!GO22:'2.Лок.смета.и.Акт'!#REF!)</f>
        <v>#REF!</v>
      </c>
      <c r="IB22" t="e">
        <f>SUM('2.Лок.смета.и.Акт'!HM22:'2.Лок.смета.и.Акт'!#REF!)</f>
        <v>#REF!</v>
      </c>
      <c r="IC22" t="e">
        <f>SUM('2.Лок.смета.и.Акт'!HO22:'2.Лок.смета.и.Акт'!#REF!)</f>
        <v>#REF!</v>
      </c>
      <c r="ID22" t="e">
        <f>SUM('2.Лок.смета.и.Акт'!HQ22:'2.Лок.смета.и.Акт'!#REF!)</f>
        <v>#REF!</v>
      </c>
      <c r="IE22" t="e">
        <f>SUM('2.Лок.смета.и.Акт'!HS22:'2.Лок.смета.и.Акт'!#REF!)</f>
        <v>#REF!</v>
      </c>
      <c r="IF22" t="e">
        <f>SUM('2.Лок.смета.и.Акт'!HW22:'2.Лок.смета.и.Акт'!#REF!)</f>
        <v>#REF!</v>
      </c>
      <c r="IG22" t="e">
        <f>SUM('2.Лок.смета.и.Акт'!HX22:'2.Лок.смета.и.Акт'!#REF!)</f>
        <v>#REF!</v>
      </c>
      <c r="IH22" t="e">
        <f>SUM('2.Лок.смета.и.Акт'!HJ22:'2.Лок.смета.и.Акт'!#REF!)</f>
        <v>#REF!</v>
      </c>
      <c r="II22" t="e">
        <f>SUM('2.Лок.смета.и.Акт'!HL22:'2.Лок.смета.и.Акт'!#REF!)</f>
        <v>#REF!</v>
      </c>
      <c r="IJ22" t="e">
        <f>SUM('2.Лок.смета.и.Акт'!HN22:'2.Лок.смета.и.Акт'!#REF!)</f>
        <v>#REF!</v>
      </c>
      <c r="IK22" t="e">
        <f>SUM('2.Лок.смета.и.Акт'!HP22:'2.Лок.смета.и.Акт'!#REF!)</f>
        <v>#REF!</v>
      </c>
      <c r="IL22" t="e">
        <f>SUM('2.Лок.смета.и.Акт'!HR22:'2.Лок.смета.и.Акт'!#REF!)</f>
        <v>#REF!</v>
      </c>
      <c r="IM22" t="e">
        <f>SUM('2.Лок.смета.и.Акт'!HU22:'2.Лок.смета.и.Акт'!#REF!)</f>
        <v>#REF!</v>
      </c>
      <c r="IN22" t="e">
        <f>SUMIF('2.Лок.смета.и.Акт'!CT22:'2.Лок.смета.и.Акт'!#REF!,1,'2.Лок.смета.и.Акт'!GW22:'2.Лок.смета.и.Акт'!#REF!)</f>
        <v>#REF!</v>
      </c>
      <c r="IO22" t="e">
        <f>SUMIF('2.Лок.смета.и.Акт'!CT22:'2.Лок.смета.и.Акт'!#REF!,2,'2.Лок.смета.и.Акт'!GW22:'2.Лок.смета.и.Акт'!#REF!)</f>
        <v>#REF!</v>
      </c>
      <c r="IP22" t="e">
        <f>SUMIF('2.Лок.смета.и.Акт'!CT22:'2.Лок.смета.и.Акт'!#REF!,5,'2.Лок.смета.и.Акт'!GW22:'2.Лок.смета.и.Акт'!#REF!)</f>
        <v>#REF!</v>
      </c>
      <c r="IQ22" t="e">
        <f>SUMIF('2.Лок.смета.и.Акт'!CT22:'2.Лок.смета.и.Акт'!#REF!,4,'2.Лок.смета.и.Акт'!GW22:'2.Лок.смета.и.Акт'!#REF!)</f>
        <v>#REF!</v>
      </c>
      <c r="IR22" t="e">
        <f>SUMIF('2.Лок.смета.и.Акт'!CT22:'2.Лок.смета.и.Акт'!#REF!,1,'2.Лок.смета.и.Акт'!GX22:'2.Лок.смета.и.Акт'!#REF!)</f>
        <v>#REF!</v>
      </c>
      <c r="IS22" t="e">
        <f>SUMIF('2.Лок.смета.и.Акт'!CT22:'2.Лок.смета.и.Акт'!#REF!,2,'2.Лок.смета.и.Акт'!GX22:'2.Лок.смета.и.Акт'!#REF!)</f>
        <v>#REF!</v>
      </c>
      <c r="IT22" t="e">
        <f>SUMIF('2.Лок.смета.и.Акт'!CT22:'2.Лок.смета.и.Акт'!#REF!,5,'2.Лок.смета.и.Акт'!GX22:'2.Лок.смета.и.Акт'!#REF!)</f>
        <v>#REF!</v>
      </c>
      <c r="IU22" t="e">
        <f>SUMIF('2.Лок.смета.и.Акт'!CT22:'2.Лок.смета.и.Акт'!#REF!,4,'2.Лок.смета.и.Акт'!GX22:'2.Лок.смета.и.Акт'!#REF!)</f>
        <v>#REF!</v>
      </c>
    </row>
    <row r="23" spans="1:255" x14ac:dyDescent="0.2">
      <c r="A23">
        <v>999</v>
      </c>
      <c r="B23" t="s">
        <v>1419</v>
      </c>
    </row>
    <row r="373" spans="57:68" x14ac:dyDescent="0.2">
      <c r="BE373" t="e">
        <f>SUMIF('2.Лок.смета.и.Акт'!CT24:'2.Лок.смета.и.Акт'!#REF!,1,'2.Лок.смета.и.Акт'!AT24:'2.Лок.смета.и.Акт'!#REF!)</f>
        <v>#REF!</v>
      </c>
      <c r="BF373" t="e">
        <f>SUMIF('2.Лок.смета.и.Акт'!CT24:'2.Лок.смета.и.Акт'!#REF!,2,'2.Лок.смета.и.Акт'!AT24:'2.Лок.смета.и.Акт'!#REF!)</f>
        <v>#REF!</v>
      </c>
      <c r="BG373" t="e">
        <f>SUMIF('2.Лок.смета.и.Акт'!CT24:'2.Лок.смета.и.Акт'!#REF!,5,'2.Лок.смета.и.Акт'!AT24:'2.Лок.смета.и.Акт'!#REF!)</f>
        <v>#REF!</v>
      </c>
      <c r="BH373" t="e">
        <f>SUMIF('2.Лок.смета.и.Акт'!CT24:'2.Лок.смета.и.Акт'!#REF!,4,'2.Лок.смета.и.Акт'!AT24:'2.Лок.смета.и.Акт'!#REF!)</f>
        <v>#REF!</v>
      </c>
      <c r="BI373" t="e">
        <f>SUMIF('2.Лок.смета.и.Акт'!CT24:'2.Лок.смета.и.Акт'!#REF!,1,'2.Лок.смета.и.Акт'!AU24:'2.Лок.смета.и.Акт'!#REF!)</f>
        <v>#REF!</v>
      </c>
      <c r="BJ373" t="e">
        <f>SUMIF('2.Лок.смета.и.Акт'!CT24:'2.Лок.смета.и.Акт'!#REF!,2,'2.Лок.смета.и.Акт'!AU24:'2.Лок.смета.и.Акт'!#REF!)</f>
        <v>#REF!</v>
      </c>
      <c r="BK373" t="e">
        <f>SUMIF('2.Лок.смета.и.Акт'!CT24:'2.Лок.смета.и.Акт'!#REF!,5,'2.Лок.смета.и.Акт'!AU24:'2.Лок.смета.и.Акт'!#REF!)</f>
        <v>#REF!</v>
      </c>
      <c r="BL373" t="e">
        <f>SUMIF('2.Лок.смета.и.Акт'!CT24:'2.Лок.смета.и.Акт'!#REF!,4,'2.Лок.смета.и.Акт'!AU24:'2.Лок.смета.и.Акт'!#REF!)</f>
        <v>#REF!</v>
      </c>
      <c r="BM373" t="e">
        <f>SUMIF('2.Лок.смета.и.Акт'!CT24:'2.Лок.смета.и.Акт'!#REF!,1,'2.Лок.смета.и.Акт'!AV24:'2.Лок.смета.и.Акт'!#REF!)</f>
        <v>#REF!</v>
      </c>
      <c r="BN373" t="e">
        <f>SUMIF('2.Лок.смета.и.Акт'!CT24:'2.Лок.смета.и.Акт'!#REF!,2,'2.Лок.смета.и.Акт'!AV24:'2.Лок.смета.и.Акт'!#REF!)</f>
        <v>#REF!</v>
      </c>
      <c r="BO373" t="e">
        <f>SUMIF('2.Лок.смета.и.Акт'!CT24:'2.Лок.смета.и.Акт'!#REF!,5,'2.Лок.смета.и.Акт'!AV24:'2.Лок.смета.и.Акт'!#REF!)</f>
        <v>#REF!</v>
      </c>
      <c r="BP373" t="e">
        <f>SUMIF('2.Лок.смета.и.Акт'!CT24:'2.Лок.смета.и.Акт'!#REF!,4,'2.Лок.смета.и.Акт'!AV24:'2.Лок.смета.и.Акт'!#REF!)</f>
        <v>#REF!</v>
      </c>
    </row>
    <row r="768" spans="57:68" x14ac:dyDescent="0.2">
      <c r="BE768" t="e">
        <f>SUMIF('2.Лок.смета.и.Акт'!CT48:'2.Лок.смета.и.Акт'!#REF!,1,'2.Лок.смета.и.Акт'!AT48:'2.Лок.смета.и.Акт'!#REF!)</f>
        <v>#REF!</v>
      </c>
      <c r="BF768" t="e">
        <f>SUMIF('2.Лок.смета.и.Акт'!CT48:'2.Лок.смета.и.Акт'!#REF!,2,'2.Лок.смета.и.Акт'!AT48:'2.Лок.смета.и.Акт'!#REF!)</f>
        <v>#REF!</v>
      </c>
      <c r="BG768" t="e">
        <f>SUMIF('2.Лок.смета.и.Акт'!CT48:'2.Лок.смета.и.Акт'!#REF!,5,'2.Лок.смета.и.Акт'!AT48:'2.Лок.смета.и.Акт'!#REF!)</f>
        <v>#REF!</v>
      </c>
      <c r="BH768" t="e">
        <f>SUMIF('2.Лок.смета.и.Акт'!CT48:'2.Лок.смета.и.Акт'!#REF!,4,'2.Лок.смета.и.Акт'!AT48:'2.Лок.смета.и.Акт'!#REF!)</f>
        <v>#REF!</v>
      </c>
      <c r="BI768" t="e">
        <f>SUMIF('2.Лок.смета.и.Акт'!CT48:'2.Лок.смета.и.Акт'!#REF!,1,'2.Лок.смета.и.Акт'!AU48:'2.Лок.смета.и.Акт'!#REF!)</f>
        <v>#REF!</v>
      </c>
      <c r="BJ768" t="e">
        <f>SUMIF('2.Лок.смета.и.Акт'!CT48:'2.Лок.смета.и.Акт'!#REF!,2,'2.Лок.смета.и.Акт'!AU48:'2.Лок.смета.и.Акт'!#REF!)</f>
        <v>#REF!</v>
      </c>
      <c r="BK768" t="e">
        <f>SUMIF('2.Лок.смета.и.Акт'!CT48:'2.Лок.смета.и.Акт'!#REF!,5,'2.Лок.смета.и.Акт'!AU48:'2.Лок.смета.и.Акт'!#REF!)</f>
        <v>#REF!</v>
      </c>
      <c r="BL768" t="e">
        <f>SUMIF('2.Лок.смета.и.Акт'!CT48:'2.Лок.смета.и.Акт'!#REF!,4,'2.Лок.смета.и.Акт'!AU48:'2.Лок.смета.и.Акт'!#REF!)</f>
        <v>#REF!</v>
      </c>
      <c r="BM768" t="e">
        <f>SUMIF('2.Лок.смета.и.Акт'!CT48:'2.Лок.смета.и.Акт'!#REF!,1,'2.Лок.смета.и.Акт'!AV48:'2.Лок.смета.и.Акт'!#REF!)</f>
        <v>#REF!</v>
      </c>
      <c r="BN768" t="e">
        <f>SUMIF('2.Лок.смета.и.Акт'!CT48:'2.Лок.смета.и.Акт'!#REF!,2,'2.Лок.смета.и.Акт'!AV48:'2.Лок.смета.и.Акт'!#REF!)</f>
        <v>#REF!</v>
      </c>
      <c r="BO768" t="e">
        <f>SUMIF('2.Лок.смета.и.Акт'!CT48:'2.Лок.смета.и.Акт'!#REF!,5,'2.Лок.смета.и.Акт'!AV48:'2.Лок.смета.и.Акт'!#REF!)</f>
        <v>#REF!</v>
      </c>
      <c r="BP768" t="e">
        <f>SUMIF('2.Лок.смета.и.Акт'!CT48:'2.Лок.смета.и.Акт'!#REF!,4,'2.Лок.смета.и.Акт'!AV48:'2.Лок.смета.и.Акт'!#REF!)</f>
        <v>#REF!</v>
      </c>
    </row>
    <row r="1152" spans="57:68" x14ac:dyDescent="0.2">
      <c r="BE1152" t="e">
        <f>SUMIF('2.Лок.смета.и.Акт'!CT72:'2.Лок.смета.и.Акт'!#REF!,1,'2.Лок.смета.и.Акт'!AT72:'2.Лок.смета.и.Акт'!#REF!)</f>
        <v>#REF!</v>
      </c>
      <c r="BF1152" t="e">
        <f>SUMIF('2.Лок.смета.и.Акт'!CT72:'2.Лок.смета.и.Акт'!#REF!,2,'2.Лок.смета.и.Акт'!AT72:'2.Лок.смета.и.Акт'!#REF!)</f>
        <v>#REF!</v>
      </c>
      <c r="BG1152" t="e">
        <f>SUMIF('2.Лок.смета.и.Акт'!CT72:'2.Лок.смета.и.Акт'!#REF!,5,'2.Лок.смета.и.Акт'!AT72:'2.Лок.смета.и.Акт'!#REF!)</f>
        <v>#REF!</v>
      </c>
      <c r="BH1152" t="e">
        <f>SUMIF('2.Лок.смета.и.Акт'!CT72:'2.Лок.смета.и.Акт'!#REF!,4,'2.Лок.смета.и.Акт'!AT72:'2.Лок.смета.и.Акт'!#REF!)</f>
        <v>#REF!</v>
      </c>
      <c r="BI1152" t="e">
        <f>SUMIF('2.Лок.смета.и.Акт'!CT72:'2.Лок.смета.и.Акт'!#REF!,1,'2.Лок.смета.и.Акт'!AU72:'2.Лок.смета.и.Акт'!#REF!)</f>
        <v>#REF!</v>
      </c>
      <c r="BJ1152" t="e">
        <f>SUMIF('2.Лок.смета.и.Акт'!CT72:'2.Лок.смета.и.Акт'!#REF!,2,'2.Лок.смета.и.Акт'!AU72:'2.Лок.смета.и.Акт'!#REF!)</f>
        <v>#REF!</v>
      </c>
      <c r="BK1152" t="e">
        <f>SUMIF('2.Лок.смета.и.Акт'!CT72:'2.Лок.смета.и.Акт'!#REF!,5,'2.Лок.смета.и.Акт'!AU72:'2.Лок.смета.и.Акт'!#REF!)</f>
        <v>#REF!</v>
      </c>
      <c r="BL1152" t="e">
        <f>SUMIF('2.Лок.смета.и.Акт'!CT72:'2.Лок.смета.и.Акт'!#REF!,4,'2.Лок.смета.и.Акт'!AU72:'2.Лок.смета.и.Акт'!#REF!)</f>
        <v>#REF!</v>
      </c>
      <c r="BM1152" t="e">
        <f>SUMIF('2.Лок.смета.и.Акт'!CT72:'2.Лок.смета.и.Акт'!#REF!,1,'2.Лок.смета.и.Акт'!AV72:'2.Лок.смета.и.Акт'!#REF!)</f>
        <v>#REF!</v>
      </c>
      <c r="BN1152" t="e">
        <f>SUMIF('2.Лок.смета.и.Акт'!CT72:'2.Лок.смета.и.Акт'!#REF!,2,'2.Лок.смета.и.Акт'!AV72:'2.Лок.смета.и.Акт'!#REF!)</f>
        <v>#REF!</v>
      </c>
      <c r="BO1152" t="e">
        <f>SUMIF('2.Лок.смета.и.Акт'!CT72:'2.Лок.смета.и.Акт'!#REF!,5,'2.Лок.смета.и.Акт'!AV72:'2.Лок.смета.и.Акт'!#REF!)</f>
        <v>#REF!</v>
      </c>
      <c r="BP1152" t="e">
        <f>SUMIF('2.Лок.смета.и.Акт'!CT72:'2.Лок.смета.и.Акт'!#REF!,4,'2.Лок.смета.и.Акт'!AV72:'2.Лок.смета.и.Акт'!#REF!)</f>
        <v>#REF!</v>
      </c>
    </row>
    <row r="1491" spans="57:68" x14ac:dyDescent="0.2">
      <c r="BE1491" t="e">
        <f>SUMIF('2.Лок.смета.и.Акт'!CT96:'2.Лок.смета.и.Акт'!#REF!,1,'2.Лок.смета.и.Акт'!AT96:'2.Лок.смета.и.Акт'!#REF!)</f>
        <v>#REF!</v>
      </c>
      <c r="BF1491" t="e">
        <f>SUMIF('2.Лок.смета.и.Акт'!CT96:'2.Лок.смета.и.Акт'!#REF!,2,'2.Лок.смета.и.Акт'!AT96:'2.Лок.смета.и.Акт'!#REF!)</f>
        <v>#REF!</v>
      </c>
      <c r="BG1491" t="e">
        <f>SUMIF('2.Лок.смета.и.Акт'!CT96:'2.Лок.смета.и.Акт'!#REF!,5,'2.Лок.смета.и.Акт'!AT96:'2.Лок.смета.и.Акт'!#REF!)</f>
        <v>#REF!</v>
      </c>
      <c r="BH1491" t="e">
        <f>SUMIF('2.Лок.смета.и.Акт'!CT96:'2.Лок.смета.и.Акт'!#REF!,4,'2.Лок.смета.и.Акт'!AT96:'2.Лок.смета.и.Акт'!#REF!)</f>
        <v>#REF!</v>
      </c>
      <c r="BI1491" t="e">
        <f>SUMIF('2.Лок.смета.и.Акт'!CT96:'2.Лок.смета.и.Акт'!#REF!,1,'2.Лок.смета.и.Акт'!AU96:'2.Лок.смета.и.Акт'!#REF!)</f>
        <v>#REF!</v>
      </c>
      <c r="BJ1491" t="e">
        <f>SUMIF('2.Лок.смета.и.Акт'!CT96:'2.Лок.смета.и.Акт'!#REF!,2,'2.Лок.смета.и.Акт'!AU96:'2.Лок.смета.и.Акт'!#REF!)</f>
        <v>#REF!</v>
      </c>
      <c r="BK1491" t="e">
        <f>SUMIF('2.Лок.смета.и.Акт'!CT96:'2.Лок.смета.и.Акт'!#REF!,5,'2.Лок.смета.и.Акт'!AU96:'2.Лок.смета.и.Акт'!#REF!)</f>
        <v>#REF!</v>
      </c>
      <c r="BL1491" t="e">
        <f>SUMIF('2.Лок.смета.и.Акт'!CT96:'2.Лок.смета.и.Акт'!#REF!,4,'2.Лок.смета.и.Акт'!AU96:'2.Лок.смета.и.Акт'!#REF!)</f>
        <v>#REF!</v>
      </c>
      <c r="BM1491" t="e">
        <f>SUMIF('2.Лок.смета.и.Акт'!CT96:'2.Лок.смета.и.Акт'!#REF!,1,'2.Лок.смета.и.Акт'!AV96:'2.Лок.смета.и.Акт'!#REF!)</f>
        <v>#REF!</v>
      </c>
      <c r="BN1491" t="e">
        <f>SUMIF('2.Лок.смета.и.Акт'!CT96:'2.Лок.смета.и.Акт'!#REF!,2,'2.Лок.смета.и.Акт'!AV96:'2.Лок.смета.и.Акт'!#REF!)</f>
        <v>#REF!</v>
      </c>
      <c r="BO1491" t="e">
        <f>SUMIF('2.Лок.смета.и.Акт'!CT96:'2.Лок.смета.и.Акт'!#REF!,5,'2.Лок.смета.и.Акт'!AV96:'2.Лок.смета.и.Акт'!#REF!)</f>
        <v>#REF!</v>
      </c>
      <c r="BP1491" t="e">
        <f>SUMIF('2.Лок.смета.и.Акт'!CT96:'2.Лок.смета.и.Акт'!#REF!,4,'2.Лок.смета.и.Акт'!AV96:'2.Лок.смета.и.Акт'!#REF!)</f>
        <v>#REF!</v>
      </c>
    </row>
    <row r="1556" spans="57:68" x14ac:dyDescent="0.2">
      <c r="BE1556" t="e">
        <f>SUMIF('2.Лок.смета.и.Акт'!CT22:'2.Лок.смета.и.Акт'!#REF!,1,'2.Лок.смета.и.Акт'!AT22:'2.Лок.смета.и.Акт'!#REF!)</f>
        <v>#REF!</v>
      </c>
      <c r="BF1556" t="e">
        <f>SUMIF('2.Лок.смета.и.Акт'!CT22:'2.Лок.смета.и.Акт'!#REF!,2,'2.Лок.смета.и.Акт'!AT22:'2.Лок.смета.и.Акт'!#REF!)</f>
        <v>#REF!</v>
      </c>
      <c r="BG1556" t="e">
        <f>SUMIF('2.Лок.смета.и.Акт'!CT22:'2.Лок.смета.и.Акт'!#REF!,5,'2.Лок.смета.и.Акт'!AT22:'2.Лок.смета.и.Акт'!#REF!)</f>
        <v>#REF!</v>
      </c>
      <c r="BH1556" t="e">
        <f>SUMIF('2.Лок.смета.и.Акт'!CT22:'2.Лок.смета.и.Акт'!#REF!,4,'2.Лок.смета.и.Акт'!AT22:'2.Лок.смета.и.Акт'!#REF!)</f>
        <v>#REF!</v>
      </c>
      <c r="BI1556" t="e">
        <f>SUMIF('2.Лок.смета.и.Акт'!CT22:'2.Лок.смета.и.Акт'!#REF!,1,'2.Лок.смета.и.Акт'!AU22:'2.Лок.смета.и.Акт'!#REF!)</f>
        <v>#REF!</v>
      </c>
      <c r="BJ1556" t="e">
        <f>SUMIF('2.Лок.смета.и.Акт'!CT22:'2.Лок.смета.и.Акт'!#REF!,2,'2.Лок.смета.и.Акт'!AU22:'2.Лок.смета.и.Акт'!#REF!)</f>
        <v>#REF!</v>
      </c>
      <c r="BK1556" t="e">
        <f>SUMIF('2.Лок.смета.и.Акт'!CT22:'2.Лок.смета.и.Акт'!#REF!,5,'2.Лок.смета.и.Акт'!AU22:'2.Лок.смета.и.Акт'!#REF!)</f>
        <v>#REF!</v>
      </c>
      <c r="BL1556" t="e">
        <f>SUMIF('2.Лок.смета.и.Акт'!CT22:'2.Лок.смета.и.Акт'!#REF!,4,'2.Лок.смета.и.Акт'!AU22:'2.Лок.смета.и.Акт'!#REF!)</f>
        <v>#REF!</v>
      </c>
      <c r="BM1556" t="e">
        <f>SUMIF('2.Лок.смета.и.Акт'!CT22:'2.Лок.смета.и.Акт'!#REF!,1,'2.Лок.смета.и.Акт'!AV22:'2.Лок.смета.и.Акт'!#REF!)</f>
        <v>#REF!</v>
      </c>
      <c r="BN1556" t="e">
        <f>SUMIF('2.Лок.смета.и.Акт'!CT22:'2.Лок.смета.и.Акт'!#REF!,2,'2.Лок.смета.и.Акт'!AV22:'2.Лок.смета.и.Акт'!#REF!)</f>
        <v>#REF!</v>
      </c>
      <c r="BO1556" t="e">
        <f>SUMIF('2.Лок.смета.и.Акт'!CT22:'2.Лок.смета.и.Акт'!#REF!,5,'2.Лок.смета.и.Акт'!AV22:'2.Лок.смета.и.Акт'!#REF!)</f>
        <v>#REF!</v>
      </c>
      <c r="BP1556" t="e">
        <f>SUMIF('2.Лок.смета.и.Акт'!CT22:'2.Лок.смета.и.Акт'!#REF!,4,'2.Лок.смета.и.Акт'!AV22:'2.Лок.смета.и.Акт'!#REF!)</f>
        <v>#REF!</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551"/>
  <sheetViews>
    <sheetView zoomScaleNormal="100" workbookViewId="0">
      <selection activeCell="C31" sqref="C31:K31"/>
    </sheetView>
  </sheetViews>
  <sheetFormatPr defaultRowHeight="12.75" outlineLevelRow="1" x14ac:dyDescent="0.2"/>
  <cols>
    <col min="1" max="1" width="4.7109375" customWidth="1"/>
    <col min="2" max="2" width="16.7109375" customWidth="1"/>
    <col min="3" max="3" width="38.7109375" customWidth="1"/>
    <col min="4" max="4" width="9.7109375" customWidth="1"/>
    <col min="5" max="5" width="7.7109375" customWidth="1"/>
    <col min="6" max="6" width="8.7109375" customWidth="1"/>
    <col min="7" max="7" width="12.7109375" customWidth="1"/>
    <col min="8" max="9" width="8.7109375" customWidth="1"/>
    <col min="10" max="10" width="12.7109375" customWidth="1"/>
    <col min="11" max="11" width="10.7109375" customWidth="1"/>
    <col min="16" max="69" width="0" hidden="1" customWidth="1"/>
    <col min="70" max="71" width="75.7109375" hidden="1" customWidth="1"/>
    <col min="72" max="72" width="113.7109375" hidden="1" customWidth="1"/>
    <col min="73" max="74" width="133.7109375" hidden="1" customWidth="1"/>
    <col min="75" max="75" width="23.7109375" hidden="1" customWidth="1"/>
    <col min="76" max="76" width="113.7109375" hidden="1" customWidth="1"/>
    <col min="77" max="77" width="63.7109375" hidden="1" customWidth="1"/>
    <col min="78" max="78" width="21.7109375" hidden="1" customWidth="1"/>
    <col min="79" max="256" width="0" hidden="1" customWidth="1"/>
  </cols>
  <sheetData>
    <row r="1" spans="1:255" s="15" customFormat="1" ht="11.25" x14ac:dyDescent="0.2">
      <c r="A1" s="15" t="s">
        <v>1191</v>
      </c>
    </row>
    <row r="2" spans="1:255" hidden="1" outlineLevel="1" x14ac:dyDescent="0.2">
      <c r="H2" s="341" t="s">
        <v>1192</v>
      </c>
      <c r="I2" s="341"/>
      <c r="J2" s="341"/>
      <c r="K2" s="341"/>
    </row>
    <row r="3" spans="1:255" hidden="1" outlineLevel="1" x14ac:dyDescent="0.2">
      <c r="H3" s="341" t="s">
        <v>1193</v>
      </c>
      <c r="I3" s="341"/>
      <c r="J3" s="341"/>
      <c r="K3" s="341"/>
    </row>
    <row r="4" spans="1:255" hidden="1" outlineLevel="1" x14ac:dyDescent="0.2">
      <c r="H4" s="341" t="s">
        <v>1194</v>
      </c>
      <c r="I4" s="341"/>
      <c r="J4" s="341"/>
      <c r="K4" s="341"/>
    </row>
    <row r="5" spans="1:255" s="14" customFormat="1" ht="11.25" hidden="1" outlineLevel="1" x14ac:dyDescent="0.2">
      <c r="J5" s="342" t="s">
        <v>1195</v>
      </c>
      <c r="K5" s="343"/>
    </row>
    <row r="6" spans="1:255" s="16" customFormat="1" ht="9.75" hidden="1" outlineLevel="1" x14ac:dyDescent="0.2">
      <c r="I6" s="17" t="s">
        <v>1196</v>
      </c>
      <c r="J6" s="344" t="s">
        <v>1197</v>
      </c>
      <c r="K6" s="345"/>
    </row>
    <row r="7" spans="1:255" hidden="1" outlineLevel="1" x14ac:dyDescent="0.2">
      <c r="A7" s="21" t="s">
        <v>1198</v>
      </c>
      <c r="B7" s="19"/>
      <c r="C7" s="293"/>
      <c r="D7" s="294"/>
      <c r="E7" s="294"/>
      <c r="F7" s="294"/>
      <c r="G7" s="294"/>
      <c r="I7" s="17" t="s">
        <v>1199</v>
      </c>
      <c r="J7" s="346"/>
      <c r="K7" s="347"/>
      <c r="BR7" s="22">
        <f>C7</f>
        <v>0</v>
      </c>
      <c r="IU7" s="23"/>
    </row>
    <row r="8" spans="1:255" hidden="1" outlineLevel="1" x14ac:dyDescent="0.2">
      <c r="A8" s="21" t="s">
        <v>1200</v>
      </c>
      <c r="B8" s="19"/>
      <c r="C8" s="295"/>
      <c r="D8" s="296"/>
      <c r="E8" s="296"/>
      <c r="F8" s="296"/>
      <c r="G8" s="296"/>
      <c r="I8" s="17" t="s">
        <v>1199</v>
      </c>
      <c r="J8" s="346"/>
      <c r="K8" s="347"/>
      <c r="BR8" s="22">
        <f>C8</f>
        <v>0</v>
      </c>
      <c r="IU8" s="23"/>
    </row>
    <row r="9" spans="1:255" hidden="1" outlineLevel="1" x14ac:dyDescent="0.2">
      <c r="A9" s="21" t="s">
        <v>1201</v>
      </c>
      <c r="B9" s="19"/>
      <c r="C9" s="295"/>
      <c r="D9" s="296"/>
      <c r="E9" s="296"/>
      <c r="F9" s="296"/>
      <c r="G9" s="296"/>
      <c r="I9" s="17" t="s">
        <v>1199</v>
      </c>
      <c r="J9" s="346"/>
      <c r="K9" s="347"/>
      <c r="BR9" s="22">
        <f>C9</f>
        <v>0</v>
      </c>
      <c r="IU9" s="23"/>
    </row>
    <row r="10" spans="1:255" hidden="1" outlineLevel="1" x14ac:dyDescent="0.2">
      <c r="A10" s="21" t="s">
        <v>1202</v>
      </c>
      <c r="B10" s="19"/>
      <c r="C10" s="295"/>
      <c r="D10" s="296"/>
      <c r="E10" s="296"/>
      <c r="F10" s="296"/>
      <c r="G10" s="296"/>
      <c r="I10" s="17" t="s">
        <v>1199</v>
      </c>
      <c r="J10" s="346"/>
      <c r="K10" s="347"/>
      <c r="BR10" s="22">
        <f>C10</f>
        <v>0</v>
      </c>
      <c r="IU10" s="23"/>
    </row>
    <row r="11" spans="1:255" ht="38.25" hidden="1" outlineLevel="1" x14ac:dyDescent="0.2">
      <c r="A11" s="21" t="s">
        <v>1203</v>
      </c>
      <c r="C11" s="348" t="s">
        <v>5</v>
      </c>
      <c r="D11" s="348"/>
      <c r="E11" s="348"/>
      <c r="F11" s="348"/>
      <c r="G11" s="348"/>
      <c r="J11" s="346"/>
      <c r="K11" s="349"/>
      <c r="BS11" s="26" t="str">
        <f>C11</f>
        <v>Комплекс из 2-х многоквартирных домов, расположенных по адресу г.Орел, б-р Молодежи, участок 2а. 1-й этап строительства - многоквартирный дом корпус 2 (поз.1)</v>
      </c>
      <c r="IU11" s="23"/>
    </row>
    <row r="12" spans="1:255" ht="38.25" hidden="1" outlineLevel="1" x14ac:dyDescent="0.2">
      <c r="A12" s="21" t="s">
        <v>1204</v>
      </c>
      <c r="C12" s="348" t="s">
        <v>5</v>
      </c>
      <c r="D12" s="348"/>
      <c r="E12" s="348"/>
      <c r="F12" s="348"/>
      <c r="G12" s="348"/>
      <c r="J12" s="346"/>
      <c r="K12" s="349"/>
      <c r="BS12" s="26" t="str">
        <f>C12</f>
        <v>Комплекс из 2-х многоквартирных домов, расположенных по адресу г.Орел, б-р Молодежи, участок 2а. 1-й этап строительства - многоквартирный дом корпус 2 (поз.1)</v>
      </c>
      <c r="IU12" s="23"/>
    </row>
    <row r="13" spans="1:255" ht="25.5" hidden="1" outlineLevel="1" x14ac:dyDescent="0.2">
      <c r="A13" s="21" t="s">
        <v>1205</v>
      </c>
      <c r="C13" s="350" t="s">
        <v>1206</v>
      </c>
      <c r="D13" s="351"/>
      <c r="E13" s="351"/>
      <c r="F13" s="351"/>
      <c r="G13" s="351"/>
      <c r="I13" s="17" t="s">
        <v>1207</v>
      </c>
      <c r="J13" s="346"/>
      <c r="K13" s="349"/>
      <c r="BS13" s="27" t="str">
        <f>C13</f>
        <v xml:space="preserve"> 5.3.1.18.5 Монтаж конструкций здания выше 0.000. Сборный железобетон 7-20 эт,с 1.11.24</v>
      </c>
      <c r="IU13" s="23"/>
    </row>
    <row r="14" spans="1:255" hidden="1" outlineLevel="1" x14ac:dyDescent="0.2">
      <c r="G14" s="357" t="s">
        <v>1208</v>
      </c>
      <c r="H14" s="357"/>
      <c r="I14" s="28" t="s">
        <v>1209</v>
      </c>
      <c r="J14" s="358"/>
      <c r="K14" s="359"/>
      <c r="BW14" s="30">
        <f>J14</f>
        <v>0</v>
      </c>
      <c r="IU14" s="23"/>
    </row>
    <row r="15" spans="1:255" hidden="1" outlineLevel="1" x14ac:dyDescent="0.2">
      <c r="I15" s="29" t="s">
        <v>1210</v>
      </c>
      <c r="J15" s="360"/>
      <c r="K15" s="361"/>
    </row>
    <row r="16" spans="1:255" s="16" customFormat="1" ht="11.25" hidden="1" outlineLevel="1" x14ac:dyDescent="0.2">
      <c r="I16" s="17" t="s">
        <v>1211</v>
      </c>
      <c r="J16" s="362"/>
      <c r="K16" s="363"/>
    </row>
    <row r="17" spans="1:255" hidden="1" outlineLevel="1" x14ac:dyDescent="0.2"/>
    <row r="18" spans="1:255" hidden="1" outlineLevel="1" x14ac:dyDescent="0.2">
      <c r="G18" s="364" t="s">
        <v>1212</v>
      </c>
      <c r="H18" s="364" t="s">
        <v>1213</v>
      </c>
      <c r="I18" s="366" t="s">
        <v>1214</v>
      </c>
      <c r="J18" s="367"/>
    </row>
    <row r="19" spans="1:255" ht="13.5" hidden="1" outlineLevel="1" thickBot="1" x14ac:dyDescent="0.25">
      <c r="G19" s="365"/>
      <c r="H19" s="365"/>
      <c r="I19" s="34" t="s">
        <v>1215</v>
      </c>
      <c r="J19" s="35" t="s">
        <v>1216</v>
      </c>
    </row>
    <row r="20" spans="1:255" ht="19.5" hidden="1" outlineLevel="1" thickBot="1" x14ac:dyDescent="0.35">
      <c r="C20" s="301" t="s">
        <v>1217</v>
      </c>
      <c r="D20" s="301"/>
      <c r="E20" s="301"/>
      <c r="F20" s="301"/>
      <c r="G20" s="37"/>
      <c r="H20" s="38"/>
      <c r="I20" s="39"/>
      <c r="J20" s="40"/>
      <c r="K20" s="41"/>
    </row>
    <row r="21" spans="1:255" ht="15.75" hidden="1" outlineLevel="1" x14ac:dyDescent="0.25">
      <c r="C21" s="352" t="s">
        <v>1218</v>
      </c>
      <c r="D21" s="352"/>
      <c r="E21" s="352"/>
      <c r="F21" s="352"/>
    </row>
    <row r="22" spans="1:255" hidden="1" outlineLevel="1" x14ac:dyDescent="0.2">
      <c r="C22" s="302"/>
      <c r="D22" s="290"/>
      <c r="E22" s="290"/>
      <c r="F22" s="290"/>
    </row>
    <row r="23" spans="1:255" hidden="1" outlineLevel="1" x14ac:dyDescent="0.2">
      <c r="C23" s="353" t="s">
        <v>16</v>
      </c>
      <c r="D23" s="354"/>
      <c r="E23" s="354"/>
      <c r="F23" s="354"/>
      <c r="BU23" s="22">
        <f>A23</f>
        <v>0</v>
      </c>
      <c r="IU23" s="23"/>
    </row>
    <row r="24" spans="1:255" hidden="1" outlineLevel="1" x14ac:dyDescent="0.2">
      <c r="A24" s="16" t="s">
        <v>1219</v>
      </c>
    </row>
    <row r="25" spans="1:255" hidden="1" outlineLevel="1" x14ac:dyDescent="0.2">
      <c r="A25" s="16" t="s">
        <v>1220</v>
      </c>
    </row>
    <row r="26" spans="1:255" hidden="1" outlineLevel="1" x14ac:dyDescent="0.2">
      <c r="A26" s="16" t="s">
        <v>1221</v>
      </c>
      <c r="B26" s="16"/>
      <c r="C26" s="16"/>
      <c r="D26" s="16"/>
      <c r="E26" s="355" t="e">
        <f>K1519/1000</f>
        <v>#REF!</v>
      </c>
      <c r="F26" s="355"/>
      <c r="G26" s="16" t="s">
        <v>1222</v>
      </c>
      <c r="H26" s="16"/>
      <c r="I26" s="16"/>
      <c r="J26" s="16"/>
      <c r="K26" s="16"/>
    </row>
    <row r="27" spans="1:255" collapsed="1" x14ac:dyDescent="0.2"/>
    <row r="28" spans="1:255" outlineLevel="1" x14ac:dyDescent="0.2">
      <c r="K28" s="42" t="s">
        <v>1223</v>
      </c>
    </row>
    <row r="29" spans="1:255" ht="24" outlineLevel="1" x14ac:dyDescent="0.2">
      <c r="A29" s="21" t="s">
        <v>1203</v>
      </c>
      <c r="C29" s="356" t="s">
        <v>5</v>
      </c>
      <c r="D29" s="356"/>
      <c r="E29" s="356"/>
      <c r="F29" s="356"/>
      <c r="G29" s="356"/>
      <c r="H29" s="356"/>
      <c r="I29" s="356"/>
      <c r="J29" s="356"/>
      <c r="K29" s="356"/>
      <c r="BT29" s="44" t="str">
        <f>C29</f>
        <v>Комплекс из 2-х многоквартирных домов, расположенных по адресу г.Орел, б-р Молодежи, участок 2а. 1-й этап строительства - многоквартирный дом корпус 2 (поз.1)</v>
      </c>
      <c r="IU29" s="23"/>
    </row>
    <row r="30" spans="1:255" ht="24" outlineLevel="1" x14ac:dyDescent="0.2">
      <c r="A30" s="21" t="s">
        <v>1204</v>
      </c>
      <c r="C30" s="356" t="s">
        <v>5</v>
      </c>
      <c r="D30" s="356"/>
      <c r="E30" s="356"/>
      <c r="F30" s="356"/>
      <c r="G30" s="356"/>
      <c r="H30" s="356"/>
      <c r="I30" s="356"/>
      <c r="J30" s="356"/>
      <c r="K30" s="356"/>
      <c r="BT30" s="44" t="str">
        <f>C30</f>
        <v>Комплекс из 2-х многоквартирных домов, расположенных по адресу г.Орел, б-р Молодежи, участок 2а. 1-й этап строительства - многоквартирный дом корпус 2 (поз.1)</v>
      </c>
      <c r="IU30" s="23"/>
    </row>
    <row r="31" spans="1:255" outlineLevel="1" x14ac:dyDescent="0.2">
      <c r="A31" s="21" t="s">
        <v>1205</v>
      </c>
      <c r="C31" s="368" t="s">
        <v>1224</v>
      </c>
      <c r="D31" s="356"/>
      <c r="E31" s="356"/>
      <c r="F31" s="356"/>
      <c r="G31" s="356"/>
      <c r="H31" s="356"/>
      <c r="I31" s="356"/>
      <c r="J31" s="356"/>
      <c r="K31" s="356"/>
      <c r="BT31" s="45" t="str">
        <f>C31</f>
        <v xml:space="preserve"> 5.3.1.18.5 Монтаж конструкций здания выше 0.000. Сборный железобетон 7-20 эт,с 1.11.24 </v>
      </c>
      <c r="IU31" s="23"/>
    </row>
    <row r="32" spans="1:255" outlineLevel="1" x14ac:dyDescent="0.2"/>
    <row r="33" spans="1:255" ht="18.75" outlineLevel="1" x14ac:dyDescent="0.3">
      <c r="A33" s="301" t="s">
        <v>1225</v>
      </c>
      <c r="B33" s="301"/>
      <c r="C33" s="301"/>
      <c r="D33" s="301"/>
      <c r="E33" s="301"/>
      <c r="F33" s="301"/>
      <c r="G33" s="301"/>
      <c r="H33" s="301"/>
      <c r="I33" s="301"/>
      <c r="J33" s="301"/>
      <c r="K33" s="301"/>
    </row>
    <row r="34" spans="1:255" outlineLevel="1" x14ac:dyDescent="0.2">
      <c r="A34" s="369" t="s">
        <v>16</v>
      </c>
      <c r="B34" s="369"/>
      <c r="C34" s="369"/>
      <c r="D34" s="369"/>
      <c r="E34" s="369"/>
      <c r="F34" s="369"/>
      <c r="G34" s="369"/>
      <c r="H34" s="369"/>
      <c r="I34" s="369"/>
      <c r="J34" s="369"/>
      <c r="K34" s="369"/>
      <c r="BV34" s="26" t="str">
        <f>A34</f>
        <v>Монтаж конструкций здания выше 0.000. Сборный железобетон</v>
      </c>
      <c r="IU34" s="23"/>
    </row>
    <row r="35" spans="1:255" outlineLevel="1" x14ac:dyDescent="0.2">
      <c r="A35" s="21" t="s">
        <v>1226</v>
      </c>
      <c r="C35" s="356" t="s">
        <v>8</v>
      </c>
      <c r="D35" s="356"/>
      <c r="E35" s="356"/>
      <c r="F35" s="356"/>
      <c r="G35" s="356"/>
      <c r="H35" s="356"/>
      <c r="I35" s="356"/>
      <c r="J35" s="356"/>
      <c r="K35" s="356"/>
      <c r="BT35" s="44" t="str">
        <f>C35</f>
        <v>Пересчет остатков с 1.11.2024</v>
      </c>
      <c r="IU35" s="23"/>
    </row>
    <row r="36" spans="1:255" outlineLevel="1" x14ac:dyDescent="0.2">
      <c r="I36" s="46" t="s">
        <v>1227</v>
      </c>
      <c r="J36" s="46" t="s">
        <v>1228</v>
      </c>
    </row>
    <row r="37" spans="1:255" outlineLevel="1" x14ac:dyDescent="0.2">
      <c r="G37" s="36" t="s">
        <v>1229</v>
      </c>
      <c r="H37" s="36"/>
      <c r="I37" s="47">
        <f>I1519/1000</f>
        <v>1109.299</v>
      </c>
      <c r="J37" s="47" t="e">
        <f>K1519/1000</f>
        <v>#REF!</v>
      </c>
      <c r="K37" s="36" t="s">
        <v>1230</v>
      </c>
    </row>
    <row r="38" spans="1:255" outlineLevel="1" x14ac:dyDescent="0.2">
      <c r="G38" s="16" t="s">
        <v>1231</v>
      </c>
      <c r="H38" s="16"/>
      <c r="I38" s="48">
        <f>SUM(GK47:GK1460)/1000</f>
        <v>25.91</v>
      </c>
      <c r="J38" s="48">
        <f>(Source!DK769)/1000</f>
        <v>673.30600000000004</v>
      </c>
      <c r="K38" s="16" t="s">
        <v>1230</v>
      </c>
    </row>
    <row r="39" spans="1:255" outlineLevel="1" x14ac:dyDescent="0.2">
      <c r="G39" s="16" t="s">
        <v>1232</v>
      </c>
      <c r="H39" s="16"/>
      <c r="I39" s="48" t="e">
        <f>Source!DM769</f>
        <v>#REF!</v>
      </c>
      <c r="J39" s="48" t="e">
        <f>Source!DM769</f>
        <v>#REF!</v>
      </c>
      <c r="K39" s="16" t="s">
        <v>1233</v>
      </c>
    </row>
    <row r="40" spans="1:255" outlineLevel="1" x14ac:dyDescent="0.2">
      <c r="A40" s="16" t="s">
        <v>1234</v>
      </c>
    </row>
    <row r="41" spans="1:255" ht="13.5" outlineLevel="1" thickBot="1" x14ac:dyDescent="0.25">
      <c r="A41" s="16" t="s">
        <v>1220</v>
      </c>
    </row>
    <row r="42" spans="1:255" x14ac:dyDescent="0.2">
      <c r="A42" s="327" t="s">
        <v>1235</v>
      </c>
      <c r="B42" s="329" t="s">
        <v>1236</v>
      </c>
      <c r="C42" s="329" t="s">
        <v>1237</v>
      </c>
      <c r="D42" s="329" t="s">
        <v>1238</v>
      </c>
      <c r="E42" s="329" t="s">
        <v>1239</v>
      </c>
      <c r="F42" s="329" t="s">
        <v>1240</v>
      </c>
      <c r="G42" s="329" t="s">
        <v>1241</v>
      </c>
      <c r="H42" s="329" t="s">
        <v>1242</v>
      </c>
      <c r="I42" s="329" t="s">
        <v>1243</v>
      </c>
      <c r="J42" s="329" t="s">
        <v>1244</v>
      </c>
      <c r="K42" s="331" t="s">
        <v>1245</v>
      </c>
    </row>
    <row r="43" spans="1:255" x14ac:dyDescent="0.2">
      <c r="A43" s="328"/>
      <c r="B43" s="330"/>
      <c r="C43" s="330"/>
      <c r="D43" s="330"/>
      <c r="E43" s="330"/>
      <c r="F43" s="330"/>
      <c r="G43" s="330"/>
      <c r="H43" s="330"/>
      <c r="I43" s="330"/>
      <c r="J43" s="330"/>
      <c r="K43" s="332"/>
    </row>
    <row r="44" spans="1:255" x14ac:dyDescent="0.2">
      <c r="A44" s="328"/>
      <c r="B44" s="330"/>
      <c r="C44" s="330"/>
      <c r="D44" s="330"/>
      <c r="E44" s="330"/>
      <c r="F44" s="330"/>
      <c r="G44" s="330"/>
      <c r="H44" s="330"/>
      <c r="I44" s="330"/>
      <c r="J44" s="330"/>
      <c r="K44" s="332"/>
    </row>
    <row r="45" spans="1:255" ht="13.5" thickBot="1" x14ac:dyDescent="0.25">
      <c r="A45" s="328"/>
      <c r="B45" s="330"/>
      <c r="C45" s="330"/>
      <c r="D45" s="330"/>
      <c r="E45" s="330"/>
      <c r="F45" s="330"/>
      <c r="G45" s="330"/>
      <c r="H45" s="330"/>
      <c r="I45" s="330"/>
      <c r="J45" s="330"/>
      <c r="K45" s="332"/>
    </row>
    <row r="46" spans="1:255" ht="13.5" thickBot="1" x14ac:dyDescent="0.25">
      <c r="A46" s="49">
        <v>1</v>
      </c>
      <c r="B46" s="49">
        <v>2</v>
      </c>
      <c r="C46" s="49">
        <v>3</v>
      </c>
      <c r="D46" s="49">
        <v>4</v>
      </c>
      <c r="E46" s="49">
        <v>5</v>
      </c>
      <c r="F46" s="49">
        <v>6</v>
      </c>
      <c r="G46" s="49">
        <v>7</v>
      </c>
      <c r="H46" s="49">
        <v>8</v>
      </c>
      <c r="I46" s="49">
        <v>9</v>
      </c>
      <c r="J46" s="49">
        <v>10</v>
      </c>
      <c r="K46" s="49">
        <v>11</v>
      </c>
    </row>
    <row r="47" spans="1:255" x14ac:dyDescent="0.2">
      <c r="A47" s="50"/>
      <c r="B47" s="50"/>
      <c r="C47" s="50"/>
      <c r="D47" s="50"/>
      <c r="E47" s="50"/>
      <c r="F47" s="50"/>
      <c r="G47" s="50"/>
      <c r="H47" s="50"/>
      <c r="I47" s="50"/>
      <c r="J47" s="50"/>
      <c r="K47" s="50"/>
    </row>
    <row r="48" spans="1:255" x14ac:dyDescent="0.2">
      <c r="A48" s="334" t="s">
        <v>1249</v>
      </c>
      <c r="B48" s="334"/>
      <c r="C48" s="335" t="s">
        <v>1251</v>
      </c>
      <c r="D48" s="335"/>
      <c r="E48" s="335"/>
      <c r="F48" s="335"/>
      <c r="G48" s="335"/>
      <c r="H48" s="335"/>
      <c r="I48" s="335"/>
      <c r="J48" s="335"/>
      <c r="K48" s="335"/>
      <c r="BX48" s="51" t="str">
        <f>C48</f>
        <v xml:space="preserve"> Лестница с.1-2 7-20 этажи</v>
      </c>
      <c r="IU48" s="23"/>
    </row>
    <row r="49" spans="1:255" ht="13.5" thickBot="1" x14ac:dyDescent="0.25"/>
    <row r="50" spans="1:255" ht="47.25" x14ac:dyDescent="0.2">
      <c r="A50" s="53">
        <v>1</v>
      </c>
      <c r="B50" s="61" t="s">
        <v>19</v>
      </c>
      <c r="C50" s="54" t="s">
        <v>1252</v>
      </c>
      <c r="D50" s="55" t="s">
        <v>21</v>
      </c>
      <c r="E50" s="56">
        <v>0.28000000000000003</v>
      </c>
      <c r="F50" s="57">
        <f>Source!AK29</f>
        <v>6669.69</v>
      </c>
      <c r="G50" s="62" t="s">
        <v>6</v>
      </c>
      <c r="H50" s="57"/>
      <c r="I50" s="58">
        <f>SUM(DQ50:DQ61)</f>
        <v>4588</v>
      </c>
      <c r="J50" s="59" t="s">
        <v>19</v>
      </c>
      <c r="K50" s="60" t="e">
        <f>SUM(DS50:DS61)</f>
        <v>#REF!</v>
      </c>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row>
    <row r="51" spans="1:255" x14ac:dyDescent="0.2">
      <c r="A51" s="66"/>
      <c r="B51" s="67"/>
      <c r="C51" s="67" t="s">
        <v>1253</v>
      </c>
      <c r="D51" s="68"/>
      <c r="E51" s="69"/>
      <c r="F51" s="70">
        <v>2027.57</v>
      </c>
      <c r="G51" s="71" t="s">
        <v>1254</v>
      </c>
      <c r="H51" s="70">
        <f>Source!AF29</f>
        <v>2433.08</v>
      </c>
      <c r="I51" s="72">
        <f>T51</f>
        <v>681</v>
      </c>
      <c r="J51" s="73">
        <v>25.6</v>
      </c>
      <c r="K51" s="74">
        <f>U51</f>
        <v>17440</v>
      </c>
      <c r="O51" s="23"/>
      <c r="P51" s="23"/>
      <c r="Q51" s="23"/>
      <c r="R51" s="23"/>
      <c r="S51" s="23"/>
      <c r="T51" s="23">
        <f>ROUND(Source!AF29*Source!AV29*Source!I29,0)</f>
        <v>681</v>
      </c>
      <c r="U51" s="23">
        <f>Source!S29</f>
        <v>17440</v>
      </c>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v>1</v>
      </c>
      <c r="CW51" s="23"/>
      <c r="CX51" s="23"/>
      <c r="CY51" s="23"/>
      <c r="CZ51" s="23"/>
      <c r="DA51" s="23"/>
      <c r="DB51" s="23"/>
      <c r="DC51" s="23"/>
      <c r="DD51" s="23"/>
      <c r="DE51" s="23"/>
      <c r="DF51" s="23"/>
      <c r="DG51" s="23">
        <f>Source!S29</f>
        <v>17440</v>
      </c>
      <c r="DH51" s="23">
        <v>1008</v>
      </c>
      <c r="DI51" s="23"/>
      <c r="DJ51" s="23"/>
      <c r="DK51" s="23"/>
      <c r="DL51" s="23"/>
      <c r="DM51" s="23"/>
      <c r="DN51" s="23"/>
      <c r="DO51" s="23"/>
      <c r="DP51" s="23"/>
      <c r="DQ51" s="23">
        <f>T51</f>
        <v>681</v>
      </c>
      <c r="DR51" s="23"/>
      <c r="DS51" s="23">
        <f>U51</f>
        <v>17440</v>
      </c>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f>T51</f>
        <v>681</v>
      </c>
      <c r="GK51" s="23">
        <f>T51</f>
        <v>681</v>
      </c>
      <c r="GL51" s="23"/>
      <c r="GM51" s="23"/>
      <c r="GN51" s="23"/>
      <c r="GO51" s="23"/>
      <c r="GP51" s="23"/>
      <c r="GQ51" s="23"/>
      <c r="GR51" s="23"/>
      <c r="GS51" s="23"/>
      <c r="GT51" s="23"/>
      <c r="GU51" s="23"/>
      <c r="GV51" s="23"/>
      <c r="GW51" s="23"/>
      <c r="GX51" s="23"/>
      <c r="GY51" s="23"/>
      <c r="GZ51" s="23"/>
      <c r="HA51" s="23"/>
      <c r="HB51" s="23">
        <f>T51</f>
        <v>681</v>
      </c>
      <c r="HC51" s="23"/>
      <c r="HD51" s="23"/>
      <c r="HE51" s="23"/>
      <c r="HF51" s="23">
        <f>T51</f>
        <v>681</v>
      </c>
      <c r="HG51" s="23"/>
      <c r="HH51" s="23"/>
      <c r="HI51" s="23"/>
      <c r="HJ51" s="23"/>
      <c r="HK51" s="23"/>
      <c r="HL51" s="23">
        <f>T51</f>
        <v>681</v>
      </c>
      <c r="HM51" s="23"/>
      <c r="HN51" s="23">
        <f>T51</f>
        <v>681</v>
      </c>
      <c r="HO51" s="23"/>
      <c r="HP51" s="23"/>
      <c r="HQ51" s="23"/>
      <c r="HR51" s="23"/>
      <c r="HS51" s="23"/>
      <c r="HT51" s="23"/>
      <c r="HU51" s="23"/>
      <c r="HV51" s="23"/>
      <c r="HW51" s="23"/>
      <c r="HX51" s="23">
        <f>T51</f>
        <v>681</v>
      </c>
      <c r="HY51" s="23"/>
      <c r="HZ51" s="23"/>
      <c r="IA51" s="23"/>
      <c r="IB51" s="23"/>
      <c r="IC51" s="23"/>
      <c r="ID51" s="23"/>
      <c r="IE51" s="23"/>
      <c r="IF51" s="23"/>
      <c r="IG51" s="23"/>
      <c r="IH51" s="23"/>
      <c r="II51" s="23"/>
      <c r="IJ51" s="23"/>
      <c r="IK51" s="23"/>
      <c r="IL51" s="23"/>
      <c r="IM51" s="23"/>
      <c r="IN51" s="23"/>
      <c r="IO51" s="23"/>
      <c r="IP51" s="23"/>
      <c r="IQ51" s="23"/>
      <c r="IR51" s="23"/>
      <c r="IS51" s="23"/>
      <c r="IT51" s="23"/>
      <c r="IU51" s="23"/>
    </row>
    <row r="52" spans="1:255" x14ac:dyDescent="0.2">
      <c r="A52" s="78"/>
      <c r="B52" s="79"/>
      <c r="C52" s="79" t="s">
        <v>1255</v>
      </c>
      <c r="D52" s="80"/>
      <c r="E52" s="81"/>
      <c r="F52" s="82">
        <v>4601</v>
      </c>
      <c r="G52" s="83" t="s">
        <v>1254</v>
      </c>
      <c r="H52" s="82">
        <f>Source!AD29</f>
        <v>6963.37</v>
      </c>
      <c r="I52" s="84">
        <f>T52</f>
        <v>1950</v>
      </c>
      <c r="J52" s="85">
        <v>9.3000000000000007</v>
      </c>
      <c r="K52" s="86">
        <f>U52</f>
        <v>18133</v>
      </c>
      <c r="O52" s="23"/>
      <c r="P52" s="23"/>
      <c r="Q52" s="23"/>
      <c r="R52" s="23"/>
      <c r="S52" s="23"/>
      <c r="T52" s="23">
        <f>ROUND(Source!AD29*Source!AV29*Source!I29,0)</f>
        <v>1950</v>
      </c>
      <c r="U52" s="23">
        <f>Source!Q29</f>
        <v>18133</v>
      </c>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v>1</v>
      </c>
      <c r="CW52" s="23"/>
      <c r="CX52" s="23"/>
      <c r="CY52" s="23"/>
      <c r="CZ52" s="23"/>
      <c r="DA52" s="23"/>
      <c r="DB52" s="23"/>
      <c r="DC52" s="23"/>
      <c r="DD52" s="23"/>
      <c r="DE52" s="23"/>
      <c r="DF52" s="23"/>
      <c r="DG52" s="23"/>
      <c r="DH52" s="23"/>
      <c r="DI52" s="23"/>
      <c r="DJ52" s="23"/>
      <c r="DK52" s="23"/>
      <c r="DL52" s="23"/>
      <c r="DM52" s="23"/>
      <c r="DN52" s="23"/>
      <c r="DO52" s="23"/>
      <c r="DP52" s="23"/>
      <c r="DQ52" s="23">
        <f>T52</f>
        <v>1950</v>
      </c>
      <c r="DR52" s="23"/>
      <c r="DS52" s="23">
        <f>U52</f>
        <v>18133</v>
      </c>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f>T52</f>
        <v>1950</v>
      </c>
      <c r="GK52" s="23"/>
      <c r="GL52" s="23">
        <f>T52</f>
        <v>1950</v>
      </c>
      <c r="GM52" s="23"/>
      <c r="GN52" s="23"/>
      <c r="GO52" s="23"/>
      <c r="GP52" s="23"/>
      <c r="GQ52" s="23"/>
      <c r="GR52" s="23"/>
      <c r="GS52" s="23"/>
      <c r="GT52" s="23"/>
      <c r="GU52" s="23"/>
      <c r="GV52" s="23"/>
      <c r="GW52" s="23"/>
      <c r="GX52" s="23"/>
      <c r="GY52" s="23"/>
      <c r="GZ52" s="23"/>
      <c r="HA52" s="23"/>
      <c r="HB52" s="23">
        <f>T52</f>
        <v>1950</v>
      </c>
      <c r="HC52" s="23"/>
      <c r="HD52" s="23"/>
      <c r="HE52" s="23"/>
      <c r="HF52" s="23">
        <f>T52</f>
        <v>1950</v>
      </c>
      <c r="HG52" s="23"/>
      <c r="HH52" s="23"/>
      <c r="HI52" s="23"/>
      <c r="HJ52" s="23"/>
      <c r="HK52" s="23"/>
      <c r="HL52" s="23">
        <f>T52</f>
        <v>1950</v>
      </c>
      <c r="HM52" s="23"/>
      <c r="HN52" s="23">
        <f>T52</f>
        <v>1950</v>
      </c>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row>
    <row r="53" spans="1:255" x14ac:dyDescent="0.2">
      <c r="A53" s="78"/>
      <c r="B53" s="79"/>
      <c r="C53" s="79" t="s">
        <v>1256</v>
      </c>
      <c r="D53" s="80"/>
      <c r="E53" s="81"/>
      <c r="F53" s="82">
        <v>682.95</v>
      </c>
      <c r="G53" s="83" t="s">
        <v>1254</v>
      </c>
      <c r="H53" s="82">
        <f>Source!AE29</f>
        <v>819.54</v>
      </c>
      <c r="I53" s="84">
        <f>GM53</f>
        <v>229</v>
      </c>
      <c r="J53" s="85">
        <v>19.8</v>
      </c>
      <c r="K53" s="86">
        <f>Source!R29</f>
        <v>4544</v>
      </c>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f>ROUND(Source!AE29*Source!AV29*Source!I29,0)</f>
        <v>229</v>
      </c>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f>GM53</f>
        <v>229</v>
      </c>
      <c r="HY53" s="23"/>
      <c r="HZ53" s="23"/>
      <c r="IA53" s="23"/>
      <c r="IB53" s="23"/>
      <c r="IC53" s="23"/>
      <c r="ID53" s="23"/>
      <c r="IE53" s="23"/>
      <c r="IF53" s="23"/>
      <c r="IG53" s="23"/>
      <c r="IH53" s="23"/>
      <c r="II53" s="23"/>
      <c r="IJ53" s="23"/>
      <c r="IK53" s="23"/>
      <c r="IL53" s="23"/>
      <c r="IM53" s="23"/>
      <c r="IN53" s="23"/>
      <c r="IO53" s="23"/>
      <c r="IP53" s="23"/>
      <c r="IQ53" s="23"/>
      <c r="IR53" s="23"/>
      <c r="IS53" s="23"/>
      <c r="IT53" s="23"/>
      <c r="IU53" s="23"/>
    </row>
    <row r="54" spans="1:255" x14ac:dyDescent="0.2">
      <c r="A54" s="87"/>
      <c r="B54" s="88"/>
      <c r="C54" s="88" t="s">
        <v>1257</v>
      </c>
      <c r="D54" s="89"/>
      <c r="E54" s="90">
        <v>130</v>
      </c>
      <c r="F54" s="91" t="s">
        <v>1258</v>
      </c>
      <c r="G54" s="92"/>
      <c r="H54" s="93">
        <f>ROUND((Source!AF29*Source!AV29+Source!AE29*Source!AV29)*(Source!FX29)/100,2)</f>
        <v>4228.41</v>
      </c>
      <c r="I54" s="94">
        <f>T54</f>
        <v>1183</v>
      </c>
      <c r="J54" s="96">
        <v>1.24</v>
      </c>
      <c r="K54" s="95" t="e">
        <f>U54</f>
        <v>#REF!</v>
      </c>
      <c r="O54" s="23"/>
      <c r="P54" s="23"/>
      <c r="Q54" s="23"/>
      <c r="R54" s="23"/>
      <c r="S54" s="23"/>
      <c r="T54" s="23">
        <f>ROUND((ROUND(Source!AF29*Source!AV29*Source!I29,0)+ROUND(Source!AE29*Source!AV29*Source!I29,0))*(Source!DN29)/100,0)</f>
        <v>1183</v>
      </c>
      <c r="U54" s="23" t="e">
        <f>Source!X29</f>
        <v>#REF!</v>
      </c>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v>1</v>
      </c>
      <c r="CW54" s="23"/>
      <c r="CX54" s="23"/>
      <c r="CY54" s="23"/>
      <c r="CZ54" s="23"/>
      <c r="DA54" s="23"/>
      <c r="DB54" s="23"/>
      <c r="DC54" s="23"/>
      <c r="DD54" s="23"/>
      <c r="DE54" s="23"/>
      <c r="DF54" s="23"/>
      <c r="DG54" s="23"/>
      <c r="DH54" s="23"/>
      <c r="DI54" s="23"/>
      <c r="DJ54" s="23"/>
      <c r="DK54" s="23"/>
      <c r="DL54" s="23"/>
      <c r="DM54" s="23"/>
      <c r="DN54" s="23"/>
      <c r="DO54" s="23"/>
      <c r="DP54" s="23"/>
      <c r="DQ54" s="23">
        <f>T54</f>
        <v>1183</v>
      </c>
      <c r="DR54" s="23"/>
      <c r="DS54" s="23" t="e">
        <f>U54</f>
        <v>#REF!</v>
      </c>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f>T54</f>
        <v>1183</v>
      </c>
      <c r="GZ54" s="23"/>
      <c r="HA54" s="23"/>
      <c r="HB54" s="23">
        <f>T54</f>
        <v>1183</v>
      </c>
      <c r="HC54" s="23"/>
      <c r="HD54" s="23"/>
      <c r="HE54" s="23"/>
      <c r="HF54" s="23">
        <f>T54</f>
        <v>1183</v>
      </c>
      <c r="HG54" s="23"/>
      <c r="HH54" s="23"/>
      <c r="HI54" s="23"/>
      <c r="HJ54" s="23"/>
      <c r="HK54" s="23"/>
      <c r="HL54" s="23">
        <f>T54</f>
        <v>1183</v>
      </c>
      <c r="HM54" s="23"/>
      <c r="HN54" s="23">
        <f>T54</f>
        <v>1183</v>
      </c>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row>
    <row r="55" spans="1:255" x14ac:dyDescent="0.2">
      <c r="A55" s="87"/>
      <c r="B55" s="88"/>
      <c r="C55" s="88" t="s">
        <v>1259</v>
      </c>
      <c r="D55" s="89"/>
      <c r="E55" s="90">
        <v>85</v>
      </c>
      <c r="F55" s="91" t="s">
        <v>1258</v>
      </c>
      <c r="G55" s="92"/>
      <c r="H55" s="93">
        <f>ROUND((Source!AF29*Source!AV29+Source!AE29*Source!AV29)*(Source!FY29)/100,2)</f>
        <v>2764.73</v>
      </c>
      <c r="I55" s="94">
        <f>T55</f>
        <v>774</v>
      </c>
      <c r="J55" s="96">
        <v>0.72</v>
      </c>
      <c r="K55" s="95" t="e">
        <f>U55</f>
        <v>#REF!</v>
      </c>
      <c r="O55" s="23"/>
      <c r="P55" s="23"/>
      <c r="Q55" s="23"/>
      <c r="R55" s="23"/>
      <c r="S55" s="23"/>
      <c r="T55" s="23">
        <f>ROUND((ROUND(Source!AF29*Source!AV29*Source!I29,0)+ROUND(Source!AE29*Source!AV29*Source!I29,0))*(Source!DO29)/100,0)</f>
        <v>774</v>
      </c>
      <c r="U55" s="23" t="e">
        <f>Source!Y29</f>
        <v>#REF!</v>
      </c>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v>1</v>
      </c>
      <c r="CW55" s="23"/>
      <c r="CX55" s="23"/>
      <c r="CY55" s="23"/>
      <c r="CZ55" s="23"/>
      <c r="DA55" s="23"/>
      <c r="DB55" s="23"/>
      <c r="DC55" s="23"/>
      <c r="DD55" s="23"/>
      <c r="DE55" s="23"/>
      <c r="DF55" s="23"/>
      <c r="DG55" s="23"/>
      <c r="DH55" s="23"/>
      <c r="DI55" s="23"/>
      <c r="DJ55" s="23"/>
      <c r="DK55" s="23"/>
      <c r="DL55" s="23"/>
      <c r="DM55" s="23"/>
      <c r="DN55" s="23"/>
      <c r="DO55" s="23"/>
      <c r="DP55" s="23"/>
      <c r="DQ55" s="23">
        <f>T55</f>
        <v>774</v>
      </c>
      <c r="DR55" s="23"/>
      <c r="DS55" s="23" t="e">
        <f>U55</f>
        <v>#REF!</v>
      </c>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f>T55</f>
        <v>774</v>
      </c>
      <c r="HA55" s="23"/>
      <c r="HB55" s="23">
        <f>T55</f>
        <v>774</v>
      </c>
      <c r="HC55" s="23"/>
      <c r="HD55" s="23"/>
      <c r="HE55" s="23"/>
      <c r="HF55" s="23">
        <f>T55</f>
        <v>774</v>
      </c>
      <c r="HG55" s="23"/>
      <c r="HH55" s="23"/>
      <c r="HI55" s="23"/>
      <c r="HJ55" s="23"/>
      <c r="HK55" s="23"/>
      <c r="HL55" s="23">
        <f>T55</f>
        <v>774</v>
      </c>
      <c r="HM55" s="23"/>
      <c r="HN55" s="23">
        <f>T55</f>
        <v>774</v>
      </c>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row>
    <row r="56" spans="1:255" x14ac:dyDescent="0.2">
      <c r="A56" s="78"/>
      <c r="B56" s="79"/>
      <c r="C56" s="79" t="s">
        <v>1260</v>
      </c>
      <c r="D56" s="80" t="s">
        <v>1261</v>
      </c>
      <c r="E56" s="81">
        <v>218.96</v>
      </c>
      <c r="F56" s="82"/>
      <c r="G56" s="83" t="s">
        <v>1254</v>
      </c>
      <c r="H56" s="82" t="e">
        <f>ROUND(Source!AH29,2)</f>
        <v>#REF!</v>
      </c>
      <c r="I56" s="97" t="e">
        <f>Source!U29</f>
        <v>#REF!</v>
      </c>
      <c r="J56" s="85"/>
      <c r="K56" s="86"/>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row>
    <row r="57" spans="1:255" ht="24" x14ac:dyDescent="0.2">
      <c r="A57" s="100" t="s">
        <v>29</v>
      </c>
      <c r="B57" s="109" t="s">
        <v>30</v>
      </c>
      <c r="C57" s="101" t="s">
        <v>31</v>
      </c>
      <c r="D57" s="102" t="s">
        <v>32</v>
      </c>
      <c r="E57" s="103">
        <f>Source!I31</f>
        <v>2.52E-2</v>
      </c>
      <c r="F57" s="104">
        <v>586.71</v>
      </c>
      <c r="G57" s="105"/>
      <c r="H57" s="104">
        <f>Source!AC30</f>
        <v>586.71</v>
      </c>
      <c r="I57" s="106">
        <f>T57</f>
        <v>15</v>
      </c>
      <c r="J57" s="107" t="s">
        <v>1262</v>
      </c>
      <c r="K57" s="108">
        <f>U57</f>
        <v>132</v>
      </c>
      <c r="L57" s="23"/>
      <c r="M57" s="23"/>
      <c r="N57" s="23"/>
      <c r="O57" s="23"/>
      <c r="P57" s="23"/>
      <c r="Q57" s="23"/>
      <c r="R57" s="23"/>
      <c r="S57" s="23"/>
      <c r="T57" s="23">
        <f>ROUND(Source!AC30*Source!AW30*Source!I30,0)</f>
        <v>15</v>
      </c>
      <c r="U57" s="23">
        <f>Source!P31</f>
        <v>132</v>
      </c>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v>1</v>
      </c>
      <c r="CW57" s="23"/>
      <c r="CX57" s="23"/>
      <c r="CY57" s="23"/>
      <c r="CZ57" s="23"/>
      <c r="DA57" s="23"/>
      <c r="DB57" s="23"/>
      <c r="DC57" s="23"/>
      <c r="DD57" s="23"/>
      <c r="DE57" s="23"/>
      <c r="DF57" s="23"/>
      <c r="DG57" s="23"/>
      <c r="DH57" s="23"/>
      <c r="DI57" s="23"/>
      <c r="DJ57" s="23"/>
      <c r="DK57" s="23">
        <f>T57</f>
        <v>15</v>
      </c>
      <c r="DL57" s="23"/>
      <c r="DM57" s="23">
        <f>Source!P31</f>
        <v>132</v>
      </c>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f>T57</f>
        <v>15</v>
      </c>
      <c r="GK57" s="23"/>
      <c r="GL57" s="23"/>
      <c r="GM57" s="23"/>
      <c r="GN57" s="23">
        <f>T57</f>
        <v>15</v>
      </c>
      <c r="GO57" s="23"/>
      <c r="GP57" s="23">
        <f>T57</f>
        <v>15</v>
      </c>
      <c r="GQ57" s="23">
        <f>T57</f>
        <v>15</v>
      </c>
      <c r="GR57" s="23"/>
      <c r="GS57" s="23">
        <f>T57</f>
        <v>15</v>
      </c>
      <c r="GT57" s="23"/>
      <c r="GU57" s="23"/>
      <c r="GV57" s="23"/>
      <c r="GW57" s="23"/>
      <c r="GX57" s="23"/>
      <c r="GY57" s="23"/>
      <c r="GZ57" s="23"/>
      <c r="HA57" s="23"/>
      <c r="HB57" s="23">
        <f>T57</f>
        <v>15</v>
      </c>
      <c r="HC57" s="23"/>
      <c r="HD57" s="23"/>
      <c r="HE57" s="23"/>
      <c r="HF57" s="23">
        <f>T57</f>
        <v>15</v>
      </c>
      <c r="HG57" s="23"/>
      <c r="HH57" s="23"/>
      <c r="HI57" s="23"/>
      <c r="HJ57" s="23"/>
      <c r="HK57" s="23"/>
      <c r="HL57" s="23">
        <f>T57</f>
        <v>15</v>
      </c>
      <c r="HM57" s="23"/>
      <c r="HN57" s="23">
        <f>T57</f>
        <v>15</v>
      </c>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row>
    <row r="58" spans="1:255" x14ac:dyDescent="0.2">
      <c r="A58" s="64"/>
      <c r="B58" s="111" t="s">
        <v>1263</v>
      </c>
      <c r="C58" s="111" t="s">
        <v>1264</v>
      </c>
      <c r="D58" s="63"/>
      <c r="E58" s="63"/>
      <c r="F58" s="63"/>
      <c r="G58" s="63"/>
      <c r="H58" s="63"/>
      <c r="I58" s="63"/>
      <c r="J58" s="63"/>
      <c r="K58" s="65"/>
    </row>
    <row r="59" spans="1:255" x14ac:dyDescent="0.2">
      <c r="A59" s="114" t="s">
        <v>40</v>
      </c>
      <c r="B59" s="115" t="s">
        <v>41</v>
      </c>
      <c r="C59" s="116" t="s">
        <v>42</v>
      </c>
      <c r="D59" s="117" t="s">
        <v>43</v>
      </c>
      <c r="E59" s="118">
        <f>Source!I33</f>
        <v>28</v>
      </c>
      <c r="F59" s="119">
        <v>710.36</v>
      </c>
      <c r="G59" s="71"/>
      <c r="H59" s="119">
        <f>Source!AC32</f>
        <v>710.36</v>
      </c>
      <c r="I59" s="120">
        <f>T59</f>
        <v>19890</v>
      </c>
      <c r="J59" s="73" t="s">
        <v>1262</v>
      </c>
      <c r="K59" s="121">
        <f>U59</f>
        <v>170786</v>
      </c>
      <c r="L59" s="23"/>
      <c r="M59" s="23"/>
      <c r="N59" s="23"/>
      <c r="O59" s="23"/>
      <c r="P59" s="23"/>
      <c r="Q59" s="23"/>
      <c r="R59" s="23"/>
      <c r="S59" s="23"/>
      <c r="T59" s="23">
        <f>ROUND(Source!AC32*Source!AW32*Source!I32,0)</f>
        <v>19890</v>
      </c>
      <c r="U59" s="23">
        <f>Source!P33</f>
        <v>170786</v>
      </c>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v>1</v>
      </c>
      <c r="CW59" s="23"/>
      <c r="CX59" s="23"/>
      <c r="CY59" s="23"/>
      <c r="CZ59" s="23"/>
      <c r="DA59" s="23"/>
      <c r="DB59" s="23"/>
      <c r="DC59" s="23"/>
      <c r="DD59" s="23"/>
      <c r="DE59" s="23"/>
      <c r="DF59" s="23"/>
      <c r="DG59" s="23"/>
      <c r="DH59" s="23"/>
      <c r="DI59" s="23"/>
      <c r="DJ59" s="23"/>
      <c r="DK59" s="23">
        <f>T59</f>
        <v>19890</v>
      </c>
      <c r="DL59" s="23"/>
      <c r="DM59" s="23">
        <f>Source!P33</f>
        <v>170786</v>
      </c>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f>T59</f>
        <v>19890</v>
      </c>
      <c r="GK59" s="23"/>
      <c r="GL59" s="23"/>
      <c r="GM59" s="23"/>
      <c r="GN59" s="23">
        <f>T59</f>
        <v>19890</v>
      </c>
      <c r="GO59" s="23"/>
      <c r="GP59" s="23">
        <f>T59</f>
        <v>19890</v>
      </c>
      <c r="GQ59" s="23">
        <f>T59</f>
        <v>19890</v>
      </c>
      <c r="GR59" s="23"/>
      <c r="GS59" s="23">
        <f>T59</f>
        <v>19890</v>
      </c>
      <c r="GT59" s="23"/>
      <c r="GU59" s="23"/>
      <c r="GV59" s="23"/>
      <c r="GW59" s="23"/>
      <c r="GX59" s="23"/>
      <c r="GY59" s="23"/>
      <c r="GZ59" s="23"/>
      <c r="HA59" s="23"/>
      <c r="HB59" s="23">
        <f>T59</f>
        <v>19890</v>
      </c>
      <c r="HC59" s="23"/>
      <c r="HD59" s="23"/>
      <c r="HE59" s="23"/>
      <c r="HF59" s="23">
        <f>T59</f>
        <v>19890</v>
      </c>
      <c r="HG59" s="23"/>
      <c r="HH59" s="23"/>
      <c r="HI59" s="23"/>
      <c r="HJ59" s="23"/>
      <c r="HK59" s="23"/>
      <c r="HL59" s="23">
        <f>T59</f>
        <v>19890</v>
      </c>
      <c r="HM59" s="23"/>
      <c r="HN59" s="23">
        <f>T59</f>
        <v>19890</v>
      </c>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row>
    <row r="60" spans="1:255" x14ac:dyDescent="0.2">
      <c r="A60" s="98"/>
      <c r="B60" s="113" t="s">
        <v>1263</v>
      </c>
      <c r="C60" s="113" t="s">
        <v>1265</v>
      </c>
      <c r="D60" s="33"/>
      <c r="E60" s="33"/>
      <c r="F60" s="33"/>
      <c r="G60" s="33"/>
      <c r="H60" s="33"/>
      <c r="I60" s="33"/>
      <c r="J60" s="33"/>
      <c r="K60" s="99"/>
    </row>
    <row r="61" spans="1:255" ht="13.5" thickBot="1" x14ac:dyDescent="0.25">
      <c r="A61" s="124"/>
      <c r="B61" s="125"/>
      <c r="C61" s="125" t="s">
        <v>1266</v>
      </c>
      <c r="D61" s="125"/>
      <c r="E61" s="125"/>
      <c r="F61" s="125"/>
      <c r="G61" s="125"/>
      <c r="H61" s="373">
        <f>SUM(DK50:DK60)</f>
        <v>19905</v>
      </c>
      <c r="I61" s="374"/>
      <c r="J61" s="373">
        <f>SUM(DM50:DM60)</f>
        <v>170918</v>
      </c>
      <c r="K61" s="375"/>
      <c r="L61" s="112"/>
      <c r="M61" s="112"/>
      <c r="N61" s="112"/>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row>
    <row r="62" spans="1:255" x14ac:dyDescent="0.2">
      <c r="A62" s="123"/>
      <c r="B62" s="122"/>
      <c r="C62" s="122" t="s">
        <v>1267</v>
      </c>
      <c r="D62" s="122"/>
      <c r="E62" s="122"/>
      <c r="F62" s="122"/>
      <c r="G62" s="122"/>
      <c r="H62" s="376">
        <f>R62</f>
        <v>24493</v>
      </c>
      <c r="I62" s="377"/>
      <c r="J62" s="376" t="e">
        <f>S62</f>
        <v>#REF!</v>
      </c>
      <c r="K62" s="378"/>
      <c r="O62" s="23"/>
      <c r="P62" s="23"/>
      <c r="Q62" s="23"/>
      <c r="R62" s="23">
        <f>SUM(T50:T61)</f>
        <v>24493</v>
      </c>
      <c r="S62" s="23" t="e">
        <f>SUM(U50:U61)</f>
        <v>#REF!</v>
      </c>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f>R62</f>
        <v>24493</v>
      </c>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row>
    <row r="63" spans="1:255" x14ac:dyDescent="0.2">
      <c r="A63" s="77"/>
      <c r="B63" s="76"/>
      <c r="C63" s="76"/>
      <c r="D63" s="76"/>
      <c r="E63" s="76"/>
      <c r="F63" s="76"/>
      <c r="G63" s="76"/>
      <c r="H63" s="370"/>
      <c r="I63" s="371"/>
      <c r="J63" s="370"/>
      <c r="K63" s="372"/>
    </row>
    <row r="64" spans="1:255" ht="47.25" x14ac:dyDescent="0.2">
      <c r="A64" s="126">
        <v>2</v>
      </c>
      <c r="B64" s="133" t="s">
        <v>19</v>
      </c>
      <c r="C64" s="127" t="s">
        <v>1252</v>
      </c>
      <c r="D64" s="128" t="s">
        <v>21</v>
      </c>
      <c r="E64" s="129">
        <v>0.26</v>
      </c>
      <c r="F64" s="130">
        <f>Source!AK35</f>
        <v>6669.69</v>
      </c>
      <c r="G64" s="134" t="s">
        <v>6</v>
      </c>
      <c r="H64" s="130"/>
      <c r="I64" s="131">
        <f>SUM(DQ64:DQ75)</f>
        <v>4262</v>
      </c>
      <c r="J64" s="107" t="s">
        <v>19</v>
      </c>
      <c r="K64" s="132" t="e">
        <f>SUM(DS64:DS75)</f>
        <v>#REF!</v>
      </c>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row>
    <row r="65" spans="1:255" x14ac:dyDescent="0.2">
      <c r="A65" s="66"/>
      <c r="B65" s="67"/>
      <c r="C65" s="67" t="s">
        <v>1253</v>
      </c>
      <c r="D65" s="68"/>
      <c r="E65" s="69"/>
      <c r="F65" s="70">
        <v>2027.57</v>
      </c>
      <c r="G65" s="71" t="s">
        <v>1254</v>
      </c>
      <c r="H65" s="70">
        <f>Source!AF35</f>
        <v>2433.08</v>
      </c>
      <c r="I65" s="72">
        <f>T65</f>
        <v>633</v>
      </c>
      <c r="J65" s="73">
        <v>25.6</v>
      </c>
      <c r="K65" s="74">
        <f>U65</f>
        <v>16195</v>
      </c>
      <c r="O65" s="23"/>
      <c r="P65" s="23"/>
      <c r="Q65" s="23"/>
      <c r="R65" s="23"/>
      <c r="S65" s="23"/>
      <c r="T65" s="23">
        <f>ROUND(Source!AF35*Source!AV35*Source!I35,0)</f>
        <v>633</v>
      </c>
      <c r="U65" s="23">
        <f>Source!S35</f>
        <v>16195</v>
      </c>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v>1</v>
      </c>
      <c r="CW65" s="23"/>
      <c r="CX65" s="23"/>
      <c r="CY65" s="23"/>
      <c r="CZ65" s="23"/>
      <c r="DA65" s="23"/>
      <c r="DB65" s="23"/>
      <c r="DC65" s="23"/>
      <c r="DD65" s="23"/>
      <c r="DE65" s="23"/>
      <c r="DF65" s="23"/>
      <c r="DG65" s="23">
        <f>Source!S35</f>
        <v>16195</v>
      </c>
      <c r="DH65" s="23">
        <v>1008</v>
      </c>
      <c r="DI65" s="23"/>
      <c r="DJ65" s="23"/>
      <c r="DK65" s="23"/>
      <c r="DL65" s="23"/>
      <c r="DM65" s="23"/>
      <c r="DN65" s="23"/>
      <c r="DO65" s="23"/>
      <c r="DP65" s="23"/>
      <c r="DQ65" s="23">
        <f>T65</f>
        <v>633</v>
      </c>
      <c r="DR65" s="23"/>
      <c r="DS65" s="23">
        <f>U65</f>
        <v>16195</v>
      </c>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f>T65</f>
        <v>633</v>
      </c>
      <c r="GK65" s="23">
        <f>T65</f>
        <v>633</v>
      </c>
      <c r="GL65" s="23"/>
      <c r="GM65" s="23"/>
      <c r="GN65" s="23"/>
      <c r="GO65" s="23"/>
      <c r="GP65" s="23"/>
      <c r="GQ65" s="23"/>
      <c r="GR65" s="23"/>
      <c r="GS65" s="23"/>
      <c r="GT65" s="23"/>
      <c r="GU65" s="23"/>
      <c r="GV65" s="23"/>
      <c r="GW65" s="23"/>
      <c r="GX65" s="23"/>
      <c r="GY65" s="23"/>
      <c r="GZ65" s="23"/>
      <c r="HA65" s="23"/>
      <c r="HB65" s="23">
        <f>T65</f>
        <v>633</v>
      </c>
      <c r="HC65" s="23"/>
      <c r="HD65" s="23"/>
      <c r="HE65" s="23"/>
      <c r="HF65" s="23">
        <f>T65</f>
        <v>633</v>
      </c>
      <c r="HG65" s="23"/>
      <c r="HH65" s="23"/>
      <c r="HI65" s="23"/>
      <c r="HJ65" s="23"/>
      <c r="HK65" s="23"/>
      <c r="HL65" s="23">
        <f>T65</f>
        <v>633</v>
      </c>
      <c r="HM65" s="23"/>
      <c r="HN65" s="23">
        <f>T65</f>
        <v>633</v>
      </c>
      <c r="HO65" s="23"/>
      <c r="HP65" s="23"/>
      <c r="HQ65" s="23"/>
      <c r="HR65" s="23"/>
      <c r="HS65" s="23"/>
      <c r="HT65" s="23"/>
      <c r="HU65" s="23"/>
      <c r="HV65" s="23"/>
      <c r="HW65" s="23"/>
      <c r="HX65" s="23">
        <f>T65</f>
        <v>633</v>
      </c>
      <c r="HY65" s="23"/>
      <c r="HZ65" s="23"/>
      <c r="IA65" s="23"/>
      <c r="IB65" s="23"/>
      <c r="IC65" s="23"/>
      <c r="ID65" s="23"/>
      <c r="IE65" s="23"/>
      <c r="IF65" s="23"/>
      <c r="IG65" s="23"/>
      <c r="IH65" s="23"/>
      <c r="II65" s="23"/>
      <c r="IJ65" s="23"/>
      <c r="IK65" s="23"/>
      <c r="IL65" s="23"/>
      <c r="IM65" s="23"/>
      <c r="IN65" s="23"/>
      <c r="IO65" s="23"/>
      <c r="IP65" s="23"/>
      <c r="IQ65" s="23"/>
      <c r="IR65" s="23"/>
      <c r="IS65" s="23"/>
      <c r="IT65" s="23"/>
      <c r="IU65" s="23"/>
    </row>
    <row r="66" spans="1:255" x14ac:dyDescent="0.2">
      <c r="A66" s="78"/>
      <c r="B66" s="79"/>
      <c r="C66" s="79" t="s">
        <v>1255</v>
      </c>
      <c r="D66" s="80"/>
      <c r="E66" s="81"/>
      <c r="F66" s="82">
        <v>4601</v>
      </c>
      <c r="G66" s="83" t="s">
        <v>1254</v>
      </c>
      <c r="H66" s="82">
        <f>Source!AD35</f>
        <v>6963.37</v>
      </c>
      <c r="I66" s="84">
        <f>T66</f>
        <v>1810</v>
      </c>
      <c r="J66" s="85">
        <v>9.3000000000000007</v>
      </c>
      <c r="K66" s="86">
        <f>U66</f>
        <v>16837</v>
      </c>
      <c r="O66" s="23"/>
      <c r="P66" s="23"/>
      <c r="Q66" s="23"/>
      <c r="R66" s="23"/>
      <c r="S66" s="23"/>
      <c r="T66" s="23">
        <f>ROUND(Source!AD35*Source!AV35*Source!I35,0)</f>
        <v>1810</v>
      </c>
      <c r="U66" s="23">
        <f>Source!Q35</f>
        <v>16837</v>
      </c>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v>1</v>
      </c>
      <c r="CW66" s="23"/>
      <c r="CX66" s="23"/>
      <c r="CY66" s="23"/>
      <c r="CZ66" s="23"/>
      <c r="DA66" s="23"/>
      <c r="DB66" s="23"/>
      <c r="DC66" s="23"/>
      <c r="DD66" s="23"/>
      <c r="DE66" s="23"/>
      <c r="DF66" s="23"/>
      <c r="DG66" s="23"/>
      <c r="DH66" s="23"/>
      <c r="DI66" s="23"/>
      <c r="DJ66" s="23"/>
      <c r="DK66" s="23"/>
      <c r="DL66" s="23"/>
      <c r="DM66" s="23"/>
      <c r="DN66" s="23"/>
      <c r="DO66" s="23"/>
      <c r="DP66" s="23"/>
      <c r="DQ66" s="23">
        <f>T66</f>
        <v>1810</v>
      </c>
      <c r="DR66" s="23"/>
      <c r="DS66" s="23">
        <f>U66</f>
        <v>16837</v>
      </c>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f>T66</f>
        <v>1810</v>
      </c>
      <c r="GK66" s="23"/>
      <c r="GL66" s="23">
        <f>T66</f>
        <v>1810</v>
      </c>
      <c r="GM66" s="23"/>
      <c r="GN66" s="23"/>
      <c r="GO66" s="23"/>
      <c r="GP66" s="23"/>
      <c r="GQ66" s="23"/>
      <c r="GR66" s="23"/>
      <c r="GS66" s="23"/>
      <c r="GT66" s="23"/>
      <c r="GU66" s="23"/>
      <c r="GV66" s="23"/>
      <c r="GW66" s="23"/>
      <c r="GX66" s="23"/>
      <c r="GY66" s="23"/>
      <c r="GZ66" s="23"/>
      <c r="HA66" s="23"/>
      <c r="HB66" s="23">
        <f>T66</f>
        <v>1810</v>
      </c>
      <c r="HC66" s="23"/>
      <c r="HD66" s="23"/>
      <c r="HE66" s="23"/>
      <c r="HF66" s="23">
        <f>T66</f>
        <v>1810</v>
      </c>
      <c r="HG66" s="23"/>
      <c r="HH66" s="23"/>
      <c r="HI66" s="23"/>
      <c r="HJ66" s="23"/>
      <c r="HK66" s="23"/>
      <c r="HL66" s="23">
        <f>T66</f>
        <v>1810</v>
      </c>
      <c r="HM66" s="23"/>
      <c r="HN66" s="23">
        <f>T66</f>
        <v>1810</v>
      </c>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row>
    <row r="67" spans="1:255" x14ac:dyDescent="0.2">
      <c r="A67" s="78"/>
      <c r="B67" s="79"/>
      <c r="C67" s="79" t="s">
        <v>1256</v>
      </c>
      <c r="D67" s="80"/>
      <c r="E67" s="81"/>
      <c r="F67" s="82">
        <v>682.95</v>
      </c>
      <c r="G67" s="83" t="s">
        <v>1254</v>
      </c>
      <c r="H67" s="82">
        <f>Source!AE35</f>
        <v>819.54</v>
      </c>
      <c r="I67" s="84">
        <f>GM67</f>
        <v>213</v>
      </c>
      <c r="J67" s="85">
        <v>19.8</v>
      </c>
      <c r="K67" s="86">
        <f>Source!R35</f>
        <v>4219</v>
      </c>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f>ROUND(Source!AE35*Source!AV35*Source!I35,0)</f>
        <v>213</v>
      </c>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f>GM67</f>
        <v>213</v>
      </c>
      <c r="HY67" s="23"/>
      <c r="HZ67" s="23"/>
      <c r="IA67" s="23"/>
      <c r="IB67" s="23"/>
      <c r="IC67" s="23"/>
      <c r="ID67" s="23"/>
      <c r="IE67" s="23"/>
      <c r="IF67" s="23"/>
      <c r="IG67" s="23"/>
      <c r="IH67" s="23"/>
      <c r="II67" s="23"/>
      <c r="IJ67" s="23"/>
      <c r="IK67" s="23"/>
      <c r="IL67" s="23"/>
      <c r="IM67" s="23"/>
      <c r="IN67" s="23"/>
      <c r="IO67" s="23"/>
      <c r="IP67" s="23"/>
      <c r="IQ67" s="23"/>
      <c r="IR67" s="23"/>
      <c r="IS67" s="23"/>
      <c r="IT67" s="23"/>
      <c r="IU67" s="23"/>
    </row>
    <row r="68" spans="1:255" x14ac:dyDescent="0.2">
      <c r="A68" s="87"/>
      <c r="B68" s="88"/>
      <c r="C68" s="88" t="s">
        <v>1257</v>
      </c>
      <c r="D68" s="89"/>
      <c r="E68" s="90">
        <v>130</v>
      </c>
      <c r="F68" s="91" t="s">
        <v>1258</v>
      </c>
      <c r="G68" s="92"/>
      <c r="H68" s="93">
        <f>ROUND((Source!AF35*Source!AV35+Source!AE35*Source!AV35)*(Source!FX35)/100,2)</f>
        <v>4228.41</v>
      </c>
      <c r="I68" s="94">
        <f>T68</f>
        <v>1100</v>
      </c>
      <c r="J68" s="96">
        <v>1.24</v>
      </c>
      <c r="K68" s="95" t="e">
        <f>U68</f>
        <v>#REF!</v>
      </c>
      <c r="O68" s="23"/>
      <c r="P68" s="23"/>
      <c r="Q68" s="23"/>
      <c r="R68" s="23"/>
      <c r="S68" s="23"/>
      <c r="T68" s="23">
        <f>ROUND((ROUND(Source!AF35*Source!AV35*Source!I35,0)+ROUND(Source!AE35*Source!AV35*Source!I35,0))*(Source!DN35)/100,0)</f>
        <v>1100</v>
      </c>
      <c r="U68" s="23" t="e">
        <f>Source!X35</f>
        <v>#REF!</v>
      </c>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v>1</v>
      </c>
      <c r="CW68" s="23"/>
      <c r="CX68" s="23"/>
      <c r="CY68" s="23"/>
      <c r="CZ68" s="23"/>
      <c r="DA68" s="23"/>
      <c r="DB68" s="23"/>
      <c r="DC68" s="23"/>
      <c r="DD68" s="23"/>
      <c r="DE68" s="23"/>
      <c r="DF68" s="23"/>
      <c r="DG68" s="23"/>
      <c r="DH68" s="23"/>
      <c r="DI68" s="23"/>
      <c r="DJ68" s="23"/>
      <c r="DK68" s="23"/>
      <c r="DL68" s="23"/>
      <c r="DM68" s="23"/>
      <c r="DN68" s="23"/>
      <c r="DO68" s="23"/>
      <c r="DP68" s="23"/>
      <c r="DQ68" s="23">
        <f>T68</f>
        <v>1100</v>
      </c>
      <c r="DR68" s="23"/>
      <c r="DS68" s="23" t="e">
        <f>U68</f>
        <v>#REF!</v>
      </c>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f>T68</f>
        <v>1100</v>
      </c>
      <c r="GZ68" s="23"/>
      <c r="HA68" s="23"/>
      <c r="HB68" s="23">
        <f>T68</f>
        <v>1100</v>
      </c>
      <c r="HC68" s="23"/>
      <c r="HD68" s="23"/>
      <c r="HE68" s="23"/>
      <c r="HF68" s="23">
        <f>T68</f>
        <v>1100</v>
      </c>
      <c r="HG68" s="23"/>
      <c r="HH68" s="23"/>
      <c r="HI68" s="23"/>
      <c r="HJ68" s="23"/>
      <c r="HK68" s="23"/>
      <c r="HL68" s="23">
        <f>T68</f>
        <v>1100</v>
      </c>
      <c r="HM68" s="23"/>
      <c r="HN68" s="23">
        <f>T68</f>
        <v>1100</v>
      </c>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row>
    <row r="69" spans="1:255" x14ac:dyDescent="0.2">
      <c r="A69" s="87"/>
      <c r="B69" s="88"/>
      <c r="C69" s="88" t="s">
        <v>1259</v>
      </c>
      <c r="D69" s="89"/>
      <c r="E69" s="90">
        <v>85</v>
      </c>
      <c r="F69" s="91" t="s">
        <v>1258</v>
      </c>
      <c r="G69" s="92"/>
      <c r="H69" s="93">
        <f>ROUND((Source!AF35*Source!AV35+Source!AE35*Source!AV35)*(Source!FY35)/100,2)</f>
        <v>2764.73</v>
      </c>
      <c r="I69" s="94">
        <f>T69</f>
        <v>719</v>
      </c>
      <c r="J69" s="96">
        <v>0.72</v>
      </c>
      <c r="K69" s="95" t="e">
        <f>U69</f>
        <v>#REF!</v>
      </c>
      <c r="O69" s="23"/>
      <c r="P69" s="23"/>
      <c r="Q69" s="23"/>
      <c r="R69" s="23"/>
      <c r="S69" s="23"/>
      <c r="T69" s="23">
        <f>ROUND((ROUND(Source!AF35*Source!AV35*Source!I35,0)+ROUND(Source!AE35*Source!AV35*Source!I35,0))*(Source!DO35)/100,0)</f>
        <v>719</v>
      </c>
      <c r="U69" s="23" t="e">
        <f>Source!Y35</f>
        <v>#REF!</v>
      </c>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v>1</v>
      </c>
      <c r="CW69" s="23"/>
      <c r="CX69" s="23"/>
      <c r="CY69" s="23"/>
      <c r="CZ69" s="23"/>
      <c r="DA69" s="23"/>
      <c r="DB69" s="23"/>
      <c r="DC69" s="23"/>
      <c r="DD69" s="23"/>
      <c r="DE69" s="23"/>
      <c r="DF69" s="23"/>
      <c r="DG69" s="23"/>
      <c r="DH69" s="23"/>
      <c r="DI69" s="23"/>
      <c r="DJ69" s="23"/>
      <c r="DK69" s="23"/>
      <c r="DL69" s="23"/>
      <c r="DM69" s="23"/>
      <c r="DN69" s="23"/>
      <c r="DO69" s="23"/>
      <c r="DP69" s="23"/>
      <c r="DQ69" s="23">
        <f>T69</f>
        <v>719</v>
      </c>
      <c r="DR69" s="23"/>
      <c r="DS69" s="23" t="e">
        <f>U69</f>
        <v>#REF!</v>
      </c>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f>T69</f>
        <v>719</v>
      </c>
      <c r="HA69" s="23"/>
      <c r="HB69" s="23">
        <f>T69</f>
        <v>719</v>
      </c>
      <c r="HC69" s="23"/>
      <c r="HD69" s="23"/>
      <c r="HE69" s="23"/>
      <c r="HF69" s="23">
        <f>T69</f>
        <v>719</v>
      </c>
      <c r="HG69" s="23"/>
      <c r="HH69" s="23"/>
      <c r="HI69" s="23"/>
      <c r="HJ69" s="23"/>
      <c r="HK69" s="23"/>
      <c r="HL69" s="23">
        <f>T69</f>
        <v>719</v>
      </c>
      <c r="HM69" s="23"/>
      <c r="HN69" s="23">
        <f>T69</f>
        <v>719</v>
      </c>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row>
    <row r="70" spans="1:255" x14ac:dyDescent="0.2">
      <c r="A70" s="78"/>
      <c r="B70" s="79"/>
      <c r="C70" s="79" t="s">
        <v>1260</v>
      </c>
      <c r="D70" s="80" t="s">
        <v>1261</v>
      </c>
      <c r="E70" s="81">
        <v>218.96</v>
      </c>
      <c r="F70" s="82"/>
      <c r="G70" s="83" t="s">
        <v>1254</v>
      </c>
      <c r="H70" s="82" t="e">
        <f>ROUND(Source!AH35,2)</f>
        <v>#REF!</v>
      </c>
      <c r="I70" s="97" t="e">
        <f>Source!U35</f>
        <v>#REF!</v>
      </c>
      <c r="J70" s="85"/>
      <c r="K70" s="86"/>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row>
    <row r="71" spans="1:255" ht="24" x14ac:dyDescent="0.2">
      <c r="A71" s="100" t="s">
        <v>49</v>
      </c>
      <c r="B71" s="109" t="s">
        <v>30</v>
      </c>
      <c r="C71" s="101" t="s">
        <v>31</v>
      </c>
      <c r="D71" s="102" t="s">
        <v>32</v>
      </c>
      <c r="E71" s="103">
        <f>Source!I37</f>
        <v>2.3400000000000001E-2</v>
      </c>
      <c r="F71" s="104">
        <v>586.71</v>
      </c>
      <c r="G71" s="105"/>
      <c r="H71" s="104">
        <f>Source!AC36</f>
        <v>586.71</v>
      </c>
      <c r="I71" s="106">
        <f>T71</f>
        <v>14</v>
      </c>
      <c r="J71" s="107" t="s">
        <v>1262</v>
      </c>
      <c r="K71" s="108">
        <f>U71</f>
        <v>122</v>
      </c>
      <c r="L71" s="23"/>
      <c r="M71" s="23"/>
      <c r="N71" s="23"/>
      <c r="O71" s="23"/>
      <c r="P71" s="23"/>
      <c r="Q71" s="23"/>
      <c r="R71" s="23"/>
      <c r="S71" s="23"/>
      <c r="T71" s="23">
        <f>ROUND(Source!AC36*Source!AW36*Source!I36,0)</f>
        <v>14</v>
      </c>
      <c r="U71" s="23">
        <f>Source!P37</f>
        <v>122</v>
      </c>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v>1</v>
      </c>
      <c r="CW71" s="23"/>
      <c r="CX71" s="23"/>
      <c r="CY71" s="23"/>
      <c r="CZ71" s="23"/>
      <c r="DA71" s="23"/>
      <c r="DB71" s="23"/>
      <c r="DC71" s="23"/>
      <c r="DD71" s="23"/>
      <c r="DE71" s="23"/>
      <c r="DF71" s="23"/>
      <c r="DG71" s="23"/>
      <c r="DH71" s="23"/>
      <c r="DI71" s="23"/>
      <c r="DJ71" s="23"/>
      <c r="DK71" s="23">
        <f>T71</f>
        <v>14</v>
      </c>
      <c r="DL71" s="23"/>
      <c r="DM71" s="23">
        <f>Source!P37</f>
        <v>122</v>
      </c>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f>T71</f>
        <v>14</v>
      </c>
      <c r="GK71" s="23"/>
      <c r="GL71" s="23"/>
      <c r="GM71" s="23"/>
      <c r="GN71" s="23">
        <f>T71</f>
        <v>14</v>
      </c>
      <c r="GO71" s="23"/>
      <c r="GP71" s="23">
        <f>T71</f>
        <v>14</v>
      </c>
      <c r="GQ71" s="23">
        <f>T71</f>
        <v>14</v>
      </c>
      <c r="GR71" s="23"/>
      <c r="GS71" s="23">
        <f>T71</f>
        <v>14</v>
      </c>
      <c r="GT71" s="23"/>
      <c r="GU71" s="23"/>
      <c r="GV71" s="23"/>
      <c r="GW71" s="23"/>
      <c r="GX71" s="23"/>
      <c r="GY71" s="23"/>
      <c r="GZ71" s="23"/>
      <c r="HA71" s="23"/>
      <c r="HB71" s="23">
        <f>T71</f>
        <v>14</v>
      </c>
      <c r="HC71" s="23"/>
      <c r="HD71" s="23"/>
      <c r="HE71" s="23"/>
      <c r="HF71" s="23">
        <f>T71</f>
        <v>14</v>
      </c>
      <c r="HG71" s="23"/>
      <c r="HH71" s="23"/>
      <c r="HI71" s="23"/>
      <c r="HJ71" s="23"/>
      <c r="HK71" s="23"/>
      <c r="HL71" s="23">
        <f>T71</f>
        <v>14</v>
      </c>
      <c r="HM71" s="23"/>
      <c r="HN71" s="23">
        <f>T71</f>
        <v>14</v>
      </c>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row>
    <row r="72" spans="1:255" x14ac:dyDescent="0.2">
      <c r="A72" s="64"/>
      <c r="B72" s="111" t="s">
        <v>1263</v>
      </c>
      <c r="C72" s="111" t="s">
        <v>1264</v>
      </c>
      <c r="D72" s="63"/>
      <c r="E72" s="63"/>
      <c r="F72" s="63"/>
      <c r="G72" s="63"/>
      <c r="H72" s="63"/>
      <c r="I72" s="63"/>
      <c r="J72" s="63"/>
      <c r="K72" s="65"/>
    </row>
    <row r="73" spans="1:255" x14ac:dyDescent="0.2">
      <c r="A73" s="114" t="s">
        <v>50</v>
      </c>
      <c r="B73" s="115" t="s">
        <v>51</v>
      </c>
      <c r="C73" s="116" t="s">
        <v>52</v>
      </c>
      <c r="D73" s="117" t="s">
        <v>43</v>
      </c>
      <c r="E73" s="118">
        <f>Source!I39</f>
        <v>26</v>
      </c>
      <c r="F73" s="119">
        <v>1070.0899999999999</v>
      </c>
      <c r="G73" s="71"/>
      <c r="H73" s="119">
        <f>Source!AC38</f>
        <v>1070.0899999999999</v>
      </c>
      <c r="I73" s="120">
        <f>T73</f>
        <v>27822</v>
      </c>
      <c r="J73" s="73" t="s">
        <v>1262</v>
      </c>
      <c r="K73" s="121">
        <f>U73</f>
        <v>235835</v>
      </c>
      <c r="L73" s="23"/>
      <c r="M73" s="23"/>
      <c r="N73" s="23"/>
      <c r="O73" s="23"/>
      <c r="P73" s="23"/>
      <c r="Q73" s="23"/>
      <c r="R73" s="23"/>
      <c r="S73" s="23"/>
      <c r="T73" s="23">
        <f>ROUND(Source!AC38*Source!AW38*Source!I38,0)</f>
        <v>27822</v>
      </c>
      <c r="U73" s="23">
        <f>Source!P39</f>
        <v>235835</v>
      </c>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v>1</v>
      </c>
      <c r="CW73" s="23"/>
      <c r="CX73" s="23"/>
      <c r="CY73" s="23"/>
      <c r="CZ73" s="23"/>
      <c r="DA73" s="23"/>
      <c r="DB73" s="23"/>
      <c r="DC73" s="23"/>
      <c r="DD73" s="23"/>
      <c r="DE73" s="23"/>
      <c r="DF73" s="23"/>
      <c r="DG73" s="23"/>
      <c r="DH73" s="23"/>
      <c r="DI73" s="23"/>
      <c r="DJ73" s="23"/>
      <c r="DK73" s="23">
        <f>T73</f>
        <v>27822</v>
      </c>
      <c r="DL73" s="23"/>
      <c r="DM73" s="23">
        <f>Source!P39</f>
        <v>235835</v>
      </c>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f>T73</f>
        <v>27822</v>
      </c>
      <c r="GK73" s="23"/>
      <c r="GL73" s="23"/>
      <c r="GM73" s="23"/>
      <c r="GN73" s="23">
        <f>T73</f>
        <v>27822</v>
      </c>
      <c r="GO73" s="23"/>
      <c r="GP73" s="23">
        <f>T73</f>
        <v>27822</v>
      </c>
      <c r="GQ73" s="23">
        <f>T73</f>
        <v>27822</v>
      </c>
      <c r="GR73" s="23"/>
      <c r="GS73" s="23">
        <f>T73</f>
        <v>27822</v>
      </c>
      <c r="GT73" s="23"/>
      <c r="GU73" s="23"/>
      <c r="GV73" s="23"/>
      <c r="GW73" s="23"/>
      <c r="GX73" s="23"/>
      <c r="GY73" s="23"/>
      <c r="GZ73" s="23"/>
      <c r="HA73" s="23"/>
      <c r="HB73" s="23">
        <f>T73</f>
        <v>27822</v>
      </c>
      <c r="HC73" s="23"/>
      <c r="HD73" s="23"/>
      <c r="HE73" s="23"/>
      <c r="HF73" s="23">
        <f>T73</f>
        <v>27822</v>
      </c>
      <c r="HG73" s="23"/>
      <c r="HH73" s="23"/>
      <c r="HI73" s="23"/>
      <c r="HJ73" s="23"/>
      <c r="HK73" s="23"/>
      <c r="HL73" s="23">
        <f>T73</f>
        <v>27822</v>
      </c>
      <c r="HM73" s="23"/>
      <c r="HN73" s="23">
        <f>T73</f>
        <v>27822</v>
      </c>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row>
    <row r="74" spans="1:255" x14ac:dyDescent="0.2">
      <c r="A74" s="98"/>
      <c r="B74" s="113" t="s">
        <v>1263</v>
      </c>
      <c r="C74" s="113" t="s">
        <v>1268</v>
      </c>
      <c r="D74" s="33"/>
      <c r="E74" s="33"/>
      <c r="F74" s="33"/>
      <c r="G74" s="33"/>
      <c r="H74" s="33"/>
      <c r="I74" s="33"/>
      <c r="J74" s="33"/>
      <c r="K74" s="99"/>
    </row>
    <row r="75" spans="1:255" ht="13.5" thickBot="1" x14ac:dyDescent="0.25">
      <c r="A75" s="124"/>
      <c r="B75" s="125"/>
      <c r="C75" s="125" t="s">
        <v>1266</v>
      </c>
      <c r="D75" s="125"/>
      <c r="E75" s="125"/>
      <c r="F75" s="125"/>
      <c r="G75" s="125"/>
      <c r="H75" s="373">
        <f>SUM(DK64:DK74)</f>
        <v>27836</v>
      </c>
      <c r="I75" s="374"/>
      <c r="J75" s="373">
        <f>SUM(DM64:DM74)</f>
        <v>235957</v>
      </c>
      <c r="K75" s="375"/>
      <c r="L75" s="112"/>
      <c r="M75" s="112"/>
      <c r="N75" s="112"/>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row>
    <row r="76" spans="1:255" x14ac:dyDescent="0.2">
      <c r="A76" s="123"/>
      <c r="B76" s="122"/>
      <c r="C76" s="122" t="s">
        <v>1267</v>
      </c>
      <c r="D76" s="122"/>
      <c r="E76" s="122"/>
      <c r="F76" s="122"/>
      <c r="G76" s="122"/>
      <c r="H76" s="376">
        <f>R76</f>
        <v>32098</v>
      </c>
      <c r="I76" s="377"/>
      <c r="J76" s="376" t="e">
        <f>S76</f>
        <v>#REF!</v>
      </c>
      <c r="K76" s="378"/>
      <c r="O76" s="23"/>
      <c r="P76" s="23"/>
      <c r="Q76" s="23"/>
      <c r="R76" s="23">
        <f>SUM(T64:T75)</f>
        <v>32098</v>
      </c>
      <c r="S76" s="23" t="e">
        <f>SUM(U64:U75)</f>
        <v>#REF!</v>
      </c>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f>R76</f>
        <v>32098</v>
      </c>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row>
    <row r="77" spans="1:255" x14ac:dyDescent="0.2">
      <c r="A77" s="77"/>
      <c r="B77" s="76"/>
      <c r="C77" s="76"/>
      <c r="D77" s="76"/>
      <c r="E77" s="76"/>
      <c r="F77" s="76"/>
      <c r="G77" s="76"/>
      <c r="H77" s="370"/>
      <c r="I77" s="371"/>
      <c r="J77" s="370"/>
      <c r="K77" s="372"/>
    </row>
    <row r="78" spans="1:255" ht="33.75" x14ac:dyDescent="0.2">
      <c r="A78" s="126">
        <v>3</v>
      </c>
      <c r="B78" s="133" t="s">
        <v>56</v>
      </c>
      <c r="C78" s="127" t="s">
        <v>57</v>
      </c>
      <c r="D78" s="128" t="s">
        <v>58</v>
      </c>
      <c r="E78" s="129">
        <v>2.5000000000000001E-2</v>
      </c>
      <c r="F78" s="130">
        <f>Source!AK41</f>
        <v>79078.5</v>
      </c>
      <c r="G78" s="134" t="s">
        <v>6</v>
      </c>
      <c r="H78" s="130"/>
      <c r="I78" s="131">
        <f>SUM(DQ78:DQ93)</f>
        <v>162</v>
      </c>
      <c r="J78" s="107" t="s">
        <v>56</v>
      </c>
      <c r="K78" s="132" t="e">
        <f>SUM(DS78:DS93)</f>
        <v>#REF!</v>
      </c>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row>
    <row r="79" spans="1:255" x14ac:dyDescent="0.2">
      <c r="A79" s="66"/>
      <c r="B79" s="67"/>
      <c r="C79" s="67" t="s">
        <v>1253</v>
      </c>
      <c r="D79" s="68"/>
      <c r="E79" s="69"/>
      <c r="F79" s="70">
        <v>1322.65</v>
      </c>
      <c r="G79" s="71"/>
      <c r="H79" s="70">
        <f>Source!AF41</f>
        <v>1322.65</v>
      </c>
      <c r="I79" s="72">
        <f>T79</f>
        <v>33</v>
      </c>
      <c r="J79" s="73">
        <v>25.6</v>
      </c>
      <c r="K79" s="74">
        <f>U79</f>
        <v>846</v>
      </c>
      <c r="O79" s="23"/>
      <c r="P79" s="23"/>
      <c r="Q79" s="23"/>
      <c r="R79" s="23"/>
      <c r="S79" s="23"/>
      <c r="T79" s="23">
        <f>ROUND(Source!AF41*Source!AV41*Source!I41,0)</f>
        <v>33</v>
      </c>
      <c r="U79" s="23">
        <f>Source!S41</f>
        <v>846</v>
      </c>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v>1</v>
      </c>
      <c r="CW79" s="23"/>
      <c r="CX79" s="23"/>
      <c r="CY79" s="23"/>
      <c r="CZ79" s="23"/>
      <c r="DA79" s="23"/>
      <c r="DB79" s="23"/>
      <c r="DC79" s="23"/>
      <c r="DD79" s="23"/>
      <c r="DE79" s="23"/>
      <c r="DF79" s="23"/>
      <c r="DG79" s="23">
        <f>Source!S41</f>
        <v>846</v>
      </c>
      <c r="DH79" s="23">
        <v>1008</v>
      </c>
      <c r="DI79" s="23"/>
      <c r="DJ79" s="23"/>
      <c r="DK79" s="23"/>
      <c r="DL79" s="23"/>
      <c r="DM79" s="23"/>
      <c r="DN79" s="23"/>
      <c r="DO79" s="23"/>
      <c r="DP79" s="23"/>
      <c r="DQ79" s="23">
        <f>T79</f>
        <v>33</v>
      </c>
      <c r="DR79" s="23"/>
      <c r="DS79" s="23">
        <f>U79</f>
        <v>846</v>
      </c>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f>T79</f>
        <v>33</v>
      </c>
      <c r="GK79" s="23">
        <f>T79</f>
        <v>33</v>
      </c>
      <c r="GL79" s="23"/>
      <c r="GM79" s="23"/>
      <c r="GN79" s="23"/>
      <c r="GO79" s="23"/>
      <c r="GP79" s="23"/>
      <c r="GQ79" s="23"/>
      <c r="GR79" s="23"/>
      <c r="GS79" s="23"/>
      <c r="GT79" s="23"/>
      <c r="GU79" s="23"/>
      <c r="GV79" s="23"/>
      <c r="GW79" s="23"/>
      <c r="GX79" s="23"/>
      <c r="GY79" s="23"/>
      <c r="GZ79" s="23"/>
      <c r="HA79" s="23"/>
      <c r="HB79" s="23">
        <f>T79</f>
        <v>33</v>
      </c>
      <c r="HC79" s="23"/>
      <c r="HD79" s="23"/>
      <c r="HE79" s="23"/>
      <c r="HF79" s="23">
        <f>T79</f>
        <v>33</v>
      </c>
      <c r="HG79" s="23"/>
      <c r="HH79" s="23"/>
      <c r="HI79" s="23"/>
      <c r="HJ79" s="23"/>
      <c r="HK79" s="23"/>
      <c r="HL79" s="23">
        <f>T79</f>
        <v>33</v>
      </c>
      <c r="HM79" s="23"/>
      <c r="HN79" s="23">
        <f>T79</f>
        <v>33</v>
      </c>
      <c r="HO79" s="23"/>
      <c r="HP79" s="23"/>
      <c r="HQ79" s="23"/>
      <c r="HR79" s="23"/>
      <c r="HS79" s="23"/>
      <c r="HT79" s="23"/>
      <c r="HU79" s="23"/>
      <c r="HV79" s="23"/>
      <c r="HW79" s="23"/>
      <c r="HX79" s="23">
        <f>T79</f>
        <v>33</v>
      </c>
      <c r="HY79" s="23"/>
      <c r="HZ79" s="23"/>
      <c r="IA79" s="23"/>
      <c r="IB79" s="23"/>
      <c r="IC79" s="23"/>
      <c r="ID79" s="23"/>
      <c r="IE79" s="23"/>
      <c r="IF79" s="23"/>
      <c r="IG79" s="23"/>
      <c r="IH79" s="23"/>
      <c r="II79" s="23"/>
      <c r="IJ79" s="23"/>
      <c r="IK79" s="23"/>
      <c r="IL79" s="23"/>
      <c r="IM79" s="23"/>
      <c r="IN79" s="23"/>
      <c r="IO79" s="23"/>
      <c r="IP79" s="23"/>
      <c r="IQ79" s="23"/>
      <c r="IR79" s="23"/>
      <c r="IS79" s="23"/>
      <c r="IT79" s="23"/>
      <c r="IU79" s="23"/>
    </row>
    <row r="80" spans="1:255" x14ac:dyDescent="0.2">
      <c r="A80" s="78"/>
      <c r="B80" s="79"/>
      <c r="C80" s="79" t="s">
        <v>1255</v>
      </c>
      <c r="D80" s="80"/>
      <c r="E80" s="81"/>
      <c r="F80" s="82">
        <v>1905.52</v>
      </c>
      <c r="G80" s="83"/>
      <c r="H80" s="82">
        <f>Source!AD41</f>
        <v>1905.52</v>
      </c>
      <c r="I80" s="84">
        <f>T80</f>
        <v>48</v>
      </c>
      <c r="J80" s="85">
        <v>9.3000000000000007</v>
      </c>
      <c r="K80" s="86">
        <f>U80</f>
        <v>443</v>
      </c>
      <c r="O80" s="23"/>
      <c r="P80" s="23"/>
      <c r="Q80" s="23"/>
      <c r="R80" s="23"/>
      <c r="S80" s="23"/>
      <c r="T80" s="23">
        <f>ROUND(Source!AD41*Source!AV41*Source!I41,0)</f>
        <v>48</v>
      </c>
      <c r="U80" s="23">
        <f>Source!Q41</f>
        <v>443</v>
      </c>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v>1</v>
      </c>
      <c r="CW80" s="23"/>
      <c r="CX80" s="23"/>
      <c r="CY80" s="23"/>
      <c r="CZ80" s="23"/>
      <c r="DA80" s="23"/>
      <c r="DB80" s="23"/>
      <c r="DC80" s="23"/>
      <c r="DD80" s="23"/>
      <c r="DE80" s="23"/>
      <c r="DF80" s="23"/>
      <c r="DG80" s="23"/>
      <c r="DH80" s="23"/>
      <c r="DI80" s="23"/>
      <c r="DJ80" s="23"/>
      <c r="DK80" s="23"/>
      <c r="DL80" s="23"/>
      <c r="DM80" s="23"/>
      <c r="DN80" s="23"/>
      <c r="DO80" s="23"/>
      <c r="DP80" s="23"/>
      <c r="DQ80" s="23">
        <f>T80</f>
        <v>48</v>
      </c>
      <c r="DR80" s="23"/>
      <c r="DS80" s="23">
        <f>U80</f>
        <v>443</v>
      </c>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f>T80</f>
        <v>48</v>
      </c>
      <c r="GK80" s="23"/>
      <c r="GL80" s="23">
        <f>T80</f>
        <v>48</v>
      </c>
      <c r="GM80" s="23"/>
      <c r="GN80" s="23"/>
      <c r="GO80" s="23"/>
      <c r="GP80" s="23"/>
      <c r="GQ80" s="23"/>
      <c r="GR80" s="23"/>
      <c r="GS80" s="23"/>
      <c r="GT80" s="23"/>
      <c r="GU80" s="23"/>
      <c r="GV80" s="23"/>
      <c r="GW80" s="23"/>
      <c r="GX80" s="23"/>
      <c r="GY80" s="23"/>
      <c r="GZ80" s="23"/>
      <c r="HA80" s="23"/>
      <c r="HB80" s="23">
        <f>T80</f>
        <v>48</v>
      </c>
      <c r="HC80" s="23"/>
      <c r="HD80" s="23"/>
      <c r="HE80" s="23"/>
      <c r="HF80" s="23">
        <f>T80</f>
        <v>48</v>
      </c>
      <c r="HG80" s="23"/>
      <c r="HH80" s="23"/>
      <c r="HI80" s="23"/>
      <c r="HJ80" s="23"/>
      <c r="HK80" s="23"/>
      <c r="HL80" s="23">
        <f>T80</f>
        <v>48</v>
      </c>
      <c r="HM80" s="23"/>
      <c r="HN80" s="23">
        <f>T80</f>
        <v>48</v>
      </c>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row>
    <row r="81" spans="1:255" x14ac:dyDescent="0.2">
      <c r="A81" s="78"/>
      <c r="B81" s="79"/>
      <c r="C81" s="79" t="s">
        <v>1256</v>
      </c>
      <c r="D81" s="80"/>
      <c r="E81" s="81"/>
      <c r="F81" s="82">
        <v>192.85</v>
      </c>
      <c r="G81" s="83"/>
      <c r="H81" s="82">
        <f>Source!AE41</f>
        <v>192.85</v>
      </c>
      <c r="I81" s="84">
        <f>GM81</f>
        <v>5</v>
      </c>
      <c r="J81" s="85">
        <v>19.8</v>
      </c>
      <c r="K81" s="86">
        <f>Source!R41</f>
        <v>95</v>
      </c>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f>ROUND(Source!AE41*Source!AV41*Source!I41,0)</f>
        <v>5</v>
      </c>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f>GM81</f>
        <v>5</v>
      </c>
      <c r="HY81" s="23"/>
      <c r="HZ81" s="23"/>
      <c r="IA81" s="23"/>
      <c r="IB81" s="23"/>
      <c r="IC81" s="23"/>
      <c r="ID81" s="23"/>
      <c r="IE81" s="23"/>
      <c r="IF81" s="23"/>
      <c r="IG81" s="23"/>
      <c r="IH81" s="23"/>
      <c r="II81" s="23"/>
      <c r="IJ81" s="23"/>
      <c r="IK81" s="23"/>
      <c r="IL81" s="23"/>
      <c r="IM81" s="23"/>
      <c r="IN81" s="23"/>
      <c r="IO81" s="23"/>
      <c r="IP81" s="23"/>
      <c r="IQ81" s="23"/>
      <c r="IR81" s="23"/>
      <c r="IS81" s="23"/>
      <c r="IT81" s="23"/>
      <c r="IU81" s="23"/>
    </row>
    <row r="82" spans="1:255" x14ac:dyDescent="0.2">
      <c r="A82" s="87"/>
      <c r="B82" s="88"/>
      <c r="C82" s="88" t="s">
        <v>1257</v>
      </c>
      <c r="D82" s="89"/>
      <c r="E82" s="90">
        <v>130</v>
      </c>
      <c r="F82" s="91" t="s">
        <v>1258</v>
      </c>
      <c r="G82" s="92"/>
      <c r="H82" s="93">
        <f>ROUND((Source!AF41*Source!AV41+Source!AE41*Source!AV41)*(Source!FX41)/100,2)</f>
        <v>1970.15</v>
      </c>
      <c r="I82" s="94">
        <f>T82</f>
        <v>49</v>
      </c>
      <c r="J82" s="96">
        <v>1.24</v>
      </c>
      <c r="K82" s="95" t="e">
        <f>U82</f>
        <v>#REF!</v>
      </c>
      <c r="O82" s="23"/>
      <c r="P82" s="23"/>
      <c r="Q82" s="23"/>
      <c r="R82" s="23"/>
      <c r="S82" s="23"/>
      <c r="T82" s="23">
        <f>ROUND((ROUND(Source!AF41*Source!AV41*Source!I41,0)+ROUND(Source!AE41*Source!AV41*Source!I41,0))*(Source!DN41)/100,0)</f>
        <v>49</v>
      </c>
      <c r="U82" s="23" t="e">
        <f>Source!X41</f>
        <v>#REF!</v>
      </c>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v>1</v>
      </c>
      <c r="CW82" s="23"/>
      <c r="CX82" s="23"/>
      <c r="CY82" s="23"/>
      <c r="CZ82" s="23"/>
      <c r="DA82" s="23"/>
      <c r="DB82" s="23"/>
      <c r="DC82" s="23"/>
      <c r="DD82" s="23"/>
      <c r="DE82" s="23"/>
      <c r="DF82" s="23"/>
      <c r="DG82" s="23"/>
      <c r="DH82" s="23"/>
      <c r="DI82" s="23"/>
      <c r="DJ82" s="23"/>
      <c r="DK82" s="23"/>
      <c r="DL82" s="23"/>
      <c r="DM82" s="23"/>
      <c r="DN82" s="23"/>
      <c r="DO82" s="23"/>
      <c r="DP82" s="23"/>
      <c r="DQ82" s="23">
        <f>T82</f>
        <v>49</v>
      </c>
      <c r="DR82" s="23"/>
      <c r="DS82" s="23" t="e">
        <f>U82</f>
        <v>#REF!</v>
      </c>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f>T82</f>
        <v>49</v>
      </c>
      <c r="GZ82" s="23"/>
      <c r="HA82" s="23"/>
      <c r="HB82" s="23">
        <f>T82</f>
        <v>49</v>
      </c>
      <c r="HC82" s="23"/>
      <c r="HD82" s="23"/>
      <c r="HE82" s="23"/>
      <c r="HF82" s="23">
        <f>T82</f>
        <v>49</v>
      </c>
      <c r="HG82" s="23"/>
      <c r="HH82" s="23"/>
      <c r="HI82" s="23"/>
      <c r="HJ82" s="23"/>
      <c r="HK82" s="23"/>
      <c r="HL82" s="23">
        <f>T82</f>
        <v>49</v>
      </c>
      <c r="HM82" s="23"/>
      <c r="HN82" s="23">
        <f>T82</f>
        <v>49</v>
      </c>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row>
    <row r="83" spans="1:255" x14ac:dyDescent="0.2">
      <c r="A83" s="87"/>
      <c r="B83" s="88"/>
      <c r="C83" s="88" t="s">
        <v>1259</v>
      </c>
      <c r="D83" s="89"/>
      <c r="E83" s="90">
        <v>85</v>
      </c>
      <c r="F83" s="91" t="s">
        <v>1258</v>
      </c>
      <c r="G83" s="92"/>
      <c r="H83" s="93">
        <f>ROUND((Source!AF41*Source!AV41+Source!AE41*Source!AV41)*(Source!FY41)/100,2)</f>
        <v>1288.18</v>
      </c>
      <c r="I83" s="94">
        <f>T83</f>
        <v>32</v>
      </c>
      <c r="J83" s="96">
        <v>0.72</v>
      </c>
      <c r="K83" s="95" t="e">
        <f>U83</f>
        <v>#REF!</v>
      </c>
      <c r="O83" s="23"/>
      <c r="P83" s="23"/>
      <c r="Q83" s="23"/>
      <c r="R83" s="23"/>
      <c r="S83" s="23"/>
      <c r="T83" s="23">
        <f>ROUND((ROUND(Source!AF41*Source!AV41*Source!I41,0)+ROUND(Source!AE41*Source!AV41*Source!I41,0))*(Source!DO41)/100,0)</f>
        <v>32</v>
      </c>
      <c r="U83" s="23" t="e">
        <f>Source!Y41</f>
        <v>#REF!</v>
      </c>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v>1</v>
      </c>
      <c r="CW83" s="23"/>
      <c r="CX83" s="23"/>
      <c r="CY83" s="23"/>
      <c r="CZ83" s="23"/>
      <c r="DA83" s="23"/>
      <c r="DB83" s="23"/>
      <c r="DC83" s="23"/>
      <c r="DD83" s="23"/>
      <c r="DE83" s="23"/>
      <c r="DF83" s="23"/>
      <c r="DG83" s="23"/>
      <c r="DH83" s="23"/>
      <c r="DI83" s="23"/>
      <c r="DJ83" s="23"/>
      <c r="DK83" s="23"/>
      <c r="DL83" s="23"/>
      <c r="DM83" s="23"/>
      <c r="DN83" s="23"/>
      <c r="DO83" s="23"/>
      <c r="DP83" s="23"/>
      <c r="DQ83" s="23">
        <f>T83</f>
        <v>32</v>
      </c>
      <c r="DR83" s="23"/>
      <c r="DS83" s="23" t="e">
        <f>U83</f>
        <v>#REF!</v>
      </c>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f>T83</f>
        <v>32</v>
      </c>
      <c r="HA83" s="23"/>
      <c r="HB83" s="23">
        <f>T83</f>
        <v>32</v>
      </c>
      <c r="HC83" s="23"/>
      <c r="HD83" s="23"/>
      <c r="HE83" s="23"/>
      <c r="HF83" s="23">
        <f>T83</f>
        <v>32</v>
      </c>
      <c r="HG83" s="23"/>
      <c r="HH83" s="23"/>
      <c r="HI83" s="23"/>
      <c r="HJ83" s="23"/>
      <c r="HK83" s="23"/>
      <c r="HL83" s="23">
        <f>T83</f>
        <v>32</v>
      </c>
      <c r="HM83" s="23"/>
      <c r="HN83" s="23">
        <f>T83</f>
        <v>32</v>
      </c>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row>
    <row r="84" spans="1:255" x14ac:dyDescent="0.2">
      <c r="A84" s="78"/>
      <c r="B84" s="79"/>
      <c r="C84" s="79" t="s">
        <v>1260</v>
      </c>
      <c r="D84" s="80" t="s">
        <v>1261</v>
      </c>
      <c r="E84" s="81">
        <v>139.52000000000001</v>
      </c>
      <c r="F84" s="82"/>
      <c r="G84" s="83"/>
      <c r="H84" s="82" t="e">
        <f>ROUND(Source!AH41,2)</f>
        <v>#REF!</v>
      </c>
      <c r="I84" s="97" t="e">
        <f>Source!U41</f>
        <v>#REF!</v>
      </c>
      <c r="J84" s="85"/>
      <c r="K84" s="86"/>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row>
    <row r="85" spans="1:255" x14ac:dyDescent="0.2">
      <c r="A85" s="100" t="s">
        <v>60</v>
      </c>
      <c r="B85" s="109" t="s">
        <v>61</v>
      </c>
      <c r="C85" s="101" t="s">
        <v>62</v>
      </c>
      <c r="D85" s="102" t="s">
        <v>63</v>
      </c>
      <c r="E85" s="103">
        <f>Source!I43</f>
        <v>5.0000000000000004E-6</v>
      </c>
      <c r="F85" s="104">
        <v>8475</v>
      </c>
      <c r="G85" s="105"/>
      <c r="H85" s="104">
        <f>Source!AC42</f>
        <v>8475</v>
      </c>
      <c r="I85" s="106">
        <f>T85</f>
        <v>0</v>
      </c>
      <c r="J85" s="107" t="s">
        <v>1262</v>
      </c>
      <c r="K85" s="108">
        <f>U85</f>
        <v>0</v>
      </c>
      <c r="L85" s="23"/>
      <c r="M85" s="23"/>
      <c r="N85" s="23"/>
      <c r="O85" s="23"/>
      <c r="P85" s="23"/>
      <c r="Q85" s="23"/>
      <c r="R85" s="23"/>
      <c r="S85" s="23"/>
      <c r="T85" s="23">
        <f>ROUND(Source!AC42*Source!AW42*Source!I42,0)</f>
        <v>0</v>
      </c>
      <c r="U85" s="23">
        <f>Source!P43</f>
        <v>0</v>
      </c>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v>1</v>
      </c>
      <c r="CW85" s="23"/>
      <c r="CX85" s="23"/>
      <c r="CY85" s="23"/>
      <c r="CZ85" s="23"/>
      <c r="DA85" s="23"/>
      <c r="DB85" s="23"/>
      <c r="DC85" s="23"/>
      <c r="DD85" s="23"/>
      <c r="DE85" s="23"/>
      <c r="DF85" s="23"/>
      <c r="DG85" s="23"/>
      <c r="DH85" s="23"/>
      <c r="DI85" s="23"/>
      <c r="DJ85" s="23"/>
      <c r="DK85" s="23">
        <f>T85</f>
        <v>0</v>
      </c>
      <c r="DL85" s="23"/>
      <c r="DM85" s="23">
        <f>Source!P43</f>
        <v>0</v>
      </c>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f>T85</f>
        <v>0</v>
      </c>
      <c r="GK85" s="23"/>
      <c r="GL85" s="23"/>
      <c r="GM85" s="23"/>
      <c r="GN85" s="23">
        <f>T85</f>
        <v>0</v>
      </c>
      <c r="GO85" s="23"/>
      <c r="GP85" s="23">
        <f>T85</f>
        <v>0</v>
      </c>
      <c r="GQ85" s="23">
        <f>T85</f>
        <v>0</v>
      </c>
      <c r="GR85" s="23"/>
      <c r="GS85" s="23">
        <f>T85</f>
        <v>0</v>
      </c>
      <c r="GT85" s="23"/>
      <c r="GU85" s="23"/>
      <c r="GV85" s="23"/>
      <c r="GW85" s="23"/>
      <c r="GX85" s="23"/>
      <c r="GY85" s="23"/>
      <c r="GZ85" s="23"/>
      <c r="HA85" s="23"/>
      <c r="HB85" s="23">
        <f>T85</f>
        <v>0</v>
      </c>
      <c r="HC85" s="23"/>
      <c r="HD85" s="23"/>
      <c r="HE85" s="23"/>
      <c r="HF85" s="23">
        <f>T85</f>
        <v>0</v>
      </c>
      <c r="HG85" s="23"/>
      <c r="HH85" s="23"/>
      <c r="HI85" s="23"/>
      <c r="HJ85" s="23"/>
      <c r="HK85" s="23"/>
      <c r="HL85" s="23">
        <f>T85</f>
        <v>0</v>
      </c>
      <c r="HM85" s="23"/>
      <c r="HN85" s="23">
        <f>T85</f>
        <v>0</v>
      </c>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row>
    <row r="86" spans="1:255" x14ac:dyDescent="0.2">
      <c r="A86" s="64"/>
      <c r="B86" s="111" t="s">
        <v>1263</v>
      </c>
      <c r="C86" s="111" t="s">
        <v>1269</v>
      </c>
      <c r="D86" s="63"/>
      <c r="E86" s="63"/>
      <c r="F86" s="63"/>
      <c r="G86" s="63"/>
      <c r="H86" s="63"/>
      <c r="I86" s="63"/>
      <c r="J86" s="63"/>
      <c r="K86" s="65"/>
    </row>
    <row r="87" spans="1:255" x14ac:dyDescent="0.2">
      <c r="A87" s="100" t="s">
        <v>66</v>
      </c>
      <c r="B87" s="109" t="s">
        <v>67</v>
      </c>
      <c r="C87" s="101" t="s">
        <v>68</v>
      </c>
      <c r="D87" s="102" t="s">
        <v>32</v>
      </c>
      <c r="E87" s="103">
        <f>Source!I45</f>
        <v>0.01</v>
      </c>
      <c r="F87" s="104">
        <v>1980</v>
      </c>
      <c r="G87" s="105"/>
      <c r="H87" s="104">
        <f>Source!AC44</f>
        <v>1980</v>
      </c>
      <c r="I87" s="106">
        <f>T87</f>
        <v>20</v>
      </c>
      <c r="J87" s="107" t="s">
        <v>1262</v>
      </c>
      <c r="K87" s="108">
        <f>U87</f>
        <v>177</v>
      </c>
      <c r="L87" s="23"/>
      <c r="M87" s="23"/>
      <c r="N87" s="23"/>
      <c r="O87" s="23"/>
      <c r="P87" s="23"/>
      <c r="Q87" s="23"/>
      <c r="R87" s="23"/>
      <c r="S87" s="23"/>
      <c r="T87" s="23">
        <f>ROUND(Source!AC44*Source!AW44*Source!I44,0)</f>
        <v>20</v>
      </c>
      <c r="U87" s="23">
        <f>Source!P45</f>
        <v>177</v>
      </c>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v>1</v>
      </c>
      <c r="CW87" s="23"/>
      <c r="CX87" s="23"/>
      <c r="CY87" s="23"/>
      <c r="CZ87" s="23"/>
      <c r="DA87" s="23"/>
      <c r="DB87" s="23"/>
      <c r="DC87" s="23"/>
      <c r="DD87" s="23"/>
      <c r="DE87" s="23"/>
      <c r="DF87" s="23"/>
      <c r="DG87" s="23"/>
      <c r="DH87" s="23"/>
      <c r="DI87" s="23"/>
      <c r="DJ87" s="23"/>
      <c r="DK87" s="23">
        <f>T87</f>
        <v>20</v>
      </c>
      <c r="DL87" s="23"/>
      <c r="DM87" s="23">
        <f>Source!P45</f>
        <v>177</v>
      </c>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f>T87</f>
        <v>20</v>
      </c>
      <c r="GK87" s="23"/>
      <c r="GL87" s="23"/>
      <c r="GM87" s="23"/>
      <c r="GN87" s="23">
        <f>T87</f>
        <v>20</v>
      </c>
      <c r="GO87" s="23"/>
      <c r="GP87" s="23">
        <f>T87</f>
        <v>20</v>
      </c>
      <c r="GQ87" s="23">
        <f>T87</f>
        <v>20</v>
      </c>
      <c r="GR87" s="23"/>
      <c r="GS87" s="23">
        <f>T87</f>
        <v>20</v>
      </c>
      <c r="GT87" s="23"/>
      <c r="GU87" s="23"/>
      <c r="GV87" s="23"/>
      <c r="GW87" s="23"/>
      <c r="GX87" s="23"/>
      <c r="GY87" s="23"/>
      <c r="GZ87" s="23"/>
      <c r="HA87" s="23"/>
      <c r="HB87" s="23">
        <f>T87</f>
        <v>20</v>
      </c>
      <c r="HC87" s="23"/>
      <c r="HD87" s="23"/>
      <c r="HE87" s="23"/>
      <c r="HF87" s="23">
        <f>T87</f>
        <v>20</v>
      </c>
      <c r="HG87" s="23"/>
      <c r="HH87" s="23"/>
      <c r="HI87" s="23"/>
      <c r="HJ87" s="23"/>
      <c r="HK87" s="23"/>
      <c r="HL87" s="23">
        <f>T87</f>
        <v>20</v>
      </c>
      <c r="HM87" s="23"/>
      <c r="HN87" s="23">
        <f>T87</f>
        <v>20</v>
      </c>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row>
    <row r="88" spans="1:255" x14ac:dyDescent="0.2">
      <c r="A88" s="64"/>
      <c r="B88" s="111" t="s">
        <v>1263</v>
      </c>
      <c r="C88" s="111" t="s">
        <v>1270</v>
      </c>
      <c r="D88" s="63"/>
      <c r="E88" s="63"/>
      <c r="F88" s="63"/>
      <c r="G88" s="63"/>
      <c r="H88" s="63"/>
      <c r="I88" s="63"/>
      <c r="J88" s="63"/>
      <c r="K88" s="65"/>
    </row>
    <row r="89" spans="1:255" ht="24" x14ac:dyDescent="0.2">
      <c r="A89" s="100" t="s">
        <v>71</v>
      </c>
      <c r="B89" s="109" t="s">
        <v>72</v>
      </c>
      <c r="C89" s="101" t="s">
        <v>73</v>
      </c>
      <c r="D89" s="102" t="s">
        <v>32</v>
      </c>
      <c r="E89" s="103">
        <f>Source!I47</f>
        <v>2.04</v>
      </c>
      <c r="F89" s="104">
        <v>878.79</v>
      </c>
      <c r="G89" s="105"/>
      <c r="H89" s="104">
        <f>Source!AC46</f>
        <v>878.79</v>
      </c>
      <c r="I89" s="106">
        <f>T89</f>
        <v>1793</v>
      </c>
      <c r="J89" s="107" t="s">
        <v>1262</v>
      </c>
      <c r="K89" s="108">
        <f>U89</f>
        <v>15037</v>
      </c>
      <c r="L89" s="23"/>
      <c r="M89" s="23"/>
      <c r="N89" s="23"/>
      <c r="O89" s="23"/>
      <c r="P89" s="23"/>
      <c r="Q89" s="23"/>
      <c r="R89" s="23"/>
      <c r="S89" s="23"/>
      <c r="T89" s="23">
        <f>ROUND(Source!AC46*Source!AW46*Source!I46,0)</f>
        <v>1793</v>
      </c>
      <c r="U89" s="23">
        <f>Source!P47</f>
        <v>15037</v>
      </c>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v>1</v>
      </c>
      <c r="CW89" s="23"/>
      <c r="CX89" s="23"/>
      <c r="CY89" s="23"/>
      <c r="CZ89" s="23"/>
      <c r="DA89" s="23"/>
      <c r="DB89" s="23"/>
      <c r="DC89" s="23"/>
      <c r="DD89" s="23"/>
      <c r="DE89" s="23"/>
      <c r="DF89" s="23"/>
      <c r="DG89" s="23"/>
      <c r="DH89" s="23"/>
      <c r="DI89" s="23"/>
      <c r="DJ89" s="23"/>
      <c r="DK89" s="23">
        <f>T89</f>
        <v>1793</v>
      </c>
      <c r="DL89" s="23"/>
      <c r="DM89" s="23">
        <f>Source!P47</f>
        <v>15037</v>
      </c>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f>T89</f>
        <v>1793</v>
      </c>
      <c r="GK89" s="23"/>
      <c r="GL89" s="23"/>
      <c r="GM89" s="23"/>
      <c r="GN89" s="23">
        <f>T89</f>
        <v>1793</v>
      </c>
      <c r="GO89" s="23"/>
      <c r="GP89" s="23">
        <f>T89</f>
        <v>1793</v>
      </c>
      <c r="GQ89" s="23">
        <f>T89</f>
        <v>1793</v>
      </c>
      <c r="GR89" s="23"/>
      <c r="GS89" s="23">
        <f>T89</f>
        <v>1793</v>
      </c>
      <c r="GT89" s="23"/>
      <c r="GU89" s="23"/>
      <c r="GV89" s="23"/>
      <c r="GW89" s="23"/>
      <c r="GX89" s="23"/>
      <c r="GY89" s="23"/>
      <c r="GZ89" s="23"/>
      <c r="HA89" s="23"/>
      <c r="HB89" s="23">
        <f>T89</f>
        <v>1793</v>
      </c>
      <c r="HC89" s="23"/>
      <c r="HD89" s="23"/>
      <c r="HE89" s="23"/>
      <c r="HF89" s="23">
        <f>T89</f>
        <v>1793</v>
      </c>
      <c r="HG89" s="23"/>
      <c r="HH89" s="23"/>
      <c r="HI89" s="23"/>
      <c r="HJ89" s="23"/>
      <c r="HK89" s="23"/>
      <c r="HL89" s="23">
        <f>T89</f>
        <v>1793</v>
      </c>
      <c r="HM89" s="23"/>
      <c r="HN89" s="23">
        <f>T89</f>
        <v>1793</v>
      </c>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row>
    <row r="90" spans="1:255" x14ac:dyDescent="0.2">
      <c r="A90" s="64"/>
      <c r="B90" s="111" t="s">
        <v>1263</v>
      </c>
      <c r="C90" s="111" t="s">
        <v>1271</v>
      </c>
      <c r="D90" s="63"/>
      <c r="E90" s="63"/>
      <c r="F90" s="63"/>
      <c r="G90" s="63"/>
      <c r="H90" s="63"/>
      <c r="I90" s="63"/>
      <c r="J90" s="63"/>
      <c r="K90" s="65"/>
    </row>
    <row r="91" spans="1:255" ht="24" x14ac:dyDescent="0.2">
      <c r="A91" s="114" t="s">
        <v>76</v>
      </c>
      <c r="B91" s="115" t="s">
        <v>77</v>
      </c>
      <c r="C91" s="116" t="s">
        <v>78</v>
      </c>
      <c r="D91" s="117" t="s">
        <v>32</v>
      </c>
      <c r="E91" s="118">
        <f>Source!I49</f>
        <v>0.49</v>
      </c>
      <c r="F91" s="119">
        <v>832.88</v>
      </c>
      <c r="G91" s="71"/>
      <c r="H91" s="119">
        <f>Source!AC48</f>
        <v>832.88</v>
      </c>
      <c r="I91" s="120">
        <f>T91</f>
        <v>408</v>
      </c>
      <c r="J91" s="73" t="s">
        <v>1262</v>
      </c>
      <c r="K91" s="121">
        <f>U91</f>
        <v>3179</v>
      </c>
      <c r="L91" s="23"/>
      <c r="M91" s="23"/>
      <c r="N91" s="23"/>
      <c r="O91" s="23"/>
      <c r="P91" s="23"/>
      <c r="Q91" s="23"/>
      <c r="R91" s="23"/>
      <c r="S91" s="23"/>
      <c r="T91" s="23">
        <f>ROUND(Source!AC48*Source!AW48*Source!I48,0)</f>
        <v>408</v>
      </c>
      <c r="U91" s="23">
        <f>Source!P49</f>
        <v>3179</v>
      </c>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v>1</v>
      </c>
      <c r="CW91" s="23"/>
      <c r="CX91" s="23"/>
      <c r="CY91" s="23"/>
      <c r="CZ91" s="23"/>
      <c r="DA91" s="23"/>
      <c r="DB91" s="23"/>
      <c r="DC91" s="23"/>
      <c r="DD91" s="23"/>
      <c r="DE91" s="23"/>
      <c r="DF91" s="23"/>
      <c r="DG91" s="23"/>
      <c r="DH91" s="23"/>
      <c r="DI91" s="23"/>
      <c r="DJ91" s="23"/>
      <c r="DK91" s="23">
        <f>T91</f>
        <v>408</v>
      </c>
      <c r="DL91" s="23"/>
      <c r="DM91" s="23">
        <f>Source!P49</f>
        <v>3179</v>
      </c>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f>T91</f>
        <v>408</v>
      </c>
      <c r="GK91" s="23"/>
      <c r="GL91" s="23"/>
      <c r="GM91" s="23"/>
      <c r="GN91" s="23">
        <f>T91</f>
        <v>408</v>
      </c>
      <c r="GO91" s="23"/>
      <c r="GP91" s="23">
        <f>T91</f>
        <v>408</v>
      </c>
      <c r="GQ91" s="23">
        <f>T91</f>
        <v>408</v>
      </c>
      <c r="GR91" s="23"/>
      <c r="GS91" s="23">
        <f>T91</f>
        <v>408</v>
      </c>
      <c r="GT91" s="23"/>
      <c r="GU91" s="23"/>
      <c r="GV91" s="23"/>
      <c r="GW91" s="23"/>
      <c r="GX91" s="23"/>
      <c r="GY91" s="23"/>
      <c r="GZ91" s="23"/>
      <c r="HA91" s="23"/>
      <c r="HB91" s="23">
        <f>T91</f>
        <v>408</v>
      </c>
      <c r="HC91" s="23"/>
      <c r="HD91" s="23"/>
      <c r="HE91" s="23"/>
      <c r="HF91" s="23">
        <f>T91</f>
        <v>408</v>
      </c>
      <c r="HG91" s="23"/>
      <c r="HH91" s="23"/>
      <c r="HI91" s="23"/>
      <c r="HJ91" s="23"/>
      <c r="HK91" s="23"/>
      <c r="HL91" s="23">
        <f>T91</f>
        <v>408</v>
      </c>
      <c r="HM91" s="23"/>
      <c r="HN91" s="23">
        <f>T91</f>
        <v>408</v>
      </c>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row>
    <row r="92" spans="1:255" x14ac:dyDescent="0.2">
      <c r="A92" s="98"/>
      <c r="B92" s="113" t="s">
        <v>1263</v>
      </c>
      <c r="C92" s="113" t="s">
        <v>1272</v>
      </c>
      <c r="D92" s="33"/>
      <c r="E92" s="33"/>
      <c r="F92" s="33"/>
      <c r="G92" s="33"/>
      <c r="H92" s="33"/>
      <c r="I92" s="33"/>
      <c r="J92" s="33"/>
      <c r="K92" s="99"/>
    </row>
    <row r="93" spans="1:255" ht="13.5" thickBot="1" x14ac:dyDescent="0.25">
      <c r="A93" s="124"/>
      <c r="B93" s="125"/>
      <c r="C93" s="125" t="s">
        <v>1266</v>
      </c>
      <c r="D93" s="125"/>
      <c r="E93" s="125"/>
      <c r="F93" s="125"/>
      <c r="G93" s="125"/>
      <c r="H93" s="373">
        <f>SUM(DK78:DK92)</f>
        <v>2221</v>
      </c>
      <c r="I93" s="374"/>
      <c r="J93" s="373">
        <f>SUM(DM78:DM92)</f>
        <v>18393</v>
      </c>
      <c r="K93" s="375"/>
      <c r="L93" s="112"/>
      <c r="M93" s="112"/>
      <c r="N93" s="112"/>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row>
    <row r="94" spans="1:255" x14ac:dyDescent="0.2">
      <c r="A94" s="123"/>
      <c r="B94" s="122"/>
      <c r="C94" s="122" t="s">
        <v>1267</v>
      </c>
      <c r="D94" s="122"/>
      <c r="E94" s="122"/>
      <c r="F94" s="122"/>
      <c r="G94" s="122"/>
      <c r="H94" s="376">
        <f>R94</f>
        <v>2383</v>
      </c>
      <c r="I94" s="377"/>
      <c r="J94" s="376" t="e">
        <f>S94</f>
        <v>#REF!</v>
      </c>
      <c r="K94" s="378"/>
      <c r="O94" s="23"/>
      <c r="P94" s="23"/>
      <c r="Q94" s="23"/>
      <c r="R94" s="23">
        <f>SUM(T78:T93)</f>
        <v>2383</v>
      </c>
      <c r="S94" s="23" t="e">
        <f>SUM(U78:U93)</f>
        <v>#REF!</v>
      </c>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f>R94</f>
        <v>2383</v>
      </c>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row>
    <row r="95" spans="1:255" x14ac:dyDescent="0.2">
      <c r="A95" s="77"/>
      <c r="B95" s="76"/>
      <c r="C95" s="76"/>
      <c r="D95" s="76"/>
      <c r="E95" s="76"/>
      <c r="F95" s="76"/>
      <c r="G95" s="76"/>
      <c r="H95" s="370"/>
      <c r="I95" s="371"/>
      <c r="J95" s="370"/>
      <c r="K95" s="372"/>
    </row>
    <row r="96" spans="1:255" ht="45" x14ac:dyDescent="0.2">
      <c r="A96" s="126">
        <v>4</v>
      </c>
      <c r="B96" s="133" t="s">
        <v>81</v>
      </c>
      <c r="C96" s="127" t="s">
        <v>1273</v>
      </c>
      <c r="D96" s="128" t="s">
        <v>21</v>
      </c>
      <c r="E96" s="129">
        <v>0.27</v>
      </c>
      <c r="F96" s="130">
        <f>Source!AK51</f>
        <v>9460.4599999999991</v>
      </c>
      <c r="G96" s="134" t="s">
        <v>6</v>
      </c>
      <c r="H96" s="130"/>
      <c r="I96" s="131">
        <f>SUM(DQ96:DQ113)</f>
        <v>6177</v>
      </c>
      <c r="J96" s="107" t="s">
        <v>81</v>
      </c>
      <c r="K96" s="132" t="e">
        <f>SUM(DS96:DS113)</f>
        <v>#REF!</v>
      </c>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row>
    <row r="97" spans="1:255" x14ac:dyDescent="0.2">
      <c r="A97" s="66"/>
      <c r="B97" s="67"/>
      <c r="C97" s="67" t="s">
        <v>1253</v>
      </c>
      <c r="D97" s="68"/>
      <c r="E97" s="69"/>
      <c r="F97" s="70">
        <v>2642.62</v>
      </c>
      <c r="G97" s="71" t="s">
        <v>1274</v>
      </c>
      <c r="H97" s="70">
        <f>Source!AF51</f>
        <v>3065.44</v>
      </c>
      <c r="I97" s="72">
        <f>T97</f>
        <v>828</v>
      </c>
      <c r="J97" s="73">
        <v>25.6</v>
      </c>
      <c r="K97" s="74">
        <f>U97</f>
        <v>21188</v>
      </c>
      <c r="O97" s="23"/>
      <c r="P97" s="23"/>
      <c r="Q97" s="23"/>
      <c r="R97" s="23"/>
      <c r="S97" s="23"/>
      <c r="T97" s="23">
        <f>ROUND(Source!AF51*Source!AV51*Source!I51,0)</f>
        <v>828</v>
      </c>
      <c r="U97" s="23">
        <f>Source!S51</f>
        <v>21188</v>
      </c>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v>1</v>
      </c>
      <c r="CW97" s="23"/>
      <c r="CX97" s="23"/>
      <c r="CY97" s="23"/>
      <c r="CZ97" s="23"/>
      <c r="DA97" s="23"/>
      <c r="DB97" s="23"/>
      <c r="DC97" s="23"/>
      <c r="DD97" s="23"/>
      <c r="DE97" s="23"/>
      <c r="DF97" s="23"/>
      <c r="DG97" s="23">
        <f>Source!S51</f>
        <v>21188</v>
      </c>
      <c r="DH97" s="23">
        <v>1008</v>
      </c>
      <c r="DI97" s="23"/>
      <c r="DJ97" s="23"/>
      <c r="DK97" s="23"/>
      <c r="DL97" s="23"/>
      <c r="DM97" s="23"/>
      <c r="DN97" s="23"/>
      <c r="DO97" s="23"/>
      <c r="DP97" s="23"/>
      <c r="DQ97" s="23">
        <f>T97</f>
        <v>828</v>
      </c>
      <c r="DR97" s="23"/>
      <c r="DS97" s="23">
        <f>U97</f>
        <v>21188</v>
      </c>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f>T97</f>
        <v>828</v>
      </c>
      <c r="GK97" s="23">
        <f>T97</f>
        <v>828</v>
      </c>
      <c r="GL97" s="23"/>
      <c r="GM97" s="23"/>
      <c r="GN97" s="23"/>
      <c r="GO97" s="23"/>
      <c r="GP97" s="23"/>
      <c r="GQ97" s="23"/>
      <c r="GR97" s="23"/>
      <c r="GS97" s="23"/>
      <c r="GT97" s="23"/>
      <c r="GU97" s="23"/>
      <c r="GV97" s="23"/>
      <c r="GW97" s="23"/>
      <c r="GX97" s="23"/>
      <c r="GY97" s="23"/>
      <c r="GZ97" s="23"/>
      <c r="HA97" s="23"/>
      <c r="HB97" s="23">
        <f>T97</f>
        <v>828</v>
      </c>
      <c r="HC97" s="23"/>
      <c r="HD97" s="23"/>
      <c r="HE97" s="23"/>
      <c r="HF97" s="23">
        <f>T97</f>
        <v>828</v>
      </c>
      <c r="HG97" s="23"/>
      <c r="HH97" s="23"/>
      <c r="HI97" s="23"/>
      <c r="HJ97" s="23"/>
      <c r="HK97" s="23"/>
      <c r="HL97" s="23">
        <f>T97</f>
        <v>828</v>
      </c>
      <c r="HM97" s="23"/>
      <c r="HN97" s="23">
        <f>T97</f>
        <v>828</v>
      </c>
      <c r="HO97" s="23"/>
      <c r="HP97" s="23"/>
      <c r="HQ97" s="23"/>
      <c r="HR97" s="23"/>
      <c r="HS97" s="23"/>
      <c r="HT97" s="23"/>
      <c r="HU97" s="23"/>
      <c r="HV97" s="23"/>
      <c r="HW97" s="23"/>
      <c r="HX97" s="23">
        <f>T97</f>
        <v>828</v>
      </c>
      <c r="HY97" s="23"/>
      <c r="HZ97" s="23"/>
      <c r="IA97" s="23"/>
      <c r="IB97" s="23"/>
      <c r="IC97" s="23"/>
      <c r="ID97" s="23"/>
      <c r="IE97" s="23"/>
      <c r="IF97" s="23"/>
      <c r="IG97" s="23"/>
      <c r="IH97" s="23"/>
      <c r="II97" s="23"/>
      <c r="IJ97" s="23"/>
      <c r="IK97" s="23"/>
      <c r="IL97" s="23"/>
      <c r="IM97" s="23"/>
      <c r="IN97" s="23"/>
      <c r="IO97" s="23"/>
      <c r="IP97" s="23"/>
      <c r="IQ97" s="23"/>
      <c r="IR97" s="23"/>
      <c r="IS97" s="23"/>
      <c r="IT97" s="23"/>
      <c r="IU97" s="23"/>
    </row>
    <row r="98" spans="1:255" x14ac:dyDescent="0.2">
      <c r="A98" s="78"/>
      <c r="B98" s="79"/>
      <c r="C98" s="79" t="s">
        <v>1255</v>
      </c>
      <c r="D98" s="80"/>
      <c r="E98" s="81"/>
      <c r="F98" s="82">
        <v>6362.01</v>
      </c>
      <c r="G98" s="83" t="s">
        <v>1274</v>
      </c>
      <c r="H98" s="82">
        <f>Source!AD51</f>
        <v>9263</v>
      </c>
      <c r="I98" s="84">
        <f>T98</f>
        <v>2501</v>
      </c>
      <c r="J98" s="85">
        <v>9.3000000000000007</v>
      </c>
      <c r="K98" s="86">
        <f>U98</f>
        <v>23259</v>
      </c>
      <c r="O98" s="23"/>
      <c r="P98" s="23"/>
      <c r="Q98" s="23"/>
      <c r="R98" s="23"/>
      <c r="S98" s="23"/>
      <c r="T98" s="23">
        <f>ROUND(Source!AD51*Source!AV51*Source!I51,0)</f>
        <v>2501</v>
      </c>
      <c r="U98" s="23">
        <f>Source!Q51</f>
        <v>23259</v>
      </c>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v>1</v>
      </c>
      <c r="CW98" s="23"/>
      <c r="CX98" s="23"/>
      <c r="CY98" s="23"/>
      <c r="CZ98" s="23"/>
      <c r="DA98" s="23"/>
      <c r="DB98" s="23"/>
      <c r="DC98" s="23"/>
      <c r="DD98" s="23"/>
      <c r="DE98" s="23"/>
      <c r="DF98" s="23"/>
      <c r="DG98" s="23"/>
      <c r="DH98" s="23"/>
      <c r="DI98" s="23"/>
      <c r="DJ98" s="23"/>
      <c r="DK98" s="23"/>
      <c r="DL98" s="23"/>
      <c r="DM98" s="23"/>
      <c r="DN98" s="23"/>
      <c r="DO98" s="23"/>
      <c r="DP98" s="23"/>
      <c r="DQ98" s="23">
        <f>T98</f>
        <v>2501</v>
      </c>
      <c r="DR98" s="23"/>
      <c r="DS98" s="23">
        <f>U98</f>
        <v>23259</v>
      </c>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f>T98</f>
        <v>2501</v>
      </c>
      <c r="GK98" s="23"/>
      <c r="GL98" s="23">
        <f>T98</f>
        <v>2501</v>
      </c>
      <c r="GM98" s="23"/>
      <c r="GN98" s="23"/>
      <c r="GO98" s="23"/>
      <c r="GP98" s="23"/>
      <c r="GQ98" s="23"/>
      <c r="GR98" s="23"/>
      <c r="GS98" s="23"/>
      <c r="GT98" s="23"/>
      <c r="GU98" s="23"/>
      <c r="GV98" s="23"/>
      <c r="GW98" s="23"/>
      <c r="GX98" s="23"/>
      <c r="GY98" s="23"/>
      <c r="GZ98" s="23"/>
      <c r="HA98" s="23"/>
      <c r="HB98" s="23">
        <f>T98</f>
        <v>2501</v>
      </c>
      <c r="HC98" s="23"/>
      <c r="HD98" s="23"/>
      <c r="HE98" s="23"/>
      <c r="HF98" s="23">
        <f>T98</f>
        <v>2501</v>
      </c>
      <c r="HG98" s="23"/>
      <c r="HH98" s="23"/>
      <c r="HI98" s="23"/>
      <c r="HJ98" s="23"/>
      <c r="HK98" s="23"/>
      <c r="HL98" s="23">
        <f>T98</f>
        <v>2501</v>
      </c>
      <c r="HM98" s="23"/>
      <c r="HN98" s="23">
        <f>T98</f>
        <v>2501</v>
      </c>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row>
    <row r="99" spans="1:255" x14ac:dyDescent="0.2">
      <c r="A99" s="78"/>
      <c r="B99" s="79"/>
      <c r="C99" s="79" t="s">
        <v>1256</v>
      </c>
      <c r="D99" s="80"/>
      <c r="E99" s="81"/>
      <c r="F99" s="82">
        <v>922.49</v>
      </c>
      <c r="G99" s="83" t="s">
        <v>1274</v>
      </c>
      <c r="H99" s="82">
        <f>Source!AE51</f>
        <v>1070.0899999999999</v>
      </c>
      <c r="I99" s="84">
        <f>GM99</f>
        <v>289</v>
      </c>
      <c r="J99" s="85">
        <v>19.8</v>
      </c>
      <c r="K99" s="86">
        <f>Source!R51</f>
        <v>5721</v>
      </c>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f>ROUND(Source!AE51*Source!AV51*Source!I51,0)</f>
        <v>289</v>
      </c>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f>GM99</f>
        <v>289</v>
      </c>
      <c r="HY99" s="23"/>
      <c r="HZ99" s="23"/>
      <c r="IA99" s="23"/>
      <c r="IB99" s="23"/>
      <c r="IC99" s="23"/>
      <c r="ID99" s="23"/>
      <c r="IE99" s="23"/>
      <c r="IF99" s="23"/>
      <c r="IG99" s="23"/>
      <c r="IH99" s="23"/>
      <c r="II99" s="23"/>
      <c r="IJ99" s="23"/>
      <c r="IK99" s="23"/>
      <c r="IL99" s="23"/>
      <c r="IM99" s="23"/>
      <c r="IN99" s="23"/>
      <c r="IO99" s="23"/>
      <c r="IP99" s="23"/>
      <c r="IQ99" s="23"/>
      <c r="IR99" s="23"/>
      <c r="IS99" s="23"/>
      <c r="IT99" s="23"/>
      <c r="IU99" s="23"/>
    </row>
    <row r="100" spans="1:255" x14ac:dyDescent="0.2">
      <c r="A100" s="87"/>
      <c r="B100" s="88"/>
      <c r="C100" s="88" t="s">
        <v>1257</v>
      </c>
      <c r="D100" s="89"/>
      <c r="E100" s="90">
        <v>155</v>
      </c>
      <c r="F100" s="91" t="s">
        <v>1258</v>
      </c>
      <c r="G100" s="92"/>
      <c r="H100" s="93">
        <f>ROUND((Source!AF51*Source!AV51+Source!AE51*Source!AV51)*(Source!FX51)/100,2)</f>
        <v>6410.07</v>
      </c>
      <c r="I100" s="94">
        <f>T100</f>
        <v>1731</v>
      </c>
      <c r="J100" s="96">
        <v>1.47</v>
      </c>
      <c r="K100" s="95" t="e">
        <f>U100</f>
        <v>#REF!</v>
      </c>
      <c r="O100" s="23"/>
      <c r="P100" s="23"/>
      <c r="Q100" s="23"/>
      <c r="R100" s="23"/>
      <c r="S100" s="23"/>
      <c r="T100" s="23">
        <f>ROUND((ROUND(Source!AF51*Source!AV51*Source!I51,0)+ROUND(Source!AE51*Source!AV51*Source!I51,0))*(Source!DN51)/100,0)</f>
        <v>1731</v>
      </c>
      <c r="U100" s="23" t="e">
        <f>Source!X51</f>
        <v>#REF!</v>
      </c>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v>1</v>
      </c>
      <c r="CW100" s="23"/>
      <c r="CX100" s="23"/>
      <c r="CY100" s="23"/>
      <c r="CZ100" s="23"/>
      <c r="DA100" s="23"/>
      <c r="DB100" s="23"/>
      <c r="DC100" s="23"/>
      <c r="DD100" s="23"/>
      <c r="DE100" s="23"/>
      <c r="DF100" s="23"/>
      <c r="DG100" s="23"/>
      <c r="DH100" s="23"/>
      <c r="DI100" s="23"/>
      <c r="DJ100" s="23"/>
      <c r="DK100" s="23"/>
      <c r="DL100" s="23"/>
      <c r="DM100" s="23"/>
      <c r="DN100" s="23"/>
      <c r="DO100" s="23"/>
      <c r="DP100" s="23"/>
      <c r="DQ100" s="23">
        <f>T100</f>
        <v>1731</v>
      </c>
      <c r="DR100" s="23"/>
      <c r="DS100" s="23" t="e">
        <f>U100</f>
        <v>#REF!</v>
      </c>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f>T100</f>
        <v>1731</v>
      </c>
      <c r="GZ100" s="23"/>
      <c r="HA100" s="23"/>
      <c r="HB100" s="23">
        <f>T100</f>
        <v>1731</v>
      </c>
      <c r="HC100" s="23"/>
      <c r="HD100" s="23"/>
      <c r="HE100" s="23"/>
      <c r="HF100" s="23">
        <f>T100</f>
        <v>1731</v>
      </c>
      <c r="HG100" s="23"/>
      <c r="HH100" s="23"/>
      <c r="HI100" s="23"/>
      <c r="HJ100" s="23"/>
      <c r="HK100" s="23"/>
      <c r="HL100" s="23">
        <f>T100</f>
        <v>1731</v>
      </c>
      <c r="HM100" s="23"/>
      <c r="HN100" s="23">
        <f>T100</f>
        <v>1731</v>
      </c>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row>
    <row r="101" spans="1:255" x14ac:dyDescent="0.2">
      <c r="A101" s="87"/>
      <c r="B101" s="88"/>
      <c r="C101" s="88" t="s">
        <v>1259</v>
      </c>
      <c r="D101" s="89"/>
      <c r="E101" s="90">
        <v>100</v>
      </c>
      <c r="F101" s="91" t="s">
        <v>1258</v>
      </c>
      <c r="G101" s="92"/>
      <c r="H101" s="93">
        <f>ROUND((Source!AF51*Source!AV51+Source!AE51*Source!AV51)*(Source!FY51)/100,2)</f>
        <v>4135.53</v>
      </c>
      <c r="I101" s="94">
        <f>T101</f>
        <v>1117</v>
      </c>
      <c r="J101" s="96">
        <v>0.85</v>
      </c>
      <c r="K101" s="95" t="e">
        <f>U101</f>
        <v>#REF!</v>
      </c>
      <c r="O101" s="23"/>
      <c r="P101" s="23"/>
      <c r="Q101" s="23"/>
      <c r="R101" s="23"/>
      <c r="S101" s="23"/>
      <c r="T101" s="23">
        <f>ROUND((ROUND(Source!AF51*Source!AV51*Source!I51,0)+ROUND(Source!AE51*Source!AV51*Source!I51,0))*(Source!DO51)/100,0)</f>
        <v>1117</v>
      </c>
      <c r="U101" s="23" t="e">
        <f>Source!Y51</f>
        <v>#REF!</v>
      </c>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v>1</v>
      </c>
      <c r="CW101" s="23"/>
      <c r="CX101" s="23"/>
      <c r="CY101" s="23"/>
      <c r="CZ101" s="23"/>
      <c r="DA101" s="23"/>
      <c r="DB101" s="23"/>
      <c r="DC101" s="23"/>
      <c r="DD101" s="23"/>
      <c r="DE101" s="23"/>
      <c r="DF101" s="23"/>
      <c r="DG101" s="23"/>
      <c r="DH101" s="23"/>
      <c r="DI101" s="23"/>
      <c r="DJ101" s="23"/>
      <c r="DK101" s="23"/>
      <c r="DL101" s="23"/>
      <c r="DM101" s="23"/>
      <c r="DN101" s="23"/>
      <c r="DO101" s="23"/>
      <c r="DP101" s="23"/>
      <c r="DQ101" s="23">
        <f>T101</f>
        <v>1117</v>
      </c>
      <c r="DR101" s="23"/>
      <c r="DS101" s="23" t="e">
        <f>U101</f>
        <v>#REF!</v>
      </c>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f>T101</f>
        <v>1117</v>
      </c>
      <c r="HA101" s="23"/>
      <c r="HB101" s="23">
        <f>T101</f>
        <v>1117</v>
      </c>
      <c r="HC101" s="23"/>
      <c r="HD101" s="23"/>
      <c r="HE101" s="23"/>
      <c r="HF101" s="23">
        <f>T101</f>
        <v>1117</v>
      </c>
      <c r="HG101" s="23"/>
      <c r="HH101" s="23"/>
      <c r="HI101" s="23"/>
      <c r="HJ101" s="23"/>
      <c r="HK101" s="23"/>
      <c r="HL101" s="23">
        <f>T101</f>
        <v>1117</v>
      </c>
      <c r="HM101" s="23"/>
      <c r="HN101" s="23">
        <f>T101</f>
        <v>1117</v>
      </c>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row>
    <row r="102" spans="1:255" x14ac:dyDescent="0.2">
      <c r="A102" s="78"/>
      <c r="B102" s="79"/>
      <c r="C102" s="79" t="s">
        <v>1260</v>
      </c>
      <c r="D102" s="80" t="s">
        <v>1261</v>
      </c>
      <c r="E102" s="81">
        <v>282.02999999999997</v>
      </c>
      <c r="F102" s="82"/>
      <c r="G102" s="83" t="s">
        <v>1274</v>
      </c>
      <c r="H102" s="82" t="e">
        <f>ROUND(Source!AH51,2)</f>
        <v>#REF!</v>
      </c>
      <c r="I102" s="97" t="e">
        <f>Source!U51</f>
        <v>#REF!</v>
      </c>
      <c r="J102" s="85"/>
      <c r="K102" s="86"/>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row>
    <row r="103" spans="1:255" x14ac:dyDescent="0.2">
      <c r="A103" s="100" t="s">
        <v>88</v>
      </c>
      <c r="B103" s="109" t="s">
        <v>89</v>
      </c>
      <c r="C103" s="101" t="s">
        <v>90</v>
      </c>
      <c r="D103" s="102" t="s">
        <v>63</v>
      </c>
      <c r="E103" s="103">
        <f>Source!I53</f>
        <v>2.7000000000000001E-3</v>
      </c>
      <c r="F103" s="104">
        <v>10380</v>
      </c>
      <c r="G103" s="105"/>
      <c r="H103" s="104">
        <f>Source!AC52</f>
        <v>10380</v>
      </c>
      <c r="I103" s="106">
        <f>T103</f>
        <v>28</v>
      </c>
      <c r="J103" s="107" t="s">
        <v>1262</v>
      </c>
      <c r="K103" s="108">
        <f>U103</f>
        <v>516</v>
      </c>
      <c r="L103" s="23"/>
      <c r="M103" s="23"/>
      <c r="N103" s="23"/>
      <c r="O103" s="23"/>
      <c r="P103" s="23"/>
      <c r="Q103" s="23"/>
      <c r="R103" s="23"/>
      <c r="S103" s="23"/>
      <c r="T103" s="23">
        <f>ROUND(Source!AC52*Source!AW52*Source!I52,0)</f>
        <v>28</v>
      </c>
      <c r="U103" s="23">
        <f>Source!P53</f>
        <v>516</v>
      </c>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v>1</v>
      </c>
      <c r="CW103" s="23"/>
      <c r="CX103" s="23"/>
      <c r="CY103" s="23"/>
      <c r="CZ103" s="23"/>
      <c r="DA103" s="23"/>
      <c r="DB103" s="23"/>
      <c r="DC103" s="23"/>
      <c r="DD103" s="23"/>
      <c r="DE103" s="23"/>
      <c r="DF103" s="23"/>
      <c r="DG103" s="23"/>
      <c r="DH103" s="23"/>
      <c r="DI103" s="23"/>
      <c r="DJ103" s="23"/>
      <c r="DK103" s="23">
        <f>T103</f>
        <v>28</v>
      </c>
      <c r="DL103" s="23"/>
      <c r="DM103" s="23">
        <f>Source!P53</f>
        <v>516</v>
      </c>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f>T103</f>
        <v>28</v>
      </c>
      <c r="GK103" s="23"/>
      <c r="GL103" s="23"/>
      <c r="GM103" s="23"/>
      <c r="GN103" s="23">
        <f>T103</f>
        <v>28</v>
      </c>
      <c r="GO103" s="23"/>
      <c r="GP103" s="23">
        <f>T103</f>
        <v>28</v>
      </c>
      <c r="GQ103" s="23">
        <f>T103</f>
        <v>28</v>
      </c>
      <c r="GR103" s="23"/>
      <c r="GS103" s="23">
        <f>T103</f>
        <v>28</v>
      </c>
      <c r="GT103" s="23"/>
      <c r="GU103" s="23"/>
      <c r="GV103" s="23"/>
      <c r="GW103" s="23"/>
      <c r="GX103" s="23"/>
      <c r="GY103" s="23"/>
      <c r="GZ103" s="23"/>
      <c r="HA103" s="23"/>
      <c r="HB103" s="23">
        <f>T103</f>
        <v>28</v>
      </c>
      <c r="HC103" s="23"/>
      <c r="HD103" s="23"/>
      <c r="HE103" s="23"/>
      <c r="HF103" s="23">
        <f>T103</f>
        <v>28</v>
      </c>
      <c r="HG103" s="23"/>
      <c r="HH103" s="23"/>
      <c r="HI103" s="23"/>
      <c r="HJ103" s="23"/>
      <c r="HK103" s="23"/>
      <c r="HL103" s="23">
        <f>T103</f>
        <v>28</v>
      </c>
      <c r="HM103" s="23"/>
      <c r="HN103" s="23">
        <f>T103</f>
        <v>28</v>
      </c>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row>
    <row r="104" spans="1:255" x14ac:dyDescent="0.2">
      <c r="A104" s="64"/>
      <c r="B104" s="111" t="s">
        <v>1263</v>
      </c>
      <c r="C104" s="111" t="s">
        <v>1275</v>
      </c>
      <c r="D104" s="63"/>
      <c r="E104" s="63"/>
      <c r="F104" s="63"/>
      <c r="G104" s="63"/>
      <c r="H104" s="63"/>
      <c r="I104" s="63"/>
      <c r="J104" s="63"/>
      <c r="K104" s="65"/>
    </row>
    <row r="105" spans="1:255" ht="24" x14ac:dyDescent="0.2">
      <c r="A105" s="100" t="s">
        <v>93</v>
      </c>
      <c r="B105" s="109" t="s">
        <v>30</v>
      </c>
      <c r="C105" s="101" t="s">
        <v>31</v>
      </c>
      <c r="D105" s="102" t="s">
        <v>32</v>
      </c>
      <c r="E105" s="103">
        <f>Source!I55</f>
        <v>0.189</v>
      </c>
      <c r="F105" s="104">
        <v>586.71</v>
      </c>
      <c r="G105" s="105"/>
      <c r="H105" s="104">
        <f>Source!AC54</f>
        <v>586.71</v>
      </c>
      <c r="I105" s="106">
        <f>T105</f>
        <v>111</v>
      </c>
      <c r="J105" s="107" t="s">
        <v>1262</v>
      </c>
      <c r="K105" s="108">
        <f>U105</f>
        <v>988</v>
      </c>
      <c r="L105" s="23"/>
      <c r="M105" s="23"/>
      <c r="N105" s="23"/>
      <c r="O105" s="23"/>
      <c r="P105" s="23"/>
      <c r="Q105" s="23"/>
      <c r="R105" s="23"/>
      <c r="S105" s="23"/>
      <c r="T105" s="23">
        <f>ROUND(Source!AC54*Source!AW54*Source!I54,0)</f>
        <v>111</v>
      </c>
      <c r="U105" s="23">
        <f>Source!P55</f>
        <v>988</v>
      </c>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v>1</v>
      </c>
      <c r="CW105" s="23"/>
      <c r="CX105" s="23"/>
      <c r="CY105" s="23"/>
      <c r="CZ105" s="23"/>
      <c r="DA105" s="23"/>
      <c r="DB105" s="23"/>
      <c r="DC105" s="23"/>
      <c r="DD105" s="23"/>
      <c r="DE105" s="23"/>
      <c r="DF105" s="23"/>
      <c r="DG105" s="23"/>
      <c r="DH105" s="23"/>
      <c r="DI105" s="23"/>
      <c r="DJ105" s="23"/>
      <c r="DK105" s="23">
        <f>T105</f>
        <v>111</v>
      </c>
      <c r="DL105" s="23"/>
      <c r="DM105" s="23">
        <f>Source!P55</f>
        <v>988</v>
      </c>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f>T105</f>
        <v>111</v>
      </c>
      <c r="GK105" s="23"/>
      <c r="GL105" s="23"/>
      <c r="GM105" s="23"/>
      <c r="GN105" s="23">
        <f>T105</f>
        <v>111</v>
      </c>
      <c r="GO105" s="23"/>
      <c r="GP105" s="23">
        <f>T105</f>
        <v>111</v>
      </c>
      <c r="GQ105" s="23">
        <f>T105</f>
        <v>111</v>
      </c>
      <c r="GR105" s="23"/>
      <c r="GS105" s="23">
        <f>T105</f>
        <v>111</v>
      </c>
      <c r="GT105" s="23"/>
      <c r="GU105" s="23"/>
      <c r="GV105" s="23"/>
      <c r="GW105" s="23"/>
      <c r="GX105" s="23"/>
      <c r="GY105" s="23"/>
      <c r="GZ105" s="23"/>
      <c r="HA105" s="23"/>
      <c r="HB105" s="23">
        <f>T105</f>
        <v>111</v>
      </c>
      <c r="HC105" s="23"/>
      <c r="HD105" s="23"/>
      <c r="HE105" s="23"/>
      <c r="HF105" s="23">
        <f>T105</f>
        <v>111</v>
      </c>
      <c r="HG105" s="23"/>
      <c r="HH105" s="23"/>
      <c r="HI105" s="23"/>
      <c r="HJ105" s="23"/>
      <c r="HK105" s="23"/>
      <c r="HL105" s="23">
        <f>T105</f>
        <v>111</v>
      </c>
      <c r="HM105" s="23"/>
      <c r="HN105" s="23">
        <f>T105</f>
        <v>111</v>
      </c>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row>
    <row r="106" spans="1:255" x14ac:dyDescent="0.2">
      <c r="A106" s="64"/>
      <c r="B106" s="111" t="s">
        <v>1263</v>
      </c>
      <c r="C106" s="111" t="s">
        <v>1264</v>
      </c>
      <c r="D106" s="63"/>
      <c r="E106" s="63"/>
      <c r="F106" s="63"/>
      <c r="G106" s="63"/>
      <c r="H106" s="63"/>
      <c r="I106" s="63"/>
      <c r="J106" s="63"/>
      <c r="K106" s="65"/>
    </row>
    <row r="107" spans="1:255" ht="24" x14ac:dyDescent="0.2">
      <c r="A107" s="100" t="s">
        <v>94</v>
      </c>
      <c r="B107" s="109" t="s">
        <v>95</v>
      </c>
      <c r="C107" s="101" t="s">
        <v>96</v>
      </c>
      <c r="D107" s="102" t="s">
        <v>43</v>
      </c>
      <c r="E107" s="103">
        <f>Source!I57</f>
        <v>13</v>
      </c>
      <c r="F107" s="104">
        <v>1542.04</v>
      </c>
      <c r="G107" s="105"/>
      <c r="H107" s="104">
        <f>Source!AC56</f>
        <v>1542.04</v>
      </c>
      <c r="I107" s="106">
        <f>T107</f>
        <v>20047</v>
      </c>
      <c r="J107" s="107" t="s">
        <v>1262</v>
      </c>
      <c r="K107" s="108">
        <f>U107</f>
        <v>171296</v>
      </c>
      <c r="L107" s="23"/>
      <c r="M107" s="23"/>
      <c r="N107" s="23"/>
      <c r="O107" s="23"/>
      <c r="P107" s="23"/>
      <c r="Q107" s="23"/>
      <c r="R107" s="23"/>
      <c r="S107" s="23"/>
      <c r="T107" s="23">
        <f>ROUND(Source!AC56*Source!AW56*Source!I56,0)</f>
        <v>20047</v>
      </c>
      <c r="U107" s="23">
        <f>Source!P57</f>
        <v>171296</v>
      </c>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v>1</v>
      </c>
      <c r="CW107" s="23"/>
      <c r="CX107" s="23"/>
      <c r="CY107" s="23"/>
      <c r="CZ107" s="23"/>
      <c r="DA107" s="23"/>
      <c r="DB107" s="23"/>
      <c r="DC107" s="23"/>
      <c r="DD107" s="23"/>
      <c r="DE107" s="23"/>
      <c r="DF107" s="23"/>
      <c r="DG107" s="23"/>
      <c r="DH107" s="23"/>
      <c r="DI107" s="23"/>
      <c r="DJ107" s="23"/>
      <c r="DK107" s="23">
        <f>T107</f>
        <v>20047</v>
      </c>
      <c r="DL107" s="23"/>
      <c r="DM107" s="23">
        <f>Source!P57</f>
        <v>171296</v>
      </c>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f>T107</f>
        <v>20047</v>
      </c>
      <c r="GK107" s="23"/>
      <c r="GL107" s="23"/>
      <c r="GM107" s="23"/>
      <c r="GN107" s="23">
        <f>T107</f>
        <v>20047</v>
      </c>
      <c r="GO107" s="23"/>
      <c r="GP107" s="23">
        <f>T107</f>
        <v>20047</v>
      </c>
      <c r="GQ107" s="23">
        <f>T107</f>
        <v>20047</v>
      </c>
      <c r="GR107" s="23"/>
      <c r="GS107" s="23">
        <f>T107</f>
        <v>20047</v>
      </c>
      <c r="GT107" s="23"/>
      <c r="GU107" s="23"/>
      <c r="GV107" s="23"/>
      <c r="GW107" s="23"/>
      <c r="GX107" s="23"/>
      <c r="GY107" s="23"/>
      <c r="GZ107" s="23"/>
      <c r="HA107" s="23"/>
      <c r="HB107" s="23">
        <f>T107</f>
        <v>20047</v>
      </c>
      <c r="HC107" s="23"/>
      <c r="HD107" s="23"/>
      <c r="HE107" s="23"/>
      <c r="HF107" s="23">
        <f>T107</f>
        <v>20047</v>
      </c>
      <c r="HG107" s="23"/>
      <c r="HH107" s="23"/>
      <c r="HI107" s="23"/>
      <c r="HJ107" s="23"/>
      <c r="HK107" s="23"/>
      <c r="HL107" s="23">
        <f>T107</f>
        <v>20047</v>
      </c>
      <c r="HM107" s="23"/>
      <c r="HN107" s="23">
        <f>T107</f>
        <v>20047</v>
      </c>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row>
    <row r="108" spans="1:255" x14ac:dyDescent="0.2">
      <c r="A108" s="64"/>
      <c r="B108" s="111" t="s">
        <v>1263</v>
      </c>
      <c r="C108" s="111" t="s">
        <v>1276</v>
      </c>
      <c r="D108" s="63"/>
      <c r="E108" s="63"/>
      <c r="F108" s="63"/>
      <c r="G108" s="63"/>
      <c r="H108" s="63"/>
      <c r="I108" s="63"/>
      <c r="J108" s="63"/>
      <c r="K108" s="65"/>
    </row>
    <row r="109" spans="1:255" ht="24" x14ac:dyDescent="0.2">
      <c r="A109" s="100" t="s">
        <v>99</v>
      </c>
      <c r="B109" s="109" t="s">
        <v>100</v>
      </c>
      <c r="C109" s="101" t="s">
        <v>101</v>
      </c>
      <c r="D109" s="102" t="s">
        <v>43</v>
      </c>
      <c r="E109" s="103">
        <f>Source!I59</f>
        <v>13</v>
      </c>
      <c r="F109" s="104">
        <v>1572.7</v>
      </c>
      <c r="G109" s="105"/>
      <c r="H109" s="104">
        <f>Source!AC58</f>
        <v>1572.7</v>
      </c>
      <c r="I109" s="106">
        <f>T109</f>
        <v>20445</v>
      </c>
      <c r="J109" s="107" t="s">
        <v>1262</v>
      </c>
      <c r="K109" s="108">
        <f>U109</f>
        <v>174357</v>
      </c>
      <c r="L109" s="23"/>
      <c r="M109" s="23"/>
      <c r="N109" s="23"/>
      <c r="O109" s="23"/>
      <c r="P109" s="23"/>
      <c r="Q109" s="23"/>
      <c r="R109" s="23"/>
      <c r="S109" s="23"/>
      <c r="T109" s="23">
        <f>ROUND(Source!AC58*Source!AW58*Source!I58,0)</f>
        <v>20445</v>
      </c>
      <c r="U109" s="23">
        <f>Source!P59</f>
        <v>174357</v>
      </c>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v>1</v>
      </c>
      <c r="CW109" s="23"/>
      <c r="CX109" s="23"/>
      <c r="CY109" s="23"/>
      <c r="CZ109" s="23"/>
      <c r="DA109" s="23"/>
      <c r="DB109" s="23"/>
      <c r="DC109" s="23"/>
      <c r="DD109" s="23"/>
      <c r="DE109" s="23"/>
      <c r="DF109" s="23"/>
      <c r="DG109" s="23"/>
      <c r="DH109" s="23"/>
      <c r="DI109" s="23"/>
      <c r="DJ109" s="23"/>
      <c r="DK109" s="23">
        <f>T109</f>
        <v>20445</v>
      </c>
      <c r="DL109" s="23"/>
      <c r="DM109" s="23">
        <f>Source!P59</f>
        <v>174357</v>
      </c>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f>T109</f>
        <v>20445</v>
      </c>
      <c r="GK109" s="23"/>
      <c r="GL109" s="23"/>
      <c r="GM109" s="23"/>
      <c r="GN109" s="23">
        <f>T109</f>
        <v>20445</v>
      </c>
      <c r="GO109" s="23"/>
      <c r="GP109" s="23">
        <f>T109</f>
        <v>20445</v>
      </c>
      <c r="GQ109" s="23">
        <f>T109</f>
        <v>20445</v>
      </c>
      <c r="GR109" s="23"/>
      <c r="GS109" s="23">
        <f>T109</f>
        <v>20445</v>
      </c>
      <c r="GT109" s="23"/>
      <c r="GU109" s="23"/>
      <c r="GV109" s="23"/>
      <c r="GW109" s="23"/>
      <c r="GX109" s="23"/>
      <c r="GY109" s="23"/>
      <c r="GZ109" s="23"/>
      <c r="HA109" s="23"/>
      <c r="HB109" s="23">
        <f>T109</f>
        <v>20445</v>
      </c>
      <c r="HC109" s="23"/>
      <c r="HD109" s="23"/>
      <c r="HE109" s="23"/>
      <c r="HF109" s="23">
        <f>T109</f>
        <v>20445</v>
      </c>
      <c r="HG109" s="23"/>
      <c r="HH109" s="23"/>
      <c r="HI109" s="23"/>
      <c r="HJ109" s="23"/>
      <c r="HK109" s="23"/>
      <c r="HL109" s="23">
        <f>T109</f>
        <v>20445</v>
      </c>
      <c r="HM109" s="23"/>
      <c r="HN109" s="23">
        <f>T109</f>
        <v>20445</v>
      </c>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row>
    <row r="110" spans="1:255" x14ac:dyDescent="0.2">
      <c r="A110" s="64"/>
      <c r="B110" s="111" t="s">
        <v>1263</v>
      </c>
      <c r="C110" s="111" t="s">
        <v>1277</v>
      </c>
      <c r="D110" s="63"/>
      <c r="E110" s="63"/>
      <c r="F110" s="63"/>
      <c r="G110" s="63"/>
      <c r="H110" s="63"/>
      <c r="I110" s="63"/>
      <c r="J110" s="63"/>
      <c r="K110" s="65"/>
    </row>
    <row r="111" spans="1:255" ht="24" x14ac:dyDescent="0.2">
      <c r="A111" s="114" t="s">
        <v>104</v>
      </c>
      <c r="B111" s="115" t="s">
        <v>95</v>
      </c>
      <c r="C111" s="116" t="s">
        <v>105</v>
      </c>
      <c r="D111" s="117" t="s">
        <v>43</v>
      </c>
      <c r="E111" s="118">
        <f>Source!I61</f>
        <v>1</v>
      </c>
      <c r="F111" s="119">
        <v>1542.04</v>
      </c>
      <c r="G111" s="71"/>
      <c r="H111" s="119">
        <f>Source!AC60</f>
        <v>1542.04</v>
      </c>
      <c r="I111" s="120">
        <f>T111</f>
        <v>1542</v>
      </c>
      <c r="J111" s="73" t="s">
        <v>1262</v>
      </c>
      <c r="K111" s="121">
        <f>U111</f>
        <v>13177</v>
      </c>
      <c r="L111" s="23"/>
      <c r="M111" s="23"/>
      <c r="N111" s="23"/>
      <c r="O111" s="23"/>
      <c r="P111" s="23"/>
      <c r="Q111" s="23"/>
      <c r="R111" s="23"/>
      <c r="S111" s="23"/>
      <c r="T111" s="23">
        <f>ROUND(Source!AC60*Source!AW60*Source!I60,0)</f>
        <v>1542</v>
      </c>
      <c r="U111" s="23">
        <f>Source!P61</f>
        <v>13177</v>
      </c>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v>1</v>
      </c>
      <c r="CW111" s="23"/>
      <c r="CX111" s="23"/>
      <c r="CY111" s="23"/>
      <c r="CZ111" s="23"/>
      <c r="DA111" s="23"/>
      <c r="DB111" s="23"/>
      <c r="DC111" s="23"/>
      <c r="DD111" s="23"/>
      <c r="DE111" s="23"/>
      <c r="DF111" s="23"/>
      <c r="DG111" s="23"/>
      <c r="DH111" s="23"/>
      <c r="DI111" s="23"/>
      <c r="DJ111" s="23"/>
      <c r="DK111" s="23">
        <f>T111</f>
        <v>1542</v>
      </c>
      <c r="DL111" s="23"/>
      <c r="DM111" s="23">
        <f>Source!P61</f>
        <v>13177</v>
      </c>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f>T111</f>
        <v>1542</v>
      </c>
      <c r="GK111" s="23"/>
      <c r="GL111" s="23"/>
      <c r="GM111" s="23"/>
      <c r="GN111" s="23">
        <f>T111</f>
        <v>1542</v>
      </c>
      <c r="GO111" s="23"/>
      <c r="GP111" s="23">
        <f>T111</f>
        <v>1542</v>
      </c>
      <c r="GQ111" s="23">
        <f>T111</f>
        <v>1542</v>
      </c>
      <c r="GR111" s="23"/>
      <c r="GS111" s="23">
        <f>T111</f>
        <v>1542</v>
      </c>
      <c r="GT111" s="23"/>
      <c r="GU111" s="23"/>
      <c r="GV111" s="23"/>
      <c r="GW111" s="23"/>
      <c r="GX111" s="23"/>
      <c r="GY111" s="23"/>
      <c r="GZ111" s="23"/>
      <c r="HA111" s="23"/>
      <c r="HB111" s="23">
        <f>T111</f>
        <v>1542</v>
      </c>
      <c r="HC111" s="23"/>
      <c r="HD111" s="23"/>
      <c r="HE111" s="23"/>
      <c r="HF111" s="23">
        <f>T111</f>
        <v>1542</v>
      </c>
      <c r="HG111" s="23"/>
      <c r="HH111" s="23"/>
      <c r="HI111" s="23"/>
      <c r="HJ111" s="23"/>
      <c r="HK111" s="23"/>
      <c r="HL111" s="23">
        <f>T111</f>
        <v>1542</v>
      </c>
      <c r="HM111" s="23"/>
      <c r="HN111" s="23">
        <f>T111</f>
        <v>1542</v>
      </c>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row>
    <row r="112" spans="1:255" x14ac:dyDescent="0.2">
      <c r="A112" s="98"/>
      <c r="B112" s="113" t="s">
        <v>1263</v>
      </c>
      <c r="C112" s="113" t="s">
        <v>1276</v>
      </c>
      <c r="D112" s="33"/>
      <c r="E112" s="33"/>
      <c r="F112" s="33"/>
      <c r="G112" s="33"/>
      <c r="H112" s="33"/>
      <c r="I112" s="33"/>
      <c r="J112" s="33"/>
      <c r="K112" s="99"/>
    </row>
    <row r="113" spans="1:255" ht="13.5" thickBot="1" x14ac:dyDescent="0.25">
      <c r="A113" s="124"/>
      <c r="B113" s="125"/>
      <c r="C113" s="125" t="s">
        <v>1266</v>
      </c>
      <c r="D113" s="125"/>
      <c r="E113" s="125"/>
      <c r="F113" s="125"/>
      <c r="G113" s="125"/>
      <c r="H113" s="373">
        <f>SUM(DK96:DK112)</f>
        <v>42173</v>
      </c>
      <c r="I113" s="374"/>
      <c r="J113" s="373">
        <f>SUM(DM96:DM112)</f>
        <v>360334</v>
      </c>
      <c r="K113" s="375"/>
      <c r="L113" s="112"/>
      <c r="M113" s="112"/>
      <c r="N113" s="11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row>
    <row r="114" spans="1:255" x14ac:dyDescent="0.2">
      <c r="A114" s="123"/>
      <c r="B114" s="122"/>
      <c r="C114" s="122" t="s">
        <v>1267</v>
      </c>
      <c r="D114" s="122"/>
      <c r="E114" s="122"/>
      <c r="F114" s="122"/>
      <c r="G114" s="122"/>
      <c r="H114" s="376">
        <f>R114</f>
        <v>48350</v>
      </c>
      <c r="I114" s="377"/>
      <c r="J114" s="376" t="e">
        <f>S114</f>
        <v>#REF!</v>
      </c>
      <c r="K114" s="378"/>
      <c r="O114" s="23"/>
      <c r="P114" s="23"/>
      <c r="Q114" s="23"/>
      <c r="R114" s="23">
        <f>SUM(T96:T113)</f>
        <v>48350</v>
      </c>
      <c r="S114" s="23" t="e">
        <f>SUM(U96:U113)</f>
        <v>#REF!</v>
      </c>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f>R114</f>
        <v>48350</v>
      </c>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row>
    <row r="115" spans="1:255" x14ac:dyDescent="0.2">
      <c r="A115" s="77"/>
      <c r="B115" s="76"/>
      <c r="C115" s="76"/>
      <c r="D115" s="76"/>
      <c r="E115" s="76"/>
      <c r="F115" s="76"/>
      <c r="G115" s="76"/>
      <c r="H115" s="370"/>
      <c r="I115" s="371"/>
      <c r="J115" s="370"/>
      <c r="K115" s="372"/>
    </row>
    <row r="116" spans="1:255" ht="45" x14ac:dyDescent="0.2">
      <c r="A116" s="126">
        <v>5</v>
      </c>
      <c r="B116" s="133" t="s">
        <v>107</v>
      </c>
      <c r="C116" s="127" t="s">
        <v>1278</v>
      </c>
      <c r="D116" s="128" t="s">
        <v>21</v>
      </c>
      <c r="E116" s="129">
        <v>0.13</v>
      </c>
      <c r="F116" s="130">
        <f>Source!AK63</f>
        <v>6624.95</v>
      </c>
      <c r="G116" s="134" t="s">
        <v>6</v>
      </c>
      <c r="H116" s="130"/>
      <c r="I116" s="131">
        <f>SUM(DQ116:DQ129)</f>
        <v>1840</v>
      </c>
      <c r="J116" s="107" t="s">
        <v>107</v>
      </c>
      <c r="K116" s="132" t="e">
        <f>SUM(DS116:DS129)</f>
        <v>#REF!</v>
      </c>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row>
    <row r="117" spans="1:255" x14ac:dyDescent="0.2">
      <c r="A117" s="66"/>
      <c r="B117" s="67"/>
      <c r="C117" s="67" t="s">
        <v>1253</v>
      </c>
      <c r="D117" s="68"/>
      <c r="E117" s="69"/>
      <c r="F117" s="70">
        <v>1730.05</v>
      </c>
      <c r="G117" s="71" t="s">
        <v>1274</v>
      </c>
      <c r="H117" s="70">
        <f>Source!AF63</f>
        <v>2006.86</v>
      </c>
      <c r="I117" s="72">
        <f>T117</f>
        <v>261</v>
      </c>
      <c r="J117" s="73">
        <v>25.6</v>
      </c>
      <c r="K117" s="74">
        <f>U117</f>
        <v>6679</v>
      </c>
      <c r="O117" s="23"/>
      <c r="P117" s="23"/>
      <c r="Q117" s="23"/>
      <c r="R117" s="23"/>
      <c r="S117" s="23"/>
      <c r="T117" s="23">
        <f>ROUND(Source!AF63*Source!AV63*Source!I63,0)</f>
        <v>261</v>
      </c>
      <c r="U117" s="23">
        <f>Source!S63</f>
        <v>6679</v>
      </c>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v>1</v>
      </c>
      <c r="CW117" s="23"/>
      <c r="CX117" s="23"/>
      <c r="CY117" s="23"/>
      <c r="CZ117" s="23"/>
      <c r="DA117" s="23"/>
      <c r="DB117" s="23"/>
      <c r="DC117" s="23"/>
      <c r="DD117" s="23"/>
      <c r="DE117" s="23"/>
      <c r="DF117" s="23"/>
      <c r="DG117" s="23">
        <f>Source!S63</f>
        <v>6679</v>
      </c>
      <c r="DH117" s="23">
        <v>1008</v>
      </c>
      <c r="DI117" s="23"/>
      <c r="DJ117" s="23"/>
      <c r="DK117" s="23"/>
      <c r="DL117" s="23"/>
      <c r="DM117" s="23"/>
      <c r="DN117" s="23"/>
      <c r="DO117" s="23"/>
      <c r="DP117" s="23"/>
      <c r="DQ117" s="23">
        <f>T117</f>
        <v>261</v>
      </c>
      <c r="DR117" s="23"/>
      <c r="DS117" s="23">
        <f>U117</f>
        <v>6679</v>
      </c>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f>T117</f>
        <v>261</v>
      </c>
      <c r="GK117" s="23">
        <f>T117</f>
        <v>261</v>
      </c>
      <c r="GL117" s="23"/>
      <c r="GM117" s="23"/>
      <c r="GN117" s="23"/>
      <c r="GO117" s="23"/>
      <c r="GP117" s="23"/>
      <c r="GQ117" s="23"/>
      <c r="GR117" s="23"/>
      <c r="GS117" s="23"/>
      <c r="GT117" s="23"/>
      <c r="GU117" s="23"/>
      <c r="GV117" s="23"/>
      <c r="GW117" s="23"/>
      <c r="GX117" s="23"/>
      <c r="GY117" s="23"/>
      <c r="GZ117" s="23"/>
      <c r="HA117" s="23"/>
      <c r="HB117" s="23">
        <f>T117</f>
        <v>261</v>
      </c>
      <c r="HC117" s="23"/>
      <c r="HD117" s="23"/>
      <c r="HE117" s="23"/>
      <c r="HF117" s="23">
        <f>T117</f>
        <v>261</v>
      </c>
      <c r="HG117" s="23"/>
      <c r="HH117" s="23"/>
      <c r="HI117" s="23"/>
      <c r="HJ117" s="23"/>
      <c r="HK117" s="23"/>
      <c r="HL117" s="23">
        <f>T117</f>
        <v>261</v>
      </c>
      <c r="HM117" s="23"/>
      <c r="HN117" s="23">
        <f>T117</f>
        <v>261</v>
      </c>
      <c r="HO117" s="23"/>
      <c r="HP117" s="23"/>
      <c r="HQ117" s="23"/>
      <c r="HR117" s="23"/>
      <c r="HS117" s="23"/>
      <c r="HT117" s="23"/>
      <c r="HU117" s="23"/>
      <c r="HV117" s="23"/>
      <c r="HW117" s="23"/>
      <c r="HX117" s="23">
        <f>T117</f>
        <v>261</v>
      </c>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row>
    <row r="118" spans="1:255" x14ac:dyDescent="0.2">
      <c r="A118" s="78"/>
      <c r="B118" s="79"/>
      <c r="C118" s="79" t="s">
        <v>1255</v>
      </c>
      <c r="D118" s="80"/>
      <c r="E118" s="81"/>
      <c r="F118" s="82">
        <v>4439.07</v>
      </c>
      <c r="G118" s="83" t="s">
        <v>1274</v>
      </c>
      <c r="H118" s="82">
        <f>Source!AD63</f>
        <v>5149.33</v>
      </c>
      <c r="I118" s="84">
        <f>T118</f>
        <v>669</v>
      </c>
      <c r="J118" s="85">
        <v>9.3000000000000007</v>
      </c>
      <c r="K118" s="86">
        <f>U118</f>
        <v>6226</v>
      </c>
      <c r="O118" s="23"/>
      <c r="P118" s="23"/>
      <c r="Q118" s="23"/>
      <c r="R118" s="23"/>
      <c r="S118" s="23"/>
      <c r="T118" s="23">
        <f>ROUND(Source!AD63*Source!AV63*Source!I63,0)</f>
        <v>669</v>
      </c>
      <c r="U118" s="23">
        <f>Source!Q63</f>
        <v>6226</v>
      </c>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v>1</v>
      </c>
      <c r="CW118" s="23"/>
      <c r="CX118" s="23"/>
      <c r="CY118" s="23"/>
      <c r="CZ118" s="23"/>
      <c r="DA118" s="23"/>
      <c r="DB118" s="23"/>
      <c r="DC118" s="23"/>
      <c r="DD118" s="23"/>
      <c r="DE118" s="23"/>
      <c r="DF118" s="23"/>
      <c r="DG118" s="23"/>
      <c r="DH118" s="23"/>
      <c r="DI118" s="23"/>
      <c r="DJ118" s="23"/>
      <c r="DK118" s="23"/>
      <c r="DL118" s="23"/>
      <c r="DM118" s="23"/>
      <c r="DN118" s="23"/>
      <c r="DO118" s="23"/>
      <c r="DP118" s="23"/>
      <c r="DQ118" s="23">
        <f>T118</f>
        <v>669</v>
      </c>
      <c r="DR118" s="23"/>
      <c r="DS118" s="23">
        <f>U118</f>
        <v>6226</v>
      </c>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f>T118</f>
        <v>669</v>
      </c>
      <c r="GK118" s="23"/>
      <c r="GL118" s="23">
        <f>T118</f>
        <v>669</v>
      </c>
      <c r="GM118" s="23"/>
      <c r="GN118" s="23"/>
      <c r="GO118" s="23"/>
      <c r="GP118" s="23"/>
      <c r="GQ118" s="23"/>
      <c r="GR118" s="23"/>
      <c r="GS118" s="23"/>
      <c r="GT118" s="23"/>
      <c r="GU118" s="23"/>
      <c r="GV118" s="23"/>
      <c r="GW118" s="23"/>
      <c r="GX118" s="23"/>
      <c r="GY118" s="23"/>
      <c r="GZ118" s="23"/>
      <c r="HA118" s="23"/>
      <c r="HB118" s="23">
        <f>T118</f>
        <v>669</v>
      </c>
      <c r="HC118" s="23"/>
      <c r="HD118" s="23"/>
      <c r="HE118" s="23"/>
      <c r="HF118" s="23">
        <f>T118</f>
        <v>669</v>
      </c>
      <c r="HG118" s="23"/>
      <c r="HH118" s="23"/>
      <c r="HI118" s="23"/>
      <c r="HJ118" s="23"/>
      <c r="HK118" s="23"/>
      <c r="HL118" s="23">
        <f>T118</f>
        <v>669</v>
      </c>
      <c r="HM118" s="23"/>
      <c r="HN118" s="23">
        <f>T118</f>
        <v>669</v>
      </c>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row>
    <row r="119" spans="1:255" x14ac:dyDescent="0.2">
      <c r="A119" s="78"/>
      <c r="B119" s="79"/>
      <c r="C119" s="79" t="s">
        <v>1256</v>
      </c>
      <c r="D119" s="80"/>
      <c r="E119" s="81"/>
      <c r="F119" s="82">
        <v>638.72</v>
      </c>
      <c r="G119" s="83" t="s">
        <v>1274</v>
      </c>
      <c r="H119" s="82">
        <f>Source!AE63</f>
        <v>740.92</v>
      </c>
      <c r="I119" s="84">
        <f>GM119</f>
        <v>96</v>
      </c>
      <c r="J119" s="85">
        <v>19.8</v>
      </c>
      <c r="K119" s="86">
        <f>Source!R63</f>
        <v>1907</v>
      </c>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f>ROUND(Source!AE63*Source!AV63*Source!I63,0)</f>
        <v>96</v>
      </c>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f>GM119</f>
        <v>96</v>
      </c>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row>
    <row r="120" spans="1:255" x14ac:dyDescent="0.2">
      <c r="A120" s="87"/>
      <c r="B120" s="88"/>
      <c r="C120" s="88" t="s">
        <v>1257</v>
      </c>
      <c r="D120" s="89"/>
      <c r="E120" s="90">
        <v>155</v>
      </c>
      <c r="F120" s="91" t="s">
        <v>1258</v>
      </c>
      <c r="G120" s="92"/>
      <c r="H120" s="93">
        <f>ROUND((Source!AF63*Source!AV63+Source!AE63*Source!AV63)*(Source!FX63)/100,2)</f>
        <v>4259.0600000000004</v>
      </c>
      <c r="I120" s="94">
        <f>T120</f>
        <v>553</v>
      </c>
      <c r="J120" s="96">
        <v>1.47</v>
      </c>
      <c r="K120" s="95" t="e">
        <f>U120</f>
        <v>#REF!</v>
      </c>
      <c r="O120" s="23"/>
      <c r="P120" s="23"/>
      <c r="Q120" s="23"/>
      <c r="R120" s="23"/>
      <c r="S120" s="23"/>
      <c r="T120" s="23">
        <f>ROUND((ROUND(Source!AF63*Source!AV63*Source!I63,0)+ROUND(Source!AE63*Source!AV63*Source!I63,0))*(Source!DN63)/100,0)</f>
        <v>553</v>
      </c>
      <c r="U120" s="23" t="e">
        <f>Source!X63</f>
        <v>#REF!</v>
      </c>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v>1</v>
      </c>
      <c r="CW120" s="23"/>
      <c r="CX120" s="23"/>
      <c r="CY120" s="23"/>
      <c r="CZ120" s="23"/>
      <c r="DA120" s="23"/>
      <c r="DB120" s="23"/>
      <c r="DC120" s="23"/>
      <c r="DD120" s="23"/>
      <c r="DE120" s="23"/>
      <c r="DF120" s="23"/>
      <c r="DG120" s="23"/>
      <c r="DH120" s="23"/>
      <c r="DI120" s="23"/>
      <c r="DJ120" s="23"/>
      <c r="DK120" s="23"/>
      <c r="DL120" s="23"/>
      <c r="DM120" s="23"/>
      <c r="DN120" s="23"/>
      <c r="DO120" s="23"/>
      <c r="DP120" s="23"/>
      <c r="DQ120" s="23">
        <f>T120</f>
        <v>553</v>
      </c>
      <c r="DR120" s="23"/>
      <c r="DS120" s="23" t="e">
        <f>U120</f>
        <v>#REF!</v>
      </c>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f>T120</f>
        <v>553</v>
      </c>
      <c r="GZ120" s="23"/>
      <c r="HA120" s="23"/>
      <c r="HB120" s="23">
        <f>T120</f>
        <v>553</v>
      </c>
      <c r="HC120" s="23"/>
      <c r="HD120" s="23"/>
      <c r="HE120" s="23"/>
      <c r="HF120" s="23">
        <f>T120</f>
        <v>553</v>
      </c>
      <c r="HG120" s="23"/>
      <c r="HH120" s="23"/>
      <c r="HI120" s="23"/>
      <c r="HJ120" s="23"/>
      <c r="HK120" s="23"/>
      <c r="HL120" s="23">
        <f>T120</f>
        <v>553</v>
      </c>
      <c r="HM120" s="23"/>
      <c r="HN120" s="23">
        <f>T120</f>
        <v>553</v>
      </c>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row>
    <row r="121" spans="1:255" x14ac:dyDescent="0.2">
      <c r="A121" s="87"/>
      <c r="B121" s="88"/>
      <c r="C121" s="88" t="s">
        <v>1259</v>
      </c>
      <c r="D121" s="89"/>
      <c r="E121" s="90">
        <v>100</v>
      </c>
      <c r="F121" s="91" t="s">
        <v>1258</v>
      </c>
      <c r="G121" s="92"/>
      <c r="H121" s="93">
        <f>ROUND((Source!AF63*Source!AV63+Source!AE63*Source!AV63)*(Source!FY63)/100,2)</f>
        <v>2747.78</v>
      </c>
      <c r="I121" s="94">
        <f>T121</f>
        <v>357</v>
      </c>
      <c r="J121" s="96">
        <v>0.85</v>
      </c>
      <c r="K121" s="95" t="e">
        <f>U121</f>
        <v>#REF!</v>
      </c>
      <c r="O121" s="23"/>
      <c r="P121" s="23"/>
      <c r="Q121" s="23"/>
      <c r="R121" s="23"/>
      <c r="S121" s="23"/>
      <c r="T121" s="23">
        <f>ROUND((ROUND(Source!AF63*Source!AV63*Source!I63,0)+ROUND(Source!AE63*Source!AV63*Source!I63,0))*(Source!DO63)/100,0)</f>
        <v>357</v>
      </c>
      <c r="U121" s="23" t="e">
        <f>Source!Y63</f>
        <v>#REF!</v>
      </c>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v>1</v>
      </c>
      <c r="CW121" s="23"/>
      <c r="CX121" s="23"/>
      <c r="CY121" s="23"/>
      <c r="CZ121" s="23"/>
      <c r="DA121" s="23"/>
      <c r="DB121" s="23"/>
      <c r="DC121" s="23"/>
      <c r="DD121" s="23"/>
      <c r="DE121" s="23"/>
      <c r="DF121" s="23"/>
      <c r="DG121" s="23"/>
      <c r="DH121" s="23"/>
      <c r="DI121" s="23"/>
      <c r="DJ121" s="23"/>
      <c r="DK121" s="23"/>
      <c r="DL121" s="23"/>
      <c r="DM121" s="23"/>
      <c r="DN121" s="23"/>
      <c r="DO121" s="23"/>
      <c r="DP121" s="23"/>
      <c r="DQ121" s="23">
        <f>T121</f>
        <v>357</v>
      </c>
      <c r="DR121" s="23"/>
      <c r="DS121" s="23" t="e">
        <f>U121</f>
        <v>#REF!</v>
      </c>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f>T121</f>
        <v>357</v>
      </c>
      <c r="HA121" s="23"/>
      <c r="HB121" s="23">
        <f>T121</f>
        <v>357</v>
      </c>
      <c r="HC121" s="23"/>
      <c r="HD121" s="23"/>
      <c r="HE121" s="23"/>
      <c r="HF121" s="23">
        <f>T121</f>
        <v>357</v>
      </c>
      <c r="HG121" s="23"/>
      <c r="HH121" s="23"/>
      <c r="HI121" s="23"/>
      <c r="HJ121" s="23"/>
      <c r="HK121" s="23"/>
      <c r="HL121" s="23">
        <f>T121</f>
        <v>357</v>
      </c>
      <c r="HM121" s="23"/>
      <c r="HN121" s="23">
        <f>T121</f>
        <v>357</v>
      </c>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row>
    <row r="122" spans="1:255" x14ac:dyDescent="0.2">
      <c r="A122" s="78"/>
      <c r="B122" s="79"/>
      <c r="C122" s="79" t="s">
        <v>1260</v>
      </c>
      <c r="D122" s="80" t="s">
        <v>1261</v>
      </c>
      <c r="E122" s="81">
        <v>186.83</v>
      </c>
      <c r="F122" s="82"/>
      <c r="G122" s="83" t="s">
        <v>1274</v>
      </c>
      <c r="H122" s="82" t="e">
        <f>ROUND(Source!AH63,2)</f>
        <v>#REF!</v>
      </c>
      <c r="I122" s="97" t="e">
        <f>Source!U63</f>
        <v>#REF!</v>
      </c>
      <c r="J122" s="85"/>
      <c r="K122" s="86"/>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row>
    <row r="123" spans="1:255" x14ac:dyDescent="0.2">
      <c r="A123" s="100" t="s">
        <v>111</v>
      </c>
      <c r="B123" s="109" t="s">
        <v>89</v>
      </c>
      <c r="C123" s="101" t="s">
        <v>90</v>
      </c>
      <c r="D123" s="102" t="s">
        <v>63</v>
      </c>
      <c r="E123" s="103">
        <f>Source!I65</f>
        <v>1.2999999999999999E-3</v>
      </c>
      <c r="F123" s="104">
        <v>10380</v>
      </c>
      <c r="G123" s="105"/>
      <c r="H123" s="104">
        <f>Source!AC64</f>
        <v>10380</v>
      </c>
      <c r="I123" s="106">
        <f>T123</f>
        <v>13</v>
      </c>
      <c r="J123" s="107" t="s">
        <v>1262</v>
      </c>
      <c r="K123" s="108">
        <f>U123</f>
        <v>248</v>
      </c>
      <c r="L123" s="23"/>
      <c r="M123" s="23"/>
      <c r="N123" s="23"/>
      <c r="O123" s="23"/>
      <c r="P123" s="23"/>
      <c r="Q123" s="23"/>
      <c r="R123" s="23"/>
      <c r="S123" s="23"/>
      <c r="T123" s="23">
        <f>ROUND(Source!AC64*Source!AW64*Source!I64,0)</f>
        <v>13</v>
      </c>
      <c r="U123" s="23">
        <f>Source!P65</f>
        <v>248</v>
      </c>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v>1</v>
      </c>
      <c r="CW123" s="23"/>
      <c r="CX123" s="23"/>
      <c r="CY123" s="23"/>
      <c r="CZ123" s="23"/>
      <c r="DA123" s="23"/>
      <c r="DB123" s="23"/>
      <c r="DC123" s="23"/>
      <c r="DD123" s="23"/>
      <c r="DE123" s="23"/>
      <c r="DF123" s="23"/>
      <c r="DG123" s="23"/>
      <c r="DH123" s="23"/>
      <c r="DI123" s="23"/>
      <c r="DJ123" s="23"/>
      <c r="DK123" s="23">
        <f>T123</f>
        <v>13</v>
      </c>
      <c r="DL123" s="23"/>
      <c r="DM123" s="23">
        <f>Source!P65</f>
        <v>248</v>
      </c>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f>T123</f>
        <v>13</v>
      </c>
      <c r="GK123" s="23"/>
      <c r="GL123" s="23"/>
      <c r="GM123" s="23"/>
      <c r="GN123" s="23">
        <f>T123</f>
        <v>13</v>
      </c>
      <c r="GO123" s="23"/>
      <c r="GP123" s="23">
        <f>T123</f>
        <v>13</v>
      </c>
      <c r="GQ123" s="23">
        <f>T123</f>
        <v>13</v>
      </c>
      <c r="GR123" s="23"/>
      <c r="GS123" s="23">
        <f>T123</f>
        <v>13</v>
      </c>
      <c r="GT123" s="23"/>
      <c r="GU123" s="23"/>
      <c r="GV123" s="23"/>
      <c r="GW123" s="23"/>
      <c r="GX123" s="23"/>
      <c r="GY123" s="23"/>
      <c r="GZ123" s="23"/>
      <c r="HA123" s="23"/>
      <c r="HB123" s="23">
        <f>T123</f>
        <v>13</v>
      </c>
      <c r="HC123" s="23"/>
      <c r="HD123" s="23"/>
      <c r="HE123" s="23"/>
      <c r="HF123" s="23">
        <f>T123</f>
        <v>13</v>
      </c>
      <c r="HG123" s="23"/>
      <c r="HH123" s="23"/>
      <c r="HI123" s="23"/>
      <c r="HJ123" s="23"/>
      <c r="HK123" s="23"/>
      <c r="HL123" s="23">
        <f>T123</f>
        <v>13</v>
      </c>
      <c r="HM123" s="23"/>
      <c r="HN123" s="23">
        <f>T123</f>
        <v>13</v>
      </c>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row>
    <row r="124" spans="1:255" x14ac:dyDescent="0.2">
      <c r="A124" s="64"/>
      <c r="B124" s="111" t="s">
        <v>1263</v>
      </c>
      <c r="C124" s="111" t="s">
        <v>1275</v>
      </c>
      <c r="D124" s="63"/>
      <c r="E124" s="63"/>
      <c r="F124" s="63"/>
      <c r="G124" s="63"/>
      <c r="H124" s="63"/>
      <c r="I124" s="63"/>
      <c r="J124" s="63"/>
      <c r="K124" s="65"/>
    </row>
    <row r="125" spans="1:255" ht="24" x14ac:dyDescent="0.2">
      <c r="A125" s="100" t="s">
        <v>112</v>
      </c>
      <c r="B125" s="109" t="s">
        <v>30</v>
      </c>
      <c r="C125" s="101" t="s">
        <v>31</v>
      </c>
      <c r="D125" s="102" t="s">
        <v>32</v>
      </c>
      <c r="E125" s="103">
        <f>Source!I67</f>
        <v>9.0999999999999998E-2</v>
      </c>
      <c r="F125" s="104">
        <v>586.71</v>
      </c>
      <c r="G125" s="105"/>
      <c r="H125" s="104">
        <f>Source!AC66</f>
        <v>586.71</v>
      </c>
      <c r="I125" s="106">
        <f>T125</f>
        <v>53</v>
      </c>
      <c r="J125" s="107" t="s">
        <v>1262</v>
      </c>
      <c r="K125" s="108">
        <f>U125</f>
        <v>476</v>
      </c>
      <c r="L125" s="23"/>
      <c r="M125" s="23"/>
      <c r="N125" s="23"/>
      <c r="O125" s="23"/>
      <c r="P125" s="23"/>
      <c r="Q125" s="23"/>
      <c r="R125" s="23"/>
      <c r="S125" s="23"/>
      <c r="T125" s="23">
        <f>ROUND(Source!AC66*Source!AW66*Source!I66,0)</f>
        <v>53</v>
      </c>
      <c r="U125" s="23">
        <f>Source!P67</f>
        <v>476</v>
      </c>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v>1</v>
      </c>
      <c r="CW125" s="23"/>
      <c r="CX125" s="23"/>
      <c r="CY125" s="23"/>
      <c r="CZ125" s="23"/>
      <c r="DA125" s="23"/>
      <c r="DB125" s="23"/>
      <c r="DC125" s="23"/>
      <c r="DD125" s="23"/>
      <c r="DE125" s="23"/>
      <c r="DF125" s="23"/>
      <c r="DG125" s="23"/>
      <c r="DH125" s="23"/>
      <c r="DI125" s="23"/>
      <c r="DJ125" s="23"/>
      <c r="DK125" s="23">
        <f>T125</f>
        <v>53</v>
      </c>
      <c r="DL125" s="23"/>
      <c r="DM125" s="23">
        <f>Source!P67</f>
        <v>476</v>
      </c>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f>T125</f>
        <v>53</v>
      </c>
      <c r="GK125" s="23"/>
      <c r="GL125" s="23"/>
      <c r="GM125" s="23"/>
      <c r="GN125" s="23">
        <f>T125</f>
        <v>53</v>
      </c>
      <c r="GO125" s="23"/>
      <c r="GP125" s="23">
        <f>T125</f>
        <v>53</v>
      </c>
      <c r="GQ125" s="23">
        <f>T125</f>
        <v>53</v>
      </c>
      <c r="GR125" s="23"/>
      <c r="GS125" s="23">
        <f>T125</f>
        <v>53</v>
      </c>
      <c r="GT125" s="23"/>
      <c r="GU125" s="23"/>
      <c r="GV125" s="23"/>
      <c r="GW125" s="23"/>
      <c r="GX125" s="23"/>
      <c r="GY125" s="23"/>
      <c r="GZ125" s="23"/>
      <c r="HA125" s="23"/>
      <c r="HB125" s="23">
        <f>T125</f>
        <v>53</v>
      </c>
      <c r="HC125" s="23"/>
      <c r="HD125" s="23"/>
      <c r="HE125" s="23"/>
      <c r="HF125" s="23">
        <f>T125</f>
        <v>53</v>
      </c>
      <c r="HG125" s="23"/>
      <c r="HH125" s="23"/>
      <c r="HI125" s="23"/>
      <c r="HJ125" s="23"/>
      <c r="HK125" s="23"/>
      <c r="HL125" s="23">
        <f>T125</f>
        <v>53</v>
      </c>
      <c r="HM125" s="23"/>
      <c r="HN125" s="23">
        <f>T125</f>
        <v>53</v>
      </c>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row>
    <row r="126" spans="1:255" x14ac:dyDescent="0.2">
      <c r="A126" s="64"/>
      <c r="B126" s="111" t="s">
        <v>1263</v>
      </c>
      <c r="C126" s="111" t="s">
        <v>1264</v>
      </c>
      <c r="D126" s="63"/>
      <c r="E126" s="63"/>
      <c r="F126" s="63"/>
      <c r="G126" s="63"/>
      <c r="H126" s="63"/>
      <c r="I126" s="63"/>
      <c r="J126" s="63"/>
      <c r="K126" s="65"/>
    </row>
    <row r="127" spans="1:255" ht="24" x14ac:dyDescent="0.2">
      <c r="A127" s="114" t="s">
        <v>113</v>
      </c>
      <c r="B127" s="115" t="s">
        <v>114</v>
      </c>
      <c r="C127" s="116" t="s">
        <v>115</v>
      </c>
      <c r="D127" s="117" t="s">
        <v>43</v>
      </c>
      <c r="E127" s="118">
        <f>Source!I69</f>
        <v>13</v>
      </c>
      <c r="F127" s="119">
        <v>497.72</v>
      </c>
      <c r="G127" s="71"/>
      <c r="H127" s="119">
        <f>Source!AC68</f>
        <v>497.72</v>
      </c>
      <c r="I127" s="120">
        <f>T127</f>
        <v>6470</v>
      </c>
      <c r="J127" s="73" t="s">
        <v>1262</v>
      </c>
      <c r="K127" s="121">
        <f>U127</f>
        <v>54482</v>
      </c>
      <c r="L127" s="23"/>
      <c r="M127" s="23"/>
      <c r="N127" s="23"/>
      <c r="O127" s="23"/>
      <c r="P127" s="23"/>
      <c r="Q127" s="23"/>
      <c r="R127" s="23"/>
      <c r="S127" s="23"/>
      <c r="T127" s="23">
        <f>ROUND(Source!AC68*Source!AW68*Source!I68,0)</f>
        <v>6470</v>
      </c>
      <c r="U127" s="23">
        <f>Source!P69</f>
        <v>54482</v>
      </c>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v>1</v>
      </c>
      <c r="CW127" s="23"/>
      <c r="CX127" s="23"/>
      <c r="CY127" s="23"/>
      <c r="CZ127" s="23"/>
      <c r="DA127" s="23"/>
      <c r="DB127" s="23"/>
      <c r="DC127" s="23"/>
      <c r="DD127" s="23"/>
      <c r="DE127" s="23"/>
      <c r="DF127" s="23"/>
      <c r="DG127" s="23"/>
      <c r="DH127" s="23"/>
      <c r="DI127" s="23"/>
      <c r="DJ127" s="23"/>
      <c r="DK127" s="23">
        <f>T127</f>
        <v>6470</v>
      </c>
      <c r="DL127" s="23"/>
      <c r="DM127" s="23">
        <f>Source!P69</f>
        <v>54482</v>
      </c>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f>T127</f>
        <v>6470</v>
      </c>
      <c r="GK127" s="23"/>
      <c r="GL127" s="23"/>
      <c r="GM127" s="23"/>
      <c r="GN127" s="23">
        <f>T127</f>
        <v>6470</v>
      </c>
      <c r="GO127" s="23"/>
      <c r="GP127" s="23">
        <f>T127</f>
        <v>6470</v>
      </c>
      <c r="GQ127" s="23">
        <f>T127</f>
        <v>6470</v>
      </c>
      <c r="GR127" s="23"/>
      <c r="GS127" s="23">
        <f>T127</f>
        <v>6470</v>
      </c>
      <c r="GT127" s="23"/>
      <c r="GU127" s="23"/>
      <c r="GV127" s="23"/>
      <c r="GW127" s="23"/>
      <c r="GX127" s="23"/>
      <c r="GY127" s="23"/>
      <c r="GZ127" s="23"/>
      <c r="HA127" s="23"/>
      <c r="HB127" s="23">
        <f>T127</f>
        <v>6470</v>
      </c>
      <c r="HC127" s="23"/>
      <c r="HD127" s="23"/>
      <c r="HE127" s="23"/>
      <c r="HF127" s="23">
        <f>T127</f>
        <v>6470</v>
      </c>
      <c r="HG127" s="23"/>
      <c r="HH127" s="23"/>
      <c r="HI127" s="23"/>
      <c r="HJ127" s="23"/>
      <c r="HK127" s="23"/>
      <c r="HL127" s="23">
        <f>T127</f>
        <v>6470</v>
      </c>
      <c r="HM127" s="23"/>
      <c r="HN127" s="23">
        <f>T127</f>
        <v>6470</v>
      </c>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row>
    <row r="128" spans="1:255" x14ac:dyDescent="0.2">
      <c r="A128" s="98"/>
      <c r="B128" s="113" t="s">
        <v>1263</v>
      </c>
      <c r="C128" s="113" t="s">
        <v>1279</v>
      </c>
      <c r="D128" s="33"/>
      <c r="E128" s="33"/>
      <c r="F128" s="33"/>
      <c r="G128" s="33"/>
      <c r="H128" s="33"/>
      <c r="I128" s="33"/>
      <c r="J128" s="33"/>
      <c r="K128" s="99"/>
    </row>
    <row r="129" spans="1:255" ht="13.5" thickBot="1" x14ac:dyDescent="0.25">
      <c r="A129" s="124"/>
      <c r="B129" s="125"/>
      <c r="C129" s="125" t="s">
        <v>1266</v>
      </c>
      <c r="D129" s="125"/>
      <c r="E129" s="125"/>
      <c r="F129" s="125"/>
      <c r="G129" s="125"/>
      <c r="H129" s="373">
        <f>SUM(DK116:DK128)</f>
        <v>6536</v>
      </c>
      <c r="I129" s="374"/>
      <c r="J129" s="373">
        <f>SUM(DM116:DM128)</f>
        <v>55206</v>
      </c>
      <c r="K129" s="375"/>
      <c r="L129" s="112"/>
      <c r="M129" s="112"/>
      <c r="N129" s="112"/>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row>
    <row r="130" spans="1:255" x14ac:dyDescent="0.2">
      <c r="A130" s="123"/>
      <c r="B130" s="122"/>
      <c r="C130" s="122" t="s">
        <v>1267</v>
      </c>
      <c r="D130" s="122"/>
      <c r="E130" s="122"/>
      <c r="F130" s="122"/>
      <c r="G130" s="122"/>
      <c r="H130" s="376">
        <f>R130</f>
        <v>8376</v>
      </c>
      <c r="I130" s="377"/>
      <c r="J130" s="376" t="e">
        <f>S130</f>
        <v>#REF!</v>
      </c>
      <c r="K130" s="378"/>
      <c r="O130" s="23"/>
      <c r="P130" s="23"/>
      <c r="Q130" s="23"/>
      <c r="R130" s="23">
        <f>SUM(T116:T129)</f>
        <v>8376</v>
      </c>
      <c r="S130" s="23" t="e">
        <f>SUM(U116:U129)</f>
        <v>#REF!</v>
      </c>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f>R130</f>
        <v>8376</v>
      </c>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row>
    <row r="131" spans="1:255" x14ac:dyDescent="0.2">
      <c r="A131" s="77"/>
      <c r="B131" s="76"/>
      <c r="C131" s="76"/>
      <c r="D131" s="76"/>
      <c r="E131" s="76"/>
      <c r="F131" s="76"/>
      <c r="G131" s="76"/>
      <c r="H131" s="370"/>
      <c r="I131" s="371"/>
      <c r="J131" s="370"/>
      <c r="K131" s="372"/>
    </row>
    <row r="132" spans="1:255" ht="45" x14ac:dyDescent="0.2">
      <c r="A132" s="126">
        <v>6</v>
      </c>
      <c r="B132" s="133" t="s">
        <v>119</v>
      </c>
      <c r="C132" s="127" t="s">
        <v>1280</v>
      </c>
      <c r="D132" s="128" t="s">
        <v>21</v>
      </c>
      <c r="E132" s="129">
        <v>0.27</v>
      </c>
      <c r="F132" s="130">
        <f>Source!AK71</f>
        <v>8784.4299999999985</v>
      </c>
      <c r="G132" s="134" t="s">
        <v>6</v>
      </c>
      <c r="H132" s="130"/>
      <c r="I132" s="131">
        <f>SUM(DQ132:DQ143)</f>
        <v>5791</v>
      </c>
      <c r="J132" s="107" t="s">
        <v>119</v>
      </c>
      <c r="K132" s="132" t="e">
        <f>SUM(DS132:DS143)</f>
        <v>#REF!</v>
      </c>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row>
    <row r="133" spans="1:255" x14ac:dyDescent="0.2">
      <c r="A133" s="66"/>
      <c r="B133" s="67"/>
      <c r="C133" s="67" t="s">
        <v>1253</v>
      </c>
      <c r="D133" s="68"/>
      <c r="E133" s="69"/>
      <c r="F133" s="70">
        <v>2395.4699999999998</v>
      </c>
      <c r="G133" s="71" t="s">
        <v>1274</v>
      </c>
      <c r="H133" s="70">
        <f>Source!AF71</f>
        <v>2778.75</v>
      </c>
      <c r="I133" s="72">
        <f>T133</f>
        <v>750</v>
      </c>
      <c r="J133" s="73">
        <v>25.6</v>
      </c>
      <c r="K133" s="74">
        <f>U133</f>
        <v>19207</v>
      </c>
      <c r="O133" s="23"/>
      <c r="P133" s="23"/>
      <c r="Q133" s="23"/>
      <c r="R133" s="23"/>
      <c r="S133" s="23"/>
      <c r="T133" s="23">
        <f>ROUND(Source!AF71*Source!AV71*Source!I71,0)</f>
        <v>750</v>
      </c>
      <c r="U133" s="23">
        <f>Source!S71</f>
        <v>19207</v>
      </c>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v>1</v>
      </c>
      <c r="CW133" s="23"/>
      <c r="CX133" s="23"/>
      <c r="CY133" s="23"/>
      <c r="CZ133" s="23"/>
      <c r="DA133" s="23"/>
      <c r="DB133" s="23"/>
      <c r="DC133" s="23"/>
      <c r="DD133" s="23"/>
      <c r="DE133" s="23"/>
      <c r="DF133" s="23"/>
      <c r="DG133" s="23">
        <f>Source!S71</f>
        <v>19207</v>
      </c>
      <c r="DH133" s="23">
        <v>1008</v>
      </c>
      <c r="DI133" s="23"/>
      <c r="DJ133" s="23"/>
      <c r="DK133" s="23"/>
      <c r="DL133" s="23"/>
      <c r="DM133" s="23"/>
      <c r="DN133" s="23"/>
      <c r="DO133" s="23"/>
      <c r="DP133" s="23"/>
      <c r="DQ133" s="23">
        <f>T133</f>
        <v>750</v>
      </c>
      <c r="DR133" s="23"/>
      <c r="DS133" s="23">
        <f>U133</f>
        <v>19207</v>
      </c>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f>T133</f>
        <v>750</v>
      </c>
      <c r="GK133" s="23">
        <f>T133</f>
        <v>750</v>
      </c>
      <c r="GL133" s="23"/>
      <c r="GM133" s="23"/>
      <c r="GN133" s="23"/>
      <c r="GO133" s="23"/>
      <c r="GP133" s="23"/>
      <c r="GQ133" s="23"/>
      <c r="GR133" s="23"/>
      <c r="GS133" s="23"/>
      <c r="GT133" s="23"/>
      <c r="GU133" s="23"/>
      <c r="GV133" s="23"/>
      <c r="GW133" s="23"/>
      <c r="GX133" s="23"/>
      <c r="GY133" s="23"/>
      <c r="GZ133" s="23"/>
      <c r="HA133" s="23"/>
      <c r="HB133" s="23">
        <f>T133</f>
        <v>750</v>
      </c>
      <c r="HC133" s="23"/>
      <c r="HD133" s="23"/>
      <c r="HE133" s="23"/>
      <c r="HF133" s="23">
        <f>T133</f>
        <v>750</v>
      </c>
      <c r="HG133" s="23"/>
      <c r="HH133" s="23"/>
      <c r="HI133" s="23"/>
      <c r="HJ133" s="23"/>
      <c r="HK133" s="23"/>
      <c r="HL133" s="23">
        <f>T133</f>
        <v>750</v>
      </c>
      <c r="HM133" s="23"/>
      <c r="HN133" s="23">
        <f>T133</f>
        <v>750</v>
      </c>
      <c r="HO133" s="23"/>
      <c r="HP133" s="23"/>
      <c r="HQ133" s="23"/>
      <c r="HR133" s="23"/>
      <c r="HS133" s="23"/>
      <c r="HT133" s="23"/>
      <c r="HU133" s="23"/>
      <c r="HV133" s="23"/>
      <c r="HW133" s="23"/>
      <c r="HX133" s="23">
        <f>T133</f>
        <v>750</v>
      </c>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row>
    <row r="134" spans="1:255" x14ac:dyDescent="0.2">
      <c r="A134" s="78"/>
      <c r="B134" s="79"/>
      <c r="C134" s="79" t="s">
        <v>1255</v>
      </c>
      <c r="D134" s="80"/>
      <c r="E134" s="81"/>
      <c r="F134" s="82">
        <v>6110.23</v>
      </c>
      <c r="G134" s="83" t="s">
        <v>1274</v>
      </c>
      <c r="H134" s="82">
        <f>Source!AD71</f>
        <v>8923.7099999999991</v>
      </c>
      <c r="I134" s="84">
        <f>T134</f>
        <v>2409</v>
      </c>
      <c r="J134" s="85">
        <v>9.3000000000000007</v>
      </c>
      <c r="K134" s="86">
        <f>U134</f>
        <v>22407</v>
      </c>
      <c r="O134" s="23"/>
      <c r="P134" s="23"/>
      <c r="Q134" s="23"/>
      <c r="R134" s="23"/>
      <c r="S134" s="23"/>
      <c r="T134" s="23">
        <f>ROUND(Source!AD71*Source!AV71*Source!I71,0)</f>
        <v>2409</v>
      </c>
      <c r="U134" s="23">
        <f>Source!Q71</f>
        <v>22407</v>
      </c>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v>1</v>
      </c>
      <c r="CW134" s="23"/>
      <c r="CX134" s="23"/>
      <c r="CY134" s="23"/>
      <c r="CZ134" s="23"/>
      <c r="DA134" s="23"/>
      <c r="DB134" s="23"/>
      <c r="DC134" s="23"/>
      <c r="DD134" s="23"/>
      <c r="DE134" s="23"/>
      <c r="DF134" s="23"/>
      <c r="DG134" s="23"/>
      <c r="DH134" s="23"/>
      <c r="DI134" s="23"/>
      <c r="DJ134" s="23"/>
      <c r="DK134" s="23"/>
      <c r="DL134" s="23"/>
      <c r="DM134" s="23"/>
      <c r="DN134" s="23"/>
      <c r="DO134" s="23"/>
      <c r="DP134" s="23"/>
      <c r="DQ134" s="23">
        <f>T134</f>
        <v>2409</v>
      </c>
      <c r="DR134" s="23"/>
      <c r="DS134" s="23">
        <f>U134</f>
        <v>22407</v>
      </c>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f>T134</f>
        <v>2409</v>
      </c>
      <c r="GK134" s="23"/>
      <c r="GL134" s="23">
        <f>T134</f>
        <v>2409</v>
      </c>
      <c r="GM134" s="23"/>
      <c r="GN134" s="23"/>
      <c r="GO134" s="23"/>
      <c r="GP134" s="23"/>
      <c r="GQ134" s="23"/>
      <c r="GR134" s="23"/>
      <c r="GS134" s="23"/>
      <c r="GT134" s="23"/>
      <c r="GU134" s="23"/>
      <c r="GV134" s="23"/>
      <c r="GW134" s="23"/>
      <c r="GX134" s="23"/>
      <c r="GY134" s="23"/>
      <c r="GZ134" s="23"/>
      <c r="HA134" s="23"/>
      <c r="HB134" s="23">
        <f>T134</f>
        <v>2409</v>
      </c>
      <c r="HC134" s="23"/>
      <c r="HD134" s="23"/>
      <c r="HE134" s="23"/>
      <c r="HF134" s="23">
        <f>T134</f>
        <v>2409</v>
      </c>
      <c r="HG134" s="23"/>
      <c r="HH134" s="23"/>
      <c r="HI134" s="23"/>
      <c r="HJ134" s="23"/>
      <c r="HK134" s="23"/>
      <c r="HL134" s="23">
        <f>T134</f>
        <v>2409</v>
      </c>
      <c r="HM134" s="23"/>
      <c r="HN134" s="23">
        <f>T134</f>
        <v>2409</v>
      </c>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row>
    <row r="135" spans="1:255" x14ac:dyDescent="0.2">
      <c r="A135" s="78"/>
      <c r="B135" s="79"/>
      <c r="C135" s="79" t="s">
        <v>1256</v>
      </c>
      <c r="D135" s="80"/>
      <c r="E135" s="81"/>
      <c r="F135" s="82">
        <v>899.35</v>
      </c>
      <c r="G135" s="83" t="s">
        <v>1274</v>
      </c>
      <c r="H135" s="82">
        <f>Source!AE71</f>
        <v>1043.25</v>
      </c>
      <c r="I135" s="84">
        <f>GM135</f>
        <v>282</v>
      </c>
      <c r="J135" s="85">
        <v>19.8</v>
      </c>
      <c r="K135" s="86">
        <f>Source!R71</f>
        <v>5577</v>
      </c>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f>ROUND(Source!AE71*Source!AV71*Source!I71,0)</f>
        <v>282</v>
      </c>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f>GM135</f>
        <v>282</v>
      </c>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row>
    <row r="136" spans="1:255" x14ac:dyDescent="0.2">
      <c r="A136" s="87"/>
      <c r="B136" s="88"/>
      <c r="C136" s="88" t="s">
        <v>1257</v>
      </c>
      <c r="D136" s="89"/>
      <c r="E136" s="90">
        <v>155</v>
      </c>
      <c r="F136" s="91" t="s">
        <v>1258</v>
      </c>
      <c r="G136" s="92"/>
      <c r="H136" s="93">
        <f>ROUND((Source!AF71*Source!AV71+Source!AE71*Source!AV71)*(Source!FX71)/100,2)</f>
        <v>5924.1</v>
      </c>
      <c r="I136" s="94">
        <f>T136</f>
        <v>1600</v>
      </c>
      <c r="J136" s="96">
        <v>1.47</v>
      </c>
      <c r="K136" s="95" t="e">
        <f>U136</f>
        <v>#REF!</v>
      </c>
      <c r="O136" s="23"/>
      <c r="P136" s="23"/>
      <c r="Q136" s="23"/>
      <c r="R136" s="23"/>
      <c r="S136" s="23"/>
      <c r="T136" s="23">
        <f>ROUND((ROUND(Source!AF71*Source!AV71*Source!I71,0)+ROUND(Source!AE71*Source!AV71*Source!I71,0))*(Source!DN71)/100,0)</f>
        <v>1600</v>
      </c>
      <c r="U136" s="23" t="e">
        <f>Source!X71</f>
        <v>#REF!</v>
      </c>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v>1</v>
      </c>
      <c r="CW136" s="23"/>
      <c r="CX136" s="23"/>
      <c r="CY136" s="23"/>
      <c r="CZ136" s="23"/>
      <c r="DA136" s="23"/>
      <c r="DB136" s="23"/>
      <c r="DC136" s="23"/>
      <c r="DD136" s="23"/>
      <c r="DE136" s="23"/>
      <c r="DF136" s="23"/>
      <c r="DG136" s="23"/>
      <c r="DH136" s="23"/>
      <c r="DI136" s="23"/>
      <c r="DJ136" s="23"/>
      <c r="DK136" s="23"/>
      <c r="DL136" s="23"/>
      <c r="DM136" s="23"/>
      <c r="DN136" s="23"/>
      <c r="DO136" s="23"/>
      <c r="DP136" s="23"/>
      <c r="DQ136" s="23">
        <f>T136</f>
        <v>1600</v>
      </c>
      <c r="DR136" s="23"/>
      <c r="DS136" s="23" t="e">
        <f>U136</f>
        <v>#REF!</v>
      </c>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f>T136</f>
        <v>1600</v>
      </c>
      <c r="GZ136" s="23"/>
      <c r="HA136" s="23"/>
      <c r="HB136" s="23">
        <f>T136</f>
        <v>1600</v>
      </c>
      <c r="HC136" s="23"/>
      <c r="HD136" s="23"/>
      <c r="HE136" s="23"/>
      <c r="HF136" s="23">
        <f>T136</f>
        <v>1600</v>
      </c>
      <c r="HG136" s="23"/>
      <c r="HH136" s="23"/>
      <c r="HI136" s="23"/>
      <c r="HJ136" s="23"/>
      <c r="HK136" s="23"/>
      <c r="HL136" s="23">
        <f>T136</f>
        <v>1600</v>
      </c>
      <c r="HM136" s="23"/>
      <c r="HN136" s="23">
        <f>T136</f>
        <v>1600</v>
      </c>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row>
    <row r="137" spans="1:255" x14ac:dyDescent="0.2">
      <c r="A137" s="87"/>
      <c r="B137" s="88"/>
      <c r="C137" s="88" t="s">
        <v>1259</v>
      </c>
      <c r="D137" s="89"/>
      <c r="E137" s="90">
        <v>100</v>
      </c>
      <c r="F137" s="91" t="s">
        <v>1258</v>
      </c>
      <c r="G137" s="92"/>
      <c r="H137" s="93">
        <f>ROUND((Source!AF71*Source!AV71+Source!AE71*Source!AV71)*(Source!FY71)/100,2)</f>
        <v>3822</v>
      </c>
      <c r="I137" s="94">
        <f>T137</f>
        <v>1032</v>
      </c>
      <c r="J137" s="96">
        <v>0.85</v>
      </c>
      <c r="K137" s="95" t="e">
        <f>U137</f>
        <v>#REF!</v>
      </c>
      <c r="O137" s="23"/>
      <c r="P137" s="23"/>
      <c r="Q137" s="23"/>
      <c r="R137" s="23"/>
      <c r="S137" s="23"/>
      <c r="T137" s="23">
        <f>ROUND((ROUND(Source!AF71*Source!AV71*Source!I71,0)+ROUND(Source!AE71*Source!AV71*Source!I71,0))*(Source!DO71)/100,0)</f>
        <v>1032</v>
      </c>
      <c r="U137" s="23" t="e">
        <f>Source!Y71</f>
        <v>#REF!</v>
      </c>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v>1</v>
      </c>
      <c r="CW137" s="23"/>
      <c r="CX137" s="23"/>
      <c r="CY137" s="23"/>
      <c r="CZ137" s="23"/>
      <c r="DA137" s="23"/>
      <c r="DB137" s="23"/>
      <c r="DC137" s="23"/>
      <c r="DD137" s="23"/>
      <c r="DE137" s="23"/>
      <c r="DF137" s="23"/>
      <c r="DG137" s="23"/>
      <c r="DH137" s="23"/>
      <c r="DI137" s="23"/>
      <c r="DJ137" s="23"/>
      <c r="DK137" s="23"/>
      <c r="DL137" s="23"/>
      <c r="DM137" s="23"/>
      <c r="DN137" s="23"/>
      <c r="DO137" s="23"/>
      <c r="DP137" s="23"/>
      <c r="DQ137" s="23">
        <f>T137</f>
        <v>1032</v>
      </c>
      <c r="DR137" s="23"/>
      <c r="DS137" s="23" t="e">
        <f>U137</f>
        <v>#REF!</v>
      </c>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f>T137</f>
        <v>1032</v>
      </c>
      <c r="HA137" s="23"/>
      <c r="HB137" s="23">
        <f>T137</f>
        <v>1032</v>
      </c>
      <c r="HC137" s="23"/>
      <c r="HD137" s="23"/>
      <c r="HE137" s="23"/>
      <c r="HF137" s="23">
        <f>T137</f>
        <v>1032</v>
      </c>
      <c r="HG137" s="23"/>
      <c r="HH137" s="23"/>
      <c r="HI137" s="23"/>
      <c r="HJ137" s="23"/>
      <c r="HK137" s="23"/>
      <c r="HL137" s="23">
        <f>T137</f>
        <v>1032</v>
      </c>
      <c r="HM137" s="23"/>
      <c r="HN137" s="23">
        <f>T137</f>
        <v>1032</v>
      </c>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row>
    <row r="138" spans="1:255" x14ac:dyDescent="0.2">
      <c r="A138" s="78"/>
      <c r="B138" s="79"/>
      <c r="C138" s="79" t="s">
        <v>1260</v>
      </c>
      <c r="D138" s="80" t="s">
        <v>1261</v>
      </c>
      <c r="E138" s="81">
        <v>261.8</v>
      </c>
      <c r="F138" s="82"/>
      <c r="G138" s="83" t="s">
        <v>1274</v>
      </c>
      <c r="H138" s="82" t="e">
        <f>ROUND(Source!AH71,2)</f>
        <v>#REF!</v>
      </c>
      <c r="I138" s="97" t="e">
        <f>Source!U71</f>
        <v>#REF!</v>
      </c>
      <c r="J138" s="85"/>
      <c r="K138" s="86"/>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row>
    <row r="139" spans="1:255" ht="24" x14ac:dyDescent="0.2">
      <c r="A139" s="100" t="s">
        <v>122</v>
      </c>
      <c r="B139" s="109" t="s">
        <v>30</v>
      </c>
      <c r="C139" s="101" t="s">
        <v>31</v>
      </c>
      <c r="D139" s="102" t="s">
        <v>32</v>
      </c>
      <c r="E139" s="103">
        <f>Source!I73</f>
        <v>0.16470000000000001</v>
      </c>
      <c r="F139" s="104">
        <v>586.71</v>
      </c>
      <c r="G139" s="105"/>
      <c r="H139" s="104">
        <f>Source!AC72</f>
        <v>586.71</v>
      </c>
      <c r="I139" s="106">
        <f>T139</f>
        <v>97</v>
      </c>
      <c r="J139" s="107" t="s">
        <v>1262</v>
      </c>
      <c r="K139" s="108">
        <f>U139</f>
        <v>861</v>
      </c>
      <c r="L139" s="23"/>
      <c r="M139" s="23"/>
      <c r="N139" s="23"/>
      <c r="O139" s="23"/>
      <c r="P139" s="23"/>
      <c r="Q139" s="23"/>
      <c r="R139" s="23"/>
      <c r="S139" s="23"/>
      <c r="T139" s="23">
        <f>ROUND(Source!AC72*Source!AW72*Source!I72,0)</f>
        <v>97</v>
      </c>
      <c r="U139" s="23">
        <f>Source!P73</f>
        <v>861</v>
      </c>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v>1</v>
      </c>
      <c r="CW139" s="23"/>
      <c r="CX139" s="23"/>
      <c r="CY139" s="23"/>
      <c r="CZ139" s="23"/>
      <c r="DA139" s="23"/>
      <c r="DB139" s="23"/>
      <c r="DC139" s="23"/>
      <c r="DD139" s="23"/>
      <c r="DE139" s="23"/>
      <c r="DF139" s="23"/>
      <c r="DG139" s="23"/>
      <c r="DH139" s="23"/>
      <c r="DI139" s="23"/>
      <c r="DJ139" s="23"/>
      <c r="DK139" s="23">
        <f>T139</f>
        <v>97</v>
      </c>
      <c r="DL139" s="23"/>
      <c r="DM139" s="23">
        <f>Source!P73</f>
        <v>861</v>
      </c>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f>T139</f>
        <v>97</v>
      </c>
      <c r="GK139" s="23"/>
      <c r="GL139" s="23"/>
      <c r="GM139" s="23"/>
      <c r="GN139" s="23">
        <f>T139</f>
        <v>97</v>
      </c>
      <c r="GO139" s="23"/>
      <c r="GP139" s="23">
        <f>T139</f>
        <v>97</v>
      </c>
      <c r="GQ139" s="23">
        <f>T139</f>
        <v>97</v>
      </c>
      <c r="GR139" s="23"/>
      <c r="GS139" s="23">
        <f>T139</f>
        <v>97</v>
      </c>
      <c r="GT139" s="23"/>
      <c r="GU139" s="23"/>
      <c r="GV139" s="23"/>
      <c r="GW139" s="23"/>
      <c r="GX139" s="23"/>
      <c r="GY139" s="23"/>
      <c r="GZ139" s="23"/>
      <c r="HA139" s="23"/>
      <c r="HB139" s="23">
        <f>T139</f>
        <v>97</v>
      </c>
      <c r="HC139" s="23"/>
      <c r="HD139" s="23"/>
      <c r="HE139" s="23"/>
      <c r="HF139" s="23">
        <f>T139</f>
        <v>97</v>
      </c>
      <c r="HG139" s="23"/>
      <c r="HH139" s="23"/>
      <c r="HI139" s="23"/>
      <c r="HJ139" s="23"/>
      <c r="HK139" s="23"/>
      <c r="HL139" s="23">
        <f>T139</f>
        <v>97</v>
      </c>
      <c r="HM139" s="23"/>
      <c r="HN139" s="23">
        <f>T139</f>
        <v>97</v>
      </c>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row>
    <row r="140" spans="1:255" x14ac:dyDescent="0.2">
      <c r="A140" s="64"/>
      <c r="B140" s="111" t="s">
        <v>1263</v>
      </c>
      <c r="C140" s="111" t="s">
        <v>1264</v>
      </c>
      <c r="D140" s="63"/>
      <c r="E140" s="63"/>
      <c r="F140" s="63"/>
      <c r="G140" s="63"/>
      <c r="H140" s="63"/>
      <c r="I140" s="63"/>
      <c r="J140" s="63"/>
      <c r="K140" s="65"/>
    </row>
    <row r="141" spans="1:255" ht="24" x14ac:dyDescent="0.2">
      <c r="A141" s="114" t="s">
        <v>123</v>
      </c>
      <c r="B141" s="115" t="s">
        <v>124</v>
      </c>
      <c r="C141" s="116" t="s">
        <v>125</v>
      </c>
      <c r="D141" s="117" t="s">
        <v>43</v>
      </c>
      <c r="E141" s="118">
        <f>Source!I75</f>
        <v>27</v>
      </c>
      <c r="F141" s="119">
        <v>1514.04</v>
      </c>
      <c r="G141" s="71"/>
      <c r="H141" s="119">
        <f>Source!AC74</f>
        <v>1514.04</v>
      </c>
      <c r="I141" s="120">
        <f>T141</f>
        <v>40879</v>
      </c>
      <c r="J141" s="73" t="s">
        <v>1262</v>
      </c>
      <c r="K141" s="121">
        <f>U141</f>
        <v>308158</v>
      </c>
      <c r="L141" s="23"/>
      <c r="M141" s="23"/>
      <c r="N141" s="23"/>
      <c r="O141" s="23"/>
      <c r="P141" s="23"/>
      <c r="Q141" s="23"/>
      <c r="R141" s="23"/>
      <c r="S141" s="23"/>
      <c r="T141" s="23">
        <f>ROUND(Source!AC74*Source!AW74*Source!I74,0)</f>
        <v>40879</v>
      </c>
      <c r="U141" s="23">
        <f>Source!P75</f>
        <v>308158</v>
      </c>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v>1</v>
      </c>
      <c r="CW141" s="23"/>
      <c r="CX141" s="23"/>
      <c r="CY141" s="23"/>
      <c r="CZ141" s="23"/>
      <c r="DA141" s="23"/>
      <c r="DB141" s="23"/>
      <c r="DC141" s="23"/>
      <c r="DD141" s="23"/>
      <c r="DE141" s="23"/>
      <c r="DF141" s="23"/>
      <c r="DG141" s="23"/>
      <c r="DH141" s="23"/>
      <c r="DI141" s="23"/>
      <c r="DJ141" s="23"/>
      <c r="DK141" s="23">
        <f>T141</f>
        <v>40879</v>
      </c>
      <c r="DL141" s="23"/>
      <c r="DM141" s="23">
        <f>Source!P75</f>
        <v>308158</v>
      </c>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f>T141</f>
        <v>40879</v>
      </c>
      <c r="GK141" s="23"/>
      <c r="GL141" s="23"/>
      <c r="GM141" s="23"/>
      <c r="GN141" s="23">
        <f>T141</f>
        <v>40879</v>
      </c>
      <c r="GO141" s="23"/>
      <c r="GP141" s="23">
        <f>T141</f>
        <v>40879</v>
      </c>
      <c r="GQ141" s="23">
        <f>T141</f>
        <v>40879</v>
      </c>
      <c r="GR141" s="23"/>
      <c r="GS141" s="23">
        <f>T141</f>
        <v>40879</v>
      </c>
      <c r="GT141" s="23"/>
      <c r="GU141" s="23"/>
      <c r="GV141" s="23"/>
      <c r="GW141" s="23"/>
      <c r="GX141" s="23"/>
      <c r="GY141" s="23"/>
      <c r="GZ141" s="23"/>
      <c r="HA141" s="23"/>
      <c r="HB141" s="23">
        <f>T141</f>
        <v>40879</v>
      </c>
      <c r="HC141" s="23"/>
      <c r="HD141" s="23"/>
      <c r="HE141" s="23"/>
      <c r="HF141" s="23">
        <f>T141</f>
        <v>40879</v>
      </c>
      <c r="HG141" s="23"/>
      <c r="HH141" s="23"/>
      <c r="HI141" s="23"/>
      <c r="HJ141" s="23"/>
      <c r="HK141" s="23"/>
      <c r="HL141" s="23">
        <f>T141</f>
        <v>40879</v>
      </c>
      <c r="HM141" s="23"/>
      <c r="HN141" s="23">
        <f>T141</f>
        <v>40879</v>
      </c>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row>
    <row r="142" spans="1:255" x14ac:dyDescent="0.2">
      <c r="A142" s="98"/>
      <c r="B142" s="113" t="s">
        <v>1263</v>
      </c>
      <c r="C142" s="113" t="s">
        <v>1281</v>
      </c>
      <c r="D142" s="33"/>
      <c r="E142" s="33"/>
      <c r="F142" s="33"/>
      <c r="G142" s="33"/>
      <c r="H142" s="33"/>
      <c r="I142" s="33"/>
      <c r="J142" s="33"/>
      <c r="K142" s="99"/>
    </row>
    <row r="143" spans="1:255" ht="13.5" thickBot="1" x14ac:dyDescent="0.25">
      <c r="A143" s="124"/>
      <c r="B143" s="125"/>
      <c r="C143" s="125" t="s">
        <v>1266</v>
      </c>
      <c r="D143" s="125"/>
      <c r="E143" s="125"/>
      <c r="F143" s="125"/>
      <c r="G143" s="125"/>
      <c r="H143" s="373">
        <f>SUM(DK132:DK142)</f>
        <v>40976</v>
      </c>
      <c r="I143" s="374"/>
      <c r="J143" s="373">
        <f>SUM(DM132:DM142)</f>
        <v>309019</v>
      </c>
      <c r="K143" s="375"/>
      <c r="L143" s="112"/>
      <c r="M143" s="112"/>
      <c r="N143" s="112"/>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row>
    <row r="144" spans="1:255" x14ac:dyDescent="0.2">
      <c r="A144" s="123"/>
      <c r="B144" s="122"/>
      <c r="C144" s="122" t="s">
        <v>1267</v>
      </c>
      <c r="D144" s="122"/>
      <c r="E144" s="122"/>
      <c r="F144" s="122"/>
      <c r="G144" s="122"/>
      <c r="H144" s="376">
        <f>R144</f>
        <v>46767</v>
      </c>
      <c r="I144" s="377"/>
      <c r="J144" s="376" t="e">
        <f>S144</f>
        <v>#REF!</v>
      </c>
      <c r="K144" s="378"/>
      <c r="O144" s="23"/>
      <c r="P144" s="23"/>
      <c r="Q144" s="23"/>
      <c r="R144" s="23">
        <f>SUM(T132:T143)</f>
        <v>46767</v>
      </c>
      <c r="S144" s="23" t="e">
        <f>SUM(U132:U143)</f>
        <v>#REF!</v>
      </c>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f>R144</f>
        <v>46767</v>
      </c>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row>
    <row r="145" spans="1:255" ht="13.5" thickBot="1" x14ac:dyDescent="0.25">
      <c r="A145" s="77"/>
      <c r="B145" s="76"/>
      <c r="C145" s="76"/>
      <c r="D145" s="76"/>
      <c r="E145" s="76"/>
      <c r="F145" s="76"/>
      <c r="G145" s="76"/>
      <c r="H145" s="370"/>
      <c r="I145" s="371"/>
      <c r="J145" s="370"/>
      <c r="K145" s="372"/>
    </row>
    <row r="146" spans="1:255" x14ac:dyDescent="0.2">
      <c r="A146" s="50"/>
      <c r="B146" s="50"/>
      <c r="C146" s="50"/>
      <c r="D146" s="50"/>
      <c r="E146" s="50"/>
      <c r="F146" s="50"/>
      <c r="G146" s="50"/>
      <c r="H146" s="50"/>
      <c r="I146" s="50"/>
      <c r="J146" s="50"/>
      <c r="K146" s="50"/>
    </row>
    <row r="147" spans="1:255" x14ac:dyDescent="0.2">
      <c r="A147" s="135"/>
      <c r="B147" s="135"/>
      <c r="C147" s="326" t="s">
        <v>128</v>
      </c>
      <c r="D147" s="326"/>
      <c r="E147" s="326"/>
      <c r="F147" s="326"/>
      <c r="G147" s="326"/>
      <c r="H147" s="326"/>
      <c r="I147" s="326"/>
      <c r="J147" s="326"/>
      <c r="K147" s="326"/>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136" t="str">
        <f>C147</f>
        <v>Ограждения Огл1=30шт</v>
      </c>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row>
    <row r="148" spans="1:255" ht="13.5" thickBot="1" x14ac:dyDescent="0.25"/>
    <row r="149" spans="1:255" ht="24" x14ac:dyDescent="0.2">
      <c r="A149" s="53">
        <v>7</v>
      </c>
      <c r="B149" s="61" t="s">
        <v>130</v>
      </c>
      <c r="C149" s="54" t="s">
        <v>131</v>
      </c>
      <c r="D149" s="55" t="s">
        <v>132</v>
      </c>
      <c r="E149" s="56">
        <v>1.0095000000000001</v>
      </c>
      <c r="F149" s="57">
        <f>Source!AK78</f>
        <v>15154.2</v>
      </c>
      <c r="G149" s="62" t="s">
        <v>6</v>
      </c>
      <c r="H149" s="57"/>
      <c r="I149" s="58">
        <f>SUM(DQ149:DQ168)</f>
        <v>1828</v>
      </c>
      <c r="J149" s="59" t="s">
        <v>130</v>
      </c>
      <c r="K149" s="60" t="e">
        <f>SUM(DS149:DS168)</f>
        <v>#REF!</v>
      </c>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row>
    <row r="150" spans="1:255" x14ac:dyDescent="0.2">
      <c r="A150" s="66"/>
      <c r="B150" s="67"/>
      <c r="C150" s="67" t="s">
        <v>1253</v>
      </c>
      <c r="D150" s="68"/>
      <c r="E150" s="69"/>
      <c r="F150" s="70">
        <v>432.76</v>
      </c>
      <c r="G150" s="71"/>
      <c r="H150" s="70">
        <f>Source!AF78</f>
        <v>432.76</v>
      </c>
      <c r="I150" s="72">
        <f>T150</f>
        <v>437</v>
      </c>
      <c r="J150" s="73">
        <v>25.6</v>
      </c>
      <c r="K150" s="74">
        <f>U150</f>
        <v>11184</v>
      </c>
      <c r="O150" s="23"/>
      <c r="P150" s="23"/>
      <c r="Q150" s="23"/>
      <c r="R150" s="23"/>
      <c r="S150" s="23"/>
      <c r="T150" s="23">
        <f>ROUND(Source!AF78*Source!AV78*Source!I78,0)</f>
        <v>437</v>
      </c>
      <c r="U150" s="23">
        <f>Source!S78</f>
        <v>11184</v>
      </c>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v>1</v>
      </c>
      <c r="CW150" s="23"/>
      <c r="CX150" s="23"/>
      <c r="CY150" s="23"/>
      <c r="CZ150" s="23"/>
      <c r="DA150" s="23"/>
      <c r="DB150" s="23"/>
      <c r="DC150" s="23"/>
      <c r="DD150" s="23"/>
      <c r="DE150" s="23"/>
      <c r="DF150" s="23"/>
      <c r="DG150" s="23">
        <f>Source!S78</f>
        <v>11184</v>
      </c>
      <c r="DH150" s="23">
        <v>1008</v>
      </c>
      <c r="DI150" s="23"/>
      <c r="DJ150" s="23"/>
      <c r="DK150" s="23"/>
      <c r="DL150" s="23"/>
      <c r="DM150" s="23"/>
      <c r="DN150" s="23"/>
      <c r="DO150" s="23"/>
      <c r="DP150" s="23"/>
      <c r="DQ150" s="23">
        <f>T150</f>
        <v>437</v>
      </c>
      <c r="DR150" s="23"/>
      <c r="DS150" s="23">
        <f>U150</f>
        <v>11184</v>
      </c>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f>T150</f>
        <v>437</v>
      </c>
      <c r="GK150" s="23">
        <f>T150</f>
        <v>437</v>
      </c>
      <c r="GL150" s="23"/>
      <c r="GM150" s="23"/>
      <c r="GN150" s="23"/>
      <c r="GO150" s="23"/>
      <c r="GP150" s="23"/>
      <c r="GQ150" s="23"/>
      <c r="GR150" s="23"/>
      <c r="GS150" s="23"/>
      <c r="GT150" s="23"/>
      <c r="GU150" s="23"/>
      <c r="GV150" s="23"/>
      <c r="GW150" s="23"/>
      <c r="GX150" s="23"/>
      <c r="GY150" s="23"/>
      <c r="GZ150" s="23"/>
      <c r="HA150" s="23"/>
      <c r="HB150" s="23">
        <f>T150</f>
        <v>437</v>
      </c>
      <c r="HC150" s="23"/>
      <c r="HD150" s="23"/>
      <c r="HE150" s="23"/>
      <c r="HF150" s="23">
        <f>T150</f>
        <v>437</v>
      </c>
      <c r="HG150" s="23"/>
      <c r="HH150" s="23"/>
      <c r="HI150" s="23"/>
      <c r="HJ150" s="23"/>
      <c r="HK150" s="23"/>
      <c r="HL150" s="23">
        <f>T150</f>
        <v>437</v>
      </c>
      <c r="HM150" s="23"/>
      <c r="HN150" s="23">
        <f>T150</f>
        <v>437</v>
      </c>
      <c r="HO150" s="23"/>
      <c r="HP150" s="23"/>
      <c r="HQ150" s="23"/>
      <c r="HR150" s="23"/>
      <c r="HS150" s="23"/>
      <c r="HT150" s="23"/>
      <c r="HU150" s="23"/>
      <c r="HV150" s="23"/>
      <c r="HW150" s="23"/>
      <c r="HX150" s="23">
        <f>T150</f>
        <v>437</v>
      </c>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row>
    <row r="151" spans="1:255" x14ac:dyDescent="0.2">
      <c r="A151" s="78"/>
      <c r="B151" s="79"/>
      <c r="C151" s="79" t="s">
        <v>1255</v>
      </c>
      <c r="D151" s="80"/>
      <c r="E151" s="81"/>
      <c r="F151" s="82">
        <v>261.79000000000002</v>
      </c>
      <c r="G151" s="83"/>
      <c r="H151" s="82">
        <f>Source!AD78</f>
        <v>261.79000000000002</v>
      </c>
      <c r="I151" s="84">
        <f>T151</f>
        <v>264</v>
      </c>
      <c r="J151" s="85">
        <v>9.3000000000000007</v>
      </c>
      <c r="K151" s="86">
        <f>U151</f>
        <v>2458</v>
      </c>
      <c r="O151" s="23"/>
      <c r="P151" s="23"/>
      <c r="Q151" s="23"/>
      <c r="R151" s="23"/>
      <c r="S151" s="23"/>
      <c r="T151" s="23">
        <f>ROUND(Source!AD78*Source!AV78*Source!I78,0)</f>
        <v>264</v>
      </c>
      <c r="U151" s="23">
        <f>Source!Q78</f>
        <v>2458</v>
      </c>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v>1</v>
      </c>
      <c r="CW151" s="23"/>
      <c r="CX151" s="23"/>
      <c r="CY151" s="23"/>
      <c r="CZ151" s="23"/>
      <c r="DA151" s="23"/>
      <c r="DB151" s="23"/>
      <c r="DC151" s="23"/>
      <c r="DD151" s="23"/>
      <c r="DE151" s="23"/>
      <c r="DF151" s="23"/>
      <c r="DG151" s="23"/>
      <c r="DH151" s="23"/>
      <c r="DI151" s="23"/>
      <c r="DJ151" s="23"/>
      <c r="DK151" s="23"/>
      <c r="DL151" s="23"/>
      <c r="DM151" s="23"/>
      <c r="DN151" s="23"/>
      <c r="DO151" s="23"/>
      <c r="DP151" s="23"/>
      <c r="DQ151" s="23">
        <f>T151</f>
        <v>264</v>
      </c>
      <c r="DR151" s="23"/>
      <c r="DS151" s="23">
        <f>U151</f>
        <v>2458</v>
      </c>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f>T151</f>
        <v>264</v>
      </c>
      <c r="GK151" s="23"/>
      <c r="GL151" s="23">
        <f>T151</f>
        <v>264</v>
      </c>
      <c r="GM151" s="23"/>
      <c r="GN151" s="23"/>
      <c r="GO151" s="23"/>
      <c r="GP151" s="23"/>
      <c r="GQ151" s="23"/>
      <c r="GR151" s="23"/>
      <c r="GS151" s="23"/>
      <c r="GT151" s="23"/>
      <c r="GU151" s="23"/>
      <c r="GV151" s="23"/>
      <c r="GW151" s="23"/>
      <c r="GX151" s="23"/>
      <c r="GY151" s="23"/>
      <c r="GZ151" s="23"/>
      <c r="HA151" s="23"/>
      <c r="HB151" s="23">
        <f>T151</f>
        <v>264</v>
      </c>
      <c r="HC151" s="23"/>
      <c r="HD151" s="23"/>
      <c r="HE151" s="23"/>
      <c r="HF151" s="23">
        <f>T151</f>
        <v>264</v>
      </c>
      <c r="HG151" s="23"/>
      <c r="HH151" s="23"/>
      <c r="HI151" s="23"/>
      <c r="HJ151" s="23"/>
      <c r="HK151" s="23"/>
      <c r="HL151" s="23">
        <f>T151</f>
        <v>264</v>
      </c>
      <c r="HM151" s="23"/>
      <c r="HN151" s="23">
        <f>T151</f>
        <v>264</v>
      </c>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row>
    <row r="152" spans="1:255" x14ac:dyDescent="0.2">
      <c r="A152" s="78"/>
      <c r="B152" s="79"/>
      <c r="C152" s="79" t="s">
        <v>1256</v>
      </c>
      <c r="D152" s="80"/>
      <c r="E152" s="81"/>
      <c r="F152" s="82">
        <v>5.17</v>
      </c>
      <c r="G152" s="83"/>
      <c r="H152" s="82">
        <f>Source!AE78</f>
        <v>5.17</v>
      </c>
      <c r="I152" s="84">
        <f>GM152</f>
        <v>5</v>
      </c>
      <c r="J152" s="85">
        <v>19.8</v>
      </c>
      <c r="K152" s="86">
        <f>Source!R78</f>
        <v>103</v>
      </c>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f>ROUND(Source!AE78*Source!AV78*Source!I78,0)</f>
        <v>5</v>
      </c>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f>GM152</f>
        <v>5</v>
      </c>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row>
    <row r="153" spans="1:255" x14ac:dyDescent="0.2">
      <c r="A153" s="87"/>
      <c r="B153" s="88"/>
      <c r="C153" s="88" t="s">
        <v>1257</v>
      </c>
      <c r="D153" s="89"/>
      <c r="E153" s="90">
        <v>155</v>
      </c>
      <c r="F153" s="91" t="s">
        <v>1258</v>
      </c>
      <c r="G153" s="92"/>
      <c r="H153" s="93">
        <f>ROUND((Source!AF78*Source!AV78+Source!AE78*Source!AV78)*(Source!FX78)/100,2)</f>
        <v>678.79</v>
      </c>
      <c r="I153" s="94">
        <f>T153</f>
        <v>685</v>
      </c>
      <c r="J153" s="96">
        <v>1.47</v>
      </c>
      <c r="K153" s="95" t="e">
        <f>U153</f>
        <v>#REF!</v>
      </c>
      <c r="O153" s="23"/>
      <c r="P153" s="23"/>
      <c r="Q153" s="23"/>
      <c r="R153" s="23"/>
      <c r="S153" s="23"/>
      <c r="T153" s="23">
        <f>ROUND((ROUND(Source!AF78*Source!AV78*Source!I78,0)+ROUND(Source!AE78*Source!AV78*Source!I78,0))*(Source!DN78)/100,0)</f>
        <v>685</v>
      </c>
      <c r="U153" s="23" t="e">
        <f>Source!X78</f>
        <v>#REF!</v>
      </c>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v>1</v>
      </c>
      <c r="CW153" s="23"/>
      <c r="CX153" s="23"/>
      <c r="CY153" s="23"/>
      <c r="CZ153" s="23"/>
      <c r="DA153" s="23"/>
      <c r="DB153" s="23"/>
      <c r="DC153" s="23"/>
      <c r="DD153" s="23"/>
      <c r="DE153" s="23"/>
      <c r="DF153" s="23"/>
      <c r="DG153" s="23"/>
      <c r="DH153" s="23"/>
      <c r="DI153" s="23"/>
      <c r="DJ153" s="23"/>
      <c r="DK153" s="23"/>
      <c r="DL153" s="23"/>
      <c r="DM153" s="23"/>
      <c r="DN153" s="23"/>
      <c r="DO153" s="23"/>
      <c r="DP153" s="23"/>
      <c r="DQ153" s="23">
        <f>T153</f>
        <v>685</v>
      </c>
      <c r="DR153" s="23"/>
      <c r="DS153" s="23" t="e">
        <f>U153</f>
        <v>#REF!</v>
      </c>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f>T153</f>
        <v>685</v>
      </c>
      <c r="GZ153" s="23"/>
      <c r="HA153" s="23"/>
      <c r="HB153" s="23">
        <f>T153</f>
        <v>685</v>
      </c>
      <c r="HC153" s="23"/>
      <c r="HD153" s="23"/>
      <c r="HE153" s="23"/>
      <c r="HF153" s="23">
        <f>T153</f>
        <v>685</v>
      </c>
      <c r="HG153" s="23"/>
      <c r="HH153" s="23"/>
      <c r="HI153" s="23"/>
      <c r="HJ153" s="23"/>
      <c r="HK153" s="23"/>
      <c r="HL153" s="23">
        <f>T153</f>
        <v>685</v>
      </c>
      <c r="HM153" s="23"/>
      <c r="HN153" s="23">
        <f>T153</f>
        <v>685</v>
      </c>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row>
    <row r="154" spans="1:255" x14ac:dyDescent="0.2">
      <c r="A154" s="87"/>
      <c r="B154" s="88"/>
      <c r="C154" s="88" t="s">
        <v>1259</v>
      </c>
      <c r="D154" s="89"/>
      <c r="E154" s="90">
        <v>100</v>
      </c>
      <c r="F154" s="91" t="s">
        <v>1258</v>
      </c>
      <c r="G154" s="92"/>
      <c r="H154" s="93">
        <f>ROUND((Source!AF78*Source!AV78+Source!AE78*Source!AV78)*(Source!FY78)/100,2)</f>
        <v>437.93</v>
      </c>
      <c r="I154" s="94">
        <f>T154</f>
        <v>442</v>
      </c>
      <c r="J154" s="96">
        <v>0.85</v>
      </c>
      <c r="K154" s="95" t="e">
        <f>U154</f>
        <v>#REF!</v>
      </c>
      <c r="O154" s="23"/>
      <c r="P154" s="23"/>
      <c r="Q154" s="23"/>
      <c r="R154" s="23"/>
      <c r="S154" s="23"/>
      <c r="T154" s="23">
        <f>ROUND((ROUND(Source!AF78*Source!AV78*Source!I78,0)+ROUND(Source!AE78*Source!AV78*Source!I78,0))*(Source!DO78)/100,0)</f>
        <v>442</v>
      </c>
      <c r="U154" s="23" t="e">
        <f>Source!Y78</f>
        <v>#REF!</v>
      </c>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v>1</v>
      </c>
      <c r="CW154" s="23"/>
      <c r="CX154" s="23"/>
      <c r="CY154" s="23"/>
      <c r="CZ154" s="23"/>
      <c r="DA154" s="23"/>
      <c r="DB154" s="23"/>
      <c r="DC154" s="23"/>
      <c r="DD154" s="23"/>
      <c r="DE154" s="23"/>
      <c r="DF154" s="23"/>
      <c r="DG154" s="23"/>
      <c r="DH154" s="23"/>
      <c r="DI154" s="23"/>
      <c r="DJ154" s="23"/>
      <c r="DK154" s="23"/>
      <c r="DL154" s="23"/>
      <c r="DM154" s="23"/>
      <c r="DN154" s="23"/>
      <c r="DO154" s="23"/>
      <c r="DP154" s="23"/>
      <c r="DQ154" s="23">
        <f>T154</f>
        <v>442</v>
      </c>
      <c r="DR154" s="23"/>
      <c r="DS154" s="23" t="e">
        <f>U154</f>
        <v>#REF!</v>
      </c>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f>T154</f>
        <v>442</v>
      </c>
      <c r="HA154" s="23"/>
      <c r="HB154" s="23">
        <f>T154</f>
        <v>442</v>
      </c>
      <c r="HC154" s="23"/>
      <c r="HD154" s="23"/>
      <c r="HE154" s="23"/>
      <c r="HF154" s="23">
        <f>T154</f>
        <v>442</v>
      </c>
      <c r="HG154" s="23"/>
      <c r="HH154" s="23"/>
      <c r="HI154" s="23"/>
      <c r="HJ154" s="23"/>
      <c r="HK154" s="23"/>
      <c r="HL154" s="23">
        <f>T154</f>
        <v>442</v>
      </c>
      <c r="HM154" s="23"/>
      <c r="HN154" s="23">
        <f>T154</f>
        <v>442</v>
      </c>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row>
    <row r="155" spans="1:255" x14ac:dyDescent="0.2">
      <c r="A155" s="78"/>
      <c r="B155" s="79"/>
      <c r="C155" s="79" t="s">
        <v>1260</v>
      </c>
      <c r="D155" s="80" t="s">
        <v>1261</v>
      </c>
      <c r="E155" s="81">
        <v>45.65</v>
      </c>
      <c r="F155" s="82"/>
      <c r="G155" s="83"/>
      <c r="H155" s="82" t="e">
        <f>ROUND(Source!AH78,2)</f>
        <v>#REF!</v>
      </c>
      <c r="I155" s="97" t="e">
        <f>Source!U78</f>
        <v>#REF!</v>
      </c>
      <c r="J155" s="85"/>
      <c r="K155" s="86"/>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row>
    <row r="156" spans="1:255" ht="36" x14ac:dyDescent="0.2">
      <c r="A156" s="100" t="s">
        <v>134</v>
      </c>
      <c r="B156" s="109" t="s">
        <v>135</v>
      </c>
      <c r="C156" s="101" t="s">
        <v>136</v>
      </c>
      <c r="D156" s="102" t="s">
        <v>63</v>
      </c>
      <c r="E156" s="103">
        <f>Source!I80</f>
        <v>0.151425</v>
      </c>
      <c r="F156" s="104">
        <v>325</v>
      </c>
      <c r="G156" s="105"/>
      <c r="H156" s="104">
        <f>Source!AC79</f>
        <v>325</v>
      </c>
      <c r="I156" s="106">
        <f>T156</f>
        <v>49</v>
      </c>
      <c r="J156" s="107" t="s">
        <v>1262</v>
      </c>
      <c r="K156" s="108">
        <f>U156</f>
        <v>1049</v>
      </c>
      <c r="L156" s="23"/>
      <c r="M156" s="23"/>
      <c r="N156" s="23"/>
      <c r="O156" s="23"/>
      <c r="P156" s="23"/>
      <c r="Q156" s="23"/>
      <c r="R156" s="23"/>
      <c r="S156" s="23"/>
      <c r="T156" s="23">
        <f>ROUND(Source!AC79*Source!AW79*Source!I79,0)</f>
        <v>49</v>
      </c>
      <c r="U156" s="23">
        <f>Source!P80</f>
        <v>1049</v>
      </c>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v>1</v>
      </c>
      <c r="CW156" s="23"/>
      <c r="CX156" s="23"/>
      <c r="CY156" s="23"/>
      <c r="CZ156" s="23"/>
      <c r="DA156" s="23"/>
      <c r="DB156" s="23"/>
      <c r="DC156" s="23"/>
      <c r="DD156" s="23"/>
      <c r="DE156" s="23"/>
      <c r="DF156" s="23"/>
      <c r="DG156" s="23"/>
      <c r="DH156" s="23"/>
      <c r="DI156" s="23"/>
      <c r="DJ156" s="23"/>
      <c r="DK156" s="23">
        <f>T156</f>
        <v>49</v>
      </c>
      <c r="DL156" s="23"/>
      <c r="DM156" s="23">
        <f>Source!P80</f>
        <v>1049</v>
      </c>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f>T156</f>
        <v>49</v>
      </c>
      <c r="GK156" s="23"/>
      <c r="GL156" s="23"/>
      <c r="GM156" s="23"/>
      <c r="GN156" s="23">
        <f>T156</f>
        <v>49</v>
      </c>
      <c r="GO156" s="23"/>
      <c r="GP156" s="23">
        <f>T156</f>
        <v>49</v>
      </c>
      <c r="GQ156" s="23">
        <f>T156</f>
        <v>49</v>
      </c>
      <c r="GR156" s="23"/>
      <c r="GS156" s="23">
        <f>T156</f>
        <v>49</v>
      </c>
      <c r="GT156" s="23"/>
      <c r="GU156" s="23"/>
      <c r="GV156" s="23"/>
      <c r="GW156" s="23"/>
      <c r="GX156" s="23"/>
      <c r="GY156" s="23"/>
      <c r="GZ156" s="23"/>
      <c r="HA156" s="23"/>
      <c r="HB156" s="23">
        <f>T156</f>
        <v>49</v>
      </c>
      <c r="HC156" s="23"/>
      <c r="HD156" s="23"/>
      <c r="HE156" s="23"/>
      <c r="HF156" s="23">
        <f>T156</f>
        <v>49</v>
      </c>
      <c r="HG156" s="23"/>
      <c r="HH156" s="23"/>
      <c r="HI156" s="23"/>
      <c r="HJ156" s="23"/>
      <c r="HK156" s="23"/>
      <c r="HL156" s="23">
        <f>T156</f>
        <v>49</v>
      </c>
      <c r="HM156" s="23"/>
      <c r="HN156" s="23">
        <f>T156</f>
        <v>49</v>
      </c>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row>
    <row r="157" spans="1:255" x14ac:dyDescent="0.2">
      <c r="A157" s="64"/>
      <c r="B157" s="111" t="s">
        <v>1263</v>
      </c>
      <c r="C157" s="111" t="s">
        <v>1282</v>
      </c>
      <c r="D157" s="63"/>
      <c r="E157" s="63"/>
      <c r="F157" s="63"/>
      <c r="G157" s="63"/>
      <c r="H157" s="63"/>
      <c r="I157" s="63"/>
      <c r="J157" s="63"/>
      <c r="K157" s="65"/>
    </row>
    <row r="158" spans="1:255" x14ac:dyDescent="0.2">
      <c r="A158" s="100" t="s">
        <v>139</v>
      </c>
      <c r="B158" s="109" t="s">
        <v>140</v>
      </c>
      <c r="C158" s="101" t="s">
        <v>141</v>
      </c>
      <c r="D158" s="102" t="s">
        <v>63</v>
      </c>
      <c r="E158" s="103">
        <f>Source!I82</f>
        <v>2.019E-2</v>
      </c>
      <c r="F158" s="104">
        <v>9480</v>
      </c>
      <c r="G158" s="105"/>
      <c r="H158" s="104">
        <f>Source!AC81</f>
        <v>9480</v>
      </c>
      <c r="I158" s="106">
        <f>T158</f>
        <v>191</v>
      </c>
      <c r="J158" s="107" t="s">
        <v>1262</v>
      </c>
      <c r="K158" s="108">
        <f>U158</f>
        <v>3855</v>
      </c>
      <c r="L158" s="23"/>
      <c r="M158" s="23"/>
      <c r="N158" s="23"/>
      <c r="O158" s="23"/>
      <c r="P158" s="23"/>
      <c r="Q158" s="23"/>
      <c r="R158" s="23"/>
      <c r="S158" s="23"/>
      <c r="T158" s="23">
        <f>ROUND(Source!AC81*Source!AW81*Source!I81,0)</f>
        <v>191</v>
      </c>
      <c r="U158" s="23">
        <f>Source!P82</f>
        <v>3855</v>
      </c>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v>1</v>
      </c>
      <c r="CW158" s="23"/>
      <c r="CX158" s="23"/>
      <c r="CY158" s="23"/>
      <c r="CZ158" s="23"/>
      <c r="DA158" s="23"/>
      <c r="DB158" s="23"/>
      <c r="DC158" s="23"/>
      <c r="DD158" s="23"/>
      <c r="DE158" s="23"/>
      <c r="DF158" s="23"/>
      <c r="DG158" s="23"/>
      <c r="DH158" s="23"/>
      <c r="DI158" s="23"/>
      <c r="DJ158" s="23"/>
      <c r="DK158" s="23">
        <f>T158</f>
        <v>191</v>
      </c>
      <c r="DL158" s="23"/>
      <c r="DM158" s="23">
        <f>Source!P82</f>
        <v>3855</v>
      </c>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f>T158</f>
        <v>191</v>
      </c>
      <c r="GK158" s="23"/>
      <c r="GL158" s="23"/>
      <c r="GM158" s="23"/>
      <c r="GN158" s="23">
        <f>T158</f>
        <v>191</v>
      </c>
      <c r="GO158" s="23"/>
      <c r="GP158" s="23">
        <f>T158</f>
        <v>191</v>
      </c>
      <c r="GQ158" s="23">
        <f>T158</f>
        <v>191</v>
      </c>
      <c r="GR158" s="23"/>
      <c r="GS158" s="23">
        <f>T158</f>
        <v>191</v>
      </c>
      <c r="GT158" s="23"/>
      <c r="GU158" s="23"/>
      <c r="GV158" s="23"/>
      <c r="GW158" s="23"/>
      <c r="GX158" s="23"/>
      <c r="GY158" s="23"/>
      <c r="GZ158" s="23"/>
      <c r="HA158" s="23"/>
      <c r="HB158" s="23">
        <f>T158</f>
        <v>191</v>
      </c>
      <c r="HC158" s="23"/>
      <c r="HD158" s="23"/>
      <c r="HE158" s="23"/>
      <c r="HF158" s="23">
        <f>T158</f>
        <v>191</v>
      </c>
      <c r="HG158" s="23"/>
      <c r="HH158" s="23"/>
      <c r="HI158" s="23"/>
      <c r="HJ158" s="23"/>
      <c r="HK158" s="23"/>
      <c r="HL158" s="23">
        <f>T158</f>
        <v>191</v>
      </c>
      <c r="HM158" s="23"/>
      <c r="HN158" s="23">
        <f>T158</f>
        <v>191</v>
      </c>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row>
    <row r="159" spans="1:255" x14ac:dyDescent="0.2">
      <c r="A159" s="64"/>
      <c r="B159" s="111" t="s">
        <v>1263</v>
      </c>
      <c r="C159" s="111" t="s">
        <v>1275</v>
      </c>
      <c r="D159" s="63"/>
      <c r="E159" s="63"/>
      <c r="F159" s="63"/>
      <c r="G159" s="63"/>
      <c r="H159" s="63"/>
      <c r="I159" s="63"/>
      <c r="J159" s="63"/>
      <c r="K159" s="65"/>
    </row>
    <row r="160" spans="1:255" ht="24" x14ac:dyDescent="0.2">
      <c r="A160" s="100" t="s">
        <v>143</v>
      </c>
      <c r="B160" s="109" t="s">
        <v>144</v>
      </c>
      <c r="C160" s="101" t="s">
        <v>145</v>
      </c>
      <c r="D160" s="102" t="s">
        <v>63</v>
      </c>
      <c r="E160" s="103">
        <f>Source!I84</f>
        <v>1.3634999999999999</v>
      </c>
      <c r="F160" s="104">
        <v>21397.48</v>
      </c>
      <c r="G160" s="105"/>
      <c r="H160" s="104">
        <f>Source!AC83</f>
        <v>21397.48</v>
      </c>
      <c r="I160" s="106">
        <f>T160</f>
        <v>29175</v>
      </c>
      <c r="J160" s="107" t="s">
        <v>1262</v>
      </c>
      <c r="K160" s="108">
        <f>U160</f>
        <v>256526</v>
      </c>
      <c r="L160" s="23"/>
      <c r="M160" s="23"/>
      <c r="N160" s="23"/>
      <c r="O160" s="23"/>
      <c r="P160" s="23"/>
      <c r="Q160" s="23"/>
      <c r="R160" s="23"/>
      <c r="S160" s="23"/>
      <c r="T160" s="23">
        <f>ROUND(Source!AC83*Source!AW83*Source!I83,0)</f>
        <v>29175</v>
      </c>
      <c r="U160" s="23">
        <f>Source!P84</f>
        <v>256526</v>
      </c>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v>1</v>
      </c>
      <c r="CW160" s="23"/>
      <c r="CX160" s="23"/>
      <c r="CY160" s="23"/>
      <c r="CZ160" s="23"/>
      <c r="DA160" s="23"/>
      <c r="DB160" s="23"/>
      <c r="DC160" s="23"/>
      <c r="DD160" s="23"/>
      <c r="DE160" s="23"/>
      <c r="DF160" s="23"/>
      <c r="DG160" s="23"/>
      <c r="DH160" s="23"/>
      <c r="DI160" s="23"/>
      <c r="DJ160" s="23"/>
      <c r="DK160" s="23">
        <f>T160</f>
        <v>29175</v>
      </c>
      <c r="DL160" s="23"/>
      <c r="DM160" s="23">
        <f>Source!P84</f>
        <v>256526</v>
      </c>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f>T160</f>
        <v>29175</v>
      </c>
      <c r="GK160" s="23"/>
      <c r="GL160" s="23"/>
      <c r="GM160" s="23"/>
      <c r="GN160" s="23">
        <f>T160</f>
        <v>29175</v>
      </c>
      <c r="GO160" s="23"/>
      <c r="GP160" s="23">
        <f>T160</f>
        <v>29175</v>
      </c>
      <c r="GQ160" s="23">
        <f>T160</f>
        <v>29175</v>
      </c>
      <c r="GR160" s="23"/>
      <c r="GS160" s="23">
        <f>T160</f>
        <v>29175</v>
      </c>
      <c r="GT160" s="23"/>
      <c r="GU160" s="23"/>
      <c r="GV160" s="23"/>
      <c r="GW160" s="23"/>
      <c r="GX160" s="23"/>
      <c r="GY160" s="23"/>
      <c r="GZ160" s="23"/>
      <c r="HA160" s="23"/>
      <c r="HB160" s="23">
        <f>T160</f>
        <v>29175</v>
      </c>
      <c r="HC160" s="23"/>
      <c r="HD160" s="23"/>
      <c r="HE160" s="23"/>
      <c r="HF160" s="23">
        <f>T160</f>
        <v>29175</v>
      </c>
      <c r="HG160" s="23"/>
      <c r="HH160" s="23"/>
      <c r="HI160" s="23"/>
      <c r="HJ160" s="23"/>
      <c r="HK160" s="23"/>
      <c r="HL160" s="23">
        <f>T160</f>
        <v>29175</v>
      </c>
      <c r="HM160" s="23"/>
      <c r="HN160" s="23">
        <f>T160</f>
        <v>29175</v>
      </c>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row>
    <row r="161" spans="1:255" x14ac:dyDescent="0.2">
      <c r="A161" s="64"/>
      <c r="B161" s="111" t="s">
        <v>1263</v>
      </c>
      <c r="C161" s="111" t="s">
        <v>1283</v>
      </c>
      <c r="D161" s="63"/>
      <c r="E161" s="63"/>
      <c r="F161" s="63"/>
      <c r="G161" s="63"/>
      <c r="H161" s="63"/>
      <c r="I161" s="63"/>
      <c r="J161" s="63"/>
      <c r="K161" s="65"/>
    </row>
    <row r="162" spans="1:255" ht="24" x14ac:dyDescent="0.2">
      <c r="A162" s="100" t="s">
        <v>148</v>
      </c>
      <c r="B162" s="109" t="s">
        <v>149</v>
      </c>
      <c r="C162" s="101" t="s">
        <v>150</v>
      </c>
      <c r="D162" s="102" t="s">
        <v>63</v>
      </c>
      <c r="E162" s="103">
        <f>Source!I86</f>
        <v>3.3000000000000002E-2</v>
      </c>
      <c r="F162" s="104">
        <v>19650.669999999998</v>
      </c>
      <c r="G162" s="105"/>
      <c r="H162" s="104">
        <f>Source!AC85</f>
        <v>19650.669999999998</v>
      </c>
      <c r="I162" s="106">
        <f>T162</f>
        <v>648</v>
      </c>
      <c r="J162" s="107" t="s">
        <v>1262</v>
      </c>
      <c r="K162" s="108">
        <f>U162</f>
        <v>5064</v>
      </c>
      <c r="L162" s="23"/>
      <c r="M162" s="23"/>
      <c r="N162" s="23"/>
      <c r="O162" s="23"/>
      <c r="P162" s="23"/>
      <c r="Q162" s="23"/>
      <c r="R162" s="23"/>
      <c r="S162" s="23"/>
      <c r="T162" s="23">
        <f>ROUND(Source!AC85*Source!AW85*Source!I85,0)</f>
        <v>648</v>
      </c>
      <c r="U162" s="23">
        <f>Source!P86</f>
        <v>5064</v>
      </c>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v>1</v>
      </c>
      <c r="CW162" s="23"/>
      <c r="CX162" s="23"/>
      <c r="CY162" s="23"/>
      <c r="CZ162" s="23"/>
      <c r="DA162" s="23"/>
      <c r="DB162" s="23"/>
      <c r="DC162" s="23"/>
      <c r="DD162" s="23"/>
      <c r="DE162" s="23"/>
      <c r="DF162" s="23"/>
      <c r="DG162" s="23"/>
      <c r="DH162" s="23"/>
      <c r="DI162" s="23"/>
      <c r="DJ162" s="23"/>
      <c r="DK162" s="23">
        <f>T162</f>
        <v>648</v>
      </c>
      <c r="DL162" s="23"/>
      <c r="DM162" s="23">
        <f>Source!P86</f>
        <v>5064</v>
      </c>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f>T162</f>
        <v>648</v>
      </c>
      <c r="GK162" s="23"/>
      <c r="GL162" s="23"/>
      <c r="GM162" s="23"/>
      <c r="GN162" s="23">
        <f>T162</f>
        <v>648</v>
      </c>
      <c r="GO162" s="23"/>
      <c r="GP162" s="23">
        <f>T162</f>
        <v>648</v>
      </c>
      <c r="GQ162" s="23">
        <f>T162</f>
        <v>648</v>
      </c>
      <c r="GR162" s="23"/>
      <c r="GS162" s="23">
        <f>T162</f>
        <v>648</v>
      </c>
      <c r="GT162" s="23"/>
      <c r="GU162" s="23"/>
      <c r="GV162" s="23"/>
      <c r="GW162" s="23"/>
      <c r="GX162" s="23"/>
      <c r="GY162" s="23"/>
      <c r="GZ162" s="23"/>
      <c r="HA162" s="23"/>
      <c r="HB162" s="23">
        <f>T162</f>
        <v>648</v>
      </c>
      <c r="HC162" s="23"/>
      <c r="HD162" s="23"/>
      <c r="HE162" s="23"/>
      <c r="HF162" s="23">
        <f>T162</f>
        <v>648</v>
      </c>
      <c r="HG162" s="23"/>
      <c r="HH162" s="23"/>
      <c r="HI162" s="23"/>
      <c r="HJ162" s="23"/>
      <c r="HK162" s="23"/>
      <c r="HL162" s="23">
        <f>T162</f>
        <v>648</v>
      </c>
      <c r="HM162" s="23"/>
      <c r="HN162" s="23">
        <f>T162</f>
        <v>648</v>
      </c>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row>
    <row r="163" spans="1:255" x14ac:dyDescent="0.2">
      <c r="A163" s="64"/>
      <c r="B163" s="111" t="s">
        <v>1263</v>
      </c>
      <c r="C163" s="111" t="s">
        <v>1284</v>
      </c>
      <c r="D163" s="63"/>
      <c r="E163" s="63"/>
      <c r="F163" s="63"/>
      <c r="G163" s="63"/>
      <c r="H163" s="63"/>
      <c r="I163" s="63"/>
      <c r="J163" s="63"/>
      <c r="K163" s="65"/>
    </row>
    <row r="164" spans="1:255" ht="24" x14ac:dyDescent="0.2">
      <c r="A164" s="100" t="s">
        <v>153</v>
      </c>
      <c r="B164" s="109" t="s">
        <v>154</v>
      </c>
      <c r="C164" s="101" t="s">
        <v>155</v>
      </c>
      <c r="D164" s="102" t="s">
        <v>43</v>
      </c>
      <c r="E164" s="103">
        <f>Source!I88</f>
        <v>600</v>
      </c>
      <c r="F164" s="104">
        <v>1.02</v>
      </c>
      <c r="G164" s="105"/>
      <c r="H164" s="104">
        <f>Source!AC87</f>
        <v>1.02</v>
      </c>
      <c r="I164" s="106">
        <f>T164</f>
        <v>612</v>
      </c>
      <c r="J164" s="107" t="s">
        <v>1262</v>
      </c>
      <c r="K164" s="108">
        <f>U164</f>
        <v>5715</v>
      </c>
      <c r="L164" s="23"/>
      <c r="M164" s="23"/>
      <c r="N164" s="23"/>
      <c r="O164" s="23"/>
      <c r="P164" s="23"/>
      <c r="Q164" s="23"/>
      <c r="R164" s="23"/>
      <c r="S164" s="23"/>
      <c r="T164" s="23">
        <f>ROUND(Source!AC87*Source!AW87*Source!I87,0)</f>
        <v>612</v>
      </c>
      <c r="U164" s="23">
        <f>Source!P88</f>
        <v>5715</v>
      </c>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v>1</v>
      </c>
      <c r="CW164" s="23"/>
      <c r="CX164" s="23"/>
      <c r="CY164" s="23"/>
      <c r="CZ164" s="23"/>
      <c r="DA164" s="23"/>
      <c r="DB164" s="23"/>
      <c r="DC164" s="23"/>
      <c r="DD164" s="23"/>
      <c r="DE164" s="23"/>
      <c r="DF164" s="23"/>
      <c r="DG164" s="23"/>
      <c r="DH164" s="23"/>
      <c r="DI164" s="23"/>
      <c r="DJ164" s="23"/>
      <c r="DK164" s="23">
        <f>T164</f>
        <v>612</v>
      </c>
      <c r="DL164" s="23"/>
      <c r="DM164" s="23">
        <f>Source!P88</f>
        <v>5715</v>
      </c>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f>T164</f>
        <v>612</v>
      </c>
      <c r="GK164" s="23"/>
      <c r="GL164" s="23"/>
      <c r="GM164" s="23"/>
      <c r="GN164" s="23">
        <f>T164</f>
        <v>612</v>
      </c>
      <c r="GO164" s="23"/>
      <c r="GP164" s="23">
        <f>T164</f>
        <v>612</v>
      </c>
      <c r="GQ164" s="23">
        <f>T164</f>
        <v>612</v>
      </c>
      <c r="GR164" s="23"/>
      <c r="GS164" s="23">
        <f>T164</f>
        <v>612</v>
      </c>
      <c r="GT164" s="23"/>
      <c r="GU164" s="23"/>
      <c r="GV164" s="23"/>
      <c r="GW164" s="23"/>
      <c r="GX164" s="23"/>
      <c r="GY164" s="23"/>
      <c r="GZ164" s="23"/>
      <c r="HA164" s="23"/>
      <c r="HB164" s="23">
        <f>T164</f>
        <v>612</v>
      </c>
      <c r="HC164" s="23"/>
      <c r="HD164" s="23"/>
      <c r="HE164" s="23"/>
      <c r="HF164" s="23">
        <f>T164</f>
        <v>612</v>
      </c>
      <c r="HG164" s="23"/>
      <c r="HH164" s="23"/>
      <c r="HI164" s="23"/>
      <c r="HJ164" s="23"/>
      <c r="HK164" s="23"/>
      <c r="HL164" s="23">
        <f>T164</f>
        <v>612</v>
      </c>
      <c r="HM164" s="23"/>
      <c r="HN164" s="23">
        <f>T164</f>
        <v>612</v>
      </c>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row>
    <row r="165" spans="1:255" x14ac:dyDescent="0.2">
      <c r="A165" s="64"/>
      <c r="B165" s="111" t="s">
        <v>1263</v>
      </c>
      <c r="C165" s="111" t="s">
        <v>1285</v>
      </c>
      <c r="D165" s="63"/>
      <c r="E165" s="63"/>
      <c r="F165" s="63"/>
      <c r="G165" s="63"/>
      <c r="H165" s="63"/>
      <c r="I165" s="63"/>
      <c r="J165" s="63"/>
      <c r="K165" s="65"/>
    </row>
    <row r="166" spans="1:255" x14ac:dyDescent="0.2">
      <c r="A166" s="114" t="s">
        <v>158</v>
      </c>
      <c r="B166" s="115" t="s">
        <v>159</v>
      </c>
      <c r="C166" s="116" t="s">
        <v>160</v>
      </c>
      <c r="D166" s="117" t="s">
        <v>32</v>
      </c>
      <c r="E166" s="118">
        <f>Source!I90</f>
        <v>0.10095</v>
      </c>
      <c r="F166" s="119">
        <v>7.14</v>
      </c>
      <c r="G166" s="71"/>
      <c r="H166" s="119">
        <f>Source!AC89</f>
        <v>7.14</v>
      </c>
      <c r="I166" s="120">
        <f>T166</f>
        <v>1</v>
      </c>
      <c r="J166" s="73" t="s">
        <v>1262</v>
      </c>
      <c r="K166" s="121">
        <f>U166</f>
        <v>2</v>
      </c>
      <c r="L166" s="23"/>
      <c r="M166" s="23"/>
      <c r="N166" s="23"/>
      <c r="O166" s="23"/>
      <c r="P166" s="23"/>
      <c r="Q166" s="23"/>
      <c r="R166" s="23"/>
      <c r="S166" s="23"/>
      <c r="T166" s="23">
        <f>ROUND(Source!AC89*Source!AW89*Source!I89,0)</f>
        <v>1</v>
      </c>
      <c r="U166" s="23">
        <f>Source!P90</f>
        <v>2</v>
      </c>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v>1</v>
      </c>
      <c r="CW166" s="23"/>
      <c r="CX166" s="23"/>
      <c r="CY166" s="23"/>
      <c r="CZ166" s="23"/>
      <c r="DA166" s="23"/>
      <c r="DB166" s="23"/>
      <c r="DC166" s="23"/>
      <c r="DD166" s="23"/>
      <c r="DE166" s="23"/>
      <c r="DF166" s="23"/>
      <c r="DG166" s="23"/>
      <c r="DH166" s="23"/>
      <c r="DI166" s="23"/>
      <c r="DJ166" s="23"/>
      <c r="DK166" s="23">
        <f>T166</f>
        <v>1</v>
      </c>
      <c r="DL166" s="23"/>
      <c r="DM166" s="23">
        <f>Source!P90</f>
        <v>2</v>
      </c>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f>T166</f>
        <v>1</v>
      </c>
      <c r="GK166" s="23"/>
      <c r="GL166" s="23"/>
      <c r="GM166" s="23"/>
      <c r="GN166" s="23">
        <f>T166</f>
        <v>1</v>
      </c>
      <c r="GO166" s="23"/>
      <c r="GP166" s="23">
        <f>T166</f>
        <v>1</v>
      </c>
      <c r="GQ166" s="23">
        <f>T166</f>
        <v>1</v>
      </c>
      <c r="GR166" s="23"/>
      <c r="GS166" s="23">
        <f>T166</f>
        <v>1</v>
      </c>
      <c r="GT166" s="23"/>
      <c r="GU166" s="23"/>
      <c r="GV166" s="23"/>
      <c r="GW166" s="23"/>
      <c r="GX166" s="23"/>
      <c r="GY166" s="23"/>
      <c r="GZ166" s="23"/>
      <c r="HA166" s="23"/>
      <c r="HB166" s="23">
        <f>T166</f>
        <v>1</v>
      </c>
      <c r="HC166" s="23"/>
      <c r="HD166" s="23"/>
      <c r="HE166" s="23"/>
      <c r="HF166" s="23">
        <f>T166</f>
        <v>1</v>
      </c>
      <c r="HG166" s="23"/>
      <c r="HH166" s="23"/>
      <c r="HI166" s="23"/>
      <c r="HJ166" s="23"/>
      <c r="HK166" s="23"/>
      <c r="HL166" s="23">
        <f>T166</f>
        <v>1</v>
      </c>
      <c r="HM166" s="23"/>
      <c r="HN166" s="23">
        <f>T166</f>
        <v>1</v>
      </c>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row>
    <row r="167" spans="1:255" x14ac:dyDescent="0.2">
      <c r="A167" s="98"/>
      <c r="B167" s="113" t="s">
        <v>1263</v>
      </c>
      <c r="C167" s="113" t="s">
        <v>1286</v>
      </c>
      <c r="D167" s="33"/>
      <c r="E167" s="33"/>
      <c r="F167" s="33"/>
      <c r="G167" s="33"/>
      <c r="H167" s="33"/>
      <c r="I167" s="33"/>
      <c r="J167" s="33"/>
      <c r="K167" s="99"/>
    </row>
    <row r="168" spans="1:255" ht="13.5" thickBot="1" x14ac:dyDescent="0.25">
      <c r="A168" s="124"/>
      <c r="B168" s="125"/>
      <c r="C168" s="125" t="s">
        <v>1266</v>
      </c>
      <c r="D168" s="125"/>
      <c r="E168" s="125"/>
      <c r="F168" s="125"/>
      <c r="G168" s="125"/>
      <c r="H168" s="373">
        <f>SUM(DK149:DK167)</f>
        <v>30676</v>
      </c>
      <c r="I168" s="374"/>
      <c r="J168" s="373">
        <f>SUM(DM149:DM167)</f>
        <v>272211</v>
      </c>
      <c r="K168" s="375"/>
      <c r="L168" s="112"/>
      <c r="M168" s="112"/>
      <c r="N168" s="112"/>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row>
    <row r="169" spans="1:255" x14ac:dyDescent="0.2">
      <c r="A169" s="123"/>
      <c r="B169" s="122"/>
      <c r="C169" s="122" t="s">
        <v>1267</v>
      </c>
      <c r="D169" s="122"/>
      <c r="E169" s="122"/>
      <c r="F169" s="122"/>
      <c r="G169" s="122"/>
      <c r="H169" s="376">
        <f>R169</f>
        <v>32504</v>
      </c>
      <c r="I169" s="377"/>
      <c r="J169" s="376" t="e">
        <f>S169</f>
        <v>#REF!</v>
      </c>
      <c r="K169" s="378"/>
      <c r="O169" s="23"/>
      <c r="P169" s="23"/>
      <c r="Q169" s="23"/>
      <c r="R169" s="23">
        <f>SUM(T149:T168)</f>
        <v>32504</v>
      </c>
      <c r="S169" s="23" t="e">
        <f>SUM(U149:U168)</f>
        <v>#REF!</v>
      </c>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f>R169</f>
        <v>32504</v>
      </c>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row>
    <row r="170" spans="1:255" x14ac:dyDescent="0.2">
      <c r="A170" s="77"/>
      <c r="B170" s="76"/>
      <c r="C170" s="76"/>
      <c r="D170" s="76"/>
      <c r="E170" s="76"/>
      <c r="F170" s="76"/>
      <c r="G170" s="76"/>
      <c r="H170" s="370"/>
      <c r="I170" s="371"/>
      <c r="J170" s="370"/>
      <c r="K170" s="372"/>
    </row>
    <row r="171" spans="1:255" ht="56.25" x14ac:dyDescent="0.2">
      <c r="A171" s="126">
        <v>8</v>
      </c>
      <c r="B171" s="133" t="s">
        <v>164</v>
      </c>
      <c r="C171" s="127" t="s">
        <v>165</v>
      </c>
      <c r="D171" s="128" t="s">
        <v>166</v>
      </c>
      <c r="E171" s="129">
        <v>1.26</v>
      </c>
      <c r="F171" s="130">
        <f>Source!AK92</f>
        <v>1115.47</v>
      </c>
      <c r="G171" s="134" t="s">
        <v>6</v>
      </c>
      <c r="H171" s="130"/>
      <c r="I171" s="131">
        <f>SUM(DQ171:DQ184)</f>
        <v>2084</v>
      </c>
      <c r="J171" s="107" t="s">
        <v>164</v>
      </c>
      <c r="K171" s="132" t="e">
        <f>SUM(DS171:DS184)</f>
        <v>#REF!</v>
      </c>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row>
    <row r="172" spans="1:255" x14ac:dyDescent="0.2">
      <c r="A172" s="66"/>
      <c r="B172" s="67"/>
      <c r="C172" s="67" t="s">
        <v>1253</v>
      </c>
      <c r="D172" s="68"/>
      <c r="E172" s="69"/>
      <c r="F172" s="70">
        <v>634.57000000000005</v>
      </c>
      <c r="G172" s="71"/>
      <c r="H172" s="70">
        <f>Source!AF92</f>
        <v>634.57000000000005</v>
      </c>
      <c r="I172" s="72">
        <f>T172</f>
        <v>800</v>
      </c>
      <c r="J172" s="73">
        <v>26.95</v>
      </c>
      <c r="K172" s="74">
        <f>U172</f>
        <v>21548</v>
      </c>
      <c r="O172" s="23"/>
      <c r="P172" s="23"/>
      <c r="Q172" s="23"/>
      <c r="R172" s="23"/>
      <c r="S172" s="23"/>
      <c r="T172" s="23">
        <f>ROUND(Source!AF92*Source!AV92*Source!I92,0)</f>
        <v>800</v>
      </c>
      <c r="U172" s="23">
        <f>Source!S92</f>
        <v>21548</v>
      </c>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v>1</v>
      </c>
      <c r="CW172" s="23"/>
      <c r="CX172" s="23"/>
      <c r="CY172" s="23"/>
      <c r="CZ172" s="23"/>
      <c r="DA172" s="23"/>
      <c r="DB172" s="23"/>
      <c r="DC172" s="23"/>
      <c r="DD172" s="23"/>
      <c r="DE172" s="23"/>
      <c r="DF172" s="23"/>
      <c r="DG172" s="23">
        <f>Source!S92</f>
        <v>21548</v>
      </c>
      <c r="DH172" s="23">
        <v>1009</v>
      </c>
      <c r="DI172" s="23"/>
      <c r="DJ172" s="23"/>
      <c r="DK172" s="23"/>
      <c r="DL172" s="23"/>
      <c r="DM172" s="23"/>
      <c r="DN172" s="23"/>
      <c r="DO172" s="23"/>
      <c r="DP172" s="23"/>
      <c r="DQ172" s="23">
        <f>T172</f>
        <v>800</v>
      </c>
      <c r="DR172" s="23"/>
      <c r="DS172" s="23">
        <f>U172</f>
        <v>21548</v>
      </c>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f>T172</f>
        <v>800</v>
      </c>
      <c r="GK172" s="23">
        <f>T172</f>
        <v>800</v>
      </c>
      <c r="GL172" s="23"/>
      <c r="GM172" s="23"/>
      <c r="GN172" s="23"/>
      <c r="GO172" s="23"/>
      <c r="GP172" s="23"/>
      <c r="GQ172" s="23"/>
      <c r="GR172" s="23"/>
      <c r="GS172" s="23"/>
      <c r="GT172" s="23"/>
      <c r="GU172" s="23"/>
      <c r="GV172" s="23"/>
      <c r="GW172" s="23"/>
      <c r="GX172" s="23"/>
      <c r="GY172" s="23"/>
      <c r="GZ172" s="23"/>
      <c r="HA172" s="23"/>
      <c r="HB172" s="23">
        <f>T172</f>
        <v>800</v>
      </c>
      <c r="HC172" s="23"/>
      <c r="HD172" s="23"/>
      <c r="HE172" s="23"/>
      <c r="HF172" s="23">
        <f>T172</f>
        <v>800</v>
      </c>
      <c r="HG172" s="23"/>
      <c r="HH172" s="23"/>
      <c r="HI172" s="23"/>
      <c r="HJ172" s="23"/>
      <c r="HK172" s="23"/>
      <c r="HL172" s="23">
        <f>T172</f>
        <v>800</v>
      </c>
      <c r="HM172" s="23"/>
      <c r="HN172" s="23">
        <f>T172</f>
        <v>800</v>
      </c>
      <c r="HO172" s="23"/>
      <c r="HP172" s="23"/>
      <c r="HQ172" s="23"/>
      <c r="HR172" s="23"/>
      <c r="HS172" s="23"/>
      <c r="HT172" s="23"/>
      <c r="HU172" s="23"/>
      <c r="HV172" s="23"/>
      <c r="HW172" s="23"/>
      <c r="HX172" s="23">
        <f>T172</f>
        <v>800</v>
      </c>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row>
    <row r="173" spans="1:255" x14ac:dyDescent="0.2">
      <c r="A173" s="78"/>
      <c r="B173" s="79"/>
      <c r="C173" s="79" t="s">
        <v>1255</v>
      </c>
      <c r="D173" s="80"/>
      <c r="E173" s="81"/>
      <c r="F173" s="82">
        <v>3.11</v>
      </c>
      <c r="G173" s="83"/>
      <c r="H173" s="82">
        <f>Source!AD92</f>
        <v>3.11</v>
      </c>
      <c r="I173" s="84">
        <f>T173</f>
        <v>4</v>
      </c>
      <c r="J173" s="85">
        <v>9.3000000000000007</v>
      </c>
      <c r="K173" s="86">
        <f>U173</f>
        <v>36</v>
      </c>
      <c r="O173" s="23"/>
      <c r="P173" s="23"/>
      <c r="Q173" s="23"/>
      <c r="R173" s="23"/>
      <c r="S173" s="23"/>
      <c r="T173" s="23">
        <f>ROUND(Source!AD92*Source!AV92*Source!I92,0)</f>
        <v>4</v>
      </c>
      <c r="U173" s="23">
        <f>Source!Q92</f>
        <v>36</v>
      </c>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v>1</v>
      </c>
      <c r="CW173" s="23"/>
      <c r="CX173" s="23"/>
      <c r="CY173" s="23"/>
      <c r="CZ173" s="23"/>
      <c r="DA173" s="23"/>
      <c r="DB173" s="23"/>
      <c r="DC173" s="23"/>
      <c r="DD173" s="23"/>
      <c r="DE173" s="23"/>
      <c r="DF173" s="23"/>
      <c r="DG173" s="23"/>
      <c r="DH173" s="23"/>
      <c r="DI173" s="23"/>
      <c r="DJ173" s="23"/>
      <c r="DK173" s="23"/>
      <c r="DL173" s="23"/>
      <c r="DM173" s="23"/>
      <c r="DN173" s="23"/>
      <c r="DO173" s="23"/>
      <c r="DP173" s="23"/>
      <c r="DQ173" s="23">
        <f>T173</f>
        <v>4</v>
      </c>
      <c r="DR173" s="23"/>
      <c r="DS173" s="23">
        <f>U173</f>
        <v>36</v>
      </c>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f>T173</f>
        <v>4</v>
      </c>
      <c r="GK173" s="23"/>
      <c r="GL173" s="23">
        <f>T173</f>
        <v>4</v>
      </c>
      <c r="GM173" s="23"/>
      <c r="GN173" s="23"/>
      <c r="GO173" s="23"/>
      <c r="GP173" s="23"/>
      <c r="GQ173" s="23"/>
      <c r="GR173" s="23"/>
      <c r="GS173" s="23"/>
      <c r="GT173" s="23"/>
      <c r="GU173" s="23"/>
      <c r="GV173" s="23"/>
      <c r="GW173" s="23"/>
      <c r="GX173" s="23"/>
      <c r="GY173" s="23"/>
      <c r="GZ173" s="23"/>
      <c r="HA173" s="23"/>
      <c r="HB173" s="23">
        <f>T173</f>
        <v>4</v>
      </c>
      <c r="HC173" s="23"/>
      <c r="HD173" s="23"/>
      <c r="HE173" s="23"/>
      <c r="HF173" s="23">
        <f>T173</f>
        <v>4</v>
      </c>
      <c r="HG173" s="23"/>
      <c r="HH173" s="23"/>
      <c r="HI173" s="23"/>
      <c r="HJ173" s="23"/>
      <c r="HK173" s="23"/>
      <c r="HL173" s="23">
        <f>T173</f>
        <v>4</v>
      </c>
      <c r="HM173" s="23"/>
      <c r="HN173" s="23">
        <f>T173</f>
        <v>4</v>
      </c>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row>
    <row r="174" spans="1:255" x14ac:dyDescent="0.2">
      <c r="A174" s="78"/>
      <c r="B174" s="79"/>
      <c r="C174" s="79" t="s">
        <v>1256</v>
      </c>
      <c r="D174" s="80"/>
      <c r="E174" s="81"/>
      <c r="F174" s="82">
        <v>0.14000000000000001</v>
      </c>
      <c r="G174" s="83"/>
      <c r="H174" s="82">
        <f>Source!AE92</f>
        <v>0.14000000000000001</v>
      </c>
      <c r="I174" s="84">
        <f>GM174</f>
        <v>0</v>
      </c>
      <c r="J174" s="85">
        <v>19.8</v>
      </c>
      <c r="K174" s="86">
        <f>Source!R92</f>
        <v>3</v>
      </c>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f>ROUND(Source!AE92*Source!AV92*Source!I92,0)</f>
        <v>0</v>
      </c>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f>GM174</f>
        <v>0</v>
      </c>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row>
    <row r="175" spans="1:255" x14ac:dyDescent="0.2">
      <c r="A175" s="87"/>
      <c r="B175" s="88"/>
      <c r="C175" s="88" t="s">
        <v>1257</v>
      </c>
      <c r="D175" s="89"/>
      <c r="E175" s="90">
        <v>105</v>
      </c>
      <c r="F175" s="91" t="s">
        <v>1258</v>
      </c>
      <c r="G175" s="92"/>
      <c r="H175" s="93">
        <f>ROUND((Source!AF92*Source!AV92+Source!AE92*Source!AV92)*(Source!FX92)/100,2)</f>
        <v>666.45</v>
      </c>
      <c r="I175" s="94">
        <f>T175</f>
        <v>840</v>
      </c>
      <c r="J175" s="96">
        <v>1</v>
      </c>
      <c r="K175" s="95" t="e">
        <f>U175</f>
        <v>#REF!</v>
      </c>
      <c r="O175" s="23"/>
      <c r="P175" s="23"/>
      <c r="Q175" s="23"/>
      <c r="R175" s="23"/>
      <c r="S175" s="23"/>
      <c r="T175" s="23">
        <f>ROUND((ROUND(Source!AF92*Source!AV92*Source!I92,0)+ROUND(Source!AE92*Source!AV92*Source!I92,0))*(Source!DN92)/100,0)</f>
        <v>840</v>
      </c>
      <c r="U175" s="23" t="e">
        <f>Source!X92</f>
        <v>#REF!</v>
      </c>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v>1</v>
      </c>
      <c r="CW175" s="23"/>
      <c r="CX175" s="23"/>
      <c r="CY175" s="23"/>
      <c r="CZ175" s="23"/>
      <c r="DA175" s="23"/>
      <c r="DB175" s="23"/>
      <c r="DC175" s="23"/>
      <c r="DD175" s="23"/>
      <c r="DE175" s="23"/>
      <c r="DF175" s="23"/>
      <c r="DG175" s="23"/>
      <c r="DH175" s="23"/>
      <c r="DI175" s="23"/>
      <c r="DJ175" s="23"/>
      <c r="DK175" s="23"/>
      <c r="DL175" s="23"/>
      <c r="DM175" s="23"/>
      <c r="DN175" s="23"/>
      <c r="DO175" s="23"/>
      <c r="DP175" s="23"/>
      <c r="DQ175" s="23">
        <f>T175</f>
        <v>840</v>
      </c>
      <c r="DR175" s="23"/>
      <c r="DS175" s="23" t="e">
        <f>U175</f>
        <v>#REF!</v>
      </c>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f>T175</f>
        <v>840</v>
      </c>
      <c r="GZ175" s="23"/>
      <c r="HA175" s="23"/>
      <c r="HB175" s="23">
        <f>T175</f>
        <v>840</v>
      </c>
      <c r="HC175" s="23"/>
      <c r="HD175" s="23"/>
      <c r="HE175" s="23"/>
      <c r="HF175" s="23">
        <f>T175</f>
        <v>840</v>
      </c>
      <c r="HG175" s="23"/>
      <c r="HH175" s="23"/>
      <c r="HI175" s="23"/>
      <c r="HJ175" s="23"/>
      <c r="HK175" s="23"/>
      <c r="HL175" s="23">
        <f>T175</f>
        <v>840</v>
      </c>
      <c r="HM175" s="23"/>
      <c r="HN175" s="23">
        <f>T175</f>
        <v>840</v>
      </c>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row>
    <row r="176" spans="1:255" x14ac:dyDescent="0.2">
      <c r="A176" s="87"/>
      <c r="B176" s="88"/>
      <c r="C176" s="88" t="s">
        <v>1259</v>
      </c>
      <c r="D176" s="89"/>
      <c r="E176" s="90">
        <v>55</v>
      </c>
      <c r="F176" s="91" t="s">
        <v>1258</v>
      </c>
      <c r="G176" s="92"/>
      <c r="H176" s="93">
        <f>ROUND((Source!AF92*Source!AV92+Source!AE92*Source!AV92)*(Source!FY92)/100,2)</f>
        <v>349.09</v>
      </c>
      <c r="I176" s="94">
        <f>T176</f>
        <v>440</v>
      </c>
      <c r="J176" s="96">
        <v>0.47</v>
      </c>
      <c r="K176" s="95" t="e">
        <f>U176</f>
        <v>#REF!</v>
      </c>
      <c r="O176" s="23"/>
      <c r="P176" s="23"/>
      <c r="Q176" s="23"/>
      <c r="R176" s="23"/>
      <c r="S176" s="23"/>
      <c r="T176" s="23">
        <f>ROUND((ROUND(Source!AF92*Source!AV92*Source!I92,0)+ROUND(Source!AE92*Source!AV92*Source!I92,0))*(Source!DO92)/100,0)</f>
        <v>440</v>
      </c>
      <c r="U176" s="23" t="e">
        <f>Source!Y92</f>
        <v>#REF!</v>
      </c>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v>1</v>
      </c>
      <c r="CW176" s="23"/>
      <c r="CX176" s="23"/>
      <c r="CY176" s="23"/>
      <c r="CZ176" s="23"/>
      <c r="DA176" s="23"/>
      <c r="DB176" s="23"/>
      <c r="DC176" s="23"/>
      <c r="DD176" s="23"/>
      <c r="DE176" s="23"/>
      <c r="DF176" s="23"/>
      <c r="DG176" s="23"/>
      <c r="DH176" s="23"/>
      <c r="DI176" s="23"/>
      <c r="DJ176" s="23"/>
      <c r="DK176" s="23"/>
      <c r="DL176" s="23"/>
      <c r="DM176" s="23"/>
      <c r="DN176" s="23"/>
      <c r="DO176" s="23"/>
      <c r="DP176" s="23"/>
      <c r="DQ176" s="23">
        <f>T176</f>
        <v>440</v>
      </c>
      <c r="DR176" s="23"/>
      <c r="DS176" s="23" t="e">
        <f>U176</f>
        <v>#REF!</v>
      </c>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f>T176</f>
        <v>440</v>
      </c>
      <c r="HA176" s="23"/>
      <c r="HB176" s="23">
        <f>T176</f>
        <v>440</v>
      </c>
      <c r="HC176" s="23"/>
      <c r="HD176" s="23"/>
      <c r="HE176" s="23"/>
      <c r="HF176" s="23">
        <f>T176</f>
        <v>440</v>
      </c>
      <c r="HG176" s="23"/>
      <c r="HH176" s="23"/>
      <c r="HI176" s="23"/>
      <c r="HJ176" s="23"/>
      <c r="HK176" s="23"/>
      <c r="HL176" s="23">
        <f>T176</f>
        <v>440</v>
      </c>
      <c r="HM176" s="23"/>
      <c r="HN176" s="23">
        <f>T176</f>
        <v>440</v>
      </c>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row>
    <row r="177" spans="1:255" x14ac:dyDescent="0.2">
      <c r="A177" s="78"/>
      <c r="B177" s="79"/>
      <c r="C177" s="79" t="s">
        <v>1260</v>
      </c>
      <c r="D177" s="80" t="s">
        <v>1261</v>
      </c>
      <c r="E177" s="81">
        <v>71.06</v>
      </c>
      <c r="F177" s="82"/>
      <c r="G177" s="83"/>
      <c r="H177" s="82" t="e">
        <f>ROUND(Source!AH92,2)</f>
        <v>#REF!</v>
      </c>
      <c r="I177" s="97" t="e">
        <f>Source!U92</f>
        <v>#REF!</v>
      </c>
      <c r="J177" s="85"/>
      <c r="K177" s="86"/>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row>
    <row r="178" spans="1:255" x14ac:dyDescent="0.2">
      <c r="A178" s="100" t="s">
        <v>175</v>
      </c>
      <c r="B178" s="109" t="s">
        <v>176</v>
      </c>
      <c r="C178" s="101" t="s">
        <v>177</v>
      </c>
      <c r="D178" s="102" t="s">
        <v>63</v>
      </c>
      <c r="E178" s="103">
        <f>Source!I96</f>
        <v>3.0995999999999999E-2</v>
      </c>
      <c r="F178" s="104">
        <v>14313</v>
      </c>
      <c r="G178" s="105"/>
      <c r="H178" s="104">
        <f>Source!AC95</f>
        <v>14313</v>
      </c>
      <c r="I178" s="106">
        <f>T178</f>
        <v>444</v>
      </c>
      <c r="J178" s="107" t="s">
        <v>1262</v>
      </c>
      <c r="K178" s="108">
        <f>U178</f>
        <v>4078</v>
      </c>
      <c r="L178" s="23"/>
      <c r="M178" s="23"/>
      <c r="N178" s="23"/>
      <c r="O178" s="23"/>
      <c r="P178" s="23"/>
      <c r="Q178" s="23"/>
      <c r="R178" s="23"/>
      <c r="S178" s="23"/>
      <c r="T178" s="23">
        <f>ROUND(Source!AC95*Source!AW95*Source!I95,0)</f>
        <v>444</v>
      </c>
      <c r="U178" s="23">
        <f>Source!P96</f>
        <v>4078</v>
      </c>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v>1</v>
      </c>
      <c r="CW178" s="23"/>
      <c r="CX178" s="23"/>
      <c r="CY178" s="23"/>
      <c r="CZ178" s="23"/>
      <c r="DA178" s="23"/>
      <c r="DB178" s="23"/>
      <c r="DC178" s="23"/>
      <c r="DD178" s="23"/>
      <c r="DE178" s="23"/>
      <c r="DF178" s="23"/>
      <c r="DG178" s="23"/>
      <c r="DH178" s="23"/>
      <c r="DI178" s="23"/>
      <c r="DJ178" s="23"/>
      <c r="DK178" s="23">
        <f>T178</f>
        <v>444</v>
      </c>
      <c r="DL178" s="23"/>
      <c r="DM178" s="23">
        <f>Source!P96</f>
        <v>4078</v>
      </c>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f>T178</f>
        <v>444</v>
      </c>
      <c r="GK178" s="23"/>
      <c r="GL178" s="23"/>
      <c r="GM178" s="23"/>
      <c r="GN178" s="23">
        <f>T178</f>
        <v>444</v>
      </c>
      <c r="GO178" s="23"/>
      <c r="GP178" s="23">
        <f>T178</f>
        <v>444</v>
      </c>
      <c r="GQ178" s="23">
        <f>T178</f>
        <v>444</v>
      </c>
      <c r="GR178" s="23"/>
      <c r="GS178" s="23">
        <f>T178</f>
        <v>444</v>
      </c>
      <c r="GT178" s="23"/>
      <c r="GU178" s="23"/>
      <c r="GV178" s="23"/>
      <c r="GW178" s="23"/>
      <c r="GX178" s="23"/>
      <c r="GY178" s="23"/>
      <c r="GZ178" s="23"/>
      <c r="HA178" s="23"/>
      <c r="HB178" s="23">
        <f>T178</f>
        <v>444</v>
      </c>
      <c r="HC178" s="23"/>
      <c r="HD178" s="23"/>
      <c r="HE178" s="23"/>
      <c r="HF178" s="23">
        <f>T178</f>
        <v>444</v>
      </c>
      <c r="HG178" s="23"/>
      <c r="HH178" s="23"/>
      <c r="HI178" s="23"/>
      <c r="HJ178" s="23"/>
      <c r="HK178" s="23"/>
      <c r="HL178" s="23">
        <f>T178</f>
        <v>444</v>
      </c>
      <c r="HM178" s="23"/>
      <c r="HN178" s="23">
        <f>T178</f>
        <v>444</v>
      </c>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row>
    <row r="179" spans="1:255" x14ac:dyDescent="0.2">
      <c r="A179" s="64"/>
      <c r="B179" s="111" t="s">
        <v>1263</v>
      </c>
      <c r="C179" s="111" t="s">
        <v>1287</v>
      </c>
      <c r="D179" s="63"/>
      <c r="E179" s="63"/>
      <c r="F179" s="63"/>
      <c r="G179" s="63"/>
      <c r="H179" s="63"/>
      <c r="I179" s="63"/>
      <c r="J179" s="63"/>
      <c r="K179" s="65"/>
    </row>
    <row r="180" spans="1:255" x14ac:dyDescent="0.2">
      <c r="A180" s="100" t="s">
        <v>179</v>
      </c>
      <c r="B180" s="109" t="s">
        <v>180</v>
      </c>
      <c r="C180" s="101" t="s">
        <v>181</v>
      </c>
      <c r="D180" s="102" t="s">
        <v>182</v>
      </c>
      <c r="E180" s="103">
        <f>Source!I98</f>
        <v>0.378</v>
      </c>
      <c r="F180" s="104">
        <v>1.82</v>
      </c>
      <c r="G180" s="105"/>
      <c r="H180" s="104">
        <f>Source!AC97</f>
        <v>1.82</v>
      </c>
      <c r="I180" s="106">
        <f>T180</f>
        <v>1</v>
      </c>
      <c r="J180" s="107" t="s">
        <v>1262</v>
      </c>
      <c r="K180" s="108">
        <f>U180</f>
        <v>12</v>
      </c>
      <c r="L180" s="23"/>
      <c r="M180" s="23"/>
      <c r="N180" s="23"/>
      <c r="O180" s="23"/>
      <c r="P180" s="23"/>
      <c r="Q180" s="23"/>
      <c r="R180" s="23"/>
      <c r="S180" s="23"/>
      <c r="T180" s="23">
        <f>ROUND(Source!AC97*Source!AW97*Source!I97,0)</f>
        <v>1</v>
      </c>
      <c r="U180" s="23">
        <f>Source!P98</f>
        <v>12</v>
      </c>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v>1</v>
      </c>
      <c r="CW180" s="23"/>
      <c r="CX180" s="23"/>
      <c r="CY180" s="23"/>
      <c r="CZ180" s="23"/>
      <c r="DA180" s="23"/>
      <c r="DB180" s="23"/>
      <c r="DC180" s="23"/>
      <c r="DD180" s="23"/>
      <c r="DE180" s="23"/>
      <c r="DF180" s="23"/>
      <c r="DG180" s="23"/>
      <c r="DH180" s="23"/>
      <c r="DI180" s="23"/>
      <c r="DJ180" s="23"/>
      <c r="DK180" s="23">
        <f>T180</f>
        <v>1</v>
      </c>
      <c r="DL180" s="23"/>
      <c r="DM180" s="23">
        <f>Source!P98</f>
        <v>12</v>
      </c>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f>T180</f>
        <v>1</v>
      </c>
      <c r="GK180" s="23"/>
      <c r="GL180" s="23"/>
      <c r="GM180" s="23"/>
      <c r="GN180" s="23">
        <f>T180</f>
        <v>1</v>
      </c>
      <c r="GO180" s="23"/>
      <c r="GP180" s="23">
        <f>T180</f>
        <v>1</v>
      </c>
      <c r="GQ180" s="23">
        <f>T180</f>
        <v>1</v>
      </c>
      <c r="GR180" s="23"/>
      <c r="GS180" s="23">
        <f>T180</f>
        <v>1</v>
      </c>
      <c r="GT180" s="23"/>
      <c r="GU180" s="23"/>
      <c r="GV180" s="23"/>
      <c r="GW180" s="23"/>
      <c r="GX180" s="23"/>
      <c r="GY180" s="23"/>
      <c r="GZ180" s="23"/>
      <c r="HA180" s="23"/>
      <c r="HB180" s="23">
        <f>T180</f>
        <v>1</v>
      </c>
      <c r="HC180" s="23"/>
      <c r="HD180" s="23"/>
      <c r="HE180" s="23"/>
      <c r="HF180" s="23">
        <f>T180</f>
        <v>1</v>
      </c>
      <c r="HG180" s="23"/>
      <c r="HH180" s="23"/>
      <c r="HI180" s="23"/>
      <c r="HJ180" s="23"/>
      <c r="HK180" s="23"/>
      <c r="HL180" s="23">
        <f>T180</f>
        <v>1</v>
      </c>
      <c r="HM180" s="23"/>
      <c r="HN180" s="23">
        <f>T180</f>
        <v>1</v>
      </c>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row>
    <row r="181" spans="1:255" x14ac:dyDescent="0.2">
      <c r="A181" s="64"/>
      <c r="B181" s="111" t="s">
        <v>1263</v>
      </c>
      <c r="C181" s="111" t="s">
        <v>1288</v>
      </c>
      <c r="D181" s="63"/>
      <c r="E181" s="63"/>
      <c r="F181" s="63"/>
      <c r="G181" s="63"/>
      <c r="H181" s="63"/>
      <c r="I181" s="63"/>
      <c r="J181" s="63"/>
      <c r="K181" s="65"/>
    </row>
    <row r="182" spans="1:255" x14ac:dyDescent="0.2">
      <c r="A182" s="114" t="s">
        <v>185</v>
      </c>
      <c r="B182" s="115" t="s">
        <v>186</v>
      </c>
      <c r="C182" s="116" t="s">
        <v>187</v>
      </c>
      <c r="D182" s="117" t="s">
        <v>182</v>
      </c>
      <c r="E182" s="118">
        <f>Source!I100</f>
        <v>3.4020000000000001</v>
      </c>
      <c r="F182" s="119">
        <v>32.79</v>
      </c>
      <c r="G182" s="71"/>
      <c r="H182" s="119">
        <f>Source!AC99</f>
        <v>32.79</v>
      </c>
      <c r="I182" s="120">
        <f>T182</f>
        <v>112</v>
      </c>
      <c r="J182" s="73" t="s">
        <v>1262</v>
      </c>
      <c r="K182" s="121">
        <f>U182</f>
        <v>235</v>
      </c>
      <c r="L182" s="23"/>
      <c r="M182" s="23"/>
      <c r="N182" s="23"/>
      <c r="O182" s="23"/>
      <c r="P182" s="23"/>
      <c r="Q182" s="23"/>
      <c r="R182" s="23"/>
      <c r="S182" s="23"/>
      <c r="T182" s="23">
        <f>ROUND(Source!AC99*Source!AW99*Source!I99,0)</f>
        <v>112</v>
      </c>
      <c r="U182" s="23">
        <f>Source!P100</f>
        <v>235</v>
      </c>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v>1</v>
      </c>
      <c r="CW182" s="23"/>
      <c r="CX182" s="23"/>
      <c r="CY182" s="23"/>
      <c r="CZ182" s="23"/>
      <c r="DA182" s="23"/>
      <c r="DB182" s="23"/>
      <c r="DC182" s="23"/>
      <c r="DD182" s="23"/>
      <c r="DE182" s="23"/>
      <c r="DF182" s="23"/>
      <c r="DG182" s="23"/>
      <c r="DH182" s="23"/>
      <c r="DI182" s="23"/>
      <c r="DJ182" s="23"/>
      <c r="DK182" s="23">
        <f>T182</f>
        <v>112</v>
      </c>
      <c r="DL182" s="23"/>
      <c r="DM182" s="23">
        <f>Source!P100</f>
        <v>235</v>
      </c>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f>T182</f>
        <v>112</v>
      </c>
      <c r="GK182" s="23"/>
      <c r="GL182" s="23"/>
      <c r="GM182" s="23"/>
      <c r="GN182" s="23">
        <f>T182</f>
        <v>112</v>
      </c>
      <c r="GO182" s="23"/>
      <c r="GP182" s="23">
        <f>T182</f>
        <v>112</v>
      </c>
      <c r="GQ182" s="23">
        <f>T182</f>
        <v>112</v>
      </c>
      <c r="GR182" s="23"/>
      <c r="GS182" s="23">
        <f>T182</f>
        <v>112</v>
      </c>
      <c r="GT182" s="23"/>
      <c r="GU182" s="23"/>
      <c r="GV182" s="23"/>
      <c r="GW182" s="23"/>
      <c r="GX182" s="23"/>
      <c r="GY182" s="23"/>
      <c r="GZ182" s="23"/>
      <c r="HA182" s="23"/>
      <c r="HB182" s="23">
        <f>T182</f>
        <v>112</v>
      </c>
      <c r="HC182" s="23"/>
      <c r="HD182" s="23"/>
      <c r="HE182" s="23"/>
      <c r="HF182" s="23">
        <f>T182</f>
        <v>112</v>
      </c>
      <c r="HG182" s="23"/>
      <c r="HH182" s="23"/>
      <c r="HI182" s="23"/>
      <c r="HJ182" s="23"/>
      <c r="HK182" s="23"/>
      <c r="HL182" s="23">
        <f>T182</f>
        <v>112</v>
      </c>
      <c r="HM182" s="23"/>
      <c r="HN182" s="23">
        <f>T182</f>
        <v>112</v>
      </c>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row>
    <row r="183" spans="1:255" x14ac:dyDescent="0.2">
      <c r="A183" s="98"/>
      <c r="B183" s="113" t="s">
        <v>1263</v>
      </c>
      <c r="C183" s="113" t="s">
        <v>1289</v>
      </c>
      <c r="D183" s="33"/>
      <c r="E183" s="33"/>
      <c r="F183" s="33"/>
      <c r="G183" s="33"/>
      <c r="H183" s="33"/>
      <c r="I183" s="33"/>
      <c r="J183" s="33"/>
      <c r="K183" s="99"/>
    </row>
    <row r="184" spans="1:255" ht="13.5" thickBot="1" x14ac:dyDescent="0.25">
      <c r="A184" s="124"/>
      <c r="B184" s="125"/>
      <c r="C184" s="125" t="s">
        <v>1266</v>
      </c>
      <c r="D184" s="125"/>
      <c r="E184" s="125"/>
      <c r="F184" s="125"/>
      <c r="G184" s="125"/>
      <c r="H184" s="373">
        <f>SUM(DK171:DK183)</f>
        <v>557</v>
      </c>
      <c r="I184" s="374"/>
      <c r="J184" s="373">
        <f>SUM(DM171:DM183)</f>
        <v>4325</v>
      </c>
      <c r="K184" s="375"/>
      <c r="L184" s="112"/>
      <c r="M184" s="112"/>
      <c r="N184" s="112"/>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row>
    <row r="185" spans="1:255" x14ac:dyDescent="0.2">
      <c r="A185" s="123"/>
      <c r="B185" s="122"/>
      <c r="C185" s="122" t="s">
        <v>1267</v>
      </c>
      <c r="D185" s="122"/>
      <c r="E185" s="122"/>
      <c r="F185" s="122"/>
      <c r="G185" s="122"/>
      <c r="H185" s="376">
        <f>R185</f>
        <v>2641</v>
      </c>
      <c r="I185" s="377"/>
      <c r="J185" s="376" t="e">
        <f>S185</f>
        <v>#REF!</v>
      </c>
      <c r="K185" s="378"/>
      <c r="O185" s="23"/>
      <c r="P185" s="23"/>
      <c r="Q185" s="23"/>
      <c r="R185" s="23">
        <f>SUM(T171:T184)</f>
        <v>2641</v>
      </c>
      <c r="S185" s="23" t="e">
        <f>SUM(U171:U184)</f>
        <v>#REF!</v>
      </c>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f>R185</f>
        <v>2641</v>
      </c>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row>
    <row r="186" spans="1:255" x14ac:dyDescent="0.2">
      <c r="A186" s="77"/>
      <c r="B186" s="76"/>
      <c r="C186" s="76"/>
      <c r="D186" s="76"/>
      <c r="E186" s="76"/>
      <c r="F186" s="76"/>
      <c r="G186" s="76"/>
      <c r="H186" s="370"/>
      <c r="I186" s="371"/>
      <c r="J186" s="370"/>
      <c r="K186" s="372"/>
    </row>
    <row r="187" spans="1:255" ht="33.75" x14ac:dyDescent="0.2">
      <c r="A187" s="126">
        <v>9</v>
      </c>
      <c r="B187" s="133" t="s">
        <v>191</v>
      </c>
      <c r="C187" s="127" t="s">
        <v>192</v>
      </c>
      <c r="D187" s="128" t="s">
        <v>193</v>
      </c>
      <c r="E187" s="129">
        <v>1.15E-2</v>
      </c>
      <c r="F187" s="130">
        <f>Source!AK102</f>
        <v>10206.26</v>
      </c>
      <c r="G187" s="134" t="s">
        <v>6</v>
      </c>
      <c r="H187" s="130"/>
      <c r="I187" s="131">
        <f>SUM(DQ187:DQ197)</f>
        <v>69</v>
      </c>
      <c r="J187" s="107" t="s">
        <v>191</v>
      </c>
      <c r="K187" s="132" t="e">
        <f>SUM(DS187:DS197)</f>
        <v>#REF!</v>
      </c>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row>
    <row r="188" spans="1:255" x14ac:dyDescent="0.2">
      <c r="A188" s="66"/>
      <c r="B188" s="67"/>
      <c r="C188" s="67" t="s">
        <v>1253</v>
      </c>
      <c r="D188" s="68"/>
      <c r="E188" s="69"/>
      <c r="F188" s="70">
        <v>1751</v>
      </c>
      <c r="G188" s="71"/>
      <c r="H188" s="70">
        <f>Source!AF102</f>
        <v>1751</v>
      </c>
      <c r="I188" s="72">
        <f>T188</f>
        <v>20</v>
      </c>
      <c r="J188" s="73">
        <v>25.6</v>
      </c>
      <c r="K188" s="74">
        <f>U188</f>
        <v>515</v>
      </c>
      <c r="O188" s="23"/>
      <c r="P188" s="23"/>
      <c r="Q188" s="23"/>
      <c r="R188" s="23"/>
      <c r="S188" s="23"/>
      <c r="T188" s="23">
        <f>ROUND(Source!AF102*Source!AV102*Source!I102,0)</f>
        <v>20</v>
      </c>
      <c r="U188" s="23">
        <f>Source!S102</f>
        <v>515</v>
      </c>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v>1</v>
      </c>
      <c r="CW188" s="23"/>
      <c r="CX188" s="23"/>
      <c r="CY188" s="23"/>
      <c r="CZ188" s="23"/>
      <c r="DA188" s="23"/>
      <c r="DB188" s="23"/>
      <c r="DC188" s="23"/>
      <c r="DD188" s="23"/>
      <c r="DE188" s="23"/>
      <c r="DF188" s="23"/>
      <c r="DG188" s="23">
        <f>Source!S102</f>
        <v>515</v>
      </c>
      <c r="DH188" s="23">
        <v>1008</v>
      </c>
      <c r="DI188" s="23"/>
      <c r="DJ188" s="23"/>
      <c r="DK188" s="23"/>
      <c r="DL188" s="23"/>
      <c r="DM188" s="23"/>
      <c r="DN188" s="23"/>
      <c r="DO188" s="23"/>
      <c r="DP188" s="23"/>
      <c r="DQ188" s="23">
        <f>T188</f>
        <v>20</v>
      </c>
      <c r="DR188" s="23"/>
      <c r="DS188" s="23">
        <f>U188</f>
        <v>515</v>
      </c>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f>T188</f>
        <v>20</v>
      </c>
      <c r="GK188" s="23">
        <f>T188</f>
        <v>20</v>
      </c>
      <c r="GL188" s="23"/>
      <c r="GM188" s="23"/>
      <c r="GN188" s="23"/>
      <c r="GO188" s="23"/>
      <c r="GP188" s="23"/>
      <c r="GQ188" s="23"/>
      <c r="GR188" s="23"/>
      <c r="GS188" s="23"/>
      <c r="GT188" s="23"/>
      <c r="GU188" s="23"/>
      <c r="GV188" s="23"/>
      <c r="GW188" s="23"/>
      <c r="GX188" s="23"/>
      <c r="GY188" s="23"/>
      <c r="GZ188" s="23"/>
      <c r="HA188" s="23"/>
      <c r="HB188" s="23">
        <f>T188</f>
        <v>20</v>
      </c>
      <c r="HC188" s="23"/>
      <c r="HD188" s="23"/>
      <c r="HE188" s="23"/>
      <c r="HF188" s="23">
        <f>T188</f>
        <v>20</v>
      </c>
      <c r="HG188" s="23"/>
      <c r="HH188" s="23"/>
      <c r="HI188" s="23"/>
      <c r="HJ188" s="23"/>
      <c r="HK188" s="23"/>
      <c r="HL188" s="23">
        <f>T188</f>
        <v>20</v>
      </c>
      <c r="HM188" s="23"/>
      <c r="HN188" s="23">
        <f>T188</f>
        <v>20</v>
      </c>
      <c r="HO188" s="23"/>
      <c r="HP188" s="23"/>
      <c r="HQ188" s="23"/>
      <c r="HR188" s="23"/>
      <c r="HS188" s="23"/>
      <c r="HT188" s="23"/>
      <c r="HU188" s="23"/>
      <c r="HV188" s="23"/>
      <c r="HW188" s="23"/>
      <c r="HX188" s="23">
        <f>T188</f>
        <v>20</v>
      </c>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row>
    <row r="189" spans="1:255" x14ac:dyDescent="0.2">
      <c r="A189" s="78"/>
      <c r="B189" s="79"/>
      <c r="C189" s="79" t="s">
        <v>1255</v>
      </c>
      <c r="D189" s="80"/>
      <c r="E189" s="81"/>
      <c r="F189" s="82">
        <v>481.26</v>
      </c>
      <c r="G189" s="83"/>
      <c r="H189" s="82">
        <f>Source!AD102</f>
        <v>481.26</v>
      </c>
      <c r="I189" s="84">
        <f>T189</f>
        <v>6</v>
      </c>
      <c r="J189" s="85">
        <v>9.3000000000000007</v>
      </c>
      <c r="K189" s="86">
        <f>U189</f>
        <v>51</v>
      </c>
      <c r="O189" s="23"/>
      <c r="P189" s="23"/>
      <c r="Q189" s="23"/>
      <c r="R189" s="23"/>
      <c r="S189" s="23"/>
      <c r="T189" s="23">
        <f>ROUND(Source!AD102*Source!AV102*Source!I102,0)</f>
        <v>6</v>
      </c>
      <c r="U189" s="23">
        <f>Source!Q102</f>
        <v>51</v>
      </c>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v>1</v>
      </c>
      <c r="CW189" s="23"/>
      <c r="CX189" s="23"/>
      <c r="CY189" s="23"/>
      <c r="CZ189" s="23"/>
      <c r="DA189" s="23"/>
      <c r="DB189" s="23"/>
      <c r="DC189" s="23"/>
      <c r="DD189" s="23"/>
      <c r="DE189" s="23"/>
      <c r="DF189" s="23"/>
      <c r="DG189" s="23"/>
      <c r="DH189" s="23"/>
      <c r="DI189" s="23"/>
      <c r="DJ189" s="23"/>
      <c r="DK189" s="23"/>
      <c r="DL189" s="23"/>
      <c r="DM189" s="23"/>
      <c r="DN189" s="23"/>
      <c r="DO189" s="23"/>
      <c r="DP189" s="23"/>
      <c r="DQ189" s="23">
        <f>T189</f>
        <v>6</v>
      </c>
      <c r="DR189" s="23"/>
      <c r="DS189" s="23">
        <f>U189</f>
        <v>51</v>
      </c>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f>T189</f>
        <v>6</v>
      </c>
      <c r="GK189" s="23"/>
      <c r="GL189" s="23">
        <f>T189</f>
        <v>6</v>
      </c>
      <c r="GM189" s="23"/>
      <c r="GN189" s="23"/>
      <c r="GO189" s="23"/>
      <c r="GP189" s="23"/>
      <c r="GQ189" s="23"/>
      <c r="GR189" s="23"/>
      <c r="GS189" s="23"/>
      <c r="GT189" s="23"/>
      <c r="GU189" s="23"/>
      <c r="GV189" s="23"/>
      <c r="GW189" s="23"/>
      <c r="GX189" s="23"/>
      <c r="GY189" s="23"/>
      <c r="GZ189" s="23"/>
      <c r="HA189" s="23"/>
      <c r="HB189" s="23">
        <f>T189</f>
        <v>6</v>
      </c>
      <c r="HC189" s="23"/>
      <c r="HD189" s="23"/>
      <c r="HE189" s="23"/>
      <c r="HF189" s="23">
        <f>T189</f>
        <v>6</v>
      </c>
      <c r="HG189" s="23"/>
      <c r="HH189" s="23"/>
      <c r="HI189" s="23"/>
      <c r="HJ189" s="23"/>
      <c r="HK189" s="23"/>
      <c r="HL189" s="23">
        <f>T189</f>
        <v>6</v>
      </c>
      <c r="HM189" s="23"/>
      <c r="HN189" s="23">
        <f>T189</f>
        <v>6</v>
      </c>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row>
    <row r="190" spans="1:255" x14ac:dyDescent="0.2">
      <c r="A190" s="87"/>
      <c r="B190" s="88"/>
      <c r="C190" s="88" t="s">
        <v>1257</v>
      </c>
      <c r="D190" s="89"/>
      <c r="E190" s="90">
        <v>130</v>
      </c>
      <c r="F190" s="91" t="s">
        <v>1258</v>
      </c>
      <c r="G190" s="92"/>
      <c r="H190" s="93">
        <f>ROUND((Source!AF102*Source!AV102+Source!AE102*Source!AV102)*(Source!FX102)/100,2)</f>
        <v>2276.3000000000002</v>
      </c>
      <c r="I190" s="94">
        <f>T190</f>
        <v>26</v>
      </c>
      <c r="J190" s="96">
        <v>1.24</v>
      </c>
      <c r="K190" s="95" t="e">
        <f>U190</f>
        <v>#REF!</v>
      </c>
      <c r="O190" s="23"/>
      <c r="P190" s="23"/>
      <c r="Q190" s="23"/>
      <c r="R190" s="23"/>
      <c r="S190" s="23"/>
      <c r="T190" s="23">
        <f>ROUND((ROUND(Source!AF102*Source!AV102*Source!I102,0)+ROUND(Source!AE102*Source!AV102*Source!I102,0))*(Source!DN102)/100,0)</f>
        <v>26</v>
      </c>
      <c r="U190" s="23" t="e">
        <f>Source!X102</f>
        <v>#REF!</v>
      </c>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v>1</v>
      </c>
      <c r="CW190" s="23"/>
      <c r="CX190" s="23"/>
      <c r="CY190" s="23"/>
      <c r="CZ190" s="23"/>
      <c r="DA190" s="23"/>
      <c r="DB190" s="23"/>
      <c r="DC190" s="23"/>
      <c r="DD190" s="23"/>
      <c r="DE190" s="23"/>
      <c r="DF190" s="23"/>
      <c r="DG190" s="23"/>
      <c r="DH190" s="23"/>
      <c r="DI190" s="23"/>
      <c r="DJ190" s="23"/>
      <c r="DK190" s="23"/>
      <c r="DL190" s="23"/>
      <c r="DM190" s="23"/>
      <c r="DN190" s="23"/>
      <c r="DO190" s="23"/>
      <c r="DP190" s="23"/>
      <c r="DQ190" s="23">
        <f>T190</f>
        <v>26</v>
      </c>
      <c r="DR190" s="23"/>
      <c r="DS190" s="23" t="e">
        <f>U190</f>
        <v>#REF!</v>
      </c>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f>T190</f>
        <v>26</v>
      </c>
      <c r="GZ190" s="23"/>
      <c r="HA190" s="23"/>
      <c r="HB190" s="23">
        <f>T190</f>
        <v>26</v>
      </c>
      <c r="HC190" s="23"/>
      <c r="HD190" s="23"/>
      <c r="HE190" s="23"/>
      <c r="HF190" s="23">
        <f>T190</f>
        <v>26</v>
      </c>
      <c r="HG190" s="23"/>
      <c r="HH190" s="23"/>
      <c r="HI190" s="23"/>
      <c r="HJ190" s="23"/>
      <c r="HK190" s="23"/>
      <c r="HL190" s="23">
        <f>T190</f>
        <v>26</v>
      </c>
      <c r="HM190" s="23"/>
      <c r="HN190" s="23">
        <f>T190</f>
        <v>26</v>
      </c>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row>
    <row r="191" spans="1:255" x14ac:dyDescent="0.2">
      <c r="A191" s="87"/>
      <c r="B191" s="88"/>
      <c r="C191" s="88" t="s">
        <v>1259</v>
      </c>
      <c r="D191" s="89"/>
      <c r="E191" s="90">
        <v>85</v>
      </c>
      <c r="F191" s="91" t="s">
        <v>1258</v>
      </c>
      <c r="G191" s="92"/>
      <c r="H191" s="93">
        <f>ROUND((Source!AF102*Source!AV102+Source!AE102*Source!AV102)*(Source!FY102)/100,2)</f>
        <v>1488.35</v>
      </c>
      <c r="I191" s="94">
        <f>T191</f>
        <v>17</v>
      </c>
      <c r="J191" s="96">
        <v>0.72</v>
      </c>
      <c r="K191" s="95" t="e">
        <f>U191</f>
        <v>#REF!</v>
      </c>
      <c r="O191" s="23"/>
      <c r="P191" s="23"/>
      <c r="Q191" s="23"/>
      <c r="R191" s="23"/>
      <c r="S191" s="23"/>
      <c r="T191" s="23">
        <f>ROUND((ROUND(Source!AF102*Source!AV102*Source!I102,0)+ROUND(Source!AE102*Source!AV102*Source!I102,0))*(Source!DO102)/100,0)</f>
        <v>17</v>
      </c>
      <c r="U191" s="23" t="e">
        <f>Source!Y102</f>
        <v>#REF!</v>
      </c>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v>1</v>
      </c>
      <c r="CW191" s="23"/>
      <c r="CX191" s="23"/>
      <c r="CY191" s="23"/>
      <c r="CZ191" s="23"/>
      <c r="DA191" s="23"/>
      <c r="DB191" s="23"/>
      <c r="DC191" s="23"/>
      <c r="DD191" s="23"/>
      <c r="DE191" s="23"/>
      <c r="DF191" s="23"/>
      <c r="DG191" s="23"/>
      <c r="DH191" s="23"/>
      <c r="DI191" s="23"/>
      <c r="DJ191" s="23"/>
      <c r="DK191" s="23"/>
      <c r="DL191" s="23"/>
      <c r="DM191" s="23"/>
      <c r="DN191" s="23"/>
      <c r="DO191" s="23"/>
      <c r="DP191" s="23"/>
      <c r="DQ191" s="23">
        <f>T191</f>
        <v>17</v>
      </c>
      <c r="DR191" s="23"/>
      <c r="DS191" s="23" t="e">
        <f>U191</f>
        <v>#REF!</v>
      </c>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f>T191</f>
        <v>17</v>
      </c>
      <c r="HA191" s="23"/>
      <c r="HB191" s="23">
        <f>T191</f>
        <v>17</v>
      </c>
      <c r="HC191" s="23"/>
      <c r="HD191" s="23"/>
      <c r="HE191" s="23"/>
      <c r="HF191" s="23">
        <f>T191</f>
        <v>17</v>
      </c>
      <c r="HG191" s="23"/>
      <c r="HH191" s="23"/>
      <c r="HI191" s="23"/>
      <c r="HJ191" s="23"/>
      <c r="HK191" s="23"/>
      <c r="HL191" s="23">
        <f>T191</f>
        <v>17</v>
      </c>
      <c r="HM191" s="23"/>
      <c r="HN191" s="23">
        <f>T191</f>
        <v>17</v>
      </c>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row>
    <row r="192" spans="1:255" x14ac:dyDescent="0.2">
      <c r="A192" s="78"/>
      <c r="B192" s="79"/>
      <c r="C192" s="79" t="s">
        <v>1260</v>
      </c>
      <c r="D192" s="80" t="s">
        <v>1261</v>
      </c>
      <c r="E192" s="81">
        <v>170</v>
      </c>
      <c r="F192" s="82"/>
      <c r="G192" s="83"/>
      <c r="H192" s="82" t="e">
        <f>ROUND(Source!AH102,2)</f>
        <v>#REF!</v>
      </c>
      <c r="I192" s="97" t="e">
        <f>Source!U102</f>
        <v>#REF!</v>
      </c>
      <c r="J192" s="85"/>
      <c r="K192" s="86"/>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row>
    <row r="193" spans="1:255" x14ac:dyDescent="0.2">
      <c r="A193" s="100" t="s">
        <v>195</v>
      </c>
      <c r="B193" s="109" t="s">
        <v>89</v>
      </c>
      <c r="C193" s="101" t="s">
        <v>90</v>
      </c>
      <c r="D193" s="102" t="s">
        <v>63</v>
      </c>
      <c r="E193" s="103">
        <f>Source!I104</f>
        <v>9.2000000000000003E-4</v>
      </c>
      <c r="F193" s="104">
        <v>10380</v>
      </c>
      <c r="G193" s="105"/>
      <c r="H193" s="104">
        <f>Source!AC103</f>
        <v>10380</v>
      </c>
      <c r="I193" s="106">
        <f>T193</f>
        <v>10</v>
      </c>
      <c r="J193" s="107" t="s">
        <v>1262</v>
      </c>
      <c r="K193" s="108">
        <f>U193</f>
        <v>176</v>
      </c>
      <c r="L193" s="23"/>
      <c r="M193" s="23"/>
      <c r="N193" s="23"/>
      <c r="O193" s="23"/>
      <c r="P193" s="23"/>
      <c r="Q193" s="23"/>
      <c r="R193" s="23"/>
      <c r="S193" s="23"/>
      <c r="T193" s="23">
        <f>ROUND(Source!AC103*Source!AW103*Source!I103,0)</f>
        <v>10</v>
      </c>
      <c r="U193" s="23">
        <f>Source!P104</f>
        <v>176</v>
      </c>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v>1</v>
      </c>
      <c r="CW193" s="23"/>
      <c r="CX193" s="23"/>
      <c r="CY193" s="23"/>
      <c r="CZ193" s="23"/>
      <c r="DA193" s="23"/>
      <c r="DB193" s="23"/>
      <c r="DC193" s="23"/>
      <c r="DD193" s="23"/>
      <c r="DE193" s="23"/>
      <c r="DF193" s="23"/>
      <c r="DG193" s="23"/>
      <c r="DH193" s="23"/>
      <c r="DI193" s="23"/>
      <c r="DJ193" s="23"/>
      <c r="DK193" s="23">
        <f>T193</f>
        <v>10</v>
      </c>
      <c r="DL193" s="23"/>
      <c r="DM193" s="23">
        <f>Source!P104</f>
        <v>176</v>
      </c>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f>T193</f>
        <v>10</v>
      </c>
      <c r="GK193" s="23"/>
      <c r="GL193" s="23"/>
      <c r="GM193" s="23"/>
      <c r="GN193" s="23">
        <f>T193</f>
        <v>10</v>
      </c>
      <c r="GO193" s="23"/>
      <c r="GP193" s="23">
        <f>T193</f>
        <v>10</v>
      </c>
      <c r="GQ193" s="23">
        <f>T193</f>
        <v>10</v>
      </c>
      <c r="GR193" s="23"/>
      <c r="GS193" s="23">
        <f>T193</f>
        <v>10</v>
      </c>
      <c r="GT193" s="23"/>
      <c r="GU193" s="23"/>
      <c r="GV193" s="23"/>
      <c r="GW193" s="23"/>
      <c r="GX193" s="23"/>
      <c r="GY193" s="23"/>
      <c r="GZ193" s="23"/>
      <c r="HA193" s="23"/>
      <c r="HB193" s="23">
        <f>T193</f>
        <v>10</v>
      </c>
      <c r="HC193" s="23"/>
      <c r="HD193" s="23"/>
      <c r="HE193" s="23"/>
      <c r="HF193" s="23">
        <f>T193</f>
        <v>10</v>
      </c>
      <c r="HG193" s="23"/>
      <c r="HH193" s="23"/>
      <c r="HI193" s="23"/>
      <c r="HJ193" s="23"/>
      <c r="HK193" s="23"/>
      <c r="HL193" s="23">
        <f>T193</f>
        <v>10</v>
      </c>
      <c r="HM193" s="23"/>
      <c r="HN193" s="23">
        <f>T193</f>
        <v>10</v>
      </c>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row>
    <row r="194" spans="1:255" x14ac:dyDescent="0.2">
      <c r="A194" s="64"/>
      <c r="B194" s="111" t="s">
        <v>1263</v>
      </c>
      <c r="C194" s="111" t="s">
        <v>1275</v>
      </c>
      <c r="D194" s="63"/>
      <c r="E194" s="63"/>
      <c r="F194" s="63"/>
      <c r="G194" s="63"/>
      <c r="H194" s="63"/>
      <c r="I194" s="63"/>
      <c r="J194" s="63"/>
      <c r="K194" s="65"/>
    </row>
    <row r="195" spans="1:255" ht="24" x14ac:dyDescent="0.2">
      <c r="A195" s="114" t="s">
        <v>196</v>
      </c>
      <c r="B195" s="115" t="s">
        <v>197</v>
      </c>
      <c r="C195" s="116" t="s">
        <v>198</v>
      </c>
      <c r="D195" s="117" t="s">
        <v>63</v>
      </c>
      <c r="E195" s="118">
        <f>Source!I106</f>
        <v>1.15E-2</v>
      </c>
      <c r="F195" s="119">
        <v>14744.52</v>
      </c>
      <c r="G195" s="71"/>
      <c r="H195" s="119">
        <f>Source!AC105</f>
        <v>14744.52</v>
      </c>
      <c r="I195" s="120">
        <f>T195</f>
        <v>170</v>
      </c>
      <c r="J195" s="73" t="s">
        <v>1262</v>
      </c>
      <c r="K195" s="121">
        <f>U195</f>
        <v>1343</v>
      </c>
      <c r="L195" s="23"/>
      <c r="M195" s="23"/>
      <c r="N195" s="23"/>
      <c r="O195" s="23"/>
      <c r="P195" s="23"/>
      <c r="Q195" s="23"/>
      <c r="R195" s="23"/>
      <c r="S195" s="23"/>
      <c r="T195" s="23">
        <f>ROUND(Source!AC105*Source!AW105*Source!I105,0)</f>
        <v>170</v>
      </c>
      <c r="U195" s="23">
        <f>Source!P106</f>
        <v>1343</v>
      </c>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v>1</v>
      </c>
      <c r="CW195" s="23"/>
      <c r="CX195" s="23"/>
      <c r="CY195" s="23"/>
      <c r="CZ195" s="23"/>
      <c r="DA195" s="23"/>
      <c r="DB195" s="23"/>
      <c r="DC195" s="23"/>
      <c r="DD195" s="23"/>
      <c r="DE195" s="23"/>
      <c r="DF195" s="23"/>
      <c r="DG195" s="23"/>
      <c r="DH195" s="23"/>
      <c r="DI195" s="23"/>
      <c r="DJ195" s="23"/>
      <c r="DK195" s="23">
        <f>T195</f>
        <v>170</v>
      </c>
      <c r="DL195" s="23"/>
      <c r="DM195" s="23">
        <f>Source!P106</f>
        <v>1343</v>
      </c>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f>T195</f>
        <v>170</v>
      </c>
      <c r="GK195" s="23"/>
      <c r="GL195" s="23"/>
      <c r="GM195" s="23"/>
      <c r="GN195" s="23">
        <f>T195</f>
        <v>170</v>
      </c>
      <c r="GO195" s="23"/>
      <c r="GP195" s="23">
        <f>T195</f>
        <v>170</v>
      </c>
      <c r="GQ195" s="23">
        <f>T195</f>
        <v>170</v>
      </c>
      <c r="GR195" s="23"/>
      <c r="GS195" s="23">
        <f>T195</f>
        <v>170</v>
      </c>
      <c r="GT195" s="23"/>
      <c r="GU195" s="23"/>
      <c r="GV195" s="23"/>
      <c r="GW195" s="23"/>
      <c r="GX195" s="23"/>
      <c r="GY195" s="23"/>
      <c r="GZ195" s="23"/>
      <c r="HA195" s="23"/>
      <c r="HB195" s="23">
        <f>T195</f>
        <v>170</v>
      </c>
      <c r="HC195" s="23"/>
      <c r="HD195" s="23"/>
      <c r="HE195" s="23"/>
      <c r="HF195" s="23">
        <f>T195</f>
        <v>170</v>
      </c>
      <c r="HG195" s="23"/>
      <c r="HH195" s="23"/>
      <c r="HI195" s="23"/>
      <c r="HJ195" s="23"/>
      <c r="HK195" s="23"/>
      <c r="HL195" s="23">
        <f>T195</f>
        <v>170</v>
      </c>
      <c r="HM195" s="23"/>
      <c r="HN195" s="23">
        <f>T195</f>
        <v>170</v>
      </c>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row>
    <row r="196" spans="1:255" x14ac:dyDescent="0.2">
      <c r="A196" s="98"/>
      <c r="B196" s="113" t="s">
        <v>1263</v>
      </c>
      <c r="C196" s="113" t="s">
        <v>1290</v>
      </c>
      <c r="D196" s="33"/>
      <c r="E196" s="33"/>
      <c r="F196" s="33"/>
      <c r="G196" s="33"/>
      <c r="H196" s="33"/>
      <c r="I196" s="33"/>
      <c r="J196" s="33"/>
      <c r="K196" s="99"/>
    </row>
    <row r="197" spans="1:255" ht="13.5" thickBot="1" x14ac:dyDescent="0.25">
      <c r="A197" s="124"/>
      <c r="B197" s="125"/>
      <c r="C197" s="125" t="s">
        <v>1266</v>
      </c>
      <c r="D197" s="125"/>
      <c r="E197" s="125"/>
      <c r="F197" s="125"/>
      <c r="G197" s="125"/>
      <c r="H197" s="373">
        <f>SUM(DK187:DK196)</f>
        <v>180</v>
      </c>
      <c r="I197" s="374"/>
      <c r="J197" s="373">
        <f>SUM(DM187:DM196)</f>
        <v>1519</v>
      </c>
      <c r="K197" s="375"/>
      <c r="L197" s="112"/>
      <c r="M197" s="112"/>
      <c r="N197" s="112"/>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row>
    <row r="198" spans="1:255" x14ac:dyDescent="0.2">
      <c r="A198" s="123"/>
      <c r="B198" s="122"/>
      <c r="C198" s="122" t="s">
        <v>1267</v>
      </c>
      <c r="D198" s="122"/>
      <c r="E198" s="122"/>
      <c r="F198" s="122"/>
      <c r="G198" s="122"/>
      <c r="H198" s="376">
        <f>R198</f>
        <v>249</v>
      </c>
      <c r="I198" s="377"/>
      <c r="J198" s="376" t="e">
        <f>S198</f>
        <v>#REF!</v>
      </c>
      <c r="K198" s="378"/>
      <c r="O198" s="23"/>
      <c r="P198" s="23"/>
      <c r="Q198" s="23"/>
      <c r="R198" s="23">
        <f>SUM(T187:T197)</f>
        <v>249</v>
      </c>
      <c r="S198" s="23" t="e">
        <f>SUM(U187:U197)</f>
        <v>#REF!</v>
      </c>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f>R198</f>
        <v>249</v>
      </c>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row>
    <row r="199" spans="1:255" x14ac:dyDescent="0.2">
      <c r="A199" s="77"/>
      <c r="B199" s="76"/>
      <c r="C199" s="76"/>
      <c r="D199" s="76"/>
      <c r="E199" s="76"/>
      <c r="F199" s="76"/>
      <c r="G199" s="76"/>
      <c r="H199" s="370"/>
      <c r="I199" s="371"/>
      <c r="J199" s="370"/>
      <c r="K199" s="372"/>
    </row>
    <row r="200" spans="1:255" ht="56.25" x14ac:dyDescent="0.2">
      <c r="A200" s="126">
        <v>10</v>
      </c>
      <c r="B200" s="133" t="s">
        <v>203</v>
      </c>
      <c r="C200" s="127" t="s">
        <v>204</v>
      </c>
      <c r="D200" s="128" t="s">
        <v>166</v>
      </c>
      <c r="E200" s="129">
        <v>5.0000000000000001E-3</v>
      </c>
      <c r="F200" s="130">
        <f>Source!AK108</f>
        <v>321.88</v>
      </c>
      <c r="G200" s="134" t="s">
        <v>6</v>
      </c>
      <c r="H200" s="130"/>
      <c r="I200" s="131">
        <f>SUM(DQ200:DQ212)</f>
        <v>0</v>
      </c>
      <c r="J200" s="107" t="s">
        <v>203</v>
      </c>
      <c r="K200" s="132" t="e">
        <f>SUM(DS200:DS212)</f>
        <v>#REF!</v>
      </c>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row>
    <row r="201" spans="1:255" x14ac:dyDescent="0.2">
      <c r="A201" s="66"/>
      <c r="B201" s="67"/>
      <c r="C201" s="67" t="s">
        <v>1253</v>
      </c>
      <c r="D201" s="68"/>
      <c r="E201" s="69"/>
      <c r="F201" s="70">
        <v>35.04</v>
      </c>
      <c r="G201" s="71" t="s">
        <v>1291</v>
      </c>
      <c r="H201" s="70">
        <f>Source!AF108</f>
        <v>70.08</v>
      </c>
      <c r="I201" s="72">
        <f>T201</f>
        <v>0</v>
      </c>
      <c r="J201" s="73">
        <v>26.95</v>
      </c>
      <c r="K201" s="74">
        <f>U201</f>
        <v>9</v>
      </c>
      <c r="O201" s="23"/>
      <c r="P201" s="23"/>
      <c r="Q201" s="23"/>
      <c r="R201" s="23"/>
      <c r="S201" s="23"/>
      <c r="T201" s="23">
        <f>ROUND(Source!AF108*Source!AV108*Source!I108,0)</f>
        <v>0</v>
      </c>
      <c r="U201" s="23">
        <f>Source!S108</f>
        <v>9</v>
      </c>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v>1</v>
      </c>
      <c r="CW201" s="23"/>
      <c r="CX201" s="23"/>
      <c r="CY201" s="23"/>
      <c r="CZ201" s="23"/>
      <c r="DA201" s="23"/>
      <c r="DB201" s="23"/>
      <c r="DC201" s="23"/>
      <c r="DD201" s="23"/>
      <c r="DE201" s="23"/>
      <c r="DF201" s="23"/>
      <c r="DG201" s="23">
        <f>Source!S108</f>
        <v>9</v>
      </c>
      <c r="DH201" s="23">
        <v>1009</v>
      </c>
      <c r="DI201" s="23"/>
      <c r="DJ201" s="23"/>
      <c r="DK201" s="23"/>
      <c r="DL201" s="23"/>
      <c r="DM201" s="23"/>
      <c r="DN201" s="23"/>
      <c r="DO201" s="23"/>
      <c r="DP201" s="23"/>
      <c r="DQ201" s="23">
        <f>T201</f>
        <v>0</v>
      </c>
      <c r="DR201" s="23"/>
      <c r="DS201" s="23">
        <f>U201</f>
        <v>9</v>
      </c>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f>T201</f>
        <v>0</v>
      </c>
      <c r="GK201" s="23">
        <f>T201</f>
        <v>0</v>
      </c>
      <c r="GL201" s="23"/>
      <c r="GM201" s="23"/>
      <c r="GN201" s="23"/>
      <c r="GO201" s="23"/>
      <c r="GP201" s="23"/>
      <c r="GQ201" s="23"/>
      <c r="GR201" s="23"/>
      <c r="GS201" s="23"/>
      <c r="GT201" s="23"/>
      <c r="GU201" s="23"/>
      <c r="GV201" s="23"/>
      <c r="GW201" s="23"/>
      <c r="GX201" s="23"/>
      <c r="GY201" s="23"/>
      <c r="GZ201" s="23"/>
      <c r="HA201" s="23"/>
      <c r="HB201" s="23">
        <f>T201</f>
        <v>0</v>
      </c>
      <c r="HC201" s="23"/>
      <c r="HD201" s="23"/>
      <c r="HE201" s="23"/>
      <c r="HF201" s="23">
        <f>T201</f>
        <v>0</v>
      </c>
      <c r="HG201" s="23"/>
      <c r="HH201" s="23"/>
      <c r="HI201" s="23"/>
      <c r="HJ201" s="23"/>
      <c r="HK201" s="23"/>
      <c r="HL201" s="23">
        <f>T201</f>
        <v>0</v>
      </c>
      <c r="HM201" s="23"/>
      <c r="HN201" s="23">
        <f>T201</f>
        <v>0</v>
      </c>
      <c r="HO201" s="23"/>
      <c r="HP201" s="23"/>
      <c r="HQ201" s="23"/>
      <c r="HR201" s="23"/>
      <c r="HS201" s="23"/>
      <c r="HT201" s="23"/>
      <c r="HU201" s="23"/>
      <c r="HV201" s="23"/>
      <c r="HW201" s="23"/>
      <c r="HX201" s="23">
        <f>T201</f>
        <v>0</v>
      </c>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row>
    <row r="202" spans="1:255" x14ac:dyDescent="0.2">
      <c r="A202" s="78"/>
      <c r="B202" s="79"/>
      <c r="C202" s="79" t="s">
        <v>1255</v>
      </c>
      <c r="D202" s="80"/>
      <c r="E202" s="81"/>
      <c r="F202" s="82">
        <v>6.27</v>
      </c>
      <c r="G202" s="83" t="s">
        <v>1291</v>
      </c>
      <c r="H202" s="82">
        <f>Source!AD108</f>
        <v>12.54</v>
      </c>
      <c r="I202" s="84">
        <f>T202</f>
        <v>0</v>
      </c>
      <c r="J202" s="85">
        <v>9.3000000000000007</v>
      </c>
      <c r="K202" s="86">
        <f>U202</f>
        <v>1</v>
      </c>
      <c r="O202" s="23"/>
      <c r="P202" s="23"/>
      <c r="Q202" s="23"/>
      <c r="R202" s="23"/>
      <c r="S202" s="23"/>
      <c r="T202" s="23">
        <f>ROUND(Source!AD108*Source!AV108*Source!I108,0)</f>
        <v>0</v>
      </c>
      <c r="U202" s="23">
        <f>Source!Q108</f>
        <v>1</v>
      </c>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v>1</v>
      </c>
      <c r="CW202" s="23"/>
      <c r="CX202" s="23"/>
      <c r="CY202" s="23"/>
      <c r="CZ202" s="23"/>
      <c r="DA202" s="23"/>
      <c r="DB202" s="23"/>
      <c r="DC202" s="23"/>
      <c r="DD202" s="23"/>
      <c r="DE202" s="23"/>
      <c r="DF202" s="23"/>
      <c r="DG202" s="23"/>
      <c r="DH202" s="23"/>
      <c r="DI202" s="23"/>
      <c r="DJ202" s="23"/>
      <c r="DK202" s="23"/>
      <c r="DL202" s="23"/>
      <c r="DM202" s="23"/>
      <c r="DN202" s="23"/>
      <c r="DO202" s="23"/>
      <c r="DP202" s="23"/>
      <c r="DQ202" s="23">
        <f>T202</f>
        <v>0</v>
      </c>
      <c r="DR202" s="23"/>
      <c r="DS202" s="23">
        <f>U202</f>
        <v>1</v>
      </c>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f>T202</f>
        <v>0</v>
      </c>
      <c r="GK202" s="23"/>
      <c r="GL202" s="23">
        <f>T202</f>
        <v>0</v>
      </c>
      <c r="GM202" s="23"/>
      <c r="GN202" s="23"/>
      <c r="GO202" s="23"/>
      <c r="GP202" s="23"/>
      <c r="GQ202" s="23"/>
      <c r="GR202" s="23"/>
      <c r="GS202" s="23"/>
      <c r="GT202" s="23"/>
      <c r="GU202" s="23"/>
      <c r="GV202" s="23"/>
      <c r="GW202" s="23"/>
      <c r="GX202" s="23"/>
      <c r="GY202" s="23"/>
      <c r="GZ202" s="23"/>
      <c r="HA202" s="23"/>
      <c r="HB202" s="23">
        <f>T202</f>
        <v>0</v>
      </c>
      <c r="HC202" s="23"/>
      <c r="HD202" s="23"/>
      <c r="HE202" s="23"/>
      <c r="HF202" s="23">
        <f>T202</f>
        <v>0</v>
      </c>
      <c r="HG202" s="23"/>
      <c r="HH202" s="23"/>
      <c r="HI202" s="23"/>
      <c r="HJ202" s="23"/>
      <c r="HK202" s="23"/>
      <c r="HL202" s="23">
        <f>T202</f>
        <v>0</v>
      </c>
      <c r="HM202" s="23"/>
      <c r="HN202" s="23">
        <f>T202</f>
        <v>0</v>
      </c>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row>
    <row r="203" spans="1:255" x14ac:dyDescent="0.2">
      <c r="A203" s="78"/>
      <c r="B203" s="79"/>
      <c r="C203" s="79" t="s">
        <v>1256</v>
      </c>
      <c r="D203" s="80"/>
      <c r="E203" s="81"/>
      <c r="F203" s="82">
        <v>0.1</v>
      </c>
      <c r="G203" s="83" t="s">
        <v>1291</v>
      </c>
      <c r="H203" s="82">
        <f>Source!AE108</f>
        <v>0.2</v>
      </c>
      <c r="I203" s="84">
        <f>GM203</f>
        <v>0</v>
      </c>
      <c r="J203" s="85">
        <v>19.8</v>
      </c>
      <c r="K203" s="86">
        <f>Source!R108</f>
        <v>0</v>
      </c>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f>ROUND(Source!AE108*Source!AV108*Source!I108,0)</f>
        <v>0</v>
      </c>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f>GM203</f>
        <v>0</v>
      </c>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row>
    <row r="204" spans="1:255" x14ac:dyDescent="0.2">
      <c r="A204" s="78"/>
      <c r="B204" s="79"/>
      <c r="C204" s="79" t="s">
        <v>1292</v>
      </c>
      <c r="D204" s="80"/>
      <c r="E204" s="81"/>
      <c r="F204" s="82">
        <v>280.57</v>
      </c>
      <c r="G204" s="83" t="s">
        <v>1291</v>
      </c>
      <c r="H204" s="82">
        <f>Source!AC108</f>
        <v>0.01</v>
      </c>
      <c r="I204" s="84">
        <f>T204</f>
        <v>0</v>
      </c>
      <c r="J204" s="85">
        <v>7.56</v>
      </c>
      <c r="K204" s="86">
        <f>U204</f>
        <v>0</v>
      </c>
      <c r="O204" s="23"/>
      <c r="P204" s="23"/>
      <c r="Q204" s="23"/>
      <c r="R204" s="23"/>
      <c r="S204" s="23"/>
      <c r="T204" s="23">
        <f>ROUND(Source!AC108*Source!AW108*Source!I108,0)</f>
        <v>0</v>
      </c>
      <c r="U204" s="23">
        <f>Source!P108</f>
        <v>0</v>
      </c>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v>1</v>
      </c>
      <c r="CW204" s="23"/>
      <c r="CX204" s="23"/>
      <c r="CY204" s="23"/>
      <c r="CZ204" s="23"/>
      <c r="DA204" s="23"/>
      <c r="DB204" s="23"/>
      <c r="DC204" s="23"/>
      <c r="DD204" s="23"/>
      <c r="DE204" s="23"/>
      <c r="DF204" s="23"/>
      <c r="DG204" s="23"/>
      <c r="DH204" s="23"/>
      <c r="DI204" s="23"/>
      <c r="DJ204" s="23"/>
      <c r="DK204" s="23">
        <f>T204</f>
        <v>0</v>
      </c>
      <c r="DL204" s="23"/>
      <c r="DM204" s="23">
        <f>U204</f>
        <v>0</v>
      </c>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f>T204</f>
        <v>0</v>
      </c>
      <c r="GK204" s="23"/>
      <c r="GL204" s="23"/>
      <c r="GM204" s="23"/>
      <c r="GN204" s="23">
        <f>T204</f>
        <v>0</v>
      </c>
      <c r="GO204" s="23"/>
      <c r="GP204" s="23">
        <f>T204</f>
        <v>0</v>
      </c>
      <c r="GQ204" s="23">
        <f>T204</f>
        <v>0</v>
      </c>
      <c r="GR204" s="23"/>
      <c r="GS204" s="23">
        <f>T204</f>
        <v>0</v>
      </c>
      <c r="GT204" s="23"/>
      <c r="GU204" s="23"/>
      <c r="GV204" s="23"/>
      <c r="GW204" s="23">
        <f>ROUND(Source!AG108*Source!I108,0)</f>
        <v>0</v>
      </c>
      <c r="GX204" s="23">
        <f>ROUND(Source!AJ108*Source!I108,0)</f>
        <v>0</v>
      </c>
      <c r="GY204" s="23"/>
      <c r="GZ204" s="23"/>
      <c r="HA204" s="23"/>
      <c r="HB204" s="23">
        <f>T204</f>
        <v>0</v>
      </c>
      <c r="HC204" s="23"/>
      <c r="HD204" s="23"/>
      <c r="HE204" s="23"/>
      <c r="HF204" s="23">
        <f>T204</f>
        <v>0</v>
      </c>
      <c r="HG204" s="23"/>
      <c r="HH204" s="23"/>
      <c r="HI204" s="23"/>
      <c r="HJ204" s="23"/>
      <c r="HK204" s="23"/>
      <c r="HL204" s="23">
        <f>T204</f>
        <v>0</v>
      </c>
      <c r="HM204" s="23"/>
      <c r="HN204" s="23">
        <f>T204</f>
        <v>0</v>
      </c>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row>
    <row r="205" spans="1:255" x14ac:dyDescent="0.2">
      <c r="A205" s="87"/>
      <c r="B205" s="88"/>
      <c r="C205" s="88" t="s">
        <v>1257</v>
      </c>
      <c r="D205" s="89"/>
      <c r="E205" s="90">
        <v>90</v>
      </c>
      <c r="F205" s="91" t="s">
        <v>1258</v>
      </c>
      <c r="G205" s="92"/>
      <c r="H205" s="93">
        <f>ROUND((Source!AF108*Source!AV108+Source!AE108*Source!AV108)*(Source!FX108)/100,2)</f>
        <v>63.25</v>
      </c>
      <c r="I205" s="94">
        <f>T205</f>
        <v>0</v>
      </c>
      <c r="J205" s="96">
        <v>0.86</v>
      </c>
      <c r="K205" s="95" t="e">
        <f>U205</f>
        <v>#REF!</v>
      </c>
      <c r="O205" s="23"/>
      <c r="P205" s="23"/>
      <c r="Q205" s="23"/>
      <c r="R205" s="23"/>
      <c r="S205" s="23"/>
      <c r="T205" s="23">
        <f>ROUND((ROUND(Source!AF108*Source!AV108*Source!I108,0)+ROUND(Source!AE108*Source!AV108*Source!I108,0))*(Source!DN108)/100,0)</f>
        <v>0</v>
      </c>
      <c r="U205" s="23" t="e">
        <f>Source!X108</f>
        <v>#REF!</v>
      </c>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v>1</v>
      </c>
      <c r="CW205" s="23"/>
      <c r="CX205" s="23"/>
      <c r="CY205" s="23"/>
      <c r="CZ205" s="23"/>
      <c r="DA205" s="23"/>
      <c r="DB205" s="23"/>
      <c r="DC205" s="23"/>
      <c r="DD205" s="23"/>
      <c r="DE205" s="23"/>
      <c r="DF205" s="23"/>
      <c r="DG205" s="23"/>
      <c r="DH205" s="23"/>
      <c r="DI205" s="23"/>
      <c r="DJ205" s="23"/>
      <c r="DK205" s="23"/>
      <c r="DL205" s="23"/>
      <c r="DM205" s="23"/>
      <c r="DN205" s="23"/>
      <c r="DO205" s="23"/>
      <c r="DP205" s="23"/>
      <c r="DQ205" s="23">
        <f>T205</f>
        <v>0</v>
      </c>
      <c r="DR205" s="23"/>
      <c r="DS205" s="23" t="e">
        <f>U205</f>
        <v>#REF!</v>
      </c>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f>T205</f>
        <v>0</v>
      </c>
      <c r="GZ205" s="23"/>
      <c r="HA205" s="23"/>
      <c r="HB205" s="23">
        <f>T205</f>
        <v>0</v>
      </c>
      <c r="HC205" s="23"/>
      <c r="HD205" s="23"/>
      <c r="HE205" s="23"/>
      <c r="HF205" s="23">
        <f>T205</f>
        <v>0</v>
      </c>
      <c r="HG205" s="23"/>
      <c r="HH205" s="23"/>
      <c r="HI205" s="23"/>
      <c r="HJ205" s="23"/>
      <c r="HK205" s="23"/>
      <c r="HL205" s="23">
        <f>T205</f>
        <v>0</v>
      </c>
      <c r="HM205" s="23"/>
      <c r="HN205" s="23">
        <f>T205</f>
        <v>0</v>
      </c>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row>
    <row r="206" spans="1:255" x14ac:dyDescent="0.2">
      <c r="A206" s="87"/>
      <c r="B206" s="88"/>
      <c r="C206" s="88" t="s">
        <v>1259</v>
      </c>
      <c r="D206" s="89"/>
      <c r="E206" s="90">
        <v>70</v>
      </c>
      <c r="F206" s="91" t="s">
        <v>1258</v>
      </c>
      <c r="G206" s="92"/>
      <c r="H206" s="93">
        <f>ROUND((Source!AF108*Source!AV108+Source!AE108*Source!AV108)*(Source!FY108)/100,2)</f>
        <v>49.2</v>
      </c>
      <c r="I206" s="94">
        <f>T206</f>
        <v>0</v>
      </c>
      <c r="J206" s="96">
        <v>0.6</v>
      </c>
      <c r="K206" s="95" t="e">
        <f>U206</f>
        <v>#REF!</v>
      </c>
      <c r="O206" s="23"/>
      <c r="P206" s="23"/>
      <c r="Q206" s="23"/>
      <c r="R206" s="23"/>
      <c r="S206" s="23"/>
      <c r="T206" s="23">
        <f>ROUND((ROUND(Source!AF108*Source!AV108*Source!I108,0)+ROUND(Source!AE108*Source!AV108*Source!I108,0))*(Source!DO108)/100,0)</f>
        <v>0</v>
      </c>
      <c r="U206" s="23" t="e">
        <f>Source!Y108</f>
        <v>#REF!</v>
      </c>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v>1</v>
      </c>
      <c r="CW206" s="23"/>
      <c r="CX206" s="23"/>
      <c r="CY206" s="23"/>
      <c r="CZ206" s="23"/>
      <c r="DA206" s="23"/>
      <c r="DB206" s="23"/>
      <c r="DC206" s="23"/>
      <c r="DD206" s="23"/>
      <c r="DE206" s="23"/>
      <c r="DF206" s="23"/>
      <c r="DG206" s="23"/>
      <c r="DH206" s="23"/>
      <c r="DI206" s="23"/>
      <c r="DJ206" s="23"/>
      <c r="DK206" s="23"/>
      <c r="DL206" s="23"/>
      <c r="DM206" s="23"/>
      <c r="DN206" s="23"/>
      <c r="DO206" s="23"/>
      <c r="DP206" s="23"/>
      <c r="DQ206" s="23">
        <f>T206</f>
        <v>0</v>
      </c>
      <c r="DR206" s="23"/>
      <c r="DS206" s="23" t="e">
        <f>U206</f>
        <v>#REF!</v>
      </c>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f>T206</f>
        <v>0</v>
      </c>
      <c r="HA206" s="23"/>
      <c r="HB206" s="23">
        <f>T206</f>
        <v>0</v>
      </c>
      <c r="HC206" s="23"/>
      <c r="HD206" s="23"/>
      <c r="HE206" s="23"/>
      <c r="HF206" s="23">
        <f>T206</f>
        <v>0</v>
      </c>
      <c r="HG206" s="23"/>
      <c r="HH206" s="23"/>
      <c r="HI206" s="23"/>
      <c r="HJ206" s="23"/>
      <c r="HK206" s="23"/>
      <c r="HL206" s="23">
        <f>T206</f>
        <v>0</v>
      </c>
      <c r="HM206" s="23"/>
      <c r="HN206" s="23">
        <f>T206</f>
        <v>0</v>
      </c>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row>
    <row r="207" spans="1:255" x14ac:dyDescent="0.2">
      <c r="A207" s="78"/>
      <c r="B207" s="79"/>
      <c r="C207" s="79" t="s">
        <v>1260</v>
      </c>
      <c r="D207" s="80" t="s">
        <v>1261</v>
      </c>
      <c r="E207" s="81">
        <v>3.83</v>
      </c>
      <c r="F207" s="82"/>
      <c r="G207" s="83" t="s">
        <v>1291</v>
      </c>
      <c r="H207" s="82" t="e">
        <f>ROUND(Source!AH108,2)</f>
        <v>#REF!</v>
      </c>
      <c r="I207" s="97" t="e">
        <f>Source!U108</f>
        <v>#REF!</v>
      </c>
      <c r="J207" s="85"/>
      <c r="K207" s="86"/>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row>
    <row r="208" spans="1:255" x14ac:dyDescent="0.2">
      <c r="A208" s="100" t="s">
        <v>209</v>
      </c>
      <c r="B208" s="109" t="s">
        <v>210</v>
      </c>
      <c r="C208" s="101" t="s">
        <v>211</v>
      </c>
      <c r="D208" s="102" t="s">
        <v>63</v>
      </c>
      <c r="E208" s="103">
        <f>Source!I110</f>
        <v>1.4E-5</v>
      </c>
      <c r="F208" s="104">
        <v>6156.33</v>
      </c>
      <c r="G208" s="105"/>
      <c r="H208" s="104">
        <f>Source!AC109</f>
        <v>6156.33</v>
      </c>
      <c r="I208" s="106">
        <f>T208</f>
        <v>0</v>
      </c>
      <c r="J208" s="107" t="s">
        <v>1262</v>
      </c>
      <c r="K208" s="108">
        <f>U208</f>
        <v>1</v>
      </c>
      <c r="L208" s="23"/>
      <c r="M208" s="23"/>
      <c r="N208" s="23"/>
      <c r="O208" s="23"/>
      <c r="P208" s="23"/>
      <c r="Q208" s="23"/>
      <c r="R208" s="23"/>
      <c r="S208" s="23"/>
      <c r="T208" s="23">
        <f>ROUND(Source!AC109*Source!AW109*Source!I109,0)</f>
        <v>0</v>
      </c>
      <c r="U208" s="23">
        <f>Source!P110</f>
        <v>1</v>
      </c>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v>1</v>
      </c>
      <c r="CW208" s="23"/>
      <c r="CX208" s="23"/>
      <c r="CY208" s="23"/>
      <c r="CZ208" s="23"/>
      <c r="DA208" s="23"/>
      <c r="DB208" s="23"/>
      <c r="DC208" s="23"/>
      <c r="DD208" s="23"/>
      <c r="DE208" s="23"/>
      <c r="DF208" s="23"/>
      <c r="DG208" s="23"/>
      <c r="DH208" s="23"/>
      <c r="DI208" s="23"/>
      <c r="DJ208" s="23"/>
      <c r="DK208" s="23">
        <f>T208</f>
        <v>0</v>
      </c>
      <c r="DL208" s="23"/>
      <c r="DM208" s="23">
        <f>Source!P110</f>
        <v>1</v>
      </c>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f>T208</f>
        <v>0</v>
      </c>
      <c r="GK208" s="23"/>
      <c r="GL208" s="23"/>
      <c r="GM208" s="23"/>
      <c r="GN208" s="23">
        <f>T208</f>
        <v>0</v>
      </c>
      <c r="GO208" s="23"/>
      <c r="GP208" s="23">
        <f>T208</f>
        <v>0</v>
      </c>
      <c r="GQ208" s="23">
        <f>T208</f>
        <v>0</v>
      </c>
      <c r="GR208" s="23"/>
      <c r="GS208" s="23">
        <f>T208</f>
        <v>0</v>
      </c>
      <c r="GT208" s="23"/>
      <c r="GU208" s="23"/>
      <c r="GV208" s="23"/>
      <c r="GW208" s="23"/>
      <c r="GX208" s="23"/>
      <c r="GY208" s="23"/>
      <c r="GZ208" s="23"/>
      <c r="HA208" s="23"/>
      <c r="HB208" s="23">
        <f>T208</f>
        <v>0</v>
      </c>
      <c r="HC208" s="23"/>
      <c r="HD208" s="23"/>
      <c r="HE208" s="23"/>
      <c r="HF208" s="23">
        <f>T208</f>
        <v>0</v>
      </c>
      <c r="HG208" s="23"/>
      <c r="HH208" s="23"/>
      <c r="HI208" s="23"/>
      <c r="HJ208" s="23"/>
      <c r="HK208" s="23"/>
      <c r="HL208" s="23">
        <f>T208</f>
        <v>0</v>
      </c>
      <c r="HM208" s="23"/>
      <c r="HN208" s="23">
        <f>T208</f>
        <v>0</v>
      </c>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row>
    <row r="209" spans="1:255" x14ac:dyDescent="0.2">
      <c r="A209" s="64"/>
      <c r="B209" s="111" t="s">
        <v>1263</v>
      </c>
      <c r="C209" s="111" t="s">
        <v>1293</v>
      </c>
      <c r="D209" s="63"/>
      <c r="E209" s="63"/>
      <c r="F209" s="63"/>
      <c r="G209" s="63"/>
      <c r="H209" s="63"/>
      <c r="I209" s="63"/>
      <c r="J209" s="63"/>
      <c r="K209" s="65"/>
    </row>
    <row r="210" spans="1:255" x14ac:dyDescent="0.2">
      <c r="A210" s="114" t="s">
        <v>214</v>
      </c>
      <c r="B210" s="115" t="s">
        <v>176</v>
      </c>
      <c r="C210" s="116" t="s">
        <v>177</v>
      </c>
      <c r="D210" s="117" t="s">
        <v>63</v>
      </c>
      <c r="E210" s="118">
        <f>Source!I112</f>
        <v>1.9000000000000001E-4</v>
      </c>
      <c r="F210" s="119">
        <v>14313</v>
      </c>
      <c r="G210" s="71"/>
      <c r="H210" s="119">
        <f>Source!AC111</f>
        <v>14313</v>
      </c>
      <c r="I210" s="120">
        <f>T210</f>
        <v>3</v>
      </c>
      <c r="J210" s="73" t="s">
        <v>1262</v>
      </c>
      <c r="K210" s="121">
        <f>U210</f>
        <v>25</v>
      </c>
      <c r="L210" s="23"/>
      <c r="M210" s="23"/>
      <c r="N210" s="23"/>
      <c r="O210" s="23"/>
      <c r="P210" s="23"/>
      <c r="Q210" s="23"/>
      <c r="R210" s="23"/>
      <c r="S210" s="23"/>
      <c r="T210" s="23">
        <f>ROUND(Source!AC111*Source!AW111*Source!I111,0)</f>
        <v>3</v>
      </c>
      <c r="U210" s="23">
        <f>Source!P112</f>
        <v>25</v>
      </c>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v>1</v>
      </c>
      <c r="CW210" s="23"/>
      <c r="CX210" s="23"/>
      <c r="CY210" s="23"/>
      <c r="CZ210" s="23"/>
      <c r="DA210" s="23"/>
      <c r="DB210" s="23"/>
      <c r="DC210" s="23"/>
      <c r="DD210" s="23"/>
      <c r="DE210" s="23"/>
      <c r="DF210" s="23"/>
      <c r="DG210" s="23"/>
      <c r="DH210" s="23"/>
      <c r="DI210" s="23"/>
      <c r="DJ210" s="23"/>
      <c r="DK210" s="23">
        <f>T210</f>
        <v>3</v>
      </c>
      <c r="DL210" s="23"/>
      <c r="DM210" s="23">
        <f>Source!P112</f>
        <v>25</v>
      </c>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f>T210</f>
        <v>3</v>
      </c>
      <c r="GK210" s="23"/>
      <c r="GL210" s="23"/>
      <c r="GM210" s="23"/>
      <c r="GN210" s="23">
        <f>T210</f>
        <v>3</v>
      </c>
      <c r="GO210" s="23"/>
      <c r="GP210" s="23">
        <f>T210</f>
        <v>3</v>
      </c>
      <c r="GQ210" s="23">
        <f>T210</f>
        <v>3</v>
      </c>
      <c r="GR210" s="23"/>
      <c r="GS210" s="23">
        <f>T210</f>
        <v>3</v>
      </c>
      <c r="GT210" s="23"/>
      <c r="GU210" s="23"/>
      <c r="GV210" s="23"/>
      <c r="GW210" s="23"/>
      <c r="GX210" s="23"/>
      <c r="GY210" s="23"/>
      <c r="GZ210" s="23"/>
      <c r="HA210" s="23"/>
      <c r="HB210" s="23">
        <f>T210</f>
        <v>3</v>
      </c>
      <c r="HC210" s="23"/>
      <c r="HD210" s="23"/>
      <c r="HE210" s="23"/>
      <c r="HF210" s="23">
        <f>T210</f>
        <v>3</v>
      </c>
      <c r="HG210" s="23"/>
      <c r="HH210" s="23"/>
      <c r="HI210" s="23"/>
      <c r="HJ210" s="23"/>
      <c r="HK210" s="23"/>
      <c r="HL210" s="23">
        <f>T210</f>
        <v>3</v>
      </c>
      <c r="HM210" s="23"/>
      <c r="HN210" s="23">
        <f>T210</f>
        <v>3</v>
      </c>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row>
    <row r="211" spans="1:255" x14ac:dyDescent="0.2">
      <c r="A211" s="98"/>
      <c r="B211" s="113" t="s">
        <v>1263</v>
      </c>
      <c r="C211" s="113" t="s">
        <v>1287</v>
      </c>
      <c r="D211" s="33"/>
      <c r="E211" s="33"/>
      <c r="F211" s="33"/>
      <c r="G211" s="33"/>
      <c r="H211" s="33"/>
      <c r="I211" s="33"/>
      <c r="J211" s="33"/>
      <c r="K211" s="99"/>
    </row>
    <row r="212" spans="1:255" ht="13.5" thickBot="1" x14ac:dyDescent="0.25">
      <c r="A212" s="124"/>
      <c r="B212" s="125"/>
      <c r="C212" s="125" t="s">
        <v>1266</v>
      </c>
      <c r="D212" s="125"/>
      <c r="E212" s="125"/>
      <c r="F212" s="125"/>
      <c r="G212" s="125"/>
      <c r="H212" s="373">
        <f>SUM(DK200:DK211)</f>
        <v>3</v>
      </c>
      <c r="I212" s="374"/>
      <c r="J212" s="373">
        <f>SUM(DM200:DM211)</f>
        <v>26</v>
      </c>
      <c r="K212" s="375"/>
      <c r="L212" s="112"/>
      <c r="M212" s="112"/>
      <c r="N212" s="112"/>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row>
    <row r="213" spans="1:255" x14ac:dyDescent="0.2">
      <c r="A213" s="123"/>
      <c r="B213" s="122"/>
      <c r="C213" s="122" t="s">
        <v>1267</v>
      </c>
      <c r="D213" s="122"/>
      <c r="E213" s="122"/>
      <c r="F213" s="122"/>
      <c r="G213" s="122"/>
      <c r="H213" s="376">
        <f>R213</f>
        <v>3</v>
      </c>
      <c r="I213" s="377"/>
      <c r="J213" s="376" t="e">
        <f>S213</f>
        <v>#REF!</v>
      </c>
      <c r="K213" s="378"/>
      <c r="O213" s="23"/>
      <c r="P213" s="23"/>
      <c r="Q213" s="23"/>
      <c r="R213" s="23">
        <f>SUM(T200:T212)</f>
        <v>3</v>
      </c>
      <c r="S213" s="23" t="e">
        <f>SUM(U200:U212)</f>
        <v>#REF!</v>
      </c>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f>R213</f>
        <v>3</v>
      </c>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row>
    <row r="214" spans="1:255" x14ac:dyDescent="0.2">
      <c r="A214" s="77"/>
      <c r="B214" s="76"/>
      <c r="C214" s="76"/>
      <c r="D214" s="76"/>
      <c r="E214" s="76"/>
      <c r="F214" s="76"/>
      <c r="G214" s="76"/>
      <c r="H214" s="370"/>
      <c r="I214" s="371"/>
      <c r="J214" s="370"/>
      <c r="K214" s="372"/>
    </row>
    <row r="215" spans="1:255" ht="36" x14ac:dyDescent="0.2">
      <c r="A215" s="126">
        <v>11</v>
      </c>
      <c r="B215" s="133" t="s">
        <v>216</v>
      </c>
      <c r="C215" s="127" t="s">
        <v>217</v>
      </c>
      <c r="D215" s="128" t="s">
        <v>218</v>
      </c>
      <c r="E215" s="129">
        <v>4.4999999999999998E-2</v>
      </c>
      <c r="F215" s="130">
        <f>Source!AK114</f>
        <v>1727.25</v>
      </c>
      <c r="G215" s="134" t="s">
        <v>6</v>
      </c>
      <c r="H215" s="130"/>
      <c r="I215" s="131">
        <f>SUM(DQ215:DQ223)</f>
        <v>14</v>
      </c>
      <c r="J215" s="107" t="s">
        <v>216</v>
      </c>
      <c r="K215" s="132" t="e">
        <f>SUM(DS215:DS223)</f>
        <v>#REF!</v>
      </c>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row>
    <row r="216" spans="1:255" x14ac:dyDescent="0.2">
      <c r="A216" s="66"/>
      <c r="B216" s="67"/>
      <c r="C216" s="67" t="s">
        <v>1253</v>
      </c>
      <c r="D216" s="68"/>
      <c r="E216" s="69"/>
      <c r="F216" s="70">
        <v>99.13</v>
      </c>
      <c r="G216" s="71"/>
      <c r="H216" s="70">
        <f>Source!AF114</f>
        <v>99.13</v>
      </c>
      <c r="I216" s="72">
        <f>T216</f>
        <v>4</v>
      </c>
      <c r="J216" s="73">
        <v>25.6</v>
      </c>
      <c r="K216" s="74">
        <f>U216</f>
        <v>114</v>
      </c>
      <c r="O216" s="23"/>
      <c r="P216" s="23"/>
      <c r="Q216" s="23"/>
      <c r="R216" s="23"/>
      <c r="S216" s="23"/>
      <c r="T216" s="23">
        <f>ROUND(Source!AF114*Source!AV114*Source!I114,0)</f>
        <v>4</v>
      </c>
      <c r="U216" s="23">
        <f>Source!S114</f>
        <v>114</v>
      </c>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v>1</v>
      </c>
      <c r="CW216" s="23"/>
      <c r="CX216" s="23"/>
      <c r="CY216" s="23"/>
      <c r="CZ216" s="23"/>
      <c r="DA216" s="23"/>
      <c r="DB216" s="23"/>
      <c r="DC216" s="23"/>
      <c r="DD216" s="23"/>
      <c r="DE216" s="23"/>
      <c r="DF216" s="23"/>
      <c r="DG216" s="23">
        <f>Source!S114</f>
        <v>114</v>
      </c>
      <c r="DH216" s="23">
        <v>1008</v>
      </c>
      <c r="DI216" s="23"/>
      <c r="DJ216" s="23"/>
      <c r="DK216" s="23"/>
      <c r="DL216" s="23"/>
      <c r="DM216" s="23"/>
      <c r="DN216" s="23"/>
      <c r="DO216" s="23"/>
      <c r="DP216" s="23"/>
      <c r="DQ216" s="23">
        <f>T216</f>
        <v>4</v>
      </c>
      <c r="DR216" s="23"/>
      <c r="DS216" s="23">
        <f>U216</f>
        <v>114</v>
      </c>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f>T216</f>
        <v>4</v>
      </c>
      <c r="GK216" s="23">
        <f>T216</f>
        <v>4</v>
      </c>
      <c r="GL216" s="23"/>
      <c r="GM216" s="23"/>
      <c r="GN216" s="23"/>
      <c r="GO216" s="23"/>
      <c r="GP216" s="23"/>
      <c r="GQ216" s="23"/>
      <c r="GR216" s="23"/>
      <c r="GS216" s="23"/>
      <c r="GT216" s="23"/>
      <c r="GU216" s="23"/>
      <c r="GV216" s="23"/>
      <c r="GW216" s="23"/>
      <c r="GX216" s="23"/>
      <c r="GY216" s="23"/>
      <c r="GZ216" s="23"/>
      <c r="HA216" s="23"/>
      <c r="HB216" s="23">
        <f>T216</f>
        <v>4</v>
      </c>
      <c r="HC216" s="23"/>
      <c r="HD216" s="23"/>
      <c r="HE216" s="23"/>
      <c r="HF216" s="23">
        <f>T216</f>
        <v>4</v>
      </c>
      <c r="HG216" s="23"/>
      <c r="HH216" s="23"/>
      <c r="HI216" s="23"/>
      <c r="HJ216" s="23"/>
      <c r="HK216" s="23"/>
      <c r="HL216" s="23">
        <f>T216</f>
        <v>4</v>
      </c>
      <c r="HM216" s="23"/>
      <c r="HN216" s="23">
        <f>T216</f>
        <v>4</v>
      </c>
      <c r="HO216" s="23"/>
      <c r="HP216" s="23"/>
      <c r="HQ216" s="23"/>
      <c r="HR216" s="23"/>
      <c r="HS216" s="23"/>
      <c r="HT216" s="23"/>
      <c r="HU216" s="23"/>
      <c r="HV216" s="23"/>
      <c r="HW216" s="23"/>
      <c r="HX216" s="23">
        <f>T216</f>
        <v>4</v>
      </c>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row>
    <row r="217" spans="1:255" x14ac:dyDescent="0.2">
      <c r="A217" s="78"/>
      <c r="B217" s="79"/>
      <c r="C217" s="79" t="s">
        <v>1255</v>
      </c>
      <c r="D217" s="80"/>
      <c r="E217" s="81"/>
      <c r="F217" s="82">
        <v>60.99</v>
      </c>
      <c r="G217" s="83"/>
      <c r="H217" s="82">
        <f>Source!AD114</f>
        <v>60.99</v>
      </c>
      <c r="I217" s="84">
        <f>T217</f>
        <v>3</v>
      </c>
      <c r="J217" s="85">
        <v>9.3000000000000007</v>
      </c>
      <c r="K217" s="86">
        <f>U217</f>
        <v>26</v>
      </c>
      <c r="O217" s="23"/>
      <c r="P217" s="23"/>
      <c r="Q217" s="23"/>
      <c r="R217" s="23"/>
      <c r="S217" s="23"/>
      <c r="T217" s="23">
        <f>ROUND(Source!AD114*Source!AV114*Source!I114,0)</f>
        <v>3</v>
      </c>
      <c r="U217" s="23">
        <f>Source!Q114</f>
        <v>26</v>
      </c>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v>1</v>
      </c>
      <c r="CW217" s="23"/>
      <c r="CX217" s="23"/>
      <c r="CY217" s="23"/>
      <c r="CZ217" s="23"/>
      <c r="DA217" s="23"/>
      <c r="DB217" s="23"/>
      <c r="DC217" s="23"/>
      <c r="DD217" s="23"/>
      <c r="DE217" s="23"/>
      <c r="DF217" s="23"/>
      <c r="DG217" s="23"/>
      <c r="DH217" s="23"/>
      <c r="DI217" s="23"/>
      <c r="DJ217" s="23"/>
      <c r="DK217" s="23"/>
      <c r="DL217" s="23"/>
      <c r="DM217" s="23"/>
      <c r="DN217" s="23"/>
      <c r="DO217" s="23"/>
      <c r="DP217" s="23"/>
      <c r="DQ217" s="23">
        <f>T217</f>
        <v>3</v>
      </c>
      <c r="DR217" s="23"/>
      <c r="DS217" s="23">
        <f>U217</f>
        <v>26</v>
      </c>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f>T217</f>
        <v>3</v>
      </c>
      <c r="GK217" s="23"/>
      <c r="GL217" s="23">
        <f>T217</f>
        <v>3</v>
      </c>
      <c r="GM217" s="23"/>
      <c r="GN217" s="23"/>
      <c r="GO217" s="23"/>
      <c r="GP217" s="23"/>
      <c r="GQ217" s="23"/>
      <c r="GR217" s="23"/>
      <c r="GS217" s="23"/>
      <c r="GT217" s="23"/>
      <c r="GU217" s="23"/>
      <c r="GV217" s="23"/>
      <c r="GW217" s="23"/>
      <c r="GX217" s="23"/>
      <c r="GY217" s="23"/>
      <c r="GZ217" s="23"/>
      <c r="HA217" s="23"/>
      <c r="HB217" s="23">
        <f>T217</f>
        <v>3</v>
      </c>
      <c r="HC217" s="23"/>
      <c r="HD217" s="23"/>
      <c r="HE217" s="23"/>
      <c r="HF217" s="23">
        <f>T217</f>
        <v>3</v>
      </c>
      <c r="HG217" s="23"/>
      <c r="HH217" s="23"/>
      <c r="HI217" s="23"/>
      <c r="HJ217" s="23"/>
      <c r="HK217" s="23"/>
      <c r="HL217" s="23">
        <f>T217</f>
        <v>3</v>
      </c>
      <c r="HM217" s="23"/>
      <c r="HN217" s="23">
        <f>T217</f>
        <v>3</v>
      </c>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row>
    <row r="218" spans="1:255" x14ac:dyDescent="0.2">
      <c r="A218" s="87"/>
      <c r="B218" s="88"/>
      <c r="C218" s="88" t="s">
        <v>1257</v>
      </c>
      <c r="D218" s="89"/>
      <c r="E218" s="90">
        <v>100</v>
      </c>
      <c r="F218" s="91" t="s">
        <v>1258</v>
      </c>
      <c r="G218" s="92"/>
      <c r="H218" s="93">
        <f>ROUND((Source!AF114*Source!AV114+Source!AE114*Source!AV114)*(Source!FX114)/100,2)</f>
        <v>99.13</v>
      </c>
      <c r="I218" s="94">
        <f>T218</f>
        <v>4</v>
      </c>
      <c r="J218" s="96">
        <v>0.95</v>
      </c>
      <c r="K218" s="95" t="e">
        <f>U218</f>
        <v>#REF!</v>
      </c>
      <c r="O218" s="23"/>
      <c r="P218" s="23"/>
      <c r="Q218" s="23"/>
      <c r="R218" s="23"/>
      <c r="S218" s="23"/>
      <c r="T218" s="23">
        <f>ROUND((ROUND(Source!AF114*Source!AV114*Source!I114,0)+ROUND(Source!AE114*Source!AV114*Source!I114,0))*(Source!DN114)/100,0)</f>
        <v>4</v>
      </c>
      <c r="U218" s="23" t="e">
        <f>Source!X114</f>
        <v>#REF!</v>
      </c>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v>1</v>
      </c>
      <c r="CW218" s="23"/>
      <c r="CX218" s="23"/>
      <c r="CY218" s="23"/>
      <c r="CZ218" s="23"/>
      <c r="DA218" s="23"/>
      <c r="DB218" s="23"/>
      <c r="DC218" s="23"/>
      <c r="DD218" s="23"/>
      <c r="DE218" s="23"/>
      <c r="DF218" s="23"/>
      <c r="DG218" s="23"/>
      <c r="DH218" s="23"/>
      <c r="DI218" s="23"/>
      <c r="DJ218" s="23"/>
      <c r="DK218" s="23"/>
      <c r="DL218" s="23"/>
      <c r="DM218" s="23"/>
      <c r="DN218" s="23"/>
      <c r="DO218" s="23"/>
      <c r="DP218" s="23"/>
      <c r="DQ218" s="23">
        <f>T218</f>
        <v>4</v>
      </c>
      <c r="DR218" s="23"/>
      <c r="DS218" s="23" t="e">
        <f>U218</f>
        <v>#REF!</v>
      </c>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f>T218</f>
        <v>4</v>
      </c>
      <c r="GZ218" s="23"/>
      <c r="HA218" s="23"/>
      <c r="HB218" s="23">
        <f>T218</f>
        <v>4</v>
      </c>
      <c r="HC218" s="23"/>
      <c r="HD218" s="23"/>
      <c r="HE218" s="23"/>
      <c r="HF218" s="23">
        <f>T218</f>
        <v>4</v>
      </c>
      <c r="HG218" s="23"/>
      <c r="HH218" s="23"/>
      <c r="HI218" s="23"/>
      <c r="HJ218" s="23"/>
      <c r="HK218" s="23"/>
      <c r="HL218" s="23">
        <f>T218</f>
        <v>4</v>
      </c>
      <c r="HM218" s="23"/>
      <c r="HN218" s="23">
        <f>T218</f>
        <v>4</v>
      </c>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row>
    <row r="219" spans="1:255" x14ac:dyDescent="0.2">
      <c r="A219" s="87"/>
      <c r="B219" s="88"/>
      <c r="C219" s="88" t="s">
        <v>1259</v>
      </c>
      <c r="D219" s="89"/>
      <c r="E219" s="90">
        <v>70</v>
      </c>
      <c r="F219" s="91" t="s">
        <v>1258</v>
      </c>
      <c r="G219" s="92"/>
      <c r="H219" s="93">
        <f>ROUND((Source!AF114*Source!AV114+Source!AE114*Source!AV114)*(Source!FY114)/100,2)</f>
        <v>69.39</v>
      </c>
      <c r="I219" s="94">
        <f>T219</f>
        <v>3</v>
      </c>
      <c r="J219" s="96">
        <v>0.6</v>
      </c>
      <c r="K219" s="95" t="e">
        <f>U219</f>
        <v>#REF!</v>
      </c>
      <c r="O219" s="23"/>
      <c r="P219" s="23"/>
      <c r="Q219" s="23"/>
      <c r="R219" s="23"/>
      <c r="S219" s="23"/>
      <c r="T219" s="23">
        <f>ROUND((ROUND(Source!AF114*Source!AV114*Source!I114,0)+ROUND(Source!AE114*Source!AV114*Source!I114,0))*(Source!DO114)/100,0)</f>
        <v>3</v>
      </c>
      <c r="U219" s="23" t="e">
        <f>Source!Y114</f>
        <v>#REF!</v>
      </c>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v>1</v>
      </c>
      <c r="CW219" s="23"/>
      <c r="CX219" s="23"/>
      <c r="CY219" s="23"/>
      <c r="CZ219" s="23"/>
      <c r="DA219" s="23"/>
      <c r="DB219" s="23"/>
      <c r="DC219" s="23"/>
      <c r="DD219" s="23"/>
      <c r="DE219" s="23"/>
      <c r="DF219" s="23"/>
      <c r="DG219" s="23"/>
      <c r="DH219" s="23"/>
      <c r="DI219" s="23"/>
      <c r="DJ219" s="23"/>
      <c r="DK219" s="23"/>
      <c r="DL219" s="23"/>
      <c r="DM219" s="23"/>
      <c r="DN219" s="23"/>
      <c r="DO219" s="23"/>
      <c r="DP219" s="23"/>
      <c r="DQ219" s="23">
        <f>T219</f>
        <v>3</v>
      </c>
      <c r="DR219" s="23"/>
      <c r="DS219" s="23" t="e">
        <f>U219</f>
        <v>#REF!</v>
      </c>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f>T219</f>
        <v>3</v>
      </c>
      <c r="HA219" s="23"/>
      <c r="HB219" s="23">
        <f>T219</f>
        <v>3</v>
      </c>
      <c r="HC219" s="23"/>
      <c r="HD219" s="23"/>
      <c r="HE219" s="23"/>
      <c r="HF219" s="23">
        <f>T219</f>
        <v>3</v>
      </c>
      <c r="HG219" s="23"/>
      <c r="HH219" s="23"/>
      <c r="HI219" s="23"/>
      <c r="HJ219" s="23"/>
      <c r="HK219" s="23"/>
      <c r="HL219" s="23">
        <f>T219</f>
        <v>3</v>
      </c>
      <c r="HM219" s="23"/>
      <c r="HN219" s="23">
        <f>T219</f>
        <v>3</v>
      </c>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row>
    <row r="220" spans="1:255" x14ac:dyDescent="0.2">
      <c r="A220" s="78"/>
      <c r="B220" s="79"/>
      <c r="C220" s="79" t="s">
        <v>1260</v>
      </c>
      <c r="D220" s="80" t="s">
        <v>1261</v>
      </c>
      <c r="E220" s="81">
        <v>10.58</v>
      </c>
      <c r="F220" s="82"/>
      <c r="G220" s="83"/>
      <c r="H220" s="82" t="e">
        <f>ROUND(Source!AH114,2)</f>
        <v>#REF!</v>
      </c>
      <c r="I220" s="97" t="e">
        <f>Source!U114</f>
        <v>#REF!</v>
      </c>
      <c r="J220" s="85"/>
      <c r="K220" s="86"/>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row>
    <row r="221" spans="1:255" x14ac:dyDescent="0.2">
      <c r="A221" s="114" t="s">
        <v>222</v>
      </c>
      <c r="B221" s="115" t="s">
        <v>223</v>
      </c>
      <c r="C221" s="116" t="s">
        <v>224</v>
      </c>
      <c r="D221" s="117" t="s">
        <v>32</v>
      </c>
      <c r="E221" s="118">
        <f>Source!I116</f>
        <v>4.5899999999999996E-2</v>
      </c>
      <c r="F221" s="119">
        <v>699.86</v>
      </c>
      <c r="G221" s="71"/>
      <c r="H221" s="119">
        <f>Source!AC115</f>
        <v>699.86</v>
      </c>
      <c r="I221" s="120">
        <f>T221</f>
        <v>32</v>
      </c>
      <c r="J221" s="73" t="s">
        <v>1262</v>
      </c>
      <c r="K221" s="121">
        <f>U221</f>
        <v>356</v>
      </c>
      <c r="L221" s="23"/>
      <c r="M221" s="23"/>
      <c r="N221" s="23"/>
      <c r="O221" s="23"/>
      <c r="P221" s="23"/>
      <c r="Q221" s="23"/>
      <c r="R221" s="23"/>
      <c r="S221" s="23"/>
      <c r="T221" s="23">
        <f>ROUND(Source!AC115*Source!AW115*Source!I115,0)</f>
        <v>32</v>
      </c>
      <c r="U221" s="23">
        <f>Source!P116</f>
        <v>356</v>
      </c>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v>1</v>
      </c>
      <c r="CW221" s="23"/>
      <c r="CX221" s="23"/>
      <c r="CY221" s="23"/>
      <c r="CZ221" s="23"/>
      <c r="DA221" s="23"/>
      <c r="DB221" s="23"/>
      <c r="DC221" s="23"/>
      <c r="DD221" s="23"/>
      <c r="DE221" s="23"/>
      <c r="DF221" s="23"/>
      <c r="DG221" s="23"/>
      <c r="DH221" s="23"/>
      <c r="DI221" s="23"/>
      <c r="DJ221" s="23"/>
      <c r="DK221" s="23">
        <f>T221</f>
        <v>32</v>
      </c>
      <c r="DL221" s="23"/>
      <c r="DM221" s="23">
        <f>Source!P116</f>
        <v>356</v>
      </c>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f>T221</f>
        <v>32</v>
      </c>
      <c r="GK221" s="23"/>
      <c r="GL221" s="23"/>
      <c r="GM221" s="23"/>
      <c r="GN221" s="23">
        <f>T221</f>
        <v>32</v>
      </c>
      <c r="GO221" s="23"/>
      <c r="GP221" s="23">
        <f>T221</f>
        <v>32</v>
      </c>
      <c r="GQ221" s="23">
        <f>T221</f>
        <v>32</v>
      </c>
      <c r="GR221" s="23"/>
      <c r="GS221" s="23">
        <f>T221</f>
        <v>32</v>
      </c>
      <c r="GT221" s="23"/>
      <c r="GU221" s="23"/>
      <c r="GV221" s="23"/>
      <c r="GW221" s="23"/>
      <c r="GX221" s="23"/>
      <c r="GY221" s="23"/>
      <c r="GZ221" s="23"/>
      <c r="HA221" s="23"/>
      <c r="HB221" s="23">
        <f>T221</f>
        <v>32</v>
      </c>
      <c r="HC221" s="23"/>
      <c r="HD221" s="23"/>
      <c r="HE221" s="23"/>
      <c r="HF221" s="23">
        <f>T221</f>
        <v>32</v>
      </c>
      <c r="HG221" s="23"/>
      <c r="HH221" s="23"/>
      <c r="HI221" s="23"/>
      <c r="HJ221" s="23"/>
      <c r="HK221" s="23"/>
      <c r="HL221" s="23">
        <f>T221</f>
        <v>32</v>
      </c>
      <c r="HM221" s="23"/>
      <c r="HN221" s="23">
        <f>T221</f>
        <v>32</v>
      </c>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row>
    <row r="222" spans="1:255" x14ac:dyDescent="0.2">
      <c r="A222" s="98"/>
      <c r="B222" s="113" t="s">
        <v>1263</v>
      </c>
      <c r="C222" s="113" t="s">
        <v>1294</v>
      </c>
      <c r="D222" s="33"/>
      <c r="E222" s="33"/>
      <c r="F222" s="33"/>
      <c r="G222" s="33"/>
      <c r="H222" s="33"/>
      <c r="I222" s="33"/>
      <c r="J222" s="33"/>
      <c r="K222" s="99"/>
    </row>
    <row r="223" spans="1:255" ht="13.5" thickBot="1" x14ac:dyDescent="0.25">
      <c r="A223" s="124"/>
      <c r="B223" s="125"/>
      <c r="C223" s="125" t="s">
        <v>1266</v>
      </c>
      <c r="D223" s="125"/>
      <c r="E223" s="125"/>
      <c r="F223" s="125"/>
      <c r="G223" s="125"/>
      <c r="H223" s="373">
        <f>SUM(DK215:DK222)</f>
        <v>32</v>
      </c>
      <c r="I223" s="374"/>
      <c r="J223" s="373">
        <f>SUM(DM215:DM222)</f>
        <v>356</v>
      </c>
      <c r="K223" s="375"/>
      <c r="L223" s="112"/>
      <c r="M223" s="112"/>
      <c r="N223" s="112"/>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row>
    <row r="224" spans="1:255" x14ac:dyDescent="0.2">
      <c r="A224" s="123"/>
      <c r="B224" s="122"/>
      <c r="C224" s="122" t="s">
        <v>1267</v>
      </c>
      <c r="D224" s="122"/>
      <c r="E224" s="122"/>
      <c r="F224" s="122"/>
      <c r="G224" s="122"/>
      <c r="H224" s="376">
        <f>R224</f>
        <v>46</v>
      </c>
      <c r="I224" s="377"/>
      <c r="J224" s="376" t="e">
        <f>S224</f>
        <v>#REF!</v>
      </c>
      <c r="K224" s="378"/>
      <c r="O224" s="23"/>
      <c r="P224" s="23"/>
      <c r="Q224" s="23"/>
      <c r="R224" s="23">
        <f>SUM(T215:T223)</f>
        <v>46</v>
      </c>
      <c r="S224" s="23" t="e">
        <f>SUM(U215:U223)</f>
        <v>#REF!</v>
      </c>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f>R224</f>
        <v>46</v>
      </c>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row>
    <row r="225" spans="1:255" x14ac:dyDescent="0.2">
      <c r="A225" s="77"/>
      <c r="B225" s="76"/>
      <c r="C225" s="76"/>
      <c r="D225" s="76"/>
      <c r="E225" s="76"/>
      <c r="F225" s="76"/>
      <c r="G225" s="76"/>
      <c r="H225" s="370"/>
      <c r="I225" s="371"/>
      <c r="J225" s="370"/>
      <c r="K225" s="372"/>
    </row>
    <row r="226" spans="1:255" x14ac:dyDescent="0.2">
      <c r="A226" s="126">
        <v>12</v>
      </c>
      <c r="B226" s="133" t="s">
        <v>228</v>
      </c>
      <c r="C226" s="127" t="s">
        <v>229</v>
      </c>
      <c r="D226" s="128" t="s">
        <v>230</v>
      </c>
      <c r="E226" s="129">
        <v>0.36</v>
      </c>
      <c r="F226" s="130">
        <f>Source!AK118</f>
        <v>1941.88</v>
      </c>
      <c r="G226" s="134" t="s">
        <v>6</v>
      </c>
      <c r="H226" s="130"/>
      <c r="I226" s="131">
        <f>SUM(DQ226:DQ235)</f>
        <v>523</v>
      </c>
      <c r="J226" s="107" t="s">
        <v>228</v>
      </c>
      <c r="K226" s="132" t="e">
        <f>SUM(DS226:DS235)</f>
        <v>#REF!</v>
      </c>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row>
    <row r="227" spans="1:255" x14ac:dyDescent="0.2">
      <c r="A227" s="66"/>
      <c r="B227" s="67"/>
      <c r="C227" s="67" t="s">
        <v>1253</v>
      </c>
      <c r="D227" s="68"/>
      <c r="E227" s="69"/>
      <c r="F227" s="70">
        <v>162.41</v>
      </c>
      <c r="G227" s="71"/>
      <c r="H227" s="70">
        <f>Source!AF118</f>
        <v>162.41</v>
      </c>
      <c r="I227" s="72">
        <f>T227</f>
        <v>58</v>
      </c>
      <c r="J227" s="73">
        <v>25.6</v>
      </c>
      <c r="K227" s="74">
        <f>U227</f>
        <v>1497</v>
      </c>
      <c r="O227" s="23"/>
      <c r="P227" s="23"/>
      <c r="Q227" s="23"/>
      <c r="R227" s="23"/>
      <c r="S227" s="23"/>
      <c r="T227" s="23">
        <f>ROUND(Source!AF118*Source!AV118*Source!I118,0)</f>
        <v>58</v>
      </c>
      <c r="U227" s="23">
        <f>Source!S118</f>
        <v>1497</v>
      </c>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v>1</v>
      </c>
      <c r="CW227" s="23"/>
      <c r="CX227" s="23"/>
      <c r="CY227" s="23"/>
      <c r="CZ227" s="23"/>
      <c r="DA227" s="23"/>
      <c r="DB227" s="23"/>
      <c r="DC227" s="23"/>
      <c r="DD227" s="23"/>
      <c r="DE227" s="23"/>
      <c r="DF227" s="23"/>
      <c r="DG227" s="23">
        <f>Source!S118</f>
        <v>1497</v>
      </c>
      <c r="DH227" s="23">
        <v>1008</v>
      </c>
      <c r="DI227" s="23"/>
      <c r="DJ227" s="23"/>
      <c r="DK227" s="23"/>
      <c r="DL227" s="23"/>
      <c r="DM227" s="23"/>
      <c r="DN227" s="23"/>
      <c r="DO227" s="23"/>
      <c r="DP227" s="23"/>
      <c r="DQ227" s="23">
        <f>T227</f>
        <v>58</v>
      </c>
      <c r="DR227" s="23"/>
      <c r="DS227" s="23">
        <f>U227</f>
        <v>1497</v>
      </c>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f>T227</f>
        <v>58</v>
      </c>
      <c r="GK227" s="23">
        <f>T227</f>
        <v>58</v>
      </c>
      <c r="GL227" s="23"/>
      <c r="GM227" s="23"/>
      <c r="GN227" s="23"/>
      <c r="GO227" s="23"/>
      <c r="GP227" s="23"/>
      <c r="GQ227" s="23"/>
      <c r="GR227" s="23"/>
      <c r="GS227" s="23"/>
      <c r="GT227" s="23"/>
      <c r="GU227" s="23"/>
      <c r="GV227" s="23"/>
      <c r="GW227" s="23"/>
      <c r="GX227" s="23"/>
      <c r="GY227" s="23"/>
      <c r="GZ227" s="23"/>
      <c r="HA227" s="23"/>
      <c r="HB227" s="23">
        <f>T227</f>
        <v>58</v>
      </c>
      <c r="HC227" s="23"/>
      <c r="HD227" s="23"/>
      <c r="HE227" s="23"/>
      <c r="HF227" s="23">
        <f>T227</f>
        <v>58</v>
      </c>
      <c r="HG227" s="23"/>
      <c r="HH227" s="23"/>
      <c r="HI227" s="23"/>
      <c r="HJ227" s="23"/>
      <c r="HK227" s="23"/>
      <c r="HL227" s="23">
        <f>T227</f>
        <v>58</v>
      </c>
      <c r="HM227" s="23"/>
      <c r="HN227" s="23">
        <f>T227</f>
        <v>58</v>
      </c>
      <c r="HO227" s="23"/>
      <c r="HP227" s="23"/>
      <c r="HQ227" s="23"/>
      <c r="HR227" s="23"/>
      <c r="HS227" s="23"/>
      <c r="HT227" s="23"/>
      <c r="HU227" s="23"/>
      <c r="HV227" s="23"/>
      <c r="HW227" s="23"/>
      <c r="HX227" s="23">
        <f>T227</f>
        <v>58</v>
      </c>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row>
    <row r="228" spans="1:255" x14ac:dyDescent="0.2">
      <c r="A228" s="78"/>
      <c r="B228" s="79"/>
      <c r="C228" s="79" t="s">
        <v>1255</v>
      </c>
      <c r="D228" s="80"/>
      <c r="E228" s="81"/>
      <c r="F228" s="82">
        <v>774.07</v>
      </c>
      <c r="G228" s="83"/>
      <c r="H228" s="82">
        <f>Source!AD118</f>
        <v>774.07</v>
      </c>
      <c r="I228" s="84">
        <f>T228</f>
        <v>279</v>
      </c>
      <c r="J228" s="85">
        <v>9.3000000000000007</v>
      </c>
      <c r="K228" s="86">
        <f>U228</f>
        <v>2592</v>
      </c>
      <c r="O228" s="23"/>
      <c r="P228" s="23"/>
      <c r="Q228" s="23"/>
      <c r="R228" s="23"/>
      <c r="S228" s="23"/>
      <c r="T228" s="23">
        <f>ROUND(Source!AD118*Source!AV118*Source!I118,0)</f>
        <v>279</v>
      </c>
      <c r="U228" s="23">
        <f>Source!Q118</f>
        <v>2592</v>
      </c>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v>1</v>
      </c>
      <c r="CW228" s="23"/>
      <c r="CX228" s="23"/>
      <c r="CY228" s="23"/>
      <c r="CZ228" s="23"/>
      <c r="DA228" s="23"/>
      <c r="DB228" s="23"/>
      <c r="DC228" s="23"/>
      <c r="DD228" s="23"/>
      <c r="DE228" s="23"/>
      <c r="DF228" s="23"/>
      <c r="DG228" s="23"/>
      <c r="DH228" s="23"/>
      <c r="DI228" s="23"/>
      <c r="DJ228" s="23"/>
      <c r="DK228" s="23"/>
      <c r="DL228" s="23"/>
      <c r="DM228" s="23"/>
      <c r="DN228" s="23"/>
      <c r="DO228" s="23"/>
      <c r="DP228" s="23"/>
      <c r="DQ228" s="23">
        <f>T228</f>
        <v>279</v>
      </c>
      <c r="DR228" s="23"/>
      <c r="DS228" s="23">
        <f>U228</f>
        <v>2592</v>
      </c>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f>T228</f>
        <v>279</v>
      </c>
      <c r="GK228" s="23"/>
      <c r="GL228" s="23">
        <f>T228</f>
        <v>279</v>
      </c>
      <c r="GM228" s="23"/>
      <c r="GN228" s="23"/>
      <c r="GO228" s="23"/>
      <c r="GP228" s="23"/>
      <c r="GQ228" s="23"/>
      <c r="GR228" s="23"/>
      <c r="GS228" s="23"/>
      <c r="GT228" s="23"/>
      <c r="GU228" s="23"/>
      <c r="GV228" s="23"/>
      <c r="GW228" s="23"/>
      <c r="GX228" s="23"/>
      <c r="GY228" s="23"/>
      <c r="GZ228" s="23"/>
      <c r="HA228" s="23"/>
      <c r="HB228" s="23">
        <f>T228</f>
        <v>279</v>
      </c>
      <c r="HC228" s="23"/>
      <c r="HD228" s="23"/>
      <c r="HE228" s="23"/>
      <c r="HF228" s="23">
        <f>T228</f>
        <v>279</v>
      </c>
      <c r="HG228" s="23"/>
      <c r="HH228" s="23"/>
      <c r="HI228" s="23"/>
      <c r="HJ228" s="23"/>
      <c r="HK228" s="23"/>
      <c r="HL228" s="23">
        <f>T228</f>
        <v>279</v>
      </c>
      <c r="HM228" s="23"/>
      <c r="HN228" s="23">
        <f>T228</f>
        <v>279</v>
      </c>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row>
    <row r="229" spans="1:255" x14ac:dyDescent="0.2">
      <c r="A229" s="78"/>
      <c r="B229" s="79"/>
      <c r="C229" s="79" t="s">
        <v>1256</v>
      </c>
      <c r="D229" s="80"/>
      <c r="E229" s="81"/>
      <c r="F229" s="82">
        <v>41.78</v>
      </c>
      <c r="G229" s="83"/>
      <c r="H229" s="82">
        <f>Source!AE118</f>
        <v>41.78</v>
      </c>
      <c r="I229" s="84">
        <f>GM229</f>
        <v>15</v>
      </c>
      <c r="J229" s="85">
        <v>19.8</v>
      </c>
      <c r="K229" s="86">
        <f>Source!R118</f>
        <v>298</v>
      </c>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f>ROUND(Source!AE118*Source!AV118*Source!I118,0)</f>
        <v>15</v>
      </c>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f>GM229</f>
        <v>15</v>
      </c>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row>
    <row r="230" spans="1:255" x14ac:dyDescent="0.2">
      <c r="A230" s="87"/>
      <c r="B230" s="88"/>
      <c r="C230" s="88" t="s">
        <v>1257</v>
      </c>
      <c r="D230" s="89"/>
      <c r="E230" s="90">
        <v>155</v>
      </c>
      <c r="F230" s="91" t="s">
        <v>1258</v>
      </c>
      <c r="G230" s="92"/>
      <c r="H230" s="93">
        <f>ROUND((Source!AF118*Source!AV118+Source!AE118*Source!AV118)*(Source!FX118)/100,2)</f>
        <v>316.49</v>
      </c>
      <c r="I230" s="94">
        <f>T230</f>
        <v>113</v>
      </c>
      <c r="J230" s="96">
        <v>1.47</v>
      </c>
      <c r="K230" s="95" t="e">
        <f>U230</f>
        <v>#REF!</v>
      </c>
      <c r="O230" s="23"/>
      <c r="P230" s="23"/>
      <c r="Q230" s="23"/>
      <c r="R230" s="23"/>
      <c r="S230" s="23"/>
      <c r="T230" s="23">
        <f>ROUND((ROUND(Source!AF118*Source!AV118*Source!I118,0)+ROUND(Source!AE118*Source!AV118*Source!I118,0))*(Source!DN118)/100,0)</f>
        <v>113</v>
      </c>
      <c r="U230" s="23" t="e">
        <f>Source!X118</f>
        <v>#REF!</v>
      </c>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v>1</v>
      </c>
      <c r="CW230" s="23"/>
      <c r="CX230" s="23"/>
      <c r="CY230" s="23"/>
      <c r="CZ230" s="23"/>
      <c r="DA230" s="23"/>
      <c r="DB230" s="23"/>
      <c r="DC230" s="23"/>
      <c r="DD230" s="23"/>
      <c r="DE230" s="23"/>
      <c r="DF230" s="23"/>
      <c r="DG230" s="23"/>
      <c r="DH230" s="23"/>
      <c r="DI230" s="23"/>
      <c r="DJ230" s="23"/>
      <c r="DK230" s="23"/>
      <c r="DL230" s="23"/>
      <c r="DM230" s="23"/>
      <c r="DN230" s="23"/>
      <c r="DO230" s="23"/>
      <c r="DP230" s="23"/>
      <c r="DQ230" s="23">
        <f>T230</f>
        <v>113</v>
      </c>
      <c r="DR230" s="23"/>
      <c r="DS230" s="23" t="e">
        <f>U230</f>
        <v>#REF!</v>
      </c>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f>T230</f>
        <v>113</v>
      </c>
      <c r="GZ230" s="23"/>
      <c r="HA230" s="23"/>
      <c r="HB230" s="23">
        <f>T230</f>
        <v>113</v>
      </c>
      <c r="HC230" s="23"/>
      <c r="HD230" s="23"/>
      <c r="HE230" s="23"/>
      <c r="HF230" s="23">
        <f>T230</f>
        <v>113</v>
      </c>
      <c r="HG230" s="23"/>
      <c r="HH230" s="23"/>
      <c r="HI230" s="23"/>
      <c r="HJ230" s="23"/>
      <c r="HK230" s="23"/>
      <c r="HL230" s="23">
        <f>T230</f>
        <v>113</v>
      </c>
      <c r="HM230" s="23"/>
      <c r="HN230" s="23">
        <f>T230</f>
        <v>113</v>
      </c>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c r="IN230" s="23"/>
      <c r="IO230" s="23"/>
      <c r="IP230" s="23"/>
      <c r="IQ230" s="23"/>
      <c r="IR230" s="23"/>
      <c r="IS230" s="23"/>
      <c r="IT230" s="23"/>
      <c r="IU230" s="23"/>
    </row>
    <row r="231" spans="1:255" x14ac:dyDescent="0.2">
      <c r="A231" s="87"/>
      <c r="B231" s="88"/>
      <c r="C231" s="88" t="s">
        <v>1259</v>
      </c>
      <c r="D231" s="89"/>
      <c r="E231" s="90">
        <v>100</v>
      </c>
      <c r="F231" s="91" t="s">
        <v>1258</v>
      </c>
      <c r="G231" s="92"/>
      <c r="H231" s="93">
        <f>ROUND((Source!AF118*Source!AV118+Source!AE118*Source!AV118)*(Source!FY118)/100,2)</f>
        <v>204.19</v>
      </c>
      <c r="I231" s="94">
        <f>T231</f>
        <v>73</v>
      </c>
      <c r="J231" s="96">
        <v>0.85</v>
      </c>
      <c r="K231" s="95" t="e">
        <f>U231</f>
        <v>#REF!</v>
      </c>
      <c r="O231" s="23"/>
      <c r="P231" s="23"/>
      <c r="Q231" s="23"/>
      <c r="R231" s="23"/>
      <c r="S231" s="23"/>
      <c r="T231" s="23">
        <f>ROUND((ROUND(Source!AF118*Source!AV118*Source!I118,0)+ROUND(Source!AE118*Source!AV118*Source!I118,0))*(Source!DO118)/100,0)</f>
        <v>73</v>
      </c>
      <c r="U231" s="23" t="e">
        <f>Source!Y118</f>
        <v>#REF!</v>
      </c>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v>1</v>
      </c>
      <c r="CW231" s="23"/>
      <c r="CX231" s="23"/>
      <c r="CY231" s="23"/>
      <c r="CZ231" s="23"/>
      <c r="DA231" s="23"/>
      <c r="DB231" s="23"/>
      <c r="DC231" s="23"/>
      <c r="DD231" s="23"/>
      <c r="DE231" s="23"/>
      <c r="DF231" s="23"/>
      <c r="DG231" s="23"/>
      <c r="DH231" s="23"/>
      <c r="DI231" s="23"/>
      <c r="DJ231" s="23"/>
      <c r="DK231" s="23"/>
      <c r="DL231" s="23"/>
      <c r="DM231" s="23"/>
      <c r="DN231" s="23"/>
      <c r="DO231" s="23"/>
      <c r="DP231" s="23"/>
      <c r="DQ231" s="23">
        <f>T231</f>
        <v>73</v>
      </c>
      <c r="DR231" s="23"/>
      <c r="DS231" s="23" t="e">
        <f>U231</f>
        <v>#REF!</v>
      </c>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f>T231</f>
        <v>73</v>
      </c>
      <c r="HA231" s="23"/>
      <c r="HB231" s="23">
        <f>T231</f>
        <v>73</v>
      </c>
      <c r="HC231" s="23"/>
      <c r="HD231" s="23"/>
      <c r="HE231" s="23"/>
      <c r="HF231" s="23">
        <f>T231</f>
        <v>73</v>
      </c>
      <c r="HG231" s="23"/>
      <c r="HH231" s="23"/>
      <c r="HI231" s="23"/>
      <c r="HJ231" s="23"/>
      <c r="HK231" s="23"/>
      <c r="HL231" s="23">
        <f>T231</f>
        <v>73</v>
      </c>
      <c r="HM231" s="23"/>
      <c r="HN231" s="23">
        <f>T231</f>
        <v>73</v>
      </c>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row>
    <row r="232" spans="1:255" x14ac:dyDescent="0.2">
      <c r="A232" s="78"/>
      <c r="B232" s="79"/>
      <c r="C232" s="79" t="s">
        <v>1260</v>
      </c>
      <c r="D232" s="80" t="s">
        <v>1261</v>
      </c>
      <c r="E232" s="81">
        <v>17.75</v>
      </c>
      <c r="F232" s="82"/>
      <c r="G232" s="83"/>
      <c r="H232" s="82" t="e">
        <f>ROUND(Source!AH118,2)</f>
        <v>#REF!</v>
      </c>
      <c r="I232" s="97" t="e">
        <f>Source!U118</f>
        <v>#REF!</v>
      </c>
      <c r="J232" s="85"/>
      <c r="K232" s="86"/>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c r="IN232" s="23"/>
      <c r="IO232" s="23"/>
      <c r="IP232" s="23"/>
      <c r="IQ232" s="23"/>
      <c r="IR232" s="23"/>
      <c r="IS232" s="23"/>
      <c r="IT232" s="23"/>
      <c r="IU232" s="23"/>
    </row>
    <row r="233" spans="1:255" ht="24" x14ac:dyDescent="0.2">
      <c r="A233" s="114" t="s">
        <v>232</v>
      </c>
      <c r="B233" s="115" t="s">
        <v>233</v>
      </c>
      <c r="C233" s="116" t="s">
        <v>234</v>
      </c>
      <c r="D233" s="117" t="s">
        <v>63</v>
      </c>
      <c r="E233" s="118">
        <f>Source!I120</f>
        <v>7.9200000000000006E-4</v>
      </c>
      <c r="F233" s="119">
        <v>14987.97</v>
      </c>
      <c r="G233" s="71"/>
      <c r="H233" s="119">
        <f>Source!AC119</f>
        <v>14987.97</v>
      </c>
      <c r="I233" s="120">
        <f>T233</f>
        <v>12</v>
      </c>
      <c r="J233" s="73" t="s">
        <v>1262</v>
      </c>
      <c r="K233" s="121">
        <f>U233</f>
        <v>13</v>
      </c>
      <c r="L233" s="23"/>
      <c r="M233" s="23"/>
      <c r="N233" s="23"/>
      <c r="O233" s="23"/>
      <c r="P233" s="23"/>
      <c r="Q233" s="23"/>
      <c r="R233" s="23"/>
      <c r="S233" s="23"/>
      <c r="T233" s="23">
        <f>ROUND(Source!AC119*Source!AW119*Source!I119,0)</f>
        <v>12</v>
      </c>
      <c r="U233" s="23">
        <f>Source!P120</f>
        <v>13</v>
      </c>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v>1</v>
      </c>
      <c r="CW233" s="23"/>
      <c r="CX233" s="23"/>
      <c r="CY233" s="23"/>
      <c r="CZ233" s="23"/>
      <c r="DA233" s="23"/>
      <c r="DB233" s="23"/>
      <c r="DC233" s="23"/>
      <c r="DD233" s="23"/>
      <c r="DE233" s="23"/>
      <c r="DF233" s="23"/>
      <c r="DG233" s="23"/>
      <c r="DH233" s="23"/>
      <c r="DI233" s="23"/>
      <c r="DJ233" s="23"/>
      <c r="DK233" s="23">
        <f>T233</f>
        <v>12</v>
      </c>
      <c r="DL233" s="23"/>
      <c r="DM233" s="23">
        <f>Source!P120</f>
        <v>13</v>
      </c>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f>T233</f>
        <v>12</v>
      </c>
      <c r="GK233" s="23"/>
      <c r="GL233" s="23"/>
      <c r="GM233" s="23"/>
      <c r="GN233" s="23">
        <f>T233</f>
        <v>12</v>
      </c>
      <c r="GO233" s="23"/>
      <c r="GP233" s="23">
        <f>T233</f>
        <v>12</v>
      </c>
      <c r="GQ233" s="23">
        <f>T233</f>
        <v>12</v>
      </c>
      <c r="GR233" s="23"/>
      <c r="GS233" s="23">
        <f>T233</f>
        <v>12</v>
      </c>
      <c r="GT233" s="23"/>
      <c r="GU233" s="23"/>
      <c r="GV233" s="23"/>
      <c r="GW233" s="23"/>
      <c r="GX233" s="23"/>
      <c r="GY233" s="23"/>
      <c r="GZ233" s="23"/>
      <c r="HA233" s="23"/>
      <c r="HB233" s="23">
        <f>T233</f>
        <v>12</v>
      </c>
      <c r="HC233" s="23"/>
      <c r="HD233" s="23"/>
      <c r="HE233" s="23"/>
      <c r="HF233" s="23">
        <f>T233</f>
        <v>12</v>
      </c>
      <c r="HG233" s="23"/>
      <c r="HH233" s="23"/>
      <c r="HI233" s="23"/>
      <c r="HJ233" s="23"/>
      <c r="HK233" s="23"/>
      <c r="HL233" s="23">
        <f>T233</f>
        <v>12</v>
      </c>
      <c r="HM233" s="23"/>
      <c r="HN233" s="23">
        <f>T233</f>
        <v>12</v>
      </c>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row>
    <row r="234" spans="1:255" x14ac:dyDescent="0.2">
      <c r="A234" s="98"/>
      <c r="B234" s="113" t="s">
        <v>1263</v>
      </c>
      <c r="C234" s="113" t="s">
        <v>1295</v>
      </c>
      <c r="D234" s="33"/>
      <c r="E234" s="33"/>
      <c r="F234" s="33"/>
      <c r="G234" s="33"/>
      <c r="H234" s="33"/>
      <c r="I234" s="33"/>
      <c r="J234" s="33"/>
      <c r="K234" s="99"/>
    </row>
    <row r="235" spans="1:255" ht="13.5" thickBot="1" x14ac:dyDescent="0.25">
      <c r="A235" s="124"/>
      <c r="B235" s="125"/>
      <c r="C235" s="125" t="s">
        <v>1266</v>
      </c>
      <c r="D235" s="125"/>
      <c r="E235" s="125"/>
      <c r="F235" s="125"/>
      <c r="G235" s="125"/>
      <c r="H235" s="373">
        <f>SUM(DK226:DK234)</f>
        <v>12</v>
      </c>
      <c r="I235" s="374"/>
      <c r="J235" s="373">
        <f>SUM(DM226:DM234)</f>
        <v>13</v>
      </c>
      <c r="K235" s="375"/>
      <c r="L235" s="112"/>
      <c r="M235" s="112"/>
      <c r="N235" s="112"/>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row>
    <row r="236" spans="1:255" x14ac:dyDescent="0.2">
      <c r="A236" s="123"/>
      <c r="B236" s="122"/>
      <c r="C236" s="122" t="s">
        <v>1267</v>
      </c>
      <c r="D236" s="122"/>
      <c r="E236" s="122"/>
      <c r="F236" s="122"/>
      <c r="G236" s="122"/>
      <c r="H236" s="376">
        <f>R236</f>
        <v>535</v>
      </c>
      <c r="I236" s="377"/>
      <c r="J236" s="376" t="e">
        <f>S236</f>
        <v>#REF!</v>
      </c>
      <c r="K236" s="378"/>
      <c r="O236" s="23"/>
      <c r="P236" s="23"/>
      <c r="Q236" s="23"/>
      <c r="R236" s="23">
        <f>SUM(T226:T235)</f>
        <v>535</v>
      </c>
      <c r="S236" s="23" t="e">
        <f>SUM(U226:U235)</f>
        <v>#REF!</v>
      </c>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f>R236</f>
        <v>535</v>
      </c>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row>
    <row r="237" spans="1:255" x14ac:dyDescent="0.2">
      <c r="A237" s="77"/>
      <c r="B237" s="76"/>
      <c r="C237" s="76"/>
      <c r="D237" s="76"/>
      <c r="E237" s="76"/>
      <c r="F237" s="76"/>
      <c r="G237" s="76"/>
      <c r="H237" s="370"/>
      <c r="I237" s="371"/>
      <c r="J237" s="370"/>
      <c r="K237" s="372"/>
    </row>
    <row r="238" spans="1:255" ht="35.25" x14ac:dyDescent="0.2">
      <c r="A238" s="126">
        <v>13</v>
      </c>
      <c r="B238" s="133" t="s">
        <v>238</v>
      </c>
      <c r="C238" s="127" t="s">
        <v>1296</v>
      </c>
      <c r="D238" s="128" t="s">
        <v>240</v>
      </c>
      <c r="E238" s="129">
        <v>0.247</v>
      </c>
      <c r="F238" s="130">
        <f>Source!AK122</f>
        <v>1019.5</v>
      </c>
      <c r="G238" s="134" t="s">
        <v>6</v>
      </c>
      <c r="H238" s="130"/>
      <c r="I238" s="131">
        <f>SUM(DQ238:DQ253)</f>
        <v>518</v>
      </c>
      <c r="J238" s="107" t="s">
        <v>238</v>
      </c>
      <c r="K238" s="132" t="e">
        <f>SUM(DS238:DS253)</f>
        <v>#REF!</v>
      </c>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c r="HX238" s="23"/>
      <c r="HY238" s="23"/>
      <c r="HZ238" s="23"/>
      <c r="IA238" s="23"/>
      <c r="IB238" s="23"/>
      <c r="IC238" s="23"/>
      <c r="ID238" s="23"/>
      <c r="IE238" s="23"/>
      <c r="IF238" s="23"/>
      <c r="IG238" s="23"/>
      <c r="IH238" s="23"/>
      <c r="II238" s="23"/>
      <c r="IJ238" s="23"/>
      <c r="IK238" s="23"/>
      <c r="IL238" s="23"/>
      <c r="IM238" s="23"/>
      <c r="IN238" s="23"/>
      <c r="IO238" s="23"/>
      <c r="IP238" s="23"/>
      <c r="IQ238" s="23"/>
      <c r="IR238" s="23"/>
      <c r="IS238" s="23"/>
      <c r="IT238" s="23"/>
      <c r="IU238" s="23"/>
    </row>
    <row r="239" spans="1:255" x14ac:dyDescent="0.2">
      <c r="A239" s="66"/>
      <c r="B239" s="67"/>
      <c r="C239" s="67" t="s">
        <v>1253</v>
      </c>
      <c r="D239" s="68"/>
      <c r="E239" s="69"/>
      <c r="F239" s="70">
        <v>306.87</v>
      </c>
      <c r="G239" s="71" t="s">
        <v>1297</v>
      </c>
      <c r="H239" s="70">
        <f>Source!AF122</f>
        <v>322.20999999999998</v>
      </c>
      <c r="I239" s="72">
        <f>T239</f>
        <v>80</v>
      </c>
      <c r="J239" s="73">
        <v>25.6</v>
      </c>
      <c r="K239" s="74">
        <f>U239</f>
        <v>2037</v>
      </c>
      <c r="O239" s="23"/>
      <c r="P239" s="23"/>
      <c r="Q239" s="23"/>
      <c r="R239" s="23"/>
      <c r="S239" s="23"/>
      <c r="T239" s="23">
        <f>ROUND(Source!AF122*Source!AV122*Source!I122,0)</f>
        <v>80</v>
      </c>
      <c r="U239" s="23">
        <f>Source!S122</f>
        <v>2037</v>
      </c>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v>1</v>
      </c>
      <c r="CW239" s="23"/>
      <c r="CX239" s="23"/>
      <c r="CY239" s="23"/>
      <c r="CZ239" s="23"/>
      <c r="DA239" s="23"/>
      <c r="DB239" s="23"/>
      <c r="DC239" s="23"/>
      <c r="DD239" s="23"/>
      <c r="DE239" s="23"/>
      <c r="DF239" s="23"/>
      <c r="DG239" s="23">
        <f>Source!S122</f>
        <v>2037</v>
      </c>
      <c r="DH239" s="23">
        <v>1008</v>
      </c>
      <c r="DI239" s="23"/>
      <c r="DJ239" s="23"/>
      <c r="DK239" s="23"/>
      <c r="DL239" s="23"/>
      <c r="DM239" s="23"/>
      <c r="DN239" s="23"/>
      <c r="DO239" s="23"/>
      <c r="DP239" s="23"/>
      <c r="DQ239" s="23">
        <f>T239</f>
        <v>80</v>
      </c>
      <c r="DR239" s="23"/>
      <c r="DS239" s="23">
        <f>U239</f>
        <v>2037</v>
      </c>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f>T239</f>
        <v>80</v>
      </c>
      <c r="GK239" s="23">
        <f>T239</f>
        <v>80</v>
      </c>
      <c r="GL239" s="23"/>
      <c r="GM239" s="23"/>
      <c r="GN239" s="23"/>
      <c r="GO239" s="23"/>
      <c r="GP239" s="23"/>
      <c r="GQ239" s="23"/>
      <c r="GR239" s="23"/>
      <c r="GS239" s="23"/>
      <c r="GT239" s="23"/>
      <c r="GU239" s="23"/>
      <c r="GV239" s="23"/>
      <c r="GW239" s="23"/>
      <c r="GX239" s="23"/>
      <c r="GY239" s="23"/>
      <c r="GZ239" s="23"/>
      <c r="HA239" s="23"/>
      <c r="HB239" s="23">
        <f>T239</f>
        <v>80</v>
      </c>
      <c r="HC239" s="23"/>
      <c r="HD239" s="23"/>
      <c r="HE239" s="23"/>
      <c r="HF239" s="23">
        <f>T239</f>
        <v>80</v>
      </c>
      <c r="HG239" s="23"/>
      <c r="HH239" s="23"/>
      <c r="HI239" s="23"/>
      <c r="HJ239" s="23"/>
      <c r="HK239" s="23"/>
      <c r="HL239" s="23">
        <f>T239</f>
        <v>80</v>
      </c>
      <c r="HM239" s="23"/>
      <c r="HN239" s="23">
        <f>T239</f>
        <v>80</v>
      </c>
      <c r="HO239" s="23"/>
      <c r="HP239" s="23"/>
      <c r="HQ239" s="23"/>
      <c r="HR239" s="23"/>
      <c r="HS239" s="23"/>
      <c r="HT239" s="23"/>
      <c r="HU239" s="23"/>
      <c r="HV239" s="23"/>
      <c r="HW239" s="23"/>
      <c r="HX239" s="23">
        <f>T239</f>
        <v>80</v>
      </c>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row>
    <row r="240" spans="1:255" x14ac:dyDescent="0.2">
      <c r="A240" s="78"/>
      <c r="B240" s="79"/>
      <c r="C240" s="79" t="s">
        <v>1255</v>
      </c>
      <c r="D240" s="80"/>
      <c r="E240" s="81"/>
      <c r="F240" s="82">
        <v>620.65</v>
      </c>
      <c r="G240" s="83" t="s">
        <v>1298</v>
      </c>
      <c r="H240" s="82">
        <f>Source!AD122</f>
        <v>993.04</v>
      </c>
      <c r="I240" s="84">
        <f>T240</f>
        <v>245</v>
      </c>
      <c r="J240" s="85">
        <v>9.3000000000000007</v>
      </c>
      <c r="K240" s="86">
        <f>U240</f>
        <v>2281</v>
      </c>
      <c r="O240" s="23"/>
      <c r="P240" s="23"/>
      <c r="Q240" s="23"/>
      <c r="R240" s="23"/>
      <c r="S240" s="23"/>
      <c r="T240" s="23">
        <f>ROUND(Source!AD122*Source!AV122*Source!I122,0)</f>
        <v>245</v>
      </c>
      <c r="U240" s="23">
        <f>Source!Q122</f>
        <v>2281</v>
      </c>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v>1</v>
      </c>
      <c r="CW240" s="23"/>
      <c r="CX240" s="23"/>
      <c r="CY240" s="23"/>
      <c r="CZ240" s="23"/>
      <c r="DA240" s="23"/>
      <c r="DB240" s="23"/>
      <c r="DC240" s="23"/>
      <c r="DD240" s="23"/>
      <c r="DE240" s="23"/>
      <c r="DF240" s="23"/>
      <c r="DG240" s="23"/>
      <c r="DH240" s="23"/>
      <c r="DI240" s="23"/>
      <c r="DJ240" s="23"/>
      <c r="DK240" s="23"/>
      <c r="DL240" s="23"/>
      <c r="DM240" s="23"/>
      <c r="DN240" s="23"/>
      <c r="DO240" s="23"/>
      <c r="DP240" s="23"/>
      <c r="DQ240" s="23">
        <f>T240</f>
        <v>245</v>
      </c>
      <c r="DR240" s="23"/>
      <c r="DS240" s="23">
        <f>U240</f>
        <v>2281</v>
      </c>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f>T240</f>
        <v>245</v>
      </c>
      <c r="GK240" s="23"/>
      <c r="GL240" s="23">
        <f>T240</f>
        <v>245</v>
      </c>
      <c r="GM240" s="23"/>
      <c r="GN240" s="23"/>
      <c r="GO240" s="23"/>
      <c r="GP240" s="23"/>
      <c r="GQ240" s="23"/>
      <c r="GR240" s="23"/>
      <c r="GS240" s="23"/>
      <c r="GT240" s="23"/>
      <c r="GU240" s="23"/>
      <c r="GV240" s="23"/>
      <c r="GW240" s="23"/>
      <c r="GX240" s="23"/>
      <c r="GY240" s="23"/>
      <c r="GZ240" s="23"/>
      <c r="HA240" s="23"/>
      <c r="HB240" s="23">
        <f>T240</f>
        <v>245</v>
      </c>
      <c r="HC240" s="23"/>
      <c r="HD240" s="23"/>
      <c r="HE240" s="23"/>
      <c r="HF240" s="23">
        <f>T240</f>
        <v>245</v>
      </c>
      <c r="HG240" s="23"/>
      <c r="HH240" s="23"/>
      <c r="HI240" s="23"/>
      <c r="HJ240" s="23"/>
      <c r="HK240" s="23"/>
      <c r="HL240" s="23">
        <f>T240</f>
        <v>245</v>
      </c>
      <c r="HM240" s="23"/>
      <c r="HN240" s="23">
        <f>T240</f>
        <v>245</v>
      </c>
      <c r="HO240" s="23"/>
      <c r="HP240" s="23"/>
      <c r="HQ240" s="23"/>
      <c r="HR240" s="23"/>
      <c r="HS240" s="23"/>
      <c r="HT240" s="23"/>
      <c r="HU240" s="23"/>
      <c r="HV240" s="23"/>
      <c r="HW240" s="23"/>
      <c r="HX240" s="23"/>
      <c r="HY240" s="23"/>
      <c r="HZ240" s="23"/>
      <c r="IA240" s="23"/>
      <c r="IB240" s="23"/>
      <c r="IC240" s="23"/>
      <c r="ID240" s="23"/>
      <c r="IE240" s="23"/>
      <c r="IF240" s="23"/>
      <c r="IG240" s="23"/>
      <c r="IH240" s="23"/>
      <c r="II240" s="23"/>
      <c r="IJ240" s="23"/>
      <c r="IK240" s="23"/>
      <c r="IL240" s="23"/>
      <c r="IM240" s="23"/>
      <c r="IN240" s="23"/>
      <c r="IO240" s="23"/>
      <c r="IP240" s="23"/>
      <c r="IQ240" s="23"/>
      <c r="IR240" s="23"/>
      <c r="IS240" s="23"/>
      <c r="IT240" s="23"/>
      <c r="IU240" s="23"/>
    </row>
    <row r="241" spans="1:255" x14ac:dyDescent="0.2">
      <c r="A241" s="78"/>
      <c r="B241" s="79"/>
      <c r="C241" s="79" t="s">
        <v>1256</v>
      </c>
      <c r="D241" s="80"/>
      <c r="E241" s="81"/>
      <c r="F241" s="82">
        <v>76.87</v>
      </c>
      <c r="G241" s="83" t="s">
        <v>1298</v>
      </c>
      <c r="H241" s="82">
        <f>Source!AE122</f>
        <v>122.99</v>
      </c>
      <c r="I241" s="84">
        <f>GM241</f>
        <v>30</v>
      </c>
      <c r="J241" s="85">
        <v>19.8</v>
      </c>
      <c r="K241" s="86">
        <f>Source!R122</f>
        <v>601</v>
      </c>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f>ROUND(Source!AE122*Source!AV122*Source!I122,0)</f>
        <v>30</v>
      </c>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c r="HX241" s="23">
        <f>GM241</f>
        <v>30</v>
      </c>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row>
    <row r="242" spans="1:255" x14ac:dyDescent="0.2">
      <c r="A242" s="87"/>
      <c r="B242" s="88"/>
      <c r="C242" s="88" t="s">
        <v>1257</v>
      </c>
      <c r="D242" s="89"/>
      <c r="E242" s="90">
        <v>90</v>
      </c>
      <c r="F242" s="91" t="s">
        <v>1258</v>
      </c>
      <c r="G242" s="92"/>
      <c r="H242" s="93">
        <f>ROUND((Source!AF122*Source!AV122+Source!AE122*Source!AV122)*(Source!FX122)/100,2)</f>
        <v>400.68</v>
      </c>
      <c r="I242" s="94">
        <f>T242</f>
        <v>99</v>
      </c>
      <c r="J242" s="96">
        <v>0.86</v>
      </c>
      <c r="K242" s="95" t="e">
        <f>U242</f>
        <v>#REF!</v>
      </c>
      <c r="O242" s="23"/>
      <c r="P242" s="23"/>
      <c r="Q242" s="23"/>
      <c r="R242" s="23"/>
      <c r="S242" s="23"/>
      <c r="T242" s="23">
        <f>ROUND((ROUND(Source!AF122*Source!AV122*Source!I122,0)+ROUND(Source!AE122*Source!AV122*Source!I122,0))*(Source!DN122)/100,0)</f>
        <v>99</v>
      </c>
      <c r="U242" s="23" t="e">
        <f>Source!X122</f>
        <v>#REF!</v>
      </c>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v>1</v>
      </c>
      <c r="CW242" s="23"/>
      <c r="CX242" s="23"/>
      <c r="CY242" s="23"/>
      <c r="CZ242" s="23"/>
      <c r="DA242" s="23"/>
      <c r="DB242" s="23"/>
      <c r="DC242" s="23"/>
      <c r="DD242" s="23"/>
      <c r="DE242" s="23"/>
      <c r="DF242" s="23"/>
      <c r="DG242" s="23"/>
      <c r="DH242" s="23"/>
      <c r="DI242" s="23"/>
      <c r="DJ242" s="23"/>
      <c r="DK242" s="23"/>
      <c r="DL242" s="23"/>
      <c r="DM242" s="23"/>
      <c r="DN242" s="23"/>
      <c r="DO242" s="23"/>
      <c r="DP242" s="23"/>
      <c r="DQ242" s="23">
        <f>T242</f>
        <v>99</v>
      </c>
      <c r="DR242" s="23"/>
      <c r="DS242" s="23" t="e">
        <f>U242</f>
        <v>#REF!</v>
      </c>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f>T242</f>
        <v>99</v>
      </c>
      <c r="GZ242" s="23"/>
      <c r="HA242" s="23"/>
      <c r="HB242" s="23">
        <f>T242</f>
        <v>99</v>
      </c>
      <c r="HC242" s="23"/>
      <c r="HD242" s="23"/>
      <c r="HE242" s="23"/>
      <c r="HF242" s="23">
        <f>T242</f>
        <v>99</v>
      </c>
      <c r="HG242" s="23"/>
      <c r="HH242" s="23"/>
      <c r="HI242" s="23"/>
      <c r="HJ242" s="23"/>
      <c r="HK242" s="23"/>
      <c r="HL242" s="23">
        <f>T242</f>
        <v>99</v>
      </c>
      <c r="HM242" s="23"/>
      <c r="HN242" s="23">
        <f>T242</f>
        <v>99</v>
      </c>
      <c r="HO242" s="23"/>
      <c r="HP242" s="23"/>
      <c r="HQ242" s="23"/>
      <c r="HR242" s="23"/>
      <c r="HS242" s="23"/>
      <c r="HT242" s="23"/>
      <c r="HU242" s="23"/>
      <c r="HV242" s="23"/>
      <c r="HW242" s="23"/>
      <c r="HX242" s="23"/>
      <c r="HY242" s="23"/>
      <c r="HZ242" s="23"/>
      <c r="IA242" s="23"/>
      <c r="IB242" s="23"/>
      <c r="IC242" s="23"/>
      <c r="ID242" s="23"/>
      <c r="IE242" s="23"/>
      <c r="IF242" s="23"/>
      <c r="IG242" s="23"/>
      <c r="IH242" s="23"/>
      <c r="II242" s="23"/>
      <c r="IJ242" s="23"/>
      <c r="IK242" s="23"/>
      <c r="IL242" s="23"/>
      <c r="IM242" s="23"/>
      <c r="IN242" s="23"/>
      <c r="IO242" s="23"/>
      <c r="IP242" s="23"/>
      <c r="IQ242" s="23"/>
      <c r="IR242" s="23"/>
      <c r="IS242" s="23"/>
      <c r="IT242" s="23"/>
      <c r="IU242" s="23"/>
    </row>
    <row r="243" spans="1:255" x14ac:dyDescent="0.2">
      <c r="A243" s="87"/>
      <c r="B243" s="88"/>
      <c r="C243" s="88" t="s">
        <v>1259</v>
      </c>
      <c r="D243" s="89"/>
      <c r="E243" s="90">
        <v>85</v>
      </c>
      <c r="F243" s="91" t="s">
        <v>1258</v>
      </c>
      <c r="G243" s="92"/>
      <c r="H243" s="93">
        <f>ROUND((Source!AF122*Source!AV122+Source!AE122*Source!AV122)*(Source!FY122)/100,2)</f>
        <v>378.42</v>
      </c>
      <c r="I243" s="94">
        <f>T243</f>
        <v>94</v>
      </c>
      <c r="J243" s="96">
        <v>0.72</v>
      </c>
      <c r="K243" s="95" t="e">
        <f>U243</f>
        <v>#REF!</v>
      </c>
      <c r="O243" s="23"/>
      <c r="P243" s="23"/>
      <c r="Q243" s="23"/>
      <c r="R243" s="23"/>
      <c r="S243" s="23"/>
      <c r="T243" s="23">
        <f>ROUND((ROUND(Source!AF122*Source!AV122*Source!I122,0)+ROUND(Source!AE122*Source!AV122*Source!I122,0))*(Source!DO122)/100,0)</f>
        <v>94</v>
      </c>
      <c r="U243" s="23" t="e">
        <f>Source!Y122</f>
        <v>#REF!</v>
      </c>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v>1</v>
      </c>
      <c r="CW243" s="23"/>
      <c r="CX243" s="23"/>
      <c r="CY243" s="23"/>
      <c r="CZ243" s="23"/>
      <c r="DA243" s="23"/>
      <c r="DB243" s="23"/>
      <c r="DC243" s="23"/>
      <c r="DD243" s="23"/>
      <c r="DE243" s="23"/>
      <c r="DF243" s="23"/>
      <c r="DG243" s="23"/>
      <c r="DH243" s="23"/>
      <c r="DI243" s="23"/>
      <c r="DJ243" s="23"/>
      <c r="DK243" s="23"/>
      <c r="DL243" s="23"/>
      <c r="DM243" s="23"/>
      <c r="DN243" s="23"/>
      <c r="DO243" s="23"/>
      <c r="DP243" s="23"/>
      <c r="DQ243" s="23">
        <f>T243</f>
        <v>94</v>
      </c>
      <c r="DR243" s="23"/>
      <c r="DS243" s="23" t="e">
        <f>U243</f>
        <v>#REF!</v>
      </c>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f>T243</f>
        <v>94</v>
      </c>
      <c r="HA243" s="23"/>
      <c r="HB243" s="23">
        <f>T243</f>
        <v>94</v>
      </c>
      <c r="HC243" s="23"/>
      <c r="HD243" s="23"/>
      <c r="HE243" s="23"/>
      <c r="HF243" s="23">
        <f>T243</f>
        <v>94</v>
      </c>
      <c r="HG243" s="23"/>
      <c r="HH243" s="23"/>
      <c r="HI243" s="23"/>
      <c r="HJ243" s="23"/>
      <c r="HK243" s="23"/>
      <c r="HL243" s="23">
        <f>T243</f>
        <v>94</v>
      </c>
      <c r="HM243" s="23"/>
      <c r="HN243" s="23">
        <f>T243</f>
        <v>94</v>
      </c>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row>
    <row r="244" spans="1:255" x14ac:dyDescent="0.2">
      <c r="A244" s="78"/>
      <c r="B244" s="79"/>
      <c r="C244" s="79" t="s">
        <v>1260</v>
      </c>
      <c r="D244" s="80" t="s">
        <v>1261</v>
      </c>
      <c r="E244" s="81">
        <v>32.369999999999997</v>
      </c>
      <c r="F244" s="82"/>
      <c r="G244" s="83" t="s">
        <v>1297</v>
      </c>
      <c r="H244" s="82" t="e">
        <f>ROUND(Source!AH122,2)</f>
        <v>#REF!</v>
      </c>
      <c r="I244" s="97" t="e">
        <f>Source!U122</f>
        <v>#REF!</v>
      </c>
      <c r="J244" s="85"/>
      <c r="K244" s="86"/>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c r="IN244" s="23"/>
      <c r="IO244" s="23"/>
      <c r="IP244" s="23"/>
      <c r="IQ244" s="23"/>
      <c r="IR244" s="23"/>
      <c r="IS244" s="23"/>
      <c r="IT244" s="23"/>
      <c r="IU244" s="23"/>
    </row>
    <row r="245" spans="1:255" x14ac:dyDescent="0.2">
      <c r="A245" s="100" t="s">
        <v>248</v>
      </c>
      <c r="B245" s="109" t="s">
        <v>249</v>
      </c>
      <c r="C245" s="101" t="s">
        <v>250</v>
      </c>
      <c r="D245" s="102" t="s">
        <v>32</v>
      </c>
      <c r="E245" s="103">
        <f>Source!I124</f>
        <v>0.33839000000000002</v>
      </c>
      <c r="F245" s="104">
        <v>6.22</v>
      </c>
      <c r="G245" s="105"/>
      <c r="H245" s="104">
        <f>Source!AC123</f>
        <v>6.22</v>
      </c>
      <c r="I245" s="106">
        <f>T245</f>
        <v>2</v>
      </c>
      <c r="J245" s="107" t="s">
        <v>1262</v>
      </c>
      <c r="K245" s="108">
        <f>U245</f>
        <v>16</v>
      </c>
      <c r="L245" s="23"/>
      <c r="M245" s="23"/>
      <c r="N245" s="23"/>
      <c r="O245" s="23"/>
      <c r="P245" s="23"/>
      <c r="Q245" s="23"/>
      <c r="R245" s="23"/>
      <c r="S245" s="23"/>
      <c r="T245" s="23">
        <f>ROUND(Source!AC123*Source!AW123*Source!I123,0)</f>
        <v>2</v>
      </c>
      <c r="U245" s="23">
        <f>Source!P124</f>
        <v>16</v>
      </c>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v>1</v>
      </c>
      <c r="CW245" s="23"/>
      <c r="CX245" s="23"/>
      <c r="CY245" s="23"/>
      <c r="CZ245" s="23"/>
      <c r="DA245" s="23"/>
      <c r="DB245" s="23"/>
      <c r="DC245" s="23"/>
      <c r="DD245" s="23"/>
      <c r="DE245" s="23"/>
      <c r="DF245" s="23"/>
      <c r="DG245" s="23"/>
      <c r="DH245" s="23"/>
      <c r="DI245" s="23"/>
      <c r="DJ245" s="23"/>
      <c r="DK245" s="23">
        <f>T245</f>
        <v>2</v>
      </c>
      <c r="DL245" s="23"/>
      <c r="DM245" s="23">
        <f>Source!P124</f>
        <v>16</v>
      </c>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f>T245</f>
        <v>2</v>
      </c>
      <c r="GK245" s="23"/>
      <c r="GL245" s="23"/>
      <c r="GM245" s="23"/>
      <c r="GN245" s="23">
        <f>T245</f>
        <v>2</v>
      </c>
      <c r="GO245" s="23"/>
      <c r="GP245" s="23">
        <f>T245</f>
        <v>2</v>
      </c>
      <c r="GQ245" s="23">
        <f>T245</f>
        <v>2</v>
      </c>
      <c r="GR245" s="23"/>
      <c r="GS245" s="23">
        <f>T245</f>
        <v>2</v>
      </c>
      <c r="GT245" s="23"/>
      <c r="GU245" s="23"/>
      <c r="GV245" s="23"/>
      <c r="GW245" s="23"/>
      <c r="GX245" s="23"/>
      <c r="GY245" s="23"/>
      <c r="GZ245" s="23"/>
      <c r="HA245" s="23"/>
      <c r="HB245" s="23">
        <f>T245</f>
        <v>2</v>
      </c>
      <c r="HC245" s="23"/>
      <c r="HD245" s="23"/>
      <c r="HE245" s="23"/>
      <c r="HF245" s="23">
        <f>T245</f>
        <v>2</v>
      </c>
      <c r="HG245" s="23"/>
      <c r="HH245" s="23"/>
      <c r="HI245" s="23"/>
      <c r="HJ245" s="23"/>
      <c r="HK245" s="23"/>
      <c r="HL245" s="23">
        <f>T245</f>
        <v>2</v>
      </c>
      <c r="HM245" s="23"/>
      <c r="HN245" s="23">
        <f>T245</f>
        <v>2</v>
      </c>
      <c r="HO245" s="23"/>
      <c r="HP245" s="23"/>
      <c r="HQ245" s="23"/>
      <c r="HR245" s="23"/>
      <c r="HS245" s="23"/>
      <c r="HT245" s="23"/>
      <c r="HU245" s="23"/>
      <c r="HV245" s="23"/>
      <c r="HW245" s="23"/>
      <c r="HX245" s="23"/>
      <c r="HY245" s="23"/>
      <c r="HZ245" s="23"/>
      <c r="IA245" s="23"/>
      <c r="IB245" s="23"/>
      <c r="IC245" s="23"/>
      <c r="ID245" s="23"/>
      <c r="IE245" s="23"/>
      <c r="IF245" s="23"/>
      <c r="IG245" s="23"/>
      <c r="IH245" s="23"/>
      <c r="II245" s="23"/>
      <c r="IJ245" s="23"/>
      <c r="IK245" s="23"/>
      <c r="IL245" s="23"/>
      <c r="IM245" s="23"/>
      <c r="IN245" s="23"/>
      <c r="IO245" s="23"/>
      <c r="IP245" s="23"/>
      <c r="IQ245" s="23"/>
      <c r="IR245" s="23"/>
      <c r="IS245" s="23"/>
      <c r="IT245" s="23"/>
      <c r="IU245" s="23"/>
    </row>
    <row r="246" spans="1:255" x14ac:dyDescent="0.2">
      <c r="A246" s="64"/>
      <c r="B246" s="111" t="s">
        <v>1263</v>
      </c>
      <c r="C246" s="111" t="s">
        <v>1299</v>
      </c>
      <c r="D246" s="63"/>
      <c r="E246" s="63"/>
      <c r="F246" s="63"/>
      <c r="G246" s="63"/>
      <c r="H246" s="63"/>
      <c r="I246" s="63"/>
      <c r="J246" s="63"/>
      <c r="K246" s="65"/>
    </row>
    <row r="247" spans="1:255" x14ac:dyDescent="0.2">
      <c r="A247" s="100" t="s">
        <v>253</v>
      </c>
      <c r="B247" s="109" t="s">
        <v>89</v>
      </c>
      <c r="C247" s="101" t="s">
        <v>90</v>
      </c>
      <c r="D247" s="102" t="s">
        <v>63</v>
      </c>
      <c r="E247" s="103">
        <f>Source!I126</f>
        <v>9.8799999999999995E-4</v>
      </c>
      <c r="F247" s="104">
        <v>10380</v>
      </c>
      <c r="G247" s="105"/>
      <c r="H247" s="104">
        <f>Source!AC125</f>
        <v>10380</v>
      </c>
      <c r="I247" s="106">
        <f>T247</f>
        <v>10</v>
      </c>
      <c r="J247" s="107" t="s">
        <v>1262</v>
      </c>
      <c r="K247" s="108">
        <f>U247</f>
        <v>189</v>
      </c>
      <c r="L247" s="23"/>
      <c r="M247" s="23"/>
      <c r="N247" s="23"/>
      <c r="O247" s="23"/>
      <c r="P247" s="23"/>
      <c r="Q247" s="23"/>
      <c r="R247" s="23"/>
      <c r="S247" s="23"/>
      <c r="T247" s="23">
        <f>ROUND(Source!AC125*Source!AW125*Source!I125,0)</f>
        <v>10</v>
      </c>
      <c r="U247" s="23">
        <f>Source!P126</f>
        <v>189</v>
      </c>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v>1</v>
      </c>
      <c r="CW247" s="23"/>
      <c r="CX247" s="23"/>
      <c r="CY247" s="23"/>
      <c r="CZ247" s="23"/>
      <c r="DA247" s="23"/>
      <c r="DB247" s="23"/>
      <c r="DC247" s="23"/>
      <c r="DD247" s="23"/>
      <c r="DE247" s="23"/>
      <c r="DF247" s="23"/>
      <c r="DG247" s="23"/>
      <c r="DH247" s="23"/>
      <c r="DI247" s="23"/>
      <c r="DJ247" s="23"/>
      <c r="DK247" s="23">
        <f>T247</f>
        <v>10</v>
      </c>
      <c r="DL247" s="23"/>
      <c r="DM247" s="23">
        <f>Source!P126</f>
        <v>189</v>
      </c>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f>T247</f>
        <v>10</v>
      </c>
      <c r="GK247" s="23"/>
      <c r="GL247" s="23"/>
      <c r="GM247" s="23"/>
      <c r="GN247" s="23">
        <f>T247</f>
        <v>10</v>
      </c>
      <c r="GO247" s="23"/>
      <c r="GP247" s="23">
        <f>T247</f>
        <v>10</v>
      </c>
      <c r="GQ247" s="23">
        <f>T247</f>
        <v>10</v>
      </c>
      <c r="GR247" s="23"/>
      <c r="GS247" s="23">
        <f>T247</f>
        <v>10</v>
      </c>
      <c r="GT247" s="23"/>
      <c r="GU247" s="23"/>
      <c r="GV247" s="23"/>
      <c r="GW247" s="23"/>
      <c r="GX247" s="23"/>
      <c r="GY247" s="23"/>
      <c r="GZ247" s="23"/>
      <c r="HA247" s="23"/>
      <c r="HB247" s="23">
        <f>T247</f>
        <v>10</v>
      </c>
      <c r="HC247" s="23"/>
      <c r="HD247" s="23"/>
      <c r="HE247" s="23"/>
      <c r="HF247" s="23">
        <f>T247</f>
        <v>10</v>
      </c>
      <c r="HG247" s="23"/>
      <c r="HH247" s="23"/>
      <c r="HI247" s="23"/>
      <c r="HJ247" s="23"/>
      <c r="HK247" s="23"/>
      <c r="HL247" s="23">
        <f>T247</f>
        <v>10</v>
      </c>
      <c r="HM247" s="23"/>
      <c r="HN247" s="23">
        <f>T247</f>
        <v>10</v>
      </c>
      <c r="HO247" s="23"/>
      <c r="HP247" s="23"/>
      <c r="HQ247" s="23"/>
      <c r="HR247" s="23"/>
      <c r="HS247" s="23"/>
      <c r="HT247" s="23"/>
      <c r="HU247" s="23"/>
      <c r="HV247" s="23"/>
      <c r="HW247" s="23"/>
      <c r="HX247" s="23"/>
      <c r="HY247" s="23"/>
      <c r="HZ247" s="23"/>
      <c r="IA247" s="23"/>
      <c r="IB247" s="23"/>
      <c r="IC247" s="23"/>
      <c r="ID247" s="23"/>
      <c r="IE247" s="23"/>
      <c r="IF247" s="23"/>
      <c r="IG247" s="23"/>
      <c r="IH247" s="23"/>
      <c r="II247" s="23"/>
      <c r="IJ247" s="23"/>
      <c r="IK247" s="23"/>
      <c r="IL247" s="23"/>
      <c r="IM247" s="23"/>
      <c r="IN247" s="23"/>
      <c r="IO247" s="23"/>
      <c r="IP247" s="23"/>
      <c r="IQ247" s="23"/>
      <c r="IR247" s="23"/>
      <c r="IS247" s="23"/>
      <c r="IT247" s="23"/>
      <c r="IU247" s="23"/>
    </row>
    <row r="248" spans="1:255" x14ac:dyDescent="0.2">
      <c r="A248" s="64"/>
      <c r="B248" s="111" t="s">
        <v>1263</v>
      </c>
      <c r="C248" s="111" t="s">
        <v>1275</v>
      </c>
      <c r="D248" s="63"/>
      <c r="E248" s="63"/>
      <c r="F248" s="63"/>
      <c r="G248" s="63"/>
      <c r="H248" s="63"/>
      <c r="I248" s="63"/>
      <c r="J248" s="63"/>
      <c r="K248" s="65"/>
    </row>
    <row r="249" spans="1:255" x14ac:dyDescent="0.2">
      <c r="A249" s="100" t="s">
        <v>254</v>
      </c>
      <c r="B249" s="109" t="s">
        <v>255</v>
      </c>
      <c r="C249" s="101" t="s">
        <v>256</v>
      </c>
      <c r="D249" s="102" t="s">
        <v>182</v>
      </c>
      <c r="E249" s="103">
        <f>Source!I128</f>
        <v>0.10127</v>
      </c>
      <c r="F249" s="104">
        <v>6.12</v>
      </c>
      <c r="G249" s="105"/>
      <c r="H249" s="104">
        <f>Source!AC127</f>
        <v>6.12</v>
      </c>
      <c r="I249" s="106">
        <f>T249</f>
        <v>1</v>
      </c>
      <c r="J249" s="107" t="s">
        <v>1262</v>
      </c>
      <c r="K249" s="108">
        <f>U249</f>
        <v>3</v>
      </c>
      <c r="L249" s="23"/>
      <c r="M249" s="23"/>
      <c r="N249" s="23"/>
      <c r="O249" s="23"/>
      <c r="P249" s="23"/>
      <c r="Q249" s="23"/>
      <c r="R249" s="23"/>
      <c r="S249" s="23"/>
      <c r="T249" s="23">
        <f>ROUND(Source!AC127*Source!AW127*Source!I127,0)</f>
        <v>1</v>
      </c>
      <c r="U249" s="23">
        <f>Source!P128</f>
        <v>3</v>
      </c>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v>1</v>
      </c>
      <c r="CW249" s="23"/>
      <c r="CX249" s="23"/>
      <c r="CY249" s="23"/>
      <c r="CZ249" s="23"/>
      <c r="DA249" s="23"/>
      <c r="DB249" s="23"/>
      <c r="DC249" s="23"/>
      <c r="DD249" s="23"/>
      <c r="DE249" s="23"/>
      <c r="DF249" s="23"/>
      <c r="DG249" s="23"/>
      <c r="DH249" s="23"/>
      <c r="DI249" s="23"/>
      <c r="DJ249" s="23"/>
      <c r="DK249" s="23">
        <f>T249</f>
        <v>1</v>
      </c>
      <c r="DL249" s="23"/>
      <c r="DM249" s="23">
        <f>Source!P128</f>
        <v>3</v>
      </c>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f>T249</f>
        <v>1</v>
      </c>
      <c r="GK249" s="23"/>
      <c r="GL249" s="23"/>
      <c r="GM249" s="23"/>
      <c r="GN249" s="23">
        <f>T249</f>
        <v>1</v>
      </c>
      <c r="GO249" s="23"/>
      <c r="GP249" s="23">
        <f>T249</f>
        <v>1</v>
      </c>
      <c r="GQ249" s="23">
        <f>T249</f>
        <v>1</v>
      </c>
      <c r="GR249" s="23"/>
      <c r="GS249" s="23">
        <f>T249</f>
        <v>1</v>
      </c>
      <c r="GT249" s="23"/>
      <c r="GU249" s="23"/>
      <c r="GV249" s="23"/>
      <c r="GW249" s="23"/>
      <c r="GX249" s="23"/>
      <c r="GY249" s="23"/>
      <c r="GZ249" s="23"/>
      <c r="HA249" s="23"/>
      <c r="HB249" s="23">
        <f>T249</f>
        <v>1</v>
      </c>
      <c r="HC249" s="23"/>
      <c r="HD249" s="23"/>
      <c r="HE249" s="23"/>
      <c r="HF249" s="23">
        <f>T249</f>
        <v>1</v>
      </c>
      <c r="HG249" s="23"/>
      <c r="HH249" s="23"/>
      <c r="HI249" s="23"/>
      <c r="HJ249" s="23"/>
      <c r="HK249" s="23"/>
      <c r="HL249" s="23">
        <f>T249</f>
        <v>1</v>
      </c>
      <c r="HM249" s="23"/>
      <c r="HN249" s="23">
        <f>T249</f>
        <v>1</v>
      </c>
      <c r="HO249" s="23"/>
      <c r="HP249" s="23"/>
      <c r="HQ249" s="23"/>
      <c r="HR249" s="23"/>
      <c r="HS249" s="23"/>
      <c r="HT249" s="23"/>
      <c r="HU249" s="23"/>
      <c r="HV249" s="23"/>
      <c r="HW249" s="23"/>
      <c r="HX249" s="23"/>
      <c r="HY249" s="23"/>
      <c r="HZ249" s="23"/>
      <c r="IA249" s="23"/>
      <c r="IB249" s="23"/>
      <c r="IC249" s="23"/>
      <c r="ID249" s="23"/>
      <c r="IE249" s="23"/>
      <c r="IF249" s="23"/>
      <c r="IG249" s="23"/>
      <c r="IH249" s="23"/>
      <c r="II249" s="23"/>
      <c r="IJ249" s="23"/>
      <c r="IK249" s="23"/>
      <c r="IL249" s="23"/>
      <c r="IM249" s="23"/>
      <c r="IN249" s="23"/>
      <c r="IO249" s="23"/>
      <c r="IP249" s="23"/>
      <c r="IQ249" s="23"/>
      <c r="IR249" s="23"/>
      <c r="IS249" s="23"/>
      <c r="IT249" s="23"/>
      <c r="IU249" s="23"/>
    </row>
    <row r="250" spans="1:255" x14ac:dyDescent="0.2">
      <c r="A250" s="64"/>
      <c r="B250" s="111" t="s">
        <v>1263</v>
      </c>
      <c r="C250" s="111" t="s">
        <v>1300</v>
      </c>
      <c r="D250" s="63"/>
      <c r="E250" s="63"/>
      <c r="F250" s="63"/>
      <c r="G250" s="63"/>
      <c r="H250" s="63"/>
      <c r="I250" s="63"/>
      <c r="J250" s="63"/>
      <c r="K250" s="65"/>
    </row>
    <row r="251" spans="1:255" ht="24" x14ac:dyDescent="0.2">
      <c r="A251" s="114" t="s">
        <v>259</v>
      </c>
      <c r="B251" s="115" t="s">
        <v>260</v>
      </c>
      <c r="C251" s="116" t="s">
        <v>261</v>
      </c>
      <c r="D251" s="117" t="s">
        <v>63</v>
      </c>
      <c r="E251" s="118">
        <f>Source!I130</f>
        <v>0.247</v>
      </c>
      <c r="F251" s="119">
        <v>15757.58</v>
      </c>
      <c r="G251" s="71"/>
      <c r="H251" s="119">
        <f>Source!AC129</f>
        <v>15757.58</v>
      </c>
      <c r="I251" s="120">
        <f>T251</f>
        <v>3892</v>
      </c>
      <c r="J251" s="73" t="s">
        <v>1262</v>
      </c>
      <c r="K251" s="121">
        <f>U251</f>
        <v>32654</v>
      </c>
      <c r="L251" s="23"/>
      <c r="M251" s="23"/>
      <c r="N251" s="23"/>
      <c r="O251" s="23"/>
      <c r="P251" s="23"/>
      <c r="Q251" s="23"/>
      <c r="R251" s="23"/>
      <c r="S251" s="23"/>
      <c r="T251" s="23">
        <f>ROUND(Source!AC129*Source!AW129*Source!I129,0)</f>
        <v>3892</v>
      </c>
      <c r="U251" s="23">
        <f>Source!P130</f>
        <v>32654</v>
      </c>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v>1</v>
      </c>
      <c r="CW251" s="23"/>
      <c r="CX251" s="23"/>
      <c r="CY251" s="23"/>
      <c r="CZ251" s="23"/>
      <c r="DA251" s="23"/>
      <c r="DB251" s="23"/>
      <c r="DC251" s="23"/>
      <c r="DD251" s="23"/>
      <c r="DE251" s="23"/>
      <c r="DF251" s="23"/>
      <c r="DG251" s="23"/>
      <c r="DH251" s="23"/>
      <c r="DI251" s="23"/>
      <c r="DJ251" s="23"/>
      <c r="DK251" s="23">
        <f>T251</f>
        <v>3892</v>
      </c>
      <c r="DL251" s="23"/>
      <c r="DM251" s="23">
        <f>Source!P130</f>
        <v>32654</v>
      </c>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f>T251</f>
        <v>3892</v>
      </c>
      <c r="GK251" s="23"/>
      <c r="GL251" s="23"/>
      <c r="GM251" s="23"/>
      <c r="GN251" s="23">
        <f>T251</f>
        <v>3892</v>
      </c>
      <c r="GO251" s="23"/>
      <c r="GP251" s="23">
        <f>T251</f>
        <v>3892</v>
      </c>
      <c r="GQ251" s="23">
        <f>T251</f>
        <v>3892</v>
      </c>
      <c r="GR251" s="23"/>
      <c r="GS251" s="23">
        <f>T251</f>
        <v>3892</v>
      </c>
      <c r="GT251" s="23"/>
      <c r="GU251" s="23"/>
      <c r="GV251" s="23"/>
      <c r="GW251" s="23"/>
      <c r="GX251" s="23"/>
      <c r="GY251" s="23"/>
      <c r="GZ251" s="23"/>
      <c r="HA251" s="23"/>
      <c r="HB251" s="23">
        <f>T251</f>
        <v>3892</v>
      </c>
      <c r="HC251" s="23"/>
      <c r="HD251" s="23"/>
      <c r="HE251" s="23"/>
      <c r="HF251" s="23">
        <f>T251</f>
        <v>3892</v>
      </c>
      <c r="HG251" s="23"/>
      <c r="HH251" s="23"/>
      <c r="HI251" s="23"/>
      <c r="HJ251" s="23"/>
      <c r="HK251" s="23"/>
      <c r="HL251" s="23">
        <f>T251</f>
        <v>3892</v>
      </c>
      <c r="HM251" s="23"/>
      <c r="HN251" s="23">
        <f>T251</f>
        <v>3892</v>
      </c>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row>
    <row r="252" spans="1:255" x14ac:dyDescent="0.2">
      <c r="A252" s="98"/>
      <c r="B252" s="113" t="s">
        <v>1263</v>
      </c>
      <c r="C252" s="113" t="s">
        <v>1301</v>
      </c>
      <c r="D252" s="33"/>
      <c r="E252" s="33"/>
      <c r="F252" s="33"/>
      <c r="G252" s="33"/>
      <c r="H252" s="33"/>
      <c r="I252" s="33"/>
      <c r="J252" s="33"/>
      <c r="K252" s="99"/>
    </row>
    <row r="253" spans="1:255" ht="13.5" thickBot="1" x14ac:dyDescent="0.25">
      <c r="A253" s="124"/>
      <c r="B253" s="125"/>
      <c r="C253" s="125" t="s">
        <v>1266</v>
      </c>
      <c r="D253" s="125"/>
      <c r="E253" s="125"/>
      <c r="F253" s="125"/>
      <c r="G253" s="125"/>
      <c r="H253" s="373">
        <f>SUM(DK238:DK252)</f>
        <v>3905</v>
      </c>
      <c r="I253" s="374"/>
      <c r="J253" s="373">
        <f>SUM(DM238:DM252)</f>
        <v>32862</v>
      </c>
      <c r="K253" s="375"/>
      <c r="L253" s="112"/>
      <c r="M253" s="112"/>
      <c r="N253" s="112"/>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row>
    <row r="254" spans="1:255" x14ac:dyDescent="0.2">
      <c r="A254" s="123"/>
      <c r="B254" s="122"/>
      <c r="C254" s="122" t="s">
        <v>1267</v>
      </c>
      <c r="D254" s="122"/>
      <c r="E254" s="122"/>
      <c r="F254" s="122"/>
      <c r="G254" s="122"/>
      <c r="H254" s="376">
        <f>R254</f>
        <v>4423</v>
      </c>
      <c r="I254" s="377"/>
      <c r="J254" s="376" t="e">
        <f>S254</f>
        <v>#REF!</v>
      </c>
      <c r="K254" s="378"/>
      <c r="O254" s="23"/>
      <c r="P254" s="23"/>
      <c r="Q254" s="23"/>
      <c r="R254" s="23">
        <f>SUM(T238:T253)</f>
        <v>4423</v>
      </c>
      <c r="S254" s="23" t="e">
        <f>SUM(U238:U253)</f>
        <v>#REF!</v>
      </c>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f>R254</f>
        <v>4423</v>
      </c>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c r="HX254" s="23"/>
      <c r="HY254" s="23"/>
      <c r="HZ254" s="23"/>
      <c r="IA254" s="23"/>
      <c r="IB254" s="23"/>
      <c r="IC254" s="23"/>
      <c r="ID254" s="23"/>
      <c r="IE254" s="23"/>
      <c r="IF254" s="23"/>
      <c r="IG254" s="23"/>
      <c r="IH254" s="23"/>
      <c r="II254" s="23"/>
      <c r="IJ254" s="23"/>
      <c r="IK254" s="23"/>
      <c r="IL254" s="23"/>
      <c r="IM254" s="23"/>
      <c r="IN254" s="23"/>
      <c r="IO254" s="23"/>
      <c r="IP254" s="23"/>
      <c r="IQ254" s="23"/>
      <c r="IR254" s="23"/>
      <c r="IS254" s="23"/>
      <c r="IT254" s="23"/>
      <c r="IU254" s="23"/>
    </row>
    <row r="255" spans="1:255" x14ac:dyDescent="0.2">
      <c r="A255" s="77"/>
      <c r="B255" s="76"/>
      <c r="C255" s="76"/>
      <c r="D255" s="76"/>
      <c r="E255" s="76"/>
      <c r="F255" s="76"/>
      <c r="G255" s="76"/>
      <c r="H255" s="370"/>
      <c r="I255" s="371"/>
      <c r="J255" s="370"/>
      <c r="K255" s="372"/>
    </row>
    <row r="256" spans="1:255" ht="47.25" x14ac:dyDescent="0.2">
      <c r="A256" s="126">
        <v>14</v>
      </c>
      <c r="B256" s="133" t="s">
        <v>265</v>
      </c>
      <c r="C256" s="127" t="s">
        <v>1302</v>
      </c>
      <c r="D256" s="128" t="s">
        <v>240</v>
      </c>
      <c r="E256" s="129">
        <v>0.42299999999999999</v>
      </c>
      <c r="F256" s="130">
        <f>Source!AK132</f>
        <v>1094.49</v>
      </c>
      <c r="G256" s="134" t="s">
        <v>6</v>
      </c>
      <c r="H256" s="130"/>
      <c r="I256" s="131">
        <f>SUM(DQ256:DQ277)</f>
        <v>953</v>
      </c>
      <c r="J256" s="107" t="s">
        <v>265</v>
      </c>
      <c r="K256" s="132" t="e">
        <f>SUM(DS256:DS277)</f>
        <v>#REF!</v>
      </c>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row>
    <row r="257" spans="1:255" x14ac:dyDescent="0.2">
      <c r="A257" s="66"/>
      <c r="B257" s="67"/>
      <c r="C257" s="67" t="s">
        <v>1253</v>
      </c>
      <c r="D257" s="68"/>
      <c r="E257" s="69"/>
      <c r="F257" s="70">
        <v>362.34</v>
      </c>
      <c r="G257" s="71" t="s">
        <v>1297</v>
      </c>
      <c r="H257" s="70">
        <f>Source!AF132</f>
        <v>380.46</v>
      </c>
      <c r="I257" s="72">
        <f>T257</f>
        <v>161</v>
      </c>
      <c r="J257" s="73">
        <v>25.6</v>
      </c>
      <c r="K257" s="74">
        <f>U257</f>
        <v>4120</v>
      </c>
      <c r="O257" s="23"/>
      <c r="P257" s="23"/>
      <c r="Q257" s="23"/>
      <c r="R257" s="23"/>
      <c r="S257" s="23"/>
      <c r="T257" s="23">
        <f>ROUND(Source!AF132*Source!AV132*Source!I132,0)</f>
        <v>161</v>
      </c>
      <c r="U257" s="23">
        <f>Source!S132</f>
        <v>4120</v>
      </c>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v>1</v>
      </c>
      <c r="CW257" s="23"/>
      <c r="CX257" s="23"/>
      <c r="CY257" s="23"/>
      <c r="CZ257" s="23"/>
      <c r="DA257" s="23"/>
      <c r="DB257" s="23"/>
      <c r="DC257" s="23"/>
      <c r="DD257" s="23"/>
      <c r="DE257" s="23"/>
      <c r="DF257" s="23"/>
      <c r="DG257" s="23">
        <f>Source!S132</f>
        <v>4120</v>
      </c>
      <c r="DH257" s="23">
        <v>1008</v>
      </c>
      <c r="DI257" s="23"/>
      <c r="DJ257" s="23"/>
      <c r="DK257" s="23"/>
      <c r="DL257" s="23"/>
      <c r="DM257" s="23"/>
      <c r="DN257" s="23"/>
      <c r="DO257" s="23"/>
      <c r="DP257" s="23"/>
      <c r="DQ257" s="23">
        <f>T257</f>
        <v>161</v>
      </c>
      <c r="DR257" s="23"/>
      <c r="DS257" s="23">
        <f>U257</f>
        <v>4120</v>
      </c>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f>T257</f>
        <v>161</v>
      </c>
      <c r="GK257" s="23">
        <f>T257</f>
        <v>161</v>
      </c>
      <c r="GL257" s="23"/>
      <c r="GM257" s="23"/>
      <c r="GN257" s="23"/>
      <c r="GO257" s="23"/>
      <c r="GP257" s="23"/>
      <c r="GQ257" s="23"/>
      <c r="GR257" s="23"/>
      <c r="GS257" s="23"/>
      <c r="GT257" s="23"/>
      <c r="GU257" s="23"/>
      <c r="GV257" s="23"/>
      <c r="GW257" s="23"/>
      <c r="GX257" s="23"/>
      <c r="GY257" s="23"/>
      <c r="GZ257" s="23"/>
      <c r="HA257" s="23"/>
      <c r="HB257" s="23">
        <f>T257</f>
        <v>161</v>
      </c>
      <c r="HC257" s="23"/>
      <c r="HD257" s="23"/>
      <c r="HE257" s="23"/>
      <c r="HF257" s="23">
        <f>T257</f>
        <v>161</v>
      </c>
      <c r="HG257" s="23"/>
      <c r="HH257" s="23"/>
      <c r="HI257" s="23"/>
      <c r="HJ257" s="23"/>
      <c r="HK257" s="23"/>
      <c r="HL257" s="23">
        <f>T257</f>
        <v>161</v>
      </c>
      <c r="HM257" s="23"/>
      <c r="HN257" s="23">
        <f>T257</f>
        <v>161</v>
      </c>
      <c r="HO257" s="23"/>
      <c r="HP257" s="23"/>
      <c r="HQ257" s="23"/>
      <c r="HR257" s="23"/>
      <c r="HS257" s="23"/>
      <c r="HT257" s="23"/>
      <c r="HU257" s="23"/>
      <c r="HV257" s="23"/>
      <c r="HW257" s="23"/>
      <c r="HX257" s="23">
        <f>T257</f>
        <v>161</v>
      </c>
      <c r="HY257" s="23"/>
      <c r="HZ257" s="23"/>
      <c r="IA257" s="23"/>
      <c r="IB257" s="23"/>
      <c r="IC257" s="23"/>
      <c r="ID257" s="23"/>
      <c r="IE257" s="23"/>
      <c r="IF257" s="23"/>
      <c r="IG257" s="23"/>
      <c r="IH257" s="23"/>
      <c r="II257" s="23"/>
      <c r="IJ257" s="23"/>
      <c r="IK257" s="23"/>
      <c r="IL257" s="23"/>
      <c r="IM257" s="23"/>
      <c r="IN257" s="23"/>
      <c r="IO257" s="23"/>
      <c r="IP257" s="23"/>
      <c r="IQ257" s="23"/>
      <c r="IR257" s="23"/>
      <c r="IS257" s="23"/>
      <c r="IT257" s="23"/>
      <c r="IU257" s="23"/>
    </row>
    <row r="258" spans="1:255" x14ac:dyDescent="0.2">
      <c r="A258" s="78"/>
      <c r="B258" s="79"/>
      <c r="C258" s="79" t="s">
        <v>1255</v>
      </c>
      <c r="D258" s="80"/>
      <c r="E258" s="81"/>
      <c r="F258" s="82">
        <v>640.16999999999996</v>
      </c>
      <c r="G258" s="83" t="s">
        <v>1298</v>
      </c>
      <c r="H258" s="82">
        <f>Source!AD132</f>
        <v>1024.27</v>
      </c>
      <c r="I258" s="84">
        <f>T258</f>
        <v>433</v>
      </c>
      <c r="J258" s="85">
        <v>9.3000000000000007</v>
      </c>
      <c r="K258" s="86">
        <f>U258</f>
        <v>4029</v>
      </c>
      <c r="O258" s="23"/>
      <c r="P258" s="23"/>
      <c r="Q258" s="23"/>
      <c r="R258" s="23"/>
      <c r="S258" s="23"/>
      <c r="T258" s="23">
        <f>ROUND(Source!AD132*Source!AV132*Source!I132,0)</f>
        <v>433</v>
      </c>
      <c r="U258" s="23">
        <f>Source!Q132</f>
        <v>4029</v>
      </c>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v>1</v>
      </c>
      <c r="CW258" s="23"/>
      <c r="CX258" s="23"/>
      <c r="CY258" s="23"/>
      <c r="CZ258" s="23"/>
      <c r="DA258" s="23"/>
      <c r="DB258" s="23"/>
      <c r="DC258" s="23"/>
      <c r="DD258" s="23"/>
      <c r="DE258" s="23"/>
      <c r="DF258" s="23"/>
      <c r="DG258" s="23"/>
      <c r="DH258" s="23"/>
      <c r="DI258" s="23"/>
      <c r="DJ258" s="23"/>
      <c r="DK258" s="23"/>
      <c r="DL258" s="23"/>
      <c r="DM258" s="23"/>
      <c r="DN258" s="23"/>
      <c r="DO258" s="23"/>
      <c r="DP258" s="23"/>
      <c r="DQ258" s="23">
        <f>T258</f>
        <v>433</v>
      </c>
      <c r="DR258" s="23"/>
      <c r="DS258" s="23">
        <f>U258</f>
        <v>4029</v>
      </c>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f>T258</f>
        <v>433</v>
      </c>
      <c r="GK258" s="23"/>
      <c r="GL258" s="23">
        <f>T258</f>
        <v>433</v>
      </c>
      <c r="GM258" s="23"/>
      <c r="GN258" s="23"/>
      <c r="GO258" s="23"/>
      <c r="GP258" s="23"/>
      <c r="GQ258" s="23"/>
      <c r="GR258" s="23"/>
      <c r="GS258" s="23"/>
      <c r="GT258" s="23"/>
      <c r="GU258" s="23"/>
      <c r="GV258" s="23"/>
      <c r="GW258" s="23"/>
      <c r="GX258" s="23"/>
      <c r="GY258" s="23"/>
      <c r="GZ258" s="23"/>
      <c r="HA258" s="23"/>
      <c r="HB258" s="23">
        <f>T258</f>
        <v>433</v>
      </c>
      <c r="HC258" s="23"/>
      <c r="HD258" s="23"/>
      <c r="HE258" s="23"/>
      <c r="HF258" s="23">
        <f>T258</f>
        <v>433</v>
      </c>
      <c r="HG258" s="23"/>
      <c r="HH258" s="23"/>
      <c r="HI258" s="23"/>
      <c r="HJ258" s="23"/>
      <c r="HK258" s="23"/>
      <c r="HL258" s="23">
        <f>T258</f>
        <v>433</v>
      </c>
      <c r="HM258" s="23"/>
      <c r="HN258" s="23">
        <f>T258</f>
        <v>433</v>
      </c>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row>
    <row r="259" spans="1:255" x14ac:dyDescent="0.2">
      <c r="A259" s="78"/>
      <c r="B259" s="79"/>
      <c r="C259" s="79" t="s">
        <v>1256</v>
      </c>
      <c r="D259" s="80"/>
      <c r="E259" s="81"/>
      <c r="F259" s="82">
        <v>64.430000000000007</v>
      </c>
      <c r="G259" s="83" t="s">
        <v>1298</v>
      </c>
      <c r="H259" s="82">
        <f>Source!AE132</f>
        <v>103.09</v>
      </c>
      <c r="I259" s="84">
        <f>GM259</f>
        <v>44</v>
      </c>
      <c r="J259" s="85">
        <v>19.8</v>
      </c>
      <c r="K259" s="86">
        <f>Source!R132</f>
        <v>863</v>
      </c>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f>ROUND(Source!AE132*Source!AV132*Source!I132,0)</f>
        <v>44</v>
      </c>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f>GM259</f>
        <v>44</v>
      </c>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row>
    <row r="260" spans="1:255" x14ac:dyDescent="0.2">
      <c r="A260" s="87"/>
      <c r="B260" s="88"/>
      <c r="C260" s="88" t="s">
        <v>1257</v>
      </c>
      <c r="D260" s="89"/>
      <c r="E260" s="90">
        <v>90</v>
      </c>
      <c r="F260" s="91" t="s">
        <v>1258</v>
      </c>
      <c r="G260" s="92"/>
      <c r="H260" s="93">
        <f>ROUND((Source!AF132*Source!AV132+Source!AE132*Source!AV132)*(Source!FX132)/100,2)</f>
        <v>435.2</v>
      </c>
      <c r="I260" s="94">
        <f>T260</f>
        <v>185</v>
      </c>
      <c r="J260" s="96">
        <v>0.86</v>
      </c>
      <c r="K260" s="95" t="e">
        <f>U260</f>
        <v>#REF!</v>
      </c>
      <c r="O260" s="23"/>
      <c r="P260" s="23"/>
      <c r="Q260" s="23"/>
      <c r="R260" s="23"/>
      <c r="S260" s="23"/>
      <c r="T260" s="23">
        <f>ROUND((ROUND(Source!AF132*Source!AV132*Source!I132,0)+ROUND(Source!AE132*Source!AV132*Source!I132,0))*(Source!DN132)/100,0)</f>
        <v>185</v>
      </c>
      <c r="U260" s="23" t="e">
        <f>Source!X132</f>
        <v>#REF!</v>
      </c>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v>1</v>
      </c>
      <c r="CW260" s="23"/>
      <c r="CX260" s="23"/>
      <c r="CY260" s="23"/>
      <c r="CZ260" s="23"/>
      <c r="DA260" s="23"/>
      <c r="DB260" s="23"/>
      <c r="DC260" s="23"/>
      <c r="DD260" s="23"/>
      <c r="DE260" s="23"/>
      <c r="DF260" s="23"/>
      <c r="DG260" s="23"/>
      <c r="DH260" s="23"/>
      <c r="DI260" s="23"/>
      <c r="DJ260" s="23"/>
      <c r="DK260" s="23"/>
      <c r="DL260" s="23"/>
      <c r="DM260" s="23"/>
      <c r="DN260" s="23"/>
      <c r="DO260" s="23"/>
      <c r="DP260" s="23"/>
      <c r="DQ260" s="23">
        <f>T260</f>
        <v>185</v>
      </c>
      <c r="DR260" s="23"/>
      <c r="DS260" s="23" t="e">
        <f>U260</f>
        <v>#REF!</v>
      </c>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f>T260</f>
        <v>185</v>
      </c>
      <c r="GZ260" s="23"/>
      <c r="HA260" s="23"/>
      <c r="HB260" s="23">
        <f>T260</f>
        <v>185</v>
      </c>
      <c r="HC260" s="23"/>
      <c r="HD260" s="23"/>
      <c r="HE260" s="23"/>
      <c r="HF260" s="23">
        <f>T260</f>
        <v>185</v>
      </c>
      <c r="HG260" s="23"/>
      <c r="HH260" s="23"/>
      <c r="HI260" s="23"/>
      <c r="HJ260" s="23"/>
      <c r="HK260" s="23"/>
      <c r="HL260" s="23">
        <f>T260</f>
        <v>185</v>
      </c>
      <c r="HM260" s="23"/>
      <c r="HN260" s="23">
        <f>T260</f>
        <v>185</v>
      </c>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row>
    <row r="261" spans="1:255" x14ac:dyDescent="0.2">
      <c r="A261" s="87"/>
      <c r="B261" s="88"/>
      <c r="C261" s="88" t="s">
        <v>1259</v>
      </c>
      <c r="D261" s="89"/>
      <c r="E261" s="90">
        <v>85</v>
      </c>
      <c r="F261" s="91" t="s">
        <v>1258</v>
      </c>
      <c r="G261" s="92"/>
      <c r="H261" s="93">
        <f>ROUND((Source!AF132*Source!AV132+Source!AE132*Source!AV132)*(Source!FY132)/100,2)</f>
        <v>411.02</v>
      </c>
      <c r="I261" s="94">
        <f>T261</f>
        <v>174</v>
      </c>
      <c r="J261" s="96">
        <v>0.72</v>
      </c>
      <c r="K261" s="95" t="e">
        <f>U261</f>
        <v>#REF!</v>
      </c>
      <c r="O261" s="23"/>
      <c r="P261" s="23"/>
      <c r="Q261" s="23"/>
      <c r="R261" s="23"/>
      <c r="S261" s="23"/>
      <c r="T261" s="23">
        <f>ROUND((ROUND(Source!AF132*Source!AV132*Source!I132,0)+ROUND(Source!AE132*Source!AV132*Source!I132,0))*(Source!DO132)/100,0)</f>
        <v>174</v>
      </c>
      <c r="U261" s="23" t="e">
        <f>Source!Y132</f>
        <v>#REF!</v>
      </c>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v>1</v>
      </c>
      <c r="CW261" s="23"/>
      <c r="CX261" s="23"/>
      <c r="CY261" s="23"/>
      <c r="CZ261" s="23"/>
      <c r="DA261" s="23"/>
      <c r="DB261" s="23"/>
      <c r="DC261" s="23"/>
      <c r="DD261" s="23"/>
      <c r="DE261" s="23"/>
      <c r="DF261" s="23"/>
      <c r="DG261" s="23"/>
      <c r="DH261" s="23"/>
      <c r="DI261" s="23"/>
      <c r="DJ261" s="23"/>
      <c r="DK261" s="23"/>
      <c r="DL261" s="23"/>
      <c r="DM261" s="23"/>
      <c r="DN261" s="23"/>
      <c r="DO261" s="23"/>
      <c r="DP261" s="23"/>
      <c r="DQ261" s="23">
        <f>T261</f>
        <v>174</v>
      </c>
      <c r="DR261" s="23"/>
      <c r="DS261" s="23" t="e">
        <f>U261</f>
        <v>#REF!</v>
      </c>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f>T261</f>
        <v>174</v>
      </c>
      <c r="HA261" s="23"/>
      <c r="HB261" s="23">
        <f>T261</f>
        <v>174</v>
      </c>
      <c r="HC261" s="23"/>
      <c r="HD261" s="23"/>
      <c r="HE261" s="23"/>
      <c r="HF261" s="23">
        <f>T261</f>
        <v>174</v>
      </c>
      <c r="HG261" s="23"/>
      <c r="HH261" s="23"/>
      <c r="HI261" s="23"/>
      <c r="HJ261" s="23"/>
      <c r="HK261" s="23"/>
      <c r="HL261" s="23">
        <f>T261</f>
        <v>174</v>
      </c>
      <c r="HM261" s="23"/>
      <c r="HN261" s="23">
        <f>T261</f>
        <v>174</v>
      </c>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row>
    <row r="262" spans="1:255" x14ac:dyDescent="0.2">
      <c r="A262" s="78"/>
      <c r="B262" s="79"/>
      <c r="C262" s="79" t="s">
        <v>1260</v>
      </c>
      <c r="D262" s="80" t="s">
        <v>1261</v>
      </c>
      <c r="E262" s="81">
        <v>39.130000000000003</v>
      </c>
      <c r="F262" s="82"/>
      <c r="G262" s="83" t="s">
        <v>1297</v>
      </c>
      <c r="H262" s="82" t="e">
        <f>ROUND(Source!AH132,2)</f>
        <v>#REF!</v>
      </c>
      <c r="I262" s="97" t="e">
        <f>Source!U132</f>
        <v>#REF!</v>
      </c>
      <c r="J262" s="85"/>
      <c r="K262" s="86"/>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row>
    <row r="263" spans="1:255" x14ac:dyDescent="0.2">
      <c r="A263" s="100" t="s">
        <v>268</v>
      </c>
      <c r="B263" s="109" t="s">
        <v>249</v>
      </c>
      <c r="C263" s="101" t="s">
        <v>250</v>
      </c>
      <c r="D263" s="102" t="s">
        <v>32</v>
      </c>
      <c r="E263" s="103">
        <f>Source!I134</f>
        <v>0.57950999999999997</v>
      </c>
      <c r="F263" s="104">
        <v>6.22</v>
      </c>
      <c r="G263" s="105"/>
      <c r="H263" s="104">
        <f>Source!AC133</f>
        <v>6.22</v>
      </c>
      <c r="I263" s="106">
        <f>T263</f>
        <v>4</v>
      </c>
      <c r="J263" s="107" t="s">
        <v>1262</v>
      </c>
      <c r="K263" s="108">
        <f>U263</f>
        <v>27</v>
      </c>
      <c r="L263" s="23"/>
      <c r="M263" s="23"/>
      <c r="N263" s="23"/>
      <c r="O263" s="23"/>
      <c r="P263" s="23"/>
      <c r="Q263" s="23"/>
      <c r="R263" s="23"/>
      <c r="S263" s="23"/>
      <c r="T263" s="23">
        <f>ROUND(Source!AC133*Source!AW133*Source!I133,0)</f>
        <v>4</v>
      </c>
      <c r="U263" s="23">
        <f>Source!P134</f>
        <v>27</v>
      </c>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v>1</v>
      </c>
      <c r="CW263" s="23"/>
      <c r="CX263" s="23"/>
      <c r="CY263" s="23"/>
      <c r="CZ263" s="23"/>
      <c r="DA263" s="23"/>
      <c r="DB263" s="23"/>
      <c r="DC263" s="23"/>
      <c r="DD263" s="23"/>
      <c r="DE263" s="23"/>
      <c r="DF263" s="23"/>
      <c r="DG263" s="23"/>
      <c r="DH263" s="23"/>
      <c r="DI263" s="23"/>
      <c r="DJ263" s="23"/>
      <c r="DK263" s="23">
        <f>T263</f>
        <v>4</v>
      </c>
      <c r="DL263" s="23"/>
      <c r="DM263" s="23">
        <f>Source!P134</f>
        <v>27</v>
      </c>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f>T263</f>
        <v>4</v>
      </c>
      <c r="GK263" s="23"/>
      <c r="GL263" s="23"/>
      <c r="GM263" s="23"/>
      <c r="GN263" s="23">
        <f>T263</f>
        <v>4</v>
      </c>
      <c r="GO263" s="23"/>
      <c r="GP263" s="23">
        <f>T263</f>
        <v>4</v>
      </c>
      <c r="GQ263" s="23">
        <f>T263</f>
        <v>4</v>
      </c>
      <c r="GR263" s="23"/>
      <c r="GS263" s="23">
        <f>T263</f>
        <v>4</v>
      </c>
      <c r="GT263" s="23"/>
      <c r="GU263" s="23"/>
      <c r="GV263" s="23"/>
      <c r="GW263" s="23"/>
      <c r="GX263" s="23"/>
      <c r="GY263" s="23"/>
      <c r="GZ263" s="23"/>
      <c r="HA263" s="23"/>
      <c r="HB263" s="23">
        <f>T263</f>
        <v>4</v>
      </c>
      <c r="HC263" s="23"/>
      <c r="HD263" s="23"/>
      <c r="HE263" s="23"/>
      <c r="HF263" s="23">
        <f>T263</f>
        <v>4</v>
      </c>
      <c r="HG263" s="23"/>
      <c r="HH263" s="23"/>
      <c r="HI263" s="23"/>
      <c r="HJ263" s="23"/>
      <c r="HK263" s="23"/>
      <c r="HL263" s="23">
        <f>T263</f>
        <v>4</v>
      </c>
      <c r="HM263" s="23"/>
      <c r="HN263" s="23">
        <f>T263</f>
        <v>4</v>
      </c>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row>
    <row r="264" spans="1:255" x14ac:dyDescent="0.2">
      <c r="A264" s="64"/>
      <c r="B264" s="111" t="s">
        <v>1263</v>
      </c>
      <c r="C264" s="111" t="s">
        <v>1299</v>
      </c>
      <c r="D264" s="63"/>
      <c r="E264" s="63"/>
      <c r="F264" s="63"/>
      <c r="G264" s="63"/>
      <c r="H264" s="63"/>
      <c r="I264" s="63"/>
      <c r="J264" s="63"/>
      <c r="K264" s="65"/>
    </row>
    <row r="265" spans="1:255" x14ac:dyDescent="0.2">
      <c r="A265" s="100" t="s">
        <v>269</v>
      </c>
      <c r="B265" s="109" t="s">
        <v>89</v>
      </c>
      <c r="C265" s="101" t="s">
        <v>90</v>
      </c>
      <c r="D265" s="102" t="s">
        <v>63</v>
      </c>
      <c r="E265" s="103">
        <f>Source!I136</f>
        <v>1.6919999999999999E-3</v>
      </c>
      <c r="F265" s="104">
        <v>10380</v>
      </c>
      <c r="G265" s="105"/>
      <c r="H265" s="104">
        <f>Source!AC135</f>
        <v>10380</v>
      </c>
      <c r="I265" s="106">
        <f>T265</f>
        <v>18</v>
      </c>
      <c r="J265" s="107" t="s">
        <v>1262</v>
      </c>
      <c r="K265" s="108">
        <f>U265</f>
        <v>323</v>
      </c>
      <c r="L265" s="23"/>
      <c r="M265" s="23"/>
      <c r="N265" s="23"/>
      <c r="O265" s="23"/>
      <c r="P265" s="23"/>
      <c r="Q265" s="23"/>
      <c r="R265" s="23"/>
      <c r="S265" s="23"/>
      <c r="T265" s="23">
        <f>ROUND(Source!AC135*Source!AW135*Source!I135,0)</f>
        <v>18</v>
      </c>
      <c r="U265" s="23">
        <f>Source!P136</f>
        <v>323</v>
      </c>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v>1</v>
      </c>
      <c r="CW265" s="23"/>
      <c r="CX265" s="23"/>
      <c r="CY265" s="23"/>
      <c r="CZ265" s="23"/>
      <c r="DA265" s="23"/>
      <c r="DB265" s="23"/>
      <c r="DC265" s="23"/>
      <c r="DD265" s="23"/>
      <c r="DE265" s="23"/>
      <c r="DF265" s="23"/>
      <c r="DG265" s="23"/>
      <c r="DH265" s="23"/>
      <c r="DI265" s="23"/>
      <c r="DJ265" s="23"/>
      <c r="DK265" s="23">
        <f>T265</f>
        <v>18</v>
      </c>
      <c r="DL265" s="23"/>
      <c r="DM265" s="23">
        <f>Source!P136</f>
        <v>323</v>
      </c>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f>T265</f>
        <v>18</v>
      </c>
      <c r="GK265" s="23"/>
      <c r="GL265" s="23"/>
      <c r="GM265" s="23"/>
      <c r="GN265" s="23">
        <f>T265</f>
        <v>18</v>
      </c>
      <c r="GO265" s="23"/>
      <c r="GP265" s="23">
        <f>T265</f>
        <v>18</v>
      </c>
      <c r="GQ265" s="23">
        <f>T265</f>
        <v>18</v>
      </c>
      <c r="GR265" s="23"/>
      <c r="GS265" s="23">
        <f>T265</f>
        <v>18</v>
      </c>
      <c r="GT265" s="23"/>
      <c r="GU265" s="23"/>
      <c r="GV265" s="23"/>
      <c r="GW265" s="23"/>
      <c r="GX265" s="23"/>
      <c r="GY265" s="23"/>
      <c r="GZ265" s="23"/>
      <c r="HA265" s="23"/>
      <c r="HB265" s="23">
        <f>T265</f>
        <v>18</v>
      </c>
      <c r="HC265" s="23"/>
      <c r="HD265" s="23"/>
      <c r="HE265" s="23"/>
      <c r="HF265" s="23">
        <f>T265</f>
        <v>18</v>
      </c>
      <c r="HG265" s="23"/>
      <c r="HH265" s="23"/>
      <c r="HI265" s="23"/>
      <c r="HJ265" s="23"/>
      <c r="HK265" s="23"/>
      <c r="HL265" s="23">
        <f>T265</f>
        <v>18</v>
      </c>
      <c r="HM265" s="23"/>
      <c r="HN265" s="23">
        <f>T265</f>
        <v>18</v>
      </c>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c r="IN265" s="23"/>
      <c r="IO265" s="23"/>
      <c r="IP265" s="23"/>
      <c r="IQ265" s="23"/>
      <c r="IR265" s="23"/>
      <c r="IS265" s="23"/>
      <c r="IT265" s="23"/>
      <c r="IU265" s="23"/>
    </row>
    <row r="266" spans="1:255" x14ac:dyDescent="0.2">
      <c r="A266" s="64"/>
      <c r="B266" s="111" t="s">
        <v>1263</v>
      </c>
      <c r="C266" s="111" t="s">
        <v>1275</v>
      </c>
      <c r="D266" s="63"/>
      <c r="E266" s="63"/>
      <c r="F266" s="63"/>
      <c r="G266" s="63"/>
      <c r="H266" s="63"/>
      <c r="I266" s="63"/>
      <c r="J266" s="63"/>
      <c r="K266" s="65"/>
    </row>
    <row r="267" spans="1:255" x14ac:dyDescent="0.2">
      <c r="A267" s="100" t="s">
        <v>270</v>
      </c>
      <c r="B267" s="109" t="s">
        <v>255</v>
      </c>
      <c r="C267" s="101" t="s">
        <v>256</v>
      </c>
      <c r="D267" s="102" t="s">
        <v>182</v>
      </c>
      <c r="E267" s="103">
        <f>Source!I138</f>
        <v>0.17343</v>
      </c>
      <c r="F267" s="104">
        <v>6.12</v>
      </c>
      <c r="G267" s="105"/>
      <c r="H267" s="104">
        <f>Source!AC137</f>
        <v>6.12</v>
      </c>
      <c r="I267" s="106">
        <f>T267</f>
        <v>1</v>
      </c>
      <c r="J267" s="107" t="s">
        <v>1262</v>
      </c>
      <c r="K267" s="108">
        <f>U267</f>
        <v>4</v>
      </c>
      <c r="L267" s="23"/>
      <c r="M267" s="23"/>
      <c r="N267" s="23"/>
      <c r="O267" s="23"/>
      <c r="P267" s="23"/>
      <c r="Q267" s="23"/>
      <c r="R267" s="23"/>
      <c r="S267" s="23"/>
      <c r="T267" s="23">
        <f>ROUND(Source!AC137*Source!AW137*Source!I137,0)</f>
        <v>1</v>
      </c>
      <c r="U267" s="23">
        <f>Source!P138</f>
        <v>4</v>
      </c>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v>1</v>
      </c>
      <c r="CW267" s="23"/>
      <c r="CX267" s="23"/>
      <c r="CY267" s="23"/>
      <c r="CZ267" s="23"/>
      <c r="DA267" s="23"/>
      <c r="DB267" s="23"/>
      <c r="DC267" s="23"/>
      <c r="DD267" s="23"/>
      <c r="DE267" s="23"/>
      <c r="DF267" s="23"/>
      <c r="DG267" s="23"/>
      <c r="DH267" s="23"/>
      <c r="DI267" s="23"/>
      <c r="DJ267" s="23"/>
      <c r="DK267" s="23">
        <f>T267</f>
        <v>1</v>
      </c>
      <c r="DL267" s="23"/>
      <c r="DM267" s="23">
        <f>Source!P138</f>
        <v>4</v>
      </c>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f>T267</f>
        <v>1</v>
      </c>
      <c r="GK267" s="23"/>
      <c r="GL267" s="23"/>
      <c r="GM267" s="23"/>
      <c r="GN267" s="23">
        <f>T267</f>
        <v>1</v>
      </c>
      <c r="GO267" s="23"/>
      <c r="GP267" s="23">
        <f>T267</f>
        <v>1</v>
      </c>
      <c r="GQ267" s="23">
        <f>T267</f>
        <v>1</v>
      </c>
      <c r="GR267" s="23"/>
      <c r="GS267" s="23">
        <f>T267</f>
        <v>1</v>
      </c>
      <c r="GT267" s="23"/>
      <c r="GU267" s="23"/>
      <c r="GV267" s="23"/>
      <c r="GW267" s="23"/>
      <c r="GX267" s="23"/>
      <c r="GY267" s="23"/>
      <c r="GZ267" s="23"/>
      <c r="HA267" s="23"/>
      <c r="HB267" s="23">
        <f>T267</f>
        <v>1</v>
      </c>
      <c r="HC267" s="23"/>
      <c r="HD267" s="23"/>
      <c r="HE267" s="23"/>
      <c r="HF267" s="23">
        <f>T267</f>
        <v>1</v>
      </c>
      <c r="HG267" s="23"/>
      <c r="HH267" s="23"/>
      <c r="HI267" s="23"/>
      <c r="HJ267" s="23"/>
      <c r="HK267" s="23"/>
      <c r="HL267" s="23">
        <f>T267</f>
        <v>1</v>
      </c>
      <c r="HM267" s="23"/>
      <c r="HN267" s="23">
        <f>T267</f>
        <v>1</v>
      </c>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row>
    <row r="268" spans="1:255" x14ac:dyDescent="0.2">
      <c r="A268" s="64"/>
      <c r="B268" s="111" t="s">
        <v>1263</v>
      </c>
      <c r="C268" s="111" t="s">
        <v>1300</v>
      </c>
      <c r="D268" s="63"/>
      <c r="E268" s="63"/>
      <c r="F268" s="63"/>
      <c r="G268" s="63"/>
      <c r="H268" s="63"/>
      <c r="I268" s="63"/>
      <c r="J268" s="63"/>
      <c r="K268" s="65"/>
    </row>
    <row r="269" spans="1:255" x14ac:dyDescent="0.2">
      <c r="A269" s="100" t="s">
        <v>271</v>
      </c>
      <c r="B269" s="109" t="s">
        <v>272</v>
      </c>
      <c r="C269" s="101" t="s">
        <v>273</v>
      </c>
      <c r="D269" s="102" t="s">
        <v>63</v>
      </c>
      <c r="E269" s="103">
        <f>Source!I140</f>
        <v>0.13469999999999999</v>
      </c>
      <c r="F269" s="104">
        <v>14847.44</v>
      </c>
      <c r="G269" s="105"/>
      <c r="H269" s="104">
        <f>Source!AC139</f>
        <v>14847.44</v>
      </c>
      <c r="I269" s="106">
        <f>T269</f>
        <v>2000</v>
      </c>
      <c r="J269" s="107" t="s">
        <v>1262</v>
      </c>
      <c r="K269" s="108">
        <f>U269</f>
        <v>16410</v>
      </c>
      <c r="L269" s="23"/>
      <c r="M269" s="23"/>
      <c r="N269" s="23"/>
      <c r="O269" s="23"/>
      <c r="P269" s="23"/>
      <c r="Q269" s="23"/>
      <c r="R269" s="23"/>
      <c r="S269" s="23"/>
      <c r="T269" s="23">
        <f>ROUND(Source!AC139*Source!AW139*Source!I139,0)</f>
        <v>2000</v>
      </c>
      <c r="U269" s="23">
        <f>Source!P140</f>
        <v>16410</v>
      </c>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v>1</v>
      </c>
      <c r="CW269" s="23"/>
      <c r="CX269" s="23"/>
      <c r="CY269" s="23"/>
      <c r="CZ269" s="23"/>
      <c r="DA269" s="23"/>
      <c r="DB269" s="23"/>
      <c r="DC269" s="23"/>
      <c r="DD269" s="23"/>
      <c r="DE269" s="23"/>
      <c r="DF269" s="23"/>
      <c r="DG269" s="23"/>
      <c r="DH269" s="23"/>
      <c r="DI269" s="23"/>
      <c r="DJ269" s="23"/>
      <c r="DK269" s="23">
        <f>T269</f>
        <v>2000</v>
      </c>
      <c r="DL269" s="23"/>
      <c r="DM269" s="23">
        <f>Source!P140</f>
        <v>16410</v>
      </c>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f>T269</f>
        <v>2000</v>
      </c>
      <c r="GK269" s="23"/>
      <c r="GL269" s="23"/>
      <c r="GM269" s="23"/>
      <c r="GN269" s="23">
        <f>T269</f>
        <v>2000</v>
      </c>
      <c r="GO269" s="23"/>
      <c r="GP269" s="23">
        <f>T269</f>
        <v>2000</v>
      </c>
      <c r="GQ269" s="23">
        <f>T269</f>
        <v>2000</v>
      </c>
      <c r="GR269" s="23"/>
      <c r="GS269" s="23">
        <f>T269</f>
        <v>2000</v>
      </c>
      <c r="GT269" s="23"/>
      <c r="GU269" s="23"/>
      <c r="GV269" s="23"/>
      <c r="GW269" s="23"/>
      <c r="GX269" s="23"/>
      <c r="GY269" s="23"/>
      <c r="GZ269" s="23"/>
      <c r="HA269" s="23"/>
      <c r="HB269" s="23">
        <f>T269</f>
        <v>2000</v>
      </c>
      <c r="HC269" s="23"/>
      <c r="HD269" s="23"/>
      <c r="HE269" s="23"/>
      <c r="HF269" s="23">
        <f>T269</f>
        <v>2000</v>
      </c>
      <c r="HG269" s="23"/>
      <c r="HH269" s="23"/>
      <c r="HI269" s="23"/>
      <c r="HJ269" s="23"/>
      <c r="HK269" s="23"/>
      <c r="HL269" s="23">
        <f>T269</f>
        <v>2000</v>
      </c>
      <c r="HM269" s="23"/>
      <c r="HN269" s="23">
        <f>T269</f>
        <v>2000</v>
      </c>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row>
    <row r="270" spans="1:255" x14ac:dyDescent="0.2">
      <c r="A270" s="64"/>
      <c r="B270" s="111" t="s">
        <v>1263</v>
      </c>
      <c r="C270" s="111" t="s">
        <v>1303</v>
      </c>
      <c r="D270" s="63"/>
      <c r="E270" s="63"/>
      <c r="F270" s="63"/>
      <c r="G270" s="63"/>
      <c r="H270" s="63"/>
      <c r="I270" s="63"/>
      <c r="J270" s="63"/>
      <c r="K270" s="65"/>
    </row>
    <row r="271" spans="1:255" ht="24" x14ac:dyDescent="0.2">
      <c r="A271" s="100" t="s">
        <v>276</v>
      </c>
      <c r="B271" s="109" t="s">
        <v>277</v>
      </c>
      <c r="C271" s="101" t="s">
        <v>278</v>
      </c>
      <c r="D271" s="102" t="s">
        <v>63</v>
      </c>
      <c r="E271" s="103">
        <f>Source!I142</f>
        <v>3.8379999999999997E-2</v>
      </c>
      <c r="F271" s="104">
        <v>11032.6</v>
      </c>
      <c r="G271" s="105"/>
      <c r="H271" s="104">
        <f>Source!AC141</f>
        <v>11032.6</v>
      </c>
      <c r="I271" s="106">
        <f>T271</f>
        <v>423</v>
      </c>
      <c r="J271" s="107" t="s">
        <v>1262</v>
      </c>
      <c r="K271" s="108">
        <f>U271</f>
        <v>3525</v>
      </c>
      <c r="L271" s="23"/>
      <c r="M271" s="23"/>
      <c r="N271" s="23"/>
      <c r="O271" s="23"/>
      <c r="P271" s="23"/>
      <c r="Q271" s="23"/>
      <c r="R271" s="23"/>
      <c r="S271" s="23"/>
      <c r="T271" s="23">
        <f>ROUND(Source!AC141*Source!AW141*Source!I141,0)</f>
        <v>423</v>
      </c>
      <c r="U271" s="23">
        <f>Source!P142</f>
        <v>3525</v>
      </c>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v>1</v>
      </c>
      <c r="CW271" s="23"/>
      <c r="CX271" s="23"/>
      <c r="CY271" s="23"/>
      <c r="CZ271" s="23"/>
      <c r="DA271" s="23"/>
      <c r="DB271" s="23"/>
      <c r="DC271" s="23"/>
      <c r="DD271" s="23"/>
      <c r="DE271" s="23"/>
      <c r="DF271" s="23"/>
      <c r="DG271" s="23"/>
      <c r="DH271" s="23"/>
      <c r="DI271" s="23"/>
      <c r="DJ271" s="23"/>
      <c r="DK271" s="23">
        <f>T271</f>
        <v>423</v>
      </c>
      <c r="DL271" s="23"/>
      <c r="DM271" s="23">
        <f>Source!P142</f>
        <v>3525</v>
      </c>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f>T271</f>
        <v>423</v>
      </c>
      <c r="GK271" s="23"/>
      <c r="GL271" s="23"/>
      <c r="GM271" s="23"/>
      <c r="GN271" s="23">
        <f>T271</f>
        <v>423</v>
      </c>
      <c r="GO271" s="23"/>
      <c r="GP271" s="23">
        <f>T271</f>
        <v>423</v>
      </c>
      <c r="GQ271" s="23">
        <f>T271</f>
        <v>423</v>
      </c>
      <c r="GR271" s="23"/>
      <c r="GS271" s="23">
        <f>T271</f>
        <v>423</v>
      </c>
      <c r="GT271" s="23"/>
      <c r="GU271" s="23"/>
      <c r="GV271" s="23"/>
      <c r="GW271" s="23"/>
      <c r="GX271" s="23"/>
      <c r="GY271" s="23"/>
      <c r="GZ271" s="23"/>
      <c r="HA271" s="23"/>
      <c r="HB271" s="23">
        <f>T271</f>
        <v>423</v>
      </c>
      <c r="HC271" s="23"/>
      <c r="HD271" s="23"/>
      <c r="HE271" s="23"/>
      <c r="HF271" s="23">
        <f>T271</f>
        <v>423</v>
      </c>
      <c r="HG271" s="23"/>
      <c r="HH271" s="23"/>
      <c r="HI271" s="23"/>
      <c r="HJ271" s="23"/>
      <c r="HK271" s="23"/>
      <c r="HL271" s="23">
        <f>T271</f>
        <v>423</v>
      </c>
      <c r="HM271" s="23"/>
      <c r="HN271" s="23">
        <f>T271</f>
        <v>423</v>
      </c>
      <c r="HO271" s="23"/>
      <c r="HP271" s="23"/>
      <c r="HQ271" s="23"/>
      <c r="HR271" s="23"/>
      <c r="HS271" s="23"/>
      <c r="HT271" s="23"/>
      <c r="HU271" s="23"/>
      <c r="HV271" s="23"/>
      <c r="HW271" s="23"/>
      <c r="HX271" s="23"/>
      <c r="HY271" s="23"/>
      <c r="HZ271" s="23"/>
      <c r="IA271" s="23"/>
      <c r="IB271" s="23"/>
      <c r="IC271" s="23"/>
      <c r="ID271" s="23"/>
      <c r="IE271" s="23"/>
      <c r="IF271" s="23"/>
      <c r="IG271" s="23"/>
      <c r="IH271" s="23"/>
      <c r="II271" s="23"/>
      <c r="IJ271" s="23"/>
      <c r="IK271" s="23"/>
      <c r="IL271" s="23"/>
      <c r="IM271" s="23"/>
      <c r="IN271" s="23"/>
      <c r="IO271" s="23"/>
      <c r="IP271" s="23"/>
      <c r="IQ271" s="23"/>
      <c r="IR271" s="23"/>
      <c r="IS271" s="23"/>
      <c r="IT271" s="23"/>
      <c r="IU271" s="23"/>
    </row>
    <row r="272" spans="1:255" x14ac:dyDescent="0.2">
      <c r="A272" s="64"/>
      <c r="B272" s="111" t="s">
        <v>1263</v>
      </c>
      <c r="C272" s="111" t="s">
        <v>1304</v>
      </c>
      <c r="D272" s="63"/>
      <c r="E272" s="63"/>
      <c r="F272" s="63"/>
      <c r="G272" s="63"/>
      <c r="H272" s="63"/>
      <c r="I272" s="63"/>
      <c r="J272" s="63"/>
      <c r="K272" s="65"/>
    </row>
    <row r="273" spans="1:255" ht="24" x14ac:dyDescent="0.2">
      <c r="A273" s="100" t="s">
        <v>281</v>
      </c>
      <c r="B273" s="109" t="s">
        <v>282</v>
      </c>
      <c r="C273" s="101" t="s">
        <v>283</v>
      </c>
      <c r="D273" s="102" t="s">
        <v>63</v>
      </c>
      <c r="E273" s="103">
        <f>Source!I144</f>
        <v>0.23760000000000001</v>
      </c>
      <c r="F273" s="104">
        <v>11818.63</v>
      </c>
      <c r="G273" s="105"/>
      <c r="H273" s="104">
        <f>Source!AC143</f>
        <v>11818.63</v>
      </c>
      <c r="I273" s="106">
        <f>T273</f>
        <v>2808</v>
      </c>
      <c r="J273" s="107" t="s">
        <v>1262</v>
      </c>
      <c r="K273" s="108">
        <f>U273</f>
        <v>22701</v>
      </c>
      <c r="L273" s="23"/>
      <c r="M273" s="23"/>
      <c r="N273" s="23"/>
      <c r="O273" s="23"/>
      <c r="P273" s="23"/>
      <c r="Q273" s="23"/>
      <c r="R273" s="23"/>
      <c r="S273" s="23"/>
      <c r="T273" s="23">
        <f>ROUND(Source!AC143*Source!AW143*Source!I143,0)</f>
        <v>2808</v>
      </c>
      <c r="U273" s="23">
        <f>Source!P144</f>
        <v>22701</v>
      </c>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v>1</v>
      </c>
      <c r="CW273" s="23"/>
      <c r="CX273" s="23"/>
      <c r="CY273" s="23"/>
      <c r="CZ273" s="23"/>
      <c r="DA273" s="23"/>
      <c r="DB273" s="23"/>
      <c r="DC273" s="23"/>
      <c r="DD273" s="23"/>
      <c r="DE273" s="23"/>
      <c r="DF273" s="23"/>
      <c r="DG273" s="23"/>
      <c r="DH273" s="23"/>
      <c r="DI273" s="23"/>
      <c r="DJ273" s="23"/>
      <c r="DK273" s="23">
        <f>T273</f>
        <v>2808</v>
      </c>
      <c r="DL273" s="23"/>
      <c r="DM273" s="23">
        <f>Source!P144</f>
        <v>22701</v>
      </c>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f>T273</f>
        <v>2808</v>
      </c>
      <c r="GK273" s="23"/>
      <c r="GL273" s="23"/>
      <c r="GM273" s="23"/>
      <c r="GN273" s="23">
        <f>T273</f>
        <v>2808</v>
      </c>
      <c r="GO273" s="23"/>
      <c r="GP273" s="23">
        <f>T273</f>
        <v>2808</v>
      </c>
      <c r="GQ273" s="23">
        <f>T273</f>
        <v>2808</v>
      </c>
      <c r="GR273" s="23"/>
      <c r="GS273" s="23">
        <f>T273</f>
        <v>2808</v>
      </c>
      <c r="GT273" s="23"/>
      <c r="GU273" s="23"/>
      <c r="GV273" s="23"/>
      <c r="GW273" s="23"/>
      <c r="GX273" s="23"/>
      <c r="GY273" s="23"/>
      <c r="GZ273" s="23"/>
      <c r="HA273" s="23"/>
      <c r="HB273" s="23">
        <f>T273</f>
        <v>2808</v>
      </c>
      <c r="HC273" s="23"/>
      <c r="HD273" s="23"/>
      <c r="HE273" s="23"/>
      <c r="HF273" s="23">
        <f>T273</f>
        <v>2808</v>
      </c>
      <c r="HG273" s="23"/>
      <c r="HH273" s="23"/>
      <c r="HI273" s="23"/>
      <c r="HJ273" s="23"/>
      <c r="HK273" s="23"/>
      <c r="HL273" s="23">
        <f>T273</f>
        <v>2808</v>
      </c>
      <c r="HM273" s="23"/>
      <c r="HN273" s="23">
        <f>T273</f>
        <v>2808</v>
      </c>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row>
    <row r="274" spans="1:255" x14ac:dyDescent="0.2">
      <c r="A274" s="64"/>
      <c r="B274" s="111" t="s">
        <v>1263</v>
      </c>
      <c r="C274" s="111" t="s">
        <v>1305</v>
      </c>
      <c r="D274" s="63"/>
      <c r="E274" s="63"/>
      <c r="F274" s="63"/>
      <c r="G274" s="63"/>
      <c r="H274" s="63"/>
      <c r="I274" s="63"/>
      <c r="J274" s="63"/>
      <c r="K274" s="65"/>
    </row>
    <row r="275" spans="1:255" x14ac:dyDescent="0.2">
      <c r="A275" s="114" t="s">
        <v>286</v>
      </c>
      <c r="B275" s="115" t="s">
        <v>287</v>
      </c>
      <c r="C275" s="116" t="s">
        <v>288</v>
      </c>
      <c r="D275" s="117" t="s">
        <v>63</v>
      </c>
      <c r="E275" s="118">
        <f>Source!I146</f>
        <v>1.2670000000000001E-2</v>
      </c>
      <c r="F275" s="119">
        <v>22509.360000000001</v>
      </c>
      <c r="G275" s="71"/>
      <c r="H275" s="119">
        <f>Source!AC145</f>
        <v>22509.360000000001</v>
      </c>
      <c r="I275" s="120">
        <f>T275</f>
        <v>285</v>
      </c>
      <c r="J275" s="73" t="s">
        <v>1262</v>
      </c>
      <c r="K275" s="121">
        <f>U275</f>
        <v>2462</v>
      </c>
      <c r="L275" s="23"/>
      <c r="M275" s="23"/>
      <c r="N275" s="23"/>
      <c r="O275" s="23"/>
      <c r="P275" s="23"/>
      <c r="Q275" s="23"/>
      <c r="R275" s="23"/>
      <c r="S275" s="23"/>
      <c r="T275" s="23">
        <f>ROUND(Source!AC145*Source!AW145*Source!I145,0)</f>
        <v>285</v>
      </c>
      <c r="U275" s="23">
        <f>Source!P146</f>
        <v>2462</v>
      </c>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v>1</v>
      </c>
      <c r="CW275" s="23"/>
      <c r="CX275" s="23"/>
      <c r="CY275" s="23"/>
      <c r="CZ275" s="23"/>
      <c r="DA275" s="23"/>
      <c r="DB275" s="23"/>
      <c r="DC275" s="23"/>
      <c r="DD275" s="23"/>
      <c r="DE275" s="23"/>
      <c r="DF275" s="23"/>
      <c r="DG275" s="23"/>
      <c r="DH275" s="23"/>
      <c r="DI275" s="23"/>
      <c r="DJ275" s="23"/>
      <c r="DK275" s="23">
        <f>T275</f>
        <v>285</v>
      </c>
      <c r="DL275" s="23"/>
      <c r="DM275" s="23">
        <f>Source!P146</f>
        <v>2462</v>
      </c>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f>T275</f>
        <v>285</v>
      </c>
      <c r="GK275" s="23"/>
      <c r="GL275" s="23"/>
      <c r="GM275" s="23"/>
      <c r="GN275" s="23">
        <f>T275</f>
        <v>285</v>
      </c>
      <c r="GO275" s="23"/>
      <c r="GP275" s="23">
        <f>T275</f>
        <v>285</v>
      </c>
      <c r="GQ275" s="23">
        <f>T275</f>
        <v>285</v>
      </c>
      <c r="GR275" s="23"/>
      <c r="GS275" s="23">
        <f>T275</f>
        <v>285</v>
      </c>
      <c r="GT275" s="23"/>
      <c r="GU275" s="23"/>
      <c r="GV275" s="23"/>
      <c r="GW275" s="23"/>
      <c r="GX275" s="23"/>
      <c r="GY275" s="23"/>
      <c r="GZ275" s="23"/>
      <c r="HA275" s="23"/>
      <c r="HB275" s="23">
        <f>T275</f>
        <v>285</v>
      </c>
      <c r="HC275" s="23"/>
      <c r="HD275" s="23"/>
      <c r="HE275" s="23"/>
      <c r="HF275" s="23">
        <f>T275</f>
        <v>285</v>
      </c>
      <c r="HG275" s="23"/>
      <c r="HH275" s="23"/>
      <c r="HI275" s="23"/>
      <c r="HJ275" s="23"/>
      <c r="HK275" s="23"/>
      <c r="HL275" s="23">
        <f>T275</f>
        <v>285</v>
      </c>
      <c r="HM275" s="23"/>
      <c r="HN275" s="23">
        <f>T275</f>
        <v>285</v>
      </c>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row>
    <row r="276" spans="1:255" x14ac:dyDescent="0.2">
      <c r="A276" s="98"/>
      <c r="B276" s="113" t="s">
        <v>1263</v>
      </c>
      <c r="C276" s="113" t="s">
        <v>1306</v>
      </c>
      <c r="D276" s="33"/>
      <c r="E276" s="33"/>
      <c r="F276" s="33"/>
      <c r="G276" s="33"/>
      <c r="H276" s="33"/>
      <c r="I276" s="33"/>
      <c r="J276" s="33"/>
      <c r="K276" s="99"/>
    </row>
    <row r="277" spans="1:255" ht="13.5" thickBot="1" x14ac:dyDescent="0.25">
      <c r="A277" s="124"/>
      <c r="B277" s="125"/>
      <c r="C277" s="125" t="s">
        <v>1266</v>
      </c>
      <c r="D277" s="125"/>
      <c r="E277" s="125"/>
      <c r="F277" s="125"/>
      <c r="G277" s="125"/>
      <c r="H277" s="373">
        <f>SUM(DK256:DK276)</f>
        <v>5539</v>
      </c>
      <c r="I277" s="374"/>
      <c r="J277" s="373">
        <f>SUM(DM256:DM276)</f>
        <v>45452</v>
      </c>
      <c r="K277" s="375"/>
      <c r="L277" s="112"/>
      <c r="M277" s="112"/>
      <c r="N277" s="112"/>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row>
    <row r="278" spans="1:255" x14ac:dyDescent="0.2">
      <c r="A278" s="123"/>
      <c r="B278" s="122"/>
      <c r="C278" s="122" t="s">
        <v>1267</v>
      </c>
      <c r="D278" s="122"/>
      <c r="E278" s="122"/>
      <c r="F278" s="122"/>
      <c r="G278" s="122"/>
      <c r="H278" s="376">
        <f>R278</f>
        <v>6492</v>
      </c>
      <c r="I278" s="377"/>
      <c r="J278" s="376" t="e">
        <f>S278</f>
        <v>#REF!</v>
      </c>
      <c r="K278" s="378"/>
      <c r="O278" s="23"/>
      <c r="P278" s="23"/>
      <c r="Q278" s="23"/>
      <c r="R278" s="23">
        <f>SUM(T256:T277)</f>
        <v>6492</v>
      </c>
      <c r="S278" s="23" t="e">
        <f>SUM(U256:U277)</f>
        <v>#REF!</v>
      </c>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f>R278</f>
        <v>6492</v>
      </c>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row>
    <row r="279" spans="1:255" x14ac:dyDescent="0.2">
      <c r="A279" s="77"/>
      <c r="B279" s="76"/>
      <c r="C279" s="76"/>
      <c r="D279" s="76"/>
      <c r="E279" s="76"/>
      <c r="F279" s="76"/>
      <c r="G279" s="76"/>
      <c r="H279" s="370"/>
      <c r="I279" s="371"/>
      <c r="J279" s="370"/>
      <c r="K279" s="372"/>
    </row>
    <row r="280" spans="1:255" ht="33.75" x14ac:dyDescent="0.2">
      <c r="A280" s="126">
        <v>15</v>
      </c>
      <c r="B280" s="133" t="s">
        <v>292</v>
      </c>
      <c r="C280" s="127" t="s">
        <v>293</v>
      </c>
      <c r="D280" s="128" t="s">
        <v>240</v>
      </c>
      <c r="E280" s="129">
        <v>5.1999999999999998E-2</v>
      </c>
      <c r="F280" s="130">
        <f>Source!AK148</f>
        <v>668.26</v>
      </c>
      <c r="G280" s="134" t="s">
        <v>6</v>
      </c>
      <c r="H280" s="130"/>
      <c r="I280" s="131">
        <f>SUM(DQ280:DQ297)</f>
        <v>72</v>
      </c>
      <c r="J280" s="107" t="s">
        <v>292</v>
      </c>
      <c r="K280" s="132" t="e">
        <f>SUM(DS280:DS297)</f>
        <v>#REF!</v>
      </c>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c r="IN280" s="23"/>
      <c r="IO280" s="23"/>
      <c r="IP280" s="23"/>
      <c r="IQ280" s="23"/>
      <c r="IR280" s="23"/>
      <c r="IS280" s="23"/>
      <c r="IT280" s="23"/>
      <c r="IU280" s="23"/>
    </row>
    <row r="281" spans="1:255" x14ac:dyDescent="0.2">
      <c r="A281" s="66"/>
      <c r="B281" s="67"/>
      <c r="C281" s="67" t="s">
        <v>1253</v>
      </c>
      <c r="D281" s="68"/>
      <c r="E281" s="69"/>
      <c r="F281" s="70">
        <v>436.79</v>
      </c>
      <c r="G281" s="71"/>
      <c r="H281" s="70">
        <f>Source!AF148</f>
        <v>436.79</v>
      </c>
      <c r="I281" s="72">
        <f>T281</f>
        <v>23</v>
      </c>
      <c r="J281" s="73">
        <v>25.6</v>
      </c>
      <c r="K281" s="74">
        <f>U281</f>
        <v>581</v>
      </c>
      <c r="O281" s="23"/>
      <c r="P281" s="23"/>
      <c r="Q281" s="23"/>
      <c r="R281" s="23"/>
      <c r="S281" s="23"/>
      <c r="T281" s="23">
        <f>ROUND(Source!AF148*Source!AV148*Source!I148,0)</f>
        <v>23</v>
      </c>
      <c r="U281" s="23">
        <f>Source!S148</f>
        <v>581</v>
      </c>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v>1</v>
      </c>
      <c r="CW281" s="23"/>
      <c r="CX281" s="23"/>
      <c r="CY281" s="23"/>
      <c r="CZ281" s="23"/>
      <c r="DA281" s="23"/>
      <c r="DB281" s="23"/>
      <c r="DC281" s="23"/>
      <c r="DD281" s="23"/>
      <c r="DE281" s="23"/>
      <c r="DF281" s="23"/>
      <c r="DG281" s="23">
        <f>Source!S148</f>
        <v>581</v>
      </c>
      <c r="DH281" s="23">
        <v>1008</v>
      </c>
      <c r="DI281" s="23"/>
      <c r="DJ281" s="23"/>
      <c r="DK281" s="23"/>
      <c r="DL281" s="23"/>
      <c r="DM281" s="23"/>
      <c r="DN281" s="23"/>
      <c r="DO281" s="23"/>
      <c r="DP281" s="23"/>
      <c r="DQ281" s="23">
        <f>T281</f>
        <v>23</v>
      </c>
      <c r="DR281" s="23"/>
      <c r="DS281" s="23">
        <f>U281</f>
        <v>581</v>
      </c>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f>T281</f>
        <v>23</v>
      </c>
      <c r="GK281" s="23">
        <f>T281</f>
        <v>23</v>
      </c>
      <c r="GL281" s="23"/>
      <c r="GM281" s="23"/>
      <c r="GN281" s="23"/>
      <c r="GO281" s="23"/>
      <c r="GP281" s="23"/>
      <c r="GQ281" s="23"/>
      <c r="GR281" s="23"/>
      <c r="GS281" s="23"/>
      <c r="GT281" s="23"/>
      <c r="GU281" s="23"/>
      <c r="GV281" s="23"/>
      <c r="GW281" s="23"/>
      <c r="GX281" s="23"/>
      <c r="GY281" s="23"/>
      <c r="GZ281" s="23"/>
      <c r="HA281" s="23"/>
      <c r="HB281" s="23">
        <f>T281</f>
        <v>23</v>
      </c>
      <c r="HC281" s="23"/>
      <c r="HD281" s="23"/>
      <c r="HE281" s="23"/>
      <c r="HF281" s="23">
        <f>T281</f>
        <v>23</v>
      </c>
      <c r="HG281" s="23"/>
      <c r="HH281" s="23"/>
      <c r="HI281" s="23"/>
      <c r="HJ281" s="23"/>
      <c r="HK281" s="23"/>
      <c r="HL281" s="23">
        <f>T281</f>
        <v>23</v>
      </c>
      <c r="HM281" s="23"/>
      <c r="HN281" s="23">
        <f>T281</f>
        <v>23</v>
      </c>
      <c r="HO281" s="23"/>
      <c r="HP281" s="23"/>
      <c r="HQ281" s="23"/>
      <c r="HR281" s="23"/>
      <c r="HS281" s="23"/>
      <c r="HT281" s="23"/>
      <c r="HU281" s="23"/>
      <c r="HV281" s="23"/>
      <c r="HW281" s="23"/>
      <c r="HX281" s="23">
        <f>T281</f>
        <v>23</v>
      </c>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row>
    <row r="282" spans="1:255" x14ac:dyDescent="0.2">
      <c r="A282" s="78"/>
      <c r="B282" s="79"/>
      <c r="C282" s="79" t="s">
        <v>1255</v>
      </c>
      <c r="D282" s="80"/>
      <c r="E282" s="81"/>
      <c r="F282" s="82">
        <v>149.27000000000001</v>
      </c>
      <c r="G282" s="83"/>
      <c r="H282" s="82">
        <f>Source!AD148</f>
        <v>149.27000000000001</v>
      </c>
      <c r="I282" s="84">
        <f>T282</f>
        <v>8</v>
      </c>
      <c r="J282" s="85">
        <v>9.3000000000000007</v>
      </c>
      <c r="K282" s="86">
        <f>U282</f>
        <v>72</v>
      </c>
      <c r="O282" s="23"/>
      <c r="P282" s="23"/>
      <c r="Q282" s="23"/>
      <c r="R282" s="23"/>
      <c r="S282" s="23"/>
      <c r="T282" s="23">
        <f>ROUND(Source!AD148*Source!AV148*Source!I148,0)</f>
        <v>8</v>
      </c>
      <c r="U282" s="23">
        <f>Source!Q148</f>
        <v>72</v>
      </c>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v>1</v>
      </c>
      <c r="CW282" s="23"/>
      <c r="CX282" s="23"/>
      <c r="CY282" s="23"/>
      <c r="CZ282" s="23"/>
      <c r="DA282" s="23"/>
      <c r="DB282" s="23"/>
      <c r="DC282" s="23"/>
      <c r="DD282" s="23"/>
      <c r="DE282" s="23"/>
      <c r="DF282" s="23"/>
      <c r="DG282" s="23"/>
      <c r="DH282" s="23"/>
      <c r="DI282" s="23"/>
      <c r="DJ282" s="23"/>
      <c r="DK282" s="23"/>
      <c r="DL282" s="23"/>
      <c r="DM282" s="23"/>
      <c r="DN282" s="23"/>
      <c r="DO282" s="23"/>
      <c r="DP282" s="23"/>
      <c r="DQ282" s="23">
        <f>T282</f>
        <v>8</v>
      </c>
      <c r="DR282" s="23"/>
      <c r="DS282" s="23">
        <f>U282</f>
        <v>72</v>
      </c>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f>T282</f>
        <v>8</v>
      </c>
      <c r="GK282" s="23"/>
      <c r="GL282" s="23">
        <f>T282</f>
        <v>8</v>
      </c>
      <c r="GM282" s="23"/>
      <c r="GN282" s="23"/>
      <c r="GO282" s="23"/>
      <c r="GP282" s="23"/>
      <c r="GQ282" s="23"/>
      <c r="GR282" s="23"/>
      <c r="GS282" s="23"/>
      <c r="GT282" s="23"/>
      <c r="GU282" s="23"/>
      <c r="GV282" s="23"/>
      <c r="GW282" s="23"/>
      <c r="GX282" s="23"/>
      <c r="GY282" s="23"/>
      <c r="GZ282" s="23"/>
      <c r="HA282" s="23"/>
      <c r="HB282" s="23">
        <f>T282</f>
        <v>8</v>
      </c>
      <c r="HC282" s="23"/>
      <c r="HD282" s="23"/>
      <c r="HE282" s="23"/>
      <c r="HF282" s="23">
        <f>T282</f>
        <v>8</v>
      </c>
      <c r="HG282" s="23"/>
      <c r="HH282" s="23"/>
      <c r="HI282" s="23"/>
      <c r="HJ282" s="23"/>
      <c r="HK282" s="23"/>
      <c r="HL282" s="23">
        <f>T282</f>
        <v>8</v>
      </c>
      <c r="HM282" s="23"/>
      <c r="HN282" s="23">
        <f>T282</f>
        <v>8</v>
      </c>
      <c r="HO282" s="23"/>
      <c r="HP282" s="23"/>
      <c r="HQ282" s="23"/>
      <c r="HR282" s="23"/>
      <c r="HS282" s="23"/>
      <c r="HT282" s="23"/>
      <c r="HU282" s="23"/>
      <c r="HV282" s="23"/>
      <c r="HW282" s="23"/>
      <c r="HX282" s="23"/>
      <c r="HY282" s="23"/>
      <c r="HZ282" s="23"/>
      <c r="IA282" s="23"/>
      <c r="IB282" s="23"/>
      <c r="IC282" s="23"/>
      <c r="ID282" s="23"/>
      <c r="IE282" s="23"/>
      <c r="IF282" s="23"/>
      <c r="IG282" s="23"/>
      <c r="IH282" s="23"/>
      <c r="II282" s="23"/>
      <c r="IJ282" s="23"/>
      <c r="IK282" s="23"/>
      <c r="IL282" s="23"/>
      <c r="IM282" s="23"/>
      <c r="IN282" s="23"/>
      <c r="IO282" s="23"/>
      <c r="IP282" s="23"/>
      <c r="IQ282" s="23"/>
      <c r="IR282" s="23"/>
      <c r="IS282" s="23"/>
      <c r="IT282" s="23"/>
      <c r="IU282" s="23"/>
    </row>
    <row r="283" spans="1:255" x14ac:dyDescent="0.2">
      <c r="A283" s="78"/>
      <c r="B283" s="79"/>
      <c r="C283" s="79" t="s">
        <v>1256</v>
      </c>
      <c r="D283" s="80"/>
      <c r="E283" s="81"/>
      <c r="F283" s="82">
        <v>1.63</v>
      </c>
      <c r="G283" s="83"/>
      <c r="H283" s="82">
        <f>Source!AE148</f>
        <v>1.63</v>
      </c>
      <c r="I283" s="84">
        <f>GM283</f>
        <v>0</v>
      </c>
      <c r="J283" s="85">
        <v>19.8</v>
      </c>
      <c r="K283" s="86">
        <f>Source!R148</f>
        <v>2</v>
      </c>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f>ROUND(Source!AE148*Source!AV148*Source!I148,0)</f>
        <v>0</v>
      </c>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f>GM283</f>
        <v>0</v>
      </c>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row>
    <row r="284" spans="1:255" x14ac:dyDescent="0.2">
      <c r="A284" s="87"/>
      <c r="B284" s="88"/>
      <c r="C284" s="88" t="s">
        <v>1257</v>
      </c>
      <c r="D284" s="89"/>
      <c r="E284" s="90">
        <v>90</v>
      </c>
      <c r="F284" s="91" t="s">
        <v>1258</v>
      </c>
      <c r="G284" s="92"/>
      <c r="H284" s="93">
        <f>ROUND((Source!AF148*Source!AV148+Source!AE148*Source!AV148)*(Source!FX148)/100,2)</f>
        <v>394.58</v>
      </c>
      <c r="I284" s="94">
        <f>T284</f>
        <v>21</v>
      </c>
      <c r="J284" s="96">
        <v>0.86</v>
      </c>
      <c r="K284" s="95" t="e">
        <f>U284</f>
        <v>#REF!</v>
      </c>
      <c r="O284" s="23"/>
      <c r="P284" s="23"/>
      <c r="Q284" s="23"/>
      <c r="R284" s="23"/>
      <c r="S284" s="23"/>
      <c r="T284" s="23">
        <f>ROUND((ROUND(Source!AF148*Source!AV148*Source!I148,0)+ROUND(Source!AE148*Source!AV148*Source!I148,0))*(Source!DN148)/100,0)</f>
        <v>21</v>
      </c>
      <c r="U284" s="23" t="e">
        <f>Source!X148</f>
        <v>#REF!</v>
      </c>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v>1</v>
      </c>
      <c r="CW284" s="23"/>
      <c r="CX284" s="23"/>
      <c r="CY284" s="23"/>
      <c r="CZ284" s="23"/>
      <c r="DA284" s="23"/>
      <c r="DB284" s="23"/>
      <c r="DC284" s="23"/>
      <c r="DD284" s="23"/>
      <c r="DE284" s="23"/>
      <c r="DF284" s="23"/>
      <c r="DG284" s="23"/>
      <c r="DH284" s="23"/>
      <c r="DI284" s="23"/>
      <c r="DJ284" s="23"/>
      <c r="DK284" s="23"/>
      <c r="DL284" s="23"/>
      <c r="DM284" s="23"/>
      <c r="DN284" s="23"/>
      <c r="DO284" s="23"/>
      <c r="DP284" s="23"/>
      <c r="DQ284" s="23">
        <f>T284</f>
        <v>21</v>
      </c>
      <c r="DR284" s="23"/>
      <c r="DS284" s="23" t="e">
        <f>U284</f>
        <v>#REF!</v>
      </c>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f>T284</f>
        <v>21</v>
      </c>
      <c r="GZ284" s="23"/>
      <c r="HA284" s="23"/>
      <c r="HB284" s="23">
        <f>T284</f>
        <v>21</v>
      </c>
      <c r="HC284" s="23"/>
      <c r="HD284" s="23"/>
      <c r="HE284" s="23"/>
      <c r="HF284" s="23">
        <f>T284</f>
        <v>21</v>
      </c>
      <c r="HG284" s="23"/>
      <c r="HH284" s="23"/>
      <c r="HI284" s="23"/>
      <c r="HJ284" s="23"/>
      <c r="HK284" s="23"/>
      <c r="HL284" s="23">
        <f>T284</f>
        <v>21</v>
      </c>
      <c r="HM284" s="23"/>
      <c r="HN284" s="23">
        <f>T284</f>
        <v>21</v>
      </c>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row>
    <row r="285" spans="1:255" x14ac:dyDescent="0.2">
      <c r="A285" s="87"/>
      <c r="B285" s="88"/>
      <c r="C285" s="88" t="s">
        <v>1259</v>
      </c>
      <c r="D285" s="89"/>
      <c r="E285" s="90">
        <v>85</v>
      </c>
      <c r="F285" s="91" t="s">
        <v>1258</v>
      </c>
      <c r="G285" s="92"/>
      <c r="H285" s="93">
        <f>ROUND((Source!AF148*Source!AV148+Source!AE148*Source!AV148)*(Source!FY148)/100,2)</f>
        <v>372.66</v>
      </c>
      <c r="I285" s="94">
        <f>T285</f>
        <v>20</v>
      </c>
      <c r="J285" s="96">
        <v>0.72</v>
      </c>
      <c r="K285" s="95" t="e">
        <f>U285</f>
        <v>#REF!</v>
      </c>
      <c r="O285" s="23"/>
      <c r="P285" s="23"/>
      <c r="Q285" s="23"/>
      <c r="R285" s="23"/>
      <c r="S285" s="23"/>
      <c r="T285" s="23">
        <f>ROUND((ROUND(Source!AF148*Source!AV148*Source!I148,0)+ROUND(Source!AE148*Source!AV148*Source!I148,0))*(Source!DO148)/100,0)</f>
        <v>20</v>
      </c>
      <c r="U285" s="23" t="e">
        <f>Source!Y148</f>
        <v>#REF!</v>
      </c>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v>1</v>
      </c>
      <c r="CW285" s="23"/>
      <c r="CX285" s="23"/>
      <c r="CY285" s="23"/>
      <c r="CZ285" s="23"/>
      <c r="DA285" s="23"/>
      <c r="DB285" s="23"/>
      <c r="DC285" s="23"/>
      <c r="DD285" s="23"/>
      <c r="DE285" s="23"/>
      <c r="DF285" s="23"/>
      <c r="DG285" s="23"/>
      <c r="DH285" s="23"/>
      <c r="DI285" s="23"/>
      <c r="DJ285" s="23"/>
      <c r="DK285" s="23"/>
      <c r="DL285" s="23"/>
      <c r="DM285" s="23"/>
      <c r="DN285" s="23"/>
      <c r="DO285" s="23"/>
      <c r="DP285" s="23"/>
      <c r="DQ285" s="23">
        <f>T285</f>
        <v>20</v>
      </c>
      <c r="DR285" s="23"/>
      <c r="DS285" s="23" t="e">
        <f>U285</f>
        <v>#REF!</v>
      </c>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f>T285</f>
        <v>20</v>
      </c>
      <c r="HA285" s="23"/>
      <c r="HB285" s="23">
        <f>T285</f>
        <v>20</v>
      </c>
      <c r="HC285" s="23"/>
      <c r="HD285" s="23"/>
      <c r="HE285" s="23"/>
      <c r="HF285" s="23">
        <f>T285</f>
        <v>20</v>
      </c>
      <c r="HG285" s="23"/>
      <c r="HH285" s="23"/>
      <c r="HI285" s="23"/>
      <c r="HJ285" s="23"/>
      <c r="HK285" s="23"/>
      <c r="HL285" s="23">
        <f>T285</f>
        <v>20</v>
      </c>
      <c r="HM285" s="23"/>
      <c r="HN285" s="23">
        <f>T285</f>
        <v>20</v>
      </c>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row>
    <row r="286" spans="1:255" x14ac:dyDescent="0.2">
      <c r="A286" s="78"/>
      <c r="B286" s="79"/>
      <c r="C286" s="79" t="s">
        <v>1260</v>
      </c>
      <c r="D286" s="80" t="s">
        <v>1261</v>
      </c>
      <c r="E286" s="81">
        <v>50.79</v>
      </c>
      <c r="F286" s="82"/>
      <c r="G286" s="83"/>
      <c r="H286" s="82" t="e">
        <f>ROUND(Source!AH148,2)</f>
        <v>#REF!</v>
      </c>
      <c r="I286" s="97" t="e">
        <f>Source!U148</f>
        <v>#REF!</v>
      </c>
      <c r="J286" s="85"/>
      <c r="K286" s="86"/>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c r="HX286" s="23"/>
      <c r="HY286" s="23"/>
      <c r="HZ286" s="23"/>
      <c r="IA286" s="23"/>
      <c r="IB286" s="23"/>
      <c r="IC286" s="23"/>
      <c r="ID286" s="23"/>
      <c r="IE286" s="23"/>
      <c r="IF286" s="23"/>
      <c r="IG286" s="23"/>
      <c r="IH286" s="23"/>
      <c r="II286" s="23"/>
      <c r="IJ286" s="23"/>
      <c r="IK286" s="23"/>
      <c r="IL286" s="23"/>
      <c r="IM286" s="23"/>
      <c r="IN286" s="23"/>
      <c r="IO286" s="23"/>
      <c r="IP286" s="23"/>
      <c r="IQ286" s="23"/>
      <c r="IR286" s="23"/>
      <c r="IS286" s="23"/>
      <c r="IT286" s="23"/>
      <c r="IU286" s="23"/>
    </row>
    <row r="287" spans="1:255" x14ac:dyDescent="0.2">
      <c r="A287" s="100" t="s">
        <v>295</v>
      </c>
      <c r="B287" s="109" t="s">
        <v>249</v>
      </c>
      <c r="C287" s="101" t="s">
        <v>250</v>
      </c>
      <c r="D287" s="102" t="s">
        <v>32</v>
      </c>
      <c r="E287" s="103">
        <f>Source!I150</f>
        <v>7.8E-2</v>
      </c>
      <c r="F287" s="104">
        <v>6.22</v>
      </c>
      <c r="G287" s="105"/>
      <c r="H287" s="104">
        <f>Source!AC149</f>
        <v>6.22</v>
      </c>
      <c r="I287" s="106">
        <f>T287</f>
        <v>0</v>
      </c>
      <c r="J287" s="107" t="s">
        <v>1262</v>
      </c>
      <c r="K287" s="108">
        <f>U287</f>
        <v>4</v>
      </c>
      <c r="L287" s="23"/>
      <c r="M287" s="23"/>
      <c r="N287" s="23"/>
      <c r="O287" s="23"/>
      <c r="P287" s="23"/>
      <c r="Q287" s="23"/>
      <c r="R287" s="23"/>
      <c r="S287" s="23"/>
      <c r="T287" s="23">
        <f>ROUND(Source!AC149*Source!AW149*Source!I149,0)</f>
        <v>0</v>
      </c>
      <c r="U287" s="23">
        <f>Source!P150</f>
        <v>4</v>
      </c>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v>1</v>
      </c>
      <c r="CW287" s="23"/>
      <c r="CX287" s="23"/>
      <c r="CY287" s="23"/>
      <c r="CZ287" s="23"/>
      <c r="DA287" s="23"/>
      <c r="DB287" s="23"/>
      <c r="DC287" s="23"/>
      <c r="DD287" s="23"/>
      <c r="DE287" s="23"/>
      <c r="DF287" s="23"/>
      <c r="DG287" s="23"/>
      <c r="DH287" s="23"/>
      <c r="DI287" s="23"/>
      <c r="DJ287" s="23"/>
      <c r="DK287" s="23">
        <f>T287</f>
        <v>0</v>
      </c>
      <c r="DL287" s="23"/>
      <c r="DM287" s="23">
        <f>Source!P150</f>
        <v>4</v>
      </c>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f>T287</f>
        <v>0</v>
      </c>
      <c r="GK287" s="23"/>
      <c r="GL287" s="23"/>
      <c r="GM287" s="23"/>
      <c r="GN287" s="23">
        <f>T287</f>
        <v>0</v>
      </c>
      <c r="GO287" s="23"/>
      <c r="GP287" s="23">
        <f>T287</f>
        <v>0</v>
      </c>
      <c r="GQ287" s="23">
        <f>T287</f>
        <v>0</v>
      </c>
      <c r="GR287" s="23"/>
      <c r="GS287" s="23">
        <f>T287</f>
        <v>0</v>
      </c>
      <c r="GT287" s="23"/>
      <c r="GU287" s="23"/>
      <c r="GV287" s="23"/>
      <c r="GW287" s="23"/>
      <c r="GX287" s="23"/>
      <c r="GY287" s="23"/>
      <c r="GZ287" s="23"/>
      <c r="HA287" s="23"/>
      <c r="HB287" s="23">
        <f>T287</f>
        <v>0</v>
      </c>
      <c r="HC287" s="23"/>
      <c r="HD287" s="23"/>
      <c r="HE287" s="23"/>
      <c r="HF287" s="23">
        <f>T287</f>
        <v>0</v>
      </c>
      <c r="HG287" s="23"/>
      <c r="HH287" s="23"/>
      <c r="HI287" s="23"/>
      <c r="HJ287" s="23"/>
      <c r="HK287" s="23"/>
      <c r="HL287" s="23">
        <f>T287</f>
        <v>0</v>
      </c>
      <c r="HM287" s="23"/>
      <c r="HN287" s="23">
        <f>T287</f>
        <v>0</v>
      </c>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row>
    <row r="288" spans="1:255" x14ac:dyDescent="0.2">
      <c r="A288" s="64"/>
      <c r="B288" s="111" t="s">
        <v>1263</v>
      </c>
      <c r="C288" s="111" t="s">
        <v>1299</v>
      </c>
      <c r="D288" s="63"/>
      <c r="E288" s="63"/>
      <c r="F288" s="63"/>
      <c r="G288" s="63"/>
      <c r="H288" s="63"/>
      <c r="I288" s="63"/>
      <c r="J288" s="63"/>
      <c r="K288" s="65"/>
    </row>
    <row r="289" spans="1:255" x14ac:dyDescent="0.2">
      <c r="A289" s="100" t="s">
        <v>296</v>
      </c>
      <c r="B289" s="109" t="s">
        <v>89</v>
      </c>
      <c r="C289" s="101" t="s">
        <v>90</v>
      </c>
      <c r="D289" s="102" t="s">
        <v>63</v>
      </c>
      <c r="E289" s="103">
        <f>Source!I152</f>
        <v>7.2999999999999999E-5</v>
      </c>
      <c r="F289" s="104">
        <v>10380</v>
      </c>
      <c r="G289" s="105"/>
      <c r="H289" s="104">
        <f>Source!AC151</f>
        <v>10380</v>
      </c>
      <c r="I289" s="106">
        <f>T289</f>
        <v>1</v>
      </c>
      <c r="J289" s="107" t="s">
        <v>1262</v>
      </c>
      <c r="K289" s="108">
        <f>U289</f>
        <v>14</v>
      </c>
      <c r="L289" s="23"/>
      <c r="M289" s="23"/>
      <c r="N289" s="23"/>
      <c r="O289" s="23"/>
      <c r="P289" s="23"/>
      <c r="Q289" s="23"/>
      <c r="R289" s="23"/>
      <c r="S289" s="23"/>
      <c r="T289" s="23">
        <f>ROUND(Source!AC151*Source!AW151*Source!I151,0)</f>
        <v>1</v>
      </c>
      <c r="U289" s="23">
        <f>Source!P152</f>
        <v>14</v>
      </c>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v>1</v>
      </c>
      <c r="CW289" s="23"/>
      <c r="CX289" s="23"/>
      <c r="CY289" s="23"/>
      <c r="CZ289" s="23"/>
      <c r="DA289" s="23"/>
      <c r="DB289" s="23"/>
      <c r="DC289" s="23"/>
      <c r="DD289" s="23"/>
      <c r="DE289" s="23"/>
      <c r="DF289" s="23"/>
      <c r="DG289" s="23"/>
      <c r="DH289" s="23"/>
      <c r="DI289" s="23"/>
      <c r="DJ289" s="23"/>
      <c r="DK289" s="23">
        <f>T289</f>
        <v>1</v>
      </c>
      <c r="DL289" s="23"/>
      <c r="DM289" s="23">
        <f>Source!P152</f>
        <v>14</v>
      </c>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f>T289</f>
        <v>1</v>
      </c>
      <c r="GK289" s="23"/>
      <c r="GL289" s="23"/>
      <c r="GM289" s="23"/>
      <c r="GN289" s="23">
        <f>T289</f>
        <v>1</v>
      </c>
      <c r="GO289" s="23"/>
      <c r="GP289" s="23">
        <f>T289</f>
        <v>1</v>
      </c>
      <c r="GQ289" s="23">
        <f>T289</f>
        <v>1</v>
      </c>
      <c r="GR289" s="23"/>
      <c r="GS289" s="23">
        <f>T289</f>
        <v>1</v>
      </c>
      <c r="GT289" s="23"/>
      <c r="GU289" s="23"/>
      <c r="GV289" s="23"/>
      <c r="GW289" s="23"/>
      <c r="GX289" s="23"/>
      <c r="GY289" s="23"/>
      <c r="GZ289" s="23"/>
      <c r="HA289" s="23"/>
      <c r="HB289" s="23">
        <f>T289</f>
        <v>1</v>
      </c>
      <c r="HC289" s="23"/>
      <c r="HD289" s="23"/>
      <c r="HE289" s="23"/>
      <c r="HF289" s="23">
        <f>T289</f>
        <v>1</v>
      </c>
      <c r="HG289" s="23"/>
      <c r="HH289" s="23"/>
      <c r="HI289" s="23"/>
      <c r="HJ289" s="23"/>
      <c r="HK289" s="23"/>
      <c r="HL289" s="23">
        <f>T289</f>
        <v>1</v>
      </c>
      <c r="HM289" s="23"/>
      <c r="HN289" s="23">
        <f>T289</f>
        <v>1</v>
      </c>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row>
    <row r="290" spans="1:255" x14ac:dyDescent="0.2">
      <c r="A290" s="64"/>
      <c r="B290" s="111" t="s">
        <v>1263</v>
      </c>
      <c r="C290" s="111" t="s">
        <v>1275</v>
      </c>
      <c r="D290" s="63"/>
      <c r="E290" s="63"/>
      <c r="F290" s="63"/>
      <c r="G290" s="63"/>
      <c r="H290" s="63"/>
      <c r="I290" s="63"/>
      <c r="J290" s="63"/>
      <c r="K290" s="65"/>
    </row>
    <row r="291" spans="1:255" x14ac:dyDescent="0.2">
      <c r="A291" s="100" t="s">
        <v>297</v>
      </c>
      <c r="B291" s="109" t="s">
        <v>255</v>
      </c>
      <c r="C291" s="101" t="s">
        <v>256</v>
      </c>
      <c r="D291" s="102" t="s">
        <v>182</v>
      </c>
      <c r="E291" s="103">
        <f>Source!I154</f>
        <v>2.3400000000000001E-2</v>
      </c>
      <c r="F291" s="104">
        <v>6.12</v>
      </c>
      <c r="G291" s="105"/>
      <c r="H291" s="104">
        <f>Source!AC153</f>
        <v>6.12</v>
      </c>
      <c r="I291" s="106">
        <f>T291</f>
        <v>0</v>
      </c>
      <c r="J291" s="107" t="s">
        <v>1262</v>
      </c>
      <c r="K291" s="108">
        <f>U291</f>
        <v>1</v>
      </c>
      <c r="L291" s="23"/>
      <c r="M291" s="23"/>
      <c r="N291" s="23"/>
      <c r="O291" s="23"/>
      <c r="P291" s="23"/>
      <c r="Q291" s="23"/>
      <c r="R291" s="23"/>
      <c r="S291" s="23"/>
      <c r="T291" s="23">
        <f>ROUND(Source!AC153*Source!AW153*Source!I153,0)</f>
        <v>0</v>
      </c>
      <c r="U291" s="23">
        <f>Source!P154</f>
        <v>1</v>
      </c>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v>1</v>
      </c>
      <c r="CW291" s="23"/>
      <c r="CX291" s="23"/>
      <c r="CY291" s="23"/>
      <c r="CZ291" s="23"/>
      <c r="DA291" s="23"/>
      <c r="DB291" s="23"/>
      <c r="DC291" s="23"/>
      <c r="DD291" s="23"/>
      <c r="DE291" s="23"/>
      <c r="DF291" s="23"/>
      <c r="DG291" s="23"/>
      <c r="DH291" s="23"/>
      <c r="DI291" s="23"/>
      <c r="DJ291" s="23"/>
      <c r="DK291" s="23">
        <f>T291</f>
        <v>0</v>
      </c>
      <c r="DL291" s="23"/>
      <c r="DM291" s="23">
        <f>Source!P154</f>
        <v>1</v>
      </c>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f>T291</f>
        <v>0</v>
      </c>
      <c r="GK291" s="23"/>
      <c r="GL291" s="23"/>
      <c r="GM291" s="23"/>
      <c r="GN291" s="23">
        <f>T291</f>
        <v>0</v>
      </c>
      <c r="GO291" s="23"/>
      <c r="GP291" s="23">
        <f>T291</f>
        <v>0</v>
      </c>
      <c r="GQ291" s="23">
        <f>T291</f>
        <v>0</v>
      </c>
      <c r="GR291" s="23"/>
      <c r="GS291" s="23">
        <f>T291</f>
        <v>0</v>
      </c>
      <c r="GT291" s="23"/>
      <c r="GU291" s="23"/>
      <c r="GV291" s="23"/>
      <c r="GW291" s="23"/>
      <c r="GX291" s="23"/>
      <c r="GY291" s="23"/>
      <c r="GZ291" s="23"/>
      <c r="HA291" s="23"/>
      <c r="HB291" s="23">
        <f>T291</f>
        <v>0</v>
      </c>
      <c r="HC291" s="23"/>
      <c r="HD291" s="23"/>
      <c r="HE291" s="23"/>
      <c r="HF291" s="23">
        <f>T291</f>
        <v>0</v>
      </c>
      <c r="HG291" s="23"/>
      <c r="HH291" s="23"/>
      <c r="HI291" s="23"/>
      <c r="HJ291" s="23"/>
      <c r="HK291" s="23"/>
      <c r="HL291" s="23">
        <f>T291</f>
        <v>0</v>
      </c>
      <c r="HM291" s="23"/>
      <c r="HN291" s="23">
        <f>T291</f>
        <v>0</v>
      </c>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row>
    <row r="292" spans="1:255" x14ac:dyDescent="0.2">
      <c r="A292" s="64"/>
      <c r="B292" s="111" t="s">
        <v>1263</v>
      </c>
      <c r="C292" s="111" t="s">
        <v>1300</v>
      </c>
      <c r="D292" s="63"/>
      <c r="E292" s="63"/>
      <c r="F292" s="63"/>
      <c r="G292" s="63"/>
      <c r="H292" s="63"/>
      <c r="I292" s="63"/>
      <c r="J292" s="63"/>
      <c r="K292" s="65"/>
    </row>
    <row r="293" spans="1:255" ht="24" x14ac:dyDescent="0.2">
      <c r="A293" s="100" t="s">
        <v>303</v>
      </c>
      <c r="B293" s="109" t="s">
        <v>304</v>
      </c>
      <c r="C293" s="101" t="s">
        <v>305</v>
      </c>
      <c r="D293" s="102" t="s">
        <v>63</v>
      </c>
      <c r="E293" s="103">
        <f>Source!I158</f>
        <v>3.5400000000000001E-2</v>
      </c>
      <c r="F293" s="104">
        <v>15524.94</v>
      </c>
      <c r="G293" s="105"/>
      <c r="H293" s="104">
        <f>Source!AC157</f>
        <v>15524.94</v>
      </c>
      <c r="I293" s="106">
        <f>T293</f>
        <v>550</v>
      </c>
      <c r="J293" s="107" t="s">
        <v>1262</v>
      </c>
      <c r="K293" s="108">
        <f>U293</f>
        <v>4614</v>
      </c>
      <c r="L293" s="23"/>
      <c r="M293" s="23"/>
      <c r="N293" s="23"/>
      <c r="O293" s="23"/>
      <c r="P293" s="23"/>
      <c r="Q293" s="23"/>
      <c r="R293" s="23"/>
      <c r="S293" s="23"/>
      <c r="T293" s="23">
        <f>ROUND(Source!AC157*Source!AW157*Source!I157,0)</f>
        <v>550</v>
      </c>
      <c r="U293" s="23">
        <f>Source!P158</f>
        <v>4614</v>
      </c>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v>1</v>
      </c>
      <c r="CW293" s="23"/>
      <c r="CX293" s="23"/>
      <c r="CY293" s="23"/>
      <c r="CZ293" s="23"/>
      <c r="DA293" s="23"/>
      <c r="DB293" s="23"/>
      <c r="DC293" s="23"/>
      <c r="DD293" s="23"/>
      <c r="DE293" s="23"/>
      <c r="DF293" s="23"/>
      <c r="DG293" s="23"/>
      <c r="DH293" s="23"/>
      <c r="DI293" s="23"/>
      <c r="DJ293" s="23"/>
      <c r="DK293" s="23">
        <f>T293</f>
        <v>550</v>
      </c>
      <c r="DL293" s="23"/>
      <c r="DM293" s="23">
        <f>Source!P158</f>
        <v>4614</v>
      </c>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f>T293</f>
        <v>550</v>
      </c>
      <c r="GK293" s="23"/>
      <c r="GL293" s="23"/>
      <c r="GM293" s="23"/>
      <c r="GN293" s="23">
        <f>T293</f>
        <v>550</v>
      </c>
      <c r="GO293" s="23"/>
      <c r="GP293" s="23">
        <f>T293</f>
        <v>550</v>
      </c>
      <c r="GQ293" s="23">
        <f>T293</f>
        <v>550</v>
      </c>
      <c r="GR293" s="23"/>
      <c r="GS293" s="23">
        <f>T293</f>
        <v>550</v>
      </c>
      <c r="GT293" s="23"/>
      <c r="GU293" s="23"/>
      <c r="GV293" s="23"/>
      <c r="GW293" s="23"/>
      <c r="GX293" s="23"/>
      <c r="GY293" s="23"/>
      <c r="GZ293" s="23"/>
      <c r="HA293" s="23"/>
      <c r="HB293" s="23">
        <f>T293</f>
        <v>550</v>
      </c>
      <c r="HC293" s="23"/>
      <c r="HD293" s="23"/>
      <c r="HE293" s="23"/>
      <c r="HF293" s="23">
        <f>T293</f>
        <v>550</v>
      </c>
      <c r="HG293" s="23"/>
      <c r="HH293" s="23"/>
      <c r="HI293" s="23"/>
      <c r="HJ293" s="23"/>
      <c r="HK293" s="23"/>
      <c r="HL293" s="23">
        <f>T293</f>
        <v>550</v>
      </c>
      <c r="HM293" s="23"/>
      <c r="HN293" s="23">
        <f>T293</f>
        <v>550</v>
      </c>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row>
    <row r="294" spans="1:255" x14ac:dyDescent="0.2">
      <c r="A294" s="64"/>
      <c r="B294" s="111" t="s">
        <v>1263</v>
      </c>
      <c r="C294" s="111" t="s">
        <v>1307</v>
      </c>
      <c r="D294" s="63"/>
      <c r="E294" s="63"/>
      <c r="F294" s="63"/>
      <c r="G294" s="63"/>
      <c r="H294" s="63"/>
      <c r="I294" s="63"/>
      <c r="J294" s="63"/>
      <c r="K294" s="65"/>
    </row>
    <row r="295" spans="1:255" ht="24" x14ac:dyDescent="0.2">
      <c r="A295" s="114" t="s">
        <v>308</v>
      </c>
      <c r="B295" s="115" t="s">
        <v>309</v>
      </c>
      <c r="C295" s="116" t="s">
        <v>310</v>
      </c>
      <c r="D295" s="117" t="s">
        <v>63</v>
      </c>
      <c r="E295" s="118">
        <f>Source!I160</f>
        <v>1.67E-2</v>
      </c>
      <c r="F295" s="119">
        <v>15489.46</v>
      </c>
      <c r="G295" s="71"/>
      <c r="H295" s="119">
        <f>Source!AC159</f>
        <v>15489.46</v>
      </c>
      <c r="I295" s="120">
        <f>T295</f>
        <v>259</v>
      </c>
      <c r="J295" s="73" t="s">
        <v>1262</v>
      </c>
      <c r="K295" s="121">
        <f>U295</f>
        <v>2203</v>
      </c>
      <c r="L295" s="23"/>
      <c r="M295" s="23"/>
      <c r="N295" s="23"/>
      <c r="O295" s="23"/>
      <c r="P295" s="23"/>
      <c r="Q295" s="23"/>
      <c r="R295" s="23"/>
      <c r="S295" s="23"/>
      <c r="T295" s="23">
        <f>ROUND(Source!AC159*Source!AW159*Source!I159,0)</f>
        <v>259</v>
      </c>
      <c r="U295" s="23">
        <f>Source!P160</f>
        <v>2203</v>
      </c>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v>1</v>
      </c>
      <c r="CW295" s="23"/>
      <c r="CX295" s="23"/>
      <c r="CY295" s="23"/>
      <c r="CZ295" s="23"/>
      <c r="DA295" s="23"/>
      <c r="DB295" s="23"/>
      <c r="DC295" s="23"/>
      <c r="DD295" s="23"/>
      <c r="DE295" s="23"/>
      <c r="DF295" s="23"/>
      <c r="DG295" s="23"/>
      <c r="DH295" s="23"/>
      <c r="DI295" s="23"/>
      <c r="DJ295" s="23"/>
      <c r="DK295" s="23">
        <f>T295</f>
        <v>259</v>
      </c>
      <c r="DL295" s="23"/>
      <c r="DM295" s="23">
        <f>Source!P160</f>
        <v>2203</v>
      </c>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f>T295</f>
        <v>259</v>
      </c>
      <c r="GK295" s="23"/>
      <c r="GL295" s="23"/>
      <c r="GM295" s="23"/>
      <c r="GN295" s="23">
        <f>T295</f>
        <v>259</v>
      </c>
      <c r="GO295" s="23"/>
      <c r="GP295" s="23">
        <f>T295</f>
        <v>259</v>
      </c>
      <c r="GQ295" s="23">
        <f>T295</f>
        <v>259</v>
      </c>
      <c r="GR295" s="23"/>
      <c r="GS295" s="23">
        <f>T295</f>
        <v>259</v>
      </c>
      <c r="GT295" s="23"/>
      <c r="GU295" s="23"/>
      <c r="GV295" s="23"/>
      <c r="GW295" s="23"/>
      <c r="GX295" s="23"/>
      <c r="GY295" s="23"/>
      <c r="GZ295" s="23"/>
      <c r="HA295" s="23"/>
      <c r="HB295" s="23">
        <f>T295</f>
        <v>259</v>
      </c>
      <c r="HC295" s="23"/>
      <c r="HD295" s="23"/>
      <c r="HE295" s="23"/>
      <c r="HF295" s="23">
        <f>T295</f>
        <v>259</v>
      </c>
      <c r="HG295" s="23"/>
      <c r="HH295" s="23"/>
      <c r="HI295" s="23"/>
      <c r="HJ295" s="23"/>
      <c r="HK295" s="23"/>
      <c r="HL295" s="23">
        <f>T295</f>
        <v>259</v>
      </c>
      <c r="HM295" s="23"/>
      <c r="HN295" s="23">
        <f>T295</f>
        <v>259</v>
      </c>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row>
    <row r="296" spans="1:255" x14ac:dyDescent="0.2">
      <c r="A296" s="98"/>
      <c r="B296" s="113" t="s">
        <v>1263</v>
      </c>
      <c r="C296" s="113" t="s">
        <v>1308</v>
      </c>
      <c r="D296" s="33"/>
      <c r="E296" s="33"/>
      <c r="F296" s="33"/>
      <c r="G296" s="33"/>
      <c r="H296" s="33"/>
      <c r="I296" s="33"/>
      <c r="J296" s="33"/>
      <c r="K296" s="99"/>
    </row>
    <row r="297" spans="1:255" ht="13.5" thickBot="1" x14ac:dyDescent="0.25">
      <c r="A297" s="124"/>
      <c r="B297" s="125"/>
      <c r="C297" s="125" t="s">
        <v>1266</v>
      </c>
      <c r="D297" s="125"/>
      <c r="E297" s="125"/>
      <c r="F297" s="125"/>
      <c r="G297" s="125"/>
      <c r="H297" s="373">
        <f>SUM(DK280:DK296)</f>
        <v>810</v>
      </c>
      <c r="I297" s="374"/>
      <c r="J297" s="373">
        <f>SUM(DM280:DM296)</f>
        <v>6836</v>
      </c>
      <c r="K297" s="375"/>
      <c r="L297" s="112"/>
      <c r="M297" s="112"/>
      <c r="N297" s="112"/>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c r="IN297" s="23"/>
      <c r="IO297" s="23"/>
      <c r="IP297" s="23"/>
      <c r="IQ297" s="23"/>
      <c r="IR297" s="23"/>
      <c r="IS297" s="23"/>
      <c r="IT297" s="23"/>
      <c r="IU297" s="23"/>
    </row>
    <row r="298" spans="1:255" x14ac:dyDescent="0.2">
      <c r="A298" s="123"/>
      <c r="B298" s="122"/>
      <c r="C298" s="122" t="s">
        <v>1267</v>
      </c>
      <c r="D298" s="122"/>
      <c r="E298" s="122"/>
      <c r="F298" s="122"/>
      <c r="G298" s="122"/>
      <c r="H298" s="376">
        <f>R298</f>
        <v>882</v>
      </c>
      <c r="I298" s="377"/>
      <c r="J298" s="376" t="e">
        <f>S298</f>
        <v>#REF!</v>
      </c>
      <c r="K298" s="378"/>
      <c r="O298" s="23"/>
      <c r="P298" s="23"/>
      <c r="Q298" s="23"/>
      <c r="R298" s="23">
        <f>SUM(T280:T297)</f>
        <v>882</v>
      </c>
      <c r="S298" s="23" t="e">
        <f>SUM(U280:U297)</f>
        <v>#REF!</v>
      </c>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f>R298</f>
        <v>882</v>
      </c>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row>
    <row r="299" spans="1:255" x14ac:dyDescent="0.2">
      <c r="A299" s="77"/>
      <c r="B299" s="76"/>
      <c r="C299" s="76"/>
      <c r="D299" s="76"/>
      <c r="E299" s="76"/>
      <c r="F299" s="76"/>
      <c r="G299" s="76"/>
      <c r="H299" s="370"/>
      <c r="I299" s="371"/>
      <c r="J299" s="370"/>
      <c r="K299" s="372"/>
    </row>
    <row r="300" spans="1:255" ht="36" x14ac:dyDescent="0.2">
      <c r="A300" s="126">
        <v>16</v>
      </c>
      <c r="B300" s="133" t="s">
        <v>292</v>
      </c>
      <c r="C300" s="127" t="s">
        <v>314</v>
      </c>
      <c r="D300" s="128" t="s">
        <v>240</v>
      </c>
      <c r="E300" s="129">
        <v>0.14000000000000001</v>
      </c>
      <c r="F300" s="130">
        <f>Source!AK162</f>
        <v>668.26</v>
      </c>
      <c r="G300" s="134" t="s">
        <v>6</v>
      </c>
      <c r="H300" s="130"/>
      <c r="I300" s="131">
        <f>SUM(DQ300:DQ321)</f>
        <v>189</v>
      </c>
      <c r="J300" s="107" t="s">
        <v>292</v>
      </c>
      <c r="K300" s="132" t="e">
        <f>SUM(DS300:DS321)</f>
        <v>#REF!</v>
      </c>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row>
    <row r="301" spans="1:255" x14ac:dyDescent="0.2">
      <c r="A301" s="66"/>
      <c r="B301" s="67"/>
      <c r="C301" s="67" t="s">
        <v>1253</v>
      </c>
      <c r="D301" s="68"/>
      <c r="E301" s="69"/>
      <c r="F301" s="70">
        <v>436.79</v>
      </c>
      <c r="G301" s="71"/>
      <c r="H301" s="70">
        <f>Source!AF162</f>
        <v>436.79</v>
      </c>
      <c r="I301" s="72">
        <f>T301</f>
        <v>61</v>
      </c>
      <c r="J301" s="73">
        <v>25.6</v>
      </c>
      <c r="K301" s="74">
        <f>U301</f>
        <v>1565</v>
      </c>
      <c r="O301" s="23"/>
      <c r="P301" s="23"/>
      <c r="Q301" s="23"/>
      <c r="R301" s="23"/>
      <c r="S301" s="23"/>
      <c r="T301" s="23">
        <f>ROUND(Source!AF162*Source!AV162*Source!I162,0)</f>
        <v>61</v>
      </c>
      <c r="U301" s="23">
        <f>Source!S162</f>
        <v>1565</v>
      </c>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v>1</v>
      </c>
      <c r="CW301" s="23"/>
      <c r="CX301" s="23"/>
      <c r="CY301" s="23"/>
      <c r="CZ301" s="23"/>
      <c r="DA301" s="23"/>
      <c r="DB301" s="23"/>
      <c r="DC301" s="23"/>
      <c r="DD301" s="23"/>
      <c r="DE301" s="23"/>
      <c r="DF301" s="23"/>
      <c r="DG301" s="23">
        <f>Source!S162</f>
        <v>1565</v>
      </c>
      <c r="DH301" s="23">
        <v>1008</v>
      </c>
      <c r="DI301" s="23"/>
      <c r="DJ301" s="23"/>
      <c r="DK301" s="23"/>
      <c r="DL301" s="23"/>
      <c r="DM301" s="23"/>
      <c r="DN301" s="23"/>
      <c r="DO301" s="23"/>
      <c r="DP301" s="23"/>
      <c r="DQ301" s="23">
        <f>T301</f>
        <v>61</v>
      </c>
      <c r="DR301" s="23"/>
      <c r="DS301" s="23">
        <f>U301</f>
        <v>1565</v>
      </c>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f>T301</f>
        <v>61</v>
      </c>
      <c r="GK301" s="23">
        <f>T301</f>
        <v>61</v>
      </c>
      <c r="GL301" s="23"/>
      <c r="GM301" s="23"/>
      <c r="GN301" s="23"/>
      <c r="GO301" s="23"/>
      <c r="GP301" s="23"/>
      <c r="GQ301" s="23"/>
      <c r="GR301" s="23"/>
      <c r="GS301" s="23"/>
      <c r="GT301" s="23"/>
      <c r="GU301" s="23"/>
      <c r="GV301" s="23"/>
      <c r="GW301" s="23"/>
      <c r="GX301" s="23"/>
      <c r="GY301" s="23"/>
      <c r="GZ301" s="23"/>
      <c r="HA301" s="23"/>
      <c r="HB301" s="23">
        <f>T301</f>
        <v>61</v>
      </c>
      <c r="HC301" s="23"/>
      <c r="HD301" s="23"/>
      <c r="HE301" s="23"/>
      <c r="HF301" s="23">
        <f>T301</f>
        <v>61</v>
      </c>
      <c r="HG301" s="23"/>
      <c r="HH301" s="23"/>
      <c r="HI301" s="23"/>
      <c r="HJ301" s="23"/>
      <c r="HK301" s="23"/>
      <c r="HL301" s="23">
        <f>T301</f>
        <v>61</v>
      </c>
      <c r="HM301" s="23"/>
      <c r="HN301" s="23">
        <f>T301</f>
        <v>61</v>
      </c>
      <c r="HO301" s="23"/>
      <c r="HP301" s="23"/>
      <c r="HQ301" s="23"/>
      <c r="HR301" s="23"/>
      <c r="HS301" s="23"/>
      <c r="HT301" s="23"/>
      <c r="HU301" s="23"/>
      <c r="HV301" s="23"/>
      <c r="HW301" s="23"/>
      <c r="HX301" s="23">
        <f>T301</f>
        <v>61</v>
      </c>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row>
    <row r="302" spans="1:255" x14ac:dyDescent="0.2">
      <c r="A302" s="78"/>
      <c r="B302" s="79"/>
      <c r="C302" s="79" t="s">
        <v>1255</v>
      </c>
      <c r="D302" s="80"/>
      <c r="E302" s="81"/>
      <c r="F302" s="82">
        <v>149.27000000000001</v>
      </c>
      <c r="G302" s="83"/>
      <c r="H302" s="82">
        <f>Source!AD162</f>
        <v>149.27000000000001</v>
      </c>
      <c r="I302" s="84">
        <f>T302</f>
        <v>21</v>
      </c>
      <c r="J302" s="85">
        <v>9.3000000000000007</v>
      </c>
      <c r="K302" s="86">
        <f>U302</f>
        <v>194</v>
      </c>
      <c r="O302" s="23"/>
      <c r="P302" s="23"/>
      <c r="Q302" s="23"/>
      <c r="R302" s="23"/>
      <c r="S302" s="23"/>
      <c r="T302" s="23">
        <f>ROUND(Source!AD162*Source!AV162*Source!I162,0)</f>
        <v>21</v>
      </c>
      <c r="U302" s="23">
        <f>Source!Q162</f>
        <v>194</v>
      </c>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v>1</v>
      </c>
      <c r="CW302" s="23"/>
      <c r="CX302" s="23"/>
      <c r="CY302" s="23"/>
      <c r="CZ302" s="23"/>
      <c r="DA302" s="23"/>
      <c r="DB302" s="23"/>
      <c r="DC302" s="23"/>
      <c r="DD302" s="23"/>
      <c r="DE302" s="23"/>
      <c r="DF302" s="23"/>
      <c r="DG302" s="23"/>
      <c r="DH302" s="23"/>
      <c r="DI302" s="23"/>
      <c r="DJ302" s="23"/>
      <c r="DK302" s="23"/>
      <c r="DL302" s="23"/>
      <c r="DM302" s="23"/>
      <c r="DN302" s="23"/>
      <c r="DO302" s="23"/>
      <c r="DP302" s="23"/>
      <c r="DQ302" s="23">
        <f>T302</f>
        <v>21</v>
      </c>
      <c r="DR302" s="23"/>
      <c r="DS302" s="23">
        <f>U302</f>
        <v>194</v>
      </c>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f>T302</f>
        <v>21</v>
      </c>
      <c r="GK302" s="23"/>
      <c r="GL302" s="23">
        <f>T302</f>
        <v>21</v>
      </c>
      <c r="GM302" s="23"/>
      <c r="GN302" s="23"/>
      <c r="GO302" s="23"/>
      <c r="GP302" s="23"/>
      <c r="GQ302" s="23"/>
      <c r="GR302" s="23"/>
      <c r="GS302" s="23"/>
      <c r="GT302" s="23"/>
      <c r="GU302" s="23"/>
      <c r="GV302" s="23"/>
      <c r="GW302" s="23"/>
      <c r="GX302" s="23"/>
      <c r="GY302" s="23"/>
      <c r="GZ302" s="23"/>
      <c r="HA302" s="23"/>
      <c r="HB302" s="23">
        <f>T302</f>
        <v>21</v>
      </c>
      <c r="HC302" s="23"/>
      <c r="HD302" s="23"/>
      <c r="HE302" s="23"/>
      <c r="HF302" s="23">
        <f>T302</f>
        <v>21</v>
      </c>
      <c r="HG302" s="23"/>
      <c r="HH302" s="23"/>
      <c r="HI302" s="23"/>
      <c r="HJ302" s="23"/>
      <c r="HK302" s="23"/>
      <c r="HL302" s="23">
        <f>T302</f>
        <v>21</v>
      </c>
      <c r="HM302" s="23"/>
      <c r="HN302" s="23">
        <f>T302</f>
        <v>21</v>
      </c>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row>
    <row r="303" spans="1:255" x14ac:dyDescent="0.2">
      <c r="A303" s="78"/>
      <c r="B303" s="79"/>
      <c r="C303" s="79" t="s">
        <v>1256</v>
      </c>
      <c r="D303" s="80"/>
      <c r="E303" s="81"/>
      <c r="F303" s="82">
        <v>1.63</v>
      </c>
      <c r="G303" s="83"/>
      <c r="H303" s="82">
        <f>Source!AE162</f>
        <v>1.63</v>
      </c>
      <c r="I303" s="84">
        <f>GM303</f>
        <v>0</v>
      </c>
      <c r="J303" s="85">
        <v>19.8</v>
      </c>
      <c r="K303" s="86">
        <f>Source!R162</f>
        <v>5</v>
      </c>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f>ROUND(Source!AE162*Source!AV162*Source!I162,0)</f>
        <v>0</v>
      </c>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f>GM303</f>
        <v>0</v>
      </c>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row>
    <row r="304" spans="1:255" x14ac:dyDescent="0.2">
      <c r="A304" s="87"/>
      <c r="B304" s="88"/>
      <c r="C304" s="88" t="s">
        <v>1257</v>
      </c>
      <c r="D304" s="89"/>
      <c r="E304" s="90">
        <v>90</v>
      </c>
      <c r="F304" s="91" t="s">
        <v>1258</v>
      </c>
      <c r="G304" s="92"/>
      <c r="H304" s="93">
        <f>ROUND((Source!AF162*Source!AV162+Source!AE162*Source!AV162)*(Source!FX162)/100,2)</f>
        <v>394.58</v>
      </c>
      <c r="I304" s="94">
        <f>T304</f>
        <v>55</v>
      </c>
      <c r="J304" s="96">
        <v>0.86</v>
      </c>
      <c r="K304" s="95" t="e">
        <f>U304</f>
        <v>#REF!</v>
      </c>
      <c r="O304" s="23"/>
      <c r="P304" s="23"/>
      <c r="Q304" s="23"/>
      <c r="R304" s="23"/>
      <c r="S304" s="23"/>
      <c r="T304" s="23">
        <f>ROUND((ROUND(Source!AF162*Source!AV162*Source!I162,0)+ROUND(Source!AE162*Source!AV162*Source!I162,0))*(Source!DN162)/100,0)</f>
        <v>55</v>
      </c>
      <c r="U304" s="23" t="e">
        <f>Source!X162</f>
        <v>#REF!</v>
      </c>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v>1</v>
      </c>
      <c r="CW304" s="23"/>
      <c r="CX304" s="23"/>
      <c r="CY304" s="23"/>
      <c r="CZ304" s="23"/>
      <c r="DA304" s="23"/>
      <c r="DB304" s="23"/>
      <c r="DC304" s="23"/>
      <c r="DD304" s="23"/>
      <c r="DE304" s="23"/>
      <c r="DF304" s="23"/>
      <c r="DG304" s="23"/>
      <c r="DH304" s="23"/>
      <c r="DI304" s="23"/>
      <c r="DJ304" s="23"/>
      <c r="DK304" s="23"/>
      <c r="DL304" s="23"/>
      <c r="DM304" s="23"/>
      <c r="DN304" s="23"/>
      <c r="DO304" s="23"/>
      <c r="DP304" s="23"/>
      <c r="DQ304" s="23">
        <f>T304</f>
        <v>55</v>
      </c>
      <c r="DR304" s="23"/>
      <c r="DS304" s="23" t="e">
        <f>U304</f>
        <v>#REF!</v>
      </c>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f>T304</f>
        <v>55</v>
      </c>
      <c r="GZ304" s="23"/>
      <c r="HA304" s="23"/>
      <c r="HB304" s="23">
        <f>T304</f>
        <v>55</v>
      </c>
      <c r="HC304" s="23"/>
      <c r="HD304" s="23"/>
      <c r="HE304" s="23"/>
      <c r="HF304" s="23">
        <f>T304</f>
        <v>55</v>
      </c>
      <c r="HG304" s="23"/>
      <c r="HH304" s="23"/>
      <c r="HI304" s="23"/>
      <c r="HJ304" s="23"/>
      <c r="HK304" s="23"/>
      <c r="HL304" s="23">
        <f>T304</f>
        <v>55</v>
      </c>
      <c r="HM304" s="23"/>
      <c r="HN304" s="23">
        <f>T304</f>
        <v>55</v>
      </c>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c r="IN304" s="23"/>
      <c r="IO304" s="23"/>
      <c r="IP304" s="23"/>
      <c r="IQ304" s="23"/>
      <c r="IR304" s="23"/>
      <c r="IS304" s="23"/>
      <c r="IT304" s="23"/>
      <c r="IU304" s="23"/>
    </row>
    <row r="305" spans="1:255" x14ac:dyDescent="0.2">
      <c r="A305" s="87"/>
      <c r="B305" s="88"/>
      <c r="C305" s="88" t="s">
        <v>1259</v>
      </c>
      <c r="D305" s="89"/>
      <c r="E305" s="90">
        <v>85</v>
      </c>
      <c r="F305" s="91" t="s">
        <v>1258</v>
      </c>
      <c r="G305" s="92"/>
      <c r="H305" s="93">
        <f>ROUND((Source!AF162*Source!AV162+Source!AE162*Source!AV162)*(Source!FY162)/100,2)</f>
        <v>372.66</v>
      </c>
      <c r="I305" s="94">
        <f>T305</f>
        <v>52</v>
      </c>
      <c r="J305" s="96">
        <v>0.72</v>
      </c>
      <c r="K305" s="95" t="e">
        <f>U305</f>
        <v>#REF!</v>
      </c>
      <c r="O305" s="23"/>
      <c r="P305" s="23"/>
      <c r="Q305" s="23"/>
      <c r="R305" s="23"/>
      <c r="S305" s="23"/>
      <c r="T305" s="23">
        <f>ROUND((ROUND(Source!AF162*Source!AV162*Source!I162,0)+ROUND(Source!AE162*Source!AV162*Source!I162,0))*(Source!DO162)/100,0)</f>
        <v>52</v>
      </c>
      <c r="U305" s="23" t="e">
        <f>Source!Y162</f>
        <v>#REF!</v>
      </c>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v>1</v>
      </c>
      <c r="CW305" s="23"/>
      <c r="CX305" s="23"/>
      <c r="CY305" s="23"/>
      <c r="CZ305" s="23"/>
      <c r="DA305" s="23"/>
      <c r="DB305" s="23"/>
      <c r="DC305" s="23"/>
      <c r="DD305" s="23"/>
      <c r="DE305" s="23"/>
      <c r="DF305" s="23"/>
      <c r="DG305" s="23"/>
      <c r="DH305" s="23"/>
      <c r="DI305" s="23"/>
      <c r="DJ305" s="23"/>
      <c r="DK305" s="23"/>
      <c r="DL305" s="23"/>
      <c r="DM305" s="23"/>
      <c r="DN305" s="23"/>
      <c r="DO305" s="23"/>
      <c r="DP305" s="23"/>
      <c r="DQ305" s="23">
        <f>T305</f>
        <v>52</v>
      </c>
      <c r="DR305" s="23"/>
      <c r="DS305" s="23" t="e">
        <f>U305</f>
        <v>#REF!</v>
      </c>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f>T305</f>
        <v>52</v>
      </c>
      <c r="HA305" s="23"/>
      <c r="HB305" s="23">
        <f>T305</f>
        <v>52</v>
      </c>
      <c r="HC305" s="23"/>
      <c r="HD305" s="23"/>
      <c r="HE305" s="23"/>
      <c r="HF305" s="23">
        <f>T305</f>
        <v>52</v>
      </c>
      <c r="HG305" s="23"/>
      <c r="HH305" s="23"/>
      <c r="HI305" s="23"/>
      <c r="HJ305" s="23"/>
      <c r="HK305" s="23"/>
      <c r="HL305" s="23">
        <f>T305</f>
        <v>52</v>
      </c>
      <c r="HM305" s="23"/>
      <c r="HN305" s="23">
        <f>T305</f>
        <v>52</v>
      </c>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row>
    <row r="306" spans="1:255" x14ac:dyDescent="0.2">
      <c r="A306" s="78"/>
      <c r="B306" s="79"/>
      <c r="C306" s="79" t="s">
        <v>1260</v>
      </c>
      <c r="D306" s="80" t="s">
        <v>1261</v>
      </c>
      <c r="E306" s="81">
        <v>50.79</v>
      </c>
      <c r="F306" s="82"/>
      <c r="G306" s="83"/>
      <c r="H306" s="82" t="e">
        <f>ROUND(Source!AH162,2)</f>
        <v>#REF!</v>
      </c>
      <c r="I306" s="97" t="e">
        <f>Source!U162</f>
        <v>#REF!</v>
      </c>
      <c r="J306" s="85"/>
      <c r="K306" s="86"/>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row>
    <row r="307" spans="1:255" x14ac:dyDescent="0.2">
      <c r="A307" s="100" t="s">
        <v>315</v>
      </c>
      <c r="B307" s="109" t="s">
        <v>249</v>
      </c>
      <c r="C307" s="101" t="s">
        <v>250</v>
      </c>
      <c r="D307" s="102" t="s">
        <v>32</v>
      </c>
      <c r="E307" s="103">
        <f>Source!I164</f>
        <v>0.21</v>
      </c>
      <c r="F307" s="104">
        <v>6.22</v>
      </c>
      <c r="G307" s="105"/>
      <c r="H307" s="104">
        <f>Source!AC163</f>
        <v>6.22</v>
      </c>
      <c r="I307" s="106">
        <f>T307</f>
        <v>1</v>
      </c>
      <c r="J307" s="107" t="s">
        <v>1262</v>
      </c>
      <c r="K307" s="108">
        <f>U307</f>
        <v>10</v>
      </c>
      <c r="L307" s="23"/>
      <c r="M307" s="23"/>
      <c r="N307" s="23"/>
      <c r="O307" s="23"/>
      <c r="P307" s="23"/>
      <c r="Q307" s="23"/>
      <c r="R307" s="23"/>
      <c r="S307" s="23"/>
      <c r="T307" s="23">
        <f>ROUND(Source!AC163*Source!AW163*Source!I163,0)</f>
        <v>1</v>
      </c>
      <c r="U307" s="23">
        <f>Source!P164</f>
        <v>10</v>
      </c>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v>1</v>
      </c>
      <c r="CW307" s="23"/>
      <c r="CX307" s="23"/>
      <c r="CY307" s="23"/>
      <c r="CZ307" s="23"/>
      <c r="DA307" s="23"/>
      <c r="DB307" s="23"/>
      <c r="DC307" s="23"/>
      <c r="DD307" s="23"/>
      <c r="DE307" s="23"/>
      <c r="DF307" s="23"/>
      <c r="DG307" s="23"/>
      <c r="DH307" s="23"/>
      <c r="DI307" s="23"/>
      <c r="DJ307" s="23"/>
      <c r="DK307" s="23">
        <f>T307</f>
        <v>1</v>
      </c>
      <c r="DL307" s="23"/>
      <c r="DM307" s="23">
        <f>Source!P164</f>
        <v>10</v>
      </c>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f>T307</f>
        <v>1</v>
      </c>
      <c r="GK307" s="23"/>
      <c r="GL307" s="23"/>
      <c r="GM307" s="23"/>
      <c r="GN307" s="23">
        <f>T307</f>
        <v>1</v>
      </c>
      <c r="GO307" s="23"/>
      <c r="GP307" s="23">
        <f>T307</f>
        <v>1</v>
      </c>
      <c r="GQ307" s="23">
        <f>T307</f>
        <v>1</v>
      </c>
      <c r="GR307" s="23"/>
      <c r="GS307" s="23">
        <f>T307</f>
        <v>1</v>
      </c>
      <c r="GT307" s="23"/>
      <c r="GU307" s="23"/>
      <c r="GV307" s="23"/>
      <c r="GW307" s="23"/>
      <c r="GX307" s="23"/>
      <c r="GY307" s="23"/>
      <c r="GZ307" s="23"/>
      <c r="HA307" s="23"/>
      <c r="HB307" s="23">
        <f>T307</f>
        <v>1</v>
      </c>
      <c r="HC307" s="23"/>
      <c r="HD307" s="23"/>
      <c r="HE307" s="23"/>
      <c r="HF307" s="23">
        <f>T307</f>
        <v>1</v>
      </c>
      <c r="HG307" s="23"/>
      <c r="HH307" s="23"/>
      <c r="HI307" s="23"/>
      <c r="HJ307" s="23"/>
      <c r="HK307" s="23"/>
      <c r="HL307" s="23">
        <f>T307</f>
        <v>1</v>
      </c>
      <c r="HM307" s="23"/>
      <c r="HN307" s="23">
        <f>T307</f>
        <v>1</v>
      </c>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row>
    <row r="308" spans="1:255" x14ac:dyDescent="0.2">
      <c r="A308" s="64"/>
      <c r="B308" s="111" t="s">
        <v>1263</v>
      </c>
      <c r="C308" s="111" t="s">
        <v>1299</v>
      </c>
      <c r="D308" s="63"/>
      <c r="E308" s="63"/>
      <c r="F308" s="63"/>
      <c r="G308" s="63"/>
      <c r="H308" s="63"/>
      <c r="I308" s="63"/>
      <c r="J308" s="63"/>
      <c r="K308" s="65"/>
    </row>
    <row r="309" spans="1:255" x14ac:dyDescent="0.2">
      <c r="A309" s="100" t="s">
        <v>316</v>
      </c>
      <c r="B309" s="109" t="s">
        <v>89</v>
      </c>
      <c r="C309" s="101" t="s">
        <v>90</v>
      </c>
      <c r="D309" s="102" t="s">
        <v>63</v>
      </c>
      <c r="E309" s="103">
        <f>Source!I166</f>
        <v>1.9599999999999999E-4</v>
      </c>
      <c r="F309" s="104">
        <v>10380</v>
      </c>
      <c r="G309" s="105"/>
      <c r="H309" s="104">
        <f>Source!AC165</f>
        <v>10380</v>
      </c>
      <c r="I309" s="106">
        <f>T309</f>
        <v>2</v>
      </c>
      <c r="J309" s="107" t="s">
        <v>1262</v>
      </c>
      <c r="K309" s="108">
        <f>U309</f>
        <v>37</v>
      </c>
      <c r="L309" s="23"/>
      <c r="M309" s="23"/>
      <c r="N309" s="23"/>
      <c r="O309" s="23"/>
      <c r="P309" s="23"/>
      <c r="Q309" s="23"/>
      <c r="R309" s="23"/>
      <c r="S309" s="23"/>
      <c r="T309" s="23">
        <f>ROUND(Source!AC165*Source!AW165*Source!I165,0)</f>
        <v>2</v>
      </c>
      <c r="U309" s="23">
        <f>Source!P166</f>
        <v>37</v>
      </c>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v>1</v>
      </c>
      <c r="CW309" s="23"/>
      <c r="CX309" s="23"/>
      <c r="CY309" s="23"/>
      <c r="CZ309" s="23"/>
      <c r="DA309" s="23"/>
      <c r="DB309" s="23"/>
      <c r="DC309" s="23"/>
      <c r="DD309" s="23"/>
      <c r="DE309" s="23"/>
      <c r="DF309" s="23"/>
      <c r="DG309" s="23"/>
      <c r="DH309" s="23"/>
      <c r="DI309" s="23"/>
      <c r="DJ309" s="23"/>
      <c r="DK309" s="23">
        <f>T309</f>
        <v>2</v>
      </c>
      <c r="DL309" s="23"/>
      <c r="DM309" s="23">
        <f>Source!P166</f>
        <v>37</v>
      </c>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f>T309</f>
        <v>2</v>
      </c>
      <c r="GK309" s="23"/>
      <c r="GL309" s="23"/>
      <c r="GM309" s="23"/>
      <c r="GN309" s="23">
        <f>T309</f>
        <v>2</v>
      </c>
      <c r="GO309" s="23"/>
      <c r="GP309" s="23">
        <f>T309</f>
        <v>2</v>
      </c>
      <c r="GQ309" s="23">
        <f>T309</f>
        <v>2</v>
      </c>
      <c r="GR309" s="23"/>
      <c r="GS309" s="23">
        <f>T309</f>
        <v>2</v>
      </c>
      <c r="GT309" s="23"/>
      <c r="GU309" s="23"/>
      <c r="GV309" s="23"/>
      <c r="GW309" s="23"/>
      <c r="GX309" s="23"/>
      <c r="GY309" s="23"/>
      <c r="GZ309" s="23"/>
      <c r="HA309" s="23"/>
      <c r="HB309" s="23">
        <f>T309</f>
        <v>2</v>
      </c>
      <c r="HC309" s="23"/>
      <c r="HD309" s="23"/>
      <c r="HE309" s="23"/>
      <c r="HF309" s="23">
        <f>T309</f>
        <v>2</v>
      </c>
      <c r="HG309" s="23"/>
      <c r="HH309" s="23"/>
      <c r="HI309" s="23"/>
      <c r="HJ309" s="23"/>
      <c r="HK309" s="23"/>
      <c r="HL309" s="23">
        <f>T309</f>
        <v>2</v>
      </c>
      <c r="HM309" s="23"/>
      <c r="HN309" s="23">
        <f>T309</f>
        <v>2</v>
      </c>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row>
    <row r="310" spans="1:255" x14ac:dyDescent="0.2">
      <c r="A310" s="64"/>
      <c r="B310" s="111" t="s">
        <v>1263</v>
      </c>
      <c r="C310" s="111" t="s">
        <v>1275</v>
      </c>
      <c r="D310" s="63"/>
      <c r="E310" s="63"/>
      <c r="F310" s="63"/>
      <c r="G310" s="63"/>
      <c r="H310" s="63"/>
      <c r="I310" s="63"/>
      <c r="J310" s="63"/>
      <c r="K310" s="65"/>
    </row>
    <row r="311" spans="1:255" x14ac:dyDescent="0.2">
      <c r="A311" s="100" t="s">
        <v>317</v>
      </c>
      <c r="B311" s="109" t="s">
        <v>255</v>
      </c>
      <c r="C311" s="101" t="s">
        <v>256</v>
      </c>
      <c r="D311" s="102" t="s">
        <v>182</v>
      </c>
      <c r="E311" s="103">
        <f>Source!I168</f>
        <v>6.3E-2</v>
      </c>
      <c r="F311" s="104">
        <v>6.12</v>
      </c>
      <c r="G311" s="105"/>
      <c r="H311" s="104">
        <f>Source!AC167</f>
        <v>6.12</v>
      </c>
      <c r="I311" s="106">
        <f>T311</f>
        <v>0</v>
      </c>
      <c r="J311" s="107" t="s">
        <v>1262</v>
      </c>
      <c r="K311" s="108">
        <f>U311</f>
        <v>2</v>
      </c>
      <c r="L311" s="23"/>
      <c r="M311" s="23"/>
      <c r="N311" s="23"/>
      <c r="O311" s="23"/>
      <c r="P311" s="23"/>
      <c r="Q311" s="23"/>
      <c r="R311" s="23"/>
      <c r="S311" s="23"/>
      <c r="T311" s="23">
        <f>ROUND(Source!AC167*Source!AW167*Source!I167,0)</f>
        <v>0</v>
      </c>
      <c r="U311" s="23">
        <f>Source!P168</f>
        <v>2</v>
      </c>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v>1</v>
      </c>
      <c r="CW311" s="23"/>
      <c r="CX311" s="23"/>
      <c r="CY311" s="23"/>
      <c r="CZ311" s="23"/>
      <c r="DA311" s="23"/>
      <c r="DB311" s="23"/>
      <c r="DC311" s="23"/>
      <c r="DD311" s="23"/>
      <c r="DE311" s="23"/>
      <c r="DF311" s="23"/>
      <c r="DG311" s="23"/>
      <c r="DH311" s="23"/>
      <c r="DI311" s="23"/>
      <c r="DJ311" s="23"/>
      <c r="DK311" s="23">
        <f>T311</f>
        <v>0</v>
      </c>
      <c r="DL311" s="23"/>
      <c r="DM311" s="23">
        <f>Source!P168</f>
        <v>2</v>
      </c>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f>T311</f>
        <v>0</v>
      </c>
      <c r="GK311" s="23"/>
      <c r="GL311" s="23"/>
      <c r="GM311" s="23"/>
      <c r="GN311" s="23">
        <f>T311</f>
        <v>0</v>
      </c>
      <c r="GO311" s="23"/>
      <c r="GP311" s="23">
        <f>T311</f>
        <v>0</v>
      </c>
      <c r="GQ311" s="23">
        <f>T311</f>
        <v>0</v>
      </c>
      <c r="GR311" s="23"/>
      <c r="GS311" s="23">
        <f>T311</f>
        <v>0</v>
      </c>
      <c r="GT311" s="23"/>
      <c r="GU311" s="23"/>
      <c r="GV311" s="23"/>
      <c r="GW311" s="23"/>
      <c r="GX311" s="23"/>
      <c r="GY311" s="23"/>
      <c r="GZ311" s="23"/>
      <c r="HA311" s="23"/>
      <c r="HB311" s="23">
        <f>T311</f>
        <v>0</v>
      </c>
      <c r="HC311" s="23"/>
      <c r="HD311" s="23"/>
      <c r="HE311" s="23"/>
      <c r="HF311" s="23">
        <f>T311</f>
        <v>0</v>
      </c>
      <c r="HG311" s="23"/>
      <c r="HH311" s="23"/>
      <c r="HI311" s="23"/>
      <c r="HJ311" s="23"/>
      <c r="HK311" s="23"/>
      <c r="HL311" s="23">
        <f>T311</f>
        <v>0</v>
      </c>
      <c r="HM311" s="23"/>
      <c r="HN311" s="23">
        <f>T311</f>
        <v>0</v>
      </c>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row>
    <row r="312" spans="1:255" x14ac:dyDescent="0.2">
      <c r="A312" s="64"/>
      <c r="B312" s="111" t="s">
        <v>1263</v>
      </c>
      <c r="C312" s="111" t="s">
        <v>1300</v>
      </c>
      <c r="D312" s="63"/>
      <c r="E312" s="63"/>
      <c r="F312" s="63"/>
      <c r="G312" s="63"/>
      <c r="H312" s="63"/>
      <c r="I312" s="63"/>
      <c r="J312" s="63"/>
      <c r="K312" s="65"/>
    </row>
    <row r="313" spans="1:255" ht="24" x14ac:dyDescent="0.2">
      <c r="A313" s="100" t="s">
        <v>318</v>
      </c>
      <c r="B313" s="109" t="s">
        <v>319</v>
      </c>
      <c r="C313" s="101" t="s">
        <v>320</v>
      </c>
      <c r="D313" s="102" t="s">
        <v>43</v>
      </c>
      <c r="E313" s="103">
        <f>Source!I170</f>
        <v>10</v>
      </c>
      <c r="F313" s="104">
        <v>3.6</v>
      </c>
      <c r="G313" s="105"/>
      <c r="H313" s="104">
        <f>Source!AC169</f>
        <v>3.6</v>
      </c>
      <c r="I313" s="106">
        <f>T313</f>
        <v>36</v>
      </c>
      <c r="J313" s="107" t="s">
        <v>1262</v>
      </c>
      <c r="K313" s="108">
        <f>U313</f>
        <v>99</v>
      </c>
      <c r="L313" s="23"/>
      <c r="M313" s="23"/>
      <c r="N313" s="23"/>
      <c r="O313" s="23"/>
      <c r="P313" s="23"/>
      <c r="Q313" s="23"/>
      <c r="R313" s="23"/>
      <c r="S313" s="23"/>
      <c r="T313" s="23">
        <f>ROUND(Source!AC169*Source!AW169*Source!I169,0)</f>
        <v>36</v>
      </c>
      <c r="U313" s="23">
        <f>Source!P170</f>
        <v>99</v>
      </c>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v>1</v>
      </c>
      <c r="CW313" s="23"/>
      <c r="CX313" s="23"/>
      <c r="CY313" s="23"/>
      <c r="CZ313" s="23"/>
      <c r="DA313" s="23"/>
      <c r="DB313" s="23"/>
      <c r="DC313" s="23"/>
      <c r="DD313" s="23"/>
      <c r="DE313" s="23"/>
      <c r="DF313" s="23"/>
      <c r="DG313" s="23"/>
      <c r="DH313" s="23"/>
      <c r="DI313" s="23"/>
      <c r="DJ313" s="23"/>
      <c r="DK313" s="23">
        <f>T313</f>
        <v>36</v>
      </c>
      <c r="DL313" s="23"/>
      <c r="DM313" s="23">
        <f>Source!P170</f>
        <v>99</v>
      </c>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f>T313</f>
        <v>36</v>
      </c>
      <c r="GK313" s="23"/>
      <c r="GL313" s="23"/>
      <c r="GM313" s="23"/>
      <c r="GN313" s="23">
        <f>T313</f>
        <v>36</v>
      </c>
      <c r="GO313" s="23"/>
      <c r="GP313" s="23">
        <f>T313</f>
        <v>36</v>
      </c>
      <c r="GQ313" s="23">
        <f>T313</f>
        <v>36</v>
      </c>
      <c r="GR313" s="23"/>
      <c r="GS313" s="23">
        <f>T313</f>
        <v>36</v>
      </c>
      <c r="GT313" s="23"/>
      <c r="GU313" s="23"/>
      <c r="GV313" s="23"/>
      <c r="GW313" s="23"/>
      <c r="GX313" s="23"/>
      <c r="GY313" s="23"/>
      <c r="GZ313" s="23"/>
      <c r="HA313" s="23"/>
      <c r="HB313" s="23">
        <f>T313</f>
        <v>36</v>
      </c>
      <c r="HC313" s="23"/>
      <c r="HD313" s="23"/>
      <c r="HE313" s="23"/>
      <c r="HF313" s="23">
        <f>T313</f>
        <v>36</v>
      </c>
      <c r="HG313" s="23"/>
      <c r="HH313" s="23"/>
      <c r="HI313" s="23"/>
      <c r="HJ313" s="23"/>
      <c r="HK313" s="23"/>
      <c r="HL313" s="23">
        <f>T313</f>
        <v>36</v>
      </c>
      <c r="HM313" s="23"/>
      <c r="HN313" s="23">
        <f>T313</f>
        <v>36</v>
      </c>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row>
    <row r="314" spans="1:255" x14ac:dyDescent="0.2">
      <c r="A314" s="64"/>
      <c r="B314" s="111" t="s">
        <v>1263</v>
      </c>
      <c r="C314" s="111" t="s">
        <v>1309</v>
      </c>
      <c r="D314" s="63"/>
      <c r="E314" s="63"/>
      <c r="F314" s="63"/>
      <c r="G314" s="63"/>
      <c r="H314" s="63"/>
      <c r="I314" s="63"/>
      <c r="J314" s="63"/>
      <c r="K314" s="65"/>
    </row>
    <row r="315" spans="1:255" ht="24" x14ac:dyDescent="0.2">
      <c r="A315" s="100" t="s">
        <v>323</v>
      </c>
      <c r="B315" s="109" t="s">
        <v>282</v>
      </c>
      <c r="C315" s="101" t="s">
        <v>324</v>
      </c>
      <c r="D315" s="102" t="s">
        <v>63</v>
      </c>
      <c r="E315" s="103">
        <f>Source!I172</f>
        <v>2.2599999999999999E-3</v>
      </c>
      <c r="F315" s="104">
        <v>11818.63</v>
      </c>
      <c r="G315" s="105"/>
      <c r="H315" s="104">
        <f>Source!AC171</f>
        <v>11818.63</v>
      </c>
      <c r="I315" s="106">
        <f>T315</f>
        <v>27</v>
      </c>
      <c r="J315" s="107" t="s">
        <v>1262</v>
      </c>
      <c r="K315" s="108">
        <f>U315</f>
        <v>216</v>
      </c>
      <c r="L315" s="23"/>
      <c r="M315" s="23"/>
      <c r="N315" s="23"/>
      <c r="O315" s="23"/>
      <c r="P315" s="23"/>
      <c r="Q315" s="23"/>
      <c r="R315" s="23"/>
      <c r="S315" s="23"/>
      <c r="T315" s="23">
        <f>ROUND(Source!AC171*Source!AW171*Source!I171,0)</f>
        <v>27</v>
      </c>
      <c r="U315" s="23">
        <f>Source!P172</f>
        <v>216</v>
      </c>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v>1</v>
      </c>
      <c r="CW315" s="23"/>
      <c r="CX315" s="23"/>
      <c r="CY315" s="23"/>
      <c r="CZ315" s="23"/>
      <c r="DA315" s="23"/>
      <c r="DB315" s="23"/>
      <c r="DC315" s="23"/>
      <c r="DD315" s="23"/>
      <c r="DE315" s="23"/>
      <c r="DF315" s="23"/>
      <c r="DG315" s="23"/>
      <c r="DH315" s="23"/>
      <c r="DI315" s="23"/>
      <c r="DJ315" s="23"/>
      <c r="DK315" s="23">
        <f>T315</f>
        <v>27</v>
      </c>
      <c r="DL315" s="23"/>
      <c r="DM315" s="23">
        <f>Source!P172</f>
        <v>216</v>
      </c>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f>T315</f>
        <v>27</v>
      </c>
      <c r="GK315" s="23"/>
      <c r="GL315" s="23"/>
      <c r="GM315" s="23"/>
      <c r="GN315" s="23">
        <f>T315</f>
        <v>27</v>
      </c>
      <c r="GO315" s="23"/>
      <c r="GP315" s="23">
        <f>T315</f>
        <v>27</v>
      </c>
      <c r="GQ315" s="23">
        <f>T315</f>
        <v>27</v>
      </c>
      <c r="GR315" s="23"/>
      <c r="GS315" s="23">
        <f>T315</f>
        <v>27</v>
      </c>
      <c r="GT315" s="23"/>
      <c r="GU315" s="23"/>
      <c r="GV315" s="23"/>
      <c r="GW315" s="23"/>
      <c r="GX315" s="23"/>
      <c r="GY315" s="23"/>
      <c r="GZ315" s="23"/>
      <c r="HA315" s="23"/>
      <c r="HB315" s="23">
        <f>T315</f>
        <v>27</v>
      </c>
      <c r="HC315" s="23"/>
      <c r="HD315" s="23"/>
      <c r="HE315" s="23"/>
      <c r="HF315" s="23">
        <f>T315</f>
        <v>27</v>
      </c>
      <c r="HG315" s="23"/>
      <c r="HH315" s="23"/>
      <c r="HI315" s="23"/>
      <c r="HJ315" s="23"/>
      <c r="HK315" s="23"/>
      <c r="HL315" s="23">
        <f>T315</f>
        <v>27</v>
      </c>
      <c r="HM315" s="23"/>
      <c r="HN315" s="23">
        <f>T315</f>
        <v>27</v>
      </c>
      <c r="HO315" s="23"/>
      <c r="HP315" s="23"/>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row>
    <row r="316" spans="1:255" x14ac:dyDescent="0.2">
      <c r="A316" s="64"/>
      <c r="B316" s="111" t="s">
        <v>1263</v>
      </c>
      <c r="C316" s="111" t="s">
        <v>1305</v>
      </c>
      <c r="D316" s="63"/>
      <c r="E316" s="63"/>
      <c r="F316" s="63"/>
      <c r="G316" s="63"/>
      <c r="H316" s="63"/>
      <c r="I316" s="63"/>
      <c r="J316" s="63"/>
      <c r="K316" s="65"/>
    </row>
    <row r="317" spans="1:255" x14ac:dyDescent="0.2">
      <c r="A317" s="100" t="s">
        <v>325</v>
      </c>
      <c r="B317" s="109" t="s">
        <v>326</v>
      </c>
      <c r="C317" s="101" t="s">
        <v>327</v>
      </c>
      <c r="D317" s="102" t="s">
        <v>63</v>
      </c>
      <c r="E317" s="103">
        <f>Source!I174</f>
        <v>8.3330000000000001E-2</v>
      </c>
      <c r="F317" s="104">
        <v>15662.39</v>
      </c>
      <c r="G317" s="105"/>
      <c r="H317" s="104">
        <f>Source!AC173</f>
        <v>15662.39</v>
      </c>
      <c r="I317" s="106">
        <f>T317</f>
        <v>1305</v>
      </c>
      <c r="J317" s="107" t="s">
        <v>1262</v>
      </c>
      <c r="K317" s="108">
        <f>U317</f>
        <v>10925</v>
      </c>
      <c r="L317" s="23"/>
      <c r="M317" s="23"/>
      <c r="N317" s="23"/>
      <c r="O317" s="23"/>
      <c r="P317" s="23"/>
      <c r="Q317" s="23"/>
      <c r="R317" s="23"/>
      <c r="S317" s="23"/>
      <c r="T317" s="23">
        <f>ROUND(Source!AC173*Source!AW173*Source!I173,0)</f>
        <v>1305</v>
      </c>
      <c r="U317" s="23">
        <f>Source!P174</f>
        <v>10925</v>
      </c>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v>1</v>
      </c>
      <c r="CW317" s="23"/>
      <c r="CX317" s="23"/>
      <c r="CY317" s="23"/>
      <c r="CZ317" s="23"/>
      <c r="DA317" s="23"/>
      <c r="DB317" s="23"/>
      <c r="DC317" s="23"/>
      <c r="DD317" s="23"/>
      <c r="DE317" s="23"/>
      <c r="DF317" s="23"/>
      <c r="DG317" s="23"/>
      <c r="DH317" s="23"/>
      <c r="DI317" s="23"/>
      <c r="DJ317" s="23"/>
      <c r="DK317" s="23">
        <f>T317</f>
        <v>1305</v>
      </c>
      <c r="DL317" s="23"/>
      <c r="DM317" s="23">
        <f>Source!P174</f>
        <v>10925</v>
      </c>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f>T317</f>
        <v>1305</v>
      </c>
      <c r="GK317" s="23"/>
      <c r="GL317" s="23"/>
      <c r="GM317" s="23"/>
      <c r="GN317" s="23">
        <f>T317</f>
        <v>1305</v>
      </c>
      <c r="GO317" s="23"/>
      <c r="GP317" s="23">
        <f>T317</f>
        <v>1305</v>
      </c>
      <c r="GQ317" s="23">
        <f>T317</f>
        <v>1305</v>
      </c>
      <c r="GR317" s="23"/>
      <c r="GS317" s="23">
        <f>T317</f>
        <v>1305</v>
      </c>
      <c r="GT317" s="23"/>
      <c r="GU317" s="23"/>
      <c r="GV317" s="23"/>
      <c r="GW317" s="23"/>
      <c r="GX317" s="23"/>
      <c r="GY317" s="23"/>
      <c r="GZ317" s="23"/>
      <c r="HA317" s="23"/>
      <c r="HB317" s="23">
        <f>T317</f>
        <v>1305</v>
      </c>
      <c r="HC317" s="23"/>
      <c r="HD317" s="23"/>
      <c r="HE317" s="23"/>
      <c r="HF317" s="23">
        <f>T317</f>
        <v>1305</v>
      </c>
      <c r="HG317" s="23"/>
      <c r="HH317" s="23"/>
      <c r="HI317" s="23"/>
      <c r="HJ317" s="23"/>
      <c r="HK317" s="23"/>
      <c r="HL317" s="23">
        <f>T317</f>
        <v>1305</v>
      </c>
      <c r="HM317" s="23"/>
      <c r="HN317" s="23">
        <f>T317</f>
        <v>1305</v>
      </c>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row>
    <row r="318" spans="1:255" x14ac:dyDescent="0.2">
      <c r="A318" s="64"/>
      <c r="B318" s="111" t="s">
        <v>1263</v>
      </c>
      <c r="C318" s="111" t="s">
        <v>1310</v>
      </c>
      <c r="D318" s="63"/>
      <c r="E318" s="63"/>
      <c r="F318" s="63"/>
      <c r="G318" s="63"/>
      <c r="H318" s="63"/>
      <c r="I318" s="63"/>
      <c r="J318" s="63"/>
      <c r="K318" s="65"/>
    </row>
    <row r="319" spans="1:255" x14ac:dyDescent="0.2">
      <c r="A319" s="114" t="s">
        <v>330</v>
      </c>
      <c r="B319" s="115" t="s">
        <v>331</v>
      </c>
      <c r="C319" s="116" t="s">
        <v>332</v>
      </c>
      <c r="D319" s="117" t="s">
        <v>63</v>
      </c>
      <c r="E319" s="118">
        <f>Source!I176</f>
        <v>5.4480000000000001E-2</v>
      </c>
      <c r="F319" s="119">
        <v>16641.939999999999</v>
      </c>
      <c r="G319" s="71"/>
      <c r="H319" s="119">
        <f>Source!AC175</f>
        <v>16641.939999999999</v>
      </c>
      <c r="I319" s="120">
        <f>T319</f>
        <v>907</v>
      </c>
      <c r="J319" s="73" t="s">
        <v>1262</v>
      </c>
      <c r="K319" s="121">
        <f>U319</f>
        <v>7604</v>
      </c>
      <c r="L319" s="23"/>
      <c r="M319" s="23"/>
      <c r="N319" s="23"/>
      <c r="O319" s="23"/>
      <c r="P319" s="23"/>
      <c r="Q319" s="23"/>
      <c r="R319" s="23"/>
      <c r="S319" s="23"/>
      <c r="T319" s="23">
        <f>ROUND(Source!AC175*Source!AW175*Source!I175,0)</f>
        <v>907</v>
      </c>
      <c r="U319" s="23">
        <f>Source!P176</f>
        <v>7604</v>
      </c>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v>1</v>
      </c>
      <c r="CW319" s="23"/>
      <c r="CX319" s="23"/>
      <c r="CY319" s="23"/>
      <c r="CZ319" s="23"/>
      <c r="DA319" s="23"/>
      <c r="DB319" s="23"/>
      <c r="DC319" s="23"/>
      <c r="DD319" s="23"/>
      <c r="DE319" s="23"/>
      <c r="DF319" s="23"/>
      <c r="DG319" s="23"/>
      <c r="DH319" s="23"/>
      <c r="DI319" s="23"/>
      <c r="DJ319" s="23"/>
      <c r="DK319" s="23">
        <f>T319</f>
        <v>907</v>
      </c>
      <c r="DL319" s="23"/>
      <c r="DM319" s="23">
        <f>Source!P176</f>
        <v>7604</v>
      </c>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f>T319</f>
        <v>907</v>
      </c>
      <c r="GK319" s="23"/>
      <c r="GL319" s="23"/>
      <c r="GM319" s="23"/>
      <c r="GN319" s="23">
        <f>T319</f>
        <v>907</v>
      </c>
      <c r="GO319" s="23"/>
      <c r="GP319" s="23">
        <f>T319</f>
        <v>907</v>
      </c>
      <c r="GQ319" s="23">
        <f>T319</f>
        <v>907</v>
      </c>
      <c r="GR319" s="23"/>
      <c r="GS319" s="23">
        <f>T319</f>
        <v>907</v>
      </c>
      <c r="GT319" s="23"/>
      <c r="GU319" s="23"/>
      <c r="GV319" s="23"/>
      <c r="GW319" s="23"/>
      <c r="GX319" s="23"/>
      <c r="GY319" s="23"/>
      <c r="GZ319" s="23"/>
      <c r="HA319" s="23"/>
      <c r="HB319" s="23">
        <f>T319</f>
        <v>907</v>
      </c>
      <c r="HC319" s="23"/>
      <c r="HD319" s="23"/>
      <c r="HE319" s="23"/>
      <c r="HF319" s="23">
        <f>T319</f>
        <v>907</v>
      </c>
      <c r="HG319" s="23"/>
      <c r="HH319" s="23"/>
      <c r="HI319" s="23"/>
      <c r="HJ319" s="23"/>
      <c r="HK319" s="23"/>
      <c r="HL319" s="23">
        <f>T319</f>
        <v>907</v>
      </c>
      <c r="HM319" s="23"/>
      <c r="HN319" s="23">
        <f>T319</f>
        <v>907</v>
      </c>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row>
    <row r="320" spans="1:255" x14ac:dyDescent="0.2">
      <c r="A320" s="98"/>
      <c r="B320" s="113" t="s">
        <v>1263</v>
      </c>
      <c r="C320" s="113" t="s">
        <v>1311</v>
      </c>
      <c r="D320" s="33"/>
      <c r="E320" s="33"/>
      <c r="F320" s="33"/>
      <c r="G320" s="33"/>
      <c r="H320" s="33"/>
      <c r="I320" s="33"/>
      <c r="J320" s="33"/>
      <c r="K320" s="99"/>
    </row>
    <row r="321" spans="1:255" ht="13.5" thickBot="1" x14ac:dyDescent="0.25">
      <c r="A321" s="124"/>
      <c r="B321" s="125"/>
      <c r="C321" s="125" t="s">
        <v>1266</v>
      </c>
      <c r="D321" s="125"/>
      <c r="E321" s="125"/>
      <c r="F321" s="125"/>
      <c r="G321" s="125"/>
      <c r="H321" s="373">
        <f>SUM(DK300:DK320)</f>
        <v>2278</v>
      </c>
      <c r="I321" s="374"/>
      <c r="J321" s="373">
        <f>SUM(DM300:DM320)</f>
        <v>18893</v>
      </c>
      <c r="K321" s="375"/>
      <c r="L321" s="112"/>
      <c r="M321" s="112"/>
      <c r="N321" s="112"/>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row>
    <row r="322" spans="1:255" x14ac:dyDescent="0.2">
      <c r="A322" s="123"/>
      <c r="B322" s="122"/>
      <c r="C322" s="122" t="s">
        <v>1267</v>
      </c>
      <c r="D322" s="122"/>
      <c r="E322" s="122"/>
      <c r="F322" s="122"/>
      <c r="G322" s="122"/>
      <c r="H322" s="376">
        <f>R322</f>
        <v>2467</v>
      </c>
      <c r="I322" s="377"/>
      <c r="J322" s="376" t="e">
        <f>S322</f>
        <v>#REF!</v>
      </c>
      <c r="K322" s="378"/>
      <c r="O322" s="23"/>
      <c r="P322" s="23"/>
      <c r="Q322" s="23"/>
      <c r="R322" s="23">
        <f>SUM(T300:T321)</f>
        <v>2467</v>
      </c>
      <c r="S322" s="23" t="e">
        <f>SUM(U300:U321)</f>
        <v>#REF!</v>
      </c>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23"/>
      <c r="FC322" s="23"/>
      <c r="FD322" s="23"/>
      <c r="FE322" s="23"/>
      <c r="FF322" s="23"/>
      <c r="FG322" s="23"/>
      <c r="FH322" s="23"/>
      <c r="FI322" s="23"/>
      <c r="FJ322" s="23"/>
      <c r="FK322" s="23"/>
      <c r="FL322" s="23"/>
      <c r="FM322" s="23"/>
      <c r="FN322" s="23"/>
      <c r="FO322" s="23"/>
      <c r="FP322" s="23"/>
      <c r="FQ322" s="23"/>
      <c r="FR322" s="23"/>
      <c r="FS322" s="23"/>
      <c r="FT322" s="23"/>
      <c r="FU322" s="23"/>
      <c r="FV322" s="23"/>
      <c r="FW322" s="23"/>
      <c r="FX322" s="23"/>
      <c r="FY322" s="23"/>
      <c r="FZ322" s="23"/>
      <c r="GA322" s="23"/>
      <c r="GB322" s="23"/>
      <c r="GC322" s="23"/>
      <c r="GD322" s="23"/>
      <c r="GE322" s="23"/>
      <c r="GF322" s="23"/>
      <c r="GG322" s="23"/>
      <c r="GH322" s="23"/>
      <c r="GI322" s="23"/>
      <c r="GJ322" s="23"/>
      <c r="GK322" s="23"/>
      <c r="GL322" s="23"/>
      <c r="GM322" s="23"/>
      <c r="GN322" s="23"/>
      <c r="GO322" s="23"/>
      <c r="GP322" s="23"/>
      <c r="GQ322" s="23"/>
      <c r="GR322" s="23"/>
      <c r="GS322" s="23"/>
      <c r="GT322" s="23"/>
      <c r="GU322" s="23"/>
      <c r="GV322" s="23"/>
      <c r="GW322" s="23"/>
      <c r="GX322" s="23"/>
      <c r="GY322" s="23"/>
      <c r="GZ322" s="23"/>
      <c r="HA322" s="23">
        <f>R322</f>
        <v>2467</v>
      </c>
      <c r="HB322" s="23"/>
      <c r="HC322" s="23"/>
      <c r="HD322" s="23"/>
      <c r="HE322" s="23"/>
      <c r="HF322" s="23"/>
      <c r="HG322" s="23"/>
      <c r="HH322" s="23"/>
      <c r="HI322" s="23"/>
      <c r="HJ322" s="23"/>
      <c r="HK322" s="23"/>
      <c r="HL322" s="23"/>
      <c r="HM322" s="23"/>
      <c r="HN322" s="23"/>
      <c r="HO322" s="23"/>
      <c r="HP322" s="23"/>
      <c r="HQ322" s="23"/>
      <c r="HR322" s="23"/>
      <c r="HS322" s="23"/>
      <c r="HT322" s="23"/>
      <c r="HU322" s="23"/>
      <c r="HV322" s="23"/>
      <c r="HW322" s="23"/>
      <c r="HX322" s="23"/>
      <c r="HY322" s="23"/>
      <c r="HZ322" s="23"/>
      <c r="IA322" s="23"/>
      <c r="IB322" s="23"/>
      <c r="IC322" s="23"/>
      <c r="ID322" s="23"/>
      <c r="IE322" s="23"/>
      <c r="IF322" s="23"/>
      <c r="IG322" s="23"/>
      <c r="IH322" s="23"/>
      <c r="II322" s="23"/>
      <c r="IJ322" s="23"/>
      <c r="IK322" s="23"/>
      <c r="IL322" s="23"/>
      <c r="IM322" s="23"/>
      <c r="IN322" s="23"/>
      <c r="IO322" s="23"/>
      <c r="IP322" s="23"/>
      <c r="IQ322" s="23"/>
      <c r="IR322" s="23"/>
      <c r="IS322" s="23"/>
      <c r="IT322" s="23"/>
      <c r="IU322" s="23"/>
    </row>
    <row r="323" spans="1:255" x14ac:dyDescent="0.2">
      <c r="A323" s="77"/>
      <c r="B323" s="76"/>
      <c r="C323" s="76"/>
      <c r="D323" s="76"/>
      <c r="E323" s="76"/>
      <c r="F323" s="76"/>
      <c r="G323" s="76"/>
      <c r="H323" s="370"/>
      <c r="I323" s="371"/>
      <c r="J323" s="370"/>
      <c r="K323" s="372"/>
    </row>
    <row r="324" spans="1:255" ht="56.25" x14ac:dyDescent="0.2">
      <c r="A324" s="126">
        <v>17</v>
      </c>
      <c r="B324" s="133" t="s">
        <v>203</v>
      </c>
      <c r="C324" s="127" t="s">
        <v>204</v>
      </c>
      <c r="D324" s="128" t="s">
        <v>166</v>
      </c>
      <c r="E324" s="129">
        <v>9.1300000000000006E-2</v>
      </c>
      <c r="F324" s="130">
        <f>Source!AK178</f>
        <v>321.88</v>
      </c>
      <c r="G324" s="134" t="s">
        <v>6</v>
      </c>
      <c r="H324" s="130"/>
      <c r="I324" s="131">
        <f>SUM(DQ324:DQ336)</f>
        <v>16</v>
      </c>
      <c r="J324" s="107" t="s">
        <v>203</v>
      </c>
      <c r="K324" s="132" t="e">
        <f>SUM(DS324:DS336)</f>
        <v>#REF!</v>
      </c>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c r="FX324" s="23"/>
      <c r="FY324" s="23"/>
      <c r="FZ324" s="23"/>
      <c r="GA324" s="23"/>
      <c r="GB324" s="23"/>
      <c r="GC324" s="23"/>
      <c r="GD324" s="23"/>
      <c r="GE324" s="23"/>
      <c r="GF324" s="23"/>
      <c r="GG324" s="23"/>
      <c r="GH324" s="23"/>
      <c r="GI324" s="23"/>
      <c r="GJ324" s="23"/>
      <c r="GK324" s="23"/>
      <c r="GL324" s="23"/>
      <c r="GM324" s="23"/>
      <c r="GN324" s="23"/>
      <c r="GO324" s="23"/>
      <c r="GP324" s="23"/>
      <c r="GQ324" s="23"/>
      <c r="GR324" s="23"/>
      <c r="GS324" s="23"/>
      <c r="GT324" s="23"/>
      <c r="GU324" s="23"/>
      <c r="GV324" s="23"/>
      <c r="GW324" s="23"/>
      <c r="GX324" s="23"/>
      <c r="GY324" s="23"/>
      <c r="GZ324" s="23"/>
      <c r="HA324" s="23"/>
      <c r="HB324" s="23"/>
      <c r="HC324" s="23"/>
      <c r="HD324" s="23"/>
      <c r="HE324" s="23"/>
      <c r="HF324" s="23"/>
      <c r="HG324" s="23"/>
      <c r="HH324" s="23"/>
      <c r="HI324" s="23"/>
      <c r="HJ324" s="23"/>
      <c r="HK324" s="23"/>
      <c r="HL324" s="23"/>
      <c r="HM324" s="23"/>
      <c r="HN324" s="23"/>
      <c r="HO324" s="23"/>
      <c r="HP324" s="23"/>
      <c r="HQ324" s="23"/>
      <c r="HR324" s="23"/>
      <c r="HS324" s="23"/>
      <c r="HT324" s="23"/>
      <c r="HU324" s="23"/>
      <c r="HV324" s="23"/>
      <c r="HW324" s="23"/>
      <c r="HX324" s="23"/>
      <c r="HY324" s="23"/>
      <c r="HZ324" s="23"/>
      <c r="IA324" s="23"/>
      <c r="IB324" s="23"/>
      <c r="IC324" s="23"/>
      <c r="ID324" s="23"/>
      <c r="IE324" s="23"/>
      <c r="IF324" s="23"/>
      <c r="IG324" s="23"/>
      <c r="IH324" s="23"/>
      <c r="II324" s="23"/>
      <c r="IJ324" s="23"/>
      <c r="IK324" s="23"/>
      <c r="IL324" s="23"/>
      <c r="IM324" s="23"/>
      <c r="IN324" s="23"/>
      <c r="IO324" s="23"/>
      <c r="IP324" s="23"/>
      <c r="IQ324" s="23"/>
      <c r="IR324" s="23"/>
      <c r="IS324" s="23"/>
      <c r="IT324" s="23"/>
      <c r="IU324" s="23"/>
    </row>
    <row r="325" spans="1:255" x14ac:dyDescent="0.2">
      <c r="A325" s="66"/>
      <c r="B325" s="67"/>
      <c r="C325" s="67" t="s">
        <v>1253</v>
      </c>
      <c r="D325" s="68"/>
      <c r="E325" s="69"/>
      <c r="F325" s="70">
        <v>35.04</v>
      </c>
      <c r="G325" s="71" t="s">
        <v>1291</v>
      </c>
      <c r="H325" s="70">
        <f>Source!AF178</f>
        <v>70.08</v>
      </c>
      <c r="I325" s="72">
        <f>T325</f>
        <v>6</v>
      </c>
      <c r="J325" s="73">
        <v>26.95</v>
      </c>
      <c r="K325" s="74">
        <f>U325</f>
        <v>172</v>
      </c>
      <c r="O325" s="23"/>
      <c r="P325" s="23"/>
      <c r="Q325" s="23"/>
      <c r="R325" s="23"/>
      <c r="S325" s="23"/>
      <c r="T325" s="23">
        <f>ROUND(Source!AF178*Source!AV178*Source!I178,0)</f>
        <v>6</v>
      </c>
      <c r="U325" s="23">
        <f>Source!S178</f>
        <v>172</v>
      </c>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v>1</v>
      </c>
      <c r="CW325" s="23"/>
      <c r="CX325" s="23"/>
      <c r="CY325" s="23"/>
      <c r="CZ325" s="23"/>
      <c r="DA325" s="23"/>
      <c r="DB325" s="23"/>
      <c r="DC325" s="23"/>
      <c r="DD325" s="23"/>
      <c r="DE325" s="23"/>
      <c r="DF325" s="23"/>
      <c r="DG325" s="23">
        <f>Source!S178</f>
        <v>172</v>
      </c>
      <c r="DH325" s="23">
        <v>1009</v>
      </c>
      <c r="DI325" s="23"/>
      <c r="DJ325" s="23"/>
      <c r="DK325" s="23"/>
      <c r="DL325" s="23"/>
      <c r="DM325" s="23"/>
      <c r="DN325" s="23"/>
      <c r="DO325" s="23"/>
      <c r="DP325" s="23"/>
      <c r="DQ325" s="23">
        <f>T325</f>
        <v>6</v>
      </c>
      <c r="DR325" s="23"/>
      <c r="DS325" s="23">
        <f>U325</f>
        <v>172</v>
      </c>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f>T325</f>
        <v>6</v>
      </c>
      <c r="GK325" s="23">
        <f>T325</f>
        <v>6</v>
      </c>
      <c r="GL325" s="23"/>
      <c r="GM325" s="23"/>
      <c r="GN325" s="23"/>
      <c r="GO325" s="23"/>
      <c r="GP325" s="23"/>
      <c r="GQ325" s="23"/>
      <c r="GR325" s="23"/>
      <c r="GS325" s="23"/>
      <c r="GT325" s="23"/>
      <c r="GU325" s="23"/>
      <c r="GV325" s="23"/>
      <c r="GW325" s="23"/>
      <c r="GX325" s="23"/>
      <c r="GY325" s="23"/>
      <c r="GZ325" s="23"/>
      <c r="HA325" s="23"/>
      <c r="HB325" s="23">
        <f>T325</f>
        <v>6</v>
      </c>
      <c r="HC325" s="23"/>
      <c r="HD325" s="23"/>
      <c r="HE325" s="23"/>
      <c r="HF325" s="23">
        <f>T325</f>
        <v>6</v>
      </c>
      <c r="HG325" s="23"/>
      <c r="HH325" s="23"/>
      <c r="HI325" s="23"/>
      <c r="HJ325" s="23"/>
      <c r="HK325" s="23"/>
      <c r="HL325" s="23">
        <f>T325</f>
        <v>6</v>
      </c>
      <c r="HM325" s="23"/>
      <c r="HN325" s="23">
        <f>T325</f>
        <v>6</v>
      </c>
      <c r="HO325" s="23"/>
      <c r="HP325" s="23"/>
      <c r="HQ325" s="23"/>
      <c r="HR325" s="23"/>
      <c r="HS325" s="23"/>
      <c r="HT325" s="23"/>
      <c r="HU325" s="23"/>
      <c r="HV325" s="23"/>
      <c r="HW325" s="23"/>
      <c r="HX325" s="23">
        <f>T325</f>
        <v>6</v>
      </c>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row>
    <row r="326" spans="1:255" x14ac:dyDescent="0.2">
      <c r="A326" s="78"/>
      <c r="B326" s="79"/>
      <c r="C326" s="79" t="s">
        <v>1255</v>
      </c>
      <c r="D326" s="80"/>
      <c r="E326" s="81"/>
      <c r="F326" s="82">
        <v>6.27</v>
      </c>
      <c r="G326" s="83" t="s">
        <v>1291</v>
      </c>
      <c r="H326" s="82">
        <f>Source!AD178</f>
        <v>12.54</v>
      </c>
      <c r="I326" s="84">
        <f>T326</f>
        <v>1</v>
      </c>
      <c r="J326" s="85">
        <v>9.3000000000000007</v>
      </c>
      <c r="K326" s="86">
        <f>U326</f>
        <v>11</v>
      </c>
      <c r="O326" s="23"/>
      <c r="P326" s="23"/>
      <c r="Q326" s="23"/>
      <c r="R326" s="23"/>
      <c r="S326" s="23"/>
      <c r="T326" s="23">
        <f>ROUND(Source!AD178*Source!AV178*Source!I178,0)</f>
        <v>1</v>
      </c>
      <c r="U326" s="23">
        <f>Source!Q178</f>
        <v>11</v>
      </c>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v>1</v>
      </c>
      <c r="CW326" s="23"/>
      <c r="CX326" s="23"/>
      <c r="CY326" s="23"/>
      <c r="CZ326" s="23"/>
      <c r="DA326" s="23"/>
      <c r="DB326" s="23"/>
      <c r="DC326" s="23"/>
      <c r="DD326" s="23"/>
      <c r="DE326" s="23"/>
      <c r="DF326" s="23"/>
      <c r="DG326" s="23"/>
      <c r="DH326" s="23"/>
      <c r="DI326" s="23"/>
      <c r="DJ326" s="23"/>
      <c r="DK326" s="23"/>
      <c r="DL326" s="23"/>
      <c r="DM326" s="23"/>
      <c r="DN326" s="23"/>
      <c r="DO326" s="23"/>
      <c r="DP326" s="23"/>
      <c r="DQ326" s="23">
        <f>T326</f>
        <v>1</v>
      </c>
      <c r="DR326" s="23"/>
      <c r="DS326" s="23">
        <f>U326</f>
        <v>11</v>
      </c>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f>T326</f>
        <v>1</v>
      </c>
      <c r="GK326" s="23"/>
      <c r="GL326" s="23">
        <f>T326</f>
        <v>1</v>
      </c>
      <c r="GM326" s="23"/>
      <c r="GN326" s="23"/>
      <c r="GO326" s="23"/>
      <c r="GP326" s="23"/>
      <c r="GQ326" s="23"/>
      <c r="GR326" s="23"/>
      <c r="GS326" s="23"/>
      <c r="GT326" s="23"/>
      <c r="GU326" s="23"/>
      <c r="GV326" s="23"/>
      <c r="GW326" s="23"/>
      <c r="GX326" s="23"/>
      <c r="GY326" s="23"/>
      <c r="GZ326" s="23"/>
      <c r="HA326" s="23"/>
      <c r="HB326" s="23">
        <f>T326</f>
        <v>1</v>
      </c>
      <c r="HC326" s="23"/>
      <c r="HD326" s="23"/>
      <c r="HE326" s="23"/>
      <c r="HF326" s="23">
        <f>T326</f>
        <v>1</v>
      </c>
      <c r="HG326" s="23"/>
      <c r="HH326" s="23"/>
      <c r="HI326" s="23"/>
      <c r="HJ326" s="23"/>
      <c r="HK326" s="23"/>
      <c r="HL326" s="23">
        <f>T326</f>
        <v>1</v>
      </c>
      <c r="HM326" s="23"/>
      <c r="HN326" s="23">
        <f>T326</f>
        <v>1</v>
      </c>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row>
    <row r="327" spans="1:255" x14ac:dyDescent="0.2">
      <c r="A327" s="78"/>
      <c r="B327" s="79"/>
      <c r="C327" s="79" t="s">
        <v>1256</v>
      </c>
      <c r="D327" s="80"/>
      <c r="E327" s="81"/>
      <c r="F327" s="82">
        <v>0.1</v>
      </c>
      <c r="G327" s="83" t="s">
        <v>1291</v>
      </c>
      <c r="H327" s="82">
        <f>Source!AE178</f>
        <v>0.2</v>
      </c>
      <c r="I327" s="84">
        <f>GM327</f>
        <v>0</v>
      </c>
      <c r="J327" s="85">
        <v>19.8</v>
      </c>
      <c r="K327" s="86">
        <f>Source!R178</f>
        <v>0</v>
      </c>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c r="FX327" s="23"/>
      <c r="FY327" s="23"/>
      <c r="FZ327" s="23"/>
      <c r="GA327" s="23"/>
      <c r="GB327" s="23"/>
      <c r="GC327" s="23"/>
      <c r="GD327" s="23"/>
      <c r="GE327" s="23"/>
      <c r="GF327" s="23"/>
      <c r="GG327" s="23"/>
      <c r="GH327" s="23"/>
      <c r="GI327" s="23"/>
      <c r="GJ327" s="23"/>
      <c r="GK327" s="23"/>
      <c r="GL327" s="23"/>
      <c r="GM327" s="23">
        <f>ROUND(Source!AE178*Source!AV178*Source!I178,0)</f>
        <v>0</v>
      </c>
      <c r="GN327" s="23"/>
      <c r="GO327" s="23"/>
      <c r="GP327" s="23"/>
      <c r="GQ327" s="23"/>
      <c r="GR327" s="23"/>
      <c r="GS327" s="23"/>
      <c r="GT327" s="23"/>
      <c r="GU327" s="23"/>
      <c r="GV327" s="23"/>
      <c r="GW327" s="23"/>
      <c r="GX327" s="23"/>
      <c r="GY327" s="23"/>
      <c r="GZ327" s="23"/>
      <c r="HA327" s="23"/>
      <c r="HB327" s="23"/>
      <c r="HC327" s="23"/>
      <c r="HD327" s="23"/>
      <c r="HE327" s="23"/>
      <c r="HF327" s="23"/>
      <c r="HG327" s="23"/>
      <c r="HH327" s="23"/>
      <c r="HI327" s="23"/>
      <c r="HJ327" s="23"/>
      <c r="HK327" s="23"/>
      <c r="HL327" s="23"/>
      <c r="HM327" s="23"/>
      <c r="HN327" s="23"/>
      <c r="HO327" s="23"/>
      <c r="HP327" s="23"/>
      <c r="HQ327" s="23"/>
      <c r="HR327" s="23"/>
      <c r="HS327" s="23"/>
      <c r="HT327" s="23"/>
      <c r="HU327" s="23"/>
      <c r="HV327" s="23"/>
      <c r="HW327" s="23"/>
      <c r="HX327" s="23">
        <f>GM327</f>
        <v>0</v>
      </c>
      <c r="HY327" s="23"/>
      <c r="HZ327" s="23"/>
      <c r="IA327" s="23"/>
      <c r="IB327" s="23"/>
      <c r="IC327" s="23"/>
      <c r="ID327" s="23"/>
      <c r="IE327" s="23"/>
      <c r="IF327" s="23"/>
      <c r="IG327" s="23"/>
      <c r="IH327" s="23"/>
      <c r="II327" s="23"/>
      <c r="IJ327" s="23"/>
      <c r="IK327" s="23"/>
      <c r="IL327" s="23"/>
      <c r="IM327" s="23"/>
      <c r="IN327" s="23"/>
      <c r="IO327" s="23"/>
      <c r="IP327" s="23"/>
      <c r="IQ327" s="23"/>
      <c r="IR327" s="23"/>
      <c r="IS327" s="23"/>
      <c r="IT327" s="23"/>
      <c r="IU327" s="23"/>
    </row>
    <row r="328" spans="1:255" x14ac:dyDescent="0.2">
      <c r="A328" s="78"/>
      <c r="B328" s="79"/>
      <c r="C328" s="79" t="s">
        <v>1292</v>
      </c>
      <c r="D328" s="80"/>
      <c r="E328" s="81"/>
      <c r="F328" s="82">
        <v>280.57</v>
      </c>
      <c r="G328" s="83" t="s">
        <v>1291</v>
      </c>
      <c r="H328" s="82">
        <f>Source!AC178</f>
        <v>0.01</v>
      </c>
      <c r="I328" s="84">
        <f>T328</f>
        <v>0</v>
      </c>
      <c r="J328" s="85">
        <v>7.56</v>
      </c>
      <c r="K328" s="86">
        <f>U328</f>
        <v>0</v>
      </c>
      <c r="O328" s="23"/>
      <c r="P328" s="23"/>
      <c r="Q328" s="23"/>
      <c r="R328" s="23"/>
      <c r="S328" s="23"/>
      <c r="T328" s="23">
        <f>ROUND(Source!AC178*Source!AW178*Source!I178,0)</f>
        <v>0</v>
      </c>
      <c r="U328" s="23">
        <f>Source!P178</f>
        <v>0</v>
      </c>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v>1</v>
      </c>
      <c r="CW328" s="23"/>
      <c r="CX328" s="23"/>
      <c r="CY328" s="23"/>
      <c r="CZ328" s="23"/>
      <c r="DA328" s="23"/>
      <c r="DB328" s="23"/>
      <c r="DC328" s="23"/>
      <c r="DD328" s="23"/>
      <c r="DE328" s="23"/>
      <c r="DF328" s="23"/>
      <c r="DG328" s="23"/>
      <c r="DH328" s="23"/>
      <c r="DI328" s="23"/>
      <c r="DJ328" s="23"/>
      <c r="DK328" s="23">
        <f>T328</f>
        <v>0</v>
      </c>
      <c r="DL328" s="23"/>
      <c r="DM328" s="23">
        <f>U328</f>
        <v>0</v>
      </c>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f>T328</f>
        <v>0</v>
      </c>
      <c r="GK328" s="23"/>
      <c r="GL328" s="23"/>
      <c r="GM328" s="23"/>
      <c r="GN328" s="23">
        <f>T328</f>
        <v>0</v>
      </c>
      <c r="GO328" s="23"/>
      <c r="GP328" s="23">
        <f>T328</f>
        <v>0</v>
      </c>
      <c r="GQ328" s="23">
        <f>T328</f>
        <v>0</v>
      </c>
      <c r="GR328" s="23"/>
      <c r="GS328" s="23">
        <f>T328</f>
        <v>0</v>
      </c>
      <c r="GT328" s="23"/>
      <c r="GU328" s="23"/>
      <c r="GV328" s="23"/>
      <c r="GW328" s="23">
        <f>ROUND(Source!AG178*Source!I178,0)</f>
        <v>0</v>
      </c>
      <c r="GX328" s="23">
        <f>ROUND(Source!AJ178*Source!I178,0)</f>
        <v>0</v>
      </c>
      <c r="GY328" s="23"/>
      <c r="GZ328" s="23"/>
      <c r="HA328" s="23"/>
      <c r="HB328" s="23">
        <f>T328</f>
        <v>0</v>
      </c>
      <c r="HC328" s="23"/>
      <c r="HD328" s="23"/>
      <c r="HE328" s="23"/>
      <c r="HF328" s="23">
        <f>T328</f>
        <v>0</v>
      </c>
      <c r="HG328" s="23"/>
      <c r="HH328" s="23"/>
      <c r="HI328" s="23"/>
      <c r="HJ328" s="23"/>
      <c r="HK328" s="23"/>
      <c r="HL328" s="23">
        <f>T328</f>
        <v>0</v>
      </c>
      <c r="HM328" s="23"/>
      <c r="HN328" s="23">
        <f>T328</f>
        <v>0</v>
      </c>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row>
    <row r="329" spans="1:255" x14ac:dyDescent="0.2">
      <c r="A329" s="87"/>
      <c r="B329" s="88"/>
      <c r="C329" s="88" t="s">
        <v>1257</v>
      </c>
      <c r="D329" s="89"/>
      <c r="E329" s="90">
        <v>90</v>
      </c>
      <c r="F329" s="91" t="s">
        <v>1258</v>
      </c>
      <c r="G329" s="92"/>
      <c r="H329" s="93">
        <f>ROUND((Source!AF178*Source!AV178+Source!AE178*Source!AV178)*(Source!FX178)/100,2)</f>
        <v>63.25</v>
      </c>
      <c r="I329" s="94">
        <f>T329</f>
        <v>5</v>
      </c>
      <c r="J329" s="96">
        <v>0.86</v>
      </c>
      <c r="K329" s="95" t="e">
        <f>U329</f>
        <v>#REF!</v>
      </c>
      <c r="O329" s="23"/>
      <c r="P329" s="23"/>
      <c r="Q329" s="23"/>
      <c r="R329" s="23"/>
      <c r="S329" s="23"/>
      <c r="T329" s="23">
        <f>ROUND((ROUND(Source!AF178*Source!AV178*Source!I178,0)+ROUND(Source!AE178*Source!AV178*Source!I178,0))*(Source!DN178)/100,0)</f>
        <v>5</v>
      </c>
      <c r="U329" s="23" t="e">
        <f>Source!X178</f>
        <v>#REF!</v>
      </c>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v>1</v>
      </c>
      <c r="CW329" s="23"/>
      <c r="CX329" s="23"/>
      <c r="CY329" s="23"/>
      <c r="CZ329" s="23"/>
      <c r="DA329" s="23"/>
      <c r="DB329" s="23"/>
      <c r="DC329" s="23"/>
      <c r="DD329" s="23"/>
      <c r="DE329" s="23"/>
      <c r="DF329" s="23"/>
      <c r="DG329" s="23"/>
      <c r="DH329" s="23"/>
      <c r="DI329" s="23"/>
      <c r="DJ329" s="23"/>
      <c r="DK329" s="23"/>
      <c r="DL329" s="23"/>
      <c r="DM329" s="23"/>
      <c r="DN329" s="23"/>
      <c r="DO329" s="23"/>
      <c r="DP329" s="23"/>
      <c r="DQ329" s="23">
        <f>T329</f>
        <v>5</v>
      </c>
      <c r="DR329" s="23"/>
      <c r="DS329" s="23" t="e">
        <f>U329</f>
        <v>#REF!</v>
      </c>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f>T329</f>
        <v>5</v>
      </c>
      <c r="GZ329" s="23"/>
      <c r="HA329" s="23"/>
      <c r="HB329" s="23">
        <f>T329</f>
        <v>5</v>
      </c>
      <c r="HC329" s="23"/>
      <c r="HD329" s="23"/>
      <c r="HE329" s="23"/>
      <c r="HF329" s="23">
        <f>T329</f>
        <v>5</v>
      </c>
      <c r="HG329" s="23"/>
      <c r="HH329" s="23"/>
      <c r="HI329" s="23"/>
      <c r="HJ329" s="23"/>
      <c r="HK329" s="23"/>
      <c r="HL329" s="23">
        <f>T329</f>
        <v>5</v>
      </c>
      <c r="HM329" s="23"/>
      <c r="HN329" s="23">
        <f>T329</f>
        <v>5</v>
      </c>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row>
    <row r="330" spans="1:255" x14ac:dyDescent="0.2">
      <c r="A330" s="87"/>
      <c r="B330" s="88"/>
      <c r="C330" s="88" t="s">
        <v>1259</v>
      </c>
      <c r="D330" s="89"/>
      <c r="E330" s="90">
        <v>70</v>
      </c>
      <c r="F330" s="91" t="s">
        <v>1258</v>
      </c>
      <c r="G330" s="92"/>
      <c r="H330" s="93">
        <f>ROUND((Source!AF178*Source!AV178+Source!AE178*Source!AV178)*(Source!FY178)/100,2)</f>
        <v>49.2</v>
      </c>
      <c r="I330" s="94">
        <f>T330</f>
        <v>4</v>
      </c>
      <c r="J330" s="96">
        <v>0.6</v>
      </c>
      <c r="K330" s="95" t="e">
        <f>U330</f>
        <v>#REF!</v>
      </c>
      <c r="O330" s="23"/>
      <c r="P330" s="23"/>
      <c r="Q330" s="23"/>
      <c r="R330" s="23"/>
      <c r="S330" s="23"/>
      <c r="T330" s="23">
        <f>ROUND((ROUND(Source!AF178*Source!AV178*Source!I178,0)+ROUND(Source!AE178*Source!AV178*Source!I178,0))*(Source!DO178)/100,0)</f>
        <v>4</v>
      </c>
      <c r="U330" s="23" t="e">
        <f>Source!Y178</f>
        <v>#REF!</v>
      </c>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v>1</v>
      </c>
      <c r="CW330" s="23"/>
      <c r="CX330" s="23"/>
      <c r="CY330" s="23"/>
      <c r="CZ330" s="23"/>
      <c r="DA330" s="23"/>
      <c r="DB330" s="23"/>
      <c r="DC330" s="23"/>
      <c r="DD330" s="23"/>
      <c r="DE330" s="23"/>
      <c r="DF330" s="23"/>
      <c r="DG330" s="23"/>
      <c r="DH330" s="23"/>
      <c r="DI330" s="23"/>
      <c r="DJ330" s="23"/>
      <c r="DK330" s="23"/>
      <c r="DL330" s="23"/>
      <c r="DM330" s="23"/>
      <c r="DN330" s="23"/>
      <c r="DO330" s="23"/>
      <c r="DP330" s="23"/>
      <c r="DQ330" s="23">
        <f>T330</f>
        <v>4</v>
      </c>
      <c r="DR330" s="23"/>
      <c r="DS330" s="23" t="e">
        <f>U330</f>
        <v>#REF!</v>
      </c>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c r="GK330" s="23"/>
      <c r="GL330" s="23"/>
      <c r="GM330" s="23"/>
      <c r="GN330" s="23"/>
      <c r="GO330" s="23"/>
      <c r="GP330" s="23"/>
      <c r="GQ330" s="23"/>
      <c r="GR330" s="23"/>
      <c r="GS330" s="23"/>
      <c r="GT330" s="23"/>
      <c r="GU330" s="23"/>
      <c r="GV330" s="23"/>
      <c r="GW330" s="23"/>
      <c r="GX330" s="23"/>
      <c r="GY330" s="23"/>
      <c r="GZ330" s="23">
        <f>T330</f>
        <v>4</v>
      </c>
      <c r="HA330" s="23"/>
      <c r="HB330" s="23">
        <f>T330</f>
        <v>4</v>
      </c>
      <c r="HC330" s="23"/>
      <c r="HD330" s="23"/>
      <c r="HE330" s="23"/>
      <c r="HF330" s="23">
        <f>T330</f>
        <v>4</v>
      </c>
      <c r="HG330" s="23"/>
      <c r="HH330" s="23"/>
      <c r="HI330" s="23"/>
      <c r="HJ330" s="23"/>
      <c r="HK330" s="23"/>
      <c r="HL330" s="23">
        <f>T330</f>
        <v>4</v>
      </c>
      <c r="HM330" s="23"/>
      <c r="HN330" s="23">
        <f>T330</f>
        <v>4</v>
      </c>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row>
    <row r="331" spans="1:255" x14ac:dyDescent="0.2">
      <c r="A331" s="78"/>
      <c r="B331" s="79"/>
      <c r="C331" s="79" t="s">
        <v>1260</v>
      </c>
      <c r="D331" s="80" t="s">
        <v>1261</v>
      </c>
      <c r="E331" s="81">
        <v>3.83</v>
      </c>
      <c r="F331" s="82"/>
      <c r="G331" s="83" t="s">
        <v>1291</v>
      </c>
      <c r="H331" s="82" t="e">
        <f>ROUND(Source!AH178,2)</f>
        <v>#REF!</v>
      </c>
      <c r="I331" s="97" t="e">
        <f>Source!U178</f>
        <v>#REF!</v>
      </c>
      <c r="J331" s="85"/>
      <c r="K331" s="86"/>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row>
    <row r="332" spans="1:255" x14ac:dyDescent="0.2">
      <c r="A332" s="100" t="s">
        <v>336</v>
      </c>
      <c r="B332" s="109" t="s">
        <v>210</v>
      </c>
      <c r="C332" s="101" t="s">
        <v>211</v>
      </c>
      <c r="D332" s="102" t="s">
        <v>63</v>
      </c>
      <c r="E332" s="103">
        <f>Source!I180</f>
        <v>2.5599999999999999E-4</v>
      </c>
      <c r="F332" s="104">
        <v>6156.33</v>
      </c>
      <c r="G332" s="105"/>
      <c r="H332" s="104">
        <f>Source!AC179</f>
        <v>6156.33</v>
      </c>
      <c r="I332" s="106">
        <f>T332</f>
        <v>2</v>
      </c>
      <c r="J332" s="107" t="s">
        <v>1262</v>
      </c>
      <c r="K332" s="108">
        <f>U332</f>
        <v>26</v>
      </c>
      <c r="L332" s="23"/>
      <c r="M332" s="23"/>
      <c r="N332" s="23"/>
      <c r="O332" s="23"/>
      <c r="P332" s="23"/>
      <c r="Q332" s="23"/>
      <c r="R332" s="23"/>
      <c r="S332" s="23"/>
      <c r="T332" s="23">
        <f>ROUND(Source!AC179*Source!AW179*Source!I179,0)</f>
        <v>2</v>
      </c>
      <c r="U332" s="23">
        <f>Source!P180</f>
        <v>26</v>
      </c>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v>1</v>
      </c>
      <c r="CW332" s="23"/>
      <c r="CX332" s="23"/>
      <c r="CY332" s="23"/>
      <c r="CZ332" s="23"/>
      <c r="DA332" s="23"/>
      <c r="DB332" s="23"/>
      <c r="DC332" s="23"/>
      <c r="DD332" s="23"/>
      <c r="DE332" s="23"/>
      <c r="DF332" s="23"/>
      <c r="DG332" s="23"/>
      <c r="DH332" s="23"/>
      <c r="DI332" s="23"/>
      <c r="DJ332" s="23"/>
      <c r="DK332" s="23">
        <f>T332</f>
        <v>2</v>
      </c>
      <c r="DL332" s="23"/>
      <c r="DM332" s="23">
        <f>Source!P180</f>
        <v>26</v>
      </c>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f>T332</f>
        <v>2</v>
      </c>
      <c r="GK332" s="23"/>
      <c r="GL332" s="23"/>
      <c r="GM332" s="23"/>
      <c r="GN332" s="23">
        <f>T332</f>
        <v>2</v>
      </c>
      <c r="GO332" s="23"/>
      <c r="GP332" s="23">
        <f>T332</f>
        <v>2</v>
      </c>
      <c r="GQ332" s="23">
        <f>T332</f>
        <v>2</v>
      </c>
      <c r="GR332" s="23"/>
      <c r="GS332" s="23">
        <f>T332</f>
        <v>2</v>
      </c>
      <c r="GT332" s="23"/>
      <c r="GU332" s="23"/>
      <c r="GV332" s="23"/>
      <c r="GW332" s="23"/>
      <c r="GX332" s="23"/>
      <c r="GY332" s="23"/>
      <c r="GZ332" s="23"/>
      <c r="HA332" s="23"/>
      <c r="HB332" s="23">
        <f>T332</f>
        <v>2</v>
      </c>
      <c r="HC332" s="23"/>
      <c r="HD332" s="23"/>
      <c r="HE332" s="23"/>
      <c r="HF332" s="23">
        <f>T332</f>
        <v>2</v>
      </c>
      <c r="HG332" s="23"/>
      <c r="HH332" s="23"/>
      <c r="HI332" s="23"/>
      <c r="HJ332" s="23"/>
      <c r="HK332" s="23"/>
      <c r="HL332" s="23">
        <f>T332</f>
        <v>2</v>
      </c>
      <c r="HM332" s="23"/>
      <c r="HN332" s="23">
        <f>T332</f>
        <v>2</v>
      </c>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row>
    <row r="333" spans="1:255" x14ac:dyDescent="0.2">
      <c r="A333" s="64"/>
      <c r="B333" s="111" t="s">
        <v>1263</v>
      </c>
      <c r="C333" s="111" t="s">
        <v>1293</v>
      </c>
      <c r="D333" s="63"/>
      <c r="E333" s="63"/>
      <c r="F333" s="63"/>
      <c r="G333" s="63"/>
      <c r="H333" s="63"/>
      <c r="I333" s="63"/>
      <c r="J333" s="63"/>
      <c r="K333" s="65"/>
    </row>
    <row r="334" spans="1:255" x14ac:dyDescent="0.2">
      <c r="A334" s="114" t="s">
        <v>337</v>
      </c>
      <c r="B334" s="115" t="s">
        <v>176</v>
      </c>
      <c r="C334" s="116" t="s">
        <v>177</v>
      </c>
      <c r="D334" s="117" t="s">
        <v>63</v>
      </c>
      <c r="E334" s="118">
        <f>Source!I182</f>
        <v>3.4689999999999999E-3</v>
      </c>
      <c r="F334" s="119">
        <v>14313</v>
      </c>
      <c r="G334" s="71"/>
      <c r="H334" s="119">
        <f>Source!AC181</f>
        <v>14313</v>
      </c>
      <c r="I334" s="120">
        <f>T334</f>
        <v>50</v>
      </c>
      <c r="J334" s="73" t="s">
        <v>1262</v>
      </c>
      <c r="K334" s="121">
        <f>U334</f>
        <v>456</v>
      </c>
      <c r="L334" s="23"/>
      <c r="M334" s="23"/>
      <c r="N334" s="23"/>
      <c r="O334" s="23"/>
      <c r="P334" s="23"/>
      <c r="Q334" s="23"/>
      <c r="R334" s="23"/>
      <c r="S334" s="23"/>
      <c r="T334" s="23">
        <f>ROUND(Source!AC181*Source!AW181*Source!I181,0)</f>
        <v>50</v>
      </c>
      <c r="U334" s="23">
        <f>Source!P182</f>
        <v>456</v>
      </c>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v>1</v>
      </c>
      <c r="CW334" s="23"/>
      <c r="CX334" s="23"/>
      <c r="CY334" s="23"/>
      <c r="CZ334" s="23"/>
      <c r="DA334" s="23"/>
      <c r="DB334" s="23"/>
      <c r="DC334" s="23"/>
      <c r="DD334" s="23"/>
      <c r="DE334" s="23"/>
      <c r="DF334" s="23"/>
      <c r="DG334" s="23"/>
      <c r="DH334" s="23"/>
      <c r="DI334" s="23"/>
      <c r="DJ334" s="23"/>
      <c r="DK334" s="23">
        <f>T334</f>
        <v>50</v>
      </c>
      <c r="DL334" s="23"/>
      <c r="DM334" s="23">
        <f>Source!P182</f>
        <v>456</v>
      </c>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f>T334</f>
        <v>50</v>
      </c>
      <c r="GK334" s="23"/>
      <c r="GL334" s="23"/>
      <c r="GM334" s="23"/>
      <c r="GN334" s="23">
        <f>T334</f>
        <v>50</v>
      </c>
      <c r="GO334" s="23"/>
      <c r="GP334" s="23">
        <f>T334</f>
        <v>50</v>
      </c>
      <c r="GQ334" s="23">
        <f>T334</f>
        <v>50</v>
      </c>
      <c r="GR334" s="23"/>
      <c r="GS334" s="23">
        <f>T334</f>
        <v>50</v>
      </c>
      <c r="GT334" s="23"/>
      <c r="GU334" s="23"/>
      <c r="GV334" s="23"/>
      <c r="GW334" s="23"/>
      <c r="GX334" s="23"/>
      <c r="GY334" s="23"/>
      <c r="GZ334" s="23"/>
      <c r="HA334" s="23"/>
      <c r="HB334" s="23">
        <f>T334</f>
        <v>50</v>
      </c>
      <c r="HC334" s="23"/>
      <c r="HD334" s="23"/>
      <c r="HE334" s="23"/>
      <c r="HF334" s="23">
        <f>T334</f>
        <v>50</v>
      </c>
      <c r="HG334" s="23"/>
      <c r="HH334" s="23"/>
      <c r="HI334" s="23"/>
      <c r="HJ334" s="23"/>
      <c r="HK334" s="23"/>
      <c r="HL334" s="23">
        <f>T334</f>
        <v>50</v>
      </c>
      <c r="HM334" s="23"/>
      <c r="HN334" s="23">
        <f>T334</f>
        <v>50</v>
      </c>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row>
    <row r="335" spans="1:255" x14ac:dyDescent="0.2">
      <c r="A335" s="98"/>
      <c r="B335" s="113" t="s">
        <v>1263</v>
      </c>
      <c r="C335" s="113" t="s">
        <v>1287</v>
      </c>
      <c r="D335" s="33"/>
      <c r="E335" s="33"/>
      <c r="F335" s="33"/>
      <c r="G335" s="33"/>
      <c r="H335" s="33"/>
      <c r="I335" s="33"/>
      <c r="J335" s="33"/>
      <c r="K335" s="99"/>
    </row>
    <row r="336" spans="1:255" ht="13.5" thickBot="1" x14ac:dyDescent="0.25">
      <c r="A336" s="124"/>
      <c r="B336" s="125"/>
      <c r="C336" s="125" t="s">
        <v>1266</v>
      </c>
      <c r="D336" s="125"/>
      <c r="E336" s="125"/>
      <c r="F336" s="125"/>
      <c r="G336" s="125"/>
      <c r="H336" s="373">
        <f>SUM(DK324:DK335)</f>
        <v>52</v>
      </c>
      <c r="I336" s="374"/>
      <c r="J336" s="373">
        <f>SUM(DM324:DM335)</f>
        <v>482</v>
      </c>
      <c r="K336" s="375"/>
      <c r="L336" s="112"/>
      <c r="M336" s="112"/>
      <c r="N336" s="112"/>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row>
    <row r="337" spans="1:255" x14ac:dyDescent="0.2">
      <c r="A337" s="123"/>
      <c r="B337" s="122"/>
      <c r="C337" s="122" t="s">
        <v>1267</v>
      </c>
      <c r="D337" s="122"/>
      <c r="E337" s="122"/>
      <c r="F337" s="122"/>
      <c r="G337" s="122"/>
      <c r="H337" s="376">
        <f>R337</f>
        <v>68</v>
      </c>
      <c r="I337" s="377"/>
      <c r="J337" s="376" t="e">
        <f>S337</f>
        <v>#REF!</v>
      </c>
      <c r="K337" s="378"/>
      <c r="O337" s="23"/>
      <c r="P337" s="23"/>
      <c r="Q337" s="23"/>
      <c r="R337" s="23">
        <f>SUM(T324:T336)</f>
        <v>68</v>
      </c>
      <c r="S337" s="23" t="e">
        <f>SUM(U324:U336)</f>
        <v>#REF!</v>
      </c>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f>R337</f>
        <v>68</v>
      </c>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row>
    <row r="338" spans="1:255" x14ac:dyDescent="0.2">
      <c r="A338" s="77"/>
      <c r="B338" s="76"/>
      <c r="C338" s="76"/>
      <c r="D338" s="76"/>
      <c r="E338" s="76"/>
      <c r="F338" s="76"/>
      <c r="G338" s="76"/>
      <c r="H338" s="370"/>
      <c r="I338" s="371"/>
      <c r="J338" s="370"/>
      <c r="K338" s="372"/>
    </row>
    <row r="339" spans="1:255" ht="56.25" x14ac:dyDescent="0.2">
      <c r="A339" s="126">
        <v>18</v>
      </c>
      <c r="B339" s="133" t="s">
        <v>339</v>
      </c>
      <c r="C339" s="127" t="s">
        <v>340</v>
      </c>
      <c r="D339" s="128" t="s">
        <v>166</v>
      </c>
      <c r="E339" s="129">
        <v>0.31</v>
      </c>
      <c r="F339" s="130">
        <f>Source!AK184</f>
        <v>24266.11</v>
      </c>
      <c r="G339" s="134" t="s">
        <v>6</v>
      </c>
      <c r="H339" s="130"/>
      <c r="I339" s="131">
        <f>SUM(DQ339:DQ348)</f>
        <v>2603</v>
      </c>
      <c r="J339" s="107" t="s">
        <v>339</v>
      </c>
      <c r="K339" s="132" t="e">
        <f>SUM(DS339:DS348)</f>
        <v>#REF!</v>
      </c>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row>
    <row r="340" spans="1:255" x14ac:dyDescent="0.2">
      <c r="A340" s="66"/>
      <c r="B340" s="67"/>
      <c r="C340" s="67" t="s">
        <v>1253</v>
      </c>
      <c r="D340" s="68"/>
      <c r="E340" s="69"/>
      <c r="F340" s="70">
        <v>971.73</v>
      </c>
      <c r="G340" s="71" t="s">
        <v>1312</v>
      </c>
      <c r="H340" s="70">
        <f>Source!AF184</f>
        <v>2915.19</v>
      </c>
      <c r="I340" s="72">
        <f>T340</f>
        <v>904</v>
      </c>
      <c r="J340" s="73">
        <v>26.95</v>
      </c>
      <c r="K340" s="74">
        <f>U340</f>
        <v>24355</v>
      </c>
      <c r="O340" s="23"/>
      <c r="P340" s="23"/>
      <c r="Q340" s="23"/>
      <c r="R340" s="23"/>
      <c r="S340" s="23"/>
      <c r="T340" s="23">
        <f>ROUND(Source!AF184*Source!AV184*Source!I184,0)</f>
        <v>904</v>
      </c>
      <c r="U340" s="23">
        <f>Source!S184</f>
        <v>24355</v>
      </c>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v>1</v>
      </c>
      <c r="CW340" s="23"/>
      <c r="CX340" s="23"/>
      <c r="CY340" s="23"/>
      <c r="CZ340" s="23"/>
      <c r="DA340" s="23"/>
      <c r="DB340" s="23"/>
      <c r="DC340" s="23"/>
      <c r="DD340" s="23"/>
      <c r="DE340" s="23"/>
      <c r="DF340" s="23"/>
      <c r="DG340" s="23">
        <f>Source!S184</f>
        <v>24355</v>
      </c>
      <c r="DH340" s="23">
        <v>1009</v>
      </c>
      <c r="DI340" s="23"/>
      <c r="DJ340" s="23"/>
      <c r="DK340" s="23"/>
      <c r="DL340" s="23"/>
      <c r="DM340" s="23"/>
      <c r="DN340" s="23"/>
      <c r="DO340" s="23"/>
      <c r="DP340" s="23"/>
      <c r="DQ340" s="23">
        <f>T340</f>
        <v>904</v>
      </c>
      <c r="DR340" s="23"/>
      <c r="DS340" s="23">
        <f>U340</f>
        <v>24355</v>
      </c>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c r="FX340" s="23"/>
      <c r="FY340" s="23"/>
      <c r="FZ340" s="23"/>
      <c r="GA340" s="23"/>
      <c r="GB340" s="23"/>
      <c r="GC340" s="23"/>
      <c r="GD340" s="23"/>
      <c r="GE340" s="23"/>
      <c r="GF340" s="23"/>
      <c r="GG340" s="23"/>
      <c r="GH340" s="23"/>
      <c r="GI340" s="23"/>
      <c r="GJ340" s="23">
        <f>T340</f>
        <v>904</v>
      </c>
      <c r="GK340" s="23">
        <f>T340</f>
        <v>904</v>
      </c>
      <c r="GL340" s="23"/>
      <c r="GM340" s="23"/>
      <c r="GN340" s="23"/>
      <c r="GO340" s="23"/>
      <c r="GP340" s="23"/>
      <c r="GQ340" s="23"/>
      <c r="GR340" s="23"/>
      <c r="GS340" s="23"/>
      <c r="GT340" s="23"/>
      <c r="GU340" s="23"/>
      <c r="GV340" s="23"/>
      <c r="GW340" s="23"/>
      <c r="GX340" s="23"/>
      <c r="GY340" s="23"/>
      <c r="GZ340" s="23"/>
      <c r="HA340" s="23"/>
      <c r="HB340" s="23">
        <f>T340</f>
        <v>904</v>
      </c>
      <c r="HC340" s="23"/>
      <c r="HD340" s="23"/>
      <c r="HE340" s="23"/>
      <c r="HF340" s="23">
        <f>T340</f>
        <v>904</v>
      </c>
      <c r="HG340" s="23"/>
      <c r="HH340" s="23"/>
      <c r="HI340" s="23"/>
      <c r="HJ340" s="23"/>
      <c r="HK340" s="23"/>
      <c r="HL340" s="23">
        <f>T340</f>
        <v>904</v>
      </c>
      <c r="HM340" s="23"/>
      <c r="HN340" s="23">
        <f>T340</f>
        <v>904</v>
      </c>
      <c r="HO340" s="23"/>
      <c r="HP340" s="23"/>
      <c r="HQ340" s="23"/>
      <c r="HR340" s="23"/>
      <c r="HS340" s="23"/>
      <c r="HT340" s="23"/>
      <c r="HU340" s="23"/>
      <c r="HV340" s="23"/>
      <c r="HW340" s="23"/>
      <c r="HX340" s="23">
        <f>T340</f>
        <v>904</v>
      </c>
      <c r="HY340" s="23"/>
      <c r="HZ340" s="23"/>
      <c r="IA340" s="23"/>
      <c r="IB340" s="23"/>
      <c r="IC340" s="23"/>
      <c r="ID340" s="23"/>
      <c r="IE340" s="23"/>
      <c r="IF340" s="23"/>
      <c r="IG340" s="23"/>
      <c r="IH340" s="23"/>
      <c r="II340" s="23"/>
      <c r="IJ340" s="23"/>
      <c r="IK340" s="23"/>
      <c r="IL340" s="23"/>
      <c r="IM340" s="23"/>
      <c r="IN340" s="23"/>
      <c r="IO340" s="23"/>
      <c r="IP340" s="23"/>
      <c r="IQ340" s="23"/>
      <c r="IR340" s="23"/>
      <c r="IS340" s="23"/>
      <c r="IT340" s="23"/>
      <c r="IU340" s="23"/>
    </row>
    <row r="341" spans="1:255" x14ac:dyDescent="0.2">
      <c r="A341" s="78"/>
      <c r="B341" s="79"/>
      <c r="C341" s="79" t="s">
        <v>1255</v>
      </c>
      <c r="D341" s="80"/>
      <c r="E341" s="81"/>
      <c r="F341" s="82">
        <v>256.18</v>
      </c>
      <c r="G341" s="83" t="s">
        <v>1312</v>
      </c>
      <c r="H341" s="82">
        <f>Source!AD184</f>
        <v>768.54</v>
      </c>
      <c r="I341" s="84">
        <f>T341</f>
        <v>238</v>
      </c>
      <c r="J341" s="85">
        <v>9.3000000000000007</v>
      </c>
      <c r="K341" s="86">
        <f>U341</f>
        <v>2216</v>
      </c>
      <c r="O341" s="23"/>
      <c r="P341" s="23"/>
      <c r="Q341" s="23"/>
      <c r="R341" s="23"/>
      <c r="S341" s="23"/>
      <c r="T341" s="23">
        <f>ROUND(Source!AD184*Source!AV184*Source!I184,0)</f>
        <v>238</v>
      </c>
      <c r="U341" s="23">
        <f>Source!Q184</f>
        <v>2216</v>
      </c>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v>1</v>
      </c>
      <c r="CW341" s="23"/>
      <c r="CX341" s="23"/>
      <c r="CY341" s="23"/>
      <c r="CZ341" s="23"/>
      <c r="DA341" s="23"/>
      <c r="DB341" s="23"/>
      <c r="DC341" s="23"/>
      <c r="DD341" s="23"/>
      <c r="DE341" s="23"/>
      <c r="DF341" s="23"/>
      <c r="DG341" s="23"/>
      <c r="DH341" s="23"/>
      <c r="DI341" s="23"/>
      <c r="DJ341" s="23"/>
      <c r="DK341" s="23"/>
      <c r="DL341" s="23"/>
      <c r="DM341" s="23"/>
      <c r="DN341" s="23"/>
      <c r="DO341" s="23"/>
      <c r="DP341" s="23"/>
      <c r="DQ341" s="23">
        <f>T341</f>
        <v>238</v>
      </c>
      <c r="DR341" s="23"/>
      <c r="DS341" s="23">
        <f>U341</f>
        <v>2216</v>
      </c>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f>T341</f>
        <v>238</v>
      </c>
      <c r="GK341" s="23"/>
      <c r="GL341" s="23">
        <f>T341</f>
        <v>238</v>
      </c>
      <c r="GM341" s="23"/>
      <c r="GN341" s="23"/>
      <c r="GO341" s="23"/>
      <c r="GP341" s="23"/>
      <c r="GQ341" s="23"/>
      <c r="GR341" s="23"/>
      <c r="GS341" s="23"/>
      <c r="GT341" s="23"/>
      <c r="GU341" s="23"/>
      <c r="GV341" s="23"/>
      <c r="GW341" s="23"/>
      <c r="GX341" s="23"/>
      <c r="GY341" s="23"/>
      <c r="GZ341" s="23"/>
      <c r="HA341" s="23"/>
      <c r="HB341" s="23">
        <f>T341</f>
        <v>238</v>
      </c>
      <c r="HC341" s="23"/>
      <c r="HD341" s="23"/>
      <c r="HE341" s="23"/>
      <c r="HF341" s="23">
        <f>T341</f>
        <v>238</v>
      </c>
      <c r="HG341" s="23"/>
      <c r="HH341" s="23"/>
      <c r="HI341" s="23"/>
      <c r="HJ341" s="23"/>
      <c r="HK341" s="23"/>
      <c r="HL341" s="23">
        <f>T341</f>
        <v>238</v>
      </c>
      <c r="HM341" s="23"/>
      <c r="HN341" s="23">
        <f>T341</f>
        <v>238</v>
      </c>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row>
    <row r="342" spans="1:255" x14ac:dyDescent="0.2">
      <c r="A342" s="78"/>
      <c r="B342" s="79"/>
      <c r="C342" s="79" t="s">
        <v>1256</v>
      </c>
      <c r="D342" s="80"/>
      <c r="E342" s="81"/>
      <c r="F342" s="82">
        <v>9.23</v>
      </c>
      <c r="G342" s="83" t="s">
        <v>1312</v>
      </c>
      <c r="H342" s="82">
        <f>Source!AE184</f>
        <v>27.69</v>
      </c>
      <c r="I342" s="84">
        <f>GM342</f>
        <v>9</v>
      </c>
      <c r="J342" s="85">
        <v>19.8</v>
      </c>
      <c r="K342" s="86">
        <f>Source!R184</f>
        <v>170</v>
      </c>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c r="FX342" s="23"/>
      <c r="FY342" s="23"/>
      <c r="FZ342" s="23"/>
      <c r="GA342" s="23"/>
      <c r="GB342" s="23"/>
      <c r="GC342" s="23"/>
      <c r="GD342" s="23"/>
      <c r="GE342" s="23"/>
      <c r="GF342" s="23"/>
      <c r="GG342" s="23"/>
      <c r="GH342" s="23"/>
      <c r="GI342" s="23"/>
      <c r="GJ342" s="23"/>
      <c r="GK342" s="23"/>
      <c r="GL342" s="23"/>
      <c r="GM342" s="23">
        <f>ROUND(Source!AE184*Source!AV184*Source!I184,0)</f>
        <v>9</v>
      </c>
      <c r="GN342" s="23"/>
      <c r="GO342" s="23"/>
      <c r="GP342" s="23"/>
      <c r="GQ342" s="23"/>
      <c r="GR342" s="23"/>
      <c r="GS342" s="23"/>
      <c r="GT342" s="23"/>
      <c r="GU342" s="23"/>
      <c r="GV342" s="23"/>
      <c r="GW342" s="23"/>
      <c r="GX342" s="23"/>
      <c r="GY342" s="23"/>
      <c r="GZ342" s="23"/>
      <c r="HA342" s="23"/>
      <c r="HB342" s="23"/>
      <c r="HC342" s="23"/>
      <c r="HD342" s="23"/>
      <c r="HE342" s="23"/>
      <c r="HF342" s="23"/>
      <c r="HG342" s="23"/>
      <c r="HH342" s="23"/>
      <c r="HI342" s="23"/>
      <c r="HJ342" s="23"/>
      <c r="HK342" s="23"/>
      <c r="HL342" s="23"/>
      <c r="HM342" s="23"/>
      <c r="HN342" s="23"/>
      <c r="HO342" s="23"/>
      <c r="HP342" s="23"/>
      <c r="HQ342" s="23"/>
      <c r="HR342" s="23"/>
      <c r="HS342" s="23"/>
      <c r="HT342" s="23"/>
      <c r="HU342" s="23"/>
      <c r="HV342" s="23"/>
      <c r="HW342" s="23"/>
      <c r="HX342" s="23">
        <f>GM342</f>
        <v>9</v>
      </c>
      <c r="HY342" s="23"/>
      <c r="HZ342" s="23"/>
      <c r="IA342" s="23"/>
      <c r="IB342" s="23"/>
      <c r="IC342" s="23"/>
      <c r="ID342" s="23"/>
      <c r="IE342" s="23"/>
      <c r="IF342" s="23"/>
      <c r="IG342" s="23"/>
      <c r="IH342" s="23"/>
      <c r="II342" s="23"/>
      <c r="IJ342" s="23"/>
      <c r="IK342" s="23"/>
      <c r="IL342" s="23"/>
      <c r="IM342" s="23"/>
      <c r="IN342" s="23"/>
      <c r="IO342" s="23"/>
      <c r="IP342" s="23"/>
      <c r="IQ342" s="23"/>
      <c r="IR342" s="23"/>
      <c r="IS342" s="23"/>
      <c r="IT342" s="23"/>
      <c r="IU342" s="23"/>
    </row>
    <row r="343" spans="1:255" x14ac:dyDescent="0.2">
      <c r="A343" s="87"/>
      <c r="B343" s="88"/>
      <c r="C343" s="88" t="s">
        <v>1257</v>
      </c>
      <c r="D343" s="89"/>
      <c r="E343" s="90">
        <v>90</v>
      </c>
      <c r="F343" s="91" t="s">
        <v>1258</v>
      </c>
      <c r="G343" s="92"/>
      <c r="H343" s="93">
        <f>ROUND((Source!AF184*Source!AV184+Source!AE184*Source!AV184)*(Source!FX184)/100,2)</f>
        <v>2648.59</v>
      </c>
      <c r="I343" s="94">
        <f>T343</f>
        <v>822</v>
      </c>
      <c r="J343" s="96">
        <v>0.86</v>
      </c>
      <c r="K343" s="95" t="e">
        <f>U343</f>
        <v>#REF!</v>
      </c>
      <c r="O343" s="23"/>
      <c r="P343" s="23"/>
      <c r="Q343" s="23"/>
      <c r="R343" s="23"/>
      <c r="S343" s="23"/>
      <c r="T343" s="23">
        <f>ROUND((ROUND(Source!AF184*Source!AV184*Source!I184,0)+ROUND(Source!AE184*Source!AV184*Source!I184,0))*(Source!DN184)/100,0)</f>
        <v>822</v>
      </c>
      <c r="U343" s="23" t="e">
        <f>Source!X184</f>
        <v>#REF!</v>
      </c>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v>1</v>
      </c>
      <c r="CW343" s="23"/>
      <c r="CX343" s="23"/>
      <c r="CY343" s="23"/>
      <c r="CZ343" s="23"/>
      <c r="DA343" s="23"/>
      <c r="DB343" s="23"/>
      <c r="DC343" s="23"/>
      <c r="DD343" s="23"/>
      <c r="DE343" s="23"/>
      <c r="DF343" s="23"/>
      <c r="DG343" s="23"/>
      <c r="DH343" s="23"/>
      <c r="DI343" s="23"/>
      <c r="DJ343" s="23"/>
      <c r="DK343" s="23"/>
      <c r="DL343" s="23"/>
      <c r="DM343" s="23"/>
      <c r="DN343" s="23"/>
      <c r="DO343" s="23"/>
      <c r="DP343" s="23"/>
      <c r="DQ343" s="23">
        <f>T343</f>
        <v>822</v>
      </c>
      <c r="DR343" s="23"/>
      <c r="DS343" s="23" t="e">
        <f>U343</f>
        <v>#REF!</v>
      </c>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f>T343</f>
        <v>822</v>
      </c>
      <c r="GZ343" s="23"/>
      <c r="HA343" s="23"/>
      <c r="HB343" s="23">
        <f>T343</f>
        <v>822</v>
      </c>
      <c r="HC343" s="23"/>
      <c r="HD343" s="23"/>
      <c r="HE343" s="23"/>
      <c r="HF343" s="23">
        <f>T343</f>
        <v>822</v>
      </c>
      <c r="HG343" s="23"/>
      <c r="HH343" s="23"/>
      <c r="HI343" s="23"/>
      <c r="HJ343" s="23"/>
      <c r="HK343" s="23"/>
      <c r="HL343" s="23">
        <f>T343</f>
        <v>822</v>
      </c>
      <c r="HM343" s="23"/>
      <c r="HN343" s="23">
        <f>T343</f>
        <v>822</v>
      </c>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row>
    <row r="344" spans="1:255" x14ac:dyDescent="0.2">
      <c r="A344" s="87"/>
      <c r="B344" s="88"/>
      <c r="C344" s="88" t="s">
        <v>1259</v>
      </c>
      <c r="D344" s="89"/>
      <c r="E344" s="90">
        <v>70</v>
      </c>
      <c r="F344" s="91" t="s">
        <v>1258</v>
      </c>
      <c r="G344" s="92"/>
      <c r="H344" s="93">
        <f>ROUND((Source!AF184*Source!AV184+Source!AE184*Source!AV184)*(Source!FY184)/100,2)</f>
        <v>2060.02</v>
      </c>
      <c r="I344" s="94">
        <f>T344</f>
        <v>639</v>
      </c>
      <c r="J344" s="96">
        <v>0.6</v>
      </c>
      <c r="K344" s="95" t="e">
        <f>U344</f>
        <v>#REF!</v>
      </c>
      <c r="O344" s="23"/>
      <c r="P344" s="23"/>
      <c r="Q344" s="23"/>
      <c r="R344" s="23"/>
      <c r="S344" s="23"/>
      <c r="T344" s="23">
        <f>ROUND((ROUND(Source!AF184*Source!AV184*Source!I184,0)+ROUND(Source!AE184*Source!AV184*Source!I184,0))*(Source!DO184)/100,0)</f>
        <v>639</v>
      </c>
      <c r="U344" s="23" t="e">
        <f>Source!Y184</f>
        <v>#REF!</v>
      </c>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v>1</v>
      </c>
      <c r="CW344" s="23"/>
      <c r="CX344" s="23"/>
      <c r="CY344" s="23"/>
      <c r="CZ344" s="23"/>
      <c r="DA344" s="23"/>
      <c r="DB344" s="23"/>
      <c r="DC344" s="23"/>
      <c r="DD344" s="23"/>
      <c r="DE344" s="23"/>
      <c r="DF344" s="23"/>
      <c r="DG344" s="23"/>
      <c r="DH344" s="23"/>
      <c r="DI344" s="23"/>
      <c r="DJ344" s="23"/>
      <c r="DK344" s="23"/>
      <c r="DL344" s="23"/>
      <c r="DM344" s="23"/>
      <c r="DN344" s="23"/>
      <c r="DO344" s="23"/>
      <c r="DP344" s="23"/>
      <c r="DQ344" s="23">
        <f>T344</f>
        <v>639</v>
      </c>
      <c r="DR344" s="23"/>
      <c r="DS344" s="23" t="e">
        <f>U344</f>
        <v>#REF!</v>
      </c>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c r="FX344" s="23"/>
      <c r="FY344" s="23"/>
      <c r="FZ344" s="23"/>
      <c r="GA344" s="23"/>
      <c r="GB344" s="23"/>
      <c r="GC344" s="23"/>
      <c r="GD344" s="23"/>
      <c r="GE344" s="23"/>
      <c r="GF344" s="23"/>
      <c r="GG344" s="23"/>
      <c r="GH344" s="23"/>
      <c r="GI344" s="23"/>
      <c r="GJ344" s="23"/>
      <c r="GK344" s="23"/>
      <c r="GL344" s="23"/>
      <c r="GM344" s="23"/>
      <c r="GN344" s="23"/>
      <c r="GO344" s="23"/>
      <c r="GP344" s="23"/>
      <c r="GQ344" s="23"/>
      <c r="GR344" s="23"/>
      <c r="GS344" s="23"/>
      <c r="GT344" s="23"/>
      <c r="GU344" s="23"/>
      <c r="GV344" s="23"/>
      <c r="GW344" s="23"/>
      <c r="GX344" s="23"/>
      <c r="GY344" s="23"/>
      <c r="GZ344" s="23">
        <f>T344</f>
        <v>639</v>
      </c>
      <c r="HA344" s="23"/>
      <c r="HB344" s="23">
        <f>T344</f>
        <v>639</v>
      </c>
      <c r="HC344" s="23"/>
      <c r="HD344" s="23"/>
      <c r="HE344" s="23"/>
      <c r="HF344" s="23">
        <f>T344</f>
        <v>639</v>
      </c>
      <c r="HG344" s="23"/>
      <c r="HH344" s="23"/>
      <c r="HI344" s="23"/>
      <c r="HJ344" s="23"/>
      <c r="HK344" s="23"/>
      <c r="HL344" s="23">
        <f>T344</f>
        <v>639</v>
      </c>
      <c r="HM344" s="23"/>
      <c r="HN344" s="23">
        <f>T344</f>
        <v>639</v>
      </c>
      <c r="HO344" s="23"/>
      <c r="HP344" s="23"/>
      <c r="HQ344" s="23"/>
      <c r="HR344" s="23"/>
      <c r="HS344" s="23"/>
      <c r="HT344" s="23"/>
      <c r="HU344" s="23"/>
      <c r="HV344" s="23"/>
      <c r="HW344" s="23"/>
      <c r="HX344" s="23"/>
      <c r="HY344" s="23"/>
      <c r="HZ344" s="23"/>
      <c r="IA344" s="23"/>
      <c r="IB344" s="23"/>
      <c r="IC344" s="23"/>
      <c r="ID344" s="23"/>
      <c r="IE344" s="23"/>
      <c r="IF344" s="23"/>
      <c r="IG344" s="23"/>
      <c r="IH344" s="23"/>
      <c r="II344" s="23"/>
      <c r="IJ344" s="23"/>
      <c r="IK344" s="23"/>
      <c r="IL344" s="23"/>
      <c r="IM344" s="23"/>
      <c r="IN344" s="23"/>
      <c r="IO344" s="23"/>
      <c r="IP344" s="23"/>
      <c r="IQ344" s="23"/>
      <c r="IR344" s="23"/>
      <c r="IS344" s="23"/>
      <c r="IT344" s="23"/>
      <c r="IU344" s="23"/>
    </row>
    <row r="345" spans="1:255" x14ac:dyDescent="0.2">
      <c r="A345" s="78"/>
      <c r="B345" s="79"/>
      <c r="C345" s="79" t="s">
        <v>1260</v>
      </c>
      <c r="D345" s="80" t="s">
        <v>1261</v>
      </c>
      <c r="E345" s="81">
        <v>106.2</v>
      </c>
      <c r="F345" s="82"/>
      <c r="G345" s="83" t="s">
        <v>1312</v>
      </c>
      <c r="H345" s="82" t="e">
        <f>ROUND(Source!AH184,2)</f>
        <v>#REF!</v>
      </c>
      <c r="I345" s="97" t="e">
        <f>Source!U184</f>
        <v>#REF!</v>
      </c>
      <c r="J345" s="85"/>
      <c r="K345" s="86"/>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row>
    <row r="346" spans="1:255" x14ac:dyDescent="0.2">
      <c r="A346" s="114" t="s">
        <v>343</v>
      </c>
      <c r="B346" s="115" t="s">
        <v>344</v>
      </c>
      <c r="C346" s="116" t="s">
        <v>345</v>
      </c>
      <c r="D346" s="117" t="s">
        <v>182</v>
      </c>
      <c r="E346" s="118">
        <f>Source!I186</f>
        <v>71.286919999999995</v>
      </c>
      <c r="F346" s="119">
        <v>30.36</v>
      </c>
      <c r="G346" s="71"/>
      <c r="H346" s="119">
        <f>Source!AC185</f>
        <v>30.36</v>
      </c>
      <c r="I346" s="120">
        <f>T346</f>
        <v>2164</v>
      </c>
      <c r="J346" s="73" t="s">
        <v>1262</v>
      </c>
      <c r="K346" s="121">
        <f>U346</f>
        <v>23950</v>
      </c>
      <c r="L346" s="23"/>
      <c r="M346" s="23"/>
      <c r="N346" s="23"/>
      <c r="O346" s="23"/>
      <c r="P346" s="23"/>
      <c r="Q346" s="23"/>
      <c r="R346" s="23"/>
      <c r="S346" s="23"/>
      <c r="T346" s="23">
        <f>ROUND(Source!AC185*Source!AW185*Source!I185,0)</f>
        <v>2164</v>
      </c>
      <c r="U346" s="23">
        <f>Source!P186</f>
        <v>23950</v>
      </c>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v>1</v>
      </c>
      <c r="CW346" s="23"/>
      <c r="CX346" s="23"/>
      <c r="CY346" s="23"/>
      <c r="CZ346" s="23"/>
      <c r="DA346" s="23"/>
      <c r="DB346" s="23"/>
      <c r="DC346" s="23"/>
      <c r="DD346" s="23"/>
      <c r="DE346" s="23"/>
      <c r="DF346" s="23"/>
      <c r="DG346" s="23"/>
      <c r="DH346" s="23"/>
      <c r="DI346" s="23"/>
      <c r="DJ346" s="23"/>
      <c r="DK346" s="23">
        <f>T346</f>
        <v>2164</v>
      </c>
      <c r="DL346" s="23"/>
      <c r="DM346" s="23">
        <f>Source!P186</f>
        <v>23950</v>
      </c>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c r="FX346" s="23"/>
      <c r="FY346" s="23"/>
      <c r="FZ346" s="23"/>
      <c r="GA346" s="23"/>
      <c r="GB346" s="23"/>
      <c r="GC346" s="23"/>
      <c r="GD346" s="23"/>
      <c r="GE346" s="23"/>
      <c r="GF346" s="23"/>
      <c r="GG346" s="23"/>
      <c r="GH346" s="23"/>
      <c r="GI346" s="23"/>
      <c r="GJ346" s="23">
        <f>T346</f>
        <v>2164</v>
      </c>
      <c r="GK346" s="23"/>
      <c r="GL346" s="23"/>
      <c r="GM346" s="23"/>
      <c r="GN346" s="23">
        <f>T346</f>
        <v>2164</v>
      </c>
      <c r="GO346" s="23"/>
      <c r="GP346" s="23">
        <f>T346</f>
        <v>2164</v>
      </c>
      <c r="GQ346" s="23">
        <f>T346</f>
        <v>2164</v>
      </c>
      <c r="GR346" s="23"/>
      <c r="GS346" s="23">
        <f>T346</f>
        <v>2164</v>
      </c>
      <c r="GT346" s="23"/>
      <c r="GU346" s="23"/>
      <c r="GV346" s="23"/>
      <c r="GW346" s="23"/>
      <c r="GX346" s="23"/>
      <c r="GY346" s="23"/>
      <c r="GZ346" s="23"/>
      <c r="HA346" s="23"/>
      <c r="HB346" s="23">
        <f>T346</f>
        <v>2164</v>
      </c>
      <c r="HC346" s="23"/>
      <c r="HD346" s="23"/>
      <c r="HE346" s="23"/>
      <c r="HF346" s="23">
        <f>T346</f>
        <v>2164</v>
      </c>
      <c r="HG346" s="23"/>
      <c r="HH346" s="23"/>
      <c r="HI346" s="23"/>
      <c r="HJ346" s="23"/>
      <c r="HK346" s="23"/>
      <c r="HL346" s="23">
        <f>T346</f>
        <v>2164</v>
      </c>
      <c r="HM346" s="23"/>
      <c r="HN346" s="23">
        <f>T346</f>
        <v>2164</v>
      </c>
      <c r="HO346" s="23"/>
      <c r="HP346" s="23"/>
      <c r="HQ346" s="23"/>
      <c r="HR346" s="23"/>
      <c r="HS346" s="23"/>
      <c r="HT346" s="23"/>
      <c r="HU346" s="23"/>
      <c r="HV346" s="23"/>
      <c r="HW346" s="23"/>
      <c r="HX346" s="23"/>
      <c r="HY346" s="23"/>
      <c r="HZ346" s="23"/>
      <c r="IA346" s="23"/>
      <c r="IB346" s="23"/>
      <c r="IC346" s="23"/>
      <c r="ID346" s="23"/>
      <c r="IE346" s="23"/>
      <c r="IF346" s="23"/>
      <c r="IG346" s="23"/>
      <c r="IH346" s="23"/>
      <c r="II346" s="23"/>
      <c r="IJ346" s="23"/>
      <c r="IK346" s="23"/>
      <c r="IL346" s="23"/>
      <c r="IM346" s="23"/>
      <c r="IN346" s="23"/>
      <c r="IO346" s="23"/>
      <c r="IP346" s="23"/>
      <c r="IQ346" s="23"/>
      <c r="IR346" s="23"/>
      <c r="IS346" s="23"/>
      <c r="IT346" s="23"/>
      <c r="IU346" s="23"/>
    </row>
    <row r="347" spans="1:255" x14ac:dyDescent="0.2">
      <c r="A347" s="98"/>
      <c r="B347" s="113" t="s">
        <v>1263</v>
      </c>
      <c r="C347" s="113" t="s">
        <v>1313</v>
      </c>
      <c r="D347" s="33"/>
      <c r="E347" s="33"/>
      <c r="F347" s="33"/>
      <c r="G347" s="33"/>
      <c r="H347" s="33"/>
      <c r="I347" s="33"/>
      <c r="J347" s="33"/>
      <c r="K347" s="99"/>
    </row>
    <row r="348" spans="1:255" ht="13.5" thickBot="1" x14ac:dyDescent="0.25">
      <c r="A348" s="124"/>
      <c r="B348" s="125"/>
      <c r="C348" s="125" t="s">
        <v>1266</v>
      </c>
      <c r="D348" s="125"/>
      <c r="E348" s="125"/>
      <c r="F348" s="125"/>
      <c r="G348" s="125"/>
      <c r="H348" s="373">
        <f>SUM(DK339:DK347)</f>
        <v>2164</v>
      </c>
      <c r="I348" s="374"/>
      <c r="J348" s="373">
        <f>SUM(DM339:DM347)</f>
        <v>23950</v>
      </c>
      <c r="K348" s="375"/>
      <c r="L348" s="112"/>
      <c r="M348" s="112"/>
      <c r="N348" s="112"/>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c r="FX348" s="23"/>
      <c r="FY348" s="23"/>
      <c r="FZ348" s="23"/>
      <c r="GA348" s="23"/>
      <c r="GB348" s="23"/>
      <c r="GC348" s="23"/>
      <c r="GD348" s="23"/>
      <c r="GE348" s="23"/>
      <c r="GF348" s="23"/>
      <c r="GG348" s="23"/>
      <c r="GH348" s="23"/>
      <c r="GI348" s="23"/>
      <c r="GJ348" s="23"/>
      <c r="GK348" s="23"/>
      <c r="GL348" s="23"/>
      <c r="GM348" s="23"/>
      <c r="GN348" s="23"/>
      <c r="GO348" s="23"/>
      <c r="GP348" s="23"/>
      <c r="GQ348" s="23"/>
      <c r="GR348" s="23"/>
      <c r="GS348" s="23"/>
      <c r="GT348" s="23"/>
      <c r="GU348" s="23"/>
      <c r="GV348" s="23"/>
      <c r="GW348" s="23"/>
      <c r="GX348" s="23"/>
      <c r="GY348" s="23"/>
      <c r="GZ348" s="23"/>
      <c r="HA348" s="23"/>
      <c r="HB348" s="23"/>
      <c r="HC348" s="23"/>
      <c r="HD348" s="23"/>
      <c r="HE348" s="23"/>
      <c r="HF348" s="23"/>
      <c r="HG348" s="23"/>
      <c r="HH348" s="23"/>
      <c r="HI348" s="23"/>
      <c r="HJ348" s="23"/>
      <c r="HK348" s="23"/>
      <c r="HL348" s="23"/>
      <c r="HM348" s="23"/>
      <c r="HN348" s="23"/>
      <c r="HO348" s="23"/>
      <c r="HP348" s="23"/>
      <c r="HQ348" s="23"/>
      <c r="HR348" s="23"/>
      <c r="HS348" s="23"/>
      <c r="HT348" s="23"/>
      <c r="HU348" s="23"/>
      <c r="HV348" s="23"/>
      <c r="HW348" s="23"/>
      <c r="HX348" s="23"/>
      <c r="HY348" s="23"/>
      <c r="HZ348" s="23"/>
      <c r="IA348" s="23"/>
      <c r="IB348" s="23"/>
      <c r="IC348" s="23"/>
      <c r="ID348" s="23"/>
      <c r="IE348" s="23"/>
      <c r="IF348" s="23"/>
      <c r="IG348" s="23"/>
      <c r="IH348" s="23"/>
      <c r="II348" s="23"/>
      <c r="IJ348" s="23"/>
      <c r="IK348" s="23"/>
      <c r="IL348" s="23"/>
      <c r="IM348" s="23"/>
      <c r="IN348" s="23"/>
      <c r="IO348" s="23"/>
      <c r="IP348" s="23"/>
      <c r="IQ348" s="23"/>
      <c r="IR348" s="23"/>
      <c r="IS348" s="23"/>
      <c r="IT348" s="23"/>
      <c r="IU348" s="23"/>
    </row>
    <row r="349" spans="1:255" x14ac:dyDescent="0.2">
      <c r="A349" s="123"/>
      <c r="B349" s="122"/>
      <c r="C349" s="122" t="s">
        <v>1267</v>
      </c>
      <c r="D349" s="122"/>
      <c r="E349" s="122"/>
      <c r="F349" s="122"/>
      <c r="G349" s="122"/>
      <c r="H349" s="376">
        <f>R349</f>
        <v>4767</v>
      </c>
      <c r="I349" s="377"/>
      <c r="J349" s="376" t="e">
        <f>S349</f>
        <v>#REF!</v>
      </c>
      <c r="K349" s="378"/>
      <c r="O349" s="23"/>
      <c r="P349" s="23"/>
      <c r="Q349" s="23"/>
      <c r="R349" s="23">
        <f>SUM(T339:T348)</f>
        <v>4767</v>
      </c>
      <c r="S349" s="23" t="e">
        <f>SUM(U339:U348)</f>
        <v>#REF!</v>
      </c>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f>R349</f>
        <v>4767</v>
      </c>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row>
    <row r="350" spans="1:255" ht="13.5" thickBot="1" x14ac:dyDescent="0.25">
      <c r="A350" s="77"/>
      <c r="B350" s="76"/>
      <c r="C350" s="76"/>
      <c r="D350" s="76"/>
      <c r="E350" s="76"/>
      <c r="F350" s="76"/>
      <c r="G350" s="76"/>
      <c r="H350" s="370"/>
      <c r="I350" s="371"/>
      <c r="J350" s="370"/>
      <c r="K350" s="372"/>
    </row>
    <row r="351" spans="1:255" x14ac:dyDescent="0.2">
      <c r="A351" s="137"/>
      <c r="B351" s="137"/>
      <c r="C351" s="138" t="s">
        <v>1314</v>
      </c>
      <c r="D351" s="138"/>
      <c r="E351" s="138"/>
      <c r="F351" s="138"/>
      <c r="G351" s="138"/>
      <c r="H351" s="138"/>
      <c r="I351" s="139">
        <f>SUM(HA49:HA350)</f>
        <v>217544</v>
      </c>
      <c r="J351" s="138"/>
      <c r="K351" s="139" t="e">
        <f>Source!EJ188</f>
        <v>#REF!</v>
      </c>
      <c r="P351" s="23">
        <f>SUM(R49:R350)</f>
        <v>217544</v>
      </c>
      <c r="Q351" s="23" t="e">
        <f>SUM(S49:S350)</f>
        <v>#REF!</v>
      </c>
      <c r="R351" s="23"/>
      <c r="S351" s="23"/>
      <c r="T351" s="23"/>
      <c r="U351" s="23"/>
      <c r="V351" s="23"/>
      <c r="W351" s="23"/>
    </row>
    <row r="353" spans="3:11" x14ac:dyDescent="0.2">
      <c r="C353" s="141" t="s">
        <v>1316</v>
      </c>
      <c r="D353" s="141"/>
      <c r="E353" s="141"/>
      <c r="F353" s="141"/>
      <c r="G353" s="141"/>
      <c r="H353" s="141"/>
      <c r="I353" s="141"/>
      <c r="J353" s="141"/>
      <c r="K353" s="141"/>
    </row>
    <row r="354" spans="3:11" x14ac:dyDescent="0.2">
      <c r="C354" s="13" t="s">
        <v>349</v>
      </c>
      <c r="D354" s="13"/>
      <c r="E354" s="13"/>
      <c r="F354" s="13"/>
      <c r="G354" s="13"/>
      <c r="H354" s="13"/>
      <c r="I354" s="142">
        <f>SUM(GK49:GK350)+SUM(GL49:GL350)+SUM(GQ49:GQ350)+SUM(IA49:IA350)+SUM(HK49:HK350)</f>
        <v>202484</v>
      </c>
      <c r="J354" s="13"/>
      <c r="K354" s="142">
        <f>Source!DK188+Source!DI188+Source!EO188+SUM(DB49:DB350)+SUM(DD49:DD350)</f>
        <v>1807276</v>
      </c>
    </row>
    <row r="355" spans="3:11" hidden="1" x14ac:dyDescent="0.2">
      <c r="C355" s="143" t="s">
        <v>1316</v>
      </c>
      <c r="D355" s="141"/>
      <c r="E355" s="141"/>
      <c r="F355" s="141"/>
      <c r="G355" s="141"/>
      <c r="H355" s="141"/>
      <c r="I355" s="141"/>
      <c r="J355" s="141"/>
      <c r="K355" s="141"/>
    </row>
    <row r="356" spans="3:11" hidden="1" x14ac:dyDescent="0.2">
      <c r="C356" s="145" t="s">
        <v>1317</v>
      </c>
      <c r="D356" s="144"/>
      <c r="E356" s="144"/>
      <c r="F356" s="144"/>
      <c r="G356" s="144"/>
      <c r="H356" s="144"/>
      <c r="I356" s="146">
        <f>SUM(GK49:GK350)</f>
        <v>5740</v>
      </c>
      <c r="J356" s="144"/>
      <c r="K356" s="146">
        <f>Source!DK188</f>
        <v>149252</v>
      </c>
    </row>
    <row r="357" spans="3:11" hidden="1" x14ac:dyDescent="0.2">
      <c r="C357" s="147" t="s">
        <v>1318</v>
      </c>
      <c r="D357" s="141"/>
      <c r="E357" s="141"/>
      <c r="F357" s="141"/>
      <c r="G357" s="141"/>
      <c r="H357" s="141"/>
      <c r="I357" s="141"/>
      <c r="J357" s="141"/>
      <c r="K357" s="141"/>
    </row>
    <row r="358" spans="3:11" hidden="1" x14ac:dyDescent="0.2">
      <c r="C358" s="148" t="s">
        <v>1319</v>
      </c>
      <c r="D358" s="144"/>
      <c r="E358" s="144"/>
      <c r="F358" s="144"/>
      <c r="G358" s="144"/>
      <c r="H358" s="144"/>
      <c r="I358" s="146">
        <f>SUMIF(DH49:DH350,1001,GK49:GK350)</f>
        <v>0</v>
      </c>
      <c r="J358" s="144"/>
      <c r="K358" s="146">
        <f>SUMIF(DH49:DH350,1001,DG49:DG350)</f>
        <v>0</v>
      </c>
    </row>
    <row r="359" spans="3:11" hidden="1" x14ac:dyDescent="0.2">
      <c r="C359" s="148" t="s">
        <v>1320</v>
      </c>
      <c r="D359" s="144"/>
      <c r="E359" s="144"/>
      <c r="F359" s="144"/>
      <c r="G359" s="144"/>
      <c r="H359" s="144"/>
      <c r="I359" s="146">
        <f>SUMIF(DH49:DH350,1002,GK49:GK350)</f>
        <v>0</v>
      </c>
      <c r="J359" s="144"/>
      <c r="K359" s="146">
        <f>SUMIF(DH49:DH350,1002,DG49:DG350)</f>
        <v>0</v>
      </c>
    </row>
    <row r="360" spans="3:11" hidden="1" x14ac:dyDescent="0.2">
      <c r="C360" s="148" t="s">
        <v>1321</v>
      </c>
      <c r="D360" s="144"/>
      <c r="E360" s="144"/>
      <c r="F360" s="144"/>
      <c r="G360" s="144"/>
      <c r="H360" s="144"/>
      <c r="I360" s="146">
        <f>SUMIF(DH49:DH350,1003,GK49:GK350)</f>
        <v>0</v>
      </c>
      <c r="J360" s="144"/>
      <c r="K360" s="146">
        <f>SUMIF(DH49:DH350,1003,DG49:DG350)</f>
        <v>0</v>
      </c>
    </row>
    <row r="361" spans="3:11" hidden="1" x14ac:dyDescent="0.2">
      <c r="C361" s="148" t="s">
        <v>1322</v>
      </c>
      <c r="D361" s="144"/>
      <c r="E361" s="144"/>
      <c r="F361" s="144"/>
      <c r="G361" s="144"/>
      <c r="H361" s="144"/>
      <c r="I361" s="146">
        <f>SUMIF(DH49:DH350,1004,GK49:GK350)</f>
        <v>0</v>
      </c>
      <c r="J361" s="144"/>
      <c r="K361" s="146">
        <f>SUMIF(DH49:DH350,1004,DG49:DG350)</f>
        <v>0</v>
      </c>
    </row>
    <row r="362" spans="3:11" hidden="1" x14ac:dyDescent="0.2">
      <c r="C362" s="148" t="s">
        <v>1323</v>
      </c>
      <c r="D362" s="144"/>
      <c r="E362" s="144"/>
      <c r="F362" s="144"/>
      <c r="G362" s="144"/>
      <c r="H362" s="144"/>
      <c r="I362" s="146">
        <f>SUMIF(DH49:DH350,1005,GK49:GK350)</f>
        <v>0</v>
      </c>
      <c r="J362" s="144"/>
      <c r="K362" s="146">
        <f>SUMIF(DH49:DH350,1005,DG49:DG350)</f>
        <v>0</v>
      </c>
    </row>
    <row r="363" spans="3:11" hidden="1" x14ac:dyDescent="0.2">
      <c r="C363" s="148" t="s">
        <v>1324</v>
      </c>
      <c r="D363" s="144"/>
      <c r="E363" s="144"/>
      <c r="F363" s="144"/>
      <c r="G363" s="144"/>
      <c r="H363" s="144"/>
      <c r="I363" s="146">
        <f>SUMIF(DH49:DH350,1006,GK49:GK350)</f>
        <v>0</v>
      </c>
      <c r="J363" s="144"/>
      <c r="K363" s="146">
        <f>SUMIF(DH49:DH350,1006,DG49:DG350)</f>
        <v>0</v>
      </c>
    </row>
    <row r="364" spans="3:11" hidden="1" x14ac:dyDescent="0.2">
      <c r="C364" s="148" t="s">
        <v>1325</v>
      </c>
      <c r="D364" s="144"/>
      <c r="E364" s="144"/>
      <c r="F364" s="144"/>
      <c r="G364" s="144"/>
      <c r="H364" s="144"/>
      <c r="I364" s="146">
        <f>SUMIF(DH49:DH350,1007,GK49:GK350)</f>
        <v>0</v>
      </c>
      <c r="J364" s="144"/>
      <c r="K364" s="146">
        <f>SUMIF(DH49:DH350,1007,DG49:DG350)</f>
        <v>0</v>
      </c>
    </row>
    <row r="365" spans="3:11" hidden="1" x14ac:dyDescent="0.2">
      <c r="C365" s="148" t="s">
        <v>1326</v>
      </c>
      <c r="D365" s="144"/>
      <c r="E365" s="144"/>
      <c r="F365" s="144"/>
      <c r="G365" s="144"/>
      <c r="H365" s="144"/>
      <c r="I365" s="146">
        <f>SUMIF(DH49:DH350,1008,GK49:GK350)</f>
        <v>4030</v>
      </c>
      <c r="J365" s="144"/>
      <c r="K365" s="146">
        <f>SUMIF(DH49:DH350,1008,DG49:DG350)</f>
        <v>103168</v>
      </c>
    </row>
    <row r="366" spans="3:11" hidden="1" x14ac:dyDescent="0.2">
      <c r="C366" s="148" t="s">
        <v>1327</v>
      </c>
      <c r="D366" s="144"/>
      <c r="E366" s="144"/>
      <c r="F366" s="144"/>
      <c r="G366" s="144"/>
      <c r="H366" s="144"/>
      <c r="I366" s="146">
        <f>SUMIF(DH49:DH350,1009,GK49:GK350)</f>
        <v>1710</v>
      </c>
      <c r="J366" s="144"/>
      <c r="K366" s="146">
        <f>SUMIF(DH49:DH350,1009,DG49:DG350)</f>
        <v>46084</v>
      </c>
    </row>
    <row r="367" spans="3:11" hidden="1" x14ac:dyDescent="0.2">
      <c r="C367" s="148" t="s">
        <v>1328</v>
      </c>
      <c r="D367" s="144"/>
      <c r="E367" s="144"/>
      <c r="F367" s="144"/>
      <c r="G367" s="144"/>
      <c r="H367" s="144"/>
      <c r="I367" s="146">
        <f>SUMIF(DH49:DH350,1010,GK49:GK350)</f>
        <v>0</v>
      </c>
      <c r="J367" s="144"/>
      <c r="K367" s="146">
        <f>SUMIF(DH49:DH350,1010,DG49:DG350)</f>
        <v>0</v>
      </c>
    </row>
    <row r="368" spans="3:11" hidden="1" x14ac:dyDescent="0.2">
      <c r="C368" s="148" t="s">
        <v>1329</v>
      </c>
      <c r="D368" s="144"/>
      <c r="E368" s="144"/>
      <c r="F368" s="144"/>
      <c r="G368" s="144"/>
      <c r="H368" s="144"/>
      <c r="I368" s="146">
        <f>SUMIF(DH49:DH350,1011,GK49:GK350)</f>
        <v>0</v>
      </c>
      <c r="J368" s="144"/>
      <c r="K368" s="146">
        <f>SUMIF(DH49:DH350,1011,DG49:DG350)</f>
        <v>0</v>
      </c>
    </row>
    <row r="369" spans="3:11" hidden="1" x14ac:dyDescent="0.2">
      <c r="C369" s="148" t="s">
        <v>1330</v>
      </c>
      <c r="D369" s="144"/>
      <c r="E369" s="144"/>
      <c r="F369" s="144"/>
      <c r="G369" s="144"/>
      <c r="H369" s="144"/>
      <c r="I369" s="146">
        <f>SUMIF(DH49:DH350,1012,GK49:GK350)</f>
        <v>0</v>
      </c>
      <c r="J369" s="144"/>
      <c r="K369" s="146">
        <f>SUMIF(DH49:DH350,1012,DG49:DG350)</f>
        <v>0</v>
      </c>
    </row>
    <row r="370" spans="3:11" hidden="1" x14ac:dyDescent="0.2">
      <c r="C370" s="148" t="s">
        <v>1331</v>
      </c>
      <c r="D370" s="144"/>
      <c r="E370" s="144"/>
      <c r="F370" s="144"/>
      <c r="G370" s="144"/>
      <c r="H370" s="144"/>
      <c r="I370" s="146">
        <f>SUMIF(DH49:DH350,1013,GK49:GK350)</f>
        <v>0</v>
      </c>
      <c r="J370" s="144"/>
      <c r="K370" s="146">
        <f>SUMIF(DH49:DH350,1013,DG49:DG350)</f>
        <v>0</v>
      </c>
    </row>
    <row r="371" spans="3:11" hidden="1" x14ac:dyDescent="0.2">
      <c r="C371" s="148" t="s">
        <v>1332</v>
      </c>
      <c r="D371" s="144"/>
      <c r="E371" s="144"/>
      <c r="F371" s="144"/>
      <c r="G371" s="144"/>
      <c r="H371" s="144"/>
      <c r="I371" s="146">
        <f>SUMIF(DH49:DH350,1014,GK49:GK350)</f>
        <v>0</v>
      </c>
      <c r="J371" s="144"/>
      <c r="K371" s="146">
        <f>SUMIF(DH49:DH350,1014,DG49:DG350)</f>
        <v>0</v>
      </c>
    </row>
    <row r="372" spans="3:11" hidden="1" x14ac:dyDescent="0.2">
      <c r="C372" s="148" t="s">
        <v>1333</v>
      </c>
      <c r="D372" s="144"/>
      <c r="E372" s="144"/>
      <c r="F372" s="144"/>
      <c r="G372" s="144"/>
      <c r="H372" s="144"/>
      <c r="I372" s="146">
        <f>SUMIF(DH49:DH350,1015,GK49:GK350)</f>
        <v>0</v>
      </c>
      <c r="J372" s="144"/>
      <c r="K372" s="146">
        <f>SUMIF(DH49:DH350,1015,DG49:DG350)</f>
        <v>0</v>
      </c>
    </row>
    <row r="373" spans="3:11" hidden="1" x14ac:dyDescent="0.2">
      <c r="C373" s="148" t="s">
        <v>1334</v>
      </c>
      <c r="D373" s="144"/>
      <c r="E373" s="144"/>
      <c r="F373" s="144"/>
      <c r="G373" s="144"/>
      <c r="H373" s="144"/>
      <c r="I373" s="146">
        <f>SUMIF(DH49:DH350,1,GK49:GK350)</f>
        <v>0</v>
      </c>
      <c r="J373" s="144"/>
      <c r="K373" s="146">
        <f>SUMIF(DH49:DH350,1,DG49:DG350)</f>
        <v>0</v>
      </c>
    </row>
    <row r="374" spans="3:11" hidden="1" x14ac:dyDescent="0.2">
      <c r="C374" s="150" t="s">
        <v>1335</v>
      </c>
      <c r="D374" s="149"/>
      <c r="E374" s="149"/>
      <c r="F374" s="149"/>
      <c r="G374" s="149"/>
      <c r="H374" s="149"/>
      <c r="I374" s="151">
        <f>SUM(GL49:GL350)</f>
        <v>10889</v>
      </c>
      <c r="J374" s="149"/>
      <c r="K374" s="151">
        <f>Source!DI188</f>
        <v>101272</v>
      </c>
    </row>
    <row r="375" spans="3:11" hidden="1" x14ac:dyDescent="0.2">
      <c r="C375" s="147" t="s">
        <v>1316</v>
      </c>
      <c r="D375" s="141"/>
      <c r="E375" s="141"/>
      <c r="F375" s="141"/>
      <c r="G375" s="141"/>
      <c r="H375" s="141"/>
      <c r="I375" s="141"/>
      <c r="J375" s="141"/>
      <c r="K375" s="141"/>
    </row>
    <row r="376" spans="3:11" hidden="1" x14ac:dyDescent="0.2">
      <c r="C376" s="152" t="s">
        <v>1336</v>
      </c>
      <c r="D376" s="149"/>
      <c r="E376" s="149"/>
      <c r="F376" s="149"/>
      <c r="G376" s="149"/>
      <c r="H376" s="149"/>
      <c r="I376" s="151">
        <f>SUM(GM49:GM350)</f>
        <v>1217</v>
      </c>
      <c r="J376" s="149"/>
      <c r="K376" s="151">
        <f>Source!DJ188</f>
        <v>24108</v>
      </c>
    </row>
    <row r="377" spans="3:11" hidden="1" x14ac:dyDescent="0.2">
      <c r="C377" s="153" t="s">
        <v>1337</v>
      </c>
      <c r="D377" s="112"/>
      <c r="E377" s="112"/>
      <c r="F377" s="112"/>
      <c r="G377" s="112"/>
      <c r="H377" s="112"/>
      <c r="I377" s="154">
        <f>SUM(GQ49:GQ350)+SUM(IA49:IA350)</f>
        <v>185855</v>
      </c>
      <c r="J377" s="112"/>
      <c r="K377" s="154">
        <f>Source!EO188+SUM(DB49:DB350)</f>
        <v>1556752</v>
      </c>
    </row>
    <row r="378" spans="3:11" hidden="1" x14ac:dyDescent="0.2">
      <c r="C378" s="155" t="s">
        <v>1316</v>
      </c>
      <c r="D378" s="112"/>
      <c r="E378" s="112"/>
      <c r="F378" s="112"/>
      <c r="G378" s="112"/>
      <c r="H378" s="112"/>
      <c r="I378" s="154"/>
      <c r="J378" s="112"/>
      <c r="K378" s="154"/>
    </row>
    <row r="379" spans="3:11" hidden="1" x14ac:dyDescent="0.2">
      <c r="C379" s="156" t="s">
        <v>1338</v>
      </c>
      <c r="D379" s="112"/>
      <c r="E379" s="112"/>
      <c r="F379" s="112"/>
      <c r="G379" s="112"/>
      <c r="H379" s="112"/>
      <c r="I379" s="154">
        <f>SUM(GQ49:GQ350)</f>
        <v>185855</v>
      </c>
      <c r="J379" s="112"/>
      <c r="K379" s="154">
        <f>Source!EO188</f>
        <v>1556752</v>
      </c>
    </row>
    <row r="380" spans="3:11" hidden="1" x14ac:dyDescent="0.2">
      <c r="C380" s="157" t="s">
        <v>1339</v>
      </c>
      <c r="D380" s="112"/>
      <c r="E380" s="112"/>
      <c r="F380" s="112"/>
      <c r="G380" s="112"/>
      <c r="H380" s="112"/>
      <c r="I380" s="154">
        <f>SUM(GR49:GR350)</f>
        <v>0</v>
      </c>
      <c r="J380" s="112"/>
      <c r="K380" s="154">
        <f>Source!EP188</f>
        <v>0</v>
      </c>
    </row>
    <row r="381" spans="3:11" hidden="1" x14ac:dyDescent="0.2">
      <c r="C381" s="157" t="s">
        <v>1340</v>
      </c>
      <c r="D381" s="112"/>
      <c r="E381" s="112"/>
      <c r="F381" s="112"/>
      <c r="G381" s="112"/>
      <c r="H381" s="112"/>
      <c r="I381" s="154">
        <f>SUM(GS49:GS350)</f>
        <v>185855</v>
      </c>
      <c r="J381" s="112"/>
      <c r="K381" s="154">
        <f>Source!EQ188</f>
        <v>1556752</v>
      </c>
    </row>
    <row r="382" spans="3:11" hidden="1" x14ac:dyDescent="0.2">
      <c r="C382" s="156" t="s">
        <v>1341</v>
      </c>
      <c r="D382" s="112"/>
      <c r="E382" s="112"/>
      <c r="F382" s="112"/>
      <c r="G382" s="112"/>
      <c r="H382" s="112"/>
      <c r="I382" s="154">
        <f>SUM(IA49:IA350)</f>
        <v>0</v>
      </c>
      <c r="J382" s="112"/>
      <c r="K382" s="154">
        <f>SUM(DB49:DB350)</f>
        <v>0</v>
      </c>
    </row>
    <row r="383" spans="3:11" hidden="1" x14ac:dyDescent="0.2">
      <c r="C383" s="158" t="s">
        <v>1342</v>
      </c>
      <c r="D383" s="140"/>
      <c r="E383" s="140"/>
      <c r="F383" s="140"/>
      <c r="G383" s="140"/>
      <c r="H383" s="140"/>
      <c r="I383" s="159">
        <f>SUM(HK49:HK350)</f>
        <v>0</v>
      </c>
      <c r="J383" s="140"/>
      <c r="K383" s="159">
        <f>SUM(DD49:DD350)</f>
        <v>0</v>
      </c>
    </row>
    <row r="385" spans="1:11" hidden="1" x14ac:dyDescent="0.2">
      <c r="C385" s="144" t="s">
        <v>1343</v>
      </c>
      <c r="D385" s="144"/>
      <c r="E385" s="144"/>
      <c r="F385" s="144"/>
      <c r="G385" s="144"/>
      <c r="H385" s="144"/>
      <c r="I385" s="146">
        <f>SUM(GK49:GK350)+SUM(GM49:GM350)</f>
        <v>6957</v>
      </c>
      <c r="J385" s="144"/>
      <c r="K385" s="146">
        <f>Source!DK188+Source!DJ188</f>
        <v>173360</v>
      </c>
    </row>
    <row r="387" spans="1:11" x14ac:dyDescent="0.2">
      <c r="A387" s="160"/>
      <c r="B387" s="160"/>
      <c r="C387" s="160" t="s">
        <v>1344</v>
      </c>
      <c r="D387" s="160"/>
      <c r="E387" s="160"/>
      <c r="F387" s="160"/>
      <c r="G387" s="160"/>
      <c r="H387" s="160"/>
      <c r="I387" s="161">
        <f>SUM(GY49:GY350)</f>
        <v>9071</v>
      </c>
      <c r="J387" s="160"/>
      <c r="K387" s="161" t="e">
        <f>Source!DP188</f>
        <v>#REF!</v>
      </c>
    </row>
    <row r="388" spans="1:11" x14ac:dyDescent="0.2">
      <c r="A388" s="160"/>
      <c r="B388" s="160"/>
      <c r="C388" s="160" t="s">
        <v>1345</v>
      </c>
      <c r="D388" s="160"/>
      <c r="E388" s="160"/>
      <c r="F388" s="160"/>
      <c r="G388" s="160"/>
      <c r="H388" s="160"/>
      <c r="I388" s="161">
        <f>SUM(GZ49:GZ350)</f>
        <v>5989</v>
      </c>
      <c r="J388" s="160"/>
      <c r="K388" s="161" t="e">
        <f>Source!DQ188</f>
        <v>#REF!</v>
      </c>
    </row>
    <row r="390" spans="1:11" hidden="1" x14ac:dyDescent="0.2">
      <c r="C390" s="162" t="s">
        <v>1346</v>
      </c>
      <c r="D390" s="162"/>
      <c r="E390" s="162"/>
      <c r="F390" s="162"/>
      <c r="G390" s="162"/>
      <c r="H390" s="162"/>
      <c r="I390" s="163">
        <f>SUM(GT49:GT350)+SUM(IB49:IB350)</f>
        <v>0</v>
      </c>
      <c r="J390" s="162"/>
      <c r="K390" s="163">
        <f>Source!EH188+SUM(DC49:DC350)</f>
        <v>0</v>
      </c>
    </row>
    <row r="391" spans="1:11" hidden="1" x14ac:dyDescent="0.2">
      <c r="C391" s="164" t="s">
        <v>1316</v>
      </c>
      <c r="D391" s="165"/>
      <c r="E391" s="165"/>
      <c r="F391" s="165"/>
      <c r="G391" s="165"/>
      <c r="H391" s="165"/>
      <c r="I391" s="165"/>
      <c r="J391" s="165"/>
      <c r="K391" s="165"/>
    </row>
    <row r="392" spans="1:11" hidden="1" x14ac:dyDescent="0.2">
      <c r="C392" s="166" t="s">
        <v>1347</v>
      </c>
      <c r="D392" s="162"/>
      <c r="E392" s="162"/>
      <c r="F392" s="162"/>
      <c r="G392" s="162"/>
      <c r="H392" s="162"/>
      <c r="I392" s="163">
        <f>SUM(GT49:GT350)</f>
        <v>0</v>
      </c>
      <c r="J392" s="162"/>
      <c r="K392" s="163">
        <f>Source!EH188</f>
        <v>0</v>
      </c>
    </row>
    <row r="393" spans="1:11" hidden="1" x14ac:dyDescent="0.2">
      <c r="C393" s="167" t="s">
        <v>1348</v>
      </c>
      <c r="D393" s="162"/>
      <c r="E393" s="162"/>
      <c r="F393" s="162"/>
      <c r="G393" s="162"/>
      <c r="H393" s="162"/>
      <c r="I393" s="163">
        <f>SUM(GU49:GU350)</f>
        <v>0</v>
      </c>
      <c r="J393" s="162"/>
      <c r="K393" s="163">
        <f>Source!EI188</f>
        <v>0</v>
      </c>
    </row>
    <row r="394" spans="1:11" hidden="1" x14ac:dyDescent="0.2">
      <c r="C394" s="167" t="s">
        <v>1349</v>
      </c>
      <c r="D394" s="162"/>
      <c r="E394" s="162"/>
      <c r="F394" s="162"/>
      <c r="G394" s="162"/>
      <c r="H394" s="162"/>
      <c r="I394" s="163">
        <f>SUM(GV49:GV350)</f>
        <v>0</v>
      </c>
      <c r="J394" s="162"/>
      <c r="K394" s="163">
        <f>Source!ER188</f>
        <v>0</v>
      </c>
    </row>
    <row r="395" spans="1:11" hidden="1" x14ac:dyDescent="0.2">
      <c r="C395" s="166" t="s">
        <v>1350</v>
      </c>
      <c r="D395" s="162"/>
      <c r="E395" s="162"/>
      <c r="F395" s="162"/>
      <c r="G395" s="162"/>
      <c r="H395" s="162"/>
      <c r="I395" s="163">
        <f>SUM(IB49:IB350)</f>
        <v>0</v>
      </c>
      <c r="J395" s="162"/>
      <c r="K395" s="163">
        <f>SUM(DC49:DC350)</f>
        <v>0</v>
      </c>
    </row>
    <row r="397" spans="1:11" x14ac:dyDescent="0.2">
      <c r="C397" s="13" t="s">
        <v>1351</v>
      </c>
      <c r="D397" s="13"/>
      <c r="E397" s="13"/>
      <c r="F397" s="13"/>
      <c r="G397" s="13"/>
      <c r="H397" s="13"/>
      <c r="I397" s="142">
        <f>SUM(HA49:HA350)</f>
        <v>217544</v>
      </c>
      <c r="J397" s="13"/>
      <c r="K397" s="142" t="e">
        <f>Source!EJ188</f>
        <v>#REF!</v>
      </c>
    </row>
    <row r="398" spans="1:11" hidden="1" x14ac:dyDescent="0.2">
      <c r="C398" s="143" t="s">
        <v>1352</v>
      </c>
      <c r="D398" s="141"/>
      <c r="E398" s="141"/>
      <c r="F398" s="141"/>
      <c r="G398" s="141"/>
      <c r="H398" s="141"/>
      <c r="I398" s="141"/>
      <c r="J398" s="141"/>
      <c r="K398" s="141"/>
    </row>
    <row r="399" spans="1:11" hidden="1" x14ac:dyDescent="0.2">
      <c r="C399" s="168" t="s">
        <v>1353</v>
      </c>
      <c r="D399" s="13"/>
      <c r="E399" s="13"/>
      <c r="F399" s="13"/>
      <c r="G399" s="13"/>
      <c r="H399" s="13"/>
      <c r="I399" s="142">
        <f>SUM(HB49:HB350)</f>
        <v>217544</v>
      </c>
      <c r="J399" s="13"/>
      <c r="K399" s="142" t="e">
        <f>Source!EK188</f>
        <v>#REF!</v>
      </c>
    </row>
    <row r="400" spans="1:11" hidden="1" x14ac:dyDescent="0.2">
      <c r="C400" s="168" t="s">
        <v>1354</v>
      </c>
      <c r="D400" s="13"/>
      <c r="E400" s="13"/>
      <c r="F400" s="13"/>
      <c r="G400" s="13"/>
      <c r="H400" s="13"/>
      <c r="I400" s="142">
        <f>SUM(HC49:HC350)</f>
        <v>0</v>
      </c>
      <c r="J400" s="13"/>
      <c r="K400" s="142">
        <f>Source!EL188</f>
        <v>0</v>
      </c>
    </row>
    <row r="401" spans="1:11" hidden="1" x14ac:dyDescent="0.2">
      <c r="C401" s="166" t="s">
        <v>1355</v>
      </c>
      <c r="D401" s="162"/>
      <c r="E401" s="162"/>
      <c r="F401" s="162"/>
      <c r="G401" s="162"/>
      <c r="H401" s="162"/>
      <c r="I401" s="163">
        <f>SUM(HD49:HD350)</f>
        <v>0</v>
      </c>
      <c r="J401" s="162"/>
      <c r="K401" s="163">
        <f>Source!EH188+SUM(DC49:DC350)</f>
        <v>0</v>
      </c>
    </row>
    <row r="402" spans="1:11" hidden="1" x14ac:dyDescent="0.2">
      <c r="C402" s="168" t="s">
        <v>382</v>
      </c>
      <c r="D402" s="13"/>
      <c r="E402" s="13"/>
      <c r="F402" s="13"/>
      <c r="G402" s="13"/>
      <c r="H402" s="13"/>
      <c r="I402" s="142">
        <f>SUM(HE49:HE350)</f>
        <v>0</v>
      </c>
      <c r="J402" s="13"/>
      <c r="K402" s="142">
        <f>Source!EM188</f>
        <v>0</v>
      </c>
    </row>
    <row r="403" spans="1:11" hidden="1" x14ac:dyDescent="0.2"/>
    <row r="404" spans="1:11" hidden="1" x14ac:dyDescent="0.2">
      <c r="C404" s="13" t="s">
        <v>1356</v>
      </c>
      <c r="D404" s="13"/>
      <c r="E404" s="13"/>
      <c r="F404" s="13"/>
      <c r="G404" s="13"/>
      <c r="H404" s="13"/>
      <c r="I404" s="142">
        <f>SUM(HB49:HB350)+SUM(HC49:HC350)</f>
        <v>217544</v>
      </c>
      <c r="J404" s="13"/>
      <c r="K404" s="142" t="e">
        <f>Source!EK188+Source!EL188</f>
        <v>#REF!</v>
      </c>
    </row>
    <row r="406" spans="1:11" hidden="1" x14ac:dyDescent="0.2">
      <c r="C406" s="25" t="s">
        <v>400</v>
      </c>
      <c r="D406" s="25"/>
      <c r="E406" s="25"/>
      <c r="F406" s="25"/>
      <c r="G406" s="25"/>
      <c r="H406" s="25"/>
      <c r="I406" s="169">
        <f>I404+SUM(HD49:HD350)+SUM(HE49:HE350)</f>
        <v>217544</v>
      </c>
      <c r="J406" s="25"/>
      <c r="K406" s="169" t="e">
        <f>K404+Source!EH188+SUM(DC49:DC350)+Source!EM188</f>
        <v>#REF!</v>
      </c>
    </row>
    <row r="408" spans="1:11" hidden="1" x14ac:dyDescent="0.2">
      <c r="C408" s="141" t="s">
        <v>1357</v>
      </c>
      <c r="D408" s="141"/>
      <c r="E408" s="141"/>
      <c r="F408" s="141"/>
      <c r="G408" s="141"/>
      <c r="H408" s="141"/>
      <c r="I408" s="141"/>
      <c r="J408" s="141"/>
      <c r="K408" s="141"/>
    </row>
    <row r="409" spans="1:11" hidden="1" x14ac:dyDescent="0.2">
      <c r="C409" s="170" t="s">
        <v>1358</v>
      </c>
      <c r="D409" s="13"/>
      <c r="E409" s="13"/>
      <c r="F409" s="13"/>
      <c r="G409" s="13"/>
      <c r="H409" s="13"/>
      <c r="I409" s="142">
        <f>SUM(GN49:GN350)+SUM(IA49:IA350)+SUM(IB49:IB350)</f>
        <v>185855</v>
      </c>
      <c r="J409" s="13"/>
      <c r="K409" s="142">
        <f>Source!DH188+SUM(DB49:DB350)+SUM(DC49:DC350)</f>
        <v>1556752</v>
      </c>
    </row>
    <row r="410" spans="1:11" hidden="1" x14ac:dyDescent="0.2">
      <c r="C410" s="143" t="s">
        <v>1316</v>
      </c>
      <c r="D410" s="141"/>
      <c r="E410" s="141"/>
      <c r="F410" s="141"/>
      <c r="G410" s="141"/>
      <c r="H410" s="141"/>
      <c r="I410" s="141"/>
      <c r="J410" s="141"/>
      <c r="K410" s="141"/>
    </row>
    <row r="411" spans="1:11" hidden="1" x14ac:dyDescent="0.2">
      <c r="C411" s="168" t="s">
        <v>1359</v>
      </c>
      <c r="D411" s="13"/>
      <c r="E411" s="13"/>
      <c r="F411" s="13"/>
      <c r="G411" s="13"/>
      <c r="H411" s="13"/>
      <c r="I411" s="142">
        <f>SUM(GO49:GO350)</f>
        <v>0</v>
      </c>
      <c r="J411" s="13"/>
      <c r="K411" s="142">
        <f>Source!EG188</f>
        <v>0</v>
      </c>
    </row>
    <row r="412" spans="1:11" hidden="1" x14ac:dyDescent="0.2">
      <c r="C412" s="168" t="s">
        <v>1360</v>
      </c>
      <c r="D412" s="13"/>
      <c r="E412" s="13"/>
      <c r="F412" s="13"/>
      <c r="G412" s="13"/>
      <c r="H412" s="13"/>
      <c r="I412" s="142">
        <f>SUM(GP49:GP350)</f>
        <v>185855</v>
      </c>
      <c r="J412" s="13"/>
      <c r="K412" s="142">
        <f>Source!EN188</f>
        <v>1556752</v>
      </c>
    </row>
    <row r="413" spans="1:11" hidden="1" x14ac:dyDescent="0.2">
      <c r="C413" s="170" t="s">
        <v>1361</v>
      </c>
      <c r="D413" s="13"/>
      <c r="E413" s="13"/>
      <c r="F413" s="13"/>
      <c r="G413" s="13"/>
      <c r="H413" s="171" t="e">
        <f>Source!DM188</f>
        <v>#REF!</v>
      </c>
      <c r="I413" s="13"/>
      <c r="J413" s="13"/>
      <c r="K413" s="13"/>
    </row>
    <row r="414" spans="1:11" hidden="1" x14ac:dyDescent="0.2">
      <c r="C414" s="170" t="s">
        <v>391</v>
      </c>
      <c r="D414" s="13"/>
      <c r="E414" s="13"/>
      <c r="F414" s="13"/>
      <c r="G414" s="13"/>
      <c r="H414" s="171">
        <f>Source!DN188</f>
        <v>90.046986000000004</v>
      </c>
      <c r="I414" s="13"/>
      <c r="J414" s="13"/>
      <c r="K414" s="13"/>
    </row>
    <row r="415" spans="1:11" ht="13.5" thickBot="1" x14ac:dyDescent="0.25"/>
    <row r="416" spans="1:11" x14ac:dyDescent="0.2">
      <c r="A416" s="50"/>
      <c r="B416" s="50"/>
      <c r="C416" s="50"/>
      <c r="D416" s="50"/>
      <c r="E416" s="50"/>
      <c r="F416" s="50"/>
      <c r="G416" s="50"/>
      <c r="H416" s="50"/>
      <c r="I416" s="50"/>
      <c r="J416" s="50"/>
      <c r="K416" s="50"/>
    </row>
    <row r="417" spans="1:255" x14ac:dyDescent="0.2">
      <c r="A417" s="334" t="s">
        <v>1249</v>
      </c>
      <c r="B417" s="334"/>
      <c r="C417" s="335" t="s">
        <v>1363</v>
      </c>
      <c r="D417" s="335"/>
      <c r="E417" s="335"/>
      <c r="F417" s="335"/>
      <c r="G417" s="335"/>
      <c r="H417" s="335"/>
      <c r="I417" s="335"/>
      <c r="J417" s="335"/>
      <c r="K417" s="335"/>
      <c r="BX417" s="51" t="str">
        <f>C417</f>
        <v xml:space="preserve"> Лестница с.3-4 7-20 этажи</v>
      </c>
      <c r="IU417" s="23"/>
    </row>
    <row r="418" spans="1:255" ht="13.5" thickBot="1" x14ac:dyDescent="0.25"/>
    <row r="419" spans="1:255" ht="47.25" x14ac:dyDescent="0.2">
      <c r="A419" s="53">
        <v>19</v>
      </c>
      <c r="B419" s="61" t="s">
        <v>19</v>
      </c>
      <c r="C419" s="54" t="s">
        <v>1252</v>
      </c>
      <c r="D419" s="55" t="s">
        <v>21</v>
      </c>
      <c r="E419" s="56">
        <v>0.3</v>
      </c>
      <c r="F419" s="57">
        <f>Source!AK223</f>
        <v>6669.69</v>
      </c>
      <c r="G419" s="62" t="s">
        <v>6</v>
      </c>
      <c r="H419" s="57"/>
      <c r="I419" s="58">
        <f>SUM(DQ419:DQ430)</f>
        <v>4918</v>
      </c>
      <c r="J419" s="59" t="s">
        <v>19</v>
      </c>
      <c r="K419" s="60" t="e">
        <f>SUM(DS419:DS430)</f>
        <v>#REF!</v>
      </c>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23"/>
      <c r="FC419" s="23"/>
      <c r="FD419" s="23"/>
      <c r="FE419" s="23"/>
      <c r="FF419" s="23"/>
      <c r="FG419" s="23"/>
      <c r="FH419" s="23"/>
      <c r="FI419" s="23"/>
      <c r="FJ419" s="23"/>
      <c r="FK419" s="23"/>
      <c r="FL419" s="23"/>
      <c r="FM419" s="23"/>
      <c r="FN419" s="23"/>
      <c r="FO419" s="23"/>
      <c r="FP419" s="23"/>
      <c r="FQ419" s="23"/>
      <c r="FR419" s="23"/>
      <c r="FS419" s="23"/>
      <c r="FT419" s="23"/>
      <c r="FU419" s="23"/>
      <c r="FV419" s="23"/>
      <c r="FW419" s="23"/>
      <c r="FX419" s="23"/>
      <c r="FY419" s="23"/>
      <c r="FZ419" s="23"/>
      <c r="GA419" s="23"/>
      <c r="GB419" s="23"/>
      <c r="GC419" s="23"/>
      <c r="GD419" s="23"/>
      <c r="GE419" s="23"/>
      <c r="GF419" s="23"/>
      <c r="GG419" s="23"/>
      <c r="GH419" s="23"/>
      <c r="GI419" s="23"/>
      <c r="GJ419" s="23"/>
      <c r="GK419" s="23"/>
      <c r="GL419" s="23"/>
      <c r="GM419" s="23"/>
      <c r="GN419" s="23"/>
      <c r="GO419" s="23"/>
      <c r="GP419" s="23"/>
      <c r="GQ419" s="23"/>
      <c r="GR419" s="23"/>
      <c r="GS419" s="23"/>
      <c r="GT419" s="23"/>
      <c r="GU419" s="23"/>
      <c r="GV419" s="23"/>
      <c r="GW419" s="23"/>
      <c r="GX419" s="23"/>
      <c r="GY419" s="23"/>
      <c r="GZ419" s="23"/>
      <c r="HA419" s="23"/>
      <c r="HB419" s="23"/>
      <c r="HC419" s="23"/>
      <c r="HD419" s="23"/>
      <c r="HE419" s="23"/>
      <c r="HF419" s="23"/>
      <c r="HG419" s="23"/>
      <c r="HH419" s="23"/>
      <c r="HI419" s="23"/>
      <c r="HJ419" s="23"/>
      <c r="HK419" s="23"/>
      <c r="HL419" s="23"/>
      <c r="HM419" s="23"/>
      <c r="HN419" s="23"/>
      <c r="HO419" s="23"/>
      <c r="HP419" s="23"/>
      <c r="HQ419" s="23"/>
      <c r="HR419" s="23"/>
      <c r="HS419" s="23"/>
      <c r="HT419" s="23"/>
      <c r="HU419" s="23"/>
      <c r="HV419" s="23"/>
      <c r="HW419" s="23"/>
      <c r="HX419" s="23"/>
      <c r="HY419" s="23"/>
      <c r="HZ419" s="23"/>
      <c r="IA419" s="23"/>
      <c r="IB419" s="23"/>
      <c r="IC419" s="23"/>
      <c r="ID419" s="23"/>
      <c r="IE419" s="23"/>
      <c r="IF419" s="23"/>
      <c r="IG419" s="23"/>
      <c r="IH419" s="23"/>
      <c r="II419" s="23"/>
      <c r="IJ419" s="23"/>
      <c r="IK419" s="23"/>
      <c r="IL419" s="23"/>
      <c r="IM419" s="23"/>
      <c r="IN419" s="23"/>
      <c r="IO419" s="23"/>
      <c r="IP419" s="23"/>
      <c r="IQ419" s="23"/>
      <c r="IR419" s="23"/>
      <c r="IS419" s="23"/>
      <c r="IT419" s="23"/>
      <c r="IU419" s="23"/>
    </row>
    <row r="420" spans="1:255" x14ac:dyDescent="0.2">
      <c r="A420" s="66"/>
      <c r="B420" s="67"/>
      <c r="C420" s="67" t="s">
        <v>1253</v>
      </c>
      <c r="D420" s="68"/>
      <c r="E420" s="69"/>
      <c r="F420" s="70">
        <v>2027.57</v>
      </c>
      <c r="G420" s="71" t="s">
        <v>1254</v>
      </c>
      <c r="H420" s="70">
        <f>Source!AF223</f>
        <v>2433.08</v>
      </c>
      <c r="I420" s="72">
        <f>T420</f>
        <v>730</v>
      </c>
      <c r="J420" s="73">
        <v>25.6</v>
      </c>
      <c r="K420" s="74">
        <f>U420</f>
        <v>18686</v>
      </c>
      <c r="O420" s="23"/>
      <c r="P420" s="23"/>
      <c r="Q420" s="23"/>
      <c r="R420" s="23"/>
      <c r="S420" s="23"/>
      <c r="T420" s="23">
        <f>ROUND(Source!AF223*Source!AV223*Source!I223,0)</f>
        <v>730</v>
      </c>
      <c r="U420" s="23">
        <f>Source!S223</f>
        <v>18686</v>
      </c>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v>1</v>
      </c>
      <c r="CW420" s="23"/>
      <c r="CX420" s="23"/>
      <c r="CY420" s="23"/>
      <c r="CZ420" s="23"/>
      <c r="DA420" s="23"/>
      <c r="DB420" s="23"/>
      <c r="DC420" s="23"/>
      <c r="DD420" s="23"/>
      <c r="DE420" s="23"/>
      <c r="DF420" s="23"/>
      <c r="DG420" s="23">
        <f>Source!S223</f>
        <v>18686</v>
      </c>
      <c r="DH420" s="23">
        <v>1008</v>
      </c>
      <c r="DI420" s="23"/>
      <c r="DJ420" s="23"/>
      <c r="DK420" s="23"/>
      <c r="DL420" s="23"/>
      <c r="DM420" s="23"/>
      <c r="DN420" s="23"/>
      <c r="DO420" s="23"/>
      <c r="DP420" s="23"/>
      <c r="DQ420" s="23">
        <f>T420</f>
        <v>730</v>
      </c>
      <c r="DR420" s="23"/>
      <c r="DS420" s="23">
        <f>U420</f>
        <v>18686</v>
      </c>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23"/>
      <c r="EX420" s="23"/>
      <c r="EY420" s="23"/>
      <c r="EZ420" s="23"/>
      <c r="FA420" s="23"/>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f>T420</f>
        <v>730</v>
      </c>
      <c r="GK420" s="23">
        <f>T420</f>
        <v>730</v>
      </c>
      <c r="GL420" s="23"/>
      <c r="GM420" s="23"/>
      <c r="GN420" s="23"/>
      <c r="GO420" s="23"/>
      <c r="GP420" s="23"/>
      <c r="GQ420" s="23"/>
      <c r="GR420" s="23"/>
      <c r="GS420" s="23"/>
      <c r="GT420" s="23"/>
      <c r="GU420" s="23"/>
      <c r="GV420" s="23"/>
      <c r="GW420" s="23"/>
      <c r="GX420" s="23"/>
      <c r="GY420" s="23"/>
      <c r="GZ420" s="23"/>
      <c r="HA420" s="23"/>
      <c r="HB420" s="23">
        <f>T420</f>
        <v>730</v>
      </c>
      <c r="HC420" s="23"/>
      <c r="HD420" s="23"/>
      <c r="HE420" s="23"/>
      <c r="HF420" s="23">
        <f>T420</f>
        <v>730</v>
      </c>
      <c r="HG420" s="23"/>
      <c r="HH420" s="23"/>
      <c r="HI420" s="23"/>
      <c r="HJ420" s="23"/>
      <c r="HK420" s="23"/>
      <c r="HL420" s="23">
        <f>T420</f>
        <v>730</v>
      </c>
      <c r="HM420" s="23"/>
      <c r="HN420" s="23">
        <f>T420</f>
        <v>730</v>
      </c>
      <c r="HO420" s="23"/>
      <c r="HP420" s="23"/>
      <c r="HQ420" s="23"/>
      <c r="HR420" s="23"/>
      <c r="HS420" s="23"/>
      <c r="HT420" s="23"/>
      <c r="HU420" s="23"/>
      <c r="HV420" s="23"/>
      <c r="HW420" s="23"/>
      <c r="HX420" s="23">
        <f>T420</f>
        <v>730</v>
      </c>
      <c r="HY420" s="23"/>
      <c r="HZ420" s="23"/>
      <c r="IA420" s="23"/>
      <c r="IB420" s="23"/>
      <c r="IC420" s="23"/>
      <c r="ID420" s="23"/>
      <c r="IE420" s="23"/>
      <c r="IF420" s="23"/>
      <c r="IG420" s="23"/>
      <c r="IH420" s="23"/>
      <c r="II420" s="23"/>
      <c r="IJ420" s="23"/>
      <c r="IK420" s="23"/>
      <c r="IL420" s="23"/>
      <c r="IM420" s="23"/>
      <c r="IN420" s="23"/>
      <c r="IO420" s="23"/>
      <c r="IP420" s="23"/>
      <c r="IQ420" s="23"/>
      <c r="IR420" s="23"/>
      <c r="IS420" s="23"/>
      <c r="IT420" s="23"/>
      <c r="IU420" s="23"/>
    </row>
    <row r="421" spans="1:255" x14ac:dyDescent="0.2">
      <c r="A421" s="78"/>
      <c r="B421" s="79"/>
      <c r="C421" s="79" t="s">
        <v>1255</v>
      </c>
      <c r="D421" s="80"/>
      <c r="E421" s="81"/>
      <c r="F421" s="82">
        <v>4601</v>
      </c>
      <c r="G421" s="83" t="s">
        <v>1254</v>
      </c>
      <c r="H421" s="82">
        <f>Source!AD223</f>
        <v>6963.37</v>
      </c>
      <c r="I421" s="84">
        <f>T421</f>
        <v>2089</v>
      </c>
      <c r="J421" s="85">
        <v>9.3000000000000007</v>
      </c>
      <c r="K421" s="86">
        <f>U421</f>
        <v>19428</v>
      </c>
      <c r="O421" s="23"/>
      <c r="P421" s="23"/>
      <c r="Q421" s="23"/>
      <c r="R421" s="23"/>
      <c r="S421" s="23"/>
      <c r="T421" s="23">
        <f>ROUND(Source!AD223*Source!AV223*Source!I223,0)</f>
        <v>2089</v>
      </c>
      <c r="U421" s="23">
        <f>Source!Q223</f>
        <v>19428</v>
      </c>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v>1</v>
      </c>
      <c r="CW421" s="23"/>
      <c r="CX421" s="23"/>
      <c r="CY421" s="23"/>
      <c r="CZ421" s="23"/>
      <c r="DA421" s="23"/>
      <c r="DB421" s="23"/>
      <c r="DC421" s="23"/>
      <c r="DD421" s="23"/>
      <c r="DE421" s="23"/>
      <c r="DF421" s="23"/>
      <c r="DG421" s="23"/>
      <c r="DH421" s="23"/>
      <c r="DI421" s="23"/>
      <c r="DJ421" s="23"/>
      <c r="DK421" s="23"/>
      <c r="DL421" s="23"/>
      <c r="DM421" s="23"/>
      <c r="DN421" s="23"/>
      <c r="DO421" s="23"/>
      <c r="DP421" s="23"/>
      <c r="DQ421" s="23">
        <f>T421</f>
        <v>2089</v>
      </c>
      <c r="DR421" s="23"/>
      <c r="DS421" s="23">
        <f>U421</f>
        <v>19428</v>
      </c>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23"/>
      <c r="EX421" s="23"/>
      <c r="EY421" s="23"/>
      <c r="EZ421" s="23"/>
      <c r="FA421" s="23"/>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f>T421</f>
        <v>2089</v>
      </c>
      <c r="GK421" s="23"/>
      <c r="GL421" s="23">
        <f>T421</f>
        <v>2089</v>
      </c>
      <c r="GM421" s="23"/>
      <c r="GN421" s="23"/>
      <c r="GO421" s="23"/>
      <c r="GP421" s="23"/>
      <c r="GQ421" s="23"/>
      <c r="GR421" s="23"/>
      <c r="GS421" s="23"/>
      <c r="GT421" s="23"/>
      <c r="GU421" s="23"/>
      <c r="GV421" s="23"/>
      <c r="GW421" s="23"/>
      <c r="GX421" s="23"/>
      <c r="GY421" s="23"/>
      <c r="GZ421" s="23"/>
      <c r="HA421" s="23"/>
      <c r="HB421" s="23">
        <f>T421</f>
        <v>2089</v>
      </c>
      <c r="HC421" s="23"/>
      <c r="HD421" s="23"/>
      <c r="HE421" s="23"/>
      <c r="HF421" s="23">
        <f>T421</f>
        <v>2089</v>
      </c>
      <c r="HG421" s="23"/>
      <c r="HH421" s="23"/>
      <c r="HI421" s="23"/>
      <c r="HJ421" s="23"/>
      <c r="HK421" s="23"/>
      <c r="HL421" s="23">
        <f>T421</f>
        <v>2089</v>
      </c>
      <c r="HM421" s="23"/>
      <c r="HN421" s="23">
        <f>T421</f>
        <v>2089</v>
      </c>
      <c r="HO421" s="23"/>
      <c r="HP421" s="23"/>
      <c r="HQ421" s="23"/>
      <c r="HR421" s="23"/>
      <c r="HS421" s="23"/>
      <c r="HT421" s="23"/>
      <c r="HU421" s="23"/>
      <c r="HV421" s="23"/>
      <c r="HW421" s="23"/>
      <c r="HX421" s="23"/>
      <c r="HY421" s="23"/>
      <c r="HZ421" s="23"/>
      <c r="IA421" s="23"/>
      <c r="IB421" s="23"/>
      <c r="IC421" s="23"/>
      <c r="ID421" s="23"/>
      <c r="IE421" s="23"/>
      <c r="IF421" s="23"/>
      <c r="IG421" s="23"/>
      <c r="IH421" s="23"/>
      <c r="II421" s="23"/>
      <c r="IJ421" s="23"/>
      <c r="IK421" s="23"/>
      <c r="IL421" s="23"/>
      <c r="IM421" s="23"/>
      <c r="IN421" s="23"/>
      <c r="IO421" s="23"/>
      <c r="IP421" s="23"/>
      <c r="IQ421" s="23"/>
      <c r="IR421" s="23"/>
      <c r="IS421" s="23"/>
      <c r="IT421" s="23"/>
      <c r="IU421" s="23"/>
    </row>
    <row r="422" spans="1:255" x14ac:dyDescent="0.2">
      <c r="A422" s="78"/>
      <c r="B422" s="79"/>
      <c r="C422" s="79" t="s">
        <v>1256</v>
      </c>
      <c r="D422" s="80"/>
      <c r="E422" s="81"/>
      <c r="F422" s="82">
        <v>682.95</v>
      </c>
      <c r="G422" s="83" t="s">
        <v>1254</v>
      </c>
      <c r="H422" s="82">
        <f>Source!AE223</f>
        <v>819.54</v>
      </c>
      <c r="I422" s="84">
        <f>GM422</f>
        <v>246</v>
      </c>
      <c r="J422" s="85">
        <v>19.8</v>
      </c>
      <c r="K422" s="86">
        <f>Source!R223</f>
        <v>4868</v>
      </c>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23"/>
      <c r="EX422" s="23"/>
      <c r="EY422" s="23"/>
      <c r="EZ422" s="23"/>
      <c r="FA422" s="23"/>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f>ROUND(Source!AE223*Source!AV223*Source!I223,0)</f>
        <v>246</v>
      </c>
      <c r="GN422" s="23"/>
      <c r="GO422" s="23"/>
      <c r="GP422" s="23"/>
      <c r="GQ422" s="23"/>
      <c r="GR422" s="23"/>
      <c r="GS422" s="23"/>
      <c r="GT422" s="23"/>
      <c r="GU422" s="23"/>
      <c r="GV422" s="23"/>
      <c r="GW422" s="23"/>
      <c r="GX422" s="23"/>
      <c r="GY422" s="23"/>
      <c r="GZ422" s="23"/>
      <c r="HA422" s="23"/>
      <c r="HB422" s="23"/>
      <c r="HC422" s="23"/>
      <c r="HD422" s="23"/>
      <c r="HE422" s="23"/>
      <c r="HF422" s="23"/>
      <c r="HG422" s="23"/>
      <c r="HH422" s="23"/>
      <c r="HI422" s="23"/>
      <c r="HJ422" s="23"/>
      <c r="HK422" s="23"/>
      <c r="HL422" s="23"/>
      <c r="HM422" s="23"/>
      <c r="HN422" s="23"/>
      <c r="HO422" s="23"/>
      <c r="HP422" s="23"/>
      <c r="HQ422" s="23"/>
      <c r="HR422" s="23"/>
      <c r="HS422" s="23"/>
      <c r="HT422" s="23"/>
      <c r="HU422" s="23"/>
      <c r="HV422" s="23"/>
      <c r="HW422" s="23"/>
      <c r="HX422" s="23">
        <f>GM422</f>
        <v>246</v>
      </c>
      <c r="HY422" s="23"/>
      <c r="HZ422" s="23"/>
      <c r="IA422" s="23"/>
      <c r="IB422" s="23"/>
      <c r="IC422" s="23"/>
      <c r="ID422" s="23"/>
      <c r="IE422" s="23"/>
      <c r="IF422" s="23"/>
      <c r="IG422" s="23"/>
      <c r="IH422" s="23"/>
      <c r="II422" s="23"/>
      <c r="IJ422" s="23"/>
      <c r="IK422" s="23"/>
      <c r="IL422" s="23"/>
      <c r="IM422" s="23"/>
      <c r="IN422" s="23"/>
      <c r="IO422" s="23"/>
      <c r="IP422" s="23"/>
      <c r="IQ422" s="23"/>
      <c r="IR422" s="23"/>
      <c r="IS422" s="23"/>
      <c r="IT422" s="23"/>
      <c r="IU422" s="23"/>
    </row>
    <row r="423" spans="1:255" x14ac:dyDescent="0.2">
      <c r="A423" s="87"/>
      <c r="B423" s="88"/>
      <c r="C423" s="88" t="s">
        <v>1257</v>
      </c>
      <c r="D423" s="89"/>
      <c r="E423" s="90">
        <v>130</v>
      </c>
      <c r="F423" s="91" t="s">
        <v>1258</v>
      </c>
      <c r="G423" s="92"/>
      <c r="H423" s="93">
        <f>ROUND((Source!AF223*Source!AV223+Source!AE223*Source!AV223)*(Source!FX223)/100,2)</f>
        <v>4228.41</v>
      </c>
      <c r="I423" s="94">
        <f>T423</f>
        <v>1269</v>
      </c>
      <c r="J423" s="96">
        <v>1.24</v>
      </c>
      <c r="K423" s="95" t="e">
        <f>U423</f>
        <v>#REF!</v>
      </c>
      <c r="O423" s="23"/>
      <c r="P423" s="23"/>
      <c r="Q423" s="23"/>
      <c r="R423" s="23"/>
      <c r="S423" s="23"/>
      <c r="T423" s="23">
        <f>ROUND((ROUND(Source!AF223*Source!AV223*Source!I223,0)+ROUND(Source!AE223*Source!AV223*Source!I223,0))*(Source!DN223)/100,0)</f>
        <v>1269</v>
      </c>
      <c r="U423" s="23" t="e">
        <f>Source!X223</f>
        <v>#REF!</v>
      </c>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v>1</v>
      </c>
      <c r="CW423" s="23"/>
      <c r="CX423" s="23"/>
      <c r="CY423" s="23"/>
      <c r="CZ423" s="23"/>
      <c r="DA423" s="23"/>
      <c r="DB423" s="23"/>
      <c r="DC423" s="23"/>
      <c r="DD423" s="23"/>
      <c r="DE423" s="23"/>
      <c r="DF423" s="23"/>
      <c r="DG423" s="23"/>
      <c r="DH423" s="23"/>
      <c r="DI423" s="23"/>
      <c r="DJ423" s="23"/>
      <c r="DK423" s="23"/>
      <c r="DL423" s="23"/>
      <c r="DM423" s="23"/>
      <c r="DN423" s="23"/>
      <c r="DO423" s="23"/>
      <c r="DP423" s="23"/>
      <c r="DQ423" s="23">
        <f>T423</f>
        <v>1269</v>
      </c>
      <c r="DR423" s="23"/>
      <c r="DS423" s="23" t="e">
        <f>U423</f>
        <v>#REF!</v>
      </c>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c r="GK423" s="23"/>
      <c r="GL423" s="23"/>
      <c r="GM423" s="23"/>
      <c r="GN423" s="23"/>
      <c r="GO423" s="23"/>
      <c r="GP423" s="23"/>
      <c r="GQ423" s="23"/>
      <c r="GR423" s="23"/>
      <c r="GS423" s="23"/>
      <c r="GT423" s="23"/>
      <c r="GU423" s="23"/>
      <c r="GV423" s="23"/>
      <c r="GW423" s="23"/>
      <c r="GX423" s="23"/>
      <c r="GY423" s="23">
        <f>T423</f>
        <v>1269</v>
      </c>
      <c r="GZ423" s="23"/>
      <c r="HA423" s="23"/>
      <c r="HB423" s="23">
        <f>T423</f>
        <v>1269</v>
      </c>
      <c r="HC423" s="23"/>
      <c r="HD423" s="23"/>
      <c r="HE423" s="23"/>
      <c r="HF423" s="23">
        <f>T423</f>
        <v>1269</v>
      </c>
      <c r="HG423" s="23"/>
      <c r="HH423" s="23"/>
      <c r="HI423" s="23"/>
      <c r="HJ423" s="23"/>
      <c r="HK423" s="23"/>
      <c r="HL423" s="23">
        <f>T423</f>
        <v>1269</v>
      </c>
      <c r="HM423" s="23"/>
      <c r="HN423" s="23">
        <f>T423</f>
        <v>1269</v>
      </c>
      <c r="HO423" s="23"/>
      <c r="HP423" s="23"/>
      <c r="HQ423" s="23"/>
      <c r="HR423" s="23"/>
      <c r="HS423" s="23"/>
      <c r="HT423" s="23"/>
      <c r="HU423" s="23"/>
      <c r="HV423" s="23"/>
      <c r="HW423" s="23"/>
      <c r="HX423" s="23"/>
      <c r="HY423" s="23"/>
      <c r="HZ423" s="23"/>
      <c r="IA423" s="23"/>
      <c r="IB423" s="23"/>
      <c r="IC423" s="23"/>
      <c r="ID423" s="23"/>
      <c r="IE423" s="23"/>
      <c r="IF423" s="23"/>
      <c r="IG423" s="23"/>
      <c r="IH423" s="23"/>
      <c r="II423" s="23"/>
      <c r="IJ423" s="23"/>
      <c r="IK423" s="23"/>
      <c r="IL423" s="23"/>
      <c r="IM423" s="23"/>
      <c r="IN423" s="23"/>
      <c r="IO423" s="23"/>
      <c r="IP423" s="23"/>
      <c r="IQ423" s="23"/>
      <c r="IR423" s="23"/>
      <c r="IS423" s="23"/>
      <c r="IT423" s="23"/>
      <c r="IU423" s="23"/>
    </row>
    <row r="424" spans="1:255" x14ac:dyDescent="0.2">
      <c r="A424" s="87"/>
      <c r="B424" s="88"/>
      <c r="C424" s="88" t="s">
        <v>1259</v>
      </c>
      <c r="D424" s="89"/>
      <c r="E424" s="90">
        <v>85</v>
      </c>
      <c r="F424" s="91" t="s">
        <v>1258</v>
      </c>
      <c r="G424" s="92"/>
      <c r="H424" s="93">
        <f>ROUND((Source!AF223*Source!AV223+Source!AE223*Source!AV223)*(Source!FY223)/100,2)</f>
        <v>2764.73</v>
      </c>
      <c r="I424" s="94">
        <f>T424</f>
        <v>830</v>
      </c>
      <c r="J424" s="96">
        <v>0.72</v>
      </c>
      <c r="K424" s="95" t="e">
        <f>U424</f>
        <v>#REF!</v>
      </c>
      <c r="O424" s="23"/>
      <c r="P424" s="23"/>
      <c r="Q424" s="23"/>
      <c r="R424" s="23"/>
      <c r="S424" s="23"/>
      <c r="T424" s="23">
        <f>ROUND((ROUND(Source!AF223*Source!AV223*Source!I223,0)+ROUND(Source!AE223*Source!AV223*Source!I223,0))*(Source!DO223)/100,0)</f>
        <v>830</v>
      </c>
      <c r="U424" s="23" t="e">
        <f>Source!Y223</f>
        <v>#REF!</v>
      </c>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v>1</v>
      </c>
      <c r="CW424" s="23"/>
      <c r="CX424" s="23"/>
      <c r="CY424" s="23"/>
      <c r="CZ424" s="23"/>
      <c r="DA424" s="23"/>
      <c r="DB424" s="23"/>
      <c r="DC424" s="23"/>
      <c r="DD424" s="23"/>
      <c r="DE424" s="23"/>
      <c r="DF424" s="23"/>
      <c r="DG424" s="23"/>
      <c r="DH424" s="23"/>
      <c r="DI424" s="23"/>
      <c r="DJ424" s="23"/>
      <c r="DK424" s="23"/>
      <c r="DL424" s="23"/>
      <c r="DM424" s="23"/>
      <c r="DN424" s="23"/>
      <c r="DO424" s="23"/>
      <c r="DP424" s="23"/>
      <c r="DQ424" s="23">
        <f>T424</f>
        <v>830</v>
      </c>
      <c r="DR424" s="23"/>
      <c r="DS424" s="23" t="e">
        <f>U424</f>
        <v>#REF!</v>
      </c>
      <c r="DT424" s="23"/>
      <c r="DU424" s="23"/>
      <c r="DV424" s="23"/>
      <c r="DW424" s="23"/>
      <c r="DX424" s="23"/>
      <c r="DY424" s="23"/>
      <c r="DZ424" s="23"/>
      <c r="EA424" s="23"/>
      <c r="EB424" s="23"/>
      <c r="EC424" s="23"/>
      <c r="ED424" s="23"/>
      <c r="EE424" s="23"/>
      <c r="EF424" s="23"/>
      <c r="EG424" s="23"/>
      <c r="EH424" s="23"/>
      <c r="EI424" s="23"/>
      <c r="EJ424" s="23"/>
      <c r="EK424" s="23"/>
      <c r="EL424" s="23"/>
      <c r="EM424" s="23"/>
      <c r="EN424" s="23"/>
      <c r="EO424" s="23"/>
      <c r="EP424" s="23"/>
      <c r="EQ424" s="23"/>
      <c r="ER424" s="23"/>
      <c r="ES424" s="23"/>
      <c r="ET424" s="23"/>
      <c r="EU424" s="23"/>
      <c r="EV424" s="23"/>
      <c r="EW424" s="23"/>
      <c r="EX424" s="23"/>
      <c r="EY424" s="23"/>
      <c r="EZ424" s="23"/>
      <c r="FA424" s="23"/>
      <c r="FB424" s="23"/>
      <c r="FC424" s="23"/>
      <c r="FD424" s="23"/>
      <c r="FE424" s="23"/>
      <c r="FF424" s="23"/>
      <c r="FG424" s="23"/>
      <c r="FH424" s="23"/>
      <c r="FI424" s="23"/>
      <c r="FJ424" s="23"/>
      <c r="FK424" s="23"/>
      <c r="FL424" s="23"/>
      <c r="FM424" s="23"/>
      <c r="FN424" s="23"/>
      <c r="FO424" s="23"/>
      <c r="FP424" s="23"/>
      <c r="FQ424" s="23"/>
      <c r="FR424" s="23"/>
      <c r="FS424" s="23"/>
      <c r="FT424" s="23"/>
      <c r="FU424" s="23"/>
      <c r="FV424" s="23"/>
      <c r="FW424" s="23"/>
      <c r="FX424" s="23"/>
      <c r="FY424" s="23"/>
      <c r="FZ424" s="23"/>
      <c r="GA424" s="23"/>
      <c r="GB424" s="23"/>
      <c r="GC424" s="23"/>
      <c r="GD424" s="23"/>
      <c r="GE424" s="23"/>
      <c r="GF424" s="23"/>
      <c r="GG424" s="23"/>
      <c r="GH424" s="23"/>
      <c r="GI424" s="23"/>
      <c r="GJ424" s="23"/>
      <c r="GK424" s="23"/>
      <c r="GL424" s="23"/>
      <c r="GM424" s="23"/>
      <c r="GN424" s="23"/>
      <c r="GO424" s="23"/>
      <c r="GP424" s="23"/>
      <c r="GQ424" s="23"/>
      <c r="GR424" s="23"/>
      <c r="GS424" s="23"/>
      <c r="GT424" s="23"/>
      <c r="GU424" s="23"/>
      <c r="GV424" s="23"/>
      <c r="GW424" s="23"/>
      <c r="GX424" s="23"/>
      <c r="GY424" s="23"/>
      <c r="GZ424" s="23">
        <f>T424</f>
        <v>830</v>
      </c>
      <c r="HA424" s="23"/>
      <c r="HB424" s="23">
        <f>T424</f>
        <v>830</v>
      </c>
      <c r="HC424" s="23"/>
      <c r="HD424" s="23"/>
      <c r="HE424" s="23"/>
      <c r="HF424" s="23">
        <f>T424</f>
        <v>830</v>
      </c>
      <c r="HG424" s="23"/>
      <c r="HH424" s="23"/>
      <c r="HI424" s="23"/>
      <c r="HJ424" s="23"/>
      <c r="HK424" s="23"/>
      <c r="HL424" s="23">
        <f>T424</f>
        <v>830</v>
      </c>
      <c r="HM424" s="23"/>
      <c r="HN424" s="23">
        <f>T424</f>
        <v>830</v>
      </c>
      <c r="HO424" s="23"/>
      <c r="HP424" s="23"/>
      <c r="HQ424" s="23"/>
      <c r="HR424" s="23"/>
      <c r="HS424" s="23"/>
      <c r="HT424" s="23"/>
      <c r="HU424" s="23"/>
      <c r="HV424" s="23"/>
      <c r="HW424" s="23"/>
      <c r="HX424" s="23"/>
      <c r="HY424" s="23"/>
      <c r="HZ424" s="23"/>
      <c r="IA424" s="23"/>
      <c r="IB424" s="23"/>
      <c r="IC424" s="23"/>
      <c r="ID424" s="23"/>
      <c r="IE424" s="23"/>
      <c r="IF424" s="23"/>
      <c r="IG424" s="23"/>
      <c r="IH424" s="23"/>
      <c r="II424" s="23"/>
      <c r="IJ424" s="23"/>
      <c r="IK424" s="23"/>
      <c r="IL424" s="23"/>
      <c r="IM424" s="23"/>
      <c r="IN424" s="23"/>
      <c r="IO424" s="23"/>
      <c r="IP424" s="23"/>
      <c r="IQ424" s="23"/>
      <c r="IR424" s="23"/>
      <c r="IS424" s="23"/>
      <c r="IT424" s="23"/>
      <c r="IU424" s="23"/>
    </row>
    <row r="425" spans="1:255" x14ac:dyDescent="0.2">
      <c r="A425" s="78"/>
      <c r="B425" s="79"/>
      <c r="C425" s="79" t="s">
        <v>1260</v>
      </c>
      <c r="D425" s="80" t="s">
        <v>1261</v>
      </c>
      <c r="E425" s="81">
        <v>218.96</v>
      </c>
      <c r="F425" s="82"/>
      <c r="G425" s="83" t="s">
        <v>1254</v>
      </c>
      <c r="H425" s="82" t="e">
        <f>ROUND(Source!AH223,2)</f>
        <v>#REF!</v>
      </c>
      <c r="I425" s="97" t="e">
        <f>Source!U223</f>
        <v>#REF!</v>
      </c>
      <c r="J425" s="85"/>
      <c r="K425" s="86"/>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23"/>
      <c r="GP425" s="23"/>
      <c r="GQ425" s="23"/>
      <c r="GR425" s="23"/>
      <c r="GS425" s="23"/>
      <c r="GT425" s="23"/>
      <c r="GU425" s="23"/>
      <c r="GV425" s="23"/>
      <c r="GW425" s="23"/>
      <c r="GX425" s="23"/>
      <c r="GY425" s="23"/>
      <c r="GZ425" s="23"/>
      <c r="HA425" s="23"/>
      <c r="HB425" s="23"/>
      <c r="HC425" s="23"/>
      <c r="HD425" s="23"/>
      <c r="HE425" s="23"/>
      <c r="HF425" s="23"/>
      <c r="HG425" s="23"/>
      <c r="HH425" s="23"/>
      <c r="HI425" s="23"/>
      <c r="HJ425" s="23"/>
      <c r="HK425" s="23"/>
      <c r="HL425" s="23"/>
      <c r="HM425" s="23"/>
      <c r="HN425" s="23"/>
      <c r="HO425" s="23"/>
      <c r="HP425" s="23"/>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row>
    <row r="426" spans="1:255" ht="24" x14ac:dyDescent="0.2">
      <c r="A426" s="100" t="s">
        <v>404</v>
      </c>
      <c r="B426" s="109" t="s">
        <v>30</v>
      </c>
      <c r="C426" s="101" t="s">
        <v>31</v>
      </c>
      <c r="D426" s="102" t="s">
        <v>32</v>
      </c>
      <c r="E426" s="103">
        <f>Source!I225</f>
        <v>2.7E-2</v>
      </c>
      <c r="F426" s="104">
        <v>586.71</v>
      </c>
      <c r="G426" s="105"/>
      <c r="H426" s="104">
        <f>Source!AC224</f>
        <v>586.71</v>
      </c>
      <c r="I426" s="106">
        <f>T426</f>
        <v>16</v>
      </c>
      <c r="J426" s="107" t="s">
        <v>1262</v>
      </c>
      <c r="K426" s="108">
        <f>U426</f>
        <v>141</v>
      </c>
      <c r="L426" s="23"/>
      <c r="M426" s="23"/>
      <c r="N426" s="23"/>
      <c r="O426" s="23"/>
      <c r="P426" s="23"/>
      <c r="Q426" s="23"/>
      <c r="R426" s="23"/>
      <c r="S426" s="23"/>
      <c r="T426" s="23">
        <f>ROUND(Source!AC224*Source!AW224*Source!I224,0)</f>
        <v>16</v>
      </c>
      <c r="U426" s="23">
        <f>Source!P225</f>
        <v>141</v>
      </c>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v>1</v>
      </c>
      <c r="CW426" s="23"/>
      <c r="CX426" s="23"/>
      <c r="CY426" s="23"/>
      <c r="CZ426" s="23"/>
      <c r="DA426" s="23"/>
      <c r="DB426" s="23"/>
      <c r="DC426" s="23"/>
      <c r="DD426" s="23"/>
      <c r="DE426" s="23"/>
      <c r="DF426" s="23"/>
      <c r="DG426" s="23"/>
      <c r="DH426" s="23"/>
      <c r="DI426" s="23"/>
      <c r="DJ426" s="23"/>
      <c r="DK426" s="23">
        <f>T426</f>
        <v>16</v>
      </c>
      <c r="DL426" s="23"/>
      <c r="DM426" s="23">
        <f>Source!P225</f>
        <v>141</v>
      </c>
      <c r="DN426" s="23"/>
      <c r="DO426" s="23"/>
      <c r="DP426" s="23"/>
      <c r="DQ426" s="23"/>
      <c r="DR426" s="23"/>
      <c r="DS426" s="23"/>
      <c r="DT426" s="23"/>
      <c r="DU426" s="23"/>
      <c r="DV426" s="23"/>
      <c r="DW426" s="23"/>
      <c r="DX426" s="23"/>
      <c r="DY426" s="23"/>
      <c r="DZ426" s="23"/>
      <c r="EA426" s="23"/>
      <c r="EB426" s="23"/>
      <c r="EC426" s="23"/>
      <c r="ED426" s="23"/>
      <c r="EE426" s="23"/>
      <c r="EF426" s="23"/>
      <c r="EG426" s="23"/>
      <c r="EH426" s="23"/>
      <c r="EI426" s="23"/>
      <c r="EJ426" s="23"/>
      <c r="EK426" s="23"/>
      <c r="EL426" s="23"/>
      <c r="EM426" s="23"/>
      <c r="EN426" s="23"/>
      <c r="EO426" s="23"/>
      <c r="EP426" s="23"/>
      <c r="EQ426" s="23"/>
      <c r="ER426" s="23"/>
      <c r="ES426" s="23"/>
      <c r="ET426" s="23"/>
      <c r="EU426" s="23"/>
      <c r="EV426" s="23"/>
      <c r="EW426" s="23"/>
      <c r="EX426" s="23"/>
      <c r="EY426" s="23"/>
      <c r="EZ426" s="23"/>
      <c r="FA426" s="23"/>
      <c r="FB426" s="23"/>
      <c r="FC426" s="23"/>
      <c r="FD426" s="23"/>
      <c r="FE426" s="23"/>
      <c r="FF426" s="23"/>
      <c r="FG426" s="23"/>
      <c r="FH426" s="23"/>
      <c r="FI426" s="23"/>
      <c r="FJ426" s="23"/>
      <c r="FK426" s="23"/>
      <c r="FL426" s="23"/>
      <c r="FM426" s="23"/>
      <c r="FN426" s="23"/>
      <c r="FO426" s="23"/>
      <c r="FP426" s="23"/>
      <c r="FQ426" s="23"/>
      <c r="FR426" s="23"/>
      <c r="FS426" s="23"/>
      <c r="FT426" s="23"/>
      <c r="FU426" s="23"/>
      <c r="FV426" s="23"/>
      <c r="FW426" s="23"/>
      <c r="FX426" s="23"/>
      <c r="FY426" s="23"/>
      <c r="FZ426" s="23"/>
      <c r="GA426" s="23"/>
      <c r="GB426" s="23"/>
      <c r="GC426" s="23"/>
      <c r="GD426" s="23"/>
      <c r="GE426" s="23"/>
      <c r="GF426" s="23"/>
      <c r="GG426" s="23"/>
      <c r="GH426" s="23"/>
      <c r="GI426" s="23"/>
      <c r="GJ426" s="23">
        <f>T426</f>
        <v>16</v>
      </c>
      <c r="GK426" s="23"/>
      <c r="GL426" s="23"/>
      <c r="GM426" s="23"/>
      <c r="GN426" s="23">
        <f>T426</f>
        <v>16</v>
      </c>
      <c r="GO426" s="23"/>
      <c r="GP426" s="23">
        <f>T426</f>
        <v>16</v>
      </c>
      <c r="GQ426" s="23">
        <f>T426</f>
        <v>16</v>
      </c>
      <c r="GR426" s="23"/>
      <c r="GS426" s="23">
        <f>T426</f>
        <v>16</v>
      </c>
      <c r="GT426" s="23"/>
      <c r="GU426" s="23"/>
      <c r="GV426" s="23"/>
      <c r="GW426" s="23"/>
      <c r="GX426" s="23"/>
      <c r="GY426" s="23"/>
      <c r="GZ426" s="23"/>
      <c r="HA426" s="23"/>
      <c r="HB426" s="23">
        <f>T426</f>
        <v>16</v>
      </c>
      <c r="HC426" s="23"/>
      <c r="HD426" s="23"/>
      <c r="HE426" s="23"/>
      <c r="HF426" s="23">
        <f>T426</f>
        <v>16</v>
      </c>
      <c r="HG426" s="23"/>
      <c r="HH426" s="23"/>
      <c r="HI426" s="23"/>
      <c r="HJ426" s="23"/>
      <c r="HK426" s="23"/>
      <c r="HL426" s="23">
        <f>T426</f>
        <v>16</v>
      </c>
      <c r="HM426" s="23"/>
      <c r="HN426" s="23">
        <f>T426</f>
        <v>16</v>
      </c>
      <c r="HO426" s="23"/>
      <c r="HP426" s="23"/>
      <c r="HQ426" s="23"/>
      <c r="HR426" s="23"/>
      <c r="HS426" s="23"/>
      <c r="HT426" s="23"/>
      <c r="HU426" s="23"/>
      <c r="HV426" s="23"/>
      <c r="HW426" s="23"/>
      <c r="HX426" s="23"/>
      <c r="HY426" s="23"/>
      <c r="HZ426" s="23"/>
      <c r="IA426" s="23"/>
      <c r="IB426" s="23"/>
      <c r="IC426" s="23"/>
      <c r="ID426" s="23"/>
      <c r="IE426" s="23"/>
      <c r="IF426" s="23"/>
      <c r="IG426" s="23"/>
      <c r="IH426" s="23"/>
      <c r="II426" s="23"/>
      <c r="IJ426" s="23"/>
      <c r="IK426" s="23"/>
      <c r="IL426" s="23"/>
      <c r="IM426" s="23"/>
      <c r="IN426" s="23"/>
      <c r="IO426" s="23"/>
      <c r="IP426" s="23"/>
      <c r="IQ426" s="23"/>
      <c r="IR426" s="23"/>
      <c r="IS426" s="23"/>
      <c r="IT426" s="23"/>
      <c r="IU426" s="23"/>
    </row>
    <row r="427" spans="1:255" x14ac:dyDescent="0.2">
      <c r="A427" s="64"/>
      <c r="B427" s="111" t="s">
        <v>1263</v>
      </c>
      <c r="C427" s="111" t="s">
        <v>1264</v>
      </c>
      <c r="D427" s="63"/>
      <c r="E427" s="63"/>
      <c r="F427" s="63"/>
      <c r="G427" s="63"/>
      <c r="H427" s="63"/>
      <c r="I427" s="63"/>
      <c r="J427" s="63"/>
      <c r="K427" s="65"/>
    </row>
    <row r="428" spans="1:255" x14ac:dyDescent="0.2">
      <c r="A428" s="114" t="s">
        <v>405</v>
      </c>
      <c r="B428" s="115" t="s">
        <v>41</v>
      </c>
      <c r="C428" s="116" t="s">
        <v>42</v>
      </c>
      <c r="D428" s="117" t="s">
        <v>43</v>
      </c>
      <c r="E428" s="118">
        <f>Source!I227</f>
        <v>30</v>
      </c>
      <c r="F428" s="119">
        <v>710.36</v>
      </c>
      <c r="G428" s="71"/>
      <c r="H428" s="119">
        <f>Source!AC226</f>
        <v>710.36</v>
      </c>
      <c r="I428" s="120">
        <f>T428</f>
        <v>21311</v>
      </c>
      <c r="J428" s="73" t="s">
        <v>1262</v>
      </c>
      <c r="K428" s="121">
        <f>U428</f>
        <v>182985</v>
      </c>
      <c r="L428" s="23"/>
      <c r="M428" s="23"/>
      <c r="N428" s="23"/>
      <c r="O428" s="23"/>
      <c r="P428" s="23"/>
      <c r="Q428" s="23"/>
      <c r="R428" s="23"/>
      <c r="S428" s="23"/>
      <c r="T428" s="23">
        <f>ROUND(Source!AC226*Source!AW226*Source!I226,0)</f>
        <v>21311</v>
      </c>
      <c r="U428" s="23">
        <f>Source!P227</f>
        <v>182985</v>
      </c>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v>1</v>
      </c>
      <c r="CW428" s="23"/>
      <c r="CX428" s="23"/>
      <c r="CY428" s="23"/>
      <c r="CZ428" s="23"/>
      <c r="DA428" s="23"/>
      <c r="DB428" s="23"/>
      <c r="DC428" s="23"/>
      <c r="DD428" s="23"/>
      <c r="DE428" s="23"/>
      <c r="DF428" s="23"/>
      <c r="DG428" s="23"/>
      <c r="DH428" s="23"/>
      <c r="DI428" s="23"/>
      <c r="DJ428" s="23"/>
      <c r="DK428" s="23">
        <f>T428</f>
        <v>21311</v>
      </c>
      <c r="DL428" s="23"/>
      <c r="DM428" s="23">
        <f>Source!P227</f>
        <v>182985</v>
      </c>
      <c r="DN428" s="23"/>
      <c r="DO428" s="23"/>
      <c r="DP428" s="23"/>
      <c r="DQ428" s="23"/>
      <c r="DR428" s="23"/>
      <c r="DS428" s="23"/>
      <c r="DT428" s="23"/>
      <c r="DU428" s="23"/>
      <c r="DV428" s="23"/>
      <c r="DW428" s="23"/>
      <c r="DX428" s="23"/>
      <c r="DY428" s="23"/>
      <c r="DZ428" s="23"/>
      <c r="EA428" s="23"/>
      <c r="EB428" s="23"/>
      <c r="EC428" s="23"/>
      <c r="ED428" s="23"/>
      <c r="EE428" s="23"/>
      <c r="EF428" s="23"/>
      <c r="EG428" s="23"/>
      <c r="EH428" s="23"/>
      <c r="EI428" s="23"/>
      <c r="EJ428" s="23"/>
      <c r="EK428" s="23"/>
      <c r="EL428" s="23"/>
      <c r="EM428" s="23"/>
      <c r="EN428" s="23"/>
      <c r="EO428" s="23"/>
      <c r="EP428" s="23"/>
      <c r="EQ428" s="23"/>
      <c r="ER428" s="23"/>
      <c r="ES428" s="23"/>
      <c r="ET428" s="23"/>
      <c r="EU428" s="23"/>
      <c r="EV428" s="23"/>
      <c r="EW428" s="23"/>
      <c r="EX428" s="23"/>
      <c r="EY428" s="23"/>
      <c r="EZ428" s="23"/>
      <c r="FA428" s="23"/>
      <c r="FB428" s="23"/>
      <c r="FC428" s="23"/>
      <c r="FD428" s="23"/>
      <c r="FE428" s="23"/>
      <c r="FF428" s="23"/>
      <c r="FG428" s="23"/>
      <c r="FH428" s="23"/>
      <c r="FI428" s="23"/>
      <c r="FJ428" s="23"/>
      <c r="FK428" s="23"/>
      <c r="FL428" s="23"/>
      <c r="FM428" s="23"/>
      <c r="FN428" s="23"/>
      <c r="FO428" s="23"/>
      <c r="FP428" s="23"/>
      <c r="FQ428" s="23"/>
      <c r="FR428" s="23"/>
      <c r="FS428" s="23"/>
      <c r="FT428" s="23"/>
      <c r="FU428" s="23"/>
      <c r="FV428" s="23"/>
      <c r="FW428" s="23"/>
      <c r="FX428" s="23"/>
      <c r="FY428" s="23"/>
      <c r="FZ428" s="23"/>
      <c r="GA428" s="23"/>
      <c r="GB428" s="23"/>
      <c r="GC428" s="23"/>
      <c r="GD428" s="23"/>
      <c r="GE428" s="23"/>
      <c r="GF428" s="23"/>
      <c r="GG428" s="23"/>
      <c r="GH428" s="23"/>
      <c r="GI428" s="23"/>
      <c r="GJ428" s="23">
        <f>T428</f>
        <v>21311</v>
      </c>
      <c r="GK428" s="23"/>
      <c r="GL428" s="23"/>
      <c r="GM428" s="23"/>
      <c r="GN428" s="23">
        <f>T428</f>
        <v>21311</v>
      </c>
      <c r="GO428" s="23"/>
      <c r="GP428" s="23">
        <f>T428</f>
        <v>21311</v>
      </c>
      <c r="GQ428" s="23">
        <f>T428</f>
        <v>21311</v>
      </c>
      <c r="GR428" s="23"/>
      <c r="GS428" s="23">
        <f>T428</f>
        <v>21311</v>
      </c>
      <c r="GT428" s="23"/>
      <c r="GU428" s="23"/>
      <c r="GV428" s="23"/>
      <c r="GW428" s="23"/>
      <c r="GX428" s="23"/>
      <c r="GY428" s="23"/>
      <c r="GZ428" s="23"/>
      <c r="HA428" s="23"/>
      <c r="HB428" s="23">
        <f>T428</f>
        <v>21311</v>
      </c>
      <c r="HC428" s="23"/>
      <c r="HD428" s="23"/>
      <c r="HE428" s="23"/>
      <c r="HF428" s="23">
        <f>T428</f>
        <v>21311</v>
      </c>
      <c r="HG428" s="23"/>
      <c r="HH428" s="23"/>
      <c r="HI428" s="23"/>
      <c r="HJ428" s="23"/>
      <c r="HK428" s="23"/>
      <c r="HL428" s="23">
        <f>T428</f>
        <v>21311</v>
      </c>
      <c r="HM428" s="23"/>
      <c r="HN428" s="23">
        <f>T428</f>
        <v>21311</v>
      </c>
      <c r="HO428" s="23"/>
      <c r="HP428" s="23"/>
      <c r="HQ428" s="23"/>
      <c r="HR428" s="23"/>
      <c r="HS428" s="23"/>
      <c r="HT428" s="23"/>
      <c r="HU428" s="23"/>
      <c r="HV428" s="23"/>
      <c r="HW428" s="23"/>
      <c r="HX428" s="23"/>
      <c r="HY428" s="23"/>
      <c r="HZ428" s="23"/>
      <c r="IA428" s="23"/>
      <c r="IB428" s="23"/>
      <c r="IC428" s="23"/>
      <c r="ID428" s="23"/>
      <c r="IE428" s="23"/>
      <c r="IF428" s="23"/>
      <c r="IG428" s="23"/>
      <c r="IH428" s="23"/>
      <c r="II428" s="23"/>
      <c r="IJ428" s="23"/>
      <c r="IK428" s="23"/>
      <c r="IL428" s="23"/>
      <c r="IM428" s="23"/>
      <c r="IN428" s="23"/>
      <c r="IO428" s="23"/>
      <c r="IP428" s="23"/>
      <c r="IQ428" s="23"/>
      <c r="IR428" s="23"/>
      <c r="IS428" s="23"/>
      <c r="IT428" s="23"/>
      <c r="IU428" s="23"/>
    </row>
    <row r="429" spans="1:255" x14ac:dyDescent="0.2">
      <c r="A429" s="98"/>
      <c r="B429" s="113" t="s">
        <v>1263</v>
      </c>
      <c r="C429" s="113" t="s">
        <v>1265</v>
      </c>
      <c r="D429" s="33"/>
      <c r="E429" s="33"/>
      <c r="F429" s="33"/>
      <c r="G429" s="33"/>
      <c r="H429" s="33"/>
      <c r="I429" s="33"/>
      <c r="J429" s="33"/>
      <c r="K429" s="99"/>
    </row>
    <row r="430" spans="1:255" ht="13.5" thickBot="1" x14ac:dyDescent="0.25">
      <c r="A430" s="124"/>
      <c r="B430" s="125"/>
      <c r="C430" s="125" t="s">
        <v>1266</v>
      </c>
      <c r="D430" s="125"/>
      <c r="E430" s="125"/>
      <c r="F430" s="125"/>
      <c r="G430" s="125"/>
      <c r="H430" s="373">
        <f>SUM(DK419:DK429)</f>
        <v>21327</v>
      </c>
      <c r="I430" s="374"/>
      <c r="J430" s="373">
        <f>SUM(DM419:DM429)</f>
        <v>183126</v>
      </c>
      <c r="K430" s="375"/>
      <c r="L430" s="112"/>
      <c r="M430" s="112"/>
      <c r="N430" s="112"/>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c r="EC430" s="23"/>
      <c r="ED430" s="23"/>
      <c r="EE430" s="23"/>
      <c r="EF430" s="23"/>
      <c r="EG430" s="23"/>
      <c r="EH430" s="23"/>
      <c r="EI430" s="23"/>
      <c r="EJ430" s="23"/>
      <c r="EK430" s="23"/>
      <c r="EL430" s="23"/>
      <c r="EM430" s="23"/>
      <c r="EN430" s="23"/>
      <c r="EO430" s="23"/>
      <c r="EP430" s="23"/>
      <c r="EQ430" s="23"/>
      <c r="ER430" s="23"/>
      <c r="ES430" s="23"/>
      <c r="ET430" s="23"/>
      <c r="EU430" s="23"/>
      <c r="EV430" s="23"/>
      <c r="EW430" s="23"/>
      <c r="EX430" s="23"/>
      <c r="EY430" s="23"/>
      <c r="EZ430" s="23"/>
      <c r="FA430" s="23"/>
      <c r="FB430" s="23"/>
      <c r="FC430" s="23"/>
      <c r="FD430" s="23"/>
      <c r="FE430" s="23"/>
      <c r="FF430" s="23"/>
      <c r="FG430" s="23"/>
      <c r="FH430" s="23"/>
      <c r="FI430" s="23"/>
      <c r="FJ430" s="23"/>
      <c r="FK430" s="23"/>
      <c r="FL430" s="23"/>
      <c r="FM430" s="23"/>
      <c r="FN430" s="23"/>
      <c r="FO430" s="23"/>
      <c r="FP430" s="23"/>
      <c r="FQ430" s="23"/>
      <c r="FR430" s="23"/>
      <c r="FS430" s="23"/>
      <c r="FT430" s="23"/>
      <c r="FU430" s="23"/>
      <c r="FV430" s="23"/>
      <c r="FW430" s="23"/>
      <c r="FX430" s="23"/>
      <c r="FY430" s="23"/>
      <c r="FZ430" s="23"/>
      <c r="GA430" s="23"/>
      <c r="GB430" s="23"/>
      <c r="GC430" s="23"/>
      <c r="GD430" s="23"/>
      <c r="GE430" s="23"/>
      <c r="GF430" s="23"/>
      <c r="GG430" s="23"/>
      <c r="GH430" s="23"/>
      <c r="GI430" s="23"/>
      <c r="GJ430" s="23"/>
      <c r="GK430" s="23"/>
      <c r="GL430" s="23"/>
      <c r="GM430" s="23"/>
      <c r="GN430" s="23"/>
      <c r="GO430" s="23"/>
      <c r="GP430" s="23"/>
      <c r="GQ430" s="23"/>
      <c r="GR430" s="23"/>
      <c r="GS430" s="23"/>
      <c r="GT430" s="23"/>
      <c r="GU430" s="23"/>
      <c r="GV430" s="23"/>
      <c r="GW430" s="23"/>
      <c r="GX430" s="23"/>
      <c r="GY430" s="23"/>
      <c r="GZ430" s="23"/>
      <c r="HA430" s="23"/>
      <c r="HB430" s="23"/>
      <c r="HC430" s="23"/>
      <c r="HD430" s="23"/>
      <c r="HE430" s="23"/>
      <c r="HF430" s="23"/>
      <c r="HG430" s="23"/>
      <c r="HH430" s="23"/>
      <c r="HI430" s="23"/>
      <c r="HJ430" s="23"/>
      <c r="HK430" s="23"/>
      <c r="HL430" s="23"/>
      <c r="HM430" s="23"/>
      <c r="HN430" s="23"/>
      <c r="HO430" s="23"/>
      <c r="HP430" s="23"/>
      <c r="HQ430" s="23"/>
      <c r="HR430" s="23"/>
      <c r="HS430" s="23"/>
      <c r="HT430" s="23"/>
      <c r="HU430" s="23"/>
      <c r="HV430" s="23"/>
      <c r="HW430" s="23"/>
      <c r="HX430" s="23"/>
      <c r="HY430" s="23"/>
      <c r="HZ430" s="23"/>
      <c r="IA430" s="23"/>
      <c r="IB430" s="23"/>
      <c r="IC430" s="23"/>
      <c r="ID430" s="23"/>
      <c r="IE430" s="23"/>
      <c r="IF430" s="23"/>
      <c r="IG430" s="23"/>
      <c r="IH430" s="23"/>
      <c r="II430" s="23"/>
      <c r="IJ430" s="23"/>
      <c r="IK430" s="23"/>
      <c r="IL430" s="23"/>
      <c r="IM430" s="23"/>
      <c r="IN430" s="23"/>
      <c r="IO430" s="23"/>
      <c r="IP430" s="23"/>
      <c r="IQ430" s="23"/>
      <c r="IR430" s="23"/>
      <c r="IS430" s="23"/>
      <c r="IT430" s="23"/>
      <c r="IU430" s="23"/>
    </row>
    <row r="431" spans="1:255" x14ac:dyDescent="0.2">
      <c r="A431" s="123"/>
      <c r="B431" s="122"/>
      <c r="C431" s="122" t="s">
        <v>1267</v>
      </c>
      <c r="D431" s="122"/>
      <c r="E431" s="122"/>
      <c r="F431" s="122"/>
      <c r="G431" s="122"/>
      <c r="H431" s="376">
        <f>R431</f>
        <v>26245</v>
      </c>
      <c r="I431" s="377"/>
      <c r="J431" s="376" t="e">
        <f>S431</f>
        <v>#REF!</v>
      </c>
      <c r="K431" s="378"/>
      <c r="O431" s="23"/>
      <c r="P431" s="23"/>
      <c r="Q431" s="23"/>
      <c r="R431" s="23">
        <f>SUM(T419:T430)</f>
        <v>26245</v>
      </c>
      <c r="S431" s="23" t="e">
        <f>SUM(U419:U430)</f>
        <v>#REF!</v>
      </c>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23"/>
      <c r="EX431" s="23"/>
      <c r="EY431" s="23"/>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c r="GK431" s="23"/>
      <c r="GL431" s="23"/>
      <c r="GM431" s="23"/>
      <c r="GN431" s="23"/>
      <c r="GO431" s="23"/>
      <c r="GP431" s="23"/>
      <c r="GQ431" s="23"/>
      <c r="GR431" s="23"/>
      <c r="GS431" s="23"/>
      <c r="GT431" s="23"/>
      <c r="GU431" s="23"/>
      <c r="GV431" s="23"/>
      <c r="GW431" s="23"/>
      <c r="GX431" s="23"/>
      <c r="GY431" s="23"/>
      <c r="GZ431" s="23"/>
      <c r="HA431" s="23">
        <f>R431</f>
        <v>26245</v>
      </c>
      <c r="HB431" s="23"/>
      <c r="HC431" s="23"/>
      <c r="HD431" s="23"/>
      <c r="HE431" s="23"/>
      <c r="HF431" s="23"/>
      <c r="HG431" s="23"/>
      <c r="HH431" s="23"/>
      <c r="HI431" s="23"/>
      <c r="HJ431" s="23"/>
      <c r="HK431" s="23"/>
      <c r="HL431" s="23"/>
      <c r="HM431" s="23"/>
      <c r="HN431" s="23"/>
      <c r="HO431" s="23"/>
      <c r="HP431" s="23"/>
      <c r="HQ431" s="23"/>
      <c r="HR431" s="23"/>
      <c r="HS431" s="23"/>
      <c r="HT431" s="23"/>
      <c r="HU431" s="23"/>
      <c r="HV431" s="23"/>
      <c r="HW431" s="23"/>
      <c r="HX431" s="23"/>
      <c r="HY431" s="23"/>
      <c r="HZ431" s="23"/>
      <c r="IA431" s="23"/>
      <c r="IB431" s="23"/>
      <c r="IC431" s="23"/>
      <c r="ID431" s="23"/>
      <c r="IE431" s="23"/>
      <c r="IF431" s="23"/>
      <c r="IG431" s="23"/>
      <c r="IH431" s="23"/>
      <c r="II431" s="23"/>
      <c r="IJ431" s="23"/>
      <c r="IK431" s="23"/>
      <c r="IL431" s="23"/>
      <c r="IM431" s="23"/>
      <c r="IN431" s="23"/>
      <c r="IO431" s="23"/>
      <c r="IP431" s="23"/>
      <c r="IQ431" s="23"/>
      <c r="IR431" s="23"/>
      <c r="IS431" s="23"/>
      <c r="IT431" s="23"/>
      <c r="IU431" s="23"/>
    </row>
    <row r="432" spans="1:255" x14ac:dyDescent="0.2">
      <c r="A432" s="77"/>
      <c r="B432" s="76"/>
      <c r="C432" s="76"/>
      <c r="D432" s="76"/>
      <c r="E432" s="76"/>
      <c r="F432" s="76"/>
      <c r="G432" s="76"/>
      <c r="H432" s="370"/>
      <c r="I432" s="371"/>
      <c r="J432" s="370"/>
      <c r="K432" s="372"/>
    </row>
    <row r="433" spans="1:255" ht="47.25" x14ac:dyDescent="0.2">
      <c r="A433" s="126">
        <v>20</v>
      </c>
      <c r="B433" s="133" t="s">
        <v>19</v>
      </c>
      <c r="C433" s="127" t="s">
        <v>1252</v>
      </c>
      <c r="D433" s="128" t="s">
        <v>21</v>
      </c>
      <c r="E433" s="129">
        <v>0.3</v>
      </c>
      <c r="F433" s="130">
        <f>Source!AK229</f>
        <v>6669.69</v>
      </c>
      <c r="G433" s="134" t="s">
        <v>6</v>
      </c>
      <c r="H433" s="130"/>
      <c r="I433" s="131">
        <f>SUM(DQ433:DQ444)</f>
        <v>4918</v>
      </c>
      <c r="J433" s="107" t="s">
        <v>19</v>
      </c>
      <c r="K433" s="132" t="e">
        <f>SUM(DS433:DS444)</f>
        <v>#REF!</v>
      </c>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row>
    <row r="434" spans="1:255" x14ac:dyDescent="0.2">
      <c r="A434" s="66"/>
      <c r="B434" s="67"/>
      <c r="C434" s="67" t="s">
        <v>1253</v>
      </c>
      <c r="D434" s="68"/>
      <c r="E434" s="69"/>
      <c r="F434" s="70">
        <v>2027.57</v>
      </c>
      <c r="G434" s="71" t="s">
        <v>1254</v>
      </c>
      <c r="H434" s="70">
        <f>Source!AF229</f>
        <v>2433.08</v>
      </c>
      <c r="I434" s="72">
        <f>T434</f>
        <v>730</v>
      </c>
      <c r="J434" s="73">
        <v>25.6</v>
      </c>
      <c r="K434" s="74">
        <f>U434</f>
        <v>18686</v>
      </c>
      <c r="O434" s="23"/>
      <c r="P434" s="23"/>
      <c r="Q434" s="23"/>
      <c r="R434" s="23"/>
      <c r="S434" s="23"/>
      <c r="T434" s="23">
        <f>ROUND(Source!AF229*Source!AV229*Source!I229,0)</f>
        <v>730</v>
      </c>
      <c r="U434" s="23">
        <f>Source!S229</f>
        <v>18686</v>
      </c>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v>1</v>
      </c>
      <c r="CW434" s="23"/>
      <c r="CX434" s="23"/>
      <c r="CY434" s="23"/>
      <c r="CZ434" s="23"/>
      <c r="DA434" s="23"/>
      <c r="DB434" s="23"/>
      <c r="DC434" s="23"/>
      <c r="DD434" s="23"/>
      <c r="DE434" s="23"/>
      <c r="DF434" s="23"/>
      <c r="DG434" s="23">
        <f>Source!S229</f>
        <v>18686</v>
      </c>
      <c r="DH434" s="23">
        <v>1008</v>
      </c>
      <c r="DI434" s="23"/>
      <c r="DJ434" s="23"/>
      <c r="DK434" s="23"/>
      <c r="DL434" s="23"/>
      <c r="DM434" s="23"/>
      <c r="DN434" s="23"/>
      <c r="DO434" s="23"/>
      <c r="DP434" s="23"/>
      <c r="DQ434" s="23">
        <f>T434</f>
        <v>730</v>
      </c>
      <c r="DR434" s="23"/>
      <c r="DS434" s="23">
        <f>U434</f>
        <v>18686</v>
      </c>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f>T434</f>
        <v>730</v>
      </c>
      <c r="GK434" s="23">
        <f>T434</f>
        <v>730</v>
      </c>
      <c r="GL434" s="23"/>
      <c r="GM434" s="23"/>
      <c r="GN434" s="23"/>
      <c r="GO434" s="23"/>
      <c r="GP434" s="23"/>
      <c r="GQ434" s="23"/>
      <c r="GR434" s="23"/>
      <c r="GS434" s="23"/>
      <c r="GT434" s="23"/>
      <c r="GU434" s="23"/>
      <c r="GV434" s="23"/>
      <c r="GW434" s="23"/>
      <c r="GX434" s="23"/>
      <c r="GY434" s="23"/>
      <c r="GZ434" s="23"/>
      <c r="HA434" s="23"/>
      <c r="HB434" s="23">
        <f>T434</f>
        <v>730</v>
      </c>
      <c r="HC434" s="23"/>
      <c r="HD434" s="23"/>
      <c r="HE434" s="23"/>
      <c r="HF434" s="23">
        <f>T434</f>
        <v>730</v>
      </c>
      <c r="HG434" s="23"/>
      <c r="HH434" s="23"/>
      <c r="HI434" s="23"/>
      <c r="HJ434" s="23"/>
      <c r="HK434" s="23"/>
      <c r="HL434" s="23">
        <f>T434</f>
        <v>730</v>
      </c>
      <c r="HM434" s="23"/>
      <c r="HN434" s="23">
        <f>T434</f>
        <v>730</v>
      </c>
      <c r="HO434" s="23"/>
      <c r="HP434" s="23"/>
      <c r="HQ434" s="23"/>
      <c r="HR434" s="23"/>
      <c r="HS434" s="23"/>
      <c r="HT434" s="23"/>
      <c r="HU434" s="23"/>
      <c r="HV434" s="23"/>
      <c r="HW434" s="23"/>
      <c r="HX434" s="23">
        <f>T434</f>
        <v>730</v>
      </c>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row>
    <row r="435" spans="1:255" x14ac:dyDescent="0.2">
      <c r="A435" s="78"/>
      <c r="B435" s="79"/>
      <c r="C435" s="79" t="s">
        <v>1255</v>
      </c>
      <c r="D435" s="80"/>
      <c r="E435" s="81"/>
      <c r="F435" s="82">
        <v>4601</v>
      </c>
      <c r="G435" s="83" t="s">
        <v>1254</v>
      </c>
      <c r="H435" s="82">
        <f>Source!AD229</f>
        <v>6963.37</v>
      </c>
      <c r="I435" s="84">
        <f>T435</f>
        <v>2089</v>
      </c>
      <c r="J435" s="85">
        <v>9.3000000000000007</v>
      </c>
      <c r="K435" s="86">
        <f>U435</f>
        <v>19428</v>
      </c>
      <c r="O435" s="23"/>
      <c r="P435" s="23"/>
      <c r="Q435" s="23"/>
      <c r="R435" s="23"/>
      <c r="S435" s="23"/>
      <c r="T435" s="23">
        <f>ROUND(Source!AD229*Source!AV229*Source!I229,0)</f>
        <v>2089</v>
      </c>
      <c r="U435" s="23">
        <f>Source!Q229</f>
        <v>19428</v>
      </c>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v>1</v>
      </c>
      <c r="CW435" s="23"/>
      <c r="CX435" s="23"/>
      <c r="CY435" s="23"/>
      <c r="CZ435" s="23"/>
      <c r="DA435" s="23"/>
      <c r="DB435" s="23"/>
      <c r="DC435" s="23"/>
      <c r="DD435" s="23"/>
      <c r="DE435" s="23"/>
      <c r="DF435" s="23"/>
      <c r="DG435" s="23"/>
      <c r="DH435" s="23"/>
      <c r="DI435" s="23"/>
      <c r="DJ435" s="23"/>
      <c r="DK435" s="23"/>
      <c r="DL435" s="23"/>
      <c r="DM435" s="23"/>
      <c r="DN435" s="23"/>
      <c r="DO435" s="23"/>
      <c r="DP435" s="23"/>
      <c r="DQ435" s="23">
        <f>T435</f>
        <v>2089</v>
      </c>
      <c r="DR435" s="23"/>
      <c r="DS435" s="23">
        <f>U435</f>
        <v>19428</v>
      </c>
      <c r="DT435" s="23"/>
      <c r="DU435" s="23"/>
      <c r="DV435" s="23"/>
      <c r="DW435" s="23"/>
      <c r="DX435" s="23"/>
      <c r="DY435" s="23"/>
      <c r="DZ435" s="23"/>
      <c r="EA435" s="23"/>
      <c r="EB435" s="23"/>
      <c r="EC435" s="23"/>
      <c r="ED435" s="23"/>
      <c r="EE435" s="23"/>
      <c r="EF435" s="23"/>
      <c r="EG435" s="23"/>
      <c r="EH435" s="23"/>
      <c r="EI435" s="23"/>
      <c r="EJ435" s="23"/>
      <c r="EK435" s="23"/>
      <c r="EL435" s="23"/>
      <c r="EM435" s="23"/>
      <c r="EN435" s="23"/>
      <c r="EO435" s="23"/>
      <c r="EP435" s="23"/>
      <c r="EQ435" s="23"/>
      <c r="ER435" s="23"/>
      <c r="ES435" s="23"/>
      <c r="ET435" s="23"/>
      <c r="EU435" s="23"/>
      <c r="EV435" s="23"/>
      <c r="EW435" s="23"/>
      <c r="EX435" s="23"/>
      <c r="EY435" s="23"/>
      <c r="EZ435" s="23"/>
      <c r="FA435" s="23"/>
      <c r="FB435" s="23"/>
      <c r="FC435" s="23"/>
      <c r="FD435" s="23"/>
      <c r="FE435" s="23"/>
      <c r="FF435" s="23"/>
      <c r="FG435" s="23"/>
      <c r="FH435" s="23"/>
      <c r="FI435" s="23"/>
      <c r="FJ435" s="23"/>
      <c r="FK435" s="23"/>
      <c r="FL435" s="23"/>
      <c r="FM435" s="23"/>
      <c r="FN435" s="23"/>
      <c r="FO435" s="23"/>
      <c r="FP435" s="23"/>
      <c r="FQ435" s="23"/>
      <c r="FR435" s="23"/>
      <c r="FS435" s="23"/>
      <c r="FT435" s="23"/>
      <c r="FU435" s="23"/>
      <c r="FV435" s="23"/>
      <c r="FW435" s="23"/>
      <c r="FX435" s="23"/>
      <c r="FY435" s="23"/>
      <c r="FZ435" s="23"/>
      <c r="GA435" s="23"/>
      <c r="GB435" s="23"/>
      <c r="GC435" s="23"/>
      <c r="GD435" s="23"/>
      <c r="GE435" s="23"/>
      <c r="GF435" s="23"/>
      <c r="GG435" s="23"/>
      <c r="GH435" s="23"/>
      <c r="GI435" s="23"/>
      <c r="GJ435" s="23">
        <f>T435</f>
        <v>2089</v>
      </c>
      <c r="GK435" s="23"/>
      <c r="GL435" s="23">
        <f>T435</f>
        <v>2089</v>
      </c>
      <c r="GM435" s="23"/>
      <c r="GN435" s="23"/>
      <c r="GO435" s="23"/>
      <c r="GP435" s="23"/>
      <c r="GQ435" s="23"/>
      <c r="GR435" s="23"/>
      <c r="GS435" s="23"/>
      <c r="GT435" s="23"/>
      <c r="GU435" s="23"/>
      <c r="GV435" s="23"/>
      <c r="GW435" s="23"/>
      <c r="GX435" s="23"/>
      <c r="GY435" s="23"/>
      <c r="GZ435" s="23"/>
      <c r="HA435" s="23"/>
      <c r="HB435" s="23">
        <f>T435</f>
        <v>2089</v>
      </c>
      <c r="HC435" s="23"/>
      <c r="HD435" s="23"/>
      <c r="HE435" s="23"/>
      <c r="HF435" s="23">
        <f>T435</f>
        <v>2089</v>
      </c>
      <c r="HG435" s="23"/>
      <c r="HH435" s="23"/>
      <c r="HI435" s="23"/>
      <c r="HJ435" s="23"/>
      <c r="HK435" s="23"/>
      <c r="HL435" s="23">
        <f>T435</f>
        <v>2089</v>
      </c>
      <c r="HM435" s="23"/>
      <c r="HN435" s="23">
        <f>T435</f>
        <v>2089</v>
      </c>
      <c r="HO435" s="23"/>
      <c r="HP435" s="23"/>
      <c r="HQ435" s="23"/>
      <c r="HR435" s="23"/>
      <c r="HS435" s="23"/>
      <c r="HT435" s="23"/>
      <c r="HU435" s="23"/>
      <c r="HV435" s="23"/>
      <c r="HW435" s="23"/>
      <c r="HX435" s="23"/>
      <c r="HY435" s="23"/>
      <c r="HZ435" s="23"/>
      <c r="IA435" s="23"/>
      <c r="IB435" s="23"/>
      <c r="IC435" s="23"/>
      <c r="ID435" s="23"/>
      <c r="IE435" s="23"/>
      <c r="IF435" s="23"/>
      <c r="IG435" s="23"/>
      <c r="IH435" s="23"/>
      <c r="II435" s="23"/>
      <c r="IJ435" s="23"/>
      <c r="IK435" s="23"/>
      <c r="IL435" s="23"/>
      <c r="IM435" s="23"/>
      <c r="IN435" s="23"/>
      <c r="IO435" s="23"/>
      <c r="IP435" s="23"/>
      <c r="IQ435" s="23"/>
      <c r="IR435" s="23"/>
      <c r="IS435" s="23"/>
      <c r="IT435" s="23"/>
      <c r="IU435" s="23"/>
    </row>
    <row r="436" spans="1:255" x14ac:dyDescent="0.2">
      <c r="A436" s="78"/>
      <c r="B436" s="79"/>
      <c r="C436" s="79" t="s">
        <v>1256</v>
      </c>
      <c r="D436" s="80"/>
      <c r="E436" s="81"/>
      <c r="F436" s="82">
        <v>682.95</v>
      </c>
      <c r="G436" s="83" t="s">
        <v>1254</v>
      </c>
      <c r="H436" s="82">
        <f>Source!AE229</f>
        <v>819.54</v>
      </c>
      <c r="I436" s="84">
        <f>GM436</f>
        <v>246</v>
      </c>
      <c r="J436" s="85">
        <v>19.8</v>
      </c>
      <c r="K436" s="86">
        <f>Source!R229</f>
        <v>4868</v>
      </c>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23"/>
      <c r="EX436" s="23"/>
      <c r="EY436" s="23"/>
      <c r="EZ436" s="23"/>
      <c r="FA436" s="23"/>
      <c r="FB436" s="23"/>
      <c r="FC436" s="23"/>
      <c r="FD436" s="23"/>
      <c r="FE436" s="23"/>
      <c r="FF436" s="23"/>
      <c r="FG436" s="23"/>
      <c r="FH436" s="23"/>
      <c r="FI436" s="23"/>
      <c r="FJ436" s="23"/>
      <c r="FK436" s="23"/>
      <c r="FL436" s="23"/>
      <c r="FM436" s="23"/>
      <c r="FN436" s="23"/>
      <c r="FO436" s="23"/>
      <c r="FP436" s="23"/>
      <c r="FQ436" s="23"/>
      <c r="FR436" s="23"/>
      <c r="FS436" s="23"/>
      <c r="FT436" s="23"/>
      <c r="FU436" s="23"/>
      <c r="FV436" s="23"/>
      <c r="FW436" s="23"/>
      <c r="FX436" s="23"/>
      <c r="FY436" s="23"/>
      <c r="FZ436" s="23"/>
      <c r="GA436" s="23"/>
      <c r="GB436" s="23"/>
      <c r="GC436" s="23"/>
      <c r="GD436" s="23"/>
      <c r="GE436" s="23"/>
      <c r="GF436" s="23"/>
      <c r="GG436" s="23"/>
      <c r="GH436" s="23"/>
      <c r="GI436" s="23"/>
      <c r="GJ436" s="23"/>
      <c r="GK436" s="23"/>
      <c r="GL436" s="23"/>
      <c r="GM436" s="23">
        <f>ROUND(Source!AE229*Source!AV229*Source!I229,0)</f>
        <v>246</v>
      </c>
      <c r="GN436" s="23"/>
      <c r="GO436" s="23"/>
      <c r="GP436" s="23"/>
      <c r="GQ436" s="23"/>
      <c r="GR436" s="23"/>
      <c r="GS436" s="23"/>
      <c r="GT436" s="23"/>
      <c r="GU436" s="23"/>
      <c r="GV436" s="23"/>
      <c r="GW436" s="23"/>
      <c r="GX436" s="23"/>
      <c r="GY436" s="23"/>
      <c r="GZ436" s="23"/>
      <c r="HA436" s="23"/>
      <c r="HB436" s="23"/>
      <c r="HC436" s="23"/>
      <c r="HD436" s="23"/>
      <c r="HE436" s="23"/>
      <c r="HF436" s="23"/>
      <c r="HG436" s="23"/>
      <c r="HH436" s="23"/>
      <c r="HI436" s="23"/>
      <c r="HJ436" s="23"/>
      <c r="HK436" s="23"/>
      <c r="HL436" s="23"/>
      <c r="HM436" s="23"/>
      <c r="HN436" s="23"/>
      <c r="HO436" s="23"/>
      <c r="HP436" s="23"/>
      <c r="HQ436" s="23"/>
      <c r="HR436" s="23"/>
      <c r="HS436" s="23"/>
      <c r="HT436" s="23"/>
      <c r="HU436" s="23"/>
      <c r="HV436" s="23"/>
      <c r="HW436" s="23"/>
      <c r="HX436" s="23">
        <f>GM436</f>
        <v>246</v>
      </c>
      <c r="HY436" s="23"/>
      <c r="HZ436" s="23"/>
      <c r="IA436" s="23"/>
      <c r="IB436" s="23"/>
      <c r="IC436" s="23"/>
      <c r="ID436" s="23"/>
      <c r="IE436" s="23"/>
      <c r="IF436" s="23"/>
      <c r="IG436" s="23"/>
      <c r="IH436" s="23"/>
      <c r="II436" s="23"/>
      <c r="IJ436" s="23"/>
      <c r="IK436" s="23"/>
      <c r="IL436" s="23"/>
      <c r="IM436" s="23"/>
      <c r="IN436" s="23"/>
      <c r="IO436" s="23"/>
      <c r="IP436" s="23"/>
      <c r="IQ436" s="23"/>
      <c r="IR436" s="23"/>
      <c r="IS436" s="23"/>
      <c r="IT436" s="23"/>
      <c r="IU436" s="23"/>
    </row>
    <row r="437" spans="1:255" x14ac:dyDescent="0.2">
      <c r="A437" s="87"/>
      <c r="B437" s="88"/>
      <c r="C437" s="88" t="s">
        <v>1257</v>
      </c>
      <c r="D437" s="89"/>
      <c r="E437" s="90">
        <v>130</v>
      </c>
      <c r="F437" s="91" t="s">
        <v>1258</v>
      </c>
      <c r="G437" s="92"/>
      <c r="H437" s="93">
        <f>ROUND((Source!AF229*Source!AV229+Source!AE229*Source!AV229)*(Source!FX229)/100,2)</f>
        <v>4228.41</v>
      </c>
      <c r="I437" s="94">
        <f>T437</f>
        <v>1269</v>
      </c>
      <c r="J437" s="96">
        <v>1.24</v>
      </c>
      <c r="K437" s="95" t="e">
        <f>U437</f>
        <v>#REF!</v>
      </c>
      <c r="O437" s="23"/>
      <c r="P437" s="23"/>
      <c r="Q437" s="23"/>
      <c r="R437" s="23"/>
      <c r="S437" s="23"/>
      <c r="T437" s="23">
        <f>ROUND((ROUND(Source!AF229*Source!AV229*Source!I229,0)+ROUND(Source!AE229*Source!AV229*Source!I229,0))*(Source!DN229)/100,0)</f>
        <v>1269</v>
      </c>
      <c r="U437" s="23" t="e">
        <f>Source!X229</f>
        <v>#REF!</v>
      </c>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v>1</v>
      </c>
      <c r="CW437" s="23"/>
      <c r="CX437" s="23"/>
      <c r="CY437" s="23"/>
      <c r="CZ437" s="23"/>
      <c r="DA437" s="23"/>
      <c r="DB437" s="23"/>
      <c r="DC437" s="23"/>
      <c r="DD437" s="23"/>
      <c r="DE437" s="23"/>
      <c r="DF437" s="23"/>
      <c r="DG437" s="23"/>
      <c r="DH437" s="23"/>
      <c r="DI437" s="23"/>
      <c r="DJ437" s="23"/>
      <c r="DK437" s="23"/>
      <c r="DL437" s="23"/>
      <c r="DM437" s="23"/>
      <c r="DN437" s="23"/>
      <c r="DO437" s="23"/>
      <c r="DP437" s="23"/>
      <c r="DQ437" s="23">
        <f>T437</f>
        <v>1269</v>
      </c>
      <c r="DR437" s="23"/>
      <c r="DS437" s="23" t="e">
        <f>U437</f>
        <v>#REF!</v>
      </c>
      <c r="DT437" s="23"/>
      <c r="DU437" s="23"/>
      <c r="DV437" s="23"/>
      <c r="DW437" s="23"/>
      <c r="DX437" s="23"/>
      <c r="DY437" s="23"/>
      <c r="DZ437" s="23"/>
      <c r="EA437" s="23"/>
      <c r="EB437" s="23"/>
      <c r="EC437" s="23"/>
      <c r="ED437" s="23"/>
      <c r="EE437" s="23"/>
      <c r="EF437" s="23"/>
      <c r="EG437" s="23"/>
      <c r="EH437" s="23"/>
      <c r="EI437" s="23"/>
      <c r="EJ437" s="23"/>
      <c r="EK437" s="23"/>
      <c r="EL437" s="23"/>
      <c r="EM437" s="23"/>
      <c r="EN437" s="23"/>
      <c r="EO437" s="23"/>
      <c r="EP437" s="23"/>
      <c r="EQ437" s="23"/>
      <c r="ER437" s="23"/>
      <c r="ES437" s="23"/>
      <c r="ET437" s="23"/>
      <c r="EU437" s="23"/>
      <c r="EV437" s="23"/>
      <c r="EW437" s="23"/>
      <c r="EX437" s="23"/>
      <c r="EY437" s="23"/>
      <c r="EZ437" s="23"/>
      <c r="FA437" s="23"/>
      <c r="FB437" s="23"/>
      <c r="FC437" s="23"/>
      <c r="FD437" s="23"/>
      <c r="FE437" s="23"/>
      <c r="FF437" s="23"/>
      <c r="FG437" s="23"/>
      <c r="FH437" s="23"/>
      <c r="FI437" s="23"/>
      <c r="FJ437" s="23"/>
      <c r="FK437" s="23"/>
      <c r="FL437" s="23"/>
      <c r="FM437" s="23"/>
      <c r="FN437" s="23"/>
      <c r="FO437" s="23"/>
      <c r="FP437" s="23"/>
      <c r="FQ437" s="23"/>
      <c r="FR437" s="23"/>
      <c r="FS437" s="23"/>
      <c r="FT437" s="23"/>
      <c r="FU437" s="23"/>
      <c r="FV437" s="23"/>
      <c r="FW437" s="23"/>
      <c r="FX437" s="23"/>
      <c r="FY437" s="23"/>
      <c r="FZ437" s="23"/>
      <c r="GA437" s="23"/>
      <c r="GB437" s="23"/>
      <c r="GC437" s="23"/>
      <c r="GD437" s="23"/>
      <c r="GE437" s="23"/>
      <c r="GF437" s="23"/>
      <c r="GG437" s="23"/>
      <c r="GH437" s="23"/>
      <c r="GI437" s="23"/>
      <c r="GJ437" s="23"/>
      <c r="GK437" s="23"/>
      <c r="GL437" s="23"/>
      <c r="GM437" s="23"/>
      <c r="GN437" s="23"/>
      <c r="GO437" s="23"/>
      <c r="GP437" s="23"/>
      <c r="GQ437" s="23"/>
      <c r="GR437" s="23"/>
      <c r="GS437" s="23"/>
      <c r="GT437" s="23"/>
      <c r="GU437" s="23"/>
      <c r="GV437" s="23"/>
      <c r="GW437" s="23"/>
      <c r="GX437" s="23"/>
      <c r="GY437" s="23">
        <f>T437</f>
        <v>1269</v>
      </c>
      <c r="GZ437" s="23"/>
      <c r="HA437" s="23"/>
      <c r="HB437" s="23">
        <f>T437</f>
        <v>1269</v>
      </c>
      <c r="HC437" s="23"/>
      <c r="HD437" s="23"/>
      <c r="HE437" s="23"/>
      <c r="HF437" s="23">
        <f>T437</f>
        <v>1269</v>
      </c>
      <c r="HG437" s="23"/>
      <c r="HH437" s="23"/>
      <c r="HI437" s="23"/>
      <c r="HJ437" s="23"/>
      <c r="HK437" s="23"/>
      <c r="HL437" s="23">
        <f>T437</f>
        <v>1269</v>
      </c>
      <c r="HM437" s="23"/>
      <c r="HN437" s="23">
        <f>T437</f>
        <v>1269</v>
      </c>
      <c r="HO437" s="23"/>
      <c r="HP437" s="23"/>
      <c r="HQ437" s="23"/>
      <c r="HR437" s="23"/>
      <c r="HS437" s="23"/>
      <c r="HT437" s="23"/>
      <c r="HU437" s="23"/>
      <c r="HV437" s="23"/>
      <c r="HW437" s="23"/>
      <c r="HX437" s="23"/>
      <c r="HY437" s="23"/>
      <c r="HZ437" s="23"/>
      <c r="IA437" s="23"/>
      <c r="IB437" s="23"/>
      <c r="IC437" s="23"/>
      <c r="ID437" s="23"/>
      <c r="IE437" s="23"/>
      <c r="IF437" s="23"/>
      <c r="IG437" s="23"/>
      <c r="IH437" s="23"/>
      <c r="II437" s="23"/>
      <c r="IJ437" s="23"/>
      <c r="IK437" s="23"/>
      <c r="IL437" s="23"/>
      <c r="IM437" s="23"/>
      <c r="IN437" s="23"/>
      <c r="IO437" s="23"/>
      <c r="IP437" s="23"/>
      <c r="IQ437" s="23"/>
      <c r="IR437" s="23"/>
      <c r="IS437" s="23"/>
      <c r="IT437" s="23"/>
      <c r="IU437" s="23"/>
    </row>
    <row r="438" spans="1:255" x14ac:dyDescent="0.2">
      <c r="A438" s="87"/>
      <c r="B438" s="88"/>
      <c r="C438" s="88" t="s">
        <v>1259</v>
      </c>
      <c r="D438" s="89"/>
      <c r="E438" s="90">
        <v>85</v>
      </c>
      <c r="F438" s="91" t="s">
        <v>1258</v>
      </c>
      <c r="G438" s="92"/>
      <c r="H438" s="93">
        <f>ROUND((Source!AF229*Source!AV229+Source!AE229*Source!AV229)*(Source!FY229)/100,2)</f>
        <v>2764.73</v>
      </c>
      <c r="I438" s="94">
        <f>T438</f>
        <v>830</v>
      </c>
      <c r="J438" s="96">
        <v>0.72</v>
      </c>
      <c r="K438" s="95" t="e">
        <f>U438</f>
        <v>#REF!</v>
      </c>
      <c r="O438" s="23"/>
      <c r="P438" s="23"/>
      <c r="Q438" s="23"/>
      <c r="R438" s="23"/>
      <c r="S438" s="23"/>
      <c r="T438" s="23">
        <f>ROUND((ROUND(Source!AF229*Source!AV229*Source!I229,0)+ROUND(Source!AE229*Source!AV229*Source!I229,0))*(Source!DO229)/100,0)</f>
        <v>830</v>
      </c>
      <c r="U438" s="23" t="e">
        <f>Source!Y229</f>
        <v>#REF!</v>
      </c>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v>1</v>
      </c>
      <c r="CW438" s="23"/>
      <c r="CX438" s="23"/>
      <c r="CY438" s="23"/>
      <c r="CZ438" s="23"/>
      <c r="DA438" s="23"/>
      <c r="DB438" s="23"/>
      <c r="DC438" s="23"/>
      <c r="DD438" s="23"/>
      <c r="DE438" s="23"/>
      <c r="DF438" s="23"/>
      <c r="DG438" s="23"/>
      <c r="DH438" s="23"/>
      <c r="DI438" s="23"/>
      <c r="DJ438" s="23"/>
      <c r="DK438" s="23"/>
      <c r="DL438" s="23"/>
      <c r="DM438" s="23"/>
      <c r="DN438" s="23"/>
      <c r="DO438" s="23"/>
      <c r="DP438" s="23"/>
      <c r="DQ438" s="23">
        <f>T438</f>
        <v>830</v>
      </c>
      <c r="DR438" s="23"/>
      <c r="DS438" s="23" t="e">
        <f>U438</f>
        <v>#REF!</v>
      </c>
      <c r="DT438" s="23"/>
      <c r="DU438" s="23"/>
      <c r="DV438" s="23"/>
      <c r="DW438" s="23"/>
      <c r="DX438" s="23"/>
      <c r="DY438" s="23"/>
      <c r="DZ438" s="23"/>
      <c r="EA438" s="23"/>
      <c r="EB438" s="23"/>
      <c r="EC438" s="23"/>
      <c r="ED438" s="23"/>
      <c r="EE438" s="23"/>
      <c r="EF438" s="23"/>
      <c r="EG438" s="23"/>
      <c r="EH438" s="23"/>
      <c r="EI438" s="23"/>
      <c r="EJ438" s="23"/>
      <c r="EK438" s="23"/>
      <c r="EL438" s="23"/>
      <c r="EM438" s="23"/>
      <c r="EN438" s="23"/>
      <c r="EO438" s="23"/>
      <c r="EP438" s="23"/>
      <c r="EQ438" s="23"/>
      <c r="ER438" s="23"/>
      <c r="ES438" s="23"/>
      <c r="ET438" s="23"/>
      <c r="EU438" s="23"/>
      <c r="EV438" s="23"/>
      <c r="EW438" s="23"/>
      <c r="EX438" s="23"/>
      <c r="EY438" s="23"/>
      <c r="EZ438" s="23"/>
      <c r="FA438" s="23"/>
      <c r="FB438" s="23"/>
      <c r="FC438" s="23"/>
      <c r="FD438" s="23"/>
      <c r="FE438" s="23"/>
      <c r="FF438" s="23"/>
      <c r="FG438" s="23"/>
      <c r="FH438" s="23"/>
      <c r="FI438" s="23"/>
      <c r="FJ438" s="23"/>
      <c r="FK438" s="23"/>
      <c r="FL438" s="23"/>
      <c r="FM438" s="23"/>
      <c r="FN438" s="23"/>
      <c r="FO438" s="23"/>
      <c r="FP438" s="23"/>
      <c r="FQ438" s="23"/>
      <c r="FR438" s="23"/>
      <c r="FS438" s="23"/>
      <c r="FT438" s="23"/>
      <c r="FU438" s="23"/>
      <c r="FV438" s="23"/>
      <c r="FW438" s="23"/>
      <c r="FX438" s="23"/>
      <c r="FY438" s="23"/>
      <c r="FZ438" s="23"/>
      <c r="GA438" s="23"/>
      <c r="GB438" s="23"/>
      <c r="GC438" s="23"/>
      <c r="GD438" s="23"/>
      <c r="GE438" s="23"/>
      <c r="GF438" s="23"/>
      <c r="GG438" s="23"/>
      <c r="GH438" s="23"/>
      <c r="GI438" s="23"/>
      <c r="GJ438" s="23"/>
      <c r="GK438" s="23"/>
      <c r="GL438" s="23"/>
      <c r="GM438" s="23"/>
      <c r="GN438" s="23"/>
      <c r="GO438" s="23"/>
      <c r="GP438" s="23"/>
      <c r="GQ438" s="23"/>
      <c r="GR438" s="23"/>
      <c r="GS438" s="23"/>
      <c r="GT438" s="23"/>
      <c r="GU438" s="23"/>
      <c r="GV438" s="23"/>
      <c r="GW438" s="23"/>
      <c r="GX438" s="23"/>
      <c r="GY438" s="23"/>
      <c r="GZ438" s="23">
        <f>T438</f>
        <v>830</v>
      </c>
      <c r="HA438" s="23"/>
      <c r="HB438" s="23">
        <f>T438</f>
        <v>830</v>
      </c>
      <c r="HC438" s="23"/>
      <c r="HD438" s="23"/>
      <c r="HE438" s="23"/>
      <c r="HF438" s="23">
        <f>T438</f>
        <v>830</v>
      </c>
      <c r="HG438" s="23"/>
      <c r="HH438" s="23"/>
      <c r="HI438" s="23"/>
      <c r="HJ438" s="23"/>
      <c r="HK438" s="23"/>
      <c r="HL438" s="23">
        <f>T438</f>
        <v>830</v>
      </c>
      <c r="HM438" s="23"/>
      <c r="HN438" s="23">
        <f>T438</f>
        <v>830</v>
      </c>
      <c r="HO438" s="23"/>
      <c r="HP438" s="23"/>
      <c r="HQ438" s="23"/>
      <c r="HR438" s="23"/>
      <c r="HS438" s="23"/>
      <c r="HT438" s="23"/>
      <c r="HU438" s="23"/>
      <c r="HV438" s="23"/>
      <c r="HW438" s="23"/>
      <c r="HX438" s="23"/>
      <c r="HY438" s="23"/>
      <c r="HZ438" s="23"/>
      <c r="IA438" s="23"/>
      <c r="IB438" s="23"/>
      <c r="IC438" s="23"/>
      <c r="ID438" s="23"/>
      <c r="IE438" s="23"/>
      <c r="IF438" s="23"/>
      <c r="IG438" s="23"/>
      <c r="IH438" s="23"/>
      <c r="II438" s="23"/>
      <c r="IJ438" s="23"/>
      <c r="IK438" s="23"/>
      <c r="IL438" s="23"/>
      <c r="IM438" s="23"/>
      <c r="IN438" s="23"/>
      <c r="IO438" s="23"/>
      <c r="IP438" s="23"/>
      <c r="IQ438" s="23"/>
      <c r="IR438" s="23"/>
      <c r="IS438" s="23"/>
      <c r="IT438" s="23"/>
      <c r="IU438" s="23"/>
    </row>
    <row r="439" spans="1:255" x14ac:dyDescent="0.2">
      <c r="A439" s="78"/>
      <c r="B439" s="79"/>
      <c r="C439" s="79" t="s">
        <v>1260</v>
      </c>
      <c r="D439" s="80" t="s">
        <v>1261</v>
      </c>
      <c r="E439" s="81">
        <v>218.96</v>
      </c>
      <c r="F439" s="82"/>
      <c r="G439" s="83" t="s">
        <v>1254</v>
      </c>
      <c r="H439" s="82" t="e">
        <f>ROUND(Source!AH229,2)</f>
        <v>#REF!</v>
      </c>
      <c r="I439" s="97" t="e">
        <f>Source!U229</f>
        <v>#REF!</v>
      </c>
      <c r="J439" s="85"/>
      <c r="K439" s="86"/>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row>
    <row r="440" spans="1:255" ht="24" x14ac:dyDescent="0.2">
      <c r="A440" s="100" t="s">
        <v>407</v>
      </c>
      <c r="B440" s="109" t="s">
        <v>30</v>
      </c>
      <c r="C440" s="101" t="s">
        <v>31</v>
      </c>
      <c r="D440" s="102" t="s">
        <v>32</v>
      </c>
      <c r="E440" s="103">
        <f>Source!I231</f>
        <v>2.7E-2</v>
      </c>
      <c r="F440" s="104">
        <v>586.71</v>
      </c>
      <c r="G440" s="105"/>
      <c r="H440" s="104">
        <f>Source!AC230</f>
        <v>586.71</v>
      </c>
      <c r="I440" s="106">
        <f>T440</f>
        <v>16</v>
      </c>
      <c r="J440" s="107" t="s">
        <v>1262</v>
      </c>
      <c r="K440" s="108">
        <f>U440</f>
        <v>141</v>
      </c>
      <c r="L440" s="23"/>
      <c r="M440" s="23"/>
      <c r="N440" s="23"/>
      <c r="O440" s="23"/>
      <c r="P440" s="23"/>
      <c r="Q440" s="23"/>
      <c r="R440" s="23"/>
      <c r="S440" s="23"/>
      <c r="T440" s="23">
        <f>ROUND(Source!AC230*Source!AW230*Source!I230,0)</f>
        <v>16</v>
      </c>
      <c r="U440" s="23">
        <f>Source!P231</f>
        <v>141</v>
      </c>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v>1</v>
      </c>
      <c r="CW440" s="23"/>
      <c r="CX440" s="23"/>
      <c r="CY440" s="23"/>
      <c r="CZ440" s="23"/>
      <c r="DA440" s="23"/>
      <c r="DB440" s="23"/>
      <c r="DC440" s="23"/>
      <c r="DD440" s="23"/>
      <c r="DE440" s="23"/>
      <c r="DF440" s="23"/>
      <c r="DG440" s="23"/>
      <c r="DH440" s="23"/>
      <c r="DI440" s="23"/>
      <c r="DJ440" s="23"/>
      <c r="DK440" s="23">
        <f>T440</f>
        <v>16</v>
      </c>
      <c r="DL440" s="23"/>
      <c r="DM440" s="23">
        <f>Source!P231</f>
        <v>141</v>
      </c>
      <c r="DN440" s="23"/>
      <c r="DO440" s="23"/>
      <c r="DP440" s="23"/>
      <c r="DQ440" s="23"/>
      <c r="DR440" s="23"/>
      <c r="DS440" s="23"/>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f>T440</f>
        <v>16</v>
      </c>
      <c r="GK440" s="23"/>
      <c r="GL440" s="23"/>
      <c r="GM440" s="23"/>
      <c r="GN440" s="23">
        <f>T440</f>
        <v>16</v>
      </c>
      <c r="GO440" s="23"/>
      <c r="GP440" s="23">
        <f>T440</f>
        <v>16</v>
      </c>
      <c r="GQ440" s="23">
        <f>T440</f>
        <v>16</v>
      </c>
      <c r="GR440" s="23"/>
      <c r="GS440" s="23">
        <f>T440</f>
        <v>16</v>
      </c>
      <c r="GT440" s="23"/>
      <c r="GU440" s="23"/>
      <c r="GV440" s="23"/>
      <c r="GW440" s="23"/>
      <c r="GX440" s="23"/>
      <c r="GY440" s="23"/>
      <c r="GZ440" s="23"/>
      <c r="HA440" s="23"/>
      <c r="HB440" s="23">
        <f>T440</f>
        <v>16</v>
      </c>
      <c r="HC440" s="23"/>
      <c r="HD440" s="23"/>
      <c r="HE440" s="23"/>
      <c r="HF440" s="23">
        <f>T440</f>
        <v>16</v>
      </c>
      <c r="HG440" s="23"/>
      <c r="HH440" s="23"/>
      <c r="HI440" s="23"/>
      <c r="HJ440" s="23"/>
      <c r="HK440" s="23"/>
      <c r="HL440" s="23">
        <f>T440</f>
        <v>16</v>
      </c>
      <c r="HM440" s="23"/>
      <c r="HN440" s="23">
        <f>T440</f>
        <v>16</v>
      </c>
      <c r="HO440" s="23"/>
      <c r="HP440" s="23"/>
      <c r="HQ440" s="23"/>
      <c r="HR440" s="23"/>
      <c r="HS440" s="23"/>
      <c r="HT440" s="23"/>
      <c r="HU440" s="23"/>
      <c r="HV440" s="23"/>
      <c r="HW440" s="23"/>
      <c r="HX440" s="23"/>
      <c r="HY440" s="23"/>
      <c r="HZ440" s="23"/>
      <c r="IA440" s="23"/>
      <c r="IB440" s="23"/>
      <c r="IC440" s="23"/>
      <c r="ID440" s="23"/>
      <c r="IE440" s="23"/>
      <c r="IF440" s="23"/>
      <c r="IG440" s="23"/>
      <c r="IH440" s="23"/>
      <c r="II440" s="23"/>
      <c r="IJ440" s="23"/>
      <c r="IK440" s="23"/>
      <c r="IL440" s="23"/>
      <c r="IM440" s="23"/>
      <c r="IN440" s="23"/>
      <c r="IO440" s="23"/>
      <c r="IP440" s="23"/>
      <c r="IQ440" s="23"/>
      <c r="IR440" s="23"/>
      <c r="IS440" s="23"/>
      <c r="IT440" s="23"/>
      <c r="IU440" s="23"/>
    </row>
    <row r="441" spans="1:255" x14ac:dyDescent="0.2">
      <c r="A441" s="64"/>
      <c r="B441" s="111" t="s">
        <v>1263</v>
      </c>
      <c r="C441" s="111" t="s">
        <v>1264</v>
      </c>
      <c r="D441" s="63"/>
      <c r="E441" s="63"/>
      <c r="F441" s="63"/>
      <c r="G441" s="63"/>
      <c r="H441" s="63"/>
      <c r="I441" s="63"/>
      <c r="J441" s="63"/>
      <c r="K441" s="65"/>
    </row>
    <row r="442" spans="1:255" x14ac:dyDescent="0.2">
      <c r="A442" s="114" t="s">
        <v>408</v>
      </c>
      <c r="B442" s="115" t="s">
        <v>51</v>
      </c>
      <c r="C442" s="116" t="s">
        <v>52</v>
      </c>
      <c r="D442" s="117" t="s">
        <v>43</v>
      </c>
      <c r="E442" s="118">
        <f>Source!I233</f>
        <v>30</v>
      </c>
      <c r="F442" s="119">
        <v>1070.0899999999999</v>
      </c>
      <c r="G442" s="71"/>
      <c r="H442" s="119">
        <f>Source!AC232</f>
        <v>1070.0899999999999</v>
      </c>
      <c r="I442" s="120">
        <f>T442</f>
        <v>32103</v>
      </c>
      <c r="J442" s="73" t="s">
        <v>1262</v>
      </c>
      <c r="K442" s="121">
        <f>U442</f>
        <v>272117</v>
      </c>
      <c r="L442" s="23"/>
      <c r="M442" s="23"/>
      <c r="N442" s="23"/>
      <c r="O442" s="23"/>
      <c r="P442" s="23"/>
      <c r="Q442" s="23"/>
      <c r="R442" s="23"/>
      <c r="S442" s="23"/>
      <c r="T442" s="23">
        <f>ROUND(Source!AC232*Source!AW232*Source!I232,0)</f>
        <v>32103</v>
      </c>
      <c r="U442" s="23">
        <f>Source!P233</f>
        <v>272117</v>
      </c>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v>1</v>
      </c>
      <c r="CW442" s="23"/>
      <c r="CX442" s="23"/>
      <c r="CY442" s="23"/>
      <c r="CZ442" s="23"/>
      <c r="DA442" s="23"/>
      <c r="DB442" s="23"/>
      <c r="DC442" s="23"/>
      <c r="DD442" s="23"/>
      <c r="DE442" s="23"/>
      <c r="DF442" s="23"/>
      <c r="DG442" s="23"/>
      <c r="DH442" s="23"/>
      <c r="DI442" s="23"/>
      <c r="DJ442" s="23"/>
      <c r="DK442" s="23">
        <f>T442</f>
        <v>32103</v>
      </c>
      <c r="DL442" s="23"/>
      <c r="DM442" s="23">
        <f>Source!P233</f>
        <v>272117</v>
      </c>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f>T442</f>
        <v>32103</v>
      </c>
      <c r="GK442" s="23"/>
      <c r="GL442" s="23"/>
      <c r="GM442" s="23"/>
      <c r="GN442" s="23">
        <f>T442</f>
        <v>32103</v>
      </c>
      <c r="GO442" s="23"/>
      <c r="GP442" s="23">
        <f>T442</f>
        <v>32103</v>
      </c>
      <c r="GQ442" s="23">
        <f>T442</f>
        <v>32103</v>
      </c>
      <c r="GR442" s="23"/>
      <c r="GS442" s="23">
        <f>T442</f>
        <v>32103</v>
      </c>
      <c r="GT442" s="23"/>
      <c r="GU442" s="23"/>
      <c r="GV442" s="23"/>
      <c r="GW442" s="23"/>
      <c r="GX442" s="23"/>
      <c r="GY442" s="23"/>
      <c r="GZ442" s="23"/>
      <c r="HA442" s="23"/>
      <c r="HB442" s="23">
        <f>T442</f>
        <v>32103</v>
      </c>
      <c r="HC442" s="23"/>
      <c r="HD442" s="23"/>
      <c r="HE442" s="23"/>
      <c r="HF442" s="23">
        <f>T442</f>
        <v>32103</v>
      </c>
      <c r="HG442" s="23"/>
      <c r="HH442" s="23"/>
      <c r="HI442" s="23"/>
      <c r="HJ442" s="23"/>
      <c r="HK442" s="23"/>
      <c r="HL442" s="23">
        <f>T442</f>
        <v>32103</v>
      </c>
      <c r="HM442" s="23"/>
      <c r="HN442" s="23">
        <f>T442</f>
        <v>32103</v>
      </c>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row>
    <row r="443" spans="1:255" x14ac:dyDescent="0.2">
      <c r="A443" s="98"/>
      <c r="B443" s="113" t="s">
        <v>1263</v>
      </c>
      <c r="C443" s="113" t="s">
        <v>1268</v>
      </c>
      <c r="D443" s="33"/>
      <c r="E443" s="33"/>
      <c r="F443" s="33"/>
      <c r="G443" s="33"/>
      <c r="H443" s="33"/>
      <c r="I443" s="33"/>
      <c r="J443" s="33"/>
      <c r="K443" s="99"/>
    </row>
    <row r="444" spans="1:255" ht="13.5" thickBot="1" x14ac:dyDescent="0.25">
      <c r="A444" s="124"/>
      <c r="B444" s="125"/>
      <c r="C444" s="125" t="s">
        <v>1266</v>
      </c>
      <c r="D444" s="125"/>
      <c r="E444" s="125"/>
      <c r="F444" s="125"/>
      <c r="G444" s="125"/>
      <c r="H444" s="373">
        <f>SUM(DK433:DK443)</f>
        <v>32119</v>
      </c>
      <c r="I444" s="374"/>
      <c r="J444" s="373">
        <f>SUM(DM433:DM443)</f>
        <v>272258</v>
      </c>
      <c r="K444" s="375"/>
      <c r="L444" s="112"/>
      <c r="M444" s="112"/>
      <c r="N444" s="112"/>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23"/>
      <c r="DX444" s="23"/>
      <c r="DY444" s="23"/>
      <c r="DZ444" s="23"/>
      <c r="EA444" s="23"/>
      <c r="EB444" s="23"/>
      <c r="EC444" s="23"/>
      <c r="ED444" s="23"/>
      <c r="EE444" s="23"/>
      <c r="EF444" s="23"/>
      <c r="EG444" s="23"/>
      <c r="EH444" s="23"/>
      <c r="EI444" s="23"/>
      <c r="EJ444" s="23"/>
      <c r="EK444" s="23"/>
      <c r="EL444" s="23"/>
      <c r="EM444" s="23"/>
      <c r="EN444" s="23"/>
      <c r="EO444" s="23"/>
      <c r="EP444" s="23"/>
      <c r="EQ444" s="23"/>
      <c r="ER444" s="23"/>
      <c r="ES444" s="23"/>
      <c r="ET444" s="23"/>
      <c r="EU444" s="23"/>
      <c r="EV444" s="23"/>
      <c r="EW444" s="23"/>
      <c r="EX444" s="23"/>
      <c r="EY444" s="23"/>
      <c r="EZ444" s="23"/>
      <c r="FA444" s="23"/>
      <c r="FB444" s="23"/>
      <c r="FC444" s="23"/>
      <c r="FD444" s="23"/>
      <c r="FE444" s="23"/>
      <c r="FF444" s="23"/>
      <c r="FG444" s="23"/>
      <c r="FH444" s="23"/>
      <c r="FI444" s="23"/>
      <c r="FJ444" s="23"/>
      <c r="FK444" s="23"/>
      <c r="FL444" s="23"/>
      <c r="FM444" s="23"/>
      <c r="FN444" s="23"/>
      <c r="FO444" s="23"/>
      <c r="FP444" s="23"/>
      <c r="FQ444" s="23"/>
      <c r="FR444" s="23"/>
      <c r="FS444" s="23"/>
      <c r="FT444" s="23"/>
      <c r="FU444" s="23"/>
      <c r="FV444" s="23"/>
      <c r="FW444" s="23"/>
      <c r="FX444" s="23"/>
      <c r="FY444" s="23"/>
      <c r="FZ444" s="23"/>
      <c r="GA444" s="23"/>
      <c r="GB444" s="23"/>
      <c r="GC444" s="23"/>
      <c r="GD444" s="23"/>
      <c r="GE444" s="23"/>
      <c r="GF444" s="23"/>
      <c r="GG444" s="23"/>
      <c r="GH444" s="23"/>
      <c r="GI444" s="23"/>
      <c r="GJ444" s="23"/>
      <c r="GK444" s="23"/>
      <c r="GL444" s="23"/>
      <c r="GM444" s="23"/>
      <c r="GN444" s="23"/>
      <c r="GO444" s="23"/>
      <c r="GP444" s="23"/>
      <c r="GQ444" s="23"/>
      <c r="GR444" s="23"/>
      <c r="GS444" s="23"/>
      <c r="GT444" s="23"/>
      <c r="GU444" s="23"/>
      <c r="GV444" s="23"/>
      <c r="GW444" s="23"/>
      <c r="GX444" s="23"/>
      <c r="GY444" s="23"/>
      <c r="GZ444" s="23"/>
      <c r="HA444" s="23"/>
      <c r="HB444" s="23"/>
      <c r="HC444" s="23"/>
      <c r="HD444" s="23"/>
      <c r="HE444" s="23"/>
      <c r="HF444" s="23"/>
      <c r="HG444" s="23"/>
      <c r="HH444" s="23"/>
      <c r="HI444" s="23"/>
      <c r="HJ444" s="23"/>
      <c r="HK444" s="23"/>
      <c r="HL444" s="23"/>
      <c r="HM444" s="23"/>
      <c r="HN444" s="23"/>
      <c r="HO444" s="23"/>
      <c r="HP444" s="23"/>
      <c r="HQ444" s="23"/>
      <c r="HR444" s="23"/>
      <c r="HS444" s="23"/>
      <c r="HT444" s="23"/>
      <c r="HU444" s="23"/>
      <c r="HV444" s="23"/>
      <c r="HW444" s="23"/>
      <c r="HX444" s="23"/>
      <c r="HY444" s="23"/>
      <c r="HZ444" s="23"/>
      <c r="IA444" s="23"/>
      <c r="IB444" s="23"/>
      <c r="IC444" s="23"/>
      <c r="ID444" s="23"/>
      <c r="IE444" s="23"/>
      <c r="IF444" s="23"/>
      <c r="IG444" s="23"/>
      <c r="IH444" s="23"/>
      <c r="II444" s="23"/>
      <c r="IJ444" s="23"/>
      <c r="IK444" s="23"/>
      <c r="IL444" s="23"/>
      <c r="IM444" s="23"/>
      <c r="IN444" s="23"/>
      <c r="IO444" s="23"/>
      <c r="IP444" s="23"/>
      <c r="IQ444" s="23"/>
      <c r="IR444" s="23"/>
      <c r="IS444" s="23"/>
      <c r="IT444" s="23"/>
      <c r="IU444" s="23"/>
    </row>
    <row r="445" spans="1:255" x14ac:dyDescent="0.2">
      <c r="A445" s="123"/>
      <c r="B445" s="122"/>
      <c r="C445" s="122" t="s">
        <v>1267</v>
      </c>
      <c r="D445" s="122"/>
      <c r="E445" s="122"/>
      <c r="F445" s="122"/>
      <c r="G445" s="122"/>
      <c r="H445" s="376">
        <f>R445</f>
        <v>37037</v>
      </c>
      <c r="I445" s="377"/>
      <c r="J445" s="376" t="e">
        <f>S445</f>
        <v>#REF!</v>
      </c>
      <c r="K445" s="378"/>
      <c r="O445" s="23"/>
      <c r="P445" s="23"/>
      <c r="Q445" s="23"/>
      <c r="R445" s="23">
        <f>SUM(T433:T444)</f>
        <v>37037</v>
      </c>
      <c r="S445" s="23" t="e">
        <f>SUM(U433:U444)</f>
        <v>#REF!</v>
      </c>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c r="GK445" s="23"/>
      <c r="GL445" s="23"/>
      <c r="GM445" s="23"/>
      <c r="GN445" s="23"/>
      <c r="GO445" s="23"/>
      <c r="GP445" s="23"/>
      <c r="GQ445" s="23"/>
      <c r="GR445" s="23"/>
      <c r="GS445" s="23"/>
      <c r="GT445" s="23"/>
      <c r="GU445" s="23"/>
      <c r="GV445" s="23"/>
      <c r="GW445" s="23"/>
      <c r="GX445" s="23"/>
      <c r="GY445" s="23"/>
      <c r="GZ445" s="23"/>
      <c r="HA445" s="23">
        <f>R445</f>
        <v>37037</v>
      </c>
      <c r="HB445" s="23"/>
      <c r="HC445" s="23"/>
      <c r="HD445" s="23"/>
      <c r="HE445" s="23"/>
      <c r="HF445" s="23"/>
      <c r="HG445" s="23"/>
      <c r="HH445" s="23"/>
      <c r="HI445" s="23"/>
      <c r="HJ445" s="23"/>
      <c r="HK445" s="23"/>
      <c r="HL445" s="23"/>
      <c r="HM445" s="23"/>
      <c r="HN445" s="23"/>
      <c r="HO445" s="23"/>
      <c r="HP445" s="23"/>
      <c r="HQ445" s="23"/>
      <c r="HR445" s="23"/>
      <c r="HS445" s="23"/>
      <c r="HT445" s="23"/>
      <c r="HU445" s="23"/>
      <c r="HV445" s="23"/>
      <c r="HW445" s="23"/>
      <c r="HX445" s="23"/>
      <c r="HY445" s="23"/>
      <c r="HZ445" s="23"/>
      <c r="IA445" s="23"/>
      <c r="IB445" s="23"/>
      <c r="IC445" s="23"/>
      <c r="ID445" s="23"/>
      <c r="IE445" s="23"/>
      <c r="IF445" s="23"/>
      <c r="IG445" s="23"/>
      <c r="IH445" s="23"/>
      <c r="II445" s="23"/>
      <c r="IJ445" s="23"/>
      <c r="IK445" s="23"/>
      <c r="IL445" s="23"/>
      <c r="IM445" s="23"/>
      <c r="IN445" s="23"/>
      <c r="IO445" s="23"/>
      <c r="IP445" s="23"/>
      <c r="IQ445" s="23"/>
      <c r="IR445" s="23"/>
      <c r="IS445" s="23"/>
      <c r="IT445" s="23"/>
      <c r="IU445" s="23"/>
    </row>
    <row r="446" spans="1:255" x14ac:dyDescent="0.2">
      <c r="A446" s="77"/>
      <c r="B446" s="76"/>
      <c r="C446" s="76"/>
      <c r="D446" s="76"/>
      <c r="E446" s="76"/>
      <c r="F446" s="76"/>
      <c r="G446" s="76"/>
      <c r="H446" s="370"/>
      <c r="I446" s="371"/>
      <c r="J446" s="370"/>
      <c r="K446" s="372"/>
    </row>
    <row r="447" spans="1:255" ht="33.75" x14ac:dyDescent="0.2">
      <c r="A447" s="126">
        <v>21</v>
      </c>
      <c r="B447" s="133" t="s">
        <v>56</v>
      </c>
      <c r="C447" s="127" t="s">
        <v>57</v>
      </c>
      <c r="D447" s="128" t="s">
        <v>58</v>
      </c>
      <c r="E447" s="129">
        <v>2.5000000000000001E-2</v>
      </c>
      <c r="F447" s="130">
        <f>Source!AK235</f>
        <v>79078.5</v>
      </c>
      <c r="G447" s="134" t="s">
        <v>6</v>
      </c>
      <c r="H447" s="130"/>
      <c r="I447" s="131">
        <f>SUM(DQ447:DQ462)</f>
        <v>162</v>
      </c>
      <c r="J447" s="107" t="s">
        <v>56</v>
      </c>
      <c r="K447" s="132" t="e">
        <f>SUM(DS447:DS462)</f>
        <v>#REF!</v>
      </c>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23"/>
      <c r="FC447" s="23"/>
      <c r="FD447" s="23"/>
      <c r="FE447" s="23"/>
      <c r="FF447" s="23"/>
      <c r="FG447" s="23"/>
      <c r="FH447" s="23"/>
      <c r="FI447" s="23"/>
      <c r="FJ447" s="23"/>
      <c r="FK447" s="23"/>
      <c r="FL447" s="23"/>
      <c r="FM447" s="23"/>
      <c r="FN447" s="23"/>
      <c r="FO447" s="23"/>
      <c r="FP447" s="23"/>
      <c r="FQ447" s="23"/>
      <c r="FR447" s="23"/>
      <c r="FS447" s="23"/>
      <c r="FT447" s="23"/>
      <c r="FU447" s="23"/>
      <c r="FV447" s="23"/>
      <c r="FW447" s="23"/>
      <c r="FX447" s="23"/>
      <c r="FY447" s="23"/>
      <c r="FZ447" s="23"/>
      <c r="GA447" s="23"/>
      <c r="GB447" s="23"/>
      <c r="GC447" s="23"/>
      <c r="GD447" s="23"/>
      <c r="GE447" s="23"/>
      <c r="GF447" s="23"/>
      <c r="GG447" s="23"/>
      <c r="GH447" s="23"/>
      <c r="GI447" s="23"/>
      <c r="GJ447" s="23"/>
      <c r="GK447" s="23"/>
      <c r="GL447" s="23"/>
      <c r="GM447" s="23"/>
      <c r="GN447" s="23"/>
      <c r="GO447" s="23"/>
      <c r="GP447" s="23"/>
      <c r="GQ447" s="23"/>
      <c r="GR447" s="23"/>
      <c r="GS447" s="23"/>
      <c r="GT447" s="23"/>
      <c r="GU447" s="23"/>
      <c r="GV447" s="23"/>
      <c r="GW447" s="23"/>
      <c r="GX447" s="23"/>
      <c r="GY447" s="23"/>
      <c r="GZ447" s="23"/>
      <c r="HA447" s="23"/>
      <c r="HB447" s="23"/>
      <c r="HC447" s="23"/>
      <c r="HD447" s="23"/>
      <c r="HE447" s="23"/>
      <c r="HF447" s="23"/>
      <c r="HG447" s="23"/>
      <c r="HH447" s="23"/>
      <c r="HI447" s="23"/>
      <c r="HJ447" s="23"/>
      <c r="HK447" s="23"/>
      <c r="HL447" s="23"/>
      <c r="HM447" s="23"/>
      <c r="HN447" s="23"/>
      <c r="HO447" s="23"/>
      <c r="HP447" s="23"/>
      <c r="HQ447" s="23"/>
      <c r="HR447" s="23"/>
      <c r="HS447" s="23"/>
      <c r="HT447" s="23"/>
      <c r="HU447" s="23"/>
      <c r="HV447" s="23"/>
      <c r="HW447" s="23"/>
      <c r="HX447" s="23"/>
      <c r="HY447" s="23"/>
      <c r="HZ447" s="23"/>
      <c r="IA447" s="23"/>
      <c r="IB447" s="23"/>
      <c r="IC447" s="23"/>
      <c r="ID447" s="23"/>
      <c r="IE447" s="23"/>
      <c r="IF447" s="23"/>
      <c r="IG447" s="23"/>
      <c r="IH447" s="23"/>
      <c r="II447" s="23"/>
      <c r="IJ447" s="23"/>
      <c r="IK447" s="23"/>
      <c r="IL447" s="23"/>
      <c r="IM447" s="23"/>
      <c r="IN447" s="23"/>
      <c r="IO447" s="23"/>
      <c r="IP447" s="23"/>
      <c r="IQ447" s="23"/>
      <c r="IR447" s="23"/>
      <c r="IS447" s="23"/>
      <c r="IT447" s="23"/>
      <c r="IU447" s="23"/>
    </row>
    <row r="448" spans="1:255" x14ac:dyDescent="0.2">
      <c r="A448" s="66"/>
      <c r="B448" s="67"/>
      <c r="C448" s="67" t="s">
        <v>1253</v>
      </c>
      <c r="D448" s="68"/>
      <c r="E448" s="69"/>
      <c r="F448" s="70">
        <v>1322.65</v>
      </c>
      <c r="G448" s="71"/>
      <c r="H448" s="70">
        <f>Source!AF235</f>
        <v>1322.65</v>
      </c>
      <c r="I448" s="72">
        <f>T448</f>
        <v>33</v>
      </c>
      <c r="J448" s="73">
        <v>25.6</v>
      </c>
      <c r="K448" s="74">
        <f>U448</f>
        <v>846</v>
      </c>
      <c r="O448" s="23"/>
      <c r="P448" s="23"/>
      <c r="Q448" s="23"/>
      <c r="R448" s="23"/>
      <c r="S448" s="23"/>
      <c r="T448" s="23">
        <f>ROUND(Source!AF235*Source!AV235*Source!I235,0)</f>
        <v>33</v>
      </c>
      <c r="U448" s="23">
        <f>Source!S235</f>
        <v>846</v>
      </c>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v>1</v>
      </c>
      <c r="CW448" s="23"/>
      <c r="CX448" s="23"/>
      <c r="CY448" s="23"/>
      <c r="CZ448" s="23"/>
      <c r="DA448" s="23"/>
      <c r="DB448" s="23"/>
      <c r="DC448" s="23"/>
      <c r="DD448" s="23"/>
      <c r="DE448" s="23"/>
      <c r="DF448" s="23"/>
      <c r="DG448" s="23">
        <f>Source!S235</f>
        <v>846</v>
      </c>
      <c r="DH448" s="23">
        <v>1008</v>
      </c>
      <c r="DI448" s="23"/>
      <c r="DJ448" s="23"/>
      <c r="DK448" s="23"/>
      <c r="DL448" s="23"/>
      <c r="DM448" s="23"/>
      <c r="DN448" s="23"/>
      <c r="DO448" s="23"/>
      <c r="DP448" s="23"/>
      <c r="DQ448" s="23">
        <f>T448</f>
        <v>33</v>
      </c>
      <c r="DR448" s="23"/>
      <c r="DS448" s="23">
        <f>U448</f>
        <v>846</v>
      </c>
      <c r="DT448" s="23"/>
      <c r="DU448" s="23"/>
      <c r="DV448" s="23"/>
      <c r="DW448" s="23"/>
      <c r="DX448" s="23"/>
      <c r="DY448" s="23"/>
      <c r="DZ448" s="23"/>
      <c r="EA448" s="23"/>
      <c r="EB448" s="23"/>
      <c r="EC448" s="23"/>
      <c r="ED448" s="23"/>
      <c r="EE448" s="23"/>
      <c r="EF448" s="23"/>
      <c r="EG448" s="23"/>
      <c r="EH448" s="23"/>
      <c r="EI448" s="23"/>
      <c r="EJ448" s="23"/>
      <c r="EK448" s="23"/>
      <c r="EL448" s="23"/>
      <c r="EM448" s="23"/>
      <c r="EN448" s="23"/>
      <c r="EO448" s="23"/>
      <c r="EP448" s="23"/>
      <c r="EQ448" s="23"/>
      <c r="ER448" s="23"/>
      <c r="ES448" s="23"/>
      <c r="ET448" s="23"/>
      <c r="EU448" s="23"/>
      <c r="EV448" s="23"/>
      <c r="EW448" s="23"/>
      <c r="EX448" s="23"/>
      <c r="EY448" s="23"/>
      <c r="EZ448" s="23"/>
      <c r="FA448" s="23"/>
      <c r="FB448" s="23"/>
      <c r="FC448" s="23"/>
      <c r="FD448" s="23"/>
      <c r="FE448" s="23"/>
      <c r="FF448" s="23"/>
      <c r="FG448" s="23"/>
      <c r="FH448" s="23"/>
      <c r="FI448" s="23"/>
      <c r="FJ448" s="23"/>
      <c r="FK448" s="23"/>
      <c r="FL448" s="23"/>
      <c r="FM448" s="23"/>
      <c r="FN448" s="23"/>
      <c r="FO448" s="23"/>
      <c r="FP448" s="23"/>
      <c r="FQ448" s="23"/>
      <c r="FR448" s="23"/>
      <c r="FS448" s="23"/>
      <c r="FT448" s="23"/>
      <c r="FU448" s="23"/>
      <c r="FV448" s="23"/>
      <c r="FW448" s="23"/>
      <c r="FX448" s="23"/>
      <c r="FY448" s="23"/>
      <c r="FZ448" s="23"/>
      <c r="GA448" s="23"/>
      <c r="GB448" s="23"/>
      <c r="GC448" s="23"/>
      <c r="GD448" s="23"/>
      <c r="GE448" s="23"/>
      <c r="GF448" s="23"/>
      <c r="GG448" s="23"/>
      <c r="GH448" s="23"/>
      <c r="GI448" s="23"/>
      <c r="GJ448" s="23">
        <f>T448</f>
        <v>33</v>
      </c>
      <c r="GK448" s="23">
        <f>T448</f>
        <v>33</v>
      </c>
      <c r="GL448" s="23"/>
      <c r="GM448" s="23"/>
      <c r="GN448" s="23"/>
      <c r="GO448" s="23"/>
      <c r="GP448" s="23"/>
      <c r="GQ448" s="23"/>
      <c r="GR448" s="23"/>
      <c r="GS448" s="23"/>
      <c r="GT448" s="23"/>
      <c r="GU448" s="23"/>
      <c r="GV448" s="23"/>
      <c r="GW448" s="23"/>
      <c r="GX448" s="23"/>
      <c r="GY448" s="23"/>
      <c r="GZ448" s="23"/>
      <c r="HA448" s="23"/>
      <c r="HB448" s="23">
        <f>T448</f>
        <v>33</v>
      </c>
      <c r="HC448" s="23"/>
      <c r="HD448" s="23"/>
      <c r="HE448" s="23"/>
      <c r="HF448" s="23">
        <f>T448</f>
        <v>33</v>
      </c>
      <c r="HG448" s="23"/>
      <c r="HH448" s="23"/>
      <c r="HI448" s="23"/>
      <c r="HJ448" s="23"/>
      <c r="HK448" s="23"/>
      <c r="HL448" s="23">
        <f>T448</f>
        <v>33</v>
      </c>
      <c r="HM448" s="23"/>
      <c r="HN448" s="23">
        <f>T448</f>
        <v>33</v>
      </c>
      <c r="HO448" s="23"/>
      <c r="HP448" s="23"/>
      <c r="HQ448" s="23"/>
      <c r="HR448" s="23"/>
      <c r="HS448" s="23"/>
      <c r="HT448" s="23"/>
      <c r="HU448" s="23"/>
      <c r="HV448" s="23"/>
      <c r="HW448" s="23"/>
      <c r="HX448" s="23">
        <f>T448</f>
        <v>33</v>
      </c>
      <c r="HY448" s="23"/>
      <c r="HZ448" s="23"/>
      <c r="IA448" s="23"/>
      <c r="IB448" s="23"/>
      <c r="IC448" s="23"/>
      <c r="ID448" s="23"/>
      <c r="IE448" s="23"/>
      <c r="IF448" s="23"/>
      <c r="IG448" s="23"/>
      <c r="IH448" s="23"/>
      <c r="II448" s="23"/>
      <c r="IJ448" s="23"/>
      <c r="IK448" s="23"/>
      <c r="IL448" s="23"/>
      <c r="IM448" s="23"/>
      <c r="IN448" s="23"/>
      <c r="IO448" s="23"/>
      <c r="IP448" s="23"/>
      <c r="IQ448" s="23"/>
      <c r="IR448" s="23"/>
      <c r="IS448" s="23"/>
      <c r="IT448" s="23"/>
      <c r="IU448" s="23"/>
    </row>
    <row r="449" spans="1:255" x14ac:dyDescent="0.2">
      <c r="A449" s="78"/>
      <c r="B449" s="79"/>
      <c r="C449" s="79" t="s">
        <v>1255</v>
      </c>
      <c r="D449" s="80"/>
      <c r="E449" s="81"/>
      <c r="F449" s="82">
        <v>1905.52</v>
      </c>
      <c r="G449" s="83"/>
      <c r="H449" s="82">
        <f>Source!AD235</f>
        <v>1905.52</v>
      </c>
      <c r="I449" s="84">
        <f>T449</f>
        <v>48</v>
      </c>
      <c r="J449" s="85">
        <v>9.3000000000000007</v>
      </c>
      <c r="K449" s="86">
        <f>U449</f>
        <v>443</v>
      </c>
      <c r="O449" s="23"/>
      <c r="P449" s="23"/>
      <c r="Q449" s="23"/>
      <c r="R449" s="23"/>
      <c r="S449" s="23"/>
      <c r="T449" s="23">
        <f>ROUND(Source!AD235*Source!AV235*Source!I235,0)</f>
        <v>48</v>
      </c>
      <c r="U449" s="23">
        <f>Source!Q235</f>
        <v>443</v>
      </c>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v>1</v>
      </c>
      <c r="CW449" s="23"/>
      <c r="CX449" s="23"/>
      <c r="CY449" s="23"/>
      <c r="CZ449" s="23"/>
      <c r="DA449" s="23"/>
      <c r="DB449" s="23"/>
      <c r="DC449" s="23"/>
      <c r="DD449" s="23"/>
      <c r="DE449" s="23"/>
      <c r="DF449" s="23"/>
      <c r="DG449" s="23"/>
      <c r="DH449" s="23"/>
      <c r="DI449" s="23"/>
      <c r="DJ449" s="23"/>
      <c r="DK449" s="23"/>
      <c r="DL449" s="23"/>
      <c r="DM449" s="23"/>
      <c r="DN449" s="23"/>
      <c r="DO449" s="23"/>
      <c r="DP449" s="23"/>
      <c r="DQ449" s="23">
        <f>T449</f>
        <v>48</v>
      </c>
      <c r="DR449" s="23"/>
      <c r="DS449" s="23">
        <f>U449</f>
        <v>443</v>
      </c>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f>T449</f>
        <v>48</v>
      </c>
      <c r="GK449" s="23"/>
      <c r="GL449" s="23">
        <f>T449</f>
        <v>48</v>
      </c>
      <c r="GM449" s="23"/>
      <c r="GN449" s="23"/>
      <c r="GO449" s="23"/>
      <c r="GP449" s="23"/>
      <c r="GQ449" s="23"/>
      <c r="GR449" s="23"/>
      <c r="GS449" s="23"/>
      <c r="GT449" s="23"/>
      <c r="GU449" s="23"/>
      <c r="GV449" s="23"/>
      <c r="GW449" s="23"/>
      <c r="GX449" s="23"/>
      <c r="GY449" s="23"/>
      <c r="GZ449" s="23"/>
      <c r="HA449" s="23"/>
      <c r="HB449" s="23">
        <f>T449</f>
        <v>48</v>
      </c>
      <c r="HC449" s="23"/>
      <c r="HD449" s="23"/>
      <c r="HE449" s="23"/>
      <c r="HF449" s="23">
        <f>T449</f>
        <v>48</v>
      </c>
      <c r="HG449" s="23"/>
      <c r="HH449" s="23"/>
      <c r="HI449" s="23"/>
      <c r="HJ449" s="23"/>
      <c r="HK449" s="23"/>
      <c r="HL449" s="23">
        <f>T449</f>
        <v>48</v>
      </c>
      <c r="HM449" s="23"/>
      <c r="HN449" s="23">
        <f>T449</f>
        <v>48</v>
      </c>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c r="IP449" s="23"/>
      <c r="IQ449" s="23"/>
      <c r="IR449" s="23"/>
      <c r="IS449" s="23"/>
      <c r="IT449" s="23"/>
      <c r="IU449" s="23"/>
    </row>
    <row r="450" spans="1:255" x14ac:dyDescent="0.2">
      <c r="A450" s="78"/>
      <c r="B450" s="79"/>
      <c r="C450" s="79" t="s">
        <v>1256</v>
      </c>
      <c r="D450" s="80"/>
      <c r="E450" s="81"/>
      <c r="F450" s="82">
        <v>192.85</v>
      </c>
      <c r="G450" s="83"/>
      <c r="H450" s="82">
        <f>Source!AE235</f>
        <v>192.85</v>
      </c>
      <c r="I450" s="84">
        <f>GM450</f>
        <v>5</v>
      </c>
      <c r="J450" s="85">
        <v>19.8</v>
      </c>
      <c r="K450" s="86">
        <f>Source!R235</f>
        <v>95</v>
      </c>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23"/>
      <c r="EX450" s="23"/>
      <c r="EY450" s="23"/>
      <c r="EZ450" s="23"/>
      <c r="FA450" s="23"/>
      <c r="FB450" s="23"/>
      <c r="FC450" s="23"/>
      <c r="FD450" s="23"/>
      <c r="FE450" s="23"/>
      <c r="FF450" s="23"/>
      <c r="FG450" s="23"/>
      <c r="FH450" s="23"/>
      <c r="FI450" s="23"/>
      <c r="FJ450" s="23"/>
      <c r="FK450" s="23"/>
      <c r="FL450" s="23"/>
      <c r="FM450" s="23"/>
      <c r="FN450" s="23"/>
      <c r="FO450" s="23"/>
      <c r="FP450" s="23"/>
      <c r="FQ450" s="23"/>
      <c r="FR450" s="23"/>
      <c r="FS450" s="23"/>
      <c r="FT450" s="23"/>
      <c r="FU450" s="23"/>
      <c r="FV450" s="23"/>
      <c r="FW450" s="23"/>
      <c r="FX450" s="23"/>
      <c r="FY450" s="23"/>
      <c r="FZ450" s="23"/>
      <c r="GA450" s="23"/>
      <c r="GB450" s="23"/>
      <c r="GC450" s="23"/>
      <c r="GD450" s="23"/>
      <c r="GE450" s="23"/>
      <c r="GF450" s="23"/>
      <c r="GG450" s="23"/>
      <c r="GH450" s="23"/>
      <c r="GI450" s="23"/>
      <c r="GJ450" s="23"/>
      <c r="GK450" s="23"/>
      <c r="GL450" s="23"/>
      <c r="GM450" s="23">
        <f>ROUND(Source!AE235*Source!AV235*Source!I235,0)</f>
        <v>5</v>
      </c>
      <c r="GN450" s="23"/>
      <c r="GO450" s="23"/>
      <c r="GP450" s="23"/>
      <c r="GQ450" s="23"/>
      <c r="GR450" s="23"/>
      <c r="GS450" s="23"/>
      <c r="GT450" s="23"/>
      <c r="GU450" s="23"/>
      <c r="GV450" s="23"/>
      <c r="GW450" s="23"/>
      <c r="GX450" s="23"/>
      <c r="GY450" s="23"/>
      <c r="GZ450" s="23"/>
      <c r="HA450" s="23"/>
      <c r="HB450" s="23"/>
      <c r="HC450" s="23"/>
      <c r="HD450" s="23"/>
      <c r="HE450" s="23"/>
      <c r="HF450" s="23"/>
      <c r="HG450" s="23"/>
      <c r="HH450" s="23"/>
      <c r="HI450" s="23"/>
      <c r="HJ450" s="23"/>
      <c r="HK450" s="23"/>
      <c r="HL450" s="23"/>
      <c r="HM450" s="23"/>
      <c r="HN450" s="23"/>
      <c r="HO450" s="23"/>
      <c r="HP450" s="23"/>
      <c r="HQ450" s="23"/>
      <c r="HR450" s="23"/>
      <c r="HS450" s="23"/>
      <c r="HT450" s="23"/>
      <c r="HU450" s="23"/>
      <c r="HV450" s="23"/>
      <c r="HW450" s="23"/>
      <c r="HX450" s="23">
        <f>GM450</f>
        <v>5</v>
      </c>
      <c r="HY450" s="23"/>
      <c r="HZ450" s="23"/>
      <c r="IA450" s="23"/>
      <c r="IB450" s="23"/>
      <c r="IC450" s="23"/>
      <c r="ID450" s="23"/>
      <c r="IE450" s="23"/>
      <c r="IF450" s="23"/>
      <c r="IG450" s="23"/>
      <c r="IH450" s="23"/>
      <c r="II450" s="23"/>
      <c r="IJ450" s="23"/>
      <c r="IK450" s="23"/>
      <c r="IL450" s="23"/>
      <c r="IM450" s="23"/>
      <c r="IN450" s="23"/>
      <c r="IO450" s="23"/>
      <c r="IP450" s="23"/>
      <c r="IQ450" s="23"/>
      <c r="IR450" s="23"/>
      <c r="IS450" s="23"/>
      <c r="IT450" s="23"/>
      <c r="IU450" s="23"/>
    </row>
    <row r="451" spans="1:255" x14ac:dyDescent="0.2">
      <c r="A451" s="87"/>
      <c r="B451" s="88"/>
      <c r="C451" s="88" t="s">
        <v>1257</v>
      </c>
      <c r="D451" s="89"/>
      <c r="E451" s="90">
        <v>130</v>
      </c>
      <c r="F451" s="91" t="s">
        <v>1258</v>
      </c>
      <c r="G451" s="92"/>
      <c r="H451" s="93">
        <f>ROUND((Source!AF235*Source!AV235+Source!AE235*Source!AV235)*(Source!FX235)/100,2)</f>
        <v>1970.15</v>
      </c>
      <c r="I451" s="94">
        <f>T451</f>
        <v>49</v>
      </c>
      <c r="J451" s="96">
        <v>1.24</v>
      </c>
      <c r="K451" s="95" t="e">
        <f>U451</f>
        <v>#REF!</v>
      </c>
      <c r="O451" s="23"/>
      <c r="P451" s="23"/>
      <c r="Q451" s="23"/>
      <c r="R451" s="23"/>
      <c r="S451" s="23"/>
      <c r="T451" s="23">
        <f>ROUND((ROUND(Source!AF235*Source!AV235*Source!I235,0)+ROUND(Source!AE235*Source!AV235*Source!I235,0))*(Source!DN235)/100,0)</f>
        <v>49</v>
      </c>
      <c r="U451" s="23" t="e">
        <f>Source!X235</f>
        <v>#REF!</v>
      </c>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v>1</v>
      </c>
      <c r="CW451" s="23"/>
      <c r="CX451" s="23"/>
      <c r="CY451" s="23"/>
      <c r="CZ451" s="23"/>
      <c r="DA451" s="23"/>
      <c r="DB451" s="23"/>
      <c r="DC451" s="23"/>
      <c r="DD451" s="23"/>
      <c r="DE451" s="23"/>
      <c r="DF451" s="23"/>
      <c r="DG451" s="23"/>
      <c r="DH451" s="23"/>
      <c r="DI451" s="23"/>
      <c r="DJ451" s="23"/>
      <c r="DK451" s="23"/>
      <c r="DL451" s="23"/>
      <c r="DM451" s="23"/>
      <c r="DN451" s="23"/>
      <c r="DO451" s="23"/>
      <c r="DP451" s="23"/>
      <c r="DQ451" s="23">
        <f>T451</f>
        <v>49</v>
      </c>
      <c r="DR451" s="23"/>
      <c r="DS451" s="23" t="e">
        <f>U451</f>
        <v>#REF!</v>
      </c>
      <c r="DT451" s="23"/>
      <c r="DU451" s="23"/>
      <c r="DV451" s="23"/>
      <c r="DW451" s="23"/>
      <c r="DX451" s="23"/>
      <c r="DY451" s="23"/>
      <c r="DZ451" s="23"/>
      <c r="EA451" s="23"/>
      <c r="EB451" s="23"/>
      <c r="EC451" s="23"/>
      <c r="ED451" s="23"/>
      <c r="EE451" s="23"/>
      <c r="EF451" s="23"/>
      <c r="EG451" s="23"/>
      <c r="EH451" s="23"/>
      <c r="EI451" s="23"/>
      <c r="EJ451" s="23"/>
      <c r="EK451" s="23"/>
      <c r="EL451" s="23"/>
      <c r="EM451" s="23"/>
      <c r="EN451" s="23"/>
      <c r="EO451" s="23"/>
      <c r="EP451" s="23"/>
      <c r="EQ451" s="23"/>
      <c r="ER451" s="23"/>
      <c r="ES451" s="23"/>
      <c r="ET451" s="23"/>
      <c r="EU451" s="23"/>
      <c r="EV451" s="23"/>
      <c r="EW451" s="23"/>
      <c r="EX451" s="23"/>
      <c r="EY451" s="23"/>
      <c r="EZ451" s="23"/>
      <c r="FA451" s="23"/>
      <c r="FB451" s="23"/>
      <c r="FC451" s="23"/>
      <c r="FD451" s="23"/>
      <c r="FE451" s="23"/>
      <c r="FF451" s="23"/>
      <c r="FG451" s="23"/>
      <c r="FH451" s="23"/>
      <c r="FI451" s="23"/>
      <c r="FJ451" s="23"/>
      <c r="FK451" s="23"/>
      <c r="FL451" s="23"/>
      <c r="FM451" s="23"/>
      <c r="FN451" s="23"/>
      <c r="FO451" s="23"/>
      <c r="FP451" s="23"/>
      <c r="FQ451" s="23"/>
      <c r="FR451" s="23"/>
      <c r="FS451" s="23"/>
      <c r="FT451" s="23"/>
      <c r="FU451" s="23"/>
      <c r="FV451" s="23"/>
      <c r="FW451" s="23"/>
      <c r="FX451" s="23"/>
      <c r="FY451" s="23"/>
      <c r="FZ451" s="23"/>
      <c r="GA451" s="23"/>
      <c r="GB451" s="23"/>
      <c r="GC451" s="23"/>
      <c r="GD451" s="23"/>
      <c r="GE451" s="23"/>
      <c r="GF451" s="23"/>
      <c r="GG451" s="23"/>
      <c r="GH451" s="23"/>
      <c r="GI451" s="23"/>
      <c r="GJ451" s="23"/>
      <c r="GK451" s="23"/>
      <c r="GL451" s="23"/>
      <c r="GM451" s="23"/>
      <c r="GN451" s="23"/>
      <c r="GO451" s="23"/>
      <c r="GP451" s="23"/>
      <c r="GQ451" s="23"/>
      <c r="GR451" s="23"/>
      <c r="GS451" s="23"/>
      <c r="GT451" s="23"/>
      <c r="GU451" s="23"/>
      <c r="GV451" s="23"/>
      <c r="GW451" s="23"/>
      <c r="GX451" s="23"/>
      <c r="GY451" s="23">
        <f>T451</f>
        <v>49</v>
      </c>
      <c r="GZ451" s="23"/>
      <c r="HA451" s="23"/>
      <c r="HB451" s="23">
        <f>T451</f>
        <v>49</v>
      </c>
      <c r="HC451" s="23"/>
      <c r="HD451" s="23"/>
      <c r="HE451" s="23"/>
      <c r="HF451" s="23">
        <f>T451</f>
        <v>49</v>
      </c>
      <c r="HG451" s="23"/>
      <c r="HH451" s="23"/>
      <c r="HI451" s="23"/>
      <c r="HJ451" s="23"/>
      <c r="HK451" s="23"/>
      <c r="HL451" s="23">
        <f>T451</f>
        <v>49</v>
      </c>
      <c r="HM451" s="23"/>
      <c r="HN451" s="23">
        <f>T451</f>
        <v>49</v>
      </c>
      <c r="HO451" s="23"/>
      <c r="HP451" s="23"/>
      <c r="HQ451" s="23"/>
      <c r="HR451" s="23"/>
      <c r="HS451" s="23"/>
      <c r="HT451" s="23"/>
      <c r="HU451" s="23"/>
      <c r="HV451" s="23"/>
      <c r="HW451" s="23"/>
      <c r="HX451" s="23"/>
      <c r="HY451" s="23"/>
      <c r="HZ451" s="23"/>
      <c r="IA451" s="23"/>
      <c r="IB451" s="23"/>
      <c r="IC451" s="23"/>
      <c r="ID451" s="23"/>
      <c r="IE451" s="23"/>
      <c r="IF451" s="23"/>
      <c r="IG451" s="23"/>
      <c r="IH451" s="23"/>
      <c r="II451" s="23"/>
      <c r="IJ451" s="23"/>
      <c r="IK451" s="23"/>
      <c r="IL451" s="23"/>
      <c r="IM451" s="23"/>
      <c r="IN451" s="23"/>
      <c r="IO451" s="23"/>
      <c r="IP451" s="23"/>
      <c r="IQ451" s="23"/>
      <c r="IR451" s="23"/>
      <c r="IS451" s="23"/>
      <c r="IT451" s="23"/>
      <c r="IU451" s="23"/>
    </row>
    <row r="452" spans="1:255" x14ac:dyDescent="0.2">
      <c r="A452" s="87"/>
      <c r="B452" s="88"/>
      <c r="C452" s="88" t="s">
        <v>1259</v>
      </c>
      <c r="D452" s="89"/>
      <c r="E452" s="90">
        <v>85</v>
      </c>
      <c r="F452" s="91" t="s">
        <v>1258</v>
      </c>
      <c r="G452" s="92"/>
      <c r="H452" s="93">
        <f>ROUND((Source!AF235*Source!AV235+Source!AE235*Source!AV235)*(Source!FY235)/100,2)</f>
        <v>1288.18</v>
      </c>
      <c r="I452" s="94">
        <f>T452</f>
        <v>32</v>
      </c>
      <c r="J452" s="96">
        <v>0.72</v>
      </c>
      <c r="K452" s="95" t="e">
        <f>U452</f>
        <v>#REF!</v>
      </c>
      <c r="O452" s="23"/>
      <c r="P452" s="23"/>
      <c r="Q452" s="23"/>
      <c r="R452" s="23"/>
      <c r="S452" s="23"/>
      <c r="T452" s="23">
        <f>ROUND((ROUND(Source!AF235*Source!AV235*Source!I235,0)+ROUND(Source!AE235*Source!AV235*Source!I235,0))*(Source!DO235)/100,0)</f>
        <v>32</v>
      </c>
      <c r="U452" s="23" t="e">
        <f>Source!Y235</f>
        <v>#REF!</v>
      </c>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v>1</v>
      </c>
      <c r="CW452" s="23"/>
      <c r="CX452" s="23"/>
      <c r="CY452" s="23"/>
      <c r="CZ452" s="23"/>
      <c r="DA452" s="23"/>
      <c r="DB452" s="23"/>
      <c r="DC452" s="23"/>
      <c r="DD452" s="23"/>
      <c r="DE452" s="23"/>
      <c r="DF452" s="23"/>
      <c r="DG452" s="23"/>
      <c r="DH452" s="23"/>
      <c r="DI452" s="23"/>
      <c r="DJ452" s="23"/>
      <c r="DK452" s="23"/>
      <c r="DL452" s="23"/>
      <c r="DM452" s="23"/>
      <c r="DN452" s="23"/>
      <c r="DO452" s="23"/>
      <c r="DP452" s="23"/>
      <c r="DQ452" s="23">
        <f>T452</f>
        <v>32</v>
      </c>
      <c r="DR452" s="23"/>
      <c r="DS452" s="23" t="e">
        <f>U452</f>
        <v>#REF!</v>
      </c>
      <c r="DT452" s="23"/>
      <c r="DU452" s="23"/>
      <c r="DV452" s="23"/>
      <c r="DW452" s="23"/>
      <c r="DX452" s="23"/>
      <c r="DY452" s="23"/>
      <c r="DZ452" s="23"/>
      <c r="EA452" s="23"/>
      <c r="EB452" s="23"/>
      <c r="EC452" s="23"/>
      <c r="ED452" s="23"/>
      <c r="EE452" s="23"/>
      <c r="EF452" s="23"/>
      <c r="EG452" s="23"/>
      <c r="EH452" s="23"/>
      <c r="EI452" s="23"/>
      <c r="EJ452" s="23"/>
      <c r="EK452" s="23"/>
      <c r="EL452" s="23"/>
      <c r="EM452" s="23"/>
      <c r="EN452" s="23"/>
      <c r="EO452" s="23"/>
      <c r="EP452" s="23"/>
      <c r="EQ452" s="23"/>
      <c r="ER452" s="23"/>
      <c r="ES452" s="23"/>
      <c r="ET452" s="23"/>
      <c r="EU452" s="23"/>
      <c r="EV452" s="23"/>
      <c r="EW452" s="23"/>
      <c r="EX452" s="23"/>
      <c r="EY452" s="23"/>
      <c r="EZ452" s="23"/>
      <c r="FA452" s="23"/>
      <c r="FB452" s="23"/>
      <c r="FC452" s="23"/>
      <c r="FD452" s="23"/>
      <c r="FE452" s="23"/>
      <c r="FF452" s="23"/>
      <c r="FG452" s="23"/>
      <c r="FH452" s="23"/>
      <c r="FI452" s="23"/>
      <c r="FJ452" s="23"/>
      <c r="FK452" s="23"/>
      <c r="FL452" s="23"/>
      <c r="FM452" s="23"/>
      <c r="FN452" s="23"/>
      <c r="FO452" s="23"/>
      <c r="FP452" s="23"/>
      <c r="FQ452" s="23"/>
      <c r="FR452" s="23"/>
      <c r="FS452" s="23"/>
      <c r="FT452" s="23"/>
      <c r="FU452" s="23"/>
      <c r="FV452" s="23"/>
      <c r="FW452" s="23"/>
      <c r="FX452" s="23"/>
      <c r="FY452" s="23"/>
      <c r="FZ452" s="23"/>
      <c r="GA452" s="23"/>
      <c r="GB452" s="23"/>
      <c r="GC452" s="23"/>
      <c r="GD452" s="23"/>
      <c r="GE452" s="23"/>
      <c r="GF452" s="23"/>
      <c r="GG452" s="23"/>
      <c r="GH452" s="23"/>
      <c r="GI452" s="23"/>
      <c r="GJ452" s="23"/>
      <c r="GK452" s="23"/>
      <c r="GL452" s="23"/>
      <c r="GM452" s="23"/>
      <c r="GN452" s="23"/>
      <c r="GO452" s="23"/>
      <c r="GP452" s="23"/>
      <c r="GQ452" s="23"/>
      <c r="GR452" s="23"/>
      <c r="GS452" s="23"/>
      <c r="GT452" s="23"/>
      <c r="GU452" s="23"/>
      <c r="GV452" s="23"/>
      <c r="GW452" s="23"/>
      <c r="GX452" s="23"/>
      <c r="GY452" s="23"/>
      <c r="GZ452" s="23">
        <f>T452</f>
        <v>32</v>
      </c>
      <c r="HA452" s="23"/>
      <c r="HB452" s="23">
        <f>T452</f>
        <v>32</v>
      </c>
      <c r="HC452" s="23"/>
      <c r="HD452" s="23"/>
      <c r="HE452" s="23"/>
      <c r="HF452" s="23">
        <f>T452</f>
        <v>32</v>
      </c>
      <c r="HG452" s="23"/>
      <c r="HH452" s="23"/>
      <c r="HI452" s="23"/>
      <c r="HJ452" s="23"/>
      <c r="HK452" s="23"/>
      <c r="HL452" s="23">
        <f>T452</f>
        <v>32</v>
      </c>
      <c r="HM452" s="23"/>
      <c r="HN452" s="23">
        <f>T452</f>
        <v>32</v>
      </c>
      <c r="HO452" s="23"/>
      <c r="HP452" s="23"/>
      <c r="HQ452" s="23"/>
      <c r="HR452" s="23"/>
      <c r="HS452" s="23"/>
      <c r="HT452" s="23"/>
      <c r="HU452" s="23"/>
      <c r="HV452" s="23"/>
      <c r="HW452" s="23"/>
      <c r="HX452" s="23"/>
      <c r="HY452" s="23"/>
      <c r="HZ452" s="23"/>
      <c r="IA452" s="23"/>
      <c r="IB452" s="23"/>
      <c r="IC452" s="23"/>
      <c r="ID452" s="23"/>
      <c r="IE452" s="23"/>
      <c r="IF452" s="23"/>
      <c r="IG452" s="23"/>
      <c r="IH452" s="23"/>
      <c r="II452" s="23"/>
      <c r="IJ452" s="23"/>
      <c r="IK452" s="23"/>
      <c r="IL452" s="23"/>
      <c r="IM452" s="23"/>
      <c r="IN452" s="23"/>
      <c r="IO452" s="23"/>
      <c r="IP452" s="23"/>
      <c r="IQ452" s="23"/>
      <c r="IR452" s="23"/>
      <c r="IS452" s="23"/>
      <c r="IT452" s="23"/>
      <c r="IU452" s="23"/>
    </row>
    <row r="453" spans="1:255" x14ac:dyDescent="0.2">
      <c r="A453" s="78"/>
      <c r="B453" s="79"/>
      <c r="C453" s="79" t="s">
        <v>1260</v>
      </c>
      <c r="D453" s="80" t="s">
        <v>1261</v>
      </c>
      <c r="E453" s="81">
        <v>139.52000000000001</v>
      </c>
      <c r="F453" s="82"/>
      <c r="G453" s="83"/>
      <c r="H453" s="82" t="e">
        <f>ROUND(Source!AH235,2)</f>
        <v>#REF!</v>
      </c>
      <c r="I453" s="97" t="e">
        <f>Source!U235</f>
        <v>#REF!</v>
      </c>
      <c r="J453" s="85"/>
      <c r="K453" s="86"/>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23"/>
      <c r="FC453" s="23"/>
      <c r="FD453" s="23"/>
      <c r="FE453" s="23"/>
      <c r="FF453" s="23"/>
      <c r="FG453" s="23"/>
      <c r="FH453" s="23"/>
      <c r="FI453" s="23"/>
      <c r="FJ453" s="23"/>
      <c r="FK453" s="23"/>
      <c r="FL453" s="23"/>
      <c r="FM453" s="23"/>
      <c r="FN453" s="23"/>
      <c r="FO453" s="23"/>
      <c r="FP453" s="23"/>
      <c r="FQ453" s="23"/>
      <c r="FR453" s="23"/>
      <c r="FS453" s="23"/>
      <c r="FT453" s="23"/>
      <c r="FU453" s="23"/>
      <c r="FV453" s="23"/>
      <c r="FW453" s="23"/>
      <c r="FX453" s="23"/>
      <c r="FY453" s="23"/>
      <c r="FZ453" s="23"/>
      <c r="GA453" s="23"/>
      <c r="GB453" s="23"/>
      <c r="GC453" s="23"/>
      <c r="GD453" s="23"/>
      <c r="GE453" s="23"/>
      <c r="GF453" s="23"/>
      <c r="GG453" s="23"/>
      <c r="GH453" s="23"/>
      <c r="GI453" s="23"/>
      <c r="GJ453" s="23"/>
      <c r="GK453" s="23"/>
      <c r="GL453" s="23"/>
      <c r="GM453" s="23"/>
      <c r="GN453" s="23"/>
      <c r="GO453" s="23"/>
      <c r="GP453" s="23"/>
      <c r="GQ453" s="23"/>
      <c r="GR453" s="23"/>
      <c r="GS453" s="23"/>
      <c r="GT453" s="23"/>
      <c r="GU453" s="23"/>
      <c r="GV453" s="23"/>
      <c r="GW453" s="23"/>
      <c r="GX453" s="23"/>
      <c r="GY453" s="23"/>
      <c r="GZ453" s="23"/>
      <c r="HA453" s="23"/>
      <c r="HB453" s="23"/>
      <c r="HC453" s="23"/>
      <c r="HD453" s="23"/>
      <c r="HE453" s="23"/>
      <c r="HF453" s="23"/>
      <c r="HG453" s="23"/>
      <c r="HH453" s="23"/>
      <c r="HI453" s="23"/>
      <c r="HJ453" s="23"/>
      <c r="HK453" s="23"/>
      <c r="HL453" s="23"/>
      <c r="HM453" s="23"/>
      <c r="HN453" s="23"/>
      <c r="HO453" s="23"/>
      <c r="HP453" s="23"/>
      <c r="HQ453" s="23"/>
      <c r="HR453" s="23"/>
      <c r="HS453" s="23"/>
      <c r="HT453" s="23"/>
      <c r="HU453" s="23"/>
      <c r="HV453" s="23"/>
      <c r="HW453" s="23"/>
      <c r="HX453" s="23"/>
      <c r="HY453" s="23"/>
      <c r="HZ453" s="23"/>
      <c r="IA453" s="23"/>
      <c r="IB453" s="23"/>
      <c r="IC453" s="23"/>
      <c r="ID453" s="23"/>
      <c r="IE453" s="23"/>
      <c r="IF453" s="23"/>
      <c r="IG453" s="23"/>
      <c r="IH453" s="23"/>
      <c r="II453" s="23"/>
      <c r="IJ453" s="23"/>
      <c r="IK453" s="23"/>
      <c r="IL453" s="23"/>
      <c r="IM453" s="23"/>
      <c r="IN453" s="23"/>
      <c r="IO453" s="23"/>
      <c r="IP453" s="23"/>
      <c r="IQ453" s="23"/>
      <c r="IR453" s="23"/>
      <c r="IS453" s="23"/>
      <c r="IT453" s="23"/>
      <c r="IU453" s="23"/>
    </row>
    <row r="454" spans="1:255" x14ac:dyDescent="0.2">
      <c r="A454" s="100" t="s">
        <v>410</v>
      </c>
      <c r="B454" s="109" t="s">
        <v>61</v>
      </c>
      <c r="C454" s="101" t="s">
        <v>62</v>
      </c>
      <c r="D454" s="102" t="s">
        <v>63</v>
      </c>
      <c r="E454" s="103">
        <f>Source!I237</f>
        <v>5.0000000000000004E-6</v>
      </c>
      <c r="F454" s="104">
        <v>8475</v>
      </c>
      <c r="G454" s="105"/>
      <c r="H454" s="104">
        <f>Source!AC236</f>
        <v>8475</v>
      </c>
      <c r="I454" s="106">
        <f>T454</f>
        <v>0</v>
      </c>
      <c r="J454" s="107" t="s">
        <v>1262</v>
      </c>
      <c r="K454" s="108">
        <f>U454</f>
        <v>0</v>
      </c>
      <c r="L454" s="23"/>
      <c r="M454" s="23"/>
      <c r="N454" s="23"/>
      <c r="O454" s="23"/>
      <c r="P454" s="23"/>
      <c r="Q454" s="23"/>
      <c r="R454" s="23"/>
      <c r="S454" s="23"/>
      <c r="T454" s="23">
        <f>ROUND(Source!AC236*Source!AW236*Source!I236,0)</f>
        <v>0</v>
      </c>
      <c r="U454" s="23">
        <f>Source!P237</f>
        <v>0</v>
      </c>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v>1</v>
      </c>
      <c r="CW454" s="23"/>
      <c r="CX454" s="23"/>
      <c r="CY454" s="23"/>
      <c r="CZ454" s="23"/>
      <c r="DA454" s="23"/>
      <c r="DB454" s="23"/>
      <c r="DC454" s="23"/>
      <c r="DD454" s="23"/>
      <c r="DE454" s="23"/>
      <c r="DF454" s="23"/>
      <c r="DG454" s="23"/>
      <c r="DH454" s="23"/>
      <c r="DI454" s="23"/>
      <c r="DJ454" s="23"/>
      <c r="DK454" s="23">
        <f>T454</f>
        <v>0</v>
      </c>
      <c r="DL454" s="23"/>
      <c r="DM454" s="23">
        <f>Source!P237</f>
        <v>0</v>
      </c>
      <c r="DN454" s="23"/>
      <c r="DO454" s="23"/>
      <c r="DP454" s="23"/>
      <c r="DQ454" s="23"/>
      <c r="DR454" s="23"/>
      <c r="DS454" s="23"/>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23"/>
      <c r="FC454" s="23"/>
      <c r="FD454" s="23"/>
      <c r="FE454" s="23"/>
      <c r="FF454" s="23"/>
      <c r="FG454" s="23"/>
      <c r="FH454" s="23"/>
      <c r="FI454" s="23"/>
      <c r="FJ454" s="23"/>
      <c r="FK454" s="23"/>
      <c r="FL454" s="23"/>
      <c r="FM454" s="23"/>
      <c r="FN454" s="23"/>
      <c r="FO454" s="23"/>
      <c r="FP454" s="23"/>
      <c r="FQ454" s="23"/>
      <c r="FR454" s="23"/>
      <c r="FS454" s="23"/>
      <c r="FT454" s="23"/>
      <c r="FU454" s="23"/>
      <c r="FV454" s="23"/>
      <c r="FW454" s="23"/>
      <c r="FX454" s="23"/>
      <c r="FY454" s="23"/>
      <c r="FZ454" s="23"/>
      <c r="GA454" s="23"/>
      <c r="GB454" s="23"/>
      <c r="GC454" s="23"/>
      <c r="GD454" s="23"/>
      <c r="GE454" s="23"/>
      <c r="GF454" s="23"/>
      <c r="GG454" s="23"/>
      <c r="GH454" s="23"/>
      <c r="GI454" s="23"/>
      <c r="GJ454" s="23">
        <f>T454</f>
        <v>0</v>
      </c>
      <c r="GK454" s="23"/>
      <c r="GL454" s="23"/>
      <c r="GM454" s="23"/>
      <c r="GN454" s="23">
        <f>T454</f>
        <v>0</v>
      </c>
      <c r="GO454" s="23"/>
      <c r="GP454" s="23">
        <f>T454</f>
        <v>0</v>
      </c>
      <c r="GQ454" s="23">
        <f>T454</f>
        <v>0</v>
      </c>
      <c r="GR454" s="23"/>
      <c r="GS454" s="23">
        <f>T454</f>
        <v>0</v>
      </c>
      <c r="GT454" s="23"/>
      <c r="GU454" s="23"/>
      <c r="GV454" s="23"/>
      <c r="GW454" s="23"/>
      <c r="GX454" s="23"/>
      <c r="GY454" s="23"/>
      <c r="GZ454" s="23"/>
      <c r="HA454" s="23"/>
      <c r="HB454" s="23">
        <f>T454</f>
        <v>0</v>
      </c>
      <c r="HC454" s="23"/>
      <c r="HD454" s="23"/>
      <c r="HE454" s="23"/>
      <c r="HF454" s="23">
        <f>T454</f>
        <v>0</v>
      </c>
      <c r="HG454" s="23"/>
      <c r="HH454" s="23"/>
      <c r="HI454" s="23"/>
      <c r="HJ454" s="23"/>
      <c r="HK454" s="23"/>
      <c r="HL454" s="23">
        <f>T454</f>
        <v>0</v>
      </c>
      <c r="HM454" s="23"/>
      <c r="HN454" s="23">
        <f>T454</f>
        <v>0</v>
      </c>
      <c r="HO454" s="23"/>
      <c r="HP454" s="23"/>
      <c r="HQ454" s="23"/>
      <c r="HR454" s="23"/>
      <c r="HS454" s="23"/>
      <c r="HT454" s="23"/>
      <c r="HU454" s="23"/>
      <c r="HV454" s="23"/>
      <c r="HW454" s="23"/>
      <c r="HX454" s="23"/>
      <c r="HY454" s="23"/>
      <c r="HZ454" s="23"/>
      <c r="IA454" s="23"/>
      <c r="IB454" s="23"/>
      <c r="IC454" s="23"/>
      <c r="ID454" s="23"/>
      <c r="IE454" s="23"/>
      <c r="IF454" s="23"/>
      <c r="IG454" s="23"/>
      <c r="IH454" s="23"/>
      <c r="II454" s="23"/>
      <c r="IJ454" s="23"/>
      <c r="IK454" s="23"/>
      <c r="IL454" s="23"/>
      <c r="IM454" s="23"/>
      <c r="IN454" s="23"/>
      <c r="IO454" s="23"/>
      <c r="IP454" s="23"/>
      <c r="IQ454" s="23"/>
      <c r="IR454" s="23"/>
      <c r="IS454" s="23"/>
      <c r="IT454" s="23"/>
      <c r="IU454" s="23"/>
    </row>
    <row r="455" spans="1:255" x14ac:dyDescent="0.2">
      <c r="A455" s="64"/>
      <c r="B455" s="111" t="s">
        <v>1263</v>
      </c>
      <c r="C455" s="111" t="s">
        <v>1269</v>
      </c>
      <c r="D455" s="63"/>
      <c r="E455" s="63"/>
      <c r="F455" s="63"/>
      <c r="G455" s="63"/>
      <c r="H455" s="63"/>
      <c r="I455" s="63"/>
      <c r="J455" s="63"/>
      <c r="K455" s="65"/>
    </row>
    <row r="456" spans="1:255" x14ac:dyDescent="0.2">
      <c r="A456" s="100" t="s">
        <v>411</v>
      </c>
      <c r="B456" s="109" t="s">
        <v>67</v>
      </c>
      <c r="C456" s="101" t="s">
        <v>68</v>
      </c>
      <c r="D456" s="102" t="s">
        <v>32</v>
      </c>
      <c r="E456" s="103">
        <f>Source!I239</f>
        <v>0.01</v>
      </c>
      <c r="F456" s="104">
        <v>1980</v>
      </c>
      <c r="G456" s="105"/>
      <c r="H456" s="104">
        <f>Source!AC238</f>
        <v>1980</v>
      </c>
      <c r="I456" s="106">
        <f>T456</f>
        <v>20</v>
      </c>
      <c r="J456" s="107" t="s">
        <v>1262</v>
      </c>
      <c r="K456" s="108">
        <f>U456</f>
        <v>177</v>
      </c>
      <c r="L456" s="23"/>
      <c r="M456" s="23"/>
      <c r="N456" s="23"/>
      <c r="O456" s="23"/>
      <c r="P456" s="23"/>
      <c r="Q456" s="23"/>
      <c r="R456" s="23"/>
      <c r="S456" s="23"/>
      <c r="T456" s="23">
        <f>ROUND(Source!AC238*Source!AW238*Source!I238,0)</f>
        <v>20</v>
      </c>
      <c r="U456" s="23">
        <f>Source!P239</f>
        <v>177</v>
      </c>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v>1</v>
      </c>
      <c r="CW456" s="23"/>
      <c r="CX456" s="23"/>
      <c r="CY456" s="23"/>
      <c r="CZ456" s="23"/>
      <c r="DA456" s="23"/>
      <c r="DB456" s="23"/>
      <c r="DC456" s="23"/>
      <c r="DD456" s="23"/>
      <c r="DE456" s="23"/>
      <c r="DF456" s="23"/>
      <c r="DG456" s="23"/>
      <c r="DH456" s="23"/>
      <c r="DI456" s="23"/>
      <c r="DJ456" s="23"/>
      <c r="DK456" s="23">
        <f>T456</f>
        <v>20</v>
      </c>
      <c r="DL456" s="23"/>
      <c r="DM456" s="23">
        <f>Source!P239</f>
        <v>177</v>
      </c>
      <c r="DN456" s="23"/>
      <c r="DO456" s="23"/>
      <c r="DP456" s="23"/>
      <c r="DQ456" s="23"/>
      <c r="DR456" s="23"/>
      <c r="DS456" s="23"/>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23"/>
      <c r="FQ456" s="23"/>
      <c r="FR456" s="23"/>
      <c r="FS456" s="23"/>
      <c r="FT456" s="23"/>
      <c r="FU456" s="23"/>
      <c r="FV456" s="23"/>
      <c r="FW456" s="23"/>
      <c r="FX456" s="23"/>
      <c r="FY456" s="23"/>
      <c r="FZ456" s="23"/>
      <c r="GA456" s="23"/>
      <c r="GB456" s="23"/>
      <c r="GC456" s="23"/>
      <c r="GD456" s="23"/>
      <c r="GE456" s="23"/>
      <c r="GF456" s="23"/>
      <c r="GG456" s="23"/>
      <c r="GH456" s="23"/>
      <c r="GI456" s="23"/>
      <c r="GJ456" s="23">
        <f>T456</f>
        <v>20</v>
      </c>
      <c r="GK456" s="23"/>
      <c r="GL456" s="23"/>
      <c r="GM456" s="23"/>
      <c r="GN456" s="23">
        <f>T456</f>
        <v>20</v>
      </c>
      <c r="GO456" s="23"/>
      <c r="GP456" s="23">
        <f>T456</f>
        <v>20</v>
      </c>
      <c r="GQ456" s="23">
        <f>T456</f>
        <v>20</v>
      </c>
      <c r="GR456" s="23"/>
      <c r="GS456" s="23">
        <f>T456</f>
        <v>20</v>
      </c>
      <c r="GT456" s="23"/>
      <c r="GU456" s="23"/>
      <c r="GV456" s="23"/>
      <c r="GW456" s="23"/>
      <c r="GX456" s="23"/>
      <c r="GY456" s="23"/>
      <c r="GZ456" s="23"/>
      <c r="HA456" s="23"/>
      <c r="HB456" s="23">
        <f>T456</f>
        <v>20</v>
      </c>
      <c r="HC456" s="23"/>
      <c r="HD456" s="23"/>
      <c r="HE456" s="23"/>
      <c r="HF456" s="23">
        <f>T456</f>
        <v>20</v>
      </c>
      <c r="HG456" s="23"/>
      <c r="HH456" s="23"/>
      <c r="HI456" s="23"/>
      <c r="HJ456" s="23"/>
      <c r="HK456" s="23"/>
      <c r="HL456" s="23">
        <f>T456</f>
        <v>20</v>
      </c>
      <c r="HM456" s="23"/>
      <c r="HN456" s="23">
        <f>T456</f>
        <v>20</v>
      </c>
      <c r="HO456" s="23"/>
      <c r="HP456" s="23"/>
      <c r="HQ456" s="23"/>
      <c r="HR456" s="23"/>
      <c r="HS456" s="23"/>
      <c r="HT456" s="23"/>
      <c r="HU456" s="23"/>
      <c r="HV456" s="23"/>
      <c r="HW456" s="23"/>
      <c r="HX456" s="23"/>
      <c r="HY456" s="23"/>
      <c r="HZ456" s="23"/>
      <c r="IA456" s="23"/>
      <c r="IB456" s="23"/>
      <c r="IC456" s="23"/>
      <c r="ID456" s="23"/>
      <c r="IE456" s="23"/>
      <c r="IF456" s="23"/>
      <c r="IG456" s="23"/>
      <c r="IH456" s="23"/>
      <c r="II456" s="23"/>
      <c r="IJ456" s="23"/>
      <c r="IK456" s="23"/>
      <c r="IL456" s="23"/>
      <c r="IM456" s="23"/>
      <c r="IN456" s="23"/>
      <c r="IO456" s="23"/>
      <c r="IP456" s="23"/>
      <c r="IQ456" s="23"/>
      <c r="IR456" s="23"/>
      <c r="IS456" s="23"/>
      <c r="IT456" s="23"/>
      <c r="IU456" s="23"/>
    </row>
    <row r="457" spans="1:255" x14ac:dyDescent="0.2">
      <c r="A457" s="64"/>
      <c r="B457" s="111" t="s">
        <v>1263</v>
      </c>
      <c r="C457" s="111" t="s">
        <v>1270</v>
      </c>
      <c r="D457" s="63"/>
      <c r="E457" s="63"/>
      <c r="F457" s="63"/>
      <c r="G457" s="63"/>
      <c r="H457" s="63"/>
      <c r="I457" s="63"/>
      <c r="J457" s="63"/>
      <c r="K457" s="65"/>
    </row>
    <row r="458" spans="1:255" ht="24" x14ac:dyDescent="0.2">
      <c r="A458" s="100" t="s">
        <v>412</v>
      </c>
      <c r="B458" s="109" t="s">
        <v>72</v>
      </c>
      <c r="C458" s="101" t="s">
        <v>73</v>
      </c>
      <c r="D458" s="102" t="s">
        <v>32</v>
      </c>
      <c r="E458" s="103">
        <f>Source!I241</f>
        <v>2.04</v>
      </c>
      <c r="F458" s="104">
        <v>878.79</v>
      </c>
      <c r="G458" s="105"/>
      <c r="H458" s="104">
        <f>Source!AC240</f>
        <v>878.79</v>
      </c>
      <c r="I458" s="106">
        <f>T458</f>
        <v>1793</v>
      </c>
      <c r="J458" s="107" t="s">
        <v>1262</v>
      </c>
      <c r="K458" s="108">
        <f>U458</f>
        <v>15037</v>
      </c>
      <c r="L458" s="23"/>
      <c r="M458" s="23"/>
      <c r="N458" s="23"/>
      <c r="O458" s="23"/>
      <c r="P458" s="23"/>
      <c r="Q458" s="23"/>
      <c r="R458" s="23"/>
      <c r="S458" s="23"/>
      <c r="T458" s="23">
        <f>ROUND(Source!AC240*Source!AW240*Source!I240,0)</f>
        <v>1793</v>
      </c>
      <c r="U458" s="23">
        <f>Source!P241</f>
        <v>15037</v>
      </c>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v>1</v>
      </c>
      <c r="CW458" s="23"/>
      <c r="CX458" s="23"/>
      <c r="CY458" s="23"/>
      <c r="CZ458" s="23"/>
      <c r="DA458" s="23"/>
      <c r="DB458" s="23"/>
      <c r="DC458" s="23"/>
      <c r="DD458" s="23"/>
      <c r="DE458" s="23"/>
      <c r="DF458" s="23"/>
      <c r="DG458" s="23"/>
      <c r="DH458" s="23"/>
      <c r="DI458" s="23"/>
      <c r="DJ458" s="23"/>
      <c r="DK458" s="23">
        <f>T458</f>
        <v>1793</v>
      </c>
      <c r="DL458" s="23"/>
      <c r="DM458" s="23">
        <f>Source!P241</f>
        <v>15037</v>
      </c>
      <c r="DN458" s="23"/>
      <c r="DO458" s="23"/>
      <c r="DP458" s="23"/>
      <c r="DQ458" s="23"/>
      <c r="DR458" s="23"/>
      <c r="DS458" s="23"/>
      <c r="DT458" s="23"/>
      <c r="DU458" s="23"/>
      <c r="DV458" s="23"/>
      <c r="DW458" s="23"/>
      <c r="DX458" s="23"/>
      <c r="DY458" s="23"/>
      <c r="DZ458" s="23"/>
      <c r="EA458" s="23"/>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23"/>
      <c r="EX458" s="23"/>
      <c r="EY458" s="23"/>
      <c r="EZ458" s="23"/>
      <c r="FA458" s="23"/>
      <c r="FB458" s="23"/>
      <c r="FC458" s="23"/>
      <c r="FD458" s="23"/>
      <c r="FE458" s="23"/>
      <c r="FF458" s="23"/>
      <c r="FG458" s="23"/>
      <c r="FH458" s="23"/>
      <c r="FI458" s="23"/>
      <c r="FJ458" s="23"/>
      <c r="FK458" s="23"/>
      <c r="FL458" s="23"/>
      <c r="FM458" s="23"/>
      <c r="FN458" s="23"/>
      <c r="FO458" s="23"/>
      <c r="FP458" s="23"/>
      <c r="FQ458" s="23"/>
      <c r="FR458" s="23"/>
      <c r="FS458" s="23"/>
      <c r="FT458" s="23"/>
      <c r="FU458" s="23"/>
      <c r="FV458" s="23"/>
      <c r="FW458" s="23"/>
      <c r="FX458" s="23"/>
      <c r="FY458" s="23"/>
      <c r="FZ458" s="23"/>
      <c r="GA458" s="23"/>
      <c r="GB458" s="23"/>
      <c r="GC458" s="23"/>
      <c r="GD458" s="23"/>
      <c r="GE458" s="23"/>
      <c r="GF458" s="23"/>
      <c r="GG458" s="23"/>
      <c r="GH458" s="23"/>
      <c r="GI458" s="23"/>
      <c r="GJ458" s="23">
        <f>T458</f>
        <v>1793</v>
      </c>
      <c r="GK458" s="23"/>
      <c r="GL458" s="23"/>
      <c r="GM458" s="23"/>
      <c r="GN458" s="23">
        <f>T458</f>
        <v>1793</v>
      </c>
      <c r="GO458" s="23"/>
      <c r="GP458" s="23">
        <f>T458</f>
        <v>1793</v>
      </c>
      <c r="GQ458" s="23">
        <f>T458</f>
        <v>1793</v>
      </c>
      <c r="GR458" s="23"/>
      <c r="GS458" s="23">
        <f>T458</f>
        <v>1793</v>
      </c>
      <c r="GT458" s="23"/>
      <c r="GU458" s="23"/>
      <c r="GV458" s="23"/>
      <c r="GW458" s="23"/>
      <c r="GX458" s="23"/>
      <c r="GY458" s="23"/>
      <c r="GZ458" s="23"/>
      <c r="HA458" s="23"/>
      <c r="HB458" s="23">
        <f>T458</f>
        <v>1793</v>
      </c>
      <c r="HC458" s="23"/>
      <c r="HD458" s="23"/>
      <c r="HE458" s="23"/>
      <c r="HF458" s="23">
        <f>T458</f>
        <v>1793</v>
      </c>
      <c r="HG458" s="23"/>
      <c r="HH458" s="23"/>
      <c r="HI458" s="23"/>
      <c r="HJ458" s="23"/>
      <c r="HK458" s="23"/>
      <c r="HL458" s="23">
        <f>T458</f>
        <v>1793</v>
      </c>
      <c r="HM458" s="23"/>
      <c r="HN458" s="23">
        <f>T458</f>
        <v>1793</v>
      </c>
      <c r="HO458" s="23"/>
      <c r="HP458" s="23"/>
      <c r="HQ458" s="23"/>
      <c r="HR458" s="23"/>
      <c r="HS458" s="23"/>
      <c r="HT458" s="23"/>
      <c r="HU458" s="23"/>
      <c r="HV458" s="23"/>
      <c r="HW458" s="23"/>
      <c r="HX458" s="23"/>
      <c r="HY458" s="23"/>
      <c r="HZ458" s="23"/>
      <c r="IA458" s="23"/>
      <c r="IB458" s="23"/>
      <c r="IC458" s="23"/>
      <c r="ID458" s="23"/>
      <c r="IE458" s="23"/>
      <c r="IF458" s="23"/>
      <c r="IG458" s="23"/>
      <c r="IH458" s="23"/>
      <c r="II458" s="23"/>
      <c r="IJ458" s="23"/>
      <c r="IK458" s="23"/>
      <c r="IL458" s="23"/>
      <c r="IM458" s="23"/>
      <c r="IN458" s="23"/>
      <c r="IO458" s="23"/>
      <c r="IP458" s="23"/>
      <c r="IQ458" s="23"/>
      <c r="IR458" s="23"/>
      <c r="IS458" s="23"/>
      <c r="IT458" s="23"/>
      <c r="IU458" s="23"/>
    </row>
    <row r="459" spans="1:255" x14ac:dyDescent="0.2">
      <c r="A459" s="64"/>
      <c r="B459" s="111" t="s">
        <v>1263</v>
      </c>
      <c r="C459" s="111" t="s">
        <v>1271</v>
      </c>
      <c r="D459" s="63"/>
      <c r="E459" s="63"/>
      <c r="F459" s="63"/>
      <c r="G459" s="63"/>
      <c r="H459" s="63"/>
      <c r="I459" s="63"/>
      <c r="J459" s="63"/>
      <c r="K459" s="65"/>
    </row>
    <row r="460" spans="1:255" ht="24" x14ac:dyDescent="0.2">
      <c r="A460" s="114" t="s">
        <v>413</v>
      </c>
      <c r="B460" s="115" t="s">
        <v>77</v>
      </c>
      <c r="C460" s="116" t="s">
        <v>414</v>
      </c>
      <c r="D460" s="117" t="s">
        <v>32</v>
      </c>
      <c r="E460" s="118">
        <f>Source!I243</f>
        <v>0.49</v>
      </c>
      <c r="F460" s="119">
        <v>832.88</v>
      </c>
      <c r="G460" s="71"/>
      <c r="H460" s="119">
        <f>Source!AC242</f>
        <v>832.88</v>
      </c>
      <c r="I460" s="120">
        <f>T460</f>
        <v>408</v>
      </c>
      <c r="J460" s="73" t="s">
        <v>1262</v>
      </c>
      <c r="K460" s="121">
        <f>U460</f>
        <v>3179</v>
      </c>
      <c r="L460" s="23"/>
      <c r="M460" s="23"/>
      <c r="N460" s="23"/>
      <c r="O460" s="23"/>
      <c r="P460" s="23"/>
      <c r="Q460" s="23"/>
      <c r="R460" s="23"/>
      <c r="S460" s="23"/>
      <c r="T460" s="23">
        <f>ROUND(Source!AC242*Source!AW242*Source!I242,0)</f>
        <v>408</v>
      </c>
      <c r="U460" s="23">
        <f>Source!P243</f>
        <v>3179</v>
      </c>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v>1</v>
      </c>
      <c r="CW460" s="23"/>
      <c r="CX460" s="23"/>
      <c r="CY460" s="23"/>
      <c r="CZ460" s="23"/>
      <c r="DA460" s="23"/>
      <c r="DB460" s="23"/>
      <c r="DC460" s="23"/>
      <c r="DD460" s="23"/>
      <c r="DE460" s="23"/>
      <c r="DF460" s="23"/>
      <c r="DG460" s="23"/>
      <c r="DH460" s="23"/>
      <c r="DI460" s="23"/>
      <c r="DJ460" s="23"/>
      <c r="DK460" s="23">
        <f>T460</f>
        <v>408</v>
      </c>
      <c r="DL460" s="23"/>
      <c r="DM460" s="23">
        <f>Source!P243</f>
        <v>3179</v>
      </c>
      <c r="DN460" s="23"/>
      <c r="DO460" s="23"/>
      <c r="DP460" s="23"/>
      <c r="DQ460" s="23"/>
      <c r="DR460" s="23"/>
      <c r="DS460" s="23"/>
      <c r="DT460" s="23"/>
      <c r="DU460" s="23"/>
      <c r="DV460" s="23"/>
      <c r="DW460" s="23"/>
      <c r="DX460" s="23"/>
      <c r="DY460" s="23"/>
      <c r="DZ460" s="23"/>
      <c r="EA460" s="23"/>
      <c r="EB460" s="23"/>
      <c r="EC460" s="23"/>
      <c r="ED460" s="23"/>
      <c r="EE460" s="23"/>
      <c r="EF460" s="23"/>
      <c r="EG460" s="23"/>
      <c r="EH460" s="23"/>
      <c r="EI460" s="23"/>
      <c r="EJ460" s="23"/>
      <c r="EK460" s="23"/>
      <c r="EL460" s="23"/>
      <c r="EM460" s="23"/>
      <c r="EN460" s="23"/>
      <c r="EO460" s="23"/>
      <c r="EP460" s="23"/>
      <c r="EQ460" s="23"/>
      <c r="ER460" s="23"/>
      <c r="ES460" s="23"/>
      <c r="ET460" s="23"/>
      <c r="EU460" s="23"/>
      <c r="EV460" s="23"/>
      <c r="EW460" s="23"/>
      <c r="EX460" s="23"/>
      <c r="EY460" s="23"/>
      <c r="EZ460" s="23"/>
      <c r="FA460" s="23"/>
      <c r="FB460" s="23"/>
      <c r="FC460" s="23"/>
      <c r="FD460" s="23"/>
      <c r="FE460" s="23"/>
      <c r="FF460" s="23"/>
      <c r="FG460" s="23"/>
      <c r="FH460" s="23"/>
      <c r="FI460" s="23"/>
      <c r="FJ460" s="23"/>
      <c r="FK460" s="23"/>
      <c r="FL460" s="23"/>
      <c r="FM460" s="23"/>
      <c r="FN460" s="23"/>
      <c r="FO460" s="23"/>
      <c r="FP460" s="23"/>
      <c r="FQ460" s="23"/>
      <c r="FR460" s="23"/>
      <c r="FS460" s="23"/>
      <c r="FT460" s="23"/>
      <c r="FU460" s="23"/>
      <c r="FV460" s="23"/>
      <c r="FW460" s="23"/>
      <c r="FX460" s="23"/>
      <c r="FY460" s="23"/>
      <c r="FZ460" s="23"/>
      <c r="GA460" s="23"/>
      <c r="GB460" s="23"/>
      <c r="GC460" s="23"/>
      <c r="GD460" s="23"/>
      <c r="GE460" s="23"/>
      <c r="GF460" s="23"/>
      <c r="GG460" s="23"/>
      <c r="GH460" s="23"/>
      <c r="GI460" s="23"/>
      <c r="GJ460" s="23">
        <f>T460</f>
        <v>408</v>
      </c>
      <c r="GK460" s="23"/>
      <c r="GL460" s="23"/>
      <c r="GM460" s="23"/>
      <c r="GN460" s="23">
        <f>T460</f>
        <v>408</v>
      </c>
      <c r="GO460" s="23"/>
      <c r="GP460" s="23">
        <f>T460</f>
        <v>408</v>
      </c>
      <c r="GQ460" s="23">
        <f>T460</f>
        <v>408</v>
      </c>
      <c r="GR460" s="23"/>
      <c r="GS460" s="23">
        <f>T460</f>
        <v>408</v>
      </c>
      <c r="GT460" s="23"/>
      <c r="GU460" s="23"/>
      <c r="GV460" s="23"/>
      <c r="GW460" s="23"/>
      <c r="GX460" s="23"/>
      <c r="GY460" s="23"/>
      <c r="GZ460" s="23"/>
      <c r="HA460" s="23"/>
      <c r="HB460" s="23">
        <f>T460</f>
        <v>408</v>
      </c>
      <c r="HC460" s="23"/>
      <c r="HD460" s="23"/>
      <c r="HE460" s="23"/>
      <c r="HF460" s="23">
        <f>T460</f>
        <v>408</v>
      </c>
      <c r="HG460" s="23"/>
      <c r="HH460" s="23"/>
      <c r="HI460" s="23"/>
      <c r="HJ460" s="23"/>
      <c r="HK460" s="23"/>
      <c r="HL460" s="23">
        <f>T460</f>
        <v>408</v>
      </c>
      <c r="HM460" s="23"/>
      <c r="HN460" s="23">
        <f>T460</f>
        <v>408</v>
      </c>
      <c r="HO460" s="23"/>
      <c r="HP460" s="23"/>
      <c r="HQ460" s="23"/>
      <c r="HR460" s="23"/>
      <c r="HS460" s="23"/>
      <c r="HT460" s="23"/>
      <c r="HU460" s="23"/>
      <c r="HV460" s="23"/>
      <c r="HW460" s="23"/>
      <c r="HX460" s="23"/>
      <c r="HY460" s="23"/>
      <c r="HZ460" s="23"/>
      <c r="IA460" s="23"/>
      <c r="IB460" s="23"/>
      <c r="IC460" s="23"/>
      <c r="ID460" s="23"/>
      <c r="IE460" s="23"/>
      <c r="IF460" s="23"/>
      <c r="IG460" s="23"/>
      <c r="IH460" s="23"/>
      <c r="II460" s="23"/>
      <c r="IJ460" s="23"/>
      <c r="IK460" s="23"/>
      <c r="IL460" s="23"/>
      <c r="IM460" s="23"/>
      <c r="IN460" s="23"/>
      <c r="IO460" s="23"/>
      <c r="IP460" s="23"/>
      <c r="IQ460" s="23"/>
      <c r="IR460" s="23"/>
      <c r="IS460" s="23"/>
      <c r="IT460" s="23"/>
      <c r="IU460" s="23"/>
    </row>
    <row r="461" spans="1:255" x14ac:dyDescent="0.2">
      <c r="A461" s="98"/>
      <c r="B461" s="113" t="s">
        <v>1263</v>
      </c>
      <c r="C461" s="113" t="s">
        <v>1272</v>
      </c>
      <c r="D461" s="33"/>
      <c r="E461" s="33"/>
      <c r="F461" s="33"/>
      <c r="G461" s="33"/>
      <c r="H461" s="33"/>
      <c r="I461" s="33"/>
      <c r="J461" s="33"/>
      <c r="K461" s="99"/>
    </row>
    <row r="462" spans="1:255" ht="13.5" thickBot="1" x14ac:dyDescent="0.25">
      <c r="A462" s="124"/>
      <c r="B462" s="125"/>
      <c r="C462" s="125" t="s">
        <v>1266</v>
      </c>
      <c r="D462" s="125"/>
      <c r="E462" s="125"/>
      <c r="F462" s="125"/>
      <c r="G462" s="125"/>
      <c r="H462" s="373">
        <f>SUM(DK447:DK461)</f>
        <v>2221</v>
      </c>
      <c r="I462" s="374"/>
      <c r="J462" s="373">
        <f>SUM(DM447:DM461)</f>
        <v>18393</v>
      </c>
      <c r="K462" s="375"/>
      <c r="L462" s="112"/>
      <c r="M462" s="112"/>
      <c r="N462" s="112"/>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3"/>
      <c r="FH462" s="23"/>
      <c r="FI462" s="23"/>
      <c r="FJ462" s="23"/>
      <c r="FK462" s="23"/>
      <c r="FL462" s="23"/>
      <c r="FM462" s="23"/>
      <c r="FN462" s="23"/>
      <c r="FO462" s="23"/>
      <c r="FP462" s="23"/>
      <c r="FQ462" s="23"/>
      <c r="FR462" s="23"/>
      <c r="FS462" s="23"/>
      <c r="FT462" s="23"/>
      <c r="FU462" s="23"/>
      <c r="FV462" s="23"/>
      <c r="FW462" s="23"/>
      <c r="FX462" s="23"/>
      <c r="FY462" s="23"/>
      <c r="FZ462" s="23"/>
      <c r="GA462" s="23"/>
      <c r="GB462" s="23"/>
      <c r="GC462" s="23"/>
      <c r="GD462" s="23"/>
      <c r="GE462" s="23"/>
      <c r="GF462" s="23"/>
      <c r="GG462" s="23"/>
      <c r="GH462" s="23"/>
      <c r="GI462" s="23"/>
      <c r="GJ462" s="23"/>
      <c r="GK462" s="23"/>
      <c r="GL462" s="23"/>
      <c r="GM462" s="23"/>
      <c r="GN462" s="23"/>
      <c r="GO462" s="23"/>
      <c r="GP462" s="23"/>
      <c r="GQ462" s="23"/>
      <c r="GR462" s="23"/>
      <c r="GS462" s="23"/>
      <c r="GT462" s="23"/>
      <c r="GU462" s="23"/>
      <c r="GV462" s="23"/>
      <c r="GW462" s="23"/>
      <c r="GX462" s="23"/>
      <c r="GY462" s="23"/>
      <c r="GZ462" s="23"/>
      <c r="HA462" s="23"/>
      <c r="HB462" s="23"/>
      <c r="HC462" s="23"/>
      <c r="HD462" s="23"/>
      <c r="HE462" s="23"/>
      <c r="HF462" s="23"/>
      <c r="HG462" s="23"/>
      <c r="HH462" s="23"/>
      <c r="HI462" s="23"/>
      <c r="HJ462" s="23"/>
      <c r="HK462" s="23"/>
      <c r="HL462" s="23"/>
      <c r="HM462" s="23"/>
      <c r="HN462" s="23"/>
      <c r="HO462" s="23"/>
      <c r="HP462" s="23"/>
      <c r="HQ462" s="23"/>
      <c r="HR462" s="23"/>
      <c r="HS462" s="23"/>
      <c r="HT462" s="23"/>
      <c r="HU462" s="23"/>
      <c r="HV462" s="23"/>
      <c r="HW462" s="23"/>
      <c r="HX462" s="23"/>
      <c r="HY462" s="23"/>
      <c r="HZ462" s="23"/>
      <c r="IA462" s="23"/>
      <c r="IB462" s="23"/>
      <c r="IC462" s="23"/>
      <c r="ID462" s="23"/>
      <c r="IE462" s="23"/>
      <c r="IF462" s="23"/>
      <c r="IG462" s="23"/>
      <c r="IH462" s="23"/>
      <c r="II462" s="23"/>
      <c r="IJ462" s="23"/>
      <c r="IK462" s="23"/>
      <c r="IL462" s="23"/>
      <c r="IM462" s="23"/>
      <c r="IN462" s="23"/>
      <c r="IO462" s="23"/>
      <c r="IP462" s="23"/>
      <c r="IQ462" s="23"/>
      <c r="IR462" s="23"/>
      <c r="IS462" s="23"/>
      <c r="IT462" s="23"/>
      <c r="IU462" s="23"/>
    </row>
    <row r="463" spans="1:255" x14ac:dyDescent="0.2">
      <c r="A463" s="123"/>
      <c r="B463" s="122"/>
      <c r="C463" s="122" t="s">
        <v>1267</v>
      </c>
      <c r="D463" s="122"/>
      <c r="E463" s="122"/>
      <c r="F463" s="122"/>
      <c r="G463" s="122"/>
      <c r="H463" s="376">
        <f>R463</f>
        <v>2383</v>
      </c>
      <c r="I463" s="377"/>
      <c r="J463" s="376" t="e">
        <f>S463</f>
        <v>#REF!</v>
      </c>
      <c r="K463" s="378"/>
      <c r="O463" s="23"/>
      <c r="P463" s="23"/>
      <c r="Q463" s="23"/>
      <c r="R463" s="23">
        <f>SUM(T447:T462)</f>
        <v>2383</v>
      </c>
      <c r="S463" s="23" t="e">
        <f>SUM(U447:U462)</f>
        <v>#REF!</v>
      </c>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23"/>
      <c r="EX463" s="23"/>
      <c r="EY463" s="23"/>
      <c r="EZ463" s="23"/>
      <c r="FA463" s="23"/>
      <c r="FB463" s="23"/>
      <c r="FC463" s="23"/>
      <c r="FD463" s="23"/>
      <c r="FE463" s="23"/>
      <c r="FF463" s="23"/>
      <c r="FG463" s="23"/>
      <c r="FH463" s="23"/>
      <c r="FI463" s="23"/>
      <c r="FJ463" s="23"/>
      <c r="FK463" s="23"/>
      <c r="FL463" s="23"/>
      <c r="FM463" s="23"/>
      <c r="FN463" s="23"/>
      <c r="FO463" s="23"/>
      <c r="FP463" s="23"/>
      <c r="FQ463" s="23"/>
      <c r="FR463" s="23"/>
      <c r="FS463" s="23"/>
      <c r="FT463" s="23"/>
      <c r="FU463" s="23"/>
      <c r="FV463" s="23"/>
      <c r="FW463" s="23"/>
      <c r="FX463" s="23"/>
      <c r="FY463" s="23"/>
      <c r="FZ463" s="23"/>
      <c r="GA463" s="23"/>
      <c r="GB463" s="23"/>
      <c r="GC463" s="23"/>
      <c r="GD463" s="23"/>
      <c r="GE463" s="23"/>
      <c r="GF463" s="23"/>
      <c r="GG463" s="23"/>
      <c r="GH463" s="23"/>
      <c r="GI463" s="23"/>
      <c r="GJ463" s="23"/>
      <c r="GK463" s="23"/>
      <c r="GL463" s="23"/>
      <c r="GM463" s="23"/>
      <c r="GN463" s="23"/>
      <c r="GO463" s="23"/>
      <c r="GP463" s="23"/>
      <c r="GQ463" s="23"/>
      <c r="GR463" s="23"/>
      <c r="GS463" s="23"/>
      <c r="GT463" s="23"/>
      <c r="GU463" s="23"/>
      <c r="GV463" s="23"/>
      <c r="GW463" s="23"/>
      <c r="GX463" s="23"/>
      <c r="GY463" s="23"/>
      <c r="GZ463" s="23"/>
      <c r="HA463" s="23">
        <f>R463</f>
        <v>2383</v>
      </c>
      <c r="HB463" s="23"/>
      <c r="HC463" s="23"/>
      <c r="HD463" s="23"/>
      <c r="HE463" s="23"/>
      <c r="HF463" s="23"/>
      <c r="HG463" s="23"/>
      <c r="HH463" s="23"/>
      <c r="HI463" s="23"/>
      <c r="HJ463" s="23"/>
      <c r="HK463" s="23"/>
      <c r="HL463" s="23"/>
      <c r="HM463" s="23"/>
      <c r="HN463" s="23"/>
      <c r="HO463" s="23"/>
      <c r="HP463" s="23"/>
      <c r="HQ463" s="23"/>
      <c r="HR463" s="23"/>
      <c r="HS463" s="23"/>
      <c r="HT463" s="23"/>
      <c r="HU463" s="23"/>
      <c r="HV463" s="23"/>
      <c r="HW463" s="23"/>
      <c r="HX463" s="23"/>
      <c r="HY463" s="23"/>
      <c r="HZ463" s="23"/>
      <c r="IA463" s="23"/>
      <c r="IB463" s="23"/>
      <c r="IC463" s="23"/>
      <c r="ID463" s="23"/>
      <c r="IE463" s="23"/>
      <c r="IF463" s="23"/>
      <c r="IG463" s="23"/>
      <c r="IH463" s="23"/>
      <c r="II463" s="23"/>
      <c r="IJ463" s="23"/>
      <c r="IK463" s="23"/>
      <c r="IL463" s="23"/>
      <c r="IM463" s="23"/>
      <c r="IN463" s="23"/>
      <c r="IO463" s="23"/>
      <c r="IP463" s="23"/>
      <c r="IQ463" s="23"/>
      <c r="IR463" s="23"/>
      <c r="IS463" s="23"/>
      <c r="IT463" s="23"/>
      <c r="IU463" s="23"/>
    </row>
    <row r="464" spans="1:255" x14ac:dyDescent="0.2">
      <c r="A464" s="77"/>
      <c r="B464" s="76"/>
      <c r="C464" s="76"/>
      <c r="D464" s="76"/>
      <c r="E464" s="76"/>
      <c r="F464" s="76"/>
      <c r="G464" s="76"/>
      <c r="H464" s="370"/>
      <c r="I464" s="371"/>
      <c r="J464" s="370"/>
      <c r="K464" s="372"/>
    </row>
    <row r="465" spans="1:255" ht="45" x14ac:dyDescent="0.2">
      <c r="A465" s="126">
        <v>22</v>
      </c>
      <c r="B465" s="133" t="s">
        <v>81</v>
      </c>
      <c r="C465" s="127" t="s">
        <v>1273</v>
      </c>
      <c r="D465" s="128" t="s">
        <v>21</v>
      </c>
      <c r="E465" s="129">
        <v>0.3</v>
      </c>
      <c r="F465" s="130">
        <f>Source!AK245</f>
        <v>9460.4599999999991</v>
      </c>
      <c r="G465" s="134" t="s">
        <v>6</v>
      </c>
      <c r="H465" s="130"/>
      <c r="I465" s="131">
        <f>SUM(DQ465:DQ482)</f>
        <v>6864</v>
      </c>
      <c r="J465" s="107" t="s">
        <v>81</v>
      </c>
      <c r="K465" s="132" t="e">
        <f>SUM(DS465:DS482)</f>
        <v>#REF!</v>
      </c>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23"/>
      <c r="DX465" s="23"/>
      <c r="DY465" s="23"/>
      <c r="DZ465" s="23"/>
      <c r="EA465" s="23"/>
      <c r="EB465" s="23"/>
      <c r="EC465" s="23"/>
      <c r="ED465" s="23"/>
      <c r="EE465" s="23"/>
      <c r="EF465" s="23"/>
      <c r="EG465" s="23"/>
      <c r="EH465" s="23"/>
      <c r="EI465" s="23"/>
      <c r="EJ465" s="23"/>
      <c r="EK465" s="23"/>
      <c r="EL465" s="23"/>
      <c r="EM465" s="23"/>
      <c r="EN465" s="23"/>
      <c r="EO465" s="23"/>
      <c r="EP465" s="23"/>
      <c r="EQ465" s="23"/>
      <c r="ER465" s="23"/>
      <c r="ES465" s="23"/>
      <c r="ET465" s="23"/>
      <c r="EU465" s="23"/>
      <c r="EV465" s="23"/>
      <c r="EW465" s="23"/>
      <c r="EX465" s="23"/>
      <c r="EY465" s="23"/>
      <c r="EZ465" s="23"/>
      <c r="FA465" s="23"/>
      <c r="FB465" s="23"/>
      <c r="FC465" s="23"/>
      <c r="FD465" s="23"/>
      <c r="FE465" s="23"/>
      <c r="FF465" s="23"/>
      <c r="FG465" s="23"/>
      <c r="FH465" s="23"/>
      <c r="FI465" s="23"/>
      <c r="FJ465" s="23"/>
      <c r="FK465" s="23"/>
      <c r="FL465" s="23"/>
      <c r="FM465" s="23"/>
      <c r="FN465" s="23"/>
      <c r="FO465" s="23"/>
      <c r="FP465" s="23"/>
      <c r="FQ465" s="23"/>
      <c r="FR465" s="23"/>
      <c r="FS465" s="23"/>
      <c r="FT465" s="23"/>
      <c r="FU465" s="23"/>
      <c r="FV465" s="23"/>
      <c r="FW465" s="23"/>
      <c r="FX465" s="23"/>
      <c r="FY465" s="23"/>
      <c r="FZ465" s="23"/>
      <c r="GA465" s="23"/>
      <c r="GB465" s="23"/>
      <c r="GC465" s="23"/>
      <c r="GD465" s="23"/>
      <c r="GE465" s="23"/>
      <c r="GF465" s="23"/>
      <c r="GG465" s="23"/>
      <c r="GH465" s="23"/>
      <c r="GI465" s="23"/>
      <c r="GJ465" s="23"/>
      <c r="GK465" s="23"/>
      <c r="GL465" s="23"/>
      <c r="GM465" s="23"/>
      <c r="GN465" s="23"/>
      <c r="GO465" s="23"/>
      <c r="GP465" s="23"/>
      <c r="GQ465" s="23"/>
      <c r="GR465" s="23"/>
      <c r="GS465" s="23"/>
      <c r="GT465" s="23"/>
      <c r="GU465" s="23"/>
      <c r="GV465" s="23"/>
      <c r="GW465" s="23"/>
      <c r="GX465" s="23"/>
      <c r="GY465" s="23"/>
      <c r="GZ465" s="23"/>
      <c r="HA465" s="23"/>
      <c r="HB465" s="23"/>
      <c r="HC465" s="23"/>
      <c r="HD465" s="23"/>
      <c r="HE465" s="23"/>
      <c r="HF465" s="23"/>
      <c r="HG465" s="23"/>
      <c r="HH465" s="23"/>
      <c r="HI465" s="23"/>
      <c r="HJ465" s="23"/>
      <c r="HK465" s="23"/>
      <c r="HL465" s="23"/>
      <c r="HM465" s="23"/>
      <c r="HN465" s="23"/>
      <c r="HO465" s="23"/>
      <c r="HP465" s="23"/>
      <c r="HQ465" s="23"/>
      <c r="HR465" s="23"/>
      <c r="HS465" s="23"/>
      <c r="HT465" s="23"/>
      <c r="HU465" s="23"/>
      <c r="HV465" s="23"/>
      <c r="HW465" s="23"/>
      <c r="HX465" s="23"/>
      <c r="HY465" s="23"/>
      <c r="HZ465" s="23"/>
      <c r="IA465" s="23"/>
      <c r="IB465" s="23"/>
      <c r="IC465" s="23"/>
      <c r="ID465" s="23"/>
      <c r="IE465" s="23"/>
      <c r="IF465" s="23"/>
      <c r="IG465" s="23"/>
      <c r="IH465" s="23"/>
      <c r="II465" s="23"/>
      <c r="IJ465" s="23"/>
      <c r="IK465" s="23"/>
      <c r="IL465" s="23"/>
      <c r="IM465" s="23"/>
      <c r="IN465" s="23"/>
      <c r="IO465" s="23"/>
      <c r="IP465" s="23"/>
      <c r="IQ465" s="23"/>
      <c r="IR465" s="23"/>
      <c r="IS465" s="23"/>
      <c r="IT465" s="23"/>
      <c r="IU465" s="23"/>
    </row>
    <row r="466" spans="1:255" x14ac:dyDescent="0.2">
      <c r="A466" s="66"/>
      <c r="B466" s="67"/>
      <c r="C466" s="67" t="s">
        <v>1253</v>
      </c>
      <c r="D466" s="68"/>
      <c r="E466" s="69"/>
      <c r="F466" s="70">
        <v>2642.62</v>
      </c>
      <c r="G466" s="71" t="s">
        <v>1274</v>
      </c>
      <c r="H466" s="70">
        <f>Source!AF245</f>
        <v>3065.44</v>
      </c>
      <c r="I466" s="72">
        <f>T466</f>
        <v>920</v>
      </c>
      <c r="J466" s="73">
        <v>25.6</v>
      </c>
      <c r="K466" s="74">
        <f>U466</f>
        <v>23543</v>
      </c>
      <c r="O466" s="23"/>
      <c r="P466" s="23"/>
      <c r="Q466" s="23"/>
      <c r="R466" s="23"/>
      <c r="S466" s="23"/>
      <c r="T466" s="23">
        <f>ROUND(Source!AF245*Source!AV245*Source!I245,0)</f>
        <v>920</v>
      </c>
      <c r="U466" s="23">
        <f>Source!S245</f>
        <v>23543</v>
      </c>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v>1</v>
      </c>
      <c r="CW466" s="23"/>
      <c r="CX466" s="23"/>
      <c r="CY466" s="23"/>
      <c r="CZ466" s="23"/>
      <c r="DA466" s="23"/>
      <c r="DB466" s="23"/>
      <c r="DC466" s="23"/>
      <c r="DD466" s="23"/>
      <c r="DE466" s="23"/>
      <c r="DF466" s="23"/>
      <c r="DG466" s="23">
        <f>Source!S245</f>
        <v>23543</v>
      </c>
      <c r="DH466" s="23">
        <v>1008</v>
      </c>
      <c r="DI466" s="23"/>
      <c r="DJ466" s="23"/>
      <c r="DK466" s="23"/>
      <c r="DL466" s="23"/>
      <c r="DM466" s="23"/>
      <c r="DN466" s="23"/>
      <c r="DO466" s="23"/>
      <c r="DP466" s="23"/>
      <c r="DQ466" s="23">
        <f>T466</f>
        <v>920</v>
      </c>
      <c r="DR466" s="23"/>
      <c r="DS466" s="23">
        <f>U466</f>
        <v>23543</v>
      </c>
      <c r="DT466" s="23"/>
      <c r="DU466" s="23"/>
      <c r="DV466" s="23"/>
      <c r="DW466" s="23"/>
      <c r="DX466" s="23"/>
      <c r="DY466" s="23"/>
      <c r="DZ466" s="23"/>
      <c r="EA466" s="23"/>
      <c r="EB466" s="23"/>
      <c r="EC466" s="23"/>
      <c r="ED466" s="23"/>
      <c r="EE466" s="23"/>
      <c r="EF466" s="23"/>
      <c r="EG466" s="23"/>
      <c r="EH466" s="23"/>
      <c r="EI466" s="23"/>
      <c r="EJ466" s="23"/>
      <c r="EK466" s="23"/>
      <c r="EL466" s="23"/>
      <c r="EM466" s="23"/>
      <c r="EN466" s="23"/>
      <c r="EO466" s="23"/>
      <c r="EP466" s="23"/>
      <c r="EQ466" s="23"/>
      <c r="ER466" s="23"/>
      <c r="ES466" s="23"/>
      <c r="ET466" s="23"/>
      <c r="EU466" s="23"/>
      <c r="EV466" s="23"/>
      <c r="EW466" s="23"/>
      <c r="EX466" s="23"/>
      <c r="EY466" s="23"/>
      <c r="EZ466" s="23"/>
      <c r="FA466" s="23"/>
      <c r="FB466" s="23"/>
      <c r="FC466" s="23"/>
      <c r="FD466" s="23"/>
      <c r="FE466" s="23"/>
      <c r="FF466" s="23"/>
      <c r="FG466" s="23"/>
      <c r="FH466" s="23"/>
      <c r="FI466" s="23"/>
      <c r="FJ466" s="23"/>
      <c r="FK466" s="23"/>
      <c r="FL466" s="23"/>
      <c r="FM466" s="23"/>
      <c r="FN466" s="23"/>
      <c r="FO466" s="23"/>
      <c r="FP466" s="23"/>
      <c r="FQ466" s="23"/>
      <c r="FR466" s="23"/>
      <c r="FS466" s="23"/>
      <c r="FT466" s="23"/>
      <c r="FU466" s="23"/>
      <c r="FV466" s="23"/>
      <c r="FW466" s="23"/>
      <c r="FX466" s="23"/>
      <c r="FY466" s="23"/>
      <c r="FZ466" s="23"/>
      <c r="GA466" s="23"/>
      <c r="GB466" s="23"/>
      <c r="GC466" s="23"/>
      <c r="GD466" s="23"/>
      <c r="GE466" s="23"/>
      <c r="GF466" s="23"/>
      <c r="GG466" s="23"/>
      <c r="GH466" s="23"/>
      <c r="GI466" s="23"/>
      <c r="GJ466" s="23">
        <f>T466</f>
        <v>920</v>
      </c>
      <c r="GK466" s="23">
        <f>T466</f>
        <v>920</v>
      </c>
      <c r="GL466" s="23"/>
      <c r="GM466" s="23"/>
      <c r="GN466" s="23"/>
      <c r="GO466" s="23"/>
      <c r="GP466" s="23"/>
      <c r="GQ466" s="23"/>
      <c r="GR466" s="23"/>
      <c r="GS466" s="23"/>
      <c r="GT466" s="23"/>
      <c r="GU466" s="23"/>
      <c r="GV466" s="23"/>
      <c r="GW466" s="23"/>
      <c r="GX466" s="23"/>
      <c r="GY466" s="23"/>
      <c r="GZ466" s="23"/>
      <c r="HA466" s="23"/>
      <c r="HB466" s="23">
        <f>T466</f>
        <v>920</v>
      </c>
      <c r="HC466" s="23"/>
      <c r="HD466" s="23"/>
      <c r="HE466" s="23"/>
      <c r="HF466" s="23">
        <f>T466</f>
        <v>920</v>
      </c>
      <c r="HG466" s="23"/>
      <c r="HH466" s="23"/>
      <c r="HI466" s="23"/>
      <c r="HJ466" s="23"/>
      <c r="HK466" s="23"/>
      <c r="HL466" s="23">
        <f>T466</f>
        <v>920</v>
      </c>
      <c r="HM466" s="23"/>
      <c r="HN466" s="23">
        <f>T466</f>
        <v>920</v>
      </c>
      <c r="HO466" s="23"/>
      <c r="HP466" s="23"/>
      <c r="HQ466" s="23"/>
      <c r="HR466" s="23"/>
      <c r="HS466" s="23"/>
      <c r="HT466" s="23"/>
      <c r="HU466" s="23"/>
      <c r="HV466" s="23"/>
      <c r="HW466" s="23"/>
      <c r="HX466" s="23">
        <f>T466</f>
        <v>920</v>
      </c>
      <c r="HY466" s="23"/>
      <c r="HZ466" s="23"/>
      <c r="IA466" s="23"/>
      <c r="IB466" s="23"/>
      <c r="IC466" s="23"/>
      <c r="ID466" s="23"/>
      <c r="IE466" s="23"/>
      <c r="IF466" s="23"/>
      <c r="IG466" s="23"/>
      <c r="IH466" s="23"/>
      <c r="II466" s="23"/>
      <c r="IJ466" s="23"/>
      <c r="IK466" s="23"/>
      <c r="IL466" s="23"/>
      <c r="IM466" s="23"/>
      <c r="IN466" s="23"/>
      <c r="IO466" s="23"/>
      <c r="IP466" s="23"/>
      <c r="IQ466" s="23"/>
      <c r="IR466" s="23"/>
      <c r="IS466" s="23"/>
      <c r="IT466" s="23"/>
      <c r="IU466" s="23"/>
    </row>
    <row r="467" spans="1:255" x14ac:dyDescent="0.2">
      <c r="A467" s="78"/>
      <c r="B467" s="79"/>
      <c r="C467" s="79" t="s">
        <v>1255</v>
      </c>
      <c r="D467" s="80"/>
      <c r="E467" s="81"/>
      <c r="F467" s="82">
        <v>6362.01</v>
      </c>
      <c r="G467" s="83" t="s">
        <v>1274</v>
      </c>
      <c r="H467" s="82">
        <f>Source!AD245</f>
        <v>9263</v>
      </c>
      <c r="I467" s="84">
        <f>T467</f>
        <v>2779</v>
      </c>
      <c r="J467" s="85">
        <v>9.3000000000000007</v>
      </c>
      <c r="K467" s="86">
        <f>U467</f>
        <v>25844</v>
      </c>
      <c r="O467" s="23"/>
      <c r="P467" s="23"/>
      <c r="Q467" s="23"/>
      <c r="R467" s="23"/>
      <c r="S467" s="23"/>
      <c r="T467" s="23">
        <f>ROUND(Source!AD245*Source!AV245*Source!I245,0)</f>
        <v>2779</v>
      </c>
      <c r="U467" s="23">
        <f>Source!Q245</f>
        <v>25844</v>
      </c>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v>1</v>
      </c>
      <c r="CW467" s="23"/>
      <c r="CX467" s="23"/>
      <c r="CY467" s="23"/>
      <c r="CZ467" s="23"/>
      <c r="DA467" s="23"/>
      <c r="DB467" s="23"/>
      <c r="DC467" s="23"/>
      <c r="DD467" s="23"/>
      <c r="DE467" s="23"/>
      <c r="DF467" s="23"/>
      <c r="DG467" s="23"/>
      <c r="DH467" s="23"/>
      <c r="DI467" s="23"/>
      <c r="DJ467" s="23"/>
      <c r="DK467" s="23"/>
      <c r="DL467" s="23"/>
      <c r="DM467" s="23"/>
      <c r="DN467" s="23"/>
      <c r="DO467" s="23"/>
      <c r="DP467" s="23"/>
      <c r="DQ467" s="23">
        <f>T467</f>
        <v>2779</v>
      </c>
      <c r="DR467" s="23"/>
      <c r="DS467" s="23">
        <f>U467</f>
        <v>25844</v>
      </c>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f>T467</f>
        <v>2779</v>
      </c>
      <c r="GK467" s="23"/>
      <c r="GL467" s="23">
        <f>T467</f>
        <v>2779</v>
      </c>
      <c r="GM467" s="23"/>
      <c r="GN467" s="23"/>
      <c r="GO467" s="23"/>
      <c r="GP467" s="23"/>
      <c r="GQ467" s="23"/>
      <c r="GR467" s="23"/>
      <c r="GS467" s="23"/>
      <c r="GT467" s="23"/>
      <c r="GU467" s="23"/>
      <c r="GV467" s="23"/>
      <c r="GW467" s="23"/>
      <c r="GX467" s="23"/>
      <c r="GY467" s="23"/>
      <c r="GZ467" s="23"/>
      <c r="HA467" s="23"/>
      <c r="HB467" s="23">
        <f>T467</f>
        <v>2779</v>
      </c>
      <c r="HC467" s="23"/>
      <c r="HD467" s="23"/>
      <c r="HE467" s="23"/>
      <c r="HF467" s="23">
        <f>T467</f>
        <v>2779</v>
      </c>
      <c r="HG467" s="23"/>
      <c r="HH467" s="23"/>
      <c r="HI467" s="23"/>
      <c r="HJ467" s="23"/>
      <c r="HK467" s="23"/>
      <c r="HL467" s="23">
        <f>T467</f>
        <v>2779</v>
      </c>
      <c r="HM467" s="23"/>
      <c r="HN467" s="23">
        <f>T467</f>
        <v>2779</v>
      </c>
      <c r="HO467" s="23"/>
      <c r="HP467" s="23"/>
      <c r="HQ467" s="23"/>
      <c r="HR467" s="23"/>
      <c r="HS467" s="23"/>
      <c r="HT467" s="23"/>
      <c r="HU467" s="23"/>
      <c r="HV467" s="23"/>
      <c r="HW467" s="23"/>
      <c r="HX467" s="23"/>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row>
    <row r="468" spans="1:255" x14ac:dyDescent="0.2">
      <c r="A468" s="78"/>
      <c r="B468" s="79"/>
      <c r="C468" s="79" t="s">
        <v>1256</v>
      </c>
      <c r="D468" s="80"/>
      <c r="E468" s="81"/>
      <c r="F468" s="82">
        <v>922.49</v>
      </c>
      <c r="G468" s="83" t="s">
        <v>1274</v>
      </c>
      <c r="H468" s="82">
        <f>Source!AE245</f>
        <v>1070.0899999999999</v>
      </c>
      <c r="I468" s="84">
        <f>GM468</f>
        <v>321</v>
      </c>
      <c r="J468" s="85">
        <v>19.8</v>
      </c>
      <c r="K468" s="86">
        <f>Source!R245</f>
        <v>6356</v>
      </c>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c r="GK468" s="23"/>
      <c r="GL468" s="23"/>
      <c r="GM468" s="23">
        <f>ROUND(Source!AE245*Source!AV245*Source!I245,0)</f>
        <v>321</v>
      </c>
      <c r="GN468" s="23"/>
      <c r="GO468" s="23"/>
      <c r="GP468" s="23"/>
      <c r="GQ468" s="23"/>
      <c r="GR468" s="23"/>
      <c r="GS468" s="23"/>
      <c r="GT468" s="23"/>
      <c r="GU468" s="23"/>
      <c r="GV468" s="23"/>
      <c r="GW468" s="23"/>
      <c r="GX468" s="23"/>
      <c r="GY468" s="23"/>
      <c r="GZ468" s="23"/>
      <c r="HA468" s="23"/>
      <c r="HB468" s="23"/>
      <c r="HC468" s="23"/>
      <c r="HD468" s="23"/>
      <c r="HE468" s="23"/>
      <c r="HF468" s="23"/>
      <c r="HG468" s="23"/>
      <c r="HH468" s="23"/>
      <c r="HI468" s="23"/>
      <c r="HJ468" s="23"/>
      <c r="HK468" s="23"/>
      <c r="HL468" s="23"/>
      <c r="HM468" s="23"/>
      <c r="HN468" s="23"/>
      <c r="HO468" s="23"/>
      <c r="HP468" s="23"/>
      <c r="HQ468" s="23"/>
      <c r="HR468" s="23"/>
      <c r="HS468" s="23"/>
      <c r="HT468" s="23"/>
      <c r="HU468" s="23"/>
      <c r="HV468" s="23"/>
      <c r="HW468" s="23"/>
      <c r="HX468" s="23">
        <f>GM468</f>
        <v>321</v>
      </c>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row>
    <row r="469" spans="1:255" x14ac:dyDescent="0.2">
      <c r="A469" s="87"/>
      <c r="B469" s="88"/>
      <c r="C469" s="88" t="s">
        <v>1257</v>
      </c>
      <c r="D469" s="89"/>
      <c r="E469" s="90">
        <v>155</v>
      </c>
      <c r="F469" s="91" t="s">
        <v>1258</v>
      </c>
      <c r="G469" s="92"/>
      <c r="H469" s="93">
        <f>ROUND((Source!AF245*Source!AV245+Source!AE245*Source!AV245)*(Source!FX245)/100,2)</f>
        <v>6410.07</v>
      </c>
      <c r="I469" s="94">
        <f>T469</f>
        <v>1924</v>
      </c>
      <c r="J469" s="96">
        <v>1.47</v>
      </c>
      <c r="K469" s="95" t="e">
        <f>U469</f>
        <v>#REF!</v>
      </c>
      <c r="O469" s="23"/>
      <c r="P469" s="23"/>
      <c r="Q469" s="23"/>
      <c r="R469" s="23"/>
      <c r="S469" s="23"/>
      <c r="T469" s="23">
        <f>ROUND((ROUND(Source!AF245*Source!AV245*Source!I245,0)+ROUND(Source!AE245*Source!AV245*Source!I245,0))*(Source!DN245)/100,0)</f>
        <v>1924</v>
      </c>
      <c r="U469" s="23" t="e">
        <f>Source!X245</f>
        <v>#REF!</v>
      </c>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v>1</v>
      </c>
      <c r="CW469" s="23"/>
      <c r="CX469" s="23"/>
      <c r="CY469" s="23"/>
      <c r="CZ469" s="23"/>
      <c r="DA469" s="23"/>
      <c r="DB469" s="23"/>
      <c r="DC469" s="23"/>
      <c r="DD469" s="23"/>
      <c r="DE469" s="23"/>
      <c r="DF469" s="23"/>
      <c r="DG469" s="23"/>
      <c r="DH469" s="23"/>
      <c r="DI469" s="23"/>
      <c r="DJ469" s="23"/>
      <c r="DK469" s="23"/>
      <c r="DL469" s="23"/>
      <c r="DM469" s="23"/>
      <c r="DN469" s="23"/>
      <c r="DO469" s="23"/>
      <c r="DP469" s="23"/>
      <c r="DQ469" s="23">
        <f>T469</f>
        <v>1924</v>
      </c>
      <c r="DR469" s="23"/>
      <c r="DS469" s="23" t="e">
        <f>U469</f>
        <v>#REF!</v>
      </c>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c r="GN469" s="23"/>
      <c r="GO469" s="23"/>
      <c r="GP469" s="23"/>
      <c r="GQ469" s="23"/>
      <c r="GR469" s="23"/>
      <c r="GS469" s="23"/>
      <c r="GT469" s="23"/>
      <c r="GU469" s="23"/>
      <c r="GV469" s="23"/>
      <c r="GW469" s="23"/>
      <c r="GX469" s="23"/>
      <c r="GY469" s="23">
        <f>T469</f>
        <v>1924</v>
      </c>
      <c r="GZ469" s="23"/>
      <c r="HA469" s="23"/>
      <c r="HB469" s="23">
        <f>T469</f>
        <v>1924</v>
      </c>
      <c r="HC469" s="23"/>
      <c r="HD469" s="23"/>
      <c r="HE469" s="23"/>
      <c r="HF469" s="23">
        <f>T469</f>
        <v>1924</v>
      </c>
      <c r="HG469" s="23"/>
      <c r="HH469" s="23"/>
      <c r="HI469" s="23"/>
      <c r="HJ469" s="23"/>
      <c r="HK469" s="23"/>
      <c r="HL469" s="23">
        <f>T469</f>
        <v>1924</v>
      </c>
      <c r="HM469" s="23"/>
      <c r="HN469" s="23">
        <f>T469</f>
        <v>1924</v>
      </c>
      <c r="HO469" s="23"/>
      <c r="HP469" s="23"/>
      <c r="HQ469" s="23"/>
      <c r="HR469" s="23"/>
      <c r="HS469" s="23"/>
      <c r="HT469" s="23"/>
      <c r="HU469" s="23"/>
      <c r="HV469" s="23"/>
      <c r="HW469" s="23"/>
      <c r="HX469" s="23"/>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row>
    <row r="470" spans="1:255" x14ac:dyDescent="0.2">
      <c r="A470" s="87"/>
      <c r="B470" s="88"/>
      <c r="C470" s="88" t="s">
        <v>1259</v>
      </c>
      <c r="D470" s="89"/>
      <c r="E470" s="90">
        <v>100</v>
      </c>
      <c r="F470" s="91" t="s">
        <v>1258</v>
      </c>
      <c r="G470" s="92"/>
      <c r="H470" s="93">
        <f>ROUND((Source!AF245*Source!AV245+Source!AE245*Source!AV245)*(Source!FY245)/100,2)</f>
        <v>4135.53</v>
      </c>
      <c r="I470" s="94">
        <f>T470</f>
        <v>1241</v>
      </c>
      <c r="J470" s="96">
        <v>0.85</v>
      </c>
      <c r="K470" s="95" t="e">
        <f>U470</f>
        <v>#REF!</v>
      </c>
      <c r="O470" s="23"/>
      <c r="P470" s="23"/>
      <c r="Q470" s="23"/>
      <c r="R470" s="23"/>
      <c r="S470" s="23"/>
      <c r="T470" s="23">
        <f>ROUND((ROUND(Source!AF245*Source!AV245*Source!I245,0)+ROUND(Source!AE245*Source!AV245*Source!I245,0))*(Source!DO245)/100,0)</f>
        <v>1241</v>
      </c>
      <c r="U470" s="23" t="e">
        <f>Source!Y245</f>
        <v>#REF!</v>
      </c>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v>1</v>
      </c>
      <c r="CW470" s="23"/>
      <c r="CX470" s="23"/>
      <c r="CY470" s="23"/>
      <c r="CZ470" s="23"/>
      <c r="DA470" s="23"/>
      <c r="DB470" s="23"/>
      <c r="DC470" s="23"/>
      <c r="DD470" s="23"/>
      <c r="DE470" s="23"/>
      <c r="DF470" s="23"/>
      <c r="DG470" s="23"/>
      <c r="DH470" s="23"/>
      <c r="DI470" s="23"/>
      <c r="DJ470" s="23"/>
      <c r="DK470" s="23"/>
      <c r="DL470" s="23"/>
      <c r="DM470" s="23"/>
      <c r="DN470" s="23"/>
      <c r="DO470" s="23"/>
      <c r="DP470" s="23"/>
      <c r="DQ470" s="23">
        <f>T470</f>
        <v>1241</v>
      </c>
      <c r="DR470" s="23"/>
      <c r="DS470" s="23" t="e">
        <f>U470</f>
        <v>#REF!</v>
      </c>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c r="GK470" s="23"/>
      <c r="GL470" s="23"/>
      <c r="GM470" s="23"/>
      <c r="GN470" s="23"/>
      <c r="GO470" s="23"/>
      <c r="GP470" s="23"/>
      <c r="GQ470" s="23"/>
      <c r="GR470" s="23"/>
      <c r="GS470" s="23"/>
      <c r="GT470" s="23"/>
      <c r="GU470" s="23"/>
      <c r="GV470" s="23"/>
      <c r="GW470" s="23"/>
      <c r="GX470" s="23"/>
      <c r="GY470" s="23"/>
      <c r="GZ470" s="23">
        <f>T470</f>
        <v>1241</v>
      </c>
      <c r="HA470" s="23"/>
      <c r="HB470" s="23">
        <f>T470</f>
        <v>1241</v>
      </c>
      <c r="HC470" s="23"/>
      <c r="HD470" s="23"/>
      <c r="HE470" s="23"/>
      <c r="HF470" s="23">
        <f>T470</f>
        <v>1241</v>
      </c>
      <c r="HG470" s="23"/>
      <c r="HH470" s="23"/>
      <c r="HI470" s="23"/>
      <c r="HJ470" s="23"/>
      <c r="HK470" s="23"/>
      <c r="HL470" s="23">
        <f>T470</f>
        <v>1241</v>
      </c>
      <c r="HM470" s="23"/>
      <c r="HN470" s="23">
        <f>T470</f>
        <v>1241</v>
      </c>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row>
    <row r="471" spans="1:255" x14ac:dyDescent="0.2">
      <c r="A471" s="78"/>
      <c r="B471" s="79"/>
      <c r="C471" s="79" t="s">
        <v>1260</v>
      </c>
      <c r="D471" s="80" t="s">
        <v>1261</v>
      </c>
      <c r="E471" s="81">
        <v>282.02999999999997</v>
      </c>
      <c r="F471" s="82"/>
      <c r="G471" s="83" t="s">
        <v>1274</v>
      </c>
      <c r="H471" s="82" t="e">
        <f>ROUND(Source!AH245,2)</f>
        <v>#REF!</v>
      </c>
      <c r="I471" s="97" t="e">
        <f>Source!U245</f>
        <v>#REF!</v>
      </c>
      <c r="J471" s="85"/>
      <c r="K471" s="86"/>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23"/>
      <c r="FC471" s="23"/>
      <c r="FD471" s="23"/>
      <c r="FE471" s="23"/>
      <c r="FF471" s="23"/>
      <c r="FG471" s="23"/>
      <c r="FH471" s="23"/>
      <c r="FI471" s="23"/>
      <c r="FJ471" s="23"/>
      <c r="FK471" s="23"/>
      <c r="FL471" s="23"/>
      <c r="FM471" s="23"/>
      <c r="FN471" s="23"/>
      <c r="FO471" s="23"/>
      <c r="FP471" s="23"/>
      <c r="FQ471" s="23"/>
      <c r="FR471" s="23"/>
      <c r="FS471" s="23"/>
      <c r="FT471" s="23"/>
      <c r="FU471" s="23"/>
      <c r="FV471" s="23"/>
      <c r="FW471" s="23"/>
      <c r="FX471" s="23"/>
      <c r="FY471" s="23"/>
      <c r="FZ471" s="23"/>
      <c r="GA471" s="23"/>
      <c r="GB471" s="23"/>
      <c r="GC471" s="23"/>
      <c r="GD471" s="23"/>
      <c r="GE471" s="23"/>
      <c r="GF471" s="23"/>
      <c r="GG471" s="23"/>
      <c r="GH471" s="23"/>
      <c r="GI471" s="23"/>
      <c r="GJ471" s="23"/>
      <c r="GK471" s="23"/>
      <c r="GL471" s="23"/>
      <c r="GM471" s="23"/>
      <c r="GN471" s="23"/>
      <c r="GO471" s="23"/>
      <c r="GP471" s="23"/>
      <c r="GQ471" s="23"/>
      <c r="GR471" s="23"/>
      <c r="GS471" s="23"/>
      <c r="GT471" s="23"/>
      <c r="GU471" s="23"/>
      <c r="GV471" s="23"/>
      <c r="GW471" s="23"/>
      <c r="GX471" s="23"/>
      <c r="GY471" s="23"/>
      <c r="GZ471" s="23"/>
      <c r="HA471" s="23"/>
      <c r="HB471" s="23"/>
      <c r="HC471" s="23"/>
      <c r="HD471" s="23"/>
      <c r="HE471" s="23"/>
      <c r="HF471" s="23"/>
      <c r="HG471" s="23"/>
      <c r="HH471" s="23"/>
      <c r="HI471" s="23"/>
      <c r="HJ471" s="23"/>
      <c r="HK471" s="23"/>
      <c r="HL471" s="23"/>
      <c r="HM471" s="23"/>
      <c r="HN471" s="23"/>
      <c r="HO471" s="23"/>
      <c r="HP471" s="23"/>
      <c r="HQ471" s="23"/>
      <c r="HR471" s="23"/>
      <c r="HS471" s="23"/>
      <c r="HT471" s="23"/>
      <c r="HU471" s="23"/>
      <c r="HV471" s="23"/>
      <c r="HW471" s="23"/>
      <c r="HX471" s="23"/>
      <c r="HY471" s="23"/>
      <c r="HZ471" s="23"/>
      <c r="IA471" s="23"/>
      <c r="IB471" s="23"/>
      <c r="IC471" s="23"/>
      <c r="ID471" s="23"/>
      <c r="IE471" s="23"/>
      <c r="IF471" s="23"/>
      <c r="IG471" s="23"/>
      <c r="IH471" s="23"/>
      <c r="II471" s="23"/>
      <c r="IJ471" s="23"/>
      <c r="IK471" s="23"/>
      <c r="IL471" s="23"/>
      <c r="IM471" s="23"/>
      <c r="IN471" s="23"/>
      <c r="IO471" s="23"/>
      <c r="IP471" s="23"/>
      <c r="IQ471" s="23"/>
      <c r="IR471" s="23"/>
      <c r="IS471" s="23"/>
      <c r="IT471" s="23"/>
      <c r="IU471" s="23"/>
    </row>
    <row r="472" spans="1:255" x14ac:dyDescent="0.2">
      <c r="A472" s="100" t="s">
        <v>416</v>
      </c>
      <c r="B472" s="109" t="s">
        <v>89</v>
      </c>
      <c r="C472" s="101" t="s">
        <v>90</v>
      </c>
      <c r="D472" s="102" t="s">
        <v>63</v>
      </c>
      <c r="E472" s="103">
        <f>Source!I247</f>
        <v>3.0000000000000001E-3</v>
      </c>
      <c r="F472" s="104">
        <v>10380</v>
      </c>
      <c r="G472" s="105"/>
      <c r="H472" s="104">
        <f>Source!AC246</f>
        <v>10380</v>
      </c>
      <c r="I472" s="106">
        <f>T472</f>
        <v>31</v>
      </c>
      <c r="J472" s="107" t="s">
        <v>1262</v>
      </c>
      <c r="K472" s="108">
        <f>U472</f>
        <v>573</v>
      </c>
      <c r="L472" s="23"/>
      <c r="M472" s="23"/>
      <c r="N472" s="23"/>
      <c r="O472" s="23"/>
      <c r="P472" s="23"/>
      <c r="Q472" s="23"/>
      <c r="R472" s="23"/>
      <c r="S472" s="23"/>
      <c r="T472" s="23">
        <f>ROUND(Source!AC246*Source!AW246*Source!I246,0)</f>
        <v>31</v>
      </c>
      <c r="U472" s="23">
        <f>Source!P247</f>
        <v>573</v>
      </c>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v>1</v>
      </c>
      <c r="CW472" s="23"/>
      <c r="CX472" s="23"/>
      <c r="CY472" s="23"/>
      <c r="CZ472" s="23"/>
      <c r="DA472" s="23"/>
      <c r="DB472" s="23"/>
      <c r="DC472" s="23"/>
      <c r="DD472" s="23"/>
      <c r="DE472" s="23"/>
      <c r="DF472" s="23"/>
      <c r="DG472" s="23"/>
      <c r="DH472" s="23"/>
      <c r="DI472" s="23"/>
      <c r="DJ472" s="23"/>
      <c r="DK472" s="23">
        <f>T472</f>
        <v>31</v>
      </c>
      <c r="DL472" s="23"/>
      <c r="DM472" s="23">
        <f>Source!P247</f>
        <v>573</v>
      </c>
      <c r="DN472" s="23"/>
      <c r="DO472" s="23"/>
      <c r="DP472" s="23"/>
      <c r="DQ472" s="23"/>
      <c r="DR472" s="23"/>
      <c r="DS472" s="23"/>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f>T472</f>
        <v>31</v>
      </c>
      <c r="GK472" s="23"/>
      <c r="GL472" s="23"/>
      <c r="GM472" s="23"/>
      <c r="GN472" s="23">
        <f>T472</f>
        <v>31</v>
      </c>
      <c r="GO472" s="23"/>
      <c r="GP472" s="23">
        <f>T472</f>
        <v>31</v>
      </c>
      <c r="GQ472" s="23">
        <f>T472</f>
        <v>31</v>
      </c>
      <c r="GR472" s="23"/>
      <c r="GS472" s="23">
        <f>T472</f>
        <v>31</v>
      </c>
      <c r="GT472" s="23"/>
      <c r="GU472" s="23"/>
      <c r="GV472" s="23"/>
      <c r="GW472" s="23"/>
      <c r="GX472" s="23"/>
      <c r="GY472" s="23"/>
      <c r="GZ472" s="23"/>
      <c r="HA472" s="23"/>
      <c r="HB472" s="23">
        <f>T472</f>
        <v>31</v>
      </c>
      <c r="HC472" s="23"/>
      <c r="HD472" s="23"/>
      <c r="HE472" s="23"/>
      <c r="HF472" s="23">
        <f>T472</f>
        <v>31</v>
      </c>
      <c r="HG472" s="23"/>
      <c r="HH472" s="23"/>
      <c r="HI472" s="23"/>
      <c r="HJ472" s="23"/>
      <c r="HK472" s="23"/>
      <c r="HL472" s="23">
        <f>T472</f>
        <v>31</v>
      </c>
      <c r="HM472" s="23"/>
      <c r="HN472" s="23">
        <f>T472</f>
        <v>31</v>
      </c>
      <c r="HO472" s="23"/>
      <c r="HP472" s="23"/>
      <c r="HQ472" s="23"/>
      <c r="HR472" s="23"/>
      <c r="HS472" s="23"/>
      <c r="HT472" s="23"/>
      <c r="HU472" s="23"/>
      <c r="HV472" s="23"/>
      <c r="HW472" s="23"/>
      <c r="HX472" s="23"/>
      <c r="HY472" s="23"/>
      <c r="HZ472" s="23"/>
      <c r="IA472" s="23"/>
      <c r="IB472" s="23"/>
      <c r="IC472" s="23"/>
      <c r="ID472" s="23"/>
      <c r="IE472" s="23"/>
      <c r="IF472" s="23"/>
      <c r="IG472" s="23"/>
      <c r="IH472" s="23"/>
      <c r="II472" s="23"/>
      <c r="IJ472" s="23"/>
      <c r="IK472" s="23"/>
      <c r="IL472" s="23"/>
      <c r="IM472" s="23"/>
      <c r="IN472" s="23"/>
      <c r="IO472" s="23"/>
      <c r="IP472" s="23"/>
      <c r="IQ472" s="23"/>
      <c r="IR472" s="23"/>
      <c r="IS472" s="23"/>
      <c r="IT472" s="23"/>
      <c r="IU472" s="23"/>
    </row>
    <row r="473" spans="1:255" x14ac:dyDescent="0.2">
      <c r="A473" s="64"/>
      <c r="B473" s="111" t="s">
        <v>1263</v>
      </c>
      <c r="C473" s="111" t="s">
        <v>1275</v>
      </c>
      <c r="D473" s="63"/>
      <c r="E473" s="63"/>
      <c r="F473" s="63"/>
      <c r="G473" s="63"/>
      <c r="H473" s="63"/>
      <c r="I473" s="63"/>
      <c r="J473" s="63"/>
      <c r="K473" s="65"/>
    </row>
    <row r="474" spans="1:255" ht="24" x14ac:dyDescent="0.2">
      <c r="A474" s="100" t="s">
        <v>417</v>
      </c>
      <c r="B474" s="109" t="s">
        <v>30</v>
      </c>
      <c r="C474" s="101" t="s">
        <v>31</v>
      </c>
      <c r="D474" s="102" t="s">
        <v>32</v>
      </c>
      <c r="E474" s="103">
        <f>Source!I249</f>
        <v>0.21</v>
      </c>
      <c r="F474" s="104">
        <v>586.71</v>
      </c>
      <c r="G474" s="105"/>
      <c r="H474" s="104">
        <f>Source!AC248</f>
        <v>586.71</v>
      </c>
      <c r="I474" s="106">
        <f>T474</f>
        <v>123</v>
      </c>
      <c r="J474" s="107" t="s">
        <v>1262</v>
      </c>
      <c r="K474" s="108">
        <f>U474</f>
        <v>1098</v>
      </c>
      <c r="L474" s="23"/>
      <c r="M474" s="23"/>
      <c r="N474" s="23"/>
      <c r="O474" s="23"/>
      <c r="P474" s="23"/>
      <c r="Q474" s="23"/>
      <c r="R474" s="23"/>
      <c r="S474" s="23"/>
      <c r="T474" s="23">
        <f>ROUND(Source!AC248*Source!AW248*Source!I248,0)</f>
        <v>123</v>
      </c>
      <c r="U474" s="23">
        <f>Source!P249</f>
        <v>1098</v>
      </c>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v>1</v>
      </c>
      <c r="CW474" s="23"/>
      <c r="CX474" s="23"/>
      <c r="CY474" s="23"/>
      <c r="CZ474" s="23"/>
      <c r="DA474" s="23"/>
      <c r="DB474" s="23"/>
      <c r="DC474" s="23"/>
      <c r="DD474" s="23"/>
      <c r="DE474" s="23"/>
      <c r="DF474" s="23"/>
      <c r="DG474" s="23"/>
      <c r="DH474" s="23"/>
      <c r="DI474" s="23"/>
      <c r="DJ474" s="23"/>
      <c r="DK474" s="23">
        <f>T474</f>
        <v>123</v>
      </c>
      <c r="DL474" s="23"/>
      <c r="DM474" s="23">
        <f>Source!P249</f>
        <v>1098</v>
      </c>
      <c r="DN474" s="23"/>
      <c r="DO474" s="23"/>
      <c r="DP474" s="23"/>
      <c r="DQ474" s="23"/>
      <c r="DR474" s="23"/>
      <c r="DS474" s="23"/>
      <c r="DT474" s="23"/>
      <c r="DU474" s="23"/>
      <c r="DV474" s="23"/>
      <c r="DW474" s="23"/>
      <c r="DX474" s="23"/>
      <c r="DY474" s="23"/>
      <c r="DZ474" s="23"/>
      <c r="EA474" s="23"/>
      <c r="EB474" s="23"/>
      <c r="EC474" s="23"/>
      <c r="ED474" s="23"/>
      <c r="EE474" s="23"/>
      <c r="EF474" s="23"/>
      <c r="EG474" s="23"/>
      <c r="EH474" s="23"/>
      <c r="EI474" s="23"/>
      <c r="EJ474" s="23"/>
      <c r="EK474" s="23"/>
      <c r="EL474" s="23"/>
      <c r="EM474" s="23"/>
      <c r="EN474" s="23"/>
      <c r="EO474" s="23"/>
      <c r="EP474" s="23"/>
      <c r="EQ474" s="23"/>
      <c r="ER474" s="23"/>
      <c r="ES474" s="23"/>
      <c r="ET474" s="23"/>
      <c r="EU474" s="23"/>
      <c r="EV474" s="23"/>
      <c r="EW474" s="23"/>
      <c r="EX474" s="23"/>
      <c r="EY474" s="23"/>
      <c r="EZ474" s="23"/>
      <c r="FA474" s="23"/>
      <c r="FB474" s="23"/>
      <c r="FC474" s="23"/>
      <c r="FD474" s="23"/>
      <c r="FE474" s="23"/>
      <c r="FF474" s="23"/>
      <c r="FG474" s="23"/>
      <c r="FH474" s="23"/>
      <c r="FI474" s="23"/>
      <c r="FJ474" s="23"/>
      <c r="FK474" s="23"/>
      <c r="FL474" s="23"/>
      <c r="FM474" s="23"/>
      <c r="FN474" s="23"/>
      <c r="FO474" s="23"/>
      <c r="FP474" s="23"/>
      <c r="FQ474" s="23"/>
      <c r="FR474" s="23"/>
      <c r="FS474" s="23"/>
      <c r="FT474" s="23"/>
      <c r="FU474" s="23"/>
      <c r="FV474" s="23"/>
      <c r="FW474" s="23"/>
      <c r="FX474" s="23"/>
      <c r="FY474" s="23"/>
      <c r="FZ474" s="23"/>
      <c r="GA474" s="23"/>
      <c r="GB474" s="23"/>
      <c r="GC474" s="23"/>
      <c r="GD474" s="23"/>
      <c r="GE474" s="23"/>
      <c r="GF474" s="23"/>
      <c r="GG474" s="23"/>
      <c r="GH474" s="23"/>
      <c r="GI474" s="23"/>
      <c r="GJ474" s="23">
        <f>T474</f>
        <v>123</v>
      </c>
      <c r="GK474" s="23"/>
      <c r="GL474" s="23"/>
      <c r="GM474" s="23"/>
      <c r="GN474" s="23">
        <f>T474</f>
        <v>123</v>
      </c>
      <c r="GO474" s="23"/>
      <c r="GP474" s="23">
        <f>T474</f>
        <v>123</v>
      </c>
      <c r="GQ474" s="23">
        <f>T474</f>
        <v>123</v>
      </c>
      <c r="GR474" s="23"/>
      <c r="GS474" s="23">
        <f>T474</f>
        <v>123</v>
      </c>
      <c r="GT474" s="23"/>
      <c r="GU474" s="23"/>
      <c r="GV474" s="23"/>
      <c r="GW474" s="23"/>
      <c r="GX474" s="23"/>
      <c r="GY474" s="23"/>
      <c r="GZ474" s="23"/>
      <c r="HA474" s="23"/>
      <c r="HB474" s="23">
        <f>T474</f>
        <v>123</v>
      </c>
      <c r="HC474" s="23"/>
      <c r="HD474" s="23"/>
      <c r="HE474" s="23"/>
      <c r="HF474" s="23">
        <f>T474</f>
        <v>123</v>
      </c>
      <c r="HG474" s="23"/>
      <c r="HH474" s="23"/>
      <c r="HI474" s="23"/>
      <c r="HJ474" s="23"/>
      <c r="HK474" s="23"/>
      <c r="HL474" s="23">
        <f>T474</f>
        <v>123</v>
      </c>
      <c r="HM474" s="23"/>
      <c r="HN474" s="23">
        <f>T474</f>
        <v>123</v>
      </c>
      <c r="HO474" s="23"/>
      <c r="HP474" s="23"/>
      <c r="HQ474" s="23"/>
      <c r="HR474" s="23"/>
      <c r="HS474" s="23"/>
      <c r="HT474" s="23"/>
      <c r="HU474" s="23"/>
      <c r="HV474" s="23"/>
      <c r="HW474" s="23"/>
      <c r="HX474" s="23"/>
      <c r="HY474" s="23"/>
      <c r="HZ474" s="23"/>
      <c r="IA474" s="23"/>
      <c r="IB474" s="23"/>
      <c r="IC474" s="23"/>
      <c r="ID474" s="23"/>
      <c r="IE474" s="23"/>
      <c r="IF474" s="23"/>
      <c r="IG474" s="23"/>
      <c r="IH474" s="23"/>
      <c r="II474" s="23"/>
      <c r="IJ474" s="23"/>
      <c r="IK474" s="23"/>
      <c r="IL474" s="23"/>
      <c r="IM474" s="23"/>
      <c r="IN474" s="23"/>
      <c r="IO474" s="23"/>
      <c r="IP474" s="23"/>
      <c r="IQ474" s="23"/>
      <c r="IR474" s="23"/>
      <c r="IS474" s="23"/>
      <c r="IT474" s="23"/>
      <c r="IU474" s="23"/>
    </row>
    <row r="475" spans="1:255" x14ac:dyDescent="0.2">
      <c r="A475" s="64"/>
      <c r="B475" s="111" t="s">
        <v>1263</v>
      </c>
      <c r="C475" s="111" t="s">
        <v>1264</v>
      </c>
      <c r="D475" s="63"/>
      <c r="E475" s="63"/>
      <c r="F475" s="63"/>
      <c r="G475" s="63"/>
      <c r="H475" s="63"/>
      <c r="I475" s="63"/>
      <c r="J475" s="63"/>
      <c r="K475" s="65"/>
    </row>
    <row r="476" spans="1:255" ht="24" x14ac:dyDescent="0.2">
      <c r="A476" s="100" t="s">
        <v>418</v>
      </c>
      <c r="B476" s="109" t="s">
        <v>95</v>
      </c>
      <c r="C476" s="101" t="s">
        <v>96</v>
      </c>
      <c r="D476" s="102" t="s">
        <v>43</v>
      </c>
      <c r="E476" s="103">
        <f>Source!I251</f>
        <v>14.000000000000002</v>
      </c>
      <c r="F476" s="104">
        <v>1542.04</v>
      </c>
      <c r="G476" s="105"/>
      <c r="H476" s="104">
        <f>Source!AC250</f>
        <v>1542.04</v>
      </c>
      <c r="I476" s="106">
        <f>T476</f>
        <v>21589</v>
      </c>
      <c r="J476" s="107" t="s">
        <v>1262</v>
      </c>
      <c r="K476" s="108">
        <f>U476</f>
        <v>184473</v>
      </c>
      <c r="L476" s="23"/>
      <c r="M476" s="23"/>
      <c r="N476" s="23"/>
      <c r="O476" s="23"/>
      <c r="P476" s="23"/>
      <c r="Q476" s="23"/>
      <c r="R476" s="23"/>
      <c r="S476" s="23"/>
      <c r="T476" s="23">
        <f>ROUND(Source!AC250*Source!AW250*Source!I250,0)</f>
        <v>21589</v>
      </c>
      <c r="U476" s="23">
        <f>Source!P251</f>
        <v>184473</v>
      </c>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v>1</v>
      </c>
      <c r="CW476" s="23"/>
      <c r="CX476" s="23"/>
      <c r="CY476" s="23"/>
      <c r="CZ476" s="23"/>
      <c r="DA476" s="23"/>
      <c r="DB476" s="23"/>
      <c r="DC476" s="23"/>
      <c r="DD476" s="23"/>
      <c r="DE476" s="23"/>
      <c r="DF476" s="23"/>
      <c r="DG476" s="23"/>
      <c r="DH476" s="23"/>
      <c r="DI476" s="23"/>
      <c r="DJ476" s="23"/>
      <c r="DK476" s="23">
        <f>T476</f>
        <v>21589</v>
      </c>
      <c r="DL476" s="23"/>
      <c r="DM476" s="23">
        <f>Source!P251</f>
        <v>184473</v>
      </c>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f>T476</f>
        <v>21589</v>
      </c>
      <c r="GK476" s="23"/>
      <c r="GL476" s="23"/>
      <c r="GM476" s="23"/>
      <c r="GN476" s="23">
        <f>T476</f>
        <v>21589</v>
      </c>
      <c r="GO476" s="23"/>
      <c r="GP476" s="23">
        <f>T476</f>
        <v>21589</v>
      </c>
      <c r="GQ476" s="23">
        <f>T476</f>
        <v>21589</v>
      </c>
      <c r="GR476" s="23"/>
      <c r="GS476" s="23">
        <f>T476</f>
        <v>21589</v>
      </c>
      <c r="GT476" s="23"/>
      <c r="GU476" s="23"/>
      <c r="GV476" s="23"/>
      <c r="GW476" s="23"/>
      <c r="GX476" s="23"/>
      <c r="GY476" s="23"/>
      <c r="GZ476" s="23"/>
      <c r="HA476" s="23"/>
      <c r="HB476" s="23">
        <f>T476</f>
        <v>21589</v>
      </c>
      <c r="HC476" s="23"/>
      <c r="HD476" s="23"/>
      <c r="HE476" s="23"/>
      <c r="HF476" s="23">
        <f>T476</f>
        <v>21589</v>
      </c>
      <c r="HG476" s="23"/>
      <c r="HH476" s="23"/>
      <c r="HI476" s="23"/>
      <c r="HJ476" s="23"/>
      <c r="HK476" s="23"/>
      <c r="HL476" s="23">
        <f>T476</f>
        <v>21589</v>
      </c>
      <c r="HM476" s="23"/>
      <c r="HN476" s="23">
        <f>T476</f>
        <v>21589</v>
      </c>
      <c r="HO476" s="23"/>
      <c r="HP476" s="23"/>
      <c r="HQ476" s="23"/>
      <c r="HR476" s="23"/>
      <c r="HS476" s="23"/>
      <c r="HT476" s="23"/>
      <c r="HU476" s="23"/>
      <c r="HV476" s="23"/>
      <c r="HW476" s="23"/>
      <c r="HX476" s="23"/>
      <c r="HY476" s="23"/>
      <c r="HZ476" s="23"/>
      <c r="IA476" s="23"/>
      <c r="IB476" s="23"/>
      <c r="IC476" s="23"/>
      <c r="ID476" s="23"/>
      <c r="IE476" s="23"/>
      <c r="IF476" s="23"/>
      <c r="IG476" s="23"/>
      <c r="IH476" s="23"/>
      <c r="II476" s="23"/>
      <c r="IJ476" s="23"/>
      <c r="IK476" s="23"/>
      <c r="IL476" s="23"/>
      <c r="IM476" s="23"/>
      <c r="IN476" s="23"/>
      <c r="IO476" s="23"/>
      <c r="IP476" s="23"/>
      <c r="IQ476" s="23"/>
      <c r="IR476" s="23"/>
      <c r="IS476" s="23"/>
      <c r="IT476" s="23"/>
      <c r="IU476" s="23"/>
    </row>
    <row r="477" spans="1:255" x14ac:dyDescent="0.2">
      <c r="A477" s="64"/>
      <c r="B477" s="111" t="s">
        <v>1263</v>
      </c>
      <c r="C477" s="111" t="s">
        <v>1276</v>
      </c>
      <c r="D477" s="63"/>
      <c r="E477" s="63"/>
      <c r="F477" s="63"/>
      <c r="G477" s="63"/>
      <c r="H477" s="63"/>
      <c r="I477" s="63"/>
      <c r="J477" s="63"/>
      <c r="K477" s="65"/>
    </row>
    <row r="478" spans="1:255" ht="24" x14ac:dyDescent="0.2">
      <c r="A478" s="100" t="s">
        <v>419</v>
      </c>
      <c r="B478" s="109" t="s">
        <v>100</v>
      </c>
      <c r="C478" s="101" t="s">
        <v>101</v>
      </c>
      <c r="D478" s="102" t="s">
        <v>43</v>
      </c>
      <c r="E478" s="103">
        <f>Source!I253</f>
        <v>15</v>
      </c>
      <c r="F478" s="104">
        <v>1572.7</v>
      </c>
      <c r="G478" s="105"/>
      <c r="H478" s="104">
        <f>Source!AC252</f>
        <v>1572.7</v>
      </c>
      <c r="I478" s="106">
        <f>T478</f>
        <v>23591</v>
      </c>
      <c r="J478" s="107" t="s">
        <v>1262</v>
      </c>
      <c r="K478" s="108">
        <f>U478</f>
        <v>201181</v>
      </c>
      <c r="L478" s="23"/>
      <c r="M478" s="23"/>
      <c r="N478" s="23"/>
      <c r="O478" s="23"/>
      <c r="P478" s="23"/>
      <c r="Q478" s="23"/>
      <c r="R478" s="23"/>
      <c r="S478" s="23"/>
      <c r="T478" s="23">
        <f>ROUND(Source!AC252*Source!AW252*Source!I252,0)</f>
        <v>23591</v>
      </c>
      <c r="U478" s="23">
        <f>Source!P253</f>
        <v>201181</v>
      </c>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v>1</v>
      </c>
      <c r="CW478" s="23"/>
      <c r="CX478" s="23"/>
      <c r="CY478" s="23"/>
      <c r="CZ478" s="23"/>
      <c r="DA478" s="23"/>
      <c r="DB478" s="23"/>
      <c r="DC478" s="23"/>
      <c r="DD478" s="23"/>
      <c r="DE478" s="23"/>
      <c r="DF478" s="23"/>
      <c r="DG478" s="23"/>
      <c r="DH478" s="23"/>
      <c r="DI478" s="23"/>
      <c r="DJ478" s="23"/>
      <c r="DK478" s="23">
        <f>T478</f>
        <v>23591</v>
      </c>
      <c r="DL478" s="23"/>
      <c r="DM478" s="23">
        <f>Source!P253</f>
        <v>201181</v>
      </c>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3"/>
      <c r="FH478" s="23"/>
      <c r="FI478" s="23"/>
      <c r="FJ478" s="23"/>
      <c r="FK478" s="23"/>
      <c r="FL478" s="23"/>
      <c r="FM478" s="23"/>
      <c r="FN478" s="23"/>
      <c r="FO478" s="23"/>
      <c r="FP478" s="23"/>
      <c r="FQ478" s="23"/>
      <c r="FR478" s="23"/>
      <c r="FS478" s="23"/>
      <c r="FT478" s="23"/>
      <c r="FU478" s="23"/>
      <c r="FV478" s="23"/>
      <c r="FW478" s="23"/>
      <c r="FX478" s="23"/>
      <c r="FY478" s="23"/>
      <c r="FZ478" s="23"/>
      <c r="GA478" s="23"/>
      <c r="GB478" s="23"/>
      <c r="GC478" s="23"/>
      <c r="GD478" s="23"/>
      <c r="GE478" s="23"/>
      <c r="GF478" s="23"/>
      <c r="GG478" s="23"/>
      <c r="GH478" s="23"/>
      <c r="GI478" s="23"/>
      <c r="GJ478" s="23">
        <f>T478</f>
        <v>23591</v>
      </c>
      <c r="GK478" s="23"/>
      <c r="GL478" s="23"/>
      <c r="GM478" s="23"/>
      <c r="GN478" s="23">
        <f>T478</f>
        <v>23591</v>
      </c>
      <c r="GO478" s="23"/>
      <c r="GP478" s="23">
        <f>T478</f>
        <v>23591</v>
      </c>
      <c r="GQ478" s="23">
        <f>T478</f>
        <v>23591</v>
      </c>
      <c r="GR478" s="23"/>
      <c r="GS478" s="23">
        <f>T478</f>
        <v>23591</v>
      </c>
      <c r="GT478" s="23"/>
      <c r="GU478" s="23"/>
      <c r="GV478" s="23"/>
      <c r="GW478" s="23"/>
      <c r="GX478" s="23"/>
      <c r="GY478" s="23"/>
      <c r="GZ478" s="23"/>
      <c r="HA478" s="23"/>
      <c r="HB478" s="23">
        <f>T478</f>
        <v>23591</v>
      </c>
      <c r="HC478" s="23"/>
      <c r="HD478" s="23"/>
      <c r="HE478" s="23"/>
      <c r="HF478" s="23">
        <f>T478</f>
        <v>23591</v>
      </c>
      <c r="HG478" s="23"/>
      <c r="HH478" s="23"/>
      <c r="HI478" s="23"/>
      <c r="HJ478" s="23"/>
      <c r="HK478" s="23"/>
      <c r="HL478" s="23">
        <f>T478</f>
        <v>23591</v>
      </c>
      <c r="HM478" s="23"/>
      <c r="HN478" s="23">
        <f>T478</f>
        <v>23591</v>
      </c>
      <c r="HO478" s="23"/>
      <c r="HP478" s="23"/>
      <c r="HQ478" s="23"/>
      <c r="HR478" s="23"/>
      <c r="HS478" s="23"/>
      <c r="HT478" s="23"/>
      <c r="HU478" s="23"/>
      <c r="HV478" s="23"/>
      <c r="HW478" s="23"/>
      <c r="HX478" s="23"/>
      <c r="HY478" s="23"/>
      <c r="HZ478" s="23"/>
      <c r="IA478" s="23"/>
      <c r="IB478" s="23"/>
      <c r="IC478" s="23"/>
      <c r="ID478" s="23"/>
      <c r="IE478" s="23"/>
      <c r="IF478" s="23"/>
      <c r="IG478" s="23"/>
      <c r="IH478" s="23"/>
      <c r="II478" s="23"/>
      <c r="IJ478" s="23"/>
      <c r="IK478" s="23"/>
      <c r="IL478" s="23"/>
      <c r="IM478" s="23"/>
      <c r="IN478" s="23"/>
      <c r="IO478" s="23"/>
      <c r="IP478" s="23"/>
      <c r="IQ478" s="23"/>
      <c r="IR478" s="23"/>
      <c r="IS478" s="23"/>
      <c r="IT478" s="23"/>
      <c r="IU478" s="23"/>
    </row>
    <row r="479" spans="1:255" x14ac:dyDescent="0.2">
      <c r="A479" s="64"/>
      <c r="B479" s="111" t="s">
        <v>1263</v>
      </c>
      <c r="C479" s="111" t="s">
        <v>1277</v>
      </c>
      <c r="D479" s="63"/>
      <c r="E479" s="63"/>
      <c r="F479" s="63"/>
      <c r="G479" s="63"/>
      <c r="H479" s="63"/>
      <c r="I479" s="63"/>
      <c r="J479" s="63"/>
      <c r="K479" s="65"/>
    </row>
    <row r="480" spans="1:255" ht="24" x14ac:dyDescent="0.2">
      <c r="A480" s="114" t="s">
        <v>420</v>
      </c>
      <c r="B480" s="115" t="s">
        <v>95</v>
      </c>
      <c r="C480" s="116" t="s">
        <v>105</v>
      </c>
      <c r="D480" s="117" t="s">
        <v>43</v>
      </c>
      <c r="E480" s="118">
        <f>Source!I255</f>
        <v>1</v>
      </c>
      <c r="F480" s="119">
        <v>1542.04</v>
      </c>
      <c r="G480" s="71"/>
      <c r="H480" s="119">
        <f>Source!AC254</f>
        <v>1542.04</v>
      </c>
      <c r="I480" s="120">
        <f>T480</f>
        <v>1542</v>
      </c>
      <c r="J480" s="73" t="s">
        <v>1262</v>
      </c>
      <c r="K480" s="121">
        <f>U480</f>
        <v>13177</v>
      </c>
      <c r="L480" s="23"/>
      <c r="M480" s="23"/>
      <c r="N480" s="23"/>
      <c r="O480" s="23"/>
      <c r="P480" s="23"/>
      <c r="Q480" s="23"/>
      <c r="R480" s="23"/>
      <c r="S480" s="23"/>
      <c r="T480" s="23">
        <f>ROUND(Source!AC254*Source!AW254*Source!I254,0)</f>
        <v>1542</v>
      </c>
      <c r="U480" s="23">
        <f>Source!P255</f>
        <v>13177</v>
      </c>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v>1</v>
      </c>
      <c r="CW480" s="23"/>
      <c r="CX480" s="23"/>
      <c r="CY480" s="23"/>
      <c r="CZ480" s="23"/>
      <c r="DA480" s="23"/>
      <c r="DB480" s="23"/>
      <c r="DC480" s="23"/>
      <c r="DD480" s="23"/>
      <c r="DE480" s="23"/>
      <c r="DF480" s="23"/>
      <c r="DG480" s="23"/>
      <c r="DH480" s="23"/>
      <c r="DI480" s="23"/>
      <c r="DJ480" s="23"/>
      <c r="DK480" s="23">
        <f>T480</f>
        <v>1542</v>
      </c>
      <c r="DL480" s="23"/>
      <c r="DM480" s="23">
        <f>Source!P255</f>
        <v>13177</v>
      </c>
      <c r="DN480" s="23"/>
      <c r="DO480" s="23"/>
      <c r="DP480" s="23"/>
      <c r="DQ480" s="23"/>
      <c r="DR480" s="23"/>
      <c r="DS480" s="23"/>
      <c r="DT480" s="23"/>
      <c r="DU480" s="23"/>
      <c r="DV480" s="23"/>
      <c r="DW480" s="23"/>
      <c r="DX480" s="23"/>
      <c r="DY480" s="23"/>
      <c r="DZ480" s="23"/>
      <c r="EA480" s="23"/>
      <c r="EB480" s="23"/>
      <c r="EC480" s="23"/>
      <c r="ED480" s="23"/>
      <c r="EE480" s="23"/>
      <c r="EF480" s="23"/>
      <c r="EG480" s="23"/>
      <c r="EH480" s="23"/>
      <c r="EI480" s="23"/>
      <c r="EJ480" s="23"/>
      <c r="EK480" s="23"/>
      <c r="EL480" s="23"/>
      <c r="EM480" s="23"/>
      <c r="EN480" s="23"/>
      <c r="EO480" s="23"/>
      <c r="EP480" s="23"/>
      <c r="EQ480" s="23"/>
      <c r="ER480" s="23"/>
      <c r="ES480" s="23"/>
      <c r="ET480" s="23"/>
      <c r="EU480" s="23"/>
      <c r="EV480" s="23"/>
      <c r="EW480" s="23"/>
      <c r="EX480" s="23"/>
      <c r="EY480" s="23"/>
      <c r="EZ480" s="23"/>
      <c r="FA480" s="23"/>
      <c r="FB480" s="23"/>
      <c r="FC480" s="23"/>
      <c r="FD480" s="23"/>
      <c r="FE480" s="23"/>
      <c r="FF480" s="23"/>
      <c r="FG480" s="23"/>
      <c r="FH480" s="23"/>
      <c r="FI480" s="23"/>
      <c r="FJ480" s="23"/>
      <c r="FK480" s="23"/>
      <c r="FL480" s="23"/>
      <c r="FM480" s="23"/>
      <c r="FN480" s="23"/>
      <c r="FO480" s="23"/>
      <c r="FP480" s="23"/>
      <c r="FQ480" s="23"/>
      <c r="FR480" s="23"/>
      <c r="FS480" s="23"/>
      <c r="FT480" s="23"/>
      <c r="FU480" s="23"/>
      <c r="FV480" s="23"/>
      <c r="FW480" s="23"/>
      <c r="FX480" s="23"/>
      <c r="FY480" s="23"/>
      <c r="FZ480" s="23"/>
      <c r="GA480" s="23"/>
      <c r="GB480" s="23"/>
      <c r="GC480" s="23"/>
      <c r="GD480" s="23"/>
      <c r="GE480" s="23"/>
      <c r="GF480" s="23"/>
      <c r="GG480" s="23"/>
      <c r="GH480" s="23"/>
      <c r="GI480" s="23"/>
      <c r="GJ480" s="23">
        <f>T480</f>
        <v>1542</v>
      </c>
      <c r="GK480" s="23"/>
      <c r="GL480" s="23"/>
      <c r="GM480" s="23"/>
      <c r="GN480" s="23">
        <f>T480</f>
        <v>1542</v>
      </c>
      <c r="GO480" s="23"/>
      <c r="GP480" s="23">
        <f>T480</f>
        <v>1542</v>
      </c>
      <c r="GQ480" s="23">
        <f>T480</f>
        <v>1542</v>
      </c>
      <c r="GR480" s="23"/>
      <c r="GS480" s="23">
        <f>T480</f>
        <v>1542</v>
      </c>
      <c r="GT480" s="23"/>
      <c r="GU480" s="23"/>
      <c r="GV480" s="23"/>
      <c r="GW480" s="23"/>
      <c r="GX480" s="23"/>
      <c r="GY480" s="23"/>
      <c r="GZ480" s="23"/>
      <c r="HA480" s="23"/>
      <c r="HB480" s="23">
        <f>T480</f>
        <v>1542</v>
      </c>
      <c r="HC480" s="23"/>
      <c r="HD480" s="23"/>
      <c r="HE480" s="23"/>
      <c r="HF480" s="23">
        <f>T480</f>
        <v>1542</v>
      </c>
      <c r="HG480" s="23"/>
      <c r="HH480" s="23"/>
      <c r="HI480" s="23"/>
      <c r="HJ480" s="23"/>
      <c r="HK480" s="23"/>
      <c r="HL480" s="23">
        <f>T480</f>
        <v>1542</v>
      </c>
      <c r="HM480" s="23"/>
      <c r="HN480" s="23">
        <f>T480</f>
        <v>1542</v>
      </c>
      <c r="HO480" s="23"/>
      <c r="HP480" s="23"/>
      <c r="HQ480" s="23"/>
      <c r="HR480" s="23"/>
      <c r="HS480" s="23"/>
      <c r="HT480" s="23"/>
      <c r="HU480" s="23"/>
      <c r="HV480" s="23"/>
      <c r="HW480" s="23"/>
      <c r="HX480" s="23"/>
      <c r="HY480" s="23"/>
      <c r="HZ480" s="23"/>
      <c r="IA480" s="23"/>
      <c r="IB480" s="23"/>
      <c r="IC480" s="23"/>
      <c r="ID480" s="23"/>
      <c r="IE480" s="23"/>
      <c r="IF480" s="23"/>
      <c r="IG480" s="23"/>
      <c r="IH480" s="23"/>
      <c r="II480" s="23"/>
      <c r="IJ480" s="23"/>
      <c r="IK480" s="23"/>
      <c r="IL480" s="23"/>
      <c r="IM480" s="23"/>
      <c r="IN480" s="23"/>
      <c r="IO480" s="23"/>
      <c r="IP480" s="23"/>
      <c r="IQ480" s="23"/>
      <c r="IR480" s="23"/>
      <c r="IS480" s="23"/>
      <c r="IT480" s="23"/>
      <c r="IU480" s="23"/>
    </row>
    <row r="481" spans="1:255" x14ac:dyDescent="0.2">
      <c r="A481" s="98"/>
      <c r="B481" s="113" t="s">
        <v>1263</v>
      </c>
      <c r="C481" s="113" t="s">
        <v>1276</v>
      </c>
      <c r="D481" s="33"/>
      <c r="E481" s="33"/>
      <c r="F481" s="33"/>
      <c r="G481" s="33"/>
      <c r="H481" s="33"/>
      <c r="I481" s="33"/>
      <c r="J481" s="33"/>
      <c r="K481" s="99"/>
    </row>
    <row r="482" spans="1:255" ht="13.5" thickBot="1" x14ac:dyDescent="0.25">
      <c r="A482" s="124"/>
      <c r="B482" s="125"/>
      <c r="C482" s="125" t="s">
        <v>1266</v>
      </c>
      <c r="D482" s="125"/>
      <c r="E482" s="125"/>
      <c r="F482" s="125"/>
      <c r="G482" s="125"/>
      <c r="H482" s="373">
        <f>SUM(DK465:DK481)</f>
        <v>46876</v>
      </c>
      <c r="I482" s="374"/>
      <c r="J482" s="373">
        <f>SUM(DM465:DM481)</f>
        <v>400502</v>
      </c>
      <c r="K482" s="375"/>
      <c r="L482" s="112"/>
      <c r="M482" s="112"/>
      <c r="N482" s="112"/>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c r="GU482" s="23"/>
      <c r="GV482" s="23"/>
      <c r="GW482" s="23"/>
      <c r="GX482" s="23"/>
      <c r="GY482" s="23"/>
      <c r="GZ482" s="23"/>
      <c r="HA482" s="23"/>
      <c r="HB482" s="23"/>
      <c r="HC482" s="23"/>
      <c r="HD482" s="23"/>
      <c r="HE482" s="23"/>
      <c r="HF482" s="23"/>
      <c r="HG482" s="23"/>
      <c r="HH482" s="23"/>
      <c r="HI482" s="23"/>
      <c r="HJ482" s="23"/>
      <c r="HK482" s="23"/>
      <c r="HL482" s="23"/>
      <c r="HM482" s="23"/>
      <c r="HN482" s="23"/>
      <c r="HO482" s="23"/>
      <c r="HP482" s="23"/>
      <c r="HQ482" s="23"/>
      <c r="HR482" s="23"/>
      <c r="HS482" s="23"/>
      <c r="HT482" s="23"/>
      <c r="HU482" s="23"/>
      <c r="HV482" s="23"/>
      <c r="HW482" s="23"/>
      <c r="HX482" s="23"/>
      <c r="HY482" s="23"/>
      <c r="HZ482" s="23"/>
      <c r="IA482" s="23"/>
      <c r="IB482" s="23"/>
      <c r="IC482" s="23"/>
      <c r="ID482" s="23"/>
      <c r="IE482" s="23"/>
      <c r="IF482" s="23"/>
      <c r="IG482" s="23"/>
      <c r="IH482" s="23"/>
      <c r="II482" s="23"/>
      <c r="IJ482" s="23"/>
      <c r="IK482" s="23"/>
      <c r="IL482" s="23"/>
      <c r="IM482" s="23"/>
      <c r="IN482" s="23"/>
      <c r="IO482" s="23"/>
      <c r="IP482" s="23"/>
      <c r="IQ482" s="23"/>
      <c r="IR482" s="23"/>
      <c r="IS482" s="23"/>
      <c r="IT482" s="23"/>
      <c r="IU482" s="23"/>
    </row>
    <row r="483" spans="1:255" x14ac:dyDescent="0.2">
      <c r="A483" s="123"/>
      <c r="B483" s="122"/>
      <c r="C483" s="122" t="s">
        <v>1267</v>
      </c>
      <c r="D483" s="122"/>
      <c r="E483" s="122"/>
      <c r="F483" s="122"/>
      <c r="G483" s="122"/>
      <c r="H483" s="376">
        <f>R483</f>
        <v>53740</v>
      </c>
      <c r="I483" s="377"/>
      <c r="J483" s="376" t="e">
        <f>S483</f>
        <v>#REF!</v>
      </c>
      <c r="K483" s="378"/>
      <c r="O483" s="23"/>
      <c r="P483" s="23"/>
      <c r="Q483" s="23"/>
      <c r="R483" s="23">
        <f>SUM(T465:T482)</f>
        <v>53740</v>
      </c>
      <c r="S483" s="23" t="e">
        <f>SUM(U465:U482)</f>
        <v>#REF!</v>
      </c>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c r="EC483" s="23"/>
      <c r="ED483" s="23"/>
      <c r="EE483" s="23"/>
      <c r="EF483" s="23"/>
      <c r="EG483" s="23"/>
      <c r="EH483" s="23"/>
      <c r="EI483" s="23"/>
      <c r="EJ483" s="23"/>
      <c r="EK483" s="23"/>
      <c r="EL483" s="23"/>
      <c r="EM483" s="23"/>
      <c r="EN483" s="23"/>
      <c r="EO483" s="23"/>
      <c r="EP483" s="23"/>
      <c r="EQ483" s="23"/>
      <c r="ER483" s="23"/>
      <c r="ES483" s="23"/>
      <c r="ET483" s="23"/>
      <c r="EU483" s="23"/>
      <c r="EV483" s="23"/>
      <c r="EW483" s="23"/>
      <c r="EX483" s="23"/>
      <c r="EY483" s="23"/>
      <c r="EZ483" s="23"/>
      <c r="FA483" s="23"/>
      <c r="FB483" s="23"/>
      <c r="FC483" s="23"/>
      <c r="FD483" s="23"/>
      <c r="FE483" s="23"/>
      <c r="FF483" s="23"/>
      <c r="FG483" s="23"/>
      <c r="FH483" s="23"/>
      <c r="FI483" s="23"/>
      <c r="FJ483" s="23"/>
      <c r="FK483" s="23"/>
      <c r="FL483" s="23"/>
      <c r="FM483" s="23"/>
      <c r="FN483" s="23"/>
      <c r="FO483" s="23"/>
      <c r="FP483" s="23"/>
      <c r="FQ483" s="23"/>
      <c r="FR483" s="23"/>
      <c r="FS483" s="23"/>
      <c r="FT483" s="23"/>
      <c r="FU483" s="23"/>
      <c r="FV483" s="23"/>
      <c r="FW483" s="23"/>
      <c r="FX483" s="23"/>
      <c r="FY483" s="23"/>
      <c r="FZ483" s="23"/>
      <c r="GA483" s="23"/>
      <c r="GB483" s="23"/>
      <c r="GC483" s="23"/>
      <c r="GD483" s="23"/>
      <c r="GE483" s="23"/>
      <c r="GF483" s="23"/>
      <c r="GG483" s="23"/>
      <c r="GH483" s="23"/>
      <c r="GI483" s="23"/>
      <c r="GJ483" s="23"/>
      <c r="GK483" s="23"/>
      <c r="GL483" s="23"/>
      <c r="GM483" s="23"/>
      <c r="GN483" s="23"/>
      <c r="GO483" s="23"/>
      <c r="GP483" s="23"/>
      <c r="GQ483" s="23"/>
      <c r="GR483" s="23"/>
      <c r="GS483" s="23"/>
      <c r="GT483" s="23"/>
      <c r="GU483" s="23"/>
      <c r="GV483" s="23"/>
      <c r="GW483" s="23"/>
      <c r="GX483" s="23"/>
      <c r="GY483" s="23"/>
      <c r="GZ483" s="23"/>
      <c r="HA483" s="23">
        <f>R483</f>
        <v>53740</v>
      </c>
      <c r="HB483" s="23"/>
      <c r="HC483" s="23"/>
      <c r="HD483" s="23"/>
      <c r="HE483" s="23"/>
      <c r="HF483" s="23"/>
      <c r="HG483" s="23"/>
      <c r="HH483" s="23"/>
      <c r="HI483" s="23"/>
      <c r="HJ483" s="23"/>
      <c r="HK483" s="23"/>
      <c r="HL483" s="23"/>
      <c r="HM483" s="23"/>
      <c r="HN483" s="23"/>
      <c r="HO483" s="23"/>
      <c r="HP483" s="23"/>
      <c r="HQ483" s="23"/>
      <c r="HR483" s="23"/>
      <c r="HS483" s="23"/>
      <c r="HT483" s="23"/>
      <c r="HU483" s="23"/>
      <c r="HV483" s="23"/>
      <c r="HW483" s="23"/>
      <c r="HX483" s="23"/>
      <c r="HY483" s="23"/>
      <c r="HZ483" s="23"/>
      <c r="IA483" s="23"/>
      <c r="IB483" s="23"/>
      <c r="IC483" s="23"/>
      <c r="ID483" s="23"/>
      <c r="IE483" s="23"/>
      <c r="IF483" s="23"/>
      <c r="IG483" s="23"/>
      <c r="IH483" s="23"/>
      <c r="II483" s="23"/>
      <c r="IJ483" s="23"/>
      <c r="IK483" s="23"/>
      <c r="IL483" s="23"/>
      <c r="IM483" s="23"/>
      <c r="IN483" s="23"/>
      <c r="IO483" s="23"/>
      <c r="IP483" s="23"/>
      <c r="IQ483" s="23"/>
      <c r="IR483" s="23"/>
      <c r="IS483" s="23"/>
      <c r="IT483" s="23"/>
      <c r="IU483" s="23"/>
    </row>
    <row r="484" spans="1:255" x14ac:dyDescent="0.2">
      <c r="A484" s="77"/>
      <c r="B484" s="76"/>
      <c r="C484" s="76"/>
      <c r="D484" s="76"/>
      <c r="E484" s="76"/>
      <c r="F484" s="76"/>
      <c r="G484" s="76"/>
      <c r="H484" s="370"/>
      <c r="I484" s="371"/>
      <c r="J484" s="370"/>
      <c r="K484" s="372"/>
    </row>
    <row r="485" spans="1:255" ht="45" x14ac:dyDescent="0.2">
      <c r="A485" s="126">
        <v>23</v>
      </c>
      <c r="B485" s="133" t="s">
        <v>107</v>
      </c>
      <c r="C485" s="127" t="s">
        <v>1278</v>
      </c>
      <c r="D485" s="128" t="s">
        <v>21</v>
      </c>
      <c r="E485" s="129">
        <v>0.15</v>
      </c>
      <c r="F485" s="130">
        <f>Source!AK257</f>
        <v>6624.95</v>
      </c>
      <c r="G485" s="134" t="s">
        <v>6</v>
      </c>
      <c r="H485" s="130"/>
      <c r="I485" s="131">
        <f>SUM(DQ485:DQ498)</f>
        <v>2124</v>
      </c>
      <c r="J485" s="107" t="s">
        <v>107</v>
      </c>
      <c r="K485" s="132" t="e">
        <f>SUM(DS485:DS498)</f>
        <v>#REF!</v>
      </c>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23"/>
      <c r="FC485" s="23"/>
      <c r="FD485" s="23"/>
      <c r="FE485" s="23"/>
      <c r="FF485" s="23"/>
      <c r="FG485" s="23"/>
      <c r="FH485" s="23"/>
      <c r="FI485" s="23"/>
      <c r="FJ485" s="23"/>
      <c r="FK485" s="23"/>
      <c r="FL485" s="23"/>
      <c r="FM485" s="23"/>
      <c r="FN485" s="23"/>
      <c r="FO485" s="23"/>
      <c r="FP485" s="23"/>
      <c r="FQ485" s="23"/>
      <c r="FR485" s="23"/>
      <c r="FS485" s="23"/>
      <c r="FT485" s="23"/>
      <c r="FU485" s="23"/>
      <c r="FV485" s="23"/>
      <c r="FW485" s="23"/>
      <c r="FX485" s="23"/>
      <c r="FY485" s="23"/>
      <c r="FZ485" s="23"/>
      <c r="GA485" s="23"/>
      <c r="GB485" s="23"/>
      <c r="GC485" s="23"/>
      <c r="GD485" s="23"/>
      <c r="GE485" s="23"/>
      <c r="GF485" s="23"/>
      <c r="GG485" s="23"/>
      <c r="GH485" s="23"/>
      <c r="GI485" s="23"/>
      <c r="GJ485" s="23"/>
      <c r="GK485" s="23"/>
      <c r="GL485" s="23"/>
      <c r="GM485" s="23"/>
      <c r="GN485" s="23"/>
      <c r="GO485" s="23"/>
      <c r="GP485" s="23"/>
      <c r="GQ485" s="23"/>
      <c r="GR485" s="23"/>
      <c r="GS485" s="23"/>
      <c r="GT485" s="23"/>
      <c r="GU485" s="23"/>
      <c r="GV485" s="23"/>
      <c r="GW485" s="23"/>
      <c r="GX485" s="23"/>
      <c r="GY485" s="23"/>
      <c r="GZ485" s="23"/>
      <c r="HA485" s="23"/>
      <c r="HB485" s="23"/>
      <c r="HC485" s="23"/>
      <c r="HD485" s="23"/>
      <c r="HE485" s="23"/>
      <c r="HF485" s="23"/>
      <c r="HG485" s="23"/>
      <c r="HH485" s="23"/>
      <c r="HI485" s="23"/>
      <c r="HJ485" s="23"/>
      <c r="HK485" s="23"/>
      <c r="HL485" s="23"/>
      <c r="HM485" s="23"/>
      <c r="HN485" s="23"/>
      <c r="HO485" s="23"/>
      <c r="HP485" s="23"/>
      <c r="HQ485" s="23"/>
      <c r="HR485" s="23"/>
      <c r="HS485" s="23"/>
      <c r="HT485" s="23"/>
      <c r="HU485" s="23"/>
      <c r="HV485" s="23"/>
      <c r="HW485" s="23"/>
      <c r="HX485" s="23"/>
      <c r="HY485" s="23"/>
      <c r="HZ485" s="23"/>
      <c r="IA485" s="23"/>
      <c r="IB485" s="23"/>
      <c r="IC485" s="23"/>
      <c r="ID485" s="23"/>
      <c r="IE485" s="23"/>
      <c r="IF485" s="23"/>
      <c r="IG485" s="23"/>
      <c r="IH485" s="23"/>
      <c r="II485" s="23"/>
      <c r="IJ485" s="23"/>
      <c r="IK485" s="23"/>
      <c r="IL485" s="23"/>
      <c r="IM485" s="23"/>
      <c r="IN485" s="23"/>
      <c r="IO485" s="23"/>
      <c r="IP485" s="23"/>
      <c r="IQ485" s="23"/>
      <c r="IR485" s="23"/>
      <c r="IS485" s="23"/>
      <c r="IT485" s="23"/>
      <c r="IU485" s="23"/>
    </row>
    <row r="486" spans="1:255" x14ac:dyDescent="0.2">
      <c r="A486" s="66"/>
      <c r="B486" s="67"/>
      <c r="C486" s="67" t="s">
        <v>1253</v>
      </c>
      <c r="D486" s="68"/>
      <c r="E486" s="69"/>
      <c r="F486" s="70">
        <v>1730.05</v>
      </c>
      <c r="G486" s="71" t="s">
        <v>1274</v>
      </c>
      <c r="H486" s="70">
        <f>Source!AF257</f>
        <v>2006.86</v>
      </c>
      <c r="I486" s="72">
        <f>T486</f>
        <v>301</v>
      </c>
      <c r="J486" s="73">
        <v>25.6</v>
      </c>
      <c r="K486" s="74">
        <f>U486</f>
        <v>7706</v>
      </c>
      <c r="O486" s="23"/>
      <c r="P486" s="23"/>
      <c r="Q486" s="23"/>
      <c r="R486" s="23"/>
      <c r="S486" s="23"/>
      <c r="T486" s="23">
        <f>ROUND(Source!AF257*Source!AV257*Source!I257,0)</f>
        <v>301</v>
      </c>
      <c r="U486" s="23">
        <f>Source!S257</f>
        <v>7706</v>
      </c>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v>1</v>
      </c>
      <c r="CW486" s="23"/>
      <c r="CX486" s="23"/>
      <c r="CY486" s="23"/>
      <c r="CZ486" s="23"/>
      <c r="DA486" s="23"/>
      <c r="DB486" s="23"/>
      <c r="DC486" s="23"/>
      <c r="DD486" s="23"/>
      <c r="DE486" s="23"/>
      <c r="DF486" s="23"/>
      <c r="DG486" s="23">
        <f>Source!S257</f>
        <v>7706</v>
      </c>
      <c r="DH486" s="23">
        <v>1008</v>
      </c>
      <c r="DI486" s="23"/>
      <c r="DJ486" s="23"/>
      <c r="DK486" s="23"/>
      <c r="DL486" s="23"/>
      <c r="DM486" s="23"/>
      <c r="DN486" s="23"/>
      <c r="DO486" s="23"/>
      <c r="DP486" s="23"/>
      <c r="DQ486" s="23">
        <f>T486</f>
        <v>301</v>
      </c>
      <c r="DR486" s="23"/>
      <c r="DS486" s="23">
        <f>U486</f>
        <v>7706</v>
      </c>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3"/>
      <c r="FH486" s="23"/>
      <c r="FI486" s="23"/>
      <c r="FJ486" s="23"/>
      <c r="FK486" s="23"/>
      <c r="FL486" s="23"/>
      <c r="FM486" s="23"/>
      <c r="FN486" s="23"/>
      <c r="FO486" s="23"/>
      <c r="FP486" s="23"/>
      <c r="FQ486" s="23"/>
      <c r="FR486" s="23"/>
      <c r="FS486" s="23"/>
      <c r="FT486" s="23"/>
      <c r="FU486" s="23"/>
      <c r="FV486" s="23"/>
      <c r="FW486" s="23"/>
      <c r="FX486" s="23"/>
      <c r="FY486" s="23"/>
      <c r="FZ486" s="23"/>
      <c r="GA486" s="23"/>
      <c r="GB486" s="23"/>
      <c r="GC486" s="23"/>
      <c r="GD486" s="23"/>
      <c r="GE486" s="23"/>
      <c r="GF486" s="23"/>
      <c r="GG486" s="23"/>
      <c r="GH486" s="23"/>
      <c r="GI486" s="23"/>
      <c r="GJ486" s="23">
        <f>T486</f>
        <v>301</v>
      </c>
      <c r="GK486" s="23">
        <f>T486</f>
        <v>301</v>
      </c>
      <c r="GL486" s="23"/>
      <c r="GM486" s="23"/>
      <c r="GN486" s="23"/>
      <c r="GO486" s="23"/>
      <c r="GP486" s="23"/>
      <c r="GQ486" s="23"/>
      <c r="GR486" s="23"/>
      <c r="GS486" s="23"/>
      <c r="GT486" s="23"/>
      <c r="GU486" s="23"/>
      <c r="GV486" s="23"/>
      <c r="GW486" s="23"/>
      <c r="GX486" s="23"/>
      <c r="GY486" s="23"/>
      <c r="GZ486" s="23"/>
      <c r="HA486" s="23"/>
      <c r="HB486" s="23">
        <f>T486</f>
        <v>301</v>
      </c>
      <c r="HC486" s="23"/>
      <c r="HD486" s="23"/>
      <c r="HE486" s="23"/>
      <c r="HF486" s="23">
        <f>T486</f>
        <v>301</v>
      </c>
      <c r="HG486" s="23"/>
      <c r="HH486" s="23"/>
      <c r="HI486" s="23"/>
      <c r="HJ486" s="23"/>
      <c r="HK486" s="23"/>
      <c r="HL486" s="23">
        <f>T486</f>
        <v>301</v>
      </c>
      <c r="HM486" s="23"/>
      <c r="HN486" s="23">
        <f>T486</f>
        <v>301</v>
      </c>
      <c r="HO486" s="23"/>
      <c r="HP486" s="23"/>
      <c r="HQ486" s="23"/>
      <c r="HR486" s="23"/>
      <c r="HS486" s="23"/>
      <c r="HT486" s="23"/>
      <c r="HU486" s="23"/>
      <c r="HV486" s="23"/>
      <c r="HW486" s="23"/>
      <c r="HX486" s="23">
        <f>T486</f>
        <v>301</v>
      </c>
      <c r="HY486" s="23"/>
      <c r="HZ486" s="23"/>
      <c r="IA486" s="23"/>
      <c r="IB486" s="23"/>
      <c r="IC486" s="23"/>
      <c r="ID486" s="23"/>
      <c r="IE486" s="23"/>
      <c r="IF486" s="23"/>
      <c r="IG486" s="23"/>
      <c r="IH486" s="23"/>
      <c r="II486" s="23"/>
      <c r="IJ486" s="23"/>
      <c r="IK486" s="23"/>
      <c r="IL486" s="23"/>
      <c r="IM486" s="23"/>
      <c r="IN486" s="23"/>
      <c r="IO486" s="23"/>
      <c r="IP486" s="23"/>
      <c r="IQ486" s="23"/>
      <c r="IR486" s="23"/>
      <c r="IS486" s="23"/>
      <c r="IT486" s="23"/>
      <c r="IU486" s="23"/>
    </row>
    <row r="487" spans="1:255" x14ac:dyDescent="0.2">
      <c r="A487" s="78"/>
      <c r="B487" s="79"/>
      <c r="C487" s="79" t="s">
        <v>1255</v>
      </c>
      <c r="D487" s="80"/>
      <c r="E487" s="81"/>
      <c r="F487" s="82">
        <v>4439.07</v>
      </c>
      <c r="G487" s="83" t="s">
        <v>1274</v>
      </c>
      <c r="H487" s="82">
        <f>Source!AD257</f>
        <v>5149.33</v>
      </c>
      <c r="I487" s="84">
        <f>T487</f>
        <v>772</v>
      </c>
      <c r="J487" s="85">
        <v>9.3000000000000007</v>
      </c>
      <c r="K487" s="86">
        <f>U487</f>
        <v>7183</v>
      </c>
      <c r="O487" s="23"/>
      <c r="P487" s="23"/>
      <c r="Q487" s="23"/>
      <c r="R487" s="23"/>
      <c r="S487" s="23"/>
      <c r="T487" s="23">
        <f>ROUND(Source!AD257*Source!AV257*Source!I257,0)</f>
        <v>772</v>
      </c>
      <c r="U487" s="23">
        <f>Source!Q257</f>
        <v>7183</v>
      </c>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v>1</v>
      </c>
      <c r="CW487" s="23"/>
      <c r="CX487" s="23"/>
      <c r="CY487" s="23"/>
      <c r="CZ487" s="23"/>
      <c r="DA487" s="23"/>
      <c r="DB487" s="23"/>
      <c r="DC487" s="23"/>
      <c r="DD487" s="23"/>
      <c r="DE487" s="23"/>
      <c r="DF487" s="23"/>
      <c r="DG487" s="23"/>
      <c r="DH487" s="23"/>
      <c r="DI487" s="23"/>
      <c r="DJ487" s="23"/>
      <c r="DK487" s="23"/>
      <c r="DL487" s="23"/>
      <c r="DM487" s="23"/>
      <c r="DN487" s="23"/>
      <c r="DO487" s="23"/>
      <c r="DP487" s="23"/>
      <c r="DQ487" s="23">
        <f>T487</f>
        <v>772</v>
      </c>
      <c r="DR487" s="23"/>
      <c r="DS487" s="23">
        <f>U487</f>
        <v>7183</v>
      </c>
      <c r="DT487" s="23"/>
      <c r="DU487" s="23"/>
      <c r="DV487" s="23"/>
      <c r="DW487" s="23"/>
      <c r="DX487" s="23"/>
      <c r="DY487" s="23"/>
      <c r="DZ487" s="23"/>
      <c r="EA487" s="23"/>
      <c r="EB487" s="23"/>
      <c r="EC487" s="23"/>
      <c r="ED487" s="23"/>
      <c r="EE487" s="23"/>
      <c r="EF487" s="23"/>
      <c r="EG487" s="23"/>
      <c r="EH487" s="23"/>
      <c r="EI487" s="23"/>
      <c r="EJ487" s="23"/>
      <c r="EK487" s="23"/>
      <c r="EL487" s="23"/>
      <c r="EM487" s="23"/>
      <c r="EN487" s="23"/>
      <c r="EO487" s="23"/>
      <c r="EP487" s="23"/>
      <c r="EQ487" s="23"/>
      <c r="ER487" s="23"/>
      <c r="ES487" s="23"/>
      <c r="ET487" s="23"/>
      <c r="EU487" s="23"/>
      <c r="EV487" s="23"/>
      <c r="EW487" s="23"/>
      <c r="EX487" s="23"/>
      <c r="EY487" s="23"/>
      <c r="EZ487" s="23"/>
      <c r="FA487" s="23"/>
      <c r="FB487" s="23"/>
      <c r="FC487" s="23"/>
      <c r="FD487" s="23"/>
      <c r="FE487" s="23"/>
      <c r="FF487" s="23"/>
      <c r="FG487" s="23"/>
      <c r="FH487" s="23"/>
      <c r="FI487" s="23"/>
      <c r="FJ487" s="23"/>
      <c r="FK487" s="23"/>
      <c r="FL487" s="23"/>
      <c r="FM487" s="23"/>
      <c r="FN487" s="23"/>
      <c r="FO487" s="23"/>
      <c r="FP487" s="23"/>
      <c r="FQ487" s="23"/>
      <c r="FR487" s="23"/>
      <c r="FS487" s="23"/>
      <c r="FT487" s="23"/>
      <c r="FU487" s="23"/>
      <c r="FV487" s="23"/>
      <c r="FW487" s="23"/>
      <c r="FX487" s="23"/>
      <c r="FY487" s="23"/>
      <c r="FZ487" s="23"/>
      <c r="GA487" s="23"/>
      <c r="GB487" s="23"/>
      <c r="GC487" s="23"/>
      <c r="GD487" s="23"/>
      <c r="GE487" s="23"/>
      <c r="GF487" s="23"/>
      <c r="GG487" s="23"/>
      <c r="GH487" s="23"/>
      <c r="GI487" s="23"/>
      <c r="GJ487" s="23">
        <f>T487</f>
        <v>772</v>
      </c>
      <c r="GK487" s="23"/>
      <c r="GL487" s="23">
        <f>T487</f>
        <v>772</v>
      </c>
      <c r="GM487" s="23"/>
      <c r="GN487" s="23"/>
      <c r="GO487" s="23"/>
      <c r="GP487" s="23"/>
      <c r="GQ487" s="23"/>
      <c r="GR487" s="23"/>
      <c r="GS487" s="23"/>
      <c r="GT487" s="23"/>
      <c r="GU487" s="23"/>
      <c r="GV487" s="23"/>
      <c r="GW487" s="23"/>
      <c r="GX487" s="23"/>
      <c r="GY487" s="23"/>
      <c r="GZ487" s="23"/>
      <c r="HA487" s="23"/>
      <c r="HB487" s="23">
        <f>T487</f>
        <v>772</v>
      </c>
      <c r="HC487" s="23"/>
      <c r="HD487" s="23"/>
      <c r="HE487" s="23"/>
      <c r="HF487" s="23">
        <f>T487</f>
        <v>772</v>
      </c>
      <c r="HG487" s="23"/>
      <c r="HH487" s="23"/>
      <c r="HI487" s="23"/>
      <c r="HJ487" s="23"/>
      <c r="HK487" s="23"/>
      <c r="HL487" s="23">
        <f>T487</f>
        <v>772</v>
      </c>
      <c r="HM487" s="23"/>
      <c r="HN487" s="23">
        <f>T487</f>
        <v>772</v>
      </c>
      <c r="HO487" s="23"/>
      <c r="HP487" s="23"/>
      <c r="HQ487" s="23"/>
      <c r="HR487" s="23"/>
      <c r="HS487" s="23"/>
      <c r="HT487" s="23"/>
      <c r="HU487" s="23"/>
      <c r="HV487" s="23"/>
      <c r="HW487" s="23"/>
      <c r="HX487" s="23"/>
      <c r="HY487" s="23"/>
      <c r="HZ487" s="23"/>
      <c r="IA487" s="23"/>
      <c r="IB487" s="23"/>
      <c r="IC487" s="23"/>
      <c r="ID487" s="23"/>
      <c r="IE487" s="23"/>
      <c r="IF487" s="23"/>
      <c r="IG487" s="23"/>
      <c r="IH487" s="23"/>
      <c r="II487" s="23"/>
      <c r="IJ487" s="23"/>
      <c r="IK487" s="23"/>
      <c r="IL487" s="23"/>
      <c r="IM487" s="23"/>
      <c r="IN487" s="23"/>
      <c r="IO487" s="23"/>
      <c r="IP487" s="23"/>
      <c r="IQ487" s="23"/>
      <c r="IR487" s="23"/>
      <c r="IS487" s="23"/>
      <c r="IT487" s="23"/>
      <c r="IU487" s="23"/>
    </row>
    <row r="488" spans="1:255" x14ac:dyDescent="0.2">
      <c r="A488" s="78"/>
      <c r="B488" s="79"/>
      <c r="C488" s="79" t="s">
        <v>1256</v>
      </c>
      <c r="D488" s="80"/>
      <c r="E488" s="81"/>
      <c r="F488" s="82">
        <v>638.72</v>
      </c>
      <c r="G488" s="83" t="s">
        <v>1274</v>
      </c>
      <c r="H488" s="82">
        <f>Source!AE257</f>
        <v>740.92</v>
      </c>
      <c r="I488" s="84">
        <f>GM488</f>
        <v>111</v>
      </c>
      <c r="J488" s="85">
        <v>19.8</v>
      </c>
      <c r="K488" s="86">
        <f>Source!R257</f>
        <v>2201</v>
      </c>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f>ROUND(Source!AE257*Source!AV257*Source!I257,0)</f>
        <v>111</v>
      </c>
      <c r="GN488" s="23"/>
      <c r="GO488" s="23"/>
      <c r="GP488" s="23"/>
      <c r="GQ488" s="23"/>
      <c r="GR488" s="23"/>
      <c r="GS488" s="23"/>
      <c r="GT488" s="23"/>
      <c r="GU488" s="23"/>
      <c r="GV488" s="23"/>
      <c r="GW488" s="23"/>
      <c r="GX488" s="23"/>
      <c r="GY488" s="23"/>
      <c r="GZ488" s="23"/>
      <c r="HA488" s="23"/>
      <c r="HB488" s="23"/>
      <c r="HC488" s="23"/>
      <c r="HD488" s="23"/>
      <c r="HE488" s="23"/>
      <c r="HF488" s="23"/>
      <c r="HG488" s="23"/>
      <c r="HH488" s="23"/>
      <c r="HI488" s="23"/>
      <c r="HJ488" s="23"/>
      <c r="HK488" s="23"/>
      <c r="HL488" s="23"/>
      <c r="HM488" s="23"/>
      <c r="HN488" s="23"/>
      <c r="HO488" s="23"/>
      <c r="HP488" s="23"/>
      <c r="HQ488" s="23"/>
      <c r="HR488" s="23"/>
      <c r="HS488" s="23"/>
      <c r="HT488" s="23"/>
      <c r="HU488" s="23"/>
      <c r="HV488" s="23"/>
      <c r="HW488" s="23"/>
      <c r="HX488" s="23">
        <f>GM488</f>
        <v>111</v>
      </c>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row>
    <row r="489" spans="1:255" x14ac:dyDescent="0.2">
      <c r="A489" s="87"/>
      <c r="B489" s="88"/>
      <c r="C489" s="88" t="s">
        <v>1257</v>
      </c>
      <c r="D489" s="89"/>
      <c r="E489" s="90">
        <v>155</v>
      </c>
      <c r="F489" s="91" t="s">
        <v>1258</v>
      </c>
      <c r="G489" s="92"/>
      <c r="H489" s="93">
        <f>ROUND((Source!AF257*Source!AV257+Source!AE257*Source!AV257)*(Source!FX257)/100,2)</f>
        <v>4259.0600000000004</v>
      </c>
      <c r="I489" s="94">
        <f>T489</f>
        <v>639</v>
      </c>
      <c r="J489" s="96">
        <v>1.47</v>
      </c>
      <c r="K489" s="95" t="e">
        <f>U489</f>
        <v>#REF!</v>
      </c>
      <c r="O489" s="23"/>
      <c r="P489" s="23"/>
      <c r="Q489" s="23"/>
      <c r="R489" s="23"/>
      <c r="S489" s="23"/>
      <c r="T489" s="23">
        <f>ROUND((ROUND(Source!AF257*Source!AV257*Source!I257,0)+ROUND(Source!AE257*Source!AV257*Source!I257,0))*(Source!DN257)/100,0)</f>
        <v>639</v>
      </c>
      <c r="U489" s="23" t="e">
        <f>Source!X257</f>
        <v>#REF!</v>
      </c>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v>1</v>
      </c>
      <c r="CW489" s="23"/>
      <c r="CX489" s="23"/>
      <c r="CY489" s="23"/>
      <c r="CZ489" s="23"/>
      <c r="DA489" s="23"/>
      <c r="DB489" s="23"/>
      <c r="DC489" s="23"/>
      <c r="DD489" s="23"/>
      <c r="DE489" s="23"/>
      <c r="DF489" s="23"/>
      <c r="DG489" s="23"/>
      <c r="DH489" s="23"/>
      <c r="DI489" s="23"/>
      <c r="DJ489" s="23"/>
      <c r="DK489" s="23"/>
      <c r="DL489" s="23"/>
      <c r="DM489" s="23"/>
      <c r="DN489" s="23"/>
      <c r="DO489" s="23"/>
      <c r="DP489" s="23"/>
      <c r="DQ489" s="23">
        <f>T489</f>
        <v>639</v>
      </c>
      <c r="DR489" s="23"/>
      <c r="DS489" s="23" t="e">
        <f>U489</f>
        <v>#REF!</v>
      </c>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f>T489</f>
        <v>639</v>
      </c>
      <c r="GZ489" s="23"/>
      <c r="HA489" s="23"/>
      <c r="HB489" s="23">
        <f>T489</f>
        <v>639</v>
      </c>
      <c r="HC489" s="23"/>
      <c r="HD489" s="23"/>
      <c r="HE489" s="23"/>
      <c r="HF489" s="23">
        <f>T489</f>
        <v>639</v>
      </c>
      <c r="HG489" s="23"/>
      <c r="HH489" s="23"/>
      <c r="HI489" s="23"/>
      <c r="HJ489" s="23"/>
      <c r="HK489" s="23"/>
      <c r="HL489" s="23">
        <f>T489</f>
        <v>639</v>
      </c>
      <c r="HM489" s="23"/>
      <c r="HN489" s="23">
        <f>T489</f>
        <v>639</v>
      </c>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row>
    <row r="490" spans="1:255" x14ac:dyDescent="0.2">
      <c r="A490" s="87"/>
      <c r="B490" s="88"/>
      <c r="C490" s="88" t="s">
        <v>1259</v>
      </c>
      <c r="D490" s="89"/>
      <c r="E490" s="90">
        <v>100</v>
      </c>
      <c r="F490" s="91" t="s">
        <v>1258</v>
      </c>
      <c r="G490" s="92"/>
      <c r="H490" s="93">
        <f>ROUND((Source!AF257*Source!AV257+Source!AE257*Source!AV257)*(Source!FY257)/100,2)</f>
        <v>2747.78</v>
      </c>
      <c r="I490" s="94">
        <f>T490</f>
        <v>412</v>
      </c>
      <c r="J490" s="96">
        <v>0.85</v>
      </c>
      <c r="K490" s="95" t="e">
        <f>U490</f>
        <v>#REF!</v>
      </c>
      <c r="O490" s="23"/>
      <c r="P490" s="23"/>
      <c r="Q490" s="23"/>
      <c r="R490" s="23"/>
      <c r="S490" s="23"/>
      <c r="T490" s="23">
        <f>ROUND((ROUND(Source!AF257*Source!AV257*Source!I257,0)+ROUND(Source!AE257*Source!AV257*Source!I257,0))*(Source!DO257)/100,0)</f>
        <v>412</v>
      </c>
      <c r="U490" s="23" t="e">
        <f>Source!Y257</f>
        <v>#REF!</v>
      </c>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v>1</v>
      </c>
      <c r="CW490" s="23"/>
      <c r="CX490" s="23"/>
      <c r="CY490" s="23"/>
      <c r="CZ490" s="23"/>
      <c r="DA490" s="23"/>
      <c r="DB490" s="23"/>
      <c r="DC490" s="23"/>
      <c r="DD490" s="23"/>
      <c r="DE490" s="23"/>
      <c r="DF490" s="23"/>
      <c r="DG490" s="23"/>
      <c r="DH490" s="23"/>
      <c r="DI490" s="23"/>
      <c r="DJ490" s="23"/>
      <c r="DK490" s="23"/>
      <c r="DL490" s="23"/>
      <c r="DM490" s="23"/>
      <c r="DN490" s="23"/>
      <c r="DO490" s="23"/>
      <c r="DP490" s="23"/>
      <c r="DQ490" s="23">
        <f>T490</f>
        <v>412</v>
      </c>
      <c r="DR490" s="23"/>
      <c r="DS490" s="23" t="e">
        <f>U490</f>
        <v>#REF!</v>
      </c>
      <c r="DT490" s="23"/>
      <c r="DU490" s="23"/>
      <c r="DV490" s="23"/>
      <c r="DW490" s="23"/>
      <c r="DX490" s="23"/>
      <c r="DY490" s="23"/>
      <c r="DZ490" s="23"/>
      <c r="EA490" s="23"/>
      <c r="EB490" s="23"/>
      <c r="EC490" s="23"/>
      <c r="ED490" s="23"/>
      <c r="EE490" s="23"/>
      <c r="EF490" s="23"/>
      <c r="EG490" s="23"/>
      <c r="EH490" s="23"/>
      <c r="EI490" s="23"/>
      <c r="EJ490" s="23"/>
      <c r="EK490" s="23"/>
      <c r="EL490" s="23"/>
      <c r="EM490" s="23"/>
      <c r="EN490" s="23"/>
      <c r="EO490" s="23"/>
      <c r="EP490" s="23"/>
      <c r="EQ490" s="23"/>
      <c r="ER490" s="23"/>
      <c r="ES490" s="23"/>
      <c r="ET490" s="23"/>
      <c r="EU490" s="23"/>
      <c r="EV490" s="23"/>
      <c r="EW490" s="23"/>
      <c r="EX490" s="23"/>
      <c r="EY490" s="23"/>
      <c r="EZ490" s="23"/>
      <c r="FA490" s="23"/>
      <c r="FB490" s="23"/>
      <c r="FC490" s="23"/>
      <c r="FD490" s="23"/>
      <c r="FE490" s="23"/>
      <c r="FF490" s="23"/>
      <c r="FG490" s="23"/>
      <c r="FH490" s="23"/>
      <c r="FI490" s="23"/>
      <c r="FJ490" s="23"/>
      <c r="FK490" s="23"/>
      <c r="FL490" s="23"/>
      <c r="FM490" s="23"/>
      <c r="FN490" s="23"/>
      <c r="FO490" s="23"/>
      <c r="FP490" s="23"/>
      <c r="FQ490" s="23"/>
      <c r="FR490" s="23"/>
      <c r="FS490" s="23"/>
      <c r="FT490" s="23"/>
      <c r="FU490" s="23"/>
      <c r="FV490" s="23"/>
      <c r="FW490" s="23"/>
      <c r="FX490" s="23"/>
      <c r="FY490" s="23"/>
      <c r="FZ490" s="23"/>
      <c r="GA490" s="23"/>
      <c r="GB490" s="23"/>
      <c r="GC490" s="23"/>
      <c r="GD490" s="23"/>
      <c r="GE490" s="23"/>
      <c r="GF490" s="23"/>
      <c r="GG490" s="23"/>
      <c r="GH490" s="23"/>
      <c r="GI490" s="23"/>
      <c r="GJ490" s="23"/>
      <c r="GK490" s="23"/>
      <c r="GL490" s="23"/>
      <c r="GM490" s="23"/>
      <c r="GN490" s="23"/>
      <c r="GO490" s="23"/>
      <c r="GP490" s="23"/>
      <c r="GQ490" s="23"/>
      <c r="GR490" s="23"/>
      <c r="GS490" s="23"/>
      <c r="GT490" s="23"/>
      <c r="GU490" s="23"/>
      <c r="GV490" s="23"/>
      <c r="GW490" s="23"/>
      <c r="GX490" s="23"/>
      <c r="GY490" s="23"/>
      <c r="GZ490" s="23">
        <f>T490</f>
        <v>412</v>
      </c>
      <c r="HA490" s="23"/>
      <c r="HB490" s="23">
        <f>T490</f>
        <v>412</v>
      </c>
      <c r="HC490" s="23"/>
      <c r="HD490" s="23"/>
      <c r="HE490" s="23"/>
      <c r="HF490" s="23">
        <f>T490</f>
        <v>412</v>
      </c>
      <c r="HG490" s="23"/>
      <c r="HH490" s="23"/>
      <c r="HI490" s="23"/>
      <c r="HJ490" s="23"/>
      <c r="HK490" s="23"/>
      <c r="HL490" s="23">
        <f>T490</f>
        <v>412</v>
      </c>
      <c r="HM490" s="23"/>
      <c r="HN490" s="23">
        <f>T490</f>
        <v>412</v>
      </c>
      <c r="HO490" s="23"/>
      <c r="HP490" s="23"/>
      <c r="HQ490" s="23"/>
      <c r="HR490" s="23"/>
      <c r="HS490" s="23"/>
      <c r="HT490" s="23"/>
      <c r="HU490" s="23"/>
      <c r="HV490" s="23"/>
      <c r="HW490" s="23"/>
      <c r="HX490" s="23"/>
      <c r="HY490" s="23"/>
      <c r="HZ490" s="23"/>
      <c r="IA490" s="23"/>
      <c r="IB490" s="23"/>
      <c r="IC490" s="23"/>
      <c r="ID490" s="23"/>
      <c r="IE490" s="23"/>
      <c r="IF490" s="23"/>
      <c r="IG490" s="23"/>
      <c r="IH490" s="23"/>
      <c r="II490" s="23"/>
      <c r="IJ490" s="23"/>
      <c r="IK490" s="23"/>
      <c r="IL490" s="23"/>
      <c r="IM490" s="23"/>
      <c r="IN490" s="23"/>
      <c r="IO490" s="23"/>
      <c r="IP490" s="23"/>
      <c r="IQ490" s="23"/>
      <c r="IR490" s="23"/>
      <c r="IS490" s="23"/>
      <c r="IT490" s="23"/>
      <c r="IU490" s="23"/>
    </row>
    <row r="491" spans="1:255" x14ac:dyDescent="0.2">
      <c r="A491" s="78"/>
      <c r="B491" s="79"/>
      <c r="C491" s="79" t="s">
        <v>1260</v>
      </c>
      <c r="D491" s="80" t="s">
        <v>1261</v>
      </c>
      <c r="E491" s="81">
        <v>186.83</v>
      </c>
      <c r="F491" s="82"/>
      <c r="G491" s="83" t="s">
        <v>1274</v>
      </c>
      <c r="H491" s="82" t="e">
        <f>ROUND(Source!AH257,2)</f>
        <v>#REF!</v>
      </c>
      <c r="I491" s="97" t="e">
        <f>Source!U257</f>
        <v>#REF!</v>
      </c>
      <c r="J491" s="85"/>
      <c r="K491" s="86"/>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c r="EC491" s="23"/>
      <c r="ED491" s="23"/>
      <c r="EE491" s="23"/>
      <c r="EF491" s="23"/>
      <c r="EG491" s="23"/>
      <c r="EH491" s="23"/>
      <c r="EI491" s="23"/>
      <c r="EJ491" s="23"/>
      <c r="EK491" s="23"/>
      <c r="EL491" s="23"/>
      <c r="EM491" s="23"/>
      <c r="EN491" s="23"/>
      <c r="EO491" s="23"/>
      <c r="EP491" s="23"/>
      <c r="EQ491" s="23"/>
      <c r="ER491" s="23"/>
      <c r="ES491" s="23"/>
      <c r="ET491" s="23"/>
      <c r="EU491" s="23"/>
      <c r="EV491" s="23"/>
      <c r="EW491" s="23"/>
      <c r="EX491" s="23"/>
      <c r="EY491" s="23"/>
      <c r="EZ491" s="23"/>
      <c r="FA491" s="23"/>
      <c r="FB491" s="23"/>
      <c r="FC491" s="23"/>
      <c r="FD491" s="23"/>
      <c r="FE491" s="23"/>
      <c r="FF491" s="23"/>
      <c r="FG491" s="23"/>
      <c r="FH491" s="23"/>
      <c r="FI491" s="23"/>
      <c r="FJ491" s="23"/>
      <c r="FK491" s="23"/>
      <c r="FL491" s="23"/>
      <c r="FM491" s="23"/>
      <c r="FN491" s="23"/>
      <c r="FO491" s="23"/>
      <c r="FP491" s="23"/>
      <c r="FQ491" s="23"/>
      <c r="FR491" s="23"/>
      <c r="FS491" s="23"/>
      <c r="FT491" s="23"/>
      <c r="FU491" s="23"/>
      <c r="FV491" s="23"/>
      <c r="FW491" s="23"/>
      <c r="FX491" s="23"/>
      <c r="FY491" s="23"/>
      <c r="FZ491" s="23"/>
      <c r="GA491" s="23"/>
      <c r="GB491" s="23"/>
      <c r="GC491" s="23"/>
      <c r="GD491" s="23"/>
      <c r="GE491" s="23"/>
      <c r="GF491" s="23"/>
      <c r="GG491" s="23"/>
      <c r="GH491" s="23"/>
      <c r="GI491" s="23"/>
      <c r="GJ491" s="23"/>
      <c r="GK491" s="23"/>
      <c r="GL491" s="23"/>
      <c r="GM491" s="23"/>
      <c r="GN491" s="23"/>
      <c r="GO491" s="23"/>
      <c r="GP491" s="23"/>
      <c r="GQ491" s="23"/>
      <c r="GR491" s="23"/>
      <c r="GS491" s="23"/>
      <c r="GT491" s="23"/>
      <c r="GU491" s="23"/>
      <c r="GV491" s="23"/>
      <c r="GW491" s="23"/>
      <c r="GX491" s="23"/>
      <c r="GY491" s="23"/>
      <c r="GZ491" s="23"/>
      <c r="HA491" s="23"/>
      <c r="HB491" s="23"/>
      <c r="HC491" s="23"/>
      <c r="HD491" s="23"/>
      <c r="HE491" s="23"/>
      <c r="HF491" s="23"/>
      <c r="HG491" s="23"/>
      <c r="HH491" s="23"/>
      <c r="HI491" s="23"/>
      <c r="HJ491" s="23"/>
      <c r="HK491" s="23"/>
      <c r="HL491" s="23"/>
      <c r="HM491" s="23"/>
      <c r="HN491" s="23"/>
      <c r="HO491" s="23"/>
      <c r="HP491" s="23"/>
      <c r="HQ491" s="23"/>
      <c r="HR491" s="23"/>
      <c r="HS491" s="23"/>
      <c r="HT491" s="23"/>
      <c r="HU491" s="23"/>
      <c r="HV491" s="23"/>
      <c r="HW491" s="23"/>
      <c r="HX491" s="23"/>
      <c r="HY491" s="23"/>
      <c r="HZ491" s="23"/>
      <c r="IA491" s="23"/>
      <c r="IB491" s="23"/>
      <c r="IC491" s="23"/>
      <c r="ID491" s="23"/>
      <c r="IE491" s="23"/>
      <c r="IF491" s="23"/>
      <c r="IG491" s="23"/>
      <c r="IH491" s="23"/>
      <c r="II491" s="23"/>
      <c r="IJ491" s="23"/>
      <c r="IK491" s="23"/>
      <c r="IL491" s="23"/>
      <c r="IM491" s="23"/>
      <c r="IN491" s="23"/>
      <c r="IO491" s="23"/>
      <c r="IP491" s="23"/>
      <c r="IQ491" s="23"/>
      <c r="IR491" s="23"/>
      <c r="IS491" s="23"/>
      <c r="IT491" s="23"/>
      <c r="IU491" s="23"/>
    </row>
    <row r="492" spans="1:255" x14ac:dyDescent="0.2">
      <c r="A492" s="100" t="s">
        <v>422</v>
      </c>
      <c r="B492" s="109" t="s">
        <v>89</v>
      </c>
      <c r="C492" s="101" t="s">
        <v>90</v>
      </c>
      <c r="D492" s="102" t="s">
        <v>63</v>
      </c>
      <c r="E492" s="103">
        <f>Source!I259</f>
        <v>1.5E-3</v>
      </c>
      <c r="F492" s="104">
        <v>10380</v>
      </c>
      <c r="G492" s="105"/>
      <c r="H492" s="104">
        <f>Source!AC258</f>
        <v>10380</v>
      </c>
      <c r="I492" s="106">
        <f>T492</f>
        <v>16</v>
      </c>
      <c r="J492" s="107" t="s">
        <v>1262</v>
      </c>
      <c r="K492" s="108">
        <f>U492</f>
        <v>286</v>
      </c>
      <c r="L492" s="23"/>
      <c r="M492" s="23"/>
      <c r="N492" s="23"/>
      <c r="O492" s="23"/>
      <c r="P492" s="23"/>
      <c r="Q492" s="23"/>
      <c r="R492" s="23"/>
      <c r="S492" s="23"/>
      <c r="T492" s="23">
        <f>ROUND(Source!AC258*Source!AW258*Source!I258,0)</f>
        <v>16</v>
      </c>
      <c r="U492" s="23">
        <f>Source!P259</f>
        <v>286</v>
      </c>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v>1</v>
      </c>
      <c r="CW492" s="23"/>
      <c r="CX492" s="23"/>
      <c r="CY492" s="23"/>
      <c r="CZ492" s="23"/>
      <c r="DA492" s="23"/>
      <c r="DB492" s="23"/>
      <c r="DC492" s="23"/>
      <c r="DD492" s="23"/>
      <c r="DE492" s="23"/>
      <c r="DF492" s="23"/>
      <c r="DG492" s="23"/>
      <c r="DH492" s="23"/>
      <c r="DI492" s="23"/>
      <c r="DJ492" s="23"/>
      <c r="DK492" s="23">
        <f>T492</f>
        <v>16</v>
      </c>
      <c r="DL492" s="23"/>
      <c r="DM492" s="23">
        <f>Source!P259</f>
        <v>286</v>
      </c>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23"/>
      <c r="FC492" s="23"/>
      <c r="FD492" s="23"/>
      <c r="FE492" s="23"/>
      <c r="FF492" s="23"/>
      <c r="FG492" s="23"/>
      <c r="FH492" s="23"/>
      <c r="FI492" s="23"/>
      <c r="FJ492" s="23"/>
      <c r="FK492" s="23"/>
      <c r="FL492" s="23"/>
      <c r="FM492" s="23"/>
      <c r="FN492" s="23"/>
      <c r="FO492" s="23"/>
      <c r="FP492" s="23"/>
      <c r="FQ492" s="23"/>
      <c r="FR492" s="23"/>
      <c r="FS492" s="23"/>
      <c r="FT492" s="23"/>
      <c r="FU492" s="23"/>
      <c r="FV492" s="23"/>
      <c r="FW492" s="23"/>
      <c r="FX492" s="23"/>
      <c r="FY492" s="23"/>
      <c r="FZ492" s="23"/>
      <c r="GA492" s="23"/>
      <c r="GB492" s="23"/>
      <c r="GC492" s="23"/>
      <c r="GD492" s="23"/>
      <c r="GE492" s="23"/>
      <c r="GF492" s="23"/>
      <c r="GG492" s="23"/>
      <c r="GH492" s="23"/>
      <c r="GI492" s="23"/>
      <c r="GJ492" s="23">
        <f>T492</f>
        <v>16</v>
      </c>
      <c r="GK492" s="23"/>
      <c r="GL492" s="23"/>
      <c r="GM492" s="23"/>
      <c r="GN492" s="23">
        <f>T492</f>
        <v>16</v>
      </c>
      <c r="GO492" s="23"/>
      <c r="GP492" s="23">
        <f>T492</f>
        <v>16</v>
      </c>
      <c r="GQ492" s="23">
        <f>T492</f>
        <v>16</v>
      </c>
      <c r="GR492" s="23"/>
      <c r="GS492" s="23">
        <f>T492</f>
        <v>16</v>
      </c>
      <c r="GT492" s="23"/>
      <c r="GU492" s="23"/>
      <c r="GV492" s="23"/>
      <c r="GW492" s="23"/>
      <c r="GX492" s="23"/>
      <c r="GY492" s="23"/>
      <c r="GZ492" s="23"/>
      <c r="HA492" s="23"/>
      <c r="HB492" s="23">
        <f>T492</f>
        <v>16</v>
      </c>
      <c r="HC492" s="23"/>
      <c r="HD492" s="23"/>
      <c r="HE492" s="23"/>
      <c r="HF492" s="23">
        <f>T492</f>
        <v>16</v>
      </c>
      <c r="HG492" s="23"/>
      <c r="HH492" s="23"/>
      <c r="HI492" s="23"/>
      <c r="HJ492" s="23"/>
      <c r="HK492" s="23"/>
      <c r="HL492" s="23">
        <f>T492</f>
        <v>16</v>
      </c>
      <c r="HM492" s="23"/>
      <c r="HN492" s="23">
        <f>T492</f>
        <v>16</v>
      </c>
      <c r="HO492" s="23"/>
      <c r="HP492" s="23"/>
      <c r="HQ492" s="23"/>
      <c r="HR492" s="23"/>
      <c r="HS492" s="23"/>
      <c r="HT492" s="23"/>
      <c r="HU492" s="23"/>
      <c r="HV492" s="23"/>
      <c r="HW492" s="23"/>
      <c r="HX492" s="23"/>
      <c r="HY492" s="23"/>
      <c r="HZ492" s="23"/>
      <c r="IA492" s="23"/>
      <c r="IB492" s="23"/>
      <c r="IC492" s="23"/>
      <c r="ID492" s="23"/>
      <c r="IE492" s="23"/>
      <c r="IF492" s="23"/>
      <c r="IG492" s="23"/>
      <c r="IH492" s="23"/>
      <c r="II492" s="23"/>
      <c r="IJ492" s="23"/>
      <c r="IK492" s="23"/>
      <c r="IL492" s="23"/>
      <c r="IM492" s="23"/>
      <c r="IN492" s="23"/>
      <c r="IO492" s="23"/>
      <c r="IP492" s="23"/>
      <c r="IQ492" s="23"/>
      <c r="IR492" s="23"/>
      <c r="IS492" s="23"/>
      <c r="IT492" s="23"/>
      <c r="IU492" s="23"/>
    </row>
    <row r="493" spans="1:255" x14ac:dyDescent="0.2">
      <c r="A493" s="64"/>
      <c r="B493" s="111" t="s">
        <v>1263</v>
      </c>
      <c r="C493" s="111" t="s">
        <v>1275</v>
      </c>
      <c r="D493" s="63"/>
      <c r="E493" s="63"/>
      <c r="F493" s="63"/>
      <c r="G493" s="63"/>
      <c r="H493" s="63"/>
      <c r="I493" s="63"/>
      <c r="J493" s="63"/>
      <c r="K493" s="65"/>
    </row>
    <row r="494" spans="1:255" ht="24" x14ac:dyDescent="0.2">
      <c r="A494" s="100" t="s">
        <v>423</v>
      </c>
      <c r="B494" s="109" t="s">
        <v>30</v>
      </c>
      <c r="C494" s="101" t="s">
        <v>31</v>
      </c>
      <c r="D494" s="102" t="s">
        <v>32</v>
      </c>
      <c r="E494" s="103">
        <f>Source!I261</f>
        <v>0.105</v>
      </c>
      <c r="F494" s="104">
        <v>586.71</v>
      </c>
      <c r="G494" s="105"/>
      <c r="H494" s="104">
        <f>Source!AC260</f>
        <v>586.71</v>
      </c>
      <c r="I494" s="106">
        <f>T494</f>
        <v>62</v>
      </c>
      <c r="J494" s="107" t="s">
        <v>1262</v>
      </c>
      <c r="K494" s="108">
        <f>U494</f>
        <v>549</v>
      </c>
      <c r="L494" s="23"/>
      <c r="M494" s="23"/>
      <c r="N494" s="23"/>
      <c r="O494" s="23"/>
      <c r="P494" s="23"/>
      <c r="Q494" s="23"/>
      <c r="R494" s="23"/>
      <c r="S494" s="23"/>
      <c r="T494" s="23">
        <f>ROUND(Source!AC260*Source!AW260*Source!I260,0)</f>
        <v>62</v>
      </c>
      <c r="U494" s="23">
        <f>Source!P261</f>
        <v>549</v>
      </c>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v>1</v>
      </c>
      <c r="CW494" s="23"/>
      <c r="CX494" s="23"/>
      <c r="CY494" s="23"/>
      <c r="CZ494" s="23"/>
      <c r="DA494" s="23"/>
      <c r="DB494" s="23"/>
      <c r="DC494" s="23"/>
      <c r="DD494" s="23"/>
      <c r="DE494" s="23"/>
      <c r="DF494" s="23"/>
      <c r="DG494" s="23"/>
      <c r="DH494" s="23"/>
      <c r="DI494" s="23"/>
      <c r="DJ494" s="23"/>
      <c r="DK494" s="23">
        <f>T494</f>
        <v>62</v>
      </c>
      <c r="DL494" s="23"/>
      <c r="DM494" s="23">
        <f>Source!P261</f>
        <v>549</v>
      </c>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3"/>
      <c r="FH494" s="23"/>
      <c r="FI494" s="23"/>
      <c r="FJ494" s="23"/>
      <c r="FK494" s="23"/>
      <c r="FL494" s="23"/>
      <c r="FM494" s="23"/>
      <c r="FN494" s="23"/>
      <c r="FO494" s="23"/>
      <c r="FP494" s="23"/>
      <c r="FQ494" s="23"/>
      <c r="FR494" s="23"/>
      <c r="FS494" s="23"/>
      <c r="FT494" s="23"/>
      <c r="FU494" s="23"/>
      <c r="FV494" s="23"/>
      <c r="FW494" s="23"/>
      <c r="FX494" s="23"/>
      <c r="FY494" s="23"/>
      <c r="FZ494" s="23"/>
      <c r="GA494" s="23"/>
      <c r="GB494" s="23"/>
      <c r="GC494" s="23"/>
      <c r="GD494" s="23"/>
      <c r="GE494" s="23"/>
      <c r="GF494" s="23"/>
      <c r="GG494" s="23"/>
      <c r="GH494" s="23"/>
      <c r="GI494" s="23"/>
      <c r="GJ494" s="23">
        <f>T494</f>
        <v>62</v>
      </c>
      <c r="GK494" s="23"/>
      <c r="GL494" s="23"/>
      <c r="GM494" s="23"/>
      <c r="GN494" s="23">
        <f>T494</f>
        <v>62</v>
      </c>
      <c r="GO494" s="23"/>
      <c r="GP494" s="23">
        <f>T494</f>
        <v>62</v>
      </c>
      <c r="GQ494" s="23">
        <f>T494</f>
        <v>62</v>
      </c>
      <c r="GR494" s="23"/>
      <c r="GS494" s="23">
        <f>T494</f>
        <v>62</v>
      </c>
      <c r="GT494" s="23"/>
      <c r="GU494" s="23"/>
      <c r="GV494" s="23"/>
      <c r="GW494" s="23"/>
      <c r="GX494" s="23"/>
      <c r="GY494" s="23"/>
      <c r="GZ494" s="23"/>
      <c r="HA494" s="23"/>
      <c r="HB494" s="23">
        <f>T494</f>
        <v>62</v>
      </c>
      <c r="HC494" s="23"/>
      <c r="HD494" s="23"/>
      <c r="HE494" s="23"/>
      <c r="HF494" s="23">
        <f>T494</f>
        <v>62</v>
      </c>
      <c r="HG494" s="23"/>
      <c r="HH494" s="23"/>
      <c r="HI494" s="23"/>
      <c r="HJ494" s="23"/>
      <c r="HK494" s="23"/>
      <c r="HL494" s="23">
        <f>T494</f>
        <v>62</v>
      </c>
      <c r="HM494" s="23"/>
      <c r="HN494" s="23">
        <f>T494</f>
        <v>62</v>
      </c>
      <c r="HO494" s="23"/>
      <c r="HP494" s="23"/>
      <c r="HQ494" s="23"/>
      <c r="HR494" s="23"/>
      <c r="HS494" s="23"/>
      <c r="HT494" s="23"/>
      <c r="HU494" s="23"/>
      <c r="HV494" s="23"/>
      <c r="HW494" s="23"/>
      <c r="HX494" s="23"/>
      <c r="HY494" s="23"/>
      <c r="HZ494" s="23"/>
      <c r="IA494" s="23"/>
      <c r="IB494" s="23"/>
      <c r="IC494" s="23"/>
      <c r="ID494" s="23"/>
      <c r="IE494" s="23"/>
      <c r="IF494" s="23"/>
      <c r="IG494" s="23"/>
      <c r="IH494" s="23"/>
      <c r="II494" s="23"/>
      <c r="IJ494" s="23"/>
      <c r="IK494" s="23"/>
      <c r="IL494" s="23"/>
      <c r="IM494" s="23"/>
      <c r="IN494" s="23"/>
      <c r="IO494" s="23"/>
      <c r="IP494" s="23"/>
      <c r="IQ494" s="23"/>
      <c r="IR494" s="23"/>
      <c r="IS494" s="23"/>
      <c r="IT494" s="23"/>
      <c r="IU494" s="23"/>
    </row>
    <row r="495" spans="1:255" x14ac:dyDescent="0.2">
      <c r="A495" s="64"/>
      <c r="B495" s="111" t="s">
        <v>1263</v>
      </c>
      <c r="C495" s="111" t="s">
        <v>1264</v>
      </c>
      <c r="D495" s="63"/>
      <c r="E495" s="63"/>
      <c r="F495" s="63"/>
      <c r="G495" s="63"/>
      <c r="H495" s="63"/>
      <c r="I495" s="63"/>
      <c r="J495" s="63"/>
      <c r="K495" s="65"/>
    </row>
    <row r="496" spans="1:255" ht="24" x14ac:dyDescent="0.2">
      <c r="A496" s="114" t="s">
        <v>424</v>
      </c>
      <c r="B496" s="115" t="s">
        <v>114</v>
      </c>
      <c r="C496" s="116" t="s">
        <v>115</v>
      </c>
      <c r="D496" s="117" t="s">
        <v>43</v>
      </c>
      <c r="E496" s="118">
        <f>Source!I263</f>
        <v>15</v>
      </c>
      <c r="F496" s="119">
        <v>497.72</v>
      </c>
      <c r="G496" s="71"/>
      <c r="H496" s="119">
        <f>Source!AC262</f>
        <v>497.72</v>
      </c>
      <c r="I496" s="120">
        <f>T496</f>
        <v>7466</v>
      </c>
      <c r="J496" s="73" t="s">
        <v>1262</v>
      </c>
      <c r="K496" s="121">
        <f>U496</f>
        <v>62863</v>
      </c>
      <c r="L496" s="23"/>
      <c r="M496" s="23"/>
      <c r="N496" s="23"/>
      <c r="O496" s="23"/>
      <c r="P496" s="23"/>
      <c r="Q496" s="23"/>
      <c r="R496" s="23"/>
      <c r="S496" s="23"/>
      <c r="T496" s="23">
        <f>ROUND(Source!AC262*Source!AW262*Source!I262,0)</f>
        <v>7466</v>
      </c>
      <c r="U496" s="23">
        <f>Source!P263</f>
        <v>62863</v>
      </c>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v>1</v>
      </c>
      <c r="CW496" s="23"/>
      <c r="CX496" s="23"/>
      <c r="CY496" s="23"/>
      <c r="CZ496" s="23"/>
      <c r="DA496" s="23"/>
      <c r="DB496" s="23"/>
      <c r="DC496" s="23"/>
      <c r="DD496" s="23"/>
      <c r="DE496" s="23"/>
      <c r="DF496" s="23"/>
      <c r="DG496" s="23"/>
      <c r="DH496" s="23"/>
      <c r="DI496" s="23"/>
      <c r="DJ496" s="23"/>
      <c r="DK496" s="23">
        <f>T496</f>
        <v>7466</v>
      </c>
      <c r="DL496" s="23"/>
      <c r="DM496" s="23">
        <f>Source!P263</f>
        <v>62863</v>
      </c>
      <c r="DN496" s="23"/>
      <c r="DO496" s="23"/>
      <c r="DP496" s="23"/>
      <c r="DQ496" s="23"/>
      <c r="DR496" s="23"/>
      <c r="DS496" s="23"/>
      <c r="DT496" s="23"/>
      <c r="DU496" s="23"/>
      <c r="DV496" s="23"/>
      <c r="DW496" s="23"/>
      <c r="DX496" s="23"/>
      <c r="DY496" s="23"/>
      <c r="DZ496" s="23"/>
      <c r="EA496" s="23"/>
      <c r="EB496" s="23"/>
      <c r="EC496" s="23"/>
      <c r="ED496" s="23"/>
      <c r="EE496" s="23"/>
      <c r="EF496" s="23"/>
      <c r="EG496" s="23"/>
      <c r="EH496" s="23"/>
      <c r="EI496" s="23"/>
      <c r="EJ496" s="23"/>
      <c r="EK496" s="23"/>
      <c r="EL496" s="23"/>
      <c r="EM496" s="23"/>
      <c r="EN496" s="23"/>
      <c r="EO496" s="23"/>
      <c r="EP496" s="23"/>
      <c r="EQ496" s="23"/>
      <c r="ER496" s="23"/>
      <c r="ES496" s="23"/>
      <c r="ET496" s="23"/>
      <c r="EU496" s="23"/>
      <c r="EV496" s="23"/>
      <c r="EW496" s="23"/>
      <c r="EX496" s="23"/>
      <c r="EY496" s="23"/>
      <c r="EZ496" s="23"/>
      <c r="FA496" s="23"/>
      <c r="FB496" s="23"/>
      <c r="FC496" s="23"/>
      <c r="FD496" s="23"/>
      <c r="FE496" s="23"/>
      <c r="FF496" s="23"/>
      <c r="FG496" s="23"/>
      <c r="FH496" s="23"/>
      <c r="FI496" s="23"/>
      <c r="FJ496" s="23"/>
      <c r="FK496" s="23"/>
      <c r="FL496" s="23"/>
      <c r="FM496" s="23"/>
      <c r="FN496" s="23"/>
      <c r="FO496" s="23"/>
      <c r="FP496" s="23"/>
      <c r="FQ496" s="23"/>
      <c r="FR496" s="23"/>
      <c r="FS496" s="23"/>
      <c r="FT496" s="23"/>
      <c r="FU496" s="23"/>
      <c r="FV496" s="23"/>
      <c r="FW496" s="23"/>
      <c r="FX496" s="23"/>
      <c r="FY496" s="23"/>
      <c r="FZ496" s="23"/>
      <c r="GA496" s="23"/>
      <c r="GB496" s="23"/>
      <c r="GC496" s="23"/>
      <c r="GD496" s="23"/>
      <c r="GE496" s="23"/>
      <c r="GF496" s="23"/>
      <c r="GG496" s="23"/>
      <c r="GH496" s="23"/>
      <c r="GI496" s="23"/>
      <c r="GJ496" s="23">
        <f>T496</f>
        <v>7466</v>
      </c>
      <c r="GK496" s="23"/>
      <c r="GL496" s="23"/>
      <c r="GM496" s="23"/>
      <c r="GN496" s="23">
        <f>T496</f>
        <v>7466</v>
      </c>
      <c r="GO496" s="23"/>
      <c r="GP496" s="23">
        <f>T496</f>
        <v>7466</v>
      </c>
      <c r="GQ496" s="23">
        <f>T496</f>
        <v>7466</v>
      </c>
      <c r="GR496" s="23"/>
      <c r="GS496" s="23">
        <f>T496</f>
        <v>7466</v>
      </c>
      <c r="GT496" s="23"/>
      <c r="GU496" s="23"/>
      <c r="GV496" s="23"/>
      <c r="GW496" s="23"/>
      <c r="GX496" s="23"/>
      <c r="GY496" s="23"/>
      <c r="GZ496" s="23"/>
      <c r="HA496" s="23"/>
      <c r="HB496" s="23">
        <f>T496</f>
        <v>7466</v>
      </c>
      <c r="HC496" s="23"/>
      <c r="HD496" s="23"/>
      <c r="HE496" s="23"/>
      <c r="HF496" s="23">
        <f>T496</f>
        <v>7466</v>
      </c>
      <c r="HG496" s="23"/>
      <c r="HH496" s="23"/>
      <c r="HI496" s="23"/>
      <c r="HJ496" s="23"/>
      <c r="HK496" s="23"/>
      <c r="HL496" s="23">
        <f>T496</f>
        <v>7466</v>
      </c>
      <c r="HM496" s="23"/>
      <c r="HN496" s="23">
        <f>T496</f>
        <v>7466</v>
      </c>
      <c r="HO496" s="23"/>
      <c r="HP496" s="23"/>
      <c r="HQ496" s="23"/>
      <c r="HR496" s="23"/>
      <c r="HS496" s="23"/>
      <c r="HT496" s="23"/>
      <c r="HU496" s="23"/>
      <c r="HV496" s="23"/>
      <c r="HW496" s="23"/>
      <c r="HX496" s="23"/>
      <c r="HY496" s="23"/>
      <c r="HZ496" s="23"/>
      <c r="IA496" s="23"/>
      <c r="IB496" s="23"/>
      <c r="IC496" s="23"/>
      <c r="ID496" s="23"/>
      <c r="IE496" s="23"/>
      <c r="IF496" s="23"/>
      <c r="IG496" s="23"/>
      <c r="IH496" s="23"/>
      <c r="II496" s="23"/>
      <c r="IJ496" s="23"/>
      <c r="IK496" s="23"/>
      <c r="IL496" s="23"/>
      <c r="IM496" s="23"/>
      <c r="IN496" s="23"/>
      <c r="IO496" s="23"/>
      <c r="IP496" s="23"/>
      <c r="IQ496" s="23"/>
      <c r="IR496" s="23"/>
      <c r="IS496" s="23"/>
      <c r="IT496" s="23"/>
      <c r="IU496" s="23"/>
    </row>
    <row r="497" spans="1:255" x14ac:dyDescent="0.2">
      <c r="A497" s="98"/>
      <c r="B497" s="113" t="s">
        <v>1263</v>
      </c>
      <c r="C497" s="113" t="s">
        <v>1279</v>
      </c>
      <c r="D497" s="33"/>
      <c r="E497" s="33"/>
      <c r="F497" s="33"/>
      <c r="G497" s="33"/>
      <c r="H497" s="33"/>
      <c r="I497" s="33"/>
      <c r="J497" s="33"/>
      <c r="K497" s="99"/>
    </row>
    <row r="498" spans="1:255" ht="13.5" thickBot="1" x14ac:dyDescent="0.25">
      <c r="A498" s="124"/>
      <c r="B498" s="125"/>
      <c r="C498" s="125" t="s">
        <v>1266</v>
      </c>
      <c r="D498" s="125"/>
      <c r="E498" s="125"/>
      <c r="F498" s="125"/>
      <c r="G498" s="125"/>
      <c r="H498" s="373">
        <f>SUM(DK485:DK497)</f>
        <v>7544</v>
      </c>
      <c r="I498" s="374"/>
      <c r="J498" s="373">
        <f>SUM(DM485:DM497)</f>
        <v>63698</v>
      </c>
      <c r="K498" s="375"/>
      <c r="L498" s="112"/>
      <c r="M498" s="112"/>
      <c r="N498" s="112"/>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23"/>
      <c r="FC498" s="23"/>
      <c r="FD498" s="23"/>
      <c r="FE498" s="23"/>
      <c r="FF498" s="23"/>
      <c r="FG498" s="23"/>
      <c r="FH498" s="23"/>
      <c r="FI498" s="23"/>
      <c r="FJ498" s="23"/>
      <c r="FK498" s="23"/>
      <c r="FL498" s="23"/>
      <c r="FM498" s="23"/>
      <c r="FN498" s="23"/>
      <c r="FO498" s="23"/>
      <c r="FP498" s="23"/>
      <c r="FQ498" s="23"/>
      <c r="FR498" s="23"/>
      <c r="FS498" s="23"/>
      <c r="FT498" s="23"/>
      <c r="FU498" s="23"/>
      <c r="FV498" s="23"/>
      <c r="FW498" s="23"/>
      <c r="FX498" s="23"/>
      <c r="FY498" s="23"/>
      <c r="FZ498" s="23"/>
      <c r="GA498" s="23"/>
      <c r="GB498" s="23"/>
      <c r="GC498" s="23"/>
      <c r="GD498" s="23"/>
      <c r="GE498" s="23"/>
      <c r="GF498" s="23"/>
      <c r="GG498" s="23"/>
      <c r="GH498" s="23"/>
      <c r="GI498" s="23"/>
      <c r="GJ498" s="23"/>
      <c r="GK498" s="23"/>
      <c r="GL498" s="23"/>
      <c r="GM498" s="23"/>
      <c r="GN498" s="23"/>
      <c r="GO498" s="23"/>
      <c r="GP498" s="23"/>
      <c r="GQ498" s="23"/>
      <c r="GR498" s="23"/>
      <c r="GS498" s="23"/>
      <c r="GT498" s="23"/>
      <c r="GU498" s="23"/>
      <c r="GV498" s="23"/>
      <c r="GW498" s="23"/>
      <c r="GX498" s="23"/>
      <c r="GY498" s="23"/>
      <c r="GZ498" s="23"/>
      <c r="HA498" s="23"/>
      <c r="HB498" s="23"/>
      <c r="HC498" s="23"/>
      <c r="HD498" s="23"/>
      <c r="HE498" s="23"/>
      <c r="HF498" s="23"/>
      <c r="HG498" s="23"/>
      <c r="HH498" s="23"/>
      <c r="HI498" s="23"/>
      <c r="HJ498" s="23"/>
      <c r="HK498" s="23"/>
      <c r="HL498" s="23"/>
      <c r="HM498" s="23"/>
      <c r="HN498" s="23"/>
      <c r="HO498" s="23"/>
      <c r="HP498" s="23"/>
      <c r="HQ498" s="23"/>
      <c r="HR498" s="23"/>
      <c r="HS498" s="23"/>
      <c r="HT498" s="23"/>
      <c r="HU498" s="23"/>
      <c r="HV498" s="23"/>
      <c r="HW498" s="23"/>
      <c r="HX498" s="23"/>
      <c r="HY498" s="23"/>
      <c r="HZ498" s="23"/>
      <c r="IA498" s="23"/>
      <c r="IB498" s="23"/>
      <c r="IC498" s="23"/>
      <c r="ID498" s="23"/>
      <c r="IE498" s="23"/>
      <c r="IF498" s="23"/>
      <c r="IG498" s="23"/>
      <c r="IH498" s="23"/>
      <c r="II498" s="23"/>
      <c r="IJ498" s="23"/>
      <c r="IK498" s="23"/>
      <c r="IL498" s="23"/>
      <c r="IM498" s="23"/>
      <c r="IN498" s="23"/>
      <c r="IO498" s="23"/>
      <c r="IP498" s="23"/>
      <c r="IQ498" s="23"/>
      <c r="IR498" s="23"/>
      <c r="IS498" s="23"/>
      <c r="IT498" s="23"/>
      <c r="IU498" s="23"/>
    </row>
    <row r="499" spans="1:255" x14ac:dyDescent="0.2">
      <c r="A499" s="123"/>
      <c r="B499" s="122"/>
      <c r="C499" s="122" t="s">
        <v>1267</v>
      </c>
      <c r="D499" s="122"/>
      <c r="E499" s="122"/>
      <c r="F499" s="122"/>
      <c r="G499" s="122"/>
      <c r="H499" s="376">
        <f>R499</f>
        <v>9668</v>
      </c>
      <c r="I499" s="377"/>
      <c r="J499" s="376" t="e">
        <f>S499</f>
        <v>#REF!</v>
      </c>
      <c r="K499" s="378"/>
      <c r="O499" s="23"/>
      <c r="P499" s="23"/>
      <c r="Q499" s="23"/>
      <c r="R499" s="23">
        <f>SUM(T485:T498)</f>
        <v>9668</v>
      </c>
      <c r="S499" s="23" t="e">
        <f>SUM(U485:U498)</f>
        <v>#REF!</v>
      </c>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c r="GK499" s="23"/>
      <c r="GL499" s="23"/>
      <c r="GM499" s="23"/>
      <c r="GN499" s="23"/>
      <c r="GO499" s="23"/>
      <c r="GP499" s="23"/>
      <c r="GQ499" s="23"/>
      <c r="GR499" s="23"/>
      <c r="GS499" s="23"/>
      <c r="GT499" s="23"/>
      <c r="GU499" s="23"/>
      <c r="GV499" s="23"/>
      <c r="GW499" s="23"/>
      <c r="GX499" s="23"/>
      <c r="GY499" s="23"/>
      <c r="GZ499" s="23"/>
      <c r="HA499" s="23">
        <f>R499</f>
        <v>9668</v>
      </c>
      <c r="HB499" s="23"/>
      <c r="HC499" s="23"/>
      <c r="HD499" s="23"/>
      <c r="HE499" s="23"/>
      <c r="HF499" s="23"/>
      <c r="HG499" s="23"/>
      <c r="HH499" s="23"/>
      <c r="HI499" s="23"/>
      <c r="HJ499" s="23"/>
      <c r="HK499" s="23"/>
      <c r="HL499" s="23"/>
      <c r="HM499" s="23"/>
      <c r="HN499" s="23"/>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row>
    <row r="500" spans="1:255" x14ac:dyDescent="0.2">
      <c r="A500" s="77"/>
      <c r="B500" s="76"/>
      <c r="C500" s="76"/>
      <c r="D500" s="76"/>
      <c r="E500" s="76"/>
      <c r="F500" s="76"/>
      <c r="G500" s="76"/>
      <c r="H500" s="370"/>
      <c r="I500" s="371"/>
      <c r="J500" s="370"/>
      <c r="K500" s="372"/>
    </row>
    <row r="501" spans="1:255" ht="45" x14ac:dyDescent="0.2">
      <c r="A501" s="126">
        <v>24</v>
      </c>
      <c r="B501" s="133" t="s">
        <v>119</v>
      </c>
      <c r="C501" s="127" t="s">
        <v>1280</v>
      </c>
      <c r="D501" s="128" t="s">
        <v>21</v>
      </c>
      <c r="E501" s="129">
        <v>0.3</v>
      </c>
      <c r="F501" s="130">
        <f>Source!AK265</f>
        <v>8784.4299999999985</v>
      </c>
      <c r="G501" s="134" t="s">
        <v>6</v>
      </c>
      <c r="H501" s="130"/>
      <c r="I501" s="131">
        <f>SUM(DQ501:DQ512)</f>
        <v>6436</v>
      </c>
      <c r="J501" s="107" t="s">
        <v>119</v>
      </c>
      <c r="K501" s="132" t="e">
        <f>SUM(DS501:DS512)</f>
        <v>#REF!</v>
      </c>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23"/>
      <c r="EX501" s="23"/>
      <c r="EY501" s="23"/>
      <c r="EZ501" s="23"/>
      <c r="FA501" s="23"/>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23"/>
      <c r="GN501" s="23"/>
      <c r="GO501" s="23"/>
      <c r="GP501" s="23"/>
      <c r="GQ501" s="23"/>
      <c r="GR501" s="23"/>
      <c r="GS501" s="23"/>
      <c r="GT501" s="23"/>
      <c r="GU501" s="23"/>
      <c r="GV501" s="23"/>
      <c r="GW501" s="23"/>
      <c r="GX501" s="23"/>
      <c r="GY501" s="23"/>
      <c r="GZ501" s="23"/>
      <c r="HA501" s="23"/>
      <c r="HB501" s="23"/>
      <c r="HC501" s="23"/>
      <c r="HD501" s="23"/>
      <c r="HE501" s="23"/>
      <c r="HF501" s="23"/>
      <c r="HG501" s="23"/>
      <c r="HH501" s="23"/>
      <c r="HI501" s="23"/>
      <c r="HJ501" s="23"/>
      <c r="HK501" s="23"/>
      <c r="HL501" s="23"/>
      <c r="HM501" s="23"/>
      <c r="HN501" s="23"/>
      <c r="HO501" s="23"/>
      <c r="HP501" s="23"/>
      <c r="HQ501" s="23"/>
      <c r="HR501" s="23"/>
      <c r="HS501" s="23"/>
      <c r="HT501" s="23"/>
      <c r="HU501" s="23"/>
      <c r="HV501" s="23"/>
      <c r="HW501" s="23"/>
      <c r="HX501" s="23"/>
      <c r="HY501" s="23"/>
      <c r="HZ501" s="23"/>
      <c r="IA501" s="23"/>
      <c r="IB501" s="23"/>
      <c r="IC501" s="23"/>
      <c r="ID501" s="23"/>
      <c r="IE501" s="23"/>
      <c r="IF501" s="23"/>
      <c r="IG501" s="23"/>
      <c r="IH501" s="23"/>
      <c r="II501" s="23"/>
      <c r="IJ501" s="23"/>
      <c r="IK501" s="23"/>
      <c r="IL501" s="23"/>
      <c r="IM501" s="23"/>
      <c r="IN501" s="23"/>
      <c r="IO501" s="23"/>
      <c r="IP501" s="23"/>
      <c r="IQ501" s="23"/>
      <c r="IR501" s="23"/>
      <c r="IS501" s="23"/>
      <c r="IT501" s="23"/>
      <c r="IU501" s="23"/>
    </row>
    <row r="502" spans="1:255" x14ac:dyDescent="0.2">
      <c r="A502" s="66"/>
      <c r="B502" s="67"/>
      <c r="C502" s="67" t="s">
        <v>1253</v>
      </c>
      <c r="D502" s="68"/>
      <c r="E502" s="69"/>
      <c r="F502" s="70">
        <v>2395.4699999999998</v>
      </c>
      <c r="G502" s="71" t="s">
        <v>1274</v>
      </c>
      <c r="H502" s="70">
        <f>Source!AF265</f>
        <v>2778.75</v>
      </c>
      <c r="I502" s="72">
        <f>T502</f>
        <v>834</v>
      </c>
      <c r="J502" s="73">
        <v>25.6</v>
      </c>
      <c r="K502" s="74">
        <f>U502</f>
        <v>21341</v>
      </c>
      <c r="O502" s="23"/>
      <c r="P502" s="23"/>
      <c r="Q502" s="23"/>
      <c r="R502" s="23"/>
      <c r="S502" s="23"/>
      <c r="T502" s="23">
        <f>ROUND(Source!AF265*Source!AV265*Source!I265,0)</f>
        <v>834</v>
      </c>
      <c r="U502" s="23">
        <f>Source!S265</f>
        <v>21341</v>
      </c>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v>1</v>
      </c>
      <c r="CW502" s="23"/>
      <c r="CX502" s="23"/>
      <c r="CY502" s="23"/>
      <c r="CZ502" s="23"/>
      <c r="DA502" s="23"/>
      <c r="DB502" s="23"/>
      <c r="DC502" s="23"/>
      <c r="DD502" s="23"/>
      <c r="DE502" s="23"/>
      <c r="DF502" s="23"/>
      <c r="DG502" s="23">
        <f>Source!S265</f>
        <v>21341</v>
      </c>
      <c r="DH502" s="23">
        <v>1008</v>
      </c>
      <c r="DI502" s="23"/>
      <c r="DJ502" s="23"/>
      <c r="DK502" s="23"/>
      <c r="DL502" s="23"/>
      <c r="DM502" s="23"/>
      <c r="DN502" s="23"/>
      <c r="DO502" s="23"/>
      <c r="DP502" s="23"/>
      <c r="DQ502" s="23">
        <f>T502</f>
        <v>834</v>
      </c>
      <c r="DR502" s="23"/>
      <c r="DS502" s="23">
        <f>U502</f>
        <v>21341</v>
      </c>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3"/>
      <c r="FH502" s="23"/>
      <c r="FI502" s="23"/>
      <c r="FJ502" s="23"/>
      <c r="FK502" s="23"/>
      <c r="FL502" s="23"/>
      <c r="FM502" s="23"/>
      <c r="FN502" s="23"/>
      <c r="FO502" s="23"/>
      <c r="FP502" s="23"/>
      <c r="FQ502" s="23"/>
      <c r="FR502" s="23"/>
      <c r="FS502" s="23"/>
      <c r="FT502" s="23"/>
      <c r="FU502" s="23"/>
      <c r="FV502" s="23"/>
      <c r="FW502" s="23"/>
      <c r="FX502" s="23"/>
      <c r="FY502" s="23"/>
      <c r="FZ502" s="23"/>
      <c r="GA502" s="23"/>
      <c r="GB502" s="23"/>
      <c r="GC502" s="23"/>
      <c r="GD502" s="23"/>
      <c r="GE502" s="23"/>
      <c r="GF502" s="23"/>
      <c r="GG502" s="23"/>
      <c r="GH502" s="23"/>
      <c r="GI502" s="23"/>
      <c r="GJ502" s="23">
        <f>T502</f>
        <v>834</v>
      </c>
      <c r="GK502" s="23">
        <f>T502</f>
        <v>834</v>
      </c>
      <c r="GL502" s="23"/>
      <c r="GM502" s="23"/>
      <c r="GN502" s="23"/>
      <c r="GO502" s="23"/>
      <c r="GP502" s="23"/>
      <c r="GQ502" s="23"/>
      <c r="GR502" s="23"/>
      <c r="GS502" s="23"/>
      <c r="GT502" s="23"/>
      <c r="GU502" s="23"/>
      <c r="GV502" s="23"/>
      <c r="GW502" s="23"/>
      <c r="GX502" s="23"/>
      <c r="GY502" s="23"/>
      <c r="GZ502" s="23"/>
      <c r="HA502" s="23"/>
      <c r="HB502" s="23">
        <f>T502</f>
        <v>834</v>
      </c>
      <c r="HC502" s="23"/>
      <c r="HD502" s="23"/>
      <c r="HE502" s="23"/>
      <c r="HF502" s="23">
        <f>T502</f>
        <v>834</v>
      </c>
      <c r="HG502" s="23"/>
      <c r="HH502" s="23"/>
      <c r="HI502" s="23"/>
      <c r="HJ502" s="23"/>
      <c r="HK502" s="23"/>
      <c r="HL502" s="23">
        <f>T502</f>
        <v>834</v>
      </c>
      <c r="HM502" s="23"/>
      <c r="HN502" s="23">
        <f>T502</f>
        <v>834</v>
      </c>
      <c r="HO502" s="23"/>
      <c r="HP502" s="23"/>
      <c r="HQ502" s="23"/>
      <c r="HR502" s="23"/>
      <c r="HS502" s="23"/>
      <c r="HT502" s="23"/>
      <c r="HU502" s="23"/>
      <c r="HV502" s="23"/>
      <c r="HW502" s="23"/>
      <c r="HX502" s="23">
        <f>T502</f>
        <v>834</v>
      </c>
      <c r="HY502" s="23"/>
      <c r="HZ502" s="23"/>
      <c r="IA502" s="23"/>
      <c r="IB502" s="23"/>
      <c r="IC502" s="23"/>
      <c r="ID502" s="23"/>
      <c r="IE502" s="23"/>
      <c r="IF502" s="23"/>
      <c r="IG502" s="23"/>
      <c r="IH502" s="23"/>
      <c r="II502" s="23"/>
      <c r="IJ502" s="23"/>
      <c r="IK502" s="23"/>
      <c r="IL502" s="23"/>
      <c r="IM502" s="23"/>
      <c r="IN502" s="23"/>
      <c r="IO502" s="23"/>
      <c r="IP502" s="23"/>
      <c r="IQ502" s="23"/>
      <c r="IR502" s="23"/>
      <c r="IS502" s="23"/>
      <c r="IT502" s="23"/>
      <c r="IU502" s="23"/>
    </row>
    <row r="503" spans="1:255" x14ac:dyDescent="0.2">
      <c r="A503" s="78"/>
      <c r="B503" s="79"/>
      <c r="C503" s="79" t="s">
        <v>1255</v>
      </c>
      <c r="D503" s="80"/>
      <c r="E503" s="81"/>
      <c r="F503" s="82">
        <v>6110.23</v>
      </c>
      <c r="G503" s="83" t="s">
        <v>1274</v>
      </c>
      <c r="H503" s="82">
        <f>Source!AD265</f>
        <v>8923.7099999999991</v>
      </c>
      <c r="I503" s="84">
        <f>T503</f>
        <v>2677</v>
      </c>
      <c r="J503" s="85">
        <v>9.3000000000000007</v>
      </c>
      <c r="K503" s="86">
        <f>U503</f>
        <v>24897</v>
      </c>
      <c r="O503" s="23"/>
      <c r="P503" s="23"/>
      <c r="Q503" s="23"/>
      <c r="R503" s="23"/>
      <c r="S503" s="23"/>
      <c r="T503" s="23">
        <f>ROUND(Source!AD265*Source!AV265*Source!I265,0)</f>
        <v>2677</v>
      </c>
      <c r="U503" s="23">
        <f>Source!Q265</f>
        <v>24897</v>
      </c>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v>1</v>
      </c>
      <c r="CW503" s="23"/>
      <c r="CX503" s="23"/>
      <c r="CY503" s="23"/>
      <c r="CZ503" s="23"/>
      <c r="DA503" s="23"/>
      <c r="DB503" s="23"/>
      <c r="DC503" s="23"/>
      <c r="DD503" s="23"/>
      <c r="DE503" s="23"/>
      <c r="DF503" s="23"/>
      <c r="DG503" s="23"/>
      <c r="DH503" s="23"/>
      <c r="DI503" s="23"/>
      <c r="DJ503" s="23"/>
      <c r="DK503" s="23"/>
      <c r="DL503" s="23"/>
      <c r="DM503" s="23"/>
      <c r="DN503" s="23"/>
      <c r="DO503" s="23"/>
      <c r="DP503" s="23"/>
      <c r="DQ503" s="23">
        <f>T503</f>
        <v>2677</v>
      </c>
      <c r="DR503" s="23"/>
      <c r="DS503" s="23">
        <f>U503</f>
        <v>24897</v>
      </c>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23"/>
      <c r="FC503" s="23"/>
      <c r="FD503" s="23"/>
      <c r="FE503" s="23"/>
      <c r="FF503" s="23"/>
      <c r="FG503" s="23"/>
      <c r="FH503" s="23"/>
      <c r="FI503" s="23"/>
      <c r="FJ503" s="23"/>
      <c r="FK503" s="23"/>
      <c r="FL503" s="23"/>
      <c r="FM503" s="23"/>
      <c r="FN503" s="23"/>
      <c r="FO503" s="23"/>
      <c r="FP503" s="23"/>
      <c r="FQ503" s="23"/>
      <c r="FR503" s="23"/>
      <c r="FS503" s="23"/>
      <c r="FT503" s="23"/>
      <c r="FU503" s="23"/>
      <c r="FV503" s="23"/>
      <c r="FW503" s="23"/>
      <c r="FX503" s="23"/>
      <c r="FY503" s="23"/>
      <c r="FZ503" s="23"/>
      <c r="GA503" s="23"/>
      <c r="GB503" s="23"/>
      <c r="GC503" s="23"/>
      <c r="GD503" s="23"/>
      <c r="GE503" s="23"/>
      <c r="GF503" s="23"/>
      <c r="GG503" s="23"/>
      <c r="GH503" s="23"/>
      <c r="GI503" s="23"/>
      <c r="GJ503" s="23">
        <f>T503</f>
        <v>2677</v>
      </c>
      <c r="GK503" s="23"/>
      <c r="GL503" s="23">
        <f>T503</f>
        <v>2677</v>
      </c>
      <c r="GM503" s="23"/>
      <c r="GN503" s="23"/>
      <c r="GO503" s="23"/>
      <c r="GP503" s="23"/>
      <c r="GQ503" s="23"/>
      <c r="GR503" s="23"/>
      <c r="GS503" s="23"/>
      <c r="GT503" s="23"/>
      <c r="GU503" s="23"/>
      <c r="GV503" s="23"/>
      <c r="GW503" s="23"/>
      <c r="GX503" s="23"/>
      <c r="GY503" s="23"/>
      <c r="GZ503" s="23"/>
      <c r="HA503" s="23"/>
      <c r="HB503" s="23">
        <f>T503</f>
        <v>2677</v>
      </c>
      <c r="HC503" s="23"/>
      <c r="HD503" s="23"/>
      <c r="HE503" s="23"/>
      <c r="HF503" s="23">
        <f>T503</f>
        <v>2677</v>
      </c>
      <c r="HG503" s="23"/>
      <c r="HH503" s="23"/>
      <c r="HI503" s="23"/>
      <c r="HJ503" s="23"/>
      <c r="HK503" s="23"/>
      <c r="HL503" s="23">
        <f>T503</f>
        <v>2677</v>
      </c>
      <c r="HM503" s="23"/>
      <c r="HN503" s="23">
        <f>T503</f>
        <v>2677</v>
      </c>
      <c r="HO503" s="23"/>
      <c r="HP503" s="23"/>
      <c r="HQ503" s="23"/>
      <c r="HR503" s="23"/>
      <c r="HS503" s="23"/>
      <c r="HT503" s="23"/>
      <c r="HU503" s="23"/>
      <c r="HV503" s="23"/>
      <c r="HW503" s="23"/>
      <c r="HX503" s="23"/>
      <c r="HY503" s="23"/>
      <c r="HZ503" s="23"/>
      <c r="IA503" s="23"/>
      <c r="IB503" s="23"/>
      <c r="IC503" s="23"/>
      <c r="ID503" s="23"/>
      <c r="IE503" s="23"/>
      <c r="IF503" s="23"/>
      <c r="IG503" s="23"/>
      <c r="IH503" s="23"/>
      <c r="II503" s="23"/>
      <c r="IJ503" s="23"/>
      <c r="IK503" s="23"/>
      <c r="IL503" s="23"/>
      <c r="IM503" s="23"/>
      <c r="IN503" s="23"/>
      <c r="IO503" s="23"/>
      <c r="IP503" s="23"/>
      <c r="IQ503" s="23"/>
      <c r="IR503" s="23"/>
      <c r="IS503" s="23"/>
      <c r="IT503" s="23"/>
      <c r="IU503" s="23"/>
    </row>
    <row r="504" spans="1:255" x14ac:dyDescent="0.2">
      <c r="A504" s="78"/>
      <c r="B504" s="79"/>
      <c r="C504" s="79" t="s">
        <v>1256</v>
      </c>
      <c r="D504" s="80"/>
      <c r="E504" s="81"/>
      <c r="F504" s="82">
        <v>899.35</v>
      </c>
      <c r="G504" s="83" t="s">
        <v>1274</v>
      </c>
      <c r="H504" s="82">
        <f>Source!AE265</f>
        <v>1043.25</v>
      </c>
      <c r="I504" s="84">
        <f>GM504</f>
        <v>313</v>
      </c>
      <c r="J504" s="85">
        <v>19.8</v>
      </c>
      <c r="K504" s="86">
        <f>Source!R265</f>
        <v>6197</v>
      </c>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c r="EC504" s="23"/>
      <c r="ED504" s="23"/>
      <c r="EE504" s="23"/>
      <c r="EF504" s="23"/>
      <c r="EG504" s="23"/>
      <c r="EH504" s="23"/>
      <c r="EI504" s="23"/>
      <c r="EJ504" s="23"/>
      <c r="EK504" s="23"/>
      <c r="EL504" s="23"/>
      <c r="EM504" s="23"/>
      <c r="EN504" s="23"/>
      <c r="EO504" s="23"/>
      <c r="EP504" s="23"/>
      <c r="EQ504" s="23"/>
      <c r="ER504" s="23"/>
      <c r="ES504" s="23"/>
      <c r="ET504" s="23"/>
      <c r="EU504" s="23"/>
      <c r="EV504" s="23"/>
      <c r="EW504" s="23"/>
      <c r="EX504" s="23"/>
      <c r="EY504" s="23"/>
      <c r="EZ504" s="23"/>
      <c r="FA504" s="23"/>
      <c r="FB504" s="23"/>
      <c r="FC504" s="23"/>
      <c r="FD504" s="23"/>
      <c r="FE504" s="23"/>
      <c r="FF504" s="23"/>
      <c r="FG504" s="23"/>
      <c r="FH504" s="23"/>
      <c r="FI504" s="23"/>
      <c r="FJ504" s="23"/>
      <c r="FK504" s="23"/>
      <c r="FL504" s="23"/>
      <c r="FM504" s="23"/>
      <c r="FN504" s="23"/>
      <c r="FO504" s="23"/>
      <c r="FP504" s="23"/>
      <c r="FQ504" s="23"/>
      <c r="FR504" s="23"/>
      <c r="FS504" s="23"/>
      <c r="FT504" s="23"/>
      <c r="FU504" s="23"/>
      <c r="FV504" s="23"/>
      <c r="FW504" s="23"/>
      <c r="FX504" s="23"/>
      <c r="FY504" s="23"/>
      <c r="FZ504" s="23"/>
      <c r="GA504" s="23"/>
      <c r="GB504" s="23"/>
      <c r="GC504" s="23"/>
      <c r="GD504" s="23"/>
      <c r="GE504" s="23"/>
      <c r="GF504" s="23"/>
      <c r="GG504" s="23"/>
      <c r="GH504" s="23"/>
      <c r="GI504" s="23"/>
      <c r="GJ504" s="23"/>
      <c r="GK504" s="23"/>
      <c r="GL504" s="23"/>
      <c r="GM504" s="23">
        <f>ROUND(Source!AE265*Source!AV265*Source!I265,0)</f>
        <v>313</v>
      </c>
      <c r="GN504" s="23"/>
      <c r="GO504" s="23"/>
      <c r="GP504" s="23"/>
      <c r="GQ504" s="23"/>
      <c r="GR504" s="23"/>
      <c r="GS504" s="23"/>
      <c r="GT504" s="23"/>
      <c r="GU504" s="23"/>
      <c r="GV504" s="23"/>
      <c r="GW504" s="23"/>
      <c r="GX504" s="23"/>
      <c r="GY504" s="23"/>
      <c r="GZ504" s="23"/>
      <c r="HA504" s="23"/>
      <c r="HB504" s="23"/>
      <c r="HC504" s="23"/>
      <c r="HD504" s="23"/>
      <c r="HE504" s="23"/>
      <c r="HF504" s="23"/>
      <c r="HG504" s="23"/>
      <c r="HH504" s="23"/>
      <c r="HI504" s="23"/>
      <c r="HJ504" s="23"/>
      <c r="HK504" s="23"/>
      <c r="HL504" s="23"/>
      <c r="HM504" s="23"/>
      <c r="HN504" s="23"/>
      <c r="HO504" s="23"/>
      <c r="HP504" s="23"/>
      <c r="HQ504" s="23"/>
      <c r="HR504" s="23"/>
      <c r="HS504" s="23"/>
      <c r="HT504" s="23"/>
      <c r="HU504" s="23"/>
      <c r="HV504" s="23"/>
      <c r="HW504" s="23"/>
      <c r="HX504" s="23">
        <f>GM504</f>
        <v>313</v>
      </c>
      <c r="HY504" s="23"/>
      <c r="HZ504" s="23"/>
      <c r="IA504" s="23"/>
      <c r="IB504" s="23"/>
      <c r="IC504" s="23"/>
      <c r="ID504" s="23"/>
      <c r="IE504" s="23"/>
      <c r="IF504" s="23"/>
      <c r="IG504" s="23"/>
      <c r="IH504" s="23"/>
      <c r="II504" s="23"/>
      <c r="IJ504" s="23"/>
      <c r="IK504" s="23"/>
      <c r="IL504" s="23"/>
      <c r="IM504" s="23"/>
      <c r="IN504" s="23"/>
      <c r="IO504" s="23"/>
      <c r="IP504" s="23"/>
      <c r="IQ504" s="23"/>
      <c r="IR504" s="23"/>
      <c r="IS504" s="23"/>
      <c r="IT504" s="23"/>
      <c r="IU504" s="23"/>
    </row>
    <row r="505" spans="1:255" x14ac:dyDescent="0.2">
      <c r="A505" s="87"/>
      <c r="B505" s="88"/>
      <c r="C505" s="88" t="s">
        <v>1257</v>
      </c>
      <c r="D505" s="89"/>
      <c r="E505" s="90">
        <v>155</v>
      </c>
      <c r="F505" s="91" t="s">
        <v>1258</v>
      </c>
      <c r="G505" s="92"/>
      <c r="H505" s="93">
        <f>ROUND((Source!AF265*Source!AV265+Source!AE265*Source!AV265)*(Source!FX265)/100,2)</f>
        <v>5924.1</v>
      </c>
      <c r="I505" s="94">
        <f>T505</f>
        <v>1778</v>
      </c>
      <c r="J505" s="96">
        <v>1.47</v>
      </c>
      <c r="K505" s="95" t="e">
        <f>U505</f>
        <v>#REF!</v>
      </c>
      <c r="O505" s="23"/>
      <c r="P505" s="23"/>
      <c r="Q505" s="23"/>
      <c r="R505" s="23"/>
      <c r="S505" s="23"/>
      <c r="T505" s="23">
        <f>ROUND((ROUND(Source!AF265*Source!AV265*Source!I265,0)+ROUND(Source!AE265*Source!AV265*Source!I265,0))*(Source!DN265)/100,0)</f>
        <v>1778</v>
      </c>
      <c r="U505" s="23" t="e">
        <f>Source!X265</f>
        <v>#REF!</v>
      </c>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v>1</v>
      </c>
      <c r="CW505" s="23"/>
      <c r="CX505" s="23"/>
      <c r="CY505" s="23"/>
      <c r="CZ505" s="23"/>
      <c r="DA505" s="23"/>
      <c r="DB505" s="23"/>
      <c r="DC505" s="23"/>
      <c r="DD505" s="23"/>
      <c r="DE505" s="23"/>
      <c r="DF505" s="23"/>
      <c r="DG505" s="23"/>
      <c r="DH505" s="23"/>
      <c r="DI505" s="23"/>
      <c r="DJ505" s="23"/>
      <c r="DK505" s="23"/>
      <c r="DL505" s="23"/>
      <c r="DM505" s="23"/>
      <c r="DN505" s="23"/>
      <c r="DO505" s="23"/>
      <c r="DP505" s="23"/>
      <c r="DQ505" s="23">
        <f>T505</f>
        <v>1778</v>
      </c>
      <c r="DR505" s="23"/>
      <c r="DS505" s="23" t="e">
        <f>U505</f>
        <v>#REF!</v>
      </c>
      <c r="DT505" s="23"/>
      <c r="DU505" s="23"/>
      <c r="DV505" s="23"/>
      <c r="DW505" s="23"/>
      <c r="DX505" s="23"/>
      <c r="DY505" s="23"/>
      <c r="DZ505" s="23"/>
      <c r="EA505" s="23"/>
      <c r="EB505" s="23"/>
      <c r="EC505" s="23"/>
      <c r="ED505" s="23"/>
      <c r="EE505" s="23"/>
      <c r="EF505" s="23"/>
      <c r="EG505" s="23"/>
      <c r="EH505" s="23"/>
      <c r="EI505" s="23"/>
      <c r="EJ505" s="23"/>
      <c r="EK505" s="23"/>
      <c r="EL505" s="23"/>
      <c r="EM505" s="23"/>
      <c r="EN505" s="23"/>
      <c r="EO505" s="23"/>
      <c r="EP505" s="23"/>
      <c r="EQ505" s="23"/>
      <c r="ER505" s="23"/>
      <c r="ES505" s="23"/>
      <c r="ET505" s="23"/>
      <c r="EU505" s="23"/>
      <c r="EV505" s="23"/>
      <c r="EW505" s="23"/>
      <c r="EX505" s="23"/>
      <c r="EY505" s="23"/>
      <c r="EZ505" s="23"/>
      <c r="FA505" s="23"/>
      <c r="FB505" s="23"/>
      <c r="FC505" s="23"/>
      <c r="FD505" s="23"/>
      <c r="FE505" s="23"/>
      <c r="FF505" s="23"/>
      <c r="FG505" s="23"/>
      <c r="FH505" s="23"/>
      <c r="FI505" s="23"/>
      <c r="FJ505" s="23"/>
      <c r="FK505" s="23"/>
      <c r="FL505" s="23"/>
      <c r="FM505" s="23"/>
      <c r="FN505" s="23"/>
      <c r="FO505" s="23"/>
      <c r="FP505" s="23"/>
      <c r="FQ505" s="23"/>
      <c r="FR505" s="23"/>
      <c r="FS505" s="23"/>
      <c r="FT505" s="23"/>
      <c r="FU505" s="23"/>
      <c r="FV505" s="23"/>
      <c r="FW505" s="23"/>
      <c r="FX505" s="23"/>
      <c r="FY505" s="23"/>
      <c r="FZ505" s="23"/>
      <c r="GA505" s="23"/>
      <c r="GB505" s="23"/>
      <c r="GC505" s="23"/>
      <c r="GD505" s="23"/>
      <c r="GE505" s="23"/>
      <c r="GF505" s="23"/>
      <c r="GG505" s="23"/>
      <c r="GH505" s="23"/>
      <c r="GI505" s="23"/>
      <c r="GJ505" s="23"/>
      <c r="GK505" s="23"/>
      <c r="GL505" s="23"/>
      <c r="GM505" s="23"/>
      <c r="GN505" s="23"/>
      <c r="GO505" s="23"/>
      <c r="GP505" s="23"/>
      <c r="GQ505" s="23"/>
      <c r="GR505" s="23"/>
      <c r="GS505" s="23"/>
      <c r="GT505" s="23"/>
      <c r="GU505" s="23"/>
      <c r="GV505" s="23"/>
      <c r="GW505" s="23"/>
      <c r="GX505" s="23"/>
      <c r="GY505" s="23">
        <f>T505</f>
        <v>1778</v>
      </c>
      <c r="GZ505" s="23"/>
      <c r="HA505" s="23"/>
      <c r="HB505" s="23">
        <f>T505</f>
        <v>1778</v>
      </c>
      <c r="HC505" s="23"/>
      <c r="HD505" s="23"/>
      <c r="HE505" s="23"/>
      <c r="HF505" s="23">
        <f>T505</f>
        <v>1778</v>
      </c>
      <c r="HG505" s="23"/>
      <c r="HH505" s="23"/>
      <c r="HI505" s="23"/>
      <c r="HJ505" s="23"/>
      <c r="HK505" s="23"/>
      <c r="HL505" s="23">
        <f>T505</f>
        <v>1778</v>
      </c>
      <c r="HM505" s="23"/>
      <c r="HN505" s="23">
        <f>T505</f>
        <v>1778</v>
      </c>
      <c r="HO505" s="23"/>
      <c r="HP505" s="23"/>
      <c r="HQ505" s="23"/>
      <c r="HR505" s="23"/>
      <c r="HS505" s="23"/>
      <c r="HT505" s="23"/>
      <c r="HU505" s="23"/>
      <c r="HV505" s="23"/>
      <c r="HW505" s="23"/>
      <c r="HX505" s="23"/>
      <c r="HY505" s="23"/>
      <c r="HZ505" s="23"/>
      <c r="IA505" s="23"/>
      <c r="IB505" s="23"/>
      <c r="IC505" s="23"/>
      <c r="ID505" s="23"/>
      <c r="IE505" s="23"/>
      <c r="IF505" s="23"/>
      <c r="IG505" s="23"/>
      <c r="IH505" s="23"/>
      <c r="II505" s="23"/>
      <c r="IJ505" s="23"/>
      <c r="IK505" s="23"/>
      <c r="IL505" s="23"/>
      <c r="IM505" s="23"/>
      <c r="IN505" s="23"/>
      <c r="IO505" s="23"/>
      <c r="IP505" s="23"/>
      <c r="IQ505" s="23"/>
      <c r="IR505" s="23"/>
      <c r="IS505" s="23"/>
      <c r="IT505" s="23"/>
      <c r="IU505" s="23"/>
    </row>
    <row r="506" spans="1:255" x14ac:dyDescent="0.2">
      <c r="A506" s="87"/>
      <c r="B506" s="88"/>
      <c r="C506" s="88" t="s">
        <v>1259</v>
      </c>
      <c r="D506" s="89"/>
      <c r="E506" s="90">
        <v>100</v>
      </c>
      <c r="F506" s="91" t="s">
        <v>1258</v>
      </c>
      <c r="G506" s="92"/>
      <c r="H506" s="93">
        <f>ROUND((Source!AF265*Source!AV265+Source!AE265*Source!AV265)*(Source!FY265)/100,2)</f>
        <v>3822</v>
      </c>
      <c r="I506" s="94">
        <f>T506</f>
        <v>1147</v>
      </c>
      <c r="J506" s="96">
        <v>0.85</v>
      </c>
      <c r="K506" s="95" t="e">
        <f>U506</f>
        <v>#REF!</v>
      </c>
      <c r="O506" s="23"/>
      <c r="P506" s="23"/>
      <c r="Q506" s="23"/>
      <c r="R506" s="23"/>
      <c r="S506" s="23"/>
      <c r="T506" s="23">
        <f>ROUND((ROUND(Source!AF265*Source!AV265*Source!I265,0)+ROUND(Source!AE265*Source!AV265*Source!I265,0))*(Source!DO265)/100,0)</f>
        <v>1147</v>
      </c>
      <c r="U506" s="23" t="e">
        <f>Source!Y265</f>
        <v>#REF!</v>
      </c>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v>1</v>
      </c>
      <c r="CW506" s="23"/>
      <c r="CX506" s="23"/>
      <c r="CY506" s="23"/>
      <c r="CZ506" s="23"/>
      <c r="DA506" s="23"/>
      <c r="DB506" s="23"/>
      <c r="DC506" s="23"/>
      <c r="DD506" s="23"/>
      <c r="DE506" s="23"/>
      <c r="DF506" s="23"/>
      <c r="DG506" s="23"/>
      <c r="DH506" s="23"/>
      <c r="DI506" s="23"/>
      <c r="DJ506" s="23"/>
      <c r="DK506" s="23"/>
      <c r="DL506" s="23"/>
      <c r="DM506" s="23"/>
      <c r="DN506" s="23"/>
      <c r="DO506" s="23"/>
      <c r="DP506" s="23"/>
      <c r="DQ506" s="23">
        <f>T506</f>
        <v>1147</v>
      </c>
      <c r="DR506" s="23"/>
      <c r="DS506" s="23" t="e">
        <f>U506</f>
        <v>#REF!</v>
      </c>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3"/>
      <c r="EV506" s="23"/>
      <c r="EW506" s="23"/>
      <c r="EX506" s="23"/>
      <c r="EY506" s="23"/>
      <c r="EZ506" s="23"/>
      <c r="FA506" s="23"/>
      <c r="FB506" s="23"/>
      <c r="FC506" s="23"/>
      <c r="FD506" s="23"/>
      <c r="FE506" s="23"/>
      <c r="FF506" s="23"/>
      <c r="FG506" s="23"/>
      <c r="FH506" s="23"/>
      <c r="FI506" s="23"/>
      <c r="FJ506" s="23"/>
      <c r="FK506" s="23"/>
      <c r="FL506" s="23"/>
      <c r="FM506" s="23"/>
      <c r="FN506" s="23"/>
      <c r="FO506" s="23"/>
      <c r="FP506" s="23"/>
      <c r="FQ506" s="23"/>
      <c r="FR506" s="23"/>
      <c r="FS506" s="23"/>
      <c r="FT506" s="23"/>
      <c r="FU506" s="23"/>
      <c r="FV506" s="23"/>
      <c r="FW506" s="23"/>
      <c r="FX506" s="23"/>
      <c r="FY506" s="23"/>
      <c r="FZ506" s="23"/>
      <c r="GA506" s="23"/>
      <c r="GB506" s="23"/>
      <c r="GC506" s="23"/>
      <c r="GD506" s="23"/>
      <c r="GE506" s="23"/>
      <c r="GF506" s="23"/>
      <c r="GG506" s="23"/>
      <c r="GH506" s="23"/>
      <c r="GI506" s="23"/>
      <c r="GJ506" s="23"/>
      <c r="GK506" s="23"/>
      <c r="GL506" s="23"/>
      <c r="GM506" s="23"/>
      <c r="GN506" s="23"/>
      <c r="GO506" s="23"/>
      <c r="GP506" s="23"/>
      <c r="GQ506" s="23"/>
      <c r="GR506" s="23"/>
      <c r="GS506" s="23"/>
      <c r="GT506" s="23"/>
      <c r="GU506" s="23"/>
      <c r="GV506" s="23"/>
      <c r="GW506" s="23"/>
      <c r="GX506" s="23"/>
      <c r="GY506" s="23"/>
      <c r="GZ506" s="23">
        <f>T506</f>
        <v>1147</v>
      </c>
      <c r="HA506" s="23"/>
      <c r="HB506" s="23">
        <f>T506</f>
        <v>1147</v>
      </c>
      <c r="HC506" s="23"/>
      <c r="HD506" s="23"/>
      <c r="HE506" s="23"/>
      <c r="HF506" s="23">
        <f>T506</f>
        <v>1147</v>
      </c>
      <c r="HG506" s="23"/>
      <c r="HH506" s="23"/>
      <c r="HI506" s="23"/>
      <c r="HJ506" s="23"/>
      <c r="HK506" s="23"/>
      <c r="HL506" s="23">
        <f>T506</f>
        <v>1147</v>
      </c>
      <c r="HM506" s="23"/>
      <c r="HN506" s="23">
        <f>T506</f>
        <v>1147</v>
      </c>
      <c r="HO506" s="23"/>
      <c r="HP506" s="23"/>
      <c r="HQ506" s="23"/>
      <c r="HR506" s="23"/>
      <c r="HS506" s="23"/>
      <c r="HT506" s="23"/>
      <c r="HU506" s="23"/>
      <c r="HV506" s="23"/>
      <c r="HW506" s="23"/>
      <c r="HX506" s="23"/>
      <c r="HY506" s="23"/>
      <c r="HZ506" s="23"/>
      <c r="IA506" s="23"/>
      <c r="IB506" s="23"/>
      <c r="IC506" s="23"/>
      <c r="ID506" s="23"/>
      <c r="IE506" s="23"/>
      <c r="IF506" s="23"/>
      <c r="IG506" s="23"/>
      <c r="IH506" s="23"/>
      <c r="II506" s="23"/>
      <c r="IJ506" s="23"/>
      <c r="IK506" s="23"/>
      <c r="IL506" s="23"/>
      <c r="IM506" s="23"/>
      <c r="IN506" s="23"/>
      <c r="IO506" s="23"/>
      <c r="IP506" s="23"/>
      <c r="IQ506" s="23"/>
      <c r="IR506" s="23"/>
      <c r="IS506" s="23"/>
      <c r="IT506" s="23"/>
      <c r="IU506" s="23"/>
    </row>
    <row r="507" spans="1:255" x14ac:dyDescent="0.2">
      <c r="A507" s="78"/>
      <c r="B507" s="79"/>
      <c r="C507" s="79" t="s">
        <v>1260</v>
      </c>
      <c r="D507" s="80" t="s">
        <v>1261</v>
      </c>
      <c r="E507" s="81">
        <v>261.8</v>
      </c>
      <c r="F507" s="82"/>
      <c r="G507" s="83" t="s">
        <v>1274</v>
      </c>
      <c r="H507" s="82" t="e">
        <f>ROUND(Source!AH265,2)</f>
        <v>#REF!</v>
      </c>
      <c r="I507" s="97" t="e">
        <f>Source!U265</f>
        <v>#REF!</v>
      </c>
      <c r="J507" s="85"/>
      <c r="K507" s="86"/>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c r="EC507" s="23"/>
      <c r="ED507" s="23"/>
      <c r="EE507" s="23"/>
      <c r="EF507" s="23"/>
      <c r="EG507" s="23"/>
      <c r="EH507" s="23"/>
      <c r="EI507" s="23"/>
      <c r="EJ507" s="23"/>
      <c r="EK507" s="23"/>
      <c r="EL507" s="23"/>
      <c r="EM507" s="23"/>
      <c r="EN507" s="23"/>
      <c r="EO507" s="23"/>
      <c r="EP507" s="23"/>
      <c r="EQ507" s="23"/>
      <c r="ER507" s="23"/>
      <c r="ES507" s="23"/>
      <c r="ET507" s="23"/>
      <c r="EU507" s="23"/>
      <c r="EV507" s="23"/>
      <c r="EW507" s="23"/>
      <c r="EX507" s="23"/>
      <c r="EY507" s="23"/>
      <c r="EZ507" s="23"/>
      <c r="FA507" s="23"/>
      <c r="FB507" s="23"/>
      <c r="FC507" s="23"/>
      <c r="FD507" s="23"/>
      <c r="FE507" s="23"/>
      <c r="FF507" s="23"/>
      <c r="FG507" s="23"/>
      <c r="FH507" s="23"/>
      <c r="FI507" s="23"/>
      <c r="FJ507" s="23"/>
      <c r="FK507" s="23"/>
      <c r="FL507" s="23"/>
      <c r="FM507" s="23"/>
      <c r="FN507" s="23"/>
      <c r="FO507" s="23"/>
      <c r="FP507" s="23"/>
      <c r="FQ507" s="23"/>
      <c r="FR507" s="23"/>
      <c r="FS507" s="23"/>
      <c r="FT507" s="23"/>
      <c r="FU507" s="23"/>
      <c r="FV507" s="23"/>
      <c r="FW507" s="23"/>
      <c r="FX507" s="23"/>
      <c r="FY507" s="23"/>
      <c r="FZ507" s="23"/>
      <c r="GA507" s="23"/>
      <c r="GB507" s="23"/>
      <c r="GC507" s="23"/>
      <c r="GD507" s="23"/>
      <c r="GE507" s="23"/>
      <c r="GF507" s="23"/>
      <c r="GG507" s="23"/>
      <c r="GH507" s="23"/>
      <c r="GI507" s="23"/>
      <c r="GJ507" s="23"/>
      <c r="GK507" s="23"/>
      <c r="GL507" s="23"/>
      <c r="GM507" s="23"/>
      <c r="GN507" s="23"/>
      <c r="GO507" s="23"/>
      <c r="GP507" s="23"/>
      <c r="GQ507" s="23"/>
      <c r="GR507" s="23"/>
      <c r="GS507" s="23"/>
      <c r="GT507" s="23"/>
      <c r="GU507" s="23"/>
      <c r="GV507" s="23"/>
      <c r="GW507" s="23"/>
      <c r="GX507" s="23"/>
      <c r="GY507" s="23"/>
      <c r="GZ507" s="23"/>
      <c r="HA507" s="23"/>
      <c r="HB507" s="23"/>
      <c r="HC507" s="23"/>
      <c r="HD507" s="23"/>
      <c r="HE507" s="23"/>
      <c r="HF507" s="23"/>
      <c r="HG507" s="23"/>
      <c r="HH507" s="23"/>
      <c r="HI507" s="23"/>
      <c r="HJ507" s="23"/>
      <c r="HK507" s="23"/>
      <c r="HL507" s="23"/>
      <c r="HM507" s="23"/>
      <c r="HN507" s="23"/>
      <c r="HO507" s="23"/>
      <c r="HP507" s="23"/>
      <c r="HQ507" s="23"/>
      <c r="HR507" s="23"/>
      <c r="HS507" s="23"/>
      <c r="HT507" s="23"/>
      <c r="HU507" s="23"/>
      <c r="HV507" s="23"/>
      <c r="HW507" s="23"/>
      <c r="HX507" s="23"/>
      <c r="HY507" s="23"/>
      <c r="HZ507" s="23"/>
      <c r="IA507" s="23"/>
      <c r="IB507" s="23"/>
      <c r="IC507" s="23"/>
      <c r="ID507" s="23"/>
      <c r="IE507" s="23"/>
      <c r="IF507" s="23"/>
      <c r="IG507" s="23"/>
      <c r="IH507" s="23"/>
      <c r="II507" s="23"/>
      <c r="IJ507" s="23"/>
      <c r="IK507" s="23"/>
      <c r="IL507" s="23"/>
      <c r="IM507" s="23"/>
      <c r="IN507" s="23"/>
      <c r="IO507" s="23"/>
      <c r="IP507" s="23"/>
      <c r="IQ507" s="23"/>
      <c r="IR507" s="23"/>
      <c r="IS507" s="23"/>
      <c r="IT507" s="23"/>
      <c r="IU507" s="23"/>
    </row>
    <row r="508" spans="1:255" ht="24" x14ac:dyDescent="0.2">
      <c r="A508" s="100" t="s">
        <v>426</v>
      </c>
      <c r="B508" s="109" t="s">
        <v>30</v>
      </c>
      <c r="C508" s="101" t="s">
        <v>31</v>
      </c>
      <c r="D508" s="102" t="s">
        <v>32</v>
      </c>
      <c r="E508" s="103">
        <f>Source!I267</f>
        <v>0.183</v>
      </c>
      <c r="F508" s="104">
        <v>586.71</v>
      </c>
      <c r="G508" s="105"/>
      <c r="H508" s="104">
        <f>Source!AC266</f>
        <v>586.71</v>
      </c>
      <c r="I508" s="106">
        <f>T508</f>
        <v>107</v>
      </c>
      <c r="J508" s="107" t="s">
        <v>1262</v>
      </c>
      <c r="K508" s="108">
        <f>U508</f>
        <v>957</v>
      </c>
      <c r="L508" s="23"/>
      <c r="M508" s="23"/>
      <c r="N508" s="23"/>
      <c r="O508" s="23"/>
      <c r="P508" s="23"/>
      <c r="Q508" s="23"/>
      <c r="R508" s="23"/>
      <c r="S508" s="23"/>
      <c r="T508" s="23">
        <f>ROUND(Source!AC266*Source!AW266*Source!I266,0)</f>
        <v>107</v>
      </c>
      <c r="U508" s="23">
        <f>Source!P267</f>
        <v>957</v>
      </c>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v>1</v>
      </c>
      <c r="CW508" s="23"/>
      <c r="CX508" s="23"/>
      <c r="CY508" s="23"/>
      <c r="CZ508" s="23"/>
      <c r="DA508" s="23"/>
      <c r="DB508" s="23"/>
      <c r="DC508" s="23"/>
      <c r="DD508" s="23"/>
      <c r="DE508" s="23"/>
      <c r="DF508" s="23"/>
      <c r="DG508" s="23"/>
      <c r="DH508" s="23"/>
      <c r="DI508" s="23"/>
      <c r="DJ508" s="23"/>
      <c r="DK508" s="23">
        <f>T508</f>
        <v>107</v>
      </c>
      <c r="DL508" s="23"/>
      <c r="DM508" s="23">
        <f>Source!P267</f>
        <v>957</v>
      </c>
      <c r="DN508" s="23"/>
      <c r="DO508" s="23"/>
      <c r="DP508" s="23"/>
      <c r="DQ508" s="23"/>
      <c r="DR508" s="23"/>
      <c r="DS508" s="23"/>
      <c r="DT508" s="23"/>
      <c r="DU508" s="23"/>
      <c r="DV508" s="23"/>
      <c r="DW508" s="23"/>
      <c r="DX508" s="23"/>
      <c r="DY508" s="23"/>
      <c r="DZ508" s="23"/>
      <c r="EA508" s="23"/>
      <c r="EB508" s="23"/>
      <c r="EC508" s="23"/>
      <c r="ED508" s="23"/>
      <c r="EE508" s="23"/>
      <c r="EF508" s="23"/>
      <c r="EG508" s="23"/>
      <c r="EH508" s="23"/>
      <c r="EI508" s="23"/>
      <c r="EJ508" s="23"/>
      <c r="EK508" s="23"/>
      <c r="EL508" s="23"/>
      <c r="EM508" s="23"/>
      <c r="EN508" s="23"/>
      <c r="EO508" s="23"/>
      <c r="EP508" s="23"/>
      <c r="EQ508" s="23"/>
      <c r="ER508" s="23"/>
      <c r="ES508" s="23"/>
      <c r="ET508" s="23"/>
      <c r="EU508" s="23"/>
      <c r="EV508" s="23"/>
      <c r="EW508" s="23"/>
      <c r="EX508" s="23"/>
      <c r="EY508" s="23"/>
      <c r="EZ508" s="23"/>
      <c r="FA508" s="23"/>
      <c r="FB508" s="23"/>
      <c r="FC508" s="23"/>
      <c r="FD508" s="23"/>
      <c r="FE508" s="23"/>
      <c r="FF508" s="23"/>
      <c r="FG508" s="23"/>
      <c r="FH508" s="23"/>
      <c r="FI508" s="23"/>
      <c r="FJ508" s="23"/>
      <c r="FK508" s="23"/>
      <c r="FL508" s="23"/>
      <c r="FM508" s="23"/>
      <c r="FN508" s="23"/>
      <c r="FO508" s="23"/>
      <c r="FP508" s="23"/>
      <c r="FQ508" s="23"/>
      <c r="FR508" s="23"/>
      <c r="FS508" s="23"/>
      <c r="FT508" s="23"/>
      <c r="FU508" s="23"/>
      <c r="FV508" s="23"/>
      <c r="FW508" s="23"/>
      <c r="FX508" s="23"/>
      <c r="FY508" s="23"/>
      <c r="FZ508" s="23"/>
      <c r="GA508" s="23"/>
      <c r="GB508" s="23"/>
      <c r="GC508" s="23"/>
      <c r="GD508" s="23"/>
      <c r="GE508" s="23"/>
      <c r="GF508" s="23"/>
      <c r="GG508" s="23"/>
      <c r="GH508" s="23"/>
      <c r="GI508" s="23"/>
      <c r="GJ508" s="23">
        <f>T508</f>
        <v>107</v>
      </c>
      <c r="GK508" s="23"/>
      <c r="GL508" s="23"/>
      <c r="GM508" s="23"/>
      <c r="GN508" s="23">
        <f>T508</f>
        <v>107</v>
      </c>
      <c r="GO508" s="23"/>
      <c r="GP508" s="23">
        <f>T508</f>
        <v>107</v>
      </c>
      <c r="GQ508" s="23">
        <f>T508</f>
        <v>107</v>
      </c>
      <c r="GR508" s="23"/>
      <c r="GS508" s="23">
        <f>T508</f>
        <v>107</v>
      </c>
      <c r="GT508" s="23"/>
      <c r="GU508" s="23"/>
      <c r="GV508" s="23"/>
      <c r="GW508" s="23"/>
      <c r="GX508" s="23"/>
      <c r="GY508" s="23"/>
      <c r="GZ508" s="23"/>
      <c r="HA508" s="23"/>
      <c r="HB508" s="23">
        <f>T508</f>
        <v>107</v>
      </c>
      <c r="HC508" s="23"/>
      <c r="HD508" s="23"/>
      <c r="HE508" s="23"/>
      <c r="HF508" s="23">
        <f>T508</f>
        <v>107</v>
      </c>
      <c r="HG508" s="23"/>
      <c r="HH508" s="23"/>
      <c r="HI508" s="23"/>
      <c r="HJ508" s="23"/>
      <c r="HK508" s="23"/>
      <c r="HL508" s="23">
        <f>T508</f>
        <v>107</v>
      </c>
      <c r="HM508" s="23"/>
      <c r="HN508" s="23">
        <f>T508</f>
        <v>107</v>
      </c>
      <c r="HO508" s="23"/>
      <c r="HP508" s="23"/>
      <c r="HQ508" s="23"/>
      <c r="HR508" s="23"/>
      <c r="HS508" s="23"/>
      <c r="HT508" s="23"/>
      <c r="HU508" s="23"/>
      <c r="HV508" s="23"/>
      <c r="HW508" s="23"/>
      <c r="HX508" s="23"/>
      <c r="HY508" s="23"/>
      <c r="HZ508" s="23"/>
      <c r="IA508" s="23"/>
      <c r="IB508" s="23"/>
      <c r="IC508" s="23"/>
      <c r="ID508" s="23"/>
      <c r="IE508" s="23"/>
      <c r="IF508" s="23"/>
      <c r="IG508" s="23"/>
      <c r="IH508" s="23"/>
      <c r="II508" s="23"/>
      <c r="IJ508" s="23"/>
      <c r="IK508" s="23"/>
      <c r="IL508" s="23"/>
      <c r="IM508" s="23"/>
      <c r="IN508" s="23"/>
      <c r="IO508" s="23"/>
      <c r="IP508" s="23"/>
      <c r="IQ508" s="23"/>
      <c r="IR508" s="23"/>
      <c r="IS508" s="23"/>
      <c r="IT508" s="23"/>
      <c r="IU508" s="23"/>
    </row>
    <row r="509" spans="1:255" x14ac:dyDescent="0.2">
      <c r="A509" s="64"/>
      <c r="B509" s="111" t="s">
        <v>1263</v>
      </c>
      <c r="C509" s="111" t="s">
        <v>1264</v>
      </c>
      <c r="D509" s="63"/>
      <c r="E509" s="63"/>
      <c r="F509" s="63"/>
      <c r="G509" s="63"/>
      <c r="H509" s="63"/>
      <c r="I509" s="63"/>
      <c r="J509" s="63"/>
      <c r="K509" s="65"/>
    </row>
    <row r="510" spans="1:255" ht="24" x14ac:dyDescent="0.2">
      <c r="A510" s="114" t="s">
        <v>427</v>
      </c>
      <c r="B510" s="115" t="s">
        <v>124</v>
      </c>
      <c r="C510" s="116" t="s">
        <v>125</v>
      </c>
      <c r="D510" s="117" t="s">
        <v>43</v>
      </c>
      <c r="E510" s="118">
        <f>Source!I269</f>
        <v>30</v>
      </c>
      <c r="F510" s="119">
        <v>1514.04</v>
      </c>
      <c r="G510" s="71"/>
      <c r="H510" s="119">
        <f>Source!AC268</f>
        <v>1514.04</v>
      </c>
      <c r="I510" s="120">
        <f>T510</f>
        <v>45421</v>
      </c>
      <c r="J510" s="73" t="s">
        <v>1262</v>
      </c>
      <c r="K510" s="121">
        <f>U510</f>
        <v>342398</v>
      </c>
      <c r="L510" s="23"/>
      <c r="M510" s="23"/>
      <c r="N510" s="23"/>
      <c r="O510" s="23"/>
      <c r="P510" s="23"/>
      <c r="Q510" s="23"/>
      <c r="R510" s="23"/>
      <c r="S510" s="23"/>
      <c r="T510" s="23">
        <f>ROUND(Source!AC268*Source!AW268*Source!I268,0)</f>
        <v>45421</v>
      </c>
      <c r="U510" s="23">
        <f>Source!P269</f>
        <v>342398</v>
      </c>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v>1</v>
      </c>
      <c r="CW510" s="23"/>
      <c r="CX510" s="23"/>
      <c r="CY510" s="23"/>
      <c r="CZ510" s="23"/>
      <c r="DA510" s="23"/>
      <c r="DB510" s="23"/>
      <c r="DC510" s="23"/>
      <c r="DD510" s="23"/>
      <c r="DE510" s="23"/>
      <c r="DF510" s="23"/>
      <c r="DG510" s="23"/>
      <c r="DH510" s="23"/>
      <c r="DI510" s="23"/>
      <c r="DJ510" s="23"/>
      <c r="DK510" s="23">
        <f>T510</f>
        <v>45421</v>
      </c>
      <c r="DL510" s="23"/>
      <c r="DM510" s="23">
        <f>Source!P269</f>
        <v>342398</v>
      </c>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3"/>
      <c r="FH510" s="23"/>
      <c r="FI510" s="23"/>
      <c r="FJ510" s="23"/>
      <c r="FK510" s="23"/>
      <c r="FL510" s="23"/>
      <c r="FM510" s="23"/>
      <c r="FN510" s="23"/>
      <c r="FO510" s="23"/>
      <c r="FP510" s="23"/>
      <c r="FQ510" s="23"/>
      <c r="FR510" s="23"/>
      <c r="FS510" s="23"/>
      <c r="FT510" s="23"/>
      <c r="FU510" s="23"/>
      <c r="FV510" s="23"/>
      <c r="FW510" s="23"/>
      <c r="FX510" s="23"/>
      <c r="FY510" s="23"/>
      <c r="FZ510" s="23"/>
      <c r="GA510" s="23"/>
      <c r="GB510" s="23"/>
      <c r="GC510" s="23"/>
      <c r="GD510" s="23"/>
      <c r="GE510" s="23"/>
      <c r="GF510" s="23"/>
      <c r="GG510" s="23"/>
      <c r="GH510" s="23"/>
      <c r="GI510" s="23"/>
      <c r="GJ510" s="23">
        <f>T510</f>
        <v>45421</v>
      </c>
      <c r="GK510" s="23"/>
      <c r="GL510" s="23"/>
      <c r="GM510" s="23"/>
      <c r="GN510" s="23">
        <f>T510</f>
        <v>45421</v>
      </c>
      <c r="GO510" s="23"/>
      <c r="GP510" s="23">
        <f>T510</f>
        <v>45421</v>
      </c>
      <c r="GQ510" s="23">
        <f>T510</f>
        <v>45421</v>
      </c>
      <c r="GR510" s="23"/>
      <c r="GS510" s="23">
        <f>T510</f>
        <v>45421</v>
      </c>
      <c r="GT510" s="23"/>
      <c r="GU510" s="23"/>
      <c r="GV510" s="23"/>
      <c r="GW510" s="23"/>
      <c r="GX510" s="23"/>
      <c r="GY510" s="23"/>
      <c r="GZ510" s="23"/>
      <c r="HA510" s="23"/>
      <c r="HB510" s="23">
        <f>T510</f>
        <v>45421</v>
      </c>
      <c r="HC510" s="23"/>
      <c r="HD510" s="23"/>
      <c r="HE510" s="23"/>
      <c r="HF510" s="23">
        <f>T510</f>
        <v>45421</v>
      </c>
      <c r="HG510" s="23"/>
      <c r="HH510" s="23"/>
      <c r="HI510" s="23"/>
      <c r="HJ510" s="23"/>
      <c r="HK510" s="23"/>
      <c r="HL510" s="23">
        <f>T510</f>
        <v>45421</v>
      </c>
      <c r="HM510" s="23"/>
      <c r="HN510" s="23">
        <f>T510</f>
        <v>45421</v>
      </c>
      <c r="HO510" s="23"/>
      <c r="HP510" s="23"/>
      <c r="HQ510" s="23"/>
      <c r="HR510" s="23"/>
      <c r="HS510" s="23"/>
      <c r="HT510" s="23"/>
      <c r="HU510" s="23"/>
      <c r="HV510" s="23"/>
      <c r="HW510" s="23"/>
      <c r="HX510" s="23"/>
      <c r="HY510" s="23"/>
      <c r="HZ510" s="23"/>
      <c r="IA510" s="23"/>
      <c r="IB510" s="23"/>
      <c r="IC510" s="23"/>
      <c r="ID510" s="23"/>
      <c r="IE510" s="23"/>
      <c r="IF510" s="23"/>
      <c r="IG510" s="23"/>
      <c r="IH510" s="23"/>
      <c r="II510" s="23"/>
      <c r="IJ510" s="23"/>
      <c r="IK510" s="23"/>
      <c r="IL510" s="23"/>
      <c r="IM510" s="23"/>
      <c r="IN510" s="23"/>
      <c r="IO510" s="23"/>
      <c r="IP510" s="23"/>
      <c r="IQ510" s="23"/>
      <c r="IR510" s="23"/>
      <c r="IS510" s="23"/>
      <c r="IT510" s="23"/>
      <c r="IU510" s="23"/>
    </row>
    <row r="511" spans="1:255" x14ac:dyDescent="0.2">
      <c r="A511" s="98"/>
      <c r="B511" s="113" t="s">
        <v>1263</v>
      </c>
      <c r="C511" s="113" t="s">
        <v>1281</v>
      </c>
      <c r="D511" s="33"/>
      <c r="E511" s="33"/>
      <c r="F511" s="33"/>
      <c r="G511" s="33"/>
      <c r="H511" s="33"/>
      <c r="I511" s="33"/>
      <c r="J511" s="33"/>
      <c r="K511" s="99"/>
    </row>
    <row r="512" spans="1:255" ht="13.5" thickBot="1" x14ac:dyDescent="0.25">
      <c r="A512" s="124"/>
      <c r="B512" s="125"/>
      <c r="C512" s="125" t="s">
        <v>1266</v>
      </c>
      <c r="D512" s="125"/>
      <c r="E512" s="125"/>
      <c r="F512" s="125"/>
      <c r="G512" s="125"/>
      <c r="H512" s="373">
        <f>SUM(DK501:DK511)</f>
        <v>45528</v>
      </c>
      <c r="I512" s="374"/>
      <c r="J512" s="373">
        <f>SUM(DM501:DM511)</f>
        <v>343355</v>
      </c>
      <c r="K512" s="375"/>
      <c r="L512" s="112"/>
      <c r="M512" s="112"/>
      <c r="N512" s="112"/>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c r="EC512" s="23"/>
      <c r="ED512" s="23"/>
      <c r="EE512" s="23"/>
      <c r="EF512" s="23"/>
      <c r="EG512" s="23"/>
      <c r="EH512" s="23"/>
      <c r="EI512" s="23"/>
      <c r="EJ512" s="23"/>
      <c r="EK512" s="23"/>
      <c r="EL512" s="23"/>
      <c r="EM512" s="23"/>
      <c r="EN512" s="23"/>
      <c r="EO512" s="23"/>
      <c r="EP512" s="23"/>
      <c r="EQ512" s="23"/>
      <c r="ER512" s="23"/>
      <c r="ES512" s="23"/>
      <c r="ET512" s="23"/>
      <c r="EU512" s="23"/>
      <c r="EV512" s="23"/>
      <c r="EW512" s="23"/>
      <c r="EX512" s="23"/>
      <c r="EY512" s="23"/>
      <c r="EZ512" s="23"/>
      <c r="FA512" s="23"/>
      <c r="FB512" s="23"/>
      <c r="FC512" s="23"/>
      <c r="FD512" s="23"/>
      <c r="FE512" s="23"/>
      <c r="FF512" s="23"/>
      <c r="FG512" s="23"/>
      <c r="FH512" s="23"/>
      <c r="FI512" s="23"/>
      <c r="FJ512" s="23"/>
      <c r="FK512" s="23"/>
      <c r="FL512" s="23"/>
      <c r="FM512" s="23"/>
      <c r="FN512" s="23"/>
      <c r="FO512" s="23"/>
      <c r="FP512" s="23"/>
      <c r="FQ512" s="23"/>
      <c r="FR512" s="23"/>
      <c r="FS512" s="23"/>
      <c r="FT512" s="23"/>
      <c r="FU512" s="23"/>
      <c r="FV512" s="23"/>
      <c r="FW512" s="23"/>
      <c r="FX512" s="23"/>
      <c r="FY512" s="23"/>
      <c r="FZ512" s="23"/>
      <c r="GA512" s="23"/>
      <c r="GB512" s="23"/>
      <c r="GC512" s="23"/>
      <c r="GD512" s="23"/>
      <c r="GE512" s="23"/>
      <c r="GF512" s="23"/>
      <c r="GG512" s="23"/>
      <c r="GH512" s="23"/>
      <c r="GI512" s="23"/>
      <c r="GJ512" s="23"/>
      <c r="GK512" s="23"/>
      <c r="GL512" s="23"/>
      <c r="GM512" s="23"/>
      <c r="GN512" s="23"/>
      <c r="GO512" s="23"/>
      <c r="GP512" s="23"/>
      <c r="GQ512" s="23"/>
      <c r="GR512" s="23"/>
      <c r="GS512" s="23"/>
      <c r="GT512" s="23"/>
      <c r="GU512" s="23"/>
      <c r="GV512" s="23"/>
      <c r="GW512" s="23"/>
      <c r="GX512" s="23"/>
      <c r="GY512" s="23"/>
      <c r="GZ512" s="23"/>
      <c r="HA512" s="23"/>
      <c r="HB512" s="23"/>
      <c r="HC512" s="23"/>
      <c r="HD512" s="23"/>
      <c r="HE512" s="23"/>
      <c r="HF512" s="23"/>
      <c r="HG512" s="23"/>
      <c r="HH512" s="23"/>
      <c r="HI512" s="23"/>
      <c r="HJ512" s="23"/>
      <c r="HK512" s="23"/>
      <c r="HL512" s="23"/>
      <c r="HM512" s="23"/>
      <c r="HN512" s="23"/>
      <c r="HO512" s="23"/>
      <c r="HP512" s="23"/>
      <c r="HQ512" s="23"/>
      <c r="HR512" s="23"/>
      <c r="HS512" s="23"/>
      <c r="HT512" s="23"/>
      <c r="HU512" s="23"/>
      <c r="HV512" s="23"/>
      <c r="HW512" s="23"/>
      <c r="HX512" s="23"/>
      <c r="HY512" s="23"/>
      <c r="HZ512" s="23"/>
      <c r="IA512" s="23"/>
      <c r="IB512" s="23"/>
      <c r="IC512" s="23"/>
      <c r="ID512" s="23"/>
      <c r="IE512" s="23"/>
      <c r="IF512" s="23"/>
      <c r="IG512" s="23"/>
      <c r="IH512" s="23"/>
      <c r="II512" s="23"/>
      <c r="IJ512" s="23"/>
      <c r="IK512" s="23"/>
      <c r="IL512" s="23"/>
      <c r="IM512" s="23"/>
      <c r="IN512" s="23"/>
      <c r="IO512" s="23"/>
      <c r="IP512" s="23"/>
      <c r="IQ512" s="23"/>
      <c r="IR512" s="23"/>
      <c r="IS512" s="23"/>
      <c r="IT512" s="23"/>
      <c r="IU512" s="23"/>
    </row>
    <row r="513" spans="1:255" x14ac:dyDescent="0.2">
      <c r="A513" s="123"/>
      <c r="B513" s="122"/>
      <c r="C513" s="122" t="s">
        <v>1267</v>
      </c>
      <c r="D513" s="122"/>
      <c r="E513" s="122"/>
      <c r="F513" s="122"/>
      <c r="G513" s="122"/>
      <c r="H513" s="376">
        <f>R513</f>
        <v>51964</v>
      </c>
      <c r="I513" s="377"/>
      <c r="J513" s="376" t="e">
        <f>S513</f>
        <v>#REF!</v>
      </c>
      <c r="K513" s="378"/>
      <c r="O513" s="23"/>
      <c r="P513" s="23"/>
      <c r="Q513" s="23"/>
      <c r="R513" s="23">
        <f>SUM(T501:T512)</f>
        <v>51964</v>
      </c>
      <c r="S513" s="23" t="e">
        <f>SUM(U501:U512)</f>
        <v>#REF!</v>
      </c>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c r="EH513" s="23"/>
      <c r="EI513" s="23"/>
      <c r="EJ513" s="23"/>
      <c r="EK513" s="23"/>
      <c r="EL513" s="23"/>
      <c r="EM513" s="23"/>
      <c r="EN513" s="23"/>
      <c r="EO513" s="23"/>
      <c r="EP513" s="23"/>
      <c r="EQ513" s="23"/>
      <c r="ER513" s="23"/>
      <c r="ES513" s="23"/>
      <c r="ET513" s="23"/>
      <c r="EU513" s="23"/>
      <c r="EV513" s="23"/>
      <c r="EW513" s="23"/>
      <c r="EX513" s="23"/>
      <c r="EY513" s="23"/>
      <c r="EZ513" s="23"/>
      <c r="FA513" s="23"/>
      <c r="FB513" s="23"/>
      <c r="FC513" s="23"/>
      <c r="FD513" s="23"/>
      <c r="FE513" s="23"/>
      <c r="FF513" s="23"/>
      <c r="FG513" s="23"/>
      <c r="FH513" s="23"/>
      <c r="FI513" s="23"/>
      <c r="FJ513" s="23"/>
      <c r="FK513" s="23"/>
      <c r="FL513" s="23"/>
      <c r="FM513" s="23"/>
      <c r="FN513" s="23"/>
      <c r="FO513" s="23"/>
      <c r="FP513" s="23"/>
      <c r="FQ513" s="23"/>
      <c r="FR513" s="23"/>
      <c r="FS513" s="23"/>
      <c r="FT513" s="23"/>
      <c r="FU513" s="23"/>
      <c r="FV513" s="23"/>
      <c r="FW513" s="23"/>
      <c r="FX513" s="23"/>
      <c r="FY513" s="23"/>
      <c r="FZ513" s="23"/>
      <c r="GA513" s="23"/>
      <c r="GB513" s="23"/>
      <c r="GC513" s="23"/>
      <c r="GD513" s="23"/>
      <c r="GE513" s="23"/>
      <c r="GF513" s="23"/>
      <c r="GG513" s="23"/>
      <c r="GH513" s="23"/>
      <c r="GI513" s="23"/>
      <c r="GJ513" s="23"/>
      <c r="GK513" s="23"/>
      <c r="GL513" s="23"/>
      <c r="GM513" s="23"/>
      <c r="GN513" s="23"/>
      <c r="GO513" s="23"/>
      <c r="GP513" s="23"/>
      <c r="GQ513" s="23"/>
      <c r="GR513" s="23"/>
      <c r="GS513" s="23"/>
      <c r="GT513" s="23"/>
      <c r="GU513" s="23"/>
      <c r="GV513" s="23"/>
      <c r="GW513" s="23"/>
      <c r="GX513" s="23"/>
      <c r="GY513" s="23"/>
      <c r="GZ513" s="23"/>
      <c r="HA513" s="23">
        <f>R513</f>
        <v>51964</v>
      </c>
      <c r="HB513" s="23"/>
      <c r="HC513" s="23"/>
      <c r="HD513" s="23"/>
      <c r="HE513" s="23"/>
      <c r="HF513" s="23"/>
      <c r="HG513" s="23"/>
      <c r="HH513" s="23"/>
      <c r="HI513" s="23"/>
      <c r="HJ513" s="23"/>
      <c r="HK513" s="23"/>
      <c r="HL513" s="23"/>
      <c r="HM513" s="23"/>
      <c r="HN513" s="23"/>
      <c r="HO513" s="23"/>
      <c r="HP513" s="23"/>
      <c r="HQ513" s="23"/>
      <c r="HR513" s="23"/>
      <c r="HS513" s="23"/>
      <c r="HT513" s="23"/>
      <c r="HU513" s="23"/>
      <c r="HV513" s="23"/>
      <c r="HW513" s="23"/>
      <c r="HX513" s="23"/>
      <c r="HY513" s="23"/>
      <c r="HZ513" s="23"/>
      <c r="IA513" s="23"/>
      <c r="IB513" s="23"/>
      <c r="IC513" s="23"/>
      <c r="ID513" s="23"/>
      <c r="IE513" s="23"/>
      <c r="IF513" s="23"/>
      <c r="IG513" s="23"/>
      <c r="IH513" s="23"/>
      <c r="II513" s="23"/>
      <c r="IJ513" s="23"/>
      <c r="IK513" s="23"/>
      <c r="IL513" s="23"/>
      <c r="IM513" s="23"/>
      <c r="IN513" s="23"/>
      <c r="IO513" s="23"/>
      <c r="IP513" s="23"/>
      <c r="IQ513" s="23"/>
      <c r="IR513" s="23"/>
      <c r="IS513" s="23"/>
      <c r="IT513" s="23"/>
      <c r="IU513" s="23"/>
    </row>
    <row r="514" spans="1:255" ht="13.5" thickBot="1" x14ac:dyDescent="0.25">
      <c r="A514" s="77"/>
      <c r="B514" s="76"/>
      <c r="C514" s="76"/>
      <c r="D514" s="76"/>
      <c r="E514" s="76"/>
      <c r="F514" s="76"/>
      <c r="G514" s="76"/>
      <c r="H514" s="370"/>
      <c r="I514" s="371"/>
      <c r="J514" s="370"/>
      <c r="K514" s="372"/>
    </row>
    <row r="515" spans="1:255" x14ac:dyDescent="0.2">
      <c r="A515" s="50"/>
      <c r="B515" s="50"/>
      <c r="C515" s="50"/>
      <c r="D515" s="50"/>
      <c r="E515" s="50"/>
      <c r="F515" s="50"/>
      <c r="G515" s="50"/>
      <c r="H515" s="50"/>
      <c r="I515" s="50"/>
      <c r="J515" s="50"/>
      <c r="K515" s="50"/>
    </row>
    <row r="516" spans="1:255" x14ac:dyDescent="0.2">
      <c r="A516" s="135"/>
      <c r="B516" s="135"/>
      <c r="C516" s="326" t="s">
        <v>428</v>
      </c>
      <c r="D516" s="326"/>
      <c r="E516" s="326"/>
      <c r="F516" s="326"/>
      <c r="G516" s="326"/>
      <c r="H516" s="326"/>
      <c r="I516" s="326"/>
      <c r="J516" s="326"/>
      <c r="K516" s="326"/>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136" t="str">
        <f>C516</f>
        <v>Ограждения Огл=32шт</v>
      </c>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c r="EC516" s="23"/>
      <c r="ED516" s="23"/>
      <c r="EE516" s="23"/>
      <c r="EF516" s="23"/>
      <c r="EG516" s="23"/>
      <c r="EH516" s="23"/>
      <c r="EI516" s="23"/>
      <c r="EJ516" s="23"/>
      <c r="EK516" s="23"/>
      <c r="EL516" s="23"/>
      <c r="EM516" s="23"/>
      <c r="EN516" s="23"/>
      <c r="EO516" s="23"/>
      <c r="EP516" s="23"/>
      <c r="EQ516" s="23"/>
      <c r="ER516" s="23"/>
      <c r="ES516" s="23"/>
      <c r="ET516" s="23"/>
      <c r="EU516" s="23"/>
      <c r="EV516" s="23"/>
      <c r="EW516" s="23"/>
      <c r="EX516" s="23"/>
      <c r="EY516" s="23"/>
      <c r="EZ516" s="23"/>
      <c r="FA516" s="23"/>
      <c r="FB516" s="23"/>
      <c r="FC516" s="23"/>
      <c r="FD516" s="23"/>
      <c r="FE516" s="23"/>
      <c r="FF516" s="23"/>
      <c r="FG516" s="23"/>
      <c r="FH516" s="23"/>
      <c r="FI516" s="23"/>
      <c r="FJ516" s="23"/>
      <c r="FK516" s="23"/>
      <c r="FL516" s="23"/>
      <c r="FM516" s="23"/>
      <c r="FN516" s="23"/>
      <c r="FO516" s="23"/>
      <c r="FP516" s="23"/>
      <c r="FQ516" s="23"/>
      <c r="FR516" s="23"/>
      <c r="FS516" s="23"/>
      <c r="FT516" s="23"/>
      <c r="FU516" s="23"/>
      <c r="FV516" s="23"/>
      <c r="FW516" s="23"/>
      <c r="FX516" s="23"/>
      <c r="FY516" s="23"/>
      <c r="FZ516" s="23"/>
      <c r="GA516" s="23"/>
      <c r="GB516" s="23"/>
      <c r="GC516" s="23"/>
      <c r="GD516" s="23"/>
      <c r="GE516" s="23"/>
      <c r="GF516" s="23"/>
      <c r="GG516" s="23"/>
      <c r="GH516" s="23"/>
      <c r="GI516" s="23"/>
      <c r="GJ516" s="23"/>
      <c r="GK516" s="23"/>
      <c r="GL516" s="23"/>
      <c r="GM516" s="23"/>
      <c r="GN516" s="23"/>
      <c r="GO516" s="23"/>
      <c r="GP516" s="23"/>
      <c r="GQ516" s="23"/>
      <c r="GR516" s="23"/>
      <c r="GS516" s="23"/>
      <c r="GT516" s="23"/>
      <c r="GU516" s="23"/>
      <c r="GV516" s="23"/>
      <c r="GW516" s="23"/>
      <c r="GX516" s="23"/>
      <c r="GY516" s="23"/>
      <c r="GZ516" s="23"/>
      <c r="HA516" s="23"/>
      <c r="HB516" s="23"/>
      <c r="HC516" s="23"/>
      <c r="HD516" s="23"/>
      <c r="HE516" s="23"/>
      <c r="HF516" s="23"/>
      <c r="HG516" s="23"/>
      <c r="HH516" s="23"/>
      <c r="HI516" s="23"/>
      <c r="HJ516" s="23"/>
      <c r="HK516" s="23"/>
      <c r="HL516" s="23"/>
      <c r="HM516" s="23"/>
      <c r="HN516" s="23"/>
      <c r="HO516" s="23"/>
      <c r="HP516" s="23"/>
      <c r="HQ516" s="23"/>
      <c r="HR516" s="23"/>
      <c r="HS516" s="23"/>
      <c r="HT516" s="23"/>
      <c r="HU516" s="23"/>
      <c r="HV516" s="23"/>
      <c r="HW516" s="23"/>
      <c r="HX516" s="23"/>
      <c r="HY516" s="23"/>
      <c r="HZ516" s="23"/>
      <c r="IA516" s="23"/>
      <c r="IB516" s="23"/>
      <c r="IC516" s="23"/>
      <c r="ID516" s="23"/>
      <c r="IE516" s="23"/>
      <c r="IF516" s="23"/>
      <c r="IG516" s="23"/>
      <c r="IH516" s="23"/>
      <c r="II516" s="23"/>
      <c r="IJ516" s="23"/>
      <c r="IK516" s="23"/>
      <c r="IL516" s="23"/>
      <c r="IM516" s="23"/>
      <c r="IN516" s="23"/>
      <c r="IO516" s="23"/>
      <c r="IP516" s="23"/>
      <c r="IQ516" s="23"/>
      <c r="IR516" s="23"/>
      <c r="IS516" s="23"/>
      <c r="IT516" s="23"/>
      <c r="IU516" s="23"/>
    </row>
    <row r="517" spans="1:255" ht="13.5" thickBot="1" x14ac:dyDescent="0.25"/>
    <row r="518" spans="1:255" ht="24" x14ac:dyDescent="0.2">
      <c r="A518" s="53">
        <v>25</v>
      </c>
      <c r="B518" s="61" t="s">
        <v>130</v>
      </c>
      <c r="C518" s="54" t="s">
        <v>131</v>
      </c>
      <c r="D518" s="55" t="s">
        <v>132</v>
      </c>
      <c r="E518" s="56">
        <v>1.077</v>
      </c>
      <c r="F518" s="57">
        <f>Source!AK272</f>
        <v>15154.2</v>
      </c>
      <c r="G518" s="62" t="s">
        <v>6</v>
      </c>
      <c r="H518" s="57"/>
      <c r="I518" s="58">
        <f>SUM(DQ518:DQ541)</f>
        <v>1952</v>
      </c>
      <c r="J518" s="59" t="s">
        <v>130</v>
      </c>
      <c r="K518" s="60" t="e">
        <f>SUM(DS518:DS541)</f>
        <v>#REF!</v>
      </c>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3"/>
      <c r="FH518" s="23"/>
      <c r="FI518" s="23"/>
      <c r="FJ518" s="23"/>
      <c r="FK518" s="23"/>
      <c r="FL518" s="23"/>
      <c r="FM518" s="23"/>
      <c r="FN518" s="23"/>
      <c r="FO518" s="23"/>
      <c r="FP518" s="23"/>
      <c r="FQ518" s="23"/>
      <c r="FR518" s="23"/>
      <c r="FS518" s="23"/>
      <c r="FT518" s="23"/>
      <c r="FU518" s="23"/>
      <c r="FV518" s="23"/>
      <c r="FW518" s="23"/>
      <c r="FX518" s="23"/>
      <c r="FY518" s="23"/>
      <c r="FZ518" s="23"/>
      <c r="GA518" s="23"/>
      <c r="GB518" s="23"/>
      <c r="GC518" s="23"/>
      <c r="GD518" s="23"/>
      <c r="GE518" s="23"/>
      <c r="GF518" s="23"/>
      <c r="GG518" s="23"/>
      <c r="GH518" s="23"/>
      <c r="GI518" s="23"/>
      <c r="GJ518" s="23"/>
      <c r="GK518" s="23"/>
      <c r="GL518" s="23"/>
      <c r="GM518" s="23"/>
      <c r="GN518" s="23"/>
      <c r="GO518" s="23"/>
      <c r="GP518" s="23"/>
      <c r="GQ518" s="23"/>
      <c r="GR518" s="23"/>
      <c r="GS518" s="23"/>
      <c r="GT518" s="23"/>
      <c r="GU518" s="23"/>
      <c r="GV518" s="23"/>
      <c r="GW518" s="23"/>
      <c r="GX518" s="23"/>
      <c r="GY518" s="23"/>
      <c r="GZ518" s="23"/>
      <c r="HA518" s="23"/>
      <c r="HB518" s="23"/>
      <c r="HC518" s="23"/>
      <c r="HD518" s="23"/>
      <c r="HE518" s="23"/>
      <c r="HF518" s="23"/>
      <c r="HG518" s="23"/>
      <c r="HH518" s="23"/>
      <c r="HI518" s="23"/>
      <c r="HJ518" s="23"/>
      <c r="HK518" s="23"/>
      <c r="HL518" s="23"/>
      <c r="HM518" s="23"/>
      <c r="HN518" s="23"/>
      <c r="HO518" s="23"/>
      <c r="HP518" s="23"/>
      <c r="HQ518" s="23"/>
      <c r="HR518" s="23"/>
      <c r="HS518" s="23"/>
      <c r="HT518" s="23"/>
      <c r="HU518" s="23"/>
      <c r="HV518" s="23"/>
      <c r="HW518" s="23"/>
      <c r="HX518" s="23"/>
      <c r="HY518" s="23"/>
      <c r="HZ518" s="23"/>
      <c r="IA518" s="23"/>
      <c r="IB518" s="23"/>
      <c r="IC518" s="23"/>
      <c r="ID518" s="23"/>
      <c r="IE518" s="23"/>
      <c r="IF518" s="23"/>
      <c r="IG518" s="23"/>
      <c r="IH518" s="23"/>
      <c r="II518" s="23"/>
      <c r="IJ518" s="23"/>
      <c r="IK518" s="23"/>
      <c r="IL518" s="23"/>
      <c r="IM518" s="23"/>
      <c r="IN518" s="23"/>
      <c r="IO518" s="23"/>
      <c r="IP518" s="23"/>
      <c r="IQ518" s="23"/>
      <c r="IR518" s="23"/>
      <c r="IS518" s="23"/>
      <c r="IT518" s="23"/>
      <c r="IU518" s="23"/>
    </row>
    <row r="519" spans="1:255" x14ac:dyDescent="0.2">
      <c r="A519" s="66"/>
      <c r="B519" s="67"/>
      <c r="C519" s="67" t="s">
        <v>1253</v>
      </c>
      <c r="D519" s="68"/>
      <c r="E519" s="69"/>
      <c r="F519" s="70">
        <v>432.76</v>
      </c>
      <c r="G519" s="71"/>
      <c r="H519" s="70">
        <f>Source!AF272</f>
        <v>432.76</v>
      </c>
      <c r="I519" s="72">
        <f>T519</f>
        <v>466</v>
      </c>
      <c r="J519" s="73">
        <v>25.6</v>
      </c>
      <c r="K519" s="74">
        <f>U519</f>
        <v>11932</v>
      </c>
      <c r="O519" s="23"/>
      <c r="P519" s="23"/>
      <c r="Q519" s="23"/>
      <c r="R519" s="23"/>
      <c r="S519" s="23"/>
      <c r="T519" s="23">
        <f>ROUND(Source!AF272*Source!AV272*Source!I272,0)</f>
        <v>466</v>
      </c>
      <c r="U519" s="23">
        <f>Source!S272</f>
        <v>11932</v>
      </c>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v>1</v>
      </c>
      <c r="CW519" s="23"/>
      <c r="CX519" s="23"/>
      <c r="CY519" s="23"/>
      <c r="CZ519" s="23"/>
      <c r="DA519" s="23"/>
      <c r="DB519" s="23"/>
      <c r="DC519" s="23"/>
      <c r="DD519" s="23"/>
      <c r="DE519" s="23"/>
      <c r="DF519" s="23"/>
      <c r="DG519" s="23">
        <f>Source!S272</f>
        <v>11932</v>
      </c>
      <c r="DH519" s="23">
        <v>1008</v>
      </c>
      <c r="DI519" s="23"/>
      <c r="DJ519" s="23"/>
      <c r="DK519" s="23"/>
      <c r="DL519" s="23"/>
      <c r="DM519" s="23"/>
      <c r="DN519" s="23"/>
      <c r="DO519" s="23"/>
      <c r="DP519" s="23"/>
      <c r="DQ519" s="23">
        <f>T519</f>
        <v>466</v>
      </c>
      <c r="DR519" s="23"/>
      <c r="DS519" s="23">
        <f>U519</f>
        <v>11932</v>
      </c>
      <c r="DT519" s="23"/>
      <c r="DU519" s="23"/>
      <c r="DV519" s="23"/>
      <c r="DW519" s="23"/>
      <c r="DX519" s="23"/>
      <c r="DY519" s="23"/>
      <c r="DZ519" s="23"/>
      <c r="EA519" s="23"/>
      <c r="EB519" s="23"/>
      <c r="EC519" s="23"/>
      <c r="ED519" s="23"/>
      <c r="EE519" s="23"/>
      <c r="EF519" s="23"/>
      <c r="EG519" s="23"/>
      <c r="EH519" s="23"/>
      <c r="EI519" s="23"/>
      <c r="EJ519" s="23"/>
      <c r="EK519" s="23"/>
      <c r="EL519" s="23"/>
      <c r="EM519" s="23"/>
      <c r="EN519" s="23"/>
      <c r="EO519" s="23"/>
      <c r="EP519" s="23"/>
      <c r="EQ519" s="23"/>
      <c r="ER519" s="23"/>
      <c r="ES519" s="23"/>
      <c r="ET519" s="23"/>
      <c r="EU519" s="23"/>
      <c r="EV519" s="23"/>
      <c r="EW519" s="23"/>
      <c r="EX519" s="23"/>
      <c r="EY519" s="23"/>
      <c r="EZ519" s="23"/>
      <c r="FA519" s="23"/>
      <c r="FB519" s="23"/>
      <c r="FC519" s="23"/>
      <c r="FD519" s="23"/>
      <c r="FE519" s="23"/>
      <c r="FF519" s="23"/>
      <c r="FG519" s="23"/>
      <c r="FH519" s="23"/>
      <c r="FI519" s="23"/>
      <c r="FJ519" s="23"/>
      <c r="FK519" s="23"/>
      <c r="FL519" s="23"/>
      <c r="FM519" s="23"/>
      <c r="FN519" s="23"/>
      <c r="FO519" s="23"/>
      <c r="FP519" s="23"/>
      <c r="FQ519" s="23"/>
      <c r="FR519" s="23"/>
      <c r="FS519" s="23"/>
      <c r="FT519" s="23"/>
      <c r="FU519" s="23"/>
      <c r="FV519" s="23"/>
      <c r="FW519" s="23"/>
      <c r="FX519" s="23"/>
      <c r="FY519" s="23"/>
      <c r="FZ519" s="23"/>
      <c r="GA519" s="23"/>
      <c r="GB519" s="23"/>
      <c r="GC519" s="23"/>
      <c r="GD519" s="23"/>
      <c r="GE519" s="23"/>
      <c r="GF519" s="23"/>
      <c r="GG519" s="23"/>
      <c r="GH519" s="23"/>
      <c r="GI519" s="23"/>
      <c r="GJ519" s="23">
        <f>T519</f>
        <v>466</v>
      </c>
      <c r="GK519" s="23">
        <f>T519</f>
        <v>466</v>
      </c>
      <c r="GL519" s="23"/>
      <c r="GM519" s="23"/>
      <c r="GN519" s="23"/>
      <c r="GO519" s="23"/>
      <c r="GP519" s="23"/>
      <c r="GQ519" s="23"/>
      <c r="GR519" s="23"/>
      <c r="GS519" s="23"/>
      <c r="GT519" s="23"/>
      <c r="GU519" s="23"/>
      <c r="GV519" s="23"/>
      <c r="GW519" s="23"/>
      <c r="GX519" s="23"/>
      <c r="GY519" s="23"/>
      <c r="GZ519" s="23"/>
      <c r="HA519" s="23"/>
      <c r="HB519" s="23">
        <f>T519</f>
        <v>466</v>
      </c>
      <c r="HC519" s="23"/>
      <c r="HD519" s="23"/>
      <c r="HE519" s="23"/>
      <c r="HF519" s="23">
        <f>T519</f>
        <v>466</v>
      </c>
      <c r="HG519" s="23"/>
      <c r="HH519" s="23"/>
      <c r="HI519" s="23"/>
      <c r="HJ519" s="23"/>
      <c r="HK519" s="23"/>
      <c r="HL519" s="23">
        <f>T519</f>
        <v>466</v>
      </c>
      <c r="HM519" s="23"/>
      <c r="HN519" s="23">
        <f>T519</f>
        <v>466</v>
      </c>
      <c r="HO519" s="23"/>
      <c r="HP519" s="23"/>
      <c r="HQ519" s="23"/>
      <c r="HR519" s="23"/>
      <c r="HS519" s="23"/>
      <c r="HT519" s="23"/>
      <c r="HU519" s="23"/>
      <c r="HV519" s="23"/>
      <c r="HW519" s="23"/>
      <c r="HX519" s="23">
        <f>T519</f>
        <v>466</v>
      </c>
      <c r="HY519" s="23"/>
      <c r="HZ519" s="23"/>
      <c r="IA519" s="23"/>
      <c r="IB519" s="23"/>
      <c r="IC519" s="23"/>
      <c r="ID519" s="23"/>
      <c r="IE519" s="23"/>
      <c r="IF519" s="23"/>
      <c r="IG519" s="23"/>
      <c r="IH519" s="23"/>
      <c r="II519" s="23"/>
      <c r="IJ519" s="23"/>
      <c r="IK519" s="23"/>
      <c r="IL519" s="23"/>
      <c r="IM519" s="23"/>
      <c r="IN519" s="23"/>
      <c r="IO519" s="23"/>
      <c r="IP519" s="23"/>
      <c r="IQ519" s="23"/>
      <c r="IR519" s="23"/>
      <c r="IS519" s="23"/>
      <c r="IT519" s="23"/>
      <c r="IU519" s="23"/>
    </row>
    <row r="520" spans="1:255" x14ac:dyDescent="0.2">
      <c r="A520" s="78"/>
      <c r="B520" s="79"/>
      <c r="C520" s="79" t="s">
        <v>1255</v>
      </c>
      <c r="D520" s="80"/>
      <c r="E520" s="81"/>
      <c r="F520" s="82">
        <v>261.79000000000002</v>
      </c>
      <c r="G520" s="83"/>
      <c r="H520" s="82">
        <f>Source!AD272</f>
        <v>261.79000000000002</v>
      </c>
      <c r="I520" s="84">
        <f>T520</f>
        <v>282</v>
      </c>
      <c r="J520" s="85">
        <v>9.3000000000000007</v>
      </c>
      <c r="K520" s="86">
        <f>U520</f>
        <v>2622</v>
      </c>
      <c r="O520" s="23"/>
      <c r="P520" s="23"/>
      <c r="Q520" s="23"/>
      <c r="R520" s="23"/>
      <c r="S520" s="23"/>
      <c r="T520" s="23">
        <f>ROUND(Source!AD272*Source!AV272*Source!I272,0)</f>
        <v>282</v>
      </c>
      <c r="U520" s="23">
        <f>Source!Q272</f>
        <v>2622</v>
      </c>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v>1</v>
      </c>
      <c r="CW520" s="23"/>
      <c r="CX520" s="23"/>
      <c r="CY520" s="23"/>
      <c r="CZ520" s="23"/>
      <c r="DA520" s="23"/>
      <c r="DB520" s="23"/>
      <c r="DC520" s="23"/>
      <c r="DD520" s="23"/>
      <c r="DE520" s="23"/>
      <c r="DF520" s="23"/>
      <c r="DG520" s="23"/>
      <c r="DH520" s="23"/>
      <c r="DI520" s="23"/>
      <c r="DJ520" s="23"/>
      <c r="DK520" s="23"/>
      <c r="DL520" s="23"/>
      <c r="DM520" s="23"/>
      <c r="DN520" s="23"/>
      <c r="DO520" s="23"/>
      <c r="DP520" s="23"/>
      <c r="DQ520" s="23">
        <f>T520</f>
        <v>282</v>
      </c>
      <c r="DR520" s="23"/>
      <c r="DS520" s="23">
        <f>U520</f>
        <v>2622</v>
      </c>
      <c r="DT520" s="23"/>
      <c r="DU520" s="23"/>
      <c r="DV520" s="23"/>
      <c r="DW520" s="23"/>
      <c r="DX520" s="23"/>
      <c r="DY520" s="23"/>
      <c r="DZ520" s="23"/>
      <c r="EA520" s="23"/>
      <c r="EB520" s="23"/>
      <c r="EC520" s="23"/>
      <c r="ED520" s="23"/>
      <c r="EE520" s="23"/>
      <c r="EF520" s="23"/>
      <c r="EG520" s="23"/>
      <c r="EH520" s="23"/>
      <c r="EI520" s="23"/>
      <c r="EJ520" s="23"/>
      <c r="EK520" s="23"/>
      <c r="EL520" s="23"/>
      <c r="EM520" s="23"/>
      <c r="EN520" s="23"/>
      <c r="EO520" s="23"/>
      <c r="EP520" s="23"/>
      <c r="EQ520" s="23"/>
      <c r="ER520" s="23"/>
      <c r="ES520" s="23"/>
      <c r="ET520" s="23"/>
      <c r="EU520" s="23"/>
      <c r="EV520" s="23"/>
      <c r="EW520" s="23"/>
      <c r="EX520" s="23"/>
      <c r="EY520" s="23"/>
      <c r="EZ520" s="23"/>
      <c r="FA520" s="23"/>
      <c r="FB520" s="23"/>
      <c r="FC520" s="23"/>
      <c r="FD520" s="23"/>
      <c r="FE520" s="23"/>
      <c r="FF520" s="23"/>
      <c r="FG520" s="23"/>
      <c r="FH520" s="23"/>
      <c r="FI520" s="23"/>
      <c r="FJ520" s="23"/>
      <c r="FK520" s="23"/>
      <c r="FL520" s="23"/>
      <c r="FM520" s="23"/>
      <c r="FN520" s="23"/>
      <c r="FO520" s="23"/>
      <c r="FP520" s="23"/>
      <c r="FQ520" s="23"/>
      <c r="FR520" s="23"/>
      <c r="FS520" s="23"/>
      <c r="FT520" s="23"/>
      <c r="FU520" s="23"/>
      <c r="FV520" s="23"/>
      <c r="FW520" s="23"/>
      <c r="FX520" s="23"/>
      <c r="FY520" s="23"/>
      <c r="FZ520" s="23"/>
      <c r="GA520" s="23"/>
      <c r="GB520" s="23"/>
      <c r="GC520" s="23"/>
      <c r="GD520" s="23"/>
      <c r="GE520" s="23"/>
      <c r="GF520" s="23"/>
      <c r="GG520" s="23"/>
      <c r="GH520" s="23"/>
      <c r="GI520" s="23"/>
      <c r="GJ520" s="23">
        <f>T520</f>
        <v>282</v>
      </c>
      <c r="GK520" s="23"/>
      <c r="GL520" s="23">
        <f>T520</f>
        <v>282</v>
      </c>
      <c r="GM520" s="23"/>
      <c r="GN520" s="23"/>
      <c r="GO520" s="23"/>
      <c r="GP520" s="23"/>
      <c r="GQ520" s="23"/>
      <c r="GR520" s="23"/>
      <c r="GS520" s="23"/>
      <c r="GT520" s="23"/>
      <c r="GU520" s="23"/>
      <c r="GV520" s="23"/>
      <c r="GW520" s="23"/>
      <c r="GX520" s="23"/>
      <c r="GY520" s="23"/>
      <c r="GZ520" s="23"/>
      <c r="HA520" s="23"/>
      <c r="HB520" s="23">
        <f>T520</f>
        <v>282</v>
      </c>
      <c r="HC520" s="23"/>
      <c r="HD520" s="23"/>
      <c r="HE520" s="23"/>
      <c r="HF520" s="23">
        <f>T520</f>
        <v>282</v>
      </c>
      <c r="HG520" s="23"/>
      <c r="HH520" s="23"/>
      <c r="HI520" s="23"/>
      <c r="HJ520" s="23"/>
      <c r="HK520" s="23"/>
      <c r="HL520" s="23">
        <f>T520</f>
        <v>282</v>
      </c>
      <c r="HM520" s="23"/>
      <c r="HN520" s="23">
        <f>T520</f>
        <v>282</v>
      </c>
      <c r="HO520" s="23"/>
      <c r="HP520" s="23"/>
      <c r="HQ520" s="23"/>
      <c r="HR520" s="23"/>
      <c r="HS520" s="23"/>
      <c r="HT520" s="23"/>
      <c r="HU520" s="23"/>
      <c r="HV520" s="23"/>
      <c r="HW520" s="23"/>
      <c r="HX520" s="23"/>
      <c r="HY520" s="23"/>
      <c r="HZ520" s="23"/>
      <c r="IA520" s="23"/>
      <c r="IB520" s="23"/>
      <c r="IC520" s="23"/>
      <c r="ID520" s="23"/>
      <c r="IE520" s="23"/>
      <c r="IF520" s="23"/>
      <c r="IG520" s="23"/>
      <c r="IH520" s="23"/>
      <c r="II520" s="23"/>
      <c r="IJ520" s="23"/>
      <c r="IK520" s="23"/>
      <c r="IL520" s="23"/>
      <c r="IM520" s="23"/>
      <c r="IN520" s="23"/>
      <c r="IO520" s="23"/>
      <c r="IP520" s="23"/>
      <c r="IQ520" s="23"/>
      <c r="IR520" s="23"/>
      <c r="IS520" s="23"/>
      <c r="IT520" s="23"/>
      <c r="IU520" s="23"/>
    </row>
    <row r="521" spans="1:255" x14ac:dyDescent="0.2">
      <c r="A521" s="78"/>
      <c r="B521" s="79"/>
      <c r="C521" s="79" t="s">
        <v>1256</v>
      </c>
      <c r="D521" s="80"/>
      <c r="E521" s="81"/>
      <c r="F521" s="82">
        <v>5.17</v>
      </c>
      <c r="G521" s="83"/>
      <c r="H521" s="82">
        <f>Source!AE272</f>
        <v>5.17</v>
      </c>
      <c r="I521" s="84">
        <f>GM521</f>
        <v>6</v>
      </c>
      <c r="J521" s="85">
        <v>19.8</v>
      </c>
      <c r="K521" s="86">
        <f>Source!R272</f>
        <v>110</v>
      </c>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c r="EC521" s="23"/>
      <c r="ED521" s="23"/>
      <c r="EE521" s="23"/>
      <c r="EF521" s="23"/>
      <c r="EG521" s="23"/>
      <c r="EH521" s="23"/>
      <c r="EI521" s="23"/>
      <c r="EJ521" s="23"/>
      <c r="EK521" s="23"/>
      <c r="EL521" s="23"/>
      <c r="EM521" s="23"/>
      <c r="EN521" s="23"/>
      <c r="EO521" s="23"/>
      <c r="EP521" s="23"/>
      <c r="EQ521" s="23"/>
      <c r="ER521" s="23"/>
      <c r="ES521" s="23"/>
      <c r="ET521" s="23"/>
      <c r="EU521" s="23"/>
      <c r="EV521" s="23"/>
      <c r="EW521" s="23"/>
      <c r="EX521" s="23"/>
      <c r="EY521" s="23"/>
      <c r="EZ521" s="23"/>
      <c r="FA521" s="23"/>
      <c r="FB521" s="23"/>
      <c r="FC521" s="23"/>
      <c r="FD521" s="23"/>
      <c r="FE521" s="23"/>
      <c r="FF521" s="23"/>
      <c r="FG521" s="23"/>
      <c r="FH521" s="23"/>
      <c r="FI521" s="23"/>
      <c r="FJ521" s="23"/>
      <c r="FK521" s="23"/>
      <c r="FL521" s="23"/>
      <c r="FM521" s="23"/>
      <c r="FN521" s="23"/>
      <c r="FO521" s="23"/>
      <c r="FP521" s="23"/>
      <c r="FQ521" s="23"/>
      <c r="FR521" s="23"/>
      <c r="FS521" s="23"/>
      <c r="FT521" s="23"/>
      <c r="FU521" s="23"/>
      <c r="FV521" s="23"/>
      <c r="FW521" s="23"/>
      <c r="FX521" s="23"/>
      <c r="FY521" s="23"/>
      <c r="FZ521" s="23"/>
      <c r="GA521" s="23"/>
      <c r="GB521" s="23"/>
      <c r="GC521" s="23"/>
      <c r="GD521" s="23"/>
      <c r="GE521" s="23"/>
      <c r="GF521" s="23"/>
      <c r="GG521" s="23"/>
      <c r="GH521" s="23"/>
      <c r="GI521" s="23"/>
      <c r="GJ521" s="23"/>
      <c r="GK521" s="23"/>
      <c r="GL521" s="23"/>
      <c r="GM521" s="23">
        <f>ROUND(Source!AE272*Source!AV272*Source!I272,0)</f>
        <v>6</v>
      </c>
      <c r="GN521" s="23"/>
      <c r="GO521" s="23"/>
      <c r="GP521" s="23"/>
      <c r="GQ521" s="23"/>
      <c r="GR521" s="23"/>
      <c r="GS521" s="23"/>
      <c r="GT521" s="23"/>
      <c r="GU521" s="23"/>
      <c r="GV521" s="23"/>
      <c r="GW521" s="23"/>
      <c r="GX521" s="23"/>
      <c r="GY521" s="23"/>
      <c r="GZ521" s="23"/>
      <c r="HA521" s="23"/>
      <c r="HB521" s="23"/>
      <c r="HC521" s="23"/>
      <c r="HD521" s="23"/>
      <c r="HE521" s="23"/>
      <c r="HF521" s="23"/>
      <c r="HG521" s="23"/>
      <c r="HH521" s="23"/>
      <c r="HI521" s="23"/>
      <c r="HJ521" s="23"/>
      <c r="HK521" s="23"/>
      <c r="HL521" s="23"/>
      <c r="HM521" s="23"/>
      <c r="HN521" s="23"/>
      <c r="HO521" s="23"/>
      <c r="HP521" s="23"/>
      <c r="HQ521" s="23"/>
      <c r="HR521" s="23"/>
      <c r="HS521" s="23"/>
      <c r="HT521" s="23"/>
      <c r="HU521" s="23"/>
      <c r="HV521" s="23"/>
      <c r="HW521" s="23"/>
      <c r="HX521" s="23">
        <f>GM521</f>
        <v>6</v>
      </c>
      <c r="HY521" s="23"/>
      <c r="HZ521" s="23"/>
      <c r="IA521" s="23"/>
      <c r="IB521" s="23"/>
      <c r="IC521" s="23"/>
      <c r="ID521" s="23"/>
      <c r="IE521" s="23"/>
      <c r="IF521" s="23"/>
      <c r="IG521" s="23"/>
      <c r="IH521" s="23"/>
      <c r="II521" s="23"/>
      <c r="IJ521" s="23"/>
      <c r="IK521" s="23"/>
      <c r="IL521" s="23"/>
      <c r="IM521" s="23"/>
      <c r="IN521" s="23"/>
      <c r="IO521" s="23"/>
      <c r="IP521" s="23"/>
      <c r="IQ521" s="23"/>
      <c r="IR521" s="23"/>
      <c r="IS521" s="23"/>
      <c r="IT521" s="23"/>
      <c r="IU521" s="23"/>
    </row>
    <row r="522" spans="1:255" x14ac:dyDescent="0.2">
      <c r="A522" s="87"/>
      <c r="B522" s="88"/>
      <c r="C522" s="88" t="s">
        <v>1257</v>
      </c>
      <c r="D522" s="89"/>
      <c r="E522" s="90">
        <v>155</v>
      </c>
      <c r="F522" s="91" t="s">
        <v>1258</v>
      </c>
      <c r="G522" s="92"/>
      <c r="H522" s="93">
        <f>ROUND((Source!AF272*Source!AV272+Source!AE272*Source!AV272)*(Source!FX272)/100,2)</f>
        <v>678.79</v>
      </c>
      <c r="I522" s="94">
        <f>T522</f>
        <v>732</v>
      </c>
      <c r="J522" s="96">
        <v>1.47</v>
      </c>
      <c r="K522" s="95" t="e">
        <f>U522</f>
        <v>#REF!</v>
      </c>
      <c r="O522" s="23"/>
      <c r="P522" s="23"/>
      <c r="Q522" s="23"/>
      <c r="R522" s="23"/>
      <c r="S522" s="23"/>
      <c r="T522" s="23">
        <f>ROUND((ROUND(Source!AF272*Source!AV272*Source!I272,0)+ROUND(Source!AE272*Source!AV272*Source!I272,0))*(Source!DN272)/100,0)</f>
        <v>732</v>
      </c>
      <c r="U522" s="23" t="e">
        <f>Source!X272</f>
        <v>#REF!</v>
      </c>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v>1</v>
      </c>
      <c r="CW522" s="23"/>
      <c r="CX522" s="23"/>
      <c r="CY522" s="23"/>
      <c r="CZ522" s="23"/>
      <c r="DA522" s="23"/>
      <c r="DB522" s="23"/>
      <c r="DC522" s="23"/>
      <c r="DD522" s="23"/>
      <c r="DE522" s="23"/>
      <c r="DF522" s="23"/>
      <c r="DG522" s="23"/>
      <c r="DH522" s="23"/>
      <c r="DI522" s="23"/>
      <c r="DJ522" s="23"/>
      <c r="DK522" s="23"/>
      <c r="DL522" s="23"/>
      <c r="DM522" s="23"/>
      <c r="DN522" s="23"/>
      <c r="DO522" s="23"/>
      <c r="DP522" s="23"/>
      <c r="DQ522" s="23">
        <f>T522</f>
        <v>732</v>
      </c>
      <c r="DR522" s="23"/>
      <c r="DS522" s="23" t="e">
        <f>U522</f>
        <v>#REF!</v>
      </c>
      <c r="DT522" s="23"/>
      <c r="DU522" s="23"/>
      <c r="DV522" s="23"/>
      <c r="DW522" s="23"/>
      <c r="DX522" s="23"/>
      <c r="DY522" s="23"/>
      <c r="DZ522" s="23"/>
      <c r="EA522" s="23"/>
      <c r="EB522" s="23"/>
      <c r="EC522" s="23"/>
      <c r="ED522" s="23"/>
      <c r="EE522" s="23"/>
      <c r="EF522" s="23"/>
      <c r="EG522" s="23"/>
      <c r="EH522" s="23"/>
      <c r="EI522" s="23"/>
      <c r="EJ522" s="23"/>
      <c r="EK522" s="23"/>
      <c r="EL522" s="23"/>
      <c r="EM522" s="23"/>
      <c r="EN522" s="23"/>
      <c r="EO522" s="23"/>
      <c r="EP522" s="23"/>
      <c r="EQ522" s="23"/>
      <c r="ER522" s="23"/>
      <c r="ES522" s="23"/>
      <c r="ET522" s="23"/>
      <c r="EU522" s="23"/>
      <c r="EV522" s="23"/>
      <c r="EW522" s="23"/>
      <c r="EX522" s="23"/>
      <c r="EY522" s="23"/>
      <c r="EZ522" s="23"/>
      <c r="FA522" s="23"/>
      <c r="FB522" s="23"/>
      <c r="FC522" s="23"/>
      <c r="FD522" s="23"/>
      <c r="FE522" s="23"/>
      <c r="FF522" s="23"/>
      <c r="FG522" s="23"/>
      <c r="FH522" s="23"/>
      <c r="FI522" s="23"/>
      <c r="FJ522" s="23"/>
      <c r="FK522" s="23"/>
      <c r="FL522" s="23"/>
      <c r="FM522" s="23"/>
      <c r="FN522" s="23"/>
      <c r="FO522" s="23"/>
      <c r="FP522" s="23"/>
      <c r="FQ522" s="23"/>
      <c r="FR522" s="23"/>
      <c r="FS522" s="23"/>
      <c r="FT522" s="23"/>
      <c r="FU522" s="23"/>
      <c r="FV522" s="23"/>
      <c r="FW522" s="23"/>
      <c r="FX522" s="23"/>
      <c r="FY522" s="23"/>
      <c r="FZ522" s="23"/>
      <c r="GA522" s="23"/>
      <c r="GB522" s="23"/>
      <c r="GC522" s="23"/>
      <c r="GD522" s="23"/>
      <c r="GE522" s="23"/>
      <c r="GF522" s="23"/>
      <c r="GG522" s="23"/>
      <c r="GH522" s="23"/>
      <c r="GI522" s="23"/>
      <c r="GJ522" s="23"/>
      <c r="GK522" s="23"/>
      <c r="GL522" s="23"/>
      <c r="GM522" s="23"/>
      <c r="GN522" s="23"/>
      <c r="GO522" s="23"/>
      <c r="GP522" s="23"/>
      <c r="GQ522" s="23"/>
      <c r="GR522" s="23"/>
      <c r="GS522" s="23"/>
      <c r="GT522" s="23"/>
      <c r="GU522" s="23"/>
      <c r="GV522" s="23"/>
      <c r="GW522" s="23"/>
      <c r="GX522" s="23"/>
      <c r="GY522" s="23">
        <f>T522</f>
        <v>732</v>
      </c>
      <c r="GZ522" s="23"/>
      <c r="HA522" s="23"/>
      <c r="HB522" s="23">
        <f>T522</f>
        <v>732</v>
      </c>
      <c r="HC522" s="23"/>
      <c r="HD522" s="23"/>
      <c r="HE522" s="23"/>
      <c r="HF522" s="23">
        <f>T522</f>
        <v>732</v>
      </c>
      <c r="HG522" s="23"/>
      <c r="HH522" s="23"/>
      <c r="HI522" s="23"/>
      <c r="HJ522" s="23"/>
      <c r="HK522" s="23"/>
      <c r="HL522" s="23">
        <f>T522</f>
        <v>732</v>
      </c>
      <c r="HM522" s="23"/>
      <c r="HN522" s="23">
        <f>T522</f>
        <v>732</v>
      </c>
      <c r="HO522" s="23"/>
      <c r="HP522" s="23"/>
      <c r="HQ522" s="23"/>
      <c r="HR522" s="23"/>
      <c r="HS522" s="23"/>
      <c r="HT522" s="23"/>
      <c r="HU522" s="23"/>
      <c r="HV522" s="23"/>
      <c r="HW522" s="23"/>
      <c r="HX522" s="23"/>
      <c r="HY522" s="23"/>
      <c r="HZ522" s="23"/>
      <c r="IA522" s="23"/>
      <c r="IB522" s="23"/>
      <c r="IC522" s="23"/>
      <c r="ID522" s="23"/>
      <c r="IE522" s="23"/>
      <c r="IF522" s="23"/>
      <c r="IG522" s="23"/>
      <c r="IH522" s="23"/>
      <c r="II522" s="23"/>
      <c r="IJ522" s="23"/>
      <c r="IK522" s="23"/>
      <c r="IL522" s="23"/>
      <c r="IM522" s="23"/>
      <c r="IN522" s="23"/>
      <c r="IO522" s="23"/>
      <c r="IP522" s="23"/>
      <c r="IQ522" s="23"/>
      <c r="IR522" s="23"/>
      <c r="IS522" s="23"/>
      <c r="IT522" s="23"/>
      <c r="IU522" s="23"/>
    </row>
    <row r="523" spans="1:255" x14ac:dyDescent="0.2">
      <c r="A523" s="87"/>
      <c r="B523" s="88"/>
      <c r="C523" s="88" t="s">
        <v>1259</v>
      </c>
      <c r="D523" s="89"/>
      <c r="E523" s="90">
        <v>100</v>
      </c>
      <c r="F523" s="91" t="s">
        <v>1258</v>
      </c>
      <c r="G523" s="92"/>
      <c r="H523" s="93">
        <f>ROUND((Source!AF272*Source!AV272+Source!AE272*Source!AV272)*(Source!FY272)/100,2)</f>
        <v>437.93</v>
      </c>
      <c r="I523" s="94">
        <f>T523</f>
        <v>472</v>
      </c>
      <c r="J523" s="96">
        <v>0.85</v>
      </c>
      <c r="K523" s="95" t="e">
        <f>U523</f>
        <v>#REF!</v>
      </c>
      <c r="O523" s="23"/>
      <c r="P523" s="23"/>
      <c r="Q523" s="23"/>
      <c r="R523" s="23"/>
      <c r="S523" s="23"/>
      <c r="T523" s="23">
        <f>ROUND((ROUND(Source!AF272*Source!AV272*Source!I272,0)+ROUND(Source!AE272*Source!AV272*Source!I272,0))*(Source!DO272)/100,0)</f>
        <v>472</v>
      </c>
      <c r="U523" s="23" t="e">
        <f>Source!Y272</f>
        <v>#REF!</v>
      </c>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v>1</v>
      </c>
      <c r="CW523" s="23"/>
      <c r="CX523" s="23"/>
      <c r="CY523" s="23"/>
      <c r="CZ523" s="23"/>
      <c r="DA523" s="23"/>
      <c r="DB523" s="23"/>
      <c r="DC523" s="23"/>
      <c r="DD523" s="23"/>
      <c r="DE523" s="23"/>
      <c r="DF523" s="23"/>
      <c r="DG523" s="23"/>
      <c r="DH523" s="23"/>
      <c r="DI523" s="23"/>
      <c r="DJ523" s="23"/>
      <c r="DK523" s="23"/>
      <c r="DL523" s="23"/>
      <c r="DM523" s="23"/>
      <c r="DN523" s="23"/>
      <c r="DO523" s="23"/>
      <c r="DP523" s="23"/>
      <c r="DQ523" s="23">
        <f>T523</f>
        <v>472</v>
      </c>
      <c r="DR523" s="23"/>
      <c r="DS523" s="23" t="e">
        <f>U523</f>
        <v>#REF!</v>
      </c>
      <c r="DT523" s="23"/>
      <c r="DU523" s="23"/>
      <c r="DV523" s="23"/>
      <c r="DW523" s="23"/>
      <c r="DX523" s="23"/>
      <c r="DY523" s="23"/>
      <c r="DZ523" s="23"/>
      <c r="EA523" s="23"/>
      <c r="EB523" s="23"/>
      <c r="EC523" s="23"/>
      <c r="ED523" s="23"/>
      <c r="EE523" s="23"/>
      <c r="EF523" s="23"/>
      <c r="EG523" s="23"/>
      <c r="EH523" s="23"/>
      <c r="EI523" s="23"/>
      <c r="EJ523" s="23"/>
      <c r="EK523" s="23"/>
      <c r="EL523" s="23"/>
      <c r="EM523" s="23"/>
      <c r="EN523" s="23"/>
      <c r="EO523" s="23"/>
      <c r="EP523" s="23"/>
      <c r="EQ523" s="23"/>
      <c r="ER523" s="23"/>
      <c r="ES523" s="23"/>
      <c r="ET523" s="23"/>
      <c r="EU523" s="23"/>
      <c r="EV523" s="23"/>
      <c r="EW523" s="23"/>
      <c r="EX523" s="23"/>
      <c r="EY523" s="23"/>
      <c r="EZ523" s="23"/>
      <c r="FA523" s="23"/>
      <c r="FB523" s="23"/>
      <c r="FC523" s="23"/>
      <c r="FD523" s="23"/>
      <c r="FE523" s="23"/>
      <c r="FF523" s="23"/>
      <c r="FG523" s="23"/>
      <c r="FH523" s="23"/>
      <c r="FI523" s="23"/>
      <c r="FJ523" s="23"/>
      <c r="FK523" s="23"/>
      <c r="FL523" s="23"/>
      <c r="FM523" s="23"/>
      <c r="FN523" s="23"/>
      <c r="FO523" s="23"/>
      <c r="FP523" s="23"/>
      <c r="FQ523" s="23"/>
      <c r="FR523" s="23"/>
      <c r="FS523" s="23"/>
      <c r="FT523" s="23"/>
      <c r="FU523" s="23"/>
      <c r="FV523" s="23"/>
      <c r="FW523" s="23"/>
      <c r="FX523" s="23"/>
      <c r="FY523" s="23"/>
      <c r="FZ523" s="23"/>
      <c r="GA523" s="23"/>
      <c r="GB523" s="23"/>
      <c r="GC523" s="23"/>
      <c r="GD523" s="23"/>
      <c r="GE523" s="23"/>
      <c r="GF523" s="23"/>
      <c r="GG523" s="23"/>
      <c r="GH523" s="23"/>
      <c r="GI523" s="23"/>
      <c r="GJ523" s="23"/>
      <c r="GK523" s="23"/>
      <c r="GL523" s="23"/>
      <c r="GM523" s="23"/>
      <c r="GN523" s="23"/>
      <c r="GO523" s="23"/>
      <c r="GP523" s="23"/>
      <c r="GQ523" s="23"/>
      <c r="GR523" s="23"/>
      <c r="GS523" s="23"/>
      <c r="GT523" s="23"/>
      <c r="GU523" s="23"/>
      <c r="GV523" s="23"/>
      <c r="GW523" s="23"/>
      <c r="GX523" s="23"/>
      <c r="GY523" s="23"/>
      <c r="GZ523" s="23">
        <f>T523</f>
        <v>472</v>
      </c>
      <c r="HA523" s="23"/>
      <c r="HB523" s="23">
        <f>T523</f>
        <v>472</v>
      </c>
      <c r="HC523" s="23"/>
      <c r="HD523" s="23"/>
      <c r="HE523" s="23"/>
      <c r="HF523" s="23">
        <f>T523</f>
        <v>472</v>
      </c>
      <c r="HG523" s="23"/>
      <c r="HH523" s="23"/>
      <c r="HI523" s="23"/>
      <c r="HJ523" s="23"/>
      <c r="HK523" s="23"/>
      <c r="HL523" s="23">
        <f>T523</f>
        <v>472</v>
      </c>
      <c r="HM523" s="23"/>
      <c r="HN523" s="23">
        <f>T523</f>
        <v>472</v>
      </c>
      <c r="HO523" s="23"/>
      <c r="HP523" s="23"/>
      <c r="HQ523" s="23"/>
      <c r="HR523" s="23"/>
      <c r="HS523" s="23"/>
      <c r="HT523" s="23"/>
      <c r="HU523" s="23"/>
      <c r="HV523" s="23"/>
      <c r="HW523" s="23"/>
      <c r="HX523" s="23"/>
      <c r="HY523" s="23"/>
      <c r="HZ523" s="23"/>
      <c r="IA523" s="23"/>
      <c r="IB523" s="23"/>
      <c r="IC523" s="23"/>
      <c r="ID523" s="23"/>
      <c r="IE523" s="23"/>
      <c r="IF523" s="23"/>
      <c r="IG523" s="23"/>
      <c r="IH523" s="23"/>
      <c r="II523" s="23"/>
      <c r="IJ523" s="23"/>
      <c r="IK523" s="23"/>
      <c r="IL523" s="23"/>
      <c r="IM523" s="23"/>
      <c r="IN523" s="23"/>
      <c r="IO523" s="23"/>
      <c r="IP523" s="23"/>
      <c r="IQ523" s="23"/>
      <c r="IR523" s="23"/>
      <c r="IS523" s="23"/>
      <c r="IT523" s="23"/>
      <c r="IU523" s="23"/>
    </row>
    <row r="524" spans="1:255" x14ac:dyDescent="0.2">
      <c r="A524" s="78"/>
      <c r="B524" s="79"/>
      <c r="C524" s="79" t="s">
        <v>1260</v>
      </c>
      <c r="D524" s="80" t="s">
        <v>1261</v>
      </c>
      <c r="E524" s="81">
        <v>45.65</v>
      </c>
      <c r="F524" s="82"/>
      <c r="G524" s="83"/>
      <c r="H524" s="82" t="e">
        <f>ROUND(Source!AH272,2)</f>
        <v>#REF!</v>
      </c>
      <c r="I524" s="97" t="e">
        <f>Source!U272</f>
        <v>#REF!</v>
      </c>
      <c r="J524" s="85"/>
      <c r="K524" s="86"/>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c r="EC524" s="23"/>
      <c r="ED524" s="23"/>
      <c r="EE524" s="23"/>
      <c r="EF524" s="23"/>
      <c r="EG524" s="23"/>
      <c r="EH524" s="23"/>
      <c r="EI524" s="23"/>
      <c r="EJ524" s="23"/>
      <c r="EK524" s="23"/>
      <c r="EL524" s="23"/>
      <c r="EM524" s="23"/>
      <c r="EN524" s="23"/>
      <c r="EO524" s="23"/>
      <c r="EP524" s="23"/>
      <c r="EQ524" s="23"/>
      <c r="ER524" s="23"/>
      <c r="ES524" s="23"/>
      <c r="ET524" s="23"/>
      <c r="EU524" s="23"/>
      <c r="EV524" s="23"/>
      <c r="EW524" s="23"/>
      <c r="EX524" s="23"/>
      <c r="EY524" s="23"/>
      <c r="EZ524" s="23"/>
      <c r="FA524" s="23"/>
      <c r="FB524" s="23"/>
      <c r="FC524" s="23"/>
      <c r="FD524" s="23"/>
      <c r="FE524" s="23"/>
      <c r="FF524" s="23"/>
      <c r="FG524" s="23"/>
      <c r="FH524" s="23"/>
      <c r="FI524" s="23"/>
      <c r="FJ524" s="23"/>
      <c r="FK524" s="23"/>
      <c r="FL524" s="23"/>
      <c r="FM524" s="23"/>
      <c r="FN524" s="23"/>
      <c r="FO524" s="23"/>
      <c r="FP524" s="23"/>
      <c r="FQ524" s="23"/>
      <c r="FR524" s="23"/>
      <c r="FS524" s="23"/>
      <c r="FT524" s="23"/>
      <c r="FU524" s="23"/>
      <c r="FV524" s="23"/>
      <c r="FW524" s="23"/>
      <c r="FX524" s="23"/>
      <c r="FY524" s="23"/>
      <c r="FZ524" s="23"/>
      <c r="GA524" s="23"/>
      <c r="GB524" s="23"/>
      <c r="GC524" s="23"/>
      <c r="GD524" s="23"/>
      <c r="GE524" s="23"/>
      <c r="GF524" s="23"/>
      <c r="GG524" s="23"/>
      <c r="GH524" s="23"/>
      <c r="GI524" s="23"/>
      <c r="GJ524" s="23"/>
      <c r="GK524" s="23"/>
      <c r="GL524" s="23"/>
      <c r="GM524" s="23"/>
      <c r="GN524" s="23"/>
      <c r="GO524" s="23"/>
      <c r="GP524" s="23"/>
      <c r="GQ524" s="23"/>
      <c r="GR524" s="23"/>
      <c r="GS524" s="23"/>
      <c r="GT524" s="23"/>
      <c r="GU524" s="23"/>
      <c r="GV524" s="23"/>
      <c r="GW524" s="23"/>
      <c r="GX524" s="23"/>
      <c r="GY524" s="23"/>
      <c r="GZ524" s="23"/>
      <c r="HA524" s="23"/>
      <c r="HB524" s="23"/>
      <c r="HC524" s="23"/>
      <c r="HD524" s="23"/>
      <c r="HE524" s="23"/>
      <c r="HF524" s="23"/>
      <c r="HG524" s="23"/>
      <c r="HH524" s="23"/>
      <c r="HI524" s="23"/>
      <c r="HJ524" s="23"/>
      <c r="HK524" s="23"/>
      <c r="HL524" s="23"/>
      <c r="HM524" s="23"/>
      <c r="HN524" s="23"/>
      <c r="HO524" s="23"/>
      <c r="HP524" s="23"/>
      <c r="HQ524" s="23"/>
      <c r="HR524" s="23"/>
      <c r="HS524" s="23"/>
      <c r="HT524" s="23"/>
      <c r="HU524" s="23"/>
      <c r="HV524" s="23"/>
      <c r="HW524" s="23"/>
      <c r="HX524" s="23"/>
      <c r="HY524" s="23"/>
      <c r="HZ524" s="23"/>
      <c r="IA524" s="23"/>
      <c r="IB524" s="23"/>
      <c r="IC524" s="23"/>
      <c r="ID524" s="23"/>
      <c r="IE524" s="23"/>
      <c r="IF524" s="23"/>
      <c r="IG524" s="23"/>
      <c r="IH524" s="23"/>
      <c r="II524" s="23"/>
      <c r="IJ524" s="23"/>
      <c r="IK524" s="23"/>
      <c r="IL524" s="23"/>
      <c r="IM524" s="23"/>
      <c r="IN524" s="23"/>
      <c r="IO524" s="23"/>
      <c r="IP524" s="23"/>
      <c r="IQ524" s="23"/>
      <c r="IR524" s="23"/>
      <c r="IS524" s="23"/>
      <c r="IT524" s="23"/>
      <c r="IU524" s="23"/>
    </row>
    <row r="525" spans="1:255" ht="36" x14ac:dyDescent="0.2">
      <c r="A525" s="100" t="s">
        <v>430</v>
      </c>
      <c r="B525" s="109" t="s">
        <v>135</v>
      </c>
      <c r="C525" s="101" t="s">
        <v>136</v>
      </c>
      <c r="D525" s="102" t="s">
        <v>63</v>
      </c>
      <c r="E525" s="103">
        <f>Source!I274</f>
        <v>0.16155</v>
      </c>
      <c r="F525" s="104">
        <v>325</v>
      </c>
      <c r="G525" s="105"/>
      <c r="H525" s="104">
        <f>Source!AC273</f>
        <v>325</v>
      </c>
      <c r="I525" s="106">
        <f>T525</f>
        <v>53</v>
      </c>
      <c r="J525" s="107" t="s">
        <v>1262</v>
      </c>
      <c r="K525" s="108">
        <f>U525</f>
        <v>1119</v>
      </c>
      <c r="L525" s="23"/>
      <c r="M525" s="23"/>
      <c r="N525" s="23"/>
      <c r="O525" s="23"/>
      <c r="P525" s="23"/>
      <c r="Q525" s="23"/>
      <c r="R525" s="23"/>
      <c r="S525" s="23"/>
      <c r="T525" s="23">
        <f>ROUND(Source!AC273*Source!AW273*Source!I273,0)</f>
        <v>53</v>
      </c>
      <c r="U525" s="23">
        <f>Source!P274</f>
        <v>1119</v>
      </c>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v>1</v>
      </c>
      <c r="CW525" s="23"/>
      <c r="CX525" s="23"/>
      <c r="CY525" s="23"/>
      <c r="CZ525" s="23"/>
      <c r="DA525" s="23"/>
      <c r="DB525" s="23"/>
      <c r="DC525" s="23"/>
      <c r="DD525" s="23"/>
      <c r="DE525" s="23"/>
      <c r="DF525" s="23"/>
      <c r="DG525" s="23"/>
      <c r="DH525" s="23"/>
      <c r="DI525" s="23"/>
      <c r="DJ525" s="23"/>
      <c r="DK525" s="23">
        <f>T525</f>
        <v>53</v>
      </c>
      <c r="DL525" s="23"/>
      <c r="DM525" s="23">
        <f>Source!P274</f>
        <v>1119</v>
      </c>
      <c r="DN525" s="23"/>
      <c r="DO525" s="23"/>
      <c r="DP525" s="23"/>
      <c r="DQ525" s="23"/>
      <c r="DR525" s="23"/>
      <c r="DS525" s="23"/>
      <c r="DT525" s="23"/>
      <c r="DU525" s="23"/>
      <c r="DV525" s="23"/>
      <c r="DW525" s="23"/>
      <c r="DX525" s="23"/>
      <c r="DY525" s="23"/>
      <c r="DZ525" s="23"/>
      <c r="EA525" s="23"/>
      <c r="EB525" s="23"/>
      <c r="EC525" s="23"/>
      <c r="ED525" s="23"/>
      <c r="EE525" s="23"/>
      <c r="EF525" s="23"/>
      <c r="EG525" s="23"/>
      <c r="EH525" s="23"/>
      <c r="EI525" s="23"/>
      <c r="EJ525" s="23"/>
      <c r="EK525" s="23"/>
      <c r="EL525" s="23"/>
      <c r="EM525" s="23"/>
      <c r="EN525" s="23"/>
      <c r="EO525" s="23"/>
      <c r="EP525" s="23"/>
      <c r="EQ525" s="23"/>
      <c r="ER525" s="23"/>
      <c r="ES525" s="23"/>
      <c r="ET525" s="23"/>
      <c r="EU525" s="23"/>
      <c r="EV525" s="23"/>
      <c r="EW525" s="23"/>
      <c r="EX525" s="23"/>
      <c r="EY525" s="23"/>
      <c r="EZ525" s="23"/>
      <c r="FA525" s="23"/>
      <c r="FB525" s="23"/>
      <c r="FC525" s="23"/>
      <c r="FD525" s="23"/>
      <c r="FE525" s="23"/>
      <c r="FF525" s="23"/>
      <c r="FG525" s="23"/>
      <c r="FH525" s="23"/>
      <c r="FI525" s="23"/>
      <c r="FJ525" s="23"/>
      <c r="FK525" s="23"/>
      <c r="FL525" s="23"/>
      <c r="FM525" s="23"/>
      <c r="FN525" s="23"/>
      <c r="FO525" s="23"/>
      <c r="FP525" s="23"/>
      <c r="FQ525" s="23"/>
      <c r="FR525" s="23"/>
      <c r="FS525" s="23"/>
      <c r="FT525" s="23"/>
      <c r="FU525" s="23"/>
      <c r="FV525" s="23"/>
      <c r="FW525" s="23"/>
      <c r="FX525" s="23"/>
      <c r="FY525" s="23"/>
      <c r="FZ525" s="23"/>
      <c r="GA525" s="23"/>
      <c r="GB525" s="23"/>
      <c r="GC525" s="23"/>
      <c r="GD525" s="23"/>
      <c r="GE525" s="23"/>
      <c r="GF525" s="23"/>
      <c r="GG525" s="23"/>
      <c r="GH525" s="23"/>
      <c r="GI525" s="23"/>
      <c r="GJ525" s="23">
        <f>T525</f>
        <v>53</v>
      </c>
      <c r="GK525" s="23"/>
      <c r="GL525" s="23"/>
      <c r="GM525" s="23"/>
      <c r="GN525" s="23">
        <f>T525</f>
        <v>53</v>
      </c>
      <c r="GO525" s="23"/>
      <c r="GP525" s="23">
        <f>T525</f>
        <v>53</v>
      </c>
      <c r="GQ525" s="23">
        <f>T525</f>
        <v>53</v>
      </c>
      <c r="GR525" s="23"/>
      <c r="GS525" s="23">
        <f>T525</f>
        <v>53</v>
      </c>
      <c r="GT525" s="23"/>
      <c r="GU525" s="23"/>
      <c r="GV525" s="23"/>
      <c r="GW525" s="23"/>
      <c r="GX525" s="23"/>
      <c r="GY525" s="23"/>
      <c r="GZ525" s="23"/>
      <c r="HA525" s="23"/>
      <c r="HB525" s="23">
        <f>T525</f>
        <v>53</v>
      </c>
      <c r="HC525" s="23"/>
      <c r="HD525" s="23"/>
      <c r="HE525" s="23"/>
      <c r="HF525" s="23">
        <f>T525</f>
        <v>53</v>
      </c>
      <c r="HG525" s="23"/>
      <c r="HH525" s="23"/>
      <c r="HI525" s="23"/>
      <c r="HJ525" s="23"/>
      <c r="HK525" s="23"/>
      <c r="HL525" s="23">
        <f>T525</f>
        <v>53</v>
      </c>
      <c r="HM525" s="23"/>
      <c r="HN525" s="23">
        <f>T525</f>
        <v>53</v>
      </c>
      <c r="HO525" s="23"/>
      <c r="HP525" s="23"/>
      <c r="HQ525" s="23"/>
      <c r="HR525" s="23"/>
      <c r="HS525" s="23"/>
      <c r="HT525" s="23"/>
      <c r="HU525" s="23"/>
      <c r="HV525" s="23"/>
      <c r="HW525" s="23"/>
      <c r="HX525" s="23"/>
      <c r="HY525" s="23"/>
      <c r="HZ525" s="23"/>
      <c r="IA525" s="23"/>
      <c r="IB525" s="23"/>
      <c r="IC525" s="23"/>
      <c r="ID525" s="23"/>
      <c r="IE525" s="23"/>
      <c r="IF525" s="23"/>
      <c r="IG525" s="23"/>
      <c r="IH525" s="23"/>
      <c r="II525" s="23"/>
      <c r="IJ525" s="23"/>
      <c r="IK525" s="23"/>
      <c r="IL525" s="23"/>
      <c r="IM525" s="23"/>
      <c r="IN525" s="23"/>
      <c r="IO525" s="23"/>
      <c r="IP525" s="23"/>
      <c r="IQ525" s="23"/>
      <c r="IR525" s="23"/>
      <c r="IS525" s="23"/>
      <c r="IT525" s="23"/>
      <c r="IU525" s="23"/>
    </row>
    <row r="526" spans="1:255" x14ac:dyDescent="0.2">
      <c r="A526" s="64"/>
      <c r="B526" s="111" t="s">
        <v>1263</v>
      </c>
      <c r="C526" s="111" t="s">
        <v>1282</v>
      </c>
      <c r="D526" s="63"/>
      <c r="E526" s="63"/>
      <c r="F526" s="63"/>
      <c r="G526" s="63"/>
      <c r="H526" s="63"/>
      <c r="I526" s="63"/>
      <c r="J526" s="63"/>
      <c r="K526" s="65"/>
    </row>
    <row r="527" spans="1:255" x14ac:dyDescent="0.2">
      <c r="A527" s="100" t="s">
        <v>431</v>
      </c>
      <c r="B527" s="109" t="s">
        <v>140</v>
      </c>
      <c r="C527" s="101" t="s">
        <v>141</v>
      </c>
      <c r="D527" s="102" t="s">
        <v>63</v>
      </c>
      <c r="E527" s="103">
        <f>Source!I276</f>
        <v>2.154E-2</v>
      </c>
      <c r="F527" s="104">
        <v>9480</v>
      </c>
      <c r="G527" s="105"/>
      <c r="H527" s="104">
        <f>Source!AC275</f>
        <v>9480</v>
      </c>
      <c r="I527" s="106">
        <f>T527</f>
        <v>204</v>
      </c>
      <c r="J527" s="107" t="s">
        <v>1262</v>
      </c>
      <c r="K527" s="108">
        <f>U527</f>
        <v>4113</v>
      </c>
      <c r="L527" s="23"/>
      <c r="M527" s="23"/>
      <c r="N527" s="23"/>
      <c r="O527" s="23"/>
      <c r="P527" s="23"/>
      <c r="Q527" s="23"/>
      <c r="R527" s="23"/>
      <c r="S527" s="23"/>
      <c r="T527" s="23">
        <f>ROUND(Source!AC275*Source!AW275*Source!I275,0)</f>
        <v>204</v>
      </c>
      <c r="U527" s="23">
        <f>Source!P276</f>
        <v>4113</v>
      </c>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v>1</v>
      </c>
      <c r="CW527" s="23"/>
      <c r="CX527" s="23"/>
      <c r="CY527" s="23"/>
      <c r="CZ527" s="23"/>
      <c r="DA527" s="23"/>
      <c r="DB527" s="23"/>
      <c r="DC527" s="23"/>
      <c r="DD527" s="23"/>
      <c r="DE527" s="23"/>
      <c r="DF527" s="23"/>
      <c r="DG527" s="23"/>
      <c r="DH527" s="23"/>
      <c r="DI527" s="23"/>
      <c r="DJ527" s="23"/>
      <c r="DK527" s="23">
        <f>T527</f>
        <v>204</v>
      </c>
      <c r="DL527" s="23"/>
      <c r="DM527" s="23">
        <f>Source!P276</f>
        <v>4113</v>
      </c>
      <c r="DN527" s="23"/>
      <c r="DO527" s="23"/>
      <c r="DP527" s="23"/>
      <c r="DQ527" s="23"/>
      <c r="DR527" s="23"/>
      <c r="DS527" s="23"/>
      <c r="DT527" s="23"/>
      <c r="DU527" s="23"/>
      <c r="DV527" s="23"/>
      <c r="DW527" s="23"/>
      <c r="DX527" s="23"/>
      <c r="DY527" s="23"/>
      <c r="DZ527" s="23"/>
      <c r="EA527" s="23"/>
      <c r="EB527" s="23"/>
      <c r="EC527" s="23"/>
      <c r="ED527" s="23"/>
      <c r="EE527" s="23"/>
      <c r="EF527" s="23"/>
      <c r="EG527" s="23"/>
      <c r="EH527" s="23"/>
      <c r="EI527" s="23"/>
      <c r="EJ527" s="23"/>
      <c r="EK527" s="23"/>
      <c r="EL527" s="23"/>
      <c r="EM527" s="23"/>
      <c r="EN527" s="23"/>
      <c r="EO527" s="23"/>
      <c r="EP527" s="23"/>
      <c r="EQ527" s="23"/>
      <c r="ER527" s="23"/>
      <c r="ES527" s="23"/>
      <c r="ET527" s="23"/>
      <c r="EU527" s="23"/>
      <c r="EV527" s="23"/>
      <c r="EW527" s="23"/>
      <c r="EX527" s="23"/>
      <c r="EY527" s="23"/>
      <c r="EZ527" s="23"/>
      <c r="FA527" s="23"/>
      <c r="FB527" s="23"/>
      <c r="FC527" s="23"/>
      <c r="FD527" s="23"/>
      <c r="FE527" s="23"/>
      <c r="FF527" s="23"/>
      <c r="FG527" s="23"/>
      <c r="FH527" s="23"/>
      <c r="FI527" s="23"/>
      <c r="FJ527" s="23"/>
      <c r="FK527" s="23"/>
      <c r="FL527" s="23"/>
      <c r="FM527" s="23"/>
      <c r="FN527" s="23"/>
      <c r="FO527" s="23"/>
      <c r="FP527" s="23"/>
      <c r="FQ527" s="23"/>
      <c r="FR527" s="23"/>
      <c r="FS527" s="23"/>
      <c r="FT527" s="23"/>
      <c r="FU527" s="23"/>
      <c r="FV527" s="23"/>
      <c r="FW527" s="23"/>
      <c r="FX527" s="23"/>
      <c r="FY527" s="23"/>
      <c r="FZ527" s="23"/>
      <c r="GA527" s="23"/>
      <c r="GB527" s="23"/>
      <c r="GC527" s="23"/>
      <c r="GD527" s="23"/>
      <c r="GE527" s="23"/>
      <c r="GF527" s="23"/>
      <c r="GG527" s="23"/>
      <c r="GH527" s="23"/>
      <c r="GI527" s="23"/>
      <c r="GJ527" s="23">
        <f>T527</f>
        <v>204</v>
      </c>
      <c r="GK527" s="23"/>
      <c r="GL527" s="23"/>
      <c r="GM527" s="23"/>
      <c r="GN527" s="23">
        <f>T527</f>
        <v>204</v>
      </c>
      <c r="GO527" s="23"/>
      <c r="GP527" s="23">
        <f>T527</f>
        <v>204</v>
      </c>
      <c r="GQ527" s="23">
        <f>T527</f>
        <v>204</v>
      </c>
      <c r="GR527" s="23"/>
      <c r="GS527" s="23">
        <f>T527</f>
        <v>204</v>
      </c>
      <c r="GT527" s="23"/>
      <c r="GU527" s="23"/>
      <c r="GV527" s="23"/>
      <c r="GW527" s="23"/>
      <c r="GX527" s="23"/>
      <c r="GY527" s="23"/>
      <c r="GZ527" s="23"/>
      <c r="HA527" s="23"/>
      <c r="HB527" s="23">
        <f>T527</f>
        <v>204</v>
      </c>
      <c r="HC527" s="23"/>
      <c r="HD527" s="23"/>
      <c r="HE527" s="23"/>
      <c r="HF527" s="23">
        <f>T527</f>
        <v>204</v>
      </c>
      <c r="HG527" s="23"/>
      <c r="HH527" s="23"/>
      <c r="HI527" s="23"/>
      <c r="HJ527" s="23"/>
      <c r="HK527" s="23"/>
      <c r="HL527" s="23">
        <f>T527</f>
        <v>204</v>
      </c>
      <c r="HM527" s="23"/>
      <c r="HN527" s="23">
        <f>T527</f>
        <v>204</v>
      </c>
      <c r="HO527" s="23"/>
      <c r="HP527" s="23"/>
      <c r="HQ527" s="23"/>
      <c r="HR527" s="23"/>
      <c r="HS527" s="23"/>
      <c r="HT527" s="23"/>
      <c r="HU527" s="23"/>
      <c r="HV527" s="23"/>
      <c r="HW527" s="23"/>
      <c r="HX527" s="23"/>
      <c r="HY527" s="23"/>
      <c r="HZ527" s="23"/>
      <c r="IA527" s="23"/>
      <c r="IB527" s="23"/>
      <c r="IC527" s="23"/>
      <c r="ID527" s="23"/>
      <c r="IE527" s="23"/>
      <c r="IF527" s="23"/>
      <c r="IG527" s="23"/>
      <c r="IH527" s="23"/>
      <c r="II527" s="23"/>
      <c r="IJ527" s="23"/>
      <c r="IK527" s="23"/>
      <c r="IL527" s="23"/>
      <c r="IM527" s="23"/>
      <c r="IN527" s="23"/>
      <c r="IO527" s="23"/>
      <c r="IP527" s="23"/>
      <c r="IQ527" s="23"/>
      <c r="IR527" s="23"/>
      <c r="IS527" s="23"/>
      <c r="IT527" s="23"/>
      <c r="IU527" s="23"/>
    </row>
    <row r="528" spans="1:255" x14ac:dyDescent="0.2">
      <c r="A528" s="64"/>
      <c r="B528" s="111" t="s">
        <v>1263</v>
      </c>
      <c r="C528" s="111" t="s">
        <v>1275</v>
      </c>
      <c r="D528" s="63"/>
      <c r="E528" s="63"/>
      <c r="F528" s="63"/>
      <c r="G528" s="63"/>
      <c r="H528" s="63"/>
      <c r="I528" s="63"/>
      <c r="J528" s="63"/>
      <c r="K528" s="65"/>
    </row>
    <row r="529" spans="1:255" ht="24" x14ac:dyDescent="0.2">
      <c r="A529" s="100" t="s">
        <v>432</v>
      </c>
      <c r="B529" s="109" t="s">
        <v>144</v>
      </c>
      <c r="C529" s="101" t="s">
        <v>433</v>
      </c>
      <c r="D529" s="102" t="s">
        <v>63</v>
      </c>
      <c r="E529" s="103">
        <f>Source!I278</f>
        <v>1.4079999999999999</v>
      </c>
      <c r="F529" s="104">
        <v>21397.48</v>
      </c>
      <c r="G529" s="105"/>
      <c r="H529" s="104">
        <f>Source!AC277</f>
        <v>21397.48</v>
      </c>
      <c r="I529" s="106">
        <f>T529</f>
        <v>30128</v>
      </c>
      <c r="J529" s="107" t="s">
        <v>1262</v>
      </c>
      <c r="K529" s="108">
        <f>U529</f>
        <v>264899</v>
      </c>
      <c r="L529" s="23"/>
      <c r="M529" s="23"/>
      <c r="N529" s="23"/>
      <c r="O529" s="23"/>
      <c r="P529" s="23"/>
      <c r="Q529" s="23"/>
      <c r="R529" s="23"/>
      <c r="S529" s="23"/>
      <c r="T529" s="23">
        <f>ROUND(Source!AC277*Source!AW277*Source!I277,0)</f>
        <v>30128</v>
      </c>
      <c r="U529" s="23">
        <f>Source!P278</f>
        <v>264899</v>
      </c>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v>1</v>
      </c>
      <c r="CW529" s="23"/>
      <c r="CX529" s="23"/>
      <c r="CY529" s="23"/>
      <c r="CZ529" s="23"/>
      <c r="DA529" s="23"/>
      <c r="DB529" s="23"/>
      <c r="DC529" s="23"/>
      <c r="DD529" s="23"/>
      <c r="DE529" s="23"/>
      <c r="DF529" s="23"/>
      <c r="DG529" s="23"/>
      <c r="DH529" s="23"/>
      <c r="DI529" s="23"/>
      <c r="DJ529" s="23"/>
      <c r="DK529" s="23">
        <f>T529</f>
        <v>30128</v>
      </c>
      <c r="DL529" s="23"/>
      <c r="DM529" s="23">
        <f>Source!P278</f>
        <v>264899</v>
      </c>
      <c r="DN529" s="23"/>
      <c r="DO529" s="23"/>
      <c r="DP529" s="23"/>
      <c r="DQ529" s="23"/>
      <c r="DR529" s="23"/>
      <c r="DS529" s="23"/>
      <c r="DT529" s="23"/>
      <c r="DU529" s="23"/>
      <c r="DV529" s="23"/>
      <c r="DW529" s="23"/>
      <c r="DX529" s="23"/>
      <c r="DY529" s="23"/>
      <c r="DZ529" s="23"/>
      <c r="EA529" s="23"/>
      <c r="EB529" s="23"/>
      <c r="EC529" s="23"/>
      <c r="ED529" s="23"/>
      <c r="EE529" s="23"/>
      <c r="EF529" s="23"/>
      <c r="EG529" s="23"/>
      <c r="EH529" s="23"/>
      <c r="EI529" s="23"/>
      <c r="EJ529" s="23"/>
      <c r="EK529" s="23"/>
      <c r="EL529" s="23"/>
      <c r="EM529" s="23"/>
      <c r="EN529" s="23"/>
      <c r="EO529" s="23"/>
      <c r="EP529" s="23"/>
      <c r="EQ529" s="23"/>
      <c r="ER529" s="23"/>
      <c r="ES529" s="23"/>
      <c r="ET529" s="23"/>
      <c r="EU529" s="23"/>
      <c r="EV529" s="23"/>
      <c r="EW529" s="23"/>
      <c r="EX529" s="23"/>
      <c r="EY529" s="23"/>
      <c r="EZ529" s="23"/>
      <c r="FA529" s="23"/>
      <c r="FB529" s="23"/>
      <c r="FC529" s="23"/>
      <c r="FD529" s="23"/>
      <c r="FE529" s="23"/>
      <c r="FF529" s="23"/>
      <c r="FG529" s="23"/>
      <c r="FH529" s="23"/>
      <c r="FI529" s="23"/>
      <c r="FJ529" s="23"/>
      <c r="FK529" s="23"/>
      <c r="FL529" s="23"/>
      <c r="FM529" s="23"/>
      <c r="FN529" s="23"/>
      <c r="FO529" s="23"/>
      <c r="FP529" s="23"/>
      <c r="FQ529" s="23"/>
      <c r="FR529" s="23"/>
      <c r="FS529" s="23"/>
      <c r="FT529" s="23"/>
      <c r="FU529" s="23"/>
      <c r="FV529" s="23"/>
      <c r="FW529" s="23"/>
      <c r="FX529" s="23"/>
      <c r="FY529" s="23"/>
      <c r="FZ529" s="23"/>
      <c r="GA529" s="23"/>
      <c r="GB529" s="23"/>
      <c r="GC529" s="23"/>
      <c r="GD529" s="23"/>
      <c r="GE529" s="23"/>
      <c r="GF529" s="23"/>
      <c r="GG529" s="23"/>
      <c r="GH529" s="23"/>
      <c r="GI529" s="23"/>
      <c r="GJ529" s="23">
        <f>T529</f>
        <v>30128</v>
      </c>
      <c r="GK529" s="23"/>
      <c r="GL529" s="23"/>
      <c r="GM529" s="23"/>
      <c r="GN529" s="23">
        <f>T529</f>
        <v>30128</v>
      </c>
      <c r="GO529" s="23"/>
      <c r="GP529" s="23">
        <f>T529</f>
        <v>30128</v>
      </c>
      <c r="GQ529" s="23">
        <f>T529</f>
        <v>30128</v>
      </c>
      <c r="GR529" s="23"/>
      <c r="GS529" s="23">
        <f>T529</f>
        <v>30128</v>
      </c>
      <c r="GT529" s="23"/>
      <c r="GU529" s="23"/>
      <c r="GV529" s="23"/>
      <c r="GW529" s="23"/>
      <c r="GX529" s="23"/>
      <c r="GY529" s="23"/>
      <c r="GZ529" s="23"/>
      <c r="HA529" s="23"/>
      <c r="HB529" s="23">
        <f>T529</f>
        <v>30128</v>
      </c>
      <c r="HC529" s="23"/>
      <c r="HD529" s="23"/>
      <c r="HE529" s="23"/>
      <c r="HF529" s="23">
        <f>T529</f>
        <v>30128</v>
      </c>
      <c r="HG529" s="23"/>
      <c r="HH529" s="23"/>
      <c r="HI529" s="23"/>
      <c r="HJ529" s="23"/>
      <c r="HK529" s="23"/>
      <c r="HL529" s="23">
        <f>T529</f>
        <v>30128</v>
      </c>
      <c r="HM529" s="23"/>
      <c r="HN529" s="23">
        <f>T529</f>
        <v>30128</v>
      </c>
      <c r="HO529" s="23"/>
      <c r="HP529" s="23"/>
      <c r="HQ529" s="23"/>
      <c r="HR529" s="23"/>
      <c r="HS529" s="23"/>
      <c r="HT529" s="23"/>
      <c r="HU529" s="23"/>
      <c r="HV529" s="23"/>
      <c r="HW529" s="23"/>
      <c r="HX529" s="23"/>
      <c r="HY529" s="23"/>
      <c r="HZ529" s="23"/>
      <c r="IA529" s="23"/>
      <c r="IB529" s="23"/>
      <c r="IC529" s="23"/>
      <c r="ID529" s="23"/>
      <c r="IE529" s="23"/>
      <c r="IF529" s="23"/>
      <c r="IG529" s="23"/>
      <c r="IH529" s="23"/>
      <c r="II529" s="23"/>
      <c r="IJ529" s="23"/>
      <c r="IK529" s="23"/>
      <c r="IL529" s="23"/>
      <c r="IM529" s="23"/>
      <c r="IN529" s="23"/>
      <c r="IO529" s="23"/>
      <c r="IP529" s="23"/>
      <c r="IQ529" s="23"/>
      <c r="IR529" s="23"/>
      <c r="IS529" s="23"/>
      <c r="IT529" s="23"/>
      <c r="IU529" s="23"/>
    </row>
    <row r="530" spans="1:255" x14ac:dyDescent="0.2">
      <c r="A530" s="64"/>
      <c r="B530" s="111" t="s">
        <v>1263</v>
      </c>
      <c r="C530" s="111" t="s">
        <v>1283</v>
      </c>
      <c r="D530" s="63"/>
      <c r="E530" s="63"/>
      <c r="F530" s="63"/>
      <c r="G530" s="63"/>
      <c r="H530" s="63"/>
      <c r="I530" s="63"/>
      <c r="J530" s="63"/>
      <c r="K530" s="65"/>
    </row>
    <row r="531" spans="1:255" x14ac:dyDescent="0.2">
      <c r="A531" s="100" t="s">
        <v>434</v>
      </c>
      <c r="B531" s="109" t="s">
        <v>435</v>
      </c>
      <c r="C531" s="101" t="s">
        <v>436</v>
      </c>
      <c r="D531" s="102" t="s">
        <v>63</v>
      </c>
      <c r="E531" s="103">
        <f>Source!I280</f>
        <v>9.4800000000000006E-3</v>
      </c>
      <c r="F531" s="104">
        <v>15101.3</v>
      </c>
      <c r="G531" s="105"/>
      <c r="H531" s="104">
        <f>Source!AC279</f>
        <v>15101.3</v>
      </c>
      <c r="I531" s="106">
        <f>T531</f>
        <v>143</v>
      </c>
      <c r="J531" s="107" t="s">
        <v>1262</v>
      </c>
      <c r="K531" s="108">
        <f>U531</f>
        <v>1130</v>
      </c>
      <c r="L531" s="23"/>
      <c r="M531" s="23"/>
      <c r="N531" s="23"/>
      <c r="O531" s="23"/>
      <c r="P531" s="23"/>
      <c r="Q531" s="23"/>
      <c r="R531" s="23"/>
      <c r="S531" s="23"/>
      <c r="T531" s="23">
        <f>ROUND(Source!AC279*Source!AW279*Source!I279,0)</f>
        <v>143</v>
      </c>
      <c r="U531" s="23">
        <f>Source!P280</f>
        <v>1130</v>
      </c>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v>1</v>
      </c>
      <c r="CW531" s="23"/>
      <c r="CX531" s="23"/>
      <c r="CY531" s="23"/>
      <c r="CZ531" s="23"/>
      <c r="DA531" s="23"/>
      <c r="DB531" s="23"/>
      <c r="DC531" s="23"/>
      <c r="DD531" s="23"/>
      <c r="DE531" s="23"/>
      <c r="DF531" s="23"/>
      <c r="DG531" s="23"/>
      <c r="DH531" s="23"/>
      <c r="DI531" s="23"/>
      <c r="DJ531" s="23"/>
      <c r="DK531" s="23">
        <f>T531</f>
        <v>143</v>
      </c>
      <c r="DL531" s="23"/>
      <c r="DM531" s="23">
        <f>Source!P280</f>
        <v>1130</v>
      </c>
      <c r="DN531" s="23"/>
      <c r="DO531" s="23"/>
      <c r="DP531" s="23"/>
      <c r="DQ531" s="23"/>
      <c r="DR531" s="23"/>
      <c r="DS531" s="23"/>
      <c r="DT531" s="23"/>
      <c r="DU531" s="23"/>
      <c r="DV531" s="23"/>
      <c r="DW531" s="23"/>
      <c r="DX531" s="23"/>
      <c r="DY531" s="23"/>
      <c r="DZ531" s="23"/>
      <c r="EA531" s="23"/>
      <c r="EB531" s="23"/>
      <c r="EC531" s="23"/>
      <c r="ED531" s="23"/>
      <c r="EE531" s="23"/>
      <c r="EF531" s="23"/>
      <c r="EG531" s="23"/>
      <c r="EH531" s="23"/>
      <c r="EI531" s="23"/>
      <c r="EJ531" s="23"/>
      <c r="EK531" s="23"/>
      <c r="EL531" s="23"/>
      <c r="EM531" s="23"/>
      <c r="EN531" s="23"/>
      <c r="EO531" s="23"/>
      <c r="EP531" s="23"/>
      <c r="EQ531" s="23"/>
      <c r="ER531" s="23"/>
      <c r="ES531" s="23"/>
      <c r="ET531" s="23"/>
      <c r="EU531" s="23"/>
      <c r="EV531" s="23"/>
      <c r="EW531" s="23"/>
      <c r="EX531" s="23"/>
      <c r="EY531" s="23"/>
      <c r="EZ531" s="23"/>
      <c r="FA531" s="23"/>
      <c r="FB531" s="23"/>
      <c r="FC531" s="23"/>
      <c r="FD531" s="23"/>
      <c r="FE531" s="23"/>
      <c r="FF531" s="23"/>
      <c r="FG531" s="23"/>
      <c r="FH531" s="23"/>
      <c r="FI531" s="23"/>
      <c r="FJ531" s="23"/>
      <c r="FK531" s="23"/>
      <c r="FL531" s="23"/>
      <c r="FM531" s="23"/>
      <c r="FN531" s="23"/>
      <c r="FO531" s="23"/>
      <c r="FP531" s="23"/>
      <c r="FQ531" s="23"/>
      <c r="FR531" s="23"/>
      <c r="FS531" s="23"/>
      <c r="FT531" s="23"/>
      <c r="FU531" s="23"/>
      <c r="FV531" s="23"/>
      <c r="FW531" s="23"/>
      <c r="FX531" s="23"/>
      <c r="FY531" s="23"/>
      <c r="FZ531" s="23"/>
      <c r="GA531" s="23"/>
      <c r="GB531" s="23"/>
      <c r="GC531" s="23"/>
      <c r="GD531" s="23"/>
      <c r="GE531" s="23"/>
      <c r="GF531" s="23"/>
      <c r="GG531" s="23"/>
      <c r="GH531" s="23"/>
      <c r="GI531" s="23"/>
      <c r="GJ531" s="23">
        <f>T531</f>
        <v>143</v>
      </c>
      <c r="GK531" s="23"/>
      <c r="GL531" s="23"/>
      <c r="GM531" s="23"/>
      <c r="GN531" s="23">
        <f>T531</f>
        <v>143</v>
      </c>
      <c r="GO531" s="23"/>
      <c r="GP531" s="23">
        <f>T531</f>
        <v>143</v>
      </c>
      <c r="GQ531" s="23">
        <f>T531</f>
        <v>143</v>
      </c>
      <c r="GR531" s="23"/>
      <c r="GS531" s="23">
        <f>T531</f>
        <v>143</v>
      </c>
      <c r="GT531" s="23"/>
      <c r="GU531" s="23"/>
      <c r="GV531" s="23"/>
      <c r="GW531" s="23"/>
      <c r="GX531" s="23"/>
      <c r="GY531" s="23"/>
      <c r="GZ531" s="23"/>
      <c r="HA531" s="23"/>
      <c r="HB531" s="23">
        <f>T531</f>
        <v>143</v>
      </c>
      <c r="HC531" s="23"/>
      <c r="HD531" s="23"/>
      <c r="HE531" s="23"/>
      <c r="HF531" s="23">
        <f>T531</f>
        <v>143</v>
      </c>
      <c r="HG531" s="23"/>
      <c r="HH531" s="23"/>
      <c r="HI531" s="23"/>
      <c r="HJ531" s="23"/>
      <c r="HK531" s="23"/>
      <c r="HL531" s="23">
        <f>T531</f>
        <v>143</v>
      </c>
      <c r="HM531" s="23"/>
      <c r="HN531" s="23">
        <f>T531</f>
        <v>143</v>
      </c>
      <c r="HO531" s="23"/>
      <c r="HP531" s="23"/>
      <c r="HQ531" s="23"/>
      <c r="HR531" s="23"/>
      <c r="HS531" s="23"/>
      <c r="HT531" s="23"/>
      <c r="HU531" s="23"/>
      <c r="HV531" s="23"/>
      <c r="HW531" s="23"/>
      <c r="HX531" s="23"/>
      <c r="HY531" s="23"/>
      <c r="HZ531" s="23"/>
      <c r="IA531" s="23"/>
      <c r="IB531" s="23"/>
      <c r="IC531" s="23"/>
      <c r="ID531" s="23"/>
      <c r="IE531" s="23"/>
      <c r="IF531" s="23"/>
      <c r="IG531" s="23"/>
      <c r="IH531" s="23"/>
      <c r="II531" s="23"/>
      <c r="IJ531" s="23"/>
      <c r="IK531" s="23"/>
      <c r="IL531" s="23"/>
      <c r="IM531" s="23"/>
      <c r="IN531" s="23"/>
      <c r="IO531" s="23"/>
      <c r="IP531" s="23"/>
      <c r="IQ531" s="23"/>
      <c r="IR531" s="23"/>
      <c r="IS531" s="23"/>
      <c r="IT531" s="23"/>
      <c r="IU531" s="23"/>
    </row>
    <row r="532" spans="1:255" x14ac:dyDescent="0.2">
      <c r="A532" s="64"/>
      <c r="B532" s="111" t="s">
        <v>1263</v>
      </c>
      <c r="C532" s="111" t="s">
        <v>1364</v>
      </c>
      <c r="D532" s="63"/>
      <c r="E532" s="63"/>
      <c r="F532" s="63"/>
      <c r="G532" s="63"/>
      <c r="H532" s="63"/>
      <c r="I532" s="63"/>
      <c r="J532" s="63"/>
      <c r="K532" s="65"/>
    </row>
    <row r="533" spans="1:255" ht="24" x14ac:dyDescent="0.2">
      <c r="A533" s="100" t="s">
        <v>439</v>
      </c>
      <c r="B533" s="109" t="s">
        <v>149</v>
      </c>
      <c r="C533" s="101" t="s">
        <v>150</v>
      </c>
      <c r="D533" s="102" t="s">
        <v>63</v>
      </c>
      <c r="E533" s="103">
        <f>Source!I282</f>
        <v>3.3349999999999998E-2</v>
      </c>
      <c r="F533" s="104">
        <v>19650.669999999998</v>
      </c>
      <c r="G533" s="105"/>
      <c r="H533" s="104">
        <f>Source!AC281</f>
        <v>19650.669999999998</v>
      </c>
      <c r="I533" s="106">
        <f>T533</f>
        <v>655</v>
      </c>
      <c r="J533" s="107" t="s">
        <v>1262</v>
      </c>
      <c r="K533" s="108">
        <f>U533</f>
        <v>5118</v>
      </c>
      <c r="L533" s="23"/>
      <c r="M533" s="23"/>
      <c r="N533" s="23"/>
      <c r="O533" s="23"/>
      <c r="P533" s="23"/>
      <c r="Q533" s="23"/>
      <c r="R533" s="23"/>
      <c r="S533" s="23"/>
      <c r="T533" s="23">
        <f>ROUND(Source!AC281*Source!AW281*Source!I281,0)</f>
        <v>655</v>
      </c>
      <c r="U533" s="23">
        <f>Source!P282</f>
        <v>5118</v>
      </c>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v>1</v>
      </c>
      <c r="CW533" s="23"/>
      <c r="CX533" s="23"/>
      <c r="CY533" s="23"/>
      <c r="CZ533" s="23"/>
      <c r="DA533" s="23"/>
      <c r="DB533" s="23"/>
      <c r="DC533" s="23"/>
      <c r="DD533" s="23"/>
      <c r="DE533" s="23"/>
      <c r="DF533" s="23"/>
      <c r="DG533" s="23"/>
      <c r="DH533" s="23"/>
      <c r="DI533" s="23"/>
      <c r="DJ533" s="23"/>
      <c r="DK533" s="23">
        <f>T533</f>
        <v>655</v>
      </c>
      <c r="DL533" s="23"/>
      <c r="DM533" s="23">
        <f>Source!P282</f>
        <v>5118</v>
      </c>
      <c r="DN533" s="23"/>
      <c r="DO533" s="23"/>
      <c r="DP533" s="23"/>
      <c r="DQ533" s="23"/>
      <c r="DR533" s="23"/>
      <c r="DS533" s="23"/>
      <c r="DT533" s="23"/>
      <c r="DU533" s="23"/>
      <c r="DV533" s="23"/>
      <c r="DW533" s="23"/>
      <c r="DX533" s="23"/>
      <c r="DY533" s="23"/>
      <c r="DZ533" s="23"/>
      <c r="EA533" s="23"/>
      <c r="EB533" s="23"/>
      <c r="EC533" s="23"/>
      <c r="ED533" s="23"/>
      <c r="EE533" s="23"/>
      <c r="EF533" s="23"/>
      <c r="EG533" s="23"/>
      <c r="EH533" s="23"/>
      <c r="EI533" s="23"/>
      <c r="EJ533" s="23"/>
      <c r="EK533" s="23"/>
      <c r="EL533" s="23"/>
      <c r="EM533" s="23"/>
      <c r="EN533" s="23"/>
      <c r="EO533" s="23"/>
      <c r="EP533" s="23"/>
      <c r="EQ533" s="23"/>
      <c r="ER533" s="23"/>
      <c r="ES533" s="23"/>
      <c r="ET533" s="23"/>
      <c r="EU533" s="23"/>
      <c r="EV533" s="23"/>
      <c r="EW533" s="23"/>
      <c r="EX533" s="23"/>
      <c r="EY533" s="23"/>
      <c r="EZ533" s="23"/>
      <c r="FA533" s="23"/>
      <c r="FB533" s="23"/>
      <c r="FC533" s="23"/>
      <c r="FD533" s="23"/>
      <c r="FE533" s="23"/>
      <c r="FF533" s="23"/>
      <c r="FG533" s="23"/>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f>T533</f>
        <v>655</v>
      </c>
      <c r="GK533" s="23"/>
      <c r="GL533" s="23"/>
      <c r="GM533" s="23"/>
      <c r="GN533" s="23">
        <f>T533</f>
        <v>655</v>
      </c>
      <c r="GO533" s="23"/>
      <c r="GP533" s="23">
        <f>T533</f>
        <v>655</v>
      </c>
      <c r="GQ533" s="23">
        <f>T533</f>
        <v>655</v>
      </c>
      <c r="GR533" s="23"/>
      <c r="GS533" s="23">
        <f>T533</f>
        <v>655</v>
      </c>
      <c r="GT533" s="23"/>
      <c r="GU533" s="23"/>
      <c r="GV533" s="23"/>
      <c r="GW533" s="23"/>
      <c r="GX533" s="23"/>
      <c r="GY533" s="23"/>
      <c r="GZ533" s="23"/>
      <c r="HA533" s="23"/>
      <c r="HB533" s="23">
        <f>T533</f>
        <v>655</v>
      </c>
      <c r="HC533" s="23"/>
      <c r="HD533" s="23"/>
      <c r="HE533" s="23"/>
      <c r="HF533" s="23">
        <f>T533</f>
        <v>655</v>
      </c>
      <c r="HG533" s="23"/>
      <c r="HH533" s="23"/>
      <c r="HI533" s="23"/>
      <c r="HJ533" s="23"/>
      <c r="HK533" s="23"/>
      <c r="HL533" s="23">
        <f>T533</f>
        <v>655</v>
      </c>
      <c r="HM533" s="23"/>
      <c r="HN533" s="23">
        <f>T533</f>
        <v>655</v>
      </c>
      <c r="HO533" s="23"/>
      <c r="HP533" s="23"/>
      <c r="HQ533" s="23"/>
      <c r="HR533" s="23"/>
      <c r="HS533" s="23"/>
      <c r="HT533" s="23"/>
      <c r="HU533" s="23"/>
      <c r="HV533" s="23"/>
      <c r="HW533" s="23"/>
      <c r="HX533" s="23"/>
      <c r="HY533" s="23"/>
      <c r="HZ533" s="23"/>
      <c r="IA533" s="23"/>
      <c r="IB533" s="23"/>
      <c r="IC533" s="23"/>
      <c r="ID533" s="23"/>
      <c r="IE533" s="23"/>
      <c r="IF533" s="23"/>
      <c r="IG533" s="23"/>
      <c r="IH533" s="23"/>
      <c r="II533" s="23"/>
      <c r="IJ533" s="23"/>
      <c r="IK533" s="23"/>
      <c r="IL533" s="23"/>
      <c r="IM533" s="23"/>
      <c r="IN533" s="23"/>
      <c r="IO533" s="23"/>
      <c r="IP533" s="23"/>
      <c r="IQ533" s="23"/>
      <c r="IR533" s="23"/>
      <c r="IS533" s="23"/>
      <c r="IT533" s="23"/>
      <c r="IU533" s="23"/>
    </row>
    <row r="534" spans="1:255" x14ac:dyDescent="0.2">
      <c r="A534" s="64"/>
      <c r="B534" s="111" t="s">
        <v>1263</v>
      </c>
      <c r="C534" s="111" t="s">
        <v>1284</v>
      </c>
      <c r="D534" s="63"/>
      <c r="E534" s="63"/>
      <c r="F534" s="63"/>
      <c r="G534" s="63"/>
      <c r="H534" s="63"/>
      <c r="I534" s="63"/>
      <c r="J534" s="63"/>
      <c r="K534" s="65"/>
    </row>
    <row r="535" spans="1:255" ht="24" x14ac:dyDescent="0.2">
      <c r="A535" s="100" t="s">
        <v>440</v>
      </c>
      <c r="B535" s="109" t="s">
        <v>154</v>
      </c>
      <c r="C535" s="101" t="s">
        <v>155</v>
      </c>
      <c r="D535" s="102" t="s">
        <v>43</v>
      </c>
      <c r="E535" s="103">
        <f>Source!I284</f>
        <v>600</v>
      </c>
      <c r="F535" s="104">
        <v>1.02</v>
      </c>
      <c r="G535" s="105"/>
      <c r="H535" s="104">
        <f>Source!AC283</f>
        <v>1.02</v>
      </c>
      <c r="I535" s="106">
        <f>T535</f>
        <v>612</v>
      </c>
      <c r="J535" s="107" t="s">
        <v>1262</v>
      </c>
      <c r="K535" s="108">
        <f>U535</f>
        <v>5715</v>
      </c>
      <c r="L535" s="23"/>
      <c r="M535" s="23"/>
      <c r="N535" s="23"/>
      <c r="O535" s="23"/>
      <c r="P535" s="23"/>
      <c r="Q535" s="23"/>
      <c r="R535" s="23"/>
      <c r="S535" s="23"/>
      <c r="T535" s="23">
        <f>ROUND(Source!AC283*Source!AW283*Source!I283,0)</f>
        <v>612</v>
      </c>
      <c r="U535" s="23">
        <f>Source!P284</f>
        <v>5715</v>
      </c>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v>1</v>
      </c>
      <c r="CW535" s="23"/>
      <c r="CX535" s="23"/>
      <c r="CY535" s="23"/>
      <c r="CZ535" s="23"/>
      <c r="DA535" s="23"/>
      <c r="DB535" s="23"/>
      <c r="DC535" s="23"/>
      <c r="DD535" s="23"/>
      <c r="DE535" s="23"/>
      <c r="DF535" s="23"/>
      <c r="DG535" s="23"/>
      <c r="DH535" s="23"/>
      <c r="DI535" s="23"/>
      <c r="DJ535" s="23"/>
      <c r="DK535" s="23">
        <f>T535</f>
        <v>612</v>
      </c>
      <c r="DL535" s="23"/>
      <c r="DM535" s="23">
        <f>Source!P284</f>
        <v>5715</v>
      </c>
      <c r="DN535" s="23"/>
      <c r="DO535" s="23"/>
      <c r="DP535" s="23"/>
      <c r="DQ535" s="23"/>
      <c r="DR535" s="23"/>
      <c r="DS535" s="23"/>
      <c r="DT535" s="23"/>
      <c r="DU535" s="23"/>
      <c r="DV535" s="23"/>
      <c r="DW535" s="23"/>
      <c r="DX535" s="23"/>
      <c r="DY535" s="23"/>
      <c r="DZ535" s="23"/>
      <c r="EA535" s="23"/>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23"/>
      <c r="FC535" s="23"/>
      <c r="FD535" s="23"/>
      <c r="FE535" s="23"/>
      <c r="FF535" s="23"/>
      <c r="FG535" s="23"/>
      <c r="FH535" s="23"/>
      <c r="FI535" s="23"/>
      <c r="FJ535" s="23"/>
      <c r="FK535" s="23"/>
      <c r="FL535" s="23"/>
      <c r="FM535" s="23"/>
      <c r="FN535" s="23"/>
      <c r="FO535" s="23"/>
      <c r="FP535" s="23"/>
      <c r="FQ535" s="23"/>
      <c r="FR535" s="23"/>
      <c r="FS535" s="23"/>
      <c r="FT535" s="23"/>
      <c r="FU535" s="23"/>
      <c r="FV535" s="23"/>
      <c r="FW535" s="23"/>
      <c r="FX535" s="23"/>
      <c r="FY535" s="23"/>
      <c r="FZ535" s="23"/>
      <c r="GA535" s="23"/>
      <c r="GB535" s="23"/>
      <c r="GC535" s="23"/>
      <c r="GD535" s="23"/>
      <c r="GE535" s="23"/>
      <c r="GF535" s="23"/>
      <c r="GG535" s="23"/>
      <c r="GH535" s="23"/>
      <c r="GI535" s="23"/>
      <c r="GJ535" s="23">
        <f>T535</f>
        <v>612</v>
      </c>
      <c r="GK535" s="23"/>
      <c r="GL535" s="23"/>
      <c r="GM535" s="23"/>
      <c r="GN535" s="23">
        <f>T535</f>
        <v>612</v>
      </c>
      <c r="GO535" s="23"/>
      <c r="GP535" s="23">
        <f>T535</f>
        <v>612</v>
      </c>
      <c r="GQ535" s="23">
        <f>T535</f>
        <v>612</v>
      </c>
      <c r="GR535" s="23"/>
      <c r="GS535" s="23">
        <f>T535</f>
        <v>612</v>
      </c>
      <c r="GT535" s="23"/>
      <c r="GU535" s="23"/>
      <c r="GV535" s="23"/>
      <c r="GW535" s="23"/>
      <c r="GX535" s="23"/>
      <c r="GY535" s="23"/>
      <c r="GZ535" s="23"/>
      <c r="HA535" s="23"/>
      <c r="HB535" s="23">
        <f>T535</f>
        <v>612</v>
      </c>
      <c r="HC535" s="23"/>
      <c r="HD535" s="23"/>
      <c r="HE535" s="23"/>
      <c r="HF535" s="23">
        <f>T535</f>
        <v>612</v>
      </c>
      <c r="HG535" s="23"/>
      <c r="HH535" s="23"/>
      <c r="HI535" s="23"/>
      <c r="HJ535" s="23"/>
      <c r="HK535" s="23"/>
      <c r="HL535" s="23">
        <f>T535</f>
        <v>612</v>
      </c>
      <c r="HM535" s="23"/>
      <c r="HN535" s="23">
        <f>T535</f>
        <v>612</v>
      </c>
      <c r="HO535" s="23"/>
      <c r="HP535" s="23"/>
      <c r="HQ535" s="23"/>
      <c r="HR535" s="23"/>
      <c r="HS535" s="23"/>
      <c r="HT535" s="23"/>
      <c r="HU535" s="23"/>
      <c r="HV535" s="23"/>
      <c r="HW535" s="23"/>
      <c r="HX535" s="23"/>
      <c r="HY535" s="23"/>
      <c r="HZ535" s="23"/>
      <c r="IA535" s="23"/>
      <c r="IB535" s="23"/>
      <c r="IC535" s="23"/>
      <c r="ID535" s="23"/>
      <c r="IE535" s="23"/>
      <c r="IF535" s="23"/>
      <c r="IG535" s="23"/>
      <c r="IH535" s="23"/>
      <c r="II535" s="23"/>
      <c r="IJ535" s="23"/>
      <c r="IK535" s="23"/>
      <c r="IL535" s="23"/>
      <c r="IM535" s="23"/>
      <c r="IN535" s="23"/>
      <c r="IO535" s="23"/>
      <c r="IP535" s="23"/>
      <c r="IQ535" s="23"/>
      <c r="IR535" s="23"/>
      <c r="IS535" s="23"/>
      <c r="IT535" s="23"/>
      <c r="IU535" s="23"/>
    </row>
    <row r="536" spans="1:255" x14ac:dyDescent="0.2">
      <c r="A536" s="64"/>
      <c r="B536" s="111" t="s">
        <v>1263</v>
      </c>
      <c r="C536" s="111" t="s">
        <v>1285</v>
      </c>
      <c r="D536" s="63"/>
      <c r="E536" s="63"/>
      <c r="F536" s="63"/>
      <c r="G536" s="63"/>
      <c r="H536" s="63"/>
      <c r="I536" s="63"/>
      <c r="J536" s="63"/>
      <c r="K536" s="65"/>
    </row>
    <row r="537" spans="1:255" ht="24" x14ac:dyDescent="0.2">
      <c r="A537" s="100" t="s">
        <v>441</v>
      </c>
      <c r="B537" s="109" t="s">
        <v>442</v>
      </c>
      <c r="C537" s="101" t="s">
        <v>443</v>
      </c>
      <c r="D537" s="102" t="s">
        <v>43</v>
      </c>
      <c r="E537" s="103">
        <f>Source!I286</f>
        <v>6</v>
      </c>
      <c r="F537" s="104">
        <v>0.86</v>
      </c>
      <c r="G537" s="105"/>
      <c r="H537" s="104">
        <f>Source!AC285</f>
        <v>0.86</v>
      </c>
      <c r="I537" s="106">
        <f>T537</f>
        <v>5</v>
      </c>
      <c r="J537" s="107" t="s">
        <v>1262</v>
      </c>
      <c r="K537" s="108">
        <f>U537</f>
        <v>485</v>
      </c>
      <c r="L537" s="23"/>
      <c r="M537" s="23"/>
      <c r="N537" s="23"/>
      <c r="O537" s="23"/>
      <c r="P537" s="23"/>
      <c r="Q537" s="23"/>
      <c r="R537" s="23"/>
      <c r="S537" s="23"/>
      <c r="T537" s="23">
        <f>ROUND(Source!AC285*Source!AW285*Source!I285,0)</f>
        <v>5</v>
      </c>
      <c r="U537" s="23">
        <f>Source!P286</f>
        <v>485</v>
      </c>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v>1</v>
      </c>
      <c r="CW537" s="23"/>
      <c r="CX537" s="23"/>
      <c r="CY537" s="23"/>
      <c r="CZ537" s="23"/>
      <c r="DA537" s="23"/>
      <c r="DB537" s="23"/>
      <c r="DC537" s="23"/>
      <c r="DD537" s="23"/>
      <c r="DE537" s="23"/>
      <c r="DF537" s="23"/>
      <c r="DG537" s="23"/>
      <c r="DH537" s="23"/>
      <c r="DI537" s="23"/>
      <c r="DJ537" s="23"/>
      <c r="DK537" s="23">
        <f>T537</f>
        <v>5</v>
      </c>
      <c r="DL537" s="23"/>
      <c r="DM537" s="23">
        <f>Source!P286</f>
        <v>485</v>
      </c>
      <c r="DN537" s="23"/>
      <c r="DO537" s="23"/>
      <c r="DP537" s="23"/>
      <c r="DQ537" s="23"/>
      <c r="DR537" s="23"/>
      <c r="DS537" s="23"/>
      <c r="DT537" s="23"/>
      <c r="DU537" s="23"/>
      <c r="DV537" s="23"/>
      <c r="DW537" s="23"/>
      <c r="DX537" s="23"/>
      <c r="DY537" s="23"/>
      <c r="DZ537" s="23"/>
      <c r="EA537" s="23"/>
      <c r="EB537" s="23"/>
      <c r="EC537" s="23"/>
      <c r="ED537" s="23"/>
      <c r="EE537" s="23"/>
      <c r="EF537" s="23"/>
      <c r="EG537" s="23"/>
      <c r="EH537" s="23"/>
      <c r="EI537" s="23"/>
      <c r="EJ537" s="23"/>
      <c r="EK537" s="23"/>
      <c r="EL537" s="23"/>
      <c r="EM537" s="23"/>
      <c r="EN537" s="23"/>
      <c r="EO537" s="23"/>
      <c r="EP537" s="23"/>
      <c r="EQ537" s="23"/>
      <c r="ER537" s="23"/>
      <c r="ES537" s="23"/>
      <c r="ET537" s="23"/>
      <c r="EU537" s="23"/>
      <c r="EV537" s="23"/>
      <c r="EW537" s="23"/>
      <c r="EX537" s="23"/>
      <c r="EY537" s="23"/>
      <c r="EZ537" s="23"/>
      <c r="FA537" s="23"/>
      <c r="FB537" s="23"/>
      <c r="FC537" s="23"/>
      <c r="FD537" s="23"/>
      <c r="FE537" s="23"/>
      <c r="FF537" s="23"/>
      <c r="FG537" s="23"/>
      <c r="FH537" s="23"/>
      <c r="FI537" s="23"/>
      <c r="FJ537" s="23"/>
      <c r="FK537" s="23"/>
      <c r="FL537" s="23"/>
      <c r="FM537" s="23"/>
      <c r="FN537" s="23"/>
      <c r="FO537" s="23"/>
      <c r="FP537" s="23"/>
      <c r="FQ537" s="23"/>
      <c r="FR537" s="23"/>
      <c r="FS537" s="23"/>
      <c r="FT537" s="23"/>
      <c r="FU537" s="23"/>
      <c r="FV537" s="23"/>
      <c r="FW537" s="23"/>
      <c r="FX537" s="23"/>
      <c r="FY537" s="23"/>
      <c r="FZ537" s="23"/>
      <c r="GA537" s="23"/>
      <c r="GB537" s="23"/>
      <c r="GC537" s="23"/>
      <c r="GD537" s="23"/>
      <c r="GE537" s="23"/>
      <c r="GF537" s="23"/>
      <c r="GG537" s="23"/>
      <c r="GH537" s="23"/>
      <c r="GI537" s="23"/>
      <c r="GJ537" s="23">
        <f>T537</f>
        <v>5</v>
      </c>
      <c r="GK537" s="23"/>
      <c r="GL537" s="23"/>
      <c r="GM537" s="23"/>
      <c r="GN537" s="23">
        <f>T537</f>
        <v>5</v>
      </c>
      <c r="GO537" s="23"/>
      <c r="GP537" s="23">
        <f>T537</f>
        <v>5</v>
      </c>
      <c r="GQ537" s="23">
        <f>T537</f>
        <v>5</v>
      </c>
      <c r="GR537" s="23"/>
      <c r="GS537" s="23">
        <f>T537</f>
        <v>5</v>
      </c>
      <c r="GT537" s="23"/>
      <c r="GU537" s="23"/>
      <c r="GV537" s="23"/>
      <c r="GW537" s="23"/>
      <c r="GX537" s="23"/>
      <c r="GY537" s="23"/>
      <c r="GZ537" s="23"/>
      <c r="HA537" s="23"/>
      <c r="HB537" s="23">
        <f>T537</f>
        <v>5</v>
      </c>
      <c r="HC537" s="23"/>
      <c r="HD537" s="23"/>
      <c r="HE537" s="23"/>
      <c r="HF537" s="23">
        <f>T537</f>
        <v>5</v>
      </c>
      <c r="HG537" s="23"/>
      <c r="HH537" s="23"/>
      <c r="HI537" s="23"/>
      <c r="HJ537" s="23"/>
      <c r="HK537" s="23"/>
      <c r="HL537" s="23">
        <f>T537</f>
        <v>5</v>
      </c>
      <c r="HM537" s="23"/>
      <c r="HN537" s="23">
        <f>T537</f>
        <v>5</v>
      </c>
      <c r="HO537" s="23"/>
      <c r="HP537" s="23"/>
      <c r="HQ537" s="23"/>
      <c r="HR537" s="23"/>
      <c r="HS537" s="23"/>
      <c r="HT537" s="23"/>
      <c r="HU537" s="23"/>
      <c r="HV537" s="23"/>
      <c r="HW537" s="23"/>
      <c r="HX537" s="23"/>
      <c r="HY537" s="23"/>
      <c r="HZ537" s="23"/>
      <c r="IA537" s="23"/>
      <c r="IB537" s="23"/>
      <c r="IC537" s="23"/>
      <c r="ID537" s="23"/>
      <c r="IE537" s="23"/>
      <c r="IF537" s="23"/>
      <c r="IG537" s="23"/>
      <c r="IH537" s="23"/>
      <c r="II537" s="23"/>
      <c r="IJ537" s="23"/>
      <c r="IK537" s="23"/>
      <c r="IL537" s="23"/>
      <c r="IM537" s="23"/>
      <c r="IN537" s="23"/>
      <c r="IO537" s="23"/>
      <c r="IP537" s="23"/>
      <c r="IQ537" s="23"/>
      <c r="IR537" s="23"/>
      <c r="IS537" s="23"/>
      <c r="IT537" s="23"/>
      <c r="IU537" s="23"/>
    </row>
    <row r="538" spans="1:255" x14ac:dyDescent="0.2">
      <c r="A538" s="64"/>
      <c r="B538" s="111" t="s">
        <v>1263</v>
      </c>
      <c r="C538" s="111" t="s">
        <v>1365</v>
      </c>
      <c r="D538" s="63"/>
      <c r="E538" s="63"/>
      <c r="F538" s="63"/>
      <c r="G538" s="63"/>
      <c r="H538" s="63"/>
      <c r="I538" s="63"/>
      <c r="J538" s="63"/>
      <c r="K538" s="65"/>
    </row>
    <row r="539" spans="1:255" x14ac:dyDescent="0.2">
      <c r="A539" s="114" t="s">
        <v>445</v>
      </c>
      <c r="B539" s="115" t="s">
        <v>159</v>
      </c>
      <c r="C539" s="116" t="s">
        <v>160</v>
      </c>
      <c r="D539" s="117" t="s">
        <v>32</v>
      </c>
      <c r="E539" s="118">
        <f>Source!I288</f>
        <v>0.1077</v>
      </c>
      <c r="F539" s="119">
        <v>7.14</v>
      </c>
      <c r="G539" s="71"/>
      <c r="H539" s="119">
        <f>Source!AC287</f>
        <v>7.14</v>
      </c>
      <c r="I539" s="120">
        <f>T539</f>
        <v>1</v>
      </c>
      <c r="J539" s="73" t="s">
        <v>1262</v>
      </c>
      <c r="K539" s="121">
        <f>U539</f>
        <v>2</v>
      </c>
      <c r="L539" s="23"/>
      <c r="M539" s="23"/>
      <c r="N539" s="23"/>
      <c r="O539" s="23"/>
      <c r="P539" s="23"/>
      <c r="Q539" s="23"/>
      <c r="R539" s="23"/>
      <c r="S539" s="23"/>
      <c r="T539" s="23">
        <f>ROUND(Source!AC287*Source!AW287*Source!I287,0)</f>
        <v>1</v>
      </c>
      <c r="U539" s="23">
        <f>Source!P288</f>
        <v>2</v>
      </c>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v>1</v>
      </c>
      <c r="CW539" s="23"/>
      <c r="CX539" s="23"/>
      <c r="CY539" s="23"/>
      <c r="CZ539" s="23"/>
      <c r="DA539" s="23"/>
      <c r="DB539" s="23"/>
      <c r="DC539" s="23"/>
      <c r="DD539" s="23"/>
      <c r="DE539" s="23"/>
      <c r="DF539" s="23"/>
      <c r="DG539" s="23"/>
      <c r="DH539" s="23"/>
      <c r="DI539" s="23"/>
      <c r="DJ539" s="23"/>
      <c r="DK539" s="23">
        <f>T539</f>
        <v>1</v>
      </c>
      <c r="DL539" s="23"/>
      <c r="DM539" s="23">
        <f>Source!P288</f>
        <v>2</v>
      </c>
      <c r="DN539" s="23"/>
      <c r="DO539" s="23"/>
      <c r="DP539" s="23"/>
      <c r="DQ539" s="23"/>
      <c r="DR539" s="23"/>
      <c r="DS539" s="23"/>
      <c r="DT539" s="23"/>
      <c r="DU539" s="23"/>
      <c r="DV539" s="23"/>
      <c r="DW539" s="23"/>
      <c r="DX539" s="23"/>
      <c r="DY539" s="23"/>
      <c r="DZ539" s="23"/>
      <c r="EA539" s="23"/>
      <c r="EB539" s="23"/>
      <c r="EC539" s="23"/>
      <c r="ED539" s="23"/>
      <c r="EE539" s="23"/>
      <c r="EF539" s="23"/>
      <c r="EG539" s="23"/>
      <c r="EH539" s="23"/>
      <c r="EI539" s="23"/>
      <c r="EJ539" s="23"/>
      <c r="EK539" s="23"/>
      <c r="EL539" s="23"/>
      <c r="EM539" s="23"/>
      <c r="EN539" s="23"/>
      <c r="EO539" s="23"/>
      <c r="EP539" s="23"/>
      <c r="EQ539" s="23"/>
      <c r="ER539" s="23"/>
      <c r="ES539" s="23"/>
      <c r="ET539" s="23"/>
      <c r="EU539" s="23"/>
      <c r="EV539" s="23"/>
      <c r="EW539" s="23"/>
      <c r="EX539" s="23"/>
      <c r="EY539" s="23"/>
      <c r="EZ539" s="23"/>
      <c r="FA539" s="23"/>
      <c r="FB539" s="23"/>
      <c r="FC539" s="23"/>
      <c r="FD539" s="23"/>
      <c r="FE539" s="23"/>
      <c r="FF539" s="23"/>
      <c r="FG539" s="23"/>
      <c r="FH539" s="23"/>
      <c r="FI539" s="23"/>
      <c r="FJ539" s="23"/>
      <c r="FK539" s="23"/>
      <c r="FL539" s="23"/>
      <c r="FM539" s="23"/>
      <c r="FN539" s="23"/>
      <c r="FO539" s="23"/>
      <c r="FP539" s="23"/>
      <c r="FQ539" s="23"/>
      <c r="FR539" s="23"/>
      <c r="FS539" s="23"/>
      <c r="FT539" s="23"/>
      <c r="FU539" s="23"/>
      <c r="FV539" s="23"/>
      <c r="FW539" s="23"/>
      <c r="FX539" s="23"/>
      <c r="FY539" s="23"/>
      <c r="FZ539" s="23"/>
      <c r="GA539" s="23"/>
      <c r="GB539" s="23"/>
      <c r="GC539" s="23"/>
      <c r="GD539" s="23"/>
      <c r="GE539" s="23"/>
      <c r="GF539" s="23"/>
      <c r="GG539" s="23"/>
      <c r="GH539" s="23"/>
      <c r="GI539" s="23"/>
      <c r="GJ539" s="23">
        <f>T539</f>
        <v>1</v>
      </c>
      <c r="GK539" s="23"/>
      <c r="GL539" s="23"/>
      <c r="GM539" s="23"/>
      <c r="GN539" s="23">
        <f>T539</f>
        <v>1</v>
      </c>
      <c r="GO539" s="23"/>
      <c r="GP539" s="23">
        <f>T539</f>
        <v>1</v>
      </c>
      <c r="GQ539" s="23">
        <f>T539</f>
        <v>1</v>
      </c>
      <c r="GR539" s="23"/>
      <c r="GS539" s="23">
        <f>T539</f>
        <v>1</v>
      </c>
      <c r="GT539" s="23"/>
      <c r="GU539" s="23"/>
      <c r="GV539" s="23"/>
      <c r="GW539" s="23"/>
      <c r="GX539" s="23"/>
      <c r="GY539" s="23"/>
      <c r="GZ539" s="23"/>
      <c r="HA539" s="23"/>
      <c r="HB539" s="23">
        <f>T539</f>
        <v>1</v>
      </c>
      <c r="HC539" s="23"/>
      <c r="HD539" s="23"/>
      <c r="HE539" s="23"/>
      <c r="HF539" s="23">
        <f>T539</f>
        <v>1</v>
      </c>
      <c r="HG539" s="23"/>
      <c r="HH539" s="23"/>
      <c r="HI539" s="23"/>
      <c r="HJ539" s="23"/>
      <c r="HK539" s="23"/>
      <c r="HL539" s="23">
        <f>T539</f>
        <v>1</v>
      </c>
      <c r="HM539" s="23"/>
      <c r="HN539" s="23">
        <f>T539</f>
        <v>1</v>
      </c>
      <c r="HO539" s="23"/>
      <c r="HP539" s="23"/>
      <c r="HQ539" s="23"/>
      <c r="HR539" s="23"/>
      <c r="HS539" s="23"/>
      <c r="HT539" s="23"/>
      <c r="HU539" s="23"/>
      <c r="HV539" s="23"/>
      <c r="HW539" s="23"/>
      <c r="HX539" s="23"/>
      <c r="HY539" s="23"/>
      <c r="HZ539" s="23"/>
      <c r="IA539" s="23"/>
      <c r="IB539" s="23"/>
      <c r="IC539" s="23"/>
      <c r="ID539" s="23"/>
      <c r="IE539" s="23"/>
      <c r="IF539" s="23"/>
      <c r="IG539" s="23"/>
      <c r="IH539" s="23"/>
      <c r="II539" s="23"/>
      <c r="IJ539" s="23"/>
      <c r="IK539" s="23"/>
      <c r="IL539" s="23"/>
      <c r="IM539" s="23"/>
      <c r="IN539" s="23"/>
      <c r="IO539" s="23"/>
      <c r="IP539" s="23"/>
      <c r="IQ539" s="23"/>
      <c r="IR539" s="23"/>
      <c r="IS539" s="23"/>
      <c r="IT539" s="23"/>
      <c r="IU539" s="23"/>
    </row>
    <row r="540" spans="1:255" x14ac:dyDescent="0.2">
      <c r="A540" s="98"/>
      <c r="B540" s="113" t="s">
        <v>1263</v>
      </c>
      <c r="C540" s="113" t="s">
        <v>1286</v>
      </c>
      <c r="D540" s="33"/>
      <c r="E540" s="33"/>
      <c r="F540" s="33"/>
      <c r="G540" s="33"/>
      <c r="H540" s="33"/>
      <c r="I540" s="33"/>
      <c r="J540" s="33"/>
      <c r="K540" s="99"/>
    </row>
    <row r="541" spans="1:255" ht="13.5" thickBot="1" x14ac:dyDescent="0.25">
      <c r="A541" s="124"/>
      <c r="B541" s="125"/>
      <c r="C541" s="125" t="s">
        <v>1266</v>
      </c>
      <c r="D541" s="125"/>
      <c r="E541" s="125"/>
      <c r="F541" s="125"/>
      <c r="G541" s="125"/>
      <c r="H541" s="373">
        <f>SUM(DK518:DK540)</f>
        <v>31801</v>
      </c>
      <c r="I541" s="374"/>
      <c r="J541" s="373">
        <f>SUM(DM518:DM540)</f>
        <v>282581</v>
      </c>
      <c r="K541" s="375"/>
      <c r="L541" s="112"/>
      <c r="M541" s="112"/>
      <c r="N541" s="112"/>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c r="EC541" s="23"/>
      <c r="ED541" s="23"/>
      <c r="EE541" s="23"/>
      <c r="EF541" s="23"/>
      <c r="EG541" s="23"/>
      <c r="EH541" s="23"/>
      <c r="EI541" s="23"/>
      <c r="EJ541" s="23"/>
      <c r="EK541" s="23"/>
      <c r="EL541" s="23"/>
      <c r="EM541" s="23"/>
      <c r="EN541" s="23"/>
      <c r="EO541" s="23"/>
      <c r="EP541" s="23"/>
      <c r="EQ541" s="23"/>
      <c r="ER541" s="23"/>
      <c r="ES541" s="23"/>
      <c r="ET541" s="23"/>
      <c r="EU541" s="23"/>
      <c r="EV541" s="23"/>
      <c r="EW541" s="23"/>
      <c r="EX541" s="23"/>
      <c r="EY541" s="23"/>
      <c r="EZ541" s="23"/>
      <c r="FA541" s="23"/>
      <c r="FB541" s="23"/>
      <c r="FC541" s="23"/>
      <c r="FD541" s="23"/>
      <c r="FE541" s="23"/>
      <c r="FF541" s="23"/>
      <c r="FG541" s="23"/>
      <c r="FH541" s="23"/>
      <c r="FI541" s="23"/>
      <c r="FJ541" s="23"/>
      <c r="FK541" s="23"/>
      <c r="FL541" s="23"/>
      <c r="FM541" s="23"/>
      <c r="FN541" s="23"/>
      <c r="FO541" s="23"/>
      <c r="FP541" s="23"/>
      <c r="FQ541" s="23"/>
      <c r="FR541" s="23"/>
      <c r="FS541" s="23"/>
      <c r="FT541" s="23"/>
      <c r="FU541" s="23"/>
      <c r="FV541" s="23"/>
      <c r="FW541" s="23"/>
      <c r="FX541" s="23"/>
      <c r="FY541" s="23"/>
      <c r="FZ541" s="23"/>
      <c r="GA541" s="23"/>
      <c r="GB541" s="23"/>
      <c r="GC541" s="23"/>
      <c r="GD541" s="23"/>
      <c r="GE541" s="23"/>
      <c r="GF541" s="23"/>
      <c r="GG541" s="23"/>
      <c r="GH541" s="23"/>
      <c r="GI541" s="23"/>
      <c r="GJ541" s="23"/>
      <c r="GK541" s="23"/>
      <c r="GL541" s="23"/>
      <c r="GM541" s="23"/>
      <c r="GN541" s="23"/>
      <c r="GO541" s="23"/>
      <c r="GP541" s="23"/>
      <c r="GQ541" s="23"/>
      <c r="GR541" s="23"/>
      <c r="GS541" s="23"/>
      <c r="GT541" s="23"/>
      <c r="GU541" s="23"/>
      <c r="GV541" s="23"/>
      <c r="GW541" s="23"/>
      <c r="GX541" s="23"/>
      <c r="GY541" s="23"/>
      <c r="GZ541" s="23"/>
      <c r="HA541" s="23"/>
      <c r="HB541" s="23"/>
      <c r="HC541" s="23"/>
      <c r="HD541" s="23"/>
      <c r="HE541" s="23"/>
      <c r="HF541" s="23"/>
      <c r="HG541" s="23"/>
      <c r="HH541" s="23"/>
      <c r="HI541" s="23"/>
      <c r="HJ541" s="23"/>
      <c r="HK541" s="23"/>
      <c r="HL541" s="23"/>
      <c r="HM541" s="23"/>
      <c r="HN541" s="23"/>
      <c r="HO541" s="23"/>
      <c r="HP541" s="23"/>
      <c r="HQ541" s="23"/>
      <c r="HR541" s="23"/>
      <c r="HS541" s="23"/>
      <c r="HT541" s="23"/>
      <c r="HU541" s="23"/>
      <c r="HV541" s="23"/>
      <c r="HW541" s="23"/>
      <c r="HX541" s="23"/>
      <c r="HY541" s="23"/>
      <c r="HZ541" s="23"/>
      <c r="IA541" s="23"/>
      <c r="IB541" s="23"/>
      <c r="IC541" s="23"/>
      <c r="ID541" s="23"/>
      <c r="IE541" s="23"/>
      <c r="IF541" s="23"/>
      <c r="IG541" s="23"/>
      <c r="IH541" s="23"/>
      <c r="II541" s="23"/>
      <c r="IJ541" s="23"/>
      <c r="IK541" s="23"/>
      <c r="IL541" s="23"/>
      <c r="IM541" s="23"/>
      <c r="IN541" s="23"/>
      <c r="IO541" s="23"/>
      <c r="IP541" s="23"/>
      <c r="IQ541" s="23"/>
      <c r="IR541" s="23"/>
      <c r="IS541" s="23"/>
      <c r="IT541" s="23"/>
      <c r="IU541" s="23"/>
    </row>
    <row r="542" spans="1:255" x14ac:dyDescent="0.2">
      <c r="A542" s="123"/>
      <c r="B542" s="122"/>
      <c r="C542" s="122" t="s">
        <v>1267</v>
      </c>
      <c r="D542" s="122"/>
      <c r="E542" s="122"/>
      <c r="F542" s="122"/>
      <c r="G542" s="122"/>
      <c r="H542" s="376">
        <f>R542</f>
        <v>33753</v>
      </c>
      <c r="I542" s="377"/>
      <c r="J542" s="376" t="e">
        <f>S542</f>
        <v>#REF!</v>
      </c>
      <c r="K542" s="378"/>
      <c r="O542" s="23"/>
      <c r="P542" s="23"/>
      <c r="Q542" s="23"/>
      <c r="R542" s="23">
        <f>SUM(T518:T541)</f>
        <v>33753</v>
      </c>
      <c r="S542" s="23" t="e">
        <f>SUM(U518:U541)</f>
        <v>#REF!</v>
      </c>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3"/>
      <c r="FH542" s="23"/>
      <c r="FI542" s="23"/>
      <c r="FJ542" s="23"/>
      <c r="FK542" s="23"/>
      <c r="FL542" s="23"/>
      <c r="FM542" s="23"/>
      <c r="FN542" s="23"/>
      <c r="FO542" s="23"/>
      <c r="FP542" s="23"/>
      <c r="FQ542" s="23"/>
      <c r="FR542" s="23"/>
      <c r="FS542" s="23"/>
      <c r="FT542" s="23"/>
      <c r="FU542" s="23"/>
      <c r="FV542" s="23"/>
      <c r="FW542" s="23"/>
      <c r="FX542" s="23"/>
      <c r="FY542" s="23"/>
      <c r="FZ542" s="23"/>
      <c r="GA542" s="23"/>
      <c r="GB542" s="23"/>
      <c r="GC542" s="23"/>
      <c r="GD542" s="23"/>
      <c r="GE542" s="23"/>
      <c r="GF542" s="23"/>
      <c r="GG542" s="23"/>
      <c r="GH542" s="23"/>
      <c r="GI542" s="23"/>
      <c r="GJ542" s="23"/>
      <c r="GK542" s="23"/>
      <c r="GL542" s="23"/>
      <c r="GM542" s="23"/>
      <c r="GN542" s="23"/>
      <c r="GO542" s="23"/>
      <c r="GP542" s="23"/>
      <c r="GQ542" s="23"/>
      <c r="GR542" s="23"/>
      <c r="GS542" s="23"/>
      <c r="GT542" s="23"/>
      <c r="GU542" s="23"/>
      <c r="GV542" s="23"/>
      <c r="GW542" s="23"/>
      <c r="GX542" s="23"/>
      <c r="GY542" s="23"/>
      <c r="GZ542" s="23"/>
      <c r="HA542" s="23">
        <f>R542</f>
        <v>33753</v>
      </c>
      <c r="HB542" s="23"/>
      <c r="HC542" s="23"/>
      <c r="HD542" s="23"/>
      <c r="HE542" s="23"/>
      <c r="HF542" s="23"/>
      <c r="HG542" s="23"/>
      <c r="HH542" s="23"/>
      <c r="HI542" s="23"/>
      <c r="HJ542" s="23"/>
      <c r="HK542" s="23"/>
      <c r="HL542" s="23"/>
      <c r="HM542" s="23"/>
      <c r="HN542" s="23"/>
      <c r="HO542" s="23"/>
      <c r="HP542" s="23"/>
      <c r="HQ542" s="23"/>
      <c r="HR542" s="23"/>
      <c r="HS542" s="23"/>
      <c r="HT542" s="23"/>
      <c r="HU542" s="23"/>
      <c r="HV542" s="23"/>
      <c r="HW542" s="23"/>
      <c r="HX542" s="23"/>
      <c r="HY542" s="23"/>
      <c r="HZ542" s="23"/>
      <c r="IA542" s="23"/>
      <c r="IB542" s="23"/>
      <c r="IC542" s="23"/>
      <c r="ID542" s="23"/>
      <c r="IE542" s="23"/>
      <c r="IF542" s="23"/>
      <c r="IG542" s="23"/>
      <c r="IH542" s="23"/>
      <c r="II542" s="23"/>
      <c r="IJ542" s="23"/>
      <c r="IK542" s="23"/>
      <c r="IL542" s="23"/>
      <c r="IM542" s="23"/>
      <c r="IN542" s="23"/>
      <c r="IO542" s="23"/>
      <c r="IP542" s="23"/>
      <c r="IQ542" s="23"/>
      <c r="IR542" s="23"/>
      <c r="IS542" s="23"/>
      <c r="IT542" s="23"/>
      <c r="IU542" s="23"/>
    </row>
    <row r="543" spans="1:255" x14ac:dyDescent="0.2">
      <c r="A543" s="77"/>
      <c r="B543" s="76"/>
      <c r="C543" s="76"/>
      <c r="D543" s="76"/>
      <c r="E543" s="76"/>
      <c r="F543" s="76"/>
      <c r="G543" s="76"/>
      <c r="H543" s="370"/>
      <c r="I543" s="371"/>
      <c r="J543" s="370"/>
      <c r="K543" s="372"/>
    </row>
    <row r="544" spans="1:255" ht="56.25" x14ac:dyDescent="0.2">
      <c r="A544" s="126">
        <v>26</v>
      </c>
      <c r="B544" s="133" t="s">
        <v>164</v>
      </c>
      <c r="C544" s="127" t="s">
        <v>165</v>
      </c>
      <c r="D544" s="128" t="s">
        <v>166</v>
      </c>
      <c r="E544" s="129">
        <v>1.35</v>
      </c>
      <c r="F544" s="130">
        <f>Source!AK290</f>
        <v>1115.47</v>
      </c>
      <c r="G544" s="134" t="s">
        <v>6</v>
      </c>
      <c r="H544" s="130"/>
      <c r="I544" s="131">
        <f>SUM(DQ544:DQ557)</f>
        <v>2232</v>
      </c>
      <c r="J544" s="107" t="s">
        <v>164</v>
      </c>
      <c r="K544" s="132" t="e">
        <f>SUM(DS544:DS557)</f>
        <v>#REF!</v>
      </c>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23"/>
      <c r="DX544" s="23"/>
      <c r="DY544" s="23"/>
      <c r="DZ544" s="23"/>
      <c r="EA544" s="23"/>
      <c r="EB544" s="23"/>
      <c r="EC544" s="23"/>
      <c r="ED544" s="23"/>
      <c r="EE544" s="23"/>
      <c r="EF544" s="23"/>
      <c r="EG544" s="23"/>
      <c r="EH544" s="23"/>
      <c r="EI544" s="23"/>
      <c r="EJ544" s="23"/>
      <c r="EK544" s="23"/>
      <c r="EL544" s="23"/>
      <c r="EM544" s="23"/>
      <c r="EN544" s="23"/>
      <c r="EO544" s="23"/>
      <c r="EP544" s="23"/>
      <c r="EQ544" s="23"/>
      <c r="ER544" s="23"/>
      <c r="ES544" s="23"/>
      <c r="ET544" s="23"/>
      <c r="EU544" s="23"/>
      <c r="EV544" s="23"/>
      <c r="EW544" s="23"/>
      <c r="EX544" s="23"/>
      <c r="EY544" s="23"/>
      <c r="EZ544" s="23"/>
      <c r="FA544" s="23"/>
      <c r="FB544" s="23"/>
      <c r="FC544" s="23"/>
      <c r="FD544" s="23"/>
      <c r="FE544" s="23"/>
      <c r="FF544" s="23"/>
      <c r="FG544" s="23"/>
      <c r="FH544" s="23"/>
      <c r="FI544" s="23"/>
      <c r="FJ544" s="23"/>
      <c r="FK544" s="23"/>
      <c r="FL544" s="23"/>
      <c r="FM544" s="23"/>
      <c r="FN544" s="23"/>
      <c r="FO544" s="23"/>
      <c r="FP544" s="23"/>
      <c r="FQ544" s="23"/>
      <c r="FR544" s="23"/>
      <c r="FS544" s="23"/>
      <c r="FT544" s="23"/>
      <c r="FU544" s="23"/>
      <c r="FV544" s="23"/>
      <c r="FW544" s="23"/>
      <c r="FX544" s="23"/>
      <c r="FY544" s="23"/>
      <c r="FZ544" s="23"/>
      <c r="GA544" s="23"/>
      <c r="GB544" s="23"/>
      <c r="GC544" s="23"/>
      <c r="GD544" s="23"/>
      <c r="GE544" s="23"/>
      <c r="GF544" s="23"/>
      <c r="GG544" s="23"/>
      <c r="GH544" s="23"/>
      <c r="GI544" s="23"/>
      <c r="GJ544" s="23"/>
      <c r="GK544" s="23"/>
      <c r="GL544" s="23"/>
      <c r="GM544" s="23"/>
      <c r="GN544" s="23"/>
      <c r="GO544" s="23"/>
      <c r="GP544" s="23"/>
      <c r="GQ544" s="23"/>
      <c r="GR544" s="23"/>
      <c r="GS544" s="23"/>
      <c r="GT544" s="23"/>
      <c r="GU544" s="23"/>
      <c r="GV544" s="23"/>
      <c r="GW544" s="23"/>
      <c r="GX544" s="23"/>
      <c r="GY544" s="23"/>
      <c r="GZ544" s="23"/>
      <c r="HA544" s="23"/>
      <c r="HB544" s="23"/>
      <c r="HC544" s="23"/>
      <c r="HD544" s="23"/>
      <c r="HE544" s="23"/>
      <c r="HF544" s="23"/>
      <c r="HG544" s="23"/>
      <c r="HH544" s="23"/>
      <c r="HI544" s="23"/>
      <c r="HJ544" s="23"/>
      <c r="HK544" s="23"/>
      <c r="HL544" s="23"/>
      <c r="HM544" s="23"/>
      <c r="HN544" s="23"/>
      <c r="HO544" s="23"/>
      <c r="HP544" s="23"/>
      <c r="HQ544" s="23"/>
      <c r="HR544" s="23"/>
      <c r="HS544" s="23"/>
      <c r="HT544" s="23"/>
      <c r="HU544" s="23"/>
      <c r="HV544" s="23"/>
      <c r="HW544" s="23"/>
      <c r="HX544" s="23"/>
      <c r="HY544" s="23"/>
      <c r="HZ544" s="23"/>
      <c r="IA544" s="23"/>
      <c r="IB544" s="23"/>
      <c r="IC544" s="23"/>
      <c r="ID544" s="23"/>
      <c r="IE544" s="23"/>
      <c r="IF544" s="23"/>
      <c r="IG544" s="23"/>
      <c r="IH544" s="23"/>
      <c r="II544" s="23"/>
      <c r="IJ544" s="23"/>
      <c r="IK544" s="23"/>
      <c r="IL544" s="23"/>
      <c r="IM544" s="23"/>
      <c r="IN544" s="23"/>
      <c r="IO544" s="23"/>
      <c r="IP544" s="23"/>
      <c r="IQ544" s="23"/>
      <c r="IR544" s="23"/>
      <c r="IS544" s="23"/>
      <c r="IT544" s="23"/>
      <c r="IU544" s="23"/>
    </row>
    <row r="545" spans="1:255" x14ac:dyDescent="0.2">
      <c r="A545" s="66"/>
      <c r="B545" s="67"/>
      <c r="C545" s="67" t="s">
        <v>1253</v>
      </c>
      <c r="D545" s="68"/>
      <c r="E545" s="69"/>
      <c r="F545" s="70">
        <v>634.57000000000005</v>
      </c>
      <c r="G545" s="71"/>
      <c r="H545" s="70">
        <f>Source!AF290</f>
        <v>634.57000000000005</v>
      </c>
      <c r="I545" s="72">
        <f>T545</f>
        <v>857</v>
      </c>
      <c r="J545" s="73">
        <v>26.95</v>
      </c>
      <c r="K545" s="74">
        <f>U545</f>
        <v>23087</v>
      </c>
      <c r="O545" s="23"/>
      <c r="P545" s="23"/>
      <c r="Q545" s="23"/>
      <c r="R545" s="23"/>
      <c r="S545" s="23"/>
      <c r="T545" s="23">
        <f>ROUND(Source!AF290*Source!AV290*Source!I290,0)</f>
        <v>857</v>
      </c>
      <c r="U545" s="23">
        <f>Source!S290</f>
        <v>23087</v>
      </c>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v>1</v>
      </c>
      <c r="CW545" s="23"/>
      <c r="CX545" s="23"/>
      <c r="CY545" s="23"/>
      <c r="CZ545" s="23"/>
      <c r="DA545" s="23"/>
      <c r="DB545" s="23"/>
      <c r="DC545" s="23"/>
      <c r="DD545" s="23"/>
      <c r="DE545" s="23"/>
      <c r="DF545" s="23"/>
      <c r="DG545" s="23">
        <f>Source!S290</f>
        <v>23087</v>
      </c>
      <c r="DH545" s="23">
        <v>1009</v>
      </c>
      <c r="DI545" s="23"/>
      <c r="DJ545" s="23"/>
      <c r="DK545" s="23"/>
      <c r="DL545" s="23"/>
      <c r="DM545" s="23"/>
      <c r="DN545" s="23"/>
      <c r="DO545" s="23"/>
      <c r="DP545" s="23"/>
      <c r="DQ545" s="23">
        <f>T545</f>
        <v>857</v>
      </c>
      <c r="DR545" s="23"/>
      <c r="DS545" s="23">
        <f>U545</f>
        <v>23087</v>
      </c>
      <c r="DT545" s="23"/>
      <c r="DU545" s="23"/>
      <c r="DV545" s="23"/>
      <c r="DW545" s="23"/>
      <c r="DX545" s="23"/>
      <c r="DY545" s="23"/>
      <c r="DZ545" s="23"/>
      <c r="EA545" s="23"/>
      <c r="EB545" s="23"/>
      <c r="EC545" s="23"/>
      <c r="ED545" s="23"/>
      <c r="EE545" s="23"/>
      <c r="EF545" s="23"/>
      <c r="EG545" s="23"/>
      <c r="EH545" s="23"/>
      <c r="EI545" s="23"/>
      <c r="EJ545" s="23"/>
      <c r="EK545" s="23"/>
      <c r="EL545" s="23"/>
      <c r="EM545" s="23"/>
      <c r="EN545" s="23"/>
      <c r="EO545" s="23"/>
      <c r="EP545" s="23"/>
      <c r="EQ545" s="23"/>
      <c r="ER545" s="23"/>
      <c r="ES545" s="23"/>
      <c r="ET545" s="23"/>
      <c r="EU545" s="23"/>
      <c r="EV545" s="23"/>
      <c r="EW545" s="23"/>
      <c r="EX545" s="23"/>
      <c r="EY545" s="23"/>
      <c r="EZ545" s="23"/>
      <c r="FA545" s="23"/>
      <c r="FB545" s="23"/>
      <c r="FC545" s="23"/>
      <c r="FD545" s="23"/>
      <c r="FE545" s="23"/>
      <c r="FF545" s="23"/>
      <c r="FG545" s="23"/>
      <c r="FH545" s="23"/>
      <c r="FI545" s="23"/>
      <c r="FJ545" s="23"/>
      <c r="FK545" s="23"/>
      <c r="FL545" s="23"/>
      <c r="FM545" s="23"/>
      <c r="FN545" s="23"/>
      <c r="FO545" s="23"/>
      <c r="FP545" s="23"/>
      <c r="FQ545" s="23"/>
      <c r="FR545" s="23"/>
      <c r="FS545" s="23"/>
      <c r="FT545" s="23"/>
      <c r="FU545" s="23"/>
      <c r="FV545" s="23"/>
      <c r="FW545" s="23"/>
      <c r="FX545" s="23"/>
      <c r="FY545" s="23"/>
      <c r="FZ545" s="23"/>
      <c r="GA545" s="23"/>
      <c r="GB545" s="23"/>
      <c r="GC545" s="23"/>
      <c r="GD545" s="23"/>
      <c r="GE545" s="23"/>
      <c r="GF545" s="23"/>
      <c r="GG545" s="23"/>
      <c r="GH545" s="23"/>
      <c r="GI545" s="23"/>
      <c r="GJ545" s="23">
        <f>T545</f>
        <v>857</v>
      </c>
      <c r="GK545" s="23">
        <f>T545</f>
        <v>857</v>
      </c>
      <c r="GL545" s="23"/>
      <c r="GM545" s="23"/>
      <c r="GN545" s="23"/>
      <c r="GO545" s="23"/>
      <c r="GP545" s="23"/>
      <c r="GQ545" s="23"/>
      <c r="GR545" s="23"/>
      <c r="GS545" s="23"/>
      <c r="GT545" s="23"/>
      <c r="GU545" s="23"/>
      <c r="GV545" s="23"/>
      <c r="GW545" s="23"/>
      <c r="GX545" s="23"/>
      <c r="GY545" s="23"/>
      <c r="GZ545" s="23"/>
      <c r="HA545" s="23"/>
      <c r="HB545" s="23">
        <f>T545</f>
        <v>857</v>
      </c>
      <c r="HC545" s="23"/>
      <c r="HD545" s="23"/>
      <c r="HE545" s="23"/>
      <c r="HF545" s="23">
        <f>T545</f>
        <v>857</v>
      </c>
      <c r="HG545" s="23"/>
      <c r="HH545" s="23"/>
      <c r="HI545" s="23"/>
      <c r="HJ545" s="23"/>
      <c r="HK545" s="23"/>
      <c r="HL545" s="23">
        <f>T545</f>
        <v>857</v>
      </c>
      <c r="HM545" s="23"/>
      <c r="HN545" s="23">
        <f>T545</f>
        <v>857</v>
      </c>
      <c r="HO545" s="23"/>
      <c r="HP545" s="23"/>
      <c r="HQ545" s="23"/>
      <c r="HR545" s="23"/>
      <c r="HS545" s="23"/>
      <c r="HT545" s="23"/>
      <c r="HU545" s="23"/>
      <c r="HV545" s="23"/>
      <c r="HW545" s="23"/>
      <c r="HX545" s="23">
        <f>T545</f>
        <v>857</v>
      </c>
      <c r="HY545" s="23"/>
      <c r="HZ545" s="23"/>
      <c r="IA545" s="23"/>
      <c r="IB545" s="23"/>
      <c r="IC545" s="23"/>
      <c r="ID545" s="23"/>
      <c r="IE545" s="23"/>
      <c r="IF545" s="23"/>
      <c r="IG545" s="23"/>
      <c r="IH545" s="23"/>
      <c r="II545" s="23"/>
      <c r="IJ545" s="23"/>
      <c r="IK545" s="23"/>
      <c r="IL545" s="23"/>
      <c r="IM545" s="23"/>
      <c r="IN545" s="23"/>
      <c r="IO545" s="23"/>
      <c r="IP545" s="23"/>
      <c r="IQ545" s="23"/>
      <c r="IR545" s="23"/>
      <c r="IS545" s="23"/>
      <c r="IT545" s="23"/>
      <c r="IU545" s="23"/>
    </row>
    <row r="546" spans="1:255" x14ac:dyDescent="0.2">
      <c r="A546" s="78"/>
      <c r="B546" s="79"/>
      <c r="C546" s="79" t="s">
        <v>1255</v>
      </c>
      <c r="D546" s="80"/>
      <c r="E546" s="81"/>
      <c r="F546" s="82">
        <v>3.11</v>
      </c>
      <c r="G546" s="83"/>
      <c r="H546" s="82">
        <f>Source!AD290</f>
        <v>3.11</v>
      </c>
      <c r="I546" s="84">
        <f>T546</f>
        <v>4</v>
      </c>
      <c r="J546" s="85">
        <v>9.3000000000000007</v>
      </c>
      <c r="K546" s="86">
        <f>U546</f>
        <v>39</v>
      </c>
      <c r="O546" s="23"/>
      <c r="P546" s="23"/>
      <c r="Q546" s="23"/>
      <c r="R546" s="23"/>
      <c r="S546" s="23"/>
      <c r="T546" s="23">
        <f>ROUND(Source!AD290*Source!AV290*Source!I290,0)</f>
        <v>4</v>
      </c>
      <c r="U546" s="23">
        <f>Source!Q290</f>
        <v>39</v>
      </c>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v>1</v>
      </c>
      <c r="CW546" s="23"/>
      <c r="CX546" s="23"/>
      <c r="CY546" s="23"/>
      <c r="CZ546" s="23"/>
      <c r="DA546" s="23"/>
      <c r="DB546" s="23"/>
      <c r="DC546" s="23"/>
      <c r="DD546" s="23"/>
      <c r="DE546" s="23"/>
      <c r="DF546" s="23"/>
      <c r="DG546" s="23"/>
      <c r="DH546" s="23"/>
      <c r="DI546" s="23"/>
      <c r="DJ546" s="23"/>
      <c r="DK546" s="23"/>
      <c r="DL546" s="23"/>
      <c r="DM546" s="23"/>
      <c r="DN546" s="23"/>
      <c r="DO546" s="23"/>
      <c r="DP546" s="23"/>
      <c r="DQ546" s="23">
        <f>T546</f>
        <v>4</v>
      </c>
      <c r="DR546" s="23"/>
      <c r="DS546" s="23">
        <f>U546</f>
        <v>39</v>
      </c>
      <c r="DT546" s="23"/>
      <c r="DU546" s="23"/>
      <c r="DV546" s="23"/>
      <c r="DW546" s="23"/>
      <c r="DX546" s="23"/>
      <c r="DY546" s="23"/>
      <c r="DZ546" s="23"/>
      <c r="EA546" s="23"/>
      <c r="EB546" s="23"/>
      <c r="EC546" s="23"/>
      <c r="ED546" s="23"/>
      <c r="EE546" s="23"/>
      <c r="EF546" s="23"/>
      <c r="EG546" s="23"/>
      <c r="EH546" s="23"/>
      <c r="EI546" s="23"/>
      <c r="EJ546" s="23"/>
      <c r="EK546" s="23"/>
      <c r="EL546" s="23"/>
      <c r="EM546" s="23"/>
      <c r="EN546" s="23"/>
      <c r="EO546" s="23"/>
      <c r="EP546" s="23"/>
      <c r="EQ546" s="23"/>
      <c r="ER546" s="23"/>
      <c r="ES546" s="23"/>
      <c r="ET546" s="23"/>
      <c r="EU546" s="23"/>
      <c r="EV546" s="23"/>
      <c r="EW546" s="23"/>
      <c r="EX546" s="23"/>
      <c r="EY546" s="23"/>
      <c r="EZ546" s="23"/>
      <c r="FA546" s="23"/>
      <c r="FB546" s="23"/>
      <c r="FC546" s="23"/>
      <c r="FD546" s="23"/>
      <c r="FE546" s="23"/>
      <c r="FF546" s="23"/>
      <c r="FG546" s="23"/>
      <c r="FH546" s="23"/>
      <c r="FI546" s="23"/>
      <c r="FJ546" s="23"/>
      <c r="FK546" s="23"/>
      <c r="FL546" s="23"/>
      <c r="FM546" s="23"/>
      <c r="FN546" s="23"/>
      <c r="FO546" s="23"/>
      <c r="FP546" s="23"/>
      <c r="FQ546" s="23"/>
      <c r="FR546" s="23"/>
      <c r="FS546" s="23"/>
      <c r="FT546" s="23"/>
      <c r="FU546" s="23"/>
      <c r="FV546" s="23"/>
      <c r="FW546" s="23"/>
      <c r="FX546" s="23"/>
      <c r="FY546" s="23"/>
      <c r="FZ546" s="23"/>
      <c r="GA546" s="23"/>
      <c r="GB546" s="23"/>
      <c r="GC546" s="23"/>
      <c r="GD546" s="23"/>
      <c r="GE546" s="23"/>
      <c r="GF546" s="23"/>
      <c r="GG546" s="23"/>
      <c r="GH546" s="23"/>
      <c r="GI546" s="23"/>
      <c r="GJ546" s="23">
        <f>T546</f>
        <v>4</v>
      </c>
      <c r="GK546" s="23"/>
      <c r="GL546" s="23">
        <f>T546</f>
        <v>4</v>
      </c>
      <c r="GM546" s="23"/>
      <c r="GN546" s="23"/>
      <c r="GO546" s="23"/>
      <c r="GP546" s="23"/>
      <c r="GQ546" s="23"/>
      <c r="GR546" s="23"/>
      <c r="GS546" s="23"/>
      <c r="GT546" s="23"/>
      <c r="GU546" s="23"/>
      <c r="GV546" s="23"/>
      <c r="GW546" s="23"/>
      <c r="GX546" s="23"/>
      <c r="GY546" s="23"/>
      <c r="GZ546" s="23"/>
      <c r="HA546" s="23"/>
      <c r="HB546" s="23">
        <f>T546</f>
        <v>4</v>
      </c>
      <c r="HC546" s="23"/>
      <c r="HD546" s="23"/>
      <c r="HE546" s="23"/>
      <c r="HF546" s="23">
        <f>T546</f>
        <v>4</v>
      </c>
      <c r="HG546" s="23"/>
      <c r="HH546" s="23"/>
      <c r="HI546" s="23"/>
      <c r="HJ546" s="23"/>
      <c r="HK546" s="23"/>
      <c r="HL546" s="23">
        <f>T546</f>
        <v>4</v>
      </c>
      <c r="HM546" s="23"/>
      <c r="HN546" s="23">
        <f>T546</f>
        <v>4</v>
      </c>
      <c r="HO546" s="23"/>
      <c r="HP546" s="23"/>
      <c r="HQ546" s="23"/>
      <c r="HR546" s="23"/>
      <c r="HS546" s="23"/>
      <c r="HT546" s="23"/>
      <c r="HU546" s="23"/>
      <c r="HV546" s="23"/>
      <c r="HW546" s="23"/>
      <c r="HX546" s="23"/>
      <c r="HY546" s="23"/>
      <c r="HZ546" s="23"/>
      <c r="IA546" s="23"/>
      <c r="IB546" s="23"/>
      <c r="IC546" s="23"/>
      <c r="ID546" s="23"/>
      <c r="IE546" s="23"/>
      <c r="IF546" s="23"/>
      <c r="IG546" s="23"/>
      <c r="IH546" s="23"/>
      <c r="II546" s="23"/>
      <c r="IJ546" s="23"/>
      <c r="IK546" s="23"/>
      <c r="IL546" s="23"/>
      <c r="IM546" s="23"/>
      <c r="IN546" s="23"/>
      <c r="IO546" s="23"/>
      <c r="IP546" s="23"/>
      <c r="IQ546" s="23"/>
      <c r="IR546" s="23"/>
      <c r="IS546" s="23"/>
      <c r="IT546" s="23"/>
      <c r="IU546" s="23"/>
    </row>
    <row r="547" spans="1:255" x14ac:dyDescent="0.2">
      <c r="A547" s="78"/>
      <c r="B547" s="79"/>
      <c r="C547" s="79" t="s">
        <v>1256</v>
      </c>
      <c r="D547" s="80"/>
      <c r="E547" s="81"/>
      <c r="F547" s="82">
        <v>0.14000000000000001</v>
      </c>
      <c r="G547" s="83"/>
      <c r="H547" s="82">
        <f>Source!AE290</f>
        <v>0.14000000000000001</v>
      </c>
      <c r="I547" s="84">
        <f>GM547</f>
        <v>0</v>
      </c>
      <c r="J547" s="85">
        <v>19.8</v>
      </c>
      <c r="K547" s="86">
        <f>Source!R290</f>
        <v>4</v>
      </c>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23"/>
      <c r="DX547" s="23"/>
      <c r="DY547" s="23"/>
      <c r="DZ547" s="23"/>
      <c r="EA547" s="23"/>
      <c r="EB547" s="23"/>
      <c r="EC547" s="23"/>
      <c r="ED547" s="23"/>
      <c r="EE547" s="23"/>
      <c r="EF547" s="23"/>
      <c r="EG547" s="23"/>
      <c r="EH547" s="23"/>
      <c r="EI547" s="23"/>
      <c r="EJ547" s="23"/>
      <c r="EK547" s="23"/>
      <c r="EL547" s="23"/>
      <c r="EM547" s="23"/>
      <c r="EN547" s="23"/>
      <c r="EO547" s="23"/>
      <c r="EP547" s="23"/>
      <c r="EQ547" s="23"/>
      <c r="ER547" s="23"/>
      <c r="ES547" s="23"/>
      <c r="ET547" s="23"/>
      <c r="EU547" s="23"/>
      <c r="EV547" s="23"/>
      <c r="EW547" s="23"/>
      <c r="EX547" s="23"/>
      <c r="EY547" s="23"/>
      <c r="EZ547" s="23"/>
      <c r="FA547" s="23"/>
      <c r="FB547" s="23"/>
      <c r="FC547" s="23"/>
      <c r="FD547" s="23"/>
      <c r="FE547" s="23"/>
      <c r="FF547" s="23"/>
      <c r="FG547" s="23"/>
      <c r="FH547" s="23"/>
      <c r="FI547" s="23"/>
      <c r="FJ547" s="23"/>
      <c r="FK547" s="23"/>
      <c r="FL547" s="23"/>
      <c r="FM547" s="23"/>
      <c r="FN547" s="23"/>
      <c r="FO547" s="23"/>
      <c r="FP547" s="23"/>
      <c r="FQ547" s="23"/>
      <c r="FR547" s="23"/>
      <c r="FS547" s="23"/>
      <c r="FT547" s="23"/>
      <c r="FU547" s="23"/>
      <c r="FV547" s="23"/>
      <c r="FW547" s="23"/>
      <c r="FX547" s="23"/>
      <c r="FY547" s="23"/>
      <c r="FZ547" s="23"/>
      <c r="GA547" s="23"/>
      <c r="GB547" s="23"/>
      <c r="GC547" s="23"/>
      <c r="GD547" s="23"/>
      <c r="GE547" s="23"/>
      <c r="GF547" s="23"/>
      <c r="GG547" s="23"/>
      <c r="GH547" s="23"/>
      <c r="GI547" s="23"/>
      <c r="GJ547" s="23"/>
      <c r="GK547" s="23"/>
      <c r="GL547" s="23"/>
      <c r="GM547" s="23">
        <f>ROUND(Source!AE290*Source!AV290*Source!I290,0)</f>
        <v>0</v>
      </c>
      <c r="GN547" s="23"/>
      <c r="GO547" s="23"/>
      <c r="GP547" s="23"/>
      <c r="GQ547" s="23"/>
      <c r="GR547" s="23"/>
      <c r="GS547" s="23"/>
      <c r="GT547" s="23"/>
      <c r="GU547" s="23"/>
      <c r="GV547" s="23"/>
      <c r="GW547" s="23"/>
      <c r="GX547" s="23"/>
      <c r="GY547" s="23"/>
      <c r="GZ547" s="23"/>
      <c r="HA547" s="23"/>
      <c r="HB547" s="23"/>
      <c r="HC547" s="23"/>
      <c r="HD547" s="23"/>
      <c r="HE547" s="23"/>
      <c r="HF547" s="23"/>
      <c r="HG547" s="23"/>
      <c r="HH547" s="23"/>
      <c r="HI547" s="23"/>
      <c r="HJ547" s="23"/>
      <c r="HK547" s="23"/>
      <c r="HL547" s="23"/>
      <c r="HM547" s="23"/>
      <c r="HN547" s="23"/>
      <c r="HO547" s="23"/>
      <c r="HP547" s="23"/>
      <c r="HQ547" s="23"/>
      <c r="HR547" s="23"/>
      <c r="HS547" s="23"/>
      <c r="HT547" s="23"/>
      <c r="HU547" s="23"/>
      <c r="HV547" s="23"/>
      <c r="HW547" s="23"/>
      <c r="HX547" s="23">
        <f>GM547</f>
        <v>0</v>
      </c>
      <c r="HY547" s="23"/>
      <c r="HZ547" s="23"/>
      <c r="IA547" s="23"/>
      <c r="IB547" s="23"/>
      <c r="IC547" s="23"/>
      <c r="ID547" s="23"/>
      <c r="IE547" s="23"/>
      <c r="IF547" s="23"/>
      <c r="IG547" s="23"/>
      <c r="IH547" s="23"/>
      <c r="II547" s="23"/>
      <c r="IJ547" s="23"/>
      <c r="IK547" s="23"/>
      <c r="IL547" s="23"/>
      <c r="IM547" s="23"/>
      <c r="IN547" s="23"/>
      <c r="IO547" s="23"/>
      <c r="IP547" s="23"/>
      <c r="IQ547" s="23"/>
      <c r="IR547" s="23"/>
      <c r="IS547" s="23"/>
      <c r="IT547" s="23"/>
      <c r="IU547" s="23"/>
    </row>
    <row r="548" spans="1:255" x14ac:dyDescent="0.2">
      <c r="A548" s="87"/>
      <c r="B548" s="88"/>
      <c r="C548" s="88" t="s">
        <v>1257</v>
      </c>
      <c r="D548" s="89"/>
      <c r="E548" s="90">
        <v>105</v>
      </c>
      <c r="F548" s="91" t="s">
        <v>1258</v>
      </c>
      <c r="G548" s="92"/>
      <c r="H548" s="93">
        <f>ROUND((Source!AF290*Source!AV290+Source!AE290*Source!AV290)*(Source!FX290)/100,2)</f>
        <v>666.45</v>
      </c>
      <c r="I548" s="94">
        <f>T548</f>
        <v>900</v>
      </c>
      <c r="J548" s="96">
        <v>1</v>
      </c>
      <c r="K548" s="95" t="e">
        <f>U548</f>
        <v>#REF!</v>
      </c>
      <c r="O548" s="23"/>
      <c r="P548" s="23"/>
      <c r="Q548" s="23"/>
      <c r="R548" s="23"/>
      <c r="S548" s="23"/>
      <c r="T548" s="23">
        <f>ROUND((ROUND(Source!AF290*Source!AV290*Source!I290,0)+ROUND(Source!AE290*Source!AV290*Source!I290,0))*(Source!DN290)/100,0)</f>
        <v>900</v>
      </c>
      <c r="U548" s="23" t="e">
        <f>Source!X290</f>
        <v>#REF!</v>
      </c>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v>1</v>
      </c>
      <c r="CW548" s="23"/>
      <c r="CX548" s="23"/>
      <c r="CY548" s="23"/>
      <c r="CZ548" s="23"/>
      <c r="DA548" s="23"/>
      <c r="DB548" s="23"/>
      <c r="DC548" s="23"/>
      <c r="DD548" s="23"/>
      <c r="DE548" s="23"/>
      <c r="DF548" s="23"/>
      <c r="DG548" s="23"/>
      <c r="DH548" s="23"/>
      <c r="DI548" s="23"/>
      <c r="DJ548" s="23"/>
      <c r="DK548" s="23"/>
      <c r="DL548" s="23"/>
      <c r="DM548" s="23"/>
      <c r="DN548" s="23"/>
      <c r="DO548" s="23"/>
      <c r="DP548" s="23"/>
      <c r="DQ548" s="23">
        <f>T548</f>
        <v>900</v>
      </c>
      <c r="DR548" s="23"/>
      <c r="DS548" s="23" t="e">
        <f>U548</f>
        <v>#REF!</v>
      </c>
      <c r="DT548" s="23"/>
      <c r="DU548" s="23"/>
      <c r="DV548" s="23"/>
      <c r="DW548" s="23"/>
      <c r="DX548" s="23"/>
      <c r="DY548" s="23"/>
      <c r="DZ548" s="23"/>
      <c r="EA548" s="23"/>
      <c r="EB548" s="23"/>
      <c r="EC548" s="23"/>
      <c r="ED548" s="23"/>
      <c r="EE548" s="23"/>
      <c r="EF548" s="23"/>
      <c r="EG548" s="23"/>
      <c r="EH548" s="23"/>
      <c r="EI548" s="23"/>
      <c r="EJ548" s="23"/>
      <c r="EK548" s="23"/>
      <c r="EL548" s="23"/>
      <c r="EM548" s="23"/>
      <c r="EN548" s="23"/>
      <c r="EO548" s="23"/>
      <c r="EP548" s="23"/>
      <c r="EQ548" s="23"/>
      <c r="ER548" s="23"/>
      <c r="ES548" s="23"/>
      <c r="ET548" s="23"/>
      <c r="EU548" s="23"/>
      <c r="EV548" s="23"/>
      <c r="EW548" s="23"/>
      <c r="EX548" s="23"/>
      <c r="EY548" s="23"/>
      <c r="EZ548" s="23"/>
      <c r="FA548" s="23"/>
      <c r="FB548" s="23"/>
      <c r="FC548" s="23"/>
      <c r="FD548" s="23"/>
      <c r="FE548" s="23"/>
      <c r="FF548" s="23"/>
      <c r="FG548" s="23"/>
      <c r="FH548" s="23"/>
      <c r="FI548" s="23"/>
      <c r="FJ548" s="23"/>
      <c r="FK548" s="23"/>
      <c r="FL548" s="23"/>
      <c r="FM548" s="23"/>
      <c r="FN548" s="23"/>
      <c r="FO548" s="23"/>
      <c r="FP548" s="23"/>
      <c r="FQ548" s="23"/>
      <c r="FR548" s="23"/>
      <c r="FS548" s="23"/>
      <c r="FT548" s="23"/>
      <c r="FU548" s="23"/>
      <c r="FV548" s="23"/>
      <c r="FW548" s="23"/>
      <c r="FX548" s="23"/>
      <c r="FY548" s="23"/>
      <c r="FZ548" s="23"/>
      <c r="GA548" s="23"/>
      <c r="GB548" s="23"/>
      <c r="GC548" s="23"/>
      <c r="GD548" s="23"/>
      <c r="GE548" s="23"/>
      <c r="GF548" s="23"/>
      <c r="GG548" s="23"/>
      <c r="GH548" s="23"/>
      <c r="GI548" s="23"/>
      <c r="GJ548" s="23"/>
      <c r="GK548" s="23"/>
      <c r="GL548" s="23"/>
      <c r="GM548" s="23"/>
      <c r="GN548" s="23"/>
      <c r="GO548" s="23"/>
      <c r="GP548" s="23"/>
      <c r="GQ548" s="23"/>
      <c r="GR548" s="23"/>
      <c r="GS548" s="23"/>
      <c r="GT548" s="23"/>
      <c r="GU548" s="23"/>
      <c r="GV548" s="23"/>
      <c r="GW548" s="23"/>
      <c r="GX548" s="23"/>
      <c r="GY548" s="23">
        <f>T548</f>
        <v>900</v>
      </c>
      <c r="GZ548" s="23"/>
      <c r="HA548" s="23"/>
      <c r="HB548" s="23">
        <f>T548</f>
        <v>900</v>
      </c>
      <c r="HC548" s="23"/>
      <c r="HD548" s="23"/>
      <c r="HE548" s="23"/>
      <c r="HF548" s="23">
        <f>T548</f>
        <v>900</v>
      </c>
      <c r="HG548" s="23"/>
      <c r="HH548" s="23"/>
      <c r="HI548" s="23"/>
      <c r="HJ548" s="23"/>
      <c r="HK548" s="23"/>
      <c r="HL548" s="23">
        <f>T548</f>
        <v>900</v>
      </c>
      <c r="HM548" s="23"/>
      <c r="HN548" s="23">
        <f>T548</f>
        <v>900</v>
      </c>
      <c r="HO548" s="23"/>
      <c r="HP548" s="23"/>
      <c r="HQ548" s="23"/>
      <c r="HR548" s="23"/>
      <c r="HS548" s="23"/>
      <c r="HT548" s="23"/>
      <c r="HU548" s="23"/>
      <c r="HV548" s="23"/>
      <c r="HW548" s="23"/>
      <c r="HX548" s="23"/>
      <c r="HY548" s="23"/>
      <c r="HZ548" s="23"/>
      <c r="IA548" s="23"/>
      <c r="IB548" s="23"/>
      <c r="IC548" s="23"/>
      <c r="ID548" s="23"/>
      <c r="IE548" s="23"/>
      <c r="IF548" s="23"/>
      <c r="IG548" s="23"/>
      <c r="IH548" s="23"/>
      <c r="II548" s="23"/>
      <c r="IJ548" s="23"/>
      <c r="IK548" s="23"/>
      <c r="IL548" s="23"/>
      <c r="IM548" s="23"/>
      <c r="IN548" s="23"/>
      <c r="IO548" s="23"/>
      <c r="IP548" s="23"/>
      <c r="IQ548" s="23"/>
      <c r="IR548" s="23"/>
      <c r="IS548" s="23"/>
      <c r="IT548" s="23"/>
      <c r="IU548" s="23"/>
    </row>
    <row r="549" spans="1:255" x14ac:dyDescent="0.2">
      <c r="A549" s="87"/>
      <c r="B549" s="88"/>
      <c r="C549" s="88" t="s">
        <v>1259</v>
      </c>
      <c r="D549" s="89"/>
      <c r="E549" s="90">
        <v>55</v>
      </c>
      <c r="F549" s="91" t="s">
        <v>1258</v>
      </c>
      <c r="G549" s="92"/>
      <c r="H549" s="93">
        <f>ROUND((Source!AF290*Source!AV290+Source!AE290*Source!AV290)*(Source!FY290)/100,2)</f>
        <v>349.09</v>
      </c>
      <c r="I549" s="94">
        <f>T549</f>
        <v>471</v>
      </c>
      <c r="J549" s="96">
        <v>0.47</v>
      </c>
      <c r="K549" s="95" t="e">
        <f>U549</f>
        <v>#REF!</v>
      </c>
      <c r="O549" s="23"/>
      <c r="P549" s="23"/>
      <c r="Q549" s="23"/>
      <c r="R549" s="23"/>
      <c r="S549" s="23"/>
      <c r="T549" s="23">
        <f>ROUND((ROUND(Source!AF290*Source!AV290*Source!I290,0)+ROUND(Source!AE290*Source!AV290*Source!I290,0))*(Source!DO290)/100,0)</f>
        <v>471</v>
      </c>
      <c r="U549" s="23" t="e">
        <f>Source!Y290</f>
        <v>#REF!</v>
      </c>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v>1</v>
      </c>
      <c r="CW549" s="23"/>
      <c r="CX549" s="23"/>
      <c r="CY549" s="23"/>
      <c r="CZ549" s="23"/>
      <c r="DA549" s="23"/>
      <c r="DB549" s="23"/>
      <c r="DC549" s="23"/>
      <c r="DD549" s="23"/>
      <c r="DE549" s="23"/>
      <c r="DF549" s="23"/>
      <c r="DG549" s="23"/>
      <c r="DH549" s="23"/>
      <c r="DI549" s="23"/>
      <c r="DJ549" s="23"/>
      <c r="DK549" s="23"/>
      <c r="DL549" s="23"/>
      <c r="DM549" s="23"/>
      <c r="DN549" s="23"/>
      <c r="DO549" s="23"/>
      <c r="DP549" s="23"/>
      <c r="DQ549" s="23">
        <f>T549</f>
        <v>471</v>
      </c>
      <c r="DR549" s="23"/>
      <c r="DS549" s="23" t="e">
        <f>U549</f>
        <v>#REF!</v>
      </c>
      <c r="DT549" s="23"/>
      <c r="DU549" s="23"/>
      <c r="DV549" s="23"/>
      <c r="DW549" s="23"/>
      <c r="DX549" s="23"/>
      <c r="DY549" s="23"/>
      <c r="DZ549" s="23"/>
      <c r="EA549" s="23"/>
      <c r="EB549" s="23"/>
      <c r="EC549" s="23"/>
      <c r="ED549" s="23"/>
      <c r="EE549" s="23"/>
      <c r="EF549" s="23"/>
      <c r="EG549" s="23"/>
      <c r="EH549" s="23"/>
      <c r="EI549" s="23"/>
      <c r="EJ549" s="23"/>
      <c r="EK549" s="23"/>
      <c r="EL549" s="23"/>
      <c r="EM549" s="23"/>
      <c r="EN549" s="23"/>
      <c r="EO549" s="23"/>
      <c r="EP549" s="23"/>
      <c r="EQ549" s="23"/>
      <c r="ER549" s="23"/>
      <c r="ES549" s="23"/>
      <c r="ET549" s="23"/>
      <c r="EU549" s="23"/>
      <c r="EV549" s="23"/>
      <c r="EW549" s="23"/>
      <c r="EX549" s="23"/>
      <c r="EY549" s="23"/>
      <c r="EZ549" s="23"/>
      <c r="FA549" s="23"/>
      <c r="FB549" s="23"/>
      <c r="FC549" s="23"/>
      <c r="FD549" s="23"/>
      <c r="FE549" s="23"/>
      <c r="FF549" s="23"/>
      <c r="FG549" s="23"/>
      <c r="FH549" s="23"/>
      <c r="FI549" s="23"/>
      <c r="FJ549" s="23"/>
      <c r="FK549" s="23"/>
      <c r="FL549" s="23"/>
      <c r="FM549" s="23"/>
      <c r="FN549" s="23"/>
      <c r="FO549" s="23"/>
      <c r="FP549" s="23"/>
      <c r="FQ549" s="23"/>
      <c r="FR549" s="23"/>
      <c r="FS549" s="23"/>
      <c r="FT549" s="23"/>
      <c r="FU549" s="23"/>
      <c r="FV549" s="23"/>
      <c r="FW549" s="23"/>
      <c r="FX549" s="23"/>
      <c r="FY549" s="23"/>
      <c r="FZ549" s="23"/>
      <c r="GA549" s="23"/>
      <c r="GB549" s="23"/>
      <c r="GC549" s="23"/>
      <c r="GD549" s="23"/>
      <c r="GE549" s="23"/>
      <c r="GF549" s="23"/>
      <c r="GG549" s="23"/>
      <c r="GH549" s="23"/>
      <c r="GI549" s="23"/>
      <c r="GJ549" s="23"/>
      <c r="GK549" s="23"/>
      <c r="GL549" s="23"/>
      <c r="GM549" s="23"/>
      <c r="GN549" s="23"/>
      <c r="GO549" s="23"/>
      <c r="GP549" s="23"/>
      <c r="GQ549" s="23"/>
      <c r="GR549" s="23"/>
      <c r="GS549" s="23"/>
      <c r="GT549" s="23"/>
      <c r="GU549" s="23"/>
      <c r="GV549" s="23"/>
      <c r="GW549" s="23"/>
      <c r="GX549" s="23"/>
      <c r="GY549" s="23"/>
      <c r="GZ549" s="23">
        <f>T549</f>
        <v>471</v>
      </c>
      <c r="HA549" s="23"/>
      <c r="HB549" s="23">
        <f>T549</f>
        <v>471</v>
      </c>
      <c r="HC549" s="23"/>
      <c r="HD549" s="23"/>
      <c r="HE549" s="23"/>
      <c r="HF549" s="23">
        <f>T549</f>
        <v>471</v>
      </c>
      <c r="HG549" s="23"/>
      <c r="HH549" s="23"/>
      <c r="HI549" s="23"/>
      <c r="HJ549" s="23"/>
      <c r="HK549" s="23"/>
      <c r="HL549" s="23">
        <f>T549</f>
        <v>471</v>
      </c>
      <c r="HM549" s="23"/>
      <c r="HN549" s="23">
        <f>T549</f>
        <v>471</v>
      </c>
      <c r="HO549" s="23"/>
      <c r="HP549" s="23"/>
      <c r="HQ549" s="23"/>
      <c r="HR549" s="23"/>
      <c r="HS549" s="23"/>
      <c r="HT549" s="23"/>
      <c r="HU549" s="23"/>
      <c r="HV549" s="23"/>
      <c r="HW549" s="23"/>
      <c r="HX549" s="23"/>
      <c r="HY549" s="23"/>
      <c r="HZ549" s="23"/>
      <c r="IA549" s="23"/>
      <c r="IB549" s="23"/>
      <c r="IC549" s="23"/>
      <c r="ID549" s="23"/>
      <c r="IE549" s="23"/>
      <c r="IF549" s="23"/>
      <c r="IG549" s="23"/>
      <c r="IH549" s="23"/>
      <c r="II549" s="23"/>
      <c r="IJ549" s="23"/>
      <c r="IK549" s="23"/>
      <c r="IL549" s="23"/>
      <c r="IM549" s="23"/>
      <c r="IN549" s="23"/>
      <c r="IO549" s="23"/>
      <c r="IP549" s="23"/>
      <c r="IQ549" s="23"/>
      <c r="IR549" s="23"/>
      <c r="IS549" s="23"/>
      <c r="IT549" s="23"/>
      <c r="IU549" s="23"/>
    </row>
    <row r="550" spans="1:255" x14ac:dyDescent="0.2">
      <c r="A550" s="78"/>
      <c r="B550" s="79"/>
      <c r="C550" s="79" t="s">
        <v>1260</v>
      </c>
      <c r="D550" s="80" t="s">
        <v>1261</v>
      </c>
      <c r="E550" s="81">
        <v>71.06</v>
      </c>
      <c r="F550" s="82"/>
      <c r="G550" s="83"/>
      <c r="H550" s="82" t="e">
        <f>ROUND(Source!AH290,2)</f>
        <v>#REF!</v>
      </c>
      <c r="I550" s="97" t="e">
        <f>Source!U290</f>
        <v>#REF!</v>
      </c>
      <c r="J550" s="85"/>
      <c r="K550" s="86"/>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3"/>
      <c r="FH550" s="23"/>
      <c r="FI550" s="23"/>
      <c r="FJ550" s="23"/>
      <c r="FK550" s="23"/>
      <c r="FL550" s="23"/>
      <c r="FM550" s="23"/>
      <c r="FN550" s="23"/>
      <c r="FO550" s="23"/>
      <c r="FP550" s="23"/>
      <c r="FQ550" s="23"/>
      <c r="FR550" s="23"/>
      <c r="FS550" s="23"/>
      <c r="FT550" s="23"/>
      <c r="FU550" s="23"/>
      <c r="FV550" s="23"/>
      <c r="FW550" s="23"/>
      <c r="FX550" s="23"/>
      <c r="FY550" s="23"/>
      <c r="FZ550" s="23"/>
      <c r="GA550" s="23"/>
      <c r="GB550" s="23"/>
      <c r="GC550" s="23"/>
      <c r="GD550" s="23"/>
      <c r="GE550" s="23"/>
      <c r="GF550" s="23"/>
      <c r="GG550" s="23"/>
      <c r="GH550" s="23"/>
      <c r="GI550" s="23"/>
      <c r="GJ550" s="23"/>
      <c r="GK550" s="23"/>
      <c r="GL550" s="23"/>
      <c r="GM550" s="23"/>
      <c r="GN550" s="23"/>
      <c r="GO550" s="23"/>
      <c r="GP550" s="23"/>
      <c r="GQ550" s="23"/>
      <c r="GR550" s="23"/>
      <c r="GS550" s="23"/>
      <c r="GT550" s="23"/>
      <c r="GU550" s="23"/>
      <c r="GV550" s="23"/>
      <c r="GW550" s="23"/>
      <c r="GX550" s="23"/>
      <c r="GY550" s="23"/>
      <c r="GZ550" s="23"/>
      <c r="HA550" s="23"/>
      <c r="HB550" s="23"/>
      <c r="HC550" s="23"/>
      <c r="HD550" s="23"/>
      <c r="HE550" s="23"/>
      <c r="HF550" s="23"/>
      <c r="HG550" s="23"/>
      <c r="HH550" s="23"/>
      <c r="HI550" s="23"/>
      <c r="HJ550" s="23"/>
      <c r="HK550" s="23"/>
      <c r="HL550" s="23"/>
      <c r="HM550" s="23"/>
      <c r="HN550" s="23"/>
      <c r="HO550" s="23"/>
      <c r="HP550" s="23"/>
      <c r="HQ550" s="23"/>
      <c r="HR550" s="23"/>
      <c r="HS550" s="23"/>
      <c r="HT550" s="23"/>
      <c r="HU550" s="23"/>
      <c r="HV550" s="23"/>
      <c r="HW550" s="23"/>
      <c r="HX550" s="23"/>
      <c r="HY550" s="23"/>
      <c r="HZ550" s="23"/>
      <c r="IA550" s="23"/>
      <c r="IB550" s="23"/>
      <c r="IC550" s="23"/>
      <c r="ID550" s="23"/>
      <c r="IE550" s="23"/>
      <c r="IF550" s="23"/>
      <c r="IG550" s="23"/>
      <c r="IH550" s="23"/>
      <c r="II550" s="23"/>
      <c r="IJ550" s="23"/>
      <c r="IK550" s="23"/>
      <c r="IL550" s="23"/>
      <c r="IM550" s="23"/>
      <c r="IN550" s="23"/>
      <c r="IO550" s="23"/>
      <c r="IP550" s="23"/>
      <c r="IQ550" s="23"/>
      <c r="IR550" s="23"/>
      <c r="IS550" s="23"/>
      <c r="IT550" s="23"/>
      <c r="IU550" s="23"/>
    </row>
    <row r="551" spans="1:255" x14ac:dyDescent="0.2">
      <c r="A551" s="100" t="s">
        <v>448</v>
      </c>
      <c r="B551" s="109" t="s">
        <v>176</v>
      </c>
      <c r="C551" s="101" t="s">
        <v>177</v>
      </c>
      <c r="D551" s="102" t="s">
        <v>63</v>
      </c>
      <c r="E551" s="103">
        <f>Source!I294</f>
        <v>3.3210000000000003E-2</v>
      </c>
      <c r="F551" s="104">
        <v>14313</v>
      </c>
      <c r="G551" s="105"/>
      <c r="H551" s="104">
        <f>Source!AC293</f>
        <v>14313</v>
      </c>
      <c r="I551" s="106">
        <f>T551</f>
        <v>475</v>
      </c>
      <c r="J551" s="107" t="s">
        <v>1262</v>
      </c>
      <c r="K551" s="108">
        <f>U551</f>
        <v>4369</v>
      </c>
      <c r="L551" s="23"/>
      <c r="M551" s="23"/>
      <c r="N551" s="23"/>
      <c r="O551" s="23"/>
      <c r="P551" s="23"/>
      <c r="Q551" s="23"/>
      <c r="R551" s="23"/>
      <c r="S551" s="23"/>
      <c r="T551" s="23">
        <f>ROUND(Source!AC293*Source!AW293*Source!I293,0)</f>
        <v>475</v>
      </c>
      <c r="U551" s="23">
        <f>Source!P294</f>
        <v>4369</v>
      </c>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v>1</v>
      </c>
      <c r="CW551" s="23"/>
      <c r="CX551" s="23"/>
      <c r="CY551" s="23"/>
      <c r="CZ551" s="23"/>
      <c r="DA551" s="23"/>
      <c r="DB551" s="23"/>
      <c r="DC551" s="23"/>
      <c r="DD551" s="23"/>
      <c r="DE551" s="23"/>
      <c r="DF551" s="23"/>
      <c r="DG551" s="23"/>
      <c r="DH551" s="23"/>
      <c r="DI551" s="23"/>
      <c r="DJ551" s="23"/>
      <c r="DK551" s="23">
        <f>T551</f>
        <v>475</v>
      </c>
      <c r="DL551" s="23"/>
      <c r="DM551" s="23">
        <f>Source!P294</f>
        <v>4369</v>
      </c>
      <c r="DN551" s="23"/>
      <c r="DO551" s="23"/>
      <c r="DP551" s="23"/>
      <c r="DQ551" s="23"/>
      <c r="DR551" s="23"/>
      <c r="DS551" s="23"/>
      <c r="DT551" s="23"/>
      <c r="DU551" s="23"/>
      <c r="DV551" s="23"/>
      <c r="DW551" s="23"/>
      <c r="DX551" s="23"/>
      <c r="DY551" s="23"/>
      <c r="DZ551" s="23"/>
      <c r="EA551" s="23"/>
      <c r="EB551" s="23"/>
      <c r="EC551" s="23"/>
      <c r="ED551" s="23"/>
      <c r="EE551" s="23"/>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f>T551</f>
        <v>475</v>
      </c>
      <c r="GK551" s="23"/>
      <c r="GL551" s="23"/>
      <c r="GM551" s="23"/>
      <c r="GN551" s="23">
        <f>T551</f>
        <v>475</v>
      </c>
      <c r="GO551" s="23"/>
      <c r="GP551" s="23">
        <f>T551</f>
        <v>475</v>
      </c>
      <c r="GQ551" s="23">
        <f>T551</f>
        <v>475</v>
      </c>
      <c r="GR551" s="23"/>
      <c r="GS551" s="23">
        <f>T551</f>
        <v>475</v>
      </c>
      <c r="GT551" s="23"/>
      <c r="GU551" s="23"/>
      <c r="GV551" s="23"/>
      <c r="GW551" s="23"/>
      <c r="GX551" s="23"/>
      <c r="GY551" s="23"/>
      <c r="GZ551" s="23"/>
      <c r="HA551" s="23"/>
      <c r="HB551" s="23">
        <f>T551</f>
        <v>475</v>
      </c>
      <c r="HC551" s="23"/>
      <c r="HD551" s="23"/>
      <c r="HE551" s="23"/>
      <c r="HF551" s="23">
        <f>T551</f>
        <v>475</v>
      </c>
      <c r="HG551" s="23"/>
      <c r="HH551" s="23"/>
      <c r="HI551" s="23"/>
      <c r="HJ551" s="23"/>
      <c r="HK551" s="23"/>
      <c r="HL551" s="23">
        <f>T551</f>
        <v>475</v>
      </c>
      <c r="HM551" s="23"/>
      <c r="HN551" s="23">
        <f>T551</f>
        <v>475</v>
      </c>
      <c r="HO551" s="23"/>
      <c r="HP551" s="23"/>
      <c r="HQ551" s="23"/>
      <c r="HR551" s="23"/>
      <c r="HS551" s="23"/>
      <c r="HT551" s="23"/>
      <c r="HU551" s="23"/>
      <c r="HV551" s="23"/>
      <c r="HW551" s="23"/>
      <c r="HX551" s="23"/>
      <c r="HY551" s="23"/>
      <c r="HZ551" s="23"/>
      <c r="IA551" s="23"/>
      <c r="IB551" s="23"/>
      <c r="IC551" s="23"/>
      <c r="ID551" s="23"/>
      <c r="IE551" s="23"/>
      <c r="IF551" s="23"/>
      <c r="IG551" s="23"/>
      <c r="IH551" s="23"/>
      <c r="II551" s="23"/>
      <c r="IJ551" s="23"/>
      <c r="IK551" s="23"/>
      <c r="IL551" s="23"/>
      <c r="IM551" s="23"/>
      <c r="IN551" s="23"/>
      <c r="IO551" s="23"/>
      <c r="IP551" s="23"/>
      <c r="IQ551" s="23"/>
      <c r="IR551" s="23"/>
      <c r="IS551" s="23"/>
      <c r="IT551" s="23"/>
      <c r="IU551" s="23"/>
    </row>
    <row r="552" spans="1:255" x14ac:dyDescent="0.2">
      <c r="A552" s="64"/>
      <c r="B552" s="111" t="s">
        <v>1263</v>
      </c>
      <c r="C552" s="111" t="s">
        <v>1287</v>
      </c>
      <c r="D552" s="63"/>
      <c r="E552" s="63"/>
      <c r="F552" s="63"/>
      <c r="G552" s="63"/>
      <c r="H552" s="63"/>
      <c r="I552" s="63"/>
      <c r="J552" s="63"/>
      <c r="K552" s="65"/>
    </row>
    <row r="553" spans="1:255" x14ac:dyDescent="0.2">
      <c r="A553" s="100" t="s">
        <v>449</v>
      </c>
      <c r="B553" s="109" t="s">
        <v>180</v>
      </c>
      <c r="C553" s="101" t="s">
        <v>181</v>
      </c>
      <c r="D553" s="102" t="s">
        <v>182</v>
      </c>
      <c r="E553" s="103">
        <f>Source!I296</f>
        <v>0.40500000000000003</v>
      </c>
      <c r="F553" s="104">
        <v>1.82</v>
      </c>
      <c r="G553" s="105"/>
      <c r="H553" s="104">
        <f>Source!AC295</f>
        <v>1.82</v>
      </c>
      <c r="I553" s="106">
        <f>T553</f>
        <v>1</v>
      </c>
      <c r="J553" s="107" t="s">
        <v>1262</v>
      </c>
      <c r="K553" s="108">
        <f>U553</f>
        <v>13</v>
      </c>
      <c r="L553" s="23"/>
      <c r="M553" s="23"/>
      <c r="N553" s="23"/>
      <c r="O553" s="23"/>
      <c r="P553" s="23"/>
      <c r="Q553" s="23"/>
      <c r="R553" s="23"/>
      <c r="S553" s="23"/>
      <c r="T553" s="23">
        <f>ROUND(Source!AC295*Source!AW295*Source!I295,0)</f>
        <v>1</v>
      </c>
      <c r="U553" s="23">
        <f>Source!P296</f>
        <v>13</v>
      </c>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v>1</v>
      </c>
      <c r="CW553" s="23"/>
      <c r="CX553" s="23"/>
      <c r="CY553" s="23"/>
      <c r="CZ553" s="23"/>
      <c r="DA553" s="23"/>
      <c r="DB553" s="23"/>
      <c r="DC553" s="23"/>
      <c r="DD553" s="23"/>
      <c r="DE553" s="23"/>
      <c r="DF553" s="23"/>
      <c r="DG553" s="23"/>
      <c r="DH553" s="23"/>
      <c r="DI553" s="23"/>
      <c r="DJ553" s="23"/>
      <c r="DK553" s="23">
        <f>T553</f>
        <v>1</v>
      </c>
      <c r="DL553" s="23"/>
      <c r="DM553" s="23">
        <f>Source!P296</f>
        <v>13</v>
      </c>
      <c r="DN553" s="23"/>
      <c r="DO553" s="23"/>
      <c r="DP553" s="23"/>
      <c r="DQ553" s="23"/>
      <c r="DR553" s="23"/>
      <c r="DS553" s="23"/>
      <c r="DT553" s="23"/>
      <c r="DU553" s="23"/>
      <c r="DV553" s="23"/>
      <c r="DW553" s="23"/>
      <c r="DX553" s="23"/>
      <c r="DY553" s="23"/>
      <c r="DZ553" s="23"/>
      <c r="EA553" s="23"/>
      <c r="EB553" s="23"/>
      <c r="EC553" s="23"/>
      <c r="ED553" s="23"/>
      <c r="EE553" s="23"/>
      <c r="EF553" s="23"/>
      <c r="EG553" s="23"/>
      <c r="EH553" s="23"/>
      <c r="EI553" s="23"/>
      <c r="EJ553" s="23"/>
      <c r="EK553" s="23"/>
      <c r="EL553" s="23"/>
      <c r="EM553" s="23"/>
      <c r="EN553" s="23"/>
      <c r="EO553" s="23"/>
      <c r="EP553" s="23"/>
      <c r="EQ553" s="23"/>
      <c r="ER553" s="23"/>
      <c r="ES553" s="23"/>
      <c r="ET553" s="23"/>
      <c r="EU553" s="23"/>
      <c r="EV553" s="23"/>
      <c r="EW553" s="23"/>
      <c r="EX553" s="23"/>
      <c r="EY553" s="23"/>
      <c r="EZ553" s="23"/>
      <c r="FA553" s="23"/>
      <c r="FB553" s="23"/>
      <c r="FC553" s="23"/>
      <c r="FD553" s="23"/>
      <c r="FE553" s="23"/>
      <c r="FF553" s="23"/>
      <c r="FG553" s="23"/>
      <c r="FH553" s="23"/>
      <c r="FI553" s="23"/>
      <c r="FJ553" s="23"/>
      <c r="FK553" s="23"/>
      <c r="FL553" s="23"/>
      <c r="FM553" s="23"/>
      <c r="FN553" s="23"/>
      <c r="FO553" s="23"/>
      <c r="FP553" s="23"/>
      <c r="FQ553" s="23"/>
      <c r="FR553" s="23"/>
      <c r="FS553" s="23"/>
      <c r="FT553" s="23"/>
      <c r="FU553" s="23"/>
      <c r="FV553" s="23"/>
      <c r="FW553" s="23"/>
      <c r="FX553" s="23"/>
      <c r="FY553" s="23"/>
      <c r="FZ553" s="23"/>
      <c r="GA553" s="23"/>
      <c r="GB553" s="23"/>
      <c r="GC553" s="23"/>
      <c r="GD553" s="23"/>
      <c r="GE553" s="23"/>
      <c r="GF553" s="23"/>
      <c r="GG553" s="23"/>
      <c r="GH553" s="23"/>
      <c r="GI553" s="23"/>
      <c r="GJ553" s="23">
        <f>T553</f>
        <v>1</v>
      </c>
      <c r="GK553" s="23"/>
      <c r="GL553" s="23"/>
      <c r="GM553" s="23"/>
      <c r="GN553" s="23">
        <f>T553</f>
        <v>1</v>
      </c>
      <c r="GO553" s="23"/>
      <c r="GP553" s="23">
        <f>T553</f>
        <v>1</v>
      </c>
      <c r="GQ553" s="23">
        <f>T553</f>
        <v>1</v>
      </c>
      <c r="GR553" s="23"/>
      <c r="GS553" s="23">
        <f>T553</f>
        <v>1</v>
      </c>
      <c r="GT553" s="23"/>
      <c r="GU553" s="23"/>
      <c r="GV553" s="23"/>
      <c r="GW553" s="23"/>
      <c r="GX553" s="23"/>
      <c r="GY553" s="23"/>
      <c r="GZ553" s="23"/>
      <c r="HA553" s="23"/>
      <c r="HB553" s="23">
        <f>T553</f>
        <v>1</v>
      </c>
      <c r="HC553" s="23"/>
      <c r="HD553" s="23"/>
      <c r="HE553" s="23"/>
      <c r="HF553" s="23">
        <f>T553</f>
        <v>1</v>
      </c>
      <c r="HG553" s="23"/>
      <c r="HH553" s="23"/>
      <c r="HI553" s="23"/>
      <c r="HJ553" s="23"/>
      <c r="HK553" s="23"/>
      <c r="HL553" s="23">
        <f>T553</f>
        <v>1</v>
      </c>
      <c r="HM553" s="23"/>
      <c r="HN553" s="23">
        <f>T553</f>
        <v>1</v>
      </c>
      <c r="HO553" s="23"/>
      <c r="HP553" s="23"/>
      <c r="HQ553" s="23"/>
      <c r="HR553" s="23"/>
      <c r="HS553" s="23"/>
      <c r="HT553" s="23"/>
      <c r="HU553" s="23"/>
      <c r="HV553" s="23"/>
      <c r="HW553" s="23"/>
      <c r="HX553" s="23"/>
      <c r="HY553" s="23"/>
      <c r="HZ553" s="23"/>
      <c r="IA553" s="23"/>
      <c r="IB553" s="23"/>
      <c r="IC553" s="23"/>
      <c r="ID553" s="23"/>
      <c r="IE553" s="23"/>
      <c r="IF553" s="23"/>
      <c r="IG553" s="23"/>
      <c r="IH553" s="23"/>
      <c r="II553" s="23"/>
      <c r="IJ553" s="23"/>
      <c r="IK553" s="23"/>
      <c r="IL553" s="23"/>
      <c r="IM553" s="23"/>
      <c r="IN553" s="23"/>
      <c r="IO553" s="23"/>
      <c r="IP553" s="23"/>
      <c r="IQ553" s="23"/>
      <c r="IR553" s="23"/>
      <c r="IS553" s="23"/>
      <c r="IT553" s="23"/>
      <c r="IU553" s="23"/>
    </row>
    <row r="554" spans="1:255" x14ac:dyDescent="0.2">
      <c r="A554" s="64"/>
      <c r="B554" s="111" t="s">
        <v>1263</v>
      </c>
      <c r="C554" s="111" t="s">
        <v>1288</v>
      </c>
      <c r="D554" s="63"/>
      <c r="E554" s="63"/>
      <c r="F554" s="63"/>
      <c r="G554" s="63"/>
      <c r="H554" s="63"/>
      <c r="I554" s="63"/>
      <c r="J554" s="63"/>
      <c r="K554" s="65"/>
    </row>
    <row r="555" spans="1:255" x14ac:dyDescent="0.2">
      <c r="A555" s="114" t="s">
        <v>450</v>
      </c>
      <c r="B555" s="115" t="s">
        <v>186</v>
      </c>
      <c r="C555" s="116" t="s">
        <v>187</v>
      </c>
      <c r="D555" s="117" t="s">
        <v>182</v>
      </c>
      <c r="E555" s="118">
        <f>Source!I298</f>
        <v>3.645</v>
      </c>
      <c r="F555" s="119">
        <v>32.79</v>
      </c>
      <c r="G555" s="71"/>
      <c r="H555" s="119">
        <f>Source!AC297</f>
        <v>32.79</v>
      </c>
      <c r="I555" s="120">
        <f>T555</f>
        <v>120</v>
      </c>
      <c r="J555" s="73" t="s">
        <v>1262</v>
      </c>
      <c r="K555" s="121">
        <f>U555</f>
        <v>251</v>
      </c>
      <c r="L555" s="23"/>
      <c r="M555" s="23"/>
      <c r="N555" s="23"/>
      <c r="O555" s="23"/>
      <c r="P555" s="23"/>
      <c r="Q555" s="23"/>
      <c r="R555" s="23"/>
      <c r="S555" s="23"/>
      <c r="T555" s="23">
        <f>ROUND(Source!AC297*Source!AW297*Source!I297,0)</f>
        <v>120</v>
      </c>
      <c r="U555" s="23">
        <f>Source!P298</f>
        <v>251</v>
      </c>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v>1</v>
      </c>
      <c r="CW555" s="23"/>
      <c r="CX555" s="23"/>
      <c r="CY555" s="23"/>
      <c r="CZ555" s="23"/>
      <c r="DA555" s="23"/>
      <c r="DB555" s="23"/>
      <c r="DC555" s="23"/>
      <c r="DD555" s="23"/>
      <c r="DE555" s="23"/>
      <c r="DF555" s="23"/>
      <c r="DG555" s="23"/>
      <c r="DH555" s="23"/>
      <c r="DI555" s="23"/>
      <c r="DJ555" s="23"/>
      <c r="DK555" s="23">
        <f>T555</f>
        <v>120</v>
      </c>
      <c r="DL555" s="23"/>
      <c r="DM555" s="23">
        <f>Source!P298</f>
        <v>251</v>
      </c>
      <c r="DN555" s="23"/>
      <c r="DO555" s="23"/>
      <c r="DP555" s="23"/>
      <c r="DQ555" s="23"/>
      <c r="DR555" s="23"/>
      <c r="DS555" s="23"/>
      <c r="DT555" s="23"/>
      <c r="DU555" s="23"/>
      <c r="DV555" s="23"/>
      <c r="DW555" s="23"/>
      <c r="DX555" s="23"/>
      <c r="DY555" s="23"/>
      <c r="DZ555" s="23"/>
      <c r="EA555" s="23"/>
      <c r="EB555" s="23"/>
      <c r="EC555" s="23"/>
      <c r="ED555" s="23"/>
      <c r="EE555" s="23"/>
      <c r="EF555" s="23"/>
      <c r="EG555" s="23"/>
      <c r="EH555" s="23"/>
      <c r="EI555" s="23"/>
      <c r="EJ555" s="23"/>
      <c r="EK555" s="23"/>
      <c r="EL555" s="23"/>
      <c r="EM555" s="23"/>
      <c r="EN555" s="23"/>
      <c r="EO555" s="23"/>
      <c r="EP555" s="23"/>
      <c r="EQ555" s="23"/>
      <c r="ER555" s="23"/>
      <c r="ES555" s="23"/>
      <c r="ET555" s="23"/>
      <c r="EU555" s="23"/>
      <c r="EV555" s="23"/>
      <c r="EW555" s="23"/>
      <c r="EX555" s="23"/>
      <c r="EY555" s="23"/>
      <c r="EZ555" s="23"/>
      <c r="FA555" s="23"/>
      <c r="FB555" s="23"/>
      <c r="FC555" s="23"/>
      <c r="FD555" s="23"/>
      <c r="FE555" s="23"/>
      <c r="FF555" s="23"/>
      <c r="FG555" s="23"/>
      <c r="FH555" s="23"/>
      <c r="FI555" s="23"/>
      <c r="FJ555" s="23"/>
      <c r="FK555" s="23"/>
      <c r="FL555" s="23"/>
      <c r="FM555" s="23"/>
      <c r="FN555" s="23"/>
      <c r="FO555" s="23"/>
      <c r="FP555" s="23"/>
      <c r="FQ555" s="23"/>
      <c r="FR555" s="23"/>
      <c r="FS555" s="23"/>
      <c r="FT555" s="23"/>
      <c r="FU555" s="23"/>
      <c r="FV555" s="23"/>
      <c r="FW555" s="23"/>
      <c r="FX555" s="23"/>
      <c r="FY555" s="23"/>
      <c r="FZ555" s="23"/>
      <c r="GA555" s="23"/>
      <c r="GB555" s="23"/>
      <c r="GC555" s="23"/>
      <c r="GD555" s="23"/>
      <c r="GE555" s="23"/>
      <c r="GF555" s="23"/>
      <c r="GG555" s="23"/>
      <c r="GH555" s="23"/>
      <c r="GI555" s="23"/>
      <c r="GJ555" s="23">
        <f>T555</f>
        <v>120</v>
      </c>
      <c r="GK555" s="23"/>
      <c r="GL555" s="23"/>
      <c r="GM555" s="23"/>
      <c r="GN555" s="23">
        <f>T555</f>
        <v>120</v>
      </c>
      <c r="GO555" s="23"/>
      <c r="GP555" s="23">
        <f>T555</f>
        <v>120</v>
      </c>
      <c r="GQ555" s="23">
        <f>T555</f>
        <v>120</v>
      </c>
      <c r="GR555" s="23"/>
      <c r="GS555" s="23">
        <f>T555</f>
        <v>120</v>
      </c>
      <c r="GT555" s="23"/>
      <c r="GU555" s="23"/>
      <c r="GV555" s="23"/>
      <c r="GW555" s="23"/>
      <c r="GX555" s="23"/>
      <c r="GY555" s="23"/>
      <c r="GZ555" s="23"/>
      <c r="HA555" s="23"/>
      <c r="HB555" s="23">
        <f>T555</f>
        <v>120</v>
      </c>
      <c r="HC555" s="23"/>
      <c r="HD555" s="23"/>
      <c r="HE555" s="23"/>
      <c r="HF555" s="23">
        <f>T555</f>
        <v>120</v>
      </c>
      <c r="HG555" s="23"/>
      <c r="HH555" s="23"/>
      <c r="HI555" s="23"/>
      <c r="HJ555" s="23"/>
      <c r="HK555" s="23"/>
      <c r="HL555" s="23">
        <f>T555</f>
        <v>120</v>
      </c>
      <c r="HM555" s="23"/>
      <c r="HN555" s="23">
        <f>T555</f>
        <v>120</v>
      </c>
      <c r="HO555" s="23"/>
      <c r="HP555" s="23"/>
      <c r="HQ555" s="23"/>
      <c r="HR555" s="23"/>
      <c r="HS555" s="23"/>
      <c r="HT555" s="23"/>
      <c r="HU555" s="23"/>
      <c r="HV555" s="23"/>
      <c r="HW555" s="23"/>
      <c r="HX555" s="23"/>
      <c r="HY555" s="23"/>
      <c r="HZ555" s="23"/>
      <c r="IA555" s="23"/>
      <c r="IB555" s="23"/>
      <c r="IC555" s="23"/>
      <c r="ID555" s="23"/>
      <c r="IE555" s="23"/>
      <c r="IF555" s="23"/>
      <c r="IG555" s="23"/>
      <c r="IH555" s="23"/>
      <c r="II555" s="23"/>
      <c r="IJ555" s="23"/>
      <c r="IK555" s="23"/>
      <c r="IL555" s="23"/>
      <c r="IM555" s="23"/>
      <c r="IN555" s="23"/>
      <c r="IO555" s="23"/>
      <c r="IP555" s="23"/>
      <c r="IQ555" s="23"/>
      <c r="IR555" s="23"/>
      <c r="IS555" s="23"/>
      <c r="IT555" s="23"/>
      <c r="IU555" s="23"/>
    </row>
    <row r="556" spans="1:255" x14ac:dyDescent="0.2">
      <c r="A556" s="98"/>
      <c r="B556" s="113" t="s">
        <v>1263</v>
      </c>
      <c r="C556" s="113" t="s">
        <v>1289</v>
      </c>
      <c r="D556" s="33"/>
      <c r="E556" s="33"/>
      <c r="F556" s="33"/>
      <c r="G556" s="33"/>
      <c r="H556" s="33"/>
      <c r="I556" s="33"/>
      <c r="J556" s="33"/>
      <c r="K556" s="99"/>
    </row>
    <row r="557" spans="1:255" ht="13.5" thickBot="1" x14ac:dyDescent="0.25">
      <c r="A557" s="124"/>
      <c r="B557" s="125"/>
      <c r="C557" s="125" t="s">
        <v>1266</v>
      </c>
      <c r="D557" s="125"/>
      <c r="E557" s="125"/>
      <c r="F557" s="125"/>
      <c r="G557" s="125"/>
      <c r="H557" s="373">
        <f>SUM(DK544:DK556)</f>
        <v>596</v>
      </c>
      <c r="I557" s="374"/>
      <c r="J557" s="373">
        <f>SUM(DM544:DM556)</f>
        <v>4633</v>
      </c>
      <c r="K557" s="375"/>
      <c r="L557" s="112"/>
      <c r="M557" s="112"/>
      <c r="N557" s="112"/>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c r="EC557" s="23"/>
      <c r="ED557" s="23"/>
      <c r="EE557" s="23"/>
      <c r="EF557" s="23"/>
      <c r="EG557" s="23"/>
      <c r="EH557" s="23"/>
      <c r="EI557" s="23"/>
      <c r="EJ557" s="23"/>
      <c r="EK557" s="23"/>
      <c r="EL557" s="23"/>
      <c r="EM557" s="23"/>
      <c r="EN557" s="23"/>
      <c r="EO557" s="23"/>
      <c r="EP557" s="23"/>
      <c r="EQ557" s="23"/>
      <c r="ER557" s="23"/>
      <c r="ES557" s="23"/>
      <c r="ET557" s="23"/>
      <c r="EU557" s="23"/>
      <c r="EV557" s="23"/>
      <c r="EW557" s="23"/>
      <c r="EX557" s="23"/>
      <c r="EY557" s="23"/>
      <c r="EZ557" s="23"/>
      <c r="FA557" s="23"/>
      <c r="FB557" s="23"/>
      <c r="FC557" s="23"/>
      <c r="FD557" s="23"/>
      <c r="FE557" s="23"/>
      <c r="FF557" s="23"/>
      <c r="FG557" s="23"/>
      <c r="FH557" s="23"/>
      <c r="FI557" s="23"/>
      <c r="FJ557" s="23"/>
      <c r="FK557" s="23"/>
      <c r="FL557" s="23"/>
      <c r="FM557" s="23"/>
      <c r="FN557" s="23"/>
      <c r="FO557" s="23"/>
      <c r="FP557" s="23"/>
      <c r="FQ557" s="23"/>
      <c r="FR557" s="23"/>
      <c r="FS557" s="23"/>
      <c r="FT557" s="23"/>
      <c r="FU557" s="23"/>
      <c r="FV557" s="23"/>
      <c r="FW557" s="23"/>
      <c r="FX557" s="23"/>
      <c r="FY557" s="23"/>
      <c r="FZ557" s="23"/>
      <c r="GA557" s="23"/>
      <c r="GB557" s="23"/>
      <c r="GC557" s="23"/>
      <c r="GD557" s="23"/>
      <c r="GE557" s="23"/>
      <c r="GF557" s="23"/>
      <c r="GG557" s="23"/>
      <c r="GH557" s="23"/>
      <c r="GI557" s="23"/>
      <c r="GJ557" s="23"/>
      <c r="GK557" s="23"/>
      <c r="GL557" s="23"/>
      <c r="GM557" s="23"/>
      <c r="GN557" s="23"/>
      <c r="GO557" s="23"/>
      <c r="GP557" s="23"/>
      <c r="GQ557" s="23"/>
      <c r="GR557" s="23"/>
      <c r="GS557" s="23"/>
      <c r="GT557" s="23"/>
      <c r="GU557" s="23"/>
      <c r="GV557" s="23"/>
      <c r="GW557" s="23"/>
      <c r="GX557" s="23"/>
      <c r="GY557" s="23"/>
      <c r="GZ557" s="23"/>
      <c r="HA557" s="23"/>
      <c r="HB557" s="23"/>
      <c r="HC557" s="23"/>
      <c r="HD557" s="23"/>
      <c r="HE557" s="23"/>
      <c r="HF557" s="23"/>
      <c r="HG557" s="23"/>
      <c r="HH557" s="23"/>
      <c r="HI557" s="23"/>
      <c r="HJ557" s="23"/>
      <c r="HK557" s="23"/>
      <c r="HL557" s="23"/>
      <c r="HM557" s="23"/>
      <c r="HN557" s="23"/>
      <c r="HO557" s="23"/>
      <c r="HP557" s="23"/>
      <c r="HQ557" s="23"/>
      <c r="HR557" s="23"/>
      <c r="HS557" s="23"/>
      <c r="HT557" s="23"/>
      <c r="HU557" s="23"/>
      <c r="HV557" s="23"/>
      <c r="HW557" s="23"/>
      <c r="HX557" s="23"/>
      <c r="HY557" s="23"/>
      <c r="HZ557" s="23"/>
      <c r="IA557" s="23"/>
      <c r="IB557" s="23"/>
      <c r="IC557" s="23"/>
      <c r="ID557" s="23"/>
      <c r="IE557" s="23"/>
      <c r="IF557" s="23"/>
      <c r="IG557" s="23"/>
      <c r="IH557" s="23"/>
      <c r="II557" s="23"/>
      <c r="IJ557" s="23"/>
      <c r="IK557" s="23"/>
      <c r="IL557" s="23"/>
      <c r="IM557" s="23"/>
      <c r="IN557" s="23"/>
      <c r="IO557" s="23"/>
      <c r="IP557" s="23"/>
      <c r="IQ557" s="23"/>
      <c r="IR557" s="23"/>
      <c r="IS557" s="23"/>
      <c r="IT557" s="23"/>
      <c r="IU557" s="23"/>
    </row>
    <row r="558" spans="1:255" x14ac:dyDescent="0.2">
      <c r="A558" s="123"/>
      <c r="B558" s="122"/>
      <c r="C558" s="122" t="s">
        <v>1267</v>
      </c>
      <c r="D558" s="122"/>
      <c r="E558" s="122"/>
      <c r="F558" s="122"/>
      <c r="G558" s="122"/>
      <c r="H558" s="376">
        <f>R558</f>
        <v>2828</v>
      </c>
      <c r="I558" s="377"/>
      <c r="J558" s="376" t="e">
        <f>S558</f>
        <v>#REF!</v>
      </c>
      <c r="K558" s="378"/>
      <c r="O558" s="23"/>
      <c r="P558" s="23"/>
      <c r="Q558" s="23"/>
      <c r="R558" s="23">
        <f>SUM(T544:T557)</f>
        <v>2828</v>
      </c>
      <c r="S558" s="23" t="e">
        <f>SUM(U544:U557)</f>
        <v>#REF!</v>
      </c>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3"/>
      <c r="FH558" s="23"/>
      <c r="FI558" s="23"/>
      <c r="FJ558" s="23"/>
      <c r="FK558" s="23"/>
      <c r="FL558" s="23"/>
      <c r="FM558" s="23"/>
      <c r="FN558" s="23"/>
      <c r="FO558" s="23"/>
      <c r="FP558" s="23"/>
      <c r="FQ558" s="23"/>
      <c r="FR558" s="23"/>
      <c r="FS558" s="23"/>
      <c r="FT558" s="23"/>
      <c r="FU558" s="23"/>
      <c r="FV558" s="23"/>
      <c r="FW558" s="23"/>
      <c r="FX558" s="23"/>
      <c r="FY558" s="23"/>
      <c r="FZ558" s="23"/>
      <c r="GA558" s="23"/>
      <c r="GB558" s="23"/>
      <c r="GC558" s="23"/>
      <c r="GD558" s="23"/>
      <c r="GE558" s="23"/>
      <c r="GF558" s="23"/>
      <c r="GG558" s="23"/>
      <c r="GH558" s="23"/>
      <c r="GI558" s="23"/>
      <c r="GJ558" s="23"/>
      <c r="GK558" s="23"/>
      <c r="GL558" s="23"/>
      <c r="GM558" s="23"/>
      <c r="GN558" s="23"/>
      <c r="GO558" s="23"/>
      <c r="GP558" s="23"/>
      <c r="GQ558" s="23"/>
      <c r="GR558" s="23"/>
      <c r="GS558" s="23"/>
      <c r="GT558" s="23"/>
      <c r="GU558" s="23"/>
      <c r="GV558" s="23"/>
      <c r="GW558" s="23"/>
      <c r="GX558" s="23"/>
      <c r="GY558" s="23"/>
      <c r="GZ558" s="23"/>
      <c r="HA558" s="23">
        <f>R558</f>
        <v>2828</v>
      </c>
      <c r="HB558" s="23"/>
      <c r="HC558" s="23"/>
      <c r="HD558" s="23"/>
      <c r="HE558" s="23"/>
      <c r="HF558" s="23"/>
      <c r="HG558" s="23"/>
      <c r="HH558" s="23"/>
      <c r="HI558" s="23"/>
      <c r="HJ558" s="23"/>
      <c r="HK558" s="23"/>
      <c r="HL558" s="23"/>
      <c r="HM558" s="23"/>
      <c r="HN558" s="23"/>
      <c r="HO558" s="23"/>
      <c r="HP558" s="23"/>
      <c r="HQ558" s="23"/>
      <c r="HR558" s="23"/>
      <c r="HS558" s="23"/>
      <c r="HT558" s="23"/>
      <c r="HU558" s="23"/>
      <c r="HV558" s="23"/>
      <c r="HW558" s="23"/>
      <c r="HX558" s="23"/>
      <c r="HY558" s="23"/>
      <c r="HZ558" s="23"/>
      <c r="IA558" s="23"/>
      <c r="IB558" s="23"/>
      <c r="IC558" s="23"/>
      <c r="ID558" s="23"/>
      <c r="IE558" s="23"/>
      <c r="IF558" s="23"/>
      <c r="IG558" s="23"/>
      <c r="IH558" s="23"/>
      <c r="II558" s="23"/>
      <c r="IJ558" s="23"/>
      <c r="IK558" s="23"/>
      <c r="IL558" s="23"/>
      <c r="IM558" s="23"/>
      <c r="IN558" s="23"/>
      <c r="IO558" s="23"/>
      <c r="IP558" s="23"/>
      <c r="IQ558" s="23"/>
      <c r="IR558" s="23"/>
      <c r="IS558" s="23"/>
      <c r="IT558" s="23"/>
      <c r="IU558" s="23"/>
    </row>
    <row r="559" spans="1:255" x14ac:dyDescent="0.2">
      <c r="A559" s="77"/>
      <c r="B559" s="76"/>
      <c r="C559" s="76"/>
      <c r="D559" s="76"/>
      <c r="E559" s="76"/>
      <c r="F559" s="76"/>
      <c r="G559" s="76"/>
      <c r="H559" s="370"/>
      <c r="I559" s="371"/>
      <c r="J559" s="370"/>
      <c r="K559" s="372"/>
    </row>
    <row r="560" spans="1:255" ht="33.75" x14ac:dyDescent="0.2">
      <c r="A560" s="126">
        <v>27</v>
      </c>
      <c r="B560" s="133" t="s">
        <v>191</v>
      </c>
      <c r="C560" s="127" t="s">
        <v>192</v>
      </c>
      <c r="D560" s="128" t="s">
        <v>193</v>
      </c>
      <c r="E560" s="129">
        <v>1.15E-2</v>
      </c>
      <c r="F560" s="130">
        <f>Source!AK300</f>
        <v>10206.26</v>
      </c>
      <c r="G560" s="134" t="s">
        <v>6</v>
      </c>
      <c r="H560" s="130"/>
      <c r="I560" s="131">
        <f>SUM(DQ560:DQ570)</f>
        <v>69</v>
      </c>
      <c r="J560" s="107" t="s">
        <v>191</v>
      </c>
      <c r="K560" s="132" t="e">
        <f>SUM(DS560:DS570)</f>
        <v>#REF!</v>
      </c>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c r="EH560" s="23"/>
      <c r="EI560" s="23"/>
      <c r="EJ560" s="23"/>
      <c r="EK560" s="23"/>
      <c r="EL560" s="23"/>
      <c r="EM560" s="23"/>
      <c r="EN560" s="23"/>
      <c r="EO560" s="23"/>
      <c r="EP560" s="23"/>
      <c r="EQ560" s="23"/>
      <c r="ER560" s="23"/>
      <c r="ES560" s="23"/>
      <c r="ET560" s="23"/>
      <c r="EU560" s="23"/>
      <c r="EV560" s="23"/>
      <c r="EW560" s="23"/>
      <c r="EX560" s="23"/>
      <c r="EY560" s="23"/>
      <c r="EZ560" s="23"/>
      <c r="FA560" s="23"/>
      <c r="FB560" s="23"/>
      <c r="FC560" s="23"/>
      <c r="FD560" s="23"/>
      <c r="FE560" s="23"/>
      <c r="FF560" s="23"/>
      <c r="FG560" s="23"/>
      <c r="FH560" s="23"/>
      <c r="FI560" s="23"/>
      <c r="FJ560" s="23"/>
      <c r="FK560" s="23"/>
      <c r="FL560" s="23"/>
      <c r="FM560" s="23"/>
      <c r="FN560" s="23"/>
      <c r="FO560" s="23"/>
      <c r="FP560" s="23"/>
      <c r="FQ560" s="23"/>
      <c r="FR560" s="23"/>
      <c r="FS560" s="23"/>
      <c r="FT560" s="23"/>
      <c r="FU560" s="23"/>
      <c r="FV560" s="23"/>
      <c r="FW560" s="23"/>
      <c r="FX560" s="23"/>
      <c r="FY560" s="23"/>
      <c r="FZ560" s="23"/>
      <c r="GA560" s="23"/>
      <c r="GB560" s="23"/>
      <c r="GC560" s="23"/>
      <c r="GD560" s="23"/>
      <c r="GE560" s="23"/>
      <c r="GF560" s="23"/>
      <c r="GG560" s="23"/>
      <c r="GH560" s="23"/>
      <c r="GI560" s="23"/>
      <c r="GJ560" s="23"/>
      <c r="GK560" s="23"/>
      <c r="GL560" s="23"/>
      <c r="GM560" s="23"/>
      <c r="GN560" s="23"/>
      <c r="GO560" s="23"/>
      <c r="GP560" s="23"/>
      <c r="GQ560" s="23"/>
      <c r="GR560" s="23"/>
      <c r="GS560" s="23"/>
      <c r="GT560" s="23"/>
      <c r="GU560" s="23"/>
      <c r="GV560" s="23"/>
      <c r="GW560" s="23"/>
      <c r="GX560" s="23"/>
      <c r="GY560" s="23"/>
      <c r="GZ560" s="23"/>
      <c r="HA560" s="23"/>
      <c r="HB560" s="23"/>
      <c r="HC560" s="23"/>
      <c r="HD560" s="23"/>
      <c r="HE560" s="23"/>
      <c r="HF560" s="23"/>
      <c r="HG560" s="23"/>
      <c r="HH560" s="23"/>
      <c r="HI560" s="23"/>
      <c r="HJ560" s="23"/>
      <c r="HK560" s="23"/>
      <c r="HL560" s="23"/>
      <c r="HM560" s="23"/>
      <c r="HN560" s="23"/>
      <c r="HO560" s="23"/>
      <c r="HP560" s="23"/>
      <c r="HQ560" s="23"/>
      <c r="HR560" s="23"/>
      <c r="HS560" s="23"/>
      <c r="HT560" s="23"/>
      <c r="HU560" s="23"/>
      <c r="HV560" s="23"/>
      <c r="HW560" s="23"/>
      <c r="HX560" s="23"/>
      <c r="HY560" s="23"/>
      <c r="HZ560" s="23"/>
      <c r="IA560" s="23"/>
      <c r="IB560" s="23"/>
      <c r="IC560" s="23"/>
      <c r="ID560" s="23"/>
      <c r="IE560" s="23"/>
      <c r="IF560" s="23"/>
      <c r="IG560" s="23"/>
      <c r="IH560" s="23"/>
      <c r="II560" s="23"/>
      <c r="IJ560" s="23"/>
      <c r="IK560" s="23"/>
      <c r="IL560" s="23"/>
      <c r="IM560" s="23"/>
      <c r="IN560" s="23"/>
      <c r="IO560" s="23"/>
      <c r="IP560" s="23"/>
      <c r="IQ560" s="23"/>
      <c r="IR560" s="23"/>
      <c r="IS560" s="23"/>
      <c r="IT560" s="23"/>
      <c r="IU560" s="23"/>
    </row>
    <row r="561" spans="1:255" x14ac:dyDescent="0.2">
      <c r="A561" s="66"/>
      <c r="B561" s="67"/>
      <c r="C561" s="67" t="s">
        <v>1253</v>
      </c>
      <c r="D561" s="68"/>
      <c r="E561" s="69"/>
      <c r="F561" s="70">
        <v>1751</v>
      </c>
      <c r="G561" s="71"/>
      <c r="H561" s="70">
        <f>Source!AF300</f>
        <v>1751</v>
      </c>
      <c r="I561" s="72">
        <f>T561</f>
        <v>20</v>
      </c>
      <c r="J561" s="73">
        <v>25.6</v>
      </c>
      <c r="K561" s="74">
        <f>U561</f>
        <v>515</v>
      </c>
      <c r="O561" s="23"/>
      <c r="P561" s="23"/>
      <c r="Q561" s="23"/>
      <c r="R561" s="23"/>
      <c r="S561" s="23"/>
      <c r="T561" s="23">
        <f>ROUND(Source!AF300*Source!AV300*Source!I300,0)</f>
        <v>20</v>
      </c>
      <c r="U561" s="23">
        <f>Source!S300</f>
        <v>515</v>
      </c>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v>1</v>
      </c>
      <c r="CW561" s="23"/>
      <c r="CX561" s="23"/>
      <c r="CY561" s="23"/>
      <c r="CZ561" s="23"/>
      <c r="DA561" s="23"/>
      <c r="DB561" s="23"/>
      <c r="DC561" s="23"/>
      <c r="DD561" s="23"/>
      <c r="DE561" s="23"/>
      <c r="DF561" s="23"/>
      <c r="DG561" s="23">
        <f>Source!S300</f>
        <v>515</v>
      </c>
      <c r="DH561" s="23">
        <v>1008</v>
      </c>
      <c r="DI561" s="23"/>
      <c r="DJ561" s="23"/>
      <c r="DK561" s="23"/>
      <c r="DL561" s="23"/>
      <c r="DM561" s="23"/>
      <c r="DN561" s="23"/>
      <c r="DO561" s="23"/>
      <c r="DP561" s="23"/>
      <c r="DQ561" s="23">
        <f>T561</f>
        <v>20</v>
      </c>
      <c r="DR561" s="23"/>
      <c r="DS561" s="23">
        <f>U561</f>
        <v>515</v>
      </c>
      <c r="DT561" s="23"/>
      <c r="DU561" s="23"/>
      <c r="DV561" s="23"/>
      <c r="DW561" s="23"/>
      <c r="DX561" s="23"/>
      <c r="DY561" s="23"/>
      <c r="DZ561" s="23"/>
      <c r="EA561" s="23"/>
      <c r="EB561" s="23"/>
      <c r="EC561" s="23"/>
      <c r="ED561" s="23"/>
      <c r="EE561" s="23"/>
      <c r="EF561" s="23"/>
      <c r="EG561" s="23"/>
      <c r="EH561" s="23"/>
      <c r="EI561" s="23"/>
      <c r="EJ561" s="23"/>
      <c r="EK561" s="23"/>
      <c r="EL561" s="23"/>
      <c r="EM561" s="23"/>
      <c r="EN561" s="23"/>
      <c r="EO561" s="23"/>
      <c r="EP561" s="23"/>
      <c r="EQ561" s="23"/>
      <c r="ER561" s="23"/>
      <c r="ES561" s="23"/>
      <c r="ET561" s="23"/>
      <c r="EU561" s="23"/>
      <c r="EV561" s="23"/>
      <c r="EW561" s="23"/>
      <c r="EX561" s="23"/>
      <c r="EY561" s="23"/>
      <c r="EZ561" s="23"/>
      <c r="FA561" s="23"/>
      <c r="FB561" s="23"/>
      <c r="FC561" s="23"/>
      <c r="FD561" s="23"/>
      <c r="FE561" s="23"/>
      <c r="FF561" s="23"/>
      <c r="FG561" s="23"/>
      <c r="FH561" s="23"/>
      <c r="FI561" s="23"/>
      <c r="FJ561" s="23"/>
      <c r="FK561" s="23"/>
      <c r="FL561" s="23"/>
      <c r="FM561" s="23"/>
      <c r="FN561" s="23"/>
      <c r="FO561" s="23"/>
      <c r="FP561" s="23"/>
      <c r="FQ561" s="23"/>
      <c r="FR561" s="23"/>
      <c r="FS561" s="23"/>
      <c r="FT561" s="23"/>
      <c r="FU561" s="23"/>
      <c r="FV561" s="23"/>
      <c r="FW561" s="23"/>
      <c r="FX561" s="23"/>
      <c r="FY561" s="23"/>
      <c r="FZ561" s="23"/>
      <c r="GA561" s="23"/>
      <c r="GB561" s="23"/>
      <c r="GC561" s="23"/>
      <c r="GD561" s="23"/>
      <c r="GE561" s="23"/>
      <c r="GF561" s="23"/>
      <c r="GG561" s="23"/>
      <c r="GH561" s="23"/>
      <c r="GI561" s="23"/>
      <c r="GJ561" s="23">
        <f>T561</f>
        <v>20</v>
      </c>
      <c r="GK561" s="23">
        <f>T561</f>
        <v>20</v>
      </c>
      <c r="GL561" s="23"/>
      <c r="GM561" s="23"/>
      <c r="GN561" s="23"/>
      <c r="GO561" s="23"/>
      <c r="GP561" s="23"/>
      <c r="GQ561" s="23"/>
      <c r="GR561" s="23"/>
      <c r="GS561" s="23"/>
      <c r="GT561" s="23"/>
      <c r="GU561" s="23"/>
      <c r="GV561" s="23"/>
      <c r="GW561" s="23"/>
      <c r="GX561" s="23"/>
      <c r="GY561" s="23"/>
      <c r="GZ561" s="23"/>
      <c r="HA561" s="23"/>
      <c r="HB561" s="23">
        <f>T561</f>
        <v>20</v>
      </c>
      <c r="HC561" s="23"/>
      <c r="HD561" s="23"/>
      <c r="HE561" s="23"/>
      <c r="HF561" s="23">
        <f>T561</f>
        <v>20</v>
      </c>
      <c r="HG561" s="23"/>
      <c r="HH561" s="23"/>
      <c r="HI561" s="23"/>
      <c r="HJ561" s="23"/>
      <c r="HK561" s="23"/>
      <c r="HL561" s="23">
        <f>T561</f>
        <v>20</v>
      </c>
      <c r="HM561" s="23"/>
      <c r="HN561" s="23">
        <f>T561</f>
        <v>20</v>
      </c>
      <c r="HO561" s="23"/>
      <c r="HP561" s="23"/>
      <c r="HQ561" s="23"/>
      <c r="HR561" s="23"/>
      <c r="HS561" s="23"/>
      <c r="HT561" s="23"/>
      <c r="HU561" s="23"/>
      <c r="HV561" s="23"/>
      <c r="HW561" s="23"/>
      <c r="HX561" s="23">
        <f>T561</f>
        <v>20</v>
      </c>
      <c r="HY561" s="23"/>
      <c r="HZ561" s="23"/>
      <c r="IA561" s="23"/>
      <c r="IB561" s="23"/>
      <c r="IC561" s="23"/>
      <c r="ID561" s="23"/>
      <c r="IE561" s="23"/>
      <c r="IF561" s="23"/>
      <c r="IG561" s="23"/>
      <c r="IH561" s="23"/>
      <c r="II561" s="23"/>
      <c r="IJ561" s="23"/>
      <c r="IK561" s="23"/>
      <c r="IL561" s="23"/>
      <c r="IM561" s="23"/>
      <c r="IN561" s="23"/>
      <c r="IO561" s="23"/>
      <c r="IP561" s="23"/>
      <c r="IQ561" s="23"/>
      <c r="IR561" s="23"/>
      <c r="IS561" s="23"/>
      <c r="IT561" s="23"/>
      <c r="IU561" s="23"/>
    </row>
    <row r="562" spans="1:255" x14ac:dyDescent="0.2">
      <c r="A562" s="78"/>
      <c r="B562" s="79"/>
      <c r="C562" s="79" t="s">
        <v>1255</v>
      </c>
      <c r="D562" s="80"/>
      <c r="E562" s="81"/>
      <c r="F562" s="82">
        <v>481.26</v>
      </c>
      <c r="G562" s="83"/>
      <c r="H562" s="82">
        <f>Source!AD300</f>
        <v>481.26</v>
      </c>
      <c r="I562" s="84">
        <f>T562</f>
        <v>6</v>
      </c>
      <c r="J562" s="85">
        <v>9.3000000000000007</v>
      </c>
      <c r="K562" s="86">
        <f>U562</f>
        <v>51</v>
      </c>
      <c r="O562" s="23"/>
      <c r="P562" s="23"/>
      <c r="Q562" s="23"/>
      <c r="R562" s="23"/>
      <c r="S562" s="23"/>
      <c r="T562" s="23">
        <f>ROUND(Source!AD300*Source!AV300*Source!I300,0)</f>
        <v>6</v>
      </c>
      <c r="U562" s="23">
        <f>Source!Q300</f>
        <v>51</v>
      </c>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v>1</v>
      </c>
      <c r="CW562" s="23"/>
      <c r="CX562" s="23"/>
      <c r="CY562" s="23"/>
      <c r="CZ562" s="23"/>
      <c r="DA562" s="23"/>
      <c r="DB562" s="23"/>
      <c r="DC562" s="23"/>
      <c r="DD562" s="23"/>
      <c r="DE562" s="23"/>
      <c r="DF562" s="23"/>
      <c r="DG562" s="23"/>
      <c r="DH562" s="23"/>
      <c r="DI562" s="23"/>
      <c r="DJ562" s="23"/>
      <c r="DK562" s="23"/>
      <c r="DL562" s="23"/>
      <c r="DM562" s="23"/>
      <c r="DN562" s="23"/>
      <c r="DO562" s="23"/>
      <c r="DP562" s="23"/>
      <c r="DQ562" s="23">
        <f>T562</f>
        <v>6</v>
      </c>
      <c r="DR562" s="23"/>
      <c r="DS562" s="23">
        <f>U562</f>
        <v>51</v>
      </c>
      <c r="DT562" s="23"/>
      <c r="DU562" s="23"/>
      <c r="DV562" s="23"/>
      <c r="DW562" s="23"/>
      <c r="DX562" s="23"/>
      <c r="DY562" s="23"/>
      <c r="DZ562" s="23"/>
      <c r="EA562" s="23"/>
      <c r="EB562" s="23"/>
      <c r="EC562" s="23"/>
      <c r="ED562" s="23"/>
      <c r="EE562" s="23"/>
      <c r="EF562" s="23"/>
      <c r="EG562" s="23"/>
      <c r="EH562" s="23"/>
      <c r="EI562" s="23"/>
      <c r="EJ562" s="23"/>
      <c r="EK562" s="23"/>
      <c r="EL562" s="23"/>
      <c r="EM562" s="23"/>
      <c r="EN562" s="23"/>
      <c r="EO562" s="23"/>
      <c r="EP562" s="23"/>
      <c r="EQ562" s="23"/>
      <c r="ER562" s="23"/>
      <c r="ES562" s="23"/>
      <c r="ET562" s="23"/>
      <c r="EU562" s="23"/>
      <c r="EV562" s="23"/>
      <c r="EW562" s="23"/>
      <c r="EX562" s="23"/>
      <c r="EY562" s="23"/>
      <c r="EZ562" s="23"/>
      <c r="FA562" s="23"/>
      <c r="FB562" s="23"/>
      <c r="FC562" s="23"/>
      <c r="FD562" s="23"/>
      <c r="FE562" s="23"/>
      <c r="FF562" s="23"/>
      <c r="FG562" s="23"/>
      <c r="FH562" s="23"/>
      <c r="FI562" s="23"/>
      <c r="FJ562" s="23"/>
      <c r="FK562" s="23"/>
      <c r="FL562" s="23"/>
      <c r="FM562" s="23"/>
      <c r="FN562" s="23"/>
      <c r="FO562" s="23"/>
      <c r="FP562" s="23"/>
      <c r="FQ562" s="23"/>
      <c r="FR562" s="23"/>
      <c r="FS562" s="23"/>
      <c r="FT562" s="23"/>
      <c r="FU562" s="23"/>
      <c r="FV562" s="23"/>
      <c r="FW562" s="23"/>
      <c r="FX562" s="23"/>
      <c r="FY562" s="23"/>
      <c r="FZ562" s="23"/>
      <c r="GA562" s="23"/>
      <c r="GB562" s="23"/>
      <c r="GC562" s="23"/>
      <c r="GD562" s="23"/>
      <c r="GE562" s="23"/>
      <c r="GF562" s="23"/>
      <c r="GG562" s="23"/>
      <c r="GH562" s="23"/>
      <c r="GI562" s="23"/>
      <c r="GJ562" s="23">
        <f>T562</f>
        <v>6</v>
      </c>
      <c r="GK562" s="23"/>
      <c r="GL562" s="23">
        <f>T562</f>
        <v>6</v>
      </c>
      <c r="GM562" s="23"/>
      <c r="GN562" s="23"/>
      <c r="GO562" s="23"/>
      <c r="GP562" s="23"/>
      <c r="GQ562" s="23"/>
      <c r="GR562" s="23"/>
      <c r="GS562" s="23"/>
      <c r="GT562" s="23"/>
      <c r="GU562" s="23"/>
      <c r="GV562" s="23"/>
      <c r="GW562" s="23"/>
      <c r="GX562" s="23"/>
      <c r="GY562" s="23"/>
      <c r="GZ562" s="23"/>
      <c r="HA562" s="23"/>
      <c r="HB562" s="23">
        <f>T562</f>
        <v>6</v>
      </c>
      <c r="HC562" s="23"/>
      <c r="HD562" s="23"/>
      <c r="HE562" s="23"/>
      <c r="HF562" s="23">
        <f>T562</f>
        <v>6</v>
      </c>
      <c r="HG562" s="23"/>
      <c r="HH562" s="23"/>
      <c r="HI562" s="23"/>
      <c r="HJ562" s="23"/>
      <c r="HK562" s="23"/>
      <c r="HL562" s="23">
        <f>T562</f>
        <v>6</v>
      </c>
      <c r="HM562" s="23"/>
      <c r="HN562" s="23">
        <f>T562</f>
        <v>6</v>
      </c>
      <c r="HO562" s="23"/>
      <c r="HP562" s="23"/>
      <c r="HQ562" s="23"/>
      <c r="HR562" s="23"/>
      <c r="HS562" s="23"/>
      <c r="HT562" s="23"/>
      <c r="HU562" s="23"/>
      <c r="HV562" s="23"/>
      <c r="HW562" s="23"/>
      <c r="HX562" s="23"/>
      <c r="HY562" s="23"/>
      <c r="HZ562" s="23"/>
      <c r="IA562" s="23"/>
      <c r="IB562" s="23"/>
      <c r="IC562" s="23"/>
      <c r="ID562" s="23"/>
      <c r="IE562" s="23"/>
      <c r="IF562" s="23"/>
      <c r="IG562" s="23"/>
      <c r="IH562" s="23"/>
      <c r="II562" s="23"/>
      <c r="IJ562" s="23"/>
      <c r="IK562" s="23"/>
      <c r="IL562" s="23"/>
      <c r="IM562" s="23"/>
      <c r="IN562" s="23"/>
      <c r="IO562" s="23"/>
      <c r="IP562" s="23"/>
      <c r="IQ562" s="23"/>
      <c r="IR562" s="23"/>
      <c r="IS562" s="23"/>
      <c r="IT562" s="23"/>
      <c r="IU562" s="23"/>
    </row>
    <row r="563" spans="1:255" x14ac:dyDescent="0.2">
      <c r="A563" s="87"/>
      <c r="B563" s="88"/>
      <c r="C563" s="88" t="s">
        <v>1257</v>
      </c>
      <c r="D563" s="89"/>
      <c r="E563" s="90">
        <v>130</v>
      </c>
      <c r="F563" s="91" t="s">
        <v>1258</v>
      </c>
      <c r="G563" s="92"/>
      <c r="H563" s="93">
        <f>ROUND((Source!AF300*Source!AV300+Source!AE300*Source!AV300)*(Source!FX300)/100,2)</f>
        <v>2276.3000000000002</v>
      </c>
      <c r="I563" s="94">
        <f>T563</f>
        <v>26</v>
      </c>
      <c r="J563" s="96">
        <v>1.24</v>
      </c>
      <c r="K563" s="95" t="e">
        <f>U563</f>
        <v>#REF!</v>
      </c>
      <c r="O563" s="23"/>
      <c r="P563" s="23"/>
      <c r="Q563" s="23"/>
      <c r="R563" s="23"/>
      <c r="S563" s="23"/>
      <c r="T563" s="23">
        <f>ROUND((ROUND(Source!AF300*Source!AV300*Source!I300,0)+ROUND(Source!AE300*Source!AV300*Source!I300,0))*(Source!DN300)/100,0)</f>
        <v>26</v>
      </c>
      <c r="U563" s="23" t="e">
        <f>Source!X300</f>
        <v>#REF!</v>
      </c>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v>1</v>
      </c>
      <c r="CW563" s="23"/>
      <c r="CX563" s="23"/>
      <c r="CY563" s="23"/>
      <c r="CZ563" s="23"/>
      <c r="DA563" s="23"/>
      <c r="DB563" s="23"/>
      <c r="DC563" s="23"/>
      <c r="DD563" s="23"/>
      <c r="DE563" s="23"/>
      <c r="DF563" s="23"/>
      <c r="DG563" s="23"/>
      <c r="DH563" s="23"/>
      <c r="DI563" s="23"/>
      <c r="DJ563" s="23"/>
      <c r="DK563" s="23"/>
      <c r="DL563" s="23"/>
      <c r="DM563" s="23"/>
      <c r="DN563" s="23"/>
      <c r="DO563" s="23"/>
      <c r="DP563" s="23"/>
      <c r="DQ563" s="23">
        <f>T563</f>
        <v>26</v>
      </c>
      <c r="DR563" s="23"/>
      <c r="DS563" s="23" t="e">
        <f>U563</f>
        <v>#REF!</v>
      </c>
      <c r="DT563" s="23"/>
      <c r="DU563" s="23"/>
      <c r="DV563" s="23"/>
      <c r="DW563" s="23"/>
      <c r="DX563" s="23"/>
      <c r="DY563" s="23"/>
      <c r="DZ563" s="23"/>
      <c r="EA563" s="23"/>
      <c r="EB563" s="23"/>
      <c r="EC563" s="23"/>
      <c r="ED563" s="2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23"/>
      <c r="FC563" s="23"/>
      <c r="FD563" s="23"/>
      <c r="FE563" s="23"/>
      <c r="FF563" s="23"/>
      <c r="FG563" s="23"/>
      <c r="FH563" s="23"/>
      <c r="FI563" s="23"/>
      <c r="FJ563" s="23"/>
      <c r="FK563" s="23"/>
      <c r="FL563" s="23"/>
      <c r="FM563" s="23"/>
      <c r="FN563" s="23"/>
      <c r="FO563" s="23"/>
      <c r="FP563" s="23"/>
      <c r="FQ563" s="23"/>
      <c r="FR563" s="23"/>
      <c r="FS563" s="23"/>
      <c r="FT563" s="23"/>
      <c r="FU563" s="23"/>
      <c r="FV563" s="23"/>
      <c r="FW563" s="23"/>
      <c r="FX563" s="23"/>
      <c r="FY563" s="23"/>
      <c r="FZ563" s="23"/>
      <c r="GA563" s="23"/>
      <c r="GB563" s="23"/>
      <c r="GC563" s="23"/>
      <c r="GD563" s="23"/>
      <c r="GE563" s="23"/>
      <c r="GF563" s="23"/>
      <c r="GG563" s="23"/>
      <c r="GH563" s="23"/>
      <c r="GI563" s="23"/>
      <c r="GJ563" s="23"/>
      <c r="GK563" s="23"/>
      <c r="GL563" s="23"/>
      <c r="GM563" s="23"/>
      <c r="GN563" s="23"/>
      <c r="GO563" s="23"/>
      <c r="GP563" s="23"/>
      <c r="GQ563" s="23"/>
      <c r="GR563" s="23"/>
      <c r="GS563" s="23"/>
      <c r="GT563" s="23"/>
      <c r="GU563" s="23"/>
      <c r="GV563" s="23"/>
      <c r="GW563" s="23"/>
      <c r="GX563" s="23"/>
      <c r="GY563" s="23">
        <f>T563</f>
        <v>26</v>
      </c>
      <c r="GZ563" s="23"/>
      <c r="HA563" s="23"/>
      <c r="HB563" s="23">
        <f>T563</f>
        <v>26</v>
      </c>
      <c r="HC563" s="23"/>
      <c r="HD563" s="23"/>
      <c r="HE563" s="23"/>
      <c r="HF563" s="23">
        <f>T563</f>
        <v>26</v>
      </c>
      <c r="HG563" s="23"/>
      <c r="HH563" s="23"/>
      <c r="HI563" s="23"/>
      <c r="HJ563" s="23"/>
      <c r="HK563" s="23"/>
      <c r="HL563" s="23">
        <f>T563</f>
        <v>26</v>
      </c>
      <c r="HM563" s="23"/>
      <c r="HN563" s="23">
        <f>T563</f>
        <v>26</v>
      </c>
      <c r="HO563" s="23"/>
      <c r="HP563" s="23"/>
      <c r="HQ563" s="23"/>
      <c r="HR563" s="23"/>
      <c r="HS563" s="23"/>
      <c r="HT563" s="23"/>
      <c r="HU563" s="23"/>
      <c r="HV563" s="23"/>
      <c r="HW563" s="23"/>
      <c r="HX563" s="23"/>
      <c r="HY563" s="23"/>
      <c r="HZ563" s="23"/>
      <c r="IA563" s="23"/>
      <c r="IB563" s="23"/>
      <c r="IC563" s="23"/>
      <c r="ID563" s="23"/>
      <c r="IE563" s="23"/>
      <c r="IF563" s="23"/>
      <c r="IG563" s="23"/>
      <c r="IH563" s="23"/>
      <c r="II563" s="23"/>
      <c r="IJ563" s="23"/>
      <c r="IK563" s="23"/>
      <c r="IL563" s="23"/>
      <c r="IM563" s="23"/>
      <c r="IN563" s="23"/>
      <c r="IO563" s="23"/>
      <c r="IP563" s="23"/>
      <c r="IQ563" s="23"/>
      <c r="IR563" s="23"/>
      <c r="IS563" s="23"/>
      <c r="IT563" s="23"/>
      <c r="IU563" s="23"/>
    </row>
    <row r="564" spans="1:255" x14ac:dyDescent="0.2">
      <c r="A564" s="87"/>
      <c r="B564" s="88"/>
      <c r="C564" s="88" t="s">
        <v>1259</v>
      </c>
      <c r="D564" s="89"/>
      <c r="E564" s="90">
        <v>85</v>
      </c>
      <c r="F564" s="91" t="s">
        <v>1258</v>
      </c>
      <c r="G564" s="92"/>
      <c r="H564" s="93">
        <f>ROUND((Source!AF300*Source!AV300+Source!AE300*Source!AV300)*(Source!FY300)/100,2)</f>
        <v>1488.35</v>
      </c>
      <c r="I564" s="94">
        <f>T564</f>
        <v>17</v>
      </c>
      <c r="J564" s="96">
        <v>0.72</v>
      </c>
      <c r="K564" s="95" t="e">
        <f>U564</f>
        <v>#REF!</v>
      </c>
      <c r="O564" s="23"/>
      <c r="P564" s="23"/>
      <c r="Q564" s="23"/>
      <c r="R564" s="23"/>
      <c r="S564" s="23"/>
      <c r="T564" s="23">
        <f>ROUND((ROUND(Source!AF300*Source!AV300*Source!I300,0)+ROUND(Source!AE300*Source!AV300*Source!I300,0))*(Source!DO300)/100,0)</f>
        <v>17</v>
      </c>
      <c r="U564" s="23" t="e">
        <f>Source!Y300</f>
        <v>#REF!</v>
      </c>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v>1</v>
      </c>
      <c r="CW564" s="23"/>
      <c r="CX564" s="23"/>
      <c r="CY564" s="23"/>
      <c r="CZ564" s="23"/>
      <c r="DA564" s="23"/>
      <c r="DB564" s="23"/>
      <c r="DC564" s="23"/>
      <c r="DD564" s="23"/>
      <c r="DE564" s="23"/>
      <c r="DF564" s="23"/>
      <c r="DG564" s="23"/>
      <c r="DH564" s="23"/>
      <c r="DI564" s="23"/>
      <c r="DJ564" s="23"/>
      <c r="DK564" s="23"/>
      <c r="DL564" s="23"/>
      <c r="DM564" s="23"/>
      <c r="DN564" s="23"/>
      <c r="DO564" s="23"/>
      <c r="DP564" s="23"/>
      <c r="DQ564" s="23">
        <f>T564</f>
        <v>17</v>
      </c>
      <c r="DR564" s="23"/>
      <c r="DS564" s="23" t="e">
        <f>U564</f>
        <v>#REF!</v>
      </c>
      <c r="DT564" s="23"/>
      <c r="DU564" s="23"/>
      <c r="DV564" s="23"/>
      <c r="DW564" s="23"/>
      <c r="DX564" s="23"/>
      <c r="DY564" s="23"/>
      <c r="DZ564" s="23"/>
      <c r="EA564" s="23"/>
      <c r="EB564" s="23"/>
      <c r="EC564" s="23"/>
      <c r="ED564" s="23"/>
      <c r="EE564" s="23"/>
      <c r="EF564" s="23"/>
      <c r="EG564" s="23"/>
      <c r="EH564" s="23"/>
      <c r="EI564" s="23"/>
      <c r="EJ564" s="23"/>
      <c r="EK564" s="23"/>
      <c r="EL564" s="23"/>
      <c r="EM564" s="23"/>
      <c r="EN564" s="23"/>
      <c r="EO564" s="23"/>
      <c r="EP564" s="23"/>
      <c r="EQ564" s="23"/>
      <c r="ER564" s="23"/>
      <c r="ES564" s="23"/>
      <c r="ET564" s="23"/>
      <c r="EU564" s="23"/>
      <c r="EV564" s="23"/>
      <c r="EW564" s="23"/>
      <c r="EX564" s="23"/>
      <c r="EY564" s="23"/>
      <c r="EZ564" s="23"/>
      <c r="FA564" s="23"/>
      <c r="FB564" s="23"/>
      <c r="FC564" s="23"/>
      <c r="FD564" s="23"/>
      <c r="FE564" s="23"/>
      <c r="FF564" s="23"/>
      <c r="FG564" s="23"/>
      <c r="FH564" s="23"/>
      <c r="FI564" s="23"/>
      <c r="FJ564" s="23"/>
      <c r="FK564" s="23"/>
      <c r="FL564" s="23"/>
      <c r="FM564" s="23"/>
      <c r="FN564" s="23"/>
      <c r="FO564" s="23"/>
      <c r="FP564" s="23"/>
      <c r="FQ564" s="23"/>
      <c r="FR564" s="23"/>
      <c r="FS564" s="23"/>
      <c r="FT564" s="23"/>
      <c r="FU564" s="23"/>
      <c r="FV564" s="23"/>
      <c r="FW564" s="23"/>
      <c r="FX564" s="23"/>
      <c r="FY564" s="23"/>
      <c r="FZ564" s="23"/>
      <c r="GA564" s="23"/>
      <c r="GB564" s="23"/>
      <c r="GC564" s="23"/>
      <c r="GD564" s="23"/>
      <c r="GE564" s="23"/>
      <c r="GF564" s="23"/>
      <c r="GG564" s="23"/>
      <c r="GH564" s="23"/>
      <c r="GI564" s="23"/>
      <c r="GJ564" s="23"/>
      <c r="GK564" s="23"/>
      <c r="GL564" s="23"/>
      <c r="GM564" s="23"/>
      <c r="GN564" s="23"/>
      <c r="GO564" s="23"/>
      <c r="GP564" s="23"/>
      <c r="GQ564" s="23"/>
      <c r="GR564" s="23"/>
      <c r="GS564" s="23"/>
      <c r="GT564" s="23"/>
      <c r="GU564" s="23"/>
      <c r="GV564" s="23"/>
      <c r="GW564" s="23"/>
      <c r="GX564" s="23"/>
      <c r="GY564" s="23"/>
      <c r="GZ564" s="23">
        <f>T564</f>
        <v>17</v>
      </c>
      <c r="HA564" s="23"/>
      <c r="HB564" s="23">
        <f>T564</f>
        <v>17</v>
      </c>
      <c r="HC564" s="23"/>
      <c r="HD564" s="23"/>
      <c r="HE564" s="23"/>
      <c r="HF564" s="23">
        <f>T564</f>
        <v>17</v>
      </c>
      <c r="HG564" s="23"/>
      <c r="HH564" s="23"/>
      <c r="HI564" s="23"/>
      <c r="HJ564" s="23"/>
      <c r="HK564" s="23"/>
      <c r="HL564" s="23">
        <f>T564</f>
        <v>17</v>
      </c>
      <c r="HM564" s="23"/>
      <c r="HN564" s="23">
        <f>T564</f>
        <v>17</v>
      </c>
      <c r="HO564" s="23"/>
      <c r="HP564" s="23"/>
      <c r="HQ564" s="23"/>
      <c r="HR564" s="23"/>
      <c r="HS564" s="23"/>
      <c r="HT564" s="23"/>
      <c r="HU564" s="23"/>
      <c r="HV564" s="23"/>
      <c r="HW564" s="23"/>
      <c r="HX564" s="23"/>
      <c r="HY564" s="23"/>
      <c r="HZ564" s="23"/>
      <c r="IA564" s="23"/>
      <c r="IB564" s="23"/>
      <c r="IC564" s="23"/>
      <c r="ID564" s="23"/>
      <c r="IE564" s="23"/>
      <c r="IF564" s="23"/>
      <c r="IG564" s="23"/>
      <c r="IH564" s="23"/>
      <c r="II564" s="23"/>
      <c r="IJ564" s="23"/>
      <c r="IK564" s="23"/>
      <c r="IL564" s="23"/>
      <c r="IM564" s="23"/>
      <c r="IN564" s="23"/>
      <c r="IO564" s="23"/>
      <c r="IP564" s="23"/>
      <c r="IQ564" s="23"/>
      <c r="IR564" s="23"/>
      <c r="IS564" s="23"/>
      <c r="IT564" s="23"/>
      <c r="IU564" s="23"/>
    </row>
    <row r="565" spans="1:255" x14ac:dyDescent="0.2">
      <c r="A565" s="78"/>
      <c r="B565" s="79"/>
      <c r="C565" s="79" t="s">
        <v>1260</v>
      </c>
      <c r="D565" s="80" t="s">
        <v>1261</v>
      </c>
      <c r="E565" s="81">
        <v>170</v>
      </c>
      <c r="F565" s="82"/>
      <c r="G565" s="83"/>
      <c r="H565" s="82" t="e">
        <f>ROUND(Source!AH300,2)</f>
        <v>#REF!</v>
      </c>
      <c r="I565" s="97" t="e">
        <f>Source!U300</f>
        <v>#REF!</v>
      </c>
      <c r="J565" s="85"/>
      <c r="K565" s="86"/>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c r="EH565" s="23"/>
      <c r="EI565" s="23"/>
      <c r="EJ565" s="23"/>
      <c r="EK565" s="23"/>
      <c r="EL565" s="23"/>
      <c r="EM565" s="23"/>
      <c r="EN565" s="23"/>
      <c r="EO565" s="23"/>
      <c r="EP565" s="23"/>
      <c r="EQ565" s="23"/>
      <c r="ER565" s="23"/>
      <c r="ES565" s="23"/>
      <c r="ET565" s="23"/>
      <c r="EU565" s="23"/>
      <c r="EV565" s="23"/>
      <c r="EW565" s="23"/>
      <c r="EX565" s="23"/>
      <c r="EY565" s="23"/>
      <c r="EZ565" s="23"/>
      <c r="FA565" s="23"/>
      <c r="FB565" s="23"/>
      <c r="FC565" s="23"/>
      <c r="FD565" s="23"/>
      <c r="FE565" s="23"/>
      <c r="FF565" s="23"/>
      <c r="FG565" s="23"/>
      <c r="FH565" s="23"/>
      <c r="FI565" s="23"/>
      <c r="FJ565" s="23"/>
      <c r="FK565" s="23"/>
      <c r="FL565" s="23"/>
      <c r="FM565" s="23"/>
      <c r="FN565" s="23"/>
      <c r="FO565" s="23"/>
      <c r="FP565" s="23"/>
      <c r="FQ565" s="23"/>
      <c r="FR565" s="23"/>
      <c r="FS565" s="23"/>
      <c r="FT565" s="23"/>
      <c r="FU565" s="23"/>
      <c r="FV565" s="23"/>
      <c r="FW565" s="23"/>
      <c r="FX565" s="23"/>
      <c r="FY565" s="23"/>
      <c r="FZ565" s="23"/>
      <c r="GA565" s="23"/>
      <c r="GB565" s="23"/>
      <c r="GC565" s="23"/>
      <c r="GD565" s="23"/>
      <c r="GE565" s="23"/>
      <c r="GF565" s="23"/>
      <c r="GG565" s="23"/>
      <c r="GH565" s="23"/>
      <c r="GI565" s="23"/>
      <c r="GJ565" s="23"/>
      <c r="GK565" s="23"/>
      <c r="GL565" s="23"/>
      <c r="GM565" s="23"/>
      <c r="GN565" s="23"/>
      <c r="GO565" s="23"/>
      <c r="GP565" s="23"/>
      <c r="GQ565" s="23"/>
      <c r="GR565" s="23"/>
      <c r="GS565" s="23"/>
      <c r="GT565" s="23"/>
      <c r="GU565" s="23"/>
      <c r="GV565" s="23"/>
      <c r="GW565" s="23"/>
      <c r="GX565" s="23"/>
      <c r="GY565" s="23"/>
      <c r="GZ565" s="23"/>
      <c r="HA565" s="23"/>
      <c r="HB565" s="23"/>
      <c r="HC565" s="23"/>
      <c r="HD565" s="23"/>
      <c r="HE565" s="23"/>
      <c r="HF565" s="23"/>
      <c r="HG565" s="23"/>
      <c r="HH565" s="23"/>
      <c r="HI565" s="23"/>
      <c r="HJ565" s="23"/>
      <c r="HK565" s="23"/>
      <c r="HL565" s="23"/>
      <c r="HM565" s="23"/>
      <c r="HN565" s="23"/>
      <c r="HO565" s="23"/>
      <c r="HP565" s="23"/>
      <c r="HQ565" s="23"/>
      <c r="HR565" s="23"/>
      <c r="HS565" s="23"/>
      <c r="HT565" s="23"/>
      <c r="HU565" s="23"/>
      <c r="HV565" s="23"/>
      <c r="HW565" s="23"/>
      <c r="HX565" s="23"/>
      <c r="HY565" s="23"/>
      <c r="HZ565" s="23"/>
      <c r="IA565" s="23"/>
      <c r="IB565" s="23"/>
      <c r="IC565" s="23"/>
      <c r="ID565" s="23"/>
      <c r="IE565" s="23"/>
      <c r="IF565" s="23"/>
      <c r="IG565" s="23"/>
      <c r="IH565" s="23"/>
      <c r="II565" s="23"/>
      <c r="IJ565" s="23"/>
      <c r="IK565" s="23"/>
      <c r="IL565" s="23"/>
      <c r="IM565" s="23"/>
      <c r="IN565" s="23"/>
      <c r="IO565" s="23"/>
      <c r="IP565" s="23"/>
      <c r="IQ565" s="23"/>
      <c r="IR565" s="23"/>
      <c r="IS565" s="23"/>
      <c r="IT565" s="23"/>
      <c r="IU565" s="23"/>
    </row>
    <row r="566" spans="1:255" x14ac:dyDescent="0.2">
      <c r="A566" s="100" t="s">
        <v>452</v>
      </c>
      <c r="B566" s="109" t="s">
        <v>89</v>
      </c>
      <c r="C566" s="101" t="s">
        <v>90</v>
      </c>
      <c r="D566" s="102" t="s">
        <v>63</v>
      </c>
      <c r="E566" s="103">
        <f>Source!I302</f>
        <v>9.2000000000000003E-4</v>
      </c>
      <c r="F566" s="104">
        <v>10380</v>
      </c>
      <c r="G566" s="105"/>
      <c r="H566" s="104">
        <f>Source!AC301</f>
        <v>10380</v>
      </c>
      <c r="I566" s="106">
        <f>T566</f>
        <v>10</v>
      </c>
      <c r="J566" s="107" t="s">
        <v>1262</v>
      </c>
      <c r="K566" s="108">
        <f>U566</f>
        <v>176</v>
      </c>
      <c r="L566" s="23"/>
      <c r="M566" s="23"/>
      <c r="N566" s="23"/>
      <c r="O566" s="23"/>
      <c r="P566" s="23"/>
      <c r="Q566" s="23"/>
      <c r="R566" s="23"/>
      <c r="S566" s="23"/>
      <c r="T566" s="23">
        <f>ROUND(Source!AC301*Source!AW301*Source!I301,0)</f>
        <v>10</v>
      </c>
      <c r="U566" s="23">
        <f>Source!P302</f>
        <v>176</v>
      </c>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v>1</v>
      </c>
      <c r="CW566" s="23"/>
      <c r="CX566" s="23"/>
      <c r="CY566" s="23"/>
      <c r="CZ566" s="23"/>
      <c r="DA566" s="23"/>
      <c r="DB566" s="23"/>
      <c r="DC566" s="23"/>
      <c r="DD566" s="23"/>
      <c r="DE566" s="23"/>
      <c r="DF566" s="23"/>
      <c r="DG566" s="23"/>
      <c r="DH566" s="23"/>
      <c r="DI566" s="23"/>
      <c r="DJ566" s="23"/>
      <c r="DK566" s="23">
        <f>T566</f>
        <v>10</v>
      </c>
      <c r="DL566" s="23"/>
      <c r="DM566" s="23">
        <f>Source!P302</f>
        <v>176</v>
      </c>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3"/>
      <c r="FH566" s="23"/>
      <c r="FI566" s="23"/>
      <c r="FJ566" s="23"/>
      <c r="FK566" s="23"/>
      <c r="FL566" s="23"/>
      <c r="FM566" s="23"/>
      <c r="FN566" s="23"/>
      <c r="FO566" s="23"/>
      <c r="FP566" s="23"/>
      <c r="FQ566" s="23"/>
      <c r="FR566" s="23"/>
      <c r="FS566" s="23"/>
      <c r="FT566" s="23"/>
      <c r="FU566" s="23"/>
      <c r="FV566" s="23"/>
      <c r="FW566" s="23"/>
      <c r="FX566" s="23"/>
      <c r="FY566" s="23"/>
      <c r="FZ566" s="23"/>
      <c r="GA566" s="23"/>
      <c r="GB566" s="23"/>
      <c r="GC566" s="23"/>
      <c r="GD566" s="23"/>
      <c r="GE566" s="23"/>
      <c r="GF566" s="23"/>
      <c r="GG566" s="23"/>
      <c r="GH566" s="23"/>
      <c r="GI566" s="23"/>
      <c r="GJ566" s="23">
        <f>T566</f>
        <v>10</v>
      </c>
      <c r="GK566" s="23"/>
      <c r="GL566" s="23"/>
      <c r="GM566" s="23"/>
      <c r="GN566" s="23">
        <f>T566</f>
        <v>10</v>
      </c>
      <c r="GO566" s="23"/>
      <c r="GP566" s="23">
        <f>T566</f>
        <v>10</v>
      </c>
      <c r="GQ566" s="23">
        <f>T566</f>
        <v>10</v>
      </c>
      <c r="GR566" s="23"/>
      <c r="GS566" s="23">
        <f>T566</f>
        <v>10</v>
      </c>
      <c r="GT566" s="23"/>
      <c r="GU566" s="23"/>
      <c r="GV566" s="23"/>
      <c r="GW566" s="23"/>
      <c r="GX566" s="23"/>
      <c r="GY566" s="23"/>
      <c r="GZ566" s="23"/>
      <c r="HA566" s="23"/>
      <c r="HB566" s="23">
        <f>T566</f>
        <v>10</v>
      </c>
      <c r="HC566" s="23"/>
      <c r="HD566" s="23"/>
      <c r="HE566" s="23"/>
      <c r="HF566" s="23">
        <f>T566</f>
        <v>10</v>
      </c>
      <c r="HG566" s="23"/>
      <c r="HH566" s="23"/>
      <c r="HI566" s="23"/>
      <c r="HJ566" s="23"/>
      <c r="HK566" s="23"/>
      <c r="HL566" s="23">
        <f>T566</f>
        <v>10</v>
      </c>
      <c r="HM566" s="23"/>
      <c r="HN566" s="23">
        <f>T566</f>
        <v>10</v>
      </c>
      <c r="HO566" s="23"/>
      <c r="HP566" s="23"/>
      <c r="HQ566" s="23"/>
      <c r="HR566" s="23"/>
      <c r="HS566" s="23"/>
      <c r="HT566" s="23"/>
      <c r="HU566" s="23"/>
      <c r="HV566" s="23"/>
      <c r="HW566" s="23"/>
      <c r="HX566" s="23"/>
      <c r="HY566" s="23"/>
      <c r="HZ566" s="23"/>
      <c r="IA566" s="23"/>
      <c r="IB566" s="23"/>
      <c r="IC566" s="23"/>
      <c r="ID566" s="23"/>
      <c r="IE566" s="23"/>
      <c r="IF566" s="23"/>
      <c r="IG566" s="23"/>
      <c r="IH566" s="23"/>
      <c r="II566" s="23"/>
      <c r="IJ566" s="23"/>
      <c r="IK566" s="23"/>
      <c r="IL566" s="23"/>
      <c r="IM566" s="23"/>
      <c r="IN566" s="23"/>
      <c r="IO566" s="23"/>
      <c r="IP566" s="23"/>
      <c r="IQ566" s="23"/>
      <c r="IR566" s="23"/>
      <c r="IS566" s="23"/>
      <c r="IT566" s="23"/>
      <c r="IU566" s="23"/>
    </row>
    <row r="567" spans="1:255" x14ac:dyDescent="0.2">
      <c r="A567" s="64"/>
      <c r="B567" s="111" t="s">
        <v>1263</v>
      </c>
      <c r="C567" s="111" t="s">
        <v>1275</v>
      </c>
      <c r="D567" s="63"/>
      <c r="E567" s="63"/>
      <c r="F567" s="63"/>
      <c r="G567" s="63"/>
      <c r="H567" s="63"/>
      <c r="I567" s="63"/>
      <c r="J567" s="63"/>
      <c r="K567" s="65"/>
    </row>
    <row r="568" spans="1:255" ht="24" x14ac:dyDescent="0.2">
      <c r="A568" s="114" t="s">
        <v>453</v>
      </c>
      <c r="B568" s="115" t="s">
        <v>197</v>
      </c>
      <c r="C568" s="116" t="s">
        <v>198</v>
      </c>
      <c r="D568" s="117" t="s">
        <v>63</v>
      </c>
      <c r="E568" s="118">
        <f>Source!I304</f>
        <v>1.15E-2</v>
      </c>
      <c r="F568" s="119">
        <v>14744.52</v>
      </c>
      <c r="G568" s="71"/>
      <c r="H568" s="119">
        <f>Source!AC303</f>
        <v>14744.52</v>
      </c>
      <c r="I568" s="120">
        <f>T568</f>
        <v>170</v>
      </c>
      <c r="J568" s="73" t="s">
        <v>1262</v>
      </c>
      <c r="K568" s="121">
        <f>U568</f>
        <v>1343</v>
      </c>
      <c r="L568" s="23"/>
      <c r="M568" s="23"/>
      <c r="N568" s="23"/>
      <c r="O568" s="23"/>
      <c r="P568" s="23"/>
      <c r="Q568" s="23"/>
      <c r="R568" s="23"/>
      <c r="S568" s="23"/>
      <c r="T568" s="23">
        <f>ROUND(Source!AC303*Source!AW303*Source!I303,0)</f>
        <v>170</v>
      </c>
      <c r="U568" s="23">
        <f>Source!P304</f>
        <v>1343</v>
      </c>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v>1</v>
      </c>
      <c r="CW568" s="23"/>
      <c r="CX568" s="23"/>
      <c r="CY568" s="23"/>
      <c r="CZ568" s="23"/>
      <c r="DA568" s="23"/>
      <c r="DB568" s="23"/>
      <c r="DC568" s="23"/>
      <c r="DD568" s="23"/>
      <c r="DE568" s="23"/>
      <c r="DF568" s="23"/>
      <c r="DG568" s="23"/>
      <c r="DH568" s="23"/>
      <c r="DI568" s="23"/>
      <c r="DJ568" s="23"/>
      <c r="DK568" s="23">
        <f>T568</f>
        <v>170</v>
      </c>
      <c r="DL568" s="23"/>
      <c r="DM568" s="23">
        <f>Source!P304</f>
        <v>1343</v>
      </c>
      <c r="DN568" s="23"/>
      <c r="DO568" s="23"/>
      <c r="DP568" s="23"/>
      <c r="DQ568" s="23"/>
      <c r="DR568" s="23"/>
      <c r="DS568" s="23"/>
      <c r="DT568" s="23"/>
      <c r="DU568" s="23"/>
      <c r="DV568" s="23"/>
      <c r="DW568" s="23"/>
      <c r="DX568" s="23"/>
      <c r="DY568" s="23"/>
      <c r="DZ568" s="23"/>
      <c r="EA568" s="23"/>
      <c r="EB568" s="23"/>
      <c r="EC568" s="23"/>
      <c r="ED568" s="23"/>
      <c r="EE568" s="23"/>
      <c r="EF568" s="23"/>
      <c r="EG568" s="23"/>
      <c r="EH568" s="23"/>
      <c r="EI568" s="23"/>
      <c r="EJ568" s="23"/>
      <c r="EK568" s="23"/>
      <c r="EL568" s="23"/>
      <c r="EM568" s="23"/>
      <c r="EN568" s="23"/>
      <c r="EO568" s="23"/>
      <c r="EP568" s="23"/>
      <c r="EQ568" s="23"/>
      <c r="ER568" s="23"/>
      <c r="ES568" s="23"/>
      <c r="ET568" s="23"/>
      <c r="EU568" s="23"/>
      <c r="EV568" s="23"/>
      <c r="EW568" s="23"/>
      <c r="EX568" s="23"/>
      <c r="EY568" s="23"/>
      <c r="EZ568" s="23"/>
      <c r="FA568" s="23"/>
      <c r="FB568" s="23"/>
      <c r="FC568" s="23"/>
      <c r="FD568" s="23"/>
      <c r="FE568" s="23"/>
      <c r="FF568" s="23"/>
      <c r="FG568" s="23"/>
      <c r="FH568" s="23"/>
      <c r="FI568" s="23"/>
      <c r="FJ568" s="23"/>
      <c r="FK568" s="23"/>
      <c r="FL568" s="23"/>
      <c r="FM568" s="23"/>
      <c r="FN568" s="23"/>
      <c r="FO568" s="23"/>
      <c r="FP568" s="23"/>
      <c r="FQ568" s="23"/>
      <c r="FR568" s="23"/>
      <c r="FS568" s="23"/>
      <c r="FT568" s="23"/>
      <c r="FU568" s="23"/>
      <c r="FV568" s="23"/>
      <c r="FW568" s="23"/>
      <c r="FX568" s="23"/>
      <c r="FY568" s="23"/>
      <c r="FZ568" s="23"/>
      <c r="GA568" s="23"/>
      <c r="GB568" s="23"/>
      <c r="GC568" s="23"/>
      <c r="GD568" s="23"/>
      <c r="GE568" s="23"/>
      <c r="GF568" s="23"/>
      <c r="GG568" s="23"/>
      <c r="GH568" s="23"/>
      <c r="GI568" s="23"/>
      <c r="GJ568" s="23">
        <f>T568</f>
        <v>170</v>
      </c>
      <c r="GK568" s="23"/>
      <c r="GL568" s="23"/>
      <c r="GM568" s="23"/>
      <c r="GN568" s="23">
        <f>T568</f>
        <v>170</v>
      </c>
      <c r="GO568" s="23"/>
      <c r="GP568" s="23">
        <f>T568</f>
        <v>170</v>
      </c>
      <c r="GQ568" s="23">
        <f>T568</f>
        <v>170</v>
      </c>
      <c r="GR568" s="23"/>
      <c r="GS568" s="23">
        <f>T568</f>
        <v>170</v>
      </c>
      <c r="GT568" s="23"/>
      <c r="GU568" s="23"/>
      <c r="GV568" s="23"/>
      <c r="GW568" s="23"/>
      <c r="GX568" s="23"/>
      <c r="GY568" s="23"/>
      <c r="GZ568" s="23"/>
      <c r="HA568" s="23"/>
      <c r="HB568" s="23">
        <f>T568</f>
        <v>170</v>
      </c>
      <c r="HC568" s="23"/>
      <c r="HD568" s="23"/>
      <c r="HE568" s="23"/>
      <c r="HF568" s="23">
        <f>T568</f>
        <v>170</v>
      </c>
      <c r="HG568" s="23"/>
      <c r="HH568" s="23"/>
      <c r="HI568" s="23"/>
      <c r="HJ568" s="23"/>
      <c r="HK568" s="23"/>
      <c r="HL568" s="23">
        <f>T568</f>
        <v>170</v>
      </c>
      <c r="HM568" s="23"/>
      <c r="HN568" s="23">
        <f>T568</f>
        <v>170</v>
      </c>
      <c r="HO568" s="23"/>
      <c r="HP568" s="23"/>
      <c r="HQ568" s="23"/>
      <c r="HR568" s="23"/>
      <c r="HS568" s="23"/>
      <c r="HT568" s="23"/>
      <c r="HU568" s="23"/>
      <c r="HV568" s="23"/>
      <c r="HW568" s="23"/>
      <c r="HX568" s="23"/>
      <c r="HY568" s="23"/>
      <c r="HZ568" s="23"/>
      <c r="IA568" s="23"/>
      <c r="IB568" s="23"/>
      <c r="IC568" s="23"/>
      <c r="ID568" s="23"/>
      <c r="IE568" s="23"/>
      <c r="IF568" s="23"/>
      <c r="IG568" s="23"/>
      <c r="IH568" s="23"/>
      <c r="II568" s="23"/>
      <c r="IJ568" s="23"/>
      <c r="IK568" s="23"/>
      <c r="IL568" s="23"/>
      <c r="IM568" s="23"/>
      <c r="IN568" s="23"/>
      <c r="IO568" s="23"/>
      <c r="IP568" s="23"/>
      <c r="IQ568" s="23"/>
      <c r="IR568" s="23"/>
      <c r="IS568" s="23"/>
      <c r="IT568" s="23"/>
      <c r="IU568" s="23"/>
    </row>
    <row r="569" spans="1:255" x14ac:dyDescent="0.2">
      <c r="A569" s="98"/>
      <c r="B569" s="113" t="s">
        <v>1263</v>
      </c>
      <c r="C569" s="113" t="s">
        <v>1290</v>
      </c>
      <c r="D569" s="33"/>
      <c r="E569" s="33"/>
      <c r="F569" s="33"/>
      <c r="G569" s="33"/>
      <c r="H569" s="33"/>
      <c r="I569" s="33"/>
      <c r="J569" s="33"/>
      <c r="K569" s="99"/>
    </row>
    <row r="570" spans="1:255" ht="13.5" thickBot="1" x14ac:dyDescent="0.25">
      <c r="A570" s="124"/>
      <c r="B570" s="125"/>
      <c r="C570" s="125" t="s">
        <v>1266</v>
      </c>
      <c r="D570" s="125"/>
      <c r="E570" s="125"/>
      <c r="F570" s="125"/>
      <c r="G570" s="125"/>
      <c r="H570" s="373">
        <f>SUM(DK560:DK569)</f>
        <v>180</v>
      </c>
      <c r="I570" s="374"/>
      <c r="J570" s="373">
        <f>SUM(DM560:DM569)</f>
        <v>1519</v>
      </c>
      <c r="K570" s="375"/>
      <c r="L570" s="112"/>
      <c r="M570" s="112"/>
      <c r="N570" s="112"/>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c r="CF570" s="23"/>
      <c r="CG570" s="23"/>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c r="DD570" s="23"/>
      <c r="DE570" s="23"/>
      <c r="DF570" s="23"/>
      <c r="DG570" s="23"/>
      <c r="DH570" s="23"/>
      <c r="DI570" s="23"/>
      <c r="DJ570" s="23"/>
      <c r="DK570" s="23"/>
      <c r="DL570" s="23"/>
      <c r="DM570" s="23"/>
      <c r="DN570" s="23"/>
      <c r="DO570" s="23"/>
      <c r="DP570" s="23"/>
      <c r="DQ570" s="23"/>
      <c r="DR570" s="23"/>
      <c r="DS570" s="23"/>
      <c r="DT570" s="23"/>
      <c r="DU570" s="23"/>
      <c r="DV570" s="23"/>
      <c r="DW570" s="23"/>
      <c r="DX570" s="23"/>
      <c r="DY570" s="23"/>
      <c r="DZ570" s="23"/>
      <c r="EA570" s="23"/>
      <c r="EB570" s="23"/>
      <c r="EC570" s="23"/>
      <c r="ED570" s="23"/>
      <c r="EE570" s="23"/>
      <c r="EF570" s="23"/>
      <c r="EG570" s="23"/>
      <c r="EH570" s="23"/>
      <c r="EI570" s="23"/>
      <c r="EJ570" s="23"/>
      <c r="EK570" s="23"/>
      <c r="EL570" s="23"/>
      <c r="EM570" s="23"/>
      <c r="EN570" s="23"/>
      <c r="EO570" s="23"/>
      <c r="EP570" s="23"/>
      <c r="EQ570" s="23"/>
      <c r="ER570" s="23"/>
      <c r="ES570" s="23"/>
      <c r="ET570" s="23"/>
      <c r="EU570" s="23"/>
      <c r="EV570" s="23"/>
      <c r="EW570" s="23"/>
      <c r="EX570" s="23"/>
      <c r="EY570" s="23"/>
      <c r="EZ570" s="23"/>
      <c r="FA570" s="23"/>
      <c r="FB570" s="23"/>
      <c r="FC570" s="23"/>
      <c r="FD570" s="23"/>
      <c r="FE570" s="23"/>
      <c r="FF570" s="23"/>
      <c r="FG570" s="23"/>
      <c r="FH570" s="23"/>
      <c r="FI570" s="23"/>
      <c r="FJ570" s="23"/>
      <c r="FK570" s="23"/>
      <c r="FL570" s="23"/>
      <c r="FM570" s="23"/>
      <c r="FN570" s="23"/>
      <c r="FO570" s="23"/>
      <c r="FP570" s="23"/>
      <c r="FQ570" s="23"/>
      <c r="FR570" s="23"/>
      <c r="FS570" s="23"/>
      <c r="FT570" s="23"/>
      <c r="FU570" s="23"/>
      <c r="FV570" s="23"/>
      <c r="FW570" s="23"/>
      <c r="FX570" s="23"/>
      <c r="FY570" s="23"/>
      <c r="FZ570" s="23"/>
      <c r="GA570" s="23"/>
      <c r="GB570" s="23"/>
      <c r="GC570" s="23"/>
      <c r="GD570" s="23"/>
      <c r="GE570" s="23"/>
      <c r="GF570" s="23"/>
      <c r="GG570" s="23"/>
      <c r="GH570" s="23"/>
      <c r="GI570" s="23"/>
      <c r="GJ570" s="23"/>
      <c r="GK570" s="23"/>
      <c r="GL570" s="23"/>
      <c r="GM570" s="23"/>
      <c r="GN570" s="23"/>
      <c r="GO570" s="23"/>
      <c r="GP570" s="23"/>
      <c r="GQ570" s="23"/>
      <c r="GR570" s="23"/>
      <c r="GS570" s="23"/>
      <c r="GT570" s="23"/>
      <c r="GU570" s="23"/>
      <c r="GV570" s="23"/>
      <c r="GW570" s="23"/>
      <c r="GX570" s="23"/>
      <c r="GY570" s="23"/>
      <c r="GZ570" s="23"/>
      <c r="HA570" s="23"/>
      <c r="HB570" s="23"/>
      <c r="HC570" s="23"/>
      <c r="HD570" s="23"/>
      <c r="HE570" s="23"/>
      <c r="HF570" s="23"/>
      <c r="HG570" s="23"/>
      <c r="HH570" s="23"/>
      <c r="HI570" s="23"/>
      <c r="HJ570" s="23"/>
      <c r="HK570" s="23"/>
      <c r="HL570" s="23"/>
      <c r="HM570" s="23"/>
      <c r="HN570" s="23"/>
      <c r="HO570" s="23"/>
      <c r="HP570" s="23"/>
      <c r="HQ570" s="23"/>
      <c r="HR570" s="23"/>
      <c r="HS570" s="23"/>
      <c r="HT570" s="23"/>
      <c r="HU570" s="23"/>
      <c r="HV570" s="23"/>
      <c r="HW570" s="23"/>
      <c r="HX570" s="23"/>
      <c r="HY570" s="23"/>
      <c r="HZ570" s="23"/>
      <c r="IA570" s="23"/>
      <c r="IB570" s="23"/>
      <c r="IC570" s="23"/>
      <c r="ID570" s="23"/>
      <c r="IE570" s="23"/>
      <c r="IF570" s="23"/>
      <c r="IG570" s="23"/>
      <c r="IH570" s="23"/>
      <c r="II570" s="23"/>
      <c r="IJ570" s="23"/>
      <c r="IK570" s="23"/>
      <c r="IL570" s="23"/>
      <c r="IM570" s="23"/>
      <c r="IN570" s="23"/>
      <c r="IO570" s="23"/>
      <c r="IP570" s="23"/>
      <c r="IQ570" s="23"/>
      <c r="IR570" s="23"/>
      <c r="IS570" s="23"/>
      <c r="IT570" s="23"/>
      <c r="IU570" s="23"/>
    </row>
    <row r="571" spans="1:255" x14ac:dyDescent="0.2">
      <c r="A571" s="123"/>
      <c r="B571" s="122"/>
      <c r="C571" s="122" t="s">
        <v>1267</v>
      </c>
      <c r="D571" s="122"/>
      <c r="E571" s="122"/>
      <c r="F571" s="122"/>
      <c r="G571" s="122"/>
      <c r="H571" s="376">
        <f>R571</f>
        <v>249</v>
      </c>
      <c r="I571" s="377"/>
      <c r="J571" s="376" t="e">
        <f>S571</f>
        <v>#REF!</v>
      </c>
      <c r="K571" s="378"/>
      <c r="O571" s="23"/>
      <c r="P571" s="23"/>
      <c r="Q571" s="23"/>
      <c r="R571" s="23">
        <f>SUM(T560:T570)</f>
        <v>249</v>
      </c>
      <c r="S571" s="23" t="e">
        <f>SUM(U560:U570)</f>
        <v>#REF!</v>
      </c>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c r="CF571" s="23"/>
      <c r="CG571" s="23"/>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c r="DD571" s="23"/>
      <c r="DE571" s="23"/>
      <c r="DF571" s="23"/>
      <c r="DG571" s="23"/>
      <c r="DH571" s="23"/>
      <c r="DI571" s="23"/>
      <c r="DJ571" s="23"/>
      <c r="DK571" s="23"/>
      <c r="DL571" s="23"/>
      <c r="DM571" s="23"/>
      <c r="DN571" s="23"/>
      <c r="DO571" s="23"/>
      <c r="DP571" s="23"/>
      <c r="DQ571" s="23"/>
      <c r="DR571" s="23"/>
      <c r="DS571" s="23"/>
      <c r="DT571" s="23"/>
      <c r="DU571" s="23"/>
      <c r="DV571" s="23"/>
      <c r="DW571" s="23"/>
      <c r="DX571" s="23"/>
      <c r="DY571" s="23"/>
      <c r="DZ571" s="23"/>
      <c r="EA571" s="23"/>
      <c r="EB571" s="23"/>
      <c r="EC571" s="23"/>
      <c r="ED571" s="23"/>
      <c r="EE571" s="23"/>
      <c r="EF571" s="23"/>
      <c r="EG571" s="23"/>
      <c r="EH571" s="23"/>
      <c r="EI571" s="23"/>
      <c r="EJ571" s="23"/>
      <c r="EK571" s="23"/>
      <c r="EL571" s="23"/>
      <c r="EM571" s="23"/>
      <c r="EN571" s="23"/>
      <c r="EO571" s="23"/>
      <c r="EP571" s="23"/>
      <c r="EQ571" s="23"/>
      <c r="ER571" s="23"/>
      <c r="ES571" s="23"/>
      <c r="ET571" s="23"/>
      <c r="EU571" s="23"/>
      <c r="EV571" s="23"/>
      <c r="EW571" s="23"/>
      <c r="EX571" s="23"/>
      <c r="EY571" s="23"/>
      <c r="EZ571" s="23"/>
      <c r="FA571" s="23"/>
      <c r="FB571" s="23"/>
      <c r="FC571" s="23"/>
      <c r="FD571" s="23"/>
      <c r="FE571" s="23"/>
      <c r="FF571" s="23"/>
      <c r="FG571" s="23"/>
      <c r="FH571" s="23"/>
      <c r="FI571" s="23"/>
      <c r="FJ571" s="23"/>
      <c r="FK571" s="23"/>
      <c r="FL571" s="23"/>
      <c r="FM571" s="23"/>
      <c r="FN571" s="23"/>
      <c r="FO571" s="23"/>
      <c r="FP571" s="23"/>
      <c r="FQ571" s="23"/>
      <c r="FR571" s="23"/>
      <c r="FS571" s="23"/>
      <c r="FT571" s="23"/>
      <c r="FU571" s="23"/>
      <c r="FV571" s="23"/>
      <c r="FW571" s="23"/>
      <c r="FX571" s="23"/>
      <c r="FY571" s="23"/>
      <c r="FZ571" s="23"/>
      <c r="GA571" s="23"/>
      <c r="GB571" s="23"/>
      <c r="GC571" s="23"/>
      <c r="GD571" s="23"/>
      <c r="GE571" s="23"/>
      <c r="GF571" s="23"/>
      <c r="GG571" s="23"/>
      <c r="GH571" s="23"/>
      <c r="GI571" s="23"/>
      <c r="GJ571" s="23"/>
      <c r="GK571" s="23"/>
      <c r="GL571" s="23"/>
      <c r="GM571" s="23"/>
      <c r="GN571" s="23"/>
      <c r="GO571" s="23"/>
      <c r="GP571" s="23"/>
      <c r="GQ571" s="23"/>
      <c r="GR571" s="23"/>
      <c r="GS571" s="23"/>
      <c r="GT571" s="23"/>
      <c r="GU571" s="23"/>
      <c r="GV571" s="23"/>
      <c r="GW571" s="23"/>
      <c r="GX571" s="23"/>
      <c r="GY571" s="23"/>
      <c r="GZ571" s="23"/>
      <c r="HA571" s="23">
        <f>R571</f>
        <v>249</v>
      </c>
      <c r="HB571" s="23"/>
      <c r="HC571" s="23"/>
      <c r="HD571" s="23"/>
      <c r="HE571" s="23"/>
      <c r="HF571" s="23"/>
      <c r="HG571" s="23"/>
      <c r="HH571" s="23"/>
      <c r="HI571" s="23"/>
      <c r="HJ571" s="23"/>
      <c r="HK571" s="23"/>
      <c r="HL571" s="23"/>
      <c r="HM571" s="23"/>
      <c r="HN571" s="23"/>
      <c r="HO571" s="23"/>
      <c r="HP571" s="23"/>
      <c r="HQ571" s="23"/>
      <c r="HR571" s="23"/>
      <c r="HS571" s="23"/>
      <c r="HT571" s="23"/>
      <c r="HU571" s="23"/>
      <c r="HV571" s="23"/>
      <c r="HW571" s="23"/>
      <c r="HX571" s="23"/>
      <c r="HY571" s="23"/>
      <c r="HZ571" s="23"/>
      <c r="IA571" s="23"/>
      <c r="IB571" s="23"/>
      <c r="IC571" s="23"/>
      <c r="ID571" s="23"/>
      <c r="IE571" s="23"/>
      <c r="IF571" s="23"/>
      <c r="IG571" s="23"/>
      <c r="IH571" s="23"/>
      <c r="II571" s="23"/>
      <c r="IJ571" s="23"/>
      <c r="IK571" s="23"/>
      <c r="IL571" s="23"/>
      <c r="IM571" s="23"/>
      <c r="IN571" s="23"/>
      <c r="IO571" s="23"/>
      <c r="IP571" s="23"/>
      <c r="IQ571" s="23"/>
      <c r="IR571" s="23"/>
      <c r="IS571" s="23"/>
      <c r="IT571" s="23"/>
      <c r="IU571" s="23"/>
    </row>
    <row r="572" spans="1:255" x14ac:dyDescent="0.2">
      <c r="A572" s="77"/>
      <c r="B572" s="76"/>
      <c r="C572" s="76"/>
      <c r="D572" s="76"/>
      <c r="E572" s="76"/>
      <c r="F572" s="76"/>
      <c r="G572" s="76"/>
      <c r="H572" s="370"/>
      <c r="I572" s="371"/>
      <c r="J572" s="370"/>
      <c r="K572" s="372"/>
    </row>
    <row r="573" spans="1:255" ht="56.25" x14ac:dyDescent="0.2">
      <c r="A573" s="126">
        <v>28</v>
      </c>
      <c r="B573" s="133" t="s">
        <v>203</v>
      </c>
      <c r="C573" s="127" t="s">
        <v>204</v>
      </c>
      <c r="D573" s="128" t="s">
        <v>166</v>
      </c>
      <c r="E573" s="129">
        <v>5.0000000000000001E-3</v>
      </c>
      <c r="F573" s="130">
        <f>Source!AK306</f>
        <v>321.88</v>
      </c>
      <c r="G573" s="134" t="s">
        <v>6</v>
      </c>
      <c r="H573" s="130"/>
      <c r="I573" s="131">
        <f>SUM(DQ573:DQ585)</f>
        <v>0</v>
      </c>
      <c r="J573" s="107" t="s">
        <v>203</v>
      </c>
      <c r="K573" s="132" t="e">
        <f>SUM(DS573:DS585)</f>
        <v>#REF!</v>
      </c>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23"/>
      <c r="FC573" s="23"/>
      <c r="FD573" s="23"/>
      <c r="FE573" s="23"/>
      <c r="FF573" s="23"/>
      <c r="FG573" s="23"/>
      <c r="FH573" s="23"/>
      <c r="FI573" s="23"/>
      <c r="FJ573" s="23"/>
      <c r="FK573" s="23"/>
      <c r="FL573" s="23"/>
      <c r="FM573" s="23"/>
      <c r="FN573" s="23"/>
      <c r="FO573" s="23"/>
      <c r="FP573" s="23"/>
      <c r="FQ573" s="23"/>
      <c r="FR573" s="23"/>
      <c r="FS573" s="23"/>
      <c r="FT573" s="23"/>
      <c r="FU573" s="23"/>
      <c r="FV573" s="23"/>
      <c r="FW573" s="23"/>
      <c r="FX573" s="23"/>
      <c r="FY573" s="23"/>
      <c r="FZ573" s="23"/>
      <c r="GA573" s="23"/>
      <c r="GB573" s="23"/>
      <c r="GC573" s="23"/>
      <c r="GD573" s="23"/>
      <c r="GE573" s="23"/>
      <c r="GF573" s="23"/>
      <c r="GG573" s="23"/>
      <c r="GH573" s="23"/>
      <c r="GI573" s="23"/>
      <c r="GJ573" s="23"/>
      <c r="GK573" s="23"/>
      <c r="GL573" s="23"/>
      <c r="GM573" s="23"/>
      <c r="GN573" s="23"/>
      <c r="GO573" s="23"/>
      <c r="GP573" s="23"/>
      <c r="GQ573" s="23"/>
      <c r="GR573" s="23"/>
      <c r="GS573" s="23"/>
      <c r="GT573" s="23"/>
      <c r="GU573" s="23"/>
      <c r="GV573" s="23"/>
      <c r="GW573" s="23"/>
      <c r="GX573" s="23"/>
      <c r="GY573" s="23"/>
      <c r="GZ573" s="23"/>
      <c r="HA573" s="23"/>
      <c r="HB573" s="23"/>
      <c r="HC573" s="23"/>
      <c r="HD573" s="23"/>
      <c r="HE573" s="23"/>
      <c r="HF573" s="23"/>
      <c r="HG573" s="23"/>
      <c r="HH573" s="23"/>
      <c r="HI573" s="23"/>
      <c r="HJ573" s="23"/>
      <c r="HK573" s="23"/>
      <c r="HL573" s="23"/>
      <c r="HM573" s="23"/>
      <c r="HN573" s="23"/>
      <c r="HO573" s="23"/>
      <c r="HP573" s="23"/>
      <c r="HQ573" s="23"/>
      <c r="HR573" s="23"/>
      <c r="HS573" s="23"/>
      <c r="HT573" s="23"/>
      <c r="HU573" s="23"/>
      <c r="HV573" s="23"/>
      <c r="HW573" s="23"/>
      <c r="HX573" s="23"/>
      <c r="HY573" s="23"/>
      <c r="HZ573" s="23"/>
      <c r="IA573" s="23"/>
      <c r="IB573" s="23"/>
      <c r="IC573" s="23"/>
      <c r="ID573" s="23"/>
      <c r="IE573" s="23"/>
      <c r="IF573" s="23"/>
      <c r="IG573" s="23"/>
      <c r="IH573" s="23"/>
      <c r="II573" s="23"/>
      <c r="IJ573" s="23"/>
      <c r="IK573" s="23"/>
      <c r="IL573" s="23"/>
      <c r="IM573" s="23"/>
      <c r="IN573" s="23"/>
      <c r="IO573" s="23"/>
      <c r="IP573" s="23"/>
      <c r="IQ573" s="23"/>
      <c r="IR573" s="23"/>
      <c r="IS573" s="23"/>
      <c r="IT573" s="23"/>
      <c r="IU573" s="23"/>
    </row>
    <row r="574" spans="1:255" x14ac:dyDescent="0.2">
      <c r="A574" s="66"/>
      <c r="B574" s="67"/>
      <c r="C574" s="67" t="s">
        <v>1253</v>
      </c>
      <c r="D574" s="68"/>
      <c r="E574" s="69"/>
      <c r="F574" s="70">
        <v>35.04</v>
      </c>
      <c r="G574" s="71" t="s">
        <v>1291</v>
      </c>
      <c r="H574" s="70">
        <f>Source!AF306</f>
        <v>70.08</v>
      </c>
      <c r="I574" s="72">
        <f>T574</f>
        <v>0</v>
      </c>
      <c r="J574" s="73">
        <v>26.95</v>
      </c>
      <c r="K574" s="74">
        <f>U574</f>
        <v>9</v>
      </c>
      <c r="O574" s="23"/>
      <c r="P574" s="23"/>
      <c r="Q574" s="23"/>
      <c r="R574" s="23"/>
      <c r="S574" s="23"/>
      <c r="T574" s="23">
        <f>ROUND(Source!AF306*Source!AV306*Source!I306,0)</f>
        <v>0</v>
      </c>
      <c r="U574" s="23">
        <f>Source!S306</f>
        <v>9</v>
      </c>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v>1</v>
      </c>
      <c r="CW574" s="23"/>
      <c r="CX574" s="23"/>
      <c r="CY574" s="23"/>
      <c r="CZ574" s="23"/>
      <c r="DA574" s="23"/>
      <c r="DB574" s="23"/>
      <c r="DC574" s="23"/>
      <c r="DD574" s="23"/>
      <c r="DE574" s="23"/>
      <c r="DF574" s="23"/>
      <c r="DG574" s="23">
        <f>Source!S306</f>
        <v>9</v>
      </c>
      <c r="DH574" s="23">
        <v>1009</v>
      </c>
      <c r="DI574" s="23"/>
      <c r="DJ574" s="23"/>
      <c r="DK574" s="23"/>
      <c r="DL574" s="23"/>
      <c r="DM574" s="23"/>
      <c r="DN574" s="23"/>
      <c r="DO574" s="23"/>
      <c r="DP574" s="23"/>
      <c r="DQ574" s="23">
        <f>T574</f>
        <v>0</v>
      </c>
      <c r="DR574" s="23"/>
      <c r="DS574" s="23">
        <f>U574</f>
        <v>9</v>
      </c>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3"/>
      <c r="FJ574" s="23"/>
      <c r="FK574" s="23"/>
      <c r="FL574" s="23"/>
      <c r="FM574" s="23"/>
      <c r="FN574" s="23"/>
      <c r="FO574" s="23"/>
      <c r="FP574" s="23"/>
      <c r="FQ574" s="23"/>
      <c r="FR574" s="23"/>
      <c r="FS574" s="23"/>
      <c r="FT574" s="23"/>
      <c r="FU574" s="23"/>
      <c r="FV574" s="23"/>
      <c r="FW574" s="23"/>
      <c r="FX574" s="23"/>
      <c r="FY574" s="23"/>
      <c r="FZ574" s="23"/>
      <c r="GA574" s="23"/>
      <c r="GB574" s="23"/>
      <c r="GC574" s="23"/>
      <c r="GD574" s="23"/>
      <c r="GE574" s="23"/>
      <c r="GF574" s="23"/>
      <c r="GG574" s="23"/>
      <c r="GH574" s="23"/>
      <c r="GI574" s="23"/>
      <c r="GJ574" s="23">
        <f>T574</f>
        <v>0</v>
      </c>
      <c r="GK574" s="23">
        <f>T574</f>
        <v>0</v>
      </c>
      <c r="GL574" s="23"/>
      <c r="GM574" s="23"/>
      <c r="GN574" s="23"/>
      <c r="GO574" s="23"/>
      <c r="GP574" s="23"/>
      <c r="GQ574" s="23"/>
      <c r="GR574" s="23"/>
      <c r="GS574" s="23"/>
      <c r="GT574" s="23"/>
      <c r="GU574" s="23"/>
      <c r="GV574" s="23"/>
      <c r="GW574" s="23"/>
      <c r="GX574" s="23"/>
      <c r="GY574" s="23"/>
      <c r="GZ574" s="23"/>
      <c r="HA574" s="23"/>
      <c r="HB574" s="23">
        <f>T574</f>
        <v>0</v>
      </c>
      <c r="HC574" s="23"/>
      <c r="HD574" s="23"/>
      <c r="HE574" s="23"/>
      <c r="HF574" s="23">
        <f>T574</f>
        <v>0</v>
      </c>
      <c r="HG574" s="23"/>
      <c r="HH574" s="23"/>
      <c r="HI574" s="23"/>
      <c r="HJ574" s="23"/>
      <c r="HK574" s="23"/>
      <c r="HL574" s="23">
        <f>T574</f>
        <v>0</v>
      </c>
      <c r="HM574" s="23"/>
      <c r="HN574" s="23">
        <f>T574</f>
        <v>0</v>
      </c>
      <c r="HO574" s="23"/>
      <c r="HP574" s="23"/>
      <c r="HQ574" s="23"/>
      <c r="HR574" s="23"/>
      <c r="HS574" s="23"/>
      <c r="HT574" s="23"/>
      <c r="HU574" s="23"/>
      <c r="HV574" s="23"/>
      <c r="HW574" s="23"/>
      <c r="HX574" s="23">
        <f>T574</f>
        <v>0</v>
      </c>
      <c r="HY574" s="23"/>
      <c r="HZ574" s="23"/>
      <c r="IA574" s="23"/>
      <c r="IB574" s="23"/>
      <c r="IC574" s="23"/>
      <c r="ID574" s="23"/>
      <c r="IE574" s="23"/>
      <c r="IF574" s="23"/>
      <c r="IG574" s="23"/>
      <c r="IH574" s="23"/>
      <c r="II574" s="23"/>
      <c r="IJ574" s="23"/>
      <c r="IK574" s="23"/>
      <c r="IL574" s="23"/>
      <c r="IM574" s="23"/>
      <c r="IN574" s="23"/>
      <c r="IO574" s="23"/>
      <c r="IP574" s="23"/>
      <c r="IQ574" s="23"/>
      <c r="IR574" s="23"/>
      <c r="IS574" s="23"/>
      <c r="IT574" s="23"/>
      <c r="IU574" s="23"/>
    </row>
    <row r="575" spans="1:255" x14ac:dyDescent="0.2">
      <c r="A575" s="78"/>
      <c r="B575" s="79"/>
      <c r="C575" s="79" t="s">
        <v>1255</v>
      </c>
      <c r="D575" s="80"/>
      <c r="E575" s="81"/>
      <c r="F575" s="82">
        <v>6.27</v>
      </c>
      <c r="G575" s="83" t="s">
        <v>1291</v>
      </c>
      <c r="H575" s="82">
        <f>Source!AD306</f>
        <v>12.54</v>
      </c>
      <c r="I575" s="84">
        <f>T575</f>
        <v>0</v>
      </c>
      <c r="J575" s="85">
        <v>9.3000000000000007</v>
      </c>
      <c r="K575" s="86">
        <f>U575</f>
        <v>1</v>
      </c>
      <c r="O575" s="23"/>
      <c r="P575" s="23"/>
      <c r="Q575" s="23"/>
      <c r="R575" s="23"/>
      <c r="S575" s="23"/>
      <c r="T575" s="23">
        <f>ROUND(Source!AD306*Source!AV306*Source!I306,0)</f>
        <v>0</v>
      </c>
      <c r="U575" s="23">
        <f>Source!Q306</f>
        <v>1</v>
      </c>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v>1</v>
      </c>
      <c r="CW575" s="23"/>
      <c r="CX575" s="23"/>
      <c r="CY575" s="23"/>
      <c r="CZ575" s="23"/>
      <c r="DA575" s="23"/>
      <c r="DB575" s="23"/>
      <c r="DC575" s="23"/>
      <c r="DD575" s="23"/>
      <c r="DE575" s="23"/>
      <c r="DF575" s="23"/>
      <c r="DG575" s="23"/>
      <c r="DH575" s="23"/>
      <c r="DI575" s="23"/>
      <c r="DJ575" s="23"/>
      <c r="DK575" s="23"/>
      <c r="DL575" s="23"/>
      <c r="DM575" s="23"/>
      <c r="DN575" s="23"/>
      <c r="DO575" s="23"/>
      <c r="DP575" s="23"/>
      <c r="DQ575" s="23">
        <f>T575</f>
        <v>0</v>
      </c>
      <c r="DR575" s="23"/>
      <c r="DS575" s="23">
        <f>U575</f>
        <v>1</v>
      </c>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23"/>
      <c r="FC575" s="23"/>
      <c r="FD575" s="23"/>
      <c r="FE575" s="23"/>
      <c r="FF575" s="23"/>
      <c r="FG575" s="23"/>
      <c r="FH575" s="23"/>
      <c r="FI575" s="23"/>
      <c r="FJ575" s="23"/>
      <c r="FK575" s="23"/>
      <c r="FL575" s="23"/>
      <c r="FM575" s="23"/>
      <c r="FN575" s="23"/>
      <c r="FO575" s="23"/>
      <c r="FP575" s="23"/>
      <c r="FQ575" s="23"/>
      <c r="FR575" s="23"/>
      <c r="FS575" s="23"/>
      <c r="FT575" s="23"/>
      <c r="FU575" s="23"/>
      <c r="FV575" s="23"/>
      <c r="FW575" s="23"/>
      <c r="FX575" s="23"/>
      <c r="FY575" s="23"/>
      <c r="FZ575" s="23"/>
      <c r="GA575" s="23"/>
      <c r="GB575" s="23"/>
      <c r="GC575" s="23"/>
      <c r="GD575" s="23"/>
      <c r="GE575" s="23"/>
      <c r="GF575" s="23"/>
      <c r="GG575" s="23"/>
      <c r="GH575" s="23"/>
      <c r="GI575" s="23"/>
      <c r="GJ575" s="23">
        <f>T575</f>
        <v>0</v>
      </c>
      <c r="GK575" s="23"/>
      <c r="GL575" s="23">
        <f>T575</f>
        <v>0</v>
      </c>
      <c r="GM575" s="23"/>
      <c r="GN575" s="23"/>
      <c r="GO575" s="23"/>
      <c r="GP575" s="23"/>
      <c r="GQ575" s="23"/>
      <c r="GR575" s="23"/>
      <c r="GS575" s="23"/>
      <c r="GT575" s="23"/>
      <c r="GU575" s="23"/>
      <c r="GV575" s="23"/>
      <c r="GW575" s="23"/>
      <c r="GX575" s="23"/>
      <c r="GY575" s="23"/>
      <c r="GZ575" s="23"/>
      <c r="HA575" s="23"/>
      <c r="HB575" s="23">
        <f>T575</f>
        <v>0</v>
      </c>
      <c r="HC575" s="23"/>
      <c r="HD575" s="23"/>
      <c r="HE575" s="23"/>
      <c r="HF575" s="23">
        <f>T575</f>
        <v>0</v>
      </c>
      <c r="HG575" s="23"/>
      <c r="HH575" s="23"/>
      <c r="HI575" s="23"/>
      <c r="HJ575" s="23"/>
      <c r="HK575" s="23"/>
      <c r="HL575" s="23">
        <f>T575</f>
        <v>0</v>
      </c>
      <c r="HM575" s="23"/>
      <c r="HN575" s="23">
        <f>T575</f>
        <v>0</v>
      </c>
      <c r="HO575" s="23"/>
      <c r="HP575" s="23"/>
      <c r="HQ575" s="23"/>
      <c r="HR575" s="23"/>
      <c r="HS575" s="23"/>
      <c r="HT575" s="23"/>
      <c r="HU575" s="23"/>
      <c r="HV575" s="23"/>
      <c r="HW575" s="23"/>
      <c r="HX575" s="23"/>
      <c r="HY575" s="23"/>
      <c r="HZ575" s="23"/>
      <c r="IA575" s="23"/>
      <c r="IB575" s="23"/>
      <c r="IC575" s="23"/>
      <c r="ID575" s="23"/>
      <c r="IE575" s="23"/>
      <c r="IF575" s="23"/>
      <c r="IG575" s="23"/>
      <c r="IH575" s="23"/>
      <c r="II575" s="23"/>
      <c r="IJ575" s="23"/>
      <c r="IK575" s="23"/>
      <c r="IL575" s="23"/>
      <c r="IM575" s="23"/>
      <c r="IN575" s="23"/>
      <c r="IO575" s="23"/>
      <c r="IP575" s="23"/>
      <c r="IQ575" s="23"/>
      <c r="IR575" s="23"/>
      <c r="IS575" s="23"/>
      <c r="IT575" s="23"/>
      <c r="IU575" s="23"/>
    </row>
    <row r="576" spans="1:255" x14ac:dyDescent="0.2">
      <c r="A576" s="78"/>
      <c r="B576" s="79"/>
      <c r="C576" s="79" t="s">
        <v>1256</v>
      </c>
      <c r="D576" s="80"/>
      <c r="E576" s="81"/>
      <c r="F576" s="82">
        <v>0.1</v>
      </c>
      <c r="G576" s="83" t="s">
        <v>1291</v>
      </c>
      <c r="H576" s="82">
        <f>Source!AE306</f>
        <v>0.2</v>
      </c>
      <c r="I576" s="84">
        <f>GM576</f>
        <v>0</v>
      </c>
      <c r="J576" s="85">
        <v>19.8</v>
      </c>
      <c r="K576" s="86">
        <f>Source!R306</f>
        <v>0</v>
      </c>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23"/>
      <c r="EX576" s="23"/>
      <c r="EY576" s="23"/>
      <c r="EZ576" s="23"/>
      <c r="FA576" s="23"/>
      <c r="FB576" s="23"/>
      <c r="FC576" s="23"/>
      <c r="FD576" s="23"/>
      <c r="FE576" s="23"/>
      <c r="FF576" s="23"/>
      <c r="FG576" s="23"/>
      <c r="FH576" s="23"/>
      <c r="FI576" s="23"/>
      <c r="FJ576" s="23"/>
      <c r="FK576" s="23"/>
      <c r="FL576" s="23"/>
      <c r="FM576" s="23"/>
      <c r="FN576" s="23"/>
      <c r="FO576" s="23"/>
      <c r="FP576" s="23"/>
      <c r="FQ576" s="23"/>
      <c r="FR576" s="23"/>
      <c r="FS576" s="23"/>
      <c r="FT576" s="23"/>
      <c r="FU576" s="23"/>
      <c r="FV576" s="23"/>
      <c r="FW576" s="23"/>
      <c r="FX576" s="23"/>
      <c r="FY576" s="23"/>
      <c r="FZ576" s="23"/>
      <c r="GA576" s="23"/>
      <c r="GB576" s="23"/>
      <c r="GC576" s="23"/>
      <c r="GD576" s="23"/>
      <c r="GE576" s="23"/>
      <c r="GF576" s="23"/>
      <c r="GG576" s="23"/>
      <c r="GH576" s="23"/>
      <c r="GI576" s="23"/>
      <c r="GJ576" s="23"/>
      <c r="GK576" s="23"/>
      <c r="GL576" s="23"/>
      <c r="GM576" s="23">
        <f>ROUND(Source!AE306*Source!AV306*Source!I306,0)</f>
        <v>0</v>
      </c>
      <c r="GN576" s="23"/>
      <c r="GO576" s="23"/>
      <c r="GP576" s="23"/>
      <c r="GQ576" s="23"/>
      <c r="GR576" s="23"/>
      <c r="GS576" s="23"/>
      <c r="GT576" s="23"/>
      <c r="GU576" s="23"/>
      <c r="GV576" s="23"/>
      <c r="GW576" s="23"/>
      <c r="GX576" s="23"/>
      <c r="GY576" s="23"/>
      <c r="GZ576" s="23"/>
      <c r="HA576" s="23"/>
      <c r="HB576" s="23"/>
      <c r="HC576" s="23"/>
      <c r="HD576" s="23"/>
      <c r="HE576" s="23"/>
      <c r="HF576" s="23"/>
      <c r="HG576" s="23"/>
      <c r="HH576" s="23"/>
      <c r="HI576" s="23"/>
      <c r="HJ576" s="23"/>
      <c r="HK576" s="23"/>
      <c r="HL576" s="23"/>
      <c r="HM576" s="23"/>
      <c r="HN576" s="23"/>
      <c r="HO576" s="23"/>
      <c r="HP576" s="23"/>
      <c r="HQ576" s="23"/>
      <c r="HR576" s="23"/>
      <c r="HS576" s="23"/>
      <c r="HT576" s="23"/>
      <c r="HU576" s="23"/>
      <c r="HV576" s="23"/>
      <c r="HW576" s="23"/>
      <c r="HX576" s="23">
        <f>GM576</f>
        <v>0</v>
      </c>
      <c r="HY576" s="23"/>
      <c r="HZ576" s="23"/>
      <c r="IA576" s="23"/>
      <c r="IB576" s="23"/>
      <c r="IC576" s="23"/>
      <c r="ID576" s="23"/>
      <c r="IE576" s="23"/>
      <c r="IF576" s="23"/>
      <c r="IG576" s="23"/>
      <c r="IH576" s="23"/>
      <c r="II576" s="23"/>
      <c r="IJ576" s="23"/>
      <c r="IK576" s="23"/>
      <c r="IL576" s="23"/>
      <c r="IM576" s="23"/>
      <c r="IN576" s="23"/>
      <c r="IO576" s="23"/>
      <c r="IP576" s="23"/>
      <c r="IQ576" s="23"/>
      <c r="IR576" s="23"/>
      <c r="IS576" s="23"/>
      <c r="IT576" s="23"/>
      <c r="IU576" s="23"/>
    </row>
    <row r="577" spans="1:255" x14ac:dyDescent="0.2">
      <c r="A577" s="78"/>
      <c r="B577" s="79"/>
      <c r="C577" s="79" t="s">
        <v>1292</v>
      </c>
      <c r="D577" s="80"/>
      <c r="E577" s="81"/>
      <c r="F577" s="82">
        <v>280.57</v>
      </c>
      <c r="G577" s="83" t="s">
        <v>1291</v>
      </c>
      <c r="H577" s="82">
        <f>Source!AC306</f>
        <v>0.01</v>
      </c>
      <c r="I577" s="84">
        <f>T577</f>
        <v>0</v>
      </c>
      <c r="J577" s="85">
        <v>7.56</v>
      </c>
      <c r="K577" s="86">
        <f>U577</f>
        <v>0</v>
      </c>
      <c r="O577" s="23"/>
      <c r="P577" s="23"/>
      <c r="Q577" s="23"/>
      <c r="R577" s="23"/>
      <c r="S577" s="23"/>
      <c r="T577" s="23">
        <f>ROUND(Source!AC306*Source!AW306*Source!I306,0)</f>
        <v>0</v>
      </c>
      <c r="U577" s="23">
        <f>Source!P306</f>
        <v>0</v>
      </c>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v>1</v>
      </c>
      <c r="CW577" s="23"/>
      <c r="CX577" s="23"/>
      <c r="CY577" s="23"/>
      <c r="CZ577" s="23"/>
      <c r="DA577" s="23"/>
      <c r="DB577" s="23"/>
      <c r="DC577" s="23"/>
      <c r="DD577" s="23"/>
      <c r="DE577" s="23"/>
      <c r="DF577" s="23"/>
      <c r="DG577" s="23"/>
      <c r="DH577" s="23"/>
      <c r="DI577" s="23"/>
      <c r="DJ577" s="23"/>
      <c r="DK577" s="23">
        <f>T577</f>
        <v>0</v>
      </c>
      <c r="DL577" s="23"/>
      <c r="DM577" s="23">
        <f>U577</f>
        <v>0</v>
      </c>
      <c r="DN577" s="23"/>
      <c r="DO577" s="23"/>
      <c r="DP577" s="23"/>
      <c r="DQ577" s="23"/>
      <c r="DR577" s="23"/>
      <c r="DS577" s="23"/>
      <c r="DT577" s="23"/>
      <c r="DU577" s="23"/>
      <c r="DV577" s="23"/>
      <c r="DW577" s="23"/>
      <c r="DX577" s="23"/>
      <c r="DY577" s="23"/>
      <c r="DZ577" s="23"/>
      <c r="EA577" s="23"/>
      <c r="EB577" s="23"/>
      <c r="EC577" s="23"/>
      <c r="ED577" s="23"/>
      <c r="EE577" s="23"/>
      <c r="EF577" s="23"/>
      <c r="EG577" s="23"/>
      <c r="EH577" s="23"/>
      <c r="EI577" s="23"/>
      <c r="EJ577" s="23"/>
      <c r="EK577" s="23"/>
      <c r="EL577" s="23"/>
      <c r="EM577" s="23"/>
      <c r="EN577" s="23"/>
      <c r="EO577" s="23"/>
      <c r="EP577" s="23"/>
      <c r="EQ577" s="23"/>
      <c r="ER577" s="23"/>
      <c r="ES577" s="23"/>
      <c r="ET577" s="23"/>
      <c r="EU577" s="23"/>
      <c r="EV577" s="23"/>
      <c r="EW577" s="23"/>
      <c r="EX577" s="23"/>
      <c r="EY577" s="23"/>
      <c r="EZ577" s="23"/>
      <c r="FA577" s="23"/>
      <c r="FB577" s="23"/>
      <c r="FC577" s="23"/>
      <c r="FD577" s="23"/>
      <c r="FE577" s="23"/>
      <c r="FF577" s="23"/>
      <c r="FG577" s="23"/>
      <c r="FH577" s="23"/>
      <c r="FI577" s="23"/>
      <c r="FJ577" s="23"/>
      <c r="FK577" s="23"/>
      <c r="FL577" s="23"/>
      <c r="FM577" s="23"/>
      <c r="FN577" s="23"/>
      <c r="FO577" s="23"/>
      <c r="FP577" s="23"/>
      <c r="FQ577" s="23"/>
      <c r="FR577" s="23"/>
      <c r="FS577" s="23"/>
      <c r="FT577" s="23"/>
      <c r="FU577" s="23"/>
      <c r="FV577" s="23"/>
      <c r="FW577" s="23"/>
      <c r="FX577" s="23"/>
      <c r="FY577" s="23"/>
      <c r="FZ577" s="23"/>
      <c r="GA577" s="23"/>
      <c r="GB577" s="23"/>
      <c r="GC577" s="23"/>
      <c r="GD577" s="23"/>
      <c r="GE577" s="23"/>
      <c r="GF577" s="23"/>
      <c r="GG577" s="23"/>
      <c r="GH577" s="23"/>
      <c r="GI577" s="23"/>
      <c r="GJ577" s="23">
        <f>T577</f>
        <v>0</v>
      </c>
      <c r="GK577" s="23"/>
      <c r="GL577" s="23"/>
      <c r="GM577" s="23"/>
      <c r="GN577" s="23">
        <f>T577</f>
        <v>0</v>
      </c>
      <c r="GO577" s="23"/>
      <c r="GP577" s="23">
        <f>T577</f>
        <v>0</v>
      </c>
      <c r="GQ577" s="23">
        <f>T577</f>
        <v>0</v>
      </c>
      <c r="GR577" s="23"/>
      <c r="GS577" s="23">
        <f>T577</f>
        <v>0</v>
      </c>
      <c r="GT577" s="23"/>
      <c r="GU577" s="23"/>
      <c r="GV577" s="23"/>
      <c r="GW577" s="23">
        <f>ROUND(Source!AG306*Source!I306,0)</f>
        <v>0</v>
      </c>
      <c r="GX577" s="23">
        <f>ROUND(Source!AJ306*Source!I306,0)</f>
        <v>0</v>
      </c>
      <c r="GY577" s="23"/>
      <c r="GZ577" s="23"/>
      <c r="HA577" s="23"/>
      <c r="HB577" s="23">
        <f>T577</f>
        <v>0</v>
      </c>
      <c r="HC577" s="23"/>
      <c r="HD577" s="23"/>
      <c r="HE577" s="23"/>
      <c r="HF577" s="23">
        <f>T577</f>
        <v>0</v>
      </c>
      <c r="HG577" s="23"/>
      <c r="HH577" s="23"/>
      <c r="HI577" s="23"/>
      <c r="HJ577" s="23"/>
      <c r="HK577" s="23"/>
      <c r="HL577" s="23">
        <f>T577</f>
        <v>0</v>
      </c>
      <c r="HM577" s="23"/>
      <c r="HN577" s="23">
        <f>T577</f>
        <v>0</v>
      </c>
      <c r="HO577" s="23"/>
      <c r="HP577" s="23"/>
      <c r="HQ577" s="23"/>
      <c r="HR577" s="23"/>
      <c r="HS577" s="23"/>
      <c r="HT577" s="23"/>
      <c r="HU577" s="23"/>
      <c r="HV577" s="23"/>
      <c r="HW577" s="23"/>
      <c r="HX577" s="23"/>
      <c r="HY577" s="23"/>
      <c r="HZ577" s="23"/>
      <c r="IA577" s="23"/>
      <c r="IB577" s="23"/>
      <c r="IC577" s="23"/>
      <c r="ID577" s="23"/>
      <c r="IE577" s="23"/>
      <c r="IF577" s="23"/>
      <c r="IG577" s="23"/>
      <c r="IH577" s="23"/>
      <c r="II577" s="23"/>
      <c r="IJ577" s="23"/>
      <c r="IK577" s="23"/>
      <c r="IL577" s="23"/>
      <c r="IM577" s="23"/>
      <c r="IN577" s="23"/>
      <c r="IO577" s="23"/>
      <c r="IP577" s="23"/>
      <c r="IQ577" s="23"/>
      <c r="IR577" s="23"/>
      <c r="IS577" s="23"/>
      <c r="IT577" s="23"/>
      <c r="IU577" s="23"/>
    </row>
    <row r="578" spans="1:255" x14ac:dyDescent="0.2">
      <c r="A578" s="87"/>
      <c r="B578" s="88"/>
      <c r="C578" s="88" t="s">
        <v>1257</v>
      </c>
      <c r="D578" s="89"/>
      <c r="E578" s="90">
        <v>90</v>
      </c>
      <c r="F578" s="91" t="s">
        <v>1258</v>
      </c>
      <c r="G578" s="92"/>
      <c r="H578" s="93">
        <f>ROUND((Source!AF306*Source!AV306+Source!AE306*Source!AV306)*(Source!FX306)/100,2)</f>
        <v>63.25</v>
      </c>
      <c r="I578" s="94">
        <f>T578</f>
        <v>0</v>
      </c>
      <c r="J578" s="96">
        <v>0.86</v>
      </c>
      <c r="K578" s="95" t="e">
        <f>U578</f>
        <v>#REF!</v>
      </c>
      <c r="O578" s="23"/>
      <c r="P578" s="23"/>
      <c r="Q578" s="23"/>
      <c r="R578" s="23"/>
      <c r="S578" s="23"/>
      <c r="T578" s="23">
        <f>ROUND((ROUND(Source!AF306*Source!AV306*Source!I306,0)+ROUND(Source!AE306*Source!AV306*Source!I306,0))*(Source!DN306)/100,0)</f>
        <v>0</v>
      </c>
      <c r="U578" s="23" t="e">
        <f>Source!X306</f>
        <v>#REF!</v>
      </c>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v>1</v>
      </c>
      <c r="CW578" s="23"/>
      <c r="CX578" s="23"/>
      <c r="CY578" s="23"/>
      <c r="CZ578" s="23"/>
      <c r="DA578" s="23"/>
      <c r="DB578" s="23"/>
      <c r="DC578" s="23"/>
      <c r="DD578" s="23"/>
      <c r="DE578" s="23"/>
      <c r="DF578" s="23"/>
      <c r="DG578" s="23"/>
      <c r="DH578" s="23"/>
      <c r="DI578" s="23"/>
      <c r="DJ578" s="23"/>
      <c r="DK578" s="23"/>
      <c r="DL578" s="23"/>
      <c r="DM578" s="23"/>
      <c r="DN578" s="23"/>
      <c r="DO578" s="23"/>
      <c r="DP578" s="23"/>
      <c r="DQ578" s="23">
        <f>T578</f>
        <v>0</v>
      </c>
      <c r="DR578" s="23"/>
      <c r="DS578" s="23" t="e">
        <f>U578</f>
        <v>#REF!</v>
      </c>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23"/>
      <c r="EY578" s="23"/>
      <c r="EZ578" s="23"/>
      <c r="FA578" s="23"/>
      <c r="FB578" s="23"/>
      <c r="FC578" s="23"/>
      <c r="FD578" s="23"/>
      <c r="FE578" s="23"/>
      <c r="FF578" s="23"/>
      <c r="FG578" s="23"/>
      <c r="FH578" s="23"/>
      <c r="FI578" s="23"/>
      <c r="FJ578" s="23"/>
      <c r="FK578" s="23"/>
      <c r="FL578" s="23"/>
      <c r="FM578" s="23"/>
      <c r="FN578" s="23"/>
      <c r="FO578" s="23"/>
      <c r="FP578" s="23"/>
      <c r="FQ578" s="23"/>
      <c r="FR578" s="23"/>
      <c r="FS578" s="23"/>
      <c r="FT578" s="23"/>
      <c r="FU578" s="23"/>
      <c r="FV578" s="23"/>
      <c r="FW578" s="23"/>
      <c r="FX578" s="23"/>
      <c r="FY578" s="23"/>
      <c r="FZ578" s="23"/>
      <c r="GA578" s="23"/>
      <c r="GB578" s="23"/>
      <c r="GC578" s="23"/>
      <c r="GD578" s="23"/>
      <c r="GE578" s="23"/>
      <c r="GF578" s="23"/>
      <c r="GG578" s="23"/>
      <c r="GH578" s="23"/>
      <c r="GI578" s="23"/>
      <c r="GJ578" s="23"/>
      <c r="GK578" s="23"/>
      <c r="GL578" s="23"/>
      <c r="GM578" s="23"/>
      <c r="GN578" s="23"/>
      <c r="GO578" s="23"/>
      <c r="GP578" s="23"/>
      <c r="GQ578" s="23"/>
      <c r="GR578" s="23"/>
      <c r="GS578" s="23"/>
      <c r="GT578" s="23"/>
      <c r="GU578" s="23"/>
      <c r="GV578" s="23"/>
      <c r="GW578" s="23"/>
      <c r="GX578" s="23"/>
      <c r="GY578" s="23">
        <f>T578</f>
        <v>0</v>
      </c>
      <c r="GZ578" s="23"/>
      <c r="HA578" s="23"/>
      <c r="HB578" s="23">
        <f>T578</f>
        <v>0</v>
      </c>
      <c r="HC578" s="23"/>
      <c r="HD578" s="23"/>
      <c r="HE578" s="23"/>
      <c r="HF578" s="23">
        <f>T578</f>
        <v>0</v>
      </c>
      <c r="HG578" s="23"/>
      <c r="HH578" s="23"/>
      <c r="HI578" s="23"/>
      <c r="HJ578" s="23"/>
      <c r="HK578" s="23"/>
      <c r="HL578" s="23">
        <f>T578</f>
        <v>0</v>
      </c>
      <c r="HM578" s="23"/>
      <c r="HN578" s="23">
        <f>T578</f>
        <v>0</v>
      </c>
      <c r="HO578" s="23"/>
      <c r="HP578" s="23"/>
      <c r="HQ578" s="23"/>
      <c r="HR578" s="23"/>
      <c r="HS578" s="23"/>
      <c r="HT578" s="23"/>
      <c r="HU578" s="23"/>
      <c r="HV578" s="23"/>
      <c r="HW578" s="23"/>
      <c r="HX578" s="23"/>
      <c r="HY578" s="23"/>
      <c r="HZ578" s="23"/>
      <c r="IA578" s="23"/>
      <c r="IB578" s="23"/>
      <c r="IC578" s="23"/>
      <c r="ID578" s="23"/>
      <c r="IE578" s="23"/>
      <c r="IF578" s="23"/>
      <c r="IG578" s="23"/>
      <c r="IH578" s="23"/>
      <c r="II578" s="23"/>
      <c r="IJ578" s="23"/>
      <c r="IK578" s="23"/>
      <c r="IL578" s="23"/>
      <c r="IM578" s="23"/>
      <c r="IN578" s="23"/>
      <c r="IO578" s="23"/>
      <c r="IP578" s="23"/>
      <c r="IQ578" s="23"/>
      <c r="IR578" s="23"/>
      <c r="IS578" s="23"/>
      <c r="IT578" s="23"/>
      <c r="IU578" s="23"/>
    </row>
    <row r="579" spans="1:255" x14ac:dyDescent="0.2">
      <c r="A579" s="87"/>
      <c r="B579" s="88"/>
      <c r="C579" s="88" t="s">
        <v>1259</v>
      </c>
      <c r="D579" s="89"/>
      <c r="E579" s="90">
        <v>70</v>
      </c>
      <c r="F579" s="91" t="s">
        <v>1258</v>
      </c>
      <c r="G579" s="92"/>
      <c r="H579" s="93">
        <f>ROUND((Source!AF306*Source!AV306+Source!AE306*Source!AV306)*(Source!FY306)/100,2)</f>
        <v>49.2</v>
      </c>
      <c r="I579" s="94">
        <f>T579</f>
        <v>0</v>
      </c>
      <c r="J579" s="96">
        <v>0.6</v>
      </c>
      <c r="K579" s="95" t="e">
        <f>U579</f>
        <v>#REF!</v>
      </c>
      <c r="O579" s="23"/>
      <c r="P579" s="23"/>
      <c r="Q579" s="23"/>
      <c r="R579" s="23"/>
      <c r="S579" s="23"/>
      <c r="T579" s="23">
        <f>ROUND((ROUND(Source!AF306*Source!AV306*Source!I306,0)+ROUND(Source!AE306*Source!AV306*Source!I306,0))*(Source!DO306)/100,0)</f>
        <v>0</v>
      </c>
      <c r="U579" s="23" t="e">
        <f>Source!Y306</f>
        <v>#REF!</v>
      </c>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v>1</v>
      </c>
      <c r="CW579" s="23"/>
      <c r="CX579" s="23"/>
      <c r="CY579" s="23"/>
      <c r="CZ579" s="23"/>
      <c r="DA579" s="23"/>
      <c r="DB579" s="23"/>
      <c r="DC579" s="23"/>
      <c r="DD579" s="23"/>
      <c r="DE579" s="23"/>
      <c r="DF579" s="23"/>
      <c r="DG579" s="23"/>
      <c r="DH579" s="23"/>
      <c r="DI579" s="23"/>
      <c r="DJ579" s="23"/>
      <c r="DK579" s="23"/>
      <c r="DL579" s="23"/>
      <c r="DM579" s="23"/>
      <c r="DN579" s="23"/>
      <c r="DO579" s="23"/>
      <c r="DP579" s="23"/>
      <c r="DQ579" s="23">
        <f>T579</f>
        <v>0</v>
      </c>
      <c r="DR579" s="23"/>
      <c r="DS579" s="23" t="e">
        <f>U579</f>
        <v>#REF!</v>
      </c>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23"/>
      <c r="FL579" s="23"/>
      <c r="FM579" s="23"/>
      <c r="FN579" s="23"/>
      <c r="FO579" s="23"/>
      <c r="FP579" s="23"/>
      <c r="FQ579" s="23"/>
      <c r="FR579" s="23"/>
      <c r="FS579" s="23"/>
      <c r="FT579" s="23"/>
      <c r="FU579" s="23"/>
      <c r="FV579" s="23"/>
      <c r="FW579" s="23"/>
      <c r="FX579" s="23"/>
      <c r="FY579" s="23"/>
      <c r="FZ579" s="23"/>
      <c r="GA579" s="23"/>
      <c r="GB579" s="23"/>
      <c r="GC579" s="23"/>
      <c r="GD579" s="23"/>
      <c r="GE579" s="23"/>
      <c r="GF579" s="23"/>
      <c r="GG579" s="23"/>
      <c r="GH579" s="23"/>
      <c r="GI579" s="23"/>
      <c r="GJ579" s="23"/>
      <c r="GK579" s="23"/>
      <c r="GL579" s="23"/>
      <c r="GM579" s="23"/>
      <c r="GN579" s="23"/>
      <c r="GO579" s="23"/>
      <c r="GP579" s="23"/>
      <c r="GQ579" s="23"/>
      <c r="GR579" s="23"/>
      <c r="GS579" s="23"/>
      <c r="GT579" s="23"/>
      <c r="GU579" s="23"/>
      <c r="GV579" s="23"/>
      <c r="GW579" s="23"/>
      <c r="GX579" s="23"/>
      <c r="GY579" s="23"/>
      <c r="GZ579" s="23">
        <f>T579</f>
        <v>0</v>
      </c>
      <c r="HA579" s="23"/>
      <c r="HB579" s="23">
        <f>T579</f>
        <v>0</v>
      </c>
      <c r="HC579" s="23"/>
      <c r="HD579" s="23"/>
      <c r="HE579" s="23"/>
      <c r="HF579" s="23">
        <f>T579</f>
        <v>0</v>
      </c>
      <c r="HG579" s="23"/>
      <c r="HH579" s="23"/>
      <c r="HI579" s="23"/>
      <c r="HJ579" s="23"/>
      <c r="HK579" s="23"/>
      <c r="HL579" s="23">
        <f>T579</f>
        <v>0</v>
      </c>
      <c r="HM579" s="23"/>
      <c r="HN579" s="23">
        <f>T579</f>
        <v>0</v>
      </c>
      <c r="HO579" s="23"/>
      <c r="HP579" s="23"/>
      <c r="HQ579" s="23"/>
      <c r="HR579" s="23"/>
      <c r="HS579" s="23"/>
      <c r="HT579" s="23"/>
      <c r="HU579" s="23"/>
      <c r="HV579" s="23"/>
      <c r="HW579" s="23"/>
      <c r="HX579" s="23"/>
      <c r="HY579" s="23"/>
      <c r="HZ579" s="23"/>
      <c r="IA579" s="23"/>
      <c r="IB579" s="23"/>
      <c r="IC579" s="23"/>
      <c r="ID579" s="23"/>
      <c r="IE579" s="23"/>
      <c r="IF579" s="23"/>
      <c r="IG579" s="23"/>
      <c r="IH579" s="23"/>
      <c r="II579" s="23"/>
      <c r="IJ579" s="23"/>
      <c r="IK579" s="23"/>
      <c r="IL579" s="23"/>
      <c r="IM579" s="23"/>
      <c r="IN579" s="23"/>
      <c r="IO579" s="23"/>
      <c r="IP579" s="23"/>
      <c r="IQ579" s="23"/>
      <c r="IR579" s="23"/>
      <c r="IS579" s="23"/>
      <c r="IT579" s="23"/>
      <c r="IU579" s="23"/>
    </row>
    <row r="580" spans="1:255" x14ac:dyDescent="0.2">
      <c r="A580" s="78"/>
      <c r="B580" s="79"/>
      <c r="C580" s="79" t="s">
        <v>1260</v>
      </c>
      <c r="D580" s="80" t="s">
        <v>1261</v>
      </c>
      <c r="E580" s="81">
        <v>3.83</v>
      </c>
      <c r="F580" s="82"/>
      <c r="G580" s="83" t="s">
        <v>1291</v>
      </c>
      <c r="H580" s="82" t="e">
        <f>ROUND(Source!AH306,2)</f>
        <v>#REF!</v>
      </c>
      <c r="I580" s="97" t="e">
        <f>Source!U306</f>
        <v>#REF!</v>
      </c>
      <c r="J580" s="85"/>
      <c r="K580" s="86"/>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23"/>
      <c r="FL580" s="23"/>
      <c r="FM580" s="23"/>
      <c r="FN580" s="23"/>
      <c r="FO580" s="23"/>
      <c r="FP580" s="23"/>
      <c r="FQ580" s="23"/>
      <c r="FR580" s="23"/>
      <c r="FS580" s="23"/>
      <c r="FT580" s="23"/>
      <c r="FU580" s="23"/>
      <c r="FV580" s="23"/>
      <c r="FW580" s="23"/>
      <c r="FX580" s="23"/>
      <c r="FY580" s="23"/>
      <c r="FZ580" s="23"/>
      <c r="GA580" s="23"/>
      <c r="GB580" s="23"/>
      <c r="GC580" s="23"/>
      <c r="GD580" s="23"/>
      <c r="GE580" s="23"/>
      <c r="GF580" s="23"/>
      <c r="GG580" s="23"/>
      <c r="GH580" s="23"/>
      <c r="GI580" s="23"/>
      <c r="GJ580" s="23"/>
      <c r="GK580" s="23"/>
      <c r="GL580" s="23"/>
      <c r="GM580" s="23"/>
      <c r="GN580" s="23"/>
      <c r="GO580" s="23"/>
      <c r="GP580" s="23"/>
      <c r="GQ580" s="23"/>
      <c r="GR580" s="23"/>
      <c r="GS580" s="23"/>
      <c r="GT580" s="23"/>
      <c r="GU580" s="23"/>
      <c r="GV580" s="23"/>
      <c r="GW580" s="23"/>
      <c r="GX580" s="23"/>
      <c r="GY580" s="23"/>
      <c r="GZ580" s="23"/>
      <c r="HA580" s="23"/>
      <c r="HB580" s="23"/>
      <c r="HC580" s="23"/>
      <c r="HD580" s="23"/>
      <c r="HE580" s="23"/>
      <c r="HF580" s="23"/>
      <c r="HG580" s="23"/>
      <c r="HH580" s="23"/>
      <c r="HI580" s="23"/>
      <c r="HJ580" s="23"/>
      <c r="HK580" s="23"/>
      <c r="HL580" s="23"/>
      <c r="HM580" s="23"/>
      <c r="HN580" s="23"/>
      <c r="HO580" s="23"/>
      <c r="HP580" s="23"/>
      <c r="HQ580" s="23"/>
      <c r="HR580" s="23"/>
      <c r="HS580" s="23"/>
      <c r="HT580" s="23"/>
      <c r="HU580" s="23"/>
      <c r="HV580" s="23"/>
      <c r="HW580" s="23"/>
      <c r="HX580" s="23"/>
      <c r="HY580" s="23"/>
      <c r="HZ580" s="23"/>
      <c r="IA580" s="23"/>
      <c r="IB580" s="23"/>
      <c r="IC580" s="23"/>
      <c r="ID580" s="23"/>
      <c r="IE580" s="23"/>
      <c r="IF580" s="23"/>
      <c r="IG580" s="23"/>
      <c r="IH580" s="23"/>
      <c r="II580" s="23"/>
      <c r="IJ580" s="23"/>
      <c r="IK580" s="23"/>
      <c r="IL580" s="23"/>
      <c r="IM580" s="23"/>
      <c r="IN580" s="23"/>
      <c r="IO580" s="23"/>
      <c r="IP580" s="23"/>
      <c r="IQ580" s="23"/>
      <c r="IR580" s="23"/>
      <c r="IS580" s="23"/>
      <c r="IT580" s="23"/>
      <c r="IU580" s="23"/>
    </row>
    <row r="581" spans="1:255" x14ac:dyDescent="0.2">
      <c r="A581" s="100" t="s">
        <v>455</v>
      </c>
      <c r="B581" s="109" t="s">
        <v>210</v>
      </c>
      <c r="C581" s="101" t="s">
        <v>211</v>
      </c>
      <c r="D581" s="102" t="s">
        <v>63</v>
      </c>
      <c r="E581" s="103">
        <f>Source!I308</f>
        <v>1.4E-5</v>
      </c>
      <c r="F581" s="104">
        <v>6156.33</v>
      </c>
      <c r="G581" s="105"/>
      <c r="H581" s="104">
        <f>Source!AC307</f>
        <v>6156.33</v>
      </c>
      <c r="I581" s="106">
        <f>T581</f>
        <v>0</v>
      </c>
      <c r="J581" s="107" t="s">
        <v>1262</v>
      </c>
      <c r="K581" s="108">
        <f>U581</f>
        <v>1</v>
      </c>
      <c r="L581" s="23"/>
      <c r="M581" s="23"/>
      <c r="N581" s="23"/>
      <c r="O581" s="23"/>
      <c r="P581" s="23"/>
      <c r="Q581" s="23"/>
      <c r="R581" s="23"/>
      <c r="S581" s="23"/>
      <c r="T581" s="23">
        <f>ROUND(Source!AC307*Source!AW307*Source!I307,0)</f>
        <v>0</v>
      </c>
      <c r="U581" s="23">
        <f>Source!P308</f>
        <v>1</v>
      </c>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v>1</v>
      </c>
      <c r="CW581" s="23"/>
      <c r="CX581" s="23"/>
      <c r="CY581" s="23"/>
      <c r="CZ581" s="23"/>
      <c r="DA581" s="23"/>
      <c r="DB581" s="23"/>
      <c r="DC581" s="23"/>
      <c r="DD581" s="23"/>
      <c r="DE581" s="23"/>
      <c r="DF581" s="23"/>
      <c r="DG581" s="23"/>
      <c r="DH581" s="23"/>
      <c r="DI581" s="23"/>
      <c r="DJ581" s="23"/>
      <c r="DK581" s="23">
        <f>T581</f>
        <v>0</v>
      </c>
      <c r="DL581" s="23"/>
      <c r="DM581" s="23">
        <f>Source!P308</f>
        <v>1</v>
      </c>
      <c r="DN581" s="23"/>
      <c r="DO581" s="23"/>
      <c r="DP581" s="23"/>
      <c r="DQ581" s="23"/>
      <c r="DR581" s="23"/>
      <c r="DS581" s="23"/>
      <c r="DT581" s="23"/>
      <c r="DU581" s="23"/>
      <c r="DV581" s="23"/>
      <c r="DW581" s="23"/>
      <c r="DX581" s="23"/>
      <c r="DY581" s="23"/>
      <c r="DZ581" s="23"/>
      <c r="EA581" s="23"/>
      <c r="EB581" s="23"/>
      <c r="EC581" s="23"/>
      <c r="ED581" s="23"/>
      <c r="EE581" s="23"/>
      <c r="EF581" s="23"/>
      <c r="EG581" s="23"/>
      <c r="EH581" s="23"/>
      <c r="EI581" s="23"/>
      <c r="EJ581" s="23"/>
      <c r="EK581" s="23"/>
      <c r="EL581" s="23"/>
      <c r="EM581" s="23"/>
      <c r="EN581" s="23"/>
      <c r="EO581" s="23"/>
      <c r="EP581" s="23"/>
      <c r="EQ581" s="23"/>
      <c r="ER581" s="23"/>
      <c r="ES581" s="23"/>
      <c r="ET581" s="23"/>
      <c r="EU581" s="23"/>
      <c r="EV581" s="23"/>
      <c r="EW581" s="23"/>
      <c r="EX581" s="23"/>
      <c r="EY581" s="23"/>
      <c r="EZ581" s="23"/>
      <c r="FA581" s="23"/>
      <c r="FB581" s="23"/>
      <c r="FC581" s="23"/>
      <c r="FD581" s="23"/>
      <c r="FE581" s="23"/>
      <c r="FF581" s="23"/>
      <c r="FG581" s="23"/>
      <c r="FH581" s="23"/>
      <c r="FI581" s="23"/>
      <c r="FJ581" s="23"/>
      <c r="FK581" s="23"/>
      <c r="FL581" s="23"/>
      <c r="FM581" s="23"/>
      <c r="FN581" s="23"/>
      <c r="FO581" s="23"/>
      <c r="FP581" s="23"/>
      <c r="FQ581" s="23"/>
      <c r="FR581" s="23"/>
      <c r="FS581" s="23"/>
      <c r="FT581" s="23"/>
      <c r="FU581" s="23"/>
      <c r="FV581" s="23"/>
      <c r="FW581" s="23"/>
      <c r="FX581" s="23"/>
      <c r="FY581" s="23"/>
      <c r="FZ581" s="23"/>
      <c r="GA581" s="23"/>
      <c r="GB581" s="23"/>
      <c r="GC581" s="23"/>
      <c r="GD581" s="23"/>
      <c r="GE581" s="23"/>
      <c r="GF581" s="23"/>
      <c r="GG581" s="23"/>
      <c r="GH581" s="23"/>
      <c r="GI581" s="23"/>
      <c r="GJ581" s="23">
        <f>T581</f>
        <v>0</v>
      </c>
      <c r="GK581" s="23"/>
      <c r="GL581" s="23"/>
      <c r="GM581" s="23"/>
      <c r="GN581" s="23">
        <f>T581</f>
        <v>0</v>
      </c>
      <c r="GO581" s="23"/>
      <c r="GP581" s="23">
        <f>T581</f>
        <v>0</v>
      </c>
      <c r="GQ581" s="23">
        <f>T581</f>
        <v>0</v>
      </c>
      <c r="GR581" s="23"/>
      <c r="GS581" s="23">
        <f>T581</f>
        <v>0</v>
      </c>
      <c r="GT581" s="23"/>
      <c r="GU581" s="23"/>
      <c r="GV581" s="23"/>
      <c r="GW581" s="23"/>
      <c r="GX581" s="23"/>
      <c r="GY581" s="23"/>
      <c r="GZ581" s="23"/>
      <c r="HA581" s="23"/>
      <c r="HB581" s="23">
        <f>T581</f>
        <v>0</v>
      </c>
      <c r="HC581" s="23"/>
      <c r="HD581" s="23"/>
      <c r="HE581" s="23"/>
      <c r="HF581" s="23">
        <f>T581</f>
        <v>0</v>
      </c>
      <c r="HG581" s="23"/>
      <c r="HH581" s="23"/>
      <c r="HI581" s="23"/>
      <c r="HJ581" s="23"/>
      <c r="HK581" s="23"/>
      <c r="HL581" s="23">
        <f>T581</f>
        <v>0</v>
      </c>
      <c r="HM581" s="23"/>
      <c r="HN581" s="23">
        <f>T581</f>
        <v>0</v>
      </c>
      <c r="HO581" s="23"/>
      <c r="HP581" s="23"/>
      <c r="HQ581" s="23"/>
      <c r="HR581" s="23"/>
      <c r="HS581" s="23"/>
      <c r="HT581" s="23"/>
      <c r="HU581" s="23"/>
      <c r="HV581" s="23"/>
      <c r="HW581" s="23"/>
      <c r="HX581" s="23"/>
      <c r="HY581" s="23"/>
      <c r="HZ581" s="23"/>
      <c r="IA581" s="23"/>
      <c r="IB581" s="23"/>
      <c r="IC581" s="23"/>
      <c r="ID581" s="23"/>
      <c r="IE581" s="23"/>
      <c r="IF581" s="23"/>
      <c r="IG581" s="23"/>
      <c r="IH581" s="23"/>
      <c r="II581" s="23"/>
      <c r="IJ581" s="23"/>
      <c r="IK581" s="23"/>
      <c r="IL581" s="23"/>
      <c r="IM581" s="23"/>
      <c r="IN581" s="23"/>
      <c r="IO581" s="23"/>
      <c r="IP581" s="23"/>
      <c r="IQ581" s="23"/>
      <c r="IR581" s="23"/>
      <c r="IS581" s="23"/>
      <c r="IT581" s="23"/>
      <c r="IU581" s="23"/>
    </row>
    <row r="582" spans="1:255" x14ac:dyDescent="0.2">
      <c r="A582" s="64"/>
      <c r="B582" s="111" t="s">
        <v>1263</v>
      </c>
      <c r="C582" s="111" t="s">
        <v>1293</v>
      </c>
      <c r="D582" s="63"/>
      <c r="E582" s="63"/>
      <c r="F582" s="63"/>
      <c r="G582" s="63"/>
      <c r="H582" s="63"/>
      <c r="I582" s="63"/>
      <c r="J582" s="63"/>
      <c r="K582" s="65"/>
    </row>
    <row r="583" spans="1:255" x14ac:dyDescent="0.2">
      <c r="A583" s="114" t="s">
        <v>456</v>
      </c>
      <c r="B583" s="115" t="s">
        <v>176</v>
      </c>
      <c r="C583" s="116" t="s">
        <v>177</v>
      </c>
      <c r="D583" s="117" t="s">
        <v>63</v>
      </c>
      <c r="E583" s="118">
        <f>Source!I310</f>
        <v>1.9000000000000001E-4</v>
      </c>
      <c r="F583" s="119">
        <v>14313</v>
      </c>
      <c r="G583" s="71"/>
      <c r="H583" s="119">
        <f>Source!AC309</f>
        <v>14313</v>
      </c>
      <c r="I583" s="120">
        <f>T583</f>
        <v>3</v>
      </c>
      <c r="J583" s="73" t="s">
        <v>1262</v>
      </c>
      <c r="K583" s="121">
        <f>U583</f>
        <v>25</v>
      </c>
      <c r="L583" s="23"/>
      <c r="M583" s="23"/>
      <c r="N583" s="23"/>
      <c r="O583" s="23"/>
      <c r="P583" s="23"/>
      <c r="Q583" s="23"/>
      <c r="R583" s="23"/>
      <c r="S583" s="23"/>
      <c r="T583" s="23">
        <f>ROUND(Source!AC309*Source!AW309*Source!I309,0)</f>
        <v>3</v>
      </c>
      <c r="U583" s="23">
        <f>Source!P310</f>
        <v>25</v>
      </c>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23"/>
      <c r="CS583" s="23"/>
      <c r="CT583" s="23"/>
      <c r="CU583" s="23"/>
      <c r="CV583" s="23">
        <v>1</v>
      </c>
      <c r="CW583" s="23"/>
      <c r="CX583" s="23"/>
      <c r="CY583" s="23"/>
      <c r="CZ583" s="23"/>
      <c r="DA583" s="23"/>
      <c r="DB583" s="23"/>
      <c r="DC583" s="23"/>
      <c r="DD583" s="23"/>
      <c r="DE583" s="23"/>
      <c r="DF583" s="23"/>
      <c r="DG583" s="23"/>
      <c r="DH583" s="23"/>
      <c r="DI583" s="23"/>
      <c r="DJ583" s="23"/>
      <c r="DK583" s="23">
        <f>T583</f>
        <v>3</v>
      </c>
      <c r="DL583" s="23"/>
      <c r="DM583" s="23">
        <f>Source!P310</f>
        <v>25</v>
      </c>
      <c r="DN583" s="23"/>
      <c r="DO583" s="23"/>
      <c r="DP583" s="23"/>
      <c r="DQ583" s="23"/>
      <c r="DR583" s="23"/>
      <c r="DS583" s="23"/>
      <c r="DT583" s="23"/>
      <c r="DU583" s="23"/>
      <c r="DV583" s="23"/>
      <c r="DW583" s="23"/>
      <c r="DX583" s="23"/>
      <c r="DY583" s="23"/>
      <c r="DZ583" s="23"/>
      <c r="EA583" s="23"/>
      <c r="EB583" s="23"/>
      <c r="EC583" s="23"/>
      <c r="ED583" s="23"/>
      <c r="EE583" s="23"/>
      <c r="EF583" s="23"/>
      <c r="EG583" s="23"/>
      <c r="EH583" s="23"/>
      <c r="EI583" s="23"/>
      <c r="EJ583" s="23"/>
      <c r="EK583" s="23"/>
      <c r="EL583" s="23"/>
      <c r="EM583" s="23"/>
      <c r="EN583" s="23"/>
      <c r="EO583" s="23"/>
      <c r="EP583" s="23"/>
      <c r="EQ583" s="23"/>
      <c r="ER583" s="23"/>
      <c r="ES583" s="23"/>
      <c r="ET583" s="23"/>
      <c r="EU583" s="23"/>
      <c r="EV583" s="23"/>
      <c r="EW583" s="23"/>
      <c r="EX583" s="23"/>
      <c r="EY583" s="23"/>
      <c r="EZ583" s="23"/>
      <c r="FA583" s="23"/>
      <c r="FB583" s="23"/>
      <c r="FC583" s="23"/>
      <c r="FD583" s="23"/>
      <c r="FE583" s="23"/>
      <c r="FF583" s="23"/>
      <c r="FG583" s="23"/>
      <c r="FH583" s="23"/>
      <c r="FI583" s="23"/>
      <c r="FJ583" s="23"/>
      <c r="FK583" s="23"/>
      <c r="FL583" s="23"/>
      <c r="FM583" s="23"/>
      <c r="FN583" s="23"/>
      <c r="FO583" s="23"/>
      <c r="FP583" s="23"/>
      <c r="FQ583" s="23"/>
      <c r="FR583" s="23"/>
      <c r="FS583" s="23"/>
      <c r="FT583" s="23"/>
      <c r="FU583" s="23"/>
      <c r="FV583" s="23"/>
      <c r="FW583" s="23"/>
      <c r="FX583" s="23"/>
      <c r="FY583" s="23"/>
      <c r="FZ583" s="23"/>
      <c r="GA583" s="23"/>
      <c r="GB583" s="23"/>
      <c r="GC583" s="23"/>
      <c r="GD583" s="23"/>
      <c r="GE583" s="23"/>
      <c r="GF583" s="23"/>
      <c r="GG583" s="23"/>
      <c r="GH583" s="23"/>
      <c r="GI583" s="23"/>
      <c r="GJ583" s="23">
        <f>T583</f>
        <v>3</v>
      </c>
      <c r="GK583" s="23"/>
      <c r="GL583" s="23"/>
      <c r="GM583" s="23"/>
      <c r="GN583" s="23">
        <f>T583</f>
        <v>3</v>
      </c>
      <c r="GO583" s="23"/>
      <c r="GP583" s="23">
        <f>T583</f>
        <v>3</v>
      </c>
      <c r="GQ583" s="23">
        <f>T583</f>
        <v>3</v>
      </c>
      <c r="GR583" s="23"/>
      <c r="GS583" s="23">
        <f>T583</f>
        <v>3</v>
      </c>
      <c r="GT583" s="23"/>
      <c r="GU583" s="23"/>
      <c r="GV583" s="23"/>
      <c r="GW583" s="23"/>
      <c r="GX583" s="23"/>
      <c r="GY583" s="23"/>
      <c r="GZ583" s="23"/>
      <c r="HA583" s="23"/>
      <c r="HB583" s="23">
        <f>T583</f>
        <v>3</v>
      </c>
      <c r="HC583" s="23"/>
      <c r="HD583" s="23"/>
      <c r="HE583" s="23"/>
      <c r="HF583" s="23">
        <f>T583</f>
        <v>3</v>
      </c>
      <c r="HG583" s="23"/>
      <c r="HH583" s="23"/>
      <c r="HI583" s="23"/>
      <c r="HJ583" s="23"/>
      <c r="HK583" s="23"/>
      <c r="HL583" s="23">
        <f>T583</f>
        <v>3</v>
      </c>
      <c r="HM583" s="23"/>
      <c r="HN583" s="23">
        <f>T583</f>
        <v>3</v>
      </c>
      <c r="HO583" s="23"/>
      <c r="HP583" s="23"/>
      <c r="HQ583" s="23"/>
      <c r="HR583" s="23"/>
      <c r="HS583" s="23"/>
      <c r="HT583" s="23"/>
      <c r="HU583" s="23"/>
      <c r="HV583" s="23"/>
      <c r="HW583" s="23"/>
      <c r="HX583" s="23"/>
      <c r="HY583" s="23"/>
      <c r="HZ583" s="23"/>
      <c r="IA583" s="23"/>
      <c r="IB583" s="23"/>
      <c r="IC583" s="23"/>
      <c r="ID583" s="23"/>
      <c r="IE583" s="23"/>
      <c r="IF583" s="23"/>
      <c r="IG583" s="23"/>
      <c r="IH583" s="23"/>
      <c r="II583" s="23"/>
      <c r="IJ583" s="23"/>
      <c r="IK583" s="23"/>
      <c r="IL583" s="23"/>
      <c r="IM583" s="23"/>
      <c r="IN583" s="23"/>
      <c r="IO583" s="23"/>
      <c r="IP583" s="23"/>
      <c r="IQ583" s="23"/>
      <c r="IR583" s="23"/>
      <c r="IS583" s="23"/>
      <c r="IT583" s="23"/>
      <c r="IU583" s="23"/>
    </row>
    <row r="584" spans="1:255" x14ac:dyDescent="0.2">
      <c r="A584" s="98"/>
      <c r="B584" s="113" t="s">
        <v>1263</v>
      </c>
      <c r="C584" s="113" t="s">
        <v>1287</v>
      </c>
      <c r="D584" s="33"/>
      <c r="E584" s="33"/>
      <c r="F584" s="33"/>
      <c r="G584" s="33"/>
      <c r="H584" s="33"/>
      <c r="I584" s="33"/>
      <c r="J584" s="33"/>
      <c r="K584" s="99"/>
    </row>
    <row r="585" spans="1:255" ht="13.5" thickBot="1" x14ac:dyDescent="0.25">
      <c r="A585" s="124"/>
      <c r="B585" s="125"/>
      <c r="C585" s="125" t="s">
        <v>1266</v>
      </c>
      <c r="D585" s="125"/>
      <c r="E585" s="125"/>
      <c r="F585" s="125"/>
      <c r="G585" s="125"/>
      <c r="H585" s="373">
        <f>SUM(DK573:DK584)</f>
        <v>3</v>
      </c>
      <c r="I585" s="374"/>
      <c r="J585" s="373">
        <f>SUM(DM573:DM584)</f>
        <v>26</v>
      </c>
      <c r="K585" s="375"/>
      <c r="L585" s="112"/>
      <c r="M585" s="112"/>
      <c r="N585" s="112"/>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c r="EC585" s="23"/>
      <c r="ED585" s="23"/>
      <c r="EE585" s="23"/>
      <c r="EF585" s="23"/>
      <c r="EG585" s="23"/>
      <c r="EH585" s="23"/>
      <c r="EI585" s="23"/>
      <c r="EJ585" s="23"/>
      <c r="EK585" s="23"/>
      <c r="EL585" s="23"/>
      <c r="EM585" s="23"/>
      <c r="EN585" s="23"/>
      <c r="EO585" s="23"/>
      <c r="EP585" s="23"/>
      <c r="EQ585" s="23"/>
      <c r="ER585" s="23"/>
      <c r="ES585" s="23"/>
      <c r="ET585" s="23"/>
      <c r="EU585" s="23"/>
      <c r="EV585" s="23"/>
      <c r="EW585" s="23"/>
      <c r="EX585" s="23"/>
      <c r="EY585" s="23"/>
      <c r="EZ585" s="23"/>
      <c r="FA585" s="23"/>
      <c r="FB585" s="23"/>
      <c r="FC585" s="23"/>
      <c r="FD585" s="23"/>
      <c r="FE585" s="23"/>
      <c r="FF585" s="23"/>
      <c r="FG585" s="23"/>
      <c r="FH585" s="23"/>
      <c r="FI585" s="23"/>
      <c r="FJ585" s="23"/>
      <c r="FK585" s="23"/>
      <c r="FL585" s="23"/>
      <c r="FM585" s="23"/>
      <c r="FN585" s="23"/>
      <c r="FO585" s="23"/>
      <c r="FP585" s="23"/>
      <c r="FQ585" s="23"/>
      <c r="FR585" s="23"/>
      <c r="FS585" s="23"/>
      <c r="FT585" s="23"/>
      <c r="FU585" s="23"/>
      <c r="FV585" s="23"/>
      <c r="FW585" s="23"/>
      <c r="FX585" s="23"/>
      <c r="FY585" s="23"/>
      <c r="FZ585" s="23"/>
      <c r="GA585" s="23"/>
      <c r="GB585" s="23"/>
      <c r="GC585" s="23"/>
      <c r="GD585" s="23"/>
      <c r="GE585" s="23"/>
      <c r="GF585" s="23"/>
      <c r="GG585" s="23"/>
      <c r="GH585" s="23"/>
      <c r="GI585" s="23"/>
      <c r="GJ585" s="23"/>
      <c r="GK585" s="23"/>
      <c r="GL585" s="23"/>
      <c r="GM585" s="23"/>
      <c r="GN585" s="23"/>
      <c r="GO585" s="23"/>
      <c r="GP585" s="23"/>
      <c r="GQ585" s="23"/>
      <c r="GR585" s="23"/>
      <c r="GS585" s="23"/>
      <c r="GT585" s="23"/>
      <c r="GU585" s="23"/>
      <c r="GV585" s="23"/>
      <c r="GW585" s="23"/>
      <c r="GX585" s="23"/>
      <c r="GY585" s="23"/>
      <c r="GZ585" s="23"/>
      <c r="HA585" s="23"/>
      <c r="HB585" s="23"/>
      <c r="HC585" s="23"/>
      <c r="HD585" s="23"/>
      <c r="HE585" s="23"/>
      <c r="HF585" s="23"/>
      <c r="HG585" s="23"/>
      <c r="HH585" s="23"/>
      <c r="HI585" s="23"/>
      <c r="HJ585" s="23"/>
      <c r="HK585" s="23"/>
      <c r="HL585" s="23"/>
      <c r="HM585" s="23"/>
      <c r="HN585" s="23"/>
      <c r="HO585" s="23"/>
      <c r="HP585" s="23"/>
      <c r="HQ585" s="23"/>
      <c r="HR585" s="23"/>
      <c r="HS585" s="23"/>
      <c r="HT585" s="23"/>
      <c r="HU585" s="23"/>
      <c r="HV585" s="23"/>
      <c r="HW585" s="23"/>
      <c r="HX585" s="23"/>
      <c r="HY585" s="23"/>
      <c r="HZ585" s="23"/>
      <c r="IA585" s="23"/>
      <c r="IB585" s="23"/>
      <c r="IC585" s="23"/>
      <c r="ID585" s="23"/>
      <c r="IE585" s="23"/>
      <c r="IF585" s="23"/>
      <c r="IG585" s="23"/>
      <c r="IH585" s="23"/>
      <c r="II585" s="23"/>
      <c r="IJ585" s="23"/>
      <c r="IK585" s="23"/>
      <c r="IL585" s="23"/>
      <c r="IM585" s="23"/>
      <c r="IN585" s="23"/>
      <c r="IO585" s="23"/>
      <c r="IP585" s="23"/>
      <c r="IQ585" s="23"/>
      <c r="IR585" s="23"/>
      <c r="IS585" s="23"/>
      <c r="IT585" s="23"/>
      <c r="IU585" s="23"/>
    </row>
    <row r="586" spans="1:255" x14ac:dyDescent="0.2">
      <c r="A586" s="123"/>
      <c r="B586" s="122"/>
      <c r="C586" s="122" t="s">
        <v>1267</v>
      </c>
      <c r="D586" s="122"/>
      <c r="E586" s="122"/>
      <c r="F586" s="122"/>
      <c r="G586" s="122"/>
      <c r="H586" s="376">
        <f>R586</f>
        <v>3</v>
      </c>
      <c r="I586" s="377"/>
      <c r="J586" s="376" t="e">
        <f>S586</f>
        <v>#REF!</v>
      </c>
      <c r="K586" s="378"/>
      <c r="O586" s="23"/>
      <c r="P586" s="23"/>
      <c r="Q586" s="23"/>
      <c r="R586" s="23">
        <f>SUM(T573:T585)</f>
        <v>3</v>
      </c>
      <c r="S586" s="23" t="e">
        <f>SUM(U573:U585)</f>
        <v>#REF!</v>
      </c>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23"/>
      <c r="EX586" s="23"/>
      <c r="EY586" s="23"/>
      <c r="EZ586" s="23"/>
      <c r="FA586" s="23"/>
      <c r="FB586" s="23"/>
      <c r="FC586" s="23"/>
      <c r="FD586" s="23"/>
      <c r="FE586" s="23"/>
      <c r="FF586" s="23"/>
      <c r="FG586" s="23"/>
      <c r="FH586" s="23"/>
      <c r="FI586" s="23"/>
      <c r="FJ586" s="23"/>
      <c r="FK586" s="23"/>
      <c r="FL586" s="23"/>
      <c r="FM586" s="23"/>
      <c r="FN586" s="23"/>
      <c r="FO586" s="23"/>
      <c r="FP586" s="23"/>
      <c r="FQ586" s="23"/>
      <c r="FR586" s="23"/>
      <c r="FS586" s="23"/>
      <c r="FT586" s="23"/>
      <c r="FU586" s="23"/>
      <c r="FV586" s="23"/>
      <c r="FW586" s="23"/>
      <c r="FX586" s="23"/>
      <c r="FY586" s="23"/>
      <c r="FZ586" s="23"/>
      <c r="GA586" s="23"/>
      <c r="GB586" s="23"/>
      <c r="GC586" s="23"/>
      <c r="GD586" s="23"/>
      <c r="GE586" s="23"/>
      <c r="GF586" s="23"/>
      <c r="GG586" s="23"/>
      <c r="GH586" s="23"/>
      <c r="GI586" s="23"/>
      <c r="GJ586" s="23"/>
      <c r="GK586" s="23"/>
      <c r="GL586" s="23"/>
      <c r="GM586" s="23"/>
      <c r="GN586" s="23"/>
      <c r="GO586" s="23"/>
      <c r="GP586" s="23"/>
      <c r="GQ586" s="23"/>
      <c r="GR586" s="23"/>
      <c r="GS586" s="23"/>
      <c r="GT586" s="23"/>
      <c r="GU586" s="23"/>
      <c r="GV586" s="23"/>
      <c r="GW586" s="23"/>
      <c r="GX586" s="23"/>
      <c r="GY586" s="23"/>
      <c r="GZ586" s="23"/>
      <c r="HA586" s="23">
        <f>R586</f>
        <v>3</v>
      </c>
      <c r="HB586" s="23"/>
      <c r="HC586" s="23"/>
      <c r="HD586" s="23"/>
      <c r="HE586" s="23"/>
      <c r="HF586" s="23"/>
      <c r="HG586" s="23"/>
      <c r="HH586" s="23"/>
      <c r="HI586" s="23"/>
      <c r="HJ586" s="23"/>
      <c r="HK586" s="23"/>
      <c r="HL586" s="23"/>
      <c r="HM586" s="23"/>
      <c r="HN586" s="23"/>
      <c r="HO586" s="23"/>
      <c r="HP586" s="23"/>
      <c r="HQ586" s="23"/>
      <c r="HR586" s="23"/>
      <c r="HS586" s="23"/>
      <c r="HT586" s="23"/>
      <c r="HU586" s="23"/>
      <c r="HV586" s="23"/>
      <c r="HW586" s="23"/>
      <c r="HX586" s="23"/>
      <c r="HY586" s="23"/>
      <c r="HZ586" s="23"/>
      <c r="IA586" s="23"/>
      <c r="IB586" s="23"/>
      <c r="IC586" s="23"/>
      <c r="ID586" s="23"/>
      <c r="IE586" s="23"/>
      <c r="IF586" s="23"/>
      <c r="IG586" s="23"/>
      <c r="IH586" s="23"/>
      <c r="II586" s="23"/>
      <c r="IJ586" s="23"/>
      <c r="IK586" s="23"/>
      <c r="IL586" s="23"/>
      <c r="IM586" s="23"/>
      <c r="IN586" s="23"/>
      <c r="IO586" s="23"/>
      <c r="IP586" s="23"/>
      <c r="IQ586" s="23"/>
      <c r="IR586" s="23"/>
      <c r="IS586" s="23"/>
      <c r="IT586" s="23"/>
      <c r="IU586" s="23"/>
    </row>
    <row r="587" spans="1:255" x14ac:dyDescent="0.2">
      <c r="A587" s="77"/>
      <c r="B587" s="76"/>
      <c r="C587" s="76"/>
      <c r="D587" s="76"/>
      <c r="E587" s="76"/>
      <c r="F587" s="76"/>
      <c r="G587" s="76"/>
      <c r="H587" s="370"/>
      <c r="I587" s="371"/>
      <c r="J587" s="370"/>
      <c r="K587" s="372"/>
    </row>
    <row r="588" spans="1:255" ht="36" x14ac:dyDescent="0.2">
      <c r="A588" s="126">
        <v>29</v>
      </c>
      <c r="B588" s="133" t="s">
        <v>216</v>
      </c>
      <c r="C588" s="127" t="s">
        <v>217</v>
      </c>
      <c r="D588" s="128" t="s">
        <v>218</v>
      </c>
      <c r="E588" s="129">
        <v>4.4999999999999998E-2</v>
      </c>
      <c r="F588" s="130">
        <f>Source!AK312</f>
        <v>1727.25</v>
      </c>
      <c r="G588" s="134" t="s">
        <v>6</v>
      </c>
      <c r="H588" s="130"/>
      <c r="I588" s="131">
        <f>SUM(DQ588:DQ596)</f>
        <v>14</v>
      </c>
      <c r="J588" s="107" t="s">
        <v>216</v>
      </c>
      <c r="K588" s="132" t="e">
        <f>SUM(DS588:DS596)</f>
        <v>#REF!</v>
      </c>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c r="DW588" s="23"/>
      <c r="DX588" s="23"/>
      <c r="DY588" s="23"/>
      <c r="DZ588" s="23"/>
      <c r="EA588" s="23"/>
      <c r="EB588" s="23"/>
      <c r="EC588" s="23"/>
      <c r="ED588" s="23"/>
      <c r="EE588" s="23"/>
      <c r="EF588" s="23"/>
      <c r="EG588" s="23"/>
      <c r="EH588" s="23"/>
      <c r="EI588" s="23"/>
      <c r="EJ588" s="23"/>
      <c r="EK588" s="23"/>
      <c r="EL588" s="23"/>
      <c r="EM588" s="23"/>
      <c r="EN588" s="23"/>
      <c r="EO588" s="23"/>
      <c r="EP588" s="23"/>
      <c r="EQ588" s="23"/>
      <c r="ER588" s="23"/>
      <c r="ES588" s="23"/>
      <c r="ET588" s="23"/>
      <c r="EU588" s="23"/>
      <c r="EV588" s="23"/>
      <c r="EW588" s="23"/>
      <c r="EX588" s="23"/>
      <c r="EY588" s="23"/>
      <c r="EZ588" s="23"/>
      <c r="FA588" s="23"/>
      <c r="FB588" s="23"/>
      <c r="FC588" s="23"/>
      <c r="FD588" s="23"/>
      <c r="FE588" s="23"/>
      <c r="FF588" s="23"/>
      <c r="FG588" s="23"/>
      <c r="FH588" s="23"/>
      <c r="FI588" s="23"/>
      <c r="FJ588" s="23"/>
      <c r="FK588" s="23"/>
      <c r="FL588" s="23"/>
      <c r="FM588" s="23"/>
      <c r="FN588" s="23"/>
      <c r="FO588" s="23"/>
      <c r="FP588" s="23"/>
      <c r="FQ588" s="23"/>
      <c r="FR588" s="23"/>
      <c r="FS588" s="23"/>
      <c r="FT588" s="23"/>
      <c r="FU588" s="23"/>
      <c r="FV588" s="23"/>
      <c r="FW588" s="23"/>
      <c r="FX588" s="23"/>
      <c r="FY588" s="23"/>
      <c r="FZ588" s="23"/>
      <c r="GA588" s="23"/>
      <c r="GB588" s="23"/>
      <c r="GC588" s="23"/>
      <c r="GD588" s="23"/>
      <c r="GE588" s="23"/>
      <c r="GF588" s="23"/>
      <c r="GG588" s="23"/>
      <c r="GH588" s="23"/>
      <c r="GI588" s="23"/>
      <c r="GJ588" s="23"/>
      <c r="GK588" s="23"/>
      <c r="GL588" s="23"/>
      <c r="GM588" s="23"/>
      <c r="GN588" s="23"/>
      <c r="GO588" s="23"/>
      <c r="GP588" s="23"/>
      <c r="GQ588" s="23"/>
      <c r="GR588" s="23"/>
      <c r="GS588" s="23"/>
      <c r="GT588" s="23"/>
      <c r="GU588" s="23"/>
      <c r="GV588" s="23"/>
      <c r="GW588" s="23"/>
      <c r="GX588" s="23"/>
      <c r="GY588" s="23"/>
      <c r="GZ588" s="23"/>
      <c r="HA588" s="23"/>
      <c r="HB588" s="23"/>
      <c r="HC588" s="23"/>
      <c r="HD588" s="23"/>
      <c r="HE588" s="23"/>
      <c r="HF588" s="23"/>
      <c r="HG588" s="23"/>
      <c r="HH588" s="23"/>
      <c r="HI588" s="23"/>
      <c r="HJ588" s="23"/>
      <c r="HK588" s="23"/>
      <c r="HL588" s="23"/>
      <c r="HM588" s="23"/>
      <c r="HN588" s="23"/>
      <c r="HO588" s="23"/>
      <c r="HP588" s="23"/>
      <c r="HQ588" s="23"/>
      <c r="HR588" s="23"/>
      <c r="HS588" s="23"/>
      <c r="HT588" s="23"/>
      <c r="HU588" s="23"/>
      <c r="HV588" s="23"/>
      <c r="HW588" s="23"/>
      <c r="HX588" s="23"/>
      <c r="HY588" s="23"/>
      <c r="HZ588" s="23"/>
      <c r="IA588" s="23"/>
      <c r="IB588" s="23"/>
      <c r="IC588" s="23"/>
      <c r="ID588" s="23"/>
      <c r="IE588" s="23"/>
      <c r="IF588" s="23"/>
      <c r="IG588" s="23"/>
      <c r="IH588" s="23"/>
      <c r="II588" s="23"/>
      <c r="IJ588" s="23"/>
      <c r="IK588" s="23"/>
      <c r="IL588" s="23"/>
      <c r="IM588" s="23"/>
      <c r="IN588" s="23"/>
      <c r="IO588" s="23"/>
      <c r="IP588" s="23"/>
      <c r="IQ588" s="23"/>
      <c r="IR588" s="23"/>
      <c r="IS588" s="23"/>
      <c r="IT588" s="23"/>
      <c r="IU588" s="23"/>
    </row>
    <row r="589" spans="1:255" x14ac:dyDescent="0.2">
      <c r="A589" s="66"/>
      <c r="B589" s="67"/>
      <c r="C589" s="67" t="s">
        <v>1253</v>
      </c>
      <c r="D589" s="68"/>
      <c r="E589" s="69"/>
      <c r="F589" s="70">
        <v>99.13</v>
      </c>
      <c r="G589" s="71"/>
      <c r="H589" s="70">
        <f>Source!AF312</f>
        <v>99.13</v>
      </c>
      <c r="I589" s="72">
        <f>T589</f>
        <v>4</v>
      </c>
      <c r="J589" s="73">
        <v>25.6</v>
      </c>
      <c r="K589" s="74">
        <f>U589</f>
        <v>114</v>
      </c>
      <c r="O589" s="23"/>
      <c r="P589" s="23"/>
      <c r="Q589" s="23"/>
      <c r="R589" s="23"/>
      <c r="S589" s="23"/>
      <c r="T589" s="23">
        <f>ROUND(Source!AF312*Source!AV312*Source!I312,0)</f>
        <v>4</v>
      </c>
      <c r="U589" s="23">
        <f>Source!S312</f>
        <v>114</v>
      </c>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v>1</v>
      </c>
      <c r="CW589" s="23"/>
      <c r="CX589" s="23"/>
      <c r="CY589" s="23"/>
      <c r="CZ589" s="23"/>
      <c r="DA589" s="23"/>
      <c r="DB589" s="23"/>
      <c r="DC589" s="23"/>
      <c r="DD589" s="23"/>
      <c r="DE589" s="23"/>
      <c r="DF589" s="23"/>
      <c r="DG589" s="23">
        <f>Source!S312</f>
        <v>114</v>
      </c>
      <c r="DH589" s="23">
        <v>1008</v>
      </c>
      <c r="DI589" s="23"/>
      <c r="DJ589" s="23"/>
      <c r="DK589" s="23"/>
      <c r="DL589" s="23"/>
      <c r="DM589" s="23"/>
      <c r="DN589" s="23"/>
      <c r="DO589" s="23"/>
      <c r="DP589" s="23"/>
      <c r="DQ589" s="23">
        <f>T589</f>
        <v>4</v>
      </c>
      <c r="DR589" s="23"/>
      <c r="DS589" s="23">
        <f>U589</f>
        <v>114</v>
      </c>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23"/>
      <c r="FC589" s="23"/>
      <c r="FD589" s="23"/>
      <c r="FE589" s="23"/>
      <c r="FF589" s="23"/>
      <c r="FG589" s="23"/>
      <c r="FH589" s="23"/>
      <c r="FI589" s="23"/>
      <c r="FJ589" s="23"/>
      <c r="FK589" s="23"/>
      <c r="FL589" s="23"/>
      <c r="FM589" s="23"/>
      <c r="FN589" s="23"/>
      <c r="FO589" s="23"/>
      <c r="FP589" s="23"/>
      <c r="FQ589" s="23"/>
      <c r="FR589" s="23"/>
      <c r="FS589" s="23"/>
      <c r="FT589" s="23"/>
      <c r="FU589" s="23"/>
      <c r="FV589" s="23"/>
      <c r="FW589" s="23"/>
      <c r="FX589" s="23"/>
      <c r="FY589" s="23"/>
      <c r="FZ589" s="23"/>
      <c r="GA589" s="23"/>
      <c r="GB589" s="23"/>
      <c r="GC589" s="23"/>
      <c r="GD589" s="23"/>
      <c r="GE589" s="23"/>
      <c r="GF589" s="23"/>
      <c r="GG589" s="23"/>
      <c r="GH589" s="23"/>
      <c r="GI589" s="23"/>
      <c r="GJ589" s="23">
        <f>T589</f>
        <v>4</v>
      </c>
      <c r="GK589" s="23">
        <f>T589</f>
        <v>4</v>
      </c>
      <c r="GL589" s="23"/>
      <c r="GM589" s="23"/>
      <c r="GN589" s="23"/>
      <c r="GO589" s="23"/>
      <c r="GP589" s="23"/>
      <c r="GQ589" s="23"/>
      <c r="GR589" s="23"/>
      <c r="GS589" s="23"/>
      <c r="GT589" s="23"/>
      <c r="GU589" s="23"/>
      <c r="GV589" s="23"/>
      <c r="GW589" s="23"/>
      <c r="GX589" s="23"/>
      <c r="GY589" s="23"/>
      <c r="GZ589" s="23"/>
      <c r="HA589" s="23"/>
      <c r="HB589" s="23">
        <f>T589</f>
        <v>4</v>
      </c>
      <c r="HC589" s="23"/>
      <c r="HD589" s="23"/>
      <c r="HE589" s="23"/>
      <c r="HF589" s="23">
        <f>T589</f>
        <v>4</v>
      </c>
      <c r="HG589" s="23"/>
      <c r="HH589" s="23"/>
      <c r="HI589" s="23"/>
      <c r="HJ589" s="23"/>
      <c r="HK589" s="23"/>
      <c r="HL589" s="23">
        <f>T589</f>
        <v>4</v>
      </c>
      <c r="HM589" s="23"/>
      <c r="HN589" s="23">
        <f>T589</f>
        <v>4</v>
      </c>
      <c r="HO589" s="23"/>
      <c r="HP589" s="23"/>
      <c r="HQ589" s="23"/>
      <c r="HR589" s="23"/>
      <c r="HS589" s="23"/>
      <c r="HT589" s="23"/>
      <c r="HU589" s="23"/>
      <c r="HV589" s="23"/>
      <c r="HW589" s="23"/>
      <c r="HX589" s="23">
        <f>T589</f>
        <v>4</v>
      </c>
      <c r="HY589" s="23"/>
      <c r="HZ589" s="23"/>
      <c r="IA589" s="23"/>
      <c r="IB589" s="23"/>
      <c r="IC589" s="23"/>
      <c r="ID589" s="23"/>
      <c r="IE589" s="23"/>
      <c r="IF589" s="23"/>
      <c r="IG589" s="23"/>
      <c r="IH589" s="23"/>
      <c r="II589" s="23"/>
      <c r="IJ589" s="23"/>
      <c r="IK589" s="23"/>
      <c r="IL589" s="23"/>
      <c r="IM589" s="23"/>
      <c r="IN589" s="23"/>
      <c r="IO589" s="23"/>
      <c r="IP589" s="23"/>
      <c r="IQ589" s="23"/>
      <c r="IR589" s="23"/>
      <c r="IS589" s="23"/>
      <c r="IT589" s="23"/>
      <c r="IU589" s="23"/>
    </row>
    <row r="590" spans="1:255" x14ac:dyDescent="0.2">
      <c r="A590" s="78"/>
      <c r="B590" s="79"/>
      <c r="C590" s="79" t="s">
        <v>1255</v>
      </c>
      <c r="D590" s="80"/>
      <c r="E590" s="81"/>
      <c r="F590" s="82">
        <v>60.99</v>
      </c>
      <c r="G590" s="83"/>
      <c r="H590" s="82">
        <f>Source!AD312</f>
        <v>60.99</v>
      </c>
      <c r="I590" s="84">
        <f>T590</f>
        <v>3</v>
      </c>
      <c r="J590" s="85">
        <v>9.3000000000000007</v>
      </c>
      <c r="K590" s="86">
        <f>U590</f>
        <v>26</v>
      </c>
      <c r="O590" s="23"/>
      <c r="P590" s="23"/>
      <c r="Q590" s="23"/>
      <c r="R590" s="23"/>
      <c r="S590" s="23"/>
      <c r="T590" s="23">
        <f>ROUND(Source!AD312*Source!AV312*Source!I312,0)</f>
        <v>3</v>
      </c>
      <c r="U590" s="23">
        <f>Source!Q312</f>
        <v>26</v>
      </c>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v>1</v>
      </c>
      <c r="CW590" s="23"/>
      <c r="CX590" s="23"/>
      <c r="CY590" s="23"/>
      <c r="CZ590" s="23"/>
      <c r="DA590" s="23"/>
      <c r="DB590" s="23"/>
      <c r="DC590" s="23"/>
      <c r="DD590" s="23"/>
      <c r="DE590" s="23"/>
      <c r="DF590" s="23"/>
      <c r="DG590" s="23"/>
      <c r="DH590" s="23"/>
      <c r="DI590" s="23"/>
      <c r="DJ590" s="23"/>
      <c r="DK590" s="23"/>
      <c r="DL590" s="23"/>
      <c r="DM590" s="23"/>
      <c r="DN590" s="23"/>
      <c r="DO590" s="23"/>
      <c r="DP590" s="23"/>
      <c r="DQ590" s="23">
        <f>T590</f>
        <v>3</v>
      </c>
      <c r="DR590" s="23"/>
      <c r="DS590" s="23">
        <f>U590</f>
        <v>26</v>
      </c>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3"/>
      <c r="FJ590" s="23"/>
      <c r="FK590" s="23"/>
      <c r="FL590" s="23"/>
      <c r="FM590" s="23"/>
      <c r="FN590" s="23"/>
      <c r="FO590" s="23"/>
      <c r="FP590" s="23"/>
      <c r="FQ590" s="23"/>
      <c r="FR590" s="23"/>
      <c r="FS590" s="23"/>
      <c r="FT590" s="23"/>
      <c r="FU590" s="23"/>
      <c r="FV590" s="23"/>
      <c r="FW590" s="23"/>
      <c r="FX590" s="23"/>
      <c r="FY590" s="23"/>
      <c r="FZ590" s="23"/>
      <c r="GA590" s="23"/>
      <c r="GB590" s="23"/>
      <c r="GC590" s="23"/>
      <c r="GD590" s="23"/>
      <c r="GE590" s="23"/>
      <c r="GF590" s="23"/>
      <c r="GG590" s="23"/>
      <c r="GH590" s="23"/>
      <c r="GI590" s="23"/>
      <c r="GJ590" s="23">
        <f>T590</f>
        <v>3</v>
      </c>
      <c r="GK590" s="23"/>
      <c r="GL590" s="23">
        <f>T590</f>
        <v>3</v>
      </c>
      <c r="GM590" s="23"/>
      <c r="GN590" s="23"/>
      <c r="GO590" s="23"/>
      <c r="GP590" s="23"/>
      <c r="GQ590" s="23"/>
      <c r="GR590" s="23"/>
      <c r="GS590" s="23"/>
      <c r="GT590" s="23"/>
      <c r="GU590" s="23"/>
      <c r="GV590" s="23"/>
      <c r="GW590" s="23"/>
      <c r="GX590" s="23"/>
      <c r="GY590" s="23"/>
      <c r="GZ590" s="23"/>
      <c r="HA590" s="23"/>
      <c r="HB590" s="23">
        <f>T590</f>
        <v>3</v>
      </c>
      <c r="HC590" s="23"/>
      <c r="HD590" s="23"/>
      <c r="HE590" s="23"/>
      <c r="HF590" s="23">
        <f>T590</f>
        <v>3</v>
      </c>
      <c r="HG590" s="23"/>
      <c r="HH590" s="23"/>
      <c r="HI590" s="23"/>
      <c r="HJ590" s="23"/>
      <c r="HK590" s="23"/>
      <c r="HL590" s="23">
        <f>T590</f>
        <v>3</v>
      </c>
      <c r="HM590" s="23"/>
      <c r="HN590" s="23">
        <f>T590</f>
        <v>3</v>
      </c>
      <c r="HO590" s="23"/>
      <c r="HP590" s="23"/>
      <c r="HQ590" s="23"/>
      <c r="HR590" s="23"/>
      <c r="HS590" s="23"/>
      <c r="HT590" s="23"/>
      <c r="HU590" s="23"/>
      <c r="HV590" s="23"/>
      <c r="HW590" s="23"/>
      <c r="HX590" s="23"/>
      <c r="HY590" s="23"/>
      <c r="HZ590" s="23"/>
      <c r="IA590" s="23"/>
      <c r="IB590" s="23"/>
      <c r="IC590" s="23"/>
      <c r="ID590" s="23"/>
      <c r="IE590" s="23"/>
      <c r="IF590" s="23"/>
      <c r="IG590" s="23"/>
      <c r="IH590" s="23"/>
      <c r="II590" s="23"/>
      <c r="IJ590" s="23"/>
      <c r="IK590" s="23"/>
      <c r="IL590" s="23"/>
      <c r="IM590" s="23"/>
      <c r="IN590" s="23"/>
      <c r="IO590" s="23"/>
      <c r="IP590" s="23"/>
      <c r="IQ590" s="23"/>
      <c r="IR590" s="23"/>
      <c r="IS590" s="23"/>
      <c r="IT590" s="23"/>
      <c r="IU590" s="23"/>
    </row>
    <row r="591" spans="1:255" x14ac:dyDescent="0.2">
      <c r="A591" s="87"/>
      <c r="B591" s="88"/>
      <c r="C591" s="88" t="s">
        <v>1257</v>
      </c>
      <c r="D591" s="89"/>
      <c r="E591" s="90">
        <v>100</v>
      </c>
      <c r="F591" s="91" t="s">
        <v>1258</v>
      </c>
      <c r="G591" s="92"/>
      <c r="H591" s="93">
        <f>ROUND((Source!AF312*Source!AV312+Source!AE312*Source!AV312)*(Source!FX312)/100,2)</f>
        <v>99.13</v>
      </c>
      <c r="I591" s="94">
        <f>T591</f>
        <v>4</v>
      </c>
      <c r="J591" s="96">
        <v>0.95</v>
      </c>
      <c r="K591" s="95" t="e">
        <f>U591</f>
        <v>#REF!</v>
      </c>
      <c r="O591" s="23"/>
      <c r="P591" s="23"/>
      <c r="Q591" s="23"/>
      <c r="R591" s="23"/>
      <c r="S591" s="23"/>
      <c r="T591" s="23">
        <f>ROUND((ROUND(Source!AF312*Source!AV312*Source!I312,0)+ROUND(Source!AE312*Source!AV312*Source!I312,0))*(Source!DN312)/100,0)</f>
        <v>4</v>
      </c>
      <c r="U591" s="23" t="e">
        <f>Source!X312</f>
        <v>#REF!</v>
      </c>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v>1</v>
      </c>
      <c r="CW591" s="23"/>
      <c r="CX591" s="23"/>
      <c r="CY591" s="23"/>
      <c r="CZ591" s="23"/>
      <c r="DA591" s="23"/>
      <c r="DB591" s="23"/>
      <c r="DC591" s="23"/>
      <c r="DD591" s="23"/>
      <c r="DE591" s="23"/>
      <c r="DF591" s="23"/>
      <c r="DG591" s="23"/>
      <c r="DH591" s="23"/>
      <c r="DI591" s="23"/>
      <c r="DJ591" s="23"/>
      <c r="DK591" s="23"/>
      <c r="DL591" s="23"/>
      <c r="DM591" s="23"/>
      <c r="DN591" s="23"/>
      <c r="DO591" s="23"/>
      <c r="DP591" s="23"/>
      <c r="DQ591" s="23">
        <f>T591</f>
        <v>4</v>
      </c>
      <c r="DR591" s="23"/>
      <c r="DS591" s="23" t="e">
        <f>U591</f>
        <v>#REF!</v>
      </c>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23"/>
      <c r="FC591" s="23"/>
      <c r="FD591" s="23"/>
      <c r="FE591" s="23"/>
      <c r="FF591" s="23"/>
      <c r="FG591" s="23"/>
      <c r="FH591" s="23"/>
      <c r="FI591" s="23"/>
      <c r="FJ591" s="23"/>
      <c r="FK591" s="23"/>
      <c r="FL591" s="23"/>
      <c r="FM591" s="23"/>
      <c r="FN591" s="23"/>
      <c r="FO591" s="23"/>
      <c r="FP591" s="23"/>
      <c r="FQ591" s="23"/>
      <c r="FR591" s="23"/>
      <c r="FS591" s="23"/>
      <c r="FT591" s="23"/>
      <c r="FU591" s="23"/>
      <c r="FV591" s="23"/>
      <c r="FW591" s="23"/>
      <c r="FX591" s="23"/>
      <c r="FY591" s="23"/>
      <c r="FZ591" s="23"/>
      <c r="GA591" s="23"/>
      <c r="GB591" s="23"/>
      <c r="GC591" s="23"/>
      <c r="GD591" s="23"/>
      <c r="GE591" s="23"/>
      <c r="GF591" s="23"/>
      <c r="GG591" s="23"/>
      <c r="GH591" s="23"/>
      <c r="GI591" s="23"/>
      <c r="GJ591" s="23"/>
      <c r="GK591" s="23"/>
      <c r="GL591" s="23"/>
      <c r="GM591" s="23"/>
      <c r="GN591" s="23"/>
      <c r="GO591" s="23"/>
      <c r="GP591" s="23"/>
      <c r="GQ591" s="23"/>
      <c r="GR591" s="23"/>
      <c r="GS591" s="23"/>
      <c r="GT591" s="23"/>
      <c r="GU591" s="23"/>
      <c r="GV591" s="23"/>
      <c r="GW591" s="23"/>
      <c r="GX591" s="23"/>
      <c r="GY591" s="23">
        <f>T591</f>
        <v>4</v>
      </c>
      <c r="GZ591" s="23"/>
      <c r="HA591" s="23"/>
      <c r="HB591" s="23">
        <f>T591</f>
        <v>4</v>
      </c>
      <c r="HC591" s="23"/>
      <c r="HD591" s="23"/>
      <c r="HE591" s="23"/>
      <c r="HF591" s="23">
        <f>T591</f>
        <v>4</v>
      </c>
      <c r="HG591" s="23"/>
      <c r="HH591" s="23"/>
      <c r="HI591" s="23"/>
      <c r="HJ591" s="23"/>
      <c r="HK591" s="23"/>
      <c r="HL591" s="23">
        <f>T591</f>
        <v>4</v>
      </c>
      <c r="HM591" s="23"/>
      <c r="HN591" s="23">
        <f>T591</f>
        <v>4</v>
      </c>
      <c r="HO591" s="23"/>
      <c r="HP591" s="23"/>
      <c r="HQ591" s="23"/>
      <c r="HR591" s="23"/>
      <c r="HS591" s="23"/>
      <c r="HT591" s="23"/>
      <c r="HU591" s="23"/>
      <c r="HV591" s="23"/>
      <c r="HW591" s="23"/>
      <c r="HX591" s="23"/>
      <c r="HY591" s="23"/>
      <c r="HZ591" s="23"/>
      <c r="IA591" s="23"/>
      <c r="IB591" s="23"/>
      <c r="IC591" s="23"/>
      <c r="ID591" s="23"/>
      <c r="IE591" s="23"/>
      <c r="IF591" s="23"/>
      <c r="IG591" s="23"/>
      <c r="IH591" s="23"/>
      <c r="II591" s="23"/>
      <c r="IJ591" s="23"/>
      <c r="IK591" s="23"/>
      <c r="IL591" s="23"/>
      <c r="IM591" s="23"/>
      <c r="IN591" s="23"/>
      <c r="IO591" s="23"/>
      <c r="IP591" s="23"/>
      <c r="IQ591" s="23"/>
      <c r="IR591" s="23"/>
      <c r="IS591" s="23"/>
      <c r="IT591" s="23"/>
      <c r="IU591" s="23"/>
    </row>
    <row r="592" spans="1:255" x14ac:dyDescent="0.2">
      <c r="A592" s="87"/>
      <c r="B592" s="88"/>
      <c r="C592" s="88" t="s">
        <v>1259</v>
      </c>
      <c r="D592" s="89"/>
      <c r="E592" s="90">
        <v>70</v>
      </c>
      <c r="F592" s="91" t="s">
        <v>1258</v>
      </c>
      <c r="G592" s="92"/>
      <c r="H592" s="93">
        <f>ROUND((Source!AF312*Source!AV312+Source!AE312*Source!AV312)*(Source!FY312)/100,2)</f>
        <v>69.39</v>
      </c>
      <c r="I592" s="94">
        <f>T592</f>
        <v>3</v>
      </c>
      <c r="J592" s="96">
        <v>0.6</v>
      </c>
      <c r="K592" s="95" t="e">
        <f>U592</f>
        <v>#REF!</v>
      </c>
      <c r="O592" s="23"/>
      <c r="P592" s="23"/>
      <c r="Q592" s="23"/>
      <c r="R592" s="23"/>
      <c r="S592" s="23"/>
      <c r="T592" s="23">
        <f>ROUND((ROUND(Source!AF312*Source!AV312*Source!I312,0)+ROUND(Source!AE312*Source!AV312*Source!I312,0))*(Source!DO312)/100,0)</f>
        <v>3</v>
      </c>
      <c r="U592" s="23" t="e">
        <f>Source!Y312</f>
        <v>#REF!</v>
      </c>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v>1</v>
      </c>
      <c r="CW592" s="23"/>
      <c r="CX592" s="23"/>
      <c r="CY592" s="23"/>
      <c r="CZ592" s="23"/>
      <c r="DA592" s="23"/>
      <c r="DB592" s="23"/>
      <c r="DC592" s="23"/>
      <c r="DD592" s="23"/>
      <c r="DE592" s="23"/>
      <c r="DF592" s="23"/>
      <c r="DG592" s="23"/>
      <c r="DH592" s="23"/>
      <c r="DI592" s="23"/>
      <c r="DJ592" s="23"/>
      <c r="DK592" s="23"/>
      <c r="DL592" s="23"/>
      <c r="DM592" s="23"/>
      <c r="DN592" s="23"/>
      <c r="DO592" s="23"/>
      <c r="DP592" s="23"/>
      <c r="DQ592" s="23">
        <f>T592</f>
        <v>3</v>
      </c>
      <c r="DR592" s="23"/>
      <c r="DS592" s="23" t="e">
        <f>U592</f>
        <v>#REF!</v>
      </c>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23"/>
      <c r="EX592" s="23"/>
      <c r="EY592" s="23"/>
      <c r="EZ592" s="23"/>
      <c r="FA592" s="23"/>
      <c r="FB592" s="23"/>
      <c r="FC592" s="23"/>
      <c r="FD592" s="23"/>
      <c r="FE592" s="23"/>
      <c r="FF592" s="23"/>
      <c r="FG592" s="23"/>
      <c r="FH592" s="23"/>
      <c r="FI592" s="23"/>
      <c r="FJ592" s="23"/>
      <c r="FK592" s="23"/>
      <c r="FL592" s="23"/>
      <c r="FM592" s="23"/>
      <c r="FN592" s="23"/>
      <c r="FO592" s="23"/>
      <c r="FP592" s="23"/>
      <c r="FQ592" s="23"/>
      <c r="FR592" s="23"/>
      <c r="FS592" s="23"/>
      <c r="FT592" s="23"/>
      <c r="FU592" s="23"/>
      <c r="FV592" s="23"/>
      <c r="FW592" s="23"/>
      <c r="FX592" s="23"/>
      <c r="FY592" s="23"/>
      <c r="FZ592" s="23"/>
      <c r="GA592" s="23"/>
      <c r="GB592" s="23"/>
      <c r="GC592" s="23"/>
      <c r="GD592" s="23"/>
      <c r="GE592" s="23"/>
      <c r="GF592" s="23"/>
      <c r="GG592" s="23"/>
      <c r="GH592" s="23"/>
      <c r="GI592" s="23"/>
      <c r="GJ592" s="23"/>
      <c r="GK592" s="23"/>
      <c r="GL592" s="23"/>
      <c r="GM592" s="23"/>
      <c r="GN592" s="23"/>
      <c r="GO592" s="23"/>
      <c r="GP592" s="23"/>
      <c r="GQ592" s="23"/>
      <c r="GR592" s="23"/>
      <c r="GS592" s="23"/>
      <c r="GT592" s="23"/>
      <c r="GU592" s="23"/>
      <c r="GV592" s="23"/>
      <c r="GW592" s="23"/>
      <c r="GX592" s="23"/>
      <c r="GY592" s="23"/>
      <c r="GZ592" s="23">
        <f>T592</f>
        <v>3</v>
      </c>
      <c r="HA592" s="23"/>
      <c r="HB592" s="23">
        <f>T592</f>
        <v>3</v>
      </c>
      <c r="HC592" s="23"/>
      <c r="HD592" s="23"/>
      <c r="HE592" s="23"/>
      <c r="HF592" s="23">
        <f>T592</f>
        <v>3</v>
      </c>
      <c r="HG592" s="23"/>
      <c r="HH592" s="23"/>
      <c r="HI592" s="23"/>
      <c r="HJ592" s="23"/>
      <c r="HK592" s="23"/>
      <c r="HL592" s="23">
        <f>T592</f>
        <v>3</v>
      </c>
      <c r="HM592" s="23"/>
      <c r="HN592" s="23">
        <f>T592</f>
        <v>3</v>
      </c>
      <c r="HO592" s="23"/>
      <c r="HP592" s="23"/>
      <c r="HQ592" s="23"/>
      <c r="HR592" s="23"/>
      <c r="HS592" s="23"/>
      <c r="HT592" s="23"/>
      <c r="HU592" s="23"/>
      <c r="HV592" s="23"/>
      <c r="HW592" s="23"/>
      <c r="HX592" s="23"/>
      <c r="HY592" s="23"/>
      <c r="HZ592" s="23"/>
      <c r="IA592" s="23"/>
      <c r="IB592" s="23"/>
      <c r="IC592" s="23"/>
      <c r="ID592" s="23"/>
      <c r="IE592" s="23"/>
      <c r="IF592" s="23"/>
      <c r="IG592" s="23"/>
      <c r="IH592" s="23"/>
      <c r="II592" s="23"/>
      <c r="IJ592" s="23"/>
      <c r="IK592" s="23"/>
      <c r="IL592" s="23"/>
      <c r="IM592" s="23"/>
      <c r="IN592" s="23"/>
      <c r="IO592" s="23"/>
      <c r="IP592" s="23"/>
      <c r="IQ592" s="23"/>
      <c r="IR592" s="23"/>
      <c r="IS592" s="23"/>
      <c r="IT592" s="23"/>
      <c r="IU592" s="23"/>
    </row>
    <row r="593" spans="1:255" x14ac:dyDescent="0.2">
      <c r="A593" s="78"/>
      <c r="B593" s="79"/>
      <c r="C593" s="79" t="s">
        <v>1260</v>
      </c>
      <c r="D593" s="80" t="s">
        <v>1261</v>
      </c>
      <c r="E593" s="81">
        <v>10.58</v>
      </c>
      <c r="F593" s="82"/>
      <c r="G593" s="83"/>
      <c r="H593" s="82" t="e">
        <f>ROUND(Source!AH312,2)</f>
        <v>#REF!</v>
      </c>
      <c r="I593" s="97" t="e">
        <f>Source!U312</f>
        <v>#REF!</v>
      </c>
      <c r="J593" s="85"/>
      <c r="K593" s="86"/>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23"/>
      <c r="FC593" s="23"/>
      <c r="FD593" s="23"/>
      <c r="FE593" s="23"/>
      <c r="FF593" s="23"/>
      <c r="FG593" s="23"/>
      <c r="FH593" s="23"/>
      <c r="FI593" s="23"/>
      <c r="FJ593" s="23"/>
      <c r="FK593" s="23"/>
      <c r="FL593" s="23"/>
      <c r="FM593" s="23"/>
      <c r="FN593" s="23"/>
      <c r="FO593" s="23"/>
      <c r="FP593" s="23"/>
      <c r="FQ593" s="23"/>
      <c r="FR593" s="23"/>
      <c r="FS593" s="23"/>
      <c r="FT593" s="23"/>
      <c r="FU593" s="23"/>
      <c r="FV593" s="23"/>
      <c r="FW593" s="23"/>
      <c r="FX593" s="23"/>
      <c r="FY593" s="23"/>
      <c r="FZ593" s="23"/>
      <c r="GA593" s="23"/>
      <c r="GB593" s="23"/>
      <c r="GC593" s="23"/>
      <c r="GD593" s="23"/>
      <c r="GE593" s="23"/>
      <c r="GF593" s="23"/>
      <c r="GG593" s="23"/>
      <c r="GH593" s="23"/>
      <c r="GI593" s="23"/>
      <c r="GJ593" s="23"/>
      <c r="GK593" s="23"/>
      <c r="GL593" s="23"/>
      <c r="GM593" s="23"/>
      <c r="GN593" s="23"/>
      <c r="GO593" s="23"/>
      <c r="GP593" s="23"/>
      <c r="GQ593" s="23"/>
      <c r="GR593" s="23"/>
      <c r="GS593" s="23"/>
      <c r="GT593" s="23"/>
      <c r="GU593" s="23"/>
      <c r="GV593" s="23"/>
      <c r="GW593" s="23"/>
      <c r="GX593" s="23"/>
      <c r="GY593" s="23"/>
      <c r="GZ593" s="23"/>
      <c r="HA593" s="23"/>
      <c r="HB593" s="23"/>
      <c r="HC593" s="23"/>
      <c r="HD593" s="23"/>
      <c r="HE593" s="23"/>
      <c r="HF593" s="23"/>
      <c r="HG593" s="23"/>
      <c r="HH593" s="23"/>
      <c r="HI593" s="23"/>
      <c r="HJ593" s="23"/>
      <c r="HK593" s="23"/>
      <c r="HL593" s="23"/>
      <c r="HM593" s="23"/>
      <c r="HN593" s="23"/>
      <c r="HO593" s="23"/>
      <c r="HP593" s="23"/>
      <c r="HQ593" s="23"/>
      <c r="HR593" s="23"/>
      <c r="HS593" s="23"/>
      <c r="HT593" s="23"/>
      <c r="HU593" s="23"/>
      <c r="HV593" s="23"/>
      <c r="HW593" s="23"/>
      <c r="HX593" s="23"/>
      <c r="HY593" s="23"/>
      <c r="HZ593" s="23"/>
      <c r="IA593" s="23"/>
      <c r="IB593" s="23"/>
      <c r="IC593" s="23"/>
      <c r="ID593" s="23"/>
      <c r="IE593" s="23"/>
      <c r="IF593" s="23"/>
      <c r="IG593" s="23"/>
      <c r="IH593" s="23"/>
      <c r="II593" s="23"/>
      <c r="IJ593" s="23"/>
      <c r="IK593" s="23"/>
      <c r="IL593" s="23"/>
      <c r="IM593" s="23"/>
      <c r="IN593" s="23"/>
      <c r="IO593" s="23"/>
      <c r="IP593" s="23"/>
      <c r="IQ593" s="23"/>
      <c r="IR593" s="23"/>
      <c r="IS593" s="23"/>
      <c r="IT593" s="23"/>
      <c r="IU593" s="23"/>
    </row>
    <row r="594" spans="1:255" x14ac:dyDescent="0.2">
      <c r="A594" s="114" t="s">
        <v>458</v>
      </c>
      <c r="B594" s="115" t="s">
        <v>223</v>
      </c>
      <c r="C594" s="116" t="s">
        <v>224</v>
      </c>
      <c r="D594" s="117" t="s">
        <v>32</v>
      </c>
      <c r="E594" s="118">
        <f>Source!I314</f>
        <v>4.5899999999999996E-2</v>
      </c>
      <c r="F594" s="119">
        <v>699.86</v>
      </c>
      <c r="G594" s="71"/>
      <c r="H594" s="119">
        <f>Source!AC313</f>
        <v>699.86</v>
      </c>
      <c r="I594" s="120">
        <f>T594</f>
        <v>32</v>
      </c>
      <c r="J594" s="73" t="s">
        <v>1262</v>
      </c>
      <c r="K594" s="121">
        <f>U594</f>
        <v>356</v>
      </c>
      <c r="L594" s="23"/>
      <c r="M594" s="23"/>
      <c r="N594" s="23"/>
      <c r="O594" s="23"/>
      <c r="P594" s="23"/>
      <c r="Q594" s="23"/>
      <c r="R594" s="23"/>
      <c r="S594" s="23"/>
      <c r="T594" s="23">
        <f>ROUND(Source!AC313*Source!AW313*Source!I313,0)</f>
        <v>32</v>
      </c>
      <c r="U594" s="23">
        <f>Source!P314</f>
        <v>356</v>
      </c>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v>1</v>
      </c>
      <c r="CW594" s="23"/>
      <c r="CX594" s="23"/>
      <c r="CY594" s="23"/>
      <c r="CZ594" s="23"/>
      <c r="DA594" s="23"/>
      <c r="DB594" s="23"/>
      <c r="DC594" s="23"/>
      <c r="DD594" s="23"/>
      <c r="DE594" s="23"/>
      <c r="DF594" s="23"/>
      <c r="DG594" s="23"/>
      <c r="DH594" s="23"/>
      <c r="DI594" s="23"/>
      <c r="DJ594" s="23"/>
      <c r="DK594" s="23">
        <f>T594</f>
        <v>32</v>
      </c>
      <c r="DL594" s="23"/>
      <c r="DM594" s="23">
        <f>Source!P314</f>
        <v>356</v>
      </c>
      <c r="DN594" s="23"/>
      <c r="DO594" s="23"/>
      <c r="DP594" s="23"/>
      <c r="DQ594" s="23"/>
      <c r="DR594" s="23"/>
      <c r="DS594" s="23"/>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23"/>
      <c r="FC594" s="23"/>
      <c r="FD594" s="23"/>
      <c r="FE594" s="23"/>
      <c r="FF594" s="23"/>
      <c r="FG594" s="23"/>
      <c r="FH594" s="23"/>
      <c r="FI594" s="23"/>
      <c r="FJ594" s="23"/>
      <c r="FK594" s="23"/>
      <c r="FL594" s="23"/>
      <c r="FM594" s="23"/>
      <c r="FN594" s="23"/>
      <c r="FO594" s="23"/>
      <c r="FP594" s="23"/>
      <c r="FQ594" s="23"/>
      <c r="FR594" s="23"/>
      <c r="FS594" s="23"/>
      <c r="FT594" s="23"/>
      <c r="FU594" s="23"/>
      <c r="FV594" s="23"/>
      <c r="FW594" s="23"/>
      <c r="FX594" s="23"/>
      <c r="FY594" s="23"/>
      <c r="FZ594" s="23"/>
      <c r="GA594" s="23"/>
      <c r="GB594" s="23"/>
      <c r="GC594" s="23"/>
      <c r="GD594" s="23"/>
      <c r="GE594" s="23"/>
      <c r="GF594" s="23"/>
      <c r="GG594" s="23"/>
      <c r="GH594" s="23"/>
      <c r="GI594" s="23"/>
      <c r="GJ594" s="23">
        <f>T594</f>
        <v>32</v>
      </c>
      <c r="GK594" s="23"/>
      <c r="GL594" s="23"/>
      <c r="GM594" s="23"/>
      <c r="GN594" s="23">
        <f>T594</f>
        <v>32</v>
      </c>
      <c r="GO594" s="23"/>
      <c r="GP594" s="23">
        <f>T594</f>
        <v>32</v>
      </c>
      <c r="GQ594" s="23">
        <f>T594</f>
        <v>32</v>
      </c>
      <c r="GR594" s="23"/>
      <c r="GS594" s="23">
        <f>T594</f>
        <v>32</v>
      </c>
      <c r="GT594" s="23"/>
      <c r="GU594" s="23"/>
      <c r="GV594" s="23"/>
      <c r="GW594" s="23"/>
      <c r="GX594" s="23"/>
      <c r="GY594" s="23"/>
      <c r="GZ594" s="23"/>
      <c r="HA594" s="23"/>
      <c r="HB594" s="23">
        <f>T594</f>
        <v>32</v>
      </c>
      <c r="HC594" s="23"/>
      <c r="HD594" s="23"/>
      <c r="HE594" s="23"/>
      <c r="HF594" s="23">
        <f>T594</f>
        <v>32</v>
      </c>
      <c r="HG594" s="23"/>
      <c r="HH594" s="23"/>
      <c r="HI594" s="23"/>
      <c r="HJ594" s="23"/>
      <c r="HK594" s="23"/>
      <c r="HL594" s="23">
        <f>T594</f>
        <v>32</v>
      </c>
      <c r="HM594" s="23"/>
      <c r="HN594" s="23">
        <f>T594</f>
        <v>32</v>
      </c>
      <c r="HO594" s="23"/>
      <c r="HP594" s="23"/>
      <c r="HQ594" s="23"/>
      <c r="HR594" s="23"/>
      <c r="HS594" s="23"/>
      <c r="HT594" s="23"/>
      <c r="HU594" s="23"/>
      <c r="HV594" s="23"/>
      <c r="HW594" s="23"/>
      <c r="HX594" s="23"/>
      <c r="HY594" s="23"/>
      <c r="HZ594" s="23"/>
      <c r="IA594" s="23"/>
      <c r="IB594" s="23"/>
      <c r="IC594" s="23"/>
      <c r="ID594" s="23"/>
      <c r="IE594" s="23"/>
      <c r="IF594" s="23"/>
      <c r="IG594" s="23"/>
      <c r="IH594" s="23"/>
      <c r="II594" s="23"/>
      <c r="IJ594" s="23"/>
      <c r="IK594" s="23"/>
      <c r="IL594" s="23"/>
      <c r="IM594" s="23"/>
      <c r="IN594" s="23"/>
      <c r="IO594" s="23"/>
      <c r="IP594" s="23"/>
      <c r="IQ594" s="23"/>
      <c r="IR594" s="23"/>
      <c r="IS594" s="23"/>
      <c r="IT594" s="23"/>
      <c r="IU594" s="23"/>
    </row>
    <row r="595" spans="1:255" x14ac:dyDescent="0.2">
      <c r="A595" s="98"/>
      <c r="B595" s="113" t="s">
        <v>1263</v>
      </c>
      <c r="C595" s="113" t="s">
        <v>1294</v>
      </c>
      <c r="D595" s="33"/>
      <c r="E595" s="33"/>
      <c r="F595" s="33"/>
      <c r="G595" s="33"/>
      <c r="H595" s="33"/>
      <c r="I595" s="33"/>
      <c r="J595" s="33"/>
      <c r="K595" s="99"/>
    </row>
    <row r="596" spans="1:255" ht="13.5" thickBot="1" x14ac:dyDescent="0.25">
      <c r="A596" s="124"/>
      <c r="B596" s="125"/>
      <c r="C596" s="125" t="s">
        <v>1266</v>
      </c>
      <c r="D596" s="125"/>
      <c r="E596" s="125"/>
      <c r="F596" s="125"/>
      <c r="G596" s="125"/>
      <c r="H596" s="373">
        <f>SUM(DK588:DK595)</f>
        <v>32</v>
      </c>
      <c r="I596" s="374"/>
      <c r="J596" s="373">
        <f>SUM(DM588:DM595)</f>
        <v>356</v>
      </c>
      <c r="K596" s="375"/>
      <c r="L596" s="112"/>
      <c r="M596" s="112"/>
      <c r="N596" s="112"/>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23"/>
      <c r="EX596" s="23"/>
      <c r="EY596" s="23"/>
      <c r="EZ596" s="23"/>
      <c r="FA596" s="23"/>
      <c r="FB596" s="23"/>
      <c r="FC596" s="23"/>
      <c r="FD596" s="23"/>
      <c r="FE596" s="23"/>
      <c r="FF596" s="23"/>
      <c r="FG596" s="23"/>
      <c r="FH596" s="23"/>
      <c r="FI596" s="23"/>
      <c r="FJ596" s="23"/>
      <c r="FK596" s="23"/>
      <c r="FL596" s="23"/>
      <c r="FM596" s="23"/>
      <c r="FN596" s="23"/>
      <c r="FO596" s="23"/>
      <c r="FP596" s="23"/>
      <c r="FQ596" s="23"/>
      <c r="FR596" s="23"/>
      <c r="FS596" s="23"/>
      <c r="FT596" s="23"/>
      <c r="FU596" s="23"/>
      <c r="FV596" s="23"/>
      <c r="FW596" s="23"/>
      <c r="FX596" s="23"/>
      <c r="FY596" s="23"/>
      <c r="FZ596" s="23"/>
      <c r="GA596" s="23"/>
      <c r="GB596" s="23"/>
      <c r="GC596" s="23"/>
      <c r="GD596" s="23"/>
      <c r="GE596" s="23"/>
      <c r="GF596" s="23"/>
      <c r="GG596" s="23"/>
      <c r="GH596" s="23"/>
      <c r="GI596" s="23"/>
      <c r="GJ596" s="23"/>
      <c r="GK596" s="23"/>
      <c r="GL596" s="23"/>
      <c r="GM596" s="23"/>
      <c r="GN596" s="23"/>
      <c r="GO596" s="23"/>
      <c r="GP596" s="23"/>
      <c r="GQ596" s="23"/>
      <c r="GR596" s="23"/>
      <c r="GS596" s="23"/>
      <c r="GT596" s="23"/>
      <c r="GU596" s="23"/>
      <c r="GV596" s="23"/>
      <c r="GW596" s="23"/>
      <c r="GX596" s="23"/>
      <c r="GY596" s="23"/>
      <c r="GZ596" s="23"/>
      <c r="HA596" s="23"/>
      <c r="HB596" s="23"/>
      <c r="HC596" s="23"/>
      <c r="HD596" s="23"/>
      <c r="HE596" s="23"/>
      <c r="HF596" s="23"/>
      <c r="HG596" s="23"/>
      <c r="HH596" s="23"/>
      <c r="HI596" s="23"/>
      <c r="HJ596" s="23"/>
      <c r="HK596" s="23"/>
      <c r="HL596" s="23"/>
      <c r="HM596" s="23"/>
      <c r="HN596" s="23"/>
      <c r="HO596" s="23"/>
      <c r="HP596" s="23"/>
      <c r="HQ596" s="23"/>
      <c r="HR596" s="23"/>
      <c r="HS596" s="23"/>
      <c r="HT596" s="23"/>
      <c r="HU596" s="23"/>
      <c r="HV596" s="23"/>
      <c r="HW596" s="23"/>
      <c r="HX596" s="23"/>
      <c r="HY596" s="23"/>
      <c r="HZ596" s="23"/>
      <c r="IA596" s="23"/>
      <c r="IB596" s="23"/>
      <c r="IC596" s="23"/>
      <c r="ID596" s="23"/>
      <c r="IE596" s="23"/>
      <c r="IF596" s="23"/>
      <c r="IG596" s="23"/>
      <c r="IH596" s="23"/>
      <c r="II596" s="23"/>
      <c r="IJ596" s="23"/>
      <c r="IK596" s="23"/>
      <c r="IL596" s="23"/>
      <c r="IM596" s="23"/>
      <c r="IN596" s="23"/>
      <c r="IO596" s="23"/>
      <c r="IP596" s="23"/>
      <c r="IQ596" s="23"/>
      <c r="IR596" s="23"/>
      <c r="IS596" s="23"/>
      <c r="IT596" s="23"/>
      <c r="IU596" s="23"/>
    </row>
    <row r="597" spans="1:255" x14ac:dyDescent="0.2">
      <c r="A597" s="123"/>
      <c r="B597" s="122"/>
      <c r="C597" s="122" t="s">
        <v>1267</v>
      </c>
      <c r="D597" s="122"/>
      <c r="E597" s="122"/>
      <c r="F597" s="122"/>
      <c r="G597" s="122"/>
      <c r="H597" s="376">
        <f>R597</f>
        <v>46</v>
      </c>
      <c r="I597" s="377"/>
      <c r="J597" s="376" t="e">
        <f>S597</f>
        <v>#REF!</v>
      </c>
      <c r="K597" s="378"/>
      <c r="O597" s="23"/>
      <c r="P597" s="23"/>
      <c r="Q597" s="23"/>
      <c r="R597" s="23">
        <f>SUM(T588:T596)</f>
        <v>46</v>
      </c>
      <c r="S597" s="23" t="e">
        <f>SUM(U588:U596)</f>
        <v>#REF!</v>
      </c>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c r="EH597" s="23"/>
      <c r="EI597" s="23"/>
      <c r="EJ597" s="23"/>
      <c r="EK597" s="23"/>
      <c r="EL597" s="23"/>
      <c r="EM597" s="23"/>
      <c r="EN597" s="23"/>
      <c r="EO597" s="23"/>
      <c r="EP597" s="23"/>
      <c r="EQ597" s="23"/>
      <c r="ER597" s="23"/>
      <c r="ES597" s="23"/>
      <c r="ET597" s="23"/>
      <c r="EU597" s="23"/>
      <c r="EV597" s="23"/>
      <c r="EW597" s="23"/>
      <c r="EX597" s="23"/>
      <c r="EY597" s="23"/>
      <c r="EZ597" s="23"/>
      <c r="FA597" s="23"/>
      <c r="FB597" s="23"/>
      <c r="FC597" s="23"/>
      <c r="FD597" s="23"/>
      <c r="FE597" s="23"/>
      <c r="FF597" s="23"/>
      <c r="FG597" s="23"/>
      <c r="FH597" s="23"/>
      <c r="FI597" s="23"/>
      <c r="FJ597" s="23"/>
      <c r="FK597" s="23"/>
      <c r="FL597" s="23"/>
      <c r="FM597" s="23"/>
      <c r="FN597" s="23"/>
      <c r="FO597" s="23"/>
      <c r="FP597" s="23"/>
      <c r="FQ597" s="23"/>
      <c r="FR597" s="23"/>
      <c r="FS597" s="23"/>
      <c r="FT597" s="23"/>
      <c r="FU597" s="23"/>
      <c r="FV597" s="23"/>
      <c r="FW597" s="23"/>
      <c r="FX597" s="23"/>
      <c r="FY597" s="23"/>
      <c r="FZ597" s="23"/>
      <c r="GA597" s="23"/>
      <c r="GB597" s="23"/>
      <c r="GC597" s="23"/>
      <c r="GD597" s="23"/>
      <c r="GE597" s="23"/>
      <c r="GF597" s="23"/>
      <c r="GG597" s="23"/>
      <c r="GH597" s="23"/>
      <c r="GI597" s="23"/>
      <c r="GJ597" s="23"/>
      <c r="GK597" s="23"/>
      <c r="GL597" s="23"/>
      <c r="GM597" s="23"/>
      <c r="GN597" s="23"/>
      <c r="GO597" s="23"/>
      <c r="GP597" s="23"/>
      <c r="GQ597" s="23"/>
      <c r="GR597" s="23"/>
      <c r="GS597" s="23"/>
      <c r="GT597" s="23"/>
      <c r="GU597" s="23"/>
      <c r="GV597" s="23"/>
      <c r="GW597" s="23"/>
      <c r="GX597" s="23"/>
      <c r="GY597" s="23"/>
      <c r="GZ597" s="23"/>
      <c r="HA597" s="23">
        <f>R597</f>
        <v>46</v>
      </c>
      <c r="HB597" s="23"/>
      <c r="HC597" s="23"/>
      <c r="HD597" s="23"/>
      <c r="HE597" s="23"/>
      <c r="HF597" s="23"/>
      <c r="HG597" s="23"/>
      <c r="HH597" s="23"/>
      <c r="HI597" s="23"/>
      <c r="HJ597" s="23"/>
      <c r="HK597" s="23"/>
      <c r="HL597" s="23"/>
      <c r="HM597" s="23"/>
      <c r="HN597" s="23"/>
      <c r="HO597" s="23"/>
      <c r="HP597" s="23"/>
      <c r="HQ597" s="23"/>
      <c r="HR597" s="23"/>
      <c r="HS597" s="23"/>
      <c r="HT597" s="23"/>
      <c r="HU597" s="23"/>
      <c r="HV597" s="23"/>
      <c r="HW597" s="23"/>
      <c r="HX597" s="23"/>
      <c r="HY597" s="23"/>
      <c r="HZ597" s="23"/>
      <c r="IA597" s="23"/>
      <c r="IB597" s="23"/>
      <c r="IC597" s="23"/>
      <c r="ID597" s="23"/>
      <c r="IE597" s="23"/>
      <c r="IF597" s="23"/>
      <c r="IG597" s="23"/>
      <c r="IH597" s="23"/>
      <c r="II597" s="23"/>
      <c r="IJ597" s="23"/>
      <c r="IK597" s="23"/>
      <c r="IL597" s="23"/>
      <c r="IM597" s="23"/>
      <c r="IN597" s="23"/>
      <c r="IO597" s="23"/>
      <c r="IP597" s="23"/>
      <c r="IQ597" s="23"/>
      <c r="IR597" s="23"/>
      <c r="IS597" s="23"/>
      <c r="IT597" s="23"/>
      <c r="IU597" s="23"/>
    </row>
    <row r="598" spans="1:255" x14ac:dyDescent="0.2">
      <c r="A598" s="77"/>
      <c r="B598" s="76"/>
      <c r="C598" s="76"/>
      <c r="D598" s="76"/>
      <c r="E598" s="76"/>
      <c r="F598" s="76"/>
      <c r="G598" s="76"/>
      <c r="H598" s="370"/>
      <c r="I598" s="371"/>
      <c r="J598" s="370"/>
      <c r="K598" s="372"/>
    </row>
    <row r="599" spans="1:255" x14ac:dyDescent="0.2">
      <c r="A599" s="126">
        <v>30</v>
      </c>
      <c r="B599" s="133" t="s">
        <v>228</v>
      </c>
      <c r="C599" s="127" t="s">
        <v>229</v>
      </c>
      <c r="D599" s="128" t="s">
        <v>230</v>
      </c>
      <c r="E599" s="129">
        <v>0.36</v>
      </c>
      <c r="F599" s="130">
        <f>Source!AK316</f>
        <v>1941.88</v>
      </c>
      <c r="G599" s="134" t="s">
        <v>6</v>
      </c>
      <c r="H599" s="130"/>
      <c r="I599" s="131">
        <f>SUM(DQ599:DQ608)</f>
        <v>523</v>
      </c>
      <c r="J599" s="107" t="s">
        <v>228</v>
      </c>
      <c r="K599" s="132" t="e">
        <f>SUM(DS599:DS608)</f>
        <v>#REF!</v>
      </c>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c r="CF599" s="23"/>
      <c r="CG599" s="23"/>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c r="DD599" s="23"/>
      <c r="DE599" s="23"/>
      <c r="DF599" s="23"/>
      <c r="DG599" s="23"/>
      <c r="DH599" s="23"/>
      <c r="DI599" s="23"/>
      <c r="DJ599" s="23"/>
      <c r="DK599" s="23"/>
      <c r="DL599" s="23"/>
      <c r="DM599" s="23"/>
      <c r="DN599" s="23"/>
      <c r="DO599" s="23"/>
      <c r="DP599" s="23"/>
      <c r="DQ599" s="23"/>
      <c r="DR599" s="23"/>
      <c r="DS599" s="23"/>
      <c r="DT599" s="23"/>
      <c r="DU599" s="23"/>
      <c r="DV599" s="23"/>
      <c r="DW599" s="23"/>
      <c r="DX599" s="23"/>
      <c r="DY599" s="23"/>
      <c r="DZ599" s="23"/>
      <c r="EA599" s="23"/>
      <c r="EB599" s="23"/>
      <c r="EC599" s="23"/>
      <c r="ED599" s="23"/>
      <c r="EE599" s="23"/>
      <c r="EF599" s="23"/>
      <c r="EG599" s="23"/>
      <c r="EH599" s="23"/>
      <c r="EI599" s="23"/>
      <c r="EJ599" s="23"/>
      <c r="EK599" s="23"/>
      <c r="EL599" s="23"/>
      <c r="EM599" s="23"/>
      <c r="EN599" s="23"/>
      <c r="EO599" s="23"/>
      <c r="EP599" s="23"/>
      <c r="EQ599" s="23"/>
      <c r="ER599" s="23"/>
      <c r="ES599" s="23"/>
      <c r="ET599" s="23"/>
      <c r="EU599" s="23"/>
      <c r="EV599" s="23"/>
      <c r="EW599" s="23"/>
      <c r="EX599" s="23"/>
      <c r="EY599" s="23"/>
      <c r="EZ599" s="23"/>
      <c r="FA599" s="23"/>
      <c r="FB599" s="23"/>
      <c r="FC599" s="23"/>
      <c r="FD599" s="23"/>
      <c r="FE599" s="23"/>
      <c r="FF599" s="23"/>
      <c r="FG599" s="23"/>
      <c r="FH599" s="23"/>
      <c r="FI599" s="23"/>
      <c r="FJ599" s="23"/>
      <c r="FK599" s="23"/>
      <c r="FL599" s="23"/>
      <c r="FM599" s="23"/>
      <c r="FN599" s="23"/>
      <c r="FO599" s="23"/>
      <c r="FP599" s="23"/>
      <c r="FQ599" s="23"/>
      <c r="FR599" s="23"/>
      <c r="FS599" s="23"/>
      <c r="FT599" s="23"/>
      <c r="FU599" s="23"/>
      <c r="FV599" s="23"/>
      <c r="FW599" s="23"/>
      <c r="FX599" s="23"/>
      <c r="FY599" s="23"/>
      <c r="FZ599" s="23"/>
      <c r="GA599" s="23"/>
      <c r="GB599" s="23"/>
      <c r="GC599" s="23"/>
      <c r="GD599" s="23"/>
      <c r="GE599" s="23"/>
      <c r="GF599" s="23"/>
      <c r="GG599" s="23"/>
      <c r="GH599" s="23"/>
      <c r="GI599" s="23"/>
      <c r="GJ599" s="23"/>
      <c r="GK599" s="23"/>
      <c r="GL599" s="23"/>
      <c r="GM599" s="23"/>
      <c r="GN599" s="23"/>
      <c r="GO599" s="23"/>
      <c r="GP599" s="23"/>
      <c r="GQ599" s="23"/>
      <c r="GR599" s="23"/>
      <c r="GS599" s="23"/>
      <c r="GT599" s="23"/>
      <c r="GU599" s="23"/>
      <c r="GV599" s="23"/>
      <c r="GW599" s="23"/>
      <c r="GX599" s="23"/>
      <c r="GY599" s="23"/>
      <c r="GZ599" s="23"/>
      <c r="HA599" s="23"/>
      <c r="HB599" s="23"/>
      <c r="HC599" s="23"/>
      <c r="HD599" s="23"/>
      <c r="HE599" s="23"/>
      <c r="HF599" s="23"/>
      <c r="HG599" s="23"/>
      <c r="HH599" s="23"/>
      <c r="HI599" s="23"/>
      <c r="HJ599" s="23"/>
      <c r="HK599" s="23"/>
      <c r="HL599" s="23"/>
      <c r="HM599" s="23"/>
      <c r="HN599" s="23"/>
      <c r="HO599" s="23"/>
      <c r="HP599" s="23"/>
      <c r="HQ599" s="23"/>
      <c r="HR599" s="23"/>
      <c r="HS599" s="23"/>
      <c r="HT599" s="23"/>
      <c r="HU599" s="23"/>
      <c r="HV599" s="23"/>
      <c r="HW599" s="23"/>
      <c r="HX599" s="23"/>
      <c r="HY599" s="23"/>
      <c r="HZ599" s="23"/>
      <c r="IA599" s="23"/>
      <c r="IB599" s="23"/>
      <c r="IC599" s="23"/>
      <c r="ID599" s="23"/>
      <c r="IE599" s="23"/>
      <c r="IF599" s="23"/>
      <c r="IG599" s="23"/>
      <c r="IH599" s="23"/>
      <c r="II599" s="23"/>
      <c r="IJ599" s="23"/>
      <c r="IK599" s="23"/>
      <c r="IL599" s="23"/>
      <c r="IM599" s="23"/>
      <c r="IN599" s="23"/>
      <c r="IO599" s="23"/>
      <c r="IP599" s="23"/>
      <c r="IQ599" s="23"/>
      <c r="IR599" s="23"/>
      <c r="IS599" s="23"/>
      <c r="IT599" s="23"/>
      <c r="IU599" s="23"/>
    </row>
    <row r="600" spans="1:255" x14ac:dyDescent="0.2">
      <c r="A600" s="66"/>
      <c r="B600" s="67"/>
      <c r="C600" s="67" t="s">
        <v>1253</v>
      </c>
      <c r="D600" s="68"/>
      <c r="E600" s="69"/>
      <c r="F600" s="70">
        <v>162.41</v>
      </c>
      <c r="G600" s="71"/>
      <c r="H600" s="70">
        <f>Source!AF316</f>
        <v>162.41</v>
      </c>
      <c r="I600" s="72">
        <f>T600</f>
        <v>58</v>
      </c>
      <c r="J600" s="73">
        <v>25.6</v>
      </c>
      <c r="K600" s="74">
        <f>U600</f>
        <v>1497</v>
      </c>
      <c r="O600" s="23"/>
      <c r="P600" s="23"/>
      <c r="Q600" s="23"/>
      <c r="R600" s="23"/>
      <c r="S600" s="23"/>
      <c r="T600" s="23">
        <f>ROUND(Source!AF316*Source!AV316*Source!I316,0)</f>
        <v>58</v>
      </c>
      <c r="U600" s="23">
        <f>Source!S316</f>
        <v>1497</v>
      </c>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v>1</v>
      </c>
      <c r="CW600" s="23"/>
      <c r="CX600" s="23"/>
      <c r="CY600" s="23"/>
      <c r="CZ600" s="23"/>
      <c r="DA600" s="23"/>
      <c r="DB600" s="23"/>
      <c r="DC600" s="23"/>
      <c r="DD600" s="23"/>
      <c r="DE600" s="23"/>
      <c r="DF600" s="23"/>
      <c r="DG600" s="23">
        <f>Source!S316</f>
        <v>1497</v>
      </c>
      <c r="DH600" s="23">
        <v>1008</v>
      </c>
      <c r="DI600" s="23"/>
      <c r="DJ600" s="23"/>
      <c r="DK600" s="23"/>
      <c r="DL600" s="23"/>
      <c r="DM600" s="23"/>
      <c r="DN600" s="23"/>
      <c r="DO600" s="23"/>
      <c r="DP600" s="23"/>
      <c r="DQ600" s="23">
        <f>T600</f>
        <v>58</v>
      </c>
      <c r="DR600" s="23"/>
      <c r="DS600" s="23">
        <f>U600</f>
        <v>1497</v>
      </c>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23"/>
      <c r="EX600" s="23"/>
      <c r="EY600" s="23"/>
      <c r="EZ600" s="23"/>
      <c r="FA600" s="23"/>
      <c r="FB600" s="23"/>
      <c r="FC600" s="23"/>
      <c r="FD600" s="23"/>
      <c r="FE600" s="23"/>
      <c r="FF600" s="23"/>
      <c r="FG600" s="23"/>
      <c r="FH600" s="23"/>
      <c r="FI600" s="23"/>
      <c r="FJ600" s="23"/>
      <c r="FK600" s="23"/>
      <c r="FL600" s="23"/>
      <c r="FM600" s="23"/>
      <c r="FN600" s="23"/>
      <c r="FO600" s="23"/>
      <c r="FP600" s="23"/>
      <c r="FQ600" s="23"/>
      <c r="FR600" s="23"/>
      <c r="FS600" s="23"/>
      <c r="FT600" s="23"/>
      <c r="FU600" s="23"/>
      <c r="FV600" s="23"/>
      <c r="FW600" s="23"/>
      <c r="FX600" s="23"/>
      <c r="FY600" s="23"/>
      <c r="FZ600" s="23"/>
      <c r="GA600" s="23"/>
      <c r="GB600" s="23"/>
      <c r="GC600" s="23"/>
      <c r="GD600" s="23"/>
      <c r="GE600" s="23"/>
      <c r="GF600" s="23"/>
      <c r="GG600" s="23"/>
      <c r="GH600" s="23"/>
      <c r="GI600" s="23"/>
      <c r="GJ600" s="23">
        <f>T600</f>
        <v>58</v>
      </c>
      <c r="GK600" s="23">
        <f>T600</f>
        <v>58</v>
      </c>
      <c r="GL600" s="23"/>
      <c r="GM600" s="23"/>
      <c r="GN600" s="23"/>
      <c r="GO600" s="23"/>
      <c r="GP600" s="23"/>
      <c r="GQ600" s="23"/>
      <c r="GR600" s="23"/>
      <c r="GS600" s="23"/>
      <c r="GT600" s="23"/>
      <c r="GU600" s="23"/>
      <c r="GV600" s="23"/>
      <c r="GW600" s="23"/>
      <c r="GX600" s="23"/>
      <c r="GY600" s="23"/>
      <c r="GZ600" s="23"/>
      <c r="HA600" s="23"/>
      <c r="HB600" s="23">
        <f>T600</f>
        <v>58</v>
      </c>
      <c r="HC600" s="23"/>
      <c r="HD600" s="23"/>
      <c r="HE600" s="23"/>
      <c r="HF600" s="23">
        <f>T600</f>
        <v>58</v>
      </c>
      <c r="HG600" s="23"/>
      <c r="HH600" s="23"/>
      <c r="HI600" s="23"/>
      <c r="HJ600" s="23"/>
      <c r="HK600" s="23"/>
      <c r="HL600" s="23">
        <f>T600</f>
        <v>58</v>
      </c>
      <c r="HM600" s="23"/>
      <c r="HN600" s="23">
        <f>T600</f>
        <v>58</v>
      </c>
      <c r="HO600" s="23"/>
      <c r="HP600" s="23"/>
      <c r="HQ600" s="23"/>
      <c r="HR600" s="23"/>
      <c r="HS600" s="23"/>
      <c r="HT600" s="23"/>
      <c r="HU600" s="23"/>
      <c r="HV600" s="23"/>
      <c r="HW600" s="23"/>
      <c r="HX600" s="23">
        <f>T600</f>
        <v>58</v>
      </c>
      <c r="HY600" s="23"/>
      <c r="HZ600" s="23"/>
      <c r="IA600" s="23"/>
      <c r="IB600" s="23"/>
      <c r="IC600" s="23"/>
      <c r="ID600" s="23"/>
      <c r="IE600" s="23"/>
      <c r="IF600" s="23"/>
      <c r="IG600" s="23"/>
      <c r="IH600" s="23"/>
      <c r="II600" s="23"/>
      <c r="IJ600" s="23"/>
      <c r="IK600" s="23"/>
      <c r="IL600" s="23"/>
      <c r="IM600" s="23"/>
      <c r="IN600" s="23"/>
      <c r="IO600" s="23"/>
      <c r="IP600" s="23"/>
      <c r="IQ600" s="23"/>
      <c r="IR600" s="23"/>
      <c r="IS600" s="23"/>
      <c r="IT600" s="23"/>
      <c r="IU600" s="23"/>
    </row>
    <row r="601" spans="1:255" x14ac:dyDescent="0.2">
      <c r="A601" s="78"/>
      <c r="B601" s="79"/>
      <c r="C601" s="79" t="s">
        <v>1255</v>
      </c>
      <c r="D601" s="80"/>
      <c r="E601" s="81"/>
      <c r="F601" s="82">
        <v>774.07</v>
      </c>
      <c r="G601" s="83"/>
      <c r="H601" s="82">
        <f>Source!AD316</f>
        <v>774.07</v>
      </c>
      <c r="I601" s="84">
        <f>T601</f>
        <v>279</v>
      </c>
      <c r="J601" s="85">
        <v>9.3000000000000007</v>
      </c>
      <c r="K601" s="86">
        <f>U601</f>
        <v>2592</v>
      </c>
      <c r="O601" s="23"/>
      <c r="P601" s="23"/>
      <c r="Q601" s="23"/>
      <c r="R601" s="23"/>
      <c r="S601" s="23"/>
      <c r="T601" s="23">
        <f>ROUND(Source!AD316*Source!AV316*Source!I316,0)</f>
        <v>279</v>
      </c>
      <c r="U601" s="23">
        <f>Source!Q316</f>
        <v>2592</v>
      </c>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v>1</v>
      </c>
      <c r="CW601" s="23"/>
      <c r="CX601" s="23"/>
      <c r="CY601" s="23"/>
      <c r="CZ601" s="23"/>
      <c r="DA601" s="23"/>
      <c r="DB601" s="23"/>
      <c r="DC601" s="23"/>
      <c r="DD601" s="23"/>
      <c r="DE601" s="23"/>
      <c r="DF601" s="23"/>
      <c r="DG601" s="23"/>
      <c r="DH601" s="23"/>
      <c r="DI601" s="23"/>
      <c r="DJ601" s="23"/>
      <c r="DK601" s="23"/>
      <c r="DL601" s="23"/>
      <c r="DM601" s="23"/>
      <c r="DN601" s="23"/>
      <c r="DO601" s="23"/>
      <c r="DP601" s="23"/>
      <c r="DQ601" s="23">
        <f>T601</f>
        <v>279</v>
      </c>
      <c r="DR601" s="23"/>
      <c r="DS601" s="23">
        <f>U601</f>
        <v>2592</v>
      </c>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23"/>
      <c r="FB601" s="23"/>
      <c r="FC601" s="23"/>
      <c r="FD601" s="23"/>
      <c r="FE601" s="23"/>
      <c r="FF601" s="23"/>
      <c r="FG601" s="23"/>
      <c r="FH601" s="23"/>
      <c r="FI601" s="23"/>
      <c r="FJ601" s="23"/>
      <c r="FK601" s="23"/>
      <c r="FL601" s="23"/>
      <c r="FM601" s="23"/>
      <c r="FN601" s="23"/>
      <c r="FO601" s="23"/>
      <c r="FP601" s="23"/>
      <c r="FQ601" s="23"/>
      <c r="FR601" s="23"/>
      <c r="FS601" s="23"/>
      <c r="FT601" s="23"/>
      <c r="FU601" s="23"/>
      <c r="FV601" s="23"/>
      <c r="FW601" s="23"/>
      <c r="FX601" s="23"/>
      <c r="FY601" s="23"/>
      <c r="FZ601" s="23"/>
      <c r="GA601" s="23"/>
      <c r="GB601" s="23"/>
      <c r="GC601" s="23"/>
      <c r="GD601" s="23"/>
      <c r="GE601" s="23"/>
      <c r="GF601" s="23"/>
      <c r="GG601" s="23"/>
      <c r="GH601" s="23"/>
      <c r="GI601" s="23"/>
      <c r="GJ601" s="23">
        <f>T601</f>
        <v>279</v>
      </c>
      <c r="GK601" s="23"/>
      <c r="GL601" s="23">
        <f>T601</f>
        <v>279</v>
      </c>
      <c r="GM601" s="23"/>
      <c r="GN601" s="23"/>
      <c r="GO601" s="23"/>
      <c r="GP601" s="23"/>
      <c r="GQ601" s="23"/>
      <c r="GR601" s="23"/>
      <c r="GS601" s="23"/>
      <c r="GT601" s="23"/>
      <c r="GU601" s="23"/>
      <c r="GV601" s="23"/>
      <c r="GW601" s="23"/>
      <c r="GX601" s="23"/>
      <c r="GY601" s="23"/>
      <c r="GZ601" s="23"/>
      <c r="HA601" s="23"/>
      <c r="HB601" s="23">
        <f>T601</f>
        <v>279</v>
      </c>
      <c r="HC601" s="23"/>
      <c r="HD601" s="23"/>
      <c r="HE601" s="23"/>
      <c r="HF601" s="23">
        <f>T601</f>
        <v>279</v>
      </c>
      <c r="HG601" s="23"/>
      <c r="HH601" s="23"/>
      <c r="HI601" s="23"/>
      <c r="HJ601" s="23"/>
      <c r="HK601" s="23"/>
      <c r="HL601" s="23">
        <f>T601</f>
        <v>279</v>
      </c>
      <c r="HM601" s="23"/>
      <c r="HN601" s="23">
        <f>T601</f>
        <v>279</v>
      </c>
      <c r="HO601" s="23"/>
      <c r="HP601" s="23"/>
      <c r="HQ601" s="23"/>
      <c r="HR601" s="23"/>
      <c r="HS601" s="23"/>
      <c r="HT601" s="23"/>
      <c r="HU601" s="23"/>
      <c r="HV601" s="23"/>
      <c r="HW601" s="23"/>
      <c r="HX601" s="23"/>
      <c r="HY601" s="23"/>
      <c r="HZ601" s="23"/>
      <c r="IA601" s="23"/>
      <c r="IB601" s="23"/>
      <c r="IC601" s="23"/>
      <c r="ID601" s="23"/>
      <c r="IE601" s="23"/>
      <c r="IF601" s="23"/>
      <c r="IG601" s="23"/>
      <c r="IH601" s="23"/>
      <c r="II601" s="23"/>
      <c r="IJ601" s="23"/>
      <c r="IK601" s="23"/>
      <c r="IL601" s="23"/>
      <c r="IM601" s="23"/>
      <c r="IN601" s="23"/>
      <c r="IO601" s="23"/>
      <c r="IP601" s="23"/>
      <c r="IQ601" s="23"/>
      <c r="IR601" s="23"/>
      <c r="IS601" s="23"/>
      <c r="IT601" s="23"/>
      <c r="IU601" s="23"/>
    </row>
    <row r="602" spans="1:255" x14ac:dyDescent="0.2">
      <c r="A602" s="78"/>
      <c r="B602" s="79"/>
      <c r="C602" s="79" t="s">
        <v>1256</v>
      </c>
      <c r="D602" s="80"/>
      <c r="E602" s="81"/>
      <c r="F602" s="82">
        <v>41.78</v>
      </c>
      <c r="G602" s="83"/>
      <c r="H602" s="82">
        <f>Source!AE316</f>
        <v>41.78</v>
      </c>
      <c r="I602" s="84">
        <f>GM602</f>
        <v>15</v>
      </c>
      <c r="J602" s="85">
        <v>19.8</v>
      </c>
      <c r="K602" s="86">
        <f>Source!R316</f>
        <v>298</v>
      </c>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c r="EC602" s="23"/>
      <c r="ED602" s="23"/>
      <c r="EE602" s="23"/>
      <c r="EF602" s="23"/>
      <c r="EG602" s="23"/>
      <c r="EH602" s="23"/>
      <c r="EI602" s="23"/>
      <c r="EJ602" s="23"/>
      <c r="EK602" s="23"/>
      <c r="EL602" s="23"/>
      <c r="EM602" s="23"/>
      <c r="EN602" s="23"/>
      <c r="EO602" s="23"/>
      <c r="EP602" s="23"/>
      <c r="EQ602" s="23"/>
      <c r="ER602" s="23"/>
      <c r="ES602" s="23"/>
      <c r="ET602" s="23"/>
      <c r="EU602" s="23"/>
      <c r="EV602" s="23"/>
      <c r="EW602" s="23"/>
      <c r="EX602" s="23"/>
      <c r="EY602" s="23"/>
      <c r="EZ602" s="23"/>
      <c r="FA602" s="23"/>
      <c r="FB602" s="23"/>
      <c r="FC602" s="23"/>
      <c r="FD602" s="23"/>
      <c r="FE602" s="23"/>
      <c r="FF602" s="23"/>
      <c r="FG602" s="23"/>
      <c r="FH602" s="23"/>
      <c r="FI602" s="23"/>
      <c r="FJ602" s="23"/>
      <c r="FK602" s="23"/>
      <c r="FL602" s="23"/>
      <c r="FM602" s="23"/>
      <c r="FN602" s="23"/>
      <c r="FO602" s="23"/>
      <c r="FP602" s="23"/>
      <c r="FQ602" s="23"/>
      <c r="FR602" s="23"/>
      <c r="FS602" s="23"/>
      <c r="FT602" s="23"/>
      <c r="FU602" s="23"/>
      <c r="FV602" s="23"/>
      <c r="FW602" s="23"/>
      <c r="FX602" s="23"/>
      <c r="FY602" s="23"/>
      <c r="FZ602" s="23"/>
      <c r="GA602" s="23"/>
      <c r="GB602" s="23"/>
      <c r="GC602" s="23"/>
      <c r="GD602" s="23"/>
      <c r="GE602" s="23"/>
      <c r="GF602" s="23"/>
      <c r="GG602" s="23"/>
      <c r="GH602" s="23"/>
      <c r="GI602" s="23"/>
      <c r="GJ602" s="23"/>
      <c r="GK602" s="23"/>
      <c r="GL602" s="23"/>
      <c r="GM602" s="23">
        <f>ROUND(Source!AE316*Source!AV316*Source!I316,0)</f>
        <v>15</v>
      </c>
      <c r="GN602" s="23"/>
      <c r="GO602" s="23"/>
      <c r="GP602" s="23"/>
      <c r="GQ602" s="23"/>
      <c r="GR602" s="23"/>
      <c r="GS602" s="23"/>
      <c r="GT602" s="23"/>
      <c r="GU602" s="23"/>
      <c r="GV602" s="23"/>
      <c r="GW602" s="23"/>
      <c r="GX602" s="23"/>
      <c r="GY602" s="23"/>
      <c r="GZ602" s="23"/>
      <c r="HA602" s="23"/>
      <c r="HB602" s="23"/>
      <c r="HC602" s="23"/>
      <c r="HD602" s="23"/>
      <c r="HE602" s="23"/>
      <c r="HF602" s="23"/>
      <c r="HG602" s="23"/>
      <c r="HH602" s="23"/>
      <c r="HI602" s="23"/>
      <c r="HJ602" s="23"/>
      <c r="HK602" s="23"/>
      <c r="HL602" s="23"/>
      <c r="HM602" s="23"/>
      <c r="HN602" s="23"/>
      <c r="HO602" s="23"/>
      <c r="HP602" s="23"/>
      <c r="HQ602" s="23"/>
      <c r="HR602" s="23"/>
      <c r="HS602" s="23"/>
      <c r="HT602" s="23"/>
      <c r="HU602" s="23"/>
      <c r="HV602" s="23"/>
      <c r="HW602" s="23"/>
      <c r="HX602" s="23">
        <f>GM602</f>
        <v>15</v>
      </c>
      <c r="HY602" s="23"/>
      <c r="HZ602" s="23"/>
      <c r="IA602" s="23"/>
      <c r="IB602" s="23"/>
      <c r="IC602" s="23"/>
      <c r="ID602" s="23"/>
      <c r="IE602" s="23"/>
      <c r="IF602" s="23"/>
      <c r="IG602" s="23"/>
      <c r="IH602" s="23"/>
      <c r="II602" s="23"/>
      <c r="IJ602" s="23"/>
      <c r="IK602" s="23"/>
      <c r="IL602" s="23"/>
      <c r="IM602" s="23"/>
      <c r="IN602" s="23"/>
      <c r="IO602" s="23"/>
      <c r="IP602" s="23"/>
      <c r="IQ602" s="23"/>
      <c r="IR602" s="23"/>
      <c r="IS602" s="23"/>
      <c r="IT602" s="23"/>
      <c r="IU602" s="23"/>
    </row>
    <row r="603" spans="1:255" x14ac:dyDescent="0.2">
      <c r="A603" s="87"/>
      <c r="B603" s="88"/>
      <c r="C603" s="88" t="s">
        <v>1257</v>
      </c>
      <c r="D603" s="89"/>
      <c r="E603" s="90">
        <v>155</v>
      </c>
      <c r="F603" s="91" t="s">
        <v>1258</v>
      </c>
      <c r="G603" s="92"/>
      <c r="H603" s="93">
        <f>ROUND((Source!AF316*Source!AV316+Source!AE316*Source!AV316)*(Source!FX316)/100,2)</f>
        <v>316.49</v>
      </c>
      <c r="I603" s="94">
        <f>T603</f>
        <v>113</v>
      </c>
      <c r="J603" s="96">
        <v>1.47</v>
      </c>
      <c r="K603" s="95" t="e">
        <f>U603</f>
        <v>#REF!</v>
      </c>
      <c r="O603" s="23"/>
      <c r="P603" s="23"/>
      <c r="Q603" s="23"/>
      <c r="R603" s="23"/>
      <c r="S603" s="23"/>
      <c r="T603" s="23">
        <f>ROUND((ROUND(Source!AF316*Source!AV316*Source!I316,0)+ROUND(Source!AE316*Source!AV316*Source!I316,0))*(Source!DN316)/100,0)</f>
        <v>113</v>
      </c>
      <c r="U603" s="23" t="e">
        <f>Source!X316</f>
        <v>#REF!</v>
      </c>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v>1</v>
      </c>
      <c r="CW603" s="23"/>
      <c r="CX603" s="23"/>
      <c r="CY603" s="23"/>
      <c r="CZ603" s="23"/>
      <c r="DA603" s="23"/>
      <c r="DB603" s="23"/>
      <c r="DC603" s="23"/>
      <c r="DD603" s="23"/>
      <c r="DE603" s="23"/>
      <c r="DF603" s="23"/>
      <c r="DG603" s="23"/>
      <c r="DH603" s="23"/>
      <c r="DI603" s="23"/>
      <c r="DJ603" s="23"/>
      <c r="DK603" s="23"/>
      <c r="DL603" s="23"/>
      <c r="DM603" s="23"/>
      <c r="DN603" s="23"/>
      <c r="DO603" s="23"/>
      <c r="DP603" s="23"/>
      <c r="DQ603" s="23">
        <f>T603</f>
        <v>113</v>
      </c>
      <c r="DR603" s="23"/>
      <c r="DS603" s="23" t="e">
        <f>U603</f>
        <v>#REF!</v>
      </c>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23"/>
      <c r="FC603" s="23"/>
      <c r="FD603" s="23"/>
      <c r="FE603" s="23"/>
      <c r="FF603" s="23"/>
      <c r="FG603" s="23"/>
      <c r="FH603" s="23"/>
      <c r="FI603" s="23"/>
      <c r="FJ603" s="23"/>
      <c r="FK603" s="23"/>
      <c r="FL603" s="23"/>
      <c r="FM603" s="23"/>
      <c r="FN603" s="23"/>
      <c r="FO603" s="23"/>
      <c r="FP603" s="23"/>
      <c r="FQ603" s="23"/>
      <c r="FR603" s="23"/>
      <c r="FS603" s="23"/>
      <c r="FT603" s="23"/>
      <c r="FU603" s="23"/>
      <c r="FV603" s="23"/>
      <c r="FW603" s="23"/>
      <c r="FX603" s="23"/>
      <c r="FY603" s="23"/>
      <c r="FZ603" s="23"/>
      <c r="GA603" s="23"/>
      <c r="GB603" s="23"/>
      <c r="GC603" s="23"/>
      <c r="GD603" s="23"/>
      <c r="GE603" s="23"/>
      <c r="GF603" s="23"/>
      <c r="GG603" s="23"/>
      <c r="GH603" s="23"/>
      <c r="GI603" s="23"/>
      <c r="GJ603" s="23"/>
      <c r="GK603" s="23"/>
      <c r="GL603" s="23"/>
      <c r="GM603" s="23"/>
      <c r="GN603" s="23"/>
      <c r="GO603" s="23"/>
      <c r="GP603" s="23"/>
      <c r="GQ603" s="23"/>
      <c r="GR603" s="23"/>
      <c r="GS603" s="23"/>
      <c r="GT603" s="23"/>
      <c r="GU603" s="23"/>
      <c r="GV603" s="23"/>
      <c r="GW603" s="23"/>
      <c r="GX603" s="23"/>
      <c r="GY603" s="23">
        <f>T603</f>
        <v>113</v>
      </c>
      <c r="GZ603" s="23"/>
      <c r="HA603" s="23"/>
      <c r="HB603" s="23">
        <f>T603</f>
        <v>113</v>
      </c>
      <c r="HC603" s="23"/>
      <c r="HD603" s="23"/>
      <c r="HE603" s="23"/>
      <c r="HF603" s="23">
        <f>T603</f>
        <v>113</v>
      </c>
      <c r="HG603" s="23"/>
      <c r="HH603" s="23"/>
      <c r="HI603" s="23"/>
      <c r="HJ603" s="23"/>
      <c r="HK603" s="23"/>
      <c r="HL603" s="23">
        <f>T603</f>
        <v>113</v>
      </c>
      <c r="HM603" s="23"/>
      <c r="HN603" s="23">
        <f>T603</f>
        <v>113</v>
      </c>
      <c r="HO603" s="23"/>
      <c r="HP603" s="23"/>
      <c r="HQ603" s="23"/>
      <c r="HR603" s="23"/>
      <c r="HS603" s="23"/>
      <c r="HT603" s="23"/>
      <c r="HU603" s="23"/>
      <c r="HV603" s="23"/>
      <c r="HW603" s="23"/>
      <c r="HX603" s="23"/>
      <c r="HY603" s="23"/>
      <c r="HZ603" s="23"/>
      <c r="IA603" s="23"/>
      <c r="IB603" s="23"/>
      <c r="IC603" s="23"/>
      <c r="ID603" s="23"/>
      <c r="IE603" s="23"/>
      <c r="IF603" s="23"/>
      <c r="IG603" s="23"/>
      <c r="IH603" s="23"/>
      <c r="II603" s="23"/>
      <c r="IJ603" s="23"/>
      <c r="IK603" s="23"/>
      <c r="IL603" s="23"/>
      <c r="IM603" s="23"/>
      <c r="IN603" s="23"/>
      <c r="IO603" s="23"/>
      <c r="IP603" s="23"/>
      <c r="IQ603" s="23"/>
      <c r="IR603" s="23"/>
      <c r="IS603" s="23"/>
      <c r="IT603" s="23"/>
      <c r="IU603" s="23"/>
    </row>
    <row r="604" spans="1:255" x14ac:dyDescent="0.2">
      <c r="A604" s="87"/>
      <c r="B604" s="88"/>
      <c r="C604" s="88" t="s">
        <v>1259</v>
      </c>
      <c r="D604" s="89"/>
      <c r="E604" s="90">
        <v>100</v>
      </c>
      <c r="F604" s="91" t="s">
        <v>1258</v>
      </c>
      <c r="G604" s="92"/>
      <c r="H604" s="93">
        <f>ROUND((Source!AF316*Source!AV316+Source!AE316*Source!AV316)*(Source!FY316)/100,2)</f>
        <v>204.19</v>
      </c>
      <c r="I604" s="94">
        <f>T604</f>
        <v>73</v>
      </c>
      <c r="J604" s="96">
        <v>0.85</v>
      </c>
      <c r="K604" s="95" t="e">
        <f>U604</f>
        <v>#REF!</v>
      </c>
      <c r="O604" s="23"/>
      <c r="P604" s="23"/>
      <c r="Q604" s="23"/>
      <c r="R604" s="23"/>
      <c r="S604" s="23"/>
      <c r="T604" s="23">
        <f>ROUND((ROUND(Source!AF316*Source!AV316*Source!I316,0)+ROUND(Source!AE316*Source!AV316*Source!I316,0))*(Source!DO316)/100,0)</f>
        <v>73</v>
      </c>
      <c r="U604" s="23" t="e">
        <f>Source!Y316</f>
        <v>#REF!</v>
      </c>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v>1</v>
      </c>
      <c r="CW604" s="23"/>
      <c r="CX604" s="23"/>
      <c r="CY604" s="23"/>
      <c r="CZ604" s="23"/>
      <c r="DA604" s="23"/>
      <c r="DB604" s="23"/>
      <c r="DC604" s="23"/>
      <c r="DD604" s="23"/>
      <c r="DE604" s="23"/>
      <c r="DF604" s="23"/>
      <c r="DG604" s="23"/>
      <c r="DH604" s="23"/>
      <c r="DI604" s="23"/>
      <c r="DJ604" s="23"/>
      <c r="DK604" s="23"/>
      <c r="DL604" s="23"/>
      <c r="DM604" s="23"/>
      <c r="DN604" s="23"/>
      <c r="DO604" s="23"/>
      <c r="DP604" s="23"/>
      <c r="DQ604" s="23">
        <f>T604</f>
        <v>73</v>
      </c>
      <c r="DR604" s="23"/>
      <c r="DS604" s="23" t="e">
        <f>U604</f>
        <v>#REF!</v>
      </c>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23"/>
      <c r="FB604" s="23"/>
      <c r="FC604" s="23"/>
      <c r="FD604" s="23"/>
      <c r="FE604" s="23"/>
      <c r="FF604" s="23"/>
      <c r="FG604" s="23"/>
      <c r="FH604" s="23"/>
      <c r="FI604" s="23"/>
      <c r="FJ604" s="23"/>
      <c r="FK604" s="23"/>
      <c r="FL604" s="23"/>
      <c r="FM604" s="23"/>
      <c r="FN604" s="23"/>
      <c r="FO604" s="23"/>
      <c r="FP604" s="23"/>
      <c r="FQ604" s="23"/>
      <c r="FR604" s="23"/>
      <c r="FS604" s="23"/>
      <c r="FT604" s="23"/>
      <c r="FU604" s="23"/>
      <c r="FV604" s="23"/>
      <c r="FW604" s="23"/>
      <c r="FX604" s="23"/>
      <c r="FY604" s="23"/>
      <c r="FZ604" s="23"/>
      <c r="GA604" s="23"/>
      <c r="GB604" s="23"/>
      <c r="GC604" s="23"/>
      <c r="GD604" s="23"/>
      <c r="GE604" s="23"/>
      <c r="GF604" s="23"/>
      <c r="GG604" s="23"/>
      <c r="GH604" s="23"/>
      <c r="GI604" s="23"/>
      <c r="GJ604" s="23"/>
      <c r="GK604" s="23"/>
      <c r="GL604" s="23"/>
      <c r="GM604" s="23"/>
      <c r="GN604" s="23"/>
      <c r="GO604" s="23"/>
      <c r="GP604" s="23"/>
      <c r="GQ604" s="23"/>
      <c r="GR604" s="23"/>
      <c r="GS604" s="23"/>
      <c r="GT604" s="23"/>
      <c r="GU604" s="23"/>
      <c r="GV604" s="23"/>
      <c r="GW604" s="23"/>
      <c r="GX604" s="23"/>
      <c r="GY604" s="23"/>
      <c r="GZ604" s="23">
        <f>T604</f>
        <v>73</v>
      </c>
      <c r="HA604" s="23"/>
      <c r="HB604" s="23">
        <f>T604</f>
        <v>73</v>
      </c>
      <c r="HC604" s="23"/>
      <c r="HD604" s="23"/>
      <c r="HE604" s="23"/>
      <c r="HF604" s="23">
        <f>T604</f>
        <v>73</v>
      </c>
      <c r="HG604" s="23"/>
      <c r="HH604" s="23"/>
      <c r="HI604" s="23"/>
      <c r="HJ604" s="23"/>
      <c r="HK604" s="23"/>
      <c r="HL604" s="23">
        <f>T604</f>
        <v>73</v>
      </c>
      <c r="HM604" s="23"/>
      <c r="HN604" s="23">
        <f>T604</f>
        <v>73</v>
      </c>
      <c r="HO604" s="23"/>
      <c r="HP604" s="23"/>
      <c r="HQ604" s="23"/>
      <c r="HR604" s="23"/>
      <c r="HS604" s="23"/>
      <c r="HT604" s="23"/>
      <c r="HU604" s="23"/>
      <c r="HV604" s="23"/>
      <c r="HW604" s="23"/>
      <c r="HX604" s="23"/>
      <c r="HY604" s="23"/>
      <c r="HZ604" s="23"/>
      <c r="IA604" s="23"/>
      <c r="IB604" s="23"/>
      <c r="IC604" s="23"/>
      <c r="ID604" s="23"/>
      <c r="IE604" s="23"/>
      <c r="IF604" s="23"/>
      <c r="IG604" s="23"/>
      <c r="IH604" s="23"/>
      <c r="II604" s="23"/>
      <c r="IJ604" s="23"/>
      <c r="IK604" s="23"/>
      <c r="IL604" s="23"/>
      <c r="IM604" s="23"/>
      <c r="IN604" s="23"/>
      <c r="IO604" s="23"/>
      <c r="IP604" s="23"/>
      <c r="IQ604" s="23"/>
      <c r="IR604" s="23"/>
      <c r="IS604" s="23"/>
      <c r="IT604" s="23"/>
      <c r="IU604" s="23"/>
    </row>
    <row r="605" spans="1:255" x14ac:dyDescent="0.2">
      <c r="A605" s="78"/>
      <c r="B605" s="79"/>
      <c r="C605" s="79" t="s">
        <v>1260</v>
      </c>
      <c r="D605" s="80" t="s">
        <v>1261</v>
      </c>
      <c r="E605" s="81">
        <v>17.75</v>
      </c>
      <c r="F605" s="82"/>
      <c r="G605" s="83"/>
      <c r="H605" s="82" t="e">
        <f>ROUND(Source!AH316,2)</f>
        <v>#REF!</v>
      </c>
      <c r="I605" s="97" t="e">
        <f>Source!U316</f>
        <v>#REF!</v>
      </c>
      <c r="J605" s="85"/>
      <c r="K605" s="86"/>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23"/>
      <c r="EX605" s="23"/>
      <c r="EY605" s="23"/>
      <c r="EZ605" s="23"/>
      <c r="FA605" s="23"/>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23"/>
      <c r="GF605" s="23"/>
      <c r="GG605" s="23"/>
      <c r="GH605" s="23"/>
      <c r="GI605" s="23"/>
      <c r="GJ605" s="23"/>
      <c r="GK605" s="23"/>
      <c r="GL605" s="23"/>
      <c r="GM605" s="23"/>
      <c r="GN605" s="23"/>
      <c r="GO605" s="23"/>
      <c r="GP605" s="23"/>
      <c r="GQ605" s="23"/>
      <c r="GR605" s="23"/>
      <c r="GS605" s="23"/>
      <c r="GT605" s="23"/>
      <c r="GU605" s="23"/>
      <c r="GV605" s="23"/>
      <c r="GW605" s="23"/>
      <c r="GX605" s="23"/>
      <c r="GY605" s="23"/>
      <c r="GZ605" s="23"/>
      <c r="HA605" s="23"/>
      <c r="HB605" s="23"/>
      <c r="HC605" s="23"/>
      <c r="HD605" s="23"/>
      <c r="HE605" s="23"/>
      <c r="HF605" s="23"/>
      <c r="HG605" s="23"/>
      <c r="HH605" s="23"/>
      <c r="HI605" s="23"/>
      <c r="HJ605" s="23"/>
      <c r="HK605" s="23"/>
      <c r="HL605" s="23"/>
      <c r="HM605" s="23"/>
      <c r="HN605" s="23"/>
      <c r="HO605" s="23"/>
      <c r="HP605" s="23"/>
      <c r="HQ605" s="23"/>
      <c r="HR605" s="23"/>
      <c r="HS605" s="23"/>
      <c r="HT605" s="23"/>
      <c r="HU605" s="23"/>
      <c r="HV605" s="23"/>
      <c r="HW605" s="23"/>
      <c r="HX605" s="23"/>
      <c r="HY605" s="23"/>
      <c r="HZ605" s="23"/>
      <c r="IA605" s="23"/>
      <c r="IB605" s="23"/>
      <c r="IC605" s="23"/>
      <c r="ID605" s="23"/>
      <c r="IE605" s="23"/>
      <c r="IF605" s="23"/>
      <c r="IG605" s="23"/>
      <c r="IH605" s="23"/>
      <c r="II605" s="23"/>
      <c r="IJ605" s="23"/>
      <c r="IK605" s="23"/>
      <c r="IL605" s="23"/>
      <c r="IM605" s="23"/>
      <c r="IN605" s="23"/>
      <c r="IO605" s="23"/>
      <c r="IP605" s="23"/>
      <c r="IQ605" s="23"/>
      <c r="IR605" s="23"/>
      <c r="IS605" s="23"/>
      <c r="IT605" s="23"/>
      <c r="IU605" s="23"/>
    </row>
    <row r="606" spans="1:255" ht="24" x14ac:dyDescent="0.2">
      <c r="A606" s="114" t="s">
        <v>460</v>
      </c>
      <c r="B606" s="115" t="s">
        <v>233</v>
      </c>
      <c r="C606" s="116" t="s">
        <v>234</v>
      </c>
      <c r="D606" s="117" t="s">
        <v>63</v>
      </c>
      <c r="E606" s="118">
        <f>Source!I318</f>
        <v>7.9200000000000006E-4</v>
      </c>
      <c r="F606" s="119">
        <v>14987.97</v>
      </c>
      <c r="G606" s="71"/>
      <c r="H606" s="119">
        <f>Source!AC317</f>
        <v>14987.97</v>
      </c>
      <c r="I606" s="120">
        <f>T606</f>
        <v>12</v>
      </c>
      <c r="J606" s="73" t="s">
        <v>1262</v>
      </c>
      <c r="K606" s="121">
        <f>U606</f>
        <v>13</v>
      </c>
      <c r="L606" s="23"/>
      <c r="M606" s="23"/>
      <c r="N606" s="23"/>
      <c r="O606" s="23"/>
      <c r="P606" s="23"/>
      <c r="Q606" s="23"/>
      <c r="R606" s="23"/>
      <c r="S606" s="23"/>
      <c r="T606" s="23">
        <f>ROUND(Source!AC317*Source!AW317*Source!I317,0)</f>
        <v>12</v>
      </c>
      <c r="U606" s="23">
        <f>Source!P318</f>
        <v>13</v>
      </c>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v>1</v>
      </c>
      <c r="CW606" s="23"/>
      <c r="CX606" s="23"/>
      <c r="CY606" s="23"/>
      <c r="CZ606" s="23"/>
      <c r="DA606" s="23"/>
      <c r="DB606" s="23"/>
      <c r="DC606" s="23"/>
      <c r="DD606" s="23"/>
      <c r="DE606" s="23"/>
      <c r="DF606" s="23"/>
      <c r="DG606" s="23"/>
      <c r="DH606" s="23"/>
      <c r="DI606" s="23"/>
      <c r="DJ606" s="23"/>
      <c r="DK606" s="23">
        <f>T606</f>
        <v>12</v>
      </c>
      <c r="DL606" s="23"/>
      <c r="DM606" s="23">
        <f>Source!P318</f>
        <v>13</v>
      </c>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3"/>
      <c r="FJ606" s="23"/>
      <c r="FK606" s="23"/>
      <c r="FL606" s="23"/>
      <c r="FM606" s="23"/>
      <c r="FN606" s="23"/>
      <c r="FO606" s="23"/>
      <c r="FP606" s="23"/>
      <c r="FQ606" s="23"/>
      <c r="FR606" s="23"/>
      <c r="FS606" s="23"/>
      <c r="FT606" s="23"/>
      <c r="FU606" s="23"/>
      <c r="FV606" s="23"/>
      <c r="FW606" s="23"/>
      <c r="FX606" s="23"/>
      <c r="FY606" s="23"/>
      <c r="FZ606" s="23"/>
      <c r="GA606" s="23"/>
      <c r="GB606" s="23"/>
      <c r="GC606" s="23"/>
      <c r="GD606" s="23"/>
      <c r="GE606" s="23"/>
      <c r="GF606" s="23"/>
      <c r="GG606" s="23"/>
      <c r="GH606" s="23"/>
      <c r="GI606" s="23"/>
      <c r="GJ606" s="23">
        <f>T606</f>
        <v>12</v>
      </c>
      <c r="GK606" s="23"/>
      <c r="GL606" s="23"/>
      <c r="GM606" s="23"/>
      <c r="GN606" s="23">
        <f>T606</f>
        <v>12</v>
      </c>
      <c r="GO606" s="23"/>
      <c r="GP606" s="23">
        <f>T606</f>
        <v>12</v>
      </c>
      <c r="GQ606" s="23">
        <f>T606</f>
        <v>12</v>
      </c>
      <c r="GR606" s="23"/>
      <c r="GS606" s="23">
        <f>T606</f>
        <v>12</v>
      </c>
      <c r="GT606" s="23"/>
      <c r="GU606" s="23"/>
      <c r="GV606" s="23"/>
      <c r="GW606" s="23"/>
      <c r="GX606" s="23"/>
      <c r="GY606" s="23"/>
      <c r="GZ606" s="23"/>
      <c r="HA606" s="23"/>
      <c r="HB606" s="23">
        <f>T606</f>
        <v>12</v>
      </c>
      <c r="HC606" s="23"/>
      <c r="HD606" s="23"/>
      <c r="HE606" s="23"/>
      <c r="HF606" s="23">
        <f>T606</f>
        <v>12</v>
      </c>
      <c r="HG606" s="23"/>
      <c r="HH606" s="23"/>
      <c r="HI606" s="23"/>
      <c r="HJ606" s="23"/>
      <c r="HK606" s="23"/>
      <c r="HL606" s="23">
        <f>T606</f>
        <v>12</v>
      </c>
      <c r="HM606" s="23"/>
      <c r="HN606" s="23">
        <f>T606</f>
        <v>12</v>
      </c>
      <c r="HO606" s="23"/>
      <c r="HP606" s="23"/>
      <c r="HQ606" s="23"/>
      <c r="HR606" s="23"/>
      <c r="HS606" s="23"/>
      <c r="HT606" s="23"/>
      <c r="HU606" s="23"/>
      <c r="HV606" s="23"/>
      <c r="HW606" s="23"/>
      <c r="HX606" s="23"/>
      <c r="HY606" s="23"/>
      <c r="HZ606" s="23"/>
      <c r="IA606" s="23"/>
      <c r="IB606" s="23"/>
      <c r="IC606" s="23"/>
      <c r="ID606" s="23"/>
      <c r="IE606" s="23"/>
      <c r="IF606" s="23"/>
      <c r="IG606" s="23"/>
      <c r="IH606" s="23"/>
      <c r="II606" s="23"/>
      <c r="IJ606" s="23"/>
      <c r="IK606" s="23"/>
      <c r="IL606" s="23"/>
      <c r="IM606" s="23"/>
      <c r="IN606" s="23"/>
      <c r="IO606" s="23"/>
      <c r="IP606" s="23"/>
      <c r="IQ606" s="23"/>
      <c r="IR606" s="23"/>
      <c r="IS606" s="23"/>
      <c r="IT606" s="23"/>
      <c r="IU606" s="23"/>
    </row>
    <row r="607" spans="1:255" x14ac:dyDescent="0.2">
      <c r="A607" s="98"/>
      <c r="B607" s="113" t="s">
        <v>1263</v>
      </c>
      <c r="C607" s="113" t="s">
        <v>1295</v>
      </c>
      <c r="D607" s="33"/>
      <c r="E607" s="33"/>
      <c r="F607" s="33"/>
      <c r="G607" s="33"/>
      <c r="H607" s="33"/>
      <c r="I607" s="33"/>
      <c r="J607" s="33"/>
      <c r="K607" s="99"/>
    </row>
    <row r="608" spans="1:255" ht="13.5" thickBot="1" x14ac:dyDescent="0.25">
      <c r="A608" s="124"/>
      <c r="B608" s="125"/>
      <c r="C608" s="125" t="s">
        <v>1266</v>
      </c>
      <c r="D608" s="125"/>
      <c r="E608" s="125"/>
      <c r="F608" s="125"/>
      <c r="G608" s="125"/>
      <c r="H608" s="373">
        <f>SUM(DK599:DK607)</f>
        <v>12</v>
      </c>
      <c r="I608" s="374"/>
      <c r="J608" s="373">
        <f>SUM(DM599:DM607)</f>
        <v>13</v>
      </c>
      <c r="K608" s="375"/>
      <c r="L608" s="112"/>
      <c r="M608" s="112"/>
      <c r="N608" s="112"/>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23"/>
      <c r="DI608" s="23"/>
      <c r="DJ608" s="23"/>
      <c r="DK608" s="23"/>
      <c r="DL608" s="23"/>
      <c r="DM608" s="23"/>
      <c r="DN608" s="23"/>
      <c r="DO608" s="23"/>
      <c r="DP608" s="23"/>
      <c r="DQ608" s="23"/>
      <c r="DR608" s="23"/>
      <c r="DS608" s="23"/>
      <c r="DT608" s="23"/>
      <c r="DU608" s="23"/>
      <c r="DV608" s="23"/>
      <c r="DW608" s="23"/>
      <c r="DX608" s="23"/>
      <c r="DY608" s="23"/>
      <c r="DZ608" s="23"/>
      <c r="EA608" s="23"/>
      <c r="EB608" s="23"/>
      <c r="EC608" s="23"/>
      <c r="ED608" s="23"/>
      <c r="EE608" s="23"/>
      <c r="EF608" s="23"/>
      <c r="EG608" s="23"/>
      <c r="EH608" s="23"/>
      <c r="EI608" s="23"/>
      <c r="EJ608" s="23"/>
      <c r="EK608" s="23"/>
      <c r="EL608" s="23"/>
      <c r="EM608" s="23"/>
      <c r="EN608" s="23"/>
      <c r="EO608" s="23"/>
      <c r="EP608" s="23"/>
      <c r="EQ608" s="23"/>
      <c r="ER608" s="23"/>
      <c r="ES608" s="23"/>
      <c r="ET608" s="23"/>
      <c r="EU608" s="23"/>
      <c r="EV608" s="23"/>
      <c r="EW608" s="23"/>
      <c r="EX608" s="23"/>
      <c r="EY608" s="23"/>
      <c r="EZ608" s="23"/>
      <c r="FA608" s="23"/>
      <c r="FB608" s="23"/>
      <c r="FC608" s="23"/>
      <c r="FD608" s="23"/>
      <c r="FE608" s="23"/>
      <c r="FF608" s="23"/>
      <c r="FG608" s="23"/>
      <c r="FH608" s="23"/>
      <c r="FI608" s="23"/>
      <c r="FJ608" s="23"/>
      <c r="FK608" s="23"/>
      <c r="FL608" s="23"/>
      <c r="FM608" s="23"/>
      <c r="FN608" s="23"/>
      <c r="FO608" s="23"/>
      <c r="FP608" s="23"/>
      <c r="FQ608" s="23"/>
      <c r="FR608" s="23"/>
      <c r="FS608" s="23"/>
      <c r="FT608" s="23"/>
      <c r="FU608" s="23"/>
      <c r="FV608" s="23"/>
      <c r="FW608" s="23"/>
      <c r="FX608" s="23"/>
      <c r="FY608" s="23"/>
      <c r="FZ608" s="23"/>
      <c r="GA608" s="23"/>
      <c r="GB608" s="23"/>
      <c r="GC608" s="23"/>
      <c r="GD608" s="23"/>
      <c r="GE608" s="23"/>
      <c r="GF608" s="23"/>
      <c r="GG608" s="23"/>
      <c r="GH608" s="23"/>
      <c r="GI608" s="23"/>
      <c r="GJ608" s="23"/>
      <c r="GK608" s="23"/>
      <c r="GL608" s="23"/>
      <c r="GM608" s="23"/>
      <c r="GN608" s="23"/>
      <c r="GO608" s="23"/>
      <c r="GP608" s="23"/>
      <c r="GQ608" s="23"/>
      <c r="GR608" s="23"/>
      <c r="GS608" s="23"/>
      <c r="GT608" s="23"/>
      <c r="GU608" s="23"/>
      <c r="GV608" s="23"/>
      <c r="GW608" s="23"/>
      <c r="GX608" s="23"/>
      <c r="GY608" s="23"/>
      <c r="GZ608" s="23"/>
      <c r="HA608" s="23"/>
      <c r="HB608" s="23"/>
      <c r="HC608" s="23"/>
      <c r="HD608" s="23"/>
      <c r="HE608" s="23"/>
      <c r="HF608" s="23"/>
      <c r="HG608" s="23"/>
      <c r="HH608" s="23"/>
      <c r="HI608" s="23"/>
      <c r="HJ608" s="23"/>
      <c r="HK608" s="23"/>
      <c r="HL608" s="23"/>
      <c r="HM608" s="23"/>
      <c r="HN608" s="23"/>
      <c r="HO608" s="23"/>
      <c r="HP608" s="23"/>
      <c r="HQ608" s="23"/>
      <c r="HR608" s="23"/>
      <c r="HS608" s="23"/>
      <c r="HT608" s="23"/>
      <c r="HU608" s="23"/>
      <c r="HV608" s="23"/>
      <c r="HW608" s="23"/>
      <c r="HX608" s="23"/>
      <c r="HY608" s="23"/>
      <c r="HZ608" s="23"/>
      <c r="IA608" s="23"/>
      <c r="IB608" s="23"/>
      <c r="IC608" s="23"/>
      <c r="ID608" s="23"/>
      <c r="IE608" s="23"/>
      <c r="IF608" s="23"/>
      <c r="IG608" s="23"/>
      <c r="IH608" s="23"/>
      <c r="II608" s="23"/>
      <c r="IJ608" s="23"/>
      <c r="IK608" s="23"/>
      <c r="IL608" s="23"/>
      <c r="IM608" s="23"/>
      <c r="IN608" s="23"/>
      <c r="IO608" s="23"/>
      <c r="IP608" s="23"/>
      <c r="IQ608" s="23"/>
      <c r="IR608" s="23"/>
      <c r="IS608" s="23"/>
      <c r="IT608" s="23"/>
      <c r="IU608" s="23"/>
    </row>
    <row r="609" spans="1:255" x14ac:dyDescent="0.2">
      <c r="A609" s="123"/>
      <c r="B609" s="122"/>
      <c r="C609" s="122" t="s">
        <v>1267</v>
      </c>
      <c r="D609" s="122"/>
      <c r="E609" s="122"/>
      <c r="F609" s="122"/>
      <c r="G609" s="122"/>
      <c r="H609" s="376">
        <f>R609</f>
        <v>535</v>
      </c>
      <c r="I609" s="377"/>
      <c r="J609" s="376" t="e">
        <f>S609</f>
        <v>#REF!</v>
      </c>
      <c r="K609" s="378"/>
      <c r="O609" s="23"/>
      <c r="P609" s="23"/>
      <c r="Q609" s="23"/>
      <c r="R609" s="23">
        <f>SUM(T599:T608)</f>
        <v>535</v>
      </c>
      <c r="S609" s="23" t="e">
        <f>SUM(U599:U608)</f>
        <v>#REF!</v>
      </c>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23"/>
      <c r="FB609" s="23"/>
      <c r="FC609" s="23"/>
      <c r="FD609" s="23"/>
      <c r="FE609" s="23"/>
      <c r="FF609" s="23"/>
      <c r="FG609" s="23"/>
      <c r="FH609" s="23"/>
      <c r="FI609" s="23"/>
      <c r="FJ609" s="23"/>
      <c r="FK609" s="23"/>
      <c r="FL609" s="23"/>
      <c r="FM609" s="23"/>
      <c r="FN609" s="23"/>
      <c r="FO609" s="23"/>
      <c r="FP609" s="23"/>
      <c r="FQ609" s="23"/>
      <c r="FR609" s="23"/>
      <c r="FS609" s="23"/>
      <c r="FT609" s="23"/>
      <c r="FU609" s="23"/>
      <c r="FV609" s="23"/>
      <c r="FW609" s="23"/>
      <c r="FX609" s="23"/>
      <c r="FY609" s="23"/>
      <c r="FZ609" s="23"/>
      <c r="GA609" s="23"/>
      <c r="GB609" s="23"/>
      <c r="GC609" s="23"/>
      <c r="GD609" s="23"/>
      <c r="GE609" s="23"/>
      <c r="GF609" s="23"/>
      <c r="GG609" s="23"/>
      <c r="GH609" s="23"/>
      <c r="GI609" s="23"/>
      <c r="GJ609" s="23"/>
      <c r="GK609" s="23"/>
      <c r="GL609" s="23"/>
      <c r="GM609" s="23"/>
      <c r="GN609" s="23"/>
      <c r="GO609" s="23"/>
      <c r="GP609" s="23"/>
      <c r="GQ609" s="23"/>
      <c r="GR609" s="23"/>
      <c r="GS609" s="23"/>
      <c r="GT609" s="23"/>
      <c r="GU609" s="23"/>
      <c r="GV609" s="23"/>
      <c r="GW609" s="23"/>
      <c r="GX609" s="23"/>
      <c r="GY609" s="23"/>
      <c r="GZ609" s="23"/>
      <c r="HA609" s="23">
        <f>R609</f>
        <v>535</v>
      </c>
      <c r="HB609" s="23"/>
      <c r="HC609" s="23"/>
      <c r="HD609" s="23"/>
      <c r="HE609" s="23"/>
      <c r="HF609" s="23"/>
      <c r="HG609" s="23"/>
      <c r="HH609" s="23"/>
      <c r="HI609" s="23"/>
      <c r="HJ609" s="23"/>
      <c r="HK609" s="23"/>
      <c r="HL609" s="23"/>
      <c r="HM609" s="23"/>
      <c r="HN609" s="23"/>
      <c r="HO609" s="23"/>
      <c r="HP609" s="23"/>
      <c r="HQ609" s="23"/>
      <c r="HR609" s="23"/>
      <c r="HS609" s="23"/>
      <c r="HT609" s="23"/>
      <c r="HU609" s="23"/>
      <c r="HV609" s="23"/>
      <c r="HW609" s="23"/>
      <c r="HX609" s="23"/>
      <c r="HY609" s="23"/>
      <c r="HZ609" s="23"/>
      <c r="IA609" s="23"/>
      <c r="IB609" s="23"/>
      <c r="IC609" s="23"/>
      <c r="ID609" s="23"/>
      <c r="IE609" s="23"/>
      <c r="IF609" s="23"/>
      <c r="IG609" s="23"/>
      <c r="IH609" s="23"/>
      <c r="II609" s="23"/>
      <c r="IJ609" s="23"/>
      <c r="IK609" s="23"/>
      <c r="IL609" s="23"/>
      <c r="IM609" s="23"/>
      <c r="IN609" s="23"/>
      <c r="IO609" s="23"/>
      <c r="IP609" s="23"/>
      <c r="IQ609" s="23"/>
      <c r="IR609" s="23"/>
      <c r="IS609" s="23"/>
      <c r="IT609" s="23"/>
      <c r="IU609" s="23"/>
    </row>
    <row r="610" spans="1:255" x14ac:dyDescent="0.2">
      <c r="A610" s="77"/>
      <c r="B610" s="76"/>
      <c r="C610" s="76"/>
      <c r="D610" s="76"/>
      <c r="E610" s="76"/>
      <c r="F610" s="76"/>
      <c r="G610" s="76"/>
      <c r="H610" s="370"/>
      <c r="I610" s="371"/>
      <c r="J610" s="370"/>
      <c r="K610" s="372"/>
    </row>
    <row r="611" spans="1:255" ht="35.25" x14ac:dyDescent="0.2">
      <c r="A611" s="126">
        <v>31</v>
      </c>
      <c r="B611" s="133" t="s">
        <v>238</v>
      </c>
      <c r="C611" s="127" t="s">
        <v>1296</v>
      </c>
      <c r="D611" s="128" t="s">
        <v>240</v>
      </c>
      <c r="E611" s="129">
        <v>0.247</v>
      </c>
      <c r="F611" s="130">
        <f>Source!AK320</f>
        <v>1019.5</v>
      </c>
      <c r="G611" s="134" t="s">
        <v>6</v>
      </c>
      <c r="H611" s="130"/>
      <c r="I611" s="131">
        <f>SUM(DQ611:DQ626)</f>
        <v>518</v>
      </c>
      <c r="J611" s="107" t="s">
        <v>238</v>
      </c>
      <c r="K611" s="132" t="e">
        <f>SUM(DS611:DS626)</f>
        <v>#REF!</v>
      </c>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c r="EC611" s="23"/>
      <c r="ED611" s="23"/>
      <c r="EE611" s="23"/>
      <c r="EF611" s="23"/>
      <c r="EG611" s="23"/>
      <c r="EH611" s="23"/>
      <c r="EI611" s="23"/>
      <c r="EJ611" s="23"/>
      <c r="EK611" s="23"/>
      <c r="EL611" s="23"/>
      <c r="EM611" s="23"/>
      <c r="EN611" s="23"/>
      <c r="EO611" s="23"/>
      <c r="EP611" s="23"/>
      <c r="EQ611" s="23"/>
      <c r="ER611" s="23"/>
      <c r="ES611" s="23"/>
      <c r="ET611" s="23"/>
      <c r="EU611" s="23"/>
      <c r="EV611" s="23"/>
      <c r="EW611" s="23"/>
      <c r="EX611" s="23"/>
      <c r="EY611" s="23"/>
      <c r="EZ611" s="23"/>
      <c r="FA611" s="23"/>
      <c r="FB611" s="23"/>
      <c r="FC611" s="23"/>
      <c r="FD611" s="23"/>
      <c r="FE611" s="23"/>
      <c r="FF611" s="23"/>
      <c r="FG611" s="23"/>
      <c r="FH611" s="23"/>
      <c r="FI611" s="23"/>
      <c r="FJ611" s="23"/>
      <c r="FK611" s="23"/>
      <c r="FL611" s="23"/>
      <c r="FM611" s="23"/>
      <c r="FN611" s="23"/>
      <c r="FO611" s="23"/>
      <c r="FP611" s="23"/>
      <c r="FQ611" s="23"/>
      <c r="FR611" s="23"/>
      <c r="FS611" s="23"/>
      <c r="FT611" s="23"/>
      <c r="FU611" s="23"/>
      <c r="FV611" s="23"/>
      <c r="FW611" s="23"/>
      <c r="FX611" s="23"/>
      <c r="FY611" s="23"/>
      <c r="FZ611" s="23"/>
      <c r="GA611" s="23"/>
      <c r="GB611" s="23"/>
      <c r="GC611" s="23"/>
      <c r="GD611" s="23"/>
      <c r="GE611" s="23"/>
      <c r="GF611" s="23"/>
      <c r="GG611" s="23"/>
      <c r="GH611" s="23"/>
      <c r="GI611" s="23"/>
      <c r="GJ611" s="23"/>
      <c r="GK611" s="23"/>
      <c r="GL611" s="23"/>
      <c r="GM611" s="23"/>
      <c r="GN611" s="23"/>
      <c r="GO611" s="23"/>
      <c r="GP611" s="23"/>
      <c r="GQ611" s="23"/>
      <c r="GR611" s="23"/>
      <c r="GS611" s="23"/>
      <c r="GT611" s="23"/>
      <c r="GU611" s="23"/>
      <c r="GV611" s="23"/>
      <c r="GW611" s="23"/>
      <c r="GX611" s="23"/>
      <c r="GY611" s="23"/>
      <c r="GZ611" s="23"/>
      <c r="HA611" s="23"/>
      <c r="HB611" s="23"/>
      <c r="HC611" s="23"/>
      <c r="HD611" s="23"/>
      <c r="HE611" s="23"/>
      <c r="HF611" s="23"/>
      <c r="HG611" s="23"/>
      <c r="HH611" s="23"/>
      <c r="HI611" s="23"/>
      <c r="HJ611" s="23"/>
      <c r="HK611" s="23"/>
      <c r="HL611" s="23"/>
      <c r="HM611" s="23"/>
      <c r="HN611" s="23"/>
      <c r="HO611" s="23"/>
      <c r="HP611" s="23"/>
      <c r="HQ611" s="23"/>
      <c r="HR611" s="23"/>
      <c r="HS611" s="23"/>
      <c r="HT611" s="23"/>
      <c r="HU611" s="23"/>
      <c r="HV611" s="23"/>
      <c r="HW611" s="23"/>
      <c r="HX611" s="23"/>
      <c r="HY611" s="23"/>
      <c r="HZ611" s="23"/>
      <c r="IA611" s="23"/>
      <c r="IB611" s="23"/>
      <c r="IC611" s="23"/>
      <c r="ID611" s="23"/>
      <c r="IE611" s="23"/>
      <c r="IF611" s="23"/>
      <c r="IG611" s="23"/>
      <c r="IH611" s="23"/>
      <c r="II611" s="23"/>
      <c r="IJ611" s="23"/>
      <c r="IK611" s="23"/>
      <c r="IL611" s="23"/>
      <c r="IM611" s="23"/>
      <c r="IN611" s="23"/>
      <c r="IO611" s="23"/>
      <c r="IP611" s="23"/>
      <c r="IQ611" s="23"/>
      <c r="IR611" s="23"/>
      <c r="IS611" s="23"/>
      <c r="IT611" s="23"/>
      <c r="IU611" s="23"/>
    </row>
    <row r="612" spans="1:255" x14ac:dyDescent="0.2">
      <c r="A612" s="66"/>
      <c r="B612" s="67"/>
      <c r="C612" s="67" t="s">
        <v>1253</v>
      </c>
      <c r="D612" s="68"/>
      <c r="E612" s="69"/>
      <c r="F612" s="70">
        <v>306.87</v>
      </c>
      <c r="G612" s="71" t="s">
        <v>1297</v>
      </c>
      <c r="H612" s="70">
        <f>Source!AF320</f>
        <v>322.20999999999998</v>
      </c>
      <c r="I612" s="72">
        <f>T612</f>
        <v>80</v>
      </c>
      <c r="J612" s="73">
        <v>25.6</v>
      </c>
      <c r="K612" s="74">
        <f>U612</f>
        <v>2037</v>
      </c>
      <c r="O612" s="23"/>
      <c r="P612" s="23"/>
      <c r="Q612" s="23"/>
      <c r="R612" s="23"/>
      <c r="S612" s="23"/>
      <c r="T612" s="23">
        <f>ROUND(Source!AF320*Source!AV320*Source!I320,0)</f>
        <v>80</v>
      </c>
      <c r="U612" s="23">
        <f>Source!S320</f>
        <v>2037</v>
      </c>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v>1</v>
      </c>
      <c r="CW612" s="23"/>
      <c r="CX612" s="23"/>
      <c r="CY612" s="23"/>
      <c r="CZ612" s="23"/>
      <c r="DA612" s="23"/>
      <c r="DB612" s="23"/>
      <c r="DC612" s="23"/>
      <c r="DD612" s="23"/>
      <c r="DE612" s="23"/>
      <c r="DF612" s="23"/>
      <c r="DG612" s="23">
        <f>Source!S320</f>
        <v>2037</v>
      </c>
      <c r="DH612" s="23">
        <v>1008</v>
      </c>
      <c r="DI612" s="23"/>
      <c r="DJ612" s="23"/>
      <c r="DK612" s="23"/>
      <c r="DL612" s="23"/>
      <c r="DM612" s="23"/>
      <c r="DN612" s="23"/>
      <c r="DO612" s="23"/>
      <c r="DP612" s="23"/>
      <c r="DQ612" s="23">
        <f>T612</f>
        <v>80</v>
      </c>
      <c r="DR612" s="23"/>
      <c r="DS612" s="23">
        <f>U612</f>
        <v>2037</v>
      </c>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23"/>
      <c r="FC612" s="23"/>
      <c r="FD612" s="23"/>
      <c r="FE612" s="23"/>
      <c r="FF612" s="23"/>
      <c r="FG612" s="23"/>
      <c r="FH612" s="23"/>
      <c r="FI612" s="23"/>
      <c r="FJ612" s="23"/>
      <c r="FK612" s="23"/>
      <c r="FL612" s="23"/>
      <c r="FM612" s="23"/>
      <c r="FN612" s="23"/>
      <c r="FO612" s="23"/>
      <c r="FP612" s="23"/>
      <c r="FQ612" s="23"/>
      <c r="FR612" s="23"/>
      <c r="FS612" s="23"/>
      <c r="FT612" s="23"/>
      <c r="FU612" s="23"/>
      <c r="FV612" s="23"/>
      <c r="FW612" s="23"/>
      <c r="FX612" s="23"/>
      <c r="FY612" s="23"/>
      <c r="FZ612" s="23"/>
      <c r="GA612" s="23"/>
      <c r="GB612" s="23"/>
      <c r="GC612" s="23"/>
      <c r="GD612" s="23"/>
      <c r="GE612" s="23"/>
      <c r="GF612" s="23"/>
      <c r="GG612" s="23"/>
      <c r="GH612" s="23"/>
      <c r="GI612" s="23"/>
      <c r="GJ612" s="23">
        <f>T612</f>
        <v>80</v>
      </c>
      <c r="GK612" s="23">
        <f>T612</f>
        <v>80</v>
      </c>
      <c r="GL612" s="23"/>
      <c r="GM612" s="23"/>
      <c r="GN612" s="23"/>
      <c r="GO612" s="23"/>
      <c r="GP612" s="23"/>
      <c r="GQ612" s="23"/>
      <c r="GR612" s="23"/>
      <c r="GS612" s="23"/>
      <c r="GT612" s="23"/>
      <c r="GU612" s="23"/>
      <c r="GV612" s="23"/>
      <c r="GW612" s="23"/>
      <c r="GX612" s="23"/>
      <c r="GY612" s="23"/>
      <c r="GZ612" s="23"/>
      <c r="HA612" s="23"/>
      <c r="HB612" s="23">
        <f>T612</f>
        <v>80</v>
      </c>
      <c r="HC612" s="23"/>
      <c r="HD612" s="23"/>
      <c r="HE612" s="23"/>
      <c r="HF612" s="23">
        <f>T612</f>
        <v>80</v>
      </c>
      <c r="HG612" s="23"/>
      <c r="HH612" s="23"/>
      <c r="HI612" s="23"/>
      <c r="HJ612" s="23"/>
      <c r="HK612" s="23"/>
      <c r="HL612" s="23">
        <f>T612</f>
        <v>80</v>
      </c>
      <c r="HM612" s="23"/>
      <c r="HN612" s="23">
        <f>T612</f>
        <v>80</v>
      </c>
      <c r="HO612" s="23"/>
      <c r="HP612" s="23"/>
      <c r="HQ612" s="23"/>
      <c r="HR612" s="23"/>
      <c r="HS612" s="23"/>
      <c r="HT612" s="23"/>
      <c r="HU612" s="23"/>
      <c r="HV612" s="23"/>
      <c r="HW612" s="23"/>
      <c r="HX612" s="23">
        <f>T612</f>
        <v>80</v>
      </c>
      <c r="HY612" s="23"/>
      <c r="HZ612" s="23"/>
      <c r="IA612" s="23"/>
      <c r="IB612" s="23"/>
      <c r="IC612" s="23"/>
      <c r="ID612" s="23"/>
      <c r="IE612" s="23"/>
      <c r="IF612" s="23"/>
      <c r="IG612" s="23"/>
      <c r="IH612" s="23"/>
      <c r="II612" s="23"/>
      <c r="IJ612" s="23"/>
      <c r="IK612" s="23"/>
      <c r="IL612" s="23"/>
      <c r="IM612" s="23"/>
      <c r="IN612" s="23"/>
      <c r="IO612" s="23"/>
      <c r="IP612" s="23"/>
      <c r="IQ612" s="23"/>
      <c r="IR612" s="23"/>
      <c r="IS612" s="23"/>
      <c r="IT612" s="23"/>
      <c r="IU612" s="23"/>
    </row>
    <row r="613" spans="1:255" x14ac:dyDescent="0.2">
      <c r="A613" s="78"/>
      <c r="B613" s="79"/>
      <c r="C613" s="79" t="s">
        <v>1255</v>
      </c>
      <c r="D613" s="80"/>
      <c r="E613" s="81"/>
      <c r="F613" s="82">
        <v>620.65</v>
      </c>
      <c r="G613" s="83" t="s">
        <v>1298</v>
      </c>
      <c r="H613" s="82">
        <f>Source!AD320</f>
        <v>993.04</v>
      </c>
      <c r="I613" s="84">
        <f>T613</f>
        <v>245</v>
      </c>
      <c r="J613" s="85">
        <v>9.3000000000000007</v>
      </c>
      <c r="K613" s="86">
        <f>U613</f>
        <v>2281</v>
      </c>
      <c r="O613" s="23"/>
      <c r="P613" s="23"/>
      <c r="Q613" s="23"/>
      <c r="R613" s="23"/>
      <c r="S613" s="23"/>
      <c r="T613" s="23">
        <f>ROUND(Source!AD320*Source!AV320*Source!I320,0)</f>
        <v>245</v>
      </c>
      <c r="U613" s="23">
        <f>Source!Q320</f>
        <v>2281</v>
      </c>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v>1</v>
      </c>
      <c r="CW613" s="23"/>
      <c r="CX613" s="23"/>
      <c r="CY613" s="23"/>
      <c r="CZ613" s="23"/>
      <c r="DA613" s="23"/>
      <c r="DB613" s="23"/>
      <c r="DC613" s="23"/>
      <c r="DD613" s="23"/>
      <c r="DE613" s="23"/>
      <c r="DF613" s="23"/>
      <c r="DG613" s="23"/>
      <c r="DH613" s="23"/>
      <c r="DI613" s="23"/>
      <c r="DJ613" s="23"/>
      <c r="DK613" s="23"/>
      <c r="DL613" s="23"/>
      <c r="DM613" s="23"/>
      <c r="DN613" s="23"/>
      <c r="DO613" s="23"/>
      <c r="DP613" s="23"/>
      <c r="DQ613" s="23">
        <f>T613</f>
        <v>245</v>
      </c>
      <c r="DR613" s="23"/>
      <c r="DS613" s="23">
        <f>U613</f>
        <v>2281</v>
      </c>
      <c r="DT613" s="23"/>
      <c r="DU613" s="23"/>
      <c r="DV613" s="23"/>
      <c r="DW613" s="23"/>
      <c r="DX613" s="23"/>
      <c r="DY613" s="23"/>
      <c r="DZ613" s="23"/>
      <c r="EA613" s="23"/>
      <c r="EB613" s="23"/>
      <c r="EC613" s="23"/>
      <c r="ED613" s="23"/>
      <c r="EE613" s="23"/>
      <c r="EF613" s="23"/>
      <c r="EG613" s="23"/>
      <c r="EH613" s="23"/>
      <c r="EI613" s="23"/>
      <c r="EJ613" s="23"/>
      <c r="EK613" s="23"/>
      <c r="EL613" s="23"/>
      <c r="EM613" s="23"/>
      <c r="EN613" s="23"/>
      <c r="EO613" s="23"/>
      <c r="EP613" s="23"/>
      <c r="EQ613" s="23"/>
      <c r="ER613" s="23"/>
      <c r="ES613" s="23"/>
      <c r="ET613" s="23"/>
      <c r="EU613" s="23"/>
      <c r="EV613" s="23"/>
      <c r="EW613" s="23"/>
      <c r="EX613" s="23"/>
      <c r="EY613" s="23"/>
      <c r="EZ613" s="23"/>
      <c r="FA613" s="23"/>
      <c r="FB613" s="23"/>
      <c r="FC613" s="23"/>
      <c r="FD613" s="23"/>
      <c r="FE613" s="23"/>
      <c r="FF613" s="23"/>
      <c r="FG613" s="23"/>
      <c r="FH613" s="23"/>
      <c r="FI613" s="23"/>
      <c r="FJ613" s="23"/>
      <c r="FK613" s="23"/>
      <c r="FL613" s="23"/>
      <c r="FM613" s="23"/>
      <c r="FN613" s="23"/>
      <c r="FO613" s="23"/>
      <c r="FP613" s="23"/>
      <c r="FQ613" s="23"/>
      <c r="FR613" s="23"/>
      <c r="FS613" s="23"/>
      <c r="FT613" s="23"/>
      <c r="FU613" s="23"/>
      <c r="FV613" s="23"/>
      <c r="FW613" s="23"/>
      <c r="FX613" s="23"/>
      <c r="FY613" s="23"/>
      <c r="FZ613" s="23"/>
      <c r="GA613" s="23"/>
      <c r="GB613" s="23"/>
      <c r="GC613" s="23"/>
      <c r="GD613" s="23"/>
      <c r="GE613" s="23"/>
      <c r="GF613" s="23"/>
      <c r="GG613" s="23"/>
      <c r="GH613" s="23"/>
      <c r="GI613" s="23"/>
      <c r="GJ613" s="23">
        <f>T613</f>
        <v>245</v>
      </c>
      <c r="GK613" s="23"/>
      <c r="GL613" s="23">
        <f>T613</f>
        <v>245</v>
      </c>
      <c r="GM613" s="23"/>
      <c r="GN613" s="23"/>
      <c r="GO613" s="23"/>
      <c r="GP613" s="23"/>
      <c r="GQ613" s="23"/>
      <c r="GR613" s="23"/>
      <c r="GS613" s="23"/>
      <c r="GT613" s="23"/>
      <c r="GU613" s="23"/>
      <c r="GV613" s="23"/>
      <c r="GW613" s="23"/>
      <c r="GX613" s="23"/>
      <c r="GY613" s="23"/>
      <c r="GZ613" s="23"/>
      <c r="HA613" s="23"/>
      <c r="HB613" s="23">
        <f>T613</f>
        <v>245</v>
      </c>
      <c r="HC613" s="23"/>
      <c r="HD613" s="23"/>
      <c r="HE613" s="23"/>
      <c r="HF613" s="23">
        <f>T613</f>
        <v>245</v>
      </c>
      <c r="HG613" s="23"/>
      <c r="HH613" s="23"/>
      <c r="HI613" s="23"/>
      <c r="HJ613" s="23"/>
      <c r="HK613" s="23"/>
      <c r="HL613" s="23">
        <f>T613</f>
        <v>245</v>
      </c>
      <c r="HM613" s="23"/>
      <c r="HN613" s="23">
        <f>T613</f>
        <v>245</v>
      </c>
      <c r="HO613" s="23"/>
      <c r="HP613" s="23"/>
      <c r="HQ613" s="23"/>
      <c r="HR613" s="23"/>
      <c r="HS613" s="23"/>
      <c r="HT613" s="23"/>
      <c r="HU613" s="23"/>
      <c r="HV613" s="23"/>
      <c r="HW613" s="23"/>
      <c r="HX613" s="23"/>
      <c r="HY613" s="23"/>
      <c r="HZ613" s="23"/>
      <c r="IA613" s="23"/>
      <c r="IB613" s="23"/>
      <c r="IC613" s="23"/>
      <c r="ID613" s="23"/>
      <c r="IE613" s="23"/>
      <c r="IF613" s="23"/>
      <c r="IG613" s="23"/>
      <c r="IH613" s="23"/>
      <c r="II613" s="23"/>
      <c r="IJ613" s="23"/>
      <c r="IK613" s="23"/>
      <c r="IL613" s="23"/>
      <c r="IM613" s="23"/>
      <c r="IN613" s="23"/>
      <c r="IO613" s="23"/>
      <c r="IP613" s="23"/>
      <c r="IQ613" s="23"/>
      <c r="IR613" s="23"/>
      <c r="IS613" s="23"/>
      <c r="IT613" s="23"/>
      <c r="IU613" s="23"/>
    </row>
    <row r="614" spans="1:255" x14ac:dyDescent="0.2">
      <c r="A614" s="78"/>
      <c r="B614" s="79"/>
      <c r="C614" s="79" t="s">
        <v>1256</v>
      </c>
      <c r="D614" s="80"/>
      <c r="E614" s="81"/>
      <c r="F614" s="82">
        <v>76.87</v>
      </c>
      <c r="G614" s="83" t="s">
        <v>1298</v>
      </c>
      <c r="H614" s="82">
        <f>Source!AE320</f>
        <v>122.99</v>
      </c>
      <c r="I614" s="84">
        <f>GM614</f>
        <v>30</v>
      </c>
      <c r="J614" s="85">
        <v>19.8</v>
      </c>
      <c r="K614" s="86">
        <f>Source!R320</f>
        <v>601</v>
      </c>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3"/>
      <c r="FJ614" s="23"/>
      <c r="FK614" s="23"/>
      <c r="FL614" s="23"/>
      <c r="FM614" s="23"/>
      <c r="FN614" s="23"/>
      <c r="FO614" s="23"/>
      <c r="FP614" s="23"/>
      <c r="FQ614" s="23"/>
      <c r="FR614" s="23"/>
      <c r="FS614" s="23"/>
      <c r="FT614" s="23"/>
      <c r="FU614" s="23"/>
      <c r="FV614" s="23"/>
      <c r="FW614" s="23"/>
      <c r="FX614" s="23"/>
      <c r="FY614" s="23"/>
      <c r="FZ614" s="23"/>
      <c r="GA614" s="23"/>
      <c r="GB614" s="23"/>
      <c r="GC614" s="23"/>
      <c r="GD614" s="23"/>
      <c r="GE614" s="23"/>
      <c r="GF614" s="23"/>
      <c r="GG614" s="23"/>
      <c r="GH614" s="23"/>
      <c r="GI614" s="23"/>
      <c r="GJ614" s="23"/>
      <c r="GK614" s="23"/>
      <c r="GL614" s="23"/>
      <c r="GM614" s="23">
        <f>ROUND(Source!AE320*Source!AV320*Source!I320,0)</f>
        <v>30</v>
      </c>
      <c r="GN614" s="23"/>
      <c r="GO614" s="23"/>
      <c r="GP614" s="23"/>
      <c r="GQ614" s="23"/>
      <c r="GR614" s="23"/>
      <c r="GS614" s="23"/>
      <c r="GT614" s="23"/>
      <c r="GU614" s="23"/>
      <c r="GV614" s="23"/>
      <c r="GW614" s="23"/>
      <c r="GX614" s="23"/>
      <c r="GY614" s="23"/>
      <c r="GZ614" s="23"/>
      <c r="HA614" s="23"/>
      <c r="HB614" s="23"/>
      <c r="HC614" s="23"/>
      <c r="HD614" s="23"/>
      <c r="HE614" s="23"/>
      <c r="HF614" s="23"/>
      <c r="HG614" s="23"/>
      <c r="HH614" s="23"/>
      <c r="HI614" s="23"/>
      <c r="HJ614" s="23"/>
      <c r="HK614" s="23"/>
      <c r="HL614" s="23"/>
      <c r="HM614" s="23"/>
      <c r="HN614" s="23"/>
      <c r="HO614" s="23"/>
      <c r="HP614" s="23"/>
      <c r="HQ614" s="23"/>
      <c r="HR614" s="23"/>
      <c r="HS614" s="23"/>
      <c r="HT614" s="23"/>
      <c r="HU614" s="23"/>
      <c r="HV614" s="23"/>
      <c r="HW614" s="23"/>
      <c r="HX614" s="23">
        <f>GM614</f>
        <v>30</v>
      </c>
      <c r="HY614" s="23"/>
      <c r="HZ614" s="23"/>
      <c r="IA614" s="23"/>
      <c r="IB614" s="23"/>
      <c r="IC614" s="23"/>
      <c r="ID614" s="23"/>
      <c r="IE614" s="23"/>
      <c r="IF614" s="23"/>
      <c r="IG614" s="23"/>
      <c r="IH614" s="23"/>
      <c r="II614" s="23"/>
      <c r="IJ614" s="23"/>
      <c r="IK614" s="23"/>
      <c r="IL614" s="23"/>
      <c r="IM614" s="23"/>
      <c r="IN614" s="23"/>
      <c r="IO614" s="23"/>
      <c r="IP614" s="23"/>
      <c r="IQ614" s="23"/>
      <c r="IR614" s="23"/>
      <c r="IS614" s="23"/>
      <c r="IT614" s="23"/>
      <c r="IU614" s="23"/>
    </row>
    <row r="615" spans="1:255" x14ac:dyDescent="0.2">
      <c r="A615" s="87"/>
      <c r="B615" s="88"/>
      <c r="C615" s="88" t="s">
        <v>1257</v>
      </c>
      <c r="D615" s="89"/>
      <c r="E615" s="90">
        <v>90</v>
      </c>
      <c r="F615" s="91" t="s">
        <v>1258</v>
      </c>
      <c r="G615" s="92"/>
      <c r="H615" s="93">
        <f>ROUND((Source!AF320*Source!AV320+Source!AE320*Source!AV320)*(Source!FX320)/100,2)</f>
        <v>400.68</v>
      </c>
      <c r="I615" s="94">
        <f>T615</f>
        <v>99</v>
      </c>
      <c r="J615" s="96">
        <v>0.86</v>
      </c>
      <c r="K615" s="95" t="e">
        <f>U615</f>
        <v>#REF!</v>
      </c>
      <c r="O615" s="23"/>
      <c r="P615" s="23"/>
      <c r="Q615" s="23"/>
      <c r="R615" s="23"/>
      <c r="S615" s="23"/>
      <c r="T615" s="23">
        <f>ROUND((ROUND(Source!AF320*Source!AV320*Source!I320,0)+ROUND(Source!AE320*Source!AV320*Source!I320,0))*(Source!DN320)/100,0)</f>
        <v>99</v>
      </c>
      <c r="U615" s="23" t="e">
        <f>Source!X320</f>
        <v>#REF!</v>
      </c>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v>1</v>
      </c>
      <c r="CW615" s="23"/>
      <c r="CX615" s="23"/>
      <c r="CY615" s="23"/>
      <c r="CZ615" s="23"/>
      <c r="DA615" s="23"/>
      <c r="DB615" s="23"/>
      <c r="DC615" s="23"/>
      <c r="DD615" s="23"/>
      <c r="DE615" s="23"/>
      <c r="DF615" s="23"/>
      <c r="DG615" s="23"/>
      <c r="DH615" s="23"/>
      <c r="DI615" s="23"/>
      <c r="DJ615" s="23"/>
      <c r="DK615" s="23"/>
      <c r="DL615" s="23"/>
      <c r="DM615" s="23"/>
      <c r="DN615" s="23"/>
      <c r="DO615" s="23"/>
      <c r="DP615" s="23"/>
      <c r="DQ615" s="23">
        <f>T615</f>
        <v>99</v>
      </c>
      <c r="DR615" s="23"/>
      <c r="DS615" s="23" t="e">
        <f>U615</f>
        <v>#REF!</v>
      </c>
      <c r="DT615" s="23"/>
      <c r="DU615" s="23"/>
      <c r="DV615" s="23"/>
      <c r="DW615" s="23"/>
      <c r="DX615" s="23"/>
      <c r="DY615" s="23"/>
      <c r="DZ615" s="23"/>
      <c r="EA615" s="23"/>
      <c r="EB615" s="23"/>
      <c r="EC615" s="23"/>
      <c r="ED615" s="23"/>
      <c r="EE615" s="23"/>
      <c r="EF615" s="23"/>
      <c r="EG615" s="23"/>
      <c r="EH615" s="23"/>
      <c r="EI615" s="23"/>
      <c r="EJ615" s="23"/>
      <c r="EK615" s="23"/>
      <c r="EL615" s="23"/>
      <c r="EM615" s="23"/>
      <c r="EN615" s="23"/>
      <c r="EO615" s="23"/>
      <c r="EP615" s="23"/>
      <c r="EQ615" s="23"/>
      <c r="ER615" s="23"/>
      <c r="ES615" s="23"/>
      <c r="ET615" s="23"/>
      <c r="EU615" s="23"/>
      <c r="EV615" s="23"/>
      <c r="EW615" s="23"/>
      <c r="EX615" s="23"/>
      <c r="EY615" s="23"/>
      <c r="EZ615" s="23"/>
      <c r="FA615" s="23"/>
      <c r="FB615" s="23"/>
      <c r="FC615" s="23"/>
      <c r="FD615" s="23"/>
      <c r="FE615" s="23"/>
      <c r="FF615" s="23"/>
      <c r="FG615" s="23"/>
      <c r="FH615" s="23"/>
      <c r="FI615" s="23"/>
      <c r="FJ615" s="23"/>
      <c r="FK615" s="23"/>
      <c r="FL615" s="23"/>
      <c r="FM615" s="23"/>
      <c r="FN615" s="23"/>
      <c r="FO615" s="23"/>
      <c r="FP615" s="23"/>
      <c r="FQ615" s="23"/>
      <c r="FR615" s="23"/>
      <c r="FS615" s="23"/>
      <c r="FT615" s="23"/>
      <c r="FU615" s="23"/>
      <c r="FV615" s="23"/>
      <c r="FW615" s="23"/>
      <c r="FX615" s="23"/>
      <c r="FY615" s="23"/>
      <c r="FZ615" s="23"/>
      <c r="GA615" s="23"/>
      <c r="GB615" s="23"/>
      <c r="GC615" s="23"/>
      <c r="GD615" s="23"/>
      <c r="GE615" s="23"/>
      <c r="GF615" s="23"/>
      <c r="GG615" s="23"/>
      <c r="GH615" s="23"/>
      <c r="GI615" s="23"/>
      <c r="GJ615" s="23"/>
      <c r="GK615" s="23"/>
      <c r="GL615" s="23"/>
      <c r="GM615" s="23"/>
      <c r="GN615" s="23"/>
      <c r="GO615" s="23"/>
      <c r="GP615" s="23"/>
      <c r="GQ615" s="23"/>
      <c r="GR615" s="23"/>
      <c r="GS615" s="23"/>
      <c r="GT615" s="23"/>
      <c r="GU615" s="23"/>
      <c r="GV615" s="23"/>
      <c r="GW615" s="23"/>
      <c r="GX615" s="23"/>
      <c r="GY615" s="23">
        <f>T615</f>
        <v>99</v>
      </c>
      <c r="GZ615" s="23"/>
      <c r="HA615" s="23"/>
      <c r="HB615" s="23">
        <f>T615</f>
        <v>99</v>
      </c>
      <c r="HC615" s="23"/>
      <c r="HD615" s="23"/>
      <c r="HE615" s="23"/>
      <c r="HF615" s="23">
        <f>T615</f>
        <v>99</v>
      </c>
      <c r="HG615" s="23"/>
      <c r="HH615" s="23"/>
      <c r="HI615" s="23"/>
      <c r="HJ615" s="23"/>
      <c r="HK615" s="23"/>
      <c r="HL615" s="23">
        <f>T615</f>
        <v>99</v>
      </c>
      <c r="HM615" s="23"/>
      <c r="HN615" s="23">
        <f>T615</f>
        <v>99</v>
      </c>
      <c r="HO615" s="23"/>
      <c r="HP615" s="23"/>
      <c r="HQ615" s="23"/>
      <c r="HR615" s="23"/>
      <c r="HS615" s="23"/>
      <c r="HT615" s="23"/>
      <c r="HU615" s="23"/>
      <c r="HV615" s="23"/>
      <c r="HW615" s="23"/>
      <c r="HX615" s="23"/>
      <c r="HY615" s="23"/>
      <c r="HZ615" s="23"/>
      <c r="IA615" s="23"/>
      <c r="IB615" s="23"/>
      <c r="IC615" s="23"/>
      <c r="ID615" s="23"/>
      <c r="IE615" s="23"/>
      <c r="IF615" s="23"/>
      <c r="IG615" s="23"/>
      <c r="IH615" s="23"/>
      <c r="II615" s="23"/>
      <c r="IJ615" s="23"/>
      <c r="IK615" s="23"/>
      <c r="IL615" s="23"/>
      <c r="IM615" s="23"/>
      <c r="IN615" s="23"/>
      <c r="IO615" s="23"/>
      <c r="IP615" s="23"/>
      <c r="IQ615" s="23"/>
      <c r="IR615" s="23"/>
      <c r="IS615" s="23"/>
      <c r="IT615" s="23"/>
      <c r="IU615" s="23"/>
    </row>
    <row r="616" spans="1:255" x14ac:dyDescent="0.2">
      <c r="A616" s="87"/>
      <c r="B616" s="88"/>
      <c r="C616" s="88" t="s">
        <v>1259</v>
      </c>
      <c r="D616" s="89"/>
      <c r="E616" s="90">
        <v>85</v>
      </c>
      <c r="F616" s="91" t="s">
        <v>1258</v>
      </c>
      <c r="G616" s="92"/>
      <c r="H616" s="93">
        <f>ROUND((Source!AF320*Source!AV320+Source!AE320*Source!AV320)*(Source!FY320)/100,2)</f>
        <v>378.42</v>
      </c>
      <c r="I616" s="94">
        <f>T616</f>
        <v>94</v>
      </c>
      <c r="J616" s="96">
        <v>0.72</v>
      </c>
      <c r="K616" s="95" t="e">
        <f>U616</f>
        <v>#REF!</v>
      </c>
      <c r="O616" s="23"/>
      <c r="P616" s="23"/>
      <c r="Q616" s="23"/>
      <c r="R616" s="23"/>
      <c r="S616" s="23"/>
      <c r="T616" s="23">
        <f>ROUND((ROUND(Source!AF320*Source!AV320*Source!I320,0)+ROUND(Source!AE320*Source!AV320*Source!I320,0))*(Source!DO320)/100,0)</f>
        <v>94</v>
      </c>
      <c r="U616" s="23" t="e">
        <f>Source!Y320</f>
        <v>#REF!</v>
      </c>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v>1</v>
      </c>
      <c r="CW616" s="23"/>
      <c r="CX616" s="23"/>
      <c r="CY616" s="23"/>
      <c r="CZ616" s="23"/>
      <c r="DA616" s="23"/>
      <c r="DB616" s="23"/>
      <c r="DC616" s="23"/>
      <c r="DD616" s="23"/>
      <c r="DE616" s="23"/>
      <c r="DF616" s="23"/>
      <c r="DG616" s="23"/>
      <c r="DH616" s="23"/>
      <c r="DI616" s="23"/>
      <c r="DJ616" s="23"/>
      <c r="DK616" s="23"/>
      <c r="DL616" s="23"/>
      <c r="DM616" s="23"/>
      <c r="DN616" s="23"/>
      <c r="DO616" s="23"/>
      <c r="DP616" s="23"/>
      <c r="DQ616" s="23">
        <f>T616</f>
        <v>94</v>
      </c>
      <c r="DR616" s="23"/>
      <c r="DS616" s="23" t="e">
        <f>U616</f>
        <v>#REF!</v>
      </c>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23"/>
      <c r="FC616" s="23"/>
      <c r="FD616" s="23"/>
      <c r="FE616" s="23"/>
      <c r="FF616" s="23"/>
      <c r="FG616" s="23"/>
      <c r="FH616" s="23"/>
      <c r="FI616" s="23"/>
      <c r="FJ616" s="23"/>
      <c r="FK616" s="23"/>
      <c r="FL616" s="23"/>
      <c r="FM616" s="23"/>
      <c r="FN616" s="23"/>
      <c r="FO616" s="23"/>
      <c r="FP616" s="23"/>
      <c r="FQ616" s="23"/>
      <c r="FR616" s="23"/>
      <c r="FS616" s="23"/>
      <c r="FT616" s="23"/>
      <c r="FU616" s="23"/>
      <c r="FV616" s="23"/>
      <c r="FW616" s="23"/>
      <c r="FX616" s="23"/>
      <c r="FY616" s="23"/>
      <c r="FZ616" s="23"/>
      <c r="GA616" s="23"/>
      <c r="GB616" s="23"/>
      <c r="GC616" s="23"/>
      <c r="GD616" s="23"/>
      <c r="GE616" s="23"/>
      <c r="GF616" s="23"/>
      <c r="GG616" s="23"/>
      <c r="GH616" s="23"/>
      <c r="GI616" s="23"/>
      <c r="GJ616" s="23"/>
      <c r="GK616" s="23"/>
      <c r="GL616" s="23"/>
      <c r="GM616" s="23"/>
      <c r="GN616" s="23"/>
      <c r="GO616" s="23"/>
      <c r="GP616" s="23"/>
      <c r="GQ616" s="23"/>
      <c r="GR616" s="23"/>
      <c r="GS616" s="23"/>
      <c r="GT616" s="23"/>
      <c r="GU616" s="23"/>
      <c r="GV616" s="23"/>
      <c r="GW616" s="23"/>
      <c r="GX616" s="23"/>
      <c r="GY616" s="23"/>
      <c r="GZ616" s="23">
        <f>T616</f>
        <v>94</v>
      </c>
      <c r="HA616" s="23"/>
      <c r="HB616" s="23">
        <f>T616</f>
        <v>94</v>
      </c>
      <c r="HC616" s="23"/>
      <c r="HD616" s="23"/>
      <c r="HE616" s="23"/>
      <c r="HF616" s="23">
        <f>T616</f>
        <v>94</v>
      </c>
      <c r="HG616" s="23"/>
      <c r="HH616" s="23"/>
      <c r="HI616" s="23"/>
      <c r="HJ616" s="23"/>
      <c r="HK616" s="23"/>
      <c r="HL616" s="23">
        <f>T616</f>
        <v>94</v>
      </c>
      <c r="HM616" s="23"/>
      <c r="HN616" s="23">
        <f>T616</f>
        <v>94</v>
      </c>
      <c r="HO616" s="23"/>
      <c r="HP616" s="23"/>
      <c r="HQ616" s="23"/>
      <c r="HR616" s="23"/>
      <c r="HS616" s="23"/>
      <c r="HT616" s="23"/>
      <c r="HU616" s="23"/>
      <c r="HV616" s="23"/>
      <c r="HW616" s="23"/>
      <c r="HX616" s="23"/>
      <c r="HY616" s="23"/>
      <c r="HZ616" s="23"/>
      <c r="IA616" s="23"/>
      <c r="IB616" s="23"/>
      <c r="IC616" s="23"/>
      <c r="ID616" s="23"/>
      <c r="IE616" s="23"/>
      <c r="IF616" s="23"/>
      <c r="IG616" s="23"/>
      <c r="IH616" s="23"/>
      <c r="II616" s="23"/>
      <c r="IJ616" s="23"/>
      <c r="IK616" s="23"/>
      <c r="IL616" s="23"/>
      <c r="IM616" s="23"/>
      <c r="IN616" s="23"/>
      <c r="IO616" s="23"/>
      <c r="IP616" s="23"/>
      <c r="IQ616" s="23"/>
      <c r="IR616" s="23"/>
      <c r="IS616" s="23"/>
      <c r="IT616" s="23"/>
      <c r="IU616" s="23"/>
    </row>
    <row r="617" spans="1:255" x14ac:dyDescent="0.2">
      <c r="A617" s="78"/>
      <c r="B617" s="79"/>
      <c r="C617" s="79" t="s">
        <v>1260</v>
      </c>
      <c r="D617" s="80" t="s">
        <v>1261</v>
      </c>
      <c r="E617" s="81">
        <v>32.369999999999997</v>
      </c>
      <c r="F617" s="82"/>
      <c r="G617" s="83" t="s">
        <v>1297</v>
      </c>
      <c r="H617" s="82" t="e">
        <f>ROUND(Source!AH320,2)</f>
        <v>#REF!</v>
      </c>
      <c r="I617" s="97" t="e">
        <f>Source!U320</f>
        <v>#REF!</v>
      </c>
      <c r="J617" s="85"/>
      <c r="K617" s="86"/>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c r="EH617" s="23"/>
      <c r="EI617" s="23"/>
      <c r="EJ617" s="23"/>
      <c r="EK617" s="23"/>
      <c r="EL617" s="23"/>
      <c r="EM617" s="23"/>
      <c r="EN617" s="23"/>
      <c r="EO617" s="23"/>
      <c r="EP617" s="23"/>
      <c r="EQ617" s="23"/>
      <c r="ER617" s="23"/>
      <c r="ES617" s="23"/>
      <c r="ET617" s="23"/>
      <c r="EU617" s="23"/>
      <c r="EV617" s="23"/>
      <c r="EW617" s="23"/>
      <c r="EX617" s="23"/>
      <c r="EY617" s="23"/>
      <c r="EZ617" s="23"/>
      <c r="FA617" s="23"/>
      <c r="FB617" s="23"/>
      <c r="FC617" s="23"/>
      <c r="FD617" s="23"/>
      <c r="FE617" s="23"/>
      <c r="FF617" s="23"/>
      <c r="FG617" s="23"/>
      <c r="FH617" s="23"/>
      <c r="FI617" s="23"/>
      <c r="FJ617" s="23"/>
      <c r="FK617" s="23"/>
      <c r="FL617" s="23"/>
      <c r="FM617" s="23"/>
      <c r="FN617" s="23"/>
      <c r="FO617" s="23"/>
      <c r="FP617" s="23"/>
      <c r="FQ617" s="23"/>
      <c r="FR617" s="23"/>
      <c r="FS617" s="23"/>
      <c r="FT617" s="23"/>
      <c r="FU617" s="23"/>
      <c r="FV617" s="23"/>
      <c r="FW617" s="23"/>
      <c r="FX617" s="23"/>
      <c r="FY617" s="23"/>
      <c r="FZ617" s="23"/>
      <c r="GA617" s="23"/>
      <c r="GB617" s="23"/>
      <c r="GC617" s="23"/>
      <c r="GD617" s="23"/>
      <c r="GE617" s="23"/>
      <c r="GF617" s="23"/>
      <c r="GG617" s="23"/>
      <c r="GH617" s="23"/>
      <c r="GI617" s="23"/>
      <c r="GJ617" s="23"/>
      <c r="GK617" s="23"/>
      <c r="GL617" s="23"/>
      <c r="GM617" s="23"/>
      <c r="GN617" s="23"/>
      <c r="GO617" s="23"/>
      <c r="GP617" s="23"/>
      <c r="GQ617" s="23"/>
      <c r="GR617" s="23"/>
      <c r="GS617" s="23"/>
      <c r="GT617" s="23"/>
      <c r="GU617" s="23"/>
      <c r="GV617" s="23"/>
      <c r="GW617" s="23"/>
      <c r="GX617" s="23"/>
      <c r="GY617" s="23"/>
      <c r="GZ617" s="23"/>
      <c r="HA617" s="23"/>
      <c r="HB617" s="23"/>
      <c r="HC617" s="23"/>
      <c r="HD617" s="23"/>
      <c r="HE617" s="23"/>
      <c r="HF617" s="23"/>
      <c r="HG617" s="23"/>
      <c r="HH617" s="23"/>
      <c r="HI617" s="23"/>
      <c r="HJ617" s="23"/>
      <c r="HK617" s="23"/>
      <c r="HL617" s="23"/>
      <c r="HM617" s="23"/>
      <c r="HN617" s="23"/>
      <c r="HO617" s="23"/>
      <c r="HP617" s="23"/>
      <c r="HQ617" s="23"/>
      <c r="HR617" s="23"/>
      <c r="HS617" s="23"/>
      <c r="HT617" s="23"/>
      <c r="HU617" s="23"/>
      <c r="HV617" s="23"/>
      <c r="HW617" s="23"/>
      <c r="HX617" s="23"/>
      <c r="HY617" s="23"/>
      <c r="HZ617" s="23"/>
      <c r="IA617" s="23"/>
      <c r="IB617" s="23"/>
      <c r="IC617" s="23"/>
      <c r="ID617" s="23"/>
      <c r="IE617" s="23"/>
      <c r="IF617" s="23"/>
      <c r="IG617" s="23"/>
      <c r="IH617" s="23"/>
      <c r="II617" s="23"/>
      <c r="IJ617" s="23"/>
      <c r="IK617" s="23"/>
      <c r="IL617" s="23"/>
      <c r="IM617" s="23"/>
      <c r="IN617" s="23"/>
      <c r="IO617" s="23"/>
      <c r="IP617" s="23"/>
      <c r="IQ617" s="23"/>
      <c r="IR617" s="23"/>
      <c r="IS617" s="23"/>
      <c r="IT617" s="23"/>
      <c r="IU617" s="23"/>
    </row>
    <row r="618" spans="1:255" x14ac:dyDescent="0.2">
      <c r="A618" s="100" t="s">
        <v>462</v>
      </c>
      <c r="B618" s="109" t="s">
        <v>249</v>
      </c>
      <c r="C618" s="101" t="s">
        <v>250</v>
      </c>
      <c r="D618" s="102" t="s">
        <v>32</v>
      </c>
      <c r="E618" s="103">
        <f>Source!I322</f>
        <v>0.33839000000000002</v>
      </c>
      <c r="F618" s="104">
        <v>6.22</v>
      </c>
      <c r="G618" s="105"/>
      <c r="H618" s="104">
        <f>Source!AC321</f>
        <v>6.22</v>
      </c>
      <c r="I618" s="106">
        <f>T618</f>
        <v>2</v>
      </c>
      <c r="J618" s="107" t="s">
        <v>1262</v>
      </c>
      <c r="K618" s="108">
        <f>U618</f>
        <v>16</v>
      </c>
      <c r="L618" s="23"/>
      <c r="M618" s="23"/>
      <c r="N618" s="23"/>
      <c r="O618" s="23"/>
      <c r="P618" s="23"/>
      <c r="Q618" s="23"/>
      <c r="R618" s="23"/>
      <c r="S618" s="23"/>
      <c r="T618" s="23">
        <f>ROUND(Source!AC321*Source!AW321*Source!I321,0)</f>
        <v>2</v>
      </c>
      <c r="U618" s="23">
        <f>Source!P322</f>
        <v>16</v>
      </c>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v>1</v>
      </c>
      <c r="CW618" s="23"/>
      <c r="CX618" s="23"/>
      <c r="CY618" s="23"/>
      <c r="CZ618" s="23"/>
      <c r="DA618" s="23"/>
      <c r="DB618" s="23"/>
      <c r="DC618" s="23"/>
      <c r="DD618" s="23"/>
      <c r="DE618" s="23"/>
      <c r="DF618" s="23"/>
      <c r="DG618" s="23"/>
      <c r="DH618" s="23"/>
      <c r="DI618" s="23"/>
      <c r="DJ618" s="23"/>
      <c r="DK618" s="23">
        <f>T618</f>
        <v>2</v>
      </c>
      <c r="DL618" s="23"/>
      <c r="DM618" s="23">
        <f>Source!P322</f>
        <v>16</v>
      </c>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23"/>
      <c r="FL618" s="23"/>
      <c r="FM618" s="23"/>
      <c r="FN618" s="23"/>
      <c r="FO618" s="23"/>
      <c r="FP618" s="23"/>
      <c r="FQ618" s="23"/>
      <c r="FR618" s="23"/>
      <c r="FS618" s="23"/>
      <c r="FT618" s="23"/>
      <c r="FU618" s="23"/>
      <c r="FV618" s="23"/>
      <c r="FW618" s="23"/>
      <c r="FX618" s="23"/>
      <c r="FY618" s="23"/>
      <c r="FZ618" s="23"/>
      <c r="GA618" s="23"/>
      <c r="GB618" s="23"/>
      <c r="GC618" s="23"/>
      <c r="GD618" s="23"/>
      <c r="GE618" s="23"/>
      <c r="GF618" s="23"/>
      <c r="GG618" s="23"/>
      <c r="GH618" s="23"/>
      <c r="GI618" s="23"/>
      <c r="GJ618" s="23">
        <f>T618</f>
        <v>2</v>
      </c>
      <c r="GK618" s="23"/>
      <c r="GL618" s="23"/>
      <c r="GM618" s="23"/>
      <c r="GN618" s="23">
        <f>T618</f>
        <v>2</v>
      </c>
      <c r="GO618" s="23"/>
      <c r="GP618" s="23">
        <f>T618</f>
        <v>2</v>
      </c>
      <c r="GQ618" s="23">
        <f>T618</f>
        <v>2</v>
      </c>
      <c r="GR618" s="23"/>
      <c r="GS618" s="23">
        <f>T618</f>
        <v>2</v>
      </c>
      <c r="GT618" s="23"/>
      <c r="GU618" s="23"/>
      <c r="GV618" s="23"/>
      <c r="GW618" s="23"/>
      <c r="GX618" s="23"/>
      <c r="GY618" s="23"/>
      <c r="GZ618" s="23"/>
      <c r="HA618" s="23"/>
      <c r="HB618" s="23">
        <f>T618</f>
        <v>2</v>
      </c>
      <c r="HC618" s="23"/>
      <c r="HD618" s="23"/>
      <c r="HE618" s="23"/>
      <c r="HF618" s="23">
        <f>T618</f>
        <v>2</v>
      </c>
      <c r="HG618" s="23"/>
      <c r="HH618" s="23"/>
      <c r="HI618" s="23"/>
      <c r="HJ618" s="23"/>
      <c r="HK618" s="23"/>
      <c r="HL618" s="23">
        <f>T618</f>
        <v>2</v>
      </c>
      <c r="HM618" s="23"/>
      <c r="HN618" s="23">
        <f>T618</f>
        <v>2</v>
      </c>
      <c r="HO618" s="23"/>
      <c r="HP618" s="23"/>
      <c r="HQ618" s="23"/>
      <c r="HR618" s="23"/>
      <c r="HS618" s="23"/>
      <c r="HT618" s="23"/>
      <c r="HU618" s="23"/>
      <c r="HV618" s="23"/>
      <c r="HW618" s="23"/>
      <c r="HX618" s="23"/>
      <c r="HY618" s="23"/>
      <c r="HZ618" s="23"/>
      <c r="IA618" s="23"/>
      <c r="IB618" s="23"/>
      <c r="IC618" s="23"/>
      <c r="ID618" s="23"/>
      <c r="IE618" s="23"/>
      <c r="IF618" s="23"/>
      <c r="IG618" s="23"/>
      <c r="IH618" s="23"/>
      <c r="II618" s="23"/>
      <c r="IJ618" s="23"/>
      <c r="IK618" s="23"/>
      <c r="IL618" s="23"/>
      <c r="IM618" s="23"/>
      <c r="IN618" s="23"/>
      <c r="IO618" s="23"/>
      <c r="IP618" s="23"/>
      <c r="IQ618" s="23"/>
      <c r="IR618" s="23"/>
      <c r="IS618" s="23"/>
      <c r="IT618" s="23"/>
      <c r="IU618" s="23"/>
    </row>
    <row r="619" spans="1:255" x14ac:dyDescent="0.2">
      <c r="A619" s="64"/>
      <c r="B619" s="111" t="s">
        <v>1263</v>
      </c>
      <c r="C619" s="111" t="s">
        <v>1299</v>
      </c>
      <c r="D619" s="63"/>
      <c r="E619" s="63"/>
      <c r="F619" s="63"/>
      <c r="G619" s="63"/>
      <c r="H619" s="63"/>
      <c r="I619" s="63"/>
      <c r="J619" s="63"/>
      <c r="K619" s="65"/>
    </row>
    <row r="620" spans="1:255" x14ac:dyDescent="0.2">
      <c r="A620" s="100" t="s">
        <v>463</v>
      </c>
      <c r="B620" s="109" t="s">
        <v>89</v>
      </c>
      <c r="C620" s="101" t="s">
        <v>90</v>
      </c>
      <c r="D620" s="102" t="s">
        <v>63</v>
      </c>
      <c r="E620" s="103">
        <f>Source!I324</f>
        <v>9.8799999999999995E-4</v>
      </c>
      <c r="F620" s="104">
        <v>10380</v>
      </c>
      <c r="G620" s="105"/>
      <c r="H620" s="104">
        <f>Source!AC323</f>
        <v>10380</v>
      </c>
      <c r="I620" s="106">
        <f>T620</f>
        <v>10</v>
      </c>
      <c r="J620" s="107" t="s">
        <v>1262</v>
      </c>
      <c r="K620" s="108">
        <f>U620</f>
        <v>189</v>
      </c>
      <c r="L620" s="23"/>
      <c r="M620" s="23"/>
      <c r="N620" s="23"/>
      <c r="O620" s="23"/>
      <c r="P620" s="23"/>
      <c r="Q620" s="23"/>
      <c r="R620" s="23"/>
      <c r="S620" s="23"/>
      <c r="T620" s="23">
        <f>ROUND(Source!AC323*Source!AW323*Source!I323,0)</f>
        <v>10</v>
      </c>
      <c r="U620" s="23">
        <f>Source!P324</f>
        <v>189</v>
      </c>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v>1</v>
      </c>
      <c r="CW620" s="23"/>
      <c r="CX620" s="23"/>
      <c r="CY620" s="23"/>
      <c r="CZ620" s="23"/>
      <c r="DA620" s="23"/>
      <c r="DB620" s="23"/>
      <c r="DC620" s="23"/>
      <c r="DD620" s="23"/>
      <c r="DE620" s="23"/>
      <c r="DF620" s="23"/>
      <c r="DG620" s="23"/>
      <c r="DH620" s="23"/>
      <c r="DI620" s="23"/>
      <c r="DJ620" s="23"/>
      <c r="DK620" s="23">
        <f>T620</f>
        <v>10</v>
      </c>
      <c r="DL620" s="23"/>
      <c r="DM620" s="23">
        <f>Source!P324</f>
        <v>189</v>
      </c>
      <c r="DN620" s="23"/>
      <c r="DO620" s="23"/>
      <c r="DP620" s="23"/>
      <c r="DQ620" s="23"/>
      <c r="DR620" s="23"/>
      <c r="DS620" s="23"/>
      <c r="DT620" s="23"/>
      <c r="DU620" s="23"/>
      <c r="DV620" s="23"/>
      <c r="DW620" s="23"/>
      <c r="DX620" s="23"/>
      <c r="DY620" s="23"/>
      <c r="DZ620" s="23"/>
      <c r="EA620" s="23"/>
      <c r="EB620" s="23"/>
      <c r="EC620" s="23"/>
      <c r="ED620" s="23"/>
      <c r="EE620" s="23"/>
      <c r="EF620" s="23"/>
      <c r="EG620" s="23"/>
      <c r="EH620" s="23"/>
      <c r="EI620" s="23"/>
      <c r="EJ620" s="23"/>
      <c r="EK620" s="23"/>
      <c r="EL620" s="23"/>
      <c r="EM620" s="23"/>
      <c r="EN620" s="23"/>
      <c r="EO620" s="23"/>
      <c r="EP620" s="23"/>
      <c r="EQ620" s="23"/>
      <c r="ER620" s="23"/>
      <c r="ES620" s="23"/>
      <c r="ET620" s="23"/>
      <c r="EU620" s="23"/>
      <c r="EV620" s="23"/>
      <c r="EW620" s="23"/>
      <c r="EX620" s="23"/>
      <c r="EY620" s="23"/>
      <c r="EZ620" s="23"/>
      <c r="FA620" s="23"/>
      <c r="FB620" s="23"/>
      <c r="FC620" s="23"/>
      <c r="FD620" s="23"/>
      <c r="FE620" s="23"/>
      <c r="FF620" s="23"/>
      <c r="FG620" s="23"/>
      <c r="FH620" s="23"/>
      <c r="FI620" s="23"/>
      <c r="FJ620" s="23"/>
      <c r="FK620" s="23"/>
      <c r="FL620" s="23"/>
      <c r="FM620" s="23"/>
      <c r="FN620" s="23"/>
      <c r="FO620" s="23"/>
      <c r="FP620" s="23"/>
      <c r="FQ620" s="23"/>
      <c r="FR620" s="23"/>
      <c r="FS620" s="23"/>
      <c r="FT620" s="23"/>
      <c r="FU620" s="23"/>
      <c r="FV620" s="23"/>
      <c r="FW620" s="23"/>
      <c r="FX620" s="23"/>
      <c r="FY620" s="23"/>
      <c r="FZ620" s="23"/>
      <c r="GA620" s="23"/>
      <c r="GB620" s="23"/>
      <c r="GC620" s="23"/>
      <c r="GD620" s="23"/>
      <c r="GE620" s="23"/>
      <c r="GF620" s="23"/>
      <c r="GG620" s="23"/>
      <c r="GH620" s="23"/>
      <c r="GI620" s="23"/>
      <c r="GJ620" s="23">
        <f>T620</f>
        <v>10</v>
      </c>
      <c r="GK620" s="23"/>
      <c r="GL620" s="23"/>
      <c r="GM620" s="23"/>
      <c r="GN620" s="23">
        <f>T620</f>
        <v>10</v>
      </c>
      <c r="GO620" s="23"/>
      <c r="GP620" s="23">
        <f>T620</f>
        <v>10</v>
      </c>
      <c r="GQ620" s="23">
        <f>T620</f>
        <v>10</v>
      </c>
      <c r="GR620" s="23"/>
      <c r="GS620" s="23">
        <f>T620</f>
        <v>10</v>
      </c>
      <c r="GT620" s="23"/>
      <c r="GU620" s="23"/>
      <c r="GV620" s="23"/>
      <c r="GW620" s="23"/>
      <c r="GX620" s="23"/>
      <c r="GY620" s="23"/>
      <c r="GZ620" s="23"/>
      <c r="HA620" s="23"/>
      <c r="HB620" s="23">
        <f>T620</f>
        <v>10</v>
      </c>
      <c r="HC620" s="23"/>
      <c r="HD620" s="23"/>
      <c r="HE620" s="23"/>
      <c r="HF620" s="23">
        <f>T620</f>
        <v>10</v>
      </c>
      <c r="HG620" s="23"/>
      <c r="HH620" s="23"/>
      <c r="HI620" s="23"/>
      <c r="HJ620" s="23"/>
      <c r="HK620" s="23"/>
      <c r="HL620" s="23">
        <f>T620</f>
        <v>10</v>
      </c>
      <c r="HM620" s="23"/>
      <c r="HN620" s="23">
        <f>T620</f>
        <v>10</v>
      </c>
      <c r="HO620" s="23"/>
      <c r="HP620" s="23"/>
      <c r="HQ620" s="23"/>
      <c r="HR620" s="23"/>
      <c r="HS620" s="23"/>
      <c r="HT620" s="23"/>
      <c r="HU620" s="23"/>
      <c r="HV620" s="23"/>
      <c r="HW620" s="23"/>
      <c r="HX620" s="23"/>
      <c r="HY620" s="23"/>
      <c r="HZ620" s="23"/>
      <c r="IA620" s="23"/>
      <c r="IB620" s="23"/>
      <c r="IC620" s="23"/>
      <c r="ID620" s="23"/>
      <c r="IE620" s="23"/>
      <c r="IF620" s="23"/>
      <c r="IG620" s="23"/>
      <c r="IH620" s="23"/>
      <c r="II620" s="23"/>
      <c r="IJ620" s="23"/>
      <c r="IK620" s="23"/>
      <c r="IL620" s="23"/>
      <c r="IM620" s="23"/>
      <c r="IN620" s="23"/>
      <c r="IO620" s="23"/>
      <c r="IP620" s="23"/>
      <c r="IQ620" s="23"/>
      <c r="IR620" s="23"/>
      <c r="IS620" s="23"/>
      <c r="IT620" s="23"/>
      <c r="IU620" s="23"/>
    </row>
    <row r="621" spans="1:255" x14ac:dyDescent="0.2">
      <c r="A621" s="64"/>
      <c r="B621" s="111" t="s">
        <v>1263</v>
      </c>
      <c r="C621" s="111" t="s">
        <v>1275</v>
      </c>
      <c r="D621" s="63"/>
      <c r="E621" s="63"/>
      <c r="F621" s="63"/>
      <c r="G621" s="63"/>
      <c r="H621" s="63"/>
      <c r="I621" s="63"/>
      <c r="J621" s="63"/>
      <c r="K621" s="65"/>
    </row>
    <row r="622" spans="1:255" x14ac:dyDescent="0.2">
      <c r="A622" s="100" t="s">
        <v>464</v>
      </c>
      <c r="B622" s="109" t="s">
        <v>255</v>
      </c>
      <c r="C622" s="101" t="s">
        <v>256</v>
      </c>
      <c r="D622" s="102" t="s">
        <v>182</v>
      </c>
      <c r="E622" s="103">
        <f>Source!I326</f>
        <v>0.10127</v>
      </c>
      <c r="F622" s="104">
        <v>6.12</v>
      </c>
      <c r="G622" s="105"/>
      <c r="H622" s="104">
        <f>Source!AC325</f>
        <v>6.12</v>
      </c>
      <c r="I622" s="106">
        <f>T622</f>
        <v>1</v>
      </c>
      <c r="J622" s="107" t="s">
        <v>1262</v>
      </c>
      <c r="K622" s="108">
        <f>U622</f>
        <v>3</v>
      </c>
      <c r="L622" s="23"/>
      <c r="M622" s="23"/>
      <c r="N622" s="23"/>
      <c r="O622" s="23"/>
      <c r="P622" s="23"/>
      <c r="Q622" s="23"/>
      <c r="R622" s="23"/>
      <c r="S622" s="23"/>
      <c r="T622" s="23">
        <f>ROUND(Source!AC325*Source!AW325*Source!I325,0)</f>
        <v>1</v>
      </c>
      <c r="U622" s="23">
        <f>Source!P326</f>
        <v>3</v>
      </c>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v>1</v>
      </c>
      <c r="CW622" s="23"/>
      <c r="CX622" s="23"/>
      <c r="CY622" s="23"/>
      <c r="CZ622" s="23"/>
      <c r="DA622" s="23"/>
      <c r="DB622" s="23"/>
      <c r="DC622" s="23"/>
      <c r="DD622" s="23"/>
      <c r="DE622" s="23"/>
      <c r="DF622" s="23"/>
      <c r="DG622" s="23"/>
      <c r="DH622" s="23"/>
      <c r="DI622" s="23"/>
      <c r="DJ622" s="23"/>
      <c r="DK622" s="23">
        <f>T622</f>
        <v>1</v>
      </c>
      <c r="DL622" s="23"/>
      <c r="DM622" s="23">
        <f>Source!P326</f>
        <v>3</v>
      </c>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f>T622</f>
        <v>1</v>
      </c>
      <c r="GK622" s="23"/>
      <c r="GL622" s="23"/>
      <c r="GM622" s="23"/>
      <c r="GN622" s="23">
        <f>T622</f>
        <v>1</v>
      </c>
      <c r="GO622" s="23"/>
      <c r="GP622" s="23">
        <f>T622</f>
        <v>1</v>
      </c>
      <c r="GQ622" s="23">
        <f>T622</f>
        <v>1</v>
      </c>
      <c r="GR622" s="23"/>
      <c r="GS622" s="23">
        <f>T622</f>
        <v>1</v>
      </c>
      <c r="GT622" s="23"/>
      <c r="GU622" s="23"/>
      <c r="GV622" s="23"/>
      <c r="GW622" s="23"/>
      <c r="GX622" s="23"/>
      <c r="GY622" s="23"/>
      <c r="GZ622" s="23"/>
      <c r="HA622" s="23"/>
      <c r="HB622" s="23">
        <f>T622</f>
        <v>1</v>
      </c>
      <c r="HC622" s="23"/>
      <c r="HD622" s="23"/>
      <c r="HE622" s="23"/>
      <c r="HF622" s="23">
        <f>T622</f>
        <v>1</v>
      </c>
      <c r="HG622" s="23"/>
      <c r="HH622" s="23"/>
      <c r="HI622" s="23"/>
      <c r="HJ622" s="23"/>
      <c r="HK622" s="23"/>
      <c r="HL622" s="23">
        <f>T622</f>
        <v>1</v>
      </c>
      <c r="HM622" s="23"/>
      <c r="HN622" s="23">
        <f>T622</f>
        <v>1</v>
      </c>
      <c r="HO622" s="23"/>
      <c r="HP622" s="23"/>
      <c r="HQ622" s="23"/>
      <c r="HR622" s="23"/>
      <c r="HS622" s="23"/>
      <c r="HT622" s="23"/>
      <c r="HU622" s="23"/>
      <c r="HV622" s="23"/>
      <c r="HW622" s="23"/>
      <c r="HX622" s="23"/>
      <c r="HY622" s="23"/>
      <c r="HZ622" s="23"/>
      <c r="IA622" s="23"/>
      <c r="IB622" s="23"/>
      <c r="IC622" s="23"/>
      <c r="ID622" s="23"/>
      <c r="IE622" s="23"/>
      <c r="IF622" s="23"/>
      <c r="IG622" s="23"/>
      <c r="IH622" s="23"/>
      <c r="II622" s="23"/>
      <c r="IJ622" s="23"/>
      <c r="IK622" s="23"/>
      <c r="IL622" s="23"/>
      <c r="IM622" s="23"/>
      <c r="IN622" s="23"/>
      <c r="IO622" s="23"/>
      <c r="IP622" s="23"/>
      <c r="IQ622" s="23"/>
      <c r="IR622" s="23"/>
      <c r="IS622" s="23"/>
      <c r="IT622" s="23"/>
      <c r="IU622" s="23"/>
    </row>
    <row r="623" spans="1:255" x14ac:dyDescent="0.2">
      <c r="A623" s="64"/>
      <c r="B623" s="111" t="s">
        <v>1263</v>
      </c>
      <c r="C623" s="111" t="s">
        <v>1300</v>
      </c>
      <c r="D623" s="63"/>
      <c r="E623" s="63"/>
      <c r="F623" s="63"/>
      <c r="G623" s="63"/>
      <c r="H623" s="63"/>
      <c r="I623" s="63"/>
      <c r="J623" s="63"/>
      <c r="K623" s="65"/>
    </row>
    <row r="624" spans="1:255" ht="24" x14ac:dyDescent="0.2">
      <c r="A624" s="114" t="s">
        <v>465</v>
      </c>
      <c r="B624" s="115" t="s">
        <v>260</v>
      </c>
      <c r="C624" s="116" t="s">
        <v>261</v>
      </c>
      <c r="D624" s="117" t="s">
        <v>63</v>
      </c>
      <c r="E624" s="118">
        <f>Source!I328</f>
        <v>0.247</v>
      </c>
      <c r="F624" s="119">
        <v>15757.58</v>
      </c>
      <c r="G624" s="71"/>
      <c r="H624" s="119">
        <f>Source!AC327</f>
        <v>15757.58</v>
      </c>
      <c r="I624" s="120">
        <f>T624</f>
        <v>3892</v>
      </c>
      <c r="J624" s="73" t="s">
        <v>1262</v>
      </c>
      <c r="K624" s="121">
        <f>U624</f>
        <v>32654</v>
      </c>
      <c r="L624" s="23"/>
      <c r="M624" s="23"/>
      <c r="N624" s="23"/>
      <c r="O624" s="23"/>
      <c r="P624" s="23"/>
      <c r="Q624" s="23"/>
      <c r="R624" s="23"/>
      <c r="S624" s="23"/>
      <c r="T624" s="23">
        <f>ROUND(Source!AC327*Source!AW327*Source!I327,0)</f>
        <v>3892</v>
      </c>
      <c r="U624" s="23">
        <f>Source!P328</f>
        <v>32654</v>
      </c>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v>1</v>
      </c>
      <c r="CW624" s="23"/>
      <c r="CX624" s="23"/>
      <c r="CY624" s="23"/>
      <c r="CZ624" s="23"/>
      <c r="DA624" s="23"/>
      <c r="DB624" s="23"/>
      <c r="DC624" s="23"/>
      <c r="DD624" s="23"/>
      <c r="DE624" s="23"/>
      <c r="DF624" s="23"/>
      <c r="DG624" s="23"/>
      <c r="DH624" s="23"/>
      <c r="DI624" s="23"/>
      <c r="DJ624" s="23"/>
      <c r="DK624" s="23">
        <f>T624</f>
        <v>3892</v>
      </c>
      <c r="DL624" s="23"/>
      <c r="DM624" s="23">
        <f>Source!P328</f>
        <v>32654</v>
      </c>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f>T624</f>
        <v>3892</v>
      </c>
      <c r="GK624" s="23"/>
      <c r="GL624" s="23"/>
      <c r="GM624" s="23"/>
      <c r="GN624" s="23">
        <f>T624</f>
        <v>3892</v>
      </c>
      <c r="GO624" s="23"/>
      <c r="GP624" s="23">
        <f>T624</f>
        <v>3892</v>
      </c>
      <c r="GQ624" s="23">
        <f>T624</f>
        <v>3892</v>
      </c>
      <c r="GR624" s="23"/>
      <c r="GS624" s="23">
        <f>T624</f>
        <v>3892</v>
      </c>
      <c r="GT624" s="23"/>
      <c r="GU624" s="23"/>
      <c r="GV624" s="23"/>
      <c r="GW624" s="23"/>
      <c r="GX624" s="23"/>
      <c r="GY624" s="23"/>
      <c r="GZ624" s="23"/>
      <c r="HA624" s="23"/>
      <c r="HB624" s="23">
        <f>T624</f>
        <v>3892</v>
      </c>
      <c r="HC624" s="23"/>
      <c r="HD624" s="23"/>
      <c r="HE624" s="23"/>
      <c r="HF624" s="23">
        <f>T624</f>
        <v>3892</v>
      </c>
      <c r="HG624" s="23"/>
      <c r="HH624" s="23"/>
      <c r="HI624" s="23"/>
      <c r="HJ624" s="23"/>
      <c r="HK624" s="23"/>
      <c r="HL624" s="23">
        <f>T624</f>
        <v>3892</v>
      </c>
      <c r="HM624" s="23"/>
      <c r="HN624" s="23">
        <f>T624</f>
        <v>3892</v>
      </c>
      <c r="HO624" s="23"/>
      <c r="HP624" s="23"/>
      <c r="HQ624" s="23"/>
      <c r="HR624" s="23"/>
      <c r="HS624" s="23"/>
      <c r="HT624" s="23"/>
      <c r="HU624" s="23"/>
      <c r="HV624" s="23"/>
      <c r="HW624" s="23"/>
      <c r="HX624" s="23"/>
      <c r="HY624" s="23"/>
      <c r="HZ624" s="23"/>
      <c r="IA624" s="23"/>
      <c r="IB624" s="23"/>
      <c r="IC624" s="23"/>
      <c r="ID624" s="23"/>
      <c r="IE624" s="23"/>
      <c r="IF624" s="23"/>
      <c r="IG624" s="23"/>
      <c r="IH624" s="23"/>
      <c r="II624" s="23"/>
      <c r="IJ624" s="23"/>
      <c r="IK624" s="23"/>
      <c r="IL624" s="23"/>
      <c r="IM624" s="23"/>
      <c r="IN624" s="23"/>
      <c r="IO624" s="23"/>
      <c r="IP624" s="23"/>
      <c r="IQ624" s="23"/>
      <c r="IR624" s="23"/>
      <c r="IS624" s="23"/>
      <c r="IT624" s="23"/>
      <c r="IU624" s="23"/>
    </row>
    <row r="625" spans="1:255" x14ac:dyDescent="0.2">
      <c r="A625" s="98"/>
      <c r="B625" s="113" t="s">
        <v>1263</v>
      </c>
      <c r="C625" s="113" t="s">
        <v>1301</v>
      </c>
      <c r="D625" s="33"/>
      <c r="E625" s="33"/>
      <c r="F625" s="33"/>
      <c r="G625" s="33"/>
      <c r="H625" s="33"/>
      <c r="I625" s="33"/>
      <c r="J625" s="33"/>
      <c r="K625" s="99"/>
    </row>
    <row r="626" spans="1:255" ht="13.5" thickBot="1" x14ac:dyDescent="0.25">
      <c r="A626" s="124"/>
      <c r="B626" s="125"/>
      <c r="C626" s="125" t="s">
        <v>1266</v>
      </c>
      <c r="D626" s="125"/>
      <c r="E626" s="125"/>
      <c r="F626" s="125"/>
      <c r="G626" s="125"/>
      <c r="H626" s="373">
        <f>SUM(DK611:DK625)</f>
        <v>3905</v>
      </c>
      <c r="I626" s="374"/>
      <c r="J626" s="373">
        <f>SUM(DM611:DM625)</f>
        <v>32862</v>
      </c>
      <c r="K626" s="375"/>
      <c r="L626" s="112"/>
      <c r="M626" s="112"/>
      <c r="N626" s="112"/>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c r="HA626" s="23"/>
      <c r="HB626" s="23"/>
      <c r="HC626" s="23"/>
      <c r="HD626" s="23"/>
      <c r="HE626" s="23"/>
      <c r="HF626" s="23"/>
      <c r="HG626" s="23"/>
      <c r="HH626" s="23"/>
      <c r="HI626" s="23"/>
      <c r="HJ626" s="23"/>
      <c r="HK626" s="23"/>
      <c r="HL626" s="23"/>
      <c r="HM626" s="23"/>
      <c r="HN626" s="23"/>
      <c r="HO626" s="23"/>
      <c r="HP626" s="23"/>
      <c r="HQ626" s="23"/>
      <c r="HR626" s="23"/>
      <c r="HS626" s="23"/>
      <c r="HT626" s="23"/>
      <c r="HU626" s="23"/>
      <c r="HV626" s="23"/>
      <c r="HW626" s="23"/>
      <c r="HX626" s="23"/>
      <c r="HY626" s="23"/>
      <c r="HZ626" s="23"/>
      <c r="IA626" s="23"/>
      <c r="IB626" s="23"/>
      <c r="IC626" s="23"/>
      <c r="ID626" s="23"/>
      <c r="IE626" s="23"/>
      <c r="IF626" s="23"/>
      <c r="IG626" s="23"/>
      <c r="IH626" s="23"/>
      <c r="II626" s="23"/>
      <c r="IJ626" s="23"/>
      <c r="IK626" s="23"/>
      <c r="IL626" s="23"/>
      <c r="IM626" s="23"/>
      <c r="IN626" s="23"/>
      <c r="IO626" s="23"/>
      <c r="IP626" s="23"/>
      <c r="IQ626" s="23"/>
      <c r="IR626" s="23"/>
      <c r="IS626" s="23"/>
      <c r="IT626" s="23"/>
      <c r="IU626" s="23"/>
    </row>
    <row r="627" spans="1:255" x14ac:dyDescent="0.2">
      <c r="A627" s="123"/>
      <c r="B627" s="122"/>
      <c r="C627" s="122" t="s">
        <v>1267</v>
      </c>
      <c r="D627" s="122"/>
      <c r="E627" s="122"/>
      <c r="F627" s="122"/>
      <c r="G627" s="122"/>
      <c r="H627" s="376">
        <f>R627</f>
        <v>4423</v>
      </c>
      <c r="I627" s="377"/>
      <c r="J627" s="376" t="e">
        <f>S627</f>
        <v>#REF!</v>
      </c>
      <c r="K627" s="378"/>
      <c r="O627" s="23"/>
      <c r="P627" s="23"/>
      <c r="Q627" s="23"/>
      <c r="R627" s="23">
        <f>SUM(T611:T626)</f>
        <v>4423</v>
      </c>
      <c r="S627" s="23" t="e">
        <f>SUM(U611:U626)</f>
        <v>#REF!</v>
      </c>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23"/>
      <c r="EX627" s="23"/>
      <c r="EY627" s="23"/>
      <c r="EZ627" s="23"/>
      <c r="FA627" s="23"/>
      <c r="FB627" s="23"/>
      <c r="FC627" s="23"/>
      <c r="FD627" s="23"/>
      <c r="FE627" s="23"/>
      <c r="FF627" s="23"/>
      <c r="FG627" s="23"/>
      <c r="FH627" s="23"/>
      <c r="FI627" s="23"/>
      <c r="FJ627" s="23"/>
      <c r="FK627" s="23"/>
      <c r="FL627" s="23"/>
      <c r="FM627" s="23"/>
      <c r="FN627" s="23"/>
      <c r="FO627" s="23"/>
      <c r="FP627" s="23"/>
      <c r="FQ627" s="23"/>
      <c r="FR627" s="23"/>
      <c r="FS627" s="23"/>
      <c r="FT627" s="23"/>
      <c r="FU627" s="23"/>
      <c r="FV627" s="23"/>
      <c r="FW627" s="23"/>
      <c r="FX627" s="23"/>
      <c r="FY627" s="23"/>
      <c r="FZ627" s="23"/>
      <c r="GA627" s="23"/>
      <c r="GB627" s="23"/>
      <c r="GC627" s="23"/>
      <c r="GD627" s="23"/>
      <c r="GE627" s="23"/>
      <c r="GF627" s="23"/>
      <c r="GG627" s="23"/>
      <c r="GH627" s="23"/>
      <c r="GI627" s="23"/>
      <c r="GJ627" s="23"/>
      <c r="GK627" s="23"/>
      <c r="GL627" s="23"/>
      <c r="GM627" s="23"/>
      <c r="GN627" s="23"/>
      <c r="GO627" s="23"/>
      <c r="GP627" s="23"/>
      <c r="GQ627" s="23"/>
      <c r="GR627" s="23"/>
      <c r="GS627" s="23"/>
      <c r="GT627" s="23"/>
      <c r="GU627" s="23"/>
      <c r="GV627" s="23"/>
      <c r="GW627" s="23"/>
      <c r="GX627" s="23"/>
      <c r="GY627" s="23"/>
      <c r="GZ627" s="23"/>
      <c r="HA627" s="23">
        <f>R627</f>
        <v>4423</v>
      </c>
      <c r="HB627" s="23"/>
      <c r="HC627" s="23"/>
      <c r="HD627" s="23"/>
      <c r="HE627" s="23"/>
      <c r="HF627" s="23"/>
      <c r="HG627" s="23"/>
      <c r="HH627" s="23"/>
      <c r="HI627" s="23"/>
      <c r="HJ627" s="23"/>
      <c r="HK627" s="23"/>
      <c r="HL627" s="23"/>
      <c r="HM627" s="23"/>
      <c r="HN627" s="23"/>
      <c r="HO627" s="23"/>
      <c r="HP627" s="23"/>
      <c r="HQ627" s="23"/>
      <c r="HR627" s="23"/>
      <c r="HS627" s="23"/>
      <c r="HT627" s="23"/>
      <c r="HU627" s="23"/>
      <c r="HV627" s="23"/>
      <c r="HW627" s="23"/>
      <c r="HX627" s="23"/>
      <c r="HY627" s="23"/>
      <c r="HZ627" s="23"/>
      <c r="IA627" s="23"/>
      <c r="IB627" s="23"/>
      <c r="IC627" s="23"/>
      <c r="ID627" s="23"/>
      <c r="IE627" s="23"/>
      <c r="IF627" s="23"/>
      <c r="IG627" s="23"/>
      <c r="IH627" s="23"/>
      <c r="II627" s="23"/>
      <c r="IJ627" s="23"/>
      <c r="IK627" s="23"/>
      <c r="IL627" s="23"/>
      <c r="IM627" s="23"/>
      <c r="IN627" s="23"/>
      <c r="IO627" s="23"/>
      <c r="IP627" s="23"/>
      <c r="IQ627" s="23"/>
      <c r="IR627" s="23"/>
      <c r="IS627" s="23"/>
      <c r="IT627" s="23"/>
      <c r="IU627" s="23"/>
    </row>
    <row r="628" spans="1:255" x14ac:dyDescent="0.2">
      <c r="A628" s="77"/>
      <c r="B628" s="76"/>
      <c r="C628" s="76"/>
      <c r="D628" s="76"/>
      <c r="E628" s="76"/>
      <c r="F628" s="76"/>
      <c r="G628" s="76"/>
      <c r="H628" s="370"/>
      <c r="I628" s="371"/>
      <c r="J628" s="370"/>
      <c r="K628" s="372"/>
    </row>
    <row r="629" spans="1:255" ht="47.25" x14ac:dyDescent="0.2">
      <c r="A629" s="126">
        <v>32</v>
      </c>
      <c r="B629" s="133" t="s">
        <v>265</v>
      </c>
      <c r="C629" s="127" t="s">
        <v>1302</v>
      </c>
      <c r="D629" s="128" t="s">
        <v>240</v>
      </c>
      <c r="E629" s="129">
        <v>0.42299999999999999</v>
      </c>
      <c r="F629" s="130">
        <f>Source!AK330</f>
        <v>1094.49</v>
      </c>
      <c r="G629" s="134" t="s">
        <v>6</v>
      </c>
      <c r="H629" s="130"/>
      <c r="I629" s="131">
        <f>SUM(DQ629:DQ650)</f>
        <v>953</v>
      </c>
      <c r="J629" s="107" t="s">
        <v>265</v>
      </c>
      <c r="K629" s="132" t="e">
        <f>SUM(DS629:DS650)</f>
        <v>#REF!</v>
      </c>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c r="EC629" s="23"/>
      <c r="ED629" s="23"/>
      <c r="EE629" s="23"/>
      <c r="EF629" s="23"/>
      <c r="EG629" s="23"/>
      <c r="EH629" s="23"/>
      <c r="EI629" s="23"/>
      <c r="EJ629" s="23"/>
      <c r="EK629" s="23"/>
      <c r="EL629" s="23"/>
      <c r="EM629" s="23"/>
      <c r="EN629" s="23"/>
      <c r="EO629" s="23"/>
      <c r="EP629" s="23"/>
      <c r="EQ629" s="23"/>
      <c r="ER629" s="23"/>
      <c r="ES629" s="23"/>
      <c r="ET629" s="23"/>
      <c r="EU629" s="23"/>
      <c r="EV629" s="23"/>
      <c r="EW629" s="23"/>
      <c r="EX629" s="23"/>
      <c r="EY629" s="23"/>
      <c r="EZ629" s="23"/>
      <c r="FA629" s="23"/>
      <c r="FB629" s="23"/>
      <c r="FC629" s="23"/>
      <c r="FD629" s="23"/>
      <c r="FE629" s="23"/>
      <c r="FF629" s="23"/>
      <c r="FG629" s="23"/>
      <c r="FH629" s="23"/>
      <c r="FI629" s="23"/>
      <c r="FJ629" s="23"/>
      <c r="FK629" s="23"/>
      <c r="FL629" s="23"/>
      <c r="FM629" s="23"/>
      <c r="FN629" s="23"/>
      <c r="FO629" s="23"/>
      <c r="FP629" s="23"/>
      <c r="FQ629" s="23"/>
      <c r="FR629" s="23"/>
      <c r="FS629" s="23"/>
      <c r="FT629" s="23"/>
      <c r="FU629" s="23"/>
      <c r="FV629" s="23"/>
      <c r="FW629" s="23"/>
      <c r="FX629" s="23"/>
      <c r="FY629" s="23"/>
      <c r="FZ629" s="23"/>
      <c r="GA629" s="23"/>
      <c r="GB629" s="23"/>
      <c r="GC629" s="23"/>
      <c r="GD629" s="23"/>
      <c r="GE629" s="23"/>
      <c r="GF629" s="23"/>
      <c r="GG629" s="23"/>
      <c r="GH629" s="23"/>
      <c r="GI629" s="23"/>
      <c r="GJ629" s="23"/>
      <c r="GK629" s="23"/>
      <c r="GL629" s="23"/>
      <c r="GM629" s="23"/>
      <c r="GN629" s="23"/>
      <c r="GO629" s="23"/>
      <c r="GP629" s="23"/>
      <c r="GQ629" s="23"/>
      <c r="GR629" s="23"/>
      <c r="GS629" s="23"/>
      <c r="GT629" s="23"/>
      <c r="GU629" s="23"/>
      <c r="GV629" s="23"/>
      <c r="GW629" s="23"/>
      <c r="GX629" s="23"/>
      <c r="GY629" s="23"/>
      <c r="GZ629" s="23"/>
      <c r="HA629" s="23"/>
      <c r="HB629" s="23"/>
      <c r="HC629" s="23"/>
      <c r="HD629" s="23"/>
      <c r="HE629" s="23"/>
      <c r="HF629" s="23"/>
      <c r="HG629" s="23"/>
      <c r="HH629" s="23"/>
      <c r="HI629" s="23"/>
      <c r="HJ629" s="23"/>
      <c r="HK629" s="23"/>
      <c r="HL629" s="23"/>
      <c r="HM629" s="23"/>
      <c r="HN629" s="23"/>
      <c r="HO629" s="23"/>
      <c r="HP629" s="23"/>
      <c r="HQ629" s="23"/>
      <c r="HR629" s="23"/>
      <c r="HS629" s="23"/>
      <c r="HT629" s="23"/>
      <c r="HU629" s="23"/>
      <c r="HV629" s="23"/>
      <c r="HW629" s="23"/>
      <c r="HX629" s="23"/>
      <c r="HY629" s="23"/>
      <c r="HZ629" s="23"/>
      <c r="IA629" s="23"/>
      <c r="IB629" s="23"/>
      <c r="IC629" s="23"/>
      <c r="ID629" s="23"/>
      <c r="IE629" s="23"/>
      <c r="IF629" s="23"/>
      <c r="IG629" s="23"/>
      <c r="IH629" s="23"/>
      <c r="II629" s="23"/>
      <c r="IJ629" s="23"/>
      <c r="IK629" s="23"/>
      <c r="IL629" s="23"/>
      <c r="IM629" s="23"/>
      <c r="IN629" s="23"/>
      <c r="IO629" s="23"/>
      <c r="IP629" s="23"/>
      <c r="IQ629" s="23"/>
      <c r="IR629" s="23"/>
      <c r="IS629" s="23"/>
      <c r="IT629" s="23"/>
      <c r="IU629" s="23"/>
    </row>
    <row r="630" spans="1:255" x14ac:dyDescent="0.2">
      <c r="A630" s="66"/>
      <c r="B630" s="67"/>
      <c r="C630" s="67" t="s">
        <v>1253</v>
      </c>
      <c r="D630" s="68"/>
      <c r="E630" s="69"/>
      <c r="F630" s="70">
        <v>362.34</v>
      </c>
      <c r="G630" s="71" t="s">
        <v>1297</v>
      </c>
      <c r="H630" s="70">
        <f>Source!AF330</f>
        <v>380.46</v>
      </c>
      <c r="I630" s="72">
        <f>T630</f>
        <v>161</v>
      </c>
      <c r="J630" s="73">
        <v>25.6</v>
      </c>
      <c r="K630" s="74">
        <f>U630</f>
        <v>4120</v>
      </c>
      <c r="O630" s="23"/>
      <c r="P630" s="23"/>
      <c r="Q630" s="23"/>
      <c r="R630" s="23"/>
      <c r="S630" s="23"/>
      <c r="T630" s="23">
        <f>ROUND(Source!AF330*Source!AV330*Source!I330,0)</f>
        <v>161</v>
      </c>
      <c r="U630" s="23">
        <f>Source!S330</f>
        <v>4120</v>
      </c>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v>1</v>
      </c>
      <c r="CW630" s="23"/>
      <c r="CX630" s="23"/>
      <c r="CY630" s="23"/>
      <c r="CZ630" s="23"/>
      <c r="DA630" s="23"/>
      <c r="DB630" s="23"/>
      <c r="DC630" s="23"/>
      <c r="DD630" s="23"/>
      <c r="DE630" s="23"/>
      <c r="DF630" s="23"/>
      <c r="DG630" s="23">
        <f>Source!S330</f>
        <v>4120</v>
      </c>
      <c r="DH630" s="23">
        <v>1008</v>
      </c>
      <c r="DI630" s="23"/>
      <c r="DJ630" s="23"/>
      <c r="DK630" s="23"/>
      <c r="DL630" s="23"/>
      <c r="DM630" s="23"/>
      <c r="DN630" s="23"/>
      <c r="DO630" s="23"/>
      <c r="DP630" s="23"/>
      <c r="DQ630" s="23">
        <f>T630</f>
        <v>161</v>
      </c>
      <c r="DR630" s="23"/>
      <c r="DS630" s="23">
        <f>U630</f>
        <v>4120</v>
      </c>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f>T630</f>
        <v>161</v>
      </c>
      <c r="GK630" s="23">
        <f>T630</f>
        <v>161</v>
      </c>
      <c r="GL630" s="23"/>
      <c r="GM630" s="23"/>
      <c r="GN630" s="23"/>
      <c r="GO630" s="23"/>
      <c r="GP630" s="23"/>
      <c r="GQ630" s="23"/>
      <c r="GR630" s="23"/>
      <c r="GS630" s="23"/>
      <c r="GT630" s="23"/>
      <c r="GU630" s="23"/>
      <c r="GV630" s="23"/>
      <c r="GW630" s="23"/>
      <c r="GX630" s="23"/>
      <c r="GY630" s="23"/>
      <c r="GZ630" s="23"/>
      <c r="HA630" s="23"/>
      <c r="HB630" s="23">
        <f>T630</f>
        <v>161</v>
      </c>
      <c r="HC630" s="23"/>
      <c r="HD630" s="23"/>
      <c r="HE630" s="23"/>
      <c r="HF630" s="23">
        <f>T630</f>
        <v>161</v>
      </c>
      <c r="HG630" s="23"/>
      <c r="HH630" s="23"/>
      <c r="HI630" s="23"/>
      <c r="HJ630" s="23"/>
      <c r="HK630" s="23"/>
      <c r="HL630" s="23">
        <f>T630</f>
        <v>161</v>
      </c>
      <c r="HM630" s="23"/>
      <c r="HN630" s="23">
        <f>T630</f>
        <v>161</v>
      </c>
      <c r="HO630" s="23"/>
      <c r="HP630" s="23"/>
      <c r="HQ630" s="23"/>
      <c r="HR630" s="23"/>
      <c r="HS630" s="23"/>
      <c r="HT630" s="23"/>
      <c r="HU630" s="23"/>
      <c r="HV630" s="23"/>
      <c r="HW630" s="23"/>
      <c r="HX630" s="23">
        <f>T630</f>
        <v>161</v>
      </c>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row>
    <row r="631" spans="1:255" x14ac:dyDescent="0.2">
      <c r="A631" s="78"/>
      <c r="B631" s="79"/>
      <c r="C631" s="79" t="s">
        <v>1255</v>
      </c>
      <c r="D631" s="80"/>
      <c r="E631" s="81"/>
      <c r="F631" s="82">
        <v>640.16999999999996</v>
      </c>
      <c r="G631" s="83" t="s">
        <v>1298</v>
      </c>
      <c r="H631" s="82">
        <f>Source!AD330</f>
        <v>1024.27</v>
      </c>
      <c r="I631" s="84">
        <f>T631</f>
        <v>433</v>
      </c>
      <c r="J631" s="85">
        <v>9.3000000000000007</v>
      </c>
      <c r="K631" s="86">
        <f>U631</f>
        <v>4029</v>
      </c>
      <c r="O631" s="23"/>
      <c r="P631" s="23"/>
      <c r="Q631" s="23"/>
      <c r="R631" s="23"/>
      <c r="S631" s="23"/>
      <c r="T631" s="23">
        <f>ROUND(Source!AD330*Source!AV330*Source!I330,0)</f>
        <v>433</v>
      </c>
      <c r="U631" s="23">
        <f>Source!Q330</f>
        <v>4029</v>
      </c>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v>1</v>
      </c>
      <c r="CW631" s="23"/>
      <c r="CX631" s="23"/>
      <c r="CY631" s="23"/>
      <c r="CZ631" s="23"/>
      <c r="DA631" s="23"/>
      <c r="DB631" s="23"/>
      <c r="DC631" s="23"/>
      <c r="DD631" s="23"/>
      <c r="DE631" s="23"/>
      <c r="DF631" s="23"/>
      <c r="DG631" s="23"/>
      <c r="DH631" s="23"/>
      <c r="DI631" s="23"/>
      <c r="DJ631" s="23"/>
      <c r="DK631" s="23"/>
      <c r="DL631" s="23"/>
      <c r="DM631" s="23"/>
      <c r="DN631" s="23"/>
      <c r="DO631" s="23"/>
      <c r="DP631" s="23"/>
      <c r="DQ631" s="23">
        <f>T631</f>
        <v>433</v>
      </c>
      <c r="DR631" s="23"/>
      <c r="DS631" s="23">
        <f>U631</f>
        <v>4029</v>
      </c>
      <c r="DT631" s="23"/>
      <c r="DU631" s="23"/>
      <c r="DV631" s="23"/>
      <c r="DW631" s="23"/>
      <c r="DX631" s="23"/>
      <c r="DY631" s="23"/>
      <c r="DZ631" s="23"/>
      <c r="EA631" s="23"/>
      <c r="EB631" s="23"/>
      <c r="EC631" s="23"/>
      <c r="ED631" s="23"/>
      <c r="EE631" s="23"/>
      <c r="EF631" s="23"/>
      <c r="EG631" s="23"/>
      <c r="EH631" s="23"/>
      <c r="EI631" s="23"/>
      <c r="EJ631" s="23"/>
      <c r="EK631" s="23"/>
      <c r="EL631" s="23"/>
      <c r="EM631" s="23"/>
      <c r="EN631" s="23"/>
      <c r="EO631" s="23"/>
      <c r="EP631" s="23"/>
      <c r="EQ631" s="23"/>
      <c r="ER631" s="23"/>
      <c r="ES631" s="23"/>
      <c r="ET631" s="23"/>
      <c r="EU631" s="23"/>
      <c r="EV631" s="23"/>
      <c r="EW631" s="23"/>
      <c r="EX631" s="23"/>
      <c r="EY631" s="23"/>
      <c r="EZ631" s="23"/>
      <c r="FA631" s="23"/>
      <c r="FB631" s="23"/>
      <c r="FC631" s="23"/>
      <c r="FD631" s="23"/>
      <c r="FE631" s="23"/>
      <c r="FF631" s="23"/>
      <c r="FG631" s="23"/>
      <c r="FH631" s="23"/>
      <c r="FI631" s="23"/>
      <c r="FJ631" s="23"/>
      <c r="FK631" s="23"/>
      <c r="FL631" s="23"/>
      <c r="FM631" s="23"/>
      <c r="FN631" s="23"/>
      <c r="FO631" s="23"/>
      <c r="FP631" s="23"/>
      <c r="FQ631" s="23"/>
      <c r="FR631" s="23"/>
      <c r="FS631" s="23"/>
      <c r="FT631" s="23"/>
      <c r="FU631" s="23"/>
      <c r="FV631" s="23"/>
      <c r="FW631" s="23"/>
      <c r="FX631" s="23"/>
      <c r="FY631" s="23"/>
      <c r="FZ631" s="23"/>
      <c r="GA631" s="23"/>
      <c r="GB631" s="23"/>
      <c r="GC631" s="23"/>
      <c r="GD631" s="23"/>
      <c r="GE631" s="23"/>
      <c r="GF631" s="23"/>
      <c r="GG631" s="23"/>
      <c r="GH631" s="23"/>
      <c r="GI631" s="23"/>
      <c r="GJ631" s="23">
        <f>T631</f>
        <v>433</v>
      </c>
      <c r="GK631" s="23"/>
      <c r="GL631" s="23">
        <f>T631</f>
        <v>433</v>
      </c>
      <c r="GM631" s="23"/>
      <c r="GN631" s="23"/>
      <c r="GO631" s="23"/>
      <c r="GP631" s="23"/>
      <c r="GQ631" s="23"/>
      <c r="GR631" s="23"/>
      <c r="GS631" s="23"/>
      <c r="GT631" s="23"/>
      <c r="GU631" s="23"/>
      <c r="GV631" s="23"/>
      <c r="GW631" s="23"/>
      <c r="GX631" s="23"/>
      <c r="GY631" s="23"/>
      <c r="GZ631" s="23"/>
      <c r="HA631" s="23"/>
      <c r="HB631" s="23">
        <f>T631</f>
        <v>433</v>
      </c>
      <c r="HC631" s="23"/>
      <c r="HD631" s="23"/>
      <c r="HE631" s="23"/>
      <c r="HF631" s="23">
        <f>T631</f>
        <v>433</v>
      </c>
      <c r="HG631" s="23"/>
      <c r="HH631" s="23"/>
      <c r="HI631" s="23"/>
      <c r="HJ631" s="23"/>
      <c r="HK631" s="23"/>
      <c r="HL631" s="23">
        <f>T631</f>
        <v>433</v>
      </c>
      <c r="HM631" s="23"/>
      <c r="HN631" s="23">
        <f>T631</f>
        <v>433</v>
      </c>
      <c r="HO631" s="23"/>
      <c r="HP631" s="23"/>
      <c r="HQ631" s="23"/>
      <c r="HR631" s="23"/>
      <c r="HS631" s="23"/>
      <c r="HT631" s="23"/>
      <c r="HU631" s="23"/>
      <c r="HV631" s="23"/>
      <c r="HW631" s="23"/>
      <c r="HX631" s="23"/>
      <c r="HY631" s="23"/>
      <c r="HZ631" s="23"/>
      <c r="IA631" s="23"/>
      <c r="IB631" s="23"/>
      <c r="IC631" s="23"/>
      <c r="ID631" s="23"/>
      <c r="IE631" s="23"/>
      <c r="IF631" s="23"/>
      <c r="IG631" s="23"/>
      <c r="IH631" s="23"/>
      <c r="II631" s="23"/>
      <c r="IJ631" s="23"/>
      <c r="IK631" s="23"/>
      <c r="IL631" s="23"/>
      <c r="IM631" s="23"/>
      <c r="IN631" s="23"/>
      <c r="IO631" s="23"/>
      <c r="IP631" s="23"/>
      <c r="IQ631" s="23"/>
      <c r="IR631" s="23"/>
      <c r="IS631" s="23"/>
      <c r="IT631" s="23"/>
      <c r="IU631" s="23"/>
    </row>
    <row r="632" spans="1:255" x14ac:dyDescent="0.2">
      <c r="A632" s="78"/>
      <c r="B632" s="79"/>
      <c r="C632" s="79" t="s">
        <v>1256</v>
      </c>
      <c r="D632" s="80"/>
      <c r="E632" s="81"/>
      <c r="F632" s="82">
        <v>64.430000000000007</v>
      </c>
      <c r="G632" s="83" t="s">
        <v>1298</v>
      </c>
      <c r="H632" s="82">
        <f>Source!AE330</f>
        <v>103.09</v>
      </c>
      <c r="I632" s="84">
        <f>GM632</f>
        <v>44</v>
      </c>
      <c r="J632" s="85">
        <v>19.8</v>
      </c>
      <c r="K632" s="86">
        <f>Source!R330</f>
        <v>863</v>
      </c>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c r="GK632" s="23"/>
      <c r="GL632" s="23"/>
      <c r="GM632" s="23">
        <f>ROUND(Source!AE330*Source!AV330*Source!I330,0)</f>
        <v>44</v>
      </c>
      <c r="GN632" s="23"/>
      <c r="GO632" s="23"/>
      <c r="GP632" s="23"/>
      <c r="GQ632" s="23"/>
      <c r="GR632" s="23"/>
      <c r="GS632" s="23"/>
      <c r="GT632" s="23"/>
      <c r="GU632" s="23"/>
      <c r="GV632" s="23"/>
      <c r="GW632" s="23"/>
      <c r="GX632" s="23"/>
      <c r="GY632" s="23"/>
      <c r="GZ632" s="23"/>
      <c r="HA632" s="23"/>
      <c r="HB632" s="23"/>
      <c r="HC632" s="23"/>
      <c r="HD632" s="23"/>
      <c r="HE632" s="23"/>
      <c r="HF632" s="23"/>
      <c r="HG632" s="23"/>
      <c r="HH632" s="23"/>
      <c r="HI632" s="23"/>
      <c r="HJ632" s="23"/>
      <c r="HK632" s="23"/>
      <c r="HL632" s="23"/>
      <c r="HM632" s="23"/>
      <c r="HN632" s="23"/>
      <c r="HO632" s="23"/>
      <c r="HP632" s="23"/>
      <c r="HQ632" s="23"/>
      <c r="HR632" s="23"/>
      <c r="HS632" s="23"/>
      <c r="HT632" s="23"/>
      <c r="HU632" s="23"/>
      <c r="HV632" s="23"/>
      <c r="HW632" s="23"/>
      <c r="HX632" s="23">
        <f>GM632</f>
        <v>44</v>
      </c>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row>
    <row r="633" spans="1:255" x14ac:dyDescent="0.2">
      <c r="A633" s="87"/>
      <c r="B633" s="88"/>
      <c r="C633" s="88" t="s">
        <v>1257</v>
      </c>
      <c r="D633" s="89"/>
      <c r="E633" s="90">
        <v>90</v>
      </c>
      <c r="F633" s="91" t="s">
        <v>1258</v>
      </c>
      <c r="G633" s="92"/>
      <c r="H633" s="93">
        <f>ROUND((Source!AF330*Source!AV330+Source!AE330*Source!AV330)*(Source!FX330)/100,2)</f>
        <v>435.2</v>
      </c>
      <c r="I633" s="94">
        <f>T633</f>
        <v>185</v>
      </c>
      <c r="J633" s="96">
        <v>0.86</v>
      </c>
      <c r="K633" s="95" t="e">
        <f>U633</f>
        <v>#REF!</v>
      </c>
      <c r="O633" s="23"/>
      <c r="P633" s="23"/>
      <c r="Q633" s="23"/>
      <c r="R633" s="23"/>
      <c r="S633" s="23"/>
      <c r="T633" s="23">
        <f>ROUND((ROUND(Source!AF330*Source!AV330*Source!I330,0)+ROUND(Source!AE330*Source!AV330*Source!I330,0))*(Source!DN330)/100,0)</f>
        <v>185</v>
      </c>
      <c r="U633" s="23" t="e">
        <f>Source!X330</f>
        <v>#REF!</v>
      </c>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v>1</v>
      </c>
      <c r="CW633" s="23"/>
      <c r="CX633" s="23"/>
      <c r="CY633" s="23"/>
      <c r="CZ633" s="23"/>
      <c r="DA633" s="23"/>
      <c r="DB633" s="23"/>
      <c r="DC633" s="23"/>
      <c r="DD633" s="23"/>
      <c r="DE633" s="23"/>
      <c r="DF633" s="23"/>
      <c r="DG633" s="23"/>
      <c r="DH633" s="23"/>
      <c r="DI633" s="23"/>
      <c r="DJ633" s="23"/>
      <c r="DK633" s="23"/>
      <c r="DL633" s="23"/>
      <c r="DM633" s="23"/>
      <c r="DN633" s="23"/>
      <c r="DO633" s="23"/>
      <c r="DP633" s="23"/>
      <c r="DQ633" s="23">
        <f>T633</f>
        <v>185</v>
      </c>
      <c r="DR633" s="23"/>
      <c r="DS633" s="23" t="e">
        <f>U633</f>
        <v>#REF!</v>
      </c>
      <c r="DT633" s="23"/>
      <c r="DU633" s="23"/>
      <c r="DV633" s="23"/>
      <c r="DW633" s="23"/>
      <c r="DX633" s="23"/>
      <c r="DY633" s="23"/>
      <c r="DZ633" s="23"/>
      <c r="EA633" s="23"/>
      <c r="EB633" s="23"/>
      <c r="EC633" s="23"/>
      <c r="ED633" s="23"/>
      <c r="EE633" s="23"/>
      <c r="EF633" s="23"/>
      <c r="EG633" s="23"/>
      <c r="EH633" s="23"/>
      <c r="EI633" s="23"/>
      <c r="EJ633" s="23"/>
      <c r="EK633" s="23"/>
      <c r="EL633" s="23"/>
      <c r="EM633" s="23"/>
      <c r="EN633" s="23"/>
      <c r="EO633" s="23"/>
      <c r="EP633" s="23"/>
      <c r="EQ633" s="23"/>
      <c r="ER633" s="23"/>
      <c r="ES633" s="23"/>
      <c r="ET633" s="23"/>
      <c r="EU633" s="23"/>
      <c r="EV633" s="23"/>
      <c r="EW633" s="23"/>
      <c r="EX633" s="23"/>
      <c r="EY633" s="23"/>
      <c r="EZ633" s="23"/>
      <c r="FA633" s="23"/>
      <c r="FB633" s="23"/>
      <c r="FC633" s="23"/>
      <c r="FD633" s="23"/>
      <c r="FE633" s="23"/>
      <c r="FF633" s="23"/>
      <c r="FG633" s="23"/>
      <c r="FH633" s="23"/>
      <c r="FI633" s="23"/>
      <c r="FJ633" s="23"/>
      <c r="FK633" s="23"/>
      <c r="FL633" s="23"/>
      <c r="FM633" s="23"/>
      <c r="FN633" s="23"/>
      <c r="FO633" s="23"/>
      <c r="FP633" s="23"/>
      <c r="FQ633" s="23"/>
      <c r="FR633" s="23"/>
      <c r="FS633" s="23"/>
      <c r="FT633" s="23"/>
      <c r="FU633" s="23"/>
      <c r="FV633" s="23"/>
      <c r="FW633" s="23"/>
      <c r="FX633" s="23"/>
      <c r="FY633" s="23"/>
      <c r="FZ633" s="23"/>
      <c r="GA633" s="23"/>
      <c r="GB633" s="23"/>
      <c r="GC633" s="23"/>
      <c r="GD633" s="23"/>
      <c r="GE633" s="23"/>
      <c r="GF633" s="23"/>
      <c r="GG633" s="23"/>
      <c r="GH633" s="23"/>
      <c r="GI633" s="23"/>
      <c r="GJ633" s="23"/>
      <c r="GK633" s="23"/>
      <c r="GL633" s="23"/>
      <c r="GM633" s="23"/>
      <c r="GN633" s="23"/>
      <c r="GO633" s="23"/>
      <c r="GP633" s="23"/>
      <c r="GQ633" s="23"/>
      <c r="GR633" s="23"/>
      <c r="GS633" s="23"/>
      <c r="GT633" s="23"/>
      <c r="GU633" s="23"/>
      <c r="GV633" s="23"/>
      <c r="GW633" s="23"/>
      <c r="GX633" s="23"/>
      <c r="GY633" s="23">
        <f>T633</f>
        <v>185</v>
      </c>
      <c r="GZ633" s="23"/>
      <c r="HA633" s="23"/>
      <c r="HB633" s="23">
        <f>T633</f>
        <v>185</v>
      </c>
      <c r="HC633" s="23"/>
      <c r="HD633" s="23"/>
      <c r="HE633" s="23"/>
      <c r="HF633" s="23">
        <f>T633</f>
        <v>185</v>
      </c>
      <c r="HG633" s="23"/>
      <c r="HH633" s="23"/>
      <c r="HI633" s="23"/>
      <c r="HJ633" s="23"/>
      <c r="HK633" s="23"/>
      <c r="HL633" s="23">
        <f>T633</f>
        <v>185</v>
      </c>
      <c r="HM633" s="23"/>
      <c r="HN633" s="23">
        <f>T633</f>
        <v>185</v>
      </c>
      <c r="HO633" s="23"/>
      <c r="HP633" s="23"/>
      <c r="HQ633" s="23"/>
      <c r="HR633" s="23"/>
      <c r="HS633" s="23"/>
      <c r="HT633" s="23"/>
      <c r="HU633" s="23"/>
      <c r="HV633" s="23"/>
      <c r="HW633" s="23"/>
      <c r="HX633" s="23"/>
      <c r="HY633" s="23"/>
      <c r="HZ633" s="23"/>
      <c r="IA633" s="23"/>
      <c r="IB633" s="23"/>
      <c r="IC633" s="23"/>
      <c r="ID633" s="23"/>
      <c r="IE633" s="23"/>
      <c r="IF633" s="23"/>
      <c r="IG633" s="23"/>
      <c r="IH633" s="23"/>
      <c r="II633" s="23"/>
      <c r="IJ633" s="23"/>
      <c r="IK633" s="23"/>
      <c r="IL633" s="23"/>
      <c r="IM633" s="23"/>
      <c r="IN633" s="23"/>
      <c r="IO633" s="23"/>
      <c r="IP633" s="23"/>
      <c r="IQ633" s="23"/>
      <c r="IR633" s="23"/>
      <c r="IS633" s="23"/>
      <c r="IT633" s="23"/>
      <c r="IU633" s="23"/>
    </row>
    <row r="634" spans="1:255" x14ac:dyDescent="0.2">
      <c r="A634" s="87"/>
      <c r="B634" s="88"/>
      <c r="C634" s="88" t="s">
        <v>1259</v>
      </c>
      <c r="D634" s="89"/>
      <c r="E634" s="90">
        <v>85</v>
      </c>
      <c r="F634" s="91" t="s">
        <v>1258</v>
      </c>
      <c r="G634" s="92"/>
      <c r="H634" s="93">
        <f>ROUND((Source!AF330*Source!AV330+Source!AE330*Source!AV330)*(Source!FY330)/100,2)</f>
        <v>411.02</v>
      </c>
      <c r="I634" s="94">
        <f>T634</f>
        <v>174</v>
      </c>
      <c r="J634" s="96">
        <v>0.72</v>
      </c>
      <c r="K634" s="95" t="e">
        <f>U634</f>
        <v>#REF!</v>
      </c>
      <c r="O634" s="23"/>
      <c r="P634" s="23"/>
      <c r="Q634" s="23"/>
      <c r="R634" s="23"/>
      <c r="S634" s="23"/>
      <c r="T634" s="23">
        <f>ROUND((ROUND(Source!AF330*Source!AV330*Source!I330,0)+ROUND(Source!AE330*Source!AV330*Source!I330,0))*(Source!DO330)/100,0)</f>
        <v>174</v>
      </c>
      <c r="U634" s="23" t="e">
        <f>Source!Y330</f>
        <v>#REF!</v>
      </c>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v>1</v>
      </c>
      <c r="CW634" s="23"/>
      <c r="CX634" s="23"/>
      <c r="CY634" s="23"/>
      <c r="CZ634" s="23"/>
      <c r="DA634" s="23"/>
      <c r="DB634" s="23"/>
      <c r="DC634" s="23"/>
      <c r="DD634" s="23"/>
      <c r="DE634" s="23"/>
      <c r="DF634" s="23"/>
      <c r="DG634" s="23"/>
      <c r="DH634" s="23"/>
      <c r="DI634" s="23"/>
      <c r="DJ634" s="23"/>
      <c r="DK634" s="23"/>
      <c r="DL634" s="23"/>
      <c r="DM634" s="23"/>
      <c r="DN634" s="23"/>
      <c r="DO634" s="23"/>
      <c r="DP634" s="23"/>
      <c r="DQ634" s="23">
        <f>T634</f>
        <v>174</v>
      </c>
      <c r="DR634" s="23"/>
      <c r="DS634" s="23" t="e">
        <f>U634</f>
        <v>#REF!</v>
      </c>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23"/>
      <c r="FC634" s="23"/>
      <c r="FD634" s="23"/>
      <c r="FE634" s="23"/>
      <c r="FF634" s="23"/>
      <c r="FG634" s="23"/>
      <c r="FH634" s="23"/>
      <c r="FI634" s="23"/>
      <c r="FJ634" s="23"/>
      <c r="FK634" s="23"/>
      <c r="FL634" s="23"/>
      <c r="FM634" s="23"/>
      <c r="FN634" s="23"/>
      <c r="FO634" s="23"/>
      <c r="FP634" s="23"/>
      <c r="FQ634" s="23"/>
      <c r="FR634" s="23"/>
      <c r="FS634" s="23"/>
      <c r="FT634" s="23"/>
      <c r="FU634" s="23"/>
      <c r="FV634" s="23"/>
      <c r="FW634" s="23"/>
      <c r="FX634" s="23"/>
      <c r="FY634" s="23"/>
      <c r="FZ634" s="23"/>
      <c r="GA634" s="23"/>
      <c r="GB634" s="23"/>
      <c r="GC634" s="23"/>
      <c r="GD634" s="23"/>
      <c r="GE634" s="23"/>
      <c r="GF634" s="23"/>
      <c r="GG634" s="23"/>
      <c r="GH634" s="23"/>
      <c r="GI634" s="23"/>
      <c r="GJ634" s="23"/>
      <c r="GK634" s="23"/>
      <c r="GL634" s="23"/>
      <c r="GM634" s="23"/>
      <c r="GN634" s="23"/>
      <c r="GO634" s="23"/>
      <c r="GP634" s="23"/>
      <c r="GQ634" s="23"/>
      <c r="GR634" s="23"/>
      <c r="GS634" s="23"/>
      <c r="GT634" s="23"/>
      <c r="GU634" s="23"/>
      <c r="GV634" s="23"/>
      <c r="GW634" s="23"/>
      <c r="GX634" s="23"/>
      <c r="GY634" s="23"/>
      <c r="GZ634" s="23">
        <f>T634</f>
        <v>174</v>
      </c>
      <c r="HA634" s="23"/>
      <c r="HB634" s="23">
        <f>T634</f>
        <v>174</v>
      </c>
      <c r="HC634" s="23"/>
      <c r="HD634" s="23"/>
      <c r="HE634" s="23"/>
      <c r="HF634" s="23">
        <f>T634</f>
        <v>174</v>
      </c>
      <c r="HG634" s="23"/>
      <c r="HH634" s="23"/>
      <c r="HI634" s="23"/>
      <c r="HJ634" s="23"/>
      <c r="HK634" s="23"/>
      <c r="HL634" s="23">
        <f>T634</f>
        <v>174</v>
      </c>
      <c r="HM634" s="23"/>
      <c r="HN634" s="23">
        <f>T634</f>
        <v>174</v>
      </c>
      <c r="HO634" s="23"/>
      <c r="HP634" s="23"/>
      <c r="HQ634" s="23"/>
      <c r="HR634" s="23"/>
      <c r="HS634" s="23"/>
      <c r="HT634" s="23"/>
      <c r="HU634" s="23"/>
      <c r="HV634" s="23"/>
      <c r="HW634" s="23"/>
      <c r="HX634" s="23"/>
      <c r="HY634" s="23"/>
      <c r="HZ634" s="23"/>
      <c r="IA634" s="23"/>
      <c r="IB634" s="23"/>
      <c r="IC634" s="23"/>
      <c r="ID634" s="23"/>
      <c r="IE634" s="23"/>
      <c r="IF634" s="23"/>
      <c r="IG634" s="23"/>
      <c r="IH634" s="23"/>
      <c r="II634" s="23"/>
      <c r="IJ634" s="23"/>
      <c r="IK634" s="23"/>
      <c r="IL634" s="23"/>
      <c r="IM634" s="23"/>
      <c r="IN634" s="23"/>
      <c r="IO634" s="23"/>
      <c r="IP634" s="23"/>
      <c r="IQ634" s="23"/>
      <c r="IR634" s="23"/>
      <c r="IS634" s="23"/>
      <c r="IT634" s="23"/>
      <c r="IU634" s="23"/>
    </row>
    <row r="635" spans="1:255" x14ac:dyDescent="0.2">
      <c r="A635" s="78"/>
      <c r="B635" s="79"/>
      <c r="C635" s="79" t="s">
        <v>1260</v>
      </c>
      <c r="D635" s="80" t="s">
        <v>1261</v>
      </c>
      <c r="E635" s="81">
        <v>39.130000000000003</v>
      </c>
      <c r="F635" s="82"/>
      <c r="G635" s="83" t="s">
        <v>1297</v>
      </c>
      <c r="H635" s="82" t="e">
        <f>ROUND(Source!AH330,2)</f>
        <v>#REF!</v>
      </c>
      <c r="I635" s="97" t="e">
        <f>Source!U330</f>
        <v>#REF!</v>
      </c>
      <c r="J635" s="85"/>
      <c r="K635" s="86"/>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23"/>
      <c r="DX635" s="23"/>
      <c r="DY635" s="23"/>
      <c r="DZ635" s="23"/>
      <c r="EA635" s="23"/>
      <c r="EB635" s="23"/>
      <c r="EC635" s="23"/>
      <c r="ED635" s="23"/>
      <c r="EE635" s="23"/>
      <c r="EF635" s="23"/>
      <c r="EG635" s="23"/>
      <c r="EH635" s="23"/>
      <c r="EI635" s="23"/>
      <c r="EJ635" s="23"/>
      <c r="EK635" s="23"/>
      <c r="EL635" s="23"/>
      <c r="EM635" s="23"/>
      <c r="EN635" s="23"/>
      <c r="EO635" s="23"/>
      <c r="EP635" s="23"/>
      <c r="EQ635" s="23"/>
      <c r="ER635" s="23"/>
      <c r="ES635" s="23"/>
      <c r="ET635" s="23"/>
      <c r="EU635" s="23"/>
      <c r="EV635" s="23"/>
      <c r="EW635" s="23"/>
      <c r="EX635" s="23"/>
      <c r="EY635" s="23"/>
      <c r="EZ635" s="23"/>
      <c r="FA635" s="23"/>
      <c r="FB635" s="23"/>
      <c r="FC635" s="23"/>
      <c r="FD635" s="23"/>
      <c r="FE635" s="23"/>
      <c r="FF635" s="23"/>
      <c r="FG635" s="23"/>
      <c r="FH635" s="23"/>
      <c r="FI635" s="23"/>
      <c r="FJ635" s="23"/>
      <c r="FK635" s="23"/>
      <c r="FL635" s="23"/>
      <c r="FM635" s="23"/>
      <c r="FN635" s="23"/>
      <c r="FO635" s="23"/>
      <c r="FP635" s="23"/>
      <c r="FQ635" s="23"/>
      <c r="FR635" s="23"/>
      <c r="FS635" s="23"/>
      <c r="FT635" s="23"/>
      <c r="FU635" s="23"/>
      <c r="FV635" s="23"/>
      <c r="FW635" s="23"/>
      <c r="FX635" s="23"/>
      <c r="FY635" s="23"/>
      <c r="FZ635" s="23"/>
      <c r="GA635" s="23"/>
      <c r="GB635" s="23"/>
      <c r="GC635" s="23"/>
      <c r="GD635" s="23"/>
      <c r="GE635" s="23"/>
      <c r="GF635" s="23"/>
      <c r="GG635" s="23"/>
      <c r="GH635" s="23"/>
      <c r="GI635" s="23"/>
      <c r="GJ635" s="23"/>
      <c r="GK635" s="23"/>
      <c r="GL635" s="23"/>
      <c r="GM635" s="23"/>
      <c r="GN635" s="23"/>
      <c r="GO635" s="23"/>
      <c r="GP635" s="23"/>
      <c r="GQ635" s="23"/>
      <c r="GR635" s="23"/>
      <c r="GS635" s="23"/>
      <c r="GT635" s="23"/>
      <c r="GU635" s="23"/>
      <c r="GV635" s="23"/>
      <c r="GW635" s="23"/>
      <c r="GX635" s="23"/>
      <c r="GY635" s="23"/>
      <c r="GZ635" s="23"/>
      <c r="HA635" s="23"/>
      <c r="HB635" s="23"/>
      <c r="HC635" s="23"/>
      <c r="HD635" s="23"/>
      <c r="HE635" s="23"/>
      <c r="HF635" s="23"/>
      <c r="HG635" s="23"/>
      <c r="HH635" s="23"/>
      <c r="HI635" s="23"/>
      <c r="HJ635" s="23"/>
      <c r="HK635" s="23"/>
      <c r="HL635" s="23"/>
      <c r="HM635" s="23"/>
      <c r="HN635" s="23"/>
      <c r="HO635" s="23"/>
      <c r="HP635" s="23"/>
      <c r="HQ635" s="23"/>
      <c r="HR635" s="23"/>
      <c r="HS635" s="23"/>
      <c r="HT635" s="23"/>
      <c r="HU635" s="23"/>
      <c r="HV635" s="23"/>
      <c r="HW635" s="23"/>
      <c r="HX635" s="23"/>
      <c r="HY635" s="23"/>
      <c r="HZ635" s="23"/>
      <c r="IA635" s="23"/>
      <c r="IB635" s="23"/>
      <c r="IC635" s="23"/>
      <c r="ID635" s="23"/>
      <c r="IE635" s="23"/>
      <c r="IF635" s="23"/>
      <c r="IG635" s="23"/>
      <c r="IH635" s="23"/>
      <c r="II635" s="23"/>
      <c r="IJ635" s="23"/>
      <c r="IK635" s="23"/>
      <c r="IL635" s="23"/>
      <c r="IM635" s="23"/>
      <c r="IN635" s="23"/>
      <c r="IO635" s="23"/>
      <c r="IP635" s="23"/>
      <c r="IQ635" s="23"/>
      <c r="IR635" s="23"/>
      <c r="IS635" s="23"/>
      <c r="IT635" s="23"/>
      <c r="IU635" s="23"/>
    </row>
    <row r="636" spans="1:255" x14ac:dyDescent="0.2">
      <c r="A636" s="100" t="s">
        <v>467</v>
      </c>
      <c r="B636" s="109" t="s">
        <v>249</v>
      </c>
      <c r="C636" s="101" t="s">
        <v>250</v>
      </c>
      <c r="D636" s="102" t="s">
        <v>32</v>
      </c>
      <c r="E636" s="103">
        <f>Source!I332</f>
        <v>0.57950999999999997</v>
      </c>
      <c r="F636" s="104">
        <v>6.22</v>
      </c>
      <c r="G636" s="105"/>
      <c r="H636" s="104">
        <f>Source!AC331</f>
        <v>6.22</v>
      </c>
      <c r="I636" s="106">
        <f>T636</f>
        <v>4</v>
      </c>
      <c r="J636" s="107" t="s">
        <v>1262</v>
      </c>
      <c r="K636" s="108">
        <f>U636</f>
        <v>27</v>
      </c>
      <c r="L636" s="23"/>
      <c r="M636" s="23"/>
      <c r="N636" s="23"/>
      <c r="O636" s="23"/>
      <c r="P636" s="23"/>
      <c r="Q636" s="23"/>
      <c r="R636" s="23"/>
      <c r="S636" s="23"/>
      <c r="T636" s="23">
        <f>ROUND(Source!AC331*Source!AW331*Source!I331,0)</f>
        <v>4</v>
      </c>
      <c r="U636" s="23">
        <f>Source!P332</f>
        <v>27</v>
      </c>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v>1</v>
      </c>
      <c r="CW636" s="23"/>
      <c r="CX636" s="23"/>
      <c r="CY636" s="23"/>
      <c r="CZ636" s="23"/>
      <c r="DA636" s="23"/>
      <c r="DB636" s="23"/>
      <c r="DC636" s="23"/>
      <c r="DD636" s="23"/>
      <c r="DE636" s="23"/>
      <c r="DF636" s="23"/>
      <c r="DG636" s="23"/>
      <c r="DH636" s="23"/>
      <c r="DI636" s="23"/>
      <c r="DJ636" s="23"/>
      <c r="DK636" s="23">
        <f>T636</f>
        <v>4</v>
      </c>
      <c r="DL636" s="23"/>
      <c r="DM636" s="23">
        <f>Source!P332</f>
        <v>27</v>
      </c>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f>T636</f>
        <v>4</v>
      </c>
      <c r="GK636" s="23"/>
      <c r="GL636" s="23"/>
      <c r="GM636" s="23"/>
      <c r="GN636" s="23">
        <f>T636</f>
        <v>4</v>
      </c>
      <c r="GO636" s="23"/>
      <c r="GP636" s="23">
        <f>T636</f>
        <v>4</v>
      </c>
      <c r="GQ636" s="23">
        <f>T636</f>
        <v>4</v>
      </c>
      <c r="GR636" s="23"/>
      <c r="GS636" s="23">
        <f>T636</f>
        <v>4</v>
      </c>
      <c r="GT636" s="23"/>
      <c r="GU636" s="23"/>
      <c r="GV636" s="23"/>
      <c r="GW636" s="23"/>
      <c r="GX636" s="23"/>
      <c r="GY636" s="23"/>
      <c r="GZ636" s="23"/>
      <c r="HA636" s="23"/>
      <c r="HB636" s="23">
        <f>T636</f>
        <v>4</v>
      </c>
      <c r="HC636" s="23"/>
      <c r="HD636" s="23"/>
      <c r="HE636" s="23"/>
      <c r="HF636" s="23">
        <f>T636</f>
        <v>4</v>
      </c>
      <c r="HG636" s="23"/>
      <c r="HH636" s="23"/>
      <c r="HI636" s="23"/>
      <c r="HJ636" s="23"/>
      <c r="HK636" s="23"/>
      <c r="HL636" s="23">
        <f>T636</f>
        <v>4</v>
      </c>
      <c r="HM636" s="23"/>
      <c r="HN636" s="23">
        <f>T636</f>
        <v>4</v>
      </c>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row>
    <row r="637" spans="1:255" x14ac:dyDescent="0.2">
      <c r="A637" s="64"/>
      <c r="B637" s="111" t="s">
        <v>1263</v>
      </c>
      <c r="C637" s="111" t="s">
        <v>1299</v>
      </c>
      <c r="D637" s="63"/>
      <c r="E637" s="63"/>
      <c r="F637" s="63"/>
      <c r="G637" s="63"/>
      <c r="H637" s="63"/>
      <c r="I637" s="63"/>
      <c r="J637" s="63"/>
      <c r="K637" s="65"/>
    </row>
    <row r="638" spans="1:255" x14ac:dyDescent="0.2">
      <c r="A638" s="100" t="s">
        <v>468</v>
      </c>
      <c r="B638" s="109" t="s">
        <v>89</v>
      </c>
      <c r="C638" s="101" t="s">
        <v>90</v>
      </c>
      <c r="D638" s="102" t="s">
        <v>63</v>
      </c>
      <c r="E638" s="103">
        <f>Source!I334</f>
        <v>1.6919999999999999E-3</v>
      </c>
      <c r="F638" s="104">
        <v>10380</v>
      </c>
      <c r="G638" s="105"/>
      <c r="H638" s="104">
        <f>Source!AC333</f>
        <v>10380</v>
      </c>
      <c r="I638" s="106">
        <f>T638</f>
        <v>18</v>
      </c>
      <c r="J638" s="107" t="s">
        <v>1262</v>
      </c>
      <c r="K638" s="108">
        <f>U638</f>
        <v>323</v>
      </c>
      <c r="L638" s="23"/>
      <c r="M638" s="23"/>
      <c r="N638" s="23"/>
      <c r="O638" s="23"/>
      <c r="P638" s="23"/>
      <c r="Q638" s="23"/>
      <c r="R638" s="23"/>
      <c r="S638" s="23"/>
      <c r="T638" s="23">
        <f>ROUND(Source!AC333*Source!AW333*Source!I333,0)</f>
        <v>18</v>
      </c>
      <c r="U638" s="23">
        <f>Source!P334</f>
        <v>323</v>
      </c>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v>1</v>
      </c>
      <c r="CW638" s="23"/>
      <c r="CX638" s="23"/>
      <c r="CY638" s="23"/>
      <c r="CZ638" s="23"/>
      <c r="DA638" s="23"/>
      <c r="DB638" s="23"/>
      <c r="DC638" s="23"/>
      <c r="DD638" s="23"/>
      <c r="DE638" s="23"/>
      <c r="DF638" s="23"/>
      <c r="DG638" s="23"/>
      <c r="DH638" s="23"/>
      <c r="DI638" s="23"/>
      <c r="DJ638" s="23"/>
      <c r="DK638" s="23">
        <f>T638</f>
        <v>18</v>
      </c>
      <c r="DL638" s="23"/>
      <c r="DM638" s="23">
        <f>Source!P334</f>
        <v>323</v>
      </c>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f>T638</f>
        <v>18</v>
      </c>
      <c r="GK638" s="23"/>
      <c r="GL638" s="23"/>
      <c r="GM638" s="23"/>
      <c r="GN638" s="23">
        <f>T638</f>
        <v>18</v>
      </c>
      <c r="GO638" s="23"/>
      <c r="GP638" s="23">
        <f>T638</f>
        <v>18</v>
      </c>
      <c r="GQ638" s="23">
        <f>T638</f>
        <v>18</v>
      </c>
      <c r="GR638" s="23"/>
      <c r="GS638" s="23">
        <f>T638</f>
        <v>18</v>
      </c>
      <c r="GT638" s="23"/>
      <c r="GU638" s="23"/>
      <c r="GV638" s="23"/>
      <c r="GW638" s="23"/>
      <c r="GX638" s="23"/>
      <c r="GY638" s="23"/>
      <c r="GZ638" s="23"/>
      <c r="HA638" s="23"/>
      <c r="HB638" s="23">
        <f>T638</f>
        <v>18</v>
      </c>
      <c r="HC638" s="23"/>
      <c r="HD638" s="23"/>
      <c r="HE638" s="23"/>
      <c r="HF638" s="23">
        <f>T638</f>
        <v>18</v>
      </c>
      <c r="HG638" s="23"/>
      <c r="HH638" s="23"/>
      <c r="HI638" s="23"/>
      <c r="HJ638" s="23"/>
      <c r="HK638" s="23"/>
      <c r="HL638" s="23">
        <f>T638</f>
        <v>18</v>
      </c>
      <c r="HM638" s="23"/>
      <c r="HN638" s="23">
        <f>T638</f>
        <v>18</v>
      </c>
      <c r="HO638" s="23"/>
      <c r="HP638" s="23"/>
      <c r="HQ638" s="23"/>
      <c r="HR638" s="23"/>
      <c r="HS638" s="23"/>
      <c r="HT638" s="23"/>
      <c r="HU638" s="23"/>
      <c r="HV638" s="23"/>
      <c r="HW638" s="23"/>
      <c r="HX638" s="23"/>
      <c r="HY638" s="23"/>
      <c r="HZ638" s="23"/>
      <c r="IA638" s="23"/>
      <c r="IB638" s="23"/>
      <c r="IC638" s="23"/>
      <c r="ID638" s="23"/>
      <c r="IE638" s="23"/>
      <c r="IF638" s="23"/>
      <c r="IG638" s="23"/>
      <c r="IH638" s="23"/>
      <c r="II638" s="23"/>
      <c r="IJ638" s="23"/>
      <c r="IK638" s="23"/>
      <c r="IL638" s="23"/>
      <c r="IM638" s="23"/>
      <c r="IN638" s="23"/>
      <c r="IO638" s="23"/>
      <c r="IP638" s="23"/>
      <c r="IQ638" s="23"/>
      <c r="IR638" s="23"/>
      <c r="IS638" s="23"/>
      <c r="IT638" s="23"/>
      <c r="IU638" s="23"/>
    </row>
    <row r="639" spans="1:255" x14ac:dyDescent="0.2">
      <c r="A639" s="64"/>
      <c r="B639" s="111" t="s">
        <v>1263</v>
      </c>
      <c r="C639" s="111" t="s">
        <v>1275</v>
      </c>
      <c r="D639" s="63"/>
      <c r="E639" s="63"/>
      <c r="F639" s="63"/>
      <c r="G639" s="63"/>
      <c r="H639" s="63"/>
      <c r="I639" s="63"/>
      <c r="J639" s="63"/>
      <c r="K639" s="65"/>
    </row>
    <row r="640" spans="1:255" x14ac:dyDescent="0.2">
      <c r="A640" s="100" t="s">
        <v>469</v>
      </c>
      <c r="B640" s="109" t="s">
        <v>255</v>
      </c>
      <c r="C640" s="101" t="s">
        <v>256</v>
      </c>
      <c r="D640" s="102" t="s">
        <v>182</v>
      </c>
      <c r="E640" s="103">
        <f>Source!I336</f>
        <v>0.17343</v>
      </c>
      <c r="F640" s="104">
        <v>6.12</v>
      </c>
      <c r="G640" s="105"/>
      <c r="H640" s="104">
        <f>Source!AC335</f>
        <v>6.12</v>
      </c>
      <c r="I640" s="106">
        <f>T640</f>
        <v>1</v>
      </c>
      <c r="J640" s="107" t="s">
        <v>1262</v>
      </c>
      <c r="K640" s="108">
        <f>U640</f>
        <v>4</v>
      </c>
      <c r="L640" s="23"/>
      <c r="M640" s="23"/>
      <c r="N640" s="23"/>
      <c r="O640" s="23"/>
      <c r="P640" s="23"/>
      <c r="Q640" s="23"/>
      <c r="R640" s="23"/>
      <c r="S640" s="23"/>
      <c r="T640" s="23">
        <f>ROUND(Source!AC335*Source!AW335*Source!I335,0)</f>
        <v>1</v>
      </c>
      <c r="U640" s="23">
        <f>Source!P336</f>
        <v>4</v>
      </c>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v>1</v>
      </c>
      <c r="CW640" s="23"/>
      <c r="CX640" s="23"/>
      <c r="CY640" s="23"/>
      <c r="CZ640" s="23"/>
      <c r="DA640" s="23"/>
      <c r="DB640" s="23"/>
      <c r="DC640" s="23"/>
      <c r="DD640" s="23"/>
      <c r="DE640" s="23"/>
      <c r="DF640" s="23"/>
      <c r="DG640" s="23"/>
      <c r="DH640" s="23"/>
      <c r="DI640" s="23"/>
      <c r="DJ640" s="23"/>
      <c r="DK640" s="23">
        <f>T640</f>
        <v>1</v>
      </c>
      <c r="DL640" s="23"/>
      <c r="DM640" s="23">
        <f>Source!P336</f>
        <v>4</v>
      </c>
      <c r="DN640" s="23"/>
      <c r="DO640" s="23"/>
      <c r="DP640" s="23"/>
      <c r="DQ640" s="23"/>
      <c r="DR640" s="23"/>
      <c r="DS640" s="23"/>
      <c r="DT640" s="23"/>
      <c r="DU640" s="23"/>
      <c r="DV640" s="23"/>
      <c r="DW640" s="23"/>
      <c r="DX640" s="23"/>
      <c r="DY640" s="23"/>
      <c r="DZ640" s="23"/>
      <c r="EA640" s="23"/>
      <c r="EB640" s="23"/>
      <c r="EC640" s="23"/>
      <c r="ED640" s="23"/>
      <c r="EE640" s="23"/>
      <c r="EF640" s="23"/>
      <c r="EG640" s="23"/>
      <c r="EH640" s="23"/>
      <c r="EI640" s="23"/>
      <c r="EJ640" s="23"/>
      <c r="EK640" s="23"/>
      <c r="EL640" s="23"/>
      <c r="EM640" s="23"/>
      <c r="EN640" s="23"/>
      <c r="EO640" s="23"/>
      <c r="EP640" s="23"/>
      <c r="EQ640" s="23"/>
      <c r="ER640" s="23"/>
      <c r="ES640" s="23"/>
      <c r="ET640" s="23"/>
      <c r="EU640" s="23"/>
      <c r="EV640" s="23"/>
      <c r="EW640" s="23"/>
      <c r="EX640" s="23"/>
      <c r="EY640" s="23"/>
      <c r="EZ640" s="23"/>
      <c r="FA640" s="23"/>
      <c r="FB640" s="23"/>
      <c r="FC640" s="23"/>
      <c r="FD640" s="23"/>
      <c r="FE640" s="23"/>
      <c r="FF640" s="23"/>
      <c r="FG640" s="23"/>
      <c r="FH640" s="23"/>
      <c r="FI640" s="23"/>
      <c r="FJ640" s="23"/>
      <c r="FK640" s="23"/>
      <c r="FL640" s="23"/>
      <c r="FM640" s="23"/>
      <c r="FN640" s="23"/>
      <c r="FO640" s="23"/>
      <c r="FP640" s="23"/>
      <c r="FQ640" s="23"/>
      <c r="FR640" s="23"/>
      <c r="FS640" s="23"/>
      <c r="FT640" s="23"/>
      <c r="FU640" s="23"/>
      <c r="FV640" s="23"/>
      <c r="FW640" s="23"/>
      <c r="FX640" s="23"/>
      <c r="FY640" s="23"/>
      <c r="FZ640" s="23"/>
      <c r="GA640" s="23"/>
      <c r="GB640" s="23"/>
      <c r="GC640" s="23"/>
      <c r="GD640" s="23"/>
      <c r="GE640" s="23"/>
      <c r="GF640" s="23"/>
      <c r="GG640" s="23"/>
      <c r="GH640" s="23"/>
      <c r="GI640" s="23"/>
      <c r="GJ640" s="23">
        <f>T640</f>
        <v>1</v>
      </c>
      <c r="GK640" s="23"/>
      <c r="GL640" s="23"/>
      <c r="GM640" s="23"/>
      <c r="GN640" s="23">
        <f>T640</f>
        <v>1</v>
      </c>
      <c r="GO640" s="23"/>
      <c r="GP640" s="23">
        <f>T640</f>
        <v>1</v>
      </c>
      <c r="GQ640" s="23">
        <f>T640</f>
        <v>1</v>
      </c>
      <c r="GR640" s="23"/>
      <c r="GS640" s="23">
        <f>T640</f>
        <v>1</v>
      </c>
      <c r="GT640" s="23"/>
      <c r="GU640" s="23"/>
      <c r="GV640" s="23"/>
      <c r="GW640" s="23"/>
      <c r="GX640" s="23"/>
      <c r="GY640" s="23"/>
      <c r="GZ640" s="23"/>
      <c r="HA640" s="23"/>
      <c r="HB640" s="23">
        <f>T640</f>
        <v>1</v>
      </c>
      <c r="HC640" s="23"/>
      <c r="HD640" s="23"/>
      <c r="HE640" s="23"/>
      <c r="HF640" s="23">
        <f>T640</f>
        <v>1</v>
      </c>
      <c r="HG640" s="23"/>
      <c r="HH640" s="23"/>
      <c r="HI640" s="23"/>
      <c r="HJ640" s="23"/>
      <c r="HK640" s="23"/>
      <c r="HL640" s="23">
        <f>T640</f>
        <v>1</v>
      </c>
      <c r="HM640" s="23"/>
      <c r="HN640" s="23">
        <f>T640</f>
        <v>1</v>
      </c>
      <c r="HO640" s="23"/>
      <c r="HP640" s="23"/>
      <c r="HQ640" s="23"/>
      <c r="HR640" s="23"/>
      <c r="HS640" s="23"/>
      <c r="HT640" s="23"/>
      <c r="HU640" s="23"/>
      <c r="HV640" s="23"/>
      <c r="HW640" s="23"/>
      <c r="HX640" s="23"/>
      <c r="HY640" s="23"/>
      <c r="HZ640" s="23"/>
      <c r="IA640" s="23"/>
      <c r="IB640" s="23"/>
      <c r="IC640" s="23"/>
      <c r="ID640" s="23"/>
      <c r="IE640" s="23"/>
      <c r="IF640" s="23"/>
      <c r="IG640" s="23"/>
      <c r="IH640" s="23"/>
      <c r="II640" s="23"/>
      <c r="IJ640" s="23"/>
      <c r="IK640" s="23"/>
      <c r="IL640" s="23"/>
      <c r="IM640" s="23"/>
      <c r="IN640" s="23"/>
      <c r="IO640" s="23"/>
      <c r="IP640" s="23"/>
      <c r="IQ640" s="23"/>
      <c r="IR640" s="23"/>
      <c r="IS640" s="23"/>
      <c r="IT640" s="23"/>
      <c r="IU640" s="23"/>
    </row>
    <row r="641" spans="1:255" x14ac:dyDescent="0.2">
      <c r="A641" s="64"/>
      <c r="B641" s="111" t="s">
        <v>1263</v>
      </c>
      <c r="C641" s="111" t="s">
        <v>1300</v>
      </c>
      <c r="D641" s="63"/>
      <c r="E641" s="63"/>
      <c r="F641" s="63"/>
      <c r="G641" s="63"/>
      <c r="H641" s="63"/>
      <c r="I641" s="63"/>
      <c r="J641" s="63"/>
      <c r="K641" s="65"/>
    </row>
    <row r="642" spans="1:255" x14ac:dyDescent="0.2">
      <c r="A642" s="100" t="s">
        <v>470</v>
      </c>
      <c r="B642" s="109" t="s">
        <v>272</v>
      </c>
      <c r="C642" s="101" t="s">
        <v>273</v>
      </c>
      <c r="D642" s="102" t="s">
        <v>63</v>
      </c>
      <c r="E642" s="103">
        <f>Source!I338</f>
        <v>0.13469999999999999</v>
      </c>
      <c r="F642" s="104">
        <v>14847.44</v>
      </c>
      <c r="G642" s="105"/>
      <c r="H642" s="104">
        <f>Source!AC337</f>
        <v>14847.44</v>
      </c>
      <c r="I642" s="106">
        <f>T642</f>
        <v>2000</v>
      </c>
      <c r="J642" s="107" t="s">
        <v>1262</v>
      </c>
      <c r="K642" s="108">
        <f>U642</f>
        <v>16410</v>
      </c>
      <c r="L642" s="23"/>
      <c r="M642" s="23"/>
      <c r="N642" s="23"/>
      <c r="O642" s="23"/>
      <c r="P642" s="23"/>
      <c r="Q642" s="23"/>
      <c r="R642" s="23"/>
      <c r="S642" s="23"/>
      <c r="T642" s="23">
        <f>ROUND(Source!AC337*Source!AW337*Source!I337,0)</f>
        <v>2000</v>
      </c>
      <c r="U642" s="23">
        <f>Source!P338</f>
        <v>16410</v>
      </c>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v>1</v>
      </c>
      <c r="CW642" s="23"/>
      <c r="CX642" s="23"/>
      <c r="CY642" s="23"/>
      <c r="CZ642" s="23"/>
      <c r="DA642" s="23"/>
      <c r="DB642" s="23"/>
      <c r="DC642" s="23"/>
      <c r="DD642" s="23"/>
      <c r="DE642" s="23"/>
      <c r="DF642" s="23"/>
      <c r="DG642" s="23"/>
      <c r="DH642" s="23"/>
      <c r="DI642" s="23"/>
      <c r="DJ642" s="23"/>
      <c r="DK642" s="23">
        <f>T642</f>
        <v>2000</v>
      </c>
      <c r="DL642" s="23"/>
      <c r="DM642" s="23">
        <f>Source!P338</f>
        <v>16410</v>
      </c>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f>T642</f>
        <v>2000</v>
      </c>
      <c r="GK642" s="23"/>
      <c r="GL642" s="23"/>
      <c r="GM642" s="23"/>
      <c r="GN642" s="23">
        <f>T642</f>
        <v>2000</v>
      </c>
      <c r="GO642" s="23"/>
      <c r="GP642" s="23">
        <f>T642</f>
        <v>2000</v>
      </c>
      <c r="GQ642" s="23">
        <f>T642</f>
        <v>2000</v>
      </c>
      <c r="GR642" s="23"/>
      <c r="GS642" s="23">
        <f>T642</f>
        <v>2000</v>
      </c>
      <c r="GT642" s="23"/>
      <c r="GU642" s="23"/>
      <c r="GV642" s="23"/>
      <c r="GW642" s="23"/>
      <c r="GX642" s="23"/>
      <c r="GY642" s="23"/>
      <c r="GZ642" s="23"/>
      <c r="HA642" s="23"/>
      <c r="HB642" s="23">
        <f>T642</f>
        <v>2000</v>
      </c>
      <c r="HC642" s="23"/>
      <c r="HD642" s="23"/>
      <c r="HE642" s="23"/>
      <c r="HF642" s="23">
        <f>T642</f>
        <v>2000</v>
      </c>
      <c r="HG642" s="23"/>
      <c r="HH642" s="23"/>
      <c r="HI642" s="23"/>
      <c r="HJ642" s="23"/>
      <c r="HK642" s="23"/>
      <c r="HL642" s="23">
        <f>T642</f>
        <v>2000</v>
      </c>
      <c r="HM642" s="23"/>
      <c r="HN642" s="23">
        <f>T642</f>
        <v>2000</v>
      </c>
      <c r="HO642" s="23"/>
      <c r="HP642" s="23"/>
      <c r="HQ642" s="23"/>
      <c r="HR642" s="23"/>
      <c r="HS642" s="23"/>
      <c r="HT642" s="23"/>
      <c r="HU642" s="23"/>
      <c r="HV642" s="23"/>
      <c r="HW642" s="23"/>
      <c r="HX642" s="23"/>
      <c r="HY642" s="23"/>
      <c r="HZ642" s="23"/>
      <c r="IA642" s="23"/>
      <c r="IB642" s="23"/>
      <c r="IC642" s="23"/>
      <c r="ID642" s="23"/>
      <c r="IE642" s="23"/>
      <c r="IF642" s="23"/>
      <c r="IG642" s="23"/>
      <c r="IH642" s="23"/>
      <c r="II642" s="23"/>
      <c r="IJ642" s="23"/>
      <c r="IK642" s="23"/>
      <c r="IL642" s="23"/>
      <c r="IM642" s="23"/>
      <c r="IN642" s="23"/>
      <c r="IO642" s="23"/>
      <c r="IP642" s="23"/>
      <c r="IQ642" s="23"/>
      <c r="IR642" s="23"/>
      <c r="IS642" s="23"/>
      <c r="IT642" s="23"/>
      <c r="IU642" s="23"/>
    </row>
    <row r="643" spans="1:255" x14ac:dyDescent="0.2">
      <c r="A643" s="64"/>
      <c r="B643" s="111" t="s">
        <v>1263</v>
      </c>
      <c r="C643" s="111" t="s">
        <v>1303</v>
      </c>
      <c r="D643" s="63"/>
      <c r="E643" s="63"/>
      <c r="F643" s="63"/>
      <c r="G643" s="63"/>
      <c r="H643" s="63"/>
      <c r="I643" s="63"/>
      <c r="J643" s="63"/>
      <c r="K643" s="65"/>
    </row>
    <row r="644" spans="1:255" ht="24" x14ac:dyDescent="0.2">
      <c r="A644" s="100" t="s">
        <v>471</v>
      </c>
      <c r="B644" s="109" t="s">
        <v>277</v>
      </c>
      <c r="C644" s="101" t="s">
        <v>278</v>
      </c>
      <c r="D644" s="102" t="s">
        <v>63</v>
      </c>
      <c r="E644" s="103">
        <f>Source!I340</f>
        <v>3.8379999999999997E-2</v>
      </c>
      <c r="F644" s="104">
        <v>11032.6</v>
      </c>
      <c r="G644" s="105"/>
      <c r="H644" s="104">
        <f>Source!AC339</f>
        <v>11032.6</v>
      </c>
      <c r="I644" s="106">
        <f>T644</f>
        <v>423</v>
      </c>
      <c r="J644" s="107" t="s">
        <v>1262</v>
      </c>
      <c r="K644" s="108">
        <f>U644</f>
        <v>3525</v>
      </c>
      <c r="L644" s="23"/>
      <c r="M644" s="23"/>
      <c r="N644" s="23"/>
      <c r="O644" s="23"/>
      <c r="P644" s="23"/>
      <c r="Q644" s="23"/>
      <c r="R644" s="23"/>
      <c r="S644" s="23"/>
      <c r="T644" s="23">
        <f>ROUND(Source!AC339*Source!AW339*Source!I339,0)</f>
        <v>423</v>
      </c>
      <c r="U644" s="23">
        <f>Source!P340</f>
        <v>3525</v>
      </c>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v>1</v>
      </c>
      <c r="CW644" s="23"/>
      <c r="CX644" s="23"/>
      <c r="CY644" s="23"/>
      <c r="CZ644" s="23"/>
      <c r="DA644" s="23"/>
      <c r="DB644" s="23"/>
      <c r="DC644" s="23"/>
      <c r="DD644" s="23"/>
      <c r="DE644" s="23"/>
      <c r="DF644" s="23"/>
      <c r="DG644" s="23"/>
      <c r="DH644" s="23"/>
      <c r="DI644" s="23"/>
      <c r="DJ644" s="23"/>
      <c r="DK644" s="23">
        <f>T644</f>
        <v>423</v>
      </c>
      <c r="DL644" s="23"/>
      <c r="DM644" s="23">
        <f>Source!P340</f>
        <v>3525</v>
      </c>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23"/>
      <c r="FC644" s="23"/>
      <c r="FD644" s="23"/>
      <c r="FE644" s="23"/>
      <c r="FF644" s="23"/>
      <c r="FG644" s="23"/>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f>T644</f>
        <v>423</v>
      </c>
      <c r="GK644" s="23"/>
      <c r="GL644" s="23"/>
      <c r="GM644" s="23"/>
      <c r="GN644" s="23">
        <f>T644</f>
        <v>423</v>
      </c>
      <c r="GO644" s="23"/>
      <c r="GP644" s="23">
        <f>T644</f>
        <v>423</v>
      </c>
      <c r="GQ644" s="23">
        <f>T644</f>
        <v>423</v>
      </c>
      <c r="GR644" s="23"/>
      <c r="GS644" s="23">
        <f>T644</f>
        <v>423</v>
      </c>
      <c r="GT644" s="23"/>
      <c r="GU644" s="23"/>
      <c r="GV644" s="23"/>
      <c r="GW644" s="23"/>
      <c r="GX644" s="23"/>
      <c r="GY644" s="23"/>
      <c r="GZ644" s="23"/>
      <c r="HA644" s="23"/>
      <c r="HB644" s="23">
        <f>T644</f>
        <v>423</v>
      </c>
      <c r="HC644" s="23"/>
      <c r="HD644" s="23"/>
      <c r="HE644" s="23"/>
      <c r="HF644" s="23">
        <f>T644</f>
        <v>423</v>
      </c>
      <c r="HG644" s="23"/>
      <c r="HH644" s="23"/>
      <c r="HI644" s="23"/>
      <c r="HJ644" s="23"/>
      <c r="HK644" s="23"/>
      <c r="HL644" s="23">
        <f>T644</f>
        <v>423</v>
      </c>
      <c r="HM644" s="23"/>
      <c r="HN644" s="23">
        <f>T644</f>
        <v>423</v>
      </c>
      <c r="HO644" s="23"/>
      <c r="HP644" s="23"/>
      <c r="HQ644" s="23"/>
      <c r="HR644" s="23"/>
      <c r="HS644" s="23"/>
      <c r="HT644" s="23"/>
      <c r="HU644" s="23"/>
      <c r="HV644" s="23"/>
      <c r="HW644" s="23"/>
      <c r="HX644" s="23"/>
      <c r="HY644" s="23"/>
      <c r="HZ644" s="23"/>
      <c r="IA644" s="23"/>
      <c r="IB644" s="23"/>
      <c r="IC644" s="23"/>
      <c r="ID644" s="23"/>
      <c r="IE644" s="23"/>
      <c r="IF644" s="23"/>
      <c r="IG644" s="23"/>
      <c r="IH644" s="23"/>
      <c r="II644" s="23"/>
      <c r="IJ644" s="23"/>
      <c r="IK644" s="23"/>
      <c r="IL644" s="23"/>
      <c r="IM644" s="23"/>
      <c r="IN644" s="23"/>
      <c r="IO644" s="23"/>
      <c r="IP644" s="23"/>
      <c r="IQ644" s="23"/>
      <c r="IR644" s="23"/>
      <c r="IS644" s="23"/>
      <c r="IT644" s="23"/>
      <c r="IU644" s="23"/>
    </row>
    <row r="645" spans="1:255" x14ac:dyDescent="0.2">
      <c r="A645" s="64"/>
      <c r="B645" s="111" t="s">
        <v>1263</v>
      </c>
      <c r="C645" s="111" t="s">
        <v>1304</v>
      </c>
      <c r="D645" s="63"/>
      <c r="E645" s="63"/>
      <c r="F645" s="63"/>
      <c r="G645" s="63"/>
      <c r="H645" s="63"/>
      <c r="I645" s="63"/>
      <c r="J645" s="63"/>
      <c r="K645" s="65"/>
    </row>
    <row r="646" spans="1:255" ht="24" x14ac:dyDescent="0.2">
      <c r="A646" s="100" t="s">
        <v>472</v>
      </c>
      <c r="B646" s="109" t="s">
        <v>282</v>
      </c>
      <c r="C646" s="101" t="s">
        <v>283</v>
      </c>
      <c r="D646" s="102" t="s">
        <v>63</v>
      </c>
      <c r="E646" s="103">
        <f>Source!I342</f>
        <v>0.23760000000000001</v>
      </c>
      <c r="F646" s="104">
        <v>11818.63</v>
      </c>
      <c r="G646" s="105"/>
      <c r="H646" s="104">
        <f>Source!AC341</f>
        <v>11818.63</v>
      </c>
      <c r="I646" s="106">
        <f>T646</f>
        <v>2808</v>
      </c>
      <c r="J646" s="107" t="s">
        <v>1262</v>
      </c>
      <c r="K646" s="108">
        <f>U646</f>
        <v>22701</v>
      </c>
      <c r="L646" s="23"/>
      <c r="M646" s="23"/>
      <c r="N646" s="23"/>
      <c r="O646" s="23"/>
      <c r="P646" s="23"/>
      <c r="Q646" s="23"/>
      <c r="R646" s="23"/>
      <c r="S646" s="23"/>
      <c r="T646" s="23">
        <f>ROUND(Source!AC341*Source!AW341*Source!I341,0)</f>
        <v>2808</v>
      </c>
      <c r="U646" s="23">
        <f>Source!P342</f>
        <v>22701</v>
      </c>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v>1</v>
      </c>
      <c r="CW646" s="23"/>
      <c r="CX646" s="23"/>
      <c r="CY646" s="23"/>
      <c r="CZ646" s="23"/>
      <c r="DA646" s="23"/>
      <c r="DB646" s="23"/>
      <c r="DC646" s="23"/>
      <c r="DD646" s="23"/>
      <c r="DE646" s="23"/>
      <c r="DF646" s="23"/>
      <c r="DG646" s="23"/>
      <c r="DH646" s="23"/>
      <c r="DI646" s="23"/>
      <c r="DJ646" s="23"/>
      <c r="DK646" s="23">
        <f>T646</f>
        <v>2808</v>
      </c>
      <c r="DL646" s="23"/>
      <c r="DM646" s="23">
        <f>Source!P342</f>
        <v>22701</v>
      </c>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f>T646</f>
        <v>2808</v>
      </c>
      <c r="GK646" s="23"/>
      <c r="GL646" s="23"/>
      <c r="GM646" s="23"/>
      <c r="GN646" s="23">
        <f>T646</f>
        <v>2808</v>
      </c>
      <c r="GO646" s="23"/>
      <c r="GP646" s="23">
        <f>T646</f>
        <v>2808</v>
      </c>
      <c r="GQ646" s="23">
        <f>T646</f>
        <v>2808</v>
      </c>
      <c r="GR646" s="23"/>
      <c r="GS646" s="23">
        <f>T646</f>
        <v>2808</v>
      </c>
      <c r="GT646" s="23"/>
      <c r="GU646" s="23"/>
      <c r="GV646" s="23"/>
      <c r="GW646" s="23"/>
      <c r="GX646" s="23"/>
      <c r="GY646" s="23"/>
      <c r="GZ646" s="23"/>
      <c r="HA646" s="23"/>
      <c r="HB646" s="23">
        <f>T646</f>
        <v>2808</v>
      </c>
      <c r="HC646" s="23"/>
      <c r="HD646" s="23"/>
      <c r="HE646" s="23"/>
      <c r="HF646" s="23">
        <f>T646</f>
        <v>2808</v>
      </c>
      <c r="HG646" s="23"/>
      <c r="HH646" s="23"/>
      <c r="HI646" s="23"/>
      <c r="HJ646" s="23"/>
      <c r="HK646" s="23"/>
      <c r="HL646" s="23">
        <f>T646</f>
        <v>2808</v>
      </c>
      <c r="HM646" s="23"/>
      <c r="HN646" s="23">
        <f>T646</f>
        <v>2808</v>
      </c>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row>
    <row r="647" spans="1:255" x14ac:dyDescent="0.2">
      <c r="A647" s="64"/>
      <c r="B647" s="111" t="s">
        <v>1263</v>
      </c>
      <c r="C647" s="111" t="s">
        <v>1305</v>
      </c>
      <c r="D647" s="63"/>
      <c r="E647" s="63"/>
      <c r="F647" s="63"/>
      <c r="G647" s="63"/>
      <c r="H647" s="63"/>
      <c r="I647" s="63"/>
      <c r="J647" s="63"/>
      <c r="K647" s="65"/>
    </row>
    <row r="648" spans="1:255" x14ac:dyDescent="0.2">
      <c r="A648" s="114" t="s">
        <v>473</v>
      </c>
      <c r="B648" s="115" t="s">
        <v>287</v>
      </c>
      <c r="C648" s="116" t="s">
        <v>288</v>
      </c>
      <c r="D648" s="117" t="s">
        <v>63</v>
      </c>
      <c r="E648" s="118">
        <f>Source!I344</f>
        <v>1.2670000000000001E-2</v>
      </c>
      <c r="F648" s="119">
        <v>22509.360000000001</v>
      </c>
      <c r="G648" s="71"/>
      <c r="H648" s="119">
        <f>Source!AC343</f>
        <v>22509.360000000001</v>
      </c>
      <c r="I648" s="120">
        <f>T648</f>
        <v>285</v>
      </c>
      <c r="J648" s="73" t="s">
        <v>1262</v>
      </c>
      <c r="K648" s="121">
        <f>U648</f>
        <v>2462</v>
      </c>
      <c r="L648" s="23"/>
      <c r="M648" s="23"/>
      <c r="N648" s="23"/>
      <c r="O648" s="23"/>
      <c r="P648" s="23"/>
      <c r="Q648" s="23"/>
      <c r="R648" s="23"/>
      <c r="S648" s="23"/>
      <c r="T648" s="23">
        <f>ROUND(Source!AC343*Source!AW343*Source!I343,0)</f>
        <v>285</v>
      </c>
      <c r="U648" s="23">
        <f>Source!P344</f>
        <v>2462</v>
      </c>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v>1</v>
      </c>
      <c r="CW648" s="23"/>
      <c r="CX648" s="23"/>
      <c r="CY648" s="23"/>
      <c r="CZ648" s="23"/>
      <c r="DA648" s="23"/>
      <c r="DB648" s="23"/>
      <c r="DC648" s="23"/>
      <c r="DD648" s="23"/>
      <c r="DE648" s="23"/>
      <c r="DF648" s="23"/>
      <c r="DG648" s="23"/>
      <c r="DH648" s="23"/>
      <c r="DI648" s="23"/>
      <c r="DJ648" s="23"/>
      <c r="DK648" s="23">
        <f>T648</f>
        <v>285</v>
      </c>
      <c r="DL648" s="23"/>
      <c r="DM648" s="23">
        <f>Source!P344</f>
        <v>2462</v>
      </c>
      <c r="DN648" s="23"/>
      <c r="DO648" s="23"/>
      <c r="DP648" s="23"/>
      <c r="DQ648" s="23"/>
      <c r="DR648" s="23"/>
      <c r="DS648" s="23"/>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f>T648</f>
        <v>285</v>
      </c>
      <c r="GK648" s="23"/>
      <c r="GL648" s="23"/>
      <c r="GM648" s="23"/>
      <c r="GN648" s="23">
        <f>T648</f>
        <v>285</v>
      </c>
      <c r="GO648" s="23"/>
      <c r="GP648" s="23">
        <f>T648</f>
        <v>285</v>
      </c>
      <c r="GQ648" s="23">
        <f>T648</f>
        <v>285</v>
      </c>
      <c r="GR648" s="23"/>
      <c r="GS648" s="23">
        <f>T648</f>
        <v>285</v>
      </c>
      <c r="GT648" s="23"/>
      <c r="GU648" s="23"/>
      <c r="GV648" s="23"/>
      <c r="GW648" s="23"/>
      <c r="GX648" s="23"/>
      <c r="GY648" s="23"/>
      <c r="GZ648" s="23"/>
      <c r="HA648" s="23"/>
      <c r="HB648" s="23">
        <f>T648</f>
        <v>285</v>
      </c>
      <c r="HC648" s="23"/>
      <c r="HD648" s="23"/>
      <c r="HE648" s="23"/>
      <c r="HF648" s="23">
        <f>T648</f>
        <v>285</v>
      </c>
      <c r="HG648" s="23"/>
      <c r="HH648" s="23"/>
      <c r="HI648" s="23"/>
      <c r="HJ648" s="23"/>
      <c r="HK648" s="23"/>
      <c r="HL648" s="23">
        <f>T648</f>
        <v>285</v>
      </c>
      <c r="HM648" s="23"/>
      <c r="HN648" s="23">
        <f>T648</f>
        <v>285</v>
      </c>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row>
    <row r="649" spans="1:255" x14ac:dyDescent="0.2">
      <c r="A649" s="98"/>
      <c r="B649" s="113" t="s">
        <v>1263</v>
      </c>
      <c r="C649" s="113" t="s">
        <v>1306</v>
      </c>
      <c r="D649" s="33"/>
      <c r="E649" s="33"/>
      <c r="F649" s="33"/>
      <c r="G649" s="33"/>
      <c r="H649" s="33"/>
      <c r="I649" s="33"/>
      <c r="J649" s="33"/>
      <c r="K649" s="99"/>
    </row>
    <row r="650" spans="1:255" ht="13.5" thickBot="1" x14ac:dyDescent="0.25">
      <c r="A650" s="124"/>
      <c r="B650" s="125"/>
      <c r="C650" s="125" t="s">
        <v>1266</v>
      </c>
      <c r="D650" s="125"/>
      <c r="E650" s="125"/>
      <c r="F650" s="125"/>
      <c r="G650" s="125"/>
      <c r="H650" s="373">
        <f>SUM(DK629:DK649)</f>
        <v>5539</v>
      </c>
      <c r="I650" s="374"/>
      <c r="J650" s="373">
        <f>SUM(DM629:DM649)</f>
        <v>45452</v>
      </c>
      <c r="K650" s="375"/>
      <c r="L650" s="112"/>
      <c r="M650" s="112"/>
      <c r="N650" s="112"/>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row>
    <row r="651" spans="1:255" x14ac:dyDescent="0.2">
      <c r="A651" s="123"/>
      <c r="B651" s="122"/>
      <c r="C651" s="122" t="s">
        <v>1267</v>
      </c>
      <c r="D651" s="122"/>
      <c r="E651" s="122"/>
      <c r="F651" s="122"/>
      <c r="G651" s="122"/>
      <c r="H651" s="376">
        <f>R651</f>
        <v>6492</v>
      </c>
      <c r="I651" s="377"/>
      <c r="J651" s="376" t="e">
        <f>S651</f>
        <v>#REF!</v>
      </c>
      <c r="K651" s="378"/>
      <c r="O651" s="23"/>
      <c r="P651" s="23"/>
      <c r="Q651" s="23"/>
      <c r="R651" s="23">
        <f>SUM(T629:T650)</f>
        <v>6492</v>
      </c>
      <c r="S651" s="23" t="e">
        <f>SUM(U629:U650)</f>
        <v>#REF!</v>
      </c>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c r="GK651" s="23"/>
      <c r="GL651" s="23"/>
      <c r="GM651" s="23"/>
      <c r="GN651" s="23"/>
      <c r="GO651" s="23"/>
      <c r="GP651" s="23"/>
      <c r="GQ651" s="23"/>
      <c r="GR651" s="23"/>
      <c r="GS651" s="23"/>
      <c r="GT651" s="23"/>
      <c r="GU651" s="23"/>
      <c r="GV651" s="23"/>
      <c r="GW651" s="23"/>
      <c r="GX651" s="23"/>
      <c r="GY651" s="23"/>
      <c r="GZ651" s="23"/>
      <c r="HA651" s="23">
        <f>R651</f>
        <v>6492</v>
      </c>
      <c r="HB651" s="23"/>
      <c r="HC651" s="23"/>
      <c r="HD651" s="23"/>
      <c r="HE651" s="23"/>
      <c r="HF651" s="23"/>
      <c r="HG651" s="23"/>
      <c r="HH651" s="23"/>
      <c r="HI651" s="23"/>
      <c r="HJ651" s="23"/>
      <c r="HK651" s="23"/>
      <c r="HL651" s="23"/>
      <c r="HM651" s="23"/>
      <c r="HN651" s="23"/>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row>
    <row r="652" spans="1:255" x14ac:dyDescent="0.2">
      <c r="A652" s="77"/>
      <c r="B652" s="76"/>
      <c r="C652" s="76"/>
      <c r="D652" s="76"/>
      <c r="E652" s="76"/>
      <c r="F652" s="76"/>
      <c r="G652" s="76"/>
      <c r="H652" s="370"/>
      <c r="I652" s="371"/>
      <c r="J652" s="370"/>
      <c r="K652" s="372"/>
    </row>
    <row r="653" spans="1:255" ht="33.75" x14ac:dyDescent="0.2">
      <c r="A653" s="126">
        <v>33</v>
      </c>
      <c r="B653" s="133" t="s">
        <v>292</v>
      </c>
      <c r="C653" s="127" t="s">
        <v>293</v>
      </c>
      <c r="D653" s="128" t="s">
        <v>240</v>
      </c>
      <c r="E653" s="129">
        <v>5.1999999999999998E-2</v>
      </c>
      <c r="F653" s="130">
        <f>Source!AK346</f>
        <v>668.26</v>
      </c>
      <c r="G653" s="134" t="s">
        <v>6</v>
      </c>
      <c r="H653" s="130"/>
      <c r="I653" s="131">
        <f>SUM(DQ653:DQ670)</f>
        <v>72</v>
      </c>
      <c r="J653" s="107" t="s">
        <v>292</v>
      </c>
      <c r="K653" s="132" t="e">
        <f>SUM(DS653:DS670)</f>
        <v>#REF!</v>
      </c>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c r="GK653" s="23"/>
      <c r="GL653" s="23"/>
      <c r="GM653" s="23"/>
      <c r="GN653" s="23"/>
      <c r="GO653" s="23"/>
      <c r="GP653" s="23"/>
      <c r="GQ653" s="23"/>
      <c r="GR653" s="23"/>
      <c r="GS653" s="23"/>
      <c r="GT653" s="23"/>
      <c r="GU653" s="23"/>
      <c r="GV653" s="23"/>
      <c r="GW653" s="23"/>
      <c r="GX653" s="23"/>
      <c r="GY653" s="23"/>
      <c r="GZ653" s="23"/>
      <c r="HA653" s="23"/>
      <c r="HB653" s="23"/>
      <c r="HC653" s="23"/>
      <c r="HD653" s="23"/>
      <c r="HE653" s="23"/>
      <c r="HF653" s="23"/>
      <c r="HG653" s="23"/>
      <c r="HH653" s="23"/>
      <c r="HI653" s="23"/>
      <c r="HJ653" s="23"/>
      <c r="HK653" s="23"/>
      <c r="HL653" s="23"/>
      <c r="HM653" s="23"/>
      <c r="HN653" s="23"/>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row>
    <row r="654" spans="1:255" x14ac:dyDescent="0.2">
      <c r="A654" s="66"/>
      <c r="B654" s="67"/>
      <c r="C654" s="67" t="s">
        <v>1253</v>
      </c>
      <c r="D654" s="68"/>
      <c r="E654" s="69"/>
      <c r="F654" s="70">
        <v>436.79</v>
      </c>
      <c r="G654" s="71"/>
      <c r="H654" s="70">
        <f>Source!AF346</f>
        <v>436.79</v>
      </c>
      <c r="I654" s="72">
        <f>T654</f>
        <v>23</v>
      </c>
      <c r="J654" s="73">
        <v>25.6</v>
      </c>
      <c r="K654" s="74">
        <f>U654</f>
        <v>581</v>
      </c>
      <c r="O654" s="23"/>
      <c r="P654" s="23"/>
      <c r="Q654" s="23"/>
      <c r="R654" s="23"/>
      <c r="S654" s="23"/>
      <c r="T654" s="23">
        <f>ROUND(Source!AF346*Source!AV346*Source!I346,0)</f>
        <v>23</v>
      </c>
      <c r="U654" s="23">
        <f>Source!S346</f>
        <v>581</v>
      </c>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v>1</v>
      </c>
      <c r="CW654" s="23"/>
      <c r="CX654" s="23"/>
      <c r="CY654" s="23"/>
      <c r="CZ654" s="23"/>
      <c r="DA654" s="23"/>
      <c r="DB654" s="23"/>
      <c r="DC654" s="23"/>
      <c r="DD654" s="23"/>
      <c r="DE654" s="23"/>
      <c r="DF654" s="23"/>
      <c r="DG654" s="23">
        <f>Source!S346</f>
        <v>581</v>
      </c>
      <c r="DH654" s="23">
        <v>1008</v>
      </c>
      <c r="DI654" s="23"/>
      <c r="DJ654" s="23"/>
      <c r="DK654" s="23"/>
      <c r="DL654" s="23"/>
      <c r="DM654" s="23"/>
      <c r="DN654" s="23"/>
      <c r="DO654" s="23"/>
      <c r="DP654" s="23"/>
      <c r="DQ654" s="23">
        <f>T654</f>
        <v>23</v>
      </c>
      <c r="DR654" s="23"/>
      <c r="DS654" s="23">
        <f>U654</f>
        <v>581</v>
      </c>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3"/>
      <c r="FH654" s="23"/>
      <c r="FI654" s="23"/>
      <c r="FJ654" s="23"/>
      <c r="FK654" s="23"/>
      <c r="FL654" s="23"/>
      <c r="FM654" s="23"/>
      <c r="FN654" s="23"/>
      <c r="FO654" s="23"/>
      <c r="FP654" s="23"/>
      <c r="FQ654" s="23"/>
      <c r="FR654" s="23"/>
      <c r="FS654" s="23"/>
      <c r="FT654" s="23"/>
      <c r="FU654" s="23"/>
      <c r="FV654" s="23"/>
      <c r="FW654" s="23"/>
      <c r="FX654" s="23"/>
      <c r="FY654" s="23"/>
      <c r="FZ654" s="23"/>
      <c r="GA654" s="23"/>
      <c r="GB654" s="23"/>
      <c r="GC654" s="23"/>
      <c r="GD654" s="23"/>
      <c r="GE654" s="23"/>
      <c r="GF654" s="23"/>
      <c r="GG654" s="23"/>
      <c r="GH654" s="23"/>
      <c r="GI654" s="23"/>
      <c r="GJ654" s="23">
        <f>T654</f>
        <v>23</v>
      </c>
      <c r="GK654" s="23">
        <f>T654</f>
        <v>23</v>
      </c>
      <c r="GL654" s="23"/>
      <c r="GM654" s="23"/>
      <c r="GN654" s="23"/>
      <c r="GO654" s="23"/>
      <c r="GP654" s="23"/>
      <c r="GQ654" s="23"/>
      <c r="GR654" s="23"/>
      <c r="GS654" s="23"/>
      <c r="GT654" s="23"/>
      <c r="GU654" s="23"/>
      <c r="GV654" s="23"/>
      <c r="GW654" s="23"/>
      <c r="GX654" s="23"/>
      <c r="GY654" s="23"/>
      <c r="GZ654" s="23"/>
      <c r="HA654" s="23"/>
      <c r="HB654" s="23">
        <f>T654</f>
        <v>23</v>
      </c>
      <c r="HC654" s="23"/>
      <c r="HD654" s="23"/>
      <c r="HE654" s="23"/>
      <c r="HF654" s="23">
        <f>T654</f>
        <v>23</v>
      </c>
      <c r="HG654" s="23"/>
      <c r="HH654" s="23"/>
      <c r="HI654" s="23"/>
      <c r="HJ654" s="23"/>
      <c r="HK654" s="23"/>
      <c r="HL654" s="23">
        <f>T654</f>
        <v>23</v>
      </c>
      <c r="HM654" s="23"/>
      <c r="HN654" s="23">
        <f>T654</f>
        <v>23</v>
      </c>
      <c r="HO654" s="23"/>
      <c r="HP654" s="23"/>
      <c r="HQ654" s="23"/>
      <c r="HR654" s="23"/>
      <c r="HS654" s="23"/>
      <c r="HT654" s="23"/>
      <c r="HU654" s="23"/>
      <c r="HV654" s="23"/>
      <c r="HW654" s="23"/>
      <c r="HX654" s="23">
        <f>T654</f>
        <v>23</v>
      </c>
      <c r="HY654" s="23"/>
      <c r="HZ654" s="23"/>
      <c r="IA654" s="23"/>
      <c r="IB654" s="23"/>
      <c r="IC654" s="23"/>
      <c r="ID654" s="23"/>
      <c r="IE654" s="23"/>
      <c r="IF654" s="23"/>
      <c r="IG654" s="23"/>
      <c r="IH654" s="23"/>
      <c r="II654" s="23"/>
      <c r="IJ654" s="23"/>
      <c r="IK654" s="23"/>
      <c r="IL654" s="23"/>
      <c r="IM654" s="23"/>
      <c r="IN654" s="23"/>
      <c r="IO654" s="23"/>
      <c r="IP654" s="23"/>
      <c r="IQ654" s="23"/>
      <c r="IR654" s="23"/>
      <c r="IS654" s="23"/>
      <c r="IT654" s="23"/>
      <c r="IU654" s="23"/>
    </row>
    <row r="655" spans="1:255" x14ac:dyDescent="0.2">
      <c r="A655" s="78"/>
      <c r="B655" s="79"/>
      <c r="C655" s="79" t="s">
        <v>1255</v>
      </c>
      <c r="D655" s="80"/>
      <c r="E655" s="81"/>
      <c r="F655" s="82">
        <v>149.27000000000001</v>
      </c>
      <c r="G655" s="83"/>
      <c r="H655" s="82">
        <f>Source!AD346</f>
        <v>149.27000000000001</v>
      </c>
      <c r="I655" s="84">
        <f>T655</f>
        <v>8</v>
      </c>
      <c r="J655" s="85">
        <v>9.3000000000000007</v>
      </c>
      <c r="K655" s="86">
        <f>U655</f>
        <v>72</v>
      </c>
      <c r="O655" s="23"/>
      <c r="P655" s="23"/>
      <c r="Q655" s="23"/>
      <c r="R655" s="23"/>
      <c r="S655" s="23"/>
      <c r="T655" s="23">
        <f>ROUND(Source!AD346*Source!AV346*Source!I346,0)</f>
        <v>8</v>
      </c>
      <c r="U655" s="23">
        <f>Source!Q346</f>
        <v>72</v>
      </c>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v>1</v>
      </c>
      <c r="CW655" s="23"/>
      <c r="CX655" s="23"/>
      <c r="CY655" s="23"/>
      <c r="CZ655" s="23"/>
      <c r="DA655" s="23"/>
      <c r="DB655" s="23"/>
      <c r="DC655" s="23"/>
      <c r="DD655" s="23"/>
      <c r="DE655" s="23"/>
      <c r="DF655" s="23"/>
      <c r="DG655" s="23"/>
      <c r="DH655" s="23"/>
      <c r="DI655" s="23"/>
      <c r="DJ655" s="23"/>
      <c r="DK655" s="23"/>
      <c r="DL655" s="23"/>
      <c r="DM655" s="23"/>
      <c r="DN655" s="23"/>
      <c r="DO655" s="23"/>
      <c r="DP655" s="23"/>
      <c r="DQ655" s="23">
        <f>T655</f>
        <v>8</v>
      </c>
      <c r="DR655" s="23"/>
      <c r="DS655" s="23">
        <f>U655</f>
        <v>72</v>
      </c>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23"/>
      <c r="FC655" s="23"/>
      <c r="FD655" s="23"/>
      <c r="FE655" s="23"/>
      <c r="FF655" s="23"/>
      <c r="FG655" s="23"/>
      <c r="FH655" s="23"/>
      <c r="FI655" s="23"/>
      <c r="FJ655" s="23"/>
      <c r="FK655" s="23"/>
      <c r="FL655" s="23"/>
      <c r="FM655" s="23"/>
      <c r="FN655" s="23"/>
      <c r="FO655" s="23"/>
      <c r="FP655" s="23"/>
      <c r="FQ655" s="23"/>
      <c r="FR655" s="23"/>
      <c r="FS655" s="23"/>
      <c r="FT655" s="23"/>
      <c r="FU655" s="23"/>
      <c r="FV655" s="23"/>
      <c r="FW655" s="23"/>
      <c r="FX655" s="23"/>
      <c r="FY655" s="23"/>
      <c r="FZ655" s="23"/>
      <c r="GA655" s="23"/>
      <c r="GB655" s="23"/>
      <c r="GC655" s="23"/>
      <c r="GD655" s="23"/>
      <c r="GE655" s="23"/>
      <c r="GF655" s="23"/>
      <c r="GG655" s="23"/>
      <c r="GH655" s="23"/>
      <c r="GI655" s="23"/>
      <c r="GJ655" s="23">
        <f>T655</f>
        <v>8</v>
      </c>
      <c r="GK655" s="23"/>
      <c r="GL655" s="23">
        <f>T655</f>
        <v>8</v>
      </c>
      <c r="GM655" s="23"/>
      <c r="GN655" s="23"/>
      <c r="GO655" s="23"/>
      <c r="GP655" s="23"/>
      <c r="GQ655" s="23"/>
      <c r="GR655" s="23"/>
      <c r="GS655" s="23"/>
      <c r="GT655" s="23"/>
      <c r="GU655" s="23"/>
      <c r="GV655" s="23"/>
      <c r="GW655" s="23"/>
      <c r="GX655" s="23"/>
      <c r="GY655" s="23"/>
      <c r="GZ655" s="23"/>
      <c r="HA655" s="23"/>
      <c r="HB655" s="23">
        <f>T655</f>
        <v>8</v>
      </c>
      <c r="HC655" s="23"/>
      <c r="HD655" s="23"/>
      <c r="HE655" s="23"/>
      <c r="HF655" s="23">
        <f>T655</f>
        <v>8</v>
      </c>
      <c r="HG655" s="23"/>
      <c r="HH655" s="23"/>
      <c r="HI655" s="23"/>
      <c r="HJ655" s="23"/>
      <c r="HK655" s="23"/>
      <c r="HL655" s="23">
        <f>T655</f>
        <v>8</v>
      </c>
      <c r="HM655" s="23"/>
      <c r="HN655" s="23">
        <f>T655</f>
        <v>8</v>
      </c>
      <c r="HO655" s="23"/>
      <c r="HP655" s="23"/>
      <c r="HQ655" s="23"/>
      <c r="HR655" s="23"/>
      <c r="HS655" s="23"/>
      <c r="HT655" s="23"/>
      <c r="HU655" s="23"/>
      <c r="HV655" s="23"/>
      <c r="HW655" s="23"/>
      <c r="HX655" s="23"/>
      <c r="HY655" s="23"/>
      <c r="HZ655" s="23"/>
      <c r="IA655" s="23"/>
      <c r="IB655" s="23"/>
      <c r="IC655" s="23"/>
      <c r="ID655" s="23"/>
      <c r="IE655" s="23"/>
      <c r="IF655" s="23"/>
      <c r="IG655" s="23"/>
      <c r="IH655" s="23"/>
      <c r="II655" s="23"/>
      <c r="IJ655" s="23"/>
      <c r="IK655" s="23"/>
      <c r="IL655" s="23"/>
      <c r="IM655" s="23"/>
      <c r="IN655" s="23"/>
      <c r="IO655" s="23"/>
      <c r="IP655" s="23"/>
      <c r="IQ655" s="23"/>
      <c r="IR655" s="23"/>
      <c r="IS655" s="23"/>
      <c r="IT655" s="23"/>
      <c r="IU655" s="23"/>
    </row>
    <row r="656" spans="1:255" x14ac:dyDescent="0.2">
      <c r="A656" s="78"/>
      <c r="B656" s="79"/>
      <c r="C656" s="79" t="s">
        <v>1256</v>
      </c>
      <c r="D656" s="80"/>
      <c r="E656" s="81"/>
      <c r="F656" s="82">
        <v>1.63</v>
      </c>
      <c r="G656" s="83"/>
      <c r="H656" s="82">
        <f>Source!AE346</f>
        <v>1.63</v>
      </c>
      <c r="I656" s="84">
        <f>GM656</f>
        <v>0</v>
      </c>
      <c r="J656" s="85">
        <v>19.8</v>
      </c>
      <c r="K656" s="86">
        <f>Source!R346</f>
        <v>2</v>
      </c>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f>ROUND(Source!AE346*Source!AV346*Source!I346,0)</f>
        <v>0</v>
      </c>
      <c r="GN656" s="23"/>
      <c r="GO656" s="23"/>
      <c r="GP656" s="23"/>
      <c r="GQ656" s="23"/>
      <c r="GR656" s="23"/>
      <c r="GS656" s="23"/>
      <c r="GT656" s="23"/>
      <c r="GU656" s="23"/>
      <c r="GV656" s="23"/>
      <c r="GW656" s="23"/>
      <c r="GX656" s="23"/>
      <c r="GY656" s="23"/>
      <c r="GZ656" s="23"/>
      <c r="HA656" s="23"/>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f>GM656</f>
        <v>0</v>
      </c>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row>
    <row r="657" spans="1:255" x14ac:dyDescent="0.2">
      <c r="A657" s="87"/>
      <c r="B657" s="88"/>
      <c r="C657" s="88" t="s">
        <v>1257</v>
      </c>
      <c r="D657" s="89"/>
      <c r="E657" s="90">
        <v>90</v>
      </c>
      <c r="F657" s="91" t="s">
        <v>1258</v>
      </c>
      <c r="G657" s="92"/>
      <c r="H657" s="93">
        <f>ROUND((Source!AF346*Source!AV346+Source!AE346*Source!AV346)*(Source!FX346)/100,2)</f>
        <v>394.58</v>
      </c>
      <c r="I657" s="94">
        <f>T657</f>
        <v>21</v>
      </c>
      <c r="J657" s="96">
        <v>0.86</v>
      </c>
      <c r="K657" s="95" t="e">
        <f>U657</f>
        <v>#REF!</v>
      </c>
      <c r="O657" s="23"/>
      <c r="P657" s="23"/>
      <c r="Q657" s="23"/>
      <c r="R657" s="23"/>
      <c r="S657" s="23"/>
      <c r="T657" s="23">
        <f>ROUND((ROUND(Source!AF346*Source!AV346*Source!I346,0)+ROUND(Source!AE346*Source!AV346*Source!I346,0))*(Source!DN346)/100,0)</f>
        <v>21</v>
      </c>
      <c r="U657" s="23" t="e">
        <f>Source!X346</f>
        <v>#REF!</v>
      </c>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v>1</v>
      </c>
      <c r="CW657" s="23"/>
      <c r="CX657" s="23"/>
      <c r="CY657" s="23"/>
      <c r="CZ657" s="23"/>
      <c r="DA657" s="23"/>
      <c r="DB657" s="23"/>
      <c r="DC657" s="23"/>
      <c r="DD657" s="23"/>
      <c r="DE657" s="23"/>
      <c r="DF657" s="23"/>
      <c r="DG657" s="23"/>
      <c r="DH657" s="23"/>
      <c r="DI657" s="23"/>
      <c r="DJ657" s="23"/>
      <c r="DK657" s="23"/>
      <c r="DL657" s="23"/>
      <c r="DM657" s="23"/>
      <c r="DN657" s="23"/>
      <c r="DO657" s="23"/>
      <c r="DP657" s="23"/>
      <c r="DQ657" s="23">
        <f>T657</f>
        <v>21</v>
      </c>
      <c r="DR657" s="23"/>
      <c r="DS657" s="23" t="e">
        <f>U657</f>
        <v>#REF!</v>
      </c>
      <c r="DT657" s="23"/>
      <c r="DU657" s="23"/>
      <c r="DV657" s="23"/>
      <c r="DW657" s="23"/>
      <c r="DX657" s="23"/>
      <c r="DY657" s="23"/>
      <c r="DZ657" s="23"/>
      <c r="EA657" s="23"/>
      <c r="EB657" s="23"/>
      <c r="EC657" s="23"/>
      <c r="ED657" s="23"/>
      <c r="EE657" s="23"/>
      <c r="EF657" s="23"/>
      <c r="EG657" s="23"/>
      <c r="EH657" s="23"/>
      <c r="EI657" s="23"/>
      <c r="EJ657" s="23"/>
      <c r="EK657" s="23"/>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23"/>
      <c r="FL657" s="23"/>
      <c r="FM657" s="23"/>
      <c r="FN657" s="23"/>
      <c r="FO657" s="23"/>
      <c r="FP657" s="23"/>
      <c r="FQ657" s="23"/>
      <c r="FR657" s="23"/>
      <c r="FS657" s="23"/>
      <c r="FT657" s="23"/>
      <c r="FU657" s="23"/>
      <c r="FV657" s="23"/>
      <c r="FW657" s="23"/>
      <c r="FX657" s="23"/>
      <c r="FY657" s="23"/>
      <c r="FZ657" s="23"/>
      <c r="GA657" s="23"/>
      <c r="GB657" s="23"/>
      <c r="GC657" s="23"/>
      <c r="GD657" s="23"/>
      <c r="GE657" s="23"/>
      <c r="GF657" s="23"/>
      <c r="GG657" s="23"/>
      <c r="GH657" s="23"/>
      <c r="GI657" s="23"/>
      <c r="GJ657" s="23"/>
      <c r="GK657" s="23"/>
      <c r="GL657" s="23"/>
      <c r="GM657" s="23"/>
      <c r="GN657" s="23"/>
      <c r="GO657" s="23"/>
      <c r="GP657" s="23"/>
      <c r="GQ657" s="23"/>
      <c r="GR657" s="23"/>
      <c r="GS657" s="23"/>
      <c r="GT657" s="23"/>
      <c r="GU657" s="23"/>
      <c r="GV657" s="23"/>
      <c r="GW657" s="23"/>
      <c r="GX657" s="23"/>
      <c r="GY657" s="23">
        <f>T657</f>
        <v>21</v>
      </c>
      <c r="GZ657" s="23"/>
      <c r="HA657" s="23"/>
      <c r="HB657" s="23">
        <f>T657</f>
        <v>21</v>
      </c>
      <c r="HC657" s="23"/>
      <c r="HD657" s="23"/>
      <c r="HE657" s="23"/>
      <c r="HF657" s="23">
        <f>T657</f>
        <v>21</v>
      </c>
      <c r="HG657" s="23"/>
      <c r="HH657" s="23"/>
      <c r="HI657" s="23"/>
      <c r="HJ657" s="23"/>
      <c r="HK657" s="23"/>
      <c r="HL657" s="23">
        <f>T657</f>
        <v>21</v>
      </c>
      <c r="HM657" s="23"/>
      <c r="HN657" s="23">
        <f>T657</f>
        <v>21</v>
      </c>
      <c r="HO657" s="23"/>
      <c r="HP657" s="23"/>
      <c r="HQ657" s="23"/>
      <c r="HR657" s="23"/>
      <c r="HS657" s="23"/>
      <c r="HT657" s="23"/>
      <c r="HU657" s="23"/>
      <c r="HV657" s="23"/>
      <c r="HW657" s="23"/>
      <c r="HX657" s="23"/>
      <c r="HY657" s="23"/>
      <c r="HZ657" s="23"/>
      <c r="IA657" s="23"/>
      <c r="IB657" s="23"/>
      <c r="IC657" s="23"/>
      <c r="ID657" s="23"/>
      <c r="IE657" s="23"/>
      <c r="IF657" s="23"/>
      <c r="IG657" s="23"/>
      <c r="IH657" s="23"/>
      <c r="II657" s="23"/>
      <c r="IJ657" s="23"/>
      <c r="IK657" s="23"/>
      <c r="IL657" s="23"/>
      <c r="IM657" s="23"/>
      <c r="IN657" s="23"/>
      <c r="IO657" s="23"/>
      <c r="IP657" s="23"/>
      <c r="IQ657" s="23"/>
      <c r="IR657" s="23"/>
      <c r="IS657" s="23"/>
      <c r="IT657" s="23"/>
      <c r="IU657" s="23"/>
    </row>
    <row r="658" spans="1:255" x14ac:dyDescent="0.2">
      <c r="A658" s="87"/>
      <c r="B658" s="88"/>
      <c r="C658" s="88" t="s">
        <v>1259</v>
      </c>
      <c r="D658" s="89"/>
      <c r="E658" s="90">
        <v>85</v>
      </c>
      <c r="F658" s="91" t="s">
        <v>1258</v>
      </c>
      <c r="G658" s="92"/>
      <c r="H658" s="93">
        <f>ROUND((Source!AF346*Source!AV346+Source!AE346*Source!AV346)*(Source!FY346)/100,2)</f>
        <v>372.66</v>
      </c>
      <c r="I658" s="94">
        <f>T658</f>
        <v>20</v>
      </c>
      <c r="J658" s="96">
        <v>0.72</v>
      </c>
      <c r="K658" s="95" t="e">
        <f>U658</f>
        <v>#REF!</v>
      </c>
      <c r="O658" s="23"/>
      <c r="P658" s="23"/>
      <c r="Q658" s="23"/>
      <c r="R658" s="23"/>
      <c r="S658" s="23"/>
      <c r="T658" s="23">
        <f>ROUND((ROUND(Source!AF346*Source!AV346*Source!I346,0)+ROUND(Source!AE346*Source!AV346*Source!I346,0))*(Source!DO346)/100,0)</f>
        <v>20</v>
      </c>
      <c r="U658" s="23" t="e">
        <f>Source!Y346</f>
        <v>#REF!</v>
      </c>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v>1</v>
      </c>
      <c r="CW658" s="23"/>
      <c r="CX658" s="23"/>
      <c r="CY658" s="23"/>
      <c r="CZ658" s="23"/>
      <c r="DA658" s="23"/>
      <c r="DB658" s="23"/>
      <c r="DC658" s="23"/>
      <c r="DD658" s="23"/>
      <c r="DE658" s="23"/>
      <c r="DF658" s="23"/>
      <c r="DG658" s="23"/>
      <c r="DH658" s="23"/>
      <c r="DI658" s="23"/>
      <c r="DJ658" s="23"/>
      <c r="DK658" s="23"/>
      <c r="DL658" s="23"/>
      <c r="DM658" s="23"/>
      <c r="DN658" s="23"/>
      <c r="DO658" s="23"/>
      <c r="DP658" s="23"/>
      <c r="DQ658" s="23">
        <f>T658</f>
        <v>20</v>
      </c>
      <c r="DR658" s="23"/>
      <c r="DS658" s="23" t="e">
        <f>U658</f>
        <v>#REF!</v>
      </c>
      <c r="DT658" s="23"/>
      <c r="DU658" s="23"/>
      <c r="DV658" s="23"/>
      <c r="DW658" s="23"/>
      <c r="DX658" s="23"/>
      <c r="DY658" s="23"/>
      <c r="DZ658" s="23"/>
      <c r="EA658" s="23"/>
      <c r="EB658" s="23"/>
      <c r="EC658" s="23"/>
      <c r="ED658" s="23"/>
      <c r="EE658" s="23"/>
      <c r="EF658" s="23"/>
      <c r="EG658" s="23"/>
      <c r="EH658" s="23"/>
      <c r="EI658" s="23"/>
      <c r="EJ658" s="23"/>
      <c r="EK658" s="23"/>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23"/>
      <c r="FL658" s="23"/>
      <c r="FM658" s="23"/>
      <c r="FN658" s="23"/>
      <c r="FO658" s="23"/>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f>T658</f>
        <v>20</v>
      </c>
      <c r="HA658" s="23"/>
      <c r="HB658" s="23">
        <f>T658</f>
        <v>20</v>
      </c>
      <c r="HC658" s="23"/>
      <c r="HD658" s="23"/>
      <c r="HE658" s="23"/>
      <c r="HF658" s="23">
        <f>T658</f>
        <v>20</v>
      </c>
      <c r="HG658" s="23"/>
      <c r="HH658" s="23"/>
      <c r="HI658" s="23"/>
      <c r="HJ658" s="23"/>
      <c r="HK658" s="23"/>
      <c r="HL658" s="23">
        <f>T658</f>
        <v>20</v>
      </c>
      <c r="HM658" s="23"/>
      <c r="HN658" s="23">
        <f>T658</f>
        <v>20</v>
      </c>
      <c r="HO658" s="23"/>
      <c r="HP658" s="23"/>
      <c r="HQ658" s="23"/>
      <c r="HR658" s="23"/>
      <c r="HS658" s="23"/>
      <c r="HT658" s="23"/>
      <c r="HU658" s="23"/>
      <c r="HV658" s="23"/>
      <c r="HW658" s="23"/>
      <c r="HX658" s="23"/>
      <c r="HY658" s="23"/>
      <c r="HZ658" s="23"/>
      <c r="IA658" s="23"/>
      <c r="IB658" s="23"/>
      <c r="IC658" s="23"/>
      <c r="ID658" s="23"/>
      <c r="IE658" s="23"/>
      <c r="IF658" s="23"/>
      <c r="IG658" s="23"/>
      <c r="IH658" s="23"/>
      <c r="II658" s="23"/>
      <c r="IJ658" s="23"/>
      <c r="IK658" s="23"/>
      <c r="IL658" s="23"/>
      <c r="IM658" s="23"/>
      <c r="IN658" s="23"/>
      <c r="IO658" s="23"/>
      <c r="IP658" s="23"/>
      <c r="IQ658" s="23"/>
      <c r="IR658" s="23"/>
      <c r="IS658" s="23"/>
      <c r="IT658" s="23"/>
      <c r="IU658" s="23"/>
    </row>
    <row r="659" spans="1:255" x14ac:dyDescent="0.2">
      <c r="A659" s="78"/>
      <c r="B659" s="79"/>
      <c r="C659" s="79" t="s">
        <v>1260</v>
      </c>
      <c r="D659" s="80" t="s">
        <v>1261</v>
      </c>
      <c r="E659" s="81">
        <v>50.79</v>
      </c>
      <c r="F659" s="82"/>
      <c r="G659" s="83"/>
      <c r="H659" s="82" t="e">
        <f>ROUND(Source!AH346,2)</f>
        <v>#REF!</v>
      </c>
      <c r="I659" s="97" t="e">
        <f>Source!U346</f>
        <v>#REF!</v>
      </c>
      <c r="J659" s="85"/>
      <c r="K659" s="86"/>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c r="GK659" s="23"/>
      <c r="GL659" s="23"/>
      <c r="GM659" s="23"/>
      <c r="GN659" s="23"/>
      <c r="GO659" s="23"/>
      <c r="GP659" s="23"/>
      <c r="GQ659" s="23"/>
      <c r="GR659" s="23"/>
      <c r="GS659" s="23"/>
      <c r="GT659" s="23"/>
      <c r="GU659" s="23"/>
      <c r="GV659" s="23"/>
      <c r="GW659" s="23"/>
      <c r="GX659" s="23"/>
      <c r="GY659" s="23"/>
      <c r="GZ659" s="23"/>
      <c r="HA659" s="23"/>
      <c r="HB659" s="23"/>
      <c r="HC659" s="23"/>
      <c r="HD659" s="23"/>
      <c r="HE659" s="23"/>
      <c r="HF659" s="23"/>
      <c r="HG659" s="23"/>
      <c r="HH659" s="23"/>
      <c r="HI659" s="23"/>
      <c r="HJ659" s="23"/>
      <c r="HK659" s="23"/>
      <c r="HL659" s="23"/>
      <c r="HM659" s="23"/>
      <c r="HN659" s="23"/>
      <c r="HO659" s="23"/>
      <c r="HP659" s="23"/>
      <c r="HQ659" s="23"/>
      <c r="HR659" s="23"/>
      <c r="HS659" s="23"/>
      <c r="HT659" s="23"/>
      <c r="HU659" s="23"/>
      <c r="HV659" s="23"/>
      <c r="HW659" s="23"/>
      <c r="HX659" s="23"/>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row>
    <row r="660" spans="1:255" x14ac:dyDescent="0.2">
      <c r="A660" s="100" t="s">
        <v>475</v>
      </c>
      <c r="B660" s="109" t="s">
        <v>249</v>
      </c>
      <c r="C660" s="101" t="s">
        <v>250</v>
      </c>
      <c r="D660" s="102" t="s">
        <v>32</v>
      </c>
      <c r="E660" s="103">
        <f>Source!I348</f>
        <v>7.8E-2</v>
      </c>
      <c r="F660" s="104">
        <v>6.22</v>
      </c>
      <c r="G660" s="105"/>
      <c r="H660" s="104">
        <f>Source!AC347</f>
        <v>6.22</v>
      </c>
      <c r="I660" s="106">
        <f>T660</f>
        <v>0</v>
      </c>
      <c r="J660" s="107" t="s">
        <v>1262</v>
      </c>
      <c r="K660" s="108">
        <f>U660</f>
        <v>4</v>
      </c>
      <c r="L660" s="23"/>
      <c r="M660" s="23"/>
      <c r="N660" s="23"/>
      <c r="O660" s="23"/>
      <c r="P660" s="23"/>
      <c r="Q660" s="23"/>
      <c r="R660" s="23"/>
      <c r="S660" s="23"/>
      <c r="T660" s="23">
        <f>ROUND(Source!AC347*Source!AW347*Source!I347,0)</f>
        <v>0</v>
      </c>
      <c r="U660" s="23">
        <f>Source!P348</f>
        <v>4</v>
      </c>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v>1</v>
      </c>
      <c r="CW660" s="23"/>
      <c r="CX660" s="23"/>
      <c r="CY660" s="23"/>
      <c r="CZ660" s="23"/>
      <c r="DA660" s="23"/>
      <c r="DB660" s="23"/>
      <c r="DC660" s="23"/>
      <c r="DD660" s="23"/>
      <c r="DE660" s="23"/>
      <c r="DF660" s="23"/>
      <c r="DG660" s="23"/>
      <c r="DH660" s="23"/>
      <c r="DI660" s="23"/>
      <c r="DJ660" s="23"/>
      <c r="DK660" s="23">
        <f>T660</f>
        <v>0</v>
      </c>
      <c r="DL660" s="23"/>
      <c r="DM660" s="23">
        <f>Source!P348</f>
        <v>4</v>
      </c>
      <c r="DN660" s="23"/>
      <c r="DO660" s="23"/>
      <c r="DP660" s="23"/>
      <c r="DQ660" s="23"/>
      <c r="DR660" s="23"/>
      <c r="DS660" s="23"/>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f>T660</f>
        <v>0</v>
      </c>
      <c r="GK660" s="23"/>
      <c r="GL660" s="23"/>
      <c r="GM660" s="23"/>
      <c r="GN660" s="23">
        <f>T660</f>
        <v>0</v>
      </c>
      <c r="GO660" s="23"/>
      <c r="GP660" s="23">
        <f>T660</f>
        <v>0</v>
      </c>
      <c r="GQ660" s="23">
        <f>T660</f>
        <v>0</v>
      </c>
      <c r="GR660" s="23"/>
      <c r="GS660" s="23">
        <f>T660</f>
        <v>0</v>
      </c>
      <c r="GT660" s="23"/>
      <c r="GU660" s="23"/>
      <c r="GV660" s="23"/>
      <c r="GW660" s="23"/>
      <c r="GX660" s="23"/>
      <c r="GY660" s="23"/>
      <c r="GZ660" s="23"/>
      <c r="HA660" s="23"/>
      <c r="HB660" s="23">
        <f>T660</f>
        <v>0</v>
      </c>
      <c r="HC660" s="23"/>
      <c r="HD660" s="23"/>
      <c r="HE660" s="23"/>
      <c r="HF660" s="23">
        <f>T660</f>
        <v>0</v>
      </c>
      <c r="HG660" s="23"/>
      <c r="HH660" s="23"/>
      <c r="HI660" s="23"/>
      <c r="HJ660" s="23"/>
      <c r="HK660" s="23"/>
      <c r="HL660" s="23">
        <f>T660</f>
        <v>0</v>
      </c>
      <c r="HM660" s="23"/>
      <c r="HN660" s="23">
        <f>T660</f>
        <v>0</v>
      </c>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row>
    <row r="661" spans="1:255" x14ac:dyDescent="0.2">
      <c r="A661" s="64"/>
      <c r="B661" s="111" t="s">
        <v>1263</v>
      </c>
      <c r="C661" s="111" t="s">
        <v>1299</v>
      </c>
      <c r="D661" s="63"/>
      <c r="E661" s="63"/>
      <c r="F661" s="63"/>
      <c r="G661" s="63"/>
      <c r="H661" s="63"/>
      <c r="I661" s="63"/>
      <c r="J661" s="63"/>
      <c r="K661" s="65"/>
    </row>
    <row r="662" spans="1:255" x14ac:dyDescent="0.2">
      <c r="A662" s="100" t="s">
        <v>476</v>
      </c>
      <c r="B662" s="109" t="s">
        <v>89</v>
      </c>
      <c r="C662" s="101" t="s">
        <v>90</v>
      </c>
      <c r="D662" s="102" t="s">
        <v>63</v>
      </c>
      <c r="E662" s="103">
        <f>Source!I350</f>
        <v>7.2999999999999999E-5</v>
      </c>
      <c r="F662" s="104">
        <v>10380</v>
      </c>
      <c r="G662" s="105"/>
      <c r="H662" s="104">
        <f>Source!AC349</f>
        <v>10380</v>
      </c>
      <c r="I662" s="106">
        <f>T662</f>
        <v>1</v>
      </c>
      <c r="J662" s="107" t="s">
        <v>1262</v>
      </c>
      <c r="K662" s="108">
        <f>U662</f>
        <v>14</v>
      </c>
      <c r="L662" s="23"/>
      <c r="M662" s="23"/>
      <c r="N662" s="23"/>
      <c r="O662" s="23"/>
      <c r="P662" s="23"/>
      <c r="Q662" s="23"/>
      <c r="R662" s="23"/>
      <c r="S662" s="23"/>
      <c r="T662" s="23">
        <f>ROUND(Source!AC349*Source!AW349*Source!I349,0)</f>
        <v>1</v>
      </c>
      <c r="U662" s="23">
        <f>Source!P350</f>
        <v>14</v>
      </c>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v>1</v>
      </c>
      <c r="CW662" s="23"/>
      <c r="CX662" s="23"/>
      <c r="CY662" s="23"/>
      <c r="CZ662" s="23"/>
      <c r="DA662" s="23"/>
      <c r="DB662" s="23"/>
      <c r="DC662" s="23"/>
      <c r="DD662" s="23"/>
      <c r="DE662" s="23"/>
      <c r="DF662" s="23"/>
      <c r="DG662" s="23"/>
      <c r="DH662" s="23"/>
      <c r="DI662" s="23"/>
      <c r="DJ662" s="23"/>
      <c r="DK662" s="23">
        <f>T662</f>
        <v>1</v>
      </c>
      <c r="DL662" s="23"/>
      <c r="DM662" s="23">
        <f>Source!P350</f>
        <v>14</v>
      </c>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f>T662</f>
        <v>1</v>
      </c>
      <c r="GK662" s="23"/>
      <c r="GL662" s="23"/>
      <c r="GM662" s="23"/>
      <c r="GN662" s="23">
        <f>T662</f>
        <v>1</v>
      </c>
      <c r="GO662" s="23"/>
      <c r="GP662" s="23">
        <f>T662</f>
        <v>1</v>
      </c>
      <c r="GQ662" s="23">
        <f>T662</f>
        <v>1</v>
      </c>
      <c r="GR662" s="23"/>
      <c r="GS662" s="23">
        <f>T662</f>
        <v>1</v>
      </c>
      <c r="GT662" s="23"/>
      <c r="GU662" s="23"/>
      <c r="GV662" s="23"/>
      <c r="GW662" s="23"/>
      <c r="GX662" s="23"/>
      <c r="GY662" s="23"/>
      <c r="GZ662" s="23"/>
      <c r="HA662" s="23"/>
      <c r="HB662" s="23">
        <f>T662</f>
        <v>1</v>
      </c>
      <c r="HC662" s="23"/>
      <c r="HD662" s="23"/>
      <c r="HE662" s="23"/>
      <c r="HF662" s="23">
        <f>T662</f>
        <v>1</v>
      </c>
      <c r="HG662" s="23"/>
      <c r="HH662" s="23"/>
      <c r="HI662" s="23"/>
      <c r="HJ662" s="23"/>
      <c r="HK662" s="23"/>
      <c r="HL662" s="23">
        <f>T662</f>
        <v>1</v>
      </c>
      <c r="HM662" s="23"/>
      <c r="HN662" s="23">
        <f>T662</f>
        <v>1</v>
      </c>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row>
    <row r="663" spans="1:255" x14ac:dyDescent="0.2">
      <c r="A663" s="64"/>
      <c r="B663" s="111" t="s">
        <v>1263</v>
      </c>
      <c r="C663" s="111" t="s">
        <v>1275</v>
      </c>
      <c r="D663" s="63"/>
      <c r="E663" s="63"/>
      <c r="F663" s="63"/>
      <c r="G663" s="63"/>
      <c r="H663" s="63"/>
      <c r="I663" s="63"/>
      <c r="J663" s="63"/>
      <c r="K663" s="65"/>
    </row>
    <row r="664" spans="1:255" x14ac:dyDescent="0.2">
      <c r="A664" s="100" t="s">
        <v>477</v>
      </c>
      <c r="B664" s="109" t="s">
        <v>255</v>
      </c>
      <c r="C664" s="101" t="s">
        <v>256</v>
      </c>
      <c r="D664" s="102" t="s">
        <v>182</v>
      </c>
      <c r="E664" s="103">
        <f>Source!I352</f>
        <v>2.3400000000000001E-2</v>
      </c>
      <c r="F664" s="104">
        <v>6.12</v>
      </c>
      <c r="G664" s="105"/>
      <c r="H664" s="104">
        <f>Source!AC351</f>
        <v>6.12</v>
      </c>
      <c r="I664" s="106">
        <f>T664</f>
        <v>0</v>
      </c>
      <c r="J664" s="107" t="s">
        <v>1262</v>
      </c>
      <c r="K664" s="108">
        <f>U664</f>
        <v>1</v>
      </c>
      <c r="L664" s="23"/>
      <c r="M664" s="23"/>
      <c r="N664" s="23"/>
      <c r="O664" s="23"/>
      <c r="P664" s="23"/>
      <c r="Q664" s="23"/>
      <c r="R664" s="23"/>
      <c r="S664" s="23"/>
      <c r="T664" s="23">
        <f>ROUND(Source!AC351*Source!AW351*Source!I351,0)</f>
        <v>0</v>
      </c>
      <c r="U664" s="23">
        <f>Source!P352</f>
        <v>1</v>
      </c>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v>1</v>
      </c>
      <c r="CW664" s="23"/>
      <c r="CX664" s="23"/>
      <c r="CY664" s="23"/>
      <c r="CZ664" s="23"/>
      <c r="DA664" s="23"/>
      <c r="DB664" s="23"/>
      <c r="DC664" s="23"/>
      <c r="DD664" s="23"/>
      <c r="DE664" s="23"/>
      <c r="DF664" s="23"/>
      <c r="DG664" s="23"/>
      <c r="DH664" s="23"/>
      <c r="DI664" s="23"/>
      <c r="DJ664" s="23"/>
      <c r="DK664" s="23">
        <f>T664</f>
        <v>0</v>
      </c>
      <c r="DL664" s="23"/>
      <c r="DM664" s="23">
        <f>Source!P352</f>
        <v>1</v>
      </c>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f>T664</f>
        <v>0</v>
      </c>
      <c r="GK664" s="23"/>
      <c r="GL664" s="23"/>
      <c r="GM664" s="23"/>
      <c r="GN664" s="23">
        <f>T664</f>
        <v>0</v>
      </c>
      <c r="GO664" s="23"/>
      <c r="GP664" s="23">
        <f>T664</f>
        <v>0</v>
      </c>
      <c r="GQ664" s="23">
        <f>T664</f>
        <v>0</v>
      </c>
      <c r="GR664" s="23"/>
      <c r="GS664" s="23">
        <f>T664</f>
        <v>0</v>
      </c>
      <c r="GT664" s="23"/>
      <c r="GU664" s="23"/>
      <c r="GV664" s="23"/>
      <c r="GW664" s="23"/>
      <c r="GX664" s="23"/>
      <c r="GY664" s="23"/>
      <c r="GZ664" s="23"/>
      <c r="HA664" s="23"/>
      <c r="HB664" s="23">
        <f>T664</f>
        <v>0</v>
      </c>
      <c r="HC664" s="23"/>
      <c r="HD664" s="23"/>
      <c r="HE664" s="23"/>
      <c r="HF664" s="23">
        <f>T664</f>
        <v>0</v>
      </c>
      <c r="HG664" s="23"/>
      <c r="HH664" s="23"/>
      <c r="HI664" s="23"/>
      <c r="HJ664" s="23"/>
      <c r="HK664" s="23"/>
      <c r="HL664" s="23">
        <f>T664</f>
        <v>0</v>
      </c>
      <c r="HM664" s="23"/>
      <c r="HN664" s="23">
        <f>T664</f>
        <v>0</v>
      </c>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row>
    <row r="665" spans="1:255" x14ac:dyDescent="0.2">
      <c r="A665" s="64"/>
      <c r="B665" s="111" t="s">
        <v>1263</v>
      </c>
      <c r="C665" s="111" t="s">
        <v>1300</v>
      </c>
      <c r="D665" s="63"/>
      <c r="E665" s="63"/>
      <c r="F665" s="63"/>
      <c r="G665" s="63"/>
      <c r="H665" s="63"/>
      <c r="I665" s="63"/>
      <c r="J665" s="63"/>
      <c r="K665" s="65"/>
    </row>
    <row r="666" spans="1:255" ht="24" x14ac:dyDescent="0.2">
      <c r="A666" s="100" t="s">
        <v>479</v>
      </c>
      <c r="B666" s="109" t="s">
        <v>304</v>
      </c>
      <c r="C666" s="101" t="s">
        <v>305</v>
      </c>
      <c r="D666" s="102" t="s">
        <v>63</v>
      </c>
      <c r="E666" s="103">
        <f>Source!I356</f>
        <v>3.5400000000000001E-2</v>
      </c>
      <c r="F666" s="104">
        <v>15524.94</v>
      </c>
      <c r="G666" s="105"/>
      <c r="H666" s="104">
        <f>Source!AC355</f>
        <v>15524.94</v>
      </c>
      <c r="I666" s="106">
        <f>T666</f>
        <v>550</v>
      </c>
      <c r="J666" s="107" t="s">
        <v>1262</v>
      </c>
      <c r="K666" s="108">
        <f>U666</f>
        <v>4614</v>
      </c>
      <c r="L666" s="23"/>
      <c r="M666" s="23"/>
      <c r="N666" s="23"/>
      <c r="O666" s="23"/>
      <c r="P666" s="23"/>
      <c r="Q666" s="23"/>
      <c r="R666" s="23"/>
      <c r="S666" s="23"/>
      <c r="T666" s="23">
        <f>ROUND(Source!AC355*Source!AW355*Source!I355,0)</f>
        <v>550</v>
      </c>
      <c r="U666" s="23">
        <f>Source!P356</f>
        <v>4614</v>
      </c>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v>1</v>
      </c>
      <c r="CW666" s="23"/>
      <c r="CX666" s="23"/>
      <c r="CY666" s="23"/>
      <c r="CZ666" s="23"/>
      <c r="DA666" s="23"/>
      <c r="DB666" s="23"/>
      <c r="DC666" s="23"/>
      <c r="DD666" s="23"/>
      <c r="DE666" s="23"/>
      <c r="DF666" s="23"/>
      <c r="DG666" s="23"/>
      <c r="DH666" s="23"/>
      <c r="DI666" s="23"/>
      <c r="DJ666" s="23"/>
      <c r="DK666" s="23">
        <f>T666</f>
        <v>550</v>
      </c>
      <c r="DL666" s="23"/>
      <c r="DM666" s="23">
        <f>Source!P356</f>
        <v>4614</v>
      </c>
      <c r="DN666" s="23"/>
      <c r="DO666" s="23"/>
      <c r="DP666" s="23"/>
      <c r="DQ666" s="23"/>
      <c r="DR666" s="23"/>
      <c r="DS666" s="23"/>
      <c r="DT666" s="23"/>
      <c r="DU666" s="23"/>
      <c r="DV666" s="23"/>
      <c r="DW666" s="23"/>
      <c r="DX666" s="23"/>
      <c r="DY666" s="23"/>
      <c r="DZ666" s="23"/>
      <c r="EA666" s="23"/>
      <c r="EB666" s="23"/>
      <c r="EC666" s="23"/>
      <c r="ED666" s="23"/>
      <c r="EE666" s="23"/>
      <c r="EF666" s="23"/>
      <c r="EG666" s="23"/>
      <c r="EH666" s="23"/>
      <c r="EI666" s="23"/>
      <c r="EJ666" s="23"/>
      <c r="EK666" s="23"/>
      <c r="EL666" s="23"/>
      <c r="EM666" s="23"/>
      <c r="EN666" s="23"/>
      <c r="EO666" s="23"/>
      <c r="EP666" s="23"/>
      <c r="EQ666" s="23"/>
      <c r="ER666" s="23"/>
      <c r="ES666" s="23"/>
      <c r="ET666" s="23"/>
      <c r="EU666" s="23"/>
      <c r="EV666" s="23"/>
      <c r="EW666" s="23"/>
      <c r="EX666" s="23"/>
      <c r="EY666" s="23"/>
      <c r="EZ666" s="23"/>
      <c r="FA666" s="23"/>
      <c r="FB666" s="23"/>
      <c r="FC666" s="23"/>
      <c r="FD666" s="23"/>
      <c r="FE666" s="23"/>
      <c r="FF666" s="23"/>
      <c r="FG666" s="23"/>
      <c r="FH666" s="23"/>
      <c r="FI666" s="23"/>
      <c r="FJ666" s="23"/>
      <c r="FK666" s="23"/>
      <c r="FL666" s="23"/>
      <c r="FM666" s="23"/>
      <c r="FN666" s="23"/>
      <c r="FO666" s="23"/>
      <c r="FP666" s="23"/>
      <c r="FQ666" s="23"/>
      <c r="FR666" s="23"/>
      <c r="FS666" s="23"/>
      <c r="FT666" s="23"/>
      <c r="FU666" s="23"/>
      <c r="FV666" s="23"/>
      <c r="FW666" s="23"/>
      <c r="FX666" s="23"/>
      <c r="FY666" s="23"/>
      <c r="FZ666" s="23"/>
      <c r="GA666" s="23"/>
      <c r="GB666" s="23"/>
      <c r="GC666" s="23"/>
      <c r="GD666" s="23"/>
      <c r="GE666" s="23"/>
      <c r="GF666" s="23"/>
      <c r="GG666" s="23"/>
      <c r="GH666" s="23"/>
      <c r="GI666" s="23"/>
      <c r="GJ666" s="23">
        <f>T666</f>
        <v>550</v>
      </c>
      <c r="GK666" s="23"/>
      <c r="GL666" s="23"/>
      <c r="GM666" s="23"/>
      <c r="GN666" s="23">
        <f>T666</f>
        <v>550</v>
      </c>
      <c r="GO666" s="23"/>
      <c r="GP666" s="23">
        <f>T666</f>
        <v>550</v>
      </c>
      <c r="GQ666" s="23">
        <f>T666</f>
        <v>550</v>
      </c>
      <c r="GR666" s="23"/>
      <c r="GS666" s="23">
        <f>T666</f>
        <v>550</v>
      </c>
      <c r="GT666" s="23"/>
      <c r="GU666" s="23"/>
      <c r="GV666" s="23"/>
      <c r="GW666" s="23"/>
      <c r="GX666" s="23"/>
      <c r="GY666" s="23"/>
      <c r="GZ666" s="23"/>
      <c r="HA666" s="23"/>
      <c r="HB666" s="23">
        <f>T666</f>
        <v>550</v>
      </c>
      <c r="HC666" s="23"/>
      <c r="HD666" s="23"/>
      <c r="HE666" s="23"/>
      <c r="HF666" s="23">
        <f>T666</f>
        <v>550</v>
      </c>
      <c r="HG666" s="23"/>
      <c r="HH666" s="23"/>
      <c r="HI666" s="23"/>
      <c r="HJ666" s="23"/>
      <c r="HK666" s="23"/>
      <c r="HL666" s="23">
        <f>T666</f>
        <v>550</v>
      </c>
      <c r="HM666" s="23"/>
      <c r="HN666" s="23">
        <f>T666</f>
        <v>550</v>
      </c>
      <c r="HO666" s="23"/>
      <c r="HP666" s="23"/>
      <c r="HQ666" s="23"/>
      <c r="HR666" s="23"/>
      <c r="HS666" s="23"/>
      <c r="HT666" s="23"/>
      <c r="HU666" s="23"/>
      <c r="HV666" s="23"/>
      <c r="HW666" s="23"/>
      <c r="HX666" s="23"/>
      <c r="HY666" s="23"/>
      <c r="HZ666" s="23"/>
      <c r="IA666" s="23"/>
      <c r="IB666" s="23"/>
      <c r="IC666" s="23"/>
      <c r="ID666" s="23"/>
      <c r="IE666" s="23"/>
      <c r="IF666" s="23"/>
      <c r="IG666" s="23"/>
      <c r="IH666" s="23"/>
      <c r="II666" s="23"/>
      <c r="IJ666" s="23"/>
      <c r="IK666" s="23"/>
      <c r="IL666" s="23"/>
      <c r="IM666" s="23"/>
      <c r="IN666" s="23"/>
      <c r="IO666" s="23"/>
      <c r="IP666" s="23"/>
      <c r="IQ666" s="23"/>
      <c r="IR666" s="23"/>
      <c r="IS666" s="23"/>
      <c r="IT666" s="23"/>
      <c r="IU666" s="23"/>
    </row>
    <row r="667" spans="1:255" x14ac:dyDescent="0.2">
      <c r="A667" s="64"/>
      <c r="B667" s="111" t="s">
        <v>1263</v>
      </c>
      <c r="C667" s="111" t="s">
        <v>1307</v>
      </c>
      <c r="D667" s="63"/>
      <c r="E667" s="63"/>
      <c r="F667" s="63"/>
      <c r="G667" s="63"/>
      <c r="H667" s="63"/>
      <c r="I667" s="63"/>
      <c r="J667" s="63"/>
      <c r="K667" s="65"/>
    </row>
    <row r="668" spans="1:255" ht="24" x14ac:dyDescent="0.2">
      <c r="A668" s="114" t="s">
        <v>480</v>
      </c>
      <c r="B668" s="115" t="s">
        <v>309</v>
      </c>
      <c r="C668" s="116" t="s">
        <v>310</v>
      </c>
      <c r="D668" s="117" t="s">
        <v>63</v>
      </c>
      <c r="E668" s="118">
        <f>Source!I358</f>
        <v>1.6709999999999999E-2</v>
      </c>
      <c r="F668" s="119">
        <v>15489.46</v>
      </c>
      <c r="G668" s="71"/>
      <c r="H668" s="119">
        <f>Source!AC357</f>
        <v>15489.46</v>
      </c>
      <c r="I668" s="120">
        <f>T668</f>
        <v>259</v>
      </c>
      <c r="J668" s="73" t="s">
        <v>1262</v>
      </c>
      <c r="K668" s="121">
        <f>U668</f>
        <v>2205</v>
      </c>
      <c r="L668" s="23"/>
      <c r="M668" s="23"/>
      <c r="N668" s="23"/>
      <c r="O668" s="23"/>
      <c r="P668" s="23"/>
      <c r="Q668" s="23"/>
      <c r="R668" s="23"/>
      <c r="S668" s="23"/>
      <c r="T668" s="23">
        <f>ROUND(Source!AC357*Source!AW357*Source!I357,0)</f>
        <v>259</v>
      </c>
      <c r="U668" s="23">
        <f>Source!P358</f>
        <v>2205</v>
      </c>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v>1</v>
      </c>
      <c r="CW668" s="23"/>
      <c r="CX668" s="23"/>
      <c r="CY668" s="23"/>
      <c r="CZ668" s="23"/>
      <c r="DA668" s="23"/>
      <c r="DB668" s="23"/>
      <c r="DC668" s="23"/>
      <c r="DD668" s="23"/>
      <c r="DE668" s="23"/>
      <c r="DF668" s="23"/>
      <c r="DG668" s="23"/>
      <c r="DH668" s="23"/>
      <c r="DI668" s="23"/>
      <c r="DJ668" s="23"/>
      <c r="DK668" s="23">
        <f>T668</f>
        <v>259</v>
      </c>
      <c r="DL668" s="23"/>
      <c r="DM668" s="23">
        <f>Source!P358</f>
        <v>2205</v>
      </c>
      <c r="DN668" s="23"/>
      <c r="DO668" s="23"/>
      <c r="DP668" s="23"/>
      <c r="DQ668" s="23"/>
      <c r="DR668" s="23"/>
      <c r="DS668" s="23"/>
      <c r="DT668" s="23"/>
      <c r="DU668" s="23"/>
      <c r="DV668" s="23"/>
      <c r="DW668" s="23"/>
      <c r="DX668" s="23"/>
      <c r="DY668" s="23"/>
      <c r="DZ668" s="23"/>
      <c r="EA668" s="23"/>
      <c r="EB668" s="23"/>
      <c r="EC668" s="23"/>
      <c r="ED668" s="23"/>
      <c r="EE668" s="23"/>
      <c r="EF668" s="23"/>
      <c r="EG668" s="23"/>
      <c r="EH668" s="23"/>
      <c r="EI668" s="23"/>
      <c r="EJ668" s="23"/>
      <c r="EK668" s="23"/>
      <c r="EL668" s="23"/>
      <c r="EM668" s="23"/>
      <c r="EN668" s="23"/>
      <c r="EO668" s="23"/>
      <c r="EP668" s="23"/>
      <c r="EQ668" s="23"/>
      <c r="ER668" s="23"/>
      <c r="ES668" s="23"/>
      <c r="ET668" s="23"/>
      <c r="EU668" s="23"/>
      <c r="EV668" s="23"/>
      <c r="EW668" s="23"/>
      <c r="EX668" s="23"/>
      <c r="EY668" s="23"/>
      <c r="EZ668" s="23"/>
      <c r="FA668" s="23"/>
      <c r="FB668" s="23"/>
      <c r="FC668" s="23"/>
      <c r="FD668" s="23"/>
      <c r="FE668" s="23"/>
      <c r="FF668" s="23"/>
      <c r="FG668" s="23"/>
      <c r="FH668" s="23"/>
      <c r="FI668" s="23"/>
      <c r="FJ668" s="23"/>
      <c r="FK668" s="23"/>
      <c r="FL668" s="23"/>
      <c r="FM668" s="23"/>
      <c r="FN668" s="23"/>
      <c r="FO668" s="23"/>
      <c r="FP668" s="23"/>
      <c r="FQ668" s="23"/>
      <c r="FR668" s="23"/>
      <c r="FS668" s="23"/>
      <c r="FT668" s="23"/>
      <c r="FU668" s="23"/>
      <c r="FV668" s="23"/>
      <c r="FW668" s="23"/>
      <c r="FX668" s="23"/>
      <c r="FY668" s="23"/>
      <c r="FZ668" s="23"/>
      <c r="GA668" s="23"/>
      <c r="GB668" s="23"/>
      <c r="GC668" s="23"/>
      <c r="GD668" s="23"/>
      <c r="GE668" s="23"/>
      <c r="GF668" s="23"/>
      <c r="GG668" s="23"/>
      <c r="GH668" s="23"/>
      <c r="GI668" s="23"/>
      <c r="GJ668" s="23">
        <f>T668</f>
        <v>259</v>
      </c>
      <c r="GK668" s="23"/>
      <c r="GL668" s="23"/>
      <c r="GM668" s="23"/>
      <c r="GN668" s="23">
        <f>T668</f>
        <v>259</v>
      </c>
      <c r="GO668" s="23"/>
      <c r="GP668" s="23">
        <f>T668</f>
        <v>259</v>
      </c>
      <c r="GQ668" s="23">
        <f>T668</f>
        <v>259</v>
      </c>
      <c r="GR668" s="23"/>
      <c r="GS668" s="23">
        <f>T668</f>
        <v>259</v>
      </c>
      <c r="GT668" s="23"/>
      <c r="GU668" s="23"/>
      <c r="GV668" s="23"/>
      <c r="GW668" s="23"/>
      <c r="GX668" s="23"/>
      <c r="GY668" s="23"/>
      <c r="GZ668" s="23"/>
      <c r="HA668" s="23"/>
      <c r="HB668" s="23">
        <f>T668</f>
        <v>259</v>
      </c>
      <c r="HC668" s="23"/>
      <c r="HD668" s="23"/>
      <c r="HE668" s="23"/>
      <c r="HF668" s="23">
        <f>T668</f>
        <v>259</v>
      </c>
      <c r="HG668" s="23"/>
      <c r="HH668" s="23"/>
      <c r="HI668" s="23"/>
      <c r="HJ668" s="23"/>
      <c r="HK668" s="23"/>
      <c r="HL668" s="23">
        <f>T668</f>
        <v>259</v>
      </c>
      <c r="HM668" s="23"/>
      <c r="HN668" s="23">
        <f>T668</f>
        <v>259</v>
      </c>
      <c r="HO668" s="23"/>
      <c r="HP668" s="23"/>
      <c r="HQ668" s="23"/>
      <c r="HR668" s="23"/>
      <c r="HS668" s="23"/>
      <c r="HT668" s="23"/>
      <c r="HU668" s="23"/>
      <c r="HV668" s="23"/>
      <c r="HW668" s="23"/>
      <c r="HX668" s="23"/>
      <c r="HY668" s="23"/>
      <c r="HZ668" s="23"/>
      <c r="IA668" s="23"/>
      <c r="IB668" s="23"/>
      <c r="IC668" s="23"/>
      <c r="ID668" s="23"/>
      <c r="IE668" s="23"/>
      <c r="IF668" s="23"/>
      <c r="IG668" s="23"/>
      <c r="IH668" s="23"/>
      <c r="II668" s="23"/>
      <c r="IJ668" s="23"/>
      <c r="IK668" s="23"/>
      <c r="IL668" s="23"/>
      <c r="IM668" s="23"/>
      <c r="IN668" s="23"/>
      <c r="IO668" s="23"/>
      <c r="IP668" s="23"/>
      <c r="IQ668" s="23"/>
      <c r="IR668" s="23"/>
      <c r="IS668" s="23"/>
      <c r="IT668" s="23"/>
      <c r="IU668" s="23"/>
    </row>
    <row r="669" spans="1:255" x14ac:dyDescent="0.2">
      <c r="A669" s="98"/>
      <c r="B669" s="113" t="s">
        <v>1263</v>
      </c>
      <c r="C669" s="113" t="s">
        <v>1308</v>
      </c>
      <c r="D669" s="33"/>
      <c r="E669" s="33"/>
      <c r="F669" s="33"/>
      <c r="G669" s="33"/>
      <c r="H669" s="33"/>
      <c r="I669" s="33"/>
      <c r="J669" s="33"/>
      <c r="K669" s="99"/>
    </row>
    <row r="670" spans="1:255" ht="13.5" thickBot="1" x14ac:dyDescent="0.25">
      <c r="A670" s="124"/>
      <c r="B670" s="125"/>
      <c r="C670" s="125" t="s">
        <v>1266</v>
      </c>
      <c r="D670" s="125"/>
      <c r="E670" s="125"/>
      <c r="F670" s="125"/>
      <c r="G670" s="125"/>
      <c r="H670" s="373">
        <f>SUM(DK653:DK669)</f>
        <v>810</v>
      </c>
      <c r="I670" s="374"/>
      <c r="J670" s="373">
        <f>SUM(DM653:DM669)</f>
        <v>6838</v>
      </c>
      <c r="K670" s="375"/>
      <c r="L670" s="112"/>
      <c r="M670" s="112"/>
      <c r="N670" s="112"/>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3"/>
      <c r="FH670" s="23"/>
      <c r="FI670" s="23"/>
      <c r="FJ670" s="23"/>
      <c r="FK670" s="23"/>
      <c r="FL670" s="23"/>
      <c r="FM670" s="23"/>
      <c r="FN670" s="23"/>
      <c r="FO670" s="23"/>
      <c r="FP670" s="23"/>
      <c r="FQ670" s="23"/>
      <c r="FR670" s="23"/>
      <c r="FS670" s="23"/>
      <c r="FT670" s="23"/>
      <c r="FU670" s="23"/>
      <c r="FV670" s="23"/>
      <c r="FW670" s="23"/>
      <c r="FX670" s="23"/>
      <c r="FY670" s="23"/>
      <c r="FZ670" s="23"/>
      <c r="GA670" s="23"/>
      <c r="GB670" s="23"/>
      <c r="GC670" s="23"/>
      <c r="GD670" s="23"/>
      <c r="GE670" s="23"/>
      <c r="GF670" s="23"/>
      <c r="GG670" s="23"/>
      <c r="GH670" s="23"/>
      <c r="GI670" s="23"/>
      <c r="GJ670" s="23"/>
      <c r="GK670" s="23"/>
      <c r="GL670" s="23"/>
      <c r="GM670" s="23"/>
      <c r="GN670" s="23"/>
      <c r="GO670" s="23"/>
      <c r="GP670" s="23"/>
      <c r="GQ670" s="23"/>
      <c r="GR670" s="23"/>
      <c r="GS670" s="23"/>
      <c r="GT670" s="23"/>
      <c r="GU670" s="23"/>
      <c r="GV670" s="23"/>
      <c r="GW670" s="23"/>
      <c r="GX670" s="23"/>
      <c r="GY670" s="23"/>
      <c r="GZ670" s="23"/>
      <c r="HA670" s="23"/>
      <c r="HB670" s="23"/>
      <c r="HC670" s="23"/>
      <c r="HD670" s="23"/>
      <c r="HE670" s="23"/>
      <c r="HF670" s="23"/>
      <c r="HG670" s="23"/>
      <c r="HH670" s="23"/>
      <c r="HI670" s="23"/>
      <c r="HJ670" s="23"/>
      <c r="HK670" s="23"/>
      <c r="HL670" s="23"/>
      <c r="HM670" s="23"/>
      <c r="HN670" s="23"/>
      <c r="HO670" s="23"/>
      <c r="HP670" s="23"/>
      <c r="HQ670" s="23"/>
      <c r="HR670" s="23"/>
      <c r="HS670" s="23"/>
      <c r="HT670" s="23"/>
      <c r="HU670" s="23"/>
      <c r="HV670" s="23"/>
      <c r="HW670" s="23"/>
      <c r="HX670" s="23"/>
      <c r="HY670" s="23"/>
      <c r="HZ670" s="23"/>
      <c r="IA670" s="23"/>
      <c r="IB670" s="23"/>
      <c r="IC670" s="23"/>
      <c r="ID670" s="23"/>
      <c r="IE670" s="23"/>
      <c r="IF670" s="23"/>
      <c r="IG670" s="23"/>
      <c r="IH670" s="23"/>
      <c r="II670" s="23"/>
      <c r="IJ670" s="23"/>
      <c r="IK670" s="23"/>
      <c r="IL670" s="23"/>
      <c r="IM670" s="23"/>
      <c r="IN670" s="23"/>
      <c r="IO670" s="23"/>
      <c r="IP670" s="23"/>
      <c r="IQ670" s="23"/>
      <c r="IR670" s="23"/>
      <c r="IS670" s="23"/>
      <c r="IT670" s="23"/>
      <c r="IU670" s="23"/>
    </row>
    <row r="671" spans="1:255" x14ac:dyDescent="0.2">
      <c r="A671" s="123"/>
      <c r="B671" s="122"/>
      <c r="C671" s="122" t="s">
        <v>1267</v>
      </c>
      <c r="D671" s="122"/>
      <c r="E671" s="122"/>
      <c r="F671" s="122"/>
      <c r="G671" s="122"/>
      <c r="H671" s="376">
        <f>R671</f>
        <v>882</v>
      </c>
      <c r="I671" s="377"/>
      <c r="J671" s="376" t="e">
        <f>S671</f>
        <v>#REF!</v>
      </c>
      <c r="K671" s="378"/>
      <c r="O671" s="23"/>
      <c r="P671" s="23"/>
      <c r="Q671" s="23"/>
      <c r="R671" s="23">
        <f>SUM(T653:T670)</f>
        <v>882</v>
      </c>
      <c r="S671" s="23" t="e">
        <f>SUM(U653:U670)</f>
        <v>#REF!</v>
      </c>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f>R671</f>
        <v>882</v>
      </c>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row>
    <row r="672" spans="1:255" x14ac:dyDescent="0.2">
      <c r="A672" s="77"/>
      <c r="B672" s="76"/>
      <c r="C672" s="76"/>
      <c r="D672" s="76"/>
      <c r="E672" s="76"/>
      <c r="F672" s="76"/>
      <c r="G672" s="76"/>
      <c r="H672" s="370"/>
      <c r="I672" s="371"/>
      <c r="J672" s="370"/>
      <c r="K672" s="372"/>
    </row>
    <row r="673" spans="1:255" ht="36" x14ac:dyDescent="0.2">
      <c r="A673" s="126">
        <v>34</v>
      </c>
      <c r="B673" s="133" t="s">
        <v>292</v>
      </c>
      <c r="C673" s="127" t="s">
        <v>314</v>
      </c>
      <c r="D673" s="128" t="s">
        <v>240</v>
      </c>
      <c r="E673" s="129">
        <v>0.14000000000000001</v>
      </c>
      <c r="F673" s="130">
        <f>Source!AK360</f>
        <v>668.26</v>
      </c>
      <c r="G673" s="134" t="s">
        <v>6</v>
      </c>
      <c r="H673" s="130"/>
      <c r="I673" s="131">
        <f>SUM(DQ673:DQ694)</f>
        <v>189</v>
      </c>
      <c r="J673" s="107" t="s">
        <v>292</v>
      </c>
      <c r="K673" s="132" t="e">
        <f>SUM(DS673:DS694)</f>
        <v>#REF!</v>
      </c>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c r="EH673" s="23"/>
      <c r="EI673" s="23"/>
      <c r="EJ673" s="23"/>
      <c r="EK673" s="23"/>
      <c r="EL673" s="23"/>
      <c r="EM673" s="23"/>
      <c r="EN673" s="23"/>
      <c r="EO673" s="23"/>
      <c r="EP673" s="23"/>
      <c r="EQ673" s="23"/>
      <c r="ER673" s="23"/>
      <c r="ES673" s="23"/>
      <c r="ET673" s="23"/>
      <c r="EU673" s="23"/>
      <c r="EV673" s="23"/>
      <c r="EW673" s="23"/>
      <c r="EX673" s="23"/>
      <c r="EY673" s="23"/>
      <c r="EZ673" s="23"/>
      <c r="FA673" s="23"/>
      <c r="FB673" s="23"/>
      <c r="FC673" s="23"/>
      <c r="FD673" s="23"/>
      <c r="FE673" s="23"/>
      <c r="FF673" s="23"/>
      <c r="FG673" s="23"/>
      <c r="FH673" s="23"/>
      <c r="FI673" s="23"/>
      <c r="FJ673" s="23"/>
      <c r="FK673" s="23"/>
      <c r="FL673" s="23"/>
      <c r="FM673" s="23"/>
      <c r="FN673" s="23"/>
      <c r="FO673" s="23"/>
      <c r="FP673" s="23"/>
      <c r="FQ673" s="23"/>
      <c r="FR673" s="23"/>
      <c r="FS673" s="23"/>
      <c r="FT673" s="23"/>
      <c r="FU673" s="23"/>
      <c r="FV673" s="23"/>
      <c r="FW673" s="23"/>
      <c r="FX673" s="23"/>
      <c r="FY673" s="23"/>
      <c r="FZ673" s="23"/>
      <c r="GA673" s="23"/>
      <c r="GB673" s="23"/>
      <c r="GC673" s="23"/>
      <c r="GD673" s="23"/>
      <c r="GE673" s="23"/>
      <c r="GF673" s="23"/>
      <c r="GG673" s="23"/>
      <c r="GH673" s="23"/>
      <c r="GI673" s="23"/>
      <c r="GJ673" s="23"/>
      <c r="GK673" s="23"/>
      <c r="GL673" s="23"/>
      <c r="GM673" s="23"/>
      <c r="GN673" s="23"/>
      <c r="GO673" s="23"/>
      <c r="GP673" s="23"/>
      <c r="GQ673" s="23"/>
      <c r="GR673" s="23"/>
      <c r="GS673" s="23"/>
      <c r="GT673" s="23"/>
      <c r="GU673" s="23"/>
      <c r="GV673" s="23"/>
      <c r="GW673" s="23"/>
      <c r="GX673" s="23"/>
      <c r="GY673" s="23"/>
      <c r="GZ673" s="23"/>
      <c r="HA673" s="23"/>
      <c r="HB673" s="23"/>
      <c r="HC673" s="23"/>
      <c r="HD673" s="23"/>
      <c r="HE673" s="23"/>
      <c r="HF673" s="23"/>
      <c r="HG673" s="23"/>
      <c r="HH673" s="23"/>
      <c r="HI673" s="23"/>
      <c r="HJ673" s="23"/>
      <c r="HK673" s="23"/>
      <c r="HL673" s="23"/>
      <c r="HM673" s="23"/>
      <c r="HN673" s="23"/>
      <c r="HO673" s="23"/>
      <c r="HP673" s="23"/>
      <c r="HQ673" s="23"/>
      <c r="HR673" s="23"/>
      <c r="HS673" s="23"/>
      <c r="HT673" s="23"/>
      <c r="HU673" s="23"/>
      <c r="HV673" s="23"/>
      <c r="HW673" s="23"/>
      <c r="HX673" s="23"/>
      <c r="HY673" s="23"/>
      <c r="HZ673" s="23"/>
      <c r="IA673" s="23"/>
      <c r="IB673" s="23"/>
      <c r="IC673" s="23"/>
      <c r="ID673" s="23"/>
      <c r="IE673" s="23"/>
      <c r="IF673" s="23"/>
      <c r="IG673" s="23"/>
      <c r="IH673" s="23"/>
      <c r="II673" s="23"/>
      <c r="IJ673" s="23"/>
      <c r="IK673" s="23"/>
      <c r="IL673" s="23"/>
      <c r="IM673" s="23"/>
      <c r="IN673" s="23"/>
      <c r="IO673" s="23"/>
      <c r="IP673" s="23"/>
      <c r="IQ673" s="23"/>
      <c r="IR673" s="23"/>
      <c r="IS673" s="23"/>
      <c r="IT673" s="23"/>
      <c r="IU673" s="23"/>
    </row>
    <row r="674" spans="1:255" x14ac:dyDescent="0.2">
      <c r="A674" s="66"/>
      <c r="B674" s="67"/>
      <c r="C674" s="67" t="s">
        <v>1253</v>
      </c>
      <c r="D674" s="68"/>
      <c r="E674" s="69"/>
      <c r="F674" s="70">
        <v>436.79</v>
      </c>
      <c r="G674" s="71"/>
      <c r="H674" s="70">
        <f>Source!AF360</f>
        <v>436.79</v>
      </c>
      <c r="I674" s="72">
        <f>T674</f>
        <v>61</v>
      </c>
      <c r="J674" s="73">
        <v>25.6</v>
      </c>
      <c r="K674" s="74">
        <f>U674</f>
        <v>1565</v>
      </c>
      <c r="O674" s="23"/>
      <c r="P674" s="23"/>
      <c r="Q674" s="23"/>
      <c r="R674" s="23"/>
      <c r="S674" s="23"/>
      <c r="T674" s="23">
        <f>ROUND(Source!AF360*Source!AV360*Source!I360,0)</f>
        <v>61</v>
      </c>
      <c r="U674" s="23">
        <f>Source!S360</f>
        <v>1565</v>
      </c>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v>1</v>
      </c>
      <c r="CW674" s="23"/>
      <c r="CX674" s="23"/>
      <c r="CY674" s="23"/>
      <c r="CZ674" s="23"/>
      <c r="DA674" s="23"/>
      <c r="DB674" s="23"/>
      <c r="DC674" s="23"/>
      <c r="DD674" s="23"/>
      <c r="DE674" s="23"/>
      <c r="DF674" s="23"/>
      <c r="DG674" s="23">
        <f>Source!S360</f>
        <v>1565</v>
      </c>
      <c r="DH674" s="23">
        <v>1008</v>
      </c>
      <c r="DI674" s="23"/>
      <c r="DJ674" s="23"/>
      <c r="DK674" s="23"/>
      <c r="DL674" s="23"/>
      <c r="DM674" s="23"/>
      <c r="DN674" s="23"/>
      <c r="DO674" s="23"/>
      <c r="DP674" s="23"/>
      <c r="DQ674" s="23">
        <f>T674</f>
        <v>61</v>
      </c>
      <c r="DR674" s="23"/>
      <c r="DS674" s="23">
        <f>U674</f>
        <v>1565</v>
      </c>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f>T674</f>
        <v>61</v>
      </c>
      <c r="GK674" s="23">
        <f>T674</f>
        <v>61</v>
      </c>
      <c r="GL674" s="23"/>
      <c r="GM674" s="23"/>
      <c r="GN674" s="23"/>
      <c r="GO674" s="23"/>
      <c r="GP674" s="23"/>
      <c r="GQ674" s="23"/>
      <c r="GR674" s="23"/>
      <c r="GS674" s="23"/>
      <c r="GT674" s="23"/>
      <c r="GU674" s="23"/>
      <c r="GV674" s="23"/>
      <c r="GW674" s="23"/>
      <c r="GX674" s="23"/>
      <c r="GY674" s="23"/>
      <c r="GZ674" s="23"/>
      <c r="HA674" s="23"/>
      <c r="HB674" s="23">
        <f>T674</f>
        <v>61</v>
      </c>
      <c r="HC674" s="23"/>
      <c r="HD674" s="23"/>
      <c r="HE674" s="23"/>
      <c r="HF674" s="23">
        <f>T674</f>
        <v>61</v>
      </c>
      <c r="HG674" s="23"/>
      <c r="HH674" s="23"/>
      <c r="HI674" s="23"/>
      <c r="HJ674" s="23"/>
      <c r="HK674" s="23"/>
      <c r="HL674" s="23">
        <f>T674</f>
        <v>61</v>
      </c>
      <c r="HM674" s="23"/>
      <c r="HN674" s="23">
        <f>T674</f>
        <v>61</v>
      </c>
      <c r="HO674" s="23"/>
      <c r="HP674" s="23"/>
      <c r="HQ674" s="23"/>
      <c r="HR674" s="23"/>
      <c r="HS674" s="23"/>
      <c r="HT674" s="23"/>
      <c r="HU674" s="23"/>
      <c r="HV674" s="23"/>
      <c r="HW674" s="23"/>
      <c r="HX674" s="23">
        <f>T674</f>
        <v>61</v>
      </c>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row>
    <row r="675" spans="1:255" x14ac:dyDescent="0.2">
      <c r="A675" s="78"/>
      <c r="B675" s="79"/>
      <c r="C675" s="79" t="s">
        <v>1255</v>
      </c>
      <c r="D675" s="80"/>
      <c r="E675" s="81"/>
      <c r="F675" s="82">
        <v>149.27000000000001</v>
      </c>
      <c r="G675" s="83"/>
      <c r="H675" s="82">
        <f>Source!AD360</f>
        <v>149.27000000000001</v>
      </c>
      <c r="I675" s="84">
        <f>T675</f>
        <v>21</v>
      </c>
      <c r="J675" s="85">
        <v>9.3000000000000007</v>
      </c>
      <c r="K675" s="86">
        <f>U675</f>
        <v>194</v>
      </c>
      <c r="O675" s="23"/>
      <c r="P675" s="23"/>
      <c r="Q675" s="23"/>
      <c r="R675" s="23"/>
      <c r="S675" s="23"/>
      <c r="T675" s="23">
        <f>ROUND(Source!AD360*Source!AV360*Source!I360,0)</f>
        <v>21</v>
      </c>
      <c r="U675" s="23">
        <f>Source!Q360</f>
        <v>194</v>
      </c>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v>1</v>
      </c>
      <c r="CW675" s="23"/>
      <c r="CX675" s="23"/>
      <c r="CY675" s="23"/>
      <c r="CZ675" s="23"/>
      <c r="DA675" s="23"/>
      <c r="DB675" s="23"/>
      <c r="DC675" s="23"/>
      <c r="DD675" s="23"/>
      <c r="DE675" s="23"/>
      <c r="DF675" s="23"/>
      <c r="DG675" s="23"/>
      <c r="DH675" s="23"/>
      <c r="DI675" s="23"/>
      <c r="DJ675" s="23"/>
      <c r="DK675" s="23"/>
      <c r="DL675" s="23"/>
      <c r="DM675" s="23"/>
      <c r="DN675" s="23"/>
      <c r="DO675" s="23"/>
      <c r="DP675" s="23"/>
      <c r="DQ675" s="23">
        <f>T675</f>
        <v>21</v>
      </c>
      <c r="DR675" s="23"/>
      <c r="DS675" s="23">
        <f>U675</f>
        <v>194</v>
      </c>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f>T675</f>
        <v>21</v>
      </c>
      <c r="GK675" s="23"/>
      <c r="GL675" s="23">
        <f>T675</f>
        <v>21</v>
      </c>
      <c r="GM675" s="23"/>
      <c r="GN675" s="23"/>
      <c r="GO675" s="23"/>
      <c r="GP675" s="23"/>
      <c r="GQ675" s="23"/>
      <c r="GR675" s="23"/>
      <c r="GS675" s="23"/>
      <c r="GT675" s="23"/>
      <c r="GU675" s="23"/>
      <c r="GV675" s="23"/>
      <c r="GW675" s="23"/>
      <c r="GX675" s="23"/>
      <c r="GY675" s="23"/>
      <c r="GZ675" s="23"/>
      <c r="HA675" s="23"/>
      <c r="HB675" s="23">
        <f>T675</f>
        <v>21</v>
      </c>
      <c r="HC675" s="23"/>
      <c r="HD675" s="23"/>
      <c r="HE675" s="23"/>
      <c r="HF675" s="23">
        <f>T675</f>
        <v>21</v>
      </c>
      <c r="HG675" s="23"/>
      <c r="HH675" s="23"/>
      <c r="HI675" s="23"/>
      <c r="HJ675" s="23"/>
      <c r="HK675" s="23"/>
      <c r="HL675" s="23">
        <f>T675</f>
        <v>21</v>
      </c>
      <c r="HM675" s="23"/>
      <c r="HN675" s="23">
        <f>T675</f>
        <v>21</v>
      </c>
      <c r="HO675" s="23"/>
      <c r="HP675" s="23"/>
      <c r="HQ675" s="23"/>
      <c r="HR675" s="23"/>
      <c r="HS675" s="23"/>
      <c r="HT675" s="23"/>
      <c r="HU675" s="23"/>
      <c r="HV675" s="23"/>
      <c r="HW675" s="23"/>
      <c r="HX675" s="23"/>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row>
    <row r="676" spans="1:255" x14ac:dyDescent="0.2">
      <c r="A676" s="78"/>
      <c r="B676" s="79"/>
      <c r="C676" s="79" t="s">
        <v>1256</v>
      </c>
      <c r="D676" s="80"/>
      <c r="E676" s="81"/>
      <c r="F676" s="82">
        <v>1.63</v>
      </c>
      <c r="G676" s="83"/>
      <c r="H676" s="82">
        <f>Source!AE360</f>
        <v>1.63</v>
      </c>
      <c r="I676" s="84">
        <f>GM676</f>
        <v>0</v>
      </c>
      <c r="J676" s="85">
        <v>19.8</v>
      </c>
      <c r="K676" s="86">
        <f>Source!R360</f>
        <v>5</v>
      </c>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c r="GK676" s="23"/>
      <c r="GL676" s="23"/>
      <c r="GM676" s="23">
        <f>ROUND(Source!AE360*Source!AV360*Source!I360,0)</f>
        <v>0</v>
      </c>
      <c r="GN676" s="23"/>
      <c r="GO676" s="23"/>
      <c r="GP676" s="23"/>
      <c r="GQ676" s="23"/>
      <c r="GR676" s="23"/>
      <c r="GS676" s="23"/>
      <c r="GT676" s="23"/>
      <c r="GU676" s="23"/>
      <c r="GV676" s="23"/>
      <c r="GW676" s="23"/>
      <c r="GX676" s="23"/>
      <c r="GY676" s="23"/>
      <c r="GZ676" s="23"/>
      <c r="HA676" s="23"/>
      <c r="HB676" s="23"/>
      <c r="HC676" s="23"/>
      <c r="HD676" s="23"/>
      <c r="HE676" s="23"/>
      <c r="HF676" s="23"/>
      <c r="HG676" s="23"/>
      <c r="HH676" s="23"/>
      <c r="HI676" s="23"/>
      <c r="HJ676" s="23"/>
      <c r="HK676" s="23"/>
      <c r="HL676" s="23"/>
      <c r="HM676" s="23"/>
      <c r="HN676" s="23"/>
      <c r="HO676" s="23"/>
      <c r="HP676" s="23"/>
      <c r="HQ676" s="23"/>
      <c r="HR676" s="23"/>
      <c r="HS676" s="23"/>
      <c r="HT676" s="23"/>
      <c r="HU676" s="23"/>
      <c r="HV676" s="23"/>
      <c r="HW676" s="23"/>
      <c r="HX676" s="23">
        <f>GM676</f>
        <v>0</v>
      </c>
      <c r="HY676" s="23"/>
      <c r="HZ676" s="23"/>
      <c r="IA676" s="23"/>
      <c r="IB676" s="23"/>
      <c r="IC676" s="23"/>
      <c r="ID676" s="23"/>
      <c r="IE676" s="23"/>
      <c r="IF676" s="23"/>
      <c r="IG676" s="23"/>
      <c r="IH676" s="23"/>
      <c r="II676" s="23"/>
      <c r="IJ676" s="23"/>
      <c r="IK676" s="23"/>
      <c r="IL676" s="23"/>
      <c r="IM676" s="23"/>
      <c r="IN676" s="23"/>
      <c r="IO676" s="23"/>
      <c r="IP676" s="23"/>
      <c r="IQ676" s="23"/>
      <c r="IR676" s="23"/>
      <c r="IS676" s="23"/>
      <c r="IT676" s="23"/>
      <c r="IU676" s="23"/>
    </row>
    <row r="677" spans="1:255" x14ac:dyDescent="0.2">
      <c r="A677" s="87"/>
      <c r="B677" s="88"/>
      <c r="C677" s="88" t="s">
        <v>1257</v>
      </c>
      <c r="D677" s="89"/>
      <c r="E677" s="90">
        <v>90</v>
      </c>
      <c r="F677" s="91" t="s">
        <v>1258</v>
      </c>
      <c r="G677" s="92"/>
      <c r="H677" s="93">
        <f>ROUND((Source!AF360*Source!AV360+Source!AE360*Source!AV360)*(Source!FX360)/100,2)</f>
        <v>394.58</v>
      </c>
      <c r="I677" s="94">
        <f>T677</f>
        <v>55</v>
      </c>
      <c r="J677" s="96">
        <v>0.86</v>
      </c>
      <c r="K677" s="95" t="e">
        <f>U677</f>
        <v>#REF!</v>
      </c>
      <c r="O677" s="23"/>
      <c r="P677" s="23"/>
      <c r="Q677" s="23"/>
      <c r="R677" s="23"/>
      <c r="S677" s="23"/>
      <c r="T677" s="23">
        <f>ROUND((ROUND(Source!AF360*Source!AV360*Source!I360,0)+ROUND(Source!AE360*Source!AV360*Source!I360,0))*(Source!DN360)/100,0)</f>
        <v>55</v>
      </c>
      <c r="U677" s="23" t="e">
        <f>Source!X360</f>
        <v>#REF!</v>
      </c>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v>1</v>
      </c>
      <c r="CW677" s="23"/>
      <c r="CX677" s="23"/>
      <c r="CY677" s="23"/>
      <c r="CZ677" s="23"/>
      <c r="DA677" s="23"/>
      <c r="DB677" s="23"/>
      <c r="DC677" s="23"/>
      <c r="DD677" s="23"/>
      <c r="DE677" s="23"/>
      <c r="DF677" s="23"/>
      <c r="DG677" s="23"/>
      <c r="DH677" s="23"/>
      <c r="DI677" s="23"/>
      <c r="DJ677" s="23"/>
      <c r="DK677" s="23"/>
      <c r="DL677" s="23"/>
      <c r="DM677" s="23"/>
      <c r="DN677" s="23"/>
      <c r="DO677" s="23"/>
      <c r="DP677" s="23"/>
      <c r="DQ677" s="23">
        <f>T677</f>
        <v>55</v>
      </c>
      <c r="DR677" s="23"/>
      <c r="DS677" s="23" t="e">
        <f>U677</f>
        <v>#REF!</v>
      </c>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f>T677</f>
        <v>55</v>
      </c>
      <c r="GZ677" s="23"/>
      <c r="HA677" s="23"/>
      <c r="HB677" s="23">
        <f>T677</f>
        <v>55</v>
      </c>
      <c r="HC677" s="23"/>
      <c r="HD677" s="23"/>
      <c r="HE677" s="23"/>
      <c r="HF677" s="23">
        <f>T677</f>
        <v>55</v>
      </c>
      <c r="HG677" s="23"/>
      <c r="HH677" s="23"/>
      <c r="HI677" s="23"/>
      <c r="HJ677" s="23"/>
      <c r="HK677" s="23"/>
      <c r="HL677" s="23">
        <f>T677</f>
        <v>55</v>
      </c>
      <c r="HM677" s="23"/>
      <c r="HN677" s="23">
        <f>T677</f>
        <v>55</v>
      </c>
      <c r="HO677" s="23"/>
      <c r="HP677" s="23"/>
      <c r="HQ677" s="23"/>
      <c r="HR677" s="23"/>
      <c r="HS677" s="23"/>
      <c r="HT677" s="23"/>
      <c r="HU677" s="23"/>
      <c r="HV677" s="23"/>
      <c r="HW677" s="23"/>
      <c r="HX677" s="23"/>
      <c r="HY677" s="23"/>
      <c r="HZ677" s="23"/>
      <c r="IA677" s="23"/>
      <c r="IB677" s="23"/>
      <c r="IC677" s="23"/>
      <c r="ID677" s="23"/>
      <c r="IE677" s="23"/>
      <c r="IF677" s="23"/>
      <c r="IG677" s="23"/>
      <c r="IH677" s="23"/>
      <c r="II677" s="23"/>
      <c r="IJ677" s="23"/>
      <c r="IK677" s="23"/>
      <c r="IL677" s="23"/>
      <c r="IM677" s="23"/>
      <c r="IN677" s="23"/>
      <c r="IO677" s="23"/>
      <c r="IP677" s="23"/>
      <c r="IQ677" s="23"/>
      <c r="IR677" s="23"/>
      <c r="IS677" s="23"/>
      <c r="IT677" s="23"/>
      <c r="IU677" s="23"/>
    </row>
    <row r="678" spans="1:255" x14ac:dyDescent="0.2">
      <c r="A678" s="87"/>
      <c r="B678" s="88"/>
      <c r="C678" s="88" t="s">
        <v>1259</v>
      </c>
      <c r="D678" s="89"/>
      <c r="E678" s="90">
        <v>85</v>
      </c>
      <c r="F678" s="91" t="s">
        <v>1258</v>
      </c>
      <c r="G678" s="92"/>
      <c r="H678" s="93">
        <f>ROUND((Source!AF360*Source!AV360+Source!AE360*Source!AV360)*(Source!FY360)/100,2)</f>
        <v>372.66</v>
      </c>
      <c r="I678" s="94">
        <f>T678</f>
        <v>52</v>
      </c>
      <c r="J678" s="96">
        <v>0.72</v>
      </c>
      <c r="K678" s="95" t="e">
        <f>U678</f>
        <v>#REF!</v>
      </c>
      <c r="O678" s="23"/>
      <c r="P678" s="23"/>
      <c r="Q678" s="23"/>
      <c r="R678" s="23"/>
      <c r="S678" s="23"/>
      <c r="T678" s="23">
        <f>ROUND((ROUND(Source!AF360*Source!AV360*Source!I360,0)+ROUND(Source!AE360*Source!AV360*Source!I360,0))*(Source!DO360)/100,0)</f>
        <v>52</v>
      </c>
      <c r="U678" s="23" t="e">
        <f>Source!Y360</f>
        <v>#REF!</v>
      </c>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v>1</v>
      </c>
      <c r="CW678" s="23"/>
      <c r="CX678" s="23"/>
      <c r="CY678" s="23"/>
      <c r="CZ678" s="23"/>
      <c r="DA678" s="23"/>
      <c r="DB678" s="23"/>
      <c r="DC678" s="23"/>
      <c r="DD678" s="23"/>
      <c r="DE678" s="23"/>
      <c r="DF678" s="23"/>
      <c r="DG678" s="23"/>
      <c r="DH678" s="23"/>
      <c r="DI678" s="23"/>
      <c r="DJ678" s="23"/>
      <c r="DK678" s="23"/>
      <c r="DL678" s="23"/>
      <c r="DM678" s="23"/>
      <c r="DN678" s="23"/>
      <c r="DO678" s="23"/>
      <c r="DP678" s="23"/>
      <c r="DQ678" s="23">
        <f>T678</f>
        <v>52</v>
      </c>
      <c r="DR678" s="23"/>
      <c r="DS678" s="23" t="e">
        <f>U678</f>
        <v>#REF!</v>
      </c>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f>T678</f>
        <v>52</v>
      </c>
      <c r="HA678" s="23"/>
      <c r="HB678" s="23">
        <f>T678</f>
        <v>52</v>
      </c>
      <c r="HC678" s="23"/>
      <c r="HD678" s="23"/>
      <c r="HE678" s="23"/>
      <c r="HF678" s="23">
        <f>T678</f>
        <v>52</v>
      </c>
      <c r="HG678" s="23"/>
      <c r="HH678" s="23"/>
      <c r="HI678" s="23"/>
      <c r="HJ678" s="23"/>
      <c r="HK678" s="23"/>
      <c r="HL678" s="23">
        <f>T678</f>
        <v>52</v>
      </c>
      <c r="HM678" s="23"/>
      <c r="HN678" s="23">
        <f>T678</f>
        <v>52</v>
      </c>
      <c r="HO678" s="23"/>
      <c r="HP678" s="23"/>
      <c r="HQ678" s="23"/>
      <c r="HR678" s="23"/>
      <c r="HS678" s="23"/>
      <c r="HT678" s="23"/>
      <c r="HU678" s="23"/>
      <c r="HV678" s="23"/>
      <c r="HW678" s="23"/>
      <c r="HX678" s="23"/>
      <c r="HY678" s="23"/>
      <c r="HZ678" s="23"/>
      <c r="IA678" s="23"/>
      <c r="IB678" s="23"/>
      <c r="IC678" s="23"/>
      <c r="ID678" s="23"/>
      <c r="IE678" s="23"/>
      <c r="IF678" s="23"/>
      <c r="IG678" s="23"/>
      <c r="IH678" s="23"/>
      <c r="II678" s="23"/>
      <c r="IJ678" s="23"/>
      <c r="IK678" s="23"/>
      <c r="IL678" s="23"/>
      <c r="IM678" s="23"/>
      <c r="IN678" s="23"/>
      <c r="IO678" s="23"/>
      <c r="IP678" s="23"/>
      <c r="IQ678" s="23"/>
      <c r="IR678" s="23"/>
      <c r="IS678" s="23"/>
      <c r="IT678" s="23"/>
      <c r="IU678" s="23"/>
    </row>
    <row r="679" spans="1:255" x14ac:dyDescent="0.2">
      <c r="A679" s="78"/>
      <c r="B679" s="79"/>
      <c r="C679" s="79" t="s">
        <v>1260</v>
      </c>
      <c r="D679" s="80" t="s">
        <v>1261</v>
      </c>
      <c r="E679" s="81">
        <v>50.79</v>
      </c>
      <c r="F679" s="82"/>
      <c r="G679" s="83"/>
      <c r="H679" s="82" t="e">
        <f>ROUND(Source!AH360,2)</f>
        <v>#REF!</v>
      </c>
      <c r="I679" s="97" t="e">
        <f>Source!U360</f>
        <v>#REF!</v>
      </c>
      <c r="J679" s="85"/>
      <c r="K679" s="86"/>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c r="HS679" s="23"/>
      <c r="HT679" s="23"/>
      <c r="HU679" s="23"/>
      <c r="HV679" s="23"/>
      <c r="HW679" s="23"/>
      <c r="HX679" s="23"/>
      <c r="HY679" s="23"/>
      <c r="HZ679" s="23"/>
      <c r="IA679" s="23"/>
      <c r="IB679" s="23"/>
      <c r="IC679" s="23"/>
      <c r="ID679" s="23"/>
      <c r="IE679" s="23"/>
      <c r="IF679" s="23"/>
      <c r="IG679" s="23"/>
      <c r="IH679" s="23"/>
      <c r="II679" s="23"/>
      <c r="IJ679" s="23"/>
      <c r="IK679" s="23"/>
      <c r="IL679" s="23"/>
      <c r="IM679" s="23"/>
      <c r="IN679" s="23"/>
      <c r="IO679" s="23"/>
      <c r="IP679" s="23"/>
      <c r="IQ679" s="23"/>
      <c r="IR679" s="23"/>
      <c r="IS679" s="23"/>
      <c r="IT679" s="23"/>
      <c r="IU679" s="23"/>
    </row>
    <row r="680" spans="1:255" x14ac:dyDescent="0.2">
      <c r="A680" s="100" t="s">
        <v>482</v>
      </c>
      <c r="B680" s="109" t="s">
        <v>249</v>
      </c>
      <c r="C680" s="101" t="s">
        <v>250</v>
      </c>
      <c r="D680" s="102" t="s">
        <v>32</v>
      </c>
      <c r="E680" s="103">
        <f>Source!I362</f>
        <v>0.21</v>
      </c>
      <c r="F680" s="104">
        <v>6.22</v>
      </c>
      <c r="G680" s="105"/>
      <c r="H680" s="104">
        <f>Source!AC361</f>
        <v>6.22</v>
      </c>
      <c r="I680" s="106">
        <f>T680</f>
        <v>1</v>
      </c>
      <c r="J680" s="107" t="s">
        <v>1262</v>
      </c>
      <c r="K680" s="108">
        <f>U680</f>
        <v>10</v>
      </c>
      <c r="L680" s="23"/>
      <c r="M680" s="23"/>
      <c r="N680" s="23"/>
      <c r="O680" s="23"/>
      <c r="P680" s="23"/>
      <c r="Q680" s="23"/>
      <c r="R680" s="23"/>
      <c r="S680" s="23"/>
      <c r="T680" s="23">
        <f>ROUND(Source!AC361*Source!AW361*Source!I361,0)</f>
        <v>1</v>
      </c>
      <c r="U680" s="23">
        <f>Source!P362</f>
        <v>10</v>
      </c>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v>1</v>
      </c>
      <c r="CW680" s="23"/>
      <c r="CX680" s="23"/>
      <c r="CY680" s="23"/>
      <c r="CZ680" s="23"/>
      <c r="DA680" s="23"/>
      <c r="DB680" s="23"/>
      <c r="DC680" s="23"/>
      <c r="DD680" s="23"/>
      <c r="DE680" s="23"/>
      <c r="DF680" s="23"/>
      <c r="DG680" s="23"/>
      <c r="DH680" s="23"/>
      <c r="DI680" s="23"/>
      <c r="DJ680" s="23"/>
      <c r="DK680" s="23">
        <f>T680</f>
        <v>1</v>
      </c>
      <c r="DL680" s="23"/>
      <c r="DM680" s="23">
        <f>Source!P362</f>
        <v>10</v>
      </c>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f>T680</f>
        <v>1</v>
      </c>
      <c r="GK680" s="23"/>
      <c r="GL680" s="23"/>
      <c r="GM680" s="23"/>
      <c r="GN680" s="23">
        <f>T680</f>
        <v>1</v>
      </c>
      <c r="GO680" s="23"/>
      <c r="GP680" s="23">
        <f>T680</f>
        <v>1</v>
      </c>
      <c r="GQ680" s="23">
        <f>T680</f>
        <v>1</v>
      </c>
      <c r="GR680" s="23"/>
      <c r="GS680" s="23">
        <f>T680</f>
        <v>1</v>
      </c>
      <c r="GT680" s="23"/>
      <c r="GU680" s="23"/>
      <c r="GV680" s="23"/>
      <c r="GW680" s="23"/>
      <c r="GX680" s="23"/>
      <c r="GY680" s="23"/>
      <c r="GZ680" s="23"/>
      <c r="HA680" s="23"/>
      <c r="HB680" s="23">
        <f>T680</f>
        <v>1</v>
      </c>
      <c r="HC680" s="23"/>
      <c r="HD680" s="23"/>
      <c r="HE680" s="23"/>
      <c r="HF680" s="23">
        <f>T680</f>
        <v>1</v>
      </c>
      <c r="HG680" s="23"/>
      <c r="HH680" s="23"/>
      <c r="HI680" s="23"/>
      <c r="HJ680" s="23"/>
      <c r="HK680" s="23"/>
      <c r="HL680" s="23">
        <f>T680</f>
        <v>1</v>
      </c>
      <c r="HM680" s="23"/>
      <c r="HN680" s="23">
        <f>T680</f>
        <v>1</v>
      </c>
      <c r="HO680" s="23"/>
      <c r="HP680" s="23"/>
      <c r="HQ680" s="23"/>
      <c r="HR680" s="23"/>
      <c r="HS680" s="23"/>
      <c r="HT680" s="23"/>
      <c r="HU680" s="23"/>
      <c r="HV680" s="23"/>
      <c r="HW680" s="23"/>
      <c r="HX680" s="23"/>
      <c r="HY680" s="23"/>
      <c r="HZ680" s="23"/>
      <c r="IA680" s="23"/>
      <c r="IB680" s="23"/>
      <c r="IC680" s="23"/>
      <c r="ID680" s="23"/>
      <c r="IE680" s="23"/>
      <c r="IF680" s="23"/>
      <c r="IG680" s="23"/>
      <c r="IH680" s="23"/>
      <c r="II680" s="23"/>
      <c r="IJ680" s="23"/>
      <c r="IK680" s="23"/>
      <c r="IL680" s="23"/>
      <c r="IM680" s="23"/>
      <c r="IN680" s="23"/>
      <c r="IO680" s="23"/>
      <c r="IP680" s="23"/>
      <c r="IQ680" s="23"/>
      <c r="IR680" s="23"/>
      <c r="IS680" s="23"/>
      <c r="IT680" s="23"/>
      <c r="IU680" s="23"/>
    </row>
    <row r="681" spans="1:255" x14ac:dyDescent="0.2">
      <c r="A681" s="64"/>
      <c r="B681" s="111" t="s">
        <v>1263</v>
      </c>
      <c r="C681" s="111" t="s">
        <v>1299</v>
      </c>
      <c r="D681" s="63"/>
      <c r="E681" s="63"/>
      <c r="F681" s="63"/>
      <c r="G681" s="63"/>
      <c r="H681" s="63"/>
      <c r="I681" s="63"/>
      <c r="J681" s="63"/>
      <c r="K681" s="65"/>
    </row>
    <row r="682" spans="1:255" x14ac:dyDescent="0.2">
      <c r="A682" s="100" t="s">
        <v>483</v>
      </c>
      <c r="B682" s="109" t="s">
        <v>89</v>
      </c>
      <c r="C682" s="101" t="s">
        <v>90</v>
      </c>
      <c r="D682" s="102" t="s">
        <v>63</v>
      </c>
      <c r="E682" s="103">
        <f>Source!I364</f>
        <v>1.9599999999999999E-4</v>
      </c>
      <c r="F682" s="104">
        <v>10380</v>
      </c>
      <c r="G682" s="105"/>
      <c r="H682" s="104">
        <f>Source!AC363</f>
        <v>10380</v>
      </c>
      <c r="I682" s="106">
        <f>T682</f>
        <v>2</v>
      </c>
      <c r="J682" s="107" t="s">
        <v>1262</v>
      </c>
      <c r="K682" s="108">
        <f>U682</f>
        <v>37</v>
      </c>
      <c r="L682" s="23"/>
      <c r="M682" s="23"/>
      <c r="N682" s="23"/>
      <c r="O682" s="23"/>
      <c r="P682" s="23"/>
      <c r="Q682" s="23"/>
      <c r="R682" s="23"/>
      <c r="S682" s="23"/>
      <c r="T682" s="23">
        <f>ROUND(Source!AC363*Source!AW363*Source!I363,0)</f>
        <v>2</v>
      </c>
      <c r="U682" s="23">
        <f>Source!P364</f>
        <v>37</v>
      </c>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v>1</v>
      </c>
      <c r="CW682" s="23"/>
      <c r="CX682" s="23"/>
      <c r="CY682" s="23"/>
      <c r="CZ682" s="23"/>
      <c r="DA682" s="23"/>
      <c r="DB682" s="23"/>
      <c r="DC682" s="23"/>
      <c r="DD682" s="23"/>
      <c r="DE682" s="23"/>
      <c r="DF682" s="23"/>
      <c r="DG682" s="23"/>
      <c r="DH682" s="23"/>
      <c r="DI682" s="23"/>
      <c r="DJ682" s="23"/>
      <c r="DK682" s="23">
        <f>T682</f>
        <v>2</v>
      </c>
      <c r="DL682" s="23"/>
      <c r="DM682" s="23">
        <f>Source!P364</f>
        <v>37</v>
      </c>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f>T682</f>
        <v>2</v>
      </c>
      <c r="GK682" s="23"/>
      <c r="GL682" s="23"/>
      <c r="GM682" s="23"/>
      <c r="GN682" s="23">
        <f>T682</f>
        <v>2</v>
      </c>
      <c r="GO682" s="23"/>
      <c r="GP682" s="23">
        <f>T682</f>
        <v>2</v>
      </c>
      <c r="GQ682" s="23">
        <f>T682</f>
        <v>2</v>
      </c>
      <c r="GR682" s="23"/>
      <c r="GS682" s="23">
        <f>T682</f>
        <v>2</v>
      </c>
      <c r="GT682" s="23"/>
      <c r="GU682" s="23"/>
      <c r="GV682" s="23"/>
      <c r="GW682" s="23"/>
      <c r="GX682" s="23"/>
      <c r="GY682" s="23"/>
      <c r="GZ682" s="23"/>
      <c r="HA682" s="23"/>
      <c r="HB682" s="23">
        <f>T682</f>
        <v>2</v>
      </c>
      <c r="HC682" s="23"/>
      <c r="HD682" s="23"/>
      <c r="HE682" s="23"/>
      <c r="HF682" s="23">
        <f>T682</f>
        <v>2</v>
      </c>
      <c r="HG682" s="23"/>
      <c r="HH682" s="23"/>
      <c r="HI682" s="23"/>
      <c r="HJ682" s="23"/>
      <c r="HK682" s="23"/>
      <c r="HL682" s="23">
        <f>T682</f>
        <v>2</v>
      </c>
      <c r="HM682" s="23"/>
      <c r="HN682" s="23">
        <f>T682</f>
        <v>2</v>
      </c>
      <c r="HO682" s="23"/>
      <c r="HP682" s="23"/>
      <c r="HQ682" s="23"/>
      <c r="HR682" s="23"/>
      <c r="HS682" s="23"/>
      <c r="HT682" s="23"/>
      <c r="HU682" s="23"/>
      <c r="HV682" s="23"/>
      <c r="HW682" s="23"/>
      <c r="HX682" s="23"/>
      <c r="HY682" s="23"/>
      <c r="HZ682" s="23"/>
      <c r="IA682" s="23"/>
      <c r="IB682" s="23"/>
      <c r="IC682" s="23"/>
      <c r="ID682" s="23"/>
      <c r="IE682" s="23"/>
      <c r="IF682" s="23"/>
      <c r="IG682" s="23"/>
      <c r="IH682" s="23"/>
      <c r="II682" s="23"/>
      <c r="IJ682" s="23"/>
      <c r="IK682" s="23"/>
      <c r="IL682" s="23"/>
      <c r="IM682" s="23"/>
      <c r="IN682" s="23"/>
      <c r="IO682" s="23"/>
      <c r="IP682" s="23"/>
      <c r="IQ682" s="23"/>
      <c r="IR682" s="23"/>
      <c r="IS682" s="23"/>
      <c r="IT682" s="23"/>
      <c r="IU682" s="23"/>
    </row>
    <row r="683" spans="1:255" x14ac:dyDescent="0.2">
      <c r="A683" s="64"/>
      <c r="B683" s="111" t="s">
        <v>1263</v>
      </c>
      <c r="C683" s="111" t="s">
        <v>1275</v>
      </c>
      <c r="D683" s="63"/>
      <c r="E683" s="63"/>
      <c r="F683" s="63"/>
      <c r="G683" s="63"/>
      <c r="H683" s="63"/>
      <c r="I683" s="63"/>
      <c r="J683" s="63"/>
      <c r="K683" s="65"/>
    </row>
    <row r="684" spans="1:255" x14ac:dyDescent="0.2">
      <c r="A684" s="100" t="s">
        <v>484</v>
      </c>
      <c r="B684" s="109" t="s">
        <v>255</v>
      </c>
      <c r="C684" s="101" t="s">
        <v>256</v>
      </c>
      <c r="D684" s="102" t="s">
        <v>182</v>
      </c>
      <c r="E684" s="103">
        <f>Source!I366</f>
        <v>6.3E-2</v>
      </c>
      <c r="F684" s="104">
        <v>6.12</v>
      </c>
      <c r="G684" s="105"/>
      <c r="H684" s="104">
        <f>Source!AC365</f>
        <v>6.12</v>
      </c>
      <c r="I684" s="106">
        <f>T684</f>
        <v>0</v>
      </c>
      <c r="J684" s="107" t="s">
        <v>1262</v>
      </c>
      <c r="K684" s="108">
        <f>U684</f>
        <v>2</v>
      </c>
      <c r="L684" s="23"/>
      <c r="M684" s="23"/>
      <c r="N684" s="23"/>
      <c r="O684" s="23"/>
      <c r="P684" s="23"/>
      <c r="Q684" s="23"/>
      <c r="R684" s="23"/>
      <c r="S684" s="23"/>
      <c r="T684" s="23">
        <f>ROUND(Source!AC365*Source!AW365*Source!I365,0)</f>
        <v>0</v>
      </c>
      <c r="U684" s="23">
        <f>Source!P366</f>
        <v>2</v>
      </c>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v>1</v>
      </c>
      <c r="CW684" s="23"/>
      <c r="CX684" s="23"/>
      <c r="CY684" s="23"/>
      <c r="CZ684" s="23"/>
      <c r="DA684" s="23"/>
      <c r="DB684" s="23"/>
      <c r="DC684" s="23"/>
      <c r="DD684" s="23"/>
      <c r="DE684" s="23"/>
      <c r="DF684" s="23"/>
      <c r="DG684" s="23"/>
      <c r="DH684" s="23"/>
      <c r="DI684" s="23"/>
      <c r="DJ684" s="23"/>
      <c r="DK684" s="23">
        <f>T684</f>
        <v>0</v>
      </c>
      <c r="DL684" s="23"/>
      <c r="DM684" s="23">
        <f>Source!P366</f>
        <v>2</v>
      </c>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f>T684</f>
        <v>0</v>
      </c>
      <c r="GK684" s="23"/>
      <c r="GL684" s="23"/>
      <c r="GM684" s="23"/>
      <c r="GN684" s="23">
        <f>T684</f>
        <v>0</v>
      </c>
      <c r="GO684" s="23"/>
      <c r="GP684" s="23">
        <f>T684</f>
        <v>0</v>
      </c>
      <c r="GQ684" s="23">
        <f>T684</f>
        <v>0</v>
      </c>
      <c r="GR684" s="23"/>
      <c r="GS684" s="23">
        <f>T684</f>
        <v>0</v>
      </c>
      <c r="GT684" s="23"/>
      <c r="GU684" s="23"/>
      <c r="GV684" s="23"/>
      <c r="GW684" s="23"/>
      <c r="GX684" s="23"/>
      <c r="GY684" s="23"/>
      <c r="GZ684" s="23"/>
      <c r="HA684" s="23"/>
      <c r="HB684" s="23">
        <f>T684</f>
        <v>0</v>
      </c>
      <c r="HC684" s="23"/>
      <c r="HD684" s="23"/>
      <c r="HE684" s="23"/>
      <c r="HF684" s="23">
        <f>T684</f>
        <v>0</v>
      </c>
      <c r="HG684" s="23"/>
      <c r="HH684" s="23"/>
      <c r="HI684" s="23"/>
      <c r="HJ684" s="23"/>
      <c r="HK684" s="23"/>
      <c r="HL684" s="23">
        <f>T684</f>
        <v>0</v>
      </c>
      <c r="HM684" s="23"/>
      <c r="HN684" s="23">
        <f>T684</f>
        <v>0</v>
      </c>
      <c r="HO684" s="23"/>
      <c r="HP684" s="23"/>
      <c r="HQ684" s="23"/>
      <c r="HR684" s="23"/>
      <c r="HS684" s="23"/>
      <c r="HT684" s="23"/>
      <c r="HU684" s="23"/>
      <c r="HV684" s="23"/>
      <c r="HW684" s="23"/>
      <c r="HX684" s="23"/>
      <c r="HY684" s="23"/>
      <c r="HZ684" s="23"/>
      <c r="IA684" s="23"/>
      <c r="IB684" s="23"/>
      <c r="IC684" s="23"/>
      <c r="ID684" s="23"/>
      <c r="IE684" s="23"/>
      <c r="IF684" s="23"/>
      <c r="IG684" s="23"/>
      <c r="IH684" s="23"/>
      <c r="II684" s="23"/>
      <c r="IJ684" s="23"/>
      <c r="IK684" s="23"/>
      <c r="IL684" s="23"/>
      <c r="IM684" s="23"/>
      <c r="IN684" s="23"/>
      <c r="IO684" s="23"/>
      <c r="IP684" s="23"/>
      <c r="IQ684" s="23"/>
      <c r="IR684" s="23"/>
      <c r="IS684" s="23"/>
      <c r="IT684" s="23"/>
      <c r="IU684" s="23"/>
    </row>
    <row r="685" spans="1:255" x14ac:dyDescent="0.2">
      <c r="A685" s="64"/>
      <c r="B685" s="111" t="s">
        <v>1263</v>
      </c>
      <c r="C685" s="111" t="s">
        <v>1300</v>
      </c>
      <c r="D685" s="63"/>
      <c r="E685" s="63"/>
      <c r="F685" s="63"/>
      <c r="G685" s="63"/>
      <c r="H685" s="63"/>
      <c r="I685" s="63"/>
      <c r="J685" s="63"/>
      <c r="K685" s="65"/>
    </row>
    <row r="686" spans="1:255" ht="24" x14ac:dyDescent="0.2">
      <c r="A686" s="100" t="s">
        <v>485</v>
      </c>
      <c r="B686" s="109" t="s">
        <v>319</v>
      </c>
      <c r="C686" s="101" t="s">
        <v>320</v>
      </c>
      <c r="D686" s="102" t="s">
        <v>43</v>
      </c>
      <c r="E686" s="103">
        <f>Source!I368</f>
        <v>10</v>
      </c>
      <c r="F686" s="104">
        <v>3.6</v>
      </c>
      <c r="G686" s="105"/>
      <c r="H686" s="104">
        <f>Source!AC367</f>
        <v>3.6</v>
      </c>
      <c r="I686" s="106">
        <f>T686</f>
        <v>36</v>
      </c>
      <c r="J686" s="107" t="s">
        <v>1262</v>
      </c>
      <c r="K686" s="108">
        <f>U686</f>
        <v>99</v>
      </c>
      <c r="L686" s="23"/>
      <c r="M686" s="23"/>
      <c r="N686" s="23"/>
      <c r="O686" s="23"/>
      <c r="P686" s="23"/>
      <c r="Q686" s="23"/>
      <c r="R686" s="23"/>
      <c r="S686" s="23"/>
      <c r="T686" s="23">
        <f>ROUND(Source!AC367*Source!AW367*Source!I367,0)</f>
        <v>36</v>
      </c>
      <c r="U686" s="23">
        <f>Source!P368</f>
        <v>99</v>
      </c>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v>1</v>
      </c>
      <c r="CW686" s="23"/>
      <c r="CX686" s="23"/>
      <c r="CY686" s="23"/>
      <c r="CZ686" s="23"/>
      <c r="DA686" s="23"/>
      <c r="DB686" s="23"/>
      <c r="DC686" s="23"/>
      <c r="DD686" s="23"/>
      <c r="DE686" s="23"/>
      <c r="DF686" s="23"/>
      <c r="DG686" s="23"/>
      <c r="DH686" s="23"/>
      <c r="DI686" s="23"/>
      <c r="DJ686" s="23"/>
      <c r="DK686" s="23">
        <f>T686</f>
        <v>36</v>
      </c>
      <c r="DL686" s="23"/>
      <c r="DM686" s="23">
        <f>Source!P368</f>
        <v>99</v>
      </c>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f>T686</f>
        <v>36</v>
      </c>
      <c r="GK686" s="23"/>
      <c r="GL686" s="23"/>
      <c r="GM686" s="23"/>
      <c r="GN686" s="23">
        <f>T686</f>
        <v>36</v>
      </c>
      <c r="GO686" s="23"/>
      <c r="GP686" s="23">
        <f>T686</f>
        <v>36</v>
      </c>
      <c r="GQ686" s="23">
        <f>T686</f>
        <v>36</v>
      </c>
      <c r="GR686" s="23"/>
      <c r="GS686" s="23">
        <f>T686</f>
        <v>36</v>
      </c>
      <c r="GT686" s="23"/>
      <c r="GU686" s="23"/>
      <c r="GV686" s="23"/>
      <c r="GW686" s="23"/>
      <c r="GX686" s="23"/>
      <c r="GY686" s="23"/>
      <c r="GZ686" s="23"/>
      <c r="HA686" s="23"/>
      <c r="HB686" s="23">
        <f>T686</f>
        <v>36</v>
      </c>
      <c r="HC686" s="23"/>
      <c r="HD686" s="23"/>
      <c r="HE686" s="23"/>
      <c r="HF686" s="23">
        <f>T686</f>
        <v>36</v>
      </c>
      <c r="HG686" s="23"/>
      <c r="HH686" s="23"/>
      <c r="HI686" s="23"/>
      <c r="HJ686" s="23"/>
      <c r="HK686" s="23"/>
      <c r="HL686" s="23">
        <f>T686</f>
        <v>36</v>
      </c>
      <c r="HM686" s="23"/>
      <c r="HN686" s="23">
        <f>T686</f>
        <v>36</v>
      </c>
      <c r="HO686" s="23"/>
      <c r="HP686" s="23"/>
      <c r="HQ686" s="23"/>
      <c r="HR686" s="23"/>
      <c r="HS686" s="23"/>
      <c r="HT686" s="23"/>
      <c r="HU686" s="23"/>
      <c r="HV686" s="23"/>
      <c r="HW686" s="23"/>
      <c r="HX686" s="23"/>
      <c r="HY686" s="23"/>
      <c r="HZ686" s="23"/>
      <c r="IA686" s="23"/>
      <c r="IB686" s="23"/>
      <c r="IC686" s="23"/>
      <c r="ID686" s="23"/>
      <c r="IE686" s="23"/>
      <c r="IF686" s="23"/>
      <c r="IG686" s="23"/>
      <c r="IH686" s="23"/>
      <c r="II686" s="23"/>
      <c r="IJ686" s="23"/>
      <c r="IK686" s="23"/>
      <c r="IL686" s="23"/>
      <c r="IM686" s="23"/>
      <c r="IN686" s="23"/>
      <c r="IO686" s="23"/>
      <c r="IP686" s="23"/>
      <c r="IQ686" s="23"/>
      <c r="IR686" s="23"/>
      <c r="IS686" s="23"/>
      <c r="IT686" s="23"/>
      <c r="IU686" s="23"/>
    </row>
    <row r="687" spans="1:255" x14ac:dyDescent="0.2">
      <c r="A687" s="64"/>
      <c r="B687" s="111" t="s">
        <v>1263</v>
      </c>
      <c r="C687" s="111" t="s">
        <v>1309</v>
      </c>
      <c r="D687" s="63"/>
      <c r="E687" s="63"/>
      <c r="F687" s="63"/>
      <c r="G687" s="63"/>
      <c r="H687" s="63"/>
      <c r="I687" s="63"/>
      <c r="J687" s="63"/>
      <c r="K687" s="65"/>
    </row>
    <row r="688" spans="1:255" ht="24" x14ac:dyDescent="0.2">
      <c r="A688" s="100" t="s">
        <v>486</v>
      </c>
      <c r="B688" s="109" t="s">
        <v>282</v>
      </c>
      <c r="C688" s="101" t="s">
        <v>324</v>
      </c>
      <c r="D688" s="102" t="s">
        <v>63</v>
      </c>
      <c r="E688" s="103">
        <f>Source!I370</f>
        <v>2.2599999999999999E-3</v>
      </c>
      <c r="F688" s="104">
        <v>11818.63</v>
      </c>
      <c r="G688" s="105"/>
      <c r="H688" s="104">
        <f>Source!AC369</f>
        <v>11818.63</v>
      </c>
      <c r="I688" s="106">
        <f>T688</f>
        <v>27</v>
      </c>
      <c r="J688" s="107" t="s">
        <v>1262</v>
      </c>
      <c r="K688" s="108">
        <f>U688</f>
        <v>216</v>
      </c>
      <c r="L688" s="23"/>
      <c r="M688" s="23"/>
      <c r="N688" s="23"/>
      <c r="O688" s="23"/>
      <c r="P688" s="23"/>
      <c r="Q688" s="23"/>
      <c r="R688" s="23"/>
      <c r="S688" s="23"/>
      <c r="T688" s="23">
        <f>ROUND(Source!AC369*Source!AW369*Source!I369,0)</f>
        <v>27</v>
      </c>
      <c r="U688" s="23">
        <f>Source!P370</f>
        <v>216</v>
      </c>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v>1</v>
      </c>
      <c r="CW688" s="23"/>
      <c r="CX688" s="23"/>
      <c r="CY688" s="23"/>
      <c r="CZ688" s="23"/>
      <c r="DA688" s="23"/>
      <c r="DB688" s="23"/>
      <c r="DC688" s="23"/>
      <c r="DD688" s="23"/>
      <c r="DE688" s="23"/>
      <c r="DF688" s="23"/>
      <c r="DG688" s="23"/>
      <c r="DH688" s="23"/>
      <c r="DI688" s="23"/>
      <c r="DJ688" s="23"/>
      <c r="DK688" s="23">
        <f>T688</f>
        <v>27</v>
      </c>
      <c r="DL688" s="23"/>
      <c r="DM688" s="23">
        <f>Source!P370</f>
        <v>216</v>
      </c>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f>T688</f>
        <v>27</v>
      </c>
      <c r="GK688" s="23"/>
      <c r="GL688" s="23"/>
      <c r="GM688" s="23"/>
      <c r="GN688" s="23">
        <f>T688</f>
        <v>27</v>
      </c>
      <c r="GO688" s="23"/>
      <c r="GP688" s="23">
        <f>T688</f>
        <v>27</v>
      </c>
      <c r="GQ688" s="23">
        <f>T688</f>
        <v>27</v>
      </c>
      <c r="GR688" s="23"/>
      <c r="GS688" s="23">
        <f>T688</f>
        <v>27</v>
      </c>
      <c r="GT688" s="23"/>
      <c r="GU688" s="23"/>
      <c r="GV688" s="23"/>
      <c r="GW688" s="23"/>
      <c r="GX688" s="23"/>
      <c r="GY688" s="23"/>
      <c r="GZ688" s="23"/>
      <c r="HA688" s="23"/>
      <c r="HB688" s="23">
        <f>T688</f>
        <v>27</v>
      </c>
      <c r="HC688" s="23"/>
      <c r="HD688" s="23"/>
      <c r="HE688" s="23"/>
      <c r="HF688" s="23">
        <f>T688</f>
        <v>27</v>
      </c>
      <c r="HG688" s="23"/>
      <c r="HH688" s="23"/>
      <c r="HI688" s="23"/>
      <c r="HJ688" s="23"/>
      <c r="HK688" s="23"/>
      <c r="HL688" s="23">
        <f>T688</f>
        <v>27</v>
      </c>
      <c r="HM688" s="23"/>
      <c r="HN688" s="23">
        <f>T688</f>
        <v>27</v>
      </c>
      <c r="HO688" s="23"/>
      <c r="HP688" s="23"/>
      <c r="HQ688" s="23"/>
      <c r="HR688" s="23"/>
      <c r="HS688" s="23"/>
      <c r="HT688" s="23"/>
      <c r="HU688" s="23"/>
      <c r="HV688" s="23"/>
      <c r="HW688" s="23"/>
      <c r="HX688" s="23"/>
      <c r="HY688" s="23"/>
      <c r="HZ688" s="23"/>
      <c r="IA688" s="23"/>
      <c r="IB688" s="23"/>
      <c r="IC688" s="23"/>
      <c r="ID688" s="23"/>
      <c r="IE688" s="23"/>
      <c r="IF688" s="23"/>
      <c r="IG688" s="23"/>
      <c r="IH688" s="23"/>
      <c r="II688" s="23"/>
      <c r="IJ688" s="23"/>
      <c r="IK688" s="23"/>
      <c r="IL688" s="23"/>
      <c r="IM688" s="23"/>
      <c r="IN688" s="23"/>
      <c r="IO688" s="23"/>
      <c r="IP688" s="23"/>
      <c r="IQ688" s="23"/>
      <c r="IR688" s="23"/>
      <c r="IS688" s="23"/>
      <c r="IT688" s="23"/>
      <c r="IU688" s="23"/>
    </row>
    <row r="689" spans="1:255" x14ac:dyDescent="0.2">
      <c r="A689" s="64"/>
      <c r="B689" s="111" t="s">
        <v>1263</v>
      </c>
      <c r="C689" s="111" t="s">
        <v>1305</v>
      </c>
      <c r="D689" s="63"/>
      <c r="E689" s="63"/>
      <c r="F689" s="63"/>
      <c r="G689" s="63"/>
      <c r="H689" s="63"/>
      <c r="I689" s="63"/>
      <c r="J689" s="63"/>
      <c r="K689" s="65"/>
    </row>
    <row r="690" spans="1:255" x14ac:dyDescent="0.2">
      <c r="A690" s="100" t="s">
        <v>487</v>
      </c>
      <c r="B690" s="109" t="s">
        <v>326</v>
      </c>
      <c r="C690" s="101" t="s">
        <v>327</v>
      </c>
      <c r="D690" s="102" t="s">
        <v>63</v>
      </c>
      <c r="E690" s="103">
        <f>Source!I372</f>
        <v>8.3330000000000001E-2</v>
      </c>
      <c r="F690" s="104">
        <v>15662.39</v>
      </c>
      <c r="G690" s="105"/>
      <c r="H690" s="104">
        <f>Source!AC371</f>
        <v>15662.39</v>
      </c>
      <c r="I690" s="106">
        <f>T690</f>
        <v>1305</v>
      </c>
      <c r="J690" s="107" t="s">
        <v>1262</v>
      </c>
      <c r="K690" s="108">
        <f>U690</f>
        <v>10925</v>
      </c>
      <c r="L690" s="23"/>
      <c r="M690" s="23"/>
      <c r="N690" s="23"/>
      <c r="O690" s="23"/>
      <c r="P690" s="23"/>
      <c r="Q690" s="23"/>
      <c r="R690" s="23"/>
      <c r="S690" s="23"/>
      <c r="T690" s="23">
        <f>ROUND(Source!AC371*Source!AW371*Source!I371,0)</f>
        <v>1305</v>
      </c>
      <c r="U690" s="23">
        <f>Source!P372</f>
        <v>10925</v>
      </c>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v>1</v>
      </c>
      <c r="CW690" s="23"/>
      <c r="CX690" s="23"/>
      <c r="CY690" s="23"/>
      <c r="CZ690" s="23"/>
      <c r="DA690" s="23"/>
      <c r="DB690" s="23"/>
      <c r="DC690" s="23"/>
      <c r="DD690" s="23"/>
      <c r="DE690" s="23"/>
      <c r="DF690" s="23"/>
      <c r="DG690" s="23"/>
      <c r="DH690" s="23"/>
      <c r="DI690" s="23"/>
      <c r="DJ690" s="23"/>
      <c r="DK690" s="23">
        <f>T690</f>
        <v>1305</v>
      </c>
      <c r="DL690" s="23"/>
      <c r="DM690" s="23">
        <f>Source!P372</f>
        <v>10925</v>
      </c>
      <c r="DN690" s="23"/>
      <c r="DO690" s="23"/>
      <c r="DP690" s="23"/>
      <c r="DQ690" s="23"/>
      <c r="DR690" s="23"/>
      <c r="DS690" s="23"/>
      <c r="DT690" s="23"/>
      <c r="DU690" s="23"/>
      <c r="DV690" s="23"/>
      <c r="DW690" s="23"/>
      <c r="DX690" s="23"/>
      <c r="DY690" s="23"/>
      <c r="DZ690" s="23"/>
      <c r="EA690" s="23"/>
      <c r="EB690" s="23"/>
      <c r="EC690" s="23"/>
      <c r="ED690" s="23"/>
      <c r="EE690" s="23"/>
      <c r="EF690" s="23"/>
      <c r="EG690" s="23"/>
      <c r="EH690" s="23"/>
      <c r="EI690" s="23"/>
      <c r="EJ690" s="23"/>
      <c r="EK690" s="23"/>
      <c r="EL690" s="23"/>
      <c r="EM690" s="23"/>
      <c r="EN690" s="23"/>
      <c r="EO690" s="23"/>
      <c r="EP690" s="23"/>
      <c r="EQ690" s="23"/>
      <c r="ER690" s="23"/>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f>T690</f>
        <v>1305</v>
      </c>
      <c r="GK690" s="23"/>
      <c r="GL690" s="23"/>
      <c r="GM690" s="23"/>
      <c r="GN690" s="23">
        <f>T690</f>
        <v>1305</v>
      </c>
      <c r="GO690" s="23"/>
      <c r="GP690" s="23">
        <f>T690</f>
        <v>1305</v>
      </c>
      <c r="GQ690" s="23">
        <f>T690</f>
        <v>1305</v>
      </c>
      <c r="GR690" s="23"/>
      <c r="GS690" s="23">
        <f>T690</f>
        <v>1305</v>
      </c>
      <c r="GT690" s="23"/>
      <c r="GU690" s="23"/>
      <c r="GV690" s="23"/>
      <c r="GW690" s="23"/>
      <c r="GX690" s="23"/>
      <c r="GY690" s="23"/>
      <c r="GZ690" s="23"/>
      <c r="HA690" s="23"/>
      <c r="HB690" s="23">
        <f>T690</f>
        <v>1305</v>
      </c>
      <c r="HC690" s="23"/>
      <c r="HD690" s="23"/>
      <c r="HE690" s="23"/>
      <c r="HF690" s="23">
        <f>T690</f>
        <v>1305</v>
      </c>
      <c r="HG690" s="23"/>
      <c r="HH690" s="23"/>
      <c r="HI690" s="23"/>
      <c r="HJ690" s="23"/>
      <c r="HK690" s="23"/>
      <c r="HL690" s="23">
        <f>T690</f>
        <v>1305</v>
      </c>
      <c r="HM690" s="23"/>
      <c r="HN690" s="23">
        <f>T690</f>
        <v>1305</v>
      </c>
      <c r="HO690" s="23"/>
      <c r="HP690" s="23"/>
      <c r="HQ690" s="23"/>
      <c r="HR690" s="23"/>
      <c r="HS690" s="23"/>
      <c r="HT690" s="23"/>
      <c r="HU690" s="23"/>
      <c r="HV690" s="23"/>
      <c r="HW690" s="23"/>
      <c r="HX690" s="23"/>
      <c r="HY690" s="23"/>
      <c r="HZ690" s="23"/>
      <c r="IA690" s="23"/>
      <c r="IB690" s="23"/>
      <c r="IC690" s="23"/>
      <c r="ID690" s="23"/>
      <c r="IE690" s="23"/>
      <c r="IF690" s="23"/>
      <c r="IG690" s="23"/>
      <c r="IH690" s="23"/>
      <c r="II690" s="23"/>
      <c r="IJ690" s="23"/>
      <c r="IK690" s="23"/>
      <c r="IL690" s="23"/>
      <c r="IM690" s="23"/>
      <c r="IN690" s="23"/>
      <c r="IO690" s="23"/>
      <c r="IP690" s="23"/>
      <c r="IQ690" s="23"/>
      <c r="IR690" s="23"/>
      <c r="IS690" s="23"/>
      <c r="IT690" s="23"/>
      <c r="IU690" s="23"/>
    </row>
    <row r="691" spans="1:255" x14ac:dyDescent="0.2">
      <c r="A691" s="64"/>
      <c r="B691" s="111" t="s">
        <v>1263</v>
      </c>
      <c r="C691" s="111" t="s">
        <v>1310</v>
      </c>
      <c r="D691" s="63"/>
      <c r="E691" s="63"/>
      <c r="F691" s="63"/>
      <c r="G691" s="63"/>
      <c r="H691" s="63"/>
      <c r="I691" s="63"/>
      <c r="J691" s="63"/>
      <c r="K691" s="65"/>
    </row>
    <row r="692" spans="1:255" x14ac:dyDescent="0.2">
      <c r="A692" s="114" t="s">
        <v>488</v>
      </c>
      <c r="B692" s="115" t="s">
        <v>331</v>
      </c>
      <c r="C692" s="116" t="s">
        <v>332</v>
      </c>
      <c r="D692" s="117" t="s">
        <v>63</v>
      </c>
      <c r="E692" s="118">
        <f>Source!I374</f>
        <v>5.4480000000000001E-2</v>
      </c>
      <c r="F692" s="119">
        <v>16641.939999999999</v>
      </c>
      <c r="G692" s="71"/>
      <c r="H692" s="119">
        <f>Source!AC373</f>
        <v>16641.939999999999</v>
      </c>
      <c r="I692" s="120">
        <f>T692</f>
        <v>907</v>
      </c>
      <c r="J692" s="73" t="s">
        <v>1262</v>
      </c>
      <c r="K692" s="121">
        <f>U692</f>
        <v>7604</v>
      </c>
      <c r="L692" s="23"/>
      <c r="M692" s="23"/>
      <c r="N692" s="23"/>
      <c r="O692" s="23"/>
      <c r="P692" s="23"/>
      <c r="Q692" s="23"/>
      <c r="R692" s="23"/>
      <c r="S692" s="23"/>
      <c r="T692" s="23">
        <f>ROUND(Source!AC373*Source!AW373*Source!I373,0)</f>
        <v>907</v>
      </c>
      <c r="U692" s="23">
        <f>Source!P374</f>
        <v>7604</v>
      </c>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v>1</v>
      </c>
      <c r="CW692" s="23"/>
      <c r="CX692" s="23"/>
      <c r="CY692" s="23"/>
      <c r="CZ692" s="23"/>
      <c r="DA692" s="23"/>
      <c r="DB692" s="23"/>
      <c r="DC692" s="23"/>
      <c r="DD692" s="23"/>
      <c r="DE692" s="23"/>
      <c r="DF692" s="23"/>
      <c r="DG692" s="23"/>
      <c r="DH692" s="23"/>
      <c r="DI692" s="23"/>
      <c r="DJ692" s="23"/>
      <c r="DK692" s="23">
        <f>T692</f>
        <v>907</v>
      </c>
      <c r="DL692" s="23"/>
      <c r="DM692" s="23">
        <f>Source!P374</f>
        <v>7604</v>
      </c>
      <c r="DN692" s="23"/>
      <c r="DO692" s="23"/>
      <c r="DP692" s="23"/>
      <c r="DQ692" s="23"/>
      <c r="DR692" s="23"/>
      <c r="DS692" s="23"/>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f>T692</f>
        <v>907</v>
      </c>
      <c r="GK692" s="23"/>
      <c r="GL692" s="23"/>
      <c r="GM692" s="23"/>
      <c r="GN692" s="23">
        <f>T692</f>
        <v>907</v>
      </c>
      <c r="GO692" s="23"/>
      <c r="GP692" s="23">
        <f>T692</f>
        <v>907</v>
      </c>
      <c r="GQ692" s="23">
        <f>T692</f>
        <v>907</v>
      </c>
      <c r="GR692" s="23"/>
      <c r="GS692" s="23">
        <f>T692</f>
        <v>907</v>
      </c>
      <c r="GT692" s="23"/>
      <c r="GU692" s="23"/>
      <c r="GV692" s="23"/>
      <c r="GW692" s="23"/>
      <c r="GX692" s="23"/>
      <c r="GY692" s="23"/>
      <c r="GZ692" s="23"/>
      <c r="HA692" s="23"/>
      <c r="HB692" s="23">
        <f>T692</f>
        <v>907</v>
      </c>
      <c r="HC692" s="23"/>
      <c r="HD692" s="23"/>
      <c r="HE692" s="23"/>
      <c r="HF692" s="23">
        <f>T692</f>
        <v>907</v>
      </c>
      <c r="HG692" s="23"/>
      <c r="HH692" s="23"/>
      <c r="HI692" s="23"/>
      <c r="HJ692" s="23"/>
      <c r="HK692" s="23"/>
      <c r="HL692" s="23">
        <f>T692</f>
        <v>907</v>
      </c>
      <c r="HM692" s="23"/>
      <c r="HN692" s="23">
        <f>T692</f>
        <v>907</v>
      </c>
      <c r="HO692" s="23"/>
      <c r="HP692" s="23"/>
      <c r="HQ692" s="23"/>
      <c r="HR692" s="23"/>
      <c r="HS692" s="23"/>
      <c r="HT692" s="23"/>
      <c r="HU692" s="23"/>
      <c r="HV692" s="23"/>
      <c r="HW692" s="23"/>
      <c r="HX692" s="23"/>
      <c r="HY692" s="23"/>
      <c r="HZ692" s="23"/>
      <c r="IA692" s="23"/>
      <c r="IB692" s="23"/>
      <c r="IC692" s="23"/>
      <c r="ID692" s="23"/>
      <c r="IE692" s="23"/>
      <c r="IF692" s="23"/>
      <c r="IG692" s="23"/>
      <c r="IH692" s="23"/>
      <c r="II692" s="23"/>
      <c r="IJ692" s="23"/>
      <c r="IK692" s="23"/>
      <c r="IL692" s="23"/>
      <c r="IM692" s="23"/>
      <c r="IN692" s="23"/>
      <c r="IO692" s="23"/>
      <c r="IP692" s="23"/>
      <c r="IQ692" s="23"/>
      <c r="IR692" s="23"/>
      <c r="IS692" s="23"/>
      <c r="IT692" s="23"/>
      <c r="IU692" s="23"/>
    </row>
    <row r="693" spans="1:255" x14ac:dyDescent="0.2">
      <c r="A693" s="98"/>
      <c r="B693" s="113" t="s">
        <v>1263</v>
      </c>
      <c r="C693" s="113" t="s">
        <v>1311</v>
      </c>
      <c r="D693" s="33"/>
      <c r="E693" s="33"/>
      <c r="F693" s="33"/>
      <c r="G693" s="33"/>
      <c r="H693" s="33"/>
      <c r="I693" s="33"/>
      <c r="J693" s="33"/>
      <c r="K693" s="99"/>
    </row>
    <row r="694" spans="1:255" ht="13.5" thickBot="1" x14ac:dyDescent="0.25">
      <c r="A694" s="124"/>
      <c r="B694" s="125"/>
      <c r="C694" s="125" t="s">
        <v>1266</v>
      </c>
      <c r="D694" s="125"/>
      <c r="E694" s="125"/>
      <c r="F694" s="125"/>
      <c r="G694" s="125"/>
      <c r="H694" s="373">
        <f>SUM(DK673:DK693)</f>
        <v>2278</v>
      </c>
      <c r="I694" s="374"/>
      <c r="J694" s="373">
        <f>SUM(DM673:DM693)</f>
        <v>18893</v>
      </c>
      <c r="K694" s="375"/>
      <c r="L694" s="112"/>
      <c r="M694" s="112"/>
      <c r="N694" s="112"/>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c r="HS694" s="23"/>
      <c r="HT694" s="23"/>
      <c r="HU694" s="23"/>
      <c r="HV694" s="23"/>
      <c r="HW694" s="23"/>
      <c r="HX694" s="23"/>
      <c r="HY694" s="23"/>
      <c r="HZ694" s="23"/>
      <c r="IA694" s="23"/>
      <c r="IB694" s="23"/>
      <c r="IC694" s="23"/>
      <c r="ID694" s="23"/>
      <c r="IE694" s="23"/>
      <c r="IF694" s="23"/>
      <c r="IG694" s="23"/>
      <c r="IH694" s="23"/>
      <c r="II694" s="23"/>
      <c r="IJ694" s="23"/>
      <c r="IK694" s="23"/>
      <c r="IL694" s="23"/>
      <c r="IM694" s="23"/>
      <c r="IN694" s="23"/>
      <c r="IO694" s="23"/>
      <c r="IP694" s="23"/>
      <c r="IQ694" s="23"/>
      <c r="IR694" s="23"/>
      <c r="IS694" s="23"/>
      <c r="IT694" s="23"/>
      <c r="IU694" s="23"/>
    </row>
    <row r="695" spans="1:255" x14ac:dyDescent="0.2">
      <c r="A695" s="123"/>
      <c r="B695" s="122"/>
      <c r="C695" s="122" t="s">
        <v>1267</v>
      </c>
      <c r="D695" s="122"/>
      <c r="E695" s="122"/>
      <c r="F695" s="122"/>
      <c r="G695" s="122"/>
      <c r="H695" s="376">
        <f>R695</f>
        <v>2467</v>
      </c>
      <c r="I695" s="377"/>
      <c r="J695" s="376" t="e">
        <f>S695</f>
        <v>#REF!</v>
      </c>
      <c r="K695" s="378"/>
      <c r="O695" s="23"/>
      <c r="P695" s="23"/>
      <c r="Q695" s="23"/>
      <c r="R695" s="23">
        <f>SUM(T673:T694)</f>
        <v>2467</v>
      </c>
      <c r="S695" s="23" t="e">
        <f>SUM(U673:U694)</f>
        <v>#REF!</v>
      </c>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23"/>
      <c r="GU695" s="23"/>
      <c r="GV695" s="23"/>
      <c r="GW695" s="23"/>
      <c r="GX695" s="23"/>
      <c r="GY695" s="23"/>
      <c r="GZ695" s="23"/>
      <c r="HA695" s="23">
        <f>R695</f>
        <v>2467</v>
      </c>
      <c r="HB695" s="23"/>
      <c r="HC695" s="23"/>
      <c r="HD695" s="23"/>
      <c r="HE695" s="23"/>
      <c r="HF695" s="23"/>
      <c r="HG695" s="23"/>
      <c r="HH695" s="23"/>
      <c r="HI695" s="23"/>
      <c r="HJ695" s="23"/>
      <c r="HK695" s="23"/>
      <c r="HL695" s="23"/>
      <c r="HM695" s="23"/>
      <c r="HN695" s="23"/>
      <c r="HO695" s="23"/>
      <c r="HP695" s="23"/>
      <c r="HQ695" s="23"/>
      <c r="HR695" s="23"/>
      <c r="HS695" s="23"/>
      <c r="HT695" s="23"/>
      <c r="HU695" s="23"/>
      <c r="HV695" s="23"/>
      <c r="HW695" s="23"/>
      <c r="HX695" s="23"/>
      <c r="HY695" s="23"/>
      <c r="HZ695" s="23"/>
      <c r="IA695" s="23"/>
      <c r="IB695" s="23"/>
      <c r="IC695" s="23"/>
      <c r="ID695" s="23"/>
      <c r="IE695" s="23"/>
      <c r="IF695" s="23"/>
      <c r="IG695" s="23"/>
      <c r="IH695" s="23"/>
      <c r="II695" s="23"/>
      <c r="IJ695" s="23"/>
      <c r="IK695" s="23"/>
      <c r="IL695" s="23"/>
      <c r="IM695" s="23"/>
      <c r="IN695" s="23"/>
      <c r="IO695" s="23"/>
      <c r="IP695" s="23"/>
      <c r="IQ695" s="23"/>
      <c r="IR695" s="23"/>
      <c r="IS695" s="23"/>
      <c r="IT695" s="23"/>
      <c r="IU695" s="23"/>
    </row>
    <row r="696" spans="1:255" x14ac:dyDescent="0.2">
      <c r="A696" s="77"/>
      <c r="B696" s="76"/>
      <c r="C696" s="76"/>
      <c r="D696" s="76"/>
      <c r="E696" s="76"/>
      <c r="F696" s="76"/>
      <c r="G696" s="76"/>
      <c r="H696" s="370"/>
      <c r="I696" s="371"/>
      <c r="J696" s="370"/>
      <c r="K696" s="372"/>
    </row>
    <row r="697" spans="1:255" ht="56.25" x14ac:dyDescent="0.2">
      <c r="A697" s="126">
        <v>35</v>
      </c>
      <c r="B697" s="133" t="s">
        <v>203</v>
      </c>
      <c r="C697" s="127" t="s">
        <v>204</v>
      </c>
      <c r="D697" s="128" t="s">
        <v>166</v>
      </c>
      <c r="E697" s="129">
        <v>9.1300000000000006E-2</v>
      </c>
      <c r="F697" s="130">
        <f>Source!AK376</f>
        <v>321.88</v>
      </c>
      <c r="G697" s="134" t="s">
        <v>6</v>
      </c>
      <c r="H697" s="130"/>
      <c r="I697" s="131">
        <f>SUM(DQ697:DQ709)</f>
        <v>16</v>
      </c>
      <c r="J697" s="107" t="s">
        <v>203</v>
      </c>
      <c r="K697" s="132" t="e">
        <f>SUM(DS697:DS709)</f>
        <v>#REF!</v>
      </c>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c r="GK697" s="23"/>
      <c r="GL697" s="23"/>
      <c r="GM697" s="23"/>
      <c r="GN697" s="23"/>
      <c r="GO697" s="23"/>
      <c r="GP697" s="23"/>
      <c r="GQ697" s="23"/>
      <c r="GR697" s="23"/>
      <c r="GS697" s="23"/>
      <c r="GT697" s="23"/>
      <c r="GU697" s="23"/>
      <c r="GV697" s="23"/>
      <c r="GW697" s="23"/>
      <c r="GX697" s="23"/>
      <c r="GY697" s="23"/>
      <c r="GZ697" s="23"/>
      <c r="HA697" s="23"/>
      <c r="HB697" s="23"/>
      <c r="HC697" s="23"/>
      <c r="HD697" s="23"/>
      <c r="HE697" s="23"/>
      <c r="HF697" s="23"/>
      <c r="HG697" s="23"/>
      <c r="HH697" s="23"/>
      <c r="HI697" s="23"/>
      <c r="HJ697" s="23"/>
      <c r="HK697" s="23"/>
      <c r="HL697" s="23"/>
      <c r="HM697" s="23"/>
      <c r="HN697" s="23"/>
      <c r="HO697" s="23"/>
      <c r="HP697" s="23"/>
      <c r="HQ697" s="23"/>
      <c r="HR697" s="23"/>
      <c r="HS697" s="23"/>
      <c r="HT697" s="23"/>
      <c r="HU697" s="23"/>
      <c r="HV697" s="23"/>
      <c r="HW697" s="23"/>
      <c r="HX697" s="23"/>
      <c r="HY697" s="23"/>
      <c r="HZ697" s="23"/>
      <c r="IA697" s="23"/>
      <c r="IB697" s="23"/>
      <c r="IC697" s="23"/>
      <c r="ID697" s="23"/>
      <c r="IE697" s="23"/>
      <c r="IF697" s="23"/>
      <c r="IG697" s="23"/>
      <c r="IH697" s="23"/>
      <c r="II697" s="23"/>
      <c r="IJ697" s="23"/>
      <c r="IK697" s="23"/>
      <c r="IL697" s="23"/>
      <c r="IM697" s="23"/>
      <c r="IN697" s="23"/>
      <c r="IO697" s="23"/>
      <c r="IP697" s="23"/>
      <c r="IQ697" s="23"/>
      <c r="IR697" s="23"/>
      <c r="IS697" s="23"/>
      <c r="IT697" s="23"/>
      <c r="IU697" s="23"/>
    </row>
    <row r="698" spans="1:255" x14ac:dyDescent="0.2">
      <c r="A698" s="66"/>
      <c r="B698" s="67"/>
      <c r="C698" s="67" t="s">
        <v>1253</v>
      </c>
      <c r="D698" s="68"/>
      <c r="E698" s="69"/>
      <c r="F698" s="70">
        <v>35.04</v>
      </c>
      <c r="G698" s="71" t="s">
        <v>1291</v>
      </c>
      <c r="H698" s="70">
        <f>Source!AF376</f>
        <v>70.08</v>
      </c>
      <c r="I698" s="72">
        <f>T698</f>
        <v>6</v>
      </c>
      <c r="J698" s="73">
        <v>26.95</v>
      </c>
      <c r="K698" s="74">
        <f>U698</f>
        <v>172</v>
      </c>
      <c r="O698" s="23"/>
      <c r="P698" s="23"/>
      <c r="Q698" s="23"/>
      <c r="R698" s="23"/>
      <c r="S698" s="23"/>
      <c r="T698" s="23">
        <f>ROUND(Source!AF376*Source!AV376*Source!I376,0)</f>
        <v>6</v>
      </c>
      <c r="U698" s="23">
        <f>Source!S376</f>
        <v>172</v>
      </c>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v>1</v>
      </c>
      <c r="CW698" s="23"/>
      <c r="CX698" s="23"/>
      <c r="CY698" s="23"/>
      <c r="CZ698" s="23"/>
      <c r="DA698" s="23"/>
      <c r="DB698" s="23"/>
      <c r="DC698" s="23"/>
      <c r="DD698" s="23"/>
      <c r="DE698" s="23"/>
      <c r="DF698" s="23"/>
      <c r="DG698" s="23">
        <f>Source!S376</f>
        <v>172</v>
      </c>
      <c r="DH698" s="23">
        <v>1009</v>
      </c>
      <c r="DI698" s="23"/>
      <c r="DJ698" s="23"/>
      <c r="DK698" s="23"/>
      <c r="DL698" s="23"/>
      <c r="DM698" s="23"/>
      <c r="DN698" s="23"/>
      <c r="DO698" s="23"/>
      <c r="DP698" s="23"/>
      <c r="DQ698" s="23">
        <f>T698</f>
        <v>6</v>
      </c>
      <c r="DR698" s="23"/>
      <c r="DS698" s="23">
        <f>U698</f>
        <v>172</v>
      </c>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23"/>
      <c r="EX698" s="23"/>
      <c r="EY698" s="23"/>
      <c r="EZ698" s="23"/>
      <c r="FA698" s="23"/>
      <c r="FB698" s="23"/>
      <c r="FC698" s="23"/>
      <c r="FD698" s="23"/>
      <c r="FE698" s="23"/>
      <c r="FF698" s="23"/>
      <c r="FG698" s="23"/>
      <c r="FH698" s="23"/>
      <c r="FI698" s="23"/>
      <c r="FJ698" s="23"/>
      <c r="FK698" s="23"/>
      <c r="FL698" s="23"/>
      <c r="FM698" s="23"/>
      <c r="FN698" s="23"/>
      <c r="FO698" s="23"/>
      <c r="FP698" s="23"/>
      <c r="FQ698" s="23"/>
      <c r="FR698" s="23"/>
      <c r="FS698" s="23"/>
      <c r="FT698" s="23"/>
      <c r="FU698" s="23"/>
      <c r="FV698" s="23"/>
      <c r="FW698" s="23"/>
      <c r="FX698" s="23"/>
      <c r="FY698" s="23"/>
      <c r="FZ698" s="23"/>
      <c r="GA698" s="23"/>
      <c r="GB698" s="23"/>
      <c r="GC698" s="23"/>
      <c r="GD698" s="23"/>
      <c r="GE698" s="23"/>
      <c r="GF698" s="23"/>
      <c r="GG698" s="23"/>
      <c r="GH698" s="23"/>
      <c r="GI698" s="23"/>
      <c r="GJ698" s="23">
        <f>T698</f>
        <v>6</v>
      </c>
      <c r="GK698" s="23">
        <f>T698</f>
        <v>6</v>
      </c>
      <c r="GL698" s="23"/>
      <c r="GM698" s="23"/>
      <c r="GN698" s="23"/>
      <c r="GO698" s="23"/>
      <c r="GP698" s="23"/>
      <c r="GQ698" s="23"/>
      <c r="GR698" s="23"/>
      <c r="GS698" s="23"/>
      <c r="GT698" s="23"/>
      <c r="GU698" s="23"/>
      <c r="GV698" s="23"/>
      <c r="GW698" s="23"/>
      <c r="GX698" s="23"/>
      <c r="GY698" s="23"/>
      <c r="GZ698" s="23"/>
      <c r="HA698" s="23"/>
      <c r="HB698" s="23">
        <f>T698</f>
        <v>6</v>
      </c>
      <c r="HC698" s="23"/>
      <c r="HD698" s="23"/>
      <c r="HE698" s="23"/>
      <c r="HF698" s="23">
        <f>T698</f>
        <v>6</v>
      </c>
      <c r="HG698" s="23"/>
      <c r="HH698" s="23"/>
      <c r="HI698" s="23"/>
      <c r="HJ698" s="23"/>
      <c r="HK698" s="23"/>
      <c r="HL698" s="23">
        <f>T698</f>
        <v>6</v>
      </c>
      <c r="HM698" s="23"/>
      <c r="HN698" s="23">
        <f>T698</f>
        <v>6</v>
      </c>
      <c r="HO698" s="23"/>
      <c r="HP698" s="23"/>
      <c r="HQ698" s="23"/>
      <c r="HR698" s="23"/>
      <c r="HS698" s="23"/>
      <c r="HT698" s="23"/>
      <c r="HU698" s="23"/>
      <c r="HV698" s="23"/>
      <c r="HW698" s="23"/>
      <c r="HX698" s="23">
        <f>T698</f>
        <v>6</v>
      </c>
      <c r="HY698" s="23"/>
      <c r="HZ698" s="23"/>
      <c r="IA698" s="23"/>
      <c r="IB698" s="23"/>
      <c r="IC698" s="23"/>
      <c r="ID698" s="23"/>
      <c r="IE698" s="23"/>
      <c r="IF698" s="23"/>
      <c r="IG698" s="23"/>
      <c r="IH698" s="23"/>
      <c r="II698" s="23"/>
      <c r="IJ698" s="23"/>
      <c r="IK698" s="23"/>
      <c r="IL698" s="23"/>
      <c r="IM698" s="23"/>
      <c r="IN698" s="23"/>
      <c r="IO698" s="23"/>
      <c r="IP698" s="23"/>
      <c r="IQ698" s="23"/>
      <c r="IR698" s="23"/>
      <c r="IS698" s="23"/>
      <c r="IT698" s="23"/>
      <c r="IU698" s="23"/>
    </row>
    <row r="699" spans="1:255" x14ac:dyDescent="0.2">
      <c r="A699" s="78"/>
      <c r="B699" s="79"/>
      <c r="C699" s="79" t="s">
        <v>1255</v>
      </c>
      <c r="D699" s="80"/>
      <c r="E699" s="81"/>
      <c r="F699" s="82">
        <v>6.27</v>
      </c>
      <c r="G699" s="83" t="s">
        <v>1291</v>
      </c>
      <c r="H699" s="82">
        <f>Source!AD376</f>
        <v>12.54</v>
      </c>
      <c r="I699" s="84">
        <f>T699</f>
        <v>1</v>
      </c>
      <c r="J699" s="85">
        <v>9.3000000000000007</v>
      </c>
      <c r="K699" s="86">
        <f>U699</f>
        <v>11</v>
      </c>
      <c r="O699" s="23"/>
      <c r="P699" s="23"/>
      <c r="Q699" s="23"/>
      <c r="R699" s="23"/>
      <c r="S699" s="23"/>
      <c r="T699" s="23">
        <f>ROUND(Source!AD376*Source!AV376*Source!I376,0)</f>
        <v>1</v>
      </c>
      <c r="U699" s="23">
        <f>Source!Q376</f>
        <v>11</v>
      </c>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v>1</v>
      </c>
      <c r="CW699" s="23"/>
      <c r="CX699" s="23"/>
      <c r="CY699" s="23"/>
      <c r="CZ699" s="23"/>
      <c r="DA699" s="23"/>
      <c r="DB699" s="23"/>
      <c r="DC699" s="23"/>
      <c r="DD699" s="23"/>
      <c r="DE699" s="23"/>
      <c r="DF699" s="23"/>
      <c r="DG699" s="23"/>
      <c r="DH699" s="23"/>
      <c r="DI699" s="23"/>
      <c r="DJ699" s="23"/>
      <c r="DK699" s="23"/>
      <c r="DL699" s="23"/>
      <c r="DM699" s="23"/>
      <c r="DN699" s="23"/>
      <c r="DO699" s="23"/>
      <c r="DP699" s="23"/>
      <c r="DQ699" s="23">
        <f>T699</f>
        <v>1</v>
      </c>
      <c r="DR699" s="23"/>
      <c r="DS699" s="23">
        <f>U699</f>
        <v>11</v>
      </c>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f>T699</f>
        <v>1</v>
      </c>
      <c r="GK699" s="23"/>
      <c r="GL699" s="23">
        <f>T699</f>
        <v>1</v>
      </c>
      <c r="GM699" s="23"/>
      <c r="GN699" s="23"/>
      <c r="GO699" s="23"/>
      <c r="GP699" s="23"/>
      <c r="GQ699" s="23"/>
      <c r="GR699" s="23"/>
      <c r="GS699" s="23"/>
      <c r="GT699" s="23"/>
      <c r="GU699" s="23"/>
      <c r="GV699" s="23"/>
      <c r="GW699" s="23"/>
      <c r="GX699" s="23"/>
      <c r="GY699" s="23"/>
      <c r="GZ699" s="23"/>
      <c r="HA699" s="23"/>
      <c r="HB699" s="23">
        <f>T699</f>
        <v>1</v>
      </c>
      <c r="HC699" s="23"/>
      <c r="HD699" s="23"/>
      <c r="HE699" s="23"/>
      <c r="HF699" s="23">
        <f>T699</f>
        <v>1</v>
      </c>
      <c r="HG699" s="23"/>
      <c r="HH699" s="23"/>
      <c r="HI699" s="23"/>
      <c r="HJ699" s="23"/>
      <c r="HK699" s="23"/>
      <c r="HL699" s="23">
        <f>T699</f>
        <v>1</v>
      </c>
      <c r="HM699" s="23"/>
      <c r="HN699" s="23">
        <f>T699</f>
        <v>1</v>
      </c>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row>
    <row r="700" spans="1:255" x14ac:dyDescent="0.2">
      <c r="A700" s="78"/>
      <c r="B700" s="79"/>
      <c r="C700" s="79" t="s">
        <v>1256</v>
      </c>
      <c r="D700" s="80"/>
      <c r="E700" s="81"/>
      <c r="F700" s="82">
        <v>0.1</v>
      </c>
      <c r="G700" s="83" t="s">
        <v>1291</v>
      </c>
      <c r="H700" s="82">
        <f>Source!AE376</f>
        <v>0.2</v>
      </c>
      <c r="I700" s="84">
        <f>GM700</f>
        <v>0</v>
      </c>
      <c r="J700" s="85">
        <v>19.8</v>
      </c>
      <c r="K700" s="86">
        <f>Source!R376</f>
        <v>0</v>
      </c>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f>ROUND(Source!AE376*Source!AV376*Source!I376,0)</f>
        <v>0</v>
      </c>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f>GM700</f>
        <v>0</v>
      </c>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row>
    <row r="701" spans="1:255" x14ac:dyDescent="0.2">
      <c r="A701" s="78"/>
      <c r="B701" s="79"/>
      <c r="C701" s="79" t="s">
        <v>1292</v>
      </c>
      <c r="D701" s="80"/>
      <c r="E701" s="81"/>
      <c r="F701" s="82">
        <v>280.57</v>
      </c>
      <c r="G701" s="83" t="s">
        <v>1291</v>
      </c>
      <c r="H701" s="82">
        <f>Source!AC376</f>
        <v>0.01</v>
      </c>
      <c r="I701" s="84">
        <f>T701</f>
        <v>0</v>
      </c>
      <c r="J701" s="85">
        <v>7.56</v>
      </c>
      <c r="K701" s="86">
        <f>U701</f>
        <v>0</v>
      </c>
      <c r="O701" s="23"/>
      <c r="P701" s="23"/>
      <c r="Q701" s="23"/>
      <c r="R701" s="23"/>
      <c r="S701" s="23"/>
      <c r="T701" s="23">
        <f>ROUND(Source!AC376*Source!AW376*Source!I376,0)</f>
        <v>0</v>
      </c>
      <c r="U701" s="23">
        <f>Source!P376</f>
        <v>0</v>
      </c>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v>1</v>
      </c>
      <c r="CW701" s="23"/>
      <c r="CX701" s="23"/>
      <c r="CY701" s="23"/>
      <c r="CZ701" s="23"/>
      <c r="DA701" s="23"/>
      <c r="DB701" s="23"/>
      <c r="DC701" s="23"/>
      <c r="DD701" s="23"/>
      <c r="DE701" s="23"/>
      <c r="DF701" s="23"/>
      <c r="DG701" s="23"/>
      <c r="DH701" s="23"/>
      <c r="DI701" s="23"/>
      <c r="DJ701" s="23"/>
      <c r="DK701" s="23">
        <f>T701</f>
        <v>0</v>
      </c>
      <c r="DL701" s="23"/>
      <c r="DM701" s="23">
        <f>U701</f>
        <v>0</v>
      </c>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23"/>
      <c r="EX701" s="23"/>
      <c r="EY701" s="23"/>
      <c r="EZ701" s="23"/>
      <c r="FA701" s="23"/>
      <c r="FB701" s="23"/>
      <c r="FC701" s="23"/>
      <c r="FD701" s="23"/>
      <c r="FE701" s="23"/>
      <c r="FF701" s="23"/>
      <c r="FG701" s="23"/>
      <c r="FH701" s="23"/>
      <c r="FI701" s="23"/>
      <c r="FJ701" s="23"/>
      <c r="FK701" s="23"/>
      <c r="FL701" s="23"/>
      <c r="FM701" s="23"/>
      <c r="FN701" s="23"/>
      <c r="FO701" s="23"/>
      <c r="FP701" s="23"/>
      <c r="FQ701" s="23"/>
      <c r="FR701" s="23"/>
      <c r="FS701" s="23"/>
      <c r="FT701" s="23"/>
      <c r="FU701" s="23"/>
      <c r="FV701" s="23"/>
      <c r="FW701" s="23"/>
      <c r="FX701" s="23"/>
      <c r="FY701" s="23"/>
      <c r="FZ701" s="23"/>
      <c r="GA701" s="23"/>
      <c r="GB701" s="23"/>
      <c r="GC701" s="23"/>
      <c r="GD701" s="23"/>
      <c r="GE701" s="23"/>
      <c r="GF701" s="23"/>
      <c r="GG701" s="23"/>
      <c r="GH701" s="23"/>
      <c r="GI701" s="23"/>
      <c r="GJ701" s="23">
        <f>T701</f>
        <v>0</v>
      </c>
      <c r="GK701" s="23"/>
      <c r="GL701" s="23"/>
      <c r="GM701" s="23"/>
      <c r="GN701" s="23">
        <f>T701</f>
        <v>0</v>
      </c>
      <c r="GO701" s="23"/>
      <c r="GP701" s="23">
        <f>T701</f>
        <v>0</v>
      </c>
      <c r="GQ701" s="23">
        <f>T701</f>
        <v>0</v>
      </c>
      <c r="GR701" s="23"/>
      <c r="GS701" s="23">
        <f>T701</f>
        <v>0</v>
      </c>
      <c r="GT701" s="23"/>
      <c r="GU701" s="23"/>
      <c r="GV701" s="23"/>
      <c r="GW701" s="23">
        <f>ROUND(Source!AG376*Source!I376,0)</f>
        <v>0</v>
      </c>
      <c r="GX701" s="23">
        <f>ROUND(Source!AJ376*Source!I376,0)</f>
        <v>0</v>
      </c>
      <c r="GY701" s="23"/>
      <c r="GZ701" s="23"/>
      <c r="HA701" s="23"/>
      <c r="HB701" s="23">
        <f>T701</f>
        <v>0</v>
      </c>
      <c r="HC701" s="23"/>
      <c r="HD701" s="23"/>
      <c r="HE701" s="23"/>
      <c r="HF701" s="23">
        <f>T701</f>
        <v>0</v>
      </c>
      <c r="HG701" s="23"/>
      <c r="HH701" s="23"/>
      <c r="HI701" s="23"/>
      <c r="HJ701" s="23"/>
      <c r="HK701" s="23"/>
      <c r="HL701" s="23">
        <f>T701</f>
        <v>0</v>
      </c>
      <c r="HM701" s="23"/>
      <c r="HN701" s="23">
        <f>T701</f>
        <v>0</v>
      </c>
      <c r="HO701" s="23"/>
      <c r="HP701" s="23"/>
      <c r="HQ701" s="23"/>
      <c r="HR701" s="23"/>
      <c r="HS701" s="23"/>
      <c r="HT701" s="23"/>
      <c r="HU701" s="23"/>
      <c r="HV701" s="23"/>
      <c r="HW701" s="23"/>
      <c r="HX701" s="23"/>
      <c r="HY701" s="23"/>
      <c r="HZ701" s="23"/>
      <c r="IA701" s="23"/>
      <c r="IB701" s="23"/>
      <c r="IC701" s="23"/>
      <c r="ID701" s="23"/>
      <c r="IE701" s="23"/>
      <c r="IF701" s="23"/>
      <c r="IG701" s="23"/>
      <c r="IH701" s="23"/>
      <c r="II701" s="23"/>
      <c r="IJ701" s="23"/>
      <c r="IK701" s="23"/>
      <c r="IL701" s="23"/>
      <c r="IM701" s="23"/>
      <c r="IN701" s="23"/>
      <c r="IO701" s="23"/>
      <c r="IP701" s="23"/>
      <c r="IQ701" s="23"/>
      <c r="IR701" s="23"/>
      <c r="IS701" s="23"/>
      <c r="IT701" s="23"/>
      <c r="IU701" s="23"/>
    </row>
    <row r="702" spans="1:255" x14ac:dyDescent="0.2">
      <c r="A702" s="87"/>
      <c r="B702" s="88"/>
      <c r="C702" s="88" t="s">
        <v>1257</v>
      </c>
      <c r="D702" s="89"/>
      <c r="E702" s="90">
        <v>90</v>
      </c>
      <c r="F702" s="91" t="s">
        <v>1258</v>
      </c>
      <c r="G702" s="92"/>
      <c r="H702" s="93">
        <f>ROUND((Source!AF376*Source!AV376+Source!AE376*Source!AV376)*(Source!FX376)/100,2)</f>
        <v>63.25</v>
      </c>
      <c r="I702" s="94">
        <f>T702</f>
        <v>5</v>
      </c>
      <c r="J702" s="96">
        <v>0.86</v>
      </c>
      <c r="K702" s="95" t="e">
        <f>U702</f>
        <v>#REF!</v>
      </c>
      <c r="O702" s="23"/>
      <c r="P702" s="23"/>
      <c r="Q702" s="23"/>
      <c r="R702" s="23"/>
      <c r="S702" s="23"/>
      <c r="T702" s="23">
        <f>ROUND((ROUND(Source!AF376*Source!AV376*Source!I376,0)+ROUND(Source!AE376*Source!AV376*Source!I376,0))*(Source!DN376)/100,0)</f>
        <v>5</v>
      </c>
      <c r="U702" s="23" t="e">
        <f>Source!X376</f>
        <v>#REF!</v>
      </c>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v>1</v>
      </c>
      <c r="CW702" s="23"/>
      <c r="CX702" s="23"/>
      <c r="CY702" s="23"/>
      <c r="CZ702" s="23"/>
      <c r="DA702" s="23"/>
      <c r="DB702" s="23"/>
      <c r="DC702" s="23"/>
      <c r="DD702" s="23"/>
      <c r="DE702" s="23"/>
      <c r="DF702" s="23"/>
      <c r="DG702" s="23"/>
      <c r="DH702" s="23"/>
      <c r="DI702" s="23"/>
      <c r="DJ702" s="23"/>
      <c r="DK702" s="23"/>
      <c r="DL702" s="23"/>
      <c r="DM702" s="23"/>
      <c r="DN702" s="23"/>
      <c r="DO702" s="23"/>
      <c r="DP702" s="23"/>
      <c r="DQ702" s="23">
        <f>T702</f>
        <v>5</v>
      </c>
      <c r="DR702" s="23"/>
      <c r="DS702" s="23" t="e">
        <f>U702</f>
        <v>#REF!</v>
      </c>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f>T702</f>
        <v>5</v>
      </c>
      <c r="GZ702" s="23"/>
      <c r="HA702" s="23"/>
      <c r="HB702" s="23">
        <f>T702</f>
        <v>5</v>
      </c>
      <c r="HC702" s="23"/>
      <c r="HD702" s="23"/>
      <c r="HE702" s="23"/>
      <c r="HF702" s="23">
        <f>T702</f>
        <v>5</v>
      </c>
      <c r="HG702" s="23"/>
      <c r="HH702" s="23"/>
      <c r="HI702" s="23"/>
      <c r="HJ702" s="23"/>
      <c r="HK702" s="23"/>
      <c r="HL702" s="23">
        <f>T702</f>
        <v>5</v>
      </c>
      <c r="HM702" s="23"/>
      <c r="HN702" s="23">
        <f>T702</f>
        <v>5</v>
      </c>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row>
    <row r="703" spans="1:255" x14ac:dyDescent="0.2">
      <c r="A703" s="87"/>
      <c r="B703" s="88"/>
      <c r="C703" s="88" t="s">
        <v>1259</v>
      </c>
      <c r="D703" s="89"/>
      <c r="E703" s="90">
        <v>70</v>
      </c>
      <c r="F703" s="91" t="s">
        <v>1258</v>
      </c>
      <c r="G703" s="92"/>
      <c r="H703" s="93">
        <f>ROUND((Source!AF376*Source!AV376+Source!AE376*Source!AV376)*(Source!FY376)/100,2)</f>
        <v>49.2</v>
      </c>
      <c r="I703" s="94">
        <f>T703</f>
        <v>4</v>
      </c>
      <c r="J703" s="96">
        <v>0.6</v>
      </c>
      <c r="K703" s="95" t="e">
        <f>U703</f>
        <v>#REF!</v>
      </c>
      <c r="O703" s="23"/>
      <c r="P703" s="23"/>
      <c r="Q703" s="23"/>
      <c r="R703" s="23"/>
      <c r="S703" s="23"/>
      <c r="T703" s="23">
        <f>ROUND((ROUND(Source!AF376*Source!AV376*Source!I376,0)+ROUND(Source!AE376*Source!AV376*Source!I376,0))*(Source!DO376)/100,0)</f>
        <v>4</v>
      </c>
      <c r="U703" s="23" t="e">
        <f>Source!Y376</f>
        <v>#REF!</v>
      </c>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v>1</v>
      </c>
      <c r="CW703" s="23"/>
      <c r="CX703" s="23"/>
      <c r="CY703" s="23"/>
      <c r="CZ703" s="23"/>
      <c r="DA703" s="23"/>
      <c r="DB703" s="23"/>
      <c r="DC703" s="23"/>
      <c r="DD703" s="23"/>
      <c r="DE703" s="23"/>
      <c r="DF703" s="23"/>
      <c r="DG703" s="23"/>
      <c r="DH703" s="23"/>
      <c r="DI703" s="23"/>
      <c r="DJ703" s="23"/>
      <c r="DK703" s="23"/>
      <c r="DL703" s="23"/>
      <c r="DM703" s="23"/>
      <c r="DN703" s="23"/>
      <c r="DO703" s="23"/>
      <c r="DP703" s="23"/>
      <c r="DQ703" s="23">
        <f>T703</f>
        <v>4</v>
      </c>
      <c r="DR703" s="23"/>
      <c r="DS703" s="23" t="e">
        <f>U703</f>
        <v>#REF!</v>
      </c>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c r="GK703" s="23"/>
      <c r="GL703" s="23"/>
      <c r="GM703" s="23"/>
      <c r="GN703" s="23"/>
      <c r="GO703" s="23"/>
      <c r="GP703" s="23"/>
      <c r="GQ703" s="23"/>
      <c r="GR703" s="23"/>
      <c r="GS703" s="23"/>
      <c r="GT703" s="23"/>
      <c r="GU703" s="23"/>
      <c r="GV703" s="23"/>
      <c r="GW703" s="23"/>
      <c r="GX703" s="23"/>
      <c r="GY703" s="23"/>
      <c r="GZ703" s="23">
        <f>T703</f>
        <v>4</v>
      </c>
      <c r="HA703" s="23"/>
      <c r="HB703" s="23">
        <f>T703</f>
        <v>4</v>
      </c>
      <c r="HC703" s="23"/>
      <c r="HD703" s="23"/>
      <c r="HE703" s="23"/>
      <c r="HF703" s="23">
        <f>T703</f>
        <v>4</v>
      </c>
      <c r="HG703" s="23"/>
      <c r="HH703" s="23"/>
      <c r="HI703" s="23"/>
      <c r="HJ703" s="23"/>
      <c r="HK703" s="23"/>
      <c r="HL703" s="23">
        <f>T703</f>
        <v>4</v>
      </c>
      <c r="HM703" s="23"/>
      <c r="HN703" s="23">
        <f>T703</f>
        <v>4</v>
      </c>
      <c r="HO703" s="23"/>
      <c r="HP703" s="23"/>
      <c r="HQ703" s="23"/>
      <c r="HR703" s="23"/>
      <c r="HS703" s="23"/>
      <c r="HT703" s="23"/>
      <c r="HU703" s="23"/>
      <c r="HV703" s="23"/>
      <c r="HW703" s="23"/>
      <c r="HX703" s="23"/>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row>
    <row r="704" spans="1:255" x14ac:dyDescent="0.2">
      <c r="A704" s="78"/>
      <c r="B704" s="79"/>
      <c r="C704" s="79" t="s">
        <v>1260</v>
      </c>
      <c r="D704" s="80" t="s">
        <v>1261</v>
      </c>
      <c r="E704" s="81">
        <v>3.83</v>
      </c>
      <c r="F704" s="82"/>
      <c r="G704" s="83" t="s">
        <v>1291</v>
      </c>
      <c r="H704" s="82" t="e">
        <f>ROUND(Source!AH376,2)</f>
        <v>#REF!</v>
      </c>
      <c r="I704" s="97" t="e">
        <f>Source!U376</f>
        <v>#REF!</v>
      </c>
      <c r="J704" s="85"/>
      <c r="K704" s="86"/>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c r="GK704" s="23"/>
      <c r="GL704" s="23"/>
      <c r="GM704" s="23"/>
      <c r="GN704" s="23"/>
      <c r="GO704" s="23"/>
      <c r="GP704" s="23"/>
      <c r="GQ704" s="23"/>
      <c r="GR704" s="23"/>
      <c r="GS704" s="23"/>
      <c r="GT704" s="23"/>
      <c r="GU704" s="23"/>
      <c r="GV704" s="23"/>
      <c r="GW704" s="23"/>
      <c r="GX704" s="23"/>
      <c r="GY704" s="23"/>
      <c r="GZ704" s="23"/>
      <c r="HA704" s="23"/>
      <c r="HB704" s="23"/>
      <c r="HC704" s="23"/>
      <c r="HD704" s="23"/>
      <c r="HE704" s="23"/>
      <c r="HF704" s="23"/>
      <c r="HG704" s="23"/>
      <c r="HH704" s="23"/>
      <c r="HI704" s="23"/>
      <c r="HJ704" s="23"/>
      <c r="HK704" s="23"/>
      <c r="HL704" s="23"/>
      <c r="HM704" s="23"/>
      <c r="HN704" s="23"/>
      <c r="HO704" s="23"/>
      <c r="HP704" s="23"/>
      <c r="HQ704" s="23"/>
      <c r="HR704" s="23"/>
      <c r="HS704" s="23"/>
      <c r="HT704" s="23"/>
      <c r="HU704" s="23"/>
      <c r="HV704" s="23"/>
      <c r="HW704" s="23"/>
      <c r="HX704" s="23"/>
      <c r="HY704" s="23"/>
      <c r="HZ704" s="23"/>
      <c r="IA704" s="23"/>
      <c r="IB704" s="23"/>
      <c r="IC704" s="23"/>
      <c r="ID704" s="23"/>
      <c r="IE704" s="23"/>
      <c r="IF704" s="23"/>
      <c r="IG704" s="23"/>
      <c r="IH704" s="23"/>
      <c r="II704" s="23"/>
      <c r="IJ704" s="23"/>
      <c r="IK704" s="23"/>
      <c r="IL704" s="23"/>
      <c r="IM704" s="23"/>
      <c r="IN704" s="23"/>
      <c r="IO704" s="23"/>
      <c r="IP704" s="23"/>
      <c r="IQ704" s="23"/>
      <c r="IR704" s="23"/>
      <c r="IS704" s="23"/>
      <c r="IT704" s="23"/>
      <c r="IU704" s="23"/>
    </row>
    <row r="705" spans="1:255" x14ac:dyDescent="0.2">
      <c r="A705" s="100" t="s">
        <v>490</v>
      </c>
      <c r="B705" s="109" t="s">
        <v>210</v>
      </c>
      <c r="C705" s="101" t="s">
        <v>211</v>
      </c>
      <c r="D705" s="102" t="s">
        <v>63</v>
      </c>
      <c r="E705" s="103">
        <f>Source!I378</f>
        <v>2.5599999999999999E-4</v>
      </c>
      <c r="F705" s="104">
        <v>6156.33</v>
      </c>
      <c r="G705" s="105"/>
      <c r="H705" s="104">
        <f>Source!AC377</f>
        <v>6156.33</v>
      </c>
      <c r="I705" s="106">
        <f>T705</f>
        <v>2</v>
      </c>
      <c r="J705" s="107" t="s">
        <v>1262</v>
      </c>
      <c r="K705" s="108">
        <f>U705</f>
        <v>26</v>
      </c>
      <c r="L705" s="23"/>
      <c r="M705" s="23"/>
      <c r="N705" s="23"/>
      <c r="O705" s="23"/>
      <c r="P705" s="23"/>
      <c r="Q705" s="23"/>
      <c r="R705" s="23"/>
      <c r="S705" s="23"/>
      <c r="T705" s="23">
        <f>ROUND(Source!AC377*Source!AW377*Source!I377,0)</f>
        <v>2</v>
      </c>
      <c r="U705" s="23">
        <f>Source!P378</f>
        <v>26</v>
      </c>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v>1</v>
      </c>
      <c r="CW705" s="23"/>
      <c r="CX705" s="23"/>
      <c r="CY705" s="23"/>
      <c r="CZ705" s="23"/>
      <c r="DA705" s="23"/>
      <c r="DB705" s="23"/>
      <c r="DC705" s="23"/>
      <c r="DD705" s="23"/>
      <c r="DE705" s="23"/>
      <c r="DF705" s="23"/>
      <c r="DG705" s="23"/>
      <c r="DH705" s="23"/>
      <c r="DI705" s="23"/>
      <c r="DJ705" s="23"/>
      <c r="DK705" s="23">
        <f>T705</f>
        <v>2</v>
      </c>
      <c r="DL705" s="23"/>
      <c r="DM705" s="23">
        <f>Source!P378</f>
        <v>26</v>
      </c>
      <c r="DN705" s="23"/>
      <c r="DO705" s="23"/>
      <c r="DP705" s="23"/>
      <c r="DQ705" s="23"/>
      <c r="DR705" s="23"/>
      <c r="DS705" s="23"/>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f>T705</f>
        <v>2</v>
      </c>
      <c r="GK705" s="23"/>
      <c r="GL705" s="23"/>
      <c r="GM705" s="23"/>
      <c r="GN705" s="23">
        <f>T705</f>
        <v>2</v>
      </c>
      <c r="GO705" s="23"/>
      <c r="GP705" s="23">
        <f>T705</f>
        <v>2</v>
      </c>
      <c r="GQ705" s="23">
        <f>T705</f>
        <v>2</v>
      </c>
      <c r="GR705" s="23"/>
      <c r="GS705" s="23">
        <f>T705</f>
        <v>2</v>
      </c>
      <c r="GT705" s="23"/>
      <c r="GU705" s="23"/>
      <c r="GV705" s="23"/>
      <c r="GW705" s="23"/>
      <c r="GX705" s="23"/>
      <c r="GY705" s="23"/>
      <c r="GZ705" s="23"/>
      <c r="HA705" s="23"/>
      <c r="HB705" s="23">
        <f>T705</f>
        <v>2</v>
      </c>
      <c r="HC705" s="23"/>
      <c r="HD705" s="23"/>
      <c r="HE705" s="23"/>
      <c r="HF705" s="23">
        <f>T705</f>
        <v>2</v>
      </c>
      <c r="HG705" s="23"/>
      <c r="HH705" s="23"/>
      <c r="HI705" s="23"/>
      <c r="HJ705" s="23"/>
      <c r="HK705" s="23"/>
      <c r="HL705" s="23">
        <f>T705</f>
        <v>2</v>
      </c>
      <c r="HM705" s="23"/>
      <c r="HN705" s="23">
        <f>T705</f>
        <v>2</v>
      </c>
      <c r="HO705" s="23"/>
      <c r="HP705" s="23"/>
      <c r="HQ705" s="23"/>
      <c r="HR705" s="23"/>
      <c r="HS705" s="23"/>
      <c r="HT705" s="23"/>
      <c r="HU705" s="23"/>
      <c r="HV705" s="23"/>
      <c r="HW705" s="23"/>
      <c r="HX705" s="23"/>
      <c r="HY705" s="23"/>
      <c r="HZ705" s="23"/>
      <c r="IA705" s="23"/>
      <c r="IB705" s="23"/>
      <c r="IC705" s="23"/>
      <c r="ID705" s="23"/>
      <c r="IE705" s="23"/>
      <c r="IF705" s="23"/>
      <c r="IG705" s="23"/>
      <c r="IH705" s="23"/>
      <c r="II705" s="23"/>
      <c r="IJ705" s="23"/>
      <c r="IK705" s="23"/>
      <c r="IL705" s="23"/>
      <c r="IM705" s="23"/>
      <c r="IN705" s="23"/>
      <c r="IO705" s="23"/>
      <c r="IP705" s="23"/>
      <c r="IQ705" s="23"/>
      <c r="IR705" s="23"/>
      <c r="IS705" s="23"/>
      <c r="IT705" s="23"/>
      <c r="IU705" s="23"/>
    </row>
    <row r="706" spans="1:255" x14ac:dyDescent="0.2">
      <c r="A706" s="64"/>
      <c r="B706" s="111" t="s">
        <v>1263</v>
      </c>
      <c r="C706" s="111" t="s">
        <v>1293</v>
      </c>
      <c r="D706" s="63"/>
      <c r="E706" s="63"/>
      <c r="F706" s="63"/>
      <c r="G706" s="63"/>
      <c r="H706" s="63"/>
      <c r="I706" s="63"/>
      <c r="J706" s="63"/>
      <c r="K706" s="65"/>
    </row>
    <row r="707" spans="1:255" x14ac:dyDescent="0.2">
      <c r="A707" s="114" t="s">
        <v>491</v>
      </c>
      <c r="B707" s="115" t="s">
        <v>176</v>
      </c>
      <c r="C707" s="116" t="s">
        <v>177</v>
      </c>
      <c r="D707" s="117" t="s">
        <v>63</v>
      </c>
      <c r="E707" s="118">
        <f>Source!I380</f>
        <v>3.4689999999999999E-3</v>
      </c>
      <c r="F707" s="119">
        <v>14313</v>
      </c>
      <c r="G707" s="71"/>
      <c r="H707" s="119">
        <f>Source!AC379</f>
        <v>14313</v>
      </c>
      <c r="I707" s="120">
        <f>T707</f>
        <v>50</v>
      </c>
      <c r="J707" s="73" t="s">
        <v>1262</v>
      </c>
      <c r="K707" s="121">
        <f>U707</f>
        <v>456</v>
      </c>
      <c r="L707" s="23"/>
      <c r="M707" s="23"/>
      <c r="N707" s="23"/>
      <c r="O707" s="23"/>
      <c r="P707" s="23"/>
      <c r="Q707" s="23"/>
      <c r="R707" s="23"/>
      <c r="S707" s="23"/>
      <c r="T707" s="23">
        <f>ROUND(Source!AC379*Source!AW379*Source!I379,0)</f>
        <v>50</v>
      </c>
      <c r="U707" s="23">
        <f>Source!P380</f>
        <v>456</v>
      </c>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v>1</v>
      </c>
      <c r="CW707" s="23"/>
      <c r="CX707" s="23"/>
      <c r="CY707" s="23"/>
      <c r="CZ707" s="23"/>
      <c r="DA707" s="23"/>
      <c r="DB707" s="23"/>
      <c r="DC707" s="23"/>
      <c r="DD707" s="23"/>
      <c r="DE707" s="23"/>
      <c r="DF707" s="23"/>
      <c r="DG707" s="23"/>
      <c r="DH707" s="23"/>
      <c r="DI707" s="23"/>
      <c r="DJ707" s="23"/>
      <c r="DK707" s="23">
        <f>T707</f>
        <v>50</v>
      </c>
      <c r="DL707" s="23"/>
      <c r="DM707" s="23">
        <f>Source!P380</f>
        <v>456</v>
      </c>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f>T707</f>
        <v>50</v>
      </c>
      <c r="GK707" s="23"/>
      <c r="GL707" s="23"/>
      <c r="GM707" s="23"/>
      <c r="GN707" s="23">
        <f>T707</f>
        <v>50</v>
      </c>
      <c r="GO707" s="23"/>
      <c r="GP707" s="23">
        <f>T707</f>
        <v>50</v>
      </c>
      <c r="GQ707" s="23">
        <f>T707</f>
        <v>50</v>
      </c>
      <c r="GR707" s="23"/>
      <c r="GS707" s="23">
        <f>T707</f>
        <v>50</v>
      </c>
      <c r="GT707" s="23"/>
      <c r="GU707" s="23"/>
      <c r="GV707" s="23"/>
      <c r="GW707" s="23"/>
      <c r="GX707" s="23"/>
      <c r="GY707" s="23"/>
      <c r="GZ707" s="23"/>
      <c r="HA707" s="23"/>
      <c r="HB707" s="23">
        <f>T707</f>
        <v>50</v>
      </c>
      <c r="HC707" s="23"/>
      <c r="HD707" s="23"/>
      <c r="HE707" s="23"/>
      <c r="HF707" s="23">
        <f>T707</f>
        <v>50</v>
      </c>
      <c r="HG707" s="23"/>
      <c r="HH707" s="23"/>
      <c r="HI707" s="23"/>
      <c r="HJ707" s="23"/>
      <c r="HK707" s="23"/>
      <c r="HL707" s="23">
        <f>T707</f>
        <v>50</v>
      </c>
      <c r="HM707" s="23"/>
      <c r="HN707" s="23">
        <f>T707</f>
        <v>50</v>
      </c>
      <c r="HO707" s="23"/>
      <c r="HP707" s="23"/>
      <c r="HQ707" s="23"/>
      <c r="HR707" s="23"/>
      <c r="HS707" s="23"/>
      <c r="HT707" s="23"/>
      <c r="HU707" s="23"/>
      <c r="HV707" s="23"/>
      <c r="HW707" s="23"/>
      <c r="HX707" s="23"/>
      <c r="HY707" s="23"/>
      <c r="HZ707" s="23"/>
      <c r="IA707" s="23"/>
      <c r="IB707" s="23"/>
      <c r="IC707" s="23"/>
      <c r="ID707" s="23"/>
      <c r="IE707" s="23"/>
      <c r="IF707" s="23"/>
      <c r="IG707" s="23"/>
      <c r="IH707" s="23"/>
      <c r="II707" s="23"/>
      <c r="IJ707" s="23"/>
      <c r="IK707" s="23"/>
      <c r="IL707" s="23"/>
      <c r="IM707" s="23"/>
      <c r="IN707" s="23"/>
      <c r="IO707" s="23"/>
      <c r="IP707" s="23"/>
      <c r="IQ707" s="23"/>
      <c r="IR707" s="23"/>
      <c r="IS707" s="23"/>
      <c r="IT707" s="23"/>
      <c r="IU707" s="23"/>
    </row>
    <row r="708" spans="1:255" x14ac:dyDescent="0.2">
      <c r="A708" s="98"/>
      <c r="B708" s="113" t="s">
        <v>1263</v>
      </c>
      <c r="C708" s="113" t="s">
        <v>1287</v>
      </c>
      <c r="D708" s="33"/>
      <c r="E708" s="33"/>
      <c r="F708" s="33"/>
      <c r="G708" s="33"/>
      <c r="H708" s="33"/>
      <c r="I708" s="33"/>
      <c r="J708" s="33"/>
      <c r="K708" s="99"/>
    </row>
    <row r="709" spans="1:255" ht="13.5" thickBot="1" x14ac:dyDescent="0.25">
      <c r="A709" s="124"/>
      <c r="B709" s="125"/>
      <c r="C709" s="125" t="s">
        <v>1266</v>
      </c>
      <c r="D709" s="125"/>
      <c r="E709" s="125"/>
      <c r="F709" s="125"/>
      <c r="G709" s="125"/>
      <c r="H709" s="373">
        <f>SUM(DK697:DK708)</f>
        <v>52</v>
      </c>
      <c r="I709" s="374"/>
      <c r="J709" s="373">
        <f>SUM(DM697:DM708)</f>
        <v>482</v>
      </c>
      <c r="K709" s="375"/>
      <c r="L709" s="112"/>
      <c r="M709" s="112"/>
      <c r="N709" s="112"/>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23"/>
      <c r="EX709" s="23"/>
      <c r="EY709" s="23"/>
      <c r="EZ709" s="23"/>
      <c r="FA709" s="23"/>
      <c r="FB709" s="23"/>
      <c r="FC709" s="23"/>
      <c r="FD709" s="23"/>
      <c r="FE709" s="23"/>
      <c r="FF709" s="23"/>
      <c r="FG709" s="23"/>
      <c r="FH709" s="23"/>
      <c r="FI709" s="23"/>
      <c r="FJ709" s="23"/>
      <c r="FK709" s="23"/>
      <c r="FL709" s="23"/>
      <c r="FM709" s="23"/>
      <c r="FN709" s="23"/>
      <c r="FO709" s="23"/>
      <c r="FP709" s="23"/>
      <c r="FQ709" s="23"/>
      <c r="FR709" s="23"/>
      <c r="FS709" s="23"/>
      <c r="FT709" s="23"/>
      <c r="FU709" s="23"/>
      <c r="FV709" s="23"/>
      <c r="FW709" s="23"/>
      <c r="FX709" s="23"/>
      <c r="FY709" s="23"/>
      <c r="FZ709" s="23"/>
      <c r="GA709" s="23"/>
      <c r="GB709" s="23"/>
      <c r="GC709" s="23"/>
      <c r="GD709" s="23"/>
      <c r="GE709" s="23"/>
      <c r="GF709" s="23"/>
      <c r="GG709" s="23"/>
      <c r="GH709" s="23"/>
      <c r="GI709" s="23"/>
      <c r="GJ709" s="23"/>
      <c r="GK709" s="23"/>
      <c r="GL709" s="23"/>
      <c r="GM709" s="23"/>
      <c r="GN709" s="23"/>
      <c r="GO709" s="23"/>
      <c r="GP709" s="23"/>
      <c r="GQ709" s="23"/>
      <c r="GR709" s="23"/>
      <c r="GS709" s="23"/>
      <c r="GT709" s="23"/>
      <c r="GU709" s="23"/>
      <c r="GV709" s="23"/>
      <c r="GW709" s="23"/>
      <c r="GX709" s="23"/>
      <c r="GY709" s="23"/>
      <c r="GZ709" s="23"/>
      <c r="HA709" s="23"/>
      <c r="HB709" s="23"/>
      <c r="HC709" s="23"/>
      <c r="HD709" s="23"/>
      <c r="HE709" s="23"/>
      <c r="HF709" s="23"/>
      <c r="HG709" s="23"/>
      <c r="HH709" s="23"/>
      <c r="HI709" s="23"/>
      <c r="HJ709" s="23"/>
      <c r="HK709" s="23"/>
      <c r="HL709" s="23"/>
      <c r="HM709" s="23"/>
      <c r="HN709" s="23"/>
      <c r="HO709" s="23"/>
      <c r="HP709" s="23"/>
      <c r="HQ709" s="23"/>
      <c r="HR709" s="23"/>
      <c r="HS709" s="23"/>
      <c r="HT709" s="23"/>
      <c r="HU709" s="23"/>
      <c r="HV709" s="23"/>
      <c r="HW709" s="23"/>
      <c r="HX709" s="23"/>
      <c r="HY709" s="23"/>
      <c r="HZ709" s="23"/>
      <c r="IA709" s="23"/>
      <c r="IB709" s="23"/>
      <c r="IC709" s="23"/>
      <c r="ID709" s="23"/>
      <c r="IE709" s="23"/>
      <c r="IF709" s="23"/>
      <c r="IG709" s="23"/>
      <c r="IH709" s="23"/>
      <c r="II709" s="23"/>
      <c r="IJ709" s="23"/>
      <c r="IK709" s="23"/>
      <c r="IL709" s="23"/>
      <c r="IM709" s="23"/>
      <c r="IN709" s="23"/>
      <c r="IO709" s="23"/>
      <c r="IP709" s="23"/>
      <c r="IQ709" s="23"/>
      <c r="IR709" s="23"/>
      <c r="IS709" s="23"/>
      <c r="IT709" s="23"/>
      <c r="IU709" s="23"/>
    </row>
    <row r="710" spans="1:255" x14ac:dyDescent="0.2">
      <c r="A710" s="123"/>
      <c r="B710" s="122"/>
      <c r="C710" s="122" t="s">
        <v>1267</v>
      </c>
      <c r="D710" s="122"/>
      <c r="E710" s="122"/>
      <c r="F710" s="122"/>
      <c r="G710" s="122"/>
      <c r="H710" s="376">
        <f>R710</f>
        <v>68</v>
      </c>
      <c r="I710" s="377"/>
      <c r="J710" s="376" t="e">
        <f>S710</f>
        <v>#REF!</v>
      </c>
      <c r="K710" s="378"/>
      <c r="O710" s="23"/>
      <c r="P710" s="23"/>
      <c r="Q710" s="23"/>
      <c r="R710" s="23">
        <f>SUM(T697:T709)</f>
        <v>68</v>
      </c>
      <c r="S710" s="23" t="e">
        <f>SUM(U697:U709)</f>
        <v>#REF!</v>
      </c>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f>R710</f>
        <v>68</v>
      </c>
      <c r="HB710" s="23"/>
      <c r="HC710" s="23"/>
      <c r="HD710" s="23"/>
      <c r="HE710" s="23"/>
      <c r="HF710" s="23"/>
      <c r="HG710" s="23"/>
      <c r="HH710" s="23"/>
      <c r="HI710" s="23"/>
      <c r="HJ710" s="23"/>
      <c r="HK710" s="23"/>
      <c r="HL710" s="23"/>
      <c r="HM710" s="23"/>
      <c r="HN710" s="23"/>
      <c r="HO710" s="23"/>
      <c r="HP710" s="23"/>
      <c r="HQ710" s="23"/>
      <c r="HR710" s="23"/>
      <c r="HS710" s="23"/>
      <c r="HT710" s="23"/>
      <c r="HU710" s="23"/>
      <c r="HV710" s="23"/>
      <c r="HW710" s="23"/>
      <c r="HX710" s="23"/>
      <c r="HY710" s="23"/>
      <c r="HZ710" s="23"/>
      <c r="IA710" s="23"/>
      <c r="IB710" s="23"/>
      <c r="IC710" s="23"/>
      <c r="ID710" s="23"/>
      <c r="IE710" s="23"/>
      <c r="IF710" s="23"/>
      <c r="IG710" s="23"/>
      <c r="IH710" s="23"/>
      <c r="II710" s="23"/>
      <c r="IJ710" s="23"/>
      <c r="IK710" s="23"/>
      <c r="IL710" s="23"/>
      <c r="IM710" s="23"/>
      <c r="IN710" s="23"/>
      <c r="IO710" s="23"/>
      <c r="IP710" s="23"/>
      <c r="IQ710" s="23"/>
      <c r="IR710" s="23"/>
      <c r="IS710" s="23"/>
      <c r="IT710" s="23"/>
      <c r="IU710" s="23"/>
    </row>
    <row r="711" spans="1:255" x14ac:dyDescent="0.2">
      <c r="A711" s="77"/>
      <c r="B711" s="76"/>
      <c r="C711" s="76"/>
      <c r="D711" s="76"/>
      <c r="E711" s="76"/>
      <c r="F711" s="76"/>
      <c r="G711" s="76"/>
      <c r="H711" s="370"/>
      <c r="I711" s="371"/>
      <c r="J711" s="370"/>
      <c r="K711" s="372"/>
    </row>
    <row r="712" spans="1:255" ht="56.25" x14ac:dyDescent="0.2">
      <c r="A712" s="126">
        <v>36</v>
      </c>
      <c r="B712" s="133" t="s">
        <v>339</v>
      </c>
      <c r="C712" s="127" t="s">
        <v>340</v>
      </c>
      <c r="D712" s="128" t="s">
        <v>166</v>
      </c>
      <c r="E712" s="129">
        <v>0.31</v>
      </c>
      <c r="F712" s="130">
        <f>Source!AK382</f>
        <v>24266.11</v>
      </c>
      <c r="G712" s="134" t="s">
        <v>6</v>
      </c>
      <c r="H712" s="130"/>
      <c r="I712" s="131">
        <f>SUM(DQ712:DQ721)</f>
        <v>2603</v>
      </c>
      <c r="J712" s="107" t="s">
        <v>339</v>
      </c>
      <c r="K712" s="132" t="e">
        <f>SUM(DS712:DS721)</f>
        <v>#REF!</v>
      </c>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c r="EC712" s="23"/>
      <c r="ED712" s="23"/>
      <c r="EE712" s="23"/>
      <c r="EF712" s="23"/>
      <c r="EG712" s="23"/>
      <c r="EH712" s="23"/>
      <c r="EI712" s="23"/>
      <c r="EJ712" s="23"/>
      <c r="EK712" s="23"/>
      <c r="EL712" s="23"/>
      <c r="EM712" s="23"/>
      <c r="EN712" s="23"/>
      <c r="EO712" s="23"/>
      <c r="EP712" s="23"/>
      <c r="EQ712" s="23"/>
      <c r="ER712" s="23"/>
      <c r="ES712" s="23"/>
      <c r="ET712" s="23"/>
      <c r="EU712" s="23"/>
      <c r="EV712" s="23"/>
      <c r="EW712" s="23"/>
      <c r="EX712" s="23"/>
      <c r="EY712" s="23"/>
      <c r="EZ712" s="23"/>
      <c r="FA712" s="23"/>
      <c r="FB712" s="23"/>
      <c r="FC712" s="23"/>
      <c r="FD712" s="23"/>
      <c r="FE712" s="23"/>
      <c r="FF712" s="23"/>
      <c r="FG712" s="23"/>
      <c r="FH712" s="23"/>
      <c r="FI712" s="23"/>
      <c r="FJ712" s="23"/>
      <c r="FK712" s="23"/>
      <c r="FL712" s="23"/>
      <c r="FM712" s="23"/>
      <c r="FN712" s="23"/>
      <c r="FO712" s="23"/>
      <c r="FP712" s="23"/>
      <c r="FQ712" s="23"/>
      <c r="FR712" s="23"/>
      <c r="FS712" s="23"/>
      <c r="FT712" s="23"/>
      <c r="FU712" s="23"/>
      <c r="FV712" s="23"/>
      <c r="FW712" s="23"/>
      <c r="FX712" s="23"/>
      <c r="FY712" s="23"/>
      <c r="FZ712" s="23"/>
      <c r="GA712" s="23"/>
      <c r="GB712" s="23"/>
      <c r="GC712" s="23"/>
      <c r="GD712" s="23"/>
      <c r="GE712" s="23"/>
      <c r="GF712" s="23"/>
      <c r="GG712" s="23"/>
      <c r="GH712" s="23"/>
      <c r="GI712" s="23"/>
      <c r="GJ712" s="23"/>
      <c r="GK712" s="23"/>
      <c r="GL712" s="23"/>
      <c r="GM712" s="23"/>
      <c r="GN712" s="23"/>
      <c r="GO712" s="23"/>
      <c r="GP712" s="23"/>
      <c r="GQ712" s="23"/>
      <c r="GR712" s="23"/>
      <c r="GS712" s="23"/>
      <c r="GT712" s="23"/>
      <c r="GU712" s="23"/>
      <c r="GV712" s="23"/>
      <c r="GW712" s="23"/>
      <c r="GX712" s="23"/>
      <c r="GY712" s="23"/>
      <c r="GZ712" s="23"/>
      <c r="HA712" s="23"/>
      <c r="HB712" s="23"/>
      <c r="HC712" s="23"/>
      <c r="HD712" s="23"/>
      <c r="HE712" s="23"/>
      <c r="HF712" s="23"/>
      <c r="HG712" s="23"/>
      <c r="HH712" s="23"/>
      <c r="HI712" s="23"/>
      <c r="HJ712" s="23"/>
      <c r="HK712" s="23"/>
      <c r="HL712" s="23"/>
      <c r="HM712" s="23"/>
      <c r="HN712" s="23"/>
      <c r="HO712" s="23"/>
      <c r="HP712" s="23"/>
      <c r="HQ712" s="23"/>
      <c r="HR712" s="23"/>
      <c r="HS712" s="23"/>
      <c r="HT712" s="23"/>
      <c r="HU712" s="23"/>
      <c r="HV712" s="23"/>
      <c r="HW712" s="23"/>
      <c r="HX712" s="23"/>
      <c r="HY712" s="23"/>
      <c r="HZ712" s="23"/>
      <c r="IA712" s="23"/>
      <c r="IB712" s="23"/>
      <c r="IC712" s="23"/>
      <c r="ID712" s="23"/>
      <c r="IE712" s="23"/>
      <c r="IF712" s="23"/>
      <c r="IG712" s="23"/>
      <c r="IH712" s="23"/>
      <c r="II712" s="23"/>
      <c r="IJ712" s="23"/>
      <c r="IK712" s="23"/>
      <c r="IL712" s="23"/>
      <c r="IM712" s="23"/>
      <c r="IN712" s="23"/>
      <c r="IO712" s="23"/>
      <c r="IP712" s="23"/>
      <c r="IQ712" s="23"/>
      <c r="IR712" s="23"/>
      <c r="IS712" s="23"/>
      <c r="IT712" s="23"/>
      <c r="IU712" s="23"/>
    </row>
    <row r="713" spans="1:255" x14ac:dyDescent="0.2">
      <c r="A713" s="66"/>
      <c r="B713" s="67"/>
      <c r="C713" s="67" t="s">
        <v>1253</v>
      </c>
      <c r="D713" s="68"/>
      <c r="E713" s="69"/>
      <c r="F713" s="70">
        <v>971.73</v>
      </c>
      <c r="G713" s="71" t="s">
        <v>1312</v>
      </c>
      <c r="H713" s="70">
        <f>Source!AF382</f>
        <v>2915.19</v>
      </c>
      <c r="I713" s="72">
        <f>T713</f>
        <v>904</v>
      </c>
      <c r="J713" s="73">
        <v>26.95</v>
      </c>
      <c r="K713" s="74">
        <f>U713</f>
        <v>24355</v>
      </c>
      <c r="O713" s="23"/>
      <c r="P713" s="23"/>
      <c r="Q713" s="23"/>
      <c r="R713" s="23"/>
      <c r="S713" s="23"/>
      <c r="T713" s="23">
        <f>ROUND(Source!AF382*Source!AV382*Source!I382,0)</f>
        <v>904</v>
      </c>
      <c r="U713" s="23">
        <f>Source!S382</f>
        <v>24355</v>
      </c>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v>1</v>
      </c>
      <c r="CW713" s="23"/>
      <c r="CX713" s="23"/>
      <c r="CY713" s="23"/>
      <c r="CZ713" s="23"/>
      <c r="DA713" s="23"/>
      <c r="DB713" s="23"/>
      <c r="DC713" s="23"/>
      <c r="DD713" s="23"/>
      <c r="DE713" s="23"/>
      <c r="DF713" s="23"/>
      <c r="DG713" s="23">
        <f>Source!S382</f>
        <v>24355</v>
      </c>
      <c r="DH713" s="23">
        <v>1009</v>
      </c>
      <c r="DI713" s="23"/>
      <c r="DJ713" s="23"/>
      <c r="DK713" s="23"/>
      <c r="DL713" s="23"/>
      <c r="DM713" s="23"/>
      <c r="DN713" s="23"/>
      <c r="DO713" s="23"/>
      <c r="DP713" s="23"/>
      <c r="DQ713" s="23">
        <f>T713</f>
        <v>904</v>
      </c>
      <c r="DR713" s="23"/>
      <c r="DS713" s="23">
        <f>U713</f>
        <v>24355</v>
      </c>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f>T713</f>
        <v>904</v>
      </c>
      <c r="GK713" s="23">
        <f>T713</f>
        <v>904</v>
      </c>
      <c r="GL713" s="23"/>
      <c r="GM713" s="23"/>
      <c r="GN713" s="23"/>
      <c r="GO713" s="23"/>
      <c r="GP713" s="23"/>
      <c r="GQ713" s="23"/>
      <c r="GR713" s="23"/>
      <c r="GS713" s="23"/>
      <c r="GT713" s="23"/>
      <c r="GU713" s="23"/>
      <c r="GV713" s="23"/>
      <c r="GW713" s="23"/>
      <c r="GX713" s="23"/>
      <c r="GY713" s="23"/>
      <c r="GZ713" s="23"/>
      <c r="HA713" s="23"/>
      <c r="HB713" s="23">
        <f>T713</f>
        <v>904</v>
      </c>
      <c r="HC713" s="23"/>
      <c r="HD713" s="23"/>
      <c r="HE713" s="23"/>
      <c r="HF713" s="23">
        <f>T713</f>
        <v>904</v>
      </c>
      <c r="HG713" s="23"/>
      <c r="HH713" s="23"/>
      <c r="HI713" s="23"/>
      <c r="HJ713" s="23"/>
      <c r="HK713" s="23"/>
      <c r="HL713" s="23">
        <f>T713</f>
        <v>904</v>
      </c>
      <c r="HM713" s="23"/>
      <c r="HN713" s="23">
        <f>T713</f>
        <v>904</v>
      </c>
      <c r="HO713" s="23"/>
      <c r="HP713" s="23"/>
      <c r="HQ713" s="23"/>
      <c r="HR713" s="23"/>
      <c r="HS713" s="23"/>
      <c r="HT713" s="23"/>
      <c r="HU713" s="23"/>
      <c r="HV713" s="23"/>
      <c r="HW713" s="23"/>
      <c r="HX713" s="23">
        <f>T713</f>
        <v>904</v>
      </c>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row>
    <row r="714" spans="1:255" x14ac:dyDescent="0.2">
      <c r="A714" s="78"/>
      <c r="B714" s="79"/>
      <c r="C714" s="79" t="s">
        <v>1255</v>
      </c>
      <c r="D714" s="80"/>
      <c r="E714" s="81"/>
      <c r="F714" s="82">
        <v>256.18</v>
      </c>
      <c r="G714" s="83" t="s">
        <v>1312</v>
      </c>
      <c r="H714" s="82">
        <f>Source!AD382</f>
        <v>768.54</v>
      </c>
      <c r="I714" s="84">
        <f>T714</f>
        <v>238</v>
      </c>
      <c r="J714" s="85">
        <v>9.3000000000000007</v>
      </c>
      <c r="K714" s="86">
        <f>U714</f>
        <v>2216</v>
      </c>
      <c r="O714" s="23"/>
      <c r="P714" s="23"/>
      <c r="Q714" s="23"/>
      <c r="R714" s="23"/>
      <c r="S714" s="23"/>
      <c r="T714" s="23">
        <f>ROUND(Source!AD382*Source!AV382*Source!I382,0)</f>
        <v>238</v>
      </c>
      <c r="U714" s="23">
        <f>Source!Q382</f>
        <v>2216</v>
      </c>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v>1</v>
      </c>
      <c r="CW714" s="23"/>
      <c r="CX714" s="23"/>
      <c r="CY714" s="23"/>
      <c r="CZ714" s="23"/>
      <c r="DA714" s="23"/>
      <c r="DB714" s="23"/>
      <c r="DC714" s="23"/>
      <c r="DD714" s="23"/>
      <c r="DE714" s="23"/>
      <c r="DF714" s="23"/>
      <c r="DG714" s="23"/>
      <c r="DH714" s="23"/>
      <c r="DI714" s="23"/>
      <c r="DJ714" s="23"/>
      <c r="DK714" s="23"/>
      <c r="DL714" s="23"/>
      <c r="DM714" s="23"/>
      <c r="DN714" s="23"/>
      <c r="DO714" s="23"/>
      <c r="DP714" s="23"/>
      <c r="DQ714" s="23">
        <f>T714</f>
        <v>238</v>
      </c>
      <c r="DR714" s="23"/>
      <c r="DS714" s="23">
        <f>U714</f>
        <v>2216</v>
      </c>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f>T714</f>
        <v>238</v>
      </c>
      <c r="GK714" s="23"/>
      <c r="GL714" s="23">
        <f>T714</f>
        <v>238</v>
      </c>
      <c r="GM714" s="23"/>
      <c r="GN714" s="23"/>
      <c r="GO714" s="23"/>
      <c r="GP714" s="23"/>
      <c r="GQ714" s="23"/>
      <c r="GR714" s="23"/>
      <c r="GS714" s="23"/>
      <c r="GT714" s="23"/>
      <c r="GU714" s="23"/>
      <c r="GV714" s="23"/>
      <c r="GW714" s="23"/>
      <c r="GX714" s="23"/>
      <c r="GY714" s="23"/>
      <c r="GZ714" s="23"/>
      <c r="HA714" s="23"/>
      <c r="HB714" s="23">
        <f>T714</f>
        <v>238</v>
      </c>
      <c r="HC714" s="23"/>
      <c r="HD714" s="23"/>
      <c r="HE714" s="23"/>
      <c r="HF714" s="23">
        <f>T714</f>
        <v>238</v>
      </c>
      <c r="HG714" s="23"/>
      <c r="HH714" s="23"/>
      <c r="HI714" s="23"/>
      <c r="HJ714" s="23"/>
      <c r="HK714" s="23"/>
      <c r="HL714" s="23">
        <f>T714</f>
        <v>238</v>
      </c>
      <c r="HM714" s="23"/>
      <c r="HN714" s="23">
        <f>T714</f>
        <v>238</v>
      </c>
      <c r="HO714" s="23"/>
      <c r="HP714" s="23"/>
      <c r="HQ714" s="23"/>
      <c r="HR714" s="23"/>
      <c r="HS714" s="23"/>
      <c r="HT714" s="23"/>
      <c r="HU714" s="23"/>
      <c r="HV714" s="23"/>
      <c r="HW714" s="23"/>
      <c r="HX714" s="23"/>
      <c r="HY714" s="23"/>
      <c r="HZ714" s="23"/>
      <c r="IA714" s="23"/>
      <c r="IB714" s="23"/>
      <c r="IC714" s="23"/>
      <c r="ID714" s="23"/>
      <c r="IE714" s="23"/>
      <c r="IF714" s="23"/>
      <c r="IG714" s="23"/>
      <c r="IH714" s="23"/>
      <c r="II714" s="23"/>
      <c r="IJ714" s="23"/>
      <c r="IK714" s="23"/>
      <c r="IL714" s="23"/>
      <c r="IM714" s="23"/>
      <c r="IN714" s="23"/>
      <c r="IO714" s="23"/>
      <c r="IP714" s="23"/>
      <c r="IQ714" s="23"/>
      <c r="IR714" s="23"/>
      <c r="IS714" s="23"/>
      <c r="IT714" s="23"/>
      <c r="IU714" s="23"/>
    </row>
    <row r="715" spans="1:255" x14ac:dyDescent="0.2">
      <c r="A715" s="78"/>
      <c r="B715" s="79"/>
      <c r="C715" s="79" t="s">
        <v>1256</v>
      </c>
      <c r="D715" s="80"/>
      <c r="E715" s="81"/>
      <c r="F715" s="82">
        <v>9.23</v>
      </c>
      <c r="G715" s="83" t="s">
        <v>1312</v>
      </c>
      <c r="H715" s="82">
        <f>Source!AE382</f>
        <v>27.69</v>
      </c>
      <c r="I715" s="84">
        <f>GM715</f>
        <v>9</v>
      </c>
      <c r="J715" s="85">
        <v>19.8</v>
      </c>
      <c r="K715" s="86">
        <f>Source!R382</f>
        <v>170</v>
      </c>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c r="EC715" s="23"/>
      <c r="ED715" s="23"/>
      <c r="EE715" s="23"/>
      <c r="EF715" s="23"/>
      <c r="EG715" s="23"/>
      <c r="EH715" s="23"/>
      <c r="EI715" s="23"/>
      <c r="EJ715" s="23"/>
      <c r="EK715" s="23"/>
      <c r="EL715" s="23"/>
      <c r="EM715" s="23"/>
      <c r="EN715" s="23"/>
      <c r="EO715" s="23"/>
      <c r="EP715" s="23"/>
      <c r="EQ715" s="23"/>
      <c r="ER715" s="23"/>
      <c r="ES715" s="23"/>
      <c r="ET715" s="23"/>
      <c r="EU715" s="23"/>
      <c r="EV715" s="23"/>
      <c r="EW715" s="23"/>
      <c r="EX715" s="23"/>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23"/>
      <c r="GF715" s="23"/>
      <c r="GG715" s="23"/>
      <c r="GH715" s="23"/>
      <c r="GI715" s="23"/>
      <c r="GJ715" s="23"/>
      <c r="GK715" s="23"/>
      <c r="GL715" s="23"/>
      <c r="GM715" s="23">
        <f>ROUND(Source!AE382*Source!AV382*Source!I382,0)</f>
        <v>9</v>
      </c>
      <c r="GN715" s="23"/>
      <c r="GO715" s="23"/>
      <c r="GP715" s="23"/>
      <c r="GQ715" s="23"/>
      <c r="GR715" s="23"/>
      <c r="GS715" s="23"/>
      <c r="GT715" s="23"/>
      <c r="GU715" s="23"/>
      <c r="GV715" s="23"/>
      <c r="GW715" s="23"/>
      <c r="GX715" s="23"/>
      <c r="GY715" s="23"/>
      <c r="GZ715" s="23"/>
      <c r="HA715" s="23"/>
      <c r="HB715" s="23"/>
      <c r="HC715" s="23"/>
      <c r="HD715" s="23"/>
      <c r="HE715" s="23"/>
      <c r="HF715" s="23"/>
      <c r="HG715" s="23"/>
      <c r="HH715" s="23"/>
      <c r="HI715" s="23"/>
      <c r="HJ715" s="23"/>
      <c r="HK715" s="23"/>
      <c r="HL715" s="23"/>
      <c r="HM715" s="23"/>
      <c r="HN715" s="23"/>
      <c r="HO715" s="23"/>
      <c r="HP715" s="23"/>
      <c r="HQ715" s="23"/>
      <c r="HR715" s="23"/>
      <c r="HS715" s="23"/>
      <c r="HT715" s="23"/>
      <c r="HU715" s="23"/>
      <c r="HV715" s="23"/>
      <c r="HW715" s="23"/>
      <c r="HX715" s="23">
        <f>GM715</f>
        <v>9</v>
      </c>
      <c r="HY715" s="23"/>
      <c r="HZ715" s="23"/>
      <c r="IA715" s="23"/>
      <c r="IB715" s="23"/>
      <c r="IC715" s="23"/>
      <c r="ID715" s="23"/>
      <c r="IE715" s="23"/>
      <c r="IF715" s="23"/>
      <c r="IG715" s="23"/>
      <c r="IH715" s="23"/>
      <c r="II715" s="23"/>
      <c r="IJ715" s="23"/>
      <c r="IK715" s="23"/>
      <c r="IL715" s="23"/>
      <c r="IM715" s="23"/>
      <c r="IN715" s="23"/>
      <c r="IO715" s="23"/>
      <c r="IP715" s="23"/>
      <c r="IQ715" s="23"/>
      <c r="IR715" s="23"/>
      <c r="IS715" s="23"/>
      <c r="IT715" s="23"/>
      <c r="IU715" s="23"/>
    </row>
    <row r="716" spans="1:255" x14ac:dyDescent="0.2">
      <c r="A716" s="87"/>
      <c r="B716" s="88"/>
      <c r="C716" s="88" t="s">
        <v>1257</v>
      </c>
      <c r="D716" s="89"/>
      <c r="E716" s="90">
        <v>90</v>
      </c>
      <c r="F716" s="91" t="s">
        <v>1258</v>
      </c>
      <c r="G716" s="92"/>
      <c r="H716" s="93">
        <f>ROUND((Source!AF382*Source!AV382+Source!AE382*Source!AV382)*(Source!FX382)/100,2)</f>
        <v>2648.59</v>
      </c>
      <c r="I716" s="94">
        <f>T716</f>
        <v>822</v>
      </c>
      <c r="J716" s="96">
        <v>0.86</v>
      </c>
      <c r="K716" s="95" t="e">
        <f>U716</f>
        <v>#REF!</v>
      </c>
      <c r="O716" s="23"/>
      <c r="P716" s="23"/>
      <c r="Q716" s="23"/>
      <c r="R716" s="23"/>
      <c r="S716" s="23"/>
      <c r="T716" s="23">
        <f>ROUND((ROUND(Source!AF382*Source!AV382*Source!I382,0)+ROUND(Source!AE382*Source!AV382*Source!I382,0))*(Source!DN382)/100,0)</f>
        <v>822</v>
      </c>
      <c r="U716" s="23" t="e">
        <f>Source!X382</f>
        <v>#REF!</v>
      </c>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v>1</v>
      </c>
      <c r="CW716" s="23"/>
      <c r="CX716" s="23"/>
      <c r="CY716" s="23"/>
      <c r="CZ716" s="23"/>
      <c r="DA716" s="23"/>
      <c r="DB716" s="23"/>
      <c r="DC716" s="23"/>
      <c r="DD716" s="23"/>
      <c r="DE716" s="23"/>
      <c r="DF716" s="23"/>
      <c r="DG716" s="23"/>
      <c r="DH716" s="23"/>
      <c r="DI716" s="23"/>
      <c r="DJ716" s="23"/>
      <c r="DK716" s="23"/>
      <c r="DL716" s="23"/>
      <c r="DM716" s="23"/>
      <c r="DN716" s="23"/>
      <c r="DO716" s="23"/>
      <c r="DP716" s="23"/>
      <c r="DQ716" s="23">
        <f>T716</f>
        <v>822</v>
      </c>
      <c r="DR716" s="23"/>
      <c r="DS716" s="23" t="e">
        <f>U716</f>
        <v>#REF!</v>
      </c>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23"/>
      <c r="GF716" s="23"/>
      <c r="GG716" s="23"/>
      <c r="GH716" s="23"/>
      <c r="GI716" s="23"/>
      <c r="GJ716" s="23"/>
      <c r="GK716" s="23"/>
      <c r="GL716" s="23"/>
      <c r="GM716" s="23"/>
      <c r="GN716" s="23"/>
      <c r="GO716" s="23"/>
      <c r="GP716" s="23"/>
      <c r="GQ716" s="23"/>
      <c r="GR716" s="23"/>
      <c r="GS716" s="23"/>
      <c r="GT716" s="23"/>
      <c r="GU716" s="23"/>
      <c r="GV716" s="23"/>
      <c r="GW716" s="23"/>
      <c r="GX716" s="23"/>
      <c r="GY716" s="23">
        <f>T716</f>
        <v>822</v>
      </c>
      <c r="GZ716" s="23"/>
      <c r="HA716" s="23"/>
      <c r="HB716" s="23">
        <f>T716</f>
        <v>822</v>
      </c>
      <c r="HC716" s="23"/>
      <c r="HD716" s="23"/>
      <c r="HE716" s="23"/>
      <c r="HF716" s="23">
        <f>T716</f>
        <v>822</v>
      </c>
      <c r="HG716" s="23"/>
      <c r="HH716" s="23"/>
      <c r="HI716" s="23"/>
      <c r="HJ716" s="23"/>
      <c r="HK716" s="23"/>
      <c r="HL716" s="23">
        <f>T716</f>
        <v>822</v>
      </c>
      <c r="HM716" s="23"/>
      <c r="HN716" s="23">
        <f>T716</f>
        <v>822</v>
      </c>
      <c r="HO716" s="23"/>
      <c r="HP716" s="23"/>
      <c r="HQ716" s="23"/>
      <c r="HR716" s="23"/>
      <c r="HS716" s="23"/>
      <c r="HT716" s="23"/>
      <c r="HU716" s="23"/>
      <c r="HV716" s="23"/>
      <c r="HW716" s="23"/>
      <c r="HX716" s="23"/>
      <c r="HY716" s="23"/>
      <c r="HZ716" s="23"/>
      <c r="IA716" s="23"/>
      <c r="IB716" s="23"/>
      <c r="IC716" s="23"/>
      <c r="ID716" s="23"/>
      <c r="IE716" s="23"/>
      <c r="IF716" s="23"/>
      <c r="IG716" s="23"/>
      <c r="IH716" s="23"/>
      <c r="II716" s="23"/>
      <c r="IJ716" s="23"/>
      <c r="IK716" s="23"/>
      <c r="IL716" s="23"/>
      <c r="IM716" s="23"/>
      <c r="IN716" s="23"/>
      <c r="IO716" s="23"/>
      <c r="IP716" s="23"/>
      <c r="IQ716" s="23"/>
      <c r="IR716" s="23"/>
      <c r="IS716" s="23"/>
      <c r="IT716" s="23"/>
      <c r="IU716" s="23"/>
    </row>
    <row r="717" spans="1:255" x14ac:dyDescent="0.2">
      <c r="A717" s="87"/>
      <c r="B717" s="88"/>
      <c r="C717" s="88" t="s">
        <v>1259</v>
      </c>
      <c r="D717" s="89"/>
      <c r="E717" s="90">
        <v>70</v>
      </c>
      <c r="F717" s="91" t="s">
        <v>1258</v>
      </c>
      <c r="G717" s="92"/>
      <c r="H717" s="93">
        <f>ROUND((Source!AF382*Source!AV382+Source!AE382*Source!AV382)*(Source!FY382)/100,2)</f>
        <v>2060.02</v>
      </c>
      <c r="I717" s="94">
        <f>T717</f>
        <v>639</v>
      </c>
      <c r="J717" s="96">
        <v>0.6</v>
      </c>
      <c r="K717" s="95" t="e">
        <f>U717</f>
        <v>#REF!</v>
      </c>
      <c r="O717" s="23"/>
      <c r="P717" s="23"/>
      <c r="Q717" s="23"/>
      <c r="R717" s="23"/>
      <c r="S717" s="23"/>
      <c r="T717" s="23">
        <f>ROUND((ROUND(Source!AF382*Source!AV382*Source!I382,0)+ROUND(Source!AE382*Source!AV382*Source!I382,0))*(Source!DO382)/100,0)</f>
        <v>639</v>
      </c>
      <c r="U717" s="23" t="e">
        <f>Source!Y382</f>
        <v>#REF!</v>
      </c>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v>1</v>
      </c>
      <c r="CW717" s="23"/>
      <c r="CX717" s="23"/>
      <c r="CY717" s="23"/>
      <c r="CZ717" s="23"/>
      <c r="DA717" s="23"/>
      <c r="DB717" s="23"/>
      <c r="DC717" s="23"/>
      <c r="DD717" s="23"/>
      <c r="DE717" s="23"/>
      <c r="DF717" s="23"/>
      <c r="DG717" s="23"/>
      <c r="DH717" s="23"/>
      <c r="DI717" s="23"/>
      <c r="DJ717" s="23"/>
      <c r="DK717" s="23"/>
      <c r="DL717" s="23"/>
      <c r="DM717" s="23"/>
      <c r="DN717" s="23"/>
      <c r="DO717" s="23"/>
      <c r="DP717" s="23"/>
      <c r="DQ717" s="23">
        <f>T717</f>
        <v>639</v>
      </c>
      <c r="DR717" s="23"/>
      <c r="DS717" s="23" t="e">
        <f>U717</f>
        <v>#REF!</v>
      </c>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c r="GZ717" s="23">
        <f>T717</f>
        <v>639</v>
      </c>
      <c r="HA717" s="23"/>
      <c r="HB717" s="23">
        <f>T717</f>
        <v>639</v>
      </c>
      <c r="HC717" s="23"/>
      <c r="HD717" s="23"/>
      <c r="HE717" s="23"/>
      <c r="HF717" s="23">
        <f>T717</f>
        <v>639</v>
      </c>
      <c r="HG717" s="23"/>
      <c r="HH717" s="23"/>
      <c r="HI717" s="23"/>
      <c r="HJ717" s="23"/>
      <c r="HK717" s="23"/>
      <c r="HL717" s="23">
        <f>T717</f>
        <v>639</v>
      </c>
      <c r="HM717" s="23"/>
      <c r="HN717" s="23">
        <f>T717</f>
        <v>639</v>
      </c>
      <c r="HO717" s="23"/>
      <c r="HP717" s="23"/>
      <c r="HQ717" s="23"/>
      <c r="HR717" s="23"/>
      <c r="HS717" s="23"/>
      <c r="HT717" s="23"/>
      <c r="HU717" s="23"/>
      <c r="HV717" s="23"/>
      <c r="HW717" s="23"/>
      <c r="HX717" s="23"/>
      <c r="HY717" s="23"/>
      <c r="HZ717" s="23"/>
      <c r="IA717" s="23"/>
      <c r="IB717" s="23"/>
      <c r="IC717" s="23"/>
      <c r="ID717" s="23"/>
      <c r="IE717" s="23"/>
      <c r="IF717" s="23"/>
      <c r="IG717" s="23"/>
      <c r="IH717" s="23"/>
      <c r="II717" s="23"/>
      <c r="IJ717" s="23"/>
      <c r="IK717" s="23"/>
      <c r="IL717" s="23"/>
      <c r="IM717" s="23"/>
      <c r="IN717" s="23"/>
      <c r="IO717" s="23"/>
      <c r="IP717" s="23"/>
      <c r="IQ717" s="23"/>
      <c r="IR717" s="23"/>
      <c r="IS717" s="23"/>
      <c r="IT717" s="23"/>
      <c r="IU717" s="23"/>
    </row>
    <row r="718" spans="1:255" x14ac:dyDescent="0.2">
      <c r="A718" s="78"/>
      <c r="B718" s="79"/>
      <c r="C718" s="79" t="s">
        <v>1260</v>
      </c>
      <c r="D718" s="80" t="s">
        <v>1261</v>
      </c>
      <c r="E718" s="81">
        <v>106.2</v>
      </c>
      <c r="F718" s="82"/>
      <c r="G718" s="83" t="s">
        <v>1312</v>
      </c>
      <c r="H718" s="82" t="e">
        <f>ROUND(Source!AH382,2)</f>
        <v>#REF!</v>
      </c>
      <c r="I718" s="97" t="e">
        <f>Source!U382</f>
        <v>#REF!</v>
      </c>
      <c r="J718" s="85"/>
      <c r="K718" s="86"/>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3"/>
      <c r="HP718" s="23"/>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row>
    <row r="719" spans="1:255" x14ac:dyDescent="0.2">
      <c r="A719" s="114" t="s">
        <v>493</v>
      </c>
      <c r="B719" s="115" t="s">
        <v>344</v>
      </c>
      <c r="C719" s="116" t="s">
        <v>345</v>
      </c>
      <c r="D719" s="117" t="s">
        <v>182</v>
      </c>
      <c r="E719" s="118">
        <f>Source!I384</f>
        <v>71.286919999999995</v>
      </c>
      <c r="F719" s="119">
        <v>30.36</v>
      </c>
      <c r="G719" s="71"/>
      <c r="H719" s="119">
        <f>Source!AC383</f>
        <v>30.36</v>
      </c>
      <c r="I719" s="120">
        <f>T719</f>
        <v>2164</v>
      </c>
      <c r="J719" s="73" t="s">
        <v>1262</v>
      </c>
      <c r="K719" s="121">
        <f>U719</f>
        <v>23950</v>
      </c>
      <c r="L719" s="23"/>
      <c r="M719" s="23"/>
      <c r="N719" s="23"/>
      <c r="O719" s="23"/>
      <c r="P719" s="23"/>
      <c r="Q719" s="23"/>
      <c r="R719" s="23"/>
      <c r="S719" s="23"/>
      <c r="T719" s="23">
        <f>ROUND(Source!AC383*Source!AW383*Source!I383,0)</f>
        <v>2164</v>
      </c>
      <c r="U719" s="23">
        <f>Source!P384</f>
        <v>23950</v>
      </c>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v>1</v>
      </c>
      <c r="CW719" s="23"/>
      <c r="CX719" s="23"/>
      <c r="CY719" s="23"/>
      <c r="CZ719" s="23"/>
      <c r="DA719" s="23"/>
      <c r="DB719" s="23"/>
      <c r="DC719" s="23"/>
      <c r="DD719" s="23"/>
      <c r="DE719" s="23"/>
      <c r="DF719" s="23"/>
      <c r="DG719" s="23"/>
      <c r="DH719" s="23"/>
      <c r="DI719" s="23"/>
      <c r="DJ719" s="23"/>
      <c r="DK719" s="23">
        <f>T719</f>
        <v>2164</v>
      </c>
      <c r="DL719" s="23"/>
      <c r="DM719" s="23">
        <f>Source!P384</f>
        <v>23950</v>
      </c>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f>T719</f>
        <v>2164</v>
      </c>
      <c r="GK719" s="23"/>
      <c r="GL719" s="23"/>
      <c r="GM719" s="23"/>
      <c r="GN719" s="23">
        <f>T719</f>
        <v>2164</v>
      </c>
      <c r="GO719" s="23"/>
      <c r="GP719" s="23">
        <f>T719</f>
        <v>2164</v>
      </c>
      <c r="GQ719" s="23">
        <f>T719</f>
        <v>2164</v>
      </c>
      <c r="GR719" s="23"/>
      <c r="GS719" s="23">
        <f>T719</f>
        <v>2164</v>
      </c>
      <c r="GT719" s="23"/>
      <c r="GU719" s="23"/>
      <c r="GV719" s="23"/>
      <c r="GW719" s="23"/>
      <c r="GX719" s="23"/>
      <c r="GY719" s="23"/>
      <c r="GZ719" s="23"/>
      <c r="HA719" s="23"/>
      <c r="HB719" s="23">
        <f>T719</f>
        <v>2164</v>
      </c>
      <c r="HC719" s="23"/>
      <c r="HD719" s="23"/>
      <c r="HE719" s="23"/>
      <c r="HF719" s="23">
        <f>T719</f>
        <v>2164</v>
      </c>
      <c r="HG719" s="23"/>
      <c r="HH719" s="23"/>
      <c r="HI719" s="23"/>
      <c r="HJ719" s="23"/>
      <c r="HK719" s="23"/>
      <c r="HL719" s="23">
        <f>T719</f>
        <v>2164</v>
      </c>
      <c r="HM719" s="23"/>
      <c r="HN719" s="23">
        <f>T719</f>
        <v>2164</v>
      </c>
      <c r="HO719" s="23"/>
      <c r="HP719" s="23"/>
      <c r="HQ719" s="23"/>
      <c r="HR719" s="23"/>
      <c r="HS719" s="23"/>
      <c r="HT719" s="23"/>
      <c r="HU719" s="23"/>
      <c r="HV719" s="23"/>
      <c r="HW719" s="23"/>
      <c r="HX719" s="23"/>
      <c r="HY719" s="23"/>
      <c r="HZ719" s="23"/>
      <c r="IA719" s="23"/>
      <c r="IB719" s="23"/>
      <c r="IC719" s="23"/>
      <c r="ID719" s="23"/>
      <c r="IE719" s="23"/>
      <c r="IF719" s="23"/>
      <c r="IG719" s="23"/>
      <c r="IH719" s="23"/>
      <c r="II719" s="23"/>
      <c r="IJ719" s="23"/>
      <c r="IK719" s="23"/>
      <c r="IL719" s="23"/>
      <c r="IM719" s="23"/>
      <c r="IN719" s="23"/>
      <c r="IO719" s="23"/>
      <c r="IP719" s="23"/>
      <c r="IQ719" s="23"/>
      <c r="IR719" s="23"/>
      <c r="IS719" s="23"/>
      <c r="IT719" s="23"/>
      <c r="IU719" s="23"/>
    </row>
    <row r="720" spans="1:255" x14ac:dyDescent="0.2">
      <c r="A720" s="98"/>
      <c r="B720" s="113" t="s">
        <v>1263</v>
      </c>
      <c r="C720" s="113" t="s">
        <v>1313</v>
      </c>
      <c r="D720" s="33"/>
      <c r="E720" s="33"/>
      <c r="F720" s="33"/>
      <c r="G720" s="33"/>
      <c r="H720" s="33"/>
      <c r="I720" s="33"/>
      <c r="J720" s="33"/>
      <c r="K720" s="99"/>
    </row>
    <row r="721" spans="1:255" ht="13.5" thickBot="1" x14ac:dyDescent="0.25">
      <c r="A721" s="124"/>
      <c r="B721" s="125"/>
      <c r="C721" s="125" t="s">
        <v>1266</v>
      </c>
      <c r="D721" s="125"/>
      <c r="E721" s="125"/>
      <c r="F721" s="125"/>
      <c r="G721" s="125"/>
      <c r="H721" s="373">
        <f>SUM(DK712:DK720)</f>
        <v>2164</v>
      </c>
      <c r="I721" s="374"/>
      <c r="J721" s="373">
        <f>SUM(DM712:DM720)</f>
        <v>23950</v>
      </c>
      <c r="K721" s="375"/>
      <c r="L721" s="112"/>
      <c r="M721" s="112"/>
      <c r="N721" s="112"/>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c r="EH721" s="23"/>
      <c r="EI721" s="23"/>
      <c r="EJ721" s="23"/>
      <c r="EK721" s="23"/>
      <c r="EL721" s="23"/>
      <c r="EM721" s="23"/>
      <c r="EN721" s="23"/>
      <c r="EO721" s="23"/>
      <c r="EP721" s="23"/>
      <c r="EQ721" s="23"/>
      <c r="ER721" s="23"/>
      <c r="ES721" s="23"/>
      <c r="ET721" s="23"/>
      <c r="EU721" s="23"/>
      <c r="EV721" s="23"/>
      <c r="EW721" s="23"/>
      <c r="EX721" s="23"/>
      <c r="EY721" s="23"/>
      <c r="EZ721" s="23"/>
      <c r="FA721" s="23"/>
      <c r="FB721" s="23"/>
      <c r="FC721" s="23"/>
      <c r="FD721" s="23"/>
      <c r="FE721" s="23"/>
      <c r="FF721" s="23"/>
      <c r="FG721" s="23"/>
      <c r="FH721" s="23"/>
      <c r="FI721" s="23"/>
      <c r="FJ721" s="23"/>
      <c r="FK721" s="23"/>
      <c r="FL721" s="23"/>
      <c r="FM721" s="23"/>
      <c r="FN721" s="23"/>
      <c r="FO721" s="23"/>
      <c r="FP721" s="23"/>
      <c r="FQ721" s="23"/>
      <c r="FR721" s="23"/>
      <c r="FS721" s="23"/>
      <c r="FT721" s="23"/>
      <c r="FU721" s="23"/>
      <c r="FV721" s="23"/>
      <c r="FW721" s="23"/>
      <c r="FX721" s="23"/>
      <c r="FY721" s="23"/>
      <c r="FZ721" s="23"/>
      <c r="GA721" s="23"/>
      <c r="GB721" s="23"/>
      <c r="GC721" s="23"/>
      <c r="GD721" s="23"/>
      <c r="GE721" s="23"/>
      <c r="GF721" s="23"/>
      <c r="GG721" s="23"/>
      <c r="GH721" s="23"/>
      <c r="GI721" s="23"/>
      <c r="GJ721" s="23"/>
      <c r="GK721" s="23"/>
      <c r="GL721" s="23"/>
      <c r="GM721" s="23"/>
      <c r="GN721" s="23"/>
      <c r="GO721" s="23"/>
      <c r="GP721" s="23"/>
      <c r="GQ721" s="23"/>
      <c r="GR721" s="23"/>
      <c r="GS721" s="23"/>
      <c r="GT721" s="23"/>
      <c r="GU721" s="23"/>
      <c r="GV721" s="23"/>
      <c r="GW721" s="23"/>
      <c r="GX721" s="23"/>
      <c r="GY721" s="23"/>
      <c r="GZ721" s="23"/>
      <c r="HA721" s="23"/>
      <c r="HB721" s="23"/>
      <c r="HC721" s="23"/>
      <c r="HD721" s="23"/>
      <c r="HE721" s="23"/>
      <c r="HF721" s="23"/>
      <c r="HG721" s="23"/>
      <c r="HH721" s="23"/>
      <c r="HI721" s="23"/>
      <c r="HJ721" s="23"/>
      <c r="HK721" s="23"/>
      <c r="HL721" s="23"/>
      <c r="HM721" s="23"/>
      <c r="HN721" s="23"/>
      <c r="HO721" s="23"/>
      <c r="HP721" s="23"/>
      <c r="HQ721" s="23"/>
      <c r="HR721" s="23"/>
      <c r="HS721" s="23"/>
      <c r="HT721" s="23"/>
      <c r="HU721" s="23"/>
      <c r="HV721" s="23"/>
      <c r="HW721" s="23"/>
      <c r="HX721" s="23"/>
      <c r="HY721" s="23"/>
      <c r="HZ721" s="23"/>
      <c r="IA721" s="23"/>
      <c r="IB721" s="23"/>
      <c r="IC721" s="23"/>
      <c r="ID721" s="23"/>
      <c r="IE721" s="23"/>
      <c r="IF721" s="23"/>
      <c r="IG721" s="23"/>
      <c r="IH721" s="23"/>
      <c r="II721" s="23"/>
      <c r="IJ721" s="23"/>
      <c r="IK721" s="23"/>
      <c r="IL721" s="23"/>
      <c r="IM721" s="23"/>
      <c r="IN721" s="23"/>
      <c r="IO721" s="23"/>
      <c r="IP721" s="23"/>
      <c r="IQ721" s="23"/>
      <c r="IR721" s="23"/>
      <c r="IS721" s="23"/>
      <c r="IT721" s="23"/>
      <c r="IU721" s="23"/>
    </row>
    <row r="722" spans="1:255" x14ac:dyDescent="0.2">
      <c r="A722" s="123"/>
      <c r="B722" s="122"/>
      <c r="C722" s="122" t="s">
        <v>1267</v>
      </c>
      <c r="D722" s="122"/>
      <c r="E722" s="122"/>
      <c r="F722" s="122"/>
      <c r="G722" s="122"/>
      <c r="H722" s="376">
        <f>R722</f>
        <v>4767</v>
      </c>
      <c r="I722" s="377"/>
      <c r="J722" s="376" t="e">
        <f>S722</f>
        <v>#REF!</v>
      </c>
      <c r="K722" s="378"/>
      <c r="O722" s="23"/>
      <c r="P722" s="23"/>
      <c r="Q722" s="23"/>
      <c r="R722" s="23">
        <f>SUM(T712:T721)</f>
        <v>4767</v>
      </c>
      <c r="S722" s="23" t="e">
        <f>SUM(U712:U721)</f>
        <v>#REF!</v>
      </c>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c r="GK722" s="23"/>
      <c r="GL722" s="23"/>
      <c r="GM722" s="23"/>
      <c r="GN722" s="23"/>
      <c r="GO722" s="23"/>
      <c r="GP722" s="23"/>
      <c r="GQ722" s="23"/>
      <c r="GR722" s="23"/>
      <c r="GS722" s="23"/>
      <c r="GT722" s="23"/>
      <c r="GU722" s="23"/>
      <c r="GV722" s="23"/>
      <c r="GW722" s="23"/>
      <c r="GX722" s="23"/>
      <c r="GY722" s="23"/>
      <c r="GZ722" s="23"/>
      <c r="HA722" s="23">
        <f>R722</f>
        <v>4767</v>
      </c>
      <c r="HB722" s="23"/>
      <c r="HC722" s="23"/>
      <c r="HD722" s="23"/>
      <c r="HE722" s="23"/>
      <c r="HF722" s="23"/>
      <c r="HG722" s="23"/>
      <c r="HH722" s="23"/>
      <c r="HI722" s="23"/>
      <c r="HJ722" s="23"/>
      <c r="HK722" s="23"/>
      <c r="HL722" s="23"/>
      <c r="HM722" s="23"/>
      <c r="HN722" s="23"/>
      <c r="HO722" s="23"/>
      <c r="HP722" s="23"/>
      <c r="HQ722" s="23"/>
      <c r="HR722" s="23"/>
      <c r="HS722" s="23"/>
      <c r="HT722" s="23"/>
      <c r="HU722" s="23"/>
      <c r="HV722" s="23"/>
      <c r="HW722" s="23"/>
      <c r="HX722" s="23"/>
      <c r="HY722" s="23"/>
      <c r="HZ722" s="23"/>
      <c r="IA722" s="23"/>
      <c r="IB722" s="23"/>
      <c r="IC722" s="23"/>
      <c r="ID722" s="23"/>
      <c r="IE722" s="23"/>
      <c r="IF722" s="23"/>
      <c r="IG722" s="23"/>
      <c r="IH722" s="23"/>
      <c r="II722" s="23"/>
      <c r="IJ722" s="23"/>
      <c r="IK722" s="23"/>
      <c r="IL722" s="23"/>
      <c r="IM722" s="23"/>
      <c r="IN722" s="23"/>
      <c r="IO722" s="23"/>
      <c r="IP722" s="23"/>
      <c r="IQ722" s="23"/>
      <c r="IR722" s="23"/>
      <c r="IS722" s="23"/>
      <c r="IT722" s="23"/>
      <c r="IU722" s="23"/>
    </row>
    <row r="723" spans="1:255" ht="13.5" thickBot="1" x14ac:dyDescent="0.25">
      <c r="A723" s="77"/>
      <c r="B723" s="76"/>
      <c r="C723" s="76"/>
      <c r="D723" s="76"/>
      <c r="E723" s="76"/>
      <c r="F723" s="76"/>
      <c r="G723" s="76"/>
      <c r="H723" s="370"/>
      <c r="I723" s="371"/>
      <c r="J723" s="370"/>
      <c r="K723" s="372"/>
    </row>
    <row r="724" spans="1:255" x14ac:dyDescent="0.2">
      <c r="A724" s="137"/>
      <c r="B724" s="137"/>
      <c r="C724" s="138" t="s">
        <v>1314</v>
      </c>
      <c r="D724" s="138"/>
      <c r="E724" s="138"/>
      <c r="F724" s="138"/>
      <c r="G724" s="138"/>
      <c r="H724" s="138"/>
      <c r="I724" s="139">
        <f>SUM(HA418:HA723)</f>
        <v>237550</v>
      </c>
      <c r="J724" s="138"/>
      <c r="K724" s="139" t="e">
        <f>Source!EJ386</f>
        <v>#REF!</v>
      </c>
      <c r="P724" s="23">
        <f>SUM(R418:R723)</f>
        <v>237550</v>
      </c>
      <c r="Q724" s="23" t="e">
        <f>SUM(S418:S723)</f>
        <v>#REF!</v>
      </c>
      <c r="R724" s="23"/>
      <c r="S724" s="23"/>
      <c r="T724" s="23"/>
      <c r="U724" s="23"/>
      <c r="V724" s="23"/>
      <c r="W724" s="23"/>
    </row>
    <row r="726" spans="1:255" x14ac:dyDescent="0.2">
      <c r="C726" s="141" t="s">
        <v>1316</v>
      </c>
      <c r="D726" s="141"/>
      <c r="E726" s="141"/>
      <c r="F726" s="141"/>
      <c r="G726" s="141"/>
      <c r="H726" s="141"/>
      <c r="I726" s="141"/>
      <c r="J726" s="141"/>
      <c r="K726" s="141"/>
    </row>
    <row r="727" spans="1:255" x14ac:dyDescent="0.2">
      <c r="C727" s="13" t="s">
        <v>349</v>
      </c>
      <c r="D727" s="13"/>
      <c r="E727" s="13"/>
      <c r="F727" s="13"/>
      <c r="G727" s="13"/>
      <c r="H727" s="13"/>
      <c r="I727" s="142">
        <f>SUM(GK418:GK723)+SUM(GL418:GL723)+SUM(GQ418:GQ723)+SUM(IA418:IA723)+SUM(HK418:HK723)</f>
        <v>221149</v>
      </c>
      <c r="J727" s="13"/>
      <c r="K727" s="142">
        <f>Source!DK386+Source!DI386+Source!EO386+SUM(DB418:DB723)+SUM(DD418:DD723)</f>
        <v>1971086</v>
      </c>
    </row>
    <row r="728" spans="1:255" hidden="1" x14ac:dyDescent="0.2">
      <c r="C728" s="143" t="s">
        <v>1316</v>
      </c>
      <c r="D728" s="141"/>
      <c r="E728" s="141"/>
      <c r="F728" s="141"/>
      <c r="G728" s="141"/>
      <c r="H728" s="141"/>
      <c r="I728" s="141"/>
      <c r="J728" s="141"/>
      <c r="K728" s="141"/>
    </row>
    <row r="729" spans="1:255" hidden="1" x14ac:dyDescent="0.2">
      <c r="C729" s="145" t="s">
        <v>1317</v>
      </c>
      <c r="D729" s="144"/>
      <c r="E729" s="144"/>
      <c r="F729" s="144"/>
      <c r="G729" s="144"/>
      <c r="H729" s="144"/>
      <c r="I729" s="146">
        <f>SUM(GK418:GK723)</f>
        <v>6188</v>
      </c>
      <c r="J729" s="144"/>
      <c r="K729" s="146">
        <f>Source!DK386</f>
        <v>160792</v>
      </c>
    </row>
    <row r="730" spans="1:255" hidden="1" x14ac:dyDescent="0.2">
      <c r="C730" s="147" t="s">
        <v>1318</v>
      </c>
      <c r="D730" s="141"/>
      <c r="E730" s="141"/>
      <c r="F730" s="141"/>
      <c r="G730" s="141"/>
      <c r="H730" s="141"/>
      <c r="I730" s="141"/>
      <c r="J730" s="141"/>
      <c r="K730" s="141"/>
    </row>
    <row r="731" spans="1:255" hidden="1" x14ac:dyDescent="0.2">
      <c r="C731" s="148" t="s">
        <v>1319</v>
      </c>
      <c r="D731" s="144"/>
      <c r="E731" s="144"/>
      <c r="F731" s="144"/>
      <c r="G731" s="144"/>
      <c r="H731" s="144"/>
      <c r="I731" s="146">
        <f>SUMIF(DH418:DH723,1001,GK418:GK723)</f>
        <v>0</v>
      </c>
      <c r="J731" s="144"/>
      <c r="K731" s="146">
        <f>SUMIF(DH418:DH723,1001,DG418:DG723)</f>
        <v>0</v>
      </c>
    </row>
    <row r="732" spans="1:255" hidden="1" x14ac:dyDescent="0.2">
      <c r="C732" s="148" t="s">
        <v>1320</v>
      </c>
      <c r="D732" s="144"/>
      <c r="E732" s="144"/>
      <c r="F732" s="144"/>
      <c r="G732" s="144"/>
      <c r="H732" s="144"/>
      <c r="I732" s="146">
        <f>SUMIF(DH418:DH723,1002,GK418:GK723)</f>
        <v>0</v>
      </c>
      <c r="J732" s="144"/>
      <c r="K732" s="146">
        <f>SUMIF(DH418:DH723,1002,DG418:DG723)</f>
        <v>0</v>
      </c>
    </row>
    <row r="733" spans="1:255" hidden="1" x14ac:dyDescent="0.2">
      <c r="C733" s="148" t="s">
        <v>1321</v>
      </c>
      <c r="D733" s="144"/>
      <c r="E733" s="144"/>
      <c r="F733" s="144"/>
      <c r="G733" s="144"/>
      <c r="H733" s="144"/>
      <c r="I733" s="146">
        <f>SUMIF(DH418:DH723,1003,GK418:GK723)</f>
        <v>0</v>
      </c>
      <c r="J733" s="144"/>
      <c r="K733" s="146">
        <f>SUMIF(DH418:DH723,1003,DG418:DG723)</f>
        <v>0</v>
      </c>
    </row>
    <row r="734" spans="1:255" hidden="1" x14ac:dyDescent="0.2">
      <c r="C734" s="148" t="s">
        <v>1322</v>
      </c>
      <c r="D734" s="144"/>
      <c r="E734" s="144"/>
      <c r="F734" s="144"/>
      <c r="G734" s="144"/>
      <c r="H734" s="144"/>
      <c r="I734" s="146">
        <f>SUMIF(DH418:DH723,1004,GK418:GK723)</f>
        <v>0</v>
      </c>
      <c r="J734" s="144"/>
      <c r="K734" s="146">
        <f>SUMIF(DH418:DH723,1004,DG418:DG723)</f>
        <v>0</v>
      </c>
    </row>
    <row r="735" spans="1:255" hidden="1" x14ac:dyDescent="0.2">
      <c r="C735" s="148" t="s">
        <v>1323</v>
      </c>
      <c r="D735" s="144"/>
      <c r="E735" s="144"/>
      <c r="F735" s="144"/>
      <c r="G735" s="144"/>
      <c r="H735" s="144"/>
      <c r="I735" s="146">
        <f>SUMIF(DH418:DH723,1005,GK418:GK723)</f>
        <v>0</v>
      </c>
      <c r="J735" s="144"/>
      <c r="K735" s="146">
        <f>SUMIF(DH418:DH723,1005,DG418:DG723)</f>
        <v>0</v>
      </c>
    </row>
    <row r="736" spans="1:255" hidden="1" x14ac:dyDescent="0.2">
      <c r="C736" s="148" t="s">
        <v>1324</v>
      </c>
      <c r="D736" s="144"/>
      <c r="E736" s="144"/>
      <c r="F736" s="144"/>
      <c r="G736" s="144"/>
      <c r="H736" s="144"/>
      <c r="I736" s="146">
        <f>SUMIF(DH418:DH723,1006,GK418:GK723)</f>
        <v>0</v>
      </c>
      <c r="J736" s="144"/>
      <c r="K736" s="146">
        <f>SUMIF(DH418:DH723,1006,DG418:DG723)</f>
        <v>0</v>
      </c>
    </row>
    <row r="737" spans="3:11" hidden="1" x14ac:dyDescent="0.2">
      <c r="C737" s="148" t="s">
        <v>1325</v>
      </c>
      <c r="D737" s="144"/>
      <c r="E737" s="144"/>
      <c r="F737" s="144"/>
      <c r="G737" s="144"/>
      <c r="H737" s="144"/>
      <c r="I737" s="146">
        <f>SUMIF(DH418:DH723,1007,GK418:GK723)</f>
        <v>0</v>
      </c>
      <c r="J737" s="144"/>
      <c r="K737" s="146">
        <f>SUMIF(DH418:DH723,1007,DG418:DG723)</f>
        <v>0</v>
      </c>
    </row>
    <row r="738" spans="3:11" hidden="1" x14ac:dyDescent="0.2">
      <c r="C738" s="148" t="s">
        <v>1326</v>
      </c>
      <c r="D738" s="144"/>
      <c r="E738" s="144"/>
      <c r="F738" s="144"/>
      <c r="G738" s="144"/>
      <c r="H738" s="144"/>
      <c r="I738" s="146">
        <f>SUMIF(DH418:DH723,1008,GK418:GK723)</f>
        <v>4421</v>
      </c>
      <c r="J738" s="144"/>
      <c r="K738" s="146">
        <f>SUMIF(DH418:DH723,1008,DG418:DG723)</f>
        <v>113169</v>
      </c>
    </row>
    <row r="739" spans="3:11" hidden="1" x14ac:dyDescent="0.2">
      <c r="C739" s="148" t="s">
        <v>1327</v>
      </c>
      <c r="D739" s="144"/>
      <c r="E739" s="144"/>
      <c r="F739" s="144"/>
      <c r="G739" s="144"/>
      <c r="H739" s="144"/>
      <c r="I739" s="146">
        <f>SUMIF(DH418:DH723,1009,GK418:GK723)</f>
        <v>1767</v>
      </c>
      <c r="J739" s="144"/>
      <c r="K739" s="146">
        <f>SUMIF(DH418:DH723,1009,DG418:DG723)</f>
        <v>47623</v>
      </c>
    </row>
    <row r="740" spans="3:11" hidden="1" x14ac:dyDescent="0.2">
      <c r="C740" s="148" t="s">
        <v>1328</v>
      </c>
      <c r="D740" s="144"/>
      <c r="E740" s="144"/>
      <c r="F740" s="144"/>
      <c r="G740" s="144"/>
      <c r="H740" s="144"/>
      <c r="I740" s="146">
        <f>SUMIF(DH418:DH723,1010,GK418:GK723)</f>
        <v>0</v>
      </c>
      <c r="J740" s="144"/>
      <c r="K740" s="146">
        <f>SUMIF(DH418:DH723,1010,DG418:DG723)</f>
        <v>0</v>
      </c>
    </row>
    <row r="741" spans="3:11" hidden="1" x14ac:dyDescent="0.2">
      <c r="C741" s="148" t="s">
        <v>1329</v>
      </c>
      <c r="D741" s="144"/>
      <c r="E741" s="144"/>
      <c r="F741" s="144"/>
      <c r="G741" s="144"/>
      <c r="H741" s="144"/>
      <c r="I741" s="146">
        <f>SUMIF(DH418:DH723,1011,GK418:GK723)</f>
        <v>0</v>
      </c>
      <c r="J741" s="144"/>
      <c r="K741" s="146">
        <f>SUMIF(DH418:DH723,1011,DG418:DG723)</f>
        <v>0</v>
      </c>
    </row>
    <row r="742" spans="3:11" hidden="1" x14ac:dyDescent="0.2">
      <c r="C742" s="148" t="s">
        <v>1330</v>
      </c>
      <c r="D742" s="144"/>
      <c r="E742" s="144"/>
      <c r="F742" s="144"/>
      <c r="G742" s="144"/>
      <c r="H742" s="144"/>
      <c r="I742" s="146">
        <f>SUMIF(DH418:DH723,1012,GK418:GK723)</f>
        <v>0</v>
      </c>
      <c r="J742" s="144"/>
      <c r="K742" s="146">
        <f>SUMIF(DH418:DH723,1012,DG418:DG723)</f>
        <v>0</v>
      </c>
    </row>
    <row r="743" spans="3:11" hidden="1" x14ac:dyDescent="0.2">
      <c r="C743" s="148" t="s">
        <v>1331</v>
      </c>
      <c r="D743" s="144"/>
      <c r="E743" s="144"/>
      <c r="F743" s="144"/>
      <c r="G743" s="144"/>
      <c r="H743" s="144"/>
      <c r="I743" s="146">
        <f>SUMIF(DH418:DH723,1013,GK418:GK723)</f>
        <v>0</v>
      </c>
      <c r="J743" s="144"/>
      <c r="K743" s="146">
        <f>SUMIF(DH418:DH723,1013,DG418:DG723)</f>
        <v>0</v>
      </c>
    </row>
    <row r="744" spans="3:11" hidden="1" x14ac:dyDescent="0.2">
      <c r="C744" s="148" t="s">
        <v>1332</v>
      </c>
      <c r="D744" s="144"/>
      <c r="E744" s="144"/>
      <c r="F744" s="144"/>
      <c r="G744" s="144"/>
      <c r="H744" s="144"/>
      <c r="I744" s="146">
        <f>SUMIF(DH418:DH723,1014,GK418:GK723)</f>
        <v>0</v>
      </c>
      <c r="J744" s="144"/>
      <c r="K744" s="146">
        <f>SUMIF(DH418:DH723,1014,DG418:DG723)</f>
        <v>0</v>
      </c>
    </row>
    <row r="745" spans="3:11" hidden="1" x14ac:dyDescent="0.2">
      <c r="C745" s="148" t="s">
        <v>1333</v>
      </c>
      <c r="D745" s="144"/>
      <c r="E745" s="144"/>
      <c r="F745" s="144"/>
      <c r="G745" s="144"/>
      <c r="H745" s="144"/>
      <c r="I745" s="146">
        <f>SUMIF(DH418:DH723,1015,GK418:GK723)</f>
        <v>0</v>
      </c>
      <c r="J745" s="144"/>
      <c r="K745" s="146">
        <f>SUMIF(DH418:DH723,1015,DG418:DG723)</f>
        <v>0</v>
      </c>
    </row>
    <row r="746" spans="3:11" hidden="1" x14ac:dyDescent="0.2">
      <c r="C746" s="148" t="s">
        <v>1334</v>
      </c>
      <c r="D746" s="144"/>
      <c r="E746" s="144"/>
      <c r="F746" s="144"/>
      <c r="G746" s="144"/>
      <c r="H746" s="144"/>
      <c r="I746" s="146">
        <f>SUMIF(DH418:DH723,1,GK418:GK723)</f>
        <v>0</v>
      </c>
      <c r="J746" s="144"/>
      <c r="K746" s="146">
        <f>SUMIF(DH418:DH723,1,DG418:DG723)</f>
        <v>0</v>
      </c>
    </row>
    <row r="747" spans="3:11" hidden="1" x14ac:dyDescent="0.2">
      <c r="C747" s="150" t="s">
        <v>1335</v>
      </c>
      <c r="D747" s="149"/>
      <c r="E747" s="149"/>
      <c r="F747" s="149"/>
      <c r="G747" s="149"/>
      <c r="H747" s="149"/>
      <c r="I747" s="151">
        <f>SUM(GL418:GL723)</f>
        <v>11974</v>
      </c>
      <c r="J747" s="149"/>
      <c r="K747" s="151">
        <f>Source!DI386</f>
        <v>111357</v>
      </c>
    </row>
    <row r="748" spans="3:11" hidden="1" x14ac:dyDescent="0.2">
      <c r="C748" s="147" t="s">
        <v>1316</v>
      </c>
      <c r="D748" s="141"/>
      <c r="E748" s="141"/>
      <c r="F748" s="141"/>
      <c r="G748" s="141"/>
      <c r="H748" s="141"/>
      <c r="I748" s="141"/>
      <c r="J748" s="141"/>
      <c r="K748" s="141"/>
    </row>
    <row r="749" spans="3:11" hidden="1" x14ac:dyDescent="0.2">
      <c r="C749" s="152" t="s">
        <v>1336</v>
      </c>
      <c r="D749" s="149"/>
      <c r="E749" s="149"/>
      <c r="F749" s="149"/>
      <c r="G749" s="149"/>
      <c r="H749" s="149"/>
      <c r="I749" s="151">
        <f>SUM(GM418:GM723)</f>
        <v>1346</v>
      </c>
      <c r="J749" s="149"/>
      <c r="K749" s="151">
        <f>Source!DJ386</f>
        <v>26638</v>
      </c>
    </row>
    <row r="750" spans="3:11" hidden="1" x14ac:dyDescent="0.2">
      <c r="C750" s="153" t="s">
        <v>1337</v>
      </c>
      <c r="D750" s="112"/>
      <c r="E750" s="112"/>
      <c r="F750" s="112"/>
      <c r="G750" s="112"/>
      <c r="H750" s="112"/>
      <c r="I750" s="154">
        <f>SUM(GQ418:GQ723)+SUM(IA418:IA723)</f>
        <v>202987</v>
      </c>
      <c r="J750" s="112"/>
      <c r="K750" s="154">
        <f>Source!EO386+SUM(DB418:DB723)</f>
        <v>1698937</v>
      </c>
    </row>
    <row r="751" spans="3:11" hidden="1" x14ac:dyDescent="0.2">
      <c r="C751" s="155" t="s">
        <v>1316</v>
      </c>
      <c r="D751" s="112"/>
      <c r="E751" s="112"/>
      <c r="F751" s="112"/>
      <c r="G751" s="112"/>
      <c r="H751" s="112"/>
      <c r="I751" s="154"/>
      <c r="J751" s="112"/>
      <c r="K751" s="154"/>
    </row>
    <row r="752" spans="3:11" hidden="1" x14ac:dyDescent="0.2">
      <c r="C752" s="156" t="s">
        <v>1338</v>
      </c>
      <c r="D752" s="112"/>
      <c r="E752" s="112"/>
      <c r="F752" s="112"/>
      <c r="G752" s="112"/>
      <c r="H752" s="112"/>
      <c r="I752" s="154">
        <f>SUM(GQ418:GQ723)</f>
        <v>202987</v>
      </c>
      <c r="J752" s="112"/>
      <c r="K752" s="154">
        <f>Source!EO386</f>
        <v>1698937</v>
      </c>
    </row>
    <row r="753" spans="1:11" hidden="1" x14ac:dyDescent="0.2">
      <c r="C753" s="157" t="s">
        <v>1339</v>
      </c>
      <c r="D753" s="112"/>
      <c r="E753" s="112"/>
      <c r="F753" s="112"/>
      <c r="G753" s="112"/>
      <c r="H753" s="112"/>
      <c r="I753" s="154">
        <f>SUM(GR418:GR723)</f>
        <v>0</v>
      </c>
      <c r="J753" s="112"/>
      <c r="K753" s="154">
        <f>Source!EP386</f>
        <v>0</v>
      </c>
    </row>
    <row r="754" spans="1:11" hidden="1" x14ac:dyDescent="0.2">
      <c r="C754" s="157" t="s">
        <v>1340</v>
      </c>
      <c r="D754" s="112"/>
      <c r="E754" s="112"/>
      <c r="F754" s="112"/>
      <c r="G754" s="112"/>
      <c r="H754" s="112"/>
      <c r="I754" s="154">
        <f>SUM(GS418:GS723)</f>
        <v>202987</v>
      </c>
      <c r="J754" s="112"/>
      <c r="K754" s="154">
        <f>Source!EQ386</f>
        <v>1698937</v>
      </c>
    </row>
    <row r="755" spans="1:11" hidden="1" x14ac:dyDescent="0.2">
      <c r="C755" s="156" t="s">
        <v>1341</v>
      </c>
      <c r="D755" s="112"/>
      <c r="E755" s="112"/>
      <c r="F755" s="112"/>
      <c r="G755" s="112"/>
      <c r="H755" s="112"/>
      <c r="I755" s="154">
        <f>SUM(IA418:IA723)</f>
        <v>0</v>
      </c>
      <c r="J755" s="112"/>
      <c r="K755" s="154">
        <f>SUM(DB418:DB723)</f>
        <v>0</v>
      </c>
    </row>
    <row r="756" spans="1:11" hidden="1" x14ac:dyDescent="0.2">
      <c r="C756" s="158" t="s">
        <v>1342</v>
      </c>
      <c r="D756" s="140"/>
      <c r="E756" s="140"/>
      <c r="F756" s="140"/>
      <c r="G756" s="140"/>
      <c r="H756" s="140"/>
      <c r="I756" s="159">
        <f>SUM(HK418:HK723)</f>
        <v>0</v>
      </c>
      <c r="J756" s="140"/>
      <c r="K756" s="159">
        <f>SUM(DD418:DD723)</f>
        <v>0</v>
      </c>
    </row>
    <row r="758" spans="1:11" hidden="1" x14ac:dyDescent="0.2">
      <c r="C758" s="144" t="s">
        <v>1343</v>
      </c>
      <c r="D758" s="144"/>
      <c r="E758" s="144"/>
      <c r="F758" s="144"/>
      <c r="G758" s="144"/>
      <c r="H758" s="144"/>
      <c r="I758" s="146">
        <f>SUM(GK418:GK723)+SUM(GM418:GM723)</f>
        <v>7534</v>
      </c>
      <c r="J758" s="144"/>
      <c r="K758" s="146">
        <f>Source!DK386+Source!DJ386</f>
        <v>187430</v>
      </c>
    </row>
    <row r="760" spans="1:11" x14ac:dyDescent="0.2">
      <c r="A760" s="160"/>
      <c r="B760" s="160"/>
      <c r="C760" s="160" t="s">
        <v>1344</v>
      </c>
      <c r="D760" s="160"/>
      <c r="E760" s="160"/>
      <c r="F760" s="160"/>
      <c r="G760" s="160"/>
      <c r="H760" s="160"/>
      <c r="I760" s="161">
        <f>SUM(GY418:GY723)</f>
        <v>9890</v>
      </c>
      <c r="J760" s="160"/>
      <c r="K760" s="161" t="e">
        <f>Source!DP386</f>
        <v>#REF!</v>
      </c>
    </row>
    <row r="761" spans="1:11" x14ac:dyDescent="0.2">
      <c r="A761" s="160"/>
      <c r="B761" s="160"/>
      <c r="C761" s="160" t="s">
        <v>1345</v>
      </c>
      <c r="D761" s="160"/>
      <c r="E761" s="160"/>
      <c r="F761" s="160"/>
      <c r="G761" s="160"/>
      <c r="H761" s="160"/>
      <c r="I761" s="161">
        <f>SUM(GZ418:GZ723)</f>
        <v>6511</v>
      </c>
      <c r="J761" s="160"/>
      <c r="K761" s="161" t="e">
        <f>Source!DQ386</f>
        <v>#REF!</v>
      </c>
    </row>
    <row r="763" spans="1:11" hidden="1" x14ac:dyDescent="0.2">
      <c r="C763" s="162" t="s">
        <v>1346</v>
      </c>
      <c r="D763" s="162"/>
      <c r="E763" s="162"/>
      <c r="F763" s="162"/>
      <c r="G763" s="162"/>
      <c r="H763" s="162"/>
      <c r="I763" s="163">
        <f>SUM(GT418:GT723)+SUM(IB418:IB723)</f>
        <v>0</v>
      </c>
      <c r="J763" s="162"/>
      <c r="K763" s="163">
        <f>Source!EH386+SUM(DC418:DC723)</f>
        <v>0</v>
      </c>
    </row>
    <row r="764" spans="1:11" hidden="1" x14ac:dyDescent="0.2">
      <c r="C764" s="164" t="s">
        <v>1316</v>
      </c>
      <c r="D764" s="165"/>
      <c r="E764" s="165"/>
      <c r="F764" s="165"/>
      <c r="G764" s="165"/>
      <c r="H764" s="165"/>
      <c r="I764" s="165"/>
      <c r="J764" s="165"/>
      <c r="K764" s="165"/>
    </row>
    <row r="765" spans="1:11" hidden="1" x14ac:dyDescent="0.2">
      <c r="C765" s="166" t="s">
        <v>1347</v>
      </c>
      <c r="D765" s="162"/>
      <c r="E765" s="162"/>
      <c r="F765" s="162"/>
      <c r="G765" s="162"/>
      <c r="H765" s="162"/>
      <c r="I765" s="163">
        <f>SUM(GT418:GT723)</f>
        <v>0</v>
      </c>
      <c r="J765" s="162"/>
      <c r="K765" s="163">
        <f>Source!EH386</f>
        <v>0</v>
      </c>
    </row>
    <row r="766" spans="1:11" hidden="1" x14ac:dyDescent="0.2">
      <c r="C766" s="167" t="s">
        <v>1348</v>
      </c>
      <c r="D766" s="162"/>
      <c r="E766" s="162"/>
      <c r="F766" s="162"/>
      <c r="G766" s="162"/>
      <c r="H766" s="162"/>
      <c r="I766" s="163">
        <f>SUM(GU418:GU723)</f>
        <v>0</v>
      </c>
      <c r="J766" s="162"/>
      <c r="K766" s="163">
        <f>Source!EI386</f>
        <v>0</v>
      </c>
    </row>
    <row r="767" spans="1:11" hidden="1" x14ac:dyDescent="0.2">
      <c r="C767" s="167" t="s">
        <v>1349</v>
      </c>
      <c r="D767" s="162"/>
      <c r="E767" s="162"/>
      <c r="F767" s="162"/>
      <c r="G767" s="162"/>
      <c r="H767" s="162"/>
      <c r="I767" s="163">
        <f>SUM(GV418:GV723)</f>
        <v>0</v>
      </c>
      <c r="J767" s="162"/>
      <c r="K767" s="163">
        <f>Source!ER386</f>
        <v>0</v>
      </c>
    </row>
    <row r="768" spans="1:11" hidden="1" x14ac:dyDescent="0.2">
      <c r="C768" s="166" t="s">
        <v>1350</v>
      </c>
      <c r="D768" s="162"/>
      <c r="E768" s="162"/>
      <c r="F768" s="162"/>
      <c r="G768" s="162"/>
      <c r="H768" s="162"/>
      <c r="I768" s="163">
        <f>SUM(IB418:IB723)</f>
        <v>0</v>
      </c>
      <c r="J768" s="162"/>
      <c r="K768" s="163">
        <f>SUM(DC418:DC723)</f>
        <v>0</v>
      </c>
    </row>
    <row r="770" spans="3:11" x14ac:dyDescent="0.2">
      <c r="C770" s="13" t="s">
        <v>1351</v>
      </c>
      <c r="D770" s="13"/>
      <c r="E770" s="13"/>
      <c r="F770" s="13"/>
      <c r="G770" s="13"/>
      <c r="H770" s="13"/>
      <c r="I770" s="142">
        <f>SUM(HA418:HA723)</f>
        <v>237550</v>
      </c>
      <c r="J770" s="13"/>
      <c r="K770" s="142" t="e">
        <f>Source!EJ386</f>
        <v>#REF!</v>
      </c>
    </row>
    <row r="771" spans="3:11" hidden="1" x14ac:dyDescent="0.2">
      <c r="C771" s="143" t="s">
        <v>1352</v>
      </c>
      <c r="D771" s="141"/>
      <c r="E771" s="141"/>
      <c r="F771" s="141"/>
      <c r="G771" s="141"/>
      <c r="H771" s="141"/>
      <c r="I771" s="141"/>
      <c r="J771" s="141"/>
      <c r="K771" s="141"/>
    </row>
    <row r="772" spans="3:11" hidden="1" x14ac:dyDescent="0.2">
      <c r="C772" s="168" t="s">
        <v>1353</v>
      </c>
      <c r="D772" s="13"/>
      <c r="E772" s="13"/>
      <c r="F772" s="13"/>
      <c r="G772" s="13"/>
      <c r="H772" s="13"/>
      <c r="I772" s="142">
        <f>SUM(HB418:HB723)</f>
        <v>237550</v>
      </c>
      <c r="J772" s="13"/>
      <c r="K772" s="142" t="e">
        <f>Source!EK386</f>
        <v>#REF!</v>
      </c>
    </row>
    <row r="773" spans="3:11" hidden="1" x14ac:dyDescent="0.2">
      <c r="C773" s="168" t="s">
        <v>1354</v>
      </c>
      <c r="D773" s="13"/>
      <c r="E773" s="13"/>
      <c r="F773" s="13"/>
      <c r="G773" s="13"/>
      <c r="H773" s="13"/>
      <c r="I773" s="142">
        <f>SUM(HC418:HC723)</f>
        <v>0</v>
      </c>
      <c r="J773" s="13"/>
      <c r="K773" s="142">
        <f>Source!EL386</f>
        <v>0</v>
      </c>
    </row>
    <row r="774" spans="3:11" hidden="1" x14ac:dyDescent="0.2">
      <c r="C774" s="166" t="s">
        <v>1355</v>
      </c>
      <c r="D774" s="162"/>
      <c r="E774" s="162"/>
      <c r="F774" s="162"/>
      <c r="G774" s="162"/>
      <c r="H774" s="162"/>
      <c r="I774" s="163">
        <f>SUM(HD418:HD723)</f>
        <v>0</v>
      </c>
      <c r="J774" s="162"/>
      <c r="K774" s="163">
        <f>Source!EH386+SUM(DC418:DC723)</f>
        <v>0</v>
      </c>
    </row>
    <row r="775" spans="3:11" hidden="1" x14ac:dyDescent="0.2">
      <c r="C775" s="168" t="s">
        <v>382</v>
      </c>
      <c r="D775" s="13"/>
      <c r="E775" s="13"/>
      <c r="F775" s="13"/>
      <c r="G775" s="13"/>
      <c r="H775" s="13"/>
      <c r="I775" s="142">
        <f>SUM(HE418:HE723)</f>
        <v>0</v>
      </c>
      <c r="J775" s="13"/>
      <c r="K775" s="142">
        <f>Source!EM386</f>
        <v>0</v>
      </c>
    </row>
    <row r="776" spans="3:11" hidden="1" x14ac:dyDescent="0.2"/>
    <row r="777" spans="3:11" hidden="1" x14ac:dyDescent="0.2">
      <c r="C777" s="13" t="s">
        <v>1356</v>
      </c>
      <c r="D777" s="13"/>
      <c r="E777" s="13"/>
      <c r="F777" s="13"/>
      <c r="G777" s="13"/>
      <c r="H777" s="13"/>
      <c r="I777" s="142">
        <f>SUM(HB418:HB723)+SUM(HC418:HC723)</f>
        <v>237550</v>
      </c>
      <c r="J777" s="13"/>
      <c r="K777" s="142" t="e">
        <f>Source!EK386+Source!EL386</f>
        <v>#REF!</v>
      </c>
    </row>
    <row r="779" spans="3:11" hidden="1" x14ac:dyDescent="0.2">
      <c r="C779" s="25" t="s">
        <v>400</v>
      </c>
      <c r="D779" s="25"/>
      <c r="E779" s="25"/>
      <c r="F779" s="25"/>
      <c r="G779" s="25"/>
      <c r="H779" s="25"/>
      <c r="I779" s="169">
        <f>I777+SUM(HD418:HD723)+SUM(HE418:HE723)</f>
        <v>237550</v>
      </c>
      <c r="J779" s="25"/>
      <c r="K779" s="169" t="e">
        <f>K777+Source!EH386+SUM(DC418:DC723)+Source!EM386</f>
        <v>#REF!</v>
      </c>
    </row>
    <row r="781" spans="3:11" hidden="1" x14ac:dyDescent="0.2">
      <c r="C781" s="141" t="s">
        <v>1357</v>
      </c>
      <c r="D781" s="141"/>
      <c r="E781" s="141"/>
      <c r="F781" s="141"/>
      <c r="G781" s="141"/>
      <c r="H781" s="141"/>
      <c r="I781" s="141"/>
      <c r="J781" s="141"/>
      <c r="K781" s="141"/>
    </row>
    <row r="782" spans="3:11" hidden="1" x14ac:dyDescent="0.2">
      <c r="C782" s="170" t="s">
        <v>1358</v>
      </c>
      <c r="D782" s="13"/>
      <c r="E782" s="13"/>
      <c r="F782" s="13"/>
      <c r="G782" s="13"/>
      <c r="H782" s="13"/>
      <c r="I782" s="142">
        <f>SUM(GN418:GN723)+SUM(IA418:IA723)+SUM(IB418:IB723)</f>
        <v>202987</v>
      </c>
      <c r="J782" s="13"/>
      <c r="K782" s="142">
        <f>Source!DH386+SUM(DB418:DB723)+SUM(DC418:DC723)</f>
        <v>1698937</v>
      </c>
    </row>
    <row r="783" spans="3:11" hidden="1" x14ac:dyDescent="0.2">
      <c r="C783" s="143" t="s">
        <v>1316</v>
      </c>
      <c r="D783" s="141"/>
      <c r="E783" s="141"/>
      <c r="F783" s="141"/>
      <c r="G783" s="141"/>
      <c r="H783" s="141"/>
      <c r="I783" s="141"/>
      <c r="J783" s="141"/>
      <c r="K783" s="141"/>
    </row>
    <row r="784" spans="3:11" hidden="1" x14ac:dyDescent="0.2">
      <c r="C784" s="168" t="s">
        <v>1359</v>
      </c>
      <c r="D784" s="13"/>
      <c r="E784" s="13"/>
      <c r="F784" s="13"/>
      <c r="G784" s="13"/>
      <c r="H784" s="13"/>
      <c r="I784" s="142">
        <f>SUM(GO418:GO723)</f>
        <v>0</v>
      </c>
      <c r="J784" s="13"/>
      <c r="K784" s="142">
        <f>Source!EG386</f>
        <v>0</v>
      </c>
    </row>
    <row r="785" spans="1:255" hidden="1" x14ac:dyDescent="0.2">
      <c r="C785" s="168" t="s">
        <v>1360</v>
      </c>
      <c r="D785" s="13"/>
      <c r="E785" s="13"/>
      <c r="F785" s="13"/>
      <c r="G785" s="13"/>
      <c r="H785" s="13"/>
      <c r="I785" s="142">
        <f>SUM(GP418:GP723)</f>
        <v>202987</v>
      </c>
      <c r="J785" s="13"/>
      <c r="K785" s="142">
        <f>Source!EN386</f>
        <v>1698937</v>
      </c>
    </row>
    <row r="786" spans="1:255" hidden="1" x14ac:dyDescent="0.2">
      <c r="C786" s="170" t="s">
        <v>1361</v>
      </c>
      <c r="D786" s="13"/>
      <c r="E786" s="13"/>
      <c r="F786" s="13"/>
      <c r="G786" s="13"/>
      <c r="H786" s="171" t="e">
        <f>Source!DM386</f>
        <v>#REF!</v>
      </c>
      <c r="I786" s="13"/>
      <c r="J786" s="13"/>
      <c r="K786" s="13"/>
    </row>
    <row r="787" spans="1:255" hidden="1" x14ac:dyDescent="0.2">
      <c r="C787" s="170" t="s">
        <v>391</v>
      </c>
      <c r="D787" s="13"/>
      <c r="E787" s="13"/>
      <c r="F787" s="13"/>
      <c r="G787" s="13"/>
      <c r="H787" s="171">
        <f>Source!DN386</f>
        <v>99.433599999999984</v>
      </c>
      <c r="I787" s="13"/>
      <c r="J787" s="13"/>
      <c r="K787" s="13"/>
    </row>
    <row r="788" spans="1:255" ht="13.5" thickBot="1" x14ac:dyDescent="0.25"/>
    <row r="789" spans="1:255" x14ac:dyDescent="0.2">
      <c r="A789" s="50"/>
      <c r="B789" s="50"/>
      <c r="C789" s="50"/>
      <c r="D789" s="50"/>
      <c r="E789" s="50"/>
      <c r="F789" s="50"/>
      <c r="G789" s="50"/>
      <c r="H789" s="50"/>
      <c r="I789" s="50"/>
      <c r="J789" s="50"/>
      <c r="K789" s="50"/>
    </row>
    <row r="790" spans="1:255" x14ac:dyDescent="0.2">
      <c r="A790" s="334" t="s">
        <v>1249</v>
      </c>
      <c r="B790" s="334"/>
      <c r="C790" s="335" t="s">
        <v>1367</v>
      </c>
      <c r="D790" s="335"/>
      <c r="E790" s="335"/>
      <c r="F790" s="335"/>
      <c r="G790" s="335"/>
      <c r="H790" s="335"/>
      <c r="I790" s="335"/>
      <c r="J790" s="335"/>
      <c r="K790" s="335"/>
      <c r="BX790" s="51" t="str">
        <f>C790</f>
        <v xml:space="preserve"> Вентблоки (вентканалы) с.1-2 7-20 этажи</v>
      </c>
      <c r="IU790" s="23"/>
    </row>
    <row r="791" spans="1:255" ht="13.5" thickBot="1" x14ac:dyDescent="0.25"/>
    <row r="792" spans="1:255" ht="24" x14ac:dyDescent="0.2">
      <c r="A792" s="53">
        <v>37</v>
      </c>
      <c r="B792" s="61" t="s">
        <v>496</v>
      </c>
      <c r="C792" s="54" t="s">
        <v>497</v>
      </c>
      <c r="D792" s="55" t="s">
        <v>498</v>
      </c>
      <c r="E792" s="56">
        <v>2.6</v>
      </c>
      <c r="F792" s="57">
        <f>Source!AK421</f>
        <v>5746.46</v>
      </c>
      <c r="G792" s="62" t="s">
        <v>6</v>
      </c>
      <c r="H792" s="57"/>
      <c r="I792" s="58">
        <f>SUM(DQ792:DQ825)</f>
        <v>30241</v>
      </c>
      <c r="J792" s="59" t="s">
        <v>496</v>
      </c>
      <c r="K792" s="60" t="e">
        <f>SUM(DS792:DS825)</f>
        <v>#REF!</v>
      </c>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c r="EC792" s="23"/>
      <c r="ED792" s="23"/>
      <c r="EE792" s="23"/>
      <c r="EF792" s="23"/>
      <c r="EG792" s="23"/>
      <c r="EH792" s="23"/>
      <c r="EI792" s="23"/>
      <c r="EJ792" s="23"/>
      <c r="EK792" s="23"/>
      <c r="EL792" s="23"/>
      <c r="EM792" s="23"/>
      <c r="EN792" s="23"/>
      <c r="EO792" s="23"/>
      <c r="EP792" s="23"/>
      <c r="EQ792" s="23"/>
      <c r="ER792" s="23"/>
      <c r="ES792" s="23"/>
      <c r="ET792" s="23"/>
      <c r="EU792" s="23"/>
      <c r="EV792" s="23"/>
      <c r="EW792" s="23"/>
      <c r="EX792" s="23"/>
      <c r="EY792" s="23"/>
      <c r="EZ792" s="23"/>
      <c r="FA792" s="23"/>
      <c r="FB792" s="23"/>
      <c r="FC792" s="23"/>
      <c r="FD792" s="23"/>
      <c r="FE792" s="23"/>
      <c r="FF792" s="23"/>
      <c r="FG792" s="23"/>
      <c r="FH792" s="23"/>
      <c r="FI792" s="23"/>
      <c r="FJ792" s="23"/>
      <c r="FK792" s="23"/>
      <c r="FL792" s="23"/>
      <c r="FM792" s="23"/>
      <c r="FN792" s="23"/>
      <c r="FO792" s="23"/>
      <c r="FP792" s="23"/>
      <c r="FQ792" s="23"/>
      <c r="FR792" s="23"/>
      <c r="FS792" s="23"/>
      <c r="FT792" s="23"/>
      <c r="FU792" s="23"/>
      <c r="FV792" s="23"/>
      <c r="FW792" s="23"/>
      <c r="FX792" s="23"/>
      <c r="FY792" s="23"/>
      <c r="FZ792" s="23"/>
      <c r="GA792" s="23"/>
      <c r="GB792" s="23"/>
      <c r="GC792" s="23"/>
      <c r="GD792" s="23"/>
      <c r="GE792" s="23"/>
      <c r="GF792" s="23"/>
      <c r="GG792" s="23"/>
      <c r="GH792" s="23"/>
      <c r="GI792" s="23"/>
      <c r="GJ792" s="23"/>
      <c r="GK792" s="23"/>
      <c r="GL792" s="23"/>
      <c r="GM792" s="23"/>
      <c r="GN792" s="23"/>
      <c r="GO792" s="23"/>
      <c r="GP792" s="23"/>
      <c r="GQ792" s="23"/>
      <c r="GR792" s="23"/>
      <c r="GS792" s="23"/>
      <c r="GT792" s="23"/>
      <c r="GU792" s="23"/>
      <c r="GV792" s="23"/>
      <c r="GW792" s="23"/>
      <c r="GX792" s="23"/>
      <c r="GY792" s="23"/>
      <c r="GZ792" s="23"/>
      <c r="HA792" s="23"/>
      <c r="HB792" s="23"/>
      <c r="HC792" s="23"/>
      <c r="HD792" s="23"/>
      <c r="HE792" s="23"/>
      <c r="HF792" s="23"/>
      <c r="HG792" s="23"/>
      <c r="HH792" s="23"/>
      <c r="HI792" s="23"/>
      <c r="HJ792" s="23"/>
      <c r="HK792" s="23"/>
      <c r="HL792" s="23"/>
      <c r="HM792" s="23"/>
      <c r="HN792" s="23"/>
      <c r="HO792" s="23"/>
      <c r="HP792" s="23"/>
      <c r="HQ792" s="23"/>
      <c r="HR792" s="23"/>
      <c r="HS792" s="23"/>
      <c r="HT792" s="23"/>
      <c r="HU792" s="23"/>
      <c r="HV792" s="23"/>
      <c r="HW792" s="23"/>
      <c r="HX792" s="23"/>
      <c r="HY792" s="23"/>
      <c r="HZ792" s="23"/>
      <c r="IA792" s="23"/>
      <c r="IB792" s="23"/>
      <c r="IC792" s="23"/>
      <c r="ID792" s="23"/>
      <c r="IE792" s="23"/>
      <c r="IF792" s="23"/>
      <c r="IG792" s="23"/>
      <c r="IH792" s="23"/>
      <c r="II792" s="23"/>
      <c r="IJ792" s="23"/>
      <c r="IK792" s="23"/>
      <c r="IL792" s="23"/>
      <c r="IM792" s="23"/>
      <c r="IN792" s="23"/>
      <c r="IO792" s="23"/>
      <c r="IP792" s="23"/>
      <c r="IQ792" s="23"/>
      <c r="IR792" s="23"/>
      <c r="IS792" s="23"/>
      <c r="IT792" s="23"/>
      <c r="IU792" s="23"/>
    </row>
    <row r="793" spans="1:255" x14ac:dyDescent="0.2">
      <c r="A793" s="66"/>
      <c r="B793" s="67"/>
      <c r="C793" s="67" t="s">
        <v>1253</v>
      </c>
      <c r="D793" s="68"/>
      <c r="E793" s="69"/>
      <c r="F793" s="70">
        <v>1430.76</v>
      </c>
      <c r="G793" s="71"/>
      <c r="H793" s="70">
        <f>Source!AF421</f>
        <v>1430.76</v>
      </c>
      <c r="I793" s="72">
        <f>T793</f>
        <v>3720</v>
      </c>
      <c r="J793" s="73">
        <v>25.6</v>
      </c>
      <c r="K793" s="74">
        <f>U793</f>
        <v>95231</v>
      </c>
      <c r="O793" s="23"/>
      <c r="P793" s="23"/>
      <c r="Q793" s="23"/>
      <c r="R793" s="23"/>
      <c r="S793" s="23"/>
      <c r="T793" s="23">
        <f>ROUND(Source!AF421*Source!AV421*Source!I421,0)</f>
        <v>3720</v>
      </c>
      <c r="U793" s="23">
        <f>Source!S421</f>
        <v>95231</v>
      </c>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v>1</v>
      </c>
      <c r="CW793" s="23"/>
      <c r="CX793" s="23"/>
      <c r="CY793" s="23"/>
      <c r="CZ793" s="23"/>
      <c r="DA793" s="23"/>
      <c r="DB793" s="23"/>
      <c r="DC793" s="23"/>
      <c r="DD793" s="23"/>
      <c r="DE793" s="23"/>
      <c r="DF793" s="23"/>
      <c r="DG793" s="23">
        <f>Source!S421</f>
        <v>95231</v>
      </c>
      <c r="DH793" s="23">
        <v>1008</v>
      </c>
      <c r="DI793" s="23"/>
      <c r="DJ793" s="23"/>
      <c r="DK793" s="23"/>
      <c r="DL793" s="23"/>
      <c r="DM793" s="23"/>
      <c r="DN793" s="23"/>
      <c r="DO793" s="23"/>
      <c r="DP793" s="23"/>
      <c r="DQ793" s="23">
        <f>T793</f>
        <v>3720</v>
      </c>
      <c r="DR793" s="23"/>
      <c r="DS793" s="23">
        <f>U793</f>
        <v>95231</v>
      </c>
      <c r="DT793" s="23"/>
      <c r="DU793" s="23"/>
      <c r="DV793" s="23"/>
      <c r="DW793" s="23"/>
      <c r="DX793" s="23"/>
      <c r="DY793" s="23"/>
      <c r="DZ793" s="23"/>
      <c r="EA793" s="23"/>
      <c r="EB793" s="23"/>
      <c r="EC793" s="23"/>
      <c r="ED793" s="23"/>
      <c r="EE793" s="23"/>
      <c r="EF793" s="23"/>
      <c r="EG793" s="23"/>
      <c r="EH793" s="23"/>
      <c r="EI793" s="23"/>
      <c r="EJ793" s="23"/>
      <c r="EK793" s="23"/>
      <c r="EL793" s="23"/>
      <c r="EM793" s="23"/>
      <c r="EN793" s="23"/>
      <c r="EO793" s="23"/>
      <c r="EP793" s="23"/>
      <c r="EQ793" s="23"/>
      <c r="ER793" s="23"/>
      <c r="ES793" s="23"/>
      <c r="ET793" s="23"/>
      <c r="EU793" s="23"/>
      <c r="EV793" s="23"/>
      <c r="EW793" s="23"/>
      <c r="EX793" s="23"/>
      <c r="EY793" s="23"/>
      <c r="EZ793" s="23"/>
      <c r="FA793" s="23"/>
      <c r="FB793" s="23"/>
      <c r="FC793" s="23"/>
      <c r="FD793" s="23"/>
      <c r="FE793" s="23"/>
      <c r="FF793" s="23"/>
      <c r="FG793" s="23"/>
      <c r="FH793" s="23"/>
      <c r="FI793" s="23"/>
      <c r="FJ793" s="23"/>
      <c r="FK793" s="23"/>
      <c r="FL793" s="23"/>
      <c r="FM793" s="23"/>
      <c r="FN793" s="23"/>
      <c r="FO793" s="23"/>
      <c r="FP793" s="23"/>
      <c r="FQ793" s="23"/>
      <c r="FR793" s="23"/>
      <c r="FS793" s="23"/>
      <c r="FT793" s="23"/>
      <c r="FU793" s="23"/>
      <c r="FV793" s="23"/>
      <c r="FW793" s="23"/>
      <c r="FX793" s="23"/>
      <c r="FY793" s="23"/>
      <c r="FZ793" s="23"/>
      <c r="GA793" s="23"/>
      <c r="GB793" s="23"/>
      <c r="GC793" s="23"/>
      <c r="GD793" s="23"/>
      <c r="GE793" s="23"/>
      <c r="GF793" s="23"/>
      <c r="GG793" s="23"/>
      <c r="GH793" s="23"/>
      <c r="GI793" s="23"/>
      <c r="GJ793" s="23">
        <f>T793</f>
        <v>3720</v>
      </c>
      <c r="GK793" s="23">
        <f>T793</f>
        <v>3720</v>
      </c>
      <c r="GL793" s="23"/>
      <c r="GM793" s="23"/>
      <c r="GN793" s="23"/>
      <c r="GO793" s="23"/>
      <c r="GP793" s="23"/>
      <c r="GQ793" s="23"/>
      <c r="GR793" s="23"/>
      <c r="GS793" s="23"/>
      <c r="GT793" s="23"/>
      <c r="GU793" s="23"/>
      <c r="GV793" s="23"/>
      <c r="GW793" s="23"/>
      <c r="GX793" s="23"/>
      <c r="GY793" s="23"/>
      <c r="GZ793" s="23"/>
      <c r="HA793" s="23"/>
      <c r="HB793" s="23">
        <f>T793</f>
        <v>3720</v>
      </c>
      <c r="HC793" s="23"/>
      <c r="HD793" s="23"/>
      <c r="HE793" s="23"/>
      <c r="HF793" s="23">
        <f>T793</f>
        <v>3720</v>
      </c>
      <c r="HG793" s="23"/>
      <c r="HH793" s="23"/>
      <c r="HI793" s="23"/>
      <c r="HJ793" s="23"/>
      <c r="HK793" s="23"/>
      <c r="HL793" s="23">
        <f>T793</f>
        <v>3720</v>
      </c>
      <c r="HM793" s="23"/>
      <c r="HN793" s="23">
        <f>T793</f>
        <v>3720</v>
      </c>
      <c r="HO793" s="23"/>
      <c r="HP793" s="23"/>
      <c r="HQ793" s="23"/>
      <c r="HR793" s="23"/>
      <c r="HS793" s="23"/>
      <c r="HT793" s="23"/>
      <c r="HU793" s="23"/>
      <c r="HV793" s="23"/>
      <c r="HW793" s="23"/>
      <c r="HX793" s="23">
        <f>T793</f>
        <v>3720</v>
      </c>
      <c r="HY793" s="23"/>
      <c r="HZ793" s="23"/>
      <c r="IA793" s="23"/>
      <c r="IB793" s="23"/>
      <c r="IC793" s="23"/>
      <c r="ID793" s="23"/>
      <c r="IE793" s="23"/>
      <c r="IF793" s="23"/>
      <c r="IG793" s="23"/>
      <c r="IH793" s="23"/>
      <c r="II793" s="23"/>
      <c r="IJ793" s="23"/>
      <c r="IK793" s="23"/>
      <c r="IL793" s="23"/>
      <c r="IM793" s="23"/>
      <c r="IN793" s="23"/>
      <c r="IO793" s="23"/>
      <c r="IP793" s="23"/>
      <c r="IQ793" s="23"/>
      <c r="IR793" s="23"/>
      <c r="IS793" s="23"/>
      <c r="IT793" s="23"/>
      <c r="IU793" s="23"/>
    </row>
    <row r="794" spans="1:255" x14ac:dyDescent="0.2">
      <c r="A794" s="78"/>
      <c r="B794" s="79"/>
      <c r="C794" s="79" t="s">
        <v>1255</v>
      </c>
      <c r="D794" s="80"/>
      <c r="E794" s="81"/>
      <c r="F794" s="82">
        <v>3995.85</v>
      </c>
      <c r="G794" s="83"/>
      <c r="H794" s="82">
        <f>Source!AD421</f>
        <v>5039.59</v>
      </c>
      <c r="I794" s="84">
        <f>T794</f>
        <v>13103</v>
      </c>
      <c r="J794" s="85">
        <v>9.3000000000000007</v>
      </c>
      <c r="K794" s="86">
        <f>U794</f>
        <v>121857</v>
      </c>
      <c r="O794" s="23"/>
      <c r="P794" s="23"/>
      <c r="Q794" s="23"/>
      <c r="R794" s="23"/>
      <c r="S794" s="23"/>
      <c r="T794" s="23">
        <f>ROUND(Source!AD421*Source!AV421*Source!I421,0)</f>
        <v>13103</v>
      </c>
      <c r="U794" s="23">
        <f>Source!Q421</f>
        <v>121857</v>
      </c>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v>1</v>
      </c>
      <c r="CW794" s="23"/>
      <c r="CX794" s="23"/>
      <c r="CY794" s="23"/>
      <c r="CZ794" s="23"/>
      <c r="DA794" s="23"/>
      <c r="DB794" s="23"/>
      <c r="DC794" s="23"/>
      <c r="DD794" s="23"/>
      <c r="DE794" s="23"/>
      <c r="DF794" s="23"/>
      <c r="DG794" s="23"/>
      <c r="DH794" s="23"/>
      <c r="DI794" s="23"/>
      <c r="DJ794" s="23"/>
      <c r="DK794" s="23"/>
      <c r="DL794" s="23"/>
      <c r="DM794" s="23"/>
      <c r="DN794" s="23"/>
      <c r="DO794" s="23"/>
      <c r="DP794" s="23"/>
      <c r="DQ794" s="23">
        <f>T794</f>
        <v>13103</v>
      </c>
      <c r="DR794" s="23"/>
      <c r="DS794" s="23">
        <f>U794</f>
        <v>121857</v>
      </c>
      <c r="DT794" s="23"/>
      <c r="DU794" s="23"/>
      <c r="DV794" s="23"/>
      <c r="DW794" s="23"/>
      <c r="DX794" s="23"/>
      <c r="DY794" s="23"/>
      <c r="DZ794" s="23"/>
      <c r="EA794" s="23"/>
      <c r="EB794" s="23"/>
      <c r="EC794" s="23"/>
      <c r="ED794" s="23"/>
      <c r="EE794" s="23"/>
      <c r="EF794" s="23"/>
      <c r="EG794" s="23"/>
      <c r="EH794" s="23"/>
      <c r="EI794" s="23"/>
      <c r="EJ794" s="23"/>
      <c r="EK794" s="23"/>
      <c r="EL794" s="23"/>
      <c r="EM794" s="23"/>
      <c r="EN794" s="23"/>
      <c r="EO794" s="23"/>
      <c r="EP794" s="23"/>
      <c r="EQ794" s="23"/>
      <c r="ER794" s="23"/>
      <c r="ES794" s="23"/>
      <c r="ET794" s="23"/>
      <c r="EU794" s="23"/>
      <c r="EV794" s="23"/>
      <c r="EW794" s="23"/>
      <c r="EX794" s="23"/>
      <c r="EY794" s="23"/>
      <c r="EZ794" s="23"/>
      <c r="FA794" s="23"/>
      <c r="FB794" s="23"/>
      <c r="FC794" s="23"/>
      <c r="FD794" s="23"/>
      <c r="FE794" s="23"/>
      <c r="FF794" s="23"/>
      <c r="FG794" s="23"/>
      <c r="FH794" s="23"/>
      <c r="FI794" s="23"/>
      <c r="FJ794" s="23"/>
      <c r="FK794" s="23"/>
      <c r="FL794" s="23"/>
      <c r="FM794" s="23"/>
      <c r="FN794" s="23"/>
      <c r="FO794" s="23"/>
      <c r="FP794" s="23"/>
      <c r="FQ794" s="23"/>
      <c r="FR794" s="23"/>
      <c r="FS794" s="23"/>
      <c r="FT794" s="23"/>
      <c r="FU794" s="23"/>
      <c r="FV794" s="23"/>
      <c r="FW794" s="23"/>
      <c r="FX794" s="23"/>
      <c r="FY794" s="23"/>
      <c r="FZ794" s="23"/>
      <c r="GA794" s="23"/>
      <c r="GB794" s="23"/>
      <c r="GC794" s="23"/>
      <c r="GD794" s="23"/>
      <c r="GE794" s="23"/>
      <c r="GF794" s="23"/>
      <c r="GG794" s="23"/>
      <c r="GH794" s="23"/>
      <c r="GI794" s="23"/>
      <c r="GJ794" s="23">
        <f>T794</f>
        <v>13103</v>
      </c>
      <c r="GK794" s="23"/>
      <c r="GL794" s="23">
        <f>T794</f>
        <v>13103</v>
      </c>
      <c r="GM794" s="23"/>
      <c r="GN794" s="23"/>
      <c r="GO794" s="23"/>
      <c r="GP794" s="23"/>
      <c r="GQ794" s="23"/>
      <c r="GR794" s="23"/>
      <c r="GS794" s="23"/>
      <c r="GT794" s="23"/>
      <c r="GU794" s="23"/>
      <c r="GV794" s="23"/>
      <c r="GW794" s="23"/>
      <c r="GX794" s="23"/>
      <c r="GY794" s="23"/>
      <c r="GZ794" s="23"/>
      <c r="HA794" s="23"/>
      <c r="HB794" s="23">
        <f>T794</f>
        <v>13103</v>
      </c>
      <c r="HC794" s="23"/>
      <c r="HD794" s="23"/>
      <c r="HE794" s="23"/>
      <c r="HF794" s="23">
        <f>T794</f>
        <v>13103</v>
      </c>
      <c r="HG794" s="23"/>
      <c r="HH794" s="23"/>
      <c r="HI794" s="23"/>
      <c r="HJ794" s="23"/>
      <c r="HK794" s="23"/>
      <c r="HL794" s="23">
        <f>T794</f>
        <v>13103</v>
      </c>
      <c r="HM794" s="23"/>
      <c r="HN794" s="23">
        <f>T794</f>
        <v>13103</v>
      </c>
      <c r="HO794" s="23"/>
      <c r="HP794" s="23"/>
      <c r="HQ794" s="23"/>
      <c r="HR794" s="23"/>
      <c r="HS794" s="23"/>
      <c r="HT794" s="23"/>
      <c r="HU794" s="23"/>
      <c r="HV794" s="23"/>
      <c r="HW794" s="23"/>
      <c r="HX794" s="23"/>
      <c r="HY794" s="23"/>
      <c r="HZ794" s="23"/>
      <c r="IA794" s="23"/>
      <c r="IB794" s="23"/>
      <c r="IC794" s="23"/>
      <c r="ID794" s="23"/>
      <c r="IE794" s="23"/>
      <c r="IF794" s="23"/>
      <c r="IG794" s="23"/>
      <c r="IH794" s="23"/>
      <c r="II794" s="23"/>
      <c r="IJ794" s="23"/>
      <c r="IK794" s="23"/>
      <c r="IL794" s="23"/>
      <c r="IM794" s="23"/>
      <c r="IN794" s="23"/>
      <c r="IO794" s="23"/>
      <c r="IP794" s="23"/>
      <c r="IQ794" s="23"/>
      <c r="IR794" s="23"/>
      <c r="IS794" s="23"/>
      <c r="IT794" s="23"/>
      <c r="IU794" s="23"/>
    </row>
    <row r="795" spans="1:255" x14ac:dyDescent="0.2">
      <c r="A795" s="78"/>
      <c r="B795" s="79"/>
      <c r="C795" s="79" t="s">
        <v>1256</v>
      </c>
      <c r="D795" s="80"/>
      <c r="E795" s="81"/>
      <c r="F795" s="82">
        <v>593.12</v>
      </c>
      <c r="G795" s="83"/>
      <c r="H795" s="82">
        <f>Source!AE421</f>
        <v>593.12</v>
      </c>
      <c r="I795" s="84">
        <f>GM795</f>
        <v>1542</v>
      </c>
      <c r="J795" s="85">
        <v>19.8</v>
      </c>
      <c r="K795" s="86">
        <f>Source!R421</f>
        <v>30534</v>
      </c>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c r="EC795" s="23"/>
      <c r="ED795" s="23"/>
      <c r="EE795" s="23"/>
      <c r="EF795" s="23"/>
      <c r="EG795" s="23"/>
      <c r="EH795" s="23"/>
      <c r="EI795" s="23"/>
      <c r="EJ795" s="23"/>
      <c r="EK795" s="23"/>
      <c r="EL795" s="23"/>
      <c r="EM795" s="23"/>
      <c r="EN795" s="23"/>
      <c r="EO795" s="23"/>
      <c r="EP795" s="23"/>
      <c r="EQ795" s="23"/>
      <c r="ER795" s="23"/>
      <c r="ES795" s="23"/>
      <c r="ET795" s="23"/>
      <c r="EU795" s="23"/>
      <c r="EV795" s="23"/>
      <c r="EW795" s="23"/>
      <c r="EX795" s="23"/>
      <c r="EY795" s="23"/>
      <c r="EZ795" s="23"/>
      <c r="FA795" s="23"/>
      <c r="FB795" s="23"/>
      <c r="FC795" s="23"/>
      <c r="FD795" s="23"/>
      <c r="FE795" s="23"/>
      <c r="FF795" s="23"/>
      <c r="FG795" s="23"/>
      <c r="FH795" s="23"/>
      <c r="FI795" s="23"/>
      <c r="FJ795" s="23"/>
      <c r="FK795" s="23"/>
      <c r="FL795" s="23"/>
      <c r="FM795" s="23"/>
      <c r="FN795" s="23"/>
      <c r="FO795" s="23"/>
      <c r="FP795" s="23"/>
      <c r="FQ795" s="23"/>
      <c r="FR795" s="23"/>
      <c r="FS795" s="23"/>
      <c r="FT795" s="23"/>
      <c r="FU795" s="23"/>
      <c r="FV795" s="23"/>
      <c r="FW795" s="23"/>
      <c r="FX795" s="23"/>
      <c r="FY795" s="23"/>
      <c r="FZ795" s="23"/>
      <c r="GA795" s="23"/>
      <c r="GB795" s="23"/>
      <c r="GC795" s="23"/>
      <c r="GD795" s="23"/>
      <c r="GE795" s="23"/>
      <c r="GF795" s="23"/>
      <c r="GG795" s="23"/>
      <c r="GH795" s="23"/>
      <c r="GI795" s="23"/>
      <c r="GJ795" s="23"/>
      <c r="GK795" s="23"/>
      <c r="GL795" s="23"/>
      <c r="GM795" s="23">
        <f>ROUND(Source!AE421*Source!AV421*Source!I421,0)</f>
        <v>1542</v>
      </c>
      <c r="GN795" s="23"/>
      <c r="GO795" s="23"/>
      <c r="GP795" s="23"/>
      <c r="GQ795" s="23"/>
      <c r="GR795" s="23"/>
      <c r="GS795" s="23"/>
      <c r="GT795" s="23"/>
      <c r="GU795" s="23"/>
      <c r="GV795" s="23"/>
      <c r="GW795" s="23"/>
      <c r="GX795" s="23"/>
      <c r="GY795" s="23"/>
      <c r="GZ795" s="23"/>
      <c r="HA795" s="23"/>
      <c r="HB795" s="23"/>
      <c r="HC795" s="23"/>
      <c r="HD795" s="23"/>
      <c r="HE795" s="23"/>
      <c r="HF795" s="23"/>
      <c r="HG795" s="23"/>
      <c r="HH795" s="23"/>
      <c r="HI795" s="23"/>
      <c r="HJ795" s="23"/>
      <c r="HK795" s="23"/>
      <c r="HL795" s="23"/>
      <c r="HM795" s="23"/>
      <c r="HN795" s="23"/>
      <c r="HO795" s="23"/>
      <c r="HP795" s="23"/>
      <c r="HQ795" s="23"/>
      <c r="HR795" s="23"/>
      <c r="HS795" s="23"/>
      <c r="HT795" s="23"/>
      <c r="HU795" s="23"/>
      <c r="HV795" s="23"/>
      <c r="HW795" s="23"/>
      <c r="HX795" s="23">
        <f>GM795</f>
        <v>1542</v>
      </c>
      <c r="HY795" s="23"/>
      <c r="HZ795" s="23"/>
      <c r="IA795" s="23"/>
      <c r="IB795" s="23"/>
      <c r="IC795" s="23"/>
      <c r="ID795" s="23"/>
      <c r="IE795" s="23"/>
      <c r="IF795" s="23"/>
      <c r="IG795" s="23"/>
      <c r="IH795" s="23"/>
      <c r="II795" s="23"/>
      <c r="IJ795" s="23"/>
      <c r="IK795" s="23"/>
      <c r="IL795" s="23"/>
      <c r="IM795" s="23"/>
      <c r="IN795" s="23"/>
      <c r="IO795" s="23"/>
      <c r="IP795" s="23"/>
      <c r="IQ795" s="23"/>
      <c r="IR795" s="23"/>
      <c r="IS795" s="23"/>
      <c r="IT795" s="23"/>
      <c r="IU795" s="23"/>
    </row>
    <row r="796" spans="1:255" x14ac:dyDescent="0.2">
      <c r="A796" s="87"/>
      <c r="B796" s="88"/>
      <c r="C796" s="88" t="s">
        <v>1257</v>
      </c>
      <c r="D796" s="89"/>
      <c r="E796" s="90">
        <v>155</v>
      </c>
      <c r="F796" s="91" t="s">
        <v>1258</v>
      </c>
      <c r="G796" s="92"/>
      <c r="H796" s="93">
        <f>ROUND((Source!AF421*Source!AV421+Source!AE421*Source!AV421)*(Source!FX421)/100,2)</f>
        <v>3137.01</v>
      </c>
      <c r="I796" s="94">
        <f>T796</f>
        <v>8156</v>
      </c>
      <c r="J796" s="96">
        <v>1.47</v>
      </c>
      <c r="K796" s="95" t="e">
        <f>U796</f>
        <v>#REF!</v>
      </c>
      <c r="O796" s="23"/>
      <c r="P796" s="23"/>
      <c r="Q796" s="23"/>
      <c r="R796" s="23"/>
      <c r="S796" s="23"/>
      <c r="T796" s="23">
        <f>ROUND((ROUND(Source!AF421*Source!AV421*Source!I421,0)+ROUND(Source!AE421*Source!AV421*Source!I421,0))*(Source!DN421)/100,0)</f>
        <v>8156</v>
      </c>
      <c r="U796" s="23" t="e">
        <f>Source!X421</f>
        <v>#REF!</v>
      </c>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v>1</v>
      </c>
      <c r="CW796" s="23"/>
      <c r="CX796" s="23"/>
      <c r="CY796" s="23"/>
      <c r="CZ796" s="23"/>
      <c r="DA796" s="23"/>
      <c r="DB796" s="23"/>
      <c r="DC796" s="23"/>
      <c r="DD796" s="23"/>
      <c r="DE796" s="23"/>
      <c r="DF796" s="23"/>
      <c r="DG796" s="23"/>
      <c r="DH796" s="23"/>
      <c r="DI796" s="23"/>
      <c r="DJ796" s="23"/>
      <c r="DK796" s="23"/>
      <c r="DL796" s="23"/>
      <c r="DM796" s="23"/>
      <c r="DN796" s="23"/>
      <c r="DO796" s="23"/>
      <c r="DP796" s="23"/>
      <c r="DQ796" s="23">
        <f>T796</f>
        <v>8156</v>
      </c>
      <c r="DR796" s="23"/>
      <c r="DS796" s="23" t="e">
        <f>U796</f>
        <v>#REF!</v>
      </c>
      <c r="DT796" s="23"/>
      <c r="DU796" s="23"/>
      <c r="DV796" s="23"/>
      <c r="DW796" s="23"/>
      <c r="DX796" s="23"/>
      <c r="DY796" s="23"/>
      <c r="DZ796" s="23"/>
      <c r="EA796" s="23"/>
      <c r="EB796" s="23"/>
      <c r="EC796" s="23"/>
      <c r="ED796" s="23"/>
      <c r="EE796" s="23"/>
      <c r="EF796" s="23"/>
      <c r="EG796" s="23"/>
      <c r="EH796" s="23"/>
      <c r="EI796" s="23"/>
      <c r="EJ796" s="23"/>
      <c r="EK796" s="23"/>
      <c r="EL796" s="23"/>
      <c r="EM796" s="23"/>
      <c r="EN796" s="23"/>
      <c r="EO796" s="23"/>
      <c r="EP796" s="23"/>
      <c r="EQ796" s="23"/>
      <c r="ER796" s="23"/>
      <c r="ES796" s="23"/>
      <c r="ET796" s="23"/>
      <c r="EU796" s="23"/>
      <c r="EV796" s="23"/>
      <c r="EW796" s="23"/>
      <c r="EX796" s="23"/>
      <c r="EY796" s="23"/>
      <c r="EZ796" s="23"/>
      <c r="FA796" s="23"/>
      <c r="FB796" s="23"/>
      <c r="FC796" s="23"/>
      <c r="FD796" s="23"/>
      <c r="FE796" s="23"/>
      <c r="FF796" s="23"/>
      <c r="FG796" s="23"/>
      <c r="FH796" s="23"/>
      <c r="FI796" s="23"/>
      <c r="FJ796" s="23"/>
      <c r="FK796" s="23"/>
      <c r="FL796" s="23"/>
      <c r="FM796" s="23"/>
      <c r="FN796" s="23"/>
      <c r="FO796" s="23"/>
      <c r="FP796" s="23"/>
      <c r="FQ796" s="23"/>
      <c r="FR796" s="23"/>
      <c r="FS796" s="23"/>
      <c r="FT796" s="23"/>
      <c r="FU796" s="23"/>
      <c r="FV796" s="23"/>
      <c r="FW796" s="23"/>
      <c r="FX796" s="23"/>
      <c r="FY796" s="23"/>
      <c r="FZ796" s="23"/>
      <c r="GA796" s="23"/>
      <c r="GB796" s="23"/>
      <c r="GC796" s="23"/>
      <c r="GD796" s="23"/>
      <c r="GE796" s="23"/>
      <c r="GF796" s="23"/>
      <c r="GG796" s="23"/>
      <c r="GH796" s="23"/>
      <c r="GI796" s="23"/>
      <c r="GJ796" s="23"/>
      <c r="GK796" s="23"/>
      <c r="GL796" s="23"/>
      <c r="GM796" s="23"/>
      <c r="GN796" s="23"/>
      <c r="GO796" s="23"/>
      <c r="GP796" s="23"/>
      <c r="GQ796" s="23"/>
      <c r="GR796" s="23"/>
      <c r="GS796" s="23"/>
      <c r="GT796" s="23"/>
      <c r="GU796" s="23"/>
      <c r="GV796" s="23"/>
      <c r="GW796" s="23"/>
      <c r="GX796" s="23"/>
      <c r="GY796" s="23">
        <f>T796</f>
        <v>8156</v>
      </c>
      <c r="GZ796" s="23"/>
      <c r="HA796" s="23"/>
      <c r="HB796" s="23">
        <f>T796</f>
        <v>8156</v>
      </c>
      <c r="HC796" s="23"/>
      <c r="HD796" s="23"/>
      <c r="HE796" s="23"/>
      <c r="HF796" s="23">
        <f>T796</f>
        <v>8156</v>
      </c>
      <c r="HG796" s="23"/>
      <c r="HH796" s="23"/>
      <c r="HI796" s="23"/>
      <c r="HJ796" s="23"/>
      <c r="HK796" s="23"/>
      <c r="HL796" s="23">
        <f>T796</f>
        <v>8156</v>
      </c>
      <c r="HM796" s="23"/>
      <c r="HN796" s="23">
        <f>T796</f>
        <v>8156</v>
      </c>
      <c r="HO796" s="23"/>
      <c r="HP796" s="23"/>
      <c r="HQ796" s="23"/>
      <c r="HR796" s="23"/>
      <c r="HS796" s="23"/>
      <c r="HT796" s="23"/>
      <c r="HU796" s="23"/>
      <c r="HV796" s="23"/>
      <c r="HW796" s="23"/>
      <c r="HX796" s="23"/>
      <c r="HY796" s="23"/>
      <c r="HZ796" s="23"/>
      <c r="IA796" s="23"/>
      <c r="IB796" s="23"/>
      <c r="IC796" s="23"/>
      <c r="ID796" s="23"/>
      <c r="IE796" s="23"/>
      <c r="IF796" s="23"/>
      <c r="IG796" s="23"/>
      <c r="IH796" s="23"/>
      <c r="II796" s="23"/>
      <c r="IJ796" s="23"/>
      <c r="IK796" s="23"/>
      <c r="IL796" s="23"/>
      <c r="IM796" s="23"/>
      <c r="IN796" s="23"/>
      <c r="IO796" s="23"/>
      <c r="IP796" s="23"/>
      <c r="IQ796" s="23"/>
      <c r="IR796" s="23"/>
      <c r="IS796" s="23"/>
      <c r="IT796" s="23"/>
      <c r="IU796" s="23"/>
    </row>
    <row r="797" spans="1:255" x14ac:dyDescent="0.2">
      <c r="A797" s="87"/>
      <c r="B797" s="88"/>
      <c r="C797" s="88" t="s">
        <v>1259</v>
      </c>
      <c r="D797" s="89"/>
      <c r="E797" s="90">
        <v>100</v>
      </c>
      <c r="F797" s="91" t="s">
        <v>1258</v>
      </c>
      <c r="G797" s="92"/>
      <c r="H797" s="93">
        <f>ROUND((Source!AF421*Source!AV421+Source!AE421*Source!AV421)*(Source!FY421)/100,2)</f>
        <v>2023.88</v>
      </c>
      <c r="I797" s="94">
        <f>T797</f>
        <v>5262</v>
      </c>
      <c r="J797" s="96">
        <v>0.85</v>
      </c>
      <c r="K797" s="95" t="e">
        <f>U797</f>
        <v>#REF!</v>
      </c>
      <c r="O797" s="23"/>
      <c r="P797" s="23"/>
      <c r="Q797" s="23"/>
      <c r="R797" s="23"/>
      <c r="S797" s="23"/>
      <c r="T797" s="23">
        <f>ROUND((ROUND(Source!AF421*Source!AV421*Source!I421,0)+ROUND(Source!AE421*Source!AV421*Source!I421,0))*(Source!DO421)/100,0)</f>
        <v>5262</v>
      </c>
      <c r="U797" s="23" t="e">
        <f>Source!Y421</f>
        <v>#REF!</v>
      </c>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v>1</v>
      </c>
      <c r="CW797" s="23"/>
      <c r="CX797" s="23"/>
      <c r="CY797" s="23"/>
      <c r="CZ797" s="23"/>
      <c r="DA797" s="23"/>
      <c r="DB797" s="23"/>
      <c r="DC797" s="23"/>
      <c r="DD797" s="23"/>
      <c r="DE797" s="23"/>
      <c r="DF797" s="23"/>
      <c r="DG797" s="23"/>
      <c r="DH797" s="23"/>
      <c r="DI797" s="23"/>
      <c r="DJ797" s="23"/>
      <c r="DK797" s="23"/>
      <c r="DL797" s="23"/>
      <c r="DM797" s="23"/>
      <c r="DN797" s="23"/>
      <c r="DO797" s="23"/>
      <c r="DP797" s="23"/>
      <c r="DQ797" s="23">
        <f>T797</f>
        <v>5262</v>
      </c>
      <c r="DR797" s="23"/>
      <c r="DS797" s="23" t="e">
        <f>U797</f>
        <v>#REF!</v>
      </c>
      <c r="DT797" s="23"/>
      <c r="DU797" s="23"/>
      <c r="DV797" s="23"/>
      <c r="DW797" s="23"/>
      <c r="DX797" s="23"/>
      <c r="DY797" s="23"/>
      <c r="DZ797" s="23"/>
      <c r="EA797" s="23"/>
      <c r="EB797" s="23"/>
      <c r="EC797" s="23"/>
      <c r="ED797" s="23"/>
      <c r="EE797" s="23"/>
      <c r="EF797" s="23"/>
      <c r="EG797" s="23"/>
      <c r="EH797" s="23"/>
      <c r="EI797" s="23"/>
      <c r="EJ797" s="23"/>
      <c r="EK797" s="23"/>
      <c r="EL797" s="23"/>
      <c r="EM797" s="23"/>
      <c r="EN797" s="23"/>
      <c r="EO797" s="23"/>
      <c r="EP797" s="23"/>
      <c r="EQ797" s="23"/>
      <c r="ER797" s="23"/>
      <c r="ES797" s="23"/>
      <c r="ET797" s="23"/>
      <c r="EU797" s="23"/>
      <c r="EV797" s="23"/>
      <c r="EW797" s="23"/>
      <c r="EX797" s="23"/>
      <c r="EY797" s="23"/>
      <c r="EZ797" s="23"/>
      <c r="FA797" s="23"/>
      <c r="FB797" s="23"/>
      <c r="FC797" s="23"/>
      <c r="FD797" s="23"/>
      <c r="FE797" s="23"/>
      <c r="FF797" s="23"/>
      <c r="FG797" s="23"/>
      <c r="FH797" s="23"/>
      <c r="FI797" s="23"/>
      <c r="FJ797" s="23"/>
      <c r="FK797" s="23"/>
      <c r="FL797" s="23"/>
      <c r="FM797" s="23"/>
      <c r="FN797" s="23"/>
      <c r="FO797" s="23"/>
      <c r="FP797" s="23"/>
      <c r="FQ797" s="23"/>
      <c r="FR797" s="23"/>
      <c r="FS797" s="23"/>
      <c r="FT797" s="23"/>
      <c r="FU797" s="23"/>
      <c r="FV797" s="23"/>
      <c r="FW797" s="23"/>
      <c r="FX797" s="23"/>
      <c r="FY797" s="23"/>
      <c r="FZ797" s="23"/>
      <c r="GA797" s="23"/>
      <c r="GB797" s="23"/>
      <c r="GC797" s="23"/>
      <c r="GD797" s="23"/>
      <c r="GE797" s="23"/>
      <c r="GF797" s="23"/>
      <c r="GG797" s="23"/>
      <c r="GH797" s="23"/>
      <c r="GI797" s="23"/>
      <c r="GJ797" s="23"/>
      <c r="GK797" s="23"/>
      <c r="GL797" s="23"/>
      <c r="GM797" s="23"/>
      <c r="GN797" s="23"/>
      <c r="GO797" s="23"/>
      <c r="GP797" s="23"/>
      <c r="GQ797" s="23"/>
      <c r="GR797" s="23"/>
      <c r="GS797" s="23"/>
      <c r="GT797" s="23"/>
      <c r="GU797" s="23"/>
      <c r="GV797" s="23"/>
      <c r="GW797" s="23"/>
      <c r="GX797" s="23"/>
      <c r="GY797" s="23"/>
      <c r="GZ797" s="23">
        <f>T797</f>
        <v>5262</v>
      </c>
      <c r="HA797" s="23"/>
      <c r="HB797" s="23">
        <f>T797</f>
        <v>5262</v>
      </c>
      <c r="HC797" s="23"/>
      <c r="HD797" s="23"/>
      <c r="HE797" s="23"/>
      <c r="HF797" s="23">
        <f>T797</f>
        <v>5262</v>
      </c>
      <c r="HG797" s="23"/>
      <c r="HH797" s="23"/>
      <c r="HI797" s="23"/>
      <c r="HJ797" s="23"/>
      <c r="HK797" s="23"/>
      <c r="HL797" s="23">
        <f>T797</f>
        <v>5262</v>
      </c>
      <c r="HM797" s="23"/>
      <c r="HN797" s="23">
        <f>T797</f>
        <v>5262</v>
      </c>
      <c r="HO797" s="23"/>
      <c r="HP797" s="23"/>
      <c r="HQ797" s="23"/>
      <c r="HR797" s="23"/>
      <c r="HS797" s="23"/>
      <c r="HT797" s="23"/>
      <c r="HU797" s="23"/>
      <c r="HV797" s="23"/>
      <c r="HW797" s="23"/>
      <c r="HX797" s="23"/>
      <c r="HY797" s="23"/>
      <c r="HZ797" s="23"/>
      <c r="IA797" s="23"/>
      <c r="IB797" s="23"/>
      <c r="IC797" s="23"/>
      <c r="ID797" s="23"/>
      <c r="IE797" s="23"/>
      <c r="IF797" s="23"/>
      <c r="IG797" s="23"/>
      <c r="IH797" s="23"/>
      <c r="II797" s="23"/>
      <c r="IJ797" s="23"/>
      <c r="IK797" s="23"/>
      <c r="IL797" s="23"/>
      <c r="IM797" s="23"/>
      <c r="IN797" s="23"/>
      <c r="IO797" s="23"/>
      <c r="IP797" s="23"/>
      <c r="IQ797" s="23"/>
      <c r="IR797" s="23"/>
      <c r="IS797" s="23"/>
      <c r="IT797" s="23"/>
      <c r="IU797" s="23"/>
    </row>
    <row r="798" spans="1:255" x14ac:dyDescent="0.2">
      <c r="A798" s="78"/>
      <c r="B798" s="79"/>
      <c r="C798" s="79" t="s">
        <v>1260</v>
      </c>
      <c r="D798" s="80" t="s">
        <v>1261</v>
      </c>
      <c r="E798" s="81">
        <v>158.27000000000001</v>
      </c>
      <c r="F798" s="82"/>
      <c r="G798" s="83"/>
      <c r="H798" s="82" t="e">
        <f>ROUND(Source!AH421,2)</f>
        <v>#REF!</v>
      </c>
      <c r="I798" s="97" t="e">
        <f>Source!U421</f>
        <v>#REF!</v>
      </c>
      <c r="J798" s="85"/>
      <c r="K798" s="86"/>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3"/>
      <c r="FH798" s="23"/>
      <c r="FI798" s="23"/>
      <c r="FJ798" s="23"/>
      <c r="FK798" s="23"/>
      <c r="FL798" s="23"/>
      <c r="FM798" s="23"/>
      <c r="FN798" s="23"/>
      <c r="FO798" s="23"/>
      <c r="FP798" s="23"/>
      <c r="FQ798" s="23"/>
      <c r="FR798" s="23"/>
      <c r="FS798" s="23"/>
      <c r="FT798" s="23"/>
      <c r="FU798" s="23"/>
      <c r="FV798" s="23"/>
      <c r="FW798" s="23"/>
      <c r="FX798" s="23"/>
      <c r="FY798" s="23"/>
      <c r="FZ798" s="23"/>
      <c r="GA798" s="23"/>
      <c r="GB798" s="23"/>
      <c r="GC798" s="23"/>
      <c r="GD798" s="23"/>
      <c r="GE798" s="23"/>
      <c r="GF798" s="23"/>
      <c r="GG798" s="23"/>
      <c r="GH798" s="23"/>
      <c r="GI798" s="23"/>
      <c r="GJ798" s="23"/>
      <c r="GK798" s="23"/>
      <c r="GL798" s="23"/>
      <c r="GM798" s="23"/>
      <c r="GN798" s="23"/>
      <c r="GO798" s="23"/>
      <c r="GP798" s="23"/>
      <c r="GQ798" s="23"/>
      <c r="GR798" s="23"/>
      <c r="GS798" s="23"/>
      <c r="GT798" s="23"/>
      <c r="GU798" s="23"/>
      <c r="GV798" s="23"/>
      <c r="GW798" s="23"/>
      <c r="GX798" s="23"/>
      <c r="GY798" s="23"/>
      <c r="GZ798" s="23"/>
      <c r="HA798" s="23"/>
      <c r="HB798" s="23"/>
      <c r="HC798" s="23"/>
      <c r="HD798" s="23"/>
      <c r="HE798" s="23"/>
      <c r="HF798" s="23"/>
      <c r="HG798" s="23"/>
      <c r="HH798" s="23"/>
      <c r="HI798" s="23"/>
      <c r="HJ798" s="23"/>
      <c r="HK798" s="23"/>
      <c r="HL798" s="23"/>
      <c r="HM798" s="23"/>
      <c r="HN798" s="23"/>
      <c r="HO798" s="23"/>
      <c r="HP798" s="23"/>
      <c r="HQ798" s="23"/>
      <c r="HR798" s="23"/>
      <c r="HS798" s="23"/>
      <c r="HT798" s="23"/>
      <c r="HU798" s="23"/>
      <c r="HV798" s="23"/>
      <c r="HW798" s="23"/>
      <c r="HX798" s="23"/>
      <c r="HY798" s="23"/>
      <c r="HZ798" s="23"/>
      <c r="IA798" s="23"/>
      <c r="IB798" s="23"/>
      <c r="IC798" s="23"/>
      <c r="ID798" s="23"/>
      <c r="IE798" s="23"/>
      <c r="IF798" s="23"/>
      <c r="IG798" s="23"/>
      <c r="IH798" s="23"/>
      <c r="II798" s="23"/>
      <c r="IJ798" s="23"/>
      <c r="IK798" s="23"/>
      <c r="IL798" s="23"/>
      <c r="IM798" s="23"/>
      <c r="IN798" s="23"/>
      <c r="IO798" s="23"/>
      <c r="IP798" s="23"/>
      <c r="IQ798" s="23"/>
      <c r="IR798" s="23"/>
      <c r="IS798" s="23"/>
      <c r="IT798" s="23"/>
      <c r="IU798" s="23"/>
    </row>
    <row r="799" spans="1:255" ht="24" x14ac:dyDescent="0.2">
      <c r="A799" s="100" t="s">
        <v>500</v>
      </c>
      <c r="B799" s="109" t="s">
        <v>30</v>
      </c>
      <c r="C799" s="101" t="s">
        <v>31</v>
      </c>
      <c r="D799" s="102" t="s">
        <v>32</v>
      </c>
      <c r="E799" s="103">
        <f>Source!I423</f>
        <v>1.8199999999999998</v>
      </c>
      <c r="F799" s="104">
        <v>586.71</v>
      </c>
      <c r="G799" s="105"/>
      <c r="H799" s="104">
        <f>Source!AC422</f>
        <v>586.71</v>
      </c>
      <c r="I799" s="106">
        <f>T799</f>
        <v>1068</v>
      </c>
      <c r="J799" s="107" t="s">
        <v>1262</v>
      </c>
      <c r="K799" s="108">
        <f>U799</f>
        <v>9517</v>
      </c>
      <c r="L799" s="23"/>
      <c r="M799" s="23"/>
      <c r="N799" s="23"/>
      <c r="O799" s="23"/>
      <c r="P799" s="23"/>
      <c r="Q799" s="23"/>
      <c r="R799" s="23"/>
      <c r="S799" s="23"/>
      <c r="T799" s="23">
        <f>ROUND(Source!AC422*Source!AW422*Source!I422,0)</f>
        <v>1068</v>
      </c>
      <c r="U799" s="23">
        <f>Source!P423</f>
        <v>9517</v>
      </c>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v>1</v>
      </c>
      <c r="CW799" s="23"/>
      <c r="CX799" s="23"/>
      <c r="CY799" s="23"/>
      <c r="CZ799" s="23"/>
      <c r="DA799" s="23"/>
      <c r="DB799" s="23"/>
      <c r="DC799" s="23"/>
      <c r="DD799" s="23"/>
      <c r="DE799" s="23"/>
      <c r="DF799" s="23"/>
      <c r="DG799" s="23"/>
      <c r="DH799" s="23"/>
      <c r="DI799" s="23"/>
      <c r="DJ799" s="23"/>
      <c r="DK799" s="23">
        <f>T799</f>
        <v>1068</v>
      </c>
      <c r="DL799" s="23"/>
      <c r="DM799" s="23">
        <f>Source!P423</f>
        <v>9517</v>
      </c>
      <c r="DN799" s="23"/>
      <c r="DO799" s="23"/>
      <c r="DP799" s="23"/>
      <c r="DQ799" s="23"/>
      <c r="DR799" s="23"/>
      <c r="DS799" s="23"/>
      <c r="DT799" s="23"/>
      <c r="DU799" s="23"/>
      <c r="DV799" s="23"/>
      <c r="DW799" s="23"/>
      <c r="DX799" s="23"/>
      <c r="DY799" s="23"/>
      <c r="DZ799" s="23"/>
      <c r="EA799" s="23"/>
      <c r="EB799" s="23"/>
      <c r="EC799" s="23"/>
      <c r="ED799" s="23"/>
      <c r="EE799" s="23"/>
      <c r="EF799" s="23"/>
      <c r="EG799" s="23"/>
      <c r="EH799" s="23"/>
      <c r="EI799" s="23"/>
      <c r="EJ799" s="23"/>
      <c r="EK799" s="23"/>
      <c r="EL799" s="23"/>
      <c r="EM799" s="23"/>
      <c r="EN799" s="23"/>
      <c r="EO799" s="23"/>
      <c r="EP799" s="23"/>
      <c r="EQ799" s="23"/>
      <c r="ER799" s="23"/>
      <c r="ES799" s="23"/>
      <c r="ET799" s="23"/>
      <c r="EU799" s="23"/>
      <c r="EV799" s="23"/>
      <c r="EW799" s="23"/>
      <c r="EX799" s="23"/>
      <c r="EY799" s="23"/>
      <c r="EZ799" s="23"/>
      <c r="FA799" s="23"/>
      <c r="FB799" s="23"/>
      <c r="FC799" s="23"/>
      <c r="FD799" s="23"/>
      <c r="FE799" s="23"/>
      <c r="FF799" s="23"/>
      <c r="FG799" s="23"/>
      <c r="FH799" s="23"/>
      <c r="FI799" s="23"/>
      <c r="FJ799" s="23"/>
      <c r="FK799" s="23"/>
      <c r="FL799" s="23"/>
      <c r="FM799" s="23"/>
      <c r="FN799" s="23"/>
      <c r="FO799" s="23"/>
      <c r="FP799" s="23"/>
      <c r="FQ799" s="23"/>
      <c r="FR799" s="23"/>
      <c r="FS799" s="23"/>
      <c r="FT799" s="23"/>
      <c r="FU799" s="23"/>
      <c r="FV799" s="23"/>
      <c r="FW799" s="23"/>
      <c r="FX799" s="23"/>
      <c r="FY799" s="23"/>
      <c r="FZ799" s="23"/>
      <c r="GA799" s="23"/>
      <c r="GB799" s="23"/>
      <c r="GC799" s="23"/>
      <c r="GD799" s="23"/>
      <c r="GE799" s="23"/>
      <c r="GF799" s="23"/>
      <c r="GG799" s="23"/>
      <c r="GH799" s="23"/>
      <c r="GI799" s="23"/>
      <c r="GJ799" s="23">
        <f>T799</f>
        <v>1068</v>
      </c>
      <c r="GK799" s="23"/>
      <c r="GL799" s="23"/>
      <c r="GM799" s="23"/>
      <c r="GN799" s="23">
        <f>T799</f>
        <v>1068</v>
      </c>
      <c r="GO799" s="23"/>
      <c r="GP799" s="23">
        <f>T799</f>
        <v>1068</v>
      </c>
      <c r="GQ799" s="23">
        <f>T799</f>
        <v>1068</v>
      </c>
      <c r="GR799" s="23"/>
      <c r="GS799" s="23">
        <f>T799</f>
        <v>1068</v>
      </c>
      <c r="GT799" s="23"/>
      <c r="GU799" s="23"/>
      <c r="GV799" s="23"/>
      <c r="GW799" s="23"/>
      <c r="GX799" s="23"/>
      <c r="GY799" s="23"/>
      <c r="GZ799" s="23"/>
      <c r="HA799" s="23"/>
      <c r="HB799" s="23">
        <f>T799</f>
        <v>1068</v>
      </c>
      <c r="HC799" s="23"/>
      <c r="HD799" s="23"/>
      <c r="HE799" s="23"/>
      <c r="HF799" s="23">
        <f>T799</f>
        <v>1068</v>
      </c>
      <c r="HG799" s="23"/>
      <c r="HH799" s="23"/>
      <c r="HI799" s="23"/>
      <c r="HJ799" s="23"/>
      <c r="HK799" s="23"/>
      <c r="HL799" s="23">
        <f>T799</f>
        <v>1068</v>
      </c>
      <c r="HM799" s="23"/>
      <c r="HN799" s="23">
        <f>T799</f>
        <v>1068</v>
      </c>
      <c r="HO799" s="23"/>
      <c r="HP799" s="23"/>
      <c r="HQ799" s="23"/>
      <c r="HR799" s="23"/>
      <c r="HS799" s="23"/>
      <c r="HT799" s="23"/>
      <c r="HU799" s="23"/>
      <c r="HV799" s="23"/>
      <c r="HW799" s="23"/>
      <c r="HX799" s="23"/>
      <c r="HY799" s="23"/>
      <c r="HZ799" s="23"/>
      <c r="IA799" s="23"/>
      <c r="IB799" s="23"/>
      <c r="IC799" s="23"/>
      <c r="ID799" s="23"/>
      <c r="IE799" s="23"/>
      <c r="IF799" s="23"/>
      <c r="IG799" s="23"/>
      <c r="IH799" s="23"/>
      <c r="II799" s="23"/>
      <c r="IJ799" s="23"/>
      <c r="IK799" s="23"/>
      <c r="IL799" s="23"/>
      <c r="IM799" s="23"/>
      <c r="IN799" s="23"/>
      <c r="IO799" s="23"/>
      <c r="IP799" s="23"/>
      <c r="IQ799" s="23"/>
      <c r="IR799" s="23"/>
      <c r="IS799" s="23"/>
      <c r="IT799" s="23"/>
      <c r="IU799" s="23"/>
    </row>
    <row r="800" spans="1:255" x14ac:dyDescent="0.2">
      <c r="A800" s="64"/>
      <c r="B800" s="111" t="s">
        <v>1263</v>
      </c>
      <c r="C800" s="111" t="s">
        <v>1264</v>
      </c>
      <c r="D800" s="63"/>
      <c r="E800" s="63"/>
      <c r="F800" s="63"/>
      <c r="G800" s="63"/>
      <c r="H800" s="63"/>
      <c r="I800" s="63"/>
      <c r="J800" s="63"/>
      <c r="K800" s="65"/>
    </row>
    <row r="801" spans="1:255" ht="24" x14ac:dyDescent="0.2">
      <c r="A801" s="100" t="s">
        <v>501</v>
      </c>
      <c r="B801" s="109" t="s">
        <v>502</v>
      </c>
      <c r="C801" s="101" t="s">
        <v>503</v>
      </c>
      <c r="D801" s="102" t="s">
        <v>43</v>
      </c>
      <c r="E801" s="103">
        <f>Source!I425</f>
        <v>117.99999999999999</v>
      </c>
      <c r="F801" s="104">
        <v>650.72</v>
      </c>
      <c r="G801" s="105"/>
      <c r="H801" s="104">
        <f>Source!AC424</f>
        <v>650.72</v>
      </c>
      <c r="I801" s="106">
        <f>T801</f>
        <v>76785</v>
      </c>
      <c r="J801" s="107" t="s">
        <v>1262</v>
      </c>
      <c r="K801" s="108">
        <f>U801</f>
        <v>709097</v>
      </c>
      <c r="L801" s="23"/>
      <c r="M801" s="23"/>
      <c r="N801" s="23"/>
      <c r="O801" s="23"/>
      <c r="P801" s="23"/>
      <c r="Q801" s="23"/>
      <c r="R801" s="23"/>
      <c r="S801" s="23"/>
      <c r="T801" s="23">
        <f>ROUND(Source!AC424*Source!AW424*Source!I424,0)</f>
        <v>76785</v>
      </c>
      <c r="U801" s="23">
        <f>Source!P425</f>
        <v>709097</v>
      </c>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v>1</v>
      </c>
      <c r="CW801" s="23"/>
      <c r="CX801" s="23"/>
      <c r="CY801" s="23"/>
      <c r="CZ801" s="23"/>
      <c r="DA801" s="23"/>
      <c r="DB801" s="23"/>
      <c r="DC801" s="23"/>
      <c r="DD801" s="23"/>
      <c r="DE801" s="23"/>
      <c r="DF801" s="23"/>
      <c r="DG801" s="23"/>
      <c r="DH801" s="23"/>
      <c r="DI801" s="23"/>
      <c r="DJ801" s="23"/>
      <c r="DK801" s="23">
        <f>T801</f>
        <v>76785</v>
      </c>
      <c r="DL801" s="23"/>
      <c r="DM801" s="23">
        <f>Source!P425</f>
        <v>709097</v>
      </c>
      <c r="DN801" s="23"/>
      <c r="DO801" s="23"/>
      <c r="DP801" s="23"/>
      <c r="DQ801" s="23"/>
      <c r="DR801" s="23"/>
      <c r="DS801" s="23"/>
      <c r="DT801" s="23"/>
      <c r="DU801" s="23"/>
      <c r="DV801" s="23"/>
      <c r="DW801" s="23"/>
      <c r="DX801" s="23"/>
      <c r="DY801" s="23"/>
      <c r="DZ801" s="23"/>
      <c r="EA801" s="23"/>
      <c r="EB801" s="23"/>
      <c r="EC801" s="23"/>
      <c r="ED801" s="23"/>
      <c r="EE801" s="23"/>
      <c r="EF801" s="23"/>
      <c r="EG801" s="23"/>
      <c r="EH801" s="23"/>
      <c r="EI801" s="23"/>
      <c r="EJ801" s="23"/>
      <c r="EK801" s="23"/>
      <c r="EL801" s="23"/>
      <c r="EM801" s="23"/>
      <c r="EN801" s="23"/>
      <c r="EO801" s="23"/>
      <c r="EP801" s="23"/>
      <c r="EQ801" s="23"/>
      <c r="ER801" s="23"/>
      <c r="ES801" s="23"/>
      <c r="ET801" s="23"/>
      <c r="EU801" s="23"/>
      <c r="EV801" s="23"/>
      <c r="EW801" s="23"/>
      <c r="EX801" s="23"/>
      <c r="EY801" s="23"/>
      <c r="EZ801" s="23"/>
      <c r="FA801" s="23"/>
      <c r="FB801" s="23"/>
      <c r="FC801" s="23"/>
      <c r="FD801" s="23"/>
      <c r="FE801" s="23"/>
      <c r="FF801" s="23"/>
      <c r="FG801" s="23"/>
      <c r="FH801" s="23"/>
      <c r="FI801" s="23"/>
      <c r="FJ801" s="23"/>
      <c r="FK801" s="23"/>
      <c r="FL801" s="23"/>
      <c r="FM801" s="23"/>
      <c r="FN801" s="23"/>
      <c r="FO801" s="23"/>
      <c r="FP801" s="23"/>
      <c r="FQ801" s="23"/>
      <c r="FR801" s="23"/>
      <c r="FS801" s="23"/>
      <c r="FT801" s="23"/>
      <c r="FU801" s="23"/>
      <c r="FV801" s="23"/>
      <c r="FW801" s="23"/>
      <c r="FX801" s="23"/>
      <c r="FY801" s="23"/>
      <c r="FZ801" s="23"/>
      <c r="GA801" s="23"/>
      <c r="GB801" s="23"/>
      <c r="GC801" s="23"/>
      <c r="GD801" s="23"/>
      <c r="GE801" s="23"/>
      <c r="GF801" s="23"/>
      <c r="GG801" s="23"/>
      <c r="GH801" s="23"/>
      <c r="GI801" s="23"/>
      <c r="GJ801" s="23">
        <f>T801</f>
        <v>76785</v>
      </c>
      <c r="GK801" s="23"/>
      <c r="GL801" s="23"/>
      <c r="GM801" s="23"/>
      <c r="GN801" s="23">
        <f>T801</f>
        <v>76785</v>
      </c>
      <c r="GO801" s="23"/>
      <c r="GP801" s="23">
        <f>T801</f>
        <v>76785</v>
      </c>
      <c r="GQ801" s="23">
        <f>T801</f>
        <v>76785</v>
      </c>
      <c r="GR801" s="23"/>
      <c r="GS801" s="23">
        <f>T801</f>
        <v>76785</v>
      </c>
      <c r="GT801" s="23"/>
      <c r="GU801" s="23"/>
      <c r="GV801" s="23"/>
      <c r="GW801" s="23"/>
      <c r="GX801" s="23"/>
      <c r="GY801" s="23"/>
      <c r="GZ801" s="23"/>
      <c r="HA801" s="23"/>
      <c r="HB801" s="23">
        <f>T801</f>
        <v>76785</v>
      </c>
      <c r="HC801" s="23"/>
      <c r="HD801" s="23"/>
      <c r="HE801" s="23"/>
      <c r="HF801" s="23">
        <f>T801</f>
        <v>76785</v>
      </c>
      <c r="HG801" s="23"/>
      <c r="HH801" s="23"/>
      <c r="HI801" s="23"/>
      <c r="HJ801" s="23"/>
      <c r="HK801" s="23"/>
      <c r="HL801" s="23">
        <f>T801</f>
        <v>76785</v>
      </c>
      <c r="HM801" s="23"/>
      <c r="HN801" s="23">
        <f>T801</f>
        <v>76785</v>
      </c>
      <c r="HO801" s="23"/>
      <c r="HP801" s="23"/>
      <c r="HQ801" s="23"/>
      <c r="HR801" s="23"/>
      <c r="HS801" s="23"/>
      <c r="HT801" s="23"/>
      <c r="HU801" s="23"/>
      <c r="HV801" s="23"/>
      <c r="HW801" s="23"/>
      <c r="HX801" s="23"/>
      <c r="HY801" s="23"/>
      <c r="HZ801" s="23"/>
      <c r="IA801" s="23"/>
      <c r="IB801" s="23"/>
      <c r="IC801" s="23"/>
      <c r="ID801" s="23"/>
      <c r="IE801" s="23"/>
      <c r="IF801" s="23"/>
      <c r="IG801" s="23"/>
      <c r="IH801" s="23"/>
      <c r="II801" s="23"/>
      <c r="IJ801" s="23"/>
      <c r="IK801" s="23"/>
      <c r="IL801" s="23"/>
      <c r="IM801" s="23"/>
      <c r="IN801" s="23"/>
      <c r="IO801" s="23"/>
      <c r="IP801" s="23"/>
      <c r="IQ801" s="23"/>
      <c r="IR801" s="23"/>
      <c r="IS801" s="23"/>
      <c r="IT801" s="23"/>
      <c r="IU801" s="23"/>
    </row>
    <row r="802" spans="1:255" x14ac:dyDescent="0.2">
      <c r="A802" s="64"/>
      <c r="B802" s="111" t="s">
        <v>1263</v>
      </c>
      <c r="C802" s="111" t="s">
        <v>1368</v>
      </c>
      <c r="D802" s="63"/>
      <c r="E802" s="63"/>
      <c r="F802" s="63"/>
      <c r="G802" s="63"/>
      <c r="H802" s="63"/>
      <c r="I802" s="63"/>
      <c r="J802" s="63"/>
      <c r="K802" s="65"/>
    </row>
    <row r="803" spans="1:255" ht="24" x14ac:dyDescent="0.2">
      <c r="A803" s="100" t="s">
        <v>506</v>
      </c>
      <c r="B803" s="109" t="s">
        <v>507</v>
      </c>
      <c r="C803" s="101" t="s">
        <v>508</v>
      </c>
      <c r="D803" s="102" t="s">
        <v>43</v>
      </c>
      <c r="E803" s="103">
        <f>Source!I427</f>
        <v>37</v>
      </c>
      <c r="F803" s="104">
        <v>650.72</v>
      </c>
      <c r="G803" s="105"/>
      <c r="H803" s="104">
        <f>Source!AC426</f>
        <v>650.72</v>
      </c>
      <c r="I803" s="106">
        <f>T803</f>
        <v>24077</v>
      </c>
      <c r="J803" s="107" t="s">
        <v>1262</v>
      </c>
      <c r="K803" s="108">
        <f>U803</f>
        <v>222344</v>
      </c>
      <c r="L803" s="23"/>
      <c r="M803" s="23"/>
      <c r="N803" s="23"/>
      <c r="O803" s="23"/>
      <c r="P803" s="23"/>
      <c r="Q803" s="23"/>
      <c r="R803" s="23"/>
      <c r="S803" s="23"/>
      <c r="T803" s="23">
        <f>ROUND(Source!AC426*Source!AW426*Source!I426,0)</f>
        <v>24077</v>
      </c>
      <c r="U803" s="23">
        <f>Source!P427</f>
        <v>222344</v>
      </c>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c r="CK803" s="23"/>
      <c r="CL803" s="23"/>
      <c r="CM803" s="23"/>
      <c r="CN803" s="23"/>
      <c r="CO803" s="23"/>
      <c r="CP803" s="23"/>
      <c r="CQ803" s="23"/>
      <c r="CR803" s="23"/>
      <c r="CS803" s="23"/>
      <c r="CT803" s="23"/>
      <c r="CU803" s="23"/>
      <c r="CV803" s="23">
        <v>1</v>
      </c>
      <c r="CW803" s="23"/>
      <c r="CX803" s="23"/>
      <c r="CY803" s="23"/>
      <c r="CZ803" s="23"/>
      <c r="DA803" s="23"/>
      <c r="DB803" s="23"/>
      <c r="DC803" s="23"/>
      <c r="DD803" s="23"/>
      <c r="DE803" s="23"/>
      <c r="DF803" s="23"/>
      <c r="DG803" s="23"/>
      <c r="DH803" s="23"/>
      <c r="DI803" s="23"/>
      <c r="DJ803" s="23"/>
      <c r="DK803" s="23">
        <f>T803</f>
        <v>24077</v>
      </c>
      <c r="DL803" s="23"/>
      <c r="DM803" s="23">
        <f>Source!P427</f>
        <v>222344</v>
      </c>
      <c r="DN803" s="23"/>
      <c r="DO803" s="23"/>
      <c r="DP803" s="23"/>
      <c r="DQ803" s="23"/>
      <c r="DR803" s="23"/>
      <c r="DS803" s="23"/>
      <c r="DT803" s="23"/>
      <c r="DU803" s="23"/>
      <c r="DV803" s="23"/>
      <c r="DW803" s="23"/>
      <c r="DX803" s="23"/>
      <c r="DY803" s="23"/>
      <c r="DZ803" s="23"/>
      <c r="EA803" s="23"/>
      <c r="EB803" s="23"/>
      <c r="EC803" s="23"/>
      <c r="ED803" s="23"/>
      <c r="EE803" s="23"/>
      <c r="EF803" s="23"/>
      <c r="EG803" s="23"/>
      <c r="EH803" s="23"/>
      <c r="EI803" s="23"/>
      <c r="EJ803" s="23"/>
      <c r="EK803" s="23"/>
      <c r="EL803" s="23"/>
      <c r="EM803" s="23"/>
      <c r="EN803" s="23"/>
      <c r="EO803" s="23"/>
      <c r="EP803" s="23"/>
      <c r="EQ803" s="23"/>
      <c r="ER803" s="23"/>
      <c r="ES803" s="23"/>
      <c r="ET803" s="23"/>
      <c r="EU803" s="23"/>
      <c r="EV803" s="23"/>
      <c r="EW803" s="23"/>
      <c r="EX803" s="23"/>
      <c r="EY803" s="23"/>
      <c r="EZ803" s="23"/>
      <c r="FA803" s="23"/>
      <c r="FB803" s="23"/>
      <c r="FC803" s="23"/>
      <c r="FD803" s="23"/>
      <c r="FE803" s="23"/>
      <c r="FF803" s="23"/>
      <c r="FG803" s="23"/>
      <c r="FH803" s="23"/>
      <c r="FI803" s="23"/>
      <c r="FJ803" s="23"/>
      <c r="FK803" s="23"/>
      <c r="FL803" s="23"/>
      <c r="FM803" s="23"/>
      <c r="FN803" s="23"/>
      <c r="FO803" s="23"/>
      <c r="FP803" s="23"/>
      <c r="FQ803" s="23"/>
      <c r="FR803" s="23"/>
      <c r="FS803" s="23"/>
      <c r="FT803" s="23"/>
      <c r="FU803" s="23"/>
      <c r="FV803" s="23"/>
      <c r="FW803" s="23"/>
      <c r="FX803" s="23"/>
      <c r="FY803" s="23"/>
      <c r="FZ803" s="23"/>
      <c r="GA803" s="23"/>
      <c r="GB803" s="23"/>
      <c r="GC803" s="23"/>
      <c r="GD803" s="23"/>
      <c r="GE803" s="23"/>
      <c r="GF803" s="23"/>
      <c r="GG803" s="23"/>
      <c r="GH803" s="23"/>
      <c r="GI803" s="23"/>
      <c r="GJ803" s="23">
        <f>T803</f>
        <v>24077</v>
      </c>
      <c r="GK803" s="23"/>
      <c r="GL803" s="23"/>
      <c r="GM803" s="23"/>
      <c r="GN803" s="23">
        <f>T803</f>
        <v>24077</v>
      </c>
      <c r="GO803" s="23"/>
      <c r="GP803" s="23">
        <f>T803</f>
        <v>24077</v>
      </c>
      <c r="GQ803" s="23">
        <f>T803</f>
        <v>24077</v>
      </c>
      <c r="GR803" s="23"/>
      <c r="GS803" s="23">
        <f>T803</f>
        <v>24077</v>
      </c>
      <c r="GT803" s="23"/>
      <c r="GU803" s="23"/>
      <c r="GV803" s="23"/>
      <c r="GW803" s="23"/>
      <c r="GX803" s="23"/>
      <c r="GY803" s="23"/>
      <c r="GZ803" s="23"/>
      <c r="HA803" s="23"/>
      <c r="HB803" s="23">
        <f>T803</f>
        <v>24077</v>
      </c>
      <c r="HC803" s="23"/>
      <c r="HD803" s="23"/>
      <c r="HE803" s="23"/>
      <c r="HF803" s="23">
        <f>T803</f>
        <v>24077</v>
      </c>
      <c r="HG803" s="23"/>
      <c r="HH803" s="23"/>
      <c r="HI803" s="23"/>
      <c r="HJ803" s="23"/>
      <c r="HK803" s="23"/>
      <c r="HL803" s="23">
        <f>T803</f>
        <v>24077</v>
      </c>
      <c r="HM803" s="23"/>
      <c r="HN803" s="23">
        <f>T803</f>
        <v>24077</v>
      </c>
      <c r="HO803" s="23"/>
      <c r="HP803" s="23"/>
      <c r="HQ803" s="23"/>
      <c r="HR803" s="23"/>
      <c r="HS803" s="23"/>
      <c r="HT803" s="23"/>
      <c r="HU803" s="23"/>
      <c r="HV803" s="23"/>
      <c r="HW803" s="23"/>
      <c r="HX803" s="23"/>
      <c r="HY803" s="23"/>
      <c r="HZ803" s="23"/>
      <c r="IA803" s="23"/>
      <c r="IB803" s="23"/>
      <c r="IC803" s="23"/>
      <c r="ID803" s="23"/>
      <c r="IE803" s="23"/>
      <c r="IF803" s="23"/>
      <c r="IG803" s="23"/>
      <c r="IH803" s="23"/>
      <c r="II803" s="23"/>
      <c r="IJ803" s="23"/>
      <c r="IK803" s="23"/>
      <c r="IL803" s="23"/>
      <c r="IM803" s="23"/>
      <c r="IN803" s="23"/>
      <c r="IO803" s="23"/>
      <c r="IP803" s="23"/>
      <c r="IQ803" s="23"/>
      <c r="IR803" s="23"/>
      <c r="IS803" s="23"/>
      <c r="IT803" s="23"/>
      <c r="IU803" s="23"/>
    </row>
    <row r="804" spans="1:255" x14ac:dyDescent="0.2">
      <c r="A804" s="64"/>
      <c r="B804" s="111" t="s">
        <v>1263</v>
      </c>
      <c r="C804" s="111" t="s">
        <v>1368</v>
      </c>
      <c r="D804" s="63"/>
      <c r="E804" s="63"/>
      <c r="F804" s="63"/>
      <c r="G804" s="63"/>
      <c r="H804" s="63"/>
      <c r="I804" s="63"/>
      <c r="J804" s="63"/>
      <c r="K804" s="65"/>
    </row>
    <row r="805" spans="1:255" ht="24" x14ac:dyDescent="0.2">
      <c r="A805" s="100" t="s">
        <v>510</v>
      </c>
      <c r="B805" s="109" t="s">
        <v>511</v>
      </c>
      <c r="C805" s="101" t="s">
        <v>512</v>
      </c>
      <c r="D805" s="102" t="s">
        <v>43</v>
      </c>
      <c r="E805" s="103">
        <f>Source!I429</f>
        <v>81</v>
      </c>
      <c r="F805" s="104">
        <v>844.32</v>
      </c>
      <c r="G805" s="105"/>
      <c r="H805" s="104">
        <f>Source!AC428</f>
        <v>844.32</v>
      </c>
      <c r="I805" s="106">
        <f>T805</f>
        <v>68390</v>
      </c>
      <c r="J805" s="107" t="s">
        <v>1262</v>
      </c>
      <c r="K805" s="108">
        <f>U805</f>
        <v>588925</v>
      </c>
      <c r="L805" s="23"/>
      <c r="M805" s="23"/>
      <c r="N805" s="23"/>
      <c r="O805" s="23"/>
      <c r="P805" s="23"/>
      <c r="Q805" s="23"/>
      <c r="R805" s="23"/>
      <c r="S805" s="23"/>
      <c r="T805" s="23">
        <f>ROUND(Source!AC428*Source!AW428*Source!I428,0)</f>
        <v>68390</v>
      </c>
      <c r="U805" s="23">
        <f>Source!P429</f>
        <v>588925</v>
      </c>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c r="CK805" s="23"/>
      <c r="CL805" s="23"/>
      <c r="CM805" s="23"/>
      <c r="CN805" s="23"/>
      <c r="CO805" s="23"/>
      <c r="CP805" s="23"/>
      <c r="CQ805" s="23"/>
      <c r="CR805" s="23"/>
      <c r="CS805" s="23"/>
      <c r="CT805" s="23"/>
      <c r="CU805" s="23"/>
      <c r="CV805" s="23">
        <v>1</v>
      </c>
      <c r="CW805" s="23"/>
      <c r="CX805" s="23"/>
      <c r="CY805" s="23"/>
      <c r="CZ805" s="23"/>
      <c r="DA805" s="23"/>
      <c r="DB805" s="23"/>
      <c r="DC805" s="23"/>
      <c r="DD805" s="23"/>
      <c r="DE805" s="23"/>
      <c r="DF805" s="23"/>
      <c r="DG805" s="23"/>
      <c r="DH805" s="23"/>
      <c r="DI805" s="23"/>
      <c r="DJ805" s="23"/>
      <c r="DK805" s="23">
        <f>T805</f>
        <v>68390</v>
      </c>
      <c r="DL805" s="23"/>
      <c r="DM805" s="23">
        <f>Source!P429</f>
        <v>588925</v>
      </c>
      <c r="DN805" s="23"/>
      <c r="DO805" s="23"/>
      <c r="DP805" s="23"/>
      <c r="DQ805" s="23"/>
      <c r="DR805" s="23"/>
      <c r="DS805" s="23"/>
      <c r="DT805" s="23"/>
      <c r="DU805" s="23"/>
      <c r="DV805" s="23"/>
      <c r="DW805" s="23"/>
      <c r="DX805" s="23"/>
      <c r="DY805" s="23"/>
      <c r="DZ805" s="23"/>
      <c r="EA805" s="23"/>
      <c r="EB805" s="23"/>
      <c r="EC805" s="23"/>
      <c r="ED805" s="23"/>
      <c r="EE805" s="23"/>
      <c r="EF805" s="23"/>
      <c r="EG805" s="23"/>
      <c r="EH805" s="23"/>
      <c r="EI805" s="23"/>
      <c r="EJ805" s="23"/>
      <c r="EK805" s="23"/>
      <c r="EL805" s="23"/>
      <c r="EM805" s="23"/>
      <c r="EN805" s="23"/>
      <c r="EO805" s="23"/>
      <c r="EP805" s="23"/>
      <c r="EQ805" s="23"/>
      <c r="ER805" s="23"/>
      <c r="ES805" s="23"/>
      <c r="ET805" s="23"/>
      <c r="EU805" s="23"/>
      <c r="EV805" s="23"/>
      <c r="EW805" s="23"/>
      <c r="EX805" s="23"/>
      <c r="EY805" s="23"/>
      <c r="EZ805" s="23"/>
      <c r="FA805" s="23"/>
      <c r="FB805" s="23"/>
      <c r="FC805" s="23"/>
      <c r="FD805" s="23"/>
      <c r="FE805" s="23"/>
      <c r="FF805" s="23"/>
      <c r="FG805" s="23"/>
      <c r="FH805" s="23"/>
      <c r="FI805" s="23"/>
      <c r="FJ805" s="23"/>
      <c r="FK805" s="23"/>
      <c r="FL805" s="23"/>
      <c r="FM805" s="23"/>
      <c r="FN805" s="23"/>
      <c r="FO805" s="23"/>
      <c r="FP805" s="23"/>
      <c r="FQ805" s="23"/>
      <c r="FR805" s="23"/>
      <c r="FS805" s="23"/>
      <c r="FT805" s="23"/>
      <c r="FU805" s="23"/>
      <c r="FV805" s="23"/>
      <c r="FW805" s="23"/>
      <c r="FX805" s="23"/>
      <c r="FY805" s="23"/>
      <c r="FZ805" s="23"/>
      <c r="GA805" s="23"/>
      <c r="GB805" s="23"/>
      <c r="GC805" s="23"/>
      <c r="GD805" s="23"/>
      <c r="GE805" s="23"/>
      <c r="GF805" s="23"/>
      <c r="GG805" s="23"/>
      <c r="GH805" s="23"/>
      <c r="GI805" s="23"/>
      <c r="GJ805" s="23">
        <f>T805</f>
        <v>68390</v>
      </c>
      <c r="GK805" s="23"/>
      <c r="GL805" s="23"/>
      <c r="GM805" s="23"/>
      <c r="GN805" s="23">
        <f>T805</f>
        <v>68390</v>
      </c>
      <c r="GO805" s="23"/>
      <c r="GP805" s="23">
        <f>T805</f>
        <v>68390</v>
      </c>
      <c r="GQ805" s="23">
        <f>T805</f>
        <v>68390</v>
      </c>
      <c r="GR805" s="23"/>
      <c r="GS805" s="23">
        <f>T805</f>
        <v>68390</v>
      </c>
      <c r="GT805" s="23"/>
      <c r="GU805" s="23"/>
      <c r="GV805" s="23"/>
      <c r="GW805" s="23"/>
      <c r="GX805" s="23"/>
      <c r="GY805" s="23"/>
      <c r="GZ805" s="23"/>
      <c r="HA805" s="23"/>
      <c r="HB805" s="23">
        <f>T805</f>
        <v>68390</v>
      </c>
      <c r="HC805" s="23"/>
      <c r="HD805" s="23"/>
      <c r="HE805" s="23"/>
      <c r="HF805" s="23">
        <f>T805</f>
        <v>68390</v>
      </c>
      <c r="HG805" s="23"/>
      <c r="HH805" s="23"/>
      <c r="HI805" s="23"/>
      <c r="HJ805" s="23"/>
      <c r="HK805" s="23"/>
      <c r="HL805" s="23">
        <f>T805</f>
        <v>68390</v>
      </c>
      <c r="HM805" s="23"/>
      <c r="HN805" s="23">
        <f>T805</f>
        <v>68390</v>
      </c>
      <c r="HO805" s="23"/>
      <c r="HP805" s="23"/>
      <c r="HQ805" s="23"/>
      <c r="HR805" s="23"/>
      <c r="HS805" s="23"/>
      <c r="HT805" s="23"/>
      <c r="HU805" s="23"/>
      <c r="HV805" s="23"/>
      <c r="HW805" s="23"/>
      <c r="HX805" s="23"/>
      <c r="HY805" s="23"/>
      <c r="HZ805" s="23"/>
      <c r="IA805" s="23"/>
      <c r="IB805" s="23"/>
      <c r="IC805" s="23"/>
      <c r="ID805" s="23"/>
      <c r="IE805" s="23"/>
      <c r="IF805" s="23"/>
      <c r="IG805" s="23"/>
      <c r="IH805" s="23"/>
      <c r="II805" s="23"/>
      <c r="IJ805" s="23"/>
      <c r="IK805" s="23"/>
      <c r="IL805" s="23"/>
      <c r="IM805" s="23"/>
      <c r="IN805" s="23"/>
      <c r="IO805" s="23"/>
      <c r="IP805" s="23"/>
      <c r="IQ805" s="23"/>
      <c r="IR805" s="23"/>
      <c r="IS805" s="23"/>
      <c r="IT805" s="23"/>
      <c r="IU805" s="23"/>
    </row>
    <row r="806" spans="1:255" x14ac:dyDescent="0.2">
      <c r="A806" s="64"/>
      <c r="B806" s="111" t="s">
        <v>1263</v>
      </c>
      <c r="C806" s="111" t="s">
        <v>1369</v>
      </c>
      <c r="D806" s="63"/>
      <c r="E806" s="63"/>
      <c r="F806" s="63"/>
      <c r="G806" s="63"/>
      <c r="H806" s="63"/>
      <c r="I806" s="63"/>
      <c r="J806" s="63"/>
      <c r="K806" s="65"/>
    </row>
    <row r="807" spans="1:255" ht="24" x14ac:dyDescent="0.2">
      <c r="A807" s="100" t="s">
        <v>515</v>
      </c>
      <c r="B807" s="109" t="s">
        <v>516</v>
      </c>
      <c r="C807" s="101" t="s">
        <v>517</v>
      </c>
      <c r="D807" s="102" t="s">
        <v>43</v>
      </c>
      <c r="E807" s="103">
        <f>Source!I431</f>
        <v>3</v>
      </c>
      <c r="F807" s="104">
        <v>585.6</v>
      </c>
      <c r="G807" s="105"/>
      <c r="H807" s="104">
        <f>Source!AC430</f>
        <v>585.6</v>
      </c>
      <c r="I807" s="106">
        <f>T807</f>
        <v>1757</v>
      </c>
      <c r="J807" s="107" t="s">
        <v>1262</v>
      </c>
      <c r="K807" s="108">
        <f>U807</f>
        <v>14821</v>
      </c>
      <c r="L807" s="23"/>
      <c r="M807" s="23"/>
      <c r="N807" s="23"/>
      <c r="O807" s="23"/>
      <c r="P807" s="23"/>
      <c r="Q807" s="23"/>
      <c r="R807" s="23"/>
      <c r="S807" s="23"/>
      <c r="T807" s="23">
        <f>ROUND(Source!AC430*Source!AW430*Source!I430,0)</f>
        <v>1757</v>
      </c>
      <c r="U807" s="23">
        <f>Source!P431</f>
        <v>14821</v>
      </c>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v>1</v>
      </c>
      <c r="CW807" s="23"/>
      <c r="CX807" s="23"/>
      <c r="CY807" s="23"/>
      <c r="CZ807" s="23"/>
      <c r="DA807" s="23"/>
      <c r="DB807" s="23"/>
      <c r="DC807" s="23"/>
      <c r="DD807" s="23"/>
      <c r="DE807" s="23"/>
      <c r="DF807" s="23"/>
      <c r="DG807" s="23"/>
      <c r="DH807" s="23"/>
      <c r="DI807" s="23"/>
      <c r="DJ807" s="23"/>
      <c r="DK807" s="23">
        <f>T807</f>
        <v>1757</v>
      </c>
      <c r="DL807" s="23"/>
      <c r="DM807" s="23">
        <f>Source!P431</f>
        <v>14821</v>
      </c>
      <c r="DN807" s="23"/>
      <c r="DO807" s="23"/>
      <c r="DP807" s="23"/>
      <c r="DQ807" s="23"/>
      <c r="DR807" s="23"/>
      <c r="DS807" s="23"/>
      <c r="DT807" s="23"/>
      <c r="DU807" s="23"/>
      <c r="DV807" s="23"/>
      <c r="DW807" s="23"/>
      <c r="DX807" s="23"/>
      <c r="DY807" s="23"/>
      <c r="DZ807" s="23"/>
      <c r="EA807" s="23"/>
      <c r="EB807" s="23"/>
      <c r="EC807" s="23"/>
      <c r="ED807" s="23"/>
      <c r="EE807" s="23"/>
      <c r="EF807" s="23"/>
      <c r="EG807" s="23"/>
      <c r="EH807" s="23"/>
      <c r="EI807" s="23"/>
      <c r="EJ807" s="23"/>
      <c r="EK807" s="23"/>
      <c r="EL807" s="23"/>
      <c r="EM807" s="23"/>
      <c r="EN807" s="23"/>
      <c r="EO807" s="23"/>
      <c r="EP807" s="23"/>
      <c r="EQ807" s="23"/>
      <c r="ER807" s="23"/>
      <c r="ES807" s="23"/>
      <c r="ET807" s="23"/>
      <c r="EU807" s="23"/>
      <c r="EV807" s="23"/>
      <c r="EW807" s="23"/>
      <c r="EX807" s="23"/>
      <c r="EY807" s="23"/>
      <c r="EZ807" s="23"/>
      <c r="FA807" s="23"/>
      <c r="FB807" s="23"/>
      <c r="FC807" s="23"/>
      <c r="FD807" s="23"/>
      <c r="FE807" s="23"/>
      <c r="FF807" s="23"/>
      <c r="FG807" s="23"/>
      <c r="FH807" s="23"/>
      <c r="FI807" s="23"/>
      <c r="FJ807" s="23"/>
      <c r="FK807" s="23"/>
      <c r="FL807" s="23"/>
      <c r="FM807" s="23"/>
      <c r="FN807" s="23"/>
      <c r="FO807" s="23"/>
      <c r="FP807" s="23"/>
      <c r="FQ807" s="23"/>
      <c r="FR807" s="23"/>
      <c r="FS807" s="23"/>
      <c r="FT807" s="23"/>
      <c r="FU807" s="23"/>
      <c r="FV807" s="23"/>
      <c r="FW807" s="23"/>
      <c r="FX807" s="23"/>
      <c r="FY807" s="23"/>
      <c r="FZ807" s="23"/>
      <c r="GA807" s="23"/>
      <c r="GB807" s="23"/>
      <c r="GC807" s="23"/>
      <c r="GD807" s="23"/>
      <c r="GE807" s="23"/>
      <c r="GF807" s="23"/>
      <c r="GG807" s="23"/>
      <c r="GH807" s="23"/>
      <c r="GI807" s="23"/>
      <c r="GJ807" s="23">
        <f>T807</f>
        <v>1757</v>
      </c>
      <c r="GK807" s="23"/>
      <c r="GL807" s="23"/>
      <c r="GM807" s="23"/>
      <c r="GN807" s="23">
        <f>T807</f>
        <v>1757</v>
      </c>
      <c r="GO807" s="23"/>
      <c r="GP807" s="23">
        <f>T807</f>
        <v>1757</v>
      </c>
      <c r="GQ807" s="23">
        <f>T807</f>
        <v>1757</v>
      </c>
      <c r="GR807" s="23"/>
      <c r="GS807" s="23">
        <f>T807</f>
        <v>1757</v>
      </c>
      <c r="GT807" s="23"/>
      <c r="GU807" s="23"/>
      <c r="GV807" s="23"/>
      <c r="GW807" s="23"/>
      <c r="GX807" s="23"/>
      <c r="GY807" s="23"/>
      <c r="GZ807" s="23"/>
      <c r="HA807" s="23"/>
      <c r="HB807" s="23">
        <f>T807</f>
        <v>1757</v>
      </c>
      <c r="HC807" s="23"/>
      <c r="HD807" s="23"/>
      <c r="HE807" s="23"/>
      <c r="HF807" s="23">
        <f>T807</f>
        <v>1757</v>
      </c>
      <c r="HG807" s="23"/>
      <c r="HH807" s="23"/>
      <c r="HI807" s="23"/>
      <c r="HJ807" s="23"/>
      <c r="HK807" s="23"/>
      <c r="HL807" s="23">
        <f>T807</f>
        <v>1757</v>
      </c>
      <c r="HM807" s="23"/>
      <c r="HN807" s="23">
        <f>T807</f>
        <v>1757</v>
      </c>
      <c r="HO807" s="23"/>
      <c r="HP807" s="23"/>
      <c r="HQ807" s="23"/>
      <c r="HR807" s="23"/>
      <c r="HS807" s="23"/>
      <c r="HT807" s="23"/>
      <c r="HU807" s="23"/>
      <c r="HV807" s="23"/>
      <c r="HW807" s="23"/>
      <c r="HX807" s="23"/>
      <c r="HY807" s="23"/>
      <c r="HZ807" s="23"/>
      <c r="IA807" s="23"/>
      <c r="IB807" s="23"/>
      <c r="IC807" s="23"/>
      <c r="ID807" s="23"/>
      <c r="IE807" s="23"/>
      <c r="IF807" s="23"/>
      <c r="IG807" s="23"/>
      <c r="IH807" s="23"/>
      <c r="II807" s="23"/>
      <c r="IJ807" s="23"/>
      <c r="IK807" s="23"/>
      <c r="IL807" s="23"/>
      <c r="IM807" s="23"/>
      <c r="IN807" s="23"/>
      <c r="IO807" s="23"/>
      <c r="IP807" s="23"/>
      <c r="IQ807" s="23"/>
      <c r="IR807" s="23"/>
      <c r="IS807" s="23"/>
      <c r="IT807" s="23"/>
      <c r="IU807" s="23"/>
    </row>
    <row r="808" spans="1:255" x14ac:dyDescent="0.2">
      <c r="A808" s="64"/>
      <c r="B808" s="111" t="s">
        <v>1263</v>
      </c>
      <c r="C808" s="111" t="s">
        <v>1370</v>
      </c>
      <c r="D808" s="63"/>
      <c r="E808" s="63"/>
      <c r="F808" s="63"/>
      <c r="G808" s="63"/>
      <c r="H808" s="63"/>
      <c r="I808" s="63"/>
      <c r="J808" s="63"/>
      <c r="K808" s="65"/>
    </row>
    <row r="809" spans="1:255" ht="24" x14ac:dyDescent="0.2">
      <c r="A809" s="100" t="s">
        <v>520</v>
      </c>
      <c r="B809" s="109" t="s">
        <v>516</v>
      </c>
      <c r="C809" s="101" t="s">
        <v>521</v>
      </c>
      <c r="D809" s="102" t="s">
        <v>43</v>
      </c>
      <c r="E809" s="103">
        <f>Source!I433</f>
        <v>1</v>
      </c>
      <c r="F809" s="104">
        <v>585.6</v>
      </c>
      <c r="G809" s="105"/>
      <c r="H809" s="104">
        <f>Source!AC432</f>
        <v>585.6</v>
      </c>
      <c r="I809" s="106">
        <f>T809</f>
        <v>586</v>
      </c>
      <c r="J809" s="107" t="s">
        <v>1262</v>
      </c>
      <c r="K809" s="108">
        <f>U809</f>
        <v>4940</v>
      </c>
      <c r="L809" s="23"/>
      <c r="M809" s="23"/>
      <c r="N809" s="23"/>
      <c r="O809" s="23"/>
      <c r="P809" s="23"/>
      <c r="Q809" s="23"/>
      <c r="R809" s="23"/>
      <c r="S809" s="23"/>
      <c r="T809" s="23">
        <f>ROUND(Source!AC432*Source!AW432*Source!I432,0)</f>
        <v>586</v>
      </c>
      <c r="U809" s="23">
        <f>Source!P433</f>
        <v>4940</v>
      </c>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v>1</v>
      </c>
      <c r="CW809" s="23"/>
      <c r="CX809" s="23"/>
      <c r="CY809" s="23"/>
      <c r="CZ809" s="23"/>
      <c r="DA809" s="23"/>
      <c r="DB809" s="23"/>
      <c r="DC809" s="23"/>
      <c r="DD809" s="23"/>
      <c r="DE809" s="23"/>
      <c r="DF809" s="23"/>
      <c r="DG809" s="23"/>
      <c r="DH809" s="23"/>
      <c r="DI809" s="23"/>
      <c r="DJ809" s="23"/>
      <c r="DK809" s="23">
        <f>T809</f>
        <v>586</v>
      </c>
      <c r="DL809" s="23"/>
      <c r="DM809" s="23">
        <f>Source!P433</f>
        <v>4940</v>
      </c>
      <c r="DN809" s="23"/>
      <c r="DO809" s="23"/>
      <c r="DP809" s="23"/>
      <c r="DQ809" s="23"/>
      <c r="DR809" s="23"/>
      <c r="DS809" s="23"/>
      <c r="DT809" s="23"/>
      <c r="DU809" s="23"/>
      <c r="DV809" s="23"/>
      <c r="DW809" s="23"/>
      <c r="DX809" s="23"/>
      <c r="DY809" s="23"/>
      <c r="DZ809" s="23"/>
      <c r="EA809" s="23"/>
      <c r="EB809" s="23"/>
      <c r="EC809" s="23"/>
      <c r="ED809" s="23"/>
      <c r="EE809" s="23"/>
      <c r="EF809" s="23"/>
      <c r="EG809" s="23"/>
      <c r="EH809" s="23"/>
      <c r="EI809" s="23"/>
      <c r="EJ809" s="23"/>
      <c r="EK809" s="23"/>
      <c r="EL809" s="23"/>
      <c r="EM809" s="23"/>
      <c r="EN809" s="23"/>
      <c r="EO809" s="23"/>
      <c r="EP809" s="23"/>
      <c r="EQ809" s="23"/>
      <c r="ER809" s="23"/>
      <c r="ES809" s="23"/>
      <c r="ET809" s="23"/>
      <c r="EU809" s="23"/>
      <c r="EV809" s="23"/>
      <c r="EW809" s="23"/>
      <c r="EX809" s="23"/>
      <c r="EY809" s="23"/>
      <c r="EZ809" s="23"/>
      <c r="FA809" s="23"/>
      <c r="FB809" s="23"/>
      <c r="FC809" s="23"/>
      <c r="FD809" s="23"/>
      <c r="FE809" s="23"/>
      <c r="FF809" s="23"/>
      <c r="FG809" s="23"/>
      <c r="FH809" s="23"/>
      <c r="FI809" s="23"/>
      <c r="FJ809" s="23"/>
      <c r="FK809" s="23"/>
      <c r="FL809" s="23"/>
      <c r="FM809" s="23"/>
      <c r="FN809" s="23"/>
      <c r="FO809" s="23"/>
      <c r="FP809" s="23"/>
      <c r="FQ809" s="23"/>
      <c r="FR809" s="23"/>
      <c r="FS809" s="23"/>
      <c r="FT809" s="23"/>
      <c r="FU809" s="23"/>
      <c r="FV809" s="23"/>
      <c r="FW809" s="23"/>
      <c r="FX809" s="23"/>
      <c r="FY809" s="23"/>
      <c r="FZ809" s="23"/>
      <c r="GA809" s="23"/>
      <c r="GB809" s="23"/>
      <c r="GC809" s="23"/>
      <c r="GD809" s="23"/>
      <c r="GE809" s="23"/>
      <c r="GF809" s="23"/>
      <c r="GG809" s="23"/>
      <c r="GH809" s="23"/>
      <c r="GI809" s="23"/>
      <c r="GJ809" s="23">
        <f>T809</f>
        <v>586</v>
      </c>
      <c r="GK809" s="23"/>
      <c r="GL809" s="23"/>
      <c r="GM809" s="23"/>
      <c r="GN809" s="23">
        <f>T809</f>
        <v>586</v>
      </c>
      <c r="GO809" s="23"/>
      <c r="GP809" s="23">
        <f>T809</f>
        <v>586</v>
      </c>
      <c r="GQ809" s="23">
        <f>T809</f>
        <v>586</v>
      </c>
      <c r="GR809" s="23"/>
      <c r="GS809" s="23">
        <f>T809</f>
        <v>586</v>
      </c>
      <c r="GT809" s="23"/>
      <c r="GU809" s="23"/>
      <c r="GV809" s="23"/>
      <c r="GW809" s="23"/>
      <c r="GX809" s="23"/>
      <c r="GY809" s="23"/>
      <c r="GZ809" s="23"/>
      <c r="HA809" s="23"/>
      <c r="HB809" s="23">
        <f>T809</f>
        <v>586</v>
      </c>
      <c r="HC809" s="23"/>
      <c r="HD809" s="23"/>
      <c r="HE809" s="23"/>
      <c r="HF809" s="23">
        <f>T809</f>
        <v>586</v>
      </c>
      <c r="HG809" s="23"/>
      <c r="HH809" s="23"/>
      <c r="HI809" s="23"/>
      <c r="HJ809" s="23"/>
      <c r="HK809" s="23"/>
      <c r="HL809" s="23">
        <f>T809</f>
        <v>586</v>
      </c>
      <c r="HM809" s="23"/>
      <c r="HN809" s="23">
        <f>T809</f>
        <v>586</v>
      </c>
      <c r="HO809" s="23"/>
      <c r="HP809" s="23"/>
      <c r="HQ809" s="23"/>
      <c r="HR809" s="23"/>
      <c r="HS809" s="23"/>
      <c r="HT809" s="23"/>
      <c r="HU809" s="23"/>
      <c r="HV809" s="23"/>
      <c r="HW809" s="23"/>
      <c r="HX809" s="23"/>
      <c r="HY809" s="23"/>
      <c r="HZ809" s="23"/>
      <c r="IA809" s="23"/>
      <c r="IB809" s="23"/>
      <c r="IC809" s="23"/>
      <c r="ID809" s="23"/>
      <c r="IE809" s="23"/>
      <c r="IF809" s="23"/>
      <c r="IG809" s="23"/>
      <c r="IH809" s="23"/>
      <c r="II809" s="23"/>
      <c r="IJ809" s="23"/>
      <c r="IK809" s="23"/>
      <c r="IL809" s="23"/>
      <c r="IM809" s="23"/>
      <c r="IN809" s="23"/>
      <c r="IO809" s="23"/>
      <c r="IP809" s="23"/>
      <c r="IQ809" s="23"/>
      <c r="IR809" s="23"/>
      <c r="IS809" s="23"/>
      <c r="IT809" s="23"/>
      <c r="IU809" s="23"/>
    </row>
    <row r="810" spans="1:255" x14ac:dyDescent="0.2">
      <c r="A810" s="64"/>
      <c r="B810" s="111" t="s">
        <v>1263</v>
      </c>
      <c r="C810" s="111" t="s">
        <v>1370</v>
      </c>
      <c r="D810" s="63"/>
      <c r="E810" s="63"/>
      <c r="F810" s="63"/>
      <c r="G810" s="63"/>
      <c r="H810" s="63"/>
      <c r="I810" s="63"/>
      <c r="J810" s="63"/>
      <c r="K810" s="65"/>
    </row>
    <row r="811" spans="1:255" ht="24" x14ac:dyDescent="0.2">
      <c r="A811" s="100" t="s">
        <v>522</v>
      </c>
      <c r="B811" s="109" t="s">
        <v>523</v>
      </c>
      <c r="C811" s="101" t="s">
        <v>524</v>
      </c>
      <c r="D811" s="102" t="s">
        <v>43</v>
      </c>
      <c r="E811" s="103">
        <f>Source!I435</f>
        <v>1</v>
      </c>
      <c r="F811" s="104">
        <v>701.47</v>
      </c>
      <c r="G811" s="105"/>
      <c r="H811" s="104">
        <f>Source!AC434</f>
        <v>701.47</v>
      </c>
      <c r="I811" s="106">
        <f>T811</f>
        <v>701</v>
      </c>
      <c r="J811" s="107" t="s">
        <v>1262</v>
      </c>
      <c r="K811" s="108">
        <f>U811</f>
        <v>5962</v>
      </c>
      <c r="L811" s="23"/>
      <c r="M811" s="23"/>
      <c r="N811" s="23"/>
      <c r="O811" s="23"/>
      <c r="P811" s="23"/>
      <c r="Q811" s="23"/>
      <c r="R811" s="23"/>
      <c r="S811" s="23"/>
      <c r="T811" s="23">
        <f>ROUND(Source!AC434*Source!AW434*Source!I434,0)</f>
        <v>701</v>
      </c>
      <c r="U811" s="23">
        <f>Source!P435</f>
        <v>5962</v>
      </c>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v>1</v>
      </c>
      <c r="CW811" s="23"/>
      <c r="CX811" s="23"/>
      <c r="CY811" s="23"/>
      <c r="CZ811" s="23"/>
      <c r="DA811" s="23"/>
      <c r="DB811" s="23"/>
      <c r="DC811" s="23"/>
      <c r="DD811" s="23"/>
      <c r="DE811" s="23"/>
      <c r="DF811" s="23"/>
      <c r="DG811" s="23"/>
      <c r="DH811" s="23"/>
      <c r="DI811" s="23"/>
      <c r="DJ811" s="23"/>
      <c r="DK811" s="23">
        <f>T811</f>
        <v>701</v>
      </c>
      <c r="DL811" s="23"/>
      <c r="DM811" s="23">
        <f>Source!P435</f>
        <v>5962</v>
      </c>
      <c r="DN811" s="23"/>
      <c r="DO811" s="23"/>
      <c r="DP811" s="23"/>
      <c r="DQ811" s="23"/>
      <c r="DR811" s="23"/>
      <c r="DS811" s="23"/>
      <c r="DT811" s="23"/>
      <c r="DU811" s="23"/>
      <c r="DV811" s="23"/>
      <c r="DW811" s="23"/>
      <c r="DX811" s="23"/>
      <c r="DY811" s="23"/>
      <c r="DZ811" s="23"/>
      <c r="EA811" s="23"/>
      <c r="EB811" s="23"/>
      <c r="EC811" s="23"/>
      <c r="ED811" s="23"/>
      <c r="EE811" s="23"/>
      <c r="EF811" s="23"/>
      <c r="EG811" s="23"/>
      <c r="EH811" s="23"/>
      <c r="EI811" s="23"/>
      <c r="EJ811" s="23"/>
      <c r="EK811" s="23"/>
      <c r="EL811" s="23"/>
      <c r="EM811" s="23"/>
      <c r="EN811" s="23"/>
      <c r="EO811" s="23"/>
      <c r="EP811" s="23"/>
      <c r="EQ811" s="23"/>
      <c r="ER811" s="23"/>
      <c r="ES811" s="23"/>
      <c r="ET811" s="23"/>
      <c r="EU811" s="23"/>
      <c r="EV811" s="23"/>
      <c r="EW811" s="23"/>
      <c r="EX811" s="23"/>
      <c r="EY811" s="23"/>
      <c r="EZ811" s="23"/>
      <c r="FA811" s="23"/>
      <c r="FB811" s="23"/>
      <c r="FC811" s="23"/>
      <c r="FD811" s="23"/>
      <c r="FE811" s="23"/>
      <c r="FF811" s="23"/>
      <c r="FG811" s="23"/>
      <c r="FH811" s="23"/>
      <c r="FI811" s="23"/>
      <c r="FJ811" s="23"/>
      <c r="FK811" s="23"/>
      <c r="FL811" s="23"/>
      <c r="FM811" s="23"/>
      <c r="FN811" s="23"/>
      <c r="FO811" s="23"/>
      <c r="FP811" s="23"/>
      <c r="FQ811" s="23"/>
      <c r="FR811" s="23"/>
      <c r="FS811" s="23"/>
      <c r="FT811" s="23"/>
      <c r="FU811" s="23"/>
      <c r="FV811" s="23"/>
      <c r="FW811" s="23"/>
      <c r="FX811" s="23"/>
      <c r="FY811" s="23"/>
      <c r="FZ811" s="23"/>
      <c r="GA811" s="23"/>
      <c r="GB811" s="23"/>
      <c r="GC811" s="23"/>
      <c r="GD811" s="23"/>
      <c r="GE811" s="23"/>
      <c r="GF811" s="23"/>
      <c r="GG811" s="23"/>
      <c r="GH811" s="23"/>
      <c r="GI811" s="23"/>
      <c r="GJ811" s="23">
        <f>T811</f>
        <v>701</v>
      </c>
      <c r="GK811" s="23"/>
      <c r="GL811" s="23"/>
      <c r="GM811" s="23"/>
      <c r="GN811" s="23">
        <f>T811</f>
        <v>701</v>
      </c>
      <c r="GO811" s="23"/>
      <c r="GP811" s="23">
        <f>T811</f>
        <v>701</v>
      </c>
      <c r="GQ811" s="23">
        <f>T811</f>
        <v>701</v>
      </c>
      <c r="GR811" s="23"/>
      <c r="GS811" s="23">
        <f>T811</f>
        <v>701</v>
      </c>
      <c r="GT811" s="23"/>
      <c r="GU811" s="23"/>
      <c r="GV811" s="23"/>
      <c r="GW811" s="23"/>
      <c r="GX811" s="23"/>
      <c r="GY811" s="23"/>
      <c r="GZ811" s="23"/>
      <c r="HA811" s="23"/>
      <c r="HB811" s="23">
        <f>T811</f>
        <v>701</v>
      </c>
      <c r="HC811" s="23"/>
      <c r="HD811" s="23"/>
      <c r="HE811" s="23"/>
      <c r="HF811" s="23">
        <f>T811</f>
        <v>701</v>
      </c>
      <c r="HG811" s="23"/>
      <c r="HH811" s="23"/>
      <c r="HI811" s="23"/>
      <c r="HJ811" s="23"/>
      <c r="HK811" s="23"/>
      <c r="HL811" s="23">
        <f>T811</f>
        <v>701</v>
      </c>
      <c r="HM811" s="23"/>
      <c r="HN811" s="23">
        <f>T811</f>
        <v>701</v>
      </c>
      <c r="HO811" s="23"/>
      <c r="HP811" s="23"/>
      <c r="HQ811" s="23"/>
      <c r="HR811" s="23"/>
      <c r="HS811" s="23"/>
      <c r="HT811" s="23"/>
      <c r="HU811" s="23"/>
      <c r="HV811" s="23"/>
      <c r="HW811" s="23"/>
      <c r="HX811" s="23"/>
      <c r="HY811" s="23"/>
      <c r="HZ811" s="23"/>
      <c r="IA811" s="23"/>
      <c r="IB811" s="23"/>
      <c r="IC811" s="23"/>
      <c r="ID811" s="23"/>
      <c r="IE811" s="23"/>
      <c r="IF811" s="23"/>
      <c r="IG811" s="23"/>
      <c r="IH811" s="23"/>
      <c r="II811" s="23"/>
      <c r="IJ811" s="23"/>
      <c r="IK811" s="23"/>
      <c r="IL811" s="23"/>
      <c r="IM811" s="23"/>
      <c r="IN811" s="23"/>
      <c r="IO811" s="23"/>
      <c r="IP811" s="23"/>
      <c r="IQ811" s="23"/>
      <c r="IR811" s="23"/>
      <c r="IS811" s="23"/>
      <c r="IT811" s="23"/>
      <c r="IU811" s="23"/>
    </row>
    <row r="812" spans="1:255" x14ac:dyDescent="0.2">
      <c r="A812" s="64"/>
      <c r="B812" s="111" t="s">
        <v>1263</v>
      </c>
      <c r="C812" s="111" t="s">
        <v>1371</v>
      </c>
      <c r="D812" s="63"/>
      <c r="E812" s="63"/>
      <c r="F812" s="63"/>
      <c r="G812" s="63"/>
      <c r="H812" s="63"/>
      <c r="I812" s="63"/>
      <c r="J812" s="63"/>
      <c r="K812" s="65"/>
    </row>
    <row r="813" spans="1:255" ht="24" x14ac:dyDescent="0.2">
      <c r="A813" s="100" t="s">
        <v>527</v>
      </c>
      <c r="B813" s="109" t="s">
        <v>516</v>
      </c>
      <c r="C813" s="101" t="s">
        <v>528</v>
      </c>
      <c r="D813" s="102" t="s">
        <v>43</v>
      </c>
      <c r="E813" s="103">
        <f>Source!I437</f>
        <v>1</v>
      </c>
      <c r="F813" s="104">
        <v>585.6</v>
      </c>
      <c r="G813" s="105"/>
      <c r="H813" s="104">
        <f>Source!AC436</f>
        <v>585.6</v>
      </c>
      <c r="I813" s="106">
        <f>T813</f>
        <v>586</v>
      </c>
      <c r="J813" s="107" t="s">
        <v>1262</v>
      </c>
      <c r="K813" s="108">
        <f>U813</f>
        <v>4940</v>
      </c>
      <c r="L813" s="23"/>
      <c r="M813" s="23"/>
      <c r="N813" s="23"/>
      <c r="O813" s="23"/>
      <c r="P813" s="23"/>
      <c r="Q813" s="23"/>
      <c r="R813" s="23"/>
      <c r="S813" s="23"/>
      <c r="T813" s="23">
        <f>ROUND(Source!AC436*Source!AW436*Source!I436,0)</f>
        <v>586</v>
      </c>
      <c r="U813" s="23">
        <f>Source!P437</f>
        <v>4940</v>
      </c>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v>1</v>
      </c>
      <c r="CW813" s="23"/>
      <c r="CX813" s="23"/>
      <c r="CY813" s="23"/>
      <c r="CZ813" s="23"/>
      <c r="DA813" s="23"/>
      <c r="DB813" s="23"/>
      <c r="DC813" s="23"/>
      <c r="DD813" s="23"/>
      <c r="DE813" s="23"/>
      <c r="DF813" s="23"/>
      <c r="DG813" s="23"/>
      <c r="DH813" s="23"/>
      <c r="DI813" s="23"/>
      <c r="DJ813" s="23"/>
      <c r="DK813" s="23">
        <f>T813</f>
        <v>586</v>
      </c>
      <c r="DL813" s="23"/>
      <c r="DM813" s="23">
        <f>Source!P437</f>
        <v>4940</v>
      </c>
      <c r="DN813" s="23"/>
      <c r="DO813" s="23"/>
      <c r="DP813" s="23"/>
      <c r="DQ813" s="23"/>
      <c r="DR813" s="23"/>
      <c r="DS813" s="23"/>
      <c r="DT813" s="23"/>
      <c r="DU813" s="23"/>
      <c r="DV813" s="23"/>
      <c r="DW813" s="23"/>
      <c r="DX813" s="23"/>
      <c r="DY813" s="23"/>
      <c r="DZ813" s="23"/>
      <c r="EA813" s="23"/>
      <c r="EB813" s="23"/>
      <c r="EC813" s="23"/>
      <c r="ED813" s="23"/>
      <c r="EE813" s="23"/>
      <c r="EF813" s="23"/>
      <c r="EG813" s="23"/>
      <c r="EH813" s="23"/>
      <c r="EI813" s="23"/>
      <c r="EJ813" s="23"/>
      <c r="EK813" s="23"/>
      <c r="EL813" s="23"/>
      <c r="EM813" s="23"/>
      <c r="EN813" s="23"/>
      <c r="EO813" s="23"/>
      <c r="EP813" s="23"/>
      <c r="EQ813" s="23"/>
      <c r="ER813" s="23"/>
      <c r="ES813" s="23"/>
      <c r="ET813" s="23"/>
      <c r="EU813" s="23"/>
      <c r="EV813" s="23"/>
      <c r="EW813" s="23"/>
      <c r="EX813" s="23"/>
      <c r="EY813" s="23"/>
      <c r="EZ813" s="23"/>
      <c r="FA813" s="23"/>
      <c r="FB813" s="23"/>
      <c r="FC813" s="23"/>
      <c r="FD813" s="23"/>
      <c r="FE813" s="23"/>
      <c r="FF813" s="23"/>
      <c r="FG813" s="23"/>
      <c r="FH813" s="23"/>
      <c r="FI813" s="23"/>
      <c r="FJ813" s="23"/>
      <c r="FK813" s="23"/>
      <c r="FL813" s="23"/>
      <c r="FM813" s="23"/>
      <c r="FN813" s="23"/>
      <c r="FO813" s="23"/>
      <c r="FP813" s="23"/>
      <c r="FQ813" s="23"/>
      <c r="FR813" s="23"/>
      <c r="FS813" s="23"/>
      <c r="FT813" s="23"/>
      <c r="FU813" s="23"/>
      <c r="FV813" s="23"/>
      <c r="FW813" s="23"/>
      <c r="FX813" s="23"/>
      <c r="FY813" s="23"/>
      <c r="FZ813" s="23"/>
      <c r="GA813" s="23"/>
      <c r="GB813" s="23"/>
      <c r="GC813" s="23"/>
      <c r="GD813" s="23"/>
      <c r="GE813" s="23"/>
      <c r="GF813" s="23"/>
      <c r="GG813" s="23"/>
      <c r="GH813" s="23"/>
      <c r="GI813" s="23"/>
      <c r="GJ813" s="23">
        <f>T813</f>
        <v>586</v>
      </c>
      <c r="GK813" s="23"/>
      <c r="GL813" s="23"/>
      <c r="GM813" s="23"/>
      <c r="GN813" s="23">
        <f>T813</f>
        <v>586</v>
      </c>
      <c r="GO813" s="23"/>
      <c r="GP813" s="23">
        <f>T813</f>
        <v>586</v>
      </c>
      <c r="GQ813" s="23">
        <f>T813</f>
        <v>586</v>
      </c>
      <c r="GR813" s="23"/>
      <c r="GS813" s="23">
        <f>T813</f>
        <v>586</v>
      </c>
      <c r="GT813" s="23"/>
      <c r="GU813" s="23"/>
      <c r="GV813" s="23"/>
      <c r="GW813" s="23"/>
      <c r="GX813" s="23"/>
      <c r="GY813" s="23"/>
      <c r="GZ813" s="23"/>
      <c r="HA813" s="23"/>
      <c r="HB813" s="23">
        <f>T813</f>
        <v>586</v>
      </c>
      <c r="HC813" s="23"/>
      <c r="HD813" s="23"/>
      <c r="HE813" s="23"/>
      <c r="HF813" s="23">
        <f>T813</f>
        <v>586</v>
      </c>
      <c r="HG813" s="23"/>
      <c r="HH813" s="23"/>
      <c r="HI813" s="23"/>
      <c r="HJ813" s="23"/>
      <c r="HK813" s="23"/>
      <c r="HL813" s="23">
        <f>T813</f>
        <v>586</v>
      </c>
      <c r="HM813" s="23"/>
      <c r="HN813" s="23">
        <f>T813</f>
        <v>586</v>
      </c>
      <c r="HO813" s="23"/>
      <c r="HP813" s="23"/>
      <c r="HQ813" s="23"/>
      <c r="HR813" s="23"/>
      <c r="HS813" s="23"/>
      <c r="HT813" s="23"/>
      <c r="HU813" s="23"/>
      <c r="HV813" s="23"/>
      <c r="HW813" s="23"/>
      <c r="HX813" s="23"/>
      <c r="HY813" s="23"/>
      <c r="HZ813" s="23"/>
      <c r="IA813" s="23"/>
      <c r="IB813" s="23"/>
      <c r="IC813" s="23"/>
      <c r="ID813" s="23"/>
      <c r="IE813" s="23"/>
      <c r="IF813" s="23"/>
      <c r="IG813" s="23"/>
      <c r="IH813" s="23"/>
      <c r="II813" s="23"/>
      <c r="IJ813" s="23"/>
      <c r="IK813" s="23"/>
      <c r="IL813" s="23"/>
      <c r="IM813" s="23"/>
      <c r="IN813" s="23"/>
      <c r="IO813" s="23"/>
      <c r="IP813" s="23"/>
      <c r="IQ813" s="23"/>
      <c r="IR813" s="23"/>
      <c r="IS813" s="23"/>
      <c r="IT813" s="23"/>
      <c r="IU813" s="23"/>
    </row>
    <row r="814" spans="1:255" x14ac:dyDescent="0.2">
      <c r="A814" s="64"/>
      <c r="B814" s="111" t="s">
        <v>1263</v>
      </c>
      <c r="C814" s="111" t="s">
        <v>1370</v>
      </c>
      <c r="D814" s="63"/>
      <c r="E814" s="63"/>
      <c r="F814" s="63"/>
      <c r="G814" s="63"/>
      <c r="H814" s="63"/>
      <c r="I814" s="63"/>
      <c r="J814" s="63"/>
      <c r="K814" s="65"/>
    </row>
    <row r="815" spans="1:255" ht="24" x14ac:dyDescent="0.2">
      <c r="A815" s="100" t="s">
        <v>529</v>
      </c>
      <c r="B815" s="109" t="s">
        <v>502</v>
      </c>
      <c r="C815" s="101" t="s">
        <v>530</v>
      </c>
      <c r="D815" s="102" t="s">
        <v>43</v>
      </c>
      <c r="E815" s="103">
        <f>Source!I439</f>
        <v>2</v>
      </c>
      <c r="F815" s="104">
        <v>692.28</v>
      </c>
      <c r="G815" s="105"/>
      <c r="H815" s="104">
        <f>Source!AC438</f>
        <v>692.28</v>
      </c>
      <c r="I815" s="106">
        <f>T815</f>
        <v>1385</v>
      </c>
      <c r="J815" s="107" t="s">
        <v>1262</v>
      </c>
      <c r="K815" s="108">
        <f>U815</f>
        <v>12019</v>
      </c>
      <c r="L815" s="23"/>
      <c r="M815" s="23"/>
      <c r="N815" s="23"/>
      <c r="O815" s="23"/>
      <c r="P815" s="23"/>
      <c r="Q815" s="23"/>
      <c r="R815" s="23"/>
      <c r="S815" s="23"/>
      <c r="T815" s="23">
        <f>ROUND(Source!AC438*Source!AW438*Source!I438,0)</f>
        <v>1385</v>
      </c>
      <c r="U815" s="23">
        <f>Source!P439</f>
        <v>12019</v>
      </c>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v>1</v>
      </c>
      <c r="CW815" s="23"/>
      <c r="CX815" s="23"/>
      <c r="CY815" s="23"/>
      <c r="CZ815" s="23"/>
      <c r="DA815" s="23"/>
      <c r="DB815" s="23"/>
      <c r="DC815" s="23"/>
      <c r="DD815" s="23"/>
      <c r="DE815" s="23"/>
      <c r="DF815" s="23"/>
      <c r="DG815" s="23"/>
      <c r="DH815" s="23"/>
      <c r="DI815" s="23"/>
      <c r="DJ815" s="23"/>
      <c r="DK815" s="23">
        <f>T815</f>
        <v>1385</v>
      </c>
      <c r="DL815" s="23"/>
      <c r="DM815" s="23">
        <f>Source!P439</f>
        <v>12019</v>
      </c>
      <c r="DN815" s="23"/>
      <c r="DO815" s="23"/>
      <c r="DP815" s="23"/>
      <c r="DQ815" s="23"/>
      <c r="DR815" s="23"/>
      <c r="DS815" s="23"/>
      <c r="DT815" s="23"/>
      <c r="DU815" s="23"/>
      <c r="DV815" s="23"/>
      <c r="DW815" s="23"/>
      <c r="DX815" s="23"/>
      <c r="DY815" s="23"/>
      <c r="DZ815" s="23"/>
      <c r="EA815" s="23"/>
      <c r="EB815" s="23"/>
      <c r="EC815" s="23"/>
      <c r="ED815" s="23"/>
      <c r="EE815" s="23"/>
      <c r="EF815" s="23"/>
      <c r="EG815" s="23"/>
      <c r="EH815" s="23"/>
      <c r="EI815" s="23"/>
      <c r="EJ815" s="23"/>
      <c r="EK815" s="23"/>
      <c r="EL815" s="23"/>
      <c r="EM815" s="23"/>
      <c r="EN815" s="23"/>
      <c r="EO815" s="23"/>
      <c r="EP815" s="23"/>
      <c r="EQ815" s="23"/>
      <c r="ER815" s="23"/>
      <c r="ES815" s="23"/>
      <c r="ET815" s="23"/>
      <c r="EU815" s="23"/>
      <c r="EV815" s="23"/>
      <c r="EW815" s="23"/>
      <c r="EX815" s="23"/>
      <c r="EY815" s="23"/>
      <c r="EZ815" s="23"/>
      <c r="FA815" s="23"/>
      <c r="FB815" s="23"/>
      <c r="FC815" s="23"/>
      <c r="FD815" s="23"/>
      <c r="FE815" s="23"/>
      <c r="FF815" s="23"/>
      <c r="FG815" s="23"/>
      <c r="FH815" s="23"/>
      <c r="FI815" s="23"/>
      <c r="FJ815" s="23"/>
      <c r="FK815" s="23"/>
      <c r="FL815" s="23"/>
      <c r="FM815" s="23"/>
      <c r="FN815" s="23"/>
      <c r="FO815" s="23"/>
      <c r="FP815" s="23"/>
      <c r="FQ815" s="23"/>
      <c r="FR815" s="23"/>
      <c r="FS815" s="23"/>
      <c r="FT815" s="23"/>
      <c r="FU815" s="23"/>
      <c r="FV815" s="23"/>
      <c r="FW815" s="23"/>
      <c r="FX815" s="23"/>
      <c r="FY815" s="23"/>
      <c r="FZ815" s="23"/>
      <c r="GA815" s="23"/>
      <c r="GB815" s="23"/>
      <c r="GC815" s="23"/>
      <c r="GD815" s="23"/>
      <c r="GE815" s="23"/>
      <c r="GF815" s="23"/>
      <c r="GG815" s="23"/>
      <c r="GH815" s="23"/>
      <c r="GI815" s="23"/>
      <c r="GJ815" s="23">
        <f>T815</f>
        <v>1385</v>
      </c>
      <c r="GK815" s="23"/>
      <c r="GL815" s="23"/>
      <c r="GM815" s="23"/>
      <c r="GN815" s="23">
        <f>T815</f>
        <v>1385</v>
      </c>
      <c r="GO815" s="23"/>
      <c r="GP815" s="23">
        <f>T815</f>
        <v>1385</v>
      </c>
      <c r="GQ815" s="23">
        <f>T815</f>
        <v>1385</v>
      </c>
      <c r="GR815" s="23"/>
      <c r="GS815" s="23">
        <f>T815</f>
        <v>1385</v>
      </c>
      <c r="GT815" s="23"/>
      <c r="GU815" s="23"/>
      <c r="GV815" s="23"/>
      <c r="GW815" s="23"/>
      <c r="GX815" s="23"/>
      <c r="GY815" s="23"/>
      <c r="GZ815" s="23"/>
      <c r="HA815" s="23"/>
      <c r="HB815" s="23">
        <f>T815</f>
        <v>1385</v>
      </c>
      <c r="HC815" s="23"/>
      <c r="HD815" s="23"/>
      <c r="HE815" s="23"/>
      <c r="HF815" s="23">
        <f>T815</f>
        <v>1385</v>
      </c>
      <c r="HG815" s="23"/>
      <c r="HH815" s="23"/>
      <c r="HI815" s="23"/>
      <c r="HJ815" s="23"/>
      <c r="HK815" s="23"/>
      <c r="HL815" s="23">
        <f>T815</f>
        <v>1385</v>
      </c>
      <c r="HM815" s="23"/>
      <c r="HN815" s="23">
        <f>T815</f>
        <v>1385</v>
      </c>
      <c r="HO815" s="23"/>
      <c r="HP815" s="23"/>
      <c r="HQ815" s="23"/>
      <c r="HR815" s="23"/>
      <c r="HS815" s="23"/>
      <c r="HT815" s="23"/>
      <c r="HU815" s="23"/>
      <c r="HV815" s="23"/>
      <c r="HW815" s="23"/>
      <c r="HX815" s="23"/>
      <c r="HY815" s="23"/>
      <c r="HZ815" s="23"/>
      <c r="IA815" s="23"/>
      <c r="IB815" s="23"/>
      <c r="IC815" s="23"/>
      <c r="ID815" s="23"/>
      <c r="IE815" s="23"/>
      <c r="IF815" s="23"/>
      <c r="IG815" s="23"/>
      <c r="IH815" s="23"/>
      <c r="II815" s="23"/>
      <c r="IJ815" s="23"/>
      <c r="IK815" s="23"/>
      <c r="IL815" s="23"/>
      <c r="IM815" s="23"/>
      <c r="IN815" s="23"/>
      <c r="IO815" s="23"/>
      <c r="IP815" s="23"/>
      <c r="IQ815" s="23"/>
      <c r="IR815" s="23"/>
      <c r="IS815" s="23"/>
      <c r="IT815" s="23"/>
      <c r="IU815" s="23"/>
    </row>
    <row r="816" spans="1:255" x14ac:dyDescent="0.2">
      <c r="A816" s="64"/>
      <c r="B816" s="111" t="s">
        <v>1263</v>
      </c>
      <c r="C816" s="111" t="s">
        <v>1368</v>
      </c>
      <c r="D816" s="63"/>
      <c r="E816" s="63"/>
      <c r="F816" s="63"/>
      <c r="G816" s="63"/>
      <c r="H816" s="63"/>
      <c r="I816" s="63"/>
      <c r="J816" s="63"/>
      <c r="K816" s="65"/>
    </row>
    <row r="817" spans="1:255" ht="24" x14ac:dyDescent="0.2">
      <c r="A817" s="100" t="s">
        <v>531</v>
      </c>
      <c r="B817" s="109" t="s">
        <v>532</v>
      </c>
      <c r="C817" s="101" t="s">
        <v>533</v>
      </c>
      <c r="D817" s="102" t="s">
        <v>43</v>
      </c>
      <c r="E817" s="103">
        <f>Source!I441</f>
        <v>3</v>
      </c>
      <c r="F817" s="104">
        <v>170.48</v>
      </c>
      <c r="G817" s="105"/>
      <c r="H817" s="104">
        <f>Source!AC440</f>
        <v>170.48</v>
      </c>
      <c r="I817" s="106">
        <f>T817</f>
        <v>511</v>
      </c>
      <c r="J817" s="107" t="s">
        <v>1262</v>
      </c>
      <c r="K817" s="108">
        <f>U817</f>
        <v>4433</v>
      </c>
      <c r="L817" s="23"/>
      <c r="M817" s="23"/>
      <c r="N817" s="23"/>
      <c r="O817" s="23"/>
      <c r="P817" s="23"/>
      <c r="Q817" s="23"/>
      <c r="R817" s="23"/>
      <c r="S817" s="23"/>
      <c r="T817" s="23">
        <f>ROUND(Source!AC440*Source!AW440*Source!I440,0)</f>
        <v>511</v>
      </c>
      <c r="U817" s="23">
        <f>Source!P441</f>
        <v>4433</v>
      </c>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v>1</v>
      </c>
      <c r="CW817" s="23"/>
      <c r="CX817" s="23"/>
      <c r="CY817" s="23"/>
      <c r="CZ817" s="23"/>
      <c r="DA817" s="23"/>
      <c r="DB817" s="23"/>
      <c r="DC817" s="23"/>
      <c r="DD817" s="23"/>
      <c r="DE817" s="23"/>
      <c r="DF817" s="23"/>
      <c r="DG817" s="23"/>
      <c r="DH817" s="23"/>
      <c r="DI817" s="23"/>
      <c r="DJ817" s="23"/>
      <c r="DK817" s="23">
        <f>T817</f>
        <v>511</v>
      </c>
      <c r="DL817" s="23"/>
      <c r="DM817" s="23">
        <f>Source!P441</f>
        <v>4433</v>
      </c>
      <c r="DN817" s="23"/>
      <c r="DO817" s="23"/>
      <c r="DP817" s="23"/>
      <c r="DQ817" s="23"/>
      <c r="DR817" s="23"/>
      <c r="DS817" s="23"/>
      <c r="DT817" s="23"/>
      <c r="DU817" s="23"/>
      <c r="DV817" s="23"/>
      <c r="DW817" s="23"/>
      <c r="DX817" s="23"/>
      <c r="DY817" s="23"/>
      <c r="DZ817" s="23"/>
      <c r="EA817" s="23"/>
      <c r="EB817" s="23"/>
      <c r="EC817" s="23"/>
      <c r="ED817" s="23"/>
      <c r="EE817" s="23"/>
      <c r="EF817" s="23"/>
      <c r="EG817" s="23"/>
      <c r="EH817" s="23"/>
      <c r="EI817" s="23"/>
      <c r="EJ817" s="23"/>
      <c r="EK817" s="23"/>
      <c r="EL817" s="23"/>
      <c r="EM817" s="23"/>
      <c r="EN817" s="23"/>
      <c r="EO817" s="23"/>
      <c r="EP817" s="23"/>
      <c r="EQ817" s="23"/>
      <c r="ER817" s="23"/>
      <c r="ES817" s="23"/>
      <c r="ET817" s="23"/>
      <c r="EU817" s="23"/>
      <c r="EV817" s="23"/>
      <c r="EW817" s="23"/>
      <c r="EX817" s="23"/>
      <c r="EY817" s="23"/>
      <c r="EZ817" s="23"/>
      <c r="FA817" s="23"/>
      <c r="FB817" s="23"/>
      <c r="FC817" s="23"/>
      <c r="FD817" s="23"/>
      <c r="FE817" s="23"/>
      <c r="FF817" s="23"/>
      <c r="FG817" s="23"/>
      <c r="FH817" s="23"/>
      <c r="FI817" s="23"/>
      <c r="FJ817" s="23"/>
      <c r="FK817" s="23"/>
      <c r="FL817" s="23"/>
      <c r="FM817" s="23"/>
      <c r="FN817" s="23"/>
      <c r="FO817" s="23"/>
      <c r="FP817" s="23"/>
      <c r="FQ817" s="23"/>
      <c r="FR817" s="23"/>
      <c r="FS817" s="23"/>
      <c r="FT817" s="23"/>
      <c r="FU817" s="23"/>
      <c r="FV817" s="23"/>
      <c r="FW817" s="23"/>
      <c r="FX817" s="23"/>
      <c r="FY817" s="23"/>
      <c r="FZ817" s="23"/>
      <c r="GA817" s="23"/>
      <c r="GB817" s="23"/>
      <c r="GC817" s="23"/>
      <c r="GD817" s="23"/>
      <c r="GE817" s="23"/>
      <c r="GF817" s="23"/>
      <c r="GG817" s="23"/>
      <c r="GH817" s="23"/>
      <c r="GI817" s="23"/>
      <c r="GJ817" s="23">
        <f>T817</f>
        <v>511</v>
      </c>
      <c r="GK817" s="23"/>
      <c r="GL817" s="23"/>
      <c r="GM817" s="23"/>
      <c r="GN817" s="23">
        <f>T817</f>
        <v>511</v>
      </c>
      <c r="GO817" s="23"/>
      <c r="GP817" s="23">
        <f>T817</f>
        <v>511</v>
      </c>
      <c r="GQ817" s="23">
        <f>T817</f>
        <v>511</v>
      </c>
      <c r="GR817" s="23"/>
      <c r="GS817" s="23">
        <f>T817</f>
        <v>511</v>
      </c>
      <c r="GT817" s="23"/>
      <c r="GU817" s="23"/>
      <c r="GV817" s="23"/>
      <c r="GW817" s="23"/>
      <c r="GX817" s="23"/>
      <c r="GY817" s="23"/>
      <c r="GZ817" s="23"/>
      <c r="HA817" s="23"/>
      <c r="HB817" s="23">
        <f>T817</f>
        <v>511</v>
      </c>
      <c r="HC817" s="23"/>
      <c r="HD817" s="23"/>
      <c r="HE817" s="23"/>
      <c r="HF817" s="23">
        <f>T817</f>
        <v>511</v>
      </c>
      <c r="HG817" s="23"/>
      <c r="HH817" s="23"/>
      <c r="HI817" s="23"/>
      <c r="HJ817" s="23"/>
      <c r="HK817" s="23"/>
      <c r="HL817" s="23">
        <f>T817</f>
        <v>511</v>
      </c>
      <c r="HM817" s="23"/>
      <c r="HN817" s="23">
        <f>T817</f>
        <v>511</v>
      </c>
      <c r="HO817" s="23"/>
      <c r="HP817" s="23"/>
      <c r="HQ817" s="23"/>
      <c r="HR817" s="23"/>
      <c r="HS817" s="23"/>
      <c r="HT817" s="23"/>
      <c r="HU817" s="23"/>
      <c r="HV817" s="23"/>
      <c r="HW817" s="23"/>
      <c r="HX817" s="23"/>
      <c r="HY817" s="23"/>
      <c r="HZ817" s="23"/>
      <c r="IA817" s="23"/>
      <c r="IB817" s="23"/>
      <c r="IC817" s="23"/>
      <c r="ID817" s="23"/>
      <c r="IE817" s="23"/>
      <c r="IF817" s="23"/>
      <c r="IG817" s="23"/>
      <c r="IH817" s="23"/>
      <c r="II817" s="23"/>
      <c r="IJ817" s="23"/>
      <c r="IK817" s="23"/>
      <c r="IL817" s="23"/>
      <c r="IM817" s="23"/>
      <c r="IN817" s="23"/>
      <c r="IO817" s="23"/>
      <c r="IP817" s="23"/>
      <c r="IQ817" s="23"/>
      <c r="IR817" s="23"/>
      <c r="IS817" s="23"/>
      <c r="IT817" s="23"/>
      <c r="IU817" s="23"/>
    </row>
    <row r="818" spans="1:255" x14ac:dyDescent="0.2">
      <c r="A818" s="64"/>
      <c r="B818" s="111" t="s">
        <v>1263</v>
      </c>
      <c r="C818" s="111" t="s">
        <v>1372</v>
      </c>
      <c r="D818" s="63"/>
      <c r="E818" s="63"/>
      <c r="F818" s="63"/>
      <c r="G818" s="63"/>
      <c r="H818" s="63"/>
      <c r="I818" s="63"/>
      <c r="J818" s="63"/>
      <c r="K818" s="65"/>
    </row>
    <row r="819" spans="1:255" ht="24" x14ac:dyDescent="0.2">
      <c r="A819" s="100" t="s">
        <v>536</v>
      </c>
      <c r="B819" s="109" t="s">
        <v>537</v>
      </c>
      <c r="C819" s="101" t="s">
        <v>538</v>
      </c>
      <c r="D819" s="102" t="s">
        <v>43</v>
      </c>
      <c r="E819" s="103">
        <f>Source!I443</f>
        <v>4</v>
      </c>
      <c r="F819" s="104">
        <v>170.48</v>
      </c>
      <c r="G819" s="105"/>
      <c r="H819" s="104">
        <f>Source!AC442</f>
        <v>170.48</v>
      </c>
      <c r="I819" s="106">
        <f>T819</f>
        <v>682</v>
      </c>
      <c r="J819" s="107" t="s">
        <v>1262</v>
      </c>
      <c r="K819" s="108">
        <f>U819</f>
        <v>5911</v>
      </c>
      <c r="L819" s="23"/>
      <c r="M819" s="23"/>
      <c r="N819" s="23"/>
      <c r="O819" s="23"/>
      <c r="P819" s="23"/>
      <c r="Q819" s="23"/>
      <c r="R819" s="23"/>
      <c r="S819" s="23"/>
      <c r="T819" s="23">
        <f>ROUND(Source!AC442*Source!AW442*Source!I442,0)</f>
        <v>682</v>
      </c>
      <c r="U819" s="23">
        <f>Source!P443</f>
        <v>5911</v>
      </c>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v>1</v>
      </c>
      <c r="CW819" s="23"/>
      <c r="CX819" s="23"/>
      <c r="CY819" s="23"/>
      <c r="CZ819" s="23"/>
      <c r="DA819" s="23"/>
      <c r="DB819" s="23"/>
      <c r="DC819" s="23"/>
      <c r="DD819" s="23"/>
      <c r="DE819" s="23"/>
      <c r="DF819" s="23"/>
      <c r="DG819" s="23"/>
      <c r="DH819" s="23"/>
      <c r="DI819" s="23"/>
      <c r="DJ819" s="23"/>
      <c r="DK819" s="23">
        <f>T819</f>
        <v>682</v>
      </c>
      <c r="DL819" s="23"/>
      <c r="DM819" s="23">
        <f>Source!P443</f>
        <v>5911</v>
      </c>
      <c r="DN819" s="23"/>
      <c r="DO819" s="23"/>
      <c r="DP819" s="23"/>
      <c r="DQ819" s="23"/>
      <c r="DR819" s="23"/>
      <c r="DS819" s="23"/>
      <c r="DT819" s="23"/>
      <c r="DU819" s="23"/>
      <c r="DV819" s="23"/>
      <c r="DW819" s="23"/>
      <c r="DX819" s="23"/>
      <c r="DY819" s="23"/>
      <c r="DZ819" s="23"/>
      <c r="EA819" s="23"/>
      <c r="EB819" s="23"/>
      <c r="EC819" s="23"/>
      <c r="ED819" s="23"/>
      <c r="EE819" s="23"/>
      <c r="EF819" s="23"/>
      <c r="EG819" s="23"/>
      <c r="EH819" s="23"/>
      <c r="EI819" s="23"/>
      <c r="EJ819" s="23"/>
      <c r="EK819" s="23"/>
      <c r="EL819" s="23"/>
      <c r="EM819" s="23"/>
      <c r="EN819" s="23"/>
      <c r="EO819" s="23"/>
      <c r="EP819" s="23"/>
      <c r="EQ819" s="23"/>
      <c r="ER819" s="23"/>
      <c r="ES819" s="23"/>
      <c r="ET819" s="23"/>
      <c r="EU819" s="23"/>
      <c r="EV819" s="23"/>
      <c r="EW819" s="23"/>
      <c r="EX819" s="23"/>
      <c r="EY819" s="23"/>
      <c r="EZ819" s="23"/>
      <c r="FA819" s="23"/>
      <c r="FB819" s="23"/>
      <c r="FC819" s="23"/>
      <c r="FD819" s="23"/>
      <c r="FE819" s="23"/>
      <c r="FF819" s="23"/>
      <c r="FG819" s="23"/>
      <c r="FH819" s="23"/>
      <c r="FI819" s="23"/>
      <c r="FJ819" s="23"/>
      <c r="FK819" s="23"/>
      <c r="FL819" s="23"/>
      <c r="FM819" s="23"/>
      <c r="FN819" s="23"/>
      <c r="FO819" s="23"/>
      <c r="FP819" s="23"/>
      <c r="FQ819" s="23"/>
      <c r="FR819" s="23"/>
      <c r="FS819" s="23"/>
      <c r="FT819" s="23"/>
      <c r="FU819" s="23"/>
      <c r="FV819" s="23"/>
      <c r="FW819" s="23"/>
      <c r="FX819" s="23"/>
      <c r="FY819" s="23"/>
      <c r="FZ819" s="23"/>
      <c r="GA819" s="23"/>
      <c r="GB819" s="23"/>
      <c r="GC819" s="23"/>
      <c r="GD819" s="23"/>
      <c r="GE819" s="23"/>
      <c r="GF819" s="23"/>
      <c r="GG819" s="23"/>
      <c r="GH819" s="23"/>
      <c r="GI819" s="23"/>
      <c r="GJ819" s="23">
        <f>T819</f>
        <v>682</v>
      </c>
      <c r="GK819" s="23"/>
      <c r="GL819" s="23"/>
      <c r="GM819" s="23"/>
      <c r="GN819" s="23">
        <f>T819</f>
        <v>682</v>
      </c>
      <c r="GO819" s="23"/>
      <c r="GP819" s="23">
        <f>T819</f>
        <v>682</v>
      </c>
      <c r="GQ819" s="23">
        <f>T819</f>
        <v>682</v>
      </c>
      <c r="GR819" s="23"/>
      <c r="GS819" s="23">
        <f>T819</f>
        <v>682</v>
      </c>
      <c r="GT819" s="23"/>
      <c r="GU819" s="23"/>
      <c r="GV819" s="23"/>
      <c r="GW819" s="23"/>
      <c r="GX819" s="23"/>
      <c r="GY819" s="23"/>
      <c r="GZ819" s="23"/>
      <c r="HA819" s="23"/>
      <c r="HB819" s="23">
        <f>T819</f>
        <v>682</v>
      </c>
      <c r="HC819" s="23"/>
      <c r="HD819" s="23"/>
      <c r="HE819" s="23"/>
      <c r="HF819" s="23">
        <f>T819</f>
        <v>682</v>
      </c>
      <c r="HG819" s="23"/>
      <c r="HH819" s="23"/>
      <c r="HI819" s="23"/>
      <c r="HJ819" s="23"/>
      <c r="HK819" s="23"/>
      <c r="HL819" s="23">
        <f>T819</f>
        <v>682</v>
      </c>
      <c r="HM819" s="23"/>
      <c r="HN819" s="23">
        <f>T819</f>
        <v>682</v>
      </c>
      <c r="HO819" s="23"/>
      <c r="HP819" s="23"/>
      <c r="HQ819" s="23"/>
      <c r="HR819" s="23"/>
      <c r="HS819" s="23"/>
      <c r="HT819" s="23"/>
      <c r="HU819" s="23"/>
      <c r="HV819" s="23"/>
      <c r="HW819" s="23"/>
      <c r="HX819" s="23"/>
      <c r="HY819" s="23"/>
      <c r="HZ819" s="23"/>
      <c r="IA819" s="23"/>
      <c r="IB819" s="23"/>
      <c r="IC819" s="23"/>
      <c r="ID819" s="23"/>
      <c r="IE819" s="23"/>
      <c r="IF819" s="23"/>
      <c r="IG819" s="23"/>
      <c r="IH819" s="23"/>
      <c r="II819" s="23"/>
      <c r="IJ819" s="23"/>
      <c r="IK819" s="23"/>
      <c r="IL819" s="23"/>
      <c r="IM819" s="23"/>
      <c r="IN819" s="23"/>
      <c r="IO819" s="23"/>
      <c r="IP819" s="23"/>
      <c r="IQ819" s="23"/>
      <c r="IR819" s="23"/>
      <c r="IS819" s="23"/>
      <c r="IT819" s="23"/>
      <c r="IU819" s="23"/>
    </row>
    <row r="820" spans="1:255" x14ac:dyDescent="0.2">
      <c r="A820" s="64"/>
      <c r="B820" s="111" t="s">
        <v>1263</v>
      </c>
      <c r="C820" s="111" t="s">
        <v>1372</v>
      </c>
      <c r="D820" s="63"/>
      <c r="E820" s="63"/>
      <c r="F820" s="63"/>
      <c r="G820" s="63"/>
      <c r="H820" s="63"/>
      <c r="I820" s="63"/>
      <c r="J820" s="63"/>
      <c r="K820" s="65"/>
    </row>
    <row r="821" spans="1:255" ht="24" x14ac:dyDescent="0.2">
      <c r="A821" s="100" t="s">
        <v>540</v>
      </c>
      <c r="B821" s="109" t="s">
        <v>541</v>
      </c>
      <c r="C821" s="101" t="s">
        <v>542</v>
      </c>
      <c r="D821" s="102" t="s">
        <v>43</v>
      </c>
      <c r="E821" s="103">
        <f>Source!I445</f>
        <v>4</v>
      </c>
      <c r="F821" s="104">
        <v>187.21</v>
      </c>
      <c r="G821" s="105"/>
      <c r="H821" s="104">
        <f>Source!AC444</f>
        <v>187.21</v>
      </c>
      <c r="I821" s="106">
        <f>T821</f>
        <v>749</v>
      </c>
      <c r="J821" s="107" t="s">
        <v>1262</v>
      </c>
      <c r="K821" s="108">
        <f>U821</f>
        <v>6528</v>
      </c>
      <c r="L821" s="23"/>
      <c r="M821" s="23"/>
      <c r="N821" s="23"/>
      <c r="O821" s="23"/>
      <c r="P821" s="23"/>
      <c r="Q821" s="23"/>
      <c r="R821" s="23"/>
      <c r="S821" s="23"/>
      <c r="T821" s="23">
        <f>ROUND(Source!AC444*Source!AW444*Source!I444,0)</f>
        <v>749</v>
      </c>
      <c r="U821" s="23">
        <f>Source!P445</f>
        <v>6528</v>
      </c>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v>1</v>
      </c>
      <c r="CW821" s="23"/>
      <c r="CX821" s="23"/>
      <c r="CY821" s="23"/>
      <c r="CZ821" s="23"/>
      <c r="DA821" s="23"/>
      <c r="DB821" s="23"/>
      <c r="DC821" s="23"/>
      <c r="DD821" s="23"/>
      <c r="DE821" s="23"/>
      <c r="DF821" s="23"/>
      <c r="DG821" s="23"/>
      <c r="DH821" s="23"/>
      <c r="DI821" s="23"/>
      <c r="DJ821" s="23"/>
      <c r="DK821" s="23">
        <f>T821</f>
        <v>749</v>
      </c>
      <c r="DL821" s="23"/>
      <c r="DM821" s="23">
        <f>Source!P445</f>
        <v>6528</v>
      </c>
      <c r="DN821" s="23"/>
      <c r="DO821" s="23"/>
      <c r="DP821" s="23"/>
      <c r="DQ821" s="23"/>
      <c r="DR821" s="23"/>
      <c r="DS821" s="23"/>
      <c r="DT821" s="23"/>
      <c r="DU821" s="23"/>
      <c r="DV821" s="23"/>
      <c r="DW821" s="23"/>
      <c r="DX821" s="23"/>
      <c r="DY821" s="23"/>
      <c r="DZ821" s="23"/>
      <c r="EA821" s="23"/>
      <c r="EB821" s="23"/>
      <c r="EC821" s="23"/>
      <c r="ED821" s="23"/>
      <c r="EE821" s="23"/>
      <c r="EF821" s="23"/>
      <c r="EG821" s="23"/>
      <c r="EH821" s="23"/>
      <c r="EI821" s="23"/>
      <c r="EJ821" s="23"/>
      <c r="EK821" s="23"/>
      <c r="EL821" s="23"/>
      <c r="EM821" s="23"/>
      <c r="EN821" s="23"/>
      <c r="EO821" s="23"/>
      <c r="EP821" s="23"/>
      <c r="EQ821" s="23"/>
      <c r="ER821" s="23"/>
      <c r="ES821" s="23"/>
      <c r="ET821" s="23"/>
      <c r="EU821" s="23"/>
      <c r="EV821" s="23"/>
      <c r="EW821" s="23"/>
      <c r="EX821" s="23"/>
      <c r="EY821" s="23"/>
      <c r="EZ821" s="23"/>
      <c r="FA821" s="23"/>
      <c r="FB821" s="23"/>
      <c r="FC821" s="23"/>
      <c r="FD821" s="23"/>
      <c r="FE821" s="23"/>
      <c r="FF821" s="23"/>
      <c r="FG821" s="23"/>
      <c r="FH821" s="23"/>
      <c r="FI821" s="23"/>
      <c r="FJ821" s="23"/>
      <c r="FK821" s="23"/>
      <c r="FL821" s="23"/>
      <c r="FM821" s="23"/>
      <c r="FN821" s="23"/>
      <c r="FO821" s="23"/>
      <c r="FP821" s="23"/>
      <c r="FQ821" s="23"/>
      <c r="FR821" s="23"/>
      <c r="FS821" s="23"/>
      <c r="FT821" s="23"/>
      <c r="FU821" s="23"/>
      <c r="FV821" s="23"/>
      <c r="FW821" s="23"/>
      <c r="FX821" s="23"/>
      <c r="FY821" s="23"/>
      <c r="FZ821" s="23"/>
      <c r="GA821" s="23"/>
      <c r="GB821" s="23"/>
      <c r="GC821" s="23"/>
      <c r="GD821" s="23"/>
      <c r="GE821" s="23"/>
      <c r="GF821" s="23"/>
      <c r="GG821" s="23"/>
      <c r="GH821" s="23"/>
      <c r="GI821" s="23"/>
      <c r="GJ821" s="23">
        <f>T821</f>
        <v>749</v>
      </c>
      <c r="GK821" s="23"/>
      <c r="GL821" s="23"/>
      <c r="GM821" s="23"/>
      <c r="GN821" s="23">
        <f>T821</f>
        <v>749</v>
      </c>
      <c r="GO821" s="23"/>
      <c r="GP821" s="23">
        <f>T821</f>
        <v>749</v>
      </c>
      <c r="GQ821" s="23">
        <f>T821</f>
        <v>749</v>
      </c>
      <c r="GR821" s="23"/>
      <c r="GS821" s="23">
        <f>T821</f>
        <v>749</v>
      </c>
      <c r="GT821" s="23"/>
      <c r="GU821" s="23"/>
      <c r="GV821" s="23"/>
      <c r="GW821" s="23"/>
      <c r="GX821" s="23"/>
      <c r="GY821" s="23"/>
      <c r="GZ821" s="23"/>
      <c r="HA821" s="23"/>
      <c r="HB821" s="23">
        <f>T821</f>
        <v>749</v>
      </c>
      <c r="HC821" s="23"/>
      <c r="HD821" s="23"/>
      <c r="HE821" s="23"/>
      <c r="HF821" s="23">
        <f>T821</f>
        <v>749</v>
      </c>
      <c r="HG821" s="23"/>
      <c r="HH821" s="23"/>
      <c r="HI821" s="23"/>
      <c r="HJ821" s="23"/>
      <c r="HK821" s="23"/>
      <c r="HL821" s="23">
        <f>T821</f>
        <v>749</v>
      </c>
      <c r="HM821" s="23"/>
      <c r="HN821" s="23">
        <f>T821</f>
        <v>749</v>
      </c>
      <c r="HO821" s="23"/>
      <c r="HP821" s="23"/>
      <c r="HQ821" s="23"/>
      <c r="HR821" s="23"/>
      <c r="HS821" s="23"/>
      <c r="HT821" s="23"/>
      <c r="HU821" s="23"/>
      <c r="HV821" s="23"/>
      <c r="HW821" s="23"/>
      <c r="HX821" s="23"/>
      <c r="HY821" s="23"/>
      <c r="HZ821" s="23"/>
      <c r="IA821" s="23"/>
      <c r="IB821" s="23"/>
      <c r="IC821" s="23"/>
      <c r="ID821" s="23"/>
      <c r="IE821" s="23"/>
      <c r="IF821" s="23"/>
      <c r="IG821" s="23"/>
      <c r="IH821" s="23"/>
      <c r="II821" s="23"/>
      <c r="IJ821" s="23"/>
      <c r="IK821" s="23"/>
      <c r="IL821" s="23"/>
      <c r="IM821" s="23"/>
      <c r="IN821" s="23"/>
      <c r="IO821" s="23"/>
      <c r="IP821" s="23"/>
      <c r="IQ821" s="23"/>
      <c r="IR821" s="23"/>
      <c r="IS821" s="23"/>
      <c r="IT821" s="23"/>
      <c r="IU821" s="23"/>
    </row>
    <row r="822" spans="1:255" x14ac:dyDescent="0.2">
      <c r="A822" s="64"/>
      <c r="B822" s="111" t="s">
        <v>1263</v>
      </c>
      <c r="C822" s="111" t="s">
        <v>1373</v>
      </c>
      <c r="D822" s="63"/>
      <c r="E822" s="63"/>
      <c r="F822" s="63"/>
      <c r="G822" s="63"/>
      <c r="H822" s="63"/>
      <c r="I822" s="63"/>
      <c r="J822" s="63"/>
      <c r="K822" s="65"/>
    </row>
    <row r="823" spans="1:255" ht="24" x14ac:dyDescent="0.2">
      <c r="A823" s="114" t="s">
        <v>545</v>
      </c>
      <c r="B823" s="115" t="s">
        <v>546</v>
      </c>
      <c r="C823" s="116" t="s">
        <v>547</v>
      </c>
      <c r="D823" s="117" t="s">
        <v>43</v>
      </c>
      <c r="E823" s="118">
        <f>Source!I447</f>
        <v>5</v>
      </c>
      <c r="F823" s="119">
        <v>187.21</v>
      </c>
      <c r="G823" s="71"/>
      <c r="H823" s="119">
        <f>Source!AC446</f>
        <v>187.21</v>
      </c>
      <c r="I823" s="120">
        <f>T823</f>
        <v>936</v>
      </c>
      <c r="J823" s="73" t="s">
        <v>1262</v>
      </c>
      <c r="K823" s="121">
        <f>U823</f>
        <v>8160</v>
      </c>
      <c r="L823" s="23"/>
      <c r="M823" s="23"/>
      <c r="N823" s="23"/>
      <c r="O823" s="23"/>
      <c r="P823" s="23"/>
      <c r="Q823" s="23"/>
      <c r="R823" s="23"/>
      <c r="S823" s="23"/>
      <c r="T823" s="23">
        <f>ROUND(Source!AC446*Source!AW446*Source!I446,0)</f>
        <v>936</v>
      </c>
      <c r="U823" s="23">
        <f>Source!P447</f>
        <v>8160</v>
      </c>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v>1</v>
      </c>
      <c r="CW823" s="23"/>
      <c r="CX823" s="23"/>
      <c r="CY823" s="23"/>
      <c r="CZ823" s="23"/>
      <c r="DA823" s="23"/>
      <c r="DB823" s="23"/>
      <c r="DC823" s="23"/>
      <c r="DD823" s="23"/>
      <c r="DE823" s="23"/>
      <c r="DF823" s="23"/>
      <c r="DG823" s="23"/>
      <c r="DH823" s="23"/>
      <c r="DI823" s="23"/>
      <c r="DJ823" s="23"/>
      <c r="DK823" s="23">
        <f>T823</f>
        <v>936</v>
      </c>
      <c r="DL823" s="23"/>
      <c r="DM823" s="23">
        <f>Source!P447</f>
        <v>8160</v>
      </c>
      <c r="DN823" s="23"/>
      <c r="DO823" s="23"/>
      <c r="DP823" s="23"/>
      <c r="DQ823" s="23"/>
      <c r="DR823" s="23"/>
      <c r="DS823" s="23"/>
      <c r="DT823" s="23"/>
      <c r="DU823" s="23"/>
      <c r="DV823" s="23"/>
      <c r="DW823" s="23"/>
      <c r="DX823" s="23"/>
      <c r="DY823" s="23"/>
      <c r="DZ823" s="23"/>
      <c r="EA823" s="23"/>
      <c r="EB823" s="23"/>
      <c r="EC823" s="23"/>
      <c r="ED823" s="23"/>
      <c r="EE823" s="23"/>
      <c r="EF823" s="23"/>
      <c r="EG823" s="23"/>
      <c r="EH823" s="23"/>
      <c r="EI823" s="23"/>
      <c r="EJ823" s="23"/>
      <c r="EK823" s="23"/>
      <c r="EL823" s="23"/>
      <c r="EM823" s="23"/>
      <c r="EN823" s="23"/>
      <c r="EO823" s="23"/>
      <c r="EP823" s="23"/>
      <c r="EQ823" s="23"/>
      <c r="ER823" s="23"/>
      <c r="ES823" s="23"/>
      <c r="ET823" s="23"/>
      <c r="EU823" s="23"/>
      <c r="EV823" s="23"/>
      <c r="EW823" s="23"/>
      <c r="EX823" s="23"/>
      <c r="EY823" s="23"/>
      <c r="EZ823" s="23"/>
      <c r="FA823" s="23"/>
      <c r="FB823" s="23"/>
      <c r="FC823" s="23"/>
      <c r="FD823" s="23"/>
      <c r="FE823" s="23"/>
      <c r="FF823" s="23"/>
      <c r="FG823" s="23"/>
      <c r="FH823" s="23"/>
      <c r="FI823" s="23"/>
      <c r="FJ823" s="23"/>
      <c r="FK823" s="23"/>
      <c r="FL823" s="23"/>
      <c r="FM823" s="23"/>
      <c r="FN823" s="23"/>
      <c r="FO823" s="23"/>
      <c r="FP823" s="23"/>
      <c r="FQ823" s="23"/>
      <c r="FR823" s="23"/>
      <c r="FS823" s="23"/>
      <c r="FT823" s="23"/>
      <c r="FU823" s="23"/>
      <c r="FV823" s="23"/>
      <c r="FW823" s="23"/>
      <c r="FX823" s="23"/>
      <c r="FY823" s="23"/>
      <c r="FZ823" s="23"/>
      <c r="GA823" s="23"/>
      <c r="GB823" s="23"/>
      <c r="GC823" s="23"/>
      <c r="GD823" s="23"/>
      <c r="GE823" s="23"/>
      <c r="GF823" s="23"/>
      <c r="GG823" s="23"/>
      <c r="GH823" s="23"/>
      <c r="GI823" s="23"/>
      <c r="GJ823" s="23">
        <f>T823</f>
        <v>936</v>
      </c>
      <c r="GK823" s="23"/>
      <c r="GL823" s="23"/>
      <c r="GM823" s="23"/>
      <c r="GN823" s="23">
        <f>T823</f>
        <v>936</v>
      </c>
      <c r="GO823" s="23"/>
      <c r="GP823" s="23">
        <f>T823</f>
        <v>936</v>
      </c>
      <c r="GQ823" s="23">
        <f>T823</f>
        <v>936</v>
      </c>
      <c r="GR823" s="23"/>
      <c r="GS823" s="23">
        <f>T823</f>
        <v>936</v>
      </c>
      <c r="GT823" s="23"/>
      <c r="GU823" s="23"/>
      <c r="GV823" s="23"/>
      <c r="GW823" s="23"/>
      <c r="GX823" s="23"/>
      <c r="GY823" s="23"/>
      <c r="GZ823" s="23"/>
      <c r="HA823" s="23"/>
      <c r="HB823" s="23">
        <f>T823</f>
        <v>936</v>
      </c>
      <c r="HC823" s="23"/>
      <c r="HD823" s="23"/>
      <c r="HE823" s="23"/>
      <c r="HF823" s="23">
        <f>T823</f>
        <v>936</v>
      </c>
      <c r="HG823" s="23"/>
      <c r="HH823" s="23"/>
      <c r="HI823" s="23"/>
      <c r="HJ823" s="23"/>
      <c r="HK823" s="23"/>
      <c r="HL823" s="23">
        <f>T823</f>
        <v>936</v>
      </c>
      <c r="HM823" s="23"/>
      <c r="HN823" s="23">
        <f>T823</f>
        <v>936</v>
      </c>
      <c r="HO823" s="23"/>
      <c r="HP823" s="23"/>
      <c r="HQ823" s="23"/>
      <c r="HR823" s="23"/>
      <c r="HS823" s="23"/>
      <c r="HT823" s="23"/>
      <c r="HU823" s="23"/>
      <c r="HV823" s="23"/>
      <c r="HW823" s="23"/>
      <c r="HX823" s="23"/>
      <c r="HY823" s="23"/>
      <c r="HZ823" s="23"/>
      <c r="IA823" s="23"/>
      <c r="IB823" s="23"/>
      <c r="IC823" s="23"/>
      <c r="ID823" s="23"/>
      <c r="IE823" s="23"/>
      <c r="IF823" s="23"/>
      <c r="IG823" s="23"/>
      <c r="IH823" s="23"/>
      <c r="II823" s="23"/>
      <c r="IJ823" s="23"/>
      <c r="IK823" s="23"/>
      <c r="IL823" s="23"/>
      <c r="IM823" s="23"/>
      <c r="IN823" s="23"/>
      <c r="IO823" s="23"/>
      <c r="IP823" s="23"/>
      <c r="IQ823" s="23"/>
      <c r="IR823" s="23"/>
      <c r="IS823" s="23"/>
      <c r="IT823" s="23"/>
      <c r="IU823" s="23"/>
    </row>
    <row r="824" spans="1:255" x14ac:dyDescent="0.2">
      <c r="A824" s="98"/>
      <c r="B824" s="113" t="s">
        <v>1263</v>
      </c>
      <c r="C824" s="113" t="s">
        <v>1373</v>
      </c>
      <c r="D824" s="33"/>
      <c r="E824" s="33"/>
      <c r="F824" s="33"/>
      <c r="G824" s="33"/>
      <c r="H824" s="33"/>
      <c r="I824" s="33"/>
      <c r="J824" s="33"/>
      <c r="K824" s="99"/>
    </row>
    <row r="825" spans="1:255" ht="13.5" thickBot="1" x14ac:dyDescent="0.25">
      <c r="A825" s="124"/>
      <c r="B825" s="125"/>
      <c r="C825" s="125" t="s">
        <v>1266</v>
      </c>
      <c r="D825" s="125"/>
      <c r="E825" s="125"/>
      <c r="F825" s="125"/>
      <c r="G825" s="125"/>
      <c r="H825" s="373">
        <f>SUM(DK792:DK824)</f>
        <v>178213</v>
      </c>
      <c r="I825" s="374"/>
      <c r="J825" s="373">
        <f>SUM(DM792:DM824)</f>
        <v>1597597</v>
      </c>
      <c r="K825" s="375"/>
      <c r="L825" s="112"/>
      <c r="M825" s="112"/>
      <c r="N825" s="112"/>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23"/>
      <c r="DX825" s="23"/>
      <c r="DY825" s="23"/>
      <c r="DZ825" s="23"/>
      <c r="EA825" s="23"/>
      <c r="EB825" s="23"/>
      <c r="EC825" s="23"/>
      <c r="ED825" s="23"/>
      <c r="EE825" s="23"/>
      <c r="EF825" s="23"/>
      <c r="EG825" s="23"/>
      <c r="EH825" s="23"/>
      <c r="EI825" s="23"/>
      <c r="EJ825" s="23"/>
      <c r="EK825" s="23"/>
      <c r="EL825" s="23"/>
      <c r="EM825" s="23"/>
      <c r="EN825" s="23"/>
      <c r="EO825" s="23"/>
      <c r="EP825" s="23"/>
      <c r="EQ825" s="23"/>
      <c r="ER825" s="23"/>
      <c r="ES825" s="23"/>
      <c r="ET825" s="23"/>
      <c r="EU825" s="23"/>
      <c r="EV825" s="23"/>
      <c r="EW825" s="23"/>
      <c r="EX825" s="23"/>
      <c r="EY825" s="23"/>
      <c r="EZ825" s="23"/>
      <c r="FA825" s="23"/>
      <c r="FB825" s="23"/>
      <c r="FC825" s="23"/>
      <c r="FD825" s="23"/>
      <c r="FE825" s="23"/>
      <c r="FF825" s="23"/>
      <c r="FG825" s="23"/>
      <c r="FH825" s="23"/>
      <c r="FI825" s="23"/>
      <c r="FJ825" s="23"/>
      <c r="FK825" s="23"/>
      <c r="FL825" s="23"/>
      <c r="FM825" s="23"/>
      <c r="FN825" s="23"/>
      <c r="FO825" s="23"/>
      <c r="FP825" s="23"/>
      <c r="FQ825" s="23"/>
      <c r="FR825" s="23"/>
      <c r="FS825" s="23"/>
      <c r="FT825" s="23"/>
      <c r="FU825" s="23"/>
      <c r="FV825" s="23"/>
      <c r="FW825" s="23"/>
      <c r="FX825" s="23"/>
      <c r="FY825" s="23"/>
      <c r="FZ825" s="23"/>
      <c r="GA825" s="23"/>
      <c r="GB825" s="23"/>
      <c r="GC825" s="23"/>
      <c r="GD825" s="23"/>
      <c r="GE825" s="23"/>
      <c r="GF825" s="23"/>
      <c r="GG825" s="23"/>
      <c r="GH825" s="23"/>
      <c r="GI825" s="23"/>
      <c r="GJ825" s="23"/>
      <c r="GK825" s="23"/>
      <c r="GL825" s="23"/>
      <c r="GM825" s="23"/>
      <c r="GN825" s="23"/>
      <c r="GO825" s="23"/>
      <c r="GP825" s="23"/>
      <c r="GQ825" s="23"/>
      <c r="GR825" s="23"/>
      <c r="GS825" s="23"/>
      <c r="GT825" s="23"/>
      <c r="GU825" s="23"/>
      <c r="GV825" s="23"/>
      <c r="GW825" s="23"/>
      <c r="GX825" s="23"/>
      <c r="GY825" s="23"/>
      <c r="GZ825" s="23"/>
      <c r="HA825" s="23"/>
      <c r="HB825" s="23"/>
      <c r="HC825" s="23"/>
      <c r="HD825" s="23"/>
      <c r="HE825" s="23"/>
      <c r="HF825" s="23"/>
      <c r="HG825" s="23"/>
      <c r="HH825" s="23"/>
      <c r="HI825" s="23"/>
      <c r="HJ825" s="23"/>
      <c r="HK825" s="23"/>
      <c r="HL825" s="23"/>
      <c r="HM825" s="23"/>
      <c r="HN825" s="23"/>
      <c r="HO825" s="23"/>
      <c r="HP825" s="23"/>
      <c r="HQ825" s="23"/>
      <c r="HR825" s="23"/>
      <c r="HS825" s="23"/>
      <c r="HT825" s="23"/>
      <c r="HU825" s="23"/>
      <c r="HV825" s="23"/>
      <c r="HW825" s="23"/>
      <c r="HX825" s="23"/>
      <c r="HY825" s="23"/>
      <c r="HZ825" s="23"/>
      <c r="IA825" s="23"/>
      <c r="IB825" s="23"/>
      <c r="IC825" s="23"/>
      <c r="ID825" s="23"/>
      <c r="IE825" s="23"/>
      <c r="IF825" s="23"/>
      <c r="IG825" s="23"/>
      <c r="IH825" s="23"/>
      <c r="II825" s="23"/>
      <c r="IJ825" s="23"/>
      <c r="IK825" s="23"/>
      <c r="IL825" s="23"/>
      <c r="IM825" s="23"/>
      <c r="IN825" s="23"/>
      <c r="IO825" s="23"/>
      <c r="IP825" s="23"/>
      <c r="IQ825" s="23"/>
      <c r="IR825" s="23"/>
      <c r="IS825" s="23"/>
      <c r="IT825" s="23"/>
      <c r="IU825" s="23"/>
    </row>
    <row r="826" spans="1:255" x14ac:dyDescent="0.2">
      <c r="A826" s="123"/>
      <c r="B826" s="122"/>
      <c r="C826" s="122" t="s">
        <v>1267</v>
      </c>
      <c r="D826" s="122"/>
      <c r="E826" s="122"/>
      <c r="F826" s="122"/>
      <c r="G826" s="122"/>
      <c r="H826" s="376">
        <f>R826</f>
        <v>208454</v>
      </c>
      <c r="I826" s="377"/>
      <c r="J826" s="376" t="e">
        <f>S826</f>
        <v>#REF!</v>
      </c>
      <c r="K826" s="378"/>
      <c r="O826" s="23"/>
      <c r="P826" s="23"/>
      <c r="Q826" s="23"/>
      <c r="R826" s="23">
        <f>SUM(T792:T825)</f>
        <v>208454</v>
      </c>
      <c r="S826" s="23" t="e">
        <f>SUM(U792:U825)</f>
        <v>#REF!</v>
      </c>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c r="EC826" s="23"/>
      <c r="ED826" s="23"/>
      <c r="EE826" s="23"/>
      <c r="EF826" s="23"/>
      <c r="EG826" s="23"/>
      <c r="EH826" s="23"/>
      <c r="EI826" s="23"/>
      <c r="EJ826" s="23"/>
      <c r="EK826" s="23"/>
      <c r="EL826" s="23"/>
      <c r="EM826" s="23"/>
      <c r="EN826" s="23"/>
      <c r="EO826" s="23"/>
      <c r="EP826" s="23"/>
      <c r="EQ826" s="23"/>
      <c r="ER826" s="23"/>
      <c r="ES826" s="23"/>
      <c r="ET826" s="23"/>
      <c r="EU826" s="23"/>
      <c r="EV826" s="23"/>
      <c r="EW826" s="23"/>
      <c r="EX826" s="23"/>
      <c r="EY826" s="23"/>
      <c r="EZ826" s="23"/>
      <c r="FA826" s="23"/>
      <c r="FB826" s="23"/>
      <c r="FC826" s="23"/>
      <c r="FD826" s="23"/>
      <c r="FE826" s="23"/>
      <c r="FF826" s="23"/>
      <c r="FG826" s="23"/>
      <c r="FH826" s="23"/>
      <c r="FI826" s="23"/>
      <c r="FJ826" s="23"/>
      <c r="FK826" s="23"/>
      <c r="FL826" s="23"/>
      <c r="FM826" s="23"/>
      <c r="FN826" s="23"/>
      <c r="FO826" s="23"/>
      <c r="FP826" s="23"/>
      <c r="FQ826" s="23"/>
      <c r="FR826" s="23"/>
      <c r="FS826" s="23"/>
      <c r="FT826" s="23"/>
      <c r="FU826" s="23"/>
      <c r="FV826" s="23"/>
      <c r="FW826" s="23"/>
      <c r="FX826" s="23"/>
      <c r="FY826" s="23"/>
      <c r="FZ826" s="23"/>
      <c r="GA826" s="23"/>
      <c r="GB826" s="23"/>
      <c r="GC826" s="23"/>
      <c r="GD826" s="23"/>
      <c r="GE826" s="23"/>
      <c r="GF826" s="23"/>
      <c r="GG826" s="23"/>
      <c r="GH826" s="23"/>
      <c r="GI826" s="23"/>
      <c r="GJ826" s="23"/>
      <c r="GK826" s="23"/>
      <c r="GL826" s="23"/>
      <c r="GM826" s="23"/>
      <c r="GN826" s="23"/>
      <c r="GO826" s="23"/>
      <c r="GP826" s="23"/>
      <c r="GQ826" s="23"/>
      <c r="GR826" s="23"/>
      <c r="GS826" s="23"/>
      <c r="GT826" s="23"/>
      <c r="GU826" s="23"/>
      <c r="GV826" s="23"/>
      <c r="GW826" s="23"/>
      <c r="GX826" s="23"/>
      <c r="GY826" s="23"/>
      <c r="GZ826" s="23"/>
      <c r="HA826" s="23">
        <f>R826</f>
        <v>208454</v>
      </c>
      <c r="HB826" s="23"/>
      <c r="HC826" s="23"/>
      <c r="HD826" s="23"/>
      <c r="HE826" s="23"/>
      <c r="HF826" s="23"/>
      <c r="HG826" s="23"/>
      <c r="HH826" s="23"/>
      <c r="HI826" s="23"/>
      <c r="HJ826" s="23"/>
      <c r="HK826" s="23"/>
      <c r="HL826" s="23"/>
      <c r="HM826" s="23"/>
      <c r="HN826" s="23"/>
      <c r="HO826" s="23"/>
      <c r="HP826" s="23"/>
      <c r="HQ826" s="23"/>
      <c r="HR826" s="23"/>
      <c r="HS826" s="23"/>
      <c r="HT826" s="23"/>
      <c r="HU826" s="23"/>
      <c r="HV826" s="23"/>
      <c r="HW826" s="23"/>
      <c r="HX826" s="23"/>
      <c r="HY826" s="23"/>
      <c r="HZ826" s="23"/>
      <c r="IA826" s="23"/>
      <c r="IB826" s="23"/>
      <c r="IC826" s="23"/>
      <c r="ID826" s="23"/>
      <c r="IE826" s="23"/>
      <c r="IF826" s="23"/>
      <c r="IG826" s="23"/>
      <c r="IH826" s="23"/>
      <c r="II826" s="23"/>
      <c r="IJ826" s="23"/>
      <c r="IK826" s="23"/>
      <c r="IL826" s="23"/>
      <c r="IM826" s="23"/>
      <c r="IN826" s="23"/>
      <c r="IO826" s="23"/>
      <c r="IP826" s="23"/>
      <c r="IQ826" s="23"/>
      <c r="IR826" s="23"/>
      <c r="IS826" s="23"/>
      <c r="IT826" s="23"/>
      <c r="IU826" s="23"/>
    </row>
    <row r="827" spans="1:255" x14ac:dyDescent="0.2">
      <c r="A827" s="77"/>
      <c r="B827" s="76"/>
      <c r="C827" s="76"/>
      <c r="D827" s="76"/>
      <c r="E827" s="76"/>
      <c r="F827" s="76"/>
      <c r="G827" s="76"/>
      <c r="H827" s="370"/>
      <c r="I827" s="371"/>
      <c r="J827" s="370"/>
      <c r="K827" s="372"/>
    </row>
    <row r="828" spans="1:255" ht="48" x14ac:dyDescent="0.2">
      <c r="A828" s="126">
        <v>38</v>
      </c>
      <c r="B828" s="133" t="s">
        <v>550</v>
      </c>
      <c r="C828" s="127" t="s">
        <v>551</v>
      </c>
      <c r="D828" s="128" t="s">
        <v>552</v>
      </c>
      <c r="E828" s="129">
        <v>10.64</v>
      </c>
      <c r="F828" s="130">
        <f>Source!AK449</f>
        <v>195.37</v>
      </c>
      <c r="G828" s="134" t="s">
        <v>6</v>
      </c>
      <c r="H828" s="130"/>
      <c r="I828" s="131">
        <f>SUM(DQ828:DQ833)</f>
        <v>3206</v>
      </c>
      <c r="J828" s="107" t="s">
        <v>550</v>
      </c>
      <c r="K828" s="132" t="e">
        <f>SUM(DS828:DS833)</f>
        <v>#REF!</v>
      </c>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c r="EC828" s="23"/>
      <c r="ED828" s="23"/>
      <c r="EE828" s="23"/>
      <c r="EF828" s="23"/>
      <c r="EG828" s="23"/>
      <c r="EH828" s="23"/>
      <c r="EI828" s="23"/>
      <c r="EJ828" s="23"/>
      <c r="EK828" s="23"/>
      <c r="EL828" s="23"/>
      <c r="EM828" s="23"/>
      <c r="EN828" s="23"/>
      <c r="EO828" s="23"/>
      <c r="EP828" s="23"/>
      <c r="EQ828" s="23"/>
      <c r="ER828" s="23"/>
      <c r="ES828" s="23"/>
      <c r="ET828" s="23"/>
      <c r="EU828" s="23"/>
      <c r="EV828" s="23"/>
      <c r="EW828" s="23"/>
      <c r="EX828" s="23"/>
      <c r="EY828" s="23"/>
      <c r="EZ828" s="23"/>
      <c r="FA828" s="23"/>
      <c r="FB828" s="23"/>
      <c r="FC828" s="23"/>
      <c r="FD828" s="23"/>
      <c r="FE828" s="23"/>
      <c r="FF828" s="23"/>
      <c r="FG828" s="23"/>
      <c r="FH828" s="23"/>
      <c r="FI828" s="23"/>
      <c r="FJ828" s="23"/>
      <c r="FK828" s="23"/>
      <c r="FL828" s="23"/>
      <c r="FM828" s="23"/>
      <c r="FN828" s="23"/>
      <c r="FO828" s="23"/>
      <c r="FP828" s="23"/>
      <c r="FQ828" s="23"/>
      <c r="FR828" s="23"/>
      <c r="FS828" s="23"/>
      <c r="FT828" s="23"/>
      <c r="FU828" s="23"/>
      <c r="FV828" s="23"/>
      <c r="FW828" s="23"/>
      <c r="FX828" s="23"/>
      <c r="FY828" s="23"/>
      <c r="FZ828" s="23"/>
      <c r="GA828" s="23"/>
      <c r="GB828" s="23"/>
      <c r="GC828" s="23"/>
      <c r="GD828" s="23"/>
      <c r="GE828" s="23"/>
      <c r="GF828" s="23"/>
      <c r="GG828" s="23"/>
      <c r="GH828" s="23"/>
      <c r="GI828" s="23"/>
      <c r="GJ828" s="23"/>
      <c r="GK828" s="23"/>
      <c r="GL828" s="23"/>
      <c r="GM828" s="23"/>
      <c r="GN828" s="23"/>
      <c r="GO828" s="23"/>
      <c r="GP828" s="23"/>
      <c r="GQ828" s="23"/>
      <c r="GR828" s="23"/>
      <c r="GS828" s="23"/>
      <c r="GT828" s="23"/>
      <c r="GU828" s="23"/>
      <c r="GV828" s="23"/>
      <c r="GW828" s="23"/>
      <c r="GX828" s="23"/>
      <c r="GY828" s="23"/>
      <c r="GZ828" s="23"/>
      <c r="HA828" s="23"/>
      <c r="HB828" s="23"/>
      <c r="HC828" s="23"/>
      <c r="HD828" s="23"/>
      <c r="HE828" s="23"/>
      <c r="HF828" s="23"/>
      <c r="HG828" s="23"/>
      <c r="HH828" s="23"/>
      <c r="HI828" s="23"/>
      <c r="HJ828" s="23"/>
      <c r="HK828" s="23"/>
      <c r="HL828" s="23"/>
      <c r="HM828" s="23"/>
      <c r="HN828" s="23"/>
      <c r="HO828" s="23"/>
      <c r="HP828" s="23"/>
      <c r="HQ828" s="23"/>
      <c r="HR828" s="23"/>
      <c r="HS828" s="23"/>
      <c r="HT828" s="23"/>
      <c r="HU828" s="23"/>
      <c r="HV828" s="23"/>
      <c r="HW828" s="23"/>
      <c r="HX828" s="23"/>
      <c r="HY828" s="23"/>
      <c r="HZ828" s="23"/>
      <c r="IA828" s="23"/>
      <c r="IB828" s="23"/>
      <c r="IC828" s="23"/>
      <c r="ID828" s="23"/>
      <c r="IE828" s="23"/>
      <c r="IF828" s="23"/>
      <c r="IG828" s="23"/>
      <c r="IH828" s="23"/>
      <c r="II828" s="23"/>
      <c r="IJ828" s="23"/>
      <c r="IK828" s="23"/>
      <c r="IL828" s="23"/>
      <c r="IM828" s="23"/>
      <c r="IN828" s="23"/>
      <c r="IO828" s="23"/>
      <c r="IP828" s="23"/>
      <c r="IQ828" s="23"/>
      <c r="IR828" s="23"/>
      <c r="IS828" s="23"/>
      <c r="IT828" s="23"/>
      <c r="IU828" s="23"/>
    </row>
    <row r="829" spans="1:255" x14ac:dyDescent="0.2">
      <c r="A829" s="66"/>
      <c r="B829" s="67"/>
      <c r="C829" s="67" t="s">
        <v>1253</v>
      </c>
      <c r="D829" s="68"/>
      <c r="E829" s="69"/>
      <c r="F829" s="70">
        <v>58.82</v>
      </c>
      <c r="G829" s="71"/>
      <c r="H829" s="70">
        <f>Source!AF449</f>
        <v>58.82</v>
      </c>
      <c r="I829" s="72">
        <f>T829</f>
        <v>626</v>
      </c>
      <c r="J829" s="73">
        <v>25.36</v>
      </c>
      <c r="K829" s="74">
        <f>U829</f>
        <v>15871</v>
      </c>
      <c r="O829" s="23"/>
      <c r="P829" s="23"/>
      <c r="Q829" s="23"/>
      <c r="R829" s="23"/>
      <c r="S829" s="23"/>
      <c r="T829" s="23">
        <f>ROUND(Source!AF449*Source!AV449*Source!I449,0)</f>
        <v>626</v>
      </c>
      <c r="U829" s="23">
        <f>Source!S449</f>
        <v>15871</v>
      </c>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v>1</v>
      </c>
      <c r="CW829" s="23"/>
      <c r="CX829" s="23"/>
      <c r="CY829" s="23"/>
      <c r="CZ829" s="23"/>
      <c r="DA829" s="23"/>
      <c r="DB829" s="23"/>
      <c r="DC829" s="23"/>
      <c r="DD829" s="23"/>
      <c r="DE829" s="23"/>
      <c r="DF829" s="23"/>
      <c r="DG829" s="23">
        <f>Source!S449</f>
        <v>15871</v>
      </c>
      <c r="DH829" s="23">
        <v>1015</v>
      </c>
      <c r="DI829" s="23"/>
      <c r="DJ829" s="23"/>
      <c r="DK829" s="23"/>
      <c r="DL829" s="23"/>
      <c r="DM829" s="23"/>
      <c r="DN829" s="23"/>
      <c r="DO829" s="23"/>
      <c r="DP829" s="23"/>
      <c r="DQ829" s="23">
        <f>T829</f>
        <v>626</v>
      </c>
      <c r="DR829" s="23"/>
      <c r="DS829" s="23">
        <f>U829</f>
        <v>15871</v>
      </c>
      <c r="DT829" s="23"/>
      <c r="DU829" s="23"/>
      <c r="DV829" s="23"/>
      <c r="DW829" s="23"/>
      <c r="DX829" s="23"/>
      <c r="DY829" s="23"/>
      <c r="DZ829" s="23"/>
      <c r="EA829" s="23"/>
      <c r="EB829" s="23"/>
      <c r="EC829" s="23"/>
      <c r="ED829" s="23"/>
      <c r="EE829" s="23"/>
      <c r="EF829" s="23"/>
      <c r="EG829" s="23"/>
      <c r="EH829" s="23"/>
      <c r="EI829" s="23"/>
      <c r="EJ829" s="23"/>
      <c r="EK829" s="23"/>
      <c r="EL829" s="23"/>
      <c r="EM829" s="23"/>
      <c r="EN829" s="23"/>
      <c r="EO829" s="23"/>
      <c r="EP829" s="23"/>
      <c r="EQ829" s="23"/>
      <c r="ER829" s="23"/>
      <c r="ES829" s="23"/>
      <c r="ET829" s="23"/>
      <c r="EU829" s="23"/>
      <c r="EV829" s="23"/>
      <c r="EW829" s="23"/>
      <c r="EX829" s="23"/>
      <c r="EY829" s="23"/>
      <c r="EZ829" s="23"/>
      <c r="FA829" s="23"/>
      <c r="FB829" s="23"/>
      <c r="FC829" s="23"/>
      <c r="FD829" s="23"/>
      <c r="FE829" s="23"/>
      <c r="FF829" s="23"/>
      <c r="FG829" s="23"/>
      <c r="FH829" s="23"/>
      <c r="FI829" s="23"/>
      <c r="FJ829" s="23"/>
      <c r="FK829" s="23"/>
      <c r="FL829" s="23"/>
      <c r="FM829" s="23"/>
      <c r="FN829" s="23"/>
      <c r="FO829" s="23"/>
      <c r="FP829" s="23"/>
      <c r="FQ829" s="23"/>
      <c r="FR829" s="23"/>
      <c r="FS829" s="23"/>
      <c r="FT829" s="23"/>
      <c r="FU829" s="23"/>
      <c r="FV829" s="23"/>
      <c r="FW829" s="23"/>
      <c r="FX829" s="23"/>
      <c r="FY829" s="23"/>
      <c r="FZ829" s="23"/>
      <c r="GA829" s="23"/>
      <c r="GB829" s="23"/>
      <c r="GC829" s="23"/>
      <c r="GD829" s="23"/>
      <c r="GE829" s="23"/>
      <c r="GF829" s="23"/>
      <c r="GG829" s="23"/>
      <c r="GH829" s="23"/>
      <c r="GI829" s="23"/>
      <c r="GJ829" s="23">
        <f>T829</f>
        <v>626</v>
      </c>
      <c r="GK829" s="23">
        <f>T829</f>
        <v>626</v>
      </c>
      <c r="GL829" s="23"/>
      <c r="GM829" s="23"/>
      <c r="GN829" s="23"/>
      <c r="GO829" s="23"/>
      <c r="GP829" s="23"/>
      <c r="GQ829" s="23"/>
      <c r="GR829" s="23"/>
      <c r="GS829" s="23"/>
      <c r="GT829" s="23"/>
      <c r="GU829" s="23"/>
      <c r="GV829" s="23"/>
      <c r="GW829" s="23"/>
      <c r="GX829" s="23"/>
      <c r="GY829" s="23"/>
      <c r="GZ829" s="23"/>
      <c r="HA829" s="23"/>
      <c r="HB829" s="23">
        <f>T829</f>
        <v>626</v>
      </c>
      <c r="HC829" s="23"/>
      <c r="HD829" s="23"/>
      <c r="HE829" s="23"/>
      <c r="HF829" s="23">
        <f>T829</f>
        <v>626</v>
      </c>
      <c r="HG829" s="23"/>
      <c r="HH829" s="23"/>
      <c r="HI829" s="23"/>
      <c r="HJ829" s="23"/>
      <c r="HK829" s="23"/>
      <c r="HL829" s="23">
        <f>T829</f>
        <v>626</v>
      </c>
      <c r="HM829" s="23"/>
      <c r="HN829" s="23">
        <f>T829</f>
        <v>626</v>
      </c>
      <c r="HO829" s="23"/>
      <c r="HP829" s="23"/>
      <c r="HQ829" s="23"/>
      <c r="HR829" s="23"/>
      <c r="HS829" s="23"/>
      <c r="HT829" s="23"/>
      <c r="HU829" s="23"/>
      <c r="HV829" s="23"/>
      <c r="HW829" s="23"/>
      <c r="HX829" s="23">
        <f>T829</f>
        <v>626</v>
      </c>
      <c r="HY829" s="23"/>
      <c r="HZ829" s="23"/>
      <c r="IA829" s="23"/>
      <c r="IB829" s="23"/>
      <c r="IC829" s="23"/>
      <c r="ID829" s="23"/>
      <c r="IE829" s="23"/>
      <c r="IF829" s="23"/>
      <c r="IG829" s="23"/>
      <c r="IH829" s="23"/>
      <c r="II829" s="23"/>
      <c r="IJ829" s="23"/>
      <c r="IK829" s="23"/>
      <c r="IL829" s="23"/>
      <c r="IM829" s="23"/>
      <c r="IN829" s="23"/>
      <c r="IO829" s="23"/>
      <c r="IP829" s="23"/>
      <c r="IQ829" s="23"/>
      <c r="IR829" s="23"/>
      <c r="IS829" s="23"/>
      <c r="IT829" s="23"/>
      <c r="IU829" s="23"/>
    </row>
    <row r="830" spans="1:255" x14ac:dyDescent="0.2">
      <c r="A830" s="78"/>
      <c r="B830" s="79"/>
      <c r="C830" s="79" t="s">
        <v>1255</v>
      </c>
      <c r="D830" s="80"/>
      <c r="E830" s="81"/>
      <c r="F830" s="82">
        <v>136.55000000000001</v>
      </c>
      <c r="G830" s="83"/>
      <c r="H830" s="82">
        <f>Source!AD449</f>
        <v>136.55000000000001</v>
      </c>
      <c r="I830" s="84">
        <f>T830</f>
        <v>1453</v>
      </c>
      <c r="J830" s="85">
        <v>7.84</v>
      </c>
      <c r="K830" s="86">
        <f>U830</f>
        <v>11391</v>
      </c>
      <c r="O830" s="23"/>
      <c r="P830" s="23"/>
      <c r="Q830" s="23"/>
      <c r="R830" s="23"/>
      <c r="S830" s="23"/>
      <c r="T830" s="23">
        <f>ROUND(Source!AD449*Source!AV449*Source!I449,0)</f>
        <v>1453</v>
      </c>
      <c r="U830" s="23">
        <f>Source!Q449</f>
        <v>11391</v>
      </c>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v>1</v>
      </c>
      <c r="CW830" s="23"/>
      <c r="CX830" s="23"/>
      <c r="CY830" s="23"/>
      <c r="CZ830" s="23"/>
      <c r="DA830" s="23"/>
      <c r="DB830" s="23"/>
      <c r="DC830" s="23"/>
      <c r="DD830" s="23"/>
      <c r="DE830" s="23"/>
      <c r="DF830" s="23"/>
      <c r="DG830" s="23"/>
      <c r="DH830" s="23"/>
      <c r="DI830" s="23"/>
      <c r="DJ830" s="23"/>
      <c r="DK830" s="23"/>
      <c r="DL830" s="23"/>
      <c r="DM830" s="23"/>
      <c r="DN830" s="23"/>
      <c r="DO830" s="23"/>
      <c r="DP830" s="23"/>
      <c r="DQ830" s="23">
        <f>T830</f>
        <v>1453</v>
      </c>
      <c r="DR830" s="23"/>
      <c r="DS830" s="23">
        <f>U830</f>
        <v>11391</v>
      </c>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3"/>
      <c r="FH830" s="23"/>
      <c r="FI830" s="23"/>
      <c r="FJ830" s="23"/>
      <c r="FK830" s="23"/>
      <c r="FL830" s="23"/>
      <c r="FM830" s="23"/>
      <c r="FN830" s="23"/>
      <c r="FO830" s="23"/>
      <c r="FP830" s="23"/>
      <c r="FQ830" s="23"/>
      <c r="FR830" s="23"/>
      <c r="FS830" s="23"/>
      <c r="FT830" s="23"/>
      <c r="FU830" s="23"/>
      <c r="FV830" s="23"/>
      <c r="FW830" s="23"/>
      <c r="FX830" s="23"/>
      <c r="FY830" s="23"/>
      <c r="FZ830" s="23"/>
      <c r="GA830" s="23"/>
      <c r="GB830" s="23"/>
      <c r="GC830" s="23"/>
      <c r="GD830" s="23"/>
      <c r="GE830" s="23"/>
      <c r="GF830" s="23"/>
      <c r="GG830" s="23"/>
      <c r="GH830" s="23"/>
      <c r="GI830" s="23"/>
      <c r="GJ830" s="23">
        <f>T830</f>
        <v>1453</v>
      </c>
      <c r="GK830" s="23"/>
      <c r="GL830" s="23">
        <f>T830</f>
        <v>1453</v>
      </c>
      <c r="GM830" s="23"/>
      <c r="GN830" s="23"/>
      <c r="GO830" s="23"/>
      <c r="GP830" s="23"/>
      <c r="GQ830" s="23"/>
      <c r="GR830" s="23"/>
      <c r="GS830" s="23"/>
      <c r="GT830" s="23"/>
      <c r="GU830" s="23"/>
      <c r="GV830" s="23"/>
      <c r="GW830" s="23"/>
      <c r="GX830" s="23"/>
      <c r="GY830" s="23"/>
      <c r="GZ830" s="23"/>
      <c r="HA830" s="23"/>
      <c r="HB830" s="23">
        <f>T830</f>
        <v>1453</v>
      </c>
      <c r="HC830" s="23"/>
      <c r="HD830" s="23"/>
      <c r="HE830" s="23"/>
      <c r="HF830" s="23">
        <f>T830</f>
        <v>1453</v>
      </c>
      <c r="HG830" s="23"/>
      <c r="HH830" s="23"/>
      <c r="HI830" s="23"/>
      <c r="HJ830" s="23"/>
      <c r="HK830" s="23"/>
      <c r="HL830" s="23">
        <f>T830</f>
        <v>1453</v>
      </c>
      <c r="HM830" s="23"/>
      <c r="HN830" s="23">
        <f>T830</f>
        <v>1453</v>
      </c>
      <c r="HO830" s="23"/>
      <c r="HP830" s="23"/>
      <c r="HQ830" s="23"/>
      <c r="HR830" s="23"/>
      <c r="HS830" s="23"/>
      <c r="HT830" s="23"/>
      <c r="HU830" s="23"/>
      <c r="HV830" s="23"/>
      <c r="HW830" s="23"/>
      <c r="HX830" s="23"/>
      <c r="HY830" s="23"/>
      <c r="HZ830" s="23"/>
      <c r="IA830" s="23"/>
      <c r="IB830" s="23"/>
      <c r="IC830" s="23"/>
      <c r="ID830" s="23"/>
      <c r="IE830" s="23"/>
      <c r="IF830" s="23"/>
      <c r="IG830" s="23"/>
      <c r="IH830" s="23"/>
      <c r="II830" s="23"/>
      <c r="IJ830" s="23"/>
      <c r="IK830" s="23"/>
      <c r="IL830" s="23"/>
      <c r="IM830" s="23"/>
      <c r="IN830" s="23"/>
      <c r="IO830" s="23"/>
      <c r="IP830" s="23"/>
      <c r="IQ830" s="23"/>
      <c r="IR830" s="23"/>
      <c r="IS830" s="23"/>
      <c r="IT830" s="23"/>
      <c r="IU830" s="23"/>
    </row>
    <row r="831" spans="1:255" x14ac:dyDescent="0.2">
      <c r="A831" s="87"/>
      <c r="B831" s="88"/>
      <c r="C831" s="88" t="s">
        <v>1257</v>
      </c>
      <c r="D831" s="89"/>
      <c r="E831" s="90">
        <v>110</v>
      </c>
      <c r="F831" s="91" t="s">
        <v>1258</v>
      </c>
      <c r="G831" s="92"/>
      <c r="H831" s="93">
        <f>ROUND((Source!AF449*Source!AV449+Source!AE449*Source!AV449)*(Source!FX449)/100,2)</f>
        <v>64.7</v>
      </c>
      <c r="I831" s="94">
        <f>T831</f>
        <v>689</v>
      </c>
      <c r="J831" s="96">
        <v>1.05</v>
      </c>
      <c r="K831" s="95" t="e">
        <f>U831</f>
        <v>#REF!</v>
      </c>
      <c r="O831" s="23"/>
      <c r="P831" s="23"/>
      <c r="Q831" s="23"/>
      <c r="R831" s="23"/>
      <c r="S831" s="23"/>
      <c r="T831" s="23">
        <f>ROUND((ROUND(Source!AF449*Source!AV449*Source!I449,0)+ROUND(Source!AE449*Source!AV449*Source!I449,0))*(Source!DN449)/100,0)</f>
        <v>689</v>
      </c>
      <c r="U831" s="23" t="e">
        <f>Source!X449</f>
        <v>#REF!</v>
      </c>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v>1</v>
      </c>
      <c r="CW831" s="23"/>
      <c r="CX831" s="23"/>
      <c r="CY831" s="23"/>
      <c r="CZ831" s="23"/>
      <c r="DA831" s="23"/>
      <c r="DB831" s="23"/>
      <c r="DC831" s="23"/>
      <c r="DD831" s="23"/>
      <c r="DE831" s="23"/>
      <c r="DF831" s="23"/>
      <c r="DG831" s="23"/>
      <c r="DH831" s="23"/>
      <c r="DI831" s="23"/>
      <c r="DJ831" s="23"/>
      <c r="DK831" s="23"/>
      <c r="DL831" s="23"/>
      <c r="DM831" s="23"/>
      <c r="DN831" s="23"/>
      <c r="DO831" s="23"/>
      <c r="DP831" s="23"/>
      <c r="DQ831" s="23">
        <f>T831</f>
        <v>689</v>
      </c>
      <c r="DR831" s="23"/>
      <c r="DS831" s="23" t="e">
        <f>U831</f>
        <v>#REF!</v>
      </c>
      <c r="DT831" s="23"/>
      <c r="DU831" s="23"/>
      <c r="DV831" s="23"/>
      <c r="DW831" s="23"/>
      <c r="DX831" s="23"/>
      <c r="DY831" s="23"/>
      <c r="DZ831" s="23"/>
      <c r="EA831" s="23"/>
      <c r="EB831" s="23"/>
      <c r="EC831" s="23"/>
      <c r="ED831" s="23"/>
      <c r="EE831" s="23"/>
      <c r="EF831" s="23"/>
      <c r="EG831" s="23"/>
      <c r="EH831" s="23"/>
      <c r="EI831" s="23"/>
      <c r="EJ831" s="23"/>
      <c r="EK831" s="23"/>
      <c r="EL831" s="23"/>
      <c r="EM831" s="23"/>
      <c r="EN831" s="23"/>
      <c r="EO831" s="23"/>
      <c r="EP831" s="23"/>
      <c r="EQ831" s="23"/>
      <c r="ER831" s="23"/>
      <c r="ES831" s="23"/>
      <c r="ET831" s="23"/>
      <c r="EU831" s="23"/>
      <c r="EV831" s="23"/>
      <c r="EW831" s="23"/>
      <c r="EX831" s="23"/>
      <c r="EY831" s="23"/>
      <c r="EZ831" s="23"/>
      <c r="FA831" s="23"/>
      <c r="FB831" s="23"/>
      <c r="FC831" s="23"/>
      <c r="FD831" s="23"/>
      <c r="FE831" s="23"/>
      <c r="FF831" s="23"/>
      <c r="FG831" s="23"/>
      <c r="FH831" s="23"/>
      <c r="FI831" s="23"/>
      <c r="FJ831" s="23"/>
      <c r="FK831" s="23"/>
      <c r="FL831" s="23"/>
      <c r="FM831" s="23"/>
      <c r="FN831" s="23"/>
      <c r="FO831" s="23"/>
      <c r="FP831" s="23"/>
      <c r="FQ831" s="23"/>
      <c r="FR831" s="23"/>
      <c r="FS831" s="23"/>
      <c r="FT831" s="23"/>
      <c r="FU831" s="23"/>
      <c r="FV831" s="23"/>
      <c r="FW831" s="23"/>
      <c r="FX831" s="23"/>
      <c r="FY831" s="23"/>
      <c r="FZ831" s="23"/>
      <c r="GA831" s="23"/>
      <c r="GB831" s="23"/>
      <c r="GC831" s="23"/>
      <c r="GD831" s="23"/>
      <c r="GE831" s="23"/>
      <c r="GF831" s="23"/>
      <c r="GG831" s="23"/>
      <c r="GH831" s="23"/>
      <c r="GI831" s="23"/>
      <c r="GJ831" s="23"/>
      <c r="GK831" s="23"/>
      <c r="GL831" s="23"/>
      <c r="GM831" s="23"/>
      <c r="GN831" s="23"/>
      <c r="GO831" s="23"/>
      <c r="GP831" s="23"/>
      <c r="GQ831" s="23"/>
      <c r="GR831" s="23"/>
      <c r="GS831" s="23"/>
      <c r="GT831" s="23"/>
      <c r="GU831" s="23"/>
      <c r="GV831" s="23"/>
      <c r="GW831" s="23"/>
      <c r="GX831" s="23"/>
      <c r="GY831" s="23">
        <f>T831</f>
        <v>689</v>
      </c>
      <c r="GZ831" s="23"/>
      <c r="HA831" s="23"/>
      <c r="HB831" s="23">
        <f>T831</f>
        <v>689</v>
      </c>
      <c r="HC831" s="23"/>
      <c r="HD831" s="23"/>
      <c r="HE831" s="23"/>
      <c r="HF831" s="23">
        <f>T831</f>
        <v>689</v>
      </c>
      <c r="HG831" s="23"/>
      <c r="HH831" s="23"/>
      <c r="HI831" s="23"/>
      <c r="HJ831" s="23"/>
      <c r="HK831" s="23"/>
      <c r="HL831" s="23">
        <f>T831</f>
        <v>689</v>
      </c>
      <c r="HM831" s="23"/>
      <c r="HN831" s="23">
        <f>T831</f>
        <v>689</v>
      </c>
      <c r="HO831" s="23"/>
      <c r="HP831" s="23"/>
      <c r="HQ831" s="23"/>
      <c r="HR831" s="23"/>
      <c r="HS831" s="23"/>
      <c r="HT831" s="23"/>
      <c r="HU831" s="23"/>
      <c r="HV831" s="23"/>
      <c r="HW831" s="23"/>
      <c r="HX831" s="23"/>
      <c r="HY831" s="23"/>
      <c r="HZ831" s="23"/>
      <c r="IA831" s="23"/>
      <c r="IB831" s="23"/>
      <c r="IC831" s="23"/>
      <c r="ID831" s="23"/>
      <c r="IE831" s="23"/>
      <c r="IF831" s="23"/>
      <c r="IG831" s="23"/>
      <c r="IH831" s="23"/>
      <c r="II831" s="23"/>
      <c r="IJ831" s="23"/>
      <c r="IK831" s="23"/>
      <c r="IL831" s="23"/>
      <c r="IM831" s="23"/>
      <c r="IN831" s="23"/>
      <c r="IO831" s="23"/>
      <c r="IP831" s="23"/>
      <c r="IQ831" s="23"/>
      <c r="IR831" s="23"/>
      <c r="IS831" s="23"/>
      <c r="IT831" s="23"/>
      <c r="IU831" s="23"/>
    </row>
    <row r="832" spans="1:255" x14ac:dyDescent="0.2">
      <c r="A832" s="87"/>
      <c r="B832" s="88"/>
      <c r="C832" s="88" t="s">
        <v>1259</v>
      </c>
      <c r="D832" s="89"/>
      <c r="E832" s="90">
        <v>70</v>
      </c>
      <c r="F832" s="91" t="s">
        <v>1258</v>
      </c>
      <c r="G832" s="92"/>
      <c r="H832" s="93">
        <f>ROUND((Source!AF449*Source!AV449+Source!AE449*Source!AV449)*(Source!FY449)/100,2)</f>
        <v>41.17</v>
      </c>
      <c r="I832" s="94">
        <f>T832</f>
        <v>438</v>
      </c>
      <c r="J832" s="96">
        <v>0.6</v>
      </c>
      <c r="K832" s="95" t="e">
        <f>U832</f>
        <v>#REF!</v>
      </c>
      <c r="O832" s="23"/>
      <c r="P832" s="23"/>
      <c r="Q832" s="23"/>
      <c r="R832" s="23"/>
      <c r="S832" s="23"/>
      <c r="T832" s="23">
        <f>ROUND((ROUND(Source!AF449*Source!AV449*Source!I449,0)+ROUND(Source!AE449*Source!AV449*Source!I449,0))*(Source!DO449)/100,0)</f>
        <v>438</v>
      </c>
      <c r="U832" s="23" t="e">
        <f>Source!Y449</f>
        <v>#REF!</v>
      </c>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v>1</v>
      </c>
      <c r="CW832" s="23"/>
      <c r="CX832" s="23"/>
      <c r="CY832" s="23"/>
      <c r="CZ832" s="23"/>
      <c r="DA832" s="23"/>
      <c r="DB832" s="23"/>
      <c r="DC832" s="23"/>
      <c r="DD832" s="23"/>
      <c r="DE832" s="23"/>
      <c r="DF832" s="23"/>
      <c r="DG832" s="23"/>
      <c r="DH832" s="23"/>
      <c r="DI832" s="23"/>
      <c r="DJ832" s="23"/>
      <c r="DK832" s="23"/>
      <c r="DL832" s="23"/>
      <c r="DM832" s="23"/>
      <c r="DN832" s="23"/>
      <c r="DO832" s="23"/>
      <c r="DP832" s="23"/>
      <c r="DQ832" s="23">
        <f>T832</f>
        <v>438</v>
      </c>
      <c r="DR832" s="23"/>
      <c r="DS832" s="23" t="e">
        <f>U832</f>
        <v>#REF!</v>
      </c>
      <c r="DT832" s="23"/>
      <c r="DU832" s="23"/>
      <c r="DV832" s="23"/>
      <c r="DW832" s="23"/>
      <c r="DX832" s="23"/>
      <c r="DY832" s="23"/>
      <c r="DZ832" s="23"/>
      <c r="EA832" s="23"/>
      <c r="EB832" s="23"/>
      <c r="EC832" s="23"/>
      <c r="ED832" s="23"/>
      <c r="EE832" s="23"/>
      <c r="EF832" s="23"/>
      <c r="EG832" s="23"/>
      <c r="EH832" s="23"/>
      <c r="EI832" s="23"/>
      <c r="EJ832" s="23"/>
      <c r="EK832" s="23"/>
      <c r="EL832" s="23"/>
      <c r="EM832" s="23"/>
      <c r="EN832" s="23"/>
      <c r="EO832" s="23"/>
      <c r="EP832" s="23"/>
      <c r="EQ832" s="23"/>
      <c r="ER832" s="23"/>
      <c r="ES832" s="23"/>
      <c r="ET832" s="23"/>
      <c r="EU832" s="23"/>
      <c r="EV832" s="23"/>
      <c r="EW832" s="23"/>
      <c r="EX832" s="23"/>
      <c r="EY832" s="23"/>
      <c r="EZ832" s="23"/>
      <c r="FA832" s="23"/>
      <c r="FB832" s="23"/>
      <c r="FC832" s="23"/>
      <c r="FD832" s="23"/>
      <c r="FE832" s="23"/>
      <c r="FF832" s="23"/>
      <c r="FG832" s="23"/>
      <c r="FH832" s="23"/>
      <c r="FI832" s="23"/>
      <c r="FJ832" s="23"/>
      <c r="FK832" s="23"/>
      <c r="FL832" s="23"/>
      <c r="FM832" s="23"/>
      <c r="FN832" s="23"/>
      <c r="FO832" s="23"/>
      <c r="FP832" s="23"/>
      <c r="FQ832" s="23"/>
      <c r="FR832" s="23"/>
      <c r="FS832" s="23"/>
      <c r="FT832" s="23"/>
      <c r="FU832" s="23"/>
      <c r="FV832" s="23"/>
      <c r="FW832" s="23"/>
      <c r="FX832" s="23"/>
      <c r="FY832" s="23"/>
      <c r="FZ832" s="23"/>
      <c r="GA832" s="23"/>
      <c r="GB832" s="23"/>
      <c r="GC832" s="23"/>
      <c r="GD832" s="23"/>
      <c r="GE832" s="23"/>
      <c r="GF832" s="23"/>
      <c r="GG832" s="23"/>
      <c r="GH832" s="23"/>
      <c r="GI832" s="23"/>
      <c r="GJ832" s="23"/>
      <c r="GK832" s="23"/>
      <c r="GL832" s="23"/>
      <c r="GM832" s="23"/>
      <c r="GN832" s="23"/>
      <c r="GO832" s="23"/>
      <c r="GP832" s="23"/>
      <c r="GQ832" s="23"/>
      <c r="GR832" s="23"/>
      <c r="GS832" s="23"/>
      <c r="GT832" s="23"/>
      <c r="GU832" s="23"/>
      <c r="GV832" s="23"/>
      <c r="GW832" s="23"/>
      <c r="GX832" s="23"/>
      <c r="GY832" s="23"/>
      <c r="GZ832" s="23">
        <f>T832</f>
        <v>438</v>
      </c>
      <c r="HA832" s="23"/>
      <c r="HB832" s="23">
        <f>T832</f>
        <v>438</v>
      </c>
      <c r="HC832" s="23"/>
      <c r="HD832" s="23"/>
      <c r="HE832" s="23"/>
      <c r="HF832" s="23">
        <f>T832</f>
        <v>438</v>
      </c>
      <c r="HG832" s="23"/>
      <c r="HH832" s="23"/>
      <c r="HI832" s="23"/>
      <c r="HJ832" s="23"/>
      <c r="HK832" s="23"/>
      <c r="HL832" s="23">
        <f>T832</f>
        <v>438</v>
      </c>
      <c r="HM832" s="23"/>
      <c r="HN832" s="23">
        <f>T832</f>
        <v>438</v>
      </c>
      <c r="HO832" s="23"/>
      <c r="HP832" s="23"/>
      <c r="HQ832" s="23"/>
      <c r="HR832" s="23"/>
      <c r="HS832" s="23"/>
      <c r="HT832" s="23"/>
      <c r="HU832" s="23"/>
      <c r="HV832" s="23"/>
      <c r="HW832" s="23"/>
      <c r="HX832" s="23"/>
      <c r="HY832" s="23"/>
      <c r="HZ832" s="23"/>
      <c r="IA832" s="23"/>
      <c r="IB832" s="23"/>
      <c r="IC832" s="23"/>
      <c r="ID832" s="23"/>
      <c r="IE832" s="23"/>
      <c r="IF832" s="23"/>
      <c r="IG832" s="23"/>
      <c r="IH832" s="23"/>
      <c r="II832" s="23"/>
      <c r="IJ832" s="23"/>
      <c r="IK832" s="23"/>
      <c r="IL832" s="23"/>
      <c r="IM832" s="23"/>
      <c r="IN832" s="23"/>
      <c r="IO832" s="23"/>
      <c r="IP832" s="23"/>
      <c r="IQ832" s="23"/>
      <c r="IR832" s="23"/>
      <c r="IS832" s="23"/>
      <c r="IT832" s="23"/>
      <c r="IU832" s="23"/>
    </row>
    <row r="833" spans="1:255" ht="13.5" thickBot="1" x14ac:dyDescent="0.25">
      <c r="A833" s="172"/>
      <c r="B833" s="173"/>
      <c r="C833" s="173" t="s">
        <v>1260</v>
      </c>
      <c r="D833" s="174" t="s">
        <v>1261</v>
      </c>
      <c r="E833" s="175">
        <v>6.84</v>
      </c>
      <c r="F833" s="176"/>
      <c r="G833" s="177"/>
      <c r="H833" s="176" t="e">
        <f>ROUND(Source!AH449,2)</f>
        <v>#REF!</v>
      </c>
      <c r="I833" s="178" t="e">
        <f>Source!U449</f>
        <v>#REF!</v>
      </c>
      <c r="J833" s="179"/>
      <c r="K833" s="180"/>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23"/>
      <c r="DX833" s="23"/>
      <c r="DY833" s="23"/>
      <c r="DZ833" s="23"/>
      <c r="EA833" s="23"/>
      <c r="EB833" s="23"/>
      <c r="EC833" s="23"/>
      <c r="ED833" s="23"/>
      <c r="EE833" s="23"/>
      <c r="EF833" s="23"/>
      <c r="EG833" s="23"/>
      <c r="EH833" s="23"/>
      <c r="EI833" s="23"/>
      <c r="EJ833" s="23"/>
      <c r="EK833" s="23"/>
      <c r="EL833" s="23"/>
      <c r="EM833" s="23"/>
      <c r="EN833" s="23"/>
      <c r="EO833" s="23"/>
      <c r="EP833" s="23"/>
      <c r="EQ833" s="23"/>
      <c r="ER833" s="23"/>
      <c r="ES833" s="23"/>
      <c r="ET833" s="23"/>
      <c r="EU833" s="23"/>
      <c r="EV833" s="23"/>
      <c r="EW833" s="23"/>
      <c r="EX833" s="23"/>
      <c r="EY833" s="23"/>
      <c r="EZ833" s="23"/>
      <c r="FA833" s="23"/>
      <c r="FB833" s="23"/>
      <c r="FC833" s="23"/>
      <c r="FD833" s="23"/>
      <c r="FE833" s="23"/>
      <c r="FF833" s="23"/>
      <c r="FG833" s="23"/>
      <c r="FH833" s="23"/>
      <c r="FI833" s="23"/>
      <c r="FJ833" s="23"/>
      <c r="FK833" s="23"/>
      <c r="FL833" s="23"/>
      <c r="FM833" s="23"/>
      <c r="FN833" s="23"/>
      <c r="FO833" s="23"/>
      <c r="FP833" s="23"/>
      <c r="FQ833" s="23"/>
      <c r="FR833" s="23"/>
      <c r="FS833" s="23"/>
      <c r="FT833" s="23"/>
      <c r="FU833" s="23"/>
      <c r="FV833" s="23"/>
      <c r="FW833" s="23"/>
      <c r="FX833" s="23"/>
      <c r="FY833" s="23"/>
      <c r="FZ833" s="23"/>
      <c r="GA833" s="23"/>
      <c r="GB833" s="23"/>
      <c r="GC833" s="23"/>
      <c r="GD833" s="23"/>
      <c r="GE833" s="23"/>
      <c r="GF833" s="23"/>
      <c r="GG833" s="23"/>
      <c r="GH833" s="23"/>
      <c r="GI833" s="23"/>
      <c r="GJ833" s="23"/>
      <c r="GK833" s="23"/>
      <c r="GL833" s="23"/>
      <c r="GM833" s="23"/>
      <c r="GN833" s="23"/>
      <c r="GO833" s="23"/>
      <c r="GP833" s="23"/>
      <c r="GQ833" s="23"/>
      <c r="GR833" s="23"/>
      <c r="GS833" s="23"/>
      <c r="GT833" s="23"/>
      <c r="GU833" s="23"/>
      <c r="GV833" s="23"/>
      <c r="GW833" s="23"/>
      <c r="GX833" s="23"/>
      <c r="GY833" s="23"/>
      <c r="GZ833" s="23"/>
      <c r="HA833" s="23"/>
      <c r="HB833" s="23"/>
      <c r="HC833" s="23"/>
      <c r="HD833" s="23"/>
      <c r="HE833" s="23"/>
      <c r="HF833" s="23"/>
      <c r="HG833" s="23"/>
      <c r="HH833" s="23"/>
      <c r="HI833" s="23"/>
      <c r="HJ833" s="23"/>
      <c r="HK833" s="23"/>
      <c r="HL833" s="23"/>
      <c r="HM833" s="23"/>
      <c r="HN833" s="23"/>
      <c r="HO833" s="23"/>
      <c r="HP833" s="23"/>
      <c r="HQ833" s="23"/>
      <c r="HR833" s="23"/>
      <c r="HS833" s="23"/>
      <c r="HT833" s="23"/>
      <c r="HU833" s="23"/>
      <c r="HV833" s="23"/>
      <c r="HW833" s="23"/>
      <c r="HX833" s="23"/>
      <c r="HY833" s="23"/>
      <c r="HZ833" s="23"/>
      <c r="IA833" s="23"/>
      <c r="IB833" s="23"/>
      <c r="IC833" s="23"/>
      <c r="ID833" s="23"/>
      <c r="IE833" s="23"/>
      <c r="IF833" s="23"/>
      <c r="IG833" s="23"/>
      <c r="IH833" s="23"/>
      <c r="II833" s="23"/>
      <c r="IJ833" s="23"/>
      <c r="IK833" s="23"/>
      <c r="IL833" s="23"/>
      <c r="IM833" s="23"/>
      <c r="IN833" s="23"/>
      <c r="IO833" s="23"/>
      <c r="IP833" s="23"/>
      <c r="IQ833" s="23"/>
      <c r="IR833" s="23"/>
      <c r="IS833" s="23"/>
      <c r="IT833" s="23"/>
      <c r="IU833" s="23"/>
    </row>
    <row r="834" spans="1:255" x14ac:dyDescent="0.2">
      <c r="A834" s="123"/>
      <c r="B834" s="122"/>
      <c r="C834" s="122" t="s">
        <v>1267</v>
      </c>
      <c r="D834" s="122"/>
      <c r="E834" s="122"/>
      <c r="F834" s="122"/>
      <c r="G834" s="122"/>
      <c r="H834" s="376">
        <f>R834</f>
        <v>3206</v>
      </c>
      <c r="I834" s="377"/>
      <c r="J834" s="376" t="e">
        <f>S834</f>
        <v>#REF!</v>
      </c>
      <c r="K834" s="378"/>
      <c r="O834" s="23"/>
      <c r="P834" s="23"/>
      <c r="Q834" s="23"/>
      <c r="R834" s="23">
        <f>SUM(T828:T833)</f>
        <v>3206</v>
      </c>
      <c r="S834" s="23" t="e">
        <f>SUM(U828:U833)</f>
        <v>#REF!</v>
      </c>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23"/>
      <c r="DX834" s="23"/>
      <c r="DY834" s="23"/>
      <c r="DZ834" s="23"/>
      <c r="EA834" s="23"/>
      <c r="EB834" s="23"/>
      <c r="EC834" s="23"/>
      <c r="ED834" s="23"/>
      <c r="EE834" s="23"/>
      <c r="EF834" s="23"/>
      <c r="EG834" s="23"/>
      <c r="EH834" s="23"/>
      <c r="EI834" s="23"/>
      <c r="EJ834" s="23"/>
      <c r="EK834" s="23"/>
      <c r="EL834" s="23"/>
      <c r="EM834" s="23"/>
      <c r="EN834" s="23"/>
      <c r="EO834" s="23"/>
      <c r="EP834" s="23"/>
      <c r="EQ834" s="23"/>
      <c r="ER834" s="23"/>
      <c r="ES834" s="23"/>
      <c r="ET834" s="23"/>
      <c r="EU834" s="23"/>
      <c r="EV834" s="23"/>
      <c r="EW834" s="23"/>
      <c r="EX834" s="23"/>
      <c r="EY834" s="23"/>
      <c r="EZ834" s="23"/>
      <c r="FA834" s="23"/>
      <c r="FB834" s="23"/>
      <c r="FC834" s="23"/>
      <c r="FD834" s="23"/>
      <c r="FE834" s="23"/>
      <c r="FF834" s="23"/>
      <c r="FG834" s="23"/>
      <c r="FH834" s="23"/>
      <c r="FI834" s="23"/>
      <c r="FJ834" s="23"/>
      <c r="FK834" s="23"/>
      <c r="FL834" s="23"/>
      <c r="FM834" s="23"/>
      <c r="FN834" s="23"/>
      <c r="FO834" s="23"/>
      <c r="FP834" s="23"/>
      <c r="FQ834" s="23"/>
      <c r="FR834" s="23"/>
      <c r="FS834" s="23"/>
      <c r="FT834" s="23"/>
      <c r="FU834" s="23"/>
      <c r="FV834" s="23"/>
      <c r="FW834" s="23"/>
      <c r="FX834" s="23"/>
      <c r="FY834" s="23"/>
      <c r="FZ834" s="23"/>
      <c r="GA834" s="23"/>
      <c r="GB834" s="23"/>
      <c r="GC834" s="23"/>
      <c r="GD834" s="23"/>
      <c r="GE834" s="23"/>
      <c r="GF834" s="23"/>
      <c r="GG834" s="23"/>
      <c r="GH834" s="23"/>
      <c r="GI834" s="23"/>
      <c r="GJ834" s="23"/>
      <c r="GK834" s="23"/>
      <c r="GL834" s="23"/>
      <c r="GM834" s="23"/>
      <c r="GN834" s="23"/>
      <c r="GO834" s="23"/>
      <c r="GP834" s="23"/>
      <c r="GQ834" s="23"/>
      <c r="GR834" s="23"/>
      <c r="GS834" s="23"/>
      <c r="GT834" s="23"/>
      <c r="GU834" s="23"/>
      <c r="GV834" s="23"/>
      <c r="GW834" s="23"/>
      <c r="GX834" s="23"/>
      <c r="GY834" s="23"/>
      <c r="GZ834" s="23"/>
      <c r="HA834" s="23">
        <f>R834</f>
        <v>3206</v>
      </c>
      <c r="HB834" s="23"/>
      <c r="HC834" s="23"/>
      <c r="HD834" s="23"/>
      <c r="HE834" s="23"/>
      <c r="HF834" s="23"/>
      <c r="HG834" s="23"/>
      <c r="HH834" s="23"/>
      <c r="HI834" s="23"/>
      <c r="HJ834" s="23"/>
      <c r="HK834" s="23"/>
      <c r="HL834" s="23"/>
      <c r="HM834" s="23"/>
      <c r="HN834" s="23"/>
      <c r="HO834" s="23"/>
      <c r="HP834" s="23"/>
      <c r="HQ834" s="23"/>
      <c r="HR834" s="23"/>
      <c r="HS834" s="23"/>
      <c r="HT834" s="23"/>
      <c r="HU834" s="23"/>
      <c r="HV834" s="23"/>
      <c r="HW834" s="23"/>
      <c r="HX834" s="23"/>
      <c r="HY834" s="23"/>
      <c r="HZ834" s="23"/>
      <c r="IA834" s="23"/>
      <c r="IB834" s="23"/>
      <c r="IC834" s="23"/>
      <c r="ID834" s="23"/>
      <c r="IE834" s="23"/>
      <c r="IF834" s="23"/>
      <c r="IG834" s="23"/>
      <c r="IH834" s="23"/>
      <c r="II834" s="23"/>
      <c r="IJ834" s="23"/>
      <c r="IK834" s="23"/>
      <c r="IL834" s="23"/>
      <c r="IM834" s="23"/>
      <c r="IN834" s="23"/>
      <c r="IO834" s="23"/>
      <c r="IP834" s="23"/>
      <c r="IQ834" s="23"/>
      <c r="IR834" s="23"/>
      <c r="IS834" s="23"/>
      <c r="IT834" s="23"/>
      <c r="IU834" s="23"/>
    </row>
    <row r="835" spans="1:255" x14ac:dyDescent="0.2">
      <c r="A835" s="77"/>
      <c r="B835" s="76"/>
      <c r="C835" s="76"/>
      <c r="D835" s="76"/>
      <c r="E835" s="76"/>
      <c r="F835" s="76"/>
      <c r="G835" s="76"/>
      <c r="H835" s="370"/>
      <c r="I835" s="371"/>
      <c r="J835" s="370"/>
      <c r="K835" s="372"/>
    </row>
    <row r="836" spans="1:255" ht="36" x14ac:dyDescent="0.2">
      <c r="A836" s="126">
        <v>39</v>
      </c>
      <c r="B836" s="133" t="s">
        <v>557</v>
      </c>
      <c r="C836" s="127" t="s">
        <v>558</v>
      </c>
      <c r="D836" s="128" t="s">
        <v>552</v>
      </c>
      <c r="E836" s="129">
        <v>-10.64</v>
      </c>
      <c r="F836" s="130">
        <f>Source!AK451</f>
        <v>8.89</v>
      </c>
      <c r="G836" s="134" t="s">
        <v>6</v>
      </c>
      <c r="H836" s="130"/>
      <c r="I836" s="131">
        <f>SUM(DQ836:DQ841)</f>
        <v>-1323</v>
      </c>
      <c r="J836" s="107" t="s">
        <v>557</v>
      </c>
      <c r="K836" s="132" t="e">
        <f>SUM(DS836:DS841)</f>
        <v>#REF!</v>
      </c>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c r="EC836" s="23"/>
      <c r="ED836" s="23"/>
      <c r="EE836" s="23"/>
      <c r="EF836" s="23"/>
      <c r="EG836" s="23"/>
      <c r="EH836" s="23"/>
      <c r="EI836" s="23"/>
      <c r="EJ836" s="23"/>
      <c r="EK836" s="23"/>
      <c r="EL836" s="23"/>
      <c r="EM836" s="23"/>
      <c r="EN836" s="23"/>
      <c r="EO836" s="23"/>
      <c r="EP836" s="23"/>
      <c r="EQ836" s="23"/>
      <c r="ER836" s="23"/>
      <c r="ES836" s="23"/>
      <c r="ET836" s="23"/>
      <c r="EU836" s="23"/>
      <c r="EV836" s="23"/>
      <c r="EW836" s="23"/>
      <c r="EX836" s="23"/>
      <c r="EY836" s="23"/>
      <c r="EZ836" s="23"/>
      <c r="FA836" s="23"/>
      <c r="FB836" s="23"/>
      <c r="FC836" s="23"/>
      <c r="FD836" s="23"/>
      <c r="FE836" s="23"/>
      <c r="FF836" s="23"/>
      <c r="FG836" s="23"/>
      <c r="FH836" s="23"/>
      <c r="FI836" s="23"/>
      <c r="FJ836" s="23"/>
      <c r="FK836" s="23"/>
      <c r="FL836" s="23"/>
      <c r="FM836" s="23"/>
      <c r="FN836" s="23"/>
      <c r="FO836" s="23"/>
      <c r="FP836" s="23"/>
      <c r="FQ836" s="23"/>
      <c r="FR836" s="23"/>
      <c r="FS836" s="23"/>
      <c r="FT836" s="23"/>
      <c r="FU836" s="23"/>
      <c r="FV836" s="23"/>
      <c r="FW836" s="23"/>
      <c r="FX836" s="23"/>
      <c r="FY836" s="23"/>
      <c r="FZ836" s="23"/>
      <c r="GA836" s="23"/>
      <c r="GB836" s="23"/>
      <c r="GC836" s="23"/>
      <c r="GD836" s="23"/>
      <c r="GE836" s="23"/>
      <c r="GF836" s="23"/>
      <c r="GG836" s="23"/>
      <c r="GH836" s="23"/>
      <c r="GI836" s="23"/>
      <c r="GJ836" s="23"/>
      <c r="GK836" s="23"/>
      <c r="GL836" s="23"/>
      <c r="GM836" s="23"/>
      <c r="GN836" s="23"/>
      <c r="GO836" s="23"/>
      <c r="GP836" s="23"/>
      <c r="GQ836" s="23"/>
      <c r="GR836" s="23"/>
      <c r="GS836" s="23"/>
      <c r="GT836" s="23"/>
      <c r="GU836" s="23"/>
      <c r="GV836" s="23"/>
      <c r="GW836" s="23"/>
      <c r="GX836" s="23"/>
      <c r="GY836" s="23"/>
      <c r="GZ836" s="23"/>
      <c r="HA836" s="23"/>
      <c r="HB836" s="23"/>
      <c r="HC836" s="23"/>
      <c r="HD836" s="23"/>
      <c r="HE836" s="23"/>
      <c r="HF836" s="23"/>
      <c r="HG836" s="23"/>
      <c r="HH836" s="23"/>
      <c r="HI836" s="23"/>
      <c r="HJ836" s="23"/>
      <c r="HK836" s="23"/>
      <c r="HL836" s="23"/>
      <c r="HM836" s="23"/>
      <c r="HN836" s="23"/>
      <c r="HO836" s="23"/>
      <c r="HP836" s="23"/>
      <c r="HQ836" s="23"/>
      <c r="HR836" s="23"/>
      <c r="HS836" s="23"/>
      <c r="HT836" s="23"/>
      <c r="HU836" s="23"/>
      <c r="HV836" s="23"/>
      <c r="HW836" s="23"/>
      <c r="HX836" s="23"/>
      <c r="HY836" s="23"/>
      <c r="HZ836" s="23"/>
      <c r="IA836" s="23"/>
      <c r="IB836" s="23"/>
      <c r="IC836" s="23"/>
      <c r="ID836" s="23"/>
      <c r="IE836" s="23"/>
      <c r="IF836" s="23"/>
      <c r="IG836" s="23"/>
      <c r="IH836" s="23"/>
      <c r="II836" s="23"/>
      <c r="IJ836" s="23"/>
      <c r="IK836" s="23"/>
      <c r="IL836" s="23"/>
      <c r="IM836" s="23"/>
      <c r="IN836" s="23"/>
      <c r="IO836" s="23"/>
      <c r="IP836" s="23"/>
      <c r="IQ836" s="23"/>
      <c r="IR836" s="23"/>
      <c r="IS836" s="23"/>
      <c r="IT836" s="23"/>
      <c r="IU836" s="23"/>
    </row>
    <row r="837" spans="1:255" x14ac:dyDescent="0.2">
      <c r="A837" s="66"/>
      <c r="B837" s="67"/>
      <c r="C837" s="67" t="s">
        <v>1253</v>
      </c>
      <c r="D837" s="68"/>
      <c r="E837" s="69"/>
      <c r="F837" s="70">
        <v>2.3199999999999998</v>
      </c>
      <c r="G837" s="71" t="s">
        <v>1374</v>
      </c>
      <c r="H837" s="70">
        <f>Source!AF451</f>
        <v>22.04</v>
      </c>
      <c r="I837" s="72">
        <f>T837</f>
        <v>-235</v>
      </c>
      <c r="J837" s="73">
        <v>25.36</v>
      </c>
      <c r="K837" s="74">
        <f>U837</f>
        <v>-5947</v>
      </c>
      <c r="O837" s="23"/>
      <c r="P837" s="23"/>
      <c r="Q837" s="23"/>
      <c r="R837" s="23"/>
      <c r="S837" s="23"/>
      <c r="T837" s="23">
        <f>ROUND(Source!AF451*Source!AV451*Source!I451,0)</f>
        <v>-235</v>
      </c>
      <c r="U837" s="23">
        <f>Source!S451</f>
        <v>-5947</v>
      </c>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v>1</v>
      </c>
      <c r="CW837" s="23"/>
      <c r="CX837" s="23"/>
      <c r="CY837" s="23"/>
      <c r="CZ837" s="23"/>
      <c r="DA837" s="23"/>
      <c r="DB837" s="23"/>
      <c r="DC837" s="23"/>
      <c r="DD837" s="23"/>
      <c r="DE837" s="23"/>
      <c r="DF837" s="23"/>
      <c r="DG837" s="23">
        <f>Source!S451</f>
        <v>-5947</v>
      </c>
      <c r="DH837" s="23">
        <v>1015</v>
      </c>
      <c r="DI837" s="23"/>
      <c r="DJ837" s="23"/>
      <c r="DK837" s="23"/>
      <c r="DL837" s="23"/>
      <c r="DM837" s="23"/>
      <c r="DN837" s="23"/>
      <c r="DO837" s="23"/>
      <c r="DP837" s="23"/>
      <c r="DQ837" s="23">
        <f>T837</f>
        <v>-235</v>
      </c>
      <c r="DR837" s="23"/>
      <c r="DS837" s="23">
        <f>U837</f>
        <v>-5947</v>
      </c>
      <c r="DT837" s="23"/>
      <c r="DU837" s="23"/>
      <c r="DV837" s="23"/>
      <c r="DW837" s="23"/>
      <c r="DX837" s="23"/>
      <c r="DY837" s="23"/>
      <c r="DZ837" s="23"/>
      <c r="EA837" s="23"/>
      <c r="EB837" s="23"/>
      <c r="EC837" s="23"/>
      <c r="ED837" s="23"/>
      <c r="EE837" s="23"/>
      <c r="EF837" s="23"/>
      <c r="EG837" s="23"/>
      <c r="EH837" s="23"/>
      <c r="EI837" s="23"/>
      <c r="EJ837" s="23"/>
      <c r="EK837" s="23"/>
      <c r="EL837" s="23"/>
      <c r="EM837" s="23"/>
      <c r="EN837" s="23"/>
      <c r="EO837" s="23"/>
      <c r="EP837" s="23"/>
      <c r="EQ837" s="23"/>
      <c r="ER837" s="23"/>
      <c r="ES837" s="23"/>
      <c r="ET837" s="23"/>
      <c r="EU837" s="23"/>
      <c r="EV837" s="23"/>
      <c r="EW837" s="23"/>
      <c r="EX837" s="23"/>
      <c r="EY837" s="23"/>
      <c r="EZ837" s="23"/>
      <c r="FA837" s="23"/>
      <c r="FB837" s="23"/>
      <c r="FC837" s="23"/>
      <c r="FD837" s="23"/>
      <c r="FE837" s="23"/>
      <c r="FF837" s="23"/>
      <c r="FG837" s="23"/>
      <c r="FH837" s="23"/>
      <c r="FI837" s="23"/>
      <c r="FJ837" s="23"/>
      <c r="FK837" s="23"/>
      <c r="FL837" s="23"/>
      <c r="FM837" s="23"/>
      <c r="FN837" s="23"/>
      <c r="FO837" s="23"/>
      <c r="FP837" s="23"/>
      <c r="FQ837" s="23"/>
      <c r="FR837" s="23"/>
      <c r="FS837" s="23"/>
      <c r="FT837" s="23"/>
      <c r="FU837" s="23"/>
      <c r="FV837" s="23"/>
      <c r="FW837" s="23"/>
      <c r="FX837" s="23"/>
      <c r="FY837" s="23"/>
      <c r="FZ837" s="23"/>
      <c r="GA837" s="23"/>
      <c r="GB837" s="23"/>
      <c r="GC837" s="23"/>
      <c r="GD837" s="23"/>
      <c r="GE837" s="23"/>
      <c r="GF837" s="23"/>
      <c r="GG837" s="23"/>
      <c r="GH837" s="23"/>
      <c r="GI837" s="23"/>
      <c r="GJ837" s="23">
        <f>T837</f>
        <v>-235</v>
      </c>
      <c r="GK837" s="23">
        <f>T837</f>
        <v>-235</v>
      </c>
      <c r="GL837" s="23"/>
      <c r="GM837" s="23"/>
      <c r="GN837" s="23"/>
      <c r="GO837" s="23"/>
      <c r="GP837" s="23"/>
      <c r="GQ837" s="23"/>
      <c r="GR837" s="23"/>
      <c r="GS837" s="23"/>
      <c r="GT837" s="23"/>
      <c r="GU837" s="23"/>
      <c r="GV837" s="23"/>
      <c r="GW837" s="23"/>
      <c r="GX837" s="23"/>
      <c r="GY837" s="23"/>
      <c r="GZ837" s="23"/>
      <c r="HA837" s="23"/>
      <c r="HB837" s="23">
        <f>T837</f>
        <v>-235</v>
      </c>
      <c r="HC837" s="23"/>
      <c r="HD837" s="23"/>
      <c r="HE837" s="23"/>
      <c r="HF837" s="23">
        <f>T837</f>
        <v>-235</v>
      </c>
      <c r="HG837" s="23"/>
      <c r="HH837" s="23"/>
      <c r="HI837" s="23"/>
      <c r="HJ837" s="23"/>
      <c r="HK837" s="23"/>
      <c r="HL837" s="23">
        <f>T837</f>
        <v>-235</v>
      </c>
      <c r="HM837" s="23"/>
      <c r="HN837" s="23">
        <f>T837</f>
        <v>-235</v>
      </c>
      <c r="HO837" s="23"/>
      <c r="HP837" s="23"/>
      <c r="HQ837" s="23"/>
      <c r="HR837" s="23"/>
      <c r="HS837" s="23"/>
      <c r="HT837" s="23"/>
      <c r="HU837" s="23"/>
      <c r="HV837" s="23"/>
      <c r="HW837" s="23"/>
      <c r="HX837" s="23">
        <f>T837</f>
        <v>-235</v>
      </c>
      <c r="HY837" s="23"/>
      <c r="HZ837" s="23"/>
      <c r="IA837" s="23"/>
      <c r="IB837" s="23"/>
      <c r="IC837" s="23"/>
      <c r="ID837" s="23"/>
      <c r="IE837" s="23"/>
      <c r="IF837" s="23"/>
      <c r="IG837" s="23"/>
      <c r="IH837" s="23"/>
      <c r="II837" s="23"/>
      <c r="IJ837" s="23"/>
      <c r="IK837" s="23"/>
      <c r="IL837" s="23"/>
      <c r="IM837" s="23"/>
      <c r="IN837" s="23"/>
      <c r="IO837" s="23"/>
      <c r="IP837" s="23"/>
      <c r="IQ837" s="23"/>
      <c r="IR837" s="23"/>
      <c r="IS837" s="23"/>
      <c r="IT837" s="23"/>
      <c r="IU837" s="23"/>
    </row>
    <row r="838" spans="1:255" x14ac:dyDescent="0.2">
      <c r="A838" s="78"/>
      <c r="B838" s="79"/>
      <c r="C838" s="79" t="s">
        <v>1255</v>
      </c>
      <c r="D838" s="80"/>
      <c r="E838" s="81"/>
      <c r="F838" s="82">
        <v>6.57</v>
      </c>
      <c r="G838" s="83" t="s">
        <v>1374</v>
      </c>
      <c r="H838" s="82">
        <f>Source!AD451</f>
        <v>62.42</v>
      </c>
      <c r="I838" s="84">
        <f>T838</f>
        <v>-664</v>
      </c>
      <c r="J838" s="85">
        <v>7.84</v>
      </c>
      <c r="K838" s="86">
        <f>U838</f>
        <v>-5207</v>
      </c>
      <c r="O838" s="23"/>
      <c r="P838" s="23"/>
      <c r="Q838" s="23"/>
      <c r="R838" s="23"/>
      <c r="S838" s="23"/>
      <c r="T838" s="23">
        <f>ROUND(Source!AD451*Source!AV451*Source!I451,0)</f>
        <v>-664</v>
      </c>
      <c r="U838" s="23">
        <f>Source!Q451</f>
        <v>-5207</v>
      </c>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v>1</v>
      </c>
      <c r="CW838" s="23"/>
      <c r="CX838" s="23"/>
      <c r="CY838" s="23"/>
      <c r="CZ838" s="23"/>
      <c r="DA838" s="23"/>
      <c r="DB838" s="23"/>
      <c r="DC838" s="23"/>
      <c r="DD838" s="23"/>
      <c r="DE838" s="23"/>
      <c r="DF838" s="23"/>
      <c r="DG838" s="23"/>
      <c r="DH838" s="23"/>
      <c r="DI838" s="23"/>
      <c r="DJ838" s="23"/>
      <c r="DK838" s="23"/>
      <c r="DL838" s="23"/>
      <c r="DM838" s="23"/>
      <c r="DN838" s="23"/>
      <c r="DO838" s="23"/>
      <c r="DP838" s="23"/>
      <c r="DQ838" s="23">
        <f>T838</f>
        <v>-664</v>
      </c>
      <c r="DR838" s="23"/>
      <c r="DS838" s="23">
        <f>U838</f>
        <v>-5207</v>
      </c>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3"/>
      <c r="FH838" s="23"/>
      <c r="FI838" s="23"/>
      <c r="FJ838" s="23"/>
      <c r="FK838" s="23"/>
      <c r="FL838" s="23"/>
      <c r="FM838" s="23"/>
      <c r="FN838" s="23"/>
      <c r="FO838" s="23"/>
      <c r="FP838" s="23"/>
      <c r="FQ838" s="23"/>
      <c r="FR838" s="23"/>
      <c r="FS838" s="23"/>
      <c r="FT838" s="23"/>
      <c r="FU838" s="23"/>
      <c r="FV838" s="23"/>
      <c r="FW838" s="23"/>
      <c r="FX838" s="23"/>
      <c r="FY838" s="23"/>
      <c r="FZ838" s="23"/>
      <c r="GA838" s="23"/>
      <c r="GB838" s="23"/>
      <c r="GC838" s="23"/>
      <c r="GD838" s="23"/>
      <c r="GE838" s="23"/>
      <c r="GF838" s="23"/>
      <c r="GG838" s="23"/>
      <c r="GH838" s="23"/>
      <c r="GI838" s="23"/>
      <c r="GJ838" s="23">
        <f>T838</f>
        <v>-664</v>
      </c>
      <c r="GK838" s="23"/>
      <c r="GL838" s="23">
        <f>T838</f>
        <v>-664</v>
      </c>
      <c r="GM838" s="23"/>
      <c r="GN838" s="23"/>
      <c r="GO838" s="23"/>
      <c r="GP838" s="23"/>
      <c r="GQ838" s="23"/>
      <c r="GR838" s="23"/>
      <c r="GS838" s="23"/>
      <c r="GT838" s="23"/>
      <c r="GU838" s="23"/>
      <c r="GV838" s="23"/>
      <c r="GW838" s="23"/>
      <c r="GX838" s="23"/>
      <c r="GY838" s="23"/>
      <c r="GZ838" s="23"/>
      <c r="HA838" s="23"/>
      <c r="HB838" s="23">
        <f>T838</f>
        <v>-664</v>
      </c>
      <c r="HC838" s="23"/>
      <c r="HD838" s="23"/>
      <c r="HE838" s="23"/>
      <c r="HF838" s="23">
        <f>T838</f>
        <v>-664</v>
      </c>
      <c r="HG838" s="23"/>
      <c r="HH838" s="23"/>
      <c r="HI838" s="23"/>
      <c r="HJ838" s="23"/>
      <c r="HK838" s="23"/>
      <c r="HL838" s="23">
        <f>T838</f>
        <v>-664</v>
      </c>
      <c r="HM838" s="23"/>
      <c r="HN838" s="23">
        <f>T838</f>
        <v>-664</v>
      </c>
      <c r="HO838" s="23"/>
      <c r="HP838" s="23"/>
      <c r="HQ838" s="23"/>
      <c r="HR838" s="23"/>
      <c r="HS838" s="23"/>
      <c r="HT838" s="23"/>
      <c r="HU838" s="23"/>
      <c r="HV838" s="23"/>
      <c r="HW838" s="23"/>
      <c r="HX838" s="23"/>
      <c r="HY838" s="23"/>
      <c r="HZ838" s="23"/>
      <c r="IA838" s="23"/>
      <c r="IB838" s="23"/>
      <c r="IC838" s="23"/>
      <c r="ID838" s="23"/>
      <c r="IE838" s="23"/>
      <c r="IF838" s="23"/>
      <c r="IG838" s="23"/>
      <c r="IH838" s="23"/>
      <c r="II838" s="23"/>
      <c r="IJ838" s="23"/>
      <c r="IK838" s="23"/>
      <c r="IL838" s="23"/>
      <c r="IM838" s="23"/>
      <c r="IN838" s="23"/>
      <c r="IO838" s="23"/>
      <c r="IP838" s="23"/>
      <c r="IQ838" s="23"/>
      <c r="IR838" s="23"/>
      <c r="IS838" s="23"/>
      <c r="IT838" s="23"/>
      <c r="IU838" s="23"/>
    </row>
    <row r="839" spans="1:255" x14ac:dyDescent="0.2">
      <c r="A839" s="87"/>
      <c r="B839" s="88"/>
      <c r="C839" s="88" t="s">
        <v>1257</v>
      </c>
      <c r="D839" s="89"/>
      <c r="E839" s="90">
        <v>110</v>
      </c>
      <c r="F839" s="91" t="s">
        <v>1258</v>
      </c>
      <c r="G839" s="92"/>
      <c r="H839" s="93">
        <f>ROUND((Source!AF451*Source!AV451+Source!AE451*Source!AV451)*(Source!FX451)/100,2)</f>
        <v>24.24</v>
      </c>
      <c r="I839" s="94">
        <f>T839</f>
        <v>-259</v>
      </c>
      <c r="J839" s="96">
        <v>1.05</v>
      </c>
      <c r="K839" s="95" t="e">
        <f>U839</f>
        <v>#REF!</v>
      </c>
      <c r="O839" s="23"/>
      <c r="P839" s="23"/>
      <c r="Q839" s="23"/>
      <c r="R839" s="23"/>
      <c r="S839" s="23"/>
      <c r="T839" s="23">
        <f>ROUND((ROUND(Source!AF451*Source!AV451*Source!I451,0)+ROUND(Source!AE451*Source!AV451*Source!I451,0))*(Source!DN451)/100,0)</f>
        <v>-259</v>
      </c>
      <c r="U839" s="23" t="e">
        <f>Source!X451</f>
        <v>#REF!</v>
      </c>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v>1</v>
      </c>
      <c r="CW839" s="23"/>
      <c r="CX839" s="23"/>
      <c r="CY839" s="23"/>
      <c r="CZ839" s="23"/>
      <c r="DA839" s="23"/>
      <c r="DB839" s="23"/>
      <c r="DC839" s="23"/>
      <c r="DD839" s="23"/>
      <c r="DE839" s="23"/>
      <c r="DF839" s="23"/>
      <c r="DG839" s="23"/>
      <c r="DH839" s="23"/>
      <c r="DI839" s="23"/>
      <c r="DJ839" s="23"/>
      <c r="DK839" s="23"/>
      <c r="DL839" s="23"/>
      <c r="DM839" s="23"/>
      <c r="DN839" s="23"/>
      <c r="DO839" s="23"/>
      <c r="DP839" s="23"/>
      <c r="DQ839" s="23">
        <f>T839</f>
        <v>-259</v>
      </c>
      <c r="DR839" s="23"/>
      <c r="DS839" s="23" t="e">
        <f>U839</f>
        <v>#REF!</v>
      </c>
      <c r="DT839" s="23"/>
      <c r="DU839" s="23"/>
      <c r="DV839" s="23"/>
      <c r="DW839" s="23"/>
      <c r="DX839" s="23"/>
      <c r="DY839" s="23"/>
      <c r="DZ839" s="23"/>
      <c r="EA839" s="23"/>
      <c r="EB839" s="23"/>
      <c r="EC839" s="23"/>
      <c r="ED839" s="23"/>
      <c r="EE839" s="23"/>
      <c r="EF839" s="23"/>
      <c r="EG839" s="23"/>
      <c r="EH839" s="23"/>
      <c r="EI839" s="23"/>
      <c r="EJ839" s="23"/>
      <c r="EK839" s="23"/>
      <c r="EL839" s="23"/>
      <c r="EM839" s="23"/>
      <c r="EN839" s="23"/>
      <c r="EO839" s="23"/>
      <c r="EP839" s="23"/>
      <c r="EQ839" s="23"/>
      <c r="ER839" s="23"/>
      <c r="ES839" s="23"/>
      <c r="ET839" s="23"/>
      <c r="EU839" s="23"/>
      <c r="EV839" s="23"/>
      <c r="EW839" s="23"/>
      <c r="EX839" s="23"/>
      <c r="EY839" s="23"/>
      <c r="EZ839" s="23"/>
      <c r="FA839" s="23"/>
      <c r="FB839" s="23"/>
      <c r="FC839" s="23"/>
      <c r="FD839" s="23"/>
      <c r="FE839" s="23"/>
      <c r="FF839" s="23"/>
      <c r="FG839" s="23"/>
      <c r="FH839" s="23"/>
      <c r="FI839" s="23"/>
      <c r="FJ839" s="23"/>
      <c r="FK839" s="23"/>
      <c r="FL839" s="23"/>
      <c r="FM839" s="23"/>
      <c r="FN839" s="23"/>
      <c r="FO839" s="23"/>
      <c r="FP839" s="23"/>
      <c r="FQ839" s="23"/>
      <c r="FR839" s="23"/>
      <c r="FS839" s="23"/>
      <c r="FT839" s="23"/>
      <c r="FU839" s="23"/>
      <c r="FV839" s="23"/>
      <c r="FW839" s="23"/>
      <c r="FX839" s="23"/>
      <c r="FY839" s="23"/>
      <c r="FZ839" s="23"/>
      <c r="GA839" s="23"/>
      <c r="GB839" s="23"/>
      <c r="GC839" s="23"/>
      <c r="GD839" s="23"/>
      <c r="GE839" s="23"/>
      <c r="GF839" s="23"/>
      <c r="GG839" s="23"/>
      <c r="GH839" s="23"/>
      <c r="GI839" s="23"/>
      <c r="GJ839" s="23"/>
      <c r="GK839" s="23"/>
      <c r="GL839" s="23"/>
      <c r="GM839" s="23"/>
      <c r="GN839" s="23"/>
      <c r="GO839" s="23"/>
      <c r="GP839" s="23"/>
      <c r="GQ839" s="23"/>
      <c r="GR839" s="23"/>
      <c r="GS839" s="23"/>
      <c r="GT839" s="23"/>
      <c r="GU839" s="23"/>
      <c r="GV839" s="23"/>
      <c r="GW839" s="23"/>
      <c r="GX839" s="23"/>
      <c r="GY839" s="23">
        <f>T839</f>
        <v>-259</v>
      </c>
      <c r="GZ839" s="23"/>
      <c r="HA839" s="23"/>
      <c r="HB839" s="23">
        <f>T839</f>
        <v>-259</v>
      </c>
      <c r="HC839" s="23"/>
      <c r="HD839" s="23"/>
      <c r="HE839" s="23"/>
      <c r="HF839" s="23">
        <f>T839</f>
        <v>-259</v>
      </c>
      <c r="HG839" s="23"/>
      <c r="HH839" s="23"/>
      <c r="HI839" s="23"/>
      <c r="HJ839" s="23"/>
      <c r="HK839" s="23"/>
      <c r="HL839" s="23">
        <f>T839</f>
        <v>-259</v>
      </c>
      <c r="HM839" s="23"/>
      <c r="HN839" s="23">
        <f>T839</f>
        <v>-259</v>
      </c>
      <c r="HO839" s="23"/>
      <c r="HP839" s="23"/>
      <c r="HQ839" s="23"/>
      <c r="HR839" s="23"/>
      <c r="HS839" s="23"/>
      <c r="HT839" s="23"/>
      <c r="HU839" s="23"/>
      <c r="HV839" s="23"/>
      <c r="HW839" s="23"/>
      <c r="HX839" s="23"/>
      <c r="HY839" s="23"/>
      <c r="HZ839" s="23"/>
      <c r="IA839" s="23"/>
      <c r="IB839" s="23"/>
      <c r="IC839" s="23"/>
      <c r="ID839" s="23"/>
      <c r="IE839" s="23"/>
      <c r="IF839" s="23"/>
      <c r="IG839" s="23"/>
      <c r="IH839" s="23"/>
      <c r="II839" s="23"/>
      <c r="IJ839" s="23"/>
      <c r="IK839" s="23"/>
      <c r="IL839" s="23"/>
      <c r="IM839" s="23"/>
      <c r="IN839" s="23"/>
      <c r="IO839" s="23"/>
      <c r="IP839" s="23"/>
      <c r="IQ839" s="23"/>
      <c r="IR839" s="23"/>
      <c r="IS839" s="23"/>
      <c r="IT839" s="23"/>
      <c r="IU839" s="23"/>
    </row>
    <row r="840" spans="1:255" x14ac:dyDescent="0.2">
      <c r="A840" s="87"/>
      <c r="B840" s="88"/>
      <c r="C840" s="88" t="s">
        <v>1259</v>
      </c>
      <c r="D840" s="89"/>
      <c r="E840" s="90">
        <v>70</v>
      </c>
      <c r="F840" s="91" t="s">
        <v>1258</v>
      </c>
      <c r="G840" s="92"/>
      <c r="H840" s="93">
        <f>ROUND((Source!AF451*Source!AV451+Source!AE451*Source!AV451)*(Source!FY451)/100,2)</f>
        <v>15.43</v>
      </c>
      <c r="I840" s="94">
        <f>T840</f>
        <v>-165</v>
      </c>
      <c r="J840" s="96">
        <v>0.6</v>
      </c>
      <c r="K840" s="95" t="e">
        <f>U840</f>
        <v>#REF!</v>
      </c>
      <c r="O840" s="23"/>
      <c r="P840" s="23"/>
      <c r="Q840" s="23"/>
      <c r="R840" s="23"/>
      <c r="S840" s="23"/>
      <c r="T840" s="23">
        <f>ROUND((ROUND(Source!AF451*Source!AV451*Source!I451,0)+ROUND(Source!AE451*Source!AV451*Source!I451,0))*(Source!DO451)/100,0)</f>
        <v>-165</v>
      </c>
      <c r="U840" s="23" t="e">
        <f>Source!Y451</f>
        <v>#REF!</v>
      </c>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v>1</v>
      </c>
      <c r="CW840" s="23"/>
      <c r="CX840" s="23"/>
      <c r="CY840" s="23"/>
      <c r="CZ840" s="23"/>
      <c r="DA840" s="23"/>
      <c r="DB840" s="23"/>
      <c r="DC840" s="23"/>
      <c r="DD840" s="23"/>
      <c r="DE840" s="23"/>
      <c r="DF840" s="23"/>
      <c r="DG840" s="23"/>
      <c r="DH840" s="23"/>
      <c r="DI840" s="23"/>
      <c r="DJ840" s="23"/>
      <c r="DK840" s="23"/>
      <c r="DL840" s="23"/>
      <c r="DM840" s="23"/>
      <c r="DN840" s="23"/>
      <c r="DO840" s="23"/>
      <c r="DP840" s="23"/>
      <c r="DQ840" s="23">
        <f>T840</f>
        <v>-165</v>
      </c>
      <c r="DR840" s="23"/>
      <c r="DS840" s="23" t="e">
        <f>U840</f>
        <v>#REF!</v>
      </c>
      <c r="DT840" s="23"/>
      <c r="DU840" s="23"/>
      <c r="DV840" s="23"/>
      <c r="DW840" s="23"/>
      <c r="DX840" s="23"/>
      <c r="DY840" s="23"/>
      <c r="DZ840" s="23"/>
      <c r="EA840" s="23"/>
      <c r="EB840" s="23"/>
      <c r="EC840" s="23"/>
      <c r="ED840" s="23"/>
      <c r="EE840" s="23"/>
      <c r="EF840" s="23"/>
      <c r="EG840" s="23"/>
      <c r="EH840" s="23"/>
      <c r="EI840" s="23"/>
      <c r="EJ840" s="23"/>
      <c r="EK840" s="23"/>
      <c r="EL840" s="23"/>
      <c r="EM840" s="23"/>
      <c r="EN840" s="23"/>
      <c r="EO840" s="23"/>
      <c r="EP840" s="23"/>
      <c r="EQ840" s="23"/>
      <c r="ER840" s="23"/>
      <c r="ES840" s="23"/>
      <c r="ET840" s="23"/>
      <c r="EU840" s="23"/>
      <c r="EV840" s="23"/>
      <c r="EW840" s="23"/>
      <c r="EX840" s="23"/>
      <c r="EY840" s="23"/>
      <c r="EZ840" s="23"/>
      <c r="FA840" s="23"/>
      <c r="FB840" s="23"/>
      <c r="FC840" s="23"/>
      <c r="FD840" s="23"/>
      <c r="FE840" s="23"/>
      <c r="FF840" s="23"/>
      <c r="FG840" s="23"/>
      <c r="FH840" s="23"/>
      <c r="FI840" s="23"/>
      <c r="FJ840" s="23"/>
      <c r="FK840" s="23"/>
      <c r="FL840" s="23"/>
      <c r="FM840" s="23"/>
      <c r="FN840" s="23"/>
      <c r="FO840" s="23"/>
      <c r="FP840" s="23"/>
      <c r="FQ840" s="23"/>
      <c r="FR840" s="23"/>
      <c r="FS840" s="23"/>
      <c r="FT840" s="23"/>
      <c r="FU840" s="23"/>
      <c r="FV840" s="23"/>
      <c r="FW840" s="23"/>
      <c r="FX840" s="23"/>
      <c r="FY840" s="23"/>
      <c r="FZ840" s="23"/>
      <c r="GA840" s="23"/>
      <c r="GB840" s="23"/>
      <c r="GC840" s="23"/>
      <c r="GD840" s="23"/>
      <c r="GE840" s="23"/>
      <c r="GF840" s="23"/>
      <c r="GG840" s="23"/>
      <c r="GH840" s="23"/>
      <c r="GI840" s="23"/>
      <c r="GJ840" s="23"/>
      <c r="GK840" s="23"/>
      <c r="GL840" s="23"/>
      <c r="GM840" s="23"/>
      <c r="GN840" s="23"/>
      <c r="GO840" s="23"/>
      <c r="GP840" s="23"/>
      <c r="GQ840" s="23"/>
      <c r="GR840" s="23"/>
      <c r="GS840" s="23"/>
      <c r="GT840" s="23"/>
      <c r="GU840" s="23"/>
      <c r="GV840" s="23"/>
      <c r="GW840" s="23"/>
      <c r="GX840" s="23"/>
      <c r="GY840" s="23"/>
      <c r="GZ840" s="23">
        <f>T840</f>
        <v>-165</v>
      </c>
      <c r="HA840" s="23"/>
      <c r="HB840" s="23">
        <f>T840</f>
        <v>-165</v>
      </c>
      <c r="HC840" s="23"/>
      <c r="HD840" s="23"/>
      <c r="HE840" s="23"/>
      <c r="HF840" s="23">
        <f>T840</f>
        <v>-165</v>
      </c>
      <c r="HG840" s="23"/>
      <c r="HH840" s="23"/>
      <c r="HI840" s="23"/>
      <c r="HJ840" s="23"/>
      <c r="HK840" s="23"/>
      <c r="HL840" s="23">
        <f>T840</f>
        <v>-165</v>
      </c>
      <c r="HM840" s="23"/>
      <c r="HN840" s="23">
        <f>T840</f>
        <v>-165</v>
      </c>
      <c r="HO840" s="23"/>
      <c r="HP840" s="23"/>
      <c r="HQ840" s="23"/>
      <c r="HR840" s="23"/>
      <c r="HS840" s="23"/>
      <c r="HT840" s="23"/>
      <c r="HU840" s="23"/>
      <c r="HV840" s="23"/>
      <c r="HW840" s="23"/>
      <c r="HX840" s="23"/>
      <c r="HY840" s="23"/>
      <c r="HZ840" s="23"/>
      <c r="IA840" s="23"/>
      <c r="IB840" s="23"/>
      <c r="IC840" s="23"/>
      <c r="ID840" s="23"/>
      <c r="IE840" s="23"/>
      <c r="IF840" s="23"/>
      <c r="IG840" s="23"/>
      <c r="IH840" s="23"/>
      <c r="II840" s="23"/>
      <c r="IJ840" s="23"/>
      <c r="IK840" s="23"/>
      <c r="IL840" s="23"/>
      <c r="IM840" s="23"/>
      <c r="IN840" s="23"/>
      <c r="IO840" s="23"/>
      <c r="IP840" s="23"/>
      <c r="IQ840" s="23"/>
      <c r="IR840" s="23"/>
      <c r="IS840" s="23"/>
      <c r="IT840" s="23"/>
      <c r="IU840" s="23"/>
    </row>
    <row r="841" spans="1:255" ht="13.5" thickBot="1" x14ac:dyDescent="0.25">
      <c r="A841" s="172"/>
      <c r="B841" s="173"/>
      <c r="C841" s="173" t="s">
        <v>1260</v>
      </c>
      <c r="D841" s="174" t="s">
        <v>1261</v>
      </c>
      <c r="E841" s="175">
        <v>0.27</v>
      </c>
      <c r="F841" s="176"/>
      <c r="G841" s="177" t="s">
        <v>1374</v>
      </c>
      <c r="H841" s="176" t="e">
        <f>ROUND(Source!AH451,2)</f>
        <v>#REF!</v>
      </c>
      <c r="I841" s="178" t="e">
        <f>Source!U451</f>
        <v>#REF!</v>
      </c>
      <c r="J841" s="179"/>
      <c r="K841" s="180"/>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23"/>
      <c r="DX841" s="23"/>
      <c r="DY841" s="23"/>
      <c r="DZ841" s="23"/>
      <c r="EA841" s="23"/>
      <c r="EB841" s="23"/>
      <c r="EC841" s="23"/>
      <c r="ED841" s="23"/>
      <c r="EE841" s="23"/>
      <c r="EF841" s="23"/>
      <c r="EG841" s="23"/>
      <c r="EH841" s="23"/>
      <c r="EI841" s="23"/>
      <c r="EJ841" s="23"/>
      <c r="EK841" s="23"/>
      <c r="EL841" s="23"/>
      <c r="EM841" s="23"/>
      <c r="EN841" s="23"/>
      <c r="EO841" s="23"/>
      <c r="EP841" s="23"/>
      <c r="EQ841" s="23"/>
      <c r="ER841" s="23"/>
      <c r="ES841" s="23"/>
      <c r="ET841" s="23"/>
      <c r="EU841" s="23"/>
      <c r="EV841" s="23"/>
      <c r="EW841" s="23"/>
      <c r="EX841" s="23"/>
      <c r="EY841" s="23"/>
      <c r="EZ841" s="23"/>
      <c r="FA841" s="23"/>
      <c r="FB841" s="23"/>
      <c r="FC841" s="23"/>
      <c r="FD841" s="23"/>
      <c r="FE841" s="23"/>
      <c r="FF841" s="23"/>
      <c r="FG841" s="23"/>
      <c r="FH841" s="23"/>
      <c r="FI841" s="23"/>
      <c r="FJ841" s="23"/>
      <c r="FK841" s="23"/>
      <c r="FL841" s="23"/>
      <c r="FM841" s="23"/>
      <c r="FN841" s="23"/>
      <c r="FO841" s="23"/>
      <c r="FP841" s="23"/>
      <c r="FQ841" s="23"/>
      <c r="FR841" s="23"/>
      <c r="FS841" s="23"/>
      <c r="FT841" s="23"/>
      <c r="FU841" s="23"/>
      <c r="FV841" s="23"/>
      <c r="FW841" s="23"/>
      <c r="FX841" s="23"/>
      <c r="FY841" s="23"/>
      <c r="FZ841" s="23"/>
      <c r="GA841" s="23"/>
      <c r="GB841" s="23"/>
      <c r="GC841" s="23"/>
      <c r="GD841" s="23"/>
      <c r="GE841" s="23"/>
      <c r="GF841" s="23"/>
      <c r="GG841" s="23"/>
      <c r="GH841" s="23"/>
      <c r="GI841" s="23"/>
      <c r="GJ841" s="23"/>
      <c r="GK841" s="23"/>
      <c r="GL841" s="23"/>
      <c r="GM841" s="23"/>
      <c r="GN841" s="23"/>
      <c r="GO841" s="23"/>
      <c r="GP841" s="23"/>
      <c r="GQ841" s="23"/>
      <c r="GR841" s="23"/>
      <c r="GS841" s="23"/>
      <c r="GT841" s="23"/>
      <c r="GU841" s="23"/>
      <c r="GV841" s="23"/>
      <c r="GW841" s="23"/>
      <c r="GX841" s="23"/>
      <c r="GY841" s="23"/>
      <c r="GZ841" s="23"/>
      <c r="HA841" s="23"/>
      <c r="HB841" s="23"/>
      <c r="HC841" s="23"/>
      <c r="HD841" s="23"/>
      <c r="HE841" s="23"/>
      <c r="HF841" s="23"/>
      <c r="HG841" s="23"/>
      <c r="HH841" s="23"/>
      <c r="HI841" s="23"/>
      <c r="HJ841" s="23"/>
      <c r="HK841" s="23"/>
      <c r="HL841" s="23"/>
      <c r="HM841" s="23"/>
      <c r="HN841" s="23"/>
      <c r="HO841" s="23"/>
      <c r="HP841" s="23"/>
      <c r="HQ841" s="23"/>
      <c r="HR841" s="23"/>
      <c r="HS841" s="23"/>
      <c r="HT841" s="23"/>
      <c r="HU841" s="23"/>
      <c r="HV841" s="23"/>
      <c r="HW841" s="23"/>
      <c r="HX841" s="23"/>
      <c r="HY841" s="23"/>
      <c r="HZ841" s="23"/>
      <c r="IA841" s="23"/>
      <c r="IB841" s="23"/>
      <c r="IC841" s="23"/>
      <c r="ID841" s="23"/>
      <c r="IE841" s="23"/>
      <c r="IF841" s="23"/>
      <c r="IG841" s="23"/>
      <c r="IH841" s="23"/>
      <c r="II841" s="23"/>
      <c r="IJ841" s="23"/>
      <c r="IK841" s="23"/>
      <c r="IL841" s="23"/>
      <c r="IM841" s="23"/>
      <c r="IN841" s="23"/>
      <c r="IO841" s="23"/>
      <c r="IP841" s="23"/>
      <c r="IQ841" s="23"/>
      <c r="IR841" s="23"/>
      <c r="IS841" s="23"/>
      <c r="IT841" s="23"/>
      <c r="IU841" s="23"/>
    </row>
    <row r="842" spans="1:255" x14ac:dyDescent="0.2">
      <c r="A842" s="123"/>
      <c r="B842" s="122"/>
      <c r="C842" s="122" t="s">
        <v>1267</v>
      </c>
      <c r="D842" s="122"/>
      <c r="E842" s="122"/>
      <c r="F842" s="122"/>
      <c r="G842" s="122"/>
      <c r="H842" s="376">
        <f>R842</f>
        <v>-1323</v>
      </c>
      <c r="I842" s="377"/>
      <c r="J842" s="376" t="e">
        <f>S842</f>
        <v>#REF!</v>
      </c>
      <c r="K842" s="378"/>
      <c r="O842" s="23"/>
      <c r="P842" s="23"/>
      <c r="Q842" s="23"/>
      <c r="R842" s="23">
        <f>SUM(T836:T841)</f>
        <v>-1323</v>
      </c>
      <c r="S842" s="23" t="e">
        <f>SUM(U836:U841)</f>
        <v>#REF!</v>
      </c>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23"/>
      <c r="DX842" s="23"/>
      <c r="DY842" s="23"/>
      <c r="DZ842" s="23"/>
      <c r="EA842" s="23"/>
      <c r="EB842" s="23"/>
      <c r="EC842" s="23"/>
      <c r="ED842" s="23"/>
      <c r="EE842" s="23"/>
      <c r="EF842" s="23"/>
      <c r="EG842" s="23"/>
      <c r="EH842" s="23"/>
      <c r="EI842" s="23"/>
      <c r="EJ842" s="23"/>
      <c r="EK842" s="23"/>
      <c r="EL842" s="23"/>
      <c r="EM842" s="23"/>
      <c r="EN842" s="23"/>
      <c r="EO842" s="23"/>
      <c r="EP842" s="23"/>
      <c r="EQ842" s="23"/>
      <c r="ER842" s="23"/>
      <c r="ES842" s="23"/>
      <c r="ET842" s="23"/>
      <c r="EU842" s="23"/>
      <c r="EV842" s="23"/>
      <c r="EW842" s="23"/>
      <c r="EX842" s="23"/>
      <c r="EY842" s="23"/>
      <c r="EZ842" s="23"/>
      <c r="FA842" s="23"/>
      <c r="FB842" s="23"/>
      <c r="FC842" s="23"/>
      <c r="FD842" s="23"/>
      <c r="FE842" s="23"/>
      <c r="FF842" s="23"/>
      <c r="FG842" s="23"/>
      <c r="FH842" s="23"/>
      <c r="FI842" s="23"/>
      <c r="FJ842" s="23"/>
      <c r="FK842" s="23"/>
      <c r="FL842" s="23"/>
      <c r="FM842" s="23"/>
      <c r="FN842" s="23"/>
      <c r="FO842" s="23"/>
      <c r="FP842" s="23"/>
      <c r="FQ842" s="23"/>
      <c r="FR842" s="23"/>
      <c r="FS842" s="23"/>
      <c r="FT842" s="23"/>
      <c r="FU842" s="23"/>
      <c r="FV842" s="23"/>
      <c r="FW842" s="23"/>
      <c r="FX842" s="23"/>
      <c r="FY842" s="23"/>
      <c r="FZ842" s="23"/>
      <c r="GA842" s="23"/>
      <c r="GB842" s="23"/>
      <c r="GC842" s="23"/>
      <c r="GD842" s="23"/>
      <c r="GE842" s="23"/>
      <c r="GF842" s="23"/>
      <c r="GG842" s="23"/>
      <c r="GH842" s="23"/>
      <c r="GI842" s="23"/>
      <c r="GJ842" s="23"/>
      <c r="GK842" s="23"/>
      <c r="GL842" s="23"/>
      <c r="GM842" s="23"/>
      <c r="GN842" s="23"/>
      <c r="GO842" s="23"/>
      <c r="GP842" s="23"/>
      <c r="GQ842" s="23"/>
      <c r="GR842" s="23"/>
      <c r="GS842" s="23"/>
      <c r="GT842" s="23"/>
      <c r="GU842" s="23"/>
      <c r="GV842" s="23"/>
      <c r="GW842" s="23"/>
      <c r="GX842" s="23"/>
      <c r="GY842" s="23"/>
      <c r="GZ842" s="23"/>
      <c r="HA842" s="23">
        <f>R842</f>
        <v>-1323</v>
      </c>
      <c r="HB842" s="23"/>
      <c r="HC842" s="23"/>
      <c r="HD842" s="23"/>
      <c r="HE842" s="23"/>
      <c r="HF842" s="23"/>
      <c r="HG842" s="23"/>
      <c r="HH842" s="23"/>
      <c r="HI842" s="23"/>
      <c r="HJ842" s="23"/>
      <c r="HK842" s="23"/>
      <c r="HL842" s="23"/>
      <c r="HM842" s="23"/>
      <c r="HN842" s="23"/>
      <c r="HO842" s="23"/>
      <c r="HP842" s="23"/>
      <c r="HQ842" s="23"/>
      <c r="HR842" s="23"/>
      <c r="HS842" s="23"/>
      <c r="HT842" s="23"/>
      <c r="HU842" s="23"/>
      <c r="HV842" s="23"/>
      <c r="HW842" s="23"/>
      <c r="HX842" s="23"/>
      <c r="HY842" s="23"/>
      <c r="HZ842" s="23"/>
      <c r="IA842" s="23"/>
      <c r="IB842" s="23"/>
      <c r="IC842" s="23"/>
      <c r="ID842" s="23"/>
      <c r="IE842" s="23"/>
      <c r="IF842" s="23"/>
      <c r="IG842" s="23"/>
      <c r="IH842" s="23"/>
      <c r="II842" s="23"/>
      <c r="IJ842" s="23"/>
      <c r="IK842" s="23"/>
      <c r="IL842" s="23"/>
      <c r="IM842" s="23"/>
      <c r="IN842" s="23"/>
      <c r="IO842" s="23"/>
      <c r="IP842" s="23"/>
      <c r="IQ842" s="23"/>
      <c r="IR842" s="23"/>
      <c r="IS842" s="23"/>
      <c r="IT842" s="23"/>
      <c r="IU842" s="23"/>
    </row>
    <row r="843" spans="1:255" x14ac:dyDescent="0.2">
      <c r="A843" s="77"/>
      <c r="B843" s="76"/>
      <c r="C843" s="76"/>
      <c r="D843" s="76"/>
      <c r="E843" s="76"/>
      <c r="F843" s="76"/>
      <c r="G843" s="76"/>
      <c r="H843" s="370"/>
      <c r="I843" s="371"/>
      <c r="J843" s="370"/>
      <c r="K843" s="372"/>
    </row>
    <row r="844" spans="1:255" ht="33.75" x14ac:dyDescent="0.2">
      <c r="A844" s="126">
        <v>40</v>
      </c>
      <c r="B844" s="133" t="s">
        <v>562</v>
      </c>
      <c r="C844" s="127" t="s">
        <v>563</v>
      </c>
      <c r="D844" s="128" t="s">
        <v>193</v>
      </c>
      <c r="E844" s="129">
        <v>0.499</v>
      </c>
      <c r="F844" s="130">
        <f>Source!AK453</f>
        <v>15154.3</v>
      </c>
      <c r="G844" s="134" t="s">
        <v>6</v>
      </c>
      <c r="H844" s="130"/>
      <c r="I844" s="131">
        <f>SUM(DQ844:DQ858)</f>
        <v>818</v>
      </c>
      <c r="J844" s="107" t="s">
        <v>562</v>
      </c>
      <c r="K844" s="132" t="e">
        <f>SUM(DS844:DS858)</f>
        <v>#REF!</v>
      </c>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c r="EC844" s="23"/>
      <c r="ED844" s="23"/>
      <c r="EE844" s="23"/>
      <c r="EF844" s="23"/>
      <c r="EG844" s="23"/>
      <c r="EH844" s="23"/>
      <c r="EI844" s="23"/>
      <c r="EJ844" s="23"/>
      <c r="EK844" s="23"/>
      <c r="EL844" s="23"/>
      <c r="EM844" s="23"/>
      <c r="EN844" s="23"/>
      <c r="EO844" s="23"/>
      <c r="EP844" s="23"/>
      <c r="EQ844" s="23"/>
      <c r="ER844" s="23"/>
      <c r="ES844" s="23"/>
      <c r="ET844" s="23"/>
      <c r="EU844" s="23"/>
      <c r="EV844" s="23"/>
      <c r="EW844" s="23"/>
      <c r="EX844" s="23"/>
      <c r="EY844" s="23"/>
      <c r="EZ844" s="23"/>
      <c r="FA844" s="23"/>
      <c r="FB844" s="23"/>
      <c r="FC844" s="23"/>
      <c r="FD844" s="23"/>
      <c r="FE844" s="23"/>
      <c r="FF844" s="23"/>
      <c r="FG844" s="23"/>
      <c r="FH844" s="23"/>
      <c r="FI844" s="23"/>
      <c r="FJ844" s="23"/>
      <c r="FK844" s="23"/>
      <c r="FL844" s="23"/>
      <c r="FM844" s="23"/>
      <c r="FN844" s="23"/>
      <c r="FO844" s="23"/>
      <c r="FP844" s="23"/>
      <c r="FQ844" s="23"/>
      <c r="FR844" s="23"/>
      <c r="FS844" s="23"/>
      <c r="FT844" s="23"/>
      <c r="FU844" s="23"/>
      <c r="FV844" s="23"/>
      <c r="FW844" s="23"/>
      <c r="FX844" s="23"/>
      <c r="FY844" s="23"/>
      <c r="FZ844" s="23"/>
      <c r="GA844" s="23"/>
      <c r="GB844" s="23"/>
      <c r="GC844" s="23"/>
      <c r="GD844" s="23"/>
      <c r="GE844" s="23"/>
      <c r="GF844" s="23"/>
      <c r="GG844" s="23"/>
      <c r="GH844" s="23"/>
      <c r="GI844" s="23"/>
      <c r="GJ844" s="23"/>
      <c r="GK844" s="23"/>
      <c r="GL844" s="23"/>
      <c r="GM844" s="23"/>
      <c r="GN844" s="23"/>
      <c r="GO844" s="23"/>
      <c r="GP844" s="23"/>
      <c r="GQ844" s="23"/>
      <c r="GR844" s="23"/>
      <c r="GS844" s="23"/>
      <c r="GT844" s="23"/>
      <c r="GU844" s="23"/>
      <c r="GV844" s="23"/>
      <c r="GW844" s="23"/>
      <c r="GX844" s="23"/>
      <c r="GY844" s="23"/>
      <c r="GZ844" s="23"/>
      <c r="HA844" s="23"/>
      <c r="HB844" s="23"/>
      <c r="HC844" s="23"/>
      <c r="HD844" s="23"/>
      <c r="HE844" s="23"/>
      <c r="HF844" s="23"/>
      <c r="HG844" s="23"/>
      <c r="HH844" s="23"/>
      <c r="HI844" s="23"/>
      <c r="HJ844" s="23"/>
      <c r="HK844" s="23"/>
      <c r="HL844" s="23"/>
      <c r="HM844" s="23"/>
      <c r="HN844" s="23"/>
      <c r="HO844" s="23"/>
      <c r="HP844" s="23"/>
      <c r="HQ844" s="23"/>
      <c r="HR844" s="23"/>
      <c r="HS844" s="23"/>
      <c r="HT844" s="23"/>
      <c r="HU844" s="23"/>
      <c r="HV844" s="23"/>
      <c r="HW844" s="23"/>
      <c r="HX844" s="23"/>
      <c r="HY844" s="23"/>
      <c r="HZ844" s="23"/>
      <c r="IA844" s="23"/>
      <c r="IB844" s="23"/>
      <c r="IC844" s="23"/>
      <c r="ID844" s="23"/>
      <c r="IE844" s="23"/>
      <c r="IF844" s="23"/>
      <c r="IG844" s="23"/>
      <c r="IH844" s="23"/>
      <c r="II844" s="23"/>
      <c r="IJ844" s="23"/>
      <c r="IK844" s="23"/>
      <c r="IL844" s="23"/>
      <c r="IM844" s="23"/>
      <c r="IN844" s="23"/>
      <c r="IO844" s="23"/>
      <c r="IP844" s="23"/>
      <c r="IQ844" s="23"/>
      <c r="IR844" s="23"/>
      <c r="IS844" s="23"/>
      <c r="IT844" s="23"/>
      <c r="IU844" s="23"/>
    </row>
    <row r="845" spans="1:255" x14ac:dyDescent="0.2">
      <c r="A845" s="66"/>
      <c r="B845" s="67"/>
      <c r="C845" s="67" t="s">
        <v>1253</v>
      </c>
      <c r="D845" s="68"/>
      <c r="E845" s="69"/>
      <c r="F845" s="70">
        <v>439.81</v>
      </c>
      <c r="G845" s="71"/>
      <c r="H845" s="70">
        <f>Source!AF453</f>
        <v>439.81</v>
      </c>
      <c r="I845" s="72">
        <f>T845</f>
        <v>219</v>
      </c>
      <c r="J845" s="73">
        <v>25.6</v>
      </c>
      <c r="K845" s="74">
        <f>U845</f>
        <v>5618</v>
      </c>
      <c r="O845" s="23"/>
      <c r="P845" s="23"/>
      <c r="Q845" s="23"/>
      <c r="R845" s="23"/>
      <c r="S845" s="23"/>
      <c r="T845" s="23">
        <f>ROUND(Source!AF453*Source!AV453*Source!I453,0)</f>
        <v>219</v>
      </c>
      <c r="U845" s="23">
        <f>Source!S453</f>
        <v>5618</v>
      </c>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v>1</v>
      </c>
      <c r="CW845" s="23"/>
      <c r="CX845" s="23"/>
      <c r="CY845" s="23"/>
      <c r="CZ845" s="23"/>
      <c r="DA845" s="23"/>
      <c r="DB845" s="23"/>
      <c r="DC845" s="23"/>
      <c r="DD845" s="23"/>
      <c r="DE845" s="23"/>
      <c r="DF845" s="23"/>
      <c r="DG845" s="23">
        <f>Source!S453</f>
        <v>5618</v>
      </c>
      <c r="DH845" s="23">
        <v>1008</v>
      </c>
      <c r="DI845" s="23"/>
      <c r="DJ845" s="23"/>
      <c r="DK845" s="23"/>
      <c r="DL845" s="23"/>
      <c r="DM845" s="23"/>
      <c r="DN845" s="23"/>
      <c r="DO845" s="23"/>
      <c r="DP845" s="23"/>
      <c r="DQ845" s="23">
        <f>T845</f>
        <v>219</v>
      </c>
      <c r="DR845" s="23"/>
      <c r="DS845" s="23">
        <f>U845</f>
        <v>5618</v>
      </c>
      <c r="DT845" s="23"/>
      <c r="DU845" s="23"/>
      <c r="DV845" s="23"/>
      <c r="DW845" s="23"/>
      <c r="DX845" s="23"/>
      <c r="DY845" s="23"/>
      <c r="DZ845" s="23"/>
      <c r="EA845" s="23"/>
      <c r="EB845" s="23"/>
      <c r="EC845" s="23"/>
      <c r="ED845" s="23"/>
      <c r="EE845" s="23"/>
      <c r="EF845" s="23"/>
      <c r="EG845" s="23"/>
      <c r="EH845" s="23"/>
      <c r="EI845" s="23"/>
      <c r="EJ845" s="23"/>
      <c r="EK845" s="23"/>
      <c r="EL845" s="23"/>
      <c r="EM845" s="23"/>
      <c r="EN845" s="23"/>
      <c r="EO845" s="23"/>
      <c r="EP845" s="23"/>
      <c r="EQ845" s="23"/>
      <c r="ER845" s="23"/>
      <c r="ES845" s="23"/>
      <c r="ET845" s="23"/>
      <c r="EU845" s="23"/>
      <c r="EV845" s="23"/>
      <c r="EW845" s="23"/>
      <c r="EX845" s="23"/>
      <c r="EY845" s="23"/>
      <c r="EZ845" s="23"/>
      <c r="FA845" s="23"/>
      <c r="FB845" s="23"/>
      <c r="FC845" s="23"/>
      <c r="FD845" s="23"/>
      <c r="FE845" s="23"/>
      <c r="FF845" s="23"/>
      <c r="FG845" s="23"/>
      <c r="FH845" s="23"/>
      <c r="FI845" s="23"/>
      <c r="FJ845" s="23"/>
      <c r="FK845" s="23"/>
      <c r="FL845" s="23"/>
      <c r="FM845" s="23"/>
      <c r="FN845" s="23"/>
      <c r="FO845" s="23"/>
      <c r="FP845" s="23"/>
      <c r="FQ845" s="23"/>
      <c r="FR845" s="23"/>
      <c r="FS845" s="23"/>
      <c r="FT845" s="23"/>
      <c r="FU845" s="23"/>
      <c r="FV845" s="23"/>
      <c r="FW845" s="23"/>
      <c r="FX845" s="23"/>
      <c r="FY845" s="23"/>
      <c r="FZ845" s="23"/>
      <c r="GA845" s="23"/>
      <c r="GB845" s="23"/>
      <c r="GC845" s="23"/>
      <c r="GD845" s="23"/>
      <c r="GE845" s="23"/>
      <c r="GF845" s="23"/>
      <c r="GG845" s="23"/>
      <c r="GH845" s="23"/>
      <c r="GI845" s="23"/>
      <c r="GJ845" s="23">
        <f>T845</f>
        <v>219</v>
      </c>
      <c r="GK845" s="23">
        <f>T845</f>
        <v>219</v>
      </c>
      <c r="GL845" s="23"/>
      <c r="GM845" s="23"/>
      <c r="GN845" s="23"/>
      <c r="GO845" s="23"/>
      <c r="GP845" s="23"/>
      <c r="GQ845" s="23"/>
      <c r="GR845" s="23"/>
      <c r="GS845" s="23"/>
      <c r="GT845" s="23"/>
      <c r="GU845" s="23"/>
      <c r="GV845" s="23"/>
      <c r="GW845" s="23"/>
      <c r="GX845" s="23"/>
      <c r="GY845" s="23"/>
      <c r="GZ845" s="23"/>
      <c r="HA845" s="23"/>
      <c r="HB845" s="23">
        <f>T845</f>
        <v>219</v>
      </c>
      <c r="HC845" s="23"/>
      <c r="HD845" s="23"/>
      <c r="HE845" s="23"/>
      <c r="HF845" s="23">
        <f>T845</f>
        <v>219</v>
      </c>
      <c r="HG845" s="23"/>
      <c r="HH845" s="23"/>
      <c r="HI845" s="23"/>
      <c r="HJ845" s="23"/>
      <c r="HK845" s="23"/>
      <c r="HL845" s="23">
        <f>T845</f>
        <v>219</v>
      </c>
      <c r="HM845" s="23"/>
      <c r="HN845" s="23">
        <f>T845</f>
        <v>219</v>
      </c>
      <c r="HO845" s="23"/>
      <c r="HP845" s="23"/>
      <c r="HQ845" s="23"/>
      <c r="HR845" s="23"/>
      <c r="HS845" s="23"/>
      <c r="HT845" s="23"/>
      <c r="HU845" s="23"/>
      <c r="HV845" s="23"/>
      <c r="HW845" s="23"/>
      <c r="HX845" s="23">
        <f>T845</f>
        <v>219</v>
      </c>
      <c r="HY845" s="23"/>
      <c r="HZ845" s="23"/>
      <c r="IA845" s="23"/>
      <c r="IB845" s="23"/>
      <c r="IC845" s="23"/>
      <c r="ID845" s="23"/>
      <c r="IE845" s="23"/>
      <c r="IF845" s="23"/>
      <c r="IG845" s="23"/>
      <c r="IH845" s="23"/>
      <c r="II845" s="23"/>
      <c r="IJ845" s="23"/>
      <c r="IK845" s="23"/>
      <c r="IL845" s="23"/>
      <c r="IM845" s="23"/>
      <c r="IN845" s="23"/>
      <c r="IO845" s="23"/>
      <c r="IP845" s="23"/>
      <c r="IQ845" s="23"/>
      <c r="IR845" s="23"/>
      <c r="IS845" s="23"/>
      <c r="IT845" s="23"/>
      <c r="IU845" s="23"/>
    </row>
    <row r="846" spans="1:255" x14ac:dyDescent="0.2">
      <c r="A846" s="78"/>
      <c r="B846" s="79"/>
      <c r="C846" s="79" t="s">
        <v>1255</v>
      </c>
      <c r="D846" s="80"/>
      <c r="E846" s="81"/>
      <c r="F846" s="82">
        <v>255.76</v>
      </c>
      <c r="G846" s="83"/>
      <c r="H846" s="82">
        <f>Source!AD453</f>
        <v>255.76</v>
      </c>
      <c r="I846" s="84">
        <f>T846</f>
        <v>128</v>
      </c>
      <c r="J846" s="85">
        <v>9.3000000000000007</v>
      </c>
      <c r="K846" s="86">
        <f>U846</f>
        <v>1187</v>
      </c>
      <c r="O846" s="23"/>
      <c r="P846" s="23"/>
      <c r="Q846" s="23"/>
      <c r="R846" s="23"/>
      <c r="S846" s="23"/>
      <c r="T846" s="23">
        <f>ROUND(Source!AD453*Source!AV453*Source!I453,0)</f>
        <v>128</v>
      </c>
      <c r="U846" s="23">
        <f>Source!Q453</f>
        <v>1187</v>
      </c>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v>1</v>
      </c>
      <c r="CW846" s="23"/>
      <c r="CX846" s="23"/>
      <c r="CY846" s="23"/>
      <c r="CZ846" s="23"/>
      <c r="DA846" s="23"/>
      <c r="DB846" s="23"/>
      <c r="DC846" s="23"/>
      <c r="DD846" s="23"/>
      <c r="DE846" s="23"/>
      <c r="DF846" s="23"/>
      <c r="DG846" s="23"/>
      <c r="DH846" s="23"/>
      <c r="DI846" s="23"/>
      <c r="DJ846" s="23"/>
      <c r="DK846" s="23"/>
      <c r="DL846" s="23"/>
      <c r="DM846" s="23"/>
      <c r="DN846" s="23"/>
      <c r="DO846" s="23"/>
      <c r="DP846" s="23"/>
      <c r="DQ846" s="23">
        <f>T846</f>
        <v>128</v>
      </c>
      <c r="DR846" s="23"/>
      <c r="DS846" s="23">
        <f>U846</f>
        <v>1187</v>
      </c>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3"/>
      <c r="FH846" s="23"/>
      <c r="FI846" s="23"/>
      <c r="FJ846" s="23"/>
      <c r="FK846" s="23"/>
      <c r="FL846" s="23"/>
      <c r="FM846" s="23"/>
      <c r="FN846" s="23"/>
      <c r="FO846" s="23"/>
      <c r="FP846" s="23"/>
      <c r="FQ846" s="23"/>
      <c r="FR846" s="23"/>
      <c r="FS846" s="23"/>
      <c r="FT846" s="23"/>
      <c r="FU846" s="23"/>
      <c r="FV846" s="23"/>
      <c r="FW846" s="23"/>
      <c r="FX846" s="23"/>
      <c r="FY846" s="23"/>
      <c r="FZ846" s="23"/>
      <c r="GA846" s="23"/>
      <c r="GB846" s="23"/>
      <c r="GC846" s="23"/>
      <c r="GD846" s="23"/>
      <c r="GE846" s="23"/>
      <c r="GF846" s="23"/>
      <c r="GG846" s="23"/>
      <c r="GH846" s="23"/>
      <c r="GI846" s="23"/>
      <c r="GJ846" s="23">
        <f>T846</f>
        <v>128</v>
      </c>
      <c r="GK846" s="23"/>
      <c r="GL846" s="23">
        <f>T846</f>
        <v>128</v>
      </c>
      <c r="GM846" s="23"/>
      <c r="GN846" s="23"/>
      <c r="GO846" s="23"/>
      <c r="GP846" s="23"/>
      <c r="GQ846" s="23"/>
      <c r="GR846" s="23"/>
      <c r="GS846" s="23"/>
      <c r="GT846" s="23"/>
      <c r="GU846" s="23"/>
      <c r="GV846" s="23"/>
      <c r="GW846" s="23"/>
      <c r="GX846" s="23"/>
      <c r="GY846" s="23"/>
      <c r="GZ846" s="23"/>
      <c r="HA846" s="23"/>
      <c r="HB846" s="23">
        <f>T846</f>
        <v>128</v>
      </c>
      <c r="HC846" s="23"/>
      <c r="HD846" s="23"/>
      <c r="HE846" s="23"/>
      <c r="HF846" s="23">
        <f>T846</f>
        <v>128</v>
      </c>
      <c r="HG846" s="23"/>
      <c r="HH846" s="23"/>
      <c r="HI846" s="23"/>
      <c r="HJ846" s="23"/>
      <c r="HK846" s="23"/>
      <c r="HL846" s="23">
        <f>T846</f>
        <v>128</v>
      </c>
      <c r="HM846" s="23"/>
      <c r="HN846" s="23">
        <f>T846</f>
        <v>128</v>
      </c>
      <c r="HO846" s="23"/>
      <c r="HP846" s="23"/>
      <c r="HQ846" s="23"/>
      <c r="HR846" s="23"/>
      <c r="HS846" s="23"/>
      <c r="HT846" s="23"/>
      <c r="HU846" s="23"/>
      <c r="HV846" s="23"/>
      <c r="HW846" s="23"/>
      <c r="HX846" s="23"/>
      <c r="HY846" s="23"/>
      <c r="HZ846" s="23"/>
      <c r="IA846" s="23"/>
      <c r="IB846" s="23"/>
      <c r="IC846" s="23"/>
      <c r="ID846" s="23"/>
      <c r="IE846" s="23"/>
      <c r="IF846" s="23"/>
      <c r="IG846" s="23"/>
      <c r="IH846" s="23"/>
      <c r="II846" s="23"/>
      <c r="IJ846" s="23"/>
      <c r="IK846" s="23"/>
      <c r="IL846" s="23"/>
      <c r="IM846" s="23"/>
      <c r="IN846" s="23"/>
      <c r="IO846" s="23"/>
      <c r="IP846" s="23"/>
      <c r="IQ846" s="23"/>
      <c r="IR846" s="23"/>
      <c r="IS846" s="23"/>
      <c r="IT846" s="23"/>
      <c r="IU846" s="23"/>
    </row>
    <row r="847" spans="1:255" x14ac:dyDescent="0.2">
      <c r="A847" s="87"/>
      <c r="B847" s="88"/>
      <c r="C847" s="88" t="s">
        <v>1257</v>
      </c>
      <c r="D847" s="89"/>
      <c r="E847" s="90">
        <v>130</v>
      </c>
      <c r="F847" s="91" t="s">
        <v>1258</v>
      </c>
      <c r="G847" s="92"/>
      <c r="H847" s="93">
        <f>ROUND((Source!AF453*Source!AV453+Source!AE453*Source!AV453)*(Source!FX453)/100,2)</f>
        <v>571.75</v>
      </c>
      <c r="I847" s="94">
        <f>T847</f>
        <v>285</v>
      </c>
      <c r="J847" s="96">
        <v>1.24</v>
      </c>
      <c r="K847" s="95" t="e">
        <f>U847</f>
        <v>#REF!</v>
      </c>
      <c r="O847" s="23"/>
      <c r="P847" s="23"/>
      <c r="Q847" s="23"/>
      <c r="R847" s="23"/>
      <c r="S847" s="23"/>
      <c r="T847" s="23">
        <f>ROUND((ROUND(Source!AF453*Source!AV453*Source!I453,0)+ROUND(Source!AE453*Source!AV453*Source!I453,0))*(Source!DN453)/100,0)</f>
        <v>285</v>
      </c>
      <c r="U847" s="23" t="e">
        <f>Source!X453</f>
        <v>#REF!</v>
      </c>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v>1</v>
      </c>
      <c r="CW847" s="23"/>
      <c r="CX847" s="23"/>
      <c r="CY847" s="23"/>
      <c r="CZ847" s="23"/>
      <c r="DA847" s="23"/>
      <c r="DB847" s="23"/>
      <c r="DC847" s="23"/>
      <c r="DD847" s="23"/>
      <c r="DE847" s="23"/>
      <c r="DF847" s="23"/>
      <c r="DG847" s="23"/>
      <c r="DH847" s="23"/>
      <c r="DI847" s="23"/>
      <c r="DJ847" s="23"/>
      <c r="DK847" s="23"/>
      <c r="DL847" s="23"/>
      <c r="DM847" s="23"/>
      <c r="DN847" s="23"/>
      <c r="DO847" s="23"/>
      <c r="DP847" s="23"/>
      <c r="DQ847" s="23">
        <f>T847</f>
        <v>285</v>
      </c>
      <c r="DR847" s="23"/>
      <c r="DS847" s="23" t="e">
        <f>U847</f>
        <v>#REF!</v>
      </c>
      <c r="DT847" s="23"/>
      <c r="DU847" s="23"/>
      <c r="DV847" s="23"/>
      <c r="DW847" s="23"/>
      <c r="DX847" s="23"/>
      <c r="DY847" s="23"/>
      <c r="DZ847" s="23"/>
      <c r="EA847" s="23"/>
      <c r="EB847" s="23"/>
      <c r="EC847" s="23"/>
      <c r="ED847" s="23"/>
      <c r="EE847" s="23"/>
      <c r="EF847" s="23"/>
      <c r="EG847" s="23"/>
      <c r="EH847" s="23"/>
      <c r="EI847" s="23"/>
      <c r="EJ847" s="23"/>
      <c r="EK847" s="23"/>
      <c r="EL847" s="23"/>
      <c r="EM847" s="23"/>
      <c r="EN847" s="23"/>
      <c r="EO847" s="23"/>
      <c r="EP847" s="23"/>
      <c r="EQ847" s="23"/>
      <c r="ER847" s="23"/>
      <c r="ES847" s="23"/>
      <c r="ET847" s="23"/>
      <c r="EU847" s="23"/>
      <c r="EV847" s="23"/>
      <c r="EW847" s="23"/>
      <c r="EX847" s="23"/>
      <c r="EY847" s="23"/>
      <c r="EZ847" s="23"/>
      <c r="FA847" s="23"/>
      <c r="FB847" s="23"/>
      <c r="FC847" s="23"/>
      <c r="FD847" s="23"/>
      <c r="FE847" s="23"/>
      <c r="FF847" s="23"/>
      <c r="FG847" s="23"/>
      <c r="FH847" s="23"/>
      <c r="FI847" s="23"/>
      <c r="FJ847" s="23"/>
      <c r="FK847" s="23"/>
      <c r="FL847" s="23"/>
      <c r="FM847" s="23"/>
      <c r="FN847" s="23"/>
      <c r="FO847" s="23"/>
      <c r="FP847" s="23"/>
      <c r="FQ847" s="23"/>
      <c r="FR847" s="23"/>
      <c r="FS847" s="23"/>
      <c r="FT847" s="23"/>
      <c r="FU847" s="23"/>
      <c r="FV847" s="23"/>
      <c r="FW847" s="23"/>
      <c r="FX847" s="23"/>
      <c r="FY847" s="23"/>
      <c r="FZ847" s="23"/>
      <c r="GA847" s="23"/>
      <c r="GB847" s="23"/>
      <c r="GC847" s="23"/>
      <c r="GD847" s="23"/>
      <c r="GE847" s="23"/>
      <c r="GF847" s="23"/>
      <c r="GG847" s="23"/>
      <c r="GH847" s="23"/>
      <c r="GI847" s="23"/>
      <c r="GJ847" s="23"/>
      <c r="GK847" s="23"/>
      <c r="GL847" s="23"/>
      <c r="GM847" s="23"/>
      <c r="GN847" s="23"/>
      <c r="GO847" s="23"/>
      <c r="GP847" s="23"/>
      <c r="GQ847" s="23"/>
      <c r="GR847" s="23"/>
      <c r="GS847" s="23"/>
      <c r="GT847" s="23"/>
      <c r="GU847" s="23"/>
      <c r="GV847" s="23"/>
      <c r="GW847" s="23"/>
      <c r="GX847" s="23"/>
      <c r="GY847" s="23">
        <f>T847</f>
        <v>285</v>
      </c>
      <c r="GZ847" s="23"/>
      <c r="HA847" s="23"/>
      <c r="HB847" s="23">
        <f>T847</f>
        <v>285</v>
      </c>
      <c r="HC847" s="23"/>
      <c r="HD847" s="23"/>
      <c r="HE847" s="23"/>
      <c r="HF847" s="23">
        <f>T847</f>
        <v>285</v>
      </c>
      <c r="HG847" s="23"/>
      <c r="HH847" s="23"/>
      <c r="HI847" s="23"/>
      <c r="HJ847" s="23"/>
      <c r="HK847" s="23"/>
      <c r="HL847" s="23">
        <f>T847</f>
        <v>285</v>
      </c>
      <c r="HM847" s="23"/>
      <c r="HN847" s="23">
        <f>T847</f>
        <v>285</v>
      </c>
      <c r="HO847" s="23"/>
      <c r="HP847" s="23"/>
      <c r="HQ847" s="23"/>
      <c r="HR847" s="23"/>
      <c r="HS847" s="23"/>
      <c r="HT847" s="23"/>
      <c r="HU847" s="23"/>
      <c r="HV847" s="23"/>
      <c r="HW847" s="23"/>
      <c r="HX847" s="23"/>
      <c r="HY847" s="23"/>
      <c r="HZ847" s="23"/>
      <c r="IA847" s="23"/>
      <c r="IB847" s="23"/>
      <c r="IC847" s="23"/>
      <c r="ID847" s="23"/>
      <c r="IE847" s="23"/>
      <c r="IF847" s="23"/>
      <c r="IG847" s="23"/>
      <c r="IH847" s="23"/>
      <c r="II847" s="23"/>
      <c r="IJ847" s="23"/>
      <c r="IK847" s="23"/>
      <c r="IL847" s="23"/>
      <c r="IM847" s="23"/>
      <c r="IN847" s="23"/>
      <c r="IO847" s="23"/>
      <c r="IP847" s="23"/>
      <c r="IQ847" s="23"/>
      <c r="IR847" s="23"/>
      <c r="IS847" s="23"/>
      <c r="IT847" s="23"/>
      <c r="IU847" s="23"/>
    </row>
    <row r="848" spans="1:255" x14ac:dyDescent="0.2">
      <c r="A848" s="87"/>
      <c r="B848" s="88"/>
      <c r="C848" s="88" t="s">
        <v>1259</v>
      </c>
      <c r="D848" s="89"/>
      <c r="E848" s="90">
        <v>85</v>
      </c>
      <c r="F848" s="91" t="s">
        <v>1258</v>
      </c>
      <c r="G848" s="92"/>
      <c r="H848" s="93">
        <f>ROUND((Source!AF453*Source!AV453+Source!AE453*Source!AV453)*(Source!FY453)/100,2)</f>
        <v>373.84</v>
      </c>
      <c r="I848" s="94">
        <f>T848</f>
        <v>186</v>
      </c>
      <c r="J848" s="96">
        <v>0.72</v>
      </c>
      <c r="K848" s="95" t="e">
        <f>U848</f>
        <v>#REF!</v>
      </c>
      <c r="O848" s="23"/>
      <c r="P848" s="23"/>
      <c r="Q848" s="23"/>
      <c r="R848" s="23"/>
      <c r="S848" s="23"/>
      <c r="T848" s="23">
        <f>ROUND((ROUND(Source!AF453*Source!AV453*Source!I453,0)+ROUND(Source!AE453*Source!AV453*Source!I453,0))*(Source!DO453)/100,0)</f>
        <v>186</v>
      </c>
      <c r="U848" s="23" t="e">
        <f>Source!Y453</f>
        <v>#REF!</v>
      </c>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v>1</v>
      </c>
      <c r="CW848" s="23"/>
      <c r="CX848" s="23"/>
      <c r="CY848" s="23"/>
      <c r="CZ848" s="23"/>
      <c r="DA848" s="23"/>
      <c r="DB848" s="23"/>
      <c r="DC848" s="23"/>
      <c r="DD848" s="23"/>
      <c r="DE848" s="23"/>
      <c r="DF848" s="23"/>
      <c r="DG848" s="23"/>
      <c r="DH848" s="23"/>
      <c r="DI848" s="23"/>
      <c r="DJ848" s="23"/>
      <c r="DK848" s="23"/>
      <c r="DL848" s="23"/>
      <c r="DM848" s="23"/>
      <c r="DN848" s="23"/>
      <c r="DO848" s="23"/>
      <c r="DP848" s="23"/>
      <c r="DQ848" s="23">
        <f>T848</f>
        <v>186</v>
      </c>
      <c r="DR848" s="23"/>
      <c r="DS848" s="23" t="e">
        <f>U848</f>
        <v>#REF!</v>
      </c>
      <c r="DT848" s="23"/>
      <c r="DU848" s="23"/>
      <c r="DV848" s="23"/>
      <c r="DW848" s="23"/>
      <c r="DX848" s="23"/>
      <c r="DY848" s="23"/>
      <c r="DZ848" s="23"/>
      <c r="EA848" s="23"/>
      <c r="EB848" s="23"/>
      <c r="EC848" s="23"/>
      <c r="ED848" s="23"/>
      <c r="EE848" s="23"/>
      <c r="EF848" s="23"/>
      <c r="EG848" s="23"/>
      <c r="EH848" s="23"/>
      <c r="EI848" s="23"/>
      <c r="EJ848" s="23"/>
      <c r="EK848" s="23"/>
      <c r="EL848" s="23"/>
      <c r="EM848" s="23"/>
      <c r="EN848" s="23"/>
      <c r="EO848" s="23"/>
      <c r="EP848" s="23"/>
      <c r="EQ848" s="23"/>
      <c r="ER848" s="23"/>
      <c r="ES848" s="23"/>
      <c r="ET848" s="23"/>
      <c r="EU848" s="23"/>
      <c r="EV848" s="23"/>
      <c r="EW848" s="23"/>
      <c r="EX848" s="23"/>
      <c r="EY848" s="23"/>
      <c r="EZ848" s="23"/>
      <c r="FA848" s="23"/>
      <c r="FB848" s="23"/>
      <c r="FC848" s="23"/>
      <c r="FD848" s="23"/>
      <c r="FE848" s="23"/>
      <c r="FF848" s="23"/>
      <c r="FG848" s="23"/>
      <c r="FH848" s="23"/>
      <c r="FI848" s="23"/>
      <c r="FJ848" s="23"/>
      <c r="FK848" s="23"/>
      <c r="FL848" s="23"/>
      <c r="FM848" s="23"/>
      <c r="FN848" s="23"/>
      <c r="FO848" s="23"/>
      <c r="FP848" s="23"/>
      <c r="FQ848" s="23"/>
      <c r="FR848" s="23"/>
      <c r="FS848" s="23"/>
      <c r="FT848" s="23"/>
      <c r="FU848" s="23"/>
      <c r="FV848" s="23"/>
      <c r="FW848" s="23"/>
      <c r="FX848" s="23"/>
      <c r="FY848" s="23"/>
      <c r="FZ848" s="23"/>
      <c r="GA848" s="23"/>
      <c r="GB848" s="23"/>
      <c r="GC848" s="23"/>
      <c r="GD848" s="23"/>
      <c r="GE848" s="23"/>
      <c r="GF848" s="23"/>
      <c r="GG848" s="23"/>
      <c r="GH848" s="23"/>
      <c r="GI848" s="23"/>
      <c r="GJ848" s="23"/>
      <c r="GK848" s="23"/>
      <c r="GL848" s="23"/>
      <c r="GM848" s="23"/>
      <c r="GN848" s="23"/>
      <c r="GO848" s="23"/>
      <c r="GP848" s="23"/>
      <c r="GQ848" s="23"/>
      <c r="GR848" s="23"/>
      <c r="GS848" s="23"/>
      <c r="GT848" s="23"/>
      <c r="GU848" s="23"/>
      <c r="GV848" s="23"/>
      <c r="GW848" s="23"/>
      <c r="GX848" s="23"/>
      <c r="GY848" s="23"/>
      <c r="GZ848" s="23">
        <f>T848</f>
        <v>186</v>
      </c>
      <c r="HA848" s="23"/>
      <c r="HB848" s="23">
        <f>T848</f>
        <v>186</v>
      </c>
      <c r="HC848" s="23"/>
      <c r="HD848" s="23"/>
      <c r="HE848" s="23"/>
      <c r="HF848" s="23">
        <f>T848</f>
        <v>186</v>
      </c>
      <c r="HG848" s="23"/>
      <c r="HH848" s="23"/>
      <c r="HI848" s="23"/>
      <c r="HJ848" s="23"/>
      <c r="HK848" s="23"/>
      <c r="HL848" s="23">
        <f>T848</f>
        <v>186</v>
      </c>
      <c r="HM848" s="23"/>
      <c r="HN848" s="23">
        <f>T848</f>
        <v>186</v>
      </c>
      <c r="HO848" s="23"/>
      <c r="HP848" s="23"/>
      <c r="HQ848" s="23"/>
      <c r="HR848" s="23"/>
      <c r="HS848" s="23"/>
      <c r="HT848" s="23"/>
      <c r="HU848" s="23"/>
      <c r="HV848" s="23"/>
      <c r="HW848" s="23"/>
      <c r="HX848" s="23"/>
      <c r="HY848" s="23"/>
      <c r="HZ848" s="23"/>
      <c r="IA848" s="23"/>
      <c r="IB848" s="23"/>
      <c r="IC848" s="23"/>
      <c r="ID848" s="23"/>
      <c r="IE848" s="23"/>
      <c r="IF848" s="23"/>
      <c r="IG848" s="23"/>
      <c r="IH848" s="23"/>
      <c r="II848" s="23"/>
      <c r="IJ848" s="23"/>
      <c r="IK848" s="23"/>
      <c r="IL848" s="23"/>
      <c r="IM848" s="23"/>
      <c r="IN848" s="23"/>
      <c r="IO848" s="23"/>
      <c r="IP848" s="23"/>
      <c r="IQ848" s="23"/>
      <c r="IR848" s="23"/>
      <c r="IS848" s="23"/>
      <c r="IT848" s="23"/>
      <c r="IU848" s="23"/>
    </row>
    <row r="849" spans="1:255" x14ac:dyDescent="0.2">
      <c r="A849" s="78"/>
      <c r="B849" s="79"/>
      <c r="C849" s="79" t="s">
        <v>1260</v>
      </c>
      <c r="D849" s="80" t="s">
        <v>1261</v>
      </c>
      <c r="E849" s="81">
        <v>42.7</v>
      </c>
      <c r="F849" s="82"/>
      <c r="G849" s="83"/>
      <c r="H849" s="82" t="e">
        <f>ROUND(Source!AH453,2)</f>
        <v>#REF!</v>
      </c>
      <c r="I849" s="97" t="e">
        <f>Source!U453</f>
        <v>#REF!</v>
      </c>
      <c r="J849" s="85"/>
      <c r="K849" s="86"/>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c r="EC849" s="23"/>
      <c r="ED849" s="23"/>
      <c r="EE849" s="23"/>
      <c r="EF849" s="23"/>
      <c r="EG849" s="23"/>
      <c r="EH849" s="23"/>
      <c r="EI849" s="23"/>
      <c r="EJ849" s="23"/>
      <c r="EK849" s="23"/>
      <c r="EL849" s="23"/>
      <c r="EM849" s="23"/>
      <c r="EN849" s="23"/>
      <c r="EO849" s="23"/>
      <c r="EP849" s="23"/>
      <c r="EQ849" s="23"/>
      <c r="ER849" s="23"/>
      <c r="ES849" s="23"/>
      <c r="ET849" s="23"/>
      <c r="EU849" s="23"/>
      <c r="EV849" s="23"/>
      <c r="EW849" s="23"/>
      <c r="EX849" s="23"/>
      <c r="EY849" s="23"/>
      <c r="EZ849" s="23"/>
      <c r="FA849" s="23"/>
      <c r="FB849" s="23"/>
      <c r="FC849" s="23"/>
      <c r="FD849" s="23"/>
      <c r="FE849" s="23"/>
      <c r="FF849" s="23"/>
      <c r="FG849" s="23"/>
      <c r="FH849" s="23"/>
      <c r="FI849" s="23"/>
      <c r="FJ849" s="23"/>
      <c r="FK849" s="23"/>
      <c r="FL849" s="23"/>
      <c r="FM849" s="23"/>
      <c r="FN849" s="23"/>
      <c r="FO849" s="23"/>
      <c r="FP849" s="23"/>
      <c r="FQ849" s="23"/>
      <c r="FR849" s="23"/>
      <c r="FS849" s="23"/>
      <c r="FT849" s="23"/>
      <c r="FU849" s="23"/>
      <c r="FV849" s="23"/>
      <c r="FW849" s="23"/>
      <c r="FX849" s="23"/>
      <c r="FY849" s="23"/>
      <c r="FZ849" s="23"/>
      <c r="GA849" s="23"/>
      <c r="GB849" s="23"/>
      <c r="GC849" s="23"/>
      <c r="GD849" s="23"/>
      <c r="GE849" s="23"/>
      <c r="GF849" s="23"/>
      <c r="GG849" s="23"/>
      <c r="GH849" s="23"/>
      <c r="GI849" s="23"/>
      <c r="GJ849" s="23"/>
      <c r="GK849" s="23"/>
      <c r="GL849" s="23"/>
      <c r="GM849" s="23"/>
      <c r="GN849" s="23"/>
      <c r="GO849" s="23"/>
      <c r="GP849" s="23"/>
      <c r="GQ849" s="23"/>
      <c r="GR849" s="23"/>
      <c r="GS849" s="23"/>
      <c r="GT849" s="23"/>
      <c r="GU849" s="23"/>
      <c r="GV849" s="23"/>
      <c r="GW849" s="23"/>
      <c r="GX849" s="23"/>
      <c r="GY849" s="23"/>
      <c r="GZ849" s="23"/>
      <c r="HA849" s="23"/>
      <c r="HB849" s="23"/>
      <c r="HC849" s="23"/>
      <c r="HD849" s="23"/>
      <c r="HE849" s="23"/>
      <c r="HF849" s="23"/>
      <c r="HG849" s="23"/>
      <c r="HH849" s="23"/>
      <c r="HI849" s="23"/>
      <c r="HJ849" s="23"/>
      <c r="HK849" s="23"/>
      <c r="HL849" s="23"/>
      <c r="HM849" s="23"/>
      <c r="HN849" s="23"/>
      <c r="HO849" s="23"/>
      <c r="HP849" s="23"/>
      <c r="HQ849" s="23"/>
      <c r="HR849" s="23"/>
      <c r="HS849" s="23"/>
      <c r="HT849" s="23"/>
      <c r="HU849" s="23"/>
      <c r="HV849" s="23"/>
      <c r="HW849" s="23"/>
      <c r="HX849" s="23"/>
      <c r="HY849" s="23"/>
      <c r="HZ849" s="23"/>
      <c r="IA849" s="23"/>
      <c r="IB849" s="23"/>
      <c r="IC849" s="23"/>
      <c r="ID849" s="23"/>
      <c r="IE849" s="23"/>
      <c r="IF849" s="23"/>
      <c r="IG849" s="23"/>
      <c r="IH849" s="23"/>
      <c r="II849" s="23"/>
      <c r="IJ849" s="23"/>
      <c r="IK849" s="23"/>
      <c r="IL849" s="23"/>
      <c r="IM849" s="23"/>
      <c r="IN849" s="23"/>
      <c r="IO849" s="23"/>
      <c r="IP849" s="23"/>
      <c r="IQ849" s="23"/>
      <c r="IR849" s="23"/>
      <c r="IS849" s="23"/>
      <c r="IT849" s="23"/>
      <c r="IU849" s="23"/>
    </row>
    <row r="850" spans="1:255" x14ac:dyDescent="0.2">
      <c r="A850" s="100" t="s">
        <v>565</v>
      </c>
      <c r="B850" s="109" t="s">
        <v>319</v>
      </c>
      <c r="C850" s="101" t="s">
        <v>566</v>
      </c>
      <c r="D850" s="102" t="s">
        <v>43</v>
      </c>
      <c r="E850" s="103">
        <f>Source!I455</f>
        <v>1064</v>
      </c>
      <c r="F850" s="104">
        <v>3.6</v>
      </c>
      <c r="G850" s="105"/>
      <c r="H850" s="104">
        <f>Source!AC454</f>
        <v>3.6</v>
      </c>
      <c r="I850" s="106">
        <f>T850</f>
        <v>3830</v>
      </c>
      <c r="J850" s="107" t="s">
        <v>1262</v>
      </c>
      <c r="K850" s="108">
        <f>U850</f>
        <v>10135</v>
      </c>
      <c r="L850" s="23"/>
      <c r="M850" s="23"/>
      <c r="N850" s="23"/>
      <c r="O850" s="23"/>
      <c r="P850" s="23"/>
      <c r="Q850" s="23"/>
      <c r="R850" s="23"/>
      <c r="S850" s="23"/>
      <c r="T850" s="23">
        <f>ROUND(Source!AC454*Source!AW454*Source!I454,0)</f>
        <v>3830</v>
      </c>
      <c r="U850" s="23">
        <f>Source!P455</f>
        <v>10135</v>
      </c>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v>1</v>
      </c>
      <c r="CW850" s="23"/>
      <c r="CX850" s="23"/>
      <c r="CY850" s="23"/>
      <c r="CZ850" s="23"/>
      <c r="DA850" s="23"/>
      <c r="DB850" s="23"/>
      <c r="DC850" s="23"/>
      <c r="DD850" s="23"/>
      <c r="DE850" s="23"/>
      <c r="DF850" s="23"/>
      <c r="DG850" s="23"/>
      <c r="DH850" s="23"/>
      <c r="DI850" s="23"/>
      <c r="DJ850" s="23"/>
      <c r="DK850" s="23">
        <f>T850</f>
        <v>3830</v>
      </c>
      <c r="DL850" s="23"/>
      <c r="DM850" s="23">
        <f>Source!P455</f>
        <v>10135</v>
      </c>
      <c r="DN850" s="23"/>
      <c r="DO850" s="23"/>
      <c r="DP850" s="23"/>
      <c r="DQ850" s="23"/>
      <c r="DR850" s="23"/>
      <c r="DS850" s="23"/>
      <c r="DT850" s="23"/>
      <c r="DU850" s="23"/>
      <c r="DV850" s="23"/>
      <c r="DW850" s="23"/>
      <c r="DX850" s="23"/>
      <c r="DY850" s="23"/>
      <c r="DZ850" s="23"/>
      <c r="EA850" s="23"/>
      <c r="EB850" s="23"/>
      <c r="EC850" s="23"/>
      <c r="ED850" s="23"/>
      <c r="EE850" s="23"/>
      <c r="EF850" s="23"/>
      <c r="EG850" s="23"/>
      <c r="EH850" s="23"/>
      <c r="EI850" s="23"/>
      <c r="EJ850" s="23"/>
      <c r="EK850" s="23"/>
      <c r="EL850" s="23"/>
      <c r="EM850" s="23"/>
      <c r="EN850" s="23"/>
      <c r="EO850" s="23"/>
      <c r="EP850" s="23"/>
      <c r="EQ850" s="23"/>
      <c r="ER850" s="23"/>
      <c r="ES850" s="23"/>
      <c r="ET850" s="23"/>
      <c r="EU850" s="23"/>
      <c r="EV850" s="23"/>
      <c r="EW850" s="23"/>
      <c r="EX850" s="23"/>
      <c r="EY850" s="23"/>
      <c r="EZ850" s="23"/>
      <c r="FA850" s="23"/>
      <c r="FB850" s="23"/>
      <c r="FC850" s="23"/>
      <c r="FD850" s="23"/>
      <c r="FE850" s="23"/>
      <c r="FF850" s="23"/>
      <c r="FG850" s="23"/>
      <c r="FH850" s="23"/>
      <c r="FI850" s="23"/>
      <c r="FJ850" s="23"/>
      <c r="FK850" s="23"/>
      <c r="FL850" s="23"/>
      <c r="FM850" s="23"/>
      <c r="FN850" s="23"/>
      <c r="FO850" s="23"/>
      <c r="FP850" s="23"/>
      <c r="FQ850" s="23"/>
      <c r="FR850" s="23"/>
      <c r="FS850" s="23"/>
      <c r="FT850" s="23"/>
      <c r="FU850" s="23"/>
      <c r="FV850" s="23"/>
      <c r="FW850" s="23"/>
      <c r="FX850" s="23"/>
      <c r="FY850" s="23"/>
      <c r="FZ850" s="23"/>
      <c r="GA850" s="23"/>
      <c r="GB850" s="23"/>
      <c r="GC850" s="23"/>
      <c r="GD850" s="23"/>
      <c r="GE850" s="23"/>
      <c r="GF850" s="23"/>
      <c r="GG850" s="23"/>
      <c r="GH850" s="23"/>
      <c r="GI850" s="23"/>
      <c r="GJ850" s="23">
        <f>T850</f>
        <v>3830</v>
      </c>
      <c r="GK850" s="23"/>
      <c r="GL850" s="23"/>
      <c r="GM850" s="23"/>
      <c r="GN850" s="23">
        <f>T850</f>
        <v>3830</v>
      </c>
      <c r="GO850" s="23"/>
      <c r="GP850" s="23">
        <f>T850</f>
        <v>3830</v>
      </c>
      <c r="GQ850" s="23">
        <f>T850</f>
        <v>3830</v>
      </c>
      <c r="GR850" s="23"/>
      <c r="GS850" s="23">
        <f>T850</f>
        <v>3830</v>
      </c>
      <c r="GT850" s="23"/>
      <c r="GU850" s="23"/>
      <c r="GV850" s="23"/>
      <c r="GW850" s="23"/>
      <c r="GX850" s="23"/>
      <c r="GY850" s="23"/>
      <c r="GZ850" s="23"/>
      <c r="HA850" s="23"/>
      <c r="HB850" s="23">
        <f>T850</f>
        <v>3830</v>
      </c>
      <c r="HC850" s="23"/>
      <c r="HD850" s="23"/>
      <c r="HE850" s="23"/>
      <c r="HF850" s="23">
        <f>T850</f>
        <v>3830</v>
      </c>
      <c r="HG850" s="23"/>
      <c r="HH850" s="23"/>
      <c r="HI850" s="23"/>
      <c r="HJ850" s="23"/>
      <c r="HK850" s="23"/>
      <c r="HL850" s="23">
        <f>T850</f>
        <v>3830</v>
      </c>
      <c r="HM850" s="23"/>
      <c r="HN850" s="23">
        <f>T850</f>
        <v>3830</v>
      </c>
      <c r="HO850" s="23"/>
      <c r="HP850" s="23"/>
      <c r="HQ850" s="23"/>
      <c r="HR850" s="23"/>
      <c r="HS850" s="23"/>
      <c r="HT850" s="23"/>
      <c r="HU850" s="23"/>
      <c r="HV850" s="23"/>
      <c r="HW850" s="23"/>
      <c r="HX850" s="23"/>
      <c r="HY850" s="23"/>
      <c r="HZ850" s="23"/>
      <c r="IA850" s="23"/>
      <c r="IB850" s="23"/>
      <c r="IC850" s="23"/>
      <c r="ID850" s="23"/>
      <c r="IE850" s="23"/>
      <c r="IF850" s="23"/>
      <c r="IG850" s="23"/>
      <c r="IH850" s="23"/>
      <c r="II850" s="23"/>
      <c r="IJ850" s="23"/>
      <c r="IK850" s="23"/>
      <c r="IL850" s="23"/>
      <c r="IM850" s="23"/>
      <c r="IN850" s="23"/>
      <c r="IO850" s="23"/>
      <c r="IP850" s="23"/>
      <c r="IQ850" s="23"/>
      <c r="IR850" s="23"/>
      <c r="IS850" s="23"/>
      <c r="IT850" s="23"/>
      <c r="IU850" s="23"/>
    </row>
    <row r="851" spans="1:255" x14ac:dyDescent="0.2">
      <c r="A851" s="64"/>
      <c r="B851" s="111" t="s">
        <v>1263</v>
      </c>
      <c r="C851" s="111" t="s">
        <v>1285</v>
      </c>
      <c r="D851" s="63"/>
      <c r="E851" s="63"/>
      <c r="F851" s="63"/>
      <c r="G851" s="63"/>
      <c r="H851" s="63"/>
      <c r="I851" s="63"/>
      <c r="J851" s="63"/>
      <c r="K851" s="65"/>
    </row>
    <row r="852" spans="1:255" ht="24" x14ac:dyDescent="0.2">
      <c r="A852" s="100" t="s">
        <v>567</v>
      </c>
      <c r="B852" s="109" t="s">
        <v>568</v>
      </c>
      <c r="C852" s="101" t="s">
        <v>569</v>
      </c>
      <c r="D852" s="102" t="s">
        <v>63</v>
      </c>
      <c r="E852" s="103">
        <f>Source!I457</f>
        <v>0.34049000000000001</v>
      </c>
      <c r="F852" s="104">
        <v>23800.23</v>
      </c>
      <c r="G852" s="105"/>
      <c r="H852" s="104">
        <f>Source!AC456</f>
        <v>23800.23</v>
      </c>
      <c r="I852" s="106">
        <f>T852</f>
        <v>8104</v>
      </c>
      <c r="J852" s="107" t="s">
        <v>1262</v>
      </c>
      <c r="K852" s="108">
        <f>U852</f>
        <v>70762</v>
      </c>
      <c r="L852" s="23"/>
      <c r="M852" s="23"/>
      <c r="N852" s="23"/>
      <c r="O852" s="23"/>
      <c r="P852" s="23"/>
      <c r="Q852" s="23"/>
      <c r="R852" s="23"/>
      <c r="S852" s="23"/>
      <c r="T852" s="23">
        <f>ROUND(Source!AC456*Source!AW456*Source!I456,0)</f>
        <v>8104</v>
      </c>
      <c r="U852" s="23">
        <f>Source!P457</f>
        <v>70762</v>
      </c>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v>1</v>
      </c>
      <c r="CW852" s="23"/>
      <c r="CX852" s="23"/>
      <c r="CY852" s="23"/>
      <c r="CZ852" s="23"/>
      <c r="DA852" s="23"/>
      <c r="DB852" s="23"/>
      <c r="DC852" s="23"/>
      <c r="DD852" s="23"/>
      <c r="DE852" s="23"/>
      <c r="DF852" s="23"/>
      <c r="DG852" s="23"/>
      <c r="DH852" s="23"/>
      <c r="DI852" s="23"/>
      <c r="DJ852" s="23"/>
      <c r="DK852" s="23">
        <f>T852</f>
        <v>8104</v>
      </c>
      <c r="DL852" s="23"/>
      <c r="DM852" s="23">
        <f>Source!P457</f>
        <v>70762</v>
      </c>
      <c r="DN852" s="23"/>
      <c r="DO852" s="23"/>
      <c r="DP852" s="23"/>
      <c r="DQ852" s="23"/>
      <c r="DR852" s="23"/>
      <c r="DS852" s="23"/>
      <c r="DT852" s="23"/>
      <c r="DU852" s="23"/>
      <c r="DV852" s="23"/>
      <c r="DW852" s="23"/>
      <c r="DX852" s="23"/>
      <c r="DY852" s="23"/>
      <c r="DZ852" s="23"/>
      <c r="EA852" s="23"/>
      <c r="EB852" s="23"/>
      <c r="EC852" s="23"/>
      <c r="ED852" s="23"/>
      <c r="EE852" s="23"/>
      <c r="EF852" s="23"/>
      <c r="EG852" s="23"/>
      <c r="EH852" s="23"/>
      <c r="EI852" s="23"/>
      <c r="EJ852" s="23"/>
      <c r="EK852" s="23"/>
      <c r="EL852" s="23"/>
      <c r="EM852" s="23"/>
      <c r="EN852" s="23"/>
      <c r="EO852" s="23"/>
      <c r="EP852" s="23"/>
      <c r="EQ852" s="23"/>
      <c r="ER852" s="23"/>
      <c r="ES852" s="23"/>
      <c r="ET852" s="23"/>
      <c r="EU852" s="23"/>
      <c r="EV852" s="23"/>
      <c r="EW852" s="23"/>
      <c r="EX852" s="23"/>
      <c r="EY852" s="23"/>
      <c r="EZ852" s="23"/>
      <c r="FA852" s="23"/>
      <c r="FB852" s="23"/>
      <c r="FC852" s="23"/>
      <c r="FD852" s="23"/>
      <c r="FE852" s="23"/>
      <c r="FF852" s="23"/>
      <c r="FG852" s="23"/>
      <c r="FH852" s="23"/>
      <c r="FI852" s="23"/>
      <c r="FJ852" s="23"/>
      <c r="FK852" s="23"/>
      <c r="FL852" s="23"/>
      <c r="FM852" s="23"/>
      <c r="FN852" s="23"/>
      <c r="FO852" s="23"/>
      <c r="FP852" s="23"/>
      <c r="FQ852" s="23"/>
      <c r="FR852" s="23"/>
      <c r="FS852" s="23"/>
      <c r="FT852" s="23"/>
      <c r="FU852" s="23"/>
      <c r="FV852" s="23"/>
      <c r="FW852" s="23"/>
      <c r="FX852" s="23"/>
      <c r="FY852" s="23"/>
      <c r="FZ852" s="23"/>
      <c r="GA852" s="23"/>
      <c r="GB852" s="23"/>
      <c r="GC852" s="23"/>
      <c r="GD852" s="23"/>
      <c r="GE852" s="23"/>
      <c r="GF852" s="23"/>
      <c r="GG852" s="23"/>
      <c r="GH852" s="23"/>
      <c r="GI852" s="23"/>
      <c r="GJ852" s="23">
        <f>T852</f>
        <v>8104</v>
      </c>
      <c r="GK852" s="23"/>
      <c r="GL852" s="23"/>
      <c r="GM852" s="23"/>
      <c r="GN852" s="23">
        <f>T852</f>
        <v>8104</v>
      </c>
      <c r="GO852" s="23"/>
      <c r="GP852" s="23">
        <f>T852</f>
        <v>8104</v>
      </c>
      <c r="GQ852" s="23">
        <f>T852</f>
        <v>8104</v>
      </c>
      <c r="GR852" s="23"/>
      <c r="GS852" s="23">
        <f>T852</f>
        <v>8104</v>
      </c>
      <c r="GT852" s="23"/>
      <c r="GU852" s="23"/>
      <c r="GV852" s="23"/>
      <c r="GW852" s="23"/>
      <c r="GX852" s="23"/>
      <c r="GY852" s="23"/>
      <c r="GZ852" s="23"/>
      <c r="HA852" s="23"/>
      <c r="HB852" s="23">
        <f>T852</f>
        <v>8104</v>
      </c>
      <c r="HC852" s="23"/>
      <c r="HD852" s="23"/>
      <c r="HE852" s="23"/>
      <c r="HF852" s="23">
        <f>T852</f>
        <v>8104</v>
      </c>
      <c r="HG852" s="23"/>
      <c r="HH852" s="23"/>
      <c r="HI852" s="23"/>
      <c r="HJ852" s="23"/>
      <c r="HK852" s="23"/>
      <c r="HL852" s="23">
        <f>T852</f>
        <v>8104</v>
      </c>
      <c r="HM852" s="23"/>
      <c r="HN852" s="23">
        <f>T852</f>
        <v>8104</v>
      </c>
      <c r="HO852" s="23"/>
      <c r="HP852" s="23"/>
      <c r="HQ852" s="23"/>
      <c r="HR852" s="23"/>
      <c r="HS852" s="23"/>
      <c r="HT852" s="23"/>
      <c r="HU852" s="23"/>
      <c r="HV852" s="23"/>
      <c r="HW852" s="23"/>
      <c r="HX852" s="23"/>
      <c r="HY852" s="23"/>
      <c r="HZ852" s="23"/>
      <c r="IA852" s="23"/>
      <c r="IB852" s="23"/>
      <c r="IC852" s="23"/>
      <c r="ID852" s="23"/>
      <c r="IE852" s="23"/>
      <c r="IF852" s="23"/>
      <c r="IG852" s="23"/>
      <c r="IH852" s="23"/>
      <c r="II852" s="23"/>
      <c r="IJ852" s="23"/>
      <c r="IK852" s="23"/>
      <c r="IL852" s="23"/>
      <c r="IM852" s="23"/>
      <c r="IN852" s="23"/>
      <c r="IO852" s="23"/>
      <c r="IP852" s="23"/>
      <c r="IQ852" s="23"/>
      <c r="IR852" s="23"/>
      <c r="IS852" s="23"/>
      <c r="IT852" s="23"/>
      <c r="IU852" s="23"/>
    </row>
    <row r="853" spans="1:255" x14ac:dyDescent="0.2">
      <c r="A853" s="64"/>
      <c r="B853" s="111" t="s">
        <v>1263</v>
      </c>
      <c r="C853" s="111" t="s">
        <v>1375</v>
      </c>
      <c r="D853" s="63"/>
      <c r="E853" s="63"/>
      <c r="F853" s="63"/>
      <c r="G853" s="63"/>
      <c r="H853" s="63"/>
      <c r="I853" s="63"/>
      <c r="J853" s="63"/>
      <c r="K853" s="65"/>
    </row>
    <row r="854" spans="1:255" ht="24" x14ac:dyDescent="0.2">
      <c r="A854" s="100" t="s">
        <v>572</v>
      </c>
      <c r="B854" s="109" t="s">
        <v>573</v>
      </c>
      <c r="C854" s="101" t="s">
        <v>574</v>
      </c>
      <c r="D854" s="102" t="s">
        <v>63</v>
      </c>
      <c r="E854" s="103">
        <f>Source!I459</f>
        <v>0.15837000000000001</v>
      </c>
      <c r="F854" s="104">
        <v>18656.55</v>
      </c>
      <c r="G854" s="105"/>
      <c r="H854" s="104">
        <f>Source!AC458</f>
        <v>18656.55</v>
      </c>
      <c r="I854" s="106">
        <f>T854</f>
        <v>2955</v>
      </c>
      <c r="J854" s="107" t="s">
        <v>1262</v>
      </c>
      <c r="K854" s="108">
        <f>U854</f>
        <v>25269</v>
      </c>
      <c r="L854" s="23"/>
      <c r="M854" s="23"/>
      <c r="N854" s="23"/>
      <c r="O854" s="23"/>
      <c r="P854" s="23"/>
      <c r="Q854" s="23"/>
      <c r="R854" s="23"/>
      <c r="S854" s="23"/>
      <c r="T854" s="23">
        <f>ROUND(Source!AC458*Source!AW458*Source!I458,0)</f>
        <v>2955</v>
      </c>
      <c r="U854" s="23">
        <f>Source!P459</f>
        <v>25269</v>
      </c>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v>1</v>
      </c>
      <c r="CW854" s="23"/>
      <c r="CX854" s="23"/>
      <c r="CY854" s="23"/>
      <c r="CZ854" s="23"/>
      <c r="DA854" s="23"/>
      <c r="DB854" s="23"/>
      <c r="DC854" s="23"/>
      <c r="DD854" s="23"/>
      <c r="DE854" s="23"/>
      <c r="DF854" s="23"/>
      <c r="DG854" s="23"/>
      <c r="DH854" s="23"/>
      <c r="DI854" s="23"/>
      <c r="DJ854" s="23"/>
      <c r="DK854" s="23">
        <f>T854</f>
        <v>2955</v>
      </c>
      <c r="DL854" s="23"/>
      <c r="DM854" s="23">
        <f>Source!P459</f>
        <v>25269</v>
      </c>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3"/>
      <c r="FH854" s="23"/>
      <c r="FI854" s="23"/>
      <c r="FJ854" s="23"/>
      <c r="FK854" s="23"/>
      <c r="FL854" s="23"/>
      <c r="FM854" s="23"/>
      <c r="FN854" s="23"/>
      <c r="FO854" s="23"/>
      <c r="FP854" s="23"/>
      <c r="FQ854" s="23"/>
      <c r="FR854" s="23"/>
      <c r="FS854" s="23"/>
      <c r="FT854" s="23"/>
      <c r="FU854" s="23"/>
      <c r="FV854" s="23"/>
      <c r="FW854" s="23"/>
      <c r="FX854" s="23"/>
      <c r="FY854" s="23"/>
      <c r="FZ854" s="23"/>
      <c r="GA854" s="23"/>
      <c r="GB854" s="23"/>
      <c r="GC854" s="23"/>
      <c r="GD854" s="23"/>
      <c r="GE854" s="23"/>
      <c r="GF854" s="23"/>
      <c r="GG854" s="23"/>
      <c r="GH854" s="23"/>
      <c r="GI854" s="23"/>
      <c r="GJ854" s="23">
        <f>T854</f>
        <v>2955</v>
      </c>
      <c r="GK854" s="23"/>
      <c r="GL854" s="23"/>
      <c r="GM854" s="23"/>
      <c r="GN854" s="23">
        <f>T854</f>
        <v>2955</v>
      </c>
      <c r="GO854" s="23"/>
      <c r="GP854" s="23">
        <f>T854</f>
        <v>2955</v>
      </c>
      <c r="GQ854" s="23">
        <f>T854</f>
        <v>2955</v>
      </c>
      <c r="GR854" s="23"/>
      <c r="GS854" s="23">
        <f>T854</f>
        <v>2955</v>
      </c>
      <c r="GT854" s="23"/>
      <c r="GU854" s="23"/>
      <c r="GV854" s="23"/>
      <c r="GW854" s="23"/>
      <c r="GX854" s="23"/>
      <c r="GY854" s="23"/>
      <c r="GZ854" s="23"/>
      <c r="HA854" s="23"/>
      <c r="HB854" s="23">
        <f>T854</f>
        <v>2955</v>
      </c>
      <c r="HC854" s="23"/>
      <c r="HD854" s="23"/>
      <c r="HE854" s="23"/>
      <c r="HF854" s="23">
        <f>T854</f>
        <v>2955</v>
      </c>
      <c r="HG854" s="23"/>
      <c r="HH854" s="23"/>
      <c r="HI854" s="23"/>
      <c r="HJ854" s="23"/>
      <c r="HK854" s="23"/>
      <c r="HL854" s="23">
        <f>T854</f>
        <v>2955</v>
      </c>
      <c r="HM854" s="23"/>
      <c r="HN854" s="23">
        <f>T854</f>
        <v>2955</v>
      </c>
      <c r="HO854" s="23"/>
      <c r="HP854" s="23"/>
      <c r="HQ854" s="23"/>
      <c r="HR854" s="23"/>
      <c r="HS854" s="23"/>
      <c r="HT854" s="23"/>
      <c r="HU854" s="23"/>
      <c r="HV854" s="23"/>
      <c r="HW854" s="23"/>
      <c r="HX854" s="23"/>
      <c r="HY854" s="23"/>
      <c r="HZ854" s="23"/>
      <c r="IA854" s="23"/>
      <c r="IB854" s="23"/>
      <c r="IC854" s="23"/>
      <c r="ID854" s="23"/>
      <c r="IE854" s="23"/>
      <c r="IF854" s="23"/>
      <c r="IG854" s="23"/>
      <c r="IH854" s="23"/>
      <c r="II854" s="23"/>
      <c r="IJ854" s="23"/>
      <c r="IK854" s="23"/>
      <c r="IL854" s="23"/>
      <c r="IM854" s="23"/>
      <c r="IN854" s="23"/>
      <c r="IO854" s="23"/>
      <c r="IP854" s="23"/>
      <c r="IQ854" s="23"/>
      <c r="IR854" s="23"/>
      <c r="IS854" s="23"/>
      <c r="IT854" s="23"/>
      <c r="IU854" s="23"/>
    </row>
    <row r="855" spans="1:255" x14ac:dyDescent="0.2">
      <c r="A855" s="64"/>
      <c r="B855" s="111" t="s">
        <v>1263</v>
      </c>
      <c r="C855" s="111" t="s">
        <v>1376</v>
      </c>
      <c r="D855" s="63"/>
      <c r="E855" s="63"/>
      <c r="F855" s="63"/>
      <c r="G855" s="63"/>
      <c r="H855" s="63"/>
      <c r="I855" s="63"/>
      <c r="J855" s="63"/>
      <c r="K855" s="65"/>
    </row>
    <row r="856" spans="1:255" x14ac:dyDescent="0.2">
      <c r="A856" s="114" t="s">
        <v>577</v>
      </c>
      <c r="B856" s="115" t="s">
        <v>89</v>
      </c>
      <c r="C856" s="116" t="s">
        <v>90</v>
      </c>
      <c r="D856" s="117" t="s">
        <v>63</v>
      </c>
      <c r="E856" s="118">
        <f>Source!I461</f>
        <v>1.9959999999999999E-2</v>
      </c>
      <c r="F856" s="119">
        <v>10380</v>
      </c>
      <c r="G856" s="71"/>
      <c r="H856" s="119">
        <f>Source!AC460</f>
        <v>10380</v>
      </c>
      <c r="I856" s="120">
        <f>T856</f>
        <v>207</v>
      </c>
      <c r="J856" s="73" t="s">
        <v>1262</v>
      </c>
      <c r="K856" s="121">
        <f>U856</f>
        <v>3811</v>
      </c>
      <c r="L856" s="23"/>
      <c r="M856" s="23"/>
      <c r="N856" s="23"/>
      <c r="O856" s="23"/>
      <c r="P856" s="23"/>
      <c r="Q856" s="23"/>
      <c r="R856" s="23"/>
      <c r="S856" s="23"/>
      <c r="T856" s="23">
        <f>ROUND(Source!AC460*Source!AW460*Source!I460,0)</f>
        <v>207</v>
      </c>
      <c r="U856" s="23">
        <f>Source!P461</f>
        <v>3811</v>
      </c>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v>1</v>
      </c>
      <c r="CW856" s="23"/>
      <c r="CX856" s="23"/>
      <c r="CY856" s="23"/>
      <c r="CZ856" s="23"/>
      <c r="DA856" s="23"/>
      <c r="DB856" s="23"/>
      <c r="DC856" s="23"/>
      <c r="DD856" s="23"/>
      <c r="DE856" s="23"/>
      <c r="DF856" s="23"/>
      <c r="DG856" s="23"/>
      <c r="DH856" s="23"/>
      <c r="DI856" s="23"/>
      <c r="DJ856" s="23"/>
      <c r="DK856" s="23">
        <f>T856</f>
        <v>207</v>
      </c>
      <c r="DL856" s="23"/>
      <c r="DM856" s="23">
        <f>Source!P461</f>
        <v>3811</v>
      </c>
      <c r="DN856" s="23"/>
      <c r="DO856" s="23"/>
      <c r="DP856" s="23"/>
      <c r="DQ856" s="23"/>
      <c r="DR856" s="23"/>
      <c r="DS856" s="23"/>
      <c r="DT856" s="23"/>
      <c r="DU856" s="23"/>
      <c r="DV856" s="23"/>
      <c r="DW856" s="23"/>
      <c r="DX856" s="23"/>
      <c r="DY856" s="23"/>
      <c r="DZ856" s="23"/>
      <c r="EA856" s="23"/>
      <c r="EB856" s="23"/>
      <c r="EC856" s="23"/>
      <c r="ED856" s="23"/>
      <c r="EE856" s="23"/>
      <c r="EF856" s="23"/>
      <c r="EG856" s="23"/>
      <c r="EH856" s="23"/>
      <c r="EI856" s="23"/>
      <c r="EJ856" s="23"/>
      <c r="EK856" s="23"/>
      <c r="EL856" s="23"/>
      <c r="EM856" s="23"/>
      <c r="EN856" s="23"/>
      <c r="EO856" s="23"/>
      <c r="EP856" s="23"/>
      <c r="EQ856" s="23"/>
      <c r="ER856" s="23"/>
      <c r="ES856" s="23"/>
      <c r="ET856" s="23"/>
      <c r="EU856" s="23"/>
      <c r="EV856" s="23"/>
      <c r="EW856" s="23"/>
      <c r="EX856" s="23"/>
      <c r="EY856" s="23"/>
      <c r="EZ856" s="23"/>
      <c r="FA856" s="23"/>
      <c r="FB856" s="23"/>
      <c r="FC856" s="23"/>
      <c r="FD856" s="23"/>
      <c r="FE856" s="23"/>
      <c r="FF856" s="23"/>
      <c r="FG856" s="23"/>
      <c r="FH856" s="23"/>
      <c r="FI856" s="23"/>
      <c r="FJ856" s="23"/>
      <c r="FK856" s="23"/>
      <c r="FL856" s="23"/>
      <c r="FM856" s="23"/>
      <c r="FN856" s="23"/>
      <c r="FO856" s="23"/>
      <c r="FP856" s="23"/>
      <c r="FQ856" s="23"/>
      <c r="FR856" s="23"/>
      <c r="FS856" s="23"/>
      <c r="FT856" s="23"/>
      <c r="FU856" s="23"/>
      <c r="FV856" s="23"/>
      <c r="FW856" s="23"/>
      <c r="FX856" s="23"/>
      <c r="FY856" s="23"/>
      <c r="FZ856" s="23"/>
      <c r="GA856" s="23"/>
      <c r="GB856" s="23"/>
      <c r="GC856" s="23"/>
      <c r="GD856" s="23"/>
      <c r="GE856" s="23"/>
      <c r="GF856" s="23"/>
      <c r="GG856" s="23"/>
      <c r="GH856" s="23"/>
      <c r="GI856" s="23"/>
      <c r="GJ856" s="23">
        <f>T856</f>
        <v>207</v>
      </c>
      <c r="GK856" s="23"/>
      <c r="GL856" s="23"/>
      <c r="GM856" s="23"/>
      <c r="GN856" s="23">
        <f>T856</f>
        <v>207</v>
      </c>
      <c r="GO856" s="23"/>
      <c r="GP856" s="23">
        <f>T856</f>
        <v>207</v>
      </c>
      <c r="GQ856" s="23">
        <f>T856</f>
        <v>207</v>
      </c>
      <c r="GR856" s="23"/>
      <c r="GS856" s="23">
        <f>T856</f>
        <v>207</v>
      </c>
      <c r="GT856" s="23"/>
      <c r="GU856" s="23"/>
      <c r="GV856" s="23"/>
      <c r="GW856" s="23"/>
      <c r="GX856" s="23"/>
      <c r="GY856" s="23"/>
      <c r="GZ856" s="23"/>
      <c r="HA856" s="23"/>
      <c r="HB856" s="23">
        <f>T856</f>
        <v>207</v>
      </c>
      <c r="HC856" s="23"/>
      <c r="HD856" s="23"/>
      <c r="HE856" s="23"/>
      <c r="HF856" s="23">
        <f>T856</f>
        <v>207</v>
      </c>
      <c r="HG856" s="23"/>
      <c r="HH856" s="23"/>
      <c r="HI856" s="23"/>
      <c r="HJ856" s="23"/>
      <c r="HK856" s="23"/>
      <c r="HL856" s="23">
        <f>T856</f>
        <v>207</v>
      </c>
      <c r="HM856" s="23"/>
      <c r="HN856" s="23">
        <f>T856</f>
        <v>207</v>
      </c>
      <c r="HO856" s="23"/>
      <c r="HP856" s="23"/>
      <c r="HQ856" s="23"/>
      <c r="HR856" s="23"/>
      <c r="HS856" s="23"/>
      <c r="HT856" s="23"/>
      <c r="HU856" s="23"/>
      <c r="HV856" s="23"/>
      <c r="HW856" s="23"/>
      <c r="HX856" s="23"/>
      <c r="HY856" s="23"/>
      <c r="HZ856" s="23"/>
      <c r="IA856" s="23"/>
      <c r="IB856" s="23"/>
      <c r="IC856" s="23"/>
      <c r="ID856" s="23"/>
      <c r="IE856" s="23"/>
      <c r="IF856" s="23"/>
      <c r="IG856" s="23"/>
      <c r="IH856" s="23"/>
      <c r="II856" s="23"/>
      <c r="IJ856" s="23"/>
      <c r="IK856" s="23"/>
      <c r="IL856" s="23"/>
      <c r="IM856" s="23"/>
      <c r="IN856" s="23"/>
      <c r="IO856" s="23"/>
      <c r="IP856" s="23"/>
      <c r="IQ856" s="23"/>
      <c r="IR856" s="23"/>
      <c r="IS856" s="23"/>
      <c r="IT856" s="23"/>
      <c r="IU856" s="23"/>
    </row>
    <row r="857" spans="1:255" x14ac:dyDescent="0.2">
      <c r="A857" s="98"/>
      <c r="B857" s="113" t="s">
        <v>1263</v>
      </c>
      <c r="C857" s="113" t="s">
        <v>1275</v>
      </c>
      <c r="D857" s="33"/>
      <c r="E857" s="33"/>
      <c r="F857" s="33"/>
      <c r="G857" s="33"/>
      <c r="H857" s="33"/>
      <c r="I857" s="33"/>
      <c r="J857" s="33"/>
      <c r="K857" s="99"/>
    </row>
    <row r="858" spans="1:255" ht="13.5" thickBot="1" x14ac:dyDescent="0.25">
      <c r="A858" s="124"/>
      <c r="B858" s="125"/>
      <c r="C858" s="125" t="s">
        <v>1266</v>
      </c>
      <c r="D858" s="125"/>
      <c r="E858" s="125"/>
      <c r="F858" s="125"/>
      <c r="G858" s="125"/>
      <c r="H858" s="373">
        <f>SUM(DK844:DK857)</f>
        <v>15096</v>
      </c>
      <c r="I858" s="374"/>
      <c r="J858" s="373">
        <f>SUM(DM844:DM857)</f>
        <v>109977</v>
      </c>
      <c r="K858" s="375"/>
      <c r="L858" s="112"/>
      <c r="M858" s="112"/>
      <c r="N858" s="112"/>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23"/>
      <c r="DX858" s="23"/>
      <c r="DY858" s="23"/>
      <c r="DZ858" s="23"/>
      <c r="EA858" s="23"/>
      <c r="EB858" s="23"/>
      <c r="EC858" s="23"/>
      <c r="ED858" s="23"/>
      <c r="EE858" s="23"/>
      <c r="EF858" s="23"/>
      <c r="EG858" s="23"/>
      <c r="EH858" s="23"/>
      <c r="EI858" s="23"/>
      <c r="EJ858" s="23"/>
      <c r="EK858" s="23"/>
      <c r="EL858" s="23"/>
      <c r="EM858" s="23"/>
      <c r="EN858" s="23"/>
      <c r="EO858" s="23"/>
      <c r="EP858" s="23"/>
      <c r="EQ858" s="23"/>
      <c r="ER858" s="23"/>
      <c r="ES858" s="23"/>
      <c r="ET858" s="23"/>
      <c r="EU858" s="23"/>
      <c r="EV858" s="23"/>
      <c r="EW858" s="23"/>
      <c r="EX858" s="23"/>
      <c r="EY858" s="23"/>
      <c r="EZ858" s="23"/>
      <c r="FA858" s="23"/>
      <c r="FB858" s="23"/>
      <c r="FC858" s="23"/>
      <c r="FD858" s="23"/>
      <c r="FE858" s="23"/>
      <c r="FF858" s="23"/>
      <c r="FG858" s="23"/>
      <c r="FH858" s="23"/>
      <c r="FI858" s="23"/>
      <c r="FJ858" s="23"/>
      <c r="FK858" s="23"/>
      <c r="FL858" s="23"/>
      <c r="FM858" s="23"/>
      <c r="FN858" s="23"/>
      <c r="FO858" s="23"/>
      <c r="FP858" s="23"/>
      <c r="FQ858" s="23"/>
      <c r="FR858" s="23"/>
      <c r="FS858" s="23"/>
      <c r="FT858" s="23"/>
      <c r="FU858" s="23"/>
      <c r="FV858" s="23"/>
      <c r="FW858" s="23"/>
      <c r="FX858" s="23"/>
      <c r="FY858" s="23"/>
      <c r="FZ858" s="23"/>
      <c r="GA858" s="23"/>
      <c r="GB858" s="23"/>
      <c r="GC858" s="23"/>
      <c r="GD858" s="23"/>
      <c r="GE858" s="23"/>
      <c r="GF858" s="23"/>
      <c r="GG858" s="23"/>
      <c r="GH858" s="23"/>
      <c r="GI858" s="23"/>
      <c r="GJ858" s="23"/>
      <c r="GK858" s="23"/>
      <c r="GL858" s="23"/>
      <c r="GM858" s="23"/>
      <c r="GN858" s="23"/>
      <c r="GO858" s="23"/>
      <c r="GP858" s="23"/>
      <c r="GQ858" s="23"/>
      <c r="GR858" s="23"/>
      <c r="GS858" s="23"/>
      <c r="GT858" s="23"/>
      <c r="GU858" s="23"/>
      <c r="GV858" s="23"/>
      <c r="GW858" s="23"/>
      <c r="GX858" s="23"/>
      <c r="GY858" s="23"/>
      <c r="GZ858" s="23"/>
      <c r="HA858" s="23"/>
      <c r="HB858" s="23"/>
      <c r="HC858" s="23"/>
      <c r="HD858" s="23"/>
      <c r="HE858" s="23"/>
      <c r="HF858" s="23"/>
      <c r="HG858" s="23"/>
      <c r="HH858" s="23"/>
      <c r="HI858" s="23"/>
      <c r="HJ858" s="23"/>
      <c r="HK858" s="23"/>
      <c r="HL858" s="23"/>
      <c r="HM858" s="23"/>
      <c r="HN858" s="23"/>
      <c r="HO858" s="23"/>
      <c r="HP858" s="23"/>
      <c r="HQ858" s="23"/>
      <c r="HR858" s="23"/>
      <c r="HS858" s="23"/>
      <c r="HT858" s="23"/>
      <c r="HU858" s="23"/>
      <c r="HV858" s="23"/>
      <c r="HW858" s="23"/>
      <c r="HX858" s="23"/>
      <c r="HY858" s="23"/>
      <c r="HZ858" s="23"/>
      <c r="IA858" s="23"/>
      <c r="IB858" s="23"/>
      <c r="IC858" s="23"/>
      <c r="ID858" s="23"/>
      <c r="IE858" s="23"/>
      <c r="IF858" s="23"/>
      <c r="IG858" s="23"/>
      <c r="IH858" s="23"/>
      <c r="II858" s="23"/>
      <c r="IJ858" s="23"/>
      <c r="IK858" s="23"/>
      <c r="IL858" s="23"/>
      <c r="IM858" s="23"/>
      <c r="IN858" s="23"/>
      <c r="IO858" s="23"/>
      <c r="IP858" s="23"/>
      <c r="IQ858" s="23"/>
      <c r="IR858" s="23"/>
      <c r="IS858" s="23"/>
      <c r="IT858" s="23"/>
      <c r="IU858" s="23"/>
    </row>
    <row r="859" spans="1:255" x14ac:dyDescent="0.2">
      <c r="A859" s="123"/>
      <c r="B859" s="122"/>
      <c r="C859" s="122" t="s">
        <v>1267</v>
      </c>
      <c r="D859" s="122"/>
      <c r="E859" s="122"/>
      <c r="F859" s="122"/>
      <c r="G859" s="122"/>
      <c r="H859" s="376">
        <f>R859</f>
        <v>15914</v>
      </c>
      <c r="I859" s="377"/>
      <c r="J859" s="376" t="e">
        <f>S859</f>
        <v>#REF!</v>
      </c>
      <c r="K859" s="378"/>
      <c r="O859" s="23"/>
      <c r="P859" s="23"/>
      <c r="Q859" s="23"/>
      <c r="R859" s="23">
        <f>SUM(T844:T858)</f>
        <v>15914</v>
      </c>
      <c r="S859" s="23" t="e">
        <f>SUM(U844:U858)</f>
        <v>#REF!</v>
      </c>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c r="EC859" s="23"/>
      <c r="ED859" s="23"/>
      <c r="EE859" s="23"/>
      <c r="EF859" s="23"/>
      <c r="EG859" s="23"/>
      <c r="EH859" s="23"/>
      <c r="EI859" s="23"/>
      <c r="EJ859" s="23"/>
      <c r="EK859" s="23"/>
      <c r="EL859" s="23"/>
      <c r="EM859" s="23"/>
      <c r="EN859" s="23"/>
      <c r="EO859" s="23"/>
      <c r="EP859" s="23"/>
      <c r="EQ859" s="23"/>
      <c r="ER859" s="23"/>
      <c r="ES859" s="23"/>
      <c r="ET859" s="23"/>
      <c r="EU859" s="23"/>
      <c r="EV859" s="23"/>
      <c r="EW859" s="23"/>
      <c r="EX859" s="23"/>
      <c r="EY859" s="23"/>
      <c r="EZ859" s="23"/>
      <c r="FA859" s="23"/>
      <c r="FB859" s="23"/>
      <c r="FC859" s="23"/>
      <c r="FD859" s="23"/>
      <c r="FE859" s="23"/>
      <c r="FF859" s="23"/>
      <c r="FG859" s="23"/>
      <c r="FH859" s="23"/>
      <c r="FI859" s="23"/>
      <c r="FJ859" s="23"/>
      <c r="FK859" s="23"/>
      <c r="FL859" s="23"/>
      <c r="FM859" s="23"/>
      <c r="FN859" s="23"/>
      <c r="FO859" s="23"/>
      <c r="FP859" s="23"/>
      <c r="FQ859" s="23"/>
      <c r="FR859" s="23"/>
      <c r="FS859" s="23"/>
      <c r="FT859" s="23"/>
      <c r="FU859" s="23"/>
      <c r="FV859" s="23"/>
      <c r="FW859" s="23"/>
      <c r="FX859" s="23"/>
      <c r="FY859" s="23"/>
      <c r="FZ859" s="23"/>
      <c r="GA859" s="23"/>
      <c r="GB859" s="23"/>
      <c r="GC859" s="23"/>
      <c r="GD859" s="23"/>
      <c r="GE859" s="23"/>
      <c r="GF859" s="23"/>
      <c r="GG859" s="23"/>
      <c r="GH859" s="23"/>
      <c r="GI859" s="23"/>
      <c r="GJ859" s="23"/>
      <c r="GK859" s="23"/>
      <c r="GL859" s="23"/>
      <c r="GM859" s="23"/>
      <c r="GN859" s="23"/>
      <c r="GO859" s="23"/>
      <c r="GP859" s="23"/>
      <c r="GQ859" s="23"/>
      <c r="GR859" s="23"/>
      <c r="GS859" s="23"/>
      <c r="GT859" s="23"/>
      <c r="GU859" s="23"/>
      <c r="GV859" s="23"/>
      <c r="GW859" s="23"/>
      <c r="GX859" s="23"/>
      <c r="GY859" s="23"/>
      <c r="GZ859" s="23"/>
      <c r="HA859" s="23">
        <f>R859</f>
        <v>15914</v>
      </c>
      <c r="HB859" s="23"/>
      <c r="HC859" s="23"/>
      <c r="HD859" s="23"/>
      <c r="HE859" s="23"/>
      <c r="HF859" s="23"/>
      <c r="HG859" s="23"/>
      <c r="HH859" s="23"/>
      <c r="HI859" s="23"/>
      <c r="HJ859" s="23"/>
      <c r="HK859" s="23"/>
      <c r="HL859" s="23"/>
      <c r="HM859" s="23"/>
      <c r="HN859" s="23"/>
      <c r="HO859" s="23"/>
      <c r="HP859" s="23"/>
      <c r="HQ859" s="23"/>
      <c r="HR859" s="23"/>
      <c r="HS859" s="23"/>
      <c r="HT859" s="23"/>
      <c r="HU859" s="23"/>
      <c r="HV859" s="23"/>
      <c r="HW859" s="23"/>
      <c r="HX859" s="23"/>
      <c r="HY859" s="23"/>
      <c r="HZ859" s="23"/>
      <c r="IA859" s="23"/>
      <c r="IB859" s="23"/>
      <c r="IC859" s="23"/>
      <c r="ID859" s="23"/>
      <c r="IE859" s="23"/>
      <c r="IF859" s="23"/>
      <c r="IG859" s="23"/>
      <c r="IH859" s="23"/>
      <c r="II859" s="23"/>
      <c r="IJ859" s="23"/>
      <c r="IK859" s="23"/>
      <c r="IL859" s="23"/>
      <c r="IM859" s="23"/>
      <c r="IN859" s="23"/>
      <c r="IO859" s="23"/>
      <c r="IP859" s="23"/>
      <c r="IQ859" s="23"/>
      <c r="IR859" s="23"/>
      <c r="IS859" s="23"/>
      <c r="IT859" s="23"/>
      <c r="IU859" s="23"/>
    </row>
    <row r="860" spans="1:255" x14ac:dyDescent="0.2">
      <c r="A860" s="77"/>
      <c r="B860" s="76"/>
      <c r="C860" s="76"/>
      <c r="D860" s="76"/>
      <c r="E860" s="76"/>
      <c r="F860" s="76"/>
      <c r="G860" s="76"/>
      <c r="H860" s="370"/>
      <c r="I860" s="371"/>
      <c r="J860" s="370"/>
      <c r="K860" s="372"/>
    </row>
    <row r="861" spans="1:255" ht="56.25" x14ac:dyDescent="0.2">
      <c r="A861" s="126">
        <v>41</v>
      </c>
      <c r="B861" s="133" t="s">
        <v>203</v>
      </c>
      <c r="C861" s="127" t="s">
        <v>204</v>
      </c>
      <c r="D861" s="128" t="s">
        <v>166</v>
      </c>
      <c r="E861" s="129">
        <v>0.17</v>
      </c>
      <c r="F861" s="130">
        <f>Source!AK463</f>
        <v>321.88</v>
      </c>
      <c r="G861" s="134" t="s">
        <v>6</v>
      </c>
      <c r="H861" s="130"/>
      <c r="I861" s="131">
        <f>SUM(DQ861:DQ873)</f>
        <v>33</v>
      </c>
      <c r="J861" s="107" t="s">
        <v>203</v>
      </c>
      <c r="K861" s="132" t="e">
        <f>SUM(DS861:DS873)</f>
        <v>#REF!</v>
      </c>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23"/>
      <c r="DX861" s="23"/>
      <c r="DY861" s="23"/>
      <c r="DZ861" s="23"/>
      <c r="EA861" s="23"/>
      <c r="EB861" s="23"/>
      <c r="EC861" s="23"/>
      <c r="ED861" s="23"/>
      <c r="EE861" s="23"/>
      <c r="EF861" s="23"/>
      <c r="EG861" s="23"/>
      <c r="EH861" s="23"/>
      <c r="EI861" s="23"/>
      <c r="EJ861" s="23"/>
      <c r="EK861" s="23"/>
      <c r="EL861" s="23"/>
      <c r="EM861" s="23"/>
      <c r="EN861" s="23"/>
      <c r="EO861" s="23"/>
      <c r="EP861" s="23"/>
      <c r="EQ861" s="23"/>
      <c r="ER861" s="23"/>
      <c r="ES861" s="23"/>
      <c r="ET861" s="23"/>
      <c r="EU861" s="23"/>
      <c r="EV861" s="23"/>
      <c r="EW861" s="23"/>
      <c r="EX861" s="23"/>
      <c r="EY861" s="23"/>
      <c r="EZ861" s="23"/>
      <c r="FA861" s="23"/>
      <c r="FB861" s="23"/>
      <c r="FC861" s="23"/>
      <c r="FD861" s="23"/>
      <c r="FE861" s="23"/>
      <c r="FF861" s="23"/>
      <c r="FG861" s="23"/>
      <c r="FH861" s="23"/>
      <c r="FI861" s="23"/>
      <c r="FJ861" s="23"/>
      <c r="FK861" s="23"/>
      <c r="FL861" s="23"/>
      <c r="FM861" s="23"/>
      <c r="FN861" s="23"/>
      <c r="FO861" s="23"/>
      <c r="FP861" s="23"/>
      <c r="FQ861" s="23"/>
      <c r="FR861" s="23"/>
      <c r="FS861" s="23"/>
      <c r="FT861" s="23"/>
      <c r="FU861" s="23"/>
      <c r="FV861" s="23"/>
      <c r="FW861" s="23"/>
      <c r="FX861" s="23"/>
      <c r="FY861" s="23"/>
      <c r="FZ861" s="23"/>
      <c r="GA861" s="23"/>
      <c r="GB861" s="23"/>
      <c r="GC861" s="23"/>
      <c r="GD861" s="23"/>
      <c r="GE861" s="23"/>
      <c r="GF861" s="23"/>
      <c r="GG861" s="23"/>
      <c r="GH861" s="23"/>
      <c r="GI861" s="23"/>
      <c r="GJ861" s="23"/>
      <c r="GK861" s="23"/>
      <c r="GL861" s="23"/>
      <c r="GM861" s="23"/>
      <c r="GN861" s="23"/>
      <c r="GO861" s="23"/>
      <c r="GP861" s="23"/>
      <c r="GQ861" s="23"/>
      <c r="GR861" s="23"/>
      <c r="GS861" s="23"/>
      <c r="GT861" s="23"/>
      <c r="GU861" s="23"/>
      <c r="GV861" s="23"/>
      <c r="GW861" s="23"/>
      <c r="GX861" s="23"/>
      <c r="GY861" s="23"/>
      <c r="GZ861" s="23"/>
      <c r="HA861" s="23"/>
      <c r="HB861" s="23"/>
      <c r="HC861" s="23"/>
      <c r="HD861" s="23"/>
      <c r="HE861" s="23"/>
      <c r="HF861" s="23"/>
      <c r="HG861" s="23"/>
      <c r="HH861" s="23"/>
      <c r="HI861" s="23"/>
      <c r="HJ861" s="23"/>
      <c r="HK861" s="23"/>
      <c r="HL861" s="23"/>
      <c r="HM861" s="23"/>
      <c r="HN861" s="23"/>
      <c r="HO861" s="23"/>
      <c r="HP861" s="23"/>
      <c r="HQ861" s="23"/>
      <c r="HR861" s="23"/>
      <c r="HS861" s="23"/>
      <c r="HT861" s="23"/>
      <c r="HU861" s="23"/>
      <c r="HV861" s="23"/>
      <c r="HW861" s="23"/>
      <c r="HX861" s="23"/>
      <c r="HY861" s="23"/>
      <c r="HZ861" s="23"/>
      <c r="IA861" s="23"/>
      <c r="IB861" s="23"/>
      <c r="IC861" s="23"/>
      <c r="ID861" s="23"/>
      <c r="IE861" s="23"/>
      <c r="IF861" s="23"/>
      <c r="IG861" s="23"/>
      <c r="IH861" s="23"/>
      <c r="II861" s="23"/>
      <c r="IJ861" s="23"/>
      <c r="IK861" s="23"/>
      <c r="IL861" s="23"/>
      <c r="IM861" s="23"/>
      <c r="IN861" s="23"/>
      <c r="IO861" s="23"/>
      <c r="IP861" s="23"/>
      <c r="IQ861" s="23"/>
      <c r="IR861" s="23"/>
      <c r="IS861" s="23"/>
      <c r="IT861" s="23"/>
      <c r="IU861" s="23"/>
    </row>
    <row r="862" spans="1:255" x14ac:dyDescent="0.2">
      <c r="A862" s="66"/>
      <c r="B862" s="67"/>
      <c r="C862" s="67" t="s">
        <v>1253</v>
      </c>
      <c r="D862" s="68"/>
      <c r="E862" s="69"/>
      <c r="F862" s="70">
        <v>35.04</v>
      </c>
      <c r="G862" s="71" t="s">
        <v>1291</v>
      </c>
      <c r="H862" s="70">
        <f>Source!AF463</f>
        <v>70.08</v>
      </c>
      <c r="I862" s="72">
        <f>T862</f>
        <v>12</v>
      </c>
      <c r="J862" s="73">
        <v>26.95</v>
      </c>
      <c r="K862" s="74">
        <f>U862</f>
        <v>321</v>
      </c>
      <c r="O862" s="23"/>
      <c r="P862" s="23"/>
      <c r="Q862" s="23"/>
      <c r="R862" s="23"/>
      <c r="S862" s="23"/>
      <c r="T862" s="23">
        <f>ROUND(Source!AF463*Source!AV463*Source!I463,0)</f>
        <v>12</v>
      </c>
      <c r="U862" s="23">
        <f>Source!S463</f>
        <v>321</v>
      </c>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v>1</v>
      </c>
      <c r="CW862" s="23"/>
      <c r="CX862" s="23"/>
      <c r="CY862" s="23"/>
      <c r="CZ862" s="23"/>
      <c r="DA862" s="23"/>
      <c r="DB862" s="23"/>
      <c r="DC862" s="23"/>
      <c r="DD862" s="23"/>
      <c r="DE862" s="23"/>
      <c r="DF862" s="23"/>
      <c r="DG862" s="23">
        <f>Source!S463</f>
        <v>321</v>
      </c>
      <c r="DH862" s="23">
        <v>1009</v>
      </c>
      <c r="DI862" s="23"/>
      <c r="DJ862" s="23"/>
      <c r="DK862" s="23"/>
      <c r="DL862" s="23"/>
      <c r="DM862" s="23"/>
      <c r="DN862" s="23"/>
      <c r="DO862" s="23"/>
      <c r="DP862" s="23"/>
      <c r="DQ862" s="23">
        <f>T862</f>
        <v>12</v>
      </c>
      <c r="DR862" s="23"/>
      <c r="DS862" s="23">
        <f>U862</f>
        <v>321</v>
      </c>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3"/>
      <c r="FH862" s="23"/>
      <c r="FI862" s="23"/>
      <c r="FJ862" s="23"/>
      <c r="FK862" s="23"/>
      <c r="FL862" s="23"/>
      <c r="FM862" s="23"/>
      <c r="FN862" s="23"/>
      <c r="FO862" s="23"/>
      <c r="FP862" s="23"/>
      <c r="FQ862" s="23"/>
      <c r="FR862" s="23"/>
      <c r="FS862" s="23"/>
      <c r="FT862" s="23"/>
      <c r="FU862" s="23"/>
      <c r="FV862" s="23"/>
      <c r="FW862" s="23"/>
      <c r="FX862" s="23"/>
      <c r="FY862" s="23"/>
      <c r="FZ862" s="23"/>
      <c r="GA862" s="23"/>
      <c r="GB862" s="23"/>
      <c r="GC862" s="23"/>
      <c r="GD862" s="23"/>
      <c r="GE862" s="23"/>
      <c r="GF862" s="23"/>
      <c r="GG862" s="23"/>
      <c r="GH862" s="23"/>
      <c r="GI862" s="23"/>
      <c r="GJ862" s="23">
        <f>T862</f>
        <v>12</v>
      </c>
      <c r="GK862" s="23">
        <f>T862</f>
        <v>12</v>
      </c>
      <c r="GL862" s="23"/>
      <c r="GM862" s="23"/>
      <c r="GN862" s="23"/>
      <c r="GO862" s="23"/>
      <c r="GP862" s="23"/>
      <c r="GQ862" s="23"/>
      <c r="GR862" s="23"/>
      <c r="GS862" s="23"/>
      <c r="GT862" s="23"/>
      <c r="GU862" s="23"/>
      <c r="GV862" s="23"/>
      <c r="GW862" s="23"/>
      <c r="GX862" s="23"/>
      <c r="GY862" s="23"/>
      <c r="GZ862" s="23"/>
      <c r="HA862" s="23"/>
      <c r="HB862" s="23">
        <f>T862</f>
        <v>12</v>
      </c>
      <c r="HC862" s="23"/>
      <c r="HD862" s="23"/>
      <c r="HE862" s="23"/>
      <c r="HF862" s="23">
        <f>T862</f>
        <v>12</v>
      </c>
      <c r="HG862" s="23"/>
      <c r="HH862" s="23"/>
      <c r="HI862" s="23"/>
      <c r="HJ862" s="23"/>
      <c r="HK862" s="23"/>
      <c r="HL862" s="23">
        <f>T862</f>
        <v>12</v>
      </c>
      <c r="HM862" s="23"/>
      <c r="HN862" s="23">
        <f>T862</f>
        <v>12</v>
      </c>
      <c r="HO862" s="23"/>
      <c r="HP862" s="23"/>
      <c r="HQ862" s="23"/>
      <c r="HR862" s="23"/>
      <c r="HS862" s="23"/>
      <c r="HT862" s="23"/>
      <c r="HU862" s="23"/>
      <c r="HV862" s="23"/>
      <c r="HW862" s="23"/>
      <c r="HX862" s="23">
        <f>T862</f>
        <v>12</v>
      </c>
      <c r="HY862" s="23"/>
      <c r="HZ862" s="23"/>
      <c r="IA862" s="23"/>
      <c r="IB862" s="23"/>
      <c r="IC862" s="23"/>
      <c r="ID862" s="23"/>
      <c r="IE862" s="23"/>
      <c r="IF862" s="23"/>
      <c r="IG862" s="23"/>
      <c r="IH862" s="23"/>
      <c r="II862" s="23"/>
      <c r="IJ862" s="23"/>
      <c r="IK862" s="23"/>
      <c r="IL862" s="23"/>
      <c r="IM862" s="23"/>
      <c r="IN862" s="23"/>
      <c r="IO862" s="23"/>
      <c r="IP862" s="23"/>
      <c r="IQ862" s="23"/>
      <c r="IR862" s="23"/>
      <c r="IS862" s="23"/>
      <c r="IT862" s="23"/>
      <c r="IU862" s="23"/>
    </row>
    <row r="863" spans="1:255" x14ac:dyDescent="0.2">
      <c r="A863" s="78"/>
      <c r="B863" s="79"/>
      <c r="C863" s="79" t="s">
        <v>1255</v>
      </c>
      <c r="D863" s="80"/>
      <c r="E863" s="81"/>
      <c r="F863" s="82">
        <v>6.27</v>
      </c>
      <c r="G863" s="83" t="s">
        <v>1291</v>
      </c>
      <c r="H863" s="82">
        <f>Source!AD463</f>
        <v>12.54</v>
      </c>
      <c r="I863" s="84">
        <f>T863</f>
        <v>2</v>
      </c>
      <c r="J863" s="85">
        <v>9.3000000000000007</v>
      </c>
      <c r="K863" s="86">
        <f>U863</f>
        <v>20</v>
      </c>
      <c r="O863" s="23"/>
      <c r="P863" s="23"/>
      <c r="Q863" s="23"/>
      <c r="R863" s="23"/>
      <c r="S863" s="23"/>
      <c r="T863" s="23">
        <f>ROUND(Source!AD463*Source!AV463*Source!I463,0)</f>
        <v>2</v>
      </c>
      <c r="U863" s="23">
        <f>Source!Q463</f>
        <v>20</v>
      </c>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v>1</v>
      </c>
      <c r="CW863" s="23"/>
      <c r="CX863" s="23"/>
      <c r="CY863" s="23"/>
      <c r="CZ863" s="23"/>
      <c r="DA863" s="23"/>
      <c r="DB863" s="23"/>
      <c r="DC863" s="23"/>
      <c r="DD863" s="23"/>
      <c r="DE863" s="23"/>
      <c r="DF863" s="23"/>
      <c r="DG863" s="23"/>
      <c r="DH863" s="23"/>
      <c r="DI863" s="23"/>
      <c r="DJ863" s="23"/>
      <c r="DK863" s="23"/>
      <c r="DL863" s="23"/>
      <c r="DM863" s="23"/>
      <c r="DN863" s="23"/>
      <c r="DO863" s="23"/>
      <c r="DP863" s="23"/>
      <c r="DQ863" s="23">
        <f>T863</f>
        <v>2</v>
      </c>
      <c r="DR863" s="23"/>
      <c r="DS863" s="23">
        <f>U863</f>
        <v>20</v>
      </c>
      <c r="DT863" s="23"/>
      <c r="DU863" s="23"/>
      <c r="DV863" s="23"/>
      <c r="DW863" s="23"/>
      <c r="DX863" s="23"/>
      <c r="DY863" s="23"/>
      <c r="DZ863" s="23"/>
      <c r="EA863" s="23"/>
      <c r="EB863" s="23"/>
      <c r="EC863" s="23"/>
      <c r="ED863" s="23"/>
      <c r="EE863" s="23"/>
      <c r="EF863" s="23"/>
      <c r="EG863" s="23"/>
      <c r="EH863" s="23"/>
      <c r="EI863" s="23"/>
      <c r="EJ863" s="23"/>
      <c r="EK863" s="23"/>
      <c r="EL863" s="23"/>
      <c r="EM863" s="23"/>
      <c r="EN863" s="23"/>
      <c r="EO863" s="23"/>
      <c r="EP863" s="23"/>
      <c r="EQ863" s="23"/>
      <c r="ER863" s="23"/>
      <c r="ES863" s="23"/>
      <c r="ET863" s="23"/>
      <c r="EU863" s="23"/>
      <c r="EV863" s="23"/>
      <c r="EW863" s="23"/>
      <c r="EX863" s="23"/>
      <c r="EY863" s="23"/>
      <c r="EZ863" s="23"/>
      <c r="FA863" s="23"/>
      <c r="FB863" s="23"/>
      <c r="FC863" s="23"/>
      <c r="FD863" s="23"/>
      <c r="FE863" s="23"/>
      <c r="FF863" s="23"/>
      <c r="FG863" s="23"/>
      <c r="FH863" s="23"/>
      <c r="FI863" s="23"/>
      <c r="FJ863" s="23"/>
      <c r="FK863" s="23"/>
      <c r="FL863" s="23"/>
      <c r="FM863" s="23"/>
      <c r="FN863" s="23"/>
      <c r="FO863" s="23"/>
      <c r="FP863" s="23"/>
      <c r="FQ863" s="23"/>
      <c r="FR863" s="23"/>
      <c r="FS863" s="23"/>
      <c r="FT863" s="23"/>
      <c r="FU863" s="23"/>
      <c r="FV863" s="23"/>
      <c r="FW863" s="23"/>
      <c r="FX863" s="23"/>
      <c r="FY863" s="23"/>
      <c r="FZ863" s="23"/>
      <c r="GA863" s="23"/>
      <c r="GB863" s="23"/>
      <c r="GC863" s="23"/>
      <c r="GD863" s="23"/>
      <c r="GE863" s="23"/>
      <c r="GF863" s="23"/>
      <c r="GG863" s="23"/>
      <c r="GH863" s="23"/>
      <c r="GI863" s="23"/>
      <c r="GJ863" s="23">
        <f>T863</f>
        <v>2</v>
      </c>
      <c r="GK863" s="23"/>
      <c r="GL863" s="23">
        <f>T863</f>
        <v>2</v>
      </c>
      <c r="GM863" s="23"/>
      <c r="GN863" s="23"/>
      <c r="GO863" s="23"/>
      <c r="GP863" s="23"/>
      <c r="GQ863" s="23"/>
      <c r="GR863" s="23"/>
      <c r="GS863" s="23"/>
      <c r="GT863" s="23"/>
      <c r="GU863" s="23"/>
      <c r="GV863" s="23"/>
      <c r="GW863" s="23"/>
      <c r="GX863" s="23"/>
      <c r="GY863" s="23"/>
      <c r="GZ863" s="23"/>
      <c r="HA863" s="23"/>
      <c r="HB863" s="23">
        <f>T863</f>
        <v>2</v>
      </c>
      <c r="HC863" s="23"/>
      <c r="HD863" s="23"/>
      <c r="HE863" s="23"/>
      <c r="HF863" s="23">
        <f>T863</f>
        <v>2</v>
      </c>
      <c r="HG863" s="23"/>
      <c r="HH863" s="23"/>
      <c r="HI863" s="23"/>
      <c r="HJ863" s="23"/>
      <c r="HK863" s="23"/>
      <c r="HL863" s="23">
        <f>T863</f>
        <v>2</v>
      </c>
      <c r="HM863" s="23"/>
      <c r="HN863" s="23">
        <f>T863</f>
        <v>2</v>
      </c>
      <c r="HO863" s="23"/>
      <c r="HP863" s="23"/>
      <c r="HQ863" s="23"/>
      <c r="HR863" s="23"/>
      <c r="HS863" s="23"/>
      <c r="HT863" s="23"/>
      <c r="HU863" s="23"/>
      <c r="HV863" s="23"/>
      <c r="HW863" s="23"/>
      <c r="HX863" s="23"/>
      <c r="HY863" s="23"/>
      <c r="HZ863" s="23"/>
      <c r="IA863" s="23"/>
      <c r="IB863" s="23"/>
      <c r="IC863" s="23"/>
      <c r="ID863" s="23"/>
      <c r="IE863" s="23"/>
      <c r="IF863" s="23"/>
      <c r="IG863" s="23"/>
      <c r="IH863" s="23"/>
      <c r="II863" s="23"/>
      <c r="IJ863" s="23"/>
      <c r="IK863" s="23"/>
      <c r="IL863" s="23"/>
      <c r="IM863" s="23"/>
      <c r="IN863" s="23"/>
      <c r="IO863" s="23"/>
      <c r="IP863" s="23"/>
      <c r="IQ863" s="23"/>
      <c r="IR863" s="23"/>
      <c r="IS863" s="23"/>
      <c r="IT863" s="23"/>
      <c r="IU863" s="23"/>
    </row>
    <row r="864" spans="1:255" x14ac:dyDescent="0.2">
      <c r="A864" s="78"/>
      <c r="B864" s="79"/>
      <c r="C864" s="79" t="s">
        <v>1256</v>
      </c>
      <c r="D864" s="80"/>
      <c r="E864" s="81"/>
      <c r="F864" s="82">
        <v>0.1</v>
      </c>
      <c r="G864" s="83" t="s">
        <v>1291</v>
      </c>
      <c r="H864" s="82">
        <f>Source!AE463</f>
        <v>0.2</v>
      </c>
      <c r="I864" s="84">
        <f>GM864</f>
        <v>0</v>
      </c>
      <c r="J864" s="85">
        <v>19.8</v>
      </c>
      <c r="K864" s="86">
        <f>Source!R463</f>
        <v>1</v>
      </c>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c r="EC864" s="23"/>
      <c r="ED864" s="23"/>
      <c r="EE864" s="23"/>
      <c r="EF864" s="23"/>
      <c r="EG864" s="23"/>
      <c r="EH864" s="23"/>
      <c r="EI864" s="23"/>
      <c r="EJ864" s="23"/>
      <c r="EK864" s="23"/>
      <c r="EL864" s="23"/>
      <c r="EM864" s="23"/>
      <c r="EN864" s="23"/>
      <c r="EO864" s="23"/>
      <c r="EP864" s="23"/>
      <c r="EQ864" s="23"/>
      <c r="ER864" s="23"/>
      <c r="ES864" s="23"/>
      <c r="ET864" s="23"/>
      <c r="EU864" s="23"/>
      <c r="EV864" s="23"/>
      <c r="EW864" s="23"/>
      <c r="EX864" s="23"/>
      <c r="EY864" s="23"/>
      <c r="EZ864" s="23"/>
      <c r="FA864" s="23"/>
      <c r="FB864" s="23"/>
      <c r="FC864" s="23"/>
      <c r="FD864" s="23"/>
      <c r="FE864" s="23"/>
      <c r="FF864" s="23"/>
      <c r="FG864" s="23"/>
      <c r="FH864" s="23"/>
      <c r="FI864" s="23"/>
      <c r="FJ864" s="23"/>
      <c r="FK864" s="23"/>
      <c r="FL864" s="23"/>
      <c r="FM864" s="23"/>
      <c r="FN864" s="23"/>
      <c r="FO864" s="23"/>
      <c r="FP864" s="23"/>
      <c r="FQ864" s="23"/>
      <c r="FR864" s="23"/>
      <c r="FS864" s="23"/>
      <c r="FT864" s="23"/>
      <c r="FU864" s="23"/>
      <c r="FV864" s="23"/>
      <c r="FW864" s="23"/>
      <c r="FX864" s="23"/>
      <c r="FY864" s="23"/>
      <c r="FZ864" s="23"/>
      <c r="GA864" s="23"/>
      <c r="GB864" s="23"/>
      <c r="GC864" s="23"/>
      <c r="GD864" s="23"/>
      <c r="GE864" s="23"/>
      <c r="GF864" s="23"/>
      <c r="GG864" s="23"/>
      <c r="GH864" s="23"/>
      <c r="GI864" s="23"/>
      <c r="GJ864" s="23"/>
      <c r="GK864" s="23"/>
      <c r="GL864" s="23"/>
      <c r="GM864" s="23">
        <f>ROUND(Source!AE463*Source!AV463*Source!I463,0)</f>
        <v>0</v>
      </c>
      <c r="GN864" s="23"/>
      <c r="GO864" s="23"/>
      <c r="GP864" s="23"/>
      <c r="GQ864" s="23"/>
      <c r="GR864" s="23"/>
      <c r="GS864" s="23"/>
      <c r="GT864" s="23"/>
      <c r="GU864" s="23"/>
      <c r="GV864" s="23"/>
      <c r="GW864" s="23"/>
      <c r="GX864" s="23"/>
      <c r="GY864" s="23"/>
      <c r="GZ864" s="23"/>
      <c r="HA864" s="23"/>
      <c r="HB864" s="23"/>
      <c r="HC864" s="23"/>
      <c r="HD864" s="23"/>
      <c r="HE864" s="23"/>
      <c r="HF864" s="23"/>
      <c r="HG864" s="23"/>
      <c r="HH864" s="23"/>
      <c r="HI864" s="23"/>
      <c r="HJ864" s="23"/>
      <c r="HK864" s="23"/>
      <c r="HL864" s="23"/>
      <c r="HM864" s="23"/>
      <c r="HN864" s="23"/>
      <c r="HO864" s="23"/>
      <c r="HP864" s="23"/>
      <c r="HQ864" s="23"/>
      <c r="HR864" s="23"/>
      <c r="HS864" s="23"/>
      <c r="HT864" s="23"/>
      <c r="HU864" s="23"/>
      <c r="HV864" s="23"/>
      <c r="HW864" s="23"/>
      <c r="HX864" s="23">
        <f>GM864</f>
        <v>0</v>
      </c>
      <c r="HY864" s="23"/>
      <c r="HZ864" s="23"/>
      <c r="IA864" s="23"/>
      <c r="IB864" s="23"/>
      <c r="IC864" s="23"/>
      <c r="ID864" s="23"/>
      <c r="IE864" s="23"/>
      <c r="IF864" s="23"/>
      <c r="IG864" s="23"/>
      <c r="IH864" s="23"/>
      <c r="II864" s="23"/>
      <c r="IJ864" s="23"/>
      <c r="IK864" s="23"/>
      <c r="IL864" s="23"/>
      <c r="IM864" s="23"/>
      <c r="IN864" s="23"/>
      <c r="IO864" s="23"/>
      <c r="IP864" s="23"/>
      <c r="IQ864" s="23"/>
      <c r="IR864" s="23"/>
      <c r="IS864" s="23"/>
      <c r="IT864" s="23"/>
      <c r="IU864" s="23"/>
    </row>
    <row r="865" spans="1:255" x14ac:dyDescent="0.2">
      <c r="A865" s="78"/>
      <c r="B865" s="79"/>
      <c r="C865" s="79" t="s">
        <v>1292</v>
      </c>
      <c r="D865" s="80"/>
      <c r="E865" s="81"/>
      <c r="F865" s="82">
        <v>280.57</v>
      </c>
      <c r="G865" s="83" t="s">
        <v>1291</v>
      </c>
      <c r="H865" s="82">
        <f>Source!AC463</f>
        <v>0.01</v>
      </c>
      <c r="I865" s="84">
        <f>T865</f>
        <v>0</v>
      </c>
      <c r="J865" s="85">
        <v>7.56</v>
      </c>
      <c r="K865" s="86">
        <f>U865</f>
        <v>0</v>
      </c>
      <c r="O865" s="23"/>
      <c r="P865" s="23"/>
      <c r="Q865" s="23"/>
      <c r="R865" s="23"/>
      <c r="S865" s="23"/>
      <c r="T865" s="23">
        <f>ROUND(Source!AC463*Source!AW463*Source!I463,0)</f>
        <v>0</v>
      </c>
      <c r="U865" s="23">
        <f>Source!P463</f>
        <v>0</v>
      </c>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v>1</v>
      </c>
      <c r="CW865" s="23"/>
      <c r="CX865" s="23"/>
      <c r="CY865" s="23"/>
      <c r="CZ865" s="23"/>
      <c r="DA865" s="23"/>
      <c r="DB865" s="23"/>
      <c r="DC865" s="23"/>
      <c r="DD865" s="23"/>
      <c r="DE865" s="23"/>
      <c r="DF865" s="23"/>
      <c r="DG865" s="23"/>
      <c r="DH865" s="23"/>
      <c r="DI865" s="23"/>
      <c r="DJ865" s="23"/>
      <c r="DK865" s="23">
        <f>T865</f>
        <v>0</v>
      </c>
      <c r="DL865" s="23"/>
      <c r="DM865" s="23">
        <f>U865</f>
        <v>0</v>
      </c>
      <c r="DN865" s="23"/>
      <c r="DO865" s="23"/>
      <c r="DP865" s="23"/>
      <c r="DQ865" s="23"/>
      <c r="DR865" s="23"/>
      <c r="DS865" s="23"/>
      <c r="DT865" s="23"/>
      <c r="DU865" s="23"/>
      <c r="DV865" s="23"/>
      <c r="DW865" s="23"/>
      <c r="DX865" s="23"/>
      <c r="DY865" s="23"/>
      <c r="DZ865" s="23"/>
      <c r="EA865" s="23"/>
      <c r="EB865" s="23"/>
      <c r="EC865" s="23"/>
      <c r="ED865" s="23"/>
      <c r="EE865" s="23"/>
      <c r="EF865" s="23"/>
      <c r="EG865" s="23"/>
      <c r="EH865" s="23"/>
      <c r="EI865" s="23"/>
      <c r="EJ865" s="23"/>
      <c r="EK865" s="23"/>
      <c r="EL865" s="23"/>
      <c r="EM865" s="23"/>
      <c r="EN865" s="23"/>
      <c r="EO865" s="23"/>
      <c r="EP865" s="23"/>
      <c r="EQ865" s="23"/>
      <c r="ER865" s="23"/>
      <c r="ES865" s="23"/>
      <c r="ET865" s="23"/>
      <c r="EU865" s="23"/>
      <c r="EV865" s="23"/>
      <c r="EW865" s="23"/>
      <c r="EX865" s="23"/>
      <c r="EY865" s="23"/>
      <c r="EZ865" s="23"/>
      <c r="FA865" s="23"/>
      <c r="FB865" s="23"/>
      <c r="FC865" s="23"/>
      <c r="FD865" s="23"/>
      <c r="FE865" s="23"/>
      <c r="FF865" s="23"/>
      <c r="FG865" s="23"/>
      <c r="FH865" s="23"/>
      <c r="FI865" s="23"/>
      <c r="FJ865" s="23"/>
      <c r="FK865" s="23"/>
      <c r="FL865" s="23"/>
      <c r="FM865" s="23"/>
      <c r="FN865" s="23"/>
      <c r="FO865" s="23"/>
      <c r="FP865" s="23"/>
      <c r="FQ865" s="23"/>
      <c r="FR865" s="23"/>
      <c r="FS865" s="23"/>
      <c r="FT865" s="23"/>
      <c r="FU865" s="23"/>
      <c r="FV865" s="23"/>
      <c r="FW865" s="23"/>
      <c r="FX865" s="23"/>
      <c r="FY865" s="23"/>
      <c r="FZ865" s="23"/>
      <c r="GA865" s="23"/>
      <c r="GB865" s="23"/>
      <c r="GC865" s="23"/>
      <c r="GD865" s="23"/>
      <c r="GE865" s="23"/>
      <c r="GF865" s="23"/>
      <c r="GG865" s="23"/>
      <c r="GH865" s="23"/>
      <c r="GI865" s="23"/>
      <c r="GJ865" s="23">
        <f>T865</f>
        <v>0</v>
      </c>
      <c r="GK865" s="23"/>
      <c r="GL865" s="23"/>
      <c r="GM865" s="23"/>
      <c r="GN865" s="23">
        <f>T865</f>
        <v>0</v>
      </c>
      <c r="GO865" s="23"/>
      <c r="GP865" s="23">
        <f>T865</f>
        <v>0</v>
      </c>
      <c r="GQ865" s="23">
        <f>T865</f>
        <v>0</v>
      </c>
      <c r="GR865" s="23"/>
      <c r="GS865" s="23">
        <f>T865</f>
        <v>0</v>
      </c>
      <c r="GT865" s="23"/>
      <c r="GU865" s="23"/>
      <c r="GV865" s="23"/>
      <c r="GW865" s="23">
        <f>ROUND(Source!AG463*Source!I463,0)</f>
        <v>0</v>
      </c>
      <c r="GX865" s="23">
        <f>ROUND(Source!AJ463*Source!I463,0)</f>
        <v>0</v>
      </c>
      <c r="GY865" s="23"/>
      <c r="GZ865" s="23"/>
      <c r="HA865" s="23"/>
      <c r="HB865" s="23">
        <f>T865</f>
        <v>0</v>
      </c>
      <c r="HC865" s="23"/>
      <c r="HD865" s="23"/>
      <c r="HE865" s="23"/>
      <c r="HF865" s="23">
        <f>T865</f>
        <v>0</v>
      </c>
      <c r="HG865" s="23"/>
      <c r="HH865" s="23"/>
      <c r="HI865" s="23"/>
      <c r="HJ865" s="23"/>
      <c r="HK865" s="23"/>
      <c r="HL865" s="23">
        <f>T865</f>
        <v>0</v>
      </c>
      <c r="HM865" s="23"/>
      <c r="HN865" s="23">
        <f>T865</f>
        <v>0</v>
      </c>
      <c r="HO865" s="23"/>
      <c r="HP865" s="23"/>
      <c r="HQ865" s="23"/>
      <c r="HR865" s="23"/>
      <c r="HS865" s="23"/>
      <c r="HT865" s="23"/>
      <c r="HU865" s="23"/>
      <c r="HV865" s="23"/>
      <c r="HW865" s="23"/>
      <c r="HX865" s="23"/>
      <c r="HY865" s="23"/>
      <c r="HZ865" s="23"/>
      <c r="IA865" s="23"/>
      <c r="IB865" s="23"/>
      <c r="IC865" s="23"/>
      <c r="ID865" s="23"/>
      <c r="IE865" s="23"/>
      <c r="IF865" s="23"/>
      <c r="IG865" s="23"/>
      <c r="IH865" s="23"/>
      <c r="II865" s="23"/>
      <c r="IJ865" s="23"/>
      <c r="IK865" s="23"/>
      <c r="IL865" s="23"/>
      <c r="IM865" s="23"/>
      <c r="IN865" s="23"/>
      <c r="IO865" s="23"/>
      <c r="IP865" s="23"/>
      <c r="IQ865" s="23"/>
      <c r="IR865" s="23"/>
      <c r="IS865" s="23"/>
      <c r="IT865" s="23"/>
      <c r="IU865" s="23"/>
    </row>
    <row r="866" spans="1:255" x14ac:dyDescent="0.2">
      <c r="A866" s="87"/>
      <c r="B866" s="88"/>
      <c r="C866" s="88" t="s">
        <v>1257</v>
      </c>
      <c r="D866" s="89"/>
      <c r="E866" s="90">
        <v>90</v>
      </c>
      <c r="F866" s="91" t="s">
        <v>1258</v>
      </c>
      <c r="G866" s="92"/>
      <c r="H866" s="93">
        <f>ROUND((Source!AF463*Source!AV463+Source!AE463*Source!AV463)*(Source!FX463)/100,2)</f>
        <v>63.25</v>
      </c>
      <c r="I866" s="94">
        <f>T866</f>
        <v>11</v>
      </c>
      <c r="J866" s="96">
        <v>0.86</v>
      </c>
      <c r="K866" s="95" t="e">
        <f>U866</f>
        <v>#REF!</v>
      </c>
      <c r="O866" s="23"/>
      <c r="P866" s="23"/>
      <c r="Q866" s="23"/>
      <c r="R866" s="23"/>
      <c r="S866" s="23"/>
      <c r="T866" s="23">
        <f>ROUND((ROUND(Source!AF463*Source!AV463*Source!I463,0)+ROUND(Source!AE463*Source!AV463*Source!I463,0))*(Source!DN463)/100,0)</f>
        <v>11</v>
      </c>
      <c r="U866" s="23" t="e">
        <f>Source!X463</f>
        <v>#REF!</v>
      </c>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v>1</v>
      </c>
      <c r="CW866" s="23"/>
      <c r="CX866" s="23"/>
      <c r="CY866" s="23"/>
      <c r="CZ866" s="23"/>
      <c r="DA866" s="23"/>
      <c r="DB866" s="23"/>
      <c r="DC866" s="23"/>
      <c r="DD866" s="23"/>
      <c r="DE866" s="23"/>
      <c r="DF866" s="23"/>
      <c r="DG866" s="23"/>
      <c r="DH866" s="23"/>
      <c r="DI866" s="23"/>
      <c r="DJ866" s="23"/>
      <c r="DK866" s="23"/>
      <c r="DL866" s="23"/>
      <c r="DM866" s="23"/>
      <c r="DN866" s="23"/>
      <c r="DO866" s="23"/>
      <c r="DP866" s="23"/>
      <c r="DQ866" s="23">
        <f>T866</f>
        <v>11</v>
      </c>
      <c r="DR866" s="23"/>
      <c r="DS866" s="23" t="e">
        <f>U866</f>
        <v>#REF!</v>
      </c>
      <c r="DT866" s="23"/>
      <c r="DU866" s="23"/>
      <c r="DV866" s="23"/>
      <c r="DW866" s="23"/>
      <c r="DX866" s="23"/>
      <c r="DY866" s="23"/>
      <c r="DZ866" s="23"/>
      <c r="EA866" s="23"/>
      <c r="EB866" s="23"/>
      <c r="EC866" s="23"/>
      <c r="ED866" s="23"/>
      <c r="EE866" s="23"/>
      <c r="EF866" s="23"/>
      <c r="EG866" s="23"/>
      <c r="EH866" s="23"/>
      <c r="EI866" s="23"/>
      <c r="EJ866" s="23"/>
      <c r="EK866" s="23"/>
      <c r="EL866" s="23"/>
      <c r="EM866" s="23"/>
      <c r="EN866" s="23"/>
      <c r="EO866" s="23"/>
      <c r="EP866" s="23"/>
      <c r="EQ866" s="23"/>
      <c r="ER866" s="23"/>
      <c r="ES866" s="23"/>
      <c r="ET866" s="23"/>
      <c r="EU866" s="23"/>
      <c r="EV866" s="23"/>
      <c r="EW866" s="23"/>
      <c r="EX866" s="23"/>
      <c r="EY866" s="23"/>
      <c r="EZ866" s="23"/>
      <c r="FA866" s="23"/>
      <c r="FB866" s="23"/>
      <c r="FC866" s="23"/>
      <c r="FD866" s="23"/>
      <c r="FE866" s="23"/>
      <c r="FF866" s="23"/>
      <c r="FG866" s="23"/>
      <c r="FH866" s="23"/>
      <c r="FI866" s="23"/>
      <c r="FJ866" s="23"/>
      <c r="FK866" s="23"/>
      <c r="FL866" s="23"/>
      <c r="FM866" s="23"/>
      <c r="FN866" s="23"/>
      <c r="FO866" s="23"/>
      <c r="FP866" s="23"/>
      <c r="FQ866" s="23"/>
      <c r="FR866" s="23"/>
      <c r="FS866" s="23"/>
      <c r="FT866" s="23"/>
      <c r="FU866" s="23"/>
      <c r="FV866" s="23"/>
      <c r="FW866" s="23"/>
      <c r="FX866" s="23"/>
      <c r="FY866" s="23"/>
      <c r="FZ866" s="23"/>
      <c r="GA866" s="23"/>
      <c r="GB866" s="23"/>
      <c r="GC866" s="23"/>
      <c r="GD866" s="23"/>
      <c r="GE866" s="23"/>
      <c r="GF866" s="23"/>
      <c r="GG866" s="23"/>
      <c r="GH866" s="23"/>
      <c r="GI866" s="23"/>
      <c r="GJ866" s="23"/>
      <c r="GK866" s="23"/>
      <c r="GL866" s="23"/>
      <c r="GM866" s="23"/>
      <c r="GN866" s="23"/>
      <c r="GO866" s="23"/>
      <c r="GP866" s="23"/>
      <c r="GQ866" s="23"/>
      <c r="GR866" s="23"/>
      <c r="GS866" s="23"/>
      <c r="GT866" s="23"/>
      <c r="GU866" s="23"/>
      <c r="GV866" s="23"/>
      <c r="GW866" s="23"/>
      <c r="GX866" s="23"/>
      <c r="GY866" s="23">
        <f>T866</f>
        <v>11</v>
      </c>
      <c r="GZ866" s="23"/>
      <c r="HA866" s="23"/>
      <c r="HB866" s="23">
        <f>T866</f>
        <v>11</v>
      </c>
      <c r="HC866" s="23"/>
      <c r="HD866" s="23"/>
      <c r="HE866" s="23"/>
      <c r="HF866" s="23">
        <f>T866</f>
        <v>11</v>
      </c>
      <c r="HG866" s="23"/>
      <c r="HH866" s="23"/>
      <c r="HI866" s="23"/>
      <c r="HJ866" s="23"/>
      <c r="HK866" s="23"/>
      <c r="HL866" s="23">
        <f>T866</f>
        <v>11</v>
      </c>
      <c r="HM866" s="23"/>
      <c r="HN866" s="23">
        <f>T866</f>
        <v>11</v>
      </c>
      <c r="HO866" s="23"/>
      <c r="HP866" s="23"/>
      <c r="HQ866" s="23"/>
      <c r="HR866" s="23"/>
      <c r="HS866" s="23"/>
      <c r="HT866" s="23"/>
      <c r="HU866" s="23"/>
      <c r="HV866" s="23"/>
      <c r="HW866" s="23"/>
      <c r="HX866" s="23"/>
      <c r="HY866" s="23"/>
      <c r="HZ866" s="23"/>
      <c r="IA866" s="23"/>
      <c r="IB866" s="23"/>
      <c r="IC866" s="23"/>
      <c r="ID866" s="23"/>
      <c r="IE866" s="23"/>
      <c r="IF866" s="23"/>
      <c r="IG866" s="23"/>
      <c r="IH866" s="23"/>
      <c r="II866" s="23"/>
      <c r="IJ866" s="23"/>
      <c r="IK866" s="23"/>
      <c r="IL866" s="23"/>
      <c r="IM866" s="23"/>
      <c r="IN866" s="23"/>
      <c r="IO866" s="23"/>
      <c r="IP866" s="23"/>
      <c r="IQ866" s="23"/>
      <c r="IR866" s="23"/>
      <c r="IS866" s="23"/>
      <c r="IT866" s="23"/>
      <c r="IU866" s="23"/>
    </row>
    <row r="867" spans="1:255" x14ac:dyDescent="0.2">
      <c r="A867" s="87"/>
      <c r="B867" s="88"/>
      <c r="C867" s="88" t="s">
        <v>1259</v>
      </c>
      <c r="D867" s="89"/>
      <c r="E867" s="90">
        <v>70</v>
      </c>
      <c r="F867" s="91" t="s">
        <v>1258</v>
      </c>
      <c r="G867" s="92"/>
      <c r="H867" s="93">
        <f>ROUND((Source!AF463*Source!AV463+Source!AE463*Source!AV463)*(Source!FY463)/100,2)</f>
        <v>49.2</v>
      </c>
      <c r="I867" s="94">
        <f>T867</f>
        <v>8</v>
      </c>
      <c r="J867" s="96">
        <v>0.6</v>
      </c>
      <c r="K867" s="95" t="e">
        <f>U867</f>
        <v>#REF!</v>
      </c>
      <c r="O867" s="23"/>
      <c r="P867" s="23"/>
      <c r="Q867" s="23"/>
      <c r="R867" s="23"/>
      <c r="S867" s="23"/>
      <c r="T867" s="23">
        <f>ROUND((ROUND(Source!AF463*Source!AV463*Source!I463,0)+ROUND(Source!AE463*Source!AV463*Source!I463,0))*(Source!DO463)/100,0)</f>
        <v>8</v>
      </c>
      <c r="U867" s="23" t="e">
        <f>Source!Y463</f>
        <v>#REF!</v>
      </c>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v>1</v>
      </c>
      <c r="CW867" s="23"/>
      <c r="CX867" s="23"/>
      <c r="CY867" s="23"/>
      <c r="CZ867" s="23"/>
      <c r="DA867" s="23"/>
      <c r="DB867" s="23"/>
      <c r="DC867" s="23"/>
      <c r="DD867" s="23"/>
      <c r="DE867" s="23"/>
      <c r="DF867" s="23"/>
      <c r="DG867" s="23"/>
      <c r="DH867" s="23"/>
      <c r="DI867" s="23"/>
      <c r="DJ867" s="23"/>
      <c r="DK867" s="23"/>
      <c r="DL867" s="23"/>
      <c r="DM867" s="23"/>
      <c r="DN867" s="23"/>
      <c r="DO867" s="23"/>
      <c r="DP867" s="23"/>
      <c r="DQ867" s="23">
        <f>T867</f>
        <v>8</v>
      </c>
      <c r="DR867" s="23"/>
      <c r="DS867" s="23" t="e">
        <f>U867</f>
        <v>#REF!</v>
      </c>
      <c r="DT867" s="23"/>
      <c r="DU867" s="23"/>
      <c r="DV867" s="23"/>
      <c r="DW867" s="23"/>
      <c r="DX867" s="23"/>
      <c r="DY867" s="23"/>
      <c r="DZ867" s="23"/>
      <c r="EA867" s="23"/>
      <c r="EB867" s="23"/>
      <c r="EC867" s="23"/>
      <c r="ED867" s="23"/>
      <c r="EE867" s="23"/>
      <c r="EF867" s="23"/>
      <c r="EG867" s="23"/>
      <c r="EH867" s="23"/>
      <c r="EI867" s="23"/>
      <c r="EJ867" s="23"/>
      <c r="EK867" s="23"/>
      <c r="EL867" s="23"/>
      <c r="EM867" s="23"/>
      <c r="EN867" s="23"/>
      <c r="EO867" s="23"/>
      <c r="EP867" s="23"/>
      <c r="EQ867" s="23"/>
      <c r="ER867" s="23"/>
      <c r="ES867" s="23"/>
      <c r="ET867" s="23"/>
      <c r="EU867" s="23"/>
      <c r="EV867" s="23"/>
      <c r="EW867" s="23"/>
      <c r="EX867" s="23"/>
      <c r="EY867" s="23"/>
      <c r="EZ867" s="23"/>
      <c r="FA867" s="23"/>
      <c r="FB867" s="23"/>
      <c r="FC867" s="23"/>
      <c r="FD867" s="23"/>
      <c r="FE867" s="23"/>
      <c r="FF867" s="23"/>
      <c r="FG867" s="23"/>
      <c r="FH867" s="23"/>
      <c r="FI867" s="23"/>
      <c r="FJ867" s="23"/>
      <c r="FK867" s="23"/>
      <c r="FL867" s="23"/>
      <c r="FM867" s="23"/>
      <c r="FN867" s="23"/>
      <c r="FO867" s="23"/>
      <c r="FP867" s="23"/>
      <c r="FQ867" s="23"/>
      <c r="FR867" s="23"/>
      <c r="FS867" s="23"/>
      <c r="FT867" s="23"/>
      <c r="FU867" s="23"/>
      <c r="FV867" s="23"/>
      <c r="FW867" s="23"/>
      <c r="FX867" s="23"/>
      <c r="FY867" s="23"/>
      <c r="FZ867" s="23"/>
      <c r="GA867" s="23"/>
      <c r="GB867" s="23"/>
      <c r="GC867" s="23"/>
      <c r="GD867" s="23"/>
      <c r="GE867" s="23"/>
      <c r="GF867" s="23"/>
      <c r="GG867" s="23"/>
      <c r="GH867" s="23"/>
      <c r="GI867" s="23"/>
      <c r="GJ867" s="23"/>
      <c r="GK867" s="23"/>
      <c r="GL867" s="23"/>
      <c r="GM867" s="23"/>
      <c r="GN867" s="23"/>
      <c r="GO867" s="23"/>
      <c r="GP867" s="23"/>
      <c r="GQ867" s="23"/>
      <c r="GR867" s="23"/>
      <c r="GS867" s="23"/>
      <c r="GT867" s="23"/>
      <c r="GU867" s="23"/>
      <c r="GV867" s="23"/>
      <c r="GW867" s="23"/>
      <c r="GX867" s="23"/>
      <c r="GY867" s="23"/>
      <c r="GZ867" s="23">
        <f>T867</f>
        <v>8</v>
      </c>
      <c r="HA867" s="23"/>
      <c r="HB867" s="23">
        <f>T867</f>
        <v>8</v>
      </c>
      <c r="HC867" s="23"/>
      <c r="HD867" s="23"/>
      <c r="HE867" s="23"/>
      <c r="HF867" s="23">
        <f>T867</f>
        <v>8</v>
      </c>
      <c r="HG867" s="23"/>
      <c r="HH867" s="23"/>
      <c r="HI867" s="23"/>
      <c r="HJ867" s="23"/>
      <c r="HK867" s="23"/>
      <c r="HL867" s="23">
        <f>T867</f>
        <v>8</v>
      </c>
      <c r="HM867" s="23"/>
      <c r="HN867" s="23">
        <f>T867</f>
        <v>8</v>
      </c>
      <c r="HO867" s="23"/>
      <c r="HP867" s="23"/>
      <c r="HQ867" s="23"/>
      <c r="HR867" s="23"/>
      <c r="HS867" s="23"/>
      <c r="HT867" s="23"/>
      <c r="HU867" s="23"/>
      <c r="HV867" s="23"/>
      <c r="HW867" s="23"/>
      <c r="HX867" s="23"/>
      <c r="HY867" s="23"/>
      <c r="HZ867" s="23"/>
      <c r="IA867" s="23"/>
      <c r="IB867" s="23"/>
      <c r="IC867" s="23"/>
      <c r="ID867" s="23"/>
      <c r="IE867" s="23"/>
      <c r="IF867" s="23"/>
      <c r="IG867" s="23"/>
      <c r="IH867" s="23"/>
      <c r="II867" s="23"/>
      <c r="IJ867" s="23"/>
      <c r="IK867" s="23"/>
      <c r="IL867" s="23"/>
      <c r="IM867" s="23"/>
      <c r="IN867" s="23"/>
      <c r="IO867" s="23"/>
      <c r="IP867" s="23"/>
      <c r="IQ867" s="23"/>
      <c r="IR867" s="23"/>
      <c r="IS867" s="23"/>
      <c r="IT867" s="23"/>
      <c r="IU867" s="23"/>
    </row>
    <row r="868" spans="1:255" x14ac:dyDescent="0.2">
      <c r="A868" s="78"/>
      <c r="B868" s="79"/>
      <c r="C868" s="79" t="s">
        <v>1260</v>
      </c>
      <c r="D868" s="80" t="s">
        <v>1261</v>
      </c>
      <c r="E868" s="81">
        <v>3.83</v>
      </c>
      <c r="F868" s="82"/>
      <c r="G868" s="83" t="s">
        <v>1291</v>
      </c>
      <c r="H868" s="82" t="e">
        <f>ROUND(Source!AH463,2)</f>
        <v>#REF!</v>
      </c>
      <c r="I868" s="97" t="e">
        <f>Source!U463</f>
        <v>#REF!</v>
      </c>
      <c r="J868" s="85"/>
      <c r="K868" s="86"/>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c r="EC868" s="23"/>
      <c r="ED868" s="23"/>
      <c r="EE868" s="23"/>
      <c r="EF868" s="23"/>
      <c r="EG868" s="23"/>
      <c r="EH868" s="23"/>
      <c r="EI868" s="23"/>
      <c r="EJ868" s="23"/>
      <c r="EK868" s="23"/>
      <c r="EL868" s="23"/>
      <c r="EM868" s="23"/>
      <c r="EN868" s="23"/>
      <c r="EO868" s="23"/>
      <c r="EP868" s="23"/>
      <c r="EQ868" s="23"/>
      <c r="ER868" s="23"/>
      <c r="ES868" s="23"/>
      <c r="ET868" s="23"/>
      <c r="EU868" s="23"/>
      <c r="EV868" s="23"/>
      <c r="EW868" s="23"/>
      <c r="EX868" s="23"/>
      <c r="EY868" s="23"/>
      <c r="EZ868" s="23"/>
      <c r="FA868" s="23"/>
      <c r="FB868" s="23"/>
      <c r="FC868" s="23"/>
      <c r="FD868" s="23"/>
      <c r="FE868" s="23"/>
      <c r="FF868" s="23"/>
      <c r="FG868" s="23"/>
      <c r="FH868" s="23"/>
      <c r="FI868" s="23"/>
      <c r="FJ868" s="23"/>
      <c r="FK868" s="23"/>
      <c r="FL868" s="23"/>
      <c r="FM868" s="23"/>
      <c r="FN868" s="23"/>
      <c r="FO868" s="23"/>
      <c r="FP868" s="23"/>
      <c r="FQ868" s="23"/>
      <c r="FR868" s="23"/>
      <c r="FS868" s="23"/>
      <c r="FT868" s="23"/>
      <c r="FU868" s="23"/>
      <c r="FV868" s="23"/>
      <c r="FW868" s="23"/>
      <c r="FX868" s="23"/>
      <c r="FY868" s="23"/>
      <c r="FZ868" s="23"/>
      <c r="GA868" s="23"/>
      <c r="GB868" s="23"/>
      <c r="GC868" s="23"/>
      <c r="GD868" s="23"/>
      <c r="GE868" s="23"/>
      <c r="GF868" s="23"/>
      <c r="GG868" s="23"/>
      <c r="GH868" s="23"/>
      <c r="GI868" s="23"/>
      <c r="GJ868" s="23"/>
      <c r="GK868" s="23"/>
      <c r="GL868" s="23"/>
      <c r="GM868" s="23"/>
      <c r="GN868" s="23"/>
      <c r="GO868" s="23"/>
      <c r="GP868" s="23"/>
      <c r="GQ868" s="23"/>
      <c r="GR868" s="23"/>
      <c r="GS868" s="23"/>
      <c r="GT868" s="23"/>
      <c r="GU868" s="23"/>
      <c r="GV868" s="23"/>
      <c r="GW868" s="23"/>
      <c r="GX868" s="23"/>
      <c r="GY868" s="23"/>
      <c r="GZ868" s="23"/>
      <c r="HA868" s="23"/>
      <c r="HB868" s="23"/>
      <c r="HC868" s="23"/>
      <c r="HD868" s="23"/>
      <c r="HE868" s="23"/>
      <c r="HF868" s="23"/>
      <c r="HG868" s="23"/>
      <c r="HH868" s="23"/>
      <c r="HI868" s="23"/>
      <c r="HJ868" s="23"/>
      <c r="HK868" s="23"/>
      <c r="HL868" s="23"/>
      <c r="HM868" s="23"/>
      <c r="HN868" s="23"/>
      <c r="HO868" s="23"/>
      <c r="HP868" s="23"/>
      <c r="HQ868" s="23"/>
      <c r="HR868" s="23"/>
      <c r="HS868" s="23"/>
      <c r="HT868" s="23"/>
      <c r="HU868" s="23"/>
      <c r="HV868" s="23"/>
      <c r="HW868" s="23"/>
      <c r="HX868" s="23"/>
      <c r="HY868" s="23"/>
      <c r="HZ868" s="23"/>
      <c r="IA868" s="23"/>
      <c r="IB868" s="23"/>
      <c r="IC868" s="23"/>
      <c r="ID868" s="23"/>
      <c r="IE868" s="23"/>
      <c r="IF868" s="23"/>
      <c r="IG868" s="23"/>
      <c r="IH868" s="23"/>
      <c r="II868" s="23"/>
      <c r="IJ868" s="23"/>
      <c r="IK868" s="23"/>
      <c r="IL868" s="23"/>
      <c r="IM868" s="23"/>
      <c r="IN868" s="23"/>
      <c r="IO868" s="23"/>
      <c r="IP868" s="23"/>
      <c r="IQ868" s="23"/>
      <c r="IR868" s="23"/>
      <c r="IS868" s="23"/>
      <c r="IT868" s="23"/>
      <c r="IU868" s="23"/>
    </row>
    <row r="869" spans="1:255" x14ac:dyDescent="0.2">
      <c r="A869" s="100" t="s">
        <v>579</v>
      </c>
      <c r="B869" s="109" t="s">
        <v>210</v>
      </c>
      <c r="C869" s="101" t="s">
        <v>211</v>
      </c>
      <c r="D869" s="102" t="s">
        <v>63</v>
      </c>
      <c r="E869" s="103">
        <f>Source!I465</f>
        <v>4.7600000000000002E-4</v>
      </c>
      <c r="F869" s="104">
        <v>6156.33</v>
      </c>
      <c r="G869" s="105"/>
      <c r="H869" s="104">
        <f>Source!AC464</f>
        <v>6156.33</v>
      </c>
      <c r="I869" s="106">
        <f>T869</f>
        <v>3</v>
      </c>
      <c r="J869" s="107" t="s">
        <v>1262</v>
      </c>
      <c r="K869" s="108">
        <f>U869</f>
        <v>48</v>
      </c>
      <c r="L869" s="23"/>
      <c r="M869" s="23"/>
      <c r="N869" s="23"/>
      <c r="O869" s="23"/>
      <c r="P869" s="23"/>
      <c r="Q869" s="23"/>
      <c r="R869" s="23"/>
      <c r="S869" s="23"/>
      <c r="T869" s="23">
        <f>ROUND(Source!AC464*Source!AW464*Source!I464,0)</f>
        <v>3</v>
      </c>
      <c r="U869" s="23">
        <f>Source!P465</f>
        <v>48</v>
      </c>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v>1</v>
      </c>
      <c r="CW869" s="23"/>
      <c r="CX869" s="23"/>
      <c r="CY869" s="23"/>
      <c r="CZ869" s="23"/>
      <c r="DA869" s="23"/>
      <c r="DB869" s="23"/>
      <c r="DC869" s="23"/>
      <c r="DD869" s="23"/>
      <c r="DE869" s="23"/>
      <c r="DF869" s="23"/>
      <c r="DG869" s="23"/>
      <c r="DH869" s="23"/>
      <c r="DI869" s="23"/>
      <c r="DJ869" s="23"/>
      <c r="DK869" s="23">
        <f>T869</f>
        <v>3</v>
      </c>
      <c r="DL869" s="23"/>
      <c r="DM869" s="23">
        <f>Source!P465</f>
        <v>48</v>
      </c>
      <c r="DN869" s="23"/>
      <c r="DO869" s="23"/>
      <c r="DP869" s="23"/>
      <c r="DQ869" s="23"/>
      <c r="DR869" s="23"/>
      <c r="DS869" s="23"/>
      <c r="DT869" s="23"/>
      <c r="DU869" s="23"/>
      <c r="DV869" s="23"/>
      <c r="DW869" s="23"/>
      <c r="DX869" s="23"/>
      <c r="DY869" s="23"/>
      <c r="DZ869" s="23"/>
      <c r="EA869" s="23"/>
      <c r="EB869" s="23"/>
      <c r="EC869" s="23"/>
      <c r="ED869" s="23"/>
      <c r="EE869" s="23"/>
      <c r="EF869" s="23"/>
      <c r="EG869" s="23"/>
      <c r="EH869" s="23"/>
      <c r="EI869" s="23"/>
      <c r="EJ869" s="23"/>
      <c r="EK869" s="23"/>
      <c r="EL869" s="23"/>
      <c r="EM869" s="23"/>
      <c r="EN869" s="23"/>
      <c r="EO869" s="23"/>
      <c r="EP869" s="23"/>
      <c r="EQ869" s="23"/>
      <c r="ER869" s="23"/>
      <c r="ES869" s="23"/>
      <c r="ET869" s="23"/>
      <c r="EU869" s="23"/>
      <c r="EV869" s="23"/>
      <c r="EW869" s="23"/>
      <c r="EX869" s="23"/>
      <c r="EY869" s="23"/>
      <c r="EZ869" s="23"/>
      <c r="FA869" s="23"/>
      <c r="FB869" s="23"/>
      <c r="FC869" s="23"/>
      <c r="FD869" s="23"/>
      <c r="FE869" s="23"/>
      <c r="FF869" s="23"/>
      <c r="FG869" s="23"/>
      <c r="FH869" s="23"/>
      <c r="FI869" s="23"/>
      <c r="FJ869" s="23"/>
      <c r="FK869" s="23"/>
      <c r="FL869" s="23"/>
      <c r="FM869" s="23"/>
      <c r="FN869" s="23"/>
      <c r="FO869" s="23"/>
      <c r="FP869" s="23"/>
      <c r="FQ869" s="23"/>
      <c r="FR869" s="23"/>
      <c r="FS869" s="23"/>
      <c r="FT869" s="23"/>
      <c r="FU869" s="23"/>
      <c r="FV869" s="23"/>
      <c r="FW869" s="23"/>
      <c r="FX869" s="23"/>
      <c r="FY869" s="23"/>
      <c r="FZ869" s="23"/>
      <c r="GA869" s="23"/>
      <c r="GB869" s="23"/>
      <c r="GC869" s="23"/>
      <c r="GD869" s="23"/>
      <c r="GE869" s="23"/>
      <c r="GF869" s="23"/>
      <c r="GG869" s="23"/>
      <c r="GH869" s="23"/>
      <c r="GI869" s="23"/>
      <c r="GJ869" s="23">
        <f>T869</f>
        <v>3</v>
      </c>
      <c r="GK869" s="23"/>
      <c r="GL869" s="23"/>
      <c r="GM869" s="23"/>
      <c r="GN869" s="23">
        <f>T869</f>
        <v>3</v>
      </c>
      <c r="GO869" s="23"/>
      <c r="GP869" s="23">
        <f>T869</f>
        <v>3</v>
      </c>
      <c r="GQ869" s="23">
        <f>T869</f>
        <v>3</v>
      </c>
      <c r="GR869" s="23"/>
      <c r="GS869" s="23">
        <f>T869</f>
        <v>3</v>
      </c>
      <c r="GT869" s="23"/>
      <c r="GU869" s="23"/>
      <c r="GV869" s="23"/>
      <c r="GW869" s="23"/>
      <c r="GX869" s="23"/>
      <c r="GY869" s="23"/>
      <c r="GZ869" s="23"/>
      <c r="HA869" s="23"/>
      <c r="HB869" s="23">
        <f>T869</f>
        <v>3</v>
      </c>
      <c r="HC869" s="23"/>
      <c r="HD869" s="23"/>
      <c r="HE869" s="23"/>
      <c r="HF869" s="23">
        <f>T869</f>
        <v>3</v>
      </c>
      <c r="HG869" s="23"/>
      <c r="HH869" s="23"/>
      <c r="HI869" s="23"/>
      <c r="HJ869" s="23"/>
      <c r="HK869" s="23"/>
      <c r="HL869" s="23">
        <f>T869</f>
        <v>3</v>
      </c>
      <c r="HM869" s="23"/>
      <c r="HN869" s="23">
        <f>T869</f>
        <v>3</v>
      </c>
      <c r="HO869" s="23"/>
      <c r="HP869" s="23"/>
      <c r="HQ869" s="23"/>
      <c r="HR869" s="23"/>
      <c r="HS869" s="23"/>
      <c r="HT869" s="23"/>
      <c r="HU869" s="23"/>
      <c r="HV869" s="23"/>
      <c r="HW869" s="23"/>
      <c r="HX869" s="23"/>
      <c r="HY869" s="23"/>
      <c r="HZ869" s="23"/>
      <c r="IA869" s="23"/>
      <c r="IB869" s="23"/>
      <c r="IC869" s="23"/>
      <c r="ID869" s="23"/>
      <c r="IE869" s="23"/>
      <c r="IF869" s="23"/>
      <c r="IG869" s="23"/>
      <c r="IH869" s="23"/>
      <c r="II869" s="23"/>
      <c r="IJ869" s="23"/>
      <c r="IK869" s="23"/>
      <c r="IL869" s="23"/>
      <c r="IM869" s="23"/>
      <c r="IN869" s="23"/>
      <c r="IO869" s="23"/>
      <c r="IP869" s="23"/>
      <c r="IQ869" s="23"/>
      <c r="IR869" s="23"/>
      <c r="IS869" s="23"/>
      <c r="IT869" s="23"/>
      <c r="IU869" s="23"/>
    </row>
    <row r="870" spans="1:255" x14ac:dyDescent="0.2">
      <c r="A870" s="64"/>
      <c r="B870" s="111" t="s">
        <v>1263</v>
      </c>
      <c r="C870" s="111" t="s">
        <v>1293</v>
      </c>
      <c r="D870" s="63"/>
      <c r="E870" s="63"/>
      <c r="F870" s="63"/>
      <c r="G870" s="63"/>
      <c r="H870" s="63"/>
      <c r="I870" s="63"/>
      <c r="J870" s="63"/>
      <c r="K870" s="65"/>
    </row>
    <row r="871" spans="1:255" x14ac:dyDescent="0.2">
      <c r="A871" s="114" t="s">
        <v>580</v>
      </c>
      <c r="B871" s="115" t="s">
        <v>176</v>
      </c>
      <c r="C871" s="116" t="s">
        <v>177</v>
      </c>
      <c r="D871" s="117" t="s">
        <v>63</v>
      </c>
      <c r="E871" s="118">
        <f>Source!I467</f>
        <v>6.4599999999999987E-3</v>
      </c>
      <c r="F871" s="119">
        <v>14313</v>
      </c>
      <c r="G871" s="71"/>
      <c r="H871" s="119">
        <f>Source!AC466</f>
        <v>14313</v>
      </c>
      <c r="I871" s="120">
        <f>T871</f>
        <v>92</v>
      </c>
      <c r="J871" s="73" t="s">
        <v>1262</v>
      </c>
      <c r="K871" s="121">
        <f>U871</f>
        <v>850</v>
      </c>
      <c r="L871" s="23"/>
      <c r="M871" s="23"/>
      <c r="N871" s="23"/>
      <c r="O871" s="23"/>
      <c r="P871" s="23"/>
      <c r="Q871" s="23"/>
      <c r="R871" s="23"/>
      <c r="S871" s="23"/>
      <c r="T871" s="23">
        <f>ROUND(Source!AC466*Source!AW466*Source!I466,0)</f>
        <v>92</v>
      </c>
      <c r="U871" s="23">
        <f>Source!P467</f>
        <v>850</v>
      </c>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v>1</v>
      </c>
      <c r="CW871" s="23"/>
      <c r="CX871" s="23"/>
      <c r="CY871" s="23"/>
      <c r="CZ871" s="23"/>
      <c r="DA871" s="23"/>
      <c r="DB871" s="23"/>
      <c r="DC871" s="23"/>
      <c r="DD871" s="23"/>
      <c r="DE871" s="23"/>
      <c r="DF871" s="23"/>
      <c r="DG871" s="23"/>
      <c r="DH871" s="23"/>
      <c r="DI871" s="23"/>
      <c r="DJ871" s="23"/>
      <c r="DK871" s="23">
        <f>T871</f>
        <v>92</v>
      </c>
      <c r="DL871" s="23"/>
      <c r="DM871" s="23">
        <f>Source!P467</f>
        <v>850</v>
      </c>
      <c r="DN871" s="23"/>
      <c r="DO871" s="23"/>
      <c r="DP871" s="23"/>
      <c r="DQ871" s="23"/>
      <c r="DR871" s="23"/>
      <c r="DS871" s="23"/>
      <c r="DT871" s="23"/>
      <c r="DU871" s="23"/>
      <c r="DV871" s="23"/>
      <c r="DW871" s="23"/>
      <c r="DX871" s="23"/>
      <c r="DY871" s="23"/>
      <c r="DZ871" s="23"/>
      <c r="EA871" s="23"/>
      <c r="EB871" s="23"/>
      <c r="EC871" s="23"/>
      <c r="ED871" s="23"/>
      <c r="EE871" s="23"/>
      <c r="EF871" s="23"/>
      <c r="EG871" s="23"/>
      <c r="EH871" s="23"/>
      <c r="EI871" s="23"/>
      <c r="EJ871" s="23"/>
      <c r="EK871" s="23"/>
      <c r="EL871" s="23"/>
      <c r="EM871" s="23"/>
      <c r="EN871" s="23"/>
      <c r="EO871" s="23"/>
      <c r="EP871" s="23"/>
      <c r="EQ871" s="23"/>
      <c r="ER871" s="23"/>
      <c r="ES871" s="23"/>
      <c r="ET871" s="23"/>
      <c r="EU871" s="23"/>
      <c r="EV871" s="23"/>
      <c r="EW871" s="23"/>
      <c r="EX871" s="23"/>
      <c r="EY871" s="23"/>
      <c r="EZ871" s="23"/>
      <c r="FA871" s="23"/>
      <c r="FB871" s="23"/>
      <c r="FC871" s="23"/>
      <c r="FD871" s="23"/>
      <c r="FE871" s="23"/>
      <c r="FF871" s="23"/>
      <c r="FG871" s="23"/>
      <c r="FH871" s="23"/>
      <c r="FI871" s="23"/>
      <c r="FJ871" s="23"/>
      <c r="FK871" s="23"/>
      <c r="FL871" s="23"/>
      <c r="FM871" s="23"/>
      <c r="FN871" s="23"/>
      <c r="FO871" s="23"/>
      <c r="FP871" s="23"/>
      <c r="FQ871" s="23"/>
      <c r="FR871" s="23"/>
      <c r="FS871" s="23"/>
      <c r="FT871" s="23"/>
      <c r="FU871" s="23"/>
      <c r="FV871" s="23"/>
      <c r="FW871" s="23"/>
      <c r="FX871" s="23"/>
      <c r="FY871" s="23"/>
      <c r="FZ871" s="23"/>
      <c r="GA871" s="23"/>
      <c r="GB871" s="23"/>
      <c r="GC871" s="23"/>
      <c r="GD871" s="23"/>
      <c r="GE871" s="23"/>
      <c r="GF871" s="23"/>
      <c r="GG871" s="23"/>
      <c r="GH871" s="23"/>
      <c r="GI871" s="23"/>
      <c r="GJ871" s="23">
        <f>T871</f>
        <v>92</v>
      </c>
      <c r="GK871" s="23"/>
      <c r="GL871" s="23"/>
      <c r="GM871" s="23"/>
      <c r="GN871" s="23">
        <f>T871</f>
        <v>92</v>
      </c>
      <c r="GO871" s="23"/>
      <c r="GP871" s="23">
        <f>T871</f>
        <v>92</v>
      </c>
      <c r="GQ871" s="23">
        <f>T871</f>
        <v>92</v>
      </c>
      <c r="GR871" s="23"/>
      <c r="GS871" s="23">
        <f>T871</f>
        <v>92</v>
      </c>
      <c r="GT871" s="23"/>
      <c r="GU871" s="23"/>
      <c r="GV871" s="23"/>
      <c r="GW871" s="23"/>
      <c r="GX871" s="23"/>
      <c r="GY871" s="23"/>
      <c r="GZ871" s="23"/>
      <c r="HA871" s="23"/>
      <c r="HB871" s="23">
        <f>T871</f>
        <v>92</v>
      </c>
      <c r="HC871" s="23"/>
      <c r="HD871" s="23"/>
      <c r="HE871" s="23"/>
      <c r="HF871" s="23">
        <f>T871</f>
        <v>92</v>
      </c>
      <c r="HG871" s="23"/>
      <c r="HH871" s="23"/>
      <c r="HI871" s="23"/>
      <c r="HJ871" s="23"/>
      <c r="HK871" s="23"/>
      <c r="HL871" s="23">
        <f>T871</f>
        <v>92</v>
      </c>
      <c r="HM871" s="23"/>
      <c r="HN871" s="23">
        <f>T871</f>
        <v>92</v>
      </c>
      <c r="HO871" s="23"/>
      <c r="HP871" s="23"/>
      <c r="HQ871" s="23"/>
      <c r="HR871" s="23"/>
      <c r="HS871" s="23"/>
      <c r="HT871" s="23"/>
      <c r="HU871" s="23"/>
      <c r="HV871" s="23"/>
      <c r="HW871" s="23"/>
      <c r="HX871" s="23"/>
      <c r="HY871" s="23"/>
      <c r="HZ871" s="23"/>
      <c r="IA871" s="23"/>
      <c r="IB871" s="23"/>
      <c r="IC871" s="23"/>
      <c r="ID871" s="23"/>
      <c r="IE871" s="23"/>
      <c r="IF871" s="23"/>
      <c r="IG871" s="23"/>
      <c r="IH871" s="23"/>
      <c r="II871" s="23"/>
      <c r="IJ871" s="23"/>
      <c r="IK871" s="23"/>
      <c r="IL871" s="23"/>
      <c r="IM871" s="23"/>
      <c r="IN871" s="23"/>
      <c r="IO871" s="23"/>
      <c r="IP871" s="23"/>
      <c r="IQ871" s="23"/>
      <c r="IR871" s="23"/>
      <c r="IS871" s="23"/>
      <c r="IT871" s="23"/>
      <c r="IU871" s="23"/>
    </row>
    <row r="872" spans="1:255" x14ac:dyDescent="0.2">
      <c r="A872" s="98"/>
      <c r="B872" s="113" t="s">
        <v>1263</v>
      </c>
      <c r="C872" s="113" t="s">
        <v>1287</v>
      </c>
      <c r="D872" s="33"/>
      <c r="E872" s="33"/>
      <c r="F872" s="33"/>
      <c r="G872" s="33"/>
      <c r="H872" s="33"/>
      <c r="I872" s="33"/>
      <c r="J872" s="33"/>
      <c r="K872" s="99"/>
    </row>
    <row r="873" spans="1:255" ht="13.5" thickBot="1" x14ac:dyDescent="0.25">
      <c r="A873" s="124"/>
      <c r="B873" s="125"/>
      <c r="C873" s="125" t="s">
        <v>1266</v>
      </c>
      <c r="D873" s="125"/>
      <c r="E873" s="125"/>
      <c r="F873" s="125"/>
      <c r="G873" s="125"/>
      <c r="H873" s="373">
        <f>SUM(DK861:DK872)</f>
        <v>95</v>
      </c>
      <c r="I873" s="374"/>
      <c r="J873" s="373">
        <f>SUM(DM861:DM872)</f>
        <v>898</v>
      </c>
      <c r="K873" s="375"/>
      <c r="L873" s="112"/>
      <c r="M873" s="112"/>
      <c r="N873" s="112"/>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c r="EC873" s="23"/>
      <c r="ED873" s="23"/>
      <c r="EE873" s="23"/>
      <c r="EF873" s="23"/>
      <c r="EG873" s="23"/>
      <c r="EH873" s="23"/>
      <c r="EI873" s="23"/>
      <c r="EJ873" s="23"/>
      <c r="EK873" s="23"/>
      <c r="EL873" s="23"/>
      <c r="EM873" s="23"/>
      <c r="EN873" s="23"/>
      <c r="EO873" s="23"/>
      <c r="EP873" s="23"/>
      <c r="EQ873" s="23"/>
      <c r="ER873" s="23"/>
      <c r="ES873" s="23"/>
      <c r="ET873" s="23"/>
      <c r="EU873" s="23"/>
      <c r="EV873" s="23"/>
      <c r="EW873" s="23"/>
      <c r="EX873" s="23"/>
      <c r="EY873" s="23"/>
      <c r="EZ873" s="23"/>
      <c r="FA873" s="23"/>
      <c r="FB873" s="23"/>
      <c r="FC873" s="23"/>
      <c r="FD873" s="23"/>
      <c r="FE873" s="23"/>
      <c r="FF873" s="23"/>
      <c r="FG873" s="23"/>
      <c r="FH873" s="23"/>
      <c r="FI873" s="23"/>
      <c r="FJ873" s="23"/>
      <c r="FK873" s="23"/>
      <c r="FL873" s="23"/>
      <c r="FM873" s="23"/>
      <c r="FN873" s="23"/>
      <c r="FO873" s="23"/>
      <c r="FP873" s="23"/>
      <c r="FQ873" s="23"/>
      <c r="FR873" s="23"/>
      <c r="FS873" s="23"/>
      <c r="FT873" s="23"/>
      <c r="FU873" s="23"/>
      <c r="FV873" s="23"/>
      <c r="FW873" s="23"/>
      <c r="FX873" s="23"/>
      <c r="FY873" s="23"/>
      <c r="FZ873" s="23"/>
      <c r="GA873" s="23"/>
      <c r="GB873" s="23"/>
      <c r="GC873" s="23"/>
      <c r="GD873" s="23"/>
      <c r="GE873" s="23"/>
      <c r="GF873" s="23"/>
      <c r="GG873" s="23"/>
      <c r="GH873" s="23"/>
      <c r="GI873" s="23"/>
      <c r="GJ873" s="23"/>
      <c r="GK873" s="23"/>
      <c r="GL873" s="23"/>
      <c r="GM873" s="23"/>
      <c r="GN873" s="23"/>
      <c r="GO873" s="23"/>
      <c r="GP873" s="23"/>
      <c r="GQ873" s="23"/>
      <c r="GR873" s="23"/>
      <c r="GS873" s="23"/>
      <c r="GT873" s="23"/>
      <c r="GU873" s="23"/>
      <c r="GV873" s="23"/>
      <c r="GW873" s="23"/>
      <c r="GX873" s="23"/>
      <c r="GY873" s="23"/>
      <c r="GZ873" s="23"/>
      <c r="HA873" s="23"/>
      <c r="HB873" s="23"/>
      <c r="HC873" s="23"/>
      <c r="HD873" s="23"/>
      <c r="HE873" s="23"/>
      <c r="HF873" s="23"/>
      <c r="HG873" s="23"/>
      <c r="HH873" s="23"/>
      <c r="HI873" s="23"/>
      <c r="HJ873" s="23"/>
      <c r="HK873" s="23"/>
      <c r="HL873" s="23"/>
      <c r="HM873" s="23"/>
      <c r="HN873" s="23"/>
      <c r="HO873" s="23"/>
      <c r="HP873" s="23"/>
      <c r="HQ873" s="23"/>
      <c r="HR873" s="23"/>
      <c r="HS873" s="23"/>
      <c r="HT873" s="23"/>
      <c r="HU873" s="23"/>
      <c r="HV873" s="23"/>
      <c r="HW873" s="23"/>
      <c r="HX873" s="23"/>
      <c r="HY873" s="23"/>
      <c r="HZ873" s="23"/>
      <c r="IA873" s="23"/>
      <c r="IB873" s="23"/>
      <c r="IC873" s="23"/>
      <c r="ID873" s="23"/>
      <c r="IE873" s="23"/>
      <c r="IF873" s="23"/>
      <c r="IG873" s="23"/>
      <c r="IH873" s="23"/>
      <c r="II873" s="23"/>
      <c r="IJ873" s="23"/>
      <c r="IK873" s="23"/>
      <c r="IL873" s="23"/>
      <c r="IM873" s="23"/>
      <c r="IN873" s="23"/>
      <c r="IO873" s="23"/>
      <c r="IP873" s="23"/>
      <c r="IQ873" s="23"/>
      <c r="IR873" s="23"/>
      <c r="IS873" s="23"/>
      <c r="IT873" s="23"/>
      <c r="IU873" s="23"/>
    </row>
    <row r="874" spans="1:255" x14ac:dyDescent="0.2">
      <c r="A874" s="123"/>
      <c r="B874" s="122"/>
      <c r="C874" s="122" t="s">
        <v>1267</v>
      </c>
      <c r="D874" s="122"/>
      <c r="E874" s="122"/>
      <c r="F874" s="122"/>
      <c r="G874" s="122"/>
      <c r="H874" s="376">
        <f>R874</f>
        <v>128</v>
      </c>
      <c r="I874" s="377"/>
      <c r="J874" s="376" t="e">
        <f>S874</f>
        <v>#REF!</v>
      </c>
      <c r="K874" s="378"/>
      <c r="O874" s="23"/>
      <c r="P874" s="23"/>
      <c r="Q874" s="23"/>
      <c r="R874" s="23">
        <f>SUM(T861:T873)</f>
        <v>128</v>
      </c>
      <c r="S874" s="23" t="e">
        <f>SUM(U861:U873)</f>
        <v>#REF!</v>
      </c>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c r="EC874" s="23"/>
      <c r="ED874" s="23"/>
      <c r="EE874" s="23"/>
      <c r="EF874" s="23"/>
      <c r="EG874" s="23"/>
      <c r="EH874" s="23"/>
      <c r="EI874" s="23"/>
      <c r="EJ874" s="23"/>
      <c r="EK874" s="23"/>
      <c r="EL874" s="23"/>
      <c r="EM874" s="23"/>
      <c r="EN874" s="23"/>
      <c r="EO874" s="23"/>
      <c r="EP874" s="23"/>
      <c r="EQ874" s="23"/>
      <c r="ER874" s="23"/>
      <c r="ES874" s="23"/>
      <c r="ET874" s="23"/>
      <c r="EU874" s="23"/>
      <c r="EV874" s="23"/>
      <c r="EW874" s="23"/>
      <c r="EX874" s="23"/>
      <c r="EY874" s="23"/>
      <c r="EZ874" s="23"/>
      <c r="FA874" s="23"/>
      <c r="FB874" s="23"/>
      <c r="FC874" s="23"/>
      <c r="FD874" s="23"/>
      <c r="FE874" s="23"/>
      <c r="FF874" s="23"/>
      <c r="FG874" s="23"/>
      <c r="FH874" s="23"/>
      <c r="FI874" s="23"/>
      <c r="FJ874" s="23"/>
      <c r="FK874" s="23"/>
      <c r="FL874" s="23"/>
      <c r="FM874" s="23"/>
      <c r="FN874" s="23"/>
      <c r="FO874" s="23"/>
      <c r="FP874" s="23"/>
      <c r="FQ874" s="23"/>
      <c r="FR874" s="23"/>
      <c r="FS874" s="23"/>
      <c r="FT874" s="23"/>
      <c r="FU874" s="23"/>
      <c r="FV874" s="23"/>
      <c r="FW874" s="23"/>
      <c r="FX874" s="23"/>
      <c r="FY874" s="23"/>
      <c r="FZ874" s="23"/>
      <c r="GA874" s="23"/>
      <c r="GB874" s="23"/>
      <c r="GC874" s="23"/>
      <c r="GD874" s="23"/>
      <c r="GE874" s="23"/>
      <c r="GF874" s="23"/>
      <c r="GG874" s="23"/>
      <c r="GH874" s="23"/>
      <c r="GI874" s="23"/>
      <c r="GJ874" s="23"/>
      <c r="GK874" s="23"/>
      <c r="GL874" s="23"/>
      <c r="GM874" s="23"/>
      <c r="GN874" s="23"/>
      <c r="GO874" s="23"/>
      <c r="GP874" s="23"/>
      <c r="GQ874" s="23"/>
      <c r="GR874" s="23"/>
      <c r="GS874" s="23"/>
      <c r="GT874" s="23"/>
      <c r="GU874" s="23"/>
      <c r="GV874" s="23"/>
      <c r="GW874" s="23"/>
      <c r="GX874" s="23"/>
      <c r="GY874" s="23"/>
      <c r="GZ874" s="23"/>
      <c r="HA874" s="23">
        <f>R874</f>
        <v>128</v>
      </c>
      <c r="HB874" s="23"/>
      <c r="HC874" s="23"/>
      <c r="HD874" s="23"/>
      <c r="HE874" s="23"/>
      <c r="HF874" s="23"/>
      <c r="HG874" s="23"/>
      <c r="HH874" s="23"/>
      <c r="HI874" s="23"/>
      <c r="HJ874" s="23"/>
      <c r="HK874" s="23"/>
      <c r="HL874" s="23"/>
      <c r="HM874" s="23"/>
      <c r="HN874" s="23"/>
      <c r="HO874" s="23"/>
      <c r="HP874" s="23"/>
      <c r="HQ874" s="23"/>
      <c r="HR874" s="23"/>
      <c r="HS874" s="23"/>
      <c r="HT874" s="23"/>
      <c r="HU874" s="23"/>
      <c r="HV874" s="23"/>
      <c r="HW874" s="23"/>
      <c r="HX874" s="23"/>
      <c r="HY874" s="23"/>
      <c r="HZ874" s="23"/>
      <c r="IA874" s="23"/>
      <c r="IB874" s="23"/>
      <c r="IC874" s="23"/>
      <c r="ID874" s="23"/>
      <c r="IE874" s="23"/>
      <c r="IF874" s="23"/>
      <c r="IG874" s="23"/>
      <c r="IH874" s="23"/>
      <c r="II874" s="23"/>
      <c r="IJ874" s="23"/>
      <c r="IK874" s="23"/>
      <c r="IL874" s="23"/>
      <c r="IM874" s="23"/>
      <c r="IN874" s="23"/>
      <c r="IO874" s="23"/>
      <c r="IP874" s="23"/>
      <c r="IQ874" s="23"/>
      <c r="IR874" s="23"/>
      <c r="IS874" s="23"/>
      <c r="IT874" s="23"/>
      <c r="IU874" s="23"/>
    </row>
    <row r="875" spans="1:255" x14ac:dyDescent="0.2">
      <c r="A875" s="77"/>
      <c r="B875" s="76"/>
      <c r="C875" s="76"/>
      <c r="D875" s="76"/>
      <c r="E875" s="76"/>
      <c r="F875" s="76"/>
      <c r="G875" s="76"/>
      <c r="H875" s="370"/>
      <c r="I875" s="371"/>
      <c r="J875" s="370"/>
      <c r="K875" s="372"/>
    </row>
    <row r="876" spans="1:255" ht="22.5" x14ac:dyDescent="0.2">
      <c r="A876" s="126">
        <v>42</v>
      </c>
      <c r="B876" s="133" t="s">
        <v>582</v>
      </c>
      <c r="C876" s="127" t="s">
        <v>583</v>
      </c>
      <c r="D876" s="128" t="s">
        <v>552</v>
      </c>
      <c r="E876" s="129">
        <v>1.43</v>
      </c>
      <c r="F876" s="130">
        <f>Source!AK469</f>
        <v>397.44</v>
      </c>
      <c r="G876" s="134" t="s">
        <v>6</v>
      </c>
      <c r="H876" s="130"/>
      <c r="I876" s="131">
        <f>SUM(DQ876:DQ880)</f>
        <v>648</v>
      </c>
      <c r="J876" s="107" t="s">
        <v>582</v>
      </c>
      <c r="K876" s="132" t="e">
        <f>SUM(DS876:DS880)</f>
        <v>#REF!</v>
      </c>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c r="EC876" s="23"/>
      <c r="ED876" s="23"/>
      <c r="EE876" s="23"/>
      <c r="EF876" s="23"/>
      <c r="EG876" s="23"/>
      <c r="EH876" s="23"/>
      <c r="EI876" s="23"/>
      <c r="EJ876" s="23"/>
      <c r="EK876" s="23"/>
      <c r="EL876" s="23"/>
      <c r="EM876" s="23"/>
      <c r="EN876" s="23"/>
      <c r="EO876" s="23"/>
      <c r="EP876" s="23"/>
      <c r="EQ876" s="23"/>
      <c r="ER876" s="23"/>
      <c r="ES876" s="23"/>
      <c r="ET876" s="23"/>
      <c r="EU876" s="23"/>
      <c r="EV876" s="23"/>
      <c r="EW876" s="23"/>
      <c r="EX876" s="23"/>
      <c r="EY876" s="23"/>
      <c r="EZ876" s="23"/>
      <c r="FA876" s="23"/>
      <c r="FB876" s="23"/>
      <c r="FC876" s="23"/>
      <c r="FD876" s="23"/>
      <c r="FE876" s="23"/>
      <c r="FF876" s="23"/>
      <c r="FG876" s="23"/>
      <c r="FH876" s="23"/>
      <c r="FI876" s="23"/>
      <c r="FJ876" s="23"/>
      <c r="FK876" s="23"/>
      <c r="FL876" s="23"/>
      <c r="FM876" s="23"/>
      <c r="FN876" s="23"/>
      <c r="FO876" s="23"/>
      <c r="FP876" s="23"/>
      <c r="FQ876" s="23"/>
      <c r="FR876" s="23"/>
      <c r="FS876" s="23"/>
      <c r="FT876" s="23"/>
      <c r="FU876" s="23"/>
      <c r="FV876" s="23"/>
      <c r="FW876" s="23"/>
      <c r="FX876" s="23"/>
      <c r="FY876" s="23"/>
      <c r="FZ876" s="23"/>
      <c r="GA876" s="23"/>
      <c r="GB876" s="23"/>
      <c r="GC876" s="23"/>
      <c r="GD876" s="23"/>
      <c r="GE876" s="23"/>
      <c r="GF876" s="23"/>
      <c r="GG876" s="23"/>
      <c r="GH876" s="23"/>
      <c r="GI876" s="23"/>
      <c r="GJ876" s="23"/>
      <c r="GK876" s="23"/>
      <c r="GL876" s="23"/>
      <c r="GM876" s="23"/>
      <c r="GN876" s="23"/>
      <c r="GO876" s="23"/>
      <c r="GP876" s="23"/>
      <c r="GQ876" s="23"/>
      <c r="GR876" s="23"/>
      <c r="GS876" s="23"/>
      <c r="GT876" s="23"/>
      <c r="GU876" s="23"/>
      <c r="GV876" s="23"/>
      <c r="GW876" s="23"/>
      <c r="GX876" s="23"/>
      <c r="GY876" s="23"/>
      <c r="GZ876" s="23"/>
      <c r="HA876" s="23"/>
      <c r="HB876" s="23"/>
      <c r="HC876" s="23"/>
      <c r="HD876" s="23"/>
      <c r="HE876" s="23"/>
      <c r="HF876" s="23"/>
      <c r="HG876" s="23"/>
      <c r="HH876" s="23"/>
      <c r="HI876" s="23"/>
      <c r="HJ876" s="23"/>
      <c r="HK876" s="23"/>
      <c r="HL876" s="23"/>
      <c r="HM876" s="23"/>
      <c r="HN876" s="23"/>
      <c r="HO876" s="23"/>
      <c r="HP876" s="23"/>
      <c r="HQ876" s="23"/>
      <c r="HR876" s="23"/>
      <c r="HS876" s="23"/>
      <c r="HT876" s="23"/>
      <c r="HU876" s="23"/>
      <c r="HV876" s="23"/>
      <c r="HW876" s="23"/>
      <c r="HX876" s="23"/>
      <c r="HY876" s="23"/>
      <c r="HZ876" s="23"/>
      <c r="IA876" s="23"/>
      <c r="IB876" s="23"/>
      <c r="IC876" s="23"/>
      <c r="ID876" s="23"/>
      <c r="IE876" s="23"/>
      <c r="IF876" s="23"/>
      <c r="IG876" s="23"/>
      <c r="IH876" s="23"/>
      <c r="II876" s="23"/>
      <c r="IJ876" s="23"/>
      <c r="IK876" s="23"/>
      <c r="IL876" s="23"/>
      <c r="IM876" s="23"/>
      <c r="IN876" s="23"/>
      <c r="IO876" s="23"/>
      <c r="IP876" s="23"/>
      <c r="IQ876" s="23"/>
      <c r="IR876" s="23"/>
      <c r="IS876" s="23"/>
      <c r="IT876" s="23"/>
      <c r="IU876" s="23"/>
    </row>
    <row r="877" spans="1:255" x14ac:dyDescent="0.2">
      <c r="A877" s="66"/>
      <c r="B877" s="67"/>
      <c r="C877" s="67" t="s">
        <v>1253</v>
      </c>
      <c r="D877" s="68"/>
      <c r="E877" s="69"/>
      <c r="F877" s="70">
        <v>397.44</v>
      </c>
      <c r="G877" s="71" t="s">
        <v>585</v>
      </c>
      <c r="H877" s="70">
        <f>Source!AF469</f>
        <v>198.72</v>
      </c>
      <c r="I877" s="72">
        <f>T877</f>
        <v>284</v>
      </c>
      <c r="J877" s="73">
        <v>25.36</v>
      </c>
      <c r="K877" s="74">
        <f>U877</f>
        <v>7207</v>
      </c>
      <c r="O877" s="23"/>
      <c r="P877" s="23"/>
      <c r="Q877" s="23"/>
      <c r="R877" s="23"/>
      <c r="S877" s="23"/>
      <c r="T877" s="23">
        <f>ROUND(Source!AF469*Source!AV469*Source!I469,0)</f>
        <v>284</v>
      </c>
      <c r="U877" s="23">
        <f>Source!S469</f>
        <v>7207</v>
      </c>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v>1</v>
      </c>
      <c r="CW877" s="23"/>
      <c r="CX877" s="23"/>
      <c r="CY877" s="23"/>
      <c r="CZ877" s="23"/>
      <c r="DA877" s="23"/>
      <c r="DB877" s="23"/>
      <c r="DC877" s="23"/>
      <c r="DD877" s="23"/>
      <c r="DE877" s="23"/>
      <c r="DF877" s="23"/>
      <c r="DG877" s="23">
        <f>Source!S469</f>
        <v>7207</v>
      </c>
      <c r="DH877" s="23">
        <v>1015</v>
      </c>
      <c r="DI877" s="23"/>
      <c r="DJ877" s="23"/>
      <c r="DK877" s="23"/>
      <c r="DL877" s="23"/>
      <c r="DM877" s="23"/>
      <c r="DN877" s="23"/>
      <c r="DO877" s="23"/>
      <c r="DP877" s="23"/>
      <c r="DQ877" s="23">
        <f>T877</f>
        <v>284</v>
      </c>
      <c r="DR877" s="23"/>
      <c r="DS877" s="23">
        <f>U877</f>
        <v>7207</v>
      </c>
      <c r="DT877" s="23"/>
      <c r="DU877" s="23"/>
      <c r="DV877" s="23"/>
      <c r="DW877" s="23"/>
      <c r="DX877" s="23"/>
      <c r="DY877" s="23"/>
      <c r="DZ877" s="23"/>
      <c r="EA877" s="23"/>
      <c r="EB877" s="23"/>
      <c r="EC877" s="23"/>
      <c r="ED877" s="23"/>
      <c r="EE877" s="23"/>
      <c r="EF877" s="23"/>
      <c r="EG877" s="23"/>
      <c r="EH877" s="23"/>
      <c r="EI877" s="23"/>
      <c r="EJ877" s="23"/>
      <c r="EK877" s="23"/>
      <c r="EL877" s="23"/>
      <c r="EM877" s="23"/>
      <c r="EN877" s="23"/>
      <c r="EO877" s="23"/>
      <c r="EP877" s="23"/>
      <c r="EQ877" s="23"/>
      <c r="ER877" s="23"/>
      <c r="ES877" s="23"/>
      <c r="ET877" s="23"/>
      <c r="EU877" s="23"/>
      <c r="EV877" s="23"/>
      <c r="EW877" s="23"/>
      <c r="EX877" s="23"/>
      <c r="EY877" s="23"/>
      <c r="EZ877" s="23"/>
      <c r="FA877" s="23"/>
      <c r="FB877" s="23"/>
      <c r="FC877" s="23"/>
      <c r="FD877" s="23"/>
      <c r="FE877" s="23"/>
      <c r="FF877" s="23"/>
      <c r="FG877" s="23"/>
      <c r="FH877" s="23"/>
      <c r="FI877" s="23"/>
      <c r="FJ877" s="23"/>
      <c r="FK877" s="23"/>
      <c r="FL877" s="23"/>
      <c r="FM877" s="23"/>
      <c r="FN877" s="23"/>
      <c r="FO877" s="23"/>
      <c r="FP877" s="23"/>
      <c r="FQ877" s="23"/>
      <c r="FR877" s="23"/>
      <c r="FS877" s="23"/>
      <c r="FT877" s="23"/>
      <c r="FU877" s="23"/>
      <c r="FV877" s="23"/>
      <c r="FW877" s="23"/>
      <c r="FX877" s="23"/>
      <c r="FY877" s="23"/>
      <c r="FZ877" s="23"/>
      <c r="GA877" s="23"/>
      <c r="GB877" s="23"/>
      <c r="GC877" s="23"/>
      <c r="GD877" s="23"/>
      <c r="GE877" s="23"/>
      <c r="GF877" s="23"/>
      <c r="GG877" s="23"/>
      <c r="GH877" s="23"/>
      <c r="GI877" s="23"/>
      <c r="GJ877" s="23">
        <f>T877</f>
        <v>284</v>
      </c>
      <c r="GK877" s="23">
        <f>T877</f>
        <v>284</v>
      </c>
      <c r="GL877" s="23"/>
      <c r="GM877" s="23"/>
      <c r="GN877" s="23"/>
      <c r="GO877" s="23"/>
      <c r="GP877" s="23"/>
      <c r="GQ877" s="23"/>
      <c r="GR877" s="23"/>
      <c r="GS877" s="23"/>
      <c r="GT877" s="23"/>
      <c r="GU877" s="23"/>
      <c r="GV877" s="23"/>
      <c r="GW877" s="23"/>
      <c r="GX877" s="23"/>
      <c r="GY877" s="23"/>
      <c r="GZ877" s="23"/>
      <c r="HA877" s="23"/>
      <c r="HB877" s="23">
        <f>T877</f>
        <v>284</v>
      </c>
      <c r="HC877" s="23"/>
      <c r="HD877" s="23"/>
      <c r="HE877" s="23"/>
      <c r="HF877" s="23">
        <f>T877</f>
        <v>284</v>
      </c>
      <c r="HG877" s="23"/>
      <c r="HH877" s="23"/>
      <c r="HI877" s="23"/>
      <c r="HJ877" s="23"/>
      <c r="HK877" s="23"/>
      <c r="HL877" s="23">
        <f>T877</f>
        <v>284</v>
      </c>
      <c r="HM877" s="23"/>
      <c r="HN877" s="23">
        <f>T877</f>
        <v>284</v>
      </c>
      <c r="HO877" s="23"/>
      <c r="HP877" s="23"/>
      <c r="HQ877" s="23"/>
      <c r="HR877" s="23"/>
      <c r="HS877" s="23"/>
      <c r="HT877" s="23"/>
      <c r="HU877" s="23"/>
      <c r="HV877" s="23"/>
      <c r="HW877" s="23"/>
      <c r="HX877" s="23">
        <f>T877</f>
        <v>284</v>
      </c>
      <c r="HY877" s="23"/>
      <c r="HZ877" s="23"/>
      <c r="IA877" s="23"/>
      <c r="IB877" s="23"/>
      <c r="IC877" s="23"/>
      <c r="ID877" s="23"/>
      <c r="IE877" s="23"/>
      <c r="IF877" s="23"/>
      <c r="IG877" s="23"/>
      <c r="IH877" s="23"/>
      <c r="II877" s="23"/>
      <c r="IJ877" s="23"/>
      <c r="IK877" s="23"/>
      <c r="IL877" s="23"/>
      <c r="IM877" s="23"/>
      <c r="IN877" s="23"/>
      <c r="IO877" s="23"/>
      <c r="IP877" s="23"/>
      <c r="IQ877" s="23"/>
      <c r="IR877" s="23"/>
      <c r="IS877" s="23"/>
      <c r="IT877" s="23"/>
      <c r="IU877" s="23"/>
    </row>
    <row r="878" spans="1:255" x14ac:dyDescent="0.2">
      <c r="A878" s="87"/>
      <c r="B878" s="88"/>
      <c r="C878" s="88" t="s">
        <v>1257</v>
      </c>
      <c r="D878" s="89"/>
      <c r="E878" s="90">
        <v>78</v>
      </c>
      <c r="F878" s="91" t="s">
        <v>1258</v>
      </c>
      <c r="G878" s="92"/>
      <c r="H878" s="93">
        <f>ROUND((Source!AF469*Source!AV469+Source!AE469*Source!AV469)*(Source!FX469)/100,2)</f>
        <v>155</v>
      </c>
      <c r="I878" s="94">
        <f>T878</f>
        <v>222</v>
      </c>
      <c r="J878" s="96">
        <v>0.74</v>
      </c>
      <c r="K878" s="95" t="e">
        <f>U878</f>
        <v>#REF!</v>
      </c>
      <c r="O878" s="23"/>
      <c r="P878" s="23"/>
      <c r="Q878" s="23"/>
      <c r="R878" s="23"/>
      <c r="S878" s="23"/>
      <c r="T878" s="23">
        <f>ROUND((ROUND(Source!AF469*Source!AV469*Source!I469,0)+ROUND(Source!AE469*Source!AV469*Source!I469,0))*(Source!DN469)/100,0)</f>
        <v>222</v>
      </c>
      <c r="U878" s="23" t="e">
        <f>Source!X469</f>
        <v>#REF!</v>
      </c>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v>1</v>
      </c>
      <c r="CW878" s="23"/>
      <c r="CX878" s="23"/>
      <c r="CY878" s="23"/>
      <c r="CZ878" s="23"/>
      <c r="DA878" s="23"/>
      <c r="DB878" s="23"/>
      <c r="DC878" s="23"/>
      <c r="DD878" s="23"/>
      <c r="DE878" s="23"/>
      <c r="DF878" s="23"/>
      <c r="DG878" s="23"/>
      <c r="DH878" s="23"/>
      <c r="DI878" s="23"/>
      <c r="DJ878" s="23"/>
      <c r="DK878" s="23"/>
      <c r="DL878" s="23"/>
      <c r="DM878" s="23"/>
      <c r="DN878" s="23"/>
      <c r="DO878" s="23"/>
      <c r="DP878" s="23"/>
      <c r="DQ878" s="23">
        <f>T878</f>
        <v>222</v>
      </c>
      <c r="DR878" s="23"/>
      <c r="DS878" s="23" t="e">
        <f>U878</f>
        <v>#REF!</v>
      </c>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3"/>
      <c r="FH878" s="23"/>
      <c r="FI878" s="23"/>
      <c r="FJ878" s="23"/>
      <c r="FK878" s="23"/>
      <c r="FL878" s="23"/>
      <c r="FM878" s="23"/>
      <c r="FN878" s="23"/>
      <c r="FO878" s="23"/>
      <c r="FP878" s="23"/>
      <c r="FQ878" s="23"/>
      <c r="FR878" s="23"/>
      <c r="FS878" s="23"/>
      <c r="FT878" s="23"/>
      <c r="FU878" s="23"/>
      <c r="FV878" s="23"/>
      <c r="FW878" s="23"/>
      <c r="FX878" s="23"/>
      <c r="FY878" s="23"/>
      <c r="FZ878" s="23"/>
      <c r="GA878" s="23"/>
      <c r="GB878" s="23"/>
      <c r="GC878" s="23"/>
      <c r="GD878" s="23"/>
      <c r="GE878" s="23"/>
      <c r="GF878" s="23"/>
      <c r="GG878" s="23"/>
      <c r="GH878" s="23"/>
      <c r="GI878" s="23"/>
      <c r="GJ878" s="23"/>
      <c r="GK878" s="23"/>
      <c r="GL878" s="23"/>
      <c r="GM878" s="23"/>
      <c r="GN878" s="23"/>
      <c r="GO878" s="23"/>
      <c r="GP878" s="23"/>
      <c r="GQ878" s="23"/>
      <c r="GR878" s="23"/>
      <c r="GS878" s="23"/>
      <c r="GT878" s="23"/>
      <c r="GU878" s="23"/>
      <c r="GV878" s="23"/>
      <c r="GW878" s="23"/>
      <c r="GX878" s="23"/>
      <c r="GY878" s="23">
        <f>T878</f>
        <v>222</v>
      </c>
      <c r="GZ878" s="23"/>
      <c r="HA878" s="23"/>
      <c r="HB878" s="23">
        <f>T878</f>
        <v>222</v>
      </c>
      <c r="HC878" s="23"/>
      <c r="HD878" s="23"/>
      <c r="HE878" s="23"/>
      <c r="HF878" s="23">
        <f>T878</f>
        <v>222</v>
      </c>
      <c r="HG878" s="23"/>
      <c r="HH878" s="23"/>
      <c r="HI878" s="23"/>
      <c r="HJ878" s="23"/>
      <c r="HK878" s="23"/>
      <c r="HL878" s="23">
        <f>T878</f>
        <v>222</v>
      </c>
      <c r="HM878" s="23"/>
      <c r="HN878" s="23">
        <f>T878</f>
        <v>222</v>
      </c>
      <c r="HO878" s="23"/>
      <c r="HP878" s="23"/>
      <c r="HQ878" s="23"/>
      <c r="HR878" s="23"/>
      <c r="HS878" s="23"/>
      <c r="HT878" s="23"/>
      <c r="HU878" s="23"/>
      <c r="HV878" s="23"/>
      <c r="HW878" s="23"/>
      <c r="HX878" s="23"/>
      <c r="HY878" s="23"/>
      <c r="HZ878" s="23"/>
      <c r="IA878" s="23"/>
      <c r="IB878" s="23"/>
      <c r="IC878" s="23"/>
      <c r="ID878" s="23"/>
      <c r="IE878" s="23"/>
      <c r="IF878" s="23"/>
      <c r="IG878" s="23"/>
      <c r="IH878" s="23"/>
      <c r="II878" s="23"/>
      <c r="IJ878" s="23"/>
      <c r="IK878" s="23"/>
      <c r="IL878" s="23"/>
      <c r="IM878" s="23"/>
      <c r="IN878" s="23"/>
      <c r="IO878" s="23"/>
      <c r="IP878" s="23"/>
      <c r="IQ878" s="23"/>
      <c r="IR878" s="23"/>
      <c r="IS878" s="23"/>
      <c r="IT878" s="23"/>
      <c r="IU878" s="23"/>
    </row>
    <row r="879" spans="1:255" x14ac:dyDescent="0.2">
      <c r="A879" s="87"/>
      <c r="B879" s="88"/>
      <c r="C879" s="88" t="s">
        <v>1259</v>
      </c>
      <c r="D879" s="89"/>
      <c r="E879" s="90">
        <v>50</v>
      </c>
      <c r="F879" s="91" t="s">
        <v>1258</v>
      </c>
      <c r="G879" s="92"/>
      <c r="H879" s="93">
        <f>ROUND((Source!AF469*Source!AV469+Source!AE469*Source!AV469)*(Source!FY469)/100,2)</f>
        <v>99.36</v>
      </c>
      <c r="I879" s="94">
        <f>T879</f>
        <v>142</v>
      </c>
      <c r="J879" s="96">
        <v>0.43</v>
      </c>
      <c r="K879" s="95" t="e">
        <f>U879</f>
        <v>#REF!</v>
      </c>
      <c r="O879" s="23"/>
      <c r="P879" s="23"/>
      <c r="Q879" s="23"/>
      <c r="R879" s="23"/>
      <c r="S879" s="23"/>
      <c r="T879" s="23">
        <f>ROUND((ROUND(Source!AF469*Source!AV469*Source!I469,0)+ROUND(Source!AE469*Source!AV469*Source!I469,0))*(Source!DO469)/100,0)</f>
        <v>142</v>
      </c>
      <c r="U879" s="23" t="e">
        <f>Source!Y469</f>
        <v>#REF!</v>
      </c>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v>1</v>
      </c>
      <c r="CW879" s="23"/>
      <c r="CX879" s="23"/>
      <c r="CY879" s="23"/>
      <c r="CZ879" s="23"/>
      <c r="DA879" s="23"/>
      <c r="DB879" s="23"/>
      <c r="DC879" s="23"/>
      <c r="DD879" s="23"/>
      <c r="DE879" s="23"/>
      <c r="DF879" s="23"/>
      <c r="DG879" s="23"/>
      <c r="DH879" s="23"/>
      <c r="DI879" s="23"/>
      <c r="DJ879" s="23"/>
      <c r="DK879" s="23"/>
      <c r="DL879" s="23"/>
      <c r="DM879" s="23"/>
      <c r="DN879" s="23"/>
      <c r="DO879" s="23"/>
      <c r="DP879" s="23"/>
      <c r="DQ879" s="23">
        <f>T879</f>
        <v>142</v>
      </c>
      <c r="DR879" s="23"/>
      <c r="DS879" s="23" t="e">
        <f>U879</f>
        <v>#REF!</v>
      </c>
      <c r="DT879" s="23"/>
      <c r="DU879" s="23"/>
      <c r="DV879" s="23"/>
      <c r="DW879" s="23"/>
      <c r="DX879" s="23"/>
      <c r="DY879" s="23"/>
      <c r="DZ879" s="23"/>
      <c r="EA879" s="23"/>
      <c r="EB879" s="23"/>
      <c r="EC879" s="23"/>
      <c r="ED879" s="23"/>
      <c r="EE879" s="23"/>
      <c r="EF879" s="23"/>
      <c r="EG879" s="23"/>
      <c r="EH879" s="23"/>
      <c r="EI879" s="23"/>
      <c r="EJ879" s="23"/>
      <c r="EK879" s="23"/>
      <c r="EL879" s="23"/>
      <c r="EM879" s="23"/>
      <c r="EN879" s="23"/>
      <c r="EO879" s="23"/>
      <c r="EP879" s="23"/>
      <c r="EQ879" s="23"/>
      <c r="ER879" s="23"/>
      <c r="ES879" s="23"/>
      <c r="ET879" s="23"/>
      <c r="EU879" s="23"/>
      <c r="EV879" s="23"/>
      <c r="EW879" s="23"/>
      <c r="EX879" s="23"/>
      <c r="EY879" s="23"/>
      <c r="EZ879" s="23"/>
      <c r="FA879" s="23"/>
      <c r="FB879" s="23"/>
      <c r="FC879" s="23"/>
      <c r="FD879" s="23"/>
      <c r="FE879" s="23"/>
      <c r="FF879" s="23"/>
      <c r="FG879" s="23"/>
      <c r="FH879" s="23"/>
      <c r="FI879" s="23"/>
      <c r="FJ879" s="23"/>
      <c r="FK879" s="23"/>
      <c r="FL879" s="23"/>
      <c r="FM879" s="23"/>
      <c r="FN879" s="23"/>
      <c r="FO879" s="23"/>
      <c r="FP879" s="23"/>
      <c r="FQ879" s="23"/>
      <c r="FR879" s="23"/>
      <c r="FS879" s="23"/>
      <c r="FT879" s="23"/>
      <c r="FU879" s="23"/>
      <c r="FV879" s="23"/>
      <c r="FW879" s="23"/>
      <c r="FX879" s="23"/>
      <c r="FY879" s="23"/>
      <c r="FZ879" s="23"/>
      <c r="GA879" s="23"/>
      <c r="GB879" s="23"/>
      <c r="GC879" s="23"/>
      <c r="GD879" s="23"/>
      <c r="GE879" s="23"/>
      <c r="GF879" s="23"/>
      <c r="GG879" s="23"/>
      <c r="GH879" s="23"/>
      <c r="GI879" s="23"/>
      <c r="GJ879" s="23"/>
      <c r="GK879" s="23"/>
      <c r="GL879" s="23"/>
      <c r="GM879" s="23"/>
      <c r="GN879" s="23"/>
      <c r="GO879" s="23"/>
      <c r="GP879" s="23"/>
      <c r="GQ879" s="23"/>
      <c r="GR879" s="23"/>
      <c r="GS879" s="23"/>
      <c r="GT879" s="23"/>
      <c r="GU879" s="23"/>
      <c r="GV879" s="23"/>
      <c r="GW879" s="23"/>
      <c r="GX879" s="23"/>
      <c r="GY879" s="23"/>
      <c r="GZ879" s="23">
        <f>T879</f>
        <v>142</v>
      </c>
      <c r="HA879" s="23"/>
      <c r="HB879" s="23">
        <f>T879</f>
        <v>142</v>
      </c>
      <c r="HC879" s="23"/>
      <c r="HD879" s="23"/>
      <c r="HE879" s="23"/>
      <c r="HF879" s="23">
        <f>T879</f>
        <v>142</v>
      </c>
      <c r="HG879" s="23"/>
      <c r="HH879" s="23"/>
      <c r="HI879" s="23"/>
      <c r="HJ879" s="23"/>
      <c r="HK879" s="23"/>
      <c r="HL879" s="23">
        <f>T879</f>
        <v>142</v>
      </c>
      <c r="HM879" s="23"/>
      <c r="HN879" s="23">
        <f>T879</f>
        <v>142</v>
      </c>
      <c r="HO879" s="23"/>
      <c r="HP879" s="23"/>
      <c r="HQ879" s="23"/>
      <c r="HR879" s="23"/>
      <c r="HS879" s="23"/>
      <c r="HT879" s="23"/>
      <c r="HU879" s="23"/>
      <c r="HV879" s="23"/>
      <c r="HW879" s="23"/>
      <c r="HX879" s="23"/>
      <c r="HY879" s="23"/>
      <c r="HZ879" s="23"/>
      <c r="IA879" s="23"/>
      <c r="IB879" s="23"/>
      <c r="IC879" s="23"/>
      <c r="ID879" s="23"/>
      <c r="IE879" s="23"/>
      <c r="IF879" s="23"/>
      <c r="IG879" s="23"/>
      <c r="IH879" s="23"/>
      <c r="II879" s="23"/>
      <c r="IJ879" s="23"/>
      <c r="IK879" s="23"/>
      <c r="IL879" s="23"/>
      <c r="IM879" s="23"/>
      <c r="IN879" s="23"/>
      <c r="IO879" s="23"/>
      <c r="IP879" s="23"/>
      <c r="IQ879" s="23"/>
      <c r="IR879" s="23"/>
      <c r="IS879" s="23"/>
      <c r="IT879" s="23"/>
      <c r="IU879" s="23"/>
    </row>
    <row r="880" spans="1:255" ht="13.5" thickBot="1" x14ac:dyDescent="0.25">
      <c r="A880" s="172"/>
      <c r="B880" s="173"/>
      <c r="C880" s="173" t="s">
        <v>1260</v>
      </c>
      <c r="D880" s="174" t="s">
        <v>1261</v>
      </c>
      <c r="E880" s="175">
        <v>50.5</v>
      </c>
      <c r="F880" s="176"/>
      <c r="G880" s="177" t="s">
        <v>585</v>
      </c>
      <c r="H880" s="176" t="e">
        <f>ROUND(Source!AH469,2)</f>
        <v>#REF!</v>
      </c>
      <c r="I880" s="178" t="e">
        <f>Source!U469</f>
        <v>#REF!</v>
      </c>
      <c r="J880" s="179"/>
      <c r="K880" s="180"/>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c r="EC880" s="23"/>
      <c r="ED880" s="23"/>
      <c r="EE880" s="23"/>
      <c r="EF880" s="23"/>
      <c r="EG880" s="23"/>
      <c r="EH880" s="23"/>
      <c r="EI880" s="23"/>
      <c r="EJ880" s="23"/>
      <c r="EK880" s="23"/>
      <c r="EL880" s="23"/>
      <c r="EM880" s="23"/>
      <c r="EN880" s="23"/>
      <c r="EO880" s="23"/>
      <c r="EP880" s="23"/>
      <c r="EQ880" s="23"/>
      <c r="ER880" s="23"/>
      <c r="ES880" s="23"/>
      <c r="ET880" s="23"/>
      <c r="EU880" s="23"/>
      <c r="EV880" s="23"/>
      <c r="EW880" s="23"/>
      <c r="EX880" s="23"/>
      <c r="EY880" s="23"/>
      <c r="EZ880" s="23"/>
      <c r="FA880" s="23"/>
      <c r="FB880" s="23"/>
      <c r="FC880" s="23"/>
      <c r="FD880" s="23"/>
      <c r="FE880" s="23"/>
      <c r="FF880" s="23"/>
      <c r="FG880" s="23"/>
      <c r="FH880" s="23"/>
      <c r="FI880" s="23"/>
      <c r="FJ880" s="23"/>
      <c r="FK880" s="23"/>
      <c r="FL880" s="23"/>
      <c r="FM880" s="23"/>
      <c r="FN880" s="23"/>
      <c r="FO880" s="23"/>
      <c r="FP880" s="23"/>
      <c r="FQ880" s="23"/>
      <c r="FR880" s="23"/>
      <c r="FS880" s="23"/>
      <c r="FT880" s="23"/>
      <c r="FU880" s="23"/>
      <c r="FV880" s="23"/>
      <c r="FW880" s="23"/>
      <c r="FX880" s="23"/>
      <c r="FY880" s="23"/>
      <c r="FZ880" s="23"/>
      <c r="GA880" s="23"/>
      <c r="GB880" s="23"/>
      <c r="GC880" s="23"/>
      <c r="GD880" s="23"/>
      <c r="GE880" s="23"/>
      <c r="GF880" s="23"/>
      <c r="GG880" s="23"/>
      <c r="GH880" s="23"/>
      <c r="GI880" s="23"/>
      <c r="GJ880" s="23"/>
      <c r="GK880" s="23"/>
      <c r="GL880" s="23"/>
      <c r="GM880" s="23"/>
      <c r="GN880" s="23"/>
      <c r="GO880" s="23"/>
      <c r="GP880" s="23"/>
      <c r="GQ880" s="23"/>
      <c r="GR880" s="23"/>
      <c r="GS880" s="23"/>
      <c r="GT880" s="23"/>
      <c r="GU880" s="23"/>
      <c r="GV880" s="23"/>
      <c r="GW880" s="23"/>
      <c r="GX880" s="23"/>
      <c r="GY880" s="23"/>
      <c r="GZ880" s="23"/>
      <c r="HA880" s="23"/>
      <c r="HB880" s="23"/>
      <c r="HC880" s="23"/>
      <c r="HD880" s="23"/>
      <c r="HE880" s="23"/>
      <c r="HF880" s="23"/>
      <c r="HG880" s="23"/>
      <c r="HH880" s="23"/>
      <c r="HI880" s="23"/>
      <c r="HJ880" s="23"/>
      <c r="HK880" s="23"/>
      <c r="HL880" s="23"/>
      <c r="HM880" s="23"/>
      <c r="HN880" s="23"/>
      <c r="HO880" s="23"/>
      <c r="HP880" s="23"/>
      <c r="HQ880" s="23"/>
      <c r="HR880" s="23"/>
      <c r="HS880" s="23"/>
      <c r="HT880" s="23"/>
      <c r="HU880" s="23"/>
      <c r="HV880" s="23"/>
      <c r="HW880" s="23"/>
      <c r="HX880" s="23"/>
      <c r="HY880" s="23"/>
      <c r="HZ880" s="23"/>
      <c r="IA880" s="23"/>
      <c r="IB880" s="23"/>
      <c r="IC880" s="23"/>
      <c r="ID880" s="23"/>
      <c r="IE880" s="23"/>
      <c r="IF880" s="23"/>
      <c r="IG880" s="23"/>
      <c r="IH880" s="23"/>
      <c r="II880" s="23"/>
      <c r="IJ880" s="23"/>
      <c r="IK880" s="23"/>
      <c r="IL880" s="23"/>
      <c r="IM880" s="23"/>
      <c r="IN880" s="23"/>
      <c r="IO880" s="23"/>
      <c r="IP880" s="23"/>
      <c r="IQ880" s="23"/>
      <c r="IR880" s="23"/>
      <c r="IS880" s="23"/>
      <c r="IT880" s="23"/>
      <c r="IU880" s="23"/>
    </row>
    <row r="881" spans="1:255" x14ac:dyDescent="0.2">
      <c r="A881" s="123"/>
      <c r="B881" s="122"/>
      <c r="C881" s="122" t="s">
        <v>1267</v>
      </c>
      <c r="D881" s="122"/>
      <c r="E881" s="122"/>
      <c r="F881" s="122"/>
      <c r="G881" s="122"/>
      <c r="H881" s="376">
        <f>R881</f>
        <v>648</v>
      </c>
      <c r="I881" s="377"/>
      <c r="J881" s="376" t="e">
        <f>S881</f>
        <v>#REF!</v>
      </c>
      <c r="K881" s="378"/>
      <c r="O881" s="23"/>
      <c r="P881" s="23"/>
      <c r="Q881" s="23"/>
      <c r="R881" s="23">
        <f>SUM(T876:T880)</f>
        <v>648</v>
      </c>
      <c r="S881" s="23" t="e">
        <f>SUM(U876:U880)</f>
        <v>#REF!</v>
      </c>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c r="EC881" s="23"/>
      <c r="ED881" s="23"/>
      <c r="EE881" s="23"/>
      <c r="EF881" s="23"/>
      <c r="EG881" s="23"/>
      <c r="EH881" s="23"/>
      <c r="EI881" s="23"/>
      <c r="EJ881" s="23"/>
      <c r="EK881" s="23"/>
      <c r="EL881" s="23"/>
      <c r="EM881" s="23"/>
      <c r="EN881" s="23"/>
      <c r="EO881" s="23"/>
      <c r="EP881" s="23"/>
      <c r="EQ881" s="23"/>
      <c r="ER881" s="23"/>
      <c r="ES881" s="23"/>
      <c r="ET881" s="23"/>
      <c r="EU881" s="23"/>
      <c r="EV881" s="23"/>
      <c r="EW881" s="23"/>
      <c r="EX881" s="23"/>
      <c r="EY881" s="23"/>
      <c r="EZ881" s="23"/>
      <c r="FA881" s="23"/>
      <c r="FB881" s="23"/>
      <c r="FC881" s="23"/>
      <c r="FD881" s="23"/>
      <c r="FE881" s="23"/>
      <c r="FF881" s="23"/>
      <c r="FG881" s="23"/>
      <c r="FH881" s="23"/>
      <c r="FI881" s="23"/>
      <c r="FJ881" s="23"/>
      <c r="FK881" s="23"/>
      <c r="FL881" s="23"/>
      <c r="FM881" s="23"/>
      <c r="FN881" s="23"/>
      <c r="FO881" s="23"/>
      <c r="FP881" s="23"/>
      <c r="FQ881" s="23"/>
      <c r="FR881" s="23"/>
      <c r="FS881" s="23"/>
      <c r="FT881" s="23"/>
      <c r="FU881" s="23"/>
      <c r="FV881" s="23"/>
      <c r="FW881" s="23"/>
      <c r="FX881" s="23"/>
      <c r="FY881" s="23"/>
      <c r="FZ881" s="23"/>
      <c r="GA881" s="23"/>
      <c r="GB881" s="23"/>
      <c r="GC881" s="23"/>
      <c r="GD881" s="23"/>
      <c r="GE881" s="23"/>
      <c r="GF881" s="23"/>
      <c r="GG881" s="23"/>
      <c r="GH881" s="23"/>
      <c r="GI881" s="23"/>
      <c r="GJ881" s="23"/>
      <c r="GK881" s="23"/>
      <c r="GL881" s="23"/>
      <c r="GM881" s="23"/>
      <c r="GN881" s="23"/>
      <c r="GO881" s="23"/>
      <c r="GP881" s="23"/>
      <c r="GQ881" s="23"/>
      <c r="GR881" s="23"/>
      <c r="GS881" s="23"/>
      <c r="GT881" s="23"/>
      <c r="GU881" s="23"/>
      <c r="GV881" s="23"/>
      <c r="GW881" s="23"/>
      <c r="GX881" s="23"/>
      <c r="GY881" s="23"/>
      <c r="GZ881" s="23"/>
      <c r="HA881" s="23">
        <f>R881</f>
        <v>648</v>
      </c>
      <c r="HB881" s="23"/>
      <c r="HC881" s="23"/>
      <c r="HD881" s="23"/>
      <c r="HE881" s="23"/>
      <c r="HF881" s="23"/>
      <c r="HG881" s="23"/>
      <c r="HH881" s="23"/>
      <c r="HI881" s="23"/>
      <c r="HJ881" s="23"/>
      <c r="HK881" s="23"/>
      <c r="HL881" s="23"/>
      <c r="HM881" s="23"/>
      <c r="HN881" s="23"/>
      <c r="HO881" s="23"/>
      <c r="HP881" s="23"/>
      <c r="HQ881" s="23"/>
      <c r="HR881" s="23"/>
      <c r="HS881" s="23"/>
      <c r="HT881" s="23"/>
      <c r="HU881" s="23"/>
      <c r="HV881" s="23"/>
      <c r="HW881" s="23"/>
      <c r="HX881" s="23"/>
      <c r="HY881" s="23"/>
      <c r="HZ881" s="23"/>
      <c r="IA881" s="23"/>
      <c r="IB881" s="23"/>
      <c r="IC881" s="23"/>
      <c r="ID881" s="23"/>
      <c r="IE881" s="23"/>
      <c r="IF881" s="23"/>
      <c r="IG881" s="23"/>
      <c r="IH881" s="23"/>
      <c r="II881" s="23"/>
      <c r="IJ881" s="23"/>
      <c r="IK881" s="23"/>
      <c r="IL881" s="23"/>
      <c r="IM881" s="23"/>
      <c r="IN881" s="23"/>
      <c r="IO881" s="23"/>
      <c r="IP881" s="23"/>
      <c r="IQ881" s="23"/>
      <c r="IR881" s="23"/>
      <c r="IS881" s="23"/>
      <c r="IT881" s="23"/>
      <c r="IU881" s="23"/>
    </row>
    <row r="882" spans="1:255" x14ac:dyDescent="0.2">
      <c r="A882" s="77"/>
      <c r="B882" s="76"/>
      <c r="C882" s="76"/>
      <c r="D882" s="76"/>
      <c r="E882" s="76"/>
      <c r="F882" s="76"/>
      <c r="G882" s="76"/>
      <c r="H882" s="370"/>
      <c r="I882" s="371"/>
      <c r="J882" s="370"/>
      <c r="K882" s="372"/>
    </row>
    <row r="883" spans="1:255" ht="24" x14ac:dyDescent="0.2">
      <c r="A883" s="126">
        <v>43</v>
      </c>
      <c r="B883" s="133" t="s">
        <v>590</v>
      </c>
      <c r="C883" s="127" t="s">
        <v>591</v>
      </c>
      <c r="D883" s="128" t="s">
        <v>552</v>
      </c>
      <c r="E883" s="129">
        <v>1.43</v>
      </c>
      <c r="F883" s="130">
        <f>Source!AK471</f>
        <v>79.88</v>
      </c>
      <c r="G883" s="134" t="s">
        <v>6</v>
      </c>
      <c r="H883" s="130"/>
      <c r="I883" s="131">
        <f>SUM(DQ883:DQ887)</f>
        <v>260</v>
      </c>
      <c r="J883" s="107" t="s">
        <v>590</v>
      </c>
      <c r="K883" s="132" t="e">
        <f>SUM(DS883:DS887)</f>
        <v>#REF!</v>
      </c>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23"/>
      <c r="DX883" s="23"/>
      <c r="DY883" s="23"/>
      <c r="DZ883" s="23"/>
      <c r="EA883" s="23"/>
      <c r="EB883" s="23"/>
      <c r="EC883" s="23"/>
      <c r="ED883" s="23"/>
      <c r="EE883" s="23"/>
      <c r="EF883" s="23"/>
      <c r="EG883" s="23"/>
      <c r="EH883" s="23"/>
      <c r="EI883" s="23"/>
      <c r="EJ883" s="23"/>
      <c r="EK883" s="23"/>
      <c r="EL883" s="23"/>
      <c r="EM883" s="23"/>
      <c r="EN883" s="23"/>
      <c r="EO883" s="23"/>
      <c r="EP883" s="23"/>
      <c r="EQ883" s="23"/>
      <c r="ER883" s="23"/>
      <c r="ES883" s="23"/>
      <c r="ET883" s="23"/>
      <c r="EU883" s="23"/>
      <c r="EV883" s="23"/>
      <c r="EW883" s="23"/>
      <c r="EX883" s="23"/>
      <c r="EY883" s="23"/>
      <c r="EZ883" s="23"/>
      <c r="FA883" s="23"/>
      <c r="FB883" s="23"/>
      <c r="FC883" s="23"/>
      <c r="FD883" s="23"/>
      <c r="FE883" s="23"/>
      <c r="FF883" s="23"/>
      <c r="FG883" s="23"/>
      <c r="FH883" s="23"/>
      <c r="FI883" s="23"/>
      <c r="FJ883" s="23"/>
      <c r="FK883" s="23"/>
      <c r="FL883" s="23"/>
      <c r="FM883" s="23"/>
      <c r="FN883" s="23"/>
      <c r="FO883" s="23"/>
      <c r="FP883" s="23"/>
      <c r="FQ883" s="23"/>
      <c r="FR883" s="23"/>
      <c r="FS883" s="23"/>
      <c r="FT883" s="23"/>
      <c r="FU883" s="23"/>
      <c r="FV883" s="23"/>
      <c r="FW883" s="23"/>
      <c r="FX883" s="23"/>
      <c r="FY883" s="23"/>
      <c r="FZ883" s="23"/>
      <c r="GA883" s="23"/>
      <c r="GB883" s="23"/>
      <c r="GC883" s="23"/>
      <c r="GD883" s="23"/>
      <c r="GE883" s="23"/>
      <c r="GF883" s="23"/>
      <c r="GG883" s="23"/>
      <c r="GH883" s="23"/>
      <c r="GI883" s="23"/>
      <c r="GJ883" s="23"/>
      <c r="GK883" s="23"/>
      <c r="GL883" s="23"/>
      <c r="GM883" s="23"/>
      <c r="GN883" s="23"/>
      <c r="GO883" s="23"/>
      <c r="GP883" s="23"/>
      <c r="GQ883" s="23"/>
      <c r="GR883" s="23"/>
      <c r="GS883" s="23"/>
      <c r="GT883" s="23"/>
      <c r="GU883" s="23"/>
      <c r="GV883" s="23"/>
      <c r="GW883" s="23"/>
      <c r="GX883" s="23"/>
      <c r="GY883" s="23"/>
      <c r="GZ883" s="23"/>
      <c r="HA883" s="23"/>
      <c r="HB883" s="23"/>
      <c r="HC883" s="23"/>
      <c r="HD883" s="23"/>
      <c r="HE883" s="23"/>
      <c r="HF883" s="23"/>
      <c r="HG883" s="23"/>
      <c r="HH883" s="23"/>
      <c r="HI883" s="23"/>
      <c r="HJ883" s="23"/>
      <c r="HK883" s="23"/>
      <c r="HL883" s="23"/>
      <c r="HM883" s="23"/>
      <c r="HN883" s="23"/>
      <c r="HO883" s="23"/>
      <c r="HP883" s="23"/>
      <c r="HQ883" s="23"/>
      <c r="HR883" s="23"/>
      <c r="HS883" s="23"/>
      <c r="HT883" s="23"/>
      <c r="HU883" s="23"/>
      <c r="HV883" s="23"/>
      <c r="HW883" s="23"/>
      <c r="HX883" s="23"/>
      <c r="HY883" s="23"/>
      <c r="HZ883" s="23"/>
      <c r="IA883" s="23"/>
      <c r="IB883" s="23"/>
      <c r="IC883" s="23"/>
      <c r="ID883" s="23"/>
      <c r="IE883" s="23"/>
      <c r="IF883" s="23"/>
      <c r="IG883" s="23"/>
      <c r="IH883" s="23"/>
      <c r="II883" s="23"/>
      <c r="IJ883" s="23"/>
      <c r="IK883" s="23"/>
      <c r="IL883" s="23"/>
      <c r="IM883" s="23"/>
      <c r="IN883" s="23"/>
      <c r="IO883" s="23"/>
      <c r="IP883" s="23"/>
      <c r="IQ883" s="23"/>
      <c r="IR883" s="23"/>
      <c r="IS883" s="23"/>
      <c r="IT883" s="23"/>
      <c r="IU883" s="23"/>
    </row>
    <row r="884" spans="1:255" x14ac:dyDescent="0.2">
      <c r="A884" s="66"/>
      <c r="B884" s="67"/>
      <c r="C884" s="67" t="s">
        <v>1253</v>
      </c>
      <c r="D884" s="68"/>
      <c r="E884" s="69"/>
      <c r="F884" s="70">
        <v>79.88</v>
      </c>
      <c r="G884" s="71"/>
      <c r="H884" s="70">
        <f>Source!AF471</f>
        <v>79.88</v>
      </c>
      <c r="I884" s="72">
        <f>T884</f>
        <v>114</v>
      </c>
      <c r="J884" s="73">
        <v>25.36</v>
      </c>
      <c r="K884" s="74">
        <f>U884</f>
        <v>2897</v>
      </c>
      <c r="O884" s="23"/>
      <c r="P884" s="23"/>
      <c r="Q884" s="23"/>
      <c r="R884" s="23"/>
      <c r="S884" s="23"/>
      <c r="T884" s="23">
        <f>ROUND(Source!AF471*Source!AV471*Source!I471,0)</f>
        <v>114</v>
      </c>
      <c r="U884" s="23">
        <f>Source!S471</f>
        <v>2897</v>
      </c>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v>1</v>
      </c>
      <c r="CW884" s="23"/>
      <c r="CX884" s="23"/>
      <c r="CY884" s="23"/>
      <c r="CZ884" s="23"/>
      <c r="DA884" s="23"/>
      <c r="DB884" s="23"/>
      <c r="DC884" s="23"/>
      <c r="DD884" s="23"/>
      <c r="DE884" s="23"/>
      <c r="DF884" s="23"/>
      <c r="DG884" s="23">
        <f>Source!S471</f>
        <v>2897</v>
      </c>
      <c r="DH884" s="23">
        <v>1015</v>
      </c>
      <c r="DI884" s="23"/>
      <c r="DJ884" s="23"/>
      <c r="DK884" s="23"/>
      <c r="DL884" s="23"/>
      <c r="DM884" s="23"/>
      <c r="DN884" s="23"/>
      <c r="DO884" s="23"/>
      <c r="DP884" s="23"/>
      <c r="DQ884" s="23">
        <f>T884</f>
        <v>114</v>
      </c>
      <c r="DR884" s="23"/>
      <c r="DS884" s="23">
        <f>U884</f>
        <v>2897</v>
      </c>
      <c r="DT884" s="23"/>
      <c r="DU884" s="23"/>
      <c r="DV884" s="23"/>
      <c r="DW884" s="23"/>
      <c r="DX884" s="23"/>
      <c r="DY884" s="23"/>
      <c r="DZ884" s="23"/>
      <c r="EA884" s="23"/>
      <c r="EB884" s="23"/>
      <c r="EC884" s="23"/>
      <c r="ED884" s="23"/>
      <c r="EE884" s="23"/>
      <c r="EF884" s="23"/>
      <c r="EG884" s="23"/>
      <c r="EH884" s="23"/>
      <c r="EI884" s="23"/>
      <c r="EJ884" s="23"/>
      <c r="EK884" s="23"/>
      <c r="EL884" s="23"/>
      <c r="EM884" s="23"/>
      <c r="EN884" s="23"/>
      <c r="EO884" s="23"/>
      <c r="EP884" s="23"/>
      <c r="EQ884" s="23"/>
      <c r="ER884" s="23"/>
      <c r="ES884" s="23"/>
      <c r="ET884" s="23"/>
      <c r="EU884" s="23"/>
      <c r="EV884" s="23"/>
      <c r="EW884" s="23"/>
      <c r="EX884" s="23"/>
      <c r="EY884" s="23"/>
      <c r="EZ884" s="23"/>
      <c r="FA884" s="23"/>
      <c r="FB884" s="23"/>
      <c r="FC884" s="23"/>
      <c r="FD884" s="23"/>
      <c r="FE884" s="23"/>
      <c r="FF884" s="23"/>
      <c r="FG884" s="23"/>
      <c r="FH884" s="23"/>
      <c r="FI884" s="23"/>
      <c r="FJ884" s="23"/>
      <c r="FK884" s="23"/>
      <c r="FL884" s="23"/>
      <c r="FM884" s="23"/>
      <c r="FN884" s="23"/>
      <c r="FO884" s="23"/>
      <c r="FP884" s="23"/>
      <c r="FQ884" s="23"/>
      <c r="FR884" s="23"/>
      <c r="FS884" s="23"/>
      <c r="FT884" s="23"/>
      <c r="FU884" s="23"/>
      <c r="FV884" s="23"/>
      <c r="FW884" s="23"/>
      <c r="FX884" s="23"/>
      <c r="FY884" s="23"/>
      <c r="FZ884" s="23"/>
      <c r="GA884" s="23"/>
      <c r="GB884" s="23"/>
      <c r="GC884" s="23"/>
      <c r="GD884" s="23"/>
      <c r="GE884" s="23"/>
      <c r="GF884" s="23"/>
      <c r="GG884" s="23"/>
      <c r="GH884" s="23"/>
      <c r="GI884" s="23"/>
      <c r="GJ884" s="23">
        <f>T884</f>
        <v>114</v>
      </c>
      <c r="GK884" s="23">
        <f>T884</f>
        <v>114</v>
      </c>
      <c r="GL884" s="23"/>
      <c r="GM884" s="23"/>
      <c r="GN884" s="23"/>
      <c r="GO884" s="23"/>
      <c r="GP884" s="23"/>
      <c r="GQ884" s="23"/>
      <c r="GR884" s="23"/>
      <c r="GS884" s="23"/>
      <c r="GT884" s="23"/>
      <c r="GU884" s="23"/>
      <c r="GV884" s="23"/>
      <c r="GW884" s="23"/>
      <c r="GX884" s="23"/>
      <c r="GY884" s="23"/>
      <c r="GZ884" s="23"/>
      <c r="HA884" s="23"/>
      <c r="HB884" s="23">
        <f>T884</f>
        <v>114</v>
      </c>
      <c r="HC884" s="23"/>
      <c r="HD884" s="23"/>
      <c r="HE884" s="23"/>
      <c r="HF884" s="23">
        <f>T884</f>
        <v>114</v>
      </c>
      <c r="HG884" s="23"/>
      <c r="HH884" s="23"/>
      <c r="HI884" s="23"/>
      <c r="HJ884" s="23"/>
      <c r="HK884" s="23"/>
      <c r="HL884" s="23">
        <f>T884</f>
        <v>114</v>
      </c>
      <c r="HM884" s="23"/>
      <c r="HN884" s="23">
        <f>T884</f>
        <v>114</v>
      </c>
      <c r="HO884" s="23"/>
      <c r="HP884" s="23"/>
      <c r="HQ884" s="23"/>
      <c r="HR884" s="23"/>
      <c r="HS884" s="23"/>
      <c r="HT884" s="23"/>
      <c r="HU884" s="23"/>
      <c r="HV884" s="23"/>
      <c r="HW884" s="23"/>
      <c r="HX884" s="23">
        <f>T884</f>
        <v>114</v>
      </c>
      <c r="HY884" s="23"/>
      <c r="HZ884" s="23"/>
      <c r="IA884" s="23"/>
      <c r="IB884" s="23"/>
      <c r="IC884" s="23"/>
      <c r="ID884" s="23"/>
      <c r="IE884" s="23"/>
      <c r="IF884" s="23"/>
      <c r="IG884" s="23"/>
      <c r="IH884" s="23"/>
      <c r="II884" s="23"/>
      <c r="IJ884" s="23"/>
      <c r="IK884" s="23"/>
      <c r="IL884" s="23"/>
      <c r="IM884" s="23"/>
      <c r="IN884" s="23"/>
      <c r="IO884" s="23"/>
      <c r="IP884" s="23"/>
      <c r="IQ884" s="23"/>
      <c r="IR884" s="23"/>
      <c r="IS884" s="23"/>
      <c r="IT884" s="23"/>
      <c r="IU884" s="23"/>
    </row>
    <row r="885" spans="1:255" x14ac:dyDescent="0.2">
      <c r="A885" s="87"/>
      <c r="B885" s="88"/>
      <c r="C885" s="88" t="s">
        <v>1257</v>
      </c>
      <c r="D885" s="89"/>
      <c r="E885" s="90">
        <v>78</v>
      </c>
      <c r="F885" s="91" t="s">
        <v>1258</v>
      </c>
      <c r="G885" s="92"/>
      <c r="H885" s="93">
        <f>ROUND((Source!AF471*Source!AV471+Source!AE471*Source!AV471)*(Source!FX471)/100,2)</f>
        <v>62.31</v>
      </c>
      <c r="I885" s="94">
        <f>T885</f>
        <v>89</v>
      </c>
      <c r="J885" s="96">
        <v>0.74</v>
      </c>
      <c r="K885" s="95" t="e">
        <f>U885</f>
        <v>#REF!</v>
      </c>
      <c r="O885" s="23"/>
      <c r="P885" s="23"/>
      <c r="Q885" s="23"/>
      <c r="R885" s="23"/>
      <c r="S885" s="23"/>
      <c r="T885" s="23">
        <f>ROUND((ROUND(Source!AF471*Source!AV471*Source!I471,0)+ROUND(Source!AE471*Source!AV471*Source!I471,0))*(Source!DN471)/100,0)</f>
        <v>89</v>
      </c>
      <c r="U885" s="23" t="e">
        <f>Source!X471</f>
        <v>#REF!</v>
      </c>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v>1</v>
      </c>
      <c r="CW885" s="23"/>
      <c r="CX885" s="23"/>
      <c r="CY885" s="23"/>
      <c r="CZ885" s="23"/>
      <c r="DA885" s="23"/>
      <c r="DB885" s="23"/>
      <c r="DC885" s="23"/>
      <c r="DD885" s="23"/>
      <c r="DE885" s="23"/>
      <c r="DF885" s="23"/>
      <c r="DG885" s="23"/>
      <c r="DH885" s="23"/>
      <c r="DI885" s="23"/>
      <c r="DJ885" s="23"/>
      <c r="DK885" s="23"/>
      <c r="DL885" s="23"/>
      <c r="DM885" s="23"/>
      <c r="DN885" s="23"/>
      <c r="DO885" s="23"/>
      <c r="DP885" s="23"/>
      <c r="DQ885" s="23">
        <f>T885</f>
        <v>89</v>
      </c>
      <c r="DR885" s="23"/>
      <c r="DS885" s="23" t="e">
        <f>U885</f>
        <v>#REF!</v>
      </c>
      <c r="DT885" s="23"/>
      <c r="DU885" s="23"/>
      <c r="DV885" s="23"/>
      <c r="DW885" s="23"/>
      <c r="DX885" s="23"/>
      <c r="DY885" s="23"/>
      <c r="DZ885" s="23"/>
      <c r="EA885" s="23"/>
      <c r="EB885" s="23"/>
      <c r="EC885" s="23"/>
      <c r="ED885" s="23"/>
      <c r="EE885" s="23"/>
      <c r="EF885" s="23"/>
      <c r="EG885" s="23"/>
      <c r="EH885" s="23"/>
      <c r="EI885" s="23"/>
      <c r="EJ885" s="23"/>
      <c r="EK885" s="23"/>
      <c r="EL885" s="23"/>
      <c r="EM885" s="23"/>
      <c r="EN885" s="23"/>
      <c r="EO885" s="23"/>
      <c r="EP885" s="23"/>
      <c r="EQ885" s="23"/>
      <c r="ER885" s="23"/>
      <c r="ES885" s="23"/>
      <c r="ET885" s="23"/>
      <c r="EU885" s="23"/>
      <c r="EV885" s="23"/>
      <c r="EW885" s="23"/>
      <c r="EX885" s="23"/>
      <c r="EY885" s="23"/>
      <c r="EZ885" s="23"/>
      <c r="FA885" s="23"/>
      <c r="FB885" s="23"/>
      <c r="FC885" s="23"/>
      <c r="FD885" s="23"/>
      <c r="FE885" s="23"/>
      <c r="FF885" s="23"/>
      <c r="FG885" s="23"/>
      <c r="FH885" s="23"/>
      <c r="FI885" s="23"/>
      <c r="FJ885" s="23"/>
      <c r="FK885" s="23"/>
      <c r="FL885" s="23"/>
      <c r="FM885" s="23"/>
      <c r="FN885" s="23"/>
      <c r="FO885" s="23"/>
      <c r="FP885" s="23"/>
      <c r="FQ885" s="23"/>
      <c r="FR885" s="23"/>
      <c r="FS885" s="23"/>
      <c r="FT885" s="23"/>
      <c r="FU885" s="23"/>
      <c r="FV885" s="23"/>
      <c r="FW885" s="23"/>
      <c r="FX885" s="23"/>
      <c r="FY885" s="23"/>
      <c r="FZ885" s="23"/>
      <c r="GA885" s="23"/>
      <c r="GB885" s="23"/>
      <c r="GC885" s="23"/>
      <c r="GD885" s="23"/>
      <c r="GE885" s="23"/>
      <c r="GF885" s="23"/>
      <c r="GG885" s="23"/>
      <c r="GH885" s="23"/>
      <c r="GI885" s="23"/>
      <c r="GJ885" s="23"/>
      <c r="GK885" s="23"/>
      <c r="GL885" s="23"/>
      <c r="GM885" s="23"/>
      <c r="GN885" s="23"/>
      <c r="GO885" s="23"/>
      <c r="GP885" s="23"/>
      <c r="GQ885" s="23"/>
      <c r="GR885" s="23"/>
      <c r="GS885" s="23"/>
      <c r="GT885" s="23"/>
      <c r="GU885" s="23"/>
      <c r="GV885" s="23"/>
      <c r="GW885" s="23"/>
      <c r="GX885" s="23"/>
      <c r="GY885" s="23">
        <f>T885</f>
        <v>89</v>
      </c>
      <c r="GZ885" s="23"/>
      <c r="HA885" s="23"/>
      <c r="HB885" s="23">
        <f>T885</f>
        <v>89</v>
      </c>
      <c r="HC885" s="23"/>
      <c r="HD885" s="23"/>
      <c r="HE885" s="23"/>
      <c r="HF885" s="23">
        <f>T885</f>
        <v>89</v>
      </c>
      <c r="HG885" s="23"/>
      <c r="HH885" s="23"/>
      <c r="HI885" s="23"/>
      <c r="HJ885" s="23"/>
      <c r="HK885" s="23"/>
      <c r="HL885" s="23">
        <f>T885</f>
        <v>89</v>
      </c>
      <c r="HM885" s="23"/>
      <c r="HN885" s="23">
        <f>T885</f>
        <v>89</v>
      </c>
      <c r="HO885" s="23"/>
      <c r="HP885" s="23"/>
      <c r="HQ885" s="23"/>
      <c r="HR885" s="23"/>
      <c r="HS885" s="23"/>
      <c r="HT885" s="23"/>
      <c r="HU885" s="23"/>
      <c r="HV885" s="23"/>
      <c r="HW885" s="23"/>
      <c r="HX885" s="23"/>
      <c r="HY885" s="23"/>
      <c r="HZ885" s="23"/>
      <c r="IA885" s="23"/>
      <c r="IB885" s="23"/>
      <c r="IC885" s="23"/>
      <c r="ID885" s="23"/>
      <c r="IE885" s="23"/>
      <c r="IF885" s="23"/>
      <c r="IG885" s="23"/>
      <c r="IH885" s="23"/>
      <c r="II885" s="23"/>
      <c r="IJ885" s="23"/>
      <c r="IK885" s="23"/>
      <c r="IL885" s="23"/>
      <c r="IM885" s="23"/>
      <c r="IN885" s="23"/>
      <c r="IO885" s="23"/>
      <c r="IP885" s="23"/>
      <c r="IQ885" s="23"/>
      <c r="IR885" s="23"/>
      <c r="IS885" s="23"/>
      <c r="IT885" s="23"/>
      <c r="IU885" s="23"/>
    </row>
    <row r="886" spans="1:255" x14ac:dyDescent="0.2">
      <c r="A886" s="87"/>
      <c r="B886" s="88"/>
      <c r="C886" s="88" t="s">
        <v>1259</v>
      </c>
      <c r="D886" s="89"/>
      <c r="E886" s="90">
        <v>50</v>
      </c>
      <c r="F886" s="91" t="s">
        <v>1258</v>
      </c>
      <c r="G886" s="92"/>
      <c r="H886" s="93">
        <f>ROUND((Source!AF471*Source!AV471+Source!AE471*Source!AV471)*(Source!FY471)/100,2)</f>
        <v>39.94</v>
      </c>
      <c r="I886" s="94">
        <f>T886</f>
        <v>57</v>
      </c>
      <c r="J886" s="96">
        <v>0.43</v>
      </c>
      <c r="K886" s="95" t="e">
        <f>U886</f>
        <v>#REF!</v>
      </c>
      <c r="O886" s="23"/>
      <c r="P886" s="23"/>
      <c r="Q886" s="23"/>
      <c r="R886" s="23"/>
      <c r="S886" s="23"/>
      <c r="T886" s="23">
        <f>ROUND((ROUND(Source!AF471*Source!AV471*Source!I471,0)+ROUND(Source!AE471*Source!AV471*Source!I471,0))*(Source!DO471)/100,0)</f>
        <v>57</v>
      </c>
      <c r="U886" s="23" t="e">
        <f>Source!Y471</f>
        <v>#REF!</v>
      </c>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v>1</v>
      </c>
      <c r="CW886" s="23"/>
      <c r="CX886" s="23"/>
      <c r="CY886" s="23"/>
      <c r="CZ886" s="23"/>
      <c r="DA886" s="23"/>
      <c r="DB886" s="23"/>
      <c r="DC886" s="23"/>
      <c r="DD886" s="23"/>
      <c r="DE886" s="23"/>
      <c r="DF886" s="23"/>
      <c r="DG886" s="23"/>
      <c r="DH886" s="23"/>
      <c r="DI886" s="23"/>
      <c r="DJ886" s="23"/>
      <c r="DK886" s="23"/>
      <c r="DL886" s="23"/>
      <c r="DM886" s="23"/>
      <c r="DN886" s="23"/>
      <c r="DO886" s="23"/>
      <c r="DP886" s="23"/>
      <c r="DQ886" s="23">
        <f>T886</f>
        <v>57</v>
      </c>
      <c r="DR886" s="23"/>
      <c r="DS886" s="23" t="e">
        <f>U886</f>
        <v>#REF!</v>
      </c>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3"/>
      <c r="FH886" s="23"/>
      <c r="FI886" s="23"/>
      <c r="FJ886" s="23"/>
      <c r="FK886" s="23"/>
      <c r="FL886" s="23"/>
      <c r="FM886" s="23"/>
      <c r="FN886" s="23"/>
      <c r="FO886" s="23"/>
      <c r="FP886" s="23"/>
      <c r="FQ886" s="23"/>
      <c r="FR886" s="23"/>
      <c r="FS886" s="23"/>
      <c r="FT886" s="23"/>
      <c r="FU886" s="23"/>
      <c r="FV886" s="23"/>
      <c r="FW886" s="23"/>
      <c r="FX886" s="23"/>
      <c r="FY886" s="23"/>
      <c r="FZ886" s="23"/>
      <c r="GA886" s="23"/>
      <c r="GB886" s="23"/>
      <c r="GC886" s="23"/>
      <c r="GD886" s="23"/>
      <c r="GE886" s="23"/>
      <c r="GF886" s="23"/>
      <c r="GG886" s="23"/>
      <c r="GH886" s="23"/>
      <c r="GI886" s="23"/>
      <c r="GJ886" s="23"/>
      <c r="GK886" s="23"/>
      <c r="GL886" s="23"/>
      <c r="GM886" s="23"/>
      <c r="GN886" s="23"/>
      <c r="GO886" s="23"/>
      <c r="GP886" s="23"/>
      <c r="GQ886" s="23"/>
      <c r="GR886" s="23"/>
      <c r="GS886" s="23"/>
      <c r="GT886" s="23"/>
      <c r="GU886" s="23"/>
      <c r="GV886" s="23"/>
      <c r="GW886" s="23"/>
      <c r="GX886" s="23"/>
      <c r="GY886" s="23"/>
      <c r="GZ886" s="23">
        <f>T886</f>
        <v>57</v>
      </c>
      <c r="HA886" s="23"/>
      <c r="HB886" s="23">
        <f>T886</f>
        <v>57</v>
      </c>
      <c r="HC886" s="23"/>
      <c r="HD886" s="23"/>
      <c r="HE886" s="23"/>
      <c r="HF886" s="23">
        <f>T886</f>
        <v>57</v>
      </c>
      <c r="HG886" s="23"/>
      <c r="HH886" s="23"/>
      <c r="HI886" s="23"/>
      <c r="HJ886" s="23"/>
      <c r="HK886" s="23"/>
      <c r="HL886" s="23">
        <f>T886</f>
        <v>57</v>
      </c>
      <c r="HM886" s="23"/>
      <c r="HN886" s="23">
        <f>T886</f>
        <v>57</v>
      </c>
      <c r="HO886" s="23"/>
      <c r="HP886" s="23"/>
      <c r="HQ886" s="23"/>
      <c r="HR886" s="23"/>
      <c r="HS886" s="23"/>
      <c r="HT886" s="23"/>
      <c r="HU886" s="23"/>
      <c r="HV886" s="23"/>
      <c r="HW886" s="23"/>
      <c r="HX886" s="23"/>
      <c r="HY886" s="23"/>
      <c r="HZ886" s="23"/>
      <c r="IA886" s="23"/>
      <c r="IB886" s="23"/>
      <c r="IC886" s="23"/>
      <c r="ID886" s="23"/>
      <c r="IE886" s="23"/>
      <c r="IF886" s="23"/>
      <c r="IG886" s="23"/>
      <c r="IH886" s="23"/>
      <c r="II886" s="23"/>
      <c r="IJ886" s="23"/>
      <c r="IK886" s="23"/>
      <c r="IL886" s="23"/>
      <c r="IM886" s="23"/>
      <c r="IN886" s="23"/>
      <c r="IO886" s="23"/>
      <c r="IP886" s="23"/>
      <c r="IQ886" s="23"/>
      <c r="IR886" s="23"/>
      <c r="IS886" s="23"/>
      <c r="IT886" s="23"/>
      <c r="IU886" s="23"/>
    </row>
    <row r="887" spans="1:255" ht="13.5" thickBot="1" x14ac:dyDescent="0.25">
      <c r="A887" s="172"/>
      <c r="B887" s="173"/>
      <c r="C887" s="173" t="s">
        <v>1260</v>
      </c>
      <c r="D887" s="174" t="s">
        <v>1261</v>
      </c>
      <c r="E887" s="175">
        <v>10.15</v>
      </c>
      <c r="F887" s="176"/>
      <c r="G887" s="177"/>
      <c r="H887" s="176" t="e">
        <f>ROUND(Source!AH471,2)</f>
        <v>#REF!</v>
      </c>
      <c r="I887" s="178" t="e">
        <f>Source!U471</f>
        <v>#REF!</v>
      </c>
      <c r="J887" s="179"/>
      <c r="K887" s="180"/>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c r="EC887" s="23"/>
      <c r="ED887" s="23"/>
      <c r="EE887" s="23"/>
      <c r="EF887" s="23"/>
      <c r="EG887" s="23"/>
      <c r="EH887" s="23"/>
      <c r="EI887" s="23"/>
      <c r="EJ887" s="23"/>
      <c r="EK887" s="23"/>
      <c r="EL887" s="23"/>
      <c r="EM887" s="23"/>
      <c r="EN887" s="23"/>
      <c r="EO887" s="23"/>
      <c r="EP887" s="23"/>
      <c r="EQ887" s="23"/>
      <c r="ER887" s="23"/>
      <c r="ES887" s="23"/>
      <c r="ET887" s="23"/>
      <c r="EU887" s="23"/>
      <c r="EV887" s="23"/>
      <c r="EW887" s="23"/>
      <c r="EX887" s="23"/>
      <c r="EY887" s="23"/>
      <c r="EZ887" s="23"/>
      <c r="FA887" s="23"/>
      <c r="FB887" s="23"/>
      <c r="FC887" s="23"/>
      <c r="FD887" s="23"/>
      <c r="FE887" s="23"/>
      <c r="FF887" s="23"/>
      <c r="FG887" s="23"/>
      <c r="FH887" s="23"/>
      <c r="FI887" s="23"/>
      <c r="FJ887" s="23"/>
      <c r="FK887" s="23"/>
      <c r="FL887" s="23"/>
      <c r="FM887" s="23"/>
      <c r="FN887" s="23"/>
      <c r="FO887" s="23"/>
      <c r="FP887" s="23"/>
      <c r="FQ887" s="23"/>
      <c r="FR887" s="23"/>
      <c r="FS887" s="23"/>
      <c r="FT887" s="23"/>
      <c r="FU887" s="23"/>
      <c r="FV887" s="23"/>
      <c r="FW887" s="23"/>
      <c r="FX887" s="23"/>
      <c r="FY887" s="23"/>
      <c r="FZ887" s="23"/>
      <c r="GA887" s="23"/>
      <c r="GB887" s="23"/>
      <c r="GC887" s="23"/>
      <c r="GD887" s="23"/>
      <c r="GE887" s="23"/>
      <c r="GF887" s="23"/>
      <c r="GG887" s="23"/>
      <c r="GH887" s="23"/>
      <c r="GI887" s="23"/>
      <c r="GJ887" s="23"/>
      <c r="GK887" s="23"/>
      <c r="GL887" s="23"/>
      <c r="GM887" s="23"/>
      <c r="GN887" s="23"/>
      <c r="GO887" s="23"/>
      <c r="GP887" s="23"/>
      <c r="GQ887" s="23"/>
      <c r="GR887" s="23"/>
      <c r="GS887" s="23"/>
      <c r="GT887" s="23"/>
      <c r="GU887" s="23"/>
      <c r="GV887" s="23"/>
      <c r="GW887" s="23"/>
      <c r="GX887" s="23"/>
      <c r="GY887" s="23"/>
      <c r="GZ887" s="23"/>
      <c r="HA887" s="23"/>
      <c r="HB887" s="23"/>
      <c r="HC887" s="23"/>
      <c r="HD887" s="23"/>
      <c r="HE887" s="23"/>
      <c r="HF887" s="23"/>
      <c r="HG887" s="23"/>
      <c r="HH887" s="23"/>
      <c r="HI887" s="23"/>
      <c r="HJ887" s="23"/>
      <c r="HK887" s="23"/>
      <c r="HL887" s="23"/>
      <c r="HM887" s="23"/>
      <c r="HN887" s="23"/>
      <c r="HO887" s="23"/>
      <c r="HP887" s="23"/>
      <c r="HQ887" s="23"/>
      <c r="HR887" s="23"/>
      <c r="HS887" s="23"/>
      <c r="HT887" s="23"/>
      <c r="HU887" s="23"/>
      <c r="HV887" s="23"/>
      <c r="HW887" s="23"/>
      <c r="HX887" s="23"/>
      <c r="HY887" s="23"/>
      <c r="HZ887" s="23"/>
      <c r="IA887" s="23"/>
      <c r="IB887" s="23"/>
      <c r="IC887" s="23"/>
      <c r="ID887" s="23"/>
      <c r="IE887" s="23"/>
      <c r="IF887" s="23"/>
      <c r="IG887" s="23"/>
      <c r="IH887" s="23"/>
      <c r="II887" s="23"/>
      <c r="IJ887" s="23"/>
      <c r="IK887" s="23"/>
      <c r="IL887" s="23"/>
      <c r="IM887" s="23"/>
      <c r="IN887" s="23"/>
      <c r="IO887" s="23"/>
      <c r="IP887" s="23"/>
      <c r="IQ887" s="23"/>
      <c r="IR887" s="23"/>
      <c r="IS887" s="23"/>
      <c r="IT887" s="23"/>
      <c r="IU887" s="23"/>
    </row>
    <row r="888" spans="1:255" x14ac:dyDescent="0.2">
      <c r="A888" s="123"/>
      <c r="B888" s="122"/>
      <c r="C888" s="122" t="s">
        <v>1267</v>
      </c>
      <c r="D888" s="122"/>
      <c r="E888" s="122"/>
      <c r="F888" s="122"/>
      <c r="G888" s="122"/>
      <c r="H888" s="376">
        <f>R888</f>
        <v>260</v>
      </c>
      <c r="I888" s="377"/>
      <c r="J888" s="376" t="e">
        <f>S888</f>
        <v>#REF!</v>
      </c>
      <c r="K888" s="378"/>
      <c r="O888" s="23"/>
      <c r="P888" s="23"/>
      <c r="Q888" s="23"/>
      <c r="R888" s="23">
        <f>SUM(T883:T887)</f>
        <v>260</v>
      </c>
      <c r="S888" s="23" t="e">
        <f>SUM(U883:U887)</f>
        <v>#REF!</v>
      </c>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c r="EC888" s="23"/>
      <c r="ED888" s="23"/>
      <c r="EE888" s="23"/>
      <c r="EF888" s="23"/>
      <c r="EG888" s="23"/>
      <c r="EH888" s="23"/>
      <c r="EI888" s="23"/>
      <c r="EJ888" s="23"/>
      <c r="EK888" s="23"/>
      <c r="EL888" s="23"/>
      <c r="EM888" s="23"/>
      <c r="EN888" s="23"/>
      <c r="EO888" s="23"/>
      <c r="EP888" s="23"/>
      <c r="EQ888" s="23"/>
      <c r="ER888" s="23"/>
      <c r="ES888" s="23"/>
      <c r="ET888" s="23"/>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23"/>
      <c r="FQ888" s="23"/>
      <c r="FR888" s="23"/>
      <c r="FS888" s="23"/>
      <c r="FT888" s="23"/>
      <c r="FU888" s="23"/>
      <c r="FV888" s="23"/>
      <c r="FW888" s="23"/>
      <c r="FX888" s="23"/>
      <c r="FY888" s="23"/>
      <c r="FZ888" s="23"/>
      <c r="GA888" s="23"/>
      <c r="GB888" s="23"/>
      <c r="GC888" s="23"/>
      <c r="GD888" s="23"/>
      <c r="GE888" s="23"/>
      <c r="GF888" s="23"/>
      <c r="GG888" s="23"/>
      <c r="GH888" s="23"/>
      <c r="GI888" s="23"/>
      <c r="GJ888" s="23"/>
      <c r="GK888" s="23"/>
      <c r="GL888" s="23"/>
      <c r="GM888" s="23"/>
      <c r="GN888" s="23"/>
      <c r="GO888" s="23"/>
      <c r="GP888" s="23"/>
      <c r="GQ888" s="23"/>
      <c r="GR888" s="23"/>
      <c r="GS888" s="23"/>
      <c r="GT888" s="23"/>
      <c r="GU888" s="23"/>
      <c r="GV888" s="23"/>
      <c r="GW888" s="23"/>
      <c r="GX888" s="23"/>
      <c r="GY888" s="23"/>
      <c r="GZ888" s="23"/>
      <c r="HA888" s="23">
        <f>R888</f>
        <v>260</v>
      </c>
      <c r="HB888" s="23"/>
      <c r="HC888" s="23"/>
      <c r="HD888" s="23"/>
      <c r="HE888" s="23"/>
      <c r="HF888" s="23"/>
      <c r="HG888" s="23"/>
      <c r="HH888" s="23"/>
      <c r="HI888" s="23"/>
      <c r="HJ888" s="23"/>
      <c r="HK888" s="23"/>
      <c r="HL888" s="23"/>
      <c r="HM888" s="23"/>
      <c r="HN888" s="23"/>
      <c r="HO888" s="23"/>
      <c r="HP888" s="23"/>
      <c r="HQ888" s="23"/>
      <c r="HR888" s="23"/>
      <c r="HS888" s="23"/>
      <c r="HT888" s="23"/>
      <c r="HU888" s="23"/>
      <c r="HV888" s="23"/>
      <c r="HW888" s="23"/>
      <c r="HX888" s="23"/>
      <c r="HY888" s="23"/>
      <c r="HZ888" s="23"/>
      <c r="IA888" s="23"/>
      <c r="IB888" s="23"/>
      <c r="IC888" s="23"/>
      <c r="ID888" s="23"/>
      <c r="IE888" s="23"/>
      <c r="IF888" s="23"/>
      <c r="IG888" s="23"/>
      <c r="IH888" s="23"/>
      <c r="II888" s="23"/>
      <c r="IJ888" s="23"/>
      <c r="IK888" s="23"/>
      <c r="IL888" s="23"/>
      <c r="IM888" s="23"/>
      <c r="IN888" s="23"/>
      <c r="IO888" s="23"/>
      <c r="IP888" s="23"/>
      <c r="IQ888" s="23"/>
      <c r="IR888" s="23"/>
      <c r="IS888" s="23"/>
      <c r="IT888" s="23"/>
      <c r="IU888" s="23"/>
    </row>
    <row r="889" spans="1:255" ht="13.5" thickBot="1" x14ac:dyDescent="0.25">
      <c r="A889" s="77"/>
      <c r="B889" s="76"/>
      <c r="C889" s="76"/>
      <c r="D889" s="76"/>
      <c r="E889" s="76"/>
      <c r="F889" s="76"/>
      <c r="G889" s="76"/>
      <c r="H889" s="370"/>
      <c r="I889" s="371"/>
      <c r="J889" s="370"/>
      <c r="K889" s="372"/>
    </row>
    <row r="890" spans="1:255" x14ac:dyDescent="0.2">
      <c r="A890" s="50"/>
      <c r="B890" s="50"/>
      <c r="C890" s="50"/>
      <c r="D890" s="50"/>
      <c r="E890" s="50"/>
      <c r="F890" s="50"/>
      <c r="G890" s="50"/>
      <c r="H890" s="50"/>
      <c r="I890" s="50"/>
      <c r="J890" s="50"/>
      <c r="K890" s="50"/>
    </row>
    <row r="891" spans="1:255" x14ac:dyDescent="0.2">
      <c r="A891" s="135"/>
      <c r="B891" s="135"/>
      <c r="C891" s="326" t="s">
        <v>593</v>
      </c>
      <c r="D891" s="326"/>
      <c r="E891" s="326"/>
      <c r="F891" s="326"/>
      <c r="G891" s="326"/>
      <c r="H891" s="326"/>
      <c r="I891" s="326"/>
      <c r="J891" s="326"/>
      <c r="K891" s="326"/>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136" t="str">
        <f>C891</f>
        <v>Вентшахты</v>
      </c>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23"/>
      <c r="DX891" s="23"/>
      <c r="DY891" s="23"/>
      <c r="DZ891" s="23"/>
      <c r="EA891" s="23"/>
      <c r="EB891" s="23"/>
      <c r="EC891" s="23"/>
      <c r="ED891" s="23"/>
      <c r="EE891" s="23"/>
      <c r="EF891" s="23"/>
      <c r="EG891" s="23"/>
      <c r="EH891" s="23"/>
      <c r="EI891" s="23"/>
      <c r="EJ891" s="23"/>
      <c r="EK891" s="23"/>
      <c r="EL891" s="23"/>
      <c r="EM891" s="23"/>
      <c r="EN891" s="23"/>
      <c r="EO891" s="23"/>
      <c r="EP891" s="23"/>
      <c r="EQ891" s="23"/>
      <c r="ER891" s="23"/>
      <c r="ES891" s="23"/>
      <c r="ET891" s="23"/>
      <c r="EU891" s="23"/>
      <c r="EV891" s="23"/>
      <c r="EW891" s="23"/>
      <c r="EX891" s="23"/>
      <c r="EY891" s="23"/>
      <c r="EZ891" s="23"/>
      <c r="FA891" s="23"/>
      <c r="FB891" s="23"/>
      <c r="FC891" s="23"/>
      <c r="FD891" s="23"/>
      <c r="FE891" s="23"/>
      <c r="FF891" s="23"/>
      <c r="FG891" s="23"/>
      <c r="FH891" s="23"/>
      <c r="FI891" s="23"/>
      <c r="FJ891" s="23"/>
      <c r="FK891" s="23"/>
      <c r="FL891" s="23"/>
      <c r="FM891" s="23"/>
      <c r="FN891" s="23"/>
      <c r="FO891" s="23"/>
      <c r="FP891" s="23"/>
      <c r="FQ891" s="23"/>
      <c r="FR891" s="23"/>
      <c r="FS891" s="23"/>
      <c r="FT891" s="23"/>
      <c r="FU891" s="23"/>
      <c r="FV891" s="23"/>
      <c r="FW891" s="23"/>
      <c r="FX891" s="23"/>
      <c r="FY891" s="23"/>
      <c r="FZ891" s="23"/>
      <c r="GA891" s="23"/>
      <c r="GB891" s="23"/>
      <c r="GC891" s="23"/>
      <c r="GD891" s="23"/>
      <c r="GE891" s="23"/>
      <c r="GF891" s="23"/>
      <c r="GG891" s="23"/>
      <c r="GH891" s="23"/>
      <c r="GI891" s="23"/>
      <c r="GJ891" s="23"/>
      <c r="GK891" s="23"/>
      <c r="GL891" s="23"/>
      <c r="GM891" s="23"/>
      <c r="GN891" s="23"/>
      <c r="GO891" s="23"/>
      <c r="GP891" s="23"/>
      <c r="GQ891" s="23"/>
      <c r="GR891" s="23"/>
      <c r="GS891" s="23"/>
      <c r="GT891" s="23"/>
      <c r="GU891" s="23"/>
      <c r="GV891" s="23"/>
      <c r="GW891" s="23"/>
      <c r="GX891" s="23"/>
      <c r="GY891" s="23"/>
      <c r="GZ891" s="23"/>
      <c r="HA891" s="23"/>
      <c r="HB891" s="23"/>
      <c r="HC891" s="23"/>
      <c r="HD891" s="23"/>
      <c r="HE891" s="23"/>
      <c r="HF891" s="23"/>
      <c r="HG891" s="23"/>
      <c r="HH891" s="23"/>
      <c r="HI891" s="23"/>
      <c r="HJ891" s="23"/>
      <c r="HK891" s="23"/>
      <c r="HL891" s="23"/>
      <c r="HM891" s="23"/>
      <c r="HN891" s="23"/>
      <c r="HO891" s="23"/>
      <c r="HP891" s="23"/>
      <c r="HQ891" s="23"/>
      <c r="HR891" s="23"/>
      <c r="HS891" s="23"/>
      <c r="HT891" s="23"/>
      <c r="HU891" s="23"/>
      <c r="HV891" s="23"/>
      <c r="HW891" s="23"/>
      <c r="HX891" s="23"/>
      <c r="HY891" s="23"/>
      <c r="HZ891" s="23"/>
      <c r="IA891" s="23"/>
      <c r="IB891" s="23"/>
      <c r="IC891" s="23"/>
      <c r="ID891" s="23"/>
      <c r="IE891" s="23"/>
      <c r="IF891" s="23"/>
      <c r="IG891" s="23"/>
      <c r="IH891" s="23"/>
      <c r="II891" s="23"/>
      <c r="IJ891" s="23"/>
      <c r="IK891" s="23"/>
      <c r="IL891" s="23"/>
      <c r="IM891" s="23"/>
      <c r="IN891" s="23"/>
      <c r="IO891" s="23"/>
      <c r="IP891" s="23"/>
      <c r="IQ891" s="23"/>
      <c r="IR891" s="23"/>
      <c r="IS891" s="23"/>
      <c r="IT891" s="23"/>
      <c r="IU891" s="23"/>
    </row>
    <row r="892" spans="1:255" ht="13.5" thickBot="1" x14ac:dyDescent="0.25"/>
    <row r="893" spans="1:255" ht="24" x14ac:dyDescent="0.2">
      <c r="A893" s="53">
        <v>44</v>
      </c>
      <c r="B893" s="61" t="s">
        <v>595</v>
      </c>
      <c r="C893" s="54" t="s">
        <v>596</v>
      </c>
      <c r="D893" s="55" t="s">
        <v>597</v>
      </c>
      <c r="E893" s="56">
        <v>1.8</v>
      </c>
      <c r="F893" s="57">
        <f>Source!AK474</f>
        <v>831.95</v>
      </c>
      <c r="G893" s="62" t="s">
        <v>6</v>
      </c>
      <c r="H893" s="57"/>
      <c r="I893" s="58">
        <f>SUM(DQ893:DQ908)</f>
        <v>304</v>
      </c>
      <c r="J893" s="59" t="s">
        <v>595</v>
      </c>
      <c r="K893" s="60" t="e">
        <f>SUM(DS893:DS908)</f>
        <v>#REF!</v>
      </c>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c r="EC893" s="23"/>
      <c r="ED893" s="23"/>
      <c r="EE893" s="23"/>
      <c r="EF893" s="23"/>
      <c r="EG893" s="23"/>
      <c r="EH893" s="23"/>
      <c r="EI893" s="23"/>
      <c r="EJ893" s="23"/>
      <c r="EK893" s="23"/>
      <c r="EL893" s="23"/>
      <c r="EM893" s="23"/>
      <c r="EN893" s="23"/>
      <c r="EO893" s="23"/>
      <c r="EP893" s="23"/>
      <c r="EQ893" s="23"/>
      <c r="ER893" s="23"/>
      <c r="ES893" s="23"/>
      <c r="ET893" s="23"/>
      <c r="EU893" s="23"/>
      <c r="EV893" s="23"/>
      <c r="EW893" s="23"/>
      <c r="EX893" s="23"/>
      <c r="EY893" s="23"/>
      <c r="EZ893" s="23"/>
      <c r="FA893" s="23"/>
      <c r="FB893" s="23"/>
      <c r="FC893" s="23"/>
      <c r="FD893" s="23"/>
      <c r="FE893" s="23"/>
      <c r="FF893" s="23"/>
      <c r="FG893" s="23"/>
      <c r="FH893" s="23"/>
      <c r="FI893" s="23"/>
      <c r="FJ893" s="23"/>
      <c r="FK893" s="23"/>
      <c r="FL893" s="23"/>
      <c r="FM893" s="23"/>
      <c r="FN893" s="23"/>
      <c r="FO893" s="23"/>
      <c r="FP893" s="23"/>
      <c r="FQ893" s="23"/>
      <c r="FR893" s="23"/>
      <c r="FS893" s="23"/>
      <c r="FT893" s="23"/>
      <c r="FU893" s="23"/>
      <c r="FV893" s="23"/>
      <c r="FW893" s="23"/>
      <c r="FX893" s="23"/>
      <c r="FY893" s="23"/>
      <c r="FZ893" s="23"/>
      <c r="GA893" s="23"/>
      <c r="GB893" s="23"/>
      <c r="GC893" s="23"/>
      <c r="GD893" s="23"/>
      <c r="GE893" s="23"/>
      <c r="GF893" s="23"/>
      <c r="GG893" s="23"/>
      <c r="GH893" s="23"/>
      <c r="GI893" s="23"/>
      <c r="GJ893" s="23"/>
      <c r="GK893" s="23"/>
      <c r="GL893" s="23"/>
      <c r="GM893" s="23"/>
      <c r="GN893" s="23"/>
      <c r="GO893" s="23"/>
      <c r="GP893" s="23"/>
      <c r="GQ893" s="23"/>
      <c r="GR893" s="23"/>
      <c r="GS893" s="23"/>
      <c r="GT893" s="23"/>
      <c r="GU893" s="23"/>
      <c r="GV893" s="23"/>
      <c r="GW893" s="23"/>
      <c r="GX893" s="23"/>
      <c r="GY893" s="23"/>
      <c r="GZ893" s="23"/>
      <c r="HA893" s="23"/>
      <c r="HB893" s="23"/>
      <c r="HC893" s="23"/>
      <c r="HD893" s="23"/>
      <c r="HE893" s="23"/>
      <c r="HF893" s="23"/>
      <c r="HG893" s="23"/>
      <c r="HH893" s="23"/>
      <c r="HI893" s="23"/>
      <c r="HJ893" s="23"/>
      <c r="HK893" s="23"/>
      <c r="HL893" s="23"/>
      <c r="HM893" s="23"/>
      <c r="HN893" s="23"/>
      <c r="HO893" s="23"/>
      <c r="HP893" s="23"/>
      <c r="HQ893" s="23"/>
      <c r="HR893" s="23"/>
      <c r="HS893" s="23"/>
      <c r="HT893" s="23"/>
      <c r="HU893" s="23"/>
      <c r="HV893" s="23"/>
      <c r="HW893" s="23"/>
      <c r="HX893" s="23"/>
      <c r="HY893" s="23"/>
      <c r="HZ893" s="23"/>
      <c r="IA893" s="23"/>
      <c r="IB893" s="23"/>
      <c r="IC893" s="23"/>
      <c r="ID893" s="23"/>
      <c r="IE893" s="23"/>
      <c r="IF893" s="23"/>
      <c r="IG893" s="23"/>
      <c r="IH893" s="23"/>
      <c r="II893" s="23"/>
      <c r="IJ893" s="23"/>
      <c r="IK893" s="23"/>
      <c r="IL893" s="23"/>
      <c r="IM893" s="23"/>
      <c r="IN893" s="23"/>
      <c r="IO893" s="23"/>
      <c r="IP893" s="23"/>
      <c r="IQ893" s="23"/>
      <c r="IR893" s="23"/>
      <c r="IS893" s="23"/>
      <c r="IT893" s="23"/>
      <c r="IU893" s="23"/>
    </row>
    <row r="894" spans="1:255" x14ac:dyDescent="0.2">
      <c r="A894" s="66"/>
      <c r="B894" s="67"/>
      <c r="C894" s="67" t="s">
        <v>1253</v>
      </c>
      <c r="D894" s="68"/>
      <c r="E894" s="69"/>
      <c r="F894" s="70">
        <v>38.590000000000003</v>
      </c>
      <c r="G894" s="71"/>
      <c r="H894" s="70">
        <f>Source!AF474</f>
        <v>38.590000000000003</v>
      </c>
      <c r="I894" s="72">
        <f>T894</f>
        <v>69</v>
      </c>
      <c r="J894" s="73">
        <v>63.26</v>
      </c>
      <c r="K894" s="74">
        <f>U894</f>
        <v>4394</v>
      </c>
      <c r="O894" s="23"/>
      <c r="P894" s="23"/>
      <c r="Q894" s="23"/>
      <c r="R894" s="23"/>
      <c r="S894" s="23"/>
      <c r="T894" s="23">
        <f>ROUND(Source!AF474*Source!AV474*Source!I474,0)</f>
        <v>69</v>
      </c>
      <c r="U894" s="23">
        <f>Source!S474</f>
        <v>4394</v>
      </c>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v>1</v>
      </c>
      <c r="CW894" s="23"/>
      <c r="CX894" s="23"/>
      <c r="CY894" s="23"/>
      <c r="CZ894" s="23"/>
      <c r="DA894" s="23"/>
      <c r="DB894" s="23"/>
      <c r="DC894" s="23"/>
      <c r="DD894" s="23"/>
      <c r="DE894" s="23"/>
      <c r="DF894" s="23"/>
      <c r="DG894" s="23">
        <f>Source!S474</f>
        <v>4394</v>
      </c>
      <c r="DH894" s="23">
        <v>1001</v>
      </c>
      <c r="DI894" s="23"/>
      <c r="DJ894" s="23"/>
      <c r="DK894" s="23"/>
      <c r="DL894" s="23"/>
      <c r="DM894" s="23"/>
      <c r="DN894" s="23"/>
      <c r="DO894" s="23"/>
      <c r="DP894" s="23"/>
      <c r="DQ894" s="23">
        <f>T894</f>
        <v>69</v>
      </c>
      <c r="DR894" s="23"/>
      <c r="DS894" s="23">
        <f>U894</f>
        <v>4394</v>
      </c>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3"/>
      <c r="FH894" s="23"/>
      <c r="FI894" s="23"/>
      <c r="FJ894" s="23"/>
      <c r="FK894" s="23"/>
      <c r="FL894" s="23"/>
      <c r="FM894" s="23"/>
      <c r="FN894" s="23"/>
      <c r="FO894" s="23"/>
      <c r="FP894" s="23"/>
      <c r="FQ894" s="23"/>
      <c r="FR894" s="23"/>
      <c r="FS894" s="23"/>
      <c r="FT894" s="23"/>
      <c r="FU894" s="23"/>
      <c r="FV894" s="23"/>
      <c r="FW894" s="23"/>
      <c r="FX894" s="23"/>
      <c r="FY894" s="23"/>
      <c r="FZ894" s="23"/>
      <c r="GA894" s="23"/>
      <c r="GB894" s="23"/>
      <c r="GC894" s="23"/>
      <c r="GD894" s="23"/>
      <c r="GE894" s="23"/>
      <c r="GF894" s="23"/>
      <c r="GG894" s="23"/>
      <c r="GH894" s="23"/>
      <c r="GI894" s="23"/>
      <c r="GJ894" s="23">
        <f>T894</f>
        <v>69</v>
      </c>
      <c r="GK894" s="23">
        <f>T894</f>
        <v>69</v>
      </c>
      <c r="GL894" s="23"/>
      <c r="GM894" s="23"/>
      <c r="GN894" s="23"/>
      <c r="GO894" s="23"/>
      <c r="GP894" s="23"/>
      <c r="GQ894" s="23"/>
      <c r="GR894" s="23"/>
      <c r="GS894" s="23"/>
      <c r="GT894" s="23"/>
      <c r="GU894" s="23"/>
      <c r="GV894" s="23"/>
      <c r="GW894" s="23"/>
      <c r="GX894" s="23"/>
      <c r="GY894" s="23"/>
      <c r="GZ894" s="23"/>
      <c r="HA894" s="23"/>
      <c r="HB894" s="23">
        <f>T894</f>
        <v>69</v>
      </c>
      <c r="HC894" s="23"/>
      <c r="HD894" s="23"/>
      <c r="HE894" s="23"/>
      <c r="HF894" s="23">
        <f>T894</f>
        <v>69</v>
      </c>
      <c r="HG894" s="23"/>
      <c r="HH894" s="23"/>
      <c r="HI894" s="23"/>
      <c r="HJ894" s="23"/>
      <c r="HK894" s="23"/>
      <c r="HL894" s="23">
        <f>T894</f>
        <v>69</v>
      </c>
      <c r="HM894" s="23"/>
      <c r="HN894" s="23">
        <f>T894</f>
        <v>69</v>
      </c>
      <c r="HO894" s="23"/>
      <c r="HP894" s="23"/>
      <c r="HQ894" s="23"/>
      <c r="HR894" s="23"/>
      <c r="HS894" s="23"/>
      <c r="HT894" s="23"/>
      <c r="HU894" s="23"/>
      <c r="HV894" s="23"/>
      <c r="HW894" s="23"/>
      <c r="HX894" s="23">
        <f>T894</f>
        <v>69</v>
      </c>
      <c r="HY894" s="23"/>
      <c r="HZ894" s="23"/>
      <c r="IA894" s="23"/>
      <c r="IB894" s="23"/>
      <c r="IC894" s="23"/>
      <c r="ID894" s="23"/>
      <c r="IE894" s="23"/>
      <c r="IF894" s="23"/>
      <c r="IG894" s="23"/>
      <c r="IH894" s="23"/>
      <c r="II894" s="23"/>
      <c r="IJ894" s="23"/>
      <c r="IK894" s="23"/>
      <c r="IL894" s="23"/>
      <c r="IM894" s="23"/>
      <c r="IN894" s="23"/>
      <c r="IO894" s="23"/>
      <c r="IP894" s="23"/>
      <c r="IQ894" s="23"/>
      <c r="IR894" s="23"/>
      <c r="IS894" s="23"/>
      <c r="IT894" s="23"/>
      <c r="IU894" s="23"/>
    </row>
    <row r="895" spans="1:255" x14ac:dyDescent="0.2">
      <c r="A895" s="78"/>
      <c r="B895" s="79"/>
      <c r="C895" s="79" t="s">
        <v>1255</v>
      </c>
      <c r="D895" s="80"/>
      <c r="E895" s="81"/>
      <c r="F895" s="82">
        <v>40.340000000000003</v>
      </c>
      <c r="G895" s="83"/>
      <c r="H895" s="82">
        <f>Source!AD474</f>
        <v>40.340000000000003</v>
      </c>
      <c r="I895" s="84">
        <f>T895</f>
        <v>73</v>
      </c>
      <c r="J895" s="85">
        <v>9.3000000000000007</v>
      </c>
      <c r="K895" s="86">
        <f>U895</f>
        <v>675</v>
      </c>
      <c r="O895" s="23"/>
      <c r="P895" s="23"/>
      <c r="Q895" s="23"/>
      <c r="R895" s="23"/>
      <c r="S895" s="23"/>
      <c r="T895" s="23">
        <f>ROUND(Source!AD474*Source!AV474*Source!I474,0)</f>
        <v>73</v>
      </c>
      <c r="U895" s="23">
        <f>Source!Q474</f>
        <v>675</v>
      </c>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v>1</v>
      </c>
      <c r="CW895" s="23"/>
      <c r="CX895" s="23"/>
      <c r="CY895" s="23"/>
      <c r="CZ895" s="23"/>
      <c r="DA895" s="23"/>
      <c r="DB895" s="23"/>
      <c r="DC895" s="23"/>
      <c r="DD895" s="23"/>
      <c r="DE895" s="23"/>
      <c r="DF895" s="23"/>
      <c r="DG895" s="23"/>
      <c r="DH895" s="23"/>
      <c r="DI895" s="23"/>
      <c r="DJ895" s="23"/>
      <c r="DK895" s="23"/>
      <c r="DL895" s="23"/>
      <c r="DM895" s="23"/>
      <c r="DN895" s="23"/>
      <c r="DO895" s="23"/>
      <c r="DP895" s="23"/>
      <c r="DQ895" s="23">
        <f>T895</f>
        <v>73</v>
      </c>
      <c r="DR895" s="23"/>
      <c r="DS895" s="23">
        <f>U895</f>
        <v>675</v>
      </c>
      <c r="DT895" s="23"/>
      <c r="DU895" s="23"/>
      <c r="DV895" s="23"/>
      <c r="DW895" s="23"/>
      <c r="DX895" s="23"/>
      <c r="DY895" s="23"/>
      <c r="DZ895" s="23"/>
      <c r="EA895" s="23"/>
      <c r="EB895" s="23"/>
      <c r="EC895" s="23"/>
      <c r="ED895" s="23"/>
      <c r="EE895" s="23"/>
      <c r="EF895" s="23"/>
      <c r="EG895" s="23"/>
      <c r="EH895" s="23"/>
      <c r="EI895" s="23"/>
      <c r="EJ895" s="23"/>
      <c r="EK895" s="23"/>
      <c r="EL895" s="23"/>
      <c r="EM895" s="23"/>
      <c r="EN895" s="23"/>
      <c r="EO895" s="23"/>
      <c r="EP895" s="23"/>
      <c r="EQ895" s="23"/>
      <c r="ER895" s="23"/>
      <c r="ES895" s="23"/>
      <c r="ET895" s="23"/>
      <c r="EU895" s="23"/>
      <c r="EV895" s="23"/>
      <c r="EW895" s="23"/>
      <c r="EX895" s="23"/>
      <c r="EY895" s="23"/>
      <c r="EZ895" s="23"/>
      <c r="FA895" s="23"/>
      <c r="FB895" s="23"/>
      <c r="FC895" s="23"/>
      <c r="FD895" s="23"/>
      <c r="FE895" s="23"/>
      <c r="FF895" s="23"/>
      <c r="FG895" s="23"/>
      <c r="FH895" s="23"/>
      <c r="FI895" s="23"/>
      <c r="FJ895" s="23"/>
      <c r="FK895" s="23"/>
      <c r="FL895" s="23"/>
      <c r="FM895" s="23"/>
      <c r="FN895" s="23"/>
      <c r="FO895" s="23"/>
      <c r="FP895" s="23"/>
      <c r="FQ895" s="23"/>
      <c r="FR895" s="23"/>
      <c r="FS895" s="23"/>
      <c r="FT895" s="23"/>
      <c r="FU895" s="23"/>
      <c r="FV895" s="23"/>
      <c r="FW895" s="23"/>
      <c r="FX895" s="23"/>
      <c r="FY895" s="23"/>
      <c r="FZ895" s="23"/>
      <c r="GA895" s="23"/>
      <c r="GB895" s="23"/>
      <c r="GC895" s="23"/>
      <c r="GD895" s="23"/>
      <c r="GE895" s="23"/>
      <c r="GF895" s="23"/>
      <c r="GG895" s="23"/>
      <c r="GH895" s="23"/>
      <c r="GI895" s="23"/>
      <c r="GJ895" s="23">
        <f>T895</f>
        <v>73</v>
      </c>
      <c r="GK895" s="23"/>
      <c r="GL895" s="23">
        <f>T895</f>
        <v>73</v>
      </c>
      <c r="GM895" s="23"/>
      <c r="GN895" s="23"/>
      <c r="GO895" s="23"/>
      <c r="GP895" s="23"/>
      <c r="GQ895" s="23"/>
      <c r="GR895" s="23"/>
      <c r="GS895" s="23"/>
      <c r="GT895" s="23"/>
      <c r="GU895" s="23"/>
      <c r="GV895" s="23"/>
      <c r="GW895" s="23"/>
      <c r="GX895" s="23"/>
      <c r="GY895" s="23"/>
      <c r="GZ895" s="23"/>
      <c r="HA895" s="23"/>
      <c r="HB895" s="23">
        <f>T895</f>
        <v>73</v>
      </c>
      <c r="HC895" s="23"/>
      <c r="HD895" s="23"/>
      <c r="HE895" s="23"/>
      <c r="HF895" s="23">
        <f>T895</f>
        <v>73</v>
      </c>
      <c r="HG895" s="23"/>
      <c r="HH895" s="23"/>
      <c r="HI895" s="23"/>
      <c r="HJ895" s="23"/>
      <c r="HK895" s="23"/>
      <c r="HL895" s="23">
        <f>T895</f>
        <v>73</v>
      </c>
      <c r="HM895" s="23"/>
      <c r="HN895" s="23">
        <f>T895</f>
        <v>73</v>
      </c>
      <c r="HO895" s="23"/>
      <c r="HP895" s="23"/>
      <c r="HQ895" s="23"/>
      <c r="HR895" s="23"/>
      <c r="HS895" s="23"/>
      <c r="HT895" s="23"/>
      <c r="HU895" s="23"/>
      <c r="HV895" s="23"/>
      <c r="HW895" s="23"/>
      <c r="HX895" s="23"/>
      <c r="HY895" s="23"/>
      <c r="HZ895" s="23"/>
      <c r="IA895" s="23"/>
      <c r="IB895" s="23"/>
      <c r="IC895" s="23"/>
      <c r="ID895" s="23"/>
      <c r="IE895" s="23"/>
      <c r="IF895" s="23"/>
      <c r="IG895" s="23"/>
      <c r="IH895" s="23"/>
      <c r="II895" s="23"/>
      <c r="IJ895" s="23"/>
      <c r="IK895" s="23"/>
      <c r="IL895" s="23"/>
      <c r="IM895" s="23"/>
      <c r="IN895" s="23"/>
      <c r="IO895" s="23"/>
      <c r="IP895" s="23"/>
      <c r="IQ895" s="23"/>
      <c r="IR895" s="23"/>
      <c r="IS895" s="23"/>
      <c r="IT895" s="23"/>
      <c r="IU895" s="23"/>
    </row>
    <row r="896" spans="1:255" x14ac:dyDescent="0.2">
      <c r="A896" s="78"/>
      <c r="B896" s="79"/>
      <c r="C896" s="79" t="s">
        <v>1256</v>
      </c>
      <c r="D896" s="80"/>
      <c r="E896" s="81"/>
      <c r="F896" s="82">
        <v>5.99</v>
      </c>
      <c r="G896" s="83"/>
      <c r="H896" s="82">
        <f>Source!AE474</f>
        <v>5.99</v>
      </c>
      <c r="I896" s="84">
        <f>GM896</f>
        <v>11</v>
      </c>
      <c r="J896" s="85">
        <v>19.8</v>
      </c>
      <c r="K896" s="86">
        <f>Source!R474</f>
        <v>213</v>
      </c>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c r="EH896" s="23"/>
      <c r="EI896" s="23"/>
      <c r="EJ896" s="23"/>
      <c r="EK896" s="23"/>
      <c r="EL896" s="23"/>
      <c r="EM896" s="23"/>
      <c r="EN896" s="23"/>
      <c r="EO896" s="23"/>
      <c r="EP896" s="23"/>
      <c r="EQ896" s="23"/>
      <c r="ER896" s="23"/>
      <c r="ES896" s="23"/>
      <c r="ET896" s="23"/>
      <c r="EU896" s="23"/>
      <c r="EV896" s="23"/>
      <c r="EW896" s="23"/>
      <c r="EX896" s="23"/>
      <c r="EY896" s="23"/>
      <c r="EZ896" s="23"/>
      <c r="FA896" s="23"/>
      <c r="FB896" s="23"/>
      <c r="FC896" s="23"/>
      <c r="FD896" s="23"/>
      <c r="FE896" s="23"/>
      <c r="FF896" s="23"/>
      <c r="FG896" s="23"/>
      <c r="FH896" s="23"/>
      <c r="FI896" s="23"/>
      <c r="FJ896" s="23"/>
      <c r="FK896" s="23"/>
      <c r="FL896" s="23"/>
      <c r="FM896" s="23"/>
      <c r="FN896" s="23"/>
      <c r="FO896" s="23"/>
      <c r="FP896" s="23"/>
      <c r="FQ896" s="23"/>
      <c r="FR896" s="23"/>
      <c r="FS896" s="23"/>
      <c r="FT896" s="23"/>
      <c r="FU896" s="23"/>
      <c r="FV896" s="23"/>
      <c r="FW896" s="23"/>
      <c r="FX896" s="23"/>
      <c r="FY896" s="23"/>
      <c r="FZ896" s="23"/>
      <c r="GA896" s="23"/>
      <c r="GB896" s="23"/>
      <c r="GC896" s="23"/>
      <c r="GD896" s="23"/>
      <c r="GE896" s="23"/>
      <c r="GF896" s="23"/>
      <c r="GG896" s="23"/>
      <c r="GH896" s="23"/>
      <c r="GI896" s="23"/>
      <c r="GJ896" s="23"/>
      <c r="GK896" s="23"/>
      <c r="GL896" s="23"/>
      <c r="GM896" s="23">
        <f>ROUND(Source!AE474*Source!AV474*Source!I474,0)</f>
        <v>11</v>
      </c>
      <c r="GN896" s="23"/>
      <c r="GO896" s="23"/>
      <c r="GP896" s="23"/>
      <c r="GQ896" s="23"/>
      <c r="GR896" s="23"/>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3"/>
      <c r="HP896" s="23"/>
      <c r="HQ896" s="23"/>
      <c r="HR896" s="23"/>
      <c r="HS896" s="23"/>
      <c r="HT896" s="23"/>
      <c r="HU896" s="23"/>
      <c r="HV896" s="23"/>
      <c r="HW896" s="23"/>
      <c r="HX896" s="23">
        <f>GM896</f>
        <v>11</v>
      </c>
      <c r="HY896" s="23"/>
      <c r="HZ896" s="23"/>
      <c r="IA896" s="23"/>
      <c r="IB896" s="23"/>
      <c r="IC896" s="23"/>
      <c r="ID896" s="23"/>
      <c r="IE896" s="23"/>
      <c r="IF896" s="23"/>
      <c r="IG896" s="23"/>
      <c r="IH896" s="23"/>
      <c r="II896" s="23"/>
      <c r="IJ896" s="23"/>
      <c r="IK896" s="23"/>
      <c r="IL896" s="23"/>
      <c r="IM896" s="23"/>
      <c r="IN896" s="23"/>
      <c r="IO896" s="23"/>
      <c r="IP896" s="23"/>
      <c r="IQ896" s="23"/>
      <c r="IR896" s="23"/>
      <c r="IS896" s="23"/>
      <c r="IT896" s="23"/>
      <c r="IU896" s="23"/>
    </row>
    <row r="897" spans="1:255" x14ac:dyDescent="0.2">
      <c r="A897" s="87"/>
      <c r="B897" s="88"/>
      <c r="C897" s="88" t="s">
        <v>1257</v>
      </c>
      <c r="D897" s="89"/>
      <c r="E897" s="90">
        <v>122</v>
      </c>
      <c r="F897" s="91" t="s">
        <v>1258</v>
      </c>
      <c r="G897" s="92"/>
      <c r="H897" s="93">
        <f>ROUND((Source!AF474*Source!AV474+Source!AE474*Source!AV474)*(Source!FX474)/100,2)</f>
        <v>54.39</v>
      </c>
      <c r="I897" s="94">
        <f>T897</f>
        <v>98</v>
      </c>
      <c r="J897" s="96">
        <v>1.1599999999999999</v>
      </c>
      <c r="K897" s="95" t="e">
        <f>U897</f>
        <v>#REF!</v>
      </c>
      <c r="O897" s="23"/>
      <c r="P897" s="23"/>
      <c r="Q897" s="23"/>
      <c r="R897" s="23"/>
      <c r="S897" s="23"/>
      <c r="T897" s="23">
        <f>ROUND((ROUND(Source!AF474*Source!AV474*Source!I474,0)+ROUND(Source!AE474*Source!AV474*Source!I474,0))*(Source!DN474)/100,0)</f>
        <v>98</v>
      </c>
      <c r="U897" s="23" t="e">
        <f>Source!X474</f>
        <v>#REF!</v>
      </c>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v>1</v>
      </c>
      <c r="CW897" s="23"/>
      <c r="CX897" s="23"/>
      <c r="CY897" s="23"/>
      <c r="CZ897" s="23"/>
      <c r="DA897" s="23"/>
      <c r="DB897" s="23"/>
      <c r="DC897" s="23"/>
      <c r="DD897" s="23"/>
      <c r="DE897" s="23"/>
      <c r="DF897" s="23"/>
      <c r="DG897" s="23"/>
      <c r="DH897" s="23"/>
      <c r="DI897" s="23"/>
      <c r="DJ897" s="23"/>
      <c r="DK897" s="23"/>
      <c r="DL897" s="23"/>
      <c r="DM897" s="23"/>
      <c r="DN897" s="23"/>
      <c r="DO897" s="23"/>
      <c r="DP897" s="23"/>
      <c r="DQ897" s="23">
        <f>T897</f>
        <v>98</v>
      </c>
      <c r="DR897" s="23"/>
      <c r="DS897" s="23" t="e">
        <f>U897</f>
        <v>#REF!</v>
      </c>
      <c r="DT897" s="23"/>
      <c r="DU897" s="23"/>
      <c r="DV897" s="23"/>
      <c r="DW897" s="23"/>
      <c r="DX897" s="23"/>
      <c r="DY897" s="23"/>
      <c r="DZ897" s="23"/>
      <c r="EA897" s="23"/>
      <c r="EB897" s="23"/>
      <c r="EC897" s="23"/>
      <c r="ED897" s="23"/>
      <c r="EE897" s="23"/>
      <c r="EF897" s="23"/>
      <c r="EG897" s="23"/>
      <c r="EH897" s="23"/>
      <c r="EI897" s="23"/>
      <c r="EJ897" s="23"/>
      <c r="EK897" s="23"/>
      <c r="EL897" s="23"/>
      <c r="EM897" s="23"/>
      <c r="EN897" s="23"/>
      <c r="EO897" s="23"/>
      <c r="EP897" s="23"/>
      <c r="EQ897" s="23"/>
      <c r="ER897" s="23"/>
      <c r="ES897" s="23"/>
      <c r="ET897" s="23"/>
      <c r="EU897" s="23"/>
      <c r="EV897" s="23"/>
      <c r="EW897" s="23"/>
      <c r="EX897" s="23"/>
      <c r="EY897" s="23"/>
      <c r="EZ897" s="23"/>
      <c r="FA897" s="23"/>
      <c r="FB897" s="23"/>
      <c r="FC897" s="23"/>
      <c r="FD897" s="23"/>
      <c r="FE897" s="23"/>
      <c r="FF897" s="23"/>
      <c r="FG897" s="23"/>
      <c r="FH897" s="23"/>
      <c r="FI897" s="23"/>
      <c r="FJ897" s="23"/>
      <c r="FK897" s="23"/>
      <c r="FL897" s="23"/>
      <c r="FM897" s="23"/>
      <c r="FN897" s="23"/>
      <c r="FO897" s="23"/>
      <c r="FP897" s="23"/>
      <c r="FQ897" s="23"/>
      <c r="FR897" s="23"/>
      <c r="FS897" s="23"/>
      <c r="FT897" s="23"/>
      <c r="FU897" s="23"/>
      <c r="FV897" s="23"/>
      <c r="FW897" s="23"/>
      <c r="FX897" s="23"/>
      <c r="FY897" s="23"/>
      <c r="FZ897" s="23"/>
      <c r="GA897" s="23"/>
      <c r="GB897" s="23"/>
      <c r="GC897" s="23"/>
      <c r="GD897" s="23"/>
      <c r="GE897" s="23"/>
      <c r="GF897" s="23"/>
      <c r="GG897" s="23"/>
      <c r="GH897" s="23"/>
      <c r="GI897" s="23"/>
      <c r="GJ897" s="23"/>
      <c r="GK897" s="23"/>
      <c r="GL897" s="23"/>
      <c r="GM897" s="23"/>
      <c r="GN897" s="23"/>
      <c r="GO897" s="23"/>
      <c r="GP897" s="23"/>
      <c r="GQ897" s="23"/>
      <c r="GR897" s="23"/>
      <c r="GS897" s="23"/>
      <c r="GT897" s="23"/>
      <c r="GU897" s="23"/>
      <c r="GV897" s="23"/>
      <c r="GW897" s="23"/>
      <c r="GX897" s="23"/>
      <c r="GY897" s="23">
        <f>T897</f>
        <v>98</v>
      </c>
      <c r="GZ897" s="23"/>
      <c r="HA897" s="23"/>
      <c r="HB897" s="23">
        <f>T897</f>
        <v>98</v>
      </c>
      <c r="HC897" s="23"/>
      <c r="HD897" s="23"/>
      <c r="HE897" s="23"/>
      <c r="HF897" s="23">
        <f>T897</f>
        <v>98</v>
      </c>
      <c r="HG897" s="23"/>
      <c r="HH897" s="23"/>
      <c r="HI897" s="23"/>
      <c r="HJ897" s="23"/>
      <c r="HK897" s="23"/>
      <c r="HL897" s="23">
        <f>T897</f>
        <v>98</v>
      </c>
      <c r="HM897" s="23"/>
      <c r="HN897" s="23">
        <f>T897</f>
        <v>98</v>
      </c>
      <c r="HO897" s="23"/>
      <c r="HP897" s="23"/>
      <c r="HQ897" s="23"/>
      <c r="HR897" s="23"/>
      <c r="HS897" s="23"/>
      <c r="HT897" s="23"/>
      <c r="HU897" s="23"/>
      <c r="HV897" s="23"/>
      <c r="HW897" s="23"/>
      <c r="HX897" s="23"/>
      <c r="HY897" s="23"/>
      <c r="HZ897" s="23"/>
      <c r="IA897" s="23"/>
      <c r="IB897" s="23"/>
      <c r="IC897" s="23"/>
      <c r="ID897" s="23"/>
      <c r="IE897" s="23"/>
      <c r="IF897" s="23"/>
      <c r="IG897" s="23"/>
      <c r="IH897" s="23"/>
      <c r="II897" s="23"/>
      <c r="IJ897" s="23"/>
      <c r="IK897" s="23"/>
      <c r="IL897" s="23"/>
      <c r="IM897" s="23"/>
      <c r="IN897" s="23"/>
      <c r="IO897" s="23"/>
      <c r="IP897" s="23"/>
      <c r="IQ897" s="23"/>
      <c r="IR897" s="23"/>
      <c r="IS897" s="23"/>
      <c r="IT897" s="23"/>
      <c r="IU897" s="23"/>
    </row>
    <row r="898" spans="1:255" x14ac:dyDescent="0.2">
      <c r="A898" s="87"/>
      <c r="B898" s="88"/>
      <c r="C898" s="88" t="s">
        <v>1259</v>
      </c>
      <c r="D898" s="89"/>
      <c r="E898" s="90">
        <v>80</v>
      </c>
      <c r="F898" s="91" t="s">
        <v>1258</v>
      </c>
      <c r="G898" s="92"/>
      <c r="H898" s="93">
        <f>ROUND((Source!AF474*Source!AV474+Source!AE474*Source!AV474)*(Source!FY474)/100,2)</f>
        <v>35.659999999999997</v>
      </c>
      <c r="I898" s="94">
        <f>T898</f>
        <v>64</v>
      </c>
      <c r="J898" s="96">
        <v>0.68</v>
      </c>
      <c r="K898" s="95" t="e">
        <f>U898</f>
        <v>#REF!</v>
      </c>
      <c r="O898" s="23"/>
      <c r="P898" s="23"/>
      <c r="Q898" s="23"/>
      <c r="R898" s="23"/>
      <c r="S898" s="23"/>
      <c r="T898" s="23">
        <f>ROUND((ROUND(Source!AF474*Source!AV474*Source!I474,0)+ROUND(Source!AE474*Source!AV474*Source!I474,0))*(Source!DO474)/100,0)</f>
        <v>64</v>
      </c>
      <c r="U898" s="23" t="e">
        <f>Source!Y474</f>
        <v>#REF!</v>
      </c>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v>1</v>
      </c>
      <c r="CW898" s="23"/>
      <c r="CX898" s="23"/>
      <c r="CY898" s="23"/>
      <c r="CZ898" s="23"/>
      <c r="DA898" s="23"/>
      <c r="DB898" s="23"/>
      <c r="DC898" s="23"/>
      <c r="DD898" s="23"/>
      <c r="DE898" s="23"/>
      <c r="DF898" s="23"/>
      <c r="DG898" s="23"/>
      <c r="DH898" s="23"/>
      <c r="DI898" s="23"/>
      <c r="DJ898" s="23"/>
      <c r="DK898" s="23"/>
      <c r="DL898" s="23"/>
      <c r="DM898" s="23"/>
      <c r="DN898" s="23"/>
      <c r="DO898" s="23"/>
      <c r="DP898" s="23"/>
      <c r="DQ898" s="23">
        <f>T898</f>
        <v>64</v>
      </c>
      <c r="DR898" s="23"/>
      <c r="DS898" s="23" t="e">
        <f>U898</f>
        <v>#REF!</v>
      </c>
      <c r="DT898" s="23"/>
      <c r="DU898" s="23"/>
      <c r="DV898" s="23"/>
      <c r="DW898" s="23"/>
      <c r="DX898" s="23"/>
      <c r="DY898" s="23"/>
      <c r="DZ898" s="23"/>
      <c r="EA898" s="23"/>
      <c r="EB898" s="23"/>
      <c r="EC898" s="23"/>
      <c r="ED898" s="23"/>
      <c r="EE898" s="23"/>
      <c r="EF898" s="23"/>
      <c r="EG898" s="23"/>
      <c r="EH898" s="23"/>
      <c r="EI898" s="23"/>
      <c r="EJ898" s="23"/>
      <c r="EK898" s="23"/>
      <c r="EL898" s="23"/>
      <c r="EM898" s="23"/>
      <c r="EN898" s="23"/>
      <c r="EO898" s="23"/>
      <c r="EP898" s="23"/>
      <c r="EQ898" s="23"/>
      <c r="ER898" s="23"/>
      <c r="ES898" s="23"/>
      <c r="ET898" s="23"/>
      <c r="EU898" s="23"/>
      <c r="EV898" s="23"/>
      <c r="EW898" s="23"/>
      <c r="EX898" s="23"/>
      <c r="EY898" s="23"/>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c r="GP898" s="23"/>
      <c r="GQ898" s="23"/>
      <c r="GR898" s="23"/>
      <c r="GS898" s="23"/>
      <c r="GT898" s="23"/>
      <c r="GU898" s="23"/>
      <c r="GV898" s="23"/>
      <c r="GW898" s="23"/>
      <c r="GX898" s="23"/>
      <c r="GY898" s="23"/>
      <c r="GZ898" s="23">
        <f>T898</f>
        <v>64</v>
      </c>
      <c r="HA898" s="23"/>
      <c r="HB898" s="23">
        <f>T898</f>
        <v>64</v>
      </c>
      <c r="HC898" s="23"/>
      <c r="HD898" s="23"/>
      <c r="HE898" s="23"/>
      <c r="HF898" s="23">
        <f>T898</f>
        <v>64</v>
      </c>
      <c r="HG898" s="23"/>
      <c r="HH898" s="23"/>
      <c r="HI898" s="23"/>
      <c r="HJ898" s="23"/>
      <c r="HK898" s="23"/>
      <c r="HL898" s="23">
        <f>T898</f>
        <v>64</v>
      </c>
      <c r="HM898" s="23"/>
      <c r="HN898" s="23">
        <f>T898</f>
        <v>64</v>
      </c>
      <c r="HO898" s="23"/>
      <c r="HP898" s="23"/>
      <c r="HQ898" s="23"/>
      <c r="HR898" s="23"/>
      <c r="HS898" s="23"/>
      <c r="HT898" s="23"/>
      <c r="HU898" s="23"/>
      <c r="HV898" s="23"/>
      <c r="HW898" s="23"/>
      <c r="HX898" s="23"/>
      <c r="HY898" s="23"/>
      <c r="HZ898" s="23"/>
      <c r="IA898" s="23"/>
      <c r="IB898" s="23"/>
      <c r="IC898" s="23"/>
      <c r="ID898" s="23"/>
      <c r="IE898" s="23"/>
      <c r="IF898" s="23"/>
      <c r="IG898" s="23"/>
      <c r="IH898" s="23"/>
      <c r="II898" s="23"/>
      <c r="IJ898" s="23"/>
      <c r="IK898" s="23"/>
      <c r="IL898" s="23"/>
      <c r="IM898" s="23"/>
      <c r="IN898" s="23"/>
      <c r="IO898" s="23"/>
      <c r="IP898" s="23"/>
      <c r="IQ898" s="23"/>
      <c r="IR898" s="23"/>
      <c r="IS898" s="23"/>
      <c r="IT898" s="23"/>
      <c r="IU898" s="23"/>
    </row>
    <row r="899" spans="1:255" x14ac:dyDescent="0.2">
      <c r="A899" s="78"/>
      <c r="B899" s="79"/>
      <c r="C899" s="79" t="s">
        <v>1260</v>
      </c>
      <c r="D899" s="80" t="s">
        <v>1261</v>
      </c>
      <c r="E899" s="81">
        <v>4.43</v>
      </c>
      <c r="F899" s="82"/>
      <c r="G899" s="83"/>
      <c r="H899" s="82" t="e">
        <f>ROUND(Source!AH474,2)</f>
        <v>#REF!</v>
      </c>
      <c r="I899" s="97" t="e">
        <f>Source!U474</f>
        <v>#REF!</v>
      </c>
      <c r="J899" s="85"/>
      <c r="K899" s="86"/>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23"/>
      <c r="DX899" s="23"/>
      <c r="DY899" s="23"/>
      <c r="DZ899" s="23"/>
      <c r="EA899" s="23"/>
      <c r="EB899" s="23"/>
      <c r="EC899" s="23"/>
      <c r="ED899" s="23"/>
      <c r="EE899" s="23"/>
      <c r="EF899" s="23"/>
      <c r="EG899" s="23"/>
      <c r="EH899" s="23"/>
      <c r="EI899" s="23"/>
      <c r="EJ899" s="23"/>
      <c r="EK899" s="23"/>
      <c r="EL899" s="23"/>
      <c r="EM899" s="23"/>
      <c r="EN899" s="23"/>
      <c r="EO899" s="23"/>
      <c r="EP899" s="23"/>
      <c r="EQ899" s="23"/>
      <c r="ER899" s="23"/>
      <c r="ES899" s="23"/>
      <c r="ET899" s="23"/>
      <c r="EU899" s="23"/>
      <c r="EV899" s="23"/>
      <c r="EW899" s="23"/>
      <c r="EX899" s="23"/>
      <c r="EY899" s="23"/>
      <c r="EZ899" s="23"/>
      <c r="FA899" s="23"/>
      <c r="FB899" s="23"/>
      <c r="FC899" s="23"/>
      <c r="FD899" s="23"/>
      <c r="FE899" s="23"/>
      <c r="FF899" s="23"/>
      <c r="FG899" s="23"/>
      <c r="FH899" s="23"/>
      <c r="FI899" s="23"/>
      <c r="FJ899" s="23"/>
      <c r="FK899" s="23"/>
      <c r="FL899" s="23"/>
      <c r="FM899" s="23"/>
      <c r="FN899" s="23"/>
      <c r="FO899" s="23"/>
      <c r="FP899" s="23"/>
      <c r="FQ899" s="23"/>
      <c r="FR899" s="23"/>
      <c r="FS899" s="23"/>
      <c r="FT899" s="23"/>
      <c r="FU899" s="23"/>
      <c r="FV899" s="23"/>
      <c r="FW899" s="23"/>
      <c r="FX899" s="23"/>
      <c r="FY899" s="23"/>
      <c r="FZ899" s="23"/>
      <c r="GA899" s="23"/>
      <c r="GB899" s="23"/>
      <c r="GC899" s="23"/>
      <c r="GD899" s="23"/>
      <c r="GE899" s="23"/>
      <c r="GF899" s="23"/>
      <c r="GG899" s="23"/>
      <c r="GH899" s="23"/>
      <c r="GI899" s="23"/>
      <c r="GJ899" s="23"/>
      <c r="GK899" s="23"/>
      <c r="GL899" s="23"/>
      <c r="GM899" s="23"/>
      <c r="GN899" s="23"/>
      <c r="GO899" s="23"/>
      <c r="GP899" s="23"/>
      <c r="GQ899" s="23"/>
      <c r="GR899" s="23"/>
      <c r="GS899" s="23"/>
      <c r="GT899" s="23"/>
      <c r="GU899" s="23"/>
      <c r="GV899" s="23"/>
      <c r="GW899" s="23"/>
      <c r="GX899" s="23"/>
      <c r="GY899" s="23"/>
      <c r="GZ899" s="23"/>
      <c r="HA899" s="23"/>
      <c r="HB899" s="23"/>
      <c r="HC899" s="23"/>
      <c r="HD899" s="23"/>
      <c r="HE899" s="23"/>
      <c r="HF899" s="23"/>
      <c r="HG899" s="23"/>
      <c r="HH899" s="23"/>
      <c r="HI899" s="23"/>
      <c r="HJ899" s="23"/>
      <c r="HK899" s="23"/>
      <c r="HL899" s="23"/>
      <c r="HM899" s="23"/>
      <c r="HN899" s="23"/>
      <c r="HO899" s="23"/>
      <c r="HP899" s="23"/>
      <c r="HQ899" s="23"/>
      <c r="HR899" s="23"/>
      <c r="HS899" s="23"/>
      <c r="HT899" s="23"/>
      <c r="HU899" s="23"/>
      <c r="HV899" s="23"/>
      <c r="HW899" s="23"/>
      <c r="HX899" s="23"/>
      <c r="HY899" s="23"/>
      <c r="HZ899" s="23"/>
      <c r="IA899" s="23"/>
      <c r="IB899" s="23"/>
      <c r="IC899" s="23"/>
      <c r="ID899" s="23"/>
      <c r="IE899" s="23"/>
      <c r="IF899" s="23"/>
      <c r="IG899" s="23"/>
      <c r="IH899" s="23"/>
      <c r="II899" s="23"/>
      <c r="IJ899" s="23"/>
      <c r="IK899" s="23"/>
      <c r="IL899" s="23"/>
      <c r="IM899" s="23"/>
      <c r="IN899" s="23"/>
      <c r="IO899" s="23"/>
      <c r="IP899" s="23"/>
      <c r="IQ899" s="23"/>
      <c r="IR899" s="23"/>
      <c r="IS899" s="23"/>
      <c r="IT899" s="23"/>
      <c r="IU899" s="23"/>
    </row>
    <row r="900" spans="1:255" ht="36" x14ac:dyDescent="0.2">
      <c r="A900" s="100" t="s">
        <v>601</v>
      </c>
      <c r="B900" s="109" t="s">
        <v>602</v>
      </c>
      <c r="C900" s="101" t="s">
        <v>603</v>
      </c>
      <c r="D900" s="102" t="s">
        <v>32</v>
      </c>
      <c r="E900" s="103">
        <f>Source!I476</f>
        <v>9.0000000000000008E-4</v>
      </c>
      <c r="F900" s="104">
        <v>1056</v>
      </c>
      <c r="G900" s="105"/>
      <c r="H900" s="104">
        <f>Source!AC475</f>
        <v>1056</v>
      </c>
      <c r="I900" s="106">
        <f>T900</f>
        <v>1</v>
      </c>
      <c r="J900" s="107" t="s">
        <v>1262</v>
      </c>
      <c r="K900" s="108">
        <f>U900</f>
        <v>16</v>
      </c>
      <c r="L900" s="23"/>
      <c r="M900" s="23"/>
      <c r="N900" s="23"/>
      <c r="O900" s="23"/>
      <c r="P900" s="23"/>
      <c r="Q900" s="23"/>
      <c r="R900" s="23"/>
      <c r="S900" s="23"/>
      <c r="T900" s="23">
        <f>ROUND(Source!AC475*Source!AW475*Source!I475,0)</f>
        <v>1</v>
      </c>
      <c r="U900" s="23">
        <f>Source!P476</f>
        <v>16</v>
      </c>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v>1</v>
      </c>
      <c r="CW900" s="23"/>
      <c r="CX900" s="23"/>
      <c r="CY900" s="23"/>
      <c r="CZ900" s="23"/>
      <c r="DA900" s="23"/>
      <c r="DB900" s="23"/>
      <c r="DC900" s="23"/>
      <c r="DD900" s="23"/>
      <c r="DE900" s="23"/>
      <c r="DF900" s="23"/>
      <c r="DG900" s="23"/>
      <c r="DH900" s="23"/>
      <c r="DI900" s="23"/>
      <c r="DJ900" s="23"/>
      <c r="DK900" s="23">
        <f>T900</f>
        <v>1</v>
      </c>
      <c r="DL900" s="23"/>
      <c r="DM900" s="23">
        <f>Source!P476</f>
        <v>16</v>
      </c>
      <c r="DN900" s="23"/>
      <c r="DO900" s="23"/>
      <c r="DP900" s="23"/>
      <c r="DQ900" s="23"/>
      <c r="DR900" s="23"/>
      <c r="DS900" s="23"/>
      <c r="DT900" s="23"/>
      <c r="DU900" s="23"/>
      <c r="DV900" s="23"/>
      <c r="DW900" s="23"/>
      <c r="DX900" s="23"/>
      <c r="DY900" s="23"/>
      <c r="DZ900" s="23"/>
      <c r="EA900" s="23"/>
      <c r="EB900" s="23"/>
      <c r="EC900" s="23"/>
      <c r="ED900" s="23"/>
      <c r="EE900" s="23"/>
      <c r="EF900" s="23"/>
      <c r="EG900" s="23"/>
      <c r="EH900" s="23"/>
      <c r="EI900" s="23"/>
      <c r="EJ900" s="23"/>
      <c r="EK900" s="23"/>
      <c r="EL900" s="23"/>
      <c r="EM900" s="23"/>
      <c r="EN900" s="23"/>
      <c r="EO900" s="23"/>
      <c r="EP900" s="23"/>
      <c r="EQ900" s="23"/>
      <c r="ER900" s="23"/>
      <c r="ES900" s="23"/>
      <c r="ET900" s="23"/>
      <c r="EU900" s="23"/>
      <c r="EV900" s="23"/>
      <c r="EW900" s="23"/>
      <c r="EX900" s="23"/>
      <c r="EY900" s="23"/>
      <c r="EZ900" s="23"/>
      <c r="FA900" s="23"/>
      <c r="FB900" s="23"/>
      <c r="FC900" s="23"/>
      <c r="FD900" s="23"/>
      <c r="FE900" s="23"/>
      <c r="FF900" s="23"/>
      <c r="FG900" s="23"/>
      <c r="FH900" s="23"/>
      <c r="FI900" s="23"/>
      <c r="FJ900" s="23"/>
      <c r="FK900" s="23"/>
      <c r="FL900" s="23"/>
      <c r="FM900" s="23"/>
      <c r="FN900" s="23"/>
      <c r="FO900" s="23"/>
      <c r="FP900" s="23"/>
      <c r="FQ900" s="23"/>
      <c r="FR900" s="23"/>
      <c r="FS900" s="23"/>
      <c r="FT900" s="23"/>
      <c r="FU900" s="23"/>
      <c r="FV900" s="23"/>
      <c r="FW900" s="23"/>
      <c r="FX900" s="23"/>
      <c r="FY900" s="23"/>
      <c r="FZ900" s="23"/>
      <c r="GA900" s="23"/>
      <c r="GB900" s="23"/>
      <c r="GC900" s="23"/>
      <c r="GD900" s="23"/>
      <c r="GE900" s="23"/>
      <c r="GF900" s="23"/>
      <c r="GG900" s="23"/>
      <c r="GH900" s="23"/>
      <c r="GI900" s="23"/>
      <c r="GJ900" s="23">
        <f>T900</f>
        <v>1</v>
      </c>
      <c r="GK900" s="23"/>
      <c r="GL900" s="23"/>
      <c r="GM900" s="23"/>
      <c r="GN900" s="23">
        <f>T900</f>
        <v>1</v>
      </c>
      <c r="GO900" s="23"/>
      <c r="GP900" s="23">
        <f>T900</f>
        <v>1</v>
      </c>
      <c r="GQ900" s="23">
        <f>T900</f>
        <v>1</v>
      </c>
      <c r="GR900" s="23"/>
      <c r="GS900" s="23">
        <f>T900</f>
        <v>1</v>
      </c>
      <c r="GT900" s="23"/>
      <c r="GU900" s="23"/>
      <c r="GV900" s="23"/>
      <c r="GW900" s="23"/>
      <c r="GX900" s="23"/>
      <c r="GY900" s="23"/>
      <c r="GZ900" s="23"/>
      <c r="HA900" s="23"/>
      <c r="HB900" s="23">
        <f>T900</f>
        <v>1</v>
      </c>
      <c r="HC900" s="23"/>
      <c r="HD900" s="23"/>
      <c r="HE900" s="23"/>
      <c r="HF900" s="23">
        <f>T900</f>
        <v>1</v>
      </c>
      <c r="HG900" s="23"/>
      <c r="HH900" s="23"/>
      <c r="HI900" s="23"/>
      <c r="HJ900" s="23"/>
      <c r="HK900" s="23"/>
      <c r="HL900" s="23">
        <f>T900</f>
        <v>1</v>
      </c>
      <c r="HM900" s="23"/>
      <c r="HN900" s="23">
        <f>T900</f>
        <v>1</v>
      </c>
      <c r="HO900" s="23"/>
      <c r="HP900" s="23"/>
      <c r="HQ900" s="23"/>
      <c r="HR900" s="23"/>
      <c r="HS900" s="23"/>
      <c r="HT900" s="23"/>
      <c r="HU900" s="23"/>
      <c r="HV900" s="23"/>
      <c r="HW900" s="23"/>
      <c r="HX900" s="23"/>
      <c r="HY900" s="23"/>
      <c r="HZ900" s="23"/>
      <c r="IA900" s="23"/>
      <c r="IB900" s="23"/>
      <c r="IC900" s="23"/>
      <c r="ID900" s="23"/>
      <c r="IE900" s="23"/>
      <c r="IF900" s="23"/>
      <c r="IG900" s="23"/>
      <c r="IH900" s="23"/>
      <c r="II900" s="23"/>
      <c r="IJ900" s="23"/>
      <c r="IK900" s="23"/>
      <c r="IL900" s="23"/>
      <c r="IM900" s="23"/>
      <c r="IN900" s="23"/>
      <c r="IO900" s="23"/>
      <c r="IP900" s="23"/>
      <c r="IQ900" s="23"/>
      <c r="IR900" s="23"/>
      <c r="IS900" s="23"/>
      <c r="IT900" s="23"/>
      <c r="IU900" s="23"/>
    </row>
    <row r="901" spans="1:255" x14ac:dyDescent="0.2">
      <c r="A901" s="64"/>
      <c r="B901" s="111" t="s">
        <v>1263</v>
      </c>
      <c r="C901" s="111" t="s">
        <v>1270</v>
      </c>
      <c r="D901" s="63"/>
      <c r="E901" s="63"/>
      <c r="F901" s="63"/>
      <c r="G901" s="63"/>
      <c r="H901" s="63"/>
      <c r="I901" s="63"/>
      <c r="J901" s="63"/>
      <c r="K901" s="65"/>
    </row>
    <row r="902" spans="1:255" ht="24" x14ac:dyDescent="0.2">
      <c r="A902" s="100" t="s">
        <v>605</v>
      </c>
      <c r="B902" s="109" t="s">
        <v>606</v>
      </c>
      <c r="C902" s="101" t="s">
        <v>607</v>
      </c>
      <c r="D902" s="102" t="s">
        <v>32</v>
      </c>
      <c r="E902" s="103">
        <f>Source!I478</f>
        <v>0.19800000000000001</v>
      </c>
      <c r="F902" s="104">
        <v>378.01</v>
      </c>
      <c r="G902" s="105"/>
      <c r="H902" s="104">
        <f>Source!AC477</f>
        <v>378.01</v>
      </c>
      <c r="I902" s="106">
        <f>T902</f>
        <v>75</v>
      </c>
      <c r="J902" s="107" t="s">
        <v>1262</v>
      </c>
      <c r="K902" s="108">
        <f>U902</f>
        <v>656</v>
      </c>
      <c r="L902" s="23"/>
      <c r="M902" s="23"/>
      <c r="N902" s="23"/>
      <c r="O902" s="23"/>
      <c r="P902" s="23"/>
      <c r="Q902" s="23"/>
      <c r="R902" s="23"/>
      <c r="S902" s="23"/>
      <c r="T902" s="23">
        <f>ROUND(Source!AC477*Source!AW477*Source!I477,0)</f>
        <v>75</v>
      </c>
      <c r="U902" s="23">
        <f>Source!P478</f>
        <v>656</v>
      </c>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v>1</v>
      </c>
      <c r="CW902" s="23"/>
      <c r="CX902" s="23"/>
      <c r="CY902" s="23"/>
      <c r="CZ902" s="23"/>
      <c r="DA902" s="23"/>
      <c r="DB902" s="23"/>
      <c r="DC902" s="23"/>
      <c r="DD902" s="23"/>
      <c r="DE902" s="23"/>
      <c r="DF902" s="23"/>
      <c r="DG902" s="23"/>
      <c r="DH902" s="23"/>
      <c r="DI902" s="23"/>
      <c r="DJ902" s="23"/>
      <c r="DK902" s="23">
        <f>T902</f>
        <v>75</v>
      </c>
      <c r="DL902" s="23"/>
      <c r="DM902" s="23">
        <f>Source!P478</f>
        <v>656</v>
      </c>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3"/>
      <c r="FH902" s="23"/>
      <c r="FI902" s="23"/>
      <c r="FJ902" s="23"/>
      <c r="FK902" s="23"/>
      <c r="FL902" s="23"/>
      <c r="FM902" s="23"/>
      <c r="FN902" s="23"/>
      <c r="FO902" s="23"/>
      <c r="FP902" s="23"/>
      <c r="FQ902" s="23"/>
      <c r="FR902" s="23"/>
      <c r="FS902" s="23"/>
      <c r="FT902" s="23"/>
      <c r="FU902" s="23"/>
      <c r="FV902" s="23"/>
      <c r="FW902" s="23"/>
      <c r="FX902" s="23"/>
      <c r="FY902" s="23"/>
      <c r="FZ902" s="23"/>
      <c r="GA902" s="23"/>
      <c r="GB902" s="23"/>
      <c r="GC902" s="23"/>
      <c r="GD902" s="23"/>
      <c r="GE902" s="23"/>
      <c r="GF902" s="23"/>
      <c r="GG902" s="23"/>
      <c r="GH902" s="23"/>
      <c r="GI902" s="23"/>
      <c r="GJ902" s="23">
        <f>T902</f>
        <v>75</v>
      </c>
      <c r="GK902" s="23"/>
      <c r="GL902" s="23"/>
      <c r="GM902" s="23"/>
      <c r="GN902" s="23">
        <f>T902</f>
        <v>75</v>
      </c>
      <c r="GO902" s="23"/>
      <c r="GP902" s="23">
        <f>T902</f>
        <v>75</v>
      </c>
      <c r="GQ902" s="23">
        <f>T902</f>
        <v>75</v>
      </c>
      <c r="GR902" s="23"/>
      <c r="GS902" s="23">
        <f>T902</f>
        <v>75</v>
      </c>
      <c r="GT902" s="23"/>
      <c r="GU902" s="23"/>
      <c r="GV902" s="23"/>
      <c r="GW902" s="23"/>
      <c r="GX902" s="23"/>
      <c r="GY902" s="23"/>
      <c r="GZ902" s="23"/>
      <c r="HA902" s="23"/>
      <c r="HB902" s="23">
        <f>T902</f>
        <v>75</v>
      </c>
      <c r="HC902" s="23"/>
      <c r="HD902" s="23"/>
      <c r="HE902" s="23"/>
      <c r="HF902" s="23">
        <f>T902</f>
        <v>75</v>
      </c>
      <c r="HG902" s="23"/>
      <c r="HH902" s="23"/>
      <c r="HI902" s="23"/>
      <c r="HJ902" s="23"/>
      <c r="HK902" s="23"/>
      <c r="HL902" s="23">
        <f>T902</f>
        <v>75</v>
      </c>
      <c r="HM902" s="23"/>
      <c r="HN902" s="23">
        <f>T902</f>
        <v>75</v>
      </c>
      <c r="HO902" s="23"/>
      <c r="HP902" s="23"/>
      <c r="HQ902" s="23"/>
      <c r="HR902" s="23"/>
      <c r="HS902" s="23"/>
      <c r="HT902" s="23"/>
      <c r="HU902" s="23"/>
      <c r="HV902" s="23"/>
      <c r="HW902" s="23"/>
      <c r="HX902" s="23"/>
      <c r="HY902" s="23"/>
      <c r="HZ902" s="23"/>
      <c r="IA902" s="23"/>
      <c r="IB902" s="23"/>
      <c r="IC902" s="23"/>
      <c r="ID902" s="23"/>
      <c r="IE902" s="23"/>
      <c r="IF902" s="23"/>
      <c r="IG902" s="23"/>
      <c r="IH902" s="23"/>
      <c r="II902" s="23"/>
      <c r="IJ902" s="23"/>
      <c r="IK902" s="23"/>
      <c r="IL902" s="23"/>
      <c r="IM902" s="23"/>
      <c r="IN902" s="23"/>
      <c r="IO902" s="23"/>
      <c r="IP902" s="23"/>
      <c r="IQ902" s="23"/>
      <c r="IR902" s="23"/>
      <c r="IS902" s="23"/>
      <c r="IT902" s="23"/>
      <c r="IU902" s="23"/>
    </row>
    <row r="903" spans="1:255" x14ac:dyDescent="0.2">
      <c r="A903" s="64"/>
      <c r="B903" s="111" t="s">
        <v>1263</v>
      </c>
      <c r="C903" s="111" t="s">
        <v>1377</v>
      </c>
      <c r="D903" s="63"/>
      <c r="E903" s="63"/>
      <c r="F903" s="63"/>
      <c r="G903" s="63"/>
      <c r="H903" s="63"/>
      <c r="I903" s="63"/>
      <c r="J903" s="63"/>
      <c r="K903" s="65"/>
    </row>
    <row r="904" spans="1:255" ht="36" x14ac:dyDescent="0.2">
      <c r="A904" s="100" t="s">
        <v>610</v>
      </c>
      <c r="B904" s="109" t="s">
        <v>611</v>
      </c>
      <c r="C904" s="101" t="s">
        <v>612</v>
      </c>
      <c r="D904" s="102" t="s">
        <v>32</v>
      </c>
      <c r="E904" s="103">
        <f>Source!I480</f>
        <v>1.6559999999999999</v>
      </c>
      <c r="F904" s="104">
        <v>950</v>
      </c>
      <c r="G904" s="105"/>
      <c r="H904" s="104">
        <f>Source!AC479</f>
        <v>950</v>
      </c>
      <c r="I904" s="106">
        <f>T904</f>
        <v>1573</v>
      </c>
      <c r="J904" s="107" t="s">
        <v>1262</v>
      </c>
      <c r="K904" s="108">
        <f>U904</f>
        <v>8431</v>
      </c>
      <c r="L904" s="23"/>
      <c r="M904" s="23"/>
      <c r="N904" s="23"/>
      <c r="O904" s="23"/>
      <c r="P904" s="23"/>
      <c r="Q904" s="23"/>
      <c r="R904" s="23"/>
      <c r="S904" s="23"/>
      <c r="T904" s="23">
        <f>ROUND(Source!AC479*Source!AW479*Source!I479,0)</f>
        <v>1573</v>
      </c>
      <c r="U904" s="23">
        <f>Source!P480</f>
        <v>8431</v>
      </c>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v>1</v>
      </c>
      <c r="CW904" s="23"/>
      <c r="CX904" s="23"/>
      <c r="CY904" s="23"/>
      <c r="CZ904" s="23"/>
      <c r="DA904" s="23"/>
      <c r="DB904" s="23"/>
      <c r="DC904" s="23"/>
      <c r="DD904" s="23"/>
      <c r="DE904" s="23"/>
      <c r="DF904" s="23"/>
      <c r="DG904" s="23"/>
      <c r="DH904" s="23"/>
      <c r="DI904" s="23"/>
      <c r="DJ904" s="23"/>
      <c r="DK904" s="23">
        <f>T904</f>
        <v>1573</v>
      </c>
      <c r="DL904" s="23"/>
      <c r="DM904" s="23">
        <f>Source!P480</f>
        <v>8431</v>
      </c>
      <c r="DN904" s="23"/>
      <c r="DO904" s="23"/>
      <c r="DP904" s="23"/>
      <c r="DQ904" s="23"/>
      <c r="DR904" s="23"/>
      <c r="DS904" s="23"/>
      <c r="DT904" s="23"/>
      <c r="DU904" s="23"/>
      <c r="DV904" s="23"/>
      <c r="DW904" s="23"/>
      <c r="DX904" s="23"/>
      <c r="DY904" s="23"/>
      <c r="DZ904" s="23"/>
      <c r="EA904" s="23"/>
      <c r="EB904" s="23"/>
      <c r="EC904" s="23"/>
      <c r="ED904" s="23"/>
      <c r="EE904" s="23"/>
      <c r="EF904" s="23"/>
      <c r="EG904" s="23"/>
      <c r="EH904" s="23"/>
      <c r="EI904" s="23"/>
      <c r="EJ904" s="23"/>
      <c r="EK904" s="23"/>
      <c r="EL904" s="23"/>
      <c r="EM904" s="23"/>
      <c r="EN904" s="23"/>
      <c r="EO904" s="23"/>
      <c r="EP904" s="23"/>
      <c r="EQ904" s="23"/>
      <c r="ER904" s="23"/>
      <c r="ES904" s="23"/>
      <c r="ET904" s="23"/>
      <c r="EU904" s="23"/>
      <c r="EV904" s="23"/>
      <c r="EW904" s="23"/>
      <c r="EX904" s="23"/>
      <c r="EY904" s="23"/>
      <c r="EZ904" s="23"/>
      <c r="FA904" s="23"/>
      <c r="FB904" s="23"/>
      <c r="FC904" s="23"/>
      <c r="FD904" s="23"/>
      <c r="FE904" s="23"/>
      <c r="FF904" s="23"/>
      <c r="FG904" s="23"/>
      <c r="FH904" s="23"/>
      <c r="FI904" s="23"/>
      <c r="FJ904" s="23"/>
      <c r="FK904" s="23"/>
      <c r="FL904" s="23"/>
      <c r="FM904" s="23"/>
      <c r="FN904" s="23"/>
      <c r="FO904" s="23"/>
      <c r="FP904" s="23"/>
      <c r="FQ904" s="23"/>
      <c r="FR904" s="23"/>
      <c r="FS904" s="23"/>
      <c r="FT904" s="23"/>
      <c r="FU904" s="23"/>
      <c r="FV904" s="23"/>
      <c r="FW904" s="23"/>
      <c r="FX904" s="23"/>
      <c r="FY904" s="23"/>
      <c r="FZ904" s="23"/>
      <c r="GA904" s="23"/>
      <c r="GB904" s="23"/>
      <c r="GC904" s="23"/>
      <c r="GD904" s="23"/>
      <c r="GE904" s="23"/>
      <c r="GF904" s="23"/>
      <c r="GG904" s="23"/>
      <c r="GH904" s="23"/>
      <c r="GI904" s="23"/>
      <c r="GJ904" s="23">
        <f>T904</f>
        <v>1573</v>
      </c>
      <c r="GK904" s="23"/>
      <c r="GL904" s="23"/>
      <c r="GM904" s="23"/>
      <c r="GN904" s="23">
        <f>T904</f>
        <v>1573</v>
      </c>
      <c r="GO904" s="23"/>
      <c r="GP904" s="23">
        <f>T904</f>
        <v>1573</v>
      </c>
      <c r="GQ904" s="23">
        <f>T904</f>
        <v>1573</v>
      </c>
      <c r="GR904" s="23"/>
      <c r="GS904" s="23">
        <f>T904</f>
        <v>1573</v>
      </c>
      <c r="GT904" s="23"/>
      <c r="GU904" s="23"/>
      <c r="GV904" s="23"/>
      <c r="GW904" s="23"/>
      <c r="GX904" s="23"/>
      <c r="GY904" s="23"/>
      <c r="GZ904" s="23"/>
      <c r="HA904" s="23"/>
      <c r="HB904" s="23">
        <f>T904</f>
        <v>1573</v>
      </c>
      <c r="HC904" s="23"/>
      <c r="HD904" s="23"/>
      <c r="HE904" s="23"/>
      <c r="HF904" s="23">
        <f>T904</f>
        <v>1573</v>
      </c>
      <c r="HG904" s="23"/>
      <c r="HH904" s="23"/>
      <c r="HI904" s="23"/>
      <c r="HJ904" s="23"/>
      <c r="HK904" s="23"/>
      <c r="HL904" s="23">
        <f>T904</f>
        <v>1573</v>
      </c>
      <c r="HM904" s="23"/>
      <c r="HN904" s="23">
        <f>T904</f>
        <v>1573</v>
      </c>
      <c r="HO904" s="23"/>
      <c r="HP904" s="23"/>
      <c r="HQ904" s="23"/>
      <c r="HR904" s="23"/>
      <c r="HS904" s="23"/>
      <c r="HT904" s="23"/>
      <c r="HU904" s="23"/>
      <c r="HV904" s="23"/>
      <c r="HW904" s="23"/>
      <c r="HX904" s="23"/>
      <c r="HY904" s="23"/>
      <c r="HZ904" s="23"/>
      <c r="IA904" s="23"/>
      <c r="IB904" s="23"/>
      <c r="IC904" s="23"/>
      <c r="ID904" s="23"/>
      <c r="IE904" s="23"/>
      <c r="IF904" s="23"/>
      <c r="IG904" s="23"/>
      <c r="IH904" s="23"/>
      <c r="II904" s="23"/>
      <c r="IJ904" s="23"/>
      <c r="IK904" s="23"/>
      <c r="IL904" s="23"/>
      <c r="IM904" s="23"/>
      <c r="IN904" s="23"/>
      <c r="IO904" s="23"/>
      <c r="IP904" s="23"/>
      <c r="IQ904" s="23"/>
      <c r="IR904" s="23"/>
      <c r="IS904" s="23"/>
      <c r="IT904" s="23"/>
      <c r="IU904" s="23"/>
    </row>
    <row r="905" spans="1:255" x14ac:dyDescent="0.2">
      <c r="A905" s="64"/>
      <c r="B905" s="111" t="s">
        <v>1263</v>
      </c>
      <c r="C905" s="111" t="s">
        <v>1378</v>
      </c>
      <c r="D905" s="63"/>
      <c r="E905" s="63"/>
      <c r="F905" s="63"/>
      <c r="G905" s="63"/>
      <c r="H905" s="63"/>
      <c r="I905" s="63"/>
      <c r="J905" s="63"/>
      <c r="K905" s="65"/>
    </row>
    <row r="906" spans="1:255" x14ac:dyDescent="0.2">
      <c r="A906" s="114" t="s">
        <v>615</v>
      </c>
      <c r="B906" s="115" t="s">
        <v>159</v>
      </c>
      <c r="C906" s="116" t="s">
        <v>160</v>
      </c>
      <c r="D906" s="117" t="s">
        <v>32</v>
      </c>
      <c r="E906" s="118">
        <f>Source!I482</f>
        <v>0.46800000000000003</v>
      </c>
      <c r="F906" s="119">
        <v>7.14</v>
      </c>
      <c r="G906" s="71"/>
      <c r="H906" s="119">
        <f>Source!AC481</f>
        <v>7.14</v>
      </c>
      <c r="I906" s="120">
        <f>T906</f>
        <v>3</v>
      </c>
      <c r="J906" s="73" t="s">
        <v>1262</v>
      </c>
      <c r="K906" s="121">
        <f>U906</f>
        <v>7</v>
      </c>
      <c r="L906" s="23"/>
      <c r="M906" s="23"/>
      <c r="N906" s="23"/>
      <c r="O906" s="23"/>
      <c r="P906" s="23"/>
      <c r="Q906" s="23"/>
      <c r="R906" s="23"/>
      <c r="S906" s="23"/>
      <c r="T906" s="23">
        <f>ROUND(Source!AC481*Source!AW481*Source!I481,0)</f>
        <v>3</v>
      </c>
      <c r="U906" s="23">
        <f>Source!P482</f>
        <v>7</v>
      </c>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v>1</v>
      </c>
      <c r="CW906" s="23"/>
      <c r="CX906" s="23"/>
      <c r="CY906" s="23"/>
      <c r="CZ906" s="23"/>
      <c r="DA906" s="23"/>
      <c r="DB906" s="23"/>
      <c r="DC906" s="23"/>
      <c r="DD906" s="23"/>
      <c r="DE906" s="23"/>
      <c r="DF906" s="23"/>
      <c r="DG906" s="23"/>
      <c r="DH906" s="23"/>
      <c r="DI906" s="23"/>
      <c r="DJ906" s="23"/>
      <c r="DK906" s="23">
        <f>T906</f>
        <v>3</v>
      </c>
      <c r="DL906" s="23"/>
      <c r="DM906" s="23">
        <f>Source!P482</f>
        <v>7</v>
      </c>
      <c r="DN906" s="23"/>
      <c r="DO906" s="23"/>
      <c r="DP906" s="23"/>
      <c r="DQ906" s="23"/>
      <c r="DR906" s="23"/>
      <c r="DS906" s="23"/>
      <c r="DT906" s="23"/>
      <c r="DU906" s="23"/>
      <c r="DV906" s="23"/>
      <c r="DW906" s="23"/>
      <c r="DX906" s="23"/>
      <c r="DY906" s="23"/>
      <c r="DZ906" s="23"/>
      <c r="EA906" s="23"/>
      <c r="EB906" s="23"/>
      <c r="EC906" s="23"/>
      <c r="ED906" s="23"/>
      <c r="EE906" s="23"/>
      <c r="EF906" s="23"/>
      <c r="EG906" s="23"/>
      <c r="EH906" s="23"/>
      <c r="EI906" s="23"/>
      <c r="EJ906" s="23"/>
      <c r="EK906" s="23"/>
      <c r="EL906" s="23"/>
      <c r="EM906" s="23"/>
      <c r="EN906" s="23"/>
      <c r="EO906" s="23"/>
      <c r="EP906" s="23"/>
      <c r="EQ906" s="23"/>
      <c r="ER906" s="23"/>
      <c r="ES906" s="23"/>
      <c r="ET906" s="23"/>
      <c r="EU906" s="23"/>
      <c r="EV906" s="23"/>
      <c r="EW906" s="23"/>
      <c r="EX906" s="23"/>
      <c r="EY906" s="23"/>
      <c r="EZ906" s="23"/>
      <c r="FA906" s="23"/>
      <c r="FB906" s="23"/>
      <c r="FC906" s="23"/>
      <c r="FD906" s="23"/>
      <c r="FE906" s="23"/>
      <c r="FF906" s="23"/>
      <c r="FG906" s="23"/>
      <c r="FH906" s="23"/>
      <c r="FI906" s="23"/>
      <c r="FJ906" s="23"/>
      <c r="FK906" s="23"/>
      <c r="FL906" s="23"/>
      <c r="FM906" s="23"/>
      <c r="FN906" s="23"/>
      <c r="FO906" s="23"/>
      <c r="FP906" s="23"/>
      <c r="FQ906" s="23"/>
      <c r="FR906" s="23"/>
      <c r="FS906" s="23"/>
      <c r="FT906" s="23"/>
      <c r="FU906" s="23"/>
      <c r="FV906" s="23"/>
      <c r="FW906" s="23"/>
      <c r="FX906" s="23"/>
      <c r="FY906" s="23"/>
      <c r="FZ906" s="23"/>
      <c r="GA906" s="23"/>
      <c r="GB906" s="23"/>
      <c r="GC906" s="23"/>
      <c r="GD906" s="23"/>
      <c r="GE906" s="23"/>
      <c r="GF906" s="23"/>
      <c r="GG906" s="23"/>
      <c r="GH906" s="23"/>
      <c r="GI906" s="23"/>
      <c r="GJ906" s="23">
        <f>T906</f>
        <v>3</v>
      </c>
      <c r="GK906" s="23"/>
      <c r="GL906" s="23"/>
      <c r="GM906" s="23"/>
      <c r="GN906" s="23">
        <f>T906</f>
        <v>3</v>
      </c>
      <c r="GO906" s="23"/>
      <c r="GP906" s="23">
        <f>T906</f>
        <v>3</v>
      </c>
      <c r="GQ906" s="23">
        <f>T906</f>
        <v>3</v>
      </c>
      <c r="GR906" s="23"/>
      <c r="GS906" s="23">
        <f>T906</f>
        <v>3</v>
      </c>
      <c r="GT906" s="23"/>
      <c r="GU906" s="23"/>
      <c r="GV906" s="23"/>
      <c r="GW906" s="23"/>
      <c r="GX906" s="23"/>
      <c r="GY906" s="23"/>
      <c r="GZ906" s="23"/>
      <c r="HA906" s="23"/>
      <c r="HB906" s="23">
        <f>T906</f>
        <v>3</v>
      </c>
      <c r="HC906" s="23"/>
      <c r="HD906" s="23"/>
      <c r="HE906" s="23"/>
      <c r="HF906" s="23">
        <f>T906</f>
        <v>3</v>
      </c>
      <c r="HG906" s="23"/>
      <c r="HH906" s="23"/>
      <c r="HI906" s="23"/>
      <c r="HJ906" s="23"/>
      <c r="HK906" s="23"/>
      <c r="HL906" s="23">
        <f>T906</f>
        <v>3</v>
      </c>
      <c r="HM906" s="23"/>
      <c r="HN906" s="23">
        <f>T906</f>
        <v>3</v>
      </c>
      <c r="HO906" s="23"/>
      <c r="HP906" s="23"/>
      <c r="HQ906" s="23"/>
      <c r="HR906" s="23"/>
      <c r="HS906" s="23"/>
      <c r="HT906" s="23"/>
      <c r="HU906" s="23"/>
      <c r="HV906" s="23"/>
      <c r="HW906" s="23"/>
      <c r="HX906" s="23"/>
      <c r="HY906" s="23"/>
      <c r="HZ906" s="23"/>
      <c r="IA906" s="23"/>
      <c r="IB906" s="23"/>
      <c r="IC906" s="23"/>
      <c r="ID906" s="23"/>
      <c r="IE906" s="23"/>
      <c r="IF906" s="23"/>
      <c r="IG906" s="23"/>
      <c r="IH906" s="23"/>
      <c r="II906" s="23"/>
      <c r="IJ906" s="23"/>
      <c r="IK906" s="23"/>
      <c r="IL906" s="23"/>
      <c r="IM906" s="23"/>
      <c r="IN906" s="23"/>
      <c r="IO906" s="23"/>
      <c r="IP906" s="23"/>
      <c r="IQ906" s="23"/>
      <c r="IR906" s="23"/>
      <c r="IS906" s="23"/>
      <c r="IT906" s="23"/>
      <c r="IU906" s="23"/>
    </row>
    <row r="907" spans="1:255" x14ac:dyDescent="0.2">
      <c r="A907" s="98"/>
      <c r="B907" s="113" t="s">
        <v>1263</v>
      </c>
      <c r="C907" s="113" t="s">
        <v>1286</v>
      </c>
      <c r="D907" s="33"/>
      <c r="E907" s="33"/>
      <c r="F907" s="33"/>
      <c r="G907" s="33"/>
      <c r="H907" s="33"/>
      <c r="I907" s="33"/>
      <c r="J907" s="33"/>
      <c r="K907" s="99"/>
    </row>
    <row r="908" spans="1:255" ht="13.5" thickBot="1" x14ac:dyDescent="0.25">
      <c r="A908" s="124"/>
      <c r="B908" s="125"/>
      <c r="C908" s="125" t="s">
        <v>1266</v>
      </c>
      <c r="D908" s="125"/>
      <c r="E908" s="125"/>
      <c r="F908" s="125"/>
      <c r="G908" s="125"/>
      <c r="H908" s="373">
        <f>SUM(DK893:DK907)</f>
        <v>1652</v>
      </c>
      <c r="I908" s="374"/>
      <c r="J908" s="373">
        <f>SUM(DM893:DM907)</f>
        <v>9110</v>
      </c>
      <c r="K908" s="375"/>
      <c r="L908" s="112"/>
      <c r="M908" s="112"/>
      <c r="N908" s="112"/>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23"/>
      <c r="DX908" s="23"/>
      <c r="DY908" s="23"/>
      <c r="DZ908" s="23"/>
      <c r="EA908" s="23"/>
      <c r="EB908" s="23"/>
      <c r="EC908" s="23"/>
      <c r="ED908" s="23"/>
      <c r="EE908" s="23"/>
      <c r="EF908" s="23"/>
      <c r="EG908" s="23"/>
      <c r="EH908" s="23"/>
      <c r="EI908" s="23"/>
      <c r="EJ908" s="23"/>
      <c r="EK908" s="23"/>
      <c r="EL908" s="23"/>
      <c r="EM908" s="23"/>
      <c r="EN908" s="23"/>
      <c r="EO908" s="23"/>
      <c r="EP908" s="23"/>
      <c r="EQ908" s="23"/>
      <c r="ER908" s="23"/>
      <c r="ES908" s="23"/>
      <c r="ET908" s="23"/>
      <c r="EU908" s="23"/>
      <c r="EV908" s="23"/>
      <c r="EW908" s="23"/>
      <c r="EX908" s="23"/>
      <c r="EY908" s="23"/>
      <c r="EZ908" s="23"/>
      <c r="FA908" s="23"/>
      <c r="FB908" s="23"/>
      <c r="FC908" s="23"/>
      <c r="FD908" s="23"/>
      <c r="FE908" s="23"/>
      <c r="FF908" s="23"/>
      <c r="FG908" s="23"/>
      <c r="FH908" s="23"/>
      <c r="FI908" s="23"/>
      <c r="FJ908" s="23"/>
      <c r="FK908" s="23"/>
      <c r="FL908" s="23"/>
      <c r="FM908" s="23"/>
      <c r="FN908" s="23"/>
      <c r="FO908" s="23"/>
      <c r="FP908" s="23"/>
      <c r="FQ908" s="23"/>
      <c r="FR908" s="23"/>
      <c r="FS908" s="23"/>
      <c r="FT908" s="23"/>
      <c r="FU908" s="23"/>
      <c r="FV908" s="23"/>
      <c r="FW908" s="23"/>
      <c r="FX908" s="23"/>
      <c r="FY908" s="23"/>
      <c r="FZ908" s="23"/>
      <c r="GA908" s="23"/>
      <c r="GB908" s="23"/>
      <c r="GC908" s="23"/>
      <c r="GD908" s="23"/>
      <c r="GE908" s="23"/>
      <c r="GF908" s="23"/>
      <c r="GG908" s="23"/>
      <c r="GH908" s="23"/>
      <c r="GI908" s="23"/>
      <c r="GJ908" s="23"/>
      <c r="GK908" s="23"/>
      <c r="GL908" s="23"/>
      <c r="GM908" s="23"/>
      <c r="GN908" s="23"/>
      <c r="GO908" s="23"/>
      <c r="GP908" s="23"/>
      <c r="GQ908" s="23"/>
      <c r="GR908" s="23"/>
      <c r="GS908" s="23"/>
      <c r="GT908" s="23"/>
      <c r="GU908" s="23"/>
      <c r="GV908" s="23"/>
      <c r="GW908" s="23"/>
      <c r="GX908" s="23"/>
      <c r="GY908" s="23"/>
      <c r="GZ908" s="23"/>
      <c r="HA908" s="23"/>
      <c r="HB908" s="23"/>
      <c r="HC908" s="23"/>
      <c r="HD908" s="23"/>
      <c r="HE908" s="23"/>
      <c r="HF908" s="23"/>
      <c r="HG908" s="23"/>
      <c r="HH908" s="23"/>
      <c r="HI908" s="23"/>
      <c r="HJ908" s="23"/>
      <c r="HK908" s="23"/>
      <c r="HL908" s="23"/>
      <c r="HM908" s="23"/>
      <c r="HN908" s="23"/>
      <c r="HO908" s="23"/>
      <c r="HP908" s="23"/>
      <c r="HQ908" s="23"/>
      <c r="HR908" s="23"/>
      <c r="HS908" s="23"/>
      <c r="HT908" s="23"/>
      <c r="HU908" s="23"/>
      <c r="HV908" s="23"/>
      <c r="HW908" s="23"/>
      <c r="HX908" s="23"/>
      <c r="HY908" s="23"/>
      <c r="HZ908" s="23"/>
      <c r="IA908" s="23"/>
      <c r="IB908" s="23"/>
      <c r="IC908" s="23"/>
      <c r="ID908" s="23"/>
      <c r="IE908" s="23"/>
      <c r="IF908" s="23"/>
      <c r="IG908" s="23"/>
      <c r="IH908" s="23"/>
      <c r="II908" s="23"/>
      <c r="IJ908" s="23"/>
      <c r="IK908" s="23"/>
      <c r="IL908" s="23"/>
      <c r="IM908" s="23"/>
      <c r="IN908" s="23"/>
      <c r="IO908" s="23"/>
      <c r="IP908" s="23"/>
      <c r="IQ908" s="23"/>
      <c r="IR908" s="23"/>
      <c r="IS908" s="23"/>
      <c r="IT908" s="23"/>
      <c r="IU908" s="23"/>
    </row>
    <row r="909" spans="1:255" x14ac:dyDescent="0.2">
      <c r="A909" s="123"/>
      <c r="B909" s="122"/>
      <c r="C909" s="122" t="s">
        <v>1267</v>
      </c>
      <c r="D909" s="122"/>
      <c r="E909" s="122"/>
      <c r="F909" s="122"/>
      <c r="G909" s="122"/>
      <c r="H909" s="376">
        <f>R909</f>
        <v>1956</v>
      </c>
      <c r="I909" s="377"/>
      <c r="J909" s="376" t="e">
        <f>S909</f>
        <v>#REF!</v>
      </c>
      <c r="K909" s="378"/>
      <c r="O909" s="23"/>
      <c r="P909" s="23"/>
      <c r="Q909" s="23"/>
      <c r="R909" s="23">
        <f>SUM(T893:T908)</f>
        <v>1956</v>
      </c>
      <c r="S909" s="23" t="e">
        <f>SUM(U893:U908)</f>
        <v>#REF!</v>
      </c>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23"/>
      <c r="DX909" s="23"/>
      <c r="DY909" s="23"/>
      <c r="DZ909" s="23"/>
      <c r="EA909" s="23"/>
      <c r="EB909" s="23"/>
      <c r="EC909" s="23"/>
      <c r="ED909" s="23"/>
      <c r="EE909" s="23"/>
      <c r="EF909" s="23"/>
      <c r="EG909" s="23"/>
      <c r="EH909" s="23"/>
      <c r="EI909" s="23"/>
      <c r="EJ909" s="23"/>
      <c r="EK909" s="23"/>
      <c r="EL909" s="23"/>
      <c r="EM909" s="23"/>
      <c r="EN909" s="23"/>
      <c r="EO909" s="23"/>
      <c r="EP909" s="23"/>
      <c r="EQ909" s="23"/>
      <c r="ER909" s="23"/>
      <c r="ES909" s="23"/>
      <c r="ET909" s="23"/>
      <c r="EU909" s="23"/>
      <c r="EV909" s="23"/>
      <c r="EW909" s="23"/>
      <c r="EX909" s="23"/>
      <c r="EY909" s="23"/>
      <c r="EZ909" s="23"/>
      <c r="FA909" s="23"/>
      <c r="FB909" s="23"/>
      <c r="FC909" s="23"/>
      <c r="FD909" s="23"/>
      <c r="FE909" s="23"/>
      <c r="FF909" s="23"/>
      <c r="FG909" s="23"/>
      <c r="FH909" s="23"/>
      <c r="FI909" s="23"/>
      <c r="FJ909" s="23"/>
      <c r="FK909" s="23"/>
      <c r="FL909" s="23"/>
      <c r="FM909" s="23"/>
      <c r="FN909" s="23"/>
      <c r="FO909" s="23"/>
      <c r="FP909" s="23"/>
      <c r="FQ909" s="23"/>
      <c r="FR909" s="23"/>
      <c r="FS909" s="23"/>
      <c r="FT909" s="23"/>
      <c r="FU909" s="23"/>
      <c r="FV909" s="23"/>
      <c r="FW909" s="23"/>
      <c r="FX909" s="23"/>
      <c r="FY909" s="23"/>
      <c r="FZ909" s="23"/>
      <c r="GA909" s="23"/>
      <c r="GB909" s="23"/>
      <c r="GC909" s="23"/>
      <c r="GD909" s="23"/>
      <c r="GE909" s="23"/>
      <c r="GF909" s="23"/>
      <c r="GG909" s="23"/>
      <c r="GH909" s="23"/>
      <c r="GI909" s="23"/>
      <c r="GJ909" s="23"/>
      <c r="GK909" s="23"/>
      <c r="GL909" s="23"/>
      <c r="GM909" s="23"/>
      <c r="GN909" s="23"/>
      <c r="GO909" s="23"/>
      <c r="GP909" s="23"/>
      <c r="GQ909" s="23"/>
      <c r="GR909" s="23"/>
      <c r="GS909" s="23"/>
      <c r="GT909" s="23"/>
      <c r="GU909" s="23"/>
      <c r="GV909" s="23"/>
      <c r="GW909" s="23"/>
      <c r="GX909" s="23"/>
      <c r="GY909" s="23"/>
      <c r="GZ909" s="23"/>
      <c r="HA909" s="23">
        <f>R909</f>
        <v>1956</v>
      </c>
      <c r="HB909" s="23"/>
      <c r="HC909" s="23"/>
      <c r="HD909" s="23"/>
      <c r="HE909" s="23"/>
      <c r="HF909" s="23"/>
      <c r="HG909" s="23"/>
      <c r="HH909" s="23"/>
      <c r="HI909" s="23"/>
      <c r="HJ909" s="23"/>
      <c r="HK909" s="23"/>
      <c r="HL909" s="23"/>
      <c r="HM909" s="23"/>
      <c r="HN909" s="23"/>
      <c r="HO909" s="23"/>
      <c r="HP909" s="23"/>
      <c r="HQ909" s="23"/>
      <c r="HR909" s="23"/>
      <c r="HS909" s="23"/>
      <c r="HT909" s="23"/>
      <c r="HU909" s="23"/>
      <c r="HV909" s="23"/>
      <c r="HW909" s="23"/>
      <c r="HX909" s="23"/>
      <c r="HY909" s="23"/>
      <c r="HZ909" s="23"/>
      <c r="IA909" s="23"/>
      <c r="IB909" s="23"/>
      <c r="IC909" s="23"/>
      <c r="ID909" s="23"/>
      <c r="IE909" s="23"/>
      <c r="IF909" s="23"/>
      <c r="IG909" s="23"/>
      <c r="IH909" s="23"/>
      <c r="II909" s="23"/>
      <c r="IJ909" s="23"/>
      <c r="IK909" s="23"/>
      <c r="IL909" s="23"/>
      <c r="IM909" s="23"/>
      <c r="IN909" s="23"/>
      <c r="IO909" s="23"/>
      <c r="IP909" s="23"/>
      <c r="IQ909" s="23"/>
      <c r="IR909" s="23"/>
      <c r="IS909" s="23"/>
      <c r="IT909" s="23"/>
      <c r="IU909" s="23"/>
    </row>
    <row r="910" spans="1:255" x14ac:dyDescent="0.2">
      <c r="A910" s="77"/>
      <c r="B910" s="76"/>
      <c r="C910" s="76"/>
      <c r="D910" s="76"/>
      <c r="E910" s="76"/>
      <c r="F910" s="76"/>
      <c r="G910" s="76"/>
      <c r="H910" s="370"/>
      <c r="I910" s="371"/>
      <c r="J910" s="370"/>
      <c r="K910" s="372"/>
    </row>
    <row r="911" spans="1:255" ht="33.75" x14ac:dyDescent="0.2">
      <c r="A911" s="126">
        <v>45</v>
      </c>
      <c r="B911" s="133" t="s">
        <v>617</v>
      </c>
      <c r="C911" s="127" t="s">
        <v>618</v>
      </c>
      <c r="D911" s="128" t="s">
        <v>240</v>
      </c>
      <c r="E911" s="129">
        <v>2.2959999999999998</v>
      </c>
      <c r="F911" s="130">
        <f>Source!AK484</f>
        <v>889.33</v>
      </c>
      <c r="G911" s="134" t="s">
        <v>6</v>
      </c>
      <c r="H911" s="130"/>
      <c r="I911" s="131">
        <f>SUM(DQ911:DQ932)</f>
        <v>1774</v>
      </c>
      <c r="J911" s="107" t="s">
        <v>617</v>
      </c>
      <c r="K911" s="132" t="e">
        <f>SUM(DS911:DS932)</f>
        <v>#REF!</v>
      </c>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23"/>
      <c r="DX911" s="23"/>
      <c r="DY911" s="23"/>
      <c r="DZ911" s="23"/>
      <c r="EA911" s="23"/>
      <c r="EB911" s="23"/>
      <c r="EC911" s="23"/>
      <c r="ED911" s="23"/>
      <c r="EE911" s="23"/>
      <c r="EF911" s="23"/>
      <c r="EG911" s="23"/>
      <c r="EH911" s="23"/>
      <c r="EI911" s="23"/>
      <c r="EJ911" s="23"/>
      <c r="EK911" s="23"/>
      <c r="EL911" s="23"/>
      <c r="EM911" s="23"/>
      <c r="EN911" s="23"/>
      <c r="EO911" s="23"/>
      <c r="EP911" s="23"/>
      <c r="EQ911" s="23"/>
      <c r="ER911" s="23"/>
      <c r="ES911" s="23"/>
      <c r="ET911" s="23"/>
      <c r="EU911" s="23"/>
      <c r="EV911" s="23"/>
      <c r="EW911" s="23"/>
      <c r="EX911" s="23"/>
      <c r="EY911" s="23"/>
      <c r="EZ911" s="23"/>
      <c r="FA911" s="23"/>
      <c r="FB911" s="23"/>
      <c r="FC911" s="23"/>
      <c r="FD911" s="23"/>
      <c r="FE911" s="23"/>
      <c r="FF911" s="23"/>
      <c r="FG911" s="23"/>
      <c r="FH911" s="23"/>
      <c r="FI911" s="23"/>
      <c r="FJ911" s="23"/>
      <c r="FK911" s="23"/>
      <c r="FL911" s="23"/>
      <c r="FM911" s="23"/>
      <c r="FN911" s="23"/>
      <c r="FO911" s="23"/>
      <c r="FP911" s="23"/>
      <c r="FQ911" s="23"/>
      <c r="FR911" s="23"/>
      <c r="FS911" s="23"/>
      <c r="FT911" s="23"/>
      <c r="FU911" s="23"/>
      <c r="FV911" s="23"/>
      <c r="FW911" s="23"/>
      <c r="FX911" s="23"/>
      <c r="FY911" s="23"/>
      <c r="FZ911" s="23"/>
      <c r="GA911" s="23"/>
      <c r="GB911" s="23"/>
      <c r="GC911" s="23"/>
      <c r="GD911" s="23"/>
      <c r="GE911" s="23"/>
      <c r="GF911" s="23"/>
      <c r="GG911" s="23"/>
      <c r="GH911" s="23"/>
      <c r="GI911" s="23"/>
      <c r="GJ911" s="23"/>
      <c r="GK911" s="23"/>
      <c r="GL911" s="23"/>
      <c r="GM911" s="23"/>
      <c r="GN911" s="23"/>
      <c r="GO911" s="23"/>
      <c r="GP911" s="23"/>
      <c r="GQ911" s="23"/>
      <c r="GR911" s="23"/>
      <c r="GS911" s="23"/>
      <c r="GT911" s="23"/>
      <c r="GU911" s="23"/>
      <c r="GV911" s="23"/>
      <c r="GW911" s="23"/>
      <c r="GX911" s="23"/>
      <c r="GY911" s="23"/>
      <c r="GZ911" s="23"/>
      <c r="HA911" s="23"/>
      <c r="HB911" s="23"/>
      <c r="HC911" s="23"/>
      <c r="HD911" s="23"/>
      <c r="HE911" s="23"/>
      <c r="HF911" s="23"/>
      <c r="HG911" s="23"/>
      <c r="HH911" s="23"/>
      <c r="HI911" s="23"/>
      <c r="HJ911" s="23"/>
      <c r="HK911" s="23"/>
      <c r="HL911" s="23"/>
      <c r="HM911" s="23"/>
      <c r="HN911" s="23"/>
      <c r="HO911" s="23"/>
      <c r="HP911" s="23"/>
      <c r="HQ911" s="23"/>
      <c r="HR911" s="23"/>
      <c r="HS911" s="23"/>
      <c r="HT911" s="23"/>
      <c r="HU911" s="23"/>
      <c r="HV911" s="23"/>
      <c r="HW911" s="23"/>
      <c r="HX911" s="23"/>
      <c r="HY911" s="23"/>
      <c r="HZ911" s="23"/>
      <c r="IA911" s="23"/>
      <c r="IB911" s="23"/>
      <c r="IC911" s="23"/>
      <c r="ID911" s="23"/>
      <c r="IE911" s="23"/>
      <c r="IF911" s="23"/>
      <c r="IG911" s="23"/>
      <c r="IH911" s="23"/>
      <c r="II911" s="23"/>
      <c r="IJ911" s="23"/>
      <c r="IK911" s="23"/>
      <c r="IL911" s="23"/>
      <c r="IM911" s="23"/>
      <c r="IN911" s="23"/>
      <c r="IO911" s="23"/>
      <c r="IP911" s="23"/>
      <c r="IQ911" s="23"/>
      <c r="IR911" s="23"/>
      <c r="IS911" s="23"/>
      <c r="IT911" s="23"/>
      <c r="IU911" s="23"/>
    </row>
    <row r="912" spans="1:255" x14ac:dyDescent="0.2">
      <c r="A912" s="66"/>
      <c r="B912" s="67"/>
      <c r="C912" s="67" t="s">
        <v>1253</v>
      </c>
      <c r="D912" s="68"/>
      <c r="E912" s="69"/>
      <c r="F912" s="70">
        <v>183.72</v>
      </c>
      <c r="G912" s="71"/>
      <c r="H912" s="70">
        <f>Source!AF484</f>
        <v>183.72</v>
      </c>
      <c r="I912" s="72">
        <f>T912</f>
        <v>422</v>
      </c>
      <c r="J912" s="73">
        <v>25.6</v>
      </c>
      <c r="K912" s="74">
        <f>U912</f>
        <v>10799</v>
      </c>
      <c r="O912" s="23"/>
      <c r="P912" s="23"/>
      <c r="Q912" s="23"/>
      <c r="R912" s="23"/>
      <c r="S912" s="23"/>
      <c r="T912" s="23">
        <f>ROUND(Source!AF484*Source!AV484*Source!I484,0)</f>
        <v>422</v>
      </c>
      <c r="U912" s="23">
        <f>Source!S484</f>
        <v>10799</v>
      </c>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v>1</v>
      </c>
      <c r="CW912" s="23"/>
      <c r="CX912" s="23"/>
      <c r="CY912" s="23"/>
      <c r="CZ912" s="23"/>
      <c r="DA912" s="23"/>
      <c r="DB912" s="23"/>
      <c r="DC912" s="23"/>
      <c r="DD912" s="23"/>
      <c r="DE912" s="23"/>
      <c r="DF912" s="23"/>
      <c r="DG912" s="23">
        <f>Source!S484</f>
        <v>10799</v>
      </c>
      <c r="DH912" s="23">
        <v>1008</v>
      </c>
      <c r="DI912" s="23"/>
      <c r="DJ912" s="23"/>
      <c r="DK912" s="23"/>
      <c r="DL912" s="23"/>
      <c r="DM912" s="23"/>
      <c r="DN912" s="23"/>
      <c r="DO912" s="23"/>
      <c r="DP912" s="23"/>
      <c r="DQ912" s="23">
        <f>T912</f>
        <v>422</v>
      </c>
      <c r="DR912" s="23"/>
      <c r="DS912" s="23">
        <f>U912</f>
        <v>10799</v>
      </c>
      <c r="DT912" s="23"/>
      <c r="DU912" s="23"/>
      <c r="DV912" s="23"/>
      <c r="DW912" s="23"/>
      <c r="DX912" s="23"/>
      <c r="DY912" s="23"/>
      <c r="DZ912" s="23"/>
      <c r="EA912" s="23"/>
      <c r="EB912" s="23"/>
      <c r="EC912" s="23"/>
      <c r="ED912" s="23"/>
      <c r="EE912" s="23"/>
      <c r="EF912" s="23"/>
      <c r="EG912" s="23"/>
      <c r="EH912" s="23"/>
      <c r="EI912" s="23"/>
      <c r="EJ912" s="23"/>
      <c r="EK912" s="23"/>
      <c r="EL912" s="23"/>
      <c r="EM912" s="23"/>
      <c r="EN912" s="23"/>
      <c r="EO912" s="23"/>
      <c r="EP912" s="23"/>
      <c r="EQ912" s="23"/>
      <c r="ER912" s="23"/>
      <c r="ES912" s="23"/>
      <c r="ET912" s="23"/>
      <c r="EU912" s="23"/>
      <c r="EV912" s="23"/>
      <c r="EW912" s="23"/>
      <c r="EX912" s="23"/>
      <c r="EY912" s="23"/>
      <c r="EZ912" s="23"/>
      <c r="FA912" s="23"/>
      <c r="FB912" s="23"/>
      <c r="FC912" s="23"/>
      <c r="FD912" s="23"/>
      <c r="FE912" s="23"/>
      <c r="FF912" s="23"/>
      <c r="FG912" s="23"/>
      <c r="FH912" s="23"/>
      <c r="FI912" s="23"/>
      <c r="FJ912" s="23"/>
      <c r="FK912" s="23"/>
      <c r="FL912" s="23"/>
      <c r="FM912" s="23"/>
      <c r="FN912" s="23"/>
      <c r="FO912" s="23"/>
      <c r="FP912" s="23"/>
      <c r="FQ912" s="23"/>
      <c r="FR912" s="23"/>
      <c r="FS912" s="23"/>
      <c r="FT912" s="23"/>
      <c r="FU912" s="23"/>
      <c r="FV912" s="23"/>
      <c r="FW912" s="23"/>
      <c r="FX912" s="23"/>
      <c r="FY912" s="23"/>
      <c r="FZ912" s="23"/>
      <c r="GA912" s="23"/>
      <c r="GB912" s="23"/>
      <c r="GC912" s="23"/>
      <c r="GD912" s="23"/>
      <c r="GE912" s="23"/>
      <c r="GF912" s="23"/>
      <c r="GG912" s="23"/>
      <c r="GH912" s="23"/>
      <c r="GI912" s="23"/>
      <c r="GJ912" s="23">
        <f>T912</f>
        <v>422</v>
      </c>
      <c r="GK912" s="23">
        <f>T912</f>
        <v>422</v>
      </c>
      <c r="GL912" s="23"/>
      <c r="GM912" s="23"/>
      <c r="GN912" s="23"/>
      <c r="GO912" s="23"/>
      <c r="GP912" s="23"/>
      <c r="GQ912" s="23"/>
      <c r="GR912" s="23"/>
      <c r="GS912" s="23"/>
      <c r="GT912" s="23"/>
      <c r="GU912" s="23"/>
      <c r="GV912" s="23"/>
      <c r="GW912" s="23"/>
      <c r="GX912" s="23"/>
      <c r="GY912" s="23"/>
      <c r="GZ912" s="23"/>
      <c r="HA912" s="23"/>
      <c r="HB912" s="23">
        <f>T912</f>
        <v>422</v>
      </c>
      <c r="HC912" s="23"/>
      <c r="HD912" s="23"/>
      <c r="HE912" s="23"/>
      <c r="HF912" s="23">
        <f>T912</f>
        <v>422</v>
      </c>
      <c r="HG912" s="23"/>
      <c r="HH912" s="23"/>
      <c r="HI912" s="23"/>
      <c r="HJ912" s="23"/>
      <c r="HK912" s="23"/>
      <c r="HL912" s="23">
        <f>T912</f>
        <v>422</v>
      </c>
      <c r="HM912" s="23"/>
      <c r="HN912" s="23">
        <f>T912</f>
        <v>422</v>
      </c>
      <c r="HO912" s="23"/>
      <c r="HP912" s="23"/>
      <c r="HQ912" s="23"/>
      <c r="HR912" s="23"/>
      <c r="HS912" s="23"/>
      <c r="HT912" s="23"/>
      <c r="HU912" s="23"/>
      <c r="HV912" s="23"/>
      <c r="HW912" s="23"/>
      <c r="HX912" s="23">
        <f>T912</f>
        <v>422</v>
      </c>
      <c r="HY912" s="23"/>
      <c r="HZ912" s="23"/>
      <c r="IA912" s="23"/>
      <c r="IB912" s="23"/>
      <c r="IC912" s="23"/>
      <c r="ID912" s="23"/>
      <c r="IE912" s="23"/>
      <c r="IF912" s="23"/>
      <c r="IG912" s="23"/>
      <c r="IH912" s="23"/>
      <c r="II912" s="23"/>
      <c r="IJ912" s="23"/>
      <c r="IK912" s="23"/>
      <c r="IL912" s="23"/>
      <c r="IM912" s="23"/>
      <c r="IN912" s="23"/>
      <c r="IO912" s="23"/>
      <c r="IP912" s="23"/>
      <c r="IQ912" s="23"/>
      <c r="IR912" s="23"/>
      <c r="IS912" s="23"/>
      <c r="IT912" s="23"/>
      <c r="IU912" s="23"/>
    </row>
    <row r="913" spans="1:255" x14ac:dyDescent="0.2">
      <c r="A913" s="78"/>
      <c r="B913" s="79"/>
      <c r="C913" s="79" t="s">
        <v>1255</v>
      </c>
      <c r="D913" s="80"/>
      <c r="E913" s="81"/>
      <c r="F913" s="82">
        <v>236.56</v>
      </c>
      <c r="G913" s="83"/>
      <c r="H913" s="82">
        <f>Source!AD484</f>
        <v>236.56</v>
      </c>
      <c r="I913" s="84">
        <f>T913</f>
        <v>543</v>
      </c>
      <c r="J913" s="85">
        <v>9.3000000000000007</v>
      </c>
      <c r="K913" s="86">
        <f>U913</f>
        <v>5051</v>
      </c>
      <c r="O913" s="23"/>
      <c r="P913" s="23"/>
      <c r="Q913" s="23"/>
      <c r="R913" s="23"/>
      <c r="S913" s="23"/>
      <c r="T913" s="23">
        <f>ROUND(Source!AD484*Source!AV484*Source!I484,0)</f>
        <v>543</v>
      </c>
      <c r="U913" s="23">
        <f>Source!Q484</f>
        <v>5051</v>
      </c>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v>1</v>
      </c>
      <c r="CW913" s="23"/>
      <c r="CX913" s="23"/>
      <c r="CY913" s="23"/>
      <c r="CZ913" s="23"/>
      <c r="DA913" s="23"/>
      <c r="DB913" s="23"/>
      <c r="DC913" s="23"/>
      <c r="DD913" s="23"/>
      <c r="DE913" s="23"/>
      <c r="DF913" s="23"/>
      <c r="DG913" s="23"/>
      <c r="DH913" s="23"/>
      <c r="DI913" s="23"/>
      <c r="DJ913" s="23"/>
      <c r="DK913" s="23"/>
      <c r="DL913" s="23"/>
      <c r="DM913" s="23"/>
      <c r="DN913" s="23"/>
      <c r="DO913" s="23"/>
      <c r="DP913" s="23"/>
      <c r="DQ913" s="23">
        <f>T913</f>
        <v>543</v>
      </c>
      <c r="DR913" s="23"/>
      <c r="DS913" s="23">
        <f>U913</f>
        <v>5051</v>
      </c>
      <c r="DT913" s="23"/>
      <c r="DU913" s="23"/>
      <c r="DV913" s="23"/>
      <c r="DW913" s="23"/>
      <c r="DX913" s="23"/>
      <c r="DY913" s="23"/>
      <c r="DZ913" s="23"/>
      <c r="EA913" s="23"/>
      <c r="EB913" s="23"/>
      <c r="EC913" s="23"/>
      <c r="ED913" s="23"/>
      <c r="EE913" s="23"/>
      <c r="EF913" s="23"/>
      <c r="EG913" s="23"/>
      <c r="EH913" s="23"/>
      <c r="EI913" s="23"/>
      <c r="EJ913" s="23"/>
      <c r="EK913" s="23"/>
      <c r="EL913" s="23"/>
      <c r="EM913" s="23"/>
      <c r="EN913" s="23"/>
      <c r="EO913" s="23"/>
      <c r="EP913" s="23"/>
      <c r="EQ913" s="23"/>
      <c r="ER913" s="23"/>
      <c r="ES913" s="23"/>
      <c r="ET913" s="23"/>
      <c r="EU913" s="23"/>
      <c r="EV913" s="23"/>
      <c r="EW913" s="23"/>
      <c r="EX913" s="23"/>
      <c r="EY913" s="23"/>
      <c r="EZ913" s="23"/>
      <c r="FA913" s="23"/>
      <c r="FB913" s="23"/>
      <c r="FC913" s="23"/>
      <c r="FD913" s="23"/>
      <c r="FE913" s="23"/>
      <c r="FF913" s="23"/>
      <c r="FG913" s="23"/>
      <c r="FH913" s="23"/>
      <c r="FI913" s="23"/>
      <c r="FJ913" s="23"/>
      <c r="FK913" s="23"/>
      <c r="FL913" s="23"/>
      <c r="FM913" s="23"/>
      <c r="FN913" s="23"/>
      <c r="FO913" s="23"/>
      <c r="FP913" s="23"/>
      <c r="FQ913" s="23"/>
      <c r="FR913" s="23"/>
      <c r="FS913" s="23"/>
      <c r="FT913" s="23"/>
      <c r="FU913" s="23"/>
      <c r="FV913" s="23"/>
      <c r="FW913" s="23"/>
      <c r="FX913" s="23"/>
      <c r="FY913" s="23"/>
      <c r="FZ913" s="23"/>
      <c r="GA913" s="23"/>
      <c r="GB913" s="23"/>
      <c r="GC913" s="23"/>
      <c r="GD913" s="23"/>
      <c r="GE913" s="23"/>
      <c r="GF913" s="23"/>
      <c r="GG913" s="23"/>
      <c r="GH913" s="23"/>
      <c r="GI913" s="23"/>
      <c r="GJ913" s="23">
        <f>T913</f>
        <v>543</v>
      </c>
      <c r="GK913" s="23"/>
      <c r="GL913" s="23">
        <f>T913</f>
        <v>543</v>
      </c>
      <c r="GM913" s="23"/>
      <c r="GN913" s="23"/>
      <c r="GO913" s="23"/>
      <c r="GP913" s="23"/>
      <c r="GQ913" s="23"/>
      <c r="GR913" s="23"/>
      <c r="GS913" s="23"/>
      <c r="GT913" s="23"/>
      <c r="GU913" s="23"/>
      <c r="GV913" s="23"/>
      <c r="GW913" s="23"/>
      <c r="GX913" s="23"/>
      <c r="GY913" s="23"/>
      <c r="GZ913" s="23"/>
      <c r="HA913" s="23"/>
      <c r="HB913" s="23">
        <f>T913</f>
        <v>543</v>
      </c>
      <c r="HC913" s="23"/>
      <c r="HD913" s="23"/>
      <c r="HE913" s="23"/>
      <c r="HF913" s="23">
        <f>T913</f>
        <v>543</v>
      </c>
      <c r="HG913" s="23"/>
      <c r="HH913" s="23"/>
      <c r="HI913" s="23"/>
      <c r="HJ913" s="23"/>
      <c r="HK913" s="23"/>
      <c r="HL913" s="23">
        <f>T913</f>
        <v>543</v>
      </c>
      <c r="HM913" s="23"/>
      <c r="HN913" s="23">
        <f>T913</f>
        <v>543</v>
      </c>
      <c r="HO913" s="23"/>
      <c r="HP913" s="23"/>
      <c r="HQ913" s="23"/>
      <c r="HR913" s="23"/>
      <c r="HS913" s="23"/>
      <c r="HT913" s="23"/>
      <c r="HU913" s="23"/>
      <c r="HV913" s="23"/>
      <c r="HW913" s="23"/>
      <c r="HX913" s="23"/>
      <c r="HY913" s="23"/>
      <c r="HZ913" s="23"/>
      <c r="IA913" s="23"/>
      <c r="IB913" s="23"/>
      <c r="IC913" s="23"/>
      <c r="ID913" s="23"/>
      <c r="IE913" s="23"/>
      <c r="IF913" s="23"/>
      <c r="IG913" s="23"/>
      <c r="IH913" s="23"/>
      <c r="II913" s="23"/>
      <c r="IJ913" s="23"/>
      <c r="IK913" s="23"/>
      <c r="IL913" s="23"/>
      <c r="IM913" s="23"/>
      <c r="IN913" s="23"/>
      <c r="IO913" s="23"/>
      <c r="IP913" s="23"/>
      <c r="IQ913" s="23"/>
      <c r="IR913" s="23"/>
      <c r="IS913" s="23"/>
      <c r="IT913" s="23"/>
      <c r="IU913" s="23"/>
    </row>
    <row r="914" spans="1:255" x14ac:dyDescent="0.2">
      <c r="A914" s="78"/>
      <c r="B914" s="79"/>
      <c r="C914" s="79" t="s">
        <v>1256</v>
      </c>
      <c r="D914" s="80"/>
      <c r="E914" s="81"/>
      <c r="F914" s="82">
        <v>17.61</v>
      </c>
      <c r="G914" s="83"/>
      <c r="H914" s="82">
        <f>Source!AE484</f>
        <v>17.61</v>
      </c>
      <c r="I914" s="84">
        <f>GM914</f>
        <v>40</v>
      </c>
      <c r="J914" s="85">
        <v>19.8</v>
      </c>
      <c r="K914" s="86">
        <f>Source!R484</f>
        <v>801</v>
      </c>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c r="EC914" s="23"/>
      <c r="ED914" s="23"/>
      <c r="EE914" s="23"/>
      <c r="EF914" s="23"/>
      <c r="EG914" s="23"/>
      <c r="EH914" s="23"/>
      <c r="EI914" s="23"/>
      <c r="EJ914" s="23"/>
      <c r="EK914" s="23"/>
      <c r="EL914" s="23"/>
      <c r="EM914" s="23"/>
      <c r="EN914" s="23"/>
      <c r="EO914" s="23"/>
      <c r="EP914" s="23"/>
      <c r="EQ914" s="23"/>
      <c r="ER914" s="23"/>
      <c r="ES914" s="23"/>
      <c r="ET914" s="23"/>
      <c r="EU914" s="23"/>
      <c r="EV914" s="23"/>
      <c r="EW914" s="23"/>
      <c r="EX914" s="23"/>
      <c r="EY914" s="23"/>
      <c r="EZ914" s="23"/>
      <c r="FA914" s="23"/>
      <c r="FB914" s="23"/>
      <c r="FC914" s="23"/>
      <c r="FD914" s="23"/>
      <c r="FE914" s="23"/>
      <c r="FF914" s="23"/>
      <c r="FG914" s="23"/>
      <c r="FH914" s="23"/>
      <c r="FI914" s="23"/>
      <c r="FJ914" s="23"/>
      <c r="FK914" s="23"/>
      <c r="FL914" s="23"/>
      <c r="FM914" s="23"/>
      <c r="FN914" s="23"/>
      <c r="FO914" s="23"/>
      <c r="FP914" s="23"/>
      <c r="FQ914" s="23"/>
      <c r="FR914" s="23"/>
      <c r="FS914" s="23"/>
      <c r="FT914" s="23"/>
      <c r="FU914" s="23"/>
      <c r="FV914" s="23"/>
      <c r="FW914" s="23"/>
      <c r="FX914" s="23"/>
      <c r="FY914" s="23"/>
      <c r="FZ914" s="23"/>
      <c r="GA914" s="23"/>
      <c r="GB914" s="23"/>
      <c r="GC914" s="23"/>
      <c r="GD914" s="23"/>
      <c r="GE914" s="23"/>
      <c r="GF914" s="23"/>
      <c r="GG914" s="23"/>
      <c r="GH914" s="23"/>
      <c r="GI914" s="23"/>
      <c r="GJ914" s="23"/>
      <c r="GK914" s="23"/>
      <c r="GL914" s="23"/>
      <c r="GM914" s="23">
        <f>ROUND(Source!AE484*Source!AV484*Source!I484,0)</f>
        <v>40</v>
      </c>
      <c r="GN914" s="23"/>
      <c r="GO914" s="23"/>
      <c r="GP914" s="23"/>
      <c r="GQ914" s="23"/>
      <c r="GR914" s="23"/>
      <c r="GS914" s="23"/>
      <c r="GT914" s="23"/>
      <c r="GU914" s="23"/>
      <c r="GV914" s="23"/>
      <c r="GW914" s="23"/>
      <c r="GX914" s="23"/>
      <c r="GY914" s="23"/>
      <c r="GZ914" s="23"/>
      <c r="HA914" s="23"/>
      <c r="HB914" s="23"/>
      <c r="HC914" s="23"/>
      <c r="HD914" s="23"/>
      <c r="HE914" s="23"/>
      <c r="HF914" s="23"/>
      <c r="HG914" s="23"/>
      <c r="HH914" s="23"/>
      <c r="HI914" s="23"/>
      <c r="HJ914" s="23"/>
      <c r="HK914" s="23"/>
      <c r="HL914" s="23"/>
      <c r="HM914" s="23"/>
      <c r="HN914" s="23"/>
      <c r="HO914" s="23"/>
      <c r="HP914" s="23"/>
      <c r="HQ914" s="23"/>
      <c r="HR914" s="23"/>
      <c r="HS914" s="23"/>
      <c r="HT914" s="23"/>
      <c r="HU914" s="23"/>
      <c r="HV914" s="23"/>
      <c r="HW914" s="23"/>
      <c r="HX914" s="23">
        <f>GM914</f>
        <v>40</v>
      </c>
      <c r="HY914" s="23"/>
      <c r="HZ914" s="23"/>
      <c r="IA914" s="23"/>
      <c r="IB914" s="23"/>
      <c r="IC914" s="23"/>
      <c r="ID914" s="23"/>
      <c r="IE914" s="23"/>
      <c r="IF914" s="23"/>
      <c r="IG914" s="23"/>
      <c r="IH914" s="23"/>
      <c r="II914" s="23"/>
      <c r="IJ914" s="23"/>
      <c r="IK914" s="23"/>
      <c r="IL914" s="23"/>
      <c r="IM914" s="23"/>
      <c r="IN914" s="23"/>
      <c r="IO914" s="23"/>
      <c r="IP914" s="23"/>
      <c r="IQ914" s="23"/>
      <c r="IR914" s="23"/>
      <c r="IS914" s="23"/>
      <c r="IT914" s="23"/>
      <c r="IU914" s="23"/>
    </row>
    <row r="915" spans="1:255" x14ac:dyDescent="0.2">
      <c r="A915" s="87"/>
      <c r="B915" s="88"/>
      <c r="C915" s="88" t="s">
        <v>1257</v>
      </c>
      <c r="D915" s="89"/>
      <c r="E915" s="90">
        <v>90</v>
      </c>
      <c r="F915" s="91" t="s">
        <v>1258</v>
      </c>
      <c r="G915" s="92"/>
      <c r="H915" s="93">
        <f>ROUND((Source!AF484*Source!AV484+Source!AE484*Source!AV484)*(Source!FX484)/100,2)</f>
        <v>181.2</v>
      </c>
      <c r="I915" s="94">
        <f>T915</f>
        <v>416</v>
      </c>
      <c r="J915" s="96">
        <v>0.86</v>
      </c>
      <c r="K915" s="95" t="e">
        <f>U915</f>
        <v>#REF!</v>
      </c>
      <c r="O915" s="23"/>
      <c r="P915" s="23"/>
      <c r="Q915" s="23"/>
      <c r="R915" s="23"/>
      <c r="S915" s="23"/>
      <c r="T915" s="23">
        <f>ROUND((ROUND(Source!AF484*Source!AV484*Source!I484,0)+ROUND(Source!AE484*Source!AV484*Source!I484,0))*(Source!DN484)/100,0)</f>
        <v>416</v>
      </c>
      <c r="U915" s="23" t="e">
        <f>Source!X484</f>
        <v>#REF!</v>
      </c>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v>1</v>
      </c>
      <c r="CW915" s="23"/>
      <c r="CX915" s="23"/>
      <c r="CY915" s="23"/>
      <c r="CZ915" s="23"/>
      <c r="DA915" s="23"/>
      <c r="DB915" s="23"/>
      <c r="DC915" s="23"/>
      <c r="DD915" s="23"/>
      <c r="DE915" s="23"/>
      <c r="DF915" s="23"/>
      <c r="DG915" s="23"/>
      <c r="DH915" s="23"/>
      <c r="DI915" s="23"/>
      <c r="DJ915" s="23"/>
      <c r="DK915" s="23"/>
      <c r="DL915" s="23"/>
      <c r="DM915" s="23"/>
      <c r="DN915" s="23"/>
      <c r="DO915" s="23"/>
      <c r="DP915" s="23"/>
      <c r="DQ915" s="23">
        <f>T915</f>
        <v>416</v>
      </c>
      <c r="DR915" s="23"/>
      <c r="DS915" s="23" t="e">
        <f>U915</f>
        <v>#REF!</v>
      </c>
      <c r="DT915" s="23"/>
      <c r="DU915" s="23"/>
      <c r="DV915" s="23"/>
      <c r="DW915" s="23"/>
      <c r="DX915" s="23"/>
      <c r="DY915" s="23"/>
      <c r="DZ915" s="23"/>
      <c r="EA915" s="23"/>
      <c r="EB915" s="23"/>
      <c r="EC915" s="23"/>
      <c r="ED915" s="23"/>
      <c r="EE915" s="23"/>
      <c r="EF915" s="23"/>
      <c r="EG915" s="23"/>
      <c r="EH915" s="23"/>
      <c r="EI915" s="23"/>
      <c r="EJ915" s="23"/>
      <c r="EK915" s="23"/>
      <c r="EL915" s="23"/>
      <c r="EM915" s="23"/>
      <c r="EN915" s="23"/>
      <c r="EO915" s="23"/>
      <c r="EP915" s="23"/>
      <c r="EQ915" s="23"/>
      <c r="ER915" s="23"/>
      <c r="ES915" s="23"/>
      <c r="ET915" s="23"/>
      <c r="EU915" s="23"/>
      <c r="EV915" s="23"/>
      <c r="EW915" s="23"/>
      <c r="EX915" s="23"/>
      <c r="EY915" s="23"/>
      <c r="EZ915" s="23"/>
      <c r="FA915" s="23"/>
      <c r="FB915" s="23"/>
      <c r="FC915" s="23"/>
      <c r="FD915" s="23"/>
      <c r="FE915" s="23"/>
      <c r="FF915" s="23"/>
      <c r="FG915" s="23"/>
      <c r="FH915" s="23"/>
      <c r="FI915" s="23"/>
      <c r="FJ915" s="23"/>
      <c r="FK915" s="23"/>
      <c r="FL915" s="23"/>
      <c r="FM915" s="23"/>
      <c r="FN915" s="23"/>
      <c r="FO915" s="23"/>
      <c r="FP915" s="23"/>
      <c r="FQ915" s="23"/>
      <c r="FR915" s="23"/>
      <c r="FS915" s="23"/>
      <c r="FT915" s="23"/>
      <c r="FU915" s="23"/>
      <c r="FV915" s="23"/>
      <c r="FW915" s="23"/>
      <c r="FX915" s="23"/>
      <c r="FY915" s="23"/>
      <c r="FZ915" s="23"/>
      <c r="GA915" s="23"/>
      <c r="GB915" s="23"/>
      <c r="GC915" s="23"/>
      <c r="GD915" s="23"/>
      <c r="GE915" s="23"/>
      <c r="GF915" s="23"/>
      <c r="GG915" s="23"/>
      <c r="GH915" s="23"/>
      <c r="GI915" s="23"/>
      <c r="GJ915" s="23"/>
      <c r="GK915" s="23"/>
      <c r="GL915" s="23"/>
      <c r="GM915" s="23"/>
      <c r="GN915" s="23"/>
      <c r="GO915" s="23"/>
      <c r="GP915" s="23"/>
      <c r="GQ915" s="23"/>
      <c r="GR915" s="23"/>
      <c r="GS915" s="23"/>
      <c r="GT915" s="23"/>
      <c r="GU915" s="23"/>
      <c r="GV915" s="23"/>
      <c r="GW915" s="23"/>
      <c r="GX915" s="23"/>
      <c r="GY915" s="23">
        <f>T915</f>
        <v>416</v>
      </c>
      <c r="GZ915" s="23"/>
      <c r="HA915" s="23"/>
      <c r="HB915" s="23">
        <f>T915</f>
        <v>416</v>
      </c>
      <c r="HC915" s="23"/>
      <c r="HD915" s="23"/>
      <c r="HE915" s="23"/>
      <c r="HF915" s="23">
        <f>T915</f>
        <v>416</v>
      </c>
      <c r="HG915" s="23"/>
      <c r="HH915" s="23"/>
      <c r="HI915" s="23"/>
      <c r="HJ915" s="23"/>
      <c r="HK915" s="23"/>
      <c r="HL915" s="23">
        <f>T915</f>
        <v>416</v>
      </c>
      <c r="HM915" s="23"/>
      <c r="HN915" s="23">
        <f>T915</f>
        <v>416</v>
      </c>
      <c r="HO915" s="23"/>
      <c r="HP915" s="23"/>
      <c r="HQ915" s="23"/>
      <c r="HR915" s="23"/>
      <c r="HS915" s="23"/>
      <c r="HT915" s="23"/>
      <c r="HU915" s="23"/>
      <c r="HV915" s="23"/>
      <c r="HW915" s="23"/>
      <c r="HX915" s="23"/>
      <c r="HY915" s="23"/>
      <c r="HZ915" s="23"/>
      <c r="IA915" s="23"/>
      <c r="IB915" s="23"/>
      <c r="IC915" s="23"/>
      <c r="ID915" s="23"/>
      <c r="IE915" s="23"/>
      <c r="IF915" s="23"/>
      <c r="IG915" s="23"/>
      <c r="IH915" s="23"/>
      <c r="II915" s="23"/>
      <c r="IJ915" s="23"/>
      <c r="IK915" s="23"/>
      <c r="IL915" s="23"/>
      <c r="IM915" s="23"/>
      <c r="IN915" s="23"/>
      <c r="IO915" s="23"/>
      <c r="IP915" s="23"/>
      <c r="IQ915" s="23"/>
      <c r="IR915" s="23"/>
      <c r="IS915" s="23"/>
      <c r="IT915" s="23"/>
      <c r="IU915" s="23"/>
    </row>
    <row r="916" spans="1:255" x14ac:dyDescent="0.2">
      <c r="A916" s="87"/>
      <c r="B916" s="88"/>
      <c r="C916" s="88" t="s">
        <v>1259</v>
      </c>
      <c r="D916" s="89"/>
      <c r="E916" s="90">
        <v>85</v>
      </c>
      <c r="F916" s="91" t="s">
        <v>1258</v>
      </c>
      <c r="G916" s="92"/>
      <c r="H916" s="93">
        <f>ROUND((Source!AF484*Source!AV484+Source!AE484*Source!AV484)*(Source!FY484)/100,2)</f>
        <v>171.13</v>
      </c>
      <c r="I916" s="94">
        <f>T916</f>
        <v>393</v>
      </c>
      <c r="J916" s="96">
        <v>0.72</v>
      </c>
      <c r="K916" s="95" t="e">
        <f>U916</f>
        <v>#REF!</v>
      </c>
      <c r="O916" s="23"/>
      <c r="P916" s="23"/>
      <c r="Q916" s="23"/>
      <c r="R916" s="23"/>
      <c r="S916" s="23"/>
      <c r="T916" s="23">
        <f>ROUND((ROUND(Source!AF484*Source!AV484*Source!I484,0)+ROUND(Source!AE484*Source!AV484*Source!I484,0))*(Source!DO484)/100,0)</f>
        <v>393</v>
      </c>
      <c r="U916" s="23" t="e">
        <f>Source!Y484</f>
        <v>#REF!</v>
      </c>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v>1</v>
      </c>
      <c r="CW916" s="23"/>
      <c r="CX916" s="23"/>
      <c r="CY916" s="23"/>
      <c r="CZ916" s="23"/>
      <c r="DA916" s="23"/>
      <c r="DB916" s="23"/>
      <c r="DC916" s="23"/>
      <c r="DD916" s="23"/>
      <c r="DE916" s="23"/>
      <c r="DF916" s="23"/>
      <c r="DG916" s="23"/>
      <c r="DH916" s="23"/>
      <c r="DI916" s="23"/>
      <c r="DJ916" s="23"/>
      <c r="DK916" s="23"/>
      <c r="DL916" s="23"/>
      <c r="DM916" s="23"/>
      <c r="DN916" s="23"/>
      <c r="DO916" s="23"/>
      <c r="DP916" s="23"/>
      <c r="DQ916" s="23">
        <f>T916</f>
        <v>393</v>
      </c>
      <c r="DR916" s="23"/>
      <c r="DS916" s="23" t="e">
        <f>U916</f>
        <v>#REF!</v>
      </c>
      <c r="DT916" s="23"/>
      <c r="DU916" s="23"/>
      <c r="DV916" s="23"/>
      <c r="DW916" s="23"/>
      <c r="DX916" s="23"/>
      <c r="DY916" s="23"/>
      <c r="DZ916" s="23"/>
      <c r="EA916" s="23"/>
      <c r="EB916" s="23"/>
      <c r="EC916" s="23"/>
      <c r="ED916" s="23"/>
      <c r="EE916" s="23"/>
      <c r="EF916" s="23"/>
      <c r="EG916" s="23"/>
      <c r="EH916" s="23"/>
      <c r="EI916" s="23"/>
      <c r="EJ916" s="23"/>
      <c r="EK916" s="23"/>
      <c r="EL916" s="23"/>
      <c r="EM916" s="23"/>
      <c r="EN916" s="23"/>
      <c r="EO916" s="23"/>
      <c r="EP916" s="23"/>
      <c r="EQ916" s="23"/>
      <c r="ER916" s="23"/>
      <c r="ES916" s="23"/>
      <c r="ET916" s="23"/>
      <c r="EU916" s="23"/>
      <c r="EV916" s="23"/>
      <c r="EW916" s="23"/>
      <c r="EX916" s="23"/>
      <c r="EY916" s="23"/>
      <c r="EZ916" s="23"/>
      <c r="FA916" s="23"/>
      <c r="FB916" s="23"/>
      <c r="FC916" s="23"/>
      <c r="FD916" s="23"/>
      <c r="FE916" s="23"/>
      <c r="FF916" s="23"/>
      <c r="FG916" s="23"/>
      <c r="FH916" s="23"/>
      <c r="FI916" s="23"/>
      <c r="FJ916" s="23"/>
      <c r="FK916" s="23"/>
      <c r="FL916" s="23"/>
      <c r="FM916" s="23"/>
      <c r="FN916" s="23"/>
      <c r="FO916" s="23"/>
      <c r="FP916" s="23"/>
      <c r="FQ916" s="23"/>
      <c r="FR916" s="23"/>
      <c r="FS916" s="23"/>
      <c r="FT916" s="23"/>
      <c r="FU916" s="23"/>
      <c r="FV916" s="23"/>
      <c r="FW916" s="23"/>
      <c r="FX916" s="23"/>
      <c r="FY916" s="23"/>
      <c r="FZ916" s="23"/>
      <c r="GA916" s="23"/>
      <c r="GB916" s="23"/>
      <c r="GC916" s="23"/>
      <c r="GD916" s="23"/>
      <c r="GE916" s="23"/>
      <c r="GF916" s="23"/>
      <c r="GG916" s="23"/>
      <c r="GH916" s="23"/>
      <c r="GI916" s="23"/>
      <c r="GJ916" s="23"/>
      <c r="GK916" s="23"/>
      <c r="GL916" s="23"/>
      <c r="GM916" s="23"/>
      <c r="GN916" s="23"/>
      <c r="GO916" s="23"/>
      <c r="GP916" s="23"/>
      <c r="GQ916" s="23"/>
      <c r="GR916" s="23"/>
      <c r="GS916" s="23"/>
      <c r="GT916" s="23"/>
      <c r="GU916" s="23"/>
      <c r="GV916" s="23"/>
      <c r="GW916" s="23"/>
      <c r="GX916" s="23"/>
      <c r="GY916" s="23"/>
      <c r="GZ916" s="23">
        <f>T916</f>
        <v>393</v>
      </c>
      <c r="HA916" s="23"/>
      <c r="HB916" s="23">
        <f>T916</f>
        <v>393</v>
      </c>
      <c r="HC916" s="23"/>
      <c r="HD916" s="23"/>
      <c r="HE916" s="23"/>
      <c r="HF916" s="23">
        <f>T916</f>
        <v>393</v>
      </c>
      <c r="HG916" s="23"/>
      <c r="HH916" s="23"/>
      <c r="HI916" s="23"/>
      <c r="HJ916" s="23"/>
      <c r="HK916" s="23"/>
      <c r="HL916" s="23">
        <f>T916</f>
        <v>393</v>
      </c>
      <c r="HM916" s="23"/>
      <c r="HN916" s="23">
        <f>T916</f>
        <v>393</v>
      </c>
      <c r="HO916" s="23"/>
      <c r="HP916" s="23"/>
      <c r="HQ916" s="23"/>
      <c r="HR916" s="23"/>
      <c r="HS916" s="23"/>
      <c r="HT916" s="23"/>
      <c r="HU916" s="23"/>
      <c r="HV916" s="23"/>
      <c r="HW916" s="23"/>
      <c r="HX916" s="23"/>
      <c r="HY916" s="23"/>
      <c r="HZ916" s="23"/>
      <c r="IA916" s="23"/>
      <c r="IB916" s="23"/>
      <c r="IC916" s="23"/>
      <c r="ID916" s="23"/>
      <c r="IE916" s="23"/>
      <c r="IF916" s="23"/>
      <c r="IG916" s="23"/>
      <c r="IH916" s="23"/>
      <c r="II916" s="23"/>
      <c r="IJ916" s="23"/>
      <c r="IK916" s="23"/>
      <c r="IL916" s="23"/>
      <c r="IM916" s="23"/>
      <c r="IN916" s="23"/>
      <c r="IO916" s="23"/>
      <c r="IP916" s="23"/>
      <c r="IQ916" s="23"/>
      <c r="IR916" s="23"/>
      <c r="IS916" s="23"/>
      <c r="IT916" s="23"/>
      <c r="IU916" s="23"/>
    </row>
    <row r="917" spans="1:255" x14ac:dyDescent="0.2">
      <c r="A917" s="78"/>
      <c r="B917" s="79"/>
      <c r="C917" s="79" t="s">
        <v>1260</v>
      </c>
      <c r="D917" s="80" t="s">
        <v>1261</v>
      </c>
      <c r="E917" s="81">
        <v>19.38</v>
      </c>
      <c r="F917" s="82"/>
      <c r="G917" s="83"/>
      <c r="H917" s="82" t="e">
        <f>ROUND(Source!AH484,2)</f>
        <v>#REF!</v>
      </c>
      <c r="I917" s="97" t="e">
        <f>Source!U484</f>
        <v>#REF!</v>
      </c>
      <c r="J917" s="85"/>
      <c r="K917" s="86"/>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23"/>
      <c r="DX917" s="23"/>
      <c r="DY917" s="23"/>
      <c r="DZ917" s="23"/>
      <c r="EA917" s="23"/>
      <c r="EB917" s="23"/>
      <c r="EC917" s="23"/>
      <c r="ED917" s="23"/>
      <c r="EE917" s="23"/>
      <c r="EF917" s="23"/>
      <c r="EG917" s="23"/>
      <c r="EH917" s="23"/>
      <c r="EI917" s="23"/>
      <c r="EJ917" s="23"/>
      <c r="EK917" s="23"/>
      <c r="EL917" s="23"/>
      <c r="EM917" s="23"/>
      <c r="EN917" s="23"/>
      <c r="EO917" s="23"/>
      <c r="EP917" s="23"/>
      <c r="EQ917" s="23"/>
      <c r="ER917" s="23"/>
      <c r="ES917" s="23"/>
      <c r="ET917" s="23"/>
      <c r="EU917" s="23"/>
      <c r="EV917" s="23"/>
      <c r="EW917" s="23"/>
      <c r="EX917" s="23"/>
      <c r="EY917" s="23"/>
      <c r="EZ917" s="23"/>
      <c r="FA917" s="23"/>
      <c r="FB917" s="23"/>
      <c r="FC917" s="23"/>
      <c r="FD917" s="23"/>
      <c r="FE917" s="23"/>
      <c r="FF917" s="23"/>
      <c r="FG917" s="23"/>
      <c r="FH917" s="23"/>
      <c r="FI917" s="23"/>
      <c r="FJ917" s="23"/>
      <c r="FK917" s="23"/>
      <c r="FL917" s="23"/>
      <c r="FM917" s="23"/>
      <c r="FN917" s="23"/>
      <c r="FO917" s="23"/>
      <c r="FP917" s="23"/>
      <c r="FQ917" s="23"/>
      <c r="FR917" s="23"/>
      <c r="FS917" s="23"/>
      <c r="FT917" s="23"/>
      <c r="FU917" s="23"/>
      <c r="FV917" s="23"/>
      <c r="FW917" s="23"/>
      <c r="FX917" s="23"/>
      <c r="FY917" s="23"/>
      <c r="FZ917" s="23"/>
      <c r="GA917" s="23"/>
      <c r="GB917" s="23"/>
      <c r="GC917" s="23"/>
      <c r="GD917" s="23"/>
      <c r="GE917" s="23"/>
      <c r="GF917" s="23"/>
      <c r="GG917" s="23"/>
      <c r="GH917" s="23"/>
      <c r="GI917" s="23"/>
      <c r="GJ917" s="23"/>
      <c r="GK917" s="23"/>
      <c r="GL917" s="23"/>
      <c r="GM917" s="23"/>
      <c r="GN917" s="23"/>
      <c r="GO917" s="23"/>
      <c r="GP917" s="23"/>
      <c r="GQ917" s="23"/>
      <c r="GR917" s="23"/>
      <c r="GS917" s="23"/>
      <c r="GT917" s="23"/>
      <c r="GU917" s="23"/>
      <c r="GV917" s="23"/>
      <c r="GW917" s="23"/>
      <c r="GX917" s="23"/>
      <c r="GY917" s="23"/>
      <c r="GZ917" s="23"/>
      <c r="HA917" s="23"/>
      <c r="HB917" s="23"/>
      <c r="HC917" s="23"/>
      <c r="HD917" s="23"/>
      <c r="HE917" s="23"/>
      <c r="HF917" s="23"/>
      <c r="HG917" s="23"/>
      <c r="HH917" s="23"/>
      <c r="HI917" s="23"/>
      <c r="HJ917" s="23"/>
      <c r="HK917" s="23"/>
      <c r="HL917" s="23"/>
      <c r="HM917" s="23"/>
      <c r="HN917" s="23"/>
      <c r="HO917" s="23"/>
      <c r="HP917" s="23"/>
      <c r="HQ917" s="23"/>
      <c r="HR917" s="23"/>
      <c r="HS917" s="23"/>
      <c r="HT917" s="23"/>
      <c r="HU917" s="23"/>
      <c r="HV917" s="23"/>
      <c r="HW917" s="23"/>
      <c r="HX917" s="23"/>
      <c r="HY917" s="23"/>
      <c r="HZ917" s="23"/>
      <c r="IA917" s="23"/>
      <c r="IB917" s="23"/>
      <c r="IC917" s="23"/>
      <c r="ID917" s="23"/>
      <c r="IE917" s="23"/>
      <c r="IF917" s="23"/>
      <c r="IG917" s="23"/>
      <c r="IH917" s="23"/>
      <c r="II917" s="23"/>
      <c r="IJ917" s="23"/>
      <c r="IK917" s="23"/>
      <c r="IL917" s="23"/>
      <c r="IM917" s="23"/>
      <c r="IN917" s="23"/>
      <c r="IO917" s="23"/>
      <c r="IP917" s="23"/>
      <c r="IQ917" s="23"/>
      <c r="IR917" s="23"/>
      <c r="IS917" s="23"/>
      <c r="IT917" s="23"/>
      <c r="IU917" s="23"/>
    </row>
    <row r="918" spans="1:255" x14ac:dyDescent="0.2">
      <c r="A918" s="100" t="s">
        <v>620</v>
      </c>
      <c r="B918" s="109" t="s">
        <v>249</v>
      </c>
      <c r="C918" s="101" t="s">
        <v>250</v>
      </c>
      <c r="D918" s="102" t="s">
        <v>32</v>
      </c>
      <c r="E918" s="103">
        <f>Source!I486</f>
        <v>4.4771999999999998</v>
      </c>
      <c r="F918" s="104">
        <v>6.22</v>
      </c>
      <c r="G918" s="105"/>
      <c r="H918" s="104">
        <f>Source!AC485</f>
        <v>6.22</v>
      </c>
      <c r="I918" s="106">
        <f>T918</f>
        <v>28</v>
      </c>
      <c r="J918" s="107" t="s">
        <v>1262</v>
      </c>
      <c r="K918" s="108">
        <f>U918</f>
        <v>206</v>
      </c>
      <c r="L918" s="23"/>
      <c r="M918" s="23"/>
      <c r="N918" s="23"/>
      <c r="O918" s="23"/>
      <c r="P918" s="23"/>
      <c r="Q918" s="23"/>
      <c r="R918" s="23"/>
      <c r="S918" s="23"/>
      <c r="T918" s="23">
        <f>ROUND(Source!AC485*Source!AW485*Source!I485,0)</f>
        <v>28</v>
      </c>
      <c r="U918" s="23">
        <f>Source!P486</f>
        <v>206</v>
      </c>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v>1</v>
      </c>
      <c r="CW918" s="23"/>
      <c r="CX918" s="23"/>
      <c r="CY918" s="23"/>
      <c r="CZ918" s="23"/>
      <c r="DA918" s="23"/>
      <c r="DB918" s="23"/>
      <c r="DC918" s="23"/>
      <c r="DD918" s="23"/>
      <c r="DE918" s="23"/>
      <c r="DF918" s="23"/>
      <c r="DG918" s="23"/>
      <c r="DH918" s="23"/>
      <c r="DI918" s="23"/>
      <c r="DJ918" s="23"/>
      <c r="DK918" s="23">
        <f>T918</f>
        <v>28</v>
      </c>
      <c r="DL918" s="23"/>
      <c r="DM918" s="23">
        <f>Source!P486</f>
        <v>206</v>
      </c>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3"/>
      <c r="FH918" s="23"/>
      <c r="FI918" s="23"/>
      <c r="FJ918" s="23"/>
      <c r="FK918" s="23"/>
      <c r="FL918" s="23"/>
      <c r="FM918" s="23"/>
      <c r="FN918" s="23"/>
      <c r="FO918" s="23"/>
      <c r="FP918" s="23"/>
      <c r="FQ918" s="23"/>
      <c r="FR918" s="23"/>
      <c r="FS918" s="23"/>
      <c r="FT918" s="23"/>
      <c r="FU918" s="23"/>
      <c r="FV918" s="23"/>
      <c r="FW918" s="23"/>
      <c r="FX918" s="23"/>
      <c r="FY918" s="23"/>
      <c r="FZ918" s="23"/>
      <c r="GA918" s="23"/>
      <c r="GB918" s="23"/>
      <c r="GC918" s="23"/>
      <c r="GD918" s="23"/>
      <c r="GE918" s="23"/>
      <c r="GF918" s="23"/>
      <c r="GG918" s="23"/>
      <c r="GH918" s="23"/>
      <c r="GI918" s="23"/>
      <c r="GJ918" s="23">
        <f>T918</f>
        <v>28</v>
      </c>
      <c r="GK918" s="23"/>
      <c r="GL918" s="23"/>
      <c r="GM918" s="23"/>
      <c r="GN918" s="23">
        <f>T918</f>
        <v>28</v>
      </c>
      <c r="GO918" s="23"/>
      <c r="GP918" s="23">
        <f>T918</f>
        <v>28</v>
      </c>
      <c r="GQ918" s="23">
        <f>T918</f>
        <v>28</v>
      </c>
      <c r="GR918" s="23"/>
      <c r="GS918" s="23">
        <f>T918</f>
        <v>28</v>
      </c>
      <c r="GT918" s="23"/>
      <c r="GU918" s="23"/>
      <c r="GV918" s="23"/>
      <c r="GW918" s="23"/>
      <c r="GX918" s="23"/>
      <c r="GY918" s="23"/>
      <c r="GZ918" s="23"/>
      <c r="HA918" s="23"/>
      <c r="HB918" s="23">
        <f>T918</f>
        <v>28</v>
      </c>
      <c r="HC918" s="23"/>
      <c r="HD918" s="23"/>
      <c r="HE918" s="23"/>
      <c r="HF918" s="23">
        <f>T918</f>
        <v>28</v>
      </c>
      <c r="HG918" s="23"/>
      <c r="HH918" s="23"/>
      <c r="HI918" s="23"/>
      <c r="HJ918" s="23"/>
      <c r="HK918" s="23"/>
      <c r="HL918" s="23">
        <f>T918</f>
        <v>28</v>
      </c>
      <c r="HM918" s="23"/>
      <c r="HN918" s="23">
        <f>T918</f>
        <v>28</v>
      </c>
      <c r="HO918" s="23"/>
      <c r="HP918" s="23"/>
      <c r="HQ918" s="23"/>
      <c r="HR918" s="23"/>
      <c r="HS918" s="23"/>
      <c r="HT918" s="23"/>
      <c r="HU918" s="23"/>
      <c r="HV918" s="23"/>
      <c r="HW918" s="23"/>
      <c r="HX918" s="23"/>
      <c r="HY918" s="23"/>
      <c r="HZ918" s="23"/>
      <c r="IA918" s="23"/>
      <c r="IB918" s="23"/>
      <c r="IC918" s="23"/>
      <c r="ID918" s="23"/>
      <c r="IE918" s="23"/>
      <c r="IF918" s="23"/>
      <c r="IG918" s="23"/>
      <c r="IH918" s="23"/>
      <c r="II918" s="23"/>
      <c r="IJ918" s="23"/>
      <c r="IK918" s="23"/>
      <c r="IL918" s="23"/>
      <c r="IM918" s="23"/>
      <c r="IN918" s="23"/>
      <c r="IO918" s="23"/>
      <c r="IP918" s="23"/>
      <c r="IQ918" s="23"/>
      <c r="IR918" s="23"/>
      <c r="IS918" s="23"/>
      <c r="IT918" s="23"/>
      <c r="IU918" s="23"/>
    </row>
    <row r="919" spans="1:255" x14ac:dyDescent="0.2">
      <c r="A919" s="64"/>
      <c r="B919" s="111" t="s">
        <v>1263</v>
      </c>
      <c r="C919" s="111" t="s">
        <v>1299</v>
      </c>
      <c r="D919" s="63"/>
      <c r="E919" s="63"/>
      <c r="F919" s="63"/>
      <c r="G919" s="63"/>
      <c r="H919" s="63"/>
      <c r="I919" s="63"/>
      <c r="J919" s="63"/>
      <c r="K919" s="65"/>
    </row>
    <row r="920" spans="1:255" x14ac:dyDescent="0.2">
      <c r="A920" s="100" t="s">
        <v>621</v>
      </c>
      <c r="B920" s="109" t="s">
        <v>89</v>
      </c>
      <c r="C920" s="101" t="s">
        <v>90</v>
      </c>
      <c r="D920" s="102" t="s">
        <v>63</v>
      </c>
      <c r="E920" s="103">
        <f>Source!I488</f>
        <v>7.1176000000000003E-2</v>
      </c>
      <c r="F920" s="104">
        <v>10380</v>
      </c>
      <c r="G920" s="105"/>
      <c r="H920" s="104">
        <f>Source!AC487</f>
        <v>10380</v>
      </c>
      <c r="I920" s="106">
        <f>T920</f>
        <v>739</v>
      </c>
      <c r="J920" s="107" t="s">
        <v>1262</v>
      </c>
      <c r="K920" s="108">
        <f>U920</f>
        <v>13591</v>
      </c>
      <c r="L920" s="23"/>
      <c r="M920" s="23"/>
      <c r="N920" s="23"/>
      <c r="O920" s="23"/>
      <c r="P920" s="23"/>
      <c r="Q920" s="23"/>
      <c r="R920" s="23"/>
      <c r="S920" s="23"/>
      <c r="T920" s="23">
        <f>ROUND(Source!AC487*Source!AW487*Source!I487,0)</f>
        <v>739</v>
      </c>
      <c r="U920" s="23">
        <f>Source!P488</f>
        <v>13591</v>
      </c>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v>1</v>
      </c>
      <c r="CW920" s="23"/>
      <c r="CX920" s="23"/>
      <c r="CY920" s="23"/>
      <c r="CZ920" s="23"/>
      <c r="DA920" s="23"/>
      <c r="DB920" s="23"/>
      <c r="DC920" s="23"/>
      <c r="DD920" s="23"/>
      <c r="DE920" s="23"/>
      <c r="DF920" s="23"/>
      <c r="DG920" s="23"/>
      <c r="DH920" s="23"/>
      <c r="DI920" s="23"/>
      <c r="DJ920" s="23"/>
      <c r="DK920" s="23">
        <f>T920</f>
        <v>739</v>
      </c>
      <c r="DL920" s="23"/>
      <c r="DM920" s="23">
        <f>Source!P488</f>
        <v>13591</v>
      </c>
      <c r="DN920" s="23"/>
      <c r="DO920" s="23"/>
      <c r="DP920" s="23"/>
      <c r="DQ920" s="23"/>
      <c r="DR920" s="23"/>
      <c r="DS920" s="23"/>
      <c r="DT920" s="23"/>
      <c r="DU920" s="23"/>
      <c r="DV920" s="23"/>
      <c r="DW920" s="23"/>
      <c r="DX920" s="23"/>
      <c r="DY920" s="23"/>
      <c r="DZ920" s="23"/>
      <c r="EA920" s="23"/>
      <c r="EB920" s="23"/>
      <c r="EC920" s="23"/>
      <c r="ED920" s="23"/>
      <c r="EE920" s="23"/>
      <c r="EF920" s="23"/>
      <c r="EG920" s="23"/>
      <c r="EH920" s="23"/>
      <c r="EI920" s="23"/>
      <c r="EJ920" s="23"/>
      <c r="EK920" s="23"/>
      <c r="EL920" s="23"/>
      <c r="EM920" s="23"/>
      <c r="EN920" s="23"/>
      <c r="EO920" s="23"/>
      <c r="EP920" s="23"/>
      <c r="EQ920" s="23"/>
      <c r="ER920" s="23"/>
      <c r="ES920" s="23"/>
      <c r="ET920" s="23"/>
      <c r="EU920" s="23"/>
      <c r="EV920" s="23"/>
      <c r="EW920" s="23"/>
      <c r="EX920" s="23"/>
      <c r="EY920" s="23"/>
      <c r="EZ920" s="23"/>
      <c r="FA920" s="23"/>
      <c r="FB920" s="23"/>
      <c r="FC920" s="23"/>
      <c r="FD920" s="23"/>
      <c r="FE920" s="23"/>
      <c r="FF920" s="23"/>
      <c r="FG920" s="23"/>
      <c r="FH920" s="23"/>
      <c r="FI920" s="23"/>
      <c r="FJ920" s="23"/>
      <c r="FK920" s="23"/>
      <c r="FL920" s="23"/>
      <c r="FM920" s="23"/>
      <c r="FN920" s="23"/>
      <c r="FO920" s="23"/>
      <c r="FP920" s="23"/>
      <c r="FQ920" s="23"/>
      <c r="FR920" s="23"/>
      <c r="FS920" s="23"/>
      <c r="FT920" s="23"/>
      <c r="FU920" s="23"/>
      <c r="FV920" s="23"/>
      <c r="FW920" s="23"/>
      <c r="FX920" s="23"/>
      <c r="FY920" s="23"/>
      <c r="FZ920" s="23"/>
      <c r="GA920" s="23"/>
      <c r="GB920" s="23"/>
      <c r="GC920" s="23"/>
      <c r="GD920" s="23"/>
      <c r="GE920" s="23"/>
      <c r="GF920" s="23"/>
      <c r="GG920" s="23"/>
      <c r="GH920" s="23"/>
      <c r="GI920" s="23"/>
      <c r="GJ920" s="23">
        <f>T920</f>
        <v>739</v>
      </c>
      <c r="GK920" s="23"/>
      <c r="GL920" s="23"/>
      <c r="GM920" s="23"/>
      <c r="GN920" s="23">
        <f>T920</f>
        <v>739</v>
      </c>
      <c r="GO920" s="23"/>
      <c r="GP920" s="23">
        <f>T920</f>
        <v>739</v>
      </c>
      <c r="GQ920" s="23">
        <f>T920</f>
        <v>739</v>
      </c>
      <c r="GR920" s="23"/>
      <c r="GS920" s="23">
        <f>T920</f>
        <v>739</v>
      </c>
      <c r="GT920" s="23"/>
      <c r="GU920" s="23"/>
      <c r="GV920" s="23"/>
      <c r="GW920" s="23"/>
      <c r="GX920" s="23"/>
      <c r="GY920" s="23"/>
      <c r="GZ920" s="23"/>
      <c r="HA920" s="23"/>
      <c r="HB920" s="23">
        <f>T920</f>
        <v>739</v>
      </c>
      <c r="HC920" s="23"/>
      <c r="HD920" s="23"/>
      <c r="HE920" s="23"/>
      <c r="HF920" s="23">
        <f>T920</f>
        <v>739</v>
      </c>
      <c r="HG920" s="23"/>
      <c r="HH920" s="23"/>
      <c r="HI920" s="23"/>
      <c r="HJ920" s="23"/>
      <c r="HK920" s="23"/>
      <c r="HL920" s="23">
        <f>T920</f>
        <v>739</v>
      </c>
      <c r="HM920" s="23"/>
      <c r="HN920" s="23">
        <f>T920</f>
        <v>739</v>
      </c>
      <c r="HO920" s="23"/>
      <c r="HP920" s="23"/>
      <c r="HQ920" s="23"/>
      <c r="HR920" s="23"/>
      <c r="HS920" s="23"/>
      <c r="HT920" s="23"/>
      <c r="HU920" s="23"/>
      <c r="HV920" s="23"/>
      <c r="HW920" s="23"/>
      <c r="HX920" s="23"/>
      <c r="HY920" s="23"/>
      <c r="HZ920" s="23"/>
      <c r="IA920" s="23"/>
      <c r="IB920" s="23"/>
      <c r="IC920" s="23"/>
      <c r="ID920" s="23"/>
      <c r="IE920" s="23"/>
      <c r="IF920" s="23"/>
      <c r="IG920" s="23"/>
      <c r="IH920" s="23"/>
      <c r="II920" s="23"/>
      <c r="IJ920" s="23"/>
      <c r="IK920" s="23"/>
      <c r="IL920" s="23"/>
      <c r="IM920" s="23"/>
      <c r="IN920" s="23"/>
      <c r="IO920" s="23"/>
      <c r="IP920" s="23"/>
      <c r="IQ920" s="23"/>
      <c r="IR920" s="23"/>
      <c r="IS920" s="23"/>
      <c r="IT920" s="23"/>
      <c r="IU920" s="23"/>
    </row>
    <row r="921" spans="1:255" x14ac:dyDescent="0.2">
      <c r="A921" s="64"/>
      <c r="B921" s="111" t="s">
        <v>1263</v>
      </c>
      <c r="C921" s="111" t="s">
        <v>1275</v>
      </c>
      <c r="D921" s="63"/>
      <c r="E921" s="63"/>
      <c r="F921" s="63"/>
      <c r="G921" s="63"/>
      <c r="H921" s="63"/>
      <c r="I921" s="63"/>
      <c r="J921" s="63"/>
      <c r="K921" s="65"/>
    </row>
    <row r="922" spans="1:255" x14ac:dyDescent="0.2">
      <c r="A922" s="100" t="s">
        <v>622</v>
      </c>
      <c r="B922" s="109" t="s">
        <v>255</v>
      </c>
      <c r="C922" s="101" t="s">
        <v>256</v>
      </c>
      <c r="D922" s="102" t="s">
        <v>182</v>
      </c>
      <c r="E922" s="103">
        <f>Source!I490</f>
        <v>1.3546400000000001</v>
      </c>
      <c r="F922" s="104">
        <v>6.12</v>
      </c>
      <c r="G922" s="105"/>
      <c r="H922" s="104">
        <f>Source!AC489</f>
        <v>6.12</v>
      </c>
      <c r="I922" s="106">
        <f>T922</f>
        <v>8</v>
      </c>
      <c r="J922" s="107" t="s">
        <v>1262</v>
      </c>
      <c r="K922" s="108">
        <f>U922</f>
        <v>35</v>
      </c>
      <c r="L922" s="23"/>
      <c r="M922" s="23"/>
      <c r="N922" s="23"/>
      <c r="O922" s="23"/>
      <c r="P922" s="23"/>
      <c r="Q922" s="23"/>
      <c r="R922" s="23"/>
      <c r="S922" s="23"/>
      <c r="T922" s="23">
        <f>ROUND(Source!AC489*Source!AW489*Source!I489,0)</f>
        <v>8</v>
      </c>
      <c r="U922" s="23">
        <f>Source!P490</f>
        <v>35</v>
      </c>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v>1</v>
      </c>
      <c r="CW922" s="23"/>
      <c r="CX922" s="23"/>
      <c r="CY922" s="23"/>
      <c r="CZ922" s="23"/>
      <c r="DA922" s="23"/>
      <c r="DB922" s="23"/>
      <c r="DC922" s="23"/>
      <c r="DD922" s="23"/>
      <c r="DE922" s="23"/>
      <c r="DF922" s="23"/>
      <c r="DG922" s="23"/>
      <c r="DH922" s="23"/>
      <c r="DI922" s="23"/>
      <c r="DJ922" s="23"/>
      <c r="DK922" s="23">
        <f>T922</f>
        <v>8</v>
      </c>
      <c r="DL922" s="23"/>
      <c r="DM922" s="23">
        <f>Source!P490</f>
        <v>35</v>
      </c>
      <c r="DN922" s="23"/>
      <c r="DO922" s="23"/>
      <c r="DP922" s="23"/>
      <c r="DQ922" s="23"/>
      <c r="DR922" s="23"/>
      <c r="DS922" s="23"/>
      <c r="DT922" s="23"/>
      <c r="DU922" s="23"/>
      <c r="DV922" s="23"/>
      <c r="DW922" s="23"/>
      <c r="DX922" s="23"/>
      <c r="DY922" s="23"/>
      <c r="DZ922" s="23"/>
      <c r="EA922" s="23"/>
      <c r="EB922" s="23"/>
      <c r="EC922" s="23"/>
      <c r="ED922" s="23"/>
      <c r="EE922" s="23"/>
      <c r="EF922" s="23"/>
      <c r="EG922" s="23"/>
      <c r="EH922" s="23"/>
      <c r="EI922" s="23"/>
      <c r="EJ922" s="23"/>
      <c r="EK922" s="23"/>
      <c r="EL922" s="23"/>
      <c r="EM922" s="23"/>
      <c r="EN922" s="23"/>
      <c r="EO922" s="23"/>
      <c r="EP922" s="23"/>
      <c r="EQ922" s="23"/>
      <c r="ER922" s="23"/>
      <c r="ES922" s="23"/>
      <c r="ET922" s="23"/>
      <c r="EU922" s="23"/>
      <c r="EV922" s="23"/>
      <c r="EW922" s="23"/>
      <c r="EX922" s="23"/>
      <c r="EY922" s="23"/>
      <c r="EZ922" s="23"/>
      <c r="FA922" s="23"/>
      <c r="FB922" s="23"/>
      <c r="FC922" s="23"/>
      <c r="FD922" s="23"/>
      <c r="FE922" s="23"/>
      <c r="FF922" s="23"/>
      <c r="FG922" s="23"/>
      <c r="FH922" s="23"/>
      <c r="FI922" s="23"/>
      <c r="FJ922" s="23"/>
      <c r="FK922" s="23"/>
      <c r="FL922" s="23"/>
      <c r="FM922" s="23"/>
      <c r="FN922" s="23"/>
      <c r="FO922" s="23"/>
      <c r="FP922" s="23"/>
      <c r="FQ922" s="23"/>
      <c r="FR922" s="23"/>
      <c r="FS922" s="23"/>
      <c r="FT922" s="23"/>
      <c r="FU922" s="23"/>
      <c r="FV922" s="23"/>
      <c r="FW922" s="23"/>
      <c r="FX922" s="23"/>
      <c r="FY922" s="23"/>
      <c r="FZ922" s="23"/>
      <c r="GA922" s="23"/>
      <c r="GB922" s="23"/>
      <c r="GC922" s="23"/>
      <c r="GD922" s="23"/>
      <c r="GE922" s="23"/>
      <c r="GF922" s="23"/>
      <c r="GG922" s="23"/>
      <c r="GH922" s="23"/>
      <c r="GI922" s="23"/>
      <c r="GJ922" s="23">
        <f>T922</f>
        <v>8</v>
      </c>
      <c r="GK922" s="23"/>
      <c r="GL922" s="23"/>
      <c r="GM922" s="23"/>
      <c r="GN922" s="23">
        <f>T922</f>
        <v>8</v>
      </c>
      <c r="GO922" s="23"/>
      <c r="GP922" s="23">
        <f>T922</f>
        <v>8</v>
      </c>
      <c r="GQ922" s="23">
        <f>T922</f>
        <v>8</v>
      </c>
      <c r="GR922" s="23"/>
      <c r="GS922" s="23">
        <f>T922</f>
        <v>8</v>
      </c>
      <c r="GT922" s="23"/>
      <c r="GU922" s="23"/>
      <c r="GV922" s="23"/>
      <c r="GW922" s="23"/>
      <c r="GX922" s="23"/>
      <c r="GY922" s="23"/>
      <c r="GZ922" s="23"/>
      <c r="HA922" s="23"/>
      <c r="HB922" s="23">
        <f>T922</f>
        <v>8</v>
      </c>
      <c r="HC922" s="23"/>
      <c r="HD922" s="23"/>
      <c r="HE922" s="23"/>
      <c r="HF922" s="23">
        <f>T922</f>
        <v>8</v>
      </c>
      <c r="HG922" s="23"/>
      <c r="HH922" s="23"/>
      <c r="HI922" s="23"/>
      <c r="HJ922" s="23"/>
      <c r="HK922" s="23"/>
      <c r="HL922" s="23">
        <f>T922</f>
        <v>8</v>
      </c>
      <c r="HM922" s="23"/>
      <c r="HN922" s="23">
        <f>T922</f>
        <v>8</v>
      </c>
      <c r="HO922" s="23"/>
      <c r="HP922" s="23"/>
      <c r="HQ922" s="23"/>
      <c r="HR922" s="23"/>
      <c r="HS922" s="23"/>
      <c r="HT922" s="23"/>
      <c r="HU922" s="23"/>
      <c r="HV922" s="23"/>
      <c r="HW922" s="23"/>
      <c r="HX922" s="23"/>
      <c r="HY922" s="23"/>
      <c r="HZ922" s="23"/>
      <c r="IA922" s="23"/>
      <c r="IB922" s="23"/>
      <c r="IC922" s="23"/>
      <c r="ID922" s="23"/>
      <c r="IE922" s="23"/>
      <c r="IF922" s="23"/>
      <c r="IG922" s="23"/>
      <c r="IH922" s="23"/>
      <c r="II922" s="23"/>
      <c r="IJ922" s="23"/>
      <c r="IK922" s="23"/>
      <c r="IL922" s="23"/>
      <c r="IM922" s="23"/>
      <c r="IN922" s="23"/>
      <c r="IO922" s="23"/>
      <c r="IP922" s="23"/>
      <c r="IQ922" s="23"/>
      <c r="IR922" s="23"/>
      <c r="IS922" s="23"/>
      <c r="IT922" s="23"/>
      <c r="IU922" s="23"/>
    </row>
    <row r="923" spans="1:255" x14ac:dyDescent="0.2">
      <c r="A923" s="64"/>
      <c r="B923" s="111" t="s">
        <v>1263</v>
      </c>
      <c r="C923" s="111" t="s">
        <v>1300</v>
      </c>
      <c r="D923" s="63"/>
      <c r="E923" s="63"/>
      <c r="F923" s="63"/>
      <c r="G923" s="63"/>
      <c r="H923" s="63"/>
      <c r="I923" s="63"/>
      <c r="J923" s="63"/>
      <c r="K923" s="65"/>
    </row>
    <row r="924" spans="1:255" ht="24" x14ac:dyDescent="0.2">
      <c r="A924" s="100" t="s">
        <v>623</v>
      </c>
      <c r="B924" s="109" t="s">
        <v>624</v>
      </c>
      <c r="C924" s="101" t="s">
        <v>625</v>
      </c>
      <c r="D924" s="102" t="s">
        <v>63</v>
      </c>
      <c r="E924" s="103">
        <f>Source!I492</f>
        <v>0.91100000000000003</v>
      </c>
      <c r="F924" s="104">
        <v>22795.14</v>
      </c>
      <c r="G924" s="105"/>
      <c r="H924" s="104">
        <f>Source!AC491</f>
        <v>22795.14</v>
      </c>
      <c r="I924" s="106">
        <f>T924</f>
        <v>20766</v>
      </c>
      <c r="J924" s="107" t="s">
        <v>1262</v>
      </c>
      <c r="K924" s="108">
        <f>U924</f>
        <v>172216</v>
      </c>
      <c r="L924" s="23"/>
      <c r="M924" s="23"/>
      <c r="N924" s="23"/>
      <c r="O924" s="23"/>
      <c r="P924" s="23"/>
      <c r="Q924" s="23"/>
      <c r="R924" s="23"/>
      <c r="S924" s="23"/>
      <c r="T924" s="23">
        <f>ROUND(Source!AC491*Source!AW491*Source!I491,0)</f>
        <v>20766</v>
      </c>
      <c r="U924" s="23">
        <f>Source!P492</f>
        <v>172216</v>
      </c>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v>1</v>
      </c>
      <c r="CW924" s="23"/>
      <c r="CX924" s="23"/>
      <c r="CY924" s="23"/>
      <c r="CZ924" s="23"/>
      <c r="DA924" s="23"/>
      <c r="DB924" s="23"/>
      <c r="DC924" s="23"/>
      <c r="DD924" s="23"/>
      <c r="DE924" s="23"/>
      <c r="DF924" s="23"/>
      <c r="DG924" s="23"/>
      <c r="DH924" s="23"/>
      <c r="DI924" s="23"/>
      <c r="DJ924" s="23"/>
      <c r="DK924" s="23">
        <f>T924</f>
        <v>20766</v>
      </c>
      <c r="DL924" s="23"/>
      <c r="DM924" s="23">
        <f>Source!P492</f>
        <v>172216</v>
      </c>
      <c r="DN924" s="23"/>
      <c r="DO924" s="23"/>
      <c r="DP924" s="23"/>
      <c r="DQ924" s="23"/>
      <c r="DR924" s="23"/>
      <c r="DS924" s="23"/>
      <c r="DT924" s="23"/>
      <c r="DU924" s="23"/>
      <c r="DV924" s="23"/>
      <c r="DW924" s="23"/>
      <c r="DX924" s="23"/>
      <c r="DY924" s="23"/>
      <c r="DZ924" s="23"/>
      <c r="EA924" s="23"/>
      <c r="EB924" s="23"/>
      <c r="EC924" s="23"/>
      <c r="ED924" s="23"/>
      <c r="EE924" s="23"/>
      <c r="EF924" s="23"/>
      <c r="EG924" s="23"/>
      <c r="EH924" s="23"/>
      <c r="EI924" s="23"/>
      <c r="EJ924" s="23"/>
      <c r="EK924" s="23"/>
      <c r="EL924" s="23"/>
      <c r="EM924" s="23"/>
      <c r="EN924" s="23"/>
      <c r="EO924" s="23"/>
      <c r="EP924" s="23"/>
      <c r="EQ924" s="23"/>
      <c r="ER924" s="23"/>
      <c r="ES924" s="23"/>
      <c r="ET924" s="23"/>
      <c r="EU924" s="23"/>
      <c r="EV924" s="23"/>
      <c r="EW924" s="23"/>
      <c r="EX924" s="23"/>
      <c r="EY924" s="23"/>
      <c r="EZ924" s="23"/>
      <c r="FA924" s="23"/>
      <c r="FB924" s="23"/>
      <c r="FC924" s="23"/>
      <c r="FD924" s="23"/>
      <c r="FE924" s="23"/>
      <c r="FF924" s="23"/>
      <c r="FG924" s="23"/>
      <c r="FH924" s="23"/>
      <c r="FI924" s="23"/>
      <c r="FJ924" s="23"/>
      <c r="FK924" s="23"/>
      <c r="FL924" s="23"/>
      <c r="FM924" s="23"/>
      <c r="FN924" s="23"/>
      <c r="FO924" s="23"/>
      <c r="FP924" s="23"/>
      <c r="FQ924" s="23"/>
      <c r="FR924" s="23"/>
      <c r="FS924" s="23"/>
      <c r="FT924" s="23"/>
      <c r="FU924" s="23"/>
      <c r="FV924" s="23"/>
      <c r="FW924" s="23"/>
      <c r="FX924" s="23"/>
      <c r="FY924" s="23"/>
      <c r="FZ924" s="23"/>
      <c r="GA924" s="23"/>
      <c r="GB924" s="23"/>
      <c r="GC924" s="23"/>
      <c r="GD924" s="23"/>
      <c r="GE924" s="23"/>
      <c r="GF924" s="23"/>
      <c r="GG924" s="23"/>
      <c r="GH924" s="23"/>
      <c r="GI924" s="23"/>
      <c r="GJ924" s="23">
        <f>T924</f>
        <v>20766</v>
      </c>
      <c r="GK924" s="23"/>
      <c r="GL924" s="23"/>
      <c r="GM924" s="23"/>
      <c r="GN924" s="23">
        <f>T924</f>
        <v>20766</v>
      </c>
      <c r="GO924" s="23"/>
      <c r="GP924" s="23">
        <f>T924</f>
        <v>20766</v>
      </c>
      <c r="GQ924" s="23">
        <f>T924</f>
        <v>20766</v>
      </c>
      <c r="GR924" s="23"/>
      <c r="GS924" s="23">
        <f>T924</f>
        <v>20766</v>
      </c>
      <c r="GT924" s="23"/>
      <c r="GU924" s="23"/>
      <c r="GV924" s="23"/>
      <c r="GW924" s="23"/>
      <c r="GX924" s="23"/>
      <c r="GY924" s="23"/>
      <c r="GZ924" s="23"/>
      <c r="HA924" s="23"/>
      <c r="HB924" s="23">
        <f>T924</f>
        <v>20766</v>
      </c>
      <c r="HC924" s="23"/>
      <c r="HD924" s="23"/>
      <c r="HE924" s="23"/>
      <c r="HF924" s="23">
        <f>T924</f>
        <v>20766</v>
      </c>
      <c r="HG924" s="23"/>
      <c r="HH924" s="23"/>
      <c r="HI924" s="23"/>
      <c r="HJ924" s="23"/>
      <c r="HK924" s="23"/>
      <c r="HL924" s="23">
        <f>T924</f>
        <v>20766</v>
      </c>
      <c r="HM924" s="23"/>
      <c r="HN924" s="23">
        <f>T924</f>
        <v>20766</v>
      </c>
      <c r="HO924" s="23"/>
      <c r="HP924" s="23"/>
      <c r="HQ924" s="23"/>
      <c r="HR924" s="23"/>
      <c r="HS924" s="23"/>
      <c r="HT924" s="23"/>
      <c r="HU924" s="23"/>
      <c r="HV924" s="23"/>
      <c r="HW924" s="23"/>
      <c r="HX924" s="23"/>
      <c r="HY924" s="23"/>
      <c r="HZ924" s="23"/>
      <c r="IA924" s="23"/>
      <c r="IB924" s="23"/>
      <c r="IC924" s="23"/>
      <c r="ID924" s="23"/>
      <c r="IE924" s="23"/>
      <c r="IF924" s="23"/>
      <c r="IG924" s="23"/>
      <c r="IH924" s="23"/>
      <c r="II924" s="23"/>
      <c r="IJ924" s="23"/>
      <c r="IK924" s="23"/>
      <c r="IL924" s="23"/>
      <c r="IM924" s="23"/>
      <c r="IN924" s="23"/>
      <c r="IO924" s="23"/>
      <c r="IP924" s="23"/>
      <c r="IQ924" s="23"/>
      <c r="IR924" s="23"/>
      <c r="IS924" s="23"/>
      <c r="IT924" s="23"/>
      <c r="IU924" s="23"/>
    </row>
    <row r="925" spans="1:255" x14ac:dyDescent="0.2">
      <c r="A925" s="64"/>
      <c r="B925" s="111" t="s">
        <v>1263</v>
      </c>
      <c r="C925" s="111" t="s">
        <v>1379</v>
      </c>
      <c r="D925" s="63"/>
      <c r="E925" s="63"/>
      <c r="F925" s="63"/>
      <c r="G925" s="63"/>
      <c r="H925" s="63"/>
      <c r="I925" s="63"/>
      <c r="J925" s="63"/>
      <c r="K925" s="65"/>
    </row>
    <row r="926" spans="1:255" ht="24" x14ac:dyDescent="0.2">
      <c r="A926" s="100" t="s">
        <v>628</v>
      </c>
      <c r="B926" s="109" t="s">
        <v>629</v>
      </c>
      <c r="C926" s="101" t="s">
        <v>630</v>
      </c>
      <c r="D926" s="102" t="s">
        <v>63</v>
      </c>
      <c r="E926" s="103">
        <f>Source!I494</f>
        <v>0.94520000000000004</v>
      </c>
      <c r="F926" s="104">
        <v>22661.200000000001</v>
      </c>
      <c r="G926" s="105"/>
      <c r="H926" s="104">
        <f>Source!AC493</f>
        <v>22661.200000000001</v>
      </c>
      <c r="I926" s="106">
        <f>T926</f>
        <v>21419</v>
      </c>
      <c r="J926" s="107" t="s">
        <v>1262</v>
      </c>
      <c r="K926" s="108">
        <f>U926</f>
        <v>177796</v>
      </c>
      <c r="L926" s="23"/>
      <c r="M926" s="23"/>
      <c r="N926" s="23"/>
      <c r="O926" s="23"/>
      <c r="P926" s="23"/>
      <c r="Q926" s="23"/>
      <c r="R926" s="23"/>
      <c r="S926" s="23"/>
      <c r="T926" s="23">
        <f>ROUND(Source!AC493*Source!AW493*Source!I493,0)</f>
        <v>21419</v>
      </c>
      <c r="U926" s="23">
        <f>Source!P494</f>
        <v>177796</v>
      </c>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v>1</v>
      </c>
      <c r="CW926" s="23"/>
      <c r="CX926" s="23"/>
      <c r="CY926" s="23"/>
      <c r="CZ926" s="23"/>
      <c r="DA926" s="23"/>
      <c r="DB926" s="23"/>
      <c r="DC926" s="23"/>
      <c r="DD926" s="23"/>
      <c r="DE926" s="23"/>
      <c r="DF926" s="23"/>
      <c r="DG926" s="23"/>
      <c r="DH926" s="23"/>
      <c r="DI926" s="23"/>
      <c r="DJ926" s="23"/>
      <c r="DK926" s="23">
        <f>T926</f>
        <v>21419</v>
      </c>
      <c r="DL926" s="23"/>
      <c r="DM926" s="23">
        <f>Source!P494</f>
        <v>177796</v>
      </c>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3"/>
      <c r="FH926" s="23"/>
      <c r="FI926" s="23"/>
      <c r="FJ926" s="23"/>
      <c r="FK926" s="23"/>
      <c r="FL926" s="23"/>
      <c r="FM926" s="23"/>
      <c r="FN926" s="23"/>
      <c r="FO926" s="23"/>
      <c r="FP926" s="23"/>
      <c r="FQ926" s="23"/>
      <c r="FR926" s="23"/>
      <c r="FS926" s="23"/>
      <c r="FT926" s="23"/>
      <c r="FU926" s="23"/>
      <c r="FV926" s="23"/>
      <c r="FW926" s="23"/>
      <c r="FX926" s="23"/>
      <c r="FY926" s="23"/>
      <c r="FZ926" s="23"/>
      <c r="GA926" s="23"/>
      <c r="GB926" s="23"/>
      <c r="GC926" s="23"/>
      <c r="GD926" s="23"/>
      <c r="GE926" s="23"/>
      <c r="GF926" s="23"/>
      <c r="GG926" s="23"/>
      <c r="GH926" s="23"/>
      <c r="GI926" s="23"/>
      <c r="GJ926" s="23">
        <f>T926</f>
        <v>21419</v>
      </c>
      <c r="GK926" s="23"/>
      <c r="GL926" s="23"/>
      <c r="GM926" s="23"/>
      <c r="GN926" s="23">
        <f>T926</f>
        <v>21419</v>
      </c>
      <c r="GO926" s="23"/>
      <c r="GP926" s="23">
        <f>T926</f>
        <v>21419</v>
      </c>
      <c r="GQ926" s="23">
        <f>T926</f>
        <v>21419</v>
      </c>
      <c r="GR926" s="23"/>
      <c r="GS926" s="23">
        <f>T926</f>
        <v>21419</v>
      </c>
      <c r="GT926" s="23"/>
      <c r="GU926" s="23"/>
      <c r="GV926" s="23"/>
      <c r="GW926" s="23"/>
      <c r="GX926" s="23"/>
      <c r="GY926" s="23"/>
      <c r="GZ926" s="23"/>
      <c r="HA926" s="23"/>
      <c r="HB926" s="23">
        <f>T926</f>
        <v>21419</v>
      </c>
      <c r="HC926" s="23"/>
      <c r="HD926" s="23"/>
      <c r="HE926" s="23"/>
      <c r="HF926" s="23">
        <f>T926</f>
        <v>21419</v>
      </c>
      <c r="HG926" s="23"/>
      <c r="HH926" s="23"/>
      <c r="HI926" s="23"/>
      <c r="HJ926" s="23"/>
      <c r="HK926" s="23"/>
      <c r="HL926" s="23">
        <f>T926</f>
        <v>21419</v>
      </c>
      <c r="HM926" s="23"/>
      <c r="HN926" s="23">
        <f>T926</f>
        <v>21419</v>
      </c>
      <c r="HO926" s="23"/>
      <c r="HP926" s="23"/>
      <c r="HQ926" s="23"/>
      <c r="HR926" s="23"/>
      <c r="HS926" s="23"/>
      <c r="HT926" s="23"/>
      <c r="HU926" s="23"/>
      <c r="HV926" s="23"/>
      <c r="HW926" s="23"/>
      <c r="HX926" s="23"/>
      <c r="HY926" s="23"/>
      <c r="HZ926" s="23"/>
      <c r="IA926" s="23"/>
      <c r="IB926" s="23"/>
      <c r="IC926" s="23"/>
      <c r="ID926" s="23"/>
      <c r="IE926" s="23"/>
      <c r="IF926" s="23"/>
      <c r="IG926" s="23"/>
      <c r="IH926" s="23"/>
      <c r="II926" s="23"/>
      <c r="IJ926" s="23"/>
      <c r="IK926" s="23"/>
      <c r="IL926" s="23"/>
      <c r="IM926" s="23"/>
      <c r="IN926" s="23"/>
      <c r="IO926" s="23"/>
      <c r="IP926" s="23"/>
      <c r="IQ926" s="23"/>
      <c r="IR926" s="23"/>
      <c r="IS926" s="23"/>
      <c r="IT926" s="23"/>
      <c r="IU926" s="23"/>
    </row>
    <row r="927" spans="1:255" x14ac:dyDescent="0.2">
      <c r="A927" s="64"/>
      <c r="B927" s="111" t="s">
        <v>1263</v>
      </c>
      <c r="C927" s="111" t="s">
        <v>1380</v>
      </c>
      <c r="D927" s="63"/>
      <c r="E927" s="63"/>
      <c r="F927" s="63"/>
      <c r="G927" s="63"/>
      <c r="H927" s="63"/>
      <c r="I927" s="63"/>
      <c r="J927" s="63"/>
      <c r="K927" s="65"/>
    </row>
    <row r="928" spans="1:255" ht="24" x14ac:dyDescent="0.2">
      <c r="A928" s="100" t="s">
        <v>633</v>
      </c>
      <c r="B928" s="109" t="s">
        <v>634</v>
      </c>
      <c r="C928" s="101" t="s">
        <v>635</v>
      </c>
      <c r="D928" s="102" t="s">
        <v>63</v>
      </c>
      <c r="E928" s="103">
        <f>Source!I496</f>
        <v>0.22769999999999999</v>
      </c>
      <c r="F928" s="104">
        <v>23700.07</v>
      </c>
      <c r="G928" s="105"/>
      <c r="H928" s="104">
        <f>Source!AC495</f>
        <v>23700.07</v>
      </c>
      <c r="I928" s="106">
        <f>T928</f>
        <v>5397</v>
      </c>
      <c r="J928" s="107" t="s">
        <v>1262</v>
      </c>
      <c r="K928" s="108">
        <f>U928</f>
        <v>44766</v>
      </c>
      <c r="L928" s="23"/>
      <c r="M928" s="23"/>
      <c r="N928" s="23"/>
      <c r="O928" s="23"/>
      <c r="P928" s="23"/>
      <c r="Q928" s="23"/>
      <c r="R928" s="23"/>
      <c r="S928" s="23"/>
      <c r="T928" s="23">
        <f>ROUND(Source!AC495*Source!AW495*Source!I495,0)</f>
        <v>5397</v>
      </c>
      <c r="U928" s="23">
        <f>Source!P496</f>
        <v>44766</v>
      </c>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v>1</v>
      </c>
      <c r="CW928" s="23"/>
      <c r="CX928" s="23"/>
      <c r="CY928" s="23"/>
      <c r="CZ928" s="23"/>
      <c r="DA928" s="23"/>
      <c r="DB928" s="23"/>
      <c r="DC928" s="23"/>
      <c r="DD928" s="23"/>
      <c r="DE928" s="23"/>
      <c r="DF928" s="23"/>
      <c r="DG928" s="23"/>
      <c r="DH928" s="23"/>
      <c r="DI928" s="23"/>
      <c r="DJ928" s="23"/>
      <c r="DK928" s="23">
        <f>T928</f>
        <v>5397</v>
      </c>
      <c r="DL928" s="23"/>
      <c r="DM928" s="23">
        <f>Source!P496</f>
        <v>44766</v>
      </c>
      <c r="DN928" s="23"/>
      <c r="DO928" s="23"/>
      <c r="DP928" s="23"/>
      <c r="DQ928" s="23"/>
      <c r="DR928" s="23"/>
      <c r="DS928" s="23"/>
      <c r="DT928" s="23"/>
      <c r="DU928" s="23"/>
      <c r="DV928" s="23"/>
      <c r="DW928" s="23"/>
      <c r="DX928" s="23"/>
      <c r="DY928" s="23"/>
      <c r="DZ928" s="23"/>
      <c r="EA928" s="23"/>
      <c r="EB928" s="23"/>
      <c r="EC928" s="23"/>
      <c r="ED928" s="23"/>
      <c r="EE928" s="23"/>
      <c r="EF928" s="23"/>
      <c r="EG928" s="23"/>
      <c r="EH928" s="23"/>
      <c r="EI928" s="23"/>
      <c r="EJ928" s="23"/>
      <c r="EK928" s="23"/>
      <c r="EL928" s="23"/>
      <c r="EM928" s="23"/>
      <c r="EN928" s="23"/>
      <c r="EO928" s="23"/>
      <c r="EP928" s="23"/>
      <c r="EQ928" s="23"/>
      <c r="ER928" s="23"/>
      <c r="ES928" s="23"/>
      <c r="ET928" s="23"/>
      <c r="EU928" s="23"/>
      <c r="EV928" s="23"/>
      <c r="EW928" s="23"/>
      <c r="EX928" s="23"/>
      <c r="EY928" s="23"/>
      <c r="EZ928" s="23"/>
      <c r="FA928" s="23"/>
      <c r="FB928" s="23"/>
      <c r="FC928" s="23"/>
      <c r="FD928" s="23"/>
      <c r="FE928" s="23"/>
      <c r="FF928" s="23"/>
      <c r="FG928" s="23"/>
      <c r="FH928" s="23"/>
      <c r="FI928" s="23"/>
      <c r="FJ928" s="23"/>
      <c r="FK928" s="23"/>
      <c r="FL928" s="23"/>
      <c r="FM928" s="23"/>
      <c r="FN928" s="23"/>
      <c r="FO928" s="23"/>
      <c r="FP928" s="23"/>
      <c r="FQ928" s="23"/>
      <c r="FR928" s="23"/>
      <c r="FS928" s="23"/>
      <c r="FT928" s="23"/>
      <c r="FU928" s="23"/>
      <c r="FV928" s="23"/>
      <c r="FW928" s="23"/>
      <c r="FX928" s="23"/>
      <c r="FY928" s="23"/>
      <c r="FZ928" s="23"/>
      <c r="GA928" s="23"/>
      <c r="GB928" s="23"/>
      <c r="GC928" s="23"/>
      <c r="GD928" s="23"/>
      <c r="GE928" s="23"/>
      <c r="GF928" s="23"/>
      <c r="GG928" s="23"/>
      <c r="GH928" s="23"/>
      <c r="GI928" s="23"/>
      <c r="GJ928" s="23">
        <f>T928</f>
        <v>5397</v>
      </c>
      <c r="GK928" s="23"/>
      <c r="GL928" s="23"/>
      <c r="GM928" s="23"/>
      <c r="GN928" s="23">
        <f>T928</f>
        <v>5397</v>
      </c>
      <c r="GO928" s="23"/>
      <c r="GP928" s="23">
        <f>T928</f>
        <v>5397</v>
      </c>
      <c r="GQ928" s="23">
        <f>T928</f>
        <v>5397</v>
      </c>
      <c r="GR928" s="23"/>
      <c r="GS928" s="23">
        <f>T928</f>
        <v>5397</v>
      </c>
      <c r="GT928" s="23"/>
      <c r="GU928" s="23"/>
      <c r="GV928" s="23"/>
      <c r="GW928" s="23"/>
      <c r="GX928" s="23"/>
      <c r="GY928" s="23"/>
      <c r="GZ928" s="23"/>
      <c r="HA928" s="23"/>
      <c r="HB928" s="23">
        <f>T928</f>
        <v>5397</v>
      </c>
      <c r="HC928" s="23"/>
      <c r="HD928" s="23"/>
      <c r="HE928" s="23"/>
      <c r="HF928" s="23">
        <f>T928</f>
        <v>5397</v>
      </c>
      <c r="HG928" s="23"/>
      <c r="HH928" s="23"/>
      <c r="HI928" s="23"/>
      <c r="HJ928" s="23"/>
      <c r="HK928" s="23"/>
      <c r="HL928" s="23">
        <f>T928</f>
        <v>5397</v>
      </c>
      <c r="HM928" s="23"/>
      <c r="HN928" s="23">
        <f>T928</f>
        <v>5397</v>
      </c>
      <c r="HO928" s="23"/>
      <c r="HP928" s="23"/>
      <c r="HQ928" s="23"/>
      <c r="HR928" s="23"/>
      <c r="HS928" s="23"/>
      <c r="HT928" s="23"/>
      <c r="HU928" s="23"/>
      <c r="HV928" s="23"/>
      <c r="HW928" s="23"/>
      <c r="HX928" s="23"/>
      <c r="HY928" s="23"/>
      <c r="HZ928" s="23"/>
      <c r="IA928" s="23"/>
      <c r="IB928" s="23"/>
      <c r="IC928" s="23"/>
      <c r="ID928" s="23"/>
      <c r="IE928" s="23"/>
      <c r="IF928" s="23"/>
      <c r="IG928" s="23"/>
      <c r="IH928" s="23"/>
      <c r="II928" s="23"/>
      <c r="IJ928" s="23"/>
      <c r="IK928" s="23"/>
      <c r="IL928" s="23"/>
      <c r="IM928" s="23"/>
      <c r="IN928" s="23"/>
      <c r="IO928" s="23"/>
      <c r="IP928" s="23"/>
      <c r="IQ928" s="23"/>
      <c r="IR928" s="23"/>
      <c r="IS928" s="23"/>
      <c r="IT928" s="23"/>
      <c r="IU928" s="23"/>
    </row>
    <row r="929" spans="1:255" x14ac:dyDescent="0.2">
      <c r="A929" s="64"/>
      <c r="B929" s="111" t="s">
        <v>1263</v>
      </c>
      <c r="C929" s="111" t="s">
        <v>1381</v>
      </c>
      <c r="D929" s="63"/>
      <c r="E929" s="63"/>
      <c r="F929" s="63"/>
      <c r="G929" s="63"/>
      <c r="H929" s="63"/>
      <c r="I929" s="63"/>
      <c r="J929" s="63"/>
      <c r="K929" s="65"/>
    </row>
    <row r="930" spans="1:255" ht="24" x14ac:dyDescent="0.2">
      <c r="A930" s="114" t="s">
        <v>638</v>
      </c>
      <c r="B930" s="115" t="s">
        <v>639</v>
      </c>
      <c r="C930" s="116" t="s">
        <v>640</v>
      </c>
      <c r="D930" s="117" t="s">
        <v>63</v>
      </c>
      <c r="E930" s="118">
        <f>Source!I498</f>
        <v>0.21160000000000001</v>
      </c>
      <c r="F930" s="119">
        <v>23709.96</v>
      </c>
      <c r="G930" s="71"/>
      <c r="H930" s="119">
        <f>Source!AC497</f>
        <v>23709.96</v>
      </c>
      <c r="I930" s="120">
        <f>T930</f>
        <v>5017</v>
      </c>
      <c r="J930" s="73" t="s">
        <v>1262</v>
      </c>
      <c r="K930" s="121">
        <f>U930</f>
        <v>41615</v>
      </c>
      <c r="L930" s="23"/>
      <c r="M930" s="23"/>
      <c r="N930" s="23"/>
      <c r="O930" s="23"/>
      <c r="P930" s="23"/>
      <c r="Q930" s="23"/>
      <c r="R930" s="23"/>
      <c r="S930" s="23"/>
      <c r="T930" s="23">
        <f>ROUND(Source!AC497*Source!AW497*Source!I497,0)</f>
        <v>5017</v>
      </c>
      <c r="U930" s="23">
        <f>Source!P498</f>
        <v>41615</v>
      </c>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v>1</v>
      </c>
      <c r="CW930" s="23"/>
      <c r="CX930" s="23"/>
      <c r="CY930" s="23"/>
      <c r="CZ930" s="23"/>
      <c r="DA930" s="23"/>
      <c r="DB930" s="23"/>
      <c r="DC930" s="23"/>
      <c r="DD930" s="23"/>
      <c r="DE930" s="23"/>
      <c r="DF930" s="23"/>
      <c r="DG930" s="23"/>
      <c r="DH930" s="23"/>
      <c r="DI930" s="23"/>
      <c r="DJ930" s="23"/>
      <c r="DK930" s="23">
        <f>T930</f>
        <v>5017</v>
      </c>
      <c r="DL930" s="23"/>
      <c r="DM930" s="23">
        <f>Source!P498</f>
        <v>41615</v>
      </c>
      <c r="DN930" s="23"/>
      <c r="DO930" s="23"/>
      <c r="DP930" s="23"/>
      <c r="DQ930" s="23"/>
      <c r="DR930" s="23"/>
      <c r="DS930" s="23"/>
      <c r="DT930" s="23"/>
      <c r="DU930" s="23"/>
      <c r="DV930" s="23"/>
      <c r="DW930" s="23"/>
      <c r="DX930" s="23"/>
      <c r="DY930" s="23"/>
      <c r="DZ930" s="23"/>
      <c r="EA930" s="23"/>
      <c r="EB930" s="23"/>
      <c r="EC930" s="23"/>
      <c r="ED930" s="23"/>
      <c r="EE930" s="23"/>
      <c r="EF930" s="23"/>
      <c r="EG930" s="23"/>
      <c r="EH930" s="23"/>
      <c r="EI930" s="23"/>
      <c r="EJ930" s="23"/>
      <c r="EK930" s="23"/>
      <c r="EL930" s="23"/>
      <c r="EM930" s="23"/>
      <c r="EN930" s="23"/>
      <c r="EO930" s="23"/>
      <c r="EP930" s="23"/>
      <c r="EQ930" s="23"/>
      <c r="ER930" s="23"/>
      <c r="ES930" s="23"/>
      <c r="ET930" s="23"/>
      <c r="EU930" s="23"/>
      <c r="EV930" s="23"/>
      <c r="EW930" s="23"/>
      <c r="EX930" s="23"/>
      <c r="EY930" s="23"/>
      <c r="EZ930" s="23"/>
      <c r="FA930" s="23"/>
      <c r="FB930" s="23"/>
      <c r="FC930" s="23"/>
      <c r="FD930" s="23"/>
      <c r="FE930" s="23"/>
      <c r="FF930" s="23"/>
      <c r="FG930" s="23"/>
      <c r="FH930" s="23"/>
      <c r="FI930" s="23"/>
      <c r="FJ930" s="23"/>
      <c r="FK930" s="23"/>
      <c r="FL930" s="23"/>
      <c r="FM930" s="23"/>
      <c r="FN930" s="23"/>
      <c r="FO930" s="23"/>
      <c r="FP930" s="23"/>
      <c r="FQ930" s="23"/>
      <c r="FR930" s="23"/>
      <c r="FS930" s="23"/>
      <c r="FT930" s="23"/>
      <c r="FU930" s="23"/>
      <c r="FV930" s="23"/>
      <c r="FW930" s="23"/>
      <c r="FX930" s="23"/>
      <c r="FY930" s="23"/>
      <c r="FZ930" s="23"/>
      <c r="GA930" s="23"/>
      <c r="GB930" s="23"/>
      <c r="GC930" s="23"/>
      <c r="GD930" s="23"/>
      <c r="GE930" s="23"/>
      <c r="GF930" s="23"/>
      <c r="GG930" s="23"/>
      <c r="GH930" s="23"/>
      <c r="GI930" s="23"/>
      <c r="GJ930" s="23">
        <f>T930</f>
        <v>5017</v>
      </c>
      <c r="GK930" s="23"/>
      <c r="GL930" s="23"/>
      <c r="GM930" s="23"/>
      <c r="GN930" s="23">
        <f>T930</f>
        <v>5017</v>
      </c>
      <c r="GO930" s="23"/>
      <c r="GP930" s="23">
        <f>T930</f>
        <v>5017</v>
      </c>
      <c r="GQ930" s="23">
        <f>T930</f>
        <v>5017</v>
      </c>
      <c r="GR930" s="23"/>
      <c r="GS930" s="23">
        <f>T930</f>
        <v>5017</v>
      </c>
      <c r="GT930" s="23"/>
      <c r="GU930" s="23"/>
      <c r="GV930" s="23"/>
      <c r="GW930" s="23"/>
      <c r="GX930" s="23"/>
      <c r="GY930" s="23"/>
      <c r="GZ930" s="23"/>
      <c r="HA930" s="23"/>
      <c r="HB930" s="23">
        <f>T930</f>
        <v>5017</v>
      </c>
      <c r="HC930" s="23"/>
      <c r="HD930" s="23"/>
      <c r="HE930" s="23"/>
      <c r="HF930" s="23">
        <f>T930</f>
        <v>5017</v>
      </c>
      <c r="HG930" s="23"/>
      <c r="HH930" s="23"/>
      <c r="HI930" s="23"/>
      <c r="HJ930" s="23"/>
      <c r="HK930" s="23"/>
      <c r="HL930" s="23">
        <f>T930</f>
        <v>5017</v>
      </c>
      <c r="HM930" s="23"/>
      <c r="HN930" s="23">
        <f>T930</f>
        <v>5017</v>
      </c>
      <c r="HO930" s="23"/>
      <c r="HP930" s="23"/>
      <c r="HQ930" s="23"/>
      <c r="HR930" s="23"/>
      <c r="HS930" s="23"/>
      <c r="HT930" s="23"/>
      <c r="HU930" s="23"/>
      <c r="HV930" s="23"/>
      <c r="HW930" s="23"/>
      <c r="HX930" s="23"/>
      <c r="HY930" s="23"/>
      <c r="HZ930" s="23"/>
      <c r="IA930" s="23"/>
      <c r="IB930" s="23"/>
      <c r="IC930" s="23"/>
      <c r="ID930" s="23"/>
      <c r="IE930" s="23"/>
      <c r="IF930" s="23"/>
      <c r="IG930" s="23"/>
      <c r="IH930" s="23"/>
      <c r="II930" s="23"/>
      <c r="IJ930" s="23"/>
      <c r="IK930" s="23"/>
      <c r="IL930" s="23"/>
      <c r="IM930" s="23"/>
      <c r="IN930" s="23"/>
      <c r="IO930" s="23"/>
      <c r="IP930" s="23"/>
      <c r="IQ930" s="23"/>
      <c r="IR930" s="23"/>
      <c r="IS930" s="23"/>
      <c r="IT930" s="23"/>
      <c r="IU930" s="23"/>
    </row>
    <row r="931" spans="1:255" x14ac:dyDescent="0.2">
      <c r="A931" s="98"/>
      <c r="B931" s="113" t="s">
        <v>1263</v>
      </c>
      <c r="C931" s="113" t="s">
        <v>1382</v>
      </c>
      <c r="D931" s="33"/>
      <c r="E931" s="33"/>
      <c r="F931" s="33"/>
      <c r="G931" s="33"/>
      <c r="H931" s="33"/>
      <c r="I931" s="33"/>
      <c r="J931" s="33"/>
      <c r="K931" s="99"/>
    </row>
    <row r="932" spans="1:255" ht="13.5" thickBot="1" x14ac:dyDescent="0.25">
      <c r="A932" s="124"/>
      <c r="B932" s="125"/>
      <c r="C932" s="125" t="s">
        <v>1266</v>
      </c>
      <c r="D932" s="125"/>
      <c r="E932" s="125"/>
      <c r="F932" s="125"/>
      <c r="G932" s="125"/>
      <c r="H932" s="373">
        <f>SUM(DK911:DK931)</f>
        <v>53374</v>
      </c>
      <c r="I932" s="374"/>
      <c r="J932" s="373">
        <f>SUM(DM911:DM931)</f>
        <v>450225</v>
      </c>
      <c r="K932" s="375"/>
      <c r="L932" s="112"/>
      <c r="M932" s="112"/>
      <c r="N932" s="112"/>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23"/>
      <c r="DX932" s="23"/>
      <c r="DY932" s="23"/>
      <c r="DZ932" s="23"/>
      <c r="EA932" s="23"/>
      <c r="EB932" s="23"/>
      <c r="EC932" s="23"/>
      <c r="ED932" s="23"/>
      <c r="EE932" s="23"/>
      <c r="EF932" s="23"/>
      <c r="EG932" s="23"/>
      <c r="EH932" s="23"/>
      <c r="EI932" s="23"/>
      <c r="EJ932" s="23"/>
      <c r="EK932" s="23"/>
      <c r="EL932" s="23"/>
      <c r="EM932" s="23"/>
      <c r="EN932" s="23"/>
      <c r="EO932" s="23"/>
      <c r="EP932" s="23"/>
      <c r="EQ932" s="23"/>
      <c r="ER932" s="23"/>
      <c r="ES932" s="23"/>
      <c r="ET932" s="23"/>
      <c r="EU932" s="23"/>
      <c r="EV932" s="23"/>
      <c r="EW932" s="23"/>
      <c r="EX932" s="23"/>
      <c r="EY932" s="23"/>
      <c r="EZ932" s="23"/>
      <c r="FA932" s="23"/>
      <c r="FB932" s="23"/>
      <c r="FC932" s="23"/>
      <c r="FD932" s="23"/>
      <c r="FE932" s="23"/>
      <c r="FF932" s="23"/>
      <c r="FG932" s="23"/>
      <c r="FH932" s="23"/>
      <c r="FI932" s="23"/>
      <c r="FJ932" s="23"/>
      <c r="FK932" s="23"/>
      <c r="FL932" s="23"/>
      <c r="FM932" s="23"/>
      <c r="FN932" s="23"/>
      <c r="FO932" s="23"/>
      <c r="FP932" s="23"/>
      <c r="FQ932" s="23"/>
      <c r="FR932" s="23"/>
      <c r="FS932" s="23"/>
      <c r="FT932" s="23"/>
      <c r="FU932" s="23"/>
      <c r="FV932" s="23"/>
      <c r="FW932" s="23"/>
      <c r="FX932" s="23"/>
      <c r="FY932" s="23"/>
      <c r="FZ932" s="23"/>
      <c r="GA932" s="23"/>
      <c r="GB932" s="23"/>
      <c r="GC932" s="23"/>
      <c r="GD932" s="23"/>
      <c r="GE932" s="23"/>
      <c r="GF932" s="23"/>
      <c r="GG932" s="23"/>
      <c r="GH932" s="23"/>
      <c r="GI932" s="23"/>
      <c r="GJ932" s="23"/>
      <c r="GK932" s="23"/>
      <c r="GL932" s="23"/>
      <c r="GM932" s="23"/>
      <c r="GN932" s="23"/>
      <c r="GO932" s="23"/>
      <c r="GP932" s="23"/>
      <c r="GQ932" s="23"/>
      <c r="GR932" s="23"/>
      <c r="GS932" s="23"/>
      <c r="GT932" s="23"/>
      <c r="GU932" s="23"/>
      <c r="GV932" s="23"/>
      <c r="GW932" s="23"/>
      <c r="GX932" s="23"/>
      <c r="GY932" s="23"/>
      <c r="GZ932" s="23"/>
      <c r="HA932" s="23"/>
      <c r="HB932" s="23"/>
      <c r="HC932" s="23"/>
      <c r="HD932" s="23"/>
      <c r="HE932" s="23"/>
      <c r="HF932" s="23"/>
      <c r="HG932" s="23"/>
      <c r="HH932" s="23"/>
      <c r="HI932" s="23"/>
      <c r="HJ932" s="23"/>
      <c r="HK932" s="23"/>
      <c r="HL932" s="23"/>
      <c r="HM932" s="23"/>
      <c r="HN932" s="23"/>
      <c r="HO932" s="23"/>
      <c r="HP932" s="23"/>
      <c r="HQ932" s="23"/>
      <c r="HR932" s="23"/>
      <c r="HS932" s="23"/>
      <c r="HT932" s="23"/>
      <c r="HU932" s="23"/>
      <c r="HV932" s="23"/>
      <c r="HW932" s="23"/>
      <c r="HX932" s="23"/>
      <c r="HY932" s="23"/>
      <c r="HZ932" s="23"/>
      <c r="IA932" s="23"/>
      <c r="IB932" s="23"/>
      <c r="IC932" s="23"/>
      <c r="ID932" s="23"/>
      <c r="IE932" s="23"/>
      <c r="IF932" s="23"/>
      <c r="IG932" s="23"/>
      <c r="IH932" s="23"/>
      <c r="II932" s="23"/>
      <c r="IJ932" s="23"/>
      <c r="IK932" s="23"/>
      <c r="IL932" s="23"/>
      <c r="IM932" s="23"/>
      <c r="IN932" s="23"/>
      <c r="IO932" s="23"/>
      <c r="IP932" s="23"/>
      <c r="IQ932" s="23"/>
      <c r="IR932" s="23"/>
      <c r="IS932" s="23"/>
      <c r="IT932" s="23"/>
      <c r="IU932" s="23"/>
    </row>
    <row r="933" spans="1:255" x14ac:dyDescent="0.2">
      <c r="A933" s="123"/>
      <c r="B933" s="122"/>
      <c r="C933" s="122" t="s">
        <v>1267</v>
      </c>
      <c r="D933" s="122"/>
      <c r="E933" s="122"/>
      <c r="F933" s="122"/>
      <c r="G933" s="122"/>
      <c r="H933" s="376">
        <f>R933</f>
        <v>55148</v>
      </c>
      <c r="I933" s="377"/>
      <c r="J933" s="376" t="e">
        <f>S933</f>
        <v>#REF!</v>
      </c>
      <c r="K933" s="378"/>
      <c r="O933" s="23"/>
      <c r="P933" s="23"/>
      <c r="Q933" s="23"/>
      <c r="R933" s="23">
        <f>SUM(T911:T932)</f>
        <v>55148</v>
      </c>
      <c r="S933" s="23" t="e">
        <f>SUM(U911:U932)</f>
        <v>#REF!</v>
      </c>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c r="EC933" s="23"/>
      <c r="ED933" s="23"/>
      <c r="EE933" s="23"/>
      <c r="EF933" s="23"/>
      <c r="EG933" s="23"/>
      <c r="EH933" s="23"/>
      <c r="EI933" s="23"/>
      <c r="EJ933" s="23"/>
      <c r="EK933" s="23"/>
      <c r="EL933" s="23"/>
      <c r="EM933" s="23"/>
      <c r="EN933" s="23"/>
      <c r="EO933" s="23"/>
      <c r="EP933" s="23"/>
      <c r="EQ933" s="23"/>
      <c r="ER933" s="23"/>
      <c r="ES933" s="23"/>
      <c r="ET933" s="23"/>
      <c r="EU933" s="23"/>
      <c r="EV933" s="23"/>
      <c r="EW933" s="23"/>
      <c r="EX933" s="23"/>
      <c r="EY933" s="23"/>
      <c r="EZ933" s="23"/>
      <c r="FA933" s="23"/>
      <c r="FB933" s="23"/>
      <c r="FC933" s="23"/>
      <c r="FD933" s="23"/>
      <c r="FE933" s="23"/>
      <c r="FF933" s="23"/>
      <c r="FG933" s="23"/>
      <c r="FH933" s="23"/>
      <c r="FI933" s="23"/>
      <c r="FJ933" s="23"/>
      <c r="FK933" s="23"/>
      <c r="FL933" s="23"/>
      <c r="FM933" s="23"/>
      <c r="FN933" s="23"/>
      <c r="FO933" s="23"/>
      <c r="FP933" s="23"/>
      <c r="FQ933" s="23"/>
      <c r="FR933" s="23"/>
      <c r="FS933" s="23"/>
      <c r="FT933" s="23"/>
      <c r="FU933" s="23"/>
      <c r="FV933" s="23"/>
      <c r="FW933" s="23"/>
      <c r="FX933" s="23"/>
      <c r="FY933" s="23"/>
      <c r="FZ933" s="23"/>
      <c r="GA933" s="23"/>
      <c r="GB933" s="23"/>
      <c r="GC933" s="23"/>
      <c r="GD933" s="23"/>
      <c r="GE933" s="23"/>
      <c r="GF933" s="23"/>
      <c r="GG933" s="23"/>
      <c r="GH933" s="23"/>
      <c r="GI933" s="23"/>
      <c r="GJ933" s="23"/>
      <c r="GK933" s="23"/>
      <c r="GL933" s="23"/>
      <c r="GM933" s="23"/>
      <c r="GN933" s="23"/>
      <c r="GO933" s="23"/>
      <c r="GP933" s="23"/>
      <c r="GQ933" s="23"/>
      <c r="GR933" s="23"/>
      <c r="GS933" s="23"/>
      <c r="GT933" s="23"/>
      <c r="GU933" s="23"/>
      <c r="GV933" s="23"/>
      <c r="GW933" s="23"/>
      <c r="GX933" s="23"/>
      <c r="GY933" s="23"/>
      <c r="GZ933" s="23"/>
      <c r="HA933" s="23">
        <f>R933</f>
        <v>55148</v>
      </c>
      <c r="HB933" s="23"/>
      <c r="HC933" s="23"/>
      <c r="HD933" s="23"/>
      <c r="HE933" s="23"/>
      <c r="HF933" s="23"/>
      <c r="HG933" s="23"/>
      <c r="HH933" s="23"/>
      <c r="HI933" s="23"/>
      <c r="HJ933" s="23"/>
      <c r="HK933" s="23"/>
      <c r="HL933" s="23"/>
      <c r="HM933" s="23"/>
      <c r="HN933" s="23"/>
      <c r="HO933" s="23"/>
      <c r="HP933" s="23"/>
      <c r="HQ933" s="23"/>
      <c r="HR933" s="23"/>
      <c r="HS933" s="23"/>
      <c r="HT933" s="23"/>
      <c r="HU933" s="23"/>
      <c r="HV933" s="23"/>
      <c r="HW933" s="23"/>
      <c r="HX933" s="23"/>
      <c r="HY933" s="23"/>
      <c r="HZ933" s="23"/>
      <c r="IA933" s="23"/>
      <c r="IB933" s="23"/>
      <c r="IC933" s="23"/>
      <c r="ID933" s="23"/>
      <c r="IE933" s="23"/>
      <c r="IF933" s="23"/>
      <c r="IG933" s="23"/>
      <c r="IH933" s="23"/>
      <c r="II933" s="23"/>
      <c r="IJ933" s="23"/>
      <c r="IK933" s="23"/>
      <c r="IL933" s="23"/>
      <c r="IM933" s="23"/>
      <c r="IN933" s="23"/>
      <c r="IO933" s="23"/>
      <c r="IP933" s="23"/>
      <c r="IQ933" s="23"/>
      <c r="IR933" s="23"/>
      <c r="IS933" s="23"/>
      <c r="IT933" s="23"/>
      <c r="IU933" s="23"/>
    </row>
    <row r="934" spans="1:255" x14ac:dyDescent="0.2">
      <c r="A934" s="77"/>
      <c r="B934" s="76"/>
      <c r="C934" s="76"/>
      <c r="D934" s="76"/>
      <c r="E934" s="76"/>
      <c r="F934" s="76"/>
      <c r="G934" s="76"/>
      <c r="H934" s="370"/>
      <c r="I934" s="371"/>
      <c r="J934" s="370"/>
      <c r="K934" s="372"/>
    </row>
    <row r="935" spans="1:255" ht="36" x14ac:dyDescent="0.2">
      <c r="A935" s="126">
        <v>46</v>
      </c>
      <c r="B935" s="133" t="s">
        <v>644</v>
      </c>
      <c r="C935" s="127" t="s">
        <v>645</v>
      </c>
      <c r="D935" s="128" t="s">
        <v>646</v>
      </c>
      <c r="E935" s="129">
        <v>0.66400000000000003</v>
      </c>
      <c r="F935" s="130">
        <f>Source!AK500</f>
        <v>6853.43</v>
      </c>
      <c r="G935" s="134" t="s">
        <v>6</v>
      </c>
      <c r="H935" s="130"/>
      <c r="I935" s="131">
        <f>SUM(DQ935:DQ950)</f>
        <v>6615</v>
      </c>
      <c r="J935" s="107" t="s">
        <v>644</v>
      </c>
      <c r="K935" s="132" t="e">
        <f>SUM(DS935:DS950)</f>
        <v>#REF!</v>
      </c>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c r="DD935" s="23"/>
      <c r="DE935" s="23"/>
      <c r="DF935" s="23"/>
      <c r="DG935" s="23"/>
      <c r="DH935" s="23"/>
      <c r="DI935" s="23"/>
      <c r="DJ935" s="23"/>
      <c r="DK935" s="23"/>
      <c r="DL935" s="23"/>
      <c r="DM935" s="23"/>
      <c r="DN935" s="23"/>
      <c r="DO935" s="23"/>
      <c r="DP935" s="23"/>
      <c r="DQ935" s="23"/>
      <c r="DR935" s="23"/>
      <c r="DS935" s="23"/>
      <c r="DT935" s="23"/>
      <c r="DU935" s="23"/>
      <c r="DV935" s="23"/>
      <c r="DW935" s="23"/>
      <c r="DX935" s="23"/>
      <c r="DY935" s="23"/>
      <c r="DZ935" s="23"/>
      <c r="EA935" s="23"/>
      <c r="EB935" s="23"/>
      <c r="EC935" s="23"/>
      <c r="ED935" s="23"/>
      <c r="EE935" s="23"/>
      <c r="EF935" s="23"/>
      <c r="EG935" s="23"/>
      <c r="EH935" s="23"/>
      <c r="EI935" s="23"/>
      <c r="EJ935" s="23"/>
      <c r="EK935" s="23"/>
      <c r="EL935" s="23"/>
      <c r="EM935" s="23"/>
      <c r="EN935" s="23"/>
      <c r="EO935" s="23"/>
      <c r="EP935" s="23"/>
      <c r="EQ935" s="23"/>
      <c r="ER935" s="23"/>
      <c r="ES935" s="23"/>
      <c r="ET935" s="23"/>
      <c r="EU935" s="23"/>
      <c r="EV935" s="23"/>
      <c r="EW935" s="23"/>
      <c r="EX935" s="23"/>
      <c r="EY935" s="23"/>
      <c r="EZ935" s="23"/>
      <c r="FA935" s="23"/>
      <c r="FB935" s="23"/>
      <c r="FC935" s="23"/>
      <c r="FD935" s="23"/>
      <c r="FE935" s="23"/>
      <c r="FF935" s="23"/>
      <c r="FG935" s="23"/>
      <c r="FH935" s="23"/>
      <c r="FI935" s="23"/>
      <c r="FJ935" s="23"/>
      <c r="FK935" s="23"/>
      <c r="FL935" s="23"/>
      <c r="FM935" s="23"/>
      <c r="FN935" s="23"/>
      <c r="FO935" s="23"/>
      <c r="FP935" s="23"/>
      <c r="FQ935" s="23"/>
      <c r="FR935" s="23"/>
      <c r="FS935" s="23"/>
      <c r="FT935" s="23"/>
      <c r="FU935" s="23"/>
      <c r="FV935" s="23"/>
      <c r="FW935" s="23"/>
      <c r="FX935" s="23"/>
      <c r="FY935" s="23"/>
      <c r="FZ935" s="23"/>
      <c r="GA935" s="23"/>
      <c r="GB935" s="23"/>
      <c r="GC935" s="23"/>
      <c r="GD935" s="23"/>
      <c r="GE935" s="23"/>
      <c r="GF935" s="23"/>
      <c r="GG935" s="23"/>
      <c r="GH935" s="23"/>
      <c r="GI935" s="23"/>
      <c r="GJ935" s="23"/>
      <c r="GK935" s="23"/>
      <c r="GL935" s="23"/>
      <c r="GM935" s="23"/>
      <c r="GN935" s="23"/>
      <c r="GO935" s="23"/>
      <c r="GP935" s="23"/>
      <c r="GQ935" s="23"/>
      <c r="GR935" s="23"/>
      <c r="GS935" s="23"/>
      <c r="GT935" s="23"/>
      <c r="GU935" s="23"/>
      <c r="GV935" s="23"/>
      <c r="GW935" s="23"/>
      <c r="GX935" s="23"/>
      <c r="GY935" s="23"/>
      <c r="GZ935" s="23"/>
      <c r="HA935" s="23"/>
      <c r="HB935" s="23"/>
      <c r="HC935" s="23"/>
      <c r="HD935" s="23"/>
      <c r="HE935" s="23"/>
      <c r="HF935" s="23"/>
      <c r="HG935" s="23"/>
      <c r="HH935" s="23"/>
      <c r="HI935" s="23"/>
      <c r="HJ935" s="23"/>
      <c r="HK935" s="23"/>
      <c r="HL935" s="23"/>
      <c r="HM935" s="23"/>
      <c r="HN935" s="23"/>
      <c r="HO935" s="23"/>
      <c r="HP935" s="23"/>
      <c r="HQ935" s="23"/>
      <c r="HR935" s="23"/>
      <c r="HS935" s="23"/>
      <c r="HT935" s="23"/>
      <c r="HU935" s="23"/>
      <c r="HV935" s="23"/>
      <c r="HW935" s="23"/>
      <c r="HX935" s="23"/>
      <c r="HY935" s="23"/>
      <c r="HZ935" s="23"/>
      <c r="IA935" s="23"/>
      <c r="IB935" s="23"/>
      <c r="IC935" s="23"/>
      <c r="ID935" s="23"/>
      <c r="IE935" s="23"/>
      <c r="IF935" s="23"/>
      <c r="IG935" s="23"/>
      <c r="IH935" s="23"/>
      <c r="II935" s="23"/>
      <c r="IJ935" s="23"/>
      <c r="IK935" s="23"/>
      <c r="IL935" s="23"/>
      <c r="IM935" s="23"/>
      <c r="IN935" s="23"/>
      <c r="IO935" s="23"/>
      <c r="IP935" s="23"/>
      <c r="IQ935" s="23"/>
      <c r="IR935" s="23"/>
      <c r="IS935" s="23"/>
      <c r="IT935" s="23"/>
      <c r="IU935" s="23"/>
    </row>
    <row r="936" spans="1:255" x14ac:dyDescent="0.2">
      <c r="A936" s="66"/>
      <c r="B936" s="67"/>
      <c r="C936" s="67" t="s">
        <v>1253</v>
      </c>
      <c r="D936" s="68"/>
      <c r="E936" s="69"/>
      <c r="F936" s="70">
        <v>1613.88</v>
      </c>
      <c r="G936" s="71"/>
      <c r="H936" s="70">
        <f>Source!AF500</f>
        <v>1613.88</v>
      </c>
      <c r="I936" s="72">
        <f>T936</f>
        <v>1072</v>
      </c>
      <c r="J936" s="73">
        <v>25.6</v>
      </c>
      <c r="K936" s="74">
        <f>U936</f>
        <v>27433</v>
      </c>
      <c r="O936" s="23"/>
      <c r="P936" s="23"/>
      <c r="Q936" s="23"/>
      <c r="R936" s="23"/>
      <c r="S936" s="23"/>
      <c r="T936" s="23">
        <f>ROUND(Source!AF500*Source!AV500*Source!I500,0)</f>
        <v>1072</v>
      </c>
      <c r="U936" s="23">
        <f>Source!S500</f>
        <v>27433</v>
      </c>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v>1</v>
      </c>
      <c r="CW936" s="23"/>
      <c r="CX936" s="23"/>
      <c r="CY936" s="23"/>
      <c r="CZ936" s="23"/>
      <c r="DA936" s="23"/>
      <c r="DB936" s="23"/>
      <c r="DC936" s="23"/>
      <c r="DD936" s="23"/>
      <c r="DE936" s="23"/>
      <c r="DF936" s="23"/>
      <c r="DG936" s="23">
        <f>Source!S500</f>
        <v>27433</v>
      </c>
      <c r="DH936" s="23">
        <v>1008</v>
      </c>
      <c r="DI936" s="23"/>
      <c r="DJ936" s="23"/>
      <c r="DK936" s="23"/>
      <c r="DL936" s="23"/>
      <c r="DM936" s="23"/>
      <c r="DN936" s="23"/>
      <c r="DO936" s="23"/>
      <c r="DP936" s="23"/>
      <c r="DQ936" s="23">
        <f>T936</f>
        <v>1072</v>
      </c>
      <c r="DR936" s="23"/>
      <c r="DS936" s="23">
        <f>U936</f>
        <v>27433</v>
      </c>
      <c r="DT936" s="23"/>
      <c r="DU936" s="23"/>
      <c r="DV936" s="23"/>
      <c r="DW936" s="23"/>
      <c r="DX936" s="23"/>
      <c r="DY936" s="23"/>
      <c r="DZ936" s="23"/>
      <c r="EA936" s="23"/>
      <c r="EB936" s="23"/>
      <c r="EC936" s="23"/>
      <c r="ED936" s="23"/>
      <c r="EE936" s="23"/>
      <c r="EF936" s="23"/>
      <c r="EG936" s="23"/>
      <c r="EH936" s="23"/>
      <c r="EI936" s="23"/>
      <c r="EJ936" s="23"/>
      <c r="EK936" s="23"/>
      <c r="EL936" s="23"/>
      <c r="EM936" s="23"/>
      <c r="EN936" s="23"/>
      <c r="EO936" s="23"/>
      <c r="EP936" s="23"/>
      <c r="EQ936" s="23"/>
      <c r="ER936" s="23"/>
      <c r="ES936" s="23"/>
      <c r="ET936" s="23"/>
      <c r="EU936" s="23"/>
      <c r="EV936" s="23"/>
      <c r="EW936" s="23"/>
      <c r="EX936" s="23"/>
      <c r="EY936" s="23"/>
      <c r="EZ936" s="23"/>
      <c r="FA936" s="23"/>
      <c r="FB936" s="23"/>
      <c r="FC936" s="23"/>
      <c r="FD936" s="23"/>
      <c r="FE936" s="23"/>
      <c r="FF936" s="23"/>
      <c r="FG936" s="23"/>
      <c r="FH936" s="23"/>
      <c r="FI936" s="23"/>
      <c r="FJ936" s="23"/>
      <c r="FK936" s="23"/>
      <c r="FL936" s="23"/>
      <c r="FM936" s="23"/>
      <c r="FN936" s="23"/>
      <c r="FO936" s="23"/>
      <c r="FP936" s="23"/>
      <c r="FQ936" s="23"/>
      <c r="FR936" s="23"/>
      <c r="FS936" s="23"/>
      <c r="FT936" s="23"/>
      <c r="FU936" s="23"/>
      <c r="FV936" s="23"/>
      <c r="FW936" s="23"/>
      <c r="FX936" s="23"/>
      <c r="FY936" s="23"/>
      <c r="FZ936" s="23"/>
      <c r="GA936" s="23"/>
      <c r="GB936" s="23"/>
      <c r="GC936" s="23"/>
      <c r="GD936" s="23"/>
      <c r="GE936" s="23"/>
      <c r="GF936" s="23"/>
      <c r="GG936" s="23"/>
      <c r="GH936" s="23"/>
      <c r="GI936" s="23"/>
      <c r="GJ936" s="23">
        <f>T936</f>
        <v>1072</v>
      </c>
      <c r="GK936" s="23">
        <f>T936</f>
        <v>1072</v>
      </c>
      <c r="GL936" s="23"/>
      <c r="GM936" s="23"/>
      <c r="GN936" s="23"/>
      <c r="GO936" s="23"/>
      <c r="GP936" s="23"/>
      <c r="GQ936" s="23"/>
      <c r="GR936" s="23"/>
      <c r="GS936" s="23"/>
      <c r="GT936" s="23"/>
      <c r="GU936" s="23"/>
      <c r="GV936" s="23"/>
      <c r="GW936" s="23"/>
      <c r="GX936" s="23"/>
      <c r="GY936" s="23"/>
      <c r="GZ936" s="23"/>
      <c r="HA936" s="23"/>
      <c r="HB936" s="23">
        <f>T936</f>
        <v>1072</v>
      </c>
      <c r="HC936" s="23"/>
      <c r="HD936" s="23"/>
      <c r="HE936" s="23"/>
      <c r="HF936" s="23">
        <f>T936</f>
        <v>1072</v>
      </c>
      <c r="HG936" s="23"/>
      <c r="HH936" s="23"/>
      <c r="HI936" s="23"/>
      <c r="HJ936" s="23"/>
      <c r="HK936" s="23"/>
      <c r="HL936" s="23">
        <f>T936</f>
        <v>1072</v>
      </c>
      <c r="HM936" s="23"/>
      <c r="HN936" s="23">
        <f>T936</f>
        <v>1072</v>
      </c>
      <c r="HO936" s="23"/>
      <c r="HP936" s="23"/>
      <c r="HQ936" s="23"/>
      <c r="HR936" s="23"/>
      <c r="HS936" s="23"/>
      <c r="HT936" s="23"/>
      <c r="HU936" s="23"/>
      <c r="HV936" s="23"/>
      <c r="HW936" s="23"/>
      <c r="HX936" s="23">
        <f>T936</f>
        <v>1072</v>
      </c>
      <c r="HY936" s="23"/>
      <c r="HZ936" s="23"/>
      <c r="IA936" s="23"/>
      <c r="IB936" s="23"/>
      <c r="IC936" s="23"/>
      <c r="ID936" s="23"/>
      <c r="IE936" s="23"/>
      <c r="IF936" s="23"/>
      <c r="IG936" s="23"/>
      <c r="IH936" s="23"/>
      <c r="II936" s="23"/>
      <c r="IJ936" s="23"/>
      <c r="IK936" s="23"/>
      <c r="IL936" s="23"/>
      <c r="IM936" s="23"/>
      <c r="IN936" s="23"/>
      <c r="IO936" s="23"/>
      <c r="IP936" s="23"/>
      <c r="IQ936" s="23"/>
      <c r="IR936" s="23"/>
      <c r="IS936" s="23"/>
      <c r="IT936" s="23"/>
      <c r="IU936" s="23"/>
    </row>
    <row r="937" spans="1:255" x14ac:dyDescent="0.2">
      <c r="A937" s="78"/>
      <c r="B937" s="79"/>
      <c r="C937" s="79" t="s">
        <v>1255</v>
      </c>
      <c r="D937" s="80"/>
      <c r="E937" s="81"/>
      <c r="F937" s="82">
        <v>4755.04</v>
      </c>
      <c r="G937" s="83"/>
      <c r="H937" s="82">
        <f>Source!AD500</f>
        <v>4755.04</v>
      </c>
      <c r="I937" s="84">
        <f>T937</f>
        <v>3157</v>
      </c>
      <c r="J937" s="85">
        <v>9.3000000000000007</v>
      </c>
      <c r="K937" s="86">
        <f>U937</f>
        <v>29363</v>
      </c>
      <c r="O937" s="23"/>
      <c r="P937" s="23"/>
      <c r="Q937" s="23"/>
      <c r="R937" s="23"/>
      <c r="S937" s="23"/>
      <c r="T937" s="23">
        <f>ROUND(Source!AD500*Source!AV500*Source!I500,0)</f>
        <v>3157</v>
      </c>
      <c r="U937" s="23">
        <f>Source!Q500</f>
        <v>29363</v>
      </c>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c r="CF937" s="23"/>
      <c r="CG937" s="23"/>
      <c r="CH937" s="23"/>
      <c r="CI937" s="23"/>
      <c r="CJ937" s="23"/>
      <c r="CK937" s="23"/>
      <c r="CL937" s="23"/>
      <c r="CM937" s="23"/>
      <c r="CN937" s="23"/>
      <c r="CO937" s="23"/>
      <c r="CP937" s="23"/>
      <c r="CQ937" s="23"/>
      <c r="CR937" s="23"/>
      <c r="CS937" s="23"/>
      <c r="CT937" s="23"/>
      <c r="CU937" s="23"/>
      <c r="CV937" s="23">
        <v>1</v>
      </c>
      <c r="CW937" s="23"/>
      <c r="CX937" s="23"/>
      <c r="CY937" s="23"/>
      <c r="CZ937" s="23"/>
      <c r="DA937" s="23"/>
      <c r="DB937" s="23"/>
      <c r="DC937" s="23"/>
      <c r="DD937" s="23"/>
      <c r="DE937" s="23"/>
      <c r="DF937" s="23"/>
      <c r="DG937" s="23"/>
      <c r="DH937" s="23"/>
      <c r="DI937" s="23"/>
      <c r="DJ937" s="23"/>
      <c r="DK937" s="23"/>
      <c r="DL937" s="23"/>
      <c r="DM937" s="23"/>
      <c r="DN937" s="23"/>
      <c r="DO937" s="23"/>
      <c r="DP937" s="23"/>
      <c r="DQ937" s="23">
        <f>T937</f>
        <v>3157</v>
      </c>
      <c r="DR937" s="23"/>
      <c r="DS937" s="23">
        <f>U937</f>
        <v>29363</v>
      </c>
      <c r="DT937" s="23"/>
      <c r="DU937" s="23"/>
      <c r="DV937" s="23"/>
      <c r="DW937" s="23"/>
      <c r="DX937" s="23"/>
      <c r="DY937" s="23"/>
      <c r="DZ937" s="23"/>
      <c r="EA937" s="23"/>
      <c r="EB937" s="23"/>
      <c r="EC937" s="23"/>
      <c r="ED937" s="23"/>
      <c r="EE937" s="23"/>
      <c r="EF937" s="23"/>
      <c r="EG937" s="23"/>
      <c r="EH937" s="23"/>
      <c r="EI937" s="23"/>
      <c r="EJ937" s="23"/>
      <c r="EK937" s="23"/>
      <c r="EL937" s="23"/>
      <c r="EM937" s="23"/>
      <c r="EN937" s="23"/>
      <c r="EO937" s="23"/>
      <c r="EP937" s="23"/>
      <c r="EQ937" s="23"/>
      <c r="ER937" s="23"/>
      <c r="ES937" s="23"/>
      <c r="ET937" s="23"/>
      <c r="EU937" s="23"/>
      <c r="EV937" s="23"/>
      <c r="EW937" s="23"/>
      <c r="EX937" s="23"/>
      <c r="EY937" s="23"/>
      <c r="EZ937" s="23"/>
      <c r="FA937" s="23"/>
      <c r="FB937" s="23"/>
      <c r="FC937" s="23"/>
      <c r="FD937" s="23"/>
      <c r="FE937" s="23"/>
      <c r="FF937" s="23"/>
      <c r="FG937" s="23"/>
      <c r="FH937" s="23"/>
      <c r="FI937" s="23"/>
      <c r="FJ937" s="23"/>
      <c r="FK937" s="23"/>
      <c r="FL937" s="23"/>
      <c r="FM937" s="23"/>
      <c r="FN937" s="23"/>
      <c r="FO937" s="23"/>
      <c r="FP937" s="23"/>
      <c r="FQ937" s="23"/>
      <c r="FR937" s="23"/>
      <c r="FS937" s="23"/>
      <c r="FT937" s="23"/>
      <c r="FU937" s="23"/>
      <c r="FV937" s="23"/>
      <c r="FW937" s="23"/>
      <c r="FX937" s="23"/>
      <c r="FY937" s="23"/>
      <c r="FZ937" s="23"/>
      <c r="GA937" s="23"/>
      <c r="GB937" s="23"/>
      <c r="GC937" s="23"/>
      <c r="GD937" s="23"/>
      <c r="GE937" s="23"/>
      <c r="GF937" s="23"/>
      <c r="GG937" s="23"/>
      <c r="GH937" s="23"/>
      <c r="GI937" s="23"/>
      <c r="GJ937" s="23">
        <f>T937</f>
        <v>3157</v>
      </c>
      <c r="GK937" s="23"/>
      <c r="GL937" s="23">
        <f>T937</f>
        <v>3157</v>
      </c>
      <c r="GM937" s="23"/>
      <c r="GN937" s="23"/>
      <c r="GO937" s="23"/>
      <c r="GP937" s="23"/>
      <c r="GQ937" s="23"/>
      <c r="GR937" s="23"/>
      <c r="GS937" s="23"/>
      <c r="GT937" s="23"/>
      <c r="GU937" s="23"/>
      <c r="GV937" s="23"/>
      <c r="GW937" s="23"/>
      <c r="GX937" s="23"/>
      <c r="GY937" s="23"/>
      <c r="GZ937" s="23"/>
      <c r="HA937" s="23"/>
      <c r="HB937" s="23">
        <f>T937</f>
        <v>3157</v>
      </c>
      <c r="HC937" s="23"/>
      <c r="HD937" s="23"/>
      <c r="HE937" s="23"/>
      <c r="HF937" s="23">
        <f>T937</f>
        <v>3157</v>
      </c>
      <c r="HG937" s="23"/>
      <c r="HH937" s="23"/>
      <c r="HI937" s="23"/>
      <c r="HJ937" s="23"/>
      <c r="HK937" s="23"/>
      <c r="HL937" s="23">
        <f>T937</f>
        <v>3157</v>
      </c>
      <c r="HM937" s="23"/>
      <c r="HN937" s="23">
        <f>T937</f>
        <v>3157</v>
      </c>
      <c r="HO937" s="23"/>
      <c r="HP937" s="23"/>
      <c r="HQ937" s="23"/>
      <c r="HR937" s="23"/>
      <c r="HS937" s="23"/>
      <c r="HT937" s="23"/>
      <c r="HU937" s="23"/>
      <c r="HV937" s="23"/>
      <c r="HW937" s="23"/>
      <c r="HX937" s="23"/>
      <c r="HY937" s="23"/>
      <c r="HZ937" s="23"/>
      <c r="IA937" s="23"/>
      <c r="IB937" s="23"/>
      <c r="IC937" s="23"/>
      <c r="ID937" s="23"/>
      <c r="IE937" s="23"/>
      <c r="IF937" s="23"/>
      <c r="IG937" s="23"/>
      <c r="IH937" s="23"/>
      <c r="II937" s="23"/>
      <c r="IJ937" s="23"/>
      <c r="IK937" s="23"/>
      <c r="IL937" s="23"/>
      <c r="IM937" s="23"/>
      <c r="IN937" s="23"/>
      <c r="IO937" s="23"/>
      <c r="IP937" s="23"/>
      <c r="IQ937" s="23"/>
      <c r="IR937" s="23"/>
      <c r="IS937" s="23"/>
      <c r="IT937" s="23"/>
      <c r="IU937" s="23"/>
    </row>
    <row r="938" spans="1:255" x14ac:dyDescent="0.2">
      <c r="A938" s="78"/>
      <c r="B938" s="79"/>
      <c r="C938" s="79" t="s">
        <v>1256</v>
      </c>
      <c r="D938" s="80"/>
      <c r="E938" s="81"/>
      <c r="F938" s="82">
        <v>438.82</v>
      </c>
      <c r="G938" s="83"/>
      <c r="H938" s="82">
        <f>Source!AE500</f>
        <v>438.82</v>
      </c>
      <c r="I938" s="84">
        <f>GM938</f>
        <v>291</v>
      </c>
      <c r="J938" s="85">
        <v>19.8</v>
      </c>
      <c r="K938" s="86">
        <f>Source!R500</f>
        <v>5769</v>
      </c>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c r="CK938" s="23"/>
      <c r="CL938" s="23"/>
      <c r="CM938" s="23"/>
      <c r="CN938" s="23"/>
      <c r="CO938" s="23"/>
      <c r="CP938" s="23"/>
      <c r="CQ938" s="23"/>
      <c r="CR938" s="23"/>
      <c r="CS938" s="23"/>
      <c r="CT938" s="23"/>
      <c r="CU938" s="23"/>
      <c r="CV938" s="23"/>
      <c r="CW938" s="23"/>
      <c r="CX938" s="23"/>
      <c r="CY938" s="23"/>
      <c r="CZ938" s="23"/>
      <c r="DA938" s="23"/>
      <c r="DB938" s="23"/>
      <c r="DC938" s="23"/>
      <c r="DD938" s="23"/>
      <c r="DE938" s="23"/>
      <c r="DF938" s="23"/>
      <c r="DG938" s="23"/>
      <c r="DH938" s="23"/>
      <c r="DI938" s="23"/>
      <c r="DJ938" s="23"/>
      <c r="DK938" s="23"/>
      <c r="DL938" s="23"/>
      <c r="DM938" s="23"/>
      <c r="DN938" s="23"/>
      <c r="DO938" s="23"/>
      <c r="DP938" s="23"/>
      <c r="DQ938" s="23"/>
      <c r="DR938" s="23"/>
      <c r="DS938" s="23"/>
      <c r="DT938" s="23"/>
      <c r="DU938" s="23"/>
      <c r="DV938" s="23"/>
      <c r="DW938" s="23"/>
      <c r="DX938" s="23"/>
      <c r="DY938" s="23"/>
      <c r="DZ938" s="23"/>
      <c r="EA938" s="23"/>
      <c r="EB938" s="23"/>
      <c r="EC938" s="23"/>
      <c r="ED938" s="23"/>
      <c r="EE938" s="23"/>
      <c r="EF938" s="23"/>
      <c r="EG938" s="23"/>
      <c r="EH938" s="23"/>
      <c r="EI938" s="23"/>
      <c r="EJ938" s="23"/>
      <c r="EK938" s="23"/>
      <c r="EL938" s="23"/>
      <c r="EM938" s="23"/>
      <c r="EN938" s="23"/>
      <c r="EO938" s="23"/>
      <c r="EP938" s="23"/>
      <c r="EQ938" s="23"/>
      <c r="ER938" s="23"/>
      <c r="ES938" s="23"/>
      <c r="ET938" s="23"/>
      <c r="EU938" s="23"/>
      <c r="EV938" s="23"/>
      <c r="EW938" s="23"/>
      <c r="EX938" s="23"/>
      <c r="EY938" s="23"/>
      <c r="EZ938" s="23"/>
      <c r="FA938" s="23"/>
      <c r="FB938" s="23"/>
      <c r="FC938" s="23"/>
      <c r="FD938" s="23"/>
      <c r="FE938" s="23"/>
      <c r="FF938" s="23"/>
      <c r="FG938" s="23"/>
      <c r="FH938" s="23"/>
      <c r="FI938" s="23"/>
      <c r="FJ938" s="23"/>
      <c r="FK938" s="23"/>
      <c r="FL938" s="23"/>
      <c r="FM938" s="23"/>
      <c r="FN938" s="23"/>
      <c r="FO938" s="23"/>
      <c r="FP938" s="23"/>
      <c r="FQ938" s="23"/>
      <c r="FR938" s="23"/>
      <c r="FS938" s="23"/>
      <c r="FT938" s="23"/>
      <c r="FU938" s="23"/>
      <c r="FV938" s="23"/>
      <c r="FW938" s="23"/>
      <c r="FX938" s="23"/>
      <c r="FY938" s="23"/>
      <c r="FZ938" s="23"/>
      <c r="GA938" s="23"/>
      <c r="GB938" s="23"/>
      <c r="GC938" s="23"/>
      <c r="GD938" s="23"/>
      <c r="GE938" s="23"/>
      <c r="GF938" s="23"/>
      <c r="GG938" s="23"/>
      <c r="GH938" s="23"/>
      <c r="GI938" s="23"/>
      <c r="GJ938" s="23"/>
      <c r="GK938" s="23"/>
      <c r="GL938" s="23"/>
      <c r="GM938" s="23">
        <f>ROUND(Source!AE500*Source!AV500*Source!I500,0)</f>
        <v>291</v>
      </c>
      <c r="GN938" s="23"/>
      <c r="GO938" s="23"/>
      <c r="GP938" s="23"/>
      <c r="GQ938" s="23"/>
      <c r="GR938" s="23"/>
      <c r="GS938" s="23"/>
      <c r="GT938" s="23"/>
      <c r="GU938" s="23"/>
      <c r="GV938" s="23"/>
      <c r="GW938" s="23"/>
      <c r="GX938" s="23"/>
      <c r="GY938" s="23"/>
      <c r="GZ938" s="23"/>
      <c r="HA938" s="23"/>
      <c r="HB938" s="23"/>
      <c r="HC938" s="23"/>
      <c r="HD938" s="23"/>
      <c r="HE938" s="23"/>
      <c r="HF938" s="23"/>
      <c r="HG938" s="23"/>
      <c r="HH938" s="23"/>
      <c r="HI938" s="23"/>
      <c r="HJ938" s="23"/>
      <c r="HK938" s="23"/>
      <c r="HL938" s="23"/>
      <c r="HM938" s="23"/>
      <c r="HN938" s="23"/>
      <c r="HO938" s="23"/>
      <c r="HP938" s="23"/>
      <c r="HQ938" s="23"/>
      <c r="HR938" s="23"/>
      <c r="HS938" s="23"/>
      <c r="HT938" s="23"/>
      <c r="HU938" s="23"/>
      <c r="HV938" s="23"/>
      <c r="HW938" s="23"/>
      <c r="HX938" s="23">
        <f>GM938</f>
        <v>291</v>
      </c>
      <c r="HY938" s="23"/>
      <c r="HZ938" s="23"/>
      <c r="IA938" s="23"/>
      <c r="IB938" s="23"/>
      <c r="IC938" s="23"/>
      <c r="ID938" s="23"/>
      <c r="IE938" s="23"/>
      <c r="IF938" s="23"/>
      <c r="IG938" s="23"/>
      <c r="IH938" s="23"/>
      <c r="II938" s="23"/>
      <c r="IJ938" s="23"/>
      <c r="IK938" s="23"/>
      <c r="IL938" s="23"/>
      <c r="IM938" s="23"/>
      <c r="IN938" s="23"/>
      <c r="IO938" s="23"/>
      <c r="IP938" s="23"/>
      <c r="IQ938" s="23"/>
      <c r="IR938" s="23"/>
      <c r="IS938" s="23"/>
      <c r="IT938" s="23"/>
      <c r="IU938" s="23"/>
    </row>
    <row r="939" spans="1:255" x14ac:dyDescent="0.2">
      <c r="A939" s="87"/>
      <c r="B939" s="88"/>
      <c r="C939" s="88" t="s">
        <v>1257</v>
      </c>
      <c r="D939" s="89"/>
      <c r="E939" s="90">
        <v>90</v>
      </c>
      <c r="F939" s="91" t="s">
        <v>1258</v>
      </c>
      <c r="G939" s="92"/>
      <c r="H939" s="93">
        <f>ROUND((Source!AF500*Source!AV500+Source!AE500*Source!AV500)*(Source!FX500)/100,2)</f>
        <v>1847.43</v>
      </c>
      <c r="I939" s="94">
        <f>T939</f>
        <v>1227</v>
      </c>
      <c r="J939" s="96">
        <v>0.86</v>
      </c>
      <c r="K939" s="95" t="e">
        <f>U939</f>
        <v>#REF!</v>
      </c>
      <c r="O939" s="23"/>
      <c r="P939" s="23"/>
      <c r="Q939" s="23"/>
      <c r="R939" s="23"/>
      <c r="S939" s="23"/>
      <c r="T939" s="23">
        <f>ROUND((ROUND(Source!AF500*Source!AV500*Source!I500,0)+ROUND(Source!AE500*Source!AV500*Source!I500,0))*(Source!DN500)/100,0)</f>
        <v>1227</v>
      </c>
      <c r="U939" s="23" t="e">
        <f>Source!X500</f>
        <v>#REF!</v>
      </c>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v>1</v>
      </c>
      <c r="CW939" s="23"/>
      <c r="CX939" s="23"/>
      <c r="CY939" s="23"/>
      <c r="CZ939" s="23"/>
      <c r="DA939" s="23"/>
      <c r="DB939" s="23"/>
      <c r="DC939" s="23"/>
      <c r="DD939" s="23"/>
      <c r="DE939" s="23"/>
      <c r="DF939" s="23"/>
      <c r="DG939" s="23"/>
      <c r="DH939" s="23"/>
      <c r="DI939" s="23"/>
      <c r="DJ939" s="23"/>
      <c r="DK939" s="23"/>
      <c r="DL939" s="23"/>
      <c r="DM939" s="23"/>
      <c r="DN939" s="23"/>
      <c r="DO939" s="23"/>
      <c r="DP939" s="23"/>
      <c r="DQ939" s="23">
        <f>T939</f>
        <v>1227</v>
      </c>
      <c r="DR939" s="23"/>
      <c r="DS939" s="23" t="e">
        <f>U939</f>
        <v>#REF!</v>
      </c>
      <c r="DT939" s="23"/>
      <c r="DU939" s="23"/>
      <c r="DV939" s="23"/>
      <c r="DW939" s="23"/>
      <c r="DX939" s="23"/>
      <c r="DY939" s="23"/>
      <c r="DZ939" s="23"/>
      <c r="EA939" s="23"/>
      <c r="EB939" s="23"/>
      <c r="EC939" s="23"/>
      <c r="ED939" s="23"/>
      <c r="EE939" s="23"/>
      <c r="EF939" s="23"/>
      <c r="EG939" s="23"/>
      <c r="EH939" s="23"/>
      <c r="EI939" s="23"/>
      <c r="EJ939" s="23"/>
      <c r="EK939" s="23"/>
      <c r="EL939" s="23"/>
      <c r="EM939" s="23"/>
      <c r="EN939" s="23"/>
      <c r="EO939" s="23"/>
      <c r="EP939" s="23"/>
      <c r="EQ939" s="23"/>
      <c r="ER939" s="23"/>
      <c r="ES939" s="23"/>
      <c r="ET939" s="23"/>
      <c r="EU939" s="23"/>
      <c r="EV939" s="23"/>
      <c r="EW939" s="23"/>
      <c r="EX939" s="23"/>
      <c r="EY939" s="23"/>
      <c r="EZ939" s="23"/>
      <c r="FA939" s="23"/>
      <c r="FB939" s="23"/>
      <c r="FC939" s="23"/>
      <c r="FD939" s="23"/>
      <c r="FE939" s="23"/>
      <c r="FF939" s="23"/>
      <c r="FG939" s="23"/>
      <c r="FH939" s="23"/>
      <c r="FI939" s="23"/>
      <c r="FJ939" s="23"/>
      <c r="FK939" s="23"/>
      <c r="FL939" s="23"/>
      <c r="FM939" s="23"/>
      <c r="FN939" s="23"/>
      <c r="FO939" s="23"/>
      <c r="FP939" s="23"/>
      <c r="FQ939" s="23"/>
      <c r="FR939" s="23"/>
      <c r="FS939" s="23"/>
      <c r="FT939" s="23"/>
      <c r="FU939" s="23"/>
      <c r="FV939" s="23"/>
      <c r="FW939" s="23"/>
      <c r="FX939" s="23"/>
      <c r="FY939" s="23"/>
      <c r="FZ939" s="23"/>
      <c r="GA939" s="23"/>
      <c r="GB939" s="23"/>
      <c r="GC939" s="23"/>
      <c r="GD939" s="23"/>
      <c r="GE939" s="23"/>
      <c r="GF939" s="23"/>
      <c r="GG939" s="23"/>
      <c r="GH939" s="23"/>
      <c r="GI939" s="23"/>
      <c r="GJ939" s="23"/>
      <c r="GK939" s="23"/>
      <c r="GL939" s="23"/>
      <c r="GM939" s="23"/>
      <c r="GN939" s="23"/>
      <c r="GO939" s="23"/>
      <c r="GP939" s="23"/>
      <c r="GQ939" s="23"/>
      <c r="GR939" s="23"/>
      <c r="GS939" s="23"/>
      <c r="GT939" s="23"/>
      <c r="GU939" s="23"/>
      <c r="GV939" s="23"/>
      <c r="GW939" s="23"/>
      <c r="GX939" s="23"/>
      <c r="GY939" s="23">
        <f>T939</f>
        <v>1227</v>
      </c>
      <c r="GZ939" s="23"/>
      <c r="HA939" s="23"/>
      <c r="HB939" s="23">
        <f>T939</f>
        <v>1227</v>
      </c>
      <c r="HC939" s="23"/>
      <c r="HD939" s="23"/>
      <c r="HE939" s="23"/>
      <c r="HF939" s="23">
        <f>T939</f>
        <v>1227</v>
      </c>
      <c r="HG939" s="23"/>
      <c r="HH939" s="23"/>
      <c r="HI939" s="23"/>
      <c r="HJ939" s="23"/>
      <c r="HK939" s="23"/>
      <c r="HL939" s="23">
        <f>T939</f>
        <v>1227</v>
      </c>
      <c r="HM939" s="23"/>
      <c r="HN939" s="23">
        <f>T939</f>
        <v>1227</v>
      </c>
      <c r="HO939" s="23"/>
      <c r="HP939" s="23"/>
      <c r="HQ939" s="23"/>
      <c r="HR939" s="23"/>
      <c r="HS939" s="23"/>
      <c r="HT939" s="23"/>
      <c r="HU939" s="23"/>
      <c r="HV939" s="23"/>
      <c r="HW939" s="23"/>
      <c r="HX939" s="23"/>
      <c r="HY939" s="23"/>
      <c r="HZ939" s="23"/>
      <c r="IA939" s="23"/>
      <c r="IB939" s="23"/>
      <c r="IC939" s="23"/>
      <c r="ID939" s="23"/>
      <c r="IE939" s="23"/>
      <c r="IF939" s="23"/>
      <c r="IG939" s="23"/>
      <c r="IH939" s="23"/>
      <c r="II939" s="23"/>
      <c r="IJ939" s="23"/>
      <c r="IK939" s="23"/>
      <c r="IL939" s="23"/>
      <c r="IM939" s="23"/>
      <c r="IN939" s="23"/>
      <c r="IO939" s="23"/>
      <c r="IP939" s="23"/>
      <c r="IQ939" s="23"/>
      <c r="IR939" s="23"/>
      <c r="IS939" s="23"/>
      <c r="IT939" s="23"/>
      <c r="IU939" s="23"/>
    </row>
    <row r="940" spans="1:255" x14ac:dyDescent="0.2">
      <c r="A940" s="87"/>
      <c r="B940" s="88"/>
      <c r="C940" s="88" t="s">
        <v>1259</v>
      </c>
      <c r="D940" s="89"/>
      <c r="E940" s="90">
        <v>85</v>
      </c>
      <c r="F940" s="91" t="s">
        <v>1258</v>
      </c>
      <c r="G940" s="92"/>
      <c r="H940" s="93">
        <f>ROUND((Source!AF500*Source!AV500+Source!AE500*Source!AV500)*(Source!FY500)/100,2)</f>
        <v>1744.8</v>
      </c>
      <c r="I940" s="94">
        <f>T940</f>
        <v>1159</v>
      </c>
      <c r="J940" s="96">
        <v>0.72</v>
      </c>
      <c r="K940" s="95" t="e">
        <f>U940</f>
        <v>#REF!</v>
      </c>
      <c r="O940" s="23"/>
      <c r="P940" s="23"/>
      <c r="Q940" s="23"/>
      <c r="R940" s="23"/>
      <c r="S940" s="23"/>
      <c r="T940" s="23">
        <f>ROUND((ROUND(Source!AF500*Source!AV500*Source!I500,0)+ROUND(Source!AE500*Source!AV500*Source!I500,0))*(Source!DO500)/100,0)</f>
        <v>1159</v>
      </c>
      <c r="U940" s="23" t="e">
        <f>Source!Y500</f>
        <v>#REF!</v>
      </c>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v>1</v>
      </c>
      <c r="CW940" s="23"/>
      <c r="CX940" s="23"/>
      <c r="CY940" s="23"/>
      <c r="CZ940" s="23"/>
      <c r="DA940" s="23"/>
      <c r="DB940" s="23"/>
      <c r="DC940" s="23"/>
      <c r="DD940" s="23"/>
      <c r="DE940" s="23"/>
      <c r="DF940" s="23"/>
      <c r="DG940" s="23"/>
      <c r="DH940" s="23"/>
      <c r="DI940" s="23"/>
      <c r="DJ940" s="23"/>
      <c r="DK940" s="23"/>
      <c r="DL940" s="23"/>
      <c r="DM940" s="23"/>
      <c r="DN940" s="23"/>
      <c r="DO940" s="23"/>
      <c r="DP940" s="23"/>
      <c r="DQ940" s="23">
        <f>T940</f>
        <v>1159</v>
      </c>
      <c r="DR940" s="23"/>
      <c r="DS940" s="23" t="e">
        <f>U940</f>
        <v>#REF!</v>
      </c>
      <c r="DT940" s="23"/>
      <c r="DU940" s="23"/>
      <c r="DV940" s="23"/>
      <c r="DW940" s="23"/>
      <c r="DX940" s="23"/>
      <c r="DY940" s="23"/>
      <c r="DZ940" s="23"/>
      <c r="EA940" s="23"/>
      <c r="EB940" s="23"/>
      <c r="EC940" s="23"/>
      <c r="ED940" s="23"/>
      <c r="EE940" s="23"/>
      <c r="EF940" s="23"/>
      <c r="EG940" s="23"/>
      <c r="EH940" s="23"/>
      <c r="EI940" s="23"/>
      <c r="EJ940" s="23"/>
      <c r="EK940" s="23"/>
      <c r="EL940" s="23"/>
      <c r="EM940" s="23"/>
      <c r="EN940" s="23"/>
      <c r="EO940" s="23"/>
      <c r="EP940" s="23"/>
      <c r="EQ940" s="23"/>
      <c r="ER940" s="23"/>
      <c r="ES940" s="23"/>
      <c r="ET940" s="23"/>
      <c r="EU940" s="23"/>
      <c r="EV940" s="23"/>
      <c r="EW940" s="23"/>
      <c r="EX940" s="23"/>
      <c r="EY940" s="23"/>
      <c r="EZ940" s="23"/>
      <c r="FA940" s="23"/>
      <c r="FB940" s="23"/>
      <c r="FC940" s="23"/>
      <c r="FD940" s="23"/>
      <c r="FE940" s="23"/>
      <c r="FF940" s="23"/>
      <c r="FG940" s="23"/>
      <c r="FH940" s="23"/>
      <c r="FI940" s="23"/>
      <c r="FJ940" s="23"/>
      <c r="FK940" s="23"/>
      <c r="FL940" s="23"/>
      <c r="FM940" s="23"/>
      <c r="FN940" s="23"/>
      <c r="FO940" s="23"/>
      <c r="FP940" s="23"/>
      <c r="FQ940" s="23"/>
      <c r="FR940" s="23"/>
      <c r="FS940" s="23"/>
      <c r="FT940" s="23"/>
      <c r="FU940" s="23"/>
      <c r="FV940" s="23"/>
      <c r="FW940" s="23"/>
      <c r="FX940" s="23"/>
      <c r="FY940" s="23"/>
      <c r="FZ940" s="23"/>
      <c r="GA940" s="23"/>
      <c r="GB940" s="23"/>
      <c r="GC940" s="23"/>
      <c r="GD940" s="23"/>
      <c r="GE940" s="23"/>
      <c r="GF940" s="23"/>
      <c r="GG940" s="23"/>
      <c r="GH940" s="23"/>
      <c r="GI940" s="23"/>
      <c r="GJ940" s="23"/>
      <c r="GK940" s="23"/>
      <c r="GL940" s="23"/>
      <c r="GM940" s="23"/>
      <c r="GN940" s="23"/>
      <c r="GO940" s="23"/>
      <c r="GP940" s="23"/>
      <c r="GQ940" s="23"/>
      <c r="GR940" s="23"/>
      <c r="GS940" s="23"/>
      <c r="GT940" s="23"/>
      <c r="GU940" s="23"/>
      <c r="GV940" s="23"/>
      <c r="GW940" s="23"/>
      <c r="GX940" s="23"/>
      <c r="GY940" s="23"/>
      <c r="GZ940" s="23">
        <f>T940</f>
        <v>1159</v>
      </c>
      <c r="HA940" s="23"/>
      <c r="HB940" s="23">
        <f>T940</f>
        <v>1159</v>
      </c>
      <c r="HC940" s="23"/>
      <c r="HD940" s="23"/>
      <c r="HE940" s="23"/>
      <c r="HF940" s="23">
        <f>T940</f>
        <v>1159</v>
      </c>
      <c r="HG940" s="23"/>
      <c r="HH940" s="23"/>
      <c r="HI940" s="23"/>
      <c r="HJ940" s="23"/>
      <c r="HK940" s="23"/>
      <c r="HL940" s="23">
        <f>T940</f>
        <v>1159</v>
      </c>
      <c r="HM940" s="23"/>
      <c r="HN940" s="23">
        <f>T940</f>
        <v>1159</v>
      </c>
      <c r="HO940" s="23"/>
      <c r="HP940" s="23"/>
      <c r="HQ940" s="23"/>
      <c r="HR940" s="23"/>
      <c r="HS940" s="23"/>
      <c r="HT940" s="23"/>
      <c r="HU940" s="23"/>
      <c r="HV940" s="23"/>
      <c r="HW940" s="23"/>
      <c r="HX940" s="23"/>
      <c r="HY940" s="23"/>
      <c r="HZ940" s="23"/>
      <c r="IA940" s="23"/>
      <c r="IB940" s="23"/>
      <c r="IC940" s="23"/>
      <c r="ID940" s="23"/>
      <c r="IE940" s="23"/>
      <c r="IF940" s="23"/>
      <c r="IG940" s="23"/>
      <c r="IH940" s="23"/>
      <c r="II940" s="23"/>
      <c r="IJ940" s="23"/>
      <c r="IK940" s="23"/>
      <c r="IL940" s="23"/>
      <c r="IM940" s="23"/>
      <c r="IN940" s="23"/>
      <c r="IO940" s="23"/>
      <c r="IP940" s="23"/>
      <c r="IQ940" s="23"/>
      <c r="IR940" s="23"/>
      <c r="IS940" s="23"/>
      <c r="IT940" s="23"/>
      <c r="IU940" s="23"/>
    </row>
    <row r="941" spans="1:255" x14ac:dyDescent="0.2">
      <c r="A941" s="78"/>
      <c r="B941" s="79"/>
      <c r="C941" s="79" t="s">
        <v>1260</v>
      </c>
      <c r="D941" s="80" t="s">
        <v>1261</v>
      </c>
      <c r="E941" s="81">
        <v>170.24</v>
      </c>
      <c r="F941" s="82"/>
      <c r="G941" s="83"/>
      <c r="H941" s="82" t="e">
        <f>ROUND(Source!AH500,2)</f>
        <v>#REF!</v>
      </c>
      <c r="I941" s="97" t="e">
        <f>Source!U500</f>
        <v>#REF!</v>
      </c>
      <c r="J941" s="85"/>
      <c r="K941" s="86"/>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c r="EC941" s="23"/>
      <c r="ED941" s="23"/>
      <c r="EE941" s="23"/>
      <c r="EF941" s="23"/>
      <c r="EG941" s="23"/>
      <c r="EH941" s="23"/>
      <c r="EI941" s="23"/>
      <c r="EJ941" s="23"/>
      <c r="EK941" s="23"/>
      <c r="EL941" s="23"/>
      <c r="EM941" s="23"/>
      <c r="EN941" s="23"/>
      <c r="EO941" s="23"/>
      <c r="EP941" s="23"/>
      <c r="EQ941" s="23"/>
      <c r="ER941" s="23"/>
      <c r="ES941" s="23"/>
      <c r="ET941" s="23"/>
      <c r="EU941" s="23"/>
      <c r="EV941" s="23"/>
      <c r="EW941" s="23"/>
      <c r="EX941" s="23"/>
      <c r="EY941" s="23"/>
      <c r="EZ941" s="23"/>
      <c r="FA941" s="23"/>
      <c r="FB941" s="23"/>
      <c r="FC941" s="23"/>
      <c r="FD941" s="23"/>
      <c r="FE941" s="23"/>
      <c r="FF941" s="23"/>
      <c r="FG941" s="23"/>
      <c r="FH941" s="23"/>
      <c r="FI941" s="23"/>
      <c r="FJ941" s="23"/>
      <c r="FK941" s="23"/>
      <c r="FL941" s="23"/>
      <c r="FM941" s="23"/>
      <c r="FN941" s="23"/>
      <c r="FO941" s="23"/>
      <c r="FP941" s="23"/>
      <c r="FQ941" s="23"/>
      <c r="FR941" s="23"/>
      <c r="FS941" s="23"/>
      <c r="FT941" s="23"/>
      <c r="FU941" s="23"/>
      <c r="FV941" s="23"/>
      <c r="FW941" s="23"/>
      <c r="FX941" s="23"/>
      <c r="FY941" s="23"/>
      <c r="FZ941" s="23"/>
      <c r="GA941" s="23"/>
      <c r="GB941" s="23"/>
      <c r="GC941" s="23"/>
      <c r="GD941" s="23"/>
      <c r="GE941" s="23"/>
      <c r="GF941" s="23"/>
      <c r="GG941" s="23"/>
      <c r="GH941" s="23"/>
      <c r="GI941" s="23"/>
      <c r="GJ941" s="23"/>
      <c r="GK941" s="23"/>
      <c r="GL941" s="23"/>
      <c r="GM941" s="23"/>
      <c r="GN941" s="23"/>
      <c r="GO941" s="23"/>
      <c r="GP941" s="23"/>
      <c r="GQ941" s="23"/>
      <c r="GR941" s="23"/>
      <c r="GS941" s="23"/>
      <c r="GT941" s="23"/>
      <c r="GU941" s="23"/>
      <c r="GV941" s="23"/>
      <c r="GW941" s="23"/>
      <c r="GX941" s="23"/>
      <c r="GY941" s="23"/>
      <c r="GZ941" s="23"/>
      <c r="HA941" s="23"/>
      <c r="HB941" s="23"/>
      <c r="HC941" s="23"/>
      <c r="HD941" s="23"/>
      <c r="HE941" s="23"/>
      <c r="HF941" s="23"/>
      <c r="HG941" s="23"/>
      <c r="HH941" s="23"/>
      <c r="HI941" s="23"/>
      <c r="HJ941" s="23"/>
      <c r="HK941" s="23"/>
      <c r="HL941" s="23"/>
      <c r="HM941" s="23"/>
      <c r="HN941" s="23"/>
      <c r="HO941" s="23"/>
      <c r="HP941" s="23"/>
      <c r="HQ941" s="23"/>
      <c r="HR941" s="23"/>
      <c r="HS941" s="23"/>
      <c r="HT941" s="23"/>
      <c r="HU941" s="23"/>
      <c r="HV941" s="23"/>
      <c r="HW941" s="23"/>
      <c r="HX941" s="23"/>
      <c r="HY941" s="23"/>
      <c r="HZ941" s="23"/>
      <c r="IA941" s="23"/>
      <c r="IB941" s="23"/>
      <c r="IC941" s="23"/>
      <c r="ID941" s="23"/>
      <c r="IE941" s="23"/>
      <c r="IF941" s="23"/>
      <c r="IG941" s="23"/>
      <c r="IH941" s="23"/>
      <c r="II941" s="23"/>
      <c r="IJ941" s="23"/>
      <c r="IK941" s="23"/>
      <c r="IL941" s="23"/>
      <c r="IM941" s="23"/>
      <c r="IN941" s="23"/>
      <c r="IO941" s="23"/>
      <c r="IP941" s="23"/>
      <c r="IQ941" s="23"/>
      <c r="IR941" s="23"/>
      <c r="IS941" s="23"/>
      <c r="IT941" s="23"/>
      <c r="IU941" s="23"/>
    </row>
    <row r="942" spans="1:255" ht="24" x14ac:dyDescent="0.2">
      <c r="A942" s="100" t="s">
        <v>648</v>
      </c>
      <c r="B942" s="109" t="s">
        <v>649</v>
      </c>
      <c r="C942" s="101" t="s">
        <v>650</v>
      </c>
      <c r="D942" s="102" t="s">
        <v>43</v>
      </c>
      <c r="E942" s="103">
        <f>Source!I502</f>
        <v>431</v>
      </c>
      <c r="F942" s="104">
        <v>0.02</v>
      </c>
      <c r="G942" s="105"/>
      <c r="H942" s="104">
        <f>Source!AC501</f>
        <v>0.02</v>
      </c>
      <c r="I942" s="106">
        <f>T942</f>
        <v>9</v>
      </c>
      <c r="J942" s="107" t="s">
        <v>1262</v>
      </c>
      <c r="K942" s="108">
        <f>U942</f>
        <v>2867</v>
      </c>
      <c r="L942" s="23"/>
      <c r="M942" s="23"/>
      <c r="N942" s="23"/>
      <c r="O942" s="23"/>
      <c r="P942" s="23"/>
      <c r="Q942" s="23"/>
      <c r="R942" s="23"/>
      <c r="S942" s="23"/>
      <c r="T942" s="23">
        <f>ROUND(Source!AC501*Source!AW501*Source!I501,0)</f>
        <v>9</v>
      </c>
      <c r="U942" s="23">
        <f>Source!P502</f>
        <v>2867</v>
      </c>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v>1</v>
      </c>
      <c r="CW942" s="23"/>
      <c r="CX942" s="23"/>
      <c r="CY942" s="23"/>
      <c r="CZ942" s="23"/>
      <c r="DA942" s="23"/>
      <c r="DB942" s="23"/>
      <c r="DC942" s="23"/>
      <c r="DD942" s="23"/>
      <c r="DE942" s="23"/>
      <c r="DF942" s="23"/>
      <c r="DG942" s="23"/>
      <c r="DH942" s="23"/>
      <c r="DI942" s="23"/>
      <c r="DJ942" s="23"/>
      <c r="DK942" s="23">
        <f>T942</f>
        <v>9</v>
      </c>
      <c r="DL942" s="23"/>
      <c r="DM942" s="23">
        <f>Source!P502</f>
        <v>2867</v>
      </c>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3"/>
      <c r="FH942" s="23"/>
      <c r="FI942" s="23"/>
      <c r="FJ942" s="23"/>
      <c r="FK942" s="23"/>
      <c r="FL942" s="23"/>
      <c r="FM942" s="23"/>
      <c r="FN942" s="23"/>
      <c r="FO942" s="23"/>
      <c r="FP942" s="23"/>
      <c r="FQ942" s="23"/>
      <c r="FR942" s="23"/>
      <c r="FS942" s="23"/>
      <c r="FT942" s="23"/>
      <c r="FU942" s="23"/>
      <c r="FV942" s="23"/>
      <c r="FW942" s="23"/>
      <c r="FX942" s="23"/>
      <c r="FY942" s="23"/>
      <c r="FZ942" s="23"/>
      <c r="GA942" s="23"/>
      <c r="GB942" s="23"/>
      <c r="GC942" s="23"/>
      <c r="GD942" s="23"/>
      <c r="GE942" s="23"/>
      <c r="GF942" s="23"/>
      <c r="GG942" s="23"/>
      <c r="GH942" s="23"/>
      <c r="GI942" s="23"/>
      <c r="GJ942" s="23">
        <f>T942</f>
        <v>9</v>
      </c>
      <c r="GK942" s="23"/>
      <c r="GL942" s="23"/>
      <c r="GM942" s="23"/>
      <c r="GN942" s="23">
        <f>T942</f>
        <v>9</v>
      </c>
      <c r="GO942" s="23"/>
      <c r="GP942" s="23">
        <f>T942</f>
        <v>9</v>
      </c>
      <c r="GQ942" s="23">
        <f>T942</f>
        <v>9</v>
      </c>
      <c r="GR942" s="23"/>
      <c r="GS942" s="23">
        <f>T942</f>
        <v>9</v>
      </c>
      <c r="GT942" s="23"/>
      <c r="GU942" s="23"/>
      <c r="GV942" s="23"/>
      <c r="GW942" s="23"/>
      <c r="GX942" s="23"/>
      <c r="GY942" s="23"/>
      <c r="GZ942" s="23"/>
      <c r="HA942" s="23"/>
      <c r="HB942" s="23">
        <f>T942</f>
        <v>9</v>
      </c>
      <c r="HC942" s="23"/>
      <c r="HD942" s="23"/>
      <c r="HE942" s="23"/>
      <c r="HF942" s="23">
        <f>T942</f>
        <v>9</v>
      </c>
      <c r="HG942" s="23"/>
      <c r="HH942" s="23"/>
      <c r="HI942" s="23"/>
      <c r="HJ942" s="23"/>
      <c r="HK942" s="23"/>
      <c r="HL942" s="23">
        <f>T942</f>
        <v>9</v>
      </c>
      <c r="HM942" s="23"/>
      <c r="HN942" s="23">
        <f>T942</f>
        <v>9</v>
      </c>
      <c r="HO942" s="23"/>
      <c r="HP942" s="23"/>
      <c r="HQ942" s="23"/>
      <c r="HR942" s="23"/>
      <c r="HS942" s="23"/>
      <c r="HT942" s="23"/>
      <c r="HU942" s="23"/>
      <c r="HV942" s="23"/>
      <c r="HW942" s="23"/>
      <c r="HX942" s="23"/>
      <c r="HY942" s="23"/>
      <c r="HZ942" s="23"/>
      <c r="IA942" s="23"/>
      <c r="IB942" s="23"/>
      <c r="IC942" s="23"/>
      <c r="ID942" s="23"/>
      <c r="IE942" s="23"/>
      <c r="IF942" s="23"/>
      <c r="IG942" s="23"/>
      <c r="IH942" s="23"/>
      <c r="II942" s="23"/>
      <c r="IJ942" s="23"/>
      <c r="IK942" s="23"/>
      <c r="IL942" s="23"/>
      <c r="IM942" s="23"/>
      <c r="IN942" s="23"/>
      <c r="IO942" s="23"/>
      <c r="IP942" s="23"/>
      <c r="IQ942" s="23"/>
      <c r="IR942" s="23"/>
      <c r="IS942" s="23"/>
      <c r="IT942" s="23"/>
      <c r="IU942" s="23"/>
    </row>
    <row r="943" spans="1:255" x14ac:dyDescent="0.2">
      <c r="A943" s="64"/>
      <c r="B943" s="111" t="s">
        <v>1263</v>
      </c>
      <c r="C943" s="111" t="s">
        <v>1383</v>
      </c>
      <c r="D943" s="63"/>
      <c r="E943" s="63"/>
      <c r="F943" s="63"/>
      <c r="G943" s="63"/>
      <c r="H943" s="63"/>
      <c r="I943" s="63"/>
      <c r="J943" s="63"/>
      <c r="K943" s="65"/>
    </row>
    <row r="944" spans="1:255" ht="24" x14ac:dyDescent="0.2">
      <c r="A944" s="100" t="s">
        <v>653</v>
      </c>
      <c r="B944" s="109" t="s">
        <v>654</v>
      </c>
      <c r="C944" s="101" t="s">
        <v>655</v>
      </c>
      <c r="D944" s="102" t="s">
        <v>43</v>
      </c>
      <c r="E944" s="103">
        <f>Source!I504</f>
        <v>111</v>
      </c>
      <c r="F944" s="104">
        <v>0.05</v>
      </c>
      <c r="G944" s="105"/>
      <c r="H944" s="104">
        <f>Source!AC503</f>
        <v>0.05</v>
      </c>
      <c r="I944" s="106">
        <f>T944</f>
        <v>6</v>
      </c>
      <c r="J944" s="107" t="s">
        <v>1262</v>
      </c>
      <c r="K944" s="108">
        <f>U944</f>
        <v>3625</v>
      </c>
      <c r="L944" s="23"/>
      <c r="M944" s="23"/>
      <c r="N944" s="23"/>
      <c r="O944" s="23"/>
      <c r="P944" s="23"/>
      <c r="Q944" s="23"/>
      <c r="R944" s="23"/>
      <c r="S944" s="23"/>
      <c r="T944" s="23">
        <f>ROUND(Source!AC503*Source!AW503*Source!I503,0)</f>
        <v>6</v>
      </c>
      <c r="U944" s="23">
        <f>Source!P504</f>
        <v>3625</v>
      </c>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v>1</v>
      </c>
      <c r="CW944" s="23"/>
      <c r="CX944" s="23"/>
      <c r="CY944" s="23"/>
      <c r="CZ944" s="23"/>
      <c r="DA944" s="23"/>
      <c r="DB944" s="23"/>
      <c r="DC944" s="23"/>
      <c r="DD944" s="23"/>
      <c r="DE944" s="23"/>
      <c r="DF944" s="23"/>
      <c r="DG944" s="23"/>
      <c r="DH944" s="23"/>
      <c r="DI944" s="23"/>
      <c r="DJ944" s="23"/>
      <c r="DK944" s="23">
        <f>T944</f>
        <v>6</v>
      </c>
      <c r="DL944" s="23"/>
      <c r="DM944" s="23">
        <f>Source!P504</f>
        <v>3625</v>
      </c>
      <c r="DN944" s="23"/>
      <c r="DO944" s="23"/>
      <c r="DP944" s="23"/>
      <c r="DQ944" s="23"/>
      <c r="DR944" s="23"/>
      <c r="DS944" s="23"/>
      <c r="DT944" s="23"/>
      <c r="DU944" s="23"/>
      <c r="DV944" s="23"/>
      <c r="DW944" s="23"/>
      <c r="DX944" s="23"/>
      <c r="DY944" s="23"/>
      <c r="DZ944" s="23"/>
      <c r="EA944" s="23"/>
      <c r="EB944" s="23"/>
      <c r="EC944" s="23"/>
      <c r="ED944" s="23"/>
      <c r="EE944" s="23"/>
      <c r="EF944" s="23"/>
      <c r="EG944" s="23"/>
      <c r="EH944" s="23"/>
      <c r="EI944" s="23"/>
      <c r="EJ944" s="23"/>
      <c r="EK944" s="23"/>
      <c r="EL944" s="23"/>
      <c r="EM944" s="23"/>
      <c r="EN944" s="23"/>
      <c r="EO944" s="23"/>
      <c r="EP944" s="23"/>
      <c r="EQ944" s="23"/>
      <c r="ER944" s="23"/>
      <c r="ES944" s="23"/>
      <c r="ET944" s="23"/>
      <c r="EU944" s="23"/>
      <c r="EV944" s="23"/>
      <c r="EW944" s="23"/>
      <c r="EX944" s="23"/>
      <c r="EY944" s="23"/>
      <c r="EZ944" s="23"/>
      <c r="FA944" s="23"/>
      <c r="FB944" s="23"/>
      <c r="FC944" s="23"/>
      <c r="FD944" s="23"/>
      <c r="FE944" s="23"/>
      <c r="FF944" s="23"/>
      <c r="FG944" s="23"/>
      <c r="FH944" s="23"/>
      <c r="FI944" s="23"/>
      <c r="FJ944" s="23"/>
      <c r="FK944" s="23"/>
      <c r="FL944" s="23"/>
      <c r="FM944" s="23"/>
      <c r="FN944" s="23"/>
      <c r="FO944" s="23"/>
      <c r="FP944" s="23"/>
      <c r="FQ944" s="23"/>
      <c r="FR944" s="23"/>
      <c r="FS944" s="23"/>
      <c r="FT944" s="23"/>
      <c r="FU944" s="23"/>
      <c r="FV944" s="23"/>
      <c r="FW944" s="23"/>
      <c r="FX944" s="23"/>
      <c r="FY944" s="23"/>
      <c r="FZ944" s="23"/>
      <c r="GA944" s="23"/>
      <c r="GB944" s="23"/>
      <c r="GC944" s="23"/>
      <c r="GD944" s="23"/>
      <c r="GE944" s="23"/>
      <c r="GF944" s="23"/>
      <c r="GG944" s="23"/>
      <c r="GH944" s="23"/>
      <c r="GI944" s="23"/>
      <c r="GJ944" s="23">
        <f>T944</f>
        <v>6</v>
      </c>
      <c r="GK944" s="23"/>
      <c r="GL944" s="23"/>
      <c r="GM944" s="23"/>
      <c r="GN944" s="23">
        <f>T944</f>
        <v>6</v>
      </c>
      <c r="GO944" s="23"/>
      <c r="GP944" s="23">
        <f>T944</f>
        <v>6</v>
      </c>
      <c r="GQ944" s="23">
        <f>T944</f>
        <v>6</v>
      </c>
      <c r="GR944" s="23"/>
      <c r="GS944" s="23">
        <f>T944</f>
        <v>6</v>
      </c>
      <c r="GT944" s="23"/>
      <c r="GU944" s="23"/>
      <c r="GV944" s="23"/>
      <c r="GW944" s="23"/>
      <c r="GX944" s="23"/>
      <c r="GY944" s="23"/>
      <c r="GZ944" s="23"/>
      <c r="HA944" s="23"/>
      <c r="HB944" s="23">
        <f>T944</f>
        <v>6</v>
      </c>
      <c r="HC944" s="23"/>
      <c r="HD944" s="23"/>
      <c r="HE944" s="23"/>
      <c r="HF944" s="23">
        <f>T944</f>
        <v>6</v>
      </c>
      <c r="HG944" s="23"/>
      <c r="HH944" s="23"/>
      <c r="HI944" s="23"/>
      <c r="HJ944" s="23"/>
      <c r="HK944" s="23"/>
      <c r="HL944" s="23">
        <f>T944</f>
        <v>6</v>
      </c>
      <c r="HM944" s="23"/>
      <c r="HN944" s="23">
        <f>T944</f>
        <v>6</v>
      </c>
      <c r="HO944" s="23"/>
      <c r="HP944" s="23"/>
      <c r="HQ944" s="23"/>
      <c r="HR944" s="23"/>
      <c r="HS944" s="23"/>
      <c r="HT944" s="23"/>
      <c r="HU944" s="23"/>
      <c r="HV944" s="23"/>
      <c r="HW944" s="23"/>
      <c r="HX944" s="23"/>
      <c r="HY944" s="23"/>
      <c r="HZ944" s="23"/>
      <c r="IA944" s="23"/>
      <c r="IB944" s="23"/>
      <c r="IC944" s="23"/>
      <c r="ID944" s="23"/>
      <c r="IE944" s="23"/>
      <c r="IF944" s="23"/>
      <c r="IG944" s="23"/>
      <c r="IH944" s="23"/>
      <c r="II944" s="23"/>
      <c r="IJ944" s="23"/>
      <c r="IK944" s="23"/>
      <c r="IL944" s="23"/>
      <c r="IM944" s="23"/>
      <c r="IN944" s="23"/>
      <c r="IO944" s="23"/>
      <c r="IP944" s="23"/>
      <c r="IQ944" s="23"/>
      <c r="IR944" s="23"/>
      <c r="IS944" s="23"/>
      <c r="IT944" s="23"/>
      <c r="IU944" s="23"/>
    </row>
    <row r="945" spans="1:255" x14ac:dyDescent="0.2">
      <c r="A945" s="64"/>
      <c r="B945" s="111" t="s">
        <v>1263</v>
      </c>
      <c r="C945" s="111" t="s">
        <v>1384</v>
      </c>
      <c r="D945" s="63"/>
      <c r="E945" s="63"/>
      <c r="F945" s="63"/>
      <c r="G945" s="63"/>
      <c r="H945" s="63"/>
      <c r="I945" s="63"/>
      <c r="J945" s="63"/>
      <c r="K945" s="65"/>
    </row>
    <row r="946" spans="1:255" ht="36" x14ac:dyDescent="0.2">
      <c r="A946" s="100" t="s">
        <v>658</v>
      </c>
      <c r="B946" s="109" t="s">
        <v>659</v>
      </c>
      <c r="C946" s="101" t="s">
        <v>660</v>
      </c>
      <c r="D946" s="102" t="s">
        <v>661</v>
      </c>
      <c r="E946" s="103">
        <f>Source!I506</f>
        <v>69.72</v>
      </c>
      <c r="F946" s="104">
        <v>0</v>
      </c>
      <c r="G946" s="105"/>
      <c r="H946" s="104">
        <f>Source!AC505</f>
        <v>0</v>
      </c>
      <c r="I946" s="106">
        <f>T946</f>
        <v>0</v>
      </c>
      <c r="J946" s="107" t="s">
        <v>1262</v>
      </c>
      <c r="K946" s="108">
        <f>U946</f>
        <v>162094</v>
      </c>
      <c r="L946" s="23"/>
      <c r="M946" s="23"/>
      <c r="N946" s="23"/>
      <c r="O946" s="23"/>
      <c r="P946" s="23"/>
      <c r="Q946" s="23"/>
      <c r="R946" s="23"/>
      <c r="S946" s="23"/>
      <c r="T946" s="23">
        <f>ROUND(Source!AC505*Source!AW505*Source!I505,0)</f>
        <v>0</v>
      </c>
      <c r="U946" s="23">
        <f>Source!P506</f>
        <v>162094</v>
      </c>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v>1</v>
      </c>
      <c r="CW946" s="23"/>
      <c r="CX946" s="23"/>
      <c r="CY946" s="23"/>
      <c r="CZ946" s="23"/>
      <c r="DA946" s="23"/>
      <c r="DB946" s="23"/>
      <c r="DC946" s="23"/>
      <c r="DD946" s="23"/>
      <c r="DE946" s="23"/>
      <c r="DF946" s="23"/>
      <c r="DG946" s="23"/>
      <c r="DH946" s="23"/>
      <c r="DI946" s="23"/>
      <c r="DJ946" s="23"/>
      <c r="DK946" s="23">
        <f>T946</f>
        <v>0</v>
      </c>
      <c r="DL946" s="23"/>
      <c r="DM946" s="23">
        <f>Source!P506</f>
        <v>162094</v>
      </c>
      <c r="DN946" s="23"/>
      <c r="DO946" s="23"/>
      <c r="DP946" s="23"/>
      <c r="DQ946" s="23"/>
      <c r="DR946" s="23"/>
      <c r="DS946" s="23"/>
      <c r="DT946" s="23"/>
      <c r="DU946" s="23"/>
      <c r="DV946" s="23"/>
      <c r="DW946" s="23"/>
      <c r="DX946" s="23"/>
      <c r="DY946" s="23"/>
      <c r="DZ946" s="23"/>
      <c r="EA946" s="23"/>
      <c r="EB946" s="23"/>
      <c r="EC946" s="23"/>
      <c r="ED946" s="23"/>
      <c r="EE946" s="23"/>
      <c r="EF946" s="23"/>
      <c r="EG946" s="23"/>
      <c r="EH946" s="23"/>
      <c r="EI946" s="23"/>
      <c r="EJ946" s="23"/>
      <c r="EK946" s="23"/>
      <c r="EL946" s="23"/>
      <c r="EM946" s="23"/>
      <c r="EN946" s="23"/>
      <c r="EO946" s="23"/>
      <c r="EP946" s="23"/>
      <c r="EQ946" s="23"/>
      <c r="ER946" s="23"/>
      <c r="ES946" s="23"/>
      <c r="ET946" s="23"/>
      <c r="EU946" s="23"/>
      <c r="EV946" s="23"/>
      <c r="EW946" s="23"/>
      <c r="EX946" s="23"/>
      <c r="EY946" s="23"/>
      <c r="EZ946" s="23"/>
      <c r="FA946" s="23"/>
      <c r="FB946" s="23"/>
      <c r="FC946" s="23"/>
      <c r="FD946" s="23"/>
      <c r="FE946" s="23"/>
      <c r="FF946" s="23"/>
      <c r="FG946" s="23"/>
      <c r="FH946" s="23"/>
      <c r="FI946" s="23"/>
      <c r="FJ946" s="23"/>
      <c r="FK946" s="23"/>
      <c r="FL946" s="23"/>
      <c r="FM946" s="23"/>
      <c r="FN946" s="23"/>
      <c r="FO946" s="23"/>
      <c r="FP946" s="23"/>
      <c r="FQ946" s="23"/>
      <c r="FR946" s="23"/>
      <c r="FS946" s="23"/>
      <c r="FT946" s="23"/>
      <c r="FU946" s="23"/>
      <c r="FV946" s="23"/>
      <c r="FW946" s="23"/>
      <c r="FX946" s="23"/>
      <c r="FY946" s="23"/>
      <c r="FZ946" s="23"/>
      <c r="GA946" s="23"/>
      <c r="GB946" s="23"/>
      <c r="GC946" s="23"/>
      <c r="GD946" s="23"/>
      <c r="GE946" s="23"/>
      <c r="GF946" s="23"/>
      <c r="GG946" s="23"/>
      <c r="GH946" s="23"/>
      <c r="GI946" s="23"/>
      <c r="GJ946" s="23">
        <f>T946</f>
        <v>0</v>
      </c>
      <c r="GK946" s="23"/>
      <c r="GL946" s="23"/>
      <c r="GM946" s="23"/>
      <c r="GN946" s="23">
        <f>T946</f>
        <v>0</v>
      </c>
      <c r="GO946" s="23"/>
      <c r="GP946" s="23">
        <f>T946</f>
        <v>0</v>
      </c>
      <c r="GQ946" s="23">
        <f>T946</f>
        <v>0</v>
      </c>
      <c r="GR946" s="23"/>
      <c r="GS946" s="23">
        <f>T946</f>
        <v>0</v>
      </c>
      <c r="GT946" s="23"/>
      <c r="GU946" s="23"/>
      <c r="GV946" s="23"/>
      <c r="GW946" s="23"/>
      <c r="GX946" s="23"/>
      <c r="GY946" s="23"/>
      <c r="GZ946" s="23"/>
      <c r="HA946" s="23"/>
      <c r="HB946" s="23">
        <f>T946</f>
        <v>0</v>
      </c>
      <c r="HC946" s="23"/>
      <c r="HD946" s="23"/>
      <c r="HE946" s="23"/>
      <c r="HF946" s="23">
        <f>T946</f>
        <v>0</v>
      </c>
      <c r="HG946" s="23"/>
      <c r="HH946" s="23"/>
      <c r="HI946" s="23"/>
      <c r="HJ946" s="23"/>
      <c r="HK946" s="23"/>
      <c r="HL946" s="23">
        <f>T946</f>
        <v>0</v>
      </c>
      <c r="HM946" s="23"/>
      <c r="HN946" s="23">
        <f>T946</f>
        <v>0</v>
      </c>
      <c r="HO946" s="23"/>
      <c r="HP946" s="23"/>
      <c r="HQ946" s="23"/>
      <c r="HR946" s="23"/>
      <c r="HS946" s="23"/>
      <c r="HT946" s="23"/>
      <c r="HU946" s="23"/>
      <c r="HV946" s="23"/>
      <c r="HW946" s="23"/>
      <c r="HX946" s="23"/>
      <c r="HY946" s="23"/>
      <c r="HZ946" s="23"/>
      <c r="IA946" s="23"/>
      <c r="IB946" s="23"/>
      <c r="IC946" s="23"/>
      <c r="ID946" s="23"/>
      <c r="IE946" s="23"/>
      <c r="IF946" s="23"/>
      <c r="IG946" s="23"/>
      <c r="IH946" s="23"/>
      <c r="II946" s="23"/>
      <c r="IJ946" s="23"/>
      <c r="IK946" s="23"/>
      <c r="IL946" s="23"/>
      <c r="IM946" s="23"/>
      <c r="IN946" s="23"/>
      <c r="IO946" s="23"/>
      <c r="IP946" s="23"/>
      <c r="IQ946" s="23"/>
      <c r="IR946" s="23"/>
      <c r="IS946" s="23"/>
      <c r="IT946" s="23"/>
      <c r="IU946" s="23"/>
    </row>
    <row r="947" spans="1:255" x14ac:dyDescent="0.2">
      <c r="A947" s="64"/>
      <c r="B947" s="111" t="s">
        <v>1263</v>
      </c>
      <c r="C947" s="111" t="s">
        <v>1385</v>
      </c>
      <c r="D947" s="63"/>
      <c r="E947" s="63"/>
      <c r="F947" s="63"/>
      <c r="G947" s="63"/>
      <c r="H947" s="63"/>
      <c r="I947" s="63"/>
      <c r="J947" s="63"/>
      <c r="K947" s="65"/>
    </row>
    <row r="948" spans="1:255" x14ac:dyDescent="0.2">
      <c r="A948" s="114" t="s">
        <v>664</v>
      </c>
      <c r="B948" s="115" t="s">
        <v>665</v>
      </c>
      <c r="C948" s="116" t="s">
        <v>666</v>
      </c>
      <c r="D948" s="117" t="s">
        <v>661</v>
      </c>
      <c r="E948" s="118">
        <f>Source!I508</f>
        <v>7.7039999999999997</v>
      </c>
      <c r="F948" s="119">
        <v>130.59</v>
      </c>
      <c r="G948" s="71"/>
      <c r="H948" s="119">
        <f>Source!AC507</f>
        <v>130.59</v>
      </c>
      <c r="I948" s="120">
        <f>T948</f>
        <v>1006</v>
      </c>
      <c r="J948" s="73" t="s">
        <v>1262</v>
      </c>
      <c r="K948" s="121">
        <f>U948</f>
        <v>9215</v>
      </c>
      <c r="L948" s="23"/>
      <c r="M948" s="23"/>
      <c r="N948" s="23"/>
      <c r="O948" s="23"/>
      <c r="P948" s="23"/>
      <c r="Q948" s="23"/>
      <c r="R948" s="23"/>
      <c r="S948" s="23"/>
      <c r="T948" s="23">
        <f>ROUND(Source!AC507*Source!AW507*Source!I507,0)</f>
        <v>1006</v>
      </c>
      <c r="U948" s="23">
        <f>Source!P508</f>
        <v>9215</v>
      </c>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c r="CK948" s="23"/>
      <c r="CL948" s="23"/>
      <c r="CM948" s="23"/>
      <c r="CN948" s="23"/>
      <c r="CO948" s="23"/>
      <c r="CP948" s="23"/>
      <c r="CQ948" s="23"/>
      <c r="CR948" s="23"/>
      <c r="CS948" s="23"/>
      <c r="CT948" s="23"/>
      <c r="CU948" s="23"/>
      <c r="CV948" s="23">
        <v>1</v>
      </c>
      <c r="CW948" s="23"/>
      <c r="CX948" s="23"/>
      <c r="CY948" s="23"/>
      <c r="CZ948" s="23"/>
      <c r="DA948" s="23"/>
      <c r="DB948" s="23"/>
      <c r="DC948" s="23"/>
      <c r="DD948" s="23"/>
      <c r="DE948" s="23"/>
      <c r="DF948" s="23"/>
      <c r="DG948" s="23"/>
      <c r="DH948" s="23"/>
      <c r="DI948" s="23"/>
      <c r="DJ948" s="23"/>
      <c r="DK948" s="23">
        <f>T948</f>
        <v>1006</v>
      </c>
      <c r="DL948" s="23"/>
      <c r="DM948" s="23">
        <f>Source!P508</f>
        <v>9215</v>
      </c>
      <c r="DN948" s="23"/>
      <c r="DO948" s="23"/>
      <c r="DP948" s="23"/>
      <c r="DQ948" s="23"/>
      <c r="DR948" s="23"/>
      <c r="DS948" s="23"/>
      <c r="DT948" s="23"/>
      <c r="DU948" s="23"/>
      <c r="DV948" s="23"/>
      <c r="DW948" s="23"/>
      <c r="DX948" s="23"/>
      <c r="DY948" s="23"/>
      <c r="DZ948" s="23"/>
      <c r="EA948" s="23"/>
      <c r="EB948" s="23"/>
      <c r="EC948" s="23"/>
      <c r="ED948" s="23"/>
      <c r="EE948" s="23"/>
      <c r="EF948" s="23"/>
      <c r="EG948" s="23"/>
      <c r="EH948" s="23"/>
      <c r="EI948" s="23"/>
      <c r="EJ948" s="23"/>
      <c r="EK948" s="23"/>
      <c r="EL948" s="23"/>
      <c r="EM948" s="23"/>
      <c r="EN948" s="23"/>
      <c r="EO948" s="23"/>
      <c r="EP948" s="23"/>
      <c r="EQ948" s="23"/>
      <c r="ER948" s="23"/>
      <c r="ES948" s="23"/>
      <c r="ET948" s="23"/>
      <c r="EU948" s="23"/>
      <c r="EV948" s="23"/>
      <c r="EW948" s="23"/>
      <c r="EX948" s="23"/>
      <c r="EY948" s="23"/>
      <c r="EZ948" s="23"/>
      <c r="FA948" s="23"/>
      <c r="FB948" s="23"/>
      <c r="FC948" s="23"/>
      <c r="FD948" s="23"/>
      <c r="FE948" s="23"/>
      <c r="FF948" s="23"/>
      <c r="FG948" s="23"/>
      <c r="FH948" s="23"/>
      <c r="FI948" s="23"/>
      <c r="FJ948" s="23"/>
      <c r="FK948" s="23"/>
      <c r="FL948" s="23"/>
      <c r="FM948" s="23"/>
      <c r="FN948" s="23"/>
      <c r="FO948" s="23"/>
      <c r="FP948" s="23"/>
      <c r="FQ948" s="23"/>
      <c r="FR948" s="23"/>
      <c r="FS948" s="23"/>
      <c r="FT948" s="23"/>
      <c r="FU948" s="23"/>
      <c r="FV948" s="23"/>
      <c r="FW948" s="23"/>
      <c r="FX948" s="23"/>
      <c r="FY948" s="23"/>
      <c r="FZ948" s="23"/>
      <c r="GA948" s="23"/>
      <c r="GB948" s="23"/>
      <c r="GC948" s="23"/>
      <c r="GD948" s="23"/>
      <c r="GE948" s="23"/>
      <c r="GF948" s="23"/>
      <c r="GG948" s="23"/>
      <c r="GH948" s="23"/>
      <c r="GI948" s="23"/>
      <c r="GJ948" s="23">
        <f>T948</f>
        <v>1006</v>
      </c>
      <c r="GK948" s="23"/>
      <c r="GL948" s="23"/>
      <c r="GM948" s="23"/>
      <c r="GN948" s="23">
        <f>T948</f>
        <v>1006</v>
      </c>
      <c r="GO948" s="23"/>
      <c r="GP948" s="23">
        <f>T948</f>
        <v>1006</v>
      </c>
      <c r="GQ948" s="23">
        <f>T948</f>
        <v>1006</v>
      </c>
      <c r="GR948" s="23"/>
      <c r="GS948" s="23">
        <f>T948</f>
        <v>1006</v>
      </c>
      <c r="GT948" s="23"/>
      <c r="GU948" s="23"/>
      <c r="GV948" s="23"/>
      <c r="GW948" s="23"/>
      <c r="GX948" s="23"/>
      <c r="GY948" s="23"/>
      <c r="GZ948" s="23"/>
      <c r="HA948" s="23"/>
      <c r="HB948" s="23">
        <f>T948</f>
        <v>1006</v>
      </c>
      <c r="HC948" s="23"/>
      <c r="HD948" s="23"/>
      <c r="HE948" s="23"/>
      <c r="HF948" s="23">
        <f>T948</f>
        <v>1006</v>
      </c>
      <c r="HG948" s="23"/>
      <c r="HH948" s="23"/>
      <c r="HI948" s="23"/>
      <c r="HJ948" s="23"/>
      <c r="HK948" s="23"/>
      <c r="HL948" s="23">
        <f>T948</f>
        <v>1006</v>
      </c>
      <c r="HM948" s="23"/>
      <c r="HN948" s="23">
        <f>T948</f>
        <v>1006</v>
      </c>
      <c r="HO948" s="23"/>
      <c r="HP948" s="23"/>
      <c r="HQ948" s="23"/>
      <c r="HR948" s="23"/>
      <c r="HS948" s="23"/>
      <c r="HT948" s="23"/>
      <c r="HU948" s="23"/>
      <c r="HV948" s="23"/>
      <c r="HW948" s="23"/>
      <c r="HX948" s="23"/>
      <c r="HY948" s="23"/>
      <c r="HZ948" s="23"/>
      <c r="IA948" s="23"/>
      <c r="IB948" s="23"/>
      <c r="IC948" s="23"/>
      <c r="ID948" s="23"/>
      <c r="IE948" s="23"/>
      <c r="IF948" s="23"/>
      <c r="IG948" s="23"/>
      <c r="IH948" s="23"/>
      <c r="II948" s="23"/>
      <c r="IJ948" s="23"/>
      <c r="IK948" s="23"/>
      <c r="IL948" s="23"/>
      <c r="IM948" s="23"/>
      <c r="IN948" s="23"/>
      <c r="IO948" s="23"/>
      <c r="IP948" s="23"/>
      <c r="IQ948" s="23"/>
      <c r="IR948" s="23"/>
      <c r="IS948" s="23"/>
      <c r="IT948" s="23"/>
      <c r="IU948" s="23"/>
    </row>
    <row r="949" spans="1:255" x14ac:dyDescent="0.2">
      <c r="A949" s="98"/>
      <c r="B949" s="113" t="s">
        <v>1263</v>
      </c>
      <c r="C949" s="113" t="s">
        <v>1386</v>
      </c>
      <c r="D949" s="33"/>
      <c r="E949" s="33"/>
      <c r="F949" s="33"/>
      <c r="G949" s="33"/>
      <c r="H949" s="33"/>
      <c r="I949" s="33"/>
      <c r="J949" s="33"/>
      <c r="K949" s="99"/>
    </row>
    <row r="950" spans="1:255" ht="13.5" thickBot="1" x14ac:dyDescent="0.25">
      <c r="A950" s="124"/>
      <c r="B950" s="125"/>
      <c r="C950" s="125" t="s">
        <v>1266</v>
      </c>
      <c r="D950" s="125"/>
      <c r="E950" s="125"/>
      <c r="F950" s="125"/>
      <c r="G950" s="125"/>
      <c r="H950" s="373">
        <f>SUM(DK935:DK949)</f>
        <v>1021</v>
      </c>
      <c r="I950" s="374"/>
      <c r="J950" s="373">
        <f>SUM(DM935:DM949)</f>
        <v>177801</v>
      </c>
      <c r="K950" s="375"/>
      <c r="L950" s="112"/>
      <c r="M950" s="112"/>
      <c r="N950" s="112"/>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3"/>
      <c r="FH950" s="23"/>
      <c r="FI950" s="23"/>
      <c r="FJ950" s="23"/>
      <c r="FK950" s="23"/>
      <c r="FL950" s="23"/>
      <c r="FM950" s="23"/>
      <c r="FN950" s="23"/>
      <c r="FO950" s="23"/>
      <c r="FP950" s="23"/>
      <c r="FQ950" s="23"/>
      <c r="FR950" s="23"/>
      <c r="FS950" s="23"/>
      <c r="FT950" s="23"/>
      <c r="FU950" s="23"/>
      <c r="FV950" s="23"/>
      <c r="FW950" s="23"/>
      <c r="FX950" s="23"/>
      <c r="FY950" s="23"/>
      <c r="FZ950" s="23"/>
      <c r="GA950" s="23"/>
      <c r="GB950" s="23"/>
      <c r="GC950" s="23"/>
      <c r="GD950" s="23"/>
      <c r="GE950" s="23"/>
      <c r="GF950" s="23"/>
      <c r="GG950" s="23"/>
      <c r="GH950" s="23"/>
      <c r="GI950" s="23"/>
      <c r="GJ950" s="23"/>
      <c r="GK950" s="23"/>
      <c r="GL950" s="23"/>
      <c r="GM950" s="23"/>
      <c r="GN950" s="23"/>
      <c r="GO950" s="23"/>
      <c r="GP950" s="23"/>
      <c r="GQ950" s="23"/>
      <c r="GR950" s="23"/>
      <c r="GS950" s="23"/>
      <c r="GT950" s="23"/>
      <c r="GU950" s="23"/>
      <c r="GV950" s="23"/>
      <c r="GW950" s="23"/>
      <c r="GX950" s="23"/>
      <c r="GY950" s="23"/>
      <c r="GZ950" s="23"/>
      <c r="HA950" s="23"/>
      <c r="HB950" s="23"/>
      <c r="HC950" s="23"/>
      <c r="HD950" s="23"/>
      <c r="HE950" s="23"/>
      <c r="HF950" s="23"/>
      <c r="HG950" s="23"/>
      <c r="HH950" s="23"/>
      <c r="HI950" s="23"/>
      <c r="HJ950" s="23"/>
      <c r="HK950" s="23"/>
      <c r="HL950" s="23"/>
      <c r="HM950" s="23"/>
      <c r="HN950" s="23"/>
      <c r="HO950" s="23"/>
      <c r="HP950" s="23"/>
      <c r="HQ950" s="23"/>
      <c r="HR950" s="23"/>
      <c r="HS950" s="23"/>
      <c r="HT950" s="23"/>
      <c r="HU950" s="23"/>
      <c r="HV950" s="23"/>
      <c r="HW950" s="23"/>
      <c r="HX950" s="23"/>
      <c r="HY950" s="23"/>
      <c r="HZ950" s="23"/>
      <c r="IA950" s="23"/>
      <c r="IB950" s="23"/>
      <c r="IC950" s="23"/>
      <c r="ID950" s="23"/>
      <c r="IE950" s="23"/>
      <c r="IF950" s="23"/>
      <c r="IG950" s="23"/>
      <c r="IH950" s="23"/>
      <c r="II950" s="23"/>
      <c r="IJ950" s="23"/>
      <c r="IK950" s="23"/>
      <c r="IL950" s="23"/>
      <c r="IM950" s="23"/>
      <c r="IN950" s="23"/>
      <c r="IO950" s="23"/>
      <c r="IP950" s="23"/>
      <c r="IQ950" s="23"/>
      <c r="IR950" s="23"/>
      <c r="IS950" s="23"/>
      <c r="IT950" s="23"/>
      <c r="IU950" s="23"/>
    </row>
    <row r="951" spans="1:255" x14ac:dyDescent="0.2">
      <c r="A951" s="123"/>
      <c r="B951" s="122"/>
      <c r="C951" s="122" t="s">
        <v>1267</v>
      </c>
      <c r="D951" s="122"/>
      <c r="E951" s="122"/>
      <c r="F951" s="122"/>
      <c r="G951" s="122"/>
      <c r="H951" s="376">
        <f>R951</f>
        <v>7636</v>
      </c>
      <c r="I951" s="377"/>
      <c r="J951" s="376" t="e">
        <f>S951</f>
        <v>#REF!</v>
      </c>
      <c r="K951" s="378"/>
      <c r="O951" s="23"/>
      <c r="P951" s="23"/>
      <c r="Q951" s="23"/>
      <c r="R951" s="23">
        <f>SUM(T935:T950)</f>
        <v>7636</v>
      </c>
      <c r="S951" s="23" t="e">
        <f>SUM(U935:U950)</f>
        <v>#REF!</v>
      </c>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c r="CF951" s="23"/>
      <c r="CG951" s="23"/>
      <c r="CH951" s="23"/>
      <c r="CI951" s="23"/>
      <c r="CJ951" s="23"/>
      <c r="CK951" s="23"/>
      <c r="CL951" s="23"/>
      <c r="CM951" s="23"/>
      <c r="CN951" s="23"/>
      <c r="CO951" s="23"/>
      <c r="CP951" s="23"/>
      <c r="CQ951" s="23"/>
      <c r="CR951" s="23"/>
      <c r="CS951" s="23"/>
      <c r="CT951" s="23"/>
      <c r="CU951" s="23"/>
      <c r="CV951" s="23"/>
      <c r="CW951" s="23"/>
      <c r="CX951" s="23"/>
      <c r="CY951" s="23"/>
      <c r="CZ951" s="23"/>
      <c r="DA951" s="23"/>
      <c r="DB951" s="23"/>
      <c r="DC951" s="23"/>
      <c r="DD951" s="23"/>
      <c r="DE951" s="23"/>
      <c r="DF951" s="23"/>
      <c r="DG951" s="23"/>
      <c r="DH951" s="23"/>
      <c r="DI951" s="23"/>
      <c r="DJ951" s="23"/>
      <c r="DK951" s="23"/>
      <c r="DL951" s="23"/>
      <c r="DM951" s="23"/>
      <c r="DN951" s="23"/>
      <c r="DO951" s="23"/>
      <c r="DP951" s="23"/>
      <c r="DQ951" s="23"/>
      <c r="DR951" s="23"/>
      <c r="DS951" s="23"/>
      <c r="DT951" s="23"/>
      <c r="DU951" s="23"/>
      <c r="DV951" s="23"/>
      <c r="DW951" s="23"/>
      <c r="DX951" s="23"/>
      <c r="DY951" s="23"/>
      <c r="DZ951" s="23"/>
      <c r="EA951" s="23"/>
      <c r="EB951" s="23"/>
      <c r="EC951" s="23"/>
      <c r="ED951" s="23"/>
      <c r="EE951" s="23"/>
      <c r="EF951" s="23"/>
      <c r="EG951" s="23"/>
      <c r="EH951" s="23"/>
      <c r="EI951" s="23"/>
      <c r="EJ951" s="23"/>
      <c r="EK951" s="23"/>
      <c r="EL951" s="23"/>
      <c r="EM951" s="23"/>
      <c r="EN951" s="23"/>
      <c r="EO951" s="23"/>
      <c r="EP951" s="23"/>
      <c r="EQ951" s="23"/>
      <c r="ER951" s="23"/>
      <c r="ES951" s="23"/>
      <c r="ET951" s="23"/>
      <c r="EU951" s="23"/>
      <c r="EV951" s="23"/>
      <c r="EW951" s="23"/>
      <c r="EX951" s="23"/>
      <c r="EY951" s="23"/>
      <c r="EZ951" s="23"/>
      <c r="FA951" s="23"/>
      <c r="FB951" s="23"/>
      <c r="FC951" s="23"/>
      <c r="FD951" s="23"/>
      <c r="FE951" s="23"/>
      <c r="FF951" s="23"/>
      <c r="FG951" s="23"/>
      <c r="FH951" s="23"/>
      <c r="FI951" s="23"/>
      <c r="FJ951" s="23"/>
      <c r="FK951" s="23"/>
      <c r="FL951" s="23"/>
      <c r="FM951" s="23"/>
      <c r="FN951" s="23"/>
      <c r="FO951" s="23"/>
      <c r="FP951" s="23"/>
      <c r="FQ951" s="23"/>
      <c r="FR951" s="23"/>
      <c r="FS951" s="23"/>
      <c r="FT951" s="23"/>
      <c r="FU951" s="23"/>
      <c r="FV951" s="23"/>
      <c r="FW951" s="23"/>
      <c r="FX951" s="23"/>
      <c r="FY951" s="23"/>
      <c r="FZ951" s="23"/>
      <c r="GA951" s="23"/>
      <c r="GB951" s="23"/>
      <c r="GC951" s="23"/>
      <c r="GD951" s="23"/>
      <c r="GE951" s="23"/>
      <c r="GF951" s="23"/>
      <c r="GG951" s="23"/>
      <c r="GH951" s="23"/>
      <c r="GI951" s="23"/>
      <c r="GJ951" s="23"/>
      <c r="GK951" s="23"/>
      <c r="GL951" s="23"/>
      <c r="GM951" s="23"/>
      <c r="GN951" s="23"/>
      <c r="GO951" s="23"/>
      <c r="GP951" s="23"/>
      <c r="GQ951" s="23"/>
      <c r="GR951" s="23"/>
      <c r="GS951" s="23"/>
      <c r="GT951" s="23"/>
      <c r="GU951" s="23"/>
      <c r="GV951" s="23"/>
      <c r="GW951" s="23"/>
      <c r="GX951" s="23"/>
      <c r="GY951" s="23"/>
      <c r="GZ951" s="23"/>
      <c r="HA951" s="23">
        <f>R951</f>
        <v>7636</v>
      </c>
      <c r="HB951" s="23"/>
      <c r="HC951" s="23"/>
      <c r="HD951" s="23"/>
      <c r="HE951" s="23"/>
      <c r="HF951" s="23"/>
      <c r="HG951" s="23"/>
      <c r="HH951" s="23"/>
      <c r="HI951" s="23"/>
      <c r="HJ951" s="23"/>
      <c r="HK951" s="23"/>
      <c r="HL951" s="23"/>
      <c r="HM951" s="23"/>
      <c r="HN951" s="23"/>
      <c r="HO951" s="23"/>
      <c r="HP951" s="23"/>
      <c r="HQ951" s="23"/>
      <c r="HR951" s="23"/>
      <c r="HS951" s="23"/>
      <c r="HT951" s="23"/>
      <c r="HU951" s="23"/>
      <c r="HV951" s="23"/>
      <c r="HW951" s="23"/>
      <c r="HX951" s="23"/>
      <c r="HY951" s="23"/>
      <c r="HZ951" s="23"/>
      <c r="IA951" s="23"/>
      <c r="IB951" s="23"/>
      <c r="IC951" s="23"/>
      <c r="ID951" s="23"/>
      <c r="IE951" s="23"/>
      <c r="IF951" s="23"/>
      <c r="IG951" s="23"/>
      <c r="IH951" s="23"/>
      <c r="II951" s="23"/>
      <c r="IJ951" s="23"/>
      <c r="IK951" s="23"/>
      <c r="IL951" s="23"/>
      <c r="IM951" s="23"/>
      <c r="IN951" s="23"/>
      <c r="IO951" s="23"/>
      <c r="IP951" s="23"/>
      <c r="IQ951" s="23"/>
      <c r="IR951" s="23"/>
      <c r="IS951" s="23"/>
      <c r="IT951" s="23"/>
      <c r="IU951" s="23"/>
    </row>
    <row r="952" spans="1:255" x14ac:dyDescent="0.2">
      <c r="A952" s="77"/>
      <c r="B952" s="76"/>
      <c r="C952" s="76"/>
      <c r="D952" s="76"/>
      <c r="E952" s="76"/>
      <c r="F952" s="76"/>
      <c r="G952" s="76"/>
      <c r="H952" s="370"/>
      <c r="I952" s="371"/>
      <c r="J952" s="370"/>
      <c r="K952" s="372"/>
    </row>
    <row r="953" spans="1:255" ht="33.75" x14ac:dyDescent="0.2">
      <c r="A953" s="126">
        <v>47</v>
      </c>
      <c r="B953" s="133" t="s">
        <v>562</v>
      </c>
      <c r="C953" s="127" t="s">
        <v>670</v>
      </c>
      <c r="D953" s="128" t="s">
        <v>193</v>
      </c>
      <c r="E953" s="129">
        <v>0.20899999999999999</v>
      </c>
      <c r="F953" s="130">
        <f>Source!AK510</f>
        <v>15154.3</v>
      </c>
      <c r="G953" s="134" t="s">
        <v>6</v>
      </c>
      <c r="H953" s="130"/>
      <c r="I953" s="131">
        <f>SUM(DQ953:DQ967)</f>
        <v>343</v>
      </c>
      <c r="J953" s="107" t="s">
        <v>562</v>
      </c>
      <c r="K953" s="132" t="e">
        <f>SUM(DS953:DS967)</f>
        <v>#REF!</v>
      </c>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c r="CF953" s="23"/>
      <c r="CG953" s="23"/>
      <c r="CH953" s="23"/>
      <c r="CI953" s="23"/>
      <c r="CJ953" s="23"/>
      <c r="CK953" s="23"/>
      <c r="CL953" s="23"/>
      <c r="CM953" s="23"/>
      <c r="CN953" s="23"/>
      <c r="CO953" s="23"/>
      <c r="CP953" s="23"/>
      <c r="CQ953" s="23"/>
      <c r="CR953" s="23"/>
      <c r="CS953" s="23"/>
      <c r="CT953" s="23"/>
      <c r="CU953" s="23"/>
      <c r="CV953" s="23"/>
      <c r="CW953" s="23"/>
      <c r="CX953" s="23"/>
      <c r="CY953" s="23"/>
      <c r="CZ953" s="23"/>
      <c r="DA953" s="23"/>
      <c r="DB953" s="23"/>
      <c r="DC953" s="23"/>
      <c r="DD953" s="23"/>
      <c r="DE953" s="23"/>
      <c r="DF953" s="23"/>
      <c r="DG953" s="23"/>
      <c r="DH953" s="23"/>
      <c r="DI953" s="23"/>
      <c r="DJ953" s="23"/>
      <c r="DK953" s="23"/>
      <c r="DL953" s="23"/>
      <c r="DM953" s="23"/>
      <c r="DN953" s="23"/>
      <c r="DO953" s="23"/>
      <c r="DP953" s="23"/>
      <c r="DQ953" s="23"/>
      <c r="DR953" s="23"/>
      <c r="DS953" s="23"/>
      <c r="DT953" s="23"/>
      <c r="DU953" s="23"/>
      <c r="DV953" s="23"/>
      <c r="DW953" s="23"/>
      <c r="DX953" s="23"/>
      <c r="DY953" s="23"/>
      <c r="DZ953" s="23"/>
      <c r="EA953" s="23"/>
      <c r="EB953" s="23"/>
      <c r="EC953" s="23"/>
      <c r="ED953" s="23"/>
      <c r="EE953" s="23"/>
      <c r="EF953" s="23"/>
      <c r="EG953" s="23"/>
      <c r="EH953" s="23"/>
      <c r="EI953" s="23"/>
      <c r="EJ953" s="23"/>
      <c r="EK953" s="23"/>
      <c r="EL953" s="23"/>
      <c r="EM953" s="23"/>
      <c r="EN953" s="23"/>
      <c r="EO953" s="23"/>
      <c r="EP953" s="23"/>
      <c r="EQ953" s="23"/>
      <c r="ER953" s="23"/>
      <c r="ES953" s="23"/>
      <c r="ET953" s="23"/>
      <c r="EU953" s="23"/>
      <c r="EV953" s="23"/>
      <c r="EW953" s="23"/>
      <c r="EX953" s="23"/>
      <c r="EY953" s="23"/>
      <c r="EZ953" s="23"/>
      <c r="FA953" s="23"/>
      <c r="FB953" s="23"/>
      <c r="FC953" s="23"/>
      <c r="FD953" s="23"/>
      <c r="FE953" s="23"/>
      <c r="FF953" s="23"/>
      <c r="FG953" s="23"/>
      <c r="FH953" s="23"/>
      <c r="FI953" s="23"/>
      <c r="FJ953" s="23"/>
      <c r="FK953" s="23"/>
      <c r="FL953" s="23"/>
      <c r="FM953" s="23"/>
      <c r="FN953" s="23"/>
      <c r="FO953" s="23"/>
      <c r="FP953" s="23"/>
      <c r="FQ953" s="23"/>
      <c r="FR953" s="23"/>
      <c r="FS953" s="23"/>
      <c r="FT953" s="23"/>
      <c r="FU953" s="23"/>
      <c r="FV953" s="23"/>
      <c r="FW953" s="23"/>
      <c r="FX953" s="23"/>
      <c r="FY953" s="23"/>
      <c r="FZ953" s="23"/>
      <c r="GA953" s="23"/>
      <c r="GB953" s="23"/>
      <c r="GC953" s="23"/>
      <c r="GD953" s="23"/>
      <c r="GE953" s="23"/>
      <c r="GF953" s="23"/>
      <c r="GG953" s="23"/>
      <c r="GH953" s="23"/>
      <c r="GI953" s="23"/>
      <c r="GJ953" s="23"/>
      <c r="GK953" s="23"/>
      <c r="GL953" s="23"/>
      <c r="GM953" s="23"/>
      <c r="GN953" s="23"/>
      <c r="GO953" s="23"/>
      <c r="GP953" s="23"/>
      <c r="GQ953" s="23"/>
      <c r="GR953" s="23"/>
      <c r="GS953" s="23"/>
      <c r="GT953" s="23"/>
      <c r="GU953" s="23"/>
      <c r="GV953" s="23"/>
      <c r="GW953" s="23"/>
      <c r="GX953" s="23"/>
      <c r="GY953" s="23"/>
      <c r="GZ953" s="23"/>
      <c r="HA953" s="23"/>
      <c r="HB953" s="23"/>
      <c r="HC953" s="23"/>
      <c r="HD953" s="23"/>
      <c r="HE953" s="23"/>
      <c r="HF953" s="23"/>
      <c r="HG953" s="23"/>
      <c r="HH953" s="23"/>
      <c r="HI953" s="23"/>
      <c r="HJ953" s="23"/>
      <c r="HK953" s="23"/>
      <c r="HL953" s="23"/>
      <c r="HM953" s="23"/>
      <c r="HN953" s="23"/>
      <c r="HO953" s="23"/>
      <c r="HP953" s="23"/>
      <c r="HQ953" s="23"/>
      <c r="HR953" s="23"/>
      <c r="HS953" s="23"/>
      <c r="HT953" s="23"/>
      <c r="HU953" s="23"/>
      <c r="HV953" s="23"/>
      <c r="HW953" s="23"/>
      <c r="HX953" s="23"/>
      <c r="HY953" s="23"/>
      <c r="HZ953" s="23"/>
      <c r="IA953" s="23"/>
      <c r="IB953" s="23"/>
      <c r="IC953" s="23"/>
      <c r="ID953" s="23"/>
      <c r="IE953" s="23"/>
      <c r="IF953" s="23"/>
      <c r="IG953" s="23"/>
      <c r="IH953" s="23"/>
      <c r="II953" s="23"/>
      <c r="IJ953" s="23"/>
      <c r="IK953" s="23"/>
      <c r="IL953" s="23"/>
      <c r="IM953" s="23"/>
      <c r="IN953" s="23"/>
      <c r="IO953" s="23"/>
      <c r="IP953" s="23"/>
      <c r="IQ953" s="23"/>
      <c r="IR953" s="23"/>
      <c r="IS953" s="23"/>
      <c r="IT953" s="23"/>
      <c r="IU953" s="23"/>
    </row>
    <row r="954" spans="1:255" x14ac:dyDescent="0.2">
      <c r="A954" s="66"/>
      <c r="B954" s="67"/>
      <c r="C954" s="67" t="s">
        <v>1253</v>
      </c>
      <c r="D954" s="68"/>
      <c r="E954" s="69"/>
      <c r="F954" s="70">
        <v>439.81</v>
      </c>
      <c r="G954" s="71"/>
      <c r="H954" s="70">
        <f>Source!AF510</f>
        <v>439.81</v>
      </c>
      <c r="I954" s="72">
        <f>T954</f>
        <v>92</v>
      </c>
      <c r="J954" s="73">
        <v>25.6</v>
      </c>
      <c r="K954" s="74">
        <f>U954</f>
        <v>2353</v>
      </c>
      <c r="O954" s="23"/>
      <c r="P954" s="23"/>
      <c r="Q954" s="23"/>
      <c r="R954" s="23"/>
      <c r="S954" s="23"/>
      <c r="T954" s="23">
        <f>ROUND(Source!AF510*Source!AV510*Source!I510,0)</f>
        <v>92</v>
      </c>
      <c r="U954" s="23">
        <f>Source!S510</f>
        <v>2353</v>
      </c>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v>1</v>
      </c>
      <c r="CW954" s="23"/>
      <c r="CX954" s="23"/>
      <c r="CY954" s="23"/>
      <c r="CZ954" s="23"/>
      <c r="DA954" s="23"/>
      <c r="DB954" s="23"/>
      <c r="DC954" s="23"/>
      <c r="DD954" s="23"/>
      <c r="DE954" s="23"/>
      <c r="DF954" s="23"/>
      <c r="DG954" s="23">
        <f>Source!S510</f>
        <v>2353</v>
      </c>
      <c r="DH954" s="23">
        <v>1008</v>
      </c>
      <c r="DI954" s="23"/>
      <c r="DJ954" s="23"/>
      <c r="DK954" s="23"/>
      <c r="DL954" s="23"/>
      <c r="DM954" s="23"/>
      <c r="DN954" s="23"/>
      <c r="DO954" s="23"/>
      <c r="DP954" s="23"/>
      <c r="DQ954" s="23">
        <f>T954</f>
        <v>92</v>
      </c>
      <c r="DR954" s="23"/>
      <c r="DS954" s="23">
        <f>U954</f>
        <v>2353</v>
      </c>
      <c r="DT954" s="23"/>
      <c r="DU954" s="23"/>
      <c r="DV954" s="23"/>
      <c r="DW954" s="23"/>
      <c r="DX954" s="23"/>
      <c r="DY954" s="23"/>
      <c r="DZ954" s="23"/>
      <c r="EA954" s="23"/>
      <c r="EB954" s="23"/>
      <c r="EC954" s="23"/>
      <c r="ED954" s="23"/>
      <c r="EE954" s="23"/>
      <c r="EF954" s="23"/>
      <c r="EG954" s="23"/>
      <c r="EH954" s="23"/>
      <c r="EI954" s="23"/>
      <c r="EJ954" s="23"/>
      <c r="EK954" s="23"/>
      <c r="EL954" s="23"/>
      <c r="EM954" s="23"/>
      <c r="EN954" s="23"/>
      <c r="EO954" s="23"/>
      <c r="EP954" s="23"/>
      <c r="EQ954" s="23"/>
      <c r="ER954" s="23"/>
      <c r="ES954" s="23"/>
      <c r="ET954" s="23"/>
      <c r="EU954" s="23"/>
      <c r="EV954" s="23"/>
      <c r="EW954" s="23"/>
      <c r="EX954" s="23"/>
      <c r="EY954" s="23"/>
      <c r="EZ954" s="23"/>
      <c r="FA954" s="23"/>
      <c r="FB954" s="23"/>
      <c r="FC954" s="23"/>
      <c r="FD954" s="23"/>
      <c r="FE954" s="23"/>
      <c r="FF954" s="23"/>
      <c r="FG954" s="23"/>
      <c r="FH954" s="23"/>
      <c r="FI954" s="23"/>
      <c r="FJ954" s="23"/>
      <c r="FK954" s="23"/>
      <c r="FL954" s="23"/>
      <c r="FM954" s="23"/>
      <c r="FN954" s="23"/>
      <c r="FO954" s="23"/>
      <c r="FP954" s="23"/>
      <c r="FQ954" s="23"/>
      <c r="FR954" s="23"/>
      <c r="FS954" s="23"/>
      <c r="FT954" s="23"/>
      <c r="FU954" s="23"/>
      <c r="FV954" s="23"/>
      <c r="FW954" s="23"/>
      <c r="FX954" s="23"/>
      <c r="FY954" s="23"/>
      <c r="FZ954" s="23"/>
      <c r="GA954" s="23"/>
      <c r="GB954" s="23"/>
      <c r="GC954" s="23"/>
      <c r="GD954" s="23"/>
      <c r="GE954" s="23"/>
      <c r="GF954" s="23"/>
      <c r="GG954" s="23"/>
      <c r="GH954" s="23"/>
      <c r="GI954" s="23"/>
      <c r="GJ954" s="23">
        <f>T954</f>
        <v>92</v>
      </c>
      <c r="GK954" s="23">
        <f>T954</f>
        <v>92</v>
      </c>
      <c r="GL954" s="23"/>
      <c r="GM954" s="23"/>
      <c r="GN954" s="23"/>
      <c r="GO954" s="23"/>
      <c r="GP954" s="23"/>
      <c r="GQ954" s="23"/>
      <c r="GR954" s="23"/>
      <c r="GS954" s="23"/>
      <c r="GT954" s="23"/>
      <c r="GU954" s="23"/>
      <c r="GV954" s="23"/>
      <c r="GW954" s="23"/>
      <c r="GX954" s="23"/>
      <c r="GY954" s="23"/>
      <c r="GZ954" s="23"/>
      <c r="HA954" s="23"/>
      <c r="HB954" s="23">
        <f>T954</f>
        <v>92</v>
      </c>
      <c r="HC954" s="23"/>
      <c r="HD954" s="23"/>
      <c r="HE954" s="23"/>
      <c r="HF954" s="23">
        <f>T954</f>
        <v>92</v>
      </c>
      <c r="HG954" s="23"/>
      <c r="HH954" s="23"/>
      <c r="HI954" s="23"/>
      <c r="HJ954" s="23"/>
      <c r="HK954" s="23"/>
      <c r="HL954" s="23">
        <f>T954</f>
        <v>92</v>
      </c>
      <c r="HM954" s="23"/>
      <c r="HN954" s="23">
        <f>T954</f>
        <v>92</v>
      </c>
      <c r="HO954" s="23"/>
      <c r="HP954" s="23"/>
      <c r="HQ954" s="23"/>
      <c r="HR954" s="23"/>
      <c r="HS954" s="23"/>
      <c r="HT954" s="23"/>
      <c r="HU954" s="23"/>
      <c r="HV954" s="23"/>
      <c r="HW954" s="23"/>
      <c r="HX954" s="23">
        <f>T954</f>
        <v>92</v>
      </c>
      <c r="HY954" s="23"/>
      <c r="HZ954" s="23"/>
      <c r="IA954" s="23"/>
      <c r="IB954" s="23"/>
      <c r="IC954" s="23"/>
      <c r="ID954" s="23"/>
      <c r="IE954" s="23"/>
      <c r="IF954" s="23"/>
      <c r="IG954" s="23"/>
      <c r="IH954" s="23"/>
      <c r="II954" s="23"/>
      <c r="IJ954" s="23"/>
      <c r="IK954" s="23"/>
      <c r="IL954" s="23"/>
      <c r="IM954" s="23"/>
      <c r="IN954" s="23"/>
      <c r="IO954" s="23"/>
      <c r="IP954" s="23"/>
      <c r="IQ954" s="23"/>
      <c r="IR954" s="23"/>
      <c r="IS954" s="23"/>
      <c r="IT954" s="23"/>
      <c r="IU954" s="23"/>
    </row>
    <row r="955" spans="1:255" x14ac:dyDescent="0.2">
      <c r="A955" s="78"/>
      <c r="B955" s="79"/>
      <c r="C955" s="79" t="s">
        <v>1255</v>
      </c>
      <c r="D955" s="80"/>
      <c r="E955" s="81"/>
      <c r="F955" s="82">
        <v>255.76</v>
      </c>
      <c r="G955" s="83"/>
      <c r="H955" s="82">
        <f>Source!AD510</f>
        <v>255.76</v>
      </c>
      <c r="I955" s="84">
        <f>T955</f>
        <v>53</v>
      </c>
      <c r="J955" s="85">
        <v>9.3000000000000007</v>
      </c>
      <c r="K955" s="86">
        <f>U955</f>
        <v>497</v>
      </c>
      <c r="O955" s="23"/>
      <c r="P955" s="23"/>
      <c r="Q955" s="23"/>
      <c r="R955" s="23"/>
      <c r="S955" s="23"/>
      <c r="T955" s="23">
        <f>ROUND(Source!AD510*Source!AV510*Source!I510,0)</f>
        <v>53</v>
      </c>
      <c r="U955" s="23">
        <f>Source!Q510</f>
        <v>497</v>
      </c>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v>1</v>
      </c>
      <c r="CW955" s="23"/>
      <c r="CX955" s="23"/>
      <c r="CY955" s="23"/>
      <c r="CZ955" s="23"/>
      <c r="DA955" s="23"/>
      <c r="DB955" s="23"/>
      <c r="DC955" s="23"/>
      <c r="DD955" s="23"/>
      <c r="DE955" s="23"/>
      <c r="DF955" s="23"/>
      <c r="DG955" s="23"/>
      <c r="DH955" s="23"/>
      <c r="DI955" s="23"/>
      <c r="DJ955" s="23"/>
      <c r="DK955" s="23"/>
      <c r="DL955" s="23"/>
      <c r="DM955" s="23"/>
      <c r="DN955" s="23"/>
      <c r="DO955" s="23"/>
      <c r="DP955" s="23"/>
      <c r="DQ955" s="23">
        <f>T955</f>
        <v>53</v>
      </c>
      <c r="DR955" s="23"/>
      <c r="DS955" s="23">
        <f>U955</f>
        <v>497</v>
      </c>
      <c r="DT955" s="23"/>
      <c r="DU955" s="23"/>
      <c r="DV955" s="23"/>
      <c r="DW955" s="23"/>
      <c r="DX955" s="23"/>
      <c r="DY955" s="23"/>
      <c r="DZ955" s="23"/>
      <c r="EA955" s="23"/>
      <c r="EB955" s="23"/>
      <c r="EC955" s="23"/>
      <c r="ED955" s="23"/>
      <c r="EE955" s="23"/>
      <c r="EF955" s="23"/>
      <c r="EG955" s="23"/>
      <c r="EH955" s="23"/>
      <c r="EI955" s="23"/>
      <c r="EJ955" s="23"/>
      <c r="EK955" s="23"/>
      <c r="EL955" s="23"/>
      <c r="EM955" s="23"/>
      <c r="EN955" s="23"/>
      <c r="EO955" s="23"/>
      <c r="EP955" s="23"/>
      <c r="EQ955" s="23"/>
      <c r="ER955" s="23"/>
      <c r="ES955" s="23"/>
      <c r="ET955" s="23"/>
      <c r="EU955" s="23"/>
      <c r="EV955" s="23"/>
      <c r="EW955" s="23"/>
      <c r="EX955" s="23"/>
      <c r="EY955" s="23"/>
      <c r="EZ955" s="23"/>
      <c r="FA955" s="23"/>
      <c r="FB955" s="23"/>
      <c r="FC955" s="23"/>
      <c r="FD955" s="23"/>
      <c r="FE955" s="23"/>
      <c r="FF955" s="23"/>
      <c r="FG955" s="23"/>
      <c r="FH955" s="23"/>
      <c r="FI955" s="23"/>
      <c r="FJ955" s="23"/>
      <c r="FK955" s="23"/>
      <c r="FL955" s="23"/>
      <c r="FM955" s="23"/>
      <c r="FN955" s="23"/>
      <c r="FO955" s="23"/>
      <c r="FP955" s="23"/>
      <c r="FQ955" s="23"/>
      <c r="FR955" s="23"/>
      <c r="FS955" s="23"/>
      <c r="FT955" s="23"/>
      <c r="FU955" s="23"/>
      <c r="FV955" s="23"/>
      <c r="FW955" s="23"/>
      <c r="FX955" s="23"/>
      <c r="FY955" s="23"/>
      <c r="FZ955" s="23"/>
      <c r="GA955" s="23"/>
      <c r="GB955" s="23"/>
      <c r="GC955" s="23"/>
      <c r="GD955" s="23"/>
      <c r="GE955" s="23"/>
      <c r="GF955" s="23"/>
      <c r="GG955" s="23"/>
      <c r="GH955" s="23"/>
      <c r="GI955" s="23"/>
      <c r="GJ955" s="23">
        <f>T955</f>
        <v>53</v>
      </c>
      <c r="GK955" s="23"/>
      <c r="GL955" s="23">
        <f>T955</f>
        <v>53</v>
      </c>
      <c r="GM955" s="23"/>
      <c r="GN955" s="23"/>
      <c r="GO955" s="23"/>
      <c r="GP955" s="23"/>
      <c r="GQ955" s="23"/>
      <c r="GR955" s="23"/>
      <c r="GS955" s="23"/>
      <c r="GT955" s="23"/>
      <c r="GU955" s="23"/>
      <c r="GV955" s="23"/>
      <c r="GW955" s="23"/>
      <c r="GX955" s="23"/>
      <c r="GY955" s="23"/>
      <c r="GZ955" s="23"/>
      <c r="HA955" s="23"/>
      <c r="HB955" s="23">
        <f>T955</f>
        <v>53</v>
      </c>
      <c r="HC955" s="23"/>
      <c r="HD955" s="23"/>
      <c r="HE955" s="23"/>
      <c r="HF955" s="23">
        <f>T955</f>
        <v>53</v>
      </c>
      <c r="HG955" s="23"/>
      <c r="HH955" s="23"/>
      <c r="HI955" s="23"/>
      <c r="HJ955" s="23"/>
      <c r="HK955" s="23"/>
      <c r="HL955" s="23">
        <f>T955</f>
        <v>53</v>
      </c>
      <c r="HM955" s="23"/>
      <c r="HN955" s="23">
        <f>T955</f>
        <v>53</v>
      </c>
      <c r="HO955" s="23"/>
      <c r="HP955" s="23"/>
      <c r="HQ955" s="23"/>
      <c r="HR955" s="23"/>
      <c r="HS955" s="23"/>
      <c r="HT955" s="23"/>
      <c r="HU955" s="23"/>
      <c r="HV955" s="23"/>
      <c r="HW955" s="23"/>
      <c r="HX955" s="23"/>
      <c r="HY955" s="23"/>
      <c r="HZ955" s="23"/>
      <c r="IA955" s="23"/>
      <c r="IB955" s="23"/>
      <c r="IC955" s="23"/>
      <c r="ID955" s="23"/>
      <c r="IE955" s="23"/>
      <c r="IF955" s="23"/>
      <c r="IG955" s="23"/>
      <c r="IH955" s="23"/>
      <c r="II955" s="23"/>
      <c r="IJ955" s="23"/>
      <c r="IK955" s="23"/>
      <c r="IL955" s="23"/>
      <c r="IM955" s="23"/>
      <c r="IN955" s="23"/>
      <c r="IO955" s="23"/>
      <c r="IP955" s="23"/>
      <c r="IQ955" s="23"/>
      <c r="IR955" s="23"/>
      <c r="IS955" s="23"/>
      <c r="IT955" s="23"/>
      <c r="IU955" s="23"/>
    </row>
    <row r="956" spans="1:255" x14ac:dyDescent="0.2">
      <c r="A956" s="87"/>
      <c r="B956" s="88"/>
      <c r="C956" s="88" t="s">
        <v>1257</v>
      </c>
      <c r="D956" s="89"/>
      <c r="E956" s="90">
        <v>130</v>
      </c>
      <c r="F956" s="91" t="s">
        <v>1258</v>
      </c>
      <c r="G956" s="92"/>
      <c r="H956" s="93">
        <f>ROUND((Source!AF510*Source!AV510+Source!AE510*Source!AV510)*(Source!FX510)/100,2)</f>
        <v>571.75</v>
      </c>
      <c r="I956" s="94">
        <f>T956</f>
        <v>120</v>
      </c>
      <c r="J956" s="96">
        <v>1.24</v>
      </c>
      <c r="K956" s="95" t="e">
        <f>U956</f>
        <v>#REF!</v>
      </c>
      <c r="O956" s="23"/>
      <c r="P956" s="23"/>
      <c r="Q956" s="23"/>
      <c r="R956" s="23"/>
      <c r="S956" s="23"/>
      <c r="T956" s="23">
        <f>ROUND((ROUND(Source!AF510*Source!AV510*Source!I510,0)+ROUND(Source!AE510*Source!AV510*Source!I510,0))*(Source!DN510)/100,0)</f>
        <v>120</v>
      </c>
      <c r="U956" s="23" t="e">
        <f>Source!X510</f>
        <v>#REF!</v>
      </c>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v>1</v>
      </c>
      <c r="CW956" s="23"/>
      <c r="CX956" s="23"/>
      <c r="CY956" s="23"/>
      <c r="CZ956" s="23"/>
      <c r="DA956" s="23"/>
      <c r="DB956" s="23"/>
      <c r="DC956" s="23"/>
      <c r="DD956" s="23"/>
      <c r="DE956" s="23"/>
      <c r="DF956" s="23"/>
      <c r="DG956" s="23"/>
      <c r="DH956" s="23"/>
      <c r="DI956" s="23"/>
      <c r="DJ956" s="23"/>
      <c r="DK956" s="23"/>
      <c r="DL956" s="23"/>
      <c r="DM956" s="23"/>
      <c r="DN956" s="23"/>
      <c r="DO956" s="23"/>
      <c r="DP956" s="23"/>
      <c r="DQ956" s="23">
        <f>T956</f>
        <v>120</v>
      </c>
      <c r="DR956" s="23"/>
      <c r="DS956" s="23" t="e">
        <f>U956</f>
        <v>#REF!</v>
      </c>
      <c r="DT956" s="23"/>
      <c r="DU956" s="23"/>
      <c r="DV956" s="23"/>
      <c r="DW956" s="23"/>
      <c r="DX956" s="23"/>
      <c r="DY956" s="23"/>
      <c r="DZ956" s="23"/>
      <c r="EA956" s="23"/>
      <c r="EB956" s="23"/>
      <c r="EC956" s="23"/>
      <c r="ED956" s="23"/>
      <c r="EE956" s="23"/>
      <c r="EF956" s="23"/>
      <c r="EG956" s="23"/>
      <c r="EH956" s="23"/>
      <c r="EI956" s="23"/>
      <c r="EJ956" s="23"/>
      <c r="EK956" s="23"/>
      <c r="EL956" s="23"/>
      <c r="EM956" s="23"/>
      <c r="EN956" s="23"/>
      <c r="EO956" s="23"/>
      <c r="EP956" s="23"/>
      <c r="EQ956" s="23"/>
      <c r="ER956" s="23"/>
      <c r="ES956" s="23"/>
      <c r="ET956" s="23"/>
      <c r="EU956" s="23"/>
      <c r="EV956" s="23"/>
      <c r="EW956" s="23"/>
      <c r="EX956" s="23"/>
      <c r="EY956" s="23"/>
      <c r="EZ956" s="23"/>
      <c r="FA956" s="23"/>
      <c r="FB956" s="23"/>
      <c r="FC956" s="23"/>
      <c r="FD956" s="23"/>
      <c r="FE956" s="23"/>
      <c r="FF956" s="23"/>
      <c r="FG956" s="23"/>
      <c r="FH956" s="23"/>
      <c r="FI956" s="23"/>
      <c r="FJ956" s="23"/>
      <c r="FK956" s="23"/>
      <c r="FL956" s="23"/>
      <c r="FM956" s="23"/>
      <c r="FN956" s="23"/>
      <c r="FO956" s="23"/>
      <c r="FP956" s="23"/>
      <c r="FQ956" s="23"/>
      <c r="FR956" s="23"/>
      <c r="FS956" s="23"/>
      <c r="FT956" s="23"/>
      <c r="FU956" s="23"/>
      <c r="FV956" s="23"/>
      <c r="FW956" s="23"/>
      <c r="FX956" s="23"/>
      <c r="FY956" s="23"/>
      <c r="FZ956" s="23"/>
      <c r="GA956" s="23"/>
      <c r="GB956" s="23"/>
      <c r="GC956" s="23"/>
      <c r="GD956" s="23"/>
      <c r="GE956" s="23"/>
      <c r="GF956" s="23"/>
      <c r="GG956" s="23"/>
      <c r="GH956" s="23"/>
      <c r="GI956" s="23"/>
      <c r="GJ956" s="23"/>
      <c r="GK956" s="23"/>
      <c r="GL956" s="23"/>
      <c r="GM956" s="23"/>
      <c r="GN956" s="23"/>
      <c r="GO956" s="23"/>
      <c r="GP956" s="23"/>
      <c r="GQ956" s="23"/>
      <c r="GR956" s="23"/>
      <c r="GS956" s="23"/>
      <c r="GT956" s="23"/>
      <c r="GU956" s="23"/>
      <c r="GV956" s="23"/>
      <c r="GW956" s="23"/>
      <c r="GX956" s="23"/>
      <c r="GY956" s="23">
        <f>T956</f>
        <v>120</v>
      </c>
      <c r="GZ956" s="23"/>
      <c r="HA956" s="23"/>
      <c r="HB956" s="23">
        <f>T956</f>
        <v>120</v>
      </c>
      <c r="HC956" s="23"/>
      <c r="HD956" s="23"/>
      <c r="HE956" s="23"/>
      <c r="HF956" s="23">
        <f>T956</f>
        <v>120</v>
      </c>
      <c r="HG956" s="23"/>
      <c r="HH956" s="23"/>
      <c r="HI956" s="23"/>
      <c r="HJ956" s="23"/>
      <c r="HK956" s="23"/>
      <c r="HL956" s="23">
        <f>T956</f>
        <v>120</v>
      </c>
      <c r="HM956" s="23"/>
      <c r="HN956" s="23">
        <f>T956</f>
        <v>120</v>
      </c>
      <c r="HO956" s="23"/>
      <c r="HP956" s="23"/>
      <c r="HQ956" s="23"/>
      <c r="HR956" s="23"/>
      <c r="HS956" s="23"/>
      <c r="HT956" s="23"/>
      <c r="HU956" s="23"/>
      <c r="HV956" s="23"/>
      <c r="HW956" s="23"/>
      <c r="HX956" s="23"/>
      <c r="HY956" s="23"/>
      <c r="HZ956" s="23"/>
      <c r="IA956" s="23"/>
      <c r="IB956" s="23"/>
      <c r="IC956" s="23"/>
      <c r="ID956" s="23"/>
      <c r="IE956" s="23"/>
      <c r="IF956" s="23"/>
      <c r="IG956" s="23"/>
      <c r="IH956" s="23"/>
      <c r="II956" s="23"/>
      <c r="IJ956" s="23"/>
      <c r="IK956" s="23"/>
      <c r="IL956" s="23"/>
      <c r="IM956" s="23"/>
      <c r="IN956" s="23"/>
      <c r="IO956" s="23"/>
      <c r="IP956" s="23"/>
      <c r="IQ956" s="23"/>
      <c r="IR956" s="23"/>
      <c r="IS956" s="23"/>
      <c r="IT956" s="23"/>
      <c r="IU956" s="23"/>
    </row>
    <row r="957" spans="1:255" x14ac:dyDescent="0.2">
      <c r="A957" s="87"/>
      <c r="B957" s="88"/>
      <c r="C957" s="88" t="s">
        <v>1259</v>
      </c>
      <c r="D957" s="89"/>
      <c r="E957" s="90">
        <v>85</v>
      </c>
      <c r="F957" s="91" t="s">
        <v>1258</v>
      </c>
      <c r="G957" s="92"/>
      <c r="H957" s="93">
        <f>ROUND((Source!AF510*Source!AV510+Source!AE510*Source!AV510)*(Source!FY510)/100,2)</f>
        <v>373.84</v>
      </c>
      <c r="I957" s="94">
        <f>T957</f>
        <v>78</v>
      </c>
      <c r="J957" s="96">
        <v>0.72</v>
      </c>
      <c r="K957" s="95" t="e">
        <f>U957</f>
        <v>#REF!</v>
      </c>
      <c r="O957" s="23"/>
      <c r="P957" s="23"/>
      <c r="Q957" s="23"/>
      <c r="R957" s="23"/>
      <c r="S957" s="23"/>
      <c r="T957" s="23">
        <f>ROUND((ROUND(Source!AF510*Source!AV510*Source!I510,0)+ROUND(Source!AE510*Source!AV510*Source!I510,0))*(Source!DO510)/100,0)</f>
        <v>78</v>
      </c>
      <c r="U957" s="23" t="e">
        <f>Source!Y510</f>
        <v>#REF!</v>
      </c>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v>1</v>
      </c>
      <c r="CW957" s="23"/>
      <c r="CX957" s="23"/>
      <c r="CY957" s="23"/>
      <c r="CZ957" s="23"/>
      <c r="DA957" s="23"/>
      <c r="DB957" s="23"/>
      <c r="DC957" s="23"/>
      <c r="DD957" s="23"/>
      <c r="DE957" s="23"/>
      <c r="DF957" s="23"/>
      <c r="DG957" s="23"/>
      <c r="DH957" s="23"/>
      <c r="DI957" s="23"/>
      <c r="DJ957" s="23"/>
      <c r="DK957" s="23"/>
      <c r="DL957" s="23"/>
      <c r="DM957" s="23"/>
      <c r="DN957" s="23"/>
      <c r="DO957" s="23"/>
      <c r="DP957" s="23"/>
      <c r="DQ957" s="23">
        <f>T957</f>
        <v>78</v>
      </c>
      <c r="DR957" s="23"/>
      <c r="DS957" s="23" t="e">
        <f>U957</f>
        <v>#REF!</v>
      </c>
      <c r="DT957" s="23"/>
      <c r="DU957" s="23"/>
      <c r="DV957" s="23"/>
      <c r="DW957" s="23"/>
      <c r="DX957" s="23"/>
      <c r="DY957" s="23"/>
      <c r="DZ957" s="23"/>
      <c r="EA957" s="23"/>
      <c r="EB957" s="23"/>
      <c r="EC957" s="23"/>
      <c r="ED957" s="23"/>
      <c r="EE957" s="23"/>
      <c r="EF957" s="23"/>
      <c r="EG957" s="23"/>
      <c r="EH957" s="23"/>
      <c r="EI957" s="23"/>
      <c r="EJ957" s="23"/>
      <c r="EK957" s="23"/>
      <c r="EL957" s="23"/>
      <c r="EM957" s="23"/>
      <c r="EN957" s="23"/>
      <c r="EO957" s="23"/>
      <c r="EP957" s="23"/>
      <c r="EQ957" s="23"/>
      <c r="ER957" s="23"/>
      <c r="ES957" s="23"/>
      <c r="ET957" s="23"/>
      <c r="EU957" s="23"/>
      <c r="EV957" s="23"/>
      <c r="EW957" s="23"/>
      <c r="EX957" s="23"/>
      <c r="EY957" s="23"/>
      <c r="EZ957" s="23"/>
      <c r="FA957" s="23"/>
      <c r="FB957" s="23"/>
      <c r="FC957" s="23"/>
      <c r="FD957" s="23"/>
      <c r="FE957" s="23"/>
      <c r="FF957" s="23"/>
      <c r="FG957" s="23"/>
      <c r="FH957" s="23"/>
      <c r="FI957" s="23"/>
      <c r="FJ957" s="23"/>
      <c r="FK957" s="23"/>
      <c r="FL957" s="23"/>
      <c r="FM957" s="23"/>
      <c r="FN957" s="23"/>
      <c r="FO957" s="23"/>
      <c r="FP957" s="23"/>
      <c r="FQ957" s="23"/>
      <c r="FR957" s="23"/>
      <c r="FS957" s="23"/>
      <c r="FT957" s="23"/>
      <c r="FU957" s="23"/>
      <c r="FV957" s="23"/>
      <c r="FW957" s="23"/>
      <c r="FX957" s="23"/>
      <c r="FY957" s="23"/>
      <c r="FZ957" s="23"/>
      <c r="GA957" s="23"/>
      <c r="GB957" s="23"/>
      <c r="GC957" s="23"/>
      <c r="GD957" s="23"/>
      <c r="GE957" s="23"/>
      <c r="GF957" s="23"/>
      <c r="GG957" s="23"/>
      <c r="GH957" s="23"/>
      <c r="GI957" s="23"/>
      <c r="GJ957" s="23"/>
      <c r="GK957" s="23"/>
      <c r="GL957" s="23"/>
      <c r="GM957" s="23"/>
      <c r="GN957" s="23"/>
      <c r="GO957" s="23"/>
      <c r="GP957" s="23"/>
      <c r="GQ957" s="23"/>
      <c r="GR957" s="23"/>
      <c r="GS957" s="23"/>
      <c r="GT957" s="23"/>
      <c r="GU957" s="23"/>
      <c r="GV957" s="23"/>
      <c r="GW957" s="23"/>
      <c r="GX957" s="23"/>
      <c r="GY957" s="23"/>
      <c r="GZ957" s="23">
        <f>T957</f>
        <v>78</v>
      </c>
      <c r="HA957" s="23"/>
      <c r="HB957" s="23">
        <f>T957</f>
        <v>78</v>
      </c>
      <c r="HC957" s="23"/>
      <c r="HD957" s="23"/>
      <c r="HE957" s="23"/>
      <c r="HF957" s="23">
        <f>T957</f>
        <v>78</v>
      </c>
      <c r="HG957" s="23"/>
      <c r="HH957" s="23"/>
      <c r="HI957" s="23"/>
      <c r="HJ957" s="23"/>
      <c r="HK957" s="23"/>
      <c r="HL957" s="23">
        <f>T957</f>
        <v>78</v>
      </c>
      <c r="HM957" s="23"/>
      <c r="HN957" s="23">
        <f>T957</f>
        <v>78</v>
      </c>
      <c r="HO957" s="23"/>
      <c r="HP957" s="23"/>
      <c r="HQ957" s="23"/>
      <c r="HR957" s="23"/>
      <c r="HS957" s="23"/>
      <c r="HT957" s="23"/>
      <c r="HU957" s="23"/>
      <c r="HV957" s="23"/>
      <c r="HW957" s="23"/>
      <c r="HX957" s="23"/>
      <c r="HY957" s="23"/>
      <c r="HZ957" s="23"/>
      <c r="IA957" s="23"/>
      <c r="IB957" s="23"/>
      <c r="IC957" s="23"/>
      <c r="ID957" s="23"/>
      <c r="IE957" s="23"/>
      <c r="IF957" s="23"/>
      <c r="IG957" s="23"/>
      <c r="IH957" s="23"/>
      <c r="II957" s="23"/>
      <c r="IJ957" s="23"/>
      <c r="IK957" s="23"/>
      <c r="IL957" s="23"/>
      <c r="IM957" s="23"/>
      <c r="IN957" s="23"/>
      <c r="IO957" s="23"/>
      <c r="IP957" s="23"/>
      <c r="IQ957" s="23"/>
      <c r="IR957" s="23"/>
      <c r="IS957" s="23"/>
      <c r="IT957" s="23"/>
      <c r="IU957" s="23"/>
    </row>
    <row r="958" spans="1:255" x14ac:dyDescent="0.2">
      <c r="A958" s="78"/>
      <c r="B958" s="79"/>
      <c r="C958" s="79" t="s">
        <v>1260</v>
      </c>
      <c r="D958" s="80" t="s">
        <v>1261</v>
      </c>
      <c r="E958" s="81">
        <v>42.7</v>
      </c>
      <c r="F958" s="82"/>
      <c r="G958" s="83"/>
      <c r="H958" s="82" t="e">
        <f>ROUND(Source!AH510,2)</f>
        <v>#REF!</v>
      </c>
      <c r="I958" s="97" t="e">
        <f>Source!U510</f>
        <v>#REF!</v>
      </c>
      <c r="J958" s="85"/>
      <c r="K958" s="86"/>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3"/>
      <c r="FH958" s="23"/>
      <c r="FI958" s="23"/>
      <c r="FJ958" s="23"/>
      <c r="FK958" s="23"/>
      <c r="FL958" s="23"/>
      <c r="FM958" s="23"/>
      <c r="FN958" s="23"/>
      <c r="FO958" s="23"/>
      <c r="FP958" s="23"/>
      <c r="FQ958" s="23"/>
      <c r="FR958" s="23"/>
      <c r="FS958" s="23"/>
      <c r="FT958" s="23"/>
      <c r="FU958" s="23"/>
      <c r="FV958" s="23"/>
      <c r="FW958" s="23"/>
      <c r="FX958" s="23"/>
      <c r="FY958" s="23"/>
      <c r="FZ958" s="23"/>
      <c r="GA958" s="23"/>
      <c r="GB958" s="23"/>
      <c r="GC958" s="23"/>
      <c r="GD958" s="23"/>
      <c r="GE958" s="23"/>
      <c r="GF958" s="23"/>
      <c r="GG958" s="23"/>
      <c r="GH958" s="23"/>
      <c r="GI958" s="23"/>
      <c r="GJ958" s="23"/>
      <c r="GK958" s="23"/>
      <c r="GL958" s="23"/>
      <c r="GM958" s="23"/>
      <c r="GN958" s="23"/>
      <c r="GO958" s="23"/>
      <c r="GP958" s="23"/>
      <c r="GQ958" s="23"/>
      <c r="GR958" s="23"/>
      <c r="GS958" s="23"/>
      <c r="GT958" s="23"/>
      <c r="GU958" s="23"/>
      <c r="GV958" s="23"/>
      <c r="GW958" s="23"/>
      <c r="GX958" s="23"/>
      <c r="GY958" s="23"/>
      <c r="GZ958" s="23"/>
      <c r="HA958" s="23"/>
      <c r="HB958" s="23"/>
      <c r="HC958" s="23"/>
      <c r="HD958" s="23"/>
      <c r="HE958" s="23"/>
      <c r="HF958" s="23"/>
      <c r="HG958" s="23"/>
      <c r="HH958" s="23"/>
      <c r="HI958" s="23"/>
      <c r="HJ958" s="23"/>
      <c r="HK958" s="23"/>
      <c r="HL958" s="23"/>
      <c r="HM958" s="23"/>
      <c r="HN958" s="23"/>
      <c r="HO958" s="23"/>
      <c r="HP958" s="23"/>
      <c r="HQ958" s="23"/>
      <c r="HR958" s="23"/>
      <c r="HS958" s="23"/>
      <c r="HT958" s="23"/>
      <c r="HU958" s="23"/>
      <c r="HV958" s="23"/>
      <c r="HW958" s="23"/>
      <c r="HX958" s="23"/>
      <c r="HY958" s="23"/>
      <c r="HZ958" s="23"/>
      <c r="IA958" s="23"/>
      <c r="IB958" s="23"/>
      <c r="IC958" s="23"/>
      <c r="ID958" s="23"/>
      <c r="IE958" s="23"/>
      <c r="IF958" s="23"/>
      <c r="IG958" s="23"/>
      <c r="IH958" s="23"/>
      <c r="II958" s="23"/>
      <c r="IJ958" s="23"/>
      <c r="IK958" s="23"/>
      <c r="IL958" s="23"/>
      <c r="IM958" s="23"/>
      <c r="IN958" s="23"/>
      <c r="IO958" s="23"/>
      <c r="IP958" s="23"/>
      <c r="IQ958" s="23"/>
      <c r="IR958" s="23"/>
      <c r="IS958" s="23"/>
      <c r="IT958" s="23"/>
      <c r="IU958" s="23"/>
    </row>
    <row r="959" spans="1:255" x14ac:dyDescent="0.2">
      <c r="A959" s="100" t="s">
        <v>671</v>
      </c>
      <c r="B959" s="109" t="s">
        <v>89</v>
      </c>
      <c r="C959" s="101" t="s">
        <v>90</v>
      </c>
      <c r="D959" s="102" t="s">
        <v>63</v>
      </c>
      <c r="E959" s="103">
        <f>Source!I512</f>
        <v>8.3599999999999994E-3</v>
      </c>
      <c r="F959" s="104">
        <v>10380</v>
      </c>
      <c r="G959" s="105"/>
      <c r="H959" s="104">
        <f>Source!AC511</f>
        <v>10380</v>
      </c>
      <c r="I959" s="106">
        <f>T959</f>
        <v>87</v>
      </c>
      <c r="J959" s="107" t="s">
        <v>1262</v>
      </c>
      <c r="K959" s="108">
        <f>U959</f>
        <v>1596</v>
      </c>
      <c r="L959" s="23"/>
      <c r="M959" s="23"/>
      <c r="N959" s="23"/>
      <c r="O959" s="23"/>
      <c r="P959" s="23"/>
      <c r="Q959" s="23"/>
      <c r="R959" s="23"/>
      <c r="S959" s="23"/>
      <c r="T959" s="23">
        <f>ROUND(Source!AC511*Source!AW511*Source!I511,0)</f>
        <v>87</v>
      </c>
      <c r="U959" s="23">
        <f>Source!P512</f>
        <v>1596</v>
      </c>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v>1</v>
      </c>
      <c r="CW959" s="23"/>
      <c r="CX959" s="23"/>
      <c r="CY959" s="23"/>
      <c r="CZ959" s="23"/>
      <c r="DA959" s="23"/>
      <c r="DB959" s="23"/>
      <c r="DC959" s="23"/>
      <c r="DD959" s="23"/>
      <c r="DE959" s="23"/>
      <c r="DF959" s="23"/>
      <c r="DG959" s="23"/>
      <c r="DH959" s="23"/>
      <c r="DI959" s="23"/>
      <c r="DJ959" s="23"/>
      <c r="DK959" s="23">
        <f>T959</f>
        <v>87</v>
      </c>
      <c r="DL959" s="23"/>
      <c r="DM959" s="23">
        <f>Source!P512</f>
        <v>1596</v>
      </c>
      <c r="DN959" s="23"/>
      <c r="DO959" s="23"/>
      <c r="DP959" s="23"/>
      <c r="DQ959" s="23"/>
      <c r="DR959" s="23"/>
      <c r="DS959" s="23"/>
      <c r="DT959" s="23"/>
      <c r="DU959" s="23"/>
      <c r="DV959" s="23"/>
      <c r="DW959" s="23"/>
      <c r="DX959" s="23"/>
      <c r="DY959" s="23"/>
      <c r="DZ959" s="23"/>
      <c r="EA959" s="23"/>
      <c r="EB959" s="23"/>
      <c r="EC959" s="23"/>
      <c r="ED959" s="23"/>
      <c r="EE959" s="23"/>
      <c r="EF959" s="23"/>
      <c r="EG959" s="23"/>
      <c r="EH959" s="23"/>
      <c r="EI959" s="23"/>
      <c r="EJ959" s="23"/>
      <c r="EK959" s="23"/>
      <c r="EL959" s="23"/>
      <c r="EM959" s="23"/>
      <c r="EN959" s="23"/>
      <c r="EO959" s="23"/>
      <c r="EP959" s="23"/>
      <c r="EQ959" s="23"/>
      <c r="ER959" s="23"/>
      <c r="ES959" s="23"/>
      <c r="ET959" s="23"/>
      <c r="EU959" s="23"/>
      <c r="EV959" s="23"/>
      <c r="EW959" s="23"/>
      <c r="EX959" s="23"/>
      <c r="EY959" s="23"/>
      <c r="EZ959" s="23"/>
      <c r="FA959" s="23"/>
      <c r="FB959" s="23"/>
      <c r="FC959" s="23"/>
      <c r="FD959" s="23"/>
      <c r="FE959" s="23"/>
      <c r="FF959" s="23"/>
      <c r="FG959" s="23"/>
      <c r="FH959" s="23"/>
      <c r="FI959" s="23"/>
      <c r="FJ959" s="23"/>
      <c r="FK959" s="23"/>
      <c r="FL959" s="23"/>
      <c r="FM959" s="23"/>
      <c r="FN959" s="23"/>
      <c r="FO959" s="23"/>
      <c r="FP959" s="23"/>
      <c r="FQ959" s="23"/>
      <c r="FR959" s="23"/>
      <c r="FS959" s="23"/>
      <c r="FT959" s="23"/>
      <c r="FU959" s="23"/>
      <c r="FV959" s="23"/>
      <c r="FW959" s="23"/>
      <c r="FX959" s="23"/>
      <c r="FY959" s="23"/>
      <c r="FZ959" s="23"/>
      <c r="GA959" s="23"/>
      <c r="GB959" s="23"/>
      <c r="GC959" s="23"/>
      <c r="GD959" s="23"/>
      <c r="GE959" s="23"/>
      <c r="GF959" s="23"/>
      <c r="GG959" s="23"/>
      <c r="GH959" s="23"/>
      <c r="GI959" s="23"/>
      <c r="GJ959" s="23">
        <f>T959</f>
        <v>87</v>
      </c>
      <c r="GK959" s="23"/>
      <c r="GL959" s="23"/>
      <c r="GM959" s="23"/>
      <c r="GN959" s="23">
        <f>T959</f>
        <v>87</v>
      </c>
      <c r="GO959" s="23"/>
      <c r="GP959" s="23">
        <f>T959</f>
        <v>87</v>
      </c>
      <c r="GQ959" s="23">
        <f>T959</f>
        <v>87</v>
      </c>
      <c r="GR959" s="23"/>
      <c r="GS959" s="23">
        <f>T959</f>
        <v>87</v>
      </c>
      <c r="GT959" s="23"/>
      <c r="GU959" s="23"/>
      <c r="GV959" s="23"/>
      <c r="GW959" s="23"/>
      <c r="GX959" s="23"/>
      <c r="GY959" s="23"/>
      <c r="GZ959" s="23"/>
      <c r="HA959" s="23"/>
      <c r="HB959" s="23">
        <f>T959</f>
        <v>87</v>
      </c>
      <c r="HC959" s="23"/>
      <c r="HD959" s="23"/>
      <c r="HE959" s="23"/>
      <c r="HF959" s="23">
        <f>T959</f>
        <v>87</v>
      </c>
      <c r="HG959" s="23"/>
      <c r="HH959" s="23"/>
      <c r="HI959" s="23"/>
      <c r="HJ959" s="23"/>
      <c r="HK959" s="23"/>
      <c r="HL959" s="23">
        <f>T959</f>
        <v>87</v>
      </c>
      <c r="HM959" s="23"/>
      <c r="HN959" s="23">
        <f>T959</f>
        <v>87</v>
      </c>
      <c r="HO959" s="23"/>
      <c r="HP959" s="23"/>
      <c r="HQ959" s="23"/>
      <c r="HR959" s="23"/>
      <c r="HS959" s="23"/>
      <c r="HT959" s="23"/>
      <c r="HU959" s="23"/>
      <c r="HV959" s="23"/>
      <c r="HW959" s="23"/>
      <c r="HX959" s="23"/>
      <c r="HY959" s="23"/>
      <c r="HZ959" s="23"/>
      <c r="IA959" s="23"/>
      <c r="IB959" s="23"/>
      <c r="IC959" s="23"/>
      <c r="ID959" s="23"/>
      <c r="IE959" s="23"/>
      <c r="IF959" s="23"/>
      <c r="IG959" s="23"/>
      <c r="IH959" s="23"/>
      <c r="II959" s="23"/>
      <c r="IJ959" s="23"/>
      <c r="IK959" s="23"/>
      <c r="IL959" s="23"/>
      <c r="IM959" s="23"/>
      <c r="IN959" s="23"/>
      <c r="IO959" s="23"/>
      <c r="IP959" s="23"/>
      <c r="IQ959" s="23"/>
      <c r="IR959" s="23"/>
      <c r="IS959" s="23"/>
      <c r="IT959" s="23"/>
      <c r="IU959" s="23"/>
    </row>
    <row r="960" spans="1:255" x14ac:dyDescent="0.2">
      <c r="A960" s="64"/>
      <c r="B960" s="111" t="s">
        <v>1263</v>
      </c>
      <c r="C960" s="111" t="s">
        <v>1275</v>
      </c>
      <c r="D960" s="63"/>
      <c r="E960" s="63"/>
      <c r="F960" s="63"/>
      <c r="G960" s="63"/>
      <c r="H960" s="63"/>
      <c r="I960" s="63"/>
      <c r="J960" s="63"/>
      <c r="K960" s="65"/>
    </row>
    <row r="961" spans="1:255" x14ac:dyDescent="0.2">
      <c r="A961" s="100" t="s">
        <v>672</v>
      </c>
      <c r="B961" s="109" t="s">
        <v>673</v>
      </c>
      <c r="C961" s="101" t="s">
        <v>674</v>
      </c>
      <c r="D961" s="102" t="s">
        <v>63</v>
      </c>
      <c r="E961" s="103">
        <f>Source!I514</f>
        <v>0.15</v>
      </c>
      <c r="F961" s="104">
        <v>14354.27</v>
      </c>
      <c r="G961" s="105"/>
      <c r="H961" s="104">
        <f>Source!AC513</f>
        <v>14354.27</v>
      </c>
      <c r="I961" s="106">
        <f>T961</f>
        <v>2153</v>
      </c>
      <c r="J961" s="107" t="s">
        <v>1262</v>
      </c>
      <c r="K961" s="108">
        <f>U961</f>
        <v>17876</v>
      </c>
      <c r="L961" s="23"/>
      <c r="M961" s="23"/>
      <c r="N961" s="23"/>
      <c r="O961" s="23"/>
      <c r="P961" s="23"/>
      <c r="Q961" s="23"/>
      <c r="R961" s="23"/>
      <c r="S961" s="23"/>
      <c r="T961" s="23">
        <f>ROUND(Source!AC513*Source!AW513*Source!I513,0)</f>
        <v>2153</v>
      </c>
      <c r="U961" s="23">
        <f>Source!P514</f>
        <v>17876</v>
      </c>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v>1</v>
      </c>
      <c r="CW961" s="23"/>
      <c r="CX961" s="23"/>
      <c r="CY961" s="23"/>
      <c r="CZ961" s="23"/>
      <c r="DA961" s="23"/>
      <c r="DB961" s="23"/>
      <c r="DC961" s="23"/>
      <c r="DD961" s="23"/>
      <c r="DE961" s="23"/>
      <c r="DF961" s="23"/>
      <c r="DG961" s="23"/>
      <c r="DH961" s="23"/>
      <c r="DI961" s="23"/>
      <c r="DJ961" s="23"/>
      <c r="DK961" s="23">
        <f>T961</f>
        <v>2153</v>
      </c>
      <c r="DL961" s="23"/>
      <c r="DM961" s="23">
        <f>Source!P514</f>
        <v>17876</v>
      </c>
      <c r="DN961" s="23"/>
      <c r="DO961" s="23"/>
      <c r="DP961" s="23"/>
      <c r="DQ961" s="23"/>
      <c r="DR961" s="23"/>
      <c r="DS961" s="23"/>
      <c r="DT961" s="23"/>
      <c r="DU961" s="23"/>
      <c r="DV961" s="23"/>
      <c r="DW961" s="23"/>
      <c r="DX961" s="23"/>
      <c r="DY961" s="23"/>
      <c r="DZ961" s="23"/>
      <c r="EA961" s="23"/>
      <c r="EB961" s="23"/>
      <c r="EC961" s="23"/>
      <c r="ED961" s="23"/>
      <c r="EE961" s="23"/>
      <c r="EF961" s="23"/>
      <c r="EG961" s="23"/>
      <c r="EH961" s="23"/>
      <c r="EI961" s="23"/>
      <c r="EJ961" s="23"/>
      <c r="EK961" s="23"/>
      <c r="EL961" s="23"/>
      <c r="EM961" s="23"/>
      <c r="EN961" s="23"/>
      <c r="EO961" s="23"/>
      <c r="EP961" s="23"/>
      <c r="EQ961" s="23"/>
      <c r="ER961" s="23"/>
      <c r="ES961" s="23"/>
      <c r="ET961" s="23"/>
      <c r="EU961" s="23"/>
      <c r="EV961" s="23"/>
      <c r="EW961" s="23"/>
      <c r="EX961" s="23"/>
      <c r="EY961" s="23"/>
      <c r="EZ961" s="23"/>
      <c r="FA961" s="23"/>
      <c r="FB961" s="23"/>
      <c r="FC961" s="23"/>
      <c r="FD961" s="23"/>
      <c r="FE961" s="23"/>
      <c r="FF961" s="23"/>
      <c r="FG961" s="23"/>
      <c r="FH961" s="23"/>
      <c r="FI961" s="23"/>
      <c r="FJ961" s="23"/>
      <c r="FK961" s="23"/>
      <c r="FL961" s="23"/>
      <c r="FM961" s="23"/>
      <c r="FN961" s="23"/>
      <c r="FO961" s="23"/>
      <c r="FP961" s="23"/>
      <c r="FQ961" s="23"/>
      <c r="FR961" s="23"/>
      <c r="FS961" s="23"/>
      <c r="FT961" s="23"/>
      <c r="FU961" s="23"/>
      <c r="FV961" s="23"/>
      <c r="FW961" s="23"/>
      <c r="FX961" s="23"/>
      <c r="FY961" s="23"/>
      <c r="FZ961" s="23"/>
      <c r="GA961" s="23"/>
      <c r="GB961" s="23"/>
      <c r="GC961" s="23"/>
      <c r="GD961" s="23"/>
      <c r="GE961" s="23"/>
      <c r="GF961" s="23"/>
      <c r="GG961" s="23"/>
      <c r="GH961" s="23"/>
      <c r="GI961" s="23"/>
      <c r="GJ961" s="23">
        <f>T961</f>
        <v>2153</v>
      </c>
      <c r="GK961" s="23"/>
      <c r="GL961" s="23"/>
      <c r="GM961" s="23"/>
      <c r="GN961" s="23">
        <f>T961</f>
        <v>2153</v>
      </c>
      <c r="GO961" s="23"/>
      <c r="GP961" s="23">
        <f>T961</f>
        <v>2153</v>
      </c>
      <c r="GQ961" s="23">
        <f>T961</f>
        <v>2153</v>
      </c>
      <c r="GR961" s="23"/>
      <c r="GS961" s="23">
        <f>T961</f>
        <v>2153</v>
      </c>
      <c r="GT961" s="23"/>
      <c r="GU961" s="23"/>
      <c r="GV961" s="23"/>
      <c r="GW961" s="23"/>
      <c r="GX961" s="23"/>
      <c r="GY961" s="23"/>
      <c r="GZ961" s="23"/>
      <c r="HA961" s="23"/>
      <c r="HB961" s="23">
        <f>T961</f>
        <v>2153</v>
      </c>
      <c r="HC961" s="23"/>
      <c r="HD961" s="23"/>
      <c r="HE961" s="23"/>
      <c r="HF961" s="23">
        <f>T961</f>
        <v>2153</v>
      </c>
      <c r="HG961" s="23"/>
      <c r="HH961" s="23"/>
      <c r="HI961" s="23"/>
      <c r="HJ961" s="23"/>
      <c r="HK961" s="23"/>
      <c r="HL961" s="23">
        <f>T961</f>
        <v>2153</v>
      </c>
      <c r="HM961" s="23"/>
      <c r="HN961" s="23">
        <f>T961</f>
        <v>2153</v>
      </c>
      <c r="HO961" s="23"/>
      <c r="HP961" s="23"/>
      <c r="HQ961" s="23"/>
      <c r="HR961" s="23"/>
      <c r="HS961" s="23"/>
      <c r="HT961" s="23"/>
      <c r="HU961" s="23"/>
      <c r="HV961" s="23"/>
      <c r="HW961" s="23"/>
      <c r="HX961" s="23"/>
      <c r="HY961" s="23"/>
      <c r="HZ961" s="23"/>
      <c r="IA961" s="23"/>
      <c r="IB961" s="23"/>
      <c r="IC961" s="23"/>
      <c r="ID961" s="23"/>
      <c r="IE961" s="23"/>
      <c r="IF961" s="23"/>
      <c r="IG961" s="23"/>
      <c r="IH961" s="23"/>
      <c r="II961" s="23"/>
      <c r="IJ961" s="23"/>
      <c r="IK961" s="23"/>
      <c r="IL961" s="23"/>
      <c r="IM961" s="23"/>
      <c r="IN961" s="23"/>
      <c r="IO961" s="23"/>
      <c r="IP961" s="23"/>
      <c r="IQ961" s="23"/>
      <c r="IR961" s="23"/>
      <c r="IS961" s="23"/>
      <c r="IT961" s="23"/>
      <c r="IU961" s="23"/>
    </row>
    <row r="962" spans="1:255" x14ac:dyDescent="0.2">
      <c r="A962" s="64"/>
      <c r="B962" s="111" t="s">
        <v>1263</v>
      </c>
      <c r="C962" s="111" t="s">
        <v>1387</v>
      </c>
      <c r="D962" s="63"/>
      <c r="E962" s="63"/>
      <c r="F962" s="63"/>
      <c r="G962" s="63"/>
      <c r="H962" s="63"/>
      <c r="I962" s="63"/>
      <c r="J962" s="63"/>
      <c r="K962" s="65"/>
    </row>
    <row r="963" spans="1:255" ht="48" x14ac:dyDescent="0.2">
      <c r="A963" s="100" t="s">
        <v>677</v>
      </c>
      <c r="B963" s="109" t="s">
        <v>282</v>
      </c>
      <c r="C963" s="101" t="s">
        <v>678</v>
      </c>
      <c r="D963" s="102" t="s">
        <v>63</v>
      </c>
      <c r="E963" s="103">
        <f>Source!I516</f>
        <v>5.899999999999999E-2</v>
      </c>
      <c r="F963" s="104">
        <v>11818.63</v>
      </c>
      <c r="G963" s="105"/>
      <c r="H963" s="104">
        <f>Source!AC515</f>
        <v>11818.63</v>
      </c>
      <c r="I963" s="106">
        <f>T963</f>
        <v>697</v>
      </c>
      <c r="J963" s="107" t="s">
        <v>1262</v>
      </c>
      <c r="K963" s="108">
        <f>U963</f>
        <v>5637</v>
      </c>
      <c r="L963" s="23"/>
      <c r="M963" s="23"/>
      <c r="N963" s="23"/>
      <c r="O963" s="23"/>
      <c r="P963" s="23"/>
      <c r="Q963" s="23"/>
      <c r="R963" s="23"/>
      <c r="S963" s="23"/>
      <c r="T963" s="23">
        <f>ROUND(Source!AC515*Source!AW515*Source!I515,0)</f>
        <v>697</v>
      </c>
      <c r="U963" s="23">
        <f>Source!P516</f>
        <v>5637</v>
      </c>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c r="CF963" s="23"/>
      <c r="CG963" s="23"/>
      <c r="CH963" s="23"/>
      <c r="CI963" s="23"/>
      <c r="CJ963" s="23"/>
      <c r="CK963" s="23"/>
      <c r="CL963" s="23"/>
      <c r="CM963" s="23"/>
      <c r="CN963" s="23"/>
      <c r="CO963" s="23"/>
      <c r="CP963" s="23"/>
      <c r="CQ963" s="23"/>
      <c r="CR963" s="23"/>
      <c r="CS963" s="23"/>
      <c r="CT963" s="23"/>
      <c r="CU963" s="23"/>
      <c r="CV963" s="23">
        <v>1</v>
      </c>
      <c r="CW963" s="23"/>
      <c r="CX963" s="23"/>
      <c r="CY963" s="23"/>
      <c r="CZ963" s="23"/>
      <c r="DA963" s="23"/>
      <c r="DB963" s="23"/>
      <c r="DC963" s="23"/>
      <c r="DD963" s="23"/>
      <c r="DE963" s="23"/>
      <c r="DF963" s="23"/>
      <c r="DG963" s="23"/>
      <c r="DH963" s="23"/>
      <c r="DI963" s="23"/>
      <c r="DJ963" s="23"/>
      <c r="DK963" s="23">
        <f>T963</f>
        <v>697</v>
      </c>
      <c r="DL963" s="23"/>
      <c r="DM963" s="23">
        <f>Source!P516</f>
        <v>5637</v>
      </c>
      <c r="DN963" s="23"/>
      <c r="DO963" s="23"/>
      <c r="DP963" s="23"/>
      <c r="DQ963" s="23"/>
      <c r="DR963" s="23"/>
      <c r="DS963" s="23"/>
      <c r="DT963" s="23"/>
      <c r="DU963" s="23"/>
      <c r="DV963" s="23"/>
      <c r="DW963" s="23"/>
      <c r="DX963" s="23"/>
      <c r="DY963" s="23"/>
      <c r="DZ963" s="23"/>
      <c r="EA963" s="23"/>
      <c r="EB963" s="23"/>
      <c r="EC963" s="23"/>
      <c r="ED963" s="23"/>
      <c r="EE963" s="23"/>
      <c r="EF963" s="23"/>
      <c r="EG963" s="23"/>
      <c r="EH963" s="23"/>
      <c r="EI963" s="23"/>
      <c r="EJ963" s="23"/>
      <c r="EK963" s="23"/>
      <c r="EL963" s="23"/>
      <c r="EM963" s="23"/>
      <c r="EN963" s="23"/>
      <c r="EO963" s="23"/>
      <c r="EP963" s="23"/>
      <c r="EQ963" s="23"/>
      <c r="ER963" s="23"/>
      <c r="ES963" s="23"/>
      <c r="ET963" s="23"/>
      <c r="EU963" s="23"/>
      <c r="EV963" s="23"/>
      <c r="EW963" s="23"/>
      <c r="EX963" s="23"/>
      <c r="EY963" s="23"/>
      <c r="EZ963" s="23"/>
      <c r="FA963" s="23"/>
      <c r="FB963" s="23"/>
      <c r="FC963" s="23"/>
      <c r="FD963" s="23"/>
      <c r="FE963" s="23"/>
      <c r="FF963" s="23"/>
      <c r="FG963" s="23"/>
      <c r="FH963" s="23"/>
      <c r="FI963" s="23"/>
      <c r="FJ963" s="23"/>
      <c r="FK963" s="23"/>
      <c r="FL963" s="23"/>
      <c r="FM963" s="23"/>
      <c r="FN963" s="23"/>
      <c r="FO963" s="23"/>
      <c r="FP963" s="23"/>
      <c r="FQ963" s="23"/>
      <c r="FR963" s="23"/>
      <c r="FS963" s="23"/>
      <c r="FT963" s="23"/>
      <c r="FU963" s="23"/>
      <c r="FV963" s="23"/>
      <c r="FW963" s="23"/>
      <c r="FX963" s="23"/>
      <c r="FY963" s="23"/>
      <c r="FZ963" s="23"/>
      <c r="GA963" s="23"/>
      <c r="GB963" s="23"/>
      <c r="GC963" s="23"/>
      <c r="GD963" s="23"/>
      <c r="GE963" s="23"/>
      <c r="GF963" s="23"/>
      <c r="GG963" s="23"/>
      <c r="GH963" s="23"/>
      <c r="GI963" s="23"/>
      <c r="GJ963" s="23">
        <f>T963</f>
        <v>697</v>
      </c>
      <c r="GK963" s="23"/>
      <c r="GL963" s="23"/>
      <c r="GM963" s="23"/>
      <c r="GN963" s="23">
        <f>T963</f>
        <v>697</v>
      </c>
      <c r="GO963" s="23"/>
      <c r="GP963" s="23">
        <f>T963</f>
        <v>697</v>
      </c>
      <c r="GQ963" s="23">
        <f>T963</f>
        <v>697</v>
      </c>
      <c r="GR963" s="23"/>
      <c r="GS963" s="23">
        <f>T963</f>
        <v>697</v>
      </c>
      <c r="GT963" s="23"/>
      <c r="GU963" s="23"/>
      <c r="GV963" s="23"/>
      <c r="GW963" s="23"/>
      <c r="GX963" s="23"/>
      <c r="GY963" s="23"/>
      <c r="GZ963" s="23"/>
      <c r="HA963" s="23"/>
      <c r="HB963" s="23">
        <f>T963</f>
        <v>697</v>
      </c>
      <c r="HC963" s="23"/>
      <c r="HD963" s="23"/>
      <c r="HE963" s="23"/>
      <c r="HF963" s="23">
        <f>T963</f>
        <v>697</v>
      </c>
      <c r="HG963" s="23"/>
      <c r="HH963" s="23"/>
      <c r="HI963" s="23"/>
      <c r="HJ963" s="23"/>
      <c r="HK963" s="23"/>
      <c r="HL963" s="23">
        <f>T963</f>
        <v>697</v>
      </c>
      <c r="HM963" s="23"/>
      <c r="HN963" s="23">
        <f>T963</f>
        <v>697</v>
      </c>
      <c r="HO963" s="23"/>
      <c r="HP963" s="23"/>
      <c r="HQ963" s="23"/>
      <c r="HR963" s="23"/>
      <c r="HS963" s="23"/>
      <c r="HT963" s="23"/>
      <c r="HU963" s="23"/>
      <c r="HV963" s="23"/>
      <c r="HW963" s="23"/>
      <c r="HX963" s="23"/>
      <c r="HY963" s="23"/>
      <c r="HZ963" s="23"/>
      <c r="IA963" s="23"/>
      <c r="IB963" s="23"/>
      <c r="IC963" s="23"/>
      <c r="ID963" s="23"/>
      <c r="IE963" s="23"/>
      <c r="IF963" s="23"/>
      <c r="IG963" s="23"/>
      <c r="IH963" s="23"/>
      <c r="II963" s="23"/>
      <c r="IJ963" s="23"/>
      <c r="IK963" s="23"/>
      <c r="IL963" s="23"/>
      <c r="IM963" s="23"/>
      <c r="IN963" s="23"/>
      <c r="IO963" s="23"/>
      <c r="IP963" s="23"/>
      <c r="IQ963" s="23"/>
      <c r="IR963" s="23"/>
      <c r="IS963" s="23"/>
      <c r="IT963" s="23"/>
      <c r="IU963" s="23"/>
    </row>
    <row r="964" spans="1:255" x14ac:dyDescent="0.2">
      <c r="A964" s="64"/>
      <c r="B964" s="111" t="s">
        <v>1263</v>
      </c>
      <c r="C964" s="111" t="s">
        <v>1305</v>
      </c>
      <c r="D964" s="63"/>
      <c r="E964" s="63"/>
      <c r="F964" s="63"/>
      <c r="G964" s="63"/>
      <c r="H964" s="63"/>
      <c r="I964" s="63"/>
      <c r="J964" s="63"/>
      <c r="K964" s="65"/>
    </row>
    <row r="965" spans="1:255" ht="24" x14ac:dyDescent="0.2">
      <c r="A965" s="114" t="s">
        <v>679</v>
      </c>
      <c r="B965" s="115" t="s">
        <v>319</v>
      </c>
      <c r="C965" s="116" t="s">
        <v>680</v>
      </c>
      <c r="D965" s="117" t="s">
        <v>43</v>
      </c>
      <c r="E965" s="118">
        <f>Source!I518</f>
        <v>40</v>
      </c>
      <c r="F965" s="119">
        <v>3.6</v>
      </c>
      <c r="G965" s="71"/>
      <c r="H965" s="119">
        <f>Source!AC517</f>
        <v>3.6</v>
      </c>
      <c r="I965" s="120">
        <f>T965</f>
        <v>144</v>
      </c>
      <c r="J965" s="73" t="s">
        <v>1262</v>
      </c>
      <c r="K965" s="121">
        <f>U965</f>
        <v>919</v>
      </c>
      <c r="L965" s="23"/>
      <c r="M965" s="23"/>
      <c r="N965" s="23"/>
      <c r="O965" s="23"/>
      <c r="P965" s="23"/>
      <c r="Q965" s="23"/>
      <c r="R965" s="23"/>
      <c r="S965" s="23"/>
      <c r="T965" s="23">
        <f>ROUND(Source!AC517*Source!AW517*Source!I517,0)</f>
        <v>144</v>
      </c>
      <c r="U965" s="23">
        <f>Source!P518</f>
        <v>919</v>
      </c>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c r="CK965" s="23"/>
      <c r="CL965" s="23"/>
      <c r="CM965" s="23"/>
      <c r="CN965" s="23"/>
      <c r="CO965" s="23"/>
      <c r="CP965" s="23"/>
      <c r="CQ965" s="23"/>
      <c r="CR965" s="23"/>
      <c r="CS965" s="23"/>
      <c r="CT965" s="23"/>
      <c r="CU965" s="23"/>
      <c r="CV965" s="23">
        <v>1</v>
      </c>
      <c r="CW965" s="23"/>
      <c r="CX965" s="23"/>
      <c r="CY965" s="23"/>
      <c r="CZ965" s="23"/>
      <c r="DA965" s="23"/>
      <c r="DB965" s="23"/>
      <c r="DC965" s="23"/>
      <c r="DD965" s="23"/>
      <c r="DE965" s="23"/>
      <c r="DF965" s="23"/>
      <c r="DG965" s="23"/>
      <c r="DH965" s="23"/>
      <c r="DI965" s="23"/>
      <c r="DJ965" s="23"/>
      <c r="DK965" s="23">
        <f>T965</f>
        <v>144</v>
      </c>
      <c r="DL965" s="23"/>
      <c r="DM965" s="23">
        <f>Source!P518</f>
        <v>919</v>
      </c>
      <c r="DN965" s="23"/>
      <c r="DO965" s="23"/>
      <c r="DP965" s="23"/>
      <c r="DQ965" s="23"/>
      <c r="DR965" s="23"/>
      <c r="DS965" s="23"/>
      <c r="DT965" s="23"/>
      <c r="DU965" s="23"/>
      <c r="DV965" s="23"/>
      <c r="DW965" s="23"/>
      <c r="DX965" s="23"/>
      <c r="DY965" s="23"/>
      <c r="DZ965" s="23"/>
      <c r="EA965" s="23"/>
      <c r="EB965" s="23"/>
      <c r="EC965" s="23"/>
      <c r="ED965" s="23"/>
      <c r="EE965" s="23"/>
      <c r="EF965" s="23"/>
      <c r="EG965" s="23"/>
      <c r="EH965" s="23"/>
      <c r="EI965" s="23"/>
      <c r="EJ965" s="23"/>
      <c r="EK965" s="23"/>
      <c r="EL965" s="23"/>
      <c r="EM965" s="23"/>
      <c r="EN965" s="23"/>
      <c r="EO965" s="23"/>
      <c r="EP965" s="23"/>
      <c r="EQ965" s="23"/>
      <c r="ER965" s="23"/>
      <c r="ES965" s="23"/>
      <c r="ET965" s="23"/>
      <c r="EU965" s="23"/>
      <c r="EV965" s="23"/>
      <c r="EW965" s="23"/>
      <c r="EX965" s="23"/>
      <c r="EY965" s="23"/>
      <c r="EZ965" s="23"/>
      <c r="FA965" s="23"/>
      <c r="FB965" s="23"/>
      <c r="FC965" s="23"/>
      <c r="FD965" s="23"/>
      <c r="FE965" s="23"/>
      <c r="FF965" s="23"/>
      <c r="FG965" s="23"/>
      <c r="FH965" s="23"/>
      <c r="FI965" s="23"/>
      <c r="FJ965" s="23"/>
      <c r="FK965" s="23"/>
      <c r="FL965" s="23"/>
      <c r="FM965" s="23"/>
      <c r="FN965" s="23"/>
      <c r="FO965" s="23"/>
      <c r="FP965" s="23"/>
      <c r="FQ965" s="23"/>
      <c r="FR965" s="23"/>
      <c r="FS965" s="23"/>
      <c r="FT965" s="23"/>
      <c r="FU965" s="23"/>
      <c r="FV965" s="23"/>
      <c r="FW965" s="23"/>
      <c r="FX965" s="23"/>
      <c r="FY965" s="23"/>
      <c r="FZ965" s="23"/>
      <c r="GA965" s="23"/>
      <c r="GB965" s="23"/>
      <c r="GC965" s="23"/>
      <c r="GD965" s="23"/>
      <c r="GE965" s="23"/>
      <c r="GF965" s="23"/>
      <c r="GG965" s="23"/>
      <c r="GH965" s="23"/>
      <c r="GI965" s="23"/>
      <c r="GJ965" s="23">
        <f>T965</f>
        <v>144</v>
      </c>
      <c r="GK965" s="23"/>
      <c r="GL965" s="23"/>
      <c r="GM965" s="23"/>
      <c r="GN965" s="23">
        <f>T965</f>
        <v>144</v>
      </c>
      <c r="GO965" s="23"/>
      <c r="GP965" s="23">
        <f>T965</f>
        <v>144</v>
      </c>
      <c r="GQ965" s="23">
        <f>T965</f>
        <v>144</v>
      </c>
      <c r="GR965" s="23"/>
      <c r="GS965" s="23">
        <f>T965</f>
        <v>144</v>
      </c>
      <c r="GT965" s="23"/>
      <c r="GU965" s="23"/>
      <c r="GV965" s="23"/>
      <c r="GW965" s="23"/>
      <c r="GX965" s="23"/>
      <c r="GY965" s="23"/>
      <c r="GZ965" s="23"/>
      <c r="HA965" s="23"/>
      <c r="HB965" s="23">
        <f>T965</f>
        <v>144</v>
      </c>
      <c r="HC965" s="23"/>
      <c r="HD965" s="23"/>
      <c r="HE965" s="23"/>
      <c r="HF965" s="23">
        <f>T965</f>
        <v>144</v>
      </c>
      <c r="HG965" s="23"/>
      <c r="HH965" s="23"/>
      <c r="HI965" s="23"/>
      <c r="HJ965" s="23"/>
      <c r="HK965" s="23"/>
      <c r="HL965" s="23">
        <f>T965</f>
        <v>144</v>
      </c>
      <c r="HM965" s="23"/>
      <c r="HN965" s="23">
        <f>T965</f>
        <v>144</v>
      </c>
      <c r="HO965" s="23"/>
      <c r="HP965" s="23"/>
      <c r="HQ965" s="23"/>
      <c r="HR965" s="23"/>
      <c r="HS965" s="23"/>
      <c r="HT965" s="23"/>
      <c r="HU965" s="23"/>
      <c r="HV965" s="23"/>
      <c r="HW965" s="23"/>
      <c r="HX965" s="23"/>
      <c r="HY965" s="23"/>
      <c r="HZ965" s="23"/>
      <c r="IA965" s="23"/>
      <c r="IB965" s="23"/>
      <c r="IC965" s="23"/>
      <c r="ID965" s="23"/>
      <c r="IE965" s="23"/>
      <c r="IF965" s="23"/>
      <c r="IG965" s="23"/>
      <c r="IH965" s="23"/>
      <c r="II965" s="23"/>
      <c r="IJ965" s="23"/>
      <c r="IK965" s="23"/>
      <c r="IL965" s="23"/>
      <c r="IM965" s="23"/>
      <c r="IN965" s="23"/>
      <c r="IO965" s="23"/>
      <c r="IP965" s="23"/>
      <c r="IQ965" s="23"/>
      <c r="IR965" s="23"/>
      <c r="IS965" s="23"/>
      <c r="IT965" s="23"/>
      <c r="IU965" s="23"/>
    </row>
    <row r="966" spans="1:255" x14ac:dyDescent="0.2">
      <c r="A966" s="98"/>
      <c r="B966" s="113" t="s">
        <v>1263</v>
      </c>
      <c r="C966" s="113" t="s">
        <v>1388</v>
      </c>
      <c r="D966" s="33"/>
      <c r="E966" s="33"/>
      <c r="F966" s="33"/>
      <c r="G966" s="33"/>
      <c r="H966" s="33"/>
      <c r="I966" s="33"/>
      <c r="J966" s="33"/>
      <c r="K966" s="99"/>
    </row>
    <row r="967" spans="1:255" ht="13.5" thickBot="1" x14ac:dyDescent="0.25">
      <c r="A967" s="124"/>
      <c r="B967" s="125"/>
      <c r="C967" s="125" t="s">
        <v>1266</v>
      </c>
      <c r="D967" s="125"/>
      <c r="E967" s="125"/>
      <c r="F967" s="125"/>
      <c r="G967" s="125"/>
      <c r="H967" s="373">
        <f>SUM(DK953:DK966)</f>
        <v>3081</v>
      </c>
      <c r="I967" s="374"/>
      <c r="J967" s="373">
        <f>SUM(DM953:DM966)</f>
        <v>26028</v>
      </c>
      <c r="K967" s="375"/>
      <c r="L967" s="112"/>
      <c r="M967" s="112"/>
      <c r="N967" s="112"/>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3"/>
      <c r="DV967" s="23"/>
      <c r="DW967" s="23"/>
      <c r="DX967" s="23"/>
      <c r="DY967" s="23"/>
      <c r="DZ967" s="23"/>
      <c r="EA967" s="23"/>
      <c r="EB967" s="23"/>
      <c r="EC967" s="23"/>
      <c r="ED967" s="23"/>
      <c r="EE967" s="23"/>
      <c r="EF967" s="23"/>
      <c r="EG967" s="23"/>
      <c r="EH967" s="23"/>
      <c r="EI967" s="23"/>
      <c r="EJ967" s="23"/>
      <c r="EK967" s="23"/>
      <c r="EL967" s="23"/>
      <c r="EM967" s="23"/>
      <c r="EN967" s="23"/>
      <c r="EO967" s="23"/>
      <c r="EP967" s="23"/>
      <c r="EQ967" s="23"/>
      <c r="ER967" s="23"/>
      <c r="ES967" s="23"/>
      <c r="ET967" s="23"/>
      <c r="EU967" s="23"/>
      <c r="EV967" s="23"/>
      <c r="EW967" s="23"/>
      <c r="EX967" s="23"/>
      <c r="EY967" s="23"/>
      <c r="EZ967" s="23"/>
      <c r="FA967" s="23"/>
      <c r="FB967" s="23"/>
      <c r="FC967" s="23"/>
      <c r="FD967" s="23"/>
      <c r="FE967" s="23"/>
      <c r="FF967" s="23"/>
      <c r="FG967" s="23"/>
      <c r="FH967" s="23"/>
      <c r="FI967" s="23"/>
      <c r="FJ967" s="23"/>
      <c r="FK967" s="23"/>
      <c r="FL967" s="23"/>
      <c r="FM967" s="23"/>
      <c r="FN967" s="23"/>
      <c r="FO967" s="23"/>
      <c r="FP967" s="23"/>
      <c r="FQ967" s="23"/>
      <c r="FR967" s="23"/>
      <c r="FS967" s="23"/>
      <c r="FT967" s="23"/>
      <c r="FU967" s="23"/>
      <c r="FV967" s="23"/>
      <c r="FW967" s="23"/>
      <c r="FX967" s="23"/>
      <c r="FY967" s="23"/>
      <c r="FZ967" s="23"/>
      <c r="GA967" s="23"/>
      <c r="GB967" s="23"/>
      <c r="GC967" s="23"/>
      <c r="GD967" s="23"/>
      <c r="GE967" s="23"/>
      <c r="GF967" s="23"/>
      <c r="GG967" s="23"/>
      <c r="GH967" s="23"/>
      <c r="GI967" s="23"/>
      <c r="GJ967" s="23"/>
      <c r="GK967" s="23"/>
      <c r="GL967" s="23"/>
      <c r="GM967" s="23"/>
      <c r="GN967" s="23"/>
      <c r="GO967" s="23"/>
      <c r="GP967" s="23"/>
      <c r="GQ967" s="23"/>
      <c r="GR967" s="23"/>
      <c r="GS967" s="23"/>
      <c r="GT967" s="23"/>
      <c r="GU967" s="23"/>
      <c r="GV967" s="23"/>
      <c r="GW967" s="23"/>
      <c r="GX967" s="23"/>
      <c r="GY967" s="23"/>
      <c r="GZ967" s="23"/>
      <c r="HA967" s="23"/>
      <c r="HB967" s="23"/>
      <c r="HC967" s="23"/>
      <c r="HD967" s="23"/>
      <c r="HE967" s="23"/>
      <c r="HF967" s="23"/>
      <c r="HG967" s="23"/>
      <c r="HH967" s="23"/>
      <c r="HI967" s="23"/>
      <c r="HJ967" s="23"/>
      <c r="HK967" s="23"/>
      <c r="HL967" s="23"/>
      <c r="HM967" s="23"/>
      <c r="HN967" s="23"/>
      <c r="HO967" s="23"/>
      <c r="HP967" s="23"/>
      <c r="HQ967" s="23"/>
      <c r="HR967" s="23"/>
      <c r="HS967" s="23"/>
      <c r="HT967" s="23"/>
      <c r="HU967" s="23"/>
      <c r="HV967" s="23"/>
      <c r="HW967" s="23"/>
      <c r="HX967" s="23"/>
      <c r="HY967" s="23"/>
      <c r="HZ967" s="23"/>
      <c r="IA967" s="23"/>
      <c r="IB967" s="23"/>
      <c r="IC967" s="23"/>
      <c r="ID967" s="23"/>
      <c r="IE967" s="23"/>
      <c r="IF967" s="23"/>
      <c r="IG967" s="23"/>
      <c r="IH967" s="23"/>
      <c r="II967" s="23"/>
      <c r="IJ967" s="23"/>
      <c r="IK967" s="23"/>
      <c r="IL967" s="23"/>
      <c r="IM967" s="23"/>
      <c r="IN967" s="23"/>
      <c r="IO967" s="23"/>
      <c r="IP967" s="23"/>
      <c r="IQ967" s="23"/>
      <c r="IR967" s="23"/>
      <c r="IS967" s="23"/>
      <c r="IT967" s="23"/>
      <c r="IU967" s="23"/>
    </row>
    <row r="968" spans="1:255" x14ac:dyDescent="0.2">
      <c r="A968" s="123"/>
      <c r="B968" s="122"/>
      <c r="C968" s="122" t="s">
        <v>1267</v>
      </c>
      <c r="D968" s="122"/>
      <c r="E968" s="122"/>
      <c r="F968" s="122"/>
      <c r="G968" s="122"/>
      <c r="H968" s="376">
        <f>R968</f>
        <v>3424</v>
      </c>
      <c r="I968" s="377"/>
      <c r="J968" s="376" t="e">
        <f>S968</f>
        <v>#REF!</v>
      </c>
      <c r="K968" s="378"/>
      <c r="O968" s="23"/>
      <c r="P968" s="23"/>
      <c r="Q968" s="23"/>
      <c r="R968" s="23">
        <f>SUM(T953:T967)</f>
        <v>3424</v>
      </c>
      <c r="S968" s="23" t="e">
        <f>SUM(U953:U967)</f>
        <v>#REF!</v>
      </c>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c r="CK968" s="23"/>
      <c r="CL968" s="23"/>
      <c r="CM968" s="23"/>
      <c r="CN968" s="23"/>
      <c r="CO968" s="23"/>
      <c r="CP968" s="23"/>
      <c r="CQ968" s="23"/>
      <c r="CR968" s="23"/>
      <c r="CS968" s="23"/>
      <c r="CT968" s="23"/>
      <c r="CU968" s="23"/>
      <c r="CV968" s="23"/>
      <c r="CW968" s="23"/>
      <c r="CX968" s="23"/>
      <c r="CY968" s="23"/>
      <c r="CZ968" s="23"/>
      <c r="DA968" s="23"/>
      <c r="DB968" s="23"/>
      <c r="DC968" s="23"/>
      <c r="DD968" s="23"/>
      <c r="DE968" s="23"/>
      <c r="DF968" s="23"/>
      <c r="DG968" s="23"/>
      <c r="DH968" s="23"/>
      <c r="DI968" s="23"/>
      <c r="DJ968" s="23"/>
      <c r="DK968" s="23"/>
      <c r="DL968" s="23"/>
      <c r="DM968" s="23"/>
      <c r="DN968" s="23"/>
      <c r="DO968" s="23"/>
      <c r="DP968" s="23"/>
      <c r="DQ968" s="23"/>
      <c r="DR968" s="23"/>
      <c r="DS968" s="23"/>
      <c r="DT968" s="23"/>
      <c r="DU968" s="23"/>
      <c r="DV968" s="23"/>
      <c r="DW968" s="23"/>
      <c r="DX968" s="23"/>
      <c r="DY968" s="23"/>
      <c r="DZ968" s="23"/>
      <c r="EA968" s="23"/>
      <c r="EB968" s="23"/>
      <c r="EC968" s="23"/>
      <c r="ED968" s="23"/>
      <c r="EE968" s="23"/>
      <c r="EF968" s="23"/>
      <c r="EG968" s="23"/>
      <c r="EH968" s="23"/>
      <c r="EI968" s="23"/>
      <c r="EJ968" s="23"/>
      <c r="EK968" s="23"/>
      <c r="EL968" s="23"/>
      <c r="EM968" s="23"/>
      <c r="EN968" s="23"/>
      <c r="EO968" s="23"/>
      <c r="EP968" s="23"/>
      <c r="EQ968" s="23"/>
      <c r="ER968" s="23"/>
      <c r="ES968" s="23"/>
      <c r="ET968" s="23"/>
      <c r="EU968" s="23"/>
      <c r="EV968" s="23"/>
      <c r="EW968" s="23"/>
      <c r="EX968" s="23"/>
      <c r="EY968" s="23"/>
      <c r="EZ968" s="23"/>
      <c r="FA968" s="23"/>
      <c r="FB968" s="23"/>
      <c r="FC968" s="23"/>
      <c r="FD968" s="23"/>
      <c r="FE968" s="23"/>
      <c r="FF968" s="23"/>
      <c r="FG968" s="23"/>
      <c r="FH968" s="23"/>
      <c r="FI968" s="23"/>
      <c r="FJ968" s="23"/>
      <c r="FK968" s="23"/>
      <c r="FL968" s="23"/>
      <c r="FM968" s="23"/>
      <c r="FN968" s="23"/>
      <c r="FO968" s="23"/>
      <c r="FP968" s="23"/>
      <c r="FQ968" s="23"/>
      <c r="FR968" s="23"/>
      <c r="FS968" s="23"/>
      <c r="FT968" s="23"/>
      <c r="FU968" s="23"/>
      <c r="FV968" s="23"/>
      <c r="FW968" s="23"/>
      <c r="FX968" s="23"/>
      <c r="FY968" s="23"/>
      <c r="FZ968" s="23"/>
      <c r="GA968" s="23"/>
      <c r="GB968" s="23"/>
      <c r="GC968" s="23"/>
      <c r="GD968" s="23"/>
      <c r="GE968" s="23"/>
      <c r="GF968" s="23"/>
      <c r="GG968" s="23"/>
      <c r="GH968" s="23"/>
      <c r="GI968" s="23"/>
      <c r="GJ968" s="23"/>
      <c r="GK968" s="23"/>
      <c r="GL968" s="23"/>
      <c r="GM968" s="23"/>
      <c r="GN968" s="23"/>
      <c r="GO968" s="23"/>
      <c r="GP968" s="23"/>
      <c r="GQ968" s="23"/>
      <c r="GR968" s="23"/>
      <c r="GS968" s="23"/>
      <c r="GT968" s="23"/>
      <c r="GU968" s="23"/>
      <c r="GV968" s="23"/>
      <c r="GW968" s="23"/>
      <c r="GX968" s="23"/>
      <c r="GY968" s="23"/>
      <c r="GZ968" s="23"/>
      <c r="HA968" s="23">
        <f>R968</f>
        <v>3424</v>
      </c>
      <c r="HB968" s="23"/>
      <c r="HC968" s="23"/>
      <c r="HD968" s="23"/>
      <c r="HE968" s="23"/>
      <c r="HF968" s="23"/>
      <c r="HG968" s="23"/>
      <c r="HH968" s="23"/>
      <c r="HI968" s="23"/>
      <c r="HJ968" s="23"/>
      <c r="HK968" s="23"/>
      <c r="HL968" s="23"/>
      <c r="HM968" s="23"/>
      <c r="HN968" s="23"/>
      <c r="HO968" s="23"/>
      <c r="HP968" s="23"/>
      <c r="HQ968" s="23"/>
      <c r="HR968" s="23"/>
      <c r="HS968" s="23"/>
      <c r="HT968" s="23"/>
      <c r="HU968" s="23"/>
      <c r="HV968" s="23"/>
      <c r="HW968" s="23"/>
      <c r="HX968" s="23"/>
      <c r="HY968" s="23"/>
      <c r="HZ968" s="23"/>
      <c r="IA968" s="23"/>
      <c r="IB968" s="23"/>
      <c r="IC968" s="23"/>
      <c r="ID968" s="23"/>
      <c r="IE968" s="23"/>
      <c r="IF968" s="23"/>
      <c r="IG968" s="23"/>
      <c r="IH968" s="23"/>
      <c r="II968" s="23"/>
      <c r="IJ968" s="23"/>
      <c r="IK968" s="23"/>
      <c r="IL968" s="23"/>
      <c r="IM968" s="23"/>
      <c r="IN968" s="23"/>
      <c r="IO968" s="23"/>
      <c r="IP968" s="23"/>
      <c r="IQ968" s="23"/>
      <c r="IR968" s="23"/>
      <c r="IS968" s="23"/>
      <c r="IT968" s="23"/>
      <c r="IU968" s="23"/>
    </row>
    <row r="969" spans="1:255" x14ac:dyDescent="0.2">
      <c r="A969" s="77"/>
      <c r="B969" s="76"/>
      <c r="C969" s="76"/>
      <c r="D969" s="76"/>
      <c r="E969" s="76"/>
      <c r="F969" s="76"/>
      <c r="G969" s="76"/>
      <c r="H969" s="370"/>
      <c r="I969" s="371"/>
      <c r="J969" s="370"/>
      <c r="K969" s="372"/>
    </row>
    <row r="970" spans="1:255" ht="56.25" x14ac:dyDescent="0.2">
      <c r="A970" s="126">
        <v>48</v>
      </c>
      <c r="B970" s="133" t="s">
        <v>203</v>
      </c>
      <c r="C970" s="127" t="s">
        <v>204</v>
      </c>
      <c r="D970" s="128" t="s">
        <v>166</v>
      </c>
      <c r="E970" s="129">
        <v>7.0000000000000007E-2</v>
      </c>
      <c r="F970" s="130">
        <f>Source!AK520</f>
        <v>321.88</v>
      </c>
      <c r="G970" s="134" t="s">
        <v>6</v>
      </c>
      <c r="H970" s="130"/>
      <c r="I970" s="131">
        <f>SUM(DQ970:DQ982)</f>
        <v>15</v>
      </c>
      <c r="J970" s="107" t="s">
        <v>203</v>
      </c>
      <c r="K970" s="132" t="e">
        <f>SUM(DS970:DS982)</f>
        <v>#REF!</v>
      </c>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c r="DD970" s="23"/>
      <c r="DE970" s="23"/>
      <c r="DF970" s="23"/>
      <c r="DG970" s="23"/>
      <c r="DH970" s="23"/>
      <c r="DI970" s="23"/>
      <c r="DJ970" s="23"/>
      <c r="DK970" s="23"/>
      <c r="DL970" s="23"/>
      <c r="DM970" s="23"/>
      <c r="DN970" s="23"/>
      <c r="DO970" s="23"/>
      <c r="DP970" s="23"/>
      <c r="DQ970" s="23"/>
      <c r="DR970" s="23"/>
      <c r="DS970" s="23"/>
      <c r="DT970" s="23"/>
      <c r="DU970" s="23"/>
      <c r="DV970" s="23"/>
      <c r="DW970" s="23"/>
      <c r="DX970" s="23"/>
      <c r="DY970" s="23"/>
      <c r="DZ970" s="23"/>
      <c r="EA970" s="23"/>
      <c r="EB970" s="23"/>
      <c r="EC970" s="23"/>
      <c r="ED970" s="23"/>
      <c r="EE970" s="23"/>
      <c r="EF970" s="23"/>
      <c r="EG970" s="23"/>
      <c r="EH970" s="23"/>
      <c r="EI970" s="23"/>
      <c r="EJ970" s="23"/>
      <c r="EK970" s="23"/>
      <c r="EL970" s="23"/>
      <c r="EM970" s="23"/>
      <c r="EN970" s="23"/>
      <c r="EO970" s="23"/>
      <c r="EP970" s="23"/>
      <c r="EQ970" s="23"/>
      <c r="ER970" s="23"/>
      <c r="ES970" s="23"/>
      <c r="ET970" s="23"/>
      <c r="EU970" s="23"/>
      <c r="EV970" s="23"/>
      <c r="EW970" s="23"/>
      <c r="EX970" s="23"/>
      <c r="EY970" s="23"/>
      <c r="EZ970" s="23"/>
      <c r="FA970" s="23"/>
      <c r="FB970" s="23"/>
      <c r="FC970" s="23"/>
      <c r="FD970" s="23"/>
      <c r="FE970" s="23"/>
      <c r="FF970" s="23"/>
      <c r="FG970" s="23"/>
      <c r="FH970" s="23"/>
      <c r="FI970" s="23"/>
      <c r="FJ970" s="23"/>
      <c r="FK970" s="23"/>
      <c r="FL970" s="23"/>
      <c r="FM970" s="23"/>
      <c r="FN970" s="23"/>
      <c r="FO970" s="23"/>
      <c r="FP970" s="23"/>
      <c r="FQ970" s="23"/>
      <c r="FR970" s="23"/>
      <c r="FS970" s="23"/>
      <c r="FT970" s="23"/>
      <c r="FU970" s="23"/>
      <c r="FV970" s="23"/>
      <c r="FW970" s="23"/>
      <c r="FX970" s="23"/>
      <c r="FY970" s="23"/>
      <c r="FZ970" s="23"/>
      <c r="GA970" s="23"/>
      <c r="GB970" s="23"/>
      <c r="GC970" s="23"/>
      <c r="GD970" s="23"/>
      <c r="GE970" s="23"/>
      <c r="GF970" s="23"/>
      <c r="GG970" s="23"/>
      <c r="GH970" s="23"/>
      <c r="GI970" s="23"/>
      <c r="GJ970" s="23"/>
      <c r="GK970" s="23"/>
      <c r="GL970" s="23"/>
      <c r="GM970" s="23"/>
      <c r="GN970" s="23"/>
      <c r="GO970" s="23"/>
      <c r="GP970" s="23"/>
      <c r="GQ970" s="23"/>
      <c r="GR970" s="23"/>
      <c r="GS970" s="23"/>
      <c r="GT970" s="23"/>
      <c r="GU970" s="23"/>
      <c r="GV970" s="23"/>
      <c r="GW970" s="23"/>
      <c r="GX970" s="23"/>
      <c r="GY970" s="23"/>
      <c r="GZ970" s="23"/>
      <c r="HA970" s="23"/>
      <c r="HB970" s="23"/>
      <c r="HC970" s="23"/>
      <c r="HD970" s="23"/>
      <c r="HE970" s="23"/>
      <c r="HF970" s="23"/>
      <c r="HG970" s="23"/>
      <c r="HH970" s="23"/>
      <c r="HI970" s="23"/>
      <c r="HJ970" s="23"/>
      <c r="HK970" s="23"/>
      <c r="HL970" s="23"/>
      <c r="HM970" s="23"/>
      <c r="HN970" s="23"/>
      <c r="HO970" s="23"/>
      <c r="HP970" s="23"/>
      <c r="HQ970" s="23"/>
      <c r="HR970" s="23"/>
      <c r="HS970" s="23"/>
      <c r="HT970" s="23"/>
      <c r="HU970" s="23"/>
      <c r="HV970" s="23"/>
      <c r="HW970" s="23"/>
      <c r="HX970" s="23"/>
      <c r="HY970" s="23"/>
      <c r="HZ970" s="23"/>
      <c r="IA970" s="23"/>
      <c r="IB970" s="23"/>
      <c r="IC970" s="23"/>
      <c r="ID970" s="23"/>
      <c r="IE970" s="23"/>
      <c r="IF970" s="23"/>
      <c r="IG970" s="23"/>
      <c r="IH970" s="23"/>
      <c r="II970" s="23"/>
      <c r="IJ970" s="23"/>
      <c r="IK970" s="23"/>
      <c r="IL970" s="23"/>
      <c r="IM970" s="23"/>
      <c r="IN970" s="23"/>
      <c r="IO970" s="23"/>
      <c r="IP970" s="23"/>
      <c r="IQ970" s="23"/>
      <c r="IR970" s="23"/>
      <c r="IS970" s="23"/>
      <c r="IT970" s="23"/>
      <c r="IU970" s="23"/>
    </row>
    <row r="971" spans="1:255" x14ac:dyDescent="0.2">
      <c r="A971" s="66"/>
      <c r="B971" s="67"/>
      <c r="C971" s="67" t="s">
        <v>1253</v>
      </c>
      <c r="D971" s="68"/>
      <c r="E971" s="69"/>
      <c r="F971" s="70">
        <v>35.04</v>
      </c>
      <c r="G971" s="71" t="s">
        <v>1291</v>
      </c>
      <c r="H971" s="70">
        <f>Source!AF520</f>
        <v>70.08</v>
      </c>
      <c r="I971" s="72">
        <f>T971</f>
        <v>5</v>
      </c>
      <c r="J971" s="73">
        <v>26.95</v>
      </c>
      <c r="K971" s="74">
        <f>U971</f>
        <v>132</v>
      </c>
      <c r="O971" s="23"/>
      <c r="P971" s="23"/>
      <c r="Q971" s="23"/>
      <c r="R971" s="23"/>
      <c r="S971" s="23"/>
      <c r="T971" s="23">
        <f>ROUND(Source!AF520*Source!AV520*Source!I520,0)</f>
        <v>5</v>
      </c>
      <c r="U971" s="23">
        <f>Source!S520</f>
        <v>132</v>
      </c>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c r="CK971" s="23"/>
      <c r="CL971" s="23"/>
      <c r="CM971" s="23"/>
      <c r="CN971" s="23"/>
      <c r="CO971" s="23"/>
      <c r="CP971" s="23"/>
      <c r="CQ971" s="23"/>
      <c r="CR971" s="23"/>
      <c r="CS971" s="23"/>
      <c r="CT971" s="23"/>
      <c r="CU971" s="23"/>
      <c r="CV971" s="23">
        <v>1</v>
      </c>
      <c r="CW971" s="23"/>
      <c r="CX971" s="23"/>
      <c r="CY971" s="23"/>
      <c r="CZ971" s="23"/>
      <c r="DA971" s="23"/>
      <c r="DB971" s="23"/>
      <c r="DC971" s="23"/>
      <c r="DD971" s="23"/>
      <c r="DE971" s="23"/>
      <c r="DF971" s="23"/>
      <c r="DG971" s="23">
        <f>Source!S520</f>
        <v>132</v>
      </c>
      <c r="DH971" s="23">
        <v>1009</v>
      </c>
      <c r="DI971" s="23"/>
      <c r="DJ971" s="23"/>
      <c r="DK971" s="23"/>
      <c r="DL971" s="23"/>
      <c r="DM971" s="23"/>
      <c r="DN971" s="23"/>
      <c r="DO971" s="23"/>
      <c r="DP971" s="23"/>
      <c r="DQ971" s="23">
        <f>T971</f>
        <v>5</v>
      </c>
      <c r="DR971" s="23"/>
      <c r="DS971" s="23">
        <f>U971</f>
        <v>132</v>
      </c>
      <c r="DT971" s="23"/>
      <c r="DU971" s="23"/>
      <c r="DV971" s="23"/>
      <c r="DW971" s="23"/>
      <c r="DX971" s="23"/>
      <c r="DY971" s="23"/>
      <c r="DZ971" s="23"/>
      <c r="EA971" s="23"/>
      <c r="EB971" s="23"/>
      <c r="EC971" s="23"/>
      <c r="ED971" s="23"/>
      <c r="EE971" s="23"/>
      <c r="EF971" s="23"/>
      <c r="EG971" s="23"/>
      <c r="EH971" s="23"/>
      <c r="EI971" s="23"/>
      <c r="EJ971" s="23"/>
      <c r="EK971" s="23"/>
      <c r="EL971" s="23"/>
      <c r="EM971" s="23"/>
      <c r="EN971" s="23"/>
      <c r="EO971" s="23"/>
      <c r="EP971" s="23"/>
      <c r="EQ971" s="23"/>
      <c r="ER971" s="23"/>
      <c r="ES971" s="23"/>
      <c r="ET971" s="23"/>
      <c r="EU971" s="23"/>
      <c r="EV971" s="23"/>
      <c r="EW971" s="23"/>
      <c r="EX971" s="23"/>
      <c r="EY971" s="23"/>
      <c r="EZ971" s="23"/>
      <c r="FA971" s="23"/>
      <c r="FB971" s="23"/>
      <c r="FC971" s="23"/>
      <c r="FD971" s="23"/>
      <c r="FE971" s="23"/>
      <c r="FF971" s="23"/>
      <c r="FG971" s="23"/>
      <c r="FH971" s="23"/>
      <c r="FI971" s="23"/>
      <c r="FJ971" s="23"/>
      <c r="FK971" s="23"/>
      <c r="FL971" s="23"/>
      <c r="FM971" s="23"/>
      <c r="FN971" s="23"/>
      <c r="FO971" s="23"/>
      <c r="FP971" s="23"/>
      <c r="FQ971" s="23"/>
      <c r="FR971" s="23"/>
      <c r="FS971" s="23"/>
      <c r="FT971" s="23"/>
      <c r="FU971" s="23"/>
      <c r="FV971" s="23"/>
      <c r="FW971" s="23"/>
      <c r="FX971" s="23"/>
      <c r="FY971" s="23"/>
      <c r="FZ971" s="23"/>
      <c r="GA971" s="23"/>
      <c r="GB971" s="23"/>
      <c r="GC971" s="23"/>
      <c r="GD971" s="23"/>
      <c r="GE971" s="23"/>
      <c r="GF971" s="23"/>
      <c r="GG971" s="23"/>
      <c r="GH971" s="23"/>
      <c r="GI971" s="23"/>
      <c r="GJ971" s="23">
        <f>T971</f>
        <v>5</v>
      </c>
      <c r="GK971" s="23">
        <f>T971</f>
        <v>5</v>
      </c>
      <c r="GL971" s="23"/>
      <c r="GM971" s="23"/>
      <c r="GN971" s="23"/>
      <c r="GO971" s="23"/>
      <c r="GP971" s="23"/>
      <c r="GQ971" s="23"/>
      <c r="GR971" s="23"/>
      <c r="GS971" s="23"/>
      <c r="GT971" s="23"/>
      <c r="GU971" s="23"/>
      <c r="GV971" s="23"/>
      <c r="GW971" s="23"/>
      <c r="GX971" s="23"/>
      <c r="GY971" s="23"/>
      <c r="GZ971" s="23"/>
      <c r="HA971" s="23"/>
      <c r="HB971" s="23">
        <f>T971</f>
        <v>5</v>
      </c>
      <c r="HC971" s="23"/>
      <c r="HD971" s="23"/>
      <c r="HE971" s="23"/>
      <c r="HF971" s="23">
        <f>T971</f>
        <v>5</v>
      </c>
      <c r="HG971" s="23"/>
      <c r="HH971" s="23"/>
      <c r="HI971" s="23"/>
      <c r="HJ971" s="23"/>
      <c r="HK971" s="23"/>
      <c r="HL971" s="23">
        <f>T971</f>
        <v>5</v>
      </c>
      <c r="HM971" s="23"/>
      <c r="HN971" s="23">
        <f>T971</f>
        <v>5</v>
      </c>
      <c r="HO971" s="23"/>
      <c r="HP971" s="23"/>
      <c r="HQ971" s="23"/>
      <c r="HR971" s="23"/>
      <c r="HS971" s="23"/>
      <c r="HT971" s="23"/>
      <c r="HU971" s="23"/>
      <c r="HV971" s="23"/>
      <c r="HW971" s="23"/>
      <c r="HX971" s="23">
        <f>T971</f>
        <v>5</v>
      </c>
      <c r="HY971" s="23"/>
      <c r="HZ971" s="23"/>
      <c r="IA971" s="23"/>
      <c r="IB971" s="23"/>
      <c r="IC971" s="23"/>
      <c r="ID971" s="23"/>
      <c r="IE971" s="23"/>
      <c r="IF971" s="23"/>
      <c r="IG971" s="23"/>
      <c r="IH971" s="23"/>
      <c r="II971" s="23"/>
      <c r="IJ971" s="23"/>
      <c r="IK971" s="23"/>
      <c r="IL971" s="23"/>
      <c r="IM971" s="23"/>
      <c r="IN971" s="23"/>
      <c r="IO971" s="23"/>
      <c r="IP971" s="23"/>
      <c r="IQ971" s="23"/>
      <c r="IR971" s="23"/>
      <c r="IS971" s="23"/>
      <c r="IT971" s="23"/>
      <c r="IU971" s="23"/>
    </row>
    <row r="972" spans="1:255" x14ac:dyDescent="0.2">
      <c r="A972" s="78"/>
      <c r="B972" s="79"/>
      <c r="C972" s="79" t="s">
        <v>1255</v>
      </c>
      <c r="D972" s="80"/>
      <c r="E972" s="81"/>
      <c r="F972" s="82">
        <v>6.27</v>
      </c>
      <c r="G972" s="83" t="s">
        <v>1291</v>
      </c>
      <c r="H972" s="82">
        <f>Source!AD520</f>
        <v>12.54</v>
      </c>
      <c r="I972" s="84">
        <f>T972</f>
        <v>1</v>
      </c>
      <c r="J972" s="85">
        <v>9.3000000000000007</v>
      </c>
      <c r="K972" s="86">
        <f>U972</f>
        <v>8</v>
      </c>
      <c r="O972" s="23"/>
      <c r="P972" s="23"/>
      <c r="Q972" s="23"/>
      <c r="R972" s="23"/>
      <c r="S972" s="23"/>
      <c r="T972" s="23">
        <f>ROUND(Source!AD520*Source!AV520*Source!I520,0)</f>
        <v>1</v>
      </c>
      <c r="U972" s="23">
        <f>Source!Q520</f>
        <v>8</v>
      </c>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c r="CF972" s="23"/>
      <c r="CG972" s="23"/>
      <c r="CH972" s="23"/>
      <c r="CI972" s="23"/>
      <c r="CJ972" s="23"/>
      <c r="CK972" s="23"/>
      <c r="CL972" s="23"/>
      <c r="CM972" s="23"/>
      <c r="CN972" s="23"/>
      <c r="CO972" s="23"/>
      <c r="CP972" s="23"/>
      <c r="CQ972" s="23"/>
      <c r="CR972" s="23"/>
      <c r="CS972" s="23"/>
      <c r="CT972" s="23"/>
      <c r="CU972" s="23"/>
      <c r="CV972" s="23">
        <v>1</v>
      </c>
      <c r="CW972" s="23"/>
      <c r="CX972" s="23"/>
      <c r="CY972" s="23"/>
      <c r="CZ972" s="23"/>
      <c r="DA972" s="23"/>
      <c r="DB972" s="23"/>
      <c r="DC972" s="23"/>
      <c r="DD972" s="23"/>
      <c r="DE972" s="23"/>
      <c r="DF972" s="23"/>
      <c r="DG972" s="23"/>
      <c r="DH972" s="23"/>
      <c r="DI972" s="23"/>
      <c r="DJ972" s="23"/>
      <c r="DK972" s="23"/>
      <c r="DL972" s="23"/>
      <c r="DM972" s="23"/>
      <c r="DN972" s="23"/>
      <c r="DO972" s="23"/>
      <c r="DP972" s="23"/>
      <c r="DQ972" s="23">
        <f>T972</f>
        <v>1</v>
      </c>
      <c r="DR972" s="23"/>
      <c r="DS972" s="23">
        <f>U972</f>
        <v>8</v>
      </c>
      <c r="DT972" s="23"/>
      <c r="DU972" s="23"/>
      <c r="DV972" s="23"/>
      <c r="DW972" s="23"/>
      <c r="DX972" s="23"/>
      <c r="DY972" s="23"/>
      <c r="DZ972" s="23"/>
      <c r="EA972" s="23"/>
      <c r="EB972" s="23"/>
      <c r="EC972" s="23"/>
      <c r="ED972" s="23"/>
      <c r="EE972" s="23"/>
      <c r="EF972" s="23"/>
      <c r="EG972" s="23"/>
      <c r="EH972" s="23"/>
      <c r="EI972" s="23"/>
      <c r="EJ972" s="23"/>
      <c r="EK972" s="23"/>
      <c r="EL972" s="23"/>
      <c r="EM972" s="23"/>
      <c r="EN972" s="23"/>
      <c r="EO972" s="23"/>
      <c r="EP972" s="23"/>
      <c r="EQ972" s="23"/>
      <c r="ER972" s="23"/>
      <c r="ES972" s="23"/>
      <c r="ET972" s="23"/>
      <c r="EU972" s="23"/>
      <c r="EV972" s="23"/>
      <c r="EW972" s="23"/>
      <c r="EX972" s="23"/>
      <c r="EY972" s="23"/>
      <c r="EZ972" s="23"/>
      <c r="FA972" s="23"/>
      <c r="FB972" s="23"/>
      <c r="FC972" s="23"/>
      <c r="FD972" s="23"/>
      <c r="FE972" s="23"/>
      <c r="FF972" s="23"/>
      <c r="FG972" s="23"/>
      <c r="FH972" s="23"/>
      <c r="FI972" s="23"/>
      <c r="FJ972" s="23"/>
      <c r="FK972" s="23"/>
      <c r="FL972" s="23"/>
      <c r="FM972" s="23"/>
      <c r="FN972" s="23"/>
      <c r="FO972" s="23"/>
      <c r="FP972" s="23"/>
      <c r="FQ972" s="23"/>
      <c r="FR972" s="23"/>
      <c r="FS972" s="23"/>
      <c r="FT972" s="23"/>
      <c r="FU972" s="23"/>
      <c r="FV972" s="23"/>
      <c r="FW972" s="23"/>
      <c r="FX972" s="23"/>
      <c r="FY972" s="23"/>
      <c r="FZ972" s="23"/>
      <c r="GA972" s="23"/>
      <c r="GB972" s="23"/>
      <c r="GC972" s="23"/>
      <c r="GD972" s="23"/>
      <c r="GE972" s="23"/>
      <c r="GF972" s="23"/>
      <c r="GG972" s="23"/>
      <c r="GH972" s="23"/>
      <c r="GI972" s="23"/>
      <c r="GJ972" s="23">
        <f>T972</f>
        <v>1</v>
      </c>
      <c r="GK972" s="23"/>
      <c r="GL972" s="23">
        <f>T972</f>
        <v>1</v>
      </c>
      <c r="GM972" s="23"/>
      <c r="GN972" s="23"/>
      <c r="GO972" s="23"/>
      <c r="GP972" s="23"/>
      <c r="GQ972" s="23"/>
      <c r="GR972" s="23"/>
      <c r="GS972" s="23"/>
      <c r="GT972" s="23"/>
      <c r="GU972" s="23"/>
      <c r="GV972" s="23"/>
      <c r="GW972" s="23"/>
      <c r="GX972" s="23"/>
      <c r="GY972" s="23"/>
      <c r="GZ972" s="23"/>
      <c r="HA972" s="23"/>
      <c r="HB972" s="23">
        <f>T972</f>
        <v>1</v>
      </c>
      <c r="HC972" s="23"/>
      <c r="HD972" s="23"/>
      <c r="HE972" s="23"/>
      <c r="HF972" s="23">
        <f>T972</f>
        <v>1</v>
      </c>
      <c r="HG972" s="23"/>
      <c r="HH972" s="23"/>
      <c r="HI972" s="23"/>
      <c r="HJ972" s="23"/>
      <c r="HK972" s="23"/>
      <c r="HL972" s="23">
        <f>T972</f>
        <v>1</v>
      </c>
      <c r="HM972" s="23"/>
      <c r="HN972" s="23">
        <f>T972</f>
        <v>1</v>
      </c>
      <c r="HO972" s="23"/>
      <c r="HP972" s="23"/>
      <c r="HQ972" s="23"/>
      <c r="HR972" s="23"/>
      <c r="HS972" s="23"/>
      <c r="HT972" s="23"/>
      <c r="HU972" s="23"/>
      <c r="HV972" s="23"/>
      <c r="HW972" s="23"/>
      <c r="HX972" s="23"/>
      <c r="HY972" s="23"/>
      <c r="HZ972" s="23"/>
      <c r="IA972" s="23"/>
      <c r="IB972" s="23"/>
      <c r="IC972" s="23"/>
      <c r="ID972" s="23"/>
      <c r="IE972" s="23"/>
      <c r="IF972" s="23"/>
      <c r="IG972" s="23"/>
      <c r="IH972" s="23"/>
      <c r="II972" s="23"/>
      <c r="IJ972" s="23"/>
      <c r="IK972" s="23"/>
      <c r="IL972" s="23"/>
      <c r="IM972" s="23"/>
      <c r="IN972" s="23"/>
      <c r="IO972" s="23"/>
      <c r="IP972" s="23"/>
      <c r="IQ972" s="23"/>
      <c r="IR972" s="23"/>
      <c r="IS972" s="23"/>
      <c r="IT972" s="23"/>
      <c r="IU972" s="23"/>
    </row>
    <row r="973" spans="1:255" x14ac:dyDescent="0.2">
      <c r="A973" s="78"/>
      <c r="B973" s="79"/>
      <c r="C973" s="79" t="s">
        <v>1256</v>
      </c>
      <c r="D973" s="80"/>
      <c r="E973" s="81"/>
      <c r="F973" s="82">
        <v>0.1</v>
      </c>
      <c r="G973" s="83" t="s">
        <v>1291</v>
      </c>
      <c r="H973" s="82">
        <f>Source!AE520</f>
        <v>0.2</v>
      </c>
      <c r="I973" s="84">
        <f>GM973</f>
        <v>0</v>
      </c>
      <c r="J973" s="85">
        <v>19.8</v>
      </c>
      <c r="K973" s="86">
        <f>Source!R520</f>
        <v>0</v>
      </c>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c r="CF973" s="23"/>
      <c r="CG973" s="23"/>
      <c r="CH973" s="23"/>
      <c r="CI973" s="23"/>
      <c r="CJ973" s="23"/>
      <c r="CK973" s="23"/>
      <c r="CL973" s="23"/>
      <c r="CM973" s="23"/>
      <c r="CN973" s="23"/>
      <c r="CO973" s="23"/>
      <c r="CP973" s="23"/>
      <c r="CQ973" s="23"/>
      <c r="CR973" s="23"/>
      <c r="CS973" s="23"/>
      <c r="CT973" s="23"/>
      <c r="CU973" s="23"/>
      <c r="CV973" s="23"/>
      <c r="CW973" s="23"/>
      <c r="CX973" s="23"/>
      <c r="CY973" s="23"/>
      <c r="CZ973" s="23"/>
      <c r="DA973" s="23"/>
      <c r="DB973" s="23"/>
      <c r="DC973" s="23"/>
      <c r="DD973" s="23"/>
      <c r="DE973" s="23"/>
      <c r="DF973" s="23"/>
      <c r="DG973" s="23"/>
      <c r="DH973" s="23"/>
      <c r="DI973" s="23"/>
      <c r="DJ973" s="23"/>
      <c r="DK973" s="23"/>
      <c r="DL973" s="23"/>
      <c r="DM973" s="23"/>
      <c r="DN973" s="23"/>
      <c r="DO973" s="23"/>
      <c r="DP973" s="23"/>
      <c r="DQ973" s="23"/>
      <c r="DR973" s="23"/>
      <c r="DS973" s="23"/>
      <c r="DT973" s="23"/>
      <c r="DU973" s="23"/>
      <c r="DV973" s="23"/>
      <c r="DW973" s="23"/>
      <c r="DX973" s="23"/>
      <c r="DY973" s="23"/>
      <c r="DZ973" s="23"/>
      <c r="EA973" s="23"/>
      <c r="EB973" s="23"/>
      <c r="EC973" s="23"/>
      <c r="ED973" s="23"/>
      <c r="EE973" s="23"/>
      <c r="EF973" s="23"/>
      <c r="EG973" s="23"/>
      <c r="EH973" s="23"/>
      <c r="EI973" s="23"/>
      <c r="EJ973" s="23"/>
      <c r="EK973" s="23"/>
      <c r="EL973" s="23"/>
      <c r="EM973" s="23"/>
      <c r="EN973" s="23"/>
      <c r="EO973" s="23"/>
      <c r="EP973" s="23"/>
      <c r="EQ973" s="23"/>
      <c r="ER973" s="23"/>
      <c r="ES973" s="23"/>
      <c r="ET973" s="23"/>
      <c r="EU973" s="23"/>
      <c r="EV973" s="23"/>
      <c r="EW973" s="23"/>
      <c r="EX973" s="23"/>
      <c r="EY973" s="23"/>
      <c r="EZ973" s="23"/>
      <c r="FA973" s="23"/>
      <c r="FB973" s="23"/>
      <c r="FC973" s="23"/>
      <c r="FD973" s="23"/>
      <c r="FE973" s="23"/>
      <c r="FF973" s="23"/>
      <c r="FG973" s="23"/>
      <c r="FH973" s="23"/>
      <c r="FI973" s="23"/>
      <c r="FJ973" s="23"/>
      <c r="FK973" s="23"/>
      <c r="FL973" s="23"/>
      <c r="FM973" s="23"/>
      <c r="FN973" s="23"/>
      <c r="FO973" s="23"/>
      <c r="FP973" s="23"/>
      <c r="FQ973" s="23"/>
      <c r="FR973" s="23"/>
      <c r="FS973" s="23"/>
      <c r="FT973" s="23"/>
      <c r="FU973" s="23"/>
      <c r="FV973" s="23"/>
      <c r="FW973" s="23"/>
      <c r="FX973" s="23"/>
      <c r="FY973" s="23"/>
      <c r="FZ973" s="23"/>
      <c r="GA973" s="23"/>
      <c r="GB973" s="23"/>
      <c r="GC973" s="23"/>
      <c r="GD973" s="23"/>
      <c r="GE973" s="23"/>
      <c r="GF973" s="23"/>
      <c r="GG973" s="23"/>
      <c r="GH973" s="23"/>
      <c r="GI973" s="23"/>
      <c r="GJ973" s="23"/>
      <c r="GK973" s="23"/>
      <c r="GL973" s="23"/>
      <c r="GM973" s="23">
        <f>ROUND(Source!AE520*Source!AV520*Source!I520,0)</f>
        <v>0</v>
      </c>
      <c r="GN973" s="23"/>
      <c r="GO973" s="23"/>
      <c r="GP973" s="23"/>
      <c r="GQ973" s="23"/>
      <c r="GR973" s="23"/>
      <c r="GS973" s="23"/>
      <c r="GT973" s="23"/>
      <c r="GU973" s="23"/>
      <c r="GV973" s="23"/>
      <c r="GW973" s="23"/>
      <c r="GX973" s="23"/>
      <c r="GY973" s="23"/>
      <c r="GZ973" s="23"/>
      <c r="HA973" s="23"/>
      <c r="HB973" s="23"/>
      <c r="HC973" s="23"/>
      <c r="HD973" s="23"/>
      <c r="HE973" s="23"/>
      <c r="HF973" s="23"/>
      <c r="HG973" s="23"/>
      <c r="HH973" s="23"/>
      <c r="HI973" s="23"/>
      <c r="HJ973" s="23"/>
      <c r="HK973" s="23"/>
      <c r="HL973" s="23"/>
      <c r="HM973" s="23"/>
      <c r="HN973" s="23"/>
      <c r="HO973" s="23"/>
      <c r="HP973" s="23"/>
      <c r="HQ973" s="23"/>
      <c r="HR973" s="23"/>
      <c r="HS973" s="23"/>
      <c r="HT973" s="23"/>
      <c r="HU973" s="23"/>
      <c r="HV973" s="23"/>
      <c r="HW973" s="23"/>
      <c r="HX973" s="23">
        <f>GM973</f>
        <v>0</v>
      </c>
      <c r="HY973" s="23"/>
      <c r="HZ973" s="23"/>
      <c r="IA973" s="23"/>
      <c r="IB973" s="23"/>
      <c r="IC973" s="23"/>
      <c r="ID973" s="23"/>
      <c r="IE973" s="23"/>
      <c r="IF973" s="23"/>
      <c r="IG973" s="23"/>
      <c r="IH973" s="23"/>
      <c r="II973" s="23"/>
      <c r="IJ973" s="23"/>
      <c r="IK973" s="23"/>
      <c r="IL973" s="23"/>
      <c r="IM973" s="23"/>
      <c r="IN973" s="23"/>
      <c r="IO973" s="23"/>
      <c r="IP973" s="23"/>
      <c r="IQ973" s="23"/>
      <c r="IR973" s="23"/>
      <c r="IS973" s="23"/>
      <c r="IT973" s="23"/>
      <c r="IU973" s="23"/>
    </row>
    <row r="974" spans="1:255" x14ac:dyDescent="0.2">
      <c r="A974" s="78"/>
      <c r="B974" s="79"/>
      <c r="C974" s="79" t="s">
        <v>1292</v>
      </c>
      <c r="D974" s="80"/>
      <c r="E974" s="81"/>
      <c r="F974" s="82">
        <v>280.57</v>
      </c>
      <c r="G974" s="83" t="s">
        <v>1291</v>
      </c>
      <c r="H974" s="82">
        <f>Source!AC520</f>
        <v>0.01</v>
      </c>
      <c r="I974" s="84">
        <f>T974</f>
        <v>0</v>
      </c>
      <c r="J974" s="85">
        <v>7.56</v>
      </c>
      <c r="K974" s="86">
        <f>U974</f>
        <v>0</v>
      </c>
      <c r="O974" s="23"/>
      <c r="P974" s="23"/>
      <c r="Q974" s="23"/>
      <c r="R974" s="23"/>
      <c r="S974" s="23"/>
      <c r="T974" s="23">
        <f>ROUND(Source!AC520*Source!AW520*Source!I520,0)</f>
        <v>0</v>
      </c>
      <c r="U974" s="23">
        <f>Source!P520</f>
        <v>0</v>
      </c>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v>1</v>
      </c>
      <c r="CW974" s="23"/>
      <c r="CX974" s="23"/>
      <c r="CY974" s="23"/>
      <c r="CZ974" s="23"/>
      <c r="DA974" s="23"/>
      <c r="DB974" s="23"/>
      <c r="DC974" s="23"/>
      <c r="DD974" s="23"/>
      <c r="DE974" s="23"/>
      <c r="DF974" s="23"/>
      <c r="DG974" s="23"/>
      <c r="DH974" s="23"/>
      <c r="DI974" s="23"/>
      <c r="DJ974" s="23"/>
      <c r="DK974" s="23">
        <f>T974</f>
        <v>0</v>
      </c>
      <c r="DL974" s="23"/>
      <c r="DM974" s="23">
        <f>U974</f>
        <v>0</v>
      </c>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3"/>
      <c r="FH974" s="23"/>
      <c r="FI974" s="23"/>
      <c r="FJ974" s="23"/>
      <c r="FK974" s="23"/>
      <c r="FL974" s="23"/>
      <c r="FM974" s="23"/>
      <c r="FN974" s="23"/>
      <c r="FO974" s="23"/>
      <c r="FP974" s="23"/>
      <c r="FQ974" s="23"/>
      <c r="FR974" s="23"/>
      <c r="FS974" s="23"/>
      <c r="FT974" s="23"/>
      <c r="FU974" s="23"/>
      <c r="FV974" s="23"/>
      <c r="FW974" s="23"/>
      <c r="FX974" s="23"/>
      <c r="FY974" s="23"/>
      <c r="FZ974" s="23"/>
      <c r="GA974" s="23"/>
      <c r="GB974" s="23"/>
      <c r="GC974" s="23"/>
      <c r="GD974" s="23"/>
      <c r="GE974" s="23"/>
      <c r="GF974" s="23"/>
      <c r="GG974" s="23"/>
      <c r="GH974" s="23"/>
      <c r="GI974" s="23"/>
      <c r="GJ974" s="23">
        <f>T974</f>
        <v>0</v>
      </c>
      <c r="GK974" s="23"/>
      <c r="GL974" s="23"/>
      <c r="GM974" s="23"/>
      <c r="GN974" s="23">
        <f>T974</f>
        <v>0</v>
      </c>
      <c r="GO974" s="23"/>
      <c r="GP974" s="23">
        <f>T974</f>
        <v>0</v>
      </c>
      <c r="GQ974" s="23">
        <f>T974</f>
        <v>0</v>
      </c>
      <c r="GR974" s="23"/>
      <c r="GS974" s="23">
        <f>T974</f>
        <v>0</v>
      </c>
      <c r="GT974" s="23"/>
      <c r="GU974" s="23"/>
      <c r="GV974" s="23"/>
      <c r="GW974" s="23">
        <f>ROUND(Source!AG520*Source!I520,0)</f>
        <v>0</v>
      </c>
      <c r="GX974" s="23">
        <f>ROUND(Source!AJ520*Source!I520,0)</f>
        <v>0</v>
      </c>
      <c r="GY974" s="23"/>
      <c r="GZ974" s="23"/>
      <c r="HA974" s="23"/>
      <c r="HB974" s="23">
        <f>T974</f>
        <v>0</v>
      </c>
      <c r="HC974" s="23"/>
      <c r="HD974" s="23"/>
      <c r="HE974" s="23"/>
      <c r="HF974" s="23">
        <f>T974</f>
        <v>0</v>
      </c>
      <c r="HG974" s="23"/>
      <c r="HH974" s="23"/>
      <c r="HI974" s="23"/>
      <c r="HJ974" s="23"/>
      <c r="HK974" s="23"/>
      <c r="HL974" s="23">
        <f>T974</f>
        <v>0</v>
      </c>
      <c r="HM974" s="23"/>
      <c r="HN974" s="23">
        <f>T974</f>
        <v>0</v>
      </c>
      <c r="HO974" s="23"/>
      <c r="HP974" s="23"/>
      <c r="HQ974" s="23"/>
      <c r="HR974" s="23"/>
      <c r="HS974" s="23"/>
      <c r="HT974" s="23"/>
      <c r="HU974" s="23"/>
      <c r="HV974" s="23"/>
      <c r="HW974" s="23"/>
      <c r="HX974" s="23"/>
      <c r="HY974" s="23"/>
      <c r="HZ974" s="23"/>
      <c r="IA974" s="23"/>
      <c r="IB974" s="23"/>
      <c r="IC974" s="23"/>
      <c r="ID974" s="23"/>
      <c r="IE974" s="23"/>
      <c r="IF974" s="23"/>
      <c r="IG974" s="23"/>
      <c r="IH974" s="23"/>
      <c r="II974" s="23"/>
      <c r="IJ974" s="23"/>
      <c r="IK974" s="23"/>
      <c r="IL974" s="23"/>
      <c r="IM974" s="23"/>
      <c r="IN974" s="23"/>
      <c r="IO974" s="23"/>
      <c r="IP974" s="23"/>
      <c r="IQ974" s="23"/>
      <c r="IR974" s="23"/>
      <c r="IS974" s="23"/>
      <c r="IT974" s="23"/>
      <c r="IU974" s="23"/>
    </row>
    <row r="975" spans="1:255" x14ac:dyDescent="0.2">
      <c r="A975" s="87"/>
      <c r="B975" s="88"/>
      <c r="C975" s="88" t="s">
        <v>1257</v>
      </c>
      <c r="D975" s="89"/>
      <c r="E975" s="90">
        <v>90</v>
      </c>
      <c r="F975" s="91" t="s">
        <v>1258</v>
      </c>
      <c r="G975" s="92"/>
      <c r="H975" s="93">
        <f>ROUND((Source!AF520*Source!AV520+Source!AE520*Source!AV520)*(Source!FX520)/100,2)</f>
        <v>63.25</v>
      </c>
      <c r="I975" s="94">
        <f>T975</f>
        <v>5</v>
      </c>
      <c r="J975" s="96">
        <v>0.86</v>
      </c>
      <c r="K975" s="95" t="e">
        <f>U975</f>
        <v>#REF!</v>
      </c>
      <c r="O975" s="23"/>
      <c r="P975" s="23"/>
      <c r="Q975" s="23"/>
      <c r="R975" s="23"/>
      <c r="S975" s="23"/>
      <c r="T975" s="23">
        <f>ROUND((ROUND(Source!AF520*Source!AV520*Source!I520,0)+ROUND(Source!AE520*Source!AV520*Source!I520,0))*(Source!DN520)/100,0)</f>
        <v>5</v>
      </c>
      <c r="U975" s="23" t="e">
        <f>Source!X520</f>
        <v>#REF!</v>
      </c>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v>1</v>
      </c>
      <c r="CW975" s="23"/>
      <c r="CX975" s="23"/>
      <c r="CY975" s="23"/>
      <c r="CZ975" s="23"/>
      <c r="DA975" s="23"/>
      <c r="DB975" s="23"/>
      <c r="DC975" s="23"/>
      <c r="DD975" s="23"/>
      <c r="DE975" s="23"/>
      <c r="DF975" s="23"/>
      <c r="DG975" s="23"/>
      <c r="DH975" s="23"/>
      <c r="DI975" s="23"/>
      <c r="DJ975" s="23"/>
      <c r="DK975" s="23"/>
      <c r="DL975" s="23"/>
      <c r="DM975" s="23"/>
      <c r="DN975" s="23"/>
      <c r="DO975" s="23"/>
      <c r="DP975" s="23"/>
      <c r="DQ975" s="23">
        <f>T975</f>
        <v>5</v>
      </c>
      <c r="DR975" s="23"/>
      <c r="DS975" s="23" t="e">
        <f>U975</f>
        <v>#REF!</v>
      </c>
      <c r="DT975" s="23"/>
      <c r="DU975" s="23"/>
      <c r="DV975" s="23"/>
      <c r="DW975" s="23"/>
      <c r="DX975" s="23"/>
      <c r="DY975" s="23"/>
      <c r="DZ975" s="23"/>
      <c r="EA975" s="23"/>
      <c r="EB975" s="23"/>
      <c r="EC975" s="23"/>
      <c r="ED975" s="23"/>
      <c r="EE975" s="23"/>
      <c r="EF975" s="23"/>
      <c r="EG975" s="23"/>
      <c r="EH975" s="23"/>
      <c r="EI975" s="23"/>
      <c r="EJ975" s="23"/>
      <c r="EK975" s="23"/>
      <c r="EL975" s="23"/>
      <c r="EM975" s="23"/>
      <c r="EN975" s="23"/>
      <c r="EO975" s="23"/>
      <c r="EP975" s="23"/>
      <c r="EQ975" s="23"/>
      <c r="ER975" s="23"/>
      <c r="ES975" s="23"/>
      <c r="ET975" s="23"/>
      <c r="EU975" s="23"/>
      <c r="EV975" s="23"/>
      <c r="EW975" s="23"/>
      <c r="EX975" s="23"/>
      <c r="EY975" s="23"/>
      <c r="EZ975" s="23"/>
      <c r="FA975" s="23"/>
      <c r="FB975" s="23"/>
      <c r="FC975" s="23"/>
      <c r="FD975" s="23"/>
      <c r="FE975" s="23"/>
      <c r="FF975" s="23"/>
      <c r="FG975" s="23"/>
      <c r="FH975" s="23"/>
      <c r="FI975" s="23"/>
      <c r="FJ975" s="23"/>
      <c r="FK975" s="23"/>
      <c r="FL975" s="23"/>
      <c r="FM975" s="23"/>
      <c r="FN975" s="23"/>
      <c r="FO975" s="23"/>
      <c r="FP975" s="23"/>
      <c r="FQ975" s="23"/>
      <c r="FR975" s="23"/>
      <c r="FS975" s="23"/>
      <c r="FT975" s="23"/>
      <c r="FU975" s="23"/>
      <c r="FV975" s="23"/>
      <c r="FW975" s="23"/>
      <c r="FX975" s="23"/>
      <c r="FY975" s="23"/>
      <c r="FZ975" s="23"/>
      <c r="GA975" s="23"/>
      <c r="GB975" s="23"/>
      <c r="GC975" s="23"/>
      <c r="GD975" s="23"/>
      <c r="GE975" s="23"/>
      <c r="GF975" s="23"/>
      <c r="GG975" s="23"/>
      <c r="GH975" s="23"/>
      <c r="GI975" s="23"/>
      <c r="GJ975" s="23"/>
      <c r="GK975" s="23"/>
      <c r="GL975" s="23"/>
      <c r="GM975" s="23"/>
      <c r="GN975" s="23"/>
      <c r="GO975" s="23"/>
      <c r="GP975" s="23"/>
      <c r="GQ975" s="23"/>
      <c r="GR975" s="23"/>
      <c r="GS975" s="23"/>
      <c r="GT975" s="23"/>
      <c r="GU975" s="23"/>
      <c r="GV975" s="23"/>
      <c r="GW975" s="23"/>
      <c r="GX975" s="23"/>
      <c r="GY975" s="23">
        <f>T975</f>
        <v>5</v>
      </c>
      <c r="GZ975" s="23"/>
      <c r="HA975" s="23"/>
      <c r="HB975" s="23">
        <f>T975</f>
        <v>5</v>
      </c>
      <c r="HC975" s="23"/>
      <c r="HD975" s="23"/>
      <c r="HE975" s="23"/>
      <c r="HF975" s="23">
        <f>T975</f>
        <v>5</v>
      </c>
      <c r="HG975" s="23"/>
      <c r="HH975" s="23"/>
      <c r="HI975" s="23"/>
      <c r="HJ975" s="23"/>
      <c r="HK975" s="23"/>
      <c r="HL975" s="23">
        <f>T975</f>
        <v>5</v>
      </c>
      <c r="HM975" s="23"/>
      <c r="HN975" s="23">
        <f>T975</f>
        <v>5</v>
      </c>
      <c r="HO975" s="23"/>
      <c r="HP975" s="23"/>
      <c r="HQ975" s="23"/>
      <c r="HR975" s="23"/>
      <c r="HS975" s="23"/>
      <c r="HT975" s="23"/>
      <c r="HU975" s="23"/>
      <c r="HV975" s="23"/>
      <c r="HW975" s="23"/>
      <c r="HX975" s="23"/>
      <c r="HY975" s="23"/>
      <c r="HZ975" s="23"/>
      <c r="IA975" s="23"/>
      <c r="IB975" s="23"/>
      <c r="IC975" s="23"/>
      <c r="ID975" s="23"/>
      <c r="IE975" s="23"/>
      <c r="IF975" s="23"/>
      <c r="IG975" s="23"/>
      <c r="IH975" s="23"/>
      <c r="II975" s="23"/>
      <c r="IJ975" s="23"/>
      <c r="IK975" s="23"/>
      <c r="IL975" s="23"/>
      <c r="IM975" s="23"/>
      <c r="IN975" s="23"/>
      <c r="IO975" s="23"/>
      <c r="IP975" s="23"/>
      <c r="IQ975" s="23"/>
      <c r="IR975" s="23"/>
      <c r="IS975" s="23"/>
      <c r="IT975" s="23"/>
      <c r="IU975" s="23"/>
    </row>
    <row r="976" spans="1:255" x14ac:dyDescent="0.2">
      <c r="A976" s="87"/>
      <c r="B976" s="88"/>
      <c r="C976" s="88" t="s">
        <v>1259</v>
      </c>
      <c r="D976" s="89"/>
      <c r="E976" s="90">
        <v>70</v>
      </c>
      <c r="F976" s="91" t="s">
        <v>1258</v>
      </c>
      <c r="G976" s="92"/>
      <c r="H976" s="93">
        <f>ROUND((Source!AF520*Source!AV520+Source!AE520*Source!AV520)*(Source!FY520)/100,2)</f>
        <v>49.2</v>
      </c>
      <c r="I976" s="94">
        <f>T976</f>
        <v>4</v>
      </c>
      <c r="J976" s="96">
        <v>0.6</v>
      </c>
      <c r="K976" s="95" t="e">
        <f>U976</f>
        <v>#REF!</v>
      </c>
      <c r="O976" s="23"/>
      <c r="P976" s="23"/>
      <c r="Q976" s="23"/>
      <c r="R976" s="23"/>
      <c r="S976" s="23"/>
      <c r="T976" s="23">
        <f>ROUND((ROUND(Source!AF520*Source!AV520*Source!I520,0)+ROUND(Source!AE520*Source!AV520*Source!I520,0))*(Source!DO520)/100,0)</f>
        <v>4</v>
      </c>
      <c r="U976" s="23" t="e">
        <f>Source!Y520</f>
        <v>#REF!</v>
      </c>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v>1</v>
      </c>
      <c r="CW976" s="23"/>
      <c r="CX976" s="23"/>
      <c r="CY976" s="23"/>
      <c r="CZ976" s="23"/>
      <c r="DA976" s="23"/>
      <c r="DB976" s="23"/>
      <c r="DC976" s="23"/>
      <c r="DD976" s="23"/>
      <c r="DE976" s="23"/>
      <c r="DF976" s="23"/>
      <c r="DG976" s="23"/>
      <c r="DH976" s="23"/>
      <c r="DI976" s="23"/>
      <c r="DJ976" s="23"/>
      <c r="DK976" s="23"/>
      <c r="DL976" s="23"/>
      <c r="DM976" s="23"/>
      <c r="DN976" s="23"/>
      <c r="DO976" s="23"/>
      <c r="DP976" s="23"/>
      <c r="DQ976" s="23">
        <f>T976</f>
        <v>4</v>
      </c>
      <c r="DR976" s="23"/>
      <c r="DS976" s="23" t="e">
        <f>U976</f>
        <v>#REF!</v>
      </c>
      <c r="DT976" s="23"/>
      <c r="DU976" s="23"/>
      <c r="DV976" s="23"/>
      <c r="DW976" s="23"/>
      <c r="DX976" s="23"/>
      <c r="DY976" s="23"/>
      <c r="DZ976" s="23"/>
      <c r="EA976" s="23"/>
      <c r="EB976" s="23"/>
      <c r="EC976" s="23"/>
      <c r="ED976" s="23"/>
      <c r="EE976" s="23"/>
      <c r="EF976" s="23"/>
      <c r="EG976" s="23"/>
      <c r="EH976" s="23"/>
      <c r="EI976" s="23"/>
      <c r="EJ976" s="23"/>
      <c r="EK976" s="23"/>
      <c r="EL976" s="23"/>
      <c r="EM976" s="23"/>
      <c r="EN976" s="23"/>
      <c r="EO976" s="23"/>
      <c r="EP976" s="23"/>
      <c r="EQ976" s="23"/>
      <c r="ER976" s="23"/>
      <c r="ES976" s="23"/>
      <c r="ET976" s="23"/>
      <c r="EU976" s="23"/>
      <c r="EV976" s="23"/>
      <c r="EW976" s="23"/>
      <c r="EX976" s="23"/>
      <c r="EY976" s="23"/>
      <c r="EZ976" s="23"/>
      <c r="FA976" s="23"/>
      <c r="FB976" s="23"/>
      <c r="FC976" s="23"/>
      <c r="FD976" s="23"/>
      <c r="FE976" s="23"/>
      <c r="FF976" s="23"/>
      <c r="FG976" s="23"/>
      <c r="FH976" s="23"/>
      <c r="FI976" s="23"/>
      <c r="FJ976" s="23"/>
      <c r="FK976" s="23"/>
      <c r="FL976" s="23"/>
      <c r="FM976" s="23"/>
      <c r="FN976" s="23"/>
      <c r="FO976" s="23"/>
      <c r="FP976" s="23"/>
      <c r="FQ976" s="23"/>
      <c r="FR976" s="23"/>
      <c r="FS976" s="23"/>
      <c r="FT976" s="23"/>
      <c r="FU976" s="23"/>
      <c r="FV976" s="23"/>
      <c r="FW976" s="23"/>
      <c r="FX976" s="23"/>
      <c r="FY976" s="23"/>
      <c r="FZ976" s="23"/>
      <c r="GA976" s="23"/>
      <c r="GB976" s="23"/>
      <c r="GC976" s="23"/>
      <c r="GD976" s="23"/>
      <c r="GE976" s="23"/>
      <c r="GF976" s="23"/>
      <c r="GG976" s="23"/>
      <c r="GH976" s="23"/>
      <c r="GI976" s="23"/>
      <c r="GJ976" s="23"/>
      <c r="GK976" s="23"/>
      <c r="GL976" s="23"/>
      <c r="GM976" s="23"/>
      <c r="GN976" s="23"/>
      <c r="GO976" s="23"/>
      <c r="GP976" s="23"/>
      <c r="GQ976" s="23"/>
      <c r="GR976" s="23"/>
      <c r="GS976" s="23"/>
      <c r="GT976" s="23"/>
      <c r="GU976" s="23"/>
      <c r="GV976" s="23"/>
      <c r="GW976" s="23"/>
      <c r="GX976" s="23"/>
      <c r="GY976" s="23"/>
      <c r="GZ976" s="23">
        <f>T976</f>
        <v>4</v>
      </c>
      <c r="HA976" s="23"/>
      <c r="HB976" s="23">
        <f>T976</f>
        <v>4</v>
      </c>
      <c r="HC976" s="23"/>
      <c r="HD976" s="23"/>
      <c r="HE976" s="23"/>
      <c r="HF976" s="23">
        <f>T976</f>
        <v>4</v>
      </c>
      <c r="HG976" s="23"/>
      <c r="HH976" s="23"/>
      <c r="HI976" s="23"/>
      <c r="HJ976" s="23"/>
      <c r="HK976" s="23"/>
      <c r="HL976" s="23">
        <f>T976</f>
        <v>4</v>
      </c>
      <c r="HM976" s="23"/>
      <c r="HN976" s="23">
        <f>T976</f>
        <v>4</v>
      </c>
      <c r="HO976" s="23"/>
      <c r="HP976" s="23"/>
      <c r="HQ976" s="23"/>
      <c r="HR976" s="23"/>
      <c r="HS976" s="23"/>
      <c r="HT976" s="23"/>
      <c r="HU976" s="23"/>
      <c r="HV976" s="23"/>
      <c r="HW976" s="23"/>
      <c r="HX976" s="23"/>
      <c r="HY976" s="23"/>
      <c r="HZ976" s="23"/>
      <c r="IA976" s="23"/>
      <c r="IB976" s="23"/>
      <c r="IC976" s="23"/>
      <c r="ID976" s="23"/>
      <c r="IE976" s="23"/>
      <c r="IF976" s="23"/>
      <c r="IG976" s="23"/>
      <c r="IH976" s="23"/>
      <c r="II976" s="23"/>
      <c r="IJ976" s="23"/>
      <c r="IK976" s="23"/>
      <c r="IL976" s="23"/>
      <c r="IM976" s="23"/>
      <c r="IN976" s="23"/>
      <c r="IO976" s="23"/>
      <c r="IP976" s="23"/>
      <c r="IQ976" s="23"/>
      <c r="IR976" s="23"/>
      <c r="IS976" s="23"/>
      <c r="IT976" s="23"/>
      <c r="IU976" s="23"/>
    </row>
    <row r="977" spans="1:255" x14ac:dyDescent="0.2">
      <c r="A977" s="78"/>
      <c r="B977" s="79"/>
      <c r="C977" s="79" t="s">
        <v>1260</v>
      </c>
      <c r="D977" s="80" t="s">
        <v>1261</v>
      </c>
      <c r="E977" s="81">
        <v>3.83</v>
      </c>
      <c r="F977" s="82"/>
      <c r="G977" s="83" t="s">
        <v>1291</v>
      </c>
      <c r="H977" s="82" t="e">
        <f>ROUND(Source!AH520,2)</f>
        <v>#REF!</v>
      </c>
      <c r="I977" s="97" t="e">
        <f>Source!U520</f>
        <v>#REF!</v>
      </c>
      <c r="J977" s="85"/>
      <c r="K977" s="86"/>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c r="CC977" s="23"/>
      <c r="CD977" s="23"/>
      <c r="CE977" s="23"/>
      <c r="CF977" s="23"/>
      <c r="CG977" s="23"/>
      <c r="CH977" s="23"/>
      <c r="CI977" s="23"/>
      <c r="CJ977" s="23"/>
      <c r="CK977" s="23"/>
      <c r="CL977" s="23"/>
      <c r="CM977" s="23"/>
      <c r="CN977" s="23"/>
      <c r="CO977" s="23"/>
      <c r="CP977" s="23"/>
      <c r="CQ977" s="23"/>
      <c r="CR977" s="23"/>
      <c r="CS977" s="23"/>
      <c r="CT977" s="23"/>
      <c r="CU977" s="23"/>
      <c r="CV977" s="23"/>
      <c r="CW977" s="23"/>
      <c r="CX977" s="23"/>
      <c r="CY977" s="23"/>
      <c r="CZ977" s="23"/>
      <c r="DA977" s="23"/>
      <c r="DB977" s="23"/>
      <c r="DC977" s="23"/>
      <c r="DD977" s="23"/>
      <c r="DE977" s="23"/>
      <c r="DF977" s="23"/>
      <c r="DG977" s="23"/>
      <c r="DH977" s="23"/>
      <c r="DI977" s="23"/>
      <c r="DJ977" s="23"/>
      <c r="DK977" s="23"/>
      <c r="DL977" s="23"/>
      <c r="DM977" s="23"/>
      <c r="DN977" s="23"/>
      <c r="DO977" s="23"/>
      <c r="DP977" s="23"/>
      <c r="DQ977" s="23"/>
      <c r="DR977" s="23"/>
      <c r="DS977" s="23"/>
      <c r="DT977" s="23"/>
      <c r="DU977" s="23"/>
      <c r="DV977" s="23"/>
      <c r="DW977" s="23"/>
      <c r="DX977" s="23"/>
      <c r="DY977" s="23"/>
      <c r="DZ977" s="23"/>
      <c r="EA977" s="23"/>
      <c r="EB977" s="23"/>
      <c r="EC977" s="23"/>
      <c r="ED977" s="23"/>
      <c r="EE977" s="23"/>
      <c r="EF977" s="23"/>
      <c r="EG977" s="23"/>
      <c r="EH977" s="23"/>
      <c r="EI977" s="23"/>
      <c r="EJ977" s="23"/>
      <c r="EK977" s="23"/>
      <c r="EL977" s="23"/>
      <c r="EM977" s="23"/>
      <c r="EN977" s="23"/>
      <c r="EO977" s="23"/>
      <c r="EP977" s="23"/>
      <c r="EQ977" s="23"/>
      <c r="ER977" s="23"/>
      <c r="ES977" s="23"/>
      <c r="ET977" s="23"/>
      <c r="EU977" s="23"/>
      <c r="EV977" s="23"/>
      <c r="EW977" s="23"/>
      <c r="EX977" s="23"/>
      <c r="EY977" s="23"/>
      <c r="EZ977" s="23"/>
      <c r="FA977" s="23"/>
      <c r="FB977" s="23"/>
      <c r="FC977" s="23"/>
      <c r="FD977" s="23"/>
      <c r="FE977" s="23"/>
      <c r="FF977" s="23"/>
      <c r="FG977" s="23"/>
      <c r="FH977" s="23"/>
      <c r="FI977" s="23"/>
      <c r="FJ977" s="23"/>
      <c r="FK977" s="23"/>
      <c r="FL977" s="23"/>
      <c r="FM977" s="23"/>
      <c r="FN977" s="23"/>
      <c r="FO977" s="23"/>
      <c r="FP977" s="23"/>
      <c r="FQ977" s="23"/>
      <c r="FR977" s="23"/>
      <c r="FS977" s="23"/>
      <c r="FT977" s="23"/>
      <c r="FU977" s="23"/>
      <c r="FV977" s="23"/>
      <c r="FW977" s="23"/>
      <c r="FX977" s="23"/>
      <c r="FY977" s="23"/>
      <c r="FZ977" s="23"/>
      <c r="GA977" s="23"/>
      <c r="GB977" s="23"/>
      <c r="GC977" s="23"/>
      <c r="GD977" s="23"/>
      <c r="GE977" s="23"/>
      <c r="GF977" s="23"/>
      <c r="GG977" s="23"/>
      <c r="GH977" s="23"/>
      <c r="GI977" s="23"/>
      <c r="GJ977" s="23"/>
      <c r="GK977" s="23"/>
      <c r="GL977" s="23"/>
      <c r="GM977" s="23"/>
      <c r="GN977" s="23"/>
      <c r="GO977" s="23"/>
      <c r="GP977" s="23"/>
      <c r="GQ977" s="23"/>
      <c r="GR977" s="23"/>
      <c r="GS977" s="23"/>
      <c r="GT977" s="23"/>
      <c r="GU977" s="23"/>
      <c r="GV977" s="23"/>
      <c r="GW977" s="23"/>
      <c r="GX977" s="23"/>
      <c r="GY977" s="23"/>
      <c r="GZ977" s="23"/>
      <c r="HA977" s="23"/>
      <c r="HB977" s="23"/>
      <c r="HC977" s="23"/>
      <c r="HD977" s="23"/>
      <c r="HE977" s="23"/>
      <c r="HF977" s="23"/>
      <c r="HG977" s="23"/>
      <c r="HH977" s="23"/>
      <c r="HI977" s="23"/>
      <c r="HJ977" s="23"/>
      <c r="HK977" s="23"/>
      <c r="HL977" s="23"/>
      <c r="HM977" s="23"/>
      <c r="HN977" s="23"/>
      <c r="HO977" s="23"/>
      <c r="HP977" s="23"/>
      <c r="HQ977" s="23"/>
      <c r="HR977" s="23"/>
      <c r="HS977" s="23"/>
      <c r="HT977" s="23"/>
      <c r="HU977" s="23"/>
      <c r="HV977" s="23"/>
      <c r="HW977" s="23"/>
      <c r="HX977" s="23"/>
      <c r="HY977" s="23"/>
      <c r="HZ977" s="23"/>
      <c r="IA977" s="23"/>
      <c r="IB977" s="23"/>
      <c r="IC977" s="23"/>
      <c r="ID977" s="23"/>
      <c r="IE977" s="23"/>
      <c r="IF977" s="23"/>
      <c r="IG977" s="23"/>
      <c r="IH977" s="23"/>
      <c r="II977" s="23"/>
      <c r="IJ977" s="23"/>
      <c r="IK977" s="23"/>
      <c r="IL977" s="23"/>
      <c r="IM977" s="23"/>
      <c r="IN977" s="23"/>
      <c r="IO977" s="23"/>
      <c r="IP977" s="23"/>
      <c r="IQ977" s="23"/>
      <c r="IR977" s="23"/>
      <c r="IS977" s="23"/>
      <c r="IT977" s="23"/>
      <c r="IU977" s="23"/>
    </row>
    <row r="978" spans="1:255" x14ac:dyDescent="0.2">
      <c r="A978" s="100" t="s">
        <v>683</v>
      </c>
      <c r="B978" s="109" t="s">
        <v>210</v>
      </c>
      <c r="C978" s="101" t="s">
        <v>211</v>
      </c>
      <c r="D978" s="102" t="s">
        <v>63</v>
      </c>
      <c r="E978" s="103">
        <f>Source!I522</f>
        <v>1.9599999999999999E-4</v>
      </c>
      <c r="F978" s="104">
        <v>6156.33</v>
      </c>
      <c r="G978" s="105"/>
      <c r="H978" s="104">
        <f>Source!AC521</f>
        <v>6156.33</v>
      </c>
      <c r="I978" s="106">
        <f>T978</f>
        <v>1</v>
      </c>
      <c r="J978" s="107" t="s">
        <v>1262</v>
      </c>
      <c r="K978" s="108">
        <f>U978</f>
        <v>20</v>
      </c>
      <c r="L978" s="23"/>
      <c r="M978" s="23"/>
      <c r="N978" s="23"/>
      <c r="O978" s="23"/>
      <c r="P978" s="23"/>
      <c r="Q978" s="23"/>
      <c r="R978" s="23"/>
      <c r="S978" s="23"/>
      <c r="T978" s="23">
        <f>ROUND(Source!AC521*Source!AW521*Source!I521,0)</f>
        <v>1</v>
      </c>
      <c r="U978" s="23">
        <f>Source!P522</f>
        <v>20</v>
      </c>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c r="CC978" s="23"/>
      <c r="CD978" s="23"/>
      <c r="CE978" s="23"/>
      <c r="CF978" s="23"/>
      <c r="CG978" s="23"/>
      <c r="CH978" s="23"/>
      <c r="CI978" s="23"/>
      <c r="CJ978" s="23"/>
      <c r="CK978" s="23"/>
      <c r="CL978" s="23"/>
      <c r="CM978" s="23"/>
      <c r="CN978" s="23"/>
      <c r="CO978" s="23"/>
      <c r="CP978" s="23"/>
      <c r="CQ978" s="23"/>
      <c r="CR978" s="23"/>
      <c r="CS978" s="23"/>
      <c r="CT978" s="23"/>
      <c r="CU978" s="23"/>
      <c r="CV978" s="23">
        <v>1</v>
      </c>
      <c r="CW978" s="23"/>
      <c r="CX978" s="23"/>
      <c r="CY978" s="23"/>
      <c r="CZ978" s="23"/>
      <c r="DA978" s="23"/>
      <c r="DB978" s="23"/>
      <c r="DC978" s="23"/>
      <c r="DD978" s="23"/>
      <c r="DE978" s="23"/>
      <c r="DF978" s="23"/>
      <c r="DG978" s="23"/>
      <c r="DH978" s="23"/>
      <c r="DI978" s="23"/>
      <c r="DJ978" s="23"/>
      <c r="DK978" s="23">
        <f>T978</f>
        <v>1</v>
      </c>
      <c r="DL978" s="23"/>
      <c r="DM978" s="23">
        <f>Source!P522</f>
        <v>20</v>
      </c>
      <c r="DN978" s="23"/>
      <c r="DO978" s="23"/>
      <c r="DP978" s="23"/>
      <c r="DQ978" s="23"/>
      <c r="DR978" s="23"/>
      <c r="DS978" s="23"/>
      <c r="DT978" s="23"/>
      <c r="DU978" s="23"/>
      <c r="DV978" s="23"/>
      <c r="DW978" s="23"/>
      <c r="DX978" s="23"/>
      <c r="DY978" s="23"/>
      <c r="DZ978" s="23"/>
      <c r="EA978" s="23"/>
      <c r="EB978" s="23"/>
      <c r="EC978" s="23"/>
      <c r="ED978" s="23"/>
      <c r="EE978" s="23"/>
      <c r="EF978" s="23"/>
      <c r="EG978" s="23"/>
      <c r="EH978" s="23"/>
      <c r="EI978" s="23"/>
      <c r="EJ978" s="23"/>
      <c r="EK978" s="23"/>
      <c r="EL978" s="23"/>
      <c r="EM978" s="23"/>
      <c r="EN978" s="23"/>
      <c r="EO978" s="23"/>
      <c r="EP978" s="23"/>
      <c r="EQ978" s="23"/>
      <c r="ER978" s="23"/>
      <c r="ES978" s="23"/>
      <c r="ET978" s="23"/>
      <c r="EU978" s="23"/>
      <c r="EV978" s="23"/>
      <c r="EW978" s="23"/>
      <c r="EX978" s="23"/>
      <c r="EY978" s="23"/>
      <c r="EZ978" s="23"/>
      <c r="FA978" s="23"/>
      <c r="FB978" s="23"/>
      <c r="FC978" s="23"/>
      <c r="FD978" s="23"/>
      <c r="FE978" s="23"/>
      <c r="FF978" s="23"/>
      <c r="FG978" s="23"/>
      <c r="FH978" s="23"/>
      <c r="FI978" s="23"/>
      <c r="FJ978" s="23"/>
      <c r="FK978" s="23"/>
      <c r="FL978" s="23"/>
      <c r="FM978" s="23"/>
      <c r="FN978" s="23"/>
      <c r="FO978" s="23"/>
      <c r="FP978" s="23"/>
      <c r="FQ978" s="23"/>
      <c r="FR978" s="23"/>
      <c r="FS978" s="23"/>
      <c r="FT978" s="23"/>
      <c r="FU978" s="23"/>
      <c r="FV978" s="23"/>
      <c r="FW978" s="23"/>
      <c r="FX978" s="23"/>
      <c r="FY978" s="23"/>
      <c r="FZ978" s="23"/>
      <c r="GA978" s="23"/>
      <c r="GB978" s="23"/>
      <c r="GC978" s="23"/>
      <c r="GD978" s="23"/>
      <c r="GE978" s="23"/>
      <c r="GF978" s="23"/>
      <c r="GG978" s="23"/>
      <c r="GH978" s="23"/>
      <c r="GI978" s="23"/>
      <c r="GJ978" s="23">
        <f>T978</f>
        <v>1</v>
      </c>
      <c r="GK978" s="23"/>
      <c r="GL978" s="23"/>
      <c r="GM978" s="23"/>
      <c r="GN978" s="23">
        <f>T978</f>
        <v>1</v>
      </c>
      <c r="GO978" s="23"/>
      <c r="GP978" s="23">
        <f>T978</f>
        <v>1</v>
      </c>
      <c r="GQ978" s="23">
        <f>T978</f>
        <v>1</v>
      </c>
      <c r="GR978" s="23"/>
      <c r="GS978" s="23">
        <f>T978</f>
        <v>1</v>
      </c>
      <c r="GT978" s="23"/>
      <c r="GU978" s="23"/>
      <c r="GV978" s="23"/>
      <c r="GW978" s="23"/>
      <c r="GX978" s="23"/>
      <c r="GY978" s="23"/>
      <c r="GZ978" s="23"/>
      <c r="HA978" s="23"/>
      <c r="HB978" s="23">
        <f>T978</f>
        <v>1</v>
      </c>
      <c r="HC978" s="23"/>
      <c r="HD978" s="23"/>
      <c r="HE978" s="23"/>
      <c r="HF978" s="23">
        <f>T978</f>
        <v>1</v>
      </c>
      <c r="HG978" s="23"/>
      <c r="HH978" s="23"/>
      <c r="HI978" s="23"/>
      <c r="HJ978" s="23"/>
      <c r="HK978" s="23"/>
      <c r="HL978" s="23">
        <f>T978</f>
        <v>1</v>
      </c>
      <c r="HM978" s="23"/>
      <c r="HN978" s="23">
        <f>T978</f>
        <v>1</v>
      </c>
      <c r="HO978" s="23"/>
      <c r="HP978" s="23"/>
      <c r="HQ978" s="23"/>
      <c r="HR978" s="23"/>
      <c r="HS978" s="23"/>
      <c r="HT978" s="23"/>
      <c r="HU978" s="23"/>
      <c r="HV978" s="23"/>
      <c r="HW978" s="23"/>
      <c r="HX978" s="23"/>
      <c r="HY978" s="23"/>
      <c r="HZ978" s="23"/>
      <c r="IA978" s="23"/>
      <c r="IB978" s="23"/>
      <c r="IC978" s="23"/>
      <c r="ID978" s="23"/>
      <c r="IE978" s="23"/>
      <c r="IF978" s="23"/>
      <c r="IG978" s="23"/>
      <c r="IH978" s="23"/>
      <c r="II978" s="23"/>
      <c r="IJ978" s="23"/>
      <c r="IK978" s="23"/>
      <c r="IL978" s="23"/>
      <c r="IM978" s="23"/>
      <c r="IN978" s="23"/>
      <c r="IO978" s="23"/>
      <c r="IP978" s="23"/>
      <c r="IQ978" s="23"/>
      <c r="IR978" s="23"/>
      <c r="IS978" s="23"/>
      <c r="IT978" s="23"/>
      <c r="IU978" s="23"/>
    </row>
    <row r="979" spans="1:255" x14ac:dyDescent="0.2">
      <c r="A979" s="64"/>
      <c r="B979" s="111" t="s">
        <v>1263</v>
      </c>
      <c r="C979" s="111" t="s">
        <v>1293</v>
      </c>
      <c r="D979" s="63"/>
      <c r="E979" s="63"/>
      <c r="F979" s="63"/>
      <c r="G979" s="63"/>
      <c r="H979" s="63"/>
      <c r="I979" s="63"/>
      <c r="J979" s="63"/>
      <c r="K979" s="65"/>
    </row>
    <row r="980" spans="1:255" x14ac:dyDescent="0.2">
      <c r="A980" s="114" t="s">
        <v>684</v>
      </c>
      <c r="B980" s="115" t="s">
        <v>176</v>
      </c>
      <c r="C980" s="116" t="s">
        <v>177</v>
      </c>
      <c r="D980" s="117" t="s">
        <v>63</v>
      </c>
      <c r="E980" s="118">
        <f>Source!I524</f>
        <v>2.66E-3</v>
      </c>
      <c r="F980" s="119">
        <v>14313</v>
      </c>
      <c r="G980" s="71"/>
      <c r="H980" s="119">
        <f>Source!AC523</f>
        <v>14313</v>
      </c>
      <c r="I980" s="120">
        <f>T980</f>
        <v>38</v>
      </c>
      <c r="J980" s="73" t="s">
        <v>1262</v>
      </c>
      <c r="K980" s="121">
        <f>U980</f>
        <v>350</v>
      </c>
      <c r="L980" s="23"/>
      <c r="M980" s="23"/>
      <c r="N980" s="23"/>
      <c r="O980" s="23"/>
      <c r="P980" s="23"/>
      <c r="Q980" s="23"/>
      <c r="R980" s="23"/>
      <c r="S980" s="23"/>
      <c r="T980" s="23">
        <f>ROUND(Source!AC523*Source!AW523*Source!I523,0)</f>
        <v>38</v>
      </c>
      <c r="U980" s="23">
        <f>Source!P524</f>
        <v>350</v>
      </c>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c r="CF980" s="23"/>
      <c r="CG980" s="23"/>
      <c r="CH980" s="23"/>
      <c r="CI980" s="23"/>
      <c r="CJ980" s="23"/>
      <c r="CK980" s="23"/>
      <c r="CL980" s="23"/>
      <c r="CM980" s="23"/>
      <c r="CN980" s="23"/>
      <c r="CO980" s="23"/>
      <c r="CP980" s="23"/>
      <c r="CQ980" s="23"/>
      <c r="CR980" s="23"/>
      <c r="CS980" s="23"/>
      <c r="CT980" s="23"/>
      <c r="CU980" s="23"/>
      <c r="CV980" s="23">
        <v>1</v>
      </c>
      <c r="CW980" s="23"/>
      <c r="CX980" s="23"/>
      <c r="CY980" s="23"/>
      <c r="CZ980" s="23"/>
      <c r="DA980" s="23"/>
      <c r="DB980" s="23"/>
      <c r="DC980" s="23"/>
      <c r="DD980" s="23"/>
      <c r="DE980" s="23"/>
      <c r="DF980" s="23"/>
      <c r="DG980" s="23"/>
      <c r="DH980" s="23"/>
      <c r="DI980" s="23"/>
      <c r="DJ980" s="23"/>
      <c r="DK980" s="23">
        <f>T980</f>
        <v>38</v>
      </c>
      <c r="DL980" s="23"/>
      <c r="DM980" s="23">
        <f>Source!P524</f>
        <v>350</v>
      </c>
      <c r="DN980" s="23"/>
      <c r="DO980" s="23"/>
      <c r="DP980" s="23"/>
      <c r="DQ980" s="23"/>
      <c r="DR980" s="23"/>
      <c r="DS980" s="23"/>
      <c r="DT980" s="23"/>
      <c r="DU980" s="23"/>
      <c r="DV980" s="23"/>
      <c r="DW980" s="23"/>
      <c r="DX980" s="23"/>
      <c r="DY980" s="23"/>
      <c r="DZ980" s="23"/>
      <c r="EA980" s="23"/>
      <c r="EB980" s="23"/>
      <c r="EC980" s="23"/>
      <c r="ED980" s="23"/>
      <c r="EE980" s="23"/>
      <c r="EF980" s="23"/>
      <c r="EG980" s="23"/>
      <c r="EH980" s="23"/>
      <c r="EI980" s="23"/>
      <c r="EJ980" s="23"/>
      <c r="EK980" s="23"/>
      <c r="EL980" s="23"/>
      <c r="EM980" s="23"/>
      <c r="EN980" s="23"/>
      <c r="EO980" s="23"/>
      <c r="EP980" s="23"/>
      <c r="EQ980" s="23"/>
      <c r="ER980" s="23"/>
      <c r="ES980" s="23"/>
      <c r="ET980" s="23"/>
      <c r="EU980" s="23"/>
      <c r="EV980" s="23"/>
      <c r="EW980" s="23"/>
      <c r="EX980" s="23"/>
      <c r="EY980" s="23"/>
      <c r="EZ980" s="23"/>
      <c r="FA980" s="23"/>
      <c r="FB980" s="23"/>
      <c r="FC980" s="23"/>
      <c r="FD980" s="23"/>
      <c r="FE980" s="23"/>
      <c r="FF980" s="23"/>
      <c r="FG980" s="23"/>
      <c r="FH980" s="23"/>
      <c r="FI980" s="23"/>
      <c r="FJ980" s="23"/>
      <c r="FK980" s="23"/>
      <c r="FL980" s="23"/>
      <c r="FM980" s="23"/>
      <c r="FN980" s="23"/>
      <c r="FO980" s="23"/>
      <c r="FP980" s="23"/>
      <c r="FQ980" s="23"/>
      <c r="FR980" s="23"/>
      <c r="FS980" s="23"/>
      <c r="FT980" s="23"/>
      <c r="FU980" s="23"/>
      <c r="FV980" s="23"/>
      <c r="FW980" s="23"/>
      <c r="FX980" s="23"/>
      <c r="FY980" s="23"/>
      <c r="FZ980" s="23"/>
      <c r="GA980" s="23"/>
      <c r="GB980" s="23"/>
      <c r="GC980" s="23"/>
      <c r="GD980" s="23"/>
      <c r="GE980" s="23"/>
      <c r="GF980" s="23"/>
      <c r="GG980" s="23"/>
      <c r="GH980" s="23"/>
      <c r="GI980" s="23"/>
      <c r="GJ980" s="23">
        <f>T980</f>
        <v>38</v>
      </c>
      <c r="GK980" s="23"/>
      <c r="GL980" s="23"/>
      <c r="GM980" s="23"/>
      <c r="GN980" s="23">
        <f>T980</f>
        <v>38</v>
      </c>
      <c r="GO980" s="23"/>
      <c r="GP980" s="23">
        <f>T980</f>
        <v>38</v>
      </c>
      <c r="GQ980" s="23">
        <f>T980</f>
        <v>38</v>
      </c>
      <c r="GR980" s="23"/>
      <c r="GS980" s="23">
        <f>T980</f>
        <v>38</v>
      </c>
      <c r="GT980" s="23"/>
      <c r="GU980" s="23"/>
      <c r="GV980" s="23"/>
      <c r="GW980" s="23"/>
      <c r="GX980" s="23"/>
      <c r="GY980" s="23"/>
      <c r="GZ980" s="23"/>
      <c r="HA980" s="23"/>
      <c r="HB980" s="23">
        <f>T980</f>
        <v>38</v>
      </c>
      <c r="HC980" s="23"/>
      <c r="HD980" s="23"/>
      <c r="HE980" s="23"/>
      <c r="HF980" s="23">
        <f>T980</f>
        <v>38</v>
      </c>
      <c r="HG980" s="23"/>
      <c r="HH980" s="23"/>
      <c r="HI980" s="23"/>
      <c r="HJ980" s="23"/>
      <c r="HK980" s="23"/>
      <c r="HL980" s="23">
        <f>T980</f>
        <v>38</v>
      </c>
      <c r="HM980" s="23"/>
      <c r="HN980" s="23">
        <f>T980</f>
        <v>38</v>
      </c>
      <c r="HO980" s="23"/>
      <c r="HP980" s="23"/>
      <c r="HQ980" s="23"/>
      <c r="HR980" s="23"/>
      <c r="HS980" s="23"/>
      <c r="HT980" s="23"/>
      <c r="HU980" s="23"/>
      <c r="HV980" s="23"/>
      <c r="HW980" s="23"/>
      <c r="HX980" s="23"/>
      <c r="HY980" s="23"/>
      <c r="HZ980" s="23"/>
      <c r="IA980" s="23"/>
      <c r="IB980" s="23"/>
      <c r="IC980" s="23"/>
      <c r="ID980" s="23"/>
      <c r="IE980" s="23"/>
      <c r="IF980" s="23"/>
      <c r="IG980" s="23"/>
      <c r="IH980" s="23"/>
      <c r="II980" s="23"/>
      <c r="IJ980" s="23"/>
      <c r="IK980" s="23"/>
      <c r="IL980" s="23"/>
      <c r="IM980" s="23"/>
      <c r="IN980" s="23"/>
      <c r="IO980" s="23"/>
      <c r="IP980" s="23"/>
      <c r="IQ980" s="23"/>
      <c r="IR980" s="23"/>
      <c r="IS980" s="23"/>
      <c r="IT980" s="23"/>
      <c r="IU980" s="23"/>
    </row>
    <row r="981" spans="1:255" x14ac:dyDescent="0.2">
      <c r="A981" s="98"/>
      <c r="B981" s="113" t="s">
        <v>1263</v>
      </c>
      <c r="C981" s="113" t="s">
        <v>1287</v>
      </c>
      <c r="D981" s="33"/>
      <c r="E981" s="33"/>
      <c r="F981" s="33"/>
      <c r="G981" s="33"/>
      <c r="H981" s="33"/>
      <c r="I981" s="33"/>
      <c r="J981" s="33"/>
      <c r="K981" s="99"/>
    </row>
    <row r="982" spans="1:255" ht="13.5" thickBot="1" x14ac:dyDescent="0.25">
      <c r="A982" s="124"/>
      <c r="B982" s="125"/>
      <c r="C982" s="125" t="s">
        <v>1266</v>
      </c>
      <c r="D982" s="125"/>
      <c r="E982" s="125"/>
      <c r="F982" s="125"/>
      <c r="G982" s="125"/>
      <c r="H982" s="373">
        <f>SUM(DK970:DK981)</f>
        <v>39</v>
      </c>
      <c r="I982" s="374"/>
      <c r="J982" s="373">
        <f>SUM(DM970:DM981)</f>
        <v>370</v>
      </c>
      <c r="K982" s="375"/>
      <c r="L982" s="112"/>
      <c r="M982" s="112"/>
      <c r="N982" s="112"/>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3"/>
      <c r="FH982" s="23"/>
      <c r="FI982" s="23"/>
      <c r="FJ982" s="23"/>
      <c r="FK982" s="23"/>
      <c r="FL982" s="23"/>
      <c r="FM982" s="23"/>
      <c r="FN982" s="23"/>
      <c r="FO982" s="23"/>
      <c r="FP982" s="23"/>
      <c r="FQ982" s="23"/>
      <c r="FR982" s="23"/>
      <c r="FS982" s="23"/>
      <c r="FT982" s="23"/>
      <c r="FU982" s="23"/>
      <c r="FV982" s="23"/>
      <c r="FW982" s="23"/>
      <c r="FX982" s="23"/>
      <c r="FY982" s="23"/>
      <c r="FZ982" s="23"/>
      <c r="GA982" s="23"/>
      <c r="GB982" s="23"/>
      <c r="GC982" s="23"/>
      <c r="GD982" s="23"/>
      <c r="GE982" s="23"/>
      <c r="GF982" s="23"/>
      <c r="GG982" s="23"/>
      <c r="GH982" s="23"/>
      <c r="GI982" s="23"/>
      <c r="GJ982" s="23"/>
      <c r="GK982" s="23"/>
      <c r="GL982" s="23"/>
      <c r="GM982" s="23"/>
      <c r="GN982" s="23"/>
      <c r="GO982" s="23"/>
      <c r="GP982" s="23"/>
      <c r="GQ982" s="23"/>
      <c r="GR982" s="23"/>
      <c r="GS982" s="23"/>
      <c r="GT982" s="23"/>
      <c r="GU982" s="23"/>
      <c r="GV982" s="23"/>
      <c r="GW982" s="23"/>
      <c r="GX982" s="23"/>
      <c r="GY982" s="23"/>
      <c r="GZ982" s="23"/>
      <c r="HA982" s="23"/>
      <c r="HB982" s="23"/>
      <c r="HC982" s="23"/>
      <c r="HD982" s="23"/>
      <c r="HE982" s="23"/>
      <c r="HF982" s="23"/>
      <c r="HG982" s="23"/>
      <c r="HH982" s="23"/>
      <c r="HI982" s="23"/>
      <c r="HJ982" s="23"/>
      <c r="HK982" s="23"/>
      <c r="HL982" s="23"/>
      <c r="HM982" s="23"/>
      <c r="HN982" s="23"/>
      <c r="HO982" s="23"/>
      <c r="HP982" s="23"/>
      <c r="HQ982" s="23"/>
      <c r="HR982" s="23"/>
      <c r="HS982" s="23"/>
      <c r="HT982" s="23"/>
      <c r="HU982" s="23"/>
      <c r="HV982" s="23"/>
      <c r="HW982" s="23"/>
      <c r="HX982" s="23"/>
      <c r="HY982" s="23"/>
      <c r="HZ982" s="23"/>
      <c r="IA982" s="23"/>
      <c r="IB982" s="23"/>
      <c r="IC982" s="23"/>
      <c r="ID982" s="23"/>
      <c r="IE982" s="23"/>
      <c r="IF982" s="23"/>
      <c r="IG982" s="23"/>
      <c r="IH982" s="23"/>
      <c r="II982" s="23"/>
      <c r="IJ982" s="23"/>
      <c r="IK982" s="23"/>
      <c r="IL982" s="23"/>
      <c r="IM982" s="23"/>
      <c r="IN982" s="23"/>
      <c r="IO982" s="23"/>
      <c r="IP982" s="23"/>
      <c r="IQ982" s="23"/>
      <c r="IR982" s="23"/>
      <c r="IS982" s="23"/>
      <c r="IT982" s="23"/>
      <c r="IU982" s="23"/>
    </row>
    <row r="983" spans="1:255" x14ac:dyDescent="0.2">
      <c r="A983" s="123"/>
      <c r="B983" s="122"/>
      <c r="C983" s="122" t="s">
        <v>1267</v>
      </c>
      <c r="D983" s="122"/>
      <c r="E983" s="122"/>
      <c r="F983" s="122"/>
      <c r="G983" s="122"/>
      <c r="H983" s="376">
        <f>R983</f>
        <v>54</v>
      </c>
      <c r="I983" s="377"/>
      <c r="J983" s="376" t="e">
        <f>S983</f>
        <v>#REF!</v>
      </c>
      <c r="K983" s="378"/>
      <c r="O983" s="23"/>
      <c r="P983" s="23"/>
      <c r="Q983" s="23"/>
      <c r="R983" s="23">
        <f>SUM(T970:T982)</f>
        <v>54</v>
      </c>
      <c r="S983" s="23" t="e">
        <f>SUM(U970:U982)</f>
        <v>#REF!</v>
      </c>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c r="EC983" s="23"/>
      <c r="ED983" s="23"/>
      <c r="EE983" s="23"/>
      <c r="EF983" s="23"/>
      <c r="EG983" s="23"/>
      <c r="EH983" s="23"/>
      <c r="EI983" s="23"/>
      <c r="EJ983" s="23"/>
      <c r="EK983" s="23"/>
      <c r="EL983" s="23"/>
      <c r="EM983" s="23"/>
      <c r="EN983" s="23"/>
      <c r="EO983" s="23"/>
      <c r="EP983" s="23"/>
      <c r="EQ983" s="23"/>
      <c r="ER983" s="23"/>
      <c r="ES983" s="23"/>
      <c r="ET983" s="23"/>
      <c r="EU983" s="23"/>
      <c r="EV983" s="23"/>
      <c r="EW983" s="23"/>
      <c r="EX983" s="23"/>
      <c r="EY983" s="23"/>
      <c r="EZ983" s="23"/>
      <c r="FA983" s="23"/>
      <c r="FB983" s="23"/>
      <c r="FC983" s="23"/>
      <c r="FD983" s="23"/>
      <c r="FE983" s="23"/>
      <c r="FF983" s="23"/>
      <c r="FG983" s="23"/>
      <c r="FH983" s="23"/>
      <c r="FI983" s="23"/>
      <c r="FJ983" s="23"/>
      <c r="FK983" s="23"/>
      <c r="FL983" s="23"/>
      <c r="FM983" s="23"/>
      <c r="FN983" s="23"/>
      <c r="FO983" s="23"/>
      <c r="FP983" s="23"/>
      <c r="FQ983" s="23"/>
      <c r="FR983" s="23"/>
      <c r="FS983" s="23"/>
      <c r="FT983" s="23"/>
      <c r="FU983" s="23"/>
      <c r="FV983" s="23"/>
      <c r="FW983" s="23"/>
      <c r="FX983" s="23"/>
      <c r="FY983" s="23"/>
      <c r="FZ983" s="23"/>
      <c r="GA983" s="23"/>
      <c r="GB983" s="23"/>
      <c r="GC983" s="23"/>
      <c r="GD983" s="23"/>
      <c r="GE983" s="23"/>
      <c r="GF983" s="23"/>
      <c r="GG983" s="23"/>
      <c r="GH983" s="23"/>
      <c r="GI983" s="23"/>
      <c r="GJ983" s="23"/>
      <c r="GK983" s="23"/>
      <c r="GL983" s="23"/>
      <c r="GM983" s="23"/>
      <c r="GN983" s="23"/>
      <c r="GO983" s="23"/>
      <c r="GP983" s="23"/>
      <c r="GQ983" s="23"/>
      <c r="GR983" s="23"/>
      <c r="GS983" s="23"/>
      <c r="GT983" s="23"/>
      <c r="GU983" s="23"/>
      <c r="GV983" s="23"/>
      <c r="GW983" s="23"/>
      <c r="GX983" s="23"/>
      <c r="GY983" s="23"/>
      <c r="GZ983" s="23"/>
      <c r="HA983" s="23">
        <f>R983</f>
        <v>54</v>
      </c>
      <c r="HB983" s="23"/>
      <c r="HC983" s="23"/>
      <c r="HD983" s="23"/>
      <c r="HE983" s="23"/>
      <c r="HF983" s="23"/>
      <c r="HG983" s="23"/>
      <c r="HH983" s="23"/>
      <c r="HI983" s="23"/>
      <c r="HJ983" s="23"/>
      <c r="HK983" s="23"/>
      <c r="HL983" s="23"/>
      <c r="HM983" s="23"/>
      <c r="HN983" s="23"/>
      <c r="HO983" s="23"/>
      <c r="HP983" s="23"/>
      <c r="HQ983" s="23"/>
      <c r="HR983" s="23"/>
      <c r="HS983" s="23"/>
      <c r="HT983" s="23"/>
      <c r="HU983" s="23"/>
      <c r="HV983" s="23"/>
      <c r="HW983" s="23"/>
      <c r="HX983" s="23"/>
      <c r="HY983" s="23"/>
      <c r="HZ983" s="23"/>
      <c r="IA983" s="23"/>
      <c r="IB983" s="23"/>
      <c r="IC983" s="23"/>
      <c r="ID983" s="23"/>
      <c r="IE983" s="23"/>
      <c r="IF983" s="23"/>
      <c r="IG983" s="23"/>
      <c r="IH983" s="23"/>
      <c r="II983" s="23"/>
      <c r="IJ983" s="23"/>
      <c r="IK983" s="23"/>
      <c r="IL983" s="23"/>
      <c r="IM983" s="23"/>
      <c r="IN983" s="23"/>
      <c r="IO983" s="23"/>
      <c r="IP983" s="23"/>
      <c r="IQ983" s="23"/>
      <c r="IR983" s="23"/>
      <c r="IS983" s="23"/>
      <c r="IT983" s="23"/>
      <c r="IU983" s="23"/>
    </row>
    <row r="984" spans="1:255" x14ac:dyDescent="0.2">
      <c r="A984" s="77"/>
      <c r="B984" s="76"/>
      <c r="C984" s="76"/>
      <c r="D984" s="76"/>
      <c r="E984" s="76"/>
      <c r="F984" s="76"/>
      <c r="G984" s="76"/>
      <c r="H984" s="370"/>
      <c r="I984" s="371"/>
      <c r="J984" s="370"/>
      <c r="K984" s="372"/>
    </row>
    <row r="985" spans="1:255" ht="67.5" x14ac:dyDescent="0.2">
      <c r="A985" s="126">
        <v>49</v>
      </c>
      <c r="B985" s="133" t="s">
        <v>686</v>
      </c>
      <c r="C985" s="127" t="s">
        <v>1389</v>
      </c>
      <c r="D985" s="128" t="s">
        <v>688</v>
      </c>
      <c r="E985" s="129">
        <v>4.4000000000000002E-4</v>
      </c>
      <c r="F985" s="130">
        <f>Source!AK526</f>
        <v>69206.78</v>
      </c>
      <c r="G985" s="134" t="s">
        <v>6</v>
      </c>
      <c r="H985" s="130"/>
      <c r="I985" s="131">
        <f>SUM(DQ985:DQ994)</f>
        <v>9</v>
      </c>
      <c r="J985" s="107" t="s">
        <v>686</v>
      </c>
      <c r="K985" s="132" t="e">
        <f>SUM(DS985:DS994)</f>
        <v>#REF!</v>
      </c>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c r="EC985" s="23"/>
      <c r="ED985" s="23"/>
      <c r="EE985" s="23"/>
      <c r="EF985" s="23"/>
      <c r="EG985" s="23"/>
      <c r="EH985" s="23"/>
      <c r="EI985" s="23"/>
      <c r="EJ985" s="23"/>
      <c r="EK985" s="23"/>
      <c r="EL985" s="23"/>
      <c r="EM985" s="23"/>
      <c r="EN985" s="23"/>
      <c r="EO985" s="23"/>
      <c r="EP985" s="23"/>
      <c r="EQ985" s="23"/>
      <c r="ER985" s="23"/>
      <c r="ES985" s="23"/>
      <c r="ET985" s="23"/>
      <c r="EU985" s="23"/>
      <c r="EV985" s="23"/>
      <c r="EW985" s="23"/>
      <c r="EX985" s="23"/>
      <c r="EY985" s="23"/>
      <c r="EZ985" s="23"/>
      <c r="FA985" s="23"/>
      <c r="FB985" s="23"/>
      <c r="FC985" s="23"/>
      <c r="FD985" s="23"/>
      <c r="FE985" s="23"/>
      <c r="FF985" s="23"/>
      <c r="FG985" s="23"/>
      <c r="FH985" s="23"/>
      <c r="FI985" s="23"/>
      <c r="FJ985" s="23"/>
      <c r="FK985" s="23"/>
      <c r="FL985" s="23"/>
      <c r="FM985" s="23"/>
      <c r="FN985" s="23"/>
      <c r="FO985" s="23"/>
      <c r="FP985" s="23"/>
      <c r="FQ985" s="23"/>
      <c r="FR985" s="23"/>
      <c r="FS985" s="23"/>
      <c r="FT985" s="23"/>
      <c r="FU985" s="23"/>
      <c r="FV985" s="23"/>
      <c r="FW985" s="23"/>
      <c r="FX985" s="23"/>
      <c r="FY985" s="23"/>
      <c r="FZ985" s="23"/>
      <c r="GA985" s="23"/>
      <c r="GB985" s="23"/>
      <c r="GC985" s="23"/>
      <c r="GD985" s="23"/>
      <c r="GE985" s="23"/>
      <c r="GF985" s="23"/>
      <c r="GG985" s="23"/>
      <c r="GH985" s="23"/>
      <c r="GI985" s="23"/>
      <c r="GJ985" s="23"/>
      <c r="GK985" s="23"/>
      <c r="GL985" s="23"/>
      <c r="GM985" s="23"/>
      <c r="GN985" s="23"/>
      <c r="GO985" s="23"/>
      <c r="GP985" s="23"/>
      <c r="GQ985" s="23"/>
      <c r="GR985" s="23"/>
      <c r="GS985" s="23"/>
      <c r="GT985" s="23"/>
      <c r="GU985" s="23"/>
      <c r="GV985" s="23"/>
      <c r="GW985" s="23"/>
      <c r="GX985" s="23"/>
      <c r="GY985" s="23"/>
      <c r="GZ985" s="23"/>
      <c r="HA985" s="23"/>
      <c r="HB985" s="23"/>
      <c r="HC985" s="23"/>
      <c r="HD985" s="23"/>
      <c r="HE985" s="23"/>
      <c r="HF985" s="23"/>
      <c r="HG985" s="23"/>
      <c r="HH985" s="23"/>
      <c r="HI985" s="23"/>
      <c r="HJ985" s="23"/>
      <c r="HK985" s="23"/>
      <c r="HL985" s="23"/>
      <c r="HM985" s="23"/>
      <c r="HN985" s="23"/>
      <c r="HO985" s="23"/>
      <c r="HP985" s="23"/>
      <c r="HQ985" s="23"/>
      <c r="HR985" s="23"/>
      <c r="HS985" s="23"/>
      <c r="HT985" s="23"/>
      <c r="HU985" s="23"/>
      <c r="HV985" s="23"/>
      <c r="HW985" s="23"/>
      <c r="HX985" s="23"/>
      <c r="HY985" s="23"/>
      <c r="HZ985" s="23"/>
      <c r="IA985" s="23"/>
      <c r="IB985" s="23"/>
      <c r="IC985" s="23"/>
      <c r="ID985" s="23"/>
      <c r="IE985" s="23"/>
      <c r="IF985" s="23"/>
      <c r="IG985" s="23"/>
      <c r="IH985" s="23"/>
      <c r="II985" s="23"/>
      <c r="IJ985" s="23"/>
      <c r="IK985" s="23"/>
      <c r="IL985" s="23"/>
      <c r="IM985" s="23"/>
      <c r="IN985" s="23"/>
      <c r="IO985" s="23"/>
      <c r="IP985" s="23"/>
      <c r="IQ985" s="23"/>
      <c r="IR985" s="23"/>
      <c r="IS985" s="23"/>
      <c r="IT985" s="23"/>
      <c r="IU985" s="23"/>
    </row>
    <row r="986" spans="1:255" x14ac:dyDescent="0.2">
      <c r="A986" s="66"/>
      <c r="B986" s="67"/>
      <c r="C986" s="67" t="s">
        <v>1253</v>
      </c>
      <c r="D986" s="68"/>
      <c r="E986" s="69"/>
      <c r="F986" s="70">
        <v>5145.04</v>
      </c>
      <c r="G986" s="71" t="s">
        <v>1254</v>
      </c>
      <c r="H986" s="70">
        <f>Source!AF526</f>
        <v>6174.05</v>
      </c>
      <c r="I986" s="72">
        <f>T986</f>
        <v>3</v>
      </c>
      <c r="J986" s="73">
        <v>36.07</v>
      </c>
      <c r="K986" s="74">
        <f>U986</f>
        <v>98</v>
      </c>
      <c r="O986" s="23"/>
      <c r="P986" s="23"/>
      <c r="Q986" s="23"/>
      <c r="R986" s="23"/>
      <c r="S986" s="23"/>
      <c r="T986" s="23">
        <f>ROUND(Source!AF526*Source!AV526*Source!I526,0)</f>
        <v>3</v>
      </c>
      <c r="U986" s="23">
        <f>Source!S526</f>
        <v>98</v>
      </c>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v>1</v>
      </c>
      <c r="CW986" s="23"/>
      <c r="CX986" s="23"/>
      <c r="CY986" s="23"/>
      <c r="CZ986" s="23"/>
      <c r="DA986" s="23"/>
      <c r="DB986" s="23"/>
      <c r="DC986" s="23"/>
      <c r="DD986" s="23"/>
      <c r="DE986" s="23"/>
      <c r="DF986" s="23"/>
      <c r="DG986" s="23">
        <f>Source!S526</f>
        <v>98</v>
      </c>
      <c r="DH986" s="23">
        <v>1003</v>
      </c>
      <c r="DI986" s="23"/>
      <c r="DJ986" s="23"/>
      <c r="DK986" s="23"/>
      <c r="DL986" s="23"/>
      <c r="DM986" s="23"/>
      <c r="DN986" s="23"/>
      <c r="DO986" s="23"/>
      <c r="DP986" s="23"/>
      <c r="DQ986" s="23">
        <f>T986</f>
        <v>3</v>
      </c>
      <c r="DR986" s="23"/>
      <c r="DS986" s="23">
        <f>U986</f>
        <v>98</v>
      </c>
      <c r="DT986" s="23"/>
      <c r="DU986" s="23"/>
      <c r="DV986" s="23"/>
      <c r="DW986" s="23"/>
      <c r="DX986" s="23"/>
      <c r="DY986" s="23"/>
      <c r="DZ986" s="23"/>
      <c r="EA986" s="23"/>
      <c r="EB986" s="23"/>
      <c r="EC986" s="23"/>
      <c r="ED986" s="23"/>
      <c r="EE986" s="23"/>
      <c r="EF986" s="23"/>
      <c r="EG986" s="23"/>
      <c r="EH986" s="23"/>
      <c r="EI986" s="23"/>
      <c r="EJ986" s="23"/>
      <c r="EK986" s="23"/>
      <c r="EL986" s="23"/>
      <c r="EM986" s="23"/>
      <c r="EN986" s="23"/>
      <c r="EO986" s="23"/>
      <c r="EP986" s="23"/>
      <c r="EQ986" s="23"/>
      <c r="ER986" s="23"/>
      <c r="ES986" s="23"/>
      <c r="ET986" s="23"/>
      <c r="EU986" s="23"/>
      <c r="EV986" s="23"/>
      <c r="EW986" s="23"/>
      <c r="EX986" s="23"/>
      <c r="EY986" s="23"/>
      <c r="EZ986" s="23"/>
      <c r="FA986" s="23"/>
      <c r="FB986" s="23"/>
      <c r="FC986" s="23"/>
      <c r="FD986" s="23"/>
      <c r="FE986" s="23"/>
      <c r="FF986" s="23"/>
      <c r="FG986" s="23"/>
      <c r="FH986" s="23"/>
      <c r="FI986" s="23"/>
      <c r="FJ986" s="23"/>
      <c r="FK986" s="23"/>
      <c r="FL986" s="23"/>
      <c r="FM986" s="23"/>
      <c r="FN986" s="23"/>
      <c r="FO986" s="23"/>
      <c r="FP986" s="23"/>
      <c r="FQ986" s="23"/>
      <c r="FR986" s="23"/>
      <c r="FS986" s="23"/>
      <c r="FT986" s="23"/>
      <c r="FU986" s="23"/>
      <c r="FV986" s="23"/>
      <c r="FW986" s="23"/>
      <c r="FX986" s="23"/>
      <c r="FY986" s="23"/>
      <c r="FZ986" s="23"/>
      <c r="GA986" s="23"/>
      <c r="GB986" s="23"/>
      <c r="GC986" s="23"/>
      <c r="GD986" s="23"/>
      <c r="GE986" s="23"/>
      <c r="GF986" s="23"/>
      <c r="GG986" s="23"/>
      <c r="GH986" s="23"/>
      <c r="GI986" s="23"/>
      <c r="GJ986" s="23">
        <f>T986</f>
        <v>3</v>
      </c>
      <c r="GK986" s="23">
        <f>T986</f>
        <v>3</v>
      </c>
      <c r="GL986" s="23"/>
      <c r="GM986" s="23"/>
      <c r="GN986" s="23"/>
      <c r="GO986" s="23"/>
      <c r="GP986" s="23"/>
      <c r="GQ986" s="23"/>
      <c r="GR986" s="23"/>
      <c r="GS986" s="23"/>
      <c r="GT986" s="23"/>
      <c r="GU986" s="23"/>
      <c r="GV986" s="23"/>
      <c r="GW986" s="23"/>
      <c r="GX986" s="23"/>
      <c r="GY986" s="23"/>
      <c r="GZ986" s="23"/>
      <c r="HA986" s="23"/>
      <c r="HB986" s="23">
        <f>T986</f>
        <v>3</v>
      </c>
      <c r="HC986" s="23"/>
      <c r="HD986" s="23"/>
      <c r="HE986" s="23"/>
      <c r="HF986" s="23">
        <f>T986</f>
        <v>3</v>
      </c>
      <c r="HG986" s="23"/>
      <c r="HH986" s="23"/>
      <c r="HI986" s="23"/>
      <c r="HJ986" s="23"/>
      <c r="HK986" s="23"/>
      <c r="HL986" s="23">
        <f>T986</f>
        <v>3</v>
      </c>
      <c r="HM986" s="23"/>
      <c r="HN986" s="23">
        <f>T986</f>
        <v>3</v>
      </c>
      <c r="HO986" s="23"/>
      <c r="HP986" s="23"/>
      <c r="HQ986" s="23"/>
      <c r="HR986" s="23"/>
      <c r="HS986" s="23"/>
      <c r="HT986" s="23"/>
      <c r="HU986" s="23"/>
      <c r="HV986" s="23"/>
      <c r="HW986" s="23"/>
      <c r="HX986" s="23">
        <f>T986</f>
        <v>3</v>
      </c>
      <c r="HY986" s="23"/>
      <c r="HZ986" s="23"/>
      <c r="IA986" s="23"/>
      <c r="IB986" s="23"/>
      <c r="IC986" s="23"/>
      <c r="ID986" s="23"/>
      <c r="IE986" s="23"/>
      <c r="IF986" s="23"/>
      <c r="IG986" s="23"/>
      <c r="IH986" s="23"/>
      <c r="II986" s="23"/>
      <c r="IJ986" s="23"/>
      <c r="IK986" s="23"/>
      <c r="IL986" s="23"/>
      <c r="IM986" s="23"/>
      <c r="IN986" s="23"/>
      <c r="IO986" s="23"/>
      <c r="IP986" s="23"/>
      <c r="IQ986" s="23"/>
      <c r="IR986" s="23"/>
      <c r="IS986" s="23"/>
      <c r="IT986" s="23"/>
      <c r="IU986" s="23"/>
    </row>
    <row r="987" spans="1:255" x14ac:dyDescent="0.2">
      <c r="A987" s="78"/>
      <c r="B987" s="79"/>
      <c r="C987" s="79" t="s">
        <v>1255</v>
      </c>
      <c r="D987" s="80"/>
      <c r="E987" s="81"/>
      <c r="F987" s="82">
        <v>1878.82</v>
      </c>
      <c r="G987" s="83"/>
      <c r="H987" s="82">
        <f>Source!AD526</f>
        <v>1878.82</v>
      </c>
      <c r="I987" s="84">
        <f>T987</f>
        <v>1</v>
      </c>
      <c r="J987" s="85">
        <v>9.3000000000000007</v>
      </c>
      <c r="K987" s="86">
        <f>U987</f>
        <v>8</v>
      </c>
      <c r="O987" s="23"/>
      <c r="P987" s="23"/>
      <c r="Q987" s="23"/>
      <c r="R987" s="23"/>
      <c r="S987" s="23"/>
      <c r="T987" s="23">
        <f>ROUND(Source!AD526*Source!AV526*Source!I526,0)</f>
        <v>1</v>
      </c>
      <c r="U987" s="23">
        <f>Source!Q526</f>
        <v>8</v>
      </c>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c r="CC987" s="23"/>
      <c r="CD987" s="23"/>
      <c r="CE987" s="23"/>
      <c r="CF987" s="23"/>
      <c r="CG987" s="23"/>
      <c r="CH987" s="23"/>
      <c r="CI987" s="23"/>
      <c r="CJ987" s="23"/>
      <c r="CK987" s="23"/>
      <c r="CL987" s="23"/>
      <c r="CM987" s="23"/>
      <c r="CN987" s="23"/>
      <c r="CO987" s="23"/>
      <c r="CP987" s="23"/>
      <c r="CQ987" s="23"/>
      <c r="CR987" s="23"/>
      <c r="CS987" s="23"/>
      <c r="CT987" s="23"/>
      <c r="CU987" s="23"/>
      <c r="CV987" s="23">
        <v>1</v>
      </c>
      <c r="CW987" s="23"/>
      <c r="CX987" s="23"/>
      <c r="CY987" s="23"/>
      <c r="CZ987" s="23"/>
      <c r="DA987" s="23"/>
      <c r="DB987" s="23"/>
      <c r="DC987" s="23"/>
      <c r="DD987" s="23"/>
      <c r="DE987" s="23"/>
      <c r="DF987" s="23"/>
      <c r="DG987" s="23"/>
      <c r="DH987" s="23"/>
      <c r="DI987" s="23"/>
      <c r="DJ987" s="23"/>
      <c r="DK987" s="23"/>
      <c r="DL987" s="23"/>
      <c r="DM987" s="23"/>
      <c r="DN987" s="23"/>
      <c r="DO987" s="23"/>
      <c r="DP987" s="23"/>
      <c r="DQ987" s="23">
        <f>T987</f>
        <v>1</v>
      </c>
      <c r="DR987" s="23"/>
      <c r="DS987" s="23">
        <f>U987</f>
        <v>8</v>
      </c>
      <c r="DT987" s="23"/>
      <c r="DU987" s="23"/>
      <c r="DV987" s="23"/>
      <c r="DW987" s="23"/>
      <c r="DX987" s="23"/>
      <c r="DY987" s="23"/>
      <c r="DZ987" s="23"/>
      <c r="EA987" s="23"/>
      <c r="EB987" s="23"/>
      <c r="EC987" s="23"/>
      <c r="ED987" s="23"/>
      <c r="EE987" s="23"/>
      <c r="EF987" s="23"/>
      <c r="EG987" s="23"/>
      <c r="EH987" s="23"/>
      <c r="EI987" s="23"/>
      <c r="EJ987" s="23"/>
      <c r="EK987" s="23"/>
      <c r="EL987" s="23"/>
      <c r="EM987" s="23"/>
      <c r="EN987" s="23"/>
      <c r="EO987" s="23"/>
      <c r="EP987" s="23"/>
      <c r="EQ987" s="23"/>
      <c r="ER987" s="23"/>
      <c r="ES987" s="23"/>
      <c r="ET987" s="23"/>
      <c r="EU987" s="23"/>
      <c r="EV987" s="23"/>
      <c r="EW987" s="23"/>
      <c r="EX987" s="23"/>
      <c r="EY987" s="23"/>
      <c r="EZ987" s="23"/>
      <c r="FA987" s="23"/>
      <c r="FB987" s="23"/>
      <c r="FC987" s="23"/>
      <c r="FD987" s="23"/>
      <c r="FE987" s="23"/>
      <c r="FF987" s="23"/>
      <c r="FG987" s="23"/>
      <c r="FH987" s="23"/>
      <c r="FI987" s="23"/>
      <c r="FJ987" s="23"/>
      <c r="FK987" s="23"/>
      <c r="FL987" s="23"/>
      <c r="FM987" s="23"/>
      <c r="FN987" s="23"/>
      <c r="FO987" s="23"/>
      <c r="FP987" s="23"/>
      <c r="FQ987" s="23"/>
      <c r="FR987" s="23"/>
      <c r="FS987" s="23"/>
      <c r="FT987" s="23"/>
      <c r="FU987" s="23"/>
      <c r="FV987" s="23"/>
      <c r="FW987" s="23"/>
      <c r="FX987" s="23"/>
      <c r="FY987" s="23"/>
      <c r="FZ987" s="23"/>
      <c r="GA987" s="23"/>
      <c r="GB987" s="23"/>
      <c r="GC987" s="23"/>
      <c r="GD987" s="23"/>
      <c r="GE987" s="23"/>
      <c r="GF987" s="23"/>
      <c r="GG987" s="23"/>
      <c r="GH987" s="23"/>
      <c r="GI987" s="23"/>
      <c r="GJ987" s="23">
        <f>T987</f>
        <v>1</v>
      </c>
      <c r="GK987" s="23"/>
      <c r="GL987" s="23">
        <f>T987</f>
        <v>1</v>
      </c>
      <c r="GM987" s="23"/>
      <c r="GN987" s="23"/>
      <c r="GO987" s="23"/>
      <c r="GP987" s="23"/>
      <c r="GQ987" s="23"/>
      <c r="GR987" s="23"/>
      <c r="GS987" s="23"/>
      <c r="GT987" s="23"/>
      <c r="GU987" s="23"/>
      <c r="GV987" s="23"/>
      <c r="GW987" s="23"/>
      <c r="GX987" s="23"/>
      <c r="GY987" s="23"/>
      <c r="GZ987" s="23"/>
      <c r="HA987" s="23"/>
      <c r="HB987" s="23">
        <f>T987</f>
        <v>1</v>
      </c>
      <c r="HC987" s="23"/>
      <c r="HD987" s="23"/>
      <c r="HE987" s="23"/>
      <c r="HF987" s="23">
        <f>T987</f>
        <v>1</v>
      </c>
      <c r="HG987" s="23"/>
      <c r="HH987" s="23"/>
      <c r="HI987" s="23"/>
      <c r="HJ987" s="23"/>
      <c r="HK987" s="23"/>
      <c r="HL987" s="23">
        <f>T987</f>
        <v>1</v>
      </c>
      <c r="HM987" s="23"/>
      <c r="HN987" s="23">
        <f>T987</f>
        <v>1</v>
      </c>
      <c r="HO987" s="23"/>
      <c r="HP987" s="23"/>
      <c r="HQ987" s="23"/>
      <c r="HR987" s="23"/>
      <c r="HS987" s="23"/>
      <c r="HT987" s="23"/>
      <c r="HU987" s="23"/>
      <c r="HV987" s="23"/>
      <c r="HW987" s="23"/>
      <c r="HX987" s="23"/>
      <c r="HY987" s="23"/>
      <c r="HZ987" s="23"/>
      <c r="IA987" s="23"/>
      <c r="IB987" s="23"/>
      <c r="IC987" s="23"/>
      <c r="ID987" s="23"/>
      <c r="IE987" s="23"/>
      <c r="IF987" s="23"/>
      <c r="IG987" s="23"/>
      <c r="IH987" s="23"/>
      <c r="II987" s="23"/>
      <c r="IJ987" s="23"/>
      <c r="IK987" s="23"/>
      <c r="IL987" s="23"/>
      <c r="IM987" s="23"/>
      <c r="IN987" s="23"/>
      <c r="IO987" s="23"/>
      <c r="IP987" s="23"/>
      <c r="IQ987" s="23"/>
      <c r="IR987" s="23"/>
      <c r="IS987" s="23"/>
      <c r="IT987" s="23"/>
      <c r="IU987" s="23"/>
    </row>
    <row r="988" spans="1:255" x14ac:dyDescent="0.2">
      <c r="A988" s="78"/>
      <c r="B988" s="79"/>
      <c r="C988" s="79" t="s">
        <v>1256</v>
      </c>
      <c r="D988" s="80"/>
      <c r="E988" s="81"/>
      <c r="F988" s="82">
        <v>252.49</v>
      </c>
      <c r="G988" s="83"/>
      <c r="H988" s="82">
        <f>Source!AE526</f>
        <v>252.49</v>
      </c>
      <c r="I988" s="84">
        <f>GM988</f>
        <v>0</v>
      </c>
      <c r="J988" s="85">
        <v>19.8</v>
      </c>
      <c r="K988" s="86">
        <f>Source!R526</f>
        <v>2</v>
      </c>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c r="CC988" s="23"/>
      <c r="CD988" s="23"/>
      <c r="CE988" s="23"/>
      <c r="CF988" s="23"/>
      <c r="CG988" s="23"/>
      <c r="CH988" s="23"/>
      <c r="CI988" s="23"/>
      <c r="CJ988" s="23"/>
      <c r="CK988" s="23"/>
      <c r="CL988" s="23"/>
      <c r="CM988" s="23"/>
      <c r="CN988" s="23"/>
      <c r="CO988" s="23"/>
      <c r="CP988" s="23"/>
      <c r="CQ988" s="23"/>
      <c r="CR988" s="23"/>
      <c r="CS988" s="23"/>
      <c r="CT988" s="23"/>
      <c r="CU988" s="23"/>
      <c r="CV988" s="23"/>
      <c r="CW988" s="23"/>
      <c r="CX988" s="23"/>
      <c r="CY988" s="23"/>
      <c r="CZ988" s="23"/>
      <c r="DA988" s="23"/>
      <c r="DB988" s="23"/>
      <c r="DC988" s="23"/>
      <c r="DD988" s="23"/>
      <c r="DE988" s="23"/>
      <c r="DF988" s="23"/>
      <c r="DG988" s="23"/>
      <c r="DH988" s="23"/>
      <c r="DI988" s="23"/>
      <c r="DJ988" s="23"/>
      <c r="DK988" s="23"/>
      <c r="DL988" s="23"/>
      <c r="DM988" s="23"/>
      <c r="DN988" s="23"/>
      <c r="DO988" s="23"/>
      <c r="DP988" s="23"/>
      <c r="DQ988" s="23"/>
      <c r="DR988" s="23"/>
      <c r="DS988" s="23"/>
      <c r="DT988" s="23"/>
      <c r="DU988" s="23"/>
      <c r="DV988" s="23"/>
      <c r="DW988" s="23"/>
      <c r="DX988" s="23"/>
      <c r="DY988" s="23"/>
      <c r="DZ988" s="23"/>
      <c r="EA988" s="23"/>
      <c r="EB988" s="23"/>
      <c r="EC988" s="23"/>
      <c r="ED988" s="23"/>
      <c r="EE988" s="23"/>
      <c r="EF988" s="23"/>
      <c r="EG988" s="23"/>
      <c r="EH988" s="23"/>
      <c r="EI988" s="23"/>
      <c r="EJ988" s="23"/>
      <c r="EK988" s="23"/>
      <c r="EL988" s="23"/>
      <c r="EM988" s="23"/>
      <c r="EN988" s="23"/>
      <c r="EO988" s="23"/>
      <c r="EP988" s="23"/>
      <c r="EQ988" s="23"/>
      <c r="ER988" s="23"/>
      <c r="ES988" s="23"/>
      <c r="ET988" s="23"/>
      <c r="EU988" s="23"/>
      <c r="EV988" s="23"/>
      <c r="EW988" s="23"/>
      <c r="EX988" s="23"/>
      <c r="EY988" s="23"/>
      <c r="EZ988" s="23"/>
      <c r="FA988" s="23"/>
      <c r="FB988" s="23"/>
      <c r="FC988" s="23"/>
      <c r="FD988" s="23"/>
      <c r="FE988" s="23"/>
      <c r="FF988" s="23"/>
      <c r="FG988" s="23"/>
      <c r="FH988" s="23"/>
      <c r="FI988" s="23"/>
      <c r="FJ988" s="23"/>
      <c r="FK988" s="23"/>
      <c r="FL988" s="23"/>
      <c r="FM988" s="23"/>
      <c r="FN988" s="23"/>
      <c r="FO988" s="23"/>
      <c r="FP988" s="23"/>
      <c r="FQ988" s="23"/>
      <c r="FR988" s="23"/>
      <c r="FS988" s="23"/>
      <c r="FT988" s="23"/>
      <c r="FU988" s="23"/>
      <c r="FV988" s="23"/>
      <c r="FW988" s="23"/>
      <c r="FX988" s="23"/>
      <c r="FY988" s="23"/>
      <c r="FZ988" s="23"/>
      <c r="GA988" s="23"/>
      <c r="GB988" s="23"/>
      <c r="GC988" s="23"/>
      <c r="GD988" s="23"/>
      <c r="GE988" s="23"/>
      <c r="GF988" s="23"/>
      <c r="GG988" s="23"/>
      <c r="GH988" s="23"/>
      <c r="GI988" s="23"/>
      <c r="GJ988" s="23"/>
      <c r="GK988" s="23"/>
      <c r="GL988" s="23"/>
      <c r="GM988" s="23">
        <f>ROUND(Source!AE526*Source!AV526*Source!I526,0)</f>
        <v>0</v>
      </c>
      <c r="GN988" s="23"/>
      <c r="GO988" s="23"/>
      <c r="GP988" s="23"/>
      <c r="GQ988" s="23"/>
      <c r="GR988" s="23"/>
      <c r="GS988" s="23"/>
      <c r="GT988" s="23"/>
      <c r="GU988" s="23"/>
      <c r="GV988" s="23"/>
      <c r="GW988" s="23"/>
      <c r="GX988" s="23"/>
      <c r="GY988" s="23"/>
      <c r="GZ988" s="23"/>
      <c r="HA988" s="23"/>
      <c r="HB988" s="23"/>
      <c r="HC988" s="23"/>
      <c r="HD988" s="23"/>
      <c r="HE988" s="23"/>
      <c r="HF988" s="23"/>
      <c r="HG988" s="23"/>
      <c r="HH988" s="23"/>
      <c r="HI988" s="23"/>
      <c r="HJ988" s="23"/>
      <c r="HK988" s="23"/>
      <c r="HL988" s="23"/>
      <c r="HM988" s="23"/>
      <c r="HN988" s="23"/>
      <c r="HO988" s="23"/>
      <c r="HP988" s="23"/>
      <c r="HQ988" s="23"/>
      <c r="HR988" s="23"/>
      <c r="HS988" s="23"/>
      <c r="HT988" s="23"/>
      <c r="HU988" s="23"/>
      <c r="HV988" s="23"/>
      <c r="HW988" s="23"/>
      <c r="HX988" s="23">
        <f>GM988</f>
        <v>0</v>
      </c>
      <c r="HY988" s="23"/>
      <c r="HZ988" s="23"/>
      <c r="IA988" s="23"/>
      <c r="IB988" s="23"/>
      <c r="IC988" s="23"/>
      <c r="ID988" s="23"/>
      <c r="IE988" s="23"/>
      <c r="IF988" s="23"/>
      <c r="IG988" s="23"/>
      <c r="IH988" s="23"/>
      <c r="II988" s="23"/>
      <c r="IJ988" s="23"/>
      <c r="IK988" s="23"/>
      <c r="IL988" s="23"/>
      <c r="IM988" s="23"/>
      <c r="IN988" s="23"/>
      <c r="IO988" s="23"/>
      <c r="IP988" s="23"/>
      <c r="IQ988" s="23"/>
      <c r="IR988" s="23"/>
      <c r="IS988" s="23"/>
      <c r="IT988" s="23"/>
      <c r="IU988" s="23"/>
    </row>
    <row r="989" spans="1:255" x14ac:dyDescent="0.2">
      <c r="A989" s="87"/>
      <c r="B989" s="88"/>
      <c r="C989" s="88" t="s">
        <v>1257</v>
      </c>
      <c r="D989" s="89"/>
      <c r="E989" s="90">
        <v>105</v>
      </c>
      <c r="F989" s="91" t="s">
        <v>1258</v>
      </c>
      <c r="G989" s="92"/>
      <c r="H989" s="93">
        <f>ROUND((Source!AF526*Source!AV526+Source!AE526*Source!AV526)*(Source!FX526)/100,2)</f>
        <v>6747.87</v>
      </c>
      <c r="I989" s="94">
        <f>T989</f>
        <v>3</v>
      </c>
      <c r="J989" s="96">
        <v>1</v>
      </c>
      <c r="K989" s="95" t="e">
        <f>U989</f>
        <v>#REF!</v>
      </c>
      <c r="O989" s="23"/>
      <c r="P989" s="23"/>
      <c r="Q989" s="23"/>
      <c r="R989" s="23"/>
      <c r="S989" s="23"/>
      <c r="T989" s="23">
        <f>ROUND((ROUND(Source!AF526*Source!AV526*Source!I526,0)+ROUND(Source!AE526*Source!AV526*Source!I526,0))*(Source!DN526)/100,0)</f>
        <v>3</v>
      </c>
      <c r="U989" s="23" t="e">
        <f>Source!X526</f>
        <v>#REF!</v>
      </c>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v>1</v>
      </c>
      <c r="CW989" s="23"/>
      <c r="CX989" s="23"/>
      <c r="CY989" s="23"/>
      <c r="CZ989" s="23"/>
      <c r="DA989" s="23"/>
      <c r="DB989" s="23"/>
      <c r="DC989" s="23"/>
      <c r="DD989" s="23"/>
      <c r="DE989" s="23"/>
      <c r="DF989" s="23"/>
      <c r="DG989" s="23"/>
      <c r="DH989" s="23"/>
      <c r="DI989" s="23"/>
      <c r="DJ989" s="23"/>
      <c r="DK989" s="23"/>
      <c r="DL989" s="23"/>
      <c r="DM989" s="23"/>
      <c r="DN989" s="23"/>
      <c r="DO989" s="23"/>
      <c r="DP989" s="23"/>
      <c r="DQ989" s="23">
        <f>T989</f>
        <v>3</v>
      </c>
      <c r="DR989" s="23"/>
      <c r="DS989" s="23" t="e">
        <f>U989</f>
        <v>#REF!</v>
      </c>
      <c r="DT989" s="23"/>
      <c r="DU989" s="23"/>
      <c r="DV989" s="23"/>
      <c r="DW989" s="23"/>
      <c r="DX989" s="23"/>
      <c r="DY989" s="23"/>
      <c r="DZ989" s="23"/>
      <c r="EA989" s="23"/>
      <c r="EB989" s="23"/>
      <c r="EC989" s="23"/>
      <c r="ED989" s="23"/>
      <c r="EE989" s="23"/>
      <c r="EF989" s="23"/>
      <c r="EG989" s="23"/>
      <c r="EH989" s="23"/>
      <c r="EI989" s="23"/>
      <c r="EJ989" s="23"/>
      <c r="EK989" s="23"/>
      <c r="EL989" s="23"/>
      <c r="EM989" s="23"/>
      <c r="EN989" s="23"/>
      <c r="EO989" s="23"/>
      <c r="EP989" s="23"/>
      <c r="EQ989" s="23"/>
      <c r="ER989" s="23"/>
      <c r="ES989" s="23"/>
      <c r="ET989" s="23"/>
      <c r="EU989" s="23"/>
      <c r="EV989" s="23"/>
      <c r="EW989" s="23"/>
      <c r="EX989" s="23"/>
      <c r="EY989" s="23"/>
      <c r="EZ989" s="23"/>
      <c r="FA989" s="23"/>
      <c r="FB989" s="23"/>
      <c r="FC989" s="23"/>
      <c r="FD989" s="23"/>
      <c r="FE989" s="23"/>
      <c r="FF989" s="23"/>
      <c r="FG989" s="23"/>
      <c r="FH989" s="23"/>
      <c r="FI989" s="23"/>
      <c r="FJ989" s="23"/>
      <c r="FK989" s="23"/>
      <c r="FL989" s="23"/>
      <c r="FM989" s="23"/>
      <c r="FN989" s="23"/>
      <c r="FO989" s="23"/>
      <c r="FP989" s="23"/>
      <c r="FQ989" s="23"/>
      <c r="FR989" s="23"/>
      <c r="FS989" s="23"/>
      <c r="FT989" s="23"/>
      <c r="FU989" s="23"/>
      <c r="FV989" s="23"/>
      <c r="FW989" s="23"/>
      <c r="FX989" s="23"/>
      <c r="FY989" s="23"/>
      <c r="FZ989" s="23"/>
      <c r="GA989" s="23"/>
      <c r="GB989" s="23"/>
      <c r="GC989" s="23"/>
      <c r="GD989" s="23"/>
      <c r="GE989" s="23"/>
      <c r="GF989" s="23"/>
      <c r="GG989" s="23"/>
      <c r="GH989" s="23"/>
      <c r="GI989" s="23"/>
      <c r="GJ989" s="23"/>
      <c r="GK989" s="23"/>
      <c r="GL989" s="23"/>
      <c r="GM989" s="23"/>
      <c r="GN989" s="23"/>
      <c r="GO989" s="23"/>
      <c r="GP989" s="23"/>
      <c r="GQ989" s="23"/>
      <c r="GR989" s="23"/>
      <c r="GS989" s="23"/>
      <c r="GT989" s="23"/>
      <c r="GU989" s="23"/>
      <c r="GV989" s="23"/>
      <c r="GW989" s="23"/>
      <c r="GX989" s="23"/>
      <c r="GY989" s="23">
        <f>T989</f>
        <v>3</v>
      </c>
      <c r="GZ989" s="23"/>
      <c r="HA989" s="23"/>
      <c r="HB989" s="23">
        <f>T989</f>
        <v>3</v>
      </c>
      <c r="HC989" s="23"/>
      <c r="HD989" s="23"/>
      <c r="HE989" s="23"/>
      <c r="HF989" s="23">
        <f>T989</f>
        <v>3</v>
      </c>
      <c r="HG989" s="23"/>
      <c r="HH989" s="23"/>
      <c r="HI989" s="23"/>
      <c r="HJ989" s="23"/>
      <c r="HK989" s="23"/>
      <c r="HL989" s="23">
        <f>T989</f>
        <v>3</v>
      </c>
      <c r="HM989" s="23"/>
      <c r="HN989" s="23">
        <f>T989</f>
        <v>3</v>
      </c>
      <c r="HO989" s="23"/>
      <c r="HP989" s="23"/>
      <c r="HQ989" s="23"/>
      <c r="HR989" s="23"/>
      <c r="HS989" s="23"/>
      <c r="HT989" s="23"/>
      <c r="HU989" s="23"/>
      <c r="HV989" s="23"/>
      <c r="HW989" s="23"/>
      <c r="HX989" s="23"/>
      <c r="HY989" s="23"/>
      <c r="HZ989" s="23"/>
      <c r="IA989" s="23"/>
      <c r="IB989" s="23"/>
      <c r="IC989" s="23"/>
      <c r="ID989" s="23"/>
      <c r="IE989" s="23"/>
      <c r="IF989" s="23"/>
      <c r="IG989" s="23"/>
      <c r="IH989" s="23"/>
      <c r="II989" s="23"/>
      <c r="IJ989" s="23"/>
      <c r="IK989" s="23"/>
      <c r="IL989" s="23"/>
      <c r="IM989" s="23"/>
      <c r="IN989" s="23"/>
      <c r="IO989" s="23"/>
      <c r="IP989" s="23"/>
      <c r="IQ989" s="23"/>
      <c r="IR989" s="23"/>
      <c r="IS989" s="23"/>
      <c r="IT989" s="23"/>
      <c r="IU989" s="23"/>
    </row>
    <row r="990" spans="1:255" x14ac:dyDescent="0.2">
      <c r="A990" s="87"/>
      <c r="B990" s="88"/>
      <c r="C990" s="88" t="s">
        <v>1259</v>
      </c>
      <c r="D990" s="89"/>
      <c r="E990" s="90">
        <v>65</v>
      </c>
      <c r="F990" s="91" t="s">
        <v>1258</v>
      </c>
      <c r="G990" s="92"/>
      <c r="H990" s="93">
        <f>ROUND((Source!AF526*Source!AV526+Source!AE526*Source!AV526)*(Source!FY526)/100,2)</f>
        <v>4177.25</v>
      </c>
      <c r="I990" s="94">
        <f>T990</f>
        <v>2</v>
      </c>
      <c r="J990" s="96">
        <v>0.55000000000000004</v>
      </c>
      <c r="K990" s="95" t="e">
        <f>U990</f>
        <v>#REF!</v>
      </c>
      <c r="O990" s="23"/>
      <c r="P990" s="23"/>
      <c r="Q990" s="23"/>
      <c r="R990" s="23"/>
      <c r="S990" s="23"/>
      <c r="T990" s="23">
        <f>ROUND((ROUND(Source!AF526*Source!AV526*Source!I526,0)+ROUND(Source!AE526*Source!AV526*Source!I526,0))*(Source!DO526)/100,0)</f>
        <v>2</v>
      </c>
      <c r="U990" s="23" t="e">
        <f>Source!Y526</f>
        <v>#REF!</v>
      </c>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v>1</v>
      </c>
      <c r="CW990" s="23"/>
      <c r="CX990" s="23"/>
      <c r="CY990" s="23"/>
      <c r="CZ990" s="23"/>
      <c r="DA990" s="23"/>
      <c r="DB990" s="23"/>
      <c r="DC990" s="23"/>
      <c r="DD990" s="23"/>
      <c r="DE990" s="23"/>
      <c r="DF990" s="23"/>
      <c r="DG990" s="23"/>
      <c r="DH990" s="23"/>
      <c r="DI990" s="23"/>
      <c r="DJ990" s="23"/>
      <c r="DK990" s="23"/>
      <c r="DL990" s="23"/>
      <c r="DM990" s="23"/>
      <c r="DN990" s="23"/>
      <c r="DO990" s="23"/>
      <c r="DP990" s="23"/>
      <c r="DQ990" s="23">
        <f>T990</f>
        <v>2</v>
      </c>
      <c r="DR990" s="23"/>
      <c r="DS990" s="23" t="e">
        <f>U990</f>
        <v>#REF!</v>
      </c>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3"/>
      <c r="FH990" s="23"/>
      <c r="FI990" s="23"/>
      <c r="FJ990" s="23"/>
      <c r="FK990" s="23"/>
      <c r="FL990" s="23"/>
      <c r="FM990" s="23"/>
      <c r="FN990" s="23"/>
      <c r="FO990" s="23"/>
      <c r="FP990" s="23"/>
      <c r="FQ990" s="23"/>
      <c r="FR990" s="23"/>
      <c r="FS990" s="23"/>
      <c r="FT990" s="23"/>
      <c r="FU990" s="23"/>
      <c r="FV990" s="23"/>
      <c r="FW990" s="23"/>
      <c r="FX990" s="23"/>
      <c r="FY990" s="23"/>
      <c r="FZ990" s="23"/>
      <c r="GA990" s="23"/>
      <c r="GB990" s="23"/>
      <c r="GC990" s="23"/>
      <c r="GD990" s="23"/>
      <c r="GE990" s="23"/>
      <c r="GF990" s="23"/>
      <c r="GG990" s="23"/>
      <c r="GH990" s="23"/>
      <c r="GI990" s="23"/>
      <c r="GJ990" s="23"/>
      <c r="GK990" s="23"/>
      <c r="GL990" s="23"/>
      <c r="GM990" s="23"/>
      <c r="GN990" s="23"/>
      <c r="GO990" s="23"/>
      <c r="GP990" s="23"/>
      <c r="GQ990" s="23"/>
      <c r="GR990" s="23"/>
      <c r="GS990" s="23"/>
      <c r="GT990" s="23"/>
      <c r="GU990" s="23"/>
      <c r="GV990" s="23"/>
      <c r="GW990" s="23"/>
      <c r="GX990" s="23"/>
      <c r="GY990" s="23"/>
      <c r="GZ990" s="23">
        <f>T990</f>
        <v>2</v>
      </c>
      <c r="HA990" s="23"/>
      <c r="HB990" s="23">
        <f>T990</f>
        <v>2</v>
      </c>
      <c r="HC990" s="23"/>
      <c r="HD990" s="23"/>
      <c r="HE990" s="23"/>
      <c r="HF990" s="23">
        <f>T990</f>
        <v>2</v>
      </c>
      <c r="HG990" s="23"/>
      <c r="HH990" s="23"/>
      <c r="HI990" s="23"/>
      <c r="HJ990" s="23"/>
      <c r="HK990" s="23"/>
      <c r="HL990" s="23">
        <f>T990</f>
        <v>2</v>
      </c>
      <c r="HM990" s="23"/>
      <c r="HN990" s="23">
        <f>T990</f>
        <v>2</v>
      </c>
      <c r="HO990" s="23"/>
      <c r="HP990" s="23"/>
      <c r="HQ990" s="23"/>
      <c r="HR990" s="23"/>
      <c r="HS990" s="23"/>
      <c r="HT990" s="23"/>
      <c r="HU990" s="23"/>
      <c r="HV990" s="23"/>
      <c r="HW990" s="23"/>
      <c r="HX990" s="23"/>
      <c r="HY990" s="23"/>
      <c r="HZ990" s="23"/>
      <c r="IA990" s="23"/>
      <c r="IB990" s="23"/>
      <c r="IC990" s="23"/>
      <c r="ID990" s="23"/>
      <c r="IE990" s="23"/>
      <c r="IF990" s="23"/>
      <c r="IG990" s="23"/>
      <c r="IH990" s="23"/>
      <c r="II990" s="23"/>
      <c r="IJ990" s="23"/>
      <c r="IK990" s="23"/>
      <c r="IL990" s="23"/>
      <c r="IM990" s="23"/>
      <c r="IN990" s="23"/>
      <c r="IO990" s="23"/>
      <c r="IP990" s="23"/>
      <c r="IQ990" s="23"/>
      <c r="IR990" s="23"/>
      <c r="IS990" s="23"/>
      <c r="IT990" s="23"/>
      <c r="IU990" s="23"/>
    </row>
    <row r="991" spans="1:255" x14ac:dyDescent="0.2">
      <c r="A991" s="78"/>
      <c r="B991" s="79"/>
      <c r="C991" s="79" t="s">
        <v>1260</v>
      </c>
      <c r="D991" s="80" t="s">
        <v>1261</v>
      </c>
      <c r="E991" s="81">
        <v>598.26</v>
      </c>
      <c r="F991" s="82"/>
      <c r="G991" s="83" t="s">
        <v>1254</v>
      </c>
      <c r="H991" s="82" t="e">
        <f>ROUND(Source!AH526,2)</f>
        <v>#REF!</v>
      </c>
      <c r="I991" s="97" t="e">
        <f>Source!U526</f>
        <v>#REF!</v>
      </c>
      <c r="J991" s="85"/>
      <c r="K991" s="86"/>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c r="CC991" s="23"/>
      <c r="CD991" s="23"/>
      <c r="CE991" s="23"/>
      <c r="CF991" s="23"/>
      <c r="CG991" s="23"/>
      <c r="CH991" s="23"/>
      <c r="CI991" s="23"/>
      <c r="CJ991" s="23"/>
      <c r="CK991" s="23"/>
      <c r="CL991" s="23"/>
      <c r="CM991" s="23"/>
      <c r="CN991" s="23"/>
      <c r="CO991" s="23"/>
      <c r="CP991" s="23"/>
      <c r="CQ991" s="23"/>
      <c r="CR991" s="23"/>
      <c r="CS991" s="23"/>
      <c r="CT991" s="23"/>
      <c r="CU991" s="23"/>
      <c r="CV991" s="23"/>
      <c r="CW991" s="23"/>
      <c r="CX991" s="23"/>
      <c r="CY991" s="23"/>
      <c r="CZ991" s="23"/>
      <c r="DA991" s="23"/>
      <c r="DB991" s="23"/>
      <c r="DC991" s="23"/>
      <c r="DD991" s="23"/>
      <c r="DE991" s="23"/>
      <c r="DF991" s="23"/>
      <c r="DG991" s="23"/>
      <c r="DH991" s="23"/>
      <c r="DI991" s="23"/>
      <c r="DJ991" s="23"/>
      <c r="DK991" s="23"/>
      <c r="DL991" s="23"/>
      <c r="DM991" s="23"/>
      <c r="DN991" s="23"/>
      <c r="DO991" s="23"/>
      <c r="DP991" s="23"/>
      <c r="DQ991" s="23"/>
      <c r="DR991" s="23"/>
      <c r="DS991" s="23"/>
      <c r="DT991" s="23"/>
      <c r="DU991" s="23"/>
      <c r="DV991" s="23"/>
      <c r="DW991" s="23"/>
      <c r="DX991" s="23"/>
      <c r="DY991" s="23"/>
      <c r="DZ991" s="23"/>
      <c r="EA991" s="23"/>
      <c r="EB991" s="23"/>
      <c r="EC991" s="23"/>
      <c r="ED991" s="23"/>
      <c r="EE991" s="23"/>
      <c r="EF991" s="23"/>
      <c r="EG991" s="23"/>
      <c r="EH991" s="23"/>
      <c r="EI991" s="23"/>
      <c r="EJ991" s="23"/>
      <c r="EK991" s="23"/>
      <c r="EL991" s="23"/>
      <c r="EM991" s="23"/>
      <c r="EN991" s="23"/>
      <c r="EO991" s="23"/>
      <c r="EP991" s="23"/>
      <c r="EQ991" s="23"/>
      <c r="ER991" s="23"/>
      <c r="ES991" s="23"/>
      <c r="ET991" s="23"/>
      <c r="EU991" s="23"/>
      <c r="EV991" s="23"/>
      <c r="EW991" s="23"/>
      <c r="EX991" s="23"/>
      <c r="EY991" s="23"/>
      <c r="EZ991" s="23"/>
      <c r="FA991" s="23"/>
      <c r="FB991" s="23"/>
      <c r="FC991" s="23"/>
      <c r="FD991" s="23"/>
      <c r="FE991" s="23"/>
      <c r="FF991" s="23"/>
      <c r="FG991" s="23"/>
      <c r="FH991" s="23"/>
      <c r="FI991" s="23"/>
      <c r="FJ991" s="23"/>
      <c r="FK991" s="23"/>
      <c r="FL991" s="23"/>
      <c r="FM991" s="23"/>
      <c r="FN991" s="23"/>
      <c r="FO991" s="23"/>
      <c r="FP991" s="23"/>
      <c r="FQ991" s="23"/>
      <c r="FR991" s="23"/>
      <c r="FS991" s="23"/>
      <c r="FT991" s="23"/>
      <c r="FU991" s="23"/>
      <c r="FV991" s="23"/>
      <c r="FW991" s="23"/>
      <c r="FX991" s="23"/>
      <c r="FY991" s="23"/>
      <c r="FZ991" s="23"/>
      <c r="GA991" s="23"/>
      <c r="GB991" s="23"/>
      <c r="GC991" s="23"/>
      <c r="GD991" s="23"/>
      <c r="GE991" s="23"/>
      <c r="GF991" s="23"/>
      <c r="GG991" s="23"/>
      <c r="GH991" s="23"/>
      <c r="GI991" s="23"/>
      <c r="GJ991" s="23"/>
      <c r="GK991" s="23"/>
      <c r="GL991" s="23"/>
      <c r="GM991" s="23"/>
      <c r="GN991" s="23"/>
      <c r="GO991" s="23"/>
      <c r="GP991" s="23"/>
      <c r="GQ991" s="23"/>
      <c r="GR991" s="23"/>
      <c r="GS991" s="23"/>
      <c r="GT991" s="23"/>
      <c r="GU991" s="23"/>
      <c r="GV991" s="23"/>
      <c r="GW991" s="23"/>
      <c r="GX991" s="23"/>
      <c r="GY991" s="23"/>
      <c r="GZ991" s="23"/>
      <c r="HA991" s="23"/>
      <c r="HB991" s="23"/>
      <c r="HC991" s="23"/>
      <c r="HD991" s="23"/>
      <c r="HE991" s="23"/>
      <c r="HF991" s="23"/>
      <c r="HG991" s="23"/>
      <c r="HH991" s="23"/>
      <c r="HI991" s="23"/>
      <c r="HJ991" s="23"/>
      <c r="HK991" s="23"/>
      <c r="HL991" s="23"/>
      <c r="HM991" s="23"/>
      <c r="HN991" s="23"/>
      <c r="HO991" s="23"/>
      <c r="HP991" s="23"/>
      <c r="HQ991" s="23"/>
      <c r="HR991" s="23"/>
      <c r="HS991" s="23"/>
      <c r="HT991" s="23"/>
      <c r="HU991" s="23"/>
      <c r="HV991" s="23"/>
      <c r="HW991" s="23"/>
      <c r="HX991" s="23"/>
      <c r="HY991" s="23"/>
      <c r="HZ991" s="23"/>
      <c r="IA991" s="23"/>
      <c r="IB991" s="23"/>
      <c r="IC991" s="23"/>
      <c r="ID991" s="23"/>
      <c r="IE991" s="23"/>
      <c r="IF991" s="23"/>
      <c r="IG991" s="23"/>
      <c r="IH991" s="23"/>
      <c r="II991" s="23"/>
      <c r="IJ991" s="23"/>
      <c r="IK991" s="23"/>
      <c r="IL991" s="23"/>
      <c r="IM991" s="23"/>
      <c r="IN991" s="23"/>
      <c r="IO991" s="23"/>
      <c r="IP991" s="23"/>
      <c r="IQ991" s="23"/>
      <c r="IR991" s="23"/>
      <c r="IS991" s="23"/>
      <c r="IT991" s="23"/>
      <c r="IU991" s="23"/>
    </row>
    <row r="992" spans="1:255" ht="24" x14ac:dyDescent="0.2">
      <c r="A992" s="114" t="s">
        <v>694</v>
      </c>
      <c r="B992" s="115" t="s">
        <v>695</v>
      </c>
      <c r="C992" s="116" t="s">
        <v>696</v>
      </c>
      <c r="D992" s="117" t="s">
        <v>32</v>
      </c>
      <c r="E992" s="118">
        <f>Source!I528</f>
        <v>4.4880000000000003E-2</v>
      </c>
      <c r="F992" s="119">
        <v>359.85</v>
      </c>
      <c r="G992" s="71"/>
      <c r="H992" s="119">
        <f>Source!AC527</f>
        <v>359.85</v>
      </c>
      <c r="I992" s="120">
        <f>T992</f>
        <v>16</v>
      </c>
      <c r="J992" s="73" t="s">
        <v>1262</v>
      </c>
      <c r="K992" s="121">
        <f>U992</f>
        <v>141</v>
      </c>
      <c r="L992" s="23"/>
      <c r="M992" s="23"/>
      <c r="N992" s="23"/>
      <c r="O992" s="23"/>
      <c r="P992" s="23"/>
      <c r="Q992" s="23"/>
      <c r="R992" s="23"/>
      <c r="S992" s="23"/>
      <c r="T992" s="23">
        <f>ROUND(Source!AC527*Source!AW527*Source!I527,0)</f>
        <v>16</v>
      </c>
      <c r="U992" s="23">
        <f>Source!P528</f>
        <v>141</v>
      </c>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c r="CF992" s="23"/>
      <c r="CG992" s="23"/>
      <c r="CH992" s="23"/>
      <c r="CI992" s="23"/>
      <c r="CJ992" s="23"/>
      <c r="CK992" s="23"/>
      <c r="CL992" s="23"/>
      <c r="CM992" s="23"/>
      <c r="CN992" s="23"/>
      <c r="CO992" s="23"/>
      <c r="CP992" s="23"/>
      <c r="CQ992" s="23"/>
      <c r="CR992" s="23"/>
      <c r="CS992" s="23"/>
      <c r="CT992" s="23"/>
      <c r="CU992" s="23"/>
      <c r="CV992" s="23">
        <v>1</v>
      </c>
      <c r="CW992" s="23"/>
      <c r="CX992" s="23"/>
      <c r="CY992" s="23"/>
      <c r="CZ992" s="23"/>
      <c r="DA992" s="23"/>
      <c r="DB992" s="23"/>
      <c r="DC992" s="23"/>
      <c r="DD992" s="23"/>
      <c r="DE992" s="23"/>
      <c r="DF992" s="23"/>
      <c r="DG992" s="23"/>
      <c r="DH992" s="23"/>
      <c r="DI992" s="23"/>
      <c r="DJ992" s="23"/>
      <c r="DK992" s="23">
        <f>T992</f>
        <v>16</v>
      </c>
      <c r="DL992" s="23"/>
      <c r="DM992" s="23">
        <f>Source!P528</f>
        <v>141</v>
      </c>
      <c r="DN992" s="23"/>
      <c r="DO992" s="23"/>
      <c r="DP992" s="23"/>
      <c r="DQ992" s="23"/>
      <c r="DR992" s="23"/>
      <c r="DS992" s="23"/>
      <c r="DT992" s="23"/>
      <c r="DU992" s="23"/>
      <c r="DV992" s="23"/>
      <c r="DW992" s="23"/>
      <c r="DX992" s="23"/>
      <c r="DY992" s="23"/>
      <c r="DZ992" s="23"/>
      <c r="EA992" s="23"/>
      <c r="EB992" s="23"/>
      <c r="EC992" s="23"/>
      <c r="ED992" s="23"/>
      <c r="EE992" s="23"/>
      <c r="EF992" s="23"/>
      <c r="EG992" s="23"/>
      <c r="EH992" s="23"/>
      <c r="EI992" s="23"/>
      <c r="EJ992" s="23"/>
      <c r="EK992" s="23"/>
      <c r="EL992" s="23"/>
      <c r="EM992" s="23"/>
      <c r="EN992" s="23"/>
      <c r="EO992" s="23"/>
      <c r="EP992" s="23"/>
      <c r="EQ992" s="23"/>
      <c r="ER992" s="23"/>
      <c r="ES992" s="23"/>
      <c r="ET992" s="23"/>
      <c r="EU992" s="23"/>
      <c r="EV992" s="23"/>
      <c r="EW992" s="23"/>
      <c r="EX992" s="23"/>
      <c r="EY992" s="23"/>
      <c r="EZ992" s="23"/>
      <c r="FA992" s="23"/>
      <c r="FB992" s="23"/>
      <c r="FC992" s="23"/>
      <c r="FD992" s="23"/>
      <c r="FE992" s="23"/>
      <c r="FF992" s="23"/>
      <c r="FG992" s="23"/>
      <c r="FH992" s="23"/>
      <c r="FI992" s="23"/>
      <c r="FJ992" s="23"/>
      <c r="FK992" s="23"/>
      <c r="FL992" s="23"/>
      <c r="FM992" s="23"/>
      <c r="FN992" s="23"/>
      <c r="FO992" s="23"/>
      <c r="FP992" s="23"/>
      <c r="FQ992" s="23"/>
      <c r="FR992" s="23"/>
      <c r="FS992" s="23"/>
      <c r="FT992" s="23"/>
      <c r="FU992" s="23"/>
      <c r="FV992" s="23"/>
      <c r="FW992" s="23"/>
      <c r="FX992" s="23"/>
      <c r="FY992" s="23"/>
      <c r="FZ992" s="23"/>
      <c r="GA992" s="23"/>
      <c r="GB992" s="23"/>
      <c r="GC992" s="23"/>
      <c r="GD992" s="23"/>
      <c r="GE992" s="23"/>
      <c r="GF992" s="23"/>
      <c r="GG992" s="23"/>
      <c r="GH992" s="23"/>
      <c r="GI992" s="23"/>
      <c r="GJ992" s="23">
        <f>T992</f>
        <v>16</v>
      </c>
      <c r="GK992" s="23"/>
      <c r="GL992" s="23"/>
      <c r="GM992" s="23"/>
      <c r="GN992" s="23">
        <f>T992</f>
        <v>16</v>
      </c>
      <c r="GO992" s="23"/>
      <c r="GP992" s="23">
        <f>T992</f>
        <v>16</v>
      </c>
      <c r="GQ992" s="23">
        <f>T992</f>
        <v>16</v>
      </c>
      <c r="GR992" s="23"/>
      <c r="GS992" s="23">
        <f>T992</f>
        <v>16</v>
      </c>
      <c r="GT992" s="23"/>
      <c r="GU992" s="23"/>
      <c r="GV992" s="23"/>
      <c r="GW992" s="23"/>
      <c r="GX992" s="23"/>
      <c r="GY992" s="23"/>
      <c r="GZ992" s="23"/>
      <c r="HA992" s="23"/>
      <c r="HB992" s="23">
        <f>T992</f>
        <v>16</v>
      </c>
      <c r="HC992" s="23"/>
      <c r="HD992" s="23"/>
      <c r="HE992" s="23"/>
      <c r="HF992" s="23">
        <f>T992</f>
        <v>16</v>
      </c>
      <c r="HG992" s="23"/>
      <c r="HH992" s="23"/>
      <c r="HI992" s="23"/>
      <c r="HJ992" s="23"/>
      <c r="HK992" s="23"/>
      <c r="HL992" s="23">
        <f>T992</f>
        <v>16</v>
      </c>
      <c r="HM992" s="23"/>
      <c r="HN992" s="23">
        <f>T992</f>
        <v>16</v>
      </c>
      <c r="HO992" s="23"/>
      <c r="HP992" s="23"/>
      <c r="HQ992" s="23"/>
      <c r="HR992" s="23"/>
      <c r="HS992" s="23"/>
      <c r="HT992" s="23"/>
      <c r="HU992" s="23"/>
      <c r="HV992" s="23"/>
      <c r="HW992" s="23"/>
      <c r="HX992" s="23"/>
      <c r="HY992" s="23"/>
      <c r="HZ992" s="23"/>
      <c r="IA992" s="23"/>
      <c r="IB992" s="23"/>
      <c r="IC992" s="23"/>
      <c r="ID992" s="23"/>
      <c r="IE992" s="23"/>
      <c r="IF992" s="23"/>
      <c r="IG992" s="23"/>
      <c r="IH992" s="23"/>
      <c r="II992" s="23"/>
      <c r="IJ992" s="23"/>
      <c r="IK992" s="23"/>
      <c r="IL992" s="23"/>
      <c r="IM992" s="23"/>
      <c r="IN992" s="23"/>
      <c r="IO992" s="23"/>
      <c r="IP992" s="23"/>
      <c r="IQ992" s="23"/>
      <c r="IR992" s="23"/>
      <c r="IS992" s="23"/>
      <c r="IT992" s="23"/>
      <c r="IU992" s="23"/>
    </row>
    <row r="993" spans="1:255" x14ac:dyDescent="0.2">
      <c r="A993" s="98"/>
      <c r="B993" s="113" t="s">
        <v>1263</v>
      </c>
      <c r="C993" s="113" t="s">
        <v>1390</v>
      </c>
      <c r="D993" s="33"/>
      <c r="E993" s="33"/>
      <c r="F993" s="33"/>
      <c r="G993" s="33"/>
      <c r="H993" s="33"/>
      <c r="I993" s="33"/>
      <c r="J993" s="33"/>
      <c r="K993" s="99"/>
    </row>
    <row r="994" spans="1:255" ht="13.5" thickBot="1" x14ac:dyDescent="0.25">
      <c r="A994" s="124"/>
      <c r="B994" s="125"/>
      <c r="C994" s="125" t="s">
        <v>1266</v>
      </c>
      <c r="D994" s="125"/>
      <c r="E994" s="125"/>
      <c r="F994" s="125"/>
      <c r="G994" s="125"/>
      <c r="H994" s="373">
        <f>SUM(DK985:DK993)</f>
        <v>16</v>
      </c>
      <c r="I994" s="374"/>
      <c r="J994" s="373">
        <f>SUM(DM985:DM993)</f>
        <v>141</v>
      </c>
      <c r="K994" s="375"/>
      <c r="L994" s="112"/>
      <c r="M994" s="112"/>
      <c r="N994" s="112"/>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c r="CC994" s="23"/>
      <c r="CD994" s="23"/>
      <c r="CE994" s="23"/>
      <c r="CF994" s="23"/>
      <c r="CG994" s="23"/>
      <c r="CH994" s="23"/>
      <c r="CI994" s="23"/>
      <c r="CJ994" s="23"/>
      <c r="CK994" s="23"/>
      <c r="CL994" s="23"/>
      <c r="CM994" s="23"/>
      <c r="CN994" s="23"/>
      <c r="CO994" s="23"/>
      <c r="CP994" s="23"/>
      <c r="CQ994" s="23"/>
      <c r="CR994" s="23"/>
      <c r="CS994" s="23"/>
      <c r="CT994" s="23"/>
      <c r="CU994" s="23"/>
      <c r="CV994" s="23"/>
      <c r="CW994" s="23"/>
      <c r="CX994" s="23"/>
      <c r="CY994" s="23"/>
      <c r="CZ994" s="23"/>
      <c r="DA994" s="23"/>
      <c r="DB994" s="23"/>
      <c r="DC994" s="23"/>
      <c r="DD994" s="23"/>
      <c r="DE994" s="23"/>
      <c r="DF994" s="23"/>
      <c r="DG994" s="23"/>
      <c r="DH994" s="23"/>
      <c r="DI994" s="23"/>
      <c r="DJ994" s="23"/>
      <c r="DK994" s="23"/>
      <c r="DL994" s="23"/>
      <c r="DM994" s="23"/>
      <c r="DN994" s="23"/>
      <c r="DO994" s="23"/>
      <c r="DP994" s="23"/>
      <c r="DQ994" s="23"/>
      <c r="DR994" s="23"/>
      <c r="DS994" s="23"/>
      <c r="DT994" s="23"/>
      <c r="DU994" s="23"/>
      <c r="DV994" s="23"/>
      <c r="DW994" s="23"/>
      <c r="DX994" s="23"/>
      <c r="DY994" s="23"/>
      <c r="DZ994" s="23"/>
      <c r="EA994" s="23"/>
      <c r="EB994" s="23"/>
      <c r="EC994" s="23"/>
      <c r="ED994" s="23"/>
      <c r="EE994" s="23"/>
      <c r="EF994" s="23"/>
      <c r="EG994" s="23"/>
      <c r="EH994" s="23"/>
      <c r="EI994" s="23"/>
      <c r="EJ994" s="23"/>
      <c r="EK994" s="23"/>
      <c r="EL994" s="23"/>
      <c r="EM994" s="23"/>
      <c r="EN994" s="23"/>
      <c r="EO994" s="23"/>
      <c r="EP994" s="23"/>
      <c r="EQ994" s="23"/>
      <c r="ER994" s="23"/>
      <c r="ES994" s="23"/>
      <c r="ET994" s="23"/>
      <c r="EU994" s="23"/>
      <c r="EV994" s="23"/>
      <c r="EW994" s="23"/>
      <c r="EX994" s="23"/>
      <c r="EY994" s="23"/>
      <c r="EZ994" s="23"/>
      <c r="FA994" s="23"/>
      <c r="FB994" s="23"/>
      <c r="FC994" s="23"/>
      <c r="FD994" s="23"/>
      <c r="FE994" s="23"/>
      <c r="FF994" s="23"/>
      <c r="FG994" s="23"/>
      <c r="FH994" s="23"/>
      <c r="FI994" s="23"/>
      <c r="FJ994" s="23"/>
      <c r="FK994" s="23"/>
      <c r="FL994" s="23"/>
      <c r="FM994" s="23"/>
      <c r="FN994" s="23"/>
      <c r="FO994" s="23"/>
      <c r="FP994" s="23"/>
      <c r="FQ994" s="23"/>
      <c r="FR994" s="23"/>
      <c r="FS994" s="23"/>
      <c r="FT994" s="23"/>
      <c r="FU994" s="23"/>
      <c r="FV994" s="23"/>
      <c r="FW994" s="23"/>
      <c r="FX994" s="23"/>
      <c r="FY994" s="23"/>
      <c r="FZ994" s="23"/>
      <c r="GA994" s="23"/>
      <c r="GB994" s="23"/>
      <c r="GC994" s="23"/>
      <c r="GD994" s="23"/>
      <c r="GE994" s="23"/>
      <c r="GF994" s="23"/>
      <c r="GG994" s="23"/>
      <c r="GH994" s="23"/>
      <c r="GI994" s="23"/>
      <c r="GJ994" s="23"/>
      <c r="GK994" s="23"/>
      <c r="GL994" s="23"/>
      <c r="GM994" s="23"/>
      <c r="GN994" s="23"/>
      <c r="GO994" s="23"/>
      <c r="GP994" s="23"/>
      <c r="GQ994" s="23"/>
      <c r="GR994" s="23"/>
      <c r="GS994" s="23"/>
      <c r="GT994" s="23"/>
      <c r="GU994" s="23"/>
      <c r="GV994" s="23"/>
      <c r="GW994" s="23"/>
      <c r="GX994" s="23"/>
      <c r="GY994" s="23"/>
      <c r="GZ994" s="23"/>
      <c r="HA994" s="23"/>
      <c r="HB994" s="23"/>
      <c r="HC994" s="23"/>
      <c r="HD994" s="23"/>
      <c r="HE994" s="23"/>
      <c r="HF994" s="23"/>
      <c r="HG994" s="23"/>
      <c r="HH994" s="23"/>
      <c r="HI994" s="23"/>
      <c r="HJ994" s="23"/>
      <c r="HK994" s="23"/>
      <c r="HL994" s="23"/>
      <c r="HM994" s="23"/>
      <c r="HN994" s="23"/>
      <c r="HO994" s="23"/>
      <c r="HP994" s="23"/>
      <c r="HQ994" s="23"/>
      <c r="HR994" s="23"/>
      <c r="HS994" s="23"/>
      <c r="HT994" s="23"/>
      <c r="HU994" s="23"/>
      <c r="HV994" s="23"/>
      <c r="HW994" s="23"/>
      <c r="HX994" s="23"/>
      <c r="HY994" s="23"/>
      <c r="HZ994" s="23"/>
      <c r="IA994" s="23"/>
      <c r="IB994" s="23"/>
      <c r="IC994" s="23"/>
      <c r="ID994" s="23"/>
      <c r="IE994" s="23"/>
      <c r="IF994" s="23"/>
      <c r="IG994" s="23"/>
      <c r="IH994" s="23"/>
      <c r="II994" s="23"/>
      <c r="IJ994" s="23"/>
      <c r="IK994" s="23"/>
      <c r="IL994" s="23"/>
      <c r="IM994" s="23"/>
      <c r="IN994" s="23"/>
      <c r="IO994" s="23"/>
      <c r="IP994" s="23"/>
      <c r="IQ994" s="23"/>
      <c r="IR994" s="23"/>
      <c r="IS994" s="23"/>
      <c r="IT994" s="23"/>
      <c r="IU994" s="23"/>
    </row>
    <row r="995" spans="1:255" x14ac:dyDescent="0.2">
      <c r="A995" s="123"/>
      <c r="B995" s="122"/>
      <c r="C995" s="122" t="s">
        <v>1267</v>
      </c>
      <c r="D995" s="122"/>
      <c r="E995" s="122"/>
      <c r="F995" s="122"/>
      <c r="G995" s="122"/>
      <c r="H995" s="376">
        <f>R995</f>
        <v>25</v>
      </c>
      <c r="I995" s="377"/>
      <c r="J995" s="376" t="e">
        <f>S995</f>
        <v>#REF!</v>
      </c>
      <c r="K995" s="378"/>
      <c r="O995" s="23"/>
      <c r="P995" s="23"/>
      <c r="Q995" s="23"/>
      <c r="R995" s="23">
        <f>SUM(T985:T994)</f>
        <v>25</v>
      </c>
      <c r="S995" s="23" t="e">
        <f>SUM(U985:U994)</f>
        <v>#REF!</v>
      </c>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c r="CC995" s="23"/>
      <c r="CD995" s="23"/>
      <c r="CE995" s="23"/>
      <c r="CF995" s="23"/>
      <c r="CG995" s="23"/>
      <c r="CH995" s="23"/>
      <c r="CI995" s="23"/>
      <c r="CJ995" s="23"/>
      <c r="CK995" s="23"/>
      <c r="CL995" s="23"/>
      <c r="CM995" s="23"/>
      <c r="CN995" s="23"/>
      <c r="CO995" s="23"/>
      <c r="CP995" s="23"/>
      <c r="CQ995" s="23"/>
      <c r="CR995" s="23"/>
      <c r="CS995" s="23"/>
      <c r="CT995" s="23"/>
      <c r="CU995" s="23"/>
      <c r="CV995" s="23"/>
      <c r="CW995" s="23"/>
      <c r="CX995" s="23"/>
      <c r="CY995" s="23"/>
      <c r="CZ995" s="23"/>
      <c r="DA995" s="23"/>
      <c r="DB995" s="23"/>
      <c r="DC995" s="23"/>
      <c r="DD995" s="23"/>
      <c r="DE995" s="23"/>
      <c r="DF995" s="23"/>
      <c r="DG995" s="23"/>
      <c r="DH995" s="23"/>
      <c r="DI995" s="23"/>
      <c r="DJ995" s="23"/>
      <c r="DK995" s="23"/>
      <c r="DL995" s="23"/>
      <c r="DM995" s="23"/>
      <c r="DN995" s="23"/>
      <c r="DO995" s="23"/>
      <c r="DP995" s="23"/>
      <c r="DQ995" s="23"/>
      <c r="DR995" s="23"/>
      <c r="DS995" s="23"/>
      <c r="DT995" s="23"/>
      <c r="DU995" s="23"/>
      <c r="DV995" s="23"/>
      <c r="DW995" s="23"/>
      <c r="DX995" s="23"/>
      <c r="DY995" s="23"/>
      <c r="DZ995" s="23"/>
      <c r="EA995" s="23"/>
      <c r="EB995" s="23"/>
      <c r="EC995" s="23"/>
      <c r="ED995" s="23"/>
      <c r="EE995" s="23"/>
      <c r="EF995" s="23"/>
      <c r="EG995" s="23"/>
      <c r="EH995" s="23"/>
      <c r="EI995" s="23"/>
      <c r="EJ995" s="23"/>
      <c r="EK995" s="23"/>
      <c r="EL995" s="23"/>
      <c r="EM995" s="23"/>
      <c r="EN995" s="23"/>
      <c r="EO995" s="23"/>
      <c r="EP995" s="23"/>
      <c r="EQ995" s="23"/>
      <c r="ER995" s="23"/>
      <c r="ES995" s="23"/>
      <c r="ET995" s="23"/>
      <c r="EU995" s="23"/>
      <c r="EV995" s="23"/>
      <c r="EW995" s="23"/>
      <c r="EX995" s="23"/>
      <c r="EY995" s="23"/>
      <c r="EZ995" s="23"/>
      <c r="FA995" s="23"/>
      <c r="FB995" s="23"/>
      <c r="FC995" s="23"/>
      <c r="FD995" s="23"/>
      <c r="FE995" s="23"/>
      <c r="FF995" s="23"/>
      <c r="FG995" s="23"/>
      <c r="FH995" s="23"/>
      <c r="FI995" s="23"/>
      <c r="FJ995" s="23"/>
      <c r="FK995" s="23"/>
      <c r="FL995" s="23"/>
      <c r="FM995" s="23"/>
      <c r="FN995" s="23"/>
      <c r="FO995" s="23"/>
      <c r="FP995" s="23"/>
      <c r="FQ995" s="23"/>
      <c r="FR995" s="23"/>
      <c r="FS995" s="23"/>
      <c r="FT995" s="23"/>
      <c r="FU995" s="23"/>
      <c r="FV995" s="23"/>
      <c r="FW995" s="23"/>
      <c r="FX995" s="23"/>
      <c r="FY995" s="23"/>
      <c r="FZ995" s="23"/>
      <c r="GA995" s="23"/>
      <c r="GB995" s="23"/>
      <c r="GC995" s="23"/>
      <c r="GD995" s="23"/>
      <c r="GE995" s="23"/>
      <c r="GF995" s="23"/>
      <c r="GG995" s="23"/>
      <c r="GH995" s="23"/>
      <c r="GI995" s="23"/>
      <c r="GJ995" s="23"/>
      <c r="GK995" s="23"/>
      <c r="GL995" s="23"/>
      <c r="GM995" s="23"/>
      <c r="GN995" s="23"/>
      <c r="GO995" s="23"/>
      <c r="GP995" s="23"/>
      <c r="GQ995" s="23"/>
      <c r="GR995" s="23"/>
      <c r="GS995" s="23"/>
      <c r="GT995" s="23"/>
      <c r="GU995" s="23"/>
      <c r="GV995" s="23"/>
      <c r="GW995" s="23"/>
      <c r="GX995" s="23"/>
      <c r="GY995" s="23"/>
      <c r="GZ995" s="23"/>
      <c r="HA995" s="23">
        <f>R995</f>
        <v>25</v>
      </c>
      <c r="HB995" s="23"/>
      <c r="HC995" s="23"/>
      <c r="HD995" s="23"/>
      <c r="HE995" s="23"/>
      <c r="HF995" s="23"/>
      <c r="HG995" s="23"/>
      <c r="HH995" s="23"/>
      <c r="HI995" s="23"/>
      <c r="HJ995" s="23"/>
      <c r="HK995" s="23"/>
      <c r="HL995" s="23"/>
      <c r="HM995" s="23"/>
      <c r="HN995" s="23"/>
      <c r="HO995" s="23"/>
      <c r="HP995" s="23"/>
      <c r="HQ995" s="23"/>
      <c r="HR995" s="23"/>
      <c r="HS995" s="23"/>
      <c r="HT995" s="23"/>
      <c r="HU995" s="23"/>
      <c r="HV995" s="23"/>
      <c r="HW995" s="23"/>
      <c r="HX995" s="23"/>
      <c r="HY995" s="23"/>
      <c r="HZ995" s="23"/>
      <c r="IA995" s="23"/>
      <c r="IB995" s="23"/>
      <c r="IC995" s="23"/>
      <c r="ID995" s="23"/>
      <c r="IE995" s="23"/>
      <c r="IF995" s="23"/>
      <c r="IG995" s="23"/>
      <c r="IH995" s="23"/>
      <c r="II995" s="23"/>
      <c r="IJ995" s="23"/>
      <c r="IK995" s="23"/>
      <c r="IL995" s="23"/>
      <c r="IM995" s="23"/>
      <c r="IN995" s="23"/>
      <c r="IO995" s="23"/>
      <c r="IP995" s="23"/>
      <c r="IQ995" s="23"/>
      <c r="IR995" s="23"/>
      <c r="IS995" s="23"/>
      <c r="IT995" s="23"/>
      <c r="IU995" s="23"/>
    </row>
    <row r="996" spans="1:255" x14ac:dyDescent="0.2">
      <c r="A996" s="77"/>
      <c r="B996" s="76"/>
      <c r="C996" s="76"/>
      <c r="D996" s="76"/>
      <c r="E996" s="76"/>
      <c r="F996" s="76"/>
      <c r="G996" s="76"/>
      <c r="H996" s="370"/>
      <c r="I996" s="371"/>
      <c r="J996" s="370"/>
      <c r="K996" s="372"/>
    </row>
    <row r="997" spans="1:255" x14ac:dyDescent="0.2">
      <c r="A997" s="126">
        <v>50</v>
      </c>
      <c r="B997" s="133" t="s">
        <v>700</v>
      </c>
      <c r="C997" s="127" t="s">
        <v>701</v>
      </c>
      <c r="D997" s="128" t="s">
        <v>702</v>
      </c>
      <c r="E997" s="129">
        <v>10</v>
      </c>
      <c r="F997" s="130">
        <f>Source!AK530</f>
        <v>117.16</v>
      </c>
      <c r="G997" s="134" t="s">
        <v>6</v>
      </c>
      <c r="H997" s="130"/>
      <c r="I997" s="131">
        <f>SUM(DQ997:DQ1006)</f>
        <v>186</v>
      </c>
      <c r="J997" s="107" t="s">
        <v>700</v>
      </c>
      <c r="K997" s="132" t="e">
        <f>SUM(DS997:DS1006)</f>
        <v>#REF!</v>
      </c>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c r="CC997" s="23"/>
      <c r="CD997" s="23"/>
      <c r="CE997" s="23"/>
      <c r="CF997" s="23"/>
      <c r="CG997" s="23"/>
      <c r="CH997" s="23"/>
      <c r="CI997" s="23"/>
      <c r="CJ997" s="23"/>
      <c r="CK997" s="23"/>
      <c r="CL997" s="23"/>
      <c r="CM997" s="23"/>
      <c r="CN997" s="23"/>
      <c r="CO997" s="23"/>
      <c r="CP997" s="23"/>
      <c r="CQ997" s="23"/>
      <c r="CR997" s="23"/>
      <c r="CS997" s="23"/>
      <c r="CT997" s="23"/>
      <c r="CU997" s="23"/>
      <c r="CV997" s="23"/>
      <c r="CW997" s="23"/>
      <c r="CX997" s="23"/>
      <c r="CY997" s="23"/>
      <c r="CZ997" s="23"/>
      <c r="DA997" s="23"/>
      <c r="DB997" s="23"/>
      <c r="DC997" s="23"/>
      <c r="DD997" s="23"/>
      <c r="DE997" s="23"/>
      <c r="DF997" s="23"/>
      <c r="DG997" s="23"/>
      <c r="DH997" s="23"/>
      <c r="DI997" s="23"/>
      <c r="DJ997" s="23"/>
      <c r="DK997" s="23"/>
      <c r="DL997" s="23"/>
      <c r="DM997" s="23"/>
      <c r="DN997" s="23"/>
      <c r="DO997" s="23"/>
      <c r="DP997" s="23"/>
      <c r="DQ997" s="23"/>
      <c r="DR997" s="23"/>
      <c r="DS997" s="23"/>
      <c r="DT997" s="23"/>
      <c r="DU997" s="23"/>
      <c r="DV997" s="23"/>
      <c r="DW997" s="23"/>
      <c r="DX997" s="23"/>
      <c r="DY997" s="23"/>
      <c r="DZ997" s="23"/>
      <c r="EA997" s="23"/>
      <c r="EB997" s="23"/>
      <c r="EC997" s="23"/>
      <c r="ED997" s="23"/>
      <c r="EE997" s="23"/>
      <c r="EF997" s="23"/>
      <c r="EG997" s="23"/>
      <c r="EH997" s="23"/>
      <c r="EI997" s="23"/>
      <c r="EJ997" s="23"/>
      <c r="EK997" s="23"/>
      <c r="EL997" s="23"/>
      <c r="EM997" s="23"/>
      <c r="EN997" s="23"/>
      <c r="EO997" s="23"/>
      <c r="EP997" s="23"/>
      <c r="EQ997" s="23"/>
      <c r="ER997" s="23"/>
      <c r="ES997" s="23"/>
      <c r="ET997" s="23"/>
      <c r="EU997" s="23"/>
      <c r="EV997" s="23"/>
      <c r="EW997" s="23"/>
      <c r="EX997" s="23"/>
      <c r="EY997" s="23"/>
      <c r="EZ997" s="23"/>
      <c r="FA997" s="23"/>
      <c r="FB997" s="23"/>
      <c r="FC997" s="23"/>
      <c r="FD997" s="23"/>
      <c r="FE997" s="23"/>
      <c r="FF997" s="23"/>
      <c r="FG997" s="23"/>
      <c r="FH997" s="23"/>
      <c r="FI997" s="23"/>
      <c r="FJ997" s="23"/>
      <c r="FK997" s="23"/>
      <c r="FL997" s="23"/>
      <c r="FM997" s="23"/>
      <c r="FN997" s="23"/>
      <c r="FO997" s="23"/>
      <c r="FP997" s="23"/>
      <c r="FQ997" s="23"/>
      <c r="FR997" s="23"/>
      <c r="FS997" s="23"/>
      <c r="FT997" s="23"/>
      <c r="FU997" s="23"/>
      <c r="FV997" s="23"/>
      <c r="FW997" s="23"/>
      <c r="FX997" s="23"/>
      <c r="FY997" s="23"/>
      <c r="FZ997" s="23"/>
      <c r="GA997" s="23"/>
      <c r="GB997" s="23"/>
      <c r="GC997" s="23"/>
      <c r="GD997" s="23"/>
      <c r="GE997" s="23"/>
      <c r="GF997" s="23"/>
      <c r="GG997" s="23"/>
      <c r="GH997" s="23"/>
      <c r="GI997" s="23"/>
      <c r="GJ997" s="23"/>
      <c r="GK997" s="23"/>
      <c r="GL997" s="23"/>
      <c r="GM997" s="23"/>
      <c r="GN997" s="23"/>
      <c r="GO997" s="23"/>
      <c r="GP997" s="23"/>
      <c r="GQ997" s="23"/>
      <c r="GR997" s="23"/>
      <c r="GS997" s="23"/>
      <c r="GT997" s="23"/>
      <c r="GU997" s="23"/>
      <c r="GV997" s="23"/>
      <c r="GW997" s="23"/>
      <c r="GX997" s="23"/>
      <c r="GY997" s="23"/>
      <c r="GZ997" s="23"/>
      <c r="HA997" s="23"/>
      <c r="HB997" s="23"/>
      <c r="HC997" s="23"/>
      <c r="HD997" s="23"/>
      <c r="HE997" s="23"/>
      <c r="HF997" s="23"/>
      <c r="HG997" s="23"/>
      <c r="HH997" s="23"/>
      <c r="HI997" s="23"/>
      <c r="HJ997" s="23"/>
      <c r="HK997" s="23"/>
      <c r="HL997" s="23"/>
      <c r="HM997" s="23"/>
      <c r="HN997" s="23"/>
      <c r="HO997" s="23"/>
      <c r="HP997" s="23"/>
      <c r="HQ997" s="23"/>
      <c r="HR997" s="23"/>
      <c r="HS997" s="23"/>
      <c r="HT997" s="23"/>
      <c r="HU997" s="23"/>
      <c r="HV997" s="23"/>
      <c r="HW997" s="23"/>
      <c r="HX997" s="23"/>
      <c r="HY997" s="23"/>
      <c r="HZ997" s="23"/>
      <c r="IA997" s="23"/>
      <c r="IB997" s="23"/>
      <c r="IC997" s="23"/>
      <c r="ID997" s="23"/>
      <c r="IE997" s="23"/>
      <c r="IF997" s="23"/>
      <c r="IG997" s="23"/>
      <c r="IH997" s="23"/>
      <c r="II997" s="23"/>
      <c r="IJ997" s="23"/>
      <c r="IK997" s="23"/>
      <c r="IL997" s="23"/>
      <c r="IM997" s="23"/>
      <c r="IN997" s="23"/>
      <c r="IO997" s="23"/>
      <c r="IP997" s="23"/>
      <c r="IQ997" s="23"/>
      <c r="IR997" s="23"/>
      <c r="IS997" s="23"/>
      <c r="IT997" s="23"/>
      <c r="IU997" s="23"/>
    </row>
    <row r="998" spans="1:255" x14ac:dyDescent="0.2">
      <c r="A998" s="66"/>
      <c r="B998" s="67"/>
      <c r="C998" s="67" t="s">
        <v>1253</v>
      </c>
      <c r="D998" s="68"/>
      <c r="E998" s="69"/>
      <c r="F998" s="70">
        <v>7.03</v>
      </c>
      <c r="G998" s="71"/>
      <c r="H998" s="70">
        <f>Source!AF530</f>
        <v>7.03</v>
      </c>
      <c r="I998" s="72">
        <f>T998</f>
        <v>70</v>
      </c>
      <c r="J998" s="73">
        <v>25.6</v>
      </c>
      <c r="K998" s="74">
        <f>U998</f>
        <v>1800</v>
      </c>
      <c r="O998" s="23"/>
      <c r="P998" s="23"/>
      <c r="Q998" s="23"/>
      <c r="R998" s="23"/>
      <c r="S998" s="23"/>
      <c r="T998" s="23">
        <f>ROUND(Source!AF530*Source!AV530*Source!I530,0)</f>
        <v>70</v>
      </c>
      <c r="U998" s="23">
        <f>Source!S530</f>
        <v>1800</v>
      </c>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v>1</v>
      </c>
      <c r="CW998" s="23"/>
      <c r="CX998" s="23"/>
      <c r="CY998" s="23"/>
      <c r="CZ998" s="23"/>
      <c r="DA998" s="23"/>
      <c r="DB998" s="23"/>
      <c r="DC998" s="23"/>
      <c r="DD998" s="23"/>
      <c r="DE998" s="23"/>
      <c r="DF998" s="23"/>
      <c r="DG998" s="23">
        <f>Source!S530</f>
        <v>1800</v>
      </c>
      <c r="DH998" s="23">
        <v>1008</v>
      </c>
      <c r="DI998" s="23"/>
      <c r="DJ998" s="23"/>
      <c r="DK998" s="23"/>
      <c r="DL998" s="23"/>
      <c r="DM998" s="23"/>
      <c r="DN998" s="23"/>
      <c r="DO998" s="23"/>
      <c r="DP998" s="23"/>
      <c r="DQ998" s="23">
        <f>T998</f>
        <v>70</v>
      </c>
      <c r="DR998" s="23"/>
      <c r="DS998" s="23">
        <f>U998</f>
        <v>1800</v>
      </c>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3"/>
      <c r="FH998" s="23"/>
      <c r="FI998" s="23"/>
      <c r="FJ998" s="23"/>
      <c r="FK998" s="23"/>
      <c r="FL998" s="23"/>
      <c r="FM998" s="23"/>
      <c r="FN998" s="23"/>
      <c r="FO998" s="23"/>
      <c r="FP998" s="23"/>
      <c r="FQ998" s="23"/>
      <c r="FR998" s="23"/>
      <c r="FS998" s="23"/>
      <c r="FT998" s="23"/>
      <c r="FU998" s="23"/>
      <c r="FV998" s="23"/>
      <c r="FW998" s="23"/>
      <c r="FX998" s="23"/>
      <c r="FY998" s="23"/>
      <c r="FZ998" s="23"/>
      <c r="GA998" s="23"/>
      <c r="GB998" s="23"/>
      <c r="GC998" s="23"/>
      <c r="GD998" s="23"/>
      <c r="GE998" s="23"/>
      <c r="GF998" s="23"/>
      <c r="GG998" s="23"/>
      <c r="GH998" s="23"/>
      <c r="GI998" s="23"/>
      <c r="GJ998" s="23">
        <f>T998</f>
        <v>70</v>
      </c>
      <c r="GK998" s="23">
        <f>T998</f>
        <v>70</v>
      </c>
      <c r="GL998" s="23"/>
      <c r="GM998" s="23"/>
      <c r="GN998" s="23"/>
      <c r="GO998" s="23"/>
      <c r="GP998" s="23"/>
      <c r="GQ998" s="23"/>
      <c r="GR998" s="23"/>
      <c r="GS998" s="23"/>
      <c r="GT998" s="23"/>
      <c r="GU998" s="23"/>
      <c r="GV998" s="23"/>
      <c r="GW998" s="23"/>
      <c r="GX998" s="23"/>
      <c r="GY998" s="23"/>
      <c r="GZ998" s="23"/>
      <c r="HA998" s="23"/>
      <c r="HB998" s="23">
        <f>T998</f>
        <v>70</v>
      </c>
      <c r="HC998" s="23"/>
      <c r="HD998" s="23"/>
      <c r="HE998" s="23"/>
      <c r="HF998" s="23">
        <f>T998</f>
        <v>70</v>
      </c>
      <c r="HG998" s="23"/>
      <c r="HH998" s="23"/>
      <c r="HI998" s="23"/>
      <c r="HJ998" s="23"/>
      <c r="HK998" s="23"/>
      <c r="HL998" s="23">
        <f>T998</f>
        <v>70</v>
      </c>
      <c r="HM998" s="23"/>
      <c r="HN998" s="23">
        <f>T998</f>
        <v>70</v>
      </c>
      <c r="HO998" s="23"/>
      <c r="HP998" s="23"/>
      <c r="HQ998" s="23"/>
      <c r="HR998" s="23"/>
      <c r="HS998" s="23"/>
      <c r="HT998" s="23"/>
      <c r="HU998" s="23"/>
      <c r="HV998" s="23"/>
      <c r="HW998" s="23"/>
      <c r="HX998" s="23">
        <f>T998</f>
        <v>70</v>
      </c>
      <c r="HY998" s="23"/>
      <c r="HZ998" s="23"/>
      <c r="IA998" s="23"/>
      <c r="IB998" s="23"/>
      <c r="IC998" s="23"/>
      <c r="ID998" s="23"/>
      <c r="IE998" s="23"/>
      <c r="IF998" s="23"/>
      <c r="IG998" s="23"/>
      <c r="IH998" s="23"/>
      <c r="II998" s="23"/>
      <c r="IJ998" s="23"/>
      <c r="IK998" s="23"/>
      <c r="IL998" s="23"/>
      <c r="IM998" s="23"/>
      <c r="IN998" s="23"/>
      <c r="IO998" s="23"/>
      <c r="IP998" s="23"/>
      <c r="IQ998" s="23"/>
      <c r="IR998" s="23"/>
      <c r="IS998" s="23"/>
      <c r="IT998" s="23"/>
      <c r="IU998" s="23"/>
    </row>
    <row r="999" spans="1:255" x14ac:dyDescent="0.2">
      <c r="A999" s="87"/>
      <c r="B999" s="88"/>
      <c r="C999" s="88" t="s">
        <v>1257</v>
      </c>
      <c r="D999" s="89"/>
      <c r="E999" s="90">
        <v>100</v>
      </c>
      <c r="F999" s="91" t="s">
        <v>1258</v>
      </c>
      <c r="G999" s="92"/>
      <c r="H999" s="93">
        <f>ROUND((Source!AF530*Source!AV530+Source!AE530*Source!AV530)*(Source!FX530)/100,2)</f>
        <v>7.03</v>
      </c>
      <c r="I999" s="94">
        <f>T999</f>
        <v>70</v>
      </c>
      <c r="J999" s="96">
        <v>0.95</v>
      </c>
      <c r="K999" s="95" t="e">
        <f>U999</f>
        <v>#REF!</v>
      </c>
      <c r="O999" s="23"/>
      <c r="P999" s="23"/>
      <c r="Q999" s="23"/>
      <c r="R999" s="23"/>
      <c r="S999" s="23"/>
      <c r="T999" s="23">
        <f>ROUND((ROUND(Source!AF530*Source!AV530*Source!I530,0)+ROUND(Source!AE530*Source!AV530*Source!I530,0))*(Source!DN530)/100,0)</f>
        <v>70</v>
      </c>
      <c r="U999" s="23" t="e">
        <f>Source!X530</f>
        <v>#REF!</v>
      </c>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c r="CC999" s="23"/>
      <c r="CD999" s="23"/>
      <c r="CE999" s="23"/>
      <c r="CF999" s="23"/>
      <c r="CG999" s="23"/>
      <c r="CH999" s="23"/>
      <c r="CI999" s="23"/>
      <c r="CJ999" s="23"/>
      <c r="CK999" s="23"/>
      <c r="CL999" s="23"/>
      <c r="CM999" s="23"/>
      <c r="CN999" s="23"/>
      <c r="CO999" s="23"/>
      <c r="CP999" s="23"/>
      <c r="CQ999" s="23"/>
      <c r="CR999" s="23"/>
      <c r="CS999" s="23"/>
      <c r="CT999" s="23"/>
      <c r="CU999" s="23"/>
      <c r="CV999" s="23">
        <v>1</v>
      </c>
      <c r="CW999" s="23"/>
      <c r="CX999" s="23"/>
      <c r="CY999" s="23"/>
      <c r="CZ999" s="23"/>
      <c r="DA999" s="23"/>
      <c r="DB999" s="23"/>
      <c r="DC999" s="23"/>
      <c r="DD999" s="23"/>
      <c r="DE999" s="23"/>
      <c r="DF999" s="23"/>
      <c r="DG999" s="23"/>
      <c r="DH999" s="23"/>
      <c r="DI999" s="23"/>
      <c r="DJ999" s="23"/>
      <c r="DK999" s="23"/>
      <c r="DL999" s="23"/>
      <c r="DM999" s="23"/>
      <c r="DN999" s="23"/>
      <c r="DO999" s="23"/>
      <c r="DP999" s="23"/>
      <c r="DQ999" s="23">
        <f>T999</f>
        <v>70</v>
      </c>
      <c r="DR999" s="23"/>
      <c r="DS999" s="23" t="e">
        <f>U999</f>
        <v>#REF!</v>
      </c>
      <c r="DT999" s="23"/>
      <c r="DU999" s="23"/>
      <c r="DV999" s="23"/>
      <c r="DW999" s="23"/>
      <c r="DX999" s="23"/>
      <c r="DY999" s="23"/>
      <c r="DZ999" s="23"/>
      <c r="EA999" s="23"/>
      <c r="EB999" s="23"/>
      <c r="EC999" s="23"/>
      <c r="ED999" s="23"/>
      <c r="EE999" s="23"/>
      <c r="EF999" s="23"/>
      <c r="EG999" s="23"/>
      <c r="EH999" s="23"/>
      <c r="EI999" s="23"/>
      <c r="EJ999" s="23"/>
      <c r="EK999" s="23"/>
      <c r="EL999" s="23"/>
      <c r="EM999" s="23"/>
      <c r="EN999" s="23"/>
      <c r="EO999" s="23"/>
      <c r="EP999" s="23"/>
      <c r="EQ999" s="23"/>
      <c r="ER999" s="23"/>
      <c r="ES999" s="23"/>
      <c r="ET999" s="23"/>
      <c r="EU999" s="23"/>
      <c r="EV999" s="23"/>
      <c r="EW999" s="23"/>
      <c r="EX999" s="23"/>
      <c r="EY999" s="23"/>
      <c r="EZ999" s="23"/>
      <c r="FA999" s="23"/>
      <c r="FB999" s="23"/>
      <c r="FC999" s="23"/>
      <c r="FD999" s="23"/>
      <c r="FE999" s="23"/>
      <c r="FF999" s="23"/>
      <c r="FG999" s="23"/>
      <c r="FH999" s="23"/>
      <c r="FI999" s="23"/>
      <c r="FJ999" s="23"/>
      <c r="FK999" s="23"/>
      <c r="FL999" s="23"/>
      <c r="FM999" s="23"/>
      <c r="FN999" s="23"/>
      <c r="FO999" s="23"/>
      <c r="FP999" s="23"/>
      <c r="FQ999" s="23"/>
      <c r="FR999" s="23"/>
      <c r="FS999" s="23"/>
      <c r="FT999" s="23"/>
      <c r="FU999" s="23"/>
      <c r="FV999" s="23"/>
      <c r="FW999" s="23"/>
      <c r="FX999" s="23"/>
      <c r="FY999" s="23"/>
      <c r="FZ999" s="23"/>
      <c r="GA999" s="23"/>
      <c r="GB999" s="23"/>
      <c r="GC999" s="23"/>
      <c r="GD999" s="23"/>
      <c r="GE999" s="23"/>
      <c r="GF999" s="23"/>
      <c r="GG999" s="23"/>
      <c r="GH999" s="23"/>
      <c r="GI999" s="23"/>
      <c r="GJ999" s="23"/>
      <c r="GK999" s="23"/>
      <c r="GL999" s="23"/>
      <c r="GM999" s="23"/>
      <c r="GN999" s="23"/>
      <c r="GO999" s="23"/>
      <c r="GP999" s="23"/>
      <c r="GQ999" s="23"/>
      <c r="GR999" s="23"/>
      <c r="GS999" s="23"/>
      <c r="GT999" s="23"/>
      <c r="GU999" s="23"/>
      <c r="GV999" s="23"/>
      <c r="GW999" s="23"/>
      <c r="GX999" s="23"/>
      <c r="GY999" s="23">
        <f>T999</f>
        <v>70</v>
      </c>
      <c r="GZ999" s="23"/>
      <c r="HA999" s="23"/>
      <c r="HB999" s="23">
        <f>T999</f>
        <v>70</v>
      </c>
      <c r="HC999" s="23"/>
      <c r="HD999" s="23"/>
      <c r="HE999" s="23"/>
      <c r="HF999" s="23">
        <f>T999</f>
        <v>70</v>
      </c>
      <c r="HG999" s="23"/>
      <c r="HH999" s="23"/>
      <c r="HI999" s="23"/>
      <c r="HJ999" s="23"/>
      <c r="HK999" s="23"/>
      <c r="HL999" s="23">
        <f>T999</f>
        <v>70</v>
      </c>
      <c r="HM999" s="23"/>
      <c r="HN999" s="23">
        <f>T999</f>
        <v>70</v>
      </c>
      <c r="HO999" s="23"/>
      <c r="HP999" s="23"/>
      <c r="HQ999" s="23"/>
      <c r="HR999" s="23"/>
      <c r="HS999" s="23"/>
      <c r="HT999" s="23"/>
      <c r="HU999" s="23"/>
      <c r="HV999" s="23"/>
      <c r="HW999" s="23"/>
      <c r="HX999" s="23"/>
      <c r="HY999" s="23"/>
      <c r="HZ999" s="23"/>
      <c r="IA999" s="23"/>
      <c r="IB999" s="23"/>
      <c r="IC999" s="23"/>
      <c r="ID999" s="23"/>
      <c r="IE999" s="23"/>
      <c r="IF999" s="23"/>
      <c r="IG999" s="23"/>
      <c r="IH999" s="23"/>
      <c r="II999" s="23"/>
      <c r="IJ999" s="23"/>
      <c r="IK999" s="23"/>
      <c r="IL999" s="23"/>
      <c r="IM999" s="23"/>
      <c r="IN999" s="23"/>
      <c r="IO999" s="23"/>
      <c r="IP999" s="23"/>
      <c r="IQ999" s="23"/>
      <c r="IR999" s="23"/>
      <c r="IS999" s="23"/>
      <c r="IT999" s="23"/>
      <c r="IU999" s="23"/>
    </row>
    <row r="1000" spans="1:255" x14ac:dyDescent="0.2">
      <c r="A1000" s="87"/>
      <c r="B1000" s="88"/>
      <c r="C1000" s="88" t="s">
        <v>1259</v>
      </c>
      <c r="D1000" s="89"/>
      <c r="E1000" s="90">
        <v>65</v>
      </c>
      <c r="F1000" s="91" t="s">
        <v>1258</v>
      </c>
      <c r="G1000" s="92"/>
      <c r="H1000" s="93">
        <f>ROUND((Source!AF530*Source!AV530+Source!AE530*Source!AV530)*(Source!FY530)/100,2)</f>
        <v>4.57</v>
      </c>
      <c r="I1000" s="94">
        <f>T1000</f>
        <v>46</v>
      </c>
      <c r="J1000" s="96">
        <v>0.55000000000000004</v>
      </c>
      <c r="K1000" s="95" t="e">
        <f>U1000</f>
        <v>#REF!</v>
      </c>
      <c r="O1000" s="23"/>
      <c r="P1000" s="23"/>
      <c r="Q1000" s="23"/>
      <c r="R1000" s="23"/>
      <c r="S1000" s="23"/>
      <c r="T1000" s="23">
        <f>ROUND((ROUND(Source!AF530*Source!AV530*Source!I530,0)+ROUND(Source!AE530*Source!AV530*Source!I530,0))*(Source!DO530)/100,0)</f>
        <v>46</v>
      </c>
      <c r="U1000" s="23" t="e">
        <f>Source!Y530</f>
        <v>#REF!</v>
      </c>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v>1</v>
      </c>
      <c r="CW1000" s="23"/>
      <c r="CX1000" s="23"/>
      <c r="CY1000" s="23"/>
      <c r="CZ1000" s="23"/>
      <c r="DA1000" s="23"/>
      <c r="DB1000" s="23"/>
      <c r="DC1000" s="23"/>
      <c r="DD1000" s="23"/>
      <c r="DE1000" s="23"/>
      <c r="DF1000" s="23"/>
      <c r="DG1000" s="23"/>
      <c r="DH1000" s="23"/>
      <c r="DI1000" s="23"/>
      <c r="DJ1000" s="23"/>
      <c r="DK1000" s="23"/>
      <c r="DL1000" s="23"/>
      <c r="DM1000" s="23"/>
      <c r="DN1000" s="23"/>
      <c r="DO1000" s="23"/>
      <c r="DP1000" s="23"/>
      <c r="DQ1000" s="23">
        <f>T1000</f>
        <v>46</v>
      </c>
      <c r="DR1000" s="23"/>
      <c r="DS1000" s="23" t="e">
        <f>U1000</f>
        <v>#REF!</v>
      </c>
      <c r="DT1000" s="23"/>
      <c r="DU1000" s="23"/>
      <c r="DV1000" s="23"/>
      <c r="DW1000" s="23"/>
      <c r="DX1000" s="23"/>
      <c r="DY1000" s="23"/>
      <c r="DZ1000" s="23"/>
      <c r="EA1000" s="23"/>
      <c r="EB1000" s="23"/>
      <c r="EC1000" s="23"/>
      <c r="ED1000" s="23"/>
      <c r="EE1000" s="23"/>
      <c r="EF1000" s="23"/>
      <c r="EG1000" s="23"/>
      <c r="EH1000" s="23"/>
      <c r="EI1000" s="23"/>
      <c r="EJ1000" s="23"/>
      <c r="EK1000" s="23"/>
      <c r="EL1000" s="23"/>
      <c r="EM1000" s="23"/>
      <c r="EN1000" s="23"/>
      <c r="EO1000" s="23"/>
      <c r="EP1000" s="23"/>
      <c r="EQ1000" s="23"/>
      <c r="ER1000" s="23"/>
      <c r="ES1000" s="23"/>
      <c r="ET1000" s="23"/>
      <c r="EU1000" s="23"/>
      <c r="EV1000" s="23"/>
      <c r="EW1000" s="23"/>
      <c r="EX1000" s="23"/>
      <c r="EY1000" s="23"/>
      <c r="EZ1000" s="23"/>
      <c r="FA1000" s="23"/>
      <c r="FB1000" s="23"/>
      <c r="FC1000" s="23"/>
      <c r="FD1000" s="23"/>
      <c r="FE1000" s="23"/>
      <c r="FF1000" s="23"/>
      <c r="FG1000" s="23"/>
      <c r="FH1000" s="23"/>
      <c r="FI1000" s="23"/>
      <c r="FJ1000" s="23"/>
      <c r="FK1000" s="23"/>
      <c r="FL1000" s="23"/>
      <c r="FM1000" s="23"/>
      <c r="FN1000" s="23"/>
      <c r="FO1000" s="23"/>
      <c r="FP1000" s="23"/>
      <c r="FQ1000" s="23"/>
      <c r="FR1000" s="23"/>
      <c r="FS1000" s="23"/>
      <c r="FT1000" s="23"/>
      <c r="FU1000" s="23"/>
      <c r="FV1000" s="23"/>
      <c r="FW1000" s="23"/>
      <c r="FX1000" s="23"/>
      <c r="FY1000" s="23"/>
      <c r="FZ1000" s="23"/>
      <c r="GA1000" s="23"/>
      <c r="GB1000" s="23"/>
      <c r="GC1000" s="23"/>
      <c r="GD1000" s="23"/>
      <c r="GE1000" s="23"/>
      <c r="GF1000" s="23"/>
      <c r="GG1000" s="23"/>
      <c r="GH1000" s="23"/>
      <c r="GI1000" s="23"/>
      <c r="GJ1000" s="23"/>
      <c r="GK1000" s="23"/>
      <c r="GL1000" s="23"/>
      <c r="GM1000" s="23"/>
      <c r="GN1000" s="23"/>
      <c r="GO1000" s="23"/>
      <c r="GP1000" s="23"/>
      <c r="GQ1000" s="23"/>
      <c r="GR1000" s="23"/>
      <c r="GS1000" s="23"/>
      <c r="GT1000" s="23"/>
      <c r="GU1000" s="23"/>
      <c r="GV1000" s="23"/>
      <c r="GW1000" s="23"/>
      <c r="GX1000" s="23"/>
      <c r="GY1000" s="23"/>
      <c r="GZ1000" s="23">
        <f>T1000</f>
        <v>46</v>
      </c>
      <c r="HA1000" s="23"/>
      <c r="HB1000" s="23">
        <f>T1000</f>
        <v>46</v>
      </c>
      <c r="HC1000" s="23"/>
      <c r="HD1000" s="23"/>
      <c r="HE1000" s="23"/>
      <c r="HF1000" s="23">
        <f>T1000</f>
        <v>46</v>
      </c>
      <c r="HG1000" s="23"/>
      <c r="HH1000" s="23"/>
      <c r="HI1000" s="23"/>
      <c r="HJ1000" s="23"/>
      <c r="HK1000" s="23"/>
      <c r="HL1000" s="23">
        <f>T1000</f>
        <v>46</v>
      </c>
      <c r="HM1000" s="23"/>
      <c r="HN1000" s="23">
        <f>T1000</f>
        <v>46</v>
      </c>
      <c r="HO1000" s="23"/>
      <c r="HP1000" s="23"/>
      <c r="HQ1000" s="23"/>
      <c r="HR1000" s="23"/>
      <c r="HS1000" s="23"/>
      <c r="HT1000" s="23"/>
      <c r="HU1000" s="23"/>
      <c r="HV1000" s="23"/>
      <c r="HW1000" s="23"/>
      <c r="HX1000" s="23"/>
      <c r="HY1000" s="23"/>
      <c r="HZ1000" s="23"/>
      <c r="IA1000" s="23"/>
      <c r="IB1000" s="23"/>
      <c r="IC1000" s="23"/>
      <c r="ID1000" s="23"/>
      <c r="IE1000" s="23"/>
      <c r="IF1000" s="23"/>
      <c r="IG1000" s="23"/>
      <c r="IH1000" s="23"/>
      <c r="II1000" s="23"/>
      <c r="IJ1000" s="23"/>
      <c r="IK1000" s="23"/>
      <c r="IL1000" s="23"/>
      <c r="IM1000" s="23"/>
      <c r="IN1000" s="23"/>
      <c r="IO1000" s="23"/>
      <c r="IP1000" s="23"/>
      <c r="IQ1000" s="23"/>
      <c r="IR1000" s="23"/>
      <c r="IS1000" s="23"/>
      <c r="IT1000" s="23"/>
      <c r="IU1000" s="23"/>
    </row>
    <row r="1001" spans="1:255" x14ac:dyDescent="0.2">
      <c r="A1001" s="78"/>
      <c r="B1001" s="79"/>
      <c r="C1001" s="79" t="s">
        <v>1260</v>
      </c>
      <c r="D1001" s="80" t="s">
        <v>1261</v>
      </c>
      <c r="E1001" s="81">
        <v>0.75</v>
      </c>
      <c r="F1001" s="82"/>
      <c r="G1001" s="83"/>
      <c r="H1001" s="82" t="e">
        <f>ROUND(Source!AH530,2)</f>
        <v>#REF!</v>
      </c>
      <c r="I1001" s="97" t="e">
        <f>Source!U530</f>
        <v>#REF!</v>
      </c>
      <c r="J1001" s="85"/>
      <c r="K1001" s="86"/>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c r="CB1001" s="23"/>
      <c r="CC1001" s="23"/>
      <c r="CD1001" s="23"/>
      <c r="CE1001" s="23"/>
      <c r="CF1001" s="23"/>
      <c r="CG1001" s="23"/>
      <c r="CH1001" s="23"/>
      <c r="CI1001" s="23"/>
      <c r="CJ1001" s="23"/>
      <c r="CK1001" s="23"/>
      <c r="CL1001" s="23"/>
      <c r="CM1001" s="23"/>
      <c r="CN1001" s="23"/>
      <c r="CO1001" s="23"/>
      <c r="CP1001" s="23"/>
      <c r="CQ1001" s="23"/>
      <c r="CR1001" s="23"/>
      <c r="CS1001" s="23"/>
      <c r="CT1001" s="23"/>
      <c r="CU1001" s="23"/>
      <c r="CV1001" s="23"/>
      <c r="CW1001" s="23"/>
      <c r="CX1001" s="23"/>
      <c r="CY1001" s="23"/>
      <c r="CZ1001" s="23"/>
      <c r="DA1001" s="23"/>
      <c r="DB1001" s="23"/>
      <c r="DC1001" s="23"/>
      <c r="DD1001" s="23"/>
      <c r="DE1001" s="23"/>
      <c r="DF1001" s="23"/>
      <c r="DG1001" s="23"/>
      <c r="DH1001" s="23"/>
      <c r="DI1001" s="23"/>
      <c r="DJ1001" s="23"/>
      <c r="DK1001" s="23"/>
      <c r="DL1001" s="23"/>
      <c r="DM1001" s="23"/>
      <c r="DN1001" s="23"/>
      <c r="DO1001" s="23"/>
      <c r="DP1001" s="23"/>
      <c r="DQ1001" s="23"/>
      <c r="DR1001" s="23"/>
      <c r="DS1001" s="23"/>
      <c r="DT1001" s="23"/>
      <c r="DU1001" s="23"/>
      <c r="DV1001" s="23"/>
      <c r="DW1001" s="23"/>
      <c r="DX1001" s="23"/>
      <c r="DY1001" s="23"/>
      <c r="DZ1001" s="23"/>
      <c r="EA1001" s="23"/>
      <c r="EB1001" s="23"/>
      <c r="EC1001" s="23"/>
      <c r="ED1001" s="23"/>
      <c r="EE1001" s="23"/>
      <c r="EF1001" s="23"/>
      <c r="EG1001" s="23"/>
      <c r="EH1001" s="23"/>
      <c r="EI1001" s="23"/>
      <c r="EJ1001" s="23"/>
      <c r="EK1001" s="23"/>
      <c r="EL1001" s="23"/>
      <c r="EM1001" s="23"/>
      <c r="EN1001" s="23"/>
      <c r="EO1001" s="23"/>
      <c r="EP1001" s="23"/>
      <c r="EQ1001" s="23"/>
      <c r="ER1001" s="23"/>
      <c r="ES1001" s="23"/>
      <c r="ET1001" s="23"/>
      <c r="EU1001" s="23"/>
      <c r="EV1001" s="23"/>
      <c r="EW1001" s="23"/>
      <c r="EX1001" s="23"/>
      <c r="EY1001" s="23"/>
      <c r="EZ1001" s="23"/>
      <c r="FA1001" s="23"/>
      <c r="FB1001" s="23"/>
      <c r="FC1001" s="23"/>
      <c r="FD1001" s="23"/>
      <c r="FE1001" s="23"/>
      <c r="FF1001" s="23"/>
      <c r="FG1001" s="23"/>
      <c r="FH1001" s="23"/>
      <c r="FI1001" s="23"/>
      <c r="FJ1001" s="23"/>
      <c r="FK1001" s="23"/>
      <c r="FL1001" s="23"/>
      <c r="FM1001" s="23"/>
      <c r="FN1001" s="23"/>
      <c r="FO1001" s="23"/>
      <c r="FP1001" s="23"/>
      <c r="FQ1001" s="23"/>
      <c r="FR1001" s="23"/>
      <c r="FS1001" s="23"/>
      <c r="FT1001" s="23"/>
      <c r="FU1001" s="23"/>
      <c r="FV1001" s="23"/>
      <c r="FW1001" s="23"/>
      <c r="FX1001" s="23"/>
      <c r="FY1001" s="23"/>
      <c r="FZ1001" s="23"/>
      <c r="GA1001" s="23"/>
      <c r="GB1001" s="23"/>
      <c r="GC1001" s="23"/>
      <c r="GD1001" s="23"/>
      <c r="GE1001" s="23"/>
      <c r="GF1001" s="23"/>
      <c r="GG1001" s="23"/>
      <c r="GH1001" s="23"/>
      <c r="GI1001" s="23"/>
      <c r="GJ1001" s="23"/>
      <c r="GK1001" s="23"/>
      <c r="GL1001" s="23"/>
      <c r="GM1001" s="23"/>
      <c r="GN1001" s="23"/>
      <c r="GO1001" s="23"/>
      <c r="GP1001" s="23"/>
      <c r="GQ1001" s="23"/>
      <c r="GR1001" s="23"/>
      <c r="GS1001" s="23"/>
      <c r="GT1001" s="23"/>
      <c r="GU1001" s="23"/>
      <c r="GV1001" s="23"/>
      <c r="GW1001" s="23"/>
      <c r="GX1001" s="23"/>
      <c r="GY1001" s="23"/>
      <c r="GZ1001" s="23"/>
      <c r="HA1001" s="23"/>
      <c r="HB1001" s="23"/>
      <c r="HC1001" s="23"/>
      <c r="HD1001" s="23"/>
      <c r="HE1001" s="23"/>
      <c r="HF1001" s="23"/>
      <c r="HG1001" s="23"/>
      <c r="HH1001" s="23"/>
      <c r="HI1001" s="23"/>
      <c r="HJ1001" s="23"/>
      <c r="HK1001" s="23"/>
      <c r="HL1001" s="23"/>
      <c r="HM1001" s="23"/>
      <c r="HN1001" s="23"/>
      <c r="HO1001" s="23"/>
      <c r="HP1001" s="23"/>
      <c r="HQ1001" s="23"/>
      <c r="HR1001" s="23"/>
      <c r="HS1001" s="23"/>
      <c r="HT1001" s="23"/>
      <c r="HU1001" s="23"/>
      <c r="HV1001" s="23"/>
      <c r="HW1001" s="23"/>
      <c r="HX1001" s="23"/>
      <c r="HY1001" s="23"/>
      <c r="HZ1001" s="23"/>
      <c r="IA1001" s="23"/>
      <c r="IB1001" s="23"/>
      <c r="IC1001" s="23"/>
      <c r="ID1001" s="23"/>
      <c r="IE1001" s="23"/>
      <c r="IF1001" s="23"/>
      <c r="IG1001" s="23"/>
      <c r="IH1001" s="23"/>
      <c r="II1001" s="23"/>
      <c r="IJ1001" s="23"/>
      <c r="IK1001" s="23"/>
      <c r="IL1001" s="23"/>
      <c r="IM1001" s="23"/>
      <c r="IN1001" s="23"/>
      <c r="IO1001" s="23"/>
      <c r="IP1001" s="23"/>
      <c r="IQ1001" s="23"/>
      <c r="IR1001" s="23"/>
      <c r="IS1001" s="23"/>
      <c r="IT1001" s="23"/>
      <c r="IU1001" s="23"/>
    </row>
    <row r="1002" spans="1:255" ht="36" x14ac:dyDescent="0.2">
      <c r="A1002" s="100" t="s">
        <v>706</v>
      </c>
      <c r="B1002" s="109" t="s">
        <v>707</v>
      </c>
      <c r="C1002" s="101" t="s">
        <v>708</v>
      </c>
      <c r="D1002" s="102" t="s">
        <v>63</v>
      </c>
      <c r="E1002" s="103">
        <f>Source!I532</f>
        <v>3.73E-2</v>
      </c>
      <c r="F1002" s="104">
        <v>10633.86</v>
      </c>
      <c r="G1002" s="105"/>
      <c r="H1002" s="104">
        <f>Source!AC531</f>
        <v>10633.86</v>
      </c>
      <c r="I1002" s="106">
        <f>T1002</f>
        <v>397</v>
      </c>
      <c r="J1002" s="107" t="s">
        <v>1262</v>
      </c>
      <c r="K1002" s="108">
        <f>U1002</f>
        <v>3142</v>
      </c>
      <c r="L1002" s="23"/>
      <c r="M1002" s="23"/>
      <c r="N1002" s="23"/>
      <c r="O1002" s="23"/>
      <c r="P1002" s="23"/>
      <c r="Q1002" s="23"/>
      <c r="R1002" s="23"/>
      <c r="S1002" s="23"/>
      <c r="T1002" s="23">
        <f>ROUND(Source!AC531*Source!AW531*Source!I531,0)</f>
        <v>397</v>
      </c>
      <c r="U1002" s="23">
        <f>Source!P532</f>
        <v>3142</v>
      </c>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c r="BY1002" s="23"/>
      <c r="BZ1002" s="23"/>
      <c r="CA1002" s="23"/>
      <c r="CB1002" s="23"/>
      <c r="CC1002" s="23"/>
      <c r="CD1002" s="23"/>
      <c r="CE1002" s="23"/>
      <c r="CF1002" s="23"/>
      <c r="CG1002" s="23"/>
      <c r="CH1002" s="23"/>
      <c r="CI1002" s="23"/>
      <c r="CJ1002" s="23"/>
      <c r="CK1002" s="23"/>
      <c r="CL1002" s="23"/>
      <c r="CM1002" s="23"/>
      <c r="CN1002" s="23"/>
      <c r="CO1002" s="23"/>
      <c r="CP1002" s="23"/>
      <c r="CQ1002" s="23"/>
      <c r="CR1002" s="23"/>
      <c r="CS1002" s="23"/>
      <c r="CT1002" s="23"/>
      <c r="CU1002" s="23"/>
      <c r="CV1002" s="23">
        <v>1</v>
      </c>
      <c r="CW1002" s="23"/>
      <c r="CX1002" s="23"/>
      <c r="CY1002" s="23"/>
      <c r="CZ1002" s="23"/>
      <c r="DA1002" s="23"/>
      <c r="DB1002" s="23"/>
      <c r="DC1002" s="23"/>
      <c r="DD1002" s="23"/>
      <c r="DE1002" s="23"/>
      <c r="DF1002" s="23"/>
      <c r="DG1002" s="23"/>
      <c r="DH1002" s="23"/>
      <c r="DI1002" s="23"/>
      <c r="DJ1002" s="23"/>
      <c r="DK1002" s="23">
        <f>T1002</f>
        <v>397</v>
      </c>
      <c r="DL1002" s="23"/>
      <c r="DM1002" s="23">
        <f>Source!P532</f>
        <v>3142</v>
      </c>
      <c r="DN1002" s="23"/>
      <c r="DO1002" s="23"/>
      <c r="DP1002" s="23"/>
      <c r="DQ1002" s="23"/>
      <c r="DR1002" s="23"/>
      <c r="DS1002" s="23"/>
      <c r="DT1002" s="23"/>
      <c r="DU1002" s="23"/>
      <c r="DV1002" s="23"/>
      <c r="DW1002" s="23"/>
      <c r="DX1002" s="23"/>
      <c r="DY1002" s="23"/>
      <c r="DZ1002" s="23"/>
      <c r="EA1002" s="23"/>
      <c r="EB1002" s="23"/>
      <c r="EC1002" s="23"/>
      <c r="ED1002" s="23"/>
      <c r="EE1002" s="23"/>
      <c r="EF1002" s="23"/>
      <c r="EG1002" s="23"/>
      <c r="EH1002" s="23"/>
      <c r="EI1002" s="23"/>
      <c r="EJ1002" s="23"/>
      <c r="EK1002" s="23"/>
      <c r="EL1002" s="23"/>
      <c r="EM1002" s="23"/>
      <c r="EN1002" s="23"/>
      <c r="EO1002" s="23"/>
      <c r="EP1002" s="23"/>
      <c r="EQ1002" s="23"/>
      <c r="ER1002" s="23"/>
      <c r="ES1002" s="23"/>
      <c r="ET1002" s="23"/>
      <c r="EU1002" s="23"/>
      <c r="EV1002" s="23"/>
      <c r="EW1002" s="23"/>
      <c r="EX1002" s="23"/>
      <c r="EY1002" s="23"/>
      <c r="EZ1002" s="23"/>
      <c r="FA1002" s="23"/>
      <c r="FB1002" s="23"/>
      <c r="FC1002" s="23"/>
      <c r="FD1002" s="23"/>
      <c r="FE1002" s="23"/>
      <c r="FF1002" s="23"/>
      <c r="FG1002" s="23"/>
      <c r="FH1002" s="23"/>
      <c r="FI1002" s="23"/>
      <c r="FJ1002" s="23"/>
      <c r="FK1002" s="23"/>
      <c r="FL1002" s="23"/>
      <c r="FM1002" s="23"/>
      <c r="FN1002" s="23"/>
      <c r="FO1002" s="23"/>
      <c r="FP1002" s="23"/>
      <c r="FQ1002" s="23"/>
      <c r="FR1002" s="23"/>
      <c r="FS1002" s="23"/>
      <c r="FT1002" s="23"/>
      <c r="FU1002" s="23"/>
      <c r="FV1002" s="23"/>
      <c r="FW1002" s="23"/>
      <c r="FX1002" s="23"/>
      <c r="FY1002" s="23"/>
      <c r="FZ1002" s="23"/>
      <c r="GA1002" s="23"/>
      <c r="GB1002" s="23"/>
      <c r="GC1002" s="23"/>
      <c r="GD1002" s="23"/>
      <c r="GE1002" s="23"/>
      <c r="GF1002" s="23"/>
      <c r="GG1002" s="23"/>
      <c r="GH1002" s="23"/>
      <c r="GI1002" s="23"/>
      <c r="GJ1002" s="23">
        <f>T1002</f>
        <v>397</v>
      </c>
      <c r="GK1002" s="23"/>
      <c r="GL1002" s="23"/>
      <c r="GM1002" s="23"/>
      <c r="GN1002" s="23">
        <f>T1002</f>
        <v>397</v>
      </c>
      <c r="GO1002" s="23"/>
      <c r="GP1002" s="23">
        <f>T1002</f>
        <v>397</v>
      </c>
      <c r="GQ1002" s="23">
        <f>T1002</f>
        <v>397</v>
      </c>
      <c r="GR1002" s="23"/>
      <c r="GS1002" s="23">
        <f>T1002</f>
        <v>397</v>
      </c>
      <c r="GT1002" s="23"/>
      <c r="GU1002" s="23"/>
      <c r="GV1002" s="23"/>
      <c r="GW1002" s="23"/>
      <c r="GX1002" s="23"/>
      <c r="GY1002" s="23"/>
      <c r="GZ1002" s="23"/>
      <c r="HA1002" s="23"/>
      <c r="HB1002" s="23">
        <f>T1002</f>
        <v>397</v>
      </c>
      <c r="HC1002" s="23"/>
      <c r="HD1002" s="23"/>
      <c r="HE1002" s="23"/>
      <c r="HF1002" s="23">
        <f>T1002</f>
        <v>397</v>
      </c>
      <c r="HG1002" s="23"/>
      <c r="HH1002" s="23"/>
      <c r="HI1002" s="23"/>
      <c r="HJ1002" s="23"/>
      <c r="HK1002" s="23"/>
      <c r="HL1002" s="23">
        <f>T1002</f>
        <v>397</v>
      </c>
      <c r="HM1002" s="23"/>
      <c r="HN1002" s="23">
        <f>T1002</f>
        <v>397</v>
      </c>
      <c r="HO1002" s="23"/>
      <c r="HP1002" s="23"/>
      <c r="HQ1002" s="23"/>
      <c r="HR1002" s="23"/>
      <c r="HS1002" s="23"/>
      <c r="HT1002" s="23"/>
      <c r="HU1002" s="23"/>
      <c r="HV1002" s="23"/>
      <c r="HW1002" s="23"/>
      <c r="HX1002" s="23"/>
      <c r="HY1002" s="23"/>
      <c r="HZ1002" s="23"/>
      <c r="IA1002" s="23"/>
      <c r="IB1002" s="23"/>
      <c r="IC1002" s="23"/>
      <c r="ID1002" s="23"/>
      <c r="IE1002" s="23"/>
      <c r="IF1002" s="23"/>
      <c r="IG1002" s="23"/>
      <c r="IH1002" s="23"/>
      <c r="II1002" s="23"/>
      <c r="IJ1002" s="23"/>
      <c r="IK1002" s="23"/>
      <c r="IL1002" s="23"/>
      <c r="IM1002" s="23"/>
      <c r="IN1002" s="23"/>
      <c r="IO1002" s="23"/>
      <c r="IP1002" s="23"/>
      <c r="IQ1002" s="23"/>
      <c r="IR1002" s="23"/>
      <c r="IS1002" s="23"/>
      <c r="IT1002" s="23"/>
      <c r="IU1002" s="23"/>
    </row>
    <row r="1003" spans="1:255" x14ac:dyDescent="0.2">
      <c r="A1003" s="64"/>
      <c r="B1003" s="111" t="s">
        <v>1263</v>
      </c>
      <c r="C1003" s="111" t="s">
        <v>1391</v>
      </c>
      <c r="D1003" s="63"/>
      <c r="E1003" s="63"/>
      <c r="F1003" s="63"/>
      <c r="G1003" s="63"/>
      <c r="H1003" s="63"/>
      <c r="I1003" s="63"/>
      <c r="J1003" s="63"/>
      <c r="K1003" s="65"/>
    </row>
    <row r="1004" spans="1:255" ht="36" x14ac:dyDescent="0.2">
      <c r="A1004" s="114" t="s">
        <v>711</v>
      </c>
      <c r="B1004" s="115" t="s">
        <v>197</v>
      </c>
      <c r="C1004" s="116" t="s">
        <v>712</v>
      </c>
      <c r="D1004" s="117" t="s">
        <v>63</v>
      </c>
      <c r="E1004" s="118">
        <f>Source!I534</f>
        <v>2.2599999999999999E-2</v>
      </c>
      <c r="F1004" s="119">
        <v>14744.52</v>
      </c>
      <c r="G1004" s="71"/>
      <c r="H1004" s="119">
        <f>Source!AC533</f>
        <v>14744.52</v>
      </c>
      <c r="I1004" s="120">
        <f>T1004</f>
        <v>333</v>
      </c>
      <c r="J1004" s="73" t="s">
        <v>1262</v>
      </c>
      <c r="K1004" s="121">
        <f>U1004</f>
        <v>2640</v>
      </c>
      <c r="L1004" s="23"/>
      <c r="M1004" s="23"/>
      <c r="N1004" s="23"/>
      <c r="O1004" s="23"/>
      <c r="P1004" s="23"/>
      <c r="Q1004" s="23"/>
      <c r="R1004" s="23"/>
      <c r="S1004" s="23"/>
      <c r="T1004" s="23">
        <f>ROUND(Source!AC533*Source!AW533*Source!I533,0)</f>
        <v>333</v>
      </c>
      <c r="U1004" s="23">
        <f>Source!P534</f>
        <v>2640</v>
      </c>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v>1</v>
      </c>
      <c r="CW1004" s="23"/>
      <c r="CX1004" s="23"/>
      <c r="CY1004" s="23"/>
      <c r="CZ1004" s="23"/>
      <c r="DA1004" s="23"/>
      <c r="DB1004" s="23"/>
      <c r="DC1004" s="23"/>
      <c r="DD1004" s="23"/>
      <c r="DE1004" s="23"/>
      <c r="DF1004" s="23"/>
      <c r="DG1004" s="23"/>
      <c r="DH1004" s="23"/>
      <c r="DI1004" s="23"/>
      <c r="DJ1004" s="23"/>
      <c r="DK1004" s="23">
        <f>T1004</f>
        <v>333</v>
      </c>
      <c r="DL1004" s="23"/>
      <c r="DM1004" s="23">
        <f>Source!P534</f>
        <v>2640</v>
      </c>
      <c r="DN1004" s="23"/>
      <c r="DO1004" s="23"/>
      <c r="DP1004" s="23"/>
      <c r="DQ1004" s="23"/>
      <c r="DR1004" s="23"/>
      <c r="DS1004" s="23"/>
      <c r="DT1004" s="23"/>
      <c r="DU1004" s="23"/>
      <c r="DV1004" s="23"/>
      <c r="DW1004" s="23"/>
      <c r="DX1004" s="23"/>
      <c r="DY1004" s="23"/>
      <c r="DZ1004" s="23"/>
      <c r="EA1004" s="23"/>
      <c r="EB1004" s="23"/>
      <c r="EC1004" s="23"/>
      <c r="ED1004" s="23"/>
      <c r="EE1004" s="23"/>
      <c r="EF1004" s="23"/>
      <c r="EG1004" s="23"/>
      <c r="EH1004" s="23"/>
      <c r="EI1004" s="23"/>
      <c r="EJ1004" s="23"/>
      <c r="EK1004" s="23"/>
      <c r="EL1004" s="23"/>
      <c r="EM1004" s="23"/>
      <c r="EN1004" s="23"/>
      <c r="EO1004" s="23"/>
      <c r="EP1004" s="23"/>
      <c r="EQ1004" s="23"/>
      <c r="ER1004" s="23"/>
      <c r="ES1004" s="23"/>
      <c r="ET1004" s="23"/>
      <c r="EU1004" s="23"/>
      <c r="EV1004" s="23"/>
      <c r="EW1004" s="23"/>
      <c r="EX1004" s="23"/>
      <c r="EY1004" s="23"/>
      <c r="EZ1004" s="23"/>
      <c r="FA1004" s="23"/>
      <c r="FB1004" s="23"/>
      <c r="FC1004" s="23"/>
      <c r="FD1004" s="23"/>
      <c r="FE1004" s="23"/>
      <c r="FF1004" s="23"/>
      <c r="FG1004" s="23"/>
      <c r="FH1004" s="23"/>
      <c r="FI1004" s="23"/>
      <c r="FJ1004" s="23"/>
      <c r="FK1004" s="23"/>
      <c r="FL1004" s="23"/>
      <c r="FM1004" s="23"/>
      <c r="FN1004" s="23"/>
      <c r="FO1004" s="23"/>
      <c r="FP1004" s="23"/>
      <c r="FQ1004" s="23"/>
      <c r="FR1004" s="23"/>
      <c r="FS1004" s="23"/>
      <c r="FT1004" s="23"/>
      <c r="FU1004" s="23"/>
      <c r="FV1004" s="23"/>
      <c r="FW1004" s="23"/>
      <c r="FX1004" s="23"/>
      <c r="FY1004" s="23"/>
      <c r="FZ1004" s="23"/>
      <c r="GA1004" s="23"/>
      <c r="GB1004" s="23"/>
      <c r="GC1004" s="23"/>
      <c r="GD1004" s="23"/>
      <c r="GE1004" s="23"/>
      <c r="GF1004" s="23"/>
      <c r="GG1004" s="23"/>
      <c r="GH1004" s="23"/>
      <c r="GI1004" s="23"/>
      <c r="GJ1004" s="23">
        <f>T1004</f>
        <v>333</v>
      </c>
      <c r="GK1004" s="23"/>
      <c r="GL1004" s="23"/>
      <c r="GM1004" s="23"/>
      <c r="GN1004" s="23">
        <f>T1004</f>
        <v>333</v>
      </c>
      <c r="GO1004" s="23"/>
      <c r="GP1004" s="23">
        <f>T1004</f>
        <v>333</v>
      </c>
      <c r="GQ1004" s="23">
        <f>T1004</f>
        <v>333</v>
      </c>
      <c r="GR1004" s="23"/>
      <c r="GS1004" s="23">
        <f>T1004</f>
        <v>333</v>
      </c>
      <c r="GT1004" s="23"/>
      <c r="GU1004" s="23"/>
      <c r="GV1004" s="23"/>
      <c r="GW1004" s="23"/>
      <c r="GX1004" s="23"/>
      <c r="GY1004" s="23"/>
      <c r="GZ1004" s="23"/>
      <c r="HA1004" s="23"/>
      <c r="HB1004" s="23">
        <f>T1004</f>
        <v>333</v>
      </c>
      <c r="HC1004" s="23"/>
      <c r="HD1004" s="23"/>
      <c r="HE1004" s="23"/>
      <c r="HF1004" s="23">
        <f>T1004</f>
        <v>333</v>
      </c>
      <c r="HG1004" s="23"/>
      <c r="HH1004" s="23"/>
      <c r="HI1004" s="23"/>
      <c r="HJ1004" s="23"/>
      <c r="HK1004" s="23"/>
      <c r="HL1004" s="23">
        <f>T1004</f>
        <v>333</v>
      </c>
      <c r="HM1004" s="23"/>
      <c r="HN1004" s="23">
        <f>T1004</f>
        <v>333</v>
      </c>
      <c r="HO1004" s="23"/>
      <c r="HP1004" s="23"/>
      <c r="HQ1004" s="23"/>
      <c r="HR1004" s="23"/>
      <c r="HS1004" s="23"/>
      <c r="HT1004" s="23"/>
      <c r="HU1004" s="23"/>
      <c r="HV1004" s="23"/>
      <c r="HW1004" s="23"/>
      <c r="HX1004" s="23"/>
      <c r="HY1004" s="23"/>
      <c r="HZ1004" s="23"/>
      <c r="IA1004" s="23"/>
      <c r="IB1004" s="23"/>
      <c r="IC1004" s="23"/>
      <c r="ID1004" s="23"/>
      <c r="IE1004" s="23"/>
      <c r="IF1004" s="23"/>
      <c r="IG1004" s="23"/>
      <c r="IH1004" s="23"/>
      <c r="II1004" s="23"/>
      <c r="IJ1004" s="23"/>
      <c r="IK1004" s="23"/>
      <c r="IL1004" s="23"/>
      <c r="IM1004" s="23"/>
      <c r="IN1004" s="23"/>
      <c r="IO1004" s="23"/>
      <c r="IP1004" s="23"/>
      <c r="IQ1004" s="23"/>
      <c r="IR1004" s="23"/>
      <c r="IS1004" s="23"/>
      <c r="IT1004" s="23"/>
      <c r="IU1004" s="23"/>
    </row>
    <row r="1005" spans="1:255" x14ac:dyDescent="0.2">
      <c r="A1005" s="98"/>
      <c r="B1005" s="113" t="s">
        <v>1263</v>
      </c>
      <c r="C1005" s="113" t="s">
        <v>1290</v>
      </c>
      <c r="D1005" s="33"/>
      <c r="E1005" s="33"/>
      <c r="F1005" s="33"/>
      <c r="G1005" s="33"/>
      <c r="H1005" s="33"/>
      <c r="I1005" s="33"/>
      <c r="J1005" s="33"/>
      <c r="K1005" s="99"/>
    </row>
    <row r="1006" spans="1:255" ht="13.5" thickBot="1" x14ac:dyDescent="0.25">
      <c r="A1006" s="124"/>
      <c r="B1006" s="125"/>
      <c r="C1006" s="125" t="s">
        <v>1266</v>
      </c>
      <c r="D1006" s="125"/>
      <c r="E1006" s="125"/>
      <c r="F1006" s="125"/>
      <c r="G1006" s="125"/>
      <c r="H1006" s="373">
        <f>SUM(DK997:DK1005)</f>
        <v>730</v>
      </c>
      <c r="I1006" s="374"/>
      <c r="J1006" s="373">
        <f>SUM(DM997:DM1005)</f>
        <v>5782</v>
      </c>
      <c r="K1006" s="375"/>
      <c r="L1006" s="112"/>
      <c r="M1006" s="112"/>
      <c r="N1006" s="112"/>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3"/>
      <c r="FH1006" s="23"/>
      <c r="FI1006" s="23"/>
      <c r="FJ1006" s="23"/>
      <c r="FK1006" s="23"/>
      <c r="FL1006" s="23"/>
      <c r="FM1006" s="23"/>
      <c r="FN1006" s="23"/>
      <c r="FO1006" s="23"/>
      <c r="FP1006" s="23"/>
      <c r="FQ1006" s="23"/>
      <c r="FR1006" s="23"/>
      <c r="FS1006" s="23"/>
      <c r="FT1006" s="23"/>
      <c r="FU1006" s="23"/>
      <c r="FV1006" s="23"/>
      <c r="FW1006" s="23"/>
      <c r="FX1006" s="23"/>
      <c r="FY1006" s="23"/>
      <c r="FZ1006" s="23"/>
      <c r="GA1006" s="23"/>
      <c r="GB1006" s="23"/>
      <c r="GC1006" s="23"/>
      <c r="GD1006" s="23"/>
      <c r="GE1006" s="23"/>
      <c r="GF1006" s="23"/>
      <c r="GG1006" s="23"/>
      <c r="GH1006" s="23"/>
      <c r="GI1006" s="23"/>
      <c r="GJ1006" s="23"/>
      <c r="GK1006" s="23"/>
      <c r="GL1006" s="23"/>
      <c r="GM1006" s="23"/>
      <c r="GN1006" s="23"/>
      <c r="GO1006" s="23"/>
      <c r="GP1006" s="23"/>
      <c r="GQ1006" s="23"/>
      <c r="GR1006" s="23"/>
      <c r="GS1006" s="23"/>
      <c r="GT1006" s="23"/>
      <c r="GU1006" s="23"/>
      <c r="GV1006" s="23"/>
      <c r="GW1006" s="23"/>
      <c r="GX1006" s="23"/>
      <c r="GY1006" s="23"/>
      <c r="GZ1006" s="23"/>
      <c r="HA1006" s="23"/>
      <c r="HB1006" s="23"/>
      <c r="HC1006" s="23"/>
      <c r="HD1006" s="23"/>
      <c r="HE1006" s="23"/>
      <c r="HF1006" s="23"/>
      <c r="HG1006" s="23"/>
      <c r="HH1006" s="23"/>
      <c r="HI1006" s="23"/>
      <c r="HJ1006" s="23"/>
      <c r="HK1006" s="23"/>
      <c r="HL1006" s="23"/>
      <c r="HM1006" s="23"/>
      <c r="HN1006" s="23"/>
      <c r="HO1006" s="23"/>
      <c r="HP1006" s="23"/>
      <c r="HQ1006" s="23"/>
      <c r="HR1006" s="23"/>
      <c r="HS1006" s="23"/>
      <c r="HT1006" s="23"/>
      <c r="HU1006" s="23"/>
      <c r="HV1006" s="23"/>
      <c r="HW1006" s="23"/>
      <c r="HX1006" s="23"/>
      <c r="HY1006" s="23"/>
      <c r="HZ1006" s="23"/>
      <c r="IA1006" s="23"/>
      <c r="IB1006" s="23"/>
      <c r="IC1006" s="23"/>
      <c r="ID1006" s="23"/>
      <c r="IE1006" s="23"/>
      <c r="IF1006" s="23"/>
      <c r="IG1006" s="23"/>
      <c r="IH1006" s="23"/>
      <c r="II1006" s="23"/>
      <c r="IJ1006" s="23"/>
      <c r="IK1006" s="23"/>
      <c r="IL1006" s="23"/>
      <c r="IM1006" s="23"/>
      <c r="IN1006" s="23"/>
      <c r="IO1006" s="23"/>
      <c r="IP1006" s="23"/>
      <c r="IQ1006" s="23"/>
      <c r="IR1006" s="23"/>
      <c r="IS1006" s="23"/>
      <c r="IT1006" s="23"/>
      <c r="IU1006" s="23"/>
    </row>
    <row r="1007" spans="1:255" x14ac:dyDescent="0.2">
      <c r="A1007" s="123"/>
      <c r="B1007" s="122"/>
      <c r="C1007" s="122" t="s">
        <v>1267</v>
      </c>
      <c r="D1007" s="122"/>
      <c r="E1007" s="122"/>
      <c r="F1007" s="122"/>
      <c r="G1007" s="122"/>
      <c r="H1007" s="376">
        <f>R1007</f>
        <v>916</v>
      </c>
      <c r="I1007" s="377"/>
      <c r="J1007" s="376" t="e">
        <f>S1007</f>
        <v>#REF!</v>
      </c>
      <c r="K1007" s="378"/>
      <c r="O1007" s="23"/>
      <c r="P1007" s="23"/>
      <c r="Q1007" s="23"/>
      <c r="R1007" s="23">
        <f>SUM(T997:T1006)</f>
        <v>916</v>
      </c>
      <c r="S1007" s="23" t="e">
        <f>SUM(U997:U1006)</f>
        <v>#REF!</v>
      </c>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c r="CC1007" s="23"/>
      <c r="CD1007" s="23"/>
      <c r="CE1007" s="23"/>
      <c r="CF1007" s="23"/>
      <c r="CG1007" s="23"/>
      <c r="CH1007" s="23"/>
      <c r="CI1007" s="23"/>
      <c r="CJ1007" s="23"/>
      <c r="CK1007" s="23"/>
      <c r="CL1007" s="23"/>
      <c r="CM1007" s="23"/>
      <c r="CN1007" s="23"/>
      <c r="CO1007" s="23"/>
      <c r="CP1007" s="23"/>
      <c r="CQ1007" s="23"/>
      <c r="CR1007" s="23"/>
      <c r="CS1007" s="23"/>
      <c r="CT1007" s="23"/>
      <c r="CU1007" s="23"/>
      <c r="CV1007" s="23"/>
      <c r="CW1007" s="23"/>
      <c r="CX1007" s="23"/>
      <c r="CY1007" s="23"/>
      <c r="CZ1007" s="23"/>
      <c r="DA1007" s="23"/>
      <c r="DB1007" s="23"/>
      <c r="DC1007" s="23"/>
      <c r="DD1007" s="23"/>
      <c r="DE1007" s="23"/>
      <c r="DF1007" s="23"/>
      <c r="DG1007" s="23"/>
      <c r="DH1007" s="23"/>
      <c r="DI1007" s="23"/>
      <c r="DJ1007" s="23"/>
      <c r="DK1007" s="23"/>
      <c r="DL1007" s="23"/>
      <c r="DM1007" s="23"/>
      <c r="DN1007" s="23"/>
      <c r="DO1007" s="23"/>
      <c r="DP1007" s="23"/>
      <c r="DQ1007" s="23"/>
      <c r="DR1007" s="23"/>
      <c r="DS1007" s="23"/>
      <c r="DT1007" s="23"/>
      <c r="DU1007" s="23"/>
      <c r="DV1007" s="23"/>
      <c r="DW1007" s="23"/>
      <c r="DX1007" s="23"/>
      <c r="DY1007" s="23"/>
      <c r="DZ1007" s="23"/>
      <c r="EA1007" s="23"/>
      <c r="EB1007" s="23"/>
      <c r="EC1007" s="23"/>
      <c r="ED1007" s="23"/>
      <c r="EE1007" s="23"/>
      <c r="EF1007" s="23"/>
      <c r="EG1007" s="23"/>
      <c r="EH1007" s="23"/>
      <c r="EI1007" s="23"/>
      <c r="EJ1007" s="23"/>
      <c r="EK1007" s="23"/>
      <c r="EL1007" s="23"/>
      <c r="EM1007" s="23"/>
      <c r="EN1007" s="23"/>
      <c r="EO1007" s="23"/>
      <c r="EP1007" s="23"/>
      <c r="EQ1007" s="23"/>
      <c r="ER1007" s="23"/>
      <c r="ES1007" s="23"/>
      <c r="ET1007" s="23"/>
      <c r="EU1007" s="23"/>
      <c r="EV1007" s="23"/>
      <c r="EW1007" s="23"/>
      <c r="EX1007" s="23"/>
      <c r="EY1007" s="23"/>
      <c r="EZ1007" s="23"/>
      <c r="FA1007" s="23"/>
      <c r="FB1007" s="23"/>
      <c r="FC1007" s="23"/>
      <c r="FD1007" s="23"/>
      <c r="FE1007" s="23"/>
      <c r="FF1007" s="23"/>
      <c r="FG1007" s="23"/>
      <c r="FH1007" s="23"/>
      <c r="FI1007" s="23"/>
      <c r="FJ1007" s="23"/>
      <c r="FK1007" s="23"/>
      <c r="FL1007" s="23"/>
      <c r="FM1007" s="23"/>
      <c r="FN1007" s="23"/>
      <c r="FO1007" s="23"/>
      <c r="FP1007" s="23"/>
      <c r="FQ1007" s="23"/>
      <c r="FR1007" s="23"/>
      <c r="FS1007" s="23"/>
      <c r="FT1007" s="23"/>
      <c r="FU1007" s="23"/>
      <c r="FV1007" s="23"/>
      <c r="FW1007" s="23"/>
      <c r="FX1007" s="23"/>
      <c r="FY1007" s="23"/>
      <c r="FZ1007" s="23"/>
      <c r="GA1007" s="23"/>
      <c r="GB1007" s="23"/>
      <c r="GC1007" s="23"/>
      <c r="GD1007" s="23"/>
      <c r="GE1007" s="23"/>
      <c r="GF1007" s="23"/>
      <c r="GG1007" s="23"/>
      <c r="GH1007" s="23"/>
      <c r="GI1007" s="23"/>
      <c r="GJ1007" s="23"/>
      <c r="GK1007" s="23"/>
      <c r="GL1007" s="23"/>
      <c r="GM1007" s="23"/>
      <c r="GN1007" s="23"/>
      <c r="GO1007" s="23"/>
      <c r="GP1007" s="23"/>
      <c r="GQ1007" s="23"/>
      <c r="GR1007" s="23"/>
      <c r="GS1007" s="23"/>
      <c r="GT1007" s="23"/>
      <c r="GU1007" s="23"/>
      <c r="GV1007" s="23"/>
      <c r="GW1007" s="23"/>
      <c r="GX1007" s="23"/>
      <c r="GY1007" s="23"/>
      <c r="GZ1007" s="23"/>
      <c r="HA1007" s="23">
        <f>R1007</f>
        <v>916</v>
      </c>
      <c r="HB1007" s="23"/>
      <c r="HC1007" s="23"/>
      <c r="HD1007" s="23"/>
      <c r="HE1007" s="23"/>
      <c r="HF1007" s="23"/>
      <c r="HG1007" s="23"/>
      <c r="HH1007" s="23"/>
      <c r="HI1007" s="23"/>
      <c r="HJ1007" s="23"/>
      <c r="HK1007" s="23"/>
      <c r="HL1007" s="23"/>
      <c r="HM1007" s="23"/>
      <c r="HN1007" s="23"/>
      <c r="HO1007" s="23"/>
      <c r="HP1007" s="23"/>
      <c r="HQ1007" s="23"/>
      <c r="HR1007" s="23"/>
      <c r="HS1007" s="23"/>
      <c r="HT1007" s="23"/>
      <c r="HU1007" s="23"/>
      <c r="HV1007" s="23"/>
      <c r="HW1007" s="23"/>
      <c r="HX1007" s="23"/>
      <c r="HY1007" s="23"/>
      <c r="HZ1007" s="23"/>
      <c r="IA1007" s="23"/>
      <c r="IB1007" s="23"/>
      <c r="IC1007" s="23"/>
      <c r="ID1007" s="23"/>
      <c r="IE1007" s="23"/>
      <c r="IF1007" s="23"/>
      <c r="IG1007" s="23"/>
      <c r="IH1007" s="23"/>
      <c r="II1007" s="23"/>
      <c r="IJ1007" s="23"/>
      <c r="IK1007" s="23"/>
      <c r="IL1007" s="23"/>
      <c r="IM1007" s="23"/>
      <c r="IN1007" s="23"/>
      <c r="IO1007" s="23"/>
      <c r="IP1007" s="23"/>
      <c r="IQ1007" s="23"/>
      <c r="IR1007" s="23"/>
      <c r="IS1007" s="23"/>
      <c r="IT1007" s="23"/>
      <c r="IU1007" s="23"/>
    </row>
    <row r="1008" spans="1:255" x14ac:dyDescent="0.2">
      <c r="A1008" s="77"/>
      <c r="B1008" s="76"/>
      <c r="C1008" s="76"/>
      <c r="D1008" s="76"/>
      <c r="E1008" s="76"/>
      <c r="F1008" s="76"/>
      <c r="G1008" s="76"/>
      <c r="H1008" s="370"/>
      <c r="I1008" s="371"/>
      <c r="J1008" s="370"/>
      <c r="K1008" s="372"/>
    </row>
    <row r="1009" spans="1:255" ht="56.25" x14ac:dyDescent="0.2">
      <c r="A1009" s="126">
        <v>51</v>
      </c>
      <c r="B1009" s="133" t="s">
        <v>714</v>
      </c>
      <c r="C1009" s="127" t="s">
        <v>715</v>
      </c>
      <c r="D1009" s="128" t="s">
        <v>716</v>
      </c>
      <c r="E1009" s="129">
        <v>0.04</v>
      </c>
      <c r="F1009" s="130">
        <f>Source!AK536</f>
        <v>2410.56</v>
      </c>
      <c r="G1009" s="134" t="s">
        <v>6</v>
      </c>
      <c r="H1009" s="130"/>
      <c r="I1009" s="131">
        <f>SUM(DQ1009:DQ1021)</f>
        <v>23</v>
      </c>
      <c r="J1009" s="107" t="s">
        <v>714</v>
      </c>
      <c r="K1009" s="132" t="e">
        <f>SUM(DS1009:DS1021)</f>
        <v>#REF!</v>
      </c>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c r="CC1009" s="23"/>
      <c r="CD1009" s="23"/>
      <c r="CE1009" s="23"/>
      <c r="CF1009" s="23"/>
      <c r="CG1009" s="23"/>
      <c r="CH1009" s="23"/>
      <c r="CI1009" s="23"/>
      <c r="CJ1009" s="23"/>
      <c r="CK1009" s="23"/>
      <c r="CL1009" s="23"/>
      <c r="CM1009" s="23"/>
      <c r="CN1009" s="23"/>
      <c r="CO1009" s="23"/>
      <c r="CP1009" s="23"/>
      <c r="CQ1009" s="23"/>
      <c r="CR1009" s="23"/>
      <c r="CS1009" s="23"/>
      <c r="CT1009" s="23"/>
      <c r="CU1009" s="23"/>
      <c r="CV1009" s="23"/>
      <c r="CW1009" s="23"/>
      <c r="CX1009" s="23"/>
      <c r="CY1009" s="23"/>
      <c r="CZ1009" s="23"/>
      <c r="DA1009" s="23"/>
      <c r="DB1009" s="23"/>
      <c r="DC1009" s="23"/>
      <c r="DD1009" s="23"/>
      <c r="DE1009" s="23"/>
      <c r="DF1009" s="23"/>
      <c r="DG1009" s="23"/>
      <c r="DH1009" s="23"/>
      <c r="DI1009" s="23"/>
      <c r="DJ1009" s="23"/>
      <c r="DK1009" s="23"/>
      <c r="DL1009" s="23"/>
      <c r="DM1009" s="23"/>
      <c r="DN1009" s="23"/>
      <c r="DO1009" s="23"/>
      <c r="DP1009" s="23"/>
      <c r="DQ1009" s="23"/>
      <c r="DR1009" s="23"/>
      <c r="DS1009" s="23"/>
      <c r="DT1009" s="23"/>
      <c r="DU1009" s="23"/>
      <c r="DV1009" s="23"/>
      <c r="DW1009" s="23"/>
      <c r="DX1009" s="23"/>
      <c r="DY1009" s="23"/>
      <c r="DZ1009" s="23"/>
      <c r="EA1009" s="23"/>
      <c r="EB1009" s="23"/>
      <c r="EC1009" s="23"/>
      <c r="ED1009" s="23"/>
      <c r="EE1009" s="23"/>
      <c r="EF1009" s="23"/>
      <c r="EG1009" s="23"/>
      <c r="EH1009" s="23"/>
      <c r="EI1009" s="23"/>
      <c r="EJ1009" s="23"/>
      <c r="EK1009" s="23"/>
      <c r="EL1009" s="23"/>
      <c r="EM1009" s="23"/>
      <c r="EN1009" s="23"/>
      <c r="EO1009" s="23"/>
      <c r="EP1009" s="23"/>
      <c r="EQ1009" s="23"/>
      <c r="ER1009" s="23"/>
      <c r="ES1009" s="23"/>
      <c r="ET1009" s="23"/>
      <c r="EU1009" s="23"/>
      <c r="EV1009" s="23"/>
      <c r="EW1009" s="23"/>
      <c r="EX1009" s="23"/>
      <c r="EY1009" s="23"/>
      <c r="EZ1009" s="23"/>
      <c r="FA1009" s="23"/>
      <c r="FB1009" s="23"/>
      <c r="FC1009" s="23"/>
      <c r="FD1009" s="23"/>
      <c r="FE1009" s="23"/>
      <c r="FF1009" s="23"/>
      <c r="FG1009" s="23"/>
      <c r="FH1009" s="23"/>
      <c r="FI1009" s="23"/>
      <c r="FJ1009" s="23"/>
      <c r="FK1009" s="23"/>
      <c r="FL1009" s="23"/>
      <c r="FM1009" s="23"/>
      <c r="FN1009" s="23"/>
      <c r="FO1009" s="23"/>
      <c r="FP1009" s="23"/>
      <c r="FQ1009" s="23"/>
      <c r="FR1009" s="23"/>
      <c r="FS1009" s="23"/>
      <c r="FT1009" s="23"/>
      <c r="FU1009" s="23"/>
      <c r="FV1009" s="23"/>
      <c r="FW1009" s="23"/>
      <c r="FX1009" s="23"/>
      <c r="FY1009" s="23"/>
      <c r="FZ1009" s="23"/>
      <c r="GA1009" s="23"/>
      <c r="GB1009" s="23"/>
      <c r="GC1009" s="23"/>
      <c r="GD1009" s="23"/>
      <c r="GE1009" s="23"/>
      <c r="GF1009" s="23"/>
      <c r="GG1009" s="23"/>
      <c r="GH1009" s="23"/>
      <c r="GI1009" s="23"/>
      <c r="GJ1009" s="23"/>
      <c r="GK1009" s="23"/>
      <c r="GL1009" s="23"/>
      <c r="GM1009" s="23"/>
      <c r="GN1009" s="23"/>
      <c r="GO1009" s="23"/>
      <c r="GP1009" s="23"/>
      <c r="GQ1009" s="23"/>
      <c r="GR1009" s="23"/>
      <c r="GS1009" s="23"/>
      <c r="GT1009" s="23"/>
      <c r="GU1009" s="23"/>
      <c r="GV1009" s="23"/>
      <c r="GW1009" s="23"/>
      <c r="GX1009" s="23"/>
      <c r="GY1009" s="23"/>
      <c r="GZ1009" s="23"/>
      <c r="HA1009" s="23"/>
      <c r="HB1009" s="23"/>
      <c r="HC1009" s="23"/>
      <c r="HD1009" s="23"/>
      <c r="HE1009" s="23"/>
      <c r="HF1009" s="23"/>
      <c r="HG1009" s="23"/>
      <c r="HH1009" s="23"/>
      <c r="HI1009" s="23"/>
      <c r="HJ1009" s="23"/>
      <c r="HK1009" s="23"/>
      <c r="HL1009" s="23"/>
      <c r="HM1009" s="23"/>
      <c r="HN1009" s="23"/>
      <c r="HO1009" s="23"/>
      <c r="HP1009" s="23"/>
      <c r="HQ1009" s="23"/>
      <c r="HR1009" s="23"/>
      <c r="HS1009" s="23"/>
      <c r="HT1009" s="23"/>
      <c r="HU1009" s="23"/>
      <c r="HV1009" s="23"/>
      <c r="HW1009" s="23"/>
      <c r="HX1009" s="23"/>
      <c r="HY1009" s="23"/>
      <c r="HZ1009" s="23"/>
      <c r="IA1009" s="23"/>
      <c r="IB1009" s="23"/>
      <c r="IC1009" s="23"/>
      <c r="ID1009" s="23"/>
      <c r="IE1009" s="23"/>
      <c r="IF1009" s="23"/>
      <c r="IG1009" s="23"/>
      <c r="IH1009" s="23"/>
      <c r="II1009" s="23"/>
      <c r="IJ1009" s="23"/>
      <c r="IK1009" s="23"/>
      <c r="IL1009" s="23"/>
      <c r="IM1009" s="23"/>
      <c r="IN1009" s="23"/>
      <c r="IO1009" s="23"/>
      <c r="IP1009" s="23"/>
      <c r="IQ1009" s="23"/>
      <c r="IR1009" s="23"/>
      <c r="IS1009" s="23"/>
      <c r="IT1009" s="23"/>
      <c r="IU1009" s="23"/>
    </row>
    <row r="1010" spans="1:255" x14ac:dyDescent="0.2">
      <c r="A1010" s="66"/>
      <c r="B1010" s="67"/>
      <c r="C1010" s="67" t="s">
        <v>1253</v>
      </c>
      <c r="D1010" s="68"/>
      <c r="E1010" s="69"/>
      <c r="F1010" s="70">
        <v>190.13</v>
      </c>
      <c r="G1010" s="71"/>
      <c r="H1010" s="70">
        <f>Source!AF536</f>
        <v>190.13</v>
      </c>
      <c r="I1010" s="72">
        <f>T1010</f>
        <v>8</v>
      </c>
      <c r="J1010" s="73">
        <v>28.95</v>
      </c>
      <c r="K1010" s="74">
        <f>U1010</f>
        <v>220</v>
      </c>
      <c r="O1010" s="23"/>
      <c r="P1010" s="23"/>
      <c r="Q1010" s="23"/>
      <c r="R1010" s="23"/>
      <c r="S1010" s="23"/>
      <c r="T1010" s="23">
        <f>ROUND(Source!AF536*Source!AV536*Source!I536,0)</f>
        <v>8</v>
      </c>
      <c r="U1010" s="23">
        <f>Source!S536</f>
        <v>220</v>
      </c>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c r="CC1010" s="23"/>
      <c r="CD1010" s="23"/>
      <c r="CE1010" s="23"/>
      <c r="CF1010" s="23"/>
      <c r="CG1010" s="23"/>
      <c r="CH1010" s="23"/>
      <c r="CI1010" s="23"/>
      <c r="CJ1010" s="23"/>
      <c r="CK1010" s="23"/>
      <c r="CL1010" s="23"/>
      <c r="CM1010" s="23"/>
      <c r="CN1010" s="23"/>
      <c r="CO1010" s="23"/>
      <c r="CP1010" s="23"/>
      <c r="CQ1010" s="23"/>
      <c r="CR1010" s="23"/>
      <c r="CS1010" s="23"/>
      <c r="CT1010" s="23"/>
      <c r="CU1010" s="23"/>
      <c r="CV1010" s="23">
        <v>1</v>
      </c>
      <c r="CW1010" s="23"/>
      <c r="CX1010" s="23"/>
      <c r="CY1010" s="23"/>
      <c r="CZ1010" s="23"/>
      <c r="DA1010" s="23"/>
      <c r="DB1010" s="23"/>
      <c r="DC1010" s="23"/>
      <c r="DD1010" s="23"/>
      <c r="DE1010" s="23"/>
      <c r="DF1010" s="23"/>
      <c r="DG1010" s="23">
        <f>Source!S536</f>
        <v>220</v>
      </c>
      <c r="DH1010" s="23">
        <v>1006</v>
      </c>
      <c r="DI1010" s="23"/>
      <c r="DJ1010" s="23"/>
      <c r="DK1010" s="23"/>
      <c r="DL1010" s="23"/>
      <c r="DM1010" s="23"/>
      <c r="DN1010" s="23"/>
      <c r="DO1010" s="23"/>
      <c r="DP1010" s="23"/>
      <c r="DQ1010" s="23">
        <f>T1010</f>
        <v>8</v>
      </c>
      <c r="DR1010" s="23"/>
      <c r="DS1010" s="23">
        <f>U1010</f>
        <v>220</v>
      </c>
      <c r="DT1010" s="23"/>
      <c r="DU1010" s="23"/>
      <c r="DV1010" s="23"/>
      <c r="DW1010" s="23"/>
      <c r="DX1010" s="23"/>
      <c r="DY1010" s="23"/>
      <c r="DZ1010" s="23"/>
      <c r="EA1010" s="23"/>
      <c r="EB1010" s="23"/>
      <c r="EC1010" s="23"/>
      <c r="ED1010" s="23"/>
      <c r="EE1010" s="23"/>
      <c r="EF1010" s="23"/>
      <c r="EG1010" s="23"/>
      <c r="EH1010" s="23"/>
      <c r="EI1010" s="23"/>
      <c r="EJ1010" s="23"/>
      <c r="EK1010" s="23"/>
      <c r="EL1010" s="23"/>
      <c r="EM1010" s="23"/>
      <c r="EN1010" s="23"/>
      <c r="EO1010" s="23"/>
      <c r="EP1010" s="23"/>
      <c r="EQ1010" s="23"/>
      <c r="ER1010" s="23"/>
      <c r="ES1010" s="23"/>
      <c r="ET1010" s="23"/>
      <c r="EU1010" s="23"/>
      <c r="EV1010" s="23"/>
      <c r="EW1010" s="23"/>
      <c r="EX1010" s="23"/>
      <c r="EY1010" s="23"/>
      <c r="EZ1010" s="23"/>
      <c r="FA1010" s="23"/>
      <c r="FB1010" s="23"/>
      <c r="FC1010" s="23"/>
      <c r="FD1010" s="23"/>
      <c r="FE1010" s="23"/>
      <c r="FF1010" s="23"/>
      <c r="FG1010" s="23"/>
      <c r="FH1010" s="23"/>
      <c r="FI1010" s="23"/>
      <c r="FJ1010" s="23"/>
      <c r="FK1010" s="23"/>
      <c r="FL1010" s="23"/>
      <c r="FM1010" s="23"/>
      <c r="FN1010" s="23"/>
      <c r="FO1010" s="23"/>
      <c r="FP1010" s="23"/>
      <c r="FQ1010" s="23"/>
      <c r="FR1010" s="23"/>
      <c r="FS1010" s="23"/>
      <c r="FT1010" s="23"/>
      <c r="FU1010" s="23"/>
      <c r="FV1010" s="23"/>
      <c r="FW1010" s="23"/>
      <c r="FX1010" s="23"/>
      <c r="FY1010" s="23"/>
      <c r="FZ1010" s="23"/>
      <c r="GA1010" s="23"/>
      <c r="GB1010" s="23"/>
      <c r="GC1010" s="23"/>
      <c r="GD1010" s="23"/>
      <c r="GE1010" s="23"/>
      <c r="GF1010" s="23"/>
      <c r="GG1010" s="23"/>
      <c r="GH1010" s="23"/>
      <c r="GI1010" s="23"/>
      <c r="GJ1010" s="23">
        <f>T1010</f>
        <v>8</v>
      </c>
      <c r="GK1010" s="23">
        <f>T1010</f>
        <v>8</v>
      </c>
      <c r="GL1010" s="23"/>
      <c r="GM1010" s="23"/>
      <c r="GN1010" s="23"/>
      <c r="GO1010" s="23"/>
      <c r="GP1010" s="23"/>
      <c r="GQ1010" s="23"/>
      <c r="GR1010" s="23"/>
      <c r="GS1010" s="23"/>
      <c r="GT1010" s="23"/>
      <c r="GU1010" s="23"/>
      <c r="GV1010" s="23"/>
      <c r="GW1010" s="23"/>
      <c r="GX1010" s="23"/>
      <c r="GY1010" s="23"/>
      <c r="GZ1010" s="23"/>
      <c r="HA1010" s="23"/>
      <c r="HB1010" s="23">
        <f>T1010</f>
        <v>8</v>
      </c>
      <c r="HC1010" s="23"/>
      <c r="HD1010" s="23"/>
      <c r="HE1010" s="23"/>
      <c r="HF1010" s="23">
        <f>T1010</f>
        <v>8</v>
      </c>
      <c r="HG1010" s="23"/>
      <c r="HH1010" s="23"/>
      <c r="HI1010" s="23"/>
      <c r="HJ1010" s="23"/>
      <c r="HK1010" s="23"/>
      <c r="HL1010" s="23">
        <f>T1010</f>
        <v>8</v>
      </c>
      <c r="HM1010" s="23"/>
      <c r="HN1010" s="23">
        <f>T1010</f>
        <v>8</v>
      </c>
      <c r="HO1010" s="23"/>
      <c r="HP1010" s="23"/>
      <c r="HQ1010" s="23"/>
      <c r="HR1010" s="23"/>
      <c r="HS1010" s="23"/>
      <c r="HT1010" s="23"/>
      <c r="HU1010" s="23"/>
      <c r="HV1010" s="23"/>
      <c r="HW1010" s="23"/>
      <c r="HX1010" s="23">
        <f>T1010</f>
        <v>8</v>
      </c>
      <c r="HY1010" s="23"/>
      <c r="HZ1010" s="23"/>
      <c r="IA1010" s="23"/>
      <c r="IB1010" s="23"/>
      <c r="IC1010" s="23"/>
      <c r="ID1010" s="23"/>
      <c r="IE1010" s="23"/>
      <c r="IF1010" s="23"/>
      <c r="IG1010" s="23"/>
      <c r="IH1010" s="23"/>
      <c r="II1010" s="23"/>
      <c r="IJ1010" s="23"/>
      <c r="IK1010" s="23"/>
      <c r="IL1010" s="23"/>
      <c r="IM1010" s="23"/>
      <c r="IN1010" s="23"/>
      <c r="IO1010" s="23"/>
      <c r="IP1010" s="23"/>
      <c r="IQ1010" s="23"/>
      <c r="IR1010" s="23"/>
      <c r="IS1010" s="23"/>
      <c r="IT1010" s="23"/>
      <c r="IU1010" s="23"/>
    </row>
    <row r="1011" spans="1:255" x14ac:dyDescent="0.2">
      <c r="A1011" s="78"/>
      <c r="B1011" s="79"/>
      <c r="C1011" s="79" t="s">
        <v>1255</v>
      </c>
      <c r="D1011" s="80"/>
      <c r="E1011" s="81"/>
      <c r="F1011" s="82">
        <v>35.479999999999997</v>
      </c>
      <c r="G1011" s="83"/>
      <c r="H1011" s="82">
        <f>Source!AD536</f>
        <v>35.479999999999997</v>
      </c>
      <c r="I1011" s="84">
        <f>T1011</f>
        <v>1</v>
      </c>
      <c r="J1011" s="85">
        <v>9.3000000000000007</v>
      </c>
      <c r="K1011" s="86">
        <f>U1011</f>
        <v>13</v>
      </c>
      <c r="O1011" s="23"/>
      <c r="P1011" s="23"/>
      <c r="Q1011" s="23"/>
      <c r="R1011" s="23"/>
      <c r="S1011" s="23"/>
      <c r="T1011" s="23">
        <f>ROUND(Source!AD536*Source!AV536*Source!I536,0)</f>
        <v>1</v>
      </c>
      <c r="U1011" s="23">
        <f>Source!Q536</f>
        <v>13</v>
      </c>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c r="CC1011" s="23"/>
      <c r="CD1011" s="23"/>
      <c r="CE1011" s="23"/>
      <c r="CF1011" s="23"/>
      <c r="CG1011" s="23"/>
      <c r="CH1011" s="23"/>
      <c r="CI1011" s="23"/>
      <c r="CJ1011" s="23"/>
      <c r="CK1011" s="23"/>
      <c r="CL1011" s="23"/>
      <c r="CM1011" s="23"/>
      <c r="CN1011" s="23"/>
      <c r="CO1011" s="23"/>
      <c r="CP1011" s="23"/>
      <c r="CQ1011" s="23"/>
      <c r="CR1011" s="23"/>
      <c r="CS1011" s="23"/>
      <c r="CT1011" s="23"/>
      <c r="CU1011" s="23"/>
      <c r="CV1011" s="23">
        <v>1</v>
      </c>
      <c r="CW1011" s="23"/>
      <c r="CX1011" s="23"/>
      <c r="CY1011" s="23"/>
      <c r="CZ1011" s="23"/>
      <c r="DA1011" s="23"/>
      <c r="DB1011" s="23"/>
      <c r="DC1011" s="23"/>
      <c r="DD1011" s="23"/>
      <c r="DE1011" s="23"/>
      <c r="DF1011" s="23"/>
      <c r="DG1011" s="23"/>
      <c r="DH1011" s="23"/>
      <c r="DI1011" s="23"/>
      <c r="DJ1011" s="23"/>
      <c r="DK1011" s="23"/>
      <c r="DL1011" s="23"/>
      <c r="DM1011" s="23"/>
      <c r="DN1011" s="23"/>
      <c r="DO1011" s="23"/>
      <c r="DP1011" s="23"/>
      <c r="DQ1011" s="23">
        <f>T1011</f>
        <v>1</v>
      </c>
      <c r="DR1011" s="23"/>
      <c r="DS1011" s="23">
        <f>U1011</f>
        <v>13</v>
      </c>
      <c r="DT1011" s="23"/>
      <c r="DU1011" s="23"/>
      <c r="DV1011" s="23"/>
      <c r="DW1011" s="23"/>
      <c r="DX1011" s="23"/>
      <c r="DY1011" s="23"/>
      <c r="DZ1011" s="23"/>
      <c r="EA1011" s="23"/>
      <c r="EB1011" s="23"/>
      <c r="EC1011" s="23"/>
      <c r="ED1011" s="23"/>
      <c r="EE1011" s="23"/>
      <c r="EF1011" s="23"/>
      <c r="EG1011" s="23"/>
      <c r="EH1011" s="23"/>
      <c r="EI1011" s="23"/>
      <c r="EJ1011" s="23"/>
      <c r="EK1011" s="23"/>
      <c r="EL1011" s="23"/>
      <c r="EM1011" s="23"/>
      <c r="EN1011" s="23"/>
      <c r="EO1011" s="23"/>
      <c r="EP1011" s="23"/>
      <c r="EQ1011" s="23"/>
      <c r="ER1011" s="23"/>
      <c r="ES1011" s="23"/>
      <c r="ET1011" s="23"/>
      <c r="EU1011" s="23"/>
      <c r="EV1011" s="23"/>
      <c r="EW1011" s="23"/>
      <c r="EX1011" s="23"/>
      <c r="EY1011" s="23"/>
      <c r="EZ1011" s="23"/>
      <c r="FA1011" s="23"/>
      <c r="FB1011" s="23"/>
      <c r="FC1011" s="23"/>
      <c r="FD1011" s="23"/>
      <c r="FE1011" s="23"/>
      <c r="FF1011" s="23"/>
      <c r="FG1011" s="23"/>
      <c r="FH1011" s="23"/>
      <c r="FI1011" s="23"/>
      <c r="FJ1011" s="23"/>
      <c r="FK1011" s="23"/>
      <c r="FL1011" s="23"/>
      <c r="FM1011" s="23"/>
      <c r="FN1011" s="23"/>
      <c r="FO1011" s="23"/>
      <c r="FP1011" s="23"/>
      <c r="FQ1011" s="23"/>
      <c r="FR1011" s="23"/>
      <c r="FS1011" s="23"/>
      <c r="FT1011" s="23"/>
      <c r="FU1011" s="23"/>
      <c r="FV1011" s="23"/>
      <c r="FW1011" s="23"/>
      <c r="FX1011" s="23"/>
      <c r="FY1011" s="23"/>
      <c r="FZ1011" s="23"/>
      <c r="GA1011" s="23"/>
      <c r="GB1011" s="23"/>
      <c r="GC1011" s="23"/>
      <c r="GD1011" s="23"/>
      <c r="GE1011" s="23"/>
      <c r="GF1011" s="23"/>
      <c r="GG1011" s="23"/>
      <c r="GH1011" s="23"/>
      <c r="GI1011" s="23"/>
      <c r="GJ1011" s="23">
        <f>T1011</f>
        <v>1</v>
      </c>
      <c r="GK1011" s="23"/>
      <c r="GL1011" s="23">
        <f>T1011</f>
        <v>1</v>
      </c>
      <c r="GM1011" s="23"/>
      <c r="GN1011" s="23"/>
      <c r="GO1011" s="23"/>
      <c r="GP1011" s="23"/>
      <c r="GQ1011" s="23"/>
      <c r="GR1011" s="23"/>
      <c r="GS1011" s="23"/>
      <c r="GT1011" s="23"/>
      <c r="GU1011" s="23"/>
      <c r="GV1011" s="23"/>
      <c r="GW1011" s="23"/>
      <c r="GX1011" s="23"/>
      <c r="GY1011" s="23"/>
      <c r="GZ1011" s="23"/>
      <c r="HA1011" s="23"/>
      <c r="HB1011" s="23">
        <f>T1011</f>
        <v>1</v>
      </c>
      <c r="HC1011" s="23"/>
      <c r="HD1011" s="23"/>
      <c r="HE1011" s="23"/>
      <c r="HF1011" s="23">
        <f>T1011</f>
        <v>1</v>
      </c>
      <c r="HG1011" s="23"/>
      <c r="HH1011" s="23"/>
      <c r="HI1011" s="23"/>
      <c r="HJ1011" s="23"/>
      <c r="HK1011" s="23"/>
      <c r="HL1011" s="23">
        <f>T1011</f>
        <v>1</v>
      </c>
      <c r="HM1011" s="23"/>
      <c r="HN1011" s="23">
        <f>T1011</f>
        <v>1</v>
      </c>
      <c r="HO1011" s="23"/>
      <c r="HP1011" s="23"/>
      <c r="HQ1011" s="23"/>
      <c r="HR1011" s="23"/>
      <c r="HS1011" s="23"/>
      <c r="HT1011" s="23"/>
      <c r="HU1011" s="23"/>
      <c r="HV1011" s="23"/>
      <c r="HW1011" s="23"/>
      <c r="HX1011" s="23"/>
      <c r="HY1011" s="23"/>
      <c r="HZ1011" s="23"/>
      <c r="IA1011" s="23"/>
      <c r="IB1011" s="23"/>
      <c r="IC1011" s="23"/>
      <c r="ID1011" s="23"/>
      <c r="IE1011" s="23"/>
      <c r="IF1011" s="23"/>
      <c r="IG1011" s="23"/>
      <c r="IH1011" s="23"/>
      <c r="II1011" s="23"/>
      <c r="IJ1011" s="23"/>
      <c r="IK1011" s="23"/>
      <c r="IL1011" s="23"/>
      <c r="IM1011" s="23"/>
      <c r="IN1011" s="23"/>
      <c r="IO1011" s="23"/>
      <c r="IP1011" s="23"/>
      <c r="IQ1011" s="23"/>
      <c r="IR1011" s="23"/>
      <c r="IS1011" s="23"/>
      <c r="IT1011" s="23"/>
      <c r="IU1011" s="23"/>
    </row>
    <row r="1012" spans="1:255" x14ac:dyDescent="0.2">
      <c r="A1012" s="87"/>
      <c r="B1012" s="88"/>
      <c r="C1012" s="88" t="s">
        <v>1257</v>
      </c>
      <c r="D1012" s="89"/>
      <c r="E1012" s="90">
        <v>118</v>
      </c>
      <c r="F1012" s="91" t="s">
        <v>1258</v>
      </c>
      <c r="G1012" s="92"/>
      <c r="H1012" s="93">
        <f>ROUND((Source!AF536*Source!AV536+Source!AE536*Source!AV536)*(Source!FX536)/100,2)</f>
        <v>224.35</v>
      </c>
      <c r="I1012" s="94">
        <f>T1012</f>
        <v>9</v>
      </c>
      <c r="J1012" s="96">
        <v>1.1200000000000001</v>
      </c>
      <c r="K1012" s="95" t="e">
        <f>U1012</f>
        <v>#REF!</v>
      </c>
      <c r="O1012" s="23"/>
      <c r="P1012" s="23"/>
      <c r="Q1012" s="23"/>
      <c r="R1012" s="23"/>
      <c r="S1012" s="23"/>
      <c r="T1012" s="23">
        <f>ROUND((ROUND(Source!AF536*Source!AV536*Source!I536,0)+ROUND(Source!AE536*Source!AV536*Source!I536,0))*(Source!DN536)/100,0)</f>
        <v>9</v>
      </c>
      <c r="U1012" s="23" t="e">
        <f>Source!X536</f>
        <v>#REF!</v>
      </c>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c r="CC1012" s="23"/>
      <c r="CD1012" s="23"/>
      <c r="CE1012" s="23"/>
      <c r="CF1012" s="23"/>
      <c r="CG1012" s="23"/>
      <c r="CH1012" s="23"/>
      <c r="CI1012" s="23"/>
      <c r="CJ1012" s="23"/>
      <c r="CK1012" s="23"/>
      <c r="CL1012" s="23"/>
      <c r="CM1012" s="23"/>
      <c r="CN1012" s="23"/>
      <c r="CO1012" s="23"/>
      <c r="CP1012" s="23"/>
      <c r="CQ1012" s="23"/>
      <c r="CR1012" s="23"/>
      <c r="CS1012" s="23"/>
      <c r="CT1012" s="23"/>
      <c r="CU1012" s="23"/>
      <c r="CV1012" s="23">
        <v>1</v>
      </c>
      <c r="CW1012" s="23"/>
      <c r="CX1012" s="23"/>
      <c r="CY1012" s="23"/>
      <c r="CZ1012" s="23"/>
      <c r="DA1012" s="23"/>
      <c r="DB1012" s="23"/>
      <c r="DC1012" s="23"/>
      <c r="DD1012" s="23"/>
      <c r="DE1012" s="23"/>
      <c r="DF1012" s="23"/>
      <c r="DG1012" s="23"/>
      <c r="DH1012" s="23"/>
      <c r="DI1012" s="23"/>
      <c r="DJ1012" s="23"/>
      <c r="DK1012" s="23"/>
      <c r="DL1012" s="23"/>
      <c r="DM1012" s="23"/>
      <c r="DN1012" s="23"/>
      <c r="DO1012" s="23"/>
      <c r="DP1012" s="23"/>
      <c r="DQ1012" s="23">
        <f>T1012</f>
        <v>9</v>
      </c>
      <c r="DR1012" s="23"/>
      <c r="DS1012" s="23" t="e">
        <f>U1012</f>
        <v>#REF!</v>
      </c>
      <c r="DT1012" s="23"/>
      <c r="DU1012" s="23"/>
      <c r="DV1012" s="23"/>
      <c r="DW1012" s="23"/>
      <c r="DX1012" s="23"/>
      <c r="DY1012" s="23"/>
      <c r="DZ1012" s="23"/>
      <c r="EA1012" s="23"/>
      <c r="EB1012" s="23"/>
      <c r="EC1012" s="23"/>
      <c r="ED1012" s="23"/>
      <c r="EE1012" s="23"/>
      <c r="EF1012" s="23"/>
      <c r="EG1012" s="23"/>
      <c r="EH1012" s="23"/>
      <c r="EI1012" s="23"/>
      <c r="EJ1012" s="23"/>
      <c r="EK1012" s="23"/>
      <c r="EL1012" s="23"/>
      <c r="EM1012" s="23"/>
      <c r="EN1012" s="23"/>
      <c r="EO1012" s="23"/>
      <c r="EP1012" s="23"/>
      <c r="EQ1012" s="23"/>
      <c r="ER1012" s="23"/>
      <c r="ES1012" s="23"/>
      <c r="ET1012" s="23"/>
      <c r="EU1012" s="23"/>
      <c r="EV1012" s="23"/>
      <c r="EW1012" s="23"/>
      <c r="EX1012" s="23"/>
      <c r="EY1012" s="23"/>
      <c r="EZ1012" s="23"/>
      <c r="FA1012" s="23"/>
      <c r="FB1012" s="23"/>
      <c r="FC1012" s="23"/>
      <c r="FD1012" s="23"/>
      <c r="FE1012" s="23"/>
      <c r="FF1012" s="23"/>
      <c r="FG1012" s="23"/>
      <c r="FH1012" s="23"/>
      <c r="FI1012" s="23"/>
      <c r="FJ1012" s="23"/>
      <c r="FK1012" s="23"/>
      <c r="FL1012" s="23"/>
      <c r="FM1012" s="23"/>
      <c r="FN1012" s="23"/>
      <c r="FO1012" s="23"/>
      <c r="FP1012" s="23"/>
      <c r="FQ1012" s="23"/>
      <c r="FR1012" s="23"/>
      <c r="FS1012" s="23"/>
      <c r="FT1012" s="23"/>
      <c r="FU1012" s="23"/>
      <c r="FV1012" s="23"/>
      <c r="FW1012" s="23"/>
      <c r="FX1012" s="23"/>
      <c r="FY1012" s="23"/>
      <c r="FZ1012" s="23"/>
      <c r="GA1012" s="23"/>
      <c r="GB1012" s="23"/>
      <c r="GC1012" s="23"/>
      <c r="GD1012" s="23"/>
      <c r="GE1012" s="23"/>
      <c r="GF1012" s="23"/>
      <c r="GG1012" s="23"/>
      <c r="GH1012" s="23"/>
      <c r="GI1012" s="23"/>
      <c r="GJ1012" s="23"/>
      <c r="GK1012" s="23"/>
      <c r="GL1012" s="23"/>
      <c r="GM1012" s="23"/>
      <c r="GN1012" s="23"/>
      <c r="GO1012" s="23"/>
      <c r="GP1012" s="23"/>
      <c r="GQ1012" s="23"/>
      <c r="GR1012" s="23"/>
      <c r="GS1012" s="23"/>
      <c r="GT1012" s="23"/>
      <c r="GU1012" s="23"/>
      <c r="GV1012" s="23"/>
      <c r="GW1012" s="23"/>
      <c r="GX1012" s="23"/>
      <c r="GY1012" s="23">
        <f>T1012</f>
        <v>9</v>
      </c>
      <c r="GZ1012" s="23"/>
      <c r="HA1012" s="23"/>
      <c r="HB1012" s="23">
        <f>T1012</f>
        <v>9</v>
      </c>
      <c r="HC1012" s="23"/>
      <c r="HD1012" s="23"/>
      <c r="HE1012" s="23"/>
      <c r="HF1012" s="23">
        <f>T1012</f>
        <v>9</v>
      </c>
      <c r="HG1012" s="23"/>
      <c r="HH1012" s="23"/>
      <c r="HI1012" s="23"/>
      <c r="HJ1012" s="23"/>
      <c r="HK1012" s="23"/>
      <c r="HL1012" s="23">
        <f>T1012</f>
        <v>9</v>
      </c>
      <c r="HM1012" s="23"/>
      <c r="HN1012" s="23">
        <f>T1012</f>
        <v>9</v>
      </c>
      <c r="HO1012" s="23"/>
      <c r="HP1012" s="23"/>
      <c r="HQ1012" s="23"/>
      <c r="HR1012" s="23"/>
      <c r="HS1012" s="23"/>
      <c r="HT1012" s="23"/>
      <c r="HU1012" s="23"/>
      <c r="HV1012" s="23"/>
      <c r="HW1012" s="23"/>
      <c r="HX1012" s="23"/>
      <c r="HY1012" s="23"/>
      <c r="HZ1012" s="23"/>
      <c r="IA1012" s="23"/>
      <c r="IB1012" s="23"/>
      <c r="IC1012" s="23"/>
      <c r="ID1012" s="23"/>
      <c r="IE1012" s="23"/>
      <c r="IF1012" s="23"/>
      <c r="IG1012" s="23"/>
      <c r="IH1012" s="23"/>
      <c r="II1012" s="23"/>
      <c r="IJ1012" s="23"/>
      <c r="IK1012" s="23"/>
      <c r="IL1012" s="23"/>
      <c r="IM1012" s="23"/>
      <c r="IN1012" s="23"/>
      <c r="IO1012" s="23"/>
      <c r="IP1012" s="23"/>
      <c r="IQ1012" s="23"/>
      <c r="IR1012" s="23"/>
      <c r="IS1012" s="23"/>
      <c r="IT1012" s="23"/>
      <c r="IU1012" s="23"/>
    </row>
    <row r="1013" spans="1:255" x14ac:dyDescent="0.2">
      <c r="A1013" s="87"/>
      <c r="B1013" s="88"/>
      <c r="C1013" s="88" t="s">
        <v>1259</v>
      </c>
      <c r="D1013" s="89"/>
      <c r="E1013" s="90">
        <v>63</v>
      </c>
      <c r="F1013" s="91" t="s">
        <v>1258</v>
      </c>
      <c r="G1013" s="92"/>
      <c r="H1013" s="93">
        <f>ROUND((Source!AF536*Source!AV536+Source!AE536*Source!AV536)*(Source!FY536)/100,2)</f>
        <v>119.78</v>
      </c>
      <c r="I1013" s="94">
        <f>T1013</f>
        <v>5</v>
      </c>
      <c r="J1013" s="96">
        <v>0.54</v>
      </c>
      <c r="K1013" s="95" t="e">
        <f>U1013</f>
        <v>#REF!</v>
      </c>
      <c r="O1013" s="23"/>
      <c r="P1013" s="23"/>
      <c r="Q1013" s="23"/>
      <c r="R1013" s="23"/>
      <c r="S1013" s="23"/>
      <c r="T1013" s="23">
        <f>ROUND((ROUND(Source!AF536*Source!AV536*Source!I536,0)+ROUND(Source!AE536*Source!AV536*Source!I536,0))*(Source!DO536)/100,0)</f>
        <v>5</v>
      </c>
      <c r="U1013" s="23" t="e">
        <f>Source!Y536</f>
        <v>#REF!</v>
      </c>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c r="BY1013" s="23"/>
      <c r="BZ1013" s="23"/>
      <c r="CA1013" s="23"/>
      <c r="CB1013" s="23"/>
      <c r="CC1013" s="23"/>
      <c r="CD1013" s="23"/>
      <c r="CE1013" s="23"/>
      <c r="CF1013" s="23"/>
      <c r="CG1013" s="23"/>
      <c r="CH1013" s="23"/>
      <c r="CI1013" s="23"/>
      <c r="CJ1013" s="23"/>
      <c r="CK1013" s="23"/>
      <c r="CL1013" s="23"/>
      <c r="CM1013" s="23"/>
      <c r="CN1013" s="23"/>
      <c r="CO1013" s="23"/>
      <c r="CP1013" s="23"/>
      <c r="CQ1013" s="23"/>
      <c r="CR1013" s="23"/>
      <c r="CS1013" s="23"/>
      <c r="CT1013" s="23"/>
      <c r="CU1013" s="23"/>
      <c r="CV1013" s="23">
        <v>1</v>
      </c>
      <c r="CW1013" s="23"/>
      <c r="CX1013" s="23"/>
      <c r="CY1013" s="23"/>
      <c r="CZ1013" s="23"/>
      <c r="DA1013" s="23"/>
      <c r="DB1013" s="23"/>
      <c r="DC1013" s="23"/>
      <c r="DD1013" s="23"/>
      <c r="DE1013" s="23"/>
      <c r="DF1013" s="23"/>
      <c r="DG1013" s="23"/>
      <c r="DH1013" s="23"/>
      <c r="DI1013" s="23"/>
      <c r="DJ1013" s="23"/>
      <c r="DK1013" s="23"/>
      <c r="DL1013" s="23"/>
      <c r="DM1013" s="23"/>
      <c r="DN1013" s="23"/>
      <c r="DO1013" s="23"/>
      <c r="DP1013" s="23"/>
      <c r="DQ1013" s="23">
        <f>T1013</f>
        <v>5</v>
      </c>
      <c r="DR1013" s="23"/>
      <c r="DS1013" s="23" t="e">
        <f>U1013</f>
        <v>#REF!</v>
      </c>
      <c r="DT1013" s="23"/>
      <c r="DU1013" s="23"/>
      <c r="DV1013" s="23"/>
      <c r="DW1013" s="23"/>
      <c r="DX1013" s="23"/>
      <c r="DY1013" s="23"/>
      <c r="DZ1013" s="23"/>
      <c r="EA1013" s="23"/>
      <c r="EB1013" s="23"/>
      <c r="EC1013" s="23"/>
      <c r="ED1013" s="23"/>
      <c r="EE1013" s="23"/>
      <c r="EF1013" s="23"/>
      <c r="EG1013" s="23"/>
      <c r="EH1013" s="23"/>
      <c r="EI1013" s="23"/>
      <c r="EJ1013" s="23"/>
      <c r="EK1013" s="23"/>
      <c r="EL1013" s="23"/>
      <c r="EM1013" s="23"/>
      <c r="EN1013" s="23"/>
      <c r="EO1013" s="23"/>
      <c r="EP1013" s="23"/>
      <c r="EQ1013" s="23"/>
      <c r="ER1013" s="23"/>
      <c r="ES1013" s="23"/>
      <c r="ET1013" s="23"/>
      <c r="EU1013" s="23"/>
      <c r="EV1013" s="23"/>
      <c r="EW1013" s="23"/>
      <c r="EX1013" s="23"/>
      <c r="EY1013" s="23"/>
      <c r="EZ1013" s="23"/>
      <c r="FA1013" s="23"/>
      <c r="FB1013" s="23"/>
      <c r="FC1013" s="23"/>
      <c r="FD1013" s="23"/>
      <c r="FE1013" s="23"/>
      <c r="FF1013" s="23"/>
      <c r="FG1013" s="23"/>
      <c r="FH1013" s="23"/>
      <c r="FI1013" s="23"/>
      <c r="FJ1013" s="23"/>
      <c r="FK1013" s="23"/>
      <c r="FL1013" s="23"/>
      <c r="FM1013" s="23"/>
      <c r="FN1013" s="23"/>
      <c r="FO1013" s="23"/>
      <c r="FP1013" s="23"/>
      <c r="FQ1013" s="23"/>
      <c r="FR1013" s="23"/>
      <c r="FS1013" s="23"/>
      <c r="FT1013" s="23"/>
      <c r="FU1013" s="23"/>
      <c r="FV1013" s="23"/>
      <c r="FW1013" s="23"/>
      <c r="FX1013" s="23"/>
      <c r="FY1013" s="23"/>
      <c r="FZ1013" s="23"/>
      <c r="GA1013" s="23"/>
      <c r="GB1013" s="23"/>
      <c r="GC1013" s="23"/>
      <c r="GD1013" s="23"/>
      <c r="GE1013" s="23"/>
      <c r="GF1013" s="23"/>
      <c r="GG1013" s="23"/>
      <c r="GH1013" s="23"/>
      <c r="GI1013" s="23"/>
      <c r="GJ1013" s="23"/>
      <c r="GK1013" s="23"/>
      <c r="GL1013" s="23"/>
      <c r="GM1013" s="23"/>
      <c r="GN1013" s="23"/>
      <c r="GO1013" s="23"/>
      <c r="GP1013" s="23"/>
      <c r="GQ1013" s="23"/>
      <c r="GR1013" s="23"/>
      <c r="GS1013" s="23"/>
      <c r="GT1013" s="23"/>
      <c r="GU1013" s="23"/>
      <c r="GV1013" s="23"/>
      <c r="GW1013" s="23"/>
      <c r="GX1013" s="23"/>
      <c r="GY1013" s="23"/>
      <c r="GZ1013" s="23">
        <f>T1013</f>
        <v>5</v>
      </c>
      <c r="HA1013" s="23"/>
      <c r="HB1013" s="23">
        <f>T1013</f>
        <v>5</v>
      </c>
      <c r="HC1013" s="23"/>
      <c r="HD1013" s="23"/>
      <c r="HE1013" s="23"/>
      <c r="HF1013" s="23">
        <f>T1013</f>
        <v>5</v>
      </c>
      <c r="HG1013" s="23"/>
      <c r="HH1013" s="23"/>
      <c r="HI1013" s="23"/>
      <c r="HJ1013" s="23"/>
      <c r="HK1013" s="23"/>
      <c r="HL1013" s="23">
        <f>T1013</f>
        <v>5</v>
      </c>
      <c r="HM1013" s="23"/>
      <c r="HN1013" s="23">
        <f>T1013</f>
        <v>5</v>
      </c>
      <c r="HO1013" s="23"/>
      <c r="HP1013" s="23"/>
      <c r="HQ1013" s="23"/>
      <c r="HR1013" s="23"/>
      <c r="HS1013" s="23"/>
      <c r="HT1013" s="23"/>
      <c r="HU1013" s="23"/>
      <c r="HV1013" s="23"/>
      <c r="HW1013" s="23"/>
      <c r="HX1013" s="23"/>
      <c r="HY1013" s="23"/>
      <c r="HZ1013" s="23"/>
      <c r="IA1013" s="23"/>
      <c r="IB1013" s="23"/>
      <c r="IC1013" s="23"/>
      <c r="ID1013" s="23"/>
      <c r="IE1013" s="23"/>
      <c r="IF1013" s="23"/>
      <c r="IG1013" s="23"/>
      <c r="IH1013" s="23"/>
      <c r="II1013" s="23"/>
      <c r="IJ1013" s="23"/>
      <c r="IK1013" s="23"/>
      <c r="IL1013" s="23"/>
      <c r="IM1013" s="23"/>
      <c r="IN1013" s="23"/>
      <c r="IO1013" s="23"/>
      <c r="IP1013" s="23"/>
      <c r="IQ1013" s="23"/>
      <c r="IR1013" s="23"/>
      <c r="IS1013" s="23"/>
      <c r="IT1013" s="23"/>
      <c r="IU1013" s="23"/>
    </row>
    <row r="1014" spans="1:255" x14ac:dyDescent="0.2">
      <c r="A1014" s="78"/>
      <c r="B1014" s="79"/>
      <c r="C1014" s="79" t="s">
        <v>1260</v>
      </c>
      <c r="D1014" s="80" t="s">
        <v>1261</v>
      </c>
      <c r="E1014" s="81">
        <v>22.5</v>
      </c>
      <c r="F1014" s="82"/>
      <c r="G1014" s="83"/>
      <c r="H1014" s="82" t="e">
        <f>ROUND(Source!AH536,2)</f>
        <v>#REF!</v>
      </c>
      <c r="I1014" s="97" t="e">
        <f>Source!U536</f>
        <v>#REF!</v>
      </c>
      <c r="J1014" s="85"/>
      <c r="K1014" s="86"/>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3"/>
      <c r="FH1014" s="23"/>
      <c r="FI1014" s="23"/>
      <c r="FJ1014" s="23"/>
      <c r="FK1014" s="23"/>
      <c r="FL1014" s="23"/>
      <c r="FM1014" s="23"/>
      <c r="FN1014" s="23"/>
      <c r="FO1014" s="23"/>
      <c r="FP1014" s="23"/>
      <c r="FQ1014" s="23"/>
      <c r="FR1014" s="23"/>
      <c r="FS1014" s="23"/>
      <c r="FT1014" s="23"/>
      <c r="FU1014" s="23"/>
      <c r="FV1014" s="23"/>
      <c r="FW1014" s="23"/>
      <c r="FX1014" s="23"/>
      <c r="FY1014" s="23"/>
      <c r="FZ1014" s="23"/>
      <c r="GA1014" s="23"/>
      <c r="GB1014" s="23"/>
      <c r="GC1014" s="23"/>
      <c r="GD1014" s="23"/>
      <c r="GE1014" s="23"/>
      <c r="GF1014" s="23"/>
      <c r="GG1014" s="23"/>
      <c r="GH1014" s="23"/>
      <c r="GI1014" s="23"/>
      <c r="GJ1014" s="23"/>
      <c r="GK1014" s="23"/>
      <c r="GL1014" s="23"/>
      <c r="GM1014" s="23"/>
      <c r="GN1014" s="23"/>
      <c r="GO1014" s="23"/>
      <c r="GP1014" s="23"/>
      <c r="GQ1014" s="23"/>
      <c r="GR1014" s="23"/>
      <c r="GS1014" s="23"/>
      <c r="GT1014" s="23"/>
      <c r="GU1014" s="23"/>
      <c r="GV1014" s="23"/>
      <c r="GW1014" s="23"/>
      <c r="GX1014" s="23"/>
      <c r="GY1014" s="23"/>
      <c r="GZ1014" s="23"/>
      <c r="HA1014" s="23"/>
      <c r="HB1014" s="23"/>
      <c r="HC1014" s="23"/>
      <c r="HD1014" s="23"/>
      <c r="HE1014" s="23"/>
      <c r="HF1014" s="23"/>
      <c r="HG1014" s="23"/>
      <c r="HH1014" s="23"/>
      <c r="HI1014" s="23"/>
      <c r="HJ1014" s="23"/>
      <c r="HK1014" s="23"/>
      <c r="HL1014" s="23"/>
      <c r="HM1014" s="23"/>
      <c r="HN1014" s="23"/>
      <c r="HO1014" s="23"/>
      <c r="HP1014" s="23"/>
      <c r="HQ1014" s="23"/>
      <c r="HR1014" s="23"/>
      <c r="HS1014" s="23"/>
      <c r="HT1014" s="23"/>
      <c r="HU1014" s="23"/>
      <c r="HV1014" s="23"/>
      <c r="HW1014" s="23"/>
      <c r="HX1014" s="23"/>
      <c r="HY1014" s="23"/>
      <c r="HZ1014" s="23"/>
      <c r="IA1014" s="23"/>
      <c r="IB1014" s="23"/>
      <c r="IC1014" s="23"/>
      <c r="ID1014" s="23"/>
      <c r="IE1014" s="23"/>
      <c r="IF1014" s="23"/>
      <c r="IG1014" s="23"/>
      <c r="IH1014" s="23"/>
      <c r="II1014" s="23"/>
      <c r="IJ1014" s="23"/>
      <c r="IK1014" s="23"/>
      <c r="IL1014" s="23"/>
      <c r="IM1014" s="23"/>
      <c r="IN1014" s="23"/>
      <c r="IO1014" s="23"/>
      <c r="IP1014" s="23"/>
      <c r="IQ1014" s="23"/>
      <c r="IR1014" s="23"/>
      <c r="IS1014" s="23"/>
      <c r="IT1014" s="23"/>
      <c r="IU1014" s="23"/>
    </row>
    <row r="1015" spans="1:255" x14ac:dyDescent="0.2">
      <c r="A1015" s="100" t="s">
        <v>720</v>
      </c>
      <c r="B1015" s="109" t="s">
        <v>61</v>
      </c>
      <c r="C1015" s="101" t="s">
        <v>62</v>
      </c>
      <c r="D1015" s="102" t="s">
        <v>63</v>
      </c>
      <c r="E1015" s="103">
        <f>Source!I538</f>
        <v>1.2E-4</v>
      </c>
      <c r="F1015" s="104">
        <v>8475</v>
      </c>
      <c r="G1015" s="105"/>
      <c r="H1015" s="104">
        <f>Source!AC537</f>
        <v>8475</v>
      </c>
      <c r="I1015" s="106">
        <f>T1015</f>
        <v>1</v>
      </c>
      <c r="J1015" s="107" t="s">
        <v>1262</v>
      </c>
      <c r="K1015" s="108">
        <f>U1015</f>
        <v>9</v>
      </c>
      <c r="L1015" s="23"/>
      <c r="M1015" s="23"/>
      <c r="N1015" s="23"/>
      <c r="O1015" s="23"/>
      <c r="P1015" s="23"/>
      <c r="Q1015" s="23"/>
      <c r="R1015" s="23"/>
      <c r="S1015" s="23"/>
      <c r="T1015" s="23">
        <f>ROUND(Source!AC537*Source!AW537*Source!I537,0)</f>
        <v>1</v>
      </c>
      <c r="U1015" s="23">
        <f>Source!P538</f>
        <v>9</v>
      </c>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c r="CC1015" s="23"/>
      <c r="CD1015" s="23"/>
      <c r="CE1015" s="23"/>
      <c r="CF1015" s="23"/>
      <c r="CG1015" s="23"/>
      <c r="CH1015" s="23"/>
      <c r="CI1015" s="23"/>
      <c r="CJ1015" s="23"/>
      <c r="CK1015" s="23"/>
      <c r="CL1015" s="23"/>
      <c r="CM1015" s="23"/>
      <c r="CN1015" s="23"/>
      <c r="CO1015" s="23"/>
      <c r="CP1015" s="23"/>
      <c r="CQ1015" s="23"/>
      <c r="CR1015" s="23"/>
      <c r="CS1015" s="23"/>
      <c r="CT1015" s="23"/>
      <c r="CU1015" s="23"/>
      <c r="CV1015" s="23">
        <v>1</v>
      </c>
      <c r="CW1015" s="23"/>
      <c r="CX1015" s="23"/>
      <c r="CY1015" s="23"/>
      <c r="CZ1015" s="23"/>
      <c r="DA1015" s="23"/>
      <c r="DB1015" s="23"/>
      <c r="DC1015" s="23"/>
      <c r="DD1015" s="23"/>
      <c r="DE1015" s="23"/>
      <c r="DF1015" s="23"/>
      <c r="DG1015" s="23"/>
      <c r="DH1015" s="23"/>
      <c r="DI1015" s="23"/>
      <c r="DJ1015" s="23"/>
      <c r="DK1015" s="23">
        <f>T1015</f>
        <v>1</v>
      </c>
      <c r="DL1015" s="23"/>
      <c r="DM1015" s="23">
        <f>Source!P538</f>
        <v>9</v>
      </c>
      <c r="DN1015" s="23"/>
      <c r="DO1015" s="23"/>
      <c r="DP1015" s="23"/>
      <c r="DQ1015" s="23"/>
      <c r="DR1015" s="23"/>
      <c r="DS1015" s="23"/>
      <c r="DT1015" s="23"/>
      <c r="DU1015" s="23"/>
      <c r="DV1015" s="23"/>
      <c r="DW1015" s="23"/>
      <c r="DX1015" s="23"/>
      <c r="DY1015" s="23"/>
      <c r="DZ1015" s="23"/>
      <c r="EA1015" s="23"/>
      <c r="EB1015" s="23"/>
      <c r="EC1015" s="23"/>
      <c r="ED1015" s="23"/>
      <c r="EE1015" s="23"/>
      <c r="EF1015" s="23"/>
      <c r="EG1015" s="23"/>
      <c r="EH1015" s="23"/>
      <c r="EI1015" s="23"/>
      <c r="EJ1015" s="23"/>
      <c r="EK1015" s="23"/>
      <c r="EL1015" s="23"/>
      <c r="EM1015" s="23"/>
      <c r="EN1015" s="23"/>
      <c r="EO1015" s="23"/>
      <c r="EP1015" s="23"/>
      <c r="EQ1015" s="23"/>
      <c r="ER1015" s="23"/>
      <c r="ES1015" s="23"/>
      <c r="ET1015" s="23"/>
      <c r="EU1015" s="23"/>
      <c r="EV1015" s="23"/>
      <c r="EW1015" s="23"/>
      <c r="EX1015" s="23"/>
      <c r="EY1015" s="23"/>
      <c r="EZ1015" s="23"/>
      <c r="FA1015" s="23"/>
      <c r="FB1015" s="23"/>
      <c r="FC1015" s="23"/>
      <c r="FD1015" s="23"/>
      <c r="FE1015" s="23"/>
      <c r="FF1015" s="23"/>
      <c r="FG1015" s="23"/>
      <c r="FH1015" s="23"/>
      <c r="FI1015" s="23"/>
      <c r="FJ1015" s="23"/>
      <c r="FK1015" s="23"/>
      <c r="FL1015" s="23"/>
      <c r="FM1015" s="23"/>
      <c r="FN1015" s="23"/>
      <c r="FO1015" s="23"/>
      <c r="FP1015" s="23"/>
      <c r="FQ1015" s="23"/>
      <c r="FR1015" s="23"/>
      <c r="FS1015" s="23"/>
      <c r="FT1015" s="23"/>
      <c r="FU1015" s="23"/>
      <c r="FV1015" s="23"/>
      <c r="FW1015" s="23"/>
      <c r="FX1015" s="23"/>
      <c r="FY1015" s="23"/>
      <c r="FZ1015" s="23"/>
      <c r="GA1015" s="23"/>
      <c r="GB1015" s="23"/>
      <c r="GC1015" s="23"/>
      <c r="GD1015" s="23"/>
      <c r="GE1015" s="23"/>
      <c r="GF1015" s="23"/>
      <c r="GG1015" s="23"/>
      <c r="GH1015" s="23"/>
      <c r="GI1015" s="23"/>
      <c r="GJ1015" s="23">
        <f>T1015</f>
        <v>1</v>
      </c>
      <c r="GK1015" s="23"/>
      <c r="GL1015" s="23"/>
      <c r="GM1015" s="23"/>
      <c r="GN1015" s="23">
        <f>T1015</f>
        <v>1</v>
      </c>
      <c r="GO1015" s="23"/>
      <c r="GP1015" s="23">
        <f>T1015</f>
        <v>1</v>
      </c>
      <c r="GQ1015" s="23">
        <f>T1015</f>
        <v>1</v>
      </c>
      <c r="GR1015" s="23"/>
      <c r="GS1015" s="23">
        <f>T1015</f>
        <v>1</v>
      </c>
      <c r="GT1015" s="23"/>
      <c r="GU1015" s="23"/>
      <c r="GV1015" s="23"/>
      <c r="GW1015" s="23"/>
      <c r="GX1015" s="23"/>
      <c r="GY1015" s="23"/>
      <c r="GZ1015" s="23"/>
      <c r="HA1015" s="23"/>
      <c r="HB1015" s="23">
        <f>T1015</f>
        <v>1</v>
      </c>
      <c r="HC1015" s="23"/>
      <c r="HD1015" s="23"/>
      <c r="HE1015" s="23"/>
      <c r="HF1015" s="23">
        <f>T1015</f>
        <v>1</v>
      </c>
      <c r="HG1015" s="23"/>
      <c r="HH1015" s="23"/>
      <c r="HI1015" s="23"/>
      <c r="HJ1015" s="23"/>
      <c r="HK1015" s="23"/>
      <c r="HL1015" s="23">
        <f>T1015</f>
        <v>1</v>
      </c>
      <c r="HM1015" s="23"/>
      <c r="HN1015" s="23">
        <f>T1015</f>
        <v>1</v>
      </c>
      <c r="HO1015" s="23"/>
      <c r="HP1015" s="23"/>
      <c r="HQ1015" s="23"/>
      <c r="HR1015" s="23"/>
      <c r="HS1015" s="23"/>
      <c r="HT1015" s="23"/>
      <c r="HU1015" s="23"/>
      <c r="HV1015" s="23"/>
      <c r="HW1015" s="23"/>
      <c r="HX1015" s="23"/>
      <c r="HY1015" s="23"/>
      <c r="HZ1015" s="23"/>
      <c r="IA1015" s="23"/>
      <c r="IB1015" s="23"/>
      <c r="IC1015" s="23"/>
      <c r="ID1015" s="23"/>
      <c r="IE1015" s="23"/>
      <c r="IF1015" s="23"/>
      <c r="IG1015" s="23"/>
      <c r="IH1015" s="23"/>
      <c r="II1015" s="23"/>
      <c r="IJ1015" s="23"/>
      <c r="IK1015" s="23"/>
      <c r="IL1015" s="23"/>
      <c r="IM1015" s="23"/>
      <c r="IN1015" s="23"/>
      <c r="IO1015" s="23"/>
      <c r="IP1015" s="23"/>
      <c r="IQ1015" s="23"/>
      <c r="IR1015" s="23"/>
      <c r="IS1015" s="23"/>
      <c r="IT1015" s="23"/>
      <c r="IU1015" s="23"/>
    </row>
    <row r="1016" spans="1:255" x14ac:dyDescent="0.2">
      <c r="A1016" s="64"/>
      <c r="B1016" s="111" t="s">
        <v>1263</v>
      </c>
      <c r="C1016" s="111" t="s">
        <v>1269</v>
      </c>
      <c r="D1016" s="63"/>
      <c r="E1016" s="63"/>
      <c r="F1016" s="63"/>
      <c r="G1016" s="63"/>
      <c r="H1016" s="63"/>
      <c r="I1016" s="63"/>
      <c r="J1016" s="63"/>
      <c r="K1016" s="65"/>
    </row>
    <row r="1017" spans="1:255" x14ac:dyDescent="0.2">
      <c r="A1017" s="100" t="s">
        <v>721</v>
      </c>
      <c r="B1017" s="109" t="s">
        <v>67</v>
      </c>
      <c r="C1017" s="101" t="s">
        <v>68</v>
      </c>
      <c r="D1017" s="102" t="s">
        <v>32</v>
      </c>
      <c r="E1017" s="103">
        <f>Source!I540</f>
        <v>4.24E-2</v>
      </c>
      <c r="F1017" s="104">
        <v>1980</v>
      </c>
      <c r="G1017" s="105"/>
      <c r="H1017" s="104">
        <f>Source!AC539</f>
        <v>1980</v>
      </c>
      <c r="I1017" s="106">
        <f>T1017</f>
        <v>84</v>
      </c>
      <c r="J1017" s="107" t="s">
        <v>1262</v>
      </c>
      <c r="K1017" s="108">
        <f>U1017</f>
        <v>750</v>
      </c>
      <c r="L1017" s="23"/>
      <c r="M1017" s="23"/>
      <c r="N1017" s="23"/>
      <c r="O1017" s="23"/>
      <c r="P1017" s="23"/>
      <c r="Q1017" s="23"/>
      <c r="R1017" s="23"/>
      <c r="S1017" s="23"/>
      <c r="T1017" s="23">
        <f>ROUND(Source!AC539*Source!AW539*Source!I539,0)</f>
        <v>84</v>
      </c>
      <c r="U1017" s="23">
        <f>Source!P540</f>
        <v>750</v>
      </c>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c r="CB1017" s="23"/>
      <c r="CC1017" s="23"/>
      <c r="CD1017" s="23"/>
      <c r="CE1017" s="23"/>
      <c r="CF1017" s="23"/>
      <c r="CG1017" s="23"/>
      <c r="CH1017" s="23"/>
      <c r="CI1017" s="23"/>
      <c r="CJ1017" s="23"/>
      <c r="CK1017" s="23"/>
      <c r="CL1017" s="23"/>
      <c r="CM1017" s="23"/>
      <c r="CN1017" s="23"/>
      <c r="CO1017" s="23"/>
      <c r="CP1017" s="23"/>
      <c r="CQ1017" s="23"/>
      <c r="CR1017" s="23"/>
      <c r="CS1017" s="23"/>
      <c r="CT1017" s="23"/>
      <c r="CU1017" s="23"/>
      <c r="CV1017" s="23">
        <v>1</v>
      </c>
      <c r="CW1017" s="23"/>
      <c r="CX1017" s="23"/>
      <c r="CY1017" s="23"/>
      <c r="CZ1017" s="23"/>
      <c r="DA1017" s="23"/>
      <c r="DB1017" s="23"/>
      <c r="DC1017" s="23"/>
      <c r="DD1017" s="23"/>
      <c r="DE1017" s="23"/>
      <c r="DF1017" s="23"/>
      <c r="DG1017" s="23"/>
      <c r="DH1017" s="23"/>
      <c r="DI1017" s="23"/>
      <c r="DJ1017" s="23"/>
      <c r="DK1017" s="23">
        <f>T1017</f>
        <v>84</v>
      </c>
      <c r="DL1017" s="23"/>
      <c r="DM1017" s="23">
        <f>Source!P540</f>
        <v>750</v>
      </c>
      <c r="DN1017" s="23"/>
      <c r="DO1017" s="23"/>
      <c r="DP1017" s="23"/>
      <c r="DQ1017" s="23"/>
      <c r="DR1017" s="23"/>
      <c r="DS1017" s="23"/>
      <c r="DT1017" s="23"/>
      <c r="DU1017" s="23"/>
      <c r="DV1017" s="23"/>
      <c r="DW1017" s="23"/>
      <c r="DX1017" s="23"/>
      <c r="DY1017" s="23"/>
      <c r="DZ1017" s="23"/>
      <c r="EA1017" s="23"/>
      <c r="EB1017" s="23"/>
      <c r="EC1017" s="23"/>
      <c r="ED1017" s="23"/>
      <c r="EE1017" s="23"/>
      <c r="EF1017" s="23"/>
      <c r="EG1017" s="23"/>
      <c r="EH1017" s="23"/>
      <c r="EI1017" s="23"/>
      <c r="EJ1017" s="23"/>
      <c r="EK1017" s="23"/>
      <c r="EL1017" s="23"/>
      <c r="EM1017" s="23"/>
      <c r="EN1017" s="23"/>
      <c r="EO1017" s="23"/>
      <c r="EP1017" s="23"/>
      <c r="EQ1017" s="23"/>
      <c r="ER1017" s="23"/>
      <c r="ES1017" s="23"/>
      <c r="ET1017" s="23"/>
      <c r="EU1017" s="23"/>
      <c r="EV1017" s="23"/>
      <c r="EW1017" s="23"/>
      <c r="EX1017" s="23"/>
      <c r="EY1017" s="23"/>
      <c r="EZ1017" s="23"/>
      <c r="FA1017" s="23"/>
      <c r="FB1017" s="23"/>
      <c r="FC1017" s="23"/>
      <c r="FD1017" s="23"/>
      <c r="FE1017" s="23"/>
      <c r="FF1017" s="23"/>
      <c r="FG1017" s="23"/>
      <c r="FH1017" s="23"/>
      <c r="FI1017" s="23"/>
      <c r="FJ1017" s="23"/>
      <c r="FK1017" s="23"/>
      <c r="FL1017" s="23"/>
      <c r="FM1017" s="23"/>
      <c r="FN1017" s="23"/>
      <c r="FO1017" s="23"/>
      <c r="FP1017" s="23"/>
      <c r="FQ1017" s="23"/>
      <c r="FR1017" s="23"/>
      <c r="FS1017" s="23"/>
      <c r="FT1017" s="23"/>
      <c r="FU1017" s="23"/>
      <c r="FV1017" s="23"/>
      <c r="FW1017" s="23"/>
      <c r="FX1017" s="23"/>
      <c r="FY1017" s="23"/>
      <c r="FZ1017" s="23"/>
      <c r="GA1017" s="23"/>
      <c r="GB1017" s="23"/>
      <c r="GC1017" s="23"/>
      <c r="GD1017" s="23"/>
      <c r="GE1017" s="23"/>
      <c r="GF1017" s="23"/>
      <c r="GG1017" s="23"/>
      <c r="GH1017" s="23"/>
      <c r="GI1017" s="23"/>
      <c r="GJ1017" s="23">
        <f>T1017</f>
        <v>84</v>
      </c>
      <c r="GK1017" s="23"/>
      <c r="GL1017" s="23"/>
      <c r="GM1017" s="23"/>
      <c r="GN1017" s="23">
        <f>T1017</f>
        <v>84</v>
      </c>
      <c r="GO1017" s="23"/>
      <c r="GP1017" s="23">
        <f>T1017</f>
        <v>84</v>
      </c>
      <c r="GQ1017" s="23">
        <f>T1017</f>
        <v>84</v>
      </c>
      <c r="GR1017" s="23"/>
      <c r="GS1017" s="23">
        <f>T1017</f>
        <v>84</v>
      </c>
      <c r="GT1017" s="23"/>
      <c r="GU1017" s="23"/>
      <c r="GV1017" s="23"/>
      <c r="GW1017" s="23"/>
      <c r="GX1017" s="23"/>
      <c r="GY1017" s="23"/>
      <c r="GZ1017" s="23"/>
      <c r="HA1017" s="23"/>
      <c r="HB1017" s="23">
        <f>T1017</f>
        <v>84</v>
      </c>
      <c r="HC1017" s="23"/>
      <c r="HD1017" s="23"/>
      <c r="HE1017" s="23"/>
      <c r="HF1017" s="23">
        <f>T1017</f>
        <v>84</v>
      </c>
      <c r="HG1017" s="23"/>
      <c r="HH1017" s="23"/>
      <c r="HI1017" s="23"/>
      <c r="HJ1017" s="23"/>
      <c r="HK1017" s="23"/>
      <c r="HL1017" s="23">
        <f>T1017</f>
        <v>84</v>
      </c>
      <c r="HM1017" s="23"/>
      <c r="HN1017" s="23">
        <f>T1017</f>
        <v>84</v>
      </c>
      <c r="HO1017" s="23"/>
      <c r="HP1017" s="23"/>
      <c r="HQ1017" s="23"/>
      <c r="HR1017" s="23"/>
      <c r="HS1017" s="23"/>
      <c r="HT1017" s="23"/>
      <c r="HU1017" s="23"/>
      <c r="HV1017" s="23"/>
      <c r="HW1017" s="23"/>
      <c r="HX1017" s="23"/>
      <c r="HY1017" s="23"/>
      <c r="HZ1017" s="23"/>
      <c r="IA1017" s="23"/>
      <c r="IB1017" s="23"/>
      <c r="IC1017" s="23"/>
      <c r="ID1017" s="23"/>
      <c r="IE1017" s="23"/>
      <c r="IF1017" s="23"/>
      <c r="IG1017" s="23"/>
      <c r="IH1017" s="23"/>
      <c r="II1017" s="23"/>
      <c r="IJ1017" s="23"/>
      <c r="IK1017" s="23"/>
      <c r="IL1017" s="23"/>
      <c r="IM1017" s="23"/>
      <c r="IN1017" s="23"/>
      <c r="IO1017" s="23"/>
      <c r="IP1017" s="23"/>
      <c r="IQ1017" s="23"/>
      <c r="IR1017" s="23"/>
      <c r="IS1017" s="23"/>
      <c r="IT1017" s="23"/>
      <c r="IU1017" s="23"/>
    </row>
    <row r="1018" spans="1:255" x14ac:dyDescent="0.2">
      <c r="A1018" s="64"/>
      <c r="B1018" s="111" t="s">
        <v>1263</v>
      </c>
      <c r="C1018" s="111" t="s">
        <v>1270</v>
      </c>
      <c r="D1018" s="63"/>
      <c r="E1018" s="63"/>
      <c r="F1018" s="63"/>
      <c r="G1018" s="63"/>
      <c r="H1018" s="63"/>
      <c r="I1018" s="63"/>
      <c r="J1018" s="63"/>
      <c r="K1018" s="65"/>
    </row>
    <row r="1019" spans="1:255" x14ac:dyDescent="0.2">
      <c r="A1019" s="114" t="s">
        <v>722</v>
      </c>
      <c r="B1019" s="115" t="s">
        <v>723</v>
      </c>
      <c r="C1019" s="116" t="s">
        <v>724</v>
      </c>
      <c r="D1019" s="117" t="s">
        <v>63</v>
      </c>
      <c r="E1019" s="118">
        <f>Source!I542</f>
        <v>1.2E-4</v>
      </c>
      <c r="F1019" s="119">
        <v>13855.02</v>
      </c>
      <c r="G1019" s="71"/>
      <c r="H1019" s="119">
        <f>Source!AC541</f>
        <v>13855.02</v>
      </c>
      <c r="I1019" s="120">
        <f>T1019</f>
        <v>2</v>
      </c>
      <c r="J1019" s="73" t="s">
        <v>1262</v>
      </c>
      <c r="K1019" s="121">
        <f>U1019</f>
        <v>6</v>
      </c>
      <c r="L1019" s="23"/>
      <c r="M1019" s="23"/>
      <c r="N1019" s="23"/>
      <c r="O1019" s="23"/>
      <c r="P1019" s="23"/>
      <c r="Q1019" s="23"/>
      <c r="R1019" s="23"/>
      <c r="S1019" s="23"/>
      <c r="T1019" s="23">
        <f>ROUND(Source!AC541*Source!AW541*Source!I541,0)</f>
        <v>2</v>
      </c>
      <c r="U1019" s="23">
        <f>Source!P542</f>
        <v>6</v>
      </c>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c r="CB1019" s="23"/>
      <c r="CC1019" s="23"/>
      <c r="CD1019" s="23"/>
      <c r="CE1019" s="23"/>
      <c r="CF1019" s="23"/>
      <c r="CG1019" s="23"/>
      <c r="CH1019" s="23"/>
      <c r="CI1019" s="23"/>
      <c r="CJ1019" s="23"/>
      <c r="CK1019" s="23"/>
      <c r="CL1019" s="23"/>
      <c r="CM1019" s="23"/>
      <c r="CN1019" s="23"/>
      <c r="CO1019" s="23"/>
      <c r="CP1019" s="23"/>
      <c r="CQ1019" s="23"/>
      <c r="CR1019" s="23"/>
      <c r="CS1019" s="23"/>
      <c r="CT1019" s="23"/>
      <c r="CU1019" s="23"/>
      <c r="CV1019" s="23">
        <v>1</v>
      </c>
      <c r="CW1019" s="23"/>
      <c r="CX1019" s="23"/>
      <c r="CY1019" s="23"/>
      <c r="CZ1019" s="23"/>
      <c r="DA1019" s="23"/>
      <c r="DB1019" s="23"/>
      <c r="DC1019" s="23"/>
      <c r="DD1019" s="23"/>
      <c r="DE1019" s="23"/>
      <c r="DF1019" s="23"/>
      <c r="DG1019" s="23"/>
      <c r="DH1019" s="23"/>
      <c r="DI1019" s="23"/>
      <c r="DJ1019" s="23"/>
      <c r="DK1019" s="23">
        <f>T1019</f>
        <v>2</v>
      </c>
      <c r="DL1019" s="23"/>
      <c r="DM1019" s="23">
        <f>Source!P542</f>
        <v>6</v>
      </c>
      <c r="DN1019" s="23"/>
      <c r="DO1019" s="23"/>
      <c r="DP1019" s="23"/>
      <c r="DQ1019" s="23"/>
      <c r="DR1019" s="23"/>
      <c r="DS1019" s="23"/>
      <c r="DT1019" s="23"/>
      <c r="DU1019" s="23"/>
      <c r="DV1019" s="23"/>
      <c r="DW1019" s="23"/>
      <c r="DX1019" s="23"/>
      <c r="DY1019" s="23"/>
      <c r="DZ1019" s="23"/>
      <c r="EA1019" s="23"/>
      <c r="EB1019" s="23"/>
      <c r="EC1019" s="23"/>
      <c r="ED1019" s="23"/>
      <c r="EE1019" s="23"/>
      <c r="EF1019" s="23"/>
      <c r="EG1019" s="23"/>
      <c r="EH1019" s="23"/>
      <c r="EI1019" s="23"/>
      <c r="EJ1019" s="23"/>
      <c r="EK1019" s="23"/>
      <c r="EL1019" s="23"/>
      <c r="EM1019" s="23"/>
      <c r="EN1019" s="23"/>
      <c r="EO1019" s="23"/>
      <c r="EP1019" s="23"/>
      <c r="EQ1019" s="23"/>
      <c r="ER1019" s="23"/>
      <c r="ES1019" s="23"/>
      <c r="ET1019" s="23"/>
      <c r="EU1019" s="23"/>
      <c r="EV1019" s="23"/>
      <c r="EW1019" s="23"/>
      <c r="EX1019" s="23"/>
      <c r="EY1019" s="23"/>
      <c r="EZ1019" s="23"/>
      <c r="FA1019" s="23"/>
      <c r="FB1019" s="23"/>
      <c r="FC1019" s="23"/>
      <c r="FD1019" s="23"/>
      <c r="FE1019" s="23"/>
      <c r="FF1019" s="23"/>
      <c r="FG1019" s="23"/>
      <c r="FH1019" s="23"/>
      <c r="FI1019" s="23"/>
      <c r="FJ1019" s="23"/>
      <c r="FK1019" s="23"/>
      <c r="FL1019" s="23"/>
      <c r="FM1019" s="23"/>
      <c r="FN1019" s="23"/>
      <c r="FO1019" s="23"/>
      <c r="FP1019" s="23"/>
      <c r="FQ1019" s="23"/>
      <c r="FR1019" s="23"/>
      <c r="FS1019" s="23"/>
      <c r="FT1019" s="23"/>
      <c r="FU1019" s="23"/>
      <c r="FV1019" s="23"/>
      <c r="FW1019" s="23"/>
      <c r="FX1019" s="23"/>
      <c r="FY1019" s="23"/>
      <c r="FZ1019" s="23"/>
      <c r="GA1019" s="23"/>
      <c r="GB1019" s="23"/>
      <c r="GC1019" s="23"/>
      <c r="GD1019" s="23"/>
      <c r="GE1019" s="23"/>
      <c r="GF1019" s="23"/>
      <c r="GG1019" s="23"/>
      <c r="GH1019" s="23"/>
      <c r="GI1019" s="23"/>
      <c r="GJ1019" s="23">
        <f>T1019</f>
        <v>2</v>
      </c>
      <c r="GK1019" s="23"/>
      <c r="GL1019" s="23"/>
      <c r="GM1019" s="23"/>
      <c r="GN1019" s="23">
        <f>T1019</f>
        <v>2</v>
      </c>
      <c r="GO1019" s="23"/>
      <c r="GP1019" s="23">
        <f>T1019</f>
        <v>2</v>
      </c>
      <c r="GQ1019" s="23">
        <f>T1019</f>
        <v>2</v>
      </c>
      <c r="GR1019" s="23"/>
      <c r="GS1019" s="23">
        <f>T1019</f>
        <v>2</v>
      </c>
      <c r="GT1019" s="23"/>
      <c r="GU1019" s="23"/>
      <c r="GV1019" s="23"/>
      <c r="GW1019" s="23"/>
      <c r="GX1019" s="23"/>
      <c r="GY1019" s="23"/>
      <c r="GZ1019" s="23"/>
      <c r="HA1019" s="23"/>
      <c r="HB1019" s="23">
        <f>T1019</f>
        <v>2</v>
      </c>
      <c r="HC1019" s="23"/>
      <c r="HD1019" s="23"/>
      <c r="HE1019" s="23"/>
      <c r="HF1019" s="23">
        <f>T1019</f>
        <v>2</v>
      </c>
      <c r="HG1019" s="23"/>
      <c r="HH1019" s="23"/>
      <c r="HI1019" s="23"/>
      <c r="HJ1019" s="23"/>
      <c r="HK1019" s="23"/>
      <c r="HL1019" s="23">
        <f>T1019</f>
        <v>2</v>
      </c>
      <c r="HM1019" s="23"/>
      <c r="HN1019" s="23">
        <f>T1019</f>
        <v>2</v>
      </c>
      <c r="HO1019" s="23"/>
      <c r="HP1019" s="23"/>
      <c r="HQ1019" s="23"/>
      <c r="HR1019" s="23"/>
      <c r="HS1019" s="23"/>
      <c r="HT1019" s="23"/>
      <c r="HU1019" s="23"/>
      <c r="HV1019" s="23"/>
      <c r="HW1019" s="23"/>
      <c r="HX1019" s="23"/>
      <c r="HY1019" s="23"/>
      <c r="HZ1019" s="23"/>
      <c r="IA1019" s="23"/>
      <c r="IB1019" s="23"/>
      <c r="IC1019" s="23"/>
      <c r="ID1019" s="23"/>
      <c r="IE1019" s="23"/>
      <c r="IF1019" s="23"/>
      <c r="IG1019" s="23"/>
      <c r="IH1019" s="23"/>
      <c r="II1019" s="23"/>
      <c r="IJ1019" s="23"/>
      <c r="IK1019" s="23"/>
      <c r="IL1019" s="23"/>
      <c r="IM1019" s="23"/>
      <c r="IN1019" s="23"/>
      <c r="IO1019" s="23"/>
      <c r="IP1019" s="23"/>
      <c r="IQ1019" s="23"/>
      <c r="IR1019" s="23"/>
      <c r="IS1019" s="23"/>
      <c r="IT1019" s="23"/>
      <c r="IU1019" s="23"/>
    </row>
    <row r="1020" spans="1:255" x14ac:dyDescent="0.2">
      <c r="A1020" s="98"/>
      <c r="B1020" s="113" t="s">
        <v>1263</v>
      </c>
      <c r="C1020" s="113" t="s">
        <v>1392</v>
      </c>
      <c r="D1020" s="33"/>
      <c r="E1020" s="33"/>
      <c r="F1020" s="33"/>
      <c r="G1020" s="33"/>
      <c r="H1020" s="33"/>
      <c r="I1020" s="33"/>
      <c r="J1020" s="33"/>
      <c r="K1020" s="99"/>
    </row>
    <row r="1021" spans="1:255" ht="13.5" thickBot="1" x14ac:dyDescent="0.25">
      <c r="A1021" s="124"/>
      <c r="B1021" s="125"/>
      <c r="C1021" s="125" t="s">
        <v>1266</v>
      </c>
      <c r="D1021" s="125"/>
      <c r="E1021" s="125"/>
      <c r="F1021" s="125"/>
      <c r="G1021" s="125"/>
      <c r="H1021" s="373">
        <f>SUM(DK1009:DK1020)</f>
        <v>87</v>
      </c>
      <c r="I1021" s="374"/>
      <c r="J1021" s="373">
        <f>SUM(DM1009:DM1020)</f>
        <v>765</v>
      </c>
      <c r="K1021" s="375"/>
      <c r="L1021" s="112"/>
      <c r="M1021" s="112"/>
      <c r="N1021" s="112"/>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c r="BQ1021" s="23"/>
      <c r="BR1021" s="23"/>
      <c r="BS1021" s="23"/>
      <c r="BT1021" s="23"/>
      <c r="BU1021" s="23"/>
      <c r="BV1021" s="23"/>
      <c r="BW1021" s="23"/>
      <c r="BX1021" s="23"/>
      <c r="BY1021" s="23"/>
      <c r="BZ1021" s="23"/>
      <c r="CA1021" s="23"/>
      <c r="CB1021" s="23"/>
      <c r="CC1021" s="23"/>
      <c r="CD1021" s="23"/>
      <c r="CE1021" s="23"/>
      <c r="CF1021" s="23"/>
      <c r="CG1021" s="23"/>
      <c r="CH1021" s="23"/>
      <c r="CI1021" s="23"/>
      <c r="CJ1021" s="23"/>
      <c r="CK1021" s="23"/>
      <c r="CL1021" s="23"/>
      <c r="CM1021" s="23"/>
      <c r="CN1021" s="23"/>
      <c r="CO1021" s="23"/>
      <c r="CP1021" s="23"/>
      <c r="CQ1021" s="23"/>
      <c r="CR1021" s="23"/>
      <c r="CS1021" s="23"/>
      <c r="CT1021" s="23"/>
      <c r="CU1021" s="23"/>
      <c r="CV1021" s="23"/>
      <c r="CW1021" s="23"/>
      <c r="CX1021" s="23"/>
      <c r="CY1021" s="23"/>
      <c r="CZ1021" s="23"/>
      <c r="DA1021" s="23"/>
      <c r="DB1021" s="23"/>
      <c r="DC1021" s="23"/>
      <c r="DD1021" s="23"/>
      <c r="DE1021" s="23"/>
      <c r="DF1021" s="23"/>
      <c r="DG1021" s="23"/>
      <c r="DH1021" s="23"/>
      <c r="DI1021" s="23"/>
      <c r="DJ1021" s="23"/>
      <c r="DK1021" s="23"/>
      <c r="DL1021" s="23"/>
      <c r="DM1021" s="23"/>
      <c r="DN1021" s="23"/>
      <c r="DO1021" s="23"/>
      <c r="DP1021" s="23"/>
      <c r="DQ1021" s="23"/>
      <c r="DR1021" s="23"/>
      <c r="DS1021" s="23"/>
      <c r="DT1021" s="23"/>
      <c r="DU1021" s="23"/>
      <c r="DV1021" s="23"/>
      <c r="DW1021" s="23"/>
      <c r="DX1021" s="23"/>
      <c r="DY1021" s="23"/>
      <c r="DZ1021" s="23"/>
      <c r="EA1021" s="23"/>
      <c r="EB1021" s="23"/>
      <c r="EC1021" s="23"/>
      <c r="ED1021" s="23"/>
      <c r="EE1021" s="23"/>
      <c r="EF1021" s="23"/>
      <c r="EG1021" s="23"/>
      <c r="EH1021" s="23"/>
      <c r="EI1021" s="23"/>
      <c r="EJ1021" s="23"/>
      <c r="EK1021" s="23"/>
      <c r="EL1021" s="23"/>
      <c r="EM1021" s="23"/>
      <c r="EN1021" s="23"/>
      <c r="EO1021" s="23"/>
      <c r="EP1021" s="23"/>
      <c r="EQ1021" s="23"/>
      <c r="ER1021" s="23"/>
      <c r="ES1021" s="23"/>
      <c r="ET1021" s="23"/>
      <c r="EU1021" s="23"/>
      <c r="EV1021" s="23"/>
      <c r="EW1021" s="23"/>
      <c r="EX1021" s="23"/>
      <c r="EY1021" s="23"/>
      <c r="EZ1021" s="23"/>
      <c r="FA1021" s="23"/>
      <c r="FB1021" s="23"/>
      <c r="FC1021" s="23"/>
      <c r="FD1021" s="23"/>
      <c r="FE1021" s="23"/>
      <c r="FF1021" s="23"/>
      <c r="FG1021" s="23"/>
      <c r="FH1021" s="23"/>
      <c r="FI1021" s="23"/>
      <c r="FJ1021" s="23"/>
      <c r="FK1021" s="23"/>
      <c r="FL1021" s="23"/>
      <c r="FM1021" s="23"/>
      <c r="FN1021" s="23"/>
      <c r="FO1021" s="23"/>
      <c r="FP1021" s="23"/>
      <c r="FQ1021" s="23"/>
      <c r="FR1021" s="23"/>
      <c r="FS1021" s="23"/>
      <c r="FT1021" s="23"/>
      <c r="FU1021" s="23"/>
      <c r="FV1021" s="23"/>
      <c r="FW1021" s="23"/>
      <c r="FX1021" s="23"/>
      <c r="FY1021" s="23"/>
      <c r="FZ1021" s="23"/>
      <c r="GA1021" s="23"/>
      <c r="GB1021" s="23"/>
      <c r="GC1021" s="23"/>
      <c r="GD1021" s="23"/>
      <c r="GE1021" s="23"/>
      <c r="GF1021" s="23"/>
      <c r="GG1021" s="23"/>
      <c r="GH1021" s="23"/>
      <c r="GI1021" s="23"/>
      <c r="GJ1021" s="23"/>
      <c r="GK1021" s="23"/>
      <c r="GL1021" s="23"/>
      <c r="GM1021" s="23"/>
      <c r="GN1021" s="23"/>
      <c r="GO1021" s="23"/>
      <c r="GP1021" s="23"/>
      <c r="GQ1021" s="23"/>
      <c r="GR1021" s="23"/>
      <c r="GS1021" s="23"/>
      <c r="GT1021" s="23"/>
      <c r="GU1021" s="23"/>
      <c r="GV1021" s="23"/>
      <c r="GW1021" s="23"/>
      <c r="GX1021" s="23"/>
      <c r="GY1021" s="23"/>
      <c r="GZ1021" s="23"/>
      <c r="HA1021" s="23"/>
      <c r="HB1021" s="23"/>
      <c r="HC1021" s="23"/>
      <c r="HD1021" s="23"/>
      <c r="HE1021" s="23"/>
      <c r="HF1021" s="23"/>
      <c r="HG1021" s="23"/>
      <c r="HH1021" s="23"/>
      <c r="HI1021" s="23"/>
      <c r="HJ1021" s="23"/>
      <c r="HK1021" s="23"/>
      <c r="HL1021" s="23"/>
      <c r="HM1021" s="23"/>
      <c r="HN1021" s="23"/>
      <c r="HO1021" s="23"/>
      <c r="HP1021" s="23"/>
      <c r="HQ1021" s="23"/>
      <c r="HR1021" s="23"/>
      <c r="HS1021" s="23"/>
      <c r="HT1021" s="23"/>
      <c r="HU1021" s="23"/>
      <c r="HV1021" s="23"/>
      <c r="HW1021" s="23"/>
      <c r="HX1021" s="23"/>
      <c r="HY1021" s="23"/>
      <c r="HZ1021" s="23"/>
      <c r="IA1021" s="23"/>
      <c r="IB1021" s="23"/>
      <c r="IC1021" s="23"/>
      <c r="ID1021" s="23"/>
      <c r="IE1021" s="23"/>
      <c r="IF1021" s="23"/>
      <c r="IG1021" s="23"/>
      <c r="IH1021" s="23"/>
      <c r="II1021" s="23"/>
      <c r="IJ1021" s="23"/>
      <c r="IK1021" s="23"/>
      <c r="IL1021" s="23"/>
      <c r="IM1021" s="23"/>
      <c r="IN1021" s="23"/>
      <c r="IO1021" s="23"/>
      <c r="IP1021" s="23"/>
      <c r="IQ1021" s="23"/>
      <c r="IR1021" s="23"/>
      <c r="IS1021" s="23"/>
      <c r="IT1021" s="23"/>
      <c r="IU1021" s="23"/>
    </row>
    <row r="1022" spans="1:255" x14ac:dyDescent="0.2">
      <c r="A1022" s="123"/>
      <c r="B1022" s="122"/>
      <c r="C1022" s="122" t="s">
        <v>1267</v>
      </c>
      <c r="D1022" s="122"/>
      <c r="E1022" s="122"/>
      <c r="F1022" s="122"/>
      <c r="G1022" s="122"/>
      <c r="H1022" s="376">
        <f>R1022</f>
        <v>110</v>
      </c>
      <c r="I1022" s="377"/>
      <c r="J1022" s="376" t="e">
        <f>S1022</f>
        <v>#REF!</v>
      </c>
      <c r="K1022" s="378"/>
      <c r="O1022" s="23"/>
      <c r="P1022" s="23"/>
      <c r="Q1022" s="23"/>
      <c r="R1022" s="23">
        <f>SUM(T1009:T1021)</f>
        <v>110</v>
      </c>
      <c r="S1022" s="23" t="e">
        <f>SUM(U1009:U1021)</f>
        <v>#REF!</v>
      </c>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3"/>
      <c r="FH1022" s="23"/>
      <c r="FI1022" s="23"/>
      <c r="FJ1022" s="23"/>
      <c r="FK1022" s="23"/>
      <c r="FL1022" s="23"/>
      <c r="FM1022" s="23"/>
      <c r="FN1022" s="23"/>
      <c r="FO1022" s="23"/>
      <c r="FP1022" s="23"/>
      <c r="FQ1022" s="23"/>
      <c r="FR1022" s="23"/>
      <c r="FS1022" s="23"/>
      <c r="FT1022" s="23"/>
      <c r="FU1022" s="23"/>
      <c r="FV1022" s="23"/>
      <c r="FW1022" s="23"/>
      <c r="FX1022" s="23"/>
      <c r="FY1022" s="23"/>
      <c r="FZ1022" s="23"/>
      <c r="GA1022" s="23"/>
      <c r="GB1022" s="23"/>
      <c r="GC1022" s="23"/>
      <c r="GD1022" s="23"/>
      <c r="GE1022" s="23"/>
      <c r="GF1022" s="23"/>
      <c r="GG1022" s="23"/>
      <c r="GH1022" s="23"/>
      <c r="GI1022" s="23"/>
      <c r="GJ1022" s="23"/>
      <c r="GK1022" s="23"/>
      <c r="GL1022" s="23"/>
      <c r="GM1022" s="23"/>
      <c r="GN1022" s="23"/>
      <c r="GO1022" s="23"/>
      <c r="GP1022" s="23"/>
      <c r="GQ1022" s="23"/>
      <c r="GR1022" s="23"/>
      <c r="GS1022" s="23"/>
      <c r="GT1022" s="23"/>
      <c r="GU1022" s="23"/>
      <c r="GV1022" s="23"/>
      <c r="GW1022" s="23"/>
      <c r="GX1022" s="23"/>
      <c r="GY1022" s="23"/>
      <c r="GZ1022" s="23"/>
      <c r="HA1022" s="23">
        <f>R1022</f>
        <v>110</v>
      </c>
      <c r="HB1022" s="23"/>
      <c r="HC1022" s="23"/>
      <c r="HD1022" s="23"/>
      <c r="HE1022" s="23"/>
      <c r="HF1022" s="23"/>
      <c r="HG1022" s="23"/>
      <c r="HH1022" s="23"/>
      <c r="HI1022" s="23"/>
      <c r="HJ1022" s="23"/>
      <c r="HK1022" s="23"/>
      <c r="HL1022" s="23"/>
      <c r="HM1022" s="23"/>
      <c r="HN1022" s="23"/>
      <c r="HO1022" s="23"/>
      <c r="HP1022" s="23"/>
      <c r="HQ1022" s="23"/>
      <c r="HR1022" s="23"/>
      <c r="HS1022" s="23"/>
      <c r="HT1022" s="23"/>
      <c r="HU1022" s="23"/>
      <c r="HV1022" s="23"/>
      <c r="HW1022" s="23"/>
      <c r="HX1022" s="23"/>
      <c r="HY1022" s="23"/>
      <c r="HZ1022" s="23"/>
      <c r="IA1022" s="23"/>
      <c r="IB1022" s="23"/>
      <c r="IC1022" s="23"/>
      <c r="ID1022" s="23"/>
      <c r="IE1022" s="23"/>
      <c r="IF1022" s="23"/>
      <c r="IG1022" s="23"/>
      <c r="IH1022" s="23"/>
      <c r="II1022" s="23"/>
      <c r="IJ1022" s="23"/>
      <c r="IK1022" s="23"/>
      <c r="IL1022" s="23"/>
      <c r="IM1022" s="23"/>
      <c r="IN1022" s="23"/>
      <c r="IO1022" s="23"/>
      <c r="IP1022" s="23"/>
      <c r="IQ1022" s="23"/>
      <c r="IR1022" s="23"/>
      <c r="IS1022" s="23"/>
      <c r="IT1022" s="23"/>
      <c r="IU1022" s="23"/>
    </row>
    <row r="1023" spans="1:255" x14ac:dyDescent="0.2">
      <c r="A1023" s="77"/>
      <c r="B1023" s="76"/>
      <c r="C1023" s="76"/>
      <c r="D1023" s="76"/>
      <c r="E1023" s="76"/>
      <c r="F1023" s="76"/>
      <c r="G1023" s="76"/>
      <c r="H1023" s="370"/>
      <c r="I1023" s="371"/>
      <c r="J1023" s="370"/>
      <c r="K1023" s="372"/>
    </row>
    <row r="1024" spans="1:255" ht="22.5" x14ac:dyDescent="0.2">
      <c r="A1024" s="126">
        <v>52</v>
      </c>
      <c r="B1024" s="133" t="s">
        <v>728</v>
      </c>
      <c r="C1024" s="127" t="s">
        <v>729</v>
      </c>
      <c r="D1024" s="128" t="s">
        <v>730</v>
      </c>
      <c r="E1024" s="129">
        <v>0.04</v>
      </c>
      <c r="F1024" s="130">
        <f>Source!AK544</f>
        <v>9980.23</v>
      </c>
      <c r="G1024" s="134" t="s">
        <v>6</v>
      </c>
      <c r="H1024" s="130"/>
      <c r="I1024" s="131">
        <f>SUM(DQ1024:DQ1037)</f>
        <v>112</v>
      </c>
      <c r="J1024" s="107" t="s">
        <v>728</v>
      </c>
      <c r="K1024" s="132" t="e">
        <f>SUM(DS1024:DS1037)</f>
        <v>#REF!</v>
      </c>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c r="BQ1024" s="23"/>
      <c r="BR1024" s="23"/>
      <c r="BS1024" s="23"/>
      <c r="BT1024" s="23"/>
      <c r="BU1024" s="23"/>
      <c r="BV1024" s="23"/>
      <c r="BW1024" s="23"/>
      <c r="BX1024" s="23"/>
      <c r="BY1024" s="23"/>
      <c r="BZ1024" s="23"/>
      <c r="CA1024" s="23"/>
      <c r="CB1024" s="23"/>
      <c r="CC1024" s="23"/>
      <c r="CD1024" s="23"/>
      <c r="CE1024" s="23"/>
      <c r="CF1024" s="23"/>
      <c r="CG1024" s="23"/>
      <c r="CH1024" s="23"/>
      <c r="CI1024" s="23"/>
      <c r="CJ1024" s="23"/>
      <c r="CK1024" s="23"/>
      <c r="CL1024" s="23"/>
      <c r="CM1024" s="23"/>
      <c r="CN1024" s="23"/>
      <c r="CO1024" s="23"/>
      <c r="CP1024" s="23"/>
      <c r="CQ1024" s="23"/>
      <c r="CR1024" s="23"/>
      <c r="CS1024" s="23"/>
      <c r="CT1024" s="23"/>
      <c r="CU1024" s="23"/>
      <c r="CV1024" s="23"/>
      <c r="CW1024" s="23"/>
      <c r="CX1024" s="23"/>
      <c r="CY1024" s="23"/>
      <c r="CZ1024" s="23"/>
      <c r="DA1024" s="23"/>
      <c r="DB1024" s="23"/>
      <c r="DC1024" s="23"/>
      <c r="DD1024" s="23"/>
      <c r="DE1024" s="23"/>
      <c r="DF1024" s="23"/>
      <c r="DG1024" s="23"/>
      <c r="DH1024" s="23"/>
      <c r="DI1024" s="23"/>
      <c r="DJ1024" s="23"/>
      <c r="DK1024" s="23"/>
      <c r="DL1024" s="23"/>
      <c r="DM1024" s="23"/>
      <c r="DN1024" s="23"/>
      <c r="DO1024" s="23"/>
      <c r="DP1024" s="23"/>
      <c r="DQ1024" s="23"/>
      <c r="DR1024" s="23"/>
      <c r="DS1024" s="23"/>
      <c r="DT1024" s="23"/>
      <c r="DU1024" s="23"/>
      <c r="DV1024" s="23"/>
      <c r="DW1024" s="23"/>
      <c r="DX1024" s="23"/>
      <c r="DY1024" s="23"/>
      <c r="DZ1024" s="23"/>
      <c r="EA1024" s="23"/>
      <c r="EB1024" s="23"/>
      <c r="EC1024" s="23"/>
      <c r="ED1024" s="23"/>
      <c r="EE1024" s="23"/>
      <c r="EF1024" s="23"/>
      <c r="EG1024" s="23"/>
      <c r="EH1024" s="23"/>
      <c r="EI1024" s="23"/>
      <c r="EJ1024" s="23"/>
      <c r="EK1024" s="23"/>
      <c r="EL1024" s="23"/>
      <c r="EM1024" s="23"/>
      <c r="EN1024" s="23"/>
      <c r="EO1024" s="23"/>
      <c r="EP1024" s="23"/>
      <c r="EQ1024" s="23"/>
      <c r="ER1024" s="23"/>
      <c r="ES1024" s="23"/>
      <c r="ET1024" s="23"/>
      <c r="EU1024" s="23"/>
      <c r="EV1024" s="23"/>
      <c r="EW1024" s="23"/>
      <c r="EX1024" s="23"/>
      <c r="EY1024" s="23"/>
      <c r="EZ1024" s="23"/>
      <c r="FA1024" s="23"/>
      <c r="FB1024" s="23"/>
      <c r="FC1024" s="23"/>
      <c r="FD1024" s="23"/>
      <c r="FE1024" s="23"/>
      <c r="FF1024" s="23"/>
      <c r="FG1024" s="23"/>
      <c r="FH1024" s="23"/>
      <c r="FI1024" s="23"/>
      <c r="FJ1024" s="23"/>
      <c r="FK1024" s="23"/>
      <c r="FL1024" s="23"/>
      <c r="FM1024" s="23"/>
      <c r="FN1024" s="23"/>
      <c r="FO1024" s="23"/>
      <c r="FP1024" s="23"/>
      <c r="FQ1024" s="23"/>
      <c r="FR1024" s="23"/>
      <c r="FS1024" s="23"/>
      <c r="FT1024" s="23"/>
      <c r="FU1024" s="23"/>
      <c r="FV1024" s="23"/>
      <c r="FW1024" s="23"/>
      <c r="FX1024" s="23"/>
      <c r="FY1024" s="23"/>
      <c r="FZ1024" s="23"/>
      <c r="GA1024" s="23"/>
      <c r="GB1024" s="23"/>
      <c r="GC1024" s="23"/>
      <c r="GD1024" s="23"/>
      <c r="GE1024" s="23"/>
      <c r="GF1024" s="23"/>
      <c r="GG1024" s="23"/>
      <c r="GH1024" s="23"/>
      <c r="GI1024" s="23"/>
      <c r="GJ1024" s="23"/>
      <c r="GK1024" s="23"/>
      <c r="GL1024" s="23"/>
      <c r="GM1024" s="23"/>
      <c r="GN1024" s="23"/>
      <c r="GO1024" s="23"/>
      <c r="GP1024" s="23"/>
      <c r="GQ1024" s="23"/>
      <c r="GR1024" s="23"/>
      <c r="GS1024" s="23"/>
      <c r="GT1024" s="23"/>
      <c r="GU1024" s="23"/>
      <c r="GV1024" s="23"/>
      <c r="GW1024" s="23"/>
      <c r="GX1024" s="23"/>
      <c r="GY1024" s="23"/>
      <c r="GZ1024" s="23"/>
      <c r="HA1024" s="23"/>
      <c r="HB1024" s="23"/>
      <c r="HC1024" s="23"/>
      <c r="HD1024" s="23"/>
      <c r="HE1024" s="23"/>
      <c r="HF1024" s="23"/>
      <c r="HG1024" s="23"/>
      <c r="HH1024" s="23"/>
      <c r="HI1024" s="23"/>
      <c r="HJ1024" s="23"/>
      <c r="HK1024" s="23"/>
      <c r="HL1024" s="23"/>
      <c r="HM1024" s="23"/>
      <c r="HN1024" s="23"/>
      <c r="HO1024" s="23"/>
      <c r="HP1024" s="23"/>
      <c r="HQ1024" s="23"/>
      <c r="HR1024" s="23"/>
      <c r="HS1024" s="23"/>
      <c r="HT1024" s="23"/>
      <c r="HU1024" s="23"/>
      <c r="HV1024" s="23"/>
      <c r="HW1024" s="23"/>
      <c r="HX1024" s="23"/>
      <c r="HY1024" s="23"/>
      <c r="HZ1024" s="23"/>
      <c r="IA1024" s="23"/>
      <c r="IB1024" s="23"/>
      <c r="IC1024" s="23"/>
      <c r="ID1024" s="23"/>
      <c r="IE1024" s="23"/>
      <c r="IF1024" s="23"/>
      <c r="IG1024" s="23"/>
      <c r="IH1024" s="23"/>
      <c r="II1024" s="23"/>
      <c r="IJ1024" s="23"/>
      <c r="IK1024" s="23"/>
      <c r="IL1024" s="23"/>
      <c r="IM1024" s="23"/>
      <c r="IN1024" s="23"/>
      <c r="IO1024" s="23"/>
      <c r="IP1024" s="23"/>
      <c r="IQ1024" s="23"/>
      <c r="IR1024" s="23"/>
      <c r="IS1024" s="23"/>
      <c r="IT1024" s="23"/>
      <c r="IU1024" s="23"/>
    </row>
    <row r="1025" spans="1:255" x14ac:dyDescent="0.2">
      <c r="A1025" s="66"/>
      <c r="B1025" s="67"/>
      <c r="C1025" s="67" t="s">
        <v>1253</v>
      </c>
      <c r="D1025" s="68"/>
      <c r="E1025" s="69"/>
      <c r="F1025" s="70">
        <v>969.65</v>
      </c>
      <c r="G1025" s="71"/>
      <c r="H1025" s="70">
        <f>Source!AF544</f>
        <v>969.65</v>
      </c>
      <c r="I1025" s="72">
        <f>T1025</f>
        <v>39</v>
      </c>
      <c r="J1025" s="73">
        <v>29.62</v>
      </c>
      <c r="K1025" s="74">
        <f>U1025</f>
        <v>1149</v>
      </c>
      <c r="O1025" s="23"/>
      <c r="P1025" s="23"/>
      <c r="Q1025" s="23"/>
      <c r="R1025" s="23"/>
      <c r="S1025" s="23"/>
      <c r="T1025" s="23">
        <f>ROUND(Source!AF544*Source!AV544*Source!I544,0)</f>
        <v>39</v>
      </c>
      <c r="U1025" s="23">
        <f>Source!S544</f>
        <v>1149</v>
      </c>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c r="BQ1025" s="23"/>
      <c r="BR1025" s="23"/>
      <c r="BS1025" s="23"/>
      <c r="BT1025" s="23"/>
      <c r="BU1025" s="23"/>
      <c r="BV1025" s="23"/>
      <c r="BW1025" s="23"/>
      <c r="BX1025" s="23"/>
      <c r="BY1025" s="23"/>
      <c r="BZ1025" s="23"/>
      <c r="CA1025" s="23"/>
      <c r="CB1025" s="23"/>
      <c r="CC1025" s="23"/>
      <c r="CD1025" s="23"/>
      <c r="CE1025" s="23"/>
      <c r="CF1025" s="23"/>
      <c r="CG1025" s="23"/>
      <c r="CH1025" s="23"/>
      <c r="CI1025" s="23"/>
      <c r="CJ1025" s="23"/>
      <c r="CK1025" s="23"/>
      <c r="CL1025" s="23"/>
      <c r="CM1025" s="23"/>
      <c r="CN1025" s="23"/>
      <c r="CO1025" s="23"/>
      <c r="CP1025" s="23"/>
      <c r="CQ1025" s="23"/>
      <c r="CR1025" s="23"/>
      <c r="CS1025" s="23"/>
      <c r="CT1025" s="23"/>
      <c r="CU1025" s="23"/>
      <c r="CV1025" s="23">
        <v>1</v>
      </c>
      <c r="CW1025" s="23"/>
      <c r="CX1025" s="23"/>
      <c r="CY1025" s="23"/>
      <c r="CZ1025" s="23"/>
      <c r="DA1025" s="23"/>
      <c r="DB1025" s="23"/>
      <c r="DC1025" s="23"/>
      <c r="DD1025" s="23"/>
      <c r="DE1025" s="23"/>
      <c r="DF1025" s="23"/>
      <c r="DG1025" s="23">
        <f>Source!S544</f>
        <v>1149</v>
      </c>
      <c r="DH1025" s="23">
        <v>1007</v>
      </c>
      <c r="DI1025" s="23"/>
      <c r="DJ1025" s="23"/>
      <c r="DK1025" s="23"/>
      <c r="DL1025" s="23"/>
      <c r="DM1025" s="23"/>
      <c r="DN1025" s="23"/>
      <c r="DO1025" s="23"/>
      <c r="DP1025" s="23"/>
      <c r="DQ1025" s="23">
        <f>T1025</f>
        <v>39</v>
      </c>
      <c r="DR1025" s="23"/>
      <c r="DS1025" s="23">
        <f>U1025</f>
        <v>1149</v>
      </c>
      <c r="DT1025" s="23"/>
      <c r="DU1025" s="23"/>
      <c r="DV1025" s="23"/>
      <c r="DW1025" s="23"/>
      <c r="DX1025" s="23"/>
      <c r="DY1025" s="23"/>
      <c r="DZ1025" s="23"/>
      <c r="EA1025" s="23"/>
      <c r="EB1025" s="23"/>
      <c r="EC1025" s="23"/>
      <c r="ED1025" s="23"/>
      <c r="EE1025" s="23"/>
      <c r="EF1025" s="23"/>
      <c r="EG1025" s="23"/>
      <c r="EH1025" s="23"/>
      <c r="EI1025" s="23"/>
      <c r="EJ1025" s="23"/>
      <c r="EK1025" s="23"/>
      <c r="EL1025" s="23"/>
      <c r="EM1025" s="23"/>
      <c r="EN1025" s="23"/>
      <c r="EO1025" s="23"/>
      <c r="EP1025" s="23"/>
      <c r="EQ1025" s="23"/>
      <c r="ER1025" s="23"/>
      <c r="ES1025" s="23"/>
      <c r="ET1025" s="23"/>
      <c r="EU1025" s="23"/>
      <c r="EV1025" s="23"/>
      <c r="EW1025" s="23"/>
      <c r="EX1025" s="23"/>
      <c r="EY1025" s="23"/>
      <c r="EZ1025" s="23"/>
      <c r="FA1025" s="23"/>
      <c r="FB1025" s="23"/>
      <c r="FC1025" s="23"/>
      <c r="FD1025" s="23"/>
      <c r="FE1025" s="23"/>
      <c r="FF1025" s="23"/>
      <c r="FG1025" s="23"/>
      <c r="FH1025" s="23"/>
      <c r="FI1025" s="23"/>
      <c r="FJ1025" s="23"/>
      <c r="FK1025" s="23"/>
      <c r="FL1025" s="23"/>
      <c r="FM1025" s="23"/>
      <c r="FN1025" s="23"/>
      <c r="FO1025" s="23"/>
      <c r="FP1025" s="23"/>
      <c r="FQ1025" s="23"/>
      <c r="FR1025" s="23"/>
      <c r="FS1025" s="23"/>
      <c r="FT1025" s="23"/>
      <c r="FU1025" s="23"/>
      <c r="FV1025" s="23"/>
      <c r="FW1025" s="23"/>
      <c r="FX1025" s="23"/>
      <c r="FY1025" s="23"/>
      <c r="FZ1025" s="23"/>
      <c r="GA1025" s="23"/>
      <c r="GB1025" s="23"/>
      <c r="GC1025" s="23"/>
      <c r="GD1025" s="23"/>
      <c r="GE1025" s="23"/>
      <c r="GF1025" s="23"/>
      <c r="GG1025" s="23"/>
      <c r="GH1025" s="23"/>
      <c r="GI1025" s="23"/>
      <c r="GJ1025" s="23">
        <f>T1025</f>
        <v>39</v>
      </c>
      <c r="GK1025" s="23">
        <f>T1025</f>
        <v>39</v>
      </c>
      <c r="GL1025" s="23"/>
      <c r="GM1025" s="23"/>
      <c r="GN1025" s="23"/>
      <c r="GO1025" s="23"/>
      <c r="GP1025" s="23"/>
      <c r="GQ1025" s="23"/>
      <c r="GR1025" s="23"/>
      <c r="GS1025" s="23"/>
      <c r="GT1025" s="23"/>
      <c r="GU1025" s="23"/>
      <c r="GV1025" s="23"/>
      <c r="GW1025" s="23"/>
      <c r="GX1025" s="23"/>
      <c r="GY1025" s="23"/>
      <c r="GZ1025" s="23"/>
      <c r="HA1025" s="23"/>
      <c r="HB1025" s="23">
        <f>T1025</f>
        <v>39</v>
      </c>
      <c r="HC1025" s="23"/>
      <c r="HD1025" s="23"/>
      <c r="HE1025" s="23"/>
      <c r="HF1025" s="23">
        <f>T1025</f>
        <v>39</v>
      </c>
      <c r="HG1025" s="23"/>
      <c r="HH1025" s="23"/>
      <c r="HI1025" s="23"/>
      <c r="HJ1025" s="23"/>
      <c r="HK1025" s="23"/>
      <c r="HL1025" s="23">
        <f>T1025</f>
        <v>39</v>
      </c>
      <c r="HM1025" s="23"/>
      <c r="HN1025" s="23">
        <f>T1025</f>
        <v>39</v>
      </c>
      <c r="HO1025" s="23"/>
      <c r="HP1025" s="23"/>
      <c r="HQ1025" s="23"/>
      <c r="HR1025" s="23"/>
      <c r="HS1025" s="23"/>
      <c r="HT1025" s="23"/>
      <c r="HU1025" s="23"/>
      <c r="HV1025" s="23"/>
      <c r="HW1025" s="23"/>
      <c r="HX1025" s="23">
        <f>T1025</f>
        <v>39</v>
      </c>
      <c r="HY1025" s="23"/>
      <c r="HZ1025" s="23"/>
      <c r="IA1025" s="23"/>
      <c r="IB1025" s="23"/>
      <c r="IC1025" s="23"/>
      <c r="ID1025" s="23"/>
      <c r="IE1025" s="23"/>
      <c r="IF1025" s="23"/>
      <c r="IG1025" s="23"/>
      <c r="IH1025" s="23"/>
      <c r="II1025" s="23"/>
      <c r="IJ1025" s="23"/>
      <c r="IK1025" s="23"/>
      <c r="IL1025" s="23"/>
      <c r="IM1025" s="23"/>
      <c r="IN1025" s="23"/>
      <c r="IO1025" s="23"/>
      <c r="IP1025" s="23"/>
      <c r="IQ1025" s="23"/>
      <c r="IR1025" s="23"/>
      <c r="IS1025" s="23"/>
      <c r="IT1025" s="23"/>
      <c r="IU1025" s="23"/>
    </row>
    <row r="1026" spans="1:255" x14ac:dyDescent="0.2">
      <c r="A1026" s="78"/>
      <c r="B1026" s="79"/>
      <c r="C1026" s="79" t="s">
        <v>1255</v>
      </c>
      <c r="D1026" s="80"/>
      <c r="E1026" s="81"/>
      <c r="F1026" s="82">
        <v>24.87</v>
      </c>
      <c r="G1026" s="83"/>
      <c r="H1026" s="82">
        <f>Source!AD544</f>
        <v>24.87</v>
      </c>
      <c r="I1026" s="84">
        <f>T1026</f>
        <v>1</v>
      </c>
      <c r="J1026" s="85">
        <v>9.3000000000000007</v>
      </c>
      <c r="K1026" s="86">
        <f>U1026</f>
        <v>9</v>
      </c>
      <c r="O1026" s="23"/>
      <c r="P1026" s="23"/>
      <c r="Q1026" s="23"/>
      <c r="R1026" s="23"/>
      <c r="S1026" s="23"/>
      <c r="T1026" s="23">
        <f>ROUND(Source!AD544*Source!AV544*Source!I544,0)</f>
        <v>1</v>
      </c>
      <c r="U1026" s="23">
        <f>Source!Q544</f>
        <v>9</v>
      </c>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c r="BQ1026" s="23"/>
      <c r="BR1026" s="23"/>
      <c r="BS1026" s="23"/>
      <c r="BT1026" s="23"/>
      <c r="BU1026" s="23"/>
      <c r="BV1026" s="23"/>
      <c r="BW1026" s="23"/>
      <c r="BX1026" s="23"/>
      <c r="BY1026" s="23"/>
      <c r="BZ1026" s="23"/>
      <c r="CA1026" s="23"/>
      <c r="CB1026" s="23"/>
      <c r="CC1026" s="23"/>
      <c r="CD1026" s="23"/>
      <c r="CE1026" s="23"/>
      <c r="CF1026" s="23"/>
      <c r="CG1026" s="23"/>
      <c r="CH1026" s="23"/>
      <c r="CI1026" s="23"/>
      <c r="CJ1026" s="23"/>
      <c r="CK1026" s="23"/>
      <c r="CL1026" s="23"/>
      <c r="CM1026" s="23"/>
      <c r="CN1026" s="23"/>
      <c r="CO1026" s="23"/>
      <c r="CP1026" s="23"/>
      <c r="CQ1026" s="23"/>
      <c r="CR1026" s="23"/>
      <c r="CS1026" s="23"/>
      <c r="CT1026" s="23"/>
      <c r="CU1026" s="23"/>
      <c r="CV1026" s="23">
        <v>1</v>
      </c>
      <c r="CW1026" s="23"/>
      <c r="CX1026" s="23"/>
      <c r="CY1026" s="23"/>
      <c r="CZ1026" s="23"/>
      <c r="DA1026" s="23"/>
      <c r="DB1026" s="23"/>
      <c r="DC1026" s="23"/>
      <c r="DD1026" s="23"/>
      <c r="DE1026" s="23"/>
      <c r="DF1026" s="23"/>
      <c r="DG1026" s="23"/>
      <c r="DH1026" s="23"/>
      <c r="DI1026" s="23"/>
      <c r="DJ1026" s="23"/>
      <c r="DK1026" s="23"/>
      <c r="DL1026" s="23"/>
      <c r="DM1026" s="23"/>
      <c r="DN1026" s="23"/>
      <c r="DO1026" s="23"/>
      <c r="DP1026" s="23"/>
      <c r="DQ1026" s="23">
        <f>T1026</f>
        <v>1</v>
      </c>
      <c r="DR1026" s="23"/>
      <c r="DS1026" s="23">
        <f>U1026</f>
        <v>9</v>
      </c>
      <c r="DT1026" s="23"/>
      <c r="DU1026" s="23"/>
      <c r="DV1026" s="23"/>
      <c r="DW1026" s="23"/>
      <c r="DX1026" s="23"/>
      <c r="DY1026" s="23"/>
      <c r="DZ1026" s="23"/>
      <c r="EA1026" s="23"/>
      <c r="EB1026" s="23"/>
      <c r="EC1026" s="23"/>
      <c r="ED1026" s="23"/>
      <c r="EE1026" s="23"/>
      <c r="EF1026" s="23"/>
      <c r="EG1026" s="23"/>
      <c r="EH1026" s="23"/>
      <c r="EI1026" s="23"/>
      <c r="EJ1026" s="23"/>
      <c r="EK1026" s="23"/>
      <c r="EL1026" s="23"/>
      <c r="EM1026" s="23"/>
      <c r="EN1026" s="23"/>
      <c r="EO1026" s="23"/>
      <c r="EP1026" s="23"/>
      <c r="EQ1026" s="23"/>
      <c r="ER1026" s="23"/>
      <c r="ES1026" s="23"/>
      <c r="ET1026" s="23"/>
      <c r="EU1026" s="23"/>
      <c r="EV1026" s="23"/>
      <c r="EW1026" s="23"/>
      <c r="EX1026" s="23"/>
      <c r="EY1026" s="23"/>
      <c r="EZ1026" s="23"/>
      <c r="FA1026" s="23"/>
      <c r="FB1026" s="23"/>
      <c r="FC1026" s="23"/>
      <c r="FD1026" s="23"/>
      <c r="FE1026" s="23"/>
      <c r="FF1026" s="23"/>
      <c r="FG1026" s="23"/>
      <c r="FH1026" s="23"/>
      <c r="FI1026" s="23"/>
      <c r="FJ1026" s="23"/>
      <c r="FK1026" s="23"/>
      <c r="FL1026" s="23"/>
      <c r="FM1026" s="23"/>
      <c r="FN1026" s="23"/>
      <c r="FO1026" s="23"/>
      <c r="FP1026" s="23"/>
      <c r="FQ1026" s="23"/>
      <c r="FR1026" s="23"/>
      <c r="FS1026" s="23"/>
      <c r="FT1026" s="23"/>
      <c r="FU1026" s="23"/>
      <c r="FV1026" s="23"/>
      <c r="FW1026" s="23"/>
      <c r="FX1026" s="23"/>
      <c r="FY1026" s="23"/>
      <c r="FZ1026" s="23"/>
      <c r="GA1026" s="23"/>
      <c r="GB1026" s="23"/>
      <c r="GC1026" s="23"/>
      <c r="GD1026" s="23"/>
      <c r="GE1026" s="23"/>
      <c r="GF1026" s="23"/>
      <c r="GG1026" s="23"/>
      <c r="GH1026" s="23"/>
      <c r="GI1026" s="23"/>
      <c r="GJ1026" s="23">
        <f>T1026</f>
        <v>1</v>
      </c>
      <c r="GK1026" s="23"/>
      <c r="GL1026" s="23">
        <f>T1026</f>
        <v>1</v>
      </c>
      <c r="GM1026" s="23"/>
      <c r="GN1026" s="23"/>
      <c r="GO1026" s="23"/>
      <c r="GP1026" s="23"/>
      <c r="GQ1026" s="23"/>
      <c r="GR1026" s="23"/>
      <c r="GS1026" s="23"/>
      <c r="GT1026" s="23"/>
      <c r="GU1026" s="23"/>
      <c r="GV1026" s="23"/>
      <c r="GW1026" s="23"/>
      <c r="GX1026" s="23"/>
      <c r="GY1026" s="23"/>
      <c r="GZ1026" s="23"/>
      <c r="HA1026" s="23"/>
      <c r="HB1026" s="23">
        <f>T1026</f>
        <v>1</v>
      </c>
      <c r="HC1026" s="23"/>
      <c r="HD1026" s="23"/>
      <c r="HE1026" s="23"/>
      <c r="HF1026" s="23">
        <f>T1026</f>
        <v>1</v>
      </c>
      <c r="HG1026" s="23"/>
      <c r="HH1026" s="23"/>
      <c r="HI1026" s="23"/>
      <c r="HJ1026" s="23"/>
      <c r="HK1026" s="23"/>
      <c r="HL1026" s="23">
        <f>T1026</f>
        <v>1</v>
      </c>
      <c r="HM1026" s="23"/>
      <c r="HN1026" s="23">
        <f>T1026</f>
        <v>1</v>
      </c>
      <c r="HO1026" s="23"/>
      <c r="HP1026" s="23"/>
      <c r="HQ1026" s="23"/>
      <c r="HR1026" s="23"/>
      <c r="HS1026" s="23"/>
      <c r="HT1026" s="23"/>
      <c r="HU1026" s="23"/>
      <c r="HV1026" s="23"/>
      <c r="HW1026" s="23"/>
      <c r="HX1026" s="23"/>
      <c r="HY1026" s="23"/>
      <c r="HZ1026" s="23"/>
      <c r="IA1026" s="23"/>
      <c r="IB1026" s="23"/>
      <c r="IC1026" s="23"/>
      <c r="ID1026" s="23"/>
      <c r="IE1026" s="23"/>
      <c r="IF1026" s="23"/>
      <c r="IG1026" s="23"/>
      <c r="IH1026" s="23"/>
      <c r="II1026" s="23"/>
      <c r="IJ1026" s="23"/>
      <c r="IK1026" s="23"/>
      <c r="IL1026" s="23"/>
      <c r="IM1026" s="23"/>
      <c r="IN1026" s="23"/>
      <c r="IO1026" s="23"/>
      <c r="IP1026" s="23"/>
      <c r="IQ1026" s="23"/>
      <c r="IR1026" s="23"/>
      <c r="IS1026" s="23"/>
      <c r="IT1026" s="23"/>
      <c r="IU1026" s="23"/>
    </row>
    <row r="1027" spans="1:255" x14ac:dyDescent="0.2">
      <c r="A1027" s="78"/>
      <c r="B1027" s="79"/>
      <c r="C1027" s="79" t="s">
        <v>1256</v>
      </c>
      <c r="D1027" s="80"/>
      <c r="E1027" s="81"/>
      <c r="F1027" s="82">
        <v>2.72</v>
      </c>
      <c r="G1027" s="83"/>
      <c r="H1027" s="82">
        <f>Source!AE544</f>
        <v>2.72</v>
      </c>
      <c r="I1027" s="84">
        <f>GM1027</f>
        <v>0</v>
      </c>
      <c r="J1027" s="85">
        <v>19.8</v>
      </c>
      <c r="K1027" s="86">
        <f>Source!R544</f>
        <v>2</v>
      </c>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c r="BQ1027" s="23"/>
      <c r="BR1027" s="23"/>
      <c r="BS1027" s="23"/>
      <c r="BT1027" s="23"/>
      <c r="BU1027" s="23"/>
      <c r="BV1027" s="23"/>
      <c r="BW1027" s="23"/>
      <c r="BX1027" s="23"/>
      <c r="BY1027" s="23"/>
      <c r="BZ1027" s="23"/>
      <c r="CA1027" s="23"/>
      <c r="CB1027" s="23"/>
      <c r="CC1027" s="23"/>
      <c r="CD1027" s="23"/>
      <c r="CE1027" s="23"/>
      <c r="CF1027" s="23"/>
      <c r="CG1027" s="23"/>
      <c r="CH1027" s="23"/>
      <c r="CI1027" s="23"/>
      <c r="CJ1027" s="23"/>
      <c r="CK1027" s="23"/>
      <c r="CL1027" s="23"/>
      <c r="CM1027" s="23"/>
      <c r="CN1027" s="23"/>
      <c r="CO1027" s="23"/>
      <c r="CP1027" s="23"/>
      <c r="CQ1027" s="23"/>
      <c r="CR1027" s="23"/>
      <c r="CS1027" s="23"/>
      <c r="CT1027" s="23"/>
      <c r="CU1027" s="23"/>
      <c r="CV1027" s="23"/>
      <c r="CW1027" s="23"/>
      <c r="CX1027" s="23"/>
      <c r="CY1027" s="23"/>
      <c r="CZ1027" s="23"/>
      <c r="DA1027" s="23"/>
      <c r="DB1027" s="23"/>
      <c r="DC1027" s="23"/>
      <c r="DD1027" s="23"/>
      <c r="DE1027" s="23"/>
      <c r="DF1027" s="23"/>
      <c r="DG1027" s="23"/>
      <c r="DH1027" s="23"/>
      <c r="DI1027" s="23"/>
      <c r="DJ1027" s="23"/>
      <c r="DK1027" s="23"/>
      <c r="DL1027" s="23"/>
      <c r="DM1027" s="23"/>
      <c r="DN1027" s="23"/>
      <c r="DO1027" s="23"/>
      <c r="DP1027" s="23"/>
      <c r="DQ1027" s="23"/>
      <c r="DR1027" s="23"/>
      <c r="DS1027" s="23"/>
      <c r="DT1027" s="23"/>
      <c r="DU1027" s="23"/>
      <c r="DV1027" s="23"/>
      <c r="DW1027" s="23"/>
      <c r="DX1027" s="23"/>
      <c r="DY1027" s="23"/>
      <c r="DZ1027" s="23"/>
      <c r="EA1027" s="23"/>
      <c r="EB1027" s="23"/>
      <c r="EC1027" s="23"/>
      <c r="ED1027" s="23"/>
      <c r="EE1027" s="23"/>
      <c r="EF1027" s="23"/>
      <c r="EG1027" s="23"/>
      <c r="EH1027" s="23"/>
      <c r="EI1027" s="23"/>
      <c r="EJ1027" s="23"/>
      <c r="EK1027" s="23"/>
      <c r="EL1027" s="23"/>
      <c r="EM1027" s="23"/>
      <c r="EN1027" s="23"/>
      <c r="EO1027" s="23"/>
      <c r="EP1027" s="23"/>
      <c r="EQ1027" s="23"/>
      <c r="ER1027" s="23"/>
      <c r="ES1027" s="23"/>
      <c r="ET1027" s="23"/>
      <c r="EU1027" s="23"/>
      <c r="EV1027" s="23"/>
      <c r="EW1027" s="23"/>
      <c r="EX1027" s="23"/>
      <c r="EY1027" s="23"/>
      <c r="EZ1027" s="23"/>
      <c r="FA1027" s="23"/>
      <c r="FB1027" s="23"/>
      <c r="FC1027" s="23"/>
      <c r="FD1027" s="23"/>
      <c r="FE1027" s="23"/>
      <c r="FF1027" s="23"/>
      <c r="FG1027" s="23"/>
      <c r="FH1027" s="23"/>
      <c r="FI1027" s="23"/>
      <c r="FJ1027" s="23"/>
      <c r="FK1027" s="23"/>
      <c r="FL1027" s="23"/>
      <c r="FM1027" s="23"/>
      <c r="FN1027" s="23"/>
      <c r="FO1027" s="23"/>
      <c r="FP1027" s="23"/>
      <c r="FQ1027" s="23"/>
      <c r="FR1027" s="23"/>
      <c r="FS1027" s="23"/>
      <c r="FT1027" s="23"/>
      <c r="FU1027" s="23"/>
      <c r="FV1027" s="23"/>
      <c r="FW1027" s="23"/>
      <c r="FX1027" s="23"/>
      <c r="FY1027" s="23"/>
      <c r="FZ1027" s="23"/>
      <c r="GA1027" s="23"/>
      <c r="GB1027" s="23"/>
      <c r="GC1027" s="23"/>
      <c r="GD1027" s="23"/>
      <c r="GE1027" s="23"/>
      <c r="GF1027" s="23"/>
      <c r="GG1027" s="23"/>
      <c r="GH1027" s="23"/>
      <c r="GI1027" s="23"/>
      <c r="GJ1027" s="23"/>
      <c r="GK1027" s="23"/>
      <c r="GL1027" s="23"/>
      <c r="GM1027" s="23">
        <f>ROUND(Source!AE544*Source!AV544*Source!I544,0)</f>
        <v>0</v>
      </c>
      <c r="GN1027" s="23"/>
      <c r="GO1027" s="23"/>
      <c r="GP1027" s="23"/>
      <c r="GQ1027" s="23"/>
      <c r="GR1027" s="23"/>
      <c r="GS1027" s="23"/>
      <c r="GT1027" s="23"/>
      <c r="GU1027" s="23"/>
      <c r="GV1027" s="23"/>
      <c r="GW1027" s="23"/>
      <c r="GX1027" s="23"/>
      <c r="GY1027" s="23"/>
      <c r="GZ1027" s="23"/>
      <c r="HA1027" s="23"/>
      <c r="HB1027" s="23"/>
      <c r="HC1027" s="23"/>
      <c r="HD1027" s="23"/>
      <c r="HE1027" s="23"/>
      <c r="HF1027" s="23"/>
      <c r="HG1027" s="23"/>
      <c r="HH1027" s="23"/>
      <c r="HI1027" s="23"/>
      <c r="HJ1027" s="23"/>
      <c r="HK1027" s="23"/>
      <c r="HL1027" s="23"/>
      <c r="HM1027" s="23"/>
      <c r="HN1027" s="23"/>
      <c r="HO1027" s="23"/>
      <c r="HP1027" s="23"/>
      <c r="HQ1027" s="23"/>
      <c r="HR1027" s="23"/>
      <c r="HS1027" s="23"/>
      <c r="HT1027" s="23"/>
      <c r="HU1027" s="23"/>
      <c r="HV1027" s="23"/>
      <c r="HW1027" s="23"/>
      <c r="HX1027" s="23">
        <f>GM1027</f>
        <v>0</v>
      </c>
      <c r="HY1027" s="23"/>
      <c r="HZ1027" s="23"/>
      <c r="IA1027" s="23"/>
      <c r="IB1027" s="23"/>
      <c r="IC1027" s="23"/>
      <c r="ID1027" s="23"/>
      <c r="IE1027" s="23"/>
      <c r="IF1027" s="23"/>
      <c r="IG1027" s="23"/>
      <c r="IH1027" s="23"/>
      <c r="II1027" s="23"/>
      <c r="IJ1027" s="23"/>
      <c r="IK1027" s="23"/>
      <c r="IL1027" s="23"/>
      <c r="IM1027" s="23"/>
      <c r="IN1027" s="23"/>
      <c r="IO1027" s="23"/>
      <c r="IP1027" s="23"/>
      <c r="IQ1027" s="23"/>
      <c r="IR1027" s="23"/>
      <c r="IS1027" s="23"/>
      <c r="IT1027" s="23"/>
      <c r="IU1027" s="23"/>
    </row>
    <row r="1028" spans="1:255" x14ac:dyDescent="0.2">
      <c r="A1028" s="87"/>
      <c r="B1028" s="88"/>
      <c r="C1028" s="88" t="s">
        <v>1257</v>
      </c>
      <c r="D1028" s="89"/>
      <c r="E1028" s="90">
        <v>120</v>
      </c>
      <c r="F1028" s="91" t="s">
        <v>1258</v>
      </c>
      <c r="G1028" s="92"/>
      <c r="H1028" s="93">
        <f>ROUND((Source!AF544*Source!AV544+Source!AE544*Source!AV544)*(Source!FX544)/100,2)</f>
        <v>1166.8399999999999</v>
      </c>
      <c r="I1028" s="94">
        <f>T1028</f>
        <v>47</v>
      </c>
      <c r="J1028" s="96">
        <v>1.1399999999999999</v>
      </c>
      <c r="K1028" s="95" t="e">
        <f>U1028</f>
        <v>#REF!</v>
      </c>
      <c r="O1028" s="23"/>
      <c r="P1028" s="23"/>
      <c r="Q1028" s="23"/>
      <c r="R1028" s="23"/>
      <c r="S1028" s="23"/>
      <c r="T1028" s="23">
        <f>ROUND((ROUND(Source!AF544*Source!AV544*Source!I544,0)+ROUND(Source!AE544*Source!AV544*Source!I544,0))*(Source!DN544)/100,0)</f>
        <v>47</v>
      </c>
      <c r="U1028" s="23" t="e">
        <f>Source!X544</f>
        <v>#REF!</v>
      </c>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c r="BQ1028" s="23"/>
      <c r="BR1028" s="23"/>
      <c r="BS1028" s="23"/>
      <c r="BT1028" s="23"/>
      <c r="BU1028" s="23"/>
      <c r="BV1028" s="23"/>
      <c r="BW1028" s="23"/>
      <c r="BX1028" s="23"/>
      <c r="BY1028" s="23"/>
      <c r="BZ1028" s="23"/>
      <c r="CA1028" s="23"/>
      <c r="CB1028" s="23"/>
      <c r="CC1028" s="23"/>
      <c r="CD1028" s="23"/>
      <c r="CE1028" s="23"/>
      <c r="CF1028" s="23"/>
      <c r="CG1028" s="23"/>
      <c r="CH1028" s="23"/>
      <c r="CI1028" s="23"/>
      <c r="CJ1028" s="23"/>
      <c r="CK1028" s="23"/>
      <c r="CL1028" s="23"/>
      <c r="CM1028" s="23"/>
      <c r="CN1028" s="23"/>
      <c r="CO1028" s="23"/>
      <c r="CP1028" s="23"/>
      <c r="CQ1028" s="23"/>
      <c r="CR1028" s="23"/>
      <c r="CS1028" s="23"/>
      <c r="CT1028" s="23"/>
      <c r="CU1028" s="23"/>
      <c r="CV1028" s="23">
        <v>1</v>
      </c>
      <c r="CW1028" s="23"/>
      <c r="CX1028" s="23"/>
      <c r="CY1028" s="23"/>
      <c r="CZ1028" s="23"/>
      <c r="DA1028" s="23"/>
      <c r="DB1028" s="23"/>
      <c r="DC1028" s="23"/>
      <c r="DD1028" s="23"/>
      <c r="DE1028" s="23"/>
      <c r="DF1028" s="23"/>
      <c r="DG1028" s="23"/>
      <c r="DH1028" s="23"/>
      <c r="DI1028" s="23"/>
      <c r="DJ1028" s="23"/>
      <c r="DK1028" s="23"/>
      <c r="DL1028" s="23"/>
      <c r="DM1028" s="23"/>
      <c r="DN1028" s="23"/>
      <c r="DO1028" s="23"/>
      <c r="DP1028" s="23"/>
      <c r="DQ1028" s="23">
        <f>T1028</f>
        <v>47</v>
      </c>
      <c r="DR1028" s="23"/>
      <c r="DS1028" s="23" t="e">
        <f>U1028</f>
        <v>#REF!</v>
      </c>
      <c r="DT1028" s="23"/>
      <c r="DU1028" s="23"/>
      <c r="DV1028" s="23"/>
      <c r="DW1028" s="23"/>
      <c r="DX1028" s="23"/>
      <c r="DY1028" s="23"/>
      <c r="DZ1028" s="23"/>
      <c r="EA1028" s="23"/>
      <c r="EB1028" s="23"/>
      <c r="EC1028" s="23"/>
      <c r="ED1028" s="23"/>
      <c r="EE1028" s="23"/>
      <c r="EF1028" s="23"/>
      <c r="EG1028" s="23"/>
      <c r="EH1028" s="23"/>
      <c r="EI1028" s="23"/>
      <c r="EJ1028" s="23"/>
      <c r="EK1028" s="23"/>
      <c r="EL1028" s="23"/>
      <c r="EM1028" s="23"/>
      <c r="EN1028" s="23"/>
      <c r="EO1028" s="23"/>
      <c r="EP1028" s="23"/>
      <c r="EQ1028" s="23"/>
      <c r="ER1028" s="23"/>
      <c r="ES1028" s="23"/>
      <c r="ET1028" s="23"/>
      <c r="EU1028" s="23"/>
      <c r="EV1028" s="23"/>
      <c r="EW1028" s="23"/>
      <c r="EX1028" s="23"/>
      <c r="EY1028" s="23"/>
      <c r="EZ1028" s="23"/>
      <c r="FA1028" s="23"/>
      <c r="FB1028" s="23"/>
      <c r="FC1028" s="23"/>
      <c r="FD1028" s="23"/>
      <c r="FE1028" s="23"/>
      <c r="FF1028" s="23"/>
      <c r="FG1028" s="23"/>
      <c r="FH1028" s="23"/>
      <c r="FI1028" s="23"/>
      <c r="FJ1028" s="23"/>
      <c r="FK1028" s="23"/>
      <c r="FL1028" s="23"/>
      <c r="FM1028" s="23"/>
      <c r="FN1028" s="23"/>
      <c r="FO1028" s="23"/>
      <c r="FP1028" s="23"/>
      <c r="FQ1028" s="23"/>
      <c r="FR1028" s="23"/>
      <c r="FS1028" s="23"/>
      <c r="FT1028" s="23"/>
      <c r="FU1028" s="23"/>
      <c r="FV1028" s="23"/>
      <c r="FW1028" s="23"/>
      <c r="FX1028" s="23"/>
      <c r="FY1028" s="23"/>
      <c r="FZ1028" s="23"/>
      <c r="GA1028" s="23"/>
      <c r="GB1028" s="23"/>
      <c r="GC1028" s="23"/>
      <c r="GD1028" s="23"/>
      <c r="GE1028" s="23"/>
      <c r="GF1028" s="23"/>
      <c r="GG1028" s="23"/>
      <c r="GH1028" s="23"/>
      <c r="GI1028" s="23"/>
      <c r="GJ1028" s="23"/>
      <c r="GK1028" s="23"/>
      <c r="GL1028" s="23"/>
      <c r="GM1028" s="23"/>
      <c r="GN1028" s="23"/>
      <c r="GO1028" s="23"/>
      <c r="GP1028" s="23"/>
      <c r="GQ1028" s="23"/>
      <c r="GR1028" s="23"/>
      <c r="GS1028" s="23"/>
      <c r="GT1028" s="23"/>
      <c r="GU1028" s="23"/>
      <c r="GV1028" s="23"/>
      <c r="GW1028" s="23"/>
      <c r="GX1028" s="23"/>
      <c r="GY1028" s="23">
        <f>T1028</f>
        <v>47</v>
      </c>
      <c r="GZ1028" s="23"/>
      <c r="HA1028" s="23"/>
      <c r="HB1028" s="23">
        <f>T1028</f>
        <v>47</v>
      </c>
      <c r="HC1028" s="23"/>
      <c r="HD1028" s="23"/>
      <c r="HE1028" s="23"/>
      <c r="HF1028" s="23">
        <f>T1028</f>
        <v>47</v>
      </c>
      <c r="HG1028" s="23"/>
      <c r="HH1028" s="23"/>
      <c r="HI1028" s="23"/>
      <c r="HJ1028" s="23"/>
      <c r="HK1028" s="23"/>
      <c r="HL1028" s="23">
        <f>T1028</f>
        <v>47</v>
      </c>
      <c r="HM1028" s="23"/>
      <c r="HN1028" s="23">
        <f>T1028</f>
        <v>47</v>
      </c>
      <c r="HO1028" s="23"/>
      <c r="HP1028" s="23"/>
      <c r="HQ1028" s="23"/>
      <c r="HR1028" s="23"/>
      <c r="HS1028" s="23"/>
      <c r="HT1028" s="23"/>
      <c r="HU1028" s="23"/>
      <c r="HV1028" s="23"/>
      <c r="HW1028" s="23"/>
      <c r="HX1028" s="23"/>
      <c r="HY1028" s="23"/>
      <c r="HZ1028" s="23"/>
      <c r="IA1028" s="23"/>
      <c r="IB1028" s="23"/>
      <c r="IC1028" s="23"/>
      <c r="ID1028" s="23"/>
      <c r="IE1028" s="23"/>
      <c r="IF1028" s="23"/>
      <c r="IG1028" s="23"/>
      <c r="IH1028" s="23"/>
      <c r="II1028" s="23"/>
      <c r="IJ1028" s="23"/>
      <c r="IK1028" s="23"/>
      <c r="IL1028" s="23"/>
      <c r="IM1028" s="23"/>
      <c r="IN1028" s="23"/>
      <c r="IO1028" s="23"/>
      <c r="IP1028" s="23"/>
      <c r="IQ1028" s="23"/>
      <c r="IR1028" s="23"/>
      <c r="IS1028" s="23"/>
      <c r="IT1028" s="23"/>
      <c r="IU1028" s="23"/>
    </row>
    <row r="1029" spans="1:255" x14ac:dyDescent="0.2">
      <c r="A1029" s="87"/>
      <c r="B1029" s="88"/>
      <c r="C1029" s="88" t="s">
        <v>1259</v>
      </c>
      <c r="D1029" s="89"/>
      <c r="E1029" s="90">
        <v>65</v>
      </c>
      <c r="F1029" s="91" t="s">
        <v>1258</v>
      </c>
      <c r="G1029" s="92"/>
      <c r="H1029" s="93">
        <f>ROUND((Source!AF544*Source!AV544+Source!AE544*Source!AV544)*(Source!FY544)/100,2)</f>
        <v>632.04</v>
      </c>
      <c r="I1029" s="94">
        <f>T1029</f>
        <v>25</v>
      </c>
      <c r="J1029" s="96">
        <v>0.55000000000000004</v>
      </c>
      <c r="K1029" s="95" t="e">
        <f>U1029</f>
        <v>#REF!</v>
      </c>
      <c r="O1029" s="23"/>
      <c r="P1029" s="23"/>
      <c r="Q1029" s="23"/>
      <c r="R1029" s="23"/>
      <c r="S1029" s="23"/>
      <c r="T1029" s="23">
        <f>ROUND((ROUND(Source!AF544*Source!AV544*Source!I544,0)+ROUND(Source!AE544*Source!AV544*Source!I544,0))*(Source!DO544)/100,0)</f>
        <v>25</v>
      </c>
      <c r="U1029" s="23" t="e">
        <f>Source!Y544</f>
        <v>#REF!</v>
      </c>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c r="BQ1029" s="23"/>
      <c r="BR1029" s="23"/>
      <c r="BS1029" s="23"/>
      <c r="BT1029" s="23"/>
      <c r="BU1029" s="23"/>
      <c r="BV1029" s="23"/>
      <c r="BW1029" s="23"/>
      <c r="BX1029" s="23"/>
      <c r="BY1029" s="23"/>
      <c r="BZ1029" s="23"/>
      <c r="CA1029" s="23"/>
      <c r="CB1029" s="23"/>
      <c r="CC1029" s="23"/>
      <c r="CD1029" s="23"/>
      <c r="CE1029" s="23"/>
      <c r="CF1029" s="23"/>
      <c r="CG1029" s="23"/>
      <c r="CH1029" s="23"/>
      <c r="CI1029" s="23"/>
      <c r="CJ1029" s="23"/>
      <c r="CK1029" s="23"/>
      <c r="CL1029" s="23"/>
      <c r="CM1029" s="23"/>
      <c r="CN1029" s="23"/>
      <c r="CO1029" s="23"/>
      <c r="CP1029" s="23"/>
      <c r="CQ1029" s="23"/>
      <c r="CR1029" s="23"/>
      <c r="CS1029" s="23"/>
      <c r="CT1029" s="23"/>
      <c r="CU1029" s="23"/>
      <c r="CV1029" s="23">
        <v>1</v>
      </c>
      <c r="CW1029" s="23"/>
      <c r="CX1029" s="23"/>
      <c r="CY1029" s="23"/>
      <c r="CZ1029" s="23"/>
      <c r="DA1029" s="23"/>
      <c r="DB1029" s="23"/>
      <c r="DC1029" s="23"/>
      <c r="DD1029" s="23"/>
      <c r="DE1029" s="23"/>
      <c r="DF1029" s="23"/>
      <c r="DG1029" s="23"/>
      <c r="DH1029" s="23"/>
      <c r="DI1029" s="23"/>
      <c r="DJ1029" s="23"/>
      <c r="DK1029" s="23"/>
      <c r="DL1029" s="23"/>
      <c r="DM1029" s="23"/>
      <c r="DN1029" s="23"/>
      <c r="DO1029" s="23"/>
      <c r="DP1029" s="23"/>
      <c r="DQ1029" s="23">
        <f>T1029</f>
        <v>25</v>
      </c>
      <c r="DR1029" s="23"/>
      <c r="DS1029" s="23" t="e">
        <f>U1029</f>
        <v>#REF!</v>
      </c>
      <c r="DT1029" s="23"/>
      <c r="DU1029" s="23"/>
      <c r="DV1029" s="23"/>
      <c r="DW1029" s="23"/>
      <c r="DX1029" s="23"/>
      <c r="DY1029" s="23"/>
      <c r="DZ1029" s="23"/>
      <c r="EA1029" s="23"/>
      <c r="EB1029" s="23"/>
      <c r="EC1029" s="23"/>
      <c r="ED1029" s="23"/>
      <c r="EE1029" s="23"/>
      <c r="EF1029" s="23"/>
      <c r="EG1029" s="23"/>
      <c r="EH1029" s="23"/>
      <c r="EI1029" s="23"/>
      <c r="EJ1029" s="23"/>
      <c r="EK1029" s="23"/>
      <c r="EL1029" s="23"/>
      <c r="EM1029" s="23"/>
      <c r="EN1029" s="23"/>
      <c r="EO1029" s="23"/>
      <c r="EP1029" s="23"/>
      <c r="EQ1029" s="23"/>
      <c r="ER1029" s="23"/>
      <c r="ES1029" s="23"/>
      <c r="ET1029" s="23"/>
      <c r="EU1029" s="23"/>
      <c r="EV1029" s="23"/>
      <c r="EW1029" s="23"/>
      <c r="EX1029" s="23"/>
      <c r="EY1029" s="23"/>
      <c r="EZ1029" s="23"/>
      <c r="FA1029" s="23"/>
      <c r="FB1029" s="23"/>
      <c r="FC1029" s="23"/>
      <c r="FD1029" s="23"/>
      <c r="FE1029" s="23"/>
      <c r="FF1029" s="23"/>
      <c r="FG1029" s="23"/>
      <c r="FH1029" s="23"/>
      <c r="FI1029" s="23"/>
      <c r="FJ1029" s="23"/>
      <c r="FK1029" s="23"/>
      <c r="FL1029" s="23"/>
      <c r="FM1029" s="23"/>
      <c r="FN1029" s="23"/>
      <c r="FO1029" s="23"/>
      <c r="FP1029" s="23"/>
      <c r="FQ1029" s="23"/>
      <c r="FR1029" s="23"/>
      <c r="FS1029" s="23"/>
      <c r="FT1029" s="23"/>
      <c r="FU1029" s="23"/>
      <c r="FV1029" s="23"/>
      <c r="FW1029" s="23"/>
      <c r="FX1029" s="23"/>
      <c r="FY1029" s="23"/>
      <c r="FZ1029" s="23"/>
      <c r="GA1029" s="23"/>
      <c r="GB1029" s="23"/>
      <c r="GC1029" s="23"/>
      <c r="GD1029" s="23"/>
      <c r="GE1029" s="23"/>
      <c r="GF1029" s="23"/>
      <c r="GG1029" s="23"/>
      <c r="GH1029" s="23"/>
      <c r="GI1029" s="23"/>
      <c r="GJ1029" s="23"/>
      <c r="GK1029" s="23"/>
      <c r="GL1029" s="23"/>
      <c r="GM1029" s="23"/>
      <c r="GN1029" s="23"/>
      <c r="GO1029" s="23"/>
      <c r="GP1029" s="23"/>
      <c r="GQ1029" s="23"/>
      <c r="GR1029" s="23"/>
      <c r="GS1029" s="23"/>
      <c r="GT1029" s="23"/>
      <c r="GU1029" s="23"/>
      <c r="GV1029" s="23"/>
      <c r="GW1029" s="23"/>
      <c r="GX1029" s="23"/>
      <c r="GY1029" s="23"/>
      <c r="GZ1029" s="23">
        <f>T1029</f>
        <v>25</v>
      </c>
      <c r="HA1029" s="23"/>
      <c r="HB1029" s="23">
        <f>T1029</f>
        <v>25</v>
      </c>
      <c r="HC1029" s="23"/>
      <c r="HD1029" s="23"/>
      <c r="HE1029" s="23"/>
      <c r="HF1029" s="23">
        <f>T1029</f>
        <v>25</v>
      </c>
      <c r="HG1029" s="23"/>
      <c r="HH1029" s="23"/>
      <c r="HI1029" s="23"/>
      <c r="HJ1029" s="23"/>
      <c r="HK1029" s="23"/>
      <c r="HL1029" s="23">
        <f>T1029</f>
        <v>25</v>
      </c>
      <c r="HM1029" s="23"/>
      <c r="HN1029" s="23">
        <f>T1029</f>
        <v>25</v>
      </c>
      <c r="HO1029" s="23"/>
      <c r="HP1029" s="23"/>
      <c r="HQ1029" s="23"/>
      <c r="HR1029" s="23"/>
      <c r="HS1029" s="23"/>
      <c r="HT1029" s="23"/>
      <c r="HU1029" s="23"/>
      <c r="HV1029" s="23"/>
      <c r="HW1029" s="23"/>
      <c r="HX1029" s="23"/>
      <c r="HY1029" s="23"/>
      <c r="HZ1029" s="23"/>
      <c r="IA1029" s="23"/>
      <c r="IB1029" s="23"/>
      <c r="IC1029" s="23"/>
      <c r="ID1029" s="23"/>
      <c r="IE1029" s="23"/>
      <c r="IF1029" s="23"/>
      <c r="IG1029" s="23"/>
      <c r="IH1029" s="23"/>
      <c r="II1029" s="23"/>
      <c r="IJ1029" s="23"/>
      <c r="IK1029" s="23"/>
      <c r="IL1029" s="23"/>
      <c r="IM1029" s="23"/>
      <c r="IN1029" s="23"/>
      <c r="IO1029" s="23"/>
      <c r="IP1029" s="23"/>
      <c r="IQ1029" s="23"/>
      <c r="IR1029" s="23"/>
      <c r="IS1029" s="23"/>
      <c r="IT1029" s="23"/>
      <c r="IU1029" s="23"/>
    </row>
    <row r="1030" spans="1:255" x14ac:dyDescent="0.2">
      <c r="A1030" s="78"/>
      <c r="B1030" s="79"/>
      <c r="C1030" s="79" t="s">
        <v>1260</v>
      </c>
      <c r="D1030" s="80" t="s">
        <v>1261</v>
      </c>
      <c r="E1030" s="81">
        <v>112.75</v>
      </c>
      <c r="F1030" s="82"/>
      <c r="G1030" s="83"/>
      <c r="H1030" s="82" t="e">
        <f>ROUND(Source!AH544,2)</f>
        <v>#REF!</v>
      </c>
      <c r="I1030" s="97" t="e">
        <f>Source!U544</f>
        <v>#REF!</v>
      </c>
      <c r="J1030" s="85"/>
      <c r="K1030" s="86"/>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3"/>
      <c r="FH1030" s="23"/>
      <c r="FI1030" s="23"/>
      <c r="FJ1030" s="23"/>
      <c r="FK1030" s="23"/>
      <c r="FL1030" s="23"/>
      <c r="FM1030" s="23"/>
      <c r="FN1030" s="23"/>
      <c r="FO1030" s="23"/>
      <c r="FP1030" s="23"/>
      <c r="FQ1030" s="23"/>
      <c r="FR1030" s="23"/>
      <c r="FS1030" s="23"/>
      <c r="FT1030" s="23"/>
      <c r="FU1030" s="23"/>
      <c r="FV1030" s="23"/>
      <c r="FW1030" s="23"/>
      <c r="FX1030" s="23"/>
      <c r="FY1030" s="23"/>
      <c r="FZ1030" s="23"/>
      <c r="GA1030" s="23"/>
      <c r="GB1030" s="23"/>
      <c r="GC1030" s="23"/>
      <c r="GD1030" s="23"/>
      <c r="GE1030" s="23"/>
      <c r="GF1030" s="23"/>
      <c r="GG1030" s="23"/>
      <c r="GH1030" s="23"/>
      <c r="GI1030" s="23"/>
      <c r="GJ1030" s="23"/>
      <c r="GK1030" s="23"/>
      <c r="GL1030" s="23"/>
      <c r="GM1030" s="23"/>
      <c r="GN1030" s="23"/>
      <c r="GO1030" s="23"/>
      <c r="GP1030" s="23"/>
      <c r="GQ1030" s="23"/>
      <c r="GR1030" s="23"/>
      <c r="GS1030" s="23"/>
      <c r="GT1030" s="23"/>
      <c r="GU1030" s="23"/>
      <c r="GV1030" s="23"/>
      <c r="GW1030" s="23"/>
      <c r="GX1030" s="23"/>
      <c r="GY1030" s="23"/>
      <c r="GZ1030" s="23"/>
      <c r="HA1030" s="23"/>
      <c r="HB1030" s="23"/>
      <c r="HC1030" s="23"/>
      <c r="HD1030" s="23"/>
      <c r="HE1030" s="23"/>
      <c r="HF1030" s="23"/>
      <c r="HG1030" s="23"/>
      <c r="HH1030" s="23"/>
      <c r="HI1030" s="23"/>
      <c r="HJ1030" s="23"/>
      <c r="HK1030" s="23"/>
      <c r="HL1030" s="23"/>
      <c r="HM1030" s="23"/>
      <c r="HN1030" s="23"/>
      <c r="HO1030" s="23"/>
      <c r="HP1030" s="23"/>
      <c r="HQ1030" s="23"/>
      <c r="HR1030" s="23"/>
      <c r="HS1030" s="23"/>
      <c r="HT1030" s="23"/>
      <c r="HU1030" s="23"/>
      <c r="HV1030" s="23"/>
      <c r="HW1030" s="23"/>
      <c r="HX1030" s="23"/>
      <c r="HY1030" s="23"/>
      <c r="HZ1030" s="23"/>
      <c r="IA1030" s="23"/>
      <c r="IB1030" s="23"/>
      <c r="IC1030" s="23"/>
      <c r="ID1030" s="23"/>
      <c r="IE1030" s="23"/>
      <c r="IF1030" s="23"/>
      <c r="IG1030" s="23"/>
      <c r="IH1030" s="23"/>
      <c r="II1030" s="23"/>
      <c r="IJ1030" s="23"/>
      <c r="IK1030" s="23"/>
      <c r="IL1030" s="23"/>
      <c r="IM1030" s="23"/>
      <c r="IN1030" s="23"/>
      <c r="IO1030" s="23"/>
      <c r="IP1030" s="23"/>
      <c r="IQ1030" s="23"/>
      <c r="IR1030" s="23"/>
      <c r="IS1030" s="23"/>
      <c r="IT1030" s="23"/>
      <c r="IU1030" s="23"/>
    </row>
    <row r="1031" spans="1:255" ht="24" x14ac:dyDescent="0.2">
      <c r="A1031" s="100" t="s">
        <v>734</v>
      </c>
      <c r="B1031" s="109" t="s">
        <v>735</v>
      </c>
      <c r="C1031" s="101" t="s">
        <v>736</v>
      </c>
      <c r="D1031" s="102" t="s">
        <v>43</v>
      </c>
      <c r="E1031" s="103">
        <f>Source!I546</f>
        <v>20</v>
      </c>
      <c r="F1031" s="104">
        <v>8.09</v>
      </c>
      <c r="G1031" s="105"/>
      <c r="H1031" s="104">
        <f>Source!AC545</f>
        <v>8.09</v>
      </c>
      <c r="I1031" s="106">
        <f>T1031</f>
        <v>162</v>
      </c>
      <c r="J1031" s="107" t="s">
        <v>1262</v>
      </c>
      <c r="K1031" s="108">
        <f>U1031</f>
        <v>538</v>
      </c>
      <c r="L1031" s="23"/>
      <c r="M1031" s="23"/>
      <c r="N1031" s="23"/>
      <c r="O1031" s="23"/>
      <c r="P1031" s="23"/>
      <c r="Q1031" s="23"/>
      <c r="R1031" s="23"/>
      <c r="S1031" s="23"/>
      <c r="T1031" s="23">
        <f>ROUND(Source!AC545*Source!AW545*Source!I545,0)</f>
        <v>162</v>
      </c>
      <c r="U1031" s="23">
        <f>Source!P546</f>
        <v>538</v>
      </c>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c r="BQ1031" s="23"/>
      <c r="BR1031" s="23"/>
      <c r="BS1031" s="23"/>
      <c r="BT1031" s="23"/>
      <c r="BU1031" s="23"/>
      <c r="BV1031" s="23"/>
      <c r="BW1031" s="23"/>
      <c r="BX1031" s="23"/>
      <c r="BY1031" s="23"/>
      <c r="BZ1031" s="23"/>
      <c r="CA1031" s="23"/>
      <c r="CB1031" s="23"/>
      <c r="CC1031" s="23"/>
      <c r="CD1031" s="23"/>
      <c r="CE1031" s="23"/>
      <c r="CF1031" s="23"/>
      <c r="CG1031" s="23"/>
      <c r="CH1031" s="23"/>
      <c r="CI1031" s="23"/>
      <c r="CJ1031" s="23"/>
      <c r="CK1031" s="23"/>
      <c r="CL1031" s="23"/>
      <c r="CM1031" s="23"/>
      <c r="CN1031" s="23"/>
      <c r="CO1031" s="23"/>
      <c r="CP1031" s="23"/>
      <c r="CQ1031" s="23"/>
      <c r="CR1031" s="23"/>
      <c r="CS1031" s="23"/>
      <c r="CT1031" s="23"/>
      <c r="CU1031" s="23"/>
      <c r="CV1031" s="23">
        <v>1</v>
      </c>
      <c r="CW1031" s="23"/>
      <c r="CX1031" s="23"/>
      <c r="CY1031" s="23"/>
      <c r="CZ1031" s="23"/>
      <c r="DA1031" s="23"/>
      <c r="DB1031" s="23"/>
      <c r="DC1031" s="23"/>
      <c r="DD1031" s="23"/>
      <c r="DE1031" s="23"/>
      <c r="DF1031" s="23"/>
      <c r="DG1031" s="23"/>
      <c r="DH1031" s="23"/>
      <c r="DI1031" s="23"/>
      <c r="DJ1031" s="23"/>
      <c r="DK1031" s="23">
        <f>T1031</f>
        <v>162</v>
      </c>
      <c r="DL1031" s="23"/>
      <c r="DM1031" s="23">
        <f>Source!P546</f>
        <v>538</v>
      </c>
      <c r="DN1031" s="23"/>
      <c r="DO1031" s="23"/>
      <c r="DP1031" s="23"/>
      <c r="DQ1031" s="23"/>
      <c r="DR1031" s="23"/>
      <c r="DS1031" s="23"/>
      <c r="DT1031" s="23"/>
      <c r="DU1031" s="23"/>
      <c r="DV1031" s="23"/>
      <c r="DW1031" s="23"/>
      <c r="DX1031" s="23"/>
      <c r="DY1031" s="23"/>
      <c r="DZ1031" s="23"/>
      <c r="EA1031" s="23"/>
      <c r="EB1031" s="23"/>
      <c r="EC1031" s="23"/>
      <c r="ED1031" s="23"/>
      <c r="EE1031" s="23"/>
      <c r="EF1031" s="23"/>
      <c r="EG1031" s="23"/>
      <c r="EH1031" s="23"/>
      <c r="EI1031" s="23"/>
      <c r="EJ1031" s="23"/>
      <c r="EK1031" s="23"/>
      <c r="EL1031" s="23"/>
      <c r="EM1031" s="23"/>
      <c r="EN1031" s="23"/>
      <c r="EO1031" s="23"/>
      <c r="EP1031" s="23"/>
      <c r="EQ1031" s="23"/>
      <c r="ER1031" s="23"/>
      <c r="ES1031" s="23"/>
      <c r="ET1031" s="23"/>
      <c r="EU1031" s="23"/>
      <c r="EV1031" s="23"/>
      <c r="EW1031" s="23"/>
      <c r="EX1031" s="23"/>
      <c r="EY1031" s="23"/>
      <c r="EZ1031" s="23"/>
      <c r="FA1031" s="23"/>
      <c r="FB1031" s="23"/>
      <c r="FC1031" s="23"/>
      <c r="FD1031" s="23"/>
      <c r="FE1031" s="23"/>
      <c r="FF1031" s="23"/>
      <c r="FG1031" s="23"/>
      <c r="FH1031" s="23"/>
      <c r="FI1031" s="23"/>
      <c r="FJ1031" s="23"/>
      <c r="FK1031" s="23"/>
      <c r="FL1031" s="23"/>
      <c r="FM1031" s="23"/>
      <c r="FN1031" s="23"/>
      <c r="FO1031" s="23"/>
      <c r="FP1031" s="23"/>
      <c r="FQ1031" s="23"/>
      <c r="FR1031" s="23"/>
      <c r="FS1031" s="23"/>
      <c r="FT1031" s="23"/>
      <c r="FU1031" s="23"/>
      <c r="FV1031" s="23"/>
      <c r="FW1031" s="23"/>
      <c r="FX1031" s="23"/>
      <c r="FY1031" s="23"/>
      <c r="FZ1031" s="23"/>
      <c r="GA1031" s="23"/>
      <c r="GB1031" s="23"/>
      <c r="GC1031" s="23"/>
      <c r="GD1031" s="23"/>
      <c r="GE1031" s="23"/>
      <c r="GF1031" s="23"/>
      <c r="GG1031" s="23"/>
      <c r="GH1031" s="23"/>
      <c r="GI1031" s="23"/>
      <c r="GJ1031" s="23">
        <f>T1031</f>
        <v>162</v>
      </c>
      <c r="GK1031" s="23"/>
      <c r="GL1031" s="23"/>
      <c r="GM1031" s="23"/>
      <c r="GN1031" s="23">
        <f>T1031</f>
        <v>162</v>
      </c>
      <c r="GO1031" s="23"/>
      <c r="GP1031" s="23">
        <f>T1031</f>
        <v>162</v>
      </c>
      <c r="GQ1031" s="23">
        <f>T1031</f>
        <v>162</v>
      </c>
      <c r="GR1031" s="23"/>
      <c r="GS1031" s="23">
        <f>T1031</f>
        <v>162</v>
      </c>
      <c r="GT1031" s="23"/>
      <c r="GU1031" s="23"/>
      <c r="GV1031" s="23"/>
      <c r="GW1031" s="23"/>
      <c r="GX1031" s="23"/>
      <c r="GY1031" s="23"/>
      <c r="GZ1031" s="23"/>
      <c r="HA1031" s="23"/>
      <c r="HB1031" s="23">
        <f>T1031</f>
        <v>162</v>
      </c>
      <c r="HC1031" s="23"/>
      <c r="HD1031" s="23"/>
      <c r="HE1031" s="23"/>
      <c r="HF1031" s="23">
        <f>T1031</f>
        <v>162</v>
      </c>
      <c r="HG1031" s="23"/>
      <c r="HH1031" s="23"/>
      <c r="HI1031" s="23"/>
      <c r="HJ1031" s="23"/>
      <c r="HK1031" s="23"/>
      <c r="HL1031" s="23">
        <f>T1031</f>
        <v>162</v>
      </c>
      <c r="HM1031" s="23"/>
      <c r="HN1031" s="23">
        <f>T1031</f>
        <v>162</v>
      </c>
      <c r="HO1031" s="23"/>
      <c r="HP1031" s="23"/>
      <c r="HQ1031" s="23"/>
      <c r="HR1031" s="23"/>
      <c r="HS1031" s="23"/>
      <c r="HT1031" s="23"/>
      <c r="HU1031" s="23"/>
      <c r="HV1031" s="23"/>
      <c r="HW1031" s="23"/>
      <c r="HX1031" s="23"/>
      <c r="HY1031" s="23"/>
      <c r="HZ1031" s="23"/>
      <c r="IA1031" s="23"/>
      <c r="IB1031" s="23"/>
      <c r="IC1031" s="23"/>
      <c r="ID1031" s="23"/>
      <c r="IE1031" s="23"/>
      <c r="IF1031" s="23"/>
      <c r="IG1031" s="23"/>
      <c r="IH1031" s="23"/>
      <c r="II1031" s="23"/>
      <c r="IJ1031" s="23"/>
      <c r="IK1031" s="23"/>
      <c r="IL1031" s="23"/>
      <c r="IM1031" s="23"/>
      <c r="IN1031" s="23"/>
      <c r="IO1031" s="23"/>
      <c r="IP1031" s="23"/>
      <c r="IQ1031" s="23"/>
      <c r="IR1031" s="23"/>
      <c r="IS1031" s="23"/>
      <c r="IT1031" s="23"/>
      <c r="IU1031" s="23"/>
    </row>
    <row r="1032" spans="1:255" x14ac:dyDescent="0.2">
      <c r="A1032" s="64"/>
      <c r="B1032" s="111" t="s">
        <v>1263</v>
      </c>
      <c r="C1032" s="111" t="s">
        <v>1393</v>
      </c>
      <c r="D1032" s="63"/>
      <c r="E1032" s="63"/>
      <c r="F1032" s="63"/>
      <c r="G1032" s="63"/>
      <c r="H1032" s="63"/>
      <c r="I1032" s="63"/>
      <c r="J1032" s="63"/>
      <c r="K1032" s="65"/>
    </row>
    <row r="1033" spans="1:255" x14ac:dyDescent="0.2">
      <c r="A1033" s="100" t="s">
        <v>739</v>
      </c>
      <c r="B1033" s="109" t="s">
        <v>740</v>
      </c>
      <c r="C1033" s="101" t="s">
        <v>741</v>
      </c>
      <c r="D1033" s="102" t="s">
        <v>661</v>
      </c>
      <c r="E1033" s="103">
        <f>Source!I548</f>
        <v>4</v>
      </c>
      <c r="F1033" s="104">
        <v>129.53</v>
      </c>
      <c r="G1033" s="105"/>
      <c r="H1033" s="104">
        <f>Source!AC547</f>
        <v>129.53</v>
      </c>
      <c r="I1033" s="106">
        <f>T1033</f>
        <v>518</v>
      </c>
      <c r="J1033" s="107" t="s">
        <v>1262</v>
      </c>
      <c r="K1033" s="108">
        <f>U1033</f>
        <v>2257</v>
      </c>
      <c r="L1033" s="23"/>
      <c r="M1033" s="23"/>
      <c r="N1033" s="23"/>
      <c r="O1033" s="23"/>
      <c r="P1033" s="23"/>
      <c r="Q1033" s="23"/>
      <c r="R1033" s="23"/>
      <c r="S1033" s="23"/>
      <c r="T1033" s="23">
        <f>ROUND(Source!AC547*Source!AW547*Source!I547,0)</f>
        <v>518</v>
      </c>
      <c r="U1033" s="23">
        <f>Source!P548</f>
        <v>2257</v>
      </c>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c r="BQ1033" s="23"/>
      <c r="BR1033" s="23"/>
      <c r="BS1033" s="23"/>
      <c r="BT1033" s="23"/>
      <c r="BU1033" s="23"/>
      <c r="BV1033" s="23"/>
      <c r="BW1033" s="23"/>
      <c r="BX1033" s="23"/>
      <c r="BY1033" s="23"/>
      <c r="BZ1033" s="23"/>
      <c r="CA1033" s="23"/>
      <c r="CB1033" s="23"/>
      <c r="CC1033" s="23"/>
      <c r="CD1033" s="23"/>
      <c r="CE1033" s="23"/>
      <c r="CF1033" s="23"/>
      <c r="CG1033" s="23"/>
      <c r="CH1033" s="23"/>
      <c r="CI1033" s="23"/>
      <c r="CJ1033" s="23"/>
      <c r="CK1033" s="23"/>
      <c r="CL1033" s="23"/>
      <c r="CM1033" s="23"/>
      <c r="CN1033" s="23"/>
      <c r="CO1033" s="23"/>
      <c r="CP1033" s="23"/>
      <c r="CQ1033" s="23"/>
      <c r="CR1033" s="23"/>
      <c r="CS1033" s="23"/>
      <c r="CT1033" s="23"/>
      <c r="CU1033" s="23"/>
      <c r="CV1033" s="23">
        <v>1</v>
      </c>
      <c r="CW1033" s="23"/>
      <c r="CX1033" s="23"/>
      <c r="CY1033" s="23"/>
      <c r="CZ1033" s="23"/>
      <c r="DA1033" s="23"/>
      <c r="DB1033" s="23"/>
      <c r="DC1033" s="23"/>
      <c r="DD1033" s="23"/>
      <c r="DE1033" s="23"/>
      <c r="DF1033" s="23"/>
      <c r="DG1033" s="23"/>
      <c r="DH1033" s="23"/>
      <c r="DI1033" s="23"/>
      <c r="DJ1033" s="23"/>
      <c r="DK1033" s="23">
        <f>T1033</f>
        <v>518</v>
      </c>
      <c r="DL1033" s="23"/>
      <c r="DM1033" s="23">
        <f>Source!P548</f>
        <v>2257</v>
      </c>
      <c r="DN1033" s="23"/>
      <c r="DO1033" s="23"/>
      <c r="DP1033" s="23"/>
      <c r="DQ1033" s="23"/>
      <c r="DR1033" s="23"/>
      <c r="DS1033" s="23"/>
      <c r="DT1033" s="23"/>
      <c r="DU1033" s="23"/>
      <c r="DV1033" s="23"/>
      <c r="DW1033" s="23"/>
      <c r="DX1033" s="23"/>
      <c r="DY1033" s="23"/>
      <c r="DZ1033" s="23"/>
      <c r="EA1033" s="23"/>
      <c r="EB1033" s="23"/>
      <c r="EC1033" s="23"/>
      <c r="ED1033" s="23"/>
      <c r="EE1033" s="23"/>
      <c r="EF1033" s="23"/>
      <c r="EG1033" s="23"/>
      <c r="EH1033" s="23"/>
      <c r="EI1033" s="23"/>
      <c r="EJ1033" s="23"/>
      <c r="EK1033" s="23"/>
      <c r="EL1033" s="23"/>
      <c r="EM1033" s="23"/>
      <c r="EN1033" s="23"/>
      <c r="EO1033" s="23"/>
      <c r="EP1033" s="23"/>
      <c r="EQ1033" s="23"/>
      <c r="ER1033" s="23"/>
      <c r="ES1033" s="23"/>
      <c r="ET1033" s="23"/>
      <c r="EU1033" s="23"/>
      <c r="EV1033" s="23"/>
      <c r="EW1033" s="23"/>
      <c r="EX1033" s="23"/>
      <c r="EY1033" s="23"/>
      <c r="EZ1033" s="23"/>
      <c r="FA1033" s="23"/>
      <c r="FB1033" s="23"/>
      <c r="FC1033" s="23"/>
      <c r="FD1033" s="23"/>
      <c r="FE1033" s="23"/>
      <c r="FF1033" s="23"/>
      <c r="FG1033" s="23"/>
      <c r="FH1033" s="23"/>
      <c r="FI1033" s="23"/>
      <c r="FJ1033" s="23"/>
      <c r="FK1033" s="23"/>
      <c r="FL1033" s="23"/>
      <c r="FM1033" s="23"/>
      <c r="FN1033" s="23"/>
      <c r="FO1033" s="23"/>
      <c r="FP1033" s="23"/>
      <c r="FQ1033" s="23"/>
      <c r="FR1033" s="23"/>
      <c r="FS1033" s="23"/>
      <c r="FT1033" s="23"/>
      <c r="FU1033" s="23"/>
      <c r="FV1033" s="23"/>
      <c r="FW1033" s="23"/>
      <c r="FX1033" s="23"/>
      <c r="FY1033" s="23"/>
      <c r="FZ1033" s="23"/>
      <c r="GA1033" s="23"/>
      <c r="GB1033" s="23"/>
      <c r="GC1033" s="23"/>
      <c r="GD1033" s="23"/>
      <c r="GE1033" s="23"/>
      <c r="GF1033" s="23"/>
      <c r="GG1033" s="23"/>
      <c r="GH1033" s="23"/>
      <c r="GI1033" s="23"/>
      <c r="GJ1033" s="23">
        <f>T1033</f>
        <v>518</v>
      </c>
      <c r="GK1033" s="23"/>
      <c r="GL1033" s="23"/>
      <c r="GM1033" s="23"/>
      <c r="GN1033" s="23">
        <f>T1033</f>
        <v>518</v>
      </c>
      <c r="GO1033" s="23"/>
      <c r="GP1033" s="23">
        <f>T1033</f>
        <v>518</v>
      </c>
      <c r="GQ1033" s="23">
        <f>T1033</f>
        <v>518</v>
      </c>
      <c r="GR1033" s="23"/>
      <c r="GS1033" s="23">
        <f>T1033</f>
        <v>518</v>
      </c>
      <c r="GT1033" s="23"/>
      <c r="GU1033" s="23"/>
      <c r="GV1033" s="23"/>
      <c r="GW1033" s="23"/>
      <c r="GX1033" s="23"/>
      <c r="GY1033" s="23"/>
      <c r="GZ1033" s="23"/>
      <c r="HA1033" s="23"/>
      <c r="HB1033" s="23">
        <f>T1033</f>
        <v>518</v>
      </c>
      <c r="HC1033" s="23"/>
      <c r="HD1033" s="23"/>
      <c r="HE1033" s="23"/>
      <c r="HF1033" s="23">
        <f>T1033</f>
        <v>518</v>
      </c>
      <c r="HG1033" s="23"/>
      <c r="HH1033" s="23"/>
      <c r="HI1033" s="23"/>
      <c r="HJ1033" s="23"/>
      <c r="HK1033" s="23"/>
      <c r="HL1033" s="23">
        <f>T1033</f>
        <v>518</v>
      </c>
      <c r="HM1033" s="23"/>
      <c r="HN1033" s="23">
        <f>T1033</f>
        <v>518</v>
      </c>
      <c r="HO1033" s="23"/>
      <c r="HP1033" s="23"/>
      <c r="HQ1033" s="23"/>
      <c r="HR1033" s="23"/>
      <c r="HS1033" s="23"/>
      <c r="HT1033" s="23"/>
      <c r="HU1033" s="23"/>
      <c r="HV1033" s="23"/>
      <c r="HW1033" s="23"/>
      <c r="HX1033" s="23"/>
      <c r="HY1033" s="23"/>
      <c r="HZ1033" s="23"/>
      <c r="IA1033" s="23"/>
      <c r="IB1033" s="23"/>
      <c r="IC1033" s="23"/>
      <c r="ID1033" s="23"/>
      <c r="IE1033" s="23"/>
      <c r="IF1033" s="23"/>
      <c r="IG1033" s="23"/>
      <c r="IH1033" s="23"/>
      <c r="II1033" s="23"/>
      <c r="IJ1033" s="23"/>
      <c r="IK1033" s="23"/>
      <c r="IL1033" s="23"/>
      <c r="IM1033" s="23"/>
      <c r="IN1033" s="23"/>
      <c r="IO1033" s="23"/>
      <c r="IP1033" s="23"/>
      <c r="IQ1033" s="23"/>
      <c r="IR1033" s="23"/>
      <c r="IS1033" s="23"/>
      <c r="IT1033" s="23"/>
      <c r="IU1033" s="23"/>
    </row>
    <row r="1034" spans="1:255" x14ac:dyDescent="0.2">
      <c r="A1034" s="64"/>
      <c r="B1034" s="111" t="s">
        <v>1263</v>
      </c>
      <c r="C1034" s="111" t="s">
        <v>1394</v>
      </c>
      <c r="D1034" s="63"/>
      <c r="E1034" s="63"/>
      <c r="F1034" s="63"/>
      <c r="G1034" s="63"/>
      <c r="H1034" s="63"/>
      <c r="I1034" s="63"/>
      <c r="J1034" s="63"/>
      <c r="K1034" s="65"/>
    </row>
    <row r="1035" spans="1:255" ht="24" x14ac:dyDescent="0.2">
      <c r="A1035" s="114" t="s">
        <v>744</v>
      </c>
      <c r="B1035" s="115" t="s">
        <v>745</v>
      </c>
      <c r="C1035" s="116" t="s">
        <v>746</v>
      </c>
      <c r="D1035" s="117" t="s">
        <v>182</v>
      </c>
      <c r="E1035" s="118">
        <f>Source!I550</f>
        <v>0.16</v>
      </c>
      <c r="F1035" s="119">
        <v>20.91</v>
      </c>
      <c r="G1035" s="71"/>
      <c r="H1035" s="119">
        <f>Source!AC549</f>
        <v>20.91</v>
      </c>
      <c r="I1035" s="120">
        <f>T1035</f>
        <v>3</v>
      </c>
      <c r="J1035" s="73" t="s">
        <v>1262</v>
      </c>
      <c r="K1035" s="121">
        <f>U1035</f>
        <v>13</v>
      </c>
      <c r="L1035" s="23"/>
      <c r="M1035" s="23"/>
      <c r="N1035" s="23"/>
      <c r="O1035" s="23"/>
      <c r="P1035" s="23"/>
      <c r="Q1035" s="23"/>
      <c r="R1035" s="23"/>
      <c r="S1035" s="23"/>
      <c r="T1035" s="23">
        <f>ROUND(Source!AC549*Source!AW549*Source!I549,0)</f>
        <v>3</v>
      </c>
      <c r="U1035" s="23">
        <f>Source!P550</f>
        <v>13</v>
      </c>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c r="BQ1035" s="23"/>
      <c r="BR1035" s="23"/>
      <c r="BS1035" s="23"/>
      <c r="BT1035" s="23"/>
      <c r="BU1035" s="23"/>
      <c r="BV1035" s="23"/>
      <c r="BW1035" s="23"/>
      <c r="BX1035" s="23"/>
      <c r="BY1035" s="23"/>
      <c r="BZ1035" s="23"/>
      <c r="CA1035" s="23"/>
      <c r="CB1035" s="23"/>
      <c r="CC1035" s="23"/>
      <c r="CD1035" s="23"/>
      <c r="CE1035" s="23"/>
      <c r="CF1035" s="23"/>
      <c r="CG1035" s="23"/>
      <c r="CH1035" s="23"/>
      <c r="CI1035" s="23"/>
      <c r="CJ1035" s="23"/>
      <c r="CK1035" s="23"/>
      <c r="CL1035" s="23"/>
      <c r="CM1035" s="23"/>
      <c r="CN1035" s="23"/>
      <c r="CO1035" s="23"/>
      <c r="CP1035" s="23"/>
      <c r="CQ1035" s="23"/>
      <c r="CR1035" s="23"/>
      <c r="CS1035" s="23"/>
      <c r="CT1035" s="23"/>
      <c r="CU1035" s="23"/>
      <c r="CV1035" s="23">
        <v>1</v>
      </c>
      <c r="CW1035" s="23"/>
      <c r="CX1035" s="23"/>
      <c r="CY1035" s="23"/>
      <c r="CZ1035" s="23"/>
      <c r="DA1035" s="23"/>
      <c r="DB1035" s="23"/>
      <c r="DC1035" s="23"/>
      <c r="DD1035" s="23"/>
      <c r="DE1035" s="23"/>
      <c r="DF1035" s="23"/>
      <c r="DG1035" s="23"/>
      <c r="DH1035" s="23"/>
      <c r="DI1035" s="23"/>
      <c r="DJ1035" s="23"/>
      <c r="DK1035" s="23">
        <f>T1035</f>
        <v>3</v>
      </c>
      <c r="DL1035" s="23"/>
      <c r="DM1035" s="23">
        <f>Source!P550</f>
        <v>13</v>
      </c>
      <c r="DN1035" s="23"/>
      <c r="DO1035" s="23"/>
      <c r="DP1035" s="23"/>
      <c r="DQ1035" s="23"/>
      <c r="DR1035" s="23"/>
      <c r="DS1035" s="23"/>
      <c r="DT1035" s="23"/>
      <c r="DU1035" s="23"/>
      <c r="DV1035" s="23"/>
      <c r="DW1035" s="23"/>
      <c r="DX1035" s="23"/>
      <c r="DY1035" s="23"/>
      <c r="DZ1035" s="23"/>
      <c r="EA1035" s="23"/>
      <c r="EB1035" s="23"/>
      <c r="EC1035" s="23"/>
      <c r="ED1035" s="23"/>
      <c r="EE1035" s="23"/>
      <c r="EF1035" s="23"/>
      <c r="EG1035" s="23"/>
      <c r="EH1035" s="23"/>
      <c r="EI1035" s="23"/>
      <c r="EJ1035" s="23"/>
      <c r="EK1035" s="23"/>
      <c r="EL1035" s="23"/>
      <c r="EM1035" s="23"/>
      <c r="EN1035" s="23"/>
      <c r="EO1035" s="23"/>
      <c r="EP1035" s="23"/>
      <c r="EQ1035" s="23"/>
      <c r="ER1035" s="23"/>
      <c r="ES1035" s="23"/>
      <c r="ET1035" s="23"/>
      <c r="EU1035" s="23"/>
      <c r="EV1035" s="23"/>
      <c r="EW1035" s="23"/>
      <c r="EX1035" s="23"/>
      <c r="EY1035" s="23"/>
      <c r="EZ1035" s="23"/>
      <c r="FA1035" s="23"/>
      <c r="FB1035" s="23"/>
      <c r="FC1035" s="23"/>
      <c r="FD1035" s="23"/>
      <c r="FE1035" s="23"/>
      <c r="FF1035" s="23"/>
      <c r="FG1035" s="23"/>
      <c r="FH1035" s="23"/>
      <c r="FI1035" s="23"/>
      <c r="FJ1035" s="23"/>
      <c r="FK1035" s="23"/>
      <c r="FL1035" s="23"/>
      <c r="FM1035" s="23"/>
      <c r="FN1035" s="23"/>
      <c r="FO1035" s="23"/>
      <c r="FP1035" s="23"/>
      <c r="FQ1035" s="23"/>
      <c r="FR1035" s="23"/>
      <c r="FS1035" s="23"/>
      <c r="FT1035" s="23"/>
      <c r="FU1035" s="23"/>
      <c r="FV1035" s="23"/>
      <c r="FW1035" s="23"/>
      <c r="FX1035" s="23"/>
      <c r="FY1035" s="23"/>
      <c r="FZ1035" s="23"/>
      <c r="GA1035" s="23"/>
      <c r="GB1035" s="23"/>
      <c r="GC1035" s="23"/>
      <c r="GD1035" s="23"/>
      <c r="GE1035" s="23"/>
      <c r="GF1035" s="23"/>
      <c r="GG1035" s="23"/>
      <c r="GH1035" s="23"/>
      <c r="GI1035" s="23"/>
      <c r="GJ1035" s="23">
        <f>T1035</f>
        <v>3</v>
      </c>
      <c r="GK1035" s="23"/>
      <c r="GL1035" s="23"/>
      <c r="GM1035" s="23"/>
      <c r="GN1035" s="23">
        <f>T1035</f>
        <v>3</v>
      </c>
      <c r="GO1035" s="23"/>
      <c r="GP1035" s="23">
        <f>T1035</f>
        <v>3</v>
      </c>
      <c r="GQ1035" s="23">
        <f>T1035</f>
        <v>3</v>
      </c>
      <c r="GR1035" s="23"/>
      <c r="GS1035" s="23">
        <f>T1035</f>
        <v>3</v>
      </c>
      <c r="GT1035" s="23"/>
      <c r="GU1035" s="23"/>
      <c r="GV1035" s="23"/>
      <c r="GW1035" s="23"/>
      <c r="GX1035" s="23"/>
      <c r="GY1035" s="23"/>
      <c r="GZ1035" s="23"/>
      <c r="HA1035" s="23"/>
      <c r="HB1035" s="23">
        <f>T1035</f>
        <v>3</v>
      </c>
      <c r="HC1035" s="23"/>
      <c r="HD1035" s="23"/>
      <c r="HE1035" s="23"/>
      <c r="HF1035" s="23">
        <f>T1035</f>
        <v>3</v>
      </c>
      <c r="HG1035" s="23"/>
      <c r="HH1035" s="23"/>
      <c r="HI1035" s="23"/>
      <c r="HJ1035" s="23"/>
      <c r="HK1035" s="23"/>
      <c r="HL1035" s="23">
        <f>T1035</f>
        <v>3</v>
      </c>
      <c r="HM1035" s="23"/>
      <c r="HN1035" s="23">
        <f>T1035</f>
        <v>3</v>
      </c>
      <c r="HO1035" s="23"/>
      <c r="HP1035" s="23"/>
      <c r="HQ1035" s="23"/>
      <c r="HR1035" s="23"/>
      <c r="HS1035" s="23"/>
      <c r="HT1035" s="23"/>
      <c r="HU1035" s="23"/>
      <c r="HV1035" s="23"/>
      <c r="HW1035" s="23"/>
      <c r="HX1035" s="23"/>
      <c r="HY1035" s="23"/>
      <c r="HZ1035" s="23"/>
      <c r="IA1035" s="23"/>
      <c r="IB1035" s="23"/>
      <c r="IC1035" s="23"/>
      <c r="ID1035" s="23"/>
      <c r="IE1035" s="23"/>
      <c r="IF1035" s="23"/>
      <c r="IG1035" s="23"/>
      <c r="IH1035" s="23"/>
      <c r="II1035" s="23"/>
      <c r="IJ1035" s="23"/>
      <c r="IK1035" s="23"/>
      <c r="IL1035" s="23"/>
      <c r="IM1035" s="23"/>
      <c r="IN1035" s="23"/>
      <c r="IO1035" s="23"/>
      <c r="IP1035" s="23"/>
      <c r="IQ1035" s="23"/>
      <c r="IR1035" s="23"/>
      <c r="IS1035" s="23"/>
      <c r="IT1035" s="23"/>
      <c r="IU1035" s="23"/>
    </row>
    <row r="1036" spans="1:255" x14ac:dyDescent="0.2">
      <c r="A1036" s="98"/>
      <c r="B1036" s="113" t="s">
        <v>1263</v>
      </c>
      <c r="C1036" s="113" t="s">
        <v>1395</v>
      </c>
      <c r="D1036" s="33"/>
      <c r="E1036" s="33"/>
      <c r="F1036" s="33"/>
      <c r="G1036" s="33"/>
      <c r="H1036" s="33"/>
      <c r="I1036" s="33"/>
      <c r="J1036" s="33"/>
      <c r="K1036" s="99"/>
    </row>
    <row r="1037" spans="1:255" ht="13.5" thickBot="1" x14ac:dyDescent="0.25">
      <c r="A1037" s="124"/>
      <c r="B1037" s="125"/>
      <c r="C1037" s="125" t="s">
        <v>1266</v>
      </c>
      <c r="D1037" s="125"/>
      <c r="E1037" s="125"/>
      <c r="F1037" s="125"/>
      <c r="G1037" s="125"/>
      <c r="H1037" s="373">
        <f>SUM(DK1024:DK1036)</f>
        <v>683</v>
      </c>
      <c r="I1037" s="374"/>
      <c r="J1037" s="373">
        <f>SUM(DM1024:DM1036)</f>
        <v>2808</v>
      </c>
      <c r="K1037" s="375"/>
      <c r="L1037" s="112"/>
      <c r="M1037" s="112"/>
      <c r="N1037" s="112"/>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c r="BQ1037" s="23"/>
      <c r="BR1037" s="23"/>
      <c r="BS1037" s="23"/>
      <c r="BT1037" s="23"/>
      <c r="BU1037" s="23"/>
      <c r="BV1037" s="23"/>
      <c r="BW1037" s="23"/>
      <c r="BX1037" s="23"/>
      <c r="BY1037" s="23"/>
      <c r="BZ1037" s="23"/>
      <c r="CA1037" s="23"/>
      <c r="CB1037" s="23"/>
      <c r="CC1037" s="23"/>
      <c r="CD1037" s="23"/>
      <c r="CE1037" s="23"/>
      <c r="CF1037" s="23"/>
      <c r="CG1037" s="23"/>
      <c r="CH1037" s="23"/>
      <c r="CI1037" s="23"/>
      <c r="CJ1037" s="23"/>
      <c r="CK1037" s="23"/>
      <c r="CL1037" s="23"/>
      <c r="CM1037" s="23"/>
      <c r="CN1037" s="23"/>
      <c r="CO1037" s="23"/>
      <c r="CP1037" s="23"/>
      <c r="CQ1037" s="23"/>
      <c r="CR1037" s="23"/>
      <c r="CS1037" s="23"/>
      <c r="CT1037" s="23"/>
      <c r="CU1037" s="23"/>
      <c r="CV1037" s="23"/>
      <c r="CW1037" s="23"/>
      <c r="CX1037" s="23"/>
      <c r="CY1037" s="23"/>
      <c r="CZ1037" s="23"/>
      <c r="DA1037" s="23"/>
      <c r="DB1037" s="23"/>
      <c r="DC1037" s="23"/>
      <c r="DD1037" s="23"/>
      <c r="DE1037" s="23"/>
      <c r="DF1037" s="23"/>
      <c r="DG1037" s="23"/>
      <c r="DH1037" s="23"/>
      <c r="DI1037" s="23"/>
      <c r="DJ1037" s="23"/>
      <c r="DK1037" s="23"/>
      <c r="DL1037" s="23"/>
      <c r="DM1037" s="23"/>
      <c r="DN1037" s="23"/>
      <c r="DO1037" s="23"/>
      <c r="DP1037" s="23"/>
      <c r="DQ1037" s="23"/>
      <c r="DR1037" s="23"/>
      <c r="DS1037" s="23"/>
      <c r="DT1037" s="23"/>
      <c r="DU1037" s="23"/>
      <c r="DV1037" s="23"/>
      <c r="DW1037" s="23"/>
      <c r="DX1037" s="23"/>
      <c r="DY1037" s="23"/>
      <c r="DZ1037" s="23"/>
      <c r="EA1037" s="23"/>
      <c r="EB1037" s="23"/>
      <c r="EC1037" s="23"/>
      <c r="ED1037" s="23"/>
      <c r="EE1037" s="23"/>
      <c r="EF1037" s="23"/>
      <c r="EG1037" s="23"/>
      <c r="EH1037" s="23"/>
      <c r="EI1037" s="23"/>
      <c r="EJ1037" s="23"/>
      <c r="EK1037" s="23"/>
      <c r="EL1037" s="23"/>
      <c r="EM1037" s="23"/>
      <c r="EN1037" s="23"/>
      <c r="EO1037" s="23"/>
      <c r="EP1037" s="23"/>
      <c r="EQ1037" s="23"/>
      <c r="ER1037" s="23"/>
      <c r="ES1037" s="23"/>
      <c r="ET1037" s="23"/>
      <c r="EU1037" s="23"/>
      <c r="EV1037" s="23"/>
      <c r="EW1037" s="23"/>
      <c r="EX1037" s="23"/>
      <c r="EY1037" s="23"/>
      <c r="EZ1037" s="23"/>
      <c r="FA1037" s="23"/>
      <c r="FB1037" s="23"/>
      <c r="FC1037" s="23"/>
      <c r="FD1037" s="23"/>
      <c r="FE1037" s="23"/>
      <c r="FF1037" s="23"/>
      <c r="FG1037" s="23"/>
      <c r="FH1037" s="23"/>
      <c r="FI1037" s="23"/>
      <c r="FJ1037" s="23"/>
      <c r="FK1037" s="23"/>
      <c r="FL1037" s="23"/>
      <c r="FM1037" s="23"/>
      <c r="FN1037" s="23"/>
      <c r="FO1037" s="23"/>
      <c r="FP1037" s="23"/>
      <c r="FQ1037" s="23"/>
      <c r="FR1037" s="23"/>
      <c r="FS1037" s="23"/>
      <c r="FT1037" s="23"/>
      <c r="FU1037" s="23"/>
      <c r="FV1037" s="23"/>
      <c r="FW1037" s="23"/>
      <c r="FX1037" s="23"/>
      <c r="FY1037" s="23"/>
      <c r="FZ1037" s="23"/>
      <c r="GA1037" s="23"/>
      <c r="GB1037" s="23"/>
      <c r="GC1037" s="23"/>
      <c r="GD1037" s="23"/>
      <c r="GE1037" s="23"/>
      <c r="GF1037" s="23"/>
      <c r="GG1037" s="23"/>
      <c r="GH1037" s="23"/>
      <c r="GI1037" s="23"/>
      <c r="GJ1037" s="23"/>
      <c r="GK1037" s="23"/>
      <c r="GL1037" s="23"/>
      <c r="GM1037" s="23"/>
      <c r="GN1037" s="23"/>
      <c r="GO1037" s="23"/>
      <c r="GP1037" s="23"/>
      <c r="GQ1037" s="23"/>
      <c r="GR1037" s="23"/>
      <c r="GS1037" s="23"/>
      <c r="GT1037" s="23"/>
      <c r="GU1037" s="23"/>
      <c r="GV1037" s="23"/>
      <c r="GW1037" s="23"/>
      <c r="GX1037" s="23"/>
      <c r="GY1037" s="23"/>
      <c r="GZ1037" s="23"/>
      <c r="HA1037" s="23"/>
      <c r="HB1037" s="23"/>
      <c r="HC1037" s="23"/>
      <c r="HD1037" s="23"/>
      <c r="HE1037" s="23"/>
      <c r="HF1037" s="23"/>
      <c r="HG1037" s="23"/>
      <c r="HH1037" s="23"/>
      <c r="HI1037" s="23"/>
      <c r="HJ1037" s="23"/>
      <c r="HK1037" s="23"/>
      <c r="HL1037" s="23"/>
      <c r="HM1037" s="23"/>
      <c r="HN1037" s="23"/>
      <c r="HO1037" s="23"/>
      <c r="HP1037" s="23"/>
      <c r="HQ1037" s="23"/>
      <c r="HR1037" s="23"/>
      <c r="HS1037" s="23"/>
      <c r="HT1037" s="23"/>
      <c r="HU1037" s="23"/>
      <c r="HV1037" s="23"/>
      <c r="HW1037" s="23"/>
      <c r="HX1037" s="23"/>
      <c r="HY1037" s="23"/>
      <c r="HZ1037" s="23"/>
      <c r="IA1037" s="23"/>
      <c r="IB1037" s="23"/>
      <c r="IC1037" s="23"/>
      <c r="ID1037" s="23"/>
      <c r="IE1037" s="23"/>
      <c r="IF1037" s="23"/>
      <c r="IG1037" s="23"/>
      <c r="IH1037" s="23"/>
      <c r="II1037" s="23"/>
      <c r="IJ1037" s="23"/>
      <c r="IK1037" s="23"/>
      <c r="IL1037" s="23"/>
      <c r="IM1037" s="23"/>
      <c r="IN1037" s="23"/>
      <c r="IO1037" s="23"/>
      <c r="IP1037" s="23"/>
      <c r="IQ1037" s="23"/>
      <c r="IR1037" s="23"/>
      <c r="IS1037" s="23"/>
      <c r="IT1037" s="23"/>
      <c r="IU1037" s="23"/>
    </row>
    <row r="1038" spans="1:255" x14ac:dyDescent="0.2">
      <c r="A1038" s="123"/>
      <c r="B1038" s="122"/>
      <c r="C1038" s="122" t="s">
        <v>1267</v>
      </c>
      <c r="D1038" s="122"/>
      <c r="E1038" s="122"/>
      <c r="F1038" s="122"/>
      <c r="G1038" s="122"/>
      <c r="H1038" s="376">
        <f>R1038</f>
        <v>795</v>
      </c>
      <c r="I1038" s="377"/>
      <c r="J1038" s="376" t="e">
        <f>S1038</f>
        <v>#REF!</v>
      </c>
      <c r="K1038" s="378"/>
      <c r="O1038" s="23"/>
      <c r="P1038" s="23"/>
      <c r="Q1038" s="23"/>
      <c r="R1038" s="23">
        <f>SUM(T1024:T1037)</f>
        <v>795</v>
      </c>
      <c r="S1038" s="23" t="e">
        <f>SUM(U1024:U1037)</f>
        <v>#REF!</v>
      </c>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3"/>
      <c r="FH1038" s="23"/>
      <c r="FI1038" s="23"/>
      <c r="FJ1038" s="23"/>
      <c r="FK1038" s="23"/>
      <c r="FL1038" s="23"/>
      <c r="FM1038" s="23"/>
      <c r="FN1038" s="23"/>
      <c r="FO1038" s="23"/>
      <c r="FP1038" s="23"/>
      <c r="FQ1038" s="23"/>
      <c r="FR1038" s="23"/>
      <c r="FS1038" s="23"/>
      <c r="FT1038" s="23"/>
      <c r="FU1038" s="23"/>
      <c r="FV1038" s="23"/>
      <c r="FW1038" s="23"/>
      <c r="FX1038" s="23"/>
      <c r="FY1038" s="23"/>
      <c r="FZ1038" s="23"/>
      <c r="GA1038" s="23"/>
      <c r="GB1038" s="23"/>
      <c r="GC1038" s="23"/>
      <c r="GD1038" s="23"/>
      <c r="GE1038" s="23"/>
      <c r="GF1038" s="23"/>
      <c r="GG1038" s="23"/>
      <c r="GH1038" s="23"/>
      <c r="GI1038" s="23"/>
      <c r="GJ1038" s="23"/>
      <c r="GK1038" s="23"/>
      <c r="GL1038" s="23"/>
      <c r="GM1038" s="23"/>
      <c r="GN1038" s="23"/>
      <c r="GO1038" s="23"/>
      <c r="GP1038" s="23"/>
      <c r="GQ1038" s="23"/>
      <c r="GR1038" s="23"/>
      <c r="GS1038" s="23"/>
      <c r="GT1038" s="23"/>
      <c r="GU1038" s="23"/>
      <c r="GV1038" s="23"/>
      <c r="GW1038" s="23"/>
      <c r="GX1038" s="23"/>
      <c r="GY1038" s="23"/>
      <c r="GZ1038" s="23"/>
      <c r="HA1038" s="23">
        <f>R1038</f>
        <v>795</v>
      </c>
      <c r="HB1038" s="23"/>
      <c r="HC1038" s="23"/>
      <c r="HD1038" s="23"/>
      <c r="HE1038" s="23"/>
      <c r="HF1038" s="23"/>
      <c r="HG1038" s="23"/>
      <c r="HH1038" s="23"/>
      <c r="HI1038" s="23"/>
      <c r="HJ1038" s="23"/>
      <c r="HK1038" s="23"/>
      <c r="HL1038" s="23"/>
      <c r="HM1038" s="23"/>
      <c r="HN1038" s="23"/>
      <c r="HO1038" s="23"/>
      <c r="HP1038" s="23"/>
      <c r="HQ1038" s="23"/>
      <c r="HR1038" s="23"/>
      <c r="HS1038" s="23"/>
      <c r="HT1038" s="23"/>
      <c r="HU1038" s="23"/>
      <c r="HV1038" s="23"/>
      <c r="HW1038" s="23"/>
      <c r="HX1038" s="23"/>
      <c r="HY1038" s="23"/>
      <c r="HZ1038" s="23"/>
      <c r="IA1038" s="23"/>
      <c r="IB1038" s="23"/>
      <c r="IC1038" s="23"/>
      <c r="ID1038" s="23"/>
      <c r="IE1038" s="23"/>
      <c r="IF1038" s="23"/>
      <c r="IG1038" s="23"/>
      <c r="IH1038" s="23"/>
      <c r="II1038" s="23"/>
      <c r="IJ1038" s="23"/>
      <c r="IK1038" s="23"/>
      <c r="IL1038" s="23"/>
      <c r="IM1038" s="23"/>
      <c r="IN1038" s="23"/>
      <c r="IO1038" s="23"/>
      <c r="IP1038" s="23"/>
      <c r="IQ1038" s="23"/>
      <c r="IR1038" s="23"/>
      <c r="IS1038" s="23"/>
      <c r="IT1038" s="23"/>
      <c r="IU1038" s="23"/>
    </row>
    <row r="1039" spans="1:255" ht="13.5" thickBot="1" x14ac:dyDescent="0.25">
      <c r="A1039" s="77"/>
      <c r="B1039" s="76"/>
      <c r="C1039" s="76"/>
      <c r="D1039" s="76"/>
      <c r="E1039" s="76"/>
      <c r="F1039" s="76"/>
      <c r="G1039" s="76"/>
      <c r="H1039" s="370"/>
      <c r="I1039" s="371"/>
      <c r="J1039" s="370"/>
      <c r="K1039" s="372"/>
    </row>
    <row r="1040" spans="1:255" x14ac:dyDescent="0.2">
      <c r="A1040" s="50"/>
      <c r="B1040" s="50"/>
      <c r="C1040" s="50"/>
      <c r="D1040" s="50"/>
      <c r="E1040" s="50"/>
      <c r="F1040" s="50"/>
      <c r="G1040" s="50"/>
      <c r="H1040" s="50"/>
      <c r="I1040" s="50"/>
      <c r="J1040" s="50"/>
      <c r="K1040" s="50"/>
    </row>
    <row r="1041" spans="1:255" x14ac:dyDescent="0.2">
      <c r="A1041" s="135"/>
      <c r="B1041" s="135"/>
      <c r="C1041" s="326" t="s">
        <v>749</v>
      </c>
      <c r="D1041" s="326"/>
      <c r="E1041" s="326"/>
      <c r="F1041" s="326"/>
      <c r="G1041" s="326"/>
      <c r="H1041" s="326"/>
      <c r="I1041" s="326"/>
      <c r="J1041" s="326"/>
      <c r="K1041" s="326"/>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c r="BQ1041" s="23"/>
      <c r="BR1041" s="23"/>
      <c r="BS1041" s="23"/>
      <c r="BT1041" s="23"/>
      <c r="BU1041" s="23"/>
      <c r="BV1041" s="23"/>
      <c r="BW1041" s="23"/>
      <c r="BX1041" s="136" t="str">
        <f>C1041</f>
        <v>обоймы вентшахты с.1,2,3</v>
      </c>
      <c r="BY1041" s="23"/>
      <c r="BZ1041" s="23"/>
      <c r="CA1041" s="23"/>
      <c r="CB1041" s="23"/>
      <c r="CC1041" s="23"/>
      <c r="CD1041" s="23"/>
      <c r="CE1041" s="23"/>
      <c r="CF1041" s="23"/>
      <c r="CG1041" s="23"/>
      <c r="CH1041" s="23"/>
      <c r="CI1041" s="23"/>
      <c r="CJ1041" s="23"/>
      <c r="CK1041" s="23"/>
      <c r="CL1041" s="23"/>
      <c r="CM1041" s="23"/>
      <c r="CN1041" s="23"/>
      <c r="CO1041" s="23"/>
      <c r="CP1041" s="23"/>
      <c r="CQ1041" s="23"/>
      <c r="CR1041" s="23"/>
      <c r="CS1041" s="23"/>
      <c r="CT1041" s="23"/>
      <c r="CU1041" s="23"/>
      <c r="CV1041" s="23"/>
      <c r="CW1041" s="23"/>
      <c r="CX1041" s="23"/>
      <c r="CY1041" s="23"/>
      <c r="CZ1041" s="23"/>
      <c r="DA1041" s="23"/>
      <c r="DB1041" s="23"/>
      <c r="DC1041" s="23"/>
      <c r="DD1041" s="23"/>
      <c r="DE1041" s="23"/>
      <c r="DF1041" s="23"/>
      <c r="DG1041" s="23"/>
      <c r="DH1041" s="23"/>
      <c r="DI1041" s="23"/>
      <c r="DJ1041" s="23"/>
      <c r="DK1041" s="23"/>
      <c r="DL1041" s="23"/>
      <c r="DM1041" s="23"/>
      <c r="DN1041" s="23"/>
      <c r="DO1041" s="23"/>
      <c r="DP1041" s="23"/>
      <c r="DQ1041" s="23"/>
      <c r="DR1041" s="23"/>
      <c r="DS1041" s="23"/>
      <c r="DT1041" s="23"/>
      <c r="DU1041" s="23"/>
      <c r="DV1041" s="23"/>
      <c r="DW1041" s="23"/>
      <c r="DX1041" s="23"/>
      <c r="DY1041" s="23"/>
      <c r="DZ1041" s="23"/>
      <c r="EA1041" s="23"/>
      <c r="EB1041" s="23"/>
      <c r="EC1041" s="23"/>
      <c r="ED1041" s="23"/>
      <c r="EE1041" s="23"/>
      <c r="EF1041" s="23"/>
      <c r="EG1041" s="23"/>
      <c r="EH1041" s="23"/>
      <c r="EI1041" s="23"/>
      <c r="EJ1041" s="23"/>
      <c r="EK1041" s="23"/>
      <c r="EL1041" s="23"/>
      <c r="EM1041" s="23"/>
      <c r="EN1041" s="23"/>
      <c r="EO1041" s="23"/>
      <c r="EP1041" s="23"/>
      <c r="EQ1041" s="23"/>
      <c r="ER1041" s="23"/>
      <c r="ES1041" s="23"/>
      <c r="ET1041" s="23"/>
      <c r="EU1041" s="23"/>
      <c r="EV1041" s="23"/>
      <c r="EW1041" s="23"/>
      <c r="EX1041" s="23"/>
      <c r="EY1041" s="23"/>
      <c r="EZ1041" s="23"/>
      <c r="FA1041" s="23"/>
      <c r="FB1041" s="23"/>
      <c r="FC1041" s="23"/>
      <c r="FD1041" s="23"/>
      <c r="FE1041" s="23"/>
      <c r="FF1041" s="23"/>
      <c r="FG1041" s="23"/>
      <c r="FH1041" s="23"/>
      <c r="FI1041" s="23"/>
      <c r="FJ1041" s="23"/>
      <c r="FK1041" s="23"/>
      <c r="FL1041" s="23"/>
      <c r="FM1041" s="23"/>
      <c r="FN1041" s="23"/>
      <c r="FO1041" s="23"/>
      <c r="FP1041" s="23"/>
      <c r="FQ1041" s="23"/>
      <c r="FR1041" s="23"/>
      <c r="FS1041" s="23"/>
      <c r="FT1041" s="23"/>
      <c r="FU1041" s="23"/>
      <c r="FV1041" s="23"/>
      <c r="FW1041" s="23"/>
      <c r="FX1041" s="23"/>
      <c r="FY1041" s="23"/>
      <c r="FZ1041" s="23"/>
      <c r="GA1041" s="23"/>
      <c r="GB1041" s="23"/>
      <c r="GC1041" s="23"/>
      <c r="GD1041" s="23"/>
      <c r="GE1041" s="23"/>
      <c r="GF1041" s="23"/>
      <c r="GG1041" s="23"/>
      <c r="GH1041" s="23"/>
      <c r="GI1041" s="23"/>
      <c r="GJ1041" s="23"/>
      <c r="GK1041" s="23"/>
      <c r="GL1041" s="23"/>
      <c r="GM1041" s="23"/>
      <c r="GN1041" s="23"/>
      <c r="GO1041" s="23"/>
      <c r="GP1041" s="23"/>
      <c r="GQ1041" s="23"/>
      <c r="GR1041" s="23"/>
      <c r="GS1041" s="23"/>
      <c r="GT1041" s="23"/>
      <c r="GU1041" s="23"/>
      <c r="GV1041" s="23"/>
      <c r="GW1041" s="23"/>
      <c r="GX1041" s="23"/>
      <c r="GY1041" s="23"/>
      <c r="GZ1041" s="23"/>
      <c r="HA1041" s="23"/>
      <c r="HB1041" s="23"/>
      <c r="HC1041" s="23"/>
      <c r="HD1041" s="23"/>
      <c r="HE1041" s="23"/>
      <c r="HF1041" s="23"/>
      <c r="HG1041" s="23"/>
      <c r="HH1041" s="23"/>
      <c r="HI1041" s="23"/>
      <c r="HJ1041" s="23"/>
      <c r="HK1041" s="23"/>
      <c r="HL1041" s="23"/>
      <c r="HM1041" s="23"/>
      <c r="HN1041" s="23"/>
      <c r="HO1041" s="23"/>
      <c r="HP1041" s="23"/>
      <c r="HQ1041" s="23"/>
      <c r="HR1041" s="23"/>
      <c r="HS1041" s="23"/>
      <c r="HT1041" s="23"/>
      <c r="HU1041" s="23"/>
      <c r="HV1041" s="23"/>
      <c r="HW1041" s="23"/>
      <c r="HX1041" s="23"/>
      <c r="HY1041" s="23"/>
      <c r="HZ1041" s="23"/>
      <c r="IA1041" s="23"/>
      <c r="IB1041" s="23"/>
      <c r="IC1041" s="23"/>
      <c r="ID1041" s="23"/>
      <c r="IE1041" s="23"/>
      <c r="IF1041" s="23"/>
      <c r="IG1041" s="23"/>
      <c r="IH1041" s="23"/>
      <c r="II1041" s="23"/>
      <c r="IJ1041" s="23"/>
      <c r="IK1041" s="23"/>
      <c r="IL1041" s="23"/>
      <c r="IM1041" s="23"/>
      <c r="IN1041" s="23"/>
      <c r="IO1041" s="23"/>
      <c r="IP1041" s="23"/>
      <c r="IQ1041" s="23"/>
      <c r="IR1041" s="23"/>
      <c r="IS1041" s="23"/>
      <c r="IT1041" s="23"/>
      <c r="IU1041" s="23"/>
    </row>
    <row r="1042" spans="1:255" ht="13.5" thickBot="1" x14ac:dyDescent="0.25"/>
    <row r="1043" spans="1:255" ht="33.75" x14ac:dyDescent="0.2">
      <c r="A1043" s="53">
        <v>53</v>
      </c>
      <c r="B1043" s="61" t="s">
        <v>751</v>
      </c>
      <c r="C1043" s="54" t="s">
        <v>752</v>
      </c>
      <c r="D1043" s="55" t="s">
        <v>240</v>
      </c>
      <c r="E1043" s="56">
        <v>1.56</v>
      </c>
      <c r="F1043" s="57">
        <f>Source!AK553</f>
        <v>1258.21</v>
      </c>
      <c r="G1043" s="62" t="s">
        <v>6</v>
      </c>
      <c r="H1043" s="57"/>
      <c r="I1043" s="58">
        <f>SUM(DQ1043:DQ1064)</f>
        <v>3264</v>
      </c>
      <c r="J1043" s="59" t="s">
        <v>751</v>
      </c>
      <c r="K1043" s="60" t="e">
        <f>SUM(DS1043:DS1064)</f>
        <v>#REF!</v>
      </c>
      <c r="L1043" s="23"/>
      <c r="M1043" s="2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c r="BQ1043" s="23"/>
      <c r="BR1043" s="23"/>
      <c r="BS1043" s="23"/>
      <c r="BT1043" s="23"/>
      <c r="BU1043" s="23"/>
      <c r="BV1043" s="23"/>
      <c r="BW1043" s="23"/>
      <c r="BX1043" s="23"/>
      <c r="BY1043" s="23"/>
      <c r="BZ1043" s="23"/>
      <c r="CA1043" s="23"/>
      <c r="CB1043" s="23"/>
      <c r="CC1043" s="23"/>
      <c r="CD1043" s="23"/>
      <c r="CE1043" s="23"/>
      <c r="CF1043" s="23"/>
      <c r="CG1043" s="23"/>
      <c r="CH1043" s="23"/>
      <c r="CI1043" s="23"/>
      <c r="CJ1043" s="23"/>
      <c r="CK1043" s="23"/>
      <c r="CL1043" s="23"/>
      <c r="CM1043" s="23"/>
      <c r="CN1043" s="23"/>
      <c r="CO1043" s="23"/>
      <c r="CP1043" s="23"/>
      <c r="CQ1043" s="23"/>
      <c r="CR1043" s="23"/>
      <c r="CS1043" s="23"/>
      <c r="CT1043" s="23"/>
      <c r="CU1043" s="23"/>
      <c r="CV1043" s="23"/>
      <c r="CW1043" s="23"/>
      <c r="CX1043" s="23"/>
      <c r="CY1043" s="23"/>
      <c r="CZ1043" s="23"/>
      <c r="DA1043" s="23"/>
      <c r="DB1043" s="23"/>
      <c r="DC1043" s="23"/>
      <c r="DD1043" s="23"/>
      <c r="DE1043" s="23"/>
      <c r="DF1043" s="23"/>
      <c r="DG1043" s="23"/>
      <c r="DH1043" s="23"/>
      <c r="DI1043" s="23"/>
      <c r="DJ1043" s="23"/>
      <c r="DK1043" s="23"/>
      <c r="DL1043" s="23"/>
      <c r="DM1043" s="23"/>
      <c r="DN1043" s="23"/>
      <c r="DO1043" s="23"/>
      <c r="DP1043" s="23"/>
      <c r="DQ1043" s="23"/>
      <c r="DR1043" s="23"/>
      <c r="DS1043" s="23"/>
      <c r="DT1043" s="23"/>
      <c r="DU1043" s="23"/>
      <c r="DV1043" s="23"/>
      <c r="DW1043" s="23"/>
      <c r="DX1043" s="23"/>
      <c r="DY1043" s="23"/>
      <c r="DZ1043" s="23"/>
      <c r="EA1043" s="23"/>
      <c r="EB1043" s="23"/>
      <c r="EC1043" s="23"/>
      <c r="ED1043" s="23"/>
      <c r="EE1043" s="23"/>
      <c r="EF1043" s="23"/>
      <c r="EG1043" s="23"/>
      <c r="EH1043" s="23"/>
      <c r="EI1043" s="23"/>
      <c r="EJ1043" s="23"/>
      <c r="EK1043" s="23"/>
      <c r="EL1043" s="23"/>
      <c r="EM1043" s="23"/>
      <c r="EN1043" s="23"/>
      <c r="EO1043" s="23"/>
      <c r="EP1043" s="23"/>
      <c r="EQ1043" s="23"/>
      <c r="ER1043" s="23"/>
      <c r="ES1043" s="23"/>
      <c r="ET1043" s="23"/>
      <c r="EU1043" s="23"/>
      <c r="EV1043" s="23"/>
      <c r="EW1043" s="23"/>
      <c r="EX1043" s="23"/>
      <c r="EY1043" s="23"/>
      <c r="EZ1043" s="23"/>
      <c r="FA1043" s="23"/>
      <c r="FB1043" s="23"/>
      <c r="FC1043" s="23"/>
      <c r="FD1043" s="23"/>
      <c r="FE1043" s="23"/>
      <c r="FF1043" s="23"/>
      <c r="FG1043" s="23"/>
      <c r="FH1043" s="23"/>
      <c r="FI1043" s="23"/>
      <c r="FJ1043" s="23"/>
      <c r="FK1043" s="23"/>
      <c r="FL1043" s="23"/>
      <c r="FM1043" s="23"/>
      <c r="FN1043" s="23"/>
      <c r="FO1043" s="23"/>
      <c r="FP1043" s="23"/>
      <c r="FQ1043" s="23"/>
      <c r="FR1043" s="23"/>
      <c r="FS1043" s="23"/>
      <c r="FT1043" s="23"/>
      <c r="FU1043" s="23"/>
      <c r="FV1043" s="23"/>
      <c r="FW1043" s="23"/>
      <c r="FX1043" s="23"/>
      <c r="FY1043" s="23"/>
      <c r="FZ1043" s="23"/>
      <c r="GA1043" s="23"/>
      <c r="GB1043" s="23"/>
      <c r="GC1043" s="23"/>
      <c r="GD1043" s="23"/>
      <c r="GE1043" s="23"/>
      <c r="GF1043" s="23"/>
      <c r="GG1043" s="23"/>
      <c r="GH1043" s="23"/>
      <c r="GI1043" s="23"/>
      <c r="GJ1043" s="23"/>
      <c r="GK1043" s="23"/>
      <c r="GL1043" s="23"/>
      <c r="GM1043" s="23"/>
      <c r="GN1043" s="23"/>
      <c r="GO1043" s="23"/>
      <c r="GP1043" s="23"/>
      <c r="GQ1043" s="23"/>
      <c r="GR1043" s="23"/>
      <c r="GS1043" s="23"/>
      <c r="GT1043" s="23"/>
      <c r="GU1043" s="23"/>
      <c r="GV1043" s="23"/>
      <c r="GW1043" s="23"/>
      <c r="GX1043" s="23"/>
      <c r="GY1043" s="23"/>
      <c r="GZ1043" s="23"/>
      <c r="HA1043" s="23"/>
      <c r="HB1043" s="23"/>
      <c r="HC1043" s="23"/>
      <c r="HD1043" s="23"/>
      <c r="HE1043" s="23"/>
      <c r="HF1043" s="23"/>
      <c r="HG1043" s="23"/>
      <c r="HH1043" s="23"/>
      <c r="HI1043" s="23"/>
      <c r="HJ1043" s="23"/>
      <c r="HK1043" s="23"/>
      <c r="HL1043" s="23"/>
      <c r="HM1043" s="23"/>
      <c r="HN1043" s="23"/>
      <c r="HO1043" s="23"/>
      <c r="HP1043" s="23"/>
      <c r="HQ1043" s="23"/>
      <c r="HR1043" s="23"/>
      <c r="HS1043" s="23"/>
      <c r="HT1043" s="23"/>
      <c r="HU1043" s="23"/>
      <c r="HV1043" s="23"/>
      <c r="HW1043" s="23"/>
      <c r="HX1043" s="23"/>
      <c r="HY1043" s="23"/>
      <c r="HZ1043" s="23"/>
      <c r="IA1043" s="23"/>
      <c r="IB1043" s="23"/>
      <c r="IC1043" s="23"/>
      <c r="ID1043" s="23"/>
      <c r="IE1043" s="23"/>
      <c r="IF1043" s="23"/>
      <c r="IG1043" s="23"/>
      <c r="IH1043" s="23"/>
      <c r="II1043" s="23"/>
      <c r="IJ1043" s="23"/>
      <c r="IK1043" s="23"/>
      <c r="IL1043" s="23"/>
      <c r="IM1043" s="23"/>
      <c r="IN1043" s="23"/>
      <c r="IO1043" s="23"/>
      <c r="IP1043" s="23"/>
      <c r="IQ1043" s="23"/>
      <c r="IR1043" s="23"/>
      <c r="IS1043" s="23"/>
      <c r="IT1043" s="23"/>
      <c r="IU1043" s="23"/>
    </row>
    <row r="1044" spans="1:255" x14ac:dyDescent="0.2">
      <c r="A1044" s="66"/>
      <c r="B1044" s="67"/>
      <c r="C1044" s="67" t="s">
        <v>1253</v>
      </c>
      <c r="D1044" s="68"/>
      <c r="E1044" s="69"/>
      <c r="F1044" s="70">
        <v>558.13</v>
      </c>
      <c r="G1044" s="71"/>
      <c r="H1044" s="70">
        <f>Source!AF553</f>
        <v>558.13</v>
      </c>
      <c r="I1044" s="72">
        <f>T1044</f>
        <v>871</v>
      </c>
      <c r="J1044" s="73">
        <v>25.6</v>
      </c>
      <c r="K1044" s="74">
        <f>U1044</f>
        <v>22289</v>
      </c>
      <c r="O1044" s="23"/>
      <c r="P1044" s="23"/>
      <c r="Q1044" s="23"/>
      <c r="R1044" s="23"/>
      <c r="S1044" s="23"/>
      <c r="T1044" s="23">
        <f>ROUND(Source!AF553*Source!AV553*Source!I553,0)</f>
        <v>871</v>
      </c>
      <c r="U1044" s="23">
        <f>Source!S553</f>
        <v>22289</v>
      </c>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c r="BQ1044" s="23"/>
      <c r="BR1044" s="23"/>
      <c r="BS1044" s="23"/>
      <c r="BT1044" s="23"/>
      <c r="BU1044" s="23"/>
      <c r="BV1044" s="23"/>
      <c r="BW1044" s="23"/>
      <c r="BX1044" s="23"/>
      <c r="BY1044" s="23"/>
      <c r="BZ1044" s="23"/>
      <c r="CA1044" s="23"/>
      <c r="CB1044" s="23"/>
      <c r="CC1044" s="23"/>
      <c r="CD1044" s="23"/>
      <c r="CE1044" s="23"/>
      <c r="CF1044" s="23"/>
      <c r="CG1044" s="23"/>
      <c r="CH1044" s="23"/>
      <c r="CI1044" s="23"/>
      <c r="CJ1044" s="23"/>
      <c r="CK1044" s="23"/>
      <c r="CL1044" s="23"/>
      <c r="CM1044" s="23"/>
      <c r="CN1044" s="23"/>
      <c r="CO1044" s="23"/>
      <c r="CP1044" s="23"/>
      <c r="CQ1044" s="23"/>
      <c r="CR1044" s="23"/>
      <c r="CS1044" s="23"/>
      <c r="CT1044" s="23"/>
      <c r="CU1044" s="23"/>
      <c r="CV1044" s="23">
        <v>1</v>
      </c>
      <c r="CW1044" s="23"/>
      <c r="CX1044" s="23"/>
      <c r="CY1044" s="23"/>
      <c r="CZ1044" s="23"/>
      <c r="DA1044" s="23"/>
      <c r="DB1044" s="23"/>
      <c r="DC1044" s="23"/>
      <c r="DD1044" s="23"/>
      <c r="DE1044" s="23"/>
      <c r="DF1044" s="23"/>
      <c r="DG1044" s="23">
        <f>Source!S553</f>
        <v>22289</v>
      </c>
      <c r="DH1044" s="23">
        <v>1008</v>
      </c>
      <c r="DI1044" s="23"/>
      <c r="DJ1044" s="23"/>
      <c r="DK1044" s="23"/>
      <c r="DL1044" s="23"/>
      <c r="DM1044" s="23"/>
      <c r="DN1044" s="23"/>
      <c r="DO1044" s="23"/>
      <c r="DP1044" s="23"/>
      <c r="DQ1044" s="23">
        <f>T1044</f>
        <v>871</v>
      </c>
      <c r="DR1044" s="23"/>
      <c r="DS1044" s="23">
        <f>U1044</f>
        <v>22289</v>
      </c>
      <c r="DT1044" s="23"/>
      <c r="DU1044" s="23"/>
      <c r="DV1044" s="23"/>
      <c r="DW1044" s="23"/>
      <c r="DX1044" s="23"/>
      <c r="DY1044" s="23"/>
      <c r="DZ1044" s="23"/>
      <c r="EA1044" s="23"/>
      <c r="EB1044" s="23"/>
      <c r="EC1044" s="23"/>
      <c r="ED1044" s="23"/>
      <c r="EE1044" s="23"/>
      <c r="EF1044" s="23"/>
      <c r="EG1044" s="23"/>
      <c r="EH1044" s="23"/>
      <c r="EI1044" s="23"/>
      <c r="EJ1044" s="23"/>
      <c r="EK1044" s="23"/>
      <c r="EL1044" s="23"/>
      <c r="EM1044" s="23"/>
      <c r="EN1044" s="23"/>
      <c r="EO1044" s="23"/>
      <c r="EP1044" s="23"/>
      <c r="EQ1044" s="23"/>
      <c r="ER1044" s="23"/>
      <c r="ES1044" s="23"/>
      <c r="ET1044" s="23"/>
      <c r="EU1044" s="23"/>
      <c r="EV1044" s="23"/>
      <c r="EW1044" s="23"/>
      <c r="EX1044" s="23"/>
      <c r="EY1044" s="23"/>
      <c r="EZ1044" s="23"/>
      <c r="FA1044" s="23"/>
      <c r="FB1044" s="23"/>
      <c r="FC1044" s="23"/>
      <c r="FD1044" s="23"/>
      <c r="FE1044" s="23"/>
      <c r="FF1044" s="23"/>
      <c r="FG1044" s="23"/>
      <c r="FH1044" s="23"/>
      <c r="FI1044" s="23"/>
      <c r="FJ1044" s="23"/>
      <c r="FK1044" s="23"/>
      <c r="FL1044" s="23"/>
      <c r="FM1044" s="23"/>
      <c r="FN1044" s="23"/>
      <c r="FO1044" s="23"/>
      <c r="FP1044" s="23"/>
      <c r="FQ1044" s="23"/>
      <c r="FR1044" s="23"/>
      <c r="FS1044" s="23"/>
      <c r="FT1044" s="23"/>
      <c r="FU1044" s="23"/>
      <c r="FV1044" s="23"/>
      <c r="FW1044" s="23"/>
      <c r="FX1044" s="23"/>
      <c r="FY1044" s="23"/>
      <c r="FZ1044" s="23"/>
      <c r="GA1044" s="23"/>
      <c r="GB1044" s="23"/>
      <c r="GC1044" s="23"/>
      <c r="GD1044" s="23"/>
      <c r="GE1044" s="23"/>
      <c r="GF1044" s="23"/>
      <c r="GG1044" s="23"/>
      <c r="GH1044" s="23"/>
      <c r="GI1044" s="23"/>
      <c r="GJ1044" s="23">
        <f>T1044</f>
        <v>871</v>
      </c>
      <c r="GK1044" s="23">
        <f>T1044</f>
        <v>871</v>
      </c>
      <c r="GL1044" s="23"/>
      <c r="GM1044" s="23"/>
      <c r="GN1044" s="23"/>
      <c r="GO1044" s="23"/>
      <c r="GP1044" s="23"/>
      <c r="GQ1044" s="23"/>
      <c r="GR1044" s="23"/>
      <c r="GS1044" s="23"/>
      <c r="GT1044" s="23"/>
      <c r="GU1044" s="23"/>
      <c r="GV1044" s="23"/>
      <c r="GW1044" s="23"/>
      <c r="GX1044" s="23"/>
      <c r="GY1044" s="23"/>
      <c r="GZ1044" s="23"/>
      <c r="HA1044" s="23"/>
      <c r="HB1044" s="23">
        <f>T1044</f>
        <v>871</v>
      </c>
      <c r="HC1044" s="23"/>
      <c r="HD1044" s="23"/>
      <c r="HE1044" s="23"/>
      <c r="HF1044" s="23">
        <f>T1044</f>
        <v>871</v>
      </c>
      <c r="HG1044" s="23"/>
      <c r="HH1044" s="23"/>
      <c r="HI1044" s="23"/>
      <c r="HJ1044" s="23"/>
      <c r="HK1044" s="23"/>
      <c r="HL1044" s="23">
        <f>T1044</f>
        <v>871</v>
      </c>
      <c r="HM1044" s="23"/>
      <c r="HN1044" s="23">
        <f>T1044</f>
        <v>871</v>
      </c>
      <c r="HO1044" s="23"/>
      <c r="HP1044" s="23"/>
      <c r="HQ1044" s="23"/>
      <c r="HR1044" s="23"/>
      <c r="HS1044" s="23"/>
      <c r="HT1044" s="23"/>
      <c r="HU1044" s="23"/>
      <c r="HV1044" s="23"/>
      <c r="HW1044" s="23"/>
      <c r="HX1044" s="23">
        <f>T1044</f>
        <v>871</v>
      </c>
      <c r="HY1044" s="23"/>
      <c r="HZ1044" s="23"/>
      <c r="IA1044" s="23"/>
      <c r="IB1044" s="23"/>
      <c r="IC1044" s="23"/>
      <c r="ID1044" s="23"/>
      <c r="IE1044" s="23"/>
      <c r="IF1044" s="23"/>
      <c r="IG1044" s="23"/>
      <c r="IH1044" s="23"/>
      <c r="II1044" s="23"/>
      <c r="IJ1044" s="23"/>
      <c r="IK1044" s="23"/>
      <c r="IL1044" s="23"/>
      <c r="IM1044" s="23"/>
      <c r="IN1044" s="23"/>
      <c r="IO1044" s="23"/>
      <c r="IP1044" s="23"/>
      <c r="IQ1044" s="23"/>
      <c r="IR1044" s="23"/>
      <c r="IS1044" s="23"/>
      <c r="IT1044" s="23"/>
      <c r="IU1044" s="23"/>
    </row>
    <row r="1045" spans="1:255" x14ac:dyDescent="0.2">
      <c r="A1045" s="78"/>
      <c r="B1045" s="79"/>
      <c r="C1045" s="79" t="s">
        <v>1255</v>
      </c>
      <c r="D1045" s="80"/>
      <c r="E1045" s="81"/>
      <c r="F1045" s="82">
        <v>465.85</v>
      </c>
      <c r="G1045" s="83"/>
      <c r="H1045" s="82">
        <f>Source!AD553</f>
        <v>465.85</v>
      </c>
      <c r="I1045" s="84">
        <f>T1045</f>
        <v>727</v>
      </c>
      <c r="J1045" s="85">
        <v>9.3000000000000007</v>
      </c>
      <c r="K1045" s="86">
        <f>U1045</f>
        <v>6759</v>
      </c>
      <c r="O1045" s="23"/>
      <c r="P1045" s="23"/>
      <c r="Q1045" s="23"/>
      <c r="R1045" s="23"/>
      <c r="S1045" s="23"/>
      <c r="T1045" s="23">
        <f>ROUND(Source!AD553*Source!AV553*Source!I553,0)</f>
        <v>727</v>
      </c>
      <c r="U1045" s="23">
        <f>Source!Q553</f>
        <v>6759</v>
      </c>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c r="BQ1045" s="23"/>
      <c r="BR1045" s="23"/>
      <c r="BS1045" s="23"/>
      <c r="BT1045" s="23"/>
      <c r="BU1045" s="23"/>
      <c r="BV1045" s="23"/>
      <c r="BW1045" s="23"/>
      <c r="BX1045" s="23"/>
      <c r="BY1045" s="23"/>
      <c r="BZ1045" s="23"/>
      <c r="CA1045" s="23"/>
      <c r="CB1045" s="23"/>
      <c r="CC1045" s="23"/>
      <c r="CD1045" s="23"/>
      <c r="CE1045" s="23"/>
      <c r="CF1045" s="23"/>
      <c r="CG1045" s="23"/>
      <c r="CH1045" s="23"/>
      <c r="CI1045" s="23"/>
      <c r="CJ1045" s="23"/>
      <c r="CK1045" s="23"/>
      <c r="CL1045" s="23"/>
      <c r="CM1045" s="23"/>
      <c r="CN1045" s="23"/>
      <c r="CO1045" s="23"/>
      <c r="CP1045" s="23"/>
      <c r="CQ1045" s="23"/>
      <c r="CR1045" s="23"/>
      <c r="CS1045" s="23"/>
      <c r="CT1045" s="23"/>
      <c r="CU1045" s="23"/>
      <c r="CV1045" s="23">
        <v>1</v>
      </c>
      <c r="CW1045" s="23"/>
      <c r="CX1045" s="23"/>
      <c r="CY1045" s="23"/>
      <c r="CZ1045" s="23"/>
      <c r="DA1045" s="23"/>
      <c r="DB1045" s="23"/>
      <c r="DC1045" s="23"/>
      <c r="DD1045" s="23"/>
      <c r="DE1045" s="23"/>
      <c r="DF1045" s="23"/>
      <c r="DG1045" s="23"/>
      <c r="DH1045" s="23"/>
      <c r="DI1045" s="23"/>
      <c r="DJ1045" s="23"/>
      <c r="DK1045" s="23"/>
      <c r="DL1045" s="23"/>
      <c r="DM1045" s="23"/>
      <c r="DN1045" s="23"/>
      <c r="DO1045" s="23"/>
      <c r="DP1045" s="23"/>
      <c r="DQ1045" s="23">
        <f>T1045</f>
        <v>727</v>
      </c>
      <c r="DR1045" s="23"/>
      <c r="DS1045" s="23">
        <f>U1045</f>
        <v>6759</v>
      </c>
      <c r="DT1045" s="23"/>
      <c r="DU1045" s="23"/>
      <c r="DV1045" s="23"/>
      <c r="DW1045" s="23"/>
      <c r="DX1045" s="23"/>
      <c r="DY1045" s="23"/>
      <c r="DZ1045" s="23"/>
      <c r="EA1045" s="23"/>
      <c r="EB1045" s="23"/>
      <c r="EC1045" s="23"/>
      <c r="ED1045" s="23"/>
      <c r="EE1045" s="23"/>
      <c r="EF1045" s="23"/>
      <c r="EG1045" s="23"/>
      <c r="EH1045" s="23"/>
      <c r="EI1045" s="23"/>
      <c r="EJ1045" s="23"/>
      <c r="EK1045" s="23"/>
      <c r="EL1045" s="23"/>
      <c r="EM1045" s="23"/>
      <c r="EN1045" s="23"/>
      <c r="EO1045" s="23"/>
      <c r="EP1045" s="23"/>
      <c r="EQ1045" s="23"/>
      <c r="ER1045" s="23"/>
      <c r="ES1045" s="23"/>
      <c r="ET1045" s="23"/>
      <c r="EU1045" s="23"/>
      <c r="EV1045" s="23"/>
      <c r="EW1045" s="23"/>
      <c r="EX1045" s="23"/>
      <c r="EY1045" s="23"/>
      <c r="EZ1045" s="23"/>
      <c r="FA1045" s="23"/>
      <c r="FB1045" s="23"/>
      <c r="FC1045" s="23"/>
      <c r="FD1045" s="23"/>
      <c r="FE1045" s="23"/>
      <c r="FF1045" s="23"/>
      <c r="FG1045" s="23"/>
      <c r="FH1045" s="23"/>
      <c r="FI1045" s="23"/>
      <c r="FJ1045" s="23"/>
      <c r="FK1045" s="23"/>
      <c r="FL1045" s="23"/>
      <c r="FM1045" s="23"/>
      <c r="FN1045" s="23"/>
      <c r="FO1045" s="23"/>
      <c r="FP1045" s="23"/>
      <c r="FQ1045" s="23"/>
      <c r="FR1045" s="23"/>
      <c r="FS1045" s="23"/>
      <c r="FT1045" s="23"/>
      <c r="FU1045" s="23"/>
      <c r="FV1045" s="23"/>
      <c r="FW1045" s="23"/>
      <c r="FX1045" s="23"/>
      <c r="FY1045" s="23"/>
      <c r="FZ1045" s="23"/>
      <c r="GA1045" s="23"/>
      <c r="GB1045" s="23"/>
      <c r="GC1045" s="23"/>
      <c r="GD1045" s="23"/>
      <c r="GE1045" s="23"/>
      <c r="GF1045" s="23"/>
      <c r="GG1045" s="23"/>
      <c r="GH1045" s="23"/>
      <c r="GI1045" s="23"/>
      <c r="GJ1045" s="23">
        <f>T1045</f>
        <v>727</v>
      </c>
      <c r="GK1045" s="23"/>
      <c r="GL1045" s="23">
        <f>T1045</f>
        <v>727</v>
      </c>
      <c r="GM1045" s="23"/>
      <c r="GN1045" s="23"/>
      <c r="GO1045" s="23"/>
      <c r="GP1045" s="23"/>
      <c r="GQ1045" s="23"/>
      <c r="GR1045" s="23"/>
      <c r="GS1045" s="23"/>
      <c r="GT1045" s="23"/>
      <c r="GU1045" s="23"/>
      <c r="GV1045" s="23"/>
      <c r="GW1045" s="23"/>
      <c r="GX1045" s="23"/>
      <c r="GY1045" s="23"/>
      <c r="GZ1045" s="23"/>
      <c r="HA1045" s="23"/>
      <c r="HB1045" s="23">
        <f>T1045</f>
        <v>727</v>
      </c>
      <c r="HC1045" s="23"/>
      <c r="HD1045" s="23"/>
      <c r="HE1045" s="23"/>
      <c r="HF1045" s="23">
        <f>T1045</f>
        <v>727</v>
      </c>
      <c r="HG1045" s="23"/>
      <c r="HH1045" s="23"/>
      <c r="HI1045" s="23"/>
      <c r="HJ1045" s="23"/>
      <c r="HK1045" s="23"/>
      <c r="HL1045" s="23">
        <f>T1045</f>
        <v>727</v>
      </c>
      <c r="HM1045" s="23"/>
      <c r="HN1045" s="23">
        <f>T1045</f>
        <v>727</v>
      </c>
      <c r="HO1045" s="23"/>
      <c r="HP1045" s="23"/>
      <c r="HQ1045" s="23"/>
      <c r="HR1045" s="23"/>
      <c r="HS1045" s="23"/>
      <c r="HT1045" s="23"/>
      <c r="HU1045" s="23"/>
      <c r="HV1045" s="23"/>
      <c r="HW1045" s="23"/>
      <c r="HX1045" s="23"/>
      <c r="HY1045" s="23"/>
      <c r="HZ1045" s="23"/>
      <c r="IA1045" s="23"/>
      <c r="IB1045" s="23"/>
      <c r="IC1045" s="23"/>
      <c r="ID1045" s="23"/>
      <c r="IE1045" s="23"/>
      <c r="IF1045" s="23"/>
      <c r="IG1045" s="23"/>
      <c r="IH1045" s="23"/>
      <c r="II1045" s="23"/>
      <c r="IJ1045" s="23"/>
      <c r="IK1045" s="23"/>
      <c r="IL1045" s="23"/>
      <c r="IM1045" s="23"/>
      <c r="IN1045" s="23"/>
      <c r="IO1045" s="23"/>
      <c r="IP1045" s="23"/>
      <c r="IQ1045" s="23"/>
      <c r="IR1045" s="23"/>
      <c r="IS1045" s="23"/>
      <c r="IT1045" s="23"/>
      <c r="IU1045" s="23"/>
    </row>
    <row r="1046" spans="1:255" x14ac:dyDescent="0.2">
      <c r="A1046" s="78"/>
      <c r="B1046" s="79"/>
      <c r="C1046" s="79" t="s">
        <v>1256</v>
      </c>
      <c r="D1046" s="80"/>
      <c r="E1046" s="81"/>
      <c r="F1046" s="82">
        <v>52.18</v>
      </c>
      <c r="G1046" s="83"/>
      <c r="H1046" s="82">
        <f>Source!AE553</f>
        <v>52.18</v>
      </c>
      <c r="I1046" s="84">
        <f>GM1046</f>
        <v>81</v>
      </c>
      <c r="J1046" s="85">
        <v>19.8</v>
      </c>
      <c r="K1046" s="86">
        <f>Source!R553</f>
        <v>1612</v>
      </c>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3"/>
      <c r="FH1046" s="23"/>
      <c r="FI1046" s="23"/>
      <c r="FJ1046" s="23"/>
      <c r="FK1046" s="23"/>
      <c r="FL1046" s="23"/>
      <c r="FM1046" s="23"/>
      <c r="FN1046" s="23"/>
      <c r="FO1046" s="23"/>
      <c r="FP1046" s="23"/>
      <c r="FQ1046" s="23"/>
      <c r="FR1046" s="23"/>
      <c r="FS1046" s="23"/>
      <c r="FT1046" s="23"/>
      <c r="FU1046" s="23"/>
      <c r="FV1046" s="23"/>
      <c r="FW1046" s="23"/>
      <c r="FX1046" s="23"/>
      <c r="FY1046" s="23"/>
      <c r="FZ1046" s="23"/>
      <c r="GA1046" s="23"/>
      <c r="GB1046" s="23"/>
      <c r="GC1046" s="23"/>
      <c r="GD1046" s="23"/>
      <c r="GE1046" s="23"/>
      <c r="GF1046" s="23"/>
      <c r="GG1046" s="23"/>
      <c r="GH1046" s="23"/>
      <c r="GI1046" s="23"/>
      <c r="GJ1046" s="23"/>
      <c r="GK1046" s="23"/>
      <c r="GL1046" s="23"/>
      <c r="GM1046" s="23">
        <f>ROUND(Source!AE553*Source!AV553*Source!I553,0)</f>
        <v>81</v>
      </c>
      <c r="GN1046" s="23"/>
      <c r="GO1046" s="23"/>
      <c r="GP1046" s="23"/>
      <c r="GQ1046" s="23"/>
      <c r="GR1046" s="23"/>
      <c r="GS1046" s="23"/>
      <c r="GT1046" s="23"/>
      <c r="GU1046" s="23"/>
      <c r="GV1046" s="23"/>
      <c r="GW1046" s="23"/>
      <c r="GX1046" s="23"/>
      <c r="GY1046" s="23"/>
      <c r="GZ1046" s="23"/>
      <c r="HA1046" s="23"/>
      <c r="HB1046" s="23"/>
      <c r="HC1046" s="23"/>
      <c r="HD1046" s="23"/>
      <c r="HE1046" s="23"/>
      <c r="HF1046" s="23"/>
      <c r="HG1046" s="23"/>
      <c r="HH1046" s="23"/>
      <c r="HI1046" s="23"/>
      <c r="HJ1046" s="23"/>
      <c r="HK1046" s="23"/>
      <c r="HL1046" s="23"/>
      <c r="HM1046" s="23"/>
      <c r="HN1046" s="23"/>
      <c r="HO1046" s="23"/>
      <c r="HP1046" s="23"/>
      <c r="HQ1046" s="23"/>
      <c r="HR1046" s="23"/>
      <c r="HS1046" s="23"/>
      <c r="HT1046" s="23"/>
      <c r="HU1046" s="23"/>
      <c r="HV1046" s="23"/>
      <c r="HW1046" s="23"/>
      <c r="HX1046" s="23">
        <f>GM1046</f>
        <v>81</v>
      </c>
      <c r="HY1046" s="23"/>
      <c r="HZ1046" s="23"/>
      <c r="IA1046" s="23"/>
      <c r="IB1046" s="23"/>
      <c r="IC1046" s="23"/>
      <c r="ID1046" s="23"/>
      <c r="IE1046" s="23"/>
      <c r="IF1046" s="23"/>
      <c r="IG1046" s="23"/>
      <c r="IH1046" s="23"/>
      <c r="II1046" s="23"/>
      <c r="IJ1046" s="23"/>
      <c r="IK1046" s="23"/>
      <c r="IL1046" s="23"/>
      <c r="IM1046" s="23"/>
      <c r="IN1046" s="23"/>
      <c r="IO1046" s="23"/>
      <c r="IP1046" s="23"/>
      <c r="IQ1046" s="23"/>
      <c r="IR1046" s="23"/>
      <c r="IS1046" s="23"/>
      <c r="IT1046" s="23"/>
      <c r="IU1046" s="23"/>
    </row>
    <row r="1047" spans="1:255" x14ac:dyDescent="0.2">
      <c r="A1047" s="87"/>
      <c r="B1047" s="88"/>
      <c r="C1047" s="88" t="s">
        <v>1257</v>
      </c>
      <c r="D1047" s="89"/>
      <c r="E1047" s="90">
        <v>90</v>
      </c>
      <c r="F1047" s="91" t="s">
        <v>1258</v>
      </c>
      <c r="G1047" s="92"/>
      <c r="H1047" s="93">
        <f>ROUND((Source!AF553*Source!AV553+Source!AE553*Source!AV553)*(Source!FX553)/100,2)</f>
        <v>549.28</v>
      </c>
      <c r="I1047" s="94">
        <f>T1047</f>
        <v>857</v>
      </c>
      <c r="J1047" s="96">
        <v>0.86</v>
      </c>
      <c r="K1047" s="95" t="e">
        <f>U1047</f>
        <v>#REF!</v>
      </c>
      <c r="O1047" s="23"/>
      <c r="P1047" s="23"/>
      <c r="Q1047" s="23"/>
      <c r="R1047" s="23"/>
      <c r="S1047" s="23"/>
      <c r="T1047" s="23">
        <f>ROUND((ROUND(Source!AF553*Source!AV553*Source!I553,0)+ROUND(Source!AE553*Source!AV553*Source!I553,0))*(Source!DN553)/100,0)</f>
        <v>857</v>
      </c>
      <c r="U1047" s="23" t="e">
        <f>Source!X553</f>
        <v>#REF!</v>
      </c>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c r="BQ1047" s="23"/>
      <c r="BR1047" s="23"/>
      <c r="BS1047" s="23"/>
      <c r="BT1047" s="23"/>
      <c r="BU1047" s="23"/>
      <c r="BV1047" s="23"/>
      <c r="BW1047" s="23"/>
      <c r="BX1047" s="23"/>
      <c r="BY1047" s="23"/>
      <c r="BZ1047" s="23"/>
      <c r="CA1047" s="23"/>
      <c r="CB1047" s="23"/>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v>1</v>
      </c>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f>T1047</f>
        <v>857</v>
      </c>
      <c r="DR1047" s="23"/>
      <c r="DS1047" s="23" t="e">
        <f>U1047</f>
        <v>#REF!</v>
      </c>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3"/>
      <c r="FL1047" s="23"/>
      <c r="FM1047" s="23"/>
      <c r="FN1047" s="23"/>
      <c r="FO1047" s="23"/>
      <c r="FP1047" s="23"/>
      <c r="FQ1047" s="23"/>
      <c r="FR1047" s="23"/>
      <c r="FS1047" s="23"/>
      <c r="FT1047" s="23"/>
      <c r="FU1047" s="23"/>
      <c r="FV1047" s="23"/>
      <c r="FW1047" s="23"/>
      <c r="FX1047" s="23"/>
      <c r="FY1047" s="23"/>
      <c r="FZ1047" s="23"/>
      <c r="GA1047" s="23"/>
      <c r="GB1047" s="23"/>
      <c r="GC1047" s="23"/>
      <c r="GD1047" s="23"/>
      <c r="GE1047" s="23"/>
      <c r="GF1047" s="23"/>
      <c r="GG1047" s="23"/>
      <c r="GH1047" s="23"/>
      <c r="GI1047" s="23"/>
      <c r="GJ1047" s="23"/>
      <c r="GK1047" s="23"/>
      <c r="GL1047" s="23"/>
      <c r="GM1047" s="23"/>
      <c r="GN1047" s="23"/>
      <c r="GO1047" s="23"/>
      <c r="GP1047" s="23"/>
      <c r="GQ1047" s="23"/>
      <c r="GR1047" s="23"/>
      <c r="GS1047" s="23"/>
      <c r="GT1047" s="23"/>
      <c r="GU1047" s="23"/>
      <c r="GV1047" s="23"/>
      <c r="GW1047" s="23"/>
      <c r="GX1047" s="23"/>
      <c r="GY1047" s="23">
        <f>T1047</f>
        <v>857</v>
      </c>
      <c r="GZ1047" s="23"/>
      <c r="HA1047" s="23"/>
      <c r="HB1047" s="23">
        <f>T1047</f>
        <v>857</v>
      </c>
      <c r="HC1047" s="23"/>
      <c r="HD1047" s="23"/>
      <c r="HE1047" s="23"/>
      <c r="HF1047" s="23">
        <f>T1047</f>
        <v>857</v>
      </c>
      <c r="HG1047" s="23"/>
      <c r="HH1047" s="23"/>
      <c r="HI1047" s="23"/>
      <c r="HJ1047" s="23"/>
      <c r="HK1047" s="23"/>
      <c r="HL1047" s="23">
        <f>T1047</f>
        <v>857</v>
      </c>
      <c r="HM1047" s="23"/>
      <c r="HN1047" s="23">
        <f>T1047</f>
        <v>857</v>
      </c>
      <c r="HO1047" s="23"/>
      <c r="HP1047" s="23"/>
      <c r="HQ1047" s="23"/>
      <c r="HR1047" s="23"/>
      <c r="HS1047" s="23"/>
      <c r="HT1047" s="23"/>
      <c r="HU1047" s="23"/>
      <c r="HV1047" s="23"/>
      <c r="HW1047" s="23"/>
      <c r="HX1047" s="23"/>
      <c r="HY1047" s="23"/>
      <c r="HZ1047" s="23"/>
      <c r="IA1047" s="23"/>
      <c r="IB1047" s="23"/>
      <c r="IC1047" s="23"/>
      <c r="ID1047" s="23"/>
      <c r="IE1047" s="23"/>
      <c r="IF1047" s="23"/>
      <c r="IG1047" s="23"/>
      <c r="IH1047" s="23"/>
      <c r="II1047" s="23"/>
      <c r="IJ1047" s="23"/>
      <c r="IK1047" s="23"/>
      <c r="IL1047" s="23"/>
      <c r="IM1047" s="23"/>
      <c r="IN1047" s="23"/>
      <c r="IO1047" s="23"/>
      <c r="IP1047" s="23"/>
      <c r="IQ1047" s="23"/>
      <c r="IR1047" s="23"/>
      <c r="IS1047" s="23"/>
      <c r="IT1047" s="23"/>
      <c r="IU1047" s="23"/>
    </row>
    <row r="1048" spans="1:255" x14ac:dyDescent="0.2">
      <c r="A1048" s="87"/>
      <c r="B1048" s="88"/>
      <c r="C1048" s="88" t="s">
        <v>1259</v>
      </c>
      <c r="D1048" s="89"/>
      <c r="E1048" s="90">
        <v>85</v>
      </c>
      <c r="F1048" s="91" t="s">
        <v>1258</v>
      </c>
      <c r="G1048" s="92"/>
      <c r="H1048" s="93">
        <f>ROUND((Source!AF553*Source!AV553+Source!AE553*Source!AV553)*(Source!FY553)/100,2)</f>
        <v>518.76</v>
      </c>
      <c r="I1048" s="94">
        <f>T1048</f>
        <v>809</v>
      </c>
      <c r="J1048" s="96">
        <v>0.72</v>
      </c>
      <c r="K1048" s="95" t="e">
        <f>U1048</f>
        <v>#REF!</v>
      </c>
      <c r="O1048" s="23"/>
      <c r="P1048" s="23"/>
      <c r="Q1048" s="23"/>
      <c r="R1048" s="23"/>
      <c r="S1048" s="23"/>
      <c r="T1048" s="23">
        <f>ROUND((ROUND(Source!AF553*Source!AV553*Source!I553,0)+ROUND(Source!AE553*Source!AV553*Source!I553,0))*(Source!DO553)/100,0)</f>
        <v>809</v>
      </c>
      <c r="U1048" s="23" t="e">
        <f>Source!Y553</f>
        <v>#REF!</v>
      </c>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c r="BQ1048" s="23"/>
      <c r="BR1048" s="23"/>
      <c r="BS1048" s="23"/>
      <c r="BT1048" s="23"/>
      <c r="BU1048" s="23"/>
      <c r="BV1048" s="23"/>
      <c r="BW1048" s="23"/>
      <c r="BX1048" s="23"/>
      <c r="BY1048" s="23"/>
      <c r="BZ1048" s="23"/>
      <c r="CA1048" s="23"/>
      <c r="CB1048" s="23"/>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v>1</v>
      </c>
      <c r="CW1048" s="23"/>
      <c r="CX1048" s="23"/>
      <c r="CY1048" s="23"/>
      <c r="CZ1048" s="23"/>
      <c r="DA1048" s="23"/>
      <c r="DB1048" s="23"/>
      <c r="DC1048" s="23"/>
      <c r="DD1048" s="23"/>
      <c r="DE1048" s="23"/>
      <c r="DF1048" s="23"/>
      <c r="DG1048" s="23"/>
      <c r="DH1048" s="23"/>
      <c r="DI1048" s="23"/>
      <c r="DJ1048" s="23"/>
      <c r="DK1048" s="23"/>
      <c r="DL1048" s="23"/>
      <c r="DM1048" s="23"/>
      <c r="DN1048" s="23"/>
      <c r="DO1048" s="23"/>
      <c r="DP1048" s="23"/>
      <c r="DQ1048" s="23">
        <f>T1048</f>
        <v>809</v>
      </c>
      <c r="DR1048" s="23"/>
      <c r="DS1048" s="23" t="e">
        <f>U1048</f>
        <v>#REF!</v>
      </c>
      <c r="DT1048" s="23"/>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3"/>
      <c r="EP1048" s="23"/>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3"/>
      <c r="FL1048" s="23"/>
      <c r="FM1048" s="23"/>
      <c r="FN1048" s="23"/>
      <c r="FO1048" s="23"/>
      <c r="FP1048" s="23"/>
      <c r="FQ1048" s="23"/>
      <c r="FR1048" s="23"/>
      <c r="FS1048" s="23"/>
      <c r="FT1048" s="23"/>
      <c r="FU1048" s="23"/>
      <c r="FV1048" s="23"/>
      <c r="FW1048" s="23"/>
      <c r="FX1048" s="23"/>
      <c r="FY1048" s="23"/>
      <c r="FZ1048" s="23"/>
      <c r="GA1048" s="23"/>
      <c r="GB1048" s="23"/>
      <c r="GC1048" s="23"/>
      <c r="GD1048" s="23"/>
      <c r="GE1048" s="23"/>
      <c r="GF1048" s="23"/>
      <c r="GG1048" s="23"/>
      <c r="GH1048" s="23"/>
      <c r="GI1048" s="23"/>
      <c r="GJ1048" s="23"/>
      <c r="GK1048" s="23"/>
      <c r="GL1048" s="23"/>
      <c r="GM1048" s="23"/>
      <c r="GN1048" s="23"/>
      <c r="GO1048" s="23"/>
      <c r="GP1048" s="23"/>
      <c r="GQ1048" s="23"/>
      <c r="GR1048" s="23"/>
      <c r="GS1048" s="23"/>
      <c r="GT1048" s="23"/>
      <c r="GU1048" s="23"/>
      <c r="GV1048" s="23"/>
      <c r="GW1048" s="23"/>
      <c r="GX1048" s="23"/>
      <c r="GY1048" s="23"/>
      <c r="GZ1048" s="23">
        <f>T1048</f>
        <v>809</v>
      </c>
      <c r="HA1048" s="23"/>
      <c r="HB1048" s="23">
        <f>T1048</f>
        <v>809</v>
      </c>
      <c r="HC1048" s="23"/>
      <c r="HD1048" s="23"/>
      <c r="HE1048" s="23"/>
      <c r="HF1048" s="23">
        <f>T1048</f>
        <v>809</v>
      </c>
      <c r="HG1048" s="23"/>
      <c r="HH1048" s="23"/>
      <c r="HI1048" s="23"/>
      <c r="HJ1048" s="23"/>
      <c r="HK1048" s="23"/>
      <c r="HL1048" s="23">
        <f>T1048</f>
        <v>809</v>
      </c>
      <c r="HM1048" s="23"/>
      <c r="HN1048" s="23">
        <f>T1048</f>
        <v>809</v>
      </c>
      <c r="HO1048" s="23"/>
      <c r="HP1048" s="23"/>
      <c r="HQ1048" s="23"/>
      <c r="HR1048" s="23"/>
      <c r="HS1048" s="23"/>
      <c r="HT1048" s="23"/>
      <c r="HU1048" s="23"/>
      <c r="HV1048" s="23"/>
      <c r="HW1048" s="23"/>
      <c r="HX1048" s="23"/>
      <c r="HY1048" s="23"/>
      <c r="HZ1048" s="23"/>
      <c r="IA1048" s="23"/>
      <c r="IB1048" s="23"/>
      <c r="IC1048" s="23"/>
      <c r="ID1048" s="23"/>
      <c r="IE1048" s="23"/>
      <c r="IF1048" s="23"/>
      <c r="IG1048" s="23"/>
      <c r="IH1048" s="23"/>
      <c r="II1048" s="23"/>
      <c r="IJ1048" s="23"/>
      <c r="IK1048" s="23"/>
      <c r="IL1048" s="23"/>
      <c r="IM1048" s="23"/>
      <c r="IN1048" s="23"/>
      <c r="IO1048" s="23"/>
      <c r="IP1048" s="23"/>
      <c r="IQ1048" s="23"/>
      <c r="IR1048" s="23"/>
      <c r="IS1048" s="23"/>
      <c r="IT1048" s="23"/>
      <c r="IU1048" s="23"/>
    </row>
    <row r="1049" spans="1:255" x14ac:dyDescent="0.2">
      <c r="A1049" s="78"/>
      <c r="B1049" s="79"/>
      <c r="C1049" s="79" t="s">
        <v>1260</v>
      </c>
      <c r="D1049" s="80" t="s">
        <v>1261</v>
      </c>
      <c r="E1049" s="81">
        <v>63.28</v>
      </c>
      <c r="F1049" s="82"/>
      <c r="G1049" s="83"/>
      <c r="H1049" s="82" t="e">
        <f>ROUND(Source!AH553,2)</f>
        <v>#REF!</v>
      </c>
      <c r="I1049" s="97" t="e">
        <f>Source!U553</f>
        <v>#REF!</v>
      </c>
      <c r="J1049" s="85"/>
      <c r="K1049" s="86"/>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c r="CB1049" s="23"/>
      <c r="CC1049" s="23"/>
      <c r="CD1049" s="23"/>
      <c r="CE1049" s="23"/>
      <c r="CF1049" s="23"/>
      <c r="CG1049" s="23"/>
      <c r="CH1049" s="23"/>
      <c r="CI1049" s="23"/>
      <c r="CJ1049" s="23"/>
      <c r="CK1049" s="23"/>
      <c r="CL1049" s="23"/>
      <c r="CM1049" s="23"/>
      <c r="CN1049" s="23"/>
      <c r="CO1049" s="23"/>
      <c r="CP1049" s="23"/>
      <c r="CQ1049" s="23"/>
      <c r="CR1049" s="23"/>
      <c r="CS1049" s="23"/>
      <c r="CT1049" s="23"/>
      <c r="CU1049" s="23"/>
      <c r="CV1049" s="23"/>
      <c r="CW1049" s="23"/>
      <c r="CX1049" s="23"/>
      <c r="CY1049" s="23"/>
      <c r="CZ1049" s="23"/>
      <c r="DA1049" s="23"/>
      <c r="DB1049" s="23"/>
      <c r="DC1049" s="23"/>
      <c r="DD1049" s="23"/>
      <c r="DE1049" s="23"/>
      <c r="DF1049" s="23"/>
      <c r="DG1049" s="23"/>
      <c r="DH1049" s="23"/>
      <c r="DI1049" s="23"/>
      <c r="DJ1049" s="23"/>
      <c r="DK1049" s="23"/>
      <c r="DL1049" s="23"/>
      <c r="DM1049" s="23"/>
      <c r="DN1049" s="23"/>
      <c r="DO1049" s="23"/>
      <c r="DP1049" s="23"/>
      <c r="DQ1049" s="23"/>
      <c r="DR1049" s="23"/>
      <c r="DS1049" s="23"/>
      <c r="DT1049" s="23"/>
      <c r="DU1049" s="23"/>
      <c r="DV1049" s="23"/>
      <c r="DW1049" s="23"/>
      <c r="DX1049" s="23"/>
      <c r="DY1049" s="23"/>
      <c r="DZ1049" s="23"/>
      <c r="EA1049" s="23"/>
      <c r="EB1049" s="23"/>
      <c r="EC1049" s="23"/>
      <c r="ED1049" s="23"/>
      <c r="EE1049" s="23"/>
      <c r="EF1049" s="23"/>
      <c r="EG1049" s="23"/>
      <c r="EH1049" s="23"/>
      <c r="EI1049" s="23"/>
      <c r="EJ1049" s="23"/>
      <c r="EK1049" s="23"/>
      <c r="EL1049" s="23"/>
      <c r="EM1049" s="23"/>
      <c r="EN1049" s="23"/>
      <c r="EO1049" s="23"/>
      <c r="EP1049" s="23"/>
      <c r="EQ1049" s="23"/>
      <c r="ER1049" s="23"/>
      <c r="ES1049" s="23"/>
      <c r="ET1049" s="23"/>
      <c r="EU1049" s="23"/>
      <c r="EV1049" s="23"/>
      <c r="EW1049" s="23"/>
      <c r="EX1049" s="23"/>
      <c r="EY1049" s="23"/>
      <c r="EZ1049" s="23"/>
      <c r="FA1049" s="23"/>
      <c r="FB1049" s="23"/>
      <c r="FC1049" s="23"/>
      <c r="FD1049" s="23"/>
      <c r="FE1049" s="23"/>
      <c r="FF1049" s="23"/>
      <c r="FG1049" s="23"/>
      <c r="FH1049" s="23"/>
      <c r="FI1049" s="23"/>
      <c r="FJ1049" s="23"/>
      <c r="FK1049" s="23"/>
      <c r="FL1049" s="23"/>
      <c r="FM1049" s="23"/>
      <c r="FN1049" s="23"/>
      <c r="FO1049" s="23"/>
      <c r="FP1049" s="23"/>
      <c r="FQ1049" s="23"/>
      <c r="FR1049" s="23"/>
      <c r="FS1049" s="23"/>
      <c r="FT1049" s="23"/>
      <c r="FU1049" s="23"/>
      <c r="FV1049" s="23"/>
      <c r="FW1049" s="23"/>
      <c r="FX1049" s="23"/>
      <c r="FY1049" s="23"/>
      <c r="FZ1049" s="23"/>
      <c r="GA1049" s="23"/>
      <c r="GB1049" s="23"/>
      <c r="GC1049" s="23"/>
      <c r="GD1049" s="23"/>
      <c r="GE1049" s="23"/>
      <c r="GF1049" s="23"/>
      <c r="GG1049" s="23"/>
      <c r="GH1049" s="23"/>
      <c r="GI1049" s="23"/>
      <c r="GJ1049" s="23"/>
      <c r="GK1049" s="23"/>
      <c r="GL1049" s="23"/>
      <c r="GM1049" s="23"/>
      <c r="GN1049" s="23"/>
      <c r="GO1049" s="23"/>
      <c r="GP1049" s="23"/>
      <c r="GQ1049" s="23"/>
      <c r="GR1049" s="23"/>
      <c r="GS1049" s="23"/>
      <c r="GT1049" s="23"/>
      <c r="GU1049" s="23"/>
      <c r="GV1049" s="23"/>
      <c r="GW1049" s="23"/>
      <c r="GX1049" s="23"/>
      <c r="GY1049" s="23"/>
      <c r="GZ1049" s="23"/>
      <c r="HA1049" s="23"/>
      <c r="HB1049" s="23"/>
      <c r="HC1049" s="23"/>
      <c r="HD1049" s="23"/>
      <c r="HE1049" s="23"/>
      <c r="HF1049" s="23"/>
      <c r="HG1049" s="23"/>
      <c r="HH1049" s="23"/>
      <c r="HI1049" s="23"/>
      <c r="HJ1049" s="23"/>
      <c r="HK1049" s="23"/>
      <c r="HL1049" s="23"/>
      <c r="HM1049" s="23"/>
      <c r="HN1049" s="23"/>
      <c r="HO1049" s="23"/>
      <c r="HP1049" s="23"/>
      <c r="HQ1049" s="23"/>
      <c r="HR1049" s="23"/>
      <c r="HS1049" s="23"/>
      <c r="HT1049" s="23"/>
      <c r="HU1049" s="23"/>
      <c r="HV1049" s="23"/>
      <c r="HW1049" s="23"/>
      <c r="HX1049" s="23"/>
      <c r="HY1049" s="23"/>
      <c r="HZ1049" s="23"/>
      <c r="IA1049" s="23"/>
      <c r="IB1049" s="23"/>
      <c r="IC1049" s="23"/>
      <c r="ID1049" s="23"/>
      <c r="IE1049" s="23"/>
      <c r="IF1049" s="23"/>
      <c r="IG1049" s="23"/>
      <c r="IH1049" s="23"/>
      <c r="II1049" s="23"/>
      <c r="IJ1049" s="23"/>
      <c r="IK1049" s="23"/>
      <c r="IL1049" s="23"/>
      <c r="IM1049" s="23"/>
      <c r="IN1049" s="23"/>
      <c r="IO1049" s="23"/>
      <c r="IP1049" s="23"/>
      <c r="IQ1049" s="23"/>
      <c r="IR1049" s="23"/>
      <c r="IS1049" s="23"/>
      <c r="IT1049" s="23"/>
      <c r="IU1049" s="23"/>
    </row>
    <row r="1050" spans="1:255" x14ac:dyDescent="0.2">
      <c r="A1050" s="100" t="s">
        <v>754</v>
      </c>
      <c r="B1050" s="109" t="s">
        <v>249</v>
      </c>
      <c r="C1050" s="101" t="s">
        <v>250</v>
      </c>
      <c r="D1050" s="102" t="s">
        <v>32</v>
      </c>
      <c r="E1050" s="103">
        <f>Source!I555</f>
        <v>1.8719999999999999</v>
      </c>
      <c r="F1050" s="104">
        <v>6.22</v>
      </c>
      <c r="G1050" s="105"/>
      <c r="H1050" s="104">
        <f>Source!AC554</f>
        <v>6.22</v>
      </c>
      <c r="I1050" s="106">
        <f>T1050</f>
        <v>12</v>
      </c>
      <c r="J1050" s="107" t="s">
        <v>1262</v>
      </c>
      <c r="K1050" s="108">
        <f>U1050</f>
        <v>86</v>
      </c>
      <c r="L1050" s="23"/>
      <c r="M1050" s="23"/>
      <c r="N1050" s="23"/>
      <c r="O1050" s="23"/>
      <c r="P1050" s="23"/>
      <c r="Q1050" s="23"/>
      <c r="R1050" s="23"/>
      <c r="S1050" s="23"/>
      <c r="T1050" s="23">
        <f>ROUND(Source!AC554*Source!AW554*Source!I554,0)</f>
        <v>12</v>
      </c>
      <c r="U1050" s="23">
        <f>Source!P555</f>
        <v>86</v>
      </c>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v>1</v>
      </c>
      <c r="CW1050" s="23"/>
      <c r="CX1050" s="23"/>
      <c r="CY1050" s="23"/>
      <c r="CZ1050" s="23"/>
      <c r="DA1050" s="23"/>
      <c r="DB1050" s="23"/>
      <c r="DC1050" s="23"/>
      <c r="DD1050" s="23"/>
      <c r="DE1050" s="23"/>
      <c r="DF1050" s="23"/>
      <c r="DG1050" s="23"/>
      <c r="DH1050" s="23"/>
      <c r="DI1050" s="23"/>
      <c r="DJ1050" s="23"/>
      <c r="DK1050" s="23">
        <f>T1050</f>
        <v>12</v>
      </c>
      <c r="DL1050" s="23"/>
      <c r="DM1050" s="23">
        <f>Source!P555</f>
        <v>86</v>
      </c>
      <c r="DN1050" s="23"/>
      <c r="DO1050" s="23"/>
      <c r="DP1050" s="23"/>
      <c r="DQ1050" s="23"/>
      <c r="DR1050" s="23"/>
      <c r="DS1050" s="23"/>
      <c r="DT1050" s="23"/>
      <c r="DU1050" s="23"/>
      <c r="DV1050" s="23"/>
      <c r="DW1050" s="23"/>
      <c r="DX1050" s="23"/>
      <c r="DY1050" s="23"/>
      <c r="DZ1050" s="23"/>
      <c r="EA1050" s="23"/>
      <c r="EB1050" s="23"/>
      <c r="EC1050" s="23"/>
      <c r="ED1050" s="23"/>
      <c r="EE1050" s="23"/>
      <c r="EF1050" s="23"/>
      <c r="EG1050" s="23"/>
      <c r="EH1050" s="23"/>
      <c r="EI1050" s="23"/>
      <c r="EJ1050" s="23"/>
      <c r="EK1050" s="23"/>
      <c r="EL1050" s="23"/>
      <c r="EM1050" s="23"/>
      <c r="EN1050" s="23"/>
      <c r="EO1050" s="23"/>
      <c r="EP1050" s="23"/>
      <c r="EQ1050" s="23"/>
      <c r="ER1050" s="23"/>
      <c r="ES1050" s="23"/>
      <c r="ET1050" s="23"/>
      <c r="EU1050" s="23"/>
      <c r="EV1050" s="23"/>
      <c r="EW1050" s="23"/>
      <c r="EX1050" s="23"/>
      <c r="EY1050" s="23"/>
      <c r="EZ1050" s="23"/>
      <c r="FA1050" s="23"/>
      <c r="FB1050" s="23"/>
      <c r="FC1050" s="23"/>
      <c r="FD1050" s="23"/>
      <c r="FE1050" s="23"/>
      <c r="FF1050" s="23"/>
      <c r="FG1050" s="23"/>
      <c r="FH1050" s="23"/>
      <c r="FI1050" s="23"/>
      <c r="FJ1050" s="23"/>
      <c r="FK1050" s="23"/>
      <c r="FL1050" s="23"/>
      <c r="FM1050" s="23"/>
      <c r="FN1050" s="23"/>
      <c r="FO1050" s="23"/>
      <c r="FP1050" s="23"/>
      <c r="FQ1050" s="23"/>
      <c r="FR1050" s="23"/>
      <c r="FS1050" s="23"/>
      <c r="FT1050" s="23"/>
      <c r="FU1050" s="23"/>
      <c r="FV1050" s="23"/>
      <c r="FW1050" s="23"/>
      <c r="FX1050" s="23"/>
      <c r="FY1050" s="23"/>
      <c r="FZ1050" s="23"/>
      <c r="GA1050" s="23"/>
      <c r="GB1050" s="23"/>
      <c r="GC1050" s="23"/>
      <c r="GD1050" s="23"/>
      <c r="GE1050" s="23"/>
      <c r="GF1050" s="23"/>
      <c r="GG1050" s="23"/>
      <c r="GH1050" s="23"/>
      <c r="GI1050" s="23"/>
      <c r="GJ1050" s="23">
        <f>T1050</f>
        <v>12</v>
      </c>
      <c r="GK1050" s="23"/>
      <c r="GL1050" s="23"/>
      <c r="GM1050" s="23"/>
      <c r="GN1050" s="23">
        <f>T1050</f>
        <v>12</v>
      </c>
      <c r="GO1050" s="23"/>
      <c r="GP1050" s="23">
        <f>T1050</f>
        <v>12</v>
      </c>
      <c r="GQ1050" s="23">
        <f>T1050</f>
        <v>12</v>
      </c>
      <c r="GR1050" s="23"/>
      <c r="GS1050" s="23">
        <f>T1050</f>
        <v>12</v>
      </c>
      <c r="GT1050" s="23"/>
      <c r="GU1050" s="23"/>
      <c r="GV1050" s="23"/>
      <c r="GW1050" s="23"/>
      <c r="GX1050" s="23"/>
      <c r="GY1050" s="23"/>
      <c r="GZ1050" s="23"/>
      <c r="HA1050" s="23"/>
      <c r="HB1050" s="23">
        <f>T1050</f>
        <v>12</v>
      </c>
      <c r="HC1050" s="23"/>
      <c r="HD1050" s="23"/>
      <c r="HE1050" s="23"/>
      <c r="HF1050" s="23">
        <f>T1050</f>
        <v>12</v>
      </c>
      <c r="HG1050" s="23"/>
      <c r="HH1050" s="23"/>
      <c r="HI1050" s="23"/>
      <c r="HJ1050" s="23"/>
      <c r="HK1050" s="23"/>
      <c r="HL1050" s="23">
        <f>T1050</f>
        <v>12</v>
      </c>
      <c r="HM1050" s="23"/>
      <c r="HN1050" s="23">
        <f>T1050</f>
        <v>12</v>
      </c>
      <c r="HO1050" s="23"/>
      <c r="HP1050" s="23"/>
      <c r="HQ1050" s="23"/>
      <c r="HR1050" s="23"/>
      <c r="HS1050" s="23"/>
      <c r="HT1050" s="23"/>
      <c r="HU1050" s="23"/>
      <c r="HV1050" s="23"/>
      <c r="HW1050" s="23"/>
      <c r="HX1050" s="23"/>
      <c r="HY1050" s="23"/>
      <c r="HZ1050" s="23"/>
      <c r="IA1050" s="23"/>
      <c r="IB1050" s="23"/>
      <c r="IC1050" s="23"/>
      <c r="ID1050" s="23"/>
      <c r="IE1050" s="23"/>
      <c r="IF1050" s="23"/>
      <c r="IG1050" s="23"/>
      <c r="IH1050" s="23"/>
      <c r="II1050" s="23"/>
      <c r="IJ1050" s="23"/>
      <c r="IK1050" s="23"/>
      <c r="IL1050" s="23"/>
      <c r="IM1050" s="23"/>
      <c r="IN1050" s="23"/>
      <c r="IO1050" s="23"/>
      <c r="IP1050" s="23"/>
      <c r="IQ1050" s="23"/>
      <c r="IR1050" s="23"/>
      <c r="IS1050" s="23"/>
      <c r="IT1050" s="23"/>
      <c r="IU1050" s="23"/>
    </row>
    <row r="1051" spans="1:255" x14ac:dyDescent="0.2">
      <c r="A1051" s="64"/>
      <c r="B1051" s="111" t="s">
        <v>1263</v>
      </c>
      <c r="C1051" s="111" t="s">
        <v>1299</v>
      </c>
      <c r="D1051" s="63"/>
      <c r="E1051" s="63"/>
      <c r="F1051" s="63"/>
      <c r="G1051" s="63"/>
      <c r="H1051" s="63"/>
      <c r="I1051" s="63"/>
      <c r="J1051" s="63"/>
      <c r="K1051" s="65"/>
    </row>
    <row r="1052" spans="1:255" x14ac:dyDescent="0.2">
      <c r="A1052" s="100" t="s">
        <v>755</v>
      </c>
      <c r="B1052" s="109" t="s">
        <v>89</v>
      </c>
      <c r="C1052" s="101" t="s">
        <v>90</v>
      </c>
      <c r="D1052" s="102" t="s">
        <v>63</v>
      </c>
      <c r="E1052" s="103">
        <f>Source!I557</f>
        <v>6.8599999999999998E-4</v>
      </c>
      <c r="F1052" s="104">
        <v>10380</v>
      </c>
      <c r="G1052" s="105"/>
      <c r="H1052" s="104">
        <f>Source!AC556</f>
        <v>10380</v>
      </c>
      <c r="I1052" s="106">
        <f>T1052</f>
        <v>7</v>
      </c>
      <c r="J1052" s="107" t="s">
        <v>1262</v>
      </c>
      <c r="K1052" s="108">
        <f>U1052</f>
        <v>131</v>
      </c>
      <c r="L1052" s="23"/>
      <c r="M1052" s="23"/>
      <c r="N1052" s="23"/>
      <c r="O1052" s="23"/>
      <c r="P1052" s="23"/>
      <c r="Q1052" s="23"/>
      <c r="R1052" s="23"/>
      <c r="S1052" s="23"/>
      <c r="T1052" s="23">
        <f>ROUND(Source!AC556*Source!AW556*Source!I556,0)</f>
        <v>7</v>
      </c>
      <c r="U1052" s="23">
        <f>Source!P557</f>
        <v>131</v>
      </c>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c r="BQ1052" s="23"/>
      <c r="BR1052" s="23"/>
      <c r="BS1052" s="23"/>
      <c r="BT1052" s="23"/>
      <c r="BU1052" s="23"/>
      <c r="BV1052" s="23"/>
      <c r="BW1052" s="23"/>
      <c r="BX1052" s="23"/>
      <c r="BY1052" s="23"/>
      <c r="BZ1052" s="23"/>
      <c r="CA1052" s="23"/>
      <c r="CB1052" s="23"/>
      <c r="CC1052" s="23"/>
      <c r="CD1052" s="23"/>
      <c r="CE1052" s="23"/>
      <c r="CF1052" s="23"/>
      <c r="CG1052" s="23"/>
      <c r="CH1052" s="23"/>
      <c r="CI1052" s="23"/>
      <c r="CJ1052" s="23"/>
      <c r="CK1052" s="23"/>
      <c r="CL1052" s="23"/>
      <c r="CM1052" s="23"/>
      <c r="CN1052" s="23"/>
      <c r="CO1052" s="23"/>
      <c r="CP1052" s="23"/>
      <c r="CQ1052" s="23"/>
      <c r="CR1052" s="23"/>
      <c r="CS1052" s="23"/>
      <c r="CT1052" s="23"/>
      <c r="CU1052" s="23"/>
      <c r="CV1052" s="23">
        <v>1</v>
      </c>
      <c r="CW1052" s="23"/>
      <c r="CX1052" s="23"/>
      <c r="CY1052" s="23"/>
      <c r="CZ1052" s="23"/>
      <c r="DA1052" s="23"/>
      <c r="DB1052" s="23"/>
      <c r="DC1052" s="23"/>
      <c r="DD1052" s="23"/>
      <c r="DE1052" s="23"/>
      <c r="DF1052" s="23"/>
      <c r="DG1052" s="23"/>
      <c r="DH1052" s="23"/>
      <c r="DI1052" s="23"/>
      <c r="DJ1052" s="23"/>
      <c r="DK1052" s="23">
        <f>T1052</f>
        <v>7</v>
      </c>
      <c r="DL1052" s="23"/>
      <c r="DM1052" s="23">
        <f>Source!P557</f>
        <v>131</v>
      </c>
      <c r="DN1052" s="23"/>
      <c r="DO1052" s="23"/>
      <c r="DP1052" s="23"/>
      <c r="DQ1052" s="23"/>
      <c r="DR1052" s="23"/>
      <c r="DS1052" s="23"/>
      <c r="DT1052" s="23"/>
      <c r="DU1052" s="23"/>
      <c r="DV1052" s="23"/>
      <c r="DW1052" s="23"/>
      <c r="DX1052" s="23"/>
      <c r="DY1052" s="23"/>
      <c r="DZ1052" s="23"/>
      <c r="EA1052" s="23"/>
      <c r="EB1052" s="23"/>
      <c r="EC1052" s="23"/>
      <c r="ED1052" s="23"/>
      <c r="EE1052" s="23"/>
      <c r="EF1052" s="23"/>
      <c r="EG1052" s="23"/>
      <c r="EH1052" s="23"/>
      <c r="EI1052" s="23"/>
      <c r="EJ1052" s="23"/>
      <c r="EK1052" s="23"/>
      <c r="EL1052" s="23"/>
      <c r="EM1052" s="23"/>
      <c r="EN1052" s="23"/>
      <c r="EO1052" s="23"/>
      <c r="EP1052" s="23"/>
      <c r="EQ1052" s="23"/>
      <c r="ER1052" s="23"/>
      <c r="ES1052" s="23"/>
      <c r="ET1052" s="23"/>
      <c r="EU1052" s="23"/>
      <c r="EV1052" s="23"/>
      <c r="EW1052" s="23"/>
      <c r="EX1052" s="23"/>
      <c r="EY1052" s="23"/>
      <c r="EZ1052" s="23"/>
      <c r="FA1052" s="23"/>
      <c r="FB1052" s="23"/>
      <c r="FC1052" s="23"/>
      <c r="FD1052" s="23"/>
      <c r="FE1052" s="23"/>
      <c r="FF1052" s="23"/>
      <c r="FG1052" s="23"/>
      <c r="FH1052" s="23"/>
      <c r="FI1052" s="23"/>
      <c r="FJ1052" s="23"/>
      <c r="FK1052" s="23"/>
      <c r="FL1052" s="23"/>
      <c r="FM1052" s="23"/>
      <c r="FN1052" s="23"/>
      <c r="FO1052" s="23"/>
      <c r="FP1052" s="23"/>
      <c r="FQ1052" s="23"/>
      <c r="FR1052" s="23"/>
      <c r="FS1052" s="23"/>
      <c r="FT1052" s="23"/>
      <c r="FU1052" s="23"/>
      <c r="FV1052" s="23"/>
      <c r="FW1052" s="23"/>
      <c r="FX1052" s="23"/>
      <c r="FY1052" s="23"/>
      <c r="FZ1052" s="23"/>
      <c r="GA1052" s="23"/>
      <c r="GB1052" s="23"/>
      <c r="GC1052" s="23"/>
      <c r="GD1052" s="23"/>
      <c r="GE1052" s="23"/>
      <c r="GF1052" s="23"/>
      <c r="GG1052" s="23"/>
      <c r="GH1052" s="23"/>
      <c r="GI1052" s="23"/>
      <c r="GJ1052" s="23">
        <f>T1052</f>
        <v>7</v>
      </c>
      <c r="GK1052" s="23"/>
      <c r="GL1052" s="23"/>
      <c r="GM1052" s="23"/>
      <c r="GN1052" s="23">
        <f>T1052</f>
        <v>7</v>
      </c>
      <c r="GO1052" s="23"/>
      <c r="GP1052" s="23">
        <f>T1052</f>
        <v>7</v>
      </c>
      <c r="GQ1052" s="23">
        <f>T1052</f>
        <v>7</v>
      </c>
      <c r="GR1052" s="23"/>
      <c r="GS1052" s="23">
        <f>T1052</f>
        <v>7</v>
      </c>
      <c r="GT1052" s="23"/>
      <c r="GU1052" s="23"/>
      <c r="GV1052" s="23"/>
      <c r="GW1052" s="23"/>
      <c r="GX1052" s="23"/>
      <c r="GY1052" s="23"/>
      <c r="GZ1052" s="23"/>
      <c r="HA1052" s="23"/>
      <c r="HB1052" s="23">
        <f>T1052</f>
        <v>7</v>
      </c>
      <c r="HC1052" s="23"/>
      <c r="HD1052" s="23"/>
      <c r="HE1052" s="23"/>
      <c r="HF1052" s="23">
        <f>T1052</f>
        <v>7</v>
      </c>
      <c r="HG1052" s="23"/>
      <c r="HH1052" s="23"/>
      <c r="HI1052" s="23"/>
      <c r="HJ1052" s="23"/>
      <c r="HK1052" s="23"/>
      <c r="HL1052" s="23">
        <f>T1052</f>
        <v>7</v>
      </c>
      <c r="HM1052" s="23"/>
      <c r="HN1052" s="23">
        <f>T1052</f>
        <v>7</v>
      </c>
      <c r="HO1052" s="23"/>
      <c r="HP1052" s="23"/>
      <c r="HQ1052" s="23"/>
      <c r="HR1052" s="23"/>
      <c r="HS1052" s="23"/>
      <c r="HT1052" s="23"/>
      <c r="HU1052" s="23"/>
      <c r="HV1052" s="23"/>
      <c r="HW1052" s="23"/>
      <c r="HX1052" s="23"/>
      <c r="HY1052" s="23"/>
      <c r="HZ1052" s="23"/>
      <c r="IA1052" s="23"/>
      <c r="IB1052" s="23"/>
      <c r="IC1052" s="23"/>
      <c r="ID1052" s="23"/>
      <c r="IE1052" s="23"/>
      <c r="IF1052" s="23"/>
      <c r="IG1052" s="23"/>
      <c r="IH1052" s="23"/>
      <c r="II1052" s="23"/>
      <c r="IJ1052" s="23"/>
      <c r="IK1052" s="23"/>
      <c r="IL1052" s="23"/>
      <c r="IM1052" s="23"/>
      <c r="IN1052" s="23"/>
      <c r="IO1052" s="23"/>
      <c r="IP1052" s="23"/>
      <c r="IQ1052" s="23"/>
      <c r="IR1052" s="23"/>
      <c r="IS1052" s="23"/>
      <c r="IT1052" s="23"/>
      <c r="IU1052" s="23"/>
    </row>
    <row r="1053" spans="1:255" x14ac:dyDescent="0.2">
      <c r="A1053" s="64"/>
      <c r="B1053" s="111" t="s">
        <v>1263</v>
      </c>
      <c r="C1053" s="111" t="s">
        <v>1275</v>
      </c>
      <c r="D1053" s="63"/>
      <c r="E1053" s="63"/>
      <c r="F1053" s="63"/>
      <c r="G1053" s="63"/>
      <c r="H1053" s="63"/>
      <c r="I1053" s="63"/>
      <c r="J1053" s="63"/>
      <c r="K1053" s="65"/>
    </row>
    <row r="1054" spans="1:255" x14ac:dyDescent="0.2">
      <c r="A1054" s="100" t="s">
        <v>756</v>
      </c>
      <c r="B1054" s="109" t="s">
        <v>255</v>
      </c>
      <c r="C1054" s="101" t="s">
        <v>256</v>
      </c>
      <c r="D1054" s="102" t="s">
        <v>182</v>
      </c>
      <c r="E1054" s="103">
        <f>Source!I559</f>
        <v>0.56159999999999999</v>
      </c>
      <c r="F1054" s="104">
        <v>6.12</v>
      </c>
      <c r="G1054" s="105"/>
      <c r="H1054" s="104">
        <f>Source!AC558</f>
        <v>6.12</v>
      </c>
      <c r="I1054" s="106">
        <f>T1054</f>
        <v>3</v>
      </c>
      <c r="J1054" s="107" t="s">
        <v>1262</v>
      </c>
      <c r="K1054" s="108">
        <f>U1054</f>
        <v>14</v>
      </c>
      <c r="L1054" s="23"/>
      <c r="M1054" s="23"/>
      <c r="N1054" s="23"/>
      <c r="O1054" s="23"/>
      <c r="P1054" s="23"/>
      <c r="Q1054" s="23"/>
      <c r="R1054" s="23"/>
      <c r="S1054" s="23"/>
      <c r="T1054" s="23">
        <f>ROUND(Source!AC558*Source!AW558*Source!I558,0)</f>
        <v>3</v>
      </c>
      <c r="U1054" s="23">
        <f>Source!P559</f>
        <v>14</v>
      </c>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v>1</v>
      </c>
      <c r="CW1054" s="23"/>
      <c r="CX1054" s="23"/>
      <c r="CY1054" s="23"/>
      <c r="CZ1054" s="23"/>
      <c r="DA1054" s="23"/>
      <c r="DB1054" s="23"/>
      <c r="DC1054" s="23"/>
      <c r="DD1054" s="23"/>
      <c r="DE1054" s="23"/>
      <c r="DF1054" s="23"/>
      <c r="DG1054" s="23"/>
      <c r="DH1054" s="23"/>
      <c r="DI1054" s="23"/>
      <c r="DJ1054" s="23"/>
      <c r="DK1054" s="23">
        <f>T1054</f>
        <v>3</v>
      </c>
      <c r="DL1054" s="23"/>
      <c r="DM1054" s="23">
        <f>Source!P559</f>
        <v>14</v>
      </c>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3"/>
      <c r="FH1054" s="23"/>
      <c r="FI1054" s="23"/>
      <c r="FJ1054" s="23"/>
      <c r="FK1054" s="23"/>
      <c r="FL1054" s="23"/>
      <c r="FM1054" s="23"/>
      <c r="FN1054" s="23"/>
      <c r="FO1054" s="23"/>
      <c r="FP1054" s="23"/>
      <c r="FQ1054" s="23"/>
      <c r="FR1054" s="23"/>
      <c r="FS1054" s="23"/>
      <c r="FT1054" s="23"/>
      <c r="FU1054" s="23"/>
      <c r="FV1054" s="23"/>
      <c r="FW1054" s="23"/>
      <c r="FX1054" s="23"/>
      <c r="FY1054" s="23"/>
      <c r="FZ1054" s="23"/>
      <c r="GA1054" s="23"/>
      <c r="GB1054" s="23"/>
      <c r="GC1054" s="23"/>
      <c r="GD1054" s="23"/>
      <c r="GE1054" s="23"/>
      <c r="GF1054" s="23"/>
      <c r="GG1054" s="23"/>
      <c r="GH1054" s="23"/>
      <c r="GI1054" s="23"/>
      <c r="GJ1054" s="23">
        <f>T1054</f>
        <v>3</v>
      </c>
      <c r="GK1054" s="23"/>
      <c r="GL1054" s="23"/>
      <c r="GM1054" s="23"/>
      <c r="GN1054" s="23">
        <f>T1054</f>
        <v>3</v>
      </c>
      <c r="GO1054" s="23"/>
      <c r="GP1054" s="23">
        <f>T1054</f>
        <v>3</v>
      </c>
      <c r="GQ1054" s="23">
        <f>T1054</f>
        <v>3</v>
      </c>
      <c r="GR1054" s="23"/>
      <c r="GS1054" s="23">
        <f>T1054</f>
        <v>3</v>
      </c>
      <c r="GT1054" s="23"/>
      <c r="GU1054" s="23"/>
      <c r="GV1054" s="23"/>
      <c r="GW1054" s="23"/>
      <c r="GX1054" s="23"/>
      <c r="GY1054" s="23"/>
      <c r="GZ1054" s="23"/>
      <c r="HA1054" s="23"/>
      <c r="HB1054" s="23">
        <f>T1054</f>
        <v>3</v>
      </c>
      <c r="HC1054" s="23"/>
      <c r="HD1054" s="23"/>
      <c r="HE1054" s="23"/>
      <c r="HF1054" s="23">
        <f>T1054</f>
        <v>3</v>
      </c>
      <c r="HG1054" s="23"/>
      <c r="HH1054" s="23"/>
      <c r="HI1054" s="23"/>
      <c r="HJ1054" s="23"/>
      <c r="HK1054" s="23"/>
      <c r="HL1054" s="23">
        <f>T1054</f>
        <v>3</v>
      </c>
      <c r="HM1054" s="23"/>
      <c r="HN1054" s="23">
        <f>T1054</f>
        <v>3</v>
      </c>
      <c r="HO1054" s="23"/>
      <c r="HP1054" s="23"/>
      <c r="HQ1054" s="23"/>
      <c r="HR1054" s="23"/>
      <c r="HS1054" s="23"/>
      <c r="HT1054" s="23"/>
      <c r="HU1054" s="23"/>
      <c r="HV1054" s="23"/>
      <c r="HW1054" s="23"/>
      <c r="HX1054" s="23"/>
      <c r="HY1054" s="23"/>
      <c r="HZ1054" s="23"/>
      <c r="IA1054" s="23"/>
      <c r="IB1054" s="23"/>
      <c r="IC1054" s="23"/>
      <c r="ID1054" s="23"/>
      <c r="IE1054" s="23"/>
      <c r="IF1054" s="23"/>
      <c r="IG1054" s="23"/>
      <c r="IH1054" s="23"/>
      <c r="II1054" s="23"/>
      <c r="IJ1054" s="23"/>
      <c r="IK1054" s="23"/>
      <c r="IL1054" s="23"/>
      <c r="IM1054" s="23"/>
      <c r="IN1054" s="23"/>
      <c r="IO1054" s="23"/>
      <c r="IP1054" s="23"/>
      <c r="IQ1054" s="23"/>
      <c r="IR1054" s="23"/>
      <c r="IS1054" s="23"/>
      <c r="IT1054" s="23"/>
      <c r="IU1054" s="23"/>
    </row>
    <row r="1055" spans="1:255" x14ac:dyDescent="0.2">
      <c r="A1055" s="64"/>
      <c r="B1055" s="111" t="s">
        <v>1263</v>
      </c>
      <c r="C1055" s="111" t="s">
        <v>1300</v>
      </c>
      <c r="D1055" s="63"/>
      <c r="E1055" s="63"/>
      <c r="F1055" s="63"/>
      <c r="G1055" s="63"/>
      <c r="H1055" s="63"/>
      <c r="I1055" s="63"/>
      <c r="J1055" s="63"/>
      <c r="K1055" s="65"/>
    </row>
    <row r="1056" spans="1:255" ht="24" x14ac:dyDescent="0.2">
      <c r="A1056" s="100" t="s">
        <v>757</v>
      </c>
      <c r="B1056" s="109" t="s">
        <v>319</v>
      </c>
      <c r="C1056" s="101" t="s">
        <v>680</v>
      </c>
      <c r="D1056" s="102" t="s">
        <v>43</v>
      </c>
      <c r="E1056" s="103">
        <f>Source!I561</f>
        <v>18</v>
      </c>
      <c r="F1056" s="104">
        <v>3.6</v>
      </c>
      <c r="G1056" s="105"/>
      <c r="H1056" s="104">
        <f>Source!AC560</f>
        <v>3.6</v>
      </c>
      <c r="I1056" s="106">
        <f>T1056</f>
        <v>65</v>
      </c>
      <c r="J1056" s="107" t="s">
        <v>1262</v>
      </c>
      <c r="K1056" s="108">
        <f>U1056</f>
        <v>414</v>
      </c>
      <c r="L1056" s="23"/>
      <c r="M1056" s="23"/>
      <c r="N1056" s="23"/>
      <c r="O1056" s="23"/>
      <c r="P1056" s="23"/>
      <c r="Q1056" s="23"/>
      <c r="R1056" s="23"/>
      <c r="S1056" s="23"/>
      <c r="T1056" s="23">
        <f>ROUND(Source!AC560*Source!AW560*Source!I560,0)</f>
        <v>65</v>
      </c>
      <c r="U1056" s="23">
        <f>Source!P561</f>
        <v>414</v>
      </c>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v>1</v>
      </c>
      <c r="CW1056" s="23"/>
      <c r="CX1056" s="23"/>
      <c r="CY1056" s="23"/>
      <c r="CZ1056" s="23"/>
      <c r="DA1056" s="23"/>
      <c r="DB1056" s="23"/>
      <c r="DC1056" s="23"/>
      <c r="DD1056" s="23"/>
      <c r="DE1056" s="23"/>
      <c r="DF1056" s="23"/>
      <c r="DG1056" s="23"/>
      <c r="DH1056" s="23"/>
      <c r="DI1056" s="23"/>
      <c r="DJ1056" s="23"/>
      <c r="DK1056" s="23">
        <f>T1056</f>
        <v>65</v>
      </c>
      <c r="DL1056" s="23"/>
      <c r="DM1056" s="23">
        <f>Source!P561</f>
        <v>414</v>
      </c>
      <c r="DN1056" s="23"/>
      <c r="DO1056" s="23"/>
      <c r="DP1056" s="23"/>
      <c r="DQ1056" s="23"/>
      <c r="DR1056" s="23"/>
      <c r="DS1056" s="23"/>
      <c r="DT1056" s="23"/>
      <c r="DU1056" s="23"/>
      <c r="DV1056" s="23"/>
      <c r="DW1056" s="23"/>
      <c r="DX1056" s="23"/>
      <c r="DY1056" s="23"/>
      <c r="DZ1056" s="23"/>
      <c r="EA1056" s="23"/>
      <c r="EB1056" s="23"/>
      <c r="EC1056" s="23"/>
      <c r="ED1056" s="23"/>
      <c r="EE1056" s="23"/>
      <c r="EF1056" s="23"/>
      <c r="EG1056" s="23"/>
      <c r="EH1056" s="23"/>
      <c r="EI1056" s="23"/>
      <c r="EJ1056" s="23"/>
      <c r="EK1056" s="23"/>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23"/>
      <c r="FL1056" s="23"/>
      <c r="FM1056" s="23"/>
      <c r="FN1056" s="23"/>
      <c r="FO1056" s="23"/>
      <c r="FP1056" s="23"/>
      <c r="FQ1056" s="23"/>
      <c r="FR1056" s="23"/>
      <c r="FS1056" s="23"/>
      <c r="FT1056" s="23"/>
      <c r="FU1056" s="23"/>
      <c r="FV1056" s="23"/>
      <c r="FW1056" s="23"/>
      <c r="FX1056" s="23"/>
      <c r="FY1056" s="23"/>
      <c r="FZ1056" s="23"/>
      <c r="GA1056" s="23"/>
      <c r="GB1056" s="23"/>
      <c r="GC1056" s="23"/>
      <c r="GD1056" s="23"/>
      <c r="GE1056" s="23"/>
      <c r="GF1056" s="23"/>
      <c r="GG1056" s="23"/>
      <c r="GH1056" s="23"/>
      <c r="GI1056" s="23"/>
      <c r="GJ1056" s="23">
        <f>T1056</f>
        <v>65</v>
      </c>
      <c r="GK1056" s="23"/>
      <c r="GL1056" s="23"/>
      <c r="GM1056" s="23"/>
      <c r="GN1056" s="23">
        <f>T1056</f>
        <v>65</v>
      </c>
      <c r="GO1056" s="23"/>
      <c r="GP1056" s="23">
        <f>T1056</f>
        <v>65</v>
      </c>
      <c r="GQ1056" s="23">
        <f>T1056</f>
        <v>65</v>
      </c>
      <c r="GR1056" s="23"/>
      <c r="GS1056" s="23">
        <f>T1056</f>
        <v>65</v>
      </c>
      <c r="GT1056" s="23"/>
      <c r="GU1056" s="23"/>
      <c r="GV1056" s="23"/>
      <c r="GW1056" s="23"/>
      <c r="GX1056" s="23"/>
      <c r="GY1056" s="23"/>
      <c r="GZ1056" s="23"/>
      <c r="HA1056" s="23"/>
      <c r="HB1056" s="23">
        <f>T1056</f>
        <v>65</v>
      </c>
      <c r="HC1056" s="23"/>
      <c r="HD1056" s="23"/>
      <c r="HE1056" s="23"/>
      <c r="HF1056" s="23">
        <f>T1056</f>
        <v>65</v>
      </c>
      <c r="HG1056" s="23"/>
      <c r="HH1056" s="23"/>
      <c r="HI1056" s="23"/>
      <c r="HJ1056" s="23"/>
      <c r="HK1056" s="23"/>
      <c r="HL1056" s="23">
        <f>T1056</f>
        <v>65</v>
      </c>
      <c r="HM1056" s="23"/>
      <c r="HN1056" s="23">
        <f>T1056</f>
        <v>65</v>
      </c>
      <c r="HO1056" s="23"/>
      <c r="HP1056" s="23"/>
      <c r="HQ1056" s="23"/>
      <c r="HR1056" s="23"/>
      <c r="HS1056" s="23"/>
      <c r="HT1056" s="23"/>
      <c r="HU1056" s="23"/>
      <c r="HV1056" s="23"/>
      <c r="HW1056" s="23"/>
      <c r="HX1056" s="23"/>
      <c r="HY1056" s="23"/>
      <c r="HZ1056" s="23"/>
      <c r="IA1056" s="23"/>
      <c r="IB1056" s="23"/>
      <c r="IC1056" s="23"/>
      <c r="ID1056" s="23"/>
      <c r="IE1056" s="23"/>
      <c r="IF1056" s="23"/>
      <c r="IG1056" s="23"/>
      <c r="IH1056" s="23"/>
      <c r="II1056" s="23"/>
      <c r="IJ1056" s="23"/>
      <c r="IK1056" s="23"/>
      <c r="IL1056" s="23"/>
      <c r="IM1056" s="23"/>
      <c r="IN1056" s="23"/>
      <c r="IO1056" s="23"/>
      <c r="IP1056" s="23"/>
      <c r="IQ1056" s="23"/>
      <c r="IR1056" s="23"/>
      <c r="IS1056" s="23"/>
      <c r="IT1056" s="23"/>
      <c r="IU1056" s="23"/>
    </row>
    <row r="1057" spans="1:255" x14ac:dyDescent="0.2">
      <c r="A1057" s="64"/>
      <c r="B1057" s="111" t="s">
        <v>1263</v>
      </c>
      <c r="C1057" s="111" t="s">
        <v>1388</v>
      </c>
      <c r="D1057" s="63"/>
      <c r="E1057" s="63"/>
      <c r="F1057" s="63"/>
      <c r="G1057" s="63"/>
      <c r="H1057" s="63"/>
      <c r="I1057" s="63"/>
      <c r="J1057" s="63"/>
      <c r="K1057" s="65"/>
    </row>
    <row r="1058" spans="1:255" ht="24" x14ac:dyDescent="0.2">
      <c r="A1058" s="100" t="s">
        <v>758</v>
      </c>
      <c r="B1058" s="109" t="s">
        <v>319</v>
      </c>
      <c r="C1058" s="101" t="s">
        <v>759</v>
      </c>
      <c r="D1058" s="102" t="s">
        <v>43</v>
      </c>
      <c r="E1058" s="103">
        <f>Source!I563</f>
        <v>48</v>
      </c>
      <c r="F1058" s="104">
        <v>3.6</v>
      </c>
      <c r="G1058" s="105"/>
      <c r="H1058" s="104">
        <f>Source!AC562</f>
        <v>3.6</v>
      </c>
      <c r="I1058" s="106">
        <f>T1058</f>
        <v>173</v>
      </c>
      <c r="J1058" s="107" t="s">
        <v>1262</v>
      </c>
      <c r="K1058" s="108">
        <f>U1058</f>
        <v>457</v>
      </c>
      <c r="L1058" s="23"/>
      <c r="M1058" s="23"/>
      <c r="N1058" s="23"/>
      <c r="O1058" s="23"/>
      <c r="P1058" s="23"/>
      <c r="Q1058" s="23"/>
      <c r="R1058" s="23"/>
      <c r="S1058" s="23"/>
      <c r="T1058" s="23">
        <f>ROUND(Source!AC562*Source!AW562*Source!I562,0)</f>
        <v>173</v>
      </c>
      <c r="U1058" s="23">
        <f>Source!P563</f>
        <v>457</v>
      </c>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c r="BQ1058" s="23"/>
      <c r="BR1058" s="23"/>
      <c r="BS1058" s="23"/>
      <c r="BT1058" s="23"/>
      <c r="BU1058" s="23"/>
      <c r="BV1058" s="23"/>
      <c r="BW1058" s="23"/>
      <c r="BX1058" s="23"/>
      <c r="BY1058" s="23"/>
      <c r="BZ1058" s="23"/>
      <c r="CA1058" s="23"/>
      <c r="CB1058" s="23"/>
      <c r="CC1058" s="23"/>
      <c r="CD1058" s="23"/>
      <c r="CE1058" s="23"/>
      <c r="CF1058" s="23"/>
      <c r="CG1058" s="23"/>
      <c r="CH1058" s="23"/>
      <c r="CI1058" s="23"/>
      <c r="CJ1058" s="23"/>
      <c r="CK1058" s="23"/>
      <c r="CL1058" s="23"/>
      <c r="CM1058" s="23"/>
      <c r="CN1058" s="23"/>
      <c r="CO1058" s="23"/>
      <c r="CP1058" s="23"/>
      <c r="CQ1058" s="23"/>
      <c r="CR1058" s="23"/>
      <c r="CS1058" s="23"/>
      <c r="CT1058" s="23"/>
      <c r="CU1058" s="23"/>
      <c r="CV1058" s="23">
        <v>1</v>
      </c>
      <c r="CW1058" s="23"/>
      <c r="CX1058" s="23"/>
      <c r="CY1058" s="23"/>
      <c r="CZ1058" s="23"/>
      <c r="DA1058" s="23"/>
      <c r="DB1058" s="23"/>
      <c r="DC1058" s="23"/>
      <c r="DD1058" s="23"/>
      <c r="DE1058" s="23"/>
      <c r="DF1058" s="23"/>
      <c r="DG1058" s="23"/>
      <c r="DH1058" s="23"/>
      <c r="DI1058" s="23"/>
      <c r="DJ1058" s="23"/>
      <c r="DK1058" s="23">
        <f>T1058</f>
        <v>173</v>
      </c>
      <c r="DL1058" s="23"/>
      <c r="DM1058" s="23">
        <f>Source!P563</f>
        <v>457</v>
      </c>
      <c r="DN1058" s="23"/>
      <c r="DO1058" s="23"/>
      <c r="DP1058" s="23"/>
      <c r="DQ1058" s="23"/>
      <c r="DR1058" s="23"/>
      <c r="DS1058" s="23"/>
      <c r="DT1058" s="23"/>
      <c r="DU1058" s="23"/>
      <c r="DV1058" s="23"/>
      <c r="DW1058" s="23"/>
      <c r="DX1058" s="23"/>
      <c r="DY1058" s="23"/>
      <c r="DZ1058" s="23"/>
      <c r="EA1058" s="23"/>
      <c r="EB1058" s="23"/>
      <c r="EC1058" s="23"/>
      <c r="ED1058" s="23"/>
      <c r="EE1058" s="23"/>
      <c r="EF1058" s="23"/>
      <c r="EG1058" s="23"/>
      <c r="EH1058" s="23"/>
      <c r="EI1058" s="23"/>
      <c r="EJ1058" s="23"/>
      <c r="EK1058" s="23"/>
      <c r="EL1058" s="23"/>
      <c r="EM1058" s="23"/>
      <c r="EN1058" s="23"/>
      <c r="EO1058" s="23"/>
      <c r="EP1058" s="23"/>
      <c r="EQ1058" s="23"/>
      <c r="ER1058" s="23"/>
      <c r="ES1058" s="23"/>
      <c r="ET1058" s="23"/>
      <c r="EU1058" s="23"/>
      <c r="EV1058" s="23"/>
      <c r="EW1058" s="23"/>
      <c r="EX1058" s="23"/>
      <c r="EY1058" s="23"/>
      <c r="EZ1058" s="23"/>
      <c r="FA1058" s="23"/>
      <c r="FB1058" s="23"/>
      <c r="FC1058" s="23"/>
      <c r="FD1058" s="23"/>
      <c r="FE1058" s="23"/>
      <c r="FF1058" s="23"/>
      <c r="FG1058" s="23"/>
      <c r="FH1058" s="23"/>
      <c r="FI1058" s="23"/>
      <c r="FJ1058" s="23"/>
      <c r="FK1058" s="23"/>
      <c r="FL1058" s="23"/>
      <c r="FM1058" s="23"/>
      <c r="FN1058" s="23"/>
      <c r="FO1058" s="23"/>
      <c r="FP1058" s="23"/>
      <c r="FQ1058" s="23"/>
      <c r="FR1058" s="23"/>
      <c r="FS1058" s="23"/>
      <c r="FT1058" s="23"/>
      <c r="FU1058" s="23"/>
      <c r="FV1058" s="23"/>
      <c r="FW1058" s="23"/>
      <c r="FX1058" s="23"/>
      <c r="FY1058" s="23"/>
      <c r="FZ1058" s="23"/>
      <c r="GA1058" s="23"/>
      <c r="GB1058" s="23"/>
      <c r="GC1058" s="23"/>
      <c r="GD1058" s="23"/>
      <c r="GE1058" s="23"/>
      <c r="GF1058" s="23"/>
      <c r="GG1058" s="23"/>
      <c r="GH1058" s="23"/>
      <c r="GI1058" s="23"/>
      <c r="GJ1058" s="23">
        <f>T1058</f>
        <v>173</v>
      </c>
      <c r="GK1058" s="23"/>
      <c r="GL1058" s="23"/>
      <c r="GM1058" s="23"/>
      <c r="GN1058" s="23">
        <f>T1058</f>
        <v>173</v>
      </c>
      <c r="GO1058" s="23"/>
      <c r="GP1058" s="23">
        <f>T1058</f>
        <v>173</v>
      </c>
      <c r="GQ1058" s="23">
        <f>T1058</f>
        <v>173</v>
      </c>
      <c r="GR1058" s="23"/>
      <c r="GS1058" s="23">
        <f>T1058</f>
        <v>173</v>
      </c>
      <c r="GT1058" s="23"/>
      <c r="GU1058" s="23"/>
      <c r="GV1058" s="23"/>
      <c r="GW1058" s="23"/>
      <c r="GX1058" s="23"/>
      <c r="GY1058" s="23"/>
      <c r="GZ1058" s="23"/>
      <c r="HA1058" s="23"/>
      <c r="HB1058" s="23">
        <f>T1058</f>
        <v>173</v>
      </c>
      <c r="HC1058" s="23"/>
      <c r="HD1058" s="23"/>
      <c r="HE1058" s="23"/>
      <c r="HF1058" s="23">
        <f>T1058</f>
        <v>173</v>
      </c>
      <c r="HG1058" s="23"/>
      <c r="HH1058" s="23"/>
      <c r="HI1058" s="23"/>
      <c r="HJ1058" s="23"/>
      <c r="HK1058" s="23"/>
      <c r="HL1058" s="23">
        <f>T1058</f>
        <v>173</v>
      </c>
      <c r="HM1058" s="23"/>
      <c r="HN1058" s="23">
        <f>T1058</f>
        <v>173</v>
      </c>
      <c r="HO1058" s="23"/>
      <c r="HP1058" s="23"/>
      <c r="HQ1058" s="23"/>
      <c r="HR1058" s="23"/>
      <c r="HS1058" s="23"/>
      <c r="HT1058" s="23"/>
      <c r="HU1058" s="23"/>
      <c r="HV1058" s="23"/>
      <c r="HW1058" s="23"/>
      <c r="HX1058" s="23"/>
      <c r="HY1058" s="23"/>
      <c r="HZ1058" s="23"/>
      <c r="IA1058" s="23"/>
      <c r="IB1058" s="23"/>
      <c r="IC1058" s="23"/>
      <c r="ID1058" s="23"/>
      <c r="IE1058" s="23"/>
      <c r="IF1058" s="23"/>
      <c r="IG1058" s="23"/>
      <c r="IH1058" s="23"/>
      <c r="II1058" s="23"/>
      <c r="IJ1058" s="23"/>
      <c r="IK1058" s="23"/>
      <c r="IL1058" s="23"/>
      <c r="IM1058" s="23"/>
      <c r="IN1058" s="23"/>
      <c r="IO1058" s="23"/>
      <c r="IP1058" s="23"/>
      <c r="IQ1058" s="23"/>
      <c r="IR1058" s="23"/>
      <c r="IS1058" s="23"/>
      <c r="IT1058" s="23"/>
      <c r="IU1058" s="23"/>
    </row>
    <row r="1059" spans="1:255" x14ac:dyDescent="0.2">
      <c r="A1059" s="64"/>
      <c r="B1059" s="111" t="s">
        <v>1263</v>
      </c>
      <c r="C1059" s="111" t="s">
        <v>1285</v>
      </c>
      <c r="D1059" s="63"/>
      <c r="E1059" s="63"/>
      <c r="F1059" s="63"/>
      <c r="G1059" s="63"/>
      <c r="H1059" s="63"/>
      <c r="I1059" s="63"/>
      <c r="J1059" s="63"/>
      <c r="K1059" s="65"/>
    </row>
    <row r="1060" spans="1:255" ht="24" x14ac:dyDescent="0.2">
      <c r="A1060" s="100" t="s">
        <v>760</v>
      </c>
      <c r="B1060" s="109" t="s">
        <v>761</v>
      </c>
      <c r="C1060" s="101" t="s">
        <v>762</v>
      </c>
      <c r="D1060" s="102" t="s">
        <v>63</v>
      </c>
      <c r="E1060" s="103">
        <f>Source!I565</f>
        <v>1.5394000000000001</v>
      </c>
      <c r="F1060" s="104">
        <v>15301.81</v>
      </c>
      <c r="G1060" s="105"/>
      <c r="H1060" s="104">
        <f>Source!AC564</f>
        <v>15301.81</v>
      </c>
      <c r="I1060" s="106">
        <f>T1060</f>
        <v>23556</v>
      </c>
      <c r="J1060" s="107" t="s">
        <v>1262</v>
      </c>
      <c r="K1060" s="108">
        <f>U1060</f>
        <v>202605</v>
      </c>
      <c r="L1060" s="23"/>
      <c r="M1060" s="23"/>
      <c r="N1060" s="23"/>
      <c r="O1060" s="23"/>
      <c r="P1060" s="23"/>
      <c r="Q1060" s="23"/>
      <c r="R1060" s="23"/>
      <c r="S1060" s="23"/>
      <c r="T1060" s="23">
        <f>ROUND(Source!AC564*Source!AW564*Source!I564,0)</f>
        <v>23556</v>
      </c>
      <c r="U1060" s="23">
        <f>Source!P565</f>
        <v>202605</v>
      </c>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c r="BQ1060" s="23"/>
      <c r="BR1060" s="23"/>
      <c r="BS1060" s="23"/>
      <c r="BT1060" s="23"/>
      <c r="BU1060" s="23"/>
      <c r="BV1060" s="23"/>
      <c r="BW1060" s="23"/>
      <c r="BX1060" s="23"/>
      <c r="BY1060" s="23"/>
      <c r="BZ1060" s="23"/>
      <c r="CA1060" s="23"/>
      <c r="CB1060" s="23"/>
      <c r="CC1060" s="23"/>
      <c r="CD1060" s="23"/>
      <c r="CE1060" s="23"/>
      <c r="CF1060" s="23"/>
      <c r="CG1060" s="23"/>
      <c r="CH1060" s="23"/>
      <c r="CI1060" s="23"/>
      <c r="CJ1060" s="23"/>
      <c r="CK1060" s="23"/>
      <c r="CL1060" s="23"/>
      <c r="CM1060" s="23"/>
      <c r="CN1060" s="23"/>
      <c r="CO1060" s="23"/>
      <c r="CP1060" s="23"/>
      <c r="CQ1060" s="23"/>
      <c r="CR1060" s="23"/>
      <c r="CS1060" s="23"/>
      <c r="CT1060" s="23"/>
      <c r="CU1060" s="23"/>
      <c r="CV1060" s="23">
        <v>1</v>
      </c>
      <c r="CW1060" s="23"/>
      <c r="CX1060" s="23"/>
      <c r="CY1060" s="23"/>
      <c r="CZ1060" s="23"/>
      <c r="DA1060" s="23"/>
      <c r="DB1060" s="23"/>
      <c r="DC1060" s="23"/>
      <c r="DD1060" s="23"/>
      <c r="DE1060" s="23"/>
      <c r="DF1060" s="23"/>
      <c r="DG1060" s="23"/>
      <c r="DH1060" s="23"/>
      <c r="DI1060" s="23"/>
      <c r="DJ1060" s="23"/>
      <c r="DK1060" s="23">
        <f>T1060</f>
        <v>23556</v>
      </c>
      <c r="DL1060" s="23"/>
      <c r="DM1060" s="23">
        <f>Source!P565</f>
        <v>202605</v>
      </c>
      <c r="DN1060" s="23"/>
      <c r="DO1060" s="23"/>
      <c r="DP1060" s="23"/>
      <c r="DQ1060" s="23"/>
      <c r="DR1060" s="23"/>
      <c r="DS1060" s="23"/>
      <c r="DT1060" s="23"/>
      <c r="DU1060" s="23"/>
      <c r="DV1060" s="23"/>
      <c r="DW1060" s="23"/>
      <c r="DX1060" s="23"/>
      <c r="DY1060" s="23"/>
      <c r="DZ1060" s="23"/>
      <c r="EA1060" s="23"/>
      <c r="EB1060" s="23"/>
      <c r="EC1060" s="23"/>
      <c r="ED1060" s="23"/>
      <c r="EE1060" s="23"/>
      <c r="EF1060" s="23"/>
      <c r="EG1060" s="23"/>
      <c r="EH1060" s="23"/>
      <c r="EI1060" s="23"/>
      <c r="EJ1060" s="23"/>
      <c r="EK1060" s="23"/>
      <c r="EL1060" s="23"/>
      <c r="EM1060" s="23"/>
      <c r="EN1060" s="23"/>
      <c r="EO1060" s="23"/>
      <c r="EP1060" s="23"/>
      <c r="EQ1060" s="23"/>
      <c r="ER1060" s="23"/>
      <c r="ES1060" s="23"/>
      <c r="ET1060" s="23"/>
      <c r="EU1060" s="23"/>
      <c r="EV1060" s="23"/>
      <c r="EW1060" s="23"/>
      <c r="EX1060" s="23"/>
      <c r="EY1060" s="23"/>
      <c r="EZ1060" s="23"/>
      <c r="FA1060" s="23"/>
      <c r="FB1060" s="23"/>
      <c r="FC1060" s="23"/>
      <c r="FD1060" s="23"/>
      <c r="FE1060" s="23"/>
      <c r="FF1060" s="23"/>
      <c r="FG1060" s="23"/>
      <c r="FH1060" s="23"/>
      <c r="FI1060" s="23"/>
      <c r="FJ1060" s="23"/>
      <c r="FK1060" s="23"/>
      <c r="FL1060" s="23"/>
      <c r="FM1060" s="23"/>
      <c r="FN1060" s="23"/>
      <c r="FO1060" s="23"/>
      <c r="FP1060" s="23"/>
      <c r="FQ1060" s="23"/>
      <c r="FR1060" s="23"/>
      <c r="FS1060" s="23"/>
      <c r="FT1060" s="23"/>
      <c r="FU1060" s="23"/>
      <c r="FV1060" s="23"/>
      <c r="FW1060" s="23"/>
      <c r="FX1060" s="23"/>
      <c r="FY1060" s="23"/>
      <c r="FZ1060" s="23"/>
      <c r="GA1060" s="23"/>
      <c r="GB1060" s="23"/>
      <c r="GC1060" s="23"/>
      <c r="GD1060" s="23"/>
      <c r="GE1060" s="23"/>
      <c r="GF1060" s="23"/>
      <c r="GG1060" s="23"/>
      <c r="GH1060" s="23"/>
      <c r="GI1060" s="23"/>
      <c r="GJ1060" s="23">
        <f>T1060</f>
        <v>23556</v>
      </c>
      <c r="GK1060" s="23"/>
      <c r="GL1060" s="23"/>
      <c r="GM1060" s="23"/>
      <c r="GN1060" s="23">
        <f>T1060</f>
        <v>23556</v>
      </c>
      <c r="GO1060" s="23"/>
      <c r="GP1060" s="23">
        <f>T1060</f>
        <v>23556</v>
      </c>
      <c r="GQ1060" s="23">
        <f>T1060</f>
        <v>23556</v>
      </c>
      <c r="GR1060" s="23"/>
      <c r="GS1060" s="23">
        <f>T1060</f>
        <v>23556</v>
      </c>
      <c r="GT1060" s="23"/>
      <c r="GU1060" s="23"/>
      <c r="GV1060" s="23"/>
      <c r="GW1060" s="23"/>
      <c r="GX1060" s="23"/>
      <c r="GY1060" s="23"/>
      <c r="GZ1060" s="23"/>
      <c r="HA1060" s="23"/>
      <c r="HB1060" s="23">
        <f>T1060</f>
        <v>23556</v>
      </c>
      <c r="HC1060" s="23"/>
      <c r="HD1060" s="23"/>
      <c r="HE1060" s="23"/>
      <c r="HF1060" s="23">
        <f>T1060</f>
        <v>23556</v>
      </c>
      <c r="HG1060" s="23"/>
      <c r="HH1060" s="23"/>
      <c r="HI1060" s="23"/>
      <c r="HJ1060" s="23"/>
      <c r="HK1060" s="23"/>
      <c r="HL1060" s="23">
        <f>T1060</f>
        <v>23556</v>
      </c>
      <c r="HM1060" s="23"/>
      <c r="HN1060" s="23">
        <f>T1060</f>
        <v>23556</v>
      </c>
      <c r="HO1060" s="23"/>
      <c r="HP1060" s="23"/>
      <c r="HQ1060" s="23"/>
      <c r="HR1060" s="23"/>
      <c r="HS1060" s="23"/>
      <c r="HT1060" s="23"/>
      <c r="HU1060" s="23"/>
      <c r="HV1060" s="23"/>
      <c r="HW1060" s="23"/>
      <c r="HX1060" s="23"/>
      <c r="HY1060" s="23"/>
      <c r="HZ1060" s="23"/>
      <c r="IA1060" s="23"/>
      <c r="IB1060" s="23"/>
      <c r="IC1060" s="23"/>
      <c r="ID1060" s="23"/>
      <c r="IE1060" s="23"/>
      <c r="IF1060" s="23"/>
      <c r="IG1060" s="23"/>
      <c r="IH1060" s="23"/>
      <c r="II1060" s="23"/>
      <c r="IJ1060" s="23"/>
      <c r="IK1060" s="23"/>
      <c r="IL1060" s="23"/>
      <c r="IM1060" s="23"/>
      <c r="IN1060" s="23"/>
      <c r="IO1060" s="23"/>
      <c r="IP1060" s="23"/>
      <c r="IQ1060" s="23"/>
      <c r="IR1060" s="23"/>
      <c r="IS1060" s="23"/>
      <c r="IT1060" s="23"/>
      <c r="IU1060" s="23"/>
    </row>
    <row r="1061" spans="1:255" x14ac:dyDescent="0.2">
      <c r="A1061" s="64"/>
      <c r="B1061" s="111" t="s">
        <v>1263</v>
      </c>
      <c r="C1061" s="111" t="s">
        <v>1396</v>
      </c>
      <c r="D1061" s="63"/>
      <c r="E1061" s="63"/>
      <c r="F1061" s="63"/>
      <c r="G1061" s="63"/>
      <c r="H1061" s="63"/>
      <c r="I1061" s="63"/>
      <c r="J1061" s="63"/>
      <c r="K1061" s="65"/>
    </row>
    <row r="1062" spans="1:255" ht="24" x14ac:dyDescent="0.2">
      <c r="A1062" s="114" t="s">
        <v>765</v>
      </c>
      <c r="B1062" s="115" t="s">
        <v>568</v>
      </c>
      <c r="C1062" s="116" t="s">
        <v>766</v>
      </c>
      <c r="D1062" s="117" t="s">
        <v>63</v>
      </c>
      <c r="E1062" s="118">
        <f>Source!I567</f>
        <v>2.085E-2</v>
      </c>
      <c r="F1062" s="119">
        <v>23800.23</v>
      </c>
      <c r="G1062" s="71"/>
      <c r="H1062" s="119">
        <f>Source!AC566</f>
        <v>23800.23</v>
      </c>
      <c r="I1062" s="120">
        <f>T1062</f>
        <v>496</v>
      </c>
      <c r="J1062" s="73" t="s">
        <v>1262</v>
      </c>
      <c r="K1062" s="121">
        <f>U1062</f>
        <v>4333</v>
      </c>
      <c r="L1062" s="23"/>
      <c r="M1062" s="23"/>
      <c r="N1062" s="23"/>
      <c r="O1062" s="23"/>
      <c r="P1062" s="23"/>
      <c r="Q1062" s="23"/>
      <c r="R1062" s="23"/>
      <c r="S1062" s="23"/>
      <c r="T1062" s="23">
        <f>ROUND(Source!AC566*Source!AW566*Source!I566,0)</f>
        <v>496</v>
      </c>
      <c r="U1062" s="23">
        <f>Source!P567</f>
        <v>4333</v>
      </c>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v>1</v>
      </c>
      <c r="CW1062" s="23"/>
      <c r="CX1062" s="23"/>
      <c r="CY1062" s="23"/>
      <c r="CZ1062" s="23"/>
      <c r="DA1062" s="23"/>
      <c r="DB1062" s="23"/>
      <c r="DC1062" s="23"/>
      <c r="DD1062" s="23"/>
      <c r="DE1062" s="23"/>
      <c r="DF1062" s="23"/>
      <c r="DG1062" s="23"/>
      <c r="DH1062" s="23"/>
      <c r="DI1062" s="23"/>
      <c r="DJ1062" s="23"/>
      <c r="DK1062" s="23">
        <f>T1062</f>
        <v>496</v>
      </c>
      <c r="DL1062" s="23"/>
      <c r="DM1062" s="23">
        <f>Source!P567</f>
        <v>4333</v>
      </c>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3"/>
      <c r="FH1062" s="23"/>
      <c r="FI1062" s="23"/>
      <c r="FJ1062" s="23"/>
      <c r="FK1062" s="23"/>
      <c r="FL1062" s="23"/>
      <c r="FM1062" s="23"/>
      <c r="FN1062" s="23"/>
      <c r="FO1062" s="23"/>
      <c r="FP1062" s="23"/>
      <c r="FQ1062" s="23"/>
      <c r="FR1062" s="23"/>
      <c r="FS1062" s="23"/>
      <c r="FT1062" s="23"/>
      <c r="FU1062" s="23"/>
      <c r="FV1062" s="23"/>
      <c r="FW1062" s="23"/>
      <c r="FX1062" s="23"/>
      <c r="FY1062" s="23"/>
      <c r="FZ1062" s="23"/>
      <c r="GA1062" s="23"/>
      <c r="GB1062" s="23"/>
      <c r="GC1062" s="23"/>
      <c r="GD1062" s="23"/>
      <c r="GE1062" s="23"/>
      <c r="GF1062" s="23"/>
      <c r="GG1062" s="23"/>
      <c r="GH1062" s="23"/>
      <c r="GI1062" s="23"/>
      <c r="GJ1062" s="23">
        <f>T1062</f>
        <v>496</v>
      </c>
      <c r="GK1062" s="23"/>
      <c r="GL1062" s="23"/>
      <c r="GM1062" s="23"/>
      <c r="GN1062" s="23">
        <f>T1062</f>
        <v>496</v>
      </c>
      <c r="GO1062" s="23"/>
      <c r="GP1062" s="23">
        <f>T1062</f>
        <v>496</v>
      </c>
      <c r="GQ1062" s="23">
        <f>T1062</f>
        <v>496</v>
      </c>
      <c r="GR1062" s="23"/>
      <c r="GS1062" s="23">
        <f>T1062</f>
        <v>496</v>
      </c>
      <c r="GT1062" s="23"/>
      <c r="GU1062" s="23"/>
      <c r="GV1062" s="23"/>
      <c r="GW1062" s="23"/>
      <c r="GX1062" s="23"/>
      <c r="GY1062" s="23"/>
      <c r="GZ1062" s="23"/>
      <c r="HA1062" s="23"/>
      <c r="HB1062" s="23">
        <f>T1062</f>
        <v>496</v>
      </c>
      <c r="HC1062" s="23"/>
      <c r="HD1062" s="23"/>
      <c r="HE1062" s="23"/>
      <c r="HF1062" s="23">
        <f>T1062</f>
        <v>496</v>
      </c>
      <c r="HG1062" s="23"/>
      <c r="HH1062" s="23"/>
      <c r="HI1062" s="23"/>
      <c r="HJ1062" s="23"/>
      <c r="HK1062" s="23"/>
      <c r="HL1062" s="23">
        <f>T1062</f>
        <v>496</v>
      </c>
      <c r="HM1062" s="23"/>
      <c r="HN1062" s="23">
        <f>T1062</f>
        <v>496</v>
      </c>
      <c r="HO1062" s="23"/>
      <c r="HP1062" s="23"/>
      <c r="HQ1062" s="23"/>
      <c r="HR1062" s="23"/>
      <c r="HS1062" s="23"/>
      <c r="HT1062" s="23"/>
      <c r="HU1062" s="23"/>
      <c r="HV1062" s="23"/>
      <c r="HW1062" s="23"/>
      <c r="HX1062" s="23"/>
      <c r="HY1062" s="23"/>
      <c r="HZ1062" s="23"/>
      <c r="IA1062" s="23"/>
      <c r="IB1062" s="23"/>
      <c r="IC1062" s="23"/>
      <c r="ID1062" s="23"/>
      <c r="IE1062" s="23"/>
      <c r="IF1062" s="23"/>
      <c r="IG1062" s="23"/>
      <c r="IH1062" s="23"/>
      <c r="II1062" s="23"/>
      <c r="IJ1062" s="23"/>
      <c r="IK1062" s="23"/>
      <c r="IL1062" s="23"/>
      <c r="IM1062" s="23"/>
      <c r="IN1062" s="23"/>
      <c r="IO1062" s="23"/>
      <c r="IP1062" s="23"/>
      <c r="IQ1062" s="23"/>
      <c r="IR1062" s="23"/>
      <c r="IS1062" s="23"/>
      <c r="IT1062" s="23"/>
      <c r="IU1062" s="23"/>
    </row>
    <row r="1063" spans="1:255" x14ac:dyDescent="0.2">
      <c r="A1063" s="98"/>
      <c r="B1063" s="113" t="s">
        <v>1263</v>
      </c>
      <c r="C1063" s="113" t="s">
        <v>1375</v>
      </c>
      <c r="D1063" s="33"/>
      <c r="E1063" s="33"/>
      <c r="F1063" s="33"/>
      <c r="G1063" s="33"/>
      <c r="H1063" s="33"/>
      <c r="I1063" s="33"/>
      <c r="J1063" s="33"/>
      <c r="K1063" s="99"/>
    </row>
    <row r="1064" spans="1:255" ht="13.5" thickBot="1" x14ac:dyDescent="0.25">
      <c r="A1064" s="124"/>
      <c r="B1064" s="125"/>
      <c r="C1064" s="125" t="s">
        <v>1266</v>
      </c>
      <c r="D1064" s="125"/>
      <c r="E1064" s="125"/>
      <c r="F1064" s="125"/>
      <c r="G1064" s="125"/>
      <c r="H1064" s="373">
        <f>SUM(DK1043:DK1063)</f>
        <v>24312</v>
      </c>
      <c r="I1064" s="374"/>
      <c r="J1064" s="373">
        <f>SUM(DM1043:DM1063)</f>
        <v>208040</v>
      </c>
      <c r="K1064" s="375"/>
      <c r="L1064" s="112"/>
      <c r="M1064" s="112"/>
      <c r="N1064" s="112"/>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c r="BQ1064" s="23"/>
      <c r="BR1064" s="23"/>
      <c r="BS1064" s="23"/>
      <c r="BT1064" s="23"/>
      <c r="BU1064" s="23"/>
      <c r="BV1064" s="23"/>
      <c r="BW1064" s="23"/>
      <c r="BX1064" s="23"/>
      <c r="BY1064" s="23"/>
      <c r="BZ1064" s="23"/>
      <c r="CA1064" s="23"/>
      <c r="CB1064" s="23"/>
      <c r="CC1064" s="23"/>
      <c r="CD1064" s="23"/>
      <c r="CE1064" s="23"/>
      <c r="CF1064" s="23"/>
      <c r="CG1064" s="23"/>
      <c r="CH1064" s="23"/>
      <c r="CI1064" s="23"/>
      <c r="CJ1064" s="23"/>
      <c r="CK1064" s="23"/>
      <c r="CL1064" s="23"/>
      <c r="CM1064" s="23"/>
      <c r="CN1064" s="23"/>
      <c r="CO1064" s="23"/>
      <c r="CP1064" s="23"/>
      <c r="CQ1064" s="23"/>
      <c r="CR1064" s="23"/>
      <c r="CS1064" s="23"/>
      <c r="CT1064" s="23"/>
      <c r="CU1064" s="23"/>
      <c r="CV1064" s="23"/>
      <c r="CW1064" s="23"/>
      <c r="CX1064" s="23"/>
      <c r="CY1064" s="23"/>
      <c r="CZ1064" s="23"/>
      <c r="DA1064" s="23"/>
      <c r="DB1064" s="23"/>
      <c r="DC1064" s="23"/>
      <c r="DD1064" s="23"/>
      <c r="DE1064" s="23"/>
      <c r="DF1064" s="23"/>
      <c r="DG1064" s="23"/>
      <c r="DH1064" s="23"/>
      <c r="DI1064" s="23"/>
      <c r="DJ1064" s="23"/>
      <c r="DK1064" s="23"/>
      <c r="DL1064" s="23"/>
      <c r="DM1064" s="23"/>
      <c r="DN1064" s="23"/>
      <c r="DO1064" s="23"/>
      <c r="DP1064" s="23"/>
      <c r="DQ1064" s="23"/>
      <c r="DR1064" s="23"/>
      <c r="DS1064" s="23"/>
      <c r="DT1064" s="23"/>
      <c r="DU1064" s="23"/>
      <c r="DV1064" s="23"/>
      <c r="DW1064" s="23"/>
      <c r="DX1064" s="23"/>
      <c r="DY1064" s="23"/>
      <c r="DZ1064" s="23"/>
      <c r="EA1064" s="23"/>
      <c r="EB1064" s="23"/>
      <c r="EC1064" s="23"/>
      <c r="ED1064" s="23"/>
      <c r="EE1064" s="23"/>
      <c r="EF1064" s="23"/>
      <c r="EG1064" s="23"/>
      <c r="EH1064" s="23"/>
      <c r="EI1064" s="23"/>
      <c r="EJ1064" s="23"/>
      <c r="EK1064" s="23"/>
      <c r="EL1064" s="23"/>
      <c r="EM1064" s="23"/>
      <c r="EN1064" s="23"/>
      <c r="EO1064" s="23"/>
      <c r="EP1064" s="23"/>
      <c r="EQ1064" s="23"/>
      <c r="ER1064" s="23"/>
      <c r="ES1064" s="23"/>
      <c r="ET1064" s="23"/>
      <c r="EU1064" s="23"/>
      <c r="EV1064" s="23"/>
      <c r="EW1064" s="23"/>
      <c r="EX1064" s="23"/>
      <c r="EY1064" s="23"/>
      <c r="EZ1064" s="23"/>
      <c r="FA1064" s="23"/>
      <c r="FB1064" s="23"/>
      <c r="FC1064" s="23"/>
      <c r="FD1064" s="23"/>
      <c r="FE1064" s="23"/>
      <c r="FF1064" s="23"/>
      <c r="FG1064" s="23"/>
      <c r="FH1064" s="23"/>
      <c r="FI1064" s="23"/>
      <c r="FJ1064" s="23"/>
      <c r="FK1064" s="23"/>
      <c r="FL1064" s="23"/>
      <c r="FM1064" s="23"/>
      <c r="FN1064" s="23"/>
      <c r="FO1064" s="23"/>
      <c r="FP1064" s="23"/>
      <c r="FQ1064" s="23"/>
      <c r="FR1064" s="23"/>
      <c r="FS1064" s="23"/>
      <c r="FT1064" s="23"/>
      <c r="FU1064" s="23"/>
      <c r="FV1064" s="23"/>
      <c r="FW1064" s="23"/>
      <c r="FX1064" s="23"/>
      <c r="FY1064" s="23"/>
      <c r="FZ1064" s="23"/>
      <c r="GA1064" s="23"/>
      <c r="GB1064" s="23"/>
      <c r="GC1064" s="23"/>
      <c r="GD1064" s="23"/>
      <c r="GE1064" s="23"/>
      <c r="GF1064" s="23"/>
      <c r="GG1064" s="23"/>
      <c r="GH1064" s="23"/>
      <c r="GI1064" s="23"/>
      <c r="GJ1064" s="23"/>
      <c r="GK1064" s="23"/>
      <c r="GL1064" s="23"/>
      <c r="GM1064" s="23"/>
      <c r="GN1064" s="23"/>
      <c r="GO1064" s="23"/>
      <c r="GP1064" s="23"/>
      <c r="GQ1064" s="23"/>
      <c r="GR1064" s="23"/>
      <c r="GS1064" s="23"/>
      <c r="GT1064" s="23"/>
      <c r="GU1064" s="23"/>
      <c r="GV1064" s="23"/>
      <c r="GW1064" s="23"/>
      <c r="GX1064" s="23"/>
      <c r="GY1064" s="23"/>
      <c r="GZ1064" s="23"/>
      <c r="HA1064" s="23"/>
      <c r="HB1064" s="23"/>
      <c r="HC1064" s="23"/>
      <c r="HD1064" s="23"/>
      <c r="HE1064" s="23"/>
      <c r="HF1064" s="23"/>
      <c r="HG1064" s="23"/>
      <c r="HH1064" s="23"/>
      <c r="HI1064" s="23"/>
      <c r="HJ1064" s="23"/>
      <c r="HK1064" s="23"/>
      <c r="HL1064" s="23"/>
      <c r="HM1064" s="23"/>
      <c r="HN1064" s="23"/>
      <c r="HO1064" s="23"/>
      <c r="HP1064" s="23"/>
      <c r="HQ1064" s="23"/>
      <c r="HR1064" s="23"/>
      <c r="HS1064" s="23"/>
      <c r="HT1064" s="23"/>
      <c r="HU1064" s="23"/>
      <c r="HV1064" s="23"/>
      <c r="HW1064" s="23"/>
      <c r="HX1064" s="23"/>
      <c r="HY1064" s="23"/>
      <c r="HZ1064" s="23"/>
      <c r="IA1064" s="23"/>
      <c r="IB1064" s="23"/>
      <c r="IC1064" s="23"/>
      <c r="ID1064" s="23"/>
      <c r="IE1064" s="23"/>
      <c r="IF1064" s="23"/>
      <c r="IG1064" s="23"/>
      <c r="IH1064" s="23"/>
      <c r="II1064" s="23"/>
      <c r="IJ1064" s="23"/>
      <c r="IK1064" s="23"/>
      <c r="IL1064" s="23"/>
      <c r="IM1064" s="23"/>
      <c r="IN1064" s="23"/>
      <c r="IO1064" s="23"/>
      <c r="IP1064" s="23"/>
      <c r="IQ1064" s="23"/>
      <c r="IR1064" s="23"/>
      <c r="IS1064" s="23"/>
      <c r="IT1064" s="23"/>
      <c r="IU1064" s="23"/>
    </row>
    <row r="1065" spans="1:255" x14ac:dyDescent="0.2">
      <c r="A1065" s="123"/>
      <c r="B1065" s="122"/>
      <c r="C1065" s="122" t="s">
        <v>1267</v>
      </c>
      <c r="D1065" s="122"/>
      <c r="E1065" s="122"/>
      <c r="F1065" s="122"/>
      <c r="G1065" s="122"/>
      <c r="H1065" s="376">
        <f>R1065</f>
        <v>27576</v>
      </c>
      <c r="I1065" s="377"/>
      <c r="J1065" s="376" t="e">
        <f>S1065</f>
        <v>#REF!</v>
      </c>
      <c r="K1065" s="378"/>
      <c r="O1065" s="23"/>
      <c r="P1065" s="23"/>
      <c r="Q1065" s="23"/>
      <c r="R1065" s="23">
        <f>SUM(T1043:T1064)</f>
        <v>27576</v>
      </c>
      <c r="S1065" s="23" t="e">
        <f>SUM(U1043:U1064)</f>
        <v>#REF!</v>
      </c>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c r="BQ1065" s="23"/>
      <c r="BR1065" s="23"/>
      <c r="BS1065" s="23"/>
      <c r="BT1065" s="23"/>
      <c r="BU1065" s="23"/>
      <c r="BV1065" s="23"/>
      <c r="BW1065" s="23"/>
      <c r="BX1065" s="23"/>
      <c r="BY1065" s="23"/>
      <c r="BZ1065" s="23"/>
      <c r="CA1065" s="23"/>
      <c r="CB1065" s="23"/>
      <c r="CC1065" s="23"/>
      <c r="CD1065" s="23"/>
      <c r="CE1065" s="23"/>
      <c r="CF1065" s="23"/>
      <c r="CG1065" s="23"/>
      <c r="CH1065" s="23"/>
      <c r="CI1065" s="23"/>
      <c r="CJ1065" s="23"/>
      <c r="CK1065" s="23"/>
      <c r="CL1065" s="23"/>
      <c r="CM1065" s="23"/>
      <c r="CN1065" s="23"/>
      <c r="CO1065" s="23"/>
      <c r="CP1065" s="23"/>
      <c r="CQ1065" s="23"/>
      <c r="CR1065" s="23"/>
      <c r="CS1065" s="23"/>
      <c r="CT1065" s="23"/>
      <c r="CU1065" s="23"/>
      <c r="CV1065" s="23"/>
      <c r="CW1065" s="23"/>
      <c r="CX1065" s="23"/>
      <c r="CY1065" s="23"/>
      <c r="CZ1065" s="23"/>
      <c r="DA1065" s="23"/>
      <c r="DB1065" s="23"/>
      <c r="DC1065" s="23"/>
      <c r="DD1065" s="23"/>
      <c r="DE1065" s="23"/>
      <c r="DF1065" s="23"/>
      <c r="DG1065" s="23"/>
      <c r="DH1065" s="23"/>
      <c r="DI1065" s="23"/>
      <c r="DJ1065" s="23"/>
      <c r="DK1065" s="23"/>
      <c r="DL1065" s="23"/>
      <c r="DM1065" s="23"/>
      <c r="DN1065" s="23"/>
      <c r="DO1065" s="23"/>
      <c r="DP1065" s="23"/>
      <c r="DQ1065" s="23"/>
      <c r="DR1065" s="23"/>
      <c r="DS1065" s="23"/>
      <c r="DT1065" s="23"/>
      <c r="DU1065" s="23"/>
      <c r="DV1065" s="23"/>
      <c r="DW1065" s="23"/>
      <c r="DX1065" s="23"/>
      <c r="DY1065" s="23"/>
      <c r="DZ1065" s="23"/>
      <c r="EA1065" s="23"/>
      <c r="EB1065" s="23"/>
      <c r="EC1065" s="23"/>
      <c r="ED1065" s="23"/>
      <c r="EE1065" s="23"/>
      <c r="EF1065" s="23"/>
      <c r="EG1065" s="23"/>
      <c r="EH1065" s="23"/>
      <c r="EI1065" s="23"/>
      <c r="EJ1065" s="23"/>
      <c r="EK1065" s="23"/>
      <c r="EL1065" s="23"/>
      <c r="EM1065" s="23"/>
      <c r="EN1065" s="23"/>
      <c r="EO1065" s="23"/>
      <c r="EP1065" s="23"/>
      <c r="EQ1065" s="23"/>
      <c r="ER1065" s="23"/>
      <c r="ES1065" s="23"/>
      <c r="ET1065" s="23"/>
      <c r="EU1065" s="23"/>
      <c r="EV1065" s="23"/>
      <c r="EW1065" s="23"/>
      <c r="EX1065" s="23"/>
      <c r="EY1065" s="23"/>
      <c r="EZ1065" s="23"/>
      <c r="FA1065" s="23"/>
      <c r="FB1065" s="23"/>
      <c r="FC1065" s="23"/>
      <c r="FD1065" s="23"/>
      <c r="FE1065" s="23"/>
      <c r="FF1065" s="23"/>
      <c r="FG1065" s="23"/>
      <c r="FH1065" s="23"/>
      <c r="FI1065" s="23"/>
      <c r="FJ1065" s="23"/>
      <c r="FK1065" s="23"/>
      <c r="FL1065" s="23"/>
      <c r="FM1065" s="23"/>
      <c r="FN1065" s="23"/>
      <c r="FO1065" s="23"/>
      <c r="FP1065" s="23"/>
      <c r="FQ1065" s="23"/>
      <c r="FR1065" s="23"/>
      <c r="FS1065" s="23"/>
      <c r="FT1065" s="23"/>
      <c r="FU1065" s="23"/>
      <c r="FV1065" s="23"/>
      <c r="FW1065" s="23"/>
      <c r="FX1065" s="23"/>
      <c r="FY1065" s="23"/>
      <c r="FZ1065" s="23"/>
      <c r="GA1065" s="23"/>
      <c r="GB1065" s="23"/>
      <c r="GC1065" s="23"/>
      <c r="GD1065" s="23"/>
      <c r="GE1065" s="23"/>
      <c r="GF1065" s="23"/>
      <c r="GG1065" s="23"/>
      <c r="GH1065" s="23"/>
      <c r="GI1065" s="23"/>
      <c r="GJ1065" s="23"/>
      <c r="GK1065" s="23"/>
      <c r="GL1065" s="23"/>
      <c r="GM1065" s="23"/>
      <c r="GN1065" s="23"/>
      <c r="GO1065" s="23"/>
      <c r="GP1065" s="23"/>
      <c r="GQ1065" s="23"/>
      <c r="GR1065" s="23"/>
      <c r="GS1065" s="23"/>
      <c r="GT1065" s="23"/>
      <c r="GU1065" s="23"/>
      <c r="GV1065" s="23"/>
      <c r="GW1065" s="23"/>
      <c r="GX1065" s="23"/>
      <c r="GY1065" s="23"/>
      <c r="GZ1065" s="23"/>
      <c r="HA1065" s="23">
        <f>R1065</f>
        <v>27576</v>
      </c>
      <c r="HB1065" s="23"/>
      <c r="HC1065" s="23"/>
      <c r="HD1065" s="23"/>
      <c r="HE1065" s="23"/>
      <c r="HF1065" s="23"/>
      <c r="HG1065" s="23"/>
      <c r="HH1065" s="23"/>
      <c r="HI1065" s="23"/>
      <c r="HJ1065" s="23"/>
      <c r="HK1065" s="23"/>
      <c r="HL1065" s="23"/>
      <c r="HM1065" s="23"/>
      <c r="HN1065" s="23"/>
      <c r="HO1065" s="23"/>
      <c r="HP1065" s="23"/>
      <c r="HQ1065" s="23"/>
      <c r="HR1065" s="23"/>
      <c r="HS1065" s="23"/>
      <c r="HT1065" s="23"/>
      <c r="HU1065" s="23"/>
      <c r="HV1065" s="23"/>
      <c r="HW1065" s="23"/>
      <c r="HX1065" s="23"/>
      <c r="HY1065" s="23"/>
      <c r="HZ1065" s="23"/>
      <c r="IA1065" s="23"/>
      <c r="IB1065" s="23"/>
      <c r="IC1065" s="23"/>
      <c r="ID1065" s="23"/>
      <c r="IE1065" s="23"/>
      <c r="IF1065" s="23"/>
      <c r="IG1065" s="23"/>
      <c r="IH1065" s="23"/>
      <c r="II1065" s="23"/>
      <c r="IJ1065" s="23"/>
      <c r="IK1065" s="23"/>
      <c r="IL1065" s="23"/>
      <c r="IM1065" s="23"/>
      <c r="IN1065" s="23"/>
      <c r="IO1065" s="23"/>
      <c r="IP1065" s="23"/>
      <c r="IQ1065" s="23"/>
      <c r="IR1065" s="23"/>
      <c r="IS1065" s="23"/>
      <c r="IT1065" s="23"/>
      <c r="IU1065" s="23"/>
    </row>
    <row r="1066" spans="1:255" x14ac:dyDescent="0.2">
      <c r="A1066" s="77"/>
      <c r="B1066" s="76"/>
      <c r="C1066" s="76"/>
      <c r="D1066" s="76"/>
      <c r="E1066" s="76"/>
      <c r="F1066" s="76"/>
      <c r="G1066" s="76"/>
      <c r="H1066" s="370"/>
      <c r="I1066" s="371"/>
      <c r="J1066" s="370"/>
      <c r="K1066" s="372"/>
    </row>
    <row r="1067" spans="1:255" ht="56.25" x14ac:dyDescent="0.2">
      <c r="A1067" s="126">
        <v>54</v>
      </c>
      <c r="B1067" s="133" t="s">
        <v>203</v>
      </c>
      <c r="C1067" s="127" t="s">
        <v>204</v>
      </c>
      <c r="D1067" s="128" t="s">
        <v>166</v>
      </c>
      <c r="E1067" s="129">
        <v>0.71399999999999997</v>
      </c>
      <c r="F1067" s="130">
        <f>Source!AK569</f>
        <v>321.88</v>
      </c>
      <c r="G1067" s="134" t="s">
        <v>6</v>
      </c>
      <c r="H1067" s="130"/>
      <c r="I1067" s="131">
        <f>SUM(DQ1067:DQ1079)</f>
        <v>139</v>
      </c>
      <c r="J1067" s="107" t="s">
        <v>203</v>
      </c>
      <c r="K1067" s="132" t="e">
        <f>SUM(DS1067:DS1079)</f>
        <v>#REF!</v>
      </c>
      <c r="L1067" s="23"/>
      <c r="M1067" s="23"/>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c r="BQ1067" s="23"/>
      <c r="BR1067" s="23"/>
      <c r="BS1067" s="23"/>
      <c r="BT1067" s="23"/>
      <c r="BU1067" s="23"/>
      <c r="BV1067" s="23"/>
      <c r="BW1067" s="23"/>
      <c r="BX1067" s="23"/>
      <c r="BY1067" s="23"/>
      <c r="BZ1067" s="23"/>
      <c r="CA1067" s="23"/>
      <c r="CB1067" s="23"/>
      <c r="CC1067" s="23"/>
      <c r="CD1067" s="23"/>
      <c r="CE1067" s="23"/>
      <c r="CF1067" s="23"/>
      <c r="CG1067" s="23"/>
      <c r="CH1067" s="23"/>
      <c r="CI1067" s="23"/>
      <c r="CJ1067" s="23"/>
      <c r="CK1067" s="23"/>
      <c r="CL1067" s="23"/>
      <c r="CM1067" s="23"/>
      <c r="CN1067" s="23"/>
      <c r="CO1067" s="23"/>
      <c r="CP1067" s="23"/>
      <c r="CQ1067" s="23"/>
      <c r="CR1067" s="23"/>
      <c r="CS1067" s="23"/>
      <c r="CT1067" s="23"/>
      <c r="CU1067" s="23"/>
      <c r="CV1067" s="23"/>
      <c r="CW1067" s="23"/>
      <c r="CX1067" s="23"/>
      <c r="CY1067" s="23"/>
      <c r="CZ1067" s="23"/>
      <c r="DA1067" s="23"/>
      <c r="DB1067" s="23"/>
      <c r="DC1067" s="23"/>
      <c r="DD1067" s="23"/>
      <c r="DE1067" s="23"/>
      <c r="DF1067" s="23"/>
      <c r="DG1067" s="23"/>
      <c r="DH1067" s="23"/>
      <c r="DI1067" s="23"/>
      <c r="DJ1067" s="23"/>
      <c r="DK1067" s="23"/>
      <c r="DL1067" s="23"/>
      <c r="DM1067" s="23"/>
      <c r="DN1067" s="23"/>
      <c r="DO1067" s="23"/>
      <c r="DP1067" s="23"/>
      <c r="DQ1067" s="23"/>
      <c r="DR1067" s="23"/>
      <c r="DS1067" s="23"/>
      <c r="DT1067" s="23"/>
      <c r="DU1067" s="23"/>
      <c r="DV1067" s="23"/>
      <c r="DW1067" s="23"/>
      <c r="DX1067" s="23"/>
      <c r="DY1067" s="23"/>
      <c r="DZ1067" s="23"/>
      <c r="EA1067" s="23"/>
      <c r="EB1067" s="23"/>
      <c r="EC1067" s="23"/>
      <c r="ED1067" s="23"/>
      <c r="EE1067" s="23"/>
      <c r="EF1067" s="23"/>
      <c r="EG1067" s="23"/>
      <c r="EH1067" s="23"/>
      <c r="EI1067" s="23"/>
      <c r="EJ1067" s="23"/>
      <c r="EK1067" s="23"/>
      <c r="EL1067" s="23"/>
      <c r="EM1067" s="23"/>
      <c r="EN1067" s="23"/>
      <c r="EO1067" s="23"/>
      <c r="EP1067" s="23"/>
      <c r="EQ1067" s="23"/>
      <c r="ER1067" s="23"/>
      <c r="ES1067" s="23"/>
      <c r="ET1067" s="23"/>
      <c r="EU1067" s="23"/>
      <c r="EV1067" s="23"/>
      <c r="EW1067" s="23"/>
      <c r="EX1067" s="23"/>
      <c r="EY1067" s="23"/>
      <c r="EZ1067" s="23"/>
      <c r="FA1067" s="23"/>
      <c r="FB1067" s="23"/>
      <c r="FC1067" s="23"/>
      <c r="FD1067" s="23"/>
      <c r="FE1067" s="23"/>
      <c r="FF1067" s="23"/>
      <c r="FG1067" s="23"/>
      <c r="FH1067" s="23"/>
      <c r="FI1067" s="23"/>
      <c r="FJ1067" s="23"/>
      <c r="FK1067" s="23"/>
      <c r="FL1067" s="23"/>
      <c r="FM1067" s="23"/>
      <c r="FN1067" s="23"/>
      <c r="FO1067" s="23"/>
      <c r="FP1067" s="23"/>
      <c r="FQ1067" s="23"/>
      <c r="FR1067" s="23"/>
      <c r="FS1067" s="23"/>
      <c r="FT1067" s="23"/>
      <c r="FU1067" s="23"/>
      <c r="FV1067" s="23"/>
      <c r="FW1067" s="23"/>
      <c r="FX1067" s="23"/>
      <c r="FY1067" s="23"/>
      <c r="FZ1067" s="23"/>
      <c r="GA1067" s="23"/>
      <c r="GB1067" s="23"/>
      <c r="GC1067" s="23"/>
      <c r="GD1067" s="23"/>
      <c r="GE1067" s="23"/>
      <c r="GF1067" s="23"/>
      <c r="GG1067" s="23"/>
      <c r="GH1067" s="23"/>
      <c r="GI1067" s="23"/>
      <c r="GJ1067" s="23"/>
      <c r="GK1067" s="23"/>
      <c r="GL1067" s="23"/>
      <c r="GM1067" s="23"/>
      <c r="GN1067" s="23"/>
      <c r="GO1067" s="23"/>
      <c r="GP1067" s="23"/>
      <c r="GQ1067" s="23"/>
      <c r="GR1067" s="23"/>
      <c r="GS1067" s="23"/>
      <c r="GT1067" s="23"/>
      <c r="GU1067" s="23"/>
      <c r="GV1067" s="23"/>
      <c r="GW1067" s="23"/>
      <c r="GX1067" s="23"/>
      <c r="GY1067" s="23"/>
      <c r="GZ1067" s="23"/>
      <c r="HA1067" s="23"/>
      <c r="HB1067" s="23"/>
      <c r="HC1067" s="23"/>
      <c r="HD1067" s="23"/>
      <c r="HE1067" s="23"/>
      <c r="HF1067" s="23"/>
      <c r="HG1067" s="23"/>
      <c r="HH1067" s="23"/>
      <c r="HI1067" s="23"/>
      <c r="HJ1067" s="23"/>
      <c r="HK1067" s="23"/>
      <c r="HL1067" s="23"/>
      <c r="HM1067" s="23"/>
      <c r="HN1067" s="23"/>
      <c r="HO1067" s="23"/>
      <c r="HP1067" s="23"/>
      <c r="HQ1067" s="23"/>
      <c r="HR1067" s="23"/>
      <c r="HS1067" s="23"/>
      <c r="HT1067" s="23"/>
      <c r="HU1067" s="23"/>
      <c r="HV1067" s="23"/>
      <c r="HW1067" s="23"/>
      <c r="HX1067" s="23"/>
      <c r="HY1067" s="23"/>
      <c r="HZ1067" s="23"/>
      <c r="IA1067" s="23"/>
      <c r="IB1067" s="23"/>
      <c r="IC1067" s="23"/>
      <c r="ID1067" s="23"/>
      <c r="IE1067" s="23"/>
      <c r="IF1067" s="23"/>
      <c r="IG1067" s="23"/>
      <c r="IH1067" s="23"/>
      <c r="II1067" s="23"/>
      <c r="IJ1067" s="23"/>
      <c r="IK1067" s="23"/>
      <c r="IL1067" s="23"/>
      <c r="IM1067" s="23"/>
      <c r="IN1067" s="23"/>
      <c r="IO1067" s="23"/>
      <c r="IP1067" s="23"/>
      <c r="IQ1067" s="23"/>
      <c r="IR1067" s="23"/>
      <c r="IS1067" s="23"/>
      <c r="IT1067" s="23"/>
      <c r="IU1067" s="23"/>
    </row>
    <row r="1068" spans="1:255" x14ac:dyDescent="0.2">
      <c r="A1068" s="66"/>
      <c r="B1068" s="67"/>
      <c r="C1068" s="67" t="s">
        <v>1253</v>
      </c>
      <c r="D1068" s="68"/>
      <c r="E1068" s="69"/>
      <c r="F1068" s="70">
        <v>35.04</v>
      </c>
      <c r="G1068" s="71" t="s">
        <v>1291</v>
      </c>
      <c r="H1068" s="70">
        <f>Source!AF569</f>
        <v>70.08</v>
      </c>
      <c r="I1068" s="72">
        <f>T1068</f>
        <v>50</v>
      </c>
      <c r="J1068" s="73">
        <v>26.95</v>
      </c>
      <c r="K1068" s="74">
        <f>U1068</f>
        <v>1349</v>
      </c>
      <c r="O1068" s="23"/>
      <c r="P1068" s="23"/>
      <c r="Q1068" s="23"/>
      <c r="R1068" s="23"/>
      <c r="S1068" s="23"/>
      <c r="T1068" s="23">
        <f>ROUND(Source!AF569*Source!AV569*Source!I569,0)</f>
        <v>50</v>
      </c>
      <c r="U1068" s="23">
        <f>Source!S569</f>
        <v>1349</v>
      </c>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c r="BQ1068" s="23"/>
      <c r="BR1068" s="23"/>
      <c r="BS1068" s="23"/>
      <c r="BT1068" s="23"/>
      <c r="BU1068" s="23"/>
      <c r="BV1068" s="23"/>
      <c r="BW1068" s="23"/>
      <c r="BX1068" s="23"/>
      <c r="BY1068" s="23"/>
      <c r="BZ1068" s="23"/>
      <c r="CA1068" s="23"/>
      <c r="CB1068" s="23"/>
      <c r="CC1068" s="23"/>
      <c r="CD1068" s="23"/>
      <c r="CE1068" s="23"/>
      <c r="CF1068" s="23"/>
      <c r="CG1068" s="23"/>
      <c r="CH1068" s="23"/>
      <c r="CI1068" s="23"/>
      <c r="CJ1068" s="23"/>
      <c r="CK1068" s="23"/>
      <c r="CL1068" s="23"/>
      <c r="CM1068" s="23"/>
      <c r="CN1068" s="23"/>
      <c r="CO1068" s="23"/>
      <c r="CP1068" s="23"/>
      <c r="CQ1068" s="23"/>
      <c r="CR1068" s="23"/>
      <c r="CS1068" s="23"/>
      <c r="CT1068" s="23"/>
      <c r="CU1068" s="23"/>
      <c r="CV1068" s="23">
        <v>1</v>
      </c>
      <c r="CW1068" s="23"/>
      <c r="CX1068" s="23"/>
      <c r="CY1068" s="23"/>
      <c r="CZ1068" s="23"/>
      <c r="DA1068" s="23"/>
      <c r="DB1068" s="23"/>
      <c r="DC1068" s="23"/>
      <c r="DD1068" s="23"/>
      <c r="DE1068" s="23"/>
      <c r="DF1068" s="23"/>
      <c r="DG1068" s="23">
        <f>Source!S569</f>
        <v>1349</v>
      </c>
      <c r="DH1068" s="23">
        <v>1009</v>
      </c>
      <c r="DI1068" s="23"/>
      <c r="DJ1068" s="23"/>
      <c r="DK1068" s="23"/>
      <c r="DL1068" s="23"/>
      <c r="DM1068" s="23"/>
      <c r="DN1068" s="23"/>
      <c r="DO1068" s="23"/>
      <c r="DP1068" s="23"/>
      <c r="DQ1068" s="23">
        <f>T1068</f>
        <v>50</v>
      </c>
      <c r="DR1068" s="23"/>
      <c r="DS1068" s="23">
        <f>U1068</f>
        <v>1349</v>
      </c>
      <c r="DT1068" s="23"/>
      <c r="DU1068" s="23"/>
      <c r="DV1068" s="23"/>
      <c r="DW1068" s="23"/>
      <c r="DX1068" s="23"/>
      <c r="DY1068" s="23"/>
      <c r="DZ1068" s="23"/>
      <c r="EA1068" s="23"/>
      <c r="EB1068" s="23"/>
      <c r="EC1068" s="23"/>
      <c r="ED1068" s="23"/>
      <c r="EE1068" s="23"/>
      <c r="EF1068" s="23"/>
      <c r="EG1068" s="23"/>
      <c r="EH1068" s="23"/>
      <c r="EI1068" s="23"/>
      <c r="EJ1068" s="23"/>
      <c r="EK1068" s="23"/>
      <c r="EL1068" s="23"/>
      <c r="EM1068" s="23"/>
      <c r="EN1068" s="23"/>
      <c r="EO1068" s="23"/>
      <c r="EP1068" s="23"/>
      <c r="EQ1068" s="23"/>
      <c r="ER1068" s="23"/>
      <c r="ES1068" s="23"/>
      <c r="ET1068" s="23"/>
      <c r="EU1068" s="23"/>
      <c r="EV1068" s="23"/>
      <c r="EW1068" s="23"/>
      <c r="EX1068" s="23"/>
      <c r="EY1068" s="23"/>
      <c r="EZ1068" s="23"/>
      <c r="FA1068" s="23"/>
      <c r="FB1068" s="23"/>
      <c r="FC1068" s="23"/>
      <c r="FD1068" s="23"/>
      <c r="FE1068" s="23"/>
      <c r="FF1068" s="23"/>
      <c r="FG1068" s="23"/>
      <c r="FH1068" s="23"/>
      <c r="FI1068" s="23"/>
      <c r="FJ1068" s="23"/>
      <c r="FK1068" s="23"/>
      <c r="FL1068" s="23"/>
      <c r="FM1068" s="23"/>
      <c r="FN1068" s="23"/>
      <c r="FO1068" s="23"/>
      <c r="FP1068" s="23"/>
      <c r="FQ1068" s="23"/>
      <c r="FR1068" s="23"/>
      <c r="FS1068" s="23"/>
      <c r="FT1068" s="23"/>
      <c r="FU1068" s="23"/>
      <c r="FV1068" s="23"/>
      <c r="FW1068" s="23"/>
      <c r="FX1068" s="23"/>
      <c r="FY1068" s="23"/>
      <c r="FZ1068" s="23"/>
      <c r="GA1068" s="23"/>
      <c r="GB1068" s="23"/>
      <c r="GC1068" s="23"/>
      <c r="GD1068" s="23"/>
      <c r="GE1068" s="23"/>
      <c r="GF1068" s="23"/>
      <c r="GG1068" s="23"/>
      <c r="GH1068" s="23"/>
      <c r="GI1068" s="23"/>
      <c r="GJ1068" s="23">
        <f>T1068</f>
        <v>50</v>
      </c>
      <c r="GK1068" s="23">
        <f>T1068</f>
        <v>50</v>
      </c>
      <c r="GL1068" s="23"/>
      <c r="GM1068" s="23"/>
      <c r="GN1068" s="23"/>
      <c r="GO1068" s="23"/>
      <c r="GP1068" s="23"/>
      <c r="GQ1068" s="23"/>
      <c r="GR1068" s="23"/>
      <c r="GS1068" s="23"/>
      <c r="GT1068" s="23"/>
      <c r="GU1068" s="23"/>
      <c r="GV1068" s="23"/>
      <c r="GW1068" s="23"/>
      <c r="GX1068" s="23"/>
      <c r="GY1068" s="23"/>
      <c r="GZ1068" s="23"/>
      <c r="HA1068" s="23"/>
      <c r="HB1068" s="23">
        <f>T1068</f>
        <v>50</v>
      </c>
      <c r="HC1068" s="23"/>
      <c r="HD1068" s="23"/>
      <c r="HE1068" s="23"/>
      <c r="HF1068" s="23">
        <f>T1068</f>
        <v>50</v>
      </c>
      <c r="HG1068" s="23"/>
      <c r="HH1068" s="23"/>
      <c r="HI1068" s="23"/>
      <c r="HJ1068" s="23"/>
      <c r="HK1068" s="23"/>
      <c r="HL1068" s="23">
        <f>T1068</f>
        <v>50</v>
      </c>
      <c r="HM1068" s="23"/>
      <c r="HN1068" s="23">
        <f>T1068</f>
        <v>50</v>
      </c>
      <c r="HO1068" s="23"/>
      <c r="HP1068" s="23"/>
      <c r="HQ1068" s="23"/>
      <c r="HR1068" s="23"/>
      <c r="HS1068" s="23"/>
      <c r="HT1068" s="23"/>
      <c r="HU1068" s="23"/>
      <c r="HV1068" s="23"/>
      <c r="HW1068" s="23"/>
      <c r="HX1068" s="23">
        <f>T1068</f>
        <v>50</v>
      </c>
      <c r="HY1068" s="23"/>
      <c r="HZ1068" s="23"/>
      <c r="IA1068" s="23"/>
      <c r="IB1068" s="23"/>
      <c r="IC1068" s="23"/>
      <c r="ID1068" s="23"/>
      <c r="IE1068" s="23"/>
      <c r="IF1068" s="23"/>
      <c r="IG1068" s="23"/>
      <c r="IH1068" s="23"/>
      <c r="II1068" s="23"/>
      <c r="IJ1068" s="23"/>
      <c r="IK1068" s="23"/>
      <c r="IL1068" s="23"/>
      <c r="IM1068" s="23"/>
      <c r="IN1068" s="23"/>
      <c r="IO1068" s="23"/>
      <c r="IP1068" s="23"/>
      <c r="IQ1068" s="23"/>
      <c r="IR1068" s="23"/>
      <c r="IS1068" s="23"/>
      <c r="IT1068" s="23"/>
      <c r="IU1068" s="23"/>
    </row>
    <row r="1069" spans="1:255" x14ac:dyDescent="0.2">
      <c r="A1069" s="78"/>
      <c r="B1069" s="79"/>
      <c r="C1069" s="79" t="s">
        <v>1255</v>
      </c>
      <c r="D1069" s="80"/>
      <c r="E1069" s="81"/>
      <c r="F1069" s="82">
        <v>6.27</v>
      </c>
      <c r="G1069" s="83" t="s">
        <v>1291</v>
      </c>
      <c r="H1069" s="82">
        <f>Source!AD569</f>
        <v>12.54</v>
      </c>
      <c r="I1069" s="84">
        <f>T1069</f>
        <v>9</v>
      </c>
      <c r="J1069" s="85">
        <v>9.3000000000000007</v>
      </c>
      <c r="K1069" s="86">
        <f>U1069</f>
        <v>83</v>
      </c>
      <c r="O1069" s="23"/>
      <c r="P1069" s="23"/>
      <c r="Q1069" s="23"/>
      <c r="R1069" s="23"/>
      <c r="S1069" s="23"/>
      <c r="T1069" s="23">
        <f>ROUND(Source!AD569*Source!AV569*Source!I569,0)</f>
        <v>9</v>
      </c>
      <c r="U1069" s="23">
        <f>Source!Q569</f>
        <v>83</v>
      </c>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c r="BQ1069" s="23"/>
      <c r="BR1069" s="23"/>
      <c r="BS1069" s="23"/>
      <c r="BT1069" s="23"/>
      <c r="BU1069" s="23"/>
      <c r="BV1069" s="23"/>
      <c r="BW1069" s="23"/>
      <c r="BX1069" s="23"/>
      <c r="BY1069" s="23"/>
      <c r="BZ1069" s="23"/>
      <c r="CA1069" s="23"/>
      <c r="CB1069" s="23"/>
      <c r="CC1069" s="23"/>
      <c r="CD1069" s="23"/>
      <c r="CE1069" s="23"/>
      <c r="CF1069" s="23"/>
      <c r="CG1069" s="23"/>
      <c r="CH1069" s="23"/>
      <c r="CI1069" s="23"/>
      <c r="CJ1069" s="23"/>
      <c r="CK1069" s="23"/>
      <c r="CL1069" s="23"/>
      <c r="CM1069" s="23"/>
      <c r="CN1069" s="23"/>
      <c r="CO1069" s="23"/>
      <c r="CP1069" s="23"/>
      <c r="CQ1069" s="23"/>
      <c r="CR1069" s="23"/>
      <c r="CS1069" s="23"/>
      <c r="CT1069" s="23"/>
      <c r="CU1069" s="23"/>
      <c r="CV1069" s="23">
        <v>1</v>
      </c>
      <c r="CW1069" s="23"/>
      <c r="CX1069" s="23"/>
      <c r="CY1069" s="23"/>
      <c r="CZ1069" s="23"/>
      <c r="DA1069" s="23"/>
      <c r="DB1069" s="23"/>
      <c r="DC1069" s="23"/>
      <c r="DD1069" s="23"/>
      <c r="DE1069" s="23"/>
      <c r="DF1069" s="23"/>
      <c r="DG1069" s="23"/>
      <c r="DH1069" s="23"/>
      <c r="DI1069" s="23"/>
      <c r="DJ1069" s="23"/>
      <c r="DK1069" s="23"/>
      <c r="DL1069" s="23"/>
      <c r="DM1069" s="23"/>
      <c r="DN1069" s="23"/>
      <c r="DO1069" s="23"/>
      <c r="DP1069" s="23"/>
      <c r="DQ1069" s="23">
        <f>T1069</f>
        <v>9</v>
      </c>
      <c r="DR1069" s="23"/>
      <c r="DS1069" s="23">
        <f>U1069</f>
        <v>83</v>
      </c>
      <c r="DT1069" s="23"/>
      <c r="DU1069" s="23"/>
      <c r="DV1069" s="23"/>
      <c r="DW1069" s="23"/>
      <c r="DX1069" s="23"/>
      <c r="DY1069" s="23"/>
      <c r="DZ1069" s="23"/>
      <c r="EA1069" s="23"/>
      <c r="EB1069" s="23"/>
      <c r="EC1069" s="23"/>
      <c r="ED1069" s="23"/>
      <c r="EE1069" s="23"/>
      <c r="EF1069" s="23"/>
      <c r="EG1069" s="23"/>
      <c r="EH1069" s="23"/>
      <c r="EI1069" s="23"/>
      <c r="EJ1069" s="23"/>
      <c r="EK1069" s="23"/>
      <c r="EL1069" s="23"/>
      <c r="EM1069" s="23"/>
      <c r="EN1069" s="23"/>
      <c r="EO1069" s="23"/>
      <c r="EP1069" s="23"/>
      <c r="EQ1069" s="23"/>
      <c r="ER1069" s="23"/>
      <c r="ES1069" s="23"/>
      <c r="ET1069" s="23"/>
      <c r="EU1069" s="23"/>
      <c r="EV1069" s="23"/>
      <c r="EW1069" s="23"/>
      <c r="EX1069" s="23"/>
      <c r="EY1069" s="23"/>
      <c r="EZ1069" s="23"/>
      <c r="FA1069" s="23"/>
      <c r="FB1069" s="23"/>
      <c r="FC1069" s="23"/>
      <c r="FD1069" s="23"/>
      <c r="FE1069" s="23"/>
      <c r="FF1069" s="23"/>
      <c r="FG1069" s="23"/>
      <c r="FH1069" s="23"/>
      <c r="FI1069" s="23"/>
      <c r="FJ1069" s="23"/>
      <c r="FK1069" s="23"/>
      <c r="FL1069" s="23"/>
      <c r="FM1069" s="23"/>
      <c r="FN1069" s="23"/>
      <c r="FO1069" s="23"/>
      <c r="FP1069" s="23"/>
      <c r="FQ1069" s="23"/>
      <c r="FR1069" s="23"/>
      <c r="FS1069" s="23"/>
      <c r="FT1069" s="23"/>
      <c r="FU1069" s="23"/>
      <c r="FV1069" s="23"/>
      <c r="FW1069" s="23"/>
      <c r="FX1069" s="23"/>
      <c r="FY1069" s="23"/>
      <c r="FZ1069" s="23"/>
      <c r="GA1069" s="23"/>
      <c r="GB1069" s="23"/>
      <c r="GC1069" s="23"/>
      <c r="GD1069" s="23"/>
      <c r="GE1069" s="23"/>
      <c r="GF1069" s="23"/>
      <c r="GG1069" s="23"/>
      <c r="GH1069" s="23"/>
      <c r="GI1069" s="23"/>
      <c r="GJ1069" s="23">
        <f>T1069</f>
        <v>9</v>
      </c>
      <c r="GK1069" s="23"/>
      <c r="GL1069" s="23">
        <f>T1069</f>
        <v>9</v>
      </c>
      <c r="GM1069" s="23"/>
      <c r="GN1069" s="23"/>
      <c r="GO1069" s="23"/>
      <c r="GP1069" s="23"/>
      <c r="GQ1069" s="23"/>
      <c r="GR1069" s="23"/>
      <c r="GS1069" s="23"/>
      <c r="GT1069" s="23"/>
      <c r="GU1069" s="23"/>
      <c r="GV1069" s="23"/>
      <c r="GW1069" s="23"/>
      <c r="GX1069" s="23"/>
      <c r="GY1069" s="23"/>
      <c r="GZ1069" s="23"/>
      <c r="HA1069" s="23"/>
      <c r="HB1069" s="23">
        <f>T1069</f>
        <v>9</v>
      </c>
      <c r="HC1069" s="23"/>
      <c r="HD1069" s="23"/>
      <c r="HE1069" s="23"/>
      <c r="HF1069" s="23">
        <f>T1069</f>
        <v>9</v>
      </c>
      <c r="HG1069" s="23"/>
      <c r="HH1069" s="23"/>
      <c r="HI1069" s="23"/>
      <c r="HJ1069" s="23"/>
      <c r="HK1069" s="23"/>
      <c r="HL1069" s="23">
        <f>T1069</f>
        <v>9</v>
      </c>
      <c r="HM1069" s="23"/>
      <c r="HN1069" s="23">
        <f>T1069</f>
        <v>9</v>
      </c>
      <c r="HO1069" s="23"/>
      <c r="HP1069" s="23"/>
      <c r="HQ1069" s="23"/>
      <c r="HR1069" s="23"/>
      <c r="HS1069" s="23"/>
      <c r="HT1069" s="23"/>
      <c r="HU1069" s="23"/>
      <c r="HV1069" s="23"/>
      <c r="HW1069" s="23"/>
      <c r="HX1069" s="23"/>
      <c r="HY1069" s="23"/>
      <c r="HZ1069" s="23"/>
      <c r="IA1069" s="23"/>
      <c r="IB1069" s="23"/>
      <c r="IC1069" s="23"/>
      <c r="ID1069" s="23"/>
      <c r="IE1069" s="23"/>
      <c r="IF1069" s="23"/>
      <c r="IG1069" s="23"/>
      <c r="IH1069" s="23"/>
      <c r="II1069" s="23"/>
      <c r="IJ1069" s="23"/>
      <c r="IK1069" s="23"/>
      <c r="IL1069" s="23"/>
      <c r="IM1069" s="23"/>
      <c r="IN1069" s="23"/>
      <c r="IO1069" s="23"/>
      <c r="IP1069" s="23"/>
      <c r="IQ1069" s="23"/>
      <c r="IR1069" s="23"/>
      <c r="IS1069" s="23"/>
      <c r="IT1069" s="23"/>
      <c r="IU1069" s="23"/>
    </row>
    <row r="1070" spans="1:255" x14ac:dyDescent="0.2">
      <c r="A1070" s="78"/>
      <c r="B1070" s="79"/>
      <c r="C1070" s="79" t="s">
        <v>1256</v>
      </c>
      <c r="D1070" s="80"/>
      <c r="E1070" s="81"/>
      <c r="F1070" s="82">
        <v>0.1</v>
      </c>
      <c r="G1070" s="83" t="s">
        <v>1291</v>
      </c>
      <c r="H1070" s="82">
        <f>Source!AE569</f>
        <v>0.2</v>
      </c>
      <c r="I1070" s="84">
        <f>GM1070</f>
        <v>0</v>
      </c>
      <c r="J1070" s="85">
        <v>19.8</v>
      </c>
      <c r="K1070" s="86">
        <f>Source!R569</f>
        <v>3</v>
      </c>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c r="FF1070" s="23"/>
      <c r="FG1070" s="23"/>
      <c r="FH1070" s="23"/>
      <c r="FI1070" s="23"/>
      <c r="FJ1070" s="23"/>
      <c r="FK1070" s="23"/>
      <c r="FL1070" s="23"/>
      <c r="FM1070" s="23"/>
      <c r="FN1070" s="23"/>
      <c r="FO1070" s="23"/>
      <c r="FP1070" s="23"/>
      <c r="FQ1070" s="23"/>
      <c r="FR1070" s="23"/>
      <c r="FS1070" s="23"/>
      <c r="FT1070" s="23"/>
      <c r="FU1070" s="23"/>
      <c r="FV1070" s="23"/>
      <c r="FW1070" s="23"/>
      <c r="FX1070" s="23"/>
      <c r="FY1070" s="23"/>
      <c r="FZ1070" s="23"/>
      <c r="GA1070" s="23"/>
      <c r="GB1070" s="23"/>
      <c r="GC1070" s="23"/>
      <c r="GD1070" s="23"/>
      <c r="GE1070" s="23"/>
      <c r="GF1070" s="23"/>
      <c r="GG1070" s="23"/>
      <c r="GH1070" s="23"/>
      <c r="GI1070" s="23"/>
      <c r="GJ1070" s="23"/>
      <c r="GK1070" s="23"/>
      <c r="GL1070" s="23"/>
      <c r="GM1070" s="23">
        <f>ROUND(Source!AE569*Source!AV569*Source!I569,0)</f>
        <v>0</v>
      </c>
      <c r="GN1070" s="23"/>
      <c r="GO1070" s="23"/>
      <c r="GP1070" s="23"/>
      <c r="GQ1070" s="23"/>
      <c r="GR1070" s="23"/>
      <c r="GS1070" s="23"/>
      <c r="GT1070" s="23"/>
      <c r="GU1070" s="23"/>
      <c r="GV1070" s="23"/>
      <c r="GW1070" s="23"/>
      <c r="GX1070" s="23"/>
      <c r="GY1070" s="23"/>
      <c r="GZ1070" s="23"/>
      <c r="HA1070" s="23"/>
      <c r="HB1070" s="23"/>
      <c r="HC1070" s="23"/>
      <c r="HD1070" s="23"/>
      <c r="HE1070" s="23"/>
      <c r="HF1070" s="23"/>
      <c r="HG1070" s="23"/>
      <c r="HH1070" s="23"/>
      <c r="HI1070" s="23"/>
      <c r="HJ1070" s="23"/>
      <c r="HK1070" s="23"/>
      <c r="HL1070" s="23"/>
      <c r="HM1070" s="23"/>
      <c r="HN1070" s="23"/>
      <c r="HO1070" s="23"/>
      <c r="HP1070" s="23"/>
      <c r="HQ1070" s="23"/>
      <c r="HR1070" s="23"/>
      <c r="HS1070" s="23"/>
      <c r="HT1070" s="23"/>
      <c r="HU1070" s="23"/>
      <c r="HV1070" s="23"/>
      <c r="HW1070" s="23"/>
      <c r="HX1070" s="23">
        <f>GM1070</f>
        <v>0</v>
      </c>
      <c r="HY1070" s="23"/>
      <c r="HZ1070" s="23"/>
      <c r="IA1070" s="23"/>
      <c r="IB1070" s="23"/>
      <c r="IC1070" s="23"/>
      <c r="ID1070" s="23"/>
      <c r="IE1070" s="23"/>
      <c r="IF1070" s="23"/>
      <c r="IG1070" s="23"/>
      <c r="IH1070" s="23"/>
      <c r="II1070" s="23"/>
      <c r="IJ1070" s="23"/>
      <c r="IK1070" s="23"/>
      <c r="IL1070" s="23"/>
      <c r="IM1070" s="23"/>
      <c r="IN1070" s="23"/>
      <c r="IO1070" s="23"/>
      <c r="IP1070" s="23"/>
      <c r="IQ1070" s="23"/>
      <c r="IR1070" s="23"/>
      <c r="IS1070" s="23"/>
      <c r="IT1070" s="23"/>
      <c r="IU1070" s="23"/>
    </row>
    <row r="1071" spans="1:255" x14ac:dyDescent="0.2">
      <c r="A1071" s="78"/>
      <c r="B1071" s="79"/>
      <c r="C1071" s="79" t="s">
        <v>1292</v>
      </c>
      <c r="D1071" s="80"/>
      <c r="E1071" s="81"/>
      <c r="F1071" s="82">
        <v>280.57</v>
      </c>
      <c r="G1071" s="83" t="s">
        <v>1291</v>
      </c>
      <c r="H1071" s="82">
        <f>Source!AC569</f>
        <v>0.01</v>
      </c>
      <c r="I1071" s="84">
        <f>T1071</f>
        <v>0</v>
      </c>
      <c r="J1071" s="85">
        <v>7.56</v>
      </c>
      <c r="K1071" s="86">
        <f>U1071</f>
        <v>0</v>
      </c>
      <c r="O1071" s="23"/>
      <c r="P1071" s="23"/>
      <c r="Q1071" s="23"/>
      <c r="R1071" s="23"/>
      <c r="S1071" s="23"/>
      <c r="T1071" s="23">
        <f>ROUND(Source!AC569*Source!AW569*Source!I569,0)</f>
        <v>0</v>
      </c>
      <c r="U1071" s="23">
        <f>Source!P569</f>
        <v>0</v>
      </c>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3"/>
      <c r="BN1071" s="23"/>
      <c r="BO1071" s="23"/>
      <c r="BP1071" s="23"/>
      <c r="BQ1071" s="23"/>
      <c r="BR1071" s="23"/>
      <c r="BS1071" s="23"/>
      <c r="BT1071" s="23"/>
      <c r="BU1071" s="23"/>
      <c r="BV1071" s="23"/>
      <c r="BW1071" s="23"/>
      <c r="BX1071" s="23"/>
      <c r="BY1071" s="23"/>
      <c r="BZ1071" s="23"/>
      <c r="CA1071" s="23"/>
      <c r="CB1071" s="23"/>
      <c r="CC1071" s="23"/>
      <c r="CD1071" s="23"/>
      <c r="CE1071" s="23"/>
      <c r="CF1071" s="23"/>
      <c r="CG1071" s="23"/>
      <c r="CH1071" s="23"/>
      <c r="CI1071" s="23"/>
      <c r="CJ1071" s="23"/>
      <c r="CK1071" s="23"/>
      <c r="CL1071" s="23"/>
      <c r="CM1071" s="23"/>
      <c r="CN1071" s="23"/>
      <c r="CO1071" s="23"/>
      <c r="CP1071" s="23"/>
      <c r="CQ1071" s="23"/>
      <c r="CR1071" s="23"/>
      <c r="CS1071" s="23"/>
      <c r="CT1071" s="23"/>
      <c r="CU1071" s="23"/>
      <c r="CV1071" s="23">
        <v>1</v>
      </c>
      <c r="CW1071" s="23"/>
      <c r="CX1071" s="23"/>
      <c r="CY1071" s="23"/>
      <c r="CZ1071" s="23"/>
      <c r="DA1071" s="23"/>
      <c r="DB1071" s="23"/>
      <c r="DC1071" s="23"/>
      <c r="DD1071" s="23"/>
      <c r="DE1071" s="23"/>
      <c r="DF1071" s="23"/>
      <c r="DG1071" s="23"/>
      <c r="DH1071" s="23"/>
      <c r="DI1071" s="23"/>
      <c r="DJ1071" s="23"/>
      <c r="DK1071" s="23">
        <f>T1071</f>
        <v>0</v>
      </c>
      <c r="DL1071" s="23"/>
      <c r="DM1071" s="23">
        <f>U1071</f>
        <v>0</v>
      </c>
      <c r="DN1071" s="23"/>
      <c r="DO1071" s="23"/>
      <c r="DP1071" s="23"/>
      <c r="DQ1071" s="23"/>
      <c r="DR1071" s="23"/>
      <c r="DS1071" s="23"/>
      <c r="DT1071" s="23"/>
      <c r="DU1071" s="23"/>
      <c r="DV1071" s="23"/>
      <c r="DW1071" s="23"/>
      <c r="DX1071" s="23"/>
      <c r="DY1071" s="23"/>
      <c r="DZ1071" s="23"/>
      <c r="EA1071" s="23"/>
      <c r="EB1071" s="23"/>
      <c r="EC1071" s="23"/>
      <c r="ED1071" s="23"/>
      <c r="EE1071" s="23"/>
      <c r="EF1071" s="23"/>
      <c r="EG1071" s="23"/>
      <c r="EH1071" s="23"/>
      <c r="EI1071" s="23"/>
      <c r="EJ1071" s="23"/>
      <c r="EK1071" s="23"/>
      <c r="EL1071" s="23"/>
      <c r="EM1071" s="23"/>
      <c r="EN1071" s="23"/>
      <c r="EO1071" s="23"/>
      <c r="EP1071" s="23"/>
      <c r="EQ1071" s="23"/>
      <c r="ER1071" s="23"/>
      <c r="ES1071" s="23"/>
      <c r="ET1071" s="23"/>
      <c r="EU1071" s="23"/>
      <c r="EV1071" s="23"/>
      <c r="EW1071" s="23"/>
      <c r="EX1071" s="23"/>
      <c r="EY1071" s="23"/>
      <c r="EZ1071" s="23"/>
      <c r="FA1071" s="23"/>
      <c r="FB1071" s="23"/>
      <c r="FC1071" s="23"/>
      <c r="FD1071" s="23"/>
      <c r="FE1071" s="23"/>
      <c r="FF1071" s="23"/>
      <c r="FG1071" s="23"/>
      <c r="FH1071" s="23"/>
      <c r="FI1071" s="23"/>
      <c r="FJ1071" s="23"/>
      <c r="FK1071" s="23"/>
      <c r="FL1071" s="23"/>
      <c r="FM1071" s="23"/>
      <c r="FN1071" s="23"/>
      <c r="FO1071" s="23"/>
      <c r="FP1071" s="23"/>
      <c r="FQ1071" s="23"/>
      <c r="FR1071" s="23"/>
      <c r="FS1071" s="23"/>
      <c r="FT1071" s="23"/>
      <c r="FU1071" s="23"/>
      <c r="FV1071" s="23"/>
      <c r="FW1071" s="23"/>
      <c r="FX1071" s="23"/>
      <c r="FY1071" s="23"/>
      <c r="FZ1071" s="23"/>
      <c r="GA1071" s="23"/>
      <c r="GB1071" s="23"/>
      <c r="GC1071" s="23"/>
      <c r="GD1071" s="23"/>
      <c r="GE1071" s="23"/>
      <c r="GF1071" s="23"/>
      <c r="GG1071" s="23"/>
      <c r="GH1071" s="23"/>
      <c r="GI1071" s="23"/>
      <c r="GJ1071" s="23">
        <f>T1071</f>
        <v>0</v>
      </c>
      <c r="GK1071" s="23"/>
      <c r="GL1071" s="23"/>
      <c r="GM1071" s="23"/>
      <c r="GN1071" s="23">
        <f>T1071</f>
        <v>0</v>
      </c>
      <c r="GO1071" s="23"/>
      <c r="GP1071" s="23">
        <f>T1071</f>
        <v>0</v>
      </c>
      <c r="GQ1071" s="23">
        <f>T1071</f>
        <v>0</v>
      </c>
      <c r="GR1071" s="23"/>
      <c r="GS1071" s="23">
        <f>T1071</f>
        <v>0</v>
      </c>
      <c r="GT1071" s="23"/>
      <c r="GU1071" s="23"/>
      <c r="GV1071" s="23"/>
      <c r="GW1071" s="23">
        <f>ROUND(Source!AG569*Source!I569,0)</f>
        <v>0</v>
      </c>
      <c r="GX1071" s="23">
        <f>ROUND(Source!AJ569*Source!I569,0)</f>
        <v>0</v>
      </c>
      <c r="GY1071" s="23"/>
      <c r="GZ1071" s="23"/>
      <c r="HA1071" s="23"/>
      <c r="HB1071" s="23">
        <f>T1071</f>
        <v>0</v>
      </c>
      <c r="HC1071" s="23"/>
      <c r="HD1071" s="23"/>
      <c r="HE1071" s="23"/>
      <c r="HF1071" s="23">
        <f>T1071</f>
        <v>0</v>
      </c>
      <c r="HG1071" s="23"/>
      <c r="HH1071" s="23"/>
      <c r="HI1071" s="23"/>
      <c r="HJ1071" s="23"/>
      <c r="HK1071" s="23"/>
      <c r="HL1071" s="23">
        <f>T1071</f>
        <v>0</v>
      </c>
      <c r="HM1071" s="23"/>
      <c r="HN1071" s="23">
        <f>T1071</f>
        <v>0</v>
      </c>
      <c r="HO1071" s="23"/>
      <c r="HP1071" s="23"/>
      <c r="HQ1071" s="23"/>
      <c r="HR1071" s="23"/>
      <c r="HS1071" s="23"/>
      <c r="HT1071" s="23"/>
      <c r="HU1071" s="23"/>
      <c r="HV1071" s="23"/>
      <c r="HW1071" s="23"/>
      <c r="HX1071" s="23"/>
      <c r="HY1071" s="23"/>
      <c r="HZ1071" s="23"/>
      <c r="IA1071" s="23"/>
      <c r="IB1071" s="23"/>
      <c r="IC1071" s="23"/>
      <c r="ID1071" s="23"/>
      <c r="IE1071" s="23"/>
      <c r="IF1071" s="23"/>
      <c r="IG1071" s="23"/>
      <c r="IH1071" s="23"/>
      <c r="II1071" s="23"/>
      <c r="IJ1071" s="23"/>
      <c r="IK1071" s="23"/>
      <c r="IL1071" s="23"/>
      <c r="IM1071" s="23"/>
      <c r="IN1071" s="23"/>
      <c r="IO1071" s="23"/>
      <c r="IP1071" s="23"/>
      <c r="IQ1071" s="23"/>
      <c r="IR1071" s="23"/>
      <c r="IS1071" s="23"/>
      <c r="IT1071" s="23"/>
      <c r="IU1071" s="23"/>
    </row>
    <row r="1072" spans="1:255" x14ac:dyDescent="0.2">
      <c r="A1072" s="87"/>
      <c r="B1072" s="88"/>
      <c r="C1072" s="88" t="s">
        <v>1257</v>
      </c>
      <c r="D1072" s="89"/>
      <c r="E1072" s="90">
        <v>90</v>
      </c>
      <c r="F1072" s="91" t="s">
        <v>1258</v>
      </c>
      <c r="G1072" s="92"/>
      <c r="H1072" s="93">
        <f>ROUND((Source!AF569*Source!AV569+Source!AE569*Source!AV569)*(Source!FX569)/100,2)</f>
        <v>63.25</v>
      </c>
      <c r="I1072" s="94">
        <f>T1072</f>
        <v>45</v>
      </c>
      <c r="J1072" s="96">
        <v>0.86</v>
      </c>
      <c r="K1072" s="95" t="e">
        <f>U1072</f>
        <v>#REF!</v>
      </c>
      <c r="O1072" s="23"/>
      <c r="P1072" s="23"/>
      <c r="Q1072" s="23"/>
      <c r="R1072" s="23"/>
      <c r="S1072" s="23"/>
      <c r="T1072" s="23">
        <f>ROUND((ROUND(Source!AF569*Source!AV569*Source!I569,0)+ROUND(Source!AE569*Source!AV569*Source!I569,0))*(Source!DN569)/100,0)</f>
        <v>45</v>
      </c>
      <c r="U1072" s="23" t="e">
        <f>Source!X569</f>
        <v>#REF!</v>
      </c>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c r="BQ1072" s="23"/>
      <c r="BR1072" s="23"/>
      <c r="BS1072" s="23"/>
      <c r="BT1072" s="23"/>
      <c r="BU1072" s="23"/>
      <c r="BV1072" s="23"/>
      <c r="BW1072" s="23"/>
      <c r="BX1072" s="23"/>
      <c r="BY1072" s="23"/>
      <c r="BZ1072" s="23"/>
      <c r="CA1072" s="23"/>
      <c r="CB1072" s="23"/>
      <c r="CC1072" s="23"/>
      <c r="CD1072" s="23"/>
      <c r="CE1072" s="23"/>
      <c r="CF1072" s="23"/>
      <c r="CG1072" s="23"/>
      <c r="CH1072" s="23"/>
      <c r="CI1072" s="23"/>
      <c r="CJ1072" s="23"/>
      <c r="CK1072" s="23"/>
      <c r="CL1072" s="23"/>
      <c r="CM1072" s="23"/>
      <c r="CN1072" s="23"/>
      <c r="CO1072" s="23"/>
      <c r="CP1072" s="23"/>
      <c r="CQ1072" s="23"/>
      <c r="CR1072" s="23"/>
      <c r="CS1072" s="23"/>
      <c r="CT1072" s="23"/>
      <c r="CU1072" s="23"/>
      <c r="CV1072" s="23">
        <v>1</v>
      </c>
      <c r="CW1072" s="23"/>
      <c r="CX1072" s="23"/>
      <c r="CY1072" s="23"/>
      <c r="CZ1072" s="23"/>
      <c r="DA1072" s="23"/>
      <c r="DB1072" s="23"/>
      <c r="DC1072" s="23"/>
      <c r="DD1072" s="23"/>
      <c r="DE1072" s="23"/>
      <c r="DF1072" s="23"/>
      <c r="DG1072" s="23"/>
      <c r="DH1072" s="23"/>
      <c r="DI1072" s="23"/>
      <c r="DJ1072" s="23"/>
      <c r="DK1072" s="23"/>
      <c r="DL1072" s="23"/>
      <c r="DM1072" s="23"/>
      <c r="DN1072" s="23"/>
      <c r="DO1072" s="23"/>
      <c r="DP1072" s="23"/>
      <c r="DQ1072" s="23">
        <f>T1072</f>
        <v>45</v>
      </c>
      <c r="DR1072" s="23"/>
      <c r="DS1072" s="23" t="e">
        <f>U1072</f>
        <v>#REF!</v>
      </c>
      <c r="DT1072" s="23"/>
      <c r="DU1072" s="23"/>
      <c r="DV1072" s="23"/>
      <c r="DW1072" s="23"/>
      <c r="DX1072" s="23"/>
      <c r="DY1072" s="23"/>
      <c r="DZ1072" s="23"/>
      <c r="EA1072" s="23"/>
      <c r="EB1072" s="23"/>
      <c r="EC1072" s="23"/>
      <c r="ED1072" s="23"/>
      <c r="EE1072" s="23"/>
      <c r="EF1072" s="23"/>
      <c r="EG1072" s="23"/>
      <c r="EH1072" s="23"/>
      <c r="EI1072" s="23"/>
      <c r="EJ1072" s="23"/>
      <c r="EK1072" s="23"/>
      <c r="EL1072" s="23"/>
      <c r="EM1072" s="23"/>
      <c r="EN1072" s="23"/>
      <c r="EO1072" s="23"/>
      <c r="EP1072" s="23"/>
      <c r="EQ1072" s="23"/>
      <c r="ER1072" s="23"/>
      <c r="ES1072" s="23"/>
      <c r="ET1072" s="23"/>
      <c r="EU1072" s="23"/>
      <c r="EV1072" s="23"/>
      <c r="EW1072" s="23"/>
      <c r="EX1072" s="23"/>
      <c r="EY1072" s="23"/>
      <c r="EZ1072" s="23"/>
      <c r="FA1072" s="23"/>
      <c r="FB1072" s="23"/>
      <c r="FC1072" s="23"/>
      <c r="FD1072" s="23"/>
      <c r="FE1072" s="23"/>
      <c r="FF1072" s="23"/>
      <c r="FG1072" s="23"/>
      <c r="FH1072" s="23"/>
      <c r="FI1072" s="23"/>
      <c r="FJ1072" s="23"/>
      <c r="FK1072" s="23"/>
      <c r="FL1072" s="23"/>
      <c r="FM1072" s="23"/>
      <c r="FN1072" s="23"/>
      <c r="FO1072" s="23"/>
      <c r="FP1072" s="23"/>
      <c r="FQ1072" s="23"/>
      <c r="FR1072" s="23"/>
      <c r="FS1072" s="23"/>
      <c r="FT1072" s="23"/>
      <c r="FU1072" s="23"/>
      <c r="FV1072" s="23"/>
      <c r="FW1072" s="23"/>
      <c r="FX1072" s="23"/>
      <c r="FY1072" s="23"/>
      <c r="FZ1072" s="23"/>
      <c r="GA1072" s="23"/>
      <c r="GB1072" s="23"/>
      <c r="GC1072" s="23"/>
      <c r="GD1072" s="23"/>
      <c r="GE1072" s="23"/>
      <c r="GF1072" s="23"/>
      <c r="GG1072" s="23"/>
      <c r="GH1072" s="23"/>
      <c r="GI1072" s="23"/>
      <c r="GJ1072" s="23"/>
      <c r="GK1072" s="23"/>
      <c r="GL1072" s="23"/>
      <c r="GM1072" s="23"/>
      <c r="GN1072" s="23"/>
      <c r="GO1072" s="23"/>
      <c r="GP1072" s="23"/>
      <c r="GQ1072" s="23"/>
      <c r="GR1072" s="23"/>
      <c r="GS1072" s="23"/>
      <c r="GT1072" s="23"/>
      <c r="GU1072" s="23"/>
      <c r="GV1072" s="23"/>
      <c r="GW1072" s="23"/>
      <c r="GX1072" s="23"/>
      <c r="GY1072" s="23">
        <f>T1072</f>
        <v>45</v>
      </c>
      <c r="GZ1072" s="23"/>
      <c r="HA1072" s="23"/>
      <c r="HB1072" s="23">
        <f>T1072</f>
        <v>45</v>
      </c>
      <c r="HC1072" s="23"/>
      <c r="HD1072" s="23"/>
      <c r="HE1072" s="23"/>
      <c r="HF1072" s="23">
        <f>T1072</f>
        <v>45</v>
      </c>
      <c r="HG1072" s="23"/>
      <c r="HH1072" s="23"/>
      <c r="HI1072" s="23"/>
      <c r="HJ1072" s="23"/>
      <c r="HK1072" s="23"/>
      <c r="HL1072" s="23">
        <f>T1072</f>
        <v>45</v>
      </c>
      <c r="HM1072" s="23"/>
      <c r="HN1072" s="23">
        <f>T1072</f>
        <v>45</v>
      </c>
      <c r="HO1072" s="23"/>
      <c r="HP1072" s="23"/>
      <c r="HQ1072" s="23"/>
      <c r="HR1072" s="23"/>
      <c r="HS1072" s="23"/>
      <c r="HT1072" s="23"/>
      <c r="HU1072" s="23"/>
      <c r="HV1072" s="23"/>
      <c r="HW1072" s="23"/>
      <c r="HX1072" s="23"/>
      <c r="HY1072" s="23"/>
      <c r="HZ1072" s="23"/>
      <c r="IA1072" s="23"/>
      <c r="IB1072" s="23"/>
      <c r="IC1072" s="23"/>
      <c r="ID1072" s="23"/>
      <c r="IE1072" s="23"/>
      <c r="IF1072" s="23"/>
      <c r="IG1072" s="23"/>
      <c r="IH1072" s="23"/>
      <c r="II1072" s="23"/>
      <c r="IJ1072" s="23"/>
      <c r="IK1072" s="23"/>
      <c r="IL1072" s="23"/>
      <c r="IM1072" s="23"/>
      <c r="IN1072" s="23"/>
      <c r="IO1072" s="23"/>
      <c r="IP1072" s="23"/>
      <c r="IQ1072" s="23"/>
      <c r="IR1072" s="23"/>
      <c r="IS1072" s="23"/>
      <c r="IT1072" s="23"/>
      <c r="IU1072" s="23"/>
    </row>
    <row r="1073" spans="1:255" x14ac:dyDescent="0.2">
      <c r="A1073" s="87"/>
      <c r="B1073" s="88"/>
      <c r="C1073" s="88" t="s">
        <v>1259</v>
      </c>
      <c r="D1073" s="89"/>
      <c r="E1073" s="90">
        <v>70</v>
      </c>
      <c r="F1073" s="91" t="s">
        <v>1258</v>
      </c>
      <c r="G1073" s="92"/>
      <c r="H1073" s="93">
        <f>ROUND((Source!AF569*Source!AV569+Source!AE569*Source!AV569)*(Source!FY569)/100,2)</f>
        <v>49.2</v>
      </c>
      <c r="I1073" s="94">
        <f>T1073</f>
        <v>35</v>
      </c>
      <c r="J1073" s="96">
        <v>0.6</v>
      </c>
      <c r="K1073" s="95" t="e">
        <f>U1073</f>
        <v>#REF!</v>
      </c>
      <c r="O1073" s="23"/>
      <c r="P1073" s="23"/>
      <c r="Q1073" s="23"/>
      <c r="R1073" s="23"/>
      <c r="S1073" s="23"/>
      <c r="T1073" s="23">
        <f>ROUND((ROUND(Source!AF569*Source!AV569*Source!I569,0)+ROUND(Source!AE569*Source!AV569*Source!I569,0))*(Source!DO569)/100,0)</f>
        <v>35</v>
      </c>
      <c r="U1073" s="23" t="e">
        <f>Source!Y569</f>
        <v>#REF!</v>
      </c>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c r="BQ1073" s="23"/>
      <c r="BR1073" s="23"/>
      <c r="BS1073" s="23"/>
      <c r="BT1073" s="23"/>
      <c r="BU1073" s="23"/>
      <c r="BV1073" s="23"/>
      <c r="BW1073" s="23"/>
      <c r="BX1073" s="23"/>
      <c r="BY1073" s="23"/>
      <c r="BZ1073" s="23"/>
      <c r="CA1073" s="23"/>
      <c r="CB1073" s="23"/>
      <c r="CC1073" s="23"/>
      <c r="CD1073" s="23"/>
      <c r="CE1073" s="23"/>
      <c r="CF1073" s="23"/>
      <c r="CG1073" s="23"/>
      <c r="CH1073" s="23"/>
      <c r="CI1073" s="23"/>
      <c r="CJ1073" s="23"/>
      <c r="CK1073" s="23"/>
      <c r="CL1073" s="23"/>
      <c r="CM1073" s="23"/>
      <c r="CN1073" s="23"/>
      <c r="CO1073" s="23"/>
      <c r="CP1073" s="23"/>
      <c r="CQ1073" s="23"/>
      <c r="CR1073" s="23"/>
      <c r="CS1073" s="23"/>
      <c r="CT1073" s="23"/>
      <c r="CU1073" s="23"/>
      <c r="CV1073" s="23">
        <v>1</v>
      </c>
      <c r="CW1073" s="23"/>
      <c r="CX1073" s="23"/>
      <c r="CY1073" s="23"/>
      <c r="CZ1073" s="23"/>
      <c r="DA1073" s="23"/>
      <c r="DB1073" s="23"/>
      <c r="DC1073" s="23"/>
      <c r="DD1073" s="23"/>
      <c r="DE1073" s="23"/>
      <c r="DF1073" s="23"/>
      <c r="DG1073" s="23"/>
      <c r="DH1073" s="23"/>
      <c r="DI1073" s="23"/>
      <c r="DJ1073" s="23"/>
      <c r="DK1073" s="23"/>
      <c r="DL1073" s="23"/>
      <c r="DM1073" s="23"/>
      <c r="DN1073" s="23"/>
      <c r="DO1073" s="23"/>
      <c r="DP1073" s="23"/>
      <c r="DQ1073" s="23">
        <f>T1073</f>
        <v>35</v>
      </c>
      <c r="DR1073" s="23"/>
      <c r="DS1073" s="23" t="e">
        <f>U1073</f>
        <v>#REF!</v>
      </c>
      <c r="DT1073" s="23"/>
      <c r="DU1073" s="23"/>
      <c r="DV1073" s="23"/>
      <c r="DW1073" s="23"/>
      <c r="DX1073" s="23"/>
      <c r="DY1073" s="23"/>
      <c r="DZ1073" s="23"/>
      <c r="EA1073" s="23"/>
      <c r="EB1073" s="23"/>
      <c r="EC1073" s="23"/>
      <c r="ED1073" s="23"/>
      <c r="EE1073" s="23"/>
      <c r="EF1073" s="23"/>
      <c r="EG1073" s="23"/>
      <c r="EH1073" s="23"/>
      <c r="EI1073" s="23"/>
      <c r="EJ1073" s="23"/>
      <c r="EK1073" s="23"/>
      <c r="EL1073" s="23"/>
      <c r="EM1073" s="23"/>
      <c r="EN1073" s="23"/>
      <c r="EO1073" s="23"/>
      <c r="EP1073" s="23"/>
      <c r="EQ1073" s="23"/>
      <c r="ER1073" s="23"/>
      <c r="ES1073" s="23"/>
      <c r="ET1073" s="23"/>
      <c r="EU1073" s="23"/>
      <c r="EV1073" s="23"/>
      <c r="EW1073" s="23"/>
      <c r="EX1073" s="23"/>
      <c r="EY1073" s="23"/>
      <c r="EZ1073" s="23"/>
      <c r="FA1073" s="23"/>
      <c r="FB1073" s="23"/>
      <c r="FC1073" s="23"/>
      <c r="FD1073" s="23"/>
      <c r="FE1073" s="23"/>
      <c r="FF1073" s="23"/>
      <c r="FG1073" s="23"/>
      <c r="FH1073" s="23"/>
      <c r="FI1073" s="23"/>
      <c r="FJ1073" s="23"/>
      <c r="FK1073" s="23"/>
      <c r="FL1073" s="23"/>
      <c r="FM1073" s="23"/>
      <c r="FN1073" s="23"/>
      <c r="FO1073" s="23"/>
      <c r="FP1073" s="23"/>
      <c r="FQ1073" s="23"/>
      <c r="FR1073" s="23"/>
      <c r="FS1073" s="23"/>
      <c r="FT1073" s="23"/>
      <c r="FU1073" s="23"/>
      <c r="FV1073" s="23"/>
      <c r="FW1073" s="23"/>
      <c r="FX1073" s="23"/>
      <c r="FY1073" s="23"/>
      <c r="FZ1073" s="23"/>
      <c r="GA1073" s="23"/>
      <c r="GB1073" s="23"/>
      <c r="GC1073" s="23"/>
      <c r="GD1073" s="23"/>
      <c r="GE1073" s="23"/>
      <c r="GF1073" s="23"/>
      <c r="GG1073" s="23"/>
      <c r="GH1073" s="23"/>
      <c r="GI1073" s="23"/>
      <c r="GJ1073" s="23"/>
      <c r="GK1073" s="23"/>
      <c r="GL1073" s="23"/>
      <c r="GM1073" s="23"/>
      <c r="GN1073" s="23"/>
      <c r="GO1073" s="23"/>
      <c r="GP1073" s="23"/>
      <c r="GQ1073" s="23"/>
      <c r="GR1073" s="23"/>
      <c r="GS1073" s="23"/>
      <c r="GT1073" s="23"/>
      <c r="GU1073" s="23"/>
      <c r="GV1073" s="23"/>
      <c r="GW1073" s="23"/>
      <c r="GX1073" s="23"/>
      <c r="GY1073" s="23"/>
      <c r="GZ1073" s="23">
        <f>T1073</f>
        <v>35</v>
      </c>
      <c r="HA1073" s="23"/>
      <c r="HB1073" s="23">
        <f>T1073</f>
        <v>35</v>
      </c>
      <c r="HC1073" s="23"/>
      <c r="HD1073" s="23"/>
      <c r="HE1073" s="23"/>
      <c r="HF1073" s="23">
        <f>T1073</f>
        <v>35</v>
      </c>
      <c r="HG1073" s="23"/>
      <c r="HH1073" s="23"/>
      <c r="HI1073" s="23"/>
      <c r="HJ1073" s="23"/>
      <c r="HK1073" s="23"/>
      <c r="HL1073" s="23">
        <f>T1073</f>
        <v>35</v>
      </c>
      <c r="HM1073" s="23"/>
      <c r="HN1073" s="23">
        <f>T1073</f>
        <v>35</v>
      </c>
      <c r="HO1073" s="23"/>
      <c r="HP1073" s="23"/>
      <c r="HQ1073" s="23"/>
      <c r="HR1073" s="23"/>
      <c r="HS1073" s="23"/>
      <c r="HT1073" s="23"/>
      <c r="HU1073" s="23"/>
      <c r="HV1073" s="23"/>
      <c r="HW1073" s="23"/>
      <c r="HX1073" s="23"/>
      <c r="HY1073" s="23"/>
      <c r="HZ1073" s="23"/>
      <c r="IA1073" s="23"/>
      <c r="IB1073" s="23"/>
      <c r="IC1073" s="23"/>
      <c r="ID1073" s="23"/>
      <c r="IE1073" s="23"/>
      <c r="IF1073" s="23"/>
      <c r="IG1073" s="23"/>
      <c r="IH1073" s="23"/>
      <c r="II1073" s="23"/>
      <c r="IJ1073" s="23"/>
      <c r="IK1073" s="23"/>
      <c r="IL1073" s="23"/>
      <c r="IM1073" s="23"/>
      <c r="IN1073" s="23"/>
      <c r="IO1073" s="23"/>
      <c r="IP1073" s="23"/>
      <c r="IQ1073" s="23"/>
      <c r="IR1073" s="23"/>
      <c r="IS1073" s="23"/>
      <c r="IT1073" s="23"/>
      <c r="IU1073" s="23"/>
    </row>
    <row r="1074" spans="1:255" x14ac:dyDescent="0.2">
      <c r="A1074" s="78"/>
      <c r="B1074" s="79"/>
      <c r="C1074" s="79" t="s">
        <v>1260</v>
      </c>
      <c r="D1074" s="80" t="s">
        <v>1261</v>
      </c>
      <c r="E1074" s="81">
        <v>3.83</v>
      </c>
      <c r="F1074" s="82"/>
      <c r="G1074" s="83" t="s">
        <v>1291</v>
      </c>
      <c r="H1074" s="82" t="e">
        <f>ROUND(Source!AH569,2)</f>
        <v>#REF!</v>
      </c>
      <c r="I1074" s="97" t="e">
        <f>Source!U569</f>
        <v>#REF!</v>
      </c>
      <c r="J1074" s="85"/>
      <c r="K1074" s="86"/>
      <c r="O1074" s="23"/>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3"/>
      <c r="BN1074" s="23"/>
      <c r="BO1074" s="23"/>
      <c r="BP1074" s="23"/>
      <c r="BQ1074" s="23"/>
      <c r="BR1074" s="23"/>
      <c r="BS1074" s="23"/>
      <c r="BT1074" s="23"/>
      <c r="BU1074" s="23"/>
      <c r="BV1074" s="23"/>
      <c r="BW1074" s="23"/>
      <c r="BX1074" s="23"/>
      <c r="BY1074" s="23"/>
      <c r="BZ1074" s="23"/>
      <c r="CA1074" s="23"/>
      <c r="CB1074" s="23"/>
      <c r="CC1074" s="23"/>
      <c r="CD1074" s="23"/>
      <c r="CE1074" s="23"/>
      <c r="CF1074" s="23"/>
      <c r="CG1074" s="23"/>
      <c r="CH1074" s="23"/>
      <c r="CI1074" s="23"/>
      <c r="CJ1074" s="23"/>
      <c r="CK1074" s="23"/>
      <c r="CL1074" s="23"/>
      <c r="CM1074" s="23"/>
      <c r="CN1074" s="23"/>
      <c r="CO1074" s="23"/>
      <c r="CP1074" s="23"/>
      <c r="CQ1074" s="23"/>
      <c r="CR1074" s="23"/>
      <c r="CS1074" s="23"/>
      <c r="CT1074" s="23"/>
      <c r="CU1074" s="23"/>
      <c r="CV1074" s="23"/>
      <c r="CW1074" s="23"/>
      <c r="CX1074" s="23"/>
      <c r="CY1074" s="23"/>
      <c r="CZ1074" s="23"/>
      <c r="DA1074" s="23"/>
      <c r="DB1074" s="23"/>
      <c r="DC1074" s="23"/>
      <c r="DD1074" s="23"/>
      <c r="DE1074" s="23"/>
      <c r="DF1074" s="23"/>
      <c r="DG1074" s="23"/>
      <c r="DH1074" s="23"/>
      <c r="DI1074" s="23"/>
      <c r="DJ1074" s="23"/>
      <c r="DK1074" s="23"/>
      <c r="DL1074" s="23"/>
      <c r="DM1074" s="23"/>
      <c r="DN1074" s="23"/>
      <c r="DO1074" s="23"/>
      <c r="DP1074" s="23"/>
      <c r="DQ1074" s="23"/>
      <c r="DR1074" s="23"/>
      <c r="DS1074" s="23"/>
      <c r="DT1074" s="23"/>
      <c r="DU1074" s="23"/>
      <c r="DV1074" s="23"/>
      <c r="DW1074" s="23"/>
      <c r="DX1074" s="23"/>
      <c r="DY1074" s="23"/>
      <c r="DZ1074" s="23"/>
      <c r="EA1074" s="23"/>
      <c r="EB1074" s="23"/>
      <c r="EC1074" s="23"/>
      <c r="ED1074" s="23"/>
      <c r="EE1074" s="23"/>
      <c r="EF1074" s="23"/>
      <c r="EG1074" s="23"/>
      <c r="EH1074" s="23"/>
      <c r="EI1074" s="23"/>
      <c r="EJ1074" s="23"/>
      <c r="EK1074" s="23"/>
      <c r="EL1074" s="23"/>
      <c r="EM1074" s="23"/>
      <c r="EN1074" s="23"/>
      <c r="EO1074" s="23"/>
      <c r="EP1074" s="23"/>
      <c r="EQ1074" s="23"/>
      <c r="ER1074" s="23"/>
      <c r="ES1074" s="23"/>
      <c r="ET1074" s="23"/>
      <c r="EU1074" s="23"/>
      <c r="EV1074" s="23"/>
      <c r="EW1074" s="23"/>
      <c r="EX1074" s="23"/>
      <c r="EY1074" s="23"/>
      <c r="EZ1074" s="23"/>
      <c r="FA1074" s="23"/>
      <c r="FB1074" s="23"/>
      <c r="FC1074" s="23"/>
      <c r="FD1074" s="23"/>
      <c r="FE1074" s="23"/>
      <c r="FF1074" s="23"/>
      <c r="FG1074" s="23"/>
      <c r="FH1074" s="23"/>
      <c r="FI1074" s="23"/>
      <c r="FJ1074" s="23"/>
      <c r="FK1074" s="23"/>
      <c r="FL1074" s="23"/>
      <c r="FM1074" s="23"/>
      <c r="FN1074" s="23"/>
      <c r="FO1074" s="23"/>
      <c r="FP1074" s="23"/>
      <c r="FQ1074" s="23"/>
      <c r="FR1074" s="23"/>
      <c r="FS1074" s="23"/>
      <c r="FT1074" s="23"/>
      <c r="FU1074" s="23"/>
      <c r="FV1074" s="23"/>
      <c r="FW1074" s="23"/>
      <c r="FX1074" s="23"/>
      <c r="FY1074" s="23"/>
      <c r="FZ1074" s="23"/>
      <c r="GA1074" s="23"/>
      <c r="GB1074" s="23"/>
      <c r="GC1074" s="23"/>
      <c r="GD1074" s="23"/>
      <c r="GE1074" s="23"/>
      <c r="GF1074" s="23"/>
      <c r="GG1074" s="23"/>
      <c r="GH1074" s="23"/>
      <c r="GI1074" s="23"/>
      <c r="GJ1074" s="23"/>
      <c r="GK1074" s="23"/>
      <c r="GL1074" s="23"/>
      <c r="GM1074" s="23"/>
      <c r="GN1074" s="23"/>
      <c r="GO1074" s="23"/>
      <c r="GP1074" s="23"/>
      <c r="GQ1074" s="23"/>
      <c r="GR1074" s="23"/>
      <c r="GS1074" s="23"/>
      <c r="GT1074" s="23"/>
      <c r="GU1074" s="23"/>
      <c r="GV1074" s="23"/>
      <c r="GW1074" s="23"/>
      <c r="GX1074" s="23"/>
      <c r="GY1074" s="23"/>
      <c r="GZ1074" s="23"/>
      <c r="HA1074" s="23"/>
      <c r="HB1074" s="23"/>
      <c r="HC1074" s="23"/>
      <c r="HD1074" s="23"/>
      <c r="HE1074" s="23"/>
      <c r="HF1074" s="23"/>
      <c r="HG1074" s="23"/>
      <c r="HH1074" s="23"/>
      <c r="HI1074" s="23"/>
      <c r="HJ1074" s="23"/>
      <c r="HK1074" s="23"/>
      <c r="HL1074" s="23"/>
      <c r="HM1074" s="23"/>
      <c r="HN1074" s="23"/>
      <c r="HO1074" s="23"/>
      <c r="HP1074" s="23"/>
      <c r="HQ1074" s="23"/>
      <c r="HR1074" s="23"/>
      <c r="HS1074" s="23"/>
      <c r="HT1074" s="23"/>
      <c r="HU1074" s="23"/>
      <c r="HV1074" s="23"/>
      <c r="HW1074" s="23"/>
      <c r="HX1074" s="23"/>
      <c r="HY1074" s="23"/>
      <c r="HZ1074" s="23"/>
      <c r="IA1074" s="23"/>
      <c r="IB1074" s="23"/>
      <c r="IC1074" s="23"/>
      <c r="ID1074" s="23"/>
      <c r="IE1074" s="23"/>
      <c r="IF1074" s="23"/>
      <c r="IG1074" s="23"/>
      <c r="IH1074" s="23"/>
      <c r="II1074" s="23"/>
      <c r="IJ1074" s="23"/>
      <c r="IK1074" s="23"/>
      <c r="IL1074" s="23"/>
      <c r="IM1074" s="23"/>
      <c r="IN1074" s="23"/>
      <c r="IO1074" s="23"/>
      <c r="IP1074" s="23"/>
      <c r="IQ1074" s="23"/>
      <c r="IR1074" s="23"/>
      <c r="IS1074" s="23"/>
      <c r="IT1074" s="23"/>
      <c r="IU1074" s="23"/>
    </row>
    <row r="1075" spans="1:255" x14ac:dyDescent="0.2">
      <c r="A1075" s="100" t="s">
        <v>768</v>
      </c>
      <c r="B1075" s="109" t="s">
        <v>210</v>
      </c>
      <c r="C1075" s="101" t="s">
        <v>211</v>
      </c>
      <c r="D1075" s="102" t="s">
        <v>63</v>
      </c>
      <c r="E1075" s="103">
        <f>Source!I571</f>
        <v>1.9989999999999999E-3</v>
      </c>
      <c r="F1075" s="104">
        <v>6156.33</v>
      </c>
      <c r="G1075" s="105"/>
      <c r="H1075" s="104">
        <f>Source!AC570</f>
        <v>6156.33</v>
      </c>
      <c r="I1075" s="106">
        <f>T1075</f>
        <v>12</v>
      </c>
      <c r="J1075" s="107" t="s">
        <v>1262</v>
      </c>
      <c r="K1075" s="108">
        <f>U1075</f>
        <v>200</v>
      </c>
      <c r="L1075" s="23"/>
      <c r="M1075" s="23"/>
      <c r="N1075" s="23"/>
      <c r="O1075" s="23"/>
      <c r="P1075" s="23"/>
      <c r="Q1075" s="23"/>
      <c r="R1075" s="23"/>
      <c r="S1075" s="23"/>
      <c r="T1075" s="23">
        <f>ROUND(Source!AC570*Source!AW570*Source!I570,0)</f>
        <v>12</v>
      </c>
      <c r="U1075" s="23">
        <f>Source!P571</f>
        <v>200</v>
      </c>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3"/>
      <c r="BN1075" s="23"/>
      <c r="BO1075" s="23"/>
      <c r="BP1075" s="23"/>
      <c r="BQ1075" s="23"/>
      <c r="BR1075" s="23"/>
      <c r="BS1075" s="23"/>
      <c r="BT1075" s="23"/>
      <c r="BU1075" s="23"/>
      <c r="BV1075" s="23"/>
      <c r="BW1075" s="23"/>
      <c r="BX1075" s="23"/>
      <c r="BY1075" s="23"/>
      <c r="BZ1075" s="23"/>
      <c r="CA1075" s="23"/>
      <c r="CB1075" s="23"/>
      <c r="CC1075" s="23"/>
      <c r="CD1075" s="23"/>
      <c r="CE1075" s="23"/>
      <c r="CF1075" s="23"/>
      <c r="CG1075" s="23"/>
      <c r="CH1075" s="23"/>
      <c r="CI1075" s="23"/>
      <c r="CJ1075" s="23"/>
      <c r="CK1075" s="23"/>
      <c r="CL1075" s="23"/>
      <c r="CM1075" s="23"/>
      <c r="CN1075" s="23"/>
      <c r="CO1075" s="23"/>
      <c r="CP1075" s="23"/>
      <c r="CQ1075" s="23"/>
      <c r="CR1075" s="23"/>
      <c r="CS1075" s="23"/>
      <c r="CT1075" s="23"/>
      <c r="CU1075" s="23"/>
      <c r="CV1075" s="23">
        <v>1</v>
      </c>
      <c r="CW1075" s="23"/>
      <c r="CX1075" s="23"/>
      <c r="CY1075" s="23"/>
      <c r="CZ1075" s="23"/>
      <c r="DA1075" s="23"/>
      <c r="DB1075" s="23"/>
      <c r="DC1075" s="23"/>
      <c r="DD1075" s="23"/>
      <c r="DE1075" s="23"/>
      <c r="DF1075" s="23"/>
      <c r="DG1075" s="23"/>
      <c r="DH1075" s="23"/>
      <c r="DI1075" s="23"/>
      <c r="DJ1075" s="23"/>
      <c r="DK1075" s="23">
        <f>T1075</f>
        <v>12</v>
      </c>
      <c r="DL1075" s="23"/>
      <c r="DM1075" s="23">
        <f>Source!P571</f>
        <v>200</v>
      </c>
      <c r="DN1075" s="23"/>
      <c r="DO1075" s="23"/>
      <c r="DP1075" s="23"/>
      <c r="DQ1075" s="23"/>
      <c r="DR1075" s="23"/>
      <c r="DS1075" s="23"/>
      <c r="DT1075" s="23"/>
      <c r="DU1075" s="23"/>
      <c r="DV1075" s="23"/>
      <c r="DW1075" s="23"/>
      <c r="DX1075" s="23"/>
      <c r="DY1075" s="23"/>
      <c r="DZ1075" s="23"/>
      <c r="EA1075" s="23"/>
      <c r="EB1075" s="23"/>
      <c r="EC1075" s="23"/>
      <c r="ED1075" s="23"/>
      <c r="EE1075" s="23"/>
      <c r="EF1075" s="23"/>
      <c r="EG1075" s="23"/>
      <c r="EH1075" s="23"/>
      <c r="EI1075" s="23"/>
      <c r="EJ1075" s="23"/>
      <c r="EK1075" s="23"/>
      <c r="EL1075" s="23"/>
      <c r="EM1075" s="23"/>
      <c r="EN1075" s="23"/>
      <c r="EO1075" s="23"/>
      <c r="EP1075" s="23"/>
      <c r="EQ1075" s="23"/>
      <c r="ER1075" s="23"/>
      <c r="ES1075" s="23"/>
      <c r="ET1075" s="23"/>
      <c r="EU1075" s="23"/>
      <c r="EV1075" s="23"/>
      <c r="EW1075" s="23"/>
      <c r="EX1075" s="23"/>
      <c r="EY1075" s="23"/>
      <c r="EZ1075" s="23"/>
      <c r="FA1075" s="23"/>
      <c r="FB1075" s="23"/>
      <c r="FC1075" s="23"/>
      <c r="FD1075" s="23"/>
      <c r="FE1075" s="23"/>
      <c r="FF1075" s="23"/>
      <c r="FG1075" s="23"/>
      <c r="FH1075" s="23"/>
      <c r="FI1075" s="23"/>
      <c r="FJ1075" s="23"/>
      <c r="FK1075" s="23"/>
      <c r="FL1075" s="23"/>
      <c r="FM1075" s="23"/>
      <c r="FN1075" s="23"/>
      <c r="FO1075" s="23"/>
      <c r="FP1075" s="23"/>
      <c r="FQ1075" s="23"/>
      <c r="FR1075" s="23"/>
      <c r="FS1075" s="23"/>
      <c r="FT1075" s="23"/>
      <c r="FU1075" s="23"/>
      <c r="FV1075" s="23"/>
      <c r="FW1075" s="23"/>
      <c r="FX1075" s="23"/>
      <c r="FY1075" s="23"/>
      <c r="FZ1075" s="23"/>
      <c r="GA1075" s="23"/>
      <c r="GB1075" s="23"/>
      <c r="GC1075" s="23"/>
      <c r="GD1075" s="23"/>
      <c r="GE1075" s="23"/>
      <c r="GF1075" s="23"/>
      <c r="GG1075" s="23"/>
      <c r="GH1075" s="23"/>
      <c r="GI1075" s="23"/>
      <c r="GJ1075" s="23">
        <f>T1075</f>
        <v>12</v>
      </c>
      <c r="GK1075" s="23"/>
      <c r="GL1075" s="23"/>
      <c r="GM1075" s="23"/>
      <c r="GN1075" s="23">
        <f>T1075</f>
        <v>12</v>
      </c>
      <c r="GO1075" s="23"/>
      <c r="GP1075" s="23">
        <f>T1075</f>
        <v>12</v>
      </c>
      <c r="GQ1075" s="23">
        <f>T1075</f>
        <v>12</v>
      </c>
      <c r="GR1075" s="23"/>
      <c r="GS1075" s="23">
        <f>T1075</f>
        <v>12</v>
      </c>
      <c r="GT1075" s="23"/>
      <c r="GU1075" s="23"/>
      <c r="GV1075" s="23"/>
      <c r="GW1075" s="23"/>
      <c r="GX1075" s="23"/>
      <c r="GY1075" s="23"/>
      <c r="GZ1075" s="23"/>
      <c r="HA1075" s="23"/>
      <c r="HB1075" s="23">
        <f>T1075</f>
        <v>12</v>
      </c>
      <c r="HC1075" s="23"/>
      <c r="HD1075" s="23"/>
      <c r="HE1075" s="23"/>
      <c r="HF1075" s="23">
        <f>T1075</f>
        <v>12</v>
      </c>
      <c r="HG1075" s="23"/>
      <c r="HH1075" s="23"/>
      <c r="HI1075" s="23"/>
      <c r="HJ1075" s="23"/>
      <c r="HK1075" s="23"/>
      <c r="HL1075" s="23">
        <f>T1075</f>
        <v>12</v>
      </c>
      <c r="HM1075" s="23"/>
      <c r="HN1075" s="23">
        <f>T1075</f>
        <v>12</v>
      </c>
      <c r="HO1075" s="23"/>
      <c r="HP1075" s="23"/>
      <c r="HQ1075" s="23"/>
      <c r="HR1075" s="23"/>
      <c r="HS1075" s="23"/>
      <c r="HT1075" s="23"/>
      <c r="HU1075" s="23"/>
      <c r="HV1075" s="23"/>
      <c r="HW1075" s="23"/>
      <c r="HX1075" s="23"/>
      <c r="HY1075" s="23"/>
      <c r="HZ1075" s="23"/>
      <c r="IA1075" s="23"/>
      <c r="IB1075" s="23"/>
      <c r="IC1075" s="23"/>
      <c r="ID1075" s="23"/>
      <c r="IE1075" s="23"/>
      <c r="IF1075" s="23"/>
      <c r="IG1075" s="23"/>
      <c r="IH1075" s="23"/>
      <c r="II1075" s="23"/>
      <c r="IJ1075" s="23"/>
      <c r="IK1075" s="23"/>
      <c r="IL1075" s="23"/>
      <c r="IM1075" s="23"/>
      <c r="IN1075" s="23"/>
      <c r="IO1075" s="23"/>
      <c r="IP1075" s="23"/>
      <c r="IQ1075" s="23"/>
      <c r="IR1075" s="23"/>
      <c r="IS1075" s="23"/>
      <c r="IT1075" s="23"/>
      <c r="IU1075" s="23"/>
    </row>
    <row r="1076" spans="1:255" x14ac:dyDescent="0.2">
      <c r="A1076" s="64"/>
      <c r="B1076" s="111" t="s">
        <v>1263</v>
      </c>
      <c r="C1076" s="111" t="s">
        <v>1293</v>
      </c>
      <c r="D1076" s="63"/>
      <c r="E1076" s="63"/>
      <c r="F1076" s="63"/>
      <c r="G1076" s="63"/>
      <c r="H1076" s="63"/>
      <c r="I1076" s="63"/>
      <c r="J1076" s="63"/>
      <c r="K1076" s="65"/>
    </row>
    <row r="1077" spans="1:255" x14ac:dyDescent="0.2">
      <c r="A1077" s="114" t="s">
        <v>769</v>
      </c>
      <c r="B1077" s="115" t="s">
        <v>176</v>
      </c>
      <c r="C1077" s="116" t="s">
        <v>177</v>
      </c>
      <c r="D1077" s="117" t="s">
        <v>63</v>
      </c>
      <c r="E1077" s="118">
        <f>Source!I573</f>
        <v>2.7131999999999996E-2</v>
      </c>
      <c r="F1077" s="119">
        <v>14313</v>
      </c>
      <c r="G1077" s="71"/>
      <c r="H1077" s="119">
        <f>Source!AC572</f>
        <v>14313</v>
      </c>
      <c r="I1077" s="120">
        <f>T1077</f>
        <v>388</v>
      </c>
      <c r="J1077" s="73" t="s">
        <v>1262</v>
      </c>
      <c r="K1077" s="121">
        <f>U1077</f>
        <v>3570</v>
      </c>
      <c r="L1077" s="23"/>
      <c r="M1077" s="23"/>
      <c r="N1077" s="23"/>
      <c r="O1077" s="23"/>
      <c r="P1077" s="23"/>
      <c r="Q1077" s="23"/>
      <c r="R1077" s="23"/>
      <c r="S1077" s="23"/>
      <c r="T1077" s="23">
        <f>ROUND(Source!AC572*Source!AW572*Source!I572,0)</f>
        <v>388</v>
      </c>
      <c r="U1077" s="23">
        <f>Source!P573</f>
        <v>3570</v>
      </c>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3"/>
      <c r="BN1077" s="23"/>
      <c r="BO1077" s="23"/>
      <c r="BP1077" s="23"/>
      <c r="BQ1077" s="23"/>
      <c r="BR1077" s="23"/>
      <c r="BS1077" s="23"/>
      <c r="BT1077" s="23"/>
      <c r="BU1077" s="23"/>
      <c r="BV1077" s="23"/>
      <c r="BW1077" s="23"/>
      <c r="BX1077" s="23"/>
      <c r="BY1077" s="23"/>
      <c r="BZ1077" s="23"/>
      <c r="CA1077" s="23"/>
      <c r="CB1077" s="23"/>
      <c r="CC1077" s="23"/>
      <c r="CD1077" s="23"/>
      <c r="CE1077" s="23"/>
      <c r="CF1077" s="23"/>
      <c r="CG1077" s="23"/>
      <c r="CH1077" s="23"/>
      <c r="CI1077" s="23"/>
      <c r="CJ1077" s="23"/>
      <c r="CK1077" s="23"/>
      <c r="CL1077" s="23"/>
      <c r="CM1077" s="23"/>
      <c r="CN1077" s="23"/>
      <c r="CO1077" s="23"/>
      <c r="CP1077" s="23"/>
      <c r="CQ1077" s="23"/>
      <c r="CR1077" s="23"/>
      <c r="CS1077" s="23"/>
      <c r="CT1077" s="23"/>
      <c r="CU1077" s="23"/>
      <c r="CV1077" s="23">
        <v>1</v>
      </c>
      <c r="CW1077" s="23"/>
      <c r="CX1077" s="23"/>
      <c r="CY1077" s="23"/>
      <c r="CZ1077" s="23"/>
      <c r="DA1077" s="23"/>
      <c r="DB1077" s="23"/>
      <c r="DC1077" s="23"/>
      <c r="DD1077" s="23"/>
      <c r="DE1077" s="23"/>
      <c r="DF1077" s="23"/>
      <c r="DG1077" s="23"/>
      <c r="DH1077" s="23"/>
      <c r="DI1077" s="23"/>
      <c r="DJ1077" s="23"/>
      <c r="DK1077" s="23">
        <f>T1077</f>
        <v>388</v>
      </c>
      <c r="DL1077" s="23"/>
      <c r="DM1077" s="23">
        <f>Source!P573</f>
        <v>3570</v>
      </c>
      <c r="DN1077" s="23"/>
      <c r="DO1077" s="23"/>
      <c r="DP1077" s="23"/>
      <c r="DQ1077" s="23"/>
      <c r="DR1077" s="23"/>
      <c r="DS1077" s="23"/>
      <c r="DT1077" s="23"/>
      <c r="DU1077" s="23"/>
      <c r="DV1077" s="23"/>
      <c r="DW1077" s="23"/>
      <c r="DX1077" s="23"/>
      <c r="DY1077" s="23"/>
      <c r="DZ1077" s="23"/>
      <c r="EA1077" s="23"/>
      <c r="EB1077" s="23"/>
      <c r="EC1077" s="23"/>
      <c r="ED1077" s="23"/>
      <c r="EE1077" s="23"/>
      <c r="EF1077" s="23"/>
      <c r="EG1077" s="23"/>
      <c r="EH1077" s="23"/>
      <c r="EI1077" s="23"/>
      <c r="EJ1077" s="23"/>
      <c r="EK1077" s="23"/>
      <c r="EL1077" s="23"/>
      <c r="EM1077" s="23"/>
      <c r="EN1077" s="23"/>
      <c r="EO1077" s="23"/>
      <c r="EP1077" s="23"/>
      <c r="EQ1077" s="23"/>
      <c r="ER1077" s="23"/>
      <c r="ES1077" s="23"/>
      <c r="ET1077" s="23"/>
      <c r="EU1077" s="23"/>
      <c r="EV1077" s="23"/>
      <c r="EW1077" s="23"/>
      <c r="EX1077" s="23"/>
      <c r="EY1077" s="23"/>
      <c r="EZ1077" s="23"/>
      <c r="FA1077" s="23"/>
      <c r="FB1077" s="23"/>
      <c r="FC1077" s="23"/>
      <c r="FD1077" s="23"/>
      <c r="FE1077" s="23"/>
      <c r="FF1077" s="23"/>
      <c r="FG1077" s="23"/>
      <c r="FH1077" s="23"/>
      <c r="FI1077" s="23"/>
      <c r="FJ1077" s="23"/>
      <c r="FK1077" s="23"/>
      <c r="FL1077" s="23"/>
      <c r="FM1077" s="23"/>
      <c r="FN1077" s="23"/>
      <c r="FO1077" s="23"/>
      <c r="FP1077" s="23"/>
      <c r="FQ1077" s="23"/>
      <c r="FR1077" s="23"/>
      <c r="FS1077" s="23"/>
      <c r="FT1077" s="23"/>
      <c r="FU1077" s="23"/>
      <c r="FV1077" s="23"/>
      <c r="FW1077" s="23"/>
      <c r="FX1077" s="23"/>
      <c r="FY1077" s="23"/>
      <c r="FZ1077" s="23"/>
      <c r="GA1077" s="23"/>
      <c r="GB1077" s="23"/>
      <c r="GC1077" s="23"/>
      <c r="GD1077" s="23"/>
      <c r="GE1077" s="23"/>
      <c r="GF1077" s="23"/>
      <c r="GG1077" s="23"/>
      <c r="GH1077" s="23"/>
      <c r="GI1077" s="23"/>
      <c r="GJ1077" s="23">
        <f>T1077</f>
        <v>388</v>
      </c>
      <c r="GK1077" s="23"/>
      <c r="GL1077" s="23"/>
      <c r="GM1077" s="23"/>
      <c r="GN1077" s="23">
        <f>T1077</f>
        <v>388</v>
      </c>
      <c r="GO1077" s="23"/>
      <c r="GP1077" s="23">
        <f>T1077</f>
        <v>388</v>
      </c>
      <c r="GQ1077" s="23">
        <f>T1077</f>
        <v>388</v>
      </c>
      <c r="GR1077" s="23"/>
      <c r="GS1077" s="23">
        <f>T1077</f>
        <v>388</v>
      </c>
      <c r="GT1077" s="23"/>
      <c r="GU1077" s="23"/>
      <c r="GV1077" s="23"/>
      <c r="GW1077" s="23"/>
      <c r="GX1077" s="23"/>
      <c r="GY1077" s="23"/>
      <c r="GZ1077" s="23"/>
      <c r="HA1077" s="23"/>
      <c r="HB1077" s="23">
        <f>T1077</f>
        <v>388</v>
      </c>
      <c r="HC1077" s="23"/>
      <c r="HD1077" s="23"/>
      <c r="HE1077" s="23"/>
      <c r="HF1077" s="23">
        <f>T1077</f>
        <v>388</v>
      </c>
      <c r="HG1077" s="23"/>
      <c r="HH1077" s="23"/>
      <c r="HI1077" s="23"/>
      <c r="HJ1077" s="23"/>
      <c r="HK1077" s="23"/>
      <c r="HL1077" s="23">
        <f>T1077</f>
        <v>388</v>
      </c>
      <c r="HM1077" s="23"/>
      <c r="HN1077" s="23">
        <f>T1077</f>
        <v>388</v>
      </c>
      <c r="HO1077" s="23"/>
      <c r="HP1077" s="23"/>
      <c r="HQ1077" s="23"/>
      <c r="HR1077" s="23"/>
      <c r="HS1077" s="23"/>
      <c r="HT1077" s="23"/>
      <c r="HU1077" s="23"/>
      <c r="HV1077" s="23"/>
      <c r="HW1077" s="23"/>
      <c r="HX1077" s="23"/>
      <c r="HY1077" s="23"/>
      <c r="HZ1077" s="23"/>
      <c r="IA1077" s="23"/>
      <c r="IB1077" s="23"/>
      <c r="IC1077" s="23"/>
      <c r="ID1077" s="23"/>
      <c r="IE1077" s="23"/>
      <c r="IF1077" s="23"/>
      <c r="IG1077" s="23"/>
      <c r="IH1077" s="23"/>
      <c r="II1077" s="23"/>
      <c r="IJ1077" s="23"/>
      <c r="IK1077" s="23"/>
      <c r="IL1077" s="23"/>
      <c r="IM1077" s="23"/>
      <c r="IN1077" s="23"/>
      <c r="IO1077" s="23"/>
      <c r="IP1077" s="23"/>
      <c r="IQ1077" s="23"/>
      <c r="IR1077" s="23"/>
      <c r="IS1077" s="23"/>
      <c r="IT1077" s="23"/>
      <c r="IU1077" s="23"/>
    </row>
    <row r="1078" spans="1:255" x14ac:dyDescent="0.2">
      <c r="A1078" s="98"/>
      <c r="B1078" s="113" t="s">
        <v>1263</v>
      </c>
      <c r="C1078" s="113" t="s">
        <v>1287</v>
      </c>
      <c r="D1078" s="33"/>
      <c r="E1078" s="33"/>
      <c r="F1078" s="33"/>
      <c r="G1078" s="33"/>
      <c r="H1078" s="33"/>
      <c r="I1078" s="33"/>
      <c r="J1078" s="33"/>
      <c r="K1078" s="99"/>
    </row>
    <row r="1079" spans="1:255" ht="13.5" thickBot="1" x14ac:dyDescent="0.25">
      <c r="A1079" s="124"/>
      <c r="B1079" s="125"/>
      <c r="C1079" s="125" t="s">
        <v>1266</v>
      </c>
      <c r="D1079" s="125"/>
      <c r="E1079" s="125"/>
      <c r="F1079" s="125"/>
      <c r="G1079" s="125"/>
      <c r="H1079" s="373">
        <f>SUM(DK1067:DK1078)</f>
        <v>400</v>
      </c>
      <c r="I1079" s="374"/>
      <c r="J1079" s="373">
        <f>SUM(DM1067:DM1078)</f>
        <v>3770</v>
      </c>
      <c r="K1079" s="375"/>
      <c r="L1079" s="112"/>
      <c r="M1079" s="112"/>
      <c r="N1079" s="112"/>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3"/>
      <c r="BN1079" s="23"/>
      <c r="BO1079" s="23"/>
      <c r="BP1079" s="23"/>
      <c r="BQ1079" s="23"/>
      <c r="BR1079" s="23"/>
      <c r="BS1079" s="23"/>
      <c r="BT1079" s="23"/>
      <c r="BU1079" s="23"/>
      <c r="BV1079" s="23"/>
      <c r="BW1079" s="23"/>
      <c r="BX1079" s="23"/>
      <c r="BY1079" s="23"/>
      <c r="BZ1079" s="23"/>
      <c r="CA1079" s="23"/>
      <c r="CB1079" s="23"/>
      <c r="CC1079" s="23"/>
      <c r="CD1079" s="23"/>
      <c r="CE1079" s="23"/>
      <c r="CF1079" s="23"/>
      <c r="CG1079" s="23"/>
      <c r="CH1079" s="23"/>
      <c r="CI1079" s="23"/>
      <c r="CJ1079" s="23"/>
      <c r="CK1079" s="23"/>
      <c r="CL1079" s="23"/>
      <c r="CM1079" s="23"/>
      <c r="CN1079" s="23"/>
      <c r="CO1079" s="23"/>
      <c r="CP1079" s="23"/>
      <c r="CQ1079" s="23"/>
      <c r="CR1079" s="23"/>
      <c r="CS1079" s="23"/>
      <c r="CT1079" s="23"/>
      <c r="CU1079" s="23"/>
      <c r="CV1079" s="23"/>
      <c r="CW1079" s="23"/>
      <c r="CX1079" s="23"/>
      <c r="CY1079" s="23"/>
      <c r="CZ1079" s="23"/>
      <c r="DA1079" s="23"/>
      <c r="DB1079" s="23"/>
      <c r="DC1079" s="23"/>
      <c r="DD1079" s="23"/>
      <c r="DE1079" s="23"/>
      <c r="DF1079" s="23"/>
      <c r="DG1079" s="23"/>
      <c r="DH1079" s="23"/>
      <c r="DI1079" s="23"/>
      <c r="DJ1079" s="23"/>
      <c r="DK1079" s="23"/>
      <c r="DL1079" s="23"/>
      <c r="DM1079" s="23"/>
      <c r="DN1079" s="23"/>
      <c r="DO1079" s="23"/>
      <c r="DP1079" s="23"/>
      <c r="DQ1079" s="23"/>
      <c r="DR1079" s="23"/>
      <c r="DS1079" s="23"/>
      <c r="DT1079" s="23"/>
      <c r="DU1079" s="23"/>
      <c r="DV1079" s="23"/>
      <c r="DW1079" s="23"/>
      <c r="DX1079" s="23"/>
      <c r="DY1079" s="23"/>
      <c r="DZ1079" s="23"/>
      <c r="EA1079" s="23"/>
      <c r="EB1079" s="23"/>
      <c r="EC1079" s="23"/>
      <c r="ED1079" s="23"/>
      <c r="EE1079" s="23"/>
      <c r="EF1079" s="23"/>
      <c r="EG1079" s="23"/>
      <c r="EH1079" s="23"/>
      <c r="EI1079" s="23"/>
      <c r="EJ1079" s="23"/>
      <c r="EK1079" s="23"/>
      <c r="EL1079" s="23"/>
      <c r="EM1079" s="23"/>
      <c r="EN1079" s="23"/>
      <c r="EO1079" s="23"/>
      <c r="EP1079" s="23"/>
      <c r="EQ1079" s="23"/>
      <c r="ER1079" s="23"/>
      <c r="ES1079" s="23"/>
      <c r="ET1079" s="23"/>
      <c r="EU1079" s="23"/>
      <c r="EV1079" s="23"/>
      <c r="EW1079" s="23"/>
      <c r="EX1079" s="23"/>
      <c r="EY1079" s="23"/>
      <c r="EZ1079" s="23"/>
      <c r="FA1079" s="23"/>
      <c r="FB1079" s="23"/>
      <c r="FC1079" s="23"/>
      <c r="FD1079" s="23"/>
      <c r="FE1079" s="23"/>
      <c r="FF1079" s="23"/>
      <c r="FG1079" s="23"/>
      <c r="FH1079" s="23"/>
      <c r="FI1079" s="23"/>
      <c r="FJ1079" s="23"/>
      <c r="FK1079" s="23"/>
      <c r="FL1079" s="23"/>
      <c r="FM1079" s="23"/>
      <c r="FN1079" s="23"/>
      <c r="FO1079" s="23"/>
      <c r="FP1079" s="23"/>
      <c r="FQ1079" s="23"/>
      <c r="FR1079" s="23"/>
      <c r="FS1079" s="23"/>
      <c r="FT1079" s="23"/>
      <c r="FU1079" s="23"/>
      <c r="FV1079" s="23"/>
      <c r="FW1079" s="23"/>
      <c r="FX1079" s="23"/>
      <c r="FY1079" s="23"/>
      <c r="FZ1079" s="23"/>
      <c r="GA1079" s="23"/>
      <c r="GB1079" s="23"/>
      <c r="GC1079" s="23"/>
      <c r="GD1079" s="23"/>
      <c r="GE1079" s="23"/>
      <c r="GF1079" s="23"/>
      <c r="GG1079" s="23"/>
      <c r="GH1079" s="23"/>
      <c r="GI1079" s="23"/>
      <c r="GJ1079" s="23"/>
      <c r="GK1079" s="23"/>
      <c r="GL1079" s="23"/>
      <c r="GM1079" s="23"/>
      <c r="GN1079" s="23"/>
      <c r="GO1079" s="23"/>
      <c r="GP1079" s="23"/>
      <c r="GQ1079" s="23"/>
      <c r="GR1079" s="23"/>
      <c r="GS1079" s="23"/>
      <c r="GT1079" s="23"/>
      <c r="GU1079" s="23"/>
      <c r="GV1079" s="23"/>
      <c r="GW1079" s="23"/>
      <c r="GX1079" s="23"/>
      <c r="GY1079" s="23"/>
      <c r="GZ1079" s="23"/>
      <c r="HA1079" s="23"/>
      <c r="HB1079" s="23"/>
      <c r="HC1079" s="23"/>
      <c r="HD1079" s="23"/>
      <c r="HE1079" s="23"/>
      <c r="HF1079" s="23"/>
      <c r="HG1079" s="23"/>
      <c r="HH1079" s="23"/>
      <c r="HI1079" s="23"/>
      <c r="HJ1079" s="23"/>
      <c r="HK1079" s="23"/>
      <c r="HL1079" s="23"/>
      <c r="HM1079" s="23"/>
      <c r="HN1079" s="23"/>
      <c r="HO1079" s="23"/>
      <c r="HP1079" s="23"/>
      <c r="HQ1079" s="23"/>
      <c r="HR1079" s="23"/>
      <c r="HS1079" s="23"/>
      <c r="HT1079" s="23"/>
      <c r="HU1079" s="23"/>
      <c r="HV1079" s="23"/>
      <c r="HW1079" s="23"/>
      <c r="HX1079" s="23"/>
      <c r="HY1079" s="23"/>
      <c r="HZ1079" s="23"/>
      <c r="IA1079" s="23"/>
      <c r="IB1079" s="23"/>
      <c r="IC1079" s="23"/>
      <c r="ID1079" s="23"/>
      <c r="IE1079" s="23"/>
      <c r="IF1079" s="23"/>
      <c r="IG1079" s="23"/>
      <c r="IH1079" s="23"/>
      <c r="II1079" s="23"/>
      <c r="IJ1079" s="23"/>
      <c r="IK1079" s="23"/>
      <c r="IL1079" s="23"/>
      <c r="IM1079" s="23"/>
      <c r="IN1079" s="23"/>
      <c r="IO1079" s="23"/>
      <c r="IP1079" s="23"/>
      <c r="IQ1079" s="23"/>
      <c r="IR1079" s="23"/>
      <c r="IS1079" s="23"/>
      <c r="IT1079" s="23"/>
      <c r="IU1079" s="23"/>
    </row>
    <row r="1080" spans="1:255" x14ac:dyDescent="0.2">
      <c r="A1080" s="123"/>
      <c r="B1080" s="122"/>
      <c r="C1080" s="122" t="s">
        <v>1267</v>
      </c>
      <c r="D1080" s="122"/>
      <c r="E1080" s="122"/>
      <c r="F1080" s="122"/>
      <c r="G1080" s="122"/>
      <c r="H1080" s="376">
        <f>R1080</f>
        <v>539</v>
      </c>
      <c r="I1080" s="377"/>
      <c r="J1080" s="376" t="e">
        <f>S1080</f>
        <v>#REF!</v>
      </c>
      <c r="K1080" s="378"/>
      <c r="O1080" s="23"/>
      <c r="P1080" s="23"/>
      <c r="Q1080" s="23"/>
      <c r="R1080" s="23">
        <f>SUM(T1067:T1079)</f>
        <v>539</v>
      </c>
      <c r="S1080" s="23" t="e">
        <f>SUM(U1067:U1079)</f>
        <v>#REF!</v>
      </c>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3"/>
      <c r="BN1080" s="23"/>
      <c r="BO1080" s="23"/>
      <c r="BP1080" s="23"/>
      <c r="BQ1080" s="23"/>
      <c r="BR1080" s="23"/>
      <c r="BS1080" s="23"/>
      <c r="BT1080" s="23"/>
      <c r="BU1080" s="23"/>
      <c r="BV1080" s="23"/>
      <c r="BW1080" s="23"/>
      <c r="BX1080" s="23"/>
      <c r="BY1080" s="23"/>
      <c r="BZ1080" s="23"/>
      <c r="CA1080" s="23"/>
      <c r="CB1080" s="23"/>
      <c r="CC1080" s="23"/>
      <c r="CD1080" s="23"/>
      <c r="CE1080" s="23"/>
      <c r="CF1080" s="23"/>
      <c r="CG1080" s="23"/>
      <c r="CH1080" s="23"/>
      <c r="CI1080" s="23"/>
      <c r="CJ1080" s="23"/>
      <c r="CK1080" s="23"/>
      <c r="CL1080" s="23"/>
      <c r="CM1080" s="23"/>
      <c r="CN1080" s="23"/>
      <c r="CO1080" s="23"/>
      <c r="CP1080" s="23"/>
      <c r="CQ1080" s="23"/>
      <c r="CR1080" s="23"/>
      <c r="CS1080" s="23"/>
      <c r="CT1080" s="23"/>
      <c r="CU1080" s="23"/>
      <c r="CV1080" s="23"/>
      <c r="CW1080" s="23"/>
      <c r="CX1080" s="23"/>
      <c r="CY1080" s="23"/>
      <c r="CZ1080" s="23"/>
      <c r="DA1080" s="23"/>
      <c r="DB1080" s="23"/>
      <c r="DC1080" s="23"/>
      <c r="DD1080" s="23"/>
      <c r="DE1080" s="23"/>
      <c r="DF1080" s="23"/>
      <c r="DG1080" s="23"/>
      <c r="DH1080" s="23"/>
      <c r="DI1080" s="23"/>
      <c r="DJ1080" s="23"/>
      <c r="DK1080" s="23"/>
      <c r="DL1080" s="23"/>
      <c r="DM1080" s="23"/>
      <c r="DN1080" s="23"/>
      <c r="DO1080" s="23"/>
      <c r="DP1080" s="23"/>
      <c r="DQ1080" s="23"/>
      <c r="DR1080" s="23"/>
      <c r="DS1080" s="23"/>
      <c r="DT1080" s="23"/>
      <c r="DU1080" s="23"/>
      <c r="DV1080" s="23"/>
      <c r="DW1080" s="23"/>
      <c r="DX1080" s="23"/>
      <c r="DY1080" s="23"/>
      <c r="DZ1080" s="23"/>
      <c r="EA1080" s="23"/>
      <c r="EB1080" s="23"/>
      <c r="EC1080" s="23"/>
      <c r="ED1080" s="23"/>
      <c r="EE1080" s="23"/>
      <c r="EF1080" s="23"/>
      <c r="EG1080" s="23"/>
      <c r="EH1080" s="23"/>
      <c r="EI1080" s="23"/>
      <c r="EJ1080" s="23"/>
      <c r="EK1080" s="23"/>
      <c r="EL1080" s="23"/>
      <c r="EM1080" s="23"/>
      <c r="EN1080" s="23"/>
      <c r="EO1080" s="23"/>
      <c r="EP1080" s="23"/>
      <c r="EQ1080" s="23"/>
      <c r="ER1080" s="23"/>
      <c r="ES1080" s="23"/>
      <c r="ET1080" s="23"/>
      <c r="EU1080" s="23"/>
      <c r="EV1080" s="23"/>
      <c r="EW1080" s="23"/>
      <c r="EX1080" s="23"/>
      <c r="EY1080" s="23"/>
      <c r="EZ1080" s="23"/>
      <c r="FA1080" s="23"/>
      <c r="FB1080" s="23"/>
      <c r="FC1080" s="23"/>
      <c r="FD1080" s="23"/>
      <c r="FE1080" s="23"/>
      <c r="FF1080" s="23"/>
      <c r="FG1080" s="23"/>
      <c r="FH1080" s="23"/>
      <c r="FI1080" s="23"/>
      <c r="FJ1080" s="23"/>
      <c r="FK1080" s="23"/>
      <c r="FL1080" s="23"/>
      <c r="FM1080" s="23"/>
      <c r="FN1080" s="23"/>
      <c r="FO1080" s="23"/>
      <c r="FP1080" s="23"/>
      <c r="FQ1080" s="23"/>
      <c r="FR1080" s="23"/>
      <c r="FS1080" s="23"/>
      <c r="FT1080" s="23"/>
      <c r="FU1080" s="23"/>
      <c r="FV1080" s="23"/>
      <c r="FW1080" s="23"/>
      <c r="FX1080" s="23"/>
      <c r="FY1080" s="23"/>
      <c r="FZ1080" s="23"/>
      <c r="GA1080" s="23"/>
      <c r="GB1080" s="23"/>
      <c r="GC1080" s="23"/>
      <c r="GD1080" s="23"/>
      <c r="GE1080" s="23"/>
      <c r="GF1080" s="23"/>
      <c r="GG1080" s="23"/>
      <c r="GH1080" s="23"/>
      <c r="GI1080" s="23"/>
      <c r="GJ1080" s="23"/>
      <c r="GK1080" s="23"/>
      <c r="GL1080" s="23"/>
      <c r="GM1080" s="23"/>
      <c r="GN1080" s="23"/>
      <c r="GO1080" s="23"/>
      <c r="GP1080" s="23"/>
      <c r="GQ1080" s="23"/>
      <c r="GR1080" s="23"/>
      <c r="GS1080" s="23"/>
      <c r="GT1080" s="23"/>
      <c r="GU1080" s="23"/>
      <c r="GV1080" s="23"/>
      <c r="GW1080" s="23"/>
      <c r="GX1080" s="23"/>
      <c r="GY1080" s="23"/>
      <c r="GZ1080" s="23"/>
      <c r="HA1080" s="23">
        <f>R1080</f>
        <v>539</v>
      </c>
      <c r="HB1080" s="23"/>
      <c r="HC1080" s="23"/>
      <c r="HD1080" s="23"/>
      <c r="HE1080" s="23"/>
      <c r="HF1080" s="23"/>
      <c r="HG1080" s="23"/>
      <c r="HH1080" s="23"/>
      <c r="HI1080" s="23"/>
      <c r="HJ1080" s="23"/>
      <c r="HK1080" s="23"/>
      <c r="HL1080" s="23"/>
      <c r="HM1080" s="23"/>
      <c r="HN1080" s="23"/>
      <c r="HO1080" s="23"/>
      <c r="HP1080" s="23"/>
      <c r="HQ1080" s="23"/>
      <c r="HR1080" s="23"/>
      <c r="HS1080" s="23"/>
      <c r="HT1080" s="23"/>
      <c r="HU1080" s="23"/>
      <c r="HV1080" s="23"/>
      <c r="HW1080" s="23"/>
      <c r="HX1080" s="23"/>
      <c r="HY1080" s="23"/>
      <c r="HZ1080" s="23"/>
      <c r="IA1080" s="23"/>
      <c r="IB1080" s="23"/>
      <c r="IC1080" s="23"/>
      <c r="ID1080" s="23"/>
      <c r="IE1080" s="23"/>
      <c r="IF1080" s="23"/>
      <c r="IG1080" s="23"/>
      <c r="IH1080" s="23"/>
      <c r="II1080" s="23"/>
      <c r="IJ1080" s="23"/>
      <c r="IK1080" s="23"/>
      <c r="IL1080" s="23"/>
      <c r="IM1080" s="23"/>
      <c r="IN1080" s="23"/>
      <c r="IO1080" s="23"/>
      <c r="IP1080" s="23"/>
      <c r="IQ1080" s="23"/>
      <c r="IR1080" s="23"/>
      <c r="IS1080" s="23"/>
      <c r="IT1080" s="23"/>
      <c r="IU1080" s="23"/>
    </row>
    <row r="1081" spans="1:255" ht="13.5" thickBot="1" x14ac:dyDescent="0.25">
      <c r="A1081" s="77"/>
      <c r="B1081" s="76"/>
      <c r="C1081" s="76"/>
      <c r="D1081" s="76"/>
      <c r="E1081" s="76"/>
      <c r="F1081" s="76"/>
      <c r="G1081" s="76"/>
      <c r="H1081" s="370"/>
      <c r="I1081" s="371"/>
      <c r="J1081" s="370"/>
      <c r="K1081" s="372"/>
    </row>
    <row r="1082" spans="1:255" x14ac:dyDescent="0.2">
      <c r="A1082" s="137"/>
      <c r="B1082" s="137"/>
      <c r="C1082" s="138" t="s">
        <v>1314</v>
      </c>
      <c r="D1082" s="138"/>
      <c r="E1082" s="138"/>
      <c r="F1082" s="138"/>
      <c r="G1082" s="138"/>
      <c r="H1082" s="138"/>
      <c r="I1082" s="139">
        <f>SUM(HA791:HA1081)</f>
        <v>325466</v>
      </c>
      <c r="J1082" s="138"/>
      <c r="K1082" s="139" t="e">
        <f>Source!EJ575</f>
        <v>#REF!</v>
      </c>
      <c r="P1082" s="23">
        <f>SUM(R791:R1081)</f>
        <v>325466</v>
      </c>
      <c r="Q1082" s="23" t="e">
        <f>SUM(S791:S1081)</f>
        <v>#REF!</v>
      </c>
      <c r="R1082" s="23"/>
      <c r="S1082" s="23"/>
      <c r="T1082" s="23"/>
      <c r="U1082" s="23"/>
      <c r="V1082" s="23"/>
      <c r="W1082" s="23"/>
    </row>
    <row r="1084" spans="1:255" x14ac:dyDescent="0.2">
      <c r="C1084" s="141" t="s">
        <v>1316</v>
      </c>
      <c r="D1084" s="141"/>
      <c r="E1084" s="141"/>
      <c r="F1084" s="141"/>
      <c r="G1084" s="141"/>
      <c r="H1084" s="141"/>
      <c r="I1084" s="141"/>
      <c r="J1084" s="141"/>
      <c r="K1084" s="141"/>
    </row>
    <row r="1085" spans="1:255" x14ac:dyDescent="0.2">
      <c r="C1085" s="13" t="s">
        <v>349</v>
      </c>
      <c r="D1085" s="13"/>
      <c r="E1085" s="13"/>
      <c r="F1085" s="13"/>
      <c r="G1085" s="13"/>
      <c r="H1085" s="13"/>
      <c r="I1085" s="142">
        <f>SUM(GK791:GK1081)+SUM(GL791:GL1081)+SUM(GQ791:GQ1081)+SUM(IA791:IA1081)+SUM(HK791:HK1081)</f>
        <v>304828</v>
      </c>
      <c r="J1085" s="13"/>
      <c r="K1085" s="142">
        <f>Source!DK575+Source!DI575+Source!EO575+SUM(DB791:DB1081)+SUM(DD791:DD1081)</f>
        <v>2958240</v>
      </c>
    </row>
    <row r="1086" spans="1:255" hidden="1" x14ac:dyDescent="0.2">
      <c r="C1086" s="143" t="s">
        <v>1316</v>
      </c>
      <c r="D1086" s="141"/>
      <c r="E1086" s="141"/>
      <c r="F1086" s="141"/>
      <c r="G1086" s="141"/>
      <c r="H1086" s="141"/>
      <c r="I1086" s="141"/>
      <c r="J1086" s="141"/>
      <c r="K1086" s="141"/>
    </row>
    <row r="1087" spans="1:255" hidden="1" x14ac:dyDescent="0.2">
      <c r="C1087" s="145" t="s">
        <v>1317</v>
      </c>
      <c r="D1087" s="144"/>
      <c r="E1087" s="144"/>
      <c r="F1087" s="144"/>
      <c r="G1087" s="144"/>
      <c r="H1087" s="144"/>
      <c r="I1087" s="146">
        <f>SUM(GK791:GK1081)</f>
        <v>7441</v>
      </c>
      <c r="J1087" s="144"/>
      <c r="K1087" s="146">
        <f>Source!DK575</f>
        <v>193214</v>
      </c>
    </row>
    <row r="1088" spans="1:255" hidden="1" x14ac:dyDescent="0.2">
      <c r="C1088" s="147" t="s">
        <v>1318</v>
      </c>
      <c r="D1088" s="141"/>
      <c r="E1088" s="141"/>
      <c r="F1088" s="141"/>
      <c r="G1088" s="141"/>
      <c r="H1088" s="141"/>
      <c r="I1088" s="141"/>
      <c r="J1088" s="141"/>
      <c r="K1088" s="141"/>
    </row>
    <row r="1089" spans="3:11" hidden="1" x14ac:dyDescent="0.2">
      <c r="C1089" s="148" t="s">
        <v>1319</v>
      </c>
      <c r="D1089" s="144"/>
      <c r="E1089" s="144"/>
      <c r="F1089" s="144"/>
      <c r="G1089" s="144"/>
      <c r="H1089" s="144"/>
      <c r="I1089" s="146">
        <f>SUMIF(DH791:DH1081,1001,GK791:GK1081)</f>
        <v>69</v>
      </c>
      <c r="J1089" s="144"/>
      <c r="K1089" s="146">
        <f>SUMIF(DH791:DH1081,1001,DG791:DG1081)</f>
        <v>4394</v>
      </c>
    </row>
    <row r="1090" spans="3:11" hidden="1" x14ac:dyDescent="0.2">
      <c r="C1090" s="148" t="s">
        <v>1320</v>
      </c>
      <c r="D1090" s="144"/>
      <c r="E1090" s="144"/>
      <c r="F1090" s="144"/>
      <c r="G1090" s="144"/>
      <c r="H1090" s="144"/>
      <c r="I1090" s="146">
        <f>SUMIF(DH791:DH1081,1002,GK791:GK1081)</f>
        <v>0</v>
      </c>
      <c r="J1090" s="144"/>
      <c r="K1090" s="146">
        <f>SUMIF(DH791:DH1081,1002,DG791:DG1081)</f>
        <v>0</v>
      </c>
    </row>
    <row r="1091" spans="3:11" hidden="1" x14ac:dyDescent="0.2">
      <c r="C1091" s="148" t="s">
        <v>1321</v>
      </c>
      <c r="D1091" s="144"/>
      <c r="E1091" s="144"/>
      <c r="F1091" s="144"/>
      <c r="G1091" s="144"/>
      <c r="H1091" s="144"/>
      <c r="I1091" s="146">
        <f>SUMIF(DH791:DH1081,1003,GK791:GK1081)</f>
        <v>3</v>
      </c>
      <c r="J1091" s="144"/>
      <c r="K1091" s="146">
        <f>SUMIF(DH791:DH1081,1003,DG791:DG1081)</f>
        <v>98</v>
      </c>
    </row>
    <row r="1092" spans="3:11" hidden="1" x14ac:dyDescent="0.2">
      <c r="C1092" s="148" t="s">
        <v>1322</v>
      </c>
      <c r="D1092" s="144"/>
      <c r="E1092" s="144"/>
      <c r="F1092" s="144"/>
      <c r="G1092" s="144"/>
      <c r="H1092" s="144"/>
      <c r="I1092" s="146">
        <f>SUMIF(DH791:DH1081,1004,GK791:GK1081)</f>
        <v>0</v>
      </c>
      <c r="J1092" s="144"/>
      <c r="K1092" s="146">
        <f>SUMIF(DH791:DH1081,1004,DG791:DG1081)</f>
        <v>0</v>
      </c>
    </row>
    <row r="1093" spans="3:11" hidden="1" x14ac:dyDescent="0.2">
      <c r="C1093" s="148" t="s">
        <v>1323</v>
      </c>
      <c r="D1093" s="144"/>
      <c r="E1093" s="144"/>
      <c r="F1093" s="144"/>
      <c r="G1093" s="144"/>
      <c r="H1093" s="144"/>
      <c r="I1093" s="146">
        <f>SUMIF(DH791:DH1081,1005,GK791:GK1081)</f>
        <v>0</v>
      </c>
      <c r="J1093" s="144"/>
      <c r="K1093" s="146">
        <f>SUMIF(DH791:DH1081,1005,DG791:DG1081)</f>
        <v>0</v>
      </c>
    </row>
    <row r="1094" spans="3:11" hidden="1" x14ac:dyDescent="0.2">
      <c r="C1094" s="148" t="s">
        <v>1324</v>
      </c>
      <c r="D1094" s="144"/>
      <c r="E1094" s="144"/>
      <c r="F1094" s="144"/>
      <c r="G1094" s="144"/>
      <c r="H1094" s="144"/>
      <c r="I1094" s="146">
        <f>SUMIF(DH791:DH1081,1006,GK791:GK1081)</f>
        <v>8</v>
      </c>
      <c r="J1094" s="144"/>
      <c r="K1094" s="146">
        <f>SUMIF(DH791:DH1081,1006,DG791:DG1081)</f>
        <v>220</v>
      </c>
    </row>
    <row r="1095" spans="3:11" hidden="1" x14ac:dyDescent="0.2">
      <c r="C1095" s="148" t="s">
        <v>1325</v>
      </c>
      <c r="D1095" s="144"/>
      <c r="E1095" s="144"/>
      <c r="F1095" s="144"/>
      <c r="G1095" s="144"/>
      <c r="H1095" s="144"/>
      <c r="I1095" s="146">
        <f>SUMIF(DH791:DH1081,1007,GK791:GK1081)</f>
        <v>39</v>
      </c>
      <c r="J1095" s="144"/>
      <c r="K1095" s="146">
        <f>SUMIF(DH791:DH1081,1007,DG791:DG1081)</f>
        <v>1149</v>
      </c>
    </row>
    <row r="1096" spans="3:11" hidden="1" x14ac:dyDescent="0.2">
      <c r="C1096" s="148" t="s">
        <v>1326</v>
      </c>
      <c r="D1096" s="144"/>
      <c r="E1096" s="144"/>
      <c r="F1096" s="144"/>
      <c r="G1096" s="144"/>
      <c r="H1096" s="144"/>
      <c r="I1096" s="146">
        <f>SUMIF(DH791:DH1081,1008,GK791:GK1081)</f>
        <v>6466</v>
      </c>
      <c r="J1096" s="144"/>
      <c r="K1096" s="146">
        <f>SUMIF(DH791:DH1081,1008,DG791:DG1081)</f>
        <v>165523</v>
      </c>
    </row>
    <row r="1097" spans="3:11" hidden="1" x14ac:dyDescent="0.2">
      <c r="C1097" s="148" t="s">
        <v>1327</v>
      </c>
      <c r="D1097" s="144"/>
      <c r="E1097" s="144"/>
      <c r="F1097" s="144"/>
      <c r="G1097" s="144"/>
      <c r="H1097" s="144"/>
      <c r="I1097" s="146">
        <f>SUMIF(DH791:DH1081,1009,GK791:GK1081)</f>
        <v>67</v>
      </c>
      <c r="J1097" s="144"/>
      <c r="K1097" s="146">
        <f>SUMIF(DH791:DH1081,1009,DG791:DG1081)</f>
        <v>1802</v>
      </c>
    </row>
    <row r="1098" spans="3:11" hidden="1" x14ac:dyDescent="0.2">
      <c r="C1098" s="148" t="s">
        <v>1328</v>
      </c>
      <c r="D1098" s="144"/>
      <c r="E1098" s="144"/>
      <c r="F1098" s="144"/>
      <c r="G1098" s="144"/>
      <c r="H1098" s="144"/>
      <c r="I1098" s="146">
        <f>SUMIF(DH791:DH1081,1010,GK791:GK1081)</f>
        <v>0</v>
      </c>
      <c r="J1098" s="144"/>
      <c r="K1098" s="146">
        <f>SUMIF(DH791:DH1081,1010,DG791:DG1081)</f>
        <v>0</v>
      </c>
    </row>
    <row r="1099" spans="3:11" hidden="1" x14ac:dyDescent="0.2">
      <c r="C1099" s="148" t="s">
        <v>1329</v>
      </c>
      <c r="D1099" s="144"/>
      <c r="E1099" s="144"/>
      <c r="F1099" s="144"/>
      <c r="G1099" s="144"/>
      <c r="H1099" s="144"/>
      <c r="I1099" s="146">
        <f>SUMIF(DH791:DH1081,1011,GK791:GK1081)</f>
        <v>0</v>
      </c>
      <c r="J1099" s="144"/>
      <c r="K1099" s="146">
        <f>SUMIF(DH791:DH1081,1011,DG791:DG1081)</f>
        <v>0</v>
      </c>
    </row>
    <row r="1100" spans="3:11" hidden="1" x14ac:dyDescent="0.2">
      <c r="C1100" s="148" t="s">
        <v>1330</v>
      </c>
      <c r="D1100" s="144"/>
      <c r="E1100" s="144"/>
      <c r="F1100" s="144"/>
      <c r="G1100" s="144"/>
      <c r="H1100" s="144"/>
      <c r="I1100" s="146">
        <f>SUMIF(DH791:DH1081,1012,GK791:GK1081)</f>
        <v>0</v>
      </c>
      <c r="J1100" s="144"/>
      <c r="K1100" s="146">
        <f>SUMIF(DH791:DH1081,1012,DG791:DG1081)</f>
        <v>0</v>
      </c>
    </row>
    <row r="1101" spans="3:11" hidden="1" x14ac:dyDescent="0.2">
      <c r="C1101" s="148" t="s">
        <v>1331</v>
      </c>
      <c r="D1101" s="144"/>
      <c r="E1101" s="144"/>
      <c r="F1101" s="144"/>
      <c r="G1101" s="144"/>
      <c r="H1101" s="144"/>
      <c r="I1101" s="146">
        <f>SUMIF(DH791:DH1081,1013,GK791:GK1081)</f>
        <v>0</v>
      </c>
      <c r="J1101" s="144"/>
      <c r="K1101" s="146">
        <f>SUMIF(DH791:DH1081,1013,DG791:DG1081)</f>
        <v>0</v>
      </c>
    </row>
    <row r="1102" spans="3:11" hidden="1" x14ac:dyDescent="0.2">
      <c r="C1102" s="148" t="s">
        <v>1332</v>
      </c>
      <c r="D1102" s="144"/>
      <c r="E1102" s="144"/>
      <c r="F1102" s="144"/>
      <c r="G1102" s="144"/>
      <c r="H1102" s="144"/>
      <c r="I1102" s="146">
        <f>SUMIF(DH791:DH1081,1014,GK791:GK1081)</f>
        <v>0</v>
      </c>
      <c r="J1102" s="144"/>
      <c r="K1102" s="146">
        <f>SUMIF(DH791:DH1081,1014,DG791:DG1081)</f>
        <v>0</v>
      </c>
    </row>
    <row r="1103" spans="3:11" hidden="1" x14ac:dyDescent="0.2">
      <c r="C1103" s="148" t="s">
        <v>1333</v>
      </c>
      <c r="D1103" s="144"/>
      <c r="E1103" s="144"/>
      <c r="F1103" s="144"/>
      <c r="G1103" s="144"/>
      <c r="H1103" s="144"/>
      <c r="I1103" s="146">
        <f>SUMIF(DH791:DH1081,1015,GK791:GK1081)</f>
        <v>789</v>
      </c>
      <c r="J1103" s="144"/>
      <c r="K1103" s="146">
        <f>SUMIF(DH791:DH1081,1015,DG791:DG1081)</f>
        <v>20028</v>
      </c>
    </row>
    <row r="1104" spans="3:11" hidden="1" x14ac:dyDescent="0.2">
      <c r="C1104" s="148" t="s">
        <v>1334</v>
      </c>
      <c r="D1104" s="144"/>
      <c r="E1104" s="144"/>
      <c r="F1104" s="144"/>
      <c r="G1104" s="144"/>
      <c r="H1104" s="144"/>
      <c r="I1104" s="146">
        <f>SUMIF(DH791:DH1081,1,GK791:GK1081)</f>
        <v>0</v>
      </c>
      <c r="J1104" s="144"/>
      <c r="K1104" s="146">
        <f>SUMIF(DH791:DH1081,1,DG791:DG1081)</f>
        <v>0</v>
      </c>
    </row>
    <row r="1105" spans="1:11" hidden="1" x14ac:dyDescent="0.2">
      <c r="C1105" s="150" t="s">
        <v>1335</v>
      </c>
      <c r="D1105" s="149"/>
      <c r="E1105" s="149"/>
      <c r="F1105" s="149"/>
      <c r="G1105" s="149"/>
      <c r="H1105" s="149"/>
      <c r="I1105" s="151">
        <f>SUM(GL791:GL1081)</f>
        <v>18588</v>
      </c>
      <c r="J1105" s="149"/>
      <c r="K1105" s="151">
        <f>Source!DI575</f>
        <v>171714</v>
      </c>
    </row>
    <row r="1106" spans="1:11" hidden="1" x14ac:dyDescent="0.2">
      <c r="C1106" s="147" t="s">
        <v>1316</v>
      </c>
      <c r="D1106" s="141"/>
      <c r="E1106" s="141"/>
      <c r="F1106" s="141"/>
      <c r="G1106" s="141"/>
      <c r="H1106" s="141"/>
      <c r="I1106" s="141"/>
      <c r="J1106" s="141"/>
      <c r="K1106" s="141"/>
    </row>
    <row r="1107" spans="1:11" hidden="1" x14ac:dyDescent="0.2">
      <c r="C1107" s="152" t="s">
        <v>1336</v>
      </c>
      <c r="D1107" s="149"/>
      <c r="E1107" s="149"/>
      <c r="F1107" s="149"/>
      <c r="G1107" s="149"/>
      <c r="H1107" s="149"/>
      <c r="I1107" s="151">
        <f>SUM(GM791:GM1081)</f>
        <v>1965</v>
      </c>
      <c r="J1107" s="149"/>
      <c r="K1107" s="151">
        <f>Source!DJ575</f>
        <v>38937</v>
      </c>
    </row>
    <row r="1108" spans="1:11" hidden="1" x14ac:dyDescent="0.2">
      <c r="C1108" s="153" t="s">
        <v>1337</v>
      </c>
      <c r="D1108" s="112"/>
      <c r="E1108" s="112"/>
      <c r="F1108" s="112"/>
      <c r="G1108" s="112"/>
      <c r="H1108" s="112"/>
      <c r="I1108" s="154">
        <f>SUM(GQ791:GQ1081)+SUM(IA791:IA1081)</f>
        <v>278799</v>
      </c>
      <c r="J1108" s="112"/>
      <c r="K1108" s="154">
        <f>Source!EO575+SUM(DB791:DB1081)</f>
        <v>2593312</v>
      </c>
    </row>
    <row r="1109" spans="1:11" hidden="1" x14ac:dyDescent="0.2">
      <c r="C1109" s="155" t="s">
        <v>1316</v>
      </c>
      <c r="D1109" s="112"/>
      <c r="E1109" s="112"/>
      <c r="F1109" s="112"/>
      <c r="G1109" s="112"/>
      <c r="H1109" s="112"/>
      <c r="I1109" s="154"/>
      <c r="J1109" s="112"/>
      <c r="K1109" s="154"/>
    </row>
    <row r="1110" spans="1:11" hidden="1" x14ac:dyDescent="0.2">
      <c r="C1110" s="156" t="s">
        <v>1338</v>
      </c>
      <c r="D1110" s="112"/>
      <c r="E1110" s="112"/>
      <c r="F1110" s="112"/>
      <c r="G1110" s="112"/>
      <c r="H1110" s="112"/>
      <c r="I1110" s="154">
        <f>SUM(GQ791:GQ1081)</f>
        <v>278799</v>
      </c>
      <c r="J1110" s="112"/>
      <c r="K1110" s="154">
        <f>Source!EO575</f>
        <v>2593312</v>
      </c>
    </row>
    <row r="1111" spans="1:11" hidden="1" x14ac:dyDescent="0.2">
      <c r="C1111" s="157" t="s">
        <v>1339</v>
      </c>
      <c r="D1111" s="112"/>
      <c r="E1111" s="112"/>
      <c r="F1111" s="112"/>
      <c r="G1111" s="112"/>
      <c r="H1111" s="112"/>
      <c r="I1111" s="154">
        <f>SUM(GR791:GR1081)</f>
        <v>0</v>
      </c>
      <c r="J1111" s="112"/>
      <c r="K1111" s="154">
        <f>Source!EP575</f>
        <v>0</v>
      </c>
    </row>
    <row r="1112" spans="1:11" hidden="1" x14ac:dyDescent="0.2">
      <c r="C1112" s="157" t="s">
        <v>1340</v>
      </c>
      <c r="D1112" s="112"/>
      <c r="E1112" s="112"/>
      <c r="F1112" s="112"/>
      <c r="G1112" s="112"/>
      <c r="H1112" s="112"/>
      <c r="I1112" s="154">
        <f>SUM(GS791:GS1081)</f>
        <v>278799</v>
      </c>
      <c r="J1112" s="112"/>
      <c r="K1112" s="154">
        <f>Source!EQ575</f>
        <v>2593312</v>
      </c>
    </row>
    <row r="1113" spans="1:11" hidden="1" x14ac:dyDescent="0.2">
      <c r="C1113" s="156" t="s">
        <v>1341</v>
      </c>
      <c r="D1113" s="112"/>
      <c r="E1113" s="112"/>
      <c r="F1113" s="112"/>
      <c r="G1113" s="112"/>
      <c r="H1113" s="112"/>
      <c r="I1113" s="154">
        <f>SUM(IA791:IA1081)</f>
        <v>0</v>
      </c>
      <c r="J1113" s="112"/>
      <c r="K1113" s="154">
        <f>SUM(DB791:DB1081)</f>
        <v>0</v>
      </c>
    </row>
    <row r="1114" spans="1:11" hidden="1" x14ac:dyDescent="0.2">
      <c r="C1114" s="158" t="s">
        <v>1342</v>
      </c>
      <c r="D1114" s="140"/>
      <c r="E1114" s="140"/>
      <c r="F1114" s="140"/>
      <c r="G1114" s="140"/>
      <c r="H1114" s="140"/>
      <c r="I1114" s="159">
        <f>SUM(HK791:HK1081)</f>
        <v>0</v>
      </c>
      <c r="J1114" s="140"/>
      <c r="K1114" s="159">
        <f>SUM(DD791:DD1081)</f>
        <v>0</v>
      </c>
    </row>
    <row r="1116" spans="1:11" hidden="1" x14ac:dyDescent="0.2">
      <c r="C1116" s="144" t="s">
        <v>1343</v>
      </c>
      <c r="D1116" s="144"/>
      <c r="E1116" s="144"/>
      <c r="F1116" s="144"/>
      <c r="G1116" s="144"/>
      <c r="H1116" s="144"/>
      <c r="I1116" s="146">
        <f>SUM(GK791:GK1081)+SUM(GM791:GM1081)</f>
        <v>9406</v>
      </c>
      <c r="J1116" s="144"/>
      <c r="K1116" s="146">
        <f>Source!DK575+Source!DJ575</f>
        <v>232151</v>
      </c>
    </row>
    <row r="1118" spans="1:11" x14ac:dyDescent="0.2">
      <c r="A1118" s="160"/>
      <c r="B1118" s="160"/>
      <c r="C1118" s="160" t="s">
        <v>1344</v>
      </c>
      <c r="D1118" s="160"/>
      <c r="E1118" s="160"/>
      <c r="F1118" s="160"/>
      <c r="G1118" s="160"/>
      <c r="H1118" s="160"/>
      <c r="I1118" s="161">
        <f>SUM(GY791:GY1081)</f>
        <v>12090</v>
      </c>
      <c r="J1118" s="160"/>
      <c r="K1118" s="161" t="e">
        <f>Source!DP575</f>
        <v>#REF!</v>
      </c>
    </row>
    <row r="1119" spans="1:11" x14ac:dyDescent="0.2">
      <c r="A1119" s="160"/>
      <c r="B1119" s="160"/>
      <c r="C1119" s="160" t="s">
        <v>1345</v>
      </c>
      <c r="D1119" s="160"/>
      <c r="E1119" s="160"/>
      <c r="F1119" s="160"/>
      <c r="G1119" s="160"/>
      <c r="H1119" s="160"/>
      <c r="I1119" s="161">
        <f>SUM(GZ791:GZ1081)</f>
        <v>8548</v>
      </c>
      <c r="J1119" s="160"/>
      <c r="K1119" s="161" t="e">
        <f>Source!DQ575</f>
        <v>#REF!</v>
      </c>
    </row>
    <row r="1121" spans="3:11" hidden="1" x14ac:dyDescent="0.2">
      <c r="C1121" s="162" t="s">
        <v>1346</v>
      </c>
      <c r="D1121" s="162"/>
      <c r="E1121" s="162"/>
      <c r="F1121" s="162"/>
      <c r="G1121" s="162"/>
      <c r="H1121" s="162"/>
      <c r="I1121" s="163">
        <f>SUM(GT791:GT1081)+SUM(IB791:IB1081)</f>
        <v>0</v>
      </c>
      <c r="J1121" s="162"/>
      <c r="K1121" s="163">
        <f>Source!EH575+SUM(DC791:DC1081)</f>
        <v>0</v>
      </c>
    </row>
    <row r="1122" spans="3:11" hidden="1" x14ac:dyDescent="0.2">
      <c r="C1122" s="164" t="s">
        <v>1316</v>
      </c>
      <c r="D1122" s="165"/>
      <c r="E1122" s="165"/>
      <c r="F1122" s="165"/>
      <c r="G1122" s="165"/>
      <c r="H1122" s="165"/>
      <c r="I1122" s="165"/>
      <c r="J1122" s="165"/>
      <c r="K1122" s="165"/>
    </row>
    <row r="1123" spans="3:11" hidden="1" x14ac:dyDescent="0.2">
      <c r="C1123" s="166" t="s">
        <v>1347</v>
      </c>
      <c r="D1123" s="162"/>
      <c r="E1123" s="162"/>
      <c r="F1123" s="162"/>
      <c r="G1123" s="162"/>
      <c r="H1123" s="162"/>
      <c r="I1123" s="163">
        <f>SUM(GT791:GT1081)</f>
        <v>0</v>
      </c>
      <c r="J1123" s="162"/>
      <c r="K1123" s="163">
        <f>Source!EH575</f>
        <v>0</v>
      </c>
    </row>
    <row r="1124" spans="3:11" hidden="1" x14ac:dyDescent="0.2">
      <c r="C1124" s="167" t="s">
        <v>1348</v>
      </c>
      <c r="D1124" s="162"/>
      <c r="E1124" s="162"/>
      <c r="F1124" s="162"/>
      <c r="G1124" s="162"/>
      <c r="H1124" s="162"/>
      <c r="I1124" s="163">
        <f>SUM(GU791:GU1081)</f>
        <v>0</v>
      </c>
      <c r="J1124" s="162"/>
      <c r="K1124" s="163">
        <f>Source!EI575</f>
        <v>0</v>
      </c>
    </row>
    <row r="1125" spans="3:11" hidden="1" x14ac:dyDescent="0.2">
      <c r="C1125" s="167" t="s">
        <v>1349</v>
      </c>
      <c r="D1125" s="162"/>
      <c r="E1125" s="162"/>
      <c r="F1125" s="162"/>
      <c r="G1125" s="162"/>
      <c r="H1125" s="162"/>
      <c r="I1125" s="163">
        <f>SUM(GV791:GV1081)</f>
        <v>0</v>
      </c>
      <c r="J1125" s="162"/>
      <c r="K1125" s="163">
        <f>Source!ER575</f>
        <v>0</v>
      </c>
    </row>
    <row r="1126" spans="3:11" hidden="1" x14ac:dyDescent="0.2">
      <c r="C1126" s="166" t="s">
        <v>1350</v>
      </c>
      <c r="D1126" s="162"/>
      <c r="E1126" s="162"/>
      <c r="F1126" s="162"/>
      <c r="G1126" s="162"/>
      <c r="H1126" s="162"/>
      <c r="I1126" s="163">
        <f>SUM(IB791:IB1081)</f>
        <v>0</v>
      </c>
      <c r="J1126" s="162"/>
      <c r="K1126" s="163">
        <f>SUM(DC791:DC1081)</f>
        <v>0</v>
      </c>
    </row>
    <row r="1128" spans="3:11" x14ac:dyDescent="0.2">
      <c r="C1128" s="13" t="s">
        <v>1351</v>
      </c>
      <c r="D1128" s="13"/>
      <c r="E1128" s="13"/>
      <c r="F1128" s="13"/>
      <c r="G1128" s="13"/>
      <c r="H1128" s="13"/>
      <c r="I1128" s="142">
        <f>SUM(HA791:HA1081)</f>
        <v>325466</v>
      </c>
      <c r="J1128" s="13"/>
      <c r="K1128" s="142" t="e">
        <f>Source!EJ575</f>
        <v>#REF!</v>
      </c>
    </row>
    <row r="1129" spans="3:11" hidden="1" x14ac:dyDescent="0.2">
      <c r="C1129" s="143" t="s">
        <v>1352</v>
      </c>
      <c r="D1129" s="141"/>
      <c r="E1129" s="141"/>
      <c r="F1129" s="141"/>
      <c r="G1129" s="141"/>
      <c r="H1129" s="141"/>
      <c r="I1129" s="141"/>
      <c r="J1129" s="141"/>
      <c r="K1129" s="141"/>
    </row>
    <row r="1130" spans="3:11" hidden="1" x14ac:dyDescent="0.2">
      <c r="C1130" s="168" t="s">
        <v>1353</v>
      </c>
      <c r="D1130" s="13"/>
      <c r="E1130" s="13"/>
      <c r="F1130" s="13"/>
      <c r="G1130" s="13"/>
      <c r="H1130" s="13"/>
      <c r="I1130" s="142">
        <f>SUM(HB791:HB1081)</f>
        <v>325466</v>
      </c>
      <c r="J1130" s="13"/>
      <c r="K1130" s="142" t="e">
        <f>Source!EK575</f>
        <v>#REF!</v>
      </c>
    </row>
    <row r="1131" spans="3:11" hidden="1" x14ac:dyDescent="0.2">
      <c r="C1131" s="168" t="s">
        <v>1354</v>
      </c>
      <c r="D1131" s="13"/>
      <c r="E1131" s="13"/>
      <c r="F1131" s="13"/>
      <c r="G1131" s="13"/>
      <c r="H1131" s="13"/>
      <c r="I1131" s="142">
        <f>SUM(HC791:HC1081)</f>
        <v>0</v>
      </c>
      <c r="J1131" s="13"/>
      <c r="K1131" s="142">
        <f>Source!EL575</f>
        <v>0</v>
      </c>
    </row>
    <row r="1132" spans="3:11" hidden="1" x14ac:dyDescent="0.2">
      <c r="C1132" s="166" t="s">
        <v>1355</v>
      </c>
      <c r="D1132" s="162"/>
      <c r="E1132" s="162"/>
      <c r="F1132" s="162"/>
      <c r="G1132" s="162"/>
      <c r="H1132" s="162"/>
      <c r="I1132" s="163">
        <f>SUM(HD791:HD1081)</f>
        <v>0</v>
      </c>
      <c r="J1132" s="162"/>
      <c r="K1132" s="163">
        <f>Source!EH575+SUM(DC791:DC1081)</f>
        <v>0</v>
      </c>
    </row>
    <row r="1133" spans="3:11" hidden="1" x14ac:dyDescent="0.2">
      <c r="C1133" s="168" t="s">
        <v>382</v>
      </c>
      <c r="D1133" s="13"/>
      <c r="E1133" s="13"/>
      <c r="F1133" s="13"/>
      <c r="G1133" s="13"/>
      <c r="H1133" s="13"/>
      <c r="I1133" s="142">
        <f>SUM(HE791:HE1081)</f>
        <v>0</v>
      </c>
      <c r="J1133" s="13"/>
      <c r="K1133" s="142">
        <f>Source!EM575</f>
        <v>0</v>
      </c>
    </row>
    <row r="1134" spans="3:11" hidden="1" x14ac:dyDescent="0.2"/>
    <row r="1135" spans="3:11" hidden="1" x14ac:dyDescent="0.2">
      <c r="C1135" s="13" t="s">
        <v>1356</v>
      </c>
      <c r="D1135" s="13"/>
      <c r="E1135" s="13"/>
      <c r="F1135" s="13"/>
      <c r="G1135" s="13"/>
      <c r="H1135" s="13"/>
      <c r="I1135" s="142">
        <f>SUM(HB791:HB1081)+SUM(HC791:HC1081)</f>
        <v>325466</v>
      </c>
      <c r="J1135" s="13"/>
      <c r="K1135" s="142" t="e">
        <f>Source!EK575+Source!EL575</f>
        <v>#REF!</v>
      </c>
    </row>
    <row r="1137" spans="1:255" hidden="1" x14ac:dyDescent="0.2">
      <c r="C1137" s="25" t="s">
        <v>400</v>
      </c>
      <c r="D1137" s="25"/>
      <c r="E1137" s="25"/>
      <c r="F1137" s="25"/>
      <c r="G1137" s="25"/>
      <c r="H1137" s="25"/>
      <c r="I1137" s="169">
        <f>I1135+SUM(HD791:HD1081)+SUM(HE791:HE1081)</f>
        <v>325466</v>
      </c>
      <c r="J1137" s="25"/>
      <c r="K1137" s="169" t="e">
        <f>K1135+Source!EH575+SUM(DC791:DC1081)+Source!EM575</f>
        <v>#REF!</v>
      </c>
    </row>
    <row r="1139" spans="1:255" hidden="1" x14ac:dyDescent="0.2">
      <c r="C1139" s="141" t="s">
        <v>1357</v>
      </c>
      <c r="D1139" s="141"/>
      <c r="E1139" s="141"/>
      <c r="F1139" s="141"/>
      <c r="G1139" s="141"/>
      <c r="H1139" s="141"/>
      <c r="I1139" s="141"/>
      <c r="J1139" s="141"/>
      <c r="K1139" s="141"/>
    </row>
    <row r="1140" spans="1:255" hidden="1" x14ac:dyDescent="0.2">
      <c r="C1140" s="170" t="s">
        <v>1358</v>
      </c>
      <c r="D1140" s="13"/>
      <c r="E1140" s="13"/>
      <c r="F1140" s="13"/>
      <c r="G1140" s="13"/>
      <c r="H1140" s="13"/>
      <c r="I1140" s="142">
        <f>SUM(GN791:GN1081)+SUM(IA791:IA1081)+SUM(IB791:IB1081)</f>
        <v>278799</v>
      </c>
      <c r="J1140" s="13"/>
      <c r="K1140" s="142">
        <f>Source!DH575+SUM(DB791:DB1081)+SUM(DC791:DC1081)</f>
        <v>2593312</v>
      </c>
    </row>
    <row r="1141" spans="1:255" hidden="1" x14ac:dyDescent="0.2">
      <c r="C1141" s="143" t="s">
        <v>1316</v>
      </c>
      <c r="D1141" s="141"/>
      <c r="E1141" s="141"/>
      <c r="F1141" s="141"/>
      <c r="G1141" s="141"/>
      <c r="H1141" s="141"/>
      <c r="I1141" s="141"/>
      <c r="J1141" s="141"/>
      <c r="K1141" s="141"/>
    </row>
    <row r="1142" spans="1:255" hidden="1" x14ac:dyDescent="0.2">
      <c r="C1142" s="168" t="s">
        <v>1359</v>
      </c>
      <c r="D1142" s="13"/>
      <c r="E1142" s="13"/>
      <c r="F1142" s="13"/>
      <c r="G1142" s="13"/>
      <c r="H1142" s="13"/>
      <c r="I1142" s="142">
        <f>SUM(GO791:GO1081)</f>
        <v>0</v>
      </c>
      <c r="J1142" s="13"/>
      <c r="K1142" s="142">
        <f>Source!EG575</f>
        <v>0</v>
      </c>
    </row>
    <row r="1143" spans="1:255" hidden="1" x14ac:dyDescent="0.2">
      <c r="C1143" s="168" t="s">
        <v>1360</v>
      </c>
      <c r="D1143" s="13"/>
      <c r="E1143" s="13"/>
      <c r="F1143" s="13"/>
      <c r="G1143" s="13"/>
      <c r="H1143" s="13"/>
      <c r="I1143" s="142">
        <f>SUM(GP791:GP1081)</f>
        <v>278799</v>
      </c>
      <c r="J1143" s="13"/>
      <c r="K1143" s="142">
        <f>Source!EN575</f>
        <v>2593312</v>
      </c>
    </row>
    <row r="1144" spans="1:255" hidden="1" x14ac:dyDescent="0.2">
      <c r="C1144" s="170" t="s">
        <v>1361</v>
      </c>
      <c r="D1144" s="13"/>
      <c r="E1144" s="13"/>
      <c r="F1144" s="13"/>
      <c r="G1144" s="13"/>
      <c r="H1144" s="171" t="e">
        <f>Source!DM575</f>
        <v>#REF!</v>
      </c>
      <c r="I1144" s="13"/>
      <c r="J1144" s="13"/>
      <c r="K1144" s="13"/>
    </row>
    <row r="1145" spans="1:255" hidden="1" x14ac:dyDescent="0.2">
      <c r="C1145" s="170" t="s">
        <v>391</v>
      </c>
      <c r="D1145" s="13"/>
      <c r="E1145" s="13"/>
      <c r="F1145" s="13"/>
      <c r="G1145" s="13"/>
      <c r="H1145" s="171">
        <f>Source!DN575</f>
        <v>145.99447280000001</v>
      </c>
      <c r="I1145" s="13"/>
      <c r="J1145" s="13"/>
      <c r="K1145" s="13"/>
    </row>
    <row r="1146" spans="1:255" ht="13.5" thickBot="1" x14ac:dyDescent="0.25"/>
    <row r="1147" spans="1:255" x14ac:dyDescent="0.2">
      <c r="A1147" s="50"/>
      <c r="B1147" s="50"/>
      <c r="C1147" s="50"/>
      <c r="D1147" s="50"/>
      <c r="E1147" s="50"/>
      <c r="F1147" s="50"/>
      <c r="G1147" s="50"/>
      <c r="H1147" s="50"/>
      <c r="I1147" s="50"/>
      <c r="J1147" s="50"/>
      <c r="K1147" s="50"/>
    </row>
    <row r="1148" spans="1:255" x14ac:dyDescent="0.2">
      <c r="A1148" s="334" t="s">
        <v>1249</v>
      </c>
      <c r="B1148" s="334"/>
      <c r="C1148" s="335" t="s">
        <v>1398</v>
      </c>
      <c r="D1148" s="335"/>
      <c r="E1148" s="335"/>
      <c r="F1148" s="335"/>
      <c r="G1148" s="335"/>
      <c r="H1148" s="335"/>
      <c r="I1148" s="335"/>
      <c r="J1148" s="335"/>
      <c r="K1148" s="335"/>
      <c r="BX1148" s="51" t="str">
        <f>C1148</f>
        <v xml:space="preserve"> Вентблоки (вентканалы) с.3-4 7-20 этажи</v>
      </c>
      <c r="IU1148" s="23"/>
    </row>
    <row r="1149" spans="1:255" ht="13.5" thickBot="1" x14ac:dyDescent="0.25"/>
    <row r="1150" spans="1:255" ht="24" x14ac:dyDescent="0.2">
      <c r="A1150" s="53">
        <v>55</v>
      </c>
      <c r="B1150" s="61" t="s">
        <v>496</v>
      </c>
      <c r="C1150" s="54" t="s">
        <v>497</v>
      </c>
      <c r="D1150" s="55" t="s">
        <v>498</v>
      </c>
      <c r="E1150" s="56">
        <v>2.75</v>
      </c>
      <c r="F1150" s="57">
        <f>Source!AK610</f>
        <v>5746.46</v>
      </c>
      <c r="G1150" s="62" t="s">
        <v>6</v>
      </c>
      <c r="H1150" s="57"/>
      <c r="I1150" s="58">
        <f>SUM(DQ1150:DQ1181)</f>
        <v>31987</v>
      </c>
      <c r="J1150" s="59" t="s">
        <v>496</v>
      </c>
      <c r="K1150" s="60" t="e">
        <f>SUM(DS1150:DS1181)</f>
        <v>#REF!</v>
      </c>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c r="FF1150" s="23"/>
      <c r="FG1150" s="23"/>
      <c r="FH1150" s="23"/>
      <c r="FI1150" s="23"/>
      <c r="FJ1150" s="23"/>
      <c r="FK1150" s="23"/>
      <c r="FL1150" s="23"/>
      <c r="FM1150" s="23"/>
      <c r="FN1150" s="23"/>
      <c r="FO1150" s="23"/>
      <c r="FP1150" s="23"/>
      <c r="FQ1150" s="23"/>
      <c r="FR1150" s="23"/>
      <c r="FS1150" s="23"/>
      <c r="FT1150" s="23"/>
      <c r="FU1150" s="23"/>
      <c r="FV1150" s="23"/>
      <c r="FW1150" s="23"/>
      <c r="FX1150" s="23"/>
      <c r="FY1150" s="23"/>
      <c r="FZ1150" s="23"/>
      <c r="GA1150" s="23"/>
      <c r="GB1150" s="23"/>
      <c r="GC1150" s="23"/>
      <c r="GD1150" s="23"/>
      <c r="GE1150" s="23"/>
      <c r="GF1150" s="23"/>
      <c r="GG1150" s="23"/>
      <c r="GH1150" s="23"/>
      <c r="GI1150" s="23"/>
      <c r="GJ1150" s="23"/>
      <c r="GK1150" s="23"/>
      <c r="GL1150" s="23"/>
      <c r="GM1150" s="23"/>
      <c r="GN1150" s="23"/>
      <c r="GO1150" s="23"/>
      <c r="GP1150" s="23"/>
      <c r="GQ1150" s="23"/>
      <c r="GR1150" s="23"/>
      <c r="GS1150" s="23"/>
      <c r="GT1150" s="23"/>
      <c r="GU1150" s="23"/>
      <c r="GV1150" s="23"/>
      <c r="GW1150" s="23"/>
      <c r="GX1150" s="23"/>
      <c r="GY1150" s="23"/>
      <c r="GZ1150" s="23"/>
      <c r="HA1150" s="23"/>
      <c r="HB1150" s="23"/>
      <c r="HC1150" s="23"/>
      <c r="HD1150" s="23"/>
      <c r="HE1150" s="23"/>
      <c r="HF1150" s="23"/>
      <c r="HG1150" s="23"/>
      <c r="HH1150" s="23"/>
      <c r="HI1150" s="23"/>
      <c r="HJ1150" s="23"/>
      <c r="HK1150" s="23"/>
      <c r="HL1150" s="23"/>
      <c r="HM1150" s="23"/>
      <c r="HN1150" s="23"/>
      <c r="HO1150" s="23"/>
      <c r="HP1150" s="23"/>
      <c r="HQ1150" s="23"/>
      <c r="HR1150" s="23"/>
      <c r="HS1150" s="23"/>
      <c r="HT1150" s="23"/>
      <c r="HU1150" s="23"/>
      <c r="HV1150" s="23"/>
      <c r="HW1150" s="23"/>
      <c r="HX1150" s="23"/>
      <c r="HY1150" s="23"/>
      <c r="HZ1150" s="23"/>
      <c r="IA1150" s="23"/>
      <c r="IB1150" s="23"/>
      <c r="IC1150" s="23"/>
      <c r="ID1150" s="23"/>
      <c r="IE1150" s="23"/>
      <c r="IF1150" s="23"/>
      <c r="IG1150" s="23"/>
      <c r="IH1150" s="23"/>
      <c r="II1150" s="23"/>
      <c r="IJ1150" s="23"/>
      <c r="IK1150" s="23"/>
      <c r="IL1150" s="23"/>
      <c r="IM1150" s="23"/>
      <c r="IN1150" s="23"/>
      <c r="IO1150" s="23"/>
      <c r="IP1150" s="23"/>
      <c r="IQ1150" s="23"/>
      <c r="IR1150" s="23"/>
      <c r="IS1150" s="23"/>
      <c r="IT1150" s="23"/>
      <c r="IU1150" s="23"/>
    </row>
    <row r="1151" spans="1:255" x14ac:dyDescent="0.2">
      <c r="A1151" s="66"/>
      <c r="B1151" s="67"/>
      <c r="C1151" s="67" t="s">
        <v>1253</v>
      </c>
      <c r="D1151" s="68"/>
      <c r="E1151" s="69"/>
      <c r="F1151" s="70">
        <v>1430.76</v>
      </c>
      <c r="G1151" s="71"/>
      <c r="H1151" s="70">
        <f>Source!AF610</f>
        <v>1430.76</v>
      </c>
      <c r="I1151" s="72">
        <f>T1151</f>
        <v>3935</v>
      </c>
      <c r="J1151" s="73">
        <v>25.6</v>
      </c>
      <c r="K1151" s="74">
        <f>U1151</f>
        <v>100726</v>
      </c>
      <c r="O1151" s="23"/>
      <c r="P1151" s="23"/>
      <c r="Q1151" s="23"/>
      <c r="R1151" s="23"/>
      <c r="S1151" s="23"/>
      <c r="T1151" s="23">
        <f>ROUND(Source!AF610*Source!AV610*Source!I610,0)</f>
        <v>3935</v>
      </c>
      <c r="U1151" s="23">
        <f>Source!S610</f>
        <v>100726</v>
      </c>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3"/>
      <c r="BN1151" s="23"/>
      <c r="BO1151" s="23"/>
      <c r="BP1151" s="23"/>
      <c r="BQ1151" s="23"/>
      <c r="BR1151" s="23"/>
      <c r="BS1151" s="23"/>
      <c r="BT1151" s="23"/>
      <c r="BU1151" s="23"/>
      <c r="BV1151" s="23"/>
      <c r="BW1151" s="23"/>
      <c r="BX1151" s="23"/>
      <c r="BY1151" s="23"/>
      <c r="BZ1151" s="23"/>
      <c r="CA1151" s="23"/>
      <c r="CB1151" s="23"/>
      <c r="CC1151" s="23"/>
      <c r="CD1151" s="23"/>
      <c r="CE1151" s="23"/>
      <c r="CF1151" s="23"/>
      <c r="CG1151" s="23"/>
      <c r="CH1151" s="23"/>
      <c r="CI1151" s="23"/>
      <c r="CJ1151" s="23"/>
      <c r="CK1151" s="23"/>
      <c r="CL1151" s="23"/>
      <c r="CM1151" s="23"/>
      <c r="CN1151" s="23"/>
      <c r="CO1151" s="23"/>
      <c r="CP1151" s="23"/>
      <c r="CQ1151" s="23"/>
      <c r="CR1151" s="23"/>
      <c r="CS1151" s="23"/>
      <c r="CT1151" s="23"/>
      <c r="CU1151" s="23"/>
      <c r="CV1151" s="23">
        <v>1</v>
      </c>
      <c r="CW1151" s="23"/>
      <c r="CX1151" s="23"/>
      <c r="CY1151" s="23"/>
      <c r="CZ1151" s="23"/>
      <c r="DA1151" s="23"/>
      <c r="DB1151" s="23"/>
      <c r="DC1151" s="23"/>
      <c r="DD1151" s="23"/>
      <c r="DE1151" s="23"/>
      <c r="DF1151" s="23"/>
      <c r="DG1151" s="23">
        <f>Source!S610</f>
        <v>100726</v>
      </c>
      <c r="DH1151" s="23">
        <v>1008</v>
      </c>
      <c r="DI1151" s="23"/>
      <c r="DJ1151" s="23"/>
      <c r="DK1151" s="23"/>
      <c r="DL1151" s="23"/>
      <c r="DM1151" s="23"/>
      <c r="DN1151" s="23"/>
      <c r="DO1151" s="23"/>
      <c r="DP1151" s="23"/>
      <c r="DQ1151" s="23">
        <f>T1151</f>
        <v>3935</v>
      </c>
      <c r="DR1151" s="23"/>
      <c r="DS1151" s="23">
        <f>U1151</f>
        <v>100726</v>
      </c>
      <c r="DT1151" s="23"/>
      <c r="DU1151" s="23"/>
      <c r="DV1151" s="23"/>
      <c r="DW1151" s="23"/>
      <c r="DX1151" s="23"/>
      <c r="DY1151" s="23"/>
      <c r="DZ1151" s="23"/>
      <c r="EA1151" s="23"/>
      <c r="EB1151" s="23"/>
      <c r="EC1151" s="23"/>
      <c r="ED1151" s="23"/>
      <c r="EE1151" s="23"/>
      <c r="EF1151" s="23"/>
      <c r="EG1151" s="23"/>
      <c r="EH1151" s="23"/>
      <c r="EI1151" s="23"/>
      <c r="EJ1151" s="23"/>
      <c r="EK1151" s="23"/>
      <c r="EL1151" s="23"/>
      <c r="EM1151" s="23"/>
      <c r="EN1151" s="23"/>
      <c r="EO1151" s="23"/>
      <c r="EP1151" s="23"/>
      <c r="EQ1151" s="23"/>
      <c r="ER1151" s="23"/>
      <c r="ES1151" s="23"/>
      <c r="ET1151" s="23"/>
      <c r="EU1151" s="23"/>
      <c r="EV1151" s="23"/>
      <c r="EW1151" s="23"/>
      <c r="EX1151" s="23"/>
      <c r="EY1151" s="23"/>
      <c r="EZ1151" s="23"/>
      <c r="FA1151" s="23"/>
      <c r="FB1151" s="23"/>
      <c r="FC1151" s="23"/>
      <c r="FD1151" s="23"/>
      <c r="FE1151" s="23"/>
      <c r="FF1151" s="23"/>
      <c r="FG1151" s="23"/>
      <c r="FH1151" s="23"/>
      <c r="FI1151" s="23"/>
      <c r="FJ1151" s="23"/>
      <c r="FK1151" s="23"/>
      <c r="FL1151" s="23"/>
      <c r="FM1151" s="23"/>
      <c r="FN1151" s="23"/>
      <c r="FO1151" s="23"/>
      <c r="FP1151" s="23"/>
      <c r="FQ1151" s="23"/>
      <c r="FR1151" s="23"/>
      <c r="FS1151" s="23"/>
      <c r="FT1151" s="23"/>
      <c r="FU1151" s="23"/>
      <c r="FV1151" s="23"/>
      <c r="FW1151" s="23"/>
      <c r="FX1151" s="23"/>
      <c r="FY1151" s="23"/>
      <c r="FZ1151" s="23"/>
      <c r="GA1151" s="23"/>
      <c r="GB1151" s="23"/>
      <c r="GC1151" s="23"/>
      <c r="GD1151" s="23"/>
      <c r="GE1151" s="23"/>
      <c r="GF1151" s="23"/>
      <c r="GG1151" s="23"/>
      <c r="GH1151" s="23"/>
      <c r="GI1151" s="23"/>
      <c r="GJ1151" s="23">
        <f>T1151</f>
        <v>3935</v>
      </c>
      <c r="GK1151" s="23">
        <f>T1151</f>
        <v>3935</v>
      </c>
      <c r="GL1151" s="23"/>
      <c r="GM1151" s="23"/>
      <c r="GN1151" s="23"/>
      <c r="GO1151" s="23"/>
      <c r="GP1151" s="23"/>
      <c r="GQ1151" s="23"/>
      <c r="GR1151" s="23"/>
      <c r="GS1151" s="23"/>
      <c r="GT1151" s="23"/>
      <c r="GU1151" s="23"/>
      <c r="GV1151" s="23"/>
      <c r="GW1151" s="23"/>
      <c r="GX1151" s="23"/>
      <c r="GY1151" s="23"/>
      <c r="GZ1151" s="23"/>
      <c r="HA1151" s="23"/>
      <c r="HB1151" s="23">
        <f>T1151</f>
        <v>3935</v>
      </c>
      <c r="HC1151" s="23"/>
      <c r="HD1151" s="23"/>
      <c r="HE1151" s="23"/>
      <c r="HF1151" s="23">
        <f>T1151</f>
        <v>3935</v>
      </c>
      <c r="HG1151" s="23"/>
      <c r="HH1151" s="23"/>
      <c r="HI1151" s="23"/>
      <c r="HJ1151" s="23"/>
      <c r="HK1151" s="23"/>
      <c r="HL1151" s="23">
        <f>T1151</f>
        <v>3935</v>
      </c>
      <c r="HM1151" s="23"/>
      <c r="HN1151" s="23">
        <f>T1151</f>
        <v>3935</v>
      </c>
      <c r="HO1151" s="23"/>
      <c r="HP1151" s="23"/>
      <c r="HQ1151" s="23"/>
      <c r="HR1151" s="23"/>
      <c r="HS1151" s="23"/>
      <c r="HT1151" s="23"/>
      <c r="HU1151" s="23"/>
      <c r="HV1151" s="23"/>
      <c r="HW1151" s="23"/>
      <c r="HX1151" s="23">
        <f>T1151</f>
        <v>3935</v>
      </c>
      <c r="HY1151" s="23"/>
      <c r="HZ1151" s="23"/>
      <c r="IA1151" s="23"/>
      <c r="IB1151" s="23"/>
      <c r="IC1151" s="23"/>
      <c r="ID1151" s="23"/>
      <c r="IE1151" s="23"/>
      <c r="IF1151" s="23"/>
      <c r="IG1151" s="23"/>
      <c r="IH1151" s="23"/>
      <c r="II1151" s="23"/>
      <c r="IJ1151" s="23"/>
      <c r="IK1151" s="23"/>
      <c r="IL1151" s="23"/>
      <c r="IM1151" s="23"/>
      <c r="IN1151" s="23"/>
      <c r="IO1151" s="23"/>
      <c r="IP1151" s="23"/>
      <c r="IQ1151" s="23"/>
      <c r="IR1151" s="23"/>
      <c r="IS1151" s="23"/>
      <c r="IT1151" s="23"/>
      <c r="IU1151" s="23"/>
    </row>
    <row r="1152" spans="1:255" x14ac:dyDescent="0.2">
      <c r="A1152" s="78"/>
      <c r="B1152" s="79"/>
      <c r="C1152" s="79" t="s">
        <v>1255</v>
      </c>
      <c r="D1152" s="80"/>
      <c r="E1152" s="81"/>
      <c r="F1152" s="82">
        <v>3995.85</v>
      </c>
      <c r="G1152" s="83"/>
      <c r="H1152" s="82">
        <f>Source!AD610</f>
        <v>5039.59</v>
      </c>
      <c r="I1152" s="84">
        <f>T1152</f>
        <v>13859</v>
      </c>
      <c r="J1152" s="85">
        <v>9.3000000000000007</v>
      </c>
      <c r="K1152" s="86">
        <f>U1152</f>
        <v>128888</v>
      </c>
      <c r="O1152" s="23"/>
      <c r="P1152" s="23"/>
      <c r="Q1152" s="23"/>
      <c r="R1152" s="23"/>
      <c r="S1152" s="23"/>
      <c r="T1152" s="23">
        <f>ROUND(Source!AD610*Source!AV610*Source!I610,0)</f>
        <v>13859</v>
      </c>
      <c r="U1152" s="23">
        <f>Source!Q610</f>
        <v>128888</v>
      </c>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c r="BK1152" s="23"/>
      <c r="BL1152" s="23"/>
      <c r="BM1152" s="23"/>
      <c r="BN1152" s="23"/>
      <c r="BO1152" s="23"/>
      <c r="BP1152" s="23"/>
      <c r="BQ1152" s="23"/>
      <c r="BR1152" s="23"/>
      <c r="BS1152" s="23"/>
      <c r="BT1152" s="23"/>
      <c r="BU1152" s="23"/>
      <c r="BV1152" s="23"/>
      <c r="BW1152" s="23"/>
      <c r="BX1152" s="23"/>
      <c r="BY1152" s="23"/>
      <c r="BZ1152" s="23"/>
      <c r="CA1152" s="23"/>
      <c r="CB1152" s="23"/>
      <c r="CC1152" s="23"/>
      <c r="CD1152" s="23"/>
      <c r="CE1152" s="23"/>
      <c r="CF1152" s="23"/>
      <c r="CG1152" s="23"/>
      <c r="CH1152" s="23"/>
      <c r="CI1152" s="23"/>
      <c r="CJ1152" s="23"/>
      <c r="CK1152" s="23"/>
      <c r="CL1152" s="23"/>
      <c r="CM1152" s="23"/>
      <c r="CN1152" s="23"/>
      <c r="CO1152" s="23"/>
      <c r="CP1152" s="23"/>
      <c r="CQ1152" s="23"/>
      <c r="CR1152" s="23"/>
      <c r="CS1152" s="23"/>
      <c r="CT1152" s="23"/>
      <c r="CU1152" s="23"/>
      <c r="CV1152" s="23">
        <v>1</v>
      </c>
      <c r="CW1152" s="23"/>
      <c r="CX1152" s="23"/>
      <c r="CY1152" s="23"/>
      <c r="CZ1152" s="23"/>
      <c r="DA1152" s="23"/>
      <c r="DB1152" s="23"/>
      <c r="DC1152" s="23"/>
      <c r="DD1152" s="23"/>
      <c r="DE1152" s="23"/>
      <c r="DF1152" s="23"/>
      <c r="DG1152" s="23"/>
      <c r="DH1152" s="23"/>
      <c r="DI1152" s="23"/>
      <c r="DJ1152" s="23"/>
      <c r="DK1152" s="23"/>
      <c r="DL1152" s="23"/>
      <c r="DM1152" s="23"/>
      <c r="DN1152" s="23"/>
      <c r="DO1152" s="23"/>
      <c r="DP1152" s="23"/>
      <c r="DQ1152" s="23">
        <f>T1152</f>
        <v>13859</v>
      </c>
      <c r="DR1152" s="23"/>
      <c r="DS1152" s="23">
        <f>U1152</f>
        <v>128888</v>
      </c>
      <c r="DT1152" s="23"/>
      <c r="DU1152" s="23"/>
      <c r="DV1152" s="23"/>
      <c r="DW1152" s="23"/>
      <c r="DX1152" s="23"/>
      <c r="DY1152" s="23"/>
      <c r="DZ1152" s="23"/>
      <c r="EA1152" s="23"/>
      <c r="EB1152" s="23"/>
      <c r="EC1152" s="23"/>
      <c r="ED1152" s="23"/>
      <c r="EE1152" s="23"/>
      <c r="EF1152" s="23"/>
      <c r="EG1152" s="23"/>
      <c r="EH1152" s="23"/>
      <c r="EI1152" s="23"/>
      <c r="EJ1152" s="23"/>
      <c r="EK1152" s="23"/>
      <c r="EL1152" s="23"/>
      <c r="EM1152" s="23"/>
      <c r="EN1152" s="23"/>
      <c r="EO1152" s="23"/>
      <c r="EP1152" s="23"/>
      <c r="EQ1152" s="23"/>
      <c r="ER1152" s="23"/>
      <c r="ES1152" s="23"/>
      <c r="ET1152" s="23"/>
      <c r="EU1152" s="23"/>
      <c r="EV1152" s="23"/>
      <c r="EW1152" s="23"/>
      <c r="EX1152" s="23"/>
      <c r="EY1152" s="23"/>
      <c r="EZ1152" s="23"/>
      <c r="FA1152" s="23"/>
      <c r="FB1152" s="23"/>
      <c r="FC1152" s="23"/>
      <c r="FD1152" s="23"/>
      <c r="FE1152" s="23"/>
      <c r="FF1152" s="23"/>
      <c r="FG1152" s="23"/>
      <c r="FH1152" s="23"/>
      <c r="FI1152" s="23"/>
      <c r="FJ1152" s="23"/>
      <c r="FK1152" s="23"/>
      <c r="FL1152" s="23"/>
      <c r="FM1152" s="23"/>
      <c r="FN1152" s="23"/>
      <c r="FO1152" s="23"/>
      <c r="FP1152" s="23"/>
      <c r="FQ1152" s="23"/>
      <c r="FR1152" s="23"/>
      <c r="FS1152" s="23"/>
      <c r="FT1152" s="23"/>
      <c r="FU1152" s="23"/>
      <c r="FV1152" s="23"/>
      <c r="FW1152" s="23"/>
      <c r="FX1152" s="23"/>
      <c r="FY1152" s="23"/>
      <c r="FZ1152" s="23"/>
      <c r="GA1152" s="23"/>
      <c r="GB1152" s="23"/>
      <c r="GC1152" s="23"/>
      <c r="GD1152" s="23"/>
      <c r="GE1152" s="23"/>
      <c r="GF1152" s="23"/>
      <c r="GG1152" s="23"/>
      <c r="GH1152" s="23"/>
      <c r="GI1152" s="23"/>
      <c r="GJ1152" s="23">
        <f>T1152</f>
        <v>13859</v>
      </c>
      <c r="GK1152" s="23"/>
      <c r="GL1152" s="23">
        <f>T1152</f>
        <v>13859</v>
      </c>
      <c r="GM1152" s="23"/>
      <c r="GN1152" s="23"/>
      <c r="GO1152" s="23"/>
      <c r="GP1152" s="23"/>
      <c r="GQ1152" s="23"/>
      <c r="GR1152" s="23"/>
      <c r="GS1152" s="23"/>
      <c r="GT1152" s="23"/>
      <c r="GU1152" s="23"/>
      <c r="GV1152" s="23"/>
      <c r="GW1152" s="23"/>
      <c r="GX1152" s="23"/>
      <c r="GY1152" s="23"/>
      <c r="GZ1152" s="23"/>
      <c r="HA1152" s="23"/>
      <c r="HB1152" s="23">
        <f>T1152</f>
        <v>13859</v>
      </c>
      <c r="HC1152" s="23"/>
      <c r="HD1152" s="23"/>
      <c r="HE1152" s="23"/>
      <c r="HF1152" s="23">
        <f>T1152</f>
        <v>13859</v>
      </c>
      <c r="HG1152" s="23"/>
      <c r="HH1152" s="23"/>
      <c r="HI1152" s="23"/>
      <c r="HJ1152" s="23"/>
      <c r="HK1152" s="23"/>
      <c r="HL1152" s="23">
        <f>T1152</f>
        <v>13859</v>
      </c>
      <c r="HM1152" s="23"/>
      <c r="HN1152" s="23">
        <f>T1152</f>
        <v>13859</v>
      </c>
      <c r="HO1152" s="23"/>
      <c r="HP1152" s="23"/>
      <c r="HQ1152" s="23"/>
      <c r="HR1152" s="23"/>
      <c r="HS1152" s="23"/>
      <c r="HT1152" s="23"/>
      <c r="HU1152" s="23"/>
      <c r="HV1152" s="23"/>
      <c r="HW1152" s="23"/>
      <c r="HX1152" s="23"/>
      <c r="HY1152" s="23"/>
      <c r="HZ1152" s="23"/>
      <c r="IA1152" s="23"/>
      <c r="IB1152" s="23"/>
      <c r="IC1152" s="23"/>
      <c r="ID1152" s="23"/>
      <c r="IE1152" s="23"/>
      <c r="IF1152" s="23"/>
      <c r="IG1152" s="23"/>
      <c r="IH1152" s="23"/>
      <c r="II1152" s="23"/>
      <c r="IJ1152" s="23"/>
      <c r="IK1152" s="23"/>
      <c r="IL1152" s="23"/>
      <c r="IM1152" s="23"/>
      <c r="IN1152" s="23"/>
      <c r="IO1152" s="23"/>
      <c r="IP1152" s="23"/>
      <c r="IQ1152" s="23"/>
      <c r="IR1152" s="23"/>
      <c r="IS1152" s="23"/>
      <c r="IT1152" s="23"/>
      <c r="IU1152" s="23"/>
    </row>
    <row r="1153" spans="1:255" x14ac:dyDescent="0.2">
      <c r="A1153" s="78"/>
      <c r="B1153" s="79"/>
      <c r="C1153" s="79" t="s">
        <v>1256</v>
      </c>
      <c r="D1153" s="80"/>
      <c r="E1153" s="81"/>
      <c r="F1153" s="82">
        <v>593.12</v>
      </c>
      <c r="G1153" s="83"/>
      <c r="H1153" s="82">
        <f>Source!AE610</f>
        <v>593.12</v>
      </c>
      <c r="I1153" s="84">
        <f>GM1153</f>
        <v>1631</v>
      </c>
      <c r="J1153" s="85">
        <v>19.8</v>
      </c>
      <c r="K1153" s="86">
        <f>Source!R610</f>
        <v>32295</v>
      </c>
      <c r="O1153" s="23"/>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c r="BK1153" s="23"/>
      <c r="BL1153" s="23"/>
      <c r="BM1153" s="23"/>
      <c r="BN1153" s="23"/>
      <c r="BO1153" s="23"/>
      <c r="BP1153" s="23"/>
      <c r="BQ1153" s="23"/>
      <c r="BR1153" s="23"/>
      <c r="BS1153" s="23"/>
      <c r="BT1153" s="23"/>
      <c r="BU1153" s="23"/>
      <c r="BV1153" s="23"/>
      <c r="BW1153" s="23"/>
      <c r="BX1153" s="23"/>
      <c r="BY1153" s="23"/>
      <c r="BZ1153" s="23"/>
      <c r="CA1153" s="23"/>
      <c r="CB1153" s="23"/>
      <c r="CC1153" s="23"/>
      <c r="CD1153" s="23"/>
      <c r="CE1153" s="23"/>
      <c r="CF1153" s="23"/>
      <c r="CG1153" s="23"/>
      <c r="CH1153" s="23"/>
      <c r="CI1153" s="23"/>
      <c r="CJ1153" s="23"/>
      <c r="CK1153" s="23"/>
      <c r="CL1153" s="23"/>
      <c r="CM1153" s="23"/>
      <c r="CN1153" s="23"/>
      <c r="CO1153" s="23"/>
      <c r="CP1153" s="23"/>
      <c r="CQ1153" s="23"/>
      <c r="CR1153" s="23"/>
      <c r="CS1153" s="23"/>
      <c r="CT1153" s="23"/>
      <c r="CU1153" s="23"/>
      <c r="CV1153" s="23"/>
      <c r="CW1153" s="23"/>
      <c r="CX1153" s="23"/>
      <c r="CY1153" s="23"/>
      <c r="CZ1153" s="23"/>
      <c r="DA1153" s="23"/>
      <c r="DB1153" s="23"/>
      <c r="DC1153" s="23"/>
      <c r="DD1153" s="23"/>
      <c r="DE1153" s="23"/>
      <c r="DF1153" s="23"/>
      <c r="DG1153" s="23"/>
      <c r="DH1153" s="23"/>
      <c r="DI1153" s="23"/>
      <c r="DJ1153" s="23"/>
      <c r="DK1153" s="23"/>
      <c r="DL1153" s="23"/>
      <c r="DM1153" s="23"/>
      <c r="DN1153" s="23"/>
      <c r="DO1153" s="23"/>
      <c r="DP1153" s="23"/>
      <c r="DQ1153" s="23"/>
      <c r="DR1153" s="23"/>
      <c r="DS1153" s="23"/>
      <c r="DT1153" s="23"/>
      <c r="DU1153" s="23"/>
      <c r="DV1153" s="23"/>
      <c r="DW1153" s="23"/>
      <c r="DX1153" s="23"/>
      <c r="DY1153" s="23"/>
      <c r="DZ1153" s="23"/>
      <c r="EA1153" s="23"/>
      <c r="EB1153" s="23"/>
      <c r="EC1153" s="23"/>
      <c r="ED1153" s="23"/>
      <c r="EE1153" s="23"/>
      <c r="EF1153" s="23"/>
      <c r="EG1153" s="23"/>
      <c r="EH1153" s="23"/>
      <c r="EI1153" s="23"/>
      <c r="EJ1153" s="23"/>
      <c r="EK1153" s="23"/>
      <c r="EL1153" s="23"/>
      <c r="EM1153" s="23"/>
      <c r="EN1153" s="23"/>
      <c r="EO1153" s="23"/>
      <c r="EP1153" s="23"/>
      <c r="EQ1153" s="23"/>
      <c r="ER1153" s="23"/>
      <c r="ES1153" s="23"/>
      <c r="ET1153" s="23"/>
      <c r="EU1153" s="23"/>
      <c r="EV1153" s="23"/>
      <c r="EW1153" s="23"/>
      <c r="EX1153" s="23"/>
      <c r="EY1153" s="23"/>
      <c r="EZ1153" s="23"/>
      <c r="FA1153" s="23"/>
      <c r="FB1153" s="23"/>
      <c r="FC1153" s="23"/>
      <c r="FD1153" s="23"/>
      <c r="FE1153" s="23"/>
      <c r="FF1153" s="23"/>
      <c r="FG1153" s="23"/>
      <c r="FH1153" s="23"/>
      <c r="FI1153" s="23"/>
      <c r="FJ1153" s="23"/>
      <c r="FK1153" s="23"/>
      <c r="FL1153" s="23"/>
      <c r="FM1153" s="23"/>
      <c r="FN1153" s="23"/>
      <c r="FO1153" s="23"/>
      <c r="FP1153" s="23"/>
      <c r="FQ1153" s="23"/>
      <c r="FR1153" s="23"/>
      <c r="FS1153" s="23"/>
      <c r="FT1153" s="23"/>
      <c r="FU1153" s="23"/>
      <c r="FV1153" s="23"/>
      <c r="FW1153" s="23"/>
      <c r="FX1153" s="23"/>
      <c r="FY1153" s="23"/>
      <c r="FZ1153" s="23"/>
      <c r="GA1153" s="23"/>
      <c r="GB1153" s="23"/>
      <c r="GC1153" s="23"/>
      <c r="GD1153" s="23"/>
      <c r="GE1153" s="23"/>
      <c r="GF1153" s="23"/>
      <c r="GG1153" s="23"/>
      <c r="GH1153" s="23"/>
      <c r="GI1153" s="23"/>
      <c r="GJ1153" s="23"/>
      <c r="GK1153" s="23"/>
      <c r="GL1153" s="23"/>
      <c r="GM1153" s="23">
        <f>ROUND(Source!AE610*Source!AV610*Source!I610,0)</f>
        <v>1631</v>
      </c>
      <c r="GN1153" s="23"/>
      <c r="GO1153" s="23"/>
      <c r="GP1153" s="23"/>
      <c r="GQ1153" s="23"/>
      <c r="GR1153" s="23"/>
      <c r="GS1153" s="23"/>
      <c r="GT1153" s="23"/>
      <c r="GU1153" s="23"/>
      <c r="GV1153" s="23"/>
      <c r="GW1153" s="23"/>
      <c r="GX1153" s="23"/>
      <c r="GY1153" s="23"/>
      <c r="GZ1153" s="23"/>
      <c r="HA1153" s="23"/>
      <c r="HB1153" s="23"/>
      <c r="HC1153" s="23"/>
      <c r="HD1153" s="23"/>
      <c r="HE1153" s="23"/>
      <c r="HF1153" s="23"/>
      <c r="HG1153" s="23"/>
      <c r="HH1153" s="23"/>
      <c r="HI1153" s="23"/>
      <c r="HJ1153" s="23"/>
      <c r="HK1153" s="23"/>
      <c r="HL1153" s="23"/>
      <c r="HM1153" s="23"/>
      <c r="HN1153" s="23"/>
      <c r="HO1153" s="23"/>
      <c r="HP1153" s="23"/>
      <c r="HQ1153" s="23"/>
      <c r="HR1153" s="23"/>
      <c r="HS1153" s="23"/>
      <c r="HT1153" s="23"/>
      <c r="HU1153" s="23"/>
      <c r="HV1153" s="23"/>
      <c r="HW1153" s="23"/>
      <c r="HX1153" s="23">
        <f>GM1153</f>
        <v>1631</v>
      </c>
      <c r="HY1153" s="23"/>
      <c r="HZ1153" s="23"/>
      <c r="IA1153" s="23"/>
      <c r="IB1153" s="23"/>
      <c r="IC1153" s="23"/>
      <c r="ID1153" s="23"/>
      <c r="IE1153" s="23"/>
      <c r="IF1153" s="23"/>
      <c r="IG1153" s="23"/>
      <c r="IH1153" s="23"/>
      <c r="II1153" s="23"/>
      <c r="IJ1153" s="23"/>
      <c r="IK1153" s="23"/>
      <c r="IL1153" s="23"/>
      <c r="IM1153" s="23"/>
      <c r="IN1153" s="23"/>
      <c r="IO1153" s="23"/>
      <c r="IP1153" s="23"/>
      <c r="IQ1153" s="23"/>
      <c r="IR1153" s="23"/>
      <c r="IS1153" s="23"/>
      <c r="IT1153" s="23"/>
      <c r="IU1153" s="23"/>
    </row>
    <row r="1154" spans="1:255" x14ac:dyDescent="0.2">
      <c r="A1154" s="87"/>
      <c r="B1154" s="88"/>
      <c r="C1154" s="88" t="s">
        <v>1257</v>
      </c>
      <c r="D1154" s="89"/>
      <c r="E1154" s="90">
        <v>155</v>
      </c>
      <c r="F1154" s="91" t="s">
        <v>1258</v>
      </c>
      <c r="G1154" s="92"/>
      <c r="H1154" s="93">
        <f>ROUND((Source!AF610*Source!AV610+Source!AE610*Source!AV610)*(Source!FX610)/100,2)</f>
        <v>3137.01</v>
      </c>
      <c r="I1154" s="94">
        <f>T1154</f>
        <v>8627</v>
      </c>
      <c r="J1154" s="96">
        <v>1.47</v>
      </c>
      <c r="K1154" s="95" t="e">
        <f>U1154</f>
        <v>#REF!</v>
      </c>
      <c r="O1154" s="23"/>
      <c r="P1154" s="23"/>
      <c r="Q1154" s="23"/>
      <c r="R1154" s="23"/>
      <c r="S1154" s="23"/>
      <c r="T1154" s="23">
        <f>ROUND((ROUND(Source!AF610*Source!AV610*Source!I610,0)+ROUND(Source!AE610*Source!AV610*Source!I610,0))*(Source!DN610)/100,0)</f>
        <v>8627</v>
      </c>
      <c r="U1154" s="23" t="e">
        <f>Source!X610</f>
        <v>#REF!</v>
      </c>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3"/>
      <c r="BN1154" s="23"/>
      <c r="BO1154" s="23"/>
      <c r="BP1154" s="23"/>
      <c r="BQ1154" s="23"/>
      <c r="BR1154" s="23"/>
      <c r="BS1154" s="23"/>
      <c r="BT1154" s="23"/>
      <c r="BU1154" s="23"/>
      <c r="BV1154" s="23"/>
      <c r="BW1154" s="23"/>
      <c r="BX1154" s="23"/>
      <c r="BY1154" s="23"/>
      <c r="BZ1154" s="23"/>
      <c r="CA1154" s="23"/>
      <c r="CB1154" s="23"/>
      <c r="CC1154" s="23"/>
      <c r="CD1154" s="23"/>
      <c r="CE1154" s="23"/>
      <c r="CF1154" s="23"/>
      <c r="CG1154" s="23"/>
      <c r="CH1154" s="23"/>
      <c r="CI1154" s="23"/>
      <c r="CJ1154" s="23"/>
      <c r="CK1154" s="23"/>
      <c r="CL1154" s="23"/>
      <c r="CM1154" s="23"/>
      <c r="CN1154" s="23"/>
      <c r="CO1154" s="23"/>
      <c r="CP1154" s="23"/>
      <c r="CQ1154" s="23"/>
      <c r="CR1154" s="23"/>
      <c r="CS1154" s="23"/>
      <c r="CT1154" s="23"/>
      <c r="CU1154" s="23"/>
      <c r="CV1154" s="23">
        <v>1</v>
      </c>
      <c r="CW1154" s="23"/>
      <c r="CX1154" s="23"/>
      <c r="CY1154" s="23"/>
      <c r="CZ1154" s="23"/>
      <c r="DA1154" s="23"/>
      <c r="DB1154" s="23"/>
      <c r="DC1154" s="23"/>
      <c r="DD1154" s="23"/>
      <c r="DE1154" s="23"/>
      <c r="DF1154" s="23"/>
      <c r="DG1154" s="23"/>
      <c r="DH1154" s="23"/>
      <c r="DI1154" s="23"/>
      <c r="DJ1154" s="23"/>
      <c r="DK1154" s="23"/>
      <c r="DL1154" s="23"/>
      <c r="DM1154" s="23"/>
      <c r="DN1154" s="23"/>
      <c r="DO1154" s="23"/>
      <c r="DP1154" s="23"/>
      <c r="DQ1154" s="23">
        <f>T1154</f>
        <v>8627</v>
      </c>
      <c r="DR1154" s="23"/>
      <c r="DS1154" s="23" t="e">
        <f>U1154</f>
        <v>#REF!</v>
      </c>
      <c r="DT1154" s="23"/>
      <c r="DU1154" s="23"/>
      <c r="DV1154" s="23"/>
      <c r="DW1154" s="23"/>
      <c r="DX1154" s="23"/>
      <c r="DY1154" s="23"/>
      <c r="DZ1154" s="23"/>
      <c r="EA1154" s="23"/>
      <c r="EB1154" s="23"/>
      <c r="EC1154" s="23"/>
      <c r="ED1154" s="23"/>
      <c r="EE1154" s="23"/>
      <c r="EF1154" s="23"/>
      <c r="EG1154" s="23"/>
      <c r="EH1154" s="23"/>
      <c r="EI1154" s="23"/>
      <c r="EJ1154" s="23"/>
      <c r="EK1154" s="23"/>
      <c r="EL1154" s="23"/>
      <c r="EM1154" s="23"/>
      <c r="EN1154" s="23"/>
      <c r="EO1154" s="23"/>
      <c r="EP1154" s="23"/>
      <c r="EQ1154" s="23"/>
      <c r="ER1154" s="23"/>
      <c r="ES1154" s="23"/>
      <c r="ET1154" s="23"/>
      <c r="EU1154" s="23"/>
      <c r="EV1154" s="23"/>
      <c r="EW1154" s="23"/>
      <c r="EX1154" s="23"/>
      <c r="EY1154" s="23"/>
      <c r="EZ1154" s="23"/>
      <c r="FA1154" s="23"/>
      <c r="FB1154" s="23"/>
      <c r="FC1154" s="23"/>
      <c r="FD1154" s="23"/>
      <c r="FE1154" s="23"/>
      <c r="FF1154" s="23"/>
      <c r="FG1154" s="23"/>
      <c r="FH1154" s="23"/>
      <c r="FI1154" s="23"/>
      <c r="FJ1154" s="23"/>
      <c r="FK1154" s="23"/>
      <c r="FL1154" s="23"/>
      <c r="FM1154" s="23"/>
      <c r="FN1154" s="23"/>
      <c r="FO1154" s="23"/>
      <c r="FP1154" s="23"/>
      <c r="FQ1154" s="23"/>
      <c r="FR1154" s="23"/>
      <c r="FS1154" s="23"/>
      <c r="FT1154" s="23"/>
      <c r="FU1154" s="23"/>
      <c r="FV1154" s="23"/>
      <c r="FW1154" s="23"/>
      <c r="FX1154" s="23"/>
      <c r="FY1154" s="23"/>
      <c r="FZ1154" s="23"/>
      <c r="GA1154" s="23"/>
      <c r="GB1154" s="23"/>
      <c r="GC1154" s="23"/>
      <c r="GD1154" s="23"/>
      <c r="GE1154" s="23"/>
      <c r="GF1154" s="23"/>
      <c r="GG1154" s="23"/>
      <c r="GH1154" s="23"/>
      <c r="GI1154" s="23"/>
      <c r="GJ1154" s="23"/>
      <c r="GK1154" s="23"/>
      <c r="GL1154" s="23"/>
      <c r="GM1154" s="23"/>
      <c r="GN1154" s="23"/>
      <c r="GO1154" s="23"/>
      <c r="GP1154" s="23"/>
      <c r="GQ1154" s="23"/>
      <c r="GR1154" s="23"/>
      <c r="GS1154" s="23"/>
      <c r="GT1154" s="23"/>
      <c r="GU1154" s="23"/>
      <c r="GV1154" s="23"/>
      <c r="GW1154" s="23"/>
      <c r="GX1154" s="23"/>
      <c r="GY1154" s="23">
        <f>T1154</f>
        <v>8627</v>
      </c>
      <c r="GZ1154" s="23"/>
      <c r="HA1154" s="23"/>
      <c r="HB1154" s="23">
        <f>T1154</f>
        <v>8627</v>
      </c>
      <c r="HC1154" s="23"/>
      <c r="HD1154" s="23"/>
      <c r="HE1154" s="23"/>
      <c r="HF1154" s="23">
        <f>T1154</f>
        <v>8627</v>
      </c>
      <c r="HG1154" s="23"/>
      <c r="HH1154" s="23"/>
      <c r="HI1154" s="23"/>
      <c r="HJ1154" s="23"/>
      <c r="HK1154" s="23"/>
      <c r="HL1154" s="23">
        <f>T1154</f>
        <v>8627</v>
      </c>
      <c r="HM1154" s="23"/>
      <c r="HN1154" s="23">
        <f>T1154</f>
        <v>8627</v>
      </c>
      <c r="HO1154" s="23"/>
      <c r="HP1154" s="23"/>
      <c r="HQ1154" s="23"/>
      <c r="HR1154" s="23"/>
      <c r="HS1154" s="23"/>
      <c r="HT1154" s="23"/>
      <c r="HU1154" s="23"/>
      <c r="HV1154" s="23"/>
      <c r="HW1154" s="23"/>
      <c r="HX1154" s="23"/>
      <c r="HY1154" s="23"/>
      <c r="HZ1154" s="23"/>
      <c r="IA1154" s="23"/>
      <c r="IB1154" s="23"/>
      <c r="IC1154" s="23"/>
      <c r="ID1154" s="23"/>
      <c r="IE1154" s="23"/>
      <c r="IF1154" s="23"/>
      <c r="IG1154" s="23"/>
      <c r="IH1154" s="23"/>
      <c r="II1154" s="23"/>
      <c r="IJ1154" s="23"/>
      <c r="IK1154" s="23"/>
      <c r="IL1154" s="23"/>
      <c r="IM1154" s="23"/>
      <c r="IN1154" s="23"/>
      <c r="IO1154" s="23"/>
      <c r="IP1154" s="23"/>
      <c r="IQ1154" s="23"/>
      <c r="IR1154" s="23"/>
      <c r="IS1154" s="23"/>
      <c r="IT1154" s="23"/>
      <c r="IU1154" s="23"/>
    </row>
    <row r="1155" spans="1:255" x14ac:dyDescent="0.2">
      <c r="A1155" s="87"/>
      <c r="B1155" s="88"/>
      <c r="C1155" s="88" t="s">
        <v>1259</v>
      </c>
      <c r="D1155" s="89"/>
      <c r="E1155" s="90">
        <v>100</v>
      </c>
      <c r="F1155" s="91" t="s">
        <v>1258</v>
      </c>
      <c r="G1155" s="92"/>
      <c r="H1155" s="93">
        <f>ROUND((Source!AF610*Source!AV610+Source!AE610*Source!AV610)*(Source!FY610)/100,2)</f>
        <v>2023.88</v>
      </c>
      <c r="I1155" s="94">
        <f>T1155</f>
        <v>5566</v>
      </c>
      <c r="J1155" s="96">
        <v>0.85</v>
      </c>
      <c r="K1155" s="95" t="e">
        <f>U1155</f>
        <v>#REF!</v>
      </c>
      <c r="O1155" s="23"/>
      <c r="P1155" s="23"/>
      <c r="Q1155" s="23"/>
      <c r="R1155" s="23"/>
      <c r="S1155" s="23"/>
      <c r="T1155" s="23">
        <f>ROUND((ROUND(Source!AF610*Source!AV610*Source!I610,0)+ROUND(Source!AE610*Source!AV610*Source!I610,0))*(Source!DO610)/100,0)</f>
        <v>5566</v>
      </c>
      <c r="U1155" s="23" t="e">
        <f>Source!Y610</f>
        <v>#REF!</v>
      </c>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3"/>
      <c r="BN1155" s="23"/>
      <c r="BO1155" s="23"/>
      <c r="BP1155" s="23"/>
      <c r="BQ1155" s="23"/>
      <c r="BR1155" s="23"/>
      <c r="BS1155" s="23"/>
      <c r="BT1155" s="23"/>
      <c r="BU1155" s="23"/>
      <c r="BV1155" s="23"/>
      <c r="BW1155" s="23"/>
      <c r="BX1155" s="23"/>
      <c r="BY1155" s="23"/>
      <c r="BZ1155" s="23"/>
      <c r="CA1155" s="23"/>
      <c r="CB1155" s="23"/>
      <c r="CC1155" s="23"/>
      <c r="CD1155" s="23"/>
      <c r="CE1155" s="23"/>
      <c r="CF1155" s="23"/>
      <c r="CG1155" s="23"/>
      <c r="CH1155" s="23"/>
      <c r="CI1155" s="23"/>
      <c r="CJ1155" s="23"/>
      <c r="CK1155" s="23"/>
      <c r="CL1155" s="23"/>
      <c r="CM1155" s="23"/>
      <c r="CN1155" s="23"/>
      <c r="CO1155" s="23"/>
      <c r="CP1155" s="23"/>
      <c r="CQ1155" s="23"/>
      <c r="CR1155" s="23"/>
      <c r="CS1155" s="23"/>
      <c r="CT1155" s="23"/>
      <c r="CU1155" s="23"/>
      <c r="CV1155" s="23">
        <v>1</v>
      </c>
      <c r="CW1155" s="23"/>
      <c r="CX1155" s="23"/>
      <c r="CY1155" s="23"/>
      <c r="CZ1155" s="23"/>
      <c r="DA1155" s="23"/>
      <c r="DB1155" s="23"/>
      <c r="DC1155" s="23"/>
      <c r="DD1155" s="23"/>
      <c r="DE1155" s="23"/>
      <c r="DF1155" s="23"/>
      <c r="DG1155" s="23"/>
      <c r="DH1155" s="23"/>
      <c r="DI1155" s="23"/>
      <c r="DJ1155" s="23"/>
      <c r="DK1155" s="23"/>
      <c r="DL1155" s="23"/>
      <c r="DM1155" s="23"/>
      <c r="DN1155" s="23"/>
      <c r="DO1155" s="23"/>
      <c r="DP1155" s="23"/>
      <c r="DQ1155" s="23">
        <f>T1155</f>
        <v>5566</v>
      </c>
      <c r="DR1155" s="23"/>
      <c r="DS1155" s="23" t="e">
        <f>U1155</f>
        <v>#REF!</v>
      </c>
      <c r="DT1155" s="23"/>
      <c r="DU1155" s="23"/>
      <c r="DV1155" s="23"/>
      <c r="DW1155" s="23"/>
      <c r="DX1155" s="23"/>
      <c r="DY1155" s="23"/>
      <c r="DZ1155" s="23"/>
      <c r="EA1155" s="23"/>
      <c r="EB1155" s="23"/>
      <c r="EC1155" s="23"/>
      <c r="ED1155" s="23"/>
      <c r="EE1155" s="23"/>
      <c r="EF1155" s="23"/>
      <c r="EG1155" s="23"/>
      <c r="EH1155" s="23"/>
      <c r="EI1155" s="23"/>
      <c r="EJ1155" s="23"/>
      <c r="EK1155" s="23"/>
      <c r="EL1155" s="23"/>
      <c r="EM1155" s="23"/>
      <c r="EN1155" s="23"/>
      <c r="EO1155" s="23"/>
      <c r="EP1155" s="23"/>
      <c r="EQ1155" s="23"/>
      <c r="ER1155" s="23"/>
      <c r="ES1155" s="23"/>
      <c r="ET1155" s="23"/>
      <c r="EU1155" s="23"/>
      <c r="EV1155" s="23"/>
      <c r="EW1155" s="23"/>
      <c r="EX1155" s="23"/>
      <c r="EY1155" s="23"/>
      <c r="EZ1155" s="23"/>
      <c r="FA1155" s="23"/>
      <c r="FB1155" s="23"/>
      <c r="FC1155" s="23"/>
      <c r="FD1155" s="23"/>
      <c r="FE1155" s="23"/>
      <c r="FF1155" s="23"/>
      <c r="FG1155" s="23"/>
      <c r="FH1155" s="23"/>
      <c r="FI1155" s="23"/>
      <c r="FJ1155" s="23"/>
      <c r="FK1155" s="23"/>
      <c r="FL1155" s="23"/>
      <c r="FM1155" s="23"/>
      <c r="FN1155" s="23"/>
      <c r="FO1155" s="23"/>
      <c r="FP1155" s="23"/>
      <c r="FQ1155" s="23"/>
      <c r="FR1155" s="23"/>
      <c r="FS1155" s="23"/>
      <c r="FT1155" s="23"/>
      <c r="FU1155" s="23"/>
      <c r="FV1155" s="23"/>
      <c r="FW1155" s="23"/>
      <c r="FX1155" s="23"/>
      <c r="FY1155" s="23"/>
      <c r="FZ1155" s="23"/>
      <c r="GA1155" s="23"/>
      <c r="GB1155" s="23"/>
      <c r="GC1155" s="23"/>
      <c r="GD1155" s="23"/>
      <c r="GE1155" s="23"/>
      <c r="GF1155" s="23"/>
      <c r="GG1155" s="23"/>
      <c r="GH1155" s="23"/>
      <c r="GI1155" s="23"/>
      <c r="GJ1155" s="23"/>
      <c r="GK1155" s="23"/>
      <c r="GL1155" s="23"/>
      <c r="GM1155" s="23"/>
      <c r="GN1155" s="23"/>
      <c r="GO1155" s="23"/>
      <c r="GP1155" s="23"/>
      <c r="GQ1155" s="23"/>
      <c r="GR1155" s="23"/>
      <c r="GS1155" s="23"/>
      <c r="GT1155" s="23"/>
      <c r="GU1155" s="23"/>
      <c r="GV1155" s="23"/>
      <c r="GW1155" s="23"/>
      <c r="GX1155" s="23"/>
      <c r="GY1155" s="23"/>
      <c r="GZ1155" s="23">
        <f>T1155</f>
        <v>5566</v>
      </c>
      <c r="HA1155" s="23"/>
      <c r="HB1155" s="23">
        <f>T1155</f>
        <v>5566</v>
      </c>
      <c r="HC1155" s="23"/>
      <c r="HD1155" s="23"/>
      <c r="HE1155" s="23"/>
      <c r="HF1155" s="23">
        <f>T1155</f>
        <v>5566</v>
      </c>
      <c r="HG1155" s="23"/>
      <c r="HH1155" s="23"/>
      <c r="HI1155" s="23"/>
      <c r="HJ1155" s="23"/>
      <c r="HK1155" s="23"/>
      <c r="HL1155" s="23">
        <f>T1155</f>
        <v>5566</v>
      </c>
      <c r="HM1155" s="23"/>
      <c r="HN1155" s="23">
        <f>T1155</f>
        <v>5566</v>
      </c>
      <c r="HO1155" s="23"/>
      <c r="HP1155" s="23"/>
      <c r="HQ1155" s="23"/>
      <c r="HR1155" s="23"/>
      <c r="HS1155" s="23"/>
      <c r="HT1155" s="23"/>
      <c r="HU1155" s="23"/>
      <c r="HV1155" s="23"/>
      <c r="HW1155" s="23"/>
      <c r="HX1155" s="23"/>
      <c r="HY1155" s="23"/>
      <c r="HZ1155" s="23"/>
      <c r="IA1155" s="23"/>
      <c r="IB1155" s="23"/>
      <c r="IC1155" s="23"/>
      <c r="ID1155" s="23"/>
      <c r="IE1155" s="23"/>
      <c r="IF1155" s="23"/>
      <c r="IG1155" s="23"/>
      <c r="IH1155" s="23"/>
      <c r="II1155" s="23"/>
      <c r="IJ1155" s="23"/>
      <c r="IK1155" s="23"/>
      <c r="IL1155" s="23"/>
      <c r="IM1155" s="23"/>
      <c r="IN1155" s="23"/>
      <c r="IO1155" s="23"/>
      <c r="IP1155" s="23"/>
      <c r="IQ1155" s="23"/>
      <c r="IR1155" s="23"/>
      <c r="IS1155" s="23"/>
      <c r="IT1155" s="23"/>
      <c r="IU1155" s="23"/>
    </row>
    <row r="1156" spans="1:255" x14ac:dyDescent="0.2">
      <c r="A1156" s="78"/>
      <c r="B1156" s="79"/>
      <c r="C1156" s="79" t="s">
        <v>1260</v>
      </c>
      <c r="D1156" s="80" t="s">
        <v>1261</v>
      </c>
      <c r="E1156" s="81">
        <v>158.27000000000001</v>
      </c>
      <c r="F1156" s="82"/>
      <c r="G1156" s="83"/>
      <c r="H1156" s="82" t="e">
        <f>ROUND(Source!AH610,2)</f>
        <v>#REF!</v>
      </c>
      <c r="I1156" s="97" t="e">
        <f>Source!U610</f>
        <v>#REF!</v>
      </c>
      <c r="J1156" s="85"/>
      <c r="K1156" s="86"/>
      <c r="O1156" s="23"/>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c r="BQ1156" s="23"/>
      <c r="BR1156" s="23"/>
      <c r="BS1156" s="23"/>
      <c r="BT1156" s="23"/>
      <c r="BU1156" s="23"/>
      <c r="BV1156" s="23"/>
      <c r="BW1156" s="23"/>
      <c r="BX1156" s="23"/>
      <c r="BY1156" s="23"/>
      <c r="BZ1156" s="23"/>
      <c r="CA1156" s="23"/>
      <c r="CB1156" s="23"/>
      <c r="CC1156" s="23"/>
      <c r="CD1156" s="23"/>
      <c r="CE1156" s="23"/>
      <c r="CF1156" s="23"/>
      <c r="CG1156" s="23"/>
      <c r="CH1156" s="23"/>
      <c r="CI1156" s="23"/>
      <c r="CJ1156" s="23"/>
      <c r="CK1156" s="23"/>
      <c r="CL1156" s="23"/>
      <c r="CM1156" s="23"/>
      <c r="CN1156" s="23"/>
      <c r="CO1156" s="23"/>
      <c r="CP1156" s="23"/>
      <c r="CQ1156" s="23"/>
      <c r="CR1156" s="23"/>
      <c r="CS1156" s="23"/>
      <c r="CT1156" s="23"/>
      <c r="CU1156" s="23"/>
      <c r="CV1156" s="23"/>
      <c r="CW1156" s="23"/>
      <c r="CX1156" s="23"/>
      <c r="CY1156" s="23"/>
      <c r="CZ1156" s="23"/>
      <c r="DA1156" s="23"/>
      <c r="DB1156" s="23"/>
      <c r="DC1156" s="23"/>
      <c r="DD1156" s="23"/>
      <c r="DE1156" s="23"/>
      <c r="DF1156" s="23"/>
      <c r="DG1156" s="23"/>
      <c r="DH1156" s="23"/>
      <c r="DI1156" s="23"/>
      <c r="DJ1156" s="23"/>
      <c r="DK1156" s="23"/>
      <c r="DL1156" s="23"/>
      <c r="DM1156" s="23"/>
      <c r="DN1156" s="23"/>
      <c r="DO1156" s="23"/>
      <c r="DP1156" s="23"/>
      <c r="DQ1156" s="23"/>
      <c r="DR1156" s="23"/>
      <c r="DS1156" s="23"/>
      <c r="DT1156" s="23"/>
      <c r="DU1156" s="23"/>
      <c r="DV1156" s="23"/>
      <c r="DW1156" s="23"/>
      <c r="DX1156" s="23"/>
      <c r="DY1156" s="23"/>
      <c r="DZ1156" s="23"/>
      <c r="EA1156" s="23"/>
      <c r="EB1156" s="23"/>
      <c r="EC1156" s="23"/>
      <c r="ED1156" s="23"/>
      <c r="EE1156" s="23"/>
      <c r="EF1156" s="23"/>
      <c r="EG1156" s="23"/>
      <c r="EH1156" s="23"/>
      <c r="EI1156" s="23"/>
      <c r="EJ1156" s="23"/>
      <c r="EK1156" s="23"/>
      <c r="EL1156" s="23"/>
      <c r="EM1156" s="23"/>
      <c r="EN1156" s="23"/>
      <c r="EO1156" s="23"/>
      <c r="EP1156" s="23"/>
      <c r="EQ1156" s="23"/>
      <c r="ER1156" s="23"/>
      <c r="ES1156" s="23"/>
      <c r="ET1156" s="23"/>
      <c r="EU1156" s="23"/>
      <c r="EV1156" s="23"/>
      <c r="EW1156" s="23"/>
      <c r="EX1156" s="23"/>
      <c r="EY1156" s="23"/>
      <c r="EZ1156" s="23"/>
      <c r="FA1156" s="23"/>
      <c r="FB1156" s="23"/>
      <c r="FC1156" s="23"/>
      <c r="FD1156" s="23"/>
      <c r="FE1156" s="23"/>
      <c r="FF1156" s="23"/>
      <c r="FG1156" s="23"/>
      <c r="FH1156" s="23"/>
      <c r="FI1156" s="23"/>
      <c r="FJ1156" s="23"/>
      <c r="FK1156" s="23"/>
      <c r="FL1156" s="23"/>
      <c r="FM1156" s="23"/>
      <c r="FN1156" s="23"/>
      <c r="FO1156" s="23"/>
      <c r="FP1156" s="23"/>
      <c r="FQ1156" s="23"/>
      <c r="FR1156" s="23"/>
      <c r="FS1156" s="23"/>
      <c r="FT1156" s="23"/>
      <c r="FU1156" s="23"/>
      <c r="FV1156" s="23"/>
      <c r="FW1156" s="23"/>
      <c r="FX1156" s="23"/>
      <c r="FY1156" s="23"/>
      <c r="FZ1156" s="23"/>
      <c r="GA1156" s="23"/>
      <c r="GB1156" s="23"/>
      <c r="GC1156" s="23"/>
      <c r="GD1156" s="23"/>
      <c r="GE1156" s="23"/>
      <c r="GF1156" s="23"/>
      <c r="GG1156" s="23"/>
      <c r="GH1156" s="23"/>
      <c r="GI1156" s="23"/>
      <c r="GJ1156" s="23"/>
      <c r="GK1156" s="23"/>
      <c r="GL1156" s="23"/>
      <c r="GM1156" s="23"/>
      <c r="GN1156" s="23"/>
      <c r="GO1156" s="23"/>
      <c r="GP1156" s="23"/>
      <c r="GQ1156" s="23"/>
      <c r="GR1156" s="23"/>
      <c r="GS1156" s="23"/>
      <c r="GT1156" s="23"/>
      <c r="GU1156" s="23"/>
      <c r="GV1156" s="23"/>
      <c r="GW1156" s="23"/>
      <c r="GX1156" s="23"/>
      <c r="GY1156" s="23"/>
      <c r="GZ1156" s="23"/>
      <c r="HA1156" s="23"/>
      <c r="HB1156" s="23"/>
      <c r="HC1156" s="23"/>
      <c r="HD1156" s="23"/>
      <c r="HE1156" s="23"/>
      <c r="HF1156" s="23"/>
      <c r="HG1156" s="23"/>
      <c r="HH1156" s="23"/>
      <c r="HI1156" s="23"/>
      <c r="HJ1156" s="23"/>
      <c r="HK1156" s="23"/>
      <c r="HL1156" s="23"/>
      <c r="HM1156" s="23"/>
      <c r="HN1156" s="23"/>
      <c r="HO1156" s="23"/>
      <c r="HP1156" s="23"/>
      <c r="HQ1156" s="23"/>
      <c r="HR1156" s="23"/>
      <c r="HS1156" s="23"/>
      <c r="HT1156" s="23"/>
      <c r="HU1156" s="23"/>
      <c r="HV1156" s="23"/>
      <c r="HW1156" s="23"/>
      <c r="HX1156" s="23"/>
      <c r="HY1156" s="23"/>
      <c r="HZ1156" s="23"/>
      <c r="IA1156" s="23"/>
      <c r="IB1156" s="23"/>
      <c r="IC1156" s="23"/>
      <c r="ID1156" s="23"/>
      <c r="IE1156" s="23"/>
      <c r="IF1156" s="23"/>
      <c r="IG1156" s="23"/>
      <c r="IH1156" s="23"/>
      <c r="II1156" s="23"/>
      <c r="IJ1156" s="23"/>
      <c r="IK1156" s="23"/>
      <c r="IL1156" s="23"/>
      <c r="IM1156" s="23"/>
      <c r="IN1156" s="23"/>
      <c r="IO1156" s="23"/>
      <c r="IP1156" s="23"/>
      <c r="IQ1156" s="23"/>
      <c r="IR1156" s="23"/>
      <c r="IS1156" s="23"/>
      <c r="IT1156" s="23"/>
      <c r="IU1156" s="23"/>
    </row>
    <row r="1157" spans="1:255" ht="24" x14ac:dyDescent="0.2">
      <c r="A1157" s="100" t="s">
        <v>772</v>
      </c>
      <c r="B1157" s="109" t="s">
        <v>30</v>
      </c>
      <c r="C1157" s="101" t="s">
        <v>31</v>
      </c>
      <c r="D1157" s="102" t="s">
        <v>32</v>
      </c>
      <c r="E1157" s="103">
        <f>Source!I612</f>
        <v>1.9250000000000003</v>
      </c>
      <c r="F1157" s="104">
        <v>586.71</v>
      </c>
      <c r="G1157" s="105"/>
      <c r="H1157" s="104">
        <f>Source!AC611</f>
        <v>586.71</v>
      </c>
      <c r="I1157" s="106">
        <f>T1157</f>
        <v>1129</v>
      </c>
      <c r="J1157" s="107" t="s">
        <v>1262</v>
      </c>
      <c r="K1157" s="108">
        <f>U1157</f>
        <v>10066</v>
      </c>
      <c r="L1157" s="23"/>
      <c r="M1157" s="23"/>
      <c r="N1157" s="23"/>
      <c r="O1157" s="23"/>
      <c r="P1157" s="23"/>
      <c r="Q1157" s="23"/>
      <c r="R1157" s="23"/>
      <c r="S1157" s="23"/>
      <c r="T1157" s="23">
        <f>ROUND(Source!AC611*Source!AW611*Source!I611,0)</f>
        <v>1129</v>
      </c>
      <c r="U1157" s="23">
        <f>Source!P612</f>
        <v>10066</v>
      </c>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c r="BQ1157" s="23"/>
      <c r="BR1157" s="23"/>
      <c r="BS1157" s="23"/>
      <c r="BT1157" s="23"/>
      <c r="BU1157" s="23"/>
      <c r="BV1157" s="23"/>
      <c r="BW1157" s="23"/>
      <c r="BX1157" s="23"/>
      <c r="BY1157" s="23"/>
      <c r="BZ1157" s="23"/>
      <c r="CA1157" s="23"/>
      <c r="CB1157" s="23"/>
      <c r="CC1157" s="23"/>
      <c r="CD1157" s="23"/>
      <c r="CE1157" s="23"/>
      <c r="CF1157" s="23"/>
      <c r="CG1157" s="23"/>
      <c r="CH1157" s="23"/>
      <c r="CI1157" s="23"/>
      <c r="CJ1157" s="23"/>
      <c r="CK1157" s="23"/>
      <c r="CL1157" s="23"/>
      <c r="CM1157" s="23"/>
      <c r="CN1157" s="23"/>
      <c r="CO1157" s="23"/>
      <c r="CP1157" s="23"/>
      <c r="CQ1157" s="23"/>
      <c r="CR1157" s="23"/>
      <c r="CS1157" s="23"/>
      <c r="CT1157" s="23"/>
      <c r="CU1157" s="23"/>
      <c r="CV1157" s="23">
        <v>1</v>
      </c>
      <c r="CW1157" s="23"/>
      <c r="CX1157" s="23"/>
      <c r="CY1157" s="23"/>
      <c r="CZ1157" s="23"/>
      <c r="DA1157" s="23"/>
      <c r="DB1157" s="23"/>
      <c r="DC1157" s="23"/>
      <c r="DD1157" s="23"/>
      <c r="DE1157" s="23"/>
      <c r="DF1157" s="23"/>
      <c r="DG1157" s="23"/>
      <c r="DH1157" s="23"/>
      <c r="DI1157" s="23"/>
      <c r="DJ1157" s="23"/>
      <c r="DK1157" s="23">
        <f>T1157</f>
        <v>1129</v>
      </c>
      <c r="DL1157" s="23"/>
      <c r="DM1157" s="23">
        <f>Source!P612</f>
        <v>10066</v>
      </c>
      <c r="DN1157" s="23"/>
      <c r="DO1157" s="23"/>
      <c r="DP1157" s="23"/>
      <c r="DQ1157" s="23"/>
      <c r="DR1157" s="23"/>
      <c r="DS1157" s="23"/>
      <c r="DT1157" s="23"/>
      <c r="DU1157" s="23"/>
      <c r="DV1157" s="23"/>
      <c r="DW1157" s="23"/>
      <c r="DX1157" s="23"/>
      <c r="DY1157" s="23"/>
      <c r="DZ1157" s="23"/>
      <c r="EA1157" s="23"/>
      <c r="EB1157" s="23"/>
      <c r="EC1157" s="23"/>
      <c r="ED1157" s="23"/>
      <c r="EE1157" s="23"/>
      <c r="EF1157" s="23"/>
      <c r="EG1157" s="23"/>
      <c r="EH1157" s="23"/>
      <c r="EI1157" s="23"/>
      <c r="EJ1157" s="23"/>
      <c r="EK1157" s="23"/>
      <c r="EL1157" s="23"/>
      <c r="EM1157" s="23"/>
      <c r="EN1157" s="23"/>
      <c r="EO1157" s="23"/>
      <c r="EP1157" s="23"/>
      <c r="EQ1157" s="23"/>
      <c r="ER1157" s="23"/>
      <c r="ES1157" s="23"/>
      <c r="ET1157" s="23"/>
      <c r="EU1157" s="23"/>
      <c r="EV1157" s="23"/>
      <c r="EW1157" s="23"/>
      <c r="EX1157" s="23"/>
      <c r="EY1157" s="23"/>
      <c r="EZ1157" s="23"/>
      <c r="FA1157" s="23"/>
      <c r="FB1157" s="23"/>
      <c r="FC1157" s="23"/>
      <c r="FD1157" s="23"/>
      <c r="FE1157" s="23"/>
      <c r="FF1157" s="23"/>
      <c r="FG1157" s="23"/>
      <c r="FH1157" s="23"/>
      <c r="FI1157" s="23"/>
      <c r="FJ1157" s="23"/>
      <c r="FK1157" s="23"/>
      <c r="FL1157" s="23"/>
      <c r="FM1157" s="23"/>
      <c r="FN1157" s="23"/>
      <c r="FO1157" s="23"/>
      <c r="FP1157" s="23"/>
      <c r="FQ1157" s="23"/>
      <c r="FR1157" s="23"/>
      <c r="FS1157" s="23"/>
      <c r="FT1157" s="23"/>
      <c r="FU1157" s="23"/>
      <c r="FV1157" s="23"/>
      <c r="FW1157" s="23"/>
      <c r="FX1157" s="23"/>
      <c r="FY1157" s="23"/>
      <c r="FZ1157" s="23"/>
      <c r="GA1157" s="23"/>
      <c r="GB1157" s="23"/>
      <c r="GC1157" s="23"/>
      <c r="GD1157" s="23"/>
      <c r="GE1157" s="23"/>
      <c r="GF1157" s="23"/>
      <c r="GG1157" s="23"/>
      <c r="GH1157" s="23"/>
      <c r="GI1157" s="23"/>
      <c r="GJ1157" s="23">
        <f>T1157</f>
        <v>1129</v>
      </c>
      <c r="GK1157" s="23"/>
      <c r="GL1157" s="23"/>
      <c r="GM1157" s="23"/>
      <c r="GN1157" s="23">
        <f>T1157</f>
        <v>1129</v>
      </c>
      <c r="GO1157" s="23"/>
      <c r="GP1157" s="23">
        <f>T1157</f>
        <v>1129</v>
      </c>
      <c r="GQ1157" s="23">
        <f>T1157</f>
        <v>1129</v>
      </c>
      <c r="GR1157" s="23"/>
      <c r="GS1157" s="23">
        <f>T1157</f>
        <v>1129</v>
      </c>
      <c r="GT1157" s="23"/>
      <c r="GU1157" s="23"/>
      <c r="GV1157" s="23"/>
      <c r="GW1157" s="23"/>
      <c r="GX1157" s="23"/>
      <c r="GY1157" s="23"/>
      <c r="GZ1157" s="23"/>
      <c r="HA1157" s="23"/>
      <c r="HB1157" s="23">
        <f>T1157</f>
        <v>1129</v>
      </c>
      <c r="HC1157" s="23"/>
      <c r="HD1157" s="23"/>
      <c r="HE1157" s="23"/>
      <c r="HF1157" s="23">
        <f>T1157</f>
        <v>1129</v>
      </c>
      <c r="HG1157" s="23"/>
      <c r="HH1157" s="23"/>
      <c r="HI1157" s="23"/>
      <c r="HJ1157" s="23"/>
      <c r="HK1157" s="23"/>
      <c r="HL1157" s="23">
        <f>T1157</f>
        <v>1129</v>
      </c>
      <c r="HM1157" s="23"/>
      <c r="HN1157" s="23">
        <f>T1157</f>
        <v>1129</v>
      </c>
      <c r="HO1157" s="23"/>
      <c r="HP1157" s="23"/>
      <c r="HQ1157" s="23"/>
      <c r="HR1157" s="23"/>
      <c r="HS1157" s="23"/>
      <c r="HT1157" s="23"/>
      <c r="HU1157" s="23"/>
      <c r="HV1157" s="23"/>
      <c r="HW1157" s="23"/>
      <c r="HX1157" s="23"/>
      <c r="HY1157" s="23"/>
      <c r="HZ1157" s="23"/>
      <c r="IA1157" s="23"/>
      <c r="IB1157" s="23"/>
      <c r="IC1157" s="23"/>
      <c r="ID1157" s="23"/>
      <c r="IE1157" s="23"/>
      <c r="IF1157" s="23"/>
      <c r="IG1157" s="23"/>
      <c r="IH1157" s="23"/>
      <c r="II1157" s="23"/>
      <c r="IJ1157" s="23"/>
      <c r="IK1157" s="23"/>
      <c r="IL1157" s="23"/>
      <c r="IM1157" s="23"/>
      <c r="IN1157" s="23"/>
      <c r="IO1157" s="23"/>
      <c r="IP1157" s="23"/>
      <c r="IQ1157" s="23"/>
      <c r="IR1157" s="23"/>
      <c r="IS1157" s="23"/>
      <c r="IT1157" s="23"/>
      <c r="IU1157" s="23"/>
    </row>
    <row r="1158" spans="1:255" x14ac:dyDescent="0.2">
      <c r="A1158" s="64"/>
      <c r="B1158" s="111" t="s">
        <v>1263</v>
      </c>
      <c r="C1158" s="111" t="s">
        <v>1264</v>
      </c>
      <c r="D1158" s="63"/>
      <c r="E1158" s="63"/>
      <c r="F1158" s="63"/>
      <c r="G1158" s="63"/>
      <c r="H1158" s="63"/>
      <c r="I1158" s="63"/>
      <c r="J1158" s="63"/>
      <c r="K1158" s="65"/>
    </row>
    <row r="1159" spans="1:255" ht="24" x14ac:dyDescent="0.2">
      <c r="A1159" s="100" t="s">
        <v>773</v>
      </c>
      <c r="B1159" s="109" t="s">
        <v>502</v>
      </c>
      <c r="C1159" s="101" t="s">
        <v>503</v>
      </c>
      <c r="D1159" s="102" t="s">
        <v>43</v>
      </c>
      <c r="E1159" s="103">
        <f>Source!I614</f>
        <v>119.99999999999999</v>
      </c>
      <c r="F1159" s="104">
        <v>650.72</v>
      </c>
      <c r="G1159" s="105"/>
      <c r="H1159" s="104">
        <f>Source!AC613</f>
        <v>650.72</v>
      </c>
      <c r="I1159" s="106">
        <f>T1159</f>
        <v>78086</v>
      </c>
      <c r="J1159" s="107" t="s">
        <v>1262</v>
      </c>
      <c r="K1159" s="108">
        <f>U1159</f>
        <v>721115</v>
      </c>
      <c r="L1159" s="23"/>
      <c r="M1159" s="23"/>
      <c r="N1159" s="23"/>
      <c r="O1159" s="23"/>
      <c r="P1159" s="23"/>
      <c r="Q1159" s="23"/>
      <c r="R1159" s="23"/>
      <c r="S1159" s="23"/>
      <c r="T1159" s="23">
        <f>ROUND(Source!AC613*Source!AW613*Source!I613,0)</f>
        <v>78086</v>
      </c>
      <c r="U1159" s="23">
        <f>Source!P614</f>
        <v>721115</v>
      </c>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3"/>
      <c r="BN1159" s="23"/>
      <c r="BO1159" s="23"/>
      <c r="BP1159" s="23"/>
      <c r="BQ1159" s="23"/>
      <c r="BR1159" s="23"/>
      <c r="BS1159" s="23"/>
      <c r="BT1159" s="23"/>
      <c r="BU1159" s="23"/>
      <c r="BV1159" s="23"/>
      <c r="BW1159" s="23"/>
      <c r="BX1159" s="23"/>
      <c r="BY1159" s="23"/>
      <c r="BZ1159" s="23"/>
      <c r="CA1159" s="23"/>
      <c r="CB1159" s="23"/>
      <c r="CC1159" s="23"/>
      <c r="CD1159" s="23"/>
      <c r="CE1159" s="23"/>
      <c r="CF1159" s="23"/>
      <c r="CG1159" s="23"/>
      <c r="CH1159" s="23"/>
      <c r="CI1159" s="23"/>
      <c r="CJ1159" s="23"/>
      <c r="CK1159" s="23"/>
      <c r="CL1159" s="23"/>
      <c r="CM1159" s="23"/>
      <c r="CN1159" s="23"/>
      <c r="CO1159" s="23"/>
      <c r="CP1159" s="23"/>
      <c r="CQ1159" s="23"/>
      <c r="CR1159" s="23"/>
      <c r="CS1159" s="23"/>
      <c r="CT1159" s="23"/>
      <c r="CU1159" s="23"/>
      <c r="CV1159" s="23">
        <v>1</v>
      </c>
      <c r="CW1159" s="23"/>
      <c r="CX1159" s="23"/>
      <c r="CY1159" s="23"/>
      <c r="CZ1159" s="23"/>
      <c r="DA1159" s="23"/>
      <c r="DB1159" s="23"/>
      <c r="DC1159" s="23"/>
      <c r="DD1159" s="23"/>
      <c r="DE1159" s="23"/>
      <c r="DF1159" s="23"/>
      <c r="DG1159" s="23"/>
      <c r="DH1159" s="23"/>
      <c r="DI1159" s="23"/>
      <c r="DJ1159" s="23"/>
      <c r="DK1159" s="23">
        <f>T1159</f>
        <v>78086</v>
      </c>
      <c r="DL1159" s="23"/>
      <c r="DM1159" s="23">
        <f>Source!P614</f>
        <v>721115</v>
      </c>
      <c r="DN1159" s="23"/>
      <c r="DO1159" s="23"/>
      <c r="DP1159" s="23"/>
      <c r="DQ1159" s="23"/>
      <c r="DR1159" s="23"/>
      <c r="DS1159" s="23"/>
      <c r="DT1159" s="23"/>
      <c r="DU1159" s="23"/>
      <c r="DV1159" s="23"/>
      <c r="DW1159" s="23"/>
      <c r="DX1159" s="23"/>
      <c r="DY1159" s="23"/>
      <c r="DZ1159" s="23"/>
      <c r="EA1159" s="23"/>
      <c r="EB1159" s="23"/>
      <c r="EC1159" s="23"/>
      <c r="ED1159" s="23"/>
      <c r="EE1159" s="23"/>
      <c r="EF1159" s="23"/>
      <c r="EG1159" s="23"/>
      <c r="EH1159" s="23"/>
      <c r="EI1159" s="23"/>
      <c r="EJ1159" s="23"/>
      <c r="EK1159" s="23"/>
      <c r="EL1159" s="23"/>
      <c r="EM1159" s="23"/>
      <c r="EN1159" s="23"/>
      <c r="EO1159" s="23"/>
      <c r="EP1159" s="23"/>
      <c r="EQ1159" s="23"/>
      <c r="ER1159" s="23"/>
      <c r="ES1159" s="23"/>
      <c r="ET1159" s="23"/>
      <c r="EU1159" s="23"/>
      <c r="EV1159" s="23"/>
      <c r="EW1159" s="23"/>
      <c r="EX1159" s="23"/>
      <c r="EY1159" s="23"/>
      <c r="EZ1159" s="23"/>
      <c r="FA1159" s="23"/>
      <c r="FB1159" s="23"/>
      <c r="FC1159" s="23"/>
      <c r="FD1159" s="23"/>
      <c r="FE1159" s="23"/>
      <c r="FF1159" s="23"/>
      <c r="FG1159" s="23"/>
      <c r="FH1159" s="23"/>
      <c r="FI1159" s="23"/>
      <c r="FJ1159" s="23"/>
      <c r="FK1159" s="23"/>
      <c r="FL1159" s="23"/>
      <c r="FM1159" s="23"/>
      <c r="FN1159" s="23"/>
      <c r="FO1159" s="23"/>
      <c r="FP1159" s="23"/>
      <c r="FQ1159" s="23"/>
      <c r="FR1159" s="23"/>
      <c r="FS1159" s="23"/>
      <c r="FT1159" s="23"/>
      <c r="FU1159" s="23"/>
      <c r="FV1159" s="23"/>
      <c r="FW1159" s="23"/>
      <c r="FX1159" s="23"/>
      <c r="FY1159" s="23"/>
      <c r="FZ1159" s="23"/>
      <c r="GA1159" s="23"/>
      <c r="GB1159" s="23"/>
      <c r="GC1159" s="23"/>
      <c r="GD1159" s="23"/>
      <c r="GE1159" s="23"/>
      <c r="GF1159" s="23"/>
      <c r="GG1159" s="23"/>
      <c r="GH1159" s="23"/>
      <c r="GI1159" s="23"/>
      <c r="GJ1159" s="23">
        <f>T1159</f>
        <v>78086</v>
      </c>
      <c r="GK1159" s="23"/>
      <c r="GL1159" s="23"/>
      <c r="GM1159" s="23"/>
      <c r="GN1159" s="23">
        <f>T1159</f>
        <v>78086</v>
      </c>
      <c r="GO1159" s="23"/>
      <c r="GP1159" s="23">
        <f>T1159</f>
        <v>78086</v>
      </c>
      <c r="GQ1159" s="23">
        <f>T1159</f>
        <v>78086</v>
      </c>
      <c r="GR1159" s="23"/>
      <c r="GS1159" s="23">
        <f>T1159</f>
        <v>78086</v>
      </c>
      <c r="GT1159" s="23"/>
      <c r="GU1159" s="23"/>
      <c r="GV1159" s="23"/>
      <c r="GW1159" s="23"/>
      <c r="GX1159" s="23"/>
      <c r="GY1159" s="23"/>
      <c r="GZ1159" s="23"/>
      <c r="HA1159" s="23"/>
      <c r="HB1159" s="23">
        <f>T1159</f>
        <v>78086</v>
      </c>
      <c r="HC1159" s="23"/>
      <c r="HD1159" s="23"/>
      <c r="HE1159" s="23"/>
      <c r="HF1159" s="23">
        <f>T1159</f>
        <v>78086</v>
      </c>
      <c r="HG1159" s="23"/>
      <c r="HH1159" s="23"/>
      <c r="HI1159" s="23"/>
      <c r="HJ1159" s="23"/>
      <c r="HK1159" s="23"/>
      <c r="HL1159" s="23">
        <f>T1159</f>
        <v>78086</v>
      </c>
      <c r="HM1159" s="23"/>
      <c r="HN1159" s="23">
        <f>T1159</f>
        <v>78086</v>
      </c>
      <c r="HO1159" s="23"/>
      <c r="HP1159" s="23"/>
      <c r="HQ1159" s="23"/>
      <c r="HR1159" s="23"/>
      <c r="HS1159" s="23"/>
      <c r="HT1159" s="23"/>
      <c r="HU1159" s="23"/>
      <c r="HV1159" s="23"/>
      <c r="HW1159" s="23"/>
      <c r="HX1159" s="23"/>
      <c r="HY1159" s="23"/>
      <c r="HZ1159" s="23"/>
      <c r="IA1159" s="23"/>
      <c r="IB1159" s="23"/>
      <c r="IC1159" s="23"/>
      <c r="ID1159" s="23"/>
      <c r="IE1159" s="23"/>
      <c r="IF1159" s="23"/>
      <c r="IG1159" s="23"/>
      <c r="IH1159" s="23"/>
      <c r="II1159" s="23"/>
      <c r="IJ1159" s="23"/>
      <c r="IK1159" s="23"/>
      <c r="IL1159" s="23"/>
      <c r="IM1159" s="23"/>
      <c r="IN1159" s="23"/>
      <c r="IO1159" s="23"/>
      <c r="IP1159" s="23"/>
      <c r="IQ1159" s="23"/>
      <c r="IR1159" s="23"/>
      <c r="IS1159" s="23"/>
      <c r="IT1159" s="23"/>
      <c r="IU1159" s="23"/>
    </row>
    <row r="1160" spans="1:255" x14ac:dyDescent="0.2">
      <c r="A1160" s="64"/>
      <c r="B1160" s="111" t="s">
        <v>1263</v>
      </c>
      <c r="C1160" s="111" t="s">
        <v>1368</v>
      </c>
      <c r="D1160" s="63"/>
      <c r="E1160" s="63"/>
      <c r="F1160" s="63"/>
      <c r="G1160" s="63"/>
      <c r="H1160" s="63"/>
      <c r="I1160" s="63"/>
      <c r="J1160" s="63"/>
      <c r="K1160" s="65"/>
    </row>
    <row r="1161" spans="1:255" ht="24" x14ac:dyDescent="0.2">
      <c r="A1161" s="100" t="s">
        <v>774</v>
      </c>
      <c r="B1161" s="109" t="s">
        <v>507</v>
      </c>
      <c r="C1161" s="101" t="s">
        <v>508</v>
      </c>
      <c r="D1161" s="102" t="s">
        <v>43</v>
      </c>
      <c r="E1161" s="103">
        <f>Source!I616</f>
        <v>42</v>
      </c>
      <c r="F1161" s="104">
        <v>650.72</v>
      </c>
      <c r="G1161" s="105"/>
      <c r="H1161" s="104">
        <f>Source!AC615</f>
        <v>650.72</v>
      </c>
      <c r="I1161" s="106">
        <f>T1161</f>
        <v>27330</v>
      </c>
      <c r="J1161" s="107" t="s">
        <v>1262</v>
      </c>
      <c r="K1161" s="108">
        <f>U1161</f>
        <v>252390</v>
      </c>
      <c r="L1161" s="23"/>
      <c r="M1161" s="23"/>
      <c r="N1161" s="23"/>
      <c r="O1161" s="23"/>
      <c r="P1161" s="23"/>
      <c r="Q1161" s="23"/>
      <c r="R1161" s="23"/>
      <c r="S1161" s="23"/>
      <c r="T1161" s="23">
        <f>ROUND(Source!AC615*Source!AW615*Source!I615,0)</f>
        <v>27330</v>
      </c>
      <c r="U1161" s="23">
        <f>Source!P616</f>
        <v>252390</v>
      </c>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3"/>
      <c r="BN1161" s="23"/>
      <c r="BO1161" s="23"/>
      <c r="BP1161" s="23"/>
      <c r="BQ1161" s="23"/>
      <c r="BR1161" s="23"/>
      <c r="BS1161" s="23"/>
      <c r="BT1161" s="23"/>
      <c r="BU1161" s="23"/>
      <c r="BV1161" s="23"/>
      <c r="BW1161" s="23"/>
      <c r="BX1161" s="23"/>
      <c r="BY1161" s="23"/>
      <c r="BZ1161" s="23"/>
      <c r="CA1161" s="23"/>
      <c r="CB1161" s="23"/>
      <c r="CC1161" s="23"/>
      <c r="CD1161" s="23"/>
      <c r="CE1161" s="23"/>
      <c r="CF1161" s="23"/>
      <c r="CG1161" s="23"/>
      <c r="CH1161" s="23"/>
      <c r="CI1161" s="23"/>
      <c r="CJ1161" s="23"/>
      <c r="CK1161" s="23"/>
      <c r="CL1161" s="23"/>
      <c r="CM1161" s="23"/>
      <c r="CN1161" s="23"/>
      <c r="CO1161" s="23"/>
      <c r="CP1161" s="23"/>
      <c r="CQ1161" s="23"/>
      <c r="CR1161" s="23"/>
      <c r="CS1161" s="23"/>
      <c r="CT1161" s="23"/>
      <c r="CU1161" s="23"/>
      <c r="CV1161" s="23">
        <v>1</v>
      </c>
      <c r="CW1161" s="23"/>
      <c r="CX1161" s="23"/>
      <c r="CY1161" s="23"/>
      <c r="CZ1161" s="23"/>
      <c r="DA1161" s="23"/>
      <c r="DB1161" s="23"/>
      <c r="DC1161" s="23"/>
      <c r="DD1161" s="23"/>
      <c r="DE1161" s="23"/>
      <c r="DF1161" s="23"/>
      <c r="DG1161" s="23"/>
      <c r="DH1161" s="23"/>
      <c r="DI1161" s="23"/>
      <c r="DJ1161" s="23"/>
      <c r="DK1161" s="23">
        <f>T1161</f>
        <v>27330</v>
      </c>
      <c r="DL1161" s="23"/>
      <c r="DM1161" s="23">
        <f>Source!P616</f>
        <v>252390</v>
      </c>
      <c r="DN1161" s="23"/>
      <c r="DO1161" s="23"/>
      <c r="DP1161" s="23"/>
      <c r="DQ1161" s="23"/>
      <c r="DR1161" s="23"/>
      <c r="DS1161" s="23"/>
      <c r="DT1161" s="23"/>
      <c r="DU1161" s="23"/>
      <c r="DV1161" s="23"/>
      <c r="DW1161" s="23"/>
      <c r="DX1161" s="23"/>
      <c r="DY1161" s="23"/>
      <c r="DZ1161" s="23"/>
      <c r="EA1161" s="23"/>
      <c r="EB1161" s="23"/>
      <c r="EC1161" s="23"/>
      <c r="ED1161" s="23"/>
      <c r="EE1161" s="23"/>
      <c r="EF1161" s="23"/>
      <c r="EG1161" s="23"/>
      <c r="EH1161" s="23"/>
      <c r="EI1161" s="23"/>
      <c r="EJ1161" s="23"/>
      <c r="EK1161" s="23"/>
      <c r="EL1161" s="23"/>
      <c r="EM1161" s="23"/>
      <c r="EN1161" s="23"/>
      <c r="EO1161" s="23"/>
      <c r="EP1161" s="23"/>
      <c r="EQ1161" s="23"/>
      <c r="ER1161" s="23"/>
      <c r="ES1161" s="23"/>
      <c r="ET1161" s="23"/>
      <c r="EU1161" s="23"/>
      <c r="EV1161" s="23"/>
      <c r="EW1161" s="23"/>
      <c r="EX1161" s="23"/>
      <c r="EY1161" s="23"/>
      <c r="EZ1161" s="23"/>
      <c r="FA1161" s="23"/>
      <c r="FB1161" s="23"/>
      <c r="FC1161" s="23"/>
      <c r="FD1161" s="23"/>
      <c r="FE1161" s="23"/>
      <c r="FF1161" s="23"/>
      <c r="FG1161" s="23"/>
      <c r="FH1161" s="23"/>
      <c r="FI1161" s="23"/>
      <c r="FJ1161" s="23"/>
      <c r="FK1161" s="23"/>
      <c r="FL1161" s="23"/>
      <c r="FM1161" s="23"/>
      <c r="FN1161" s="23"/>
      <c r="FO1161" s="23"/>
      <c r="FP1161" s="23"/>
      <c r="FQ1161" s="23"/>
      <c r="FR1161" s="23"/>
      <c r="FS1161" s="23"/>
      <c r="FT1161" s="23"/>
      <c r="FU1161" s="23"/>
      <c r="FV1161" s="23"/>
      <c r="FW1161" s="23"/>
      <c r="FX1161" s="23"/>
      <c r="FY1161" s="23"/>
      <c r="FZ1161" s="23"/>
      <c r="GA1161" s="23"/>
      <c r="GB1161" s="23"/>
      <c r="GC1161" s="23"/>
      <c r="GD1161" s="23"/>
      <c r="GE1161" s="23"/>
      <c r="GF1161" s="23"/>
      <c r="GG1161" s="23"/>
      <c r="GH1161" s="23"/>
      <c r="GI1161" s="23"/>
      <c r="GJ1161" s="23">
        <f>T1161</f>
        <v>27330</v>
      </c>
      <c r="GK1161" s="23"/>
      <c r="GL1161" s="23"/>
      <c r="GM1161" s="23"/>
      <c r="GN1161" s="23">
        <f>T1161</f>
        <v>27330</v>
      </c>
      <c r="GO1161" s="23"/>
      <c r="GP1161" s="23">
        <f>T1161</f>
        <v>27330</v>
      </c>
      <c r="GQ1161" s="23">
        <f>T1161</f>
        <v>27330</v>
      </c>
      <c r="GR1161" s="23"/>
      <c r="GS1161" s="23">
        <f>T1161</f>
        <v>27330</v>
      </c>
      <c r="GT1161" s="23"/>
      <c r="GU1161" s="23"/>
      <c r="GV1161" s="23"/>
      <c r="GW1161" s="23"/>
      <c r="GX1161" s="23"/>
      <c r="GY1161" s="23"/>
      <c r="GZ1161" s="23"/>
      <c r="HA1161" s="23"/>
      <c r="HB1161" s="23">
        <f>T1161</f>
        <v>27330</v>
      </c>
      <c r="HC1161" s="23"/>
      <c r="HD1161" s="23"/>
      <c r="HE1161" s="23"/>
      <c r="HF1161" s="23">
        <f>T1161</f>
        <v>27330</v>
      </c>
      <c r="HG1161" s="23"/>
      <c r="HH1161" s="23"/>
      <c r="HI1161" s="23"/>
      <c r="HJ1161" s="23"/>
      <c r="HK1161" s="23"/>
      <c r="HL1161" s="23">
        <f>T1161</f>
        <v>27330</v>
      </c>
      <c r="HM1161" s="23"/>
      <c r="HN1161" s="23">
        <f>T1161</f>
        <v>27330</v>
      </c>
      <c r="HO1161" s="23"/>
      <c r="HP1161" s="23"/>
      <c r="HQ1161" s="23"/>
      <c r="HR1161" s="23"/>
      <c r="HS1161" s="23"/>
      <c r="HT1161" s="23"/>
      <c r="HU1161" s="23"/>
      <c r="HV1161" s="23"/>
      <c r="HW1161" s="23"/>
      <c r="HX1161" s="23"/>
      <c r="HY1161" s="23"/>
      <c r="HZ1161" s="23"/>
      <c r="IA1161" s="23"/>
      <c r="IB1161" s="23"/>
      <c r="IC1161" s="23"/>
      <c r="ID1161" s="23"/>
      <c r="IE1161" s="23"/>
      <c r="IF1161" s="23"/>
      <c r="IG1161" s="23"/>
      <c r="IH1161" s="23"/>
      <c r="II1161" s="23"/>
      <c r="IJ1161" s="23"/>
      <c r="IK1161" s="23"/>
      <c r="IL1161" s="23"/>
      <c r="IM1161" s="23"/>
      <c r="IN1161" s="23"/>
      <c r="IO1161" s="23"/>
      <c r="IP1161" s="23"/>
      <c r="IQ1161" s="23"/>
      <c r="IR1161" s="23"/>
      <c r="IS1161" s="23"/>
      <c r="IT1161" s="23"/>
      <c r="IU1161" s="23"/>
    </row>
    <row r="1162" spans="1:255" x14ac:dyDescent="0.2">
      <c r="A1162" s="64"/>
      <c r="B1162" s="111" t="s">
        <v>1263</v>
      </c>
      <c r="C1162" s="111" t="s">
        <v>1368</v>
      </c>
      <c r="D1162" s="63"/>
      <c r="E1162" s="63"/>
      <c r="F1162" s="63"/>
      <c r="G1162" s="63"/>
      <c r="H1162" s="63"/>
      <c r="I1162" s="63"/>
      <c r="J1162" s="63"/>
      <c r="K1162" s="65"/>
    </row>
    <row r="1163" spans="1:255" ht="24" x14ac:dyDescent="0.2">
      <c r="A1163" s="100" t="s">
        <v>775</v>
      </c>
      <c r="B1163" s="109" t="s">
        <v>511</v>
      </c>
      <c r="C1163" s="101" t="s">
        <v>512</v>
      </c>
      <c r="D1163" s="102" t="s">
        <v>43</v>
      </c>
      <c r="E1163" s="103">
        <f>Source!I618</f>
        <v>90</v>
      </c>
      <c r="F1163" s="104">
        <v>844.32</v>
      </c>
      <c r="G1163" s="105"/>
      <c r="H1163" s="104">
        <f>Source!AC617</f>
        <v>844.32</v>
      </c>
      <c r="I1163" s="106">
        <f>T1163</f>
        <v>75989</v>
      </c>
      <c r="J1163" s="107" t="s">
        <v>1262</v>
      </c>
      <c r="K1163" s="108">
        <f>U1163</f>
        <v>654361</v>
      </c>
      <c r="L1163" s="23"/>
      <c r="M1163" s="23"/>
      <c r="N1163" s="23"/>
      <c r="O1163" s="23"/>
      <c r="P1163" s="23"/>
      <c r="Q1163" s="23"/>
      <c r="R1163" s="23"/>
      <c r="S1163" s="23"/>
      <c r="T1163" s="23">
        <f>ROUND(Source!AC617*Source!AW617*Source!I617,0)</f>
        <v>75989</v>
      </c>
      <c r="U1163" s="23">
        <f>Source!P618</f>
        <v>654361</v>
      </c>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c r="BK1163" s="23"/>
      <c r="BL1163" s="23"/>
      <c r="BM1163" s="23"/>
      <c r="BN1163" s="23"/>
      <c r="BO1163" s="23"/>
      <c r="BP1163" s="23"/>
      <c r="BQ1163" s="23"/>
      <c r="BR1163" s="23"/>
      <c r="BS1163" s="23"/>
      <c r="BT1163" s="23"/>
      <c r="BU1163" s="23"/>
      <c r="BV1163" s="23"/>
      <c r="BW1163" s="23"/>
      <c r="BX1163" s="23"/>
      <c r="BY1163" s="23"/>
      <c r="BZ1163" s="23"/>
      <c r="CA1163" s="23"/>
      <c r="CB1163" s="23"/>
      <c r="CC1163" s="23"/>
      <c r="CD1163" s="23"/>
      <c r="CE1163" s="23"/>
      <c r="CF1163" s="23"/>
      <c r="CG1163" s="23"/>
      <c r="CH1163" s="23"/>
      <c r="CI1163" s="23"/>
      <c r="CJ1163" s="23"/>
      <c r="CK1163" s="23"/>
      <c r="CL1163" s="23"/>
      <c r="CM1163" s="23"/>
      <c r="CN1163" s="23"/>
      <c r="CO1163" s="23"/>
      <c r="CP1163" s="23"/>
      <c r="CQ1163" s="23"/>
      <c r="CR1163" s="23"/>
      <c r="CS1163" s="23"/>
      <c r="CT1163" s="23"/>
      <c r="CU1163" s="23"/>
      <c r="CV1163" s="23">
        <v>1</v>
      </c>
      <c r="CW1163" s="23"/>
      <c r="CX1163" s="23"/>
      <c r="CY1163" s="23"/>
      <c r="CZ1163" s="23"/>
      <c r="DA1163" s="23"/>
      <c r="DB1163" s="23"/>
      <c r="DC1163" s="23"/>
      <c r="DD1163" s="23"/>
      <c r="DE1163" s="23"/>
      <c r="DF1163" s="23"/>
      <c r="DG1163" s="23"/>
      <c r="DH1163" s="23"/>
      <c r="DI1163" s="23"/>
      <c r="DJ1163" s="23"/>
      <c r="DK1163" s="23">
        <f>T1163</f>
        <v>75989</v>
      </c>
      <c r="DL1163" s="23"/>
      <c r="DM1163" s="23">
        <f>Source!P618</f>
        <v>654361</v>
      </c>
      <c r="DN1163" s="23"/>
      <c r="DO1163" s="23"/>
      <c r="DP1163" s="23"/>
      <c r="DQ1163" s="23"/>
      <c r="DR1163" s="23"/>
      <c r="DS1163" s="23"/>
      <c r="DT1163" s="23"/>
      <c r="DU1163" s="23"/>
      <c r="DV1163" s="23"/>
      <c r="DW1163" s="23"/>
      <c r="DX1163" s="23"/>
      <c r="DY1163" s="23"/>
      <c r="DZ1163" s="23"/>
      <c r="EA1163" s="23"/>
      <c r="EB1163" s="23"/>
      <c r="EC1163" s="23"/>
      <c r="ED1163" s="23"/>
      <c r="EE1163" s="23"/>
      <c r="EF1163" s="23"/>
      <c r="EG1163" s="23"/>
      <c r="EH1163" s="23"/>
      <c r="EI1163" s="23"/>
      <c r="EJ1163" s="23"/>
      <c r="EK1163" s="23"/>
      <c r="EL1163" s="23"/>
      <c r="EM1163" s="23"/>
      <c r="EN1163" s="23"/>
      <c r="EO1163" s="23"/>
      <c r="EP1163" s="23"/>
      <c r="EQ1163" s="23"/>
      <c r="ER1163" s="23"/>
      <c r="ES1163" s="23"/>
      <c r="ET1163" s="23"/>
      <c r="EU1163" s="23"/>
      <c r="EV1163" s="23"/>
      <c r="EW1163" s="23"/>
      <c r="EX1163" s="23"/>
      <c r="EY1163" s="23"/>
      <c r="EZ1163" s="23"/>
      <c r="FA1163" s="23"/>
      <c r="FB1163" s="23"/>
      <c r="FC1163" s="23"/>
      <c r="FD1163" s="23"/>
      <c r="FE1163" s="23"/>
      <c r="FF1163" s="23"/>
      <c r="FG1163" s="23"/>
      <c r="FH1163" s="23"/>
      <c r="FI1163" s="23"/>
      <c r="FJ1163" s="23"/>
      <c r="FK1163" s="23"/>
      <c r="FL1163" s="23"/>
      <c r="FM1163" s="23"/>
      <c r="FN1163" s="23"/>
      <c r="FO1163" s="23"/>
      <c r="FP1163" s="23"/>
      <c r="FQ1163" s="23"/>
      <c r="FR1163" s="23"/>
      <c r="FS1163" s="23"/>
      <c r="FT1163" s="23"/>
      <c r="FU1163" s="23"/>
      <c r="FV1163" s="23"/>
      <c r="FW1163" s="23"/>
      <c r="FX1163" s="23"/>
      <c r="FY1163" s="23"/>
      <c r="FZ1163" s="23"/>
      <c r="GA1163" s="23"/>
      <c r="GB1163" s="23"/>
      <c r="GC1163" s="23"/>
      <c r="GD1163" s="23"/>
      <c r="GE1163" s="23"/>
      <c r="GF1163" s="23"/>
      <c r="GG1163" s="23"/>
      <c r="GH1163" s="23"/>
      <c r="GI1163" s="23"/>
      <c r="GJ1163" s="23">
        <f>T1163</f>
        <v>75989</v>
      </c>
      <c r="GK1163" s="23"/>
      <c r="GL1163" s="23"/>
      <c r="GM1163" s="23"/>
      <c r="GN1163" s="23">
        <f>T1163</f>
        <v>75989</v>
      </c>
      <c r="GO1163" s="23"/>
      <c r="GP1163" s="23">
        <f>T1163</f>
        <v>75989</v>
      </c>
      <c r="GQ1163" s="23">
        <f>T1163</f>
        <v>75989</v>
      </c>
      <c r="GR1163" s="23"/>
      <c r="GS1163" s="23">
        <f>T1163</f>
        <v>75989</v>
      </c>
      <c r="GT1163" s="23"/>
      <c r="GU1163" s="23"/>
      <c r="GV1163" s="23"/>
      <c r="GW1163" s="23"/>
      <c r="GX1163" s="23"/>
      <c r="GY1163" s="23"/>
      <c r="GZ1163" s="23"/>
      <c r="HA1163" s="23"/>
      <c r="HB1163" s="23">
        <f>T1163</f>
        <v>75989</v>
      </c>
      <c r="HC1163" s="23"/>
      <c r="HD1163" s="23"/>
      <c r="HE1163" s="23"/>
      <c r="HF1163" s="23">
        <f>T1163</f>
        <v>75989</v>
      </c>
      <c r="HG1163" s="23"/>
      <c r="HH1163" s="23"/>
      <c r="HI1163" s="23"/>
      <c r="HJ1163" s="23"/>
      <c r="HK1163" s="23"/>
      <c r="HL1163" s="23">
        <f>T1163</f>
        <v>75989</v>
      </c>
      <c r="HM1163" s="23"/>
      <c r="HN1163" s="23">
        <f>T1163</f>
        <v>75989</v>
      </c>
      <c r="HO1163" s="23"/>
      <c r="HP1163" s="23"/>
      <c r="HQ1163" s="23"/>
      <c r="HR1163" s="23"/>
      <c r="HS1163" s="23"/>
      <c r="HT1163" s="23"/>
      <c r="HU1163" s="23"/>
      <c r="HV1163" s="23"/>
      <c r="HW1163" s="23"/>
      <c r="HX1163" s="23"/>
      <c r="HY1163" s="23"/>
      <c r="HZ1163" s="23"/>
      <c r="IA1163" s="23"/>
      <c r="IB1163" s="23"/>
      <c r="IC1163" s="23"/>
      <c r="ID1163" s="23"/>
      <c r="IE1163" s="23"/>
      <c r="IF1163" s="23"/>
      <c r="IG1163" s="23"/>
      <c r="IH1163" s="23"/>
      <c r="II1163" s="23"/>
      <c r="IJ1163" s="23"/>
      <c r="IK1163" s="23"/>
      <c r="IL1163" s="23"/>
      <c r="IM1163" s="23"/>
      <c r="IN1163" s="23"/>
      <c r="IO1163" s="23"/>
      <c r="IP1163" s="23"/>
      <c r="IQ1163" s="23"/>
      <c r="IR1163" s="23"/>
      <c r="IS1163" s="23"/>
      <c r="IT1163" s="23"/>
      <c r="IU1163" s="23"/>
    </row>
    <row r="1164" spans="1:255" x14ac:dyDescent="0.2">
      <c r="A1164" s="64"/>
      <c r="B1164" s="111" t="s">
        <v>1263</v>
      </c>
      <c r="C1164" s="111" t="s">
        <v>1369</v>
      </c>
      <c r="D1164" s="63"/>
      <c r="E1164" s="63"/>
      <c r="F1164" s="63"/>
      <c r="G1164" s="63"/>
      <c r="H1164" s="63"/>
      <c r="I1164" s="63"/>
      <c r="J1164" s="63"/>
      <c r="K1164" s="65"/>
    </row>
    <row r="1165" spans="1:255" ht="24" x14ac:dyDescent="0.2">
      <c r="A1165" s="100" t="s">
        <v>776</v>
      </c>
      <c r="B1165" s="109" t="s">
        <v>516</v>
      </c>
      <c r="C1165" s="101" t="s">
        <v>517</v>
      </c>
      <c r="D1165" s="102" t="s">
        <v>43</v>
      </c>
      <c r="E1165" s="103">
        <f>Source!I620</f>
        <v>3</v>
      </c>
      <c r="F1165" s="104">
        <v>585.6</v>
      </c>
      <c r="G1165" s="105"/>
      <c r="H1165" s="104">
        <f>Source!AC619</f>
        <v>585.6</v>
      </c>
      <c r="I1165" s="106">
        <f>T1165</f>
        <v>1757</v>
      </c>
      <c r="J1165" s="107" t="s">
        <v>1262</v>
      </c>
      <c r="K1165" s="108">
        <f>U1165</f>
        <v>14821</v>
      </c>
      <c r="L1165" s="23"/>
      <c r="M1165" s="23"/>
      <c r="N1165" s="23"/>
      <c r="O1165" s="23"/>
      <c r="P1165" s="23"/>
      <c r="Q1165" s="23"/>
      <c r="R1165" s="23"/>
      <c r="S1165" s="23"/>
      <c r="T1165" s="23">
        <f>ROUND(Source!AC619*Source!AW619*Source!I619,0)</f>
        <v>1757</v>
      </c>
      <c r="U1165" s="23">
        <f>Source!P620</f>
        <v>14821</v>
      </c>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3"/>
      <c r="BN1165" s="23"/>
      <c r="BO1165" s="23"/>
      <c r="BP1165" s="23"/>
      <c r="BQ1165" s="23"/>
      <c r="BR1165" s="23"/>
      <c r="BS1165" s="23"/>
      <c r="BT1165" s="23"/>
      <c r="BU1165" s="23"/>
      <c r="BV1165" s="23"/>
      <c r="BW1165" s="23"/>
      <c r="BX1165" s="23"/>
      <c r="BY1165" s="23"/>
      <c r="BZ1165" s="23"/>
      <c r="CA1165" s="23"/>
      <c r="CB1165" s="23"/>
      <c r="CC1165" s="23"/>
      <c r="CD1165" s="23"/>
      <c r="CE1165" s="23"/>
      <c r="CF1165" s="23"/>
      <c r="CG1165" s="23"/>
      <c r="CH1165" s="23"/>
      <c r="CI1165" s="23"/>
      <c r="CJ1165" s="23"/>
      <c r="CK1165" s="23"/>
      <c r="CL1165" s="23"/>
      <c r="CM1165" s="23"/>
      <c r="CN1165" s="23"/>
      <c r="CO1165" s="23"/>
      <c r="CP1165" s="23"/>
      <c r="CQ1165" s="23"/>
      <c r="CR1165" s="23"/>
      <c r="CS1165" s="23"/>
      <c r="CT1165" s="23"/>
      <c r="CU1165" s="23"/>
      <c r="CV1165" s="23">
        <v>1</v>
      </c>
      <c r="CW1165" s="23"/>
      <c r="CX1165" s="23"/>
      <c r="CY1165" s="23"/>
      <c r="CZ1165" s="23"/>
      <c r="DA1165" s="23"/>
      <c r="DB1165" s="23"/>
      <c r="DC1165" s="23"/>
      <c r="DD1165" s="23"/>
      <c r="DE1165" s="23"/>
      <c r="DF1165" s="23"/>
      <c r="DG1165" s="23"/>
      <c r="DH1165" s="23"/>
      <c r="DI1165" s="23"/>
      <c r="DJ1165" s="23"/>
      <c r="DK1165" s="23">
        <f>T1165</f>
        <v>1757</v>
      </c>
      <c r="DL1165" s="23"/>
      <c r="DM1165" s="23">
        <f>Source!P620</f>
        <v>14821</v>
      </c>
      <c r="DN1165" s="23"/>
      <c r="DO1165" s="23"/>
      <c r="DP1165" s="23"/>
      <c r="DQ1165" s="23"/>
      <c r="DR1165" s="23"/>
      <c r="DS1165" s="23"/>
      <c r="DT1165" s="23"/>
      <c r="DU1165" s="23"/>
      <c r="DV1165" s="23"/>
      <c r="DW1165" s="23"/>
      <c r="DX1165" s="23"/>
      <c r="DY1165" s="23"/>
      <c r="DZ1165" s="23"/>
      <c r="EA1165" s="23"/>
      <c r="EB1165" s="23"/>
      <c r="EC1165" s="23"/>
      <c r="ED1165" s="23"/>
      <c r="EE1165" s="23"/>
      <c r="EF1165" s="23"/>
      <c r="EG1165" s="23"/>
      <c r="EH1165" s="23"/>
      <c r="EI1165" s="23"/>
      <c r="EJ1165" s="23"/>
      <c r="EK1165" s="23"/>
      <c r="EL1165" s="23"/>
      <c r="EM1165" s="23"/>
      <c r="EN1165" s="23"/>
      <c r="EO1165" s="23"/>
      <c r="EP1165" s="23"/>
      <c r="EQ1165" s="23"/>
      <c r="ER1165" s="23"/>
      <c r="ES1165" s="23"/>
      <c r="ET1165" s="23"/>
      <c r="EU1165" s="23"/>
      <c r="EV1165" s="23"/>
      <c r="EW1165" s="23"/>
      <c r="EX1165" s="23"/>
      <c r="EY1165" s="23"/>
      <c r="EZ1165" s="23"/>
      <c r="FA1165" s="23"/>
      <c r="FB1165" s="23"/>
      <c r="FC1165" s="23"/>
      <c r="FD1165" s="23"/>
      <c r="FE1165" s="23"/>
      <c r="FF1165" s="23"/>
      <c r="FG1165" s="23"/>
      <c r="FH1165" s="23"/>
      <c r="FI1165" s="23"/>
      <c r="FJ1165" s="23"/>
      <c r="FK1165" s="23"/>
      <c r="FL1165" s="23"/>
      <c r="FM1165" s="23"/>
      <c r="FN1165" s="23"/>
      <c r="FO1165" s="23"/>
      <c r="FP1165" s="23"/>
      <c r="FQ1165" s="23"/>
      <c r="FR1165" s="23"/>
      <c r="FS1165" s="23"/>
      <c r="FT1165" s="23"/>
      <c r="FU1165" s="23"/>
      <c r="FV1165" s="23"/>
      <c r="FW1165" s="23"/>
      <c r="FX1165" s="23"/>
      <c r="FY1165" s="23"/>
      <c r="FZ1165" s="23"/>
      <c r="GA1165" s="23"/>
      <c r="GB1165" s="23"/>
      <c r="GC1165" s="23"/>
      <c r="GD1165" s="23"/>
      <c r="GE1165" s="23"/>
      <c r="GF1165" s="23"/>
      <c r="GG1165" s="23"/>
      <c r="GH1165" s="23"/>
      <c r="GI1165" s="23"/>
      <c r="GJ1165" s="23">
        <f>T1165</f>
        <v>1757</v>
      </c>
      <c r="GK1165" s="23"/>
      <c r="GL1165" s="23"/>
      <c r="GM1165" s="23"/>
      <c r="GN1165" s="23">
        <f>T1165</f>
        <v>1757</v>
      </c>
      <c r="GO1165" s="23"/>
      <c r="GP1165" s="23">
        <f>T1165</f>
        <v>1757</v>
      </c>
      <c r="GQ1165" s="23">
        <f>T1165</f>
        <v>1757</v>
      </c>
      <c r="GR1165" s="23"/>
      <c r="GS1165" s="23">
        <f>T1165</f>
        <v>1757</v>
      </c>
      <c r="GT1165" s="23"/>
      <c r="GU1165" s="23"/>
      <c r="GV1165" s="23"/>
      <c r="GW1165" s="23"/>
      <c r="GX1165" s="23"/>
      <c r="GY1165" s="23"/>
      <c r="GZ1165" s="23"/>
      <c r="HA1165" s="23"/>
      <c r="HB1165" s="23">
        <f>T1165</f>
        <v>1757</v>
      </c>
      <c r="HC1165" s="23"/>
      <c r="HD1165" s="23"/>
      <c r="HE1165" s="23"/>
      <c r="HF1165" s="23">
        <f>T1165</f>
        <v>1757</v>
      </c>
      <c r="HG1165" s="23"/>
      <c r="HH1165" s="23"/>
      <c r="HI1165" s="23"/>
      <c r="HJ1165" s="23"/>
      <c r="HK1165" s="23"/>
      <c r="HL1165" s="23">
        <f>T1165</f>
        <v>1757</v>
      </c>
      <c r="HM1165" s="23"/>
      <c r="HN1165" s="23">
        <f>T1165</f>
        <v>1757</v>
      </c>
      <c r="HO1165" s="23"/>
      <c r="HP1165" s="23"/>
      <c r="HQ1165" s="23"/>
      <c r="HR1165" s="23"/>
      <c r="HS1165" s="23"/>
      <c r="HT1165" s="23"/>
      <c r="HU1165" s="23"/>
      <c r="HV1165" s="23"/>
      <c r="HW1165" s="23"/>
      <c r="HX1165" s="23"/>
      <c r="HY1165" s="23"/>
      <c r="HZ1165" s="23"/>
      <c r="IA1165" s="23"/>
      <c r="IB1165" s="23"/>
      <c r="IC1165" s="23"/>
      <c r="ID1165" s="23"/>
      <c r="IE1165" s="23"/>
      <c r="IF1165" s="23"/>
      <c r="IG1165" s="23"/>
      <c r="IH1165" s="23"/>
      <c r="II1165" s="23"/>
      <c r="IJ1165" s="23"/>
      <c r="IK1165" s="23"/>
      <c r="IL1165" s="23"/>
      <c r="IM1165" s="23"/>
      <c r="IN1165" s="23"/>
      <c r="IO1165" s="23"/>
      <c r="IP1165" s="23"/>
      <c r="IQ1165" s="23"/>
      <c r="IR1165" s="23"/>
      <c r="IS1165" s="23"/>
      <c r="IT1165" s="23"/>
      <c r="IU1165" s="23"/>
    </row>
    <row r="1166" spans="1:255" x14ac:dyDescent="0.2">
      <c r="A1166" s="64"/>
      <c r="B1166" s="111" t="s">
        <v>1263</v>
      </c>
      <c r="C1166" s="111" t="s">
        <v>1370</v>
      </c>
      <c r="D1166" s="63"/>
      <c r="E1166" s="63"/>
      <c r="F1166" s="63"/>
      <c r="G1166" s="63"/>
      <c r="H1166" s="63"/>
      <c r="I1166" s="63"/>
      <c r="J1166" s="63"/>
      <c r="K1166" s="65"/>
    </row>
    <row r="1167" spans="1:255" ht="24" x14ac:dyDescent="0.2">
      <c r="A1167" s="100" t="s">
        <v>777</v>
      </c>
      <c r="B1167" s="109" t="s">
        <v>516</v>
      </c>
      <c r="C1167" s="101" t="s">
        <v>521</v>
      </c>
      <c r="D1167" s="102" t="s">
        <v>43</v>
      </c>
      <c r="E1167" s="103">
        <f>Source!I622</f>
        <v>2</v>
      </c>
      <c r="F1167" s="104">
        <v>585.6</v>
      </c>
      <c r="G1167" s="105"/>
      <c r="H1167" s="104">
        <f>Source!AC621</f>
        <v>585.6</v>
      </c>
      <c r="I1167" s="106">
        <f>T1167</f>
        <v>1171</v>
      </c>
      <c r="J1167" s="107" t="s">
        <v>1262</v>
      </c>
      <c r="K1167" s="108">
        <f>U1167</f>
        <v>9881</v>
      </c>
      <c r="L1167" s="23"/>
      <c r="M1167" s="23"/>
      <c r="N1167" s="23"/>
      <c r="O1167" s="23"/>
      <c r="P1167" s="23"/>
      <c r="Q1167" s="23"/>
      <c r="R1167" s="23"/>
      <c r="S1167" s="23"/>
      <c r="T1167" s="23">
        <f>ROUND(Source!AC621*Source!AW621*Source!I621,0)</f>
        <v>1171</v>
      </c>
      <c r="U1167" s="23">
        <f>Source!P622</f>
        <v>9881</v>
      </c>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c r="BQ1167" s="23"/>
      <c r="BR1167" s="23"/>
      <c r="BS1167" s="23"/>
      <c r="BT1167" s="23"/>
      <c r="BU1167" s="23"/>
      <c r="BV1167" s="23"/>
      <c r="BW1167" s="23"/>
      <c r="BX1167" s="23"/>
      <c r="BY1167" s="23"/>
      <c r="BZ1167" s="23"/>
      <c r="CA1167" s="23"/>
      <c r="CB1167" s="23"/>
      <c r="CC1167" s="23"/>
      <c r="CD1167" s="23"/>
      <c r="CE1167" s="23"/>
      <c r="CF1167" s="23"/>
      <c r="CG1167" s="23"/>
      <c r="CH1167" s="23"/>
      <c r="CI1167" s="23"/>
      <c r="CJ1167" s="23"/>
      <c r="CK1167" s="23"/>
      <c r="CL1167" s="23"/>
      <c r="CM1167" s="23"/>
      <c r="CN1167" s="23"/>
      <c r="CO1167" s="23"/>
      <c r="CP1167" s="23"/>
      <c r="CQ1167" s="23"/>
      <c r="CR1167" s="23"/>
      <c r="CS1167" s="23"/>
      <c r="CT1167" s="23"/>
      <c r="CU1167" s="23"/>
      <c r="CV1167" s="23">
        <v>1</v>
      </c>
      <c r="CW1167" s="23"/>
      <c r="CX1167" s="23"/>
      <c r="CY1167" s="23"/>
      <c r="CZ1167" s="23"/>
      <c r="DA1167" s="23"/>
      <c r="DB1167" s="23"/>
      <c r="DC1167" s="23"/>
      <c r="DD1167" s="23"/>
      <c r="DE1167" s="23"/>
      <c r="DF1167" s="23"/>
      <c r="DG1167" s="23"/>
      <c r="DH1167" s="23"/>
      <c r="DI1167" s="23"/>
      <c r="DJ1167" s="23"/>
      <c r="DK1167" s="23">
        <f>T1167</f>
        <v>1171</v>
      </c>
      <c r="DL1167" s="23"/>
      <c r="DM1167" s="23">
        <f>Source!P622</f>
        <v>9881</v>
      </c>
      <c r="DN1167" s="23"/>
      <c r="DO1167" s="23"/>
      <c r="DP1167" s="23"/>
      <c r="DQ1167" s="23"/>
      <c r="DR1167" s="23"/>
      <c r="DS1167" s="23"/>
      <c r="DT1167" s="23"/>
      <c r="DU1167" s="23"/>
      <c r="DV1167" s="23"/>
      <c r="DW1167" s="23"/>
      <c r="DX1167" s="23"/>
      <c r="DY1167" s="23"/>
      <c r="DZ1167" s="23"/>
      <c r="EA1167" s="23"/>
      <c r="EB1167" s="23"/>
      <c r="EC1167" s="23"/>
      <c r="ED1167" s="23"/>
      <c r="EE1167" s="23"/>
      <c r="EF1167" s="23"/>
      <c r="EG1167" s="23"/>
      <c r="EH1167" s="23"/>
      <c r="EI1167" s="23"/>
      <c r="EJ1167" s="23"/>
      <c r="EK1167" s="23"/>
      <c r="EL1167" s="23"/>
      <c r="EM1167" s="23"/>
      <c r="EN1167" s="23"/>
      <c r="EO1167" s="23"/>
      <c r="EP1167" s="23"/>
      <c r="EQ1167" s="23"/>
      <c r="ER1167" s="23"/>
      <c r="ES1167" s="23"/>
      <c r="ET1167" s="23"/>
      <c r="EU1167" s="23"/>
      <c r="EV1167" s="23"/>
      <c r="EW1167" s="23"/>
      <c r="EX1167" s="23"/>
      <c r="EY1167" s="23"/>
      <c r="EZ1167" s="23"/>
      <c r="FA1167" s="23"/>
      <c r="FB1167" s="23"/>
      <c r="FC1167" s="23"/>
      <c r="FD1167" s="23"/>
      <c r="FE1167" s="23"/>
      <c r="FF1167" s="23"/>
      <c r="FG1167" s="23"/>
      <c r="FH1167" s="23"/>
      <c r="FI1167" s="23"/>
      <c r="FJ1167" s="23"/>
      <c r="FK1167" s="23"/>
      <c r="FL1167" s="23"/>
      <c r="FM1167" s="23"/>
      <c r="FN1167" s="23"/>
      <c r="FO1167" s="23"/>
      <c r="FP1167" s="23"/>
      <c r="FQ1167" s="23"/>
      <c r="FR1167" s="23"/>
      <c r="FS1167" s="23"/>
      <c r="FT1167" s="23"/>
      <c r="FU1167" s="23"/>
      <c r="FV1167" s="23"/>
      <c r="FW1167" s="23"/>
      <c r="FX1167" s="23"/>
      <c r="FY1167" s="23"/>
      <c r="FZ1167" s="23"/>
      <c r="GA1167" s="23"/>
      <c r="GB1167" s="23"/>
      <c r="GC1167" s="23"/>
      <c r="GD1167" s="23"/>
      <c r="GE1167" s="23"/>
      <c r="GF1167" s="23"/>
      <c r="GG1167" s="23"/>
      <c r="GH1167" s="23"/>
      <c r="GI1167" s="23"/>
      <c r="GJ1167" s="23">
        <f>T1167</f>
        <v>1171</v>
      </c>
      <c r="GK1167" s="23"/>
      <c r="GL1167" s="23"/>
      <c r="GM1167" s="23"/>
      <c r="GN1167" s="23">
        <f>T1167</f>
        <v>1171</v>
      </c>
      <c r="GO1167" s="23"/>
      <c r="GP1167" s="23">
        <f>T1167</f>
        <v>1171</v>
      </c>
      <c r="GQ1167" s="23">
        <f>T1167</f>
        <v>1171</v>
      </c>
      <c r="GR1167" s="23"/>
      <c r="GS1167" s="23">
        <f>T1167</f>
        <v>1171</v>
      </c>
      <c r="GT1167" s="23"/>
      <c r="GU1167" s="23"/>
      <c r="GV1167" s="23"/>
      <c r="GW1167" s="23"/>
      <c r="GX1167" s="23"/>
      <c r="GY1167" s="23"/>
      <c r="GZ1167" s="23"/>
      <c r="HA1167" s="23"/>
      <c r="HB1167" s="23">
        <f>T1167</f>
        <v>1171</v>
      </c>
      <c r="HC1167" s="23"/>
      <c r="HD1167" s="23"/>
      <c r="HE1167" s="23"/>
      <c r="HF1167" s="23">
        <f>T1167</f>
        <v>1171</v>
      </c>
      <c r="HG1167" s="23"/>
      <c r="HH1167" s="23"/>
      <c r="HI1167" s="23"/>
      <c r="HJ1167" s="23"/>
      <c r="HK1167" s="23"/>
      <c r="HL1167" s="23">
        <f>T1167</f>
        <v>1171</v>
      </c>
      <c r="HM1167" s="23"/>
      <c r="HN1167" s="23">
        <f>T1167</f>
        <v>1171</v>
      </c>
      <c r="HO1167" s="23"/>
      <c r="HP1167" s="23"/>
      <c r="HQ1167" s="23"/>
      <c r="HR1167" s="23"/>
      <c r="HS1167" s="23"/>
      <c r="HT1167" s="23"/>
      <c r="HU1167" s="23"/>
      <c r="HV1167" s="23"/>
      <c r="HW1167" s="23"/>
      <c r="HX1167" s="23"/>
      <c r="HY1167" s="23"/>
      <c r="HZ1167" s="23"/>
      <c r="IA1167" s="23"/>
      <c r="IB1167" s="23"/>
      <c r="IC1167" s="23"/>
      <c r="ID1167" s="23"/>
      <c r="IE1167" s="23"/>
      <c r="IF1167" s="23"/>
      <c r="IG1167" s="23"/>
      <c r="IH1167" s="23"/>
      <c r="II1167" s="23"/>
      <c r="IJ1167" s="23"/>
      <c r="IK1167" s="23"/>
      <c r="IL1167" s="23"/>
      <c r="IM1167" s="23"/>
      <c r="IN1167" s="23"/>
      <c r="IO1167" s="23"/>
      <c r="IP1167" s="23"/>
      <c r="IQ1167" s="23"/>
      <c r="IR1167" s="23"/>
      <c r="IS1167" s="23"/>
      <c r="IT1167" s="23"/>
      <c r="IU1167" s="23"/>
    </row>
    <row r="1168" spans="1:255" x14ac:dyDescent="0.2">
      <c r="A1168" s="64"/>
      <c r="B1168" s="111" t="s">
        <v>1263</v>
      </c>
      <c r="C1168" s="111" t="s">
        <v>1370</v>
      </c>
      <c r="D1168" s="63"/>
      <c r="E1168" s="63"/>
      <c r="F1168" s="63"/>
      <c r="G1168" s="63"/>
      <c r="H1168" s="63"/>
      <c r="I1168" s="63"/>
      <c r="J1168" s="63"/>
      <c r="K1168" s="65"/>
    </row>
    <row r="1169" spans="1:255" ht="24" x14ac:dyDescent="0.2">
      <c r="A1169" s="100" t="s">
        <v>778</v>
      </c>
      <c r="B1169" s="109" t="s">
        <v>516</v>
      </c>
      <c r="C1169" s="101" t="s">
        <v>528</v>
      </c>
      <c r="D1169" s="102" t="s">
        <v>43</v>
      </c>
      <c r="E1169" s="103">
        <f>Source!I624</f>
        <v>1</v>
      </c>
      <c r="F1169" s="104">
        <v>585.6</v>
      </c>
      <c r="G1169" s="105"/>
      <c r="H1169" s="104">
        <f>Source!AC623</f>
        <v>585.6</v>
      </c>
      <c r="I1169" s="106">
        <f>T1169</f>
        <v>586</v>
      </c>
      <c r="J1169" s="107" t="s">
        <v>1262</v>
      </c>
      <c r="K1169" s="108">
        <f>U1169</f>
        <v>4940</v>
      </c>
      <c r="L1169" s="23"/>
      <c r="M1169" s="23"/>
      <c r="N1169" s="23"/>
      <c r="O1169" s="23"/>
      <c r="P1169" s="23"/>
      <c r="Q1169" s="23"/>
      <c r="R1169" s="23"/>
      <c r="S1169" s="23"/>
      <c r="T1169" s="23">
        <f>ROUND(Source!AC623*Source!AW623*Source!I623,0)</f>
        <v>586</v>
      </c>
      <c r="U1169" s="23">
        <f>Source!P624</f>
        <v>4940</v>
      </c>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3"/>
      <c r="BN1169" s="23"/>
      <c r="BO1169" s="23"/>
      <c r="BP1169" s="23"/>
      <c r="BQ1169" s="23"/>
      <c r="BR1169" s="23"/>
      <c r="BS1169" s="23"/>
      <c r="BT1169" s="23"/>
      <c r="BU1169" s="23"/>
      <c r="BV1169" s="23"/>
      <c r="BW1169" s="23"/>
      <c r="BX1169" s="23"/>
      <c r="BY1169" s="23"/>
      <c r="BZ1169" s="23"/>
      <c r="CA1169" s="23"/>
      <c r="CB1169" s="23"/>
      <c r="CC1169" s="23"/>
      <c r="CD1169" s="23"/>
      <c r="CE1169" s="23"/>
      <c r="CF1169" s="23"/>
      <c r="CG1169" s="23"/>
      <c r="CH1169" s="23"/>
      <c r="CI1169" s="23"/>
      <c r="CJ1169" s="23"/>
      <c r="CK1169" s="23"/>
      <c r="CL1169" s="23"/>
      <c r="CM1169" s="23"/>
      <c r="CN1169" s="23"/>
      <c r="CO1169" s="23"/>
      <c r="CP1169" s="23"/>
      <c r="CQ1169" s="23"/>
      <c r="CR1169" s="23"/>
      <c r="CS1169" s="23"/>
      <c r="CT1169" s="23"/>
      <c r="CU1169" s="23"/>
      <c r="CV1169" s="23">
        <v>1</v>
      </c>
      <c r="CW1169" s="23"/>
      <c r="CX1169" s="23"/>
      <c r="CY1169" s="23"/>
      <c r="CZ1169" s="23"/>
      <c r="DA1169" s="23"/>
      <c r="DB1169" s="23"/>
      <c r="DC1169" s="23"/>
      <c r="DD1169" s="23"/>
      <c r="DE1169" s="23"/>
      <c r="DF1169" s="23"/>
      <c r="DG1169" s="23"/>
      <c r="DH1169" s="23"/>
      <c r="DI1169" s="23"/>
      <c r="DJ1169" s="23"/>
      <c r="DK1169" s="23">
        <f>T1169</f>
        <v>586</v>
      </c>
      <c r="DL1169" s="23"/>
      <c r="DM1169" s="23">
        <f>Source!P624</f>
        <v>4940</v>
      </c>
      <c r="DN1169" s="23"/>
      <c r="DO1169" s="23"/>
      <c r="DP1169" s="23"/>
      <c r="DQ1169" s="23"/>
      <c r="DR1169" s="23"/>
      <c r="DS1169" s="23"/>
      <c r="DT1169" s="23"/>
      <c r="DU1169" s="23"/>
      <c r="DV1169" s="23"/>
      <c r="DW1169" s="23"/>
      <c r="DX1169" s="23"/>
      <c r="DY1169" s="23"/>
      <c r="DZ1169" s="23"/>
      <c r="EA1169" s="23"/>
      <c r="EB1169" s="23"/>
      <c r="EC1169" s="23"/>
      <c r="ED1169" s="23"/>
      <c r="EE1169" s="23"/>
      <c r="EF1169" s="23"/>
      <c r="EG1169" s="23"/>
      <c r="EH1169" s="23"/>
      <c r="EI1169" s="23"/>
      <c r="EJ1169" s="23"/>
      <c r="EK1169" s="23"/>
      <c r="EL1169" s="23"/>
      <c r="EM1169" s="23"/>
      <c r="EN1169" s="23"/>
      <c r="EO1169" s="23"/>
      <c r="EP1169" s="23"/>
      <c r="EQ1169" s="23"/>
      <c r="ER1169" s="23"/>
      <c r="ES1169" s="23"/>
      <c r="ET1169" s="23"/>
      <c r="EU1169" s="23"/>
      <c r="EV1169" s="23"/>
      <c r="EW1169" s="23"/>
      <c r="EX1169" s="23"/>
      <c r="EY1169" s="23"/>
      <c r="EZ1169" s="23"/>
      <c r="FA1169" s="23"/>
      <c r="FB1169" s="23"/>
      <c r="FC1169" s="23"/>
      <c r="FD1169" s="23"/>
      <c r="FE1169" s="23"/>
      <c r="FF1169" s="23"/>
      <c r="FG1169" s="23"/>
      <c r="FH1169" s="23"/>
      <c r="FI1169" s="23"/>
      <c r="FJ1169" s="23"/>
      <c r="FK1169" s="23"/>
      <c r="FL1169" s="23"/>
      <c r="FM1169" s="23"/>
      <c r="FN1169" s="23"/>
      <c r="FO1169" s="23"/>
      <c r="FP1169" s="23"/>
      <c r="FQ1169" s="23"/>
      <c r="FR1169" s="23"/>
      <c r="FS1169" s="23"/>
      <c r="FT1169" s="23"/>
      <c r="FU1169" s="23"/>
      <c r="FV1169" s="23"/>
      <c r="FW1169" s="23"/>
      <c r="FX1169" s="23"/>
      <c r="FY1169" s="23"/>
      <c r="FZ1169" s="23"/>
      <c r="GA1169" s="23"/>
      <c r="GB1169" s="23"/>
      <c r="GC1169" s="23"/>
      <c r="GD1169" s="23"/>
      <c r="GE1169" s="23"/>
      <c r="GF1169" s="23"/>
      <c r="GG1169" s="23"/>
      <c r="GH1169" s="23"/>
      <c r="GI1169" s="23"/>
      <c r="GJ1169" s="23">
        <f>T1169</f>
        <v>586</v>
      </c>
      <c r="GK1169" s="23"/>
      <c r="GL1169" s="23"/>
      <c r="GM1169" s="23"/>
      <c r="GN1169" s="23">
        <f>T1169</f>
        <v>586</v>
      </c>
      <c r="GO1169" s="23"/>
      <c r="GP1169" s="23">
        <f>T1169</f>
        <v>586</v>
      </c>
      <c r="GQ1169" s="23">
        <f>T1169</f>
        <v>586</v>
      </c>
      <c r="GR1169" s="23"/>
      <c r="GS1169" s="23">
        <f>T1169</f>
        <v>586</v>
      </c>
      <c r="GT1169" s="23"/>
      <c r="GU1169" s="23"/>
      <c r="GV1169" s="23"/>
      <c r="GW1169" s="23"/>
      <c r="GX1169" s="23"/>
      <c r="GY1169" s="23"/>
      <c r="GZ1169" s="23"/>
      <c r="HA1169" s="23"/>
      <c r="HB1169" s="23">
        <f>T1169</f>
        <v>586</v>
      </c>
      <c r="HC1169" s="23"/>
      <c r="HD1169" s="23"/>
      <c r="HE1169" s="23"/>
      <c r="HF1169" s="23">
        <f>T1169</f>
        <v>586</v>
      </c>
      <c r="HG1169" s="23"/>
      <c r="HH1169" s="23"/>
      <c r="HI1169" s="23"/>
      <c r="HJ1169" s="23"/>
      <c r="HK1169" s="23"/>
      <c r="HL1169" s="23">
        <f>T1169</f>
        <v>586</v>
      </c>
      <c r="HM1169" s="23"/>
      <c r="HN1169" s="23">
        <f>T1169</f>
        <v>586</v>
      </c>
      <c r="HO1169" s="23"/>
      <c r="HP1169" s="23"/>
      <c r="HQ1169" s="23"/>
      <c r="HR1169" s="23"/>
      <c r="HS1169" s="23"/>
      <c r="HT1169" s="23"/>
      <c r="HU1169" s="23"/>
      <c r="HV1169" s="23"/>
      <c r="HW1169" s="23"/>
      <c r="HX1169" s="23"/>
      <c r="HY1169" s="23"/>
      <c r="HZ1169" s="23"/>
      <c r="IA1169" s="23"/>
      <c r="IB1169" s="23"/>
      <c r="IC1169" s="23"/>
      <c r="ID1169" s="23"/>
      <c r="IE1169" s="23"/>
      <c r="IF1169" s="23"/>
      <c r="IG1169" s="23"/>
      <c r="IH1169" s="23"/>
      <c r="II1169" s="23"/>
      <c r="IJ1169" s="23"/>
      <c r="IK1169" s="23"/>
      <c r="IL1169" s="23"/>
      <c r="IM1169" s="23"/>
      <c r="IN1169" s="23"/>
      <c r="IO1169" s="23"/>
      <c r="IP1169" s="23"/>
      <c r="IQ1169" s="23"/>
      <c r="IR1169" s="23"/>
      <c r="IS1169" s="23"/>
      <c r="IT1169" s="23"/>
      <c r="IU1169" s="23"/>
    </row>
    <row r="1170" spans="1:255" x14ac:dyDescent="0.2">
      <c r="A1170" s="64"/>
      <c r="B1170" s="111" t="s">
        <v>1263</v>
      </c>
      <c r="C1170" s="111" t="s">
        <v>1370</v>
      </c>
      <c r="D1170" s="63"/>
      <c r="E1170" s="63"/>
      <c r="F1170" s="63"/>
      <c r="G1170" s="63"/>
      <c r="H1170" s="63"/>
      <c r="I1170" s="63"/>
      <c r="J1170" s="63"/>
      <c r="K1170" s="65"/>
    </row>
    <row r="1171" spans="1:255" ht="24" x14ac:dyDescent="0.2">
      <c r="A1171" s="100" t="s">
        <v>779</v>
      </c>
      <c r="B1171" s="109" t="s">
        <v>502</v>
      </c>
      <c r="C1171" s="101" t="s">
        <v>530</v>
      </c>
      <c r="D1171" s="102" t="s">
        <v>43</v>
      </c>
      <c r="E1171" s="103">
        <f>Source!I626</f>
        <v>2</v>
      </c>
      <c r="F1171" s="104">
        <v>692.28</v>
      </c>
      <c r="G1171" s="105"/>
      <c r="H1171" s="104">
        <f>Source!AC625</f>
        <v>692.28</v>
      </c>
      <c r="I1171" s="106">
        <f>T1171</f>
        <v>1385</v>
      </c>
      <c r="J1171" s="107" t="s">
        <v>1262</v>
      </c>
      <c r="K1171" s="108">
        <f>U1171</f>
        <v>12019</v>
      </c>
      <c r="L1171" s="23"/>
      <c r="M1171" s="23"/>
      <c r="N1171" s="23"/>
      <c r="O1171" s="23"/>
      <c r="P1171" s="23"/>
      <c r="Q1171" s="23"/>
      <c r="R1171" s="23"/>
      <c r="S1171" s="23"/>
      <c r="T1171" s="23">
        <f>ROUND(Source!AC625*Source!AW625*Source!I625,0)</f>
        <v>1385</v>
      </c>
      <c r="U1171" s="23">
        <f>Source!P626</f>
        <v>12019</v>
      </c>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c r="BK1171" s="23"/>
      <c r="BL1171" s="23"/>
      <c r="BM1171" s="23"/>
      <c r="BN1171" s="23"/>
      <c r="BO1171" s="23"/>
      <c r="BP1171" s="23"/>
      <c r="BQ1171" s="23"/>
      <c r="BR1171" s="23"/>
      <c r="BS1171" s="23"/>
      <c r="BT1171" s="23"/>
      <c r="BU1171" s="23"/>
      <c r="BV1171" s="23"/>
      <c r="BW1171" s="23"/>
      <c r="BX1171" s="23"/>
      <c r="BY1171" s="23"/>
      <c r="BZ1171" s="23"/>
      <c r="CA1171" s="23"/>
      <c r="CB1171" s="23"/>
      <c r="CC1171" s="23"/>
      <c r="CD1171" s="23"/>
      <c r="CE1171" s="23"/>
      <c r="CF1171" s="23"/>
      <c r="CG1171" s="23"/>
      <c r="CH1171" s="23"/>
      <c r="CI1171" s="23"/>
      <c r="CJ1171" s="23"/>
      <c r="CK1171" s="23"/>
      <c r="CL1171" s="23"/>
      <c r="CM1171" s="23"/>
      <c r="CN1171" s="23"/>
      <c r="CO1171" s="23"/>
      <c r="CP1171" s="23"/>
      <c r="CQ1171" s="23"/>
      <c r="CR1171" s="23"/>
      <c r="CS1171" s="23"/>
      <c r="CT1171" s="23"/>
      <c r="CU1171" s="23"/>
      <c r="CV1171" s="23">
        <v>1</v>
      </c>
      <c r="CW1171" s="23"/>
      <c r="CX1171" s="23"/>
      <c r="CY1171" s="23"/>
      <c r="CZ1171" s="23"/>
      <c r="DA1171" s="23"/>
      <c r="DB1171" s="23"/>
      <c r="DC1171" s="23"/>
      <c r="DD1171" s="23"/>
      <c r="DE1171" s="23"/>
      <c r="DF1171" s="23"/>
      <c r="DG1171" s="23"/>
      <c r="DH1171" s="23"/>
      <c r="DI1171" s="23"/>
      <c r="DJ1171" s="23"/>
      <c r="DK1171" s="23">
        <f>T1171</f>
        <v>1385</v>
      </c>
      <c r="DL1171" s="23"/>
      <c r="DM1171" s="23">
        <f>Source!P626</f>
        <v>12019</v>
      </c>
      <c r="DN1171" s="23"/>
      <c r="DO1171" s="23"/>
      <c r="DP1171" s="23"/>
      <c r="DQ1171" s="23"/>
      <c r="DR1171" s="23"/>
      <c r="DS1171" s="23"/>
      <c r="DT1171" s="23"/>
      <c r="DU1171" s="23"/>
      <c r="DV1171" s="23"/>
      <c r="DW1171" s="23"/>
      <c r="DX1171" s="23"/>
      <c r="DY1171" s="23"/>
      <c r="DZ1171" s="23"/>
      <c r="EA1171" s="23"/>
      <c r="EB1171" s="23"/>
      <c r="EC1171" s="23"/>
      <c r="ED1171" s="23"/>
      <c r="EE1171" s="23"/>
      <c r="EF1171" s="23"/>
      <c r="EG1171" s="23"/>
      <c r="EH1171" s="23"/>
      <c r="EI1171" s="23"/>
      <c r="EJ1171" s="23"/>
      <c r="EK1171" s="23"/>
      <c r="EL1171" s="23"/>
      <c r="EM1171" s="23"/>
      <c r="EN1171" s="23"/>
      <c r="EO1171" s="23"/>
      <c r="EP1171" s="23"/>
      <c r="EQ1171" s="23"/>
      <c r="ER1171" s="23"/>
      <c r="ES1171" s="23"/>
      <c r="ET1171" s="23"/>
      <c r="EU1171" s="23"/>
      <c r="EV1171" s="23"/>
      <c r="EW1171" s="23"/>
      <c r="EX1171" s="23"/>
      <c r="EY1171" s="23"/>
      <c r="EZ1171" s="23"/>
      <c r="FA1171" s="23"/>
      <c r="FB1171" s="23"/>
      <c r="FC1171" s="23"/>
      <c r="FD1171" s="23"/>
      <c r="FE1171" s="23"/>
      <c r="FF1171" s="23"/>
      <c r="FG1171" s="23"/>
      <c r="FH1171" s="23"/>
      <c r="FI1171" s="23"/>
      <c r="FJ1171" s="23"/>
      <c r="FK1171" s="23"/>
      <c r="FL1171" s="23"/>
      <c r="FM1171" s="23"/>
      <c r="FN1171" s="23"/>
      <c r="FO1171" s="23"/>
      <c r="FP1171" s="23"/>
      <c r="FQ1171" s="23"/>
      <c r="FR1171" s="23"/>
      <c r="FS1171" s="23"/>
      <c r="FT1171" s="23"/>
      <c r="FU1171" s="23"/>
      <c r="FV1171" s="23"/>
      <c r="FW1171" s="23"/>
      <c r="FX1171" s="23"/>
      <c r="FY1171" s="23"/>
      <c r="FZ1171" s="23"/>
      <c r="GA1171" s="23"/>
      <c r="GB1171" s="23"/>
      <c r="GC1171" s="23"/>
      <c r="GD1171" s="23"/>
      <c r="GE1171" s="23"/>
      <c r="GF1171" s="23"/>
      <c r="GG1171" s="23"/>
      <c r="GH1171" s="23"/>
      <c r="GI1171" s="23"/>
      <c r="GJ1171" s="23">
        <f>T1171</f>
        <v>1385</v>
      </c>
      <c r="GK1171" s="23"/>
      <c r="GL1171" s="23"/>
      <c r="GM1171" s="23"/>
      <c r="GN1171" s="23">
        <f>T1171</f>
        <v>1385</v>
      </c>
      <c r="GO1171" s="23"/>
      <c r="GP1171" s="23">
        <f>T1171</f>
        <v>1385</v>
      </c>
      <c r="GQ1171" s="23">
        <f>T1171</f>
        <v>1385</v>
      </c>
      <c r="GR1171" s="23"/>
      <c r="GS1171" s="23">
        <f>T1171</f>
        <v>1385</v>
      </c>
      <c r="GT1171" s="23"/>
      <c r="GU1171" s="23"/>
      <c r="GV1171" s="23"/>
      <c r="GW1171" s="23"/>
      <c r="GX1171" s="23"/>
      <c r="GY1171" s="23"/>
      <c r="GZ1171" s="23"/>
      <c r="HA1171" s="23"/>
      <c r="HB1171" s="23">
        <f>T1171</f>
        <v>1385</v>
      </c>
      <c r="HC1171" s="23"/>
      <c r="HD1171" s="23"/>
      <c r="HE1171" s="23"/>
      <c r="HF1171" s="23">
        <f>T1171</f>
        <v>1385</v>
      </c>
      <c r="HG1171" s="23"/>
      <c r="HH1171" s="23"/>
      <c r="HI1171" s="23"/>
      <c r="HJ1171" s="23"/>
      <c r="HK1171" s="23"/>
      <c r="HL1171" s="23">
        <f>T1171</f>
        <v>1385</v>
      </c>
      <c r="HM1171" s="23"/>
      <c r="HN1171" s="23">
        <f>T1171</f>
        <v>1385</v>
      </c>
      <c r="HO1171" s="23"/>
      <c r="HP1171" s="23"/>
      <c r="HQ1171" s="23"/>
      <c r="HR1171" s="23"/>
      <c r="HS1171" s="23"/>
      <c r="HT1171" s="23"/>
      <c r="HU1171" s="23"/>
      <c r="HV1171" s="23"/>
      <c r="HW1171" s="23"/>
      <c r="HX1171" s="23"/>
      <c r="HY1171" s="23"/>
      <c r="HZ1171" s="23"/>
      <c r="IA1171" s="23"/>
      <c r="IB1171" s="23"/>
      <c r="IC1171" s="23"/>
      <c r="ID1171" s="23"/>
      <c r="IE1171" s="23"/>
      <c r="IF1171" s="23"/>
      <c r="IG1171" s="23"/>
      <c r="IH1171" s="23"/>
      <c r="II1171" s="23"/>
      <c r="IJ1171" s="23"/>
      <c r="IK1171" s="23"/>
      <c r="IL1171" s="23"/>
      <c r="IM1171" s="23"/>
      <c r="IN1171" s="23"/>
      <c r="IO1171" s="23"/>
      <c r="IP1171" s="23"/>
      <c r="IQ1171" s="23"/>
      <c r="IR1171" s="23"/>
      <c r="IS1171" s="23"/>
      <c r="IT1171" s="23"/>
      <c r="IU1171" s="23"/>
    </row>
    <row r="1172" spans="1:255" x14ac:dyDescent="0.2">
      <c r="A1172" s="64"/>
      <c r="B1172" s="111" t="s">
        <v>1263</v>
      </c>
      <c r="C1172" s="111" t="s">
        <v>1368</v>
      </c>
      <c r="D1172" s="63"/>
      <c r="E1172" s="63"/>
      <c r="F1172" s="63"/>
      <c r="G1172" s="63"/>
      <c r="H1172" s="63"/>
      <c r="I1172" s="63"/>
      <c r="J1172" s="63"/>
      <c r="K1172" s="65"/>
    </row>
    <row r="1173" spans="1:255" ht="24" x14ac:dyDescent="0.2">
      <c r="A1173" s="100" t="s">
        <v>780</v>
      </c>
      <c r="B1173" s="109" t="s">
        <v>532</v>
      </c>
      <c r="C1173" s="101" t="s">
        <v>533</v>
      </c>
      <c r="D1173" s="102" t="s">
        <v>43</v>
      </c>
      <c r="E1173" s="103">
        <f>Source!I628</f>
        <v>3</v>
      </c>
      <c r="F1173" s="104">
        <v>170.48</v>
      </c>
      <c r="G1173" s="105"/>
      <c r="H1173" s="104">
        <f>Source!AC627</f>
        <v>170.48</v>
      </c>
      <c r="I1173" s="106">
        <f>T1173</f>
        <v>511</v>
      </c>
      <c r="J1173" s="107" t="s">
        <v>1262</v>
      </c>
      <c r="K1173" s="108">
        <f>U1173</f>
        <v>4433</v>
      </c>
      <c r="L1173" s="23"/>
      <c r="M1173" s="23"/>
      <c r="N1173" s="23"/>
      <c r="O1173" s="23"/>
      <c r="P1173" s="23"/>
      <c r="Q1173" s="23"/>
      <c r="R1173" s="23"/>
      <c r="S1173" s="23"/>
      <c r="T1173" s="23">
        <f>ROUND(Source!AC627*Source!AW627*Source!I627,0)</f>
        <v>511</v>
      </c>
      <c r="U1173" s="23">
        <f>Source!P628</f>
        <v>4433</v>
      </c>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v>1</v>
      </c>
      <c r="CW1173" s="23"/>
      <c r="CX1173" s="23"/>
      <c r="CY1173" s="23"/>
      <c r="CZ1173" s="23"/>
      <c r="DA1173" s="23"/>
      <c r="DB1173" s="23"/>
      <c r="DC1173" s="23"/>
      <c r="DD1173" s="23"/>
      <c r="DE1173" s="23"/>
      <c r="DF1173" s="23"/>
      <c r="DG1173" s="23"/>
      <c r="DH1173" s="23"/>
      <c r="DI1173" s="23"/>
      <c r="DJ1173" s="23"/>
      <c r="DK1173" s="23">
        <f>T1173</f>
        <v>511</v>
      </c>
      <c r="DL1173" s="23"/>
      <c r="DM1173" s="23">
        <f>Source!P628</f>
        <v>4433</v>
      </c>
      <c r="DN1173" s="23"/>
      <c r="DO1173" s="23"/>
      <c r="DP1173" s="23"/>
      <c r="DQ1173" s="23"/>
      <c r="DR1173" s="23"/>
      <c r="DS1173" s="23"/>
      <c r="DT1173" s="23"/>
      <c r="DU1173" s="23"/>
      <c r="DV1173" s="23"/>
      <c r="DW1173" s="23"/>
      <c r="DX1173" s="23"/>
      <c r="DY1173" s="23"/>
      <c r="DZ1173" s="23"/>
      <c r="EA1173" s="23"/>
      <c r="EB1173" s="23"/>
      <c r="EC1173" s="23"/>
      <c r="ED1173" s="23"/>
      <c r="EE1173" s="23"/>
      <c r="EF1173" s="23"/>
      <c r="EG1173" s="23"/>
      <c r="EH1173" s="23"/>
      <c r="EI1173" s="23"/>
      <c r="EJ1173" s="23"/>
      <c r="EK1173" s="23"/>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23"/>
      <c r="FL1173" s="23"/>
      <c r="FM1173" s="23"/>
      <c r="FN1173" s="23"/>
      <c r="FO1173" s="23"/>
      <c r="FP1173" s="23"/>
      <c r="FQ1173" s="23"/>
      <c r="FR1173" s="23"/>
      <c r="FS1173" s="23"/>
      <c r="FT1173" s="23"/>
      <c r="FU1173" s="23"/>
      <c r="FV1173" s="23"/>
      <c r="FW1173" s="23"/>
      <c r="FX1173" s="23"/>
      <c r="FY1173" s="23"/>
      <c r="FZ1173" s="23"/>
      <c r="GA1173" s="23"/>
      <c r="GB1173" s="23"/>
      <c r="GC1173" s="23"/>
      <c r="GD1173" s="23"/>
      <c r="GE1173" s="23"/>
      <c r="GF1173" s="23"/>
      <c r="GG1173" s="23"/>
      <c r="GH1173" s="23"/>
      <c r="GI1173" s="23"/>
      <c r="GJ1173" s="23">
        <f>T1173</f>
        <v>511</v>
      </c>
      <c r="GK1173" s="23"/>
      <c r="GL1173" s="23"/>
      <c r="GM1173" s="23"/>
      <c r="GN1173" s="23">
        <f>T1173</f>
        <v>511</v>
      </c>
      <c r="GO1173" s="23"/>
      <c r="GP1173" s="23">
        <f>T1173</f>
        <v>511</v>
      </c>
      <c r="GQ1173" s="23">
        <f>T1173</f>
        <v>511</v>
      </c>
      <c r="GR1173" s="23"/>
      <c r="GS1173" s="23">
        <f>T1173</f>
        <v>511</v>
      </c>
      <c r="GT1173" s="23"/>
      <c r="GU1173" s="23"/>
      <c r="GV1173" s="23"/>
      <c r="GW1173" s="23"/>
      <c r="GX1173" s="23"/>
      <c r="GY1173" s="23"/>
      <c r="GZ1173" s="23"/>
      <c r="HA1173" s="23"/>
      <c r="HB1173" s="23">
        <f>T1173</f>
        <v>511</v>
      </c>
      <c r="HC1173" s="23"/>
      <c r="HD1173" s="23"/>
      <c r="HE1173" s="23"/>
      <c r="HF1173" s="23">
        <f>T1173</f>
        <v>511</v>
      </c>
      <c r="HG1173" s="23"/>
      <c r="HH1173" s="23"/>
      <c r="HI1173" s="23"/>
      <c r="HJ1173" s="23"/>
      <c r="HK1173" s="23"/>
      <c r="HL1173" s="23">
        <f>T1173</f>
        <v>511</v>
      </c>
      <c r="HM1173" s="23"/>
      <c r="HN1173" s="23">
        <f>T1173</f>
        <v>511</v>
      </c>
      <c r="HO1173" s="23"/>
      <c r="HP1173" s="23"/>
      <c r="HQ1173" s="23"/>
      <c r="HR1173" s="23"/>
      <c r="HS1173" s="23"/>
      <c r="HT1173" s="23"/>
      <c r="HU1173" s="23"/>
      <c r="HV1173" s="23"/>
      <c r="HW1173" s="23"/>
      <c r="HX1173" s="23"/>
      <c r="HY1173" s="23"/>
      <c r="HZ1173" s="23"/>
      <c r="IA1173" s="23"/>
      <c r="IB1173" s="23"/>
      <c r="IC1173" s="23"/>
      <c r="ID1173" s="23"/>
      <c r="IE1173" s="23"/>
      <c r="IF1173" s="23"/>
      <c r="IG1173" s="23"/>
      <c r="IH1173" s="23"/>
      <c r="II1173" s="23"/>
      <c r="IJ1173" s="23"/>
      <c r="IK1173" s="23"/>
      <c r="IL1173" s="23"/>
      <c r="IM1173" s="23"/>
      <c r="IN1173" s="23"/>
      <c r="IO1173" s="23"/>
      <c r="IP1173" s="23"/>
      <c r="IQ1173" s="23"/>
      <c r="IR1173" s="23"/>
      <c r="IS1173" s="23"/>
      <c r="IT1173" s="23"/>
      <c r="IU1173" s="23"/>
    </row>
    <row r="1174" spans="1:255" x14ac:dyDescent="0.2">
      <c r="A1174" s="64"/>
      <c r="B1174" s="111" t="s">
        <v>1263</v>
      </c>
      <c r="C1174" s="111" t="s">
        <v>1372</v>
      </c>
      <c r="D1174" s="63"/>
      <c r="E1174" s="63"/>
      <c r="F1174" s="63"/>
      <c r="G1174" s="63"/>
      <c r="H1174" s="63"/>
      <c r="I1174" s="63"/>
      <c r="J1174" s="63"/>
      <c r="K1174" s="65"/>
    </row>
    <row r="1175" spans="1:255" ht="24" x14ac:dyDescent="0.2">
      <c r="A1175" s="100" t="s">
        <v>781</v>
      </c>
      <c r="B1175" s="109" t="s">
        <v>537</v>
      </c>
      <c r="C1175" s="101" t="s">
        <v>538</v>
      </c>
      <c r="D1175" s="102" t="s">
        <v>43</v>
      </c>
      <c r="E1175" s="103">
        <f>Source!I630</f>
        <v>2</v>
      </c>
      <c r="F1175" s="104">
        <v>170.48</v>
      </c>
      <c r="G1175" s="105"/>
      <c r="H1175" s="104">
        <f>Source!AC629</f>
        <v>170.48</v>
      </c>
      <c r="I1175" s="106">
        <f>T1175</f>
        <v>341</v>
      </c>
      <c r="J1175" s="107" t="s">
        <v>1262</v>
      </c>
      <c r="K1175" s="108">
        <f>U1175</f>
        <v>2956</v>
      </c>
      <c r="L1175" s="23"/>
      <c r="M1175" s="23"/>
      <c r="N1175" s="23"/>
      <c r="O1175" s="23"/>
      <c r="P1175" s="23"/>
      <c r="Q1175" s="23"/>
      <c r="R1175" s="23"/>
      <c r="S1175" s="23"/>
      <c r="T1175" s="23">
        <f>ROUND(Source!AC629*Source!AW629*Source!I629,0)</f>
        <v>341</v>
      </c>
      <c r="U1175" s="23">
        <f>Source!P630</f>
        <v>2956</v>
      </c>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c r="BK1175" s="23"/>
      <c r="BL1175" s="23"/>
      <c r="BM1175" s="23"/>
      <c r="BN1175" s="23"/>
      <c r="BO1175" s="23"/>
      <c r="BP1175" s="23"/>
      <c r="BQ1175" s="23"/>
      <c r="BR1175" s="23"/>
      <c r="BS1175" s="23"/>
      <c r="BT1175" s="23"/>
      <c r="BU1175" s="23"/>
      <c r="BV1175" s="23"/>
      <c r="BW1175" s="23"/>
      <c r="BX1175" s="23"/>
      <c r="BY1175" s="23"/>
      <c r="BZ1175" s="23"/>
      <c r="CA1175" s="23"/>
      <c r="CB1175" s="23"/>
      <c r="CC1175" s="23"/>
      <c r="CD1175" s="23"/>
      <c r="CE1175" s="23"/>
      <c r="CF1175" s="23"/>
      <c r="CG1175" s="23"/>
      <c r="CH1175" s="23"/>
      <c r="CI1175" s="23"/>
      <c r="CJ1175" s="23"/>
      <c r="CK1175" s="23"/>
      <c r="CL1175" s="23"/>
      <c r="CM1175" s="23"/>
      <c r="CN1175" s="23"/>
      <c r="CO1175" s="23"/>
      <c r="CP1175" s="23"/>
      <c r="CQ1175" s="23"/>
      <c r="CR1175" s="23"/>
      <c r="CS1175" s="23"/>
      <c r="CT1175" s="23"/>
      <c r="CU1175" s="23"/>
      <c r="CV1175" s="23">
        <v>1</v>
      </c>
      <c r="CW1175" s="23"/>
      <c r="CX1175" s="23"/>
      <c r="CY1175" s="23"/>
      <c r="CZ1175" s="23"/>
      <c r="DA1175" s="23"/>
      <c r="DB1175" s="23"/>
      <c r="DC1175" s="23"/>
      <c r="DD1175" s="23"/>
      <c r="DE1175" s="23"/>
      <c r="DF1175" s="23"/>
      <c r="DG1175" s="23"/>
      <c r="DH1175" s="23"/>
      <c r="DI1175" s="23"/>
      <c r="DJ1175" s="23"/>
      <c r="DK1175" s="23">
        <f>T1175</f>
        <v>341</v>
      </c>
      <c r="DL1175" s="23"/>
      <c r="DM1175" s="23">
        <f>Source!P630</f>
        <v>2956</v>
      </c>
      <c r="DN1175" s="23"/>
      <c r="DO1175" s="23"/>
      <c r="DP1175" s="23"/>
      <c r="DQ1175" s="23"/>
      <c r="DR1175" s="23"/>
      <c r="DS1175" s="23"/>
      <c r="DT1175" s="23"/>
      <c r="DU1175" s="23"/>
      <c r="DV1175" s="23"/>
      <c r="DW1175" s="23"/>
      <c r="DX1175" s="23"/>
      <c r="DY1175" s="23"/>
      <c r="DZ1175" s="23"/>
      <c r="EA1175" s="23"/>
      <c r="EB1175" s="23"/>
      <c r="EC1175" s="23"/>
      <c r="ED1175" s="23"/>
      <c r="EE1175" s="23"/>
      <c r="EF1175" s="23"/>
      <c r="EG1175" s="23"/>
      <c r="EH1175" s="23"/>
      <c r="EI1175" s="23"/>
      <c r="EJ1175" s="23"/>
      <c r="EK1175" s="23"/>
      <c r="EL1175" s="23"/>
      <c r="EM1175" s="23"/>
      <c r="EN1175" s="23"/>
      <c r="EO1175" s="23"/>
      <c r="EP1175" s="23"/>
      <c r="EQ1175" s="23"/>
      <c r="ER1175" s="23"/>
      <c r="ES1175" s="23"/>
      <c r="ET1175" s="23"/>
      <c r="EU1175" s="23"/>
      <c r="EV1175" s="23"/>
      <c r="EW1175" s="23"/>
      <c r="EX1175" s="23"/>
      <c r="EY1175" s="23"/>
      <c r="EZ1175" s="23"/>
      <c r="FA1175" s="23"/>
      <c r="FB1175" s="23"/>
      <c r="FC1175" s="23"/>
      <c r="FD1175" s="23"/>
      <c r="FE1175" s="23"/>
      <c r="FF1175" s="23"/>
      <c r="FG1175" s="23"/>
      <c r="FH1175" s="23"/>
      <c r="FI1175" s="23"/>
      <c r="FJ1175" s="23"/>
      <c r="FK1175" s="23"/>
      <c r="FL1175" s="23"/>
      <c r="FM1175" s="23"/>
      <c r="FN1175" s="23"/>
      <c r="FO1175" s="23"/>
      <c r="FP1175" s="23"/>
      <c r="FQ1175" s="23"/>
      <c r="FR1175" s="23"/>
      <c r="FS1175" s="23"/>
      <c r="FT1175" s="23"/>
      <c r="FU1175" s="23"/>
      <c r="FV1175" s="23"/>
      <c r="FW1175" s="23"/>
      <c r="FX1175" s="23"/>
      <c r="FY1175" s="23"/>
      <c r="FZ1175" s="23"/>
      <c r="GA1175" s="23"/>
      <c r="GB1175" s="23"/>
      <c r="GC1175" s="23"/>
      <c r="GD1175" s="23"/>
      <c r="GE1175" s="23"/>
      <c r="GF1175" s="23"/>
      <c r="GG1175" s="23"/>
      <c r="GH1175" s="23"/>
      <c r="GI1175" s="23"/>
      <c r="GJ1175" s="23">
        <f>T1175</f>
        <v>341</v>
      </c>
      <c r="GK1175" s="23"/>
      <c r="GL1175" s="23"/>
      <c r="GM1175" s="23"/>
      <c r="GN1175" s="23">
        <f>T1175</f>
        <v>341</v>
      </c>
      <c r="GO1175" s="23"/>
      <c r="GP1175" s="23">
        <f>T1175</f>
        <v>341</v>
      </c>
      <c r="GQ1175" s="23">
        <f>T1175</f>
        <v>341</v>
      </c>
      <c r="GR1175" s="23"/>
      <c r="GS1175" s="23">
        <f>T1175</f>
        <v>341</v>
      </c>
      <c r="GT1175" s="23"/>
      <c r="GU1175" s="23"/>
      <c r="GV1175" s="23"/>
      <c r="GW1175" s="23"/>
      <c r="GX1175" s="23"/>
      <c r="GY1175" s="23"/>
      <c r="GZ1175" s="23"/>
      <c r="HA1175" s="23"/>
      <c r="HB1175" s="23">
        <f>T1175</f>
        <v>341</v>
      </c>
      <c r="HC1175" s="23"/>
      <c r="HD1175" s="23"/>
      <c r="HE1175" s="23"/>
      <c r="HF1175" s="23">
        <f>T1175</f>
        <v>341</v>
      </c>
      <c r="HG1175" s="23"/>
      <c r="HH1175" s="23"/>
      <c r="HI1175" s="23"/>
      <c r="HJ1175" s="23"/>
      <c r="HK1175" s="23"/>
      <c r="HL1175" s="23">
        <f>T1175</f>
        <v>341</v>
      </c>
      <c r="HM1175" s="23"/>
      <c r="HN1175" s="23">
        <f>T1175</f>
        <v>341</v>
      </c>
      <c r="HO1175" s="23"/>
      <c r="HP1175" s="23"/>
      <c r="HQ1175" s="23"/>
      <c r="HR1175" s="23"/>
      <c r="HS1175" s="23"/>
      <c r="HT1175" s="23"/>
      <c r="HU1175" s="23"/>
      <c r="HV1175" s="23"/>
      <c r="HW1175" s="23"/>
      <c r="HX1175" s="23"/>
      <c r="HY1175" s="23"/>
      <c r="HZ1175" s="23"/>
      <c r="IA1175" s="23"/>
      <c r="IB1175" s="23"/>
      <c r="IC1175" s="23"/>
      <c r="ID1175" s="23"/>
      <c r="IE1175" s="23"/>
      <c r="IF1175" s="23"/>
      <c r="IG1175" s="23"/>
      <c r="IH1175" s="23"/>
      <c r="II1175" s="23"/>
      <c r="IJ1175" s="23"/>
      <c r="IK1175" s="23"/>
      <c r="IL1175" s="23"/>
      <c r="IM1175" s="23"/>
      <c r="IN1175" s="23"/>
      <c r="IO1175" s="23"/>
      <c r="IP1175" s="23"/>
      <c r="IQ1175" s="23"/>
      <c r="IR1175" s="23"/>
      <c r="IS1175" s="23"/>
      <c r="IT1175" s="23"/>
      <c r="IU1175" s="23"/>
    </row>
    <row r="1176" spans="1:255" x14ac:dyDescent="0.2">
      <c r="A1176" s="64"/>
      <c r="B1176" s="111" t="s">
        <v>1263</v>
      </c>
      <c r="C1176" s="111" t="s">
        <v>1372</v>
      </c>
      <c r="D1176" s="63"/>
      <c r="E1176" s="63"/>
      <c r="F1176" s="63"/>
      <c r="G1176" s="63"/>
      <c r="H1176" s="63"/>
      <c r="I1176" s="63"/>
      <c r="J1176" s="63"/>
      <c r="K1176" s="65"/>
    </row>
    <row r="1177" spans="1:255" ht="24" x14ac:dyDescent="0.2">
      <c r="A1177" s="100" t="s">
        <v>782</v>
      </c>
      <c r="B1177" s="109" t="s">
        <v>541</v>
      </c>
      <c r="C1177" s="101" t="s">
        <v>542</v>
      </c>
      <c r="D1177" s="102" t="s">
        <v>43</v>
      </c>
      <c r="E1177" s="103">
        <f>Source!I632</f>
        <v>5</v>
      </c>
      <c r="F1177" s="104">
        <v>187.21</v>
      </c>
      <c r="G1177" s="105"/>
      <c r="H1177" s="104">
        <f>Source!AC631</f>
        <v>187.21</v>
      </c>
      <c r="I1177" s="106">
        <f>T1177</f>
        <v>936</v>
      </c>
      <c r="J1177" s="107" t="s">
        <v>1262</v>
      </c>
      <c r="K1177" s="108">
        <f>U1177</f>
        <v>8160</v>
      </c>
      <c r="L1177" s="23"/>
      <c r="M1177" s="23"/>
      <c r="N1177" s="23"/>
      <c r="O1177" s="23"/>
      <c r="P1177" s="23"/>
      <c r="Q1177" s="23"/>
      <c r="R1177" s="23"/>
      <c r="S1177" s="23"/>
      <c r="T1177" s="23">
        <f>ROUND(Source!AC631*Source!AW631*Source!I631,0)</f>
        <v>936</v>
      </c>
      <c r="U1177" s="23">
        <f>Source!P632</f>
        <v>8160</v>
      </c>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c r="BQ1177" s="23"/>
      <c r="BR1177" s="23"/>
      <c r="BS1177" s="23"/>
      <c r="BT1177" s="23"/>
      <c r="BU1177" s="23"/>
      <c r="BV1177" s="23"/>
      <c r="BW1177" s="23"/>
      <c r="BX1177" s="23"/>
      <c r="BY1177" s="23"/>
      <c r="BZ1177" s="23"/>
      <c r="CA1177" s="23"/>
      <c r="CB1177" s="23"/>
      <c r="CC1177" s="23"/>
      <c r="CD1177" s="23"/>
      <c r="CE1177" s="23"/>
      <c r="CF1177" s="23"/>
      <c r="CG1177" s="23"/>
      <c r="CH1177" s="23"/>
      <c r="CI1177" s="23"/>
      <c r="CJ1177" s="23"/>
      <c r="CK1177" s="23"/>
      <c r="CL1177" s="23"/>
      <c r="CM1177" s="23"/>
      <c r="CN1177" s="23"/>
      <c r="CO1177" s="23"/>
      <c r="CP1177" s="23"/>
      <c r="CQ1177" s="23"/>
      <c r="CR1177" s="23"/>
      <c r="CS1177" s="23"/>
      <c r="CT1177" s="23"/>
      <c r="CU1177" s="23"/>
      <c r="CV1177" s="23">
        <v>1</v>
      </c>
      <c r="CW1177" s="23"/>
      <c r="CX1177" s="23"/>
      <c r="CY1177" s="23"/>
      <c r="CZ1177" s="23"/>
      <c r="DA1177" s="23"/>
      <c r="DB1177" s="23"/>
      <c r="DC1177" s="23"/>
      <c r="DD1177" s="23"/>
      <c r="DE1177" s="23"/>
      <c r="DF1177" s="23"/>
      <c r="DG1177" s="23"/>
      <c r="DH1177" s="23"/>
      <c r="DI1177" s="23"/>
      <c r="DJ1177" s="23"/>
      <c r="DK1177" s="23">
        <f>T1177</f>
        <v>936</v>
      </c>
      <c r="DL1177" s="23"/>
      <c r="DM1177" s="23">
        <f>Source!P632</f>
        <v>8160</v>
      </c>
      <c r="DN1177" s="23"/>
      <c r="DO1177" s="23"/>
      <c r="DP1177" s="23"/>
      <c r="DQ1177" s="23"/>
      <c r="DR1177" s="23"/>
      <c r="DS1177" s="23"/>
      <c r="DT1177" s="23"/>
      <c r="DU1177" s="23"/>
      <c r="DV1177" s="23"/>
      <c r="DW1177" s="23"/>
      <c r="DX1177" s="23"/>
      <c r="DY1177" s="23"/>
      <c r="DZ1177" s="23"/>
      <c r="EA1177" s="23"/>
      <c r="EB1177" s="23"/>
      <c r="EC1177" s="23"/>
      <c r="ED1177" s="23"/>
      <c r="EE1177" s="23"/>
      <c r="EF1177" s="23"/>
      <c r="EG1177" s="23"/>
      <c r="EH1177" s="23"/>
      <c r="EI1177" s="23"/>
      <c r="EJ1177" s="23"/>
      <c r="EK1177" s="23"/>
      <c r="EL1177" s="23"/>
      <c r="EM1177" s="23"/>
      <c r="EN1177" s="23"/>
      <c r="EO1177" s="23"/>
      <c r="EP1177" s="23"/>
      <c r="EQ1177" s="23"/>
      <c r="ER1177" s="23"/>
      <c r="ES1177" s="23"/>
      <c r="ET1177" s="23"/>
      <c r="EU1177" s="23"/>
      <c r="EV1177" s="23"/>
      <c r="EW1177" s="23"/>
      <c r="EX1177" s="23"/>
      <c r="EY1177" s="23"/>
      <c r="EZ1177" s="23"/>
      <c r="FA1177" s="23"/>
      <c r="FB1177" s="23"/>
      <c r="FC1177" s="23"/>
      <c r="FD1177" s="23"/>
      <c r="FE1177" s="23"/>
      <c r="FF1177" s="23"/>
      <c r="FG1177" s="23"/>
      <c r="FH1177" s="23"/>
      <c r="FI1177" s="23"/>
      <c r="FJ1177" s="23"/>
      <c r="FK1177" s="23"/>
      <c r="FL1177" s="23"/>
      <c r="FM1177" s="23"/>
      <c r="FN1177" s="23"/>
      <c r="FO1177" s="23"/>
      <c r="FP1177" s="23"/>
      <c r="FQ1177" s="23"/>
      <c r="FR1177" s="23"/>
      <c r="FS1177" s="23"/>
      <c r="FT1177" s="23"/>
      <c r="FU1177" s="23"/>
      <c r="FV1177" s="23"/>
      <c r="FW1177" s="23"/>
      <c r="FX1177" s="23"/>
      <c r="FY1177" s="23"/>
      <c r="FZ1177" s="23"/>
      <c r="GA1177" s="23"/>
      <c r="GB1177" s="23"/>
      <c r="GC1177" s="23"/>
      <c r="GD1177" s="23"/>
      <c r="GE1177" s="23"/>
      <c r="GF1177" s="23"/>
      <c r="GG1177" s="23"/>
      <c r="GH1177" s="23"/>
      <c r="GI1177" s="23"/>
      <c r="GJ1177" s="23">
        <f>T1177</f>
        <v>936</v>
      </c>
      <c r="GK1177" s="23"/>
      <c r="GL1177" s="23"/>
      <c r="GM1177" s="23"/>
      <c r="GN1177" s="23">
        <f>T1177</f>
        <v>936</v>
      </c>
      <c r="GO1177" s="23"/>
      <c r="GP1177" s="23">
        <f>T1177</f>
        <v>936</v>
      </c>
      <c r="GQ1177" s="23">
        <f>T1177</f>
        <v>936</v>
      </c>
      <c r="GR1177" s="23"/>
      <c r="GS1177" s="23">
        <f>T1177</f>
        <v>936</v>
      </c>
      <c r="GT1177" s="23"/>
      <c r="GU1177" s="23"/>
      <c r="GV1177" s="23"/>
      <c r="GW1177" s="23"/>
      <c r="GX1177" s="23"/>
      <c r="GY1177" s="23"/>
      <c r="GZ1177" s="23"/>
      <c r="HA1177" s="23"/>
      <c r="HB1177" s="23">
        <f>T1177</f>
        <v>936</v>
      </c>
      <c r="HC1177" s="23"/>
      <c r="HD1177" s="23"/>
      <c r="HE1177" s="23"/>
      <c r="HF1177" s="23">
        <f>T1177</f>
        <v>936</v>
      </c>
      <c r="HG1177" s="23"/>
      <c r="HH1177" s="23"/>
      <c r="HI1177" s="23"/>
      <c r="HJ1177" s="23"/>
      <c r="HK1177" s="23"/>
      <c r="HL1177" s="23">
        <f>T1177</f>
        <v>936</v>
      </c>
      <c r="HM1177" s="23"/>
      <c r="HN1177" s="23">
        <f>T1177</f>
        <v>936</v>
      </c>
      <c r="HO1177" s="23"/>
      <c r="HP1177" s="23"/>
      <c r="HQ1177" s="23"/>
      <c r="HR1177" s="23"/>
      <c r="HS1177" s="23"/>
      <c r="HT1177" s="23"/>
      <c r="HU1177" s="23"/>
      <c r="HV1177" s="23"/>
      <c r="HW1177" s="23"/>
      <c r="HX1177" s="23"/>
      <c r="HY1177" s="23"/>
      <c r="HZ1177" s="23"/>
      <c r="IA1177" s="23"/>
      <c r="IB1177" s="23"/>
      <c r="IC1177" s="23"/>
      <c r="ID1177" s="23"/>
      <c r="IE1177" s="23"/>
      <c r="IF1177" s="23"/>
      <c r="IG1177" s="23"/>
      <c r="IH1177" s="23"/>
      <c r="II1177" s="23"/>
      <c r="IJ1177" s="23"/>
      <c r="IK1177" s="23"/>
      <c r="IL1177" s="23"/>
      <c r="IM1177" s="23"/>
      <c r="IN1177" s="23"/>
      <c r="IO1177" s="23"/>
      <c r="IP1177" s="23"/>
      <c r="IQ1177" s="23"/>
      <c r="IR1177" s="23"/>
      <c r="IS1177" s="23"/>
      <c r="IT1177" s="23"/>
      <c r="IU1177" s="23"/>
    </row>
    <row r="1178" spans="1:255" x14ac:dyDescent="0.2">
      <c r="A1178" s="64"/>
      <c r="B1178" s="111" t="s">
        <v>1263</v>
      </c>
      <c r="C1178" s="111" t="s">
        <v>1373</v>
      </c>
      <c r="D1178" s="63"/>
      <c r="E1178" s="63"/>
      <c r="F1178" s="63"/>
      <c r="G1178" s="63"/>
      <c r="H1178" s="63"/>
      <c r="I1178" s="63"/>
      <c r="J1178" s="63"/>
      <c r="K1178" s="65"/>
    </row>
    <row r="1179" spans="1:255" ht="24" x14ac:dyDescent="0.2">
      <c r="A1179" s="114" t="s">
        <v>783</v>
      </c>
      <c r="B1179" s="115" t="s">
        <v>546</v>
      </c>
      <c r="C1179" s="116" t="s">
        <v>547</v>
      </c>
      <c r="D1179" s="117" t="s">
        <v>43</v>
      </c>
      <c r="E1179" s="118">
        <f>Source!I634</f>
        <v>5</v>
      </c>
      <c r="F1179" s="119">
        <v>187.21</v>
      </c>
      <c r="G1179" s="71"/>
      <c r="H1179" s="119">
        <f>Source!AC633</f>
        <v>187.21</v>
      </c>
      <c r="I1179" s="120">
        <f>T1179</f>
        <v>936</v>
      </c>
      <c r="J1179" s="73" t="s">
        <v>1262</v>
      </c>
      <c r="K1179" s="121">
        <f>U1179</f>
        <v>8160</v>
      </c>
      <c r="L1179" s="23"/>
      <c r="M1179" s="23"/>
      <c r="N1179" s="23"/>
      <c r="O1179" s="23"/>
      <c r="P1179" s="23"/>
      <c r="Q1179" s="23"/>
      <c r="R1179" s="23"/>
      <c r="S1179" s="23"/>
      <c r="T1179" s="23">
        <f>ROUND(Source!AC633*Source!AW633*Source!I633,0)</f>
        <v>936</v>
      </c>
      <c r="U1179" s="23">
        <f>Source!P634</f>
        <v>8160</v>
      </c>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3"/>
      <c r="BN1179" s="23"/>
      <c r="BO1179" s="23"/>
      <c r="BP1179" s="23"/>
      <c r="BQ1179" s="23"/>
      <c r="BR1179" s="23"/>
      <c r="BS1179" s="23"/>
      <c r="BT1179" s="23"/>
      <c r="BU1179" s="23"/>
      <c r="BV1179" s="23"/>
      <c r="BW1179" s="23"/>
      <c r="BX1179" s="23"/>
      <c r="BY1179" s="23"/>
      <c r="BZ1179" s="23"/>
      <c r="CA1179" s="23"/>
      <c r="CB1179" s="23"/>
      <c r="CC1179" s="23"/>
      <c r="CD1179" s="23"/>
      <c r="CE1179" s="23"/>
      <c r="CF1179" s="23"/>
      <c r="CG1179" s="23"/>
      <c r="CH1179" s="23"/>
      <c r="CI1179" s="23"/>
      <c r="CJ1179" s="23"/>
      <c r="CK1179" s="23"/>
      <c r="CL1179" s="23"/>
      <c r="CM1179" s="23"/>
      <c r="CN1179" s="23"/>
      <c r="CO1179" s="23"/>
      <c r="CP1179" s="23"/>
      <c r="CQ1179" s="23"/>
      <c r="CR1179" s="23"/>
      <c r="CS1179" s="23"/>
      <c r="CT1179" s="23"/>
      <c r="CU1179" s="23"/>
      <c r="CV1179" s="23">
        <v>1</v>
      </c>
      <c r="CW1179" s="23"/>
      <c r="CX1179" s="23"/>
      <c r="CY1179" s="23"/>
      <c r="CZ1179" s="23"/>
      <c r="DA1179" s="23"/>
      <c r="DB1179" s="23"/>
      <c r="DC1179" s="23"/>
      <c r="DD1179" s="23"/>
      <c r="DE1179" s="23"/>
      <c r="DF1179" s="23"/>
      <c r="DG1179" s="23"/>
      <c r="DH1179" s="23"/>
      <c r="DI1179" s="23"/>
      <c r="DJ1179" s="23"/>
      <c r="DK1179" s="23">
        <f>T1179</f>
        <v>936</v>
      </c>
      <c r="DL1179" s="23"/>
      <c r="DM1179" s="23">
        <f>Source!P634</f>
        <v>8160</v>
      </c>
      <c r="DN1179" s="23"/>
      <c r="DO1179" s="23"/>
      <c r="DP1179" s="23"/>
      <c r="DQ1179" s="23"/>
      <c r="DR1179" s="23"/>
      <c r="DS1179" s="23"/>
      <c r="DT1179" s="23"/>
      <c r="DU1179" s="23"/>
      <c r="DV1179" s="23"/>
      <c r="DW1179" s="23"/>
      <c r="DX1179" s="23"/>
      <c r="DY1179" s="23"/>
      <c r="DZ1179" s="23"/>
      <c r="EA1179" s="23"/>
      <c r="EB1179" s="23"/>
      <c r="EC1179" s="23"/>
      <c r="ED1179" s="23"/>
      <c r="EE1179" s="23"/>
      <c r="EF1179" s="23"/>
      <c r="EG1179" s="23"/>
      <c r="EH1179" s="23"/>
      <c r="EI1179" s="23"/>
      <c r="EJ1179" s="23"/>
      <c r="EK1179" s="23"/>
      <c r="EL1179" s="23"/>
      <c r="EM1179" s="23"/>
      <c r="EN1179" s="23"/>
      <c r="EO1179" s="23"/>
      <c r="EP1179" s="23"/>
      <c r="EQ1179" s="23"/>
      <c r="ER1179" s="23"/>
      <c r="ES1179" s="23"/>
      <c r="ET1179" s="23"/>
      <c r="EU1179" s="23"/>
      <c r="EV1179" s="23"/>
      <c r="EW1179" s="23"/>
      <c r="EX1179" s="23"/>
      <c r="EY1179" s="23"/>
      <c r="EZ1179" s="23"/>
      <c r="FA1179" s="23"/>
      <c r="FB1179" s="23"/>
      <c r="FC1179" s="23"/>
      <c r="FD1179" s="23"/>
      <c r="FE1179" s="23"/>
      <c r="FF1179" s="23"/>
      <c r="FG1179" s="23"/>
      <c r="FH1179" s="23"/>
      <c r="FI1179" s="23"/>
      <c r="FJ1179" s="23"/>
      <c r="FK1179" s="23"/>
      <c r="FL1179" s="23"/>
      <c r="FM1179" s="23"/>
      <c r="FN1179" s="23"/>
      <c r="FO1179" s="23"/>
      <c r="FP1179" s="23"/>
      <c r="FQ1179" s="23"/>
      <c r="FR1179" s="23"/>
      <c r="FS1179" s="23"/>
      <c r="FT1179" s="23"/>
      <c r="FU1179" s="23"/>
      <c r="FV1179" s="23"/>
      <c r="FW1179" s="23"/>
      <c r="FX1179" s="23"/>
      <c r="FY1179" s="23"/>
      <c r="FZ1179" s="23"/>
      <c r="GA1179" s="23"/>
      <c r="GB1179" s="23"/>
      <c r="GC1179" s="23"/>
      <c r="GD1179" s="23"/>
      <c r="GE1179" s="23"/>
      <c r="GF1179" s="23"/>
      <c r="GG1179" s="23"/>
      <c r="GH1179" s="23"/>
      <c r="GI1179" s="23"/>
      <c r="GJ1179" s="23">
        <f>T1179</f>
        <v>936</v>
      </c>
      <c r="GK1179" s="23"/>
      <c r="GL1179" s="23"/>
      <c r="GM1179" s="23"/>
      <c r="GN1179" s="23">
        <f>T1179</f>
        <v>936</v>
      </c>
      <c r="GO1179" s="23"/>
      <c r="GP1179" s="23">
        <f>T1179</f>
        <v>936</v>
      </c>
      <c r="GQ1179" s="23">
        <f>T1179</f>
        <v>936</v>
      </c>
      <c r="GR1179" s="23"/>
      <c r="GS1179" s="23">
        <f>T1179</f>
        <v>936</v>
      </c>
      <c r="GT1179" s="23"/>
      <c r="GU1179" s="23"/>
      <c r="GV1179" s="23"/>
      <c r="GW1179" s="23"/>
      <c r="GX1179" s="23"/>
      <c r="GY1179" s="23"/>
      <c r="GZ1179" s="23"/>
      <c r="HA1179" s="23"/>
      <c r="HB1179" s="23">
        <f>T1179</f>
        <v>936</v>
      </c>
      <c r="HC1179" s="23"/>
      <c r="HD1179" s="23"/>
      <c r="HE1179" s="23"/>
      <c r="HF1179" s="23">
        <f>T1179</f>
        <v>936</v>
      </c>
      <c r="HG1179" s="23"/>
      <c r="HH1179" s="23"/>
      <c r="HI1179" s="23"/>
      <c r="HJ1179" s="23"/>
      <c r="HK1179" s="23"/>
      <c r="HL1179" s="23">
        <f>T1179</f>
        <v>936</v>
      </c>
      <c r="HM1179" s="23"/>
      <c r="HN1179" s="23">
        <f>T1179</f>
        <v>936</v>
      </c>
      <c r="HO1179" s="23"/>
      <c r="HP1179" s="23"/>
      <c r="HQ1179" s="23"/>
      <c r="HR1179" s="23"/>
      <c r="HS1179" s="23"/>
      <c r="HT1179" s="23"/>
      <c r="HU1179" s="23"/>
      <c r="HV1179" s="23"/>
      <c r="HW1179" s="23"/>
      <c r="HX1179" s="23"/>
      <c r="HY1179" s="23"/>
      <c r="HZ1179" s="23"/>
      <c r="IA1179" s="23"/>
      <c r="IB1179" s="23"/>
      <c r="IC1179" s="23"/>
      <c r="ID1179" s="23"/>
      <c r="IE1179" s="23"/>
      <c r="IF1179" s="23"/>
      <c r="IG1179" s="23"/>
      <c r="IH1179" s="23"/>
      <c r="II1179" s="23"/>
      <c r="IJ1179" s="23"/>
      <c r="IK1179" s="23"/>
      <c r="IL1179" s="23"/>
      <c r="IM1179" s="23"/>
      <c r="IN1179" s="23"/>
      <c r="IO1179" s="23"/>
      <c r="IP1179" s="23"/>
      <c r="IQ1179" s="23"/>
      <c r="IR1179" s="23"/>
      <c r="IS1179" s="23"/>
      <c r="IT1179" s="23"/>
      <c r="IU1179" s="23"/>
    </row>
    <row r="1180" spans="1:255" x14ac:dyDescent="0.2">
      <c r="A1180" s="98"/>
      <c r="B1180" s="113" t="s">
        <v>1263</v>
      </c>
      <c r="C1180" s="113" t="s">
        <v>1373</v>
      </c>
      <c r="D1180" s="33"/>
      <c r="E1180" s="33"/>
      <c r="F1180" s="33"/>
      <c r="G1180" s="33"/>
      <c r="H1180" s="33"/>
      <c r="I1180" s="33"/>
      <c r="J1180" s="33"/>
      <c r="K1180" s="99"/>
    </row>
    <row r="1181" spans="1:255" ht="13.5" thickBot="1" x14ac:dyDescent="0.25">
      <c r="A1181" s="124"/>
      <c r="B1181" s="125"/>
      <c r="C1181" s="125" t="s">
        <v>1266</v>
      </c>
      <c r="D1181" s="125"/>
      <c r="E1181" s="125"/>
      <c r="F1181" s="125"/>
      <c r="G1181" s="125"/>
      <c r="H1181" s="373">
        <f>SUM(DK1150:DK1180)</f>
        <v>190157</v>
      </c>
      <c r="I1181" s="374"/>
      <c r="J1181" s="373">
        <f>SUM(DM1150:DM1180)</f>
        <v>1703302</v>
      </c>
      <c r="K1181" s="375"/>
      <c r="L1181" s="112"/>
      <c r="M1181" s="112"/>
      <c r="N1181" s="112"/>
      <c r="O1181" s="23"/>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3"/>
      <c r="BN1181" s="23"/>
      <c r="BO1181" s="23"/>
      <c r="BP1181" s="23"/>
      <c r="BQ1181" s="23"/>
      <c r="BR1181" s="23"/>
      <c r="BS1181" s="23"/>
      <c r="BT1181" s="23"/>
      <c r="BU1181" s="23"/>
      <c r="BV1181" s="23"/>
      <c r="BW1181" s="23"/>
      <c r="BX1181" s="23"/>
      <c r="BY1181" s="23"/>
      <c r="BZ1181" s="23"/>
      <c r="CA1181" s="23"/>
      <c r="CB1181" s="23"/>
      <c r="CC1181" s="23"/>
      <c r="CD1181" s="23"/>
      <c r="CE1181" s="23"/>
      <c r="CF1181" s="23"/>
      <c r="CG1181" s="23"/>
      <c r="CH1181" s="23"/>
      <c r="CI1181" s="23"/>
      <c r="CJ1181" s="23"/>
      <c r="CK1181" s="23"/>
      <c r="CL1181" s="23"/>
      <c r="CM1181" s="23"/>
      <c r="CN1181" s="23"/>
      <c r="CO1181" s="23"/>
      <c r="CP1181" s="23"/>
      <c r="CQ1181" s="23"/>
      <c r="CR1181" s="23"/>
      <c r="CS1181" s="23"/>
      <c r="CT1181" s="23"/>
      <c r="CU1181" s="23"/>
      <c r="CV1181" s="23"/>
      <c r="CW1181" s="23"/>
      <c r="CX1181" s="23"/>
      <c r="CY1181" s="23"/>
      <c r="CZ1181" s="23"/>
      <c r="DA1181" s="23"/>
      <c r="DB1181" s="23"/>
      <c r="DC1181" s="23"/>
      <c r="DD1181" s="23"/>
      <c r="DE1181" s="23"/>
      <c r="DF1181" s="23"/>
      <c r="DG1181" s="23"/>
      <c r="DH1181" s="23"/>
      <c r="DI1181" s="23"/>
      <c r="DJ1181" s="23"/>
      <c r="DK1181" s="23"/>
      <c r="DL1181" s="23"/>
      <c r="DM1181" s="23"/>
      <c r="DN1181" s="23"/>
      <c r="DO1181" s="23"/>
      <c r="DP1181" s="23"/>
      <c r="DQ1181" s="23"/>
      <c r="DR1181" s="23"/>
      <c r="DS1181" s="23"/>
      <c r="DT1181" s="23"/>
      <c r="DU1181" s="23"/>
      <c r="DV1181" s="23"/>
      <c r="DW1181" s="23"/>
      <c r="DX1181" s="23"/>
      <c r="DY1181" s="23"/>
      <c r="DZ1181" s="23"/>
      <c r="EA1181" s="23"/>
      <c r="EB1181" s="23"/>
      <c r="EC1181" s="23"/>
      <c r="ED1181" s="23"/>
      <c r="EE1181" s="23"/>
      <c r="EF1181" s="23"/>
      <c r="EG1181" s="23"/>
      <c r="EH1181" s="23"/>
      <c r="EI1181" s="23"/>
      <c r="EJ1181" s="23"/>
      <c r="EK1181" s="23"/>
      <c r="EL1181" s="23"/>
      <c r="EM1181" s="23"/>
      <c r="EN1181" s="23"/>
      <c r="EO1181" s="23"/>
      <c r="EP1181" s="23"/>
      <c r="EQ1181" s="23"/>
      <c r="ER1181" s="23"/>
      <c r="ES1181" s="23"/>
      <c r="ET1181" s="23"/>
      <c r="EU1181" s="23"/>
      <c r="EV1181" s="23"/>
      <c r="EW1181" s="23"/>
      <c r="EX1181" s="23"/>
      <c r="EY1181" s="23"/>
      <c r="EZ1181" s="23"/>
      <c r="FA1181" s="23"/>
      <c r="FB1181" s="23"/>
      <c r="FC1181" s="23"/>
      <c r="FD1181" s="23"/>
      <c r="FE1181" s="23"/>
      <c r="FF1181" s="23"/>
      <c r="FG1181" s="23"/>
      <c r="FH1181" s="23"/>
      <c r="FI1181" s="23"/>
      <c r="FJ1181" s="23"/>
      <c r="FK1181" s="23"/>
      <c r="FL1181" s="23"/>
      <c r="FM1181" s="23"/>
      <c r="FN1181" s="23"/>
      <c r="FO1181" s="23"/>
      <c r="FP1181" s="23"/>
      <c r="FQ1181" s="23"/>
      <c r="FR1181" s="23"/>
      <c r="FS1181" s="23"/>
      <c r="FT1181" s="23"/>
      <c r="FU1181" s="23"/>
      <c r="FV1181" s="23"/>
      <c r="FW1181" s="23"/>
      <c r="FX1181" s="23"/>
      <c r="FY1181" s="23"/>
      <c r="FZ1181" s="23"/>
      <c r="GA1181" s="23"/>
      <c r="GB1181" s="23"/>
      <c r="GC1181" s="23"/>
      <c r="GD1181" s="23"/>
      <c r="GE1181" s="23"/>
      <c r="GF1181" s="23"/>
      <c r="GG1181" s="23"/>
      <c r="GH1181" s="23"/>
      <c r="GI1181" s="23"/>
      <c r="GJ1181" s="23"/>
      <c r="GK1181" s="23"/>
      <c r="GL1181" s="23"/>
      <c r="GM1181" s="23"/>
      <c r="GN1181" s="23"/>
      <c r="GO1181" s="23"/>
      <c r="GP1181" s="23"/>
      <c r="GQ1181" s="23"/>
      <c r="GR1181" s="23"/>
      <c r="GS1181" s="23"/>
      <c r="GT1181" s="23"/>
      <c r="GU1181" s="23"/>
      <c r="GV1181" s="23"/>
      <c r="GW1181" s="23"/>
      <c r="GX1181" s="23"/>
      <c r="GY1181" s="23"/>
      <c r="GZ1181" s="23"/>
      <c r="HA1181" s="23"/>
      <c r="HB1181" s="23"/>
      <c r="HC1181" s="23"/>
      <c r="HD1181" s="23"/>
      <c r="HE1181" s="23"/>
      <c r="HF1181" s="23"/>
      <c r="HG1181" s="23"/>
      <c r="HH1181" s="23"/>
      <c r="HI1181" s="23"/>
      <c r="HJ1181" s="23"/>
      <c r="HK1181" s="23"/>
      <c r="HL1181" s="23"/>
      <c r="HM1181" s="23"/>
      <c r="HN1181" s="23"/>
      <c r="HO1181" s="23"/>
      <c r="HP1181" s="23"/>
      <c r="HQ1181" s="23"/>
      <c r="HR1181" s="23"/>
      <c r="HS1181" s="23"/>
      <c r="HT1181" s="23"/>
      <c r="HU1181" s="23"/>
      <c r="HV1181" s="23"/>
      <c r="HW1181" s="23"/>
      <c r="HX1181" s="23"/>
      <c r="HY1181" s="23"/>
      <c r="HZ1181" s="23"/>
      <c r="IA1181" s="23"/>
      <c r="IB1181" s="23"/>
      <c r="IC1181" s="23"/>
      <c r="ID1181" s="23"/>
      <c r="IE1181" s="23"/>
      <c r="IF1181" s="23"/>
      <c r="IG1181" s="23"/>
      <c r="IH1181" s="23"/>
      <c r="II1181" s="23"/>
      <c r="IJ1181" s="23"/>
      <c r="IK1181" s="23"/>
      <c r="IL1181" s="23"/>
      <c r="IM1181" s="23"/>
      <c r="IN1181" s="23"/>
      <c r="IO1181" s="23"/>
      <c r="IP1181" s="23"/>
      <c r="IQ1181" s="23"/>
      <c r="IR1181" s="23"/>
      <c r="IS1181" s="23"/>
      <c r="IT1181" s="23"/>
      <c r="IU1181" s="23"/>
    </row>
    <row r="1182" spans="1:255" x14ac:dyDescent="0.2">
      <c r="A1182" s="123"/>
      <c r="B1182" s="122"/>
      <c r="C1182" s="122" t="s">
        <v>1267</v>
      </c>
      <c r="D1182" s="122"/>
      <c r="E1182" s="122"/>
      <c r="F1182" s="122"/>
      <c r="G1182" s="122"/>
      <c r="H1182" s="376">
        <f>R1182</f>
        <v>222144</v>
      </c>
      <c r="I1182" s="377"/>
      <c r="J1182" s="376" t="e">
        <f>S1182</f>
        <v>#REF!</v>
      </c>
      <c r="K1182" s="378"/>
      <c r="O1182" s="23"/>
      <c r="P1182" s="23"/>
      <c r="Q1182" s="23"/>
      <c r="R1182" s="23">
        <f>SUM(T1150:T1181)</f>
        <v>222144</v>
      </c>
      <c r="S1182" s="23" t="e">
        <f>SUM(U1150:U1181)</f>
        <v>#REF!</v>
      </c>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c r="FF1182" s="23"/>
      <c r="FG1182" s="23"/>
      <c r="FH1182" s="23"/>
      <c r="FI1182" s="23"/>
      <c r="FJ1182" s="23"/>
      <c r="FK1182" s="23"/>
      <c r="FL1182" s="23"/>
      <c r="FM1182" s="23"/>
      <c r="FN1182" s="23"/>
      <c r="FO1182" s="23"/>
      <c r="FP1182" s="23"/>
      <c r="FQ1182" s="23"/>
      <c r="FR1182" s="23"/>
      <c r="FS1182" s="23"/>
      <c r="FT1182" s="23"/>
      <c r="FU1182" s="23"/>
      <c r="FV1182" s="23"/>
      <c r="FW1182" s="23"/>
      <c r="FX1182" s="23"/>
      <c r="FY1182" s="23"/>
      <c r="FZ1182" s="23"/>
      <c r="GA1182" s="23"/>
      <c r="GB1182" s="23"/>
      <c r="GC1182" s="23"/>
      <c r="GD1182" s="23"/>
      <c r="GE1182" s="23"/>
      <c r="GF1182" s="23"/>
      <c r="GG1182" s="23"/>
      <c r="GH1182" s="23"/>
      <c r="GI1182" s="23"/>
      <c r="GJ1182" s="23"/>
      <c r="GK1182" s="23"/>
      <c r="GL1182" s="23"/>
      <c r="GM1182" s="23"/>
      <c r="GN1182" s="23"/>
      <c r="GO1182" s="23"/>
      <c r="GP1182" s="23"/>
      <c r="GQ1182" s="23"/>
      <c r="GR1182" s="23"/>
      <c r="GS1182" s="23"/>
      <c r="GT1182" s="23"/>
      <c r="GU1182" s="23"/>
      <c r="GV1182" s="23"/>
      <c r="GW1182" s="23"/>
      <c r="GX1182" s="23"/>
      <c r="GY1182" s="23"/>
      <c r="GZ1182" s="23"/>
      <c r="HA1182" s="23">
        <f>R1182</f>
        <v>222144</v>
      </c>
      <c r="HB1182" s="23"/>
      <c r="HC1182" s="23"/>
      <c r="HD1182" s="23"/>
      <c r="HE1182" s="23"/>
      <c r="HF1182" s="23"/>
      <c r="HG1182" s="23"/>
      <c r="HH1182" s="23"/>
      <c r="HI1182" s="23"/>
      <c r="HJ1182" s="23"/>
      <c r="HK1182" s="23"/>
      <c r="HL1182" s="23"/>
      <c r="HM1182" s="23"/>
      <c r="HN1182" s="23"/>
      <c r="HO1182" s="23"/>
      <c r="HP1182" s="23"/>
      <c r="HQ1182" s="23"/>
      <c r="HR1182" s="23"/>
      <c r="HS1182" s="23"/>
      <c r="HT1182" s="23"/>
      <c r="HU1182" s="23"/>
      <c r="HV1182" s="23"/>
      <c r="HW1182" s="23"/>
      <c r="HX1182" s="23"/>
      <c r="HY1182" s="23"/>
      <c r="HZ1182" s="23"/>
      <c r="IA1182" s="23"/>
      <c r="IB1182" s="23"/>
      <c r="IC1182" s="23"/>
      <c r="ID1182" s="23"/>
      <c r="IE1182" s="23"/>
      <c r="IF1182" s="23"/>
      <c r="IG1182" s="23"/>
      <c r="IH1182" s="23"/>
      <c r="II1182" s="23"/>
      <c r="IJ1182" s="23"/>
      <c r="IK1182" s="23"/>
      <c r="IL1182" s="23"/>
      <c r="IM1182" s="23"/>
      <c r="IN1182" s="23"/>
      <c r="IO1182" s="23"/>
      <c r="IP1182" s="23"/>
      <c r="IQ1182" s="23"/>
      <c r="IR1182" s="23"/>
      <c r="IS1182" s="23"/>
      <c r="IT1182" s="23"/>
      <c r="IU1182" s="23"/>
    </row>
    <row r="1183" spans="1:255" x14ac:dyDescent="0.2">
      <c r="A1183" s="77"/>
      <c r="B1183" s="76"/>
      <c r="C1183" s="76"/>
      <c r="D1183" s="76"/>
      <c r="E1183" s="76"/>
      <c r="F1183" s="76"/>
      <c r="G1183" s="76"/>
      <c r="H1183" s="370"/>
      <c r="I1183" s="371"/>
      <c r="J1183" s="370"/>
      <c r="K1183" s="372"/>
    </row>
    <row r="1184" spans="1:255" ht="48" x14ac:dyDescent="0.2">
      <c r="A1184" s="126">
        <v>56</v>
      </c>
      <c r="B1184" s="133" t="s">
        <v>550</v>
      </c>
      <c r="C1184" s="127" t="s">
        <v>551</v>
      </c>
      <c r="D1184" s="128" t="s">
        <v>552</v>
      </c>
      <c r="E1184" s="129">
        <v>10.08</v>
      </c>
      <c r="F1184" s="130">
        <f>Source!AK636</f>
        <v>195.37</v>
      </c>
      <c r="G1184" s="134" t="s">
        <v>6</v>
      </c>
      <c r="H1184" s="130"/>
      <c r="I1184" s="131">
        <f>SUM(DQ1184:DQ1189)</f>
        <v>3036</v>
      </c>
      <c r="J1184" s="107" t="s">
        <v>550</v>
      </c>
      <c r="K1184" s="132" t="e">
        <f>SUM(DS1184:DS1189)</f>
        <v>#REF!</v>
      </c>
      <c r="L1184" s="23"/>
      <c r="M1184" s="23"/>
      <c r="N1184" s="23"/>
      <c r="O1184" s="23"/>
      <c r="P1184" s="23"/>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c r="BK1184" s="23"/>
      <c r="BL1184" s="23"/>
      <c r="BM1184" s="23"/>
      <c r="BN1184" s="23"/>
      <c r="BO1184" s="23"/>
      <c r="BP1184" s="23"/>
      <c r="BQ1184" s="23"/>
      <c r="BR1184" s="23"/>
      <c r="BS1184" s="23"/>
      <c r="BT1184" s="23"/>
      <c r="BU1184" s="23"/>
      <c r="BV1184" s="23"/>
      <c r="BW1184" s="23"/>
      <c r="BX1184" s="23"/>
      <c r="BY1184" s="23"/>
      <c r="BZ1184" s="23"/>
      <c r="CA1184" s="23"/>
      <c r="CB1184" s="23"/>
      <c r="CC1184" s="23"/>
      <c r="CD1184" s="23"/>
      <c r="CE1184" s="23"/>
      <c r="CF1184" s="23"/>
      <c r="CG1184" s="23"/>
      <c r="CH1184" s="23"/>
      <c r="CI1184" s="23"/>
      <c r="CJ1184" s="23"/>
      <c r="CK1184" s="23"/>
      <c r="CL1184" s="23"/>
      <c r="CM1184" s="23"/>
      <c r="CN1184" s="23"/>
      <c r="CO1184" s="23"/>
      <c r="CP1184" s="23"/>
      <c r="CQ1184" s="23"/>
      <c r="CR1184" s="23"/>
      <c r="CS1184" s="23"/>
      <c r="CT1184" s="23"/>
      <c r="CU1184" s="23"/>
      <c r="CV1184" s="23"/>
      <c r="CW1184" s="23"/>
      <c r="CX1184" s="23"/>
      <c r="CY1184" s="23"/>
      <c r="CZ1184" s="23"/>
      <c r="DA1184" s="23"/>
      <c r="DB1184" s="23"/>
      <c r="DC1184" s="23"/>
      <c r="DD1184" s="23"/>
      <c r="DE1184" s="23"/>
      <c r="DF1184" s="23"/>
      <c r="DG1184" s="23"/>
      <c r="DH1184" s="23"/>
      <c r="DI1184" s="23"/>
      <c r="DJ1184" s="23"/>
      <c r="DK1184" s="23"/>
      <c r="DL1184" s="23"/>
      <c r="DM1184" s="23"/>
      <c r="DN1184" s="23"/>
      <c r="DO1184" s="23"/>
      <c r="DP1184" s="23"/>
      <c r="DQ1184" s="23"/>
      <c r="DR1184" s="23"/>
      <c r="DS1184" s="23"/>
      <c r="DT1184" s="23"/>
      <c r="DU1184" s="23"/>
      <c r="DV1184" s="23"/>
      <c r="DW1184" s="23"/>
      <c r="DX1184" s="23"/>
      <c r="DY1184" s="23"/>
      <c r="DZ1184" s="23"/>
      <c r="EA1184" s="23"/>
      <c r="EB1184" s="23"/>
      <c r="EC1184" s="23"/>
      <c r="ED1184" s="23"/>
      <c r="EE1184" s="23"/>
      <c r="EF1184" s="23"/>
      <c r="EG1184" s="23"/>
      <c r="EH1184" s="23"/>
      <c r="EI1184" s="23"/>
      <c r="EJ1184" s="23"/>
      <c r="EK1184" s="23"/>
      <c r="EL1184" s="23"/>
      <c r="EM1184" s="23"/>
      <c r="EN1184" s="23"/>
      <c r="EO1184" s="23"/>
      <c r="EP1184" s="23"/>
      <c r="EQ1184" s="23"/>
      <c r="ER1184" s="23"/>
      <c r="ES1184" s="23"/>
      <c r="ET1184" s="23"/>
      <c r="EU1184" s="23"/>
      <c r="EV1184" s="23"/>
      <c r="EW1184" s="23"/>
      <c r="EX1184" s="23"/>
      <c r="EY1184" s="23"/>
      <c r="EZ1184" s="23"/>
      <c r="FA1184" s="23"/>
      <c r="FB1184" s="23"/>
      <c r="FC1184" s="23"/>
      <c r="FD1184" s="23"/>
      <c r="FE1184" s="23"/>
      <c r="FF1184" s="23"/>
      <c r="FG1184" s="23"/>
      <c r="FH1184" s="23"/>
      <c r="FI1184" s="23"/>
      <c r="FJ1184" s="23"/>
      <c r="FK1184" s="23"/>
      <c r="FL1184" s="23"/>
      <c r="FM1184" s="23"/>
      <c r="FN1184" s="23"/>
      <c r="FO1184" s="23"/>
      <c r="FP1184" s="23"/>
      <c r="FQ1184" s="23"/>
      <c r="FR1184" s="23"/>
      <c r="FS1184" s="23"/>
      <c r="FT1184" s="23"/>
      <c r="FU1184" s="23"/>
      <c r="FV1184" s="23"/>
      <c r="FW1184" s="23"/>
      <c r="FX1184" s="23"/>
      <c r="FY1184" s="23"/>
      <c r="FZ1184" s="23"/>
      <c r="GA1184" s="23"/>
      <c r="GB1184" s="23"/>
      <c r="GC1184" s="23"/>
      <c r="GD1184" s="23"/>
      <c r="GE1184" s="23"/>
      <c r="GF1184" s="23"/>
      <c r="GG1184" s="23"/>
      <c r="GH1184" s="23"/>
      <c r="GI1184" s="23"/>
      <c r="GJ1184" s="23"/>
      <c r="GK1184" s="23"/>
      <c r="GL1184" s="23"/>
      <c r="GM1184" s="23"/>
      <c r="GN1184" s="23"/>
      <c r="GO1184" s="23"/>
      <c r="GP1184" s="23"/>
      <c r="GQ1184" s="23"/>
      <c r="GR1184" s="23"/>
      <c r="GS1184" s="23"/>
      <c r="GT1184" s="23"/>
      <c r="GU1184" s="23"/>
      <c r="GV1184" s="23"/>
      <c r="GW1184" s="23"/>
      <c r="GX1184" s="23"/>
      <c r="GY1184" s="23"/>
      <c r="GZ1184" s="23"/>
      <c r="HA1184" s="23"/>
      <c r="HB1184" s="23"/>
      <c r="HC1184" s="23"/>
      <c r="HD1184" s="23"/>
      <c r="HE1184" s="23"/>
      <c r="HF1184" s="23"/>
      <c r="HG1184" s="23"/>
      <c r="HH1184" s="23"/>
      <c r="HI1184" s="23"/>
      <c r="HJ1184" s="23"/>
      <c r="HK1184" s="23"/>
      <c r="HL1184" s="23"/>
      <c r="HM1184" s="23"/>
      <c r="HN1184" s="23"/>
      <c r="HO1184" s="23"/>
      <c r="HP1184" s="23"/>
      <c r="HQ1184" s="23"/>
      <c r="HR1184" s="23"/>
      <c r="HS1184" s="23"/>
      <c r="HT1184" s="23"/>
      <c r="HU1184" s="23"/>
      <c r="HV1184" s="23"/>
      <c r="HW1184" s="23"/>
      <c r="HX1184" s="23"/>
      <c r="HY1184" s="23"/>
      <c r="HZ1184" s="23"/>
      <c r="IA1184" s="23"/>
      <c r="IB1184" s="23"/>
      <c r="IC1184" s="23"/>
      <c r="ID1184" s="23"/>
      <c r="IE1184" s="23"/>
      <c r="IF1184" s="23"/>
      <c r="IG1184" s="23"/>
      <c r="IH1184" s="23"/>
      <c r="II1184" s="23"/>
      <c r="IJ1184" s="23"/>
      <c r="IK1184" s="23"/>
      <c r="IL1184" s="23"/>
      <c r="IM1184" s="23"/>
      <c r="IN1184" s="23"/>
      <c r="IO1184" s="23"/>
      <c r="IP1184" s="23"/>
      <c r="IQ1184" s="23"/>
      <c r="IR1184" s="23"/>
      <c r="IS1184" s="23"/>
      <c r="IT1184" s="23"/>
      <c r="IU1184" s="23"/>
    </row>
    <row r="1185" spans="1:255" x14ac:dyDescent="0.2">
      <c r="A1185" s="66"/>
      <c r="B1185" s="67"/>
      <c r="C1185" s="67" t="s">
        <v>1253</v>
      </c>
      <c r="D1185" s="68"/>
      <c r="E1185" s="69"/>
      <c r="F1185" s="70">
        <v>58.82</v>
      </c>
      <c r="G1185" s="71"/>
      <c r="H1185" s="70">
        <f>Source!AF636</f>
        <v>58.82</v>
      </c>
      <c r="I1185" s="72">
        <f>T1185</f>
        <v>593</v>
      </c>
      <c r="J1185" s="73">
        <v>25.36</v>
      </c>
      <c r="K1185" s="74">
        <f>U1185</f>
        <v>15036</v>
      </c>
      <c r="O1185" s="23"/>
      <c r="P1185" s="23"/>
      <c r="Q1185" s="23"/>
      <c r="R1185" s="23"/>
      <c r="S1185" s="23"/>
      <c r="T1185" s="23">
        <f>ROUND(Source!AF636*Source!AV636*Source!I636,0)</f>
        <v>593</v>
      </c>
      <c r="U1185" s="23">
        <f>Source!S636</f>
        <v>15036</v>
      </c>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c r="BK1185" s="23"/>
      <c r="BL1185" s="23"/>
      <c r="BM1185" s="23"/>
      <c r="BN1185" s="23"/>
      <c r="BO1185" s="23"/>
      <c r="BP1185" s="23"/>
      <c r="BQ1185" s="23"/>
      <c r="BR1185" s="23"/>
      <c r="BS1185" s="23"/>
      <c r="BT1185" s="23"/>
      <c r="BU1185" s="23"/>
      <c r="BV1185" s="23"/>
      <c r="BW1185" s="23"/>
      <c r="BX1185" s="23"/>
      <c r="BY1185" s="23"/>
      <c r="BZ1185" s="23"/>
      <c r="CA1185" s="23"/>
      <c r="CB1185" s="23"/>
      <c r="CC1185" s="23"/>
      <c r="CD1185" s="23"/>
      <c r="CE1185" s="23"/>
      <c r="CF1185" s="23"/>
      <c r="CG1185" s="23"/>
      <c r="CH1185" s="23"/>
      <c r="CI1185" s="23"/>
      <c r="CJ1185" s="23"/>
      <c r="CK1185" s="23"/>
      <c r="CL1185" s="23"/>
      <c r="CM1185" s="23"/>
      <c r="CN1185" s="23"/>
      <c r="CO1185" s="23"/>
      <c r="CP1185" s="23"/>
      <c r="CQ1185" s="23"/>
      <c r="CR1185" s="23"/>
      <c r="CS1185" s="23"/>
      <c r="CT1185" s="23"/>
      <c r="CU1185" s="23"/>
      <c r="CV1185" s="23">
        <v>1</v>
      </c>
      <c r="CW1185" s="23"/>
      <c r="CX1185" s="23"/>
      <c r="CY1185" s="23"/>
      <c r="CZ1185" s="23"/>
      <c r="DA1185" s="23"/>
      <c r="DB1185" s="23"/>
      <c r="DC1185" s="23"/>
      <c r="DD1185" s="23"/>
      <c r="DE1185" s="23"/>
      <c r="DF1185" s="23"/>
      <c r="DG1185" s="23">
        <f>Source!S636</f>
        <v>15036</v>
      </c>
      <c r="DH1185" s="23">
        <v>1015</v>
      </c>
      <c r="DI1185" s="23"/>
      <c r="DJ1185" s="23"/>
      <c r="DK1185" s="23"/>
      <c r="DL1185" s="23"/>
      <c r="DM1185" s="23"/>
      <c r="DN1185" s="23"/>
      <c r="DO1185" s="23"/>
      <c r="DP1185" s="23"/>
      <c r="DQ1185" s="23">
        <f>T1185</f>
        <v>593</v>
      </c>
      <c r="DR1185" s="23"/>
      <c r="DS1185" s="23">
        <f>U1185</f>
        <v>15036</v>
      </c>
      <c r="DT1185" s="23"/>
      <c r="DU1185" s="23"/>
      <c r="DV1185" s="23"/>
      <c r="DW1185" s="23"/>
      <c r="DX1185" s="23"/>
      <c r="DY1185" s="23"/>
      <c r="DZ1185" s="23"/>
      <c r="EA1185" s="23"/>
      <c r="EB1185" s="23"/>
      <c r="EC1185" s="23"/>
      <c r="ED1185" s="23"/>
      <c r="EE1185" s="23"/>
      <c r="EF1185" s="23"/>
      <c r="EG1185" s="23"/>
      <c r="EH1185" s="23"/>
      <c r="EI1185" s="23"/>
      <c r="EJ1185" s="23"/>
      <c r="EK1185" s="23"/>
      <c r="EL1185" s="23"/>
      <c r="EM1185" s="23"/>
      <c r="EN1185" s="23"/>
      <c r="EO1185" s="23"/>
      <c r="EP1185" s="23"/>
      <c r="EQ1185" s="23"/>
      <c r="ER1185" s="23"/>
      <c r="ES1185" s="23"/>
      <c r="ET1185" s="23"/>
      <c r="EU1185" s="23"/>
      <c r="EV1185" s="23"/>
      <c r="EW1185" s="23"/>
      <c r="EX1185" s="23"/>
      <c r="EY1185" s="23"/>
      <c r="EZ1185" s="23"/>
      <c r="FA1185" s="23"/>
      <c r="FB1185" s="23"/>
      <c r="FC1185" s="23"/>
      <c r="FD1185" s="23"/>
      <c r="FE1185" s="23"/>
      <c r="FF1185" s="23"/>
      <c r="FG1185" s="23"/>
      <c r="FH1185" s="23"/>
      <c r="FI1185" s="23"/>
      <c r="FJ1185" s="23"/>
      <c r="FK1185" s="23"/>
      <c r="FL1185" s="23"/>
      <c r="FM1185" s="23"/>
      <c r="FN1185" s="23"/>
      <c r="FO1185" s="23"/>
      <c r="FP1185" s="23"/>
      <c r="FQ1185" s="23"/>
      <c r="FR1185" s="23"/>
      <c r="FS1185" s="23"/>
      <c r="FT1185" s="23"/>
      <c r="FU1185" s="23"/>
      <c r="FV1185" s="23"/>
      <c r="FW1185" s="23"/>
      <c r="FX1185" s="23"/>
      <c r="FY1185" s="23"/>
      <c r="FZ1185" s="23"/>
      <c r="GA1185" s="23"/>
      <c r="GB1185" s="23"/>
      <c r="GC1185" s="23"/>
      <c r="GD1185" s="23"/>
      <c r="GE1185" s="23"/>
      <c r="GF1185" s="23"/>
      <c r="GG1185" s="23"/>
      <c r="GH1185" s="23"/>
      <c r="GI1185" s="23"/>
      <c r="GJ1185" s="23">
        <f>T1185</f>
        <v>593</v>
      </c>
      <c r="GK1185" s="23">
        <f>T1185</f>
        <v>593</v>
      </c>
      <c r="GL1185" s="23"/>
      <c r="GM1185" s="23"/>
      <c r="GN1185" s="23"/>
      <c r="GO1185" s="23"/>
      <c r="GP1185" s="23"/>
      <c r="GQ1185" s="23"/>
      <c r="GR1185" s="23"/>
      <c r="GS1185" s="23"/>
      <c r="GT1185" s="23"/>
      <c r="GU1185" s="23"/>
      <c r="GV1185" s="23"/>
      <c r="GW1185" s="23"/>
      <c r="GX1185" s="23"/>
      <c r="GY1185" s="23"/>
      <c r="GZ1185" s="23"/>
      <c r="HA1185" s="23"/>
      <c r="HB1185" s="23">
        <f>T1185</f>
        <v>593</v>
      </c>
      <c r="HC1185" s="23"/>
      <c r="HD1185" s="23"/>
      <c r="HE1185" s="23"/>
      <c r="HF1185" s="23">
        <f>T1185</f>
        <v>593</v>
      </c>
      <c r="HG1185" s="23"/>
      <c r="HH1185" s="23"/>
      <c r="HI1185" s="23"/>
      <c r="HJ1185" s="23"/>
      <c r="HK1185" s="23"/>
      <c r="HL1185" s="23">
        <f>T1185</f>
        <v>593</v>
      </c>
      <c r="HM1185" s="23"/>
      <c r="HN1185" s="23">
        <f>T1185</f>
        <v>593</v>
      </c>
      <c r="HO1185" s="23"/>
      <c r="HP1185" s="23"/>
      <c r="HQ1185" s="23"/>
      <c r="HR1185" s="23"/>
      <c r="HS1185" s="23"/>
      <c r="HT1185" s="23"/>
      <c r="HU1185" s="23"/>
      <c r="HV1185" s="23"/>
      <c r="HW1185" s="23"/>
      <c r="HX1185" s="23">
        <f>T1185</f>
        <v>593</v>
      </c>
      <c r="HY1185" s="23"/>
      <c r="HZ1185" s="23"/>
      <c r="IA1185" s="23"/>
      <c r="IB1185" s="23"/>
      <c r="IC1185" s="23"/>
      <c r="ID1185" s="23"/>
      <c r="IE1185" s="23"/>
      <c r="IF1185" s="23"/>
      <c r="IG1185" s="23"/>
      <c r="IH1185" s="23"/>
      <c r="II1185" s="23"/>
      <c r="IJ1185" s="23"/>
      <c r="IK1185" s="23"/>
      <c r="IL1185" s="23"/>
      <c r="IM1185" s="23"/>
      <c r="IN1185" s="23"/>
      <c r="IO1185" s="23"/>
      <c r="IP1185" s="23"/>
      <c r="IQ1185" s="23"/>
      <c r="IR1185" s="23"/>
      <c r="IS1185" s="23"/>
      <c r="IT1185" s="23"/>
      <c r="IU1185" s="23"/>
    </row>
    <row r="1186" spans="1:255" x14ac:dyDescent="0.2">
      <c r="A1186" s="78"/>
      <c r="B1186" s="79"/>
      <c r="C1186" s="79" t="s">
        <v>1255</v>
      </c>
      <c r="D1186" s="80"/>
      <c r="E1186" s="81"/>
      <c r="F1186" s="82">
        <v>136.55000000000001</v>
      </c>
      <c r="G1186" s="83"/>
      <c r="H1186" s="82">
        <f>Source!AD636</f>
        <v>136.55000000000001</v>
      </c>
      <c r="I1186" s="84">
        <f>T1186</f>
        <v>1376</v>
      </c>
      <c r="J1186" s="85">
        <v>7.84</v>
      </c>
      <c r="K1186" s="86">
        <f>U1186</f>
        <v>10791</v>
      </c>
      <c r="O1186" s="23"/>
      <c r="P1186" s="23"/>
      <c r="Q1186" s="23"/>
      <c r="R1186" s="23"/>
      <c r="S1186" s="23"/>
      <c r="T1186" s="23">
        <f>ROUND(Source!AD636*Source!AV636*Source!I636,0)</f>
        <v>1376</v>
      </c>
      <c r="U1186" s="23">
        <f>Source!Q636</f>
        <v>10791</v>
      </c>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c r="BQ1186" s="23"/>
      <c r="BR1186" s="23"/>
      <c r="BS1186" s="23"/>
      <c r="BT1186" s="23"/>
      <c r="BU1186" s="23"/>
      <c r="BV1186" s="23"/>
      <c r="BW1186" s="23"/>
      <c r="BX1186" s="23"/>
      <c r="BY1186" s="23"/>
      <c r="BZ1186" s="23"/>
      <c r="CA1186" s="23"/>
      <c r="CB1186" s="23"/>
      <c r="CC1186" s="23"/>
      <c r="CD1186" s="23"/>
      <c r="CE1186" s="23"/>
      <c r="CF1186" s="23"/>
      <c r="CG1186" s="23"/>
      <c r="CH1186" s="23"/>
      <c r="CI1186" s="23"/>
      <c r="CJ1186" s="23"/>
      <c r="CK1186" s="23"/>
      <c r="CL1186" s="23"/>
      <c r="CM1186" s="23"/>
      <c r="CN1186" s="23"/>
      <c r="CO1186" s="23"/>
      <c r="CP1186" s="23"/>
      <c r="CQ1186" s="23"/>
      <c r="CR1186" s="23"/>
      <c r="CS1186" s="23"/>
      <c r="CT1186" s="23"/>
      <c r="CU1186" s="23"/>
      <c r="CV1186" s="23">
        <v>1</v>
      </c>
      <c r="CW1186" s="23"/>
      <c r="CX1186" s="23"/>
      <c r="CY1186" s="23"/>
      <c r="CZ1186" s="23"/>
      <c r="DA1186" s="23"/>
      <c r="DB1186" s="23"/>
      <c r="DC1186" s="23"/>
      <c r="DD1186" s="23"/>
      <c r="DE1186" s="23"/>
      <c r="DF1186" s="23"/>
      <c r="DG1186" s="23"/>
      <c r="DH1186" s="23"/>
      <c r="DI1186" s="23"/>
      <c r="DJ1186" s="23"/>
      <c r="DK1186" s="23"/>
      <c r="DL1186" s="23"/>
      <c r="DM1186" s="23"/>
      <c r="DN1186" s="23"/>
      <c r="DO1186" s="23"/>
      <c r="DP1186" s="23"/>
      <c r="DQ1186" s="23">
        <f>T1186</f>
        <v>1376</v>
      </c>
      <c r="DR1186" s="23"/>
      <c r="DS1186" s="23">
        <f>U1186</f>
        <v>10791</v>
      </c>
      <c r="DT1186" s="23"/>
      <c r="DU1186" s="23"/>
      <c r="DV1186" s="23"/>
      <c r="DW1186" s="23"/>
      <c r="DX1186" s="23"/>
      <c r="DY1186" s="23"/>
      <c r="DZ1186" s="23"/>
      <c r="EA1186" s="23"/>
      <c r="EB1186" s="23"/>
      <c r="EC1186" s="23"/>
      <c r="ED1186" s="23"/>
      <c r="EE1186" s="23"/>
      <c r="EF1186" s="23"/>
      <c r="EG1186" s="23"/>
      <c r="EH1186" s="23"/>
      <c r="EI1186" s="23"/>
      <c r="EJ1186" s="23"/>
      <c r="EK1186" s="23"/>
      <c r="EL1186" s="23"/>
      <c r="EM1186" s="23"/>
      <c r="EN1186" s="23"/>
      <c r="EO1186" s="23"/>
      <c r="EP1186" s="23"/>
      <c r="EQ1186" s="23"/>
      <c r="ER1186" s="23"/>
      <c r="ES1186" s="23"/>
      <c r="ET1186" s="23"/>
      <c r="EU1186" s="23"/>
      <c r="EV1186" s="23"/>
      <c r="EW1186" s="23"/>
      <c r="EX1186" s="23"/>
      <c r="EY1186" s="23"/>
      <c r="EZ1186" s="23"/>
      <c r="FA1186" s="23"/>
      <c r="FB1186" s="23"/>
      <c r="FC1186" s="23"/>
      <c r="FD1186" s="23"/>
      <c r="FE1186" s="23"/>
      <c r="FF1186" s="23"/>
      <c r="FG1186" s="23"/>
      <c r="FH1186" s="23"/>
      <c r="FI1186" s="23"/>
      <c r="FJ1186" s="23"/>
      <c r="FK1186" s="23"/>
      <c r="FL1186" s="23"/>
      <c r="FM1186" s="23"/>
      <c r="FN1186" s="23"/>
      <c r="FO1186" s="23"/>
      <c r="FP1186" s="23"/>
      <c r="FQ1186" s="23"/>
      <c r="FR1186" s="23"/>
      <c r="FS1186" s="23"/>
      <c r="FT1186" s="23"/>
      <c r="FU1186" s="23"/>
      <c r="FV1186" s="23"/>
      <c r="FW1186" s="23"/>
      <c r="FX1186" s="23"/>
      <c r="FY1186" s="23"/>
      <c r="FZ1186" s="23"/>
      <c r="GA1186" s="23"/>
      <c r="GB1186" s="23"/>
      <c r="GC1186" s="23"/>
      <c r="GD1186" s="23"/>
      <c r="GE1186" s="23"/>
      <c r="GF1186" s="23"/>
      <c r="GG1186" s="23"/>
      <c r="GH1186" s="23"/>
      <c r="GI1186" s="23"/>
      <c r="GJ1186" s="23">
        <f>T1186</f>
        <v>1376</v>
      </c>
      <c r="GK1186" s="23"/>
      <c r="GL1186" s="23">
        <f>T1186</f>
        <v>1376</v>
      </c>
      <c r="GM1186" s="23"/>
      <c r="GN1186" s="23"/>
      <c r="GO1186" s="23"/>
      <c r="GP1186" s="23"/>
      <c r="GQ1186" s="23"/>
      <c r="GR1186" s="23"/>
      <c r="GS1186" s="23"/>
      <c r="GT1186" s="23"/>
      <c r="GU1186" s="23"/>
      <c r="GV1186" s="23"/>
      <c r="GW1186" s="23"/>
      <c r="GX1186" s="23"/>
      <c r="GY1186" s="23"/>
      <c r="GZ1186" s="23"/>
      <c r="HA1186" s="23"/>
      <c r="HB1186" s="23">
        <f>T1186</f>
        <v>1376</v>
      </c>
      <c r="HC1186" s="23"/>
      <c r="HD1186" s="23"/>
      <c r="HE1186" s="23"/>
      <c r="HF1186" s="23">
        <f>T1186</f>
        <v>1376</v>
      </c>
      <c r="HG1186" s="23"/>
      <c r="HH1186" s="23"/>
      <c r="HI1186" s="23"/>
      <c r="HJ1186" s="23"/>
      <c r="HK1186" s="23"/>
      <c r="HL1186" s="23">
        <f>T1186</f>
        <v>1376</v>
      </c>
      <c r="HM1186" s="23"/>
      <c r="HN1186" s="23">
        <f>T1186</f>
        <v>1376</v>
      </c>
      <c r="HO1186" s="23"/>
      <c r="HP1186" s="23"/>
      <c r="HQ1186" s="23"/>
      <c r="HR1186" s="23"/>
      <c r="HS1186" s="23"/>
      <c r="HT1186" s="23"/>
      <c r="HU1186" s="23"/>
      <c r="HV1186" s="23"/>
      <c r="HW1186" s="23"/>
      <c r="HX1186" s="23"/>
      <c r="HY1186" s="23"/>
      <c r="HZ1186" s="23"/>
      <c r="IA1186" s="23"/>
      <c r="IB1186" s="23"/>
      <c r="IC1186" s="23"/>
      <c r="ID1186" s="23"/>
      <c r="IE1186" s="23"/>
      <c r="IF1186" s="23"/>
      <c r="IG1186" s="23"/>
      <c r="IH1186" s="23"/>
      <c r="II1186" s="23"/>
      <c r="IJ1186" s="23"/>
      <c r="IK1186" s="23"/>
      <c r="IL1186" s="23"/>
      <c r="IM1186" s="23"/>
      <c r="IN1186" s="23"/>
      <c r="IO1186" s="23"/>
      <c r="IP1186" s="23"/>
      <c r="IQ1186" s="23"/>
      <c r="IR1186" s="23"/>
      <c r="IS1186" s="23"/>
      <c r="IT1186" s="23"/>
      <c r="IU1186" s="23"/>
    </row>
    <row r="1187" spans="1:255" x14ac:dyDescent="0.2">
      <c r="A1187" s="87"/>
      <c r="B1187" s="88"/>
      <c r="C1187" s="88" t="s">
        <v>1257</v>
      </c>
      <c r="D1187" s="89"/>
      <c r="E1187" s="90">
        <v>110</v>
      </c>
      <c r="F1187" s="91" t="s">
        <v>1258</v>
      </c>
      <c r="G1187" s="92"/>
      <c r="H1187" s="93">
        <f>ROUND((Source!AF636*Source!AV636+Source!AE636*Source!AV636)*(Source!FX636)/100,2)</f>
        <v>64.7</v>
      </c>
      <c r="I1187" s="94">
        <f>T1187</f>
        <v>652</v>
      </c>
      <c r="J1187" s="96">
        <v>1.05</v>
      </c>
      <c r="K1187" s="95" t="e">
        <f>U1187</f>
        <v>#REF!</v>
      </c>
      <c r="O1187" s="23"/>
      <c r="P1187" s="23"/>
      <c r="Q1187" s="23"/>
      <c r="R1187" s="23"/>
      <c r="S1187" s="23"/>
      <c r="T1187" s="23">
        <f>ROUND((ROUND(Source!AF636*Source!AV636*Source!I636,0)+ROUND(Source!AE636*Source!AV636*Source!I636,0))*(Source!DN636)/100,0)</f>
        <v>652</v>
      </c>
      <c r="U1187" s="23" t="e">
        <f>Source!X636</f>
        <v>#REF!</v>
      </c>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c r="BQ1187" s="23"/>
      <c r="BR1187" s="23"/>
      <c r="BS1187" s="23"/>
      <c r="BT1187" s="23"/>
      <c r="BU1187" s="23"/>
      <c r="BV1187" s="23"/>
      <c r="BW1187" s="23"/>
      <c r="BX1187" s="23"/>
      <c r="BY1187" s="23"/>
      <c r="BZ1187" s="23"/>
      <c r="CA1187" s="23"/>
      <c r="CB1187" s="23"/>
      <c r="CC1187" s="23"/>
      <c r="CD1187" s="23"/>
      <c r="CE1187" s="23"/>
      <c r="CF1187" s="23"/>
      <c r="CG1187" s="23"/>
      <c r="CH1187" s="23"/>
      <c r="CI1187" s="23"/>
      <c r="CJ1187" s="23"/>
      <c r="CK1187" s="23"/>
      <c r="CL1187" s="23"/>
      <c r="CM1187" s="23"/>
      <c r="CN1187" s="23"/>
      <c r="CO1187" s="23"/>
      <c r="CP1187" s="23"/>
      <c r="CQ1187" s="23"/>
      <c r="CR1187" s="23"/>
      <c r="CS1187" s="23"/>
      <c r="CT1187" s="23"/>
      <c r="CU1187" s="23"/>
      <c r="CV1187" s="23">
        <v>1</v>
      </c>
      <c r="CW1187" s="23"/>
      <c r="CX1187" s="23"/>
      <c r="CY1187" s="23"/>
      <c r="CZ1187" s="23"/>
      <c r="DA1187" s="23"/>
      <c r="DB1187" s="23"/>
      <c r="DC1187" s="23"/>
      <c r="DD1187" s="23"/>
      <c r="DE1187" s="23"/>
      <c r="DF1187" s="23"/>
      <c r="DG1187" s="23"/>
      <c r="DH1187" s="23"/>
      <c r="DI1187" s="23"/>
      <c r="DJ1187" s="23"/>
      <c r="DK1187" s="23"/>
      <c r="DL1187" s="23"/>
      <c r="DM1187" s="23"/>
      <c r="DN1187" s="23"/>
      <c r="DO1187" s="23"/>
      <c r="DP1187" s="23"/>
      <c r="DQ1187" s="23">
        <f>T1187</f>
        <v>652</v>
      </c>
      <c r="DR1187" s="23"/>
      <c r="DS1187" s="23" t="e">
        <f>U1187</f>
        <v>#REF!</v>
      </c>
      <c r="DT1187" s="23"/>
      <c r="DU1187" s="23"/>
      <c r="DV1187" s="23"/>
      <c r="DW1187" s="23"/>
      <c r="DX1187" s="23"/>
      <c r="DY1187" s="23"/>
      <c r="DZ1187" s="23"/>
      <c r="EA1187" s="23"/>
      <c r="EB1187" s="23"/>
      <c r="EC1187" s="23"/>
      <c r="ED1187" s="23"/>
      <c r="EE1187" s="23"/>
      <c r="EF1187" s="23"/>
      <c r="EG1187" s="23"/>
      <c r="EH1187" s="23"/>
      <c r="EI1187" s="23"/>
      <c r="EJ1187" s="23"/>
      <c r="EK1187" s="23"/>
      <c r="EL1187" s="23"/>
      <c r="EM1187" s="23"/>
      <c r="EN1187" s="23"/>
      <c r="EO1187" s="23"/>
      <c r="EP1187" s="23"/>
      <c r="EQ1187" s="23"/>
      <c r="ER1187" s="23"/>
      <c r="ES1187" s="23"/>
      <c r="ET1187" s="23"/>
      <c r="EU1187" s="23"/>
      <c r="EV1187" s="23"/>
      <c r="EW1187" s="23"/>
      <c r="EX1187" s="23"/>
      <c r="EY1187" s="23"/>
      <c r="EZ1187" s="23"/>
      <c r="FA1187" s="23"/>
      <c r="FB1187" s="23"/>
      <c r="FC1187" s="23"/>
      <c r="FD1187" s="23"/>
      <c r="FE1187" s="23"/>
      <c r="FF1187" s="23"/>
      <c r="FG1187" s="23"/>
      <c r="FH1187" s="23"/>
      <c r="FI1187" s="23"/>
      <c r="FJ1187" s="23"/>
      <c r="FK1187" s="23"/>
      <c r="FL1187" s="23"/>
      <c r="FM1187" s="23"/>
      <c r="FN1187" s="23"/>
      <c r="FO1187" s="23"/>
      <c r="FP1187" s="23"/>
      <c r="FQ1187" s="23"/>
      <c r="FR1187" s="23"/>
      <c r="FS1187" s="23"/>
      <c r="FT1187" s="23"/>
      <c r="FU1187" s="23"/>
      <c r="FV1187" s="23"/>
      <c r="FW1187" s="23"/>
      <c r="FX1187" s="23"/>
      <c r="FY1187" s="23"/>
      <c r="FZ1187" s="23"/>
      <c r="GA1187" s="23"/>
      <c r="GB1187" s="23"/>
      <c r="GC1187" s="23"/>
      <c r="GD1187" s="23"/>
      <c r="GE1187" s="23"/>
      <c r="GF1187" s="23"/>
      <c r="GG1187" s="23"/>
      <c r="GH1187" s="23"/>
      <c r="GI1187" s="23"/>
      <c r="GJ1187" s="23"/>
      <c r="GK1187" s="23"/>
      <c r="GL1187" s="23"/>
      <c r="GM1187" s="23"/>
      <c r="GN1187" s="23"/>
      <c r="GO1187" s="23"/>
      <c r="GP1187" s="23"/>
      <c r="GQ1187" s="23"/>
      <c r="GR1187" s="23"/>
      <c r="GS1187" s="23"/>
      <c r="GT1187" s="23"/>
      <c r="GU1187" s="23"/>
      <c r="GV1187" s="23"/>
      <c r="GW1187" s="23"/>
      <c r="GX1187" s="23"/>
      <c r="GY1187" s="23">
        <f>T1187</f>
        <v>652</v>
      </c>
      <c r="GZ1187" s="23"/>
      <c r="HA1187" s="23"/>
      <c r="HB1187" s="23">
        <f>T1187</f>
        <v>652</v>
      </c>
      <c r="HC1187" s="23"/>
      <c r="HD1187" s="23"/>
      <c r="HE1187" s="23"/>
      <c r="HF1187" s="23">
        <f>T1187</f>
        <v>652</v>
      </c>
      <c r="HG1187" s="23"/>
      <c r="HH1187" s="23"/>
      <c r="HI1187" s="23"/>
      <c r="HJ1187" s="23"/>
      <c r="HK1187" s="23"/>
      <c r="HL1187" s="23">
        <f>T1187</f>
        <v>652</v>
      </c>
      <c r="HM1187" s="23"/>
      <c r="HN1187" s="23">
        <f>T1187</f>
        <v>652</v>
      </c>
      <c r="HO1187" s="23"/>
      <c r="HP1187" s="23"/>
      <c r="HQ1187" s="23"/>
      <c r="HR1187" s="23"/>
      <c r="HS1187" s="23"/>
      <c r="HT1187" s="23"/>
      <c r="HU1187" s="23"/>
      <c r="HV1187" s="23"/>
      <c r="HW1187" s="23"/>
      <c r="HX1187" s="23"/>
      <c r="HY1187" s="23"/>
      <c r="HZ1187" s="23"/>
      <c r="IA1187" s="23"/>
      <c r="IB1187" s="23"/>
      <c r="IC1187" s="23"/>
      <c r="ID1187" s="23"/>
      <c r="IE1187" s="23"/>
      <c r="IF1187" s="23"/>
      <c r="IG1187" s="23"/>
      <c r="IH1187" s="23"/>
      <c r="II1187" s="23"/>
      <c r="IJ1187" s="23"/>
      <c r="IK1187" s="23"/>
      <c r="IL1187" s="23"/>
      <c r="IM1187" s="23"/>
      <c r="IN1187" s="23"/>
      <c r="IO1187" s="23"/>
      <c r="IP1187" s="23"/>
      <c r="IQ1187" s="23"/>
      <c r="IR1187" s="23"/>
      <c r="IS1187" s="23"/>
      <c r="IT1187" s="23"/>
      <c r="IU1187" s="23"/>
    </row>
    <row r="1188" spans="1:255" x14ac:dyDescent="0.2">
      <c r="A1188" s="87"/>
      <c r="B1188" s="88"/>
      <c r="C1188" s="88" t="s">
        <v>1259</v>
      </c>
      <c r="D1188" s="89"/>
      <c r="E1188" s="90">
        <v>70</v>
      </c>
      <c r="F1188" s="91" t="s">
        <v>1258</v>
      </c>
      <c r="G1188" s="92"/>
      <c r="H1188" s="93">
        <f>ROUND((Source!AF636*Source!AV636+Source!AE636*Source!AV636)*(Source!FY636)/100,2)</f>
        <v>41.17</v>
      </c>
      <c r="I1188" s="94">
        <f>T1188</f>
        <v>415</v>
      </c>
      <c r="J1188" s="96">
        <v>0.6</v>
      </c>
      <c r="K1188" s="95" t="e">
        <f>U1188</f>
        <v>#REF!</v>
      </c>
      <c r="O1188" s="23"/>
      <c r="P1188" s="23"/>
      <c r="Q1188" s="23"/>
      <c r="R1188" s="23"/>
      <c r="S1188" s="23"/>
      <c r="T1188" s="23">
        <f>ROUND((ROUND(Source!AF636*Source!AV636*Source!I636,0)+ROUND(Source!AE636*Source!AV636*Source!I636,0))*(Source!DO636)/100,0)</f>
        <v>415</v>
      </c>
      <c r="U1188" s="23" t="e">
        <f>Source!Y636</f>
        <v>#REF!</v>
      </c>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c r="BQ1188" s="23"/>
      <c r="BR1188" s="23"/>
      <c r="BS1188" s="23"/>
      <c r="BT1188" s="23"/>
      <c r="BU1188" s="23"/>
      <c r="BV1188" s="23"/>
      <c r="BW1188" s="23"/>
      <c r="BX1188" s="23"/>
      <c r="BY1188" s="23"/>
      <c r="BZ1188" s="23"/>
      <c r="CA1188" s="23"/>
      <c r="CB1188" s="23"/>
      <c r="CC1188" s="23"/>
      <c r="CD1188" s="23"/>
      <c r="CE1188" s="23"/>
      <c r="CF1188" s="23"/>
      <c r="CG1188" s="23"/>
      <c r="CH1188" s="23"/>
      <c r="CI1188" s="23"/>
      <c r="CJ1188" s="23"/>
      <c r="CK1188" s="23"/>
      <c r="CL1188" s="23"/>
      <c r="CM1188" s="23"/>
      <c r="CN1188" s="23"/>
      <c r="CO1188" s="23"/>
      <c r="CP1188" s="23"/>
      <c r="CQ1188" s="23"/>
      <c r="CR1188" s="23"/>
      <c r="CS1188" s="23"/>
      <c r="CT1188" s="23"/>
      <c r="CU1188" s="23"/>
      <c r="CV1188" s="23">
        <v>1</v>
      </c>
      <c r="CW1188" s="23"/>
      <c r="CX1188" s="23"/>
      <c r="CY1188" s="23"/>
      <c r="CZ1188" s="23"/>
      <c r="DA1188" s="23"/>
      <c r="DB1188" s="23"/>
      <c r="DC1188" s="23"/>
      <c r="DD1188" s="23"/>
      <c r="DE1188" s="23"/>
      <c r="DF1188" s="23"/>
      <c r="DG1188" s="23"/>
      <c r="DH1188" s="23"/>
      <c r="DI1188" s="23"/>
      <c r="DJ1188" s="23"/>
      <c r="DK1188" s="23"/>
      <c r="DL1188" s="23"/>
      <c r="DM1188" s="23"/>
      <c r="DN1188" s="23"/>
      <c r="DO1188" s="23"/>
      <c r="DP1188" s="23"/>
      <c r="DQ1188" s="23">
        <f>T1188</f>
        <v>415</v>
      </c>
      <c r="DR1188" s="23"/>
      <c r="DS1188" s="23" t="e">
        <f>U1188</f>
        <v>#REF!</v>
      </c>
      <c r="DT1188" s="23"/>
      <c r="DU1188" s="23"/>
      <c r="DV1188" s="23"/>
      <c r="DW1188" s="23"/>
      <c r="DX1188" s="23"/>
      <c r="DY1188" s="23"/>
      <c r="DZ1188" s="23"/>
      <c r="EA1188" s="23"/>
      <c r="EB1188" s="23"/>
      <c r="EC1188" s="23"/>
      <c r="ED1188" s="23"/>
      <c r="EE1188" s="23"/>
      <c r="EF1188" s="23"/>
      <c r="EG1188" s="23"/>
      <c r="EH1188" s="23"/>
      <c r="EI1188" s="23"/>
      <c r="EJ1188" s="23"/>
      <c r="EK1188" s="23"/>
      <c r="EL1188" s="23"/>
      <c r="EM1188" s="23"/>
      <c r="EN1188" s="23"/>
      <c r="EO1188" s="23"/>
      <c r="EP1188" s="23"/>
      <c r="EQ1188" s="23"/>
      <c r="ER1188" s="23"/>
      <c r="ES1188" s="23"/>
      <c r="ET1188" s="23"/>
      <c r="EU1188" s="23"/>
      <c r="EV1188" s="23"/>
      <c r="EW1188" s="23"/>
      <c r="EX1188" s="23"/>
      <c r="EY1188" s="23"/>
      <c r="EZ1188" s="23"/>
      <c r="FA1188" s="23"/>
      <c r="FB1188" s="23"/>
      <c r="FC1188" s="23"/>
      <c r="FD1188" s="23"/>
      <c r="FE1188" s="23"/>
      <c r="FF1188" s="23"/>
      <c r="FG1188" s="23"/>
      <c r="FH1188" s="23"/>
      <c r="FI1188" s="23"/>
      <c r="FJ1188" s="23"/>
      <c r="FK1188" s="23"/>
      <c r="FL1188" s="23"/>
      <c r="FM1188" s="23"/>
      <c r="FN1188" s="23"/>
      <c r="FO1188" s="23"/>
      <c r="FP1188" s="23"/>
      <c r="FQ1188" s="23"/>
      <c r="FR1188" s="23"/>
      <c r="FS1188" s="23"/>
      <c r="FT1188" s="23"/>
      <c r="FU1188" s="23"/>
      <c r="FV1188" s="23"/>
      <c r="FW1188" s="23"/>
      <c r="FX1188" s="23"/>
      <c r="FY1188" s="23"/>
      <c r="FZ1188" s="23"/>
      <c r="GA1188" s="23"/>
      <c r="GB1188" s="23"/>
      <c r="GC1188" s="23"/>
      <c r="GD1188" s="23"/>
      <c r="GE1188" s="23"/>
      <c r="GF1188" s="23"/>
      <c r="GG1188" s="23"/>
      <c r="GH1188" s="23"/>
      <c r="GI1188" s="23"/>
      <c r="GJ1188" s="23"/>
      <c r="GK1188" s="23"/>
      <c r="GL1188" s="23"/>
      <c r="GM1188" s="23"/>
      <c r="GN1188" s="23"/>
      <c r="GO1188" s="23"/>
      <c r="GP1188" s="23"/>
      <c r="GQ1188" s="23"/>
      <c r="GR1188" s="23"/>
      <c r="GS1188" s="23"/>
      <c r="GT1188" s="23"/>
      <c r="GU1188" s="23"/>
      <c r="GV1188" s="23"/>
      <c r="GW1188" s="23"/>
      <c r="GX1188" s="23"/>
      <c r="GY1188" s="23"/>
      <c r="GZ1188" s="23">
        <f>T1188</f>
        <v>415</v>
      </c>
      <c r="HA1188" s="23"/>
      <c r="HB1188" s="23">
        <f>T1188</f>
        <v>415</v>
      </c>
      <c r="HC1188" s="23"/>
      <c r="HD1188" s="23"/>
      <c r="HE1188" s="23"/>
      <c r="HF1188" s="23">
        <f>T1188</f>
        <v>415</v>
      </c>
      <c r="HG1188" s="23"/>
      <c r="HH1188" s="23"/>
      <c r="HI1188" s="23"/>
      <c r="HJ1188" s="23"/>
      <c r="HK1188" s="23"/>
      <c r="HL1188" s="23">
        <f>T1188</f>
        <v>415</v>
      </c>
      <c r="HM1188" s="23"/>
      <c r="HN1188" s="23">
        <f>T1188</f>
        <v>415</v>
      </c>
      <c r="HO1188" s="23"/>
      <c r="HP1188" s="23"/>
      <c r="HQ1188" s="23"/>
      <c r="HR1188" s="23"/>
      <c r="HS1188" s="23"/>
      <c r="HT1188" s="23"/>
      <c r="HU1188" s="23"/>
      <c r="HV1188" s="23"/>
      <c r="HW1188" s="23"/>
      <c r="HX1188" s="23"/>
      <c r="HY1188" s="23"/>
      <c r="HZ1188" s="23"/>
      <c r="IA1188" s="23"/>
      <c r="IB1188" s="23"/>
      <c r="IC1188" s="23"/>
      <c r="ID1188" s="23"/>
      <c r="IE1188" s="23"/>
      <c r="IF1188" s="23"/>
      <c r="IG1188" s="23"/>
      <c r="IH1188" s="23"/>
      <c r="II1188" s="23"/>
      <c r="IJ1188" s="23"/>
      <c r="IK1188" s="23"/>
      <c r="IL1188" s="23"/>
      <c r="IM1188" s="23"/>
      <c r="IN1188" s="23"/>
      <c r="IO1188" s="23"/>
      <c r="IP1188" s="23"/>
      <c r="IQ1188" s="23"/>
      <c r="IR1188" s="23"/>
      <c r="IS1188" s="23"/>
      <c r="IT1188" s="23"/>
      <c r="IU1188" s="23"/>
    </row>
    <row r="1189" spans="1:255" ht="13.5" thickBot="1" x14ac:dyDescent="0.25">
      <c r="A1189" s="172"/>
      <c r="B1189" s="173"/>
      <c r="C1189" s="173" t="s">
        <v>1260</v>
      </c>
      <c r="D1189" s="174" t="s">
        <v>1261</v>
      </c>
      <c r="E1189" s="175">
        <v>6.84</v>
      </c>
      <c r="F1189" s="176"/>
      <c r="G1189" s="177"/>
      <c r="H1189" s="176" t="e">
        <f>ROUND(Source!AH636,2)</f>
        <v>#REF!</v>
      </c>
      <c r="I1189" s="178" t="e">
        <f>Source!U636</f>
        <v>#REF!</v>
      </c>
      <c r="J1189" s="179"/>
      <c r="K1189" s="180"/>
      <c r="O1189" s="23"/>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3"/>
      <c r="BN1189" s="23"/>
      <c r="BO1189" s="23"/>
      <c r="BP1189" s="23"/>
      <c r="BQ1189" s="23"/>
      <c r="BR1189" s="23"/>
      <c r="BS1189" s="23"/>
      <c r="BT1189" s="23"/>
      <c r="BU1189" s="23"/>
      <c r="BV1189" s="23"/>
      <c r="BW1189" s="23"/>
      <c r="BX1189" s="23"/>
      <c r="BY1189" s="23"/>
      <c r="BZ1189" s="23"/>
      <c r="CA1189" s="23"/>
      <c r="CB1189" s="23"/>
      <c r="CC1189" s="23"/>
      <c r="CD1189" s="23"/>
      <c r="CE1189" s="23"/>
      <c r="CF1189" s="23"/>
      <c r="CG1189" s="23"/>
      <c r="CH1189" s="23"/>
      <c r="CI1189" s="23"/>
      <c r="CJ1189" s="23"/>
      <c r="CK1189" s="23"/>
      <c r="CL1189" s="23"/>
      <c r="CM1189" s="23"/>
      <c r="CN1189" s="23"/>
      <c r="CO1189" s="23"/>
      <c r="CP1189" s="23"/>
      <c r="CQ1189" s="23"/>
      <c r="CR1189" s="23"/>
      <c r="CS1189" s="23"/>
      <c r="CT1189" s="23"/>
      <c r="CU1189" s="23"/>
      <c r="CV1189" s="23"/>
      <c r="CW1189" s="23"/>
      <c r="CX1189" s="23"/>
      <c r="CY1189" s="23"/>
      <c r="CZ1189" s="23"/>
      <c r="DA1189" s="23"/>
      <c r="DB1189" s="23"/>
      <c r="DC1189" s="23"/>
      <c r="DD1189" s="23"/>
      <c r="DE1189" s="23"/>
      <c r="DF1189" s="23"/>
      <c r="DG1189" s="23"/>
      <c r="DH1189" s="23"/>
      <c r="DI1189" s="23"/>
      <c r="DJ1189" s="23"/>
      <c r="DK1189" s="23"/>
      <c r="DL1189" s="23"/>
      <c r="DM1189" s="23"/>
      <c r="DN1189" s="23"/>
      <c r="DO1189" s="23"/>
      <c r="DP1189" s="23"/>
      <c r="DQ1189" s="23"/>
      <c r="DR1189" s="23"/>
      <c r="DS1189" s="23"/>
      <c r="DT1189" s="23"/>
      <c r="DU1189" s="23"/>
      <c r="DV1189" s="23"/>
      <c r="DW1189" s="23"/>
      <c r="DX1189" s="23"/>
      <c r="DY1189" s="23"/>
      <c r="DZ1189" s="23"/>
      <c r="EA1189" s="23"/>
      <c r="EB1189" s="23"/>
      <c r="EC1189" s="23"/>
      <c r="ED1189" s="23"/>
      <c r="EE1189" s="23"/>
      <c r="EF1189" s="23"/>
      <c r="EG1189" s="23"/>
      <c r="EH1189" s="23"/>
      <c r="EI1189" s="23"/>
      <c r="EJ1189" s="23"/>
      <c r="EK1189" s="23"/>
      <c r="EL1189" s="23"/>
      <c r="EM1189" s="23"/>
      <c r="EN1189" s="23"/>
      <c r="EO1189" s="23"/>
      <c r="EP1189" s="23"/>
      <c r="EQ1189" s="23"/>
      <c r="ER1189" s="23"/>
      <c r="ES1189" s="23"/>
      <c r="ET1189" s="23"/>
      <c r="EU1189" s="23"/>
      <c r="EV1189" s="23"/>
      <c r="EW1189" s="23"/>
      <c r="EX1189" s="23"/>
      <c r="EY1189" s="23"/>
      <c r="EZ1189" s="23"/>
      <c r="FA1189" s="23"/>
      <c r="FB1189" s="23"/>
      <c r="FC1189" s="23"/>
      <c r="FD1189" s="23"/>
      <c r="FE1189" s="23"/>
      <c r="FF1189" s="23"/>
      <c r="FG1189" s="23"/>
      <c r="FH1189" s="23"/>
      <c r="FI1189" s="23"/>
      <c r="FJ1189" s="23"/>
      <c r="FK1189" s="23"/>
      <c r="FL1189" s="23"/>
      <c r="FM1189" s="23"/>
      <c r="FN1189" s="23"/>
      <c r="FO1189" s="23"/>
      <c r="FP1189" s="23"/>
      <c r="FQ1189" s="23"/>
      <c r="FR1189" s="23"/>
      <c r="FS1189" s="23"/>
      <c r="FT1189" s="23"/>
      <c r="FU1189" s="23"/>
      <c r="FV1189" s="23"/>
      <c r="FW1189" s="23"/>
      <c r="FX1189" s="23"/>
      <c r="FY1189" s="23"/>
      <c r="FZ1189" s="23"/>
      <c r="GA1189" s="23"/>
      <c r="GB1189" s="23"/>
      <c r="GC1189" s="23"/>
      <c r="GD1189" s="23"/>
      <c r="GE1189" s="23"/>
      <c r="GF1189" s="23"/>
      <c r="GG1189" s="23"/>
      <c r="GH1189" s="23"/>
      <c r="GI1189" s="23"/>
      <c r="GJ1189" s="23"/>
      <c r="GK1189" s="23"/>
      <c r="GL1189" s="23"/>
      <c r="GM1189" s="23"/>
      <c r="GN1189" s="23"/>
      <c r="GO1189" s="23"/>
      <c r="GP1189" s="23"/>
      <c r="GQ1189" s="23"/>
      <c r="GR1189" s="23"/>
      <c r="GS1189" s="23"/>
      <c r="GT1189" s="23"/>
      <c r="GU1189" s="23"/>
      <c r="GV1189" s="23"/>
      <c r="GW1189" s="23"/>
      <c r="GX1189" s="23"/>
      <c r="GY1189" s="23"/>
      <c r="GZ1189" s="23"/>
      <c r="HA1189" s="23"/>
      <c r="HB1189" s="23"/>
      <c r="HC1189" s="23"/>
      <c r="HD1189" s="23"/>
      <c r="HE1189" s="23"/>
      <c r="HF1189" s="23"/>
      <c r="HG1189" s="23"/>
      <c r="HH1189" s="23"/>
      <c r="HI1189" s="23"/>
      <c r="HJ1189" s="23"/>
      <c r="HK1189" s="23"/>
      <c r="HL1189" s="23"/>
      <c r="HM1189" s="23"/>
      <c r="HN1189" s="23"/>
      <c r="HO1189" s="23"/>
      <c r="HP1189" s="23"/>
      <c r="HQ1189" s="23"/>
      <c r="HR1189" s="23"/>
      <c r="HS1189" s="23"/>
      <c r="HT1189" s="23"/>
      <c r="HU1189" s="23"/>
      <c r="HV1189" s="23"/>
      <c r="HW1189" s="23"/>
      <c r="HX1189" s="23"/>
      <c r="HY1189" s="23"/>
      <c r="HZ1189" s="23"/>
      <c r="IA1189" s="23"/>
      <c r="IB1189" s="23"/>
      <c r="IC1189" s="23"/>
      <c r="ID1189" s="23"/>
      <c r="IE1189" s="23"/>
      <c r="IF1189" s="23"/>
      <c r="IG1189" s="23"/>
      <c r="IH1189" s="23"/>
      <c r="II1189" s="23"/>
      <c r="IJ1189" s="23"/>
      <c r="IK1189" s="23"/>
      <c r="IL1189" s="23"/>
      <c r="IM1189" s="23"/>
      <c r="IN1189" s="23"/>
      <c r="IO1189" s="23"/>
      <c r="IP1189" s="23"/>
      <c r="IQ1189" s="23"/>
      <c r="IR1189" s="23"/>
      <c r="IS1189" s="23"/>
      <c r="IT1189" s="23"/>
      <c r="IU1189" s="23"/>
    </row>
    <row r="1190" spans="1:255" x14ac:dyDescent="0.2">
      <c r="A1190" s="123"/>
      <c r="B1190" s="122"/>
      <c r="C1190" s="122" t="s">
        <v>1267</v>
      </c>
      <c r="D1190" s="122"/>
      <c r="E1190" s="122"/>
      <c r="F1190" s="122"/>
      <c r="G1190" s="122"/>
      <c r="H1190" s="376">
        <f>R1190</f>
        <v>3036</v>
      </c>
      <c r="I1190" s="377"/>
      <c r="J1190" s="376" t="e">
        <f>S1190</f>
        <v>#REF!</v>
      </c>
      <c r="K1190" s="378"/>
      <c r="O1190" s="23"/>
      <c r="P1190" s="23"/>
      <c r="Q1190" s="23"/>
      <c r="R1190" s="23">
        <f>SUM(T1184:T1189)</f>
        <v>3036</v>
      </c>
      <c r="S1190" s="23" t="e">
        <f>SUM(U1184:U1189)</f>
        <v>#REF!</v>
      </c>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c r="FF1190" s="23"/>
      <c r="FG1190" s="23"/>
      <c r="FH1190" s="23"/>
      <c r="FI1190" s="23"/>
      <c r="FJ1190" s="23"/>
      <c r="FK1190" s="23"/>
      <c r="FL1190" s="23"/>
      <c r="FM1190" s="23"/>
      <c r="FN1190" s="23"/>
      <c r="FO1190" s="23"/>
      <c r="FP1190" s="23"/>
      <c r="FQ1190" s="23"/>
      <c r="FR1190" s="23"/>
      <c r="FS1190" s="23"/>
      <c r="FT1190" s="23"/>
      <c r="FU1190" s="23"/>
      <c r="FV1190" s="23"/>
      <c r="FW1190" s="23"/>
      <c r="FX1190" s="23"/>
      <c r="FY1190" s="23"/>
      <c r="FZ1190" s="23"/>
      <c r="GA1190" s="23"/>
      <c r="GB1190" s="23"/>
      <c r="GC1190" s="23"/>
      <c r="GD1190" s="23"/>
      <c r="GE1190" s="23"/>
      <c r="GF1190" s="23"/>
      <c r="GG1190" s="23"/>
      <c r="GH1190" s="23"/>
      <c r="GI1190" s="23"/>
      <c r="GJ1190" s="23"/>
      <c r="GK1190" s="23"/>
      <c r="GL1190" s="23"/>
      <c r="GM1190" s="23"/>
      <c r="GN1190" s="23"/>
      <c r="GO1190" s="23"/>
      <c r="GP1190" s="23"/>
      <c r="GQ1190" s="23"/>
      <c r="GR1190" s="23"/>
      <c r="GS1190" s="23"/>
      <c r="GT1190" s="23"/>
      <c r="GU1190" s="23"/>
      <c r="GV1190" s="23"/>
      <c r="GW1190" s="23"/>
      <c r="GX1190" s="23"/>
      <c r="GY1190" s="23"/>
      <c r="GZ1190" s="23"/>
      <c r="HA1190" s="23">
        <f>R1190</f>
        <v>3036</v>
      </c>
      <c r="HB1190" s="23"/>
      <c r="HC1190" s="23"/>
      <c r="HD1190" s="23"/>
      <c r="HE1190" s="23"/>
      <c r="HF1190" s="23"/>
      <c r="HG1190" s="23"/>
      <c r="HH1190" s="23"/>
      <c r="HI1190" s="23"/>
      <c r="HJ1190" s="23"/>
      <c r="HK1190" s="23"/>
      <c r="HL1190" s="23"/>
      <c r="HM1190" s="23"/>
      <c r="HN1190" s="23"/>
      <c r="HO1190" s="23"/>
      <c r="HP1190" s="23"/>
      <c r="HQ1190" s="23"/>
      <c r="HR1190" s="23"/>
      <c r="HS1190" s="23"/>
      <c r="HT1190" s="23"/>
      <c r="HU1190" s="23"/>
      <c r="HV1190" s="23"/>
      <c r="HW1190" s="23"/>
      <c r="HX1190" s="23"/>
      <c r="HY1190" s="23"/>
      <c r="HZ1190" s="23"/>
      <c r="IA1190" s="23"/>
      <c r="IB1190" s="23"/>
      <c r="IC1190" s="23"/>
      <c r="ID1190" s="23"/>
      <c r="IE1190" s="23"/>
      <c r="IF1190" s="23"/>
      <c r="IG1190" s="23"/>
      <c r="IH1190" s="23"/>
      <c r="II1190" s="23"/>
      <c r="IJ1190" s="23"/>
      <c r="IK1190" s="23"/>
      <c r="IL1190" s="23"/>
      <c r="IM1190" s="23"/>
      <c r="IN1190" s="23"/>
      <c r="IO1190" s="23"/>
      <c r="IP1190" s="23"/>
      <c r="IQ1190" s="23"/>
      <c r="IR1190" s="23"/>
      <c r="IS1190" s="23"/>
      <c r="IT1190" s="23"/>
      <c r="IU1190" s="23"/>
    </row>
    <row r="1191" spans="1:255" x14ac:dyDescent="0.2">
      <c r="A1191" s="77"/>
      <c r="B1191" s="76"/>
      <c r="C1191" s="76"/>
      <c r="D1191" s="76"/>
      <c r="E1191" s="76"/>
      <c r="F1191" s="76"/>
      <c r="G1191" s="76"/>
      <c r="H1191" s="370"/>
      <c r="I1191" s="371"/>
      <c r="J1191" s="370"/>
      <c r="K1191" s="372"/>
    </row>
    <row r="1192" spans="1:255" ht="36" x14ac:dyDescent="0.2">
      <c r="A1192" s="126">
        <v>57</v>
      </c>
      <c r="B1192" s="133" t="s">
        <v>557</v>
      </c>
      <c r="C1192" s="127" t="s">
        <v>558</v>
      </c>
      <c r="D1192" s="128" t="s">
        <v>552</v>
      </c>
      <c r="E1192" s="129">
        <v>-10.08</v>
      </c>
      <c r="F1192" s="130">
        <f>Source!AK638</f>
        <v>8.89</v>
      </c>
      <c r="G1192" s="134" t="s">
        <v>6</v>
      </c>
      <c r="H1192" s="130"/>
      <c r="I1192" s="131">
        <f>SUM(DQ1192:DQ1197)</f>
        <v>-1250</v>
      </c>
      <c r="J1192" s="107" t="s">
        <v>557</v>
      </c>
      <c r="K1192" s="132" t="e">
        <f>SUM(DS1192:DS1197)</f>
        <v>#REF!</v>
      </c>
      <c r="L1192" s="23"/>
      <c r="M1192" s="23"/>
      <c r="N1192" s="23"/>
      <c r="O1192" s="23"/>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3"/>
      <c r="BN1192" s="23"/>
      <c r="BO1192" s="23"/>
      <c r="BP1192" s="23"/>
      <c r="BQ1192" s="23"/>
      <c r="BR1192" s="23"/>
      <c r="BS1192" s="23"/>
      <c r="BT1192" s="23"/>
      <c r="BU1192" s="23"/>
      <c r="BV1192" s="23"/>
      <c r="BW1192" s="23"/>
      <c r="BX1192" s="23"/>
      <c r="BY1192" s="23"/>
      <c r="BZ1192" s="23"/>
      <c r="CA1192" s="23"/>
      <c r="CB1192" s="23"/>
      <c r="CC1192" s="23"/>
      <c r="CD1192" s="23"/>
      <c r="CE1192" s="23"/>
      <c r="CF1192" s="23"/>
      <c r="CG1192" s="23"/>
      <c r="CH1192" s="23"/>
      <c r="CI1192" s="23"/>
      <c r="CJ1192" s="23"/>
      <c r="CK1192" s="23"/>
      <c r="CL1192" s="23"/>
      <c r="CM1192" s="23"/>
      <c r="CN1192" s="23"/>
      <c r="CO1192" s="23"/>
      <c r="CP1192" s="23"/>
      <c r="CQ1192" s="23"/>
      <c r="CR1192" s="23"/>
      <c r="CS1192" s="23"/>
      <c r="CT1192" s="23"/>
      <c r="CU1192" s="23"/>
      <c r="CV1192" s="23"/>
      <c r="CW1192" s="23"/>
      <c r="CX1192" s="23"/>
      <c r="CY1192" s="23"/>
      <c r="CZ1192" s="23"/>
      <c r="DA1192" s="23"/>
      <c r="DB1192" s="23"/>
      <c r="DC1192" s="23"/>
      <c r="DD1192" s="23"/>
      <c r="DE1192" s="23"/>
      <c r="DF1192" s="23"/>
      <c r="DG1192" s="23"/>
      <c r="DH1192" s="23"/>
      <c r="DI1192" s="23"/>
      <c r="DJ1192" s="23"/>
      <c r="DK1192" s="23"/>
      <c r="DL1192" s="23"/>
      <c r="DM1192" s="23"/>
      <c r="DN1192" s="23"/>
      <c r="DO1192" s="23"/>
      <c r="DP1192" s="23"/>
      <c r="DQ1192" s="23"/>
      <c r="DR1192" s="23"/>
      <c r="DS1192" s="23"/>
      <c r="DT1192" s="23"/>
      <c r="DU1192" s="23"/>
      <c r="DV1192" s="23"/>
      <c r="DW1192" s="23"/>
      <c r="DX1192" s="23"/>
      <c r="DY1192" s="23"/>
      <c r="DZ1192" s="23"/>
      <c r="EA1192" s="23"/>
      <c r="EB1192" s="23"/>
      <c r="EC1192" s="23"/>
      <c r="ED1192" s="23"/>
      <c r="EE1192" s="23"/>
      <c r="EF1192" s="23"/>
      <c r="EG1192" s="23"/>
      <c r="EH1192" s="23"/>
      <c r="EI1192" s="23"/>
      <c r="EJ1192" s="23"/>
      <c r="EK1192" s="23"/>
      <c r="EL1192" s="23"/>
      <c r="EM1192" s="23"/>
      <c r="EN1192" s="23"/>
      <c r="EO1192" s="23"/>
      <c r="EP1192" s="23"/>
      <c r="EQ1192" s="23"/>
      <c r="ER1192" s="23"/>
      <c r="ES1192" s="23"/>
      <c r="ET1192" s="23"/>
      <c r="EU1192" s="23"/>
      <c r="EV1192" s="23"/>
      <c r="EW1192" s="23"/>
      <c r="EX1192" s="23"/>
      <c r="EY1192" s="23"/>
      <c r="EZ1192" s="23"/>
      <c r="FA1192" s="23"/>
      <c r="FB1192" s="23"/>
      <c r="FC1192" s="23"/>
      <c r="FD1192" s="23"/>
      <c r="FE1192" s="23"/>
      <c r="FF1192" s="23"/>
      <c r="FG1192" s="23"/>
      <c r="FH1192" s="23"/>
      <c r="FI1192" s="23"/>
      <c r="FJ1192" s="23"/>
      <c r="FK1192" s="23"/>
      <c r="FL1192" s="23"/>
      <c r="FM1192" s="23"/>
      <c r="FN1192" s="23"/>
      <c r="FO1192" s="23"/>
      <c r="FP1192" s="23"/>
      <c r="FQ1192" s="23"/>
      <c r="FR1192" s="23"/>
      <c r="FS1192" s="23"/>
      <c r="FT1192" s="23"/>
      <c r="FU1192" s="23"/>
      <c r="FV1192" s="23"/>
      <c r="FW1192" s="23"/>
      <c r="FX1192" s="23"/>
      <c r="FY1192" s="23"/>
      <c r="FZ1192" s="23"/>
      <c r="GA1192" s="23"/>
      <c r="GB1192" s="23"/>
      <c r="GC1192" s="23"/>
      <c r="GD1192" s="23"/>
      <c r="GE1192" s="23"/>
      <c r="GF1192" s="23"/>
      <c r="GG1192" s="23"/>
      <c r="GH1192" s="23"/>
      <c r="GI1192" s="23"/>
      <c r="GJ1192" s="23"/>
      <c r="GK1192" s="23"/>
      <c r="GL1192" s="23"/>
      <c r="GM1192" s="23"/>
      <c r="GN1192" s="23"/>
      <c r="GO1192" s="23"/>
      <c r="GP1192" s="23"/>
      <c r="GQ1192" s="23"/>
      <c r="GR1192" s="23"/>
      <c r="GS1192" s="23"/>
      <c r="GT1192" s="23"/>
      <c r="GU1192" s="23"/>
      <c r="GV1192" s="23"/>
      <c r="GW1192" s="23"/>
      <c r="GX1192" s="23"/>
      <c r="GY1192" s="23"/>
      <c r="GZ1192" s="23"/>
      <c r="HA1192" s="23"/>
      <c r="HB1192" s="23"/>
      <c r="HC1192" s="23"/>
      <c r="HD1192" s="23"/>
      <c r="HE1192" s="23"/>
      <c r="HF1192" s="23"/>
      <c r="HG1192" s="23"/>
      <c r="HH1192" s="23"/>
      <c r="HI1192" s="23"/>
      <c r="HJ1192" s="23"/>
      <c r="HK1192" s="23"/>
      <c r="HL1192" s="23"/>
      <c r="HM1192" s="23"/>
      <c r="HN1192" s="23"/>
      <c r="HO1192" s="23"/>
      <c r="HP1192" s="23"/>
      <c r="HQ1192" s="23"/>
      <c r="HR1192" s="23"/>
      <c r="HS1192" s="23"/>
      <c r="HT1192" s="23"/>
      <c r="HU1192" s="23"/>
      <c r="HV1192" s="23"/>
      <c r="HW1192" s="23"/>
      <c r="HX1192" s="23"/>
      <c r="HY1192" s="23"/>
      <c r="HZ1192" s="23"/>
      <c r="IA1192" s="23"/>
      <c r="IB1192" s="23"/>
      <c r="IC1192" s="23"/>
      <c r="ID1192" s="23"/>
      <c r="IE1192" s="23"/>
      <c r="IF1192" s="23"/>
      <c r="IG1192" s="23"/>
      <c r="IH1192" s="23"/>
      <c r="II1192" s="23"/>
      <c r="IJ1192" s="23"/>
      <c r="IK1192" s="23"/>
      <c r="IL1192" s="23"/>
      <c r="IM1192" s="23"/>
      <c r="IN1192" s="23"/>
      <c r="IO1192" s="23"/>
      <c r="IP1192" s="23"/>
      <c r="IQ1192" s="23"/>
      <c r="IR1192" s="23"/>
      <c r="IS1192" s="23"/>
      <c r="IT1192" s="23"/>
      <c r="IU1192" s="23"/>
    </row>
    <row r="1193" spans="1:255" x14ac:dyDescent="0.2">
      <c r="A1193" s="66"/>
      <c r="B1193" s="67"/>
      <c r="C1193" s="67" t="s">
        <v>1253</v>
      </c>
      <c r="D1193" s="68"/>
      <c r="E1193" s="69"/>
      <c r="F1193" s="70">
        <v>2.3199999999999998</v>
      </c>
      <c r="G1193" s="71" t="s">
        <v>1374</v>
      </c>
      <c r="H1193" s="70">
        <f>Source!AF638</f>
        <v>22.04</v>
      </c>
      <c r="I1193" s="72">
        <f>T1193</f>
        <v>-222</v>
      </c>
      <c r="J1193" s="73">
        <v>25.36</v>
      </c>
      <c r="K1193" s="74">
        <f>U1193</f>
        <v>-5634</v>
      </c>
      <c r="O1193" s="23"/>
      <c r="P1193" s="23"/>
      <c r="Q1193" s="23"/>
      <c r="R1193" s="23"/>
      <c r="S1193" s="23"/>
      <c r="T1193" s="23">
        <f>ROUND(Source!AF638*Source!AV638*Source!I638,0)</f>
        <v>-222</v>
      </c>
      <c r="U1193" s="23">
        <f>Source!S638</f>
        <v>-5634</v>
      </c>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3"/>
      <c r="BN1193" s="23"/>
      <c r="BO1193" s="23"/>
      <c r="BP1193" s="23"/>
      <c r="BQ1193" s="23"/>
      <c r="BR1193" s="23"/>
      <c r="BS1193" s="23"/>
      <c r="BT1193" s="23"/>
      <c r="BU1193" s="23"/>
      <c r="BV1193" s="23"/>
      <c r="BW1193" s="23"/>
      <c r="BX1193" s="23"/>
      <c r="BY1193" s="23"/>
      <c r="BZ1193" s="23"/>
      <c r="CA1193" s="23"/>
      <c r="CB1193" s="23"/>
      <c r="CC1193" s="23"/>
      <c r="CD1193" s="23"/>
      <c r="CE1193" s="23"/>
      <c r="CF1193" s="23"/>
      <c r="CG1193" s="23"/>
      <c r="CH1193" s="23"/>
      <c r="CI1193" s="23"/>
      <c r="CJ1193" s="23"/>
      <c r="CK1193" s="23"/>
      <c r="CL1193" s="23"/>
      <c r="CM1193" s="23"/>
      <c r="CN1193" s="23"/>
      <c r="CO1193" s="23"/>
      <c r="CP1193" s="23"/>
      <c r="CQ1193" s="23"/>
      <c r="CR1193" s="23"/>
      <c r="CS1193" s="23"/>
      <c r="CT1193" s="23"/>
      <c r="CU1193" s="23"/>
      <c r="CV1193" s="23">
        <v>1</v>
      </c>
      <c r="CW1193" s="23"/>
      <c r="CX1193" s="23"/>
      <c r="CY1193" s="23"/>
      <c r="CZ1193" s="23"/>
      <c r="DA1193" s="23"/>
      <c r="DB1193" s="23"/>
      <c r="DC1193" s="23"/>
      <c r="DD1193" s="23"/>
      <c r="DE1193" s="23"/>
      <c r="DF1193" s="23"/>
      <c r="DG1193" s="23">
        <f>Source!S638</f>
        <v>-5634</v>
      </c>
      <c r="DH1193" s="23">
        <v>1015</v>
      </c>
      <c r="DI1193" s="23"/>
      <c r="DJ1193" s="23"/>
      <c r="DK1193" s="23"/>
      <c r="DL1193" s="23"/>
      <c r="DM1193" s="23"/>
      <c r="DN1193" s="23"/>
      <c r="DO1193" s="23"/>
      <c r="DP1193" s="23"/>
      <c r="DQ1193" s="23">
        <f>T1193</f>
        <v>-222</v>
      </c>
      <c r="DR1193" s="23"/>
      <c r="DS1193" s="23">
        <f>U1193</f>
        <v>-5634</v>
      </c>
      <c r="DT1193" s="23"/>
      <c r="DU1193" s="23"/>
      <c r="DV1193" s="23"/>
      <c r="DW1193" s="23"/>
      <c r="DX1193" s="23"/>
      <c r="DY1193" s="23"/>
      <c r="DZ1193" s="23"/>
      <c r="EA1193" s="23"/>
      <c r="EB1193" s="23"/>
      <c r="EC1193" s="23"/>
      <c r="ED1193" s="23"/>
      <c r="EE1193" s="23"/>
      <c r="EF1193" s="23"/>
      <c r="EG1193" s="23"/>
      <c r="EH1193" s="23"/>
      <c r="EI1193" s="23"/>
      <c r="EJ1193" s="23"/>
      <c r="EK1193" s="23"/>
      <c r="EL1193" s="23"/>
      <c r="EM1193" s="23"/>
      <c r="EN1193" s="23"/>
      <c r="EO1193" s="23"/>
      <c r="EP1193" s="23"/>
      <c r="EQ1193" s="23"/>
      <c r="ER1193" s="23"/>
      <c r="ES1193" s="23"/>
      <c r="ET1193" s="23"/>
      <c r="EU1193" s="23"/>
      <c r="EV1193" s="23"/>
      <c r="EW1193" s="23"/>
      <c r="EX1193" s="23"/>
      <c r="EY1193" s="23"/>
      <c r="EZ1193" s="23"/>
      <c r="FA1193" s="23"/>
      <c r="FB1193" s="23"/>
      <c r="FC1193" s="23"/>
      <c r="FD1193" s="23"/>
      <c r="FE1193" s="23"/>
      <c r="FF1193" s="23"/>
      <c r="FG1193" s="23"/>
      <c r="FH1193" s="23"/>
      <c r="FI1193" s="23"/>
      <c r="FJ1193" s="23"/>
      <c r="FK1193" s="23"/>
      <c r="FL1193" s="23"/>
      <c r="FM1193" s="23"/>
      <c r="FN1193" s="23"/>
      <c r="FO1193" s="23"/>
      <c r="FP1193" s="23"/>
      <c r="FQ1193" s="23"/>
      <c r="FR1193" s="23"/>
      <c r="FS1193" s="23"/>
      <c r="FT1193" s="23"/>
      <c r="FU1193" s="23"/>
      <c r="FV1193" s="23"/>
      <c r="FW1193" s="23"/>
      <c r="FX1193" s="23"/>
      <c r="FY1193" s="23"/>
      <c r="FZ1193" s="23"/>
      <c r="GA1193" s="23"/>
      <c r="GB1193" s="23"/>
      <c r="GC1193" s="23"/>
      <c r="GD1193" s="23"/>
      <c r="GE1193" s="23"/>
      <c r="GF1193" s="23"/>
      <c r="GG1193" s="23"/>
      <c r="GH1193" s="23"/>
      <c r="GI1193" s="23"/>
      <c r="GJ1193" s="23">
        <f>T1193</f>
        <v>-222</v>
      </c>
      <c r="GK1193" s="23">
        <f>T1193</f>
        <v>-222</v>
      </c>
      <c r="GL1193" s="23"/>
      <c r="GM1193" s="23"/>
      <c r="GN1193" s="23"/>
      <c r="GO1193" s="23"/>
      <c r="GP1193" s="23"/>
      <c r="GQ1193" s="23"/>
      <c r="GR1193" s="23"/>
      <c r="GS1193" s="23"/>
      <c r="GT1193" s="23"/>
      <c r="GU1193" s="23"/>
      <c r="GV1193" s="23"/>
      <c r="GW1193" s="23"/>
      <c r="GX1193" s="23"/>
      <c r="GY1193" s="23"/>
      <c r="GZ1193" s="23"/>
      <c r="HA1193" s="23"/>
      <c r="HB1193" s="23">
        <f>T1193</f>
        <v>-222</v>
      </c>
      <c r="HC1193" s="23"/>
      <c r="HD1193" s="23"/>
      <c r="HE1193" s="23"/>
      <c r="HF1193" s="23">
        <f>T1193</f>
        <v>-222</v>
      </c>
      <c r="HG1193" s="23"/>
      <c r="HH1193" s="23"/>
      <c r="HI1193" s="23"/>
      <c r="HJ1193" s="23"/>
      <c r="HK1193" s="23"/>
      <c r="HL1193" s="23">
        <f>T1193</f>
        <v>-222</v>
      </c>
      <c r="HM1193" s="23"/>
      <c r="HN1193" s="23">
        <f>T1193</f>
        <v>-222</v>
      </c>
      <c r="HO1193" s="23"/>
      <c r="HP1193" s="23"/>
      <c r="HQ1193" s="23"/>
      <c r="HR1193" s="23"/>
      <c r="HS1193" s="23"/>
      <c r="HT1193" s="23"/>
      <c r="HU1193" s="23"/>
      <c r="HV1193" s="23"/>
      <c r="HW1193" s="23"/>
      <c r="HX1193" s="23">
        <f>T1193</f>
        <v>-222</v>
      </c>
      <c r="HY1193" s="23"/>
      <c r="HZ1193" s="23"/>
      <c r="IA1193" s="23"/>
      <c r="IB1193" s="23"/>
      <c r="IC1193" s="23"/>
      <c r="ID1193" s="23"/>
      <c r="IE1193" s="23"/>
      <c r="IF1193" s="23"/>
      <c r="IG1193" s="23"/>
      <c r="IH1193" s="23"/>
      <c r="II1193" s="23"/>
      <c r="IJ1193" s="23"/>
      <c r="IK1193" s="23"/>
      <c r="IL1193" s="23"/>
      <c r="IM1193" s="23"/>
      <c r="IN1193" s="23"/>
      <c r="IO1193" s="23"/>
      <c r="IP1193" s="23"/>
      <c r="IQ1193" s="23"/>
      <c r="IR1193" s="23"/>
      <c r="IS1193" s="23"/>
      <c r="IT1193" s="23"/>
      <c r="IU1193" s="23"/>
    </row>
    <row r="1194" spans="1:255" x14ac:dyDescent="0.2">
      <c r="A1194" s="78"/>
      <c r="B1194" s="79"/>
      <c r="C1194" s="79" t="s">
        <v>1255</v>
      </c>
      <c r="D1194" s="80"/>
      <c r="E1194" s="81"/>
      <c r="F1194" s="82">
        <v>6.57</v>
      </c>
      <c r="G1194" s="83" t="s">
        <v>1374</v>
      </c>
      <c r="H1194" s="82">
        <f>Source!AD638</f>
        <v>62.42</v>
      </c>
      <c r="I1194" s="84">
        <f>T1194</f>
        <v>-629</v>
      </c>
      <c r="J1194" s="85">
        <v>7.84</v>
      </c>
      <c r="K1194" s="86">
        <f>U1194</f>
        <v>-4933</v>
      </c>
      <c r="O1194" s="23"/>
      <c r="P1194" s="23"/>
      <c r="Q1194" s="23"/>
      <c r="R1194" s="23"/>
      <c r="S1194" s="23"/>
      <c r="T1194" s="23">
        <f>ROUND(Source!AD638*Source!AV638*Source!I638,0)</f>
        <v>-629</v>
      </c>
      <c r="U1194" s="23">
        <f>Source!Q638</f>
        <v>-4933</v>
      </c>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c r="BQ1194" s="23"/>
      <c r="BR1194" s="23"/>
      <c r="BS1194" s="23"/>
      <c r="BT1194" s="23"/>
      <c r="BU1194" s="23"/>
      <c r="BV1194" s="23"/>
      <c r="BW1194" s="23"/>
      <c r="BX1194" s="23"/>
      <c r="BY1194" s="23"/>
      <c r="BZ1194" s="23"/>
      <c r="CA1194" s="23"/>
      <c r="CB1194" s="23"/>
      <c r="CC1194" s="23"/>
      <c r="CD1194" s="23"/>
      <c r="CE1194" s="23"/>
      <c r="CF1194" s="23"/>
      <c r="CG1194" s="23"/>
      <c r="CH1194" s="23"/>
      <c r="CI1194" s="23"/>
      <c r="CJ1194" s="23"/>
      <c r="CK1194" s="23"/>
      <c r="CL1194" s="23"/>
      <c r="CM1194" s="23"/>
      <c r="CN1194" s="23"/>
      <c r="CO1194" s="23"/>
      <c r="CP1194" s="23"/>
      <c r="CQ1194" s="23"/>
      <c r="CR1194" s="23"/>
      <c r="CS1194" s="23"/>
      <c r="CT1194" s="23"/>
      <c r="CU1194" s="23"/>
      <c r="CV1194" s="23">
        <v>1</v>
      </c>
      <c r="CW1194" s="23"/>
      <c r="CX1194" s="23"/>
      <c r="CY1194" s="23"/>
      <c r="CZ1194" s="23"/>
      <c r="DA1194" s="23"/>
      <c r="DB1194" s="23"/>
      <c r="DC1194" s="23"/>
      <c r="DD1194" s="23"/>
      <c r="DE1194" s="23"/>
      <c r="DF1194" s="23"/>
      <c r="DG1194" s="23"/>
      <c r="DH1194" s="23"/>
      <c r="DI1194" s="23"/>
      <c r="DJ1194" s="23"/>
      <c r="DK1194" s="23"/>
      <c r="DL1194" s="23"/>
      <c r="DM1194" s="23"/>
      <c r="DN1194" s="23"/>
      <c r="DO1194" s="23"/>
      <c r="DP1194" s="23"/>
      <c r="DQ1194" s="23">
        <f>T1194</f>
        <v>-629</v>
      </c>
      <c r="DR1194" s="23"/>
      <c r="DS1194" s="23">
        <f>U1194</f>
        <v>-4933</v>
      </c>
      <c r="DT1194" s="23"/>
      <c r="DU1194" s="23"/>
      <c r="DV1194" s="23"/>
      <c r="DW1194" s="23"/>
      <c r="DX1194" s="23"/>
      <c r="DY1194" s="23"/>
      <c r="DZ1194" s="23"/>
      <c r="EA1194" s="23"/>
      <c r="EB1194" s="23"/>
      <c r="EC1194" s="23"/>
      <c r="ED1194" s="23"/>
      <c r="EE1194" s="23"/>
      <c r="EF1194" s="23"/>
      <c r="EG1194" s="23"/>
      <c r="EH1194" s="23"/>
      <c r="EI1194" s="23"/>
      <c r="EJ1194" s="23"/>
      <c r="EK1194" s="23"/>
      <c r="EL1194" s="23"/>
      <c r="EM1194" s="23"/>
      <c r="EN1194" s="23"/>
      <c r="EO1194" s="23"/>
      <c r="EP1194" s="23"/>
      <c r="EQ1194" s="23"/>
      <c r="ER1194" s="23"/>
      <c r="ES1194" s="23"/>
      <c r="ET1194" s="23"/>
      <c r="EU1194" s="23"/>
      <c r="EV1194" s="23"/>
      <c r="EW1194" s="23"/>
      <c r="EX1194" s="23"/>
      <c r="EY1194" s="23"/>
      <c r="EZ1194" s="23"/>
      <c r="FA1194" s="23"/>
      <c r="FB1194" s="23"/>
      <c r="FC1194" s="23"/>
      <c r="FD1194" s="23"/>
      <c r="FE1194" s="23"/>
      <c r="FF1194" s="23"/>
      <c r="FG1194" s="23"/>
      <c r="FH1194" s="23"/>
      <c r="FI1194" s="23"/>
      <c r="FJ1194" s="23"/>
      <c r="FK1194" s="23"/>
      <c r="FL1194" s="23"/>
      <c r="FM1194" s="23"/>
      <c r="FN1194" s="23"/>
      <c r="FO1194" s="23"/>
      <c r="FP1194" s="23"/>
      <c r="FQ1194" s="23"/>
      <c r="FR1194" s="23"/>
      <c r="FS1194" s="23"/>
      <c r="FT1194" s="23"/>
      <c r="FU1194" s="23"/>
      <c r="FV1194" s="23"/>
      <c r="FW1194" s="23"/>
      <c r="FX1194" s="23"/>
      <c r="FY1194" s="23"/>
      <c r="FZ1194" s="23"/>
      <c r="GA1194" s="23"/>
      <c r="GB1194" s="23"/>
      <c r="GC1194" s="23"/>
      <c r="GD1194" s="23"/>
      <c r="GE1194" s="23"/>
      <c r="GF1194" s="23"/>
      <c r="GG1194" s="23"/>
      <c r="GH1194" s="23"/>
      <c r="GI1194" s="23"/>
      <c r="GJ1194" s="23">
        <f>T1194</f>
        <v>-629</v>
      </c>
      <c r="GK1194" s="23"/>
      <c r="GL1194" s="23">
        <f>T1194</f>
        <v>-629</v>
      </c>
      <c r="GM1194" s="23"/>
      <c r="GN1194" s="23"/>
      <c r="GO1194" s="23"/>
      <c r="GP1194" s="23"/>
      <c r="GQ1194" s="23"/>
      <c r="GR1194" s="23"/>
      <c r="GS1194" s="23"/>
      <c r="GT1194" s="23"/>
      <c r="GU1194" s="23"/>
      <c r="GV1194" s="23"/>
      <c r="GW1194" s="23"/>
      <c r="GX1194" s="23"/>
      <c r="GY1194" s="23"/>
      <c r="GZ1194" s="23"/>
      <c r="HA1194" s="23"/>
      <c r="HB1194" s="23">
        <f>T1194</f>
        <v>-629</v>
      </c>
      <c r="HC1194" s="23"/>
      <c r="HD1194" s="23"/>
      <c r="HE1194" s="23"/>
      <c r="HF1194" s="23">
        <f>T1194</f>
        <v>-629</v>
      </c>
      <c r="HG1194" s="23"/>
      <c r="HH1194" s="23"/>
      <c r="HI1194" s="23"/>
      <c r="HJ1194" s="23"/>
      <c r="HK1194" s="23"/>
      <c r="HL1194" s="23">
        <f>T1194</f>
        <v>-629</v>
      </c>
      <c r="HM1194" s="23"/>
      <c r="HN1194" s="23">
        <f>T1194</f>
        <v>-629</v>
      </c>
      <c r="HO1194" s="23"/>
      <c r="HP1194" s="23"/>
      <c r="HQ1194" s="23"/>
      <c r="HR1194" s="23"/>
      <c r="HS1194" s="23"/>
      <c r="HT1194" s="23"/>
      <c r="HU1194" s="23"/>
      <c r="HV1194" s="23"/>
      <c r="HW1194" s="23"/>
      <c r="HX1194" s="23"/>
      <c r="HY1194" s="23"/>
      <c r="HZ1194" s="23"/>
      <c r="IA1194" s="23"/>
      <c r="IB1194" s="23"/>
      <c r="IC1194" s="23"/>
      <c r="ID1194" s="23"/>
      <c r="IE1194" s="23"/>
      <c r="IF1194" s="23"/>
      <c r="IG1194" s="23"/>
      <c r="IH1194" s="23"/>
      <c r="II1194" s="23"/>
      <c r="IJ1194" s="23"/>
      <c r="IK1194" s="23"/>
      <c r="IL1194" s="23"/>
      <c r="IM1194" s="23"/>
      <c r="IN1194" s="23"/>
      <c r="IO1194" s="23"/>
      <c r="IP1194" s="23"/>
      <c r="IQ1194" s="23"/>
      <c r="IR1194" s="23"/>
      <c r="IS1194" s="23"/>
      <c r="IT1194" s="23"/>
      <c r="IU1194" s="23"/>
    </row>
    <row r="1195" spans="1:255" x14ac:dyDescent="0.2">
      <c r="A1195" s="87"/>
      <c r="B1195" s="88"/>
      <c r="C1195" s="88" t="s">
        <v>1257</v>
      </c>
      <c r="D1195" s="89"/>
      <c r="E1195" s="90">
        <v>110</v>
      </c>
      <c r="F1195" s="91" t="s">
        <v>1258</v>
      </c>
      <c r="G1195" s="92"/>
      <c r="H1195" s="93">
        <f>ROUND((Source!AF638*Source!AV638+Source!AE638*Source!AV638)*(Source!FX638)/100,2)</f>
        <v>24.24</v>
      </c>
      <c r="I1195" s="94">
        <f>T1195</f>
        <v>-244</v>
      </c>
      <c r="J1195" s="96">
        <v>1.05</v>
      </c>
      <c r="K1195" s="95" t="e">
        <f>U1195</f>
        <v>#REF!</v>
      </c>
      <c r="O1195" s="23"/>
      <c r="P1195" s="23"/>
      <c r="Q1195" s="23"/>
      <c r="R1195" s="23"/>
      <c r="S1195" s="23"/>
      <c r="T1195" s="23">
        <f>ROUND((ROUND(Source!AF638*Source!AV638*Source!I638,0)+ROUND(Source!AE638*Source!AV638*Source!I638,0))*(Source!DN638)/100,0)</f>
        <v>-244</v>
      </c>
      <c r="U1195" s="23" t="e">
        <f>Source!X638</f>
        <v>#REF!</v>
      </c>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3"/>
      <c r="BN1195" s="23"/>
      <c r="BO1195" s="23"/>
      <c r="BP1195" s="23"/>
      <c r="BQ1195" s="23"/>
      <c r="BR1195" s="23"/>
      <c r="BS1195" s="23"/>
      <c r="BT1195" s="23"/>
      <c r="BU1195" s="23"/>
      <c r="BV1195" s="23"/>
      <c r="BW1195" s="23"/>
      <c r="BX1195" s="23"/>
      <c r="BY1195" s="23"/>
      <c r="BZ1195" s="23"/>
      <c r="CA1195" s="23"/>
      <c r="CB1195" s="23"/>
      <c r="CC1195" s="23"/>
      <c r="CD1195" s="23"/>
      <c r="CE1195" s="23"/>
      <c r="CF1195" s="23"/>
      <c r="CG1195" s="23"/>
      <c r="CH1195" s="23"/>
      <c r="CI1195" s="23"/>
      <c r="CJ1195" s="23"/>
      <c r="CK1195" s="23"/>
      <c r="CL1195" s="23"/>
      <c r="CM1195" s="23"/>
      <c r="CN1195" s="23"/>
      <c r="CO1195" s="23"/>
      <c r="CP1195" s="23"/>
      <c r="CQ1195" s="23"/>
      <c r="CR1195" s="23"/>
      <c r="CS1195" s="23"/>
      <c r="CT1195" s="23"/>
      <c r="CU1195" s="23"/>
      <c r="CV1195" s="23">
        <v>1</v>
      </c>
      <c r="CW1195" s="23"/>
      <c r="CX1195" s="23"/>
      <c r="CY1195" s="23"/>
      <c r="CZ1195" s="23"/>
      <c r="DA1195" s="23"/>
      <c r="DB1195" s="23"/>
      <c r="DC1195" s="23"/>
      <c r="DD1195" s="23"/>
      <c r="DE1195" s="23"/>
      <c r="DF1195" s="23"/>
      <c r="DG1195" s="23"/>
      <c r="DH1195" s="23"/>
      <c r="DI1195" s="23"/>
      <c r="DJ1195" s="23"/>
      <c r="DK1195" s="23"/>
      <c r="DL1195" s="23"/>
      <c r="DM1195" s="23"/>
      <c r="DN1195" s="23"/>
      <c r="DO1195" s="23"/>
      <c r="DP1195" s="23"/>
      <c r="DQ1195" s="23">
        <f>T1195</f>
        <v>-244</v>
      </c>
      <c r="DR1195" s="23"/>
      <c r="DS1195" s="23" t="e">
        <f>U1195</f>
        <v>#REF!</v>
      </c>
      <c r="DT1195" s="23"/>
      <c r="DU1195" s="23"/>
      <c r="DV1195" s="23"/>
      <c r="DW1195" s="23"/>
      <c r="DX1195" s="23"/>
      <c r="DY1195" s="23"/>
      <c r="DZ1195" s="23"/>
      <c r="EA1195" s="23"/>
      <c r="EB1195" s="23"/>
      <c r="EC1195" s="23"/>
      <c r="ED1195" s="23"/>
      <c r="EE1195" s="23"/>
      <c r="EF1195" s="23"/>
      <c r="EG1195" s="23"/>
      <c r="EH1195" s="23"/>
      <c r="EI1195" s="23"/>
      <c r="EJ1195" s="23"/>
      <c r="EK1195" s="23"/>
      <c r="EL1195" s="23"/>
      <c r="EM1195" s="23"/>
      <c r="EN1195" s="23"/>
      <c r="EO1195" s="23"/>
      <c r="EP1195" s="23"/>
      <c r="EQ1195" s="23"/>
      <c r="ER1195" s="23"/>
      <c r="ES1195" s="23"/>
      <c r="ET1195" s="23"/>
      <c r="EU1195" s="23"/>
      <c r="EV1195" s="23"/>
      <c r="EW1195" s="23"/>
      <c r="EX1195" s="23"/>
      <c r="EY1195" s="23"/>
      <c r="EZ1195" s="23"/>
      <c r="FA1195" s="23"/>
      <c r="FB1195" s="23"/>
      <c r="FC1195" s="23"/>
      <c r="FD1195" s="23"/>
      <c r="FE1195" s="23"/>
      <c r="FF1195" s="23"/>
      <c r="FG1195" s="23"/>
      <c r="FH1195" s="23"/>
      <c r="FI1195" s="23"/>
      <c r="FJ1195" s="23"/>
      <c r="FK1195" s="23"/>
      <c r="FL1195" s="23"/>
      <c r="FM1195" s="23"/>
      <c r="FN1195" s="23"/>
      <c r="FO1195" s="23"/>
      <c r="FP1195" s="23"/>
      <c r="FQ1195" s="23"/>
      <c r="FR1195" s="23"/>
      <c r="FS1195" s="23"/>
      <c r="FT1195" s="23"/>
      <c r="FU1195" s="23"/>
      <c r="FV1195" s="23"/>
      <c r="FW1195" s="23"/>
      <c r="FX1195" s="23"/>
      <c r="FY1195" s="23"/>
      <c r="FZ1195" s="23"/>
      <c r="GA1195" s="23"/>
      <c r="GB1195" s="23"/>
      <c r="GC1195" s="23"/>
      <c r="GD1195" s="23"/>
      <c r="GE1195" s="23"/>
      <c r="GF1195" s="23"/>
      <c r="GG1195" s="23"/>
      <c r="GH1195" s="23"/>
      <c r="GI1195" s="23"/>
      <c r="GJ1195" s="23"/>
      <c r="GK1195" s="23"/>
      <c r="GL1195" s="23"/>
      <c r="GM1195" s="23"/>
      <c r="GN1195" s="23"/>
      <c r="GO1195" s="23"/>
      <c r="GP1195" s="23"/>
      <c r="GQ1195" s="23"/>
      <c r="GR1195" s="23"/>
      <c r="GS1195" s="23"/>
      <c r="GT1195" s="23"/>
      <c r="GU1195" s="23"/>
      <c r="GV1195" s="23"/>
      <c r="GW1195" s="23"/>
      <c r="GX1195" s="23"/>
      <c r="GY1195" s="23">
        <f>T1195</f>
        <v>-244</v>
      </c>
      <c r="GZ1195" s="23"/>
      <c r="HA1195" s="23"/>
      <c r="HB1195" s="23">
        <f>T1195</f>
        <v>-244</v>
      </c>
      <c r="HC1195" s="23"/>
      <c r="HD1195" s="23"/>
      <c r="HE1195" s="23"/>
      <c r="HF1195" s="23">
        <f>T1195</f>
        <v>-244</v>
      </c>
      <c r="HG1195" s="23"/>
      <c r="HH1195" s="23"/>
      <c r="HI1195" s="23"/>
      <c r="HJ1195" s="23"/>
      <c r="HK1195" s="23"/>
      <c r="HL1195" s="23">
        <f>T1195</f>
        <v>-244</v>
      </c>
      <c r="HM1195" s="23"/>
      <c r="HN1195" s="23">
        <f>T1195</f>
        <v>-244</v>
      </c>
      <c r="HO1195" s="23"/>
      <c r="HP1195" s="23"/>
      <c r="HQ1195" s="23"/>
      <c r="HR1195" s="23"/>
      <c r="HS1195" s="23"/>
      <c r="HT1195" s="23"/>
      <c r="HU1195" s="23"/>
      <c r="HV1195" s="23"/>
      <c r="HW1195" s="23"/>
      <c r="HX1195" s="23"/>
      <c r="HY1195" s="23"/>
      <c r="HZ1195" s="23"/>
      <c r="IA1195" s="23"/>
      <c r="IB1195" s="23"/>
      <c r="IC1195" s="23"/>
      <c r="ID1195" s="23"/>
      <c r="IE1195" s="23"/>
      <c r="IF1195" s="23"/>
      <c r="IG1195" s="23"/>
      <c r="IH1195" s="23"/>
      <c r="II1195" s="23"/>
      <c r="IJ1195" s="23"/>
      <c r="IK1195" s="23"/>
      <c r="IL1195" s="23"/>
      <c r="IM1195" s="23"/>
      <c r="IN1195" s="23"/>
      <c r="IO1195" s="23"/>
      <c r="IP1195" s="23"/>
      <c r="IQ1195" s="23"/>
      <c r="IR1195" s="23"/>
      <c r="IS1195" s="23"/>
      <c r="IT1195" s="23"/>
      <c r="IU1195" s="23"/>
    </row>
    <row r="1196" spans="1:255" x14ac:dyDescent="0.2">
      <c r="A1196" s="87"/>
      <c r="B1196" s="88"/>
      <c r="C1196" s="88" t="s">
        <v>1259</v>
      </c>
      <c r="D1196" s="89"/>
      <c r="E1196" s="90">
        <v>70</v>
      </c>
      <c r="F1196" s="91" t="s">
        <v>1258</v>
      </c>
      <c r="G1196" s="92"/>
      <c r="H1196" s="93">
        <f>ROUND((Source!AF638*Source!AV638+Source!AE638*Source!AV638)*(Source!FY638)/100,2)</f>
        <v>15.43</v>
      </c>
      <c r="I1196" s="94">
        <f>T1196</f>
        <v>-155</v>
      </c>
      <c r="J1196" s="96">
        <v>0.6</v>
      </c>
      <c r="K1196" s="95" t="e">
        <f>U1196</f>
        <v>#REF!</v>
      </c>
      <c r="O1196" s="23"/>
      <c r="P1196" s="23"/>
      <c r="Q1196" s="23"/>
      <c r="R1196" s="23"/>
      <c r="S1196" s="23"/>
      <c r="T1196" s="23">
        <f>ROUND((ROUND(Source!AF638*Source!AV638*Source!I638,0)+ROUND(Source!AE638*Source!AV638*Source!I638,0))*(Source!DO638)/100,0)</f>
        <v>-155</v>
      </c>
      <c r="U1196" s="23" t="e">
        <f>Source!Y638</f>
        <v>#REF!</v>
      </c>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c r="BQ1196" s="23"/>
      <c r="BR1196" s="23"/>
      <c r="BS1196" s="23"/>
      <c r="BT1196" s="23"/>
      <c r="BU1196" s="23"/>
      <c r="BV1196" s="23"/>
      <c r="BW1196" s="23"/>
      <c r="BX1196" s="23"/>
      <c r="BY1196" s="23"/>
      <c r="BZ1196" s="23"/>
      <c r="CA1196" s="23"/>
      <c r="CB1196" s="23"/>
      <c r="CC1196" s="23"/>
      <c r="CD1196" s="23"/>
      <c r="CE1196" s="23"/>
      <c r="CF1196" s="23"/>
      <c r="CG1196" s="23"/>
      <c r="CH1196" s="23"/>
      <c r="CI1196" s="23"/>
      <c r="CJ1196" s="23"/>
      <c r="CK1196" s="23"/>
      <c r="CL1196" s="23"/>
      <c r="CM1196" s="23"/>
      <c r="CN1196" s="23"/>
      <c r="CO1196" s="23"/>
      <c r="CP1196" s="23"/>
      <c r="CQ1196" s="23"/>
      <c r="CR1196" s="23"/>
      <c r="CS1196" s="23"/>
      <c r="CT1196" s="23"/>
      <c r="CU1196" s="23"/>
      <c r="CV1196" s="23">
        <v>1</v>
      </c>
      <c r="CW1196" s="23"/>
      <c r="CX1196" s="23"/>
      <c r="CY1196" s="23"/>
      <c r="CZ1196" s="23"/>
      <c r="DA1196" s="23"/>
      <c r="DB1196" s="23"/>
      <c r="DC1196" s="23"/>
      <c r="DD1196" s="23"/>
      <c r="DE1196" s="23"/>
      <c r="DF1196" s="23"/>
      <c r="DG1196" s="23"/>
      <c r="DH1196" s="23"/>
      <c r="DI1196" s="23"/>
      <c r="DJ1196" s="23"/>
      <c r="DK1196" s="23"/>
      <c r="DL1196" s="23"/>
      <c r="DM1196" s="23"/>
      <c r="DN1196" s="23"/>
      <c r="DO1196" s="23"/>
      <c r="DP1196" s="23"/>
      <c r="DQ1196" s="23">
        <f>T1196</f>
        <v>-155</v>
      </c>
      <c r="DR1196" s="23"/>
      <c r="DS1196" s="23" t="e">
        <f>U1196</f>
        <v>#REF!</v>
      </c>
      <c r="DT1196" s="23"/>
      <c r="DU1196" s="23"/>
      <c r="DV1196" s="23"/>
      <c r="DW1196" s="23"/>
      <c r="DX1196" s="23"/>
      <c r="DY1196" s="23"/>
      <c r="DZ1196" s="23"/>
      <c r="EA1196" s="23"/>
      <c r="EB1196" s="23"/>
      <c r="EC1196" s="23"/>
      <c r="ED1196" s="23"/>
      <c r="EE1196" s="23"/>
      <c r="EF1196" s="23"/>
      <c r="EG1196" s="23"/>
      <c r="EH1196" s="23"/>
      <c r="EI1196" s="23"/>
      <c r="EJ1196" s="23"/>
      <c r="EK1196" s="23"/>
      <c r="EL1196" s="23"/>
      <c r="EM1196" s="23"/>
      <c r="EN1196" s="23"/>
      <c r="EO1196" s="23"/>
      <c r="EP1196" s="23"/>
      <c r="EQ1196" s="23"/>
      <c r="ER1196" s="23"/>
      <c r="ES1196" s="23"/>
      <c r="ET1196" s="23"/>
      <c r="EU1196" s="23"/>
      <c r="EV1196" s="23"/>
      <c r="EW1196" s="23"/>
      <c r="EX1196" s="23"/>
      <c r="EY1196" s="23"/>
      <c r="EZ1196" s="23"/>
      <c r="FA1196" s="23"/>
      <c r="FB1196" s="23"/>
      <c r="FC1196" s="23"/>
      <c r="FD1196" s="23"/>
      <c r="FE1196" s="23"/>
      <c r="FF1196" s="23"/>
      <c r="FG1196" s="23"/>
      <c r="FH1196" s="23"/>
      <c r="FI1196" s="23"/>
      <c r="FJ1196" s="23"/>
      <c r="FK1196" s="23"/>
      <c r="FL1196" s="23"/>
      <c r="FM1196" s="23"/>
      <c r="FN1196" s="23"/>
      <c r="FO1196" s="23"/>
      <c r="FP1196" s="23"/>
      <c r="FQ1196" s="23"/>
      <c r="FR1196" s="23"/>
      <c r="FS1196" s="23"/>
      <c r="FT1196" s="23"/>
      <c r="FU1196" s="23"/>
      <c r="FV1196" s="23"/>
      <c r="FW1196" s="23"/>
      <c r="FX1196" s="23"/>
      <c r="FY1196" s="23"/>
      <c r="FZ1196" s="23"/>
      <c r="GA1196" s="23"/>
      <c r="GB1196" s="23"/>
      <c r="GC1196" s="23"/>
      <c r="GD1196" s="23"/>
      <c r="GE1196" s="23"/>
      <c r="GF1196" s="23"/>
      <c r="GG1196" s="23"/>
      <c r="GH1196" s="23"/>
      <c r="GI1196" s="23"/>
      <c r="GJ1196" s="23"/>
      <c r="GK1196" s="23"/>
      <c r="GL1196" s="23"/>
      <c r="GM1196" s="23"/>
      <c r="GN1196" s="23"/>
      <c r="GO1196" s="23"/>
      <c r="GP1196" s="23"/>
      <c r="GQ1196" s="23"/>
      <c r="GR1196" s="23"/>
      <c r="GS1196" s="23"/>
      <c r="GT1196" s="23"/>
      <c r="GU1196" s="23"/>
      <c r="GV1196" s="23"/>
      <c r="GW1196" s="23"/>
      <c r="GX1196" s="23"/>
      <c r="GY1196" s="23"/>
      <c r="GZ1196" s="23">
        <f>T1196</f>
        <v>-155</v>
      </c>
      <c r="HA1196" s="23"/>
      <c r="HB1196" s="23">
        <f>T1196</f>
        <v>-155</v>
      </c>
      <c r="HC1196" s="23"/>
      <c r="HD1196" s="23"/>
      <c r="HE1196" s="23"/>
      <c r="HF1196" s="23">
        <f>T1196</f>
        <v>-155</v>
      </c>
      <c r="HG1196" s="23"/>
      <c r="HH1196" s="23"/>
      <c r="HI1196" s="23"/>
      <c r="HJ1196" s="23"/>
      <c r="HK1196" s="23"/>
      <c r="HL1196" s="23">
        <f>T1196</f>
        <v>-155</v>
      </c>
      <c r="HM1196" s="23"/>
      <c r="HN1196" s="23">
        <f>T1196</f>
        <v>-155</v>
      </c>
      <c r="HO1196" s="23"/>
      <c r="HP1196" s="23"/>
      <c r="HQ1196" s="23"/>
      <c r="HR1196" s="23"/>
      <c r="HS1196" s="23"/>
      <c r="HT1196" s="23"/>
      <c r="HU1196" s="23"/>
      <c r="HV1196" s="23"/>
      <c r="HW1196" s="23"/>
      <c r="HX1196" s="23"/>
      <c r="HY1196" s="23"/>
      <c r="HZ1196" s="23"/>
      <c r="IA1196" s="23"/>
      <c r="IB1196" s="23"/>
      <c r="IC1196" s="23"/>
      <c r="ID1196" s="23"/>
      <c r="IE1196" s="23"/>
      <c r="IF1196" s="23"/>
      <c r="IG1196" s="23"/>
      <c r="IH1196" s="23"/>
      <c r="II1196" s="23"/>
      <c r="IJ1196" s="23"/>
      <c r="IK1196" s="23"/>
      <c r="IL1196" s="23"/>
      <c r="IM1196" s="23"/>
      <c r="IN1196" s="23"/>
      <c r="IO1196" s="23"/>
      <c r="IP1196" s="23"/>
      <c r="IQ1196" s="23"/>
      <c r="IR1196" s="23"/>
      <c r="IS1196" s="23"/>
      <c r="IT1196" s="23"/>
      <c r="IU1196" s="23"/>
    </row>
    <row r="1197" spans="1:255" ht="13.5" thickBot="1" x14ac:dyDescent="0.25">
      <c r="A1197" s="172"/>
      <c r="B1197" s="173"/>
      <c r="C1197" s="173" t="s">
        <v>1260</v>
      </c>
      <c r="D1197" s="174" t="s">
        <v>1261</v>
      </c>
      <c r="E1197" s="175">
        <v>0.27</v>
      </c>
      <c r="F1197" s="176"/>
      <c r="G1197" s="177" t="s">
        <v>1374</v>
      </c>
      <c r="H1197" s="176" t="e">
        <f>ROUND(Source!AH638,2)</f>
        <v>#REF!</v>
      </c>
      <c r="I1197" s="178" t="e">
        <f>Source!U638</f>
        <v>#REF!</v>
      </c>
      <c r="J1197" s="179"/>
      <c r="K1197" s="180"/>
      <c r="O1197" s="23"/>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3"/>
      <c r="BN1197" s="23"/>
      <c r="BO1197" s="23"/>
      <c r="BP1197" s="23"/>
      <c r="BQ1197" s="23"/>
      <c r="BR1197" s="23"/>
      <c r="BS1197" s="23"/>
      <c r="BT1197" s="23"/>
      <c r="BU1197" s="23"/>
      <c r="BV1197" s="23"/>
      <c r="BW1197" s="23"/>
      <c r="BX1197" s="23"/>
      <c r="BY1197" s="23"/>
      <c r="BZ1197" s="23"/>
      <c r="CA1197" s="23"/>
      <c r="CB1197" s="23"/>
      <c r="CC1197" s="23"/>
      <c r="CD1197" s="23"/>
      <c r="CE1197" s="23"/>
      <c r="CF1197" s="23"/>
      <c r="CG1197" s="23"/>
      <c r="CH1197" s="23"/>
      <c r="CI1197" s="23"/>
      <c r="CJ1197" s="23"/>
      <c r="CK1197" s="23"/>
      <c r="CL1197" s="23"/>
      <c r="CM1197" s="23"/>
      <c r="CN1197" s="23"/>
      <c r="CO1197" s="23"/>
      <c r="CP1197" s="23"/>
      <c r="CQ1197" s="23"/>
      <c r="CR1197" s="23"/>
      <c r="CS1197" s="23"/>
      <c r="CT1197" s="23"/>
      <c r="CU1197" s="23"/>
      <c r="CV1197" s="23"/>
      <c r="CW1197" s="23"/>
      <c r="CX1197" s="23"/>
      <c r="CY1197" s="23"/>
      <c r="CZ1197" s="23"/>
      <c r="DA1197" s="23"/>
      <c r="DB1197" s="23"/>
      <c r="DC1197" s="23"/>
      <c r="DD1197" s="23"/>
      <c r="DE1197" s="23"/>
      <c r="DF1197" s="23"/>
      <c r="DG1197" s="23"/>
      <c r="DH1197" s="23"/>
      <c r="DI1197" s="23"/>
      <c r="DJ1197" s="23"/>
      <c r="DK1197" s="23"/>
      <c r="DL1197" s="23"/>
      <c r="DM1197" s="23"/>
      <c r="DN1197" s="23"/>
      <c r="DO1197" s="23"/>
      <c r="DP1197" s="23"/>
      <c r="DQ1197" s="23"/>
      <c r="DR1197" s="23"/>
      <c r="DS1197" s="23"/>
      <c r="DT1197" s="23"/>
      <c r="DU1197" s="23"/>
      <c r="DV1197" s="23"/>
      <c r="DW1197" s="23"/>
      <c r="DX1197" s="23"/>
      <c r="DY1197" s="23"/>
      <c r="DZ1197" s="23"/>
      <c r="EA1197" s="23"/>
      <c r="EB1197" s="23"/>
      <c r="EC1197" s="23"/>
      <c r="ED1197" s="23"/>
      <c r="EE1197" s="23"/>
      <c r="EF1197" s="23"/>
      <c r="EG1197" s="23"/>
      <c r="EH1197" s="23"/>
      <c r="EI1197" s="23"/>
      <c r="EJ1197" s="23"/>
      <c r="EK1197" s="23"/>
      <c r="EL1197" s="23"/>
      <c r="EM1197" s="23"/>
      <c r="EN1197" s="23"/>
      <c r="EO1197" s="23"/>
      <c r="EP1197" s="23"/>
      <c r="EQ1197" s="23"/>
      <c r="ER1197" s="23"/>
      <c r="ES1197" s="23"/>
      <c r="ET1197" s="23"/>
      <c r="EU1197" s="23"/>
      <c r="EV1197" s="23"/>
      <c r="EW1197" s="23"/>
      <c r="EX1197" s="23"/>
      <c r="EY1197" s="23"/>
      <c r="EZ1197" s="23"/>
      <c r="FA1197" s="23"/>
      <c r="FB1197" s="23"/>
      <c r="FC1197" s="23"/>
      <c r="FD1197" s="23"/>
      <c r="FE1197" s="23"/>
      <c r="FF1197" s="23"/>
      <c r="FG1197" s="23"/>
      <c r="FH1197" s="23"/>
      <c r="FI1197" s="23"/>
      <c r="FJ1197" s="23"/>
      <c r="FK1197" s="23"/>
      <c r="FL1197" s="23"/>
      <c r="FM1197" s="23"/>
      <c r="FN1197" s="23"/>
      <c r="FO1197" s="23"/>
      <c r="FP1197" s="23"/>
      <c r="FQ1197" s="23"/>
      <c r="FR1197" s="23"/>
      <c r="FS1197" s="23"/>
      <c r="FT1197" s="23"/>
      <c r="FU1197" s="23"/>
      <c r="FV1197" s="23"/>
      <c r="FW1197" s="23"/>
      <c r="FX1197" s="23"/>
      <c r="FY1197" s="23"/>
      <c r="FZ1197" s="23"/>
      <c r="GA1197" s="23"/>
      <c r="GB1197" s="23"/>
      <c r="GC1197" s="23"/>
      <c r="GD1197" s="23"/>
      <c r="GE1197" s="23"/>
      <c r="GF1197" s="23"/>
      <c r="GG1197" s="23"/>
      <c r="GH1197" s="23"/>
      <c r="GI1197" s="23"/>
      <c r="GJ1197" s="23"/>
      <c r="GK1197" s="23"/>
      <c r="GL1197" s="23"/>
      <c r="GM1197" s="23"/>
      <c r="GN1197" s="23"/>
      <c r="GO1197" s="23"/>
      <c r="GP1197" s="23"/>
      <c r="GQ1197" s="23"/>
      <c r="GR1197" s="23"/>
      <c r="GS1197" s="23"/>
      <c r="GT1197" s="23"/>
      <c r="GU1197" s="23"/>
      <c r="GV1197" s="23"/>
      <c r="GW1197" s="23"/>
      <c r="GX1197" s="23"/>
      <c r="GY1197" s="23"/>
      <c r="GZ1197" s="23"/>
      <c r="HA1197" s="23"/>
      <c r="HB1197" s="23"/>
      <c r="HC1197" s="23"/>
      <c r="HD1197" s="23"/>
      <c r="HE1197" s="23"/>
      <c r="HF1197" s="23"/>
      <c r="HG1197" s="23"/>
      <c r="HH1197" s="23"/>
      <c r="HI1197" s="23"/>
      <c r="HJ1197" s="23"/>
      <c r="HK1197" s="23"/>
      <c r="HL1197" s="23"/>
      <c r="HM1197" s="23"/>
      <c r="HN1197" s="23"/>
      <c r="HO1197" s="23"/>
      <c r="HP1197" s="23"/>
      <c r="HQ1197" s="23"/>
      <c r="HR1197" s="23"/>
      <c r="HS1197" s="23"/>
      <c r="HT1197" s="23"/>
      <c r="HU1197" s="23"/>
      <c r="HV1197" s="23"/>
      <c r="HW1197" s="23"/>
      <c r="HX1197" s="23"/>
      <c r="HY1197" s="23"/>
      <c r="HZ1197" s="23"/>
      <c r="IA1197" s="23"/>
      <c r="IB1197" s="23"/>
      <c r="IC1197" s="23"/>
      <c r="ID1197" s="23"/>
      <c r="IE1197" s="23"/>
      <c r="IF1197" s="23"/>
      <c r="IG1197" s="23"/>
      <c r="IH1197" s="23"/>
      <c r="II1197" s="23"/>
      <c r="IJ1197" s="23"/>
      <c r="IK1197" s="23"/>
      <c r="IL1197" s="23"/>
      <c r="IM1197" s="23"/>
      <c r="IN1197" s="23"/>
      <c r="IO1197" s="23"/>
      <c r="IP1197" s="23"/>
      <c r="IQ1197" s="23"/>
      <c r="IR1197" s="23"/>
      <c r="IS1197" s="23"/>
      <c r="IT1197" s="23"/>
      <c r="IU1197" s="23"/>
    </row>
    <row r="1198" spans="1:255" x14ac:dyDescent="0.2">
      <c r="A1198" s="123"/>
      <c r="B1198" s="122"/>
      <c r="C1198" s="122" t="s">
        <v>1267</v>
      </c>
      <c r="D1198" s="122"/>
      <c r="E1198" s="122"/>
      <c r="F1198" s="122"/>
      <c r="G1198" s="122"/>
      <c r="H1198" s="376">
        <f>R1198</f>
        <v>-1250</v>
      </c>
      <c r="I1198" s="377"/>
      <c r="J1198" s="376" t="e">
        <f>S1198</f>
        <v>#REF!</v>
      </c>
      <c r="K1198" s="378"/>
      <c r="O1198" s="23"/>
      <c r="P1198" s="23"/>
      <c r="Q1198" s="23"/>
      <c r="R1198" s="23">
        <f>SUM(T1192:T1197)</f>
        <v>-1250</v>
      </c>
      <c r="S1198" s="23" t="e">
        <f>SUM(U1192:U1197)</f>
        <v>#REF!</v>
      </c>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c r="FF1198" s="23"/>
      <c r="FG1198" s="23"/>
      <c r="FH1198" s="23"/>
      <c r="FI1198" s="23"/>
      <c r="FJ1198" s="23"/>
      <c r="FK1198" s="23"/>
      <c r="FL1198" s="23"/>
      <c r="FM1198" s="23"/>
      <c r="FN1198" s="23"/>
      <c r="FO1198" s="23"/>
      <c r="FP1198" s="23"/>
      <c r="FQ1198" s="23"/>
      <c r="FR1198" s="23"/>
      <c r="FS1198" s="23"/>
      <c r="FT1198" s="23"/>
      <c r="FU1198" s="23"/>
      <c r="FV1198" s="23"/>
      <c r="FW1198" s="23"/>
      <c r="FX1198" s="23"/>
      <c r="FY1198" s="23"/>
      <c r="FZ1198" s="23"/>
      <c r="GA1198" s="23"/>
      <c r="GB1198" s="23"/>
      <c r="GC1198" s="23"/>
      <c r="GD1198" s="23"/>
      <c r="GE1198" s="23"/>
      <c r="GF1198" s="23"/>
      <c r="GG1198" s="23"/>
      <c r="GH1198" s="23"/>
      <c r="GI1198" s="23"/>
      <c r="GJ1198" s="23"/>
      <c r="GK1198" s="23"/>
      <c r="GL1198" s="23"/>
      <c r="GM1198" s="23"/>
      <c r="GN1198" s="23"/>
      <c r="GO1198" s="23"/>
      <c r="GP1198" s="23"/>
      <c r="GQ1198" s="23"/>
      <c r="GR1198" s="23"/>
      <c r="GS1198" s="23"/>
      <c r="GT1198" s="23"/>
      <c r="GU1198" s="23"/>
      <c r="GV1198" s="23"/>
      <c r="GW1198" s="23"/>
      <c r="GX1198" s="23"/>
      <c r="GY1198" s="23"/>
      <c r="GZ1198" s="23"/>
      <c r="HA1198" s="23">
        <f>R1198</f>
        <v>-1250</v>
      </c>
      <c r="HB1198" s="23"/>
      <c r="HC1198" s="23"/>
      <c r="HD1198" s="23"/>
      <c r="HE1198" s="23"/>
      <c r="HF1198" s="23"/>
      <c r="HG1198" s="23"/>
      <c r="HH1198" s="23"/>
      <c r="HI1198" s="23"/>
      <c r="HJ1198" s="23"/>
      <c r="HK1198" s="23"/>
      <c r="HL1198" s="23"/>
      <c r="HM1198" s="23"/>
      <c r="HN1198" s="23"/>
      <c r="HO1198" s="23"/>
      <c r="HP1198" s="23"/>
      <c r="HQ1198" s="23"/>
      <c r="HR1198" s="23"/>
      <c r="HS1198" s="23"/>
      <c r="HT1198" s="23"/>
      <c r="HU1198" s="23"/>
      <c r="HV1198" s="23"/>
      <c r="HW1198" s="23"/>
      <c r="HX1198" s="23"/>
      <c r="HY1198" s="23"/>
      <c r="HZ1198" s="23"/>
      <c r="IA1198" s="23"/>
      <c r="IB1198" s="23"/>
      <c r="IC1198" s="23"/>
      <c r="ID1198" s="23"/>
      <c r="IE1198" s="23"/>
      <c r="IF1198" s="23"/>
      <c r="IG1198" s="23"/>
      <c r="IH1198" s="23"/>
      <c r="II1198" s="23"/>
      <c r="IJ1198" s="23"/>
      <c r="IK1198" s="23"/>
      <c r="IL1198" s="23"/>
      <c r="IM1198" s="23"/>
      <c r="IN1198" s="23"/>
      <c r="IO1198" s="23"/>
      <c r="IP1198" s="23"/>
      <c r="IQ1198" s="23"/>
      <c r="IR1198" s="23"/>
      <c r="IS1198" s="23"/>
      <c r="IT1198" s="23"/>
      <c r="IU1198" s="23"/>
    </row>
    <row r="1199" spans="1:255" x14ac:dyDescent="0.2">
      <c r="A1199" s="77"/>
      <c r="B1199" s="76"/>
      <c r="C1199" s="76"/>
      <c r="D1199" s="76"/>
      <c r="E1199" s="76"/>
      <c r="F1199" s="76"/>
      <c r="G1199" s="76"/>
      <c r="H1199" s="370"/>
      <c r="I1199" s="371"/>
      <c r="J1199" s="370"/>
      <c r="K1199" s="372"/>
    </row>
    <row r="1200" spans="1:255" ht="33.75" x14ac:dyDescent="0.2">
      <c r="A1200" s="126">
        <v>58</v>
      </c>
      <c r="B1200" s="133" t="s">
        <v>562</v>
      </c>
      <c r="C1200" s="127" t="s">
        <v>563</v>
      </c>
      <c r="D1200" s="128" t="s">
        <v>193</v>
      </c>
      <c r="E1200" s="129">
        <v>0.47499999999999998</v>
      </c>
      <c r="F1200" s="130">
        <f>Source!AK640</f>
        <v>15154.3</v>
      </c>
      <c r="G1200" s="134" t="s">
        <v>6</v>
      </c>
      <c r="H1200" s="130"/>
      <c r="I1200" s="131">
        <f>SUM(DQ1200:DQ1214)</f>
        <v>780</v>
      </c>
      <c r="J1200" s="107" t="s">
        <v>562</v>
      </c>
      <c r="K1200" s="132" t="e">
        <f>SUM(DS1200:DS1214)</f>
        <v>#REF!</v>
      </c>
      <c r="L1200" s="23"/>
      <c r="M1200" s="23"/>
      <c r="N1200" s="23"/>
      <c r="O1200" s="23"/>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3"/>
      <c r="BN1200" s="23"/>
      <c r="BO1200" s="23"/>
      <c r="BP1200" s="23"/>
      <c r="BQ1200" s="23"/>
      <c r="BR1200" s="23"/>
      <c r="BS1200" s="23"/>
      <c r="BT1200" s="23"/>
      <c r="BU1200" s="23"/>
      <c r="BV1200" s="23"/>
      <c r="BW1200" s="23"/>
      <c r="BX1200" s="23"/>
      <c r="BY1200" s="23"/>
      <c r="BZ1200" s="23"/>
      <c r="CA1200" s="23"/>
      <c r="CB1200" s="23"/>
      <c r="CC1200" s="23"/>
      <c r="CD1200" s="23"/>
      <c r="CE1200" s="23"/>
      <c r="CF1200" s="23"/>
      <c r="CG1200" s="23"/>
      <c r="CH1200" s="23"/>
      <c r="CI1200" s="23"/>
      <c r="CJ1200" s="23"/>
      <c r="CK1200" s="23"/>
      <c r="CL1200" s="23"/>
      <c r="CM1200" s="23"/>
      <c r="CN1200" s="23"/>
      <c r="CO1200" s="23"/>
      <c r="CP1200" s="23"/>
      <c r="CQ1200" s="23"/>
      <c r="CR1200" s="23"/>
      <c r="CS1200" s="23"/>
      <c r="CT1200" s="23"/>
      <c r="CU1200" s="23"/>
      <c r="CV1200" s="23"/>
      <c r="CW1200" s="23"/>
      <c r="CX1200" s="23"/>
      <c r="CY1200" s="23"/>
      <c r="CZ1200" s="23"/>
      <c r="DA1200" s="23"/>
      <c r="DB1200" s="23"/>
      <c r="DC1200" s="23"/>
      <c r="DD1200" s="23"/>
      <c r="DE1200" s="23"/>
      <c r="DF1200" s="23"/>
      <c r="DG1200" s="23"/>
      <c r="DH1200" s="23"/>
      <c r="DI1200" s="23"/>
      <c r="DJ1200" s="23"/>
      <c r="DK1200" s="23"/>
      <c r="DL1200" s="23"/>
      <c r="DM1200" s="23"/>
      <c r="DN1200" s="23"/>
      <c r="DO1200" s="23"/>
      <c r="DP1200" s="23"/>
      <c r="DQ1200" s="23"/>
      <c r="DR1200" s="23"/>
      <c r="DS1200" s="23"/>
      <c r="DT1200" s="23"/>
      <c r="DU1200" s="23"/>
      <c r="DV1200" s="23"/>
      <c r="DW1200" s="23"/>
      <c r="DX1200" s="23"/>
      <c r="DY1200" s="23"/>
      <c r="DZ1200" s="23"/>
      <c r="EA1200" s="23"/>
      <c r="EB1200" s="23"/>
      <c r="EC1200" s="23"/>
      <c r="ED1200" s="23"/>
      <c r="EE1200" s="23"/>
      <c r="EF1200" s="23"/>
      <c r="EG1200" s="23"/>
      <c r="EH1200" s="23"/>
      <c r="EI1200" s="23"/>
      <c r="EJ1200" s="23"/>
      <c r="EK1200" s="23"/>
      <c r="EL1200" s="23"/>
      <c r="EM1200" s="23"/>
      <c r="EN1200" s="23"/>
      <c r="EO1200" s="23"/>
      <c r="EP1200" s="23"/>
      <c r="EQ1200" s="23"/>
      <c r="ER1200" s="23"/>
      <c r="ES1200" s="23"/>
      <c r="ET1200" s="23"/>
      <c r="EU1200" s="23"/>
      <c r="EV1200" s="23"/>
      <c r="EW1200" s="23"/>
      <c r="EX1200" s="23"/>
      <c r="EY1200" s="23"/>
      <c r="EZ1200" s="23"/>
      <c r="FA1200" s="23"/>
      <c r="FB1200" s="23"/>
      <c r="FC1200" s="23"/>
      <c r="FD1200" s="23"/>
      <c r="FE1200" s="23"/>
      <c r="FF1200" s="23"/>
      <c r="FG1200" s="23"/>
      <c r="FH1200" s="23"/>
      <c r="FI1200" s="23"/>
      <c r="FJ1200" s="23"/>
      <c r="FK1200" s="23"/>
      <c r="FL1200" s="23"/>
      <c r="FM1200" s="23"/>
      <c r="FN1200" s="23"/>
      <c r="FO1200" s="23"/>
      <c r="FP1200" s="23"/>
      <c r="FQ1200" s="23"/>
      <c r="FR1200" s="23"/>
      <c r="FS1200" s="23"/>
      <c r="FT1200" s="23"/>
      <c r="FU1200" s="23"/>
      <c r="FV1200" s="23"/>
      <c r="FW1200" s="23"/>
      <c r="FX1200" s="23"/>
      <c r="FY1200" s="23"/>
      <c r="FZ1200" s="23"/>
      <c r="GA1200" s="23"/>
      <c r="GB1200" s="23"/>
      <c r="GC1200" s="23"/>
      <c r="GD1200" s="23"/>
      <c r="GE1200" s="23"/>
      <c r="GF1200" s="23"/>
      <c r="GG1200" s="23"/>
      <c r="GH1200" s="23"/>
      <c r="GI1200" s="23"/>
      <c r="GJ1200" s="23"/>
      <c r="GK1200" s="23"/>
      <c r="GL1200" s="23"/>
      <c r="GM1200" s="23"/>
      <c r="GN1200" s="23"/>
      <c r="GO1200" s="23"/>
      <c r="GP1200" s="23"/>
      <c r="GQ1200" s="23"/>
      <c r="GR1200" s="23"/>
      <c r="GS1200" s="23"/>
      <c r="GT1200" s="23"/>
      <c r="GU1200" s="23"/>
      <c r="GV1200" s="23"/>
      <c r="GW1200" s="23"/>
      <c r="GX1200" s="23"/>
      <c r="GY1200" s="23"/>
      <c r="GZ1200" s="23"/>
      <c r="HA1200" s="23"/>
      <c r="HB1200" s="23"/>
      <c r="HC1200" s="23"/>
      <c r="HD1200" s="23"/>
      <c r="HE1200" s="23"/>
      <c r="HF1200" s="23"/>
      <c r="HG1200" s="23"/>
      <c r="HH1200" s="23"/>
      <c r="HI1200" s="23"/>
      <c r="HJ1200" s="23"/>
      <c r="HK1200" s="23"/>
      <c r="HL1200" s="23"/>
      <c r="HM1200" s="23"/>
      <c r="HN1200" s="23"/>
      <c r="HO1200" s="23"/>
      <c r="HP1200" s="23"/>
      <c r="HQ1200" s="23"/>
      <c r="HR1200" s="23"/>
      <c r="HS1200" s="23"/>
      <c r="HT1200" s="23"/>
      <c r="HU1200" s="23"/>
      <c r="HV1200" s="23"/>
      <c r="HW1200" s="23"/>
      <c r="HX1200" s="23"/>
      <c r="HY1200" s="23"/>
      <c r="HZ1200" s="23"/>
      <c r="IA1200" s="23"/>
      <c r="IB1200" s="23"/>
      <c r="IC1200" s="23"/>
      <c r="ID1200" s="23"/>
      <c r="IE1200" s="23"/>
      <c r="IF1200" s="23"/>
      <c r="IG1200" s="23"/>
      <c r="IH1200" s="23"/>
      <c r="II1200" s="23"/>
      <c r="IJ1200" s="23"/>
      <c r="IK1200" s="23"/>
      <c r="IL1200" s="23"/>
      <c r="IM1200" s="23"/>
      <c r="IN1200" s="23"/>
      <c r="IO1200" s="23"/>
      <c r="IP1200" s="23"/>
      <c r="IQ1200" s="23"/>
      <c r="IR1200" s="23"/>
      <c r="IS1200" s="23"/>
      <c r="IT1200" s="23"/>
      <c r="IU1200" s="23"/>
    </row>
    <row r="1201" spans="1:255" x14ac:dyDescent="0.2">
      <c r="A1201" s="66"/>
      <c r="B1201" s="67"/>
      <c r="C1201" s="67" t="s">
        <v>1253</v>
      </c>
      <c r="D1201" s="68"/>
      <c r="E1201" s="69"/>
      <c r="F1201" s="70">
        <v>439.81</v>
      </c>
      <c r="G1201" s="71"/>
      <c r="H1201" s="70">
        <f>Source!AF640</f>
        <v>439.81</v>
      </c>
      <c r="I1201" s="72">
        <f>T1201</f>
        <v>209</v>
      </c>
      <c r="J1201" s="73">
        <v>25.6</v>
      </c>
      <c r="K1201" s="74">
        <f>U1201</f>
        <v>5348</v>
      </c>
      <c r="O1201" s="23"/>
      <c r="P1201" s="23"/>
      <c r="Q1201" s="23"/>
      <c r="R1201" s="23"/>
      <c r="S1201" s="23"/>
      <c r="T1201" s="23">
        <f>ROUND(Source!AF640*Source!AV640*Source!I640,0)</f>
        <v>209</v>
      </c>
      <c r="U1201" s="23">
        <f>Source!S640</f>
        <v>5348</v>
      </c>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3"/>
      <c r="BN1201" s="23"/>
      <c r="BO1201" s="23"/>
      <c r="BP1201" s="23"/>
      <c r="BQ1201" s="23"/>
      <c r="BR1201" s="23"/>
      <c r="BS1201" s="23"/>
      <c r="BT1201" s="23"/>
      <c r="BU1201" s="23"/>
      <c r="BV1201" s="23"/>
      <c r="BW1201" s="23"/>
      <c r="BX1201" s="23"/>
      <c r="BY1201" s="23"/>
      <c r="BZ1201" s="23"/>
      <c r="CA1201" s="23"/>
      <c r="CB1201" s="23"/>
      <c r="CC1201" s="23"/>
      <c r="CD1201" s="23"/>
      <c r="CE1201" s="23"/>
      <c r="CF1201" s="23"/>
      <c r="CG1201" s="23"/>
      <c r="CH1201" s="23"/>
      <c r="CI1201" s="23"/>
      <c r="CJ1201" s="23"/>
      <c r="CK1201" s="23"/>
      <c r="CL1201" s="23"/>
      <c r="CM1201" s="23"/>
      <c r="CN1201" s="23"/>
      <c r="CO1201" s="23"/>
      <c r="CP1201" s="23"/>
      <c r="CQ1201" s="23"/>
      <c r="CR1201" s="23"/>
      <c r="CS1201" s="23"/>
      <c r="CT1201" s="23"/>
      <c r="CU1201" s="23"/>
      <c r="CV1201" s="23">
        <v>1</v>
      </c>
      <c r="CW1201" s="23"/>
      <c r="CX1201" s="23"/>
      <c r="CY1201" s="23"/>
      <c r="CZ1201" s="23"/>
      <c r="DA1201" s="23"/>
      <c r="DB1201" s="23"/>
      <c r="DC1201" s="23"/>
      <c r="DD1201" s="23"/>
      <c r="DE1201" s="23"/>
      <c r="DF1201" s="23"/>
      <c r="DG1201" s="23">
        <f>Source!S640</f>
        <v>5348</v>
      </c>
      <c r="DH1201" s="23">
        <v>1008</v>
      </c>
      <c r="DI1201" s="23"/>
      <c r="DJ1201" s="23"/>
      <c r="DK1201" s="23"/>
      <c r="DL1201" s="23"/>
      <c r="DM1201" s="23"/>
      <c r="DN1201" s="23"/>
      <c r="DO1201" s="23"/>
      <c r="DP1201" s="23"/>
      <c r="DQ1201" s="23">
        <f>T1201</f>
        <v>209</v>
      </c>
      <c r="DR1201" s="23"/>
      <c r="DS1201" s="23">
        <f>U1201</f>
        <v>5348</v>
      </c>
      <c r="DT1201" s="23"/>
      <c r="DU1201" s="23"/>
      <c r="DV1201" s="23"/>
      <c r="DW1201" s="23"/>
      <c r="DX1201" s="23"/>
      <c r="DY1201" s="23"/>
      <c r="DZ1201" s="23"/>
      <c r="EA1201" s="23"/>
      <c r="EB1201" s="23"/>
      <c r="EC1201" s="23"/>
      <c r="ED1201" s="23"/>
      <c r="EE1201" s="23"/>
      <c r="EF1201" s="23"/>
      <c r="EG1201" s="23"/>
      <c r="EH1201" s="23"/>
      <c r="EI1201" s="23"/>
      <c r="EJ1201" s="23"/>
      <c r="EK1201" s="23"/>
      <c r="EL1201" s="23"/>
      <c r="EM1201" s="23"/>
      <c r="EN1201" s="23"/>
      <c r="EO1201" s="23"/>
      <c r="EP1201" s="23"/>
      <c r="EQ1201" s="23"/>
      <c r="ER1201" s="23"/>
      <c r="ES1201" s="23"/>
      <c r="ET1201" s="23"/>
      <c r="EU1201" s="23"/>
      <c r="EV1201" s="23"/>
      <c r="EW1201" s="23"/>
      <c r="EX1201" s="23"/>
      <c r="EY1201" s="23"/>
      <c r="EZ1201" s="23"/>
      <c r="FA1201" s="23"/>
      <c r="FB1201" s="23"/>
      <c r="FC1201" s="23"/>
      <c r="FD1201" s="23"/>
      <c r="FE1201" s="23"/>
      <c r="FF1201" s="23"/>
      <c r="FG1201" s="23"/>
      <c r="FH1201" s="23"/>
      <c r="FI1201" s="23"/>
      <c r="FJ1201" s="23"/>
      <c r="FK1201" s="23"/>
      <c r="FL1201" s="23"/>
      <c r="FM1201" s="23"/>
      <c r="FN1201" s="23"/>
      <c r="FO1201" s="23"/>
      <c r="FP1201" s="23"/>
      <c r="FQ1201" s="23"/>
      <c r="FR1201" s="23"/>
      <c r="FS1201" s="23"/>
      <c r="FT1201" s="23"/>
      <c r="FU1201" s="23"/>
      <c r="FV1201" s="23"/>
      <c r="FW1201" s="23"/>
      <c r="FX1201" s="23"/>
      <c r="FY1201" s="23"/>
      <c r="FZ1201" s="23"/>
      <c r="GA1201" s="23"/>
      <c r="GB1201" s="23"/>
      <c r="GC1201" s="23"/>
      <c r="GD1201" s="23"/>
      <c r="GE1201" s="23"/>
      <c r="GF1201" s="23"/>
      <c r="GG1201" s="23"/>
      <c r="GH1201" s="23"/>
      <c r="GI1201" s="23"/>
      <c r="GJ1201" s="23">
        <f>T1201</f>
        <v>209</v>
      </c>
      <c r="GK1201" s="23">
        <f>T1201</f>
        <v>209</v>
      </c>
      <c r="GL1201" s="23"/>
      <c r="GM1201" s="23"/>
      <c r="GN1201" s="23"/>
      <c r="GO1201" s="23"/>
      <c r="GP1201" s="23"/>
      <c r="GQ1201" s="23"/>
      <c r="GR1201" s="23"/>
      <c r="GS1201" s="23"/>
      <c r="GT1201" s="23"/>
      <c r="GU1201" s="23"/>
      <c r="GV1201" s="23"/>
      <c r="GW1201" s="23"/>
      <c r="GX1201" s="23"/>
      <c r="GY1201" s="23"/>
      <c r="GZ1201" s="23"/>
      <c r="HA1201" s="23"/>
      <c r="HB1201" s="23">
        <f>T1201</f>
        <v>209</v>
      </c>
      <c r="HC1201" s="23"/>
      <c r="HD1201" s="23"/>
      <c r="HE1201" s="23"/>
      <c r="HF1201" s="23">
        <f>T1201</f>
        <v>209</v>
      </c>
      <c r="HG1201" s="23"/>
      <c r="HH1201" s="23"/>
      <c r="HI1201" s="23"/>
      <c r="HJ1201" s="23"/>
      <c r="HK1201" s="23"/>
      <c r="HL1201" s="23">
        <f>T1201</f>
        <v>209</v>
      </c>
      <c r="HM1201" s="23"/>
      <c r="HN1201" s="23">
        <f>T1201</f>
        <v>209</v>
      </c>
      <c r="HO1201" s="23"/>
      <c r="HP1201" s="23"/>
      <c r="HQ1201" s="23"/>
      <c r="HR1201" s="23"/>
      <c r="HS1201" s="23"/>
      <c r="HT1201" s="23"/>
      <c r="HU1201" s="23"/>
      <c r="HV1201" s="23"/>
      <c r="HW1201" s="23"/>
      <c r="HX1201" s="23">
        <f>T1201</f>
        <v>209</v>
      </c>
      <c r="HY1201" s="23"/>
      <c r="HZ1201" s="23"/>
      <c r="IA1201" s="23"/>
      <c r="IB1201" s="23"/>
      <c r="IC1201" s="23"/>
      <c r="ID1201" s="23"/>
      <c r="IE1201" s="23"/>
      <c r="IF1201" s="23"/>
      <c r="IG1201" s="23"/>
      <c r="IH1201" s="23"/>
      <c r="II1201" s="23"/>
      <c r="IJ1201" s="23"/>
      <c r="IK1201" s="23"/>
      <c r="IL1201" s="23"/>
      <c r="IM1201" s="23"/>
      <c r="IN1201" s="23"/>
      <c r="IO1201" s="23"/>
      <c r="IP1201" s="23"/>
      <c r="IQ1201" s="23"/>
      <c r="IR1201" s="23"/>
      <c r="IS1201" s="23"/>
      <c r="IT1201" s="23"/>
      <c r="IU1201" s="23"/>
    </row>
    <row r="1202" spans="1:255" x14ac:dyDescent="0.2">
      <c r="A1202" s="78"/>
      <c r="B1202" s="79"/>
      <c r="C1202" s="79" t="s">
        <v>1255</v>
      </c>
      <c r="D1202" s="80"/>
      <c r="E1202" s="81"/>
      <c r="F1202" s="82">
        <v>255.76</v>
      </c>
      <c r="G1202" s="83"/>
      <c r="H1202" s="82">
        <f>Source!AD640</f>
        <v>255.76</v>
      </c>
      <c r="I1202" s="84">
        <f>T1202</f>
        <v>121</v>
      </c>
      <c r="J1202" s="85">
        <v>9.3000000000000007</v>
      </c>
      <c r="K1202" s="86">
        <f>U1202</f>
        <v>1130</v>
      </c>
      <c r="O1202" s="23"/>
      <c r="P1202" s="23"/>
      <c r="Q1202" s="23"/>
      <c r="R1202" s="23"/>
      <c r="S1202" s="23"/>
      <c r="T1202" s="23">
        <f>ROUND(Source!AD640*Source!AV640*Source!I640,0)</f>
        <v>121</v>
      </c>
      <c r="U1202" s="23">
        <f>Source!Q640</f>
        <v>1130</v>
      </c>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c r="BQ1202" s="23"/>
      <c r="BR1202" s="23"/>
      <c r="BS1202" s="23"/>
      <c r="BT1202" s="23"/>
      <c r="BU1202" s="23"/>
      <c r="BV1202" s="23"/>
      <c r="BW1202" s="23"/>
      <c r="BX1202" s="23"/>
      <c r="BY1202" s="23"/>
      <c r="BZ1202" s="23"/>
      <c r="CA1202" s="23"/>
      <c r="CB1202" s="23"/>
      <c r="CC1202" s="23"/>
      <c r="CD1202" s="23"/>
      <c r="CE1202" s="23"/>
      <c r="CF1202" s="23"/>
      <c r="CG1202" s="23"/>
      <c r="CH1202" s="23"/>
      <c r="CI1202" s="23"/>
      <c r="CJ1202" s="23"/>
      <c r="CK1202" s="23"/>
      <c r="CL1202" s="23"/>
      <c r="CM1202" s="23"/>
      <c r="CN1202" s="23"/>
      <c r="CO1202" s="23"/>
      <c r="CP1202" s="23"/>
      <c r="CQ1202" s="23"/>
      <c r="CR1202" s="23"/>
      <c r="CS1202" s="23"/>
      <c r="CT1202" s="23"/>
      <c r="CU1202" s="23"/>
      <c r="CV1202" s="23">
        <v>1</v>
      </c>
      <c r="CW1202" s="23"/>
      <c r="CX1202" s="23"/>
      <c r="CY1202" s="23"/>
      <c r="CZ1202" s="23"/>
      <c r="DA1202" s="23"/>
      <c r="DB1202" s="23"/>
      <c r="DC1202" s="23"/>
      <c r="DD1202" s="23"/>
      <c r="DE1202" s="23"/>
      <c r="DF1202" s="23"/>
      <c r="DG1202" s="23"/>
      <c r="DH1202" s="23"/>
      <c r="DI1202" s="23"/>
      <c r="DJ1202" s="23"/>
      <c r="DK1202" s="23"/>
      <c r="DL1202" s="23"/>
      <c r="DM1202" s="23"/>
      <c r="DN1202" s="23"/>
      <c r="DO1202" s="23"/>
      <c r="DP1202" s="23"/>
      <c r="DQ1202" s="23">
        <f>T1202</f>
        <v>121</v>
      </c>
      <c r="DR1202" s="23"/>
      <c r="DS1202" s="23">
        <f>U1202</f>
        <v>1130</v>
      </c>
      <c r="DT1202" s="23"/>
      <c r="DU1202" s="23"/>
      <c r="DV1202" s="23"/>
      <c r="DW1202" s="23"/>
      <c r="DX1202" s="23"/>
      <c r="DY1202" s="23"/>
      <c r="DZ1202" s="23"/>
      <c r="EA1202" s="23"/>
      <c r="EB1202" s="23"/>
      <c r="EC1202" s="23"/>
      <c r="ED1202" s="23"/>
      <c r="EE1202" s="23"/>
      <c r="EF1202" s="23"/>
      <c r="EG1202" s="23"/>
      <c r="EH1202" s="23"/>
      <c r="EI1202" s="23"/>
      <c r="EJ1202" s="23"/>
      <c r="EK1202" s="23"/>
      <c r="EL1202" s="23"/>
      <c r="EM1202" s="23"/>
      <c r="EN1202" s="23"/>
      <c r="EO1202" s="23"/>
      <c r="EP1202" s="23"/>
      <c r="EQ1202" s="23"/>
      <c r="ER1202" s="23"/>
      <c r="ES1202" s="23"/>
      <c r="ET1202" s="23"/>
      <c r="EU1202" s="23"/>
      <c r="EV1202" s="23"/>
      <c r="EW1202" s="23"/>
      <c r="EX1202" s="23"/>
      <c r="EY1202" s="23"/>
      <c r="EZ1202" s="23"/>
      <c r="FA1202" s="23"/>
      <c r="FB1202" s="23"/>
      <c r="FC1202" s="23"/>
      <c r="FD1202" s="23"/>
      <c r="FE1202" s="23"/>
      <c r="FF1202" s="23"/>
      <c r="FG1202" s="23"/>
      <c r="FH1202" s="23"/>
      <c r="FI1202" s="23"/>
      <c r="FJ1202" s="23"/>
      <c r="FK1202" s="23"/>
      <c r="FL1202" s="23"/>
      <c r="FM1202" s="23"/>
      <c r="FN1202" s="23"/>
      <c r="FO1202" s="23"/>
      <c r="FP1202" s="23"/>
      <c r="FQ1202" s="23"/>
      <c r="FR1202" s="23"/>
      <c r="FS1202" s="23"/>
      <c r="FT1202" s="23"/>
      <c r="FU1202" s="23"/>
      <c r="FV1202" s="23"/>
      <c r="FW1202" s="23"/>
      <c r="FX1202" s="23"/>
      <c r="FY1202" s="23"/>
      <c r="FZ1202" s="23"/>
      <c r="GA1202" s="23"/>
      <c r="GB1202" s="23"/>
      <c r="GC1202" s="23"/>
      <c r="GD1202" s="23"/>
      <c r="GE1202" s="23"/>
      <c r="GF1202" s="23"/>
      <c r="GG1202" s="23"/>
      <c r="GH1202" s="23"/>
      <c r="GI1202" s="23"/>
      <c r="GJ1202" s="23">
        <f>T1202</f>
        <v>121</v>
      </c>
      <c r="GK1202" s="23"/>
      <c r="GL1202" s="23">
        <f>T1202</f>
        <v>121</v>
      </c>
      <c r="GM1202" s="23"/>
      <c r="GN1202" s="23"/>
      <c r="GO1202" s="23"/>
      <c r="GP1202" s="23"/>
      <c r="GQ1202" s="23"/>
      <c r="GR1202" s="23"/>
      <c r="GS1202" s="23"/>
      <c r="GT1202" s="23"/>
      <c r="GU1202" s="23"/>
      <c r="GV1202" s="23"/>
      <c r="GW1202" s="23"/>
      <c r="GX1202" s="23"/>
      <c r="GY1202" s="23"/>
      <c r="GZ1202" s="23"/>
      <c r="HA1202" s="23"/>
      <c r="HB1202" s="23">
        <f>T1202</f>
        <v>121</v>
      </c>
      <c r="HC1202" s="23"/>
      <c r="HD1202" s="23"/>
      <c r="HE1202" s="23"/>
      <c r="HF1202" s="23">
        <f>T1202</f>
        <v>121</v>
      </c>
      <c r="HG1202" s="23"/>
      <c r="HH1202" s="23"/>
      <c r="HI1202" s="23"/>
      <c r="HJ1202" s="23"/>
      <c r="HK1202" s="23"/>
      <c r="HL1202" s="23">
        <f>T1202</f>
        <v>121</v>
      </c>
      <c r="HM1202" s="23"/>
      <c r="HN1202" s="23">
        <f>T1202</f>
        <v>121</v>
      </c>
      <c r="HO1202" s="23"/>
      <c r="HP1202" s="23"/>
      <c r="HQ1202" s="23"/>
      <c r="HR1202" s="23"/>
      <c r="HS1202" s="23"/>
      <c r="HT1202" s="23"/>
      <c r="HU1202" s="23"/>
      <c r="HV1202" s="23"/>
      <c r="HW1202" s="23"/>
      <c r="HX1202" s="23"/>
      <c r="HY1202" s="23"/>
      <c r="HZ1202" s="23"/>
      <c r="IA1202" s="23"/>
      <c r="IB1202" s="23"/>
      <c r="IC1202" s="23"/>
      <c r="ID1202" s="23"/>
      <c r="IE1202" s="23"/>
      <c r="IF1202" s="23"/>
      <c r="IG1202" s="23"/>
      <c r="IH1202" s="23"/>
      <c r="II1202" s="23"/>
      <c r="IJ1202" s="23"/>
      <c r="IK1202" s="23"/>
      <c r="IL1202" s="23"/>
      <c r="IM1202" s="23"/>
      <c r="IN1202" s="23"/>
      <c r="IO1202" s="23"/>
      <c r="IP1202" s="23"/>
      <c r="IQ1202" s="23"/>
      <c r="IR1202" s="23"/>
      <c r="IS1202" s="23"/>
      <c r="IT1202" s="23"/>
      <c r="IU1202" s="23"/>
    </row>
    <row r="1203" spans="1:255" x14ac:dyDescent="0.2">
      <c r="A1203" s="87"/>
      <c r="B1203" s="88"/>
      <c r="C1203" s="88" t="s">
        <v>1257</v>
      </c>
      <c r="D1203" s="89"/>
      <c r="E1203" s="90">
        <v>130</v>
      </c>
      <c r="F1203" s="91" t="s">
        <v>1258</v>
      </c>
      <c r="G1203" s="92"/>
      <c r="H1203" s="93">
        <f>ROUND((Source!AF640*Source!AV640+Source!AE640*Source!AV640)*(Source!FX640)/100,2)</f>
        <v>571.75</v>
      </c>
      <c r="I1203" s="94">
        <f>T1203</f>
        <v>272</v>
      </c>
      <c r="J1203" s="96">
        <v>1.24</v>
      </c>
      <c r="K1203" s="95" t="e">
        <f>U1203</f>
        <v>#REF!</v>
      </c>
      <c r="O1203" s="23"/>
      <c r="P1203" s="23"/>
      <c r="Q1203" s="23"/>
      <c r="R1203" s="23"/>
      <c r="S1203" s="23"/>
      <c r="T1203" s="23">
        <f>ROUND((ROUND(Source!AF640*Source!AV640*Source!I640,0)+ROUND(Source!AE640*Source!AV640*Source!I640,0))*(Source!DN640)/100,0)</f>
        <v>272</v>
      </c>
      <c r="U1203" s="23" t="e">
        <f>Source!X640</f>
        <v>#REF!</v>
      </c>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c r="BQ1203" s="23"/>
      <c r="BR1203" s="23"/>
      <c r="BS1203" s="23"/>
      <c r="BT1203" s="23"/>
      <c r="BU1203" s="23"/>
      <c r="BV1203" s="23"/>
      <c r="BW1203" s="23"/>
      <c r="BX1203" s="23"/>
      <c r="BY1203" s="23"/>
      <c r="BZ1203" s="23"/>
      <c r="CA1203" s="23"/>
      <c r="CB1203" s="23"/>
      <c r="CC1203" s="23"/>
      <c r="CD1203" s="23"/>
      <c r="CE1203" s="23"/>
      <c r="CF1203" s="23"/>
      <c r="CG1203" s="23"/>
      <c r="CH1203" s="23"/>
      <c r="CI1203" s="23"/>
      <c r="CJ1203" s="23"/>
      <c r="CK1203" s="23"/>
      <c r="CL1203" s="23"/>
      <c r="CM1203" s="23"/>
      <c r="CN1203" s="23"/>
      <c r="CO1203" s="23"/>
      <c r="CP1203" s="23"/>
      <c r="CQ1203" s="23"/>
      <c r="CR1203" s="23"/>
      <c r="CS1203" s="23"/>
      <c r="CT1203" s="23"/>
      <c r="CU1203" s="23"/>
      <c r="CV1203" s="23">
        <v>1</v>
      </c>
      <c r="CW1203" s="23"/>
      <c r="CX1203" s="23"/>
      <c r="CY1203" s="23"/>
      <c r="CZ1203" s="23"/>
      <c r="DA1203" s="23"/>
      <c r="DB1203" s="23"/>
      <c r="DC1203" s="23"/>
      <c r="DD1203" s="23"/>
      <c r="DE1203" s="23"/>
      <c r="DF1203" s="23"/>
      <c r="DG1203" s="23"/>
      <c r="DH1203" s="23"/>
      <c r="DI1203" s="23"/>
      <c r="DJ1203" s="23"/>
      <c r="DK1203" s="23"/>
      <c r="DL1203" s="23"/>
      <c r="DM1203" s="23"/>
      <c r="DN1203" s="23"/>
      <c r="DO1203" s="23"/>
      <c r="DP1203" s="23"/>
      <c r="DQ1203" s="23">
        <f>T1203</f>
        <v>272</v>
      </c>
      <c r="DR1203" s="23"/>
      <c r="DS1203" s="23" t="e">
        <f>U1203</f>
        <v>#REF!</v>
      </c>
      <c r="DT1203" s="23"/>
      <c r="DU1203" s="23"/>
      <c r="DV1203" s="23"/>
      <c r="DW1203" s="23"/>
      <c r="DX1203" s="23"/>
      <c r="DY1203" s="23"/>
      <c r="DZ1203" s="23"/>
      <c r="EA1203" s="23"/>
      <c r="EB1203" s="23"/>
      <c r="EC1203" s="23"/>
      <c r="ED1203" s="23"/>
      <c r="EE1203" s="23"/>
      <c r="EF1203" s="23"/>
      <c r="EG1203" s="23"/>
      <c r="EH1203" s="23"/>
      <c r="EI1203" s="23"/>
      <c r="EJ1203" s="23"/>
      <c r="EK1203" s="23"/>
      <c r="EL1203" s="23"/>
      <c r="EM1203" s="23"/>
      <c r="EN1203" s="23"/>
      <c r="EO1203" s="23"/>
      <c r="EP1203" s="23"/>
      <c r="EQ1203" s="23"/>
      <c r="ER1203" s="23"/>
      <c r="ES1203" s="23"/>
      <c r="ET1203" s="23"/>
      <c r="EU1203" s="23"/>
      <c r="EV1203" s="23"/>
      <c r="EW1203" s="23"/>
      <c r="EX1203" s="23"/>
      <c r="EY1203" s="23"/>
      <c r="EZ1203" s="23"/>
      <c r="FA1203" s="23"/>
      <c r="FB1203" s="23"/>
      <c r="FC1203" s="23"/>
      <c r="FD1203" s="23"/>
      <c r="FE1203" s="23"/>
      <c r="FF1203" s="23"/>
      <c r="FG1203" s="23"/>
      <c r="FH1203" s="23"/>
      <c r="FI1203" s="23"/>
      <c r="FJ1203" s="23"/>
      <c r="FK1203" s="23"/>
      <c r="FL1203" s="23"/>
      <c r="FM1203" s="23"/>
      <c r="FN1203" s="23"/>
      <c r="FO1203" s="23"/>
      <c r="FP1203" s="23"/>
      <c r="FQ1203" s="23"/>
      <c r="FR1203" s="23"/>
      <c r="FS1203" s="23"/>
      <c r="FT1203" s="23"/>
      <c r="FU1203" s="23"/>
      <c r="FV1203" s="23"/>
      <c r="FW1203" s="23"/>
      <c r="FX1203" s="23"/>
      <c r="FY1203" s="23"/>
      <c r="FZ1203" s="23"/>
      <c r="GA1203" s="23"/>
      <c r="GB1203" s="23"/>
      <c r="GC1203" s="23"/>
      <c r="GD1203" s="23"/>
      <c r="GE1203" s="23"/>
      <c r="GF1203" s="23"/>
      <c r="GG1203" s="23"/>
      <c r="GH1203" s="23"/>
      <c r="GI1203" s="23"/>
      <c r="GJ1203" s="23"/>
      <c r="GK1203" s="23"/>
      <c r="GL1203" s="23"/>
      <c r="GM1203" s="23"/>
      <c r="GN1203" s="23"/>
      <c r="GO1203" s="23"/>
      <c r="GP1203" s="23"/>
      <c r="GQ1203" s="23"/>
      <c r="GR1203" s="23"/>
      <c r="GS1203" s="23"/>
      <c r="GT1203" s="23"/>
      <c r="GU1203" s="23"/>
      <c r="GV1203" s="23"/>
      <c r="GW1203" s="23"/>
      <c r="GX1203" s="23"/>
      <c r="GY1203" s="23">
        <f>T1203</f>
        <v>272</v>
      </c>
      <c r="GZ1203" s="23"/>
      <c r="HA1203" s="23"/>
      <c r="HB1203" s="23">
        <f>T1203</f>
        <v>272</v>
      </c>
      <c r="HC1203" s="23"/>
      <c r="HD1203" s="23"/>
      <c r="HE1203" s="23"/>
      <c r="HF1203" s="23">
        <f>T1203</f>
        <v>272</v>
      </c>
      <c r="HG1203" s="23"/>
      <c r="HH1203" s="23"/>
      <c r="HI1203" s="23"/>
      <c r="HJ1203" s="23"/>
      <c r="HK1203" s="23"/>
      <c r="HL1203" s="23">
        <f>T1203</f>
        <v>272</v>
      </c>
      <c r="HM1203" s="23"/>
      <c r="HN1203" s="23">
        <f>T1203</f>
        <v>272</v>
      </c>
      <c r="HO1203" s="23"/>
      <c r="HP1203" s="23"/>
      <c r="HQ1203" s="23"/>
      <c r="HR1203" s="23"/>
      <c r="HS1203" s="23"/>
      <c r="HT1203" s="23"/>
      <c r="HU1203" s="23"/>
      <c r="HV1203" s="23"/>
      <c r="HW1203" s="23"/>
      <c r="HX1203" s="23"/>
      <c r="HY1203" s="23"/>
      <c r="HZ1203" s="23"/>
      <c r="IA1203" s="23"/>
      <c r="IB1203" s="23"/>
      <c r="IC1203" s="23"/>
      <c r="ID1203" s="23"/>
      <c r="IE1203" s="23"/>
      <c r="IF1203" s="23"/>
      <c r="IG1203" s="23"/>
      <c r="IH1203" s="23"/>
      <c r="II1203" s="23"/>
      <c r="IJ1203" s="23"/>
      <c r="IK1203" s="23"/>
      <c r="IL1203" s="23"/>
      <c r="IM1203" s="23"/>
      <c r="IN1203" s="23"/>
      <c r="IO1203" s="23"/>
      <c r="IP1203" s="23"/>
      <c r="IQ1203" s="23"/>
      <c r="IR1203" s="23"/>
      <c r="IS1203" s="23"/>
      <c r="IT1203" s="23"/>
      <c r="IU1203" s="23"/>
    </row>
    <row r="1204" spans="1:255" x14ac:dyDescent="0.2">
      <c r="A1204" s="87"/>
      <c r="B1204" s="88"/>
      <c r="C1204" s="88" t="s">
        <v>1259</v>
      </c>
      <c r="D1204" s="89"/>
      <c r="E1204" s="90">
        <v>85</v>
      </c>
      <c r="F1204" s="91" t="s">
        <v>1258</v>
      </c>
      <c r="G1204" s="92"/>
      <c r="H1204" s="93">
        <f>ROUND((Source!AF640*Source!AV640+Source!AE640*Source!AV640)*(Source!FY640)/100,2)</f>
        <v>373.84</v>
      </c>
      <c r="I1204" s="94">
        <f>T1204</f>
        <v>178</v>
      </c>
      <c r="J1204" s="96">
        <v>0.72</v>
      </c>
      <c r="K1204" s="95" t="e">
        <f>U1204</f>
        <v>#REF!</v>
      </c>
      <c r="O1204" s="23"/>
      <c r="P1204" s="23"/>
      <c r="Q1204" s="23"/>
      <c r="R1204" s="23"/>
      <c r="S1204" s="23"/>
      <c r="T1204" s="23">
        <f>ROUND((ROUND(Source!AF640*Source!AV640*Source!I640,0)+ROUND(Source!AE640*Source!AV640*Source!I640,0))*(Source!DO640)/100,0)</f>
        <v>178</v>
      </c>
      <c r="U1204" s="23" t="e">
        <f>Source!Y640</f>
        <v>#REF!</v>
      </c>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3"/>
      <c r="BN1204" s="23"/>
      <c r="BO1204" s="23"/>
      <c r="BP1204" s="23"/>
      <c r="BQ1204" s="23"/>
      <c r="BR1204" s="23"/>
      <c r="BS1204" s="23"/>
      <c r="BT1204" s="23"/>
      <c r="BU1204" s="23"/>
      <c r="BV1204" s="23"/>
      <c r="BW1204" s="23"/>
      <c r="BX1204" s="23"/>
      <c r="BY1204" s="23"/>
      <c r="BZ1204" s="23"/>
      <c r="CA1204" s="23"/>
      <c r="CB1204" s="23"/>
      <c r="CC1204" s="23"/>
      <c r="CD1204" s="23"/>
      <c r="CE1204" s="23"/>
      <c r="CF1204" s="23"/>
      <c r="CG1204" s="23"/>
      <c r="CH1204" s="23"/>
      <c r="CI1204" s="23"/>
      <c r="CJ1204" s="23"/>
      <c r="CK1204" s="23"/>
      <c r="CL1204" s="23"/>
      <c r="CM1204" s="23"/>
      <c r="CN1204" s="23"/>
      <c r="CO1204" s="23"/>
      <c r="CP1204" s="23"/>
      <c r="CQ1204" s="23"/>
      <c r="CR1204" s="23"/>
      <c r="CS1204" s="23"/>
      <c r="CT1204" s="23"/>
      <c r="CU1204" s="23"/>
      <c r="CV1204" s="23">
        <v>1</v>
      </c>
      <c r="CW1204" s="23"/>
      <c r="CX1204" s="23"/>
      <c r="CY1204" s="23"/>
      <c r="CZ1204" s="23"/>
      <c r="DA1204" s="23"/>
      <c r="DB1204" s="23"/>
      <c r="DC1204" s="23"/>
      <c r="DD1204" s="23"/>
      <c r="DE1204" s="23"/>
      <c r="DF1204" s="23"/>
      <c r="DG1204" s="23"/>
      <c r="DH1204" s="23"/>
      <c r="DI1204" s="23"/>
      <c r="DJ1204" s="23"/>
      <c r="DK1204" s="23"/>
      <c r="DL1204" s="23"/>
      <c r="DM1204" s="23"/>
      <c r="DN1204" s="23"/>
      <c r="DO1204" s="23"/>
      <c r="DP1204" s="23"/>
      <c r="DQ1204" s="23">
        <f>T1204</f>
        <v>178</v>
      </c>
      <c r="DR1204" s="23"/>
      <c r="DS1204" s="23" t="e">
        <f>U1204</f>
        <v>#REF!</v>
      </c>
      <c r="DT1204" s="23"/>
      <c r="DU1204" s="23"/>
      <c r="DV1204" s="23"/>
      <c r="DW1204" s="23"/>
      <c r="DX1204" s="23"/>
      <c r="DY1204" s="23"/>
      <c r="DZ1204" s="23"/>
      <c r="EA1204" s="23"/>
      <c r="EB1204" s="23"/>
      <c r="EC1204" s="23"/>
      <c r="ED1204" s="23"/>
      <c r="EE1204" s="23"/>
      <c r="EF1204" s="23"/>
      <c r="EG1204" s="23"/>
      <c r="EH1204" s="23"/>
      <c r="EI1204" s="23"/>
      <c r="EJ1204" s="23"/>
      <c r="EK1204" s="23"/>
      <c r="EL1204" s="23"/>
      <c r="EM1204" s="23"/>
      <c r="EN1204" s="23"/>
      <c r="EO1204" s="23"/>
      <c r="EP1204" s="23"/>
      <c r="EQ1204" s="23"/>
      <c r="ER1204" s="23"/>
      <c r="ES1204" s="23"/>
      <c r="ET1204" s="23"/>
      <c r="EU1204" s="23"/>
      <c r="EV1204" s="23"/>
      <c r="EW1204" s="23"/>
      <c r="EX1204" s="23"/>
      <c r="EY1204" s="23"/>
      <c r="EZ1204" s="23"/>
      <c r="FA1204" s="23"/>
      <c r="FB1204" s="23"/>
      <c r="FC1204" s="23"/>
      <c r="FD1204" s="23"/>
      <c r="FE1204" s="23"/>
      <c r="FF1204" s="23"/>
      <c r="FG1204" s="23"/>
      <c r="FH1204" s="23"/>
      <c r="FI1204" s="23"/>
      <c r="FJ1204" s="23"/>
      <c r="FK1204" s="23"/>
      <c r="FL1204" s="23"/>
      <c r="FM1204" s="23"/>
      <c r="FN1204" s="23"/>
      <c r="FO1204" s="23"/>
      <c r="FP1204" s="23"/>
      <c r="FQ1204" s="23"/>
      <c r="FR1204" s="23"/>
      <c r="FS1204" s="23"/>
      <c r="FT1204" s="23"/>
      <c r="FU1204" s="23"/>
      <c r="FV1204" s="23"/>
      <c r="FW1204" s="23"/>
      <c r="FX1204" s="23"/>
      <c r="FY1204" s="23"/>
      <c r="FZ1204" s="23"/>
      <c r="GA1204" s="23"/>
      <c r="GB1204" s="23"/>
      <c r="GC1204" s="23"/>
      <c r="GD1204" s="23"/>
      <c r="GE1204" s="23"/>
      <c r="GF1204" s="23"/>
      <c r="GG1204" s="23"/>
      <c r="GH1204" s="23"/>
      <c r="GI1204" s="23"/>
      <c r="GJ1204" s="23"/>
      <c r="GK1204" s="23"/>
      <c r="GL1204" s="23"/>
      <c r="GM1204" s="23"/>
      <c r="GN1204" s="23"/>
      <c r="GO1204" s="23"/>
      <c r="GP1204" s="23"/>
      <c r="GQ1204" s="23"/>
      <c r="GR1204" s="23"/>
      <c r="GS1204" s="23"/>
      <c r="GT1204" s="23"/>
      <c r="GU1204" s="23"/>
      <c r="GV1204" s="23"/>
      <c r="GW1204" s="23"/>
      <c r="GX1204" s="23"/>
      <c r="GY1204" s="23"/>
      <c r="GZ1204" s="23">
        <f>T1204</f>
        <v>178</v>
      </c>
      <c r="HA1204" s="23"/>
      <c r="HB1204" s="23">
        <f>T1204</f>
        <v>178</v>
      </c>
      <c r="HC1204" s="23"/>
      <c r="HD1204" s="23"/>
      <c r="HE1204" s="23"/>
      <c r="HF1204" s="23">
        <f>T1204</f>
        <v>178</v>
      </c>
      <c r="HG1204" s="23"/>
      <c r="HH1204" s="23"/>
      <c r="HI1204" s="23"/>
      <c r="HJ1204" s="23"/>
      <c r="HK1204" s="23"/>
      <c r="HL1204" s="23">
        <f>T1204</f>
        <v>178</v>
      </c>
      <c r="HM1204" s="23"/>
      <c r="HN1204" s="23">
        <f>T1204</f>
        <v>178</v>
      </c>
      <c r="HO1204" s="23"/>
      <c r="HP1204" s="23"/>
      <c r="HQ1204" s="23"/>
      <c r="HR1204" s="23"/>
      <c r="HS1204" s="23"/>
      <c r="HT1204" s="23"/>
      <c r="HU1204" s="23"/>
      <c r="HV1204" s="23"/>
      <c r="HW1204" s="23"/>
      <c r="HX1204" s="23"/>
      <c r="HY1204" s="23"/>
      <c r="HZ1204" s="23"/>
      <c r="IA1204" s="23"/>
      <c r="IB1204" s="23"/>
      <c r="IC1204" s="23"/>
      <c r="ID1204" s="23"/>
      <c r="IE1204" s="23"/>
      <c r="IF1204" s="23"/>
      <c r="IG1204" s="23"/>
      <c r="IH1204" s="23"/>
      <c r="II1204" s="23"/>
      <c r="IJ1204" s="23"/>
      <c r="IK1204" s="23"/>
      <c r="IL1204" s="23"/>
      <c r="IM1204" s="23"/>
      <c r="IN1204" s="23"/>
      <c r="IO1204" s="23"/>
      <c r="IP1204" s="23"/>
      <c r="IQ1204" s="23"/>
      <c r="IR1204" s="23"/>
      <c r="IS1204" s="23"/>
      <c r="IT1204" s="23"/>
      <c r="IU1204" s="23"/>
    </row>
    <row r="1205" spans="1:255" x14ac:dyDescent="0.2">
      <c r="A1205" s="78"/>
      <c r="B1205" s="79"/>
      <c r="C1205" s="79" t="s">
        <v>1260</v>
      </c>
      <c r="D1205" s="80" t="s">
        <v>1261</v>
      </c>
      <c r="E1205" s="81">
        <v>42.7</v>
      </c>
      <c r="F1205" s="82"/>
      <c r="G1205" s="83"/>
      <c r="H1205" s="82" t="e">
        <f>ROUND(Source!AH640,2)</f>
        <v>#REF!</v>
      </c>
      <c r="I1205" s="97" t="e">
        <f>Source!U640</f>
        <v>#REF!</v>
      </c>
      <c r="J1205" s="85"/>
      <c r="K1205" s="86"/>
      <c r="O1205" s="23"/>
      <c r="P1205" s="23"/>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3"/>
      <c r="BN1205" s="23"/>
      <c r="BO1205" s="23"/>
      <c r="BP1205" s="23"/>
      <c r="BQ1205" s="23"/>
      <c r="BR1205" s="23"/>
      <c r="BS1205" s="23"/>
      <c r="BT1205" s="23"/>
      <c r="BU1205" s="23"/>
      <c r="BV1205" s="23"/>
      <c r="BW1205" s="23"/>
      <c r="BX1205" s="23"/>
      <c r="BY1205" s="23"/>
      <c r="BZ1205" s="23"/>
      <c r="CA1205" s="23"/>
      <c r="CB1205" s="23"/>
      <c r="CC1205" s="23"/>
      <c r="CD1205" s="23"/>
      <c r="CE1205" s="23"/>
      <c r="CF1205" s="23"/>
      <c r="CG1205" s="23"/>
      <c r="CH1205" s="23"/>
      <c r="CI1205" s="23"/>
      <c r="CJ1205" s="23"/>
      <c r="CK1205" s="23"/>
      <c r="CL1205" s="23"/>
      <c r="CM1205" s="23"/>
      <c r="CN1205" s="23"/>
      <c r="CO1205" s="23"/>
      <c r="CP1205" s="23"/>
      <c r="CQ1205" s="23"/>
      <c r="CR1205" s="23"/>
      <c r="CS1205" s="23"/>
      <c r="CT1205" s="23"/>
      <c r="CU1205" s="23"/>
      <c r="CV1205" s="23"/>
      <c r="CW1205" s="23"/>
      <c r="CX1205" s="23"/>
      <c r="CY1205" s="23"/>
      <c r="CZ1205" s="23"/>
      <c r="DA1205" s="23"/>
      <c r="DB1205" s="23"/>
      <c r="DC1205" s="23"/>
      <c r="DD1205" s="23"/>
      <c r="DE1205" s="23"/>
      <c r="DF1205" s="23"/>
      <c r="DG1205" s="23"/>
      <c r="DH1205" s="23"/>
      <c r="DI1205" s="23"/>
      <c r="DJ1205" s="23"/>
      <c r="DK1205" s="23"/>
      <c r="DL1205" s="23"/>
      <c r="DM1205" s="23"/>
      <c r="DN1205" s="23"/>
      <c r="DO1205" s="23"/>
      <c r="DP1205" s="23"/>
      <c r="DQ1205" s="23"/>
      <c r="DR1205" s="23"/>
      <c r="DS1205" s="23"/>
      <c r="DT1205" s="23"/>
      <c r="DU1205" s="23"/>
      <c r="DV1205" s="23"/>
      <c r="DW1205" s="23"/>
      <c r="DX1205" s="23"/>
      <c r="DY1205" s="23"/>
      <c r="DZ1205" s="23"/>
      <c r="EA1205" s="23"/>
      <c r="EB1205" s="23"/>
      <c r="EC1205" s="23"/>
      <c r="ED1205" s="23"/>
      <c r="EE1205" s="23"/>
      <c r="EF1205" s="23"/>
      <c r="EG1205" s="23"/>
      <c r="EH1205" s="23"/>
      <c r="EI1205" s="23"/>
      <c r="EJ1205" s="23"/>
      <c r="EK1205" s="23"/>
      <c r="EL1205" s="23"/>
      <c r="EM1205" s="23"/>
      <c r="EN1205" s="23"/>
      <c r="EO1205" s="23"/>
      <c r="EP1205" s="23"/>
      <c r="EQ1205" s="23"/>
      <c r="ER1205" s="23"/>
      <c r="ES1205" s="23"/>
      <c r="ET1205" s="23"/>
      <c r="EU1205" s="23"/>
      <c r="EV1205" s="23"/>
      <c r="EW1205" s="23"/>
      <c r="EX1205" s="23"/>
      <c r="EY1205" s="23"/>
      <c r="EZ1205" s="23"/>
      <c r="FA1205" s="23"/>
      <c r="FB1205" s="23"/>
      <c r="FC1205" s="23"/>
      <c r="FD1205" s="23"/>
      <c r="FE1205" s="23"/>
      <c r="FF1205" s="23"/>
      <c r="FG1205" s="23"/>
      <c r="FH1205" s="23"/>
      <c r="FI1205" s="23"/>
      <c r="FJ1205" s="23"/>
      <c r="FK1205" s="23"/>
      <c r="FL1205" s="23"/>
      <c r="FM1205" s="23"/>
      <c r="FN1205" s="23"/>
      <c r="FO1205" s="23"/>
      <c r="FP1205" s="23"/>
      <c r="FQ1205" s="23"/>
      <c r="FR1205" s="23"/>
      <c r="FS1205" s="23"/>
      <c r="FT1205" s="23"/>
      <c r="FU1205" s="23"/>
      <c r="FV1205" s="23"/>
      <c r="FW1205" s="23"/>
      <c r="FX1205" s="23"/>
      <c r="FY1205" s="23"/>
      <c r="FZ1205" s="23"/>
      <c r="GA1205" s="23"/>
      <c r="GB1205" s="23"/>
      <c r="GC1205" s="23"/>
      <c r="GD1205" s="23"/>
      <c r="GE1205" s="23"/>
      <c r="GF1205" s="23"/>
      <c r="GG1205" s="23"/>
      <c r="GH1205" s="23"/>
      <c r="GI1205" s="23"/>
      <c r="GJ1205" s="23"/>
      <c r="GK1205" s="23"/>
      <c r="GL1205" s="23"/>
      <c r="GM1205" s="23"/>
      <c r="GN1205" s="23"/>
      <c r="GO1205" s="23"/>
      <c r="GP1205" s="23"/>
      <c r="GQ1205" s="23"/>
      <c r="GR1205" s="23"/>
      <c r="GS1205" s="23"/>
      <c r="GT1205" s="23"/>
      <c r="GU1205" s="23"/>
      <c r="GV1205" s="23"/>
      <c r="GW1205" s="23"/>
      <c r="GX1205" s="23"/>
      <c r="GY1205" s="23"/>
      <c r="GZ1205" s="23"/>
      <c r="HA1205" s="23"/>
      <c r="HB1205" s="23"/>
      <c r="HC1205" s="23"/>
      <c r="HD1205" s="23"/>
      <c r="HE1205" s="23"/>
      <c r="HF1205" s="23"/>
      <c r="HG1205" s="23"/>
      <c r="HH1205" s="23"/>
      <c r="HI1205" s="23"/>
      <c r="HJ1205" s="23"/>
      <c r="HK1205" s="23"/>
      <c r="HL1205" s="23"/>
      <c r="HM1205" s="23"/>
      <c r="HN1205" s="23"/>
      <c r="HO1205" s="23"/>
      <c r="HP1205" s="23"/>
      <c r="HQ1205" s="23"/>
      <c r="HR1205" s="23"/>
      <c r="HS1205" s="23"/>
      <c r="HT1205" s="23"/>
      <c r="HU1205" s="23"/>
      <c r="HV1205" s="23"/>
      <c r="HW1205" s="23"/>
      <c r="HX1205" s="23"/>
      <c r="HY1205" s="23"/>
      <c r="HZ1205" s="23"/>
      <c r="IA1205" s="23"/>
      <c r="IB1205" s="23"/>
      <c r="IC1205" s="23"/>
      <c r="ID1205" s="23"/>
      <c r="IE1205" s="23"/>
      <c r="IF1205" s="23"/>
      <c r="IG1205" s="23"/>
      <c r="IH1205" s="23"/>
      <c r="II1205" s="23"/>
      <c r="IJ1205" s="23"/>
      <c r="IK1205" s="23"/>
      <c r="IL1205" s="23"/>
      <c r="IM1205" s="23"/>
      <c r="IN1205" s="23"/>
      <c r="IO1205" s="23"/>
      <c r="IP1205" s="23"/>
      <c r="IQ1205" s="23"/>
      <c r="IR1205" s="23"/>
      <c r="IS1205" s="23"/>
      <c r="IT1205" s="23"/>
      <c r="IU1205" s="23"/>
    </row>
    <row r="1206" spans="1:255" x14ac:dyDescent="0.2">
      <c r="A1206" s="100" t="s">
        <v>787</v>
      </c>
      <c r="B1206" s="109" t="s">
        <v>319</v>
      </c>
      <c r="C1206" s="101" t="s">
        <v>566</v>
      </c>
      <c r="D1206" s="102" t="s">
        <v>43</v>
      </c>
      <c r="E1206" s="103">
        <f>Source!I642</f>
        <v>1008.0000000000001</v>
      </c>
      <c r="F1206" s="104">
        <v>3.6</v>
      </c>
      <c r="G1206" s="105"/>
      <c r="H1206" s="104">
        <f>Source!AC641</f>
        <v>3.6</v>
      </c>
      <c r="I1206" s="106">
        <f>T1206</f>
        <v>3629</v>
      </c>
      <c r="J1206" s="107" t="s">
        <v>1262</v>
      </c>
      <c r="K1206" s="108">
        <f>U1206</f>
        <v>9602</v>
      </c>
      <c r="L1206" s="23"/>
      <c r="M1206" s="23"/>
      <c r="N1206" s="23"/>
      <c r="O1206" s="23"/>
      <c r="P1206" s="23"/>
      <c r="Q1206" s="23"/>
      <c r="R1206" s="23"/>
      <c r="S1206" s="23"/>
      <c r="T1206" s="23">
        <f>ROUND(Source!AC641*Source!AW641*Source!I641,0)</f>
        <v>3629</v>
      </c>
      <c r="U1206" s="23">
        <f>Source!P642</f>
        <v>9602</v>
      </c>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v>1</v>
      </c>
      <c r="CW1206" s="23"/>
      <c r="CX1206" s="23"/>
      <c r="CY1206" s="23"/>
      <c r="CZ1206" s="23"/>
      <c r="DA1206" s="23"/>
      <c r="DB1206" s="23"/>
      <c r="DC1206" s="23"/>
      <c r="DD1206" s="23"/>
      <c r="DE1206" s="23"/>
      <c r="DF1206" s="23"/>
      <c r="DG1206" s="23"/>
      <c r="DH1206" s="23"/>
      <c r="DI1206" s="23"/>
      <c r="DJ1206" s="23"/>
      <c r="DK1206" s="23">
        <f>T1206</f>
        <v>3629</v>
      </c>
      <c r="DL1206" s="23"/>
      <c r="DM1206" s="23">
        <f>Source!P642</f>
        <v>9602</v>
      </c>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c r="FF1206" s="23"/>
      <c r="FG1206" s="23"/>
      <c r="FH1206" s="23"/>
      <c r="FI1206" s="23"/>
      <c r="FJ1206" s="23"/>
      <c r="FK1206" s="23"/>
      <c r="FL1206" s="23"/>
      <c r="FM1206" s="23"/>
      <c r="FN1206" s="23"/>
      <c r="FO1206" s="23"/>
      <c r="FP1206" s="23"/>
      <c r="FQ1206" s="23"/>
      <c r="FR1206" s="23"/>
      <c r="FS1206" s="23"/>
      <c r="FT1206" s="23"/>
      <c r="FU1206" s="23"/>
      <c r="FV1206" s="23"/>
      <c r="FW1206" s="23"/>
      <c r="FX1206" s="23"/>
      <c r="FY1206" s="23"/>
      <c r="FZ1206" s="23"/>
      <c r="GA1206" s="23"/>
      <c r="GB1206" s="23"/>
      <c r="GC1206" s="23"/>
      <c r="GD1206" s="23"/>
      <c r="GE1206" s="23"/>
      <c r="GF1206" s="23"/>
      <c r="GG1206" s="23"/>
      <c r="GH1206" s="23"/>
      <c r="GI1206" s="23"/>
      <c r="GJ1206" s="23">
        <f>T1206</f>
        <v>3629</v>
      </c>
      <c r="GK1206" s="23"/>
      <c r="GL1206" s="23"/>
      <c r="GM1206" s="23"/>
      <c r="GN1206" s="23">
        <f>T1206</f>
        <v>3629</v>
      </c>
      <c r="GO1206" s="23"/>
      <c r="GP1206" s="23">
        <f>T1206</f>
        <v>3629</v>
      </c>
      <c r="GQ1206" s="23">
        <f>T1206</f>
        <v>3629</v>
      </c>
      <c r="GR1206" s="23"/>
      <c r="GS1206" s="23">
        <f>T1206</f>
        <v>3629</v>
      </c>
      <c r="GT1206" s="23"/>
      <c r="GU1206" s="23"/>
      <c r="GV1206" s="23"/>
      <c r="GW1206" s="23"/>
      <c r="GX1206" s="23"/>
      <c r="GY1206" s="23"/>
      <c r="GZ1206" s="23"/>
      <c r="HA1206" s="23"/>
      <c r="HB1206" s="23">
        <f>T1206</f>
        <v>3629</v>
      </c>
      <c r="HC1206" s="23"/>
      <c r="HD1206" s="23"/>
      <c r="HE1206" s="23"/>
      <c r="HF1206" s="23">
        <f>T1206</f>
        <v>3629</v>
      </c>
      <c r="HG1206" s="23"/>
      <c r="HH1206" s="23"/>
      <c r="HI1206" s="23"/>
      <c r="HJ1206" s="23"/>
      <c r="HK1206" s="23"/>
      <c r="HL1206" s="23">
        <f>T1206</f>
        <v>3629</v>
      </c>
      <c r="HM1206" s="23"/>
      <c r="HN1206" s="23">
        <f>T1206</f>
        <v>3629</v>
      </c>
      <c r="HO1206" s="23"/>
      <c r="HP1206" s="23"/>
      <c r="HQ1206" s="23"/>
      <c r="HR1206" s="23"/>
      <c r="HS1206" s="23"/>
      <c r="HT1206" s="23"/>
      <c r="HU1206" s="23"/>
      <c r="HV1206" s="23"/>
      <c r="HW1206" s="23"/>
      <c r="HX1206" s="23"/>
      <c r="HY1206" s="23"/>
      <c r="HZ1206" s="23"/>
      <c r="IA1206" s="23"/>
      <c r="IB1206" s="23"/>
      <c r="IC1206" s="23"/>
      <c r="ID1206" s="23"/>
      <c r="IE1206" s="23"/>
      <c r="IF1206" s="23"/>
      <c r="IG1206" s="23"/>
      <c r="IH1206" s="23"/>
      <c r="II1206" s="23"/>
      <c r="IJ1206" s="23"/>
      <c r="IK1206" s="23"/>
      <c r="IL1206" s="23"/>
      <c r="IM1206" s="23"/>
      <c r="IN1206" s="23"/>
      <c r="IO1206" s="23"/>
      <c r="IP1206" s="23"/>
      <c r="IQ1206" s="23"/>
      <c r="IR1206" s="23"/>
      <c r="IS1206" s="23"/>
      <c r="IT1206" s="23"/>
      <c r="IU1206" s="23"/>
    </row>
    <row r="1207" spans="1:255" x14ac:dyDescent="0.2">
      <c r="A1207" s="64"/>
      <c r="B1207" s="111" t="s">
        <v>1263</v>
      </c>
      <c r="C1207" s="111" t="s">
        <v>1285</v>
      </c>
      <c r="D1207" s="63"/>
      <c r="E1207" s="63"/>
      <c r="F1207" s="63"/>
      <c r="G1207" s="63"/>
      <c r="H1207" s="63"/>
      <c r="I1207" s="63"/>
      <c r="J1207" s="63"/>
      <c r="K1207" s="65"/>
    </row>
    <row r="1208" spans="1:255" ht="24" x14ac:dyDescent="0.2">
      <c r="A1208" s="100" t="s">
        <v>788</v>
      </c>
      <c r="B1208" s="109" t="s">
        <v>568</v>
      </c>
      <c r="C1208" s="101" t="s">
        <v>569</v>
      </c>
      <c r="D1208" s="102" t="s">
        <v>63</v>
      </c>
      <c r="E1208" s="103">
        <f>Source!I644</f>
        <v>0.316</v>
      </c>
      <c r="F1208" s="104">
        <v>23800.23</v>
      </c>
      <c r="G1208" s="105"/>
      <c r="H1208" s="104">
        <f>Source!AC643</f>
        <v>23800.23</v>
      </c>
      <c r="I1208" s="106">
        <f>T1208</f>
        <v>7521</v>
      </c>
      <c r="J1208" s="107" t="s">
        <v>1262</v>
      </c>
      <c r="K1208" s="108">
        <f>U1208</f>
        <v>65672</v>
      </c>
      <c r="L1208" s="23"/>
      <c r="M1208" s="23"/>
      <c r="N1208" s="23"/>
      <c r="O1208" s="23"/>
      <c r="P1208" s="23"/>
      <c r="Q1208" s="23"/>
      <c r="R1208" s="23"/>
      <c r="S1208" s="23"/>
      <c r="T1208" s="23">
        <f>ROUND(Source!AC643*Source!AW643*Source!I643,0)</f>
        <v>7521</v>
      </c>
      <c r="U1208" s="23">
        <f>Source!P644</f>
        <v>65672</v>
      </c>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3"/>
      <c r="BN1208" s="23"/>
      <c r="BO1208" s="23"/>
      <c r="BP1208" s="23"/>
      <c r="BQ1208" s="23"/>
      <c r="BR1208" s="23"/>
      <c r="BS1208" s="23"/>
      <c r="BT1208" s="23"/>
      <c r="BU1208" s="23"/>
      <c r="BV1208" s="23"/>
      <c r="BW1208" s="23"/>
      <c r="BX1208" s="23"/>
      <c r="BY1208" s="23"/>
      <c r="BZ1208" s="23"/>
      <c r="CA1208" s="23"/>
      <c r="CB1208" s="23"/>
      <c r="CC1208" s="23"/>
      <c r="CD1208" s="23"/>
      <c r="CE1208" s="23"/>
      <c r="CF1208" s="23"/>
      <c r="CG1208" s="23"/>
      <c r="CH1208" s="23"/>
      <c r="CI1208" s="23"/>
      <c r="CJ1208" s="23"/>
      <c r="CK1208" s="23"/>
      <c r="CL1208" s="23"/>
      <c r="CM1208" s="23"/>
      <c r="CN1208" s="23"/>
      <c r="CO1208" s="23"/>
      <c r="CP1208" s="23"/>
      <c r="CQ1208" s="23"/>
      <c r="CR1208" s="23"/>
      <c r="CS1208" s="23"/>
      <c r="CT1208" s="23"/>
      <c r="CU1208" s="23"/>
      <c r="CV1208" s="23">
        <v>1</v>
      </c>
      <c r="CW1208" s="23"/>
      <c r="CX1208" s="23"/>
      <c r="CY1208" s="23"/>
      <c r="CZ1208" s="23"/>
      <c r="DA1208" s="23"/>
      <c r="DB1208" s="23"/>
      <c r="DC1208" s="23"/>
      <c r="DD1208" s="23"/>
      <c r="DE1208" s="23"/>
      <c r="DF1208" s="23"/>
      <c r="DG1208" s="23"/>
      <c r="DH1208" s="23"/>
      <c r="DI1208" s="23"/>
      <c r="DJ1208" s="23"/>
      <c r="DK1208" s="23">
        <f>T1208</f>
        <v>7521</v>
      </c>
      <c r="DL1208" s="23"/>
      <c r="DM1208" s="23">
        <f>Source!P644</f>
        <v>65672</v>
      </c>
      <c r="DN1208" s="23"/>
      <c r="DO1208" s="23"/>
      <c r="DP1208" s="23"/>
      <c r="DQ1208" s="23"/>
      <c r="DR1208" s="23"/>
      <c r="DS1208" s="23"/>
      <c r="DT1208" s="23"/>
      <c r="DU1208" s="23"/>
      <c r="DV1208" s="23"/>
      <c r="DW1208" s="23"/>
      <c r="DX1208" s="23"/>
      <c r="DY1208" s="23"/>
      <c r="DZ1208" s="23"/>
      <c r="EA1208" s="23"/>
      <c r="EB1208" s="23"/>
      <c r="EC1208" s="23"/>
      <c r="ED1208" s="23"/>
      <c r="EE1208" s="23"/>
      <c r="EF1208" s="23"/>
      <c r="EG1208" s="23"/>
      <c r="EH1208" s="23"/>
      <c r="EI1208" s="23"/>
      <c r="EJ1208" s="23"/>
      <c r="EK1208" s="23"/>
      <c r="EL1208" s="23"/>
      <c r="EM1208" s="23"/>
      <c r="EN1208" s="23"/>
      <c r="EO1208" s="23"/>
      <c r="EP1208" s="23"/>
      <c r="EQ1208" s="23"/>
      <c r="ER1208" s="23"/>
      <c r="ES1208" s="23"/>
      <c r="ET1208" s="23"/>
      <c r="EU1208" s="23"/>
      <c r="EV1208" s="23"/>
      <c r="EW1208" s="23"/>
      <c r="EX1208" s="23"/>
      <c r="EY1208" s="23"/>
      <c r="EZ1208" s="23"/>
      <c r="FA1208" s="23"/>
      <c r="FB1208" s="23"/>
      <c r="FC1208" s="23"/>
      <c r="FD1208" s="23"/>
      <c r="FE1208" s="23"/>
      <c r="FF1208" s="23"/>
      <c r="FG1208" s="23"/>
      <c r="FH1208" s="23"/>
      <c r="FI1208" s="23"/>
      <c r="FJ1208" s="23"/>
      <c r="FK1208" s="23"/>
      <c r="FL1208" s="23"/>
      <c r="FM1208" s="23"/>
      <c r="FN1208" s="23"/>
      <c r="FO1208" s="23"/>
      <c r="FP1208" s="23"/>
      <c r="FQ1208" s="23"/>
      <c r="FR1208" s="23"/>
      <c r="FS1208" s="23"/>
      <c r="FT1208" s="23"/>
      <c r="FU1208" s="23"/>
      <c r="FV1208" s="23"/>
      <c r="FW1208" s="23"/>
      <c r="FX1208" s="23"/>
      <c r="FY1208" s="23"/>
      <c r="FZ1208" s="23"/>
      <c r="GA1208" s="23"/>
      <c r="GB1208" s="23"/>
      <c r="GC1208" s="23"/>
      <c r="GD1208" s="23"/>
      <c r="GE1208" s="23"/>
      <c r="GF1208" s="23"/>
      <c r="GG1208" s="23"/>
      <c r="GH1208" s="23"/>
      <c r="GI1208" s="23"/>
      <c r="GJ1208" s="23">
        <f>T1208</f>
        <v>7521</v>
      </c>
      <c r="GK1208" s="23"/>
      <c r="GL1208" s="23"/>
      <c r="GM1208" s="23"/>
      <c r="GN1208" s="23">
        <f>T1208</f>
        <v>7521</v>
      </c>
      <c r="GO1208" s="23"/>
      <c r="GP1208" s="23">
        <f>T1208</f>
        <v>7521</v>
      </c>
      <c r="GQ1208" s="23">
        <f>T1208</f>
        <v>7521</v>
      </c>
      <c r="GR1208" s="23"/>
      <c r="GS1208" s="23">
        <f>T1208</f>
        <v>7521</v>
      </c>
      <c r="GT1208" s="23"/>
      <c r="GU1208" s="23"/>
      <c r="GV1208" s="23"/>
      <c r="GW1208" s="23"/>
      <c r="GX1208" s="23"/>
      <c r="GY1208" s="23"/>
      <c r="GZ1208" s="23"/>
      <c r="HA1208" s="23"/>
      <c r="HB1208" s="23">
        <f>T1208</f>
        <v>7521</v>
      </c>
      <c r="HC1208" s="23"/>
      <c r="HD1208" s="23"/>
      <c r="HE1208" s="23"/>
      <c r="HF1208" s="23">
        <f>T1208</f>
        <v>7521</v>
      </c>
      <c r="HG1208" s="23"/>
      <c r="HH1208" s="23"/>
      <c r="HI1208" s="23"/>
      <c r="HJ1208" s="23"/>
      <c r="HK1208" s="23"/>
      <c r="HL1208" s="23">
        <f>T1208</f>
        <v>7521</v>
      </c>
      <c r="HM1208" s="23"/>
      <c r="HN1208" s="23">
        <f>T1208</f>
        <v>7521</v>
      </c>
      <c r="HO1208" s="23"/>
      <c r="HP1208" s="23"/>
      <c r="HQ1208" s="23"/>
      <c r="HR1208" s="23"/>
      <c r="HS1208" s="23"/>
      <c r="HT1208" s="23"/>
      <c r="HU1208" s="23"/>
      <c r="HV1208" s="23"/>
      <c r="HW1208" s="23"/>
      <c r="HX1208" s="23"/>
      <c r="HY1208" s="23"/>
      <c r="HZ1208" s="23"/>
      <c r="IA1208" s="23"/>
      <c r="IB1208" s="23"/>
      <c r="IC1208" s="23"/>
      <c r="ID1208" s="23"/>
      <c r="IE1208" s="23"/>
      <c r="IF1208" s="23"/>
      <c r="IG1208" s="23"/>
      <c r="IH1208" s="23"/>
      <c r="II1208" s="23"/>
      <c r="IJ1208" s="23"/>
      <c r="IK1208" s="23"/>
      <c r="IL1208" s="23"/>
      <c r="IM1208" s="23"/>
      <c r="IN1208" s="23"/>
      <c r="IO1208" s="23"/>
      <c r="IP1208" s="23"/>
      <c r="IQ1208" s="23"/>
      <c r="IR1208" s="23"/>
      <c r="IS1208" s="23"/>
      <c r="IT1208" s="23"/>
      <c r="IU1208" s="23"/>
    </row>
    <row r="1209" spans="1:255" x14ac:dyDescent="0.2">
      <c r="A1209" s="64"/>
      <c r="B1209" s="111" t="s">
        <v>1263</v>
      </c>
      <c r="C1209" s="111" t="s">
        <v>1375</v>
      </c>
      <c r="D1209" s="63"/>
      <c r="E1209" s="63"/>
      <c r="F1209" s="63"/>
      <c r="G1209" s="63"/>
      <c r="H1209" s="63"/>
      <c r="I1209" s="63"/>
      <c r="J1209" s="63"/>
      <c r="K1209" s="65"/>
    </row>
    <row r="1210" spans="1:255" ht="24" x14ac:dyDescent="0.2">
      <c r="A1210" s="100" t="s">
        <v>789</v>
      </c>
      <c r="B1210" s="109" t="s">
        <v>573</v>
      </c>
      <c r="C1210" s="101" t="s">
        <v>574</v>
      </c>
      <c r="D1210" s="102" t="s">
        <v>63</v>
      </c>
      <c r="E1210" s="103">
        <f>Source!I646</f>
        <v>0.15840000000000001</v>
      </c>
      <c r="F1210" s="104">
        <v>18656.55</v>
      </c>
      <c r="G1210" s="105"/>
      <c r="H1210" s="104">
        <f>Source!AC645</f>
        <v>18656.55</v>
      </c>
      <c r="I1210" s="106">
        <f>T1210</f>
        <v>2955</v>
      </c>
      <c r="J1210" s="107" t="s">
        <v>1262</v>
      </c>
      <c r="K1210" s="108">
        <f>U1210</f>
        <v>25274</v>
      </c>
      <c r="L1210" s="23"/>
      <c r="M1210" s="23"/>
      <c r="N1210" s="23"/>
      <c r="O1210" s="23"/>
      <c r="P1210" s="23"/>
      <c r="Q1210" s="23"/>
      <c r="R1210" s="23"/>
      <c r="S1210" s="23"/>
      <c r="T1210" s="23">
        <f>ROUND(Source!AC645*Source!AW645*Source!I645,0)</f>
        <v>2955</v>
      </c>
      <c r="U1210" s="23">
        <f>Source!P646</f>
        <v>25274</v>
      </c>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3"/>
      <c r="BN1210" s="23"/>
      <c r="BO1210" s="23"/>
      <c r="BP1210" s="23"/>
      <c r="BQ1210" s="23"/>
      <c r="BR1210" s="23"/>
      <c r="BS1210" s="23"/>
      <c r="BT1210" s="23"/>
      <c r="BU1210" s="23"/>
      <c r="BV1210" s="23"/>
      <c r="BW1210" s="23"/>
      <c r="BX1210" s="23"/>
      <c r="BY1210" s="23"/>
      <c r="BZ1210" s="23"/>
      <c r="CA1210" s="23"/>
      <c r="CB1210" s="23"/>
      <c r="CC1210" s="23"/>
      <c r="CD1210" s="23"/>
      <c r="CE1210" s="23"/>
      <c r="CF1210" s="23"/>
      <c r="CG1210" s="23"/>
      <c r="CH1210" s="23"/>
      <c r="CI1210" s="23"/>
      <c r="CJ1210" s="23"/>
      <c r="CK1210" s="23"/>
      <c r="CL1210" s="23"/>
      <c r="CM1210" s="23"/>
      <c r="CN1210" s="23"/>
      <c r="CO1210" s="23"/>
      <c r="CP1210" s="23"/>
      <c r="CQ1210" s="23"/>
      <c r="CR1210" s="23"/>
      <c r="CS1210" s="23"/>
      <c r="CT1210" s="23"/>
      <c r="CU1210" s="23"/>
      <c r="CV1210" s="23">
        <v>1</v>
      </c>
      <c r="CW1210" s="23"/>
      <c r="CX1210" s="23"/>
      <c r="CY1210" s="23"/>
      <c r="CZ1210" s="23"/>
      <c r="DA1210" s="23"/>
      <c r="DB1210" s="23"/>
      <c r="DC1210" s="23"/>
      <c r="DD1210" s="23"/>
      <c r="DE1210" s="23"/>
      <c r="DF1210" s="23"/>
      <c r="DG1210" s="23"/>
      <c r="DH1210" s="23"/>
      <c r="DI1210" s="23"/>
      <c r="DJ1210" s="23"/>
      <c r="DK1210" s="23">
        <f>T1210</f>
        <v>2955</v>
      </c>
      <c r="DL1210" s="23"/>
      <c r="DM1210" s="23">
        <f>Source!P646</f>
        <v>25274</v>
      </c>
      <c r="DN1210" s="23"/>
      <c r="DO1210" s="23"/>
      <c r="DP1210" s="23"/>
      <c r="DQ1210" s="23"/>
      <c r="DR1210" s="23"/>
      <c r="DS1210" s="23"/>
      <c r="DT1210" s="23"/>
      <c r="DU1210" s="23"/>
      <c r="DV1210" s="23"/>
      <c r="DW1210" s="23"/>
      <c r="DX1210" s="23"/>
      <c r="DY1210" s="23"/>
      <c r="DZ1210" s="23"/>
      <c r="EA1210" s="23"/>
      <c r="EB1210" s="23"/>
      <c r="EC1210" s="23"/>
      <c r="ED1210" s="23"/>
      <c r="EE1210" s="23"/>
      <c r="EF1210" s="23"/>
      <c r="EG1210" s="23"/>
      <c r="EH1210" s="23"/>
      <c r="EI1210" s="23"/>
      <c r="EJ1210" s="23"/>
      <c r="EK1210" s="23"/>
      <c r="EL1210" s="23"/>
      <c r="EM1210" s="23"/>
      <c r="EN1210" s="23"/>
      <c r="EO1210" s="23"/>
      <c r="EP1210" s="23"/>
      <c r="EQ1210" s="23"/>
      <c r="ER1210" s="23"/>
      <c r="ES1210" s="23"/>
      <c r="ET1210" s="23"/>
      <c r="EU1210" s="23"/>
      <c r="EV1210" s="23"/>
      <c r="EW1210" s="23"/>
      <c r="EX1210" s="23"/>
      <c r="EY1210" s="23"/>
      <c r="EZ1210" s="23"/>
      <c r="FA1210" s="23"/>
      <c r="FB1210" s="23"/>
      <c r="FC1210" s="23"/>
      <c r="FD1210" s="23"/>
      <c r="FE1210" s="23"/>
      <c r="FF1210" s="23"/>
      <c r="FG1210" s="23"/>
      <c r="FH1210" s="23"/>
      <c r="FI1210" s="23"/>
      <c r="FJ1210" s="23"/>
      <c r="FK1210" s="23"/>
      <c r="FL1210" s="23"/>
      <c r="FM1210" s="23"/>
      <c r="FN1210" s="23"/>
      <c r="FO1210" s="23"/>
      <c r="FP1210" s="23"/>
      <c r="FQ1210" s="23"/>
      <c r="FR1210" s="23"/>
      <c r="FS1210" s="23"/>
      <c r="FT1210" s="23"/>
      <c r="FU1210" s="23"/>
      <c r="FV1210" s="23"/>
      <c r="FW1210" s="23"/>
      <c r="FX1210" s="23"/>
      <c r="FY1210" s="23"/>
      <c r="FZ1210" s="23"/>
      <c r="GA1210" s="23"/>
      <c r="GB1210" s="23"/>
      <c r="GC1210" s="23"/>
      <c r="GD1210" s="23"/>
      <c r="GE1210" s="23"/>
      <c r="GF1210" s="23"/>
      <c r="GG1210" s="23"/>
      <c r="GH1210" s="23"/>
      <c r="GI1210" s="23"/>
      <c r="GJ1210" s="23">
        <f>T1210</f>
        <v>2955</v>
      </c>
      <c r="GK1210" s="23"/>
      <c r="GL1210" s="23"/>
      <c r="GM1210" s="23"/>
      <c r="GN1210" s="23">
        <f>T1210</f>
        <v>2955</v>
      </c>
      <c r="GO1210" s="23"/>
      <c r="GP1210" s="23">
        <f>T1210</f>
        <v>2955</v>
      </c>
      <c r="GQ1210" s="23">
        <f>T1210</f>
        <v>2955</v>
      </c>
      <c r="GR1210" s="23"/>
      <c r="GS1210" s="23">
        <f>T1210</f>
        <v>2955</v>
      </c>
      <c r="GT1210" s="23"/>
      <c r="GU1210" s="23"/>
      <c r="GV1210" s="23"/>
      <c r="GW1210" s="23"/>
      <c r="GX1210" s="23"/>
      <c r="GY1210" s="23"/>
      <c r="GZ1210" s="23"/>
      <c r="HA1210" s="23"/>
      <c r="HB1210" s="23">
        <f>T1210</f>
        <v>2955</v>
      </c>
      <c r="HC1210" s="23"/>
      <c r="HD1210" s="23"/>
      <c r="HE1210" s="23"/>
      <c r="HF1210" s="23">
        <f>T1210</f>
        <v>2955</v>
      </c>
      <c r="HG1210" s="23"/>
      <c r="HH1210" s="23"/>
      <c r="HI1210" s="23"/>
      <c r="HJ1210" s="23"/>
      <c r="HK1210" s="23"/>
      <c r="HL1210" s="23">
        <f>T1210</f>
        <v>2955</v>
      </c>
      <c r="HM1210" s="23"/>
      <c r="HN1210" s="23">
        <f>T1210</f>
        <v>2955</v>
      </c>
      <c r="HO1210" s="23"/>
      <c r="HP1210" s="23"/>
      <c r="HQ1210" s="23"/>
      <c r="HR1210" s="23"/>
      <c r="HS1210" s="23"/>
      <c r="HT1210" s="23"/>
      <c r="HU1210" s="23"/>
      <c r="HV1210" s="23"/>
      <c r="HW1210" s="23"/>
      <c r="HX1210" s="23"/>
      <c r="HY1210" s="23"/>
      <c r="HZ1210" s="23"/>
      <c r="IA1210" s="23"/>
      <c r="IB1210" s="23"/>
      <c r="IC1210" s="23"/>
      <c r="ID1210" s="23"/>
      <c r="IE1210" s="23"/>
      <c r="IF1210" s="23"/>
      <c r="IG1210" s="23"/>
      <c r="IH1210" s="23"/>
      <c r="II1210" s="23"/>
      <c r="IJ1210" s="23"/>
      <c r="IK1210" s="23"/>
      <c r="IL1210" s="23"/>
      <c r="IM1210" s="23"/>
      <c r="IN1210" s="23"/>
      <c r="IO1210" s="23"/>
      <c r="IP1210" s="23"/>
      <c r="IQ1210" s="23"/>
      <c r="IR1210" s="23"/>
      <c r="IS1210" s="23"/>
      <c r="IT1210" s="23"/>
      <c r="IU1210" s="23"/>
    </row>
    <row r="1211" spans="1:255" x14ac:dyDescent="0.2">
      <c r="A1211" s="64"/>
      <c r="B1211" s="111" t="s">
        <v>1263</v>
      </c>
      <c r="C1211" s="111" t="s">
        <v>1376</v>
      </c>
      <c r="D1211" s="63"/>
      <c r="E1211" s="63"/>
      <c r="F1211" s="63"/>
      <c r="G1211" s="63"/>
      <c r="H1211" s="63"/>
      <c r="I1211" s="63"/>
      <c r="J1211" s="63"/>
      <c r="K1211" s="65"/>
    </row>
    <row r="1212" spans="1:255" x14ac:dyDescent="0.2">
      <c r="A1212" s="114" t="s">
        <v>790</v>
      </c>
      <c r="B1212" s="115" t="s">
        <v>89</v>
      </c>
      <c r="C1212" s="116" t="s">
        <v>90</v>
      </c>
      <c r="D1212" s="117" t="s">
        <v>63</v>
      </c>
      <c r="E1212" s="118">
        <f>Source!I648</f>
        <v>1.9E-2</v>
      </c>
      <c r="F1212" s="119">
        <v>10380</v>
      </c>
      <c r="G1212" s="71"/>
      <c r="H1212" s="119">
        <f>Source!AC647</f>
        <v>10380</v>
      </c>
      <c r="I1212" s="120">
        <f>T1212</f>
        <v>197</v>
      </c>
      <c r="J1212" s="73" t="s">
        <v>1262</v>
      </c>
      <c r="K1212" s="121">
        <f>U1212</f>
        <v>3628</v>
      </c>
      <c r="L1212" s="23"/>
      <c r="M1212" s="23"/>
      <c r="N1212" s="23"/>
      <c r="O1212" s="23"/>
      <c r="P1212" s="23"/>
      <c r="Q1212" s="23"/>
      <c r="R1212" s="23"/>
      <c r="S1212" s="23"/>
      <c r="T1212" s="23">
        <f>ROUND(Source!AC647*Source!AW647*Source!I647,0)</f>
        <v>197</v>
      </c>
      <c r="U1212" s="23">
        <f>Source!P648</f>
        <v>3628</v>
      </c>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v>1</v>
      </c>
      <c r="CW1212" s="23"/>
      <c r="CX1212" s="23"/>
      <c r="CY1212" s="23"/>
      <c r="CZ1212" s="23"/>
      <c r="DA1212" s="23"/>
      <c r="DB1212" s="23"/>
      <c r="DC1212" s="23"/>
      <c r="DD1212" s="23"/>
      <c r="DE1212" s="23"/>
      <c r="DF1212" s="23"/>
      <c r="DG1212" s="23"/>
      <c r="DH1212" s="23"/>
      <c r="DI1212" s="23"/>
      <c r="DJ1212" s="23"/>
      <c r="DK1212" s="23">
        <f>T1212</f>
        <v>197</v>
      </c>
      <c r="DL1212" s="23"/>
      <c r="DM1212" s="23">
        <f>Source!P648</f>
        <v>3628</v>
      </c>
      <c r="DN1212" s="23"/>
      <c r="DO1212" s="23"/>
      <c r="DP1212" s="23"/>
      <c r="DQ1212" s="23"/>
      <c r="DR1212" s="23"/>
      <c r="DS1212" s="23"/>
      <c r="DT1212" s="23"/>
      <c r="DU1212" s="23"/>
      <c r="DV1212" s="23"/>
      <c r="DW1212" s="23"/>
      <c r="DX1212" s="23"/>
      <c r="DY1212" s="23"/>
      <c r="DZ1212" s="23"/>
      <c r="EA1212" s="23"/>
      <c r="EB1212" s="23"/>
      <c r="EC1212" s="23"/>
      <c r="ED1212" s="23"/>
      <c r="EE1212" s="23"/>
      <c r="EF1212" s="23"/>
      <c r="EG1212" s="23"/>
      <c r="EH1212" s="23"/>
      <c r="EI1212" s="23"/>
      <c r="EJ1212" s="23"/>
      <c r="EK1212" s="23"/>
      <c r="EL1212" s="23"/>
      <c r="EM1212" s="23"/>
      <c r="EN1212" s="23"/>
      <c r="EO1212" s="23"/>
      <c r="EP1212" s="23"/>
      <c r="EQ1212" s="23"/>
      <c r="ER1212" s="23"/>
      <c r="ES1212" s="23"/>
      <c r="ET1212" s="23"/>
      <c r="EU1212" s="23"/>
      <c r="EV1212" s="23"/>
      <c r="EW1212" s="23"/>
      <c r="EX1212" s="23"/>
      <c r="EY1212" s="23"/>
      <c r="EZ1212" s="23"/>
      <c r="FA1212" s="23"/>
      <c r="FB1212" s="23"/>
      <c r="FC1212" s="23"/>
      <c r="FD1212" s="23"/>
      <c r="FE1212" s="23"/>
      <c r="FF1212" s="23"/>
      <c r="FG1212" s="23"/>
      <c r="FH1212" s="23"/>
      <c r="FI1212" s="23"/>
      <c r="FJ1212" s="23"/>
      <c r="FK1212" s="23"/>
      <c r="FL1212" s="23"/>
      <c r="FM1212" s="23"/>
      <c r="FN1212" s="23"/>
      <c r="FO1212" s="23"/>
      <c r="FP1212" s="23"/>
      <c r="FQ1212" s="23"/>
      <c r="FR1212" s="23"/>
      <c r="FS1212" s="23"/>
      <c r="FT1212" s="23"/>
      <c r="FU1212" s="23"/>
      <c r="FV1212" s="23"/>
      <c r="FW1212" s="23"/>
      <c r="FX1212" s="23"/>
      <c r="FY1212" s="23"/>
      <c r="FZ1212" s="23"/>
      <c r="GA1212" s="23"/>
      <c r="GB1212" s="23"/>
      <c r="GC1212" s="23"/>
      <c r="GD1212" s="23"/>
      <c r="GE1212" s="23"/>
      <c r="GF1212" s="23"/>
      <c r="GG1212" s="23"/>
      <c r="GH1212" s="23"/>
      <c r="GI1212" s="23"/>
      <c r="GJ1212" s="23">
        <f>T1212</f>
        <v>197</v>
      </c>
      <c r="GK1212" s="23"/>
      <c r="GL1212" s="23"/>
      <c r="GM1212" s="23"/>
      <c r="GN1212" s="23">
        <f>T1212</f>
        <v>197</v>
      </c>
      <c r="GO1212" s="23"/>
      <c r="GP1212" s="23">
        <f>T1212</f>
        <v>197</v>
      </c>
      <c r="GQ1212" s="23">
        <f>T1212</f>
        <v>197</v>
      </c>
      <c r="GR1212" s="23"/>
      <c r="GS1212" s="23">
        <f>T1212</f>
        <v>197</v>
      </c>
      <c r="GT1212" s="23"/>
      <c r="GU1212" s="23"/>
      <c r="GV1212" s="23"/>
      <c r="GW1212" s="23"/>
      <c r="GX1212" s="23"/>
      <c r="GY1212" s="23"/>
      <c r="GZ1212" s="23"/>
      <c r="HA1212" s="23"/>
      <c r="HB1212" s="23">
        <f>T1212</f>
        <v>197</v>
      </c>
      <c r="HC1212" s="23"/>
      <c r="HD1212" s="23"/>
      <c r="HE1212" s="23"/>
      <c r="HF1212" s="23">
        <f>T1212</f>
        <v>197</v>
      </c>
      <c r="HG1212" s="23"/>
      <c r="HH1212" s="23"/>
      <c r="HI1212" s="23"/>
      <c r="HJ1212" s="23"/>
      <c r="HK1212" s="23"/>
      <c r="HL1212" s="23">
        <f>T1212</f>
        <v>197</v>
      </c>
      <c r="HM1212" s="23"/>
      <c r="HN1212" s="23">
        <f>T1212</f>
        <v>197</v>
      </c>
      <c r="HO1212" s="23"/>
      <c r="HP1212" s="23"/>
      <c r="HQ1212" s="23"/>
      <c r="HR1212" s="23"/>
      <c r="HS1212" s="23"/>
      <c r="HT1212" s="23"/>
      <c r="HU1212" s="23"/>
      <c r="HV1212" s="23"/>
      <c r="HW1212" s="23"/>
      <c r="HX1212" s="23"/>
      <c r="HY1212" s="23"/>
      <c r="HZ1212" s="23"/>
      <c r="IA1212" s="23"/>
      <c r="IB1212" s="23"/>
      <c r="IC1212" s="23"/>
      <c r="ID1212" s="23"/>
      <c r="IE1212" s="23"/>
      <c r="IF1212" s="23"/>
      <c r="IG1212" s="23"/>
      <c r="IH1212" s="23"/>
      <c r="II1212" s="23"/>
      <c r="IJ1212" s="23"/>
      <c r="IK1212" s="23"/>
      <c r="IL1212" s="23"/>
      <c r="IM1212" s="23"/>
      <c r="IN1212" s="23"/>
      <c r="IO1212" s="23"/>
      <c r="IP1212" s="23"/>
      <c r="IQ1212" s="23"/>
      <c r="IR1212" s="23"/>
      <c r="IS1212" s="23"/>
      <c r="IT1212" s="23"/>
      <c r="IU1212" s="23"/>
    </row>
    <row r="1213" spans="1:255" x14ac:dyDescent="0.2">
      <c r="A1213" s="98"/>
      <c r="B1213" s="113" t="s">
        <v>1263</v>
      </c>
      <c r="C1213" s="113" t="s">
        <v>1275</v>
      </c>
      <c r="D1213" s="33"/>
      <c r="E1213" s="33"/>
      <c r="F1213" s="33"/>
      <c r="G1213" s="33"/>
      <c r="H1213" s="33"/>
      <c r="I1213" s="33"/>
      <c r="J1213" s="33"/>
      <c r="K1213" s="99"/>
    </row>
    <row r="1214" spans="1:255" ht="13.5" thickBot="1" x14ac:dyDescent="0.25">
      <c r="A1214" s="124"/>
      <c r="B1214" s="125"/>
      <c r="C1214" s="125" t="s">
        <v>1266</v>
      </c>
      <c r="D1214" s="125"/>
      <c r="E1214" s="125"/>
      <c r="F1214" s="125"/>
      <c r="G1214" s="125"/>
      <c r="H1214" s="373">
        <f>SUM(DK1200:DK1213)</f>
        <v>14302</v>
      </c>
      <c r="I1214" s="374"/>
      <c r="J1214" s="373">
        <f>SUM(DM1200:DM1213)</f>
        <v>104176</v>
      </c>
      <c r="K1214" s="375"/>
      <c r="L1214" s="112"/>
      <c r="M1214" s="112"/>
      <c r="N1214" s="112"/>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c r="FF1214" s="23"/>
      <c r="FG1214" s="23"/>
      <c r="FH1214" s="23"/>
      <c r="FI1214" s="23"/>
      <c r="FJ1214" s="23"/>
      <c r="FK1214" s="23"/>
      <c r="FL1214" s="23"/>
      <c r="FM1214" s="23"/>
      <c r="FN1214" s="23"/>
      <c r="FO1214" s="23"/>
      <c r="FP1214" s="23"/>
      <c r="FQ1214" s="23"/>
      <c r="FR1214" s="23"/>
      <c r="FS1214" s="23"/>
      <c r="FT1214" s="23"/>
      <c r="FU1214" s="23"/>
      <c r="FV1214" s="23"/>
      <c r="FW1214" s="23"/>
      <c r="FX1214" s="23"/>
      <c r="FY1214" s="23"/>
      <c r="FZ1214" s="23"/>
      <c r="GA1214" s="23"/>
      <c r="GB1214" s="23"/>
      <c r="GC1214" s="23"/>
      <c r="GD1214" s="23"/>
      <c r="GE1214" s="23"/>
      <c r="GF1214" s="23"/>
      <c r="GG1214" s="23"/>
      <c r="GH1214" s="23"/>
      <c r="GI1214" s="23"/>
      <c r="GJ1214" s="23"/>
      <c r="GK1214" s="23"/>
      <c r="GL1214" s="23"/>
      <c r="GM1214" s="23"/>
      <c r="GN1214" s="23"/>
      <c r="GO1214" s="23"/>
      <c r="GP1214" s="23"/>
      <c r="GQ1214" s="23"/>
      <c r="GR1214" s="23"/>
      <c r="GS1214" s="23"/>
      <c r="GT1214" s="23"/>
      <c r="GU1214" s="23"/>
      <c r="GV1214" s="23"/>
      <c r="GW1214" s="23"/>
      <c r="GX1214" s="23"/>
      <c r="GY1214" s="23"/>
      <c r="GZ1214" s="23"/>
      <c r="HA1214" s="23"/>
      <c r="HB1214" s="23"/>
      <c r="HC1214" s="23"/>
      <c r="HD1214" s="23"/>
      <c r="HE1214" s="23"/>
      <c r="HF1214" s="23"/>
      <c r="HG1214" s="23"/>
      <c r="HH1214" s="23"/>
      <c r="HI1214" s="23"/>
      <c r="HJ1214" s="23"/>
      <c r="HK1214" s="23"/>
      <c r="HL1214" s="23"/>
      <c r="HM1214" s="23"/>
      <c r="HN1214" s="23"/>
      <c r="HO1214" s="23"/>
      <c r="HP1214" s="23"/>
      <c r="HQ1214" s="23"/>
      <c r="HR1214" s="23"/>
      <c r="HS1214" s="23"/>
      <c r="HT1214" s="23"/>
      <c r="HU1214" s="23"/>
      <c r="HV1214" s="23"/>
      <c r="HW1214" s="23"/>
      <c r="HX1214" s="23"/>
      <c r="HY1214" s="23"/>
      <c r="HZ1214" s="23"/>
      <c r="IA1214" s="23"/>
      <c r="IB1214" s="23"/>
      <c r="IC1214" s="23"/>
      <c r="ID1214" s="23"/>
      <c r="IE1214" s="23"/>
      <c r="IF1214" s="23"/>
      <c r="IG1214" s="23"/>
      <c r="IH1214" s="23"/>
      <c r="II1214" s="23"/>
      <c r="IJ1214" s="23"/>
      <c r="IK1214" s="23"/>
      <c r="IL1214" s="23"/>
      <c r="IM1214" s="23"/>
      <c r="IN1214" s="23"/>
      <c r="IO1214" s="23"/>
      <c r="IP1214" s="23"/>
      <c r="IQ1214" s="23"/>
      <c r="IR1214" s="23"/>
      <c r="IS1214" s="23"/>
      <c r="IT1214" s="23"/>
      <c r="IU1214" s="23"/>
    </row>
    <row r="1215" spans="1:255" x14ac:dyDescent="0.2">
      <c r="A1215" s="123"/>
      <c r="B1215" s="122"/>
      <c r="C1215" s="122" t="s">
        <v>1267</v>
      </c>
      <c r="D1215" s="122"/>
      <c r="E1215" s="122"/>
      <c r="F1215" s="122"/>
      <c r="G1215" s="122"/>
      <c r="H1215" s="376">
        <f>R1215</f>
        <v>15082</v>
      </c>
      <c r="I1215" s="377"/>
      <c r="J1215" s="376" t="e">
        <f>S1215</f>
        <v>#REF!</v>
      </c>
      <c r="K1215" s="378"/>
      <c r="O1215" s="23"/>
      <c r="P1215" s="23"/>
      <c r="Q1215" s="23"/>
      <c r="R1215" s="23">
        <f>SUM(T1200:T1214)</f>
        <v>15082</v>
      </c>
      <c r="S1215" s="23" t="e">
        <f>SUM(U1200:U1214)</f>
        <v>#REF!</v>
      </c>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3"/>
      <c r="BN1215" s="23"/>
      <c r="BO1215" s="23"/>
      <c r="BP1215" s="23"/>
      <c r="BQ1215" s="23"/>
      <c r="BR1215" s="23"/>
      <c r="BS1215" s="23"/>
      <c r="BT1215" s="23"/>
      <c r="BU1215" s="23"/>
      <c r="BV1215" s="23"/>
      <c r="BW1215" s="23"/>
      <c r="BX1215" s="23"/>
      <c r="BY1215" s="23"/>
      <c r="BZ1215" s="23"/>
      <c r="CA1215" s="23"/>
      <c r="CB1215" s="23"/>
      <c r="CC1215" s="23"/>
      <c r="CD1215" s="23"/>
      <c r="CE1215" s="23"/>
      <c r="CF1215" s="23"/>
      <c r="CG1215" s="23"/>
      <c r="CH1215" s="23"/>
      <c r="CI1215" s="23"/>
      <c r="CJ1215" s="23"/>
      <c r="CK1215" s="23"/>
      <c r="CL1215" s="23"/>
      <c r="CM1215" s="23"/>
      <c r="CN1215" s="23"/>
      <c r="CO1215" s="23"/>
      <c r="CP1215" s="23"/>
      <c r="CQ1215" s="23"/>
      <c r="CR1215" s="23"/>
      <c r="CS1215" s="23"/>
      <c r="CT1215" s="23"/>
      <c r="CU1215" s="23"/>
      <c r="CV1215" s="23"/>
      <c r="CW1215" s="23"/>
      <c r="CX1215" s="23"/>
      <c r="CY1215" s="23"/>
      <c r="CZ1215" s="23"/>
      <c r="DA1215" s="23"/>
      <c r="DB1215" s="23"/>
      <c r="DC1215" s="23"/>
      <c r="DD1215" s="23"/>
      <c r="DE1215" s="23"/>
      <c r="DF1215" s="23"/>
      <c r="DG1215" s="23"/>
      <c r="DH1215" s="23"/>
      <c r="DI1215" s="23"/>
      <c r="DJ1215" s="23"/>
      <c r="DK1215" s="23"/>
      <c r="DL1215" s="23"/>
      <c r="DM1215" s="23"/>
      <c r="DN1215" s="23"/>
      <c r="DO1215" s="23"/>
      <c r="DP1215" s="23"/>
      <c r="DQ1215" s="23"/>
      <c r="DR1215" s="23"/>
      <c r="DS1215" s="23"/>
      <c r="DT1215" s="23"/>
      <c r="DU1215" s="23"/>
      <c r="DV1215" s="23"/>
      <c r="DW1215" s="23"/>
      <c r="DX1215" s="23"/>
      <c r="DY1215" s="23"/>
      <c r="DZ1215" s="23"/>
      <c r="EA1215" s="23"/>
      <c r="EB1215" s="23"/>
      <c r="EC1215" s="23"/>
      <c r="ED1215" s="23"/>
      <c r="EE1215" s="23"/>
      <c r="EF1215" s="23"/>
      <c r="EG1215" s="23"/>
      <c r="EH1215" s="23"/>
      <c r="EI1215" s="23"/>
      <c r="EJ1215" s="23"/>
      <c r="EK1215" s="23"/>
      <c r="EL1215" s="23"/>
      <c r="EM1215" s="23"/>
      <c r="EN1215" s="23"/>
      <c r="EO1215" s="23"/>
      <c r="EP1215" s="23"/>
      <c r="EQ1215" s="23"/>
      <c r="ER1215" s="23"/>
      <c r="ES1215" s="23"/>
      <c r="ET1215" s="23"/>
      <c r="EU1215" s="23"/>
      <c r="EV1215" s="23"/>
      <c r="EW1215" s="23"/>
      <c r="EX1215" s="23"/>
      <c r="EY1215" s="23"/>
      <c r="EZ1215" s="23"/>
      <c r="FA1215" s="23"/>
      <c r="FB1215" s="23"/>
      <c r="FC1215" s="23"/>
      <c r="FD1215" s="23"/>
      <c r="FE1215" s="23"/>
      <c r="FF1215" s="23"/>
      <c r="FG1215" s="23"/>
      <c r="FH1215" s="23"/>
      <c r="FI1215" s="23"/>
      <c r="FJ1215" s="23"/>
      <c r="FK1215" s="23"/>
      <c r="FL1215" s="23"/>
      <c r="FM1215" s="23"/>
      <c r="FN1215" s="23"/>
      <c r="FO1215" s="23"/>
      <c r="FP1215" s="23"/>
      <c r="FQ1215" s="23"/>
      <c r="FR1215" s="23"/>
      <c r="FS1215" s="23"/>
      <c r="FT1215" s="23"/>
      <c r="FU1215" s="23"/>
      <c r="FV1215" s="23"/>
      <c r="FW1215" s="23"/>
      <c r="FX1215" s="23"/>
      <c r="FY1215" s="23"/>
      <c r="FZ1215" s="23"/>
      <c r="GA1215" s="23"/>
      <c r="GB1215" s="23"/>
      <c r="GC1215" s="23"/>
      <c r="GD1215" s="23"/>
      <c r="GE1215" s="23"/>
      <c r="GF1215" s="23"/>
      <c r="GG1215" s="23"/>
      <c r="GH1215" s="23"/>
      <c r="GI1215" s="23"/>
      <c r="GJ1215" s="23"/>
      <c r="GK1215" s="23"/>
      <c r="GL1215" s="23"/>
      <c r="GM1215" s="23"/>
      <c r="GN1215" s="23"/>
      <c r="GO1215" s="23"/>
      <c r="GP1215" s="23"/>
      <c r="GQ1215" s="23"/>
      <c r="GR1215" s="23"/>
      <c r="GS1215" s="23"/>
      <c r="GT1215" s="23"/>
      <c r="GU1215" s="23"/>
      <c r="GV1215" s="23"/>
      <c r="GW1215" s="23"/>
      <c r="GX1215" s="23"/>
      <c r="GY1215" s="23"/>
      <c r="GZ1215" s="23"/>
      <c r="HA1215" s="23">
        <f>R1215</f>
        <v>15082</v>
      </c>
      <c r="HB1215" s="23"/>
      <c r="HC1215" s="23"/>
      <c r="HD1215" s="23"/>
      <c r="HE1215" s="23"/>
      <c r="HF1215" s="23"/>
      <c r="HG1215" s="23"/>
      <c r="HH1215" s="23"/>
      <c r="HI1215" s="23"/>
      <c r="HJ1215" s="23"/>
      <c r="HK1215" s="23"/>
      <c r="HL1215" s="23"/>
      <c r="HM1215" s="23"/>
      <c r="HN1215" s="23"/>
      <c r="HO1215" s="23"/>
      <c r="HP1215" s="23"/>
      <c r="HQ1215" s="23"/>
      <c r="HR1215" s="23"/>
      <c r="HS1215" s="23"/>
      <c r="HT1215" s="23"/>
      <c r="HU1215" s="23"/>
      <c r="HV1215" s="23"/>
      <c r="HW1215" s="23"/>
      <c r="HX1215" s="23"/>
      <c r="HY1215" s="23"/>
      <c r="HZ1215" s="23"/>
      <c r="IA1215" s="23"/>
      <c r="IB1215" s="23"/>
      <c r="IC1215" s="23"/>
      <c r="ID1215" s="23"/>
      <c r="IE1215" s="23"/>
      <c r="IF1215" s="23"/>
      <c r="IG1215" s="23"/>
      <c r="IH1215" s="23"/>
      <c r="II1215" s="23"/>
      <c r="IJ1215" s="23"/>
      <c r="IK1215" s="23"/>
      <c r="IL1215" s="23"/>
      <c r="IM1215" s="23"/>
      <c r="IN1215" s="23"/>
      <c r="IO1215" s="23"/>
      <c r="IP1215" s="23"/>
      <c r="IQ1215" s="23"/>
      <c r="IR1215" s="23"/>
      <c r="IS1215" s="23"/>
      <c r="IT1215" s="23"/>
      <c r="IU1215" s="23"/>
    </row>
    <row r="1216" spans="1:255" x14ac:dyDescent="0.2">
      <c r="A1216" s="77"/>
      <c r="B1216" s="76"/>
      <c r="C1216" s="76"/>
      <c r="D1216" s="76"/>
      <c r="E1216" s="76"/>
      <c r="F1216" s="76"/>
      <c r="G1216" s="76"/>
      <c r="H1216" s="370"/>
      <c r="I1216" s="371"/>
      <c r="J1216" s="370"/>
      <c r="K1216" s="372"/>
    </row>
    <row r="1217" spans="1:255" ht="56.25" x14ac:dyDescent="0.2">
      <c r="A1217" s="126">
        <v>59</v>
      </c>
      <c r="B1217" s="133" t="s">
        <v>203</v>
      </c>
      <c r="C1217" s="127" t="s">
        <v>204</v>
      </c>
      <c r="D1217" s="128" t="s">
        <v>166</v>
      </c>
      <c r="E1217" s="129">
        <v>0.17</v>
      </c>
      <c r="F1217" s="130">
        <f>Source!AK650</f>
        <v>321.88</v>
      </c>
      <c r="G1217" s="134" t="s">
        <v>6</v>
      </c>
      <c r="H1217" s="130"/>
      <c r="I1217" s="131">
        <f>SUM(DQ1217:DQ1229)</f>
        <v>33</v>
      </c>
      <c r="J1217" s="107" t="s">
        <v>203</v>
      </c>
      <c r="K1217" s="132" t="e">
        <f>SUM(DS1217:DS1229)</f>
        <v>#REF!</v>
      </c>
      <c r="L1217" s="23"/>
      <c r="M1217" s="23"/>
      <c r="N1217" s="23"/>
      <c r="O1217" s="23"/>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3"/>
      <c r="BN1217" s="23"/>
      <c r="BO1217" s="23"/>
      <c r="BP1217" s="23"/>
      <c r="BQ1217" s="23"/>
      <c r="BR1217" s="23"/>
      <c r="BS1217" s="23"/>
      <c r="BT1217" s="23"/>
      <c r="BU1217" s="23"/>
      <c r="BV1217" s="23"/>
      <c r="BW1217" s="23"/>
      <c r="BX1217" s="23"/>
      <c r="BY1217" s="23"/>
      <c r="BZ1217" s="23"/>
      <c r="CA1217" s="23"/>
      <c r="CB1217" s="23"/>
      <c r="CC1217" s="23"/>
      <c r="CD1217" s="23"/>
      <c r="CE1217" s="23"/>
      <c r="CF1217" s="23"/>
      <c r="CG1217" s="23"/>
      <c r="CH1217" s="23"/>
      <c r="CI1217" s="23"/>
      <c r="CJ1217" s="23"/>
      <c r="CK1217" s="23"/>
      <c r="CL1217" s="23"/>
      <c r="CM1217" s="23"/>
      <c r="CN1217" s="23"/>
      <c r="CO1217" s="23"/>
      <c r="CP1217" s="23"/>
      <c r="CQ1217" s="23"/>
      <c r="CR1217" s="23"/>
      <c r="CS1217" s="23"/>
      <c r="CT1217" s="23"/>
      <c r="CU1217" s="23"/>
      <c r="CV1217" s="23"/>
      <c r="CW1217" s="23"/>
      <c r="CX1217" s="23"/>
      <c r="CY1217" s="23"/>
      <c r="CZ1217" s="23"/>
      <c r="DA1217" s="23"/>
      <c r="DB1217" s="23"/>
      <c r="DC1217" s="23"/>
      <c r="DD1217" s="23"/>
      <c r="DE1217" s="23"/>
      <c r="DF1217" s="23"/>
      <c r="DG1217" s="23"/>
      <c r="DH1217" s="23"/>
      <c r="DI1217" s="23"/>
      <c r="DJ1217" s="23"/>
      <c r="DK1217" s="23"/>
      <c r="DL1217" s="23"/>
      <c r="DM1217" s="23"/>
      <c r="DN1217" s="23"/>
      <c r="DO1217" s="23"/>
      <c r="DP1217" s="23"/>
      <c r="DQ1217" s="23"/>
      <c r="DR1217" s="23"/>
      <c r="DS1217" s="23"/>
      <c r="DT1217" s="23"/>
      <c r="DU1217" s="23"/>
      <c r="DV1217" s="23"/>
      <c r="DW1217" s="23"/>
      <c r="DX1217" s="23"/>
      <c r="DY1217" s="23"/>
      <c r="DZ1217" s="23"/>
      <c r="EA1217" s="23"/>
      <c r="EB1217" s="23"/>
      <c r="EC1217" s="23"/>
      <c r="ED1217" s="23"/>
      <c r="EE1217" s="23"/>
      <c r="EF1217" s="23"/>
      <c r="EG1217" s="23"/>
      <c r="EH1217" s="23"/>
      <c r="EI1217" s="23"/>
      <c r="EJ1217" s="23"/>
      <c r="EK1217" s="23"/>
      <c r="EL1217" s="23"/>
      <c r="EM1217" s="23"/>
      <c r="EN1217" s="23"/>
      <c r="EO1217" s="23"/>
      <c r="EP1217" s="23"/>
      <c r="EQ1217" s="23"/>
      <c r="ER1217" s="23"/>
      <c r="ES1217" s="23"/>
      <c r="ET1217" s="23"/>
      <c r="EU1217" s="23"/>
      <c r="EV1217" s="23"/>
      <c r="EW1217" s="23"/>
      <c r="EX1217" s="23"/>
      <c r="EY1217" s="23"/>
      <c r="EZ1217" s="23"/>
      <c r="FA1217" s="23"/>
      <c r="FB1217" s="23"/>
      <c r="FC1217" s="23"/>
      <c r="FD1217" s="23"/>
      <c r="FE1217" s="23"/>
      <c r="FF1217" s="23"/>
      <c r="FG1217" s="23"/>
      <c r="FH1217" s="23"/>
      <c r="FI1217" s="23"/>
      <c r="FJ1217" s="23"/>
      <c r="FK1217" s="23"/>
      <c r="FL1217" s="23"/>
      <c r="FM1217" s="23"/>
      <c r="FN1217" s="23"/>
      <c r="FO1217" s="23"/>
      <c r="FP1217" s="23"/>
      <c r="FQ1217" s="23"/>
      <c r="FR1217" s="23"/>
      <c r="FS1217" s="23"/>
      <c r="FT1217" s="23"/>
      <c r="FU1217" s="23"/>
      <c r="FV1217" s="23"/>
      <c r="FW1217" s="23"/>
      <c r="FX1217" s="23"/>
      <c r="FY1217" s="23"/>
      <c r="FZ1217" s="23"/>
      <c r="GA1217" s="23"/>
      <c r="GB1217" s="23"/>
      <c r="GC1217" s="23"/>
      <c r="GD1217" s="23"/>
      <c r="GE1217" s="23"/>
      <c r="GF1217" s="23"/>
      <c r="GG1217" s="23"/>
      <c r="GH1217" s="23"/>
      <c r="GI1217" s="23"/>
      <c r="GJ1217" s="23"/>
      <c r="GK1217" s="23"/>
      <c r="GL1217" s="23"/>
      <c r="GM1217" s="23"/>
      <c r="GN1217" s="23"/>
      <c r="GO1217" s="23"/>
      <c r="GP1217" s="23"/>
      <c r="GQ1217" s="23"/>
      <c r="GR1217" s="23"/>
      <c r="GS1217" s="23"/>
      <c r="GT1217" s="23"/>
      <c r="GU1217" s="23"/>
      <c r="GV1217" s="23"/>
      <c r="GW1217" s="23"/>
      <c r="GX1217" s="23"/>
      <c r="GY1217" s="23"/>
      <c r="GZ1217" s="23"/>
      <c r="HA1217" s="23"/>
      <c r="HB1217" s="23"/>
      <c r="HC1217" s="23"/>
      <c r="HD1217" s="23"/>
      <c r="HE1217" s="23"/>
      <c r="HF1217" s="23"/>
      <c r="HG1217" s="23"/>
      <c r="HH1217" s="23"/>
      <c r="HI1217" s="23"/>
      <c r="HJ1217" s="23"/>
      <c r="HK1217" s="23"/>
      <c r="HL1217" s="23"/>
      <c r="HM1217" s="23"/>
      <c r="HN1217" s="23"/>
      <c r="HO1217" s="23"/>
      <c r="HP1217" s="23"/>
      <c r="HQ1217" s="23"/>
      <c r="HR1217" s="23"/>
      <c r="HS1217" s="23"/>
      <c r="HT1217" s="23"/>
      <c r="HU1217" s="23"/>
      <c r="HV1217" s="23"/>
      <c r="HW1217" s="23"/>
      <c r="HX1217" s="23"/>
      <c r="HY1217" s="23"/>
      <c r="HZ1217" s="23"/>
      <c r="IA1217" s="23"/>
      <c r="IB1217" s="23"/>
      <c r="IC1217" s="23"/>
      <c r="ID1217" s="23"/>
      <c r="IE1217" s="23"/>
      <c r="IF1217" s="23"/>
      <c r="IG1217" s="23"/>
      <c r="IH1217" s="23"/>
      <c r="II1217" s="23"/>
      <c r="IJ1217" s="23"/>
      <c r="IK1217" s="23"/>
      <c r="IL1217" s="23"/>
      <c r="IM1217" s="23"/>
      <c r="IN1217" s="23"/>
      <c r="IO1217" s="23"/>
      <c r="IP1217" s="23"/>
      <c r="IQ1217" s="23"/>
      <c r="IR1217" s="23"/>
      <c r="IS1217" s="23"/>
      <c r="IT1217" s="23"/>
      <c r="IU1217" s="23"/>
    </row>
    <row r="1218" spans="1:255" x14ac:dyDescent="0.2">
      <c r="A1218" s="66"/>
      <c r="B1218" s="67"/>
      <c r="C1218" s="67" t="s">
        <v>1253</v>
      </c>
      <c r="D1218" s="68"/>
      <c r="E1218" s="69"/>
      <c r="F1218" s="70">
        <v>35.04</v>
      </c>
      <c r="G1218" s="71" t="s">
        <v>1291</v>
      </c>
      <c r="H1218" s="70">
        <f>Source!AF650</f>
        <v>70.08</v>
      </c>
      <c r="I1218" s="72">
        <f>T1218</f>
        <v>12</v>
      </c>
      <c r="J1218" s="73">
        <v>26.95</v>
      </c>
      <c r="K1218" s="74">
        <f>U1218</f>
        <v>321</v>
      </c>
      <c r="O1218" s="23"/>
      <c r="P1218" s="23"/>
      <c r="Q1218" s="23"/>
      <c r="R1218" s="23"/>
      <c r="S1218" s="23"/>
      <c r="T1218" s="23">
        <f>ROUND(Source!AF650*Source!AV650*Source!I650,0)</f>
        <v>12</v>
      </c>
      <c r="U1218" s="23">
        <f>Source!S650</f>
        <v>321</v>
      </c>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3"/>
      <c r="BN1218" s="23"/>
      <c r="BO1218" s="23"/>
      <c r="BP1218" s="23"/>
      <c r="BQ1218" s="23"/>
      <c r="BR1218" s="23"/>
      <c r="BS1218" s="23"/>
      <c r="BT1218" s="23"/>
      <c r="BU1218" s="23"/>
      <c r="BV1218" s="23"/>
      <c r="BW1218" s="23"/>
      <c r="BX1218" s="23"/>
      <c r="BY1218" s="23"/>
      <c r="BZ1218" s="23"/>
      <c r="CA1218" s="23"/>
      <c r="CB1218" s="23"/>
      <c r="CC1218" s="23"/>
      <c r="CD1218" s="23"/>
      <c r="CE1218" s="23"/>
      <c r="CF1218" s="23"/>
      <c r="CG1218" s="23"/>
      <c r="CH1218" s="23"/>
      <c r="CI1218" s="23"/>
      <c r="CJ1218" s="23"/>
      <c r="CK1218" s="23"/>
      <c r="CL1218" s="23"/>
      <c r="CM1218" s="23"/>
      <c r="CN1218" s="23"/>
      <c r="CO1218" s="23"/>
      <c r="CP1218" s="23"/>
      <c r="CQ1218" s="23"/>
      <c r="CR1218" s="23"/>
      <c r="CS1218" s="23"/>
      <c r="CT1218" s="23"/>
      <c r="CU1218" s="23"/>
      <c r="CV1218" s="23">
        <v>1</v>
      </c>
      <c r="CW1218" s="23"/>
      <c r="CX1218" s="23"/>
      <c r="CY1218" s="23"/>
      <c r="CZ1218" s="23"/>
      <c r="DA1218" s="23"/>
      <c r="DB1218" s="23"/>
      <c r="DC1218" s="23"/>
      <c r="DD1218" s="23"/>
      <c r="DE1218" s="23"/>
      <c r="DF1218" s="23"/>
      <c r="DG1218" s="23">
        <f>Source!S650</f>
        <v>321</v>
      </c>
      <c r="DH1218" s="23">
        <v>1009</v>
      </c>
      <c r="DI1218" s="23"/>
      <c r="DJ1218" s="23"/>
      <c r="DK1218" s="23"/>
      <c r="DL1218" s="23"/>
      <c r="DM1218" s="23"/>
      <c r="DN1218" s="23"/>
      <c r="DO1218" s="23"/>
      <c r="DP1218" s="23"/>
      <c r="DQ1218" s="23">
        <f>T1218</f>
        <v>12</v>
      </c>
      <c r="DR1218" s="23"/>
      <c r="DS1218" s="23">
        <f>U1218</f>
        <v>321</v>
      </c>
      <c r="DT1218" s="23"/>
      <c r="DU1218" s="23"/>
      <c r="DV1218" s="23"/>
      <c r="DW1218" s="23"/>
      <c r="DX1218" s="23"/>
      <c r="DY1218" s="23"/>
      <c r="DZ1218" s="23"/>
      <c r="EA1218" s="23"/>
      <c r="EB1218" s="23"/>
      <c r="EC1218" s="23"/>
      <c r="ED1218" s="23"/>
      <c r="EE1218" s="23"/>
      <c r="EF1218" s="23"/>
      <c r="EG1218" s="23"/>
      <c r="EH1218" s="23"/>
      <c r="EI1218" s="23"/>
      <c r="EJ1218" s="23"/>
      <c r="EK1218" s="23"/>
      <c r="EL1218" s="23"/>
      <c r="EM1218" s="23"/>
      <c r="EN1218" s="23"/>
      <c r="EO1218" s="23"/>
      <c r="EP1218" s="23"/>
      <c r="EQ1218" s="23"/>
      <c r="ER1218" s="23"/>
      <c r="ES1218" s="23"/>
      <c r="ET1218" s="23"/>
      <c r="EU1218" s="23"/>
      <c r="EV1218" s="23"/>
      <c r="EW1218" s="23"/>
      <c r="EX1218" s="23"/>
      <c r="EY1218" s="23"/>
      <c r="EZ1218" s="23"/>
      <c r="FA1218" s="23"/>
      <c r="FB1218" s="23"/>
      <c r="FC1218" s="23"/>
      <c r="FD1218" s="23"/>
      <c r="FE1218" s="23"/>
      <c r="FF1218" s="23"/>
      <c r="FG1218" s="23"/>
      <c r="FH1218" s="23"/>
      <c r="FI1218" s="23"/>
      <c r="FJ1218" s="23"/>
      <c r="FK1218" s="23"/>
      <c r="FL1218" s="23"/>
      <c r="FM1218" s="23"/>
      <c r="FN1218" s="23"/>
      <c r="FO1218" s="23"/>
      <c r="FP1218" s="23"/>
      <c r="FQ1218" s="23"/>
      <c r="FR1218" s="23"/>
      <c r="FS1218" s="23"/>
      <c r="FT1218" s="23"/>
      <c r="FU1218" s="23"/>
      <c r="FV1218" s="23"/>
      <c r="FW1218" s="23"/>
      <c r="FX1218" s="23"/>
      <c r="FY1218" s="23"/>
      <c r="FZ1218" s="23"/>
      <c r="GA1218" s="23"/>
      <c r="GB1218" s="23"/>
      <c r="GC1218" s="23"/>
      <c r="GD1218" s="23"/>
      <c r="GE1218" s="23"/>
      <c r="GF1218" s="23"/>
      <c r="GG1218" s="23"/>
      <c r="GH1218" s="23"/>
      <c r="GI1218" s="23"/>
      <c r="GJ1218" s="23">
        <f>T1218</f>
        <v>12</v>
      </c>
      <c r="GK1218" s="23">
        <f>T1218</f>
        <v>12</v>
      </c>
      <c r="GL1218" s="23"/>
      <c r="GM1218" s="23"/>
      <c r="GN1218" s="23"/>
      <c r="GO1218" s="23"/>
      <c r="GP1218" s="23"/>
      <c r="GQ1218" s="23"/>
      <c r="GR1218" s="23"/>
      <c r="GS1218" s="23"/>
      <c r="GT1218" s="23"/>
      <c r="GU1218" s="23"/>
      <c r="GV1218" s="23"/>
      <c r="GW1218" s="23"/>
      <c r="GX1218" s="23"/>
      <c r="GY1218" s="23"/>
      <c r="GZ1218" s="23"/>
      <c r="HA1218" s="23"/>
      <c r="HB1218" s="23">
        <f>T1218</f>
        <v>12</v>
      </c>
      <c r="HC1218" s="23"/>
      <c r="HD1218" s="23"/>
      <c r="HE1218" s="23"/>
      <c r="HF1218" s="23">
        <f>T1218</f>
        <v>12</v>
      </c>
      <c r="HG1218" s="23"/>
      <c r="HH1218" s="23"/>
      <c r="HI1218" s="23"/>
      <c r="HJ1218" s="23"/>
      <c r="HK1218" s="23"/>
      <c r="HL1218" s="23">
        <f>T1218</f>
        <v>12</v>
      </c>
      <c r="HM1218" s="23"/>
      <c r="HN1218" s="23">
        <f>T1218</f>
        <v>12</v>
      </c>
      <c r="HO1218" s="23"/>
      <c r="HP1218" s="23"/>
      <c r="HQ1218" s="23"/>
      <c r="HR1218" s="23"/>
      <c r="HS1218" s="23"/>
      <c r="HT1218" s="23"/>
      <c r="HU1218" s="23"/>
      <c r="HV1218" s="23"/>
      <c r="HW1218" s="23"/>
      <c r="HX1218" s="23">
        <f>T1218</f>
        <v>12</v>
      </c>
      <c r="HY1218" s="23"/>
      <c r="HZ1218" s="23"/>
      <c r="IA1218" s="23"/>
      <c r="IB1218" s="23"/>
      <c r="IC1218" s="23"/>
      <c r="ID1218" s="23"/>
      <c r="IE1218" s="23"/>
      <c r="IF1218" s="23"/>
      <c r="IG1218" s="23"/>
      <c r="IH1218" s="23"/>
      <c r="II1218" s="23"/>
      <c r="IJ1218" s="23"/>
      <c r="IK1218" s="23"/>
      <c r="IL1218" s="23"/>
      <c r="IM1218" s="23"/>
      <c r="IN1218" s="23"/>
      <c r="IO1218" s="23"/>
      <c r="IP1218" s="23"/>
      <c r="IQ1218" s="23"/>
      <c r="IR1218" s="23"/>
      <c r="IS1218" s="23"/>
      <c r="IT1218" s="23"/>
      <c r="IU1218" s="23"/>
    </row>
    <row r="1219" spans="1:255" x14ac:dyDescent="0.2">
      <c r="A1219" s="78"/>
      <c r="B1219" s="79"/>
      <c r="C1219" s="79" t="s">
        <v>1255</v>
      </c>
      <c r="D1219" s="80"/>
      <c r="E1219" s="81"/>
      <c r="F1219" s="82">
        <v>6.27</v>
      </c>
      <c r="G1219" s="83" t="s">
        <v>1291</v>
      </c>
      <c r="H1219" s="82">
        <f>Source!AD650</f>
        <v>12.54</v>
      </c>
      <c r="I1219" s="84">
        <f>T1219</f>
        <v>2</v>
      </c>
      <c r="J1219" s="85">
        <v>9.3000000000000007</v>
      </c>
      <c r="K1219" s="86">
        <f>U1219</f>
        <v>20</v>
      </c>
      <c r="O1219" s="23"/>
      <c r="P1219" s="23"/>
      <c r="Q1219" s="23"/>
      <c r="R1219" s="23"/>
      <c r="S1219" s="23"/>
      <c r="T1219" s="23">
        <f>ROUND(Source!AD650*Source!AV650*Source!I650,0)</f>
        <v>2</v>
      </c>
      <c r="U1219" s="23">
        <f>Source!Q650</f>
        <v>20</v>
      </c>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c r="BQ1219" s="23"/>
      <c r="BR1219" s="23"/>
      <c r="BS1219" s="23"/>
      <c r="BT1219" s="23"/>
      <c r="BU1219" s="23"/>
      <c r="BV1219" s="23"/>
      <c r="BW1219" s="23"/>
      <c r="BX1219" s="23"/>
      <c r="BY1219" s="23"/>
      <c r="BZ1219" s="23"/>
      <c r="CA1219" s="23"/>
      <c r="CB1219" s="23"/>
      <c r="CC1219" s="23"/>
      <c r="CD1219" s="23"/>
      <c r="CE1219" s="23"/>
      <c r="CF1219" s="23"/>
      <c r="CG1219" s="23"/>
      <c r="CH1219" s="23"/>
      <c r="CI1219" s="23"/>
      <c r="CJ1219" s="23"/>
      <c r="CK1219" s="23"/>
      <c r="CL1219" s="23"/>
      <c r="CM1219" s="23"/>
      <c r="CN1219" s="23"/>
      <c r="CO1219" s="23"/>
      <c r="CP1219" s="23"/>
      <c r="CQ1219" s="23"/>
      <c r="CR1219" s="23"/>
      <c r="CS1219" s="23"/>
      <c r="CT1219" s="23"/>
      <c r="CU1219" s="23"/>
      <c r="CV1219" s="23">
        <v>1</v>
      </c>
      <c r="CW1219" s="23"/>
      <c r="CX1219" s="23"/>
      <c r="CY1219" s="23"/>
      <c r="CZ1219" s="23"/>
      <c r="DA1219" s="23"/>
      <c r="DB1219" s="23"/>
      <c r="DC1219" s="23"/>
      <c r="DD1219" s="23"/>
      <c r="DE1219" s="23"/>
      <c r="DF1219" s="23"/>
      <c r="DG1219" s="23"/>
      <c r="DH1219" s="23"/>
      <c r="DI1219" s="23"/>
      <c r="DJ1219" s="23"/>
      <c r="DK1219" s="23"/>
      <c r="DL1219" s="23"/>
      <c r="DM1219" s="23"/>
      <c r="DN1219" s="23"/>
      <c r="DO1219" s="23"/>
      <c r="DP1219" s="23"/>
      <c r="DQ1219" s="23">
        <f>T1219</f>
        <v>2</v>
      </c>
      <c r="DR1219" s="23"/>
      <c r="DS1219" s="23">
        <f>U1219</f>
        <v>20</v>
      </c>
      <c r="DT1219" s="23"/>
      <c r="DU1219" s="23"/>
      <c r="DV1219" s="23"/>
      <c r="DW1219" s="23"/>
      <c r="DX1219" s="23"/>
      <c r="DY1219" s="23"/>
      <c r="DZ1219" s="23"/>
      <c r="EA1219" s="23"/>
      <c r="EB1219" s="23"/>
      <c r="EC1219" s="23"/>
      <c r="ED1219" s="23"/>
      <c r="EE1219" s="23"/>
      <c r="EF1219" s="23"/>
      <c r="EG1219" s="23"/>
      <c r="EH1219" s="23"/>
      <c r="EI1219" s="23"/>
      <c r="EJ1219" s="23"/>
      <c r="EK1219" s="23"/>
      <c r="EL1219" s="23"/>
      <c r="EM1219" s="23"/>
      <c r="EN1219" s="23"/>
      <c r="EO1219" s="23"/>
      <c r="EP1219" s="23"/>
      <c r="EQ1219" s="23"/>
      <c r="ER1219" s="23"/>
      <c r="ES1219" s="23"/>
      <c r="ET1219" s="23"/>
      <c r="EU1219" s="23"/>
      <c r="EV1219" s="23"/>
      <c r="EW1219" s="23"/>
      <c r="EX1219" s="23"/>
      <c r="EY1219" s="23"/>
      <c r="EZ1219" s="23"/>
      <c r="FA1219" s="23"/>
      <c r="FB1219" s="23"/>
      <c r="FC1219" s="23"/>
      <c r="FD1219" s="23"/>
      <c r="FE1219" s="23"/>
      <c r="FF1219" s="23"/>
      <c r="FG1219" s="23"/>
      <c r="FH1219" s="23"/>
      <c r="FI1219" s="23"/>
      <c r="FJ1219" s="23"/>
      <c r="FK1219" s="23"/>
      <c r="FL1219" s="23"/>
      <c r="FM1219" s="23"/>
      <c r="FN1219" s="23"/>
      <c r="FO1219" s="23"/>
      <c r="FP1219" s="23"/>
      <c r="FQ1219" s="23"/>
      <c r="FR1219" s="23"/>
      <c r="FS1219" s="23"/>
      <c r="FT1219" s="23"/>
      <c r="FU1219" s="23"/>
      <c r="FV1219" s="23"/>
      <c r="FW1219" s="23"/>
      <c r="FX1219" s="23"/>
      <c r="FY1219" s="23"/>
      <c r="FZ1219" s="23"/>
      <c r="GA1219" s="23"/>
      <c r="GB1219" s="23"/>
      <c r="GC1219" s="23"/>
      <c r="GD1219" s="23"/>
      <c r="GE1219" s="23"/>
      <c r="GF1219" s="23"/>
      <c r="GG1219" s="23"/>
      <c r="GH1219" s="23"/>
      <c r="GI1219" s="23"/>
      <c r="GJ1219" s="23">
        <f>T1219</f>
        <v>2</v>
      </c>
      <c r="GK1219" s="23"/>
      <c r="GL1219" s="23">
        <f>T1219</f>
        <v>2</v>
      </c>
      <c r="GM1219" s="23"/>
      <c r="GN1219" s="23"/>
      <c r="GO1219" s="23"/>
      <c r="GP1219" s="23"/>
      <c r="GQ1219" s="23"/>
      <c r="GR1219" s="23"/>
      <c r="GS1219" s="23"/>
      <c r="GT1219" s="23"/>
      <c r="GU1219" s="23"/>
      <c r="GV1219" s="23"/>
      <c r="GW1219" s="23"/>
      <c r="GX1219" s="23"/>
      <c r="GY1219" s="23"/>
      <c r="GZ1219" s="23"/>
      <c r="HA1219" s="23"/>
      <c r="HB1219" s="23">
        <f>T1219</f>
        <v>2</v>
      </c>
      <c r="HC1219" s="23"/>
      <c r="HD1219" s="23"/>
      <c r="HE1219" s="23"/>
      <c r="HF1219" s="23">
        <f>T1219</f>
        <v>2</v>
      </c>
      <c r="HG1219" s="23"/>
      <c r="HH1219" s="23"/>
      <c r="HI1219" s="23"/>
      <c r="HJ1219" s="23"/>
      <c r="HK1219" s="23"/>
      <c r="HL1219" s="23">
        <f>T1219</f>
        <v>2</v>
      </c>
      <c r="HM1219" s="23"/>
      <c r="HN1219" s="23">
        <f>T1219</f>
        <v>2</v>
      </c>
      <c r="HO1219" s="23"/>
      <c r="HP1219" s="23"/>
      <c r="HQ1219" s="23"/>
      <c r="HR1219" s="23"/>
      <c r="HS1219" s="23"/>
      <c r="HT1219" s="23"/>
      <c r="HU1219" s="23"/>
      <c r="HV1219" s="23"/>
      <c r="HW1219" s="23"/>
      <c r="HX1219" s="23"/>
      <c r="HY1219" s="23"/>
      <c r="HZ1219" s="23"/>
      <c r="IA1219" s="23"/>
      <c r="IB1219" s="23"/>
      <c r="IC1219" s="23"/>
      <c r="ID1219" s="23"/>
      <c r="IE1219" s="23"/>
      <c r="IF1219" s="23"/>
      <c r="IG1219" s="23"/>
      <c r="IH1219" s="23"/>
      <c r="II1219" s="23"/>
      <c r="IJ1219" s="23"/>
      <c r="IK1219" s="23"/>
      <c r="IL1219" s="23"/>
      <c r="IM1219" s="23"/>
      <c r="IN1219" s="23"/>
      <c r="IO1219" s="23"/>
      <c r="IP1219" s="23"/>
      <c r="IQ1219" s="23"/>
      <c r="IR1219" s="23"/>
      <c r="IS1219" s="23"/>
      <c r="IT1219" s="23"/>
      <c r="IU1219" s="23"/>
    </row>
    <row r="1220" spans="1:255" x14ac:dyDescent="0.2">
      <c r="A1220" s="78"/>
      <c r="B1220" s="79"/>
      <c r="C1220" s="79" t="s">
        <v>1256</v>
      </c>
      <c r="D1220" s="80"/>
      <c r="E1220" s="81"/>
      <c r="F1220" s="82">
        <v>0.1</v>
      </c>
      <c r="G1220" s="83" t="s">
        <v>1291</v>
      </c>
      <c r="H1220" s="82">
        <f>Source!AE650</f>
        <v>0.2</v>
      </c>
      <c r="I1220" s="84">
        <f>GM1220</f>
        <v>0</v>
      </c>
      <c r="J1220" s="85">
        <v>19.8</v>
      </c>
      <c r="K1220" s="86">
        <f>Source!R650</f>
        <v>1</v>
      </c>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c r="BQ1220" s="23"/>
      <c r="BR1220" s="23"/>
      <c r="BS1220" s="23"/>
      <c r="BT1220" s="23"/>
      <c r="BU1220" s="23"/>
      <c r="BV1220" s="23"/>
      <c r="BW1220" s="23"/>
      <c r="BX1220" s="23"/>
      <c r="BY1220" s="23"/>
      <c r="BZ1220" s="23"/>
      <c r="CA1220" s="23"/>
      <c r="CB1220" s="23"/>
      <c r="CC1220" s="23"/>
      <c r="CD1220" s="23"/>
      <c r="CE1220" s="23"/>
      <c r="CF1220" s="23"/>
      <c r="CG1220" s="23"/>
      <c r="CH1220" s="23"/>
      <c r="CI1220" s="23"/>
      <c r="CJ1220" s="23"/>
      <c r="CK1220" s="23"/>
      <c r="CL1220" s="23"/>
      <c r="CM1220" s="23"/>
      <c r="CN1220" s="23"/>
      <c r="CO1220" s="23"/>
      <c r="CP1220" s="23"/>
      <c r="CQ1220" s="23"/>
      <c r="CR1220" s="23"/>
      <c r="CS1220" s="23"/>
      <c r="CT1220" s="23"/>
      <c r="CU1220" s="23"/>
      <c r="CV1220" s="23"/>
      <c r="CW1220" s="23"/>
      <c r="CX1220" s="23"/>
      <c r="CY1220" s="23"/>
      <c r="CZ1220" s="23"/>
      <c r="DA1220" s="23"/>
      <c r="DB1220" s="23"/>
      <c r="DC1220" s="23"/>
      <c r="DD1220" s="23"/>
      <c r="DE1220" s="23"/>
      <c r="DF1220" s="23"/>
      <c r="DG1220" s="23"/>
      <c r="DH1220" s="23"/>
      <c r="DI1220" s="23"/>
      <c r="DJ1220" s="23"/>
      <c r="DK1220" s="23"/>
      <c r="DL1220" s="23"/>
      <c r="DM1220" s="23"/>
      <c r="DN1220" s="23"/>
      <c r="DO1220" s="23"/>
      <c r="DP1220" s="23"/>
      <c r="DQ1220" s="23"/>
      <c r="DR1220" s="23"/>
      <c r="DS1220" s="23"/>
      <c r="DT1220" s="23"/>
      <c r="DU1220" s="23"/>
      <c r="DV1220" s="23"/>
      <c r="DW1220" s="23"/>
      <c r="DX1220" s="23"/>
      <c r="DY1220" s="23"/>
      <c r="DZ1220" s="23"/>
      <c r="EA1220" s="23"/>
      <c r="EB1220" s="23"/>
      <c r="EC1220" s="23"/>
      <c r="ED1220" s="23"/>
      <c r="EE1220" s="23"/>
      <c r="EF1220" s="23"/>
      <c r="EG1220" s="23"/>
      <c r="EH1220" s="23"/>
      <c r="EI1220" s="23"/>
      <c r="EJ1220" s="23"/>
      <c r="EK1220" s="23"/>
      <c r="EL1220" s="23"/>
      <c r="EM1220" s="23"/>
      <c r="EN1220" s="23"/>
      <c r="EO1220" s="23"/>
      <c r="EP1220" s="23"/>
      <c r="EQ1220" s="23"/>
      <c r="ER1220" s="23"/>
      <c r="ES1220" s="23"/>
      <c r="ET1220" s="23"/>
      <c r="EU1220" s="23"/>
      <c r="EV1220" s="23"/>
      <c r="EW1220" s="23"/>
      <c r="EX1220" s="23"/>
      <c r="EY1220" s="23"/>
      <c r="EZ1220" s="23"/>
      <c r="FA1220" s="23"/>
      <c r="FB1220" s="23"/>
      <c r="FC1220" s="23"/>
      <c r="FD1220" s="23"/>
      <c r="FE1220" s="23"/>
      <c r="FF1220" s="23"/>
      <c r="FG1220" s="23"/>
      <c r="FH1220" s="23"/>
      <c r="FI1220" s="23"/>
      <c r="FJ1220" s="23"/>
      <c r="FK1220" s="23"/>
      <c r="FL1220" s="23"/>
      <c r="FM1220" s="23"/>
      <c r="FN1220" s="23"/>
      <c r="FO1220" s="23"/>
      <c r="FP1220" s="23"/>
      <c r="FQ1220" s="23"/>
      <c r="FR1220" s="23"/>
      <c r="FS1220" s="23"/>
      <c r="FT1220" s="23"/>
      <c r="FU1220" s="23"/>
      <c r="FV1220" s="23"/>
      <c r="FW1220" s="23"/>
      <c r="FX1220" s="23"/>
      <c r="FY1220" s="23"/>
      <c r="FZ1220" s="23"/>
      <c r="GA1220" s="23"/>
      <c r="GB1220" s="23"/>
      <c r="GC1220" s="23"/>
      <c r="GD1220" s="23"/>
      <c r="GE1220" s="23"/>
      <c r="GF1220" s="23"/>
      <c r="GG1220" s="23"/>
      <c r="GH1220" s="23"/>
      <c r="GI1220" s="23"/>
      <c r="GJ1220" s="23"/>
      <c r="GK1220" s="23"/>
      <c r="GL1220" s="23"/>
      <c r="GM1220" s="23">
        <f>ROUND(Source!AE650*Source!AV650*Source!I650,0)</f>
        <v>0</v>
      </c>
      <c r="GN1220" s="23"/>
      <c r="GO1220" s="23"/>
      <c r="GP1220" s="23"/>
      <c r="GQ1220" s="23"/>
      <c r="GR1220" s="23"/>
      <c r="GS1220" s="23"/>
      <c r="GT1220" s="23"/>
      <c r="GU1220" s="23"/>
      <c r="GV1220" s="23"/>
      <c r="GW1220" s="23"/>
      <c r="GX1220" s="23"/>
      <c r="GY1220" s="23"/>
      <c r="GZ1220" s="23"/>
      <c r="HA1220" s="23"/>
      <c r="HB1220" s="23"/>
      <c r="HC1220" s="23"/>
      <c r="HD1220" s="23"/>
      <c r="HE1220" s="23"/>
      <c r="HF1220" s="23"/>
      <c r="HG1220" s="23"/>
      <c r="HH1220" s="23"/>
      <c r="HI1220" s="23"/>
      <c r="HJ1220" s="23"/>
      <c r="HK1220" s="23"/>
      <c r="HL1220" s="23"/>
      <c r="HM1220" s="23"/>
      <c r="HN1220" s="23"/>
      <c r="HO1220" s="23"/>
      <c r="HP1220" s="23"/>
      <c r="HQ1220" s="23"/>
      <c r="HR1220" s="23"/>
      <c r="HS1220" s="23"/>
      <c r="HT1220" s="23"/>
      <c r="HU1220" s="23"/>
      <c r="HV1220" s="23"/>
      <c r="HW1220" s="23"/>
      <c r="HX1220" s="23">
        <f>GM1220</f>
        <v>0</v>
      </c>
      <c r="HY1220" s="23"/>
      <c r="HZ1220" s="23"/>
      <c r="IA1220" s="23"/>
      <c r="IB1220" s="23"/>
      <c r="IC1220" s="23"/>
      <c r="ID1220" s="23"/>
      <c r="IE1220" s="23"/>
      <c r="IF1220" s="23"/>
      <c r="IG1220" s="23"/>
      <c r="IH1220" s="23"/>
      <c r="II1220" s="23"/>
      <c r="IJ1220" s="23"/>
      <c r="IK1220" s="23"/>
      <c r="IL1220" s="23"/>
      <c r="IM1220" s="23"/>
      <c r="IN1220" s="23"/>
      <c r="IO1220" s="23"/>
      <c r="IP1220" s="23"/>
      <c r="IQ1220" s="23"/>
      <c r="IR1220" s="23"/>
      <c r="IS1220" s="23"/>
      <c r="IT1220" s="23"/>
      <c r="IU1220" s="23"/>
    </row>
    <row r="1221" spans="1:255" x14ac:dyDescent="0.2">
      <c r="A1221" s="78"/>
      <c r="B1221" s="79"/>
      <c r="C1221" s="79" t="s">
        <v>1292</v>
      </c>
      <c r="D1221" s="80"/>
      <c r="E1221" s="81"/>
      <c r="F1221" s="82">
        <v>280.57</v>
      </c>
      <c r="G1221" s="83" t="s">
        <v>1291</v>
      </c>
      <c r="H1221" s="82">
        <f>Source!AC650</f>
        <v>0.01</v>
      </c>
      <c r="I1221" s="84">
        <f>T1221</f>
        <v>0</v>
      </c>
      <c r="J1221" s="85">
        <v>7.56</v>
      </c>
      <c r="K1221" s="86">
        <f>U1221</f>
        <v>0</v>
      </c>
      <c r="O1221" s="23"/>
      <c r="P1221" s="23"/>
      <c r="Q1221" s="23"/>
      <c r="R1221" s="23"/>
      <c r="S1221" s="23"/>
      <c r="T1221" s="23">
        <f>ROUND(Source!AC650*Source!AW650*Source!I650,0)</f>
        <v>0</v>
      </c>
      <c r="U1221" s="23">
        <f>Source!P650</f>
        <v>0</v>
      </c>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c r="BQ1221" s="23"/>
      <c r="BR1221" s="23"/>
      <c r="BS1221" s="23"/>
      <c r="BT1221" s="23"/>
      <c r="BU1221" s="23"/>
      <c r="BV1221" s="23"/>
      <c r="BW1221" s="23"/>
      <c r="BX1221" s="23"/>
      <c r="BY1221" s="23"/>
      <c r="BZ1221" s="23"/>
      <c r="CA1221" s="23"/>
      <c r="CB1221" s="23"/>
      <c r="CC1221" s="23"/>
      <c r="CD1221" s="23"/>
      <c r="CE1221" s="23"/>
      <c r="CF1221" s="23"/>
      <c r="CG1221" s="23"/>
      <c r="CH1221" s="23"/>
      <c r="CI1221" s="23"/>
      <c r="CJ1221" s="23"/>
      <c r="CK1221" s="23"/>
      <c r="CL1221" s="23"/>
      <c r="CM1221" s="23"/>
      <c r="CN1221" s="23"/>
      <c r="CO1221" s="23"/>
      <c r="CP1221" s="23"/>
      <c r="CQ1221" s="23"/>
      <c r="CR1221" s="23"/>
      <c r="CS1221" s="23"/>
      <c r="CT1221" s="23"/>
      <c r="CU1221" s="23"/>
      <c r="CV1221" s="23">
        <v>1</v>
      </c>
      <c r="CW1221" s="23"/>
      <c r="CX1221" s="23"/>
      <c r="CY1221" s="23"/>
      <c r="CZ1221" s="23"/>
      <c r="DA1221" s="23"/>
      <c r="DB1221" s="23"/>
      <c r="DC1221" s="23"/>
      <c r="DD1221" s="23"/>
      <c r="DE1221" s="23"/>
      <c r="DF1221" s="23"/>
      <c r="DG1221" s="23"/>
      <c r="DH1221" s="23"/>
      <c r="DI1221" s="23"/>
      <c r="DJ1221" s="23"/>
      <c r="DK1221" s="23">
        <f>T1221</f>
        <v>0</v>
      </c>
      <c r="DL1221" s="23"/>
      <c r="DM1221" s="23">
        <f>U1221</f>
        <v>0</v>
      </c>
      <c r="DN1221" s="23"/>
      <c r="DO1221" s="23"/>
      <c r="DP1221" s="23"/>
      <c r="DQ1221" s="23"/>
      <c r="DR1221" s="23"/>
      <c r="DS1221" s="23"/>
      <c r="DT1221" s="23"/>
      <c r="DU1221" s="23"/>
      <c r="DV1221" s="23"/>
      <c r="DW1221" s="23"/>
      <c r="DX1221" s="23"/>
      <c r="DY1221" s="23"/>
      <c r="DZ1221" s="23"/>
      <c r="EA1221" s="23"/>
      <c r="EB1221" s="23"/>
      <c r="EC1221" s="23"/>
      <c r="ED1221" s="23"/>
      <c r="EE1221" s="23"/>
      <c r="EF1221" s="23"/>
      <c r="EG1221" s="23"/>
      <c r="EH1221" s="23"/>
      <c r="EI1221" s="23"/>
      <c r="EJ1221" s="23"/>
      <c r="EK1221" s="23"/>
      <c r="EL1221" s="23"/>
      <c r="EM1221" s="23"/>
      <c r="EN1221" s="23"/>
      <c r="EO1221" s="23"/>
      <c r="EP1221" s="23"/>
      <c r="EQ1221" s="23"/>
      <c r="ER1221" s="23"/>
      <c r="ES1221" s="23"/>
      <c r="ET1221" s="23"/>
      <c r="EU1221" s="23"/>
      <c r="EV1221" s="23"/>
      <c r="EW1221" s="23"/>
      <c r="EX1221" s="23"/>
      <c r="EY1221" s="23"/>
      <c r="EZ1221" s="23"/>
      <c r="FA1221" s="23"/>
      <c r="FB1221" s="23"/>
      <c r="FC1221" s="23"/>
      <c r="FD1221" s="23"/>
      <c r="FE1221" s="23"/>
      <c r="FF1221" s="23"/>
      <c r="FG1221" s="23"/>
      <c r="FH1221" s="23"/>
      <c r="FI1221" s="23"/>
      <c r="FJ1221" s="23"/>
      <c r="FK1221" s="23"/>
      <c r="FL1221" s="23"/>
      <c r="FM1221" s="23"/>
      <c r="FN1221" s="23"/>
      <c r="FO1221" s="23"/>
      <c r="FP1221" s="23"/>
      <c r="FQ1221" s="23"/>
      <c r="FR1221" s="23"/>
      <c r="FS1221" s="23"/>
      <c r="FT1221" s="23"/>
      <c r="FU1221" s="23"/>
      <c r="FV1221" s="23"/>
      <c r="FW1221" s="23"/>
      <c r="FX1221" s="23"/>
      <c r="FY1221" s="23"/>
      <c r="FZ1221" s="23"/>
      <c r="GA1221" s="23"/>
      <c r="GB1221" s="23"/>
      <c r="GC1221" s="23"/>
      <c r="GD1221" s="23"/>
      <c r="GE1221" s="23"/>
      <c r="GF1221" s="23"/>
      <c r="GG1221" s="23"/>
      <c r="GH1221" s="23"/>
      <c r="GI1221" s="23"/>
      <c r="GJ1221" s="23">
        <f>T1221</f>
        <v>0</v>
      </c>
      <c r="GK1221" s="23"/>
      <c r="GL1221" s="23"/>
      <c r="GM1221" s="23"/>
      <c r="GN1221" s="23">
        <f>T1221</f>
        <v>0</v>
      </c>
      <c r="GO1221" s="23"/>
      <c r="GP1221" s="23">
        <f>T1221</f>
        <v>0</v>
      </c>
      <c r="GQ1221" s="23">
        <f>T1221</f>
        <v>0</v>
      </c>
      <c r="GR1221" s="23"/>
      <c r="GS1221" s="23">
        <f>T1221</f>
        <v>0</v>
      </c>
      <c r="GT1221" s="23"/>
      <c r="GU1221" s="23"/>
      <c r="GV1221" s="23"/>
      <c r="GW1221" s="23">
        <f>ROUND(Source!AG650*Source!I650,0)</f>
        <v>0</v>
      </c>
      <c r="GX1221" s="23">
        <f>ROUND(Source!AJ650*Source!I650,0)</f>
        <v>0</v>
      </c>
      <c r="GY1221" s="23"/>
      <c r="GZ1221" s="23"/>
      <c r="HA1221" s="23"/>
      <c r="HB1221" s="23">
        <f>T1221</f>
        <v>0</v>
      </c>
      <c r="HC1221" s="23"/>
      <c r="HD1221" s="23"/>
      <c r="HE1221" s="23"/>
      <c r="HF1221" s="23">
        <f>T1221</f>
        <v>0</v>
      </c>
      <c r="HG1221" s="23"/>
      <c r="HH1221" s="23"/>
      <c r="HI1221" s="23"/>
      <c r="HJ1221" s="23"/>
      <c r="HK1221" s="23"/>
      <c r="HL1221" s="23">
        <f>T1221</f>
        <v>0</v>
      </c>
      <c r="HM1221" s="23"/>
      <c r="HN1221" s="23">
        <f>T1221</f>
        <v>0</v>
      </c>
      <c r="HO1221" s="23"/>
      <c r="HP1221" s="23"/>
      <c r="HQ1221" s="23"/>
      <c r="HR1221" s="23"/>
      <c r="HS1221" s="23"/>
      <c r="HT1221" s="23"/>
      <c r="HU1221" s="23"/>
      <c r="HV1221" s="23"/>
      <c r="HW1221" s="23"/>
      <c r="HX1221" s="23"/>
      <c r="HY1221" s="23"/>
      <c r="HZ1221" s="23"/>
      <c r="IA1221" s="23"/>
      <c r="IB1221" s="23"/>
      <c r="IC1221" s="23"/>
      <c r="ID1221" s="23"/>
      <c r="IE1221" s="23"/>
      <c r="IF1221" s="23"/>
      <c r="IG1221" s="23"/>
      <c r="IH1221" s="23"/>
      <c r="II1221" s="23"/>
      <c r="IJ1221" s="23"/>
      <c r="IK1221" s="23"/>
      <c r="IL1221" s="23"/>
      <c r="IM1221" s="23"/>
      <c r="IN1221" s="23"/>
      <c r="IO1221" s="23"/>
      <c r="IP1221" s="23"/>
      <c r="IQ1221" s="23"/>
      <c r="IR1221" s="23"/>
      <c r="IS1221" s="23"/>
      <c r="IT1221" s="23"/>
      <c r="IU1221" s="23"/>
    </row>
    <row r="1222" spans="1:255" x14ac:dyDescent="0.2">
      <c r="A1222" s="87"/>
      <c r="B1222" s="88"/>
      <c r="C1222" s="88" t="s">
        <v>1257</v>
      </c>
      <c r="D1222" s="89"/>
      <c r="E1222" s="90">
        <v>90</v>
      </c>
      <c r="F1222" s="91" t="s">
        <v>1258</v>
      </c>
      <c r="G1222" s="92"/>
      <c r="H1222" s="93">
        <f>ROUND((Source!AF650*Source!AV650+Source!AE650*Source!AV650)*(Source!FX650)/100,2)</f>
        <v>63.25</v>
      </c>
      <c r="I1222" s="94">
        <f>T1222</f>
        <v>11</v>
      </c>
      <c r="J1222" s="96">
        <v>0.86</v>
      </c>
      <c r="K1222" s="95" t="e">
        <f>U1222</f>
        <v>#REF!</v>
      </c>
      <c r="O1222" s="23"/>
      <c r="P1222" s="23"/>
      <c r="Q1222" s="23"/>
      <c r="R1222" s="23"/>
      <c r="S1222" s="23"/>
      <c r="T1222" s="23">
        <f>ROUND((ROUND(Source!AF650*Source!AV650*Source!I650,0)+ROUND(Source!AE650*Source!AV650*Source!I650,0))*(Source!DN650)/100,0)</f>
        <v>11</v>
      </c>
      <c r="U1222" s="23" t="e">
        <f>Source!X650</f>
        <v>#REF!</v>
      </c>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v>1</v>
      </c>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f>T1222</f>
        <v>11</v>
      </c>
      <c r="DR1222" s="23"/>
      <c r="DS1222" s="23" t="e">
        <f>U1222</f>
        <v>#REF!</v>
      </c>
      <c r="DT1222" s="23"/>
      <c r="DU1222" s="23"/>
      <c r="DV1222" s="23"/>
      <c r="DW1222" s="23"/>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23"/>
      <c r="ES1222" s="23"/>
      <c r="ET1222" s="23"/>
      <c r="EU1222" s="23"/>
      <c r="EV1222" s="23"/>
      <c r="EW1222" s="23"/>
      <c r="EX1222" s="23"/>
      <c r="EY1222" s="23"/>
      <c r="EZ1222" s="23"/>
      <c r="FA1222" s="23"/>
      <c r="FB1222" s="23"/>
      <c r="FC1222" s="23"/>
      <c r="FD1222" s="23"/>
      <c r="FE1222" s="23"/>
      <c r="FF1222" s="23"/>
      <c r="FG1222" s="23"/>
      <c r="FH1222" s="23"/>
      <c r="FI1222" s="23"/>
      <c r="FJ1222" s="23"/>
      <c r="FK1222" s="23"/>
      <c r="FL1222" s="23"/>
      <c r="FM1222" s="23"/>
      <c r="FN1222" s="23"/>
      <c r="FO1222" s="23"/>
      <c r="FP1222" s="23"/>
      <c r="FQ1222" s="23"/>
      <c r="FR1222" s="23"/>
      <c r="FS1222" s="23"/>
      <c r="FT1222" s="23"/>
      <c r="FU1222" s="23"/>
      <c r="FV1222" s="23"/>
      <c r="FW1222" s="23"/>
      <c r="FX1222" s="23"/>
      <c r="FY1222" s="23"/>
      <c r="FZ1222" s="23"/>
      <c r="GA1222" s="23"/>
      <c r="GB1222" s="23"/>
      <c r="GC1222" s="23"/>
      <c r="GD1222" s="23"/>
      <c r="GE1222" s="23"/>
      <c r="GF1222" s="23"/>
      <c r="GG1222" s="23"/>
      <c r="GH1222" s="23"/>
      <c r="GI1222" s="23"/>
      <c r="GJ1222" s="23"/>
      <c r="GK1222" s="23"/>
      <c r="GL1222" s="23"/>
      <c r="GM1222" s="23"/>
      <c r="GN1222" s="23"/>
      <c r="GO1222" s="23"/>
      <c r="GP1222" s="23"/>
      <c r="GQ1222" s="23"/>
      <c r="GR1222" s="23"/>
      <c r="GS1222" s="23"/>
      <c r="GT1222" s="23"/>
      <c r="GU1222" s="23"/>
      <c r="GV1222" s="23"/>
      <c r="GW1222" s="23"/>
      <c r="GX1222" s="23"/>
      <c r="GY1222" s="23">
        <f>T1222</f>
        <v>11</v>
      </c>
      <c r="GZ1222" s="23"/>
      <c r="HA1222" s="23"/>
      <c r="HB1222" s="23">
        <f>T1222</f>
        <v>11</v>
      </c>
      <c r="HC1222" s="23"/>
      <c r="HD1222" s="23"/>
      <c r="HE1222" s="23"/>
      <c r="HF1222" s="23">
        <f>T1222</f>
        <v>11</v>
      </c>
      <c r="HG1222" s="23"/>
      <c r="HH1222" s="23"/>
      <c r="HI1222" s="23"/>
      <c r="HJ1222" s="23"/>
      <c r="HK1222" s="23"/>
      <c r="HL1222" s="23">
        <f>T1222</f>
        <v>11</v>
      </c>
      <c r="HM1222" s="23"/>
      <c r="HN1222" s="23">
        <f>T1222</f>
        <v>11</v>
      </c>
      <c r="HO1222" s="23"/>
      <c r="HP1222" s="23"/>
      <c r="HQ1222" s="23"/>
      <c r="HR1222" s="23"/>
      <c r="HS1222" s="23"/>
      <c r="HT1222" s="23"/>
      <c r="HU1222" s="23"/>
      <c r="HV1222" s="23"/>
      <c r="HW1222" s="23"/>
      <c r="HX1222" s="23"/>
      <c r="HY1222" s="23"/>
      <c r="HZ1222" s="23"/>
      <c r="IA1222" s="23"/>
      <c r="IB1222" s="23"/>
      <c r="IC1222" s="23"/>
      <c r="ID1222" s="23"/>
      <c r="IE1222" s="23"/>
      <c r="IF1222" s="23"/>
      <c r="IG1222" s="23"/>
      <c r="IH1222" s="23"/>
      <c r="II1222" s="23"/>
      <c r="IJ1222" s="23"/>
      <c r="IK1222" s="23"/>
      <c r="IL1222" s="23"/>
      <c r="IM1222" s="23"/>
      <c r="IN1222" s="23"/>
      <c r="IO1222" s="23"/>
      <c r="IP1222" s="23"/>
      <c r="IQ1222" s="23"/>
      <c r="IR1222" s="23"/>
      <c r="IS1222" s="23"/>
      <c r="IT1222" s="23"/>
      <c r="IU1222" s="23"/>
    </row>
    <row r="1223" spans="1:255" x14ac:dyDescent="0.2">
      <c r="A1223" s="87"/>
      <c r="B1223" s="88"/>
      <c r="C1223" s="88" t="s">
        <v>1259</v>
      </c>
      <c r="D1223" s="89"/>
      <c r="E1223" s="90">
        <v>70</v>
      </c>
      <c r="F1223" s="91" t="s">
        <v>1258</v>
      </c>
      <c r="G1223" s="92"/>
      <c r="H1223" s="93">
        <f>ROUND((Source!AF650*Source!AV650+Source!AE650*Source!AV650)*(Source!FY650)/100,2)</f>
        <v>49.2</v>
      </c>
      <c r="I1223" s="94">
        <f>T1223</f>
        <v>8</v>
      </c>
      <c r="J1223" s="96">
        <v>0.6</v>
      </c>
      <c r="K1223" s="95" t="e">
        <f>U1223</f>
        <v>#REF!</v>
      </c>
      <c r="O1223" s="23"/>
      <c r="P1223" s="23"/>
      <c r="Q1223" s="23"/>
      <c r="R1223" s="23"/>
      <c r="S1223" s="23"/>
      <c r="T1223" s="23">
        <f>ROUND((ROUND(Source!AF650*Source!AV650*Source!I650,0)+ROUND(Source!AE650*Source!AV650*Source!I650,0))*(Source!DO650)/100,0)</f>
        <v>8</v>
      </c>
      <c r="U1223" s="23" t="e">
        <f>Source!Y650</f>
        <v>#REF!</v>
      </c>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c r="BK1223" s="23"/>
      <c r="BL1223" s="23"/>
      <c r="BM1223" s="23"/>
      <c r="BN1223" s="23"/>
      <c r="BO1223" s="23"/>
      <c r="BP1223" s="23"/>
      <c r="BQ1223" s="23"/>
      <c r="BR1223" s="23"/>
      <c r="BS1223" s="23"/>
      <c r="BT1223" s="23"/>
      <c r="BU1223" s="23"/>
      <c r="BV1223" s="23"/>
      <c r="BW1223" s="23"/>
      <c r="BX1223" s="23"/>
      <c r="BY1223" s="23"/>
      <c r="BZ1223" s="23"/>
      <c r="CA1223" s="23"/>
      <c r="CB1223" s="23"/>
      <c r="CC1223" s="23"/>
      <c r="CD1223" s="23"/>
      <c r="CE1223" s="23"/>
      <c r="CF1223" s="23"/>
      <c r="CG1223" s="23"/>
      <c r="CH1223" s="23"/>
      <c r="CI1223" s="23"/>
      <c r="CJ1223" s="23"/>
      <c r="CK1223" s="23"/>
      <c r="CL1223" s="23"/>
      <c r="CM1223" s="23"/>
      <c r="CN1223" s="23"/>
      <c r="CO1223" s="23"/>
      <c r="CP1223" s="23"/>
      <c r="CQ1223" s="23"/>
      <c r="CR1223" s="23"/>
      <c r="CS1223" s="23"/>
      <c r="CT1223" s="23"/>
      <c r="CU1223" s="23"/>
      <c r="CV1223" s="23">
        <v>1</v>
      </c>
      <c r="CW1223" s="23"/>
      <c r="CX1223" s="23"/>
      <c r="CY1223" s="23"/>
      <c r="CZ1223" s="23"/>
      <c r="DA1223" s="23"/>
      <c r="DB1223" s="23"/>
      <c r="DC1223" s="23"/>
      <c r="DD1223" s="23"/>
      <c r="DE1223" s="23"/>
      <c r="DF1223" s="23"/>
      <c r="DG1223" s="23"/>
      <c r="DH1223" s="23"/>
      <c r="DI1223" s="23"/>
      <c r="DJ1223" s="23"/>
      <c r="DK1223" s="23"/>
      <c r="DL1223" s="23"/>
      <c r="DM1223" s="23"/>
      <c r="DN1223" s="23"/>
      <c r="DO1223" s="23"/>
      <c r="DP1223" s="23"/>
      <c r="DQ1223" s="23">
        <f>T1223</f>
        <v>8</v>
      </c>
      <c r="DR1223" s="23"/>
      <c r="DS1223" s="23" t="e">
        <f>U1223</f>
        <v>#REF!</v>
      </c>
      <c r="DT1223" s="23"/>
      <c r="DU1223" s="23"/>
      <c r="DV1223" s="23"/>
      <c r="DW1223" s="23"/>
      <c r="DX1223" s="23"/>
      <c r="DY1223" s="23"/>
      <c r="DZ1223" s="23"/>
      <c r="EA1223" s="23"/>
      <c r="EB1223" s="23"/>
      <c r="EC1223" s="23"/>
      <c r="ED1223" s="23"/>
      <c r="EE1223" s="23"/>
      <c r="EF1223" s="23"/>
      <c r="EG1223" s="23"/>
      <c r="EH1223" s="23"/>
      <c r="EI1223" s="23"/>
      <c r="EJ1223" s="23"/>
      <c r="EK1223" s="23"/>
      <c r="EL1223" s="23"/>
      <c r="EM1223" s="23"/>
      <c r="EN1223" s="23"/>
      <c r="EO1223" s="23"/>
      <c r="EP1223" s="23"/>
      <c r="EQ1223" s="23"/>
      <c r="ER1223" s="23"/>
      <c r="ES1223" s="23"/>
      <c r="ET1223" s="23"/>
      <c r="EU1223" s="23"/>
      <c r="EV1223" s="23"/>
      <c r="EW1223" s="23"/>
      <c r="EX1223" s="23"/>
      <c r="EY1223" s="23"/>
      <c r="EZ1223" s="23"/>
      <c r="FA1223" s="23"/>
      <c r="FB1223" s="23"/>
      <c r="FC1223" s="23"/>
      <c r="FD1223" s="23"/>
      <c r="FE1223" s="23"/>
      <c r="FF1223" s="23"/>
      <c r="FG1223" s="23"/>
      <c r="FH1223" s="23"/>
      <c r="FI1223" s="23"/>
      <c r="FJ1223" s="23"/>
      <c r="FK1223" s="23"/>
      <c r="FL1223" s="23"/>
      <c r="FM1223" s="23"/>
      <c r="FN1223" s="23"/>
      <c r="FO1223" s="23"/>
      <c r="FP1223" s="23"/>
      <c r="FQ1223" s="23"/>
      <c r="FR1223" s="23"/>
      <c r="FS1223" s="23"/>
      <c r="FT1223" s="23"/>
      <c r="FU1223" s="23"/>
      <c r="FV1223" s="23"/>
      <c r="FW1223" s="23"/>
      <c r="FX1223" s="23"/>
      <c r="FY1223" s="23"/>
      <c r="FZ1223" s="23"/>
      <c r="GA1223" s="23"/>
      <c r="GB1223" s="23"/>
      <c r="GC1223" s="23"/>
      <c r="GD1223" s="23"/>
      <c r="GE1223" s="23"/>
      <c r="GF1223" s="23"/>
      <c r="GG1223" s="23"/>
      <c r="GH1223" s="23"/>
      <c r="GI1223" s="23"/>
      <c r="GJ1223" s="23"/>
      <c r="GK1223" s="23"/>
      <c r="GL1223" s="23"/>
      <c r="GM1223" s="23"/>
      <c r="GN1223" s="23"/>
      <c r="GO1223" s="23"/>
      <c r="GP1223" s="23"/>
      <c r="GQ1223" s="23"/>
      <c r="GR1223" s="23"/>
      <c r="GS1223" s="23"/>
      <c r="GT1223" s="23"/>
      <c r="GU1223" s="23"/>
      <c r="GV1223" s="23"/>
      <c r="GW1223" s="23"/>
      <c r="GX1223" s="23"/>
      <c r="GY1223" s="23"/>
      <c r="GZ1223" s="23">
        <f>T1223</f>
        <v>8</v>
      </c>
      <c r="HA1223" s="23"/>
      <c r="HB1223" s="23">
        <f>T1223</f>
        <v>8</v>
      </c>
      <c r="HC1223" s="23"/>
      <c r="HD1223" s="23"/>
      <c r="HE1223" s="23"/>
      <c r="HF1223" s="23">
        <f>T1223</f>
        <v>8</v>
      </c>
      <c r="HG1223" s="23"/>
      <c r="HH1223" s="23"/>
      <c r="HI1223" s="23"/>
      <c r="HJ1223" s="23"/>
      <c r="HK1223" s="23"/>
      <c r="HL1223" s="23">
        <f>T1223</f>
        <v>8</v>
      </c>
      <c r="HM1223" s="23"/>
      <c r="HN1223" s="23">
        <f>T1223</f>
        <v>8</v>
      </c>
      <c r="HO1223" s="23"/>
      <c r="HP1223" s="23"/>
      <c r="HQ1223" s="23"/>
      <c r="HR1223" s="23"/>
      <c r="HS1223" s="23"/>
      <c r="HT1223" s="23"/>
      <c r="HU1223" s="23"/>
      <c r="HV1223" s="23"/>
      <c r="HW1223" s="23"/>
      <c r="HX1223" s="23"/>
      <c r="HY1223" s="23"/>
      <c r="HZ1223" s="23"/>
      <c r="IA1223" s="23"/>
      <c r="IB1223" s="23"/>
      <c r="IC1223" s="23"/>
      <c r="ID1223" s="23"/>
      <c r="IE1223" s="23"/>
      <c r="IF1223" s="23"/>
      <c r="IG1223" s="23"/>
      <c r="IH1223" s="23"/>
      <c r="II1223" s="23"/>
      <c r="IJ1223" s="23"/>
      <c r="IK1223" s="23"/>
      <c r="IL1223" s="23"/>
      <c r="IM1223" s="23"/>
      <c r="IN1223" s="23"/>
      <c r="IO1223" s="23"/>
      <c r="IP1223" s="23"/>
      <c r="IQ1223" s="23"/>
      <c r="IR1223" s="23"/>
      <c r="IS1223" s="23"/>
      <c r="IT1223" s="23"/>
      <c r="IU1223" s="23"/>
    </row>
    <row r="1224" spans="1:255" x14ac:dyDescent="0.2">
      <c r="A1224" s="78"/>
      <c r="B1224" s="79"/>
      <c r="C1224" s="79" t="s">
        <v>1260</v>
      </c>
      <c r="D1224" s="80" t="s">
        <v>1261</v>
      </c>
      <c r="E1224" s="81">
        <v>3.83</v>
      </c>
      <c r="F1224" s="82"/>
      <c r="G1224" s="83" t="s">
        <v>1291</v>
      </c>
      <c r="H1224" s="82" t="e">
        <f>ROUND(Source!AH650,2)</f>
        <v>#REF!</v>
      </c>
      <c r="I1224" s="97" t="e">
        <f>Source!U650</f>
        <v>#REF!</v>
      </c>
      <c r="J1224" s="85"/>
      <c r="K1224" s="86"/>
      <c r="O1224" s="23"/>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c r="BK1224" s="23"/>
      <c r="BL1224" s="23"/>
      <c r="BM1224" s="23"/>
      <c r="BN1224" s="23"/>
      <c r="BO1224" s="23"/>
      <c r="BP1224" s="23"/>
      <c r="BQ1224" s="23"/>
      <c r="BR1224" s="23"/>
      <c r="BS1224" s="23"/>
      <c r="BT1224" s="23"/>
      <c r="BU1224" s="23"/>
      <c r="BV1224" s="23"/>
      <c r="BW1224" s="23"/>
      <c r="BX1224" s="23"/>
      <c r="BY1224" s="23"/>
      <c r="BZ1224" s="23"/>
      <c r="CA1224" s="23"/>
      <c r="CB1224" s="23"/>
      <c r="CC1224" s="23"/>
      <c r="CD1224" s="23"/>
      <c r="CE1224" s="23"/>
      <c r="CF1224" s="23"/>
      <c r="CG1224" s="23"/>
      <c r="CH1224" s="23"/>
      <c r="CI1224" s="23"/>
      <c r="CJ1224" s="23"/>
      <c r="CK1224" s="23"/>
      <c r="CL1224" s="23"/>
      <c r="CM1224" s="23"/>
      <c r="CN1224" s="23"/>
      <c r="CO1224" s="23"/>
      <c r="CP1224" s="23"/>
      <c r="CQ1224" s="23"/>
      <c r="CR1224" s="23"/>
      <c r="CS1224" s="23"/>
      <c r="CT1224" s="23"/>
      <c r="CU1224" s="23"/>
      <c r="CV1224" s="23"/>
      <c r="CW1224" s="23"/>
      <c r="CX1224" s="23"/>
      <c r="CY1224" s="23"/>
      <c r="CZ1224" s="23"/>
      <c r="DA1224" s="23"/>
      <c r="DB1224" s="23"/>
      <c r="DC1224" s="23"/>
      <c r="DD1224" s="23"/>
      <c r="DE1224" s="23"/>
      <c r="DF1224" s="23"/>
      <c r="DG1224" s="23"/>
      <c r="DH1224" s="23"/>
      <c r="DI1224" s="23"/>
      <c r="DJ1224" s="23"/>
      <c r="DK1224" s="23"/>
      <c r="DL1224" s="23"/>
      <c r="DM1224" s="23"/>
      <c r="DN1224" s="23"/>
      <c r="DO1224" s="23"/>
      <c r="DP1224" s="23"/>
      <c r="DQ1224" s="23"/>
      <c r="DR1224" s="23"/>
      <c r="DS1224" s="23"/>
      <c r="DT1224" s="23"/>
      <c r="DU1224" s="23"/>
      <c r="DV1224" s="23"/>
      <c r="DW1224" s="23"/>
      <c r="DX1224" s="23"/>
      <c r="DY1224" s="23"/>
      <c r="DZ1224" s="23"/>
      <c r="EA1224" s="23"/>
      <c r="EB1224" s="23"/>
      <c r="EC1224" s="23"/>
      <c r="ED1224" s="23"/>
      <c r="EE1224" s="23"/>
      <c r="EF1224" s="23"/>
      <c r="EG1224" s="23"/>
      <c r="EH1224" s="23"/>
      <c r="EI1224" s="23"/>
      <c r="EJ1224" s="23"/>
      <c r="EK1224" s="23"/>
      <c r="EL1224" s="23"/>
      <c r="EM1224" s="23"/>
      <c r="EN1224" s="23"/>
      <c r="EO1224" s="23"/>
      <c r="EP1224" s="23"/>
      <c r="EQ1224" s="23"/>
      <c r="ER1224" s="23"/>
      <c r="ES1224" s="23"/>
      <c r="ET1224" s="23"/>
      <c r="EU1224" s="23"/>
      <c r="EV1224" s="23"/>
      <c r="EW1224" s="23"/>
      <c r="EX1224" s="23"/>
      <c r="EY1224" s="23"/>
      <c r="EZ1224" s="23"/>
      <c r="FA1224" s="23"/>
      <c r="FB1224" s="23"/>
      <c r="FC1224" s="23"/>
      <c r="FD1224" s="23"/>
      <c r="FE1224" s="23"/>
      <c r="FF1224" s="23"/>
      <c r="FG1224" s="23"/>
      <c r="FH1224" s="23"/>
      <c r="FI1224" s="23"/>
      <c r="FJ1224" s="23"/>
      <c r="FK1224" s="23"/>
      <c r="FL1224" s="23"/>
      <c r="FM1224" s="23"/>
      <c r="FN1224" s="23"/>
      <c r="FO1224" s="23"/>
      <c r="FP1224" s="23"/>
      <c r="FQ1224" s="23"/>
      <c r="FR1224" s="23"/>
      <c r="FS1224" s="23"/>
      <c r="FT1224" s="23"/>
      <c r="FU1224" s="23"/>
      <c r="FV1224" s="23"/>
      <c r="FW1224" s="23"/>
      <c r="FX1224" s="23"/>
      <c r="FY1224" s="23"/>
      <c r="FZ1224" s="23"/>
      <c r="GA1224" s="23"/>
      <c r="GB1224" s="23"/>
      <c r="GC1224" s="23"/>
      <c r="GD1224" s="23"/>
      <c r="GE1224" s="23"/>
      <c r="GF1224" s="23"/>
      <c r="GG1224" s="23"/>
      <c r="GH1224" s="23"/>
      <c r="GI1224" s="23"/>
      <c r="GJ1224" s="23"/>
      <c r="GK1224" s="23"/>
      <c r="GL1224" s="23"/>
      <c r="GM1224" s="23"/>
      <c r="GN1224" s="23"/>
      <c r="GO1224" s="23"/>
      <c r="GP1224" s="23"/>
      <c r="GQ1224" s="23"/>
      <c r="GR1224" s="23"/>
      <c r="GS1224" s="23"/>
      <c r="GT1224" s="23"/>
      <c r="GU1224" s="23"/>
      <c r="GV1224" s="23"/>
      <c r="GW1224" s="23"/>
      <c r="GX1224" s="23"/>
      <c r="GY1224" s="23"/>
      <c r="GZ1224" s="23"/>
      <c r="HA1224" s="23"/>
      <c r="HB1224" s="23"/>
      <c r="HC1224" s="23"/>
      <c r="HD1224" s="23"/>
      <c r="HE1224" s="23"/>
      <c r="HF1224" s="23"/>
      <c r="HG1224" s="23"/>
      <c r="HH1224" s="23"/>
      <c r="HI1224" s="23"/>
      <c r="HJ1224" s="23"/>
      <c r="HK1224" s="23"/>
      <c r="HL1224" s="23"/>
      <c r="HM1224" s="23"/>
      <c r="HN1224" s="23"/>
      <c r="HO1224" s="23"/>
      <c r="HP1224" s="23"/>
      <c r="HQ1224" s="23"/>
      <c r="HR1224" s="23"/>
      <c r="HS1224" s="23"/>
      <c r="HT1224" s="23"/>
      <c r="HU1224" s="23"/>
      <c r="HV1224" s="23"/>
      <c r="HW1224" s="23"/>
      <c r="HX1224" s="23"/>
      <c r="HY1224" s="23"/>
      <c r="HZ1224" s="23"/>
      <c r="IA1224" s="23"/>
      <c r="IB1224" s="23"/>
      <c r="IC1224" s="23"/>
      <c r="ID1224" s="23"/>
      <c r="IE1224" s="23"/>
      <c r="IF1224" s="23"/>
      <c r="IG1224" s="23"/>
      <c r="IH1224" s="23"/>
      <c r="II1224" s="23"/>
      <c r="IJ1224" s="23"/>
      <c r="IK1224" s="23"/>
      <c r="IL1224" s="23"/>
      <c r="IM1224" s="23"/>
      <c r="IN1224" s="23"/>
      <c r="IO1224" s="23"/>
      <c r="IP1224" s="23"/>
      <c r="IQ1224" s="23"/>
      <c r="IR1224" s="23"/>
      <c r="IS1224" s="23"/>
      <c r="IT1224" s="23"/>
      <c r="IU1224" s="23"/>
    </row>
    <row r="1225" spans="1:255" x14ac:dyDescent="0.2">
      <c r="A1225" s="100" t="s">
        <v>792</v>
      </c>
      <c r="B1225" s="109" t="s">
        <v>210</v>
      </c>
      <c r="C1225" s="101" t="s">
        <v>211</v>
      </c>
      <c r="D1225" s="102" t="s">
        <v>63</v>
      </c>
      <c r="E1225" s="103">
        <f>Source!I652</f>
        <v>4.7600000000000002E-4</v>
      </c>
      <c r="F1225" s="104">
        <v>6156.33</v>
      </c>
      <c r="G1225" s="105"/>
      <c r="H1225" s="104">
        <f>Source!AC651</f>
        <v>6156.33</v>
      </c>
      <c r="I1225" s="106">
        <f>T1225</f>
        <v>3</v>
      </c>
      <c r="J1225" s="107" t="s">
        <v>1262</v>
      </c>
      <c r="K1225" s="108">
        <f>U1225</f>
        <v>48</v>
      </c>
      <c r="L1225" s="23"/>
      <c r="M1225" s="23"/>
      <c r="N1225" s="23"/>
      <c r="O1225" s="23"/>
      <c r="P1225" s="23"/>
      <c r="Q1225" s="23"/>
      <c r="R1225" s="23"/>
      <c r="S1225" s="23"/>
      <c r="T1225" s="23">
        <f>ROUND(Source!AC651*Source!AW651*Source!I651,0)</f>
        <v>3</v>
      </c>
      <c r="U1225" s="23">
        <f>Source!P652</f>
        <v>48</v>
      </c>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c r="BK1225" s="23"/>
      <c r="BL1225" s="23"/>
      <c r="BM1225" s="23"/>
      <c r="BN1225" s="23"/>
      <c r="BO1225" s="23"/>
      <c r="BP1225" s="23"/>
      <c r="BQ1225" s="23"/>
      <c r="BR1225" s="23"/>
      <c r="BS1225" s="23"/>
      <c r="BT1225" s="23"/>
      <c r="BU1225" s="23"/>
      <c r="BV1225" s="23"/>
      <c r="BW1225" s="23"/>
      <c r="BX1225" s="23"/>
      <c r="BY1225" s="23"/>
      <c r="BZ1225" s="23"/>
      <c r="CA1225" s="23"/>
      <c r="CB1225" s="23"/>
      <c r="CC1225" s="23"/>
      <c r="CD1225" s="23"/>
      <c r="CE1225" s="23"/>
      <c r="CF1225" s="23"/>
      <c r="CG1225" s="23"/>
      <c r="CH1225" s="23"/>
      <c r="CI1225" s="23"/>
      <c r="CJ1225" s="23"/>
      <c r="CK1225" s="23"/>
      <c r="CL1225" s="23"/>
      <c r="CM1225" s="23"/>
      <c r="CN1225" s="23"/>
      <c r="CO1225" s="23"/>
      <c r="CP1225" s="23"/>
      <c r="CQ1225" s="23"/>
      <c r="CR1225" s="23"/>
      <c r="CS1225" s="23"/>
      <c r="CT1225" s="23"/>
      <c r="CU1225" s="23"/>
      <c r="CV1225" s="23">
        <v>1</v>
      </c>
      <c r="CW1225" s="23"/>
      <c r="CX1225" s="23"/>
      <c r="CY1225" s="23"/>
      <c r="CZ1225" s="23"/>
      <c r="DA1225" s="23"/>
      <c r="DB1225" s="23"/>
      <c r="DC1225" s="23"/>
      <c r="DD1225" s="23"/>
      <c r="DE1225" s="23"/>
      <c r="DF1225" s="23"/>
      <c r="DG1225" s="23"/>
      <c r="DH1225" s="23"/>
      <c r="DI1225" s="23"/>
      <c r="DJ1225" s="23"/>
      <c r="DK1225" s="23">
        <f>T1225</f>
        <v>3</v>
      </c>
      <c r="DL1225" s="23"/>
      <c r="DM1225" s="23">
        <f>Source!P652</f>
        <v>48</v>
      </c>
      <c r="DN1225" s="23"/>
      <c r="DO1225" s="23"/>
      <c r="DP1225" s="23"/>
      <c r="DQ1225" s="23"/>
      <c r="DR1225" s="23"/>
      <c r="DS1225" s="23"/>
      <c r="DT1225" s="23"/>
      <c r="DU1225" s="23"/>
      <c r="DV1225" s="23"/>
      <c r="DW1225" s="23"/>
      <c r="DX1225" s="23"/>
      <c r="DY1225" s="23"/>
      <c r="DZ1225" s="23"/>
      <c r="EA1225" s="23"/>
      <c r="EB1225" s="23"/>
      <c r="EC1225" s="23"/>
      <c r="ED1225" s="23"/>
      <c r="EE1225" s="23"/>
      <c r="EF1225" s="23"/>
      <c r="EG1225" s="23"/>
      <c r="EH1225" s="23"/>
      <c r="EI1225" s="23"/>
      <c r="EJ1225" s="23"/>
      <c r="EK1225" s="23"/>
      <c r="EL1225" s="23"/>
      <c r="EM1225" s="23"/>
      <c r="EN1225" s="23"/>
      <c r="EO1225" s="23"/>
      <c r="EP1225" s="23"/>
      <c r="EQ1225" s="23"/>
      <c r="ER1225" s="23"/>
      <c r="ES1225" s="23"/>
      <c r="ET1225" s="23"/>
      <c r="EU1225" s="23"/>
      <c r="EV1225" s="23"/>
      <c r="EW1225" s="23"/>
      <c r="EX1225" s="23"/>
      <c r="EY1225" s="23"/>
      <c r="EZ1225" s="23"/>
      <c r="FA1225" s="23"/>
      <c r="FB1225" s="23"/>
      <c r="FC1225" s="23"/>
      <c r="FD1225" s="23"/>
      <c r="FE1225" s="23"/>
      <c r="FF1225" s="23"/>
      <c r="FG1225" s="23"/>
      <c r="FH1225" s="23"/>
      <c r="FI1225" s="23"/>
      <c r="FJ1225" s="23"/>
      <c r="FK1225" s="23"/>
      <c r="FL1225" s="23"/>
      <c r="FM1225" s="23"/>
      <c r="FN1225" s="23"/>
      <c r="FO1225" s="23"/>
      <c r="FP1225" s="23"/>
      <c r="FQ1225" s="23"/>
      <c r="FR1225" s="23"/>
      <c r="FS1225" s="23"/>
      <c r="FT1225" s="23"/>
      <c r="FU1225" s="23"/>
      <c r="FV1225" s="23"/>
      <c r="FW1225" s="23"/>
      <c r="FX1225" s="23"/>
      <c r="FY1225" s="23"/>
      <c r="FZ1225" s="23"/>
      <c r="GA1225" s="23"/>
      <c r="GB1225" s="23"/>
      <c r="GC1225" s="23"/>
      <c r="GD1225" s="23"/>
      <c r="GE1225" s="23"/>
      <c r="GF1225" s="23"/>
      <c r="GG1225" s="23"/>
      <c r="GH1225" s="23"/>
      <c r="GI1225" s="23"/>
      <c r="GJ1225" s="23">
        <f>T1225</f>
        <v>3</v>
      </c>
      <c r="GK1225" s="23"/>
      <c r="GL1225" s="23"/>
      <c r="GM1225" s="23"/>
      <c r="GN1225" s="23">
        <f>T1225</f>
        <v>3</v>
      </c>
      <c r="GO1225" s="23"/>
      <c r="GP1225" s="23">
        <f>T1225</f>
        <v>3</v>
      </c>
      <c r="GQ1225" s="23">
        <f>T1225</f>
        <v>3</v>
      </c>
      <c r="GR1225" s="23"/>
      <c r="GS1225" s="23">
        <f>T1225</f>
        <v>3</v>
      </c>
      <c r="GT1225" s="23"/>
      <c r="GU1225" s="23"/>
      <c r="GV1225" s="23"/>
      <c r="GW1225" s="23"/>
      <c r="GX1225" s="23"/>
      <c r="GY1225" s="23"/>
      <c r="GZ1225" s="23"/>
      <c r="HA1225" s="23"/>
      <c r="HB1225" s="23">
        <f>T1225</f>
        <v>3</v>
      </c>
      <c r="HC1225" s="23"/>
      <c r="HD1225" s="23"/>
      <c r="HE1225" s="23"/>
      <c r="HF1225" s="23">
        <f>T1225</f>
        <v>3</v>
      </c>
      <c r="HG1225" s="23"/>
      <c r="HH1225" s="23"/>
      <c r="HI1225" s="23"/>
      <c r="HJ1225" s="23"/>
      <c r="HK1225" s="23"/>
      <c r="HL1225" s="23">
        <f>T1225</f>
        <v>3</v>
      </c>
      <c r="HM1225" s="23"/>
      <c r="HN1225" s="23">
        <f>T1225</f>
        <v>3</v>
      </c>
      <c r="HO1225" s="23"/>
      <c r="HP1225" s="23"/>
      <c r="HQ1225" s="23"/>
      <c r="HR1225" s="23"/>
      <c r="HS1225" s="23"/>
      <c r="HT1225" s="23"/>
      <c r="HU1225" s="23"/>
      <c r="HV1225" s="23"/>
      <c r="HW1225" s="23"/>
      <c r="HX1225" s="23"/>
      <c r="HY1225" s="23"/>
      <c r="HZ1225" s="23"/>
      <c r="IA1225" s="23"/>
      <c r="IB1225" s="23"/>
      <c r="IC1225" s="23"/>
      <c r="ID1225" s="23"/>
      <c r="IE1225" s="23"/>
      <c r="IF1225" s="23"/>
      <c r="IG1225" s="23"/>
      <c r="IH1225" s="23"/>
      <c r="II1225" s="23"/>
      <c r="IJ1225" s="23"/>
      <c r="IK1225" s="23"/>
      <c r="IL1225" s="23"/>
      <c r="IM1225" s="23"/>
      <c r="IN1225" s="23"/>
      <c r="IO1225" s="23"/>
      <c r="IP1225" s="23"/>
      <c r="IQ1225" s="23"/>
      <c r="IR1225" s="23"/>
      <c r="IS1225" s="23"/>
      <c r="IT1225" s="23"/>
      <c r="IU1225" s="23"/>
    </row>
    <row r="1226" spans="1:255" x14ac:dyDescent="0.2">
      <c r="A1226" s="64"/>
      <c r="B1226" s="111" t="s">
        <v>1263</v>
      </c>
      <c r="C1226" s="111" t="s">
        <v>1293</v>
      </c>
      <c r="D1226" s="63"/>
      <c r="E1226" s="63"/>
      <c r="F1226" s="63"/>
      <c r="G1226" s="63"/>
      <c r="H1226" s="63"/>
      <c r="I1226" s="63"/>
      <c r="J1226" s="63"/>
      <c r="K1226" s="65"/>
    </row>
    <row r="1227" spans="1:255" x14ac:dyDescent="0.2">
      <c r="A1227" s="114" t="s">
        <v>793</v>
      </c>
      <c r="B1227" s="115" t="s">
        <v>176</v>
      </c>
      <c r="C1227" s="116" t="s">
        <v>177</v>
      </c>
      <c r="D1227" s="117" t="s">
        <v>63</v>
      </c>
      <c r="E1227" s="118">
        <f>Source!I654</f>
        <v>6.4599999999999987E-3</v>
      </c>
      <c r="F1227" s="119">
        <v>14313</v>
      </c>
      <c r="G1227" s="71"/>
      <c r="H1227" s="119">
        <f>Source!AC653</f>
        <v>14313</v>
      </c>
      <c r="I1227" s="120">
        <f>T1227</f>
        <v>92</v>
      </c>
      <c r="J1227" s="73" t="s">
        <v>1262</v>
      </c>
      <c r="K1227" s="121">
        <f>U1227</f>
        <v>850</v>
      </c>
      <c r="L1227" s="23"/>
      <c r="M1227" s="23"/>
      <c r="N1227" s="23"/>
      <c r="O1227" s="23"/>
      <c r="P1227" s="23"/>
      <c r="Q1227" s="23"/>
      <c r="R1227" s="23"/>
      <c r="S1227" s="23"/>
      <c r="T1227" s="23">
        <f>ROUND(Source!AC653*Source!AW653*Source!I653,0)</f>
        <v>92</v>
      </c>
      <c r="U1227" s="23">
        <f>Source!P654</f>
        <v>850</v>
      </c>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c r="BK1227" s="23"/>
      <c r="BL1227" s="23"/>
      <c r="BM1227" s="23"/>
      <c r="BN1227" s="23"/>
      <c r="BO1227" s="23"/>
      <c r="BP1227" s="23"/>
      <c r="BQ1227" s="23"/>
      <c r="BR1227" s="23"/>
      <c r="BS1227" s="23"/>
      <c r="BT1227" s="23"/>
      <c r="BU1227" s="23"/>
      <c r="BV1227" s="23"/>
      <c r="BW1227" s="23"/>
      <c r="BX1227" s="23"/>
      <c r="BY1227" s="23"/>
      <c r="BZ1227" s="23"/>
      <c r="CA1227" s="23"/>
      <c r="CB1227" s="23"/>
      <c r="CC1227" s="23"/>
      <c r="CD1227" s="23"/>
      <c r="CE1227" s="23"/>
      <c r="CF1227" s="23"/>
      <c r="CG1227" s="23"/>
      <c r="CH1227" s="23"/>
      <c r="CI1227" s="23"/>
      <c r="CJ1227" s="23"/>
      <c r="CK1227" s="23"/>
      <c r="CL1227" s="23"/>
      <c r="CM1227" s="23"/>
      <c r="CN1227" s="23"/>
      <c r="CO1227" s="23"/>
      <c r="CP1227" s="23"/>
      <c r="CQ1227" s="23"/>
      <c r="CR1227" s="23"/>
      <c r="CS1227" s="23"/>
      <c r="CT1227" s="23"/>
      <c r="CU1227" s="23"/>
      <c r="CV1227" s="23">
        <v>1</v>
      </c>
      <c r="CW1227" s="23"/>
      <c r="CX1227" s="23"/>
      <c r="CY1227" s="23"/>
      <c r="CZ1227" s="23"/>
      <c r="DA1227" s="23"/>
      <c r="DB1227" s="23"/>
      <c r="DC1227" s="23"/>
      <c r="DD1227" s="23"/>
      <c r="DE1227" s="23"/>
      <c r="DF1227" s="23"/>
      <c r="DG1227" s="23"/>
      <c r="DH1227" s="23"/>
      <c r="DI1227" s="23"/>
      <c r="DJ1227" s="23"/>
      <c r="DK1227" s="23">
        <f>T1227</f>
        <v>92</v>
      </c>
      <c r="DL1227" s="23"/>
      <c r="DM1227" s="23">
        <f>Source!P654</f>
        <v>850</v>
      </c>
      <c r="DN1227" s="23"/>
      <c r="DO1227" s="23"/>
      <c r="DP1227" s="23"/>
      <c r="DQ1227" s="23"/>
      <c r="DR1227" s="23"/>
      <c r="DS1227" s="23"/>
      <c r="DT1227" s="23"/>
      <c r="DU1227" s="23"/>
      <c r="DV1227" s="23"/>
      <c r="DW1227" s="23"/>
      <c r="DX1227" s="23"/>
      <c r="DY1227" s="23"/>
      <c r="DZ1227" s="23"/>
      <c r="EA1227" s="23"/>
      <c r="EB1227" s="23"/>
      <c r="EC1227" s="23"/>
      <c r="ED1227" s="23"/>
      <c r="EE1227" s="23"/>
      <c r="EF1227" s="23"/>
      <c r="EG1227" s="23"/>
      <c r="EH1227" s="23"/>
      <c r="EI1227" s="23"/>
      <c r="EJ1227" s="23"/>
      <c r="EK1227" s="23"/>
      <c r="EL1227" s="23"/>
      <c r="EM1227" s="23"/>
      <c r="EN1227" s="23"/>
      <c r="EO1227" s="23"/>
      <c r="EP1227" s="23"/>
      <c r="EQ1227" s="23"/>
      <c r="ER1227" s="23"/>
      <c r="ES1227" s="23"/>
      <c r="ET1227" s="23"/>
      <c r="EU1227" s="23"/>
      <c r="EV1227" s="23"/>
      <c r="EW1227" s="23"/>
      <c r="EX1227" s="23"/>
      <c r="EY1227" s="23"/>
      <c r="EZ1227" s="23"/>
      <c r="FA1227" s="23"/>
      <c r="FB1227" s="23"/>
      <c r="FC1227" s="23"/>
      <c r="FD1227" s="23"/>
      <c r="FE1227" s="23"/>
      <c r="FF1227" s="23"/>
      <c r="FG1227" s="23"/>
      <c r="FH1227" s="23"/>
      <c r="FI1227" s="23"/>
      <c r="FJ1227" s="23"/>
      <c r="FK1227" s="23"/>
      <c r="FL1227" s="23"/>
      <c r="FM1227" s="23"/>
      <c r="FN1227" s="23"/>
      <c r="FO1227" s="23"/>
      <c r="FP1227" s="23"/>
      <c r="FQ1227" s="23"/>
      <c r="FR1227" s="23"/>
      <c r="FS1227" s="23"/>
      <c r="FT1227" s="23"/>
      <c r="FU1227" s="23"/>
      <c r="FV1227" s="23"/>
      <c r="FW1227" s="23"/>
      <c r="FX1227" s="23"/>
      <c r="FY1227" s="23"/>
      <c r="FZ1227" s="23"/>
      <c r="GA1227" s="23"/>
      <c r="GB1227" s="23"/>
      <c r="GC1227" s="23"/>
      <c r="GD1227" s="23"/>
      <c r="GE1227" s="23"/>
      <c r="GF1227" s="23"/>
      <c r="GG1227" s="23"/>
      <c r="GH1227" s="23"/>
      <c r="GI1227" s="23"/>
      <c r="GJ1227" s="23">
        <f>T1227</f>
        <v>92</v>
      </c>
      <c r="GK1227" s="23"/>
      <c r="GL1227" s="23"/>
      <c r="GM1227" s="23"/>
      <c r="GN1227" s="23">
        <f>T1227</f>
        <v>92</v>
      </c>
      <c r="GO1227" s="23"/>
      <c r="GP1227" s="23">
        <f>T1227</f>
        <v>92</v>
      </c>
      <c r="GQ1227" s="23">
        <f>T1227</f>
        <v>92</v>
      </c>
      <c r="GR1227" s="23"/>
      <c r="GS1227" s="23">
        <f>T1227</f>
        <v>92</v>
      </c>
      <c r="GT1227" s="23"/>
      <c r="GU1227" s="23"/>
      <c r="GV1227" s="23"/>
      <c r="GW1227" s="23"/>
      <c r="GX1227" s="23"/>
      <c r="GY1227" s="23"/>
      <c r="GZ1227" s="23"/>
      <c r="HA1227" s="23"/>
      <c r="HB1227" s="23">
        <f>T1227</f>
        <v>92</v>
      </c>
      <c r="HC1227" s="23"/>
      <c r="HD1227" s="23"/>
      <c r="HE1227" s="23"/>
      <c r="HF1227" s="23">
        <f>T1227</f>
        <v>92</v>
      </c>
      <c r="HG1227" s="23"/>
      <c r="HH1227" s="23"/>
      <c r="HI1227" s="23"/>
      <c r="HJ1227" s="23"/>
      <c r="HK1227" s="23"/>
      <c r="HL1227" s="23">
        <f>T1227</f>
        <v>92</v>
      </c>
      <c r="HM1227" s="23"/>
      <c r="HN1227" s="23">
        <f>T1227</f>
        <v>92</v>
      </c>
      <c r="HO1227" s="23"/>
      <c r="HP1227" s="23"/>
      <c r="HQ1227" s="23"/>
      <c r="HR1227" s="23"/>
      <c r="HS1227" s="23"/>
      <c r="HT1227" s="23"/>
      <c r="HU1227" s="23"/>
      <c r="HV1227" s="23"/>
      <c r="HW1227" s="23"/>
      <c r="HX1227" s="23"/>
      <c r="HY1227" s="23"/>
      <c r="HZ1227" s="23"/>
      <c r="IA1227" s="23"/>
      <c r="IB1227" s="23"/>
      <c r="IC1227" s="23"/>
      <c r="ID1227" s="23"/>
      <c r="IE1227" s="23"/>
      <c r="IF1227" s="23"/>
      <c r="IG1227" s="23"/>
      <c r="IH1227" s="23"/>
      <c r="II1227" s="23"/>
      <c r="IJ1227" s="23"/>
      <c r="IK1227" s="23"/>
      <c r="IL1227" s="23"/>
      <c r="IM1227" s="23"/>
      <c r="IN1227" s="23"/>
      <c r="IO1227" s="23"/>
      <c r="IP1227" s="23"/>
      <c r="IQ1227" s="23"/>
      <c r="IR1227" s="23"/>
      <c r="IS1227" s="23"/>
      <c r="IT1227" s="23"/>
      <c r="IU1227" s="23"/>
    </row>
    <row r="1228" spans="1:255" x14ac:dyDescent="0.2">
      <c r="A1228" s="98"/>
      <c r="B1228" s="113" t="s">
        <v>1263</v>
      </c>
      <c r="C1228" s="113" t="s">
        <v>1287</v>
      </c>
      <c r="D1228" s="33"/>
      <c r="E1228" s="33"/>
      <c r="F1228" s="33"/>
      <c r="G1228" s="33"/>
      <c r="H1228" s="33"/>
      <c r="I1228" s="33"/>
      <c r="J1228" s="33"/>
      <c r="K1228" s="99"/>
    </row>
    <row r="1229" spans="1:255" ht="13.5" thickBot="1" x14ac:dyDescent="0.25">
      <c r="A1229" s="124"/>
      <c r="B1229" s="125"/>
      <c r="C1229" s="125" t="s">
        <v>1266</v>
      </c>
      <c r="D1229" s="125"/>
      <c r="E1229" s="125"/>
      <c r="F1229" s="125"/>
      <c r="G1229" s="125"/>
      <c r="H1229" s="373">
        <f>SUM(DK1217:DK1228)</f>
        <v>95</v>
      </c>
      <c r="I1229" s="374"/>
      <c r="J1229" s="373">
        <f>SUM(DM1217:DM1228)</f>
        <v>898</v>
      </c>
      <c r="K1229" s="375"/>
      <c r="L1229" s="112"/>
      <c r="M1229" s="112"/>
      <c r="N1229" s="112"/>
      <c r="O1229" s="23"/>
      <c r="P1229" s="23"/>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23"/>
      <c r="BJ1229" s="23"/>
      <c r="BK1229" s="23"/>
      <c r="BL1229" s="23"/>
      <c r="BM1229" s="23"/>
      <c r="BN1229" s="23"/>
      <c r="BO1229" s="23"/>
      <c r="BP1229" s="23"/>
      <c r="BQ1229" s="23"/>
      <c r="BR1229" s="23"/>
      <c r="BS1229" s="23"/>
      <c r="BT1229" s="23"/>
      <c r="BU1229" s="23"/>
      <c r="BV1229" s="23"/>
      <c r="BW1229" s="23"/>
      <c r="BX1229" s="23"/>
      <c r="BY1229" s="23"/>
      <c r="BZ1229" s="23"/>
      <c r="CA1229" s="23"/>
      <c r="CB1229" s="23"/>
      <c r="CC1229" s="23"/>
      <c r="CD1229" s="23"/>
      <c r="CE1229" s="23"/>
      <c r="CF1229" s="23"/>
      <c r="CG1229" s="23"/>
      <c r="CH1229" s="23"/>
      <c r="CI1229" s="23"/>
      <c r="CJ1229" s="23"/>
      <c r="CK1229" s="23"/>
      <c r="CL1229" s="23"/>
      <c r="CM1229" s="23"/>
      <c r="CN1229" s="23"/>
      <c r="CO1229" s="23"/>
      <c r="CP1229" s="23"/>
      <c r="CQ1229" s="23"/>
      <c r="CR1229" s="23"/>
      <c r="CS1229" s="23"/>
      <c r="CT1229" s="23"/>
      <c r="CU1229" s="23"/>
      <c r="CV1229" s="23"/>
      <c r="CW1229" s="23"/>
      <c r="CX1229" s="23"/>
      <c r="CY1229" s="23"/>
      <c r="CZ1229" s="23"/>
      <c r="DA1229" s="23"/>
      <c r="DB1229" s="23"/>
      <c r="DC1229" s="23"/>
      <c r="DD1229" s="23"/>
      <c r="DE1229" s="23"/>
      <c r="DF1229" s="23"/>
      <c r="DG1229" s="23"/>
      <c r="DH1229" s="23"/>
      <c r="DI1229" s="23"/>
      <c r="DJ1229" s="23"/>
      <c r="DK1229" s="23"/>
      <c r="DL1229" s="23"/>
      <c r="DM1229" s="23"/>
      <c r="DN1229" s="23"/>
      <c r="DO1229" s="23"/>
      <c r="DP1229" s="23"/>
      <c r="DQ1229" s="23"/>
      <c r="DR1229" s="23"/>
      <c r="DS1229" s="23"/>
      <c r="DT1229" s="23"/>
      <c r="DU1229" s="23"/>
      <c r="DV1229" s="23"/>
      <c r="DW1229" s="23"/>
      <c r="DX1229" s="23"/>
      <c r="DY1229" s="23"/>
      <c r="DZ1229" s="23"/>
      <c r="EA1229" s="23"/>
      <c r="EB1229" s="23"/>
      <c r="EC1229" s="23"/>
      <c r="ED1229" s="23"/>
      <c r="EE1229" s="23"/>
      <c r="EF1229" s="23"/>
      <c r="EG1229" s="23"/>
      <c r="EH1229" s="23"/>
      <c r="EI1229" s="23"/>
      <c r="EJ1229" s="23"/>
      <c r="EK1229" s="23"/>
      <c r="EL1229" s="23"/>
      <c r="EM1229" s="23"/>
      <c r="EN1229" s="23"/>
      <c r="EO1229" s="23"/>
      <c r="EP1229" s="23"/>
      <c r="EQ1229" s="23"/>
      <c r="ER1229" s="23"/>
      <c r="ES1229" s="23"/>
      <c r="ET1229" s="23"/>
      <c r="EU1229" s="23"/>
      <c r="EV1229" s="23"/>
      <c r="EW1229" s="23"/>
      <c r="EX1229" s="23"/>
      <c r="EY1229" s="23"/>
      <c r="EZ1229" s="23"/>
      <c r="FA1229" s="23"/>
      <c r="FB1229" s="23"/>
      <c r="FC1229" s="23"/>
      <c r="FD1229" s="23"/>
      <c r="FE1229" s="23"/>
      <c r="FF1229" s="23"/>
      <c r="FG1229" s="23"/>
      <c r="FH1229" s="23"/>
      <c r="FI1229" s="23"/>
      <c r="FJ1229" s="23"/>
      <c r="FK1229" s="23"/>
      <c r="FL1229" s="23"/>
      <c r="FM1229" s="23"/>
      <c r="FN1229" s="23"/>
      <c r="FO1229" s="23"/>
      <c r="FP1229" s="23"/>
      <c r="FQ1229" s="23"/>
      <c r="FR1229" s="23"/>
      <c r="FS1229" s="23"/>
      <c r="FT1229" s="23"/>
      <c r="FU1229" s="23"/>
      <c r="FV1229" s="23"/>
      <c r="FW1229" s="23"/>
      <c r="FX1229" s="23"/>
      <c r="FY1229" s="23"/>
      <c r="FZ1229" s="23"/>
      <c r="GA1229" s="23"/>
      <c r="GB1229" s="23"/>
      <c r="GC1229" s="23"/>
      <c r="GD1229" s="23"/>
      <c r="GE1229" s="23"/>
      <c r="GF1229" s="23"/>
      <c r="GG1229" s="23"/>
      <c r="GH1229" s="23"/>
      <c r="GI1229" s="23"/>
      <c r="GJ1229" s="23"/>
      <c r="GK1229" s="23"/>
      <c r="GL1229" s="23"/>
      <c r="GM1229" s="23"/>
      <c r="GN1229" s="23"/>
      <c r="GO1229" s="23"/>
      <c r="GP1229" s="23"/>
      <c r="GQ1229" s="23"/>
      <c r="GR1229" s="23"/>
      <c r="GS1229" s="23"/>
      <c r="GT1229" s="23"/>
      <c r="GU1229" s="23"/>
      <c r="GV1229" s="23"/>
      <c r="GW1229" s="23"/>
      <c r="GX1229" s="23"/>
      <c r="GY1229" s="23"/>
      <c r="GZ1229" s="23"/>
      <c r="HA1229" s="23"/>
      <c r="HB1229" s="23"/>
      <c r="HC1229" s="23"/>
      <c r="HD1229" s="23"/>
      <c r="HE1229" s="23"/>
      <c r="HF1229" s="23"/>
      <c r="HG1229" s="23"/>
      <c r="HH1229" s="23"/>
      <c r="HI1229" s="23"/>
      <c r="HJ1229" s="23"/>
      <c r="HK1229" s="23"/>
      <c r="HL1229" s="23"/>
      <c r="HM1229" s="23"/>
      <c r="HN1229" s="23"/>
      <c r="HO1229" s="23"/>
      <c r="HP1229" s="23"/>
      <c r="HQ1229" s="23"/>
      <c r="HR1229" s="23"/>
      <c r="HS1229" s="23"/>
      <c r="HT1229" s="23"/>
      <c r="HU1229" s="23"/>
      <c r="HV1229" s="23"/>
      <c r="HW1229" s="23"/>
      <c r="HX1229" s="23"/>
      <c r="HY1229" s="23"/>
      <c r="HZ1229" s="23"/>
      <c r="IA1229" s="23"/>
      <c r="IB1229" s="23"/>
      <c r="IC1229" s="23"/>
      <c r="ID1229" s="23"/>
      <c r="IE1229" s="23"/>
      <c r="IF1229" s="23"/>
      <c r="IG1229" s="23"/>
      <c r="IH1229" s="23"/>
      <c r="II1229" s="23"/>
      <c r="IJ1229" s="23"/>
      <c r="IK1229" s="23"/>
      <c r="IL1229" s="23"/>
      <c r="IM1229" s="23"/>
      <c r="IN1229" s="23"/>
      <c r="IO1229" s="23"/>
      <c r="IP1229" s="23"/>
      <c r="IQ1229" s="23"/>
      <c r="IR1229" s="23"/>
      <c r="IS1229" s="23"/>
      <c r="IT1229" s="23"/>
      <c r="IU1229" s="23"/>
    </row>
    <row r="1230" spans="1:255" x14ac:dyDescent="0.2">
      <c r="A1230" s="123"/>
      <c r="B1230" s="122"/>
      <c r="C1230" s="122" t="s">
        <v>1267</v>
      </c>
      <c r="D1230" s="122"/>
      <c r="E1230" s="122"/>
      <c r="F1230" s="122"/>
      <c r="G1230" s="122"/>
      <c r="H1230" s="376">
        <f>R1230</f>
        <v>128</v>
      </c>
      <c r="I1230" s="377"/>
      <c r="J1230" s="376" t="e">
        <f>S1230</f>
        <v>#REF!</v>
      </c>
      <c r="K1230" s="378"/>
      <c r="O1230" s="23"/>
      <c r="P1230" s="23"/>
      <c r="Q1230" s="23"/>
      <c r="R1230" s="23">
        <f>SUM(T1217:T1229)</f>
        <v>128</v>
      </c>
      <c r="S1230" s="23" t="e">
        <f>SUM(U1217:U1229)</f>
        <v>#REF!</v>
      </c>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c r="FF1230" s="23"/>
      <c r="FG1230" s="23"/>
      <c r="FH1230" s="23"/>
      <c r="FI1230" s="23"/>
      <c r="FJ1230" s="23"/>
      <c r="FK1230" s="23"/>
      <c r="FL1230" s="23"/>
      <c r="FM1230" s="23"/>
      <c r="FN1230" s="23"/>
      <c r="FO1230" s="23"/>
      <c r="FP1230" s="23"/>
      <c r="FQ1230" s="23"/>
      <c r="FR1230" s="23"/>
      <c r="FS1230" s="23"/>
      <c r="FT1230" s="23"/>
      <c r="FU1230" s="23"/>
      <c r="FV1230" s="23"/>
      <c r="FW1230" s="23"/>
      <c r="FX1230" s="23"/>
      <c r="FY1230" s="23"/>
      <c r="FZ1230" s="23"/>
      <c r="GA1230" s="23"/>
      <c r="GB1230" s="23"/>
      <c r="GC1230" s="23"/>
      <c r="GD1230" s="23"/>
      <c r="GE1230" s="23"/>
      <c r="GF1230" s="23"/>
      <c r="GG1230" s="23"/>
      <c r="GH1230" s="23"/>
      <c r="GI1230" s="23"/>
      <c r="GJ1230" s="23"/>
      <c r="GK1230" s="23"/>
      <c r="GL1230" s="23"/>
      <c r="GM1230" s="23"/>
      <c r="GN1230" s="23"/>
      <c r="GO1230" s="23"/>
      <c r="GP1230" s="23"/>
      <c r="GQ1230" s="23"/>
      <c r="GR1230" s="23"/>
      <c r="GS1230" s="23"/>
      <c r="GT1230" s="23"/>
      <c r="GU1230" s="23"/>
      <c r="GV1230" s="23"/>
      <c r="GW1230" s="23"/>
      <c r="GX1230" s="23"/>
      <c r="GY1230" s="23"/>
      <c r="GZ1230" s="23"/>
      <c r="HA1230" s="23">
        <f>R1230</f>
        <v>128</v>
      </c>
      <c r="HB1230" s="23"/>
      <c r="HC1230" s="23"/>
      <c r="HD1230" s="23"/>
      <c r="HE1230" s="23"/>
      <c r="HF1230" s="23"/>
      <c r="HG1230" s="23"/>
      <c r="HH1230" s="23"/>
      <c r="HI1230" s="23"/>
      <c r="HJ1230" s="23"/>
      <c r="HK1230" s="23"/>
      <c r="HL1230" s="23"/>
      <c r="HM1230" s="23"/>
      <c r="HN1230" s="23"/>
      <c r="HO1230" s="23"/>
      <c r="HP1230" s="23"/>
      <c r="HQ1230" s="23"/>
      <c r="HR1230" s="23"/>
      <c r="HS1230" s="23"/>
      <c r="HT1230" s="23"/>
      <c r="HU1230" s="23"/>
      <c r="HV1230" s="23"/>
      <c r="HW1230" s="23"/>
      <c r="HX1230" s="23"/>
      <c r="HY1230" s="23"/>
      <c r="HZ1230" s="23"/>
      <c r="IA1230" s="23"/>
      <c r="IB1230" s="23"/>
      <c r="IC1230" s="23"/>
      <c r="ID1230" s="23"/>
      <c r="IE1230" s="23"/>
      <c r="IF1230" s="23"/>
      <c r="IG1230" s="23"/>
      <c r="IH1230" s="23"/>
      <c r="II1230" s="23"/>
      <c r="IJ1230" s="23"/>
      <c r="IK1230" s="23"/>
      <c r="IL1230" s="23"/>
      <c r="IM1230" s="23"/>
      <c r="IN1230" s="23"/>
      <c r="IO1230" s="23"/>
      <c r="IP1230" s="23"/>
      <c r="IQ1230" s="23"/>
      <c r="IR1230" s="23"/>
      <c r="IS1230" s="23"/>
      <c r="IT1230" s="23"/>
      <c r="IU1230" s="23"/>
    </row>
    <row r="1231" spans="1:255" x14ac:dyDescent="0.2">
      <c r="A1231" s="77"/>
      <c r="B1231" s="76"/>
      <c r="C1231" s="76"/>
      <c r="D1231" s="76"/>
      <c r="E1231" s="76"/>
      <c r="F1231" s="76"/>
      <c r="G1231" s="76"/>
      <c r="H1231" s="370"/>
      <c r="I1231" s="371"/>
      <c r="J1231" s="370"/>
      <c r="K1231" s="372"/>
    </row>
    <row r="1232" spans="1:255" ht="22.5" x14ac:dyDescent="0.2">
      <c r="A1232" s="126">
        <v>60</v>
      </c>
      <c r="B1232" s="133" t="s">
        <v>582</v>
      </c>
      <c r="C1232" s="127" t="s">
        <v>583</v>
      </c>
      <c r="D1232" s="128" t="s">
        <v>552</v>
      </c>
      <c r="E1232" s="129">
        <v>1.2</v>
      </c>
      <c r="F1232" s="130">
        <f>Source!AK656</f>
        <v>397.44</v>
      </c>
      <c r="G1232" s="134" t="s">
        <v>6</v>
      </c>
      <c r="H1232" s="130"/>
      <c r="I1232" s="131">
        <f>SUM(DQ1232:DQ1236)</f>
        <v>543</v>
      </c>
      <c r="J1232" s="107" t="s">
        <v>582</v>
      </c>
      <c r="K1232" s="132" t="e">
        <f>SUM(DS1232:DS1236)</f>
        <v>#REF!</v>
      </c>
      <c r="L1232" s="23"/>
      <c r="M1232" s="23"/>
      <c r="N1232" s="23"/>
      <c r="O1232" s="23"/>
      <c r="P1232" s="23"/>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c r="BK1232" s="23"/>
      <c r="BL1232" s="23"/>
      <c r="BM1232" s="23"/>
      <c r="BN1232" s="23"/>
      <c r="BO1232" s="23"/>
      <c r="BP1232" s="23"/>
      <c r="BQ1232" s="23"/>
      <c r="BR1232" s="23"/>
      <c r="BS1232" s="23"/>
      <c r="BT1232" s="23"/>
      <c r="BU1232" s="23"/>
      <c r="BV1232" s="23"/>
      <c r="BW1232" s="23"/>
      <c r="BX1232" s="23"/>
      <c r="BY1232" s="23"/>
      <c r="BZ1232" s="23"/>
      <c r="CA1232" s="23"/>
      <c r="CB1232" s="23"/>
      <c r="CC1232" s="23"/>
      <c r="CD1232" s="23"/>
      <c r="CE1232" s="23"/>
      <c r="CF1232" s="23"/>
      <c r="CG1232" s="23"/>
      <c r="CH1232" s="23"/>
      <c r="CI1232" s="23"/>
      <c r="CJ1232" s="23"/>
      <c r="CK1232" s="23"/>
      <c r="CL1232" s="23"/>
      <c r="CM1232" s="23"/>
      <c r="CN1232" s="23"/>
      <c r="CO1232" s="23"/>
      <c r="CP1232" s="23"/>
      <c r="CQ1232" s="23"/>
      <c r="CR1232" s="23"/>
      <c r="CS1232" s="23"/>
      <c r="CT1232" s="23"/>
      <c r="CU1232" s="23"/>
      <c r="CV1232" s="23"/>
      <c r="CW1232" s="23"/>
      <c r="CX1232" s="23"/>
      <c r="CY1232" s="23"/>
      <c r="CZ1232" s="23"/>
      <c r="DA1232" s="23"/>
      <c r="DB1232" s="23"/>
      <c r="DC1232" s="23"/>
      <c r="DD1232" s="23"/>
      <c r="DE1232" s="23"/>
      <c r="DF1232" s="23"/>
      <c r="DG1232" s="23"/>
      <c r="DH1232" s="23"/>
      <c r="DI1232" s="23"/>
      <c r="DJ1232" s="23"/>
      <c r="DK1232" s="23"/>
      <c r="DL1232" s="23"/>
      <c r="DM1232" s="23"/>
      <c r="DN1232" s="23"/>
      <c r="DO1232" s="23"/>
      <c r="DP1232" s="23"/>
      <c r="DQ1232" s="23"/>
      <c r="DR1232" s="23"/>
      <c r="DS1232" s="23"/>
      <c r="DT1232" s="23"/>
      <c r="DU1232" s="23"/>
      <c r="DV1232" s="23"/>
      <c r="DW1232" s="23"/>
      <c r="DX1232" s="23"/>
      <c r="DY1232" s="23"/>
      <c r="DZ1232" s="23"/>
      <c r="EA1232" s="23"/>
      <c r="EB1232" s="23"/>
      <c r="EC1232" s="23"/>
      <c r="ED1232" s="23"/>
      <c r="EE1232" s="23"/>
      <c r="EF1232" s="23"/>
      <c r="EG1232" s="23"/>
      <c r="EH1232" s="23"/>
      <c r="EI1232" s="23"/>
      <c r="EJ1232" s="23"/>
      <c r="EK1232" s="23"/>
      <c r="EL1232" s="23"/>
      <c r="EM1232" s="23"/>
      <c r="EN1232" s="23"/>
      <c r="EO1232" s="23"/>
      <c r="EP1232" s="23"/>
      <c r="EQ1232" s="23"/>
      <c r="ER1232" s="23"/>
      <c r="ES1232" s="23"/>
      <c r="ET1232" s="23"/>
      <c r="EU1232" s="23"/>
      <c r="EV1232" s="23"/>
      <c r="EW1232" s="23"/>
      <c r="EX1232" s="23"/>
      <c r="EY1232" s="23"/>
      <c r="EZ1232" s="23"/>
      <c r="FA1232" s="23"/>
      <c r="FB1232" s="23"/>
      <c r="FC1232" s="23"/>
      <c r="FD1232" s="23"/>
      <c r="FE1232" s="23"/>
      <c r="FF1232" s="23"/>
      <c r="FG1232" s="23"/>
      <c r="FH1232" s="23"/>
      <c r="FI1232" s="23"/>
      <c r="FJ1232" s="23"/>
      <c r="FK1232" s="23"/>
      <c r="FL1232" s="23"/>
      <c r="FM1232" s="23"/>
      <c r="FN1232" s="23"/>
      <c r="FO1232" s="23"/>
      <c r="FP1232" s="23"/>
      <c r="FQ1232" s="23"/>
      <c r="FR1232" s="23"/>
      <c r="FS1232" s="23"/>
      <c r="FT1232" s="23"/>
      <c r="FU1232" s="23"/>
      <c r="FV1232" s="23"/>
      <c r="FW1232" s="23"/>
      <c r="FX1232" s="23"/>
      <c r="FY1232" s="23"/>
      <c r="FZ1232" s="23"/>
      <c r="GA1232" s="23"/>
      <c r="GB1232" s="23"/>
      <c r="GC1232" s="23"/>
      <c r="GD1232" s="23"/>
      <c r="GE1232" s="23"/>
      <c r="GF1232" s="23"/>
      <c r="GG1232" s="23"/>
      <c r="GH1232" s="23"/>
      <c r="GI1232" s="23"/>
      <c r="GJ1232" s="23"/>
      <c r="GK1232" s="23"/>
      <c r="GL1232" s="23"/>
      <c r="GM1232" s="23"/>
      <c r="GN1232" s="23"/>
      <c r="GO1232" s="23"/>
      <c r="GP1232" s="23"/>
      <c r="GQ1232" s="23"/>
      <c r="GR1232" s="23"/>
      <c r="GS1232" s="23"/>
      <c r="GT1232" s="23"/>
      <c r="GU1232" s="23"/>
      <c r="GV1232" s="23"/>
      <c r="GW1232" s="23"/>
      <c r="GX1232" s="23"/>
      <c r="GY1232" s="23"/>
      <c r="GZ1232" s="23"/>
      <c r="HA1232" s="23"/>
      <c r="HB1232" s="23"/>
      <c r="HC1232" s="23"/>
      <c r="HD1232" s="23"/>
      <c r="HE1232" s="23"/>
      <c r="HF1232" s="23"/>
      <c r="HG1232" s="23"/>
      <c r="HH1232" s="23"/>
      <c r="HI1232" s="23"/>
      <c r="HJ1232" s="23"/>
      <c r="HK1232" s="23"/>
      <c r="HL1232" s="23"/>
      <c r="HM1232" s="23"/>
      <c r="HN1232" s="23"/>
      <c r="HO1232" s="23"/>
      <c r="HP1232" s="23"/>
      <c r="HQ1232" s="23"/>
      <c r="HR1232" s="23"/>
      <c r="HS1232" s="23"/>
      <c r="HT1232" s="23"/>
      <c r="HU1232" s="23"/>
      <c r="HV1232" s="23"/>
      <c r="HW1232" s="23"/>
      <c r="HX1232" s="23"/>
      <c r="HY1232" s="23"/>
      <c r="HZ1232" s="23"/>
      <c r="IA1232" s="23"/>
      <c r="IB1232" s="23"/>
      <c r="IC1232" s="23"/>
      <c r="ID1232" s="23"/>
      <c r="IE1232" s="23"/>
      <c r="IF1232" s="23"/>
      <c r="IG1232" s="23"/>
      <c r="IH1232" s="23"/>
      <c r="II1232" s="23"/>
      <c r="IJ1232" s="23"/>
      <c r="IK1232" s="23"/>
      <c r="IL1232" s="23"/>
      <c r="IM1232" s="23"/>
      <c r="IN1232" s="23"/>
      <c r="IO1232" s="23"/>
      <c r="IP1232" s="23"/>
      <c r="IQ1232" s="23"/>
      <c r="IR1232" s="23"/>
      <c r="IS1232" s="23"/>
      <c r="IT1232" s="23"/>
      <c r="IU1232" s="23"/>
    </row>
    <row r="1233" spans="1:255" x14ac:dyDescent="0.2">
      <c r="A1233" s="66"/>
      <c r="B1233" s="67"/>
      <c r="C1233" s="67" t="s">
        <v>1253</v>
      </c>
      <c r="D1233" s="68"/>
      <c r="E1233" s="69"/>
      <c r="F1233" s="70">
        <v>397.44</v>
      </c>
      <c r="G1233" s="71" t="s">
        <v>585</v>
      </c>
      <c r="H1233" s="70">
        <f>Source!AF656</f>
        <v>198.72</v>
      </c>
      <c r="I1233" s="72">
        <f>T1233</f>
        <v>238</v>
      </c>
      <c r="J1233" s="73">
        <v>25.36</v>
      </c>
      <c r="K1233" s="74">
        <f>U1233</f>
        <v>6047</v>
      </c>
      <c r="O1233" s="23"/>
      <c r="P1233" s="23"/>
      <c r="Q1233" s="23"/>
      <c r="R1233" s="23"/>
      <c r="S1233" s="23"/>
      <c r="T1233" s="23">
        <f>ROUND(Source!AF656*Source!AV656*Source!I656,0)</f>
        <v>238</v>
      </c>
      <c r="U1233" s="23">
        <f>Source!S656</f>
        <v>6047</v>
      </c>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23"/>
      <c r="BJ1233" s="23"/>
      <c r="BK1233" s="23"/>
      <c r="BL1233" s="23"/>
      <c r="BM1233" s="23"/>
      <c r="BN1233" s="23"/>
      <c r="BO1233" s="23"/>
      <c r="BP1233" s="23"/>
      <c r="BQ1233" s="23"/>
      <c r="BR1233" s="23"/>
      <c r="BS1233" s="23"/>
      <c r="BT1233" s="23"/>
      <c r="BU1233" s="23"/>
      <c r="BV1233" s="23"/>
      <c r="BW1233" s="23"/>
      <c r="BX1233" s="23"/>
      <c r="BY1233" s="23"/>
      <c r="BZ1233" s="23"/>
      <c r="CA1233" s="23"/>
      <c r="CB1233" s="23"/>
      <c r="CC1233" s="23"/>
      <c r="CD1233" s="23"/>
      <c r="CE1233" s="23"/>
      <c r="CF1233" s="23"/>
      <c r="CG1233" s="23"/>
      <c r="CH1233" s="23"/>
      <c r="CI1233" s="23"/>
      <c r="CJ1233" s="23"/>
      <c r="CK1233" s="23"/>
      <c r="CL1233" s="23"/>
      <c r="CM1233" s="23"/>
      <c r="CN1233" s="23"/>
      <c r="CO1233" s="23"/>
      <c r="CP1233" s="23"/>
      <c r="CQ1233" s="23"/>
      <c r="CR1233" s="23"/>
      <c r="CS1233" s="23"/>
      <c r="CT1233" s="23"/>
      <c r="CU1233" s="23"/>
      <c r="CV1233" s="23">
        <v>1</v>
      </c>
      <c r="CW1233" s="23"/>
      <c r="CX1233" s="23"/>
      <c r="CY1233" s="23"/>
      <c r="CZ1233" s="23"/>
      <c r="DA1233" s="23"/>
      <c r="DB1233" s="23"/>
      <c r="DC1233" s="23"/>
      <c r="DD1233" s="23"/>
      <c r="DE1233" s="23"/>
      <c r="DF1233" s="23"/>
      <c r="DG1233" s="23">
        <f>Source!S656</f>
        <v>6047</v>
      </c>
      <c r="DH1233" s="23">
        <v>1015</v>
      </c>
      <c r="DI1233" s="23"/>
      <c r="DJ1233" s="23"/>
      <c r="DK1233" s="23"/>
      <c r="DL1233" s="23"/>
      <c r="DM1233" s="23"/>
      <c r="DN1233" s="23"/>
      <c r="DO1233" s="23"/>
      <c r="DP1233" s="23"/>
      <c r="DQ1233" s="23">
        <f>T1233</f>
        <v>238</v>
      </c>
      <c r="DR1233" s="23"/>
      <c r="DS1233" s="23">
        <f>U1233</f>
        <v>6047</v>
      </c>
      <c r="DT1233" s="23"/>
      <c r="DU1233" s="23"/>
      <c r="DV1233" s="23"/>
      <c r="DW1233" s="23"/>
      <c r="DX1233" s="23"/>
      <c r="DY1233" s="23"/>
      <c r="DZ1233" s="23"/>
      <c r="EA1233" s="23"/>
      <c r="EB1233" s="23"/>
      <c r="EC1233" s="23"/>
      <c r="ED1233" s="23"/>
      <c r="EE1233" s="23"/>
      <c r="EF1233" s="23"/>
      <c r="EG1233" s="23"/>
      <c r="EH1233" s="23"/>
      <c r="EI1233" s="23"/>
      <c r="EJ1233" s="23"/>
      <c r="EK1233" s="23"/>
      <c r="EL1233" s="23"/>
      <c r="EM1233" s="23"/>
      <c r="EN1233" s="23"/>
      <c r="EO1233" s="23"/>
      <c r="EP1233" s="23"/>
      <c r="EQ1233" s="23"/>
      <c r="ER1233" s="23"/>
      <c r="ES1233" s="23"/>
      <c r="ET1233" s="23"/>
      <c r="EU1233" s="23"/>
      <c r="EV1233" s="23"/>
      <c r="EW1233" s="23"/>
      <c r="EX1233" s="23"/>
      <c r="EY1233" s="23"/>
      <c r="EZ1233" s="23"/>
      <c r="FA1233" s="23"/>
      <c r="FB1233" s="23"/>
      <c r="FC1233" s="23"/>
      <c r="FD1233" s="23"/>
      <c r="FE1233" s="23"/>
      <c r="FF1233" s="23"/>
      <c r="FG1233" s="23"/>
      <c r="FH1233" s="23"/>
      <c r="FI1233" s="23"/>
      <c r="FJ1233" s="23"/>
      <c r="FK1233" s="23"/>
      <c r="FL1233" s="23"/>
      <c r="FM1233" s="23"/>
      <c r="FN1233" s="23"/>
      <c r="FO1233" s="23"/>
      <c r="FP1233" s="23"/>
      <c r="FQ1233" s="23"/>
      <c r="FR1233" s="23"/>
      <c r="FS1233" s="23"/>
      <c r="FT1233" s="23"/>
      <c r="FU1233" s="23"/>
      <c r="FV1233" s="23"/>
      <c r="FW1233" s="23"/>
      <c r="FX1233" s="23"/>
      <c r="FY1233" s="23"/>
      <c r="FZ1233" s="23"/>
      <c r="GA1233" s="23"/>
      <c r="GB1233" s="23"/>
      <c r="GC1233" s="23"/>
      <c r="GD1233" s="23"/>
      <c r="GE1233" s="23"/>
      <c r="GF1233" s="23"/>
      <c r="GG1233" s="23"/>
      <c r="GH1233" s="23"/>
      <c r="GI1233" s="23"/>
      <c r="GJ1233" s="23">
        <f>T1233</f>
        <v>238</v>
      </c>
      <c r="GK1233" s="23">
        <f>T1233</f>
        <v>238</v>
      </c>
      <c r="GL1233" s="23"/>
      <c r="GM1233" s="23"/>
      <c r="GN1233" s="23"/>
      <c r="GO1233" s="23"/>
      <c r="GP1233" s="23"/>
      <c r="GQ1233" s="23"/>
      <c r="GR1233" s="23"/>
      <c r="GS1233" s="23"/>
      <c r="GT1233" s="23"/>
      <c r="GU1233" s="23"/>
      <c r="GV1233" s="23"/>
      <c r="GW1233" s="23"/>
      <c r="GX1233" s="23"/>
      <c r="GY1233" s="23"/>
      <c r="GZ1233" s="23"/>
      <c r="HA1233" s="23"/>
      <c r="HB1233" s="23">
        <f>T1233</f>
        <v>238</v>
      </c>
      <c r="HC1233" s="23"/>
      <c r="HD1233" s="23"/>
      <c r="HE1233" s="23"/>
      <c r="HF1233" s="23">
        <f>T1233</f>
        <v>238</v>
      </c>
      <c r="HG1233" s="23"/>
      <c r="HH1233" s="23"/>
      <c r="HI1233" s="23"/>
      <c r="HJ1233" s="23"/>
      <c r="HK1233" s="23"/>
      <c r="HL1233" s="23">
        <f>T1233</f>
        <v>238</v>
      </c>
      <c r="HM1233" s="23"/>
      <c r="HN1233" s="23">
        <f>T1233</f>
        <v>238</v>
      </c>
      <c r="HO1233" s="23"/>
      <c r="HP1233" s="23"/>
      <c r="HQ1233" s="23"/>
      <c r="HR1233" s="23"/>
      <c r="HS1233" s="23"/>
      <c r="HT1233" s="23"/>
      <c r="HU1233" s="23"/>
      <c r="HV1233" s="23"/>
      <c r="HW1233" s="23"/>
      <c r="HX1233" s="23">
        <f>T1233</f>
        <v>238</v>
      </c>
      <c r="HY1233" s="23"/>
      <c r="HZ1233" s="23"/>
      <c r="IA1233" s="23"/>
      <c r="IB1233" s="23"/>
      <c r="IC1233" s="23"/>
      <c r="ID1233" s="23"/>
      <c r="IE1233" s="23"/>
      <c r="IF1233" s="23"/>
      <c r="IG1233" s="23"/>
      <c r="IH1233" s="23"/>
      <c r="II1233" s="23"/>
      <c r="IJ1233" s="23"/>
      <c r="IK1233" s="23"/>
      <c r="IL1233" s="23"/>
      <c r="IM1233" s="23"/>
      <c r="IN1233" s="23"/>
      <c r="IO1233" s="23"/>
      <c r="IP1233" s="23"/>
      <c r="IQ1233" s="23"/>
      <c r="IR1233" s="23"/>
      <c r="IS1233" s="23"/>
      <c r="IT1233" s="23"/>
      <c r="IU1233" s="23"/>
    </row>
    <row r="1234" spans="1:255" x14ac:dyDescent="0.2">
      <c r="A1234" s="87"/>
      <c r="B1234" s="88"/>
      <c r="C1234" s="88" t="s">
        <v>1257</v>
      </c>
      <c r="D1234" s="89"/>
      <c r="E1234" s="90">
        <v>78</v>
      </c>
      <c r="F1234" s="91" t="s">
        <v>1258</v>
      </c>
      <c r="G1234" s="92"/>
      <c r="H1234" s="93">
        <f>ROUND((Source!AF656*Source!AV656+Source!AE656*Source!AV656)*(Source!FX656)/100,2)</f>
        <v>155</v>
      </c>
      <c r="I1234" s="94">
        <f>T1234</f>
        <v>186</v>
      </c>
      <c r="J1234" s="96">
        <v>0.74</v>
      </c>
      <c r="K1234" s="95" t="e">
        <f>U1234</f>
        <v>#REF!</v>
      </c>
      <c r="O1234" s="23"/>
      <c r="P1234" s="23"/>
      <c r="Q1234" s="23"/>
      <c r="R1234" s="23"/>
      <c r="S1234" s="23"/>
      <c r="T1234" s="23">
        <f>ROUND((ROUND(Source!AF656*Source!AV656*Source!I656,0)+ROUND(Source!AE656*Source!AV656*Source!I656,0))*(Source!DN656)/100,0)</f>
        <v>186</v>
      </c>
      <c r="U1234" s="23" t="e">
        <f>Source!X656</f>
        <v>#REF!</v>
      </c>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c r="BK1234" s="23"/>
      <c r="BL1234" s="23"/>
      <c r="BM1234" s="23"/>
      <c r="BN1234" s="23"/>
      <c r="BO1234" s="23"/>
      <c r="BP1234" s="23"/>
      <c r="BQ1234" s="23"/>
      <c r="BR1234" s="23"/>
      <c r="BS1234" s="23"/>
      <c r="BT1234" s="23"/>
      <c r="BU1234" s="23"/>
      <c r="BV1234" s="23"/>
      <c r="BW1234" s="23"/>
      <c r="BX1234" s="23"/>
      <c r="BY1234" s="23"/>
      <c r="BZ1234" s="23"/>
      <c r="CA1234" s="23"/>
      <c r="CB1234" s="23"/>
      <c r="CC1234" s="23"/>
      <c r="CD1234" s="23"/>
      <c r="CE1234" s="23"/>
      <c r="CF1234" s="23"/>
      <c r="CG1234" s="23"/>
      <c r="CH1234" s="23"/>
      <c r="CI1234" s="23"/>
      <c r="CJ1234" s="23"/>
      <c r="CK1234" s="23"/>
      <c r="CL1234" s="23"/>
      <c r="CM1234" s="23"/>
      <c r="CN1234" s="23"/>
      <c r="CO1234" s="23"/>
      <c r="CP1234" s="23"/>
      <c r="CQ1234" s="23"/>
      <c r="CR1234" s="23"/>
      <c r="CS1234" s="23"/>
      <c r="CT1234" s="23"/>
      <c r="CU1234" s="23"/>
      <c r="CV1234" s="23">
        <v>1</v>
      </c>
      <c r="CW1234" s="23"/>
      <c r="CX1234" s="23"/>
      <c r="CY1234" s="23"/>
      <c r="CZ1234" s="23"/>
      <c r="DA1234" s="23"/>
      <c r="DB1234" s="23"/>
      <c r="DC1234" s="23"/>
      <c r="DD1234" s="23"/>
      <c r="DE1234" s="23"/>
      <c r="DF1234" s="23"/>
      <c r="DG1234" s="23"/>
      <c r="DH1234" s="23"/>
      <c r="DI1234" s="23"/>
      <c r="DJ1234" s="23"/>
      <c r="DK1234" s="23"/>
      <c r="DL1234" s="23"/>
      <c r="DM1234" s="23"/>
      <c r="DN1234" s="23"/>
      <c r="DO1234" s="23"/>
      <c r="DP1234" s="23"/>
      <c r="DQ1234" s="23">
        <f>T1234</f>
        <v>186</v>
      </c>
      <c r="DR1234" s="23"/>
      <c r="DS1234" s="23" t="e">
        <f>U1234</f>
        <v>#REF!</v>
      </c>
      <c r="DT1234" s="23"/>
      <c r="DU1234" s="23"/>
      <c r="DV1234" s="23"/>
      <c r="DW1234" s="23"/>
      <c r="DX1234" s="23"/>
      <c r="DY1234" s="23"/>
      <c r="DZ1234" s="23"/>
      <c r="EA1234" s="23"/>
      <c r="EB1234" s="23"/>
      <c r="EC1234" s="23"/>
      <c r="ED1234" s="23"/>
      <c r="EE1234" s="23"/>
      <c r="EF1234" s="23"/>
      <c r="EG1234" s="23"/>
      <c r="EH1234" s="23"/>
      <c r="EI1234" s="23"/>
      <c r="EJ1234" s="23"/>
      <c r="EK1234" s="23"/>
      <c r="EL1234" s="23"/>
      <c r="EM1234" s="23"/>
      <c r="EN1234" s="23"/>
      <c r="EO1234" s="23"/>
      <c r="EP1234" s="23"/>
      <c r="EQ1234" s="23"/>
      <c r="ER1234" s="23"/>
      <c r="ES1234" s="23"/>
      <c r="ET1234" s="23"/>
      <c r="EU1234" s="23"/>
      <c r="EV1234" s="23"/>
      <c r="EW1234" s="23"/>
      <c r="EX1234" s="23"/>
      <c r="EY1234" s="23"/>
      <c r="EZ1234" s="23"/>
      <c r="FA1234" s="23"/>
      <c r="FB1234" s="23"/>
      <c r="FC1234" s="23"/>
      <c r="FD1234" s="23"/>
      <c r="FE1234" s="23"/>
      <c r="FF1234" s="23"/>
      <c r="FG1234" s="23"/>
      <c r="FH1234" s="23"/>
      <c r="FI1234" s="23"/>
      <c r="FJ1234" s="23"/>
      <c r="FK1234" s="23"/>
      <c r="FL1234" s="23"/>
      <c r="FM1234" s="23"/>
      <c r="FN1234" s="23"/>
      <c r="FO1234" s="23"/>
      <c r="FP1234" s="23"/>
      <c r="FQ1234" s="23"/>
      <c r="FR1234" s="23"/>
      <c r="FS1234" s="23"/>
      <c r="FT1234" s="23"/>
      <c r="FU1234" s="23"/>
      <c r="FV1234" s="23"/>
      <c r="FW1234" s="23"/>
      <c r="FX1234" s="23"/>
      <c r="FY1234" s="23"/>
      <c r="FZ1234" s="23"/>
      <c r="GA1234" s="23"/>
      <c r="GB1234" s="23"/>
      <c r="GC1234" s="23"/>
      <c r="GD1234" s="23"/>
      <c r="GE1234" s="23"/>
      <c r="GF1234" s="23"/>
      <c r="GG1234" s="23"/>
      <c r="GH1234" s="23"/>
      <c r="GI1234" s="23"/>
      <c r="GJ1234" s="23"/>
      <c r="GK1234" s="23"/>
      <c r="GL1234" s="23"/>
      <c r="GM1234" s="23"/>
      <c r="GN1234" s="23"/>
      <c r="GO1234" s="23"/>
      <c r="GP1234" s="23"/>
      <c r="GQ1234" s="23"/>
      <c r="GR1234" s="23"/>
      <c r="GS1234" s="23"/>
      <c r="GT1234" s="23"/>
      <c r="GU1234" s="23"/>
      <c r="GV1234" s="23"/>
      <c r="GW1234" s="23"/>
      <c r="GX1234" s="23"/>
      <c r="GY1234" s="23">
        <f>T1234</f>
        <v>186</v>
      </c>
      <c r="GZ1234" s="23"/>
      <c r="HA1234" s="23"/>
      <c r="HB1234" s="23">
        <f>T1234</f>
        <v>186</v>
      </c>
      <c r="HC1234" s="23"/>
      <c r="HD1234" s="23"/>
      <c r="HE1234" s="23"/>
      <c r="HF1234" s="23">
        <f>T1234</f>
        <v>186</v>
      </c>
      <c r="HG1234" s="23"/>
      <c r="HH1234" s="23"/>
      <c r="HI1234" s="23"/>
      <c r="HJ1234" s="23"/>
      <c r="HK1234" s="23"/>
      <c r="HL1234" s="23">
        <f>T1234</f>
        <v>186</v>
      </c>
      <c r="HM1234" s="23"/>
      <c r="HN1234" s="23">
        <f>T1234</f>
        <v>186</v>
      </c>
      <c r="HO1234" s="23"/>
      <c r="HP1234" s="23"/>
      <c r="HQ1234" s="23"/>
      <c r="HR1234" s="23"/>
      <c r="HS1234" s="23"/>
      <c r="HT1234" s="23"/>
      <c r="HU1234" s="23"/>
      <c r="HV1234" s="23"/>
      <c r="HW1234" s="23"/>
      <c r="HX1234" s="23"/>
      <c r="HY1234" s="23"/>
      <c r="HZ1234" s="23"/>
      <c r="IA1234" s="23"/>
      <c r="IB1234" s="23"/>
      <c r="IC1234" s="23"/>
      <c r="ID1234" s="23"/>
      <c r="IE1234" s="23"/>
      <c r="IF1234" s="23"/>
      <c r="IG1234" s="23"/>
      <c r="IH1234" s="23"/>
      <c r="II1234" s="23"/>
      <c r="IJ1234" s="23"/>
      <c r="IK1234" s="23"/>
      <c r="IL1234" s="23"/>
      <c r="IM1234" s="23"/>
      <c r="IN1234" s="23"/>
      <c r="IO1234" s="23"/>
      <c r="IP1234" s="23"/>
      <c r="IQ1234" s="23"/>
      <c r="IR1234" s="23"/>
      <c r="IS1234" s="23"/>
      <c r="IT1234" s="23"/>
      <c r="IU1234" s="23"/>
    </row>
    <row r="1235" spans="1:255" x14ac:dyDescent="0.2">
      <c r="A1235" s="87"/>
      <c r="B1235" s="88"/>
      <c r="C1235" s="88" t="s">
        <v>1259</v>
      </c>
      <c r="D1235" s="89"/>
      <c r="E1235" s="90">
        <v>50</v>
      </c>
      <c r="F1235" s="91" t="s">
        <v>1258</v>
      </c>
      <c r="G1235" s="92"/>
      <c r="H1235" s="93">
        <f>ROUND((Source!AF656*Source!AV656+Source!AE656*Source!AV656)*(Source!FY656)/100,2)</f>
        <v>99.36</v>
      </c>
      <c r="I1235" s="94">
        <f>T1235</f>
        <v>119</v>
      </c>
      <c r="J1235" s="96">
        <v>0.43</v>
      </c>
      <c r="K1235" s="95" t="e">
        <f>U1235</f>
        <v>#REF!</v>
      </c>
      <c r="O1235" s="23"/>
      <c r="P1235" s="23"/>
      <c r="Q1235" s="23"/>
      <c r="R1235" s="23"/>
      <c r="S1235" s="23"/>
      <c r="T1235" s="23">
        <f>ROUND((ROUND(Source!AF656*Source!AV656*Source!I656,0)+ROUND(Source!AE656*Source!AV656*Source!I656,0))*(Source!DO656)/100,0)</f>
        <v>119</v>
      </c>
      <c r="U1235" s="23" t="e">
        <f>Source!Y656</f>
        <v>#REF!</v>
      </c>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c r="BK1235" s="23"/>
      <c r="BL1235" s="23"/>
      <c r="BM1235" s="23"/>
      <c r="BN1235" s="23"/>
      <c r="BO1235" s="23"/>
      <c r="BP1235" s="23"/>
      <c r="BQ1235" s="23"/>
      <c r="BR1235" s="23"/>
      <c r="BS1235" s="23"/>
      <c r="BT1235" s="23"/>
      <c r="BU1235" s="23"/>
      <c r="BV1235" s="23"/>
      <c r="BW1235" s="23"/>
      <c r="BX1235" s="23"/>
      <c r="BY1235" s="23"/>
      <c r="BZ1235" s="23"/>
      <c r="CA1235" s="23"/>
      <c r="CB1235" s="23"/>
      <c r="CC1235" s="23"/>
      <c r="CD1235" s="23"/>
      <c r="CE1235" s="23"/>
      <c r="CF1235" s="23"/>
      <c r="CG1235" s="23"/>
      <c r="CH1235" s="23"/>
      <c r="CI1235" s="23"/>
      <c r="CJ1235" s="23"/>
      <c r="CK1235" s="23"/>
      <c r="CL1235" s="23"/>
      <c r="CM1235" s="23"/>
      <c r="CN1235" s="23"/>
      <c r="CO1235" s="23"/>
      <c r="CP1235" s="23"/>
      <c r="CQ1235" s="23"/>
      <c r="CR1235" s="23"/>
      <c r="CS1235" s="23"/>
      <c r="CT1235" s="23"/>
      <c r="CU1235" s="23"/>
      <c r="CV1235" s="23">
        <v>1</v>
      </c>
      <c r="CW1235" s="23"/>
      <c r="CX1235" s="23"/>
      <c r="CY1235" s="23"/>
      <c r="CZ1235" s="23"/>
      <c r="DA1235" s="23"/>
      <c r="DB1235" s="23"/>
      <c r="DC1235" s="23"/>
      <c r="DD1235" s="23"/>
      <c r="DE1235" s="23"/>
      <c r="DF1235" s="23"/>
      <c r="DG1235" s="23"/>
      <c r="DH1235" s="23"/>
      <c r="DI1235" s="23"/>
      <c r="DJ1235" s="23"/>
      <c r="DK1235" s="23"/>
      <c r="DL1235" s="23"/>
      <c r="DM1235" s="23"/>
      <c r="DN1235" s="23"/>
      <c r="DO1235" s="23"/>
      <c r="DP1235" s="23"/>
      <c r="DQ1235" s="23">
        <f>T1235</f>
        <v>119</v>
      </c>
      <c r="DR1235" s="23"/>
      <c r="DS1235" s="23" t="e">
        <f>U1235</f>
        <v>#REF!</v>
      </c>
      <c r="DT1235" s="23"/>
      <c r="DU1235" s="23"/>
      <c r="DV1235" s="23"/>
      <c r="DW1235" s="23"/>
      <c r="DX1235" s="23"/>
      <c r="DY1235" s="23"/>
      <c r="DZ1235" s="23"/>
      <c r="EA1235" s="23"/>
      <c r="EB1235" s="23"/>
      <c r="EC1235" s="23"/>
      <c r="ED1235" s="23"/>
      <c r="EE1235" s="23"/>
      <c r="EF1235" s="23"/>
      <c r="EG1235" s="23"/>
      <c r="EH1235" s="23"/>
      <c r="EI1235" s="23"/>
      <c r="EJ1235" s="23"/>
      <c r="EK1235" s="23"/>
      <c r="EL1235" s="23"/>
      <c r="EM1235" s="23"/>
      <c r="EN1235" s="23"/>
      <c r="EO1235" s="23"/>
      <c r="EP1235" s="23"/>
      <c r="EQ1235" s="23"/>
      <c r="ER1235" s="23"/>
      <c r="ES1235" s="23"/>
      <c r="ET1235" s="23"/>
      <c r="EU1235" s="23"/>
      <c r="EV1235" s="23"/>
      <c r="EW1235" s="23"/>
      <c r="EX1235" s="23"/>
      <c r="EY1235" s="23"/>
      <c r="EZ1235" s="23"/>
      <c r="FA1235" s="23"/>
      <c r="FB1235" s="23"/>
      <c r="FC1235" s="23"/>
      <c r="FD1235" s="23"/>
      <c r="FE1235" s="23"/>
      <c r="FF1235" s="23"/>
      <c r="FG1235" s="23"/>
      <c r="FH1235" s="23"/>
      <c r="FI1235" s="23"/>
      <c r="FJ1235" s="23"/>
      <c r="FK1235" s="23"/>
      <c r="FL1235" s="23"/>
      <c r="FM1235" s="23"/>
      <c r="FN1235" s="23"/>
      <c r="FO1235" s="23"/>
      <c r="FP1235" s="23"/>
      <c r="FQ1235" s="23"/>
      <c r="FR1235" s="23"/>
      <c r="FS1235" s="23"/>
      <c r="FT1235" s="23"/>
      <c r="FU1235" s="23"/>
      <c r="FV1235" s="23"/>
      <c r="FW1235" s="23"/>
      <c r="FX1235" s="23"/>
      <c r="FY1235" s="23"/>
      <c r="FZ1235" s="23"/>
      <c r="GA1235" s="23"/>
      <c r="GB1235" s="23"/>
      <c r="GC1235" s="23"/>
      <c r="GD1235" s="23"/>
      <c r="GE1235" s="23"/>
      <c r="GF1235" s="23"/>
      <c r="GG1235" s="23"/>
      <c r="GH1235" s="23"/>
      <c r="GI1235" s="23"/>
      <c r="GJ1235" s="23"/>
      <c r="GK1235" s="23"/>
      <c r="GL1235" s="23"/>
      <c r="GM1235" s="23"/>
      <c r="GN1235" s="23"/>
      <c r="GO1235" s="23"/>
      <c r="GP1235" s="23"/>
      <c r="GQ1235" s="23"/>
      <c r="GR1235" s="23"/>
      <c r="GS1235" s="23"/>
      <c r="GT1235" s="23"/>
      <c r="GU1235" s="23"/>
      <c r="GV1235" s="23"/>
      <c r="GW1235" s="23"/>
      <c r="GX1235" s="23"/>
      <c r="GY1235" s="23"/>
      <c r="GZ1235" s="23">
        <f>T1235</f>
        <v>119</v>
      </c>
      <c r="HA1235" s="23"/>
      <c r="HB1235" s="23">
        <f>T1235</f>
        <v>119</v>
      </c>
      <c r="HC1235" s="23"/>
      <c r="HD1235" s="23"/>
      <c r="HE1235" s="23"/>
      <c r="HF1235" s="23">
        <f>T1235</f>
        <v>119</v>
      </c>
      <c r="HG1235" s="23"/>
      <c r="HH1235" s="23"/>
      <c r="HI1235" s="23"/>
      <c r="HJ1235" s="23"/>
      <c r="HK1235" s="23"/>
      <c r="HL1235" s="23">
        <f>T1235</f>
        <v>119</v>
      </c>
      <c r="HM1235" s="23"/>
      <c r="HN1235" s="23">
        <f>T1235</f>
        <v>119</v>
      </c>
      <c r="HO1235" s="23"/>
      <c r="HP1235" s="23"/>
      <c r="HQ1235" s="23"/>
      <c r="HR1235" s="23"/>
      <c r="HS1235" s="23"/>
      <c r="HT1235" s="23"/>
      <c r="HU1235" s="23"/>
      <c r="HV1235" s="23"/>
      <c r="HW1235" s="23"/>
      <c r="HX1235" s="23"/>
      <c r="HY1235" s="23"/>
      <c r="HZ1235" s="23"/>
      <c r="IA1235" s="23"/>
      <c r="IB1235" s="23"/>
      <c r="IC1235" s="23"/>
      <c r="ID1235" s="23"/>
      <c r="IE1235" s="23"/>
      <c r="IF1235" s="23"/>
      <c r="IG1235" s="23"/>
      <c r="IH1235" s="23"/>
      <c r="II1235" s="23"/>
      <c r="IJ1235" s="23"/>
      <c r="IK1235" s="23"/>
      <c r="IL1235" s="23"/>
      <c r="IM1235" s="23"/>
      <c r="IN1235" s="23"/>
      <c r="IO1235" s="23"/>
      <c r="IP1235" s="23"/>
      <c r="IQ1235" s="23"/>
      <c r="IR1235" s="23"/>
      <c r="IS1235" s="23"/>
      <c r="IT1235" s="23"/>
      <c r="IU1235" s="23"/>
    </row>
    <row r="1236" spans="1:255" ht="13.5" thickBot="1" x14ac:dyDescent="0.25">
      <c r="A1236" s="172"/>
      <c r="B1236" s="173"/>
      <c r="C1236" s="173" t="s">
        <v>1260</v>
      </c>
      <c r="D1236" s="174" t="s">
        <v>1261</v>
      </c>
      <c r="E1236" s="175">
        <v>50.5</v>
      </c>
      <c r="F1236" s="176"/>
      <c r="G1236" s="177" t="s">
        <v>585</v>
      </c>
      <c r="H1236" s="176" t="e">
        <f>ROUND(Source!AH656,2)</f>
        <v>#REF!</v>
      </c>
      <c r="I1236" s="178" t="e">
        <f>Source!U656</f>
        <v>#REF!</v>
      </c>
      <c r="J1236" s="179"/>
      <c r="K1236" s="180"/>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3"/>
      <c r="BN1236" s="23"/>
      <c r="BO1236" s="23"/>
      <c r="BP1236" s="23"/>
      <c r="BQ1236" s="23"/>
      <c r="BR1236" s="23"/>
      <c r="BS1236" s="23"/>
      <c r="BT1236" s="23"/>
      <c r="BU1236" s="23"/>
      <c r="BV1236" s="23"/>
      <c r="BW1236" s="23"/>
      <c r="BX1236" s="23"/>
      <c r="BY1236" s="23"/>
      <c r="BZ1236" s="23"/>
      <c r="CA1236" s="23"/>
      <c r="CB1236" s="23"/>
      <c r="CC1236" s="23"/>
      <c r="CD1236" s="23"/>
      <c r="CE1236" s="23"/>
      <c r="CF1236" s="23"/>
      <c r="CG1236" s="23"/>
      <c r="CH1236" s="23"/>
      <c r="CI1236" s="23"/>
      <c r="CJ1236" s="23"/>
      <c r="CK1236" s="23"/>
      <c r="CL1236" s="23"/>
      <c r="CM1236" s="23"/>
      <c r="CN1236" s="23"/>
      <c r="CO1236" s="23"/>
      <c r="CP1236" s="23"/>
      <c r="CQ1236" s="23"/>
      <c r="CR1236" s="23"/>
      <c r="CS1236" s="23"/>
      <c r="CT1236" s="23"/>
      <c r="CU1236" s="23"/>
      <c r="CV1236" s="23"/>
      <c r="CW1236" s="23"/>
      <c r="CX1236" s="23"/>
      <c r="CY1236" s="23"/>
      <c r="CZ1236" s="23"/>
      <c r="DA1236" s="23"/>
      <c r="DB1236" s="23"/>
      <c r="DC1236" s="23"/>
      <c r="DD1236" s="23"/>
      <c r="DE1236" s="23"/>
      <c r="DF1236" s="23"/>
      <c r="DG1236" s="23"/>
      <c r="DH1236" s="23"/>
      <c r="DI1236" s="23"/>
      <c r="DJ1236" s="23"/>
      <c r="DK1236" s="23"/>
      <c r="DL1236" s="23"/>
      <c r="DM1236" s="23"/>
      <c r="DN1236" s="23"/>
      <c r="DO1236" s="23"/>
      <c r="DP1236" s="23"/>
      <c r="DQ1236" s="23"/>
      <c r="DR1236" s="23"/>
      <c r="DS1236" s="23"/>
      <c r="DT1236" s="23"/>
      <c r="DU1236" s="23"/>
      <c r="DV1236" s="23"/>
      <c r="DW1236" s="23"/>
      <c r="DX1236" s="23"/>
      <c r="DY1236" s="23"/>
      <c r="DZ1236" s="23"/>
      <c r="EA1236" s="23"/>
      <c r="EB1236" s="23"/>
      <c r="EC1236" s="23"/>
      <c r="ED1236" s="23"/>
      <c r="EE1236" s="23"/>
      <c r="EF1236" s="23"/>
      <c r="EG1236" s="23"/>
      <c r="EH1236" s="23"/>
      <c r="EI1236" s="23"/>
      <c r="EJ1236" s="23"/>
      <c r="EK1236" s="23"/>
      <c r="EL1236" s="23"/>
      <c r="EM1236" s="23"/>
      <c r="EN1236" s="23"/>
      <c r="EO1236" s="23"/>
      <c r="EP1236" s="23"/>
      <c r="EQ1236" s="23"/>
      <c r="ER1236" s="23"/>
      <c r="ES1236" s="23"/>
      <c r="ET1236" s="23"/>
      <c r="EU1236" s="23"/>
      <c r="EV1236" s="23"/>
      <c r="EW1236" s="23"/>
      <c r="EX1236" s="23"/>
      <c r="EY1236" s="23"/>
      <c r="EZ1236" s="23"/>
      <c r="FA1236" s="23"/>
      <c r="FB1236" s="23"/>
      <c r="FC1236" s="23"/>
      <c r="FD1236" s="23"/>
      <c r="FE1236" s="23"/>
      <c r="FF1236" s="23"/>
      <c r="FG1236" s="23"/>
      <c r="FH1236" s="23"/>
      <c r="FI1236" s="23"/>
      <c r="FJ1236" s="23"/>
      <c r="FK1236" s="23"/>
      <c r="FL1236" s="23"/>
      <c r="FM1236" s="23"/>
      <c r="FN1236" s="23"/>
      <c r="FO1236" s="23"/>
      <c r="FP1236" s="23"/>
      <c r="FQ1236" s="23"/>
      <c r="FR1236" s="23"/>
      <c r="FS1236" s="23"/>
      <c r="FT1236" s="23"/>
      <c r="FU1236" s="23"/>
      <c r="FV1236" s="23"/>
      <c r="FW1236" s="23"/>
      <c r="FX1236" s="23"/>
      <c r="FY1236" s="23"/>
      <c r="FZ1236" s="23"/>
      <c r="GA1236" s="23"/>
      <c r="GB1236" s="23"/>
      <c r="GC1236" s="23"/>
      <c r="GD1236" s="23"/>
      <c r="GE1236" s="23"/>
      <c r="GF1236" s="23"/>
      <c r="GG1236" s="23"/>
      <c r="GH1236" s="23"/>
      <c r="GI1236" s="23"/>
      <c r="GJ1236" s="23"/>
      <c r="GK1236" s="23"/>
      <c r="GL1236" s="23"/>
      <c r="GM1236" s="23"/>
      <c r="GN1236" s="23"/>
      <c r="GO1236" s="23"/>
      <c r="GP1236" s="23"/>
      <c r="GQ1236" s="23"/>
      <c r="GR1236" s="23"/>
      <c r="GS1236" s="23"/>
      <c r="GT1236" s="23"/>
      <c r="GU1236" s="23"/>
      <c r="GV1236" s="23"/>
      <c r="GW1236" s="23"/>
      <c r="GX1236" s="23"/>
      <c r="GY1236" s="23"/>
      <c r="GZ1236" s="23"/>
      <c r="HA1236" s="23"/>
      <c r="HB1236" s="23"/>
      <c r="HC1236" s="23"/>
      <c r="HD1236" s="23"/>
      <c r="HE1236" s="23"/>
      <c r="HF1236" s="23"/>
      <c r="HG1236" s="23"/>
      <c r="HH1236" s="23"/>
      <c r="HI1236" s="23"/>
      <c r="HJ1236" s="23"/>
      <c r="HK1236" s="23"/>
      <c r="HL1236" s="23"/>
      <c r="HM1236" s="23"/>
      <c r="HN1236" s="23"/>
      <c r="HO1236" s="23"/>
      <c r="HP1236" s="23"/>
      <c r="HQ1236" s="23"/>
      <c r="HR1236" s="23"/>
      <c r="HS1236" s="23"/>
      <c r="HT1236" s="23"/>
      <c r="HU1236" s="23"/>
      <c r="HV1236" s="23"/>
      <c r="HW1236" s="23"/>
      <c r="HX1236" s="23"/>
      <c r="HY1236" s="23"/>
      <c r="HZ1236" s="23"/>
      <c r="IA1236" s="23"/>
      <c r="IB1236" s="23"/>
      <c r="IC1236" s="23"/>
      <c r="ID1236" s="23"/>
      <c r="IE1236" s="23"/>
      <c r="IF1236" s="23"/>
      <c r="IG1236" s="23"/>
      <c r="IH1236" s="23"/>
      <c r="II1236" s="23"/>
      <c r="IJ1236" s="23"/>
      <c r="IK1236" s="23"/>
      <c r="IL1236" s="23"/>
      <c r="IM1236" s="23"/>
      <c r="IN1236" s="23"/>
      <c r="IO1236" s="23"/>
      <c r="IP1236" s="23"/>
      <c r="IQ1236" s="23"/>
      <c r="IR1236" s="23"/>
      <c r="IS1236" s="23"/>
      <c r="IT1236" s="23"/>
      <c r="IU1236" s="23"/>
    </row>
    <row r="1237" spans="1:255" x14ac:dyDescent="0.2">
      <c r="A1237" s="123"/>
      <c r="B1237" s="122"/>
      <c r="C1237" s="122" t="s">
        <v>1267</v>
      </c>
      <c r="D1237" s="122"/>
      <c r="E1237" s="122"/>
      <c r="F1237" s="122"/>
      <c r="G1237" s="122"/>
      <c r="H1237" s="376">
        <f>R1237</f>
        <v>543</v>
      </c>
      <c r="I1237" s="377"/>
      <c r="J1237" s="376" t="e">
        <f>S1237</f>
        <v>#REF!</v>
      </c>
      <c r="K1237" s="378"/>
      <c r="O1237" s="23"/>
      <c r="P1237" s="23"/>
      <c r="Q1237" s="23"/>
      <c r="R1237" s="23">
        <f>SUM(T1232:T1236)</f>
        <v>543</v>
      </c>
      <c r="S1237" s="23" t="e">
        <f>SUM(U1232:U1236)</f>
        <v>#REF!</v>
      </c>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c r="BK1237" s="23"/>
      <c r="BL1237" s="23"/>
      <c r="BM1237" s="23"/>
      <c r="BN1237" s="23"/>
      <c r="BO1237" s="23"/>
      <c r="BP1237" s="23"/>
      <c r="BQ1237" s="23"/>
      <c r="BR1237" s="23"/>
      <c r="BS1237" s="23"/>
      <c r="BT1237" s="23"/>
      <c r="BU1237" s="23"/>
      <c r="BV1237" s="23"/>
      <c r="BW1237" s="23"/>
      <c r="BX1237" s="23"/>
      <c r="BY1237" s="23"/>
      <c r="BZ1237" s="23"/>
      <c r="CA1237" s="23"/>
      <c r="CB1237" s="23"/>
      <c r="CC1237" s="23"/>
      <c r="CD1237" s="23"/>
      <c r="CE1237" s="23"/>
      <c r="CF1237" s="23"/>
      <c r="CG1237" s="23"/>
      <c r="CH1237" s="23"/>
      <c r="CI1237" s="23"/>
      <c r="CJ1237" s="23"/>
      <c r="CK1237" s="23"/>
      <c r="CL1237" s="23"/>
      <c r="CM1237" s="23"/>
      <c r="CN1237" s="23"/>
      <c r="CO1237" s="23"/>
      <c r="CP1237" s="23"/>
      <c r="CQ1237" s="23"/>
      <c r="CR1237" s="23"/>
      <c r="CS1237" s="23"/>
      <c r="CT1237" s="23"/>
      <c r="CU1237" s="23"/>
      <c r="CV1237" s="23"/>
      <c r="CW1237" s="23"/>
      <c r="CX1237" s="23"/>
      <c r="CY1237" s="23"/>
      <c r="CZ1237" s="23"/>
      <c r="DA1237" s="23"/>
      <c r="DB1237" s="23"/>
      <c r="DC1237" s="23"/>
      <c r="DD1237" s="23"/>
      <c r="DE1237" s="23"/>
      <c r="DF1237" s="23"/>
      <c r="DG1237" s="23"/>
      <c r="DH1237" s="23"/>
      <c r="DI1237" s="23"/>
      <c r="DJ1237" s="23"/>
      <c r="DK1237" s="23"/>
      <c r="DL1237" s="23"/>
      <c r="DM1237" s="23"/>
      <c r="DN1237" s="23"/>
      <c r="DO1237" s="23"/>
      <c r="DP1237" s="23"/>
      <c r="DQ1237" s="23"/>
      <c r="DR1237" s="23"/>
      <c r="DS1237" s="23"/>
      <c r="DT1237" s="23"/>
      <c r="DU1237" s="23"/>
      <c r="DV1237" s="23"/>
      <c r="DW1237" s="23"/>
      <c r="DX1237" s="23"/>
      <c r="DY1237" s="23"/>
      <c r="DZ1237" s="23"/>
      <c r="EA1237" s="23"/>
      <c r="EB1237" s="23"/>
      <c r="EC1237" s="23"/>
      <c r="ED1237" s="23"/>
      <c r="EE1237" s="23"/>
      <c r="EF1237" s="23"/>
      <c r="EG1237" s="23"/>
      <c r="EH1237" s="23"/>
      <c r="EI1237" s="23"/>
      <c r="EJ1237" s="23"/>
      <c r="EK1237" s="23"/>
      <c r="EL1237" s="23"/>
      <c r="EM1237" s="23"/>
      <c r="EN1237" s="23"/>
      <c r="EO1237" s="23"/>
      <c r="EP1237" s="23"/>
      <c r="EQ1237" s="23"/>
      <c r="ER1237" s="23"/>
      <c r="ES1237" s="23"/>
      <c r="ET1237" s="23"/>
      <c r="EU1237" s="23"/>
      <c r="EV1237" s="23"/>
      <c r="EW1237" s="23"/>
      <c r="EX1237" s="23"/>
      <c r="EY1237" s="23"/>
      <c r="EZ1237" s="23"/>
      <c r="FA1237" s="23"/>
      <c r="FB1237" s="23"/>
      <c r="FC1237" s="23"/>
      <c r="FD1237" s="23"/>
      <c r="FE1237" s="23"/>
      <c r="FF1237" s="23"/>
      <c r="FG1237" s="23"/>
      <c r="FH1237" s="23"/>
      <c r="FI1237" s="23"/>
      <c r="FJ1237" s="23"/>
      <c r="FK1237" s="23"/>
      <c r="FL1237" s="23"/>
      <c r="FM1237" s="23"/>
      <c r="FN1237" s="23"/>
      <c r="FO1237" s="23"/>
      <c r="FP1237" s="23"/>
      <c r="FQ1237" s="23"/>
      <c r="FR1237" s="23"/>
      <c r="FS1237" s="23"/>
      <c r="FT1237" s="23"/>
      <c r="FU1237" s="23"/>
      <c r="FV1237" s="23"/>
      <c r="FW1237" s="23"/>
      <c r="FX1237" s="23"/>
      <c r="FY1237" s="23"/>
      <c r="FZ1237" s="23"/>
      <c r="GA1237" s="23"/>
      <c r="GB1237" s="23"/>
      <c r="GC1237" s="23"/>
      <c r="GD1237" s="23"/>
      <c r="GE1237" s="23"/>
      <c r="GF1237" s="23"/>
      <c r="GG1237" s="23"/>
      <c r="GH1237" s="23"/>
      <c r="GI1237" s="23"/>
      <c r="GJ1237" s="23"/>
      <c r="GK1237" s="23"/>
      <c r="GL1237" s="23"/>
      <c r="GM1237" s="23"/>
      <c r="GN1237" s="23"/>
      <c r="GO1237" s="23"/>
      <c r="GP1237" s="23"/>
      <c r="GQ1237" s="23"/>
      <c r="GR1237" s="23"/>
      <c r="GS1237" s="23"/>
      <c r="GT1237" s="23"/>
      <c r="GU1237" s="23"/>
      <c r="GV1237" s="23"/>
      <c r="GW1237" s="23"/>
      <c r="GX1237" s="23"/>
      <c r="GY1237" s="23"/>
      <c r="GZ1237" s="23"/>
      <c r="HA1237" s="23">
        <f>R1237</f>
        <v>543</v>
      </c>
      <c r="HB1237" s="23"/>
      <c r="HC1237" s="23"/>
      <c r="HD1237" s="23"/>
      <c r="HE1237" s="23"/>
      <c r="HF1237" s="23"/>
      <c r="HG1237" s="23"/>
      <c r="HH1237" s="23"/>
      <c r="HI1237" s="23"/>
      <c r="HJ1237" s="23"/>
      <c r="HK1237" s="23"/>
      <c r="HL1237" s="23"/>
      <c r="HM1237" s="23"/>
      <c r="HN1237" s="23"/>
      <c r="HO1237" s="23"/>
      <c r="HP1237" s="23"/>
      <c r="HQ1237" s="23"/>
      <c r="HR1237" s="23"/>
      <c r="HS1237" s="23"/>
      <c r="HT1237" s="23"/>
      <c r="HU1237" s="23"/>
      <c r="HV1237" s="23"/>
      <c r="HW1237" s="23"/>
      <c r="HX1237" s="23"/>
      <c r="HY1237" s="23"/>
      <c r="HZ1237" s="23"/>
      <c r="IA1237" s="23"/>
      <c r="IB1237" s="23"/>
      <c r="IC1237" s="23"/>
      <c r="ID1237" s="23"/>
      <c r="IE1237" s="23"/>
      <c r="IF1237" s="23"/>
      <c r="IG1237" s="23"/>
      <c r="IH1237" s="23"/>
      <c r="II1237" s="23"/>
      <c r="IJ1237" s="23"/>
      <c r="IK1237" s="23"/>
      <c r="IL1237" s="23"/>
      <c r="IM1237" s="23"/>
      <c r="IN1237" s="23"/>
      <c r="IO1237" s="23"/>
      <c r="IP1237" s="23"/>
      <c r="IQ1237" s="23"/>
      <c r="IR1237" s="23"/>
      <c r="IS1237" s="23"/>
      <c r="IT1237" s="23"/>
      <c r="IU1237" s="23"/>
    </row>
    <row r="1238" spans="1:255" x14ac:dyDescent="0.2">
      <c r="A1238" s="77"/>
      <c r="B1238" s="76"/>
      <c r="C1238" s="76"/>
      <c r="D1238" s="76"/>
      <c r="E1238" s="76"/>
      <c r="F1238" s="76"/>
      <c r="G1238" s="76"/>
      <c r="H1238" s="370"/>
      <c r="I1238" s="371"/>
      <c r="J1238" s="370"/>
      <c r="K1238" s="372"/>
    </row>
    <row r="1239" spans="1:255" ht="24" x14ac:dyDescent="0.2">
      <c r="A1239" s="126">
        <v>61</v>
      </c>
      <c r="B1239" s="133" t="s">
        <v>590</v>
      </c>
      <c r="C1239" s="127" t="s">
        <v>591</v>
      </c>
      <c r="D1239" s="128" t="s">
        <v>552</v>
      </c>
      <c r="E1239" s="129">
        <v>1.2</v>
      </c>
      <c r="F1239" s="130">
        <f>Source!AK658</f>
        <v>79.88</v>
      </c>
      <c r="G1239" s="134" t="s">
        <v>6</v>
      </c>
      <c r="H1239" s="130"/>
      <c r="I1239" s="131">
        <f>SUM(DQ1239:DQ1243)</f>
        <v>219</v>
      </c>
      <c r="J1239" s="107" t="s">
        <v>590</v>
      </c>
      <c r="K1239" s="132" t="e">
        <f>SUM(DS1239:DS1243)</f>
        <v>#REF!</v>
      </c>
      <c r="L1239" s="23"/>
      <c r="M1239" s="23"/>
      <c r="N1239" s="23"/>
      <c r="O1239" s="23"/>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c r="BK1239" s="23"/>
      <c r="BL1239" s="23"/>
      <c r="BM1239" s="23"/>
      <c r="BN1239" s="23"/>
      <c r="BO1239" s="23"/>
      <c r="BP1239" s="23"/>
      <c r="BQ1239" s="23"/>
      <c r="BR1239" s="23"/>
      <c r="BS1239" s="23"/>
      <c r="BT1239" s="23"/>
      <c r="BU1239" s="23"/>
      <c r="BV1239" s="23"/>
      <c r="BW1239" s="23"/>
      <c r="BX1239" s="23"/>
      <c r="BY1239" s="23"/>
      <c r="BZ1239" s="23"/>
      <c r="CA1239" s="23"/>
      <c r="CB1239" s="23"/>
      <c r="CC1239" s="23"/>
      <c r="CD1239" s="23"/>
      <c r="CE1239" s="23"/>
      <c r="CF1239" s="23"/>
      <c r="CG1239" s="23"/>
      <c r="CH1239" s="23"/>
      <c r="CI1239" s="23"/>
      <c r="CJ1239" s="23"/>
      <c r="CK1239" s="23"/>
      <c r="CL1239" s="23"/>
      <c r="CM1239" s="23"/>
      <c r="CN1239" s="23"/>
      <c r="CO1239" s="23"/>
      <c r="CP1239" s="23"/>
      <c r="CQ1239" s="23"/>
      <c r="CR1239" s="23"/>
      <c r="CS1239" s="23"/>
      <c r="CT1239" s="23"/>
      <c r="CU1239" s="23"/>
      <c r="CV1239" s="23"/>
      <c r="CW1239" s="23"/>
      <c r="CX1239" s="23"/>
      <c r="CY1239" s="23"/>
      <c r="CZ1239" s="23"/>
      <c r="DA1239" s="23"/>
      <c r="DB1239" s="23"/>
      <c r="DC1239" s="23"/>
      <c r="DD1239" s="23"/>
      <c r="DE1239" s="23"/>
      <c r="DF1239" s="23"/>
      <c r="DG1239" s="23"/>
      <c r="DH1239" s="23"/>
      <c r="DI1239" s="23"/>
      <c r="DJ1239" s="23"/>
      <c r="DK1239" s="23"/>
      <c r="DL1239" s="23"/>
      <c r="DM1239" s="23"/>
      <c r="DN1239" s="23"/>
      <c r="DO1239" s="23"/>
      <c r="DP1239" s="23"/>
      <c r="DQ1239" s="23"/>
      <c r="DR1239" s="23"/>
      <c r="DS1239" s="23"/>
      <c r="DT1239" s="23"/>
      <c r="DU1239" s="23"/>
      <c r="DV1239" s="23"/>
      <c r="DW1239" s="23"/>
      <c r="DX1239" s="23"/>
      <c r="DY1239" s="23"/>
      <c r="DZ1239" s="23"/>
      <c r="EA1239" s="23"/>
      <c r="EB1239" s="23"/>
      <c r="EC1239" s="23"/>
      <c r="ED1239" s="23"/>
      <c r="EE1239" s="23"/>
      <c r="EF1239" s="23"/>
      <c r="EG1239" s="23"/>
      <c r="EH1239" s="23"/>
      <c r="EI1239" s="23"/>
      <c r="EJ1239" s="23"/>
      <c r="EK1239" s="23"/>
      <c r="EL1239" s="23"/>
      <c r="EM1239" s="23"/>
      <c r="EN1239" s="23"/>
      <c r="EO1239" s="23"/>
      <c r="EP1239" s="23"/>
      <c r="EQ1239" s="23"/>
      <c r="ER1239" s="23"/>
      <c r="ES1239" s="23"/>
      <c r="ET1239" s="23"/>
      <c r="EU1239" s="23"/>
      <c r="EV1239" s="23"/>
      <c r="EW1239" s="23"/>
      <c r="EX1239" s="23"/>
      <c r="EY1239" s="23"/>
      <c r="EZ1239" s="23"/>
      <c r="FA1239" s="23"/>
      <c r="FB1239" s="23"/>
      <c r="FC1239" s="23"/>
      <c r="FD1239" s="23"/>
      <c r="FE1239" s="23"/>
      <c r="FF1239" s="23"/>
      <c r="FG1239" s="23"/>
      <c r="FH1239" s="23"/>
      <c r="FI1239" s="23"/>
      <c r="FJ1239" s="23"/>
      <c r="FK1239" s="23"/>
      <c r="FL1239" s="23"/>
      <c r="FM1239" s="23"/>
      <c r="FN1239" s="23"/>
      <c r="FO1239" s="23"/>
      <c r="FP1239" s="23"/>
      <c r="FQ1239" s="23"/>
      <c r="FR1239" s="23"/>
      <c r="FS1239" s="23"/>
      <c r="FT1239" s="23"/>
      <c r="FU1239" s="23"/>
      <c r="FV1239" s="23"/>
      <c r="FW1239" s="23"/>
      <c r="FX1239" s="23"/>
      <c r="FY1239" s="23"/>
      <c r="FZ1239" s="23"/>
      <c r="GA1239" s="23"/>
      <c r="GB1239" s="23"/>
      <c r="GC1239" s="23"/>
      <c r="GD1239" s="23"/>
      <c r="GE1239" s="23"/>
      <c r="GF1239" s="23"/>
      <c r="GG1239" s="23"/>
      <c r="GH1239" s="23"/>
      <c r="GI1239" s="23"/>
      <c r="GJ1239" s="23"/>
      <c r="GK1239" s="23"/>
      <c r="GL1239" s="23"/>
      <c r="GM1239" s="23"/>
      <c r="GN1239" s="23"/>
      <c r="GO1239" s="23"/>
      <c r="GP1239" s="23"/>
      <c r="GQ1239" s="23"/>
      <c r="GR1239" s="23"/>
      <c r="GS1239" s="23"/>
      <c r="GT1239" s="23"/>
      <c r="GU1239" s="23"/>
      <c r="GV1239" s="23"/>
      <c r="GW1239" s="23"/>
      <c r="GX1239" s="23"/>
      <c r="GY1239" s="23"/>
      <c r="GZ1239" s="23"/>
      <c r="HA1239" s="23"/>
      <c r="HB1239" s="23"/>
      <c r="HC1239" s="23"/>
      <c r="HD1239" s="23"/>
      <c r="HE1239" s="23"/>
      <c r="HF1239" s="23"/>
      <c r="HG1239" s="23"/>
      <c r="HH1239" s="23"/>
      <c r="HI1239" s="23"/>
      <c r="HJ1239" s="23"/>
      <c r="HK1239" s="23"/>
      <c r="HL1239" s="23"/>
      <c r="HM1239" s="23"/>
      <c r="HN1239" s="23"/>
      <c r="HO1239" s="23"/>
      <c r="HP1239" s="23"/>
      <c r="HQ1239" s="23"/>
      <c r="HR1239" s="23"/>
      <c r="HS1239" s="23"/>
      <c r="HT1239" s="23"/>
      <c r="HU1239" s="23"/>
      <c r="HV1239" s="23"/>
      <c r="HW1239" s="23"/>
      <c r="HX1239" s="23"/>
      <c r="HY1239" s="23"/>
      <c r="HZ1239" s="23"/>
      <c r="IA1239" s="23"/>
      <c r="IB1239" s="23"/>
      <c r="IC1239" s="23"/>
      <c r="ID1239" s="23"/>
      <c r="IE1239" s="23"/>
      <c r="IF1239" s="23"/>
      <c r="IG1239" s="23"/>
      <c r="IH1239" s="23"/>
      <c r="II1239" s="23"/>
      <c r="IJ1239" s="23"/>
      <c r="IK1239" s="23"/>
      <c r="IL1239" s="23"/>
      <c r="IM1239" s="23"/>
      <c r="IN1239" s="23"/>
      <c r="IO1239" s="23"/>
      <c r="IP1239" s="23"/>
      <c r="IQ1239" s="23"/>
      <c r="IR1239" s="23"/>
      <c r="IS1239" s="23"/>
      <c r="IT1239" s="23"/>
      <c r="IU1239" s="23"/>
    </row>
    <row r="1240" spans="1:255" x14ac:dyDescent="0.2">
      <c r="A1240" s="66"/>
      <c r="B1240" s="67"/>
      <c r="C1240" s="67" t="s">
        <v>1253</v>
      </c>
      <c r="D1240" s="68"/>
      <c r="E1240" s="69"/>
      <c r="F1240" s="70">
        <v>79.88</v>
      </c>
      <c r="G1240" s="71"/>
      <c r="H1240" s="70">
        <f>Source!AF658</f>
        <v>79.88</v>
      </c>
      <c r="I1240" s="72">
        <f>T1240</f>
        <v>96</v>
      </c>
      <c r="J1240" s="73">
        <v>25.36</v>
      </c>
      <c r="K1240" s="74">
        <f>U1240</f>
        <v>2431</v>
      </c>
      <c r="O1240" s="23"/>
      <c r="P1240" s="23"/>
      <c r="Q1240" s="23"/>
      <c r="R1240" s="23"/>
      <c r="S1240" s="23"/>
      <c r="T1240" s="23">
        <f>ROUND(Source!AF658*Source!AV658*Source!I658,0)</f>
        <v>96</v>
      </c>
      <c r="U1240" s="23">
        <f>Source!S658</f>
        <v>2431</v>
      </c>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3"/>
      <c r="BN1240" s="23"/>
      <c r="BO1240" s="23"/>
      <c r="BP1240" s="23"/>
      <c r="BQ1240" s="23"/>
      <c r="BR1240" s="23"/>
      <c r="BS1240" s="23"/>
      <c r="BT1240" s="23"/>
      <c r="BU1240" s="23"/>
      <c r="BV1240" s="23"/>
      <c r="BW1240" s="23"/>
      <c r="BX1240" s="23"/>
      <c r="BY1240" s="23"/>
      <c r="BZ1240" s="23"/>
      <c r="CA1240" s="23"/>
      <c r="CB1240" s="23"/>
      <c r="CC1240" s="23"/>
      <c r="CD1240" s="23"/>
      <c r="CE1240" s="23"/>
      <c r="CF1240" s="23"/>
      <c r="CG1240" s="23"/>
      <c r="CH1240" s="23"/>
      <c r="CI1240" s="23"/>
      <c r="CJ1240" s="23"/>
      <c r="CK1240" s="23"/>
      <c r="CL1240" s="23"/>
      <c r="CM1240" s="23"/>
      <c r="CN1240" s="23"/>
      <c r="CO1240" s="23"/>
      <c r="CP1240" s="23"/>
      <c r="CQ1240" s="23"/>
      <c r="CR1240" s="23"/>
      <c r="CS1240" s="23"/>
      <c r="CT1240" s="23"/>
      <c r="CU1240" s="23"/>
      <c r="CV1240" s="23">
        <v>1</v>
      </c>
      <c r="CW1240" s="23"/>
      <c r="CX1240" s="23"/>
      <c r="CY1240" s="23"/>
      <c r="CZ1240" s="23"/>
      <c r="DA1240" s="23"/>
      <c r="DB1240" s="23"/>
      <c r="DC1240" s="23"/>
      <c r="DD1240" s="23"/>
      <c r="DE1240" s="23"/>
      <c r="DF1240" s="23"/>
      <c r="DG1240" s="23">
        <f>Source!S658</f>
        <v>2431</v>
      </c>
      <c r="DH1240" s="23">
        <v>1015</v>
      </c>
      <c r="DI1240" s="23"/>
      <c r="DJ1240" s="23"/>
      <c r="DK1240" s="23"/>
      <c r="DL1240" s="23"/>
      <c r="DM1240" s="23"/>
      <c r="DN1240" s="23"/>
      <c r="DO1240" s="23"/>
      <c r="DP1240" s="23"/>
      <c r="DQ1240" s="23">
        <f>T1240</f>
        <v>96</v>
      </c>
      <c r="DR1240" s="23"/>
      <c r="DS1240" s="23">
        <f>U1240</f>
        <v>2431</v>
      </c>
      <c r="DT1240" s="23"/>
      <c r="DU1240" s="23"/>
      <c r="DV1240" s="23"/>
      <c r="DW1240" s="23"/>
      <c r="DX1240" s="23"/>
      <c r="DY1240" s="23"/>
      <c r="DZ1240" s="23"/>
      <c r="EA1240" s="23"/>
      <c r="EB1240" s="23"/>
      <c r="EC1240" s="23"/>
      <c r="ED1240" s="23"/>
      <c r="EE1240" s="23"/>
      <c r="EF1240" s="23"/>
      <c r="EG1240" s="23"/>
      <c r="EH1240" s="23"/>
      <c r="EI1240" s="23"/>
      <c r="EJ1240" s="23"/>
      <c r="EK1240" s="23"/>
      <c r="EL1240" s="23"/>
      <c r="EM1240" s="23"/>
      <c r="EN1240" s="23"/>
      <c r="EO1240" s="23"/>
      <c r="EP1240" s="23"/>
      <c r="EQ1240" s="23"/>
      <c r="ER1240" s="23"/>
      <c r="ES1240" s="23"/>
      <c r="ET1240" s="23"/>
      <c r="EU1240" s="23"/>
      <c r="EV1240" s="23"/>
      <c r="EW1240" s="23"/>
      <c r="EX1240" s="23"/>
      <c r="EY1240" s="23"/>
      <c r="EZ1240" s="23"/>
      <c r="FA1240" s="23"/>
      <c r="FB1240" s="23"/>
      <c r="FC1240" s="23"/>
      <c r="FD1240" s="23"/>
      <c r="FE1240" s="23"/>
      <c r="FF1240" s="23"/>
      <c r="FG1240" s="23"/>
      <c r="FH1240" s="23"/>
      <c r="FI1240" s="23"/>
      <c r="FJ1240" s="23"/>
      <c r="FK1240" s="23"/>
      <c r="FL1240" s="23"/>
      <c r="FM1240" s="23"/>
      <c r="FN1240" s="23"/>
      <c r="FO1240" s="23"/>
      <c r="FP1240" s="23"/>
      <c r="FQ1240" s="23"/>
      <c r="FR1240" s="23"/>
      <c r="FS1240" s="23"/>
      <c r="FT1240" s="23"/>
      <c r="FU1240" s="23"/>
      <c r="FV1240" s="23"/>
      <c r="FW1240" s="23"/>
      <c r="FX1240" s="23"/>
      <c r="FY1240" s="23"/>
      <c r="FZ1240" s="23"/>
      <c r="GA1240" s="23"/>
      <c r="GB1240" s="23"/>
      <c r="GC1240" s="23"/>
      <c r="GD1240" s="23"/>
      <c r="GE1240" s="23"/>
      <c r="GF1240" s="23"/>
      <c r="GG1240" s="23"/>
      <c r="GH1240" s="23"/>
      <c r="GI1240" s="23"/>
      <c r="GJ1240" s="23">
        <f>T1240</f>
        <v>96</v>
      </c>
      <c r="GK1240" s="23">
        <f>T1240</f>
        <v>96</v>
      </c>
      <c r="GL1240" s="23"/>
      <c r="GM1240" s="23"/>
      <c r="GN1240" s="23"/>
      <c r="GO1240" s="23"/>
      <c r="GP1240" s="23"/>
      <c r="GQ1240" s="23"/>
      <c r="GR1240" s="23"/>
      <c r="GS1240" s="23"/>
      <c r="GT1240" s="23"/>
      <c r="GU1240" s="23"/>
      <c r="GV1240" s="23"/>
      <c r="GW1240" s="23"/>
      <c r="GX1240" s="23"/>
      <c r="GY1240" s="23"/>
      <c r="GZ1240" s="23"/>
      <c r="HA1240" s="23"/>
      <c r="HB1240" s="23">
        <f>T1240</f>
        <v>96</v>
      </c>
      <c r="HC1240" s="23"/>
      <c r="HD1240" s="23"/>
      <c r="HE1240" s="23"/>
      <c r="HF1240" s="23">
        <f>T1240</f>
        <v>96</v>
      </c>
      <c r="HG1240" s="23"/>
      <c r="HH1240" s="23"/>
      <c r="HI1240" s="23"/>
      <c r="HJ1240" s="23"/>
      <c r="HK1240" s="23"/>
      <c r="HL1240" s="23">
        <f>T1240</f>
        <v>96</v>
      </c>
      <c r="HM1240" s="23"/>
      <c r="HN1240" s="23">
        <f>T1240</f>
        <v>96</v>
      </c>
      <c r="HO1240" s="23"/>
      <c r="HP1240" s="23"/>
      <c r="HQ1240" s="23"/>
      <c r="HR1240" s="23"/>
      <c r="HS1240" s="23"/>
      <c r="HT1240" s="23"/>
      <c r="HU1240" s="23"/>
      <c r="HV1240" s="23"/>
      <c r="HW1240" s="23"/>
      <c r="HX1240" s="23">
        <f>T1240</f>
        <v>96</v>
      </c>
      <c r="HY1240" s="23"/>
      <c r="HZ1240" s="23"/>
      <c r="IA1240" s="23"/>
      <c r="IB1240" s="23"/>
      <c r="IC1240" s="23"/>
      <c r="ID1240" s="23"/>
      <c r="IE1240" s="23"/>
      <c r="IF1240" s="23"/>
      <c r="IG1240" s="23"/>
      <c r="IH1240" s="23"/>
      <c r="II1240" s="23"/>
      <c r="IJ1240" s="23"/>
      <c r="IK1240" s="23"/>
      <c r="IL1240" s="23"/>
      <c r="IM1240" s="23"/>
      <c r="IN1240" s="23"/>
      <c r="IO1240" s="23"/>
      <c r="IP1240" s="23"/>
      <c r="IQ1240" s="23"/>
      <c r="IR1240" s="23"/>
      <c r="IS1240" s="23"/>
      <c r="IT1240" s="23"/>
      <c r="IU1240" s="23"/>
    </row>
    <row r="1241" spans="1:255" x14ac:dyDescent="0.2">
      <c r="A1241" s="87"/>
      <c r="B1241" s="88"/>
      <c r="C1241" s="88" t="s">
        <v>1257</v>
      </c>
      <c r="D1241" s="89"/>
      <c r="E1241" s="90">
        <v>78</v>
      </c>
      <c r="F1241" s="91" t="s">
        <v>1258</v>
      </c>
      <c r="G1241" s="92"/>
      <c r="H1241" s="93">
        <f>ROUND((Source!AF658*Source!AV658+Source!AE658*Source!AV658)*(Source!FX658)/100,2)</f>
        <v>62.31</v>
      </c>
      <c r="I1241" s="94">
        <f>T1241</f>
        <v>75</v>
      </c>
      <c r="J1241" s="96">
        <v>0.74</v>
      </c>
      <c r="K1241" s="95" t="e">
        <f>U1241</f>
        <v>#REF!</v>
      </c>
      <c r="O1241" s="23"/>
      <c r="P1241" s="23"/>
      <c r="Q1241" s="23"/>
      <c r="R1241" s="23"/>
      <c r="S1241" s="23"/>
      <c r="T1241" s="23">
        <f>ROUND((ROUND(Source!AF658*Source!AV658*Source!I658,0)+ROUND(Source!AE658*Source!AV658*Source!I658,0))*(Source!DN658)/100,0)</f>
        <v>75</v>
      </c>
      <c r="U1241" s="23" t="e">
        <f>Source!X658</f>
        <v>#REF!</v>
      </c>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3"/>
      <c r="BN1241" s="23"/>
      <c r="BO1241" s="23"/>
      <c r="BP1241" s="23"/>
      <c r="BQ1241" s="23"/>
      <c r="BR1241" s="23"/>
      <c r="BS1241" s="23"/>
      <c r="BT1241" s="23"/>
      <c r="BU1241" s="23"/>
      <c r="BV1241" s="23"/>
      <c r="BW1241" s="23"/>
      <c r="BX1241" s="23"/>
      <c r="BY1241" s="23"/>
      <c r="BZ1241" s="23"/>
      <c r="CA1241" s="23"/>
      <c r="CB1241" s="23"/>
      <c r="CC1241" s="23"/>
      <c r="CD1241" s="23"/>
      <c r="CE1241" s="23"/>
      <c r="CF1241" s="23"/>
      <c r="CG1241" s="23"/>
      <c r="CH1241" s="23"/>
      <c r="CI1241" s="23"/>
      <c r="CJ1241" s="23"/>
      <c r="CK1241" s="23"/>
      <c r="CL1241" s="23"/>
      <c r="CM1241" s="23"/>
      <c r="CN1241" s="23"/>
      <c r="CO1241" s="23"/>
      <c r="CP1241" s="23"/>
      <c r="CQ1241" s="23"/>
      <c r="CR1241" s="23"/>
      <c r="CS1241" s="23"/>
      <c r="CT1241" s="23"/>
      <c r="CU1241" s="23"/>
      <c r="CV1241" s="23">
        <v>1</v>
      </c>
      <c r="CW1241" s="23"/>
      <c r="CX1241" s="23"/>
      <c r="CY1241" s="23"/>
      <c r="CZ1241" s="23"/>
      <c r="DA1241" s="23"/>
      <c r="DB1241" s="23"/>
      <c r="DC1241" s="23"/>
      <c r="DD1241" s="23"/>
      <c r="DE1241" s="23"/>
      <c r="DF1241" s="23"/>
      <c r="DG1241" s="23"/>
      <c r="DH1241" s="23"/>
      <c r="DI1241" s="23"/>
      <c r="DJ1241" s="23"/>
      <c r="DK1241" s="23"/>
      <c r="DL1241" s="23"/>
      <c r="DM1241" s="23"/>
      <c r="DN1241" s="23"/>
      <c r="DO1241" s="23"/>
      <c r="DP1241" s="23"/>
      <c r="DQ1241" s="23">
        <f>T1241</f>
        <v>75</v>
      </c>
      <c r="DR1241" s="23"/>
      <c r="DS1241" s="23" t="e">
        <f>U1241</f>
        <v>#REF!</v>
      </c>
      <c r="DT1241" s="23"/>
      <c r="DU1241" s="23"/>
      <c r="DV1241" s="23"/>
      <c r="DW1241" s="23"/>
      <c r="DX1241" s="23"/>
      <c r="DY1241" s="23"/>
      <c r="DZ1241" s="23"/>
      <c r="EA1241" s="23"/>
      <c r="EB1241" s="23"/>
      <c r="EC1241" s="23"/>
      <c r="ED1241" s="23"/>
      <c r="EE1241" s="23"/>
      <c r="EF1241" s="23"/>
      <c r="EG1241" s="23"/>
      <c r="EH1241" s="23"/>
      <c r="EI1241" s="23"/>
      <c r="EJ1241" s="23"/>
      <c r="EK1241" s="23"/>
      <c r="EL1241" s="23"/>
      <c r="EM1241" s="23"/>
      <c r="EN1241" s="23"/>
      <c r="EO1241" s="23"/>
      <c r="EP1241" s="23"/>
      <c r="EQ1241" s="23"/>
      <c r="ER1241" s="23"/>
      <c r="ES1241" s="23"/>
      <c r="ET1241" s="23"/>
      <c r="EU1241" s="23"/>
      <c r="EV1241" s="23"/>
      <c r="EW1241" s="23"/>
      <c r="EX1241" s="23"/>
      <c r="EY1241" s="23"/>
      <c r="EZ1241" s="23"/>
      <c r="FA1241" s="23"/>
      <c r="FB1241" s="23"/>
      <c r="FC1241" s="23"/>
      <c r="FD1241" s="23"/>
      <c r="FE1241" s="23"/>
      <c r="FF1241" s="23"/>
      <c r="FG1241" s="23"/>
      <c r="FH1241" s="23"/>
      <c r="FI1241" s="23"/>
      <c r="FJ1241" s="23"/>
      <c r="FK1241" s="23"/>
      <c r="FL1241" s="23"/>
      <c r="FM1241" s="23"/>
      <c r="FN1241" s="23"/>
      <c r="FO1241" s="23"/>
      <c r="FP1241" s="23"/>
      <c r="FQ1241" s="23"/>
      <c r="FR1241" s="23"/>
      <c r="FS1241" s="23"/>
      <c r="FT1241" s="23"/>
      <c r="FU1241" s="23"/>
      <c r="FV1241" s="23"/>
      <c r="FW1241" s="23"/>
      <c r="FX1241" s="23"/>
      <c r="FY1241" s="23"/>
      <c r="FZ1241" s="23"/>
      <c r="GA1241" s="23"/>
      <c r="GB1241" s="23"/>
      <c r="GC1241" s="23"/>
      <c r="GD1241" s="23"/>
      <c r="GE1241" s="23"/>
      <c r="GF1241" s="23"/>
      <c r="GG1241" s="23"/>
      <c r="GH1241" s="23"/>
      <c r="GI1241" s="23"/>
      <c r="GJ1241" s="23"/>
      <c r="GK1241" s="23"/>
      <c r="GL1241" s="23"/>
      <c r="GM1241" s="23"/>
      <c r="GN1241" s="23"/>
      <c r="GO1241" s="23"/>
      <c r="GP1241" s="23"/>
      <c r="GQ1241" s="23"/>
      <c r="GR1241" s="23"/>
      <c r="GS1241" s="23"/>
      <c r="GT1241" s="23"/>
      <c r="GU1241" s="23"/>
      <c r="GV1241" s="23"/>
      <c r="GW1241" s="23"/>
      <c r="GX1241" s="23"/>
      <c r="GY1241" s="23">
        <f>T1241</f>
        <v>75</v>
      </c>
      <c r="GZ1241" s="23"/>
      <c r="HA1241" s="23"/>
      <c r="HB1241" s="23">
        <f>T1241</f>
        <v>75</v>
      </c>
      <c r="HC1241" s="23"/>
      <c r="HD1241" s="23"/>
      <c r="HE1241" s="23"/>
      <c r="HF1241" s="23">
        <f>T1241</f>
        <v>75</v>
      </c>
      <c r="HG1241" s="23"/>
      <c r="HH1241" s="23"/>
      <c r="HI1241" s="23"/>
      <c r="HJ1241" s="23"/>
      <c r="HK1241" s="23"/>
      <c r="HL1241" s="23">
        <f>T1241</f>
        <v>75</v>
      </c>
      <c r="HM1241" s="23"/>
      <c r="HN1241" s="23">
        <f>T1241</f>
        <v>75</v>
      </c>
      <c r="HO1241" s="23"/>
      <c r="HP1241" s="23"/>
      <c r="HQ1241" s="23"/>
      <c r="HR1241" s="23"/>
      <c r="HS1241" s="23"/>
      <c r="HT1241" s="23"/>
      <c r="HU1241" s="23"/>
      <c r="HV1241" s="23"/>
      <c r="HW1241" s="23"/>
      <c r="HX1241" s="23"/>
      <c r="HY1241" s="23"/>
      <c r="HZ1241" s="23"/>
      <c r="IA1241" s="23"/>
      <c r="IB1241" s="23"/>
      <c r="IC1241" s="23"/>
      <c r="ID1241" s="23"/>
      <c r="IE1241" s="23"/>
      <c r="IF1241" s="23"/>
      <c r="IG1241" s="23"/>
      <c r="IH1241" s="23"/>
      <c r="II1241" s="23"/>
      <c r="IJ1241" s="23"/>
      <c r="IK1241" s="23"/>
      <c r="IL1241" s="23"/>
      <c r="IM1241" s="23"/>
      <c r="IN1241" s="23"/>
      <c r="IO1241" s="23"/>
      <c r="IP1241" s="23"/>
      <c r="IQ1241" s="23"/>
      <c r="IR1241" s="23"/>
      <c r="IS1241" s="23"/>
      <c r="IT1241" s="23"/>
      <c r="IU1241" s="23"/>
    </row>
    <row r="1242" spans="1:255" x14ac:dyDescent="0.2">
      <c r="A1242" s="87"/>
      <c r="B1242" s="88"/>
      <c r="C1242" s="88" t="s">
        <v>1259</v>
      </c>
      <c r="D1242" s="89"/>
      <c r="E1242" s="90">
        <v>50</v>
      </c>
      <c r="F1242" s="91" t="s">
        <v>1258</v>
      </c>
      <c r="G1242" s="92"/>
      <c r="H1242" s="93">
        <f>ROUND((Source!AF658*Source!AV658+Source!AE658*Source!AV658)*(Source!FY658)/100,2)</f>
        <v>39.94</v>
      </c>
      <c r="I1242" s="94">
        <f>T1242</f>
        <v>48</v>
      </c>
      <c r="J1242" s="96">
        <v>0.43</v>
      </c>
      <c r="K1242" s="95" t="e">
        <f>U1242</f>
        <v>#REF!</v>
      </c>
      <c r="O1242" s="23"/>
      <c r="P1242" s="23"/>
      <c r="Q1242" s="23"/>
      <c r="R1242" s="23"/>
      <c r="S1242" s="23"/>
      <c r="T1242" s="23">
        <f>ROUND((ROUND(Source!AF658*Source!AV658*Source!I658,0)+ROUND(Source!AE658*Source!AV658*Source!I658,0))*(Source!DO658)/100,0)</f>
        <v>48</v>
      </c>
      <c r="U1242" s="23" t="e">
        <f>Source!Y658</f>
        <v>#REF!</v>
      </c>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c r="BK1242" s="23"/>
      <c r="BL1242" s="23"/>
      <c r="BM1242" s="23"/>
      <c r="BN1242" s="23"/>
      <c r="BO1242" s="23"/>
      <c r="BP1242" s="23"/>
      <c r="BQ1242" s="23"/>
      <c r="BR1242" s="23"/>
      <c r="BS1242" s="23"/>
      <c r="BT1242" s="23"/>
      <c r="BU1242" s="23"/>
      <c r="BV1242" s="23"/>
      <c r="BW1242" s="23"/>
      <c r="BX1242" s="23"/>
      <c r="BY1242" s="23"/>
      <c r="BZ1242" s="23"/>
      <c r="CA1242" s="23"/>
      <c r="CB1242" s="23"/>
      <c r="CC1242" s="23"/>
      <c r="CD1242" s="23"/>
      <c r="CE1242" s="23"/>
      <c r="CF1242" s="23"/>
      <c r="CG1242" s="23"/>
      <c r="CH1242" s="23"/>
      <c r="CI1242" s="23"/>
      <c r="CJ1242" s="23"/>
      <c r="CK1242" s="23"/>
      <c r="CL1242" s="23"/>
      <c r="CM1242" s="23"/>
      <c r="CN1242" s="23"/>
      <c r="CO1242" s="23"/>
      <c r="CP1242" s="23"/>
      <c r="CQ1242" s="23"/>
      <c r="CR1242" s="23"/>
      <c r="CS1242" s="23"/>
      <c r="CT1242" s="23"/>
      <c r="CU1242" s="23"/>
      <c r="CV1242" s="23">
        <v>1</v>
      </c>
      <c r="CW1242" s="23"/>
      <c r="CX1242" s="23"/>
      <c r="CY1242" s="23"/>
      <c r="CZ1242" s="23"/>
      <c r="DA1242" s="23"/>
      <c r="DB1242" s="23"/>
      <c r="DC1242" s="23"/>
      <c r="DD1242" s="23"/>
      <c r="DE1242" s="23"/>
      <c r="DF1242" s="23"/>
      <c r="DG1242" s="23"/>
      <c r="DH1242" s="23"/>
      <c r="DI1242" s="23"/>
      <c r="DJ1242" s="23"/>
      <c r="DK1242" s="23"/>
      <c r="DL1242" s="23"/>
      <c r="DM1242" s="23"/>
      <c r="DN1242" s="23"/>
      <c r="DO1242" s="23"/>
      <c r="DP1242" s="23"/>
      <c r="DQ1242" s="23">
        <f>T1242</f>
        <v>48</v>
      </c>
      <c r="DR1242" s="23"/>
      <c r="DS1242" s="23" t="e">
        <f>U1242</f>
        <v>#REF!</v>
      </c>
      <c r="DT1242" s="23"/>
      <c r="DU1242" s="23"/>
      <c r="DV1242" s="23"/>
      <c r="DW1242" s="23"/>
      <c r="DX1242" s="23"/>
      <c r="DY1242" s="23"/>
      <c r="DZ1242" s="23"/>
      <c r="EA1242" s="23"/>
      <c r="EB1242" s="23"/>
      <c r="EC1242" s="23"/>
      <c r="ED1242" s="23"/>
      <c r="EE1242" s="23"/>
      <c r="EF1242" s="23"/>
      <c r="EG1242" s="23"/>
      <c r="EH1242" s="23"/>
      <c r="EI1242" s="23"/>
      <c r="EJ1242" s="23"/>
      <c r="EK1242" s="23"/>
      <c r="EL1242" s="23"/>
      <c r="EM1242" s="23"/>
      <c r="EN1242" s="23"/>
      <c r="EO1242" s="23"/>
      <c r="EP1242" s="23"/>
      <c r="EQ1242" s="23"/>
      <c r="ER1242" s="23"/>
      <c r="ES1242" s="23"/>
      <c r="ET1242" s="23"/>
      <c r="EU1242" s="23"/>
      <c r="EV1242" s="23"/>
      <c r="EW1242" s="23"/>
      <c r="EX1242" s="23"/>
      <c r="EY1242" s="23"/>
      <c r="EZ1242" s="23"/>
      <c r="FA1242" s="23"/>
      <c r="FB1242" s="23"/>
      <c r="FC1242" s="23"/>
      <c r="FD1242" s="23"/>
      <c r="FE1242" s="23"/>
      <c r="FF1242" s="23"/>
      <c r="FG1242" s="23"/>
      <c r="FH1242" s="23"/>
      <c r="FI1242" s="23"/>
      <c r="FJ1242" s="23"/>
      <c r="FK1242" s="23"/>
      <c r="FL1242" s="23"/>
      <c r="FM1242" s="23"/>
      <c r="FN1242" s="23"/>
      <c r="FO1242" s="23"/>
      <c r="FP1242" s="23"/>
      <c r="FQ1242" s="23"/>
      <c r="FR1242" s="23"/>
      <c r="FS1242" s="23"/>
      <c r="FT1242" s="23"/>
      <c r="FU1242" s="23"/>
      <c r="FV1242" s="23"/>
      <c r="FW1242" s="23"/>
      <c r="FX1242" s="23"/>
      <c r="FY1242" s="23"/>
      <c r="FZ1242" s="23"/>
      <c r="GA1242" s="23"/>
      <c r="GB1242" s="23"/>
      <c r="GC1242" s="23"/>
      <c r="GD1242" s="23"/>
      <c r="GE1242" s="23"/>
      <c r="GF1242" s="23"/>
      <c r="GG1242" s="23"/>
      <c r="GH1242" s="23"/>
      <c r="GI1242" s="23"/>
      <c r="GJ1242" s="23"/>
      <c r="GK1242" s="23"/>
      <c r="GL1242" s="23"/>
      <c r="GM1242" s="23"/>
      <c r="GN1242" s="23"/>
      <c r="GO1242" s="23"/>
      <c r="GP1242" s="23"/>
      <c r="GQ1242" s="23"/>
      <c r="GR1242" s="23"/>
      <c r="GS1242" s="23"/>
      <c r="GT1242" s="23"/>
      <c r="GU1242" s="23"/>
      <c r="GV1242" s="23"/>
      <c r="GW1242" s="23"/>
      <c r="GX1242" s="23"/>
      <c r="GY1242" s="23"/>
      <c r="GZ1242" s="23">
        <f>T1242</f>
        <v>48</v>
      </c>
      <c r="HA1242" s="23"/>
      <c r="HB1242" s="23">
        <f>T1242</f>
        <v>48</v>
      </c>
      <c r="HC1242" s="23"/>
      <c r="HD1242" s="23"/>
      <c r="HE1242" s="23"/>
      <c r="HF1242" s="23">
        <f>T1242</f>
        <v>48</v>
      </c>
      <c r="HG1242" s="23"/>
      <c r="HH1242" s="23"/>
      <c r="HI1242" s="23"/>
      <c r="HJ1242" s="23"/>
      <c r="HK1242" s="23"/>
      <c r="HL1242" s="23">
        <f>T1242</f>
        <v>48</v>
      </c>
      <c r="HM1242" s="23"/>
      <c r="HN1242" s="23">
        <f>T1242</f>
        <v>48</v>
      </c>
      <c r="HO1242" s="23"/>
      <c r="HP1242" s="23"/>
      <c r="HQ1242" s="23"/>
      <c r="HR1242" s="23"/>
      <c r="HS1242" s="23"/>
      <c r="HT1242" s="23"/>
      <c r="HU1242" s="23"/>
      <c r="HV1242" s="23"/>
      <c r="HW1242" s="23"/>
      <c r="HX1242" s="23"/>
      <c r="HY1242" s="23"/>
      <c r="HZ1242" s="23"/>
      <c r="IA1242" s="23"/>
      <c r="IB1242" s="23"/>
      <c r="IC1242" s="23"/>
      <c r="ID1242" s="23"/>
      <c r="IE1242" s="23"/>
      <c r="IF1242" s="23"/>
      <c r="IG1242" s="23"/>
      <c r="IH1242" s="23"/>
      <c r="II1242" s="23"/>
      <c r="IJ1242" s="23"/>
      <c r="IK1242" s="23"/>
      <c r="IL1242" s="23"/>
      <c r="IM1242" s="23"/>
      <c r="IN1242" s="23"/>
      <c r="IO1242" s="23"/>
      <c r="IP1242" s="23"/>
      <c r="IQ1242" s="23"/>
      <c r="IR1242" s="23"/>
      <c r="IS1242" s="23"/>
      <c r="IT1242" s="23"/>
      <c r="IU1242" s="23"/>
    </row>
    <row r="1243" spans="1:255" ht="13.5" thickBot="1" x14ac:dyDescent="0.25">
      <c r="A1243" s="172"/>
      <c r="B1243" s="173"/>
      <c r="C1243" s="173" t="s">
        <v>1260</v>
      </c>
      <c r="D1243" s="174" t="s">
        <v>1261</v>
      </c>
      <c r="E1243" s="175">
        <v>10.15</v>
      </c>
      <c r="F1243" s="176"/>
      <c r="G1243" s="177"/>
      <c r="H1243" s="176" t="e">
        <f>ROUND(Source!AH658,2)</f>
        <v>#REF!</v>
      </c>
      <c r="I1243" s="178" t="e">
        <f>Source!U658</f>
        <v>#REF!</v>
      </c>
      <c r="J1243" s="179"/>
      <c r="K1243" s="180"/>
      <c r="O1243" s="23"/>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c r="BK1243" s="23"/>
      <c r="BL1243" s="23"/>
      <c r="BM1243" s="23"/>
      <c r="BN1243" s="23"/>
      <c r="BO1243" s="23"/>
      <c r="BP1243" s="23"/>
      <c r="BQ1243" s="23"/>
      <c r="BR1243" s="23"/>
      <c r="BS1243" s="23"/>
      <c r="BT1243" s="23"/>
      <c r="BU1243" s="23"/>
      <c r="BV1243" s="23"/>
      <c r="BW1243" s="23"/>
      <c r="BX1243" s="23"/>
      <c r="BY1243" s="23"/>
      <c r="BZ1243" s="23"/>
      <c r="CA1243" s="23"/>
      <c r="CB1243" s="23"/>
      <c r="CC1243" s="23"/>
      <c r="CD1243" s="23"/>
      <c r="CE1243" s="23"/>
      <c r="CF1243" s="23"/>
      <c r="CG1243" s="23"/>
      <c r="CH1243" s="23"/>
      <c r="CI1243" s="23"/>
      <c r="CJ1243" s="23"/>
      <c r="CK1243" s="23"/>
      <c r="CL1243" s="23"/>
      <c r="CM1243" s="23"/>
      <c r="CN1243" s="23"/>
      <c r="CO1243" s="23"/>
      <c r="CP1243" s="23"/>
      <c r="CQ1243" s="23"/>
      <c r="CR1243" s="23"/>
      <c r="CS1243" s="23"/>
      <c r="CT1243" s="23"/>
      <c r="CU1243" s="23"/>
      <c r="CV1243" s="23"/>
      <c r="CW1243" s="23"/>
      <c r="CX1243" s="23"/>
      <c r="CY1243" s="23"/>
      <c r="CZ1243" s="23"/>
      <c r="DA1243" s="23"/>
      <c r="DB1243" s="23"/>
      <c r="DC1243" s="23"/>
      <c r="DD1243" s="23"/>
      <c r="DE1243" s="23"/>
      <c r="DF1243" s="23"/>
      <c r="DG1243" s="23"/>
      <c r="DH1243" s="23"/>
      <c r="DI1243" s="23"/>
      <c r="DJ1243" s="23"/>
      <c r="DK1243" s="23"/>
      <c r="DL1243" s="23"/>
      <c r="DM1243" s="23"/>
      <c r="DN1243" s="23"/>
      <c r="DO1243" s="23"/>
      <c r="DP1243" s="23"/>
      <c r="DQ1243" s="23"/>
      <c r="DR1243" s="23"/>
      <c r="DS1243" s="23"/>
      <c r="DT1243" s="23"/>
      <c r="DU1243" s="23"/>
      <c r="DV1243" s="23"/>
      <c r="DW1243" s="23"/>
      <c r="DX1243" s="23"/>
      <c r="DY1243" s="23"/>
      <c r="DZ1243" s="23"/>
      <c r="EA1243" s="23"/>
      <c r="EB1243" s="23"/>
      <c r="EC1243" s="23"/>
      <c r="ED1243" s="23"/>
      <c r="EE1243" s="23"/>
      <c r="EF1243" s="23"/>
      <c r="EG1243" s="23"/>
      <c r="EH1243" s="23"/>
      <c r="EI1243" s="23"/>
      <c r="EJ1243" s="23"/>
      <c r="EK1243" s="23"/>
      <c r="EL1243" s="23"/>
      <c r="EM1243" s="23"/>
      <c r="EN1243" s="23"/>
      <c r="EO1243" s="23"/>
      <c r="EP1243" s="23"/>
      <c r="EQ1243" s="23"/>
      <c r="ER1243" s="23"/>
      <c r="ES1243" s="23"/>
      <c r="ET1243" s="23"/>
      <c r="EU1243" s="23"/>
      <c r="EV1243" s="23"/>
      <c r="EW1243" s="23"/>
      <c r="EX1243" s="23"/>
      <c r="EY1243" s="23"/>
      <c r="EZ1243" s="23"/>
      <c r="FA1243" s="23"/>
      <c r="FB1243" s="23"/>
      <c r="FC1243" s="23"/>
      <c r="FD1243" s="23"/>
      <c r="FE1243" s="23"/>
      <c r="FF1243" s="23"/>
      <c r="FG1243" s="23"/>
      <c r="FH1243" s="23"/>
      <c r="FI1243" s="23"/>
      <c r="FJ1243" s="23"/>
      <c r="FK1243" s="23"/>
      <c r="FL1243" s="23"/>
      <c r="FM1243" s="23"/>
      <c r="FN1243" s="23"/>
      <c r="FO1243" s="23"/>
      <c r="FP1243" s="23"/>
      <c r="FQ1243" s="23"/>
      <c r="FR1243" s="23"/>
      <c r="FS1243" s="23"/>
      <c r="FT1243" s="23"/>
      <c r="FU1243" s="23"/>
      <c r="FV1243" s="23"/>
      <c r="FW1243" s="23"/>
      <c r="FX1243" s="23"/>
      <c r="FY1243" s="23"/>
      <c r="FZ1243" s="23"/>
      <c r="GA1243" s="23"/>
      <c r="GB1243" s="23"/>
      <c r="GC1243" s="23"/>
      <c r="GD1243" s="23"/>
      <c r="GE1243" s="23"/>
      <c r="GF1243" s="23"/>
      <c r="GG1243" s="23"/>
      <c r="GH1243" s="23"/>
      <c r="GI1243" s="23"/>
      <c r="GJ1243" s="23"/>
      <c r="GK1243" s="23"/>
      <c r="GL1243" s="23"/>
      <c r="GM1243" s="23"/>
      <c r="GN1243" s="23"/>
      <c r="GO1243" s="23"/>
      <c r="GP1243" s="23"/>
      <c r="GQ1243" s="23"/>
      <c r="GR1243" s="23"/>
      <c r="GS1243" s="23"/>
      <c r="GT1243" s="23"/>
      <c r="GU1243" s="23"/>
      <c r="GV1243" s="23"/>
      <c r="GW1243" s="23"/>
      <c r="GX1243" s="23"/>
      <c r="GY1243" s="23"/>
      <c r="GZ1243" s="23"/>
      <c r="HA1243" s="23"/>
      <c r="HB1243" s="23"/>
      <c r="HC1243" s="23"/>
      <c r="HD1243" s="23"/>
      <c r="HE1243" s="23"/>
      <c r="HF1243" s="23"/>
      <c r="HG1243" s="23"/>
      <c r="HH1243" s="23"/>
      <c r="HI1243" s="23"/>
      <c r="HJ1243" s="23"/>
      <c r="HK1243" s="23"/>
      <c r="HL1243" s="23"/>
      <c r="HM1243" s="23"/>
      <c r="HN1243" s="23"/>
      <c r="HO1243" s="23"/>
      <c r="HP1243" s="23"/>
      <c r="HQ1243" s="23"/>
      <c r="HR1243" s="23"/>
      <c r="HS1243" s="23"/>
      <c r="HT1243" s="23"/>
      <c r="HU1243" s="23"/>
      <c r="HV1243" s="23"/>
      <c r="HW1243" s="23"/>
      <c r="HX1243" s="23"/>
      <c r="HY1243" s="23"/>
      <c r="HZ1243" s="23"/>
      <c r="IA1243" s="23"/>
      <c r="IB1243" s="23"/>
      <c r="IC1243" s="23"/>
      <c r="ID1243" s="23"/>
      <c r="IE1243" s="23"/>
      <c r="IF1243" s="23"/>
      <c r="IG1243" s="23"/>
      <c r="IH1243" s="23"/>
      <c r="II1243" s="23"/>
      <c r="IJ1243" s="23"/>
      <c r="IK1243" s="23"/>
      <c r="IL1243" s="23"/>
      <c r="IM1243" s="23"/>
      <c r="IN1243" s="23"/>
      <c r="IO1243" s="23"/>
      <c r="IP1243" s="23"/>
      <c r="IQ1243" s="23"/>
      <c r="IR1243" s="23"/>
      <c r="IS1243" s="23"/>
      <c r="IT1243" s="23"/>
      <c r="IU1243" s="23"/>
    </row>
    <row r="1244" spans="1:255" x14ac:dyDescent="0.2">
      <c r="A1244" s="123"/>
      <c r="B1244" s="122"/>
      <c r="C1244" s="122" t="s">
        <v>1267</v>
      </c>
      <c r="D1244" s="122"/>
      <c r="E1244" s="122"/>
      <c r="F1244" s="122"/>
      <c r="G1244" s="122"/>
      <c r="H1244" s="376">
        <f>R1244</f>
        <v>219</v>
      </c>
      <c r="I1244" s="377"/>
      <c r="J1244" s="376" t="e">
        <f>S1244</f>
        <v>#REF!</v>
      </c>
      <c r="K1244" s="378"/>
      <c r="O1244" s="23"/>
      <c r="P1244" s="23"/>
      <c r="Q1244" s="23"/>
      <c r="R1244" s="23">
        <f>SUM(T1239:T1243)</f>
        <v>219</v>
      </c>
      <c r="S1244" s="23" t="e">
        <f>SUM(U1239:U1243)</f>
        <v>#REF!</v>
      </c>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c r="BK1244" s="23"/>
      <c r="BL1244" s="23"/>
      <c r="BM1244" s="23"/>
      <c r="BN1244" s="23"/>
      <c r="BO1244" s="23"/>
      <c r="BP1244" s="23"/>
      <c r="BQ1244" s="23"/>
      <c r="BR1244" s="23"/>
      <c r="BS1244" s="23"/>
      <c r="BT1244" s="23"/>
      <c r="BU1244" s="23"/>
      <c r="BV1244" s="23"/>
      <c r="BW1244" s="23"/>
      <c r="BX1244" s="23"/>
      <c r="BY1244" s="23"/>
      <c r="BZ1244" s="23"/>
      <c r="CA1244" s="23"/>
      <c r="CB1244" s="23"/>
      <c r="CC1244" s="23"/>
      <c r="CD1244" s="23"/>
      <c r="CE1244" s="23"/>
      <c r="CF1244" s="23"/>
      <c r="CG1244" s="23"/>
      <c r="CH1244" s="23"/>
      <c r="CI1244" s="23"/>
      <c r="CJ1244" s="23"/>
      <c r="CK1244" s="23"/>
      <c r="CL1244" s="23"/>
      <c r="CM1244" s="23"/>
      <c r="CN1244" s="23"/>
      <c r="CO1244" s="23"/>
      <c r="CP1244" s="23"/>
      <c r="CQ1244" s="23"/>
      <c r="CR1244" s="23"/>
      <c r="CS1244" s="23"/>
      <c r="CT1244" s="23"/>
      <c r="CU1244" s="23"/>
      <c r="CV1244" s="23"/>
      <c r="CW1244" s="23"/>
      <c r="CX1244" s="23"/>
      <c r="CY1244" s="23"/>
      <c r="CZ1244" s="23"/>
      <c r="DA1244" s="23"/>
      <c r="DB1244" s="23"/>
      <c r="DC1244" s="23"/>
      <c r="DD1244" s="23"/>
      <c r="DE1244" s="23"/>
      <c r="DF1244" s="23"/>
      <c r="DG1244" s="23"/>
      <c r="DH1244" s="23"/>
      <c r="DI1244" s="23"/>
      <c r="DJ1244" s="23"/>
      <c r="DK1244" s="23"/>
      <c r="DL1244" s="23"/>
      <c r="DM1244" s="23"/>
      <c r="DN1244" s="23"/>
      <c r="DO1244" s="23"/>
      <c r="DP1244" s="23"/>
      <c r="DQ1244" s="23"/>
      <c r="DR1244" s="23"/>
      <c r="DS1244" s="23"/>
      <c r="DT1244" s="23"/>
      <c r="DU1244" s="23"/>
      <c r="DV1244" s="23"/>
      <c r="DW1244" s="23"/>
      <c r="DX1244" s="23"/>
      <c r="DY1244" s="23"/>
      <c r="DZ1244" s="23"/>
      <c r="EA1244" s="23"/>
      <c r="EB1244" s="23"/>
      <c r="EC1244" s="23"/>
      <c r="ED1244" s="23"/>
      <c r="EE1244" s="23"/>
      <c r="EF1244" s="23"/>
      <c r="EG1244" s="23"/>
      <c r="EH1244" s="23"/>
      <c r="EI1244" s="23"/>
      <c r="EJ1244" s="23"/>
      <c r="EK1244" s="23"/>
      <c r="EL1244" s="23"/>
      <c r="EM1244" s="23"/>
      <c r="EN1244" s="23"/>
      <c r="EO1244" s="23"/>
      <c r="EP1244" s="23"/>
      <c r="EQ1244" s="23"/>
      <c r="ER1244" s="23"/>
      <c r="ES1244" s="23"/>
      <c r="ET1244" s="23"/>
      <c r="EU1244" s="23"/>
      <c r="EV1244" s="23"/>
      <c r="EW1244" s="23"/>
      <c r="EX1244" s="23"/>
      <c r="EY1244" s="23"/>
      <c r="EZ1244" s="23"/>
      <c r="FA1244" s="23"/>
      <c r="FB1244" s="23"/>
      <c r="FC1244" s="23"/>
      <c r="FD1244" s="23"/>
      <c r="FE1244" s="23"/>
      <c r="FF1244" s="23"/>
      <c r="FG1244" s="23"/>
      <c r="FH1244" s="23"/>
      <c r="FI1244" s="23"/>
      <c r="FJ1244" s="23"/>
      <c r="FK1244" s="23"/>
      <c r="FL1244" s="23"/>
      <c r="FM1244" s="23"/>
      <c r="FN1244" s="23"/>
      <c r="FO1244" s="23"/>
      <c r="FP1244" s="23"/>
      <c r="FQ1244" s="23"/>
      <c r="FR1244" s="23"/>
      <c r="FS1244" s="23"/>
      <c r="FT1244" s="23"/>
      <c r="FU1244" s="23"/>
      <c r="FV1244" s="23"/>
      <c r="FW1244" s="23"/>
      <c r="FX1244" s="23"/>
      <c r="FY1244" s="23"/>
      <c r="FZ1244" s="23"/>
      <c r="GA1244" s="23"/>
      <c r="GB1244" s="23"/>
      <c r="GC1244" s="23"/>
      <c r="GD1244" s="23"/>
      <c r="GE1244" s="23"/>
      <c r="GF1244" s="23"/>
      <c r="GG1244" s="23"/>
      <c r="GH1244" s="23"/>
      <c r="GI1244" s="23"/>
      <c r="GJ1244" s="23"/>
      <c r="GK1244" s="23"/>
      <c r="GL1244" s="23"/>
      <c r="GM1244" s="23"/>
      <c r="GN1244" s="23"/>
      <c r="GO1244" s="23"/>
      <c r="GP1244" s="23"/>
      <c r="GQ1244" s="23"/>
      <c r="GR1244" s="23"/>
      <c r="GS1244" s="23"/>
      <c r="GT1244" s="23"/>
      <c r="GU1244" s="23"/>
      <c r="GV1244" s="23"/>
      <c r="GW1244" s="23"/>
      <c r="GX1244" s="23"/>
      <c r="GY1244" s="23"/>
      <c r="GZ1244" s="23"/>
      <c r="HA1244" s="23">
        <f>R1244</f>
        <v>219</v>
      </c>
      <c r="HB1244" s="23"/>
      <c r="HC1244" s="23"/>
      <c r="HD1244" s="23"/>
      <c r="HE1244" s="23"/>
      <c r="HF1244" s="23"/>
      <c r="HG1244" s="23"/>
      <c r="HH1244" s="23"/>
      <c r="HI1244" s="23"/>
      <c r="HJ1244" s="23"/>
      <c r="HK1244" s="23"/>
      <c r="HL1244" s="23"/>
      <c r="HM1244" s="23"/>
      <c r="HN1244" s="23"/>
      <c r="HO1244" s="23"/>
      <c r="HP1244" s="23"/>
      <c r="HQ1244" s="23"/>
      <c r="HR1244" s="23"/>
      <c r="HS1244" s="23"/>
      <c r="HT1244" s="23"/>
      <c r="HU1244" s="23"/>
      <c r="HV1244" s="23"/>
      <c r="HW1244" s="23"/>
      <c r="HX1244" s="23"/>
      <c r="HY1244" s="23"/>
      <c r="HZ1244" s="23"/>
      <c r="IA1244" s="23"/>
      <c r="IB1244" s="23"/>
      <c r="IC1244" s="23"/>
      <c r="ID1244" s="23"/>
      <c r="IE1244" s="23"/>
      <c r="IF1244" s="23"/>
      <c r="IG1244" s="23"/>
      <c r="IH1244" s="23"/>
      <c r="II1244" s="23"/>
      <c r="IJ1244" s="23"/>
      <c r="IK1244" s="23"/>
      <c r="IL1244" s="23"/>
      <c r="IM1244" s="23"/>
      <c r="IN1244" s="23"/>
      <c r="IO1244" s="23"/>
      <c r="IP1244" s="23"/>
      <c r="IQ1244" s="23"/>
      <c r="IR1244" s="23"/>
      <c r="IS1244" s="23"/>
      <c r="IT1244" s="23"/>
      <c r="IU1244" s="23"/>
    </row>
    <row r="1245" spans="1:255" ht="13.5" thickBot="1" x14ac:dyDescent="0.25">
      <c r="A1245" s="77"/>
      <c r="B1245" s="76"/>
      <c r="C1245" s="76"/>
      <c r="D1245" s="76"/>
      <c r="E1245" s="76"/>
      <c r="F1245" s="76"/>
      <c r="G1245" s="76"/>
      <c r="H1245" s="370"/>
      <c r="I1245" s="371"/>
      <c r="J1245" s="370"/>
      <c r="K1245" s="372"/>
    </row>
    <row r="1246" spans="1:255" x14ac:dyDescent="0.2">
      <c r="A1246" s="50"/>
      <c r="B1246" s="50"/>
      <c r="C1246" s="50"/>
      <c r="D1246" s="50"/>
      <c r="E1246" s="50"/>
      <c r="F1246" s="50"/>
      <c r="G1246" s="50"/>
      <c r="H1246" s="50"/>
      <c r="I1246" s="50"/>
      <c r="J1246" s="50"/>
      <c r="K1246" s="50"/>
    </row>
    <row r="1247" spans="1:255" x14ac:dyDescent="0.2">
      <c r="A1247" s="135"/>
      <c r="B1247" s="135"/>
      <c r="C1247" s="326" t="s">
        <v>593</v>
      </c>
      <c r="D1247" s="326"/>
      <c r="E1247" s="326"/>
      <c r="F1247" s="326"/>
      <c r="G1247" s="326"/>
      <c r="H1247" s="326"/>
      <c r="I1247" s="326"/>
      <c r="J1247" s="326"/>
      <c r="K1247" s="326"/>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c r="BK1247" s="23"/>
      <c r="BL1247" s="23"/>
      <c r="BM1247" s="23"/>
      <c r="BN1247" s="23"/>
      <c r="BO1247" s="23"/>
      <c r="BP1247" s="23"/>
      <c r="BQ1247" s="23"/>
      <c r="BR1247" s="23"/>
      <c r="BS1247" s="23"/>
      <c r="BT1247" s="23"/>
      <c r="BU1247" s="23"/>
      <c r="BV1247" s="23"/>
      <c r="BW1247" s="23"/>
      <c r="BX1247" s="136" t="str">
        <f>C1247</f>
        <v>Вентшахты</v>
      </c>
      <c r="BY1247" s="23"/>
      <c r="BZ1247" s="23"/>
      <c r="CA1247" s="23"/>
      <c r="CB1247" s="23"/>
      <c r="CC1247" s="23"/>
      <c r="CD1247" s="23"/>
      <c r="CE1247" s="23"/>
      <c r="CF1247" s="23"/>
      <c r="CG1247" s="23"/>
      <c r="CH1247" s="23"/>
      <c r="CI1247" s="23"/>
      <c r="CJ1247" s="23"/>
      <c r="CK1247" s="23"/>
      <c r="CL1247" s="23"/>
      <c r="CM1247" s="23"/>
      <c r="CN1247" s="23"/>
      <c r="CO1247" s="23"/>
      <c r="CP1247" s="23"/>
      <c r="CQ1247" s="23"/>
      <c r="CR1247" s="23"/>
      <c r="CS1247" s="23"/>
      <c r="CT1247" s="23"/>
      <c r="CU1247" s="23"/>
      <c r="CV1247" s="23"/>
      <c r="CW1247" s="23"/>
      <c r="CX1247" s="23"/>
      <c r="CY1247" s="23"/>
      <c r="CZ1247" s="23"/>
      <c r="DA1247" s="23"/>
      <c r="DB1247" s="23"/>
      <c r="DC1247" s="23"/>
      <c r="DD1247" s="23"/>
      <c r="DE1247" s="23"/>
      <c r="DF1247" s="23"/>
      <c r="DG1247" s="23"/>
      <c r="DH1247" s="23"/>
      <c r="DI1247" s="23"/>
      <c r="DJ1247" s="23"/>
      <c r="DK1247" s="23"/>
      <c r="DL1247" s="23"/>
      <c r="DM1247" s="23"/>
      <c r="DN1247" s="23"/>
      <c r="DO1247" s="23"/>
      <c r="DP1247" s="23"/>
      <c r="DQ1247" s="23"/>
      <c r="DR1247" s="23"/>
      <c r="DS1247" s="23"/>
      <c r="DT1247" s="23"/>
      <c r="DU1247" s="23"/>
      <c r="DV1247" s="23"/>
      <c r="DW1247" s="23"/>
      <c r="DX1247" s="23"/>
      <c r="DY1247" s="23"/>
      <c r="DZ1247" s="23"/>
      <c r="EA1247" s="23"/>
      <c r="EB1247" s="23"/>
      <c r="EC1247" s="23"/>
      <c r="ED1247" s="23"/>
      <c r="EE1247" s="23"/>
      <c r="EF1247" s="23"/>
      <c r="EG1247" s="23"/>
      <c r="EH1247" s="23"/>
      <c r="EI1247" s="23"/>
      <c r="EJ1247" s="23"/>
      <c r="EK1247" s="23"/>
      <c r="EL1247" s="23"/>
      <c r="EM1247" s="23"/>
      <c r="EN1247" s="23"/>
      <c r="EO1247" s="23"/>
      <c r="EP1247" s="23"/>
      <c r="EQ1247" s="23"/>
      <c r="ER1247" s="23"/>
      <c r="ES1247" s="23"/>
      <c r="ET1247" s="23"/>
      <c r="EU1247" s="23"/>
      <c r="EV1247" s="23"/>
      <c r="EW1247" s="23"/>
      <c r="EX1247" s="23"/>
      <c r="EY1247" s="23"/>
      <c r="EZ1247" s="23"/>
      <c r="FA1247" s="23"/>
      <c r="FB1247" s="23"/>
      <c r="FC1247" s="23"/>
      <c r="FD1247" s="23"/>
      <c r="FE1247" s="23"/>
      <c r="FF1247" s="23"/>
      <c r="FG1247" s="23"/>
      <c r="FH1247" s="23"/>
      <c r="FI1247" s="23"/>
      <c r="FJ1247" s="23"/>
      <c r="FK1247" s="23"/>
      <c r="FL1247" s="23"/>
      <c r="FM1247" s="23"/>
      <c r="FN1247" s="23"/>
      <c r="FO1247" s="23"/>
      <c r="FP1247" s="23"/>
      <c r="FQ1247" s="23"/>
      <c r="FR1247" s="23"/>
      <c r="FS1247" s="23"/>
      <c r="FT1247" s="23"/>
      <c r="FU1247" s="23"/>
      <c r="FV1247" s="23"/>
      <c r="FW1247" s="23"/>
      <c r="FX1247" s="23"/>
      <c r="FY1247" s="23"/>
      <c r="FZ1247" s="23"/>
      <c r="GA1247" s="23"/>
      <c r="GB1247" s="23"/>
      <c r="GC1247" s="23"/>
      <c r="GD1247" s="23"/>
      <c r="GE1247" s="23"/>
      <c r="GF1247" s="23"/>
      <c r="GG1247" s="23"/>
      <c r="GH1247" s="23"/>
      <c r="GI1247" s="23"/>
      <c r="GJ1247" s="23"/>
      <c r="GK1247" s="23"/>
      <c r="GL1247" s="23"/>
      <c r="GM1247" s="23"/>
      <c r="GN1247" s="23"/>
      <c r="GO1247" s="23"/>
      <c r="GP1247" s="23"/>
      <c r="GQ1247" s="23"/>
      <c r="GR1247" s="23"/>
      <c r="GS1247" s="23"/>
      <c r="GT1247" s="23"/>
      <c r="GU1247" s="23"/>
      <c r="GV1247" s="23"/>
      <c r="GW1247" s="23"/>
      <c r="GX1247" s="23"/>
      <c r="GY1247" s="23"/>
      <c r="GZ1247" s="23"/>
      <c r="HA1247" s="23"/>
      <c r="HB1247" s="23"/>
      <c r="HC1247" s="23"/>
      <c r="HD1247" s="23"/>
      <c r="HE1247" s="23"/>
      <c r="HF1247" s="23"/>
      <c r="HG1247" s="23"/>
      <c r="HH1247" s="23"/>
      <c r="HI1247" s="23"/>
      <c r="HJ1247" s="23"/>
      <c r="HK1247" s="23"/>
      <c r="HL1247" s="23"/>
      <c r="HM1247" s="23"/>
      <c r="HN1247" s="23"/>
      <c r="HO1247" s="23"/>
      <c r="HP1247" s="23"/>
      <c r="HQ1247" s="23"/>
      <c r="HR1247" s="23"/>
      <c r="HS1247" s="23"/>
      <c r="HT1247" s="23"/>
      <c r="HU1247" s="23"/>
      <c r="HV1247" s="23"/>
      <c r="HW1247" s="23"/>
      <c r="HX1247" s="23"/>
      <c r="HY1247" s="23"/>
      <c r="HZ1247" s="23"/>
      <c r="IA1247" s="23"/>
      <c r="IB1247" s="23"/>
      <c r="IC1247" s="23"/>
      <c r="ID1247" s="23"/>
      <c r="IE1247" s="23"/>
      <c r="IF1247" s="23"/>
      <c r="IG1247" s="23"/>
      <c r="IH1247" s="23"/>
      <c r="II1247" s="23"/>
      <c r="IJ1247" s="23"/>
      <c r="IK1247" s="23"/>
      <c r="IL1247" s="23"/>
      <c r="IM1247" s="23"/>
      <c r="IN1247" s="23"/>
      <c r="IO1247" s="23"/>
      <c r="IP1247" s="23"/>
      <c r="IQ1247" s="23"/>
      <c r="IR1247" s="23"/>
      <c r="IS1247" s="23"/>
      <c r="IT1247" s="23"/>
      <c r="IU1247" s="23"/>
    </row>
    <row r="1248" spans="1:255" ht="13.5" thickBot="1" x14ac:dyDescent="0.25"/>
    <row r="1249" spans="1:255" ht="24" x14ac:dyDescent="0.2">
      <c r="A1249" s="53">
        <v>62</v>
      </c>
      <c r="B1249" s="61" t="s">
        <v>595</v>
      </c>
      <c r="C1249" s="54" t="s">
        <v>596</v>
      </c>
      <c r="D1249" s="55" t="s">
        <v>597</v>
      </c>
      <c r="E1249" s="56">
        <v>1.8</v>
      </c>
      <c r="F1249" s="57">
        <f>Source!AK661</f>
        <v>831.95</v>
      </c>
      <c r="G1249" s="62" t="s">
        <v>6</v>
      </c>
      <c r="H1249" s="57"/>
      <c r="I1249" s="58">
        <f>SUM(DQ1249:DQ1264)</f>
        <v>304</v>
      </c>
      <c r="J1249" s="59" t="s">
        <v>595</v>
      </c>
      <c r="K1249" s="60" t="e">
        <f>SUM(DS1249:DS1264)</f>
        <v>#REF!</v>
      </c>
      <c r="L1249" s="23"/>
      <c r="M1249" s="23"/>
      <c r="N1249" s="23"/>
      <c r="O1249" s="23"/>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23"/>
      <c r="BJ1249" s="23"/>
      <c r="BK1249" s="23"/>
      <c r="BL1249" s="23"/>
      <c r="BM1249" s="23"/>
      <c r="BN1249" s="23"/>
      <c r="BO1249" s="23"/>
      <c r="BP1249" s="23"/>
      <c r="BQ1249" s="23"/>
      <c r="BR1249" s="23"/>
      <c r="BS1249" s="23"/>
      <c r="BT1249" s="23"/>
      <c r="BU1249" s="23"/>
      <c r="BV1249" s="23"/>
      <c r="BW1249" s="23"/>
      <c r="BX1249" s="23"/>
      <c r="BY1249" s="23"/>
      <c r="BZ1249" s="23"/>
      <c r="CA1249" s="23"/>
      <c r="CB1249" s="23"/>
      <c r="CC1249" s="23"/>
      <c r="CD1249" s="23"/>
      <c r="CE1249" s="23"/>
      <c r="CF1249" s="23"/>
      <c r="CG1249" s="23"/>
      <c r="CH1249" s="23"/>
      <c r="CI1249" s="23"/>
      <c r="CJ1249" s="23"/>
      <c r="CK1249" s="23"/>
      <c r="CL1249" s="23"/>
      <c r="CM1249" s="23"/>
      <c r="CN1249" s="23"/>
      <c r="CO1249" s="23"/>
      <c r="CP1249" s="23"/>
      <c r="CQ1249" s="23"/>
      <c r="CR1249" s="23"/>
      <c r="CS1249" s="23"/>
      <c r="CT1249" s="23"/>
      <c r="CU1249" s="23"/>
      <c r="CV1249" s="23"/>
      <c r="CW1249" s="23"/>
      <c r="CX1249" s="23"/>
      <c r="CY1249" s="23"/>
      <c r="CZ1249" s="23"/>
      <c r="DA1249" s="23"/>
      <c r="DB1249" s="23"/>
      <c r="DC1249" s="23"/>
      <c r="DD1249" s="23"/>
      <c r="DE1249" s="23"/>
      <c r="DF1249" s="23"/>
      <c r="DG1249" s="23"/>
      <c r="DH1249" s="23"/>
      <c r="DI1249" s="23"/>
      <c r="DJ1249" s="23"/>
      <c r="DK1249" s="23"/>
      <c r="DL1249" s="23"/>
      <c r="DM1249" s="23"/>
      <c r="DN1249" s="23"/>
      <c r="DO1249" s="23"/>
      <c r="DP1249" s="23"/>
      <c r="DQ1249" s="23"/>
      <c r="DR1249" s="23"/>
      <c r="DS1249" s="23"/>
      <c r="DT1249" s="23"/>
      <c r="DU1249" s="23"/>
      <c r="DV1249" s="23"/>
      <c r="DW1249" s="23"/>
      <c r="DX1249" s="23"/>
      <c r="DY1249" s="23"/>
      <c r="DZ1249" s="23"/>
      <c r="EA1249" s="23"/>
      <c r="EB1249" s="23"/>
      <c r="EC1249" s="23"/>
      <c r="ED1249" s="23"/>
      <c r="EE1249" s="23"/>
      <c r="EF1249" s="23"/>
      <c r="EG1249" s="23"/>
      <c r="EH1249" s="23"/>
      <c r="EI1249" s="23"/>
      <c r="EJ1249" s="23"/>
      <c r="EK1249" s="23"/>
      <c r="EL1249" s="23"/>
      <c r="EM1249" s="23"/>
      <c r="EN1249" s="23"/>
      <c r="EO1249" s="23"/>
      <c r="EP1249" s="23"/>
      <c r="EQ1249" s="23"/>
      <c r="ER1249" s="23"/>
      <c r="ES1249" s="23"/>
      <c r="ET1249" s="23"/>
      <c r="EU1249" s="23"/>
      <c r="EV1249" s="23"/>
      <c r="EW1249" s="23"/>
      <c r="EX1249" s="23"/>
      <c r="EY1249" s="23"/>
      <c r="EZ1249" s="23"/>
      <c r="FA1249" s="23"/>
      <c r="FB1249" s="23"/>
      <c r="FC1249" s="23"/>
      <c r="FD1249" s="23"/>
      <c r="FE1249" s="23"/>
      <c r="FF1249" s="23"/>
      <c r="FG1249" s="23"/>
      <c r="FH1249" s="23"/>
      <c r="FI1249" s="23"/>
      <c r="FJ1249" s="23"/>
      <c r="FK1249" s="23"/>
      <c r="FL1249" s="23"/>
      <c r="FM1249" s="23"/>
      <c r="FN1249" s="23"/>
      <c r="FO1249" s="23"/>
      <c r="FP1249" s="23"/>
      <c r="FQ1249" s="23"/>
      <c r="FR1249" s="23"/>
      <c r="FS1249" s="23"/>
      <c r="FT1249" s="23"/>
      <c r="FU1249" s="23"/>
      <c r="FV1249" s="23"/>
      <c r="FW1249" s="23"/>
      <c r="FX1249" s="23"/>
      <c r="FY1249" s="23"/>
      <c r="FZ1249" s="23"/>
      <c r="GA1249" s="23"/>
      <c r="GB1249" s="23"/>
      <c r="GC1249" s="23"/>
      <c r="GD1249" s="23"/>
      <c r="GE1249" s="23"/>
      <c r="GF1249" s="23"/>
      <c r="GG1249" s="23"/>
      <c r="GH1249" s="23"/>
      <c r="GI1249" s="23"/>
      <c r="GJ1249" s="23"/>
      <c r="GK1249" s="23"/>
      <c r="GL1249" s="23"/>
      <c r="GM1249" s="23"/>
      <c r="GN1249" s="23"/>
      <c r="GO1249" s="23"/>
      <c r="GP1249" s="23"/>
      <c r="GQ1249" s="23"/>
      <c r="GR1249" s="23"/>
      <c r="GS1249" s="23"/>
      <c r="GT1249" s="23"/>
      <c r="GU1249" s="23"/>
      <c r="GV1249" s="23"/>
      <c r="GW1249" s="23"/>
      <c r="GX1249" s="23"/>
      <c r="GY1249" s="23"/>
      <c r="GZ1249" s="23"/>
      <c r="HA1249" s="23"/>
      <c r="HB1249" s="23"/>
      <c r="HC1249" s="23"/>
      <c r="HD1249" s="23"/>
      <c r="HE1249" s="23"/>
      <c r="HF1249" s="23"/>
      <c r="HG1249" s="23"/>
      <c r="HH1249" s="23"/>
      <c r="HI1249" s="23"/>
      <c r="HJ1249" s="23"/>
      <c r="HK1249" s="23"/>
      <c r="HL1249" s="23"/>
      <c r="HM1249" s="23"/>
      <c r="HN1249" s="23"/>
      <c r="HO1249" s="23"/>
      <c r="HP1249" s="23"/>
      <c r="HQ1249" s="23"/>
      <c r="HR1249" s="23"/>
      <c r="HS1249" s="23"/>
      <c r="HT1249" s="23"/>
      <c r="HU1249" s="23"/>
      <c r="HV1249" s="23"/>
      <c r="HW1249" s="23"/>
      <c r="HX1249" s="23"/>
      <c r="HY1249" s="23"/>
      <c r="HZ1249" s="23"/>
      <c r="IA1249" s="23"/>
      <c r="IB1249" s="23"/>
      <c r="IC1249" s="23"/>
      <c r="ID1249" s="23"/>
      <c r="IE1249" s="23"/>
      <c r="IF1249" s="23"/>
      <c r="IG1249" s="23"/>
      <c r="IH1249" s="23"/>
      <c r="II1249" s="23"/>
      <c r="IJ1249" s="23"/>
      <c r="IK1249" s="23"/>
      <c r="IL1249" s="23"/>
      <c r="IM1249" s="23"/>
      <c r="IN1249" s="23"/>
      <c r="IO1249" s="23"/>
      <c r="IP1249" s="23"/>
      <c r="IQ1249" s="23"/>
      <c r="IR1249" s="23"/>
      <c r="IS1249" s="23"/>
      <c r="IT1249" s="23"/>
      <c r="IU1249" s="23"/>
    </row>
    <row r="1250" spans="1:255" x14ac:dyDescent="0.2">
      <c r="A1250" s="66"/>
      <c r="B1250" s="67"/>
      <c r="C1250" s="67" t="s">
        <v>1253</v>
      </c>
      <c r="D1250" s="68"/>
      <c r="E1250" s="69"/>
      <c r="F1250" s="70">
        <v>38.590000000000003</v>
      </c>
      <c r="G1250" s="71"/>
      <c r="H1250" s="70">
        <f>Source!AF661</f>
        <v>38.590000000000003</v>
      </c>
      <c r="I1250" s="72">
        <f>T1250</f>
        <v>69</v>
      </c>
      <c r="J1250" s="73">
        <v>63.26</v>
      </c>
      <c r="K1250" s="74">
        <f>U1250</f>
        <v>4394</v>
      </c>
      <c r="O1250" s="23"/>
      <c r="P1250" s="23"/>
      <c r="Q1250" s="23"/>
      <c r="R1250" s="23"/>
      <c r="S1250" s="23"/>
      <c r="T1250" s="23">
        <f>ROUND(Source!AF661*Source!AV661*Source!I661,0)</f>
        <v>69</v>
      </c>
      <c r="U1250" s="23">
        <f>Source!S661</f>
        <v>4394</v>
      </c>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c r="BK1250" s="23"/>
      <c r="BL1250" s="23"/>
      <c r="BM1250" s="23"/>
      <c r="BN1250" s="23"/>
      <c r="BO1250" s="23"/>
      <c r="BP1250" s="23"/>
      <c r="BQ1250" s="23"/>
      <c r="BR1250" s="23"/>
      <c r="BS1250" s="23"/>
      <c r="BT1250" s="23"/>
      <c r="BU1250" s="23"/>
      <c r="BV1250" s="23"/>
      <c r="BW1250" s="23"/>
      <c r="BX1250" s="23"/>
      <c r="BY1250" s="23"/>
      <c r="BZ1250" s="23"/>
      <c r="CA1250" s="23"/>
      <c r="CB1250" s="23"/>
      <c r="CC1250" s="23"/>
      <c r="CD1250" s="23"/>
      <c r="CE1250" s="23"/>
      <c r="CF1250" s="23"/>
      <c r="CG1250" s="23"/>
      <c r="CH1250" s="23"/>
      <c r="CI1250" s="23"/>
      <c r="CJ1250" s="23"/>
      <c r="CK1250" s="23"/>
      <c r="CL1250" s="23"/>
      <c r="CM1250" s="23"/>
      <c r="CN1250" s="23"/>
      <c r="CO1250" s="23"/>
      <c r="CP1250" s="23"/>
      <c r="CQ1250" s="23"/>
      <c r="CR1250" s="23"/>
      <c r="CS1250" s="23"/>
      <c r="CT1250" s="23"/>
      <c r="CU1250" s="23"/>
      <c r="CV1250" s="23">
        <v>1</v>
      </c>
      <c r="CW1250" s="23"/>
      <c r="CX1250" s="23"/>
      <c r="CY1250" s="23"/>
      <c r="CZ1250" s="23"/>
      <c r="DA1250" s="23"/>
      <c r="DB1250" s="23"/>
      <c r="DC1250" s="23"/>
      <c r="DD1250" s="23"/>
      <c r="DE1250" s="23"/>
      <c r="DF1250" s="23"/>
      <c r="DG1250" s="23">
        <f>Source!S661</f>
        <v>4394</v>
      </c>
      <c r="DH1250" s="23">
        <v>1001</v>
      </c>
      <c r="DI1250" s="23"/>
      <c r="DJ1250" s="23"/>
      <c r="DK1250" s="23"/>
      <c r="DL1250" s="23"/>
      <c r="DM1250" s="23"/>
      <c r="DN1250" s="23"/>
      <c r="DO1250" s="23"/>
      <c r="DP1250" s="23"/>
      <c r="DQ1250" s="23">
        <f>T1250</f>
        <v>69</v>
      </c>
      <c r="DR1250" s="23"/>
      <c r="DS1250" s="23">
        <f>U1250</f>
        <v>4394</v>
      </c>
      <c r="DT1250" s="23"/>
      <c r="DU1250" s="23"/>
      <c r="DV1250" s="23"/>
      <c r="DW1250" s="23"/>
      <c r="DX1250" s="23"/>
      <c r="DY1250" s="23"/>
      <c r="DZ1250" s="23"/>
      <c r="EA1250" s="23"/>
      <c r="EB1250" s="23"/>
      <c r="EC1250" s="23"/>
      <c r="ED1250" s="23"/>
      <c r="EE1250" s="23"/>
      <c r="EF1250" s="23"/>
      <c r="EG1250" s="23"/>
      <c r="EH1250" s="23"/>
      <c r="EI1250" s="23"/>
      <c r="EJ1250" s="23"/>
      <c r="EK1250" s="23"/>
      <c r="EL1250" s="23"/>
      <c r="EM1250" s="23"/>
      <c r="EN1250" s="23"/>
      <c r="EO1250" s="23"/>
      <c r="EP1250" s="23"/>
      <c r="EQ1250" s="23"/>
      <c r="ER1250" s="23"/>
      <c r="ES1250" s="23"/>
      <c r="ET1250" s="23"/>
      <c r="EU1250" s="23"/>
      <c r="EV1250" s="23"/>
      <c r="EW1250" s="23"/>
      <c r="EX1250" s="23"/>
      <c r="EY1250" s="23"/>
      <c r="EZ1250" s="23"/>
      <c r="FA1250" s="23"/>
      <c r="FB1250" s="23"/>
      <c r="FC1250" s="23"/>
      <c r="FD1250" s="23"/>
      <c r="FE1250" s="23"/>
      <c r="FF1250" s="23"/>
      <c r="FG1250" s="23"/>
      <c r="FH1250" s="23"/>
      <c r="FI1250" s="23"/>
      <c r="FJ1250" s="23"/>
      <c r="FK1250" s="23"/>
      <c r="FL1250" s="23"/>
      <c r="FM1250" s="23"/>
      <c r="FN1250" s="23"/>
      <c r="FO1250" s="23"/>
      <c r="FP1250" s="23"/>
      <c r="FQ1250" s="23"/>
      <c r="FR1250" s="23"/>
      <c r="FS1250" s="23"/>
      <c r="FT1250" s="23"/>
      <c r="FU1250" s="23"/>
      <c r="FV1250" s="23"/>
      <c r="FW1250" s="23"/>
      <c r="FX1250" s="23"/>
      <c r="FY1250" s="23"/>
      <c r="FZ1250" s="23"/>
      <c r="GA1250" s="23"/>
      <c r="GB1250" s="23"/>
      <c r="GC1250" s="23"/>
      <c r="GD1250" s="23"/>
      <c r="GE1250" s="23"/>
      <c r="GF1250" s="23"/>
      <c r="GG1250" s="23"/>
      <c r="GH1250" s="23"/>
      <c r="GI1250" s="23"/>
      <c r="GJ1250" s="23">
        <f>T1250</f>
        <v>69</v>
      </c>
      <c r="GK1250" s="23">
        <f>T1250</f>
        <v>69</v>
      </c>
      <c r="GL1250" s="23"/>
      <c r="GM1250" s="23"/>
      <c r="GN1250" s="23"/>
      <c r="GO1250" s="23"/>
      <c r="GP1250" s="23"/>
      <c r="GQ1250" s="23"/>
      <c r="GR1250" s="23"/>
      <c r="GS1250" s="23"/>
      <c r="GT1250" s="23"/>
      <c r="GU1250" s="23"/>
      <c r="GV1250" s="23"/>
      <c r="GW1250" s="23"/>
      <c r="GX1250" s="23"/>
      <c r="GY1250" s="23"/>
      <c r="GZ1250" s="23"/>
      <c r="HA1250" s="23"/>
      <c r="HB1250" s="23">
        <f>T1250</f>
        <v>69</v>
      </c>
      <c r="HC1250" s="23"/>
      <c r="HD1250" s="23"/>
      <c r="HE1250" s="23"/>
      <c r="HF1250" s="23">
        <f>T1250</f>
        <v>69</v>
      </c>
      <c r="HG1250" s="23"/>
      <c r="HH1250" s="23"/>
      <c r="HI1250" s="23"/>
      <c r="HJ1250" s="23"/>
      <c r="HK1250" s="23"/>
      <c r="HL1250" s="23">
        <f>T1250</f>
        <v>69</v>
      </c>
      <c r="HM1250" s="23"/>
      <c r="HN1250" s="23">
        <f>T1250</f>
        <v>69</v>
      </c>
      <c r="HO1250" s="23"/>
      <c r="HP1250" s="23"/>
      <c r="HQ1250" s="23"/>
      <c r="HR1250" s="23"/>
      <c r="HS1250" s="23"/>
      <c r="HT1250" s="23"/>
      <c r="HU1250" s="23"/>
      <c r="HV1250" s="23"/>
      <c r="HW1250" s="23"/>
      <c r="HX1250" s="23">
        <f>T1250</f>
        <v>69</v>
      </c>
      <c r="HY1250" s="23"/>
      <c r="HZ1250" s="23"/>
      <c r="IA1250" s="23"/>
      <c r="IB1250" s="23"/>
      <c r="IC1250" s="23"/>
      <c r="ID1250" s="23"/>
      <c r="IE1250" s="23"/>
      <c r="IF1250" s="23"/>
      <c r="IG1250" s="23"/>
      <c r="IH1250" s="23"/>
      <c r="II1250" s="23"/>
      <c r="IJ1250" s="23"/>
      <c r="IK1250" s="23"/>
      <c r="IL1250" s="23"/>
      <c r="IM1250" s="23"/>
      <c r="IN1250" s="23"/>
      <c r="IO1250" s="23"/>
      <c r="IP1250" s="23"/>
      <c r="IQ1250" s="23"/>
      <c r="IR1250" s="23"/>
      <c r="IS1250" s="23"/>
      <c r="IT1250" s="23"/>
      <c r="IU1250" s="23"/>
    </row>
    <row r="1251" spans="1:255" x14ac:dyDescent="0.2">
      <c r="A1251" s="78"/>
      <c r="B1251" s="79"/>
      <c r="C1251" s="79" t="s">
        <v>1255</v>
      </c>
      <c r="D1251" s="80"/>
      <c r="E1251" s="81"/>
      <c r="F1251" s="82">
        <v>40.340000000000003</v>
      </c>
      <c r="G1251" s="83"/>
      <c r="H1251" s="82">
        <f>Source!AD661</f>
        <v>40.340000000000003</v>
      </c>
      <c r="I1251" s="84">
        <f>T1251</f>
        <v>73</v>
      </c>
      <c r="J1251" s="85">
        <v>9.3000000000000007</v>
      </c>
      <c r="K1251" s="86">
        <f>U1251</f>
        <v>675</v>
      </c>
      <c r="O1251" s="23"/>
      <c r="P1251" s="23"/>
      <c r="Q1251" s="23"/>
      <c r="R1251" s="23"/>
      <c r="S1251" s="23"/>
      <c r="T1251" s="23">
        <f>ROUND(Source!AD661*Source!AV661*Source!I661,0)</f>
        <v>73</v>
      </c>
      <c r="U1251" s="23">
        <f>Source!Q661</f>
        <v>675</v>
      </c>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v>1</v>
      </c>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f>T1251</f>
        <v>73</v>
      </c>
      <c r="DR1251" s="23"/>
      <c r="DS1251" s="23">
        <f>U1251</f>
        <v>675</v>
      </c>
      <c r="DT1251" s="23"/>
      <c r="DU1251" s="23"/>
      <c r="DV1251" s="23"/>
      <c r="DW1251" s="23"/>
      <c r="DX1251" s="23"/>
      <c r="DY1251" s="23"/>
      <c r="DZ1251" s="23"/>
      <c r="EA1251" s="23"/>
      <c r="EB1251" s="23"/>
      <c r="EC1251" s="23"/>
      <c r="ED1251" s="23"/>
      <c r="EE1251" s="23"/>
      <c r="EF1251" s="23"/>
      <c r="EG1251" s="23"/>
      <c r="EH1251" s="23"/>
      <c r="EI1251" s="23"/>
      <c r="EJ1251" s="23"/>
      <c r="EK1251" s="23"/>
      <c r="EL1251" s="23"/>
      <c r="EM1251" s="23"/>
      <c r="EN1251" s="23"/>
      <c r="EO1251" s="23"/>
      <c r="EP1251" s="23"/>
      <c r="EQ1251" s="23"/>
      <c r="ER1251" s="23"/>
      <c r="ES1251" s="23"/>
      <c r="ET1251" s="23"/>
      <c r="EU1251" s="23"/>
      <c r="EV1251" s="23"/>
      <c r="EW1251" s="23"/>
      <c r="EX1251" s="23"/>
      <c r="EY1251" s="23"/>
      <c r="EZ1251" s="23"/>
      <c r="FA1251" s="23"/>
      <c r="FB1251" s="23"/>
      <c r="FC1251" s="23"/>
      <c r="FD1251" s="23"/>
      <c r="FE1251" s="23"/>
      <c r="FF1251" s="23"/>
      <c r="FG1251" s="23"/>
      <c r="FH1251" s="23"/>
      <c r="FI1251" s="23"/>
      <c r="FJ1251" s="23"/>
      <c r="FK1251" s="23"/>
      <c r="FL1251" s="23"/>
      <c r="FM1251" s="23"/>
      <c r="FN1251" s="23"/>
      <c r="FO1251" s="23"/>
      <c r="FP1251" s="23"/>
      <c r="FQ1251" s="23"/>
      <c r="FR1251" s="23"/>
      <c r="FS1251" s="23"/>
      <c r="FT1251" s="23"/>
      <c r="FU1251" s="23"/>
      <c r="FV1251" s="23"/>
      <c r="FW1251" s="23"/>
      <c r="FX1251" s="23"/>
      <c r="FY1251" s="23"/>
      <c r="FZ1251" s="23"/>
      <c r="GA1251" s="23"/>
      <c r="GB1251" s="23"/>
      <c r="GC1251" s="23"/>
      <c r="GD1251" s="23"/>
      <c r="GE1251" s="23"/>
      <c r="GF1251" s="23"/>
      <c r="GG1251" s="23"/>
      <c r="GH1251" s="23"/>
      <c r="GI1251" s="23"/>
      <c r="GJ1251" s="23">
        <f>T1251</f>
        <v>73</v>
      </c>
      <c r="GK1251" s="23"/>
      <c r="GL1251" s="23">
        <f>T1251</f>
        <v>73</v>
      </c>
      <c r="GM1251" s="23"/>
      <c r="GN1251" s="23"/>
      <c r="GO1251" s="23"/>
      <c r="GP1251" s="23"/>
      <c r="GQ1251" s="23"/>
      <c r="GR1251" s="23"/>
      <c r="GS1251" s="23"/>
      <c r="GT1251" s="23"/>
      <c r="GU1251" s="23"/>
      <c r="GV1251" s="23"/>
      <c r="GW1251" s="23"/>
      <c r="GX1251" s="23"/>
      <c r="GY1251" s="23"/>
      <c r="GZ1251" s="23"/>
      <c r="HA1251" s="23"/>
      <c r="HB1251" s="23">
        <f>T1251</f>
        <v>73</v>
      </c>
      <c r="HC1251" s="23"/>
      <c r="HD1251" s="23"/>
      <c r="HE1251" s="23"/>
      <c r="HF1251" s="23">
        <f>T1251</f>
        <v>73</v>
      </c>
      <c r="HG1251" s="23"/>
      <c r="HH1251" s="23"/>
      <c r="HI1251" s="23"/>
      <c r="HJ1251" s="23"/>
      <c r="HK1251" s="23"/>
      <c r="HL1251" s="23">
        <f>T1251</f>
        <v>73</v>
      </c>
      <c r="HM1251" s="23"/>
      <c r="HN1251" s="23">
        <f>T1251</f>
        <v>73</v>
      </c>
      <c r="HO1251" s="23"/>
      <c r="HP1251" s="23"/>
      <c r="HQ1251" s="23"/>
      <c r="HR1251" s="23"/>
      <c r="HS1251" s="23"/>
      <c r="HT1251" s="23"/>
      <c r="HU1251" s="23"/>
      <c r="HV1251" s="23"/>
      <c r="HW1251" s="23"/>
      <c r="HX1251" s="23"/>
      <c r="HY1251" s="23"/>
      <c r="HZ1251" s="23"/>
      <c r="IA1251" s="23"/>
      <c r="IB1251" s="23"/>
      <c r="IC1251" s="23"/>
      <c r="ID1251" s="23"/>
      <c r="IE1251" s="23"/>
      <c r="IF1251" s="23"/>
      <c r="IG1251" s="23"/>
      <c r="IH1251" s="23"/>
      <c r="II1251" s="23"/>
      <c r="IJ1251" s="23"/>
      <c r="IK1251" s="23"/>
      <c r="IL1251" s="23"/>
      <c r="IM1251" s="23"/>
      <c r="IN1251" s="23"/>
      <c r="IO1251" s="23"/>
      <c r="IP1251" s="23"/>
      <c r="IQ1251" s="23"/>
      <c r="IR1251" s="23"/>
      <c r="IS1251" s="23"/>
      <c r="IT1251" s="23"/>
      <c r="IU1251" s="23"/>
    </row>
    <row r="1252" spans="1:255" x14ac:dyDescent="0.2">
      <c r="A1252" s="78"/>
      <c r="B1252" s="79"/>
      <c r="C1252" s="79" t="s">
        <v>1256</v>
      </c>
      <c r="D1252" s="80"/>
      <c r="E1252" s="81"/>
      <c r="F1252" s="82">
        <v>5.99</v>
      </c>
      <c r="G1252" s="83"/>
      <c r="H1252" s="82">
        <f>Source!AE661</f>
        <v>5.99</v>
      </c>
      <c r="I1252" s="84">
        <f>GM1252</f>
        <v>11</v>
      </c>
      <c r="J1252" s="85">
        <v>19.8</v>
      </c>
      <c r="K1252" s="86">
        <f>Source!R661</f>
        <v>213</v>
      </c>
      <c r="O1252" s="23"/>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3"/>
      <c r="DV1252" s="23"/>
      <c r="DW1252" s="23"/>
      <c r="DX1252" s="23"/>
      <c r="DY1252" s="23"/>
      <c r="DZ1252" s="23"/>
      <c r="EA1252" s="23"/>
      <c r="EB1252" s="23"/>
      <c r="EC1252" s="23"/>
      <c r="ED1252" s="23"/>
      <c r="EE1252" s="23"/>
      <c r="EF1252" s="23"/>
      <c r="EG1252" s="23"/>
      <c r="EH1252" s="23"/>
      <c r="EI1252" s="23"/>
      <c r="EJ1252" s="23"/>
      <c r="EK1252" s="23"/>
      <c r="EL1252" s="23"/>
      <c r="EM1252" s="23"/>
      <c r="EN1252" s="23"/>
      <c r="EO1252" s="23"/>
      <c r="EP1252" s="23"/>
      <c r="EQ1252" s="23"/>
      <c r="ER1252" s="23"/>
      <c r="ES1252" s="23"/>
      <c r="ET1252" s="23"/>
      <c r="EU1252" s="23"/>
      <c r="EV1252" s="23"/>
      <c r="EW1252" s="23"/>
      <c r="EX1252" s="23"/>
      <c r="EY1252" s="23"/>
      <c r="EZ1252" s="23"/>
      <c r="FA1252" s="23"/>
      <c r="FB1252" s="23"/>
      <c r="FC1252" s="23"/>
      <c r="FD1252" s="23"/>
      <c r="FE1252" s="23"/>
      <c r="FF1252" s="23"/>
      <c r="FG1252" s="23"/>
      <c r="FH1252" s="23"/>
      <c r="FI1252" s="23"/>
      <c r="FJ1252" s="23"/>
      <c r="FK1252" s="23"/>
      <c r="FL1252" s="23"/>
      <c r="FM1252" s="23"/>
      <c r="FN1252" s="23"/>
      <c r="FO1252" s="23"/>
      <c r="FP1252" s="23"/>
      <c r="FQ1252" s="23"/>
      <c r="FR1252" s="23"/>
      <c r="FS1252" s="23"/>
      <c r="FT1252" s="23"/>
      <c r="FU1252" s="23"/>
      <c r="FV1252" s="23"/>
      <c r="FW1252" s="23"/>
      <c r="FX1252" s="23"/>
      <c r="FY1252" s="23"/>
      <c r="FZ1252" s="23"/>
      <c r="GA1252" s="23"/>
      <c r="GB1252" s="23"/>
      <c r="GC1252" s="23"/>
      <c r="GD1252" s="23"/>
      <c r="GE1252" s="23"/>
      <c r="GF1252" s="23"/>
      <c r="GG1252" s="23"/>
      <c r="GH1252" s="23"/>
      <c r="GI1252" s="23"/>
      <c r="GJ1252" s="23"/>
      <c r="GK1252" s="23"/>
      <c r="GL1252" s="23"/>
      <c r="GM1252" s="23">
        <f>ROUND(Source!AE661*Source!AV661*Source!I661,0)</f>
        <v>11</v>
      </c>
      <c r="GN1252" s="23"/>
      <c r="GO1252" s="23"/>
      <c r="GP1252" s="23"/>
      <c r="GQ1252" s="23"/>
      <c r="GR1252" s="23"/>
      <c r="GS1252" s="23"/>
      <c r="GT1252" s="23"/>
      <c r="GU1252" s="23"/>
      <c r="GV1252" s="23"/>
      <c r="GW1252" s="23"/>
      <c r="GX1252" s="23"/>
      <c r="GY1252" s="23"/>
      <c r="GZ1252" s="23"/>
      <c r="HA1252" s="23"/>
      <c r="HB1252" s="23"/>
      <c r="HC1252" s="23"/>
      <c r="HD1252" s="23"/>
      <c r="HE1252" s="23"/>
      <c r="HF1252" s="23"/>
      <c r="HG1252" s="23"/>
      <c r="HH1252" s="23"/>
      <c r="HI1252" s="23"/>
      <c r="HJ1252" s="23"/>
      <c r="HK1252" s="23"/>
      <c r="HL1252" s="23"/>
      <c r="HM1252" s="23"/>
      <c r="HN1252" s="23"/>
      <c r="HO1252" s="23"/>
      <c r="HP1252" s="23"/>
      <c r="HQ1252" s="23"/>
      <c r="HR1252" s="23"/>
      <c r="HS1252" s="23"/>
      <c r="HT1252" s="23"/>
      <c r="HU1252" s="23"/>
      <c r="HV1252" s="23"/>
      <c r="HW1252" s="23"/>
      <c r="HX1252" s="23">
        <f>GM1252</f>
        <v>11</v>
      </c>
      <c r="HY1252" s="23"/>
      <c r="HZ1252" s="23"/>
      <c r="IA1252" s="23"/>
      <c r="IB1252" s="23"/>
      <c r="IC1252" s="23"/>
      <c r="ID1252" s="23"/>
      <c r="IE1252" s="23"/>
      <c r="IF1252" s="23"/>
      <c r="IG1252" s="23"/>
      <c r="IH1252" s="23"/>
      <c r="II1252" s="23"/>
      <c r="IJ1252" s="23"/>
      <c r="IK1252" s="23"/>
      <c r="IL1252" s="23"/>
      <c r="IM1252" s="23"/>
      <c r="IN1252" s="23"/>
      <c r="IO1252" s="23"/>
      <c r="IP1252" s="23"/>
      <c r="IQ1252" s="23"/>
      <c r="IR1252" s="23"/>
      <c r="IS1252" s="23"/>
      <c r="IT1252" s="23"/>
      <c r="IU1252" s="23"/>
    </row>
    <row r="1253" spans="1:255" x14ac:dyDescent="0.2">
      <c r="A1253" s="87"/>
      <c r="B1253" s="88"/>
      <c r="C1253" s="88" t="s">
        <v>1257</v>
      </c>
      <c r="D1253" s="89"/>
      <c r="E1253" s="90">
        <v>122</v>
      </c>
      <c r="F1253" s="91" t="s">
        <v>1258</v>
      </c>
      <c r="G1253" s="92"/>
      <c r="H1253" s="93">
        <f>ROUND((Source!AF661*Source!AV661+Source!AE661*Source!AV661)*(Source!FX661)/100,2)</f>
        <v>54.39</v>
      </c>
      <c r="I1253" s="94">
        <f>T1253</f>
        <v>98</v>
      </c>
      <c r="J1253" s="96">
        <v>1.1599999999999999</v>
      </c>
      <c r="K1253" s="95" t="e">
        <f>U1253</f>
        <v>#REF!</v>
      </c>
      <c r="O1253" s="23"/>
      <c r="P1253" s="23"/>
      <c r="Q1253" s="23"/>
      <c r="R1253" s="23"/>
      <c r="S1253" s="23"/>
      <c r="T1253" s="23">
        <f>ROUND((ROUND(Source!AF661*Source!AV661*Source!I661,0)+ROUND(Source!AE661*Source!AV661*Source!I661,0))*(Source!DN661)/100,0)</f>
        <v>98</v>
      </c>
      <c r="U1253" s="23" t="e">
        <f>Source!X661</f>
        <v>#REF!</v>
      </c>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c r="BK1253" s="23"/>
      <c r="BL1253" s="23"/>
      <c r="BM1253" s="23"/>
      <c r="BN1253" s="23"/>
      <c r="BO1253" s="23"/>
      <c r="BP1253" s="23"/>
      <c r="BQ1253" s="23"/>
      <c r="BR1253" s="23"/>
      <c r="BS1253" s="23"/>
      <c r="BT1253" s="23"/>
      <c r="BU1253" s="23"/>
      <c r="BV1253" s="23"/>
      <c r="BW1253" s="23"/>
      <c r="BX1253" s="23"/>
      <c r="BY1253" s="23"/>
      <c r="BZ1253" s="23"/>
      <c r="CA1253" s="23"/>
      <c r="CB1253" s="23"/>
      <c r="CC1253" s="23"/>
      <c r="CD1253" s="23"/>
      <c r="CE1253" s="23"/>
      <c r="CF1253" s="23"/>
      <c r="CG1253" s="23"/>
      <c r="CH1253" s="23"/>
      <c r="CI1253" s="23"/>
      <c r="CJ1253" s="23"/>
      <c r="CK1253" s="23"/>
      <c r="CL1253" s="23"/>
      <c r="CM1253" s="23"/>
      <c r="CN1253" s="23"/>
      <c r="CO1253" s="23"/>
      <c r="CP1253" s="23"/>
      <c r="CQ1253" s="23"/>
      <c r="CR1253" s="23"/>
      <c r="CS1253" s="23"/>
      <c r="CT1253" s="23"/>
      <c r="CU1253" s="23"/>
      <c r="CV1253" s="23">
        <v>1</v>
      </c>
      <c r="CW1253" s="23"/>
      <c r="CX1253" s="23"/>
      <c r="CY1253" s="23"/>
      <c r="CZ1253" s="23"/>
      <c r="DA1253" s="23"/>
      <c r="DB1253" s="23"/>
      <c r="DC1253" s="23"/>
      <c r="DD1253" s="23"/>
      <c r="DE1253" s="23"/>
      <c r="DF1253" s="23"/>
      <c r="DG1253" s="23"/>
      <c r="DH1253" s="23"/>
      <c r="DI1253" s="23"/>
      <c r="DJ1253" s="23"/>
      <c r="DK1253" s="23"/>
      <c r="DL1253" s="23"/>
      <c r="DM1253" s="23"/>
      <c r="DN1253" s="23"/>
      <c r="DO1253" s="23"/>
      <c r="DP1253" s="23"/>
      <c r="DQ1253" s="23">
        <f>T1253</f>
        <v>98</v>
      </c>
      <c r="DR1253" s="23"/>
      <c r="DS1253" s="23" t="e">
        <f>U1253</f>
        <v>#REF!</v>
      </c>
      <c r="DT1253" s="23"/>
      <c r="DU1253" s="23"/>
      <c r="DV1253" s="23"/>
      <c r="DW1253" s="23"/>
      <c r="DX1253" s="23"/>
      <c r="DY1253" s="23"/>
      <c r="DZ1253" s="23"/>
      <c r="EA1253" s="23"/>
      <c r="EB1253" s="23"/>
      <c r="EC1253" s="23"/>
      <c r="ED1253" s="23"/>
      <c r="EE1253" s="23"/>
      <c r="EF1253" s="23"/>
      <c r="EG1253" s="23"/>
      <c r="EH1253" s="23"/>
      <c r="EI1253" s="23"/>
      <c r="EJ1253" s="23"/>
      <c r="EK1253" s="23"/>
      <c r="EL1253" s="23"/>
      <c r="EM1253" s="23"/>
      <c r="EN1253" s="23"/>
      <c r="EO1253" s="23"/>
      <c r="EP1253" s="23"/>
      <c r="EQ1253" s="23"/>
      <c r="ER1253" s="23"/>
      <c r="ES1253" s="23"/>
      <c r="ET1253" s="23"/>
      <c r="EU1253" s="23"/>
      <c r="EV1253" s="23"/>
      <c r="EW1253" s="23"/>
      <c r="EX1253" s="23"/>
      <c r="EY1253" s="23"/>
      <c r="EZ1253" s="23"/>
      <c r="FA1253" s="23"/>
      <c r="FB1253" s="23"/>
      <c r="FC1253" s="23"/>
      <c r="FD1253" s="23"/>
      <c r="FE1253" s="23"/>
      <c r="FF1253" s="23"/>
      <c r="FG1253" s="23"/>
      <c r="FH1253" s="23"/>
      <c r="FI1253" s="23"/>
      <c r="FJ1253" s="23"/>
      <c r="FK1253" s="23"/>
      <c r="FL1253" s="23"/>
      <c r="FM1253" s="23"/>
      <c r="FN1253" s="23"/>
      <c r="FO1253" s="23"/>
      <c r="FP1253" s="23"/>
      <c r="FQ1253" s="23"/>
      <c r="FR1253" s="23"/>
      <c r="FS1253" s="23"/>
      <c r="FT1253" s="23"/>
      <c r="FU1253" s="23"/>
      <c r="FV1253" s="23"/>
      <c r="FW1253" s="23"/>
      <c r="FX1253" s="23"/>
      <c r="FY1253" s="23"/>
      <c r="FZ1253" s="23"/>
      <c r="GA1253" s="23"/>
      <c r="GB1253" s="23"/>
      <c r="GC1253" s="23"/>
      <c r="GD1253" s="23"/>
      <c r="GE1253" s="23"/>
      <c r="GF1253" s="23"/>
      <c r="GG1253" s="23"/>
      <c r="GH1253" s="23"/>
      <c r="GI1253" s="23"/>
      <c r="GJ1253" s="23"/>
      <c r="GK1253" s="23"/>
      <c r="GL1253" s="23"/>
      <c r="GM1253" s="23"/>
      <c r="GN1253" s="23"/>
      <c r="GO1253" s="23"/>
      <c r="GP1253" s="23"/>
      <c r="GQ1253" s="23"/>
      <c r="GR1253" s="23"/>
      <c r="GS1253" s="23"/>
      <c r="GT1253" s="23"/>
      <c r="GU1253" s="23"/>
      <c r="GV1253" s="23"/>
      <c r="GW1253" s="23"/>
      <c r="GX1253" s="23"/>
      <c r="GY1253" s="23">
        <f>T1253</f>
        <v>98</v>
      </c>
      <c r="GZ1253" s="23"/>
      <c r="HA1253" s="23"/>
      <c r="HB1253" s="23">
        <f>T1253</f>
        <v>98</v>
      </c>
      <c r="HC1253" s="23"/>
      <c r="HD1253" s="23"/>
      <c r="HE1253" s="23"/>
      <c r="HF1253" s="23">
        <f>T1253</f>
        <v>98</v>
      </c>
      <c r="HG1253" s="23"/>
      <c r="HH1253" s="23"/>
      <c r="HI1253" s="23"/>
      <c r="HJ1253" s="23"/>
      <c r="HK1253" s="23"/>
      <c r="HL1253" s="23">
        <f>T1253</f>
        <v>98</v>
      </c>
      <c r="HM1253" s="23"/>
      <c r="HN1253" s="23">
        <f>T1253</f>
        <v>98</v>
      </c>
      <c r="HO1253" s="23"/>
      <c r="HP1253" s="23"/>
      <c r="HQ1253" s="23"/>
      <c r="HR1253" s="23"/>
      <c r="HS1253" s="23"/>
      <c r="HT1253" s="23"/>
      <c r="HU1253" s="23"/>
      <c r="HV1253" s="23"/>
      <c r="HW1253" s="23"/>
      <c r="HX1253" s="23"/>
      <c r="HY1253" s="23"/>
      <c r="HZ1253" s="23"/>
      <c r="IA1253" s="23"/>
      <c r="IB1253" s="23"/>
      <c r="IC1253" s="23"/>
      <c r="ID1253" s="23"/>
      <c r="IE1253" s="23"/>
      <c r="IF1253" s="23"/>
      <c r="IG1253" s="23"/>
      <c r="IH1253" s="23"/>
      <c r="II1253" s="23"/>
      <c r="IJ1253" s="23"/>
      <c r="IK1253" s="23"/>
      <c r="IL1253" s="23"/>
      <c r="IM1253" s="23"/>
      <c r="IN1253" s="23"/>
      <c r="IO1253" s="23"/>
      <c r="IP1253" s="23"/>
      <c r="IQ1253" s="23"/>
      <c r="IR1253" s="23"/>
      <c r="IS1253" s="23"/>
      <c r="IT1253" s="23"/>
      <c r="IU1253" s="23"/>
    </row>
    <row r="1254" spans="1:255" x14ac:dyDescent="0.2">
      <c r="A1254" s="87"/>
      <c r="B1254" s="88"/>
      <c r="C1254" s="88" t="s">
        <v>1259</v>
      </c>
      <c r="D1254" s="89"/>
      <c r="E1254" s="90">
        <v>80</v>
      </c>
      <c r="F1254" s="91" t="s">
        <v>1258</v>
      </c>
      <c r="G1254" s="92"/>
      <c r="H1254" s="93">
        <f>ROUND((Source!AF661*Source!AV661+Source!AE661*Source!AV661)*(Source!FY661)/100,2)</f>
        <v>35.659999999999997</v>
      </c>
      <c r="I1254" s="94">
        <f>T1254</f>
        <v>64</v>
      </c>
      <c r="J1254" s="96">
        <v>0.68</v>
      </c>
      <c r="K1254" s="95" t="e">
        <f>U1254</f>
        <v>#REF!</v>
      </c>
      <c r="O1254" s="23"/>
      <c r="P1254" s="23"/>
      <c r="Q1254" s="23"/>
      <c r="R1254" s="23"/>
      <c r="S1254" s="23"/>
      <c r="T1254" s="23">
        <f>ROUND((ROUND(Source!AF661*Source!AV661*Source!I661,0)+ROUND(Source!AE661*Source!AV661*Source!I661,0))*(Source!DO661)/100,0)</f>
        <v>64</v>
      </c>
      <c r="U1254" s="23" t="e">
        <f>Source!Y661</f>
        <v>#REF!</v>
      </c>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v>1</v>
      </c>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f>T1254</f>
        <v>64</v>
      </c>
      <c r="DR1254" s="23"/>
      <c r="DS1254" s="23" t="e">
        <f>U1254</f>
        <v>#REF!</v>
      </c>
      <c r="DT1254" s="23"/>
      <c r="DU1254" s="23"/>
      <c r="DV1254" s="23"/>
      <c r="DW1254" s="23"/>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23"/>
      <c r="ES1254" s="23"/>
      <c r="ET1254" s="23"/>
      <c r="EU1254" s="23"/>
      <c r="EV1254" s="23"/>
      <c r="EW1254" s="23"/>
      <c r="EX1254" s="23"/>
      <c r="EY1254" s="23"/>
      <c r="EZ1254" s="23"/>
      <c r="FA1254" s="23"/>
      <c r="FB1254" s="23"/>
      <c r="FC1254" s="23"/>
      <c r="FD1254" s="23"/>
      <c r="FE1254" s="23"/>
      <c r="FF1254" s="23"/>
      <c r="FG1254" s="23"/>
      <c r="FH1254" s="23"/>
      <c r="FI1254" s="23"/>
      <c r="FJ1254" s="23"/>
      <c r="FK1254" s="23"/>
      <c r="FL1254" s="23"/>
      <c r="FM1254" s="23"/>
      <c r="FN1254" s="23"/>
      <c r="FO1254" s="23"/>
      <c r="FP1254" s="23"/>
      <c r="FQ1254" s="23"/>
      <c r="FR1254" s="23"/>
      <c r="FS1254" s="23"/>
      <c r="FT1254" s="23"/>
      <c r="FU1254" s="23"/>
      <c r="FV1254" s="23"/>
      <c r="FW1254" s="23"/>
      <c r="FX1254" s="23"/>
      <c r="FY1254" s="23"/>
      <c r="FZ1254" s="23"/>
      <c r="GA1254" s="23"/>
      <c r="GB1254" s="23"/>
      <c r="GC1254" s="23"/>
      <c r="GD1254" s="23"/>
      <c r="GE1254" s="23"/>
      <c r="GF1254" s="23"/>
      <c r="GG1254" s="23"/>
      <c r="GH1254" s="23"/>
      <c r="GI1254" s="23"/>
      <c r="GJ1254" s="23"/>
      <c r="GK1254" s="23"/>
      <c r="GL1254" s="23"/>
      <c r="GM1254" s="23"/>
      <c r="GN1254" s="23"/>
      <c r="GO1254" s="23"/>
      <c r="GP1254" s="23"/>
      <c r="GQ1254" s="23"/>
      <c r="GR1254" s="23"/>
      <c r="GS1254" s="23"/>
      <c r="GT1254" s="23"/>
      <c r="GU1254" s="23"/>
      <c r="GV1254" s="23"/>
      <c r="GW1254" s="23"/>
      <c r="GX1254" s="23"/>
      <c r="GY1254" s="23"/>
      <c r="GZ1254" s="23">
        <f>T1254</f>
        <v>64</v>
      </c>
      <c r="HA1254" s="23"/>
      <c r="HB1254" s="23">
        <f>T1254</f>
        <v>64</v>
      </c>
      <c r="HC1254" s="23"/>
      <c r="HD1254" s="23"/>
      <c r="HE1254" s="23"/>
      <c r="HF1254" s="23">
        <f>T1254</f>
        <v>64</v>
      </c>
      <c r="HG1254" s="23"/>
      <c r="HH1254" s="23"/>
      <c r="HI1254" s="23"/>
      <c r="HJ1254" s="23"/>
      <c r="HK1254" s="23"/>
      <c r="HL1254" s="23">
        <f>T1254</f>
        <v>64</v>
      </c>
      <c r="HM1254" s="23"/>
      <c r="HN1254" s="23">
        <f>T1254</f>
        <v>64</v>
      </c>
      <c r="HO1254" s="23"/>
      <c r="HP1254" s="23"/>
      <c r="HQ1254" s="23"/>
      <c r="HR1254" s="23"/>
      <c r="HS1254" s="23"/>
      <c r="HT1254" s="23"/>
      <c r="HU1254" s="23"/>
      <c r="HV1254" s="23"/>
      <c r="HW1254" s="23"/>
      <c r="HX1254" s="23"/>
      <c r="HY1254" s="23"/>
      <c r="HZ1254" s="23"/>
      <c r="IA1254" s="23"/>
      <c r="IB1254" s="23"/>
      <c r="IC1254" s="23"/>
      <c r="ID1254" s="23"/>
      <c r="IE1254" s="23"/>
      <c r="IF1254" s="23"/>
      <c r="IG1254" s="23"/>
      <c r="IH1254" s="23"/>
      <c r="II1254" s="23"/>
      <c r="IJ1254" s="23"/>
      <c r="IK1254" s="23"/>
      <c r="IL1254" s="23"/>
      <c r="IM1254" s="23"/>
      <c r="IN1254" s="23"/>
      <c r="IO1254" s="23"/>
      <c r="IP1254" s="23"/>
      <c r="IQ1254" s="23"/>
      <c r="IR1254" s="23"/>
      <c r="IS1254" s="23"/>
      <c r="IT1254" s="23"/>
      <c r="IU1254" s="23"/>
    </row>
    <row r="1255" spans="1:255" x14ac:dyDescent="0.2">
      <c r="A1255" s="78"/>
      <c r="B1255" s="79"/>
      <c r="C1255" s="79" t="s">
        <v>1260</v>
      </c>
      <c r="D1255" s="80" t="s">
        <v>1261</v>
      </c>
      <c r="E1255" s="81">
        <v>4.43</v>
      </c>
      <c r="F1255" s="82"/>
      <c r="G1255" s="83"/>
      <c r="H1255" s="82" t="e">
        <f>ROUND(Source!AH661,2)</f>
        <v>#REF!</v>
      </c>
      <c r="I1255" s="97" t="e">
        <f>Source!U661</f>
        <v>#REF!</v>
      </c>
      <c r="J1255" s="85"/>
      <c r="K1255" s="86"/>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c r="BK1255" s="23"/>
      <c r="BL1255" s="23"/>
      <c r="BM1255" s="23"/>
      <c r="BN1255" s="23"/>
      <c r="BO1255" s="23"/>
      <c r="BP1255" s="23"/>
      <c r="BQ1255" s="23"/>
      <c r="BR1255" s="23"/>
      <c r="BS1255" s="23"/>
      <c r="BT1255" s="23"/>
      <c r="BU1255" s="23"/>
      <c r="BV1255" s="23"/>
      <c r="BW1255" s="23"/>
      <c r="BX1255" s="23"/>
      <c r="BY1255" s="23"/>
      <c r="BZ1255" s="23"/>
      <c r="CA1255" s="23"/>
      <c r="CB1255" s="23"/>
      <c r="CC1255" s="23"/>
      <c r="CD1255" s="23"/>
      <c r="CE1255" s="23"/>
      <c r="CF1255" s="23"/>
      <c r="CG1255" s="23"/>
      <c r="CH1255" s="23"/>
      <c r="CI1255" s="23"/>
      <c r="CJ1255" s="23"/>
      <c r="CK1255" s="23"/>
      <c r="CL1255" s="23"/>
      <c r="CM1255" s="23"/>
      <c r="CN1255" s="23"/>
      <c r="CO1255" s="23"/>
      <c r="CP1255" s="23"/>
      <c r="CQ1255" s="23"/>
      <c r="CR1255" s="23"/>
      <c r="CS1255" s="23"/>
      <c r="CT1255" s="23"/>
      <c r="CU1255" s="23"/>
      <c r="CV1255" s="23"/>
      <c r="CW1255" s="23"/>
      <c r="CX1255" s="23"/>
      <c r="CY1255" s="23"/>
      <c r="CZ1255" s="23"/>
      <c r="DA1255" s="23"/>
      <c r="DB1255" s="23"/>
      <c r="DC1255" s="23"/>
      <c r="DD1255" s="23"/>
      <c r="DE1255" s="23"/>
      <c r="DF1255" s="23"/>
      <c r="DG1255" s="23"/>
      <c r="DH1255" s="23"/>
      <c r="DI1255" s="23"/>
      <c r="DJ1255" s="23"/>
      <c r="DK1255" s="23"/>
      <c r="DL1255" s="23"/>
      <c r="DM1255" s="23"/>
      <c r="DN1255" s="23"/>
      <c r="DO1255" s="23"/>
      <c r="DP1255" s="23"/>
      <c r="DQ1255" s="23"/>
      <c r="DR1255" s="23"/>
      <c r="DS1255" s="23"/>
      <c r="DT1255" s="23"/>
      <c r="DU1255" s="23"/>
      <c r="DV1255" s="23"/>
      <c r="DW1255" s="23"/>
      <c r="DX1255" s="23"/>
      <c r="DY1255" s="23"/>
      <c r="DZ1255" s="23"/>
      <c r="EA1255" s="23"/>
      <c r="EB1255" s="23"/>
      <c r="EC1255" s="23"/>
      <c r="ED1255" s="23"/>
      <c r="EE1255" s="23"/>
      <c r="EF1255" s="23"/>
      <c r="EG1255" s="23"/>
      <c r="EH1255" s="23"/>
      <c r="EI1255" s="23"/>
      <c r="EJ1255" s="23"/>
      <c r="EK1255" s="23"/>
      <c r="EL1255" s="23"/>
      <c r="EM1255" s="23"/>
      <c r="EN1255" s="23"/>
      <c r="EO1255" s="23"/>
      <c r="EP1255" s="23"/>
      <c r="EQ1255" s="23"/>
      <c r="ER1255" s="23"/>
      <c r="ES1255" s="23"/>
      <c r="ET1255" s="23"/>
      <c r="EU1255" s="23"/>
      <c r="EV1255" s="23"/>
      <c r="EW1255" s="23"/>
      <c r="EX1255" s="23"/>
      <c r="EY1255" s="23"/>
      <c r="EZ1255" s="23"/>
      <c r="FA1255" s="23"/>
      <c r="FB1255" s="23"/>
      <c r="FC1255" s="23"/>
      <c r="FD1255" s="23"/>
      <c r="FE1255" s="23"/>
      <c r="FF1255" s="23"/>
      <c r="FG1255" s="23"/>
      <c r="FH1255" s="23"/>
      <c r="FI1255" s="23"/>
      <c r="FJ1255" s="23"/>
      <c r="FK1255" s="23"/>
      <c r="FL1255" s="23"/>
      <c r="FM1255" s="23"/>
      <c r="FN1255" s="23"/>
      <c r="FO1255" s="23"/>
      <c r="FP1255" s="23"/>
      <c r="FQ1255" s="23"/>
      <c r="FR1255" s="23"/>
      <c r="FS1255" s="23"/>
      <c r="FT1255" s="23"/>
      <c r="FU1255" s="23"/>
      <c r="FV1255" s="23"/>
      <c r="FW1255" s="23"/>
      <c r="FX1255" s="23"/>
      <c r="FY1255" s="23"/>
      <c r="FZ1255" s="23"/>
      <c r="GA1255" s="23"/>
      <c r="GB1255" s="23"/>
      <c r="GC1255" s="23"/>
      <c r="GD1255" s="23"/>
      <c r="GE1255" s="23"/>
      <c r="GF1255" s="23"/>
      <c r="GG1255" s="23"/>
      <c r="GH1255" s="23"/>
      <c r="GI1255" s="23"/>
      <c r="GJ1255" s="23"/>
      <c r="GK1255" s="23"/>
      <c r="GL1255" s="23"/>
      <c r="GM1255" s="23"/>
      <c r="GN1255" s="23"/>
      <c r="GO1255" s="23"/>
      <c r="GP1255" s="23"/>
      <c r="GQ1255" s="23"/>
      <c r="GR1255" s="23"/>
      <c r="GS1255" s="23"/>
      <c r="GT1255" s="23"/>
      <c r="GU1255" s="23"/>
      <c r="GV1255" s="23"/>
      <c r="GW1255" s="23"/>
      <c r="GX1255" s="23"/>
      <c r="GY1255" s="23"/>
      <c r="GZ1255" s="23"/>
      <c r="HA1255" s="23"/>
      <c r="HB1255" s="23"/>
      <c r="HC1255" s="23"/>
      <c r="HD1255" s="23"/>
      <c r="HE1255" s="23"/>
      <c r="HF1255" s="23"/>
      <c r="HG1255" s="23"/>
      <c r="HH1255" s="23"/>
      <c r="HI1255" s="23"/>
      <c r="HJ1255" s="23"/>
      <c r="HK1255" s="23"/>
      <c r="HL1255" s="23"/>
      <c r="HM1255" s="23"/>
      <c r="HN1255" s="23"/>
      <c r="HO1255" s="23"/>
      <c r="HP1255" s="23"/>
      <c r="HQ1255" s="23"/>
      <c r="HR1255" s="23"/>
      <c r="HS1255" s="23"/>
      <c r="HT1255" s="23"/>
      <c r="HU1255" s="23"/>
      <c r="HV1255" s="23"/>
      <c r="HW1255" s="23"/>
      <c r="HX1255" s="23"/>
      <c r="HY1255" s="23"/>
      <c r="HZ1255" s="23"/>
      <c r="IA1255" s="23"/>
      <c r="IB1255" s="23"/>
      <c r="IC1255" s="23"/>
      <c r="ID1255" s="23"/>
      <c r="IE1255" s="23"/>
      <c r="IF1255" s="23"/>
      <c r="IG1255" s="23"/>
      <c r="IH1255" s="23"/>
      <c r="II1255" s="23"/>
      <c r="IJ1255" s="23"/>
      <c r="IK1255" s="23"/>
      <c r="IL1255" s="23"/>
      <c r="IM1255" s="23"/>
      <c r="IN1255" s="23"/>
      <c r="IO1255" s="23"/>
      <c r="IP1255" s="23"/>
      <c r="IQ1255" s="23"/>
      <c r="IR1255" s="23"/>
      <c r="IS1255" s="23"/>
      <c r="IT1255" s="23"/>
      <c r="IU1255" s="23"/>
    </row>
    <row r="1256" spans="1:255" ht="36" x14ac:dyDescent="0.2">
      <c r="A1256" s="100" t="s">
        <v>797</v>
      </c>
      <c r="B1256" s="109" t="s">
        <v>602</v>
      </c>
      <c r="C1256" s="101" t="s">
        <v>603</v>
      </c>
      <c r="D1256" s="102" t="s">
        <v>32</v>
      </c>
      <c r="E1256" s="103">
        <f>Source!I663</f>
        <v>9.0000000000000008E-4</v>
      </c>
      <c r="F1256" s="104">
        <v>1056</v>
      </c>
      <c r="G1256" s="105"/>
      <c r="H1256" s="104">
        <f>Source!AC662</f>
        <v>1056</v>
      </c>
      <c r="I1256" s="106">
        <f>T1256</f>
        <v>1</v>
      </c>
      <c r="J1256" s="107" t="s">
        <v>1262</v>
      </c>
      <c r="K1256" s="108">
        <f>U1256</f>
        <v>16</v>
      </c>
      <c r="L1256" s="23"/>
      <c r="M1256" s="23"/>
      <c r="N1256" s="23"/>
      <c r="O1256" s="23"/>
      <c r="P1256" s="23"/>
      <c r="Q1256" s="23"/>
      <c r="R1256" s="23"/>
      <c r="S1256" s="23"/>
      <c r="T1256" s="23">
        <f>ROUND(Source!AC662*Source!AW662*Source!I662,0)</f>
        <v>1</v>
      </c>
      <c r="U1256" s="23">
        <f>Source!P663</f>
        <v>16</v>
      </c>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c r="BQ1256" s="23"/>
      <c r="BR1256" s="23"/>
      <c r="BS1256" s="23"/>
      <c r="BT1256" s="23"/>
      <c r="BU1256" s="23"/>
      <c r="BV1256" s="23"/>
      <c r="BW1256" s="23"/>
      <c r="BX1256" s="23"/>
      <c r="BY1256" s="23"/>
      <c r="BZ1256" s="23"/>
      <c r="CA1256" s="23"/>
      <c r="CB1256" s="23"/>
      <c r="CC1256" s="23"/>
      <c r="CD1256" s="23"/>
      <c r="CE1256" s="23"/>
      <c r="CF1256" s="23"/>
      <c r="CG1256" s="23"/>
      <c r="CH1256" s="23"/>
      <c r="CI1256" s="23"/>
      <c r="CJ1256" s="23"/>
      <c r="CK1256" s="23"/>
      <c r="CL1256" s="23"/>
      <c r="CM1256" s="23"/>
      <c r="CN1256" s="23"/>
      <c r="CO1256" s="23"/>
      <c r="CP1256" s="23"/>
      <c r="CQ1256" s="23"/>
      <c r="CR1256" s="23"/>
      <c r="CS1256" s="23"/>
      <c r="CT1256" s="23"/>
      <c r="CU1256" s="23"/>
      <c r="CV1256" s="23">
        <v>1</v>
      </c>
      <c r="CW1256" s="23"/>
      <c r="CX1256" s="23"/>
      <c r="CY1256" s="23"/>
      <c r="CZ1256" s="23"/>
      <c r="DA1256" s="23"/>
      <c r="DB1256" s="23"/>
      <c r="DC1256" s="23"/>
      <c r="DD1256" s="23"/>
      <c r="DE1256" s="23"/>
      <c r="DF1256" s="23"/>
      <c r="DG1256" s="23"/>
      <c r="DH1256" s="23"/>
      <c r="DI1256" s="23"/>
      <c r="DJ1256" s="23"/>
      <c r="DK1256" s="23">
        <f>T1256</f>
        <v>1</v>
      </c>
      <c r="DL1256" s="23"/>
      <c r="DM1256" s="23">
        <f>Source!P663</f>
        <v>16</v>
      </c>
      <c r="DN1256" s="23"/>
      <c r="DO1256" s="23"/>
      <c r="DP1256" s="23"/>
      <c r="DQ1256" s="23"/>
      <c r="DR1256" s="23"/>
      <c r="DS1256" s="23"/>
      <c r="DT1256" s="23"/>
      <c r="DU1256" s="23"/>
      <c r="DV1256" s="23"/>
      <c r="DW1256" s="23"/>
      <c r="DX1256" s="23"/>
      <c r="DY1256" s="23"/>
      <c r="DZ1256" s="23"/>
      <c r="EA1256" s="23"/>
      <c r="EB1256" s="23"/>
      <c r="EC1256" s="23"/>
      <c r="ED1256" s="23"/>
      <c r="EE1256" s="23"/>
      <c r="EF1256" s="23"/>
      <c r="EG1256" s="23"/>
      <c r="EH1256" s="23"/>
      <c r="EI1256" s="23"/>
      <c r="EJ1256" s="23"/>
      <c r="EK1256" s="23"/>
      <c r="EL1256" s="23"/>
      <c r="EM1256" s="23"/>
      <c r="EN1256" s="23"/>
      <c r="EO1256" s="23"/>
      <c r="EP1256" s="23"/>
      <c r="EQ1256" s="23"/>
      <c r="ER1256" s="23"/>
      <c r="ES1256" s="23"/>
      <c r="ET1256" s="23"/>
      <c r="EU1256" s="23"/>
      <c r="EV1256" s="23"/>
      <c r="EW1256" s="23"/>
      <c r="EX1256" s="23"/>
      <c r="EY1256" s="23"/>
      <c r="EZ1256" s="23"/>
      <c r="FA1256" s="23"/>
      <c r="FB1256" s="23"/>
      <c r="FC1256" s="23"/>
      <c r="FD1256" s="23"/>
      <c r="FE1256" s="23"/>
      <c r="FF1256" s="23"/>
      <c r="FG1256" s="23"/>
      <c r="FH1256" s="23"/>
      <c r="FI1256" s="23"/>
      <c r="FJ1256" s="23"/>
      <c r="FK1256" s="23"/>
      <c r="FL1256" s="23"/>
      <c r="FM1256" s="23"/>
      <c r="FN1256" s="23"/>
      <c r="FO1256" s="23"/>
      <c r="FP1256" s="23"/>
      <c r="FQ1256" s="23"/>
      <c r="FR1256" s="23"/>
      <c r="FS1256" s="23"/>
      <c r="FT1256" s="23"/>
      <c r="FU1256" s="23"/>
      <c r="FV1256" s="23"/>
      <c r="FW1256" s="23"/>
      <c r="FX1256" s="23"/>
      <c r="FY1256" s="23"/>
      <c r="FZ1256" s="23"/>
      <c r="GA1256" s="23"/>
      <c r="GB1256" s="23"/>
      <c r="GC1256" s="23"/>
      <c r="GD1256" s="23"/>
      <c r="GE1256" s="23"/>
      <c r="GF1256" s="23"/>
      <c r="GG1256" s="23"/>
      <c r="GH1256" s="23"/>
      <c r="GI1256" s="23"/>
      <c r="GJ1256" s="23">
        <f>T1256</f>
        <v>1</v>
      </c>
      <c r="GK1256" s="23"/>
      <c r="GL1256" s="23"/>
      <c r="GM1256" s="23"/>
      <c r="GN1256" s="23">
        <f>T1256</f>
        <v>1</v>
      </c>
      <c r="GO1256" s="23"/>
      <c r="GP1256" s="23">
        <f>T1256</f>
        <v>1</v>
      </c>
      <c r="GQ1256" s="23">
        <f>T1256</f>
        <v>1</v>
      </c>
      <c r="GR1256" s="23"/>
      <c r="GS1256" s="23">
        <f>T1256</f>
        <v>1</v>
      </c>
      <c r="GT1256" s="23"/>
      <c r="GU1256" s="23"/>
      <c r="GV1256" s="23"/>
      <c r="GW1256" s="23"/>
      <c r="GX1256" s="23"/>
      <c r="GY1256" s="23"/>
      <c r="GZ1256" s="23"/>
      <c r="HA1256" s="23"/>
      <c r="HB1256" s="23">
        <f>T1256</f>
        <v>1</v>
      </c>
      <c r="HC1256" s="23"/>
      <c r="HD1256" s="23"/>
      <c r="HE1256" s="23"/>
      <c r="HF1256" s="23">
        <f>T1256</f>
        <v>1</v>
      </c>
      <c r="HG1256" s="23"/>
      <c r="HH1256" s="23"/>
      <c r="HI1256" s="23"/>
      <c r="HJ1256" s="23"/>
      <c r="HK1256" s="23"/>
      <c r="HL1256" s="23">
        <f>T1256</f>
        <v>1</v>
      </c>
      <c r="HM1256" s="23"/>
      <c r="HN1256" s="23">
        <f>T1256</f>
        <v>1</v>
      </c>
      <c r="HO1256" s="23"/>
      <c r="HP1256" s="23"/>
      <c r="HQ1256" s="23"/>
      <c r="HR1256" s="23"/>
      <c r="HS1256" s="23"/>
      <c r="HT1256" s="23"/>
      <c r="HU1256" s="23"/>
      <c r="HV1256" s="23"/>
      <c r="HW1256" s="23"/>
      <c r="HX1256" s="23"/>
      <c r="HY1256" s="23"/>
      <c r="HZ1256" s="23"/>
      <c r="IA1256" s="23"/>
      <c r="IB1256" s="23"/>
      <c r="IC1256" s="23"/>
      <c r="ID1256" s="23"/>
      <c r="IE1256" s="23"/>
      <c r="IF1256" s="23"/>
      <c r="IG1256" s="23"/>
      <c r="IH1256" s="23"/>
      <c r="II1256" s="23"/>
      <c r="IJ1256" s="23"/>
      <c r="IK1256" s="23"/>
      <c r="IL1256" s="23"/>
      <c r="IM1256" s="23"/>
      <c r="IN1256" s="23"/>
      <c r="IO1256" s="23"/>
      <c r="IP1256" s="23"/>
      <c r="IQ1256" s="23"/>
      <c r="IR1256" s="23"/>
      <c r="IS1256" s="23"/>
      <c r="IT1256" s="23"/>
      <c r="IU1256" s="23"/>
    </row>
    <row r="1257" spans="1:255" x14ac:dyDescent="0.2">
      <c r="A1257" s="64"/>
      <c r="B1257" s="111" t="s">
        <v>1263</v>
      </c>
      <c r="C1257" s="111" t="s">
        <v>1270</v>
      </c>
      <c r="D1257" s="63"/>
      <c r="E1257" s="63"/>
      <c r="F1257" s="63"/>
      <c r="G1257" s="63"/>
      <c r="H1257" s="63"/>
      <c r="I1257" s="63"/>
      <c r="J1257" s="63"/>
      <c r="K1257" s="65"/>
    </row>
    <row r="1258" spans="1:255" ht="24" x14ac:dyDescent="0.2">
      <c r="A1258" s="100" t="s">
        <v>798</v>
      </c>
      <c r="B1258" s="109" t="s">
        <v>606</v>
      </c>
      <c r="C1258" s="101" t="s">
        <v>607</v>
      </c>
      <c r="D1258" s="102" t="s">
        <v>32</v>
      </c>
      <c r="E1258" s="103">
        <f>Source!I665</f>
        <v>0.19800000000000001</v>
      </c>
      <c r="F1258" s="104">
        <v>378.01</v>
      </c>
      <c r="G1258" s="105"/>
      <c r="H1258" s="104">
        <f>Source!AC664</f>
        <v>378.01</v>
      </c>
      <c r="I1258" s="106">
        <f>T1258</f>
        <v>75</v>
      </c>
      <c r="J1258" s="107" t="s">
        <v>1262</v>
      </c>
      <c r="K1258" s="108">
        <f>U1258</f>
        <v>656</v>
      </c>
      <c r="L1258" s="23"/>
      <c r="M1258" s="23"/>
      <c r="N1258" s="23"/>
      <c r="O1258" s="23"/>
      <c r="P1258" s="23"/>
      <c r="Q1258" s="23"/>
      <c r="R1258" s="23"/>
      <c r="S1258" s="23"/>
      <c r="T1258" s="23">
        <f>ROUND(Source!AC664*Source!AW664*Source!I664,0)</f>
        <v>75</v>
      </c>
      <c r="U1258" s="23">
        <f>Source!P665</f>
        <v>656</v>
      </c>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c r="BK1258" s="23"/>
      <c r="BL1258" s="23"/>
      <c r="BM1258" s="23"/>
      <c r="BN1258" s="23"/>
      <c r="BO1258" s="23"/>
      <c r="BP1258" s="23"/>
      <c r="BQ1258" s="23"/>
      <c r="BR1258" s="23"/>
      <c r="BS1258" s="23"/>
      <c r="BT1258" s="23"/>
      <c r="BU1258" s="23"/>
      <c r="BV1258" s="23"/>
      <c r="BW1258" s="23"/>
      <c r="BX1258" s="23"/>
      <c r="BY1258" s="23"/>
      <c r="BZ1258" s="23"/>
      <c r="CA1258" s="23"/>
      <c r="CB1258" s="23"/>
      <c r="CC1258" s="23"/>
      <c r="CD1258" s="23"/>
      <c r="CE1258" s="23"/>
      <c r="CF1258" s="23"/>
      <c r="CG1258" s="23"/>
      <c r="CH1258" s="23"/>
      <c r="CI1258" s="23"/>
      <c r="CJ1258" s="23"/>
      <c r="CK1258" s="23"/>
      <c r="CL1258" s="23"/>
      <c r="CM1258" s="23"/>
      <c r="CN1258" s="23"/>
      <c r="CO1258" s="23"/>
      <c r="CP1258" s="23"/>
      <c r="CQ1258" s="23"/>
      <c r="CR1258" s="23"/>
      <c r="CS1258" s="23"/>
      <c r="CT1258" s="23"/>
      <c r="CU1258" s="23"/>
      <c r="CV1258" s="23">
        <v>1</v>
      </c>
      <c r="CW1258" s="23"/>
      <c r="CX1258" s="23"/>
      <c r="CY1258" s="23"/>
      <c r="CZ1258" s="23"/>
      <c r="DA1258" s="23"/>
      <c r="DB1258" s="23"/>
      <c r="DC1258" s="23"/>
      <c r="DD1258" s="23"/>
      <c r="DE1258" s="23"/>
      <c r="DF1258" s="23"/>
      <c r="DG1258" s="23"/>
      <c r="DH1258" s="23"/>
      <c r="DI1258" s="23"/>
      <c r="DJ1258" s="23"/>
      <c r="DK1258" s="23">
        <f>T1258</f>
        <v>75</v>
      </c>
      <c r="DL1258" s="23"/>
      <c r="DM1258" s="23">
        <f>Source!P665</f>
        <v>656</v>
      </c>
      <c r="DN1258" s="23"/>
      <c r="DO1258" s="23"/>
      <c r="DP1258" s="23"/>
      <c r="DQ1258" s="23"/>
      <c r="DR1258" s="23"/>
      <c r="DS1258" s="23"/>
      <c r="DT1258" s="23"/>
      <c r="DU1258" s="23"/>
      <c r="DV1258" s="23"/>
      <c r="DW1258" s="23"/>
      <c r="DX1258" s="23"/>
      <c r="DY1258" s="23"/>
      <c r="DZ1258" s="23"/>
      <c r="EA1258" s="23"/>
      <c r="EB1258" s="23"/>
      <c r="EC1258" s="23"/>
      <c r="ED1258" s="23"/>
      <c r="EE1258" s="23"/>
      <c r="EF1258" s="23"/>
      <c r="EG1258" s="23"/>
      <c r="EH1258" s="23"/>
      <c r="EI1258" s="23"/>
      <c r="EJ1258" s="23"/>
      <c r="EK1258" s="23"/>
      <c r="EL1258" s="23"/>
      <c r="EM1258" s="23"/>
      <c r="EN1258" s="23"/>
      <c r="EO1258" s="23"/>
      <c r="EP1258" s="23"/>
      <c r="EQ1258" s="23"/>
      <c r="ER1258" s="23"/>
      <c r="ES1258" s="23"/>
      <c r="ET1258" s="23"/>
      <c r="EU1258" s="23"/>
      <c r="EV1258" s="23"/>
      <c r="EW1258" s="23"/>
      <c r="EX1258" s="23"/>
      <c r="EY1258" s="23"/>
      <c r="EZ1258" s="23"/>
      <c r="FA1258" s="23"/>
      <c r="FB1258" s="23"/>
      <c r="FC1258" s="23"/>
      <c r="FD1258" s="23"/>
      <c r="FE1258" s="23"/>
      <c r="FF1258" s="23"/>
      <c r="FG1258" s="23"/>
      <c r="FH1258" s="23"/>
      <c r="FI1258" s="23"/>
      <c r="FJ1258" s="23"/>
      <c r="FK1258" s="23"/>
      <c r="FL1258" s="23"/>
      <c r="FM1258" s="23"/>
      <c r="FN1258" s="23"/>
      <c r="FO1258" s="23"/>
      <c r="FP1258" s="23"/>
      <c r="FQ1258" s="23"/>
      <c r="FR1258" s="23"/>
      <c r="FS1258" s="23"/>
      <c r="FT1258" s="23"/>
      <c r="FU1258" s="23"/>
      <c r="FV1258" s="23"/>
      <c r="FW1258" s="23"/>
      <c r="FX1258" s="23"/>
      <c r="FY1258" s="23"/>
      <c r="FZ1258" s="23"/>
      <c r="GA1258" s="23"/>
      <c r="GB1258" s="23"/>
      <c r="GC1258" s="23"/>
      <c r="GD1258" s="23"/>
      <c r="GE1258" s="23"/>
      <c r="GF1258" s="23"/>
      <c r="GG1258" s="23"/>
      <c r="GH1258" s="23"/>
      <c r="GI1258" s="23"/>
      <c r="GJ1258" s="23">
        <f>T1258</f>
        <v>75</v>
      </c>
      <c r="GK1258" s="23"/>
      <c r="GL1258" s="23"/>
      <c r="GM1258" s="23"/>
      <c r="GN1258" s="23">
        <f>T1258</f>
        <v>75</v>
      </c>
      <c r="GO1258" s="23"/>
      <c r="GP1258" s="23">
        <f>T1258</f>
        <v>75</v>
      </c>
      <c r="GQ1258" s="23">
        <f>T1258</f>
        <v>75</v>
      </c>
      <c r="GR1258" s="23"/>
      <c r="GS1258" s="23">
        <f>T1258</f>
        <v>75</v>
      </c>
      <c r="GT1258" s="23"/>
      <c r="GU1258" s="23"/>
      <c r="GV1258" s="23"/>
      <c r="GW1258" s="23"/>
      <c r="GX1258" s="23"/>
      <c r="GY1258" s="23"/>
      <c r="GZ1258" s="23"/>
      <c r="HA1258" s="23"/>
      <c r="HB1258" s="23">
        <f>T1258</f>
        <v>75</v>
      </c>
      <c r="HC1258" s="23"/>
      <c r="HD1258" s="23"/>
      <c r="HE1258" s="23"/>
      <c r="HF1258" s="23">
        <f>T1258</f>
        <v>75</v>
      </c>
      <c r="HG1258" s="23"/>
      <c r="HH1258" s="23"/>
      <c r="HI1258" s="23"/>
      <c r="HJ1258" s="23"/>
      <c r="HK1258" s="23"/>
      <c r="HL1258" s="23">
        <f>T1258</f>
        <v>75</v>
      </c>
      <c r="HM1258" s="23"/>
      <c r="HN1258" s="23">
        <f>T1258</f>
        <v>75</v>
      </c>
      <c r="HO1258" s="23"/>
      <c r="HP1258" s="23"/>
      <c r="HQ1258" s="23"/>
      <c r="HR1258" s="23"/>
      <c r="HS1258" s="23"/>
      <c r="HT1258" s="23"/>
      <c r="HU1258" s="23"/>
      <c r="HV1258" s="23"/>
      <c r="HW1258" s="23"/>
      <c r="HX1258" s="23"/>
      <c r="HY1258" s="23"/>
      <c r="HZ1258" s="23"/>
      <c r="IA1258" s="23"/>
      <c r="IB1258" s="23"/>
      <c r="IC1258" s="23"/>
      <c r="ID1258" s="23"/>
      <c r="IE1258" s="23"/>
      <c r="IF1258" s="23"/>
      <c r="IG1258" s="23"/>
      <c r="IH1258" s="23"/>
      <c r="II1258" s="23"/>
      <c r="IJ1258" s="23"/>
      <c r="IK1258" s="23"/>
      <c r="IL1258" s="23"/>
      <c r="IM1258" s="23"/>
      <c r="IN1258" s="23"/>
      <c r="IO1258" s="23"/>
      <c r="IP1258" s="23"/>
      <c r="IQ1258" s="23"/>
      <c r="IR1258" s="23"/>
      <c r="IS1258" s="23"/>
      <c r="IT1258" s="23"/>
      <c r="IU1258" s="23"/>
    </row>
    <row r="1259" spans="1:255" x14ac:dyDescent="0.2">
      <c r="A1259" s="64"/>
      <c r="B1259" s="111" t="s">
        <v>1263</v>
      </c>
      <c r="C1259" s="111" t="s">
        <v>1377</v>
      </c>
      <c r="D1259" s="63"/>
      <c r="E1259" s="63"/>
      <c r="F1259" s="63"/>
      <c r="G1259" s="63"/>
      <c r="H1259" s="63"/>
      <c r="I1259" s="63"/>
      <c r="J1259" s="63"/>
      <c r="K1259" s="65"/>
    </row>
    <row r="1260" spans="1:255" ht="36" x14ac:dyDescent="0.2">
      <c r="A1260" s="100" t="s">
        <v>799</v>
      </c>
      <c r="B1260" s="109" t="s">
        <v>611</v>
      </c>
      <c r="C1260" s="101" t="s">
        <v>612</v>
      </c>
      <c r="D1260" s="102" t="s">
        <v>32</v>
      </c>
      <c r="E1260" s="103">
        <f>Source!I667</f>
        <v>1.6559999999999999</v>
      </c>
      <c r="F1260" s="104">
        <v>950</v>
      </c>
      <c r="G1260" s="105"/>
      <c r="H1260" s="104">
        <f>Source!AC666</f>
        <v>950</v>
      </c>
      <c r="I1260" s="106">
        <f>T1260</f>
        <v>1573</v>
      </c>
      <c r="J1260" s="107" t="s">
        <v>1262</v>
      </c>
      <c r="K1260" s="108">
        <f>U1260</f>
        <v>8431</v>
      </c>
      <c r="L1260" s="23"/>
      <c r="M1260" s="23"/>
      <c r="N1260" s="23"/>
      <c r="O1260" s="23"/>
      <c r="P1260" s="23"/>
      <c r="Q1260" s="23"/>
      <c r="R1260" s="23"/>
      <c r="S1260" s="23"/>
      <c r="T1260" s="23">
        <f>ROUND(Source!AC666*Source!AW666*Source!I666,0)</f>
        <v>1573</v>
      </c>
      <c r="U1260" s="23">
        <f>Source!P667</f>
        <v>8431</v>
      </c>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c r="BK1260" s="23"/>
      <c r="BL1260" s="23"/>
      <c r="BM1260" s="23"/>
      <c r="BN1260" s="23"/>
      <c r="BO1260" s="23"/>
      <c r="BP1260" s="23"/>
      <c r="BQ1260" s="23"/>
      <c r="BR1260" s="23"/>
      <c r="BS1260" s="23"/>
      <c r="BT1260" s="23"/>
      <c r="BU1260" s="23"/>
      <c r="BV1260" s="23"/>
      <c r="BW1260" s="23"/>
      <c r="BX1260" s="23"/>
      <c r="BY1260" s="23"/>
      <c r="BZ1260" s="23"/>
      <c r="CA1260" s="23"/>
      <c r="CB1260" s="23"/>
      <c r="CC1260" s="23"/>
      <c r="CD1260" s="23"/>
      <c r="CE1260" s="23"/>
      <c r="CF1260" s="23"/>
      <c r="CG1260" s="23"/>
      <c r="CH1260" s="23"/>
      <c r="CI1260" s="23"/>
      <c r="CJ1260" s="23"/>
      <c r="CK1260" s="23"/>
      <c r="CL1260" s="23"/>
      <c r="CM1260" s="23"/>
      <c r="CN1260" s="23"/>
      <c r="CO1260" s="23"/>
      <c r="CP1260" s="23"/>
      <c r="CQ1260" s="23"/>
      <c r="CR1260" s="23"/>
      <c r="CS1260" s="23"/>
      <c r="CT1260" s="23"/>
      <c r="CU1260" s="23"/>
      <c r="CV1260" s="23">
        <v>1</v>
      </c>
      <c r="CW1260" s="23"/>
      <c r="CX1260" s="23"/>
      <c r="CY1260" s="23"/>
      <c r="CZ1260" s="23"/>
      <c r="DA1260" s="23"/>
      <c r="DB1260" s="23"/>
      <c r="DC1260" s="23"/>
      <c r="DD1260" s="23"/>
      <c r="DE1260" s="23"/>
      <c r="DF1260" s="23"/>
      <c r="DG1260" s="23"/>
      <c r="DH1260" s="23"/>
      <c r="DI1260" s="23"/>
      <c r="DJ1260" s="23"/>
      <c r="DK1260" s="23">
        <f>T1260</f>
        <v>1573</v>
      </c>
      <c r="DL1260" s="23"/>
      <c r="DM1260" s="23">
        <f>Source!P667</f>
        <v>8431</v>
      </c>
      <c r="DN1260" s="23"/>
      <c r="DO1260" s="23"/>
      <c r="DP1260" s="23"/>
      <c r="DQ1260" s="23"/>
      <c r="DR1260" s="23"/>
      <c r="DS1260" s="23"/>
      <c r="DT1260" s="23"/>
      <c r="DU1260" s="23"/>
      <c r="DV1260" s="23"/>
      <c r="DW1260" s="23"/>
      <c r="DX1260" s="23"/>
      <c r="DY1260" s="23"/>
      <c r="DZ1260" s="23"/>
      <c r="EA1260" s="23"/>
      <c r="EB1260" s="23"/>
      <c r="EC1260" s="23"/>
      <c r="ED1260" s="23"/>
      <c r="EE1260" s="23"/>
      <c r="EF1260" s="23"/>
      <c r="EG1260" s="23"/>
      <c r="EH1260" s="23"/>
      <c r="EI1260" s="23"/>
      <c r="EJ1260" s="23"/>
      <c r="EK1260" s="23"/>
      <c r="EL1260" s="23"/>
      <c r="EM1260" s="23"/>
      <c r="EN1260" s="23"/>
      <c r="EO1260" s="23"/>
      <c r="EP1260" s="23"/>
      <c r="EQ1260" s="23"/>
      <c r="ER1260" s="23"/>
      <c r="ES1260" s="23"/>
      <c r="ET1260" s="23"/>
      <c r="EU1260" s="23"/>
      <c r="EV1260" s="23"/>
      <c r="EW1260" s="23"/>
      <c r="EX1260" s="23"/>
      <c r="EY1260" s="23"/>
      <c r="EZ1260" s="23"/>
      <c r="FA1260" s="23"/>
      <c r="FB1260" s="23"/>
      <c r="FC1260" s="23"/>
      <c r="FD1260" s="23"/>
      <c r="FE1260" s="23"/>
      <c r="FF1260" s="23"/>
      <c r="FG1260" s="23"/>
      <c r="FH1260" s="23"/>
      <c r="FI1260" s="23"/>
      <c r="FJ1260" s="23"/>
      <c r="FK1260" s="23"/>
      <c r="FL1260" s="23"/>
      <c r="FM1260" s="23"/>
      <c r="FN1260" s="23"/>
      <c r="FO1260" s="23"/>
      <c r="FP1260" s="23"/>
      <c r="FQ1260" s="23"/>
      <c r="FR1260" s="23"/>
      <c r="FS1260" s="23"/>
      <c r="FT1260" s="23"/>
      <c r="FU1260" s="23"/>
      <c r="FV1260" s="23"/>
      <c r="FW1260" s="23"/>
      <c r="FX1260" s="23"/>
      <c r="FY1260" s="23"/>
      <c r="FZ1260" s="23"/>
      <c r="GA1260" s="23"/>
      <c r="GB1260" s="23"/>
      <c r="GC1260" s="23"/>
      <c r="GD1260" s="23"/>
      <c r="GE1260" s="23"/>
      <c r="GF1260" s="23"/>
      <c r="GG1260" s="23"/>
      <c r="GH1260" s="23"/>
      <c r="GI1260" s="23"/>
      <c r="GJ1260" s="23">
        <f>T1260</f>
        <v>1573</v>
      </c>
      <c r="GK1260" s="23"/>
      <c r="GL1260" s="23"/>
      <c r="GM1260" s="23"/>
      <c r="GN1260" s="23">
        <f>T1260</f>
        <v>1573</v>
      </c>
      <c r="GO1260" s="23"/>
      <c r="GP1260" s="23">
        <f>T1260</f>
        <v>1573</v>
      </c>
      <c r="GQ1260" s="23">
        <f>T1260</f>
        <v>1573</v>
      </c>
      <c r="GR1260" s="23"/>
      <c r="GS1260" s="23">
        <f>T1260</f>
        <v>1573</v>
      </c>
      <c r="GT1260" s="23"/>
      <c r="GU1260" s="23"/>
      <c r="GV1260" s="23"/>
      <c r="GW1260" s="23"/>
      <c r="GX1260" s="23"/>
      <c r="GY1260" s="23"/>
      <c r="GZ1260" s="23"/>
      <c r="HA1260" s="23"/>
      <c r="HB1260" s="23">
        <f>T1260</f>
        <v>1573</v>
      </c>
      <c r="HC1260" s="23"/>
      <c r="HD1260" s="23"/>
      <c r="HE1260" s="23"/>
      <c r="HF1260" s="23">
        <f>T1260</f>
        <v>1573</v>
      </c>
      <c r="HG1260" s="23"/>
      <c r="HH1260" s="23"/>
      <c r="HI1260" s="23"/>
      <c r="HJ1260" s="23"/>
      <c r="HK1260" s="23"/>
      <c r="HL1260" s="23">
        <f>T1260</f>
        <v>1573</v>
      </c>
      <c r="HM1260" s="23"/>
      <c r="HN1260" s="23">
        <f>T1260</f>
        <v>1573</v>
      </c>
      <c r="HO1260" s="23"/>
      <c r="HP1260" s="23"/>
      <c r="HQ1260" s="23"/>
      <c r="HR1260" s="23"/>
      <c r="HS1260" s="23"/>
      <c r="HT1260" s="23"/>
      <c r="HU1260" s="23"/>
      <c r="HV1260" s="23"/>
      <c r="HW1260" s="23"/>
      <c r="HX1260" s="23"/>
      <c r="HY1260" s="23"/>
      <c r="HZ1260" s="23"/>
      <c r="IA1260" s="23"/>
      <c r="IB1260" s="23"/>
      <c r="IC1260" s="23"/>
      <c r="ID1260" s="23"/>
      <c r="IE1260" s="23"/>
      <c r="IF1260" s="23"/>
      <c r="IG1260" s="23"/>
      <c r="IH1260" s="23"/>
      <c r="II1260" s="23"/>
      <c r="IJ1260" s="23"/>
      <c r="IK1260" s="23"/>
      <c r="IL1260" s="23"/>
      <c r="IM1260" s="23"/>
      <c r="IN1260" s="23"/>
      <c r="IO1260" s="23"/>
      <c r="IP1260" s="23"/>
      <c r="IQ1260" s="23"/>
      <c r="IR1260" s="23"/>
      <c r="IS1260" s="23"/>
      <c r="IT1260" s="23"/>
      <c r="IU1260" s="23"/>
    </row>
    <row r="1261" spans="1:255" x14ac:dyDescent="0.2">
      <c r="A1261" s="64"/>
      <c r="B1261" s="111" t="s">
        <v>1263</v>
      </c>
      <c r="C1261" s="111" t="s">
        <v>1378</v>
      </c>
      <c r="D1261" s="63"/>
      <c r="E1261" s="63"/>
      <c r="F1261" s="63"/>
      <c r="G1261" s="63"/>
      <c r="H1261" s="63"/>
      <c r="I1261" s="63"/>
      <c r="J1261" s="63"/>
      <c r="K1261" s="65"/>
    </row>
    <row r="1262" spans="1:255" x14ac:dyDescent="0.2">
      <c r="A1262" s="114" t="s">
        <v>800</v>
      </c>
      <c r="B1262" s="115" t="s">
        <v>159</v>
      </c>
      <c r="C1262" s="116" t="s">
        <v>160</v>
      </c>
      <c r="D1262" s="117" t="s">
        <v>32</v>
      </c>
      <c r="E1262" s="118">
        <f>Source!I669</f>
        <v>0.46800000000000003</v>
      </c>
      <c r="F1262" s="119">
        <v>7.14</v>
      </c>
      <c r="G1262" s="71"/>
      <c r="H1262" s="119">
        <f>Source!AC668</f>
        <v>7.14</v>
      </c>
      <c r="I1262" s="120">
        <f>T1262</f>
        <v>3</v>
      </c>
      <c r="J1262" s="73" t="s">
        <v>1262</v>
      </c>
      <c r="K1262" s="121">
        <f>U1262</f>
        <v>7</v>
      </c>
      <c r="L1262" s="23"/>
      <c r="M1262" s="23"/>
      <c r="N1262" s="23"/>
      <c r="O1262" s="23"/>
      <c r="P1262" s="23"/>
      <c r="Q1262" s="23"/>
      <c r="R1262" s="23"/>
      <c r="S1262" s="23"/>
      <c r="T1262" s="23">
        <f>ROUND(Source!AC668*Source!AW668*Source!I668,0)</f>
        <v>3</v>
      </c>
      <c r="U1262" s="23">
        <f>Source!P669</f>
        <v>7</v>
      </c>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v>1</v>
      </c>
      <c r="CW1262" s="23"/>
      <c r="CX1262" s="23"/>
      <c r="CY1262" s="23"/>
      <c r="CZ1262" s="23"/>
      <c r="DA1262" s="23"/>
      <c r="DB1262" s="23"/>
      <c r="DC1262" s="23"/>
      <c r="DD1262" s="23"/>
      <c r="DE1262" s="23"/>
      <c r="DF1262" s="23"/>
      <c r="DG1262" s="23"/>
      <c r="DH1262" s="23"/>
      <c r="DI1262" s="23"/>
      <c r="DJ1262" s="23"/>
      <c r="DK1262" s="23">
        <f>T1262</f>
        <v>3</v>
      </c>
      <c r="DL1262" s="23"/>
      <c r="DM1262" s="23">
        <f>Source!P669</f>
        <v>7</v>
      </c>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23"/>
      <c r="ES1262" s="23"/>
      <c r="ET1262" s="23"/>
      <c r="EU1262" s="23"/>
      <c r="EV1262" s="23"/>
      <c r="EW1262" s="23"/>
      <c r="EX1262" s="23"/>
      <c r="EY1262" s="23"/>
      <c r="EZ1262" s="23"/>
      <c r="FA1262" s="23"/>
      <c r="FB1262" s="23"/>
      <c r="FC1262" s="23"/>
      <c r="FD1262" s="23"/>
      <c r="FE1262" s="23"/>
      <c r="FF1262" s="23"/>
      <c r="FG1262" s="23"/>
      <c r="FH1262" s="23"/>
      <c r="FI1262" s="23"/>
      <c r="FJ1262" s="23"/>
      <c r="FK1262" s="23"/>
      <c r="FL1262" s="23"/>
      <c r="FM1262" s="23"/>
      <c r="FN1262" s="23"/>
      <c r="FO1262" s="23"/>
      <c r="FP1262" s="23"/>
      <c r="FQ1262" s="23"/>
      <c r="FR1262" s="23"/>
      <c r="FS1262" s="23"/>
      <c r="FT1262" s="23"/>
      <c r="FU1262" s="23"/>
      <c r="FV1262" s="23"/>
      <c r="FW1262" s="23"/>
      <c r="FX1262" s="23"/>
      <c r="FY1262" s="23"/>
      <c r="FZ1262" s="23"/>
      <c r="GA1262" s="23"/>
      <c r="GB1262" s="23"/>
      <c r="GC1262" s="23"/>
      <c r="GD1262" s="23"/>
      <c r="GE1262" s="23"/>
      <c r="GF1262" s="23"/>
      <c r="GG1262" s="23"/>
      <c r="GH1262" s="23"/>
      <c r="GI1262" s="23"/>
      <c r="GJ1262" s="23">
        <f>T1262</f>
        <v>3</v>
      </c>
      <c r="GK1262" s="23"/>
      <c r="GL1262" s="23"/>
      <c r="GM1262" s="23"/>
      <c r="GN1262" s="23">
        <f>T1262</f>
        <v>3</v>
      </c>
      <c r="GO1262" s="23"/>
      <c r="GP1262" s="23">
        <f>T1262</f>
        <v>3</v>
      </c>
      <c r="GQ1262" s="23">
        <f>T1262</f>
        <v>3</v>
      </c>
      <c r="GR1262" s="23"/>
      <c r="GS1262" s="23">
        <f>T1262</f>
        <v>3</v>
      </c>
      <c r="GT1262" s="23"/>
      <c r="GU1262" s="23"/>
      <c r="GV1262" s="23"/>
      <c r="GW1262" s="23"/>
      <c r="GX1262" s="23"/>
      <c r="GY1262" s="23"/>
      <c r="GZ1262" s="23"/>
      <c r="HA1262" s="23"/>
      <c r="HB1262" s="23">
        <f>T1262</f>
        <v>3</v>
      </c>
      <c r="HC1262" s="23"/>
      <c r="HD1262" s="23"/>
      <c r="HE1262" s="23"/>
      <c r="HF1262" s="23">
        <f>T1262</f>
        <v>3</v>
      </c>
      <c r="HG1262" s="23"/>
      <c r="HH1262" s="23"/>
      <c r="HI1262" s="23"/>
      <c r="HJ1262" s="23"/>
      <c r="HK1262" s="23"/>
      <c r="HL1262" s="23">
        <f>T1262</f>
        <v>3</v>
      </c>
      <c r="HM1262" s="23"/>
      <c r="HN1262" s="23">
        <f>T1262</f>
        <v>3</v>
      </c>
      <c r="HO1262" s="23"/>
      <c r="HP1262" s="23"/>
      <c r="HQ1262" s="23"/>
      <c r="HR1262" s="23"/>
      <c r="HS1262" s="23"/>
      <c r="HT1262" s="23"/>
      <c r="HU1262" s="23"/>
      <c r="HV1262" s="23"/>
      <c r="HW1262" s="23"/>
      <c r="HX1262" s="23"/>
      <c r="HY1262" s="23"/>
      <c r="HZ1262" s="23"/>
      <c r="IA1262" s="23"/>
      <c r="IB1262" s="23"/>
      <c r="IC1262" s="23"/>
      <c r="ID1262" s="23"/>
      <c r="IE1262" s="23"/>
      <c r="IF1262" s="23"/>
      <c r="IG1262" s="23"/>
      <c r="IH1262" s="23"/>
      <c r="II1262" s="23"/>
      <c r="IJ1262" s="23"/>
      <c r="IK1262" s="23"/>
      <c r="IL1262" s="23"/>
      <c r="IM1262" s="23"/>
      <c r="IN1262" s="23"/>
      <c r="IO1262" s="23"/>
      <c r="IP1262" s="23"/>
      <c r="IQ1262" s="23"/>
      <c r="IR1262" s="23"/>
      <c r="IS1262" s="23"/>
      <c r="IT1262" s="23"/>
      <c r="IU1262" s="23"/>
    </row>
    <row r="1263" spans="1:255" x14ac:dyDescent="0.2">
      <c r="A1263" s="98"/>
      <c r="B1263" s="113" t="s">
        <v>1263</v>
      </c>
      <c r="C1263" s="113" t="s">
        <v>1286</v>
      </c>
      <c r="D1263" s="33"/>
      <c r="E1263" s="33"/>
      <c r="F1263" s="33"/>
      <c r="G1263" s="33"/>
      <c r="H1263" s="33"/>
      <c r="I1263" s="33"/>
      <c r="J1263" s="33"/>
      <c r="K1263" s="99"/>
    </row>
    <row r="1264" spans="1:255" ht="13.5" thickBot="1" x14ac:dyDescent="0.25">
      <c r="A1264" s="124"/>
      <c r="B1264" s="125"/>
      <c r="C1264" s="125" t="s">
        <v>1266</v>
      </c>
      <c r="D1264" s="125"/>
      <c r="E1264" s="125"/>
      <c r="F1264" s="125"/>
      <c r="G1264" s="125"/>
      <c r="H1264" s="373">
        <f>SUM(DK1249:DK1263)</f>
        <v>1652</v>
      </c>
      <c r="I1264" s="374"/>
      <c r="J1264" s="373">
        <f>SUM(DM1249:DM1263)</f>
        <v>9110</v>
      </c>
      <c r="K1264" s="375"/>
      <c r="L1264" s="112"/>
      <c r="M1264" s="112"/>
      <c r="N1264" s="112"/>
      <c r="O1264" s="23"/>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c r="BK1264" s="23"/>
      <c r="BL1264" s="23"/>
      <c r="BM1264" s="23"/>
      <c r="BN1264" s="23"/>
      <c r="BO1264" s="23"/>
      <c r="BP1264" s="23"/>
      <c r="BQ1264" s="23"/>
      <c r="BR1264" s="23"/>
      <c r="BS1264" s="23"/>
      <c r="BT1264" s="23"/>
      <c r="BU1264" s="23"/>
      <c r="BV1264" s="23"/>
      <c r="BW1264" s="23"/>
      <c r="BX1264" s="23"/>
      <c r="BY1264" s="23"/>
      <c r="BZ1264" s="23"/>
      <c r="CA1264" s="23"/>
      <c r="CB1264" s="23"/>
      <c r="CC1264" s="23"/>
      <c r="CD1264" s="23"/>
      <c r="CE1264" s="23"/>
      <c r="CF1264" s="23"/>
      <c r="CG1264" s="23"/>
      <c r="CH1264" s="23"/>
      <c r="CI1264" s="23"/>
      <c r="CJ1264" s="23"/>
      <c r="CK1264" s="23"/>
      <c r="CL1264" s="23"/>
      <c r="CM1264" s="23"/>
      <c r="CN1264" s="23"/>
      <c r="CO1264" s="23"/>
      <c r="CP1264" s="23"/>
      <c r="CQ1264" s="23"/>
      <c r="CR1264" s="23"/>
      <c r="CS1264" s="23"/>
      <c r="CT1264" s="23"/>
      <c r="CU1264" s="23"/>
      <c r="CV1264" s="23"/>
      <c r="CW1264" s="23"/>
      <c r="CX1264" s="23"/>
      <c r="CY1264" s="23"/>
      <c r="CZ1264" s="23"/>
      <c r="DA1264" s="23"/>
      <c r="DB1264" s="23"/>
      <c r="DC1264" s="23"/>
      <c r="DD1264" s="23"/>
      <c r="DE1264" s="23"/>
      <c r="DF1264" s="23"/>
      <c r="DG1264" s="23"/>
      <c r="DH1264" s="23"/>
      <c r="DI1264" s="23"/>
      <c r="DJ1264" s="23"/>
      <c r="DK1264" s="23"/>
      <c r="DL1264" s="23"/>
      <c r="DM1264" s="23"/>
      <c r="DN1264" s="23"/>
      <c r="DO1264" s="23"/>
      <c r="DP1264" s="23"/>
      <c r="DQ1264" s="23"/>
      <c r="DR1264" s="23"/>
      <c r="DS1264" s="23"/>
      <c r="DT1264" s="23"/>
      <c r="DU1264" s="23"/>
      <c r="DV1264" s="23"/>
      <c r="DW1264" s="23"/>
      <c r="DX1264" s="23"/>
      <c r="DY1264" s="23"/>
      <c r="DZ1264" s="23"/>
      <c r="EA1264" s="23"/>
      <c r="EB1264" s="23"/>
      <c r="EC1264" s="23"/>
      <c r="ED1264" s="23"/>
      <c r="EE1264" s="23"/>
      <c r="EF1264" s="23"/>
      <c r="EG1264" s="23"/>
      <c r="EH1264" s="23"/>
      <c r="EI1264" s="23"/>
      <c r="EJ1264" s="23"/>
      <c r="EK1264" s="23"/>
      <c r="EL1264" s="23"/>
      <c r="EM1264" s="23"/>
      <c r="EN1264" s="23"/>
      <c r="EO1264" s="23"/>
      <c r="EP1264" s="23"/>
      <c r="EQ1264" s="23"/>
      <c r="ER1264" s="23"/>
      <c r="ES1264" s="23"/>
      <c r="ET1264" s="23"/>
      <c r="EU1264" s="23"/>
      <c r="EV1264" s="23"/>
      <c r="EW1264" s="23"/>
      <c r="EX1264" s="23"/>
      <c r="EY1264" s="23"/>
      <c r="EZ1264" s="23"/>
      <c r="FA1264" s="23"/>
      <c r="FB1264" s="23"/>
      <c r="FC1264" s="23"/>
      <c r="FD1264" s="23"/>
      <c r="FE1264" s="23"/>
      <c r="FF1264" s="23"/>
      <c r="FG1264" s="23"/>
      <c r="FH1264" s="23"/>
      <c r="FI1264" s="23"/>
      <c r="FJ1264" s="23"/>
      <c r="FK1264" s="23"/>
      <c r="FL1264" s="23"/>
      <c r="FM1264" s="23"/>
      <c r="FN1264" s="23"/>
      <c r="FO1264" s="23"/>
      <c r="FP1264" s="23"/>
      <c r="FQ1264" s="23"/>
      <c r="FR1264" s="23"/>
      <c r="FS1264" s="23"/>
      <c r="FT1264" s="23"/>
      <c r="FU1264" s="23"/>
      <c r="FV1264" s="23"/>
      <c r="FW1264" s="23"/>
      <c r="FX1264" s="23"/>
      <c r="FY1264" s="23"/>
      <c r="FZ1264" s="23"/>
      <c r="GA1264" s="23"/>
      <c r="GB1264" s="23"/>
      <c r="GC1264" s="23"/>
      <c r="GD1264" s="23"/>
      <c r="GE1264" s="23"/>
      <c r="GF1264" s="23"/>
      <c r="GG1264" s="23"/>
      <c r="GH1264" s="23"/>
      <c r="GI1264" s="23"/>
      <c r="GJ1264" s="23"/>
      <c r="GK1264" s="23"/>
      <c r="GL1264" s="23"/>
      <c r="GM1264" s="23"/>
      <c r="GN1264" s="23"/>
      <c r="GO1264" s="23"/>
      <c r="GP1264" s="23"/>
      <c r="GQ1264" s="23"/>
      <c r="GR1264" s="23"/>
      <c r="GS1264" s="23"/>
      <c r="GT1264" s="23"/>
      <c r="GU1264" s="23"/>
      <c r="GV1264" s="23"/>
      <c r="GW1264" s="23"/>
      <c r="GX1264" s="23"/>
      <c r="GY1264" s="23"/>
      <c r="GZ1264" s="23"/>
      <c r="HA1264" s="23"/>
      <c r="HB1264" s="23"/>
      <c r="HC1264" s="23"/>
      <c r="HD1264" s="23"/>
      <c r="HE1264" s="23"/>
      <c r="HF1264" s="23"/>
      <c r="HG1264" s="23"/>
      <c r="HH1264" s="23"/>
      <c r="HI1264" s="23"/>
      <c r="HJ1264" s="23"/>
      <c r="HK1264" s="23"/>
      <c r="HL1264" s="23"/>
      <c r="HM1264" s="23"/>
      <c r="HN1264" s="23"/>
      <c r="HO1264" s="23"/>
      <c r="HP1264" s="23"/>
      <c r="HQ1264" s="23"/>
      <c r="HR1264" s="23"/>
      <c r="HS1264" s="23"/>
      <c r="HT1264" s="23"/>
      <c r="HU1264" s="23"/>
      <c r="HV1264" s="23"/>
      <c r="HW1264" s="23"/>
      <c r="HX1264" s="23"/>
      <c r="HY1264" s="23"/>
      <c r="HZ1264" s="23"/>
      <c r="IA1264" s="23"/>
      <c r="IB1264" s="23"/>
      <c r="IC1264" s="23"/>
      <c r="ID1264" s="23"/>
      <c r="IE1264" s="23"/>
      <c r="IF1264" s="23"/>
      <c r="IG1264" s="23"/>
      <c r="IH1264" s="23"/>
      <c r="II1264" s="23"/>
      <c r="IJ1264" s="23"/>
      <c r="IK1264" s="23"/>
      <c r="IL1264" s="23"/>
      <c r="IM1264" s="23"/>
      <c r="IN1264" s="23"/>
      <c r="IO1264" s="23"/>
      <c r="IP1264" s="23"/>
      <c r="IQ1264" s="23"/>
      <c r="IR1264" s="23"/>
      <c r="IS1264" s="23"/>
      <c r="IT1264" s="23"/>
      <c r="IU1264" s="23"/>
    </row>
    <row r="1265" spans="1:255" x14ac:dyDescent="0.2">
      <c r="A1265" s="123"/>
      <c r="B1265" s="122"/>
      <c r="C1265" s="122" t="s">
        <v>1267</v>
      </c>
      <c r="D1265" s="122"/>
      <c r="E1265" s="122"/>
      <c r="F1265" s="122"/>
      <c r="G1265" s="122"/>
      <c r="H1265" s="376">
        <f>R1265</f>
        <v>1956</v>
      </c>
      <c r="I1265" s="377"/>
      <c r="J1265" s="376" t="e">
        <f>S1265</f>
        <v>#REF!</v>
      </c>
      <c r="K1265" s="378"/>
      <c r="O1265" s="23"/>
      <c r="P1265" s="23"/>
      <c r="Q1265" s="23"/>
      <c r="R1265" s="23">
        <f>SUM(T1249:T1264)</f>
        <v>1956</v>
      </c>
      <c r="S1265" s="23" t="e">
        <f>SUM(U1249:U1264)</f>
        <v>#REF!</v>
      </c>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c r="BK1265" s="23"/>
      <c r="BL1265" s="23"/>
      <c r="BM1265" s="23"/>
      <c r="BN1265" s="23"/>
      <c r="BO1265" s="23"/>
      <c r="BP1265" s="23"/>
      <c r="BQ1265" s="23"/>
      <c r="BR1265" s="23"/>
      <c r="BS1265" s="23"/>
      <c r="BT1265" s="23"/>
      <c r="BU1265" s="23"/>
      <c r="BV1265" s="23"/>
      <c r="BW1265" s="23"/>
      <c r="BX1265" s="23"/>
      <c r="BY1265" s="23"/>
      <c r="BZ1265" s="23"/>
      <c r="CA1265" s="23"/>
      <c r="CB1265" s="23"/>
      <c r="CC1265" s="23"/>
      <c r="CD1265" s="23"/>
      <c r="CE1265" s="23"/>
      <c r="CF1265" s="23"/>
      <c r="CG1265" s="23"/>
      <c r="CH1265" s="23"/>
      <c r="CI1265" s="23"/>
      <c r="CJ1265" s="23"/>
      <c r="CK1265" s="23"/>
      <c r="CL1265" s="23"/>
      <c r="CM1265" s="23"/>
      <c r="CN1265" s="23"/>
      <c r="CO1265" s="23"/>
      <c r="CP1265" s="23"/>
      <c r="CQ1265" s="23"/>
      <c r="CR1265" s="23"/>
      <c r="CS1265" s="23"/>
      <c r="CT1265" s="23"/>
      <c r="CU1265" s="23"/>
      <c r="CV1265" s="23"/>
      <c r="CW1265" s="23"/>
      <c r="CX1265" s="23"/>
      <c r="CY1265" s="23"/>
      <c r="CZ1265" s="23"/>
      <c r="DA1265" s="23"/>
      <c r="DB1265" s="23"/>
      <c r="DC1265" s="23"/>
      <c r="DD1265" s="23"/>
      <c r="DE1265" s="23"/>
      <c r="DF1265" s="23"/>
      <c r="DG1265" s="23"/>
      <c r="DH1265" s="23"/>
      <c r="DI1265" s="23"/>
      <c r="DJ1265" s="23"/>
      <c r="DK1265" s="23"/>
      <c r="DL1265" s="23"/>
      <c r="DM1265" s="23"/>
      <c r="DN1265" s="23"/>
      <c r="DO1265" s="23"/>
      <c r="DP1265" s="23"/>
      <c r="DQ1265" s="23"/>
      <c r="DR1265" s="23"/>
      <c r="DS1265" s="23"/>
      <c r="DT1265" s="23"/>
      <c r="DU1265" s="23"/>
      <c r="DV1265" s="23"/>
      <c r="DW1265" s="23"/>
      <c r="DX1265" s="23"/>
      <c r="DY1265" s="23"/>
      <c r="DZ1265" s="23"/>
      <c r="EA1265" s="23"/>
      <c r="EB1265" s="23"/>
      <c r="EC1265" s="23"/>
      <c r="ED1265" s="23"/>
      <c r="EE1265" s="23"/>
      <c r="EF1265" s="23"/>
      <c r="EG1265" s="23"/>
      <c r="EH1265" s="23"/>
      <c r="EI1265" s="23"/>
      <c r="EJ1265" s="23"/>
      <c r="EK1265" s="23"/>
      <c r="EL1265" s="23"/>
      <c r="EM1265" s="23"/>
      <c r="EN1265" s="23"/>
      <c r="EO1265" s="23"/>
      <c r="EP1265" s="23"/>
      <c r="EQ1265" s="23"/>
      <c r="ER1265" s="23"/>
      <c r="ES1265" s="23"/>
      <c r="ET1265" s="23"/>
      <c r="EU1265" s="23"/>
      <c r="EV1265" s="23"/>
      <c r="EW1265" s="23"/>
      <c r="EX1265" s="23"/>
      <c r="EY1265" s="23"/>
      <c r="EZ1265" s="23"/>
      <c r="FA1265" s="23"/>
      <c r="FB1265" s="23"/>
      <c r="FC1265" s="23"/>
      <c r="FD1265" s="23"/>
      <c r="FE1265" s="23"/>
      <c r="FF1265" s="23"/>
      <c r="FG1265" s="23"/>
      <c r="FH1265" s="23"/>
      <c r="FI1265" s="23"/>
      <c r="FJ1265" s="23"/>
      <c r="FK1265" s="23"/>
      <c r="FL1265" s="23"/>
      <c r="FM1265" s="23"/>
      <c r="FN1265" s="23"/>
      <c r="FO1265" s="23"/>
      <c r="FP1265" s="23"/>
      <c r="FQ1265" s="23"/>
      <c r="FR1265" s="23"/>
      <c r="FS1265" s="23"/>
      <c r="FT1265" s="23"/>
      <c r="FU1265" s="23"/>
      <c r="FV1265" s="23"/>
      <c r="FW1265" s="23"/>
      <c r="FX1265" s="23"/>
      <c r="FY1265" s="23"/>
      <c r="FZ1265" s="23"/>
      <c r="GA1265" s="23"/>
      <c r="GB1265" s="23"/>
      <c r="GC1265" s="23"/>
      <c r="GD1265" s="23"/>
      <c r="GE1265" s="23"/>
      <c r="GF1265" s="23"/>
      <c r="GG1265" s="23"/>
      <c r="GH1265" s="23"/>
      <c r="GI1265" s="23"/>
      <c r="GJ1265" s="23"/>
      <c r="GK1265" s="23"/>
      <c r="GL1265" s="23"/>
      <c r="GM1265" s="23"/>
      <c r="GN1265" s="23"/>
      <c r="GO1265" s="23"/>
      <c r="GP1265" s="23"/>
      <c r="GQ1265" s="23"/>
      <c r="GR1265" s="23"/>
      <c r="GS1265" s="23"/>
      <c r="GT1265" s="23"/>
      <c r="GU1265" s="23"/>
      <c r="GV1265" s="23"/>
      <c r="GW1265" s="23"/>
      <c r="GX1265" s="23"/>
      <c r="GY1265" s="23"/>
      <c r="GZ1265" s="23"/>
      <c r="HA1265" s="23">
        <f>R1265</f>
        <v>1956</v>
      </c>
      <c r="HB1265" s="23"/>
      <c r="HC1265" s="23"/>
      <c r="HD1265" s="23"/>
      <c r="HE1265" s="23"/>
      <c r="HF1265" s="23"/>
      <c r="HG1265" s="23"/>
      <c r="HH1265" s="23"/>
      <c r="HI1265" s="23"/>
      <c r="HJ1265" s="23"/>
      <c r="HK1265" s="23"/>
      <c r="HL1265" s="23"/>
      <c r="HM1265" s="23"/>
      <c r="HN1265" s="23"/>
      <c r="HO1265" s="23"/>
      <c r="HP1265" s="23"/>
      <c r="HQ1265" s="23"/>
      <c r="HR1265" s="23"/>
      <c r="HS1265" s="23"/>
      <c r="HT1265" s="23"/>
      <c r="HU1265" s="23"/>
      <c r="HV1265" s="23"/>
      <c r="HW1265" s="23"/>
      <c r="HX1265" s="23"/>
      <c r="HY1265" s="23"/>
      <c r="HZ1265" s="23"/>
      <c r="IA1265" s="23"/>
      <c r="IB1265" s="23"/>
      <c r="IC1265" s="23"/>
      <c r="ID1265" s="23"/>
      <c r="IE1265" s="23"/>
      <c r="IF1265" s="23"/>
      <c r="IG1265" s="23"/>
      <c r="IH1265" s="23"/>
      <c r="II1265" s="23"/>
      <c r="IJ1265" s="23"/>
      <c r="IK1265" s="23"/>
      <c r="IL1265" s="23"/>
      <c r="IM1265" s="23"/>
      <c r="IN1265" s="23"/>
      <c r="IO1265" s="23"/>
      <c r="IP1265" s="23"/>
      <c r="IQ1265" s="23"/>
      <c r="IR1265" s="23"/>
      <c r="IS1265" s="23"/>
      <c r="IT1265" s="23"/>
      <c r="IU1265" s="23"/>
    </row>
    <row r="1266" spans="1:255" x14ac:dyDescent="0.2">
      <c r="A1266" s="77"/>
      <c r="B1266" s="76"/>
      <c r="C1266" s="76"/>
      <c r="D1266" s="76"/>
      <c r="E1266" s="76"/>
      <c r="F1266" s="76"/>
      <c r="G1266" s="76"/>
      <c r="H1266" s="370"/>
      <c r="I1266" s="371"/>
      <c r="J1266" s="370"/>
      <c r="K1266" s="372"/>
    </row>
    <row r="1267" spans="1:255" ht="33.75" x14ac:dyDescent="0.2">
      <c r="A1267" s="126">
        <v>63</v>
      </c>
      <c r="B1267" s="133" t="s">
        <v>617</v>
      </c>
      <c r="C1267" s="127" t="s">
        <v>618</v>
      </c>
      <c r="D1267" s="128" t="s">
        <v>240</v>
      </c>
      <c r="E1267" s="129">
        <v>2.2959999999999998</v>
      </c>
      <c r="F1267" s="130">
        <f>Source!AK671</f>
        <v>889.33</v>
      </c>
      <c r="G1267" s="134" t="s">
        <v>6</v>
      </c>
      <c r="H1267" s="130"/>
      <c r="I1267" s="131">
        <f>SUM(DQ1267:DQ1288)</f>
        <v>1774</v>
      </c>
      <c r="J1267" s="107" t="s">
        <v>617</v>
      </c>
      <c r="K1267" s="132" t="e">
        <f>SUM(DS1267:DS1288)</f>
        <v>#REF!</v>
      </c>
      <c r="L1267" s="23"/>
      <c r="M1267" s="23"/>
      <c r="N1267" s="23"/>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c r="BK1267" s="23"/>
      <c r="BL1267" s="23"/>
      <c r="BM1267" s="23"/>
      <c r="BN1267" s="23"/>
      <c r="BO1267" s="23"/>
      <c r="BP1267" s="23"/>
      <c r="BQ1267" s="23"/>
      <c r="BR1267" s="23"/>
      <c r="BS1267" s="23"/>
      <c r="BT1267" s="23"/>
      <c r="BU1267" s="23"/>
      <c r="BV1267" s="23"/>
      <c r="BW1267" s="23"/>
      <c r="BX1267" s="23"/>
      <c r="BY1267" s="23"/>
      <c r="BZ1267" s="23"/>
      <c r="CA1267" s="23"/>
      <c r="CB1267" s="23"/>
      <c r="CC1267" s="23"/>
      <c r="CD1267" s="23"/>
      <c r="CE1267" s="23"/>
      <c r="CF1267" s="23"/>
      <c r="CG1267" s="23"/>
      <c r="CH1267" s="23"/>
      <c r="CI1267" s="23"/>
      <c r="CJ1267" s="23"/>
      <c r="CK1267" s="23"/>
      <c r="CL1267" s="23"/>
      <c r="CM1267" s="23"/>
      <c r="CN1267" s="23"/>
      <c r="CO1267" s="23"/>
      <c r="CP1267" s="23"/>
      <c r="CQ1267" s="23"/>
      <c r="CR1267" s="23"/>
      <c r="CS1267" s="23"/>
      <c r="CT1267" s="23"/>
      <c r="CU1267" s="23"/>
      <c r="CV1267" s="23"/>
      <c r="CW1267" s="23"/>
      <c r="CX1267" s="23"/>
      <c r="CY1267" s="23"/>
      <c r="CZ1267" s="23"/>
      <c r="DA1267" s="23"/>
      <c r="DB1267" s="23"/>
      <c r="DC1267" s="23"/>
      <c r="DD1267" s="23"/>
      <c r="DE1267" s="23"/>
      <c r="DF1267" s="23"/>
      <c r="DG1267" s="23"/>
      <c r="DH1267" s="23"/>
      <c r="DI1267" s="23"/>
      <c r="DJ1267" s="23"/>
      <c r="DK1267" s="23"/>
      <c r="DL1267" s="23"/>
      <c r="DM1267" s="23"/>
      <c r="DN1267" s="23"/>
      <c r="DO1267" s="23"/>
      <c r="DP1267" s="23"/>
      <c r="DQ1267" s="23"/>
      <c r="DR1267" s="23"/>
      <c r="DS1267" s="23"/>
      <c r="DT1267" s="23"/>
      <c r="DU1267" s="23"/>
      <c r="DV1267" s="23"/>
      <c r="DW1267" s="23"/>
      <c r="DX1267" s="23"/>
      <c r="DY1267" s="23"/>
      <c r="DZ1267" s="23"/>
      <c r="EA1267" s="23"/>
      <c r="EB1267" s="23"/>
      <c r="EC1267" s="23"/>
      <c r="ED1267" s="23"/>
      <c r="EE1267" s="23"/>
      <c r="EF1267" s="23"/>
      <c r="EG1267" s="23"/>
      <c r="EH1267" s="23"/>
      <c r="EI1267" s="23"/>
      <c r="EJ1267" s="23"/>
      <c r="EK1267" s="23"/>
      <c r="EL1267" s="23"/>
      <c r="EM1267" s="23"/>
      <c r="EN1267" s="23"/>
      <c r="EO1267" s="23"/>
      <c r="EP1267" s="23"/>
      <c r="EQ1267" s="23"/>
      <c r="ER1267" s="23"/>
      <c r="ES1267" s="23"/>
      <c r="ET1267" s="23"/>
      <c r="EU1267" s="23"/>
      <c r="EV1267" s="23"/>
      <c r="EW1267" s="23"/>
      <c r="EX1267" s="23"/>
      <c r="EY1267" s="23"/>
      <c r="EZ1267" s="23"/>
      <c r="FA1267" s="23"/>
      <c r="FB1267" s="23"/>
      <c r="FC1267" s="23"/>
      <c r="FD1267" s="23"/>
      <c r="FE1267" s="23"/>
      <c r="FF1267" s="23"/>
      <c r="FG1267" s="23"/>
      <c r="FH1267" s="23"/>
      <c r="FI1267" s="23"/>
      <c r="FJ1267" s="23"/>
      <c r="FK1267" s="23"/>
      <c r="FL1267" s="23"/>
      <c r="FM1267" s="23"/>
      <c r="FN1267" s="23"/>
      <c r="FO1267" s="23"/>
      <c r="FP1267" s="23"/>
      <c r="FQ1267" s="23"/>
      <c r="FR1267" s="23"/>
      <c r="FS1267" s="23"/>
      <c r="FT1267" s="23"/>
      <c r="FU1267" s="23"/>
      <c r="FV1267" s="23"/>
      <c r="FW1267" s="23"/>
      <c r="FX1267" s="23"/>
      <c r="FY1267" s="23"/>
      <c r="FZ1267" s="23"/>
      <c r="GA1267" s="23"/>
      <c r="GB1267" s="23"/>
      <c r="GC1267" s="23"/>
      <c r="GD1267" s="23"/>
      <c r="GE1267" s="23"/>
      <c r="GF1267" s="23"/>
      <c r="GG1267" s="23"/>
      <c r="GH1267" s="23"/>
      <c r="GI1267" s="23"/>
      <c r="GJ1267" s="23"/>
      <c r="GK1267" s="23"/>
      <c r="GL1267" s="23"/>
      <c r="GM1267" s="23"/>
      <c r="GN1267" s="23"/>
      <c r="GO1267" s="23"/>
      <c r="GP1267" s="23"/>
      <c r="GQ1267" s="23"/>
      <c r="GR1267" s="23"/>
      <c r="GS1267" s="23"/>
      <c r="GT1267" s="23"/>
      <c r="GU1267" s="23"/>
      <c r="GV1267" s="23"/>
      <c r="GW1267" s="23"/>
      <c r="GX1267" s="23"/>
      <c r="GY1267" s="23"/>
      <c r="GZ1267" s="23"/>
      <c r="HA1267" s="23"/>
      <c r="HB1267" s="23"/>
      <c r="HC1267" s="23"/>
      <c r="HD1267" s="23"/>
      <c r="HE1267" s="23"/>
      <c r="HF1267" s="23"/>
      <c r="HG1267" s="23"/>
      <c r="HH1267" s="23"/>
      <c r="HI1267" s="23"/>
      <c r="HJ1267" s="23"/>
      <c r="HK1267" s="23"/>
      <c r="HL1267" s="23"/>
      <c r="HM1267" s="23"/>
      <c r="HN1267" s="23"/>
      <c r="HO1267" s="23"/>
      <c r="HP1267" s="23"/>
      <c r="HQ1267" s="23"/>
      <c r="HR1267" s="23"/>
      <c r="HS1267" s="23"/>
      <c r="HT1267" s="23"/>
      <c r="HU1267" s="23"/>
      <c r="HV1267" s="23"/>
      <c r="HW1267" s="23"/>
      <c r="HX1267" s="23"/>
      <c r="HY1267" s="23"/>
      <c r="HZ1267" s="23"/>
      <c r="IA1267" s="23"/>
      <c r="IB1267" s="23"/>
      <c r="IC1267" s="23"/>
      <c r="ID1267" s="23"/>
      <c r="IE1267" s="23"/>
      <c r="IF1267" s="23"/>
      <c r="IG1267" s="23"/>
      <c r="IH1267" s="23"/>
      <c r="II1267" s="23"/>
      <c r="IJ1267" s="23"/>
      <c r="IK1267" s="23"/>
      <c r="IL1267" s="23"/>
      <c r="IM1267" s="23"/>
      <c r="IN1267" s="23"/>
      <c r="IO1267" s="23"/>
      <c r="IP1267" s="23"/>
      <c r="IQ1267" s="23"/>
      <c r="IR1267" s="23"/>
      <c r="IS1267" s="23"/>
      <c r="IT1267" s="23"/>
      <c r="IU1267" s="23"/>
    </row>
    <row r="1268" spans="1:255" x14ac:dyDescent="0.2">
      <c r="A1268" s="66"/>
      <c r="B1268" s="67"/>
      <c r="C1268" s="67" t="s">
        <v>1253</v>
      </c>
      <c r="D1268" s="68"/>
      <c r="E1268" s="69"/>
      <c r="F1268" s="70">
        <v>183.72</v>
      </c>
      <c r="G1268" s="71"/>
      <c r="H1268" s="70">
        <f>Source!AF671</f>
        <v>183.72</v>
      </c>
      <c r="I1268" s="72">
        <f>T1268</f>
        <v>422</v>
      </c>
      <c r="J1268" s="73">
        <v>25.6</v>
      </c>
      <c r="K1268" s="74">
        <f>U1268</f>
        <v>10799</v>
      </c>
      <c r="O1268" s="23"/>
      <c r="P1268" s="23"/>
      <c r="Q1268" s="23"/>
      <c r="R1268" s="23"/>
      <c r="S1268" s="23"/>
      <c r="T1268" s="23">
        <f>ROUND(Source!AF671*Source!AV671*Source!I671,0)</f>
        <v>422</v>
      </c>
      <c r="U1268" s="23">
        <f>Source!S671</f>
        <v>10799</v>
      </c>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c r="BK1268" s="23"/>
      <c r="BL1268" s="23"/>
      <c r="BM1268" s="23"/>
      <c r="BN1268" s="23"/>
      <c r="BO1268" s="23"/>
      <c r="BP1268" s="23"/>
      <c r="BQ1268" s="23"/>
      <c r="BR1268" s="23"/>
      <c r="BS1268" s="23"/>
      <c r="BT1268" s="23"/>
      <c r="BU1268" s="23"/>
      <c r="BV1268" s="23"/>
      <c r="BW1268" s="23"/>
      <c r="BX1268" s="23"/>
      <c r="BY1268" s="23"/>
      <c r="BZ1268" s="23"/>
      <c r="CA1268" s="23"/>
      <c r="CB1268" s="23"/>
      <c r="CC1268" s="23"/>
      <c r="CD1268" s="23"/>
      <c r="CE1268" s="23"/>
      <c r="CF1268" s="23"/>
      <c r="CG1268" s="23"/>
      <c r="CH1268" s="23"/>
      <c r="CI1268" s="23"/>
      <c r="CJ1268" s="23"/>
      <c r="CK1268" s="23"/>
      <c r="CL1268" s="23"/>
      <c r="CM1268" s="23"/>
      <c r="CN1268" s="23"/>
      <c r="CO1268" s="23"/>
      <c r="CP1268" s="23"/>
      <c r="CQ1268" s="23"/>
      <c r="CR1268" s="23"/>
      <c r="CS1268" s="23"/>
      <c r="CT1268" s="23"/>
      <c r="CU1268" s="23"/>
      <c r="CV1268" s="23">
        <v>1</v>
      </c>
      <c r="CW1268" s="23"/>
      <c r="CX1268" s="23"/>
      <c r="CY1268" s="23"/>
      <c r="CZ1268" s="23"/>
      <c r="DA1268" s="23"/>
      <c r="DB1268" s="23"/>
      <c r="DC1268" s="23"/>
      <c r="DD1268" s="23"/>
      <c r="DE1268" s="23"/>
      <c r="DF1268" s="23"/>
      <c r="DG1268" s="23">
        <f>Source!S671</f>
        <v>10799</v>
      </c>
      <c r="DH1268" s="23">
        <v>1008</v>
      </c>
      <c r="DI1268" s="23"/>
      <c r="DJ1268" s="23"/>
      <c r="DK1268" s="23"/>
      <c r="DL1268" s="23"/>
      <c r="DM1268" s="23"/>
      <c r="DN1268" s="23"/>
      <c r="DO1268" s="23"/>
      <c r="DP1268" s="23"/>
      <c r="DQ1268" s="23">
        <f>T1268</f>
        <v>422</v>
      </c>
      <c r="DR1268" s="23"/>
      <c r="DS1268" s="23">
        <f>U1268</f>
        <v>10799</v>
      </c>
      <c r="DT1268" s="23"/>
      <c r="DU1268" s="23"/>
      <c r="DV1268" s="23"/>
      <c r="DW1268" s="23"/>
      <c r="DX1268" s="23"/>
      <c r="DY1268" s="23"/>
      <c r="DZ1268" s="23"/>
      <c r="EA1268" s="23"/>
      <c r="EB1268" s="23"/>
      <c r="EC1268" s="23"/>
      <c r="ED1268" s="23"/>
      <c r="EE1268" s="23"/>
      <c r="EF1268" s="23"/>
      <c r="EG1268" s="23"/>
      <c r="EH1268" s="23"/>
      <c r="EI1268" s="23"/>
      <c r="EJ1268" s="23"/>
      <c r="EK1268" s="23"/>
      <c r="EL1268" s="23"/>
      <c r="EM1268" s="23"/>
      <c r="EN1268" s="23"/>
      <c r="EO1268" s="23"/>
      <c r="EP1268" s="23"/>
      <c r="EQ1268" s="23"/>
      <c r="ER1268" s="23"/>
      <c r="ES1268" s="23"/>
      <c r="ET1268" s="23"/>
      <c r="EU1268" s="23"/>
      <c r="EV1268" s="23"/>
      <c r="EW1268" s="23"/>
      <c r="EX1268" s="23"/>
      <c r="EY1268" s="23"/>
      <c r="EZ1268" s="23"/>
      <c r="FA1268" s="23"/>
      <c r="FB1268" s="23"/>
      <c r="FC1268" s="23"/>
      <c r="FD1268" s="23"/>
      <c r="FE1268" s="23"/>
      <c r="FF1268" s="23"/>
      <c r="FG1268" s="23"/>
      <c r="FH1268" s="23"/>
      <c r="FI1268" s="23"/>
      <c r="FJ1268" s="23"/>
      <c r="FK1268" s="23"/>
      <c r="FL1268" s="23"/>
      <c r="FM1268" s="23"/>
      <c r="FN1268" s="23"/>
      <c r="FO1268" s="23"/>
      <c r="FP1268" s="23"/>
      <c r="FQ1268" s="23"/>
      <c r="FR1268" s="23"/>
      <c r="FS1268" s="23"/>
      <c r="FT1268" s="23"/>
      <c r="FU1268" s="23"/>
      <c r="FV1268" s="23"/>
      <c r="FW1268" s="23"/>
      <c r="FX1268" s="23"/>
      <c r="FY1268" s="23"/>
      <c r="FZ1268" s="23"/>
      <c r="GA1268" s="23"/>
      <c r="GB1268" s="23"/>
      <c r="GC1268" s="23"/>
      <c r="GD1268" s="23"/>
      <c r="GE1268" s="23"/>
      <c r="GF1268" s="23"/>
      <c r="GG1268" s="23"/>
      <c r="GH1268" s="23"/>
      <c r="GI1268" s="23"/>
      <c r="GJ1268" s="23">
        <f>T1268</f>
        <v>422</v>
      </c>
      <c r="GK1268" s="23">
        <f>T1268</f>
        <v>422</v>
      </c>
      <c r="GL1268" s="23"/>
      <c r="GM1268" s="23"/>
      <c r="GN1268" s="23"/>
      <c r="GO1268" s="23"/>
      <c r="GP1268" s="23"/>
      <c r="GQ1268" s="23"/>
      <c r="GR1268" s="23"/>
      <c r="GS1268" s="23"/>
      <c r="GT1268" s="23"/>
      <c r="GU1268" s="23"/>
      <c r="GV1268" s="23"/>
      <c r="GW1268" s="23"/>
      <c r="GX1268" s="23"/>
      <c r="GY1268" s="23"/>
      <c r="GZ1268" s="23"/>
      <c r="HA1268" s="23"/>
      <c r="HB1268" s="23">
        <f>T1268</f>
        <v>422</v>
      </c>
      <c r="HC1268" s="23"/>
      <c r="HD1268" s="23"/>
      <c r="HE1268" s="23"/>
      <c r="HF1268" s="23">
        <f>T1268</f>
        <v>422</v>
      </c>
      <c r="HG1268" s="23"/>
      <c r="HH1268" s="23"/>
      <c r="HI1268" s="23"/>
      <c r="HJ1268" s="23"/>
      <c r="HK1268" s="23"/>
      <c r="HL1268" s="23">
        <f>T1268</f>
        <v>422</v>
      </c>
      <c r="HM1268" s="23"/>
      <c r="HN1268" s="23">
        <f>T1268</f>
        <v>422</v>
      </c>
      <c r="HO1268" s="23"/>
      <c r="HP1268" s="23"/>
      <c r="HQ1268" s="23"/>
      <c r="HR1268" s="23"/>
      <c r="HS1268" s="23"/>
      <c r="HT1268" s="23"/>
      <c r="HU1268" s="23"/>
      <c r="HV1268" s="23"/>
      <c r="HW1268" s="23"/>
      <c r="HX1268" s="23">
        <f>T1268</f>
        <v>422</v>
      </c>
      <c r="HY1268" s="23"/>
      <c r="HZ1268" s="23"/>
      <c r="IA1268" s="23"/>
      <c r="IB1268" s="23"/>
      <c r="IC1268" s="23"/>
      <c r="ID1268" s="23"/>
      <c r="IE1268" s="23"/>
      <c r="IF1268" s="23"/>
      <c r="IG1268" s="23"/>
      <c r="IH1268" s="23"/>
      <c r="II1268" s="23"/>
      <c r="IJ1268" s="23"/>
      <c r="IK1268" s="23"/>
      <c r="IL1268" s="23"/>
      <c r="IM1268" s="23"/>
      <c r="IN1268" s="23"/>
      <c r="IO1268" s="23"/>
      <c r="IP1268" s="23"/>
      <c r="IQ1268" s="23"/>
      <c r="IR1268" s="23"/>
      <c r="IS1268" s="23"/>
      <c r="IT1268" s="23"/>
      <c r="IU1268" s="23"/>
    </row>
    <row r="1269" spans="1:255" x14ac:dyDescent="0.2">
      <c r="A1269" s="78"/>
      <c r="B1269" s="79"/>
      <c r="C1269" s="79" t="s">
        <v>1255</v>
      </c>
      <c r="D1269" s="80"/>
      <c r="E1269" s="81"/>
      <c r="F1269" s="82">
        <v>236.56</v>
      </c>
      <c r="G1269" s="83"/>
      <c r="H1269" s="82">
        <f>Source!AD671</f>
        <v>236.56</v>
      </c>
      <c r="I1269" s="84">
        <f>T1269</f>
        <v>543</v>
      </c>
      <c r="J1269" s="85">
        <v>9.3000000000000007</v>
      </c>
      <c r="K1269" s="86">
        <f>U1269</f>
        <v>5051</v>
      </c>
      <c r="O1269" s="23"/>
      <c r="P1269" s="23"/>
      <c r="Q1269" s="23"/>
      <c r="R1269" s="23"/>
      <c r="S1269" s="23"/>
      <c r="T1269" s="23">
        <f>ROUND(Source!AD671*Source!AV671*Source!I671,0)</f>
        <v>543</v>
      </c>
      <c r="U1269" s="23">
        <f>Source!Q671</f>
        <v>5051</v>
      </c>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23"/>
      <c r="BJ1269" s="23"/>
      <c r="BK1269" s="23"/>
      <c r="BL1269" s="23"/>
      <c r="BM1269" s="23"/>
      <c r="BN1269" s="23"/>
      <c r="BO1269" s="23"/>
      <c r="BP1269" s="23"/>
      <c r="BQ1269" s="23"/>
      <c r="BR1269" s="23"/>
      <c r="BS1269" s="23"/>
      <c r="BT1269" s="23"/>
      <c r="BU1269" s="23"/>
      <c r="BV1269" s="23"/>
      <c r="BW1269" s="23"/>
      <c r="BX1269" s="23"/>
      <c r="BY1269" s="23"/>
      <c r="BZ1269" s="23"/>
      <c r="CA1269" s="23"/>
      <c r="CB1269" s="23"/>
      <c r="CC1269" s="23"/>
      <c r="CD1269" s="23"/>
      <c r="CE1269" s="23"/>
      <c r="CF1269" s="23"/>
      <c r="CG1269" s="23"/>
      <c r="CH1269" s="23"/>
      <c r="CI1269" s="23"/>
      <c r="CJ1269" s="23"/>
      <c r="CK1269" s="23"/>
      <c r="CL1269" s="23"/>
      <c r="CM1269" s="23"/>
      <c r="CN1269" s="23"/>
      <c r="CO1269" s="23"/>
      <c r="CP1269" s="23"/>
      <c r="CQ1269" s="23"/>
      <c r="CR1269" s="23"/>
      <c r="CS1269" s="23"/>
      <c r="CT1269" s="23"/>
      <c r="CU1269" s="23"/>
      <c r="CV1269" s="23">
        <v>1</v>
      </c>
      <c r="CW1269" s="23"/>
      <c r="CX1269" s="23"/>
      <c r="CY1269" s="23"/>
      <c r="CZ1269" s="23"/>
      <c r="DA1269" s="23"/>
      <c r="DB1269" s="23"/>
      <c r="DC1269" s="23"/>
      <c r="DD1269" s="23"/>
      <c r="DE1269" s="23"/>
      <c r="DF1269" s="23"/>
      <c r="DG1269" s="23"/>
      <c r="DH1269" s="23"/>
      <c r="DI1269" s="23"/>
      <c r="DJ1269" s="23"/>
      <c r="DK1269" s="23"/>
      <c r="DL1269" s="23"/>
      <c r="DM1269" s="23"/>
      <c r="DN1269" s="23"/>
      <c r="DO1269" s="23"/>
      <c r="DP1269" s="23"/>
      <c r="DQ1269" s="23">
        <f>T1269</f>
        <v>543</v>
      </c>
      <c r="DR1269" s="23"/>
      <c r="DS1269" s="23">
        <f>U1269</f>
        <v>5051</v>
      </c>
      <c r="DT1269" s="23"/>
      <c r="DU1269" s="23"/>
      <c r="DV1269" s="23"/>
      <c r="DW1269" s="23"/>
      <c r="DX1269" s="23"/>
      <c r="DY1269" s="23"/>
      <c r="DZ1269" s="23"/>
      <c r="EA1269" s="23"/>
      <c r="EB1269" s="23"/>
      <c r="EC1269" s="23"/>
      <c r="ED1269" s="23"/>
      <c r="EE1269" s="23"/>
      <c r="EF1269" s="23"/>
      <c r="EG1269" s="23"/>
      <c r="EH1269" s="23"/>
      <c r="EI1269" s="23"/>
      <c r="EJ1269" s="23"/>
      <c r="EK1269" s="23"/>
      <c r="EL1269" s="23"/>
      <c r="EM1269" s="23"/>
      <c r="EN1269" s="23"/>
      <c r="EO1269" s="23"/>
      <c r="EP1269" s="23"/>
      <c r="EQ1269" s="23"/>
      <c r="ER1269" s="23"/>
      <c r="ES1269" s="23"/>
      <c r="ET1269" s="23"/>
      <c r="EU1269" s="23"/>
      <c r="EV1269" s="23"/>
      <c r="EW1269" s="23"/>
      <c r="EX1269" s="23"/>
      <c r="EY1269" s="23"/>
      <c r="EZ1269" s="23"/>
      <c r="FA1269" s="23"/>
      <c r="FB1269" s="23"/>
      <c r="FC1269" s="23"/>
      <c r="FD1269" s="23"/>
      <c r="FE1269" s="23"/>
      <c r="FF1269" s="23"/>
      <c r="FG1269" s="23"/>
      <c r="FH1269" s="23"/>
      <c r="FI1269" s="23"/>
      <c r="FJ1269" s="23"/>
      <c r="FK1269" s="23"/>
      <c r="FL1269" s="23"/>
      <c r="FM1269" s="23"/>
      <c r="FN1269" s="23"/>
      <c r="FO1269" s="23"/>
      <c r="FP1269" s="23"/>
      <c r="FQ1269" s="23"/>
      <c r="FR1269" s="23"/>
      <c r="FS1269" s="23"/>
      <c r="FT1269" s="23"/>
      <c r="FU1269" s="23"/>
      <c r="FV1269" s="23"/>
      <c r="FW1269" s="23"/>
      <c r="FX1269" s="23"/>
      <c r="FY1269" s="23"/>
      <c r="FZ1269" s="23"/>
      <c r="GA1269" s="23"/>
      <c r="GB1269" s="23"/>
      <c r="GC1269" s="23"/>
      <c r="GD1269" s="23"/>
      <c r="GE1269" s="23"/>
      <c r="GF1269" s="23"/>
      <c r="GG1269" s="23"/>
      <c r="GH1269" s="23"/>
      <c r="GI1269" s="23"/>
      <c r="GJ1269" s="23">
        <f>T1269</f>
        <v>543</v>
      </c>
      <c r="GK1269" s="23"/>
      <c r="GL1269" s="23">
        <f>T1269</f>
        <v>543</v>
      </c>
      <c r="GM1269" s="23"/>
      <c r="GN1269" s="23"/>
      <c r="GO1269" s="23"/>
      <c r="GP1269" s="23"/>
      <c r="GQ1269" s="23"/>
      <c r="GR1269" s="23"/>
      <c r="GS1269" s="23"/>
      <c r="GT1269" s="23"/>
      <c r="GU1269" s="23"/>
      <c r="GV1269" s="23"/>
      <c r="GW1269" s="23"/>
      <c r="GX1269" s="23"/>
      <c r="GY1269" s="23"/>
      <c r="GZ1269" s="23"/>
      <c r="HA1269" s="23"/>
      <c r="HB1269" s="23">
        <f>T1269</f>
        <v>543</v>
      </c>
      <c r="HC1269" s="23"/>
      <c r="HD1269" s="23"/>
      <c r="HE1269" s="23"/>
      <c r="HF1269" s="23">
        <f>T1269</f>
        <v>543</v>
      </c>
      <c r="HG1269" s="23"/>
      <c r="HH1269" s="23"/>
      <c r="HI1269" s="23"/>
      <c r="HJ1269" s="23"/>
      <c r="HK1269" s="23"/>
      <c r="HL1269" s="23">
        <f>T1269</f>
        <v>543</v>
      </c>
      <c r="HM1269" s="23"/>
      <c r="HN1269" s="23">
        <f>T1269</f>
        <v>543</v>
      </c>
      <c r="HO1269" s="23"/>
      <c r="HP1269" s="23"/>
      <c r="HQ1269" s="23"/>
      <c r="HR1269" s="23"/>
      <c r="HS1269" s="23"/>
      <c r="HT1269" s="23"/>
      <c r="HU1269" s="23"/>
      <c r="HV1269" s="23"/>
      <c r="HW1269" s="23"/>
      <c r="HX1269" s="23"/>
      <c r="HY1269" s="23"/>
      <c r="HZ1269" s="23"/>
      <c r="IA1269" s="23"/>
      <c r="IB1269" s="23"/>
      <c r="IC1269" s="23"/>
      <c r="ID1269" s="23"/>
      <c r="IE1269" s="23"/>
      <c r="IF1269" s="23"/>
      <c r="IG1269" s="23"/>
      <c r="IH1269" s="23"/>
      <c r="II1269" s="23"/>
      <c r="IJ1269" s="23"/>
      <c r="IK1269" s="23"/>
      <c r="IL1269" s="23"/>
      <c r="IM1269" s="23"/>
      <c r="IN1269" s="23"/>
      <c r="IO1269" s="23"/>
      <c r="IP1269" s="23"/>
      <c r="IQ1269" s="23"/>
      <c r="IR1269" s="23"/>
      <c r="IS1269" s="23"/>
      <c r="IT1269" s="23"/>
      <c r="IU1269" s="23"/>
    </row>
    <row r="1270" spans="1:255" x14ac:dyDescent="0.2">
      <c r="A1270" s="78"/>
      <c r="B1270" s="79"/>
      <c r="C1270" s="79" t="s">
        <v>1256</v>
      </c>
      <c r="D1270" s="80"/>
      <c r="E1270" s="81"/>
      <c r="F1270" s="82">
        <v>17.61</v>
      </c>
      <c r="G1270" s="83"/>
      <c r="H1270" s="82">
        <f>Source!AE671</f>
        <v>17.61</v>
      </c>
      <c r="I1270" s="84">
        <f>GM1270</f>
        <v>40</v>
      </c>
      <c r="J1270" s="85">
        <v>19.8</v>
      </c>
      <c r="K1270" s="86">
        <f>Source!R671</f>
        <v>801</v>
      </c>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23"/>
      <c r="ES1270" s="23"/>
      <c r="ET1270" s="23"/>
      <c r="EU1270" s="23"/>
      <c r="EV1270" s="23"/>
      <c r="EW1270" s="23"/>
      <c r="EX1270" s="23"/>
      <c r="EY1270" s="23"/>
      <c r="EZ1270" s="23"/>
      <c r="FA1270" s="23"/>
      <c r="FB1270" s="23"/>
      <c r="FC1270" s="23"/>
      <c r="FD1270" s="23"/>
      <c r="FE1270" s="23"/>
      <c r="FF1270" s="23"/>
      <c r="FG1270" s="23"/>
      <c r="FH1270" s="23"/>
      <c r="FI1270" s="23"/>
      <c r="FJ1270" s="23"/>
      <c r="FK1270" s="23"/>
      <c r="FL1270" s="23"/>
      <c r="FM1270" s="23"/>
      <c r="FN1270" s="23"/>
      <c r="FO1270" s="23"/>
      <c r="FP1270" s="23"/>
      <c r="FQ1270" s="23"/>
      <c r="FR1270" s="23"/>
      <c r="FS1270" s="23"/>
      <c r="FT1270" s="23"/>
      <c r="FU1270" s="23"/>
      <c r="FV1270" s="23"/>
      <c r="FW1270" s="23"/>
      <c r="FX1270" s="23"/>
      <c r="FY1270" s="23"/>
      <c r="FZ1270" s="23"/>
      <c r="GA1270" s="23"/>
      <c r="GB1270" s="23"/>
      <c r="GC1270" s="23"/>
      <c r="GD1270" s="23"/>
      <c r="GE1270" s="23"/>
      <c r="GF1270" s="23"/>
      <c r="GG1270" s="23"/>
      <c r="GH1270" s="23"/>
      <c r="GI1270" s="23"/>
      <c r="GJ1270" s="23"/>
      <c r="GK1270" s="23"/>
      <c r="GL1270" s="23"/>
      <c r="GM1270" s="23">
        <f>ROUND(Source!AE671*Source!AV671*Source!I671,0)</f>
        <v>40</v>
      </c>
      <c r="GN1270" s="23"/>
      <c r="GO1270" s="23"/>
      <c r="GP1270" s="23"/>
      <c r="GQ1270" s="23"/>
      <c r="GR1270" s="23"/>
      <c r="GS1270" s="23"/>
      <c r="GT1270" s="23"/>
      <c r="GU1270" s="23"/>
      <c r="GV1270" s="23"/>
      <c r="GW1270" s="23"/>
      <c r="GX1270" s="23"/>
      <c r="GY1270" s="23"/>
      <c r="GZ1270" s="23"/>
      <c r="HA1270" s="23"/>
      <c r="HB1270" s="23"/>
      <c r="HC1270" s="23"/>
      <c r="HD1270" s="23"/>
      <c r="HE1270" s="23"/>
      <c r="HF1270" s="23"/>
      <c r="HG1270" s="23"/>
      <c r="HH1270" s="23"/>
      <c r="HI1270" s="23"/>
      <c r="HJ1270" s="23"/>
      <c r="HK1270" s="23"/>
      <c r="HL1270" s="23"/>
      <c r="HM1270" s="23"/>
      <c r="HN1270" s="23"/>
      <c r="HO1270" s="23"/>
      <c r="HP1270" s="23"/>
      <c r="HQ1270" s="23"/>
      <c r="HR1270" s="23"/>
      <c r="HS1270" s="23"/>
      <c r="HT1270" s="23"/>
      <c r="HU1270" s="23"/>
      <c r="HV1270" s="23"/>
      <c r="HW1270" s="23"/>
      <c r="HX1270" s="23">
        <f>GM1270</f>
        <v>40</v>
      </c>
      <c r="HY1270" s="23"/>
      <c r="HZ1270" s="23"/>
      <c r="IA1270" s="23"/>
      <c r="IB1270" s="23"/>
      <c r="IC1270" s="23"/>
      <c r="ID1270" s="23"/>
      <c r="IE1270" s="23"/>
      <c r="IF1270" s="23"/>
      <c r="IG1270" s="23"/>
      <c r="IH1270" s="23"/>
      <c r="II1270" s="23"/>
      <c r="IJ1270" s="23"/>
      <c r="IK1270" s="23"/>
      <c r="IL1270" s="23"/>
      <c r="IM1270" s="23"/>
      <c r="IN1270" s="23"/>
      <c r="IO1270" s="23"/>
      <c r="IP1270" s="23"/>
      <c r="IQ1270" s="23"/>
      <c r="IR1270" s="23"/>
      <c r="IS1270" s="23"/>
      <c r="IT1270" s="23"/>
      <c r="IU1270" s="23"/>
    </row>
    <row r="1271" spans="1:255" x14ac:dyDescent="0.2">
      <c r="A1271" s="87"/>
      <c r="B1271" s="88"/>
      <c r="C1271" s="88" t="s">
        <v>1257</v>
      </c>
      <c r="D1271" s="89"/>
      <c r="E1271" s="90">
        <v>90</v>
      </c>
      <c r="F1271" s="91" t="s">
        <v>1258</v>
      </c>
      <c r="G1271" s="92"/>
      <c r="H1271" s="93">
        <f>ROUND((Source!AF671*Source!AV671+Source!AE671*Source!AV671)*(Source!FX671)/100,2)</f>
        <v>181.2</v>
      </c>
      <c r="I1271" s="94">
        <f>T1271</f>
        <v>416</v>
      </c>
      <c r="J1271" s="96">
        <v>0.86</v>
      </c>
      <c r="K1271" s="95" t="e">
        <f>U1271</f>
        <v>#REF!</v>
      </c>
      <c r="O1271" s="23"/>
      <c r="P1271" s="23"/>
      <c r="Q1271" s="23"/>
      <c r="R1271" s="23"/>
      <c r="S1271" s="23"/>
      <c r="T1271" s="23">
        <f>ROUND((ROUND(Source!AF671*Source!AV671*Source!I671,0)+ROUND(Source!AE671*Source!AV671*Source!I671,0))*(Source!DN671)/100,0)</f>
        <v>416</v>
      </c>
      <c r="U1271" s="23" t="e">
        <f>Source!X671</f>
        <v>#REF!</v>
      </c>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c r="BK1271" s="23"/>
      <c r="BL1271" s="23"/>
      <c r="BM1271" s="23"/>
      <c r="BN1271" s="23"/>
      <c r="BO1271" s="23"/>
      <c r="BP1271" s="23"/>
      <c r="BQ1271" s="23"/>
      <c r="BR1271" s="23"/>
      <c r="BS1271" s="23"/>
      <c r="BT1271" s="23"/>
      <c r="BU1271" s="23"/>
      <c r="BV1271" s="23"/>
      <c r="BW1271" s="23"/>
      <c r="BX1271" s="23"/>
      <c r="BY1271" s="23"/>
      <c r="BZ1271" s="23"/>
      <c r="CA1271" s="23"/>
      <c r="CB1271" s="23"/>
      <c r="CC1271" s="23"/>
      <c r="CD1271" s="23"/>
      <c r="CE1271" s="23"/>
      <c r="CF1271" s="23"/>
      <c r="CG1271" s="23"/>
      <c r="CH1271" s="23"/>
      <c r="CI1271" s="23"/>
      <c r="CJ1271" s="23"/>
      <c r="CK1271" s="23"/>
      <c r="CL1271" s="23"/>
      <c r="CM1271" s="23"/>
      <c r="CN1271" s="23"/>
      <c r="CO1271" s="23"/>
      <c r="CP1271" s="23"/>
      <c r="CQ1271" s="23"/>
      <c r="CR1271" s="23"/>
      <c r="CS1271" s="23"/>
      <c r="CT1271" s="23"/>
      <c r="CU1271" s="23"/>
      <c r="CV1271" s="23">
        <v>1</v>
      </c>
      <c r="CW1271" s="23"/>
      <c r="CX1271" s="23"/>
      <c r="CY1271" s="23"/>
      <c r="CZ1271" s="23"/>
      <c r="DA1271" s="23"/>
      <c r="DB1271" s="23"/>
      <c r="DC1271" s="23"/>
      <c r="DD1271" s="23"/>
      <c r="DE1271" s="23"/>
      <c r="DF1271" s="23"/>
      <c r="DG1271" s="23"/>
      <c r="DH1271" s="23"/>
      <c r="DI1271" s="23"/>
      <c r="DJ1271" s="23"/>
      <c r="DK1271" s="23"/>
      <c r="DL1271" s="23"/>
      <c r="DM1271" s="23"/>
      <c r="DN1271" s="23"/>
      <c r="DO1271" s="23"/>
      <c r="DP1271" s="23"/>
      <c r="DQ1271" s="23">
        <f>T1271</f>
        <v>416</v>
      </c>
      <c r="DR1271" s="23"/>
      <c r="DS1271" s="23" t="e">
        <f>U1271</f>
        <v>#REF!</v>
      </c>
      <c r="DT1271" s="23"/>
      <c r="DU1271" s="23"/>
      <c r="DV1271" s="23"/>
      <c r="DW1271" s="23"/>
      <c r="DX1271" s="23"/>
      <c r="DY1271" s="23"/>
      <c r="DZ1271" s="23"/>
      <c r="EA1271" s="23"/>
      <c r="EB1271" s="23"/>
      <c r="EC1271" s="23"/>
      <c r="ED1271" s="23"/>
      <c r="EE1271" s="23"/>
      <c r="EF1271" s="23"/>
      <c r="EG1271" s="23"/>
      <c r="EH1271" s="23"/>
      <c r="EI1271" s="23"/>
      <c r="EJ1271" s="23"/>
      <c r="EK1271" s="23"/>
      <c r="EL1271" s="23"/>
      <c r="EM1271" s="23"/>
      <c r="EN1271" s="23"/>
      <c r="EO1271" s="23"/>
      <c r="EP1271" s="23"/>
      <c r="EQ1271" s="23"/>
      <c r="ER1271" s="23"/>
      <c r="ES1271" s="23"/>
      <c r="ET1271" s="23"/>
      <c r="EU1271" s="23"/>
      <c r="EV1271" s="23"/>
      <c r="EW1271" s="23"/>
      <c r="EX1271" s="23"/>
      <c r="EY1271" s="23"/>
      <c r="EZ1271" s="23"/>
      <c r="FA1271" s="23"/>
      <c r="FB1271" s="23"/>
      <c r="FC1271" s="23"/>
      <c r="FD1271" s="23"/>
      <c r="FE1271" s="23"/>
      <c r="FF1271" s="23"/>
      <c r="FG1271" s="23"/>
      <c r="FH1271" s="23"/>
      <c r="FI1271" s="23"/>
      <c r="FJ1271" s="23"/>
      <c r="FK1271" s="23"/>
      <c r="FL1271" s="23"/>
      <c r="FM1271" s="23"/>
      <c r="FN1271" s="23"/>
      <c r="FO1271" s="23"/>
      <c r="FP1271" s="23"/>
      <c r="FQ1271" s="23"/>
      <c r="FR1271" s="23"/>
      <c r="FS1271" s="23"/>
      <c r="FT1271" s="23"/>
      <c r="FU1271" s="23"/>
      <c r="FV1271" s="23"/>
      <c r="FW1271" s="23"/>
      <c r="FX1271" s="23"/>
      <c r="FY1271" s="23"/>
      <c r="FZ1271" s="23"/>
      <c r="GA1271" s="23"/>
      <c r="GB1271" s="23"/>
      <c r="GC1271" s="23"/>
      <c r="GD1271" s="23"/>
      <c r="GE1271" s="23"/>
      <c r="GF1271" s="23"/>
      <c r="GG1271" s="23"/>
      <c r="GH1271" s="23"/>
      <c r="GI1271" s="23"/>
      <c r="GJ1271" s="23"/>
      <c r="GK1271" s="23"/>
      <c r="GL1271" s="23"/>
      <c r="GM1271" s="23"/>
      <c r="GN1271" s="23"/>
      <c r="GO1271" s="23"/>
      <c r="GP1271" s="23"/>
      <c r="GQ1271" s="23"/>
      <c r="GR1271" s="23"/>
      <c r="GS1271" s="23"/>
      <c r="GT1271" s="23"/>
      <c r="GU1271" s="23"/>
      <c r="GV1271" s="23"/>
      <c r="GW1271" s="23"/>
      <c r="GX1271" s="23"/>
      <c r="GY1271" s="23">
        <f>T1271</f>
        <v>416</v>
      </c>
      <c r="GZ1271" s="23"/>
      <c r="HA1271" s="23"/>
      <c r="HB1271" s="23">
        <f>T1271</f>
        <v>416</v>
      </c>
      <c r="HC1271" s="23"/>
      <c r="HD1271" s="23"/>
      <c r="HE1271" s="23"/>
      <c r="HF1271" s="23">
        <f>T1271</f>
        <v>416</v>
      </c>
      <c r="HG1271" s="23"/>
      <c r="HH1271" s="23"/>
      <c r="HI1271" s="23"/>
      <c r="HJ1271" s="23"/>
      <c r="HK1271" s="23"/>
      <c r="HL1271" s="23">
        <f>T1271</f>
        <v>416</v>
      </c>
      <c r="HM1271" s="23"/>
      <c r="HN1271" s="23">
        <f>T1271</f>
        <v>416</v>
      </c>
      <c r="HO1271" s="23"/>
      <c r="HP1271" s="23"/>
      <c r="HQ1271" s="23"/>
      <c r="HR1271" s="23"/>
      <c r="HS1271" s="23"/>
      <c r="HT1271" s="23"/>
      <c r="HU1271" s="23"/>
      <c r="HV1271" s="23"/>
      <c r="HW1271" s="23"/>
      <c r="HX1271" s="23"/>
      <c r="HY1271" s="23"/>
      <c r="HZ1271" s="23"/>
      <c r="IA1271" s="23"/>
      <c r="IB1271" s="23"/>
      <c r="IC1271" s="23"/>
      <c r="ID1271" s="23"/>
      <c r="IE1271" s="23"/>
      <c r="IF1271" s="23"/>
      <c r="IG1271" s="23"/>
      <c r="IH1271" s="23"/>
      <c r="II1271" s="23"/>
      <c r="IJ1271" s="23"/>
      <c r="IK1271" s="23"/>
      <c r="IL1271" s="23"/>
      <c r="IM1271" s="23"/>
      <c r="IN1271" s="23"/>
      <c r="IO1271" s="23"/>
      <c r="IP1271" s="23"/>
      <c r="IQ1271" s="23"/>
      <c r="IR1271" s="23"/>
      <c r="IS1271" s="23"/>
      <c r="IT1271" s="23"/>
      <c r="IU1271" s="23"/>
    </row>
    <row r="1272" spans="1:255" x14ac:dyDescent="0.2">
      <c r="A1272" s="87"/>
      <c r="B1272" s="88"/>
      <c r="C1272" s="88" t="s">
        <v>1259</v>
      </c>
      <c r="D1272" s="89"/>
      <c r="E1272" s="90">
        <v>85</v>
      </c>
      <c r="F1272" s="91" t="s">
        <v>1258</v>
      </c>
      <c r="G1272" s="92"/>
      <c r="H1272" s="93">
        <f>ROUND((Source!AF671*Source!AV671+Source!AE671*Source!AV671)*(Source!FY671)/100,2)</f>
        <v>171.13</v>
      </c>
      <c r="I1272" s="94">
        <f>T1272</f>
        <v>393</v>
      </c>
      <c r="J1272" s="96">
        <v>0.72</v>
      </c>
      <c r="K1272" s="95" t="e">
        <f>U1272</f>
        <v>#REF!</v>
      </c>
      <c r="O1272" s="23"/>
      <c r="P1272" s="23"/>
      <c r="Q1272" s="23"/>
      <c r="R1272" s="23"/>
      <c r="S1272" s="23"/>
      <c r="T1272" s="23">
        <f>ROUND((ROUND(Source!AF671*Source!AV671*Source!I671,0)+ROUND(Source!AE671*Source!AV671*Source!I671,0))*(Source!DO671)/100,0)</f>
        <v>393</v>
      </c>
      <c r="U1272" s="23" t="e">
        <f>Source!Y671</f>
        <v>#REF!</v>
      </c>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3"/>
      <c r="BN1272" s="23"/>
      <c r="BO1272" s="23"/>
      <c r="BP1272" s="23"/>
      <c r="BQ1272" s="23"/>
      <c r="BR1272" s="23"/>
      <c r="BS1272" s="23"/>
      <c r="BT1272" s="23"/>
      <c r="BU1272" s="23"/>
      <c r="BV1272" s="23"/>
      <c r="BW1272" s="23"/>
      <c r="BX1272" s="23"/>
      <c r="BY1272" s="23"/>
      <c r="BZ1272" s="23"/>
      <c r="CA1272" s="23"/>
      <c r="CB1272" s="23"/>
      <c r="CC1272" s="23"/>
      <c r="CD1272" s="23"/>
      <c r="CE1272" s="23"/>
      <c r="CF1272" s="23"/>
      <c r="CG1272" s="23"/>
      <c r="CH1272" s="23"/>
      <c r="CI1272" s="23"/>
      <c r="CJ1272" s="23"/>
      <c r="CK1272" s="23"/>
      <c r="CL1272" s="23"/>
      <c r="CM1272" s="23"/>
      <c r="CN1272" s="23"/>
      <c r="CO1272" s="23"/>
      <c r="CP1272" s="23"/>
      <c r="CQ1272" s="23"/>
      <c r="CR1272" s="23"/>
      <c r="CS1272" s="23"/>
      <c r="CT1272" s="23"/>
      <c r="CU1272" s="23"/>
      <c r="CV1272" s="23">
        <v>1</v>
      </c>
      <c r="CW1272" s="23"/>
      <c r="CX1272" s="23"/>
      <c r="CY1272" s="23"/>
      <c r="CZ1272" s="23"/>
      <c r="DA1272" s="23"/>
      <c r="DB1272" s="23"/>
      <c r="DC1272" s="23"/>
      <c r="DD1272" s="23"/>
      <c r="DE1272" s="23"/>
      <c r="DF1272" s="23"/>
      <c r="DG1272" s="23"/>
      <c r="DH1272" s="23"/>
      <c r="DI1272" s="23"/>
      <c r="DJ1272" s="23"/>
      <c r="DK1272" s="23"/>
      <c r="DL1272" s="23"/>
      <c r="DM1272" s="23"/>
      <c r="DN1272" s="23"/>
      <c r="DO1272" s="23"/>
      <c r="DP1272" s="23"/>
      <c r="DQ1272" s="23">
        <f>T1272</f>
        <v>393</v>
      </c>
      <c r="DR1272" s="23"/>
      <c r="DS1272" s="23" t="e">
        <f>U1272</f>
        <v>#REF!</v>
      </c>
      <c r="DT1272" s="23"/>
      <c r="DU1272" s="23"/>
      <c r="DV1272" s="23"/>
      <c r="DW1272" s="23"/>
      <c r="DX1272" s="23"/>
      <c r="DY1272" s="23"/>
      <c r="DZ1272" s="23"/>
      <c r="EA1272" s="23"/>
      <c r="EB1272" s="23"/>
      <c r="EC1272" s="23"/>
      <c r="ED1272" s="23"/>
      <c r="EE1272" s="23"/>
      <c r="EF1272" s="23"/>
      <c r="EG1272" s="23"/>
      <c r="EH1272" s="23"/>
      <c r="EI1272" s="23"/>
      <c r="EJ1272" s="23"/>
      <c r="EK1272" s="23"/>
      <c r="EL1272" s="23"/>
      <c r="EM1272" s="23"/>
      <c r="EN1272" s="23"/>
      <c r="EO1272" s="23"/>
      <c r="EP1272" s="23"/>
      <c r="EQ1272" s="23"/>
      <c r="ER1272" s="23"/>
      <c r="ES1272" s="23"/>
      <c r="ET1272" s="23"/>
      <c r="EU1272" s="23"/>
      <c r="EV1272" s="23"/>
      <c r="EW1272" s="23"/>
      <c r="EX1272" s="23"/>
      <c r="EY1272" s="23"/>
      <c r="EZ1272" s="23"/>
      <c r="FA1272" s="23"/>
      <c r="FB1272" s="23"/>
      <c r="FC1272" s="23"/>
      <c r="FD1272" s="23"/>
      <c r="FE1272" s="23"/>
      <c r="FF1272" s="23"/>
      <c r="FG1272" s="23"/>
      <c r="FH1272" s="23"/>
      <c r="FI1272" s="23"/>
      <c r="FJ1272" s="23"/>
      <c r="FK1272" s="23"/>
      <c r="FL1272" s="23"/>
      <c r="FM1272" s="23"/>
      <c r="FN1272" s="23"/>
      <c r="FO1272" s="23"/>
      <c r="FP1272" s="23"/>
      <c r="FQ1272" s="23"/>
      <c r="FR1272" s="23"/>
      <c r="FS1272" s="23"/>
      <c r="FT1272" s="23"/>
      <c r="FU1272" s="23"/>
      <c r="FV1272" s="23"/>
      <c r="FW1272" s="23"/>
      <c r="FX1272" s="23"/>
      <c r="FY1272" s="23"/>
      <c r="FZ1272" s="23"/>
      <c r="GA1272" s="23"/>
      <c r="GB1272" s="23"/>
      <c r="GC1272" s="23"/>
      <c r="GD1272" s="23"/>
      <c r="GE1272" s="23"/>
      <c r="GF1272" s="23"/>
      <c r="GG1272" s="23"/>
      <c r="GH1272" s="23"/>
      <c r="GI1272" s="23"/>
      <c r="GJ1272" s="23"/>
      <c r="GK1272" s="23"/>
      <c r="GL1272" s="23"/>
      <c r="GM1272" s="23"/>
      <c r="GN1272" s="23"/>
      <c r="GO1272" s="23"/>
      <c r="GP1272" s="23"/>
      <c r="GQ1272" s="23"/>
      <c r="GR1272" s="23"/>
      <c r="GS1272" s="23"/>
      <c r="GT1272" s="23"/>
      <c r="GU1272" s="23"/>
      <c r="GV1272" s="23"/>
      <c r="GW1272" s="23"/>
      <c r="GX1272" s="23"/>
      <c r="GY1272" s="23"/>
      <c r="GZ1272" s="23">
        <f>T1272</f>
        <v>393</v>
      </c>
      <c r="HA1272" s="23"/>
      <c r="HB1272" s="23">
        <f>T1272</f>
        <v>393</v>
      </c>
      <c r="HC1272" s="23"/>
      <c r="HD1272" s="23"/>
      <c r="HE1272" s="23"/>
      <c r="HF1272" s="23">
        <f>T1272</f>
        <v>393</v>
      </c>
      <c r="HG1272" s="23"/>
      <c r="HH1272" s="23"/>
      <c r="HI1272" s="23"/>
      <c r="HJ1272" s="23"/>
      <c r="HK1272" s="23"/>
      <c r="HL1272" s="23">
        <f>T1272</f>
        <v>393</v>
      </c>
      <c r="HM1272" s="23"/>
      <c r="HN1272" s="23">
        <f>T1272</f>
        <v>393</v>
      </c>
      <c r="HO1272" s="23"/>
      <c r="HP1272" s="23"/>
      <c r="HQ1272" s="23"/>
      <c r="HR1272" s="23"/>
      <c r="HS1272" s="23"/>
      <c r="HT1272" s="23"/>
      <c r="HU1272" s="23"/>
      <c r="HV1272" s="23"/>
      <c r="HW1272" s="23"/>
      <c r="HX1272" s="23"/>
      <c r="HY1272" s="23"/>
      <c r="HZ1272" s="23"/>
      <c r="IA1272" s="23"/>
      <c r="IB1272" s="23"/>
      <c r="IC1272" s="23"/>
      <c r="ID1272" s="23"/>
      <c r="IE1272" s="23"/>
      <c r="IF1272" s="23"/>
      <c r="IG1272" s="23"/>
      <c r="IH1272" s="23"/>
      <c r="II1272" s="23"/>
      <c r="IJ1272" s="23"/>
      <c r="IK1272" s="23"/>
      <c r="IL1272" s="23"/>
      <c r="IM1272" s="23"/>
      <c r="IN1272" s="23"/>
      <c r="IO1272" s="23"/>
      <c r="IP1272" s="23"/>
      <c r="IQ1272" s="23"/>
      <c r="IR1272" s="23"/>
      <c r="IS1272" s="23"/>
      <c r="IT1272" s="23"/>
      <c r="IU1272" s="23"/>
    </row>
    <row r="1273" spans="1:255" x14ac:dyDescent="0.2">
      <c r="A1273" s="78"/>
      <c r="B1273" s="79"/>
      <c r="C1273" s="79" t="s">
        <v>1260</v>
      </c>
      <c r="D1273" s="80" t="s">
        <v>1261</v>
      </c>
      <c r="E1273" s="81">
        <v>19.38</v>
      </c>
      <c r="F1273" s="82"/>
      <c r="G1273" s="83"/>
      <c r="H1273" s="82" t="e">
        <f>ROUND(Source!AH671,2)</f>
        <v>#REF!</v>
      </c>
      <c r="I1273" s="97" t="e">
        <f>Source!U671</f>
        <v>#REF!</v>
      </c>
      <c r="J1273" s="85"/>
      <c r="K1273" s="86"/>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c r="BK1273" s="23"/>
      <c r="BL1273" s="23"/>
      <c r="BM1273" s="23"/>
      <c r="BN1273" s="23"/>
      <c r="BO1273" s="23"/>
      <c r="BP1273" s="23"/>
      <c r="BQ1273" s="23"/>
      <c r="BR1273" s="23"/>
      <c r="BS1273" s="23"/>
      <c r="BT1273" s="23"/>
      <c r="BU1273" s="23"/>
      <c r="BV1273" s="23"/>
      <c r="BW1273" s="23"/>
      <c r="BX1273" s="23"/>
      <c r="BY1273" s="23"/>
      <c r="BZ1273" s="23"/>
      <c r="CA1273" s="23"/>
      <c r="CB1273" s="23"/>
      <c r="CC1273" s="23"/>
      <c r="CD1273" s="23"/>
      <c r="CE1273" s="23"/>
      <c r="CF1273" s="23"/>
      <c r="CG1273" s="23"/>
      <c r="CH1273" s="23"/>
      <c r="CI1273" s="23"/>
      <c r="CJ1273" s="23"/>
      <c r="CK1273" s="23"/>
      <c r="CL1273" s="23"/>
      <c r="CM1273" s="23"/>
      <c r="CN1273" s="23"/>
      <c r="CO1273" s="23"/>
      <c r="CP1273" s="23"/>
      <c r="CQ1273" s="23"/>
      <c r="CR1273" s="23"/>
      <c r="CS1273" s="23"/>
      <c r="CT1273" s="23"/>
      <c r="CU1273" s="23"/>
      <c r="CV1273" s="23"/>
      <c r="CW1273" s="23"/>
      <c r="CX1273" s="23"/>
      <c r="CY1273" s="23"/>
      <c r="CZ1273" s="23"/>
      <c r="DA1273" s="23"/>
      <c r="DB1273" s="23"/>
      <c r="DC1273" s="23"/>
      <c r="DD1273" s="23"/>
      <c r="DE1273" s="23"/>
      <c r="DF1273" s="23"/>
      <c r="DG1273" s="23"/>
      <c r="DH1273" s="23"/>
      <c r="DI1273" s="23"/>
      <c r="DJ1273" s="23"/>
      <c r="DK1273" s="23"/>
      <c r="DL1273" s="23"/>
      <c r="DM1273" s="23"/>
      <c r="DN1273" s="23"/>
      <c r="DO1273" s="23"/>
      <c r="DP1273" s="23"/>
      <c r="DQ1273" s="23"/>
      <c r="DR1273" s="23"/>
      <c r="DS1273" s="23"/>
      <c r="DT1273" s="23"/>
      <c r="DU1273" s="23"/>
      <c r="DV1273" s="23"/>
      <c r="DW1273" s="23"/>
      <c r="DX1273" s="23"/>
      <c r="DY1273" s="23"/>
      <c r="DZ1273" s="23"/>
      <c r="EA1273" s="23"/>
      <c r="EB1273" s="23"/>
      <c r="EC1273" s="23"/>
      <c r="ED1273" s="23"/>
      <c r="EE1273" s="23"/>
      <c r="EF1273" s="23"/>
      <c r="EG1273" s="23"/>
      <c r="EH1273" s="23"/>
      <c r="EI1273" s="23"/>
      <c r="EJ1273" s="23"/>
      <c r="EK1273" s="23"/>
      <c r="EL1273" s="23"/>
      <c r="EM1273" s="23"/>
      <c r="EN1273" s="23"/>
      <c r="EO1273" s="23"/>
      <c r="EP1273" s="23"/>
      <c r="EQ1273" s="23"/>
      <c r="ER1273" s="23"/>
      <c r="ES1273" s="23"/>
      <c r="ET1273" s="23"/>
      <c r="EU1273" s="23"/>
      <c r="EV1273" s="23"/>
      <c r="EW1273" s="23"/>
      <c r="EX1273" s="23"/>
      <c r="EY1273" s="23"/>
      <c r="EZ1273" s="23"/>
      <c r="FA1273" s="23"/>
      <c r="FB1273" s="23"/>
      <c r="FC1273" s="23"/>
      <c r="FD1273" s="23"/>
      <c r="FE1273" s="23"/>
      <c r="FF1273" s="23"/>
      <c r="FG1273" s="23"/>
      <c r="FH1273" s="23"/>
      <c r="FI1273" s="23"/>
      <c r="FJ1273" s="23"/>
      <c r="FK1273" s="23"/>
      <c r="FL1273" s="23"/>
      <c r="FM1273" s="23"/>
      <c r="FN1273" s="23"/>
      <c r="FO1273" s="23"/>
      <c r="FP1273" s="23"/>
      <c r="FQ1273" s="23"/>
      <c r="FR1273" s="23"/>
      <c r="FS1273" s="23"/>
      <c r="FT1273" s="23"/>
      <c r="FU1273" s="23"/>
      <c r="FV1273" s="23"/>
      <c r="FW1273" s="23"/>
      <c r="FX1273" s="23"/>
      <c r="FY1273" s="23"/>
      <c r="FZ1273" s="23"/>
      <c r="GA1273" s="23"/>
      <c r="GB1273" s="23"/>
      <c r="GC1273" s="23"/>
      <c r="GD1273" s="23"/>
      <c r="GE1273" s="23"/>
      <c r="GF1273" s="23"/>
      <c r="GG1273" s="23"/>
      <c r="GH1273" s="23"/>
      <c r="GI1273" s="23"/>
      <c r="GJ1273" s="23"/>
      <c r="GK1273" s="23"/>
      <c r="GL1273" s="23"/>
      <c r="GM1273" s="23"/>
      <c r="GN1273" s="23"/>
      <c r="GO1273" s="23"/>
      <c r="GP1273" s="23"/>
      <c r="GQ1273" s="23"/>
      <c r="GR1273" s="23"/>
      <c r="GS1273" s="23"/>
      <c r="GT1273" s="23"/>
      <c r="GU1273" s="23"/>
      <c r="GV1273" s="23"/>
      <c r="GW1273" s="23"/>
      <c r="GX1273" s="23"/>
      <c r="GY1273" s="23"/>
      <c r="GZ1273" s="23"/>
      <c r="HA1273" s="23"/>
      <c r="HB1273" s="23"/>
      <c r="HC1273" s="23"/>
      <c r="HD1273" s="23"/>
      <c r="HE1273" s="23"/>
      <c r="HF1273" s="23"/>
      <c r="HG1273" s="23"/>
      <c r="HH1273" s="23"/>
      <c r="HI1273" s="23"/>
      <c r="HJ1273" s="23"/>
      <c r="HK1273" s="23"/>
      <c r="HL1273" s="23"/>
      <c r="HM1273" s="23"/>
      <c r="HN1273" s="23"/>
      <c r="HO1273" s="23"/>
      <c r="HP1273" s="23"/>
      <c r="HQ1273" s="23"/>
      <c r="HR1273" s="23"/>
      <c r="HS1273" s="23"/>
      <c r="HT1273" s="23"/>
      <c r="HU1273" s="23"/>
      <c r="HV1273" s="23"/>
      <c r="HW1273" s="23"/>
      <c r="HX1273" s="23"/>
      <c r="HY1273" s="23"/>
      <c r="HZ1273" s="23"/>
      <c r="IA1273" s="23"/>
      <c r="IB1273" s="23"/>
      <c r="IC1273" s="23"/>
      <c r="ID1273" s="23"/>
      <c r="IE1273" s="23"/>
      <c r="IF1273" s="23"/>
      <c r="IG1273" s="23"/>
      <c r="IH1273" s="23"/>
      <c r="II1273" s="23"/>
      <c r="IJ1273" s="23"/>
      <c r="IK1273" s="23"/>
      <c r="IL1273" s="23"/>
      <c r="IM1273" s="23"/>
      <c r="IN1273" s="23"/>
      <c r="IO1273" s="23"/>
      <c r="IP1273" s="23"/>
      <c r="IQ1273" s="23"/>
      <c r="IR1273" s="23"/>
      <c r="IS1273" s="23"/>
      <c r="IT1273" s="23"/>
      <c r="IU1273" s="23"/>
    </row>
    <row r="1274" spans="1:255" x14ac:dyDescent="0.2">
      <c r="A1274" s="100" t="s">
        <v>802</v>
      </c>
      <c r="B1274" s="109" t="s">
        <v>249</v>
      </c>
      <c r="C1274" s="101" t="s">
        <v>250</v>
      </c>
      <c r="D1274" s="102" t="s">
        <v>32</v>
      </c>
      <c r="E1274" s="103">
        <f>Source!I673</f>
        <v>4.4771999999999998</v>
      </c>
      <c r="F1274" s="104">
        <v>6.22</v>
      </c>
      <c r="G1274" s="105"/>
      <c r="H1274" s="104">
        <f>Source!AC672</f>
        <v>6.22</v>
      </c>
      <c r="I1274" s="106">
        <f>T1274</f>
        <v>28</v>
      </c>
      <c r="J1274" s="107" t="s">
        <v>1262</v>
      </c>
      <c r="K1274" s="108">
        <f>U1274</f>
        <v>206</v>
      </c>
      <c r="L1274" s="23"/>
      <c r="M1274" s="23"/>
      <c r="N1274" s="23"/>
      <c r="O1274" s="23"/>
      <c r="P1274" s="23"/>
      <c r="Q1274" s="23"/>
      <c r="R1274" s="23"/>
      <c r="S1274" s="23"/>
      <c r="T1274" s="23">
        <f>ROUND(Source!AC672*Source!AW672*Source!I672,0)</f>
        <v>28</v>
      </c>
      <c r="U1274" s="23">
        <f>Source!P673</f>
        <v>206</v>
      </c>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c r="BK1274" s="23"/>
      <c r="BL1274" s="23"/>
      <c r="BM1274" s="23"/>
      <c r="BN1274" s="23"/>
      <c r="BO1274" s="23"/>
      <c r="BP1274" s="23"/>
      <c r="BQ1274" s="23"/>
      <c r="BR1274" s="23"/>
      <c r="BS1274" s="23"/>
      <c r="BT1274" s="23"/>
      <c r="BU1274" s="23"/>
      <c r="BV1274" s="23"/>
      <c r="BW1274" s="23"/>
      <c r="BX1274" s="23"/>
      <c r="BY1274" s="23"/>
      <c r="BZ1274" s="23"/>
      <c r="CA1274" s="23"/>
      <c r="CB1274" s="23"/>
      <c r="CC1274" s="23"/>
      <c r="CD1274" s="23"/>
      <c r="CE1274" s="23"/>
      <c r="CF1274" s="23"/>
      <c r="CG1274" s="23"/>
      <c r="CH1274" s="23"/>
      <c r="CI1274" s="23"/>
      <c r="CJ1274" s="23"/>
      <c r="CK1274" s="23"/>
      <c r="CL1274" s="23"/>
      <c r="CM1274" s="23"/>
      <c r="CN1274" s="23"/>
      <c r="CO1274" s="23"/>
      <c r="CP1274" s="23"/>
      <c r="CQ1274" s="23"/>
      <c r="CR1274" s="23"/>
      <c r="CS1274" s="23"/>
      <c r="CT1274" s="23"/>
      <c r="CU1274" s="23"/>
      <c r="CV1274" s="23">
        <v>1</v>
      </c>
      <c r="CW1274" s="23"/>
      <c r="CX1274" s="23"/>
      <c r="CY1274" s="23"/>
      <c r="CZ1274" s="23"/>
      <c r="DA1274" s="23"/>
      <c r="DB1274" s="23"/>
      <c r="DC1274" s="23"/>
      <c r="DD1274" s="23"/>
      <c r="DE1274" s="23"/>
      <c r="DF1274" s="23"/>
      <c r="DG1274" s="23"/>
      <c r="DH1274" s="23"/>
      <c r="DI1274" s="23"/>
      <c r="DJ1274" s="23"/>
      <c r="DK1274" s="23">
        <f>T1274</f>
        <v>28</v>
      </c>
      <c r="DL1274" s="23"/>
      <c r="DM1274" s="23">
        <f>Source!P673</f>
        <v>206</v>
      </c>
      <c r="DN1274" s="23"/>
      <c r="DO1274" s="23"/>
      <c r="DP1274" s="23"/>
      <c r="DQ1274" s="23"/>
      <c r="DR1274" s="23"/>
      <c r="DS1274" s="23"/>
      <c r="DT1274" s="23"/>
      <c r="DU1274" s="23"/>
      <c r="DV1274" s="23"/>
      <c r="DW1274" s="23"/>
      <c r="DX1274" s="23"/>
      <c r="DY1274" s="23"/>
      <c r="DZ1274" s="23"/>
      <c r="EA1274" s="23"/>
      <c r="EB1274" s="23"/>
      <c r="EC1274" s="23"/>
      <c r="ED1274" s="23"/>
      <c r="EE1274" s="23"/>
      <c r="EF1274" s="23"/>
      <c r="EG1274" s="23"/>
      <c r="EH1274" s="23"/>
      <c r="EI1274" s="23"/>
      <c r="EJ1274" s="23"/>
      <c r="EK1274" s="23"/>
      <c r="EL1274" s="23"/>
      <c r="EM1274" s="23"/>
      <c r="EN1274" s="23"/>
      <c r="EO1274" s="23"/>
      <c r="EP1274" s="23"/>
      <c r="EQ1274" s="23"/>
      <c r="ER1274" s="23"/>
      <c r="ES1274" s="23"/>
      <c r="ET1274" s="23"/>
      <c r="EU1274" s="23"/>
      <c r="EV1274" s="23"/>
      <c r="EW1274" s="23"/>
      <c r="EX1274" s="23"/>
      <c r="EY1274" s="23"/>
      <c r="EZ1274" s="23"/>
      <c r="FA1274" s="23"/>
      <c r="FB1274" s="23"/>
      <c r="FC1274" s="23"/>
      <c r="FD1274" s="23"/>
      <c r="FE1274" s="23"/>
      <c r="FF1274" s="23"/>
      <c r="FG1274" s="23"/>
      <c r="FH1274" s="23"/>
      <c r="FI1274" s="23"/>
      <c r="FJ1274" s="23"/>
      <c r="FK1274" s="23"/>
      <c r="FL1274" s="23"/>
      <c r="FM1274" s="23"/>
      <c r="FN1274" s="23"/>
      <c r="FO1274" s="23"/>
      <c r="FP1274" s="23"/>
      <c r="FQ1274" s="23"/>
      <c r="FR1274" s="23"/>
      <c r="FS1274" s="23"/>
      <c r="FT1274" s="23"/>
      <c r="FU1274" s="23"/>
      <c r="FV1274" s="23"/>
      <c r="FW1274" s="23"/>
      <c r="FX1274" s="23"/>
      <c r="FY1274" s="23"/>
      <c r="FZ1274" s="23"/>
      <c r="GA1274" s="23"/>
      <c r="GB1274" s="23"/>
      <c r="GC1274" s="23"/>
      <c r="GD1274" s="23"/>
      <c r="GE1274" s="23"/>
      <c r="GF1274" s="23"/>
      <c r="GG1274" s="23"/>
      <c r="GH1274" s="23"/>
      <c r="GI1274" s="23"/>
      <c r="GJ1274" s="23">
        <f>T1274</f>
        <v>28</v>
      </c>
      <c r="GK1274" s="23"/>
      <c r="GL1274" s="23"/>
      <c r="GM1274" s="23"/>
      <c r="GN1274" s="23">
        <f>T1274</f>
        <v>28</v>
      </c>
      <c r="GO1274" s="23"/>
      <c r="GP1274" s="23">
        <f>T1274</f>
        <v>28</v>
      </c>
      <c r="GQ1274" s="23">
        <f>T1274</f>
        <v>28</v>
      </c>
      <c r="GR1274" s="23"/>
      <c r="GS1274" s="23">
        <f>T1274</f>
        <v>28</v>
      </c>
      <c r="GT1274" s="23"/>
      <c r="GU1274" s="23"/>
      <c r="GV1274" s="23"/>
      <c r="GW1274" s="23"/>
      <c r="GX1274" s="23"/>
      <c r="GY1274" s="23"/>
      <c r="GZ1274" s="23"/>
      <c r="HA1274" s="23"/>
      <c r="HB1274" s="23">
        <f>T1274</f>
        <v>28</v>
      </c>
      <c r="HC1274" s="23"/>
      <c r="HD1274" s="23"/>
      <c r="HE1274" s="23"/>
      <c r="HF1274" s="23">
        <f>T1274</f>
        <v>28</v>
      </c>
      <c r="HG1274" s="23"/>
      <c r="HH1274" s="23"/>
      <c r="HI1274" s="23"/>
      <c r="HJ1274" s="23"/>
      <c r="HK1274" s="23"/>
      <c r="HL1274" s="23">
        <f>T1274</f>
        <v>28</v>
      </c>
      <c r="HM1274" s="23"/>
      <c r="HN1274" s="23">
        <f>T1274</f>
        <v>28</v>
      </c>
      <c r="HO1274" s="23"/>
      <c r="HP1274" s="23"/>
      <c r="HQ1274" s="23"/>
      <c r="HR1274" s="23"/>
      <c r="HS1274" s="23"/>
      <c r="HT1274" s="23"/>
      <c r="HU1274" s="23"/>
      <c r="HV1274" s="23"/>
      <c r="HW1274" s="23"/>
      <c r="HX1274" s="23"/>
      <c r="HY1274" s="23"/>
      <c r="HZ1274" s="23"/>
      <c r="IA1274" s="23"/>
      <c r="IB1274" s="23"/>
      <c r="IC1274" s="23"/>
      <c r="ID1274" s="23"/>
      <c r="IE1274" s="23"/>
      <c r="IF1274" s="23"/>
      <c r="IG1274" s="23"/>
      <c r="IH1274" s="23"/>
      <c r="II1274" s="23"/>
      <c r="IJ1274" s="23"/>
      <c r="IK1274" s="23"/>
      <c r="IL1274" s="23"/>
      <c r="IM1274" s="23"/>
      <c r="IN1274" s="23"/>
      <c r="IO1274" s="23"/>
      <c r="IP1274" s="23"/>
      <c r="IQ1274" s="23"/>
      <c r="IR1274" s="23"/>
      <c r="IS1274" s="23"/>
      <c r="IT1274" s="23"/>
      <c r="IU1274" s="23"/>
    </row>
    <row r="1275" spans="1:255" x14ac:dyDescent="0.2">
      <c r="A1275" s="64"/>
      <c r="B1275" s="111" t="s">
        <v>1263</v>
      </c>
      <c r="C1275" s="111" t="s">
        <v>1299</v>
      </c>
      <c r="D1275" s="63"/>
      <c r="E1275" s="63"/>
      <c r="F1275" s="63"/>
      <c r="G1275" s="63"/>
      <c r="H1275" s="63"/>
      <c r="I1275" s="63"/>
      <c r="J1275" s="63"/>
      <c r="K1275" s="65"/>
    </row>
    <row r="1276" spans="1:255" x14ac:dyDescent="0.2">
      <c r="A1276" s="100" t="s">
        <v>803</v>
      </c>
      <c r="B1276" s="109" t="s">
        <v>89</v>
      </c>
      <c r="C1276" s="101" t="s">
        <v>90</v>
      </c>
      <c r="D1276" s="102" t="s">
        <v>63</v>
      </c>
      <c r="E1276" s="103">
        <f>Source!I675</f>
        <v>7.1176000000000003E-2</v>
      </c>
      <c r="F1276" s="104">
        <v>10380</v>
      </c>
      <c r="G1276" s="105"/>
      <c r="H1276" s="104">
        <f>Source!AC674</f>
        <v>10380</v>
      </c>
      <c r="I1276" s="106">
        <f>T1276</f>
        <v>739</v>
      </c>
      <c r="J1276" s="107" t="s">
        <v>1262</v>
      </c>
      <c r="K1276" s="108">
        <f>U1276</f>
        <v>13591</v>
      </c>
      <c r="L1276" s="23"/>
      <c r="M1276" s="23"/>
      <c r="N1276" s="23"/>
      <c r="O1276" s="23"/>
      <c r="P1276" s="23"/>
      <c r="Q1276" s="23"/>
      <c r="R1276" s="23"/>
      <c r="S1276" s="23"/>
      <c r="T1276" s="23">
        <f>ROUND(Source!AC674*Source!AW674*Source!I674,0)</f>
        <v>739</v>
      </c>
      <c r="U1276" s="23">
        <f>Source!P675</f>
        <v>13591</v>
      </c>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3"/>
      <c r="BN1276" s="23"/>
      <c r="BO1276" s="23"/>
      <c r="BP1276" s="23"/>
      <c r="BQ1276" s="23"/>
      <c r="BR1276" s="23"/>
      <c r="BS1276" s="23"/>
      <c r="BT1276" s="23"/>
      <c r="BU1276" s="23"/>
      <c r="BV1276" s="23"/>
      <c r="BW1276" s="23"/>
      <c r="BX1276" s="23"/>
      <c r="BY1276" s="23"/>
      <c r="BZ1276" s="23"/>
      <c r="CA1276" s="23"/>
      <c r="CB1276" s="23"/>
      <c r="CC1276" s="23"/>
      <c r="CD1276" s="23"/>
      <c r="CE1276" s="23"/>
      <c r="CF1276" s="23"/>
      <c r="CG1276" s="23"/>
      <c r="CH1276" s="23"/>
      <c r="CI1276" s="23"/>
      <c r="CJ1276" s="23"/>
      <c r="CK1276" s="23"/>
      <c r="CL1276" s="23"/>
      <c r="CM1276" s="23"/>
      <c r="CN1276" s="23"/>
      <c r="CO1276" s="23"/>
      <c r="CP1276" s="23"/>
      <c r="CQ1276" s="23"/>
      <c r="CR1276" s="23"/>
      <c r="CS1276" s="23"/>
      <c r="CT1276" s="23"/>
      <c r="CU1276" s="23"/>
      <c r="CV1276" s="23">
        <v>1</v>
      </c>
      <c r="CW1276" s="23"/>
      <c r="CX1276" s="23"/>
      <c r="CY1276" s="23"/>
      <c r="CZ1276" s="23"/>
      <c r="DA1276" s="23"/>
      <c r="DB1276" s="23"/>
      <c r="DC1276" s="23"/>
      <c r="DD1276" s="23"/>
      <c r="DE1276" s="23"/>
      <c r="DF1276" s="23"/>
      <c r="DG1276" s="23"/>
      <c r="DH1276" s="23"/>
      <c r="DI1276" s="23"/>
      <c r="DJ1276" s="23"/>
      <c r="DK1276" s="23">
        <f>T1276</f>
        <v>739</v>
      </c>
      <c r="DL1276" s="23"/>
      <c r="DM1276" s="23">
        <f>Source!P675</f>
        <v>13591</v>
      </c>
      <c r="DN1276" s="23"/>
      <c r="DO1276" s="23"/>
      <c r="DP1276" s="23"/>
      <c r="DQ1276" s="23"/>
      <c r="DR1276" s="23"/>
      <c r="DS1276" s="23"/>
      <c r="DT1276" s="23"/>
      <c r="DU1276" s="23"/>
      <c r="DV1276" s="23"/>
      <c r="DW1276" s="23"/>
      <c r="DX1276" s="23"/>
      <c r="DY1276" s="23"/>
      <c r="DZ1276" s="23"/>
      <c r="EA1276" s="23"/>
      <c r="EB1276" s="23"/>
      <c r="EC1276" s="23"/>
      <c r="ED1276" s="23"/>
      <c r="EE1276" s="23"/>
      <c r="EF1276" s="23"/>
      <c r="EG1276" s="23"/>
      <c r="EH1276" s="23"/>
      <c r="EI1276" s="23"/>
      <c r="EJ1276" s="23"/>
      <c r="EK1276" s="23"/>
      <c r="EL1276" s="23"/>
      <c r="EM1276" s="23"/>
      <c r="EN1276" s="23"/>
      <c r="EO1276" s="23"/>
      <c r="EP1276" s="23"/>
      <c r="EQ1276" s="23"/>
      <c r="ER1276" s="23"/>
      <c r="ES1276" s="23"/>
      <c r="ET1276" s="23"/>
      <c r="EU1276" s="23"/>
      <c r="EV1276" s="23"/>
      <c r="EW1276" s="23"/>
      <c r="EX1276" s="23"/>
      <c r="EY1276" s="23"/>
      <c r="EZ1276" s="23"/>
      <c r="FA1276" s="23"/>
      <c r="FB1276" s="23"/>
      <c r="FC1276" s="23"/>
      <c r="FD1276" s="23"/>
      <c r="FE1276" s="23"/>
      <c r="FF1276" s="23"/>
      <c r="FG1276" s="23"/>
      <c r="FH1276" s="23"/>
      <c r="FI1276" s="23"/>
      <c r="FJ1276" s="23"/>
      <c r="FK1276" s="23"/>
      <c r="FL1276" s="23"/>
      <c r="FM1276" s="23"/>
      <c r="FN1276" s="23"/>
      <c r="FO1276" s="23"/>
      <c r="FP1276" s="23"/>
      <c r="FQ1276" s="23"/>
      <c r="FR1276" s="23"/>
      <c r="FS1276" s="23"/>
      <c r="FT1276" s="23"/>
      <c r="FU1276" s="23"/>
      <c r="FV1276" s="23"/>
      <c r="FW1276" s="23"/>
      <c r="FX1276" s="23"/>
      <c r="FY1276" s="23"/>
      <c r="FZ1276" s="23"/>
      <c r="GA1276" s="23"/>
      <c r="GB1276" s="23"/>
      <c r="GC1276" s="23"/>
      <c r="GD1276" s="23"/>
      <c r="GE1276" s="23"/>
      <c r="GF1276" s="23"/>
      <c r="GG1276" s="23"/>
      <c r="GH1276" s="23"/>
      <c r="GI1276" s="23"/>
      <c r="GJ1276" s="23">
        <f>T1276</f>
        <v>739</v>
      </c>
      <c r="GK1276" s="23"/>
      <c r="GL1276" s="23"/>
      <c r="GM1276" s="23"/>
      <c r="GN1276" s="23">
        <f>T1276</f>
        <v>739</v>
      </c>
      <c r="GO1276" s="23"/>
      <c r="GP1276" s="23">
        <f>T1276</f>
        <v>739</v>
      </c>
      <c r="GQ1276" s="23">
        <f>T1276</f>
        <v>739</v>
      </c>
      <c r="GR1276" s="23"/>
      <c r="GS1276" s="23">
        <f>T1276</f>
        <v>739</v>
      </c>
      <c r="GT1276" s="23"/>
      <c r="GU1276" s="23"/>
      <c r="GV1276" s="23"/>
      <c r="GW1276" s="23"/>
      <c r="GX1276" s="23"/>
      <c r="GY1276" s="23"/>
      <c r="GZ1276" s="23"/>
      <c r="HA1276" s="23"/>
      <c r="HB1276" s="23">
        <f>T1276</f>
        <v>739</v>
      </c>
      <c r="HC1276" s="23"/>
      <c r="HD1276" s="23"/>
      <c r="HE1276" s="23"/>
      <c r="HF1276" s="23">
        <f>T1276</f>
        <v>739</v>
      </c>
      <c r="HG1276" s="23"/>
      <c r="HH1276" s="23"/>
      <c r="HI1276" s="23"/>
      <c r="HJ1276" s="23"/>
      <c r="HK1276" s="23"/>
      <c r="HL1276" s="23">
        <f>T1276</f>
        <v>739</v>
      </c>
      <c r="HM1276" s="23"/>
      <c r="HN1276" s="23">
        <f>T1276</f>
        <v>739</v>
      </c>
      <c r="HO1276" s="23"/>
      <c r="HP1276" s="23"/>
      <c r="HQ1276" s="23"/>
      <c r="HR1276" s="23"/>
      <c r="HS1276" s="23"/>
      <c r="HT1276" s="23"/>
      <c r="HU1276" s="23"/>
      <c r="HV1276" s="23"/>
      <c r="HW1276" s="23"/>
      <c r="HX1276" s="23"/>
      <c r="HY1276" s="23"/>
      <c r="HZ1276" s="23"/>
      <c r="IA1276" s="23"/>
      <c r="IB1276" s="23"/>
      <c r="IC1276" s="23"/>
      <c r="ID1276" s="23"/>
      <c r="IE1276" s="23"/>
      <c r="IF1276" s="23"/>
      <c r="IG1276" s="23"/>
      <c r="IH1276" s="23"/>
      <c r="II1276" s="23"/>
      <c r="IJ1276" s="23"/>
      <c r="IK1276" s="23"/>
      <c r="IL1276" s="23"/>
      <c r="IM1276" s="23"/>
      <c r="IN1276" s="23"/>
      <c r="IO1276" s="23"/>
      <c r="IP1276" s="23"/>
      <c r="IQ1276" s="23"/>
      <c r="IR1276" s="23"/>
      <c r="IS1276" s="23"/>
      <c r="IT1276" s="23"/>
      <c r="IU1276" s="23"/>
    </row>
    <row r="1277" spans="1:255" x14ac:dyDescent="0.2">
      <c r="A1277" s="64"/>
      <c r="B1277" s="111" t="s">
        <v>1263</v>
      </c>
      <c r="C1277" s="111" t="s">
        <v>1275</v>
      </c>
      <c r="D1277" s="63"/>
      <c r="E1277" s="63"/>
      <c r="F1277" s="63"/>
      <c r="G1277" s="63"/>
      <c r="H1277" s="63"/>
      <c r="I1277" s="63"/>
      <c r="J1277" s="63"/>
      <c r="K1277" s="65"/>
    </row>
    <row r="1278" spans="1:255" x14ac:dyDescent="0.2">
      <c r="A1278" s="100" t="s">
        <v>804</v>
      </c>
      <c r="B1278" s="109" t="s">
        <v>255</v>
      </c>
      <c r="C1278" s="101" t="s">
        <v>256</v>
      </c>
      <c r="D1278" s="102" t="s">
        <v>182</v>
      </c>
      <c r="E1278" s="103">
        <f>Source!I677</f>
        <v>1.3546400000000001</v>
      </c>
      <c r="F1278" s="104">
        <v>6.12</v>
      </c>
      <c r="G1278" s="105"/>
      <c r="H1278" s="104">
        <f>Source!AC676</f>
        <v>6.12</v>
      </c>
      <c r="I1278" s="106">
        <f>T1278</f>
        <v>8</v>
      </c>
      <c r="J1278" s="107" t="s">
        <v>1262</v>
      </c>
      <c r="K1278" s="108">
        <f>U1278</f>
        <v>35</v>
      </c>
      <c r="L1278" s="23"/>
      <c r="M1278" s="23"/>
      <c r="N1278" s="23"/>
      <c r="O1278" s="23"/>
      <c r="P1278" s="23"/>
      <c r="Q1278" s="23"/>
      <c r="R1278" s="23"/>
      <c r="S1278" s="23"/>
      <c r="T1278" s="23">
        <f>ROUND(Source!AC676*Source!AW676*Source!I676,0)</f>
        <v>8</v>
      </c>
      <c r="U1278" s="23">
        <f>Source!P677</f>
        <v>35</v>
      </c>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v>1</v>
      </c>
      <c r="CW1278" s="23"/>
      <c r="CX1278" s="23"/>
      <c r="CY1278" s="23"/>
      <c r="CZ1278" s="23"/>
      <c r="DA1278" s="23"/>
      <c r="DB1278" s="23"/>
      <c r="DC1278" s="23"/>
      <c r="DD1278" s="23"/>
      <c r="DE1278" s="23"/>
      <c r="DF1278" s="23"/>
      <c r="DG1278" s="23"/>
      <c r="DH1278" s="23"/>
      <c r="DI1278" s="23"/>
      <c r="DJ1278" s="23"/>
      <c r="DK1278" s="23">
        <f>T1278</f>
        <v>8</v>
      </c>
      <c r="DL1278" s="23"/>
      <c r="DM1278" s="23">
        <f>Source!P677</f>
        <v>35</v>
      </c>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23"/>
      <c r="ES1278" s="23"/>
      <c r="ET1278" s="23"/>
      <c r="EU1278" s="23"/>
      <c r="EV1278" s="23"/>
      <c r="EW1278" s="23"/>
      <c r="EX1278" s="23"/>
      <c r="EY1278" s="23"/>
      <c r="EZ1278" s="23"/>
      <c r="FA1278" s="23"/>
      <c r="FB1278" s="23"/>
      <c r="FC1278" s="23"/>
      <c r="FD1278" s="23"/>
      <c r="FE1278" s="23"/>
      <c r="FF1278" s="23"/>
      <c r="FG1278" s="23"/>
      <c r="FH1278" s="23"/>
      <c r="FI1278" s="23"/>
      <c r="FJ1278" s="23"/>
      <c r="FK1278" s="23"/>
      <c r="FL1278" s="23"/>
      <c r="FM1278" s="23"/>
      <c r="FN1278" s="23"/>
      <c r="FO1278" s="23"/>
      <c r="FP1278" s="23"/>
      <c r="FQ1278" s="23"/>
      <c r="FR1278" s="23"/>
      <c r="FS1278" s="23"/>
      <c r="FT1278" s="23"/>
      <c r="FU1278" s="23"/>
      <c r="FV1278" s="23"/>
      <c r="FW1278" s="23"/>
      <c r="FX1278" s="23"/>
      <c r="FY1278" s="23"/>
      <c r="FZ1278" s="23"/>
      <c r="GA1278" s="23"/>
      <c r="GB1278" s="23"/>
      <c r="GC1278" s="23"/>
      <c r="GD1278" s="23"/>
      <c r="GE1278" s="23"/>
      <c r="GF1278" s="23"/>
      <c r="GG1278" s="23"/>
      <c r="GH1278" s="23"/>
      <c r="GI1278" s="23"/>
      <c r="GJ1278" s="23">
        <f>T1278</f>
        <v>8</v>
      </c>
      <c r="GK1278" s="23"/>
      <c r="GL1278" s="23"/>
      <c r="GM1278" s="23"/>
      <c r="GN1278" s="23">
        <f>T1278</f>
        <v>8</v>
      </c>
      <c r="GO1278" s="23"/>
      <c r="GP1278" s="23">
        <f>T1278</f>
        <v>8</v>
      </c>
      <c r="GQ1278" s="23">
        <f>T1278</f>
        <v>8</v>
      </c>
      <c r="GR1278" s="23"/>
      <c r="GS1278" s="23">
        <f>T1278</f>
        <v>8</v>
      </c>
      <c r="GT1278" s="23"/>
      <c r="GU1278" s="23"/>
      <c r="GV1278" s="23"/>
      <c r="GW1278" s="23"/>
      <c r="GX1278" s="23"/>
      <c r="GY1278" s="23"/>
      <c r="GZ1278" s="23"/>
      <c r="HA1278" s="23"/>
      <c r="HB1278" s="23">
        <f>T1278</f>
        <v>8</v>
      </c>
      <c r="HC1278" s="23"/>
      <c r="HD1278" s="23"/>
      <c r="HE1278" s="23"/>
      <c r="HF1278" s="23">
        <f>T1278</f>
        <v>8</v>
      </c>
      <c r="HG1278" s="23"/>
      <c r="HH1278" s="23"/>
      <c r="HI1278" s="23"/>
      <c r="HJ1278" s="23"/>
      <c r="HK1278" s="23"/>
      <c r="HL1278" s="23">
        <f>T1278</f>
        <v>8</v>
      </c>
      <c r="HM1278" s="23"/>
      <c r="HN1278" s="23">
        <f>T1278</f>
        <v>8</v>
      </c>
      <c r="HO1278" s="23"/>
      <c r="HP1278" s="23"/>
      <c r="HQ1278" s="23"/>
      <c r="HR1278" s="23"/>
      <c r="HS1278" s="23"/>
      <c r="HT1278" s="23"/>
      <c r="HU1278" s="23"/>
      <c r="HV1278" s="23"/>
      <c r="HW1278" s="23"/>
      <c r="HX1278" s="23"/>
      <c r="HY1278" s="23"/>
      <c r="HZ1278" s="23"/>
      <c r="IA1278" s="23"/>
      <c r="IB1278" s="23"/>
      <c r="IC1278" s="23"/>
      <c r="ID1278" s="23"/>
      <c r="IE1278" s="23"/>
      <c r="IF1278" s="23"/>
      <c r="IG1278" s="23"/>
      <c r="IH1278" s="23"/>
      <c r="II1278" s="23"/>
      <c r="IJ1278" s="23"/>
      <c r="IK1278" s="23"/>
      <c r="IL1278" s="23"/>
      <c r="IM1278" s="23"/>
      <c r="IN1278" s="23"/>
      <c r="IO1278" s="23"/>
      <c r="IP1278" s="23"/>
      <c r="IQ1278" s="23"/>
      <c r="IR1278" s="23"/>
      <c r="IS1278" s="23"/>
      <c r="IT1278" s="23"/>
      <c r="IU1278" s="23"/>
    </row>
    <row r="1279" spans="1:255" x14ac:dyDescent="0.2">
      <c r="A1279" s="64"/>
      <c r="B1279" s="111" t="s">
        <v>1263</v>
      </c>
      <c r="C1279" s="111" t="s">
        <v>1300</v>
      </c>
      <c r="D1279" s="63"/>
      <c r="E1279" s="63"/>
      <c r="F1279" s="63"/>
      <c r="G1279" s="63"/>
      <c r="H1279" s="63"/>
      <c r="I1279" s="63"/>
      <c r="J1279" s="63"/>
      <c r="K1279" s="65"/>
    </row>
    <row r="1280" spans="1:255" ht="24" x14ac:dyDescent="0.2">
      <c r="A1280" s="100" t="s">
        <v>805</v>
      </c>
      <c r="B1280" s="109" t="s">
        <v>624</v>
      </c>
      <c r="C1280" s="101" t="s">
        <v>625</v>
      </c>
      <c r="D1280" s="102" t="s">
        <v>63</v>
      </c>
      <c r="E1280" s="103">
        <f>Source!I679</f>
        <v>0.91100000000000003</v>
      </c>
      <c r="F1280" s="104">
        <v>22795.14</v>
      </c>
      <c r="G1280" s="105"/>
      <c r="H1280" s="104">
        <f>Source!AC678</f>
        <v>22795.14</v>
      </c>
      <c r="I1280" s="106">
        <f>T1280</f>
        <v>20766</v>
      </c>
      <c r="J1280" s="107" t="s">
        <v>1262</v>
      </c>
      <c r="K1280" s="108">
        <f>U1280</f>
        <v>172216</v>
      </c>
      <c r="L1280" s="23"/>
      <c r="M1280" s="23"/>
      <c r="N1280" s="23"/>
      <c r="O1280" s="23"/>
      <c r="P1280" s="23"/>
      <c r="Q1280" s="23"/>
      <c r="R1280" s="23"/>
      <c r="S1280" s="23"/>
      <c r="T1280" s="23">
        <f>ROUND(Source!AC678*Source!AW678*Source!I678,0)</f>
        <v>20766</v>
      </c>
      <c r="U1280" s="23">
        <f>Source!P679</f>
        <v>172216</v>
      </c>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3"/>
      <c r="BN1280" s="23"/>
      <c r="BO1280" s="23"/>
      <c r="BP1280" s="23"/>
      <c r="BQ1280" s="23"/>
      <c r="BR1280" s="23"/>
      <c r="BS1280" s="23"/>
      <c r="BT1280" s="23"/>
      <c r="BU1280" s="23"/>
      <c r="BV1280" s="23"/>
      <c r="BW1280" s="23"/>
      <c r="BX1280" s="23"/>
      <c r="BY1280" s="23"/>
      <c r="BZ1280" s="23"/>
      <c r="CA1280" s="23"/>
      <c r="CB1280" s="23"/>
      <c r="CC1280" s="23"/>
      <c r="CD1280" s="23"/>
      <c r="CE1280" s="23"/>
      <c r="CF1280" s="23"/>
      <c r="CG1280" s="23"/>
      <c r="CH1280" s="23"/>
      <c r="CI1280" s="23"/>
      <c r="CJ1280" s="23"/>
      <c r="CK1280" s="23"/>
      <c r="CL1280" s="23"/>
      <c r="CM1280" s="23"/>
      <c r="CN1280" s="23"/>
      <c r="CO1280" s="23"/>
      <c r="CP1280" s="23"/>
      <c r="CQ1280" s="23"/>
      <c r="CR1280" s="23"/>
      <c r="CS1280" s="23"/>
      <c r="CT1280" s="23"/>
      <c r="CU1280" s="23"/>
      <c r="CV1280" s="23">
        <v>1</v>
      </c>
      <c r="CW1280" s="23"/>
      <c r="CX1280" s="23"/>
      <c r="CY1280" s="23"/>
      <c r="CZ1280" s="23"/>
      <c r="DA1280" s="23"/>
      <c r="DB1280" s="23"/>
      <c r="DC1280" s="23"/>
      <c r="DD1280" s="23"/>
      <c r="DE1280" s="23"/>
      <c r="DF1280" s="23"/>
      <c r="DG1280" s="23"/>
      <c r="DH1280" s="23"/>
      <c r="DI1280" s="23"/>
      <c r="DJ1280" s="23"/>
      <c r="DK1280" s="23">
        <f>T1280</f>
        <v>20766</v>
      </c>
      <c r="DL1280" s="23"/>
      <c r="DM1280" s="23">
        <f>Source!P679</f>
        <v>172216</v>
      </c>
      <c r="DN1280" s="23"/>
      <c r="DO1280" s="23"/>
      <c r="DP1280" s="23"/>
      <c r="DQ1280" s="23"/>
      <c r="DR1280" s="23"/>
      <c r="DS1280" s="23"/>
      <c r="DT1280" s="23"/>
      <c r="DU1280" s="23"/>
      <c r="DV1280" s="23"/>
      <c r="DW1280" s="23"/>
      <c r="DX1280" s="23"/>
      <c r="DY1280" s="23"/>
      <c r="DZ1280" s="23"/>
      <c r="EA1280" s="23"/>
      <c r="EB1280" s="23"/>
      <c r="EC1280" s="23"/>
      <c r="ED1280" s="23"/>
      <c r="EE1280" s="23"/>
      <c r="EF1280" s="23"/>
      <c r="EG1280" s="23"/>
      <c r="EH1280" s="23"/>
      <c r="EI1280" s="23"/>
      <c r="EJ1280" s="23"/>
      <c r="EK1280" s="23"/>
      <c r="EL1280" s="23"/>
      <c r="EM1280" s="23"/>
      <c r="EN1280" s="23"/>
      <c r="EO1280" s="23"/>
      <c r="EP1280" s="23"/>
      <c r="EQ1280" s="23"/>
      <c r="ER1280" s="23"/>
      <c r="ES1280" s="23"/>
      <c r="ET1280" s="23"/>
      <c r="EU1280" s="23"/>
      <c r="EV1280" s="23"/>
      <c r="EW1280" s="23"/>
      <c r="EX1280" s="23"/>
      <c r="EY1280" s="23"/>
      <c r="EZ1280" s="23"/>
      <c r="FA1280" s="23"/>
      <c r="FB1280" s="23"/>
      <c r="FC1280" s="23"/>
      <c r="FD1280" s="23"/>
      <c r="FE1280" s="23"/>
      <c r="FF1280" s="23"/>
      <c r="FG1280" s="23"/>
      <c r="FH1280" s="23"/>
      <c r="FI1280" s="23"/>
      <c r="FJ1280" s="23"/>
      <c r="FK1280" s="23"/>
      <c r="FL1280" s="23"/>
      <c r="FM1280" s="23"/>
      <c r="FN1280" s="23"/>
      <c r="FO1280" s="23"/>
      <c r="FP1280" s="23"/>
      <c r="FQ1280" s="23"/>
      <c r="FR1280" s="23"/>
      <c r="FS1280" s="23"/>
      <c r="FT1280" s="23"/>
      <c r="FU1280" s="23"/>
      <c r="FV1280" s="23"/>
      <c r="FW1280" s="23"/>
      <c r="FX1280" s="23"/>
      <c r="FY1280" s="23"/>
      <c r="FZ1280" s="23"/>
      <c r="GA1280" s="23"/>
      <c r="GB1280" s="23"/>
      <c r="GC1280" s="23"/>
      <c r="GD1280" s="23"/>
      <c r="GE1280" s="23"/>
      <c r="GF1280" s="23"/>
      <c r="GG1280" s="23"/>
      <c r="GH1280" s="23"/>
      <c r="GI1280" s="23"/>
      <c r="GJ1280" s="23">
        <f>T1280</f>
        <v>20766</v>
      </c>
      <c r="GK1280" s="23"/>
      <c r="GL1280" s="23"/>
      <c r="GM1280" s="23"/>
      <c r="GN1280" s="23">
        <f>T1280</f>
        <v>20766</v>
      </c>
      <c r="GO1280" s="23"/>
      <c r="GP1280" s="23">
        <f>T1280</f>
        <v>20766</v>
      </c>
      <c r="GQ1280" s="23">
        <f>T1280</f>
        <v>20766</v>
      </c>
      <c r="GR1280" s="23"/>
      <c r="GS1280" s="23">
        <f>T1280</f>
        <v>20766</v>
      </c>
      <c r="GT1280" s="23"/>
      <c r="GU1280" s="23"/>
      <c r="GV1280" s="23"/>
      <c r="GW1280" s="23"/>
      <c r="GX1280" s="23"/>
      <c r="GY1280" s="23"/>
      <c r="GZ1280" s="23"/>
      <c r="HA1280" s="23"/>
      <c r="HB1280" s="23">
        <f>T1280</f>
        <v>20766</v>
      </c>
      <c r="HC1280" s="23"/>
      <c r="HD1280" s="23"/>
      <c r="HE1280" s="23"/>
      <c r="HF1280" s="23">
        <f>T1280</f>
        <v>20766</v>
      </c>
      <c r="HG1280" s="23"/>
      <c r="HH1280" s="23"/>
      <c r="HI1280" s="23"/>
      <c r="HJ1280" s="23"/>
      <c r="HK1280" s="23"/>
      <c r="HL1280" s="23">
        <f>T1280</f>
        <v>20766</v>
      </c>
      <c r="HM1280" s="23"/>
      <c r="HN1280" s="23">
        <f>T1280</f>
        <v>20766</v>
      </c>
      <c r="HO1280" s="23"/>
      <c r="HP1280" s="23"/>
      <c r="HQ1280" s="23"/>
      <c r="HR1280" s="23"/>
      <c r="HS1280" s="23"/>
      <c r="HT1280" s="23"/>
      <c r="HU1280" s="23"/>
      <c r="HV1280" s="23"/>
      <c r="HW1280" s="23"/>
      <c r="HX1280" s="23"/>
      <c r="HY1280" s="23"/>
      <c r="HZ1280" s="23"/>
      <c r="IA1280" s="23"/>
      <c r="IB1280" s="23"/>
      <c r="IC1280" s="23"/>
      <c r="ID1280" s="23"/>
      <c r="IE1280" s="23"/>
      <c r="IF1280" s="23"/>
      <c r="IG1280" s="23"/>
      <c r="IH1280" s="23"/>
      <c r="II1280" s="23"/>
      <c r="IJ1280" s="23"/>
      <c r="IK1280" s="23"/>
      <c r="IL1280" s="23"/>
      <c r="IM1280" s="23"/>
      <c r="IN1280" s="23"/>
      <c r="IO1280" s="23"/>
      <c r="IP1280" s="23"/>
      <c r="IQ1280" s="23"/>
      <c r="IR1280" s="23"/>
      <c r="IS1280" s="23"/>
      <c r="IT1280" s="23"/>
      <c r="IU1280" s="23"/>
    </row>
    <row r="1281" spans="1:255" x14ac:dyDescent="0.2">
      <c r="A1281" s="64"/>
      <c r="B1281" s="111" t="s">
        <v>1263</v>
      </c>
      <c r="C1281" s="111" t="s">
        <v>1379</v>
      </c>
      <c r="D1281" s="63"/>
      <c r="E1281" s="63"/>
      <c r="F1281" s="63"/>
      <c r="G1281" s="63"/>
      <c r="H1281" s="63"/>
      <c r="I1281" s="63"/>
      <c r="J1281" s="63"/>
      <c r="K1281" s="65"/>
    </row>
    <row r="1282" spans="1:255" ht="24" x14ac:dyDescent="0.2">
      <c r="A1282" s="100" t="s">
        <v>806</v>
      </c>
      <c r="B1282" s="109" t="s">
        <v>629</v>
      </c>
      <c r="C1282" s="101" t="s">
        <v>630</v>
      </c>
      <c r="D1282" s="102" t="s">
        <v>63</v>
      </c>
      <c r="E1282" s="103">
        <f>Source!I681</f>
        <v>0.94520000000000004</v>
      </c>
      <c r="F1282" s="104">
        <v>22661.200000000001</v>
      </c>
      <c r="G1282" s="105"/>
      <c r="H1282" s="104">
        <f>Source!AC680</f>
        <v>22661.200000000001</v>
      </c>
      <c r="I1282" s="106">
        <f>T1282</f>
        <v>21419</v>
      </c>
      <c r="J1282" s="107" t="s">
        <v>1262</v>
      </c>
      <c r="K1282" s="108">
        <f>U1282</f>
        <v>177796</v>
      </c>
      <c r="L1282" s="23"/>
      <c r="M1282" s="23"/>
      <c r="N1282" s="23"/>
      <c r="O1282" s="23"/>
      <c r="P1282" s="23"/>
      <c r="Q1282" s="23"/>
      <c r="R1282" s="23"/>
      <c r="S1282" s="23"/>
      <c r="T1282" s="23">
        <f>ROUND(Source!AC680*Source!AW680*Source!I680,0)</f>
        <v>21419</v>
      </c>
      <c r="U1282" s="23">
        <f>Source!P681</f>
        <v>177796</v>
      </c>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c r="BK1282" s="23"/>
      <c r="BL1282" s="23"/>
      <c r="BM1282" s="23"/>
      <c r="BN1282" s="23"/>
      <c r="BO1282" s="23"/>
      <c r="BP1282" s="23"/>
      <c r="BQ1282" s="23"/>
      <c r="BR1282" s="23"/>
      <c r="BS1282" s="23"/>
      <c r="BT1282" s="23"/>
      <c r="BU1282" s="23"/>
      <c r="BV1282" s="23"/>
      <c r="BW1282" s="23"/>
      <c r="BX1282" s="23"/>
      <c r="BY1282" s="23"/>
      <c r="BZ1282" s="23"/>
      <c r="CA1282" s="23"/>
      <c r="CB1282" s="23"/>
      <c r="CC1282" s="23"/>
      <c r="CD1282" s="23"/>
      <c r="CE1282" s="23"/>
      <c r="CF1282" s="23"/>
      <c r="CG1282" s="23"/>
      <c r="CH1282" s="23"/>
      <c r="CI1282" s="23"/>
      <c r="CJ1282" s="23"/>
      <c r="CK1282" s="23"/>
      <c r="CL1282" s="23"/>
      <c r="CM1282" s="23"/>
      <c r="CN1282" s="23"/>
      <c r="CO1282" s="23"/>
      <c r="CP1282" s="23"/>
      <c r="CQ1282" s="23"/>
      <c r="CR1282" s="23"/>
      <c r="CS1282" s="23"/>
      <c r="CT1282" s="23"/>
      <c r="CU1282" s="23"/>
      <c r="CV1282" s="23">
        <v>1</v>
      </c>
      <c r="CW1282" s="23"/>
      <c r="CX1282" s="23"/>
      <c r="CY1282" s="23"/>
      <c r="CZ1282" s="23"/>
      <c r="DA1282" s="23"/>
      <c r="DB1282" s="23"/>
      <c r="DC1282" s="23"/>
      <c r="DD1282" s="23"/>
      <c r="DE1282" s="23"/>
      <c r="DF1282" s="23"/>
      <c r="DG1282" s="23"/>
      <c r="DH1282" s="23"/>
      <c r="DI1282" s="23"/>
      <c r="DJ1282" s="23"/>
      <c r="DK1282" s="23">
        <f>T1282</f>
        <v>21419</v>
      </c>
      <c r="DL1282" s="23"/>
      <c r="DM1282" s="23">
        <f>Source!P681</f>
        <v>177796</v>
      </c>
      <c r="DN1282" s="23"/>
      <c r="DO1282" s="23"/>
      <c r="DP1282" s="23"/>
      <c r="DQ1282" s="23"/>
      <c r="DR1282" s="23"/>
      <c r="DS1282" s="23"/>
      <c r="DT1282" s="23"/>
      <c r="DU1282" s="23"/>
      <c r="DV1282" s="23"/>
      <c r="DW1282" s="23"/>
      <c r="DX1282" s="23"/>
      <c r="DY1282" s="23"/>
      <c r="DZ1282" s="23"/>
      <c r="EA1282" s="23"/>
      <c r="EB1282" s="23"/>
      <c r="EC1282" s="23"/>
      <c r="ED1282" s="23"/>
      <c r="EE1282" s="23"/>
      <c r="EF1282" s="23"/>
      <c r="EG1282" s="23"/>
      <c r="EH1282" s="23"/>
      <c r="EI1282" s="23"/>
      <c r="EJ1282" s="23"/>
      <c r="EK1282" s="23"/>
      <c r="EL1282" s="23"/>
      <c r="EM1282" s="23"/>
      <c r="EN1282" s="23"/>
      <c r="EO1282" s="23"/>
      <c r="EP1282" s="23"/>
      <c r="EQ1282" s="23"/>
      <c r="ER1282" s="23"/>
      <c r="ES1282" s="23"/>
      <c r="ET1282" s="23"/>
      <c r="EU1282" s="23"/>
      <c r="EV1282" s="23"/>
      <c r="EW1282" s="23"/>
      <c r="EX1282" s="23"/>
      <c r="EY1282" s="23"/>
      <c r="EZ1282" s="23"/>
      <c r="FA1282" s="23"/>
      <c r="FB1282" s="23"/>
      <c r="FC1282" s="23"/>
      <c r="FD1282" s="23"/>
      <c r="FE1282" s="23"/>
      <c r="FF1282" s="23"/>
      <c r="FG1282" s="23"/>
      <c r="FH1282" s="23"/>
      <c r="FI1282" s="23"/>
      <c r="FJ1282" s="23"/>
      <c r="FK1282" s="23"/>
      <c r="FL1282" s="23"/>
      <c r="FM1282" s="23"/>
      <c r="FN1282" s="23"/>
      <c r="FO1282" s="23"/>
      <c r="FP1282" s="23"/>
      <c r="FQ1282" s="23"/>
      <c r="FR1282" s="23"/>
      <c r="FS1282" s="23"/>
      <c r="FT1282" s="23"/>
      <c r="FU1282" s="23"/>
      <c r="FV1282" s="23"/>
      <c r="FW1282" s="23"/>
      <c r="FX1282" s="23"/>
      <c r="FY1282" s="23"/>
      <c r="FZ1282" s="23"/>
      <c r="GA1282" s="23"/>
      <c r="GB1282" s="23"/>
      <c r="GC1282" s="23"/>
      <c r="GD1282" s="23"/>
      <c r="GE1282" s="23"/>
      <c r="GF1282" s="23"/>
      <c r="GG1282" s="23"/>
      <c r="GH1282" s="23"/>
      <c r="GI1282" s="23"/>
      <c r="GJ1282" s="23">
        <f>T1282</f>
        <v>21419</v>
      </c>
      <c r="GK1282" s="23"/>
      <c r="GL1282" s="23"/>
      <c r="GM1282" s="23"/>
      <c r="GN1282" s="23">
        <f>T1282</f>
        <v>21419</v>
      </c>
      <c r="GO1282" s="23"/>
      <c r="GP1282" s="23">
        <f>T1282</f>
        <v>21419</v>
      </c>
      <c r="GQ1282" s="23">
        <f>T1282</f>
        <v>21419</v>
      </c>
      <c r="GR1282" s="23"/>
      <c r="GS1282" s="23">
        <f>T1282</f>
        <v>21419</v>
      </c>
      <c r="GT1282" s="23"/>
      <c r="GU1282" s="23"/>
      <c r="GV1282" s="23"/>
      <c r="GW1282" s="23"/>
      <c r="GX1282" s="23"/>
      <c r="GY1282" s="23"/>
      <c r="GZ1282" s="23"/>
      <c r="HA1282" s="23"/>
      <c r="HB1282" s="23">
        <f>T1282</f>
        <v>21419</v>
      </c>
      <c r="HC1282" s="23"/>
      <c r="HD1282" s="23"/>
      <c r="HE1282" s="23"/>
      <c r="HF1282" s="23">
        <f>T1282</f>
        <v>21419</v>
      </c>
      <c r="HG1282" s="23"/>
      <c r="HH1282" s="23"/>
      <c r="HI1282" s="23"/>
      <c r="HJ1282" s="23"/>
      <c r="HK1282" s="23"/>
      <c r="HL1282" s="23">
        <f>T1282</f>
        <v>21419</v>
      </c>
      <c r="HM1282" s="23"/>
      <c r="HN1282" s="23">
        <f>T1282</f>
        <v>21419</v>
      </c>
      <c r="HO1282" s="23"/>
      <c r="HP1282" s="23"/>
      <c r="HQ1282" s="23"/>
      <c r="HR1282" s="23"/>
      <c r="HS1282" s="23"/>
      <c r="HT1282" s="23"/>
      <c r="HU1282" s="23"/>
      <c r="HV1282" s="23"/>
      <c r="HW1282" s="23"/>
      <c r="HX1282" s="23"/>
      <c r="HY1282" s="23"/>
      <c r="HZ1282" s="23"/>
      <c r="IA1282" s="23"/>
      <c r="IB1282" s="23"/>
      <c r="IC1282" s="23"/>
      <c r="ID1282" s="23"/>
      <c r="IE1282" s="23"/>
      <c r="IF1282" s="23"/>
      <c r="IG1282" s="23"/>
      <c r="IH1282" s="23"/>
      <c r="II1282" s="23"/>
      <c r="IJ1282" s="23"/>
      <c r="IK1282" s="23"/>
      <c r="IL1282" s="23"/>
      <c r="IM1282" s="23"/>
      <c r="IN1282" s="23"/>
      <c r="IO1282" s="23"/>
      <c r="IP1282" s="23"/>
      <c r="IQ1282" s="23"/>
      <c r="IR1282" s="23"/>
      <c r="IS1282" s="23"/>
      <c r="IT1282" s="23"/>
      <c r="IU1282" s="23"/>
    </row>
    <row r="1283" spans="1:255" x14ac:dyDescent="0.2">
      <c r="A1283" s="64"/>
      <c r="B1283" s="111" t="s">
        <v>1263</v>
      </c>
      <c r="C1283" s="111" t="s">
        <v>1380</v>
      </c>
      <c r="D1283" s="63"/>
      <c r="E1283" s="63"/>
      <c r="F1283" s="63"/>
      <c r="G1283" s="63"/>
      <c r="H1283" s="63"/>
      <c r="I1283" s="63"/>
      <c r="J1283" s="63"/>
      <c r="K1283" s="65"/>
    </row>
    <row r="1284" spans="1:255" ht="24" x14ac:dyDescent="0.2">
      <c r="A1284" s="100" t="s">
        <v>807</v>
      </c>
      <c r="B1284" s="109" t="s">
        <v>634</v>
      </c>
      <c r="C1284" s="101" t="s">
        <v>635</v>
      </c>
      <c r="D1284" s="102" t="s">
        <v>63</v>
      </c>
      <c r="E1284" s="103">
        <f>Source!I683</f>
        <v>0.22769999999999999</v>
      </c>
      <c r="F1284" s="104">
        <v>23700.07</v>
      </c>
      <c r="G1284" s="105"/>
      <c r="H1284" s="104">
        <f>Source!AC682</f>
        <v>23700.07</v>
      </c>
      <c r="I1284" s="106">
        <f>T1284</f>
        <v>5397</v>
      </c>
      <c r="J1284" s="107" t="s">
        <v>1262</v>
      </c>
      <c r="K1284" s="108">
        <f>U1284</f>
        <v>44766</v>
      </c>
      <c r="L1284" s="23"/>
      <c r="M1284" s="23"/>
      <c r="N1284" s="23"/>
      <c r="O1284" s="23"/>
      <c r="P1284" s="23"/>
      <c r="Q1284" s="23"/>
      <c r="R1284" s="23"/>
      <c r="S1284" s="23"/>
      <c r="T1284" s="23">
        <f>ROUND(Source!AC682*Source!AW682*Source!I682,0)</f>
        <v>5397</v>
      </c>
      <c r="U1284" s="23">
        <f>Source!P683</f>
        <v>44766</v>
      </c>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3"/>
      <c r="BN1284" s="23"/>
      <c r="BO1284" s="23"/>
      <c r="BP1284" s="23"/>
      <c r="BQ1284" s="23"/>
      <c r="BR1284" s="23"/>
      <c r="BS1284" s="23"/>
      <c r="BT1284" s="23"/>
      <c r="BU1284" s="23"/>
      <c r="BV1284" s="23"/>
      <c r="BW1284" s="23"/>
      <c r="BX1284" s="23"/>
      <c r="BY1284" s="23"/>
      <c r="BZ1284" s="23"/>
      <c r="CA1284" s="23"/>
      <c r="CB1284" s="23"/>
      <c r="CC1284" s="23"/>
      <c r="CD1284" s="23"/>
      <c r="CE1284" s="23"/>
      <c r="CF1284" s="23"/>
      <c r="CG1284" s="23"/>
      <c r="CH1284" s="23"/>
      <c r="CI1284" s="23"/>
      <c r="CJ1284" s="23"/>
      <c r="CK1284" s="23"/>
      <c r="CL1284" s="23"/>
      <c r="CM1284" s="23"/>
      <c r="CN1284" s="23"/>
      <c r="CO1284" s="23"/>
      <c r="CP1284" s="23"/>
      <c r="CQ1284" s="23"/>
      <c r="CR1284" s="23"/>
      <c r="CS1284" s="23"/>
      <c r="CT1284" s="23"/>
      <c r="CU1284" s="23"/>
      <c r="CV1284" s="23">
        <v>1</v>
      </c>
      <c r="CW1284" s="23"/>
      <c r="CX1284" s="23"/>
      <c r="CY1284" s="23"/>
      <c r="CZ1284" s="23"/>
      <c r="DA1284" s="23"/>
      <c r="DB1284" s="23"/>
      <c r="DC1284" s="23"/>
      <c r="DD1284" s="23"/>
      <c r="DE1284" s="23"/>
      <c r="DF1284" s="23"/>
      <c r="DG1284" s="23"/>
      <c r="DH1284" s="23"/>
      <c r="DI1284" s="23"/>
      <c r="DJ1284" s="23"/>
      <c r="DK1284" s="23">
        <f>T1284</f>
        <v>5397</v>
      </c>
      <c r="DL1284" s="23"/>
      <c r="DM1284" s="23">
        <f>Source!P683</f>
        <v>44766</v>
      </c>
      <c r="DN1284" s="23"/>
      <c r="DO1284" s="23"/>
      <c r="DP1284" s="23"/>
      <c r="DQ1284" s="23"/>
      <c r="DR1284" s="23"/>
      <c r="DS1284" s="23"/>
      <c r="DT1284" s="23"/>
      <c r="DU1284" s="23"/>
      <c r="DV1284" s="23"/>
      <c r="DW1284" s="23"/>
      <c r="DX1284" s="23"/>
      <c r="DY1284" s="23"/>
      <c r="DZ1284" s="23"/>
      <c r="EA1284" s="23"/>
      <c r="EB1284" s="23"/>
      <c r="EC1284" s="23"/>
      <c r="ED1284" s="23"/>
      <c r="EE1284" s="23"/>
      <c r="EF1284" s="23"/>
      <c r="EG1284" s="23"/>
      <c r="EH1284" s="23"/>
      <c r="EI1284" s="23"/>
      <c r="EJ1284" s="23"/>
      <c r="EK1284" s="23"/>
      <c r="EL1284" s="23"/>
      <c r="EM1284" s="23"/>
      <c r="EN1284" s="23"/>
      <c r="EO1284" s="23"/>
      <c r="EP1284" s="23"/>
      <c r="EQ1284" s="23"/>
      <c r="ER1284" s="23"/>
      <c r="ES1284" s="23"/>
      <c r="ET1284" s="23"/>
      <c r="EU1284" s="23"/>
      <c r="EV1284" s="23"/>
      <c r="EW1284" s="23"/>
      <c r="EX1284" s="23"/>
      <c r="EY1284" s="23"/>
      <c r="EZ1284" s="23"/>
      <c r="FA1284" s="23"/>
      <c r="FB1284" s="23"/>
      <c r="FC1284" s="23"/>
      <c r="FD1284" s="23"/>
      <c r="FE1284" s="23"/>
      <c r="FF1284" s="23"/>
      <c r="FG1284" s="23"/>
      <c r="FH1284" s="23"/>
      <c r="FI1284" s="23"/>
      <c r="FJ1284" s="23"/>
      <c r="FK1284" s="23"/>
      <c r="FL1284" s="23"/>
      <c r="FM1284" s="23"/>
      <c r="FN1284" s="23"/>
      <c r="FO1284" s="23"/>
      <c r="FP1284" s="23"/>
      <c r="FQ1284" s="23"/>
      <c r="FR1284" s="23"/>
      <c r="FS1284" s="23"/>
      <c r="FT1284" s="23"/>
      <c r="FU1284" s="23"/>
      <c r="FV1284" s="23"/>
      <c r="FW1284" s="23"/>
      <c r="FX1284" s="23"/>
      <c r="FY1284" s="23"/>
      <c r="FZ1284" s="23"/>
      <c r="GA1284" s="23"/>
      <c r="GB1284" s="23"/>
      <c r="GC1284" s="23"/>
      <c r="GD1284" s="23"/>
      <c r="GE1284" s="23"/>
      <c r="GF1284" s="23"/>
      <c r="GG1284" s="23"/>
      <c r="GH1284" s="23"/>
      <c r="GI1284" s="23"/>
      <c r="GJ1284" s="23">
        <f>T1284</f>
        <v>5397</v>
      </c>
      <c r="GK1284" s="23"/>
      <c r="GL1284" s="23"/>
      <c r="GM1284" s="23"/>
      <c r="GN1284" s="23">
        <f>T1284</f>
        <v>5397</v>
      </c>
      <c r="GO1284" s="23"/>
      <c r="GP1284" s="23">
        <f>T1284</f>
        <v>5397</v>
      </c>
      <c r="GQ1284" s="23">
        <f>T1284</f>
        <v>5397</v>
      </c>
      <c r="GR1284" s="23"/>
      <c r="GS1284" s="23">
        <f>T1284</f>
        <v>5397</v>
      </c>
      <c r="GT1284" s="23"/>
      <c r="GU1284" s="23"/>
      <c r="GV1284" s="23"/>
      <c r="GW1284" s="23"/>
      <c r="GX1284" s="23"/>
      <c r="GY1284" s="23"/>
      <c r="GZ1284" s="23"/>
      <c r="HA1284" s="23"/>
      <c r="HB1284" s="23">
        <f>T1284</f>
        <v>5397</v>
      </c>
      <c r="HC1284" s="23"/>
      <c r="HD1284" s="23"/>
      <c r="HE1284" s="23"/>
      <c r="HF1284" s="23">
        <f>T1284</f>
        <v>5397</v>
      </c>
      <c r="HG1284" s="23"/>
      <c r="HH1284" s="23"/>
      <c r="HI1284" s="23"/>
      <c r="HJ1284" s="23"/>
      <c r="HK1284" s="23"/>
      <c r="HL1284" s="23">
        <f>T1284</f>
        <v>5397</v>
      </c>
      <c r="HM1284" s="23"/>
      <c r="HN1284" s="23">
        <f>T1284</f>
        <v>5397</v>
      </c>
      <c r="HO1284" s="23"/>
      <c r="HP1284" s="23"/>
      <c r="HQ1284" s="23"/>
      <c r="HR1284" s="23"/>
      <c r="HS1284" s="23"/>
      <c r="HT1284" s="23"/>
      <c r="HU1284" s="23"/>
      <c r="HV1284" s="23"/>
      <c r="HW1284" s="23"/>
      <c r="HX1284" s="23"/>
      <c r="HY1284" s="23"/>
      <c r="HZ1284" s="23"/>
      <c r="IA1284" s="23"/>
      <c r="IB1284" s="23"/>
      <c r="IC1284" s="23"/>
      <c r="ID1284" s="23"/>
      <c r="IE1284" s="23"/>
      <c r="IF1284" s="23"/>
      <c r="IG1284" s="23"/>
      <c r="IH1284" s="23"/>
      <c r="II1284" s="23"/>
      <c r="IJ1284" s="23"/>
      <c r="IK1284" s="23"/>
      <c r="IL1284" s="23"/>
      <c r="IM1284" s="23"/>
      <c r="IN1284" s="23"/>
      <c r="IO1284" s="23"/>
      <c r="IP1284" s="23"/>
      <c r="IQ1284" s="23"/>
      <c r="IR1284" s="23"/>
      <c r="IS1284" s="23"/>
      <c r="IT1284" s="23"/>
      <c r="IU1284" s="23"/>
    </row>
    <row r="1285" spans="1:255" x14ac:dyDescent="0.2">
      <c r="A1285" s="64"/>
      <c r="B1285" s="111" t="s">
        <v>1263</v>
      </c>
      <c r="C1285" s="111" t="s">
        <v>1381</v>
      </c>
      <c r="D1285" s="63"/>
      <c r="E1285" s="63"/>
      <c r="F1285" s="63"/>
      <c r="G1285" s="63"/>
      <c r="H1285" s="63"/>
      <c r="I1285" s="63"/>
      <c r="J1285" s="63"/>
      <c r="K1285" s="65"/>
    </row>
    <row r="1286" spans="1:255" ht="24" x14ac:dyDescent="0.2">
      <c r="A1286" s="114" t="s">
        <v>808</v>
      </c>
      <c r="B1286" s="115" t="s">
        <v>639</v>
      </c>
      <c r="C1286" s="116" t="s">
        <v>640</v>
      </c>
      <c r="D1286" s="117" t="s">
        <v>63</v>
      </c>
      <c r="E1286" s="118">
        <f>Source!I685</f>
        <v>0.21160000000000001</v>
      </c>
      <c r="F1286" s="119">
        <v>23709.96</v>
      </c>
      <c r="G1286" s="71"/>
      <c r="H1286" s="119">
        <f>Source!AC684</f>
        <v>23709.96</v>
      </c>
      <c r="I1286" s="120">
        <f>T1286</f>
        <v>5017</v>
      </c>
      <c r="J1286" s="73" t="s">
        <v>1262</v>
      </c>
      <c r="K1286" s="121">
        <f>U1286</f>
        <v>41615</v>
      </c>
      <c r="L1286" s="23"/>
      <c r="M1286" s="23"/>
      <c r="N1286" s="23"/>
      <c r="O1286" s="23"/>
      <c r="P1286" s="23"/>
      <c r="Q1286" s="23"/>
      <c r="R1286" s="23"/>
      <c r="S1286" s="23"/>
      <c r="T1286" s="23">
        <f>ROUND(Source!AC684*Source!AW684*Source!I684,0)</f>
        <v>5017</v>
      </c>
      <c r="U1286" s="23">
        <f>Source!P685</f>
        <v>41615</v>
      </c>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v>1</v>
      </c>
      <c r="CW1286" s="23"/>
      <c r="CX1286" s="23"/>
      <c r="CY1286" s="23"/>
      <c r="CZ1286" s="23"/>
      <c r="DA1286" s="23"/>
      <c r="DB1286" s="23"/>
      <c r="DC1286" s="23"/>
      <c r="DD1286" s="23"/>
      <c r="DE1286" s="23"/>
      <c r="DF1286" s="23"/>
      <c r="DG1286" s="23"/>
      <c r="DH1286" s="23"/>
      <c r="DI1286" s="23"/>
      <c r="DJ1286" s="23"/>
      <c r="DK1286" s="23">
        <f>T1286</f>
        <v>5017</v>
      </c>
      <c r="DL1286" s="23"/>
      <c r="DM1286" s="23">
        <f>Source!P685</f>
        <v>41615</v>
      </c>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3"/>
      <c r="EV1286" s="23"/>
      <c r="EW1286" s="23"/>
      <c r="EX1286" s="23"/>
      <c r="EY1286" s="23"/>
      <c r="EZ1286" s="23"/>
      <c r="FA1286" s="23"/>
      <c r="FB1286" s="23"/>
      <c r="FC1286" s="23"/>
      <c r="FD1286" s="23"/>
      <c r="FE1286" s="23"/>
      <c r="FF1286" s="23"/>
      <c r="FG1286" s="23"/>
      <c r="FH1286" s="23"/>
      <c r="FI1286" s="23"/>
      <c r="FJ1286" s="23"/>
      <c r="FK1286" s="23"/>
      <c r="FL1286" s="23"/>
      <c r="FM1286" s="23"/>
      <c r="FN1286" s="23"/>
      <c r="FO1286" s="23"/>
      <c r="FP1286" s="23"/>
      <c r="FQ1286" s="23"/>
      <c r="FR1286" s="23"/>
      <c r="FS1286" s="23"/>
      <c r="FT1286" s="23"/>
      <c r="FU1286" s="23"/>
      <c r="FV1286" s="23"/>
      <c r="FW1286" s="23"/>
      <c r="FX1286" s="23"/>
      <c r="FY1286" s="23"/>
      <c r="FZ1286" s="23"/>
      <c r="GA1286" s="23"/>
      <c r="GB1286" s="23"/>
      <c r="GC1286" s="23"/>
      <c r="GD1286" s="23"/>
      <c r="GE1286" s="23"/>
      <c r="GF1286" s="23"/>
      <c r="GG1286" s="23"/>
      <c r="GH1286" s="23"/>
      <c r="GI1286" s="23"/>
      <c r="GJ1286" s="23">
        <f>T1286</f>
        <v>5017</v>
      </c>
      <c r="GK1286" s="23"/>
      <c r="GL1286" s="23"/>
      <c r="GM1286" s="23"/>
      <c r="GN1286" s="23">
        <f>T1286</f>
        <v>5017</v>
      </c>
      <c r="GO1286" s="23"/>
      <c r="GP1286" s="23">
        <f>T1286</f>
        <v>5017</v>
      </c>
      <c r="GQ1286" s="23">
        <f>T1286</f>
        <v>5017</v>
      </c>
      <c r="GR1286" s="23"/>
      <c r="GS1286" s="23">
        <f>T1286</f>
        <v>5017</v>
      </c>
      <c r="GT1286" s="23"/>
      <c r="GU1286" s="23"/>
      <c r="GV1286" s="23"/>
      <c r="GW1286" s="23"/>
      <c r="GX1286" s="23"/>
      <c r="GY1286" s="23"/>
      <c r="GZ1286" s="23"/>
      <c r="HA1286" s="23"/>
      <c r="HB1286" s="23">
        <f>T1286</f>
        <v>5017</v>
      </c>
      <c r="HC1286" s="23"/>
      <c r="HD1286" s="23"/>
      <c r="HE1286" s="23"/>
      <c r="HF1286" s="23">
        <f>T1286</f>
        <v>5017</v>
      </c>
      <c r="HG1286" s="23"/>
      <c r="HH1286" s="23"/>
      <c r="HI1286" s="23"/>
      <c r="HJ1286" s="23"/>
      <c r="HK1286" s="23"/>
      <c r="HL1286" s="23">
        <f>T1286</f>
        <v>5017</v>
      </c>
      <c r="HM1286" s="23"/>
      <c r="HN1286" s="23">
        <f>T1286</f>
        <v>5017</v>
      </c>
      <c r="HO1286" s="23"/>
      <c r="HP1286" s="23"/>
      <c r="HQ1286" s="23"/>
      <c r="HR1286" s="23"/>
      <c r="HS1286" s="23"/>
      <c r="HT1286" s="23"/>
      <c r="HU1286" s="23"/>
      <c r="HV1286" s="23"/>
      <c r="HW1286" s="23"/>
      <c r="HX1286" s="23"/>
      <c r="HY1286" s="23"/>
      <c r="HZ1286" s="23"/>
      <c r="IA1286" s="23"/>
      <c r="IB1286" s="23"/>
      <c r="IC1286" s="23"/>
      <c r="ID1286" s="23"/>
      <c r="IE1286" s="23"/>
      <c r="IF1286" s="23"/>
      <c r="IG1286" s="23"/>
      <c r="IH1286" s="23"/>
      <c r="II1286" s="23"/>
      <c r="IJ1286" s="23"/>
      <c r="IK1286" s="23"/>
      <c r="IL1286" s="23"/>
      <c r="IM1286" s="23"/>
      <c r="IN1286" s="23"/>
      <c r="IO1286" s="23"/>
      <c r="IP1286" s="23"/>
      <c r="IQ1286" s="23"/>
      <c r="IR1286" s="23"/>
      <c r="IS1286" s="23"/>
      <c r="IT1286" s="23"/>
      <c r="IU1286" s="23"/>
    </row>
    <row r="1287" spans="1:255" x14ac:dyDescent="0.2">
      <c r="A1287" s="98"/>
      <c r="B1287" s="113" t="s">
        <v>1263</v>
      </c>
      <c r="C1287" s="113" t="s">
        <v>1382</v>
      </c>
      <c r="D1287" s="33"/>
      <c r="E1287" s="33"/>
      <c r="F1287" s="33"/>
      <c r="G1287" s="33"/>
      <c r="H1287" s="33"/>
      <c r="I1287" s="33"/>
      <c r="J1287" s="33"/>
      <c r="K1287" s="99"/>
    </row>
    <row r="1288" spans="1:255" ht="13.5" thickBot="1" x14ac:dyDescent="0.25">
      <c r="A1288" s="124"/>
      <c r="B1288" s="125"/>
      <c r="C1288" s="125" t="s">
        <v>1266</v>
      </c>
      <c r="D1288" s="125"/>
      <c r="E1288" s="125"/>
      <c r="F1288" s="125"/>
      <c r="G1288" s="125"/>
      <c r="H1288" s="373">
        <f>SUM(DK1267:DK1287)</f>
        <v>53374</v>
      </c>
      <c r="I1288" s="374"/>
      <c r="J1288" s="373">
        <f>SUM(DM1267:DM1287)</f>
        <v>450225</v>
      </c>
      <c r="K1288" s="375"/>
      <c r="L1288" s="112"/>
      <c r="M1288" s="112"/>
      <c r="N1288" s="112"/>
      <c r="O1288" s="23"/>
      <c r="P1288" s="23"/>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23"/>
      <c r="BJ1288" s="23"/>
      <c r="BK1288" s="23"/>
      <c r="BL1288" s="23"/>
      <c r="BM1288" s="23"/>
      <c r="BN1288" s="23"/>
      <c r="BO1288" s="23"/>
      <c r="BP1288" s="23"/>
      <c r="BQ1288" s="23"/>
      <c r="BR1288" s="23"/>
      <c r="BS1288" s="23"/>
      <c r="BT1288" s="23"/>
      <c r="BU1288" s="23"/>
      <c r="BV1288" s="23"/>
      <c r="BW1288" s="23"/>
      <c r="BX1288" s="23"/>
      <c r="BY1288" s="23"/>
      <c r="BZ1288" s="23"/>
      <c r="CA1288" s="23"/>
      <c r="CB1288" s="23"/>
      <c r="CC1288" s="23"/>
      <c r="CD1288" s="23"/>
      <c r="CE1288" s="23"/>
      <c r="CF1288" s="23"/>
      <c r="CG1288" s="23"/>
      <c r="CH1288" s="23"/>
      <c r="CI1288" s="23"/>
      <c r="CJ1288" s="23"/>
      <c r="CK1288" s="23"/>
      <c r="CL1288" s="23"/>
      <c r="CM1288" s="23"/>
      <c r="CN1288" s="23"/>
      <c r="CO1288" s="23"/>
      <c r="CP1288" s="23"/>
      <c r="CQ1288" s="23"/>
      <c r="CR1288" s="23"/>
      <c r="CS1288" s="23"/>
      <c r="CT1288" s="23"/>
      <c r="CU1288" s="23"/>
      <c r="CV1288" s="23"/>
      <c r="CW1288" s="23"/>
      <c r="CX1288" s="23"/>
      <c r="CY1288" s="23"/>
      <c r="CZ1288" s="23"/>
      <c r="DA1288" s="23"/>
      <c r="DB1288" s="23"/>
      <c r="DC1288" s="23"/>
      <c r="DD1288" s="23"/>
      <c r="DE1288" s="23"/>
      <c r="DF1288" s="23"/>
      <c r="DG1288" s="23"/>
      <c r="DH1288" s="23"/>
      <c r="DI1288" s="23"/>
      <c r="DJ1288" s="23"/>
      <c r="DK1288" s="23"/>
      <c r="DL1288" s="23"/>
      <c r="DM1288" s="23"/>
      <c r="DN1288" s="23"/>
      <c r="DO1288" s="23"/>
      <c r="DP1288" s="23"/>
      <c r="DQ1288" s="23"/>
      <c r="DR1288" s="23"/>
      <c r="DS1288" s="23"/>
      <c r="DT1288" s="23"/>
      <c r="DU1288" s="23"/>
      <c r="DV1288" s="23"/>
      <c r="DW1288" s="23"/>
      <c r="DX1288" s="23"/>
      <c r="DY1288" s="23"/>
      <c r="DZ1288" s="23"/>
      <c r="EA1288" s="23"/>
      <c r="EB1288" s="23"/>
      <c r="EC1288" s="23"/>
      <c r="ED1288" s="23"/>
      <c r="EE1288" s="23"/>
      <c r="EF1288" s="23"/>
      <c r="EG1288" s="23"/>
      <c r="EH1288" s="23"/>
      <c r="EI1288" s="23"/>
      <c r="EJ1288" s="23"/>
      <c r="EK1288" s="23"/>
      <c r="EL1288" s="23"/>
      <c r="EM1288" s="23"/>
      <c r="EN1288" s="23"/>
      <c r="EO1288" s="23"/>
      <c r="EP1288" s="23"/>
      <c r="EQ1288" s="23"/>
      <c r="ER1288" s="23"/>
      <c r="ES1288" s="23"/>
      <c r="ET1288" s="23"/>
      <c r="EU1288" s="23"/>
      <c r="EV1288" s="23"/>
      <c r="EW1288" s="23"/>
      <c r="EX1288" s="23"/>
      <c r="EY1288" s="23"/>
      <c r="EZ1288" s="23"/>
      <c r="FA1288" s="23"/>
      <c r="FB1288" s="23"/>
      <c r="FC1288" s="23"/>
      <c r="FD1288" s="23"/>
      <c r="FE1288" s="23"/>
      <c r="FF1288" s="23"/>
      <c r="FG1288" s="23"/>
      <c r="FH1288" s="23"/>
      <c r="FI1288" s="23"/>
      <c r="FJ1288" s="23"/>
      <c r="FK1288" s="23"/>
      <c r="FL1288" s="23"/>
      <c r="FM1288" s="23"/>
      <c r="FN1288" s="23"/>
      <c r="FO1288" s="23"/>
      <c r="FP1288" s="23"/>
      <c r="FQ1288" s="23"/>
      <c r="FR1288" s="23"/>
      <c r="FS1288" s="23"/>
      <c r="FT1288" s="23"/>
      <c r="FU1288" s="23"/>
      <c r="FV1288" s="23"/>
      <c r="FW1288" s="23"/>
      <c r="FX1288" s="23"/>
      <c r="FY1288" s="23"/>
      <c r="FZ1288" s="23"/>
      <c r="GA1288" s="23"/>
      <c r="GB1288" s="23"/>
      <c r="GC1288" s="23"/>
      <c r="GD1288" s="23"/>
      <c r="GE1288" s="23"/>
      <c r="GF1288" s="23"/>
      <c r="GG1288" s="23"/>
      <c r="GH1288" s="23"/>
      <c r="GI1288" s="23"/>
      <c r="GJ1288" s="23"/>
      <c r="GK1288" s="23"/>
      <c r="GL1288" s="23"/>
      <c r="GM1288" s="23"/>
      <c r="GN1288" s="23"/>
      <c r="GO1288" s="23"/>
      <c r="GP1288" s="23"/>
      <c r="GQ1288" s="23"/>
      <c r="GR1288" s="23"/>
      <c r="GS1288" s="23"/>
      <c r="GT1288" s="23"/>
      <c r="GU1288" s="23"/>
      <c r="GV1288" s="23"/>
      <c r="GW1288" s="23"/>
      <c r="GX1288" s="23"/>
      <c r="GY1288" s="23"/>
      <c r="GZ1288" s="23"/>
      <c r="HA1288" s="23"/>
      <c r="HB1288" s="23"/>
      <c r="HC1288" s="23"/>
      <c r="HD1288" s="23"/>
      <c r="HE1288" s="23"/>
      <c r="HF1288" s="23"/>
      <c r="HG1288" s="23"/>
      <c r="HH1288" s="23"/>
      <c r="HI1288" s="23"/>
      <c r="HJ1288" s="23"/>
      <c r="HK1288" s="23"/>
      <c r="HL1288" s="23"/>
      <c r="HM1288" s="23"/>
      <c r="HN1288" s="23"/>
      <c r="HO1288" s="23"/>
      <c r="HP1288" s="23"/>
      <c r="HQ1288" s="23"/>
      <c r="HR1288" s="23"/>
      <c r="HS1288" s="23"/>
      <c r="HT1288" s="23"/>
      <c r="HU1288" s="23"/>
      <c r="HV1288" s="23"/>
      <c r="HW1288" s="23"/>
      <c r="HX1288" s="23"/>
      <c r="HY1288" s="23"/>
      <c r="HZ1288" s="23"/>
      <c r="IA1288" s="23"/>
      <c r="IB1288" s="23"/>
      <c r="IC1288" s="23"/>
      <c r="ID1288" s="23"/>
      <c r="IE1288" s="23"/>
      <c r="IF1288" s="23"/>
      <c r="IG1288" s="23"/>
      <c r="IH1288" s="23"/>
      <c r="II1288" s="23"/>
      <c r="IJ1288" s="23"/>
      <c r="IK1288" s="23"/>
      <c r="IL1288" s="23"/>
      <c r="IM1288" s="23"/>
      <c r="IN1288" s="23"/>
      <c r="IO1288" s="23"/>
      <c r="IP1288" s="23"/>
      <c r="IQ1288" s="23"/>
      <c r="IR1288" s="23"/>
      <c r="IS1288" s="23"/>
      <c r="IT1288" s="23"/>
      <c r="IU1288" s="23"/>
    </row>
    <row r="1289" spans="1:255" x14ac:dyDescent="0.2">
      <c r="A1289" s="123"/>
      <c r="B1289" s="122"/>
      <c r="C1289" s="122" t="s">
        <v>1267</v>
      </c>
      <c r="D1289" s="122"/>
      <c r="E1289" s="122"/>
      <c r="F1289" s="122"/>
      <c r="G1289" s="122"/>
      <c r="H1289" s="376">
        <f>R1289</f>
        <v>55148</v>
      </c>
      <c r="I1289" s="377"/>
      <c r="J1289" s="376" t="e">
        <f>S1289</f>
        <v>#REF!</v>
      </c>
      <c r="K1289" s="378"/>
      <c r="O1289" s="23"/>
      <c r="P1289" s="23"/>
      <c r="Q1289" s="23"/>
      <c r="R1289" s="23">
        <f>SUM(T1267:T1288)</f>
        <v>55148</v>
      </c>
      <c r="S1289" s="23" t="e">
        <f>SUM(U1267:U1288)</f>
        <v>#REF!</v>
      </c>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3"/>
      <c r="DV1289" s="23"/>
      <c r="DW1289" s="23"/>
      <c r="DX1289" s="23"/>
      <c r="DY1289" s="23"/>
      <c r="DZ1289" s="23"/>
      <c r="EA1289" s="23"/>
      <c r="EB1289" s="23"/>
      <c r="EC1289" s="23"/>
      <c r="ED1289" s="23"/>
      <c r="EE1289" s="23"/>
      <c r="EF1289" s="23"/>
      <c r="EG1289" s="23"/>
      <c r="EH1289" s="23"/>
      <c r="EI1289" s="23"/>
      <c r="EJ1289" s="23"/>
      <c r="EK1289" s="23"/>
      <c r="EL1289" s="23"/>
      <c r="EM1289" s="23"/>
      <c r="EN1289" s="23"/>
      <c r="EO1289" s="23"/>
      <c r="EP1289" s="23"/>
      <c r="EQ1289" s="23"/>
      <c r="ER1289" s="23"/>
      <c r="ES1289" s="23"/>
      <c r="ET1289" s="23"/>
      <c r="EU1289" s="23"/>
      <c r="EV1289" s="23"/>
      <c r="EW1289" s="23"/>
      <c r="EX1289" s="23"/>
      <c r="EY1289" s="23"/>
      <c r="EZ1289" s="23"/>
      <c r="FA1289" s="23"/>
      <c r="FB1289" s="23"/>
      <c r="FC1289" s="23"/>
      <c r="FD1289" s="23"/>
      <c r="FE1289" s="23"/>
      <c r="FF1289" s="23"/>
      <c r="FG1289" s="23"/>
      <c r="FH1289" s="23"/>
      <c r="FI1289" s="23"/>
      <c r="FJ1289" s="23"/>
      <c r="FK1289" s="23"/>
      <c r="FL1289" s="23"/>
      <c r="FM1289" s="23"/>
      <c r="FN1289" s="23"/>
      <c r="FO1289" s="23"/>
      <c r="FP1289" s="23"/>
      <c r="FQ1289" s="23"/>
      <c r="FR1289" s="23"/>
      <c r="FS1289" s="23"/>
      <c r="FT1289" s="23"/>
      <c r="FU1289" s="23"/>
      <c r="FV1289" s="23"/>
      <c r="FW1289" s="23"/>
      <c r="FX1289" s="23"/>
      <c r="FY1289" s="23"/>
      <c r="FZ1289" s="23"/>
      <c r="GA1289" s="23"/>
      <c r="GB1289" s="23"/>
      <c r="GC1289" s="23"/>
      <c r="GD1289" s="23"/>
      <c r="GE1289" s="23"/>
      <c r="GF1289" s="23"/>
      <c r="GG1289" s="23"/>
      <c r="GH1289" s="23"/>
      <c r="GI1289" s="23"/>
      <c r="GJ1289" s="23"/>
      <c r="GK1289" s="23"/>
      <c r="GL1289" s="23"/>
      <c r="GM1289" s="23"/>
      <c r="GN1289" s="23"/>
      <c r="GO1289" s="23"/>
      <c r="GP1289" s="23"/>
      <c r="GQ1289" s="23"/>
      <c r="GR1289" s="23"/>
      <c r="GS1289" s="23"/>
      <c r="GT1289" s="23"/>
      <c r="GU1289" s="23"/>
      <c r="GV1289" s="23"/>
      <c r="GW1289" s="23"/>
      <c r="GX1289" s="23"/>
      <c r="GY1289" s="23"/>
      <c r="GZ1289" s="23"/>
      <c r="HA1289" s="23">
        <f>R1289</f>
        <v>55148</v>
      </c>
      <c r="HB1289" s="23"/>
      <c r="HC1289" s="23"/>
      <c r="HD1289" s="23"/>
      <c r="HE1289" s="23"/>
      <c r="HF1289" s="23"/>
      <c r="HG1289" s="23"/>
      <c r="HH1289" s="23"/>
      <c r="HI1289" s="23"/>
      <c r="HJ1289" s="23"/>
      <c r="HK1289" s="23"/>
      <c r="HL1289" s="23"/>
      <c r="HM1289" s="23"/>
      <c r="HN1289" s="23"/>
      <c r="HO1289" s="23"/>
      <c r="HP1289" s="23"/>
      <c r="HQ1289" s="23"/>
      <c r="HR1289" s="23"/>
      <c r="HS1289" s="23"/>
      <c r="HT1289" s="23"/>
      <c r="HU1289" s="23"/>
      <c r="HV1289" s="23"/>
      <c r="HW1289" s="23"/>
      <c r="HX1289" s="23"/>
      <c r="HY1289" s="23"/>
      <c r="HZ1289" s="23"/>
      <c r="IA1289" s="23"/>
      <c r="IB1289" s="23"/>
      <c r="IC1289" s="23"/>
      <c r="ID1289" s="23"/>
      <c r="IE1289" s="23"/>
      <c r="IF1289" s="23"/>
      <c r="IG1289" s="23"/>
      <c r="IH1289" s="23"/>
      <c r="II1289" s="23"/>
      <c r="IJ1289" s="23"/>
      <c r="IK1289" s="23"/>
      <c r="IL1289" s="23"/>
      <c r="IM1289" s="23"/>
      <c r="IN1289" s="23"/>
      <c r="IO1289" s="23"/>
      <c r="IP1289" s="23"/>
      <c r="IQ1289" s="23"/>
      <c r="IR1289" s="23"/>
      <c r="IS1289" s="23"/>
      <c r="IT1289" s="23"/>
      <c r="IU1289" s="23"/>
    </row>
    <row r="1290" spans="1:255" x14ac:dyDescent="0.2">
      <c r="A1290" s="77"/>
      <c r="B1290" s="76"/>
      <c r="C1290" s="76"/>
      <c r="D1290" s="76"/>
      <c r="E1290" s="76"/>
      <c r="F1290" s="76"/>
      <c r="G1290" s="76"/>
      <c r="H1290" s="370"/>
      <c r="I1290" s="371"/>
      <c r="J1290" s="370"/>
      <c r="K1290" s="372"/>
    </row>
    <row r="1291" spans="1:255" ht="36" x14ac:dyDescent="0.2">
      <c r="A1291" s="126">
        <v>64</v>
      </c>
      <c r="B1291" s="133" t="s">
        <v>644</v>
      </c>
      <c r="C1291" s="127" t="s">
        <v>645</v>
      </c>
      <c r="D1291" s="128" t="s">
        <v>646</v>
      </c>
      <c r="E1291" s="129">
        <v>0.66400000000000003</v>
      </c>
      <c r="F1291" s="130">
        <f>Source!AK687</f>
        <v>6853.43</v>
      </c>
      <c r="G1291" s="134" t="s">
        <v>6</v>
      </c>
      <c r="H1291" s="130"/>
      <c r="I1291" s="131">
        <f>SUM(DQ1291:DQ1306)</f>
        <v>6615</v>
      </c>
      <c r="J1291" s="107" t="s">
        <v>644</v>
      </c>
      <c r="K1291" s="132" t="e">
        <f>SUM(DS1291:DS1306)</f>
        <v>#REF!</v>
      </c>
      <c r="L1291" s="23"/>
      <c r="M1291" s="23"/>
      <c r="N1291" s="23"/>
      <c r="O1291" s="23"/>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c r="BK1291" s="23"/>
      <c r="BL1291" s="23"/>
      <c r="BM1291" s="23"/>
      <c r="BN1291" s="23"/>
      <c r="BO1291" s="23"/>
      <c r="BP1291" s="23"/>
      <c r="BQ1291" s="23"/>
      <c r="BR1291" s="23"/>
      <c r="BS1291" s="23"/>
      <c r="BT1291" s="23"/>
      <c r="BU1291" s="23"/>
      <c r="BV1291" s="23"/>
      <c r="BW1291" s="23"/>
      <c r="BX1291" s="23"/>
      <c r="BY1291" s="23"/>
      <c r="BZ1291" s="23"/>
      <c r="CA1291" s="23"/>
      <c r="CB1291" s="23"/>
      <c r="CC1291" s="23"/>
      <c r="CD1291" s="23"/>
      <c r="CE1291" s="23"/>
      <c r="CF1291" s="23"/>
      <c r="CG1291" s="23"/>
      <c r="CH1291" s="23"/>
      <c r="CI1291" s="23"/>
      <c r="CJ1291" s="23"/>
      <c r="CK1291" s="23"/>
      <c r="CL1291" s="23"/>
      <c r="CM1291" s="23"/>
      <c r="CN1291" s="23"/>
      <c r="CO1291" s="23"/>
      <c r="CP1291" s="23"/>
      <c r="CQ1291" s="23"/>
      <c r="CR1291" s="23"/>
      <c r="CS1291" s="23"/>
      <c r="CT1291" s="23"/>
      <c r="CU1291" s="23"/>
      <c r="CV1291" s="23"/>
      <c r="CW1291" s="23"/>
      <c r="CX1291" s="23"/>
      <c r="CY1291" s="23"/>
      <c r="CZ1291" s="23"/>
      <c r="DA1291" s="23"/>
      <c r="DB1291" s="23"/>
      <c r="DC1291" s="23"/>
      <c r="DD1291" s="23"/>
      <c r="DE1291" s="23"/>
      <c r="DF1291" s="23"/>
      <c r="DG1291" s="23"/>
      <c r="DH1291" s="23"/>
      <c r="DI1291" s="23"/>
      <c r="DJ1291" s="23"/>
      <c r="DK1291" s="23"/>
      <c r="DL1291" s="23"/>
      <c r="DM1291" s="23"/>
      <c r="DN1291" s="23"/>
      <c r="DO1291" s="23"/>
      <c r="DP1291" s="23"/>
      <c r="DQ1291" s="23"/>
      <c r="DR1291" s="23"/>
      <c r="DS1291" s="23"/>
      <c r="DT1291" s="23"/>
      <c r="DU1291" s="23"/>
      <c r="DV1291" s="23"/>
      <c r="DW1291" s="23"/>
      <c r="DX1291" s="23"/>
      <c r="DY1291" s="23"/>
      <c r="DZ1291" s="23"/>
      <c r="EA1291" s="23"/>
      <c r="EB1291" s="23"/>
      <c r="EC1291" s="23"/>
      <c r="ED1291" s="23"/>
      <c r="EE1291" s="23"/>
      <c r="EF1291" s="23"/>
      <c r="EG1291" s="23"/>
      <c r="EH1291" s="23"/>
      <c r="EI1291" s="23"/>
      <c r="EJ1291" s="23"/>
      <c r="EK1291" s="23"/>
      <c r="EL1291" s="23"/>
      <c r="EM1291" s="23"/>
      <c r="EN1291" s="23"/>
      <c r="EO1291" s="23"/>
      <c r="EP1291" s="23"/>
      <c r="EQ1291" s="23"/>
      <c r="ER1291" s="23"/>
      <c r="ES1291" s="23"/>
      <c r="ET1291" s="23"/>
      <c r="EU1291" s="23"/>
      <c r="EV1291" s="23"/>
      <c r="EW1291" s="23"/>
      <c r="EX1291" s="23"/>
      <c r="EY1291" s="23"/>
      <c r="EZ1291" s="23"/>
      <c r="FA1291" s="23"/>
      <c r="FB1291" s="23"/>
      <c r="FC1291" s="23"/>
      <c r="FD1291" s="23"/>
      <c r="FE1291" s="23"/>
      <c r="FF1291" s="23"/>
      <c r="FG1291" s="23"/>
      <c r="FH1291" s="23"/>
      <c r="FI1291" s="23"/>
      <c r="FJ1291" s="23"/>
      <c r="FK1291" s="23"/>
      <c r="FL1291" s="23"/>
      <c r="FM1291" s="23"/>
      <c r="FN1291" s="23"/>
      <c r="FO1291" s="23"/>
      <c r="FP1291" s="23"/>
      <c r="FQ1291" s="23"/>
      <c r="FR1291" s="23"/>
      <c r="FS1291" s="23"/>
      <c r="FT1291" s="23"/>
      <c r="FU1291" s="23"/>
      <c r="FV1291" s="23"/>
      <c r="FW1291" s="23"/>
      <c r="FX1291" s="23"/>
      <c r="FY1291" s="23"/>
      <c r="FZ1291" s="23"/>
      <c r="GA1291" s="23"/>
      <c r="GB1291" s="23"/>
      <c r="GC1291" s="23"/>
      <c r="GD1291" s="23"/>
      <c r="GE1291" s="23"/>
      <c r="GF1291" s="23"/>
      <c r="GG1291" s="23"/>
      <c r="GH1291" s="23"/>
      <c r="GI1291" s="23"/>
      <c r="GJ1291" s="23"/>
      <c r="GK1291" s="23"/>
      <c r="GL1291" s="23"/>
      <c r="GM1291" s="23"/>
      <c r="GN1291" s="23"/>
      <c r="GO1291" s="23"/>
      <c r="GP1291" s="23"/>
      <c r="GQ1291" s="23"/>
      <c r="GR1291" s="23"/>
      <c r="GS1291" s="23"/>
      <c r="GT1291" s="23"/>
      <c r="GU1291" s="23"/>
      <c r="GV1291" s="23"/>
      <c r="GW1291" s="23"/>
      <c r="GX1291" s="23"/>
      <c r="GY1291" s="23"/>
      <c r="GZ1291" s="23"/>
      <c r="HA1291" s="23"/>
      <c r="HB1291" s="23"/>
      <c r="HC1291" s="23"/>
      <c r="HD1291" s="23"/>
      <c r="HE1291" s="23"/>
      <c r="HF1291" s="23"/>
      <c r="HG1291" s="23"/>
      <c r="HH1291" s="23"/>
      <c r="HI1291" s="23"/>
      <c r="HJ1291" s="23"/>
      <c r="HK1291" s="23"/>
      <c r="HL1291" s="23"/>
      <c r="HM1291" s="23"/>
      <c r="HN1291" s="23"/>
      <c r="HO1291" s="23"/>
      <c r="HP1291" s="23"/>
      <c r="HQ1291" s="23"/>
      <c r="HR1291" s="23"/>
      <c r="HS1291" s="23"/>
      <c r="HT1291" s="23"/>
      <c r="HU1291" s="23"/>
      <c r="HV1291" s="23"/>
      <c r="HW1291" s="23"/>
      <c r="HX1291" s="23"/>
      <c r="HY1291" s="23"/>
      <c r="HZ1291" s="23"/>
      <c r="IA1291" s="23"/>
      <c r="IB1291" s="23"/>
      <c r="IC1291" s="23"/>
      <c r="ID1291" s="23"/>
      <c r="IE1291" s="23"/>
      <c r="IF1291" s="23"/>
      <c r="IG1291" s="23"/>
      <c r="IH1291" s="23"/>
      <c r="II1291" s="23"/>
      <c r="IJ1291" s="23"/>
      <c r="IK1291" s="23"/>
      <c r="IL1291" s="23"/>
      <c r="IM1291" s="23"/>
      <c r="IN1291" s="23"/>
      <c r="IO1291" s="23"/>
      <c r="IP1291" s="23"/>
      <c r="IQ1291" s="23"/>
      <c r="IR1291" s="23"/>
      <c r="IS1291" s="23"/>
      <c r="IT1291" s="23"/>
      <c r="IU1291" s="23"/>
    </row>
    <row r="1292" spans="1:255" x14ac:dyDescent="0.2">
      <c r="A1292" s="66"/>
      <c r="B1292" s="67"/>
      <c r="C1292" s="67" t="s">
        <v>1253</v>
      </c>
      <c r="D1292" s="68"/>
      <c r="E1292" s="69"/>
      <c r="F1292" s="70">
        <v>1613.88</v>
      </c>
      <c r="G1292" s="71"/>
      <c r="H1292" s="70">
        <f>Source!AF687</f>
        <v>1613.88</v>
      </c>
      <c r="I1292" s="72">
        <f>T1292</f>
        <v>1072</v>
      </c>
      <c r="J1292" s="73">
        <v>25.6</v>
      </c>
      <c r="K1292" s="74">
        <f>U1292</f>
        <v>27433</v>
      </c>
      <c r="O1292" s="23"/>
      <c r="P1292" s="23"/>
      <c r="Q1292" s="23"/>
      <c r="R1292" s="23"/>
      <c r="S1292" s="23"/>
      <c r="T1292" s="23">
        <f>ROUND(Source!AF687*Source!AV687*Source!I687,0)</f>
        <v>1072</v>
      </c>
      <c r="U1292" s="23">
        <f>Source!S687</f>
        <v>27433</v>
      </c>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c r="BK1292" s="23"/>
      <c r="BL1292" s="23"/>
      <c r="BM1292" s="23"/>
      <c r="BN1292" s="23"/>
      <c r="BO1292" s="23"/>
      <c r="BP1292" s="23"/>
      <c r="BQ1292" s="23"/>
      <c r="BR1292" s="23"/>
      <c r="BS1292" s="23"/>
      <c r="BT1292" s="23"/>
      <c r="BU1292" s="23"/>
      <c r="BV1292" s="23"/>
      <c r="BW1292" s="23"/>
      <c r="BX1292" s="23"/>
      <c r="BY1292" s="23"/>
      <c r="BZ1292" s="23"/>
      <c r="CA1292" s="23"/>
      <c r="CB1292" s="23"/>
      <c r="CC1292" s="23"/>
      <c r="CD1292" s="23"/>
      <c r="CE1292" s="23"/>
      <c r="CF1292" s="23"/>
      <c r="CG1292" s="23"/>
      <c r="CH1292" s="23"/>
      <c r="CI1292" s="23"/>
      <c r="CJ1292" s="23"/>
      <c r="CK1292" s="23"/>
      <c r="CL1292" s="23"/>
      <c r="CM1292" s="23"/>
      <c r="CN1292" s="23"/>
      <c r="CO1292" s="23"/>
      <c r="CP1292" s="23"/>
      <c r="CQ1292" s="23"/>
      <c r="CR1292" s="23"/>
      <c r="CS1292" s="23"/>
      <c r="CT1292" s="23"/>
      <c r="CU1292" s="23"/>
      <c r="CV1292" s="23">
        <v>1</v>
      </c>
      <c r="CW1292" s="23"/>
      <c r="CX1292" s="23"/>
      <c r="CY1292" s="23"/>
      <c r="CZ1292" s="23"/>
      <c r="DA1292" s="23"/>
      <c r="DB1292" s="23"/>
      <c r="DC1292" s="23"/>
      <c r="DD1292" s="23"/>
      <c r="DE1292" s="23"/>
      <c r="DF1292" s="23"/>
      <c r="DG1292" s="23">
        <f>Source!S687</f>
        <v>27433</v>
      </c>
      <c r="DH1292" s="23">
        <v>1008</v>
      </c>
      <c r="DI1292" s="23"/>
      <c r="DJ1292" s="23"/>
      <c r="DK1292" s="23"/>
      <c r="DL1292" s="23"/>
      <c r="DM1292" s="23"/>
      <c r="DN1292" s="23"/>
      <c r="DO1292" s="23"/>
      <c r="DP1292" s="23"/>
      <c r="DQ1292" s="23">
        <f>T1292</f>
        <v>1072</v>
      </c>
      <c r="DR1292" s="23"/>
      <c r="DS1292" s="23">
        <f>U1292</f>
        <v>27433</v>
      </c>
      <c r="DT1292" s="23"/>
      <c r="DU1292" s="23"/>
      <c r="DV1292" s="23"/>
      <c r="DW1292" s="23"/>
      <c r="DX1292" s="23"/>
      <c r="DY1292" s="23"/>
      <c r="DZ1292" s="23"/>
      <c r="EA1292" s="23"/>
      <c r="EB1292" s="23"/>
      <c r="EC1292" s="23"/>
      <c r="ED1292" s="23"/>
      <c r="EE1292" s="23"/>
      <c r="EF1292" s="23"/>
      <c r="EG1292" s="23"/>
      <c r="EH1292" s="23"/>
      <c r="EI1292" s="23"/>
      <c r="EJ1292" s="23"/>
      <c r="EK1292" s="23"/>
      <c r="EL1292" s="23"/>
      <c r="EM1292" s="23"/>
      <c r="EN1292" s="23"/>
      <c r="EO1292" s="23"/>
      <c r="EP1292" s="23"/>
      <c r="EQ1292" s="23"/>
      <c r="ER1292" s="23"/>
      <c r="ES1292" s="23"/>
      <c r="ET1292" s="23"/>
      <c r="EU1292" s="23"/>
      <c r="EV1292" s="23"/>
      <c r="EW1292" s="23"/>
      <c r="EX1292" s="23"/>
      <c r="EY1292" s="23"/>
      <c r="EZ1292" s="23"/>
      <c r="FA1292" s="23"/>
      <c r="FB1292" s="23"/>
      <c r="FC1292" s="23"/>
      <c r="FD1292" s="23"/>
      <c r="FE1292" s="23"/>
      <c r="FF1292" s="23"/>
      <c r="FG1292" s="23"/>
      <c r="FH1292" s="23"/>
      <c r="FI1292" s="23"/>
      <c r="FJ1292" s="23"/>
      <c r="FK1292" s="23"/>
      <c r="FL1292" s="23"/>
      <c r="FM1292" s="23"/>
      <c r="FN1292" s="23"/>
      <c r="FO1292" s="23"/>
      <c r="FP1292" s="23"/>
      <c r="FQ1292" s="23"/>
      <c r="FR1292" s="23"/>
      <c r="FS1292" s="23"/>
      <c r="FT1292" s="23"/>
      <c r="FU1292" s="23"/>
      <c r="FV1292" s="23"/>
      <c r="FW1292" s="23"/>
      <c r="FX1292" s="23"/>
      <c r="FY1292" s="23"/>
      <c r="FZ1292" s="23"/>
      <c r="GA1292" s="23"/>
      <c r="GB1292" s="23"/>
      <c r="GC1292" s="23"/>
      <c r="GD1292" s="23"/>
      <c r="GE1292" s="23"/>
      <c r="GF1292" s="23"/>
      <c r="GG1292" s="23"/>
      <c r="GH1292" s="23"/>
      <c r="GI1292" s="23"/>
      <c r="GJ1292" s="23">
        <f>T1292</f>
        <v>1072</v>
      </c>
      <c r="GK1292" s="23">
        <f>T1292</f>
        <v>1072</v>
      </c>
      <c r="GL1292" s="23"/>
      <c r="GM1292" s="23"/>
      <c r="GN1292" s="23"/>
      <c r="GO1292" s="23"/>
      <c r="GP1292" s="23"/>
      <c r="GQ1292" s="23"/>
      <c r="GR1292" s="23"/>
      <c r="GS1292" s="23"/>
      <c r="GT1292" s="23"/>
      <c r="GU1292" s="23"/>
      <c r="GV1292" s="23"/>
      <c r="GW1292" s="23"/>
      <c r="GX1292" s="23"/>
      <c r="GY1292" s="23"/>
      <c r="GZ1292" s="23"/>
      <c r="HA1292" s="23"/>
      <c r="HB1292" s="23">
        <f>T1292</f>
        <v>1072</v>
      </c>
      <c r="HC1292" s="23"/>
      <c r="HD1292" s="23"/>
      <c r="HE1292" s="23"/>
      <c r="HF1292" s="23">
        <f>T1292</f>
        <v>1072</v>
      </c>
      <c r="HG1292" s="23"/>
      <c r="HH1292" s="23"/>
      <c r="HI1292" s="23"/>
      <c r="HJ1292" s="23"/>
      <c r="HK1292" s="23"/>
      <c r="HL1292" s="23">
        <f>T1292</f>
        <v>1072</v>
      </c>
      <c r="HM1292" s="23"/>
      <c r="HN1292" s="23">
        <f>T1292</f>
        <v>1072</v>
      </c>
      <c r="HO1292" s="23"/>
      <c r="HP1292" s="23"/>
      <c r="HQ1292" s="23"/>
      <c r="HR1292" s="23"/>
      <c r="HS1292" s="23"/>
      <c r="HT1292" s="23"/>
      <c r="HU1292" s="23"/>
      <c r="HV1292" s="23"/>
      <c r="HW1292" s="23"/>
      <c r="HX1292" s="23">
        <f>T1292</f>
        <v>1072</v>
      </c>
      <c r="HY1292" s="23"/>
      <c r="HZ1292" s="23"/>
      <c r="IA1292" s="23"/>
      <c r="IB1292" s="23"/>
      <c r="IC1292" s="23"/>
      <c r="ID1292" s="23"/>
      <c r="IE1292" s="23"/>
      <c r="IF1292" s="23"/>
      <c r="IG1292" s="23"/>
      <c r="IH1292" s="23"/>
      <c r="II1292" s="23"/>
      <c r="IJ1292" s="23"/>
      <c r="IK1292" s="23"/>
      <c r="IL1292" s="23"/>
      <c r="IM1292" s="23"/>
      <c r="IN1292" s="23"/>
      <c r="IO1292" s="23"/>
      <c r="IP1292" s="23"/>
      <c r="IQ1292" s="23"/>
      <c r="IR1292" s="23"/>
      <c r="IS1292" s="23"/>
      <c r="IT1292" s="23"/>
      <c r="IU1292" s="23"/>
    </row>
    <row r="1293" spans="1:255" x14ac:dyDescent="0.2">
      <c r="A1293" s="78"/>
      <c r="B1293" s="79"/>
      <c r="C1293" s="79" t="s">
        <v>1255</v>
      </c>
      <c r="D1293" s="80"/>
      <c r="E1293" s="81"/>
      <c r="F1293" s="82">
        <v>4755.04</v>
      </c>
      <c r="G1293" s="83"/>
      <c r="H1293" s="82">
        <f>Source!AD687</f>
        <v>4755.04</v>
      </c>
      <c r="I1293" s="84">
        <f>T1293</f>
        <v>3157</v>
      </c>
      <c r="J1293" s="85">
        <v>9.3000000000000007</v>
      </c>
      <c r="K1293" s="86">
        <f>U1293</f>
        <v>29363</v>
      </c>
      <c r="O1293" s="23"/>
      <c r="P1293" s="23"/>
      <c r="Q1293" s="23"/>
      <c r="R1293" s="23"/>
      <c r="S1293" s="23"/>
      <c r="T1293" s="23">
        <f>ROUND(Source!AD687*Source!AV687*Source!I687,0)</f>
        <v>3157</v>
      </c>
      <c r="U1293" s="23">
        <f>Source!Q687</f>
        <v>29363</v>
      </c>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23"/>
      <c r="BJ1293" s="23"/>
      <c r="BK1293" s="23"/>
      <c r="BL1293" s="23"/>
      <c r="BM1293" s="23"/>
      <c r="BN1293" s="23"/>
      <c r="BO1293" s="23"/>
      <c r="BP1293" s="23"/>
      <c r="BQ1293" s="23"/>
      <c r="BR1293" s="23"/>
      <c r="BS1293" s="23"/>
      <c r="BT1293" s="23"/>
      <c r="BU1293" s="23"/>
      <c r="BV1293" s="23"/>
      <c r="BW1293" s="23"/>
      <c r="BX1293" s="23"/>
      <c r="BY1293" s="23"/>
      <c r="BZ1293" s="23"/>
      <c r="CA1293" s="23"/>
      <c r="CB1293" s="23"/>
      <c r="CC1293" s="23"/>
      <c r="CD1293" s="23"/>
      <c r="CE1293" s="23"/>
      <c r="CF1293" s="23"/>
      <c r="CG1293" s="23"/>
      <c r="CH1293" s="23"/>
      <c r="CI1293" s="23"/>
      <c r="CJ1293" s="23"/>
      <c r="CK1293" s="23"/>
      <c r="CL1293" s="23"/>
      <c r="CM1293" s="23"/>
      <c r="CN1293" s="23"/>
      <c r="CO1293" s="23"/>
      <c r="CP1293" s="23"/>
      <c r="CQ1293" s="23"/>
      <c r="CR1293" s="23"/>
      <c r="CS1293" s="23"/>
      <c r="CT1293" s="23"/>
      <c r="CU1293" s="23"/>
      <c r="CV1293" s="23">
        <v>1</v>
      </c>
      <c r="CW1293" s="23"/>
      <c r="CX1293" s="23"/>
      <c r="CY1293" s="23"/>
      <c r="CZ1293" s="23"/>
      <c r="DA1293" s="23"/>
      <c r="DB1293" s="23"/>
      <c r="DC1293" s="23"/>
      <c r="DD1293" s="23"/>
      <c r="DE1293" s="23"/>
      <c r="DF1293" s="23"/>
      <c r="DG1293" s="23"/>
      <c r="DH1293" s="23"/>
      <c r="DI1293" s="23"/>
      <c r="DJ1293" s="23"/>
      <c r="DK1293" s="23"/>
      <c r="DL1293" s="23"/>
      <c r="DM1293" s="23"/>
      <c r="DN1293" s="23"/>
      <c r="DO1293" s="23"/>
      <c r="DP1293" s="23"/>
      <c r="DQ1293" s="23">
        <f>T1293</f>
        <v>3157</v>
      </c>
      <c r="DR1293" s="23"/>
      <c r="DS1293" s="23">
        <f>U1293</f>
        <v>29363</v>
      </c>
      <c r="DT1293" s="23"/>
      <c r="DU1293" s="23"/>
      <c r="DV1293" s="23"/>
      <c r="DW1293" s="23"/>
      <c r="DX1293" s="23"/>
      <c r="DY1293" s="23"/>
      <c r="DZ1293" s="23"/>
      <c r="EA1293" s="23"/>
      <c r="EB1293" s="23"/>
      <c r="EC1293" s="23"/>
      <c r="ED1293" s="23"/>
      <c r="EE1293" s="23"/>
      <c r="EF1293" s="23"/>
      <c r="EG1293" s="23"/>
      <c r="EH1293" s="23"/>
      <c r="EI1293" s="23"/>
      <c r="EJ1293" s="23"/>
      <c r="EK1293" s="23"/>
      <c r="EL1293" s="23"/>
      <c r="EM1293" s="23"/>
      <c r="EN1293" s="23"/>
      <c r="EO1293" s="23"/>
      <c r="EP1293" s="23"/>
      <c r="EQ1293" s="23"/>
      <c r="ER1293" s="23"/>
      <c r="ES1293" s="23"/>
      <c r="ET1293" s="23"/>
      <c r="EU1293" s="23"/>
      <c r="EV1293" s="23"/>
      <c r="EW1293" s="23"/>
      <c r="EX1293" s="23"/>
      <c r="EY1293" s="23"/>
      <c r="EZ1293" s="23"/>
      <c r="FA1293" s="23"/>
      <c r="FB1293" s="23"/>
      <c r="FC1293" s="23"/>
      <c r="FD1293" s="23"/>
      <c r="FE1293" s="23"/>
      <c r="FF1293" s="23"/>
      <c r="FG1293" s="23"/>
      <c r="FH1293" s="23"/>
      <c r="FI1293" s="23"/>
      <c r="FJ1293" s="23"/>
      <c r="FK1293" s="23"/>
      <c r="FL1293" s="23"/>
      <c r="FM1293" s="23"/>
      <c r="FN1293" s="23"/>
      <c r="FO1293" s="23"/>
      <c r="FP1293" s="23"/>
      <c r="FQ1293" s="23"/>
      <c r="FR1293" s="23"/>
      <c r="FS1293" s="23"/>
      <c r="FT1293" s="23"/>
      <c r="FU1293" s="23"/>
      <c r="FV1293" s="23"/>
      <c r="FW1293" s="23"/>
      <c r="FX1293" s="23"/>
      <c r="FY1293" s="23"/>
      <c r="FZ1293" s="23"/>
      <c r="GA1293" s="23"/>
      <c r="GB1293" s="23"/>
      <c r="GC1293" s="23"/>
      <c r="GD1293" s="23"/>
      <c r="GE1293" s="23"/>
      <c r="GF1293" s="23"/>
      <c r="GG1293" s="23"/>
      <c r="GH1293" s="23"/>
      <c r="GI1293" s="23"/>
      <c r="GJ1293" s="23">
        <f>T1293</f>
        <v>3157</v>
      </c>
      <c r="GK1293" s="23"/>
      <c r="GL1293" s="23">
        <f>T1293</f>
        <v>3157</v>
      </c>
      <c r="GM1293" s="23"/>
      <c r="GN1293" s="23"/>
      <c r="GO1293" s="23"/>
      <c r="GP1293" s="23"/>
      <c r="GQ1293" s="23"/>
      <c r="GR1293" s="23"/>
      <c r="GS1293" s="23"/>
      <c r="GT1293" s="23"/>
      <c r="GU1293" s="23"/>
      <c r="GV1293" s="23"/>
      <c r="GW1293" s="23"/>
      <c r="GX1293" s="23"/>
      <c r="GY1293" s="23"/>
      <c r="GZ1293" s="23"/>
      <c r="HA1293" s="23"/>
      <c r="HB1293" s="23">
        <f>T1293</f>
        <v>3157</v>
      </c>
      <c r="HC1293" s="23"/>
      <c r="HD1293" s="23"/>
      <c r="HE1293" s="23"/>
      <c r="HF1293" s="23">
        <f>T1293</f>
        <v>3157</v>
      </c>
      <c r="HG1293" s="23"/>
      <c r="HH1293" s="23"/>
      <c r="HI1293" s="23"/>
      <c r="HJ1293" s="23"/>
      <c r="HK1293" s="23"/>
      <c r="HL1293" s="23">
        <f>T1293</f>
        <v>3157</v>
      </c>
      <c r="HM1293" s="23"/>
      <c r="HN1293" s="23">
        <f>T1293</f>
        <v>3157</v>
      </c>
      <c r="HO1293" s="23"/>
      <c r="HP1293" s="23"/>
      <c r="HQ1293" s="23"/>
      <c r="HR1293" s="23"/>
      <c r="HS1293" s="23"/>
      <c r="HT1293" s="23"/>
      <c r="HU1293" s="23"/>
      <c r="HV1293" s="23"/>
      <c r="HW1293" s="23"/>
      <c r="HX1293" s="23"/>
      <c r="HY1293" s="23"/>
      <c r="HZ1293" s="23"/>
      <c r="IA1293" s="23"/>
      <c r="IB1293" s="23"/>
      <c r="IC1293" s="23"/>
      <c r="ID1293" s="23"/>
      <c r="IE1293" s="23"/>
      <c r="IF1293" s="23"/>
      <c r="IG1293" s="23"/>
      <c r="IH1293" s="23"/>
      <c r="II1293" s="23"/>
      <c r="IJ1293" s="23"/>
      <c r="IK1293" s="23"/>
      <c r="IL1293" s="23"/>
      <c r="IM1293" s="23"/>
      <c r="IN1293" s="23"/>
      <c r="IO1293" s="23"/>
      <c r="IP1293" s="23"/>
      <c r="IQ1293" s="23"/>
      <c r="IR1293" s="23"/>
      <c r="IS1293" s="23"/>
      <c r="IT1293" s="23"/>
      <c r="IU1293" s="23"/>
    </row>
    <row r="1294" spans="1:255" x14ac:dyDescent="0.2">
      <c r="A1294" s="78"/>
      <c r="B1294" s="79"/>
      <c r="C1294" s="79" t="s">
        <v>1256</v>
      </c>
      <c r="D1294" s="80"/>
      <c r="E1294" s="81"/>
      <c r="F1294" s="82">
        <v>438.82</v>
      </c>
      <c r="G1294" s="83"/>
      <c r="H1294" s="82">
        <f>Source!AE687</f>
        <v>438.82</v>
      </c>
      <c r="I1294" s="84">
        <f>GM1294</f>
        <v>291</v>
      </c>
      <c r="J1294" s="85">
        <v>19.8</v>
      </c>
      <c r="K1294" s="86">
        <f>Source!R687</f>
        <v>5769</v>
      </c>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23"/>
      <c r="ES1294" s="23"/>
      <c r="ET1294" s="23"/>
      <c r="EU1294" s="23"/>
      <c r="EV1294" s="23"/>
      <c r="EW1294" s="23"/>
      <c r="EX1294" s="23"/>
      <c r="EY1294" s="23"/>
      <c r="EZ1294" s="23"/>
      <c r="FA1294" s="23"/>
      <c r="FB1294" s="23"/>
      <c r="FC1294" s="23"/>
      <c r="FD1294" s="23"/>
      <c r="FE1294" s="23"/>
      <c r="FF1294" s="23"/>
      <c r="FG1294" s="23"/>
      <c r="FH1294" s="23"/>
      <c r="FI1294" s="23"/>
      <c r="FJ1294" s="23"/>
      <c r="FK1294" s="23"/>
      <c r="FL1294" s="23"/>
      <c r="FM1294" s="23"/>
      <c r="FN1294" s="23"/>
      <c r="FO1294" s="23"/>
      <c r="FP1294" s="23"/>
      <c r="FQ1294" s="23"/>
      <c r="FR1294" s="23"/>
      <c r="FS1294" s="23"/>
      <c r="FT1294" s="23"/>
      <c r="FU1294" s="23"/>
      <c r="FV1294" s="23"/>
      <c r="FW1294" s="23"/>
      <c r="FX1294" s="23"/>
      <c r="FY1294" s="23"/>
      <c r="FZ1294" s="23"/>
      <c r="GA1294" s="23"/>
      <c r="GB1294" s="23"/>
      <c r="GC1294" s="23"/>
      <c r="GD1294" s="23"/>
      <c r="GE1294" s="23"/>
      <c r="GF1294" s="23"/>
      <c r="GG1294" s="23"/>
      <c r="GH1294" s="23"/>
      <c r="GI1294" s="23"/>
      <c r="GJ1294" s="23"/>
      <c r="GK1294" s="23"/>
      <c r="GL1294" s="23"/>
      <c r="GM1294" s="23">
        <f>ROUND(Source!AE687*Source!AV687*Source!I687,0)</f>
        <v>291</v>
      </c>
      <c r="GN1294" s="23"/>
      <c r="GO1294" s="23"/>
      <c r="GP1294" s="23"/>
      <c r="GQ1294" s="23"/>
      <c r="GR1294" s="23"/>
      <c r="GS1294" s="23"/>
      <c r="GT1294" s="23"/>
      <c r="GU1294" s="23"/>
      <c r="GV1294" s="23"/>
      <c r="GW1294" s="23"/>
      <c r="GX1294" s="23"/>
      <c r="GY1294" s="23"/>
      <c r="GZ1294" s="23"/>
      <c r="HA1294" s="23"/>
      <c r="HB1294" s="23"/>
      <c r="HC1294" s="23"/>
      <c r="HD1294" s="23"/>
      <c r="HE1294" s="23"/>
      <c r="HF1294" s="23"/>
      <c r="HG1294" s="23"/>
      <c r="HH1294" s="23"/>
      <c r="HI1294" s="23"/>
      <c r="HJ1294" s="23"/>
      <c r="HK1294" s="23"/>
      <c r="HL1294" s="23"/>
      <c r="HM1294" s="23"/>
      <c r="HN1294" s="23"/>
      <c r="HO1294" s="23"/>
      <c r="HP1294" s="23"/>
      <c r="HQ1294" s="23"/>
      <c r="HR1294" s="23"/>
      <c r="HS1294" s="23"/>
      <c r="HT1294" s="23"/>
      <c r="HU1294" s="23"/>
      <c r="HV1294" s="23"/>
      <c r="HW1294" s="23"/>
      <c r="HX1294" s="23">
        <f>GM1294</f>
        <v>291</v>
      </c>
      <c r="HY1294" s="23"/>
      <c r="HZ1294" s="23"/>
      <c r="IA1294" s="23"/>
      <c r="IB1294" s="23"/>
      <c r="IC1294" s="23"/>
      <c r="ID1294" s="23"/>
      <c r="IE1294" s="23"/>
      <c r="IF1294" s="23"/>
      <c r="IG1294" s="23"/>
      <c r="IH1294" s="23"/>
      <c r="II1294" s="23"/>
      <c r="IJ1294" s="23"/>
      <c r="IK1294" s="23"/>
      <c r="IL1294" s="23"/>
      <c r="IM1294" s="23"/>
      <c r="IN1294" s="23"/>
      <c r="IO1294" s="23"/>
      <c r="IP1294" s="23"/>
      <c r="IQ1294" s="23"/>
      <c r="IR1294" s="23"/>
      <c r="IS1294" s="23"/>
      <c r="IT1294" s="23"/>
      <c r="IU1294" s="23"/>
    </row>
    <row r="1295" spans="1:255" x14ac:dyDescent="0.2">
      <c r="A1295" s="87"/>
      <c r="B1295" s="88"/>
      <c r="C1295" s="88" t="s">
        <v>1257</v>
      </c>
      <c r="D1295" s="89"/>
      <c r="E1295" s="90">
        <v>90</v>
      </c>
      <c r="F1295" s="91" t="s">
        <v>1258</v>
      </c>
      <c r="G1295" s="92"/>
      <c r="H1295" s="93">
        <f>ROUND((Source!AF687*Source!AV687+Source!AE687*Source!AV687)*(Source!FX687)/100,2)</f>
        <v>1847.43</v>
      </c>
      <c r="I1295" s="94">
        <f>T1295</f>
        <v>1227</v>
      </c>
      <c r="J1295" s="96">
        <v>0.86</v>
      </c>
      <c r="K1295" s="95" t="e">
        <f>U1295</f>
        <v>#REF!</v>
      </c>
      <c r="O1295" s="23"/>
      <c r="P1295" s="23"/>
      <c r="Q1295" s="23"/>
      <c r="R1295" s="23"/>
      <c r="S1295" s="23"/>
      <c r="T1295" s="23">
        <f>ROUND((ROUND(Source!AF687*Source!AV687*Source!I687,0)+ROUND(Source!AE687*Source!AV687*Source!I687,0))*(Source!DN687)/100,0)</f>
        <v>1227</v>
      </c>
      <c r="U1295" s="23" t="e">
        <f>Source!X687</f>
        <v>#REF!</v>
      </c>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23"/>
      <c r="BJ1295" s="23"/>
      <c r="BK1295" s="23"/>
      <c r="BL1295" s="23"/>
      <c r="BM1295" s="23"/>
      <c r="BN1295" s="23"/>
      <c r="BO1295" s="23"/>
      <c r="BP1295" s="23"/>
      <c r="BQ1295" s="23"/>
      <c r="BR1295" s="23"/>
      <c r="BS1295" s="23"/>
      <c r="BT1295" s="23"/>
      <c r="BU1295" s="23"/>
      <c r="BV1295" s="23"/>
      <c r="BW1295" s="23"/>
      <c r="BX1295" s="23"/>
      <c r="BY1295" s="23"/>
      <c r="BZ1295" s="23"/>
      <c r="CA1295" s="23"/>
      <c r="CB1295" s="23"/>
      <c r="CC1295" s="23"/>
      <c r="CD1295" s="23"/>
      <c r="CE1295" s="23"/>
      <c r="CF1295" s="23"/>
      <c r="CG1295" s="23"/>
      <c r="CH1295" s="23"/>
      <c r="CI1295" s="23"/>
      <c r="CJ1295" s="23"/>
      <c r="CK1295" s="23"/>
      <c r="CL1295" s="23"/>
      <c r="CM1295" s="23"/>
      <c r="CN1295" s="23"/>
      <c r="CO1295" s="23"/>
      <c r="CP1295" s="23"/>
      <c r="CQ1295" s="23"/>
      <c r="CR1295" s="23"/>
      <c r="CS1295" s="23"/>
      <c r="CT1295" s="23"/>
      <c r="CU1295" s="23"/>
      <c r="CV1295" s="23">
        <v>1</v>
      </c>
      <c r="CW1295" s="23"/>
      <c r="CX1295" s="23"/>
      <c r="CY1295" s="23"/>
      <c r="CZ1295" s="23"/>
      <c r="DA1295" s="23"/>
      <c r="DB1295" s="23"/>
      <c r="DC1295" s="23"/>
      <c r="DD1295" s="23"/>
      <c r="DE1295" s="23"/>
      <c r="DF1295" s="23"/>
      <c r="DG1295" s="23"/>
      <c r="DH1295" s="23"/>
      <c r="DI1295" s="23"/>
      <c r="DJ1295" s="23"/>
      <c r="DK1295" s="23"/>
      <c r="DL1295" s="23"/>
      <c r="DM1295" s="23"/>
      <c r="DN1295" s="23"/>
      <c r="DO1295" s="23"/>
      <c r="DP1295" s="23"/>
      <c r="DQ1295" s="23">
        <f>T1295</f>
        <v>1227</v>
      </c>
      <c r="DR1295" s="23"/>
      <c r="DS1295" s="23" t="e">
        <f>U1295</f>
        <v>#REF!</v>
      </c>
      <c r="DT1295" s="23"/>
      <c r="DU1295" s="23"/>
      <c r="DV1295" s="23"/>
      <c r="DW1295" s="23"/>
      <c r="DX1295" s="23"/>
      <c r="DY1295" s="23"/>
      <c r="DZ1295" s="23"/>
      <c r="EA1295" s="23"/>
      <c r="EB1295" s="23"/>
      <c r="EC1295" s="23"/>
      <c r="ED1295" s="23"/>
      <c r="EE1295" s="23"/>
      <c r="EF1295" s="23"/>
      <c r="EG1295" s="23"/>
      <c r="EH1295" s="23"/>
      <c r="EI1295" s="23"/>
      <c r="EJ1295" s="23"/>
      <c r="EK1295" s="23"/>
      <c r="EL1295" s="23"/>
      <c r="EM1295" s="23"/>
      <c r="EN1295" s="23"/>
      <c r="EO1295" s="23"/>
      <c r="EP1295" s="23"/>
      <c r="EQ1295" s="23"/>
      <c r="ER1295" s="23"/>
      <c r="ES1295" s="23"/>
      <c r="ET1295" s="23"/>
      <c r="EU1295" s="23"/>
      <c r="EV1295" s="23"/>
      <c r="EW1295" s="23"/>
      <c r="EX1295" s="23"/>
      <c r="EY1295" s="23"/>
      <c r="EZ1295" s="23"/>
      <c r="FA1295" s="23"/>
      <c r="FB1295" s="23"/>
      <c r="FC1295" s="23"/>
      <c r="FD1295" s="23"/>
      <c r="FE1295" s="23"/>
      <c r="FF1295" s="23"/>
      <c r="FG1295" s="23"/>
      <c r="FH1295" s="23"/>
      <c r="FI1295" s="23"/>
      <c r="FJ1295" s="23"/>
      <c r="FK1295" s="23"/>
      <c r="FL1295" s="23"/>
      <c r="FM1295" s="23"/>
      <c r="FN1295" s="23"/>
      <c r="FO1295" s="23"/>
      <c r="FP1295" s="23"/>
      <c r="FQ1295" s="23"/>
      <c r="FR1295" s="23"/>
      <c r="FS1295" s="23"/>
      <c r="FT1295" s="23"/>
      <c r="FU1295" s="23"/>
      <c r="FV1295" s="23"/>
      <c r="FW1295" s="23"/>
      <c r="FX1295" s="23"/>
      <c r="FY1295" s="23"/>
      <c r="FZ1295" s="23"/>
      <c r="GA1295" s="23"/>
      <c r="GB1295" s="23"/>
      <c r="GC1295" s="23"/>
      <c r="GD1295" s="23"/>
      <c r="GE1295" s="23"/>
      <c r="GF1295" s="23"/>
      <c r="GG1295" s="23"/>
      <c r="GH1295" s="23"/>
      <c r="GI1295" s="23"/>
      <c r="GJ1295" s="23"/>
      <c r="GK1295" s="23"/>
      <c r="GL1295" s="23"/>
      <c r="GM1295" s="23"/>
      <c r="GN1295" s="23"/>
      <c r="GO1295" s="23"/>
      <c r="GP1295" s="23"/>
      <c r="GQ1295" s="23"/>
      <c r="GR1295" s="23"/>
      <c r="GS1295" s="23"/>
      <c r="GT1295" s="23"/>
      <c r="GU1295" s="23"/>
      <c r="GV1295" s="23"/>
      <c r="GW1295" s="23"/>
      <c r="GX1295" s="23"/>
      <c r="GY1295" s="23">
        <f>T1295</f>
        <v>1227</v>
      </c>
      <c r="GZ1295" s="23"/>
      <c r="HA1295" s="23"/>
      <c r="HB1295" s="23">
        <f>T1295</f>
        <v>1227</v>
      </c>
      <c r="HC1295" s="23"/>
      <c r="HD1295" s="23"/>
      <c r="HE1295" s="23"/>
      <c r="HF1295" s="23">
        <f>T1295</f>
        <v>1227</v>
      </c>
      <c r="HG1295" s="23"/>
      <c r="HH1295" s="23"/>
      <c r="HI1295" s="23"/>
      <c r="HJ1295" s="23"/>
      <c r="HK1295" s="23"/>
      <c r="HL1295" s="23">
        <f>T1295</f>
        <v>1227</v>
      </c>
      <c r="HM1295" s="23"/>
      <c r="HN1295" s="23">
        <f>T1295</f>
        <v>1227</v>
      </c>
      <c r="HO1295" s="23"/>
      <c r="HP1295" s="23"/>
      <c r="HQ1295" s="23"/>
      <c r="HR1295" s="23"/>
      <c r="HS1295" s="23"/>
      <c r="HT1295" s="23"/>
      <c r="HU1295" s="23"/>
      <c r="HV1295" s="23"/>
      <c r="HW1295" s="23"/>
      <c r="HX1295" s="23"/>
      <c r="HY1295" s="23"/>
      <c r="HZ1295" s="23"/>
      <c r="IA1295" s="23"/>
      <c r="IB1295" s="23"/>
      <c r="IC1295" s="23"/>
      <c r="ID1295" s="23"/>
      <c r="IE1295" s="23"/>
      <c r="IF1295" s="23"/>
      <c r="IG1295" s="23"/>
      <c r="IH1295" s="23"/>
      <c r="II1295" s="23"/>
      <c r="IJ1295" s="23"/>
      <c r="IK1295" s="23"/>
      <c r="IL1295" s="23"/>
      <c r="IM1295" s="23"/>
      <c r="IN1295" s="23"/>
      <c r="IO1295" s="23"/>
      <c r="IP1295" s="23"/>
      <c r="IQ1295" s="23"/>
      <c r="IR1295" s="23"/>
      <c r="IS1295" s="23"/>
      <c r="IT1295" s="23"/>
      <c r="IU1295" s="23"/>
    </row>
    <row r="1296" spans="1:255" x14ac:dyDescent="0.2">
      <c r="A1296" s="87"/>
      <c r="B1296" s="88"/>
      <c r="C1296" s="88" t="s">
        <v>1259</v>
      </c>
      <c r="D1296" s="89"/>
      <c r="E1296" s="90">
        <v>85</v>
      </c>
      <c r="F1296" s="91" t="s">
        <v>1258</v>
      </c>
      <c r="G1296" s="92"/>
      <c r="H1296" s="93">
        <f>ROUND((Source!AF687*Source!AV687+Source!AE687*Source!AV687)*(Source!FY687)/100,2)</f>
        <v>1744.8</v>
      </c>
      <c r="I1296" s="94">
        <f>T1296</f>
        <v>1159</v>
      </c>
      <c r="J1296" s="96">
        <v>0.72</v>
      </c>
      <c r="K1296" s="95" t="e">
        <f>U1296</f>
        <v>#REF!</v>
      </c>
      <c r="O1296" s="23"/>
      <c r="P1296" s="23"/>
      <c r="Q1296" s="23"/>
      <c r="R1296" s="23"/>
      <c r="S1296" s="23"/>
      <c r="T1296" s="23">
        <f>ROUND((ROUND(Source!AF687*Source!AV687*Source!I687,0)+ROUND(Source!AE687*Source!AV687*Source!I687,0))*(Source!DO687)/100,0)</f>
        <v>1159</v>
      </c>
      <c r="U1296" s="23" t="e">
        <f>Source!Y687</f>
        <v>#REF!</v>
      </c>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3"/>
      <c r="BN1296" s="23"/>
      <c r="BO1296" s="23"/>
      <c r="BP1296" s="23"/>
      <c r="BQ1296" s="23"/>
      <c r="BR1296" s="23"/>
      <c r="BS1296" s="23"/>
      <c r="BT1296" s="23"/>
      <c r="BU1296" s="23"/>
      <c r="BV1296" s="23"/>
      <c r="BW1296" s="23"/>
      <c r="BX1296" s="23"/>
      <c r="BY1296" s="23"/>
      <c r="BZ1296" s="23"/>
      <c r="CA1296" s="23"/>
      <c r="CB1296" s="23"/>
      <c r="CC1296" s="23"/>
      <c r="CD1296" s="23"/>
      <c r="CE1296" s="23"/>
      <c r="CF1296" s="23"/>
      <c r="CG1296" s="23"/>
      <c r="CH1296" s="23"/>
      <c r="CI1296" s="23"/>
      <c r="CJ1296" s="23"/>
      <c r="CK1296" s="23"/>
      <c r="CL1296" s="23"/>
      <c r="CM1296" s="23"/>
      <c r="CN1296" s="23"/>
      <c r="CO1296" s="23"/>
      <c r="CP1296" s="23"/>
      <c r="CQ1296" s="23"/>
      <c r="CR1296" s="23"/>
      <c r="CS1296" s="23"/>
      <c r="CT1296" s="23"/>
      <c r="CU1296" s="23"/>
      <c r="CV1296" s="23">
        <v>1</v>
      </c>
      <c r="CW1296" s="23"/>
      <c r="CX1296" s="23"/>
      <c r="CY1296" s="23"/>
      <c r="CZ1296" s="23"/>
      <c r="DA1296" s="23"/>
      <c r="DB1296" s="23"/>
      <c r="DC1296" s="23"/>
      <c r="DD1296" s="23"/>
      <c r="DE1296" s="23"/>
      <c r="DF1296" s="23"/>
      <c r="DG1296" s="23"/>
      <c r="DH1296" s="23"/>
      <c r="DI1296" s="23"/>
      <c r="DJ1296" s="23"/>
      <c r="DK1296" s="23"/>
      <c r="DL1296" s="23"/>
      <c r="DM1296" s="23"/>
      <c r="DN1296" s="23"/>
      <c r="DO1296" s="23"/>
      <c r="DP1296" s="23"/>
      <c r="DQ1296" s="23">
        <f>T1296</f>
        <v>1159</v>
      </c>
      <c r="DR1296" s="23"/>
      <c r="DS1296" s="23" t="e">
        <f>U1296</f>
        <v>#REF!</v>
      </c>
      <c r="DT1296" s="23"/>
      <c r="DU1296" s="23"/>
      <c r="DV1296" s="23"/>
      <c r="DW1296" s="23"/>
      <c r="DX1296" s="23"/>
      <c r="DY1296" s="23"/>
      <c r="DZ1296" s="23"/>
      <c r="EA1296" s="23"/>
      <c r="EB1296" s="23"/>
      <c r="EC1296" s="23"/>
      <c r="ED1296" s="23"/>
      <c r="EE1296" s="23"/>
      <c r="EF1296" s="23"/>
      <c r="EG1296" s="23"/>
      <c r="EH1296" s="23"/>
      <c r="EI1296" s="23"/>
      <c r="EJ1296" s="23"/>
      <c r="EK1296" s="23"/>
      <c r="EL1296" s="23"/>
      <c r="EM1296" s="23"/>
      <c r="EN1296" s="23"/>
      <c r="EO1296" s="23"/>
      <c r="EP1296" s="23"/>
      <c r="EQ1296" s="23"/>
      <c r="ER1296" s="23"/>
      <c r="ES1296" s="23"/>
      <c r="ET1296" s="23"/>
      <c r="EU1296" s="23"/>
      <c r="EV1296" s="23"/>
      <c r="EW1296" s="23"/>
      <c r="EX1296" s="23"/>
      <c r="EY1296" s="23"/>
      <c r="EZ1296" s="23"/>
      <c r="FA1296" s="23"/>
      <c r="FB1296" s="23"/>
      <c r="FC1296" s="23"/>
      <c r="FD1296" s="23"/>
      <c r="FE1296" s="23"/>
      <c r="FF1296" s="23"/>
      <c r="FG1296" s="23"/>
      <c r="FH1296" s="23"/>
      <c r="FI1296" s="23"/>
      <c r="FJ1296" s="23"/>
      <c r="FK1296" s="23"/>
      <c r="FL1296" s="23"/>
      <c r="FM1296" s="23"/>
      <c r="FN1296" s="23"/>
      <c r="FO1296" s="23"/>
      <c r="FP1296" s="23"/>
      <c r="FQ1296" s="23"/>
      <c r="FR1296" s="23"/>
      <c r="FS1296" s="23"/>
      <c r="FT1296" s="23"/>
      <c r="FU1296" s="23"/>
      <c r="FV1296" s="23"/>
      <c r="FW1296" s="23"/>
      <c r="FX1296" s="23"/>
      <c r="FY1296" s="23"/>
      <c r="FZ1296" s="23"/>
      <c r="GA1296" s="23"/>
      <c r="GB1296" s="23"/>
      <c r="GC1296" s="23"/>
      <c r="GD1296" s="23"/>
      <c r="GE1296" s="23"/>
      <c r="GF1296" s="23"/>
      <c r="GG1296" s="23"/>
      <c r="GH1296" s="23"/>
      <c r="GI1296" s="23"/>
      <c r="GJ1296" s="23"/>
      <c r="GK1296" s="23"/>
      <c r="GL1296" s="23"/>
      <c r="GM1296" s="23"/>
      <c r="GN1296" s="23"/>
      <c r="GO1296" s="23"/>
      <c r="GP1296" s="23"/>
      <c r="GQ1296" s="23"/>
      <c r="GR1296" s="23"/>
      <c r="GS1296" s="23"/>
      <c r="GT1296" s="23"/>
      <c r="GU1296" s="23"/>
      <c r="GV1296" s="23"/>
      <c r="GW1296" s="23"/>
      <c r="GX1296" s="23"/>
      <c r="GY1296" s="23"/>
      <c r="GZ1296" s="23">
        <f>T1296</f>
        <v>1159</v>
      </c>
      <c r="HA1296" s="23"/>
      <c r="HB1296" s="23">
        <f>T1296</f>
        <v>1159</v>
      </c>
      <c r="HC1296" s="23"/>
      <c r="HD1296" s="23"/>
      <c r="HE1296" s="23"/>
      <c r="HF1296" s="23">
        <f>T1296</f>
        <v>1159</v>
      </c>
      <c r="HG1296" s="23"/>
      <c r="HH1296" s="23"/>
      <c r="HI1296" s="23"/>
      <c r="HJ1296" s="23"/>
      <c r="HK1296" s="23"/>
      <c r="HL1296" s="23">
        <f>T1296</f>
        <v>1159</v>
      </c>
      <c r="HM1296" s="23"/>
      <c r="HN1296" s="23">
        <f>T1296</f>
        <v>1159</v>
      </c>
      <c r="HO1296" s="23"/>
      <c r="HP1296" s="23"/>
      <c r="HQ1296" s="23"/>
      <c r="HR1296" s="23"/>
      <c r="HS1296" s="23"/>
      <c r="HT1296" s="23"/>
      <c r="HU1296" s="23"/>
      <c r="HV1296" s="23"/>
      <c r="HW1296" s="23"/>
      <c r="HX1296" s="23"/>
      <c r="HY1296" s="23"/>
      <c r="HZ1296" s="23"/>
      <c r="IA1296" s="23"/>
      <c r="IB1296" s="23"/>
      <c r="IC1296" s="23"/>
      <c r="ID1296" s="23"/>
      <c r="IE1296" s="23"/>
      <c r="IF1296" s="23"/>
      <c r="IG1296" s="23"/>
      <c r="IH1296" s="23"/>
      <c r="II1296" s="23"/>
      <c r="IJ1296" s="23"/>
      <c r="IK1296" s="23"/>
      <c r="IL1296" s="23"/>
      <c r="IM1296" s="23"/>
      <c r="IN1296" s="23"/>
      <c r="IO1296" s="23"/>
      <c r="IP1296" s="23"/>
      <c r="IQ1296" s="23"/>
      <c r="IR1296" s="23"/>
      <c r="IS1296" s="23"/>
      <c r="IT1296" s="23"/>
      <c r="IU1296" s="23"/>
    </row>
    <row r="1297" spans="1:255" x14ac:dyDescent="0.2">
      <c r="A1297" s="78"/>
      <c r="B1297" s="79"/>
      <c r="C1297" s="79" t="s">
        <v>1260</v>
      </c>
      <c r="D1297" s="80" t="s">
        <v>1261</v>
      </c>
      <c r="E1297" s="81">
        <v>170.24</v>
      </c>
      <c r="F1297" s="82"/>
      <c r="G1297" s="83"/>
      <c r="H1297" s="82" t="e">
        <f>ROUND(Source!AH687,2)</f>
        <v>#REF!</v>
      </c>
      <c r="I1297" s="97" t="e">
        <f>Source!U687</f>
        <v>#REF!</v>
      </c>
      <c r="J1297" s="85"/>
      <c r="K1297" s="86"/>
      <c r="O1297" s="23"/>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c r="BK1297" s="23"/>
      <c r="BL1297" s="23"/>
      <c r="BM1297" s="23"/>
      <c r="BN1297" s="23"/>
      <c r="BO1297" s="23"/>
      <c r="BP1297" s="23"/>
      <c r="BQ1297" s="23"/>
      <c r="BR1297" s="23"/>
      <c r="BS1297" s="23"/>
      <c r="BT1297" s="23"/>
      <c r="BU1297" s="23"/>
      <c r="BV1297" s="23"/>
      <c r="BW1297" s="23"/>
      <c r="BX1297" s="23"/>
      <c r="BY1297" s="23"/>
      <c r="BZ1297" s="23"/>
      <c r="CA1297" s="23"/>
      <c r="CB1297" s="23"/>
      <c r="CC1297" s="23"/>
      <c r="CD1297" s="23"/>
      <c r="CE1297" s="23"/>
      <c r="CF1297" s="23"/>
      <c r="CG1297" s="23"/>
      <c r="CH1297" s="23"/>
      <c r="CI1297" s="23"/>
      <c r="CJ1297" s="23"/>
      <c r="CK1297" s="23"/>
      <c r="CL1297" s="23"/>
      <c r="CM1297" s="23"/>
      <c r="CN1297" s="23"/>
      <c r="CO1297" s="23"/>
      <c r="CP1297" s="23"/>
      <c r="CQ1297" s="23"/>
      <c r="CR1297" s="23"/>
      <c r="CS1297" s="23"/>
      <c r="CT1297" s="23"/>
      <c r="CU1297" s="23"/>
      <c r="CV1297" s="23"/>
      <c r="CW1297" s="23"/>
      <c r="CX1297" s="23"/>
      <c r="CY1297" s="23"/>
      <c r="CZ1297" s="23"/>
      <c r="DA1297" s="23"/>
      <c r="DB1297" s="23"/>
      <c r="DC1297" s="23"/>
      <c r="DD1297" s="23"/>
      <c r="DE1297" s="23"/>
      <c r="DF1297" s="23"/>
      <c r="DG1297" s="23"/>
      <c r="DH1297" s="23"/>
      <c r="DI1297" s="23"/>
      <c r="DJ1297" s="23"/>
      <c r="DK1297" s="23"/>
      <c r="DL1297" s="23"/>
      <c r="DM1297" s="23"/>
      <c r="DN1297" s="23"/>
      <c r="DO1297" s="23"/>
      <c r="DP1297" s="23"/>
      <c r="DQ1297" s="23"/>
      <c r="DR1297" s="23"/>
      <c r="DS1297" s="23"/>
      <c r="DT1297" s="23"/>
      <c r="DU1297" s="23"/>
      <c r="DV1297" s="23"/>
      <c r="DW1297" s="23"/>
      <c r="DX1297" s="23"/>
      <c r="DY1297" s="23"/>
      <c r="DZ1297" s="23"/>
      <c r="EA1297" s="23"/>
      <c r="EB1297" s="23"/>
      <c r="EC1297" s="23"/>
      <c r="ED1297" s="23"/>
      <c r="EE1297" s="23"/>
      <c r="EF1297" s="23"/>
      <c r="EG1297" s="23"/>
      <c r="EH1297" s="23"/>
      <c r="EI1297" s="23"/>
      <c r="EJ1297" s="23"/>
      <c r="EK1297" s="23"/>
      <c r="EL1297" s="23"/>
      <c r="EM1297" s="23"/>
      <c r="EN1297" s="23"/>
      <c r="EO1297" s="23"/>
      <c r="EP1297" s="23"/>
      <c r="EQ1297" s="23"/>
      <c r="ER1297" s="23"/>
      <c r="ES1297" s="23"/>
      <c r="ET1297" s="23"/>
      <c r="EU1297" s="23"/>
      <c r="EV1297" s="23"/>
      <c r="EW1297" s="23"/>
      <c r="EX1297" s="23"/>
      <c r="EY1297" s="23"/>
      <c r="EZ1297" s="23"/>
      <c r="FA1297" s="23"/>
      <c r="FB1297" s="23"/>
      <c r="FC1297" s="23"/>
      <c r="FD1297" s="23"/>
      <c r="FE1297" s="23"/>
      <c r="FF1297" s="23"/>
      <c r="FG1297" s="23"/>
      <c r="FH1297" s="23"/>
      <c r="FI1297" s="23"/>
      <c r="FJ1297" s="23"/>
      <c r="FK1297" s="23"/>
      <c r="FL1297" s="23"/>
      <c r="FM1297" s="23"/>
      <c r="FN1297" s="23"/>
      <c r="FO1297" s="23"/>
      <c r="FP1297" s="23"/>
      <c r="FQ1297" s="23"/>
      <c r="FR1297" s="23"/>
      <c r="FS1297" s="23"/>
      <c r="FT1297" s="23"/>
      <c r="FU1297" s="23"/>
      <c r="FV1297" s="23"/>
      <c r="FW1297" s="23"/>
      <c r="FX1297" s="23"/>
      <c r="FY1297" s="23"/>
      <c r="FZ1297" s="23"/>
      <c r="GA1297" s="23"/>
      <c r="GB1297" s="23"/>
      <c r="GC1297" s="23"/>
      <c r="GD1297" s="23"/>
      <c r="GE1297" s="23"/>
      <c r="GF1297" s="23"/>
      <c r="GG1297" s="23"/>
      <c r="GH1297" s="23"/>
      <c r="GI1297" s="23"/>
      <c r="GJ1297" s="23"/>
      <c r="GK1297" s="23"/>
      <c r="GL1297" s="23"/>
      <c r="GM1297" s="23"/>
      <c r="GN1297" s="23"/>
      <c r="GO1297" s="23"/>
      <c r="GP1297" s="23"/>
      <c r="GQ1297" s="23"/>
      <c r="GR1297" s="23"/>
      <c r="GS1297" s="23"/>
      <c r="GT1297" s="23"/>
      <c r="GU1297" s="23"/>
      <c r="GV1297" s="23"/>
      <c r="GW1297" s="23"/>
      <c r="GX1297" s="23"/>
      <c r="GY1297" s="23"/>
      <c r="GZ1297" s="23"/>
      <c r="HA1297" s="23"/>
      <c r="HB1297" s="23"/>
      <c r="HC1297" s="23"/>
      <c r="HD1297" s="23"/>
      <c r="HE1297" s="23"/>
      <c r="HF1297" s="23"/>
      <c r="HG1297" s="23"/>
      <c r="HH1297" s="23"/>
      <c r="HI1297" s="23"/>
      <c r="HJ1297" s="23"/>
      <c r="HK1297" s="23"/>
      <c r="HL1297" s="23"/>
      <c r="HM1297" s="23"/>
      <c r="HN1297" s="23"/>
      <c r="HO1297" s="23"/>
      <c r="HP1297" s="23"/>
      <c r="HQ1297" s="23"/>
      <c r="HR1297" s="23"/>
      <c r="HS1297" s="23"/>
      <c r="HT1297" s="23"/>
      <c r="HU1297" s="23"/>
      <c r="HV1297" s="23"/>
      <c r="HW1297" s="23"/>
      <c r="HX1297" s="23"/>
      <c r="HY1297" s="23"/>
      <c r="HZ1297" s="23"/>
      <c r="IA1297" s="23"/>
      <c r="IB1297" s="23"/>
      <c r="IC1297" s="23"/>
      <c r="ID1297" s="23"/>
      <c r="IE1297" s="23"/>
      <c r="IF1297" s="23"/>
      <c r="IG1297" s="23"/>
      <c r="IH1297" s="23"/>
      <c r="II1297" s="23"/>
      <c r="IJ1297" s="23"/>
      <c r="IK1297" s="23"/>
      <c r="IL1297" s="23"/>
      <c r="IM1297" s="23"/>
      <c r="IN1297" s="23"/>
      <c r="IO1297" s="23"/>
      <c r="IP1297" s="23"/>
      <c r="IQ1297" s="23"/>
      <c r="IR1297" s="23"/>
      <c r="IS1297" s="23"/>
      <c r="IT1297" s="23"/>
      <c r="IU1297" s="23"/>
    </row>
    <row r="1298" spans="1:255" ht="24" x14ac:dyDescent="0.2">
      <c r="A1298" s="100" t="s">
        <v>810</v>
      </c>
      <c r="B1298" s="109" t="s">
        <v>649</v>
      </c>
      <c r="C1298" s="101" t="s">
        <v>650</v>
      </c>
      <c r="D1298" s="102" t="s">
        <v>43</v>
      </c>
      <c r="E1298" s="103">
        <f>Source!I689</f>
        <v>431</v>
      </c>
      <c r="F1298" s="104">
        <v>0.02</v>
      </c>
      <c r="G1298" s="105"/>
      <c r="H1298" s="104">
        <f>Source!AC688</f>
        <v>0.02</v>
      </c>
      <c r="I1298" s="106">
        <f>T1298</f>
        <v>9</v>
      </c>
      <c r="J1298" s="107" t="s">
        <v>1262</v>
      </c>
      <c r="K1298" s="108">
        <f>U1298</f>
        <v>2867</v>
      </c>
      <c r="L1298" s="23"/>
      <c r="M1298" s="23"/>
      <c r="N1298" s="23"/>
      <c r="O1298" s="23"/>
      <c r="P1298" s="23"/>
      <c r="Q1298" s="23"/>
      <c r="R1298" s="23"/>
      <c r="S1298" s="23"/>
      <c r="T1298" s="23">
        <f>ROUND(Source!AC688*Source!AW688*Source!I688,0)</f>
        <v>9</v>
      </c>
      <c r="U1298" s="23">
        <f>Source!P689</f>
        <v>2867</v>
      </c>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23"/>
      <c r="BJ1298" s="23"/>
      <c r="BK1298" s="23"/>
      <c r="BL1298" s="23"/>
      <c r="BM1298" s="23"/>
      <c r="BN1298" s="23"/>
      <c r="BO1298" s="23"/>
      <c r="BP1298" s="23"/>
      <c r="BQ1298" s="23"/>
      <c r="BR1298" s="23"/>
      <c r="BS1298" s="23"/>
      <c r="BT1298" s="23"/>
      <c r="BU1298" s="23"/>
      <c r="BV1298" s="23"/>
      <c r="BW1298" s="23"/>
      <c r="BX1298" s="23"/>
      <c r="BY1298" s="23"/>
      <c r="BZ1298" s="23"/>
      <c r="CA1298" s="23"/>
      <c r="CB1298" s="23"/>
      <c r="CC1298" s="23"/>
      <c r="CD1298" s="23"/>
      <c r="CE1298" s="23"/>
      <c r="CF1298" s="23"/>
      <c r="CG1298" s="23"/>
      <c r="CH1298" s="23"/>
      <c r="CI1298" s="23"/>
      <c r="CJ1298" s="23"/>
      <c r="CK1298" s="23"/>
      <c r="CL1298" s="23"/>
      <c r="CM1298" s="23"/>
      <c r="CN1298" s="23"/>
      <c r="CO1298" s="23"/>
      <c r="CP1298" s="23"/>
      <c r="CQ1298" s="23"/>
      <c r="CR1298" s="23"/>
      <c r="CS1298" s="23"/>
      <c r="CT1298" s="23"/>
      <c r="CU1298" s="23"/>
      <c r="CV1298" s="23">
        <v>1</v>
      </c>
      <c r="CW1298" s="23"/>
      <c r="CX1298" s="23"/>
      <c r="CY1298" s="23"/>
      <c r="CZ1298" s="23"/>
      <c r="DA1298" s="23"/>
      <c r="DB1298" s="23"/>
      <c r="DC1298" s="23"/>
      <c r="DD1298" s="23"/>
      <c r="DE1298" s="23"/>
      <c r="DF1298" s="23"/>
      <c r="DG1298" s="23"/>
      <c r="DH1298" s="23"/>
      <c r="DI1298" s="23"/>
      <c r="DJ1298" s="23"/>
      <c r="DK1298" s="23">
        <f>T1298</f>
        <v>9</v>
      </c>
      <c r="DL1298" s="23"/>
      <c r="DM1298" s="23">
        <f>Source!P689</f>
        <v>2867</v>
      </c>
      <c r="DN1298" s="23"/>
      <c r="DO1298" s="23"/>
      <c r="DP1298" s="23"/>
      <c r="DQ1298" s="23"/>
      <c r="DR1298" s="23"/>
      <c r="DS1298" s="23"/>
      <c r="DT1298" s="23"/>
      <c r="DU1298" s="23"/>
      <c r="DV1298" s="23"/>
      <c r="DW1298" s="23"/>
      <c r="DX1298" s="23"/>
      <c r="DY1298" s="23"/>
      <c r="DZ1298" s="23"/>
      <c r="EA1298" s="23"/>
      <c r="EB1298" s="23"/>
      <c r="EC1298" s="23"/>
      <c r="ED1298" s="23"/>
      <c r="EE1298" s="23"/>
      <c r="EF1298" s="23"/>
      <c r="EG1298" s="23"/>
      <c r="EH1298" s="23"/>
      <c r="EI1298" s="23"/>
      <c r="EJ1298" s="23"/>
      <c r="EK1298" s="23"/>
      <c r="EL1298" s="23"/>
      <c r="EM1298" s="23"/>
      <c r="EN1298" s="23"/>
      <c r="EO1298" s="23"/>
      <c r="EP1298" s="23"/>
      <c r="EQ1298" s="23"/>
      <c r="ER1298" s="23"/>
      <c r="ES1298" s="23"/>
      <c r="ET1298" s="23"/>
      <c r="EU1298" s="23"/>
      <c r="EV1298" s="23"/>
      <c r="EW1298" s="23"/>
      <c r="EX1298" s="23"/>
      <c r="EY1298" s="23"/>
      <c r="EZ1298" s="23"/>
      <c r="FA1298" s="23"/>
      <c r="FB1298" s="23"/>
      <c r="FC1298" s="23"/>
      <c r="FD1298" s="23"/>
      <c r="FE1298" s="23"/>
      <c r="FF1298" s="23"/>
      <c r="FG1298" s="23"/>
      <c r="FH1298" s="23"/>
      <c r="FI1298" s="23"/>
      <c r="FJ1298" s="23"/>
      <c r="FK1298" s="23"/>
      <c r="FL1298" s="23"/>
      <c r="FM1298" s="23"/>
      <c r="FN1298" s="23"/>
      <c r="FO1298" s="23"/>
      <c r="FP1298" s="23"/>
      <c r="FQ1298" s="23"/>
      <c r="FR1298" s="23"/>
      <c r="FS1298" s="23"/>
      <c r="FT1298" s="23"/>
      <c r="FU1298" s="23"/>
      <c r="FV1298" s="23"/>
      <c r="FW1298" s="23"/>
      <c r="FX1298" s="23"/>
      <c r="FY1298" s="23"/>
      <c r="FZ1298" s="23"/>
      <c r="GA1298" s="23"/>
      <c r="GB1298" s="23"/>
      <c r="GC1298" s="23"/>
      <c r="GD1298" s="23"/>
      <c r="GE1298" s="23"/>
      <c r="GF1298" s="23"/>
      <c r="GG1298" s="23"/>
      <c r="GH1298" s="23"/>
      <c r="GI1298" s="23"/>
      <c r="GJ1298" s="23">
        <f>T1298</f>
        <v>9</v>
      </c>
      <c r="GK1298" s="23"/>
      <c r="GL1298" s="23"/>
      <c r="GM1298" s="23"/>
      <c r="GN1298" s="23">
        <f>T1298</f>
        <v>9</v>
      </c>
      <c r="GO1298" s="23"/>
      <c r="GP1298" s="23">
        <f>T1298</f>
        <v>9</v>
      </c>
      <c r="GQ1298" s="23">
        <f>T1298</f>
        <v>9</v>
      </c>
      <c r="GR1298" s="23"/>
      <c r="GS1298" s="23">
        <f>T1298</f>
        <v>9</v>
      </c>
      <c r="GT1298" s="23"/>
      <c r="GU1298" s="23"/>
      <c r="GV1298" s="23"/>
      <c r="GW1298" s="23"/>
      <c r="GX1298" s="23"/>
      <c r="GY1298" s="23"/>
      <c r="GZ1298" s="23"/>
      <c r="HA1298" s="23"/>
      <c r="HB1298" s="23">
        <f>T1298</f>
        <v>9</v>
      </c>
      <c r="HC1298" s="23"/>
      <c r="HD1298" s="23"/>
      <c r="HE1298" s="23"/>
      <c r="HF1298" s="23">
        <f>T1298</f>
        <v>9</v>
      </c>
      <c r="HG1298" s="23"/>
      <c r="HH1298" s="23"/>
      <c r="HI1298" s="23"/>
      <c r="HJ1298" s="23"/>
      <c r="HK1298" s="23"/>
      <c r="HL1298" s="23">
        <f>T1298</f>
        <v>9</v>
      </c>
      <c r="HM1298" s="23"/>
      <c r="HN1298" s="23">
        <f>T1298</f>
        <v>9</v>
      </c>
      <c r="HO1298" s="23"/>
      <c r="HP1298" s="23"/>
      <c r="HQ1298" s="23"/>
      <c r="HR1298" s="23"/>
      <c r="HS1298" s="23"/>
      <c r="HT1298" s="23"/>
      <c r="HU1298" s="23"/>
      <c r="HV1298" s="23"/>
      <c r="HW1298" s="23"/>
      <c r="HX1298" s="23"/>
      <c r="HY1298" s="23"/>
      <c r="HZ1298" s="23"/>
      <c r="IA1298" s="23"/>
      <c r="IB1298" s="23"/>
      <c r="IC1298" s="23"/>
      <c r="ID1298" s="23"/>
      <c r="IE1298" s="23"/>
      <c r="IF1298" s="23"/>
      <c r="IG1298" s="23"/>
      <c r="IH1298" s="23"/>
      <c r="II1298" s="23"/>
      <c r="IJ1298" s="23"/>
      <c r="IK1298" s="23"/>
      <c r="IL1298" s="23"/>
      <c r="IM1298" s="23"/>
      <c r="IN1298" s="23"/>
      <c r="IO1298" s="23"/>
      <c r="IP1298" s="23"/>
      <c r="IQ1298" s="23"/>
      <c r="IR1298" s="23"/>
      <c r="IS1298" s="23"/>
      <c r="IT1298" s="23"/>
      <c r="IU1298" s="23"/>
    </row>
    <row r="1299" spans="1:255" x14ac:dyDescent="0.2">
      <c r="A1299" s="64"/>
      <c r="B1299" s="111" t="s">
        <v>1263</v>
      </c>
      <c r="C1299" s="111" t="s">
        <v>1383</v>
      </c>
      <c r="D1299" s="63"/>
      <c r="E1299" s="63"/>
      <c r="F1299" s="63"/>
      <c r="G1299" s="63"/>
      <c r="H1299" s="63"/>
      <c r="I1299" s="63"/>
      <c r="J1299" s="63"/>
      <c r="K1299" s="65"/>
    </row>
    <row r="1300" spans="1:255" ht="24" x14ac:dyDescent="0.2">
      <c r="A1300" s="100" t="s">
        <v>811</v>
      </c>
      <c r="B1300" s="109" t="s">
        <v>654</v>
      </c>
      <c r="C1300" s="101" t="s">
        <v>655</v>
      </c>
      <c r="D1300" s="102" t="s">
        <v>43</v>
      </c>
      <c r="E1300" s="103">
        <f>Source!I691</f>
        <v>111</v>
      </c>
      <c r="F1300" s="104">
        <v>0.05</v>
      </c>
      <c r="G1300" s="105"/>
      <c r="H1300" s="104">
        <f>Source!AC690</f>
        <v>0.05</v>
      </c>
      <c r="I1300" s="106">
        <f>T1300</f>
        <v>6</v>
      </c>
      <c r="J1300" s="107" t="s">
        <v>1262</v>
      </c>
      <c r="K1300" s="108">
        <f>U1300</f>
        <v>3625</v>
      </c>
      <c r="L1300" s="23"/>
      <c r="M1300" s="23"/>
      <c r="N1300" s="23"/>
      <c r="O1300" s="23"/>
      <c r="P1300" s="23"/>
      <c r="Q1300" s="23"/>
      <c r="R1300" s="23"/>
      <c r="S1300" s="23"/>
      <c r="T1300" s="23">
        <f>ROUND(Source!AC690*Source!AW690*Source!I690,0)</f>
        <v>6</v>
      </c>
      <c r="U1300" s="23">
        <f>Source!P691</f>
        <v>3625</v>
      </c>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23"/>
      <c r="BJ1300" s="23"/>
      <c r="BK1300" s="23"/>
      <c r="BL1300" s="23"/>
      <c r="BM1300" s="23"/>
      <c r="BN1300" s="23"/>
      <c r="BO1300" s="23"/>
      <c r="BP1300" s="23"/>
      <c r="BQ1300" s="23"/>
      <c r="BR1300" s="23"/>
      <c r="BS1300" s="23"/>
      <c r="BT1300" s="23"/>
      <c r="BU1300" s="23"/>
      <c r="BV1300" s="23"/>
      <c r="BW1300" s="23"/>
      <c r="BX1300" s="23"/>
      <c r="BY1300" s="23"/>
      <c r="BZ1300" s="23"/>
      <c r="CA1300" s="23"/>
      <c r="CB1300" s="23"/>
      <c r="CC1300" s="23"/>
      <c r="CD1300" s="23"/>
      <c r="CE1300" s="23"/>
      <c r="CF1300" s="23"/>
      <c r="CG1300" s="23"/>
      <c r="CH1300" s="23"/>
      <c r="CI1300" s="23"/>
      <c r="CJ1300" s="23"/>
      <c r="CK1300" s="23"/>
      <c r="CL1300" s="23"/>
      <c r="CM1300" s="23"/>
      <c r="CN1300" s="23"/>
      <c r="CO1300" s="23"/>
      <c r="CP1300" s="23"/>
      <c r="CQ1300" s="23"/>
      <c r="CR1300" s="23"/>
      <c r="CS1300" s="23"/>
      <c r="CT1300" s="23"/>
      <c r="CU1300" s="23"/>
      <c r="CV1300" s="23">
        <v>1</v>
      </c>
      <c r="CW1300" s="23"/>
      <c r="CX1300" s="23"/>
      <c r="CY1300" s="23"/>
      <c r="CZ1300" s="23"/>
      <c r="DA1300" s="23"/>
      <c r="DB1300" s="23"/>
      <c r="DC1300" s="23"/>
      <c r="DD1300" s="23"/>
      <c r="DE1300" s="23"/>
      <c r="DF1300" s="23"/>
      <c r="DG1300" s="23"/>
      <c r="DH1300" s="23"/>
      <c r="DI1300" s="23"/>
      <c r="DJ1300" s="23"/>
      <c r="DK1300" s="23">
        <f>T1300</f>
        <v>6</v>
      </c>
      <c r="DL1300" s="23"/>
      <c r="DM1300" s="23">
        <f>Source!P691</f>
        <v>3625</v>
      </c>
      <c r="DN1300" s="23"/>
      <c r="DO1300" s="23"/>
      <c r="DP1300" s="23"/>
      <c r="DQ1300" s="23"/>
      <c r="DR1300" s="23"/>
      <c r="DS1300" s="23"/>
      <c r="DT1300" s="23"/>
      <c r="DU1300" s="23"/>
      <c r="DV1300" s="23"/>
      <c r="DW1300" s="23"/>
      <c r="DX1300" s="23"/>
      <c r="DY1300" s="23"/>
      <c r="DZ1300" s="23"/>
      <c r="EA1300" s="23"/>
      <c r="EB1300" s="23"/>
      <c r="EC1300" s="23"/>
      <c r="ED1300" s="23"/>
      <c r="EE1300" s="23"/>
      <c r="EF1300" s="23"/>
      <c r="EG1300" s="23"/>
      <c r="EH1300" s="23"/>
      <c r="EI1300" s="23"/>
      <c r="EJ1300" s="23"/>
      <c r="EK1300" s="23"/>
      <c r="EL1300" s="23"/>
      <c r="EM1300" s="23"/>
      <c r="EN1300" s="23"/>
      <c r="EO1300" s="23"/>
      <c r="EP1300" s="23"/>
      <c r="EQ1300" s="23"/>
      <c r="ER1300" s="23"/>
      <c r="ES1300" s="23"/>
      <c r="ET1300" s="23"/>
      <c r="EU1300" s="23"/>
      <c r="EV1300" s="23"/>
      <c r="EW1300" s="23"/>
      <c r="EX1300" s="23"/>
      <c r="EY1300" s="23"/>
      <c r="EZ1300" s="23"/>
      <c r="FA1300" s="23"/>
      <c r="FB1300" s="23"/>
      <c r="FC1300" s="23"/>
      <c r="FD1300" s="23"/>
      <c r="FE1300" s="23"/>
      <c r="FF1300" s="23"/>
      <c r="FG1300" s="23"/>
      <c r="FH1300" s="23"/>
      <c r="FI1300" s="23"/>
      <c r="FJ1300" s="23"/>
      <c r="FK1300" s="23"/>
      <c r="FL1300" s="23"/>
      <c r="FM1300" s="23"/>
      <c r="FN1300" s="23"/>
      <c r="FO1300" s="23"/>
      <c r="FP1300" s="23"/>
      <c r="FQ1300" s="23"/>
      <c r="FR1300" s="23"/>
      <c r="FS1300" s="23"/>
      <c r="FT1300" s="23"/>
      <c r="FU1300" s="23"/>
      <c r="FV1300" s="23"/>
      <c r="FW1300" s="23"/>
      <c r="FX1300" s="23"/>
      <c r="FY1300" s="23"/>
      <c r="FZ1300" s="23"/>
      <c r="GA1300" s="23"/>
      <c r="GB1300" s="23"/>
      <c r="GC1300" s="23"/>
      <c r="GD1300" s="23"/>
      <c r="GE1300" s="23"/>
      <c r="GF1300" s="23"/>
      <c r="GG1300" s="23"/>
      <c r="GH1300" s="23"/>
      <c r="GI1300" s="23"/>
      <c r="GJ1300" s="23">
        <f>T1300</f>
        <v>6</v>
      </c>
      <c r="GK1300" s="23"/>
      <c r="GL1300" s="23"/>
      <c r="GM1300" s="23"/>
      <c r="GN1300" s="23">
        <f>T1300</f>
        <v>6</v>
      </c>
      <c r="GO1300" s="23"/>
      <c r="GP1300" s="23">
        <f>T1300</f>
        <v>6</v>
      </c>
      <c r="GQ1300" s="23">
        <f>T1300</f>
        <v>6</v>
      </c>
      <c r="GR1300" s="23"/>
      <c r="GS1300" s="23">
        <f>T1300</f>
        <v>6</v>
      </c>
      <c r="GT1300" s="23"/>
      <c r="GU1300" s="23"/>
      <c r="GV1300" s="23"/>
      <c r="GW1300" s="23"/>
      <c r="GX1300" s="23"/>
      <c r="GY1300" s="23"/>
      <c r="GZ1300" s="23"/>
      <c r="HA1300" s="23"/>
      <c r="HB1300" s="23">
        <f>T1300</f>
        <v>6</v>
      </c>
      <c r="HC1300" s="23"/>
      <c r="HD1300" s="23"/>
      <c r="HE1300" s="23"/>
      <c r="HF1300" s="23">
        <f>T1300</f>
        <v>6</v>
      </c>
      <c r="HG1300" s="23"/>
      <c r="HH1300" s="23"/>
      <c r="HI1300" s="23"/>
      <c r="HJ1300" s="23"/>
      <c r="HK1300" s="23"/>
      <c r="HL1300" s="23">
        <f>T1300</f>
        <v>6</v>
      </c>
      <c r="HM1300" s="23"/>
      <c r="HN1300" s="23">
        <f>T1300</f>
        <v>6</v>
      </c>
      <c r="HO1300" s="23"/>
      <c r="HP1300" s="23"/>
      <c r="HQ1300" s="23"/>
      <c r="HR1300" s="23"/>
      <c r="HS1300" s="23"/>
      <c r="HT1300" s="23"/>
      <c r="HU1300" s="23"/>
      <c r="HV1300" s="23"/>
      <c r="HW1300" s="23"/>
      <c r="HX1300" s="23"/>
      <c r="HY1300" s="23"/>
      <c r="HZ1300" s="23"/>
      <c r="IA1300" s="23"/>
      <c r="IB1300" s="23"/>
      <c r="IC1300" s="23"/>
      <c r="ID1300" s="23"/>
      <c r="IE1300" s="23"/>
      <c r="IF1300" s="23"/>
      <c r="IG1300" s="23"/>
      <c r="IH1300" s="23"/>
      <c r="II1300" s="23"/>
      <c r="IJ1300" s="23"/>
      <c r="IK1300" s="23"/>
      <c r="IL1300" s="23"/>
      <c r="IM1300" s="23"/>
      <c r="IN1300" s="23"/>
      <c r="IO1300" s="23"/>
      <c r="IP1300" s="23"/>
      <c r="IQ1300" s="23"/>
      <c r="IR1300" s="23"/>
      <c r="IS1300" s="23"/>
      <c r="IT1300" s="23"/>
      <c r="IU1300" s="23"/>
    </row>
    <row r="1301" spans="1:255" x14ac:dyDescent="0.2">
      <c r="A1301" s="64"/>
      <c r="B1301" s="111" t="s">
        <v>1263</v>
      </c>
      <c r="C1301" s="111" t="s">
        <v>1384</v>
      </c>
      <c r="D1301" s="63"/>
      <c r="E1301" s="63"/>
      <c r="F1301" s="63"/>
      <c r="G1301" s="63"/>
      <c r="H1301" s="63"/>
      <c r="I1301" s="63"/>
      <c r="J1301" s="63"/>
      <c r="K1301" s="65"/>
    </row>
    <row r="1302" spans="1:255" ht="36" x14ac:dyDescent="0.2">
      <c r="A1302" s="100" t="s">
        <v>812</v>
      </c>
      <c r="B1302" s="109" t="s">
        <v>659</v>
      </c>
      <c r="C1302" s="101" t="s">
        <v>660</v>
      </c>
      <c r="D1302" s="102" t="s">
        <v>661</v>
      </c>
      <c r="E1302" s="103">
        <f>Source!I693</f>
        <v>69.72</v>
      </c>
      <c r="F1302" s="104">
        <v>0</v>
      </c>
      <c r="G1302" s="105"/>
      <c r="H1302" s="104">
        <f>Source!AC692</f>
        <v>0</v>
      </c>
      <c r="I1302" s="106">
        <f>T1302</f>
        <v>0</v>
      </c>
      <c r="J1302" s="107" t="s">
        <v>1262</v>
      </c>
      <c r="K1302" s="108">
        <f>U1302</f>
        <v>162094</v>
      </c>
      <c r="L1302" s="23"/>
      <c r="M1302" s="23"/>
      <c r="N1302" s="23"/>
      <c r="O1302" s="23"/>
      <c r="P1302" s="23"/>
      <c r="Q1302" s="23"/>
      <c r="R1302" s="23"/>
      <c r="S1302" s="23"/>
      <c r="T1302" s="23">
        <f>ROUND(Source!AC692*Source!AW692*Source!I692,0)</f>
        <v>0</v>
      </c>
      <c r="U1302" s="23">
        <f>Source!P693</f>
        <v>162094</v>
      </c>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v>1</v>
      </c>
      <c r="CW1302" s="23"/>
      <c r="CX1302" s="23"/>
      <c r="CY1302" s="23"/>
      <c r="CZ1302" s="23"/>
      <c r="DA1302" s="23"/>
      <c r="DB1302" s="23"/>
      <c r="DC1302" s="23"/>
      <c r="DD1302" s="23"/>
      <c r="DE1302" s="23"/>
      <c r="DF1302" s="23"/>
      <c r="DG1302" s="23"/>
      <c r="DH1302" s="23"/>
      <c r="DI1302" s="23"/>
      <c r="DJ1302" s="23"/>
      <c r="DK1302" s="23">
        <f>T1302</f>
        <v>0</v>
      </c>
      <c r="DL1302" s="23"/>
      <c r="DM1302" s="23">
        <f>Source!P693</f>
        <v>162094</v>
      </c>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23"/>
      <c r="ES1302" s="23"/>
      <c r="ET1302" s="23"/>
      <c r="EU1302" s="23"/>
      <c r="EV1302" s="23"/>
      <c r="EW1302" s="23"/>
      <c r="EX1302" s="23"/>
      <c r="EY1302" s="23"/>
      <c r="EZ1302" s="23"/>
      <c r="FA1302" s="23"/>
      <c r="FB1302" s="23"/>
      <c r="FC1302" s="23"/>
      <c r="FD1302" s="23"/>
      <c r="FE1302" s="23"/>
      <c r="FF1302" s="23"/>
      <c r="FG1302" s="23"/>
      <c r="FH1302" s="23"/>
      <c r="FI1302" s="23"/>
      <c r="FJ1302" s="23"/>
      <c r="FK1302" s="23"/>
      <c r="FL1302" s="23"/>
      <c r="FM1302" s="23"/>
      <c r="FN1302" s="23"/>
      <c r="FO1302" s="23"/>
      <c r="FP1302" s="23"/>
      <c r="FQ1302" s="23"/>
      <c r="FR1302" s="23"/>
      <c r="FS1302" s="23"/>
      <c r="FT1302" s="23"/>
      <c r="FU1302" s="23"/>
      <c r="FV1302" s="23"/>
      <c r="FW1302" s="23"/>
      <c r="FX1302" s="23"/>
      <c r="FY1302" s="23"/>
      <c r="FZ1302" s="23"/>
      <c r="GA1302" s="23"/>
      <c r="GB1302" s="23"/>
      <c r="GC1302" s="23"/>
      <c r="GD1302" s="23"/>
      <c r="GE1302" s="23"/>
      <c r="GF1302" s="23"/>
      <c r="GG1302" s="23"/>
      <c r="GH1302" s="23"/>
      <c r="GI1302" s="23"/>
      <c r="GJ1302" s="23">
        <f>T1302</f>
        <v>0</v>
      </c>
      <c r="GK1302" s="23"/>
      <c r="GL1302" s="23"/>
      <c r="GM1302" s="23"/>
      <c r="GN1302" s="23">
        <f>T1302</f>
        <v>0</v>
      </c>
      <c r="GO1302" s="23"/>
      <c r="GP1302" s="23">
        <f>T1302</f>
        <v>0</v>
      </c>
      <c r="GQ1302" s="23">
        <f>T1302</f>
        <v>0</v>
      </c>
      <c r="GR1302" s="23"/>
      <c r="GS1302" s="23">
        <f>T1302</f>
        <v>0</v>
      </c>
      <c r="GT1302" s="23"/>
      <c r="GU1302" s="23"/>
      <c r="GV1302" s="23"/>
      <c r="GW1302" s="23"/>
      <c r="GX1302" s="23"/>
      <c r="GY1302" s="23"/>
      <c r="GZ1302" s="23"/>
      <c r="HA1302" s="23"/>
      <c r="HB1302" s="23">
        <f>T1302</f>
        <v>0</v>
      </c>
      <c r="HC1302" s="23"/>
      <c r="HD1302" s="23"/>
      <c r="HE1302" s="23"/>
      <c r="HF1302" s="23">
        <f>T1302</f>
        <v>0</v>
      </c>
      <c r="HG1302" s="23"/>
      <c r="HH1302" s="23"/>
      <c r="HI1302" s="23"/>
      <c r="HJ1302" s="23"/>
      <c r="HK1302" s="23"/>
      <c r="HL1302" s="23">
        <f>T1302</f>
        <v>0</v>
      </c>
      <c r="HM1302" s="23"/>
      <c r="HN1302" s="23">
        <f>T1302</f>
        <v>0</v>
      </c>
      <c r="HO1302" s="23"/>
      <c r="HP1302" s="23"/>
      <c r="HQ1302" s="23"/>
      <c r="HR1302" s="23"/>
      <c r="HS1302" s="23"/>
      <c r="HT1302" s="23"/>
      <c r="HU1302" s="23"/>
      <c r="HV1302" s="23"/>
      <c r="HW1302" s="23"/>
      <c r="HX1302" s="23"/>
      <c r="HY1302" s="23"/>
      <c r="HZ1302" s="23"/>
      <c r="IA1302" s="23"/>
      <c r="IB1302" s="23"/>
      <c r="IC1302" s="23"/>
      <c r="ID1302" s="23"/>
      <c r="IE1302" s="23"/>
      <c r="IF1302" s="23"/>
      <c r="IG1302" s="23"/>
      <c r="IH1302" s="23"/>
      <c r="II1302" s="23"/>
      <c r="IJ1302" s="23"/>
      <c r="IK1302" s="23"/>
      <c r="IL1302" s="23"/>
      <c r="IM1302" s="23"/>
      <c r="IN1302" s="23"/>
      <c r="IO1302" s="23"/>
      <c r="IP1302" s="23"/>
      <c r="IQ1302" s="23"/>
      <c r="IR1302" s="23"/>
      <c r="IS1302" s="23"/>
      <c r="IT1302" s="23"/>
      <c r="IU1302" s="23"/>
    </row>
    <row r="1303" spans="1:255" x14ac:dyDescent="0.2">
      <c r="A1303" s="64"/>
      <c r="B1303" s="111" t="s">
        <v>1263</v>
      </c>
      <c r="C1303" s="111" t="s">
        <v>1385</v>
      </c>
      <c r="D1303" s="63"/>
      <c r="E1303" s="63"/>
      <c r="F1303" s="63"/>
      <c r="G1303" s="63"/>
      <c r="H1303" s="63"/>
      <c r="I1303" s="63"/>
      <c r="J1303" s="63"/>
      <c r="K1303" s="65"/>
    </row>
    <row r="1304" spans="1:255" x14ac:dyDescent="0.2">
      <c r="A1304" s="114" t="s">
        <v>813</v>
      </c>
      <c r="B1304" s="115" t="s">
        <v>665</v>
      </c>
      <c r="C1304" s="116" t="s">
        <v>666</v>
      </c>
      <c r="D1304" s="117" t="s">
        <v>661</v>
      </c>
      <c r="E1304" s="118">
        <f>Source!I695</f>
        <v>7.7039999999999997</v>
      </c>
      <c r="F1304" s="119">
        <v>130.59</v>
      </c>
      <c r="G1304" s="71"/>
      <c r="H1304" s="119">
        <f>Source!AC694</f>
        <v>130.59</v>
      </c>
      <c r="I1304" s="120">
        <f>T1304</f>
        <v>1006</v>
      </c>
      <c r="J1304" s="73" t="s">
        <v>1262</v>
      </c>
      <c r="K1304" s="121">
        <f>U1304</f>
        <v>9215</v>
      </c>
      <c r="L1304" s="23"/>
      <c r="M1304" s="23"/>
      <c r="N1304" s="23"/>
      <c r="O1304" s="23"/>
      <c r="P1304" s="23"/>
      <c r="Q1304" s="23"/>
      <c r="R1304" s="23"/>
      <c r="S1304" s="23"/>
      <c r="T1304" s="23">
        <f>ROUND(Source!AC694*Source!AW694*Source!I694,0)</f>
        <v>1006</v>
      </c>
      <c r="U1304" s="23">
        <f>Source!P695</f>
        <v>9215</v>
      </c>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c r="BK1304" s="23"/>
      <c r="BL1304" s="23"/>
      <c r="BM1304" s="23"/>
      <c r="BN1304" s="23"/>
      <c r="BO1304" s="23"/>
      <c r="BP1304" s="23"/>
      <c r="BQ1304" s="23"/>
      <c r="BR1304" s="23"/>
      <c r="BS1304" s="23"/>
      <c r="BT1304" s="23"/>
      <c r="BU1304" s="23"/>
      <c r="BV1304" s="23"/>
      <c r="BW1304" s="23"/>
      <c r="BX1304" s="23"/>
      <c r="BY1304" s="23"/>
      <c r="BZ1304" s="23"/>
      <c r="CA1304" s="23"/>
      <c r="CB1304" s="23"/>
      <c r="CC1304" s="23"/>
      <c r="CD1304" s="23"/>
      <c r="CE1304" s="23"/>
      <c r="CF1304" s="23"/>
      <c r="CG1304" s="23"/>
      <c r="CH1304" s="23"/>
      <c r="CI1304" s="23"/>
      <c r="CJ1304" s="23"/>
      <c r="CK1304" s="23"/>
      <c r="CL1304" s="23"/>
      <c r="CM1304" s="23"/>
      <c r="CN1304" s="23"/>
      <c r="CO1304" s="23"/>
      <c r="CP1304" s="23"/>
      <c r="CQ1304" s="23"/>
      <c r="CR1304" s="23"/>
      <c r="CS1304" s="23"/>
      <c r="CT1304" s="23"/>
      <c r="CU1304" s="23"/>
      <c r="CV1304" s="23">
        <v>1</v>
      </c>
      <c r="CW1304" s="23"/>
      <c r="CX1304" s="23"/>
      <c r="CY1304" s="23"/>
      <c r="CZ1304" s="23"/>
      <c r="DA1304" s="23"/>
      <c r="DB1304" s="23"/>
      <c r="DC1304" s="23"/>
      <c r="DD1304" s="23"/>
      <c r="DE1304" s="23"/>
      <c r="DF1304" s="23"/>
      <c r="DG1304" s="23"/>
      <c r="DH1304" s="23"/>
      <c r="DI1304" s="23"/>
      <c r="DJ1304" s="23"/>
      <c r="DK1304" s="23">
        <f>T1304</f>
        <v>1006</v>
      </c>
      <c r="DL1304" s="23"/>
      <c r="DM1304" s="23">
        <f>Source!P695</f>
        <v>9215</v>
      </c>
      <c r="DN1304" s="23"/>
      <c r="DO1304" s="23"/>
      <c r="DP1304" s="23"/>
      <c r="DQ1304" s="23"/>
      <c r="DR1304" s="23"/>
      <c r="DS1304" s="23"/>
      <c r="DT1304" s="23"/>
      <c r="DU1304" s="23"/>
      <c r="DV1304" s="23"/>
      <c r="DW1304" s="23"/>
      <c r="DX1304" s="23"/>
      <c r="DY1304" s="23"/>
      <c r="DZ1304" s="23"/>
      <c r="EA1304" s="23"/>
      <c r="EB1304" s="23"/>
      <c r="EC1304" s="23"/>
      <c r="ED1304" s="23"/>
      <c r="EE1304" s="23"/>
      <c r="EF1304" s="23"/>
      <c r="EG1304" s="23"/>
      <c r="EH1304" s="23"/>
      <c r="EI1304" s="23"/>
      <c r="EJ1304" s="23"/>
      <c r="EK1304" s="23"/>
      <c r="EL1304" s="23"/>
      <c r="EM1304" s="23"/>
      <c r="EN1304" s="23"/>
      <c r="EO1304" s="23"/>
      <c r="EP1304" s="23"/>
      <c r="EQ1304" s="23"/>
      <c r="ER1304" s="23"/>
      <c r="ES1304" s="23"/>
      <c r="ET1304" s="23"/>
      <c r="EU1304" s="23"/>
      <c r="EV1304" s="23"/>
      <c r="EW1304" s="23"/>
      <c r="EX1304" s="23"/>
      <c r="EY1304" s="23"/>
      <c r="EZ1304" s="23"/>
      <c r="FA1304" s="23"/>
      <c r="FB1304" s="23"/>
      <c r="FC1304" s="23"/>
      <c r="FD1304" s="23"/>
      <c r="FE1304" s="23"/>
      <c r="FF1304" s="23"/>
      <c r="FG1304" s="23"/>
      <c r="FH1304" s="23"/>
      <c r="FI1304" s="23"/>
      <c r="FJ1304" s="23"/>
      <c r="FK1304" s="23"/>
      <c r="FL1304" s="23"/>
      <c r="FM1304" s="23"/>
      <c r="FN1304" s="23"/>
      <c r="FO1304" s="23"/>
      <c r="FP1304" s="23"/>
      <c r="FQ1304" s="23"/>
      <c r="FR1304" s="23"/>
      <c r="FS1304" s="23"/>
      <c r="FT1304" s="23"/>
      <c r="FU1304" s="23"/>
      <c r="FV1304" s="23"/>
      <c r="FW1304" s="23"/>
      <c r="FX1304" s="23"/>
      <c r="FY1304" s="23"/>
      <c r="FZ1304" s="23"/>
      <c r="GA1304" s="23"/>
      <c r="GB1304" s="23"/>
      <c r="GC1304" s="23"/>
      <c r="GD1304" s="23"/>
      <c r="GE1304" s="23"/>
      <c r="GF1304" s="23"/>
      <c r="GG1304" s="23"/>
      <c r="GH1304" s="23"/>
      <c r="GI1304" s="23"/>
      <c r="GJ1304" s="23">
        <f>T1304</f>
        <v>1006</v>
      </c>
      <c r="GK1304" s="23"/>
      <c r="GL1304" s="23"/>
      <c r="GM1304" s="23"/>
      <c r="GN1304" s="23">
        <f>T1304</f>
        <v>1006</v>
      </c>
      <c r="GO1304" s="23"/>
      <c r="GP1304" s="23">
        <f>T1304</f>
        <v>1006</v>
      </c>
      <c r="GQ1304" s="23">
        <f>T1304</f>
        <v>1006</v>
      </c>
      <c r="GR1304" s="23"/>
      <c r="GS1304" s="23">
        <f>T1304</f>
        <v>1006</v>
      </c>
      <c r="GT1304" s="23"/>
      <c r="GU1304" s="23"/>
      <c r="GV1304" s="23"/>
      <c r="GW1304" s="23"/>
      <c r="GX1304" s="23"/>
      <c r="GY1304" s="23"/>
      <c r="GZ1304" s="23"/>
      <c r="HA1304" s="23"/>
      <c r="HB1304" s="23">
        <f>T1304</f>
        <v>1006</v>
      </c>
      <c r="HC1304" s="23"/>
      <c r="HD1304" s="23"/>
      <c r="HE1304" s="23"/>
      <c r="HF1304" s="23">
        <f>T1304</f>
        <v>1006</v>
      </c>
      <c r="HG1304" s="23"/>
      <c r="HH1304" s="23"/>
      <c r="HI1304" s="23"/>
      <c r="HJ1304" s="23"/>
      <c r="HK1304" s="23"/>
      <c r="HL1304" s="23">
        <f>T1304</f>
        <v>1006</v>
      </c>
      <c r="HM1304" s="23"/>
      <c r="HN1304" s="23">
        <f>T1304</f>
        <v>1006</v>
      </c>
      <c r="HO1304" s="23"/>
      <c r="HP1304" s="23"/>
      <c r="HQ1304" s="23"/>
      <c r="HR1304" s="23"/>
      <c r="HS1304" s="23"/>
      <c r="HT1304" s="23"/>
      <c r="HU1304" s="23"/>
      <c r="HV1304" s="23"/>
      <c r="HW1304" s="23"/>
      <c r="HX1304" s="23"/>
      <c r="HY1304" s="23"/>
      <c r="HZ1304" s="23"/>
      <c r="IA1304" s="23"/>
      <c r="IB1304" s="23"/>
      <c r="IC1304" s="23"/>
      <c r="ID1304" s="23"/>
      <c r="IE1304" s="23"/>
      <c r="IF1304" s="23"/>
      <c r="IG1304" s="23"/>
      <c r="IH1304" s="23"/>
      <c r="II1304" s="23"/>
      <c r="IJ1304" s="23"/>
      <c r="IK1304" s="23"/>
      <c r="IL1304" s="23"/>
      <c r="IM1304" s="23"/>
      <c r="IN1304" s="23"/>
      <c r="IO1304" s="23"/>
      <c r="IP1304" s="23"/>
      <c r="IQ1304" s="23"/>
      <c r="IR1304" s="23"/>
      <c r="IS1304" s="23"/>
      <c r="IT1304" s="23"/>
      <c r="IU1304" s="23"/>
    </row>
    <row r="1305" spans="1:255" x14ac:dyDescent="0.2">
      <c r="A1305" s="98"/>
      <c r="B1305" s="113" t="s">
        <v>1263</v>
      </c>
      <c r="C1305" s="113" t="s">
        <v>1386</v>
      </c>
      <c r="D1305" s="33"/>
      <c r="E1305" s="33"/>
      <c r="F1305" s="33"/>
      <c r="G1305" s="33"/>
      <c r="H1305" s="33"/>
      <c r="I1305" s="33"/>
      <c r="J1305" s="33"/>
      <c r="K1305" s="99"/>
    </row>
    <row r="1306" spans="1:255" ht="13.5" thickBot="1" x14ac:dyDescent="0.25">
      <c r="A1306" s="124"/>
      <c r="B1306" s="125"/>
      <c r="C1306" s="125" t="s">
        <v>1266</v>
      </c>
      <c r="D1306" s="125"/>
      <c r="E1306" s="125"/>
      <c r="F1306" s="125"/>
      <c r="G1306" s="125"/>
      <c r="H1306" s="373">
        <f>SUM(DK1291:DK1305)</f>
        <v>1021</v>
      </c>
      <c r="I1306" s="374"/>
      <c r="J1306" s="373">
        <f>SUM(DM1291:DM1305)</f>
        <v>177801</v>
      </c>
      <c r="K1306" s="375"/>
      <c r="L1306" s="112"/>
      <c r="M1306" s="112"/>
      <c r="N1306" s="112"/>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3"/>
      <c r="BN1306" s="23"/>
      <c r="BO1306" s="23"/>
      <c r="BP1306" s="23"/>
      <c r="BQ1306" s="23"/>
      <c r="BR1306" s="23"/>
      <c r="BS1306" s="23"/>
      <c r="BT1306" s="23"/>
      <c r="BU1306" s="23"/>
      <c r="BV1306" s="23"/>
      <c r="BW1306" s="23"/>
      <c r="BX1306" s="23"/>
      <c r="BY1306" s="23"/>
      <c r="BZ1306" s="23"/>
      <c r="CA1306" s="23"/>
      <c r="CB1306" s="23"/>
      <c r="CC1306" s="23"/>
      <c r="CD1306" s="23"/>
      <c r="CE1306" s="23"/>
      <c r="CF1306" s="23"/>
      <c r="CG1306" s="23"/>
      <c r="CH1306" s="23"/>
      <c r="CI1306" s="23"/>
      <c r="CJ1306" s="23"/>
      <c r="CK1306" s="23"/>
      <c r="CL1306" s="23"/>
      <c r="CM1306" s="23"/>
      <c r="CN1306" s="23"/>
      <c r="CO1306" s="23"/>
      <c r="CP1306" s="23"/>
      <c r="CQ1306" s="23"/>
      <c r="CR1306" s="23"/>
      <c r="CS1306" s="23"/>
      <c r="CT1306" s="23"/>
      <c r="CU1306" s="23"/>
      <c r="CV1306" s="23"/>
      <c r="CW1306" s="23"/>
      <c r="CX1306" s="23"/>
      <c r="CY1306" s="23"/>
      <c r="CZ1306" s="23"/>
      <c r="DA1306" s="23"/>
      <c r="DB1306" s="23"/>
      <c r="DC1306" s="23"/>
      <c r="DD1306" s="23"/>
      <c r="DE1306" s="23"/>
      <c r="DF1306" s="23"/>
      <c r="DG1306" s="23"/>
      <c r="DH1306" s="23"/>
      <c r="DI1306" s="23"/>
      <c r="DJ1306" s="23"/>
      <c r="DK1306" s="23"/>
      <c r="DL1306" s="23"/>
      <c r="DM1306" s="23"/>
      <c r="DN1306" s="23"/>
      <c r="DO1306" s="23"/>
      <c r="DP1306" s="23"/>
      <c r="DQ1306" s="23"/>
      <c r="DR1306" s="23"/>
      <c r="DS1306" s="23"/>
      <c r="DT1306" s="23"/>
      <c r="DU1306" s="23"/>
      <c r="DV1306" s="23"/>
      <c r="DW1306" s="23"/>
      <c r="DX1306" s="23"/>
      <c r="DY1306" s="23"/>
      <c r="DZ1306" s="23"/>
      <c r="EA1306" s="23"/>
      <c r="EB1306" s="23"/>
      <c r="EC1306" s="23"/>
      <c r="ED1306" s="23"/>
      <c r="EE1306" s="23"/>
      <c r="EF1306" s="23"/>
      <c r="EG1306" s="23"/>
      <c r="EH1306" s="23"/>
      <c r="EI1306" s="23"/>
      <c r="EJ1306" s="23"/>
      <c r="EK1306" s="23"/>
      <c r="EL1306" s="23"/>
      <c r="EM1306" s="23"/>
      <c r="EN1306" s="23"/>
      <c r="EO1306" s="23"/>
      <c r="EP1306" s="23"/>
      <c r="EQ1306" s="23"/>
      <c r="ER1306" s="23"/>
      <c r="ES1306" s="23"/>
      <c r="ET1306" s="23"/>
      <c r="EU1306" s="23"/>
      <c r="EV1306" s="23"/>
      <c r="EW1306" s="23"/>
      <c r="EX1306" s="23"/>
      <c r="EY1306" s="23"/>
      <c r="EZ1306" s="23"/>
      <c r="FA1306" s="23"/>
      <c r="FB1306" s="23"/>
      <c r="FC1306" s="23"/>
      <c r="FD1306" s="23"/>
      <c r="FE1306" s="23"/>
      <c r="FF1306" s="23"/>
      <c r="FG1306" s="23"/>
      <c r="FH1306" s="23"/>
      <c r="FI1306" s="23"/>
      <c r="FJ1306" s="23"/>
      <c r="FK1306" s="23"/>
      <c r="FL1306" s="23"/>
      <c r="FM1306" s="23"/>
      <c r="FN1306" s="23"/>
      <c r="FO1306" s="23"/>
      <c r="FP1306" s="23"/>
      <c r="FQ1306" s="23"/>
      <c r="FR1306" s="23"/>
      <c r="FS1306" s="23"/>
      <c r="FT1306" s="23"/>
      <c r="FU1306" s="23"/>
      <c r="FV1306" s="23"/>
      <c r="FW1306" s="23"/>
      <c r="FX1306" s="23"/>
      <c r="FY1306" s="23"/>
      <c r="FZ1306" s="23"/>
      <c r="GA1306" s="23"/>
      <c r="GB1306" s="23"/>
      <c r="GC1306" s="23"/>
      <c r="GD1306" s="23"/>
      <c r="GE1306" s="23"/>
      <c r="GF1306" s="23"/>
      <c r="GG1306" s="23"/>
      <c r="GH1306" s="23"/>
      <c r="GI1306" s="23"/>
      <c r="GJ1306" s="23"/>
      <c r="GK1306" s="23"/>
      <c r="GL1306" s="23"/>
      <c r="GM1306" s="23"/>
      <c r="GN1306" s="23"/>
      <c r="GO1306" s="23"/>
      <c r="GP1306" s="23"/>
      <c r="GQ1306" s="23"/>
      <c r="GR1306" s="23"/>
      <c r="GS1306" s="23"/>
      <c r="GT1306" s="23"/>
      <c r="GU1306" s="23"/>
      <c r="GV1306" s="23"/>
      <c r="GW1306" s="23"/>
      <c r="GX1306" s="23"/>
      <c r="GY1306" s="23"/>
      <c r="GZ1306" s="23"/>
      <c r="HA1306" s="23"/>
      <c r="HB1306" s="23"/>
      <c r="HC1306" s="23"/>
      <c r="HD1306" s="23"/>
      <c r="HE1306" s="23"/>
      <c r="HF1306" s="23"/>
      <c r="HG1306" s="23"/>
      <c r="HH1306" s="23"/>
      <c r="HI1306" s="23"/>
      <c r="HJ1306" s="23"/>
      <c r="HK1306" s="23"/>
      <c r="HL1306" s="23"/>
      <c r="HM1306" s="23"/>
      <c r="HN1306" s="23"/>
      <c r="HO1306" s="23"/>
      <c r="HP1306" s="23"/>
      <c r="HQ1306" s="23"/>
      <c r="HR1306" s="23"/>
      <c r="HS1306" s="23"/>
      <c r="HT1306" s="23"/>
      <c r="HU1306" s="23"/>
      <c r="HV1306" s="23"/>
      <c r="HW1306" s="23"/>
      <c r="HX1306" s="23"/>
      <c r="HY1306" s="23"/>
      <c r="HZ1306" s="23"/>
      <c r="IA1306" s="23"/>
      <c r="IB1306" s="23"/>
      <c r="IC1306" s="23"/>
      <c r="ID1306" s="23"/>
      <c r="IE1306" s="23"/>
      <c r="IF1306" s="23"/>
      <c r="IG1306" s="23"/>
      <c r="IH1306" s="23"/>
      <c r="II1306" s="23"/>
      <c r="IJ1306" s="23"/>
      <c r="IK1306" s="23"/>
      <c r="IL1306" s="23"/>
      <c r="IM1306" s="23"/>
      <c r="IN1306" s="23"/>
      <c r="IO1306" s="23"/>
      <c r="IP1306" s="23"/>
      <c r="IQ1306" s="23"/>
      <c r="IR1306" s="23"/>
      <c r="IS1306" s="23"/>
      <c r="IT1306" s="23"/>
      <c r="IU1306" s="23"/>
    </row>
    <row r="1307" spans="1:255" x14ac:dyDescent="0.2">
      <c r="A1307" s="123"/>
      <c r="B1307" s="122"/>
      <c r="C1307" s="122" t="s">
        <v>1267</v>
      </c>
      <c r="D1307" s="122"/>
      <c r="E1307" s="122"/>
      <c r="F1307" s="122"/>
      <c r="G1307" s="122"/>
      <c r="H1307" s="376">
        <f>R1307</f>
        <v>7636</v>
      </c>
      <c r="I1307" s="377"/>
      <c r="J1307" s="376" t="e">
        <f>S1307</f>
        <v>#REF!</v>
      </c>
      <c r="K1307" s="378"/>
      <c r="O1307" s="23"/>
      <c r="P1307" s="23"/>
      <c r="Q1307" s="23"/>
      <c r="R1307" s="23">
        <f>SUM(T1291:T1306)</f>
        <v>7636</v>
      </c>
      <c r="S1307" s="23" t="e">
        <f>SUM(U1291:U1306)</f>
        <v>#REF!</v>
      </c>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3"/>
      <c r="BN1307" s="23"/>
      <c r="BO1307" s="23"/>
      <c r="BP1307" s="23"/>
      <c r="BQ1307" s="23"/>
      <c r="BR1307" s="23"/>
      <c r="BS1307" s="23"/>
      <c r="BT1307" s="23"/>
      <c r="BU1307" s="23"/>
      <c r="BV1307" s="23"/>
      <c r="BW1307" s="23"/>
      <c r="BX1307" s="23"/>
      <c r="BY1307" s="23"/>
      <c r="BZ1307" s="23"/>
      <c r="CA1307" s="23"/>
      <c r="CB1307" s="23"/>
      <c r="CC1307" s="23"/>
      <c r="CD1307" s="23"/>
      <c r="CE1307" s="23"/>
      <c r="CF1307" s="23"/>
      <c r="CG1307" s="23"/>
      <c r="CH1307" s="23"/>
      <c r="CI1307" s="23"/>
      <c r="CJ1307" s="23"/>
      <c r="CK1307" s="23"/>
      <c r="CL1307" s="23"/>
      <c r="CM1307" s="23"/>
      <c r="CN1307" s="23"/>
      <c r="CO1307" s="23"/>
      <c r="CP1307" s="23"/>
      <c r="CQ1307" s="23"/>
      <c r="CR1307" s="23"/>
      <c r="CS1307" s="23"/>
      <c r="CT1307" s="23"/>
      <c r="CU1307" s="23"/>
      <c r="CV1307" s="23"/>
      <c r="CW1307" s="23"/>
      <c r="CX1307" s="23"/>
      <c r="CY1307" s="23"/>
      <c r="CZ1307" s="23"/>
      <c r="DA1307" s="23"/>
      <c r="DB1307" s="23"/>
      <c r="DC1307" s="23"/>
      <c r="DD1307" s="23"/>
      <c r="DE1307" s="23"/>
      <c r="DF1307" s="23"/>
      <c r="DG1307" s="23"/>
      <c r="DH1307" s="23"/>
      <c r="DI1307" s="23"/>
      <c r="DJ1307" s="23"/>
      <c r="DK1307" s="23"/>
      <c r="DL1307" s="23"/>
      <c r="DM1307" s="23"/>
      <c r="DN1307" s="23"/>
      <c r="DO1307" s="23"/>
      <c r="DP1307" s="23"/>
      <c r="DQ1307" s="23"/>
      <c r="DR1307" s="23"/>
      <c r="DS1307" s="23"/>
      <c r="DT1307" s="23"/>
      <c r="DU1307" s="23"/>
      <c r="DV1307" s="23"/>
      <c r="DW1307" s="23"/>
      <c r="DX1307" s="23"/>
      <c r="DY1307" s="23"/>
      <c r="DZ1307" s="23"/>
      <c r="EA1307" s="23"/>
      <c r="EB1307" s="23"/>
      <c r="EC1307" s="23"/>
      <c r="ED1307" s="23"/>
      <c r="EE1307" s="23"/>
      <c r="EF1307" s="23"/>
      <c r="EG1307" s="23"/>
      <c r="EH1307" s="23"/>
      <c r="EI1307" s="23"/>
      <c r="EJ1307" s="23"/>
      <c r="EK1307" s="23"/>
      <c r="EL1307" s="23"/>
      <c r="EM1307" s="23"/>
      <c r="EN1307" s="23"/>
      <c r="EO1307" s="23"/>
      <c r="EP1307" s="23"/>
      <c r="EQ1307" s="23"/>
      <c r="ER1307" s="23"/>
      <c r="ES1307" s="23"/>
      <c r="ET1307" s="23"/>
      <c r="EU1307" s="23"/>
      <c r="EV1307" s="23"/>
      <c r="EW1307" s="23"/>
      <c r="EX1307" s="23"/>
      <c r="EY1307" s="23"/>
      <c r="EZ1307" s="23"/>
      <c r="FA1307" s="23"/>
      <c r="FB1307" s="23"/>
      <c r="FC1307" s="23"/>
      <c r="FD1307" s="23"/>
      <c r="FE1307" s="23"/>
      <c r="FF1307" s="23"/>
      <c r="FG1307" s="23"/>
      <c r="FH1307" s="23"/>
      <c r="FI1307" s="23"/>
      <c r="FJ1307" s="23"/>
      <c r="FK1307" s="23"/>
      <c r="FL1307" s="23"/>
      <c r="FM1307" s="23"/>
      <c r="FN1307" s="23"/>
      <c r="FO1307" s="23"/>
      <c r="FP1307" s="23"/>
      <c r="FQ1307" s="23"/>
      <c r="FR1307" s="23"/>
      <c r="FS1307" s="23"/>
      <c r="FT1307" s="23"/>
      <c r="FU1307" s="23"/>
      <c r="FV1307" s="23"/>
      <c r="FW1307" s="23"/>
      <c r="FX1307" s="23"/>
      <c r="FY1307" s="23"/>
      <c r="FZ1307" s="23"/>
      <c r="GA1307" s="23"/>
      <c r="GB1307" s="23"/>
      <c r="GC1307" s="23"/>
      <c r="GD1307" s="23"/>
      <c r="GE1307" s="23"/>
      <c r="GF1307" s="23"/>
      <c r="GG1307" s="23"/>
      <c r="GH1307" s="23"/>
      <c r="GI1307" s="23"/>
      <c r="GJ1307" s="23"/>
      <c r="GK1307" s="23"/>
      <c r="GL1307" s="23"/>
      <c r="GM1307" s="23"/>
      <c r="GN1307" s="23"/>
      <c r="GO1307" s="23"/>
      <c r="GP1307" s="23"/>
      <c r="GQ1307" s="23"/>
      <c r="GR1307" s="23"/>
      <c r="GS1307" s="23"/>
      <c r="GT1307" s="23"/>
      <c r="GU1307" s="23"/>
      <c r="GV1307" s="23"/>
      <c r="GW1307" s="23"/>
      <c r="GX1307" s="23"/>
      <c r="GY1307" s="23"/>
      <c r="GZ1307" s="23"/>
      <c r="HA1307" s="23">
        <f>R1307</f>
        <v>7636</v>
      </c>
      <c r="HB1307" s="23"/>
      <c r="HC1307" s="23"/>
      <c r="HD1307" s="23"/>
      <c r="HE1307" s="23"/>
      <c r="HF1307" s="23"/>
      <c r="HG1307" s="23"/>
      <c r="HH1307" s="23"/>
      <c r="HI1307" s="23"/>
      <c r="HJ1307" s="23"/>
      <c r="HK1307" s="23"/>
      <c r="HL1307" s="23"/>
      <c r="HM1307" s="23"/>
      <c r="HN1307" s="23"/>
      <c r="HO1307" s="23"/>
      <c r="HP1307" s="23"/>
      <c r="HQ1307" s="23"/>
      <c r="HR1307" s="23"/>
      <c r="HS1307" s="23"/>
      <c r="HT1307" s="23"/>
      <c r="HU1307" s="23"/>
      <c r="HV1307" s="23"/>
      <c r="HW1307" s="23"/>
      <c r="HX1307" s="23"/>
      <c r="HY1307" s="23"/>
      <c r="HZ1307" s="23"/>
      <c r="IA1307" s="23"/>
      <c r="IB1307" s="23"/>
      <c r="IC1307" s="23"/>
      <c r="ID1307" s="23"/>
      <c r="IE1307" s="23"/>
      <c r="IF1307" s="23"/>
      <c r="IG1307" s="23"/>
      <c r="IH1307" s="23"/>
      <c r="II1307" s="23"/>
      <c r="IJ1307" s="23"/>
      <c r="IK1307" s="23"/>
      <c r="IL1307" s="23"/>
      <c r="IM1307" s="23"/>
      <c r="IN1307" s="23"/>
      <c r="IO1307" s="23"/>
      <c r="IP1307" s="23"/>
      <c r="IQ1307" s="23"/>
      <c r="IR1307" s="23"/>
      <c r="IS1307" s="23"/>
      <c r="IT1307" s="23"/>
      <c r="IU1307" s="23"/>
    </row>
    <row r="1308" spans="1:255" x14ac:dyDescent="0.2">
      <c r="A1308" s="77"/>
      <c r="B1308" s="76"/>
      <c r="C1308" s="76"/>
      <c r="D1308" s="76"/>
      <c r="E1308" s="76"/>
      <c r="F1308" s="76"/>
      <c r="G1308" s="76"/>
      <c r="H1308" s="370"/>
      <c r="I1308" s="371"/>
      <c r="J1308" s="370"/>
      <c r="K1308" s="372"/>
    </row>
    <row r="1309" spans="1:255" ht="33.75" x14ac:dyDescent="0.2">
      <c r="A1309" s="126">
        <v>65</v>
      </c>
      <c r="B1309" s="133" t="s">
        <v>562</v>
      </c>
      <c r="C1309" s="127" t="s">
        <v>815</v>
      </c>
      <c r="D1309" s="128" t="s">
        <v>193</v>
      </c>
      <c r="E1309" s="129">
        <v>9.357E-2</v>
      </c>
      <c r="F1309" s="130">
        <f>Source!AK697</f>
        <v>15154.3</v>
      </c>
      <c r="G1309" s="134" t="s">
        <v>6</v>
      </c>
      <c r="H1309" s="130"/>
      <c r="I1309" s="131">
        <f>SUM(DQ1309:DQ1323)</f>
        <v>153</v>
      </c>
      <c r="J1309" s="107" t="s">
        <v>562</v>
      </c>
      <c r="K1309" s="132" t="e">
        <f>SUM(DS1309:DS1323)</f>
        <v>#REF!</v>
      </c>
      <c r="L1309" s="23"/>
      <c r="M1309" s="23"/>
      <c r="N1309" s="23"/>
      <c r="O1309" s="23"/>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c r="BK1309" s="23"/>
      <c r="BL1309" s="23"/>
      <c r="BM1309" s="23"/>
      <c r="BN1309" s="23"/>
      <c r="BO1309" s="23"/>
      <c r="BP1309" s="23"/>
      <c r="BQ1309" s="23"/>
      <c r="BR1309" s="23"/>
      <c r="BS1309" s="23"/>
      <c r="BT1309" s="23"/>
      <c r="BU1309" s="23"/>
      <c r="BV1309" s="23"/>
      <c r="BW1309" s="23"/>
      <c r="BX1309" s="23"/>
      <c r="BY1309" s="23"/>
      <c r="BZ1309" s="23"/>
      <c r="CA1309" s="23"/>
      <c r="CB1309" s="23"/>
      <c r="CC1309" s="23"/>
      <c r="CD1309" s="23"/>
      <c r="CE1309" s="23"/>
      <c r="CF1309" s="23"/>
      <c r="CG1309" s="23"/>
      <c r="CH1309" s="23"/>
      <c r="CI1309" s="23"/>
      <c r="CJ1309" s="23"/>
      <c r="CK1309" s="23"/>
      <c r="CL1309" s="23"/>
      <c r="CM1309" s="23"/>
      <c r="CN1309" s="23"/>
      <c r="CO1309" s="23"/>
      <c r="CP1309" s="23"/>
      <c r="CQ1309" s="23"/>
      <c r="CR1309" s="23"/>
      <c r="CS1309" s="23"/>
      <c r="CT1309" s="23"/>
      <c r="CU1309" s="23"/>
      <c r="CV1309" s="23"/>
      <c r="CW1309" s="23"/>
      <c r="CX1309" s="23"/>
      <c r="CY1309" s="23"/>
      <c r="CZ1309" s="23"/>
      <c r="DA1309" s="23"/>
      <c r="DB1309" s="23"/>
      <c r="DC1309" s="23"/>
      <c r="DD1309" s="23"/>
      <c r="DE1309" s="23"/>
      <c r="DF1309" s="23"/>
      <c r="DG1309" s="23"/>
      <c r="DH1309" s="23"/>
      <c r="DI1309" s="23"/>
      <c r="DJ1309" s="23"/>
      <c r="DK1309" s="23"/>
      <c r="DL1309" s="23"/>
      <c r="DM1309" s="23"/>
      <c r="DN1309" s="23"/>
      <c r="DO1309" s="23"/>
      <c r="DP1309" s="23"/>
      <c r="DQ1309" s="23"/>
      <c r="DR1309" s="23"/>
      <c r="DS1309" s="23"/>
      <c r="DT1309" s="23"/>
      <c r="DU1309" s="23"/>
      <c r="DV1309" s="23"/>
      <c r="DW1309" s="23"/>
      <c r="DX1309" s="23"/>
      <c r="DY1309" s="23"/>
      <c r="DZ1309" s="23"/>
      <c r="EA1309" s="23"/>
      <c r="EB1309" s="23"/>
      <c r="EC1309" s="23"/>
      <c r="ED1309" s="23"/>
      <c r="EE1309" s="23"/>
      <c r="EF1309" s="23"/>
      <c r="EG1309" s="23"/>
      <c r="EH1309" s="23"/>
      <c r="EI1309" s="23"/>
      <c r="EJ1309" s="23"/>
      <c r="EK1309" s="23"/>
      <c r="EL1309" s="23"/>
      <c r="EM1309" s="23"/>
      <c r="EN1309" s="23"/>
      <c r="EO1309" s="23"/>
      <c r="EP1309" s="23"/>
      <c r="EQ1309" s="23"/>
      <c r="ER1309" s="23"/>
      <c r="ES1309" s="23"/>
      <c r="ET1309" s="23"/>
      <c r="EU1309" s="23"/>
      <c r="EV1309" s="23"/>
      <c r="EW1309" s="23"/>
      <c r="EX1309" s="23"/>
      <c r="EY1309" s="23"/>
      <c r="EZ1309" s="23"/>
      <c r="FA1309" s="23"/>
      <c r="FB1309" s="23"/>
      <c r="FC1309" s="23"/>
      <c r="FD1309" s="23"/>
      <c r="FE1309" s="23"/>
      <c r="FF1309" s="23"/>
      <c r="FG1309" s="23"/>
      <c r="FH1309" s="23"/>
      <c r="FI1309" s="23"/>
      <c r="FJ1309" s="23"/>
      <c r="FK1309" s="23"/>
      <c r="FL1309" s="23"/>
      <c r="FM1309" s="23"/>
      <c r="FN1309" s="23"/>
      <c r="FO1309" s="23"/>
      <c r="FP1309" s="23"/>
      <c r="FQ1309" s="23"/>
      <c r="FR1309" s="23"/>
      <c r="FS1309" s="23"/>
      <c r="FT1309" s="23"/>
      <c r="FU1309" s="23"/>
      <c r="FV1309" s="23"/>
      <c r="FW1309" s="23"/>
      <c r="FX1309" s="23"/>
      <c r="FY1309" s="23"/>
      <c r="FZ1309" s="23"/>
      <c r="GA1309" s="23"/>
      <c r="GB1309" s="23"/>
      <c r="GC1309" s="23"/>
      <c r="GD1309" s="23"/>
      <c r="GE1309" s="23"/>
      <c r="GF1309" s="23"/>
      <c r="GG1309" s="23"/>
      <c r="GH1309" s="23"/>
      <c r="GI1309" s="23"/>
      <c r="GJ1309" s="23"/>
      <c r="GK1309" s="23"/>
      <c r="GL1309" s="23"/>
      <c r="GM1309" s="23"/>
      <c r="GN1309" s="23"/>
      <c r="GO1309" s="23"/>
      <c r="GP1309" s="23"/>
      <c r="GQ1309" s="23"/>
      <c r="GR1309" s="23"/>
      <c r="GS1309" s="23"/>
      <c r="GT1309" s="23"/>
      <c r="GU1309" s="23"/>
      <c r="GV1309" s="23"/>
      <c r="GW1309" s="23"/>
      <c r="GX1309" s="23"/>
      <c r="GY1309" s="23"/>
      <c r="GZ1309" s="23"/>
      <c r="HA1309" s="23"/>
      <c r="HB1309" s="23"/>
      <c r="HC1309" s="23"/>
      <c r="HD1309" s="23"/>
      <c r="HE1309" s="23"/>
      <c r="HF1309" s="23"/>
      <c r="HG1309" s="23"/>
      <c r="HH1309" s="23"/>
      <c r="HI1309" s="23"/>
      <c r="HJ1309" s="23"/>
      <c r="HK1309" s="23"/>
      <c r="HL1309" s="23"/>
      <c r="HM1309" s="23"/>
      <c r="HN1309" s="23"/>
      <c r="HO1309" s="23"/>
      <c r="HP1309" s="23"/>
      <c r="HQ1309" s="23"/>
      <c r="HR1309" s="23"/>
      <c r="HS1309" s="23"/>
      <c r="HT1309" s="23"/>
      <c r="HU1309" s="23"/>
      <c r="HV1309" s="23"/>
      <c r="HW1309" s="23"/>
      <c r="HX1309" s="23"/>
      <c r="HY1309" s="23"/>
      <c r="HZ1309" s="23"/>
      <c r="IA1309" s="23"/>
      <c r="IB1309" s="23"/>
      <c r="IC1309" s="23"/>
      <c r="ID1309" s="23"/>
      <c r="IE1309" s="23"/>
      <c r="IF1309" s="23"/>
      <c r="IG1309" s="23"/>
      <c r="IH1309" s="23"/>
      <c r="II1309" s="23"/>
      <c r="IJ1309" s="23"/>
      <c r="IK1309" s="23"/>
      <c r="IL1309" s="23"/>
      <c r="IM1309" s="23"/>
      <c r="IN1309" s="23"/>
      <c r="IO1309" s="23"/>
      <c r="IP1309" s="23"/>
      <c r="IQ1309" s="23"/>
      <c r="IR1309" s="23"/>
      <c r="IS1309" s="23"/>
      <c r="IT1309" s="23"/>
      <c r="IU1309" s="23"/>
    </row>
    <row r="1310" spans="1:255" x14ac:dyDescent="0.2">
      <c r="A1310" s="66"/>
      <c r="B1310" s="67"/>
      <c r="C1310" s="67" t="s">
        <v>1253</v>
      </c>
      <c r="D1310" s="68"/>
      <c r="E1310" s="69"/>
      <c r="F1310" s="70">
        <v>439.81</v>
      </c>
      <c r="G1310" s="71"/>
      <c r="H1310" s="70">
        <f>Source!AF697</f>
        <v>439.81</v>
      </c>
      <c r="I1310" s="72">
        <f>T1310</f>
        <v>41</v>
      </c>
      <c r="J1310" s="73">
        <v>25.6</v>
      </c>
      <c r="K1310" s="74">
        <f>U1310</f>
        <v>1054</v>
      </c>
      <c r="O1310" s="23"/>
      <c r="P1310" s="23"/>
      <c r="Q1310" s="23"/>
      <c r="R1310" s="23"/>
      <c r="S1310" s="23"/>
      <c r="T1310" s="23">
        <f>ROUND(Source!AF697*Source!AV697*Source!I697,0)</f>
        <v>41</v>
      </c>
      <c r="U1310" s="23">
        <f>Source!S697</f>
        <v>1054</v>
      </c>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v>1</v>
      </c>
      <c r="CW1310" s="23"/>
      <c r="CX1310" s="23"/>
      <c r="CY1310" s="23"/>
      <c r="CZ1310" s="23"/>
      <c r="DA1310" s="23"/>
      <c r="DB1310" s="23"/>
      <c r="DC1310" s="23"/>
      <c r="DD1310" s="23"/>
      <c r="DE1310" s="23"/>
      <c r="DF1310" s="23"/>
      <c r="DG1310" s="23">
        <f>Source!S697</f>
        <v>1054</v>
      </c>
      <c r="DH1310" s="23">
        <v>1008</v>
      </c>
      <c r="DI1310" s="23"/>
      <c r="DJ1310" s="23"/>
      <c r="DK1310" s="23"/>
      <c r="DL1310" s="23"/>
      <c r="DM1310" s="23"/>
      <c r="DN1310" s="23"/>
      <c r="DO1310" s="23"/>
      <c r="DP1310" s="23"/>
      <c r="DQ1310" s="23">
        <f>T1310</f>
        <v>41</v>
      </c>
      <c r="DR1310" s="23"/>
      <c r="DS1310" s="23">
        <f>U1310</f>
        <v>1054</v>
      </c>
      <c r="DT1310" s="23"/>
      <c r="DU1310" s="23"/>
      <c r="DV1310" s="23"/>
      <c r="DW1310" s="23"/>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23"/>
      <c r="ES1310" s="23"/>
      <c r="ET1310" s="23"/>
      <c r="EU1310" s="23"/>
      <c r="EV1310" s="23"/>
      <c r="EW1310" s="23"/>
      <c r="EX1310" s="23"/>
      <c r="EY1310" s="23"/>
      <c r="EZ1310" s="23"/>
      <c r="FA1310" s="23"/>
      <c r="FB1310" s="23"/>
      <c r="FC1310" s="23"/>
      <c r="FD1310" s="23"/>
      <c r="FE1310" s="23"/>
      <c r="FF1310" s="23"/>
      <c r="FG1310" s="23"/>
      <c r="FH1310" s="23"/>
      <c r="FI1310" s="23"/>
      <c r="FJ1310" s="23"/>
      <c r="FK1310" s="23"/>
      <c r="FL1310" s="23"/>
      <c r="FM1310" s="23"/>
      <c r="FN1310" s="23"/>
      <c r="FO1310" s="23"/>
      <c r="FP1310" s="23"/>
      <c r="FQ1310" s="23"/>
      <c r="FR1310" s="23"/>
      <c r="FS1310" s="23"/>
      <c r="FT1310" s="23"/>
      <c r="FU1310" s="23"/>
      <c r="FV1310" s="23"/>
      <c r="FW1310" s="23"/>
      <c r="FX1310" s="23"/>
      <c r="FY1310" s="23"/>
      <c r="FZ1310" s="23"/>
      <c r="GA1310" s="23"/>
      <c r="GB1310" s="23"/>
      <c r="GC1310" s="23"/>
      <c r="GD1310" s="23"/>
      <c r="GE1310" s="23"/>
      <c r="GF1310" s="23"/>
      <c r="GG1310" s="23"/>
      <c r="GH1310" s="23"/>
      <c r="GI1310" s="23"/>
      <c r="GJ1310" s="23">
        <f>T1310</f>
        <v>41</v>
      </c>
      <c r="GK1310" s="23">
        <f>T1310</f>
        <v>41</v>
      </c>
      <c r="GL1310" s="23"/>
      <c r="GM1310" s="23"/>
      <c r="GN1310" s="23"/>
      <c r="GO1310" s="23"/>
      <c r="GP1310" s="23"/>
      <c r="GQ1310" s="23"/>
      <c r="GR1310" s="23"/>
      <c r="GS1310" s="23"/>
      <c r="GT1310" s="23"/>
      <c r="GU1310" s="23"/>
      <c r="GV1310" s="23"/>
      <c r="GW1310" s="23"/>
      <c r="GX1310" s="23"/>
      <c r="GY1310" s="23"/>
      <c r="GZ1310" s="23"/>
      <c r="HA1310" s="23"/>
      <c r="HB1310" s="23">
        <f>T1310</f>
        <v>41</v>
      </c>
      <c r="HC1310" s="23"/>
      <c r="HD1310" s="23"/>
      <c r="HE1310" s="23"/>
      <c r="HF1310" s="23">
        <f>T1310</f>
        <v>41</v>
      </c>
      <c r="HG1310" s="23"/>
      <c r="HH1310" s="23"/>
      <c r="HI1310" s="23"/>
      <c r="HJ1310" s="23"/>
      <c r="HK1310" s="23"/>
      <c r="HL1310" s="23">
        <f>T1310</f>
        <v>41</v>
      </c>
      <c r="HM1310" s="23"/>
      <c r="HN1310" s="23">
        <f>T1310</f>
        <v>41</v>
      </c>
      <c r="HO1310" s="23"/>
      <c r="HP1310" s="23"/>
      <c r="HQ1310" s="23"/>
      <c r="HR1310" s="23"/>
      <c r="HS1310" s="23"/>
      <c r="HT1310" s="23"/>
      <c r="HU1310" s="23"/>
      <c r="HV1310" s="23"/>
      <c r="HW1310" s="23"/>
      <c r="HX1310" s="23">
        <f>T1310</f>
        <v>41</v>
      </c>
      <c r="HY1310" s="23"/>
      <c r="HZ1310" s="23"/>
      <c r="IA1310" s="23"/>
      <c r="IB1310" s="23"/>
      <c r="IC1310" s="23"/>
      <c r="ID1310" s="23"/>
      <c r="IE1310" s="23"/>
      <c r="IF1310" s="23"/>
      <c r="IG1310" s="23"/>
      <c r="IH1310" s="23"/>
      <c r="II1310" s="23"/>
      <c r="IJ1310" s="23"/>
      <c r="IK1310" s="23"/>
      <c r="IL1310" s="23"/>
      <c r="IM1310" s="23"/>
      <c r="IN1310" s="23"/>
      <c r="IO1310" s="23"/>
      <c r="IP1310" s="23"/>
      <c r="IQ1310" s="23"/>
      <c r="IR1310" s="23"/>
      <c r="IS1310" s="23"/>
      <c r="IT1310" s="23"/>
      <c r="IU1310" s="23"/>
    </row>
    <row r="1311" spans="1:255" x14ac:dyDescent="0.2">
      <c r="A1311" s="78"/>
      <c r="B1311" s="79"/>
      <c r="C1311" s="79" t="s">
        <v>1255</v>
      </c>
      <c r="D1311" s="80"/>
      <c r="E1311" s="81"/>
      <c r="F1311" s="82">
        <v>255.76</v>
      </c>
      <c r="G1311" s="83"/>
      <c r="H1311" s="82">
        <f>Source!AD697</f>
        <v>255.76</v>
      </c>
      <c r="I1311" s="84">
        <f>T1311</f>
        <v>24</v>
      </c>
      <c r="J1311" s="85">
        <v>9.3000000000000007</v>
      </c>
      <c r="K1311" s="86">
        <f>U1311</f>
        <v>223</v>
      </c>
      <c r="O1311" s="23"/>
      <c r="P1311" s="23"/>
      <c r="Q1311" s="23"/>
      <c r="R1311" s="23"/>
      <c r="S1311" s="23"/>
      <c r="T1311" s="23">
        <f>ROUND(Source!AD697*Source!AV697*Source!I697,0)</f>
        <v>24</v>
      </c>
      <c r="U1311" s="23">
        <f>Source!Q697</f>
        <v>223</v>
      </c>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23"/>
      <c r="BJ1311" s="23"/>
      <c r="BK1311" s="23"/>
      <c r="BL1311" s="23"/>
      <c r="BM1311" s="23"/>
      <c r="BN1311" s="23"/>
      <c r="BO1311" s="23"/>
      <c r="BP1311" s="23"/>
      <c r="BQ1311" s="23"/>
      <c r="BR1311" s="23"/>
      <c r="BS1311" s="23"/>
      <c r="BT1311" s="23"/>
      <c r="BU1311" s="23"/>
      <c r="BV1311" s="23"/>
      <c r="BW1311" s="23"/>
      <c r="BX1311" s="23"/>
      <c r="BY1311" s="23"/>
      <c r="BZ1311" s="23"/>
      <c r="CA1311" s="23"/>
      <c r="CB1311" s="23"/>
      <c r="CC1311" s="23"/>
      <c r="CD1311" s="23"/>
      <c r="CE1311" s="23"/>
      <c r="CF1311" s="23"/>
      <c r="CG1311" s="23"/>
      <c r="CH1311" s="23"/>
      <c r="CI1311" s="23"/>
      <c r="CJ1311" s="23"/>
      <c r="CK1311" s="23"/>
      <c r="CL1311" s="23"/>
      <c r="CM1311" s="23"/>
      <c r="CN1311" s="23"/>
      <c r="CO1311" s="23"/>
      <c r="CP1311" s="23"/>
      <c r="CQ1311" s="23"/>
      <c r="CR1311" s="23"/>
      <c r="CS1311" s="23"/>
      <c r="CT1311" s="23"/>
      <c r="CU1311" s="23"/>
      <c r="CV1311" s="23">
        <v>1</v>
      </c>
      <c r="CW1311" s="23"/>
      <c r="CX1311" s="23"/>
      <c r="CY1311" s="23"/>
      <c r="CZ1311" s="23"/>
      <c r="DA1311" s="23"/>
      <c r="DB1311" s="23"/>
      <c r="DC1311" s="23"/>
      <c r="DD1311" s="23"/>
      <c r="DE1311" s="23"/>
      <c r="DF1311" s="23"/>
      <c r="DG1311" s="23"/>
      <c r="DH1311" s="23"/>
      <c r="DI1311" s="23"/>
      <c r="DJ1311" s="23"/>
      <c r="DK1311" s="23"/>
      <c r="DL1311" s="23"/>
      <c r="DM1311" s="23"/>
      <c r="DN1311" s="23"/>
      <c r="DO1311" s="23"/>
      <c r="DP1311" s="23"/>
      <c r="DQ1311" s="23">
        <f>T1311</f>
        <v>24</v>
      </c>
      <c r="DR1311" s="23"/>
      <c r="DS1311" s="23">
        <f>U1311</f>
        <v>223</v>
      </c>
      <c r="DT1311" s="23"/>
      <c r="DU1311" s="23"/>
      <c r="DV1311" s="23"/>
      <c r="DW1311" s="23"/>
      <c r="DX1311" s="23"/>
      <c r="DY1311" s="23"/>
      <c r="DZ1311" s="23"/>
      <c r="EA1311" s="23"/>
      <c r="EB1311" s="23"/>
      <c r="EC1311" s="23"/>
      <c r="ED1311" s="23"/>
      <c r="EE1311" s="23"/>
      <c r="EF1311" s="23"/>
      <c r="EG1311" s="23"/>
      <c r="EH1311" s="23"/>
      <c r="EI1311" s="23"/>
      <c r="EJ1311" s="23"/>
      <c r="EK1311" s="23"/>
      <c r="EL1311" s="23"/>
      <c r="EM1311" s="23"/>
      <c r="EN1311" s="23"/>
      <c r="EO1311" s="23"/>
      <c r="EP1311" s="23"/>
      <c r="EQ1311" s="23"/>
      <c r="ER1311" s="23"/>
      <c r="ES1311" s="23"/>
      <c r="ET1311" s="23"/>
      <c r="EU1311" s="23"/>
      <c r="EV1311" s="23"/>
      <c r="EW1311" s="23"/>
      <c r="EX1311" s="23"/>
      <c r="EY1311" s="23"/>
      <c r="EZ1311" s="23"/>
      <c r="FA1311" s="23"/>
      <c r="FB1311" s="23"/>
      <c r="FC1311" s="23"/>
      <c r="FD1311" s="23"/>
      <c r="FE1311" s="23"/>
      <c r="FF1311" s="23"/>
      <c r="FG1311" s="23"/>
      <c r="FH1311" s="23"/>
      <c r="FI1311" s="23"/>
      <c r="FJ1311" s="23"/>
      <c r="FK1311" s="23"/>
      <c r="FL1311" s="23"/>
      <c r="FM1311" s="23"/>
      <c r="FN1311" s="23"/>
      <c r="FO1311" s="23"/>
      <c r="FP1311" s="23"/>
      <c r="FQ1311" s="23"/>
      <c r="FR1311" s="23"/>
      <c r="FS1311" s="23"/>
      <c r="FT1311" s="23"/>
      <c r="FU1311" s="23"/>
      <c r="FV1311" s="23"/>
      <c r="FW1311" s="23"/>
      <c r="FX1311" s="23"/>
      <c r="FY1311" s="23"/>
      <c r="FZ1311" s="23"/>
      <c r="GA1311" s="23"/>
      <c r="GB1311" s="23"/>
      <c r="GC1311" s="23"/>
      <c r="GD1311" s="23"/>
      <c r="GE1311" s="23"/>
      <c r="GF1311" s="23"/>
      <c r="GG1311" s="23"/>
      <c r="GH1311" s="23"/>
      <c r="GI1311" s="23"/>
      <c r="GJ1311" s="23">
        <f>T1311</f>
        <v>24</v>
      </c>
      <c r="GK1311" s="23"/>
      <c r="GL1311" s="23">
        <f>T1311</f>
        <v>24</v>
      </c>
      <c r="GM1311" s="23"/>
      <c r="GN1311" s="23"/>
      <c r="GO1311" s="23"/>
      <c r="GP1311" s="23"/>
      <c r="GQ1311" s="23"/>
      <c r="GR1311" s="23"/>
      <c r="GS1311" s="23"/>
      <c r="GT1311" s="23"/>
      <c r="GU1311" s="23"/>
      <c r="GV1311" s="23"/>
      <c r="GW1311" s="23"/>
      <c r="GX1311" s="23"/>
      <c r="GY1311" s="23"/>
      <c r="GZ1311" s="23"/>
      <c r="HA1311" s="23"/>
      <c r="HB1311" s="23">
        <f>T1311</f>
        <v>24</v>
      </c>
      <c r="HC1311" s="23"/>
      <c r="HD1311" s="23"/>
      <c r="HE1311" s="23"/>
      <c r="HF1311" s="23">
        <f>T1311</f>
        <v>24</v>
      </c>
      <c r="HG1311" s="23"/>
      <c r="HH1311" s="23"/>
      <c r="HI1311" s="23"/>
      <c r="HJ1311" s="23"/>
      <c r="HK1311" s="23"/>
      <c r="HL1311" s="23">
        <f>T1311</f>
        <v>24</v>
      </c>
      <c r="HM1311" s="23"/>
      <c r="HN1311" s="23">
        <f>T1311</f>
        <v>24</v>
      </c>
      <c r="HO1311" s="23"/>
      <c r="HP1311" s="23"/>
      <c r="HQ1311" s="23"/>
      <c r="HR1311" s="23"/>
      <c r="HS1311" s="23"/>
      <c r="HT1311" s="23"/>
      <c r="HU1311" s="23"/>
      <c r="HV1311" s="23"/>
      <c r="HW1311" s="23"/>
      <c r="HX1311" s="23"/>
      <c r="HY1311" s="23"/>
      <c r="HZ1311" s="23"/>
      <c r="IA1311" s="23"/>
      <c r="IB1311" s="23"/>
      <c r="IC1311" s="23"/>
      <c r="ID1311" s="23"/>
      <c r="IE1311" s="23"/>
      <c r="IF1311" s="23"/>
      <c r="IG1311" s="23"/>
      <c r="IH1311" s="23"/>
      <c r="II1311" s="23"/>
      <c r="IJ1311" s="23"/>
      <c r="IK1311" s="23"/>
      <c r="IL1311" s="23"/>
      <c r="IM1311" s="23"/>
      <c r="IN1311" s="23"/>
      <c r="IO1311" s="23"/>
      <c r="IP1311" s="23"/>
      <c r="IQ1311" s="23"/>
      <c r="IR1311" s="23"/>
      <c r="IS1311" s="23"/>
      <c r="IT1311" s="23"/>
      <c r="IU1311" s="23"/>
    </row>
    <row r="1312" spans="1:255" x14ac:dyDescent="0.2">
      <c r="A1312" s="87"/>
      <c r="B1312" s="88"/>
      <c r="C1312" s="88" t="s">
        <v>1257</v>
      </c>
      <c r="D1312" s="89"/>
      <c r="E1312" s="90">
        <v>130</v>
      </c>
      <c r="F1312" s="91" t="s">
        <v>1258</v>
      </c>
      <c r="G1312" s="92"/>
      <c r="H1312" s="93">
        <f>ROUND((Source!AF697*Source!AV697+Source!AE697*Source!AV697)*(Source!FX697)/100,2)</f>
        <v>571.75</v>
      </c>
      <c r="I1312" s="94">
        <f>T1312</f>
        <v>53</v>
      </c>
      <c r="J1312" s="96">
        <v>1.24</v>
      </c>
      <c r="K1312" s="95" t="e">
        <f>U1312</f>
        <v>#REF!</v>
      </c>
      <c r="O1312" s="23"/>
      <c r="P1312" s="23"/>
      <c r="Q1312" s="23"/>
      <c r="R1312" s="23"/>
      <c r="S1312" s="23"/>
      <c r="T1312" s="23">
        <f>ROUND((ROUND(Source!AF697*Source!AV697*Source!I697,0)+ROUND(Source!AE697*Source!AV697*Source!I697,0))*(Source!DN697)/100,0)</f>
        <v>53</v>
      </c>
      <c r="U1312" s="23" t="e">
        <f>Source!X697</f>
        <v>#REF!</v>
      </c>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c r="BK1312" s="23"/>
      <c r="BL1312" s="23"/>
      <c r="BM1312" s="23"/>
      <c r="BN1312" s="23"/>
      <c r="BO1312" s="23"/>
      <c r="BP1312" s="23"/>
      <c r="BQ1312" s="23"/>
      <c r="BR1312" s="23"/>
      <c r="BS1312" s="23"/>
      <c r="BT1312" s="23"/>
      <c r="BU1312" s="23"/>
      <c r="BV1312" s="23"/>
      <c r="BW1312" s="23"/>
      <c r="BX1312" s="23"/>
      <c r="BY1312" s="23"/>
      <c r="BZ1312" s="23"/>
      <c r="CA1312" s="23"/>
      <c r="CB1312" s="23"/>
      <c r="CC1312" s="23"/>
      <c r="CD1312" s="23"/>
      <c r="CE1312" s="23"/>
      <c r="CF1312" s="23"/>
      <c r="CG1312" s="23"/>
      <c r="CH1312" s="23"/>
      <c r="CI1312" s="23"/>
      <c r="CJ1312" s="23"/>
      <c r="CK1312" s="23"/>
      <c r="CL1312" s="23"/>
      <c r="CM1312" s="23"/>
      <c r="CN1312" s="23"/>
      <c r="CO1312" s="23"/>
      <c r="CP1312" s="23"/>
      <c r="CQ1312" s="23"/>
      <c r="CR1312" s="23"/>
      <c r="CS1312" s="23"/>
      <c r="CT1312" s="23"/>
      <c r="CU1312" s="23"/>
      <c r="CV1312" s="23">
        <v>1</v>
      </c>
      <c r="CW1312" s="23"/>
      <c r="CX1312" s="23"/>
      <c r="CY1312" s="23"/>
      <c r="CZ1312" s="23"/>
      <c r="DA1312" s="23"/>
      <c r="DB1312" s="23"/>
      <c r="DC1312" s="23"/>
      <c r="DD1312" s="23"/>
      <c r="DE1312" s="23"/>
      <c r="DF1312" s="23"/>
      <c r="DG1312" s="23"/>
      <c r="DH1312" s="23"/>
      <c r="DI1312" s="23"/>
      <c r="DJ1312" s="23"/>
      <c r="DK1312" s="23"/>
      <c r="DL1312" s="23"/>
      <c r="DM1312" s="23"/>
      <c r="DN1312" s="23"/>
      <c r="DO1312" s="23"/>
      <c r="DP1312" s="23"/>
      <c r="DQ1312" s="23">
        <f>T1312</f>
        <v>53</v>
      </c>
      <c r="DR1312" s="23"/>
      <c r="DS1312" s="23" t="e">
        <f>U1312</f>
        <v>#REF!</v>
      </c>
      <c r="DT1312" s="23"/>
      <c r="DU1312" s="23"/>
      <c r="DV1312" s="23"/>
      <c r="DW1312" s="23"/>
      <c r="DX1312" s="23"/>
      <c r="DY1312" s="23"/>
      <c r="DZ1312" s="23"/>
      <c r="EA1312" s="23"/>
      <c r="EB1312" s="23"/>
      <c r="EC1312" s="23"/>
      <c r="ED1312" s="23"/>
      <c r="EE1312" s="23"/>
      <c r="EF1312" s="23"/>
      <c r="EG1312" s="23"/>
      <c r="EH1312" s="23"/>
      <c r="EI1312" s="23"/>
      <c r="EJ1312" s="23"/>
      <c r="EK1312" s="23"/>
      <c r="EL1312" s="23"/>
      <c r="EM1312" s="23"/>
      <c r="EN1312" s="23"/>
      <c r="EO1312" s="23"/>
      <c r="EP1312" s="23"/>
      <c r="EQ1312" s="23"/>
      <c r="ER1312" s="23"/>
      <c r="ES1312" s="23"/>
      <c r="ET1312" s="23"/>
      <c r="EU1312" s="23"/>
      <c r="EV1312" s="23"/>
      <c r="EW1312" s="23"/>
      <c r="EX1312" s="23"/>
      <c r="EY1312" s="23"/>
      <c r="EZ1312" s="23"/>
      <c r="FA1312" s="23"/>
      <c r="FB1312" s="23"/>
      <c r="FC1312" s="23"/>
      <c r="FD1312" s="23"/>
      <c r="FE1312" s="23"/>
      <c r="FF1312" s="23"/>
      <c r="FG1312" s="23"/>
      <c r="FH1312" s="23"/>
      <c r="FI1312" s="23"/>
      <c r="FJ1312" s="23"/>
      <c r="FK1312" s="23"/>
      <c r="FL1312" s="23"/>
      <c r="FM1312" s="23"/>
      <c r="FN1312" s="23"/>
      <c r="FO1312" s="23"/>
      <c r="FP1312" s="23"/>
      <c r="FQ1312" s="23"/>
      <c r="FR1312" s="23"/>
      <c r="FS1312" s="23"/>
      <c r="FT1312" s="23"/>
      <c r="FU1312" s="23"/>
      <c r="FV1312" s="23"/>
      <c r="FW1312" s="23"/>
      <c r="FX1312" s="23"/>
      <c r="FY1312" s="23"/>
      <c r="FZ1312" s="23"/>
      <c r="GA1312" s="23"/>
      <c r="GB1312" s="23"/>
      <c r="GC1312" s="23"/>
      <c r="GD1312" s="23"/>
      <c r="GE1312" s="23"/>
      <c r="GF1312" s="23"/>
      <c r="GG1312" s="23"/>
      <c r="GH1312" s="23"/>
      <c r="GI1312" s="23"/>
      <c r="GJ1312" s="23"/>
      <c r="GK1312" s="23"/>
      <c r="GL1312" s="23"/>
      <c r="GM1312" s="23"/>
      <c r="GN1312" s="23"/>
      <c r="GO1312" s="23"/>
      <c r="GP1312" s="23"/>
      <c r="GQ1312" s="23"/>
      <c r="GR1312" s="23"/>
      <c r="GS1312" s="23"/>
      <c r="GT1312" s="23"/>
      <c r="GU1312" s="23"/>
      <c r="GV1312" s="23"/>
      <c r="GW1312" s="23"/>
      <c r="GX1312" s="23"/>
      <c r="GY1312" s="23">
        <f>T1312</f>
        <v>53</v>
      </c>
      <c r="GZ1312" s="23"/>
      <c r="HA1312" s="23"/>
      <c r="HB1312" s="23">
        <f>T1312</f>
        <v>53</v>
      </c>
      <c r="HC1312" s="23"/>
      <c r="HD1312" s="23"/>
      <c r="HE1312" s="23"/>
      <c r="HF1312" s="23">
        <f>T1312</f>
        <v>53</v>
      </c>
      <c r="HG1312" s="23"/>
      <c r="HH1312" s="23"/>
      <c r="HI1312" s="23"/>
      <c r="HJ1312" s="23"/>
      <c r="HK1312" s="23"/>
      <c r="HL1312" s="23">
        <f>T1312</f>
        <v>53</v>
      </c>
      <c r="HM1312" s="23"/>
      <c r="HN1312" s="23">
        <f>T1312</f>
        <v>53</v>
      </c>
      <c r="HO1312" s="23"/>
      <c r="HP1312" s="23"/>
      <c r="HQ1312" s="23"/>
      <c r="HR1312" s="23"/>
      <c r="HS1312" s="23"/>
      <c r="HT1312" s="23"/>
      <c r="HU1312" s="23"/>
      <c r="HV1312" s="23"/>
      <c r="HW1312" s="23"/>
      <c r="HX1312" s="23"/>
      <c r="HY1312" s="23"/>
      <c r="HZ1312" s="23"/>
      <c r="IA1312" s="23"/>
      <c r="IB1312" s="23"/>
      <c r="IC1312" s="23"/>
      <c r="ID1312" s="23"/>
      <c r="IE1312" s="23"/>
      <c r="IF1312" s="23"/>
      <c r="IG1312" s="23"/>
      <c r="IH1312" s="23"/>
      <c r="II1312" s="23"/>
      <c r="IJ1312" s="23"/>
      <c r="IK1312" s="23"/>
      <c r="IL1312" s="23"/>
      <c r="IM1312" s="23"/>
      <c r="IN1312" s="23"/>
      <c r="IO1312" s="23"/>
      <c r="IP1312" s="23"/>
      <c r="IQ1312" s="23"/>
      <c r="IR1312" s="23"/>
      <c r="IS1312" s="23"/>
      <c r="IT1312" s="23"/>
      <c r="IU1312" s="23"/>
    </row>
    <row r="1313" spans="1:255" x14ac:dyDescent="0.2">
      <c r="A1313" s="87"/>
      <c r="B1313" s="88"/>
      <c r="C1313" s="88" t="s">
        <v>1259</v>
      </c>
      <c r="D1313" s="89"/>
      <c r="E1313" s="90">
        <v>85</v>
      </c>
      <c r="F1313" s="91" t="s">
        <v>1258</v>
      </c>
      <c r="G1313" s="92"/>
      <c r="H1313" s="93">
        <f>ROUND((Source!AF697*Source!AV697+Source!AE697*Source!AV697)*(Source!FY697)/100,2)</f>
        <v>373.84</v>
      </c>
      <c r="I1313" s="94">
        <f>T1313</f>
        <v>35</v>
      </c>
      <c r="J1313" s="96">
        <v>0.72</v>
      </c>
      <c r="K1313" s="95" t="e">
        <f>U1313</f>
        <v>#REF!</v>
      </c>
      <c r="O1313" s="23"/>
      <c r="P1313" s="23"/>
      <c r="Q1313" s="23"/>
      <c r="R1313" s="23"/>
      <c r="S1313" s="23"/>
      <c r="T1313" s="23">
        <f>ROUND((ROUND(Source!AF697*Source!AV697*Source!I697,0)+ROUND(Source!AE697*Source!AV697*Source!I697,0))*(Source!DO697)/100,0)</f>
        <v>35</v>
      </c>
      <c r="U1313" s="23" t="e">
        <f>Source!Y697</f>
        <v>#REF!</v>
      </c>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c r="BK1313" s="23"/>
      <c r="BL1313" s="23"/>
      <c r="BM1313" s="23"/>
      <c r="BN1313" s="23"/>
      <c r="BO1313" s="23"/>
      <c r="BP1313" s="23"/>
      <c r="BQ1313" s="23"/>
      <c r="BR1313" s="23"/>
      <c r="BS1313" s="23"/>
      <c r="BT1313" s="23"/>
      <c r="BU1313" s="23"/>
      <c r="BV1313" s="23"/>
      <c r="BW1313" s="23"/>
      <c r="BX1313" s="23"/>
      <c r="BY1313" s="23"/>
      <c r="BZ1313" s="23"/>
      <c r="CA1313" s="23"/>
      <c r="CB1313" s="23"/>
      <c r="CC1313" s="23"/>
      <c r="CD1313" s="23"/>
      <c r="CE1313" s="23"/>
      <c r="CF1313" s="23"/>
      <c r="CG1313" s="23"/>
      <c r="CH1313" s="23"/>
      <c r="CI1313" s="23"/>
      <c r="CJ1313" s="23"/>
      <c r="CK1313" s="23"/>
      <c r="CL1313" s="23"/>
      <c r="CM1313" s="23"/>
      <c r="CN1313" s="23"/>
      <c r="CO1313" s="23"/>
      <c r="CP1313" s="23"/>
      <c r="CQ1313" s="23"/>
      <c r="CR1313" s="23"/>
      <c r="CS1313" s="23"/>
      <c r="CT1313" s="23"/>
      <c r="CU1313" s="23"/>
      <c r="CV1313" s="23">
        <v>1</v>
      </c>
      <c r="CW1313" s="23"/>
      <c r="CX1313" s="23"/>
      <c r="CY1313" s="23"/>
      <c r="CZ1313" s="23"/>
      <c r="DA1313" s="23"/>
      <c r="DB1313" s="23"/>
      <c r="DC1313" s="23"/>
      <c r="DD1313" s="23"/>
      <c r="DE1313" s="23"/>
      <c r="DF1313" s="23"/>
      <c r="DG1313" s="23"/>
      <c r="DH1313" s="23"/>
      <c r="DI1313" s="23"/>
      <c r="DJ1313" s="23"/>
      <c r="DK1313" s="23"/>
      <c r="DL1313" s="23"/>
      <c r="DM1313" s="23"/>
      <c r="DN1313" s="23"/>
      <c r="DO1313" s="23"/>
      <c r="DP1313" s="23"/>
      <c r="DQ1313" s="23">
        <f>T1313</f>
        <v>35</v>
      </c>
      <c r="DR1313" s="23"/>
      <c r="DS1313" s="23" t="e">
        <f>U1313</f>
        <v>#REF!</v>
      </c>
      <c r="DT1313" s="23"/>
      <c r="DU1313" s="23"/>
      <c r="DV1313" s="23"/>
      <c r="DW1313" s="23"/>
      <c r="DX1313" s="23"/>
      <c r="DY1313" s="23"/>
      <c r="DZ1313" s="23"/>
      <c r="EA1313" s="23"/>
      <c r="EB1313" s="23"/>
      <c r="EC1313" s="23"/>
      <c r="ED1313" s="23"/>
      <c r="EE1313" s="23"/>
      <c r="EF1313" s="23"/>
      <c r="EG1313" s="23"/>
      <c r="EH1313" s="23"/>
      <c r="EI1313" s="23"/>
      <c r="EJ1313" s="23"/>
      <c r="EK1313" s="23"/>
      <c r="EL1313" s="23"/>
      <c r="EM1313" s="23"/>
      <c r="EN1313" s="23"/>
      <c r="EO1313" s="23"/>
      <c r="EP1313" s="23"/>
      <c r="EQ1313" s="23"/>
      <c r="ER1313" s="23"/>
      <c r="ES1313" s="23"/>
      <c r="ET1313" s="23"/>
      <c r="EU1313" s="23"/>
      <c r="EV1313" s="23"/>
      <c r="EW1313" s="23"/>
      <c r="EX1313" s="23"/>
      <c r="EY1313" s="23"/>
      <c r="EZ1313" s="23"/>
      <c r="FA1313" s="23"/>
      <c r="FB1313" s="23"/>
      <c r="FC1313" s="23"/>
      <c r="FD1313" s="23"/>
      <c r="FE1313" s="23"/>
      <c r="FF1313" s="23"/>
      <c r="FG1313" s="23"/>
      <c r="FH1313" s="23"/>
      <c r="FI1313" s="23"/>
      <c r="FJ1313" s="23"/>
      <c r="FK1313" s="23"/>
      <c r="FL1313" s="23"/>
      <c r="FM1313" s="23"/>
      <c r="FN1313" s="23"/>
      <c r="FO1313" s="23"/>
      <c r="FP1313" s="23"/>
      <c r="FQ1313" s="23"/>
      <c r="FR1313" s="23"/>
      <c r="FS1313" s="23"/>
      <c r="FT1313" s="23"/>
      <c r="FU1313" s="23"/>
      <c r="FV1313" s="23"/>
      <c r="FW1313" s="23"/>
      <c r="FX1313" s="23"/>
      <c r="FY1313" s="23"/>
      <c r="FZ1313" s="23"/>
      <c r="GA1313" s="23"/>
      <c r="GB1313" s="23"/>
      <c r="GC1313" s="23"/>
      <c r="GD1313" s="23"/>
      <c r="GE1313" s="23"/>
      <c r="GF1313" s="23"/>
      <c r="GG1313" s="23"/>
      <c r="GH1313" s="23"/>
      <c r="GI1313" s="23"/>
      <c r="GJ1313" s="23"/>
      <c r="GK1313" s="23"/>
      <c r="GL1313" s="23"/>
      <c r="GM1313" s="23"/>
      <c r="GN1313" s="23"/>
      <c r="GO1313" s="23"/>
      <c r="GP1313" s="23"/>
      <c r="GQ1313" s="23"/>
      <c r="GR1313" s="23"/>
      <c r="GS1313" s="23"/>
      <c r="GT1313" s="23"/>
      <c r="GU1313" s="23"/>
      <c r="GV1313" s="23"/>
      <c r="GW1313" s="23"/>
      <c r="GX1313" s="23"/>
      <c r="GY1313" s="23"/>
      <c r="GZ1313" s="23">
        <f>T1313</f>
        <v>35</v>
      </c>
      <c r="HA1313" s="23"/>
      <c r="HB1313" s="23">
        <f>T1313</f>
        <v>35</v>
      </c>
      <c r="HC1313" s="23"/>
      <c r="HD1313" s="23"/>
      <c r="HE1313" s="23"/>
      <c r="HF1313" s="23">
        <f>T1313</f>
        <v>35</v>
      </c>
      <c r="HG1313" s="23"/>
      <c r="HH1313" s="23"/>
      <c r="HI1313" s="23"/>
      <c r="HJ1313" s="23"/>
      <c r="HK1313" s="23"/>
      <c r="HL1313" s="23">
        <f>T1313</f>
        <v>35</v>
      </c>
      <c r="HM1313" s="23"/>
      <c r="HN1313" s="23">
        <f>T1313</f>
        <v>35</v>
      </c>
      <c r="HO1313" s="23"/>
      <c r="HP1313" s="23"/>
      <c r="HQ1313" s="23"/>
      <c r="HR1313" s="23"/>
      <c r="HS1313" s="23"/>
      <c r="HT1313" s="23"/>
      <c r="HU1313" s="23"/>
      <c r="HV1313" s="23"/>
      <c r="HW1313" s="23"/>
      <c r="HX1313" s="23"/>
      <c r="HY1313" s="23"/>
      <c r="HZ1313" s="23"/>
      <c r="IA1313" s="23"/>
      <c r="IB1313" s="23"/>
      <c r="IC1313" s="23"/>
      <c r="ID1313" s="23"/>
      <c r="IE1313" s="23"/>
      <c r="IF1313" s="23"/>
      <c r="IG1313" s="23"/>
      <c r="IH1313" s="23"/>
      <c r="II1313" s="23"/>
      <c r="IJ1313" s="23"/>
      <c r="IK1313" s="23"/>
      <c r="IL1313" s="23"/>
      <c r="IM1313" s="23"/>
      <c r="IN1313" s="23"/>
      <c r="IO1313" s="23"/>
      <c r="IP1313" s="23"/>
      <c r="IQ1313" s="23"/>
      <c r="IR1313" s="23"/>
      <c r="IS1313" s="23"/>
      <c r="IT1313" s="23"/>
      <c r="IU1313" s="23"/>
    </row>
    <row r="1314" spans="1:255" x14ac:dyDescent="0.2">
      <c r="A1314" s="78"/>
      <c r="B1314" s="79"/>
      <c r="C1314" s="79" t="s">
        <v>1260</v>
      </c>
      <c r="D1314" s="80" t="s">
        <v>1261</v>
      </c>
      <c r="E1314" s="81">
        <v>42.7</v>
      </c>
      <c r="F1314" s="82"/>
      <c r="G1314" s="83"/>
      <c r="H1314" s="82" t="e">
        <f>ROUND(Source!AH697,2)</f>
        <v>#REF!</v>
      </c>
      <c r="I1314" s="97" t="e">
        <f>Source!U697</f>
        <v>#REF!</v>
      </c>
      <c r="J1314" s="85"/>
      <c r="K1314" s="86"/>
      <c r="O1314" s="23"/>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c r="BK1314" s="23"/>
      <c r="BL1314" s="23"/>
      <c r="BM1314" s="23"/>
      <c r="BN1314" s="23"/>
      <c r="BO1314" s="23"/>
      <c r="BP1314" s="23"/>
      <c r="BQ1314" s="23"/>
      <c r="BR1314" s="23"/>
      <c r="BS1314" s="23"/>
      <c r="BT1314" s="23"/>
      <c r="BU1314" s="23"/>
      <c r="BV1314" s="23"/>
      <c r="BW1314" s="23"/>
      <c r="BX1314" s="23"/>
      <c r="BY1314" s="23"/>
      <c r="BZ1314" s="23"/>
      <c r="CA1314" s="23"/>
      <c r="CB1314" s="23"/>
      <c r="CC1314" s="23"/>
      <c r="CD1314" s="23"/>
      <c r="CE1314" s="23"/>
      <c r="CF1314" s="23"/>
      <c r="CG1314" s="23"/>
      <c r="CH1314" s="23"/>
      <c r="CI1314" s="23"/>
      <c r="CJ1314" s="23"/>
      <c r="CK1314" s="23"/>
      <c r="CL1314" s="23"/>
      <c r="CM1314" s="23"/>
      <c r="CN1314" s="23"/>
      <c r="CO1314" s="23"/>
      <c r="CP1314" s="23"/>
      <c r="CQ1314" s="23"/>
      <c r="CR1314" s="23"/>
      <c r="CS1314" s="23"/>
      <c r="CT1314" s="23"/>
      <c r="CU1314" s="23"/>
      <c r="CV1314" s="23"/>
      <c r="CW1314" s="23"/>
      <c r="CX1314" s="23"/>
      <c r="CY1314" s="23"/>
      <c r="CZ1314" s="23"/>
      <c r="DA1314" s="23"/>
      <c r="DB1314" s="23"/>
      <c r="DC1314" s="23"/>
      <c r="DD1314" s="23"/>
      <c r="DE1314" s="23"/>
      <c r="DF1314" s="23"/>
      <c r="DG1314" s="23"/>
      <c r="DH1314" s="23"/>
      <c r="DI1314" s="23"/>
      <c r="DJ1314" s="23"/>
      <c r="DK1314" s="23"/>
      <c r="DL1314" s="23"/>
      <c r="DM1314" s="23"/>
      <c r="DN1314" s="23"/>
      <c r="DO1314" s="23"/>
      <c r="DP1314" s="23"/>
      <c r="DQ1314" s="23"/>
      <c r="DR1314" s="23"/>
      <c r="DS1314" s="23"/>
      <c r="DT1314" s="23"/>
      <c r="DU1314" s="23"/>
      <c r="DV1314" s="23"/>
      <c r="DW1314" s="23"/>
      <c r="DX1314" s="23"/>
      <c r="DY1314" s="23"/>
      <c r="DZ1314" s="23"/>
      <c r="EA1314" s="23"/>
      <c r="EB1314" s="23"/>
      <c r="EC1314" s="23"/>
      <c r="ED1314" s="23"/>
      <c r="EE1314" s="23"/>
      <c r="EF1314" s="23"/>
      <c r="EG1314" s="23"/>
      <c r="EH1314" s="23"/>
      <c r="EI1314" s="23"/>
      <c r="EJ1314" s="23"/>
      <c r="EK1314" s="23"/>
      <c r="EL1314" s="23"/>
      <c r="EM1314" s="23"/>
      <c r="EN1314" s="23"/>
      <c r="EO1314" s="23"/>
      <c r="EP1314" s="23"/>
      <c r="EQ1314" s="23"/>
      <c r="ER1314" s="23"/>
      <c r="ES1314" s="23"/>
      <c r="ET1314" s="23"/>
      <c r="EU1314" s="23"/>
      <c r="EV1314" s="23"/>
      <c r="EW1314" s="23"/>
      <c r="EX1314" s="23"/>
      <c r="EY1314" s="23"/>
      <c r="EZ1314" s="23"/>
      <c r="FA1314" s="23"/>
      <c r="FB1314" s="23"/>
      <c r="FC1314" s="23"/>
      <c r="FD1314" s="23"/>
      <c r="FE1314" s="23"/>
      <c r="FF1314" s="23"/>
      <c r="FG1314" s="23"/>
      <c r="FH1314" s="23"/>
      <c r="FI1314" s="23"/>
      <c r="FJ1314" s="23"/>
      <c r="FK1314" s="23"/>
      <c r="FL1314" s="23"/>
      <c r="FM1314" s="23"/>
      <c r="FN1314" s="23"/>
      <c r="FO1314" s="23"/>
      <c r="FP1314" s="23"/>
      <c r="FQ1314" s="23"/>
      <c r="FR1314" s="23"/>
      <c r="FS1314" s="23"/>
      <c r="FT1314" s="23"/>
      <c r="FU1314" s="23"/>
      <c r="FV1314" s="23"/>
      <c r="FW1314" s="23"/>
      <c r="FX1314" s="23"/>
      <c r="FY1314" s="23"/>
      <c r="FZ1314" s="23"/>
      <c r="GA1314" s="23"/>
      <c r="GB1314" s="23"/>
      <c r="GC1314" s="23"/>
      <c r="GD1314" s="23"/>
      <c r="GE1314" s="23"/>
      <c r="GF1314" s="23"/>
      <c r="GG1314" s="23"/>
      <c r="GH1314" s="23"/>
      <c r="GI1314" s="23"/>
      <c r="GJ1314" s="23"/>
      <c r="GK1314" s="23"/>
      <c r="GL1314" s="23"/>
      <c r="GM1314" s="23"/>
      <c r="GN1314" s="23"/>
      <c r="GO1314" s="23"/>
      <c r="GP1314" s="23"/>
      <c r="GQ1314" s="23"/>
      <c r="GR1314" s="23"/>
      <c r="GS1314" s="23"/>
      <c r="GT1314" s="23"/>
      <c r="GU1314" s="23"/>
      <c r="GV1314" s="23"/>
      <c r="GW1314" s="23"/>
      <c r="GX1314" s="23"/>
      <c r="GY1314" s="23"/>
      <c r="GZ1314" s="23"/>
      <c r="HA1314" s="23"/>
      <c r="HB1314" s="23"/>
      <c r="HC1314" s="23"/>
      <c r="HD1314" s="23"/>
      <c r="HE1314" s="23"/>
      <c r="HF1314" s="23"/>
      <c r="HG1314" s="23"/>
      <c r="HH1314" s="23"/>
      <c r="HI1314" s="23"/>
      <c r="HJ1314" s="23"/>
      <c r="HK1314" s="23"/>
      <c r="HL1314" s="23"/>
      <c r="HM1314" s="23"/>
      <c r="HN1314" s="23"/>
      <c r="HO1314" s="23"/>
      <c r="HP1314" s="23"/>
      <c r="HQ1314" s="23"/>
      <c r="HR1314" s="23"/>
      <c r="HS1314" s="23"/>
      <c r="HT1314" s="23"/>
      <c r="HU1314" s="23"/>
      <c r="HV1314" s="23"/>
      <c r="HW1314" s="23"/>
      <c r="HX1314" s="23"/>
      <c r="HY1314" s="23"/>
      <c r="HZ1314" s="23"/>
      <c r="IA1314" s="23"/>
      <c r="IB1314" s="23"/>
      <c r="IC1314" s="23"/>
      <c r="ID1314" s="23"/>
      <c r="IE1314" s="23"/>
      <c r="IF1314" s="23"/>
      <c r="IG1314" s="23"/>
      <c r="IH1314" s="23"/>
      <c r="II1314" s="23"/>
      <c r="IJ1314" s="23"/>
      <c r="IK1314" s="23"/>
      <c r="IL1314" s="23"/>
      <c r="IM1314" s="23"/>
      <c r="IN1314" s="23"/>
      <c r="IO1314" s="23"/>
      <c r="IP1314" s="23"/>
      <c r="IQ1314" s="23"/>
      <c r="IR1314" s="23"/>
      <c r="IS1314" s="23"/>
      <c r="IT1314" s="23"/>
      <c r="IU1314" s="23"/>
    </row>
    <row r="1315" spans="1:255" x14ac:dyDescent="0.2">
      <c r="A1315" s="100" t="s">
        <v>816</v>
      </c>
      <c r="B1315" s="109" t="s">
        <v>89</v>
      </c>
      <c r="C1315" s="101" t="s">
        <v>90</v>
      </c>
      <c r="D1315" s="102" t="s">
        <v>63</v>
      </c>
      <c r="E1315" s="103">
        <f>Source!I699</f>
        <v>3.7429999999999998E-3</v>
      </c>
      <c r="F1315" s="104">
        <v>10380</v>
      </c>
      <c r="G1315" s="105"/>
      <c r="H1315" s="104">
        <f>Source!AC698</f>
        <v>10380</v>
      </c>
      <c r="I1315" s="106">
        <f>T1315</f>
        <v>39</v>
      </c>
      <c r="J1315" s="107" t="s">
        <v>1262</v>
      </c>
      <c r="K1315" s="108">
        <f>U1315</f>
        <v>715</v>
      </c>
      <c r="L1315" s="23"/>
      <c r="M1315" s="23"/>
      <c r="N1315" s="23"/>
      <c r="O1315" s="23"/>
      <c r="P1315" s="23"/>
      <c r="Q1315" s="23"/>
      <c r="R1315" s="23"/>
      <c r="S1315" s="23"/>
      <c r="T1315" s="23">
        <f>ROUND(Source!AC698*Source!AW698*Source!I698,0)</f>
        <v>39</v>
      </c>
      <c r="U1315" s="23">
        <f>Source!P699</f>
        <v>715</v>
      </c>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23"/>
      <c r="BJ1315" s="23"/>
      <c r="BK1315" s="23"/>
      <c r="BL1315" s="23"/>
      <c r="BM1315" s="23"/>
      <c r="BN1315" s="23"/>
      <c r="BO1315" s="23"/>
      <c r="BP1315" s="23"/>
      <c r="BQ1315" s="23"/>
      <c r="BR1315" s="23"/>
      <c r="BS1315" s="23"/>
      <c r="BT1315" s="23"/>
      <c r="BU1315" s="23"/>
      <c r="BV1315" s="23"/>
      <c r="BW1315" s="23"/>
      <c r="BX1315" s="23"/>
      <c r="BY1315" s="23"/>
      <c r="BZ1315" s="23"/>
      <c r="CA1315" s="23"/>
      <c r="CB1315" s="23"/>
      <c r="CC1315" s="23"/>
      <c r="CD1315" s="23"/>
      <c r="CE1315" s="23"/>
      <c r="CF1315" s="23"/>
      <c r="CG1315" s="23"/>
      <c r="CH1315" s="23"/>
      <c r="CI1315" s="23"/>
      <c r="CJ1315" s="23"/>
      <c r="CK1315" s="23"/>
      <c r="CL1315" s="23"/>
      <c r="CM1315" s="23"/>
      <c r="CN1315" s="23"/>
      <c r="CO1315" s="23"/>
      <c r="CP1315" s="23"/>
      <c r="CQ1315" s="23"/>
      <c r="CR1315" s="23"/>
      <c r="CS1315" s="23"/>
      <c r="CT1315" s="23"/>
      <c r="CU1315" s="23"/>
      <c r="CV1315" s="23">
        <v>1</v>
      </c>
      <c r="CW1315" s="23"/>
      <c r="CX1315" s="23"/>
      <c r="CY1315" s="23"/>
      <c r="CZ1315" s="23"/>
      <c r="DA1315" s="23"/>
      <c r="DB1315" s="23"/>
      <c r="DC1315" s="23"/>
      <c r="DD1315" s="23"/>
      <c r="DE1315" s="23"/>
      <c r="DF1315" s="23"/>
      <c r="DG1315" s="23"/>
      <c r="DH1315" s="23"/>
      <c r="DI1315" s="23"/>
      <c r="DJ1315" s="23"/>
      <c r="DK1315" s="23">
        <f>T1315</f>
        <v>39</v>
      </c>
      <c r="DL1315" s="23"/>
      <c r="DM1315" s="23">
        <f>Source!P699</f>
        <v>715</v>
      </c>
      <c r="DN1315" s="23"/>
      <c r="DO1315" s="23"/>
      <c r="DP1315" s="23"/>
      <c r="DQ1315" s="23"/>
      <c r="DR1315" s="23"/>
      <c r="DS1315" s="23"/>
      <c r="DT1315" s="23"/>
      <c r="DU1315" s="23"/>
      <c r="DV1315" s="23"/>
      <c r="DW1315" s="23"/>
      <c r="DX1315" s="23"/>
      <c r="DY1315" s="23"/>
      <c r="DZ1315" s="23"/>
      <c r="EA1315" s="23"/>
      <c r="EB1315" s="23"/>
      <c r="EC1315" s="23"/>
      <c r="ED1315" s="23"/>
      <c r="EE1315" s="23"/>
      <c r="EF1315" s="23"/>
      <c r="EG1315" s="23"/>
      <c r="EH1315" s="23"/>
      <c r="EI1315" s="23"/>
      <c r="EJ1315" s="23"/>
      <c r="EK1315" s="23"/>
      <c r="EL1315" s="23"/>
      <c r="EM1315" s="23"/>
      <c r="EN1315" s="23"/>
      <c r="EO1315" s="23"/>
      <c r="EP1315" s="23"/>
      <c r="EQ1315" s="23"/>
      <c r="ER1315" s="23"/>
      <c r="ES1315" s="23"/>
      <c r="ET1315" s="23"/>
      <c r="EU1315" s="23"/>
      <c r="EV1315" s="23"/>
      <c r="EW1315" s="23"/>
      <c r="EX1315" s="23"/>
      <c r="EY1315" s="23"/>
      <c r="EZ1315" s="23"/>
      <c r="FA1315" s="23"/>
      <c r="FB1315" s="23"/>
      <c r="FC1315" s="23"/>
      <c r="FD1315" s="23"/>
      <c r="FE1315" s="23"/>
      <c r="FF1315" s="23"/>
      <c r="FG1315" s="23"/>
      <c r="FH1315" s="23"/>
      <c r="FI1315" s="23"/>
      <c r="FJ1315" s="23"/>
      <c r="FK1315" s="23"/>
      <c r="FL1315" s="23"/>
      <c r="FM1315" s="23"/>
      <c r="FN1315" s="23"/>
      <c r="FO1315" s="23"/>
      <c r="FP1315" s="23"/>
      <c r="FQ1315" s="23"/>
      <c r="FR1315" s="23"/>
      <c r="FS1315" s="23"/>
      <c r="FT1315" s="23"/>
      <c r="FU1315" s="23"/>
      <c r="FV1315" s="23"/>
      <c r="FW1315" s="23"/>
      <c r="FX1315" s="23"/>
      <c r="FY1315" s="23"/>
      <c r="FZ1315" s="23"/>
      <c r="GA1315" s="23"/>
      <c r="GB1315" s="23"/>
      <c r="GC1315" s="23"/>
      <c r="GD1315" s="23"/>
      <c r="GE1315" s="23"/>
      <c r="GF1315" s="23"/>
      <c r="GG1315" s="23"/>
      <c r="GH1315" s="23"/>
      <c r="GI1315" s="23"/>
      <c r="GJ1315" s="23">
        <f>T1315</f>
        <v>39</v>
      </c>
      <c r="GK1315" s="23"/>
      <c r="GL1315" s="23"/>
      <c r="GM1315" s="23"/>
      <c r="GN1315" s="23">
        <f>T1315</f>
        <v>39</v>
      </c>
      <c r="GO1315" s="23"/>
      <c r="GP1315" s="23">
        <f>T1315</f>
        <v>39</v>
      </c>
      <c r="GQ1315" s="23">
        <f>T1315</f>
        <v>39</v>
      </c>
      <c r="GR1315" s="23"/>
      <c r="GS1315" s="23">
        <f>T1315</f>
        <v>39</v>
      </c>
      <c r="GT1315" s="23"/>
      <c r="GU1315" s="23"/>
      <c r="GV1315" s="23"/>
      <c r="GW1315" s="23"/>
      <c r="GX1315" s="23"/>
      <c r="GY1315" s="23"/>
      <c r="GZ1315" s="23"/>
      <c r="HA1315" s="23"/>
      <c r="HB1315" s="23">
        <f>T1315</f>
        <v>39</v>
      </c>
      <c r="HC1315" s="23"/>
      <c r="HD1315" s="23"/>
      <c r="HE1315" s="23"/>
      <c r="HF1315" s="23">
        <f>T1315</f>
        <v>39</v>
      </c>
      <c r="HG1315" s="23"/>
      <c r="HH1315" s="23"/>
      <c r="HI1315" s="23"/>
      <c r="HJ1315" s="23"/>
      <c r="HK1315" s="23"/>
      <c r="HL1315" s="23">
        <f>T1315</f>
        <v>39</v>
      </c>
      <c r="HM1315" s="23"/>
      <c r="HN1315" s="23">
        <f>T1315</f>
        <v>39</v>
      </c>
      <c r="HO1315" s="23"/>
      <c r="HP1315" s="23"/>
      <c r="HQ1315" s="23"/>
      <c r="HR1315" s="23"/>
      <c r="HS1315" s="23"/>
      <c r="HT1315" s="23"/>
      <c r="HU1315" s="23"/>
      <c r="HV1315" s="23"/>
      <c r="HW1315" s="23"/>
      <c r="HX1315" s="23"/>
      <c r="HY1315" s="23"/>
      <c r="HZ1315" s="23"/>
      <c r="IA1315" s="23"/>
      <c r="IB1315" s="23"/>
      <c r="IC1315" s="23"/>
      <c r="ID1315" s="23"/>
      <c r="IE1315" s="23"/>
      <c r="IF1315" s="23"/>
      <c r="IG1315" s="23"/>
      <c r="IH1315" s="23"/>
      <c r="II1315" s="23"/>
      <c r="IJ1315" s="23"/>
      <c r="IK1315" s="23"/>
      <c r="IL1315" s="23"/>
      <c r="IM1315" s="23"/>
      <c r="IN1315" s="23"/>
      <c r="IO1315" s="23"/>
      <c r="IP1315" s="23"/>
      <c r="IQ1315" s="23"/>
      <c r="IR1315" s="23"/>
      <c r="IS1315" s="23"/>
      <c r="IT1315" s="23"/>
      <c r="IU1315" s="23"/>
    </row>
    <row r="1316" spans="1:255" x14ac:dyDescent="0.2">
      <c r="A1316" s="64"/>
      <c r="B1316" s="111" t="s">
        <v>1263</v>
      </c>
      <c r="C1316" s="111" t="s">
        <v>1275</v>
      </c>
      <c r="D1316" s="63"/>
      <c r="E1316" s="63"/>
      <c r="F1316" s="63"/>
      <c r="G1316" s="63"/>
      <c r="H1316" s="63"/>
      <c r="I1316" s="63"/>
      <c r="J1316" s="63"/>
      <c r="K1316" s="65"/>
    </row>
    <row r="1317" spans="1:255" x14ac:dyDescent="0.2">
      <c r="A1317" s="100" t="s">
        <v>817</v>
      </c>
      <c r="B1317" s="109" t="s">
        <v>673</v>
      </c>
      <c r="C1317" s="101" t="s">
        <v>674</v>
      </c>
      <c r="D1317" s="102" t="s">
        <v>63</v>
      </c>
      <c r="E1317" s="103">
        <f>Source!I701</f>
        <v>0.09</v>
      </c>
      <c r="F1317" s="104">
        <v>14354.27</v>
      </c>
      <c r="G1317" s="105"/>
      <c r="H1317" s="104">
        <f>Source!AC700</f>
        <v>14354.27</v>
      </c>
      <c r="I1317" s="106">
        <f>T1317</f>
        <v>1292</v>
      </c>
      <c r="J1317" s="107" t="s">
        <v>1262</v>
      </c>
      <c r="K1317" s="108">
        <f>U1317</f>
        <v>10726</v>
      </c>
      <c r="L1317" s="23"/>
      <c r="M1317" s="23"/>
      <c r="N1317" s="23"/>
      <c r="O1317" s="23"/>
      <c r="P1317" s="23"/>
      <c r="Q1317" s="23"/>
      <c r="R1317" s="23"/>
      <c r="S1317" s="23"/>
      <c r="T1317" s="23">
        <f>ROUND(Source!AC700*Source!AW700*Source!I700,0)</f>
        <v>1292</v>
      </c>
      <c r="U1317" s="23">
        <f>Source!P701</f>
        <v>10726</v>
      </c>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c r="BK1317" s="23"/>
      <c r="BL1317" s="23"/>
      <c r="BM1317" s="23"/>
      <c r="BN1317" s="23"/>
      <c r="BO1317" s="23"/>
      <c r="BP1317" s="23"/>
      <c r="BQ1317" s="23"/>
      <c r="BR1317" s="23"/>
      <c r="BS1317" s="23"/>
      <c r="BT1317" s="23"/>
      <c r="BU1317" s="23"/>
      <c r="BV1317" s="23"/>
      <c r="BW1317" s="23"/>
      <c r="BX1317" s="23"/>
      <c r="BY1317" s="23"/>
      <c r="BZ1317" s="23"/>
      <c r="CA1317" s="23"/>
      <c r="CB1317" s="23"/>
      <c r="CC1317" s="23"/>
      <c r="CD1317" s="23"/>
      <c r="CE1317" s="23"/>
      <c r="CF1317" s="23"/>
      <c r="CG1317" s="23"/>
      <c r="CH1317" s="23"/>
      <c r="CI1317" s="23"/>
      <c r="CJ1317" s="23"/>
      <c r="CK1317" s="23"/>
      <c r="CL1317" s="23"/>
      <c r="CM1317" s="23"/>
      <c r="CN1317" s="23"/>
      <c r="CO1317" s="23"/>
      <c r="CP1317" s="23"/>
      <c r="CQ1317" s="23"/>
      <c r="CR1317" s="23"/>
      <c r="CS1317" s="23"/>
      <c r="CT1317" s="23"/>
      <c r="CU1317" s="23"/>
      <c r="CV1317" s="23">
        <v>1</v>
      </c>
      <c r="CW1317" s="23"/>
      <c r="CX1317" s="23"/>
      <c r="CY1317" s="23"/>
      <c r="CZ1317" s="23"/>
      <c r="DA1317" s="23"/>
      <c r="DB1317" s="23"/>
      <c r="DC1317" s="23"/>
      <c r="DD1317" s="23"/>
      <c r="DE1317" s="23"/>
      <c r="DF1317" s="23"/>
      <c r="DG1317" s="23"/>
      <c r="DH1317" s="23"/>
      <c r="DI1317" s="23"/>
      <c r="DJ1317" s="23"/>
      <c r="DK1317" s="23">
        <f>T1317</f>
        <v>1292</v>
      </c>
      <c r="DL1317" s="23"/>
      <c r="DM1317" s="23">
        <f>Source!P701</f>
        <v>10726</v>
      </c>
      <c r="DN1317" s="23"/>
      <c r="DO1317" s="23"/>
      <c r="DP1317" s="23"/>
      <c r="DQ1317" s="23"/>
      <c r="DR1317" s="23"/>
      <c r="DS1317" s="23"/>
      <c r="DT1317" s="23"/>
      <c r="DU1317" s="23"/>
      <c r="DV1317" s="23"/>
      <c r="DW1317" s="23"/>
      <c r="DX1317" s="23"/>
      <c r="DY1317" s="23"/>
      <c r="DZ1317" s="23"/>
      <c r="EA1317" s="23"/>
      <c r="EB1317" s="23"/>
      <c r="EC1317" s="23"/>
      <c r="ED1317" s="23"/>
      <c r="EE1317" s="23"/>
      <c r="EF1317" s="23"/>
      <c r="EG1317" s="23"/>
      <c r="EH1317" s="23"/>
      <c r="EI1317" s="23"/>
      <c r="EJ1317" s="23"/>
      <c r="EK1317" s="23"/>
      <c r="EL1317" s="23"/>
      <c r="EM1317" s="23"/>
      <c r="EN1317" s="23"/>
      <c r="EO1317" s="23"/>
      <c r="EP1317" s="23"/>
      <c r="EQ1317" s="23"/>
      <c r="ER1317" s="23"/>
      <c r="ES1317" s="23"/>
      <c r="ET1317" s="23"/>
      <c r="EU1317" s="23"/>
      <c r="EV1317" s="23"/>
      <c r="EW1317" s="23"/>
      <c r="EX1317" s="23"/>
      <c r="EY1317" s="23"/>
      <c r="EZ1317" s="23"/>
      <c r="FA1317" s="23"/>
      <c r="FB1317" s="23"/>
      <c r="FC1317" s="23"/>
      <c r="FD1317" s="23"/>
      <c r="FE1317" s="23"/>
      <c r="FF1317" s="23"/>
      <c r="FG1317" s="23"/>
      <c r="FH1317" s="23"/>
      <c r="FI1317" s="23"/>
      <c r="FJ1317" s="23"/>
      <c r="FK1317" s="23"/>
      <c r="FL1317" s="23"/>
      <c r="FM1317" s="23"/>
      <c r="FN1317" s="23"/>
      <c r="FO1317" s="23"/>
      <c r="FP1317" s="23"/>
      <c r="FQ1317" s="23"/>
      <c r="FR1317" s="23"/>
      <c r="FS1317" s="23"/>
      <c r="FT1317" s="23"/>
      <c r="FU1317" s="23"/>
      <c r="FV1317" s="23"/>
      <c r="FW1317" s="23"/>
      <c r="FX1317" s="23"/>
      <c r="FY1317" s="23"/>
      <c r="FZ1317" s="23"/>
      <c r="GA1317" s="23"/>
      <c r="GB1317" s="23"/>
      <c r="GC1317" s="23"/>
      <c r="GD1317" s="23"/>
      <c r="GE1317" s="23"/>
      <c r="GF1317" s="23"/>
      <c r="GG1317" s="23"/>
      <c r="GH1317" s="23"/>
      <c r="GI1317" s="23"/>
      <c r="GJ1317" s="23">
        <f>T1317</f>
        <v>1292</v>
      </c>
      <c r="GK1317" s="23"/>
      <c r="GL1317" s="23"/>
      <c r="GM1317" s="23"/>
      <c r="GN1317" s="23">
        <f>T1317</f>
        <v>1292</v>
      </c>
      <c r="GO1317" s="23"/>
      <c r="GP1317" s="23">
        <f>T1317</f>
        <v>1292</v>
      </c>
      <c r="GQ1317" s="23">
        <f>T1317</f>
        <v>1292</v>
      </c>
      <c r="GR1317" s="23"/>
      <c r="GS1317" s="23">
        <f>T1317</f>
        <v>1292</v>
      </c>
      <c r="GT1317" s="23"/>
      <c r="GU1317" s="23"/>
      <c r="GV1317" s="23"/>
      <c r="GW1317" s="23"/>
      <c r="GX1317" s="23"/>
      <c r="GY1317" s="23"/>
      <c r="GZ1317" s="23"/>
      <c r="HA1317" s="23"/>
      <c r="HB1317" s="23">
        <f>T1317</f>
        <v>1292</v>
      </c>
      <c r="HC1317" s="23"/>
      <c r="HD1317" s="23"/>
      <c r="HE1317" s="23"/>
      <c r="HF1317" s="23">
        <f>T1317</f>
        <v>1292</v>
      </c>
      <c r="HG1317" s="23"/>
      <c r="HH1317" s="23"/>
      <c r="HI1317" s="23"/>
      <c r="HJ1317" s="23"/>
      <c r="HK1317" s="23"/>
      <c r="HL1317" s="23">
        <f>T1317</f>
        <v>1292</v>
      </c>
      <c r="HM1317" s="23"/>
      <c r="HN1317" s="23">
        <f>T1317</f>
        <v>1292</v>
      </c>
      <c r="HO1317" s="23"/>
      <c r="HP1317" s="23"/>
      <c r="HQ1317" s="23"/>
      <c r="HR1317" s="23"/>
      <c r="HS1317" s="23"/>
      <c r="HT1317" s="23"/>
      <c r="HU1317" s="23"/>
      <c r="HV1317" s="23"/>
      <c r="HW1317" s="23"/>
      <c r="HX1317" s="23"/>
      <c r="HY1317" s="23"/>
      <c r="HZ1317" s="23"/>
      <c r="IA1317" s="23"/>
      <c r="IB1317" s="23"/>
      <c r="IC1317" s="23"/>
      <c r="ID1317" s="23"/>
      <c r="IE1317" s="23"/>
      <c r="IF1317" s="23"/>
      <c r="IG1317" s="23"/>
      <c r="IH1317" s="23"/>
      <c r="II1317" s="23"/>
      <c r="IJ1317" s="23"/>
      <c r="IK1317" s="23"/>
      <c r="IL1317" s="23"/>
      <c r="IM1317" s="23"/>
      <c r="IN1317" s="23"/>
      <c r="IO1317" s="23"/>
      <c r="IP1317" s="23"/>
      <c r="IQ1317" s="23"/>
      <c r="IR1317" s="23"/>
      <c r="IS1317" s="23"/>
      <c r="IT1317" s="23"/>
      <c r="IU1317" s="23"/>
    </row>
    <row r="1318" spans="1:255" x14ac:dyDescent="0.2">
      <c r="A1318" s="64"/>
      <c r="B1318" s="111" t="s">
        <v>1263</v>
      </c>
      <c r="C1318" s="111" t="s">
        <v>1387</v>
      </c>
      <c r="D1318" s="63"/>
      <c r="E1318" s="63"/>
      <c r="F1318" s="63"/>
      <c r="G1318" s="63"/>
      <c r="H1318" s="63"/>
      <c r="I1318" s="63"/>
      <c r="J1318" s="63"/>
      <c r="K1318" s="65"/>
    </row>
    <row r="1319" spans="1:255" ht="48" x14ac:dyDescent="0.2">
      <c r="A1319" s="100" t="s">
        <v>818</v>
      </c>
      <c r="B1319" s="109" t="s">
        <v>282</v>
      </c>
      <c r="C1319" s="101" t="s">
        <v>678</v>
      </c>
      <c r="D1319" s="102" t="s">
        <v>63</v>
      </c>
      <c r="E1319" s="103">
        <f>Source!I703</f>
        <v>3.5699999999999998E-3</v>
      </c>
      <c r="F1319" s="104">
        <v>11818.63</v>
      </c>
      <c r="G1319" s="105"/>
      <c r="H1319" s="104">
        <f>Source!AC702</f>
        <v>11818.63</v>
      </c>
      <c r="I1319" s="106">
        <f>T1319</f>
        <v>42</v>
      </c>
      <c r="J1319" s="107" t="s">
        <v>1262</v>
      </c>
      <c r="K1319" s="108">
        <f>U1319</f>
        <v>341</v>
      </c>
      <c r="L1319" s="23"/>
      <c r="M1319" s="23"/>
      <c r="N1319" s="23"/>
      <c r="O1319" s="23"/>
      <c r="P1319" s="23"/>
      <c r="Q1319" s="23"/>
      <c r="R1319" s="23"/>
      <c r="S1319" s="23"/>
      <c r="T1319" s="23">
        <f>ROUND(Source!AC702*Source!AW702*Source!I702,0)</f>
        <v>42</v>
      </c>
      <c r="U1319" s="23">
        <f>Source!P703</f>
        <v>341</v>
      </c>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23"/>
      <c r="BJ1319" s="23"/>
      <c r="BK1319" s="23"/>
      <c r="BL1319" s="23"/>
      <c r="BM1319" s="23"/>
      <c r="BN1319" s="23"/>
      <c r="BO1319" s="23"/>
      <c r="BP1319" s="23"/>
      <c r="BQ1319" s="23"/>
      <c r="BR1319" s="23"/>
      <c r="BS1319" s="23"/>
      <c r="BT1319" s="23"/>
      <c r="BU1319" s="23"/>
      <c r="BV1319" s="23"/>
      <c r="BW1319" s="23"/>
      <c r="BX1319" s="23"/>
      <c r="BY1319" s="23"/>
      <c r="BZ1319" s="23"/>
      <c r="CA1319" s="23"/>
      <c r="CB1319" s="23"/>
      <c r="CC1319" s="23"/>
      <c r="CD1319" s="23"/>
      <c r="CE1319" s="23"/>
      <c r="CF1319" s="23"/>
      <c r="CG1319" s="23"/>
      <c r="CH1319" s="23"/>
      <c r="CI1319" s="23"/>
      <c r="CJ1319" s="23"/>
      <c r="CK1319" s="23"/>
      <c r="CL1319" s="23"/>
      <c r="CM1319" s="23"/>
      <c r="CN1319" s="23"/>
      <c r="CO1319" s="23"/>
      <c r="CP1319" s="23"/>
      <c r="CQ1319" s="23"/>
      <c r="CR1319" s="23"/>
      <c r="CS1319" s="23"/>
      <c r="CT1319" s="23"/>
      <c r="CU1319" s="23"/>
      <c r="CV1319" s="23">
        <v>1</v>
      </c>
      <c r="CW1319" s="23"/>
      <c r="CX1319" s="23"/>
      <c r="CY1319" s="23"/>
      <c r="CZ1319" s="23"/>
      <c r="DA1319" s="23"/>
      <c r="DB1319" s="23"/>
      <c r="DC1319" s="23"/>
      <c r="DD1319" s="23"/>
      <c r="DE1319" s="23"/>
      <c r="DF1319" s="23"/>
      <c r="DG1319" s="23"/>
      <c r="DH1319" s="23"/>
      <c r="DI1319" s="23"/>
      <c r="DJ1319" s="23"/>
      <c r="DK1319" s="23">
        <f>T1319</f>
        <v>42</v>
      </c>
      <c r="DL1319" s="23"/>
      <c r="DM1319" s="23">
        <f>Source!P703</f>
        <v>341</v>
      </c>
      <c r="DN1319" s="23"/>
      <c r="DO1319" s="23"/>
      <c r="DP1319" s="23"/>
      <c r="DQ1319" s="23"/>
      <c r="DR1319" s="23"/>
      <c r="DS1319" s="23"/>
      <c r="DT1319" s="23"/>
      <c r="DU1319" s="23"/>
      <c r="DV1319" s="23"/>
      <c r="DW1319" s="23"/>
      <c r="DX1319" s="23"/>
      <c r="DY1319" s="23"/>
      <c r="DZ1319" s="23"/>
      <c r="EA1319" s="23"/>
      <c r="EB1319" s="23"/>
      <c r="EC1319" s="23"/>
      <c r="ED1319" s="23"/>
      <c r="EE1319" s="23"/>
      <c r="EF1319" s="23"/>
      <c r="EG1319" s="23"/>
      <c r="EH1319" s="23"/>
      <c r="EI1319" s="23"/>
      <c r="EJ1319" s="23"/>
      <c r="EK1319" s="23"/>
      <c r="EL1319" s="23"/>
      <c r="EM1319" s="23"/>
      <c r="EN1319" s="23"/>
      <c r="EO1319" s="23"/>
      <c r="EP1319" s="23"/>
      <c r="EQ1319" s="23"/>
      <c r="ER1319" s="23"/>
      <c r="ES1319" s="23"/>
      <c r="ET1319" s="23"/>
      <c r="EU1319" s="23"/>
      <c r="EV1319" s="23"/>
      <c r="EW1319" s="23"/>
      <c r="EX1319" s="23"/>
      <c r="EY1319" s="23"/>
      <c r="EZ1319" s="23"/>
      <c r="FA1319" s="23"/>
      <c r="FB1319" s="23"/>
      <c r="FC1319" s="23"/>
      <c r="FD1319" s="23"/>
      <c r="FE1319" s="23"/>
      <c r="FF1319" s="23"/>
      <c r="FG1319" s="23"/>
      <c r="FH1319" s="23"/>
      <c r="FI1319" s="23"/>
      <c r="FJ1319" s="23"/>
      <c r="FK1319" s="23"/>
      <c r="FL1319" s="23"/>
      <c r="FM1319" s="23"/>
      <c r="FN1319" s="23"/>
      <c r="FO1319" s="23"/>
      <c r="FP1319" s="23"/>
      <c r="FQ1319" s="23"/>
      <c r="FR1319" s="23"/>
      <c r="FS1319" s="23"/>
      <c r="FT1319" s="23"/>
      <c r="FU1319" s="23"/>
      <c r="FV1319" s="23"/>
      <c r="FW1319" s="23"/>
      <c r="FX1319" s="23"/>
      <c r="FY1319" s="23"/>
      <c r="FZ1319" s="23"/>
      <c r="GA1319" s="23"/>
      <c r="GB1319" s="23"/>
      <c r="GC1319" s="23"/>
      <c r="GD1319" s="23"/>
      <c r="GE1319" s="23"/>
      <c r="GF1319" s="23"/>
      <c r="GG1319" s="23"/>
      <c r="GH1319" s="23"/>
      <c r="GI1319" s="23"/>
      <c r="GJ1319" s="23">
        <f>T1319</f>
        <v>42</v>
      </c>
      <c r="GK1319" s="23"/>
      <c r="GL1319" s="23"/>
      <c r="GM1319" s="23"/>
      <c r="GN1319" s="23">
        <f>T1319</f>
        <v>42</v>
      </c>
      <c r="GO1319" s="23"/>
      <c r="GP1319" s="23">
        <f>T1319</f>
        <v>42</v>
      </c>
      <c r="GQ1319" s="23">
        <f>T1319</f>
        <v>42</v>
      </c>
      <c r="GR1319" s="23"/>
      <c r="GS1319" s="23">
        <f>T1319</f>
        <v>42</v>
      </c>
      <c r="GT1319" s="23"/>
      <c r="GU1319" s="23"/>
      <c r="GV1319" s="23"/>
      <c r="GW1319" s="23"/>
      <c r="GX1319" s="23"/>
      <c r="GY1319" s="23"/>
      <c r="GZ1319" s="23"/>
      <c r="HA1319" s="23"/>
      <c r="HB1319" s="23">
        <f>T1319</f>
        <v>42</v>
      </c>
      <c r="HC1319" s="23"/>
      <c r="HD1319" s="23"/>
      <c r="HE1319" s="23"/>
      <c r="HF1319" s="23">
        <f>T1319</f>
        <v>42</v>
      </c>
      <c r="HG1319" s="23"/>
      <c r="HH1319" s="23"/>
      <c r="HI1319" s="23"/>
      <c r="HJ1319" s="23"/>
      <c r="HK1319" s="23"/>
      <c r="HL1319" s="23">
        <f>T1319</f>
        <v>42</v>
      </c>
      <c r="HM1319" s="23"/>
      <c r="HN1319" s="23">
        <f>T1319</f>
        <v>42</v>
      </c>
      <c r="HO1319" s="23"/>
      <c r="HP1319" s="23"/>
      <c r="HQ1319" s="23"/>
      <c r="HR1319" s="23"/>
      <c r="HS1319" s="23"/>
      <c r="HT1319" s="23"/>
      <c r="HU1319" s="23"/>
      <c r="HV1319" s="23"/>
      <c r="HW1319" s="23"/>
      <c r="HX1319" s="23"/>
      <c r="HY1319" s="23"/>
      <c r="HZ1319" s="23"/>
      <c r="IA1319" s="23"/>
      <c r="IB1319" s="23"/>
      <c r="IC1319" s="23"/>
      <c r="ID1319" s="23"/>
      <c r="IE1319" s="23"/>
      <c r="IF1319" s="23"/>
      <c r="IG1319" s="23"/>
      <c r="IH1319" s="23"/>
      <c r="II1319" s="23"/>
      <c r="IJ1319" s="23"/>
      <c r="IK1319" s="23"/>
      <c r="IL1319" s="23"/>
      <c r="IM1319" s="23"/>
      <c r="IN1319" s="23"/>
      <c r="IO1319" s="23"/>
      <c r="IP1319" s="23"/>
      <c r="IQ1319" s="23"/>
      <c r="IR1319" s="23"/>
      <c r="IS1319" s="23"/>
      <c r="IT1319" s="23"/>
      <c r="IU1319" s="23"/>
    </row>
    <row r="1320" spans="1:255" x14ac:dyDescent="0.2">
      <c r="A1320" s="64"/>
      <c r="B1320" s="111" t="s">
        <v>1263</v>
      </c>
      <c r="C1320" s="111" t="s">
        <v>1305</v>
      </c>
      <c r="D1320" s="63"/>
      <c r="E1320" s="63"/>
      <c r="F1320" s="63"/>
      <c r="G1320" s="63"/>
      <c r="H1320" s="63"/>
      <c r="I1320" s="63"/>
      <c r="J1320" s="63"/>
      <c r="K1320" s="65"/>
    </row>
    <row r="1321" spans="1:255" ht="24" x14ac:dyDescent="0.2">
      <c r="A1321" s="114" t="s">
        <v>819</v>
      </c>
      <c r="B1321" s="115" t="s">
        <v>319</v>
      </c>
      <c r="C1321" s="116" t="s">
        <v>680</v>
      </c>
      <c r="D1321" s="117" t="s">
        <v>43</v>
      </c>
      <c r="E1321" s="118">
        <f>Source!I705</f>
        <v>24</v>
      </c>
      <c r="F1321" s="119">
        <v>3.6</v>
      </c>
      <c r="G1321" s="71"/>
      <c r="H1321" s="119">
        <f>Source!AC704</f>
        <v>3.6</v>
      </c>
      <c r="I1321" s="120">
        <f>T1321</f>
        <v>86</v>
      </c>
      <c r="J1321" s="73" t="s">
        <v>1262</v>
      </c>
      <c r="K1321" s="121">
        <f>U1321</f>
        <v>552</v>
      </c>
      <c r="L1321" s="23"/>
      <c r="M1321" s="23"/>
      <c r="N1321" s="23"/>
      <c r="O1321" s="23"/>
      <c r="P1321" s="23"/>
      <c r="Q1321" s="23"/>
      <c r="R1321" s="23"/>
      <c r="S1321" s="23"/>
      <c r="T1321" s="23">
        <f>ROUND(Source!AC704*Source!AW704*Source!I704,0)</f>
        <v>86</v>
      </c>
      <c r="U1321" s="23">
        <f>Source!P705</f>
        <v>552</v>
      </c>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23"/>
      <c r="BJ1321" s="23"/>
      <c r="BK1321" s="23"/>
      <c r="BL1321" s="23"/>
      <c r="BM1321" s="23"/>
      <c r="BN1321" s="23"/>
      <c r="BO1321" s="23"/>
      <c r="BP1321" s="23"/>
      <c r="BQ1321" s="23"/>
      <c r="BR1321" s="23"/>
      <c r="BS1321" s="23"/>
      <c r="BT1321" s="23"/>
      <c r="BU1321" s="23"/>
      <c r="BV1321" s="23"/>
      <c r="BW1321" s="23"/>
      <c r="BX1321" s="23"/>
      <c r="BY1321" s="23"/>
      <c r="BZ1321" s="23"/>
      <c r="CA1321" s="23"/>
      <c r="CB1321" s="23"/>
      <c r="CC1321" s="23"/>
      <c r="CD1321" s="23"/>
      <c r="CE1321" s="23"/>
      <c r="CF1321" s="23"/>
      <c r="CG1321" s="23"/>
      <c r="CH1321" s="23"/>
      <c r="CI1321" s="23"/>
      <c r="CJ1321" s="23"/>
      <c r="CK1321" s="23"/>
      <c r="CL1321" s="23"/>
      <c r="CM1321" s="23"/>
      <c r="CN1321" s="23"/>
      <c r="CO1321" s="23"/>
      <c r="CP1321" s="23"/>
      <c r="CQ1321" s="23"/>
      <c r="CR1321" s="23"/>
      <c r="CS1321" s="23"/>
      <c r="CT1321" s="23"/>
      <c r="CU1321" s="23"/>
      <c r="CV1321" s="23">
        <v>1</v>
      </c>
      <c r="CW1321" s="23"/>
      <c r="CX1321" s="23"/>
      <c r="CY1321" s="23"/>
      <c r="CZ1321" s="23"/>
      <c r="DA1321" s="23"/>
      <c r="DB1321" s="23"/>
      <c r="DC1321" s="23"/>
      <c r="DD1321" s="23"/>
      <c r="DE1321" s="23"/>
      <c r="DF1321" s="23"/>
      <c r="DG1321" s="23"/>
      <c r="DH1321" s="23"/>
      <c r="DI1321" s="23"/>
      <c r="DJ1321" s="23"/>
      <c r="DK1321" s="23">
        <f>T1321</f>
        <v>86</v>
      </c>
      <c r="DL1321" s="23"/>
      <c r="DM1321" s="23">
        <f>Source!P705</f>
        <v>552</v>
      </c>
      <c r="DN1321" s="23"/>
      <c r="DO1321" s="23"/>
      <c r="DP1321" s="23"/>
      <c r="DQ1321" s="23"/>
      <c r="DR1321" s="23"/>
      <c r="DS1321" s="23"/>
      <c r="DT1321" s="23"/>
      <c r="DU1321" s="23"/>
      <c r="DV1321" s="23"/>
      <c r="DW1321" s="23"/>
      <c r="DX1321" s="23"/>
      <c r="DY1321" s="23"/>
      <c r="DZ1321" s="23"/>
      <c r="EA1321" s="23"/>
      <c r="EB1321" s="23"/>
      <c r="EC1321" s="23"/>
      <c r="ED1321" s="23"/>
      <c r="EE1321" s="23"/>
      <c r="EF1321" s="23"/>
      <c r="EG1321" s="23"/>
      <c r="EH1321" s="23"/>
      <c r="EI1321" s="23"/>
      <c r="EJ1321" s="23"/>
      <c r="EK1321" s="23"/>
      <c r="EL1321" s="23"/>
      <c r="EM1321" s="23"/>
      <c r="EN1321" s="23"/>
      <c r="EO1321" s="23"/>
      <c r="EP1321" s="23"/>
      <c r="EQ1321" s="23"/>
      <c r="ER1321" s="23"/>
      <c r="ES1321" s="23"/>
      <c r="ET1321" s="23"/>
      <c r="EU1321" s="23"/>
      <c r="EV1321" s="23"/>
      <c r="EW1321" s="23"/>
      <c r="EX1321" s="23"/>
      <c r="EY1321" s="23"/>
      <c r="EZ1321" s="23"/>
      <c r="FA1321" s="23"/>
      <c r="FB1321" s="23"/>
      <c r="FC1321" s="23"/>
      <c r="FD1321" s="23"/>
      <c r="FE1321" s="23"/>
      <c r="FF1321" s="23"/>
      <c r="FG1321" s="23"/>
      <c r="FH1321" s="23"/>
      <c r="FI1321" s="23"/>
      <c r="FJ1321" s="23"/>
      <c r="FK1321" s="23"/>
      <c r="FL1321" s="23"/>
      <c r="FM1321" s="23"/>
      <c r="FN1321" s="23"/>
      <c r="FO1321" s="23"/>
      <c r="FP1321" s="23"/>
      <c r="FQ1321" s="23"/>
      <c r="FR1321" s="23"/>
      <c r="FS1321" s="23"/>
      <c r="FT1321" s="23"/>
      <c r="FU1321" s="23"/>
      <c r="FV1321" s="23"/>
      <c r="FW1321" s="23"/>
      <c r="FX1321" s="23"/>
      <c r="FY1321" s="23"/>
      <c r="FZ1321" s="23"/>
      <c r="GA1321" s="23"/>
      <c r="GB1321" s="23"/>
      <c r="GC1321" s="23"/>
      <c r="GD1321" s="23"/>
      <c r="GE1321" s="23"/>
      <c r="GF1321" s="23"/>
      <c r="GG1321" s="23"/>
      <c r="GH1321" s="23"/>
      <c r="GI1321" s="23"/>
      <c r="GJ1321" s="23">
        <f>T1321</f>
        <v>86</v>
      </c>
      <c r="GK1321" s="23"/>
      <c r="GL1321" s="23"/>
      <c r="GM1321" s="23"/>
      <c r="GN1321" s="23">
        <f>T1321</f>
        <v>86</v>
      </c>
      <c r="GO1321" s="23"/>
      <c r="GP1321" s="23">
        <f>T1321</f>
        <v>86</v>
      </c>
      <c r="GQ1321" s="23">
        <f>T1321</f>
        <v>86</v>
      </c>
      <c r="GR1321" s="23"/>
      <c r="GS1321" s="23">
        <f>T1321</f>
        <v>86</v>
      </c>
      <c r="GT1321" s="23"/>
      <c r="GU1321" s="23"/>
      <c r="GV1321" s="23"/>
      <c r="GW1321" s="23"/>
      <c r="GX1321" s="23"/>
      <c r="GY1321" s="23"/>
      <c r="GZ1321" s="23"/>
      <c r="HA1321" s="23"/>
      <c r="HB1321" s="23">
        <f>T1321</f>
        <v>86</v>
      </c>
      <c r="HC1321" s="23"/>
      <c r="HD1321" s="23"/>
      <c r="HE1321" s="23"/>
      <c r="HF1321" s="23">
        <f>T1321</f>
        <v>86</v>
      </c>
      <c r="HG1321" s="23"/>
      <c r="HH1321" s="23"/>
      <c r="HI1321" s="23"/>
      <c r="HJ1321" s="23"/>
      <c r="HK1321" s="23"/>
      <c r="HL1321" s="23">
        <f>T1321</f>
        <v>86</v>
      </c>
      <c r="HM1321" s="23"/>
      <c r="HN1321" s="23">
        <f>T1321</f>
        <v>86</v>
      </c>
      <c r="HO1321" s="23"/>
      <c r="HP1321" s="23"/>
      <c r="HQ1321" s="23"/>
      <c r="HR1321" s="23"/>
      <c r="HS1321" s="23"/>
      <c r="HT1321" s="23"/>
      <c r="HU1321" s="23"/>
      <c r="HV1321" s="23"/>
      <c r="HW1321" s="23"/>
      <c r="HX1321" s="23"/>
      <c r="HY1321" s="23"/>
      <c r="HZ1321" s="23"/>
      <c r="IA1321" s="23"/>
      <c r="IB1321" s="23"/>
      <c r="IC1321" s="23"/>
      <c r="ID1321" s="23"/>
      <c r="IE1321" s="23"/>
      <c r="IF1321" s="23"/>
      <c r="IG1321" s="23"/>
      <c r="IH1321" s="23"/>
      <c r="II1321" s="23"/>
      <c r="IJ1321" s="23"/>
      <c r="IK1321" s="23"/>
      <c r="IL1321" s="23"/>
      <c r="IM1321" s="23"/>
      <c r="IN1321" s="23"/>
      <c r="IO1321" s="23"/>
      <c r="IP1321" s="23"/>
      <c r="IQ1321" s="23"/>
      <c r="IR1321" s="23"/>
      <c r="IS1321" s="23"/>
      <c r="IT1321" s="23"/>
      <c r="IU1321" s="23"/>
    </row>
    <row r="1322" spans="1:255" x14ac:dyDescent="0.2">
      <c r="A1322" s="98"/>
      <c r="B1322" s="113" t="s">
        <v>1263</v>
      </c>
      <c r="C1322" s="113" t="s">
        <v>1388</v>
      </c>
      <c r="D1322" s="33"/>
      <c r="E1322" s="33"/>
      <c r="F1322" s="33"/>
      <c r="G1322" s="33"/>
      <c r="H1322" s="33"/>
      <c r="I1322" s="33"/>
      <c r="J1322" s="33"/>
      <c r="K1322" s="99"/>
    </row>
    <row r="1323" spans="1:255" ht="13.5" thickBot="1" x14ac:dyDescent="0.25">
      <c r="A1323" s="124"/>
      <c r="B1323" s="125"/>
      <c r="C1323" s="125" t="s">
        <v>1266</v>
      </c>
      <c r="D1323" s="125"/>
      <c r="E1323" s="125"/>
      <c r="F1323" s="125"/>
      <c r="G1323" s="125"/>
      <c r="H1323" s="373">
        <f>SUM(DK1309:DK1322)</f>
        <v>1459</v>
      </c>
      <c r="I1323" s="374"/>
      <c r="J1323" s="373">
        <f>SUM(DM1309:DM1322)</f>
        <v>12334</v>
      </c>
      <c r="K1323" s="375"/>
      <c r="L1323" s="112"/>
      <c r="M1323" s="112"/>
      <c r="N1323" s="112"/>
      <c r="O1323" s="23"/>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c r="BK1323" s="23"/>
      <c r="BL1323" s="23"/>
      <c r="BM1323" s="23"/>
      <c r="BN1323" s="23"/>
      <c r="BO1323" s="23"/>
      <c r="BP1323" s="23"/>
      <c r="BQ1323" s="23"/>
      <c r="BR1323" s="23"/>
      <c r="BS1323" s="23"/>
      <c r="BT1323" s="23"/>
      <c r="BU1323" s="23"/>
      <c r="BV1323" s="23"/>
      <c r="BW1323" s="23"/>
      <c r="BX1323" s="23"/>
      <c r="BY1323" s="23"/>
      <c r="BZ1323" s="23"/>
      <c r="CA1323" s="23"/>
      <c r="CB1323" s="23"/>
      <c r="CC1323" s="23"/>
      <c r="CD1323" s="23"/>
      <c r="CE1323" s="23"/>
      <c r="CF1323" s="23"/>
      <c r="CG1323" s="23"/>
      <c r="CH1323" s="23"/>
      <c r="CI1323" s="23"/>
      <c r="CJ1323" s="23"/>
      <c r="CK1323" s="23"/>
      <c r="CL1323" s="23"/>
      <c r="CM1323" s="23"/>
      <c r="CN1323" s="23"/>
      <c r="CO1323" s="23"/>
      <c r="CP1323" s="23"/>
      <c r="CQ1323" s="23"/>
      <c r="CR1323" s="23"/>
      <c r="CS1323" s="23"/>
      <c r="CT1323" s="23"/>
      <c r="CU1323" s="23"/>
      <c r="CV1323" s="23"/>
      <c r="CW1323" s="23"/>
      <c r="CX1323" s="23"/>
      <c r="CY1323" s="23"/>
      <c r="CZ1323" s="23"/>
      <c r="DA1323" s="23"/>
      <c r="DB1323" s="23"/>
      <c r="DC1323" s="23"/>
      <c r="DD1323" s="23"/>
      <c r="DE1323" s="23"/>
      <c r="DF1323" s="23"/>
      <c r="DG1323" s="23"/>
      <c r="DH1323" s="23"/>
      <c r="DI1323" s="23"/>
      <c r="DJ1323" s="23"/>
      <c r="DK1323" s="23"/>
      <c r="DL1323" s="23"/>
      <c r="DM1323" s="23"/>
      <c r="DN1323" s="23"/>
      <c r="DO1323" s="23"/>
      <c r="DP1323" s="23"/>
      <c r="DQ1323" s="23"/>
      <c r="DR1323" s="23"/>
      <c r="DS1323" s="23"/>
      <c r="DT1323" s="23"/>
      <c r="DU1323" s="23"/>
      <c r="DV1323" s="23"/>
      <c r="DW1323" s="23"/>
      <c r="DX1323" s="23"/>
      <c r="DY1323" s="23"/>
      <c r="DZ1323" s="23"/>
      <c r="EA1323" s="23"/>
      <c r="EB1323" s="23"/>
      <c r="EC1323" s="23"/>
      <c r="ED1323" s="23"/>
      <c r="EE1323" s="23"/>
      <c r="EF1323" s="23"/>
      <c r="EG1323" s="23"/>
      <c r="EH1323" s="23"/>
      <c r="EI1323" s="23"/>
      <c r="EJ1323" s="23"/>
      <c r="EK1323" s="23"/>
      <c r="EL1323" s="23"/>
      <c r="EM1323" s="23"/>
      <c r="EN1323" s="23"/>
      <c r="EO1323" s="23"/>
      <c r="EP1323" s="23"/>
      <c r="EQ1323" s="23"/>
      <c r="ER1323" s="23"/>
      <c r="ES1323" s="23"/>
      <c r="ET1323" s="23"/>
      <c r="EU1323" s="23"/>
      <c r="EV1323" s="23"/>
      <c r="EW1323" s="23"/>
      <c r="EX1323" s="23"/>
      <c r="EY1323" s="23"/>
      <c r="EZ1323" s="23"/>
      <c r="FA1323" s="23"/>
      <c r="FB1323" s="23"/>
      <c r="FC1323" s="23"/>
      <c r="FD1323" s="23"/>
      <c r="FE1323" s="23"/>
      <c r="FF1323" s="23"/>
      <c r="FG1323" s="23"/>
      <c r="FH1323" s="23"/>
      <c r="FI1323" s="23"/>
      <c r="FJ1323" s="23"/>
      <c r="FK1323" s="23"/>
      <c r="FL1323" s="23"/>
      <c r="FM1323" s="23"/>
      <c r="FN1323" s="23"/>
      <c r="FO1323" s="23"/>
      <c r="FP1323" s="23"/>
      <c r="FQ1323" s="23"/>
      <c r="FR1323" s="23"/>
      <c r="FS1323" s="23"/>
      <c r="FT1323" s="23"/>
      <c r="FU1323" s="23"/>
      <c r="FV1323" s="23"/>
      <c r="FW1323" s="23"/>
      <c r="FX1323" s="23"/>
      <c r="FY1323" s="23"/>
      <c r="FZ1323" s="23"/>
      <c r="GA1323" s="23"/>
      <c r="GB1323" s="23"/>
      <c r="GC1323" s="23"/>
      <c r="GD1323" s="23"/>
      <c r="GE1323" s="23"/>
      <c r="GF1323" s="23"/>
      <c r="GG1323" s="23"/>
      <c r="GH1323" s="23"/>
      <c r="GI1323" s="23"/>
      <c r="GJ1323" s="23"/>
      <c r="GK1323" s="23"/>
      <c r="GL1323" s="23"/>
      <c r="GM1323" s="23"/>
      <c r="GN1323" s="23"/>
      <c r="GO1323" s="23"/>
      <c r="GP1323" s="23"/>
      <c r="GQ1323" s="23"/>
      <c r="GR1323" s="23"/>
      <c r="GS1323" s="23"/>
      <c r="GT1323" s="23"/>
      <c r="GU1323" s="23"/>
      <c r="GV1323" s="23"/>
      <c r="GW1323" s="23"/>
      <c r="GX1323" s="23"/>
      <c r="GY1323" s="23"/>
      <c r="GZ1323" s="23"/>
      <c r="HA1323" s="23"/>
      <c r="HB1323" s="23"/>
      <c r="HC1323" s="23"/>
      <c r="HD1323" s="23"/>
      <c r="HE1323" s="23"/>
      <c r="HF1323" s="23"/>
      <c r="HG1323" s="23"/>
      <c r="HH1323" s="23"/>
      <c r="HI1323" s="23"/>
      <c r="HJ1323" s="23"/>
      <c r="HK1323" s="23"/>
      <c r="HL1323" s="23"/>
      <c r="HM1323" s="23"/>
      <c r="HN1323" s="23"/>
      <c r="HO1323" s="23"/>
      <c r="HP1323" s="23"/>
      <c r="HQ1323" s="23"/>
      <c r="HR1323" s="23"/>
      <c r="HS1323" s="23"/>
      <c r="HT1323" s="23"/>
      <c r="HU1323" s="23"/>
      <c r="HV1323" s="23"/>
      <c r="HW1323" s="23"/>
      <c r="HX1323" s="23"/>
      <c r="HY1323" s="23"/>
      <c r="HZ1323" s="23"/>
      <c r="IA1323" s="23"/>
      <c r="IB1323" s="23"/>
      <c r="IC1323" s="23"/>
      <c r="ID1323" s="23"/>
      <c r="IE1323" s="23"/>
      <c r="IF1323" s="23"/>
      <c r="IG1323" s="23"/>
      <c r="IH1323" s="23"/>
      <c r="II1323" s="23"/>
      <c r="IJ1323" s="23"/>
      <c r="IK1323" s="23"/>
      <c r="IL1323" s="23"/>
      <c r="IM1323" s="23"/>
      <c r="IN1323" s="23"/>
      <c r="IO1323" s="23"/>
      <c r="IP1323" s="23"/>
      <c r="IQ1323" s="23"/>
      <c r="IR1323" s="23"/>
      <c r="IS1323" s="23"/>
      <c r="IT1323" s="23"/>
      <c r="IU1323" s="23"/>
    </row>
    <row r="1324" spans="1:255" x14ac:dyDescent="0.2">
      <c r="A1324" s="123"/>
      <c r="B1324" s="122"/>
      <c r="C1324" s="122" t="s">
        <v>1267</v>
      </c>
      <c r="D1324" s="122"/>
      <c r="E1324" s="122"/>
      <c r="F1324" s="122"/>
      <c r="G1324" s="122"/>
      <c r="H1324" s="376">
        <f>R1324</f>
        <v>1612</v>
      </c>
      <c r="I1324" s="377"/>
      <c r="J1324" s="376" t="e">
        <f>S1324</f>
        <v>#REF!</v>
      </c>
      <c r="K1324" s="378"/>
      <c r="O1324" s="23"/>
      <c r="P1324" s="23"/>
      <c r="Q1324" s="23"/>
      <c r="R1324" s="23">
        <f>SUM(T1309:T1323)</f>
        <v>1612</v>
      </c>
      <c r="S1324" s="23" t="e">
        <f>SUM(U1309:U1323)</f>
        <v>#REF!</v>
      </c>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c r="BK1324" s="23"/>
      <c r="BL1324" s="23"/>
      <c r="BM1324" s="23"/>
      <c r="BN1324" s="23"/>
      <c r="BO1324" s="23"/>
      <c r="BP1324" s="23"/>
      <c r="BQ1324" s="23"/>
      <c r="BR1324" s="23"/>
      <c r="BS1324" s="23"/>
      <c r="BT1324" s="23"/>
      <c r="BU1324" s="23"/>
      <c r="BV1324" s="23"/>
      <c r="BW1324" s="23"/>
      <c r="BX1324" s="23"/>
      <c r="BY1324" s="23"/>
      <c r="BZ1324" s="23"/>
      <c r="CA1324" s="23"/>
      <c r="CB1324" s="23"/>
      <c r="CC1324" s="23"/>
      <c r="CD1324" s="23"/>
      <c r="CE1324" s="23"/>
      <c r="CF1324" s="23"/>
      <c r="CG1324" s="23"/>
      <c r="CH1324" s="23"/>
      <c r="CI1324" s="23"/>
      <c r="CJ1324" s="23"/>
      <c r="CK1324" s="23"/>
      <c r="CL1324" s="23"/>
      <c r="CM1324" s="23"/>
      <c r="CN1324" s="23"/>
      <c r="CO1324" s="23"/>
      <c r="CP1324" s="23"/>
      <c r="CQ1324" s="23"/>
      <c r="CR1324" s="23"/>
      <c r="CS1324" s="23"/>
      <c r="CT1324" s="23"/>
      <c r="CU1324" s="23"/>
      <c r="CV1324" s="23"/>
      <c r="CW1324" s="23"/>
      <c r="CX1324" s="23"/>
      <c r="CY1324" s="23"/>
      <c r="CZ1324" s="23"/>
      <c r="DA1324" s="23"/>
      <c r="DB1324" s="23"/>
      <c r="DC1324" s="23"/>
      <c r="DD1324" s="23"/>
      <c r="DE1324" s="23"/>
      <c r="DF1324" s="23"/>
      <c r="DG1324" s="23"/>
      <c r="DH1324" s="23"/>
      <c r="DI1324" s="23"/>
      <c r="DJ1324" s="23"/>
      <c r="DK1324" s="23"/>
      <c r="DL1324" s="23"/>
      <c r="DM1324" s="23"/>
      <c r="DN1324" s="23"/>
      <c r="DO1324" s="23"/>
      <c r="DP1324" s="23"/>
      <c r="DQ1324" s="23"/>
      <c r="DR1324" s="23"/>
      <c r="DS1324" s="23"/>
      <c r="DT1324" s="23"/>
      <c r="DU1324" s="23"/>
      <c r="DV1324" s="23"/>
      <c r="DW1324" s="23"/>
      <c r="DX1324" s="23"/>
      <c r="DY1324" s="23"/>
      <c r="DZ1324" s="23"/>
      <c r="EA1324" s="23"/>
      <c r="EB1324" s="23"/>
      <c r="EC1324" s="23"/>
      <c r="ED1324" s="23"/>
      <c r="EE1324" s="23"/>
      <c r="EF1324" s="23"/>
      <c r="EG1324" s="23"/>
      <c r="EH1324" s="23"/>
      <c r="EI1324" s="23"/>
      <c r="EJ1324" s="23"/>
      <c r="EK1324" s="23"/>
      <c r="EL1324" s="23"/>
      <c r="EM1324" s="23"/>
      <c r="EN1324" s="23"/>
      <c r="EO1324" s="23"/>
      <c r="EP1324" s="23"/>
      <c r="EQ1324" s="23"/>
      <c r="ER1324" s="23"/>
      <c r="ES1324" s="23"/>
      <c r="ET1324" s="23"/>
      <c r="EU1324" s="23"/>
      <c r="EV1324" s="23"/>
      <c r="EW1324" s="23"/>
      <c r="EX1324" s="23"/>
      <c r="EY1324" s="23"/>
      <c r="EZ1324" s="23"/>
      <c r="FA1324" s="23"/>
      <c r="FB1324" s="23"/>
      <c r="FC1324" s="23"/>
      <c r="FD1324" s="23"/>
      <c r="FE1324" s="23"/>
      <c r="FF1324" s="23"/>
      <c r="FG1324" s="23"/>
      <c r="FH1324" s="23"/>
      <c r="FI1324" s="23"/>
      <c r="FJ1324" s="23"/>
      <c r="FK1324" s="23"/>
      <c r="FL1324" s="23"/>
      <c r="FM1324" s="23"/>
      <c r="FN1324" s="23"/>
      <c r="FO1324" s="23"/>
      <c r="FP1324" s="23"/>
      <c r="FQ1324" s="23"/>
      <c r="FR1324" s="23"/>
      <c r="FS1324" s="23"/>
      <c r="FT1324" s="23"/>
      <c r="FU1324" s="23"/>
      <c r="FV1324" s="23"/>
      <c r="FW1324" s="23"/>
      <c r="FX1324" s="23"/>
      <c r="FY1324" s="23"/>
      <c r="FZ1324" s="23"/>
      <c r="GA1324" s="23"/>
      <c r="GB1324" s="23"/>
      <c r="GC1324" s="23"/>
      <c r="GD1324" s="23"/>
      <c r="GE1324" s="23"/>
      <c r="GF1324" s="23"/>
      <c r="GG1324" s="23"/>
      <c r="GH1324" s="23"/>
      <c r="GI1324" s="23"/>
      <c r="GJ1324" s="23"/>
      <c r="GK1324" s="23"/>
      <c r="GL1324" s="23"/>
      <c r="GM1324" s="23"/>
      <c r="GN1324" s="23"/>
      <c r="GO1324" s="23"/>
      <c r="GP1324" s="23"/>
      <c r="GQ1324" s="23"/>
      <c r="GR1324" s="23"/>
      <c r="GS1324" s="23"/>
      <c r="GT1324" s="23"/>
      <c r="GU1324" s="23"/>
      <c r="GV1324" s="23"/>
      <c r="GW1324" s="23"/>
      <c r="GX1324" s="23"/>
      <c r="GY1324" s="23"/>
      <c r="GZ1324" s="23"/>
      <c r="HA1324" s="23">
        <f>R1324</f>
        <v>1612</v>
      </c>
      <c r="HB1324" s="23"/>
      <c r="HC1324" s="23"/>
      <c r="HD1324" s="23"/>
      <c r="HE1324" s="23"/>
      <c r="HF1324" s="23"/>
      <c r="HG1324" s="23"/>
      <c r="HH1324" s="23"/>
      <c r="HI1324" s="23"/>
      <c r="HJ1324" s="23"/>
      <c r="HK1324" s="23"/>
      <c r="HL1324" s="23"/>
      <c r="HM1324" s="23"/>
      <c r="HN1324" s="23"/>
      <c r="HO1324" s="23"/>
      <c r="HP1324" s="23"/>
      <c r="HQ1324" s="23"/>
      <c r="HR1324" s="23"/>
      <c r="HS1324" s="23"/>
      <c r="HT1324" s="23"/>
      <c r="HU1324" s="23"/>
      <c r="HV1324" s="23"/>
      <c r="HW1324" s="23"/>
      <c r="HX1324" s="23"/>
      <c r="HY1324" s="23"/>
      <c r="HZ1324" s="23"/>
      <c r="IA1324" s="23"/>
      <c r="IB1324" s="23"/>
      <c r="IC1324" s="23"/>
      <c r="ID1324" s="23"/>
      <c r="IE1324" s="23"/>
      <c r="IF1324" s="23"/>
      <c r="IG1324" s="23"/>
      <c r="IH1324" s="23"/>
      <c r="II1324" s="23"/>
      <c r="IJ1324" s="23"/>
      <c r="IK1324" s="23"/>
      <c r="IL1324" s="23"/>
      <c r="IM1324" s="23"/>
      <c r="IN1324" s="23"/>
      <c r="IO1324" s="23"/>
      <c r="IP1324" s="23"/>
      <c r="IQ1324" s="23"/>
      <c r="IR1324" s="23"/>
      <c r="IS1324" s="23"/>
      <c r="IT1324" s="23"/>
      <c r="IU1324" s="23"/>
    </row>
    <row r="1325" spans="1:255" x14ac:dyDescent="0.2">
      <c r="A1325" s="77"/>
      <c r="B1325" s="76"/>
      <c r="C1325" s="76"/>
      <c r="D1325" s="76"/>
      <c r="E1325" s="76"/>
      <c r="F1325" s="76"/>
      <c r="G1325" s="76"/>
      <c r="H1325" s="370"/>
      <c r="I1325" s="371"/>
      <c r="J1325" s="370"/>
      <c r="K1325" s="372"/>
    </row>
    <row r="1326" spans="1:255" ht="56.25" x14ac:dyDescent="0.2">
      <c r="A1326" s="126">
        <v>66</v>
      </c>
      <c r="B1326" s="133" t="s">
        <v>203</v>
      </c>
      <c r="C1326" s="127" t="s">
        <v>204</v>
      </c>
      <c r="D1326" s="128" t="s">
        <v>166</v>
      </c>
      <c r="E1326" s="129">
        <v>0.03</v>
      </c>
      <c r="F1326" s="130">
        <f>Source!AK707</f>
        <v>321.88</v>
      </c>
      <c r="G1326" s="134" t="s">
        <v>6</v>
      </c>
      <c r="H1326" s="130"/>
      <c r="I1326" s="131">
        <f>SUM(DQ1326:DQ1338)</f>
        <v>5</v>
      </c>
      <c r="J1326" s="107" t="s">
        <v>203</v>
      </c>
      <c r="K1326" s="132" t="e">
        <f>SUM(DS1326:DS1338)</f>
        <v>#REF!</v>
      </c>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3"/>
      <c r="EV1326" s="23"/>
      <c r="EW1326" s="23"/>
      <c r="EX1326" s="23"/>
      <c r="EY1326" s="23"/>
      <c r="EZ1326" s="23"/>
      <c r="FA1326" s="23"/>
      <c r="FB1326" s="23"/>
      <c r="FC1326" s="23"/>
      <c r="FD1326" s="23"/>
      <c r="FE1326" s="23"/>
      <c r="FF1326" s="23"/>
      <c r="FG1326" s="23"/>
      <c r="FH1326" s="23"/>
      <c r="FI1326" s="23"/>
      <c r="FJ1326" s="23"/>
      <c r="FK1326" s="23"/>
      <c r="FL1326" s="23"/>
      <c r="FM1326" s="23"/>
      <c r="FN1326" s="23"/>
      <c r="FO1326" s="23"/>
      <c r="FP1326" s="23"/>
      <c r="FQ1326" s="23"/>
      <c r="FR1326" s="23"/>
      <c r="FS1326" s="23"/>
      <c r="FT1326" s="23"/>
      <c r="FU1326" s="23"/>
      <c r="FV1326" s="23"/>
      <c r="FW1326" s="23"/>
      <c r="FX1326" s="23"/>
      <c r="FY1326" s="23"/>
      <c r="FZ1326" s="23"/>
      <c r="GA1326" s="23"/>
      <c r="GB1326" s="23"/>
      <c r="GC1326" s="23"/>
      <c r="GD1326" s="23"/>
      <c r="GE1326" s="23"/>
      <c r="GF1326" s="23"/>
      <c r="GG1326" s="23"/>
      <c r="GH1326" s="23"/>
      <c r="GI1326" s="23"/>
      <c r="GJ1326" s="23"/>
      <c r="GK1326" s="23"/>
      <c r="GL1326" s="23"/>
      <c r="GM1326" s="23"/>
      <c r="GN1326" s="23"/>
      <c r="GO1326" s="23"/>
      <c r="GP1326" s="23"/>
      <c r="GQ1326" s="23"/>
      <c r="GR1326" s="23"/>
      <c r="GS1326" s="23"/>
      <c r="GT1326" s="23"/>
      <c r="GU1326" s="23"/>
      <c r="GV1326" s="23"/>
      <c r="GW1326" s="23"/>
      <c r="GX1326" s="23"/>
      <c r="GY1326" s="23"/>
      <c r="GZ1326" s="23"/>
      <c r="HA1326" s="23"/>
      <c r="HB1326" s="23"/>
      <c r="HC1326" s="23"/>
      <c r="HD1326" s="23"/>
      <c r="HE1326" s="23"/>
      <c r="HF1326" s="23"/>
      <c r="HG1326" s="23"/>
      <c r="HH1326" s="23"/>
      <c r="HI1326" s="23"/>
      <c r="HJ1326" s="23"/>
      <c r="HK1326" s="23"/>
      <c r="HL1326" s="23"/>
      <c r="HM1326" s="23"/>
      <c r="HN1326" s="23"/>
      <c r="HO1326" s="23"/>
      <c r="HP1326" s="23"/>
      <c r="HQ1326" s="23"/>
      <c r="HR1326" s="23"/>
      <c r="HS1326" s="23"/>
      <c r="HT1326" s="23"/>
      <c r="HU1326" s="23"/>
      <c r="HV1326" s="23"/>
      <c r="HW1326" s="23"/>
      <c r="HX1326" s="23"/>
      <c r="HY1326" s="23"/>
      <c r="HZ1326" s="23"/>
      <c r="IA1326" s="23"/>
      <c r="IB1326" s="23"/>
      <c r="IC1326" s="23"/>
      <c r="ID1326" s="23"/>
      <c r="IE1326" s="23"/>
      <c r="IF1326" s="23"/>
      <c r="IG1326" s="23"/>
      <c r="IH1326" s="23"/>
      <c r="II1326" s="23"/>
      <c r="IJ1326" s="23"/>
      <c r="IK1326" s="23"/>
      <c r="IL1326" s="23"/>
      <c r="IM1326" s="23"/>
      <c r="IN1326" s="23"/>
      <c r="IO1326" s="23"/>
      <c r="IP1326" s="23"/>
      <c r="IQ1326" s="23"/>
      <c r="IR1326" s="23"/>
      <c r="IS1326" s="23"/>
      <c r="IT1326" s="23"/>
      <c r="IU1326" s="23"/>
    </row>
    <row r="1327" spans="1:255" x14ac:dyDescent="0.2">
      <c r="A1327" s="66"/>
      <c r="B1327" s="67"/>
      <c r="C1327" s="67" t="s">
        <v>1253</v>
      </c>
      <c r="D1327" s="68"/>
      <c r="E1327" s="69"/>
      <c r="F1327" s="70">
        <v>35.04</v>
      </c>
      <c r="G1327" s="71" t="s">
        <v>1291</v>
      </c>
      <c r="H1327" s="70">
        <f>Source!AF707</f>
        <v>70.08</v>
      </c>
      <c r="I1327" s="72">
        <f>T1327</f>
        <v>2</v>
      </c>
      <c r="J1327" s="73">
        <v>26.95</v>
      </c>
      <c r="K1327" s="74">
        <f>U1327</f>
        <v>57</v>
      </c>
      <c r="O1327" s="23"/>
      <c r="P1327" s="23"/>
      <c r="Q1327" s="23"/>
      <c r="R1327" s="23"/>
      <c r="S1327" s="23"/>
      <c r="T1327" s="23">
        <f>ROUND(Source!AF707*Source!AV707*Source!I707,0)</f>
        <v>2</v>
      </c>
      <c r="U1327" s="23">
        <f>Source!S707</f>
        <v>57</v>
      </c>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v>1</v>
      </c>
      <c r="CW1327" s="23"/>
      <c r="CX1327" s="23"/>
      <c r="CY1327" s="23"/>
      <c r="CZ1327" s="23"/>
      <c r="DA1327" s="23"/>
      <c r="DB1327" s="23"/>
      <c r="DC1327" s="23"/>
      <c r="DD1327" s="23"/>
      <c r="DE1327" s="23"/>
      <c r="DF1327" s="23"/>
      <c r="DG1327" s="23">
        <f>Source!S707</f>
        <v>57</v>
      </c>
      <c r="DH1327" s="23">
        <v>1009</v>
      </c>
      <c r="DI1327" s="23"/>
      <c r="DJ1327" s="23"/>
      <c r="DK1327" s="23"/>
      <c r="DL1327" s="23"/>
      <c r="DM1327" s="23"/>
      <c r="DN1327" s="23"/>
      <c r="DO1327" s="23"/>
      <c r="DP1327" s="23"/>
      <c r="DQ1327" s="23">
        <f>T1327</f>
        <v>2</v>
      </c>
      <c r="DR1327" s="23"/>
      <c r="DS1327" s="23">
        <f>U1327</f>
        <v>57</v>
      </c>
      <c r="DT1327" s="23"/>
      <c r="DU1327" s="23"/>
      <c r="DV1327" s="23"/>
      <c r="DW1327" s="23"/>
      <c r="DX1327" s="23"/>
      <c r="DY1327" s="23"/>
      <c r="DZ1327" s="23"/>
      <c r="EA1327" s="23"/>
      <c r="EB1327" s="23"/>
      <c r="EC1327" s="23"/>
      <c r="ED1327" s="23"/>
      <c r="EE1327" s="23"/>
      <c r="EF1327" s="23"/>
      <c r="EG1327" s="23"/>
      <c r="EH1327" s="23"/>
      <c r="EI1327" s="23"/>
      <c r="EJ1327" s="23"/>
      <c r="EK1327" s="23"/>
      <c r="EL1327" s="23"/>
      <c r="EM1327" s="23"/>
      <c r="EN1327" s="23"/>
      <c r="EO1327" s="23"/>
      <c r="EP1327" s="23"/>
      <c r="EQ1327" s="23"/>
      <c r="ER1327" s="23"/>
      <c r="ES1327" s="23"/>
      <c r="ET1327" s="23"/>
      <c r="EU1327" s="23"/>
      <c r="EV1327" s="23"/>
      <c r="EW1327" s="23"/>
      <c r="EX1327" s="23"/>
      <c r="EY1327" s="23"/>
      <c r="EZ1327" s="23"/>
      <c r="FA1327" s="23"/>
      <c r="FB1327" s="23"/>
      <c r="FC1327" s="23"/>
      <c r="FD1327" s="23"/>
      <c r="FE1327" s="23"/>
      <c r="FF1327" s="23"/>
      <c r="FG1327" s="23"/>
      <c r="FH1327" s="23"/>
      <c r="FI1327" s="23"/>
      <c r="FJ1327" s="23"/>
      <c r="FK1327" s="23"/>
      <c r="FL1327" s="23"/>
      <c r="FM1327" s="23"/>
      <c r="FN1327" s="23"/>
      <c r="FO1327" s="23"/>
      <c r="FP1327" s="23"/>
      <c r="FQ1327" s="23"/>
      <c r="FR1327" s="23"/>
      <c r="FS1327" s="23"/>
      <c r="FT1327" s="23"/>
      <c r="FU1327" s="23"/>
      <c r="FV1327" s="23"/>
      <c r="FW1327" s="23"/>
      <c r="FX1327" s="23"/>
      <c r="FY1327" s="23"/>
      <c r="FZ1327" s="23"/>
      <c r="GA1327" s="23"/>
      <c r="GB1327" s="23"/>
      <c r="GC1327" s="23"/>
      <c r="GD1327" s="23"/>
      <c r="GE1327" s="23"/>
      <c r="GF1327" s="23"/>
      <c r="GG1327" s="23"/>
      <c r="GH1327" s="23"/>
      <c r="GI1327" s="23"/>
      <c r="GJ1327" s="23">
        <f>T1327</f>
        <v>2</v>
      </c>
      <c r="GK1327" s="23">
        <f>T1327</f>
        <v>2</v>
      </c>
      <c r="GL1327" s="23"/>
      <c r="GM1327" s="23"/>
      <c r="GN1327" s="23"/>
      <c r="GO1327" s="23"/>
      <c r="GP1327" s="23"/>
      <c r="GQ1327" s="23"/>
      <c r="GR1327" s="23"/>
      <c r="GS1327" s="23"/>
      <c r="GT1327" s="23"/>
      <c r="GU1327" s="23"/>
      <c r="GV1327" s="23"/>
      <c r="GW1327" s="23"/>
      <c r="GX1327" s="23"/>
      <c r="GY1327" s="23"/>
      <c r="GZ1327" s="23"/>
      <c r="HA1327" s="23"/>
      <c r="HB1327" s="23">
        <f>T1327</f>
        <v>2</v>
      </c>
      <c r="HC1327" s="23"/>
      <c r="HD1327" s="23"/>
      <c r="HE1327" s="23"/>
      <c r="HF1327" s="23">
        <f>T1327</f>
        <v>2</v>
      </c>
      <c r="HG1327" s="23"/>
      <c r="HH1327" s="23"/>
      <c r="HI1327" s="23"/>
      <c r="HJ1327" s="23"/>
      <c r="HK1327" s="23"/>
      <c r="HL1327" s="23">
        <f>T1327</f>
        <v>2</v>
      </c>
      <c r="HM1327" s="23"/>
      <c r="HN1327" s="23">
        <f>T1327</f>
        <v>2</v>
      </c>
      <c r="HO1327" s="23"/>
      <c r="HP1327" s="23"/>
      <c r="HQ1327" s="23"/>
      <c r="HR1327" s="23"/>
      <c r="HS1327" s="23"/>
      <c r="HT1327" s="23"/>
      <c r="HU1327" s="23"/>
      <c r="HV1327" s="23"/>
      <c r="HW1327" s="23"/>
      <c r="HX1327" s="23">
        <f>T1327</f>
        <v>2</v>
      </c>
      <c r="HY1327" s="23"/>
      <c r="HZ1327" s="23"/>
      <c r="IA1327" s="23"/>
      <c r="IB1327" s="23"/>
      <c r="IC1327" s="23"/>
      <c r="ID1327" s="23"/>
      <c r="IE1327" s="23"/>
      <c r="IF1327" s="23"/>
      <c r="IG1327" s="23"/>
      <c r="IH1327" s="23"/>
      <c r="II1327" s="23"/>
      <c r="IJ1327" s="23"/>
      <c r="IK1327" s="23"/>
      <c r="IL1327" s="23"/>
      <c r="IM1327" s="23"/>
      <c r="IN1327" s="23"/>
      <c r="IO1327" s="23"/>
      <c r="IP1327" s="23"/>
      <c r="IQ1327" s="23"/>
      <c r="IR1327" s="23"/>
      <c r="IS1327" s="23"/>
      <c r="IT1327" s="23"/>
      <c r="IU1327" s="23"/>
    </row>
    <row r="1328" spans="1:255" x14ac:dyDescent="0.2">
      <c r="A1328" s="78"/>
      <c r="B1328" s="79"/>
      <c r="C1328" s="79" t="s">
        <v>1255</v>
      </c>
      <c r="D1328" s="80"/>
      <c r="E1328" s="81"/>
      <c r="F1328" s="82">
        <v>6.27</v>
      </c>
      <c r="G1328" s="83" t="s">
        <v>1291</v>
      </c>
      <c r="H1328" s="82">
        <f>Source!AD707</f>
        <v>12.54</v>
      </c>
      <c r="I1328" s="84">
        <f>T1328</f>
        <v>0</v>
      </c>
      <c r="J1328" s="85">
        <v>9.3000000000000007</v>
      </c>
      <c r="K1328" s="86">
        <f>U1328</f>
        <v>3</v>
      </c>
      <c r="O1328" s="23"/>
      <c r="P1328" s="23"/>
      <c r="Q1328" s="23"/>
      <c r="R1328" s="23"/>
      <c r="S1328" s="23"/>
      <c r="T1328" s="23">
        <f>ROUND(Source!AD707*Source!AV707*Source!I707,0)</f>
        <v>0</v>
      </c>
      <c r="U1328" s="23">
        <f>Source!Q707</f>
        <v>3</v>
      </c>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v>1</v>
      </c>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f>T1328</f>
        <v>0</v>
      </c>
      <c r="DR1328" s="23"/>
      <c r="DS1328" s="23">
        <f>U1328</f>
        <v>3</v>
      </c>
      <c r="DT1328" s="23"/>
      <c r="DU1328" s="23"/>
      <c r="DV1328" s="23"/>
      <c r="DW1328" s="23"/>
      <c r="DX1328" s="23"/>
      <c r="DY1328" s="23"/>
      <c r="DZ1328" s="23"/>
      <c r="EA1328" s="23"/>
      <c r="EB1328" s="23"/>
      <c r="EC1328" s="23"/>
      <c r="ED1328" s="23"/>
      <c r="EE1328" s="23"/>
      <c r="EF1328" s="23"/>
      <c r="EG1328" s="23"/>
      <c r="EH1328" s="23"/>
      <c r="EI1328" s="23"/>
      <c r="EJ1328" s="23"/>
      <c r="EK1328" s="23"/>
      <c r="EL1328" s="23"/>
      <c r="EM1328" s="23"/>
      <c r="EN1328" s="23"/>
      <c r="EO1328" s="23"/>
      <c r="EP1328" s="23"/>
      <c r="EQ1328" s="23"/>
      <c r="ER1328" s="23"/>
      <c r="ES1328" s="23"/>
      <c r="ET1328" s="23"/>
      <c r="EU1328" s="23"/>
      <c r="EV1328" s="23"/>
      <c r="EW1328" s="23"/>
      <c r="EX1328" s="23"/>
      <c r="EY1328" s="23"/>
      <c r="EZ1328" s="23"/>
      <c r="FA1328" s="23"/>
      <c r="FB1328" s="23"/>
      <c r="FC1328" s="23"/>
      <c r="FD1328" s="23"/>
      <c r="FE1328" s="23"/>
      <c r="FF1328" s="23"/>
      <c r="FG1328" s="23"/>
      <c r="FH1328" s="23"/>
      <c r="FI1328" s="23"/>
      <c r="FJ1328" s="23"/>
      <c r="FK1328" s="23"/>
      <c r="FL1328" s="23"/>
      <c r="FM1328" s="23"/>
      <c r="FN1328" s="23"/>
      <c r="FO1328" s="23"/>
      <c r="FP1328" s="23"/>
      <c r="FQ1328" s="23"/>
      <c r="FR1328" s="23"/>
      <c r="FS1328" s="23"/>
      <c r="FT1328" s="23"/>
      <c r="FU1328" s="23"/>
      <c r="FV1328" s="23"/>
      <c r="FW1328" s="23"/>
      <c r="FX1328" s="23"/>
      <c r="FY1328" s="23"/>
      <c r="FZ1328" s="23"/>
      <c r="GA1328" s="23"/>
      <c r="GB1328" s="23"/>
      <c r="GC1328" s="23"/>
      <c r="GD1328" s="23"/>
      <c r="GE1328" s="23"/>
      <c r="GF1328" s="23"/>
      <c r="GG1328" s="23"/>
      <c r="GH1328" s="23"/>
      <c r="GI1328" s="23"/>
      <c r="GJ1328" s="23">
        <f>T1328</f>
        <v>0</v>
      </c>
      <c r="GK1328" s="23"/>
      <c r="GL1328" s="23">
        <f>T1328</f>
        <v>0</v>
      </c>
      <c r="GM1328" s="23"/>
      <c r="GN1328" s="23"/>
      <c r="GO1328" s="23"/>
      <c r="GP1328" s="23"/>
      <c r="GQ1328" s="23"/>
      <c r="GR1328" s="23"/>
      <c r="GS1328" s="23"/>
      <c r="GT1328" s="23"/>
      <c r="GU1328" s="23"/>
      <c r="GV1328" s="23"/>
      <c r="GW1328" s="23"/>
      <c r="GX1328" s="23"/>
      <c r="GY1328" s="23"/>
      <c r="GZ1328" s="23"/>
      <c r="HA1328" s="23"/>
      <c r="HB1328" s="23">
        <f>T1328</f>
        <v>0</v>
      </c>
      <c r="HC1328" s="23"/>
      <c r="HD1328" s="23"/>
      <c r="HE1328" s="23"/>
      <c r="HF1328" s="23">
        <f>T1328</f>
        <v>0</v>
      </c>
      <c r="HG1328" s="23"/>
      <c r="HH1328" s="23"/>
      <c r="HI1328" s="23"/>
      <c r="HJ1328" s="23"/>
      <c r="HK1328" s="23"/>
      <c r="HL1328" s="23">
        <f>T1328</f>
        <v>0</v>
      </c>
      <c r="HM1328" s="23"/>
      <c r="HN1328" s="23">
        <f>T1328</f>
        <v>0</v>
      </c>
      <c r="HO1328" s="23"/>
      <c r="HP1328" s="23"/>
      <c r="HQ1328" s="23"/>
      <c r="HR1328" s="23"/>
      <c r="HS1328" s="23"/>
      <c r="HT1328" s="23"/>
      <c r="HU1328" s="23"/>
      <c r="HV1328" s="23"/>
      <c r="HW1328" s="23"/>
      <c r="HX1328" s="23"/>
      <c r="HY1328" s="23"/>
      <c r="HZ1328" s="23"/>
      <c r="IA1328" s="23"/>
      <c r="IB1328" s="23"/>
      <c r="IC1328" s="23"/>
      <c r="ID1328" s="23"/>
      <c r="IE1328" s="23"/>
      <c r="IF1328" s="23"/>
      <c r="IG1328" s="23"/>
      <c r="IH1328" s="23"/>
      <c r="II1328" s="23"/>
      <c r="IJ1328" s="23"/>
      <c r="IK1328" s="23"/>
      <c r="IL1328" s="23"/>
      <c r="IM1328" s="23"/>
      <c r="IN1328" s="23"/>
      <c r="IO1328" s="23"/>
      <c r="IP1328" s="23"/>
      <c r="IQ1328" s="23"/>
      <c r="IR1328" s="23"/>
      <c r="IS1328" s="23"/>
      <c r="IT1328" s="23"/>
      <c r="IU1328" s="23"/>
    </row>
    <row r="1329" spans="1:255" x14ac:dyDescent="0.2">
      <c r="A1329" s="78"/>
      <c r="B1329" s="79"/>
      <c r="C1329" s="79" t="s">
        <v>1256</v>
      </c>
      <c r="D1329" s="80"/>
      <c r="E1329" s="81"/>
      <c r="F1329" s="82">
        <v>0.1</v>
      </c>
      <c r="G1329" s="83" t="s">
        <v>1291</v>
      </c>
      <c r="H1329" s="82">
        <f>Source!AE707</f>
        <v>0.2</v>
      </c>
      <c r="I1329" s="84">
        <f>GM1329</f>
        <v>0</v>
      </c>
      <c r="J1329" s="85">
        <v>19.8</v>
      </c>
      <c r="K1329" s="86">
        <f>Source!R707</f>
        <v>0</v>
      </c>
      <c r="O1329" s="23"/>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c r="BK1329" s="23"/>
      <c r="BL1329" s="23"/>
      <c r="BM1329" s="23"/>
      <c r="BN1329" s="23"/>
      <c r="BO1329" s="23"/>
      <c r="BP1329" s="23"/>
      <c r="BQ1329" s="23"/>
      <c r="BR1329" s="23"/>
      <c r="BS1329" s="23"/>
      <c r="BT1329" s="23"/>
      <c r="BU1329" s="23"/>
      <c r="BV1329" s="23"/>
      <c r="BW1329" s="23"/>
      <c r="BX1329" s="23"/>
      <c r="BY1329" s="23"/>
      <c r="BZ1329" s="23"/>
      <c r="CA1329" s="23"/>
      <c r="CB1329" s="23"/>
      <c r="CC1329" s="23"/>
      <c r="CD1329" s="23"/>
      <c r="CE1329" s="23"/>
      <c r="CF1329" s="23"/>
      <c r="CG1329" s="23"/>
      <c r="CH1329" s="23"/>
      <c r="CI1329" s="23"/>
      <c r="CJ1329" s="23"/>
      <c r="CK1329" s="23"/>
      <c r="CL1329" s="23"/>
      <c r="CM1329" s="23"/>
      <c r="CN1329" s="23"/>
      <c r="CO1329" s="23"/>
      <c r="CP1329" s="23"/>
      <c r="CQ1329" s="23"/>
      <c r="CR1329" s="23"/>
      <c r="CS1329" s="23"/>
      <c r="CT1329" s="23"/>
      <c r="CU1329" s="23"/>
      <c r="CV1329" s="23"/>
      <c r="CW1329" s="23"/>
      <c r="CX1329" s="23"/>
      <c r="CY1329" s="23"/>
      <c r="CZ1329" s="23"/>
      <c r="DA1329" s="23"/>
      <c r="DB1329" s="23"/>
      <c r="DC1329" s="23"/>
      <c r="DD1329" s="23"/>
      <c r="DE1329" s="23"/>
      <c r="DF1329" s="23"/>
      <c r="DG1329" s="23"/>
      <c r="DH1329" s="23"/>
      <c r="DI1329" s="23"/>
      <c r="DJ1329" s="23"/>
      <c r="DK1329" s="23"/>
      <c r="DL1329" s="23"/>
      <c r="DM1329" s="23"/>
      <c r="DN1329" s="23"/>
      <c r="DO1329" s="23"/>
      <c r="DP1329" s="23"/>
      <c r="DQ1329" s="23"/>
      <c r="DR1329" s="23"/>
      <c r="DS1329" s="23"/>
      <c r="DT1329" s="23"/>
      <c r="DU1329" s="23"/>
      <c r="DV1329" s="23"/>
      <c r="DW1329" s="23"/>
      <c r="DX1329" s="23"/>
      <c r="DY1329" s="23"/>
      <c r="DZ1329" s="23"/>
      <c r="EA1329" s="23"/>
      <c r="EB1329" s="23"/>
      <c r="EC1329" s="23"/>
      <c r="ED1329" s="23"/>
      <c r="EE1329" s="23"/>
      <c r="EF1329" s="23"/>
      <c r="EG1329" s="23"/>
      <c r="EH1329" s="23"/>
      <c r="EI1329" s="23"/>
      <c r="EJ1329" s="23"/>
      <c r="EK1329" s="23"/>
      <c r="EL1329" s="23"/>
      <c r="EM1329" s="23"/>
      <c r="EN1329" s="23"/>
      <c r="EO1329" s="23"/>
      <c r="EP1329" s="23"/>
      <c r="EQ1329" s="23"/>
      <c r="ER1329" s="23"/>
      <c r="ES1329" s="23"/>
      <c r="ET1329" s="23"/>
      <c r="EU1329" s="23"/>
      <c r="EV1329" s="23"/>
      <c r="EW1329" s="23"/>
      <c r="EX1329" s="23"/>
      <c r="EY1329" s="23"/>
      <c r="EZ1329" s="23"/>
      <c r="FA1329" s="23"/>
      <c r="FB1329" s="23"/>
      <c r="FC1329" s="23"/>
      <c r="FD1329" s="23"/>
      <c r="FE1329" s="23"/>
      <c r="FF1329" s="23"/>
      <c r="FG1329" s="23"/>
      <c r="FH1329" s="23"/>
      <c r="FI1329" s="23"/>
      <c r="FJ1329" s="23"/>
      <c r="FK1329" s="23"/>
      <c r="FL1329" s="23"/>
      <c r="FM1329" s="23"/>
      <c r="FN1329" s="23"/>
      <c r="FO1329" s="23"/>
      <c r="FP1329" s="23"/>
      <c r="FQ1329" s="23"/>
      <c r="FR1329" s="23"/>
      <c r="FS1329" s="23"/>
      <c r="FT1329" s="23"/>
      <c r="FU1329" s="23"/>
      <c r="FV1329" s="23"/>
      <c r="FW1329" s="23"/>
      <c r="FX1329" s="23"/>
      <c r="FY1329" s="23"/>
      <c r="FZ1329" s="23"/>
      <c r="GA1329" s="23"/>
      <c r="GB1329" s="23"/>
      <c r="GC1329" s="23"/>
      <c r="GD1329" s="23"/>
      <c r="GE1329" s="23"/>
      <c r="GF1329" s="23"/>
      <c r="GG1329" s="23"/>
      <c r="GH1329" s="23"/>
      <c r="GI1329" s="23"/>
      <c r="GJ1329" s="23"/>
      <c r="GK1329" s="23"/>
      <c r="GL1329" s="23"/>
      <c r="GM1329" s="23">
        <f>ROUND(Source!AE707*Source!AV707*Source!I707,0)</f>
        <v>0</v>
      </c>
      <c r="GN1329" s="23"/>
      <c r="GO1329" s="23"/>
      <c r="GP1329" s="23"/>
      <c r="GQ1329" s="23"/>
      <c r="GR1329" s="23"/>
      <c r="GS1329" s="23"/>
      <c r="GT1329" s="23"/>
      <c r="GU1329" s="23"/>
      <c r="GV1329" s="23"/>
      <c r="GW1329" s="23"/>
      <c r="GX1329" s="23"/>
      <c r="GY1329" s="23"/>
      <c r="GZ1329" s="23"/>
      <c r="HA1329" s="23"/>
      <c r="HB1329" s="23"/>
      <c r="HC1329" s="23"/>
      <c r="HD1329" s="23"/>
      <c r="HE1329" s="23"/>
      <c r="HF1329" s="23"/>
      <c r="HG1329" s="23"/>
      <c r="HH1329" s="23"/>
      <c r="HI1329" s="23"/>
      <c r="HJ1329" s="23"/>
      <c r="HK1329" s="23"/>
      <c r="HL1329" s="23"/>
      <c r="HM1329" s="23"/>
      <c r="HN1329" s="23"/>
      <c r="HO1329" s="23"/>
      <c r="HP1329" s="23"/>
      <c r="HQ1329" s="23"/>
      <c r="HR1329" s="23"/>
      <c r="HS1329" s="23"/>
      <c r="HT1329" s="23"/>
      <c r="HU1329" s="23"/>
      <c r="HV1329" s="23"/>
      <c r="HW1329" s="23"/>
      <c r="HX1329" s="23">
        <f>GM1329</f>
        <v>0</v>
      </c>
      <c r="HY1329" s="23"/>
      <c r="HZ1329" s="23"/>
      <c r="IA1329" s="23"/>
      <c r="IB1329" s="23"/>
      <c r="IC1329" s="23"/>
      <c r="ID1329" s="23"/>
      <c r="IE1329" s="23"/>
      <c r="IF1329" s="23"/>
      <c r="IG1329" s="23"/>
      <c r="IH1329" s="23"/>
      <c r="II1329" s="23"/>
      <c r="IJ1329" s="23"/>
      <c r="IK1329" s="23"/>
      <c r="IL1329" s="23"/>
      <c r="IM1329" s="23"/>
      <c r="IN1329" s="23"/>
      <c r="IO1329" s="23"/>
      <c r="IP1329" s="23"/>
      <c r="IQ1329" s="23"/>
      <c r="IR1329" s="23"/>
      <c r="IS1329" s="23"/>
      <c r="IT1329" s="23"/>
      <c r="IU1329" s="23"/>
    </row>
    <row r="1330" spans="1:255" x14ac:dyDescent="0.2">
      <c r="A1330" s="78"/>
      <c r="B1330" s="79"/>
      <c r="C1330" s="79" t="s">
        <v>1292</v>
      </c>
      <c r="D1330" s="80"/>
      <c r="E1330" s="81"/>
      <c r="F1330" s="82">
        <v>280.57</v>
      </c>
      <c r="G1330" s="83" t="s">
        <v>1291</v>
      </c>
      <c r="H1330" s="82">
        <f>Source!AC707</f>
        <v>0.01</v>
      </c>
      <c r="I1330" s="84">
        <f>T1330</f>
        <v>0</v>
      </c>
      <c r="J1330" s="85">
        <v>7.56</v>
      </c>
      <c r="K1330" s="86">
        <f>U1330</f>
        <v>0</v>
      </c>
      <c r="O1330" s="23"/>
      <c r="P1330" s="23"/>
      <c r="Q1330" s="23"/>
      <c r="R1330" s="23"/>
      <c r="S1330" s="23"/>
      <c r="T1330" s="23">
        <f>ROUND(Source!AC707*Source!AW707*Source!I707,0)</f>
        <v>0</v>
      </c>
      <c r="U1330" s="23">
        <f>Source!P707</f>
        <v>0</v>
      </c>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c r="BK1330" s="23"/>
      <c r="BL1330" s="23"/>
      <c r="BM1330" s="23"/>
      <c r="BN1330" s="23"/>
      <c r="BO1330" s="23"/>
      <c r="BP1330" s="23"/>
      <c r="BQ1330" s="23"/>
      <c r="BR1330" s="23"/>
      <c r="BS1330" s="23"/>
      <c r="BT1330" s="23"/>
      <c r="BU1330" s="23"/>
      <c r="BV1330" s="23"/>
      <c r="BW1330" s="23"/>
      <c r="BX1330" s="23"/>
      <c r="BY1330" s="23"/>
      <c r="BZ1330" s="23"/>
      <c r="CA1330" s="23"/>
      <c r="CB1330" s="23"/>
      <c r="CC1330" s="23"/>
      <c r="CD1330" s="23"/>
      <c r="CE1330" s="23"/>
      <c r="CF1330" s="23"/>
      <c r="CG1330" s="23"/>
      <c r="CH1330" s="23"/>
      <c r="CI1330" s="23"/>
      <c r="CJ1330" s="23"/>
      <c r="CK1330" s="23"/>
      <c r="CL1330" s="23"/>
      <c r="CM1330" s="23"/>
      <c r="CN1330" s="23"/>
      <c r="CO1330" s="23"/>
      <c r="CP1330" s="23"/>
      <c r="CQ1330" s="23"/>
      <c r="CR1330" s="23"/>
      <c r="CS1330" s="23"/>
      <c r="CT1330" s="23"/>
      <c r="CU1330" s="23"/>
      <c r="CV1330" s="23">
        <v>1</v>
      </c>
      <c r="CW1330" s="23"/>
      <c r="CX1330" s="23"/>
      <c r="CY1330" s="23"/>
      <c r="CZ1330" s="23"/>
      <c r="DA1330" s="23"/>
      <c r="DB1330" s="23"/>
      <c r="DC1330" s="23"/>
      <c r="DD1330" s="23"/>
      <c r="DE1330" s="23"/>
      <c r="DF1330" s="23"/>
      <c r="DG1330" s="23"/>
      <c r="DH1330" s="23"/>
      <c r="DI1330" s="23"/>
      <c r="DJ1330" s="23"/>
      <c r="DK1330" s="23">
        <f>T1330</f>
        <v>0</v>
      </c>
      <c r="DL1330" s="23"/>
      <c r="DM1330" s="23">
        <f>U1330</f>
        <v>0</v>
      </c>
      <c r="DN1330" s="23"/>
      <c r="DO1330" s="23"/>
      <c r="DP1330" s="23"/>
      <c r="DQ1330" s="23"/>
      <c r="DR1330" s="23"/>
      <c r="DS1330" s="23"/>
      <c r="DT1330" s="23"/>
      <c r="DU1330" s="23"/>
      <c r="DV1330" s="23"/>
      <c r="DW1330" s="23"/>
      <c r="DX1330" s="23"/>
      <c r="DY1330" s="23"/>
      <c r="DZ1330" s="23"/>
      <c r="EA1330" s="23"/>
      <c r="EB1330" s="23"/>
      <c r="EC1330" s="23"/>
      <c r="ED1330" s="23"/>
      <c r="EE1330" s="23"/>
      <c r="EF1330" s="23"/>
      <c r="EG1330" s="23"/>
      <c r="EH1330" s="23"/>
      <c r="EI1330" s="23"/>
      <c r="EJ1330" s="23"/>
      <c r="EK1330" s="23"/>
      <c r="EL1330" s="23"/>
      <c r="EM1330" s="23"/>
      <c r="EN1330" s="23"/>
      <c r="EO1330" s="23"/>
      <c r="EP1330" s="23"/>
      <c r="EQ1330" s="23"/>
      <c r="ER1330" s="23"/>
      <c r="ES1330" s="23"/>
      <c r="ET1330" s="23"/>
      <c r="EU1330" s="23"/>
      <c r="EV1330" s="23"/>
      <c r="EW1330" s="23"/>
      <c r="EX1330" s="23"/>
      <c r="EY1330" s="23"/>
      <c r="EZ1330" s="23"/>
      <c r="FA1330" s="23"/>
      <c r="FB1330" s="23"/>
      <c r="FC1330" s="23"/>
      <c r="FD1330" s="23"/>
      <c r="FE1330" s="23"/>
      <c r="FF1330" s="23"/>
      <c r="FG1330" s="23"/>
      <c r="FH1330" s="23"/>
      <c r="FI1330" s="23"/>
      <c r="FJ1330" s="23"/>
      <c r="FK1330" s="23"/>
      <c r="FL1330" s="23"/>
      <c r="FM1330" s="23"/>
      <c r="FN1330" s="23"/>
      <c r="FO1330" s="23"/>
      <c r="FP1330" s="23"/>
      <c r="FQ1330" s="23"/>
      <c r="FR1330" s="23"/>
      <c r="FS1330" s="23"/>
      <c r="FT1330" s="23"/>
      <c r="FU1330" s="23"/>
      <c r="FV1330" s="23"/>
      <c r="FW1330" s="23"/>
      <c r="FX1330" s="23"/>
      <c r="FY1330" s="23"/>
      <c r="FZ1330" s="23"/>
      <c r="GA1330" s="23"/>
      <c r="GB1330" s="23"/>
      <c r="GC1330" s="23"/>
      <c r="GD1330" s="23"/>
      <c r="GE1330" s="23"/>
      <c r="GF1330" s="23"/>
      <c r="GG1330" s="23"/>
      <c r="GH1330" s="23"/>
      <c r="GI1330" s="23"/>
      <c r="GJ1330" s="23">
        <f>T1330</f>
        <v>0</v>
      </c>
      <c r="GK1330" s="23"/>
      <c r="GL1330" s="23"/>
      <c r="GM1330" s="23"/>
      <c r="GN1330" s="23">
        <f>T1330</f>
        <v>0</v>
      </c>
      <c r="GO1330" s="23"/>
      <c r="GP1330" s="23">
        <f>T1330</f>
        <v>0</v>
      </c>
      <c r="GQ1330" s="23">
        <f>T1330</f>
        <v>0</v>
      </c>
      <c r="GR1330" s="23"/>
      <c r="GS1330" s="23">
        <f>T1330</f>
        <v>0</v>
      </c>
      <c r="GT1330" s="23"/>
      <c r="GU1330" s="23"/>
      <c r="GV1330" s="23"/>
      <c r="GW1330" s="23">
        <f>ROUND(Source!AG707*Source!I707,0)</f>
        <v>0</v>
      </c>
      <c r="GX1330" s="23">
        <f>ROUND(Source!AJ707*Source!I707,0)</f>
        <v>0</v>
      </c>
      <c r="GY1330" s="23"/>
      <c r="GZ1330" s="23"/>
      <c r="HA1330" s="23"/>
      <c r="HB1330" s="23">
        <f>T1330</f>
        <v>0</v>
      </c>
      <c r="HC1330" s="23"/>
      <c r="HD1330" s="23"/>
      <c r="HE1330" s="23"/>
      <c r="HF1330" s="23">
        <f>T1330</f>
        <v>0</v>
      </c>
      <c r="HG1330" s="23"/>
      <c r="HH1330" s="23"/>
      <c r="HI1330" s="23"/>
      <c r="HJ1330" s="23"/>
      <c r="HK1330" s="23"/>
      <c r="HL1330" s="23">
        <f>T1330</f>
        <v>0</v>
      </c>
      <c r="HM1330" s="23"/>
      <c r="HN1330" s="23">
        <f>T1330</f>
        <v>0</v>
      </c>
      <c r="HO1330" s="23"/>
      <c r="HP1330" s="23"/>
      <c r="HQ1330" s="23"/>
      <c r="HR1330" s="23"/>
      <c r="HS1330" s="23"/>
      <c r="HT1330" s="23"/>
      <c r="HU1330" s="23"/>
      <c r="HV1330" s="23"/>
      <c r="HW1330" s="23"/>
      <c r="HX1330" s="23"/>
      <c r="HY1330" s="23"/>
      <c r="HZ1330" s="23"/>
      <c r="IA1330" s="23"/>
      <c r="IB1330" s="23"/>
      <c r="IC1330" s="23"/>
      <c r="ID1330" s="23"/>
      <c r="IE1330" s="23"/>
      <c r="IF1330" s="23"/>
      <c r="IG1330" s="23"/>
      <c r="IH1330" s="23"/>
      <c r="II1330" s="23"/>
      <c r="IJ1330" s="23"/>
      <c r="IK1330" s="23"/>
      <c r="IL1330" s="23"/>
      <c r="IM1330" s="23"/>
      <c r="IN1330" s="23"/>
      <c r="IO1330" s="23"/>
      <c r="IP1330" s="23"/>
      <c r="IQ1330" s="23"/>
      <c r="IR1330" s="23"/>
      <c r="IS1330" s="23"/>
      <c r="IT1330" s="23"/>
      <c r="IU1330" s="23"/>
    </row>
    <row r="1331" spans="1:255" x14ac:dyDescent="0.2">
      <c r="A1331" s="87"/>
      <c r="B1331" s="88"/>
      <c r="C1331" s="88" t="s">
        <v>1257</v>
      </c>
      <c r="D1331" s="89"/>
      <c r="E1331" s="90">
        <v>90</v>
      </c>
      <c r="F1331" s="91" t="s">
        <v>1258</v>
      </c>
      <c r="G1331" s="92"/>
      <c r="H1331" s="93">
        <f>ROUND((Source!AF707*Source!AV707+Source!AE707*Source!AV707)*(Source!FX707)/100,2)</f>
        <v>63.25</v>
      </c>
      <c r="I1331" s="94">
        <f>T1331</f>
        <v>2</v>
      </c>
      <c r="J1331" s="96">
        <v>0.86</v>
      </c>
      <c r="K1331" s="95" t="e">
        <f>U1331</f>
        <v>#REF!</v>
      </c>
      <c r="O1331" s="23"/>
      <c r="P1331" s="23"/>
      <c r="Q1331" s="23"/>
      <c r="R1331" s="23"/>
      <c r="S1331" s="23"/>
      <c r="T1331" s="23">
        <f>ROUND((ROUND(Source!AF707*Source!AV707*Source!I707,0)+ROUND(Source!AE707*Source!AV707*Source!I707,0))*(Source!DN707)/100,0)</f>
        <v>2</v>
      </c>
      <c r="U1331" s="23" t="e">
        <f>Source!X707</f>
        <v>#REF!</v>
      </c>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c r="BK1331" s="23"/>
      <c r="BL1331" s="23"/>
      <c r="BM1331" s="23"/>
      <c r="BN1331" s="23"/>
      <c r="BO1331" s="23"/>
      <c r="BP1331" s="23"/>
      <c r="BQ1331" s="23"/>
      <c r="BR1331" s="23"/>
      <c r="BS1331" s="23"/>
      <c r="BT1331" s="23"/>
      <c r="BU1331" s="23"/>
      <c r="BV1331" s="23"/>
      <c r="BW1331" s="23"/>
      <c r="BX1331" s="23"/>
      <c r="BY1331" s="23"/>
      <c r="BZ1331" s="23"/>
      <c r="CA1331" s="23"/>
      <c r="CB1331" s="23"/>
      <c r="CC1331" s="23"/>
      <c r="CD1331" s="23"/>
      <c r="CE1331" s="23"/>
      <c r="CF1331" s="23"/>
      <c r="CG1331" s="23"/>
      <c r="CH1331" s="23"/>
      <c r="CI1331" s="23"/>
      <c r="CJ1331" s="23"/>
      <c r="CK1331" s="23"/>
      <c r="CL1331" s="23"/>
      <c r="CM1331" s="23"/>
      <c r="CN1331" s="23"/>
      <c r="CO1331" s="23"/>
      <c r="CP1331" s="23"/>
      <c r="CQ1331" s="23"/>
      <c r="CR1331" s="23"/>
      <c r="CS1331" s="23"/>
      <c r="CT1331" s="23"/>
      <c r="CU1331" s="23"/>
      <c r="CV1331" s="23">
        <v>1</v>
      </c>
      <c r="CW1331" s="23"/>
      <c r="CX1331" s="23"/>
      <c r="CY1331" s="23"/>
      <c r="CZ1331" s="23"/>
      <c r="DA1331" s="23"/>
      <c r="DB1331" s="23"/>
      <c r="DC1331" s="23"/>
      <c r="DD1331" s="23"/>
      <c r="DE1331" s="23"/>
      <c r="DF1331" s="23"/>
      <c r="DG1331" s="23"/>
      <c r="DH1331" s="23"/>
      <c r="DI1331" s="23"/>
      <c r="DJ1331" s="23"/>
      <c r="DK1331" s="23"/>
      <c r="DL1331" s="23"/>
      <c r="DM1331" s="23"/>
      <c r="DN1331" s="23"/>
      <c r="DO1331" s="23"/>
      <c r="DP1331" s="23"/>
      <c r="DQ1331" s="23">
        <f>T1331</f>
        <v>2</v>
      </c>
      <c r="DR1331" s="23"/>
      <c r="DS1331" s="23" t="e">
        <f>U1331</f>
        <v>#REF!</v>
      </c>
      <c r="DT1331" s="23"/>
      <c r="DU1331" s="23"/>
      <c r="DV1331" s="23"/>
      <c r="DW1331" s="23"/>
      <c r="DX1331" s="23"/>
      <c r="DY1331" s="23"/>
      <c r="DZ1331" s="23"/>
      <c r="EA1331" s="23"/>
      <c r="EB1331" s="23"/>
      <c r="EC1331" s="23"/>
      <c r="ED1331" s="23"/>
      <c r="EE1331" s="23"/>
      <c r="EF1331" s="23"/>
      <c r="EG1331" s="23"/>
      <c r="EH1331" s="23"/>
      <c r="EI1331" s="23"/>
      <c r="EJ1331" s="23"/>
      <c r="EK1331" s="23"/>
      <c r="EL1331" s="23"/>
      <c r="EM1331" s="23"/>
      <c r="EN1331" s="23"/>
      <c r="EO1331" s="23"/>
      <c r="EP1331" s="23"/>
      <c r="EQ1331" s="23"/>
      <c r="ER1331" s="23"/>
      <c r="ES1331" s="23"/>
      <c r="ET1331" s="23"/>
      <c r="EU1331" s="23"/>
      <c r="EV1331" s="23"/>
      <c r="EW1331" s="23"/>
      <c r="EX1331" s="23"/>
      <c r="EY1331" s="23"/>
      <c r="EZ1331" s="23"/>
      <c r="FA1331" s="23"/>
      <c r="FB1331" s="23"/>
      <c r="FC1331" s="23"/>
      <c r="FD1331" s="23"/>
      <c r="FE1331" s="23"/>
      <c r="FF1331" s="23"/>
      <c r="FG1331" s="23"/>
      <c r="FH1331" s="23"/>
      <c r="FI1331" s="23"/>
      <c r="FJ1331" s="23"/>
      <c r="FK1331" s="23"/>
      <c r="FL1331" s="23"/>
      <c r="FM1331" s="23"/>
      <c r="FN1331" s="23"/>
      <c r="FO1331" s="23"/>
      <c r="FP1331" s="23"/>
      <c r="FQ1331" s="23"/>
      <c r="FR1331" s="23"/>
      <c r="FS1331" s="23"/>
      <c r="FT1331" s="23"/>
      <c r="FU1331" s="23"/>
      <c r="FV1331" s="23"/>
      <c r="FW1331" s="23"/>
      <c r="FX1331" s="23"/>
      <c r="FY1331" s="23"/>
      <c r="FZ1331" s="23"/>
      <c r="GA1331" s="23"/>
      <c r="GB1331" s="23"/>
      <c r="GC1331" s="23"/>
      <c r="GD1331" s="23"/>
      <c r="GE1331" s="23"/>
      <c r="GF1331" s="23"/>
      <c r="GG1331" s="23"/>
      <c r="GH1331" s="23"/>
      <c r="GI1331" s="23"/>
      <c r="GJ1331" s="23"/>
      <c r="GK1331" s="23"/>
      <c r="GL1331" s="23"/>
      <c r="GM1331" s="23"/>
      <c r="GN1331" s="23"/>
      <c r="GO1331" s="23"/>
      <c r="GP1331" s="23"/>
      <c r="GQ1331" s="23"/>
      <c r="GR1331" s="23"/>
      <c r="GS1331" s="23"/>
      <c r="GT1331" s="23"/>
      <c r="GU1331" s="23"/>
      <c r="GV1331" s="23"/>
      <c r="GW1331" s="23"/>
      <c r="GX1331" s="23"/>
      <c r="GY1331" s="23">
        <f>T1331</f>
        <v>2</v>
      </c>
      <c r="GZ1331" s="23"/>
      <c r="HA1331" s="23"/>
      <c r="HB1331" s="23">
        <f>T1331</f>
        <v>2</v>
      </c>
      <c r="HC1331" s="23"/>
      <c r="HD1331" s="23"/>
      <c r="HE1331" s="23"/>
      <c r="HF1331" s="23">
        <f>T1331</f>
        <v>2</v>
      </c>
      <c r="HG1331" s="23"/>
      <c r="HH1331" s="23"/>
      <c r="HI1331" s="23"/>
      <c r="HJ1331" s="23"/>
      <c r="HK1331" s="23"/>
      <c r="HL1331" s="23">
        <f>T1331</f>
        <v>2</v>
      </c>
      <c r="HM1331" s="23"/>
      <c r="HN1331" s="23">
        <f>T1331</f>
        <v>2</v>
      </c>
      <c r="HO1331" s="23"/>
      <c r="HP1331" s="23"/>
      <c r="HQ1331" s="23"/>
      <c r="HR1331" s="23"/>
      <c r="HS1331" s="23"/>
      <c r="HT1331" s="23"/>
      <c r="HU1331" s="23"/>
      <c r="HV1331" s="23"/>
      <c r="HW1331" s="23"/>
      <c r="HX1331" s="23"/>
      <c r="HY1331" s="23"/>
      <c r="HZ1331" s="23"/>
      <c r="IA1331" s="23"/>
      <c r="IB1331" s="23"/>
      <c r="IC1331" s="23"/>
      <c r="ID1331" s="23"/>
      <c r="IE1331" s="23"/>
      <c r="IF1331" s="23"/>
      <c r="IG1331" s="23"/>
      <c r="IH1331" s="23"/>
      <c r="II1331" s="23"/>
      <c r="IJ1331" s="23"/>
      <c r="IK1331" s="23"/>
      <c r="IL1331" s="23"/>
      <c r="IM1331" s="23"/>
      <c r="IN1331" s="23"/>
      <c r="IO1331" s="23"/>
      <c r="IP1331" s="23"/>
      <c r="IQ1331" s="23"/>
      <c r="IR1331" s="23"/>
      <c r="IS1331" s="23"/>
      <c r="IT1331" s="23"/>
      <c r="IU1331" s="23"/>
    </row>
    <row r="1332" spans="1:255" x14ac:dyDescent="0.2">
      <c r="A1332" s="87"/>
      <c r="B1332" s="88"/>
      <c r="C1332" s="88" t="s">
        <v>1259</v>
      </c>
      <c r="D1332" s="89"/>
      <c r="E1332" s="90">
        <v>70</v>
      </c>
      <c r="F1332" s="91" t="s">
        <v>1258</v>
      </c>
      <c r="G1332" s="92"/>
      <c r="H1332" s="93">
        <f>ROUND((Source!AF707*Source!AV707+Source!AE707*Source!AV707)*(Source!FY707)/100,2)</f>
        <v>49.2</v>
      </c>
      <c r="I1332" s="94">
        <f>T1332</f>
        <v>1</v>
      </c>
      <c r="J1332" s="96">
        <v>0.6</v>
      </c>
      <c r="K1332" s="95" t="e">
        <f>U1332</f>
        <v>#REF!</v>
      </c>
      <c r="O1332" s="23"/>
      <c r="P1332" s="23"/>
      <c r="Q1332" s="23"/>
      <c r="R1332" s="23"/>
      <c r="S1332" s="23"/>
      <c r="T1332" s="23">
        <f>ROUND((ROUND(Source!AF707*Source!AV707*Source!I707,0)+ROUND(Source!AE707*Source!AV707*Source!I707,0))*(Source!DO707)/100,0)</f>
        <v>1</v>
      </c>
      <c r="U1332" s="23" t="e">
        <f>Source!Y707</f>
        <v>#REF!</v>
      </c>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c r="BK1332" s="23"/>
      <c r="BL1332" s="23"/>
      <c r="BM1332" s="23"/>
      <c r="BN1332" s="23"/>
      <c r="BO1332" s="23"/>
      <c r="BP1332" s="23"/>
      <c r="BQ1332" s="23"/>
      <c r="BR1332" s="23"/>
      <c r="BS1332" s="23"/>
      <c r="BT1332" s="23"/>
      <c r="BU1332" s="23"/>
      <c r="BV1332" s="23"/>
      <c r="BW1332" s="23"/>
      <c r="BX1332" s="23"/>
      <c r="BY1332" s="23"/>
      <c r="BZ1332" s="23"/>
      <c r="CA1332" s="23"/>
      <c r="CB1332" s="23"/>
      <c r="CC1332" s="23"/>
      <c r="CD1332" s="23"/>
      <c r="CE1332" s="23"/>
      <c r="CF1332" s="23"/>
      <c r="CG1332" s="23"/>
      <c r="CH1332" s="23"/>
      <c r="CI1332" s="23"/>
      <c r="CJ1332" s="23"/>
      <c r="CK1332" s="23"/>
      <c r="CL1332" s="23"/>
      <c r="CM1332" s="23"/>
      <c r="CN1332" s="23"/>
      <c r="CO1332" s="23"/>
      <c r="CP1332" s="23"/>
      <c r="CQ1332" s="23"/>
      <c r="CR1332" s="23"/>
      <c r="CS1332" s="23"/>
      <c r="CT1332" s="23"/>
      <c r="CU1332" s="23"/>
      <c r="CV1332" s="23">
        <v>1</v>
      </c>
      <c r="CW1332" s="23"/>
      <c r="CX1332" s="23"/>
      <c r="CY1332" s="23"/>
      <c r="CZ1332" s="23"/>
      <c r="DA1332" s="23"/>
      <c r="DB1332" s="23"/>
      <c r="DC1332" s="23"/>
      <c r="DD1332" s="23"/>
      <c r="DE1332" s="23"/>
      <c r="DF1332" s="23"/>
      <c r="DG1332" s="23"/>
      <c r="DH1332" s="23"/>
      <c r="DI1332" s="23"/>
      <c r="DJ1332" s="23"/>
      <c r="DK1332" s="23"/>
      <c r="DL1332" s="23"/>
      <c r="DM1332" s="23"/>
      <c r="DN1332" s="23"/>
      <c r="DO1332" s="23"/>
      <c r="DP1332" s="23"/>
      <c r="DQ1332" s="23">
        <f>T1332</f>
        <v>1</v>
      </c>
      <c r="DR1332" s="23"/>
      <c r="DS1332" s="23" t="e">
        <f>U1332</f>
        <v>#REF!</v>
      </c>
      <c r="DT1332" s="23"/>
      <c r="DU1332" s="23"/>
      <c r="DV1332" s="23"/>
      <c r="DW1332" s="23"/>
      <c r="DX1332" s="23"/>
      <c r="DY1332" s="23"/>
      <c r="DZ1332" s="23"/>
      <c r="EA1332" s="23"/>
      <c r="EB1332" s="23"/>
      <c r="EC1332" s="23"/>
      <c r="ED1332" s="23"/>
      <c r="EE1332" s="23"/>
      <c r="EF1332" s="23"/>
      <c r="EG1332" s="23"/>
      <c r="EH1332" s="23"/>
      <c r="EI1332" s="23"/>
      <c r="EJ1332" s="23"/>
      <c r="EK1332" s="23"/>
      <c r="EL1332" s="23"/>
      <c r="EM1332" s="23"/>
      <c r="EN1332" s="23"/>
      <c r="EO1332" s="23"/>
      <c r="EP1332" s="23"/>
      <c r="EQ1332" s="23"/>
      <c r="ER1332" s="23"/>
      <c r="ES1332" s="23"/>
      <c r="ET1332" s="23"/>
      <c r="EU1332" s="23"/>
      <c r="EV1332" s="23"/>
      <c r="EW1332" s="23"/>
      <c r="EX1332" s="23"/>
      <c r="EY1332" s="23"/>
      <c r="EZ1332" s="23"/>
      <c r="FA1332" s="23"/>
      <c r="FB1332" s="23"/>
      <c r="FC1332" s="23"/>
      <c r="FD1332" s="23"/>
      <c r="FE1332" s="23"/>
      <c r="FF1332" s="23"/>
      <c r="FG1332" s="23"/>
      <c r="FH1332" s="23"/>
      <c r="FI1332" s="23"/>
      <c r="FJ1332" s="23"/>
      <c r="FK1332" s="23"/>
      <c r="FL1332" s="23"/>
      <c r="FM1332" s="23"/>
      <c r="FN1332" s="23"/>
      <c r="FO1332" s="23"/>
      <c r="FP1332" s="23"/>
      <c r="FQ1332" s="23"/>
      <c r="FR1332" s="23"/>
      <c r="FS1332" s="23"/>
      <c r="FT1332" s="23"/>
      <c r="FU1332" s="23"/>
      <c r="FV1332" s="23"/>
      <c r="FW1332" s="23"/>
      <c r="FX1332" s="23"/>
      <c r="FY1332" s="23"/>
      <c r="FZ1332" s="23"/>
      <c r="GA1332" s="23"/>
      <c r="GB1332" s="23"/>
      <c r="GC1332" s="23"/>
      <c r="GD1332" s="23"/>
      <c r="GE1332" s="23"/>
      <c r="GF1332" s="23"/>
      <c r="GG1332" s="23"/>
      <c r="GH1332" s="23"/>
      <c r="GI1332" s="23"/>
      <c r="GJ1332" s="23"/>
      <c r="GK1332" s="23"/>
      <c r="GL1332" s="23"/>
      <c r="GM1332" s="23"/>
      <c r="GN1332" s="23"/>
      <c r="GO1332" s="23"/>
      <c r="GP1332" s="23"/>
      <c r="GQ1332" s="23"/>
      <c r="GR1332" s="23"/>
      <c r="GS1332" s="23"/>
      <c r="GT1332" s="23"/>
      <c r="GU1332" s="23"/>
      <c r="GV1332" s="23"/>
      <c r="GW1332" s="23"/>
      <c r="GX1332" s="23"/>
      <c r="GY1332" s="23"/>
      <c r="GZ1332" s="23">
        <f>T1332</f>
        <v>1</v>
      </c>
      <c r="HA1332" s="23"/>
      <c r="HB1332" s="23">
        <f>T1332</f>
        <v>1</v>
      </c>
      <c r="HC1332" s="23"/>
      <c r="HD1332" s="23"/>
      <c r="HE1332" s="23"/>
      <c r="HF1332" s="23">
        <f>T1332</f>
        <v>1</v>
      </c>
      <c r="HG1332" s="23"/>
      <c r="HH1332" s="23"/>
      <c r="HI1332" s="23"/>
      <c r="HJ1332" s="23"/>
      <c r="HK1332" s="23"/>
      <c r="HL1332" s="23">
        <f>T1332</f>
        <v>1</v>
      </c>
      <c r="HM1332" s="23"/>
      <c r="HN1332" s="23">
        <f>T1332</f>
        <v>1</v>
      </c>
      <c r="HO1332" s="23"/>
      <c r="HP1332" s="23"/>
      <c r="HQ1332" s="23"/>
      <c r="HR1332" s="23"/>
      <c r="HS1332" s="23"/>
      <c r="HT1332" s="23"/>
      <c r="HU1332" s="23"/>
      <c r="HV1332" s="23"/>
      <c r="HW1332" s="23"/>
      <c r="HX1332" s="23"/>
      <c r="HY1332" s="23"/>
      <c r="HZ1332" s="23"/>
      <c r="IA1332" s="23"/>
      <c r="IB1332" s="23"/>
      <c r="IC1332" s="23"/>
      <c r="ID1332" s="23"/>
      <c r="IE1332" s="23"/>
      <c r="IF1332" s="23"/>
      <c r="IG1332" s="23"/>
      <c r="IH1332" s="23"/>
      <c r="II1332" s="23"/>
      <c r="IJ1332" s="23"/>
      <c r="IK1332" s="23"/>
      <c r="IL1332" s="23"/>
      <c r="IM1332" s="23"/>
      <c r="IN1332" s="23"/>
      <c r="IO1332" s="23"/>
      <c r="IP1332" s="23"/>
      <c r="IQ1332" s="23"/>
      <c r="IR1332" s="23"/>
      <c r="IS1332" s="23"/>
      <c r="IT1332" s="23"/>
      <c r="IU1332" s="23"/>
    </row>
    <row r="1333" spans="1:255" x14ac:dyDescent="0.2">
      <c r="A1333" s="78"/>
      <c r="B1333" s="79"/>
      <c r="C1333" s="79" t="s">
        <v>1260</v>
      </c>
      <c r="D1333" s="80" t="s">
        <v>1261</v>
      </c>
      <c r="E1333" s="81">
        <v>3.83</v>
      </c>
      <c r="F1333" s="82"/>
      <c r="G1333" s="83" t="s">
        <v>1291</v>
      </c>
      <c r="H1333" s="82" t="e">
        <f>ROUND(Source!AH707,2)</f>
        <v>#REF!</v>
      </c>
      <c r="I1333" s="97" t="e">
        <f>Source!U707</f>
        <v>#REF!</v>
      </c>
      <c r="J1333" s="85"/>
      <c r="K1333" s="86"/>
      <c r="O1333" s="23"/>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23"/>
      <c r="BJ1333" s="23"/>
      <c r="BK1333" s="23"/>
      <c r="BL1333" s="23"/>
      <c r="BM1333" s="23"/>
      <c r="BN1333" s="23"/>
      <c r="BO1333" s="23"/>
      <c r="BP1333" s="23"/>
      <c r="BQ1333" s="23"/>
      <c r="BR1333" s="23"/>
      <c r="BS1333" s="23"/>
      <c r="BT1333" s="23"/>
      <c r="BU1333" s="23"/>
      <c r="BV1333" s="23"/>
      <c r="BW1333" s="23"/>
      <c r="BX1333" s="23"/>
      <c r="BY1333" s="23"/>
      <c r="BZ1333" s="23"/>
      <c r="CA1333" s="23"/>
      <c r="CB1333" s="23"/>
      <c r="CC1333" s="23"/>
      <c r="CD1333" s="23"/>
      <c r="CE1333" s="23"/>
      <c r="CF1333" s="23"/>
      <c r="CG1333" s="23"/>
      <c r="CH1333" s="23"/>
      <c r="CI1333" s="23"/>
      <c r="CJ1333" s="23"/>
      <c r="CK1333" s="23"/>
      <c r="CL1333" s="23"/>
      <c r="CM1333" s="23"/>
      <c r="CN1333" s="23"/>
      <c r="CO1333" s="23"/>
      <c r="CP1333" s="23"/>
      <c r="CQ1333" s="23"/>
      <c r="CR1333" s="23"/>
      <c r="CS1333" s="23"/>
      <c r="CT1333" s="23"/>
      <c r="CU1333" s="23"/>
      <c r="CV1333" s="23"/>
      <c r="CW1333" s="23"/>
      <c r="CX1333" s="23"/>
      <c r="CY1333" s="23"/>
      <c r="CZ1333" s="23"/>
      <c r="DA1333" s="23"/>
      <c r="DB1333" s="23"/>
      <c r="DC1333" s="23"/>
      <c r="DD1333" s="23"/>
      <c r="DE1333" s="23"/>
      <c r="DF1333" s="23"/>
      <c r="DG1333" s="23"/>
      <c r="DH1333" s="23"/>
      <c r="DI1333" s="23"/>
      <c r="DJ1333" s="23"/>
      <c r="DK1333" s="23"/>
      <c r="DL1333" s="23"/>
      <c r="DM1333" s="23"/>
      <c r="DN1333" s="23"/>
      <c r="DO1333" s="23"/>
      <c r="DP1333" s="23"/>
      <c r="DQ1333" s="23"/>
      <c r="DR1333" s="23"/>
      <c r="DS1333" s="23"/>
      <c r="DT1333" s="23"/>
      <c r="DU1333" s="23"/>
      <c r="DV1333" s="23"/>
      <c r="DW1333" s="23"/>
      <c r="DX1333" s="23"/>
      <c r="DY1333" s="23"/>
      <c r="DZ1333" s="23"/>
      <c r="EA1333" s="23"/>
      <c r="EB1333" s="23"/>
      <c r="EC1333" s="23"/>
      <c r="ED1333" s="23"/>
      <c r="EE1333" s="23"/>
      <c r="EF1333" s="23"/>
      <c r="EG1333" s="23"/>
      <c r="EH1333" s="23"/>
      <c r="EI1333" s="23"/>
      <c r="EJ1333" s="23"/>
      <c r="EK1333" s="23"/>
      <c r="EL1333" s="23"/>
      <c r="EM1333" s="23"/>
      <c r="EN1333" s="23"/>
      <c r="EO1333" s="23"/>
      <c r="EP1333" s="23"/>
      <c r="EQ1333" s="23"/>
      <c r="ER1333" s="23"/>
      <c r="ES1333" s="23"/>
      <c r="ET1333" s="23"/>
      <c r="EU1333" s="23"/>
      <c r="EV1333" s="23"/>
      <c r="EW1333" s="23"/>
      <c r="EX1333" s="23"/>
      <c r="EY1333" s="23"/>
      <c r="EZ1333" s="23"/>
      <c r="FA1333" s="23"/>
      <c r="FB1333" s="23"/>
      <c r="FC1333" s="23"/>
      <c r="FD1333" s="23"/>
      <c r="FE1333" s="23"/>
      <c r="FF1333" s="23"/>
      <c r="FG1333" s="23"/>
      <c r="FH1333" s="23"/>
      <c r="FI1333" s="23"/>
      <c r="FJ1333" s="23"/>
      <c r="FK1333" s="23"/>
      <c r="FL1333" s="23"/>
      <c r="FM1333" s="23"/>
      <c r="FN1333" s="23"/>
      <c r="FO1333" s="23"/>
      <c r="FP1333" s="23"/>
      <c r="FQ1333" s="23"/>
      <c r="FR1333" s="23"/>
      <c r="FS1333" s="23"/>
      <c r="FT1333" s="23"/>
      <c r="FU1333" s="23"/>
      <c r="FV1333" s="23"/>
      <c r="FW1333" s="23"/>
      <c r="FX1333" s="23"/>
      <c r="FY1333" s="23"/>
      <c r="FZ1333" s="23"/>
      <c r="GA1333" s="23"/>
      <c r="GB1333" s="23"/>
      <c r="GC1333" s="23"/>
      <c r="GD1333" s="23"/>
      <c r="GE1333" s="23"/>
      <c r="GF1333" s="23"/>
      <c r="GG1333" s="23"/>
      <c r="GH1333" s="23"/>
      <c r="GI1333" s="23"/>
      <c r="GJ1333" s="23"/>
      <c r="GK1333" s="23"/>
      <c r="GL1333" s="23"/>
      <c r="GM1333" s="23"/>
      <c r="GN1333" s="23"/>
      <c r="GO1333" s="23"/>
      <c r="GP1333" s="23"/>
      <c r="GQ1333" s="23"/>
      <c r="GR1333" s="23"/>
      <c r="GS1333" s="23"/>
      <c r="GT1333" s="23"/>
      <c r="GU1333" s="23"/>
      <c r="GV1333" s="23"/>
      <c r="GW1333" s="23"/>
      <c r="GX1333" s="23"/>
      <c r="GY1333" s="23"/>
      <c r="GZ1333" s="23"/>
      <c r="HA1333" s="23"/>
      <c r="HB1333" s="23"/>
      <c r="HC1333" s="23"/>
      <c r="HD1333" s="23"/>
      <c r="HE1333" s="23"/>
      <c r="HF1333" s="23"/>
      <c r="HG1333" s="23"/>
      <c r="HH1333" s="23"/>
      <c r="HI1333" s="23"/>
      <c r="HJ1333" s="23"/>
      <c r="HK1333" s="23"/>
      <c r="HL1333" s="23"/>
      <c r="HM1333" s="23"/>
      <c r="HN1333" s="23"/>
      <c r="HO1333" s="23"/>
      <c r="HP1333" s="23"/>
      <c r="HQ1333" s="23"/>
      <c r="HR1333" s="23"/>
      <c r="HS1333" s="23"/>
      <c r="HT1333" s="23"/>
      <c r="HU1333" s="23"/>
      <c r="HV1333" s="23"/>
      <c r="HW1333" s="23"/>
      <c r="HX1333" s="23"/>
      <c r="HY1333" s="23"/>
      <c r="HZ1333" s="23"/>
      <c r="IA1333" s="23"/>
      <c r="IB1333" s="23"/>
      <c r="IC1333" s="23"/>
      <c r="ID1333" s="23"/>
      <c r="IE1333" s="23"/>
      <c r="IF1333" s="23"/>
      <c r="IG1333" s="23"/>
      <c r="IH1333" s="23"/>
      <c r="II1333" s="23"/>
      <c r="IJ1333" s="23"/>
      <c r="IK1333" s="23"/>
      <c r="IL1333" s="23"/>
      <c r="IM1333" s="23"/>
      <c r="IN1333" s="23"/>
      <c r="IO1333" s="23"/>
      <c r="IP1333" s="23"/>
      <c r="IQ1333" s="23"/>
      <c r="IR1333" s="23"/>
      <c r="IS1333" s="23"/>
      <c r="IT1333" s="23"/>
      <c r="IU1333" s="23"/>
    </row>
    <row r="1334" spans="1:255" x14ac:dyDescent="0.2">
      <c r="A1334" s="100" t="s">
        <v>821</v>
      </c>
      <c r="B1334" s="109" t="s">
        <v>210</v>
      </c>
      <c r="C1334" s="101" t="s">
        <v>211</v>
      </c>
      <c r="D1334" s="102" t="s">
        <v>63</v>
      </c>
      <c r="E1334" s="103">
        <f>Source!I709</f>
        <v>8.3999999999999995E-5</v>
      </c>
      <c r="F1334" s="104">
        <v>6156.33</v>
      </c>
      <c r="G1334" s="105"/>
      <c r="H1334" s="104">
        <f>Source!AC708</f>
        <v>6156.33</v>
      </c>
      <c r="I1334" s="106">
        <f>T1334</f>
        <v>1</v>
      </c>
      <c r="J1334" s="107" t="s">
        <v>1262</v>
      </c>
      <c r="K1334" s="108">
        <f>U1334</f>
        <v>8</v>
      </c>
      <c r="L1334" s="23"/>
      <c r="M1334" s="23"/>
      <c r="N1334" s="23"/>
      <c r="O1334" s="23"/>
      <c r="P1334" s="23"/>
      <c r="Q1334" s="23"/>
      <c r="R1334" s="23"/>
      <c r="S1334" s="23"/>
      <c r="T1334" s="23">
        <f>ROUND(Source!AC708*Source!AW708*Source!I708,0)</f>
        <v>1</v>
      </c>
      <c r="U1334" s="23">
        <f>Source!P709</f>
        <v>8</v>
      </c>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v>1</v>
      </c>
      <c r="CW1334" s="23"/>
      <c r="CX1334" s="23"/>
      <c r="CY1334" s="23"/>
      <c r="CZ1334" s="23"/>
      <c r="DA1334" s="23"/>
      <c r="DB1334" s="23"/>
      <c r="DC1334" s="23"/>
      <c r="DD1334" s="23"/>
      <c r="DE1334" s="23"/>
      <c r="DF1334" s="23"/>
      <c r="DG1334" s="23"/>
      <c r="DH1334" s="23"/>
      <c r="DI1334" s="23"/>
      <c r="DJ1334" s="23"/>
      <c r="DK1334" s="23">
        <f>T1334</f>
        <v>1</v>
      </c>
      <c r="DL1334" s="23"/>
      <c r="DM1334" s="23">
        <f>Source!P709</f>
        <v>8</v>
      </c>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23"/>
      <c r="ES1334" s="23"/>
      <c r="ET1334" s="23"/>
      <c r="EU1334" s="23"/>
      <c r="EV1334" s="23"/>
      <c r="EW1334" s="23"/>
      <c r="EX1334" s="23"/>
      <c r="EY1334" s="23"/>
      <c r="EZ1334" s="23"/>
      <c r="FA1334" s="23"/>
      <c r="FB1334" s="23"/>
      <c r="FC1334" s="23"/>
      <c r="FD1334" s="23"/>
      <c r="FE1334" s="23"/>
      <c r="FF1334" s="23"/>
      <c r="FG1334" s="23"/>
      <c r="FH1334" s="23"/>
      <c r="FI1334" s="23"/>
      <c r="FJ1334" s="23"/>
      <c r="FK1334" s="23"/>
      <c r="FL1334" s="23"/>
      <c r="FM1334" s="23"/>
      <c r="FN1334" s="23"/>
      <c r="FO1334" s="23"/>
      <c r="FP1334" s="23"/>
      <c r="FQ1334" s="23"/>
      <c r="FR1334" s="23"/>
      <c r="FS1334" s="23"/>
      <c r="FT1334" s="23"/>
      <c r="FU1334" s="23"/>
      <c r="FV1334" s="23"/>
      <c r="FW1334" s="23"/>
      <c r="FX1334" s="23"/>
      <c r="FY1334" s="23"/>
      <c r="FZ1334" s="23"/>
      <c r="GA1334" s="23"/>
      <c r="GB1334" s="23"/>
      <c r="GC1334" s="23"/>
      <c r="GD1334" s="23"/>
      <c r="GE1334" s="23"/>
      <c r="GF1334" s="23"/>
      <c r="GG1334" s="23"/>
      <c r="GH1334" s="23"/>
      <c r="GI1334" s="23"/>
      <c r="GJ1334" s="23">
        <f>T1334</f>
        <v>1</v>
      </c>
      <c r="GK1334" s="23"/>
      <c r="GL1334" s="23"/>
      <c r="GM1334" s="23"/>
      <c r="GN1334" s="23">
        <f>T1334</f>
        <v>1</v>
      </c>
      <c r="GO1334" s="23"/>
      <c r="GP1334" s="23">
        <f>T1334</f>
        <v>1</v>
      </c>
      <c r="GQ1334" s="23">
        <f>T1334</f>
        <v>1</v>
      </c>
      <c r="GR1334" s="23"/>
      <c r="GS1334" s="23">
        <f>T1334</f>
        <v>1</v>
      </c>
      <c r="GT1334" s="23"/>
      <c r="GU1334" s="23"/>
      <c r="GV1334" s="23"/>
      <c r="GW1334" s="23"/>
      <c r="GX1334" s="23"/>
      <c r="GY1334" s="23"/>
      <c r="GZ1334" s="23"/>
      <c r="HA1334" s="23"/>
      <c r="HB1334" s="23">
        <f>T1334</f>
        <v>1</v>
      </c>
      <c r="HC1334" s="23"/>
      <c r="HD1334" s="23"/>
      <c r="HE1334" s="23"/>
      <c r="HF1334" s="23">
        <f>T1334</f>
        <v>1</v>
      </c>
      <c r="HG1334" s="23"/>
      <c r="HH1334" s="23"/>
      <c r="HI1334" s="23"/>
      <c r="HJ1334" s="23"/>
      <c r="HK1334" s="23"/>
      <c r="HL1334" s="23">
        <f>T1334</f>
        <v>1</v>
      </c>
      <c r="HM1334" s="23"/>
      <c r="HN1334" s="23">
        <f>T1334</f>
        <v>1</v>
      </c>
      <c r="HO1334" s="23"/>
      <c r="HP1334" s="23"/>
      <c r="HQ1334" s="23"/>
      <c r="HR1334" s="23"/>
      <c r="HS1334" s="23"/>
      <c r="HT1334" s="23"/>
      <c r="HU1334" s="23"/>
      <c r="HV1334" s="23"/>
      <c r="HW1334" s="23"/>
      <c r="HX1334" s="23"/>
      <c r="HY1334" s="23"/>
      <c r="HZ1334" s="23"/>
      <c r="IA1334" s="23"/>
      <c r="IB1334" s="23"/>
      <c r="IC1334" s="23"/>
      <c r="ID1334" s="23"/>
      <c r="IE1334" s="23"/>
      <c r="IF1334" s="23"/>
      <c r="IG1334" s="23"/>
      <c r="IH1334" s="23"/>
      <c r="II1334" s="23"/>
      <c r="IJ1334" s="23"/>
      <c r="IK1334" s="23"/>
      <c r="IL1334" s="23"/>
      <c r="IM1334" s="23"/>
      <c r="IN1334" s="23"/>
      <c r="IO1334" s="23"/>
      <c r="IP1334" s="23"/>
      <c r="IQ1334" s="23"/>
      <c r="IR1334" s="23"/>
      <c r="IS1334" s="23"/>
      <c r="IT1334" s="23"/>
      <c r="IU1334" s="23"/>
    </row>
    <row r="1335" spans="1:255" x14ac:dyDescent="0.2">
      <c r="A1335" s="64"/>
      <c r="B1335" s="111" t="s">
        <v>1263</v>
      </c>
      <c r="C1335" s="111" t="s">
        <v>1293</v>
      </c>
      <c r="D1335" s="63"/>
      <c r="E1335" s="63"/>
      <c r="F1335" s="63"/>
      <c r="G1335" s="63"/>
      <c r="H1335" s="63"/>
      <c r="I1335" s="63"/>
      <c r="J1335" s="63"/>
      <c r="K1335" s="65"/>
    </row>
    <row r="1336" spans="1:255" x14ac:dyDescent="0.2">
      <c r="A1336" s="114" t="s">
        <v>822</v>
      </c>
      <c r="B1336" s="115" t="s">
        <v>176</v>
      </c>
      <c r="C1336" s="116" t="s">
        <v>177</v>
      </c>
      <c r="D1336" s="117" t="s">
        <v>63</v>
      </c>
      <c r="E1336" s="118">
        <f>Source!I711</f>
        <v>1.14E-3</v>
      </c>
      <c r="F1336" s="119">
        <v>14313</v>
      </c>
      <c r="G1336" s="71"/>
      <c r="H1336" s="119">
        <f>Source!AC710</f>
        <v>14313</v>
      </c>
      <c r="I1336" s="120">
        <f>T1336</f>
        <v>16</v>
      </c>
      <c r="J1336" s="73" t="s">
        <v>1262</v>
      </c>
      <c r="K1336" s="121">
        <f>U1336</f>
        <v>150</v>
      </c>
      <c r="L1336" s="23"/>
      <c r="M1336" s="23"/>
      <c r="N1336" s="23"/>
      <c r="O1336" s="23"/>
      <c r="P1336" s="23"/>
      <c r="Q1336" s="23"/>
      <c r="R1336" s="23"/>
      <c r="S1336" s="23"/>
      <c r="T1336" s="23">
        <f>ROUND(Source!AC710*Source!AW710*Source!I710,0)</f>
        <v>16</v>
      </c>
      <c r="U1336" s="23">
        <f>Source!P711</f>
        <v>150</v>
      </c>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3"/>
      <c r="BN1336" s="23"/>
      <c r="BO1336" s="23"/>
      <c r="BP1336" s="23"/>
      <c r="BQ1336" s="23"/>
      <c r="BR1336" s="23"/>
      <c r="BS1336" s="23"/>
      <c r="BT1336" s="23"/>
      <c r="BU1336" s="23"/>
      <c r="BV1336" s="23"/>
      <c r="BW1336" s="23"/>
      <c r="BX1336" s="23"/>
      <c r="BY1336" s="23"/>
      <c r="BZ1336" s="23"/>
      <c r="CA1336" s="23"/>
      <c r="CB1336" s="23"/>
      <c r="CC1336" s="23"/>
      <c r="CD1336" s="23"/>
      <c r="CE1336" s="23"/>
      <c r="CF1336" s="23"/>
      <c r="CG1336" s="23"/>
      <c r="CH1336" s="23"/>
      <c r="CI1336" s="23"/>
      <c r="CJ1336" s="23"/>
      <c r="CK1336" s="23"/>
      <c r="CL1336" s="23"/>
      <c r="CM1336" s="23"/>
      <c r="CN1336" s="23"/>
      <c r="CO1336" s="23"/>
      <c r="CP1336" s="23"/>
      <c r="CQ1336" s="23"/>
      <c r="CR1336" s="23"/>
      <c r="CS1336" s="23"/>
      <c r="CT1336" s="23"/>
      <c r="CU1336" s="23"/>
      <c r="CV1336" s="23">
        <v>1</v>
      </c>
      <c r="CW1336" s="23"/>
      <c r="CX1336" s="23"/>
      <c r="CY1336" s="23"/>
      <c r="CZ1336" s="23"/>
      <c r="DA1336" s="23"/>
      <c r="DB1336" s="23"/>
      <c r="DC1336" s="23"/>
      <c r="DD1336" s="23"/>
      <c r="DE1336" s="23"/>
      <c r="DF1336" s="23"/>
      <c r="DG1336" s="23"/>
      <c r="DH1336" s="23"/>
      <c r="DI1336" s="23"/>
      <c r="DJ1336" s="23"/>
      <c r="DK1336" s="23">
        <f>T1336</f>
        <v>16</v>
      </c>
      <c r="DL1336" s="23"/>
      <c r="DM1336" s="23">
        <f>Source!P711</f>
        <v>150</v>
      </c>
      <c r="DN1336" s="23"/>
      <c r="DO1336" s="23"/>
      <c r="DP1336" s="23"/>
      <c r="DQ1336" s="23"/>
      <c r="DR1336" s="23"/>
      <c r="DS1336" s="23"/>
      <c r="DT1336" s="23"/>
      <c r="DU1336" s="23"/>
      <c r="DV1336" s="23"/>
      <c r="DW1336" s="23"/>
      <c r="DX1336" s="23"/>
      <c r="DY1336" s="23"/>
      <c r="DZ1336" s="23"/>
      <c r="EA1336" s="23"/>
      <c r="EB1336" s="23"/>
      <c r="EC1336" s="23"/>
      <c r="ED1336" s="23"/>
      <c r="EE1336" s="23"/>
      <c r="EF1336" s="23"/>
      <c r="EG1336" s="23"/>
      <c r="EH1336" s="23"/>
      <c r="EI1336" s="23"/>
      <c r="EJ1336" s="23"/>
      <c r="EK1336" s="23"/>
      <c r="EL1336" s="23"/>
      <c r="EM1336" s="23"/>
      <c r="EN1336" s="23"/>
      <c r="EO1336" s="23"/>
      <c r="EP1336" s="23"/>
      <c r="EQ1336" s="23"/>
      <c r="ER1336" s="23"/>
      <c r="ES1336" s="23"/>
      <c r="ET1336" s="23"/>
      <c r="EU1336" s="23"/>
      <c r="EV1336" s="23"/>
      <c r="EW1336" s="23"/>
      <c r="EX1336" s="23"/>
      <c r="EY1336" s="23"/>
      <c r="EZ1336" s="23"/>
      <c r="FA1336" s="23"/>
      <c r="FB1336" s="23"/>
      <c r="FC1336" s="23"/>
      <c r="FD1336" s="23"/>
      <c r="FE1336" s="23"/>
      <c r="FF1336" s="23"/>
      <c r="FG1336" s="23"/>
      <c r="FH1336" s="23"/>
      <c r="FI1336" s="23"/>
      <c r="FJ1336" s="23"/>
      <c r="FK1336" s="23"/>
      <c r="FL1336" s="23"/>
      <c r="FM1336" s="23"/>
      <c r="FN1336" s="23"/>
      <c r="FO1336" s="23"/>
      <c r="FP1336" s="23"/>
      <c r="FQ1336" s="23"/>
      <c r="FR1336" s="23"/>
      <c r="FS1336" s="23"/>
      <c r="FT1336" s="23"/>
      <c r="FU1336" s="23"/>
      <c r="FV1336" s="23"/>
      <c r="FW1336" s="23"/>
      <c r="FX1336" s="23"/>
      <c r="FY1336" s="23"/>
      <c r="FZ1336" s="23"/>
      <c r="GA1336" s="23"/>
      <c r="GB1336" s="23"/>
      <c r="GC1336" s="23"/>
      <c r="GD1336" s="23"/>
      <c r="GE1336" s="23"/>
      <c r="GF1336" s="23"/>
      <c r="GG1336" s="23"/>
      <c r="GH1336" s="23"/>
      <c r="GI1336" s="23"/>
      <c r="GJ1336" s="23">
        <f>T1336</f>
        <v>16</v>
      </c>
      <c r="GK1336" s="23"/>
      <c r="GL1336" s="23"/>
      <c r="GM1336" s="23"/>
      <c r="GN1336" s="23">
        <f>T1336</f>
        <v>16</v>
      </c>
      <c r="GO1336" s="23"/>
      <c r="GP1336" s="23">
        <f>T1336</f>
        <v>16</v>
      </c>
      <c r="GQ1336" s="23">
        <f>T1336</f>
        <v>16</v>
      </c>
      <c r="GR1336" s="23"/>
      <c r="GS1336" s="23">
        <f>T1336</f>
        <v>16</v>
      </c>
      <c r="GT1336" s="23"/>
      <c r="GU1336" s="23"/>
      <c r="GV1336" s="23"/>
      <c r="GW1336" s="23"/>
      <c r="GX1336" s="23"/>
      <c r="GY1336" s="23"/>
      <c r="GZ1336" s="23"/>
      <c r="HA1336" s="23"/>
      <c r="HB1336" s="23">
        <f>T1336</f>
        <v>16</v>
      </c>
      <c r="HC1336" s="23"/>
      <c r="HD1336" s="23"/>
      <c r="HE1336" s="23"/>
      <c r="HF1336" s="23">
        <f>T1336</f>
        <v>16</v>
      </c>
      <c r="HG1336" s="23"/>
      <c r="HH1336" s="23"/>
      <c r="HI1336" s="23"/>
      <c r="HJ1336" s="23"/>
      <c r="HK1336" s="23"/>
      <c r="HL1336" s="23">
        <f>T1336</f>
        <v>16</v>
      </c>
      <c r="HM1336" s="23"/>
      <c r="HN1336" s="23">
        <f>T1336</f>
        <v>16</v>
      </c>
      <c r="HO1336" s="23"/>
      <c r="HP1336" s="23"/>
      <c r="HQ1336" s="23"/>
      <c r="HR1336" s="23"/>
      <c r="HS1336" s="23"/>
      <c r="HT1336" s="23"/>
      <c r="HU1336" s="23"/>
      <c r="HV1336" s="23"/>
      <c r="HW1336" s="23"/>
      <c r="HX1336" s="23"/>
      <c r="HY1336" s="23"/>
      <c r="HZ1336" s="23"/>
      <c r="IA1336" s="23"/>
      <c r="IB1336" s="23"/>
      <c r="IC1336" s="23"/>
      <c r="ID1336" s="23"/>
      <c r="IE1336" s="23"/>
      <c r="IF1336" s="23"/>
      <c r="IG1336" s="23"/>
      <c r="IH1336" s="23"/>
      <c r="II1336" s="23"/>
      <c r="IJ1336" s="23"/>
      <c r="IK1336" s="23"/>
      <c r="IL1336" s="23"/>
      <c r="IM1336" s="23"/>
      <c r="IN1336" s="23"/>
      <c r="IO1336" s="23"/>
      <c r="IP1336" s="23"/>
      <c r="IQ1336" s="23"/>
      <c r="IR1336" s="23"/>
      <c r="IS1336" s="23"/>
      <c r="IT1336" s="23"/>
      <c r="IU1336" s="23"/>
    </row>
    <row r="1337" spans="1:255" x14ac:dyDescent="0.2">
      <c r="A1337" s="98"/>
      <c r="B1337" s="113" t="s">
        <v>1263</v>
      </c>
      <c r="C1337" s="113" t="s">
        <v>1287</v>
      </c>
      <c r="D1337" s="33"/>
      <c r="E1337" s="33"/>
      <c r="F1337" s="33"/>
      <c r="G1337" s="33"/>
      <c r="H1337" s="33"/>
      <c r="I1337" s="33"/>
      <c r="J1337" s="33"/>
      <c r="K1337" s="99"/>
    </row>
    <row r="1338" spans="1:255" ht="13.5" thickBot="1" x14ac:dyDescent="0.25">
      <c r="A1338" s="124"/>
      <c r="B1338" s="125"/>
      <c r="C1338" s="125" t="s">
        <v>1266</v>
      </c>
      <c r="D1338" s="125"/>
      <c r="E1338" s="125"/>
      <c r="F1338" s="125"/>
      <c r="G1338" s="125"/>
      <c r="H1338" s="373">
        <f>SUM(DK1326:DK1337)</f>
        <v>17</v>
      </c>
      <c r="I1338" s="374"/>
      <c r="J1338" s="373">
        <f>SUM(DM1326:DM1337)</f>
        <v>158</v>
      </c>
      <c r="K1338" s="375"/>
      <c r="L1338" s="112"/>
      <c r="M1338" s="112"/>
      <c r="N1338" s="112"/>
      <c r="O1338" s="23"/>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c r="BK1338" s="23"/>
      <c r="BL1338" s="23"/>
      <c r="BM1338" s="23"/>
      <c r="BN1338" s="23"/>
      <c r="BO1338" s="23"/>
      <c r="BP1338" s="23"/>
      <c r="BQ1338" s="23"/>
      <c r="BR1338" s="23"/>
      <c r="BS1338" s="23"/>
      <c r="BT1338" s="23"/>
      <c r="BU1338" s="23"/>
      <c r="BV1338" s="23"/>
      <c r="BW1338" s="23"/>
      <c r="BX1338" s="23"/>
      <c r="BY1338" s="23"/>
      <c r="BZ1338" s="23"/>
      <c r="CA1338" s="23"/>
      <c r="CB1338" s="23"/>
      <c r="CC1338" s="23"/>
      <c r="CD1338" s="23"/>
      <c r="CE1338" s="23"/>
      <c r="CF1338" s="23"/>
      <c r="CG1338" s="23"/>
      <c r="CH1338" s="23"/>
      <c r="CI1338" s="23"/>
      <c r="CJ1338" s="23"/>
      <c r="CK1338" s="23"/>
      <c r="CL1338" s="23"/>
      <c r="CM1338" s="23"/>
      <c r="CN1338" s="23"/>
      <c r="CO1338" s="23"/>
      <c r="CP1338" s="23"/>
      <c r="CQ1338" s="23"/>
      <c r="CR1338" s="23"/>
      <c r="CS1338" s="23"/>
      <c r="CT1338" s="23"/>
      <c r="CU1338" s="23"/>
      <c r="CV1338" s="23"/>
      <c r="CW1338" s="23"/>
      <c r="CX1338" s="23"/>
      <c r="CY1338" s="23"/>
      <c r="CZ1338" s="23"/>
      <c r="DA1338" s="23"/>
      <c r="DB1338" s="23"/>
      <c r="DC1338" s="23"/>
      <c r="DD1338" s="23"/>
      <c r="DE1338" s="23"/>
      <c r="DF1338" s="23"/>
      <c r="DG1338" s="23"/>
      <c r="DH1338" s="23"/>
      <c r="DI1338" s="23"/>
      <c r="DJ1338" s="23"/>
      <c r="DK1338" s="23"/>
      <c r="DL1338" s="23"/>
      <c r="DM1338" s="23"/>
      <c r="DN1338" s="23"/>
      <c r="DO1338" s="23"/>
      <c r="DP1338" s="23"/>
      <c r="DQ1338" s="23"/>
      <c r="DR1338" s="23"/>
      <c r="DS1338" s="23"/>
      <c r="DT1338" s="23"/>
      <c r="DU1338" s="23"/>
      <c r="DV1338" s="23"/>
      <c r="DW1338" s="23"/>
      <c r="DX1338" s="23"/>
      <c r="DY1338" s="23"/>
      <c r="DZ1338" s="23"/>
      <c r="EA1338" s="23"/>
      <c r="EB1338" s="23"/>
      <c r="EC1338" s="23"/>
      <c r="ED1338" s="23"/>
      <c r="EE1338" s="23"/>
      <c r="EF1338" s="23"/>
      <c r="EG1338" s="23"/>
      <c r="EH1338" s="23"/>
      <c r="EI1338" s="23"/>
      <c r="EJ1338" s="23"/>
      <c r="EK1338" s="23"/>
      <c r="EL1338" s="23"/>
      <c r="EM1338" s="23"/>
      <c r="EN1338" s="23"/>
      <c r="EO1338" s="23"/>
      <c r="EP1338" s="23"/>
      <c r="EQ1338" s="23"/>
      <c r="ER1338" s="23"/>
      <c r="ES1338" s="23"/>
      <c r="ET1338" s="23"/>
      <c r="EU1338" s="23"/>
      <c r="EV1338" s="23"/>
      <c r="EW1338" s="23"/>
      <c r="EX1338" s="23"/>
      <c r="EY1338" s="23"/>
      <c r="EZ1338" s="23"/>
      <c r="FA1338" s="23"/>
      <c r="FB1338" s="23"/>
      <c r="FC1338" s="23"/>
      <c r="FD1338" s="23"/>
      <c r="FE1338" s="23"/>
      <c r="FF1338" s="23"/>
      <c r="FG1338" s="23"/>
      <c r="FH1338" s="23"/>
      <c r="FI1338" s="23"/>
      <c r="FJ1338" s="23"/>
      <c r="FK1338" s="23"/>
      <c r="FL1338" s="23"/>
      <c r="FM1338" s="23"/>
      <c r="FN1338" s="23"/>
      <c r="FO1338" s="23"/>
      <c r="FP1338" s="23"/>
      <c r="FQ1338" s="23"/>
      <c r="FR1338" s="23"/>
      <c r="FS1338" s="23"/>
      <c r="FT1338" s="23"/>
      <c r="FU1338" s="23"/>
      <c r="FV1338" s="23"/>
      <c r="FW1338" s="23"/>
      <c r="FX1338" s="23"/>
      <c r="FY1338" s="23"/>
      <c r="FZ1338" s="23"/>
      <c r="GA1338" s="23"/>
      <c r="GB1338" s="23"/>
      <c r="GC1338" s="23"/>
      <c r="GD1338" s="23"/>
      <c r="GE1338" s="23"/>
      <c r="GF1338" s="23"/>
      <c r="GG1338" s="23"/>
      <c r="GH1338" s="23"/>
      <c r="GI1338" s="23"/>
      <c r="GJ1338" s="23"/>
      <c r="GK1338" s="23"/>
      <c r="GL1338" s="23"/>
      <c r="GM1338" s="23"/>
      <c r="GN1338" s="23"/>
      <c r="GO1338" s="23"/>
      <c r="GP1338" s="23"/>
      <c r="GQ1338" s="23"/>
      <c r="GR1338" s="23"/>
      <c r="GS1338" s="23"/>
      <c r="GT1338" s="23"/>
      <c r="GU1338" s="23"/>
      <c r="GV1338" s="23"/>
      <c r="GW1338" s="23"/>
      <c r="GX1338" s="23"/>
      <c r="GY1338" s="23"/>
      <c r="GZ1338" s="23"/>
      <c r="HA1338" s="23"/>
      <c r="HB1338" s="23"/>
      <c r="HC1338" s="23"/>
      <c r="HD1338" s="23"/>
      <c r="HE1338" s="23"/>
      <c r="HF1338" s="23"/>
      <c r="HG1338" s="23"/>
      <c r="HH1338" s="23"/>
      <c r="HI1338" s="23"/>
      <c r="HJ1338" s="23"/>
      <c r="HK1338" s="23"/>
      <c r="HL1338" s="23"/>
      <c r="HM1338" s="23"/>
      <c r="HN1338" s="23"/>
      <c r="HO1338" s="23"/>
      <c r="HP1338" s="23"/>
      <c r="HQ1338" s="23"/>
      <c r="HR1338" s="23"/>
      <c r="HS1338" s="23"/>
      <c r="HT1338" s="23"/>
      <c r="HU1338" s="23"/>
      <c r="HV1338" s="23"/>
      <c r="HW1338" s="23"/>
      <c r="HX1338" s="23"/>
      <c r="HY1338" s="23"/>
      <c r="HZ1338" s="23"/>
      <c r="IA1338" s="23"/>
      <c r="IB1338" s="23"/>
      <c r="IC1338" s="23"/>
      <c r="ID1338" s="23"/>
      <c r="IE1338" s="23"/>
      <c r="IF1338" s="23"/>
      <c r="IG1338" s="23"/>
      <c r="IH1338" s="23"/>
      <c r="II1338" s="23"/>
      <c r="IJ1338" s="23"/>
      <c r="IK1338" s="23"/>
      <c r="IL1338" s="23"/>
      <c r="IM1338" s="23"/>
      <c r="IN1338" s="23"/>
      <c r="IO1338" s="23"/>
      <c r="IP1338" s="23"/>
      <c r="IQ1338" s="23"/>
      <c r="IR1338" s="23"/>
      <c r="IS1338" s="23"/>
      <c r="IT1338" s="23"/>
      <c r="IU1338" s="23"/>
    </row>
    <row r="1339" spans="1:255" x14ac:dyDescent="0.2">
      <c r="A1339" s="123"/>
      <c r="B1339" s="122"/>
      <c r="C1339" s="122" t="s">
        <v>1267</v>
      </c>
      <c r="D1339" s="122"/>
      <c r="E1339" s="122"/>
      <c r="F1339" s="122"/>
      <c r="G1339" s="122"/>
      <c r="H1339" s="376">
        <f>R1339</f>
        <v>22</v>
      </c>
      <c r="I1339" s="377"/>
      <c r="J1339" s="376" t="e">
        <f>S1339</f>
        <v>#REF!</v>
      </c>
      <c r="K1339" s="378"/>
      <c r="O1339" s="23"/>
      <c r="P1339" s="23"/>
      <c r="Q1339" s="23"/>
      <c r="R1339" s="23">
        <f>SUM(T1326:T1338)</f>
        <v>22</v>
      </c>
      <c r="S1339" s="23" t="e">
        <f>SUM(U1326:U1338)</f>
        <v>#REF!</v>
      </c>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c r="BK1339" s="23"/>
      <c r="BL1339" s="23"/>
      <c r="BM1339" s="23"/>
      <c r="BN1339" s="23"/>
      <c r="BO1339" s="23"/>
      <c r="BP1339" s="23"/>
      <c r="BQ1339" s="23"/>
      <c r="BR1339" s="23"/>
      <c r="BS1339" s="23"/>
      <c r="BT1339" s="23"/>
      <c r="BU1339" s="23"/>
      <c r="BV1339" s="23"/>
      <c r="BW1339" s="23"/>
      <c r="BX1339" s="23"/>
      <c r="BY1339" s="23"/>
      <c r="BZ1339" s="23"/>
      <c r="CA1339" s="23"/>
      <c r="CB1339" s="23"/>
      <c r="CC1339" s="23"/>
      <c r="CD1339" s="23"/>
      <c r="CE1339" s="23"/>
      <c r="CF1339" s="23"/>
      <c r="CG1339" s="23"/>
      <c r="CH1339" s="23"/>
      <c r="CI1339" s="23"/>
      <c r="CJ1339" s="23"/>
      <c r="CK1339" s="23"/>
      <c r="CL1339" s="23"/>
      <c r="CM1339" s="23"/>
      <c r="CN1339" s="23"/>
      <c r="CO1339" s="23"/>
      <c r="CP1339" s="23"/>
      <c r="CQ1339" s="23"/>
      <c r="CR1339" s="23"/>
      <c r="CS1339" s="23"/>
      <c r="CT1339" s="23"/>
      <c r="CU1339" s="23"/>
      <c r="CV1339" s="23"/>
      <c r="CW1339" s="23"/>
      <c r="CX1339" s="23"/>
      <c r="CY1339" s="23"/>
      <c r="CZ1339" s="23"/>
      <c r="DA1339" s="23"/>
      <c r="DB1339" s="23"/>
      <c r="DC1339" s="23"/>
      <c r="DD1339" s="23"/>
      <c r="DE1339" s="23"/>
      <c r="DF1339" s="23"/>
      <c r="DG1339" s="23"/>
      <c r="DH1339" s="23"/>
      <c r="DI1339" s="23"/>
      <c r="DJ1339" s="23"/>
      <c r="DK1339" s="23"/>
      <c r="DL1339" s="23"/>
      <c r="DM1339" s="23"/>
      <c r="DN1339" s="23"/>
      <c r="DO1339" s="23"/>
      <c r="DP1339" s="23"/>
      <c r="DQ1339" s="23"/>
      <c r="DR1339" s="23"/>
      <c r="DS1339" s="23"/>
      <c r="DT1339" s="23"/>
      <c r="DU1339" s="23"/>
      <c r="DV1339" s="23"/>
      <c r="DW1339" s="23"/>
      <c r="DX1339" s="23"/>
      <c r="DY1339" s="23"/>
      <c r="DZ1339" s="23"/>
      <c r="EA1339" s="23"/>
      <c r="EB1339" s="23"/>
      <c r="EC1339" s="23"/>
      <c r="ED1339" s="23"/>
      <c r="EE1339" s="23"/>
      <c r="EF1339" s="23"/>
      <c r="EG1339" s="23"/>
      <c r="EH1339" s="23"/>
      <c r="EI1339" s="23"/>
      <c r="EJ1339" s="23"/>
      <c r="EK1339" s="23"/>
      <c r="EL1339" s="23"/>
      <c r="EM1339" s="23"/>
      <c r="EN1339" s="23"/>
      <c r="EO1339" s="23"/>
      <c r="EP1339" s="23"/>
      <c r="EQ1339" s="23"/>
      <c r="ER1339" s="23"/>
      <c r="ES1339" s="23"/>
      <c r="ET1339" s="23"/>
      <c r="EU1339" s="23"/>
      <c r="EV1339" s="23"/>
      <c r="EW1339" s="23"/>
      <c r="EX1339" s="23"/>
      <c r="EY1339" s="23"/>
      <c r="EZ1339" s="23"/>
      <c r="FA1339" s="23"/>
      <c r="FB1339" s="23"/>
      <c r="FC1339" s="23"/>
      <c r="FD1339" s="23"/>
      <c r="FE1339" s="23"/>
      <c r="FF1339" s="23"/>
      <c r="FG1339" s="23"/>
      <c r="FH1339" s="23"/>
      <c r="FI1339" s="23"/>
      <c r="FJ1339" s="23"/>
      <c r="FK1339" s="23"/>
      <c r="FL1339" s="23"/>
      <c r="FM1339" s="23"/>
      <c r="FN1339" s="23"/>
      <c r="FO1339" s="23"/>
      <c r="FP1339" s="23"/>
      <c r="FQ1339" s="23"/>
      <c r="FR1339" s="23"/>
      <c r="FS1339" s="23"/>
      <c r="FT1339" s="23"/>
      <c r="FU1339" s="23"/>
      <c r="FV1339" s="23"/>
      <c r="FW1339" s="23"/>
      <c r="FX1339" s="23"/>
      <c r="FY1339" s="23"/>
      <c r="FZ1339" s="23"/>
      <c r="GA1339" s="23"/>
      <c r="GB1339" s="23"/>
      <c r="GC1339" s="23"/>
      <c r="GD1339" s="23"/>
      <c r="GE1339" s="23"/>
      <c r="GF1339" s="23"/>
      <c r="GG1339" s="23"/>
      <c r="GH1339" s="23"/>
      <c r="GI1339" s="23"/>
      <c r="GJ1339" s="23"/>
      <c r="GK1339" s="23"/>
      <c r="GL1339" s="23"/>
      <c r="GM1339" s="23"/>
      <c r="GN1339" s="23"/>
      <c r="GO1339" s="23"/>
      <c r="GP1339" s="23"/>
      <c r="GQ1339" s="23"/>
      <c r="GR1339" s="23"/>
      <c r="GS1339" s="23"/>
      <c r="GT1339" s="23"/>
      <c r="GU1339" s="23"/>
      <c r="GV1339" s="23"/>
      <c r="GW1339" s="23"/>
      <c r="GX1339" s="23"/>
      <c r="GY1339" s="23"/>
      <c r="GZ1339" s="23"/>
      <c r="HA1339" s="23">
        <f>R1339</f>
        <v>22</v>
      </c>
      <c r="HB1339" s="23"/>
      <c r="HC1339" s="23"/>
      <c r="HD1339" s="23"/>
      <c r="HE1339" s="23"/>
      <c r="HF1339" s="23"/>
      <c r="HG1339" s="23"/>
      <c r="HH1339" s="23"/>
      <c r="HI1339" s="23"/>
      <c r="HJ1339" s="23"/>
      <c r="HK1339" s="23"/>
      <c r="HL1339" s="23"/>
      <c r="HM1339" s="23"/>
      <c r="HN1339" s="23"/>
      <c r="HO1339" s="23"/>
      <c r="HP1339" s="23"/>
      <c r="HQ1339" s="23"/>
      <c r="HR1339" s="23"/>
      <c r="HS1339" s="23"/>
      <c r="HT1339" s="23"/>
      <c r="HU1339" s="23"/>
      <c r="HV1339" s="23"/>
      <c r="HW1339" s="23"/>
      <c r="HX1339" s="23"/>
      <c r="HY1339" s="23"/>
      <c r="HZ1339" s="23"/>
      <c r="IA1339" s="23"/>
      <c r="IB1339" s="23"/>
      <c r="IC1339" s="23"/>
      <c r="ID1339" s="23"/>
      <c r="IE1339" s="23"/>
      <c r="IF1339" s="23"/>
      <c r="IG1339" s="23"/>
      <c r="IH1339" s="23"/>
      <c r="II1339" s="23"/>
      <c r="IJ1339" s="23"/>
      <c r="IK1339" s="23"/>
      <c r="IL1339" s="23"/>
      <c r="IM1339" s="23"/>
      <c r="IN1339" s="23"/>
      <c r="IO1339" s="23"/>
      <c r="IP1339" s="23"/>
      <c r="IQ1339" s="23"/>
      <c r="IR1339" s="23"/>
      <c r="IS1339" s="23"/>
      <c r="IT1339" s="23"/>
      <c r="IU1339" s="23"/>
    </row>
    <row r="1340" spans="1:255" x14ac:dyDescent="0.2">
      <c r="A1340" s="77"/>
      <c r="B1340" s="76"/>
      <c r="C1340" s="76"/>
      <c r="D1340" s="76"/>
      <c r="E1340" s="76"/>
      <c r="F1340" s="76"/>
      <c r="G1340" s="76"/>
      <c r="H1340" s="370"/>
      <c r="I1340" s="371"/>
      <c r="J1340" s="370"/>
      <c r="K1340" s="372"/>
    </row>
    <row r="1341" spans="1:255" ht="67.5" x14ac:dyDescent="0.2">
      <c r="A1341" s="126">
        <v>67</v>
      </c>
      <c r="B1341" s="133" t="s">
        <v>686</v>
      </c>
      <c r="C1341" s="127" t="s">
        <v>1399</v>
      </c>
      <c r="D1341" s="128" t="s">
        <v>688</v>
      </c>
      <c r="E1341" s="129">
        <v>3.3E-4</v>
      </c>
      <c r="F1341" s="130">
        <f>Source!AK713</f>
        <v>69206.78</v>
      </c>
      <c r="G1341" s="134" t="s">
        <v>6</v>
      </c>
      <c r="H1341" s="130"/>
      <c r="I1341" s="131">
        <f>SUM(DQ1341:DQ1350)</f>
        <v>6</v>
      </c>
      <c r="J1341" s="107" t="s">
        <v>686</v>
      </c>
      <c r="K1341" s="132" t="e">
        <f>SUM(DS1341:DS1350)</f>
        <v>#REF!</v>
      </c>
      <c r="L1341" s="23"/>
      <c r="M1341" s="23"/>
      <c r="N1341" s="23"/>
      <c r="O1341" s="23"/>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c r="BK1341" s="23"/>
      <c r="BL1341" s="23"/>
      <c r="BM1341" s="23"/>
      <c r="BN1341" s="23"/>
      <c r="BO1341" s="23"/>
      <c r="BP1341" s="23"/>
      <c r="BQ1341" s="23"/>
      <c r="BR1341" s="23"/>
      <c r="BS1341" s="23"/>
      <c r="BT1341" s="23"/>
      <c r="BU1341" s="23"/>
      <c r="BV1341" s="23"/>
      <c r="BW1341" s="23"/>
      <c r="BX1341" s="23"/>
      <c r="BY1341" s="23"/>
      <c r="BZ1341" s="23"/>
      <c r="CA1341" s="23"/>
      <c r="CB1341" s="23"/>
      <c r="CC1341" s="23"/>
      <c r="CD1341" s="23"/>
      <c r="CE1341" s="23"/>
      <c r="CF1341" s="23"/>
      <c r="CG1341" s="23"/>
      <c r="CH1341" s="23"/>
      <c r="CI1341" s="23"/>
      <c r="CJ1341" s="23"/>
      <c r="CK1341" s="23"/>
      <c r="CL1341" s="23"/>
      <c r="CM1341" s="23"/>
      <c r="CN1341" s="23"/>
      <c r="CO1341" s="23"/>
      <c r="CP1341" s="23"/>
      <c r="CQ1341" s="23"/>
      <c r="CR1341" s="23"/>
      <c r="CS1341" s="23"/>
      <c r="CT1341" s="23"/>
      <c r="CU1341" s="23"/>
      <c r="CV1341" s="23"/>
      <c r="CW1341" s="23"/>
      <c r="CX1341" s="23"/>
      <c r="CY1341" s="23"/>
      <c r="CZ1341" s="23"/>
      <c r="DA1341" s="23"/>
      <c r="DB1341" s="23"/>
      <c r="DC1341" s="23"/>
      <c r="DD1341" s="23"/>
      <c r="DE1341" s="23"/>
      <c r="DF1341" s="23"/>
      <c r="DG1341" s="23"/>
      <c r="DH1341" s="23"/>
      <c r="DI1341" s="23"/>
      <c r="DJ1341" s="23"/>
      <c r="DK1341" s="23"/>
      <c r="DL1341" s="23"/>
      <c r="DM1341" s="23"/>
      <c r="DN1341" s="23"/>
      <c r="DO1341" s="23"/>
      <c r="DP1341" s="23"/>
      <c r="DQ1341" s="23"/>
      <c r="DR1341" s="23"/>
      <c r="DS1341" s="23"/>
      <c r="DT1341" s="23"/>
      <c r="DU1341" s="23"/>
      <c r="DV1341" s="23"/>
      <c r="DW1341" s="23"/>
      <c r="DX1341" s="23"/>
      <c r="DY1341" s="23"/>
      <c r="DZ1341" s="23"/>
      <c r="EA1341" s="23"/>
      <c r="EB1341" s="23"/>
      <c r="EC1341" s="23"/>
      <c r="ED1341" s="23"/>
      <c r="EE1341" s="23"/>
      <c r="EF1341" s="23"/>
      <c r="EG1341" s="23"/>
      <c r="EH1341" s="23"/>
      <c r="EI1341" s="23"/>
      <c r="EJ1341" s="23"/>
      <c r="EK1341" s="23"/>
      <c r="EL1341" s="23"/>
      <c r="EM1341" s="23"/>
      <c r="EN1341" s="23"/>
      <c r="EO1341" s="23"/>
      <c r="EP1341" s="23"/>
      <c r="EQ1341" s="23"/>
      <c r="ER1341" s="23"/>
      <c r="ES1341" s="23"/>
      <c r="ET1341" s="23"/>
      <c r="EU1341" s="23"/>
      <c r="EV1341" s="23"/>
      <c r="EW1341" s="23"/>
      <c r="EX1341" s="23"/>
      <c r="EY1341" s="23"/>
      <c r="EZ1341" s="23"/>
      <c r="FA1341" s="23"/>
      <c r="FB1341" s="23"/>
      <c r="FC1341" s="23"/>
      <c r="FD1341" s="23"/>
      <c r="FE1341" s="23"/>
      <c r="FF1341" s="23"/>
      <c r="FG1341" s="23"/>
      <c r="FH1341" s="23"/>
      <c r="FI1341" s="23"/>
      <c r="FJ1341" s="23"/>
      <c r="FK1341" s="23"/>
      <c r="FL1341" s="23"/>
      <c r="FM1341" s="23"/>
      <c r="FN1341" s="23"/>
      <c r="FO1341" s="23"/>
      <c r="FP1341" s="23"/>
      <c r="FQ1341" s="23"/>
      <c r="FR1341" s="23"/>
      <c r="FS1341" s="23"/>
      <c r="FT1341" s="23"/>
      <c r="FU1341" s="23"/>
      <c r="FV1341" s="23"/>
      <c r="FW1341" s="23"/>
      <c r="FX1341" s="23"/>
      <c r="FY1341" s="23"/>
      <c r="FZ1341" s="23"/>
      <c r="GA1341" s="23"/>
      <c r="GB1341" s="23"/>
      <c r="GC1341" s="23"/>
      <c r="GD1341" s="23"/>
      <c r="GE1341" s="23"/>
      <c r="GF1341" s="23"/>
      <c r="GG1341" s="23"/>
      <c r="GH1341" s="23"/>
      <c r="GI1341" s="23"/>
      <c r="GJ1341" s="23"/>
      <c r="GK1341" s="23"/>
      <c r="GL1341" s="23"/>
      <c r="GM1341" s="23"/>
      <c r="GN1341" s="23"/>
      <c r="GO1341" s="23"/>
      <c r="GP1341" s="23"/>
      <c r="GQ1341" s="23"/>
      <c r="GR1341" s="23"/>
      <c r="GS1341" s="23"/>
      <c r="GT1341" s="23"/>
      <c r="GU1341" s="23"/>
      <c r="GV1341" s="23"/>
      <c r="GW1341" s="23"/>
      <c r="GX1341" s="23"/>
      <c r="GY1341" s="23"/>
      <c r="GZ1341" s="23"/>
      <c r="HA1341" s="23"/>
      <c r="HB1341" s="23"/>
      <c r="HC1341" s="23"/>
      <c r="HD1341" s="23"/>
      <c r="HE1341" s="23"/>
      <c r="HF1341" s="23"/>
      <c r="HG1341" s="23"/>
      <c r="HH1341" s="23"/>
      <c r="HI1341" s="23"/>
      <c r="HJ1341" s="23"/>
      <c r="HK1341" s="23"/>
      <c r="HL1341" s="23"/>
      <c r="HM1341" s="23"/>
      <c r="HN1341" s="23"/>
      <c r="HO1341" s="23"/>
      <c r="HP1341" s="23"/>
      <c r="HQ1341" s="23"/>
      <c r="HR1341" s="23"/>
      <c r="HS1341" s="23"/>
      <c r="HT1341" s="23"/>
      <c r="HU1341" s="23"/>
      <c r="HV1341" s="23"/>
      <c r="HW1341" s="23"/>
      <c r="HX1341" s="23"/>
      <c r="HY1341" s="23"/>
      <c r="HZ1341" s="23"/>
      <c r="IA1341" s="23"/>
      <c r="IB1341" s="23"/>
      <c r="IC1341" s="23"/>
      <c r="ID1341" s="23"/>
      <c r="IE1341" s="23"/>
      <c r="IF1341" s="23"/>
      <c r="IG1341" s="23"/>
      <c r="IH1341" s="23"/>
      <c r="II1341" s="23"/>
      <c r="IJ1341" s="23"/>
      <c r="IK1341" s="23"/>
      <c r="IL1341" s="23"/>
      <c r="IM1341" s="23"/>
      <c r="IN1341" s="23"/>
      <c r="IO1341" s="23"/>
      <c r="IP1341" s="23"/>
      <c r="IQ1341" s="23"/>
      <c r="IR1341" s="23"/>
      <c r="IS1341" s="23"/>
      <c r="IT1341" s="23"/>
      <c r="IU1341" s="23"/>
    </row>
    <row r="1342" spans="1:255" x14ac:dyDescent="0.2">
      <c r="A1342" s="66"/>
      <c r="B1342" s="67"/>
      <c r="C1342" s="67" t="s">
        <v>1253</v>
      </c>
      <c r="D1342" s="68"/>
      <c r="E1342" s="69"/>
      <c r="F1342" s="70">
        <v>5145.04</v>
      </c>
      <c r="G1342" s="71" t="s">
        <v>1254</v>
      </c>
      <c r="H1342" s="70">
        <f>Source!AF713</f>
        <v>6174.05</v>
      </c>
      <c r="I1342" s="72">
        <f>T1342</f>
        <v>2</v>
      </c>
      <c r="J1342" s="73">
        <v>36.07</v>
      </c>
      <c r="K1342" s="74">
        <f>U1342</f>
        <v>73</v>
      </c>
      <c r="O1342" s="23"/>
      <c r="P1342" s="23"/>
      <c r="Q1342" s="23"/>
      <c r="R1342" s="23"/>
      <c r="S1342" s="23"/>
      <c r="T1342" s="23">
        <f>ROUND(Source!AF713*Source!AV713*Source!I713,0)</f>
        <v>2</v>
      </c>
      <c r="U1342" s="23">
        <f>Source!S713</f>
        <v>73</v>
      </c>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v>1</v>
      </c>
      <c r="CW1342" s="23"/>
      <c r="CX1342" s="23"/>
      <c r="CY1342" s="23"/>
      <c r="CZ1342" s="23"/>
      <c r="DA1342" s="23"/>
      <c r="DB1342" s="23"/>
      <c r="DC1342" s="23"/>
      <c r="DD1342" s="23"/>
      <c r="DE1342" s="23"/>
      <c r="DF1342" s="23"/>
      <c r="DG1342" s="23">
        <f>Source!S713</f>
        <v>73</v>
      </c>
      <c r="DH1342" s="23">
        <v>1003</v>
      </c>
      <c r="DI1342" s="23"/>
      <c r="DJ1342" s="23"/>
      <c r="DK1342" s="23"/>
      <c r="DL1342" s="23"/>
      <c r="DM1342" s="23"/>
      <c r="DN1342" s="23"/>
      <c r="DO1342" s="23"/>
      <c r="DP1342" s="23"/>
      <c r="DQ1342" s="23">
        <f>T1342</f>
        <v>2</v>
      </c>
      <c r="DR1342" s="23"/>
      <c r="DS1342" s="23">
        <f>U1342</f>
        <v>73</v>
      </c>
      <c r="DT1342" s="23"/>
      <c r="DU1342" s="23"/>
      <c r="DV1342" s="23"/>
      <c r="DW1342" s="23"/>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23"/>
      <c r="ES1342" s="23"/>
      <c r="ET1342" s="23"/>
      <c r="EU1342" s="23"/>
      <c r="EV1342" s="23"/>
      <c r="EW1342" s="23"/>
      <c r="EX1342" s="23"/>
      <c r="EY1342" s="23"/>
      <c r="EZ1342" s="23"/>
      <c r="FA1342" s="23"/>
      <c r="FB1342" s="23"/>
      <c r="FC1342" s="23"/>
      <c r="FD1342" s="23"/>
      <c r="FE1342" s="23"/>
      <c r="FF1342" s="23"/>
      <c r="FG1342" s="23"/>
      <c r="FH1342" s="23"/>
      <c r="FI1342" s="23"/>
      <c r="FJ1342" s="23"/>
      <c r="FK1342" s="23"/>
      <c r="FL1342" s="23"/>
      <c r="FM1342" s="23"/>
      <c r="FN1342" s="23"/>
      <c r="FO1342" s="23"/>
      <c r="FP1342" s="23"/>
      <c r="FQ1342" s="23"/>
      <c r="FR1342" s="23"/>
      <c r="FS1342" s="23"/>
      <c r="FT1342" s="23"/>
      <c r="FU1342" s="23"/>
      <c r="FV1342" s="23"/>
      <c r="FW1342" s="23"/>
      <c r="FX1342" s="23"/>
      <c r="FY1342" s="23"/>
      <c r="FZ1342" s="23"/>
      <c r="GA1342" s="23"/>
      <c r="GB1342" s="23"/>
      <c r="GC1342" s="23"/>
      <c r="GD1342" s="23"/>
      <c r="GE1342" s="23"/>
      <c r="GF1342" s="23"/>
      <c r="GG1342" s="23"/>
      <c r="GH1342" s="23"/>
      <c r="GI1342" s="23"/>
      <c r="GJ1342" s="23">
        <f>T1342</f>
        <v>2</v>
      </c>
      <c r="GK1342" s="23">
        <f>T1342</f>
        <v>2</v>
      </c>
      <c r="GL1342" s="23"/>
      <c r="GM1342" s="23"/>
      <c r="GN1342" s="23"/>
      <c r="GO1342" s="23"/>
      <c r="GP1342" s="23"/>
      <c r="GQ1342" s="23"/>
      <c r="GR1342" s="23"/>
      <c r="GS1342" s="23"/>
      <c r="GT1342" s="23"/>
      <c r="GU1342" s="23"/>
      <c r="GV1342" s="23"/>
      <c r="GW1342" s="23"/>
      <c r="GX1342" s="23"/>
      <c r="GY1342" s="23"/>
      <c r="GZ1342" s="23"/>
      <c r="HA1342" s="23"/>
      <c r="HB1342" s="23">
        <f>T1342</f>
        <v>2</v>
      </c>
      <c r="HC1342" s="23"/>
      <c r="HD1342" s="23"/>
      <c r="HE1342" s="23"/>
      <c r="HF1342" s="23">
        <f>T1342</f>
        <v>2</v>
      </c>
      <c r="HG1342" s="23"/>
      <c r="HH1342" s="23"/>
      <c r="HI1342" s="23"/>
      <c r="HJ1342" s="23"/>
      <c r="HK1342" s="23"/>
      <c r="HL1342" s="23">
        <f>T1342</f>
        <v>2</v>
      </c>
      <c r="HM1342" s="23"/>
      <c r="HN1342" s="23">
        <f>T1342</f>
        <v>2</v>
      </c>
      <c r="HO1342" s="23"/>
      <c r="HP1342" s="23"/>
      <c r="HQ1342" s="23"/>
      <c r="HR1342" s="23"/>
      <c r="HS1342" s="23"/>
      <c r="HT1342" s="23"/>
      <c r="HU1342" s="23"/>
      <c r="HV1342" s="23"/>
      <c r="HW1342" s="23"/>
      <c r="HX1342" s="23">
        <f>T1342</f>
        <v>2</v>
      </c>
      <c r="HY1342" s="23"/>
      <c r="HZ1342" s="23"/>
      <c r="IA1342" s="23"/>
      <c r="IB1342" s="23"/>
      <c r="IC1342" s="23"/>
      <c r="ID1342" s="23"/>
      <c r="IE1342" s="23"/>
      <c r="IF1342" s="23"/>
      <c r="IG1342" s="23"/>
      <c r="IH1342" s="23"/>
      <c r="II1342" s="23"/>
      <c r="IJ1342" s="23"/>
      <c r="IK1342" s="23"/>
      <c r="IL1342" s="23"/>
      <c r="IM1342" s="23"/>
      <c r="IN1342" s="23"/>
      <c r="IO1342" s="23"/>
      <c r="IP1342" s="23"/>
      <c r="IQ1342" s="23"/>
      <c r="IR1342" s="23"/>
      <c r="IS1342" s="23"/>
      <c r="IT1342" s="23"/>
      <c r="IU1342" s="23"/>
    </row>
    <row r="1343" spans="1:255" x14ac:dyDescent="0.2">
      <c r="A1343" s="78"/>
      <c r="B1343" s="79"/>
      <c r="C1343" s="79" t="s">
        <v>1255</v>
      </c>
      <c r="D1343" s="80"/>
      <c r="E1343" s="81"/>
      <c r="F1343" s="82">
        <v>1878.82</v>
      </c>
      <c r="G1343" s="83"/>
      <c r="H1343" s="82">
        <f>Source!AD713</f>
        <v>1878.82</v>
      </c>
      <c r="I1343" s="84">
        <f>T1343</f>
        <v>1</v>
      </c>
      <c r="J1343" s="85">
        <v>9.3000000000000007</v>
      </c>
      <c r="K1343" s="86">
        <f>U1343</f>
        <v>6</v>
      </c>
      <c r="O1343" s="23"/>
      <c r="P1343" s="23"/>
      <c r="Q1343" s="23"/>
      <c r="R1343" s="23"/>
      <c r="S1343" s="23"/>
      <c r="T1343" s="23">
        <f>ROUND(Source!AD713*Source!AV713*Source!I713,0)</f>
        <v>1</v>
      </c>
      <c r="U1343" s="23">
        <f>Source!Q713</f>
        <v>6</v>
      </c>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c r="BK1343" s="23"/>
      <c r="BL1343" s="23"/>
      <c r="BM1343" s="23"/>
      <c r="BN1343" s="23"/>
      <c r="BO1343" s="23"/>
      <c r="BP1343" s="23"/>
      <c r="BQ1343" s="23"/>
      <c r="BR1343" s="23"/>
      <c r="BS1343" s="23"/>
      <c r="BT1343" s="23"/>
      <c r="BU1343" s="23"/>
      <c r="BV1343" s="23"/>
      <c r="BW1343" s="23"/>
      <c r="BX1343" s="23"/>
      <c r="BY1343" s="23"/>
      <c r="BZ1343" s="23"/>
      <c r="CA1343" s="23"/>
      <c r="CB1343" s="23"/>
      <c r="CC1343" s="23"/>
      <c r="CD1343" s="23"/>
      <c r="CE1343" s="23"/>
      <c r="CF1343" s="23"/>
      <c r="CG1343" s="23"/>
      <c r="CH1343" s="23"/>
      <c r="CI1343" s="23"/>
      <c r="CJ1343" s="23"/>
      <c r="CK1343" s="23"/>
      <c r="CL1343" s="23"/>
      <c r="CM1343" s="23"/>
      <c r="CN1343" s="23"/>
      <c r="CO1343" s="23"/>
      <c r="CP1343" s="23"/>
      <c r="CQ1343" s="23"/>
      <c r="CR1343" s="23"/>
      <c r="CS1343" s="23"/>
      <c r="CT1343" s="23"/>
      <c r="CU1343" s="23"/>
      <c r="CV1343" s="23">
        <v>1</v>
      </c>
      <c r="CW1343" s="23"/>
      <c r="CX1343" s="23"/>
      <c r="CY1343" s="23"/>
      <c r="CZ1343" s="23"/>
      <c r="DA1343" s="23"/>
      <c r="DB1343" s="23"/>
      <c r="DC1343" s="23"/>
      <c r="DD1343" s="23"/>
      <c r="DE1343" s="23"/>
      <c r="DF1343" s="23"/>
      <c r="DG1343" s="23"/>
      <c r="DH1343" s="23"/>
      <c r="DI1343" s="23"/>
      <c r="DJ1343" s="23"/>
      <c r="DK1343" s="23"/>
      <c r="DL1343" s="23"/>
      <c r="DM1343" s="23"/>
      <c r="DN1343" s="23"/>
      <c r="DO1343" s="23"/>
      <c r="DP1343" s="23"/>
      <c r="DQ1343" s="23">
        <f>T1343</f>
        <v>1</v>
      </c>
      <c r="DR1343" s="23"/>
      <c r="DS1343" s="23">
        <f>U1343</f>
        <v>6</v>
      </c>
      <c r="DT1343" s="23"/>
      <c r="DU1343" s="23"/>
      <c r="DV1343" s="23"/>
      <c r="DW1343" s="23"/>
      <c r="DX1343" s="23"/>
      <c r="DY1343" s="23"/>
      <c r="DZ1343" s="23"/>
      <c r="EA1343" s="23"/>
      <c r="EB1343" s="23"/>
      <c r="EC1343" s="23"/>
      <c r="ED1343" s="23"/>
      <c r="EE1343" s="23"/>
      <c r="EF1343" s="23"/>
      <c r="EG1343" s="23"/>
      <c r="EH1343" s="23"/>
      <c r="EI1343" s="23"/>
      <c r="EJ1343" s="23"/>
      <c r="EK1343" s="23"/>
      <c r="EL1343" s="23"/>
      <c r="EM1343" s="23"/>
      <c r="EN1343" s="23"/>
      <c r="EO1343" s="23"/>
      <c r="EP1343" s="23"/>
      <c r="EQ1343" s="23"/>
      <c r="ER1343" s="23"/>
      <c r="ES1343" s="23"/>
      <c r="ET1343" s="23"/>
      <c r="EU1343" s="23"/>
      <c r="EV1343" s="23"/>
      <c r="EW1343" s="23"/>
      <c r="EX1343" s="23"/>
      <c r="EY1343" s="23"/>
      <c r="EZ1343" s="23"/>
      <c r="FA1343" s="23"/>
      <c r="FB1343" s="23"/>
      <c r="FC1343" s="23"/>
      <c r="FD1343" s="23"/>
      <c r="FE1343" s="23"/>
      <c r="FF1343" s="23"/>
      <c r="FG1343" s="23"/>
      <c r="FH1343" s="23"/>
      <c r="FI1343" s="23"/>
      <c r="FJ1343" s="23"/>
      <c r="FK1343" s="23"/>
      <c r="FL1343" s="23"/>
      <c r="FM1343" s="23"/>
      <c r="FN1343" s="23"/>
      <c r="FO1343" s="23"/>
      <c r="FP1343" s="23"/>
      <c r="FQ1343" s="23"/>
      <c r="FR1343" s="23"/>
      <c r="FS1343" s="23"/>
      <c r="FT1343" s="23"/>
      <c r="FU1343" s="23"/>
      <c r="FV1343" s="23"/>
      <c r="FW1343" s="23"/>
      <c r="FX1343" s="23"/>
      <c r="FY1343" s="23"/>
      <c r="FZ1343" s="23"/>
      <c r="GA1343" s="23"/>
      <c r="GB1343" s="23"/>
      <c r="GC1343" s="23"/>
      <c r="GD1343" s="23"/>
      <c r="GE1343" s="23"/>
      <c r="GF1343" s="23"/>
      <c r="GG1343" s="23"/>
      <c r="GH1343" s="23"/>
      <c r="GI1343" s="23"/>
      <c r="GJ1343" s="23">
        <f>T1343</f>
        <v>1</v>
      </c>
      <c r="GK1343" s="23"/>
      <c r="GL1343" s="23">
        <f>T1343</f>
        <v>1</v>
      </c>
      <c r="GM1343" s="23"/>
      <c r="GN1343" s="23"/>
      <c r="GO1343" s="23"/>
      <c r="GP1343" s="23"/>
      <c r="GQ1343" s="23"/>
      <c r="GR1343" s="23"/>
      <c r="GS1343" s="23"/>
      <c r="GT1343" s="23"/>
      <c r="GU1343" s="23"/>
      <c r="GV1343" s="23"/>
      <c r="GW1343" s="23"/>
      <c r="GX1343" s="23"/>
      <c r="GY1343" s="23"/>
      <c r="GZ1343" s="23"/>
      <c r="HA1343" s="23"/>
      <c r="HB1343" s="23">
        <f>T1343</f>
        <v>1</v>
      </c>
      <c r="HC1343" s="23"/>
      <c r="HD1343" s="23"/>
      <c r="HE1343" s="23"/>
      <c r="HF1343" s="23">
        <f>T1343</f>
        <v>1</v>
      </c>
      <c r="HG1343" s="23"/>
      <c r="HH1343" s="23"/>
      <c r="HI1343" s="23"/>
      <c r="HJ1343" s="23"/>
      <c r="HK1343" s="23"/>
      <c r="HL1343" s="23">
        <f>T1343</f>
        <v>1</v>
      </c>
      <c r="HM1343" s="23"/>
      <c r="HN1343" s="23">
        <f>T1343</f>
        <v>1</v>
      </c>
      <c r="HO1343" s="23"/>
      <c r="HP1343" s="23"/>
      <c r="HQ1343" s="23"/>
      <c r="HR1343" s="23"/>
      <c r="HS1343" s="23"/>
      <c r="HT1343" s="23"/>
      <c r="HU1343" s="23"/>
      <c r="HV1343" s="23"/>
      <c r="HW1343" s="23"/>
      <c r="HX1343" s="23"/>
      <c r="HY1343" s="23"/>
      <c r="HZ1343" s="23"/>
      <c r="IA1343" s="23"/>
      <c r="IB1343" s="23"/>
      <c r="IC1343" s="23"/>
      <c r="ID1343" s="23"/>
      <c r="IE1343" s="23"/>
      <c r="IF1343" s="23"/>
      <c r="IG1343" s="23"/>
      <c r="IH1343" s="23"/>
      <c r="II1343" s="23"/>
      <c r="IJ1343" s="23"/>
      <c r="IK1343" s="23"/>
      <c r="IL1343" s="23"/>
      <c r="IM1343" s="23"/>
      <c r="IN1343" s="23"/>
      <c r="IO1343" s="23"/>
      <c r="IP1343" s="23"/>
      <c r="IQ1343" s="23"/>
      <c r="IR1343" s="23"/>
      <c r="IS1343" s="23"/>
      <c r="IT1343" s="23"/>
      <c r="IU1343" s="23"/>
    </row>
    <row r="1344" spans="1:255" x14ac:dyDescent="0.2">
      <c r="A1344" s="78"/>
      <c r="B1344" s="79"/>
      <c r="C1344" s="79" t="s">
        <v>1256</v>
      </c>
      <c r="D1344" s="80"/>
      <c r="E1344" s="81"/>
      <c r="F1344" s="82">
        <v>252.49</v>
      </c>
      <c r="G1344" s="83"/>
      <c r="H1344" s="82">
        <f>Source!AE713</f>
        <v>252.49</v>
      </c>
      <c r="I1344" s="84">
        <f>GM1344</f>
        <v>0</v>
      </c>
      <c r="J1344" s="85">
        <v>19.8</v>
      </c>
      <c r="K1344" s="86">
        <f>Source!R713</f>
        <v>2</v>
      </c>
      <c r="O1344" s="23"/>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c r="BK1344" s="23"/>
      <c r="BL1344" s="23"/>
      <c r="BM1344" s="23"/>
      <c r="BN1344" s="23"/>
      <c r="BO1344" s="23"/>
      <c r="BP1344" s="23"/>
      <c r="BQ1344" s="23"/>
      <c r="BR1344" s="23"/>
      <c r="BS1344" s="23"/>
      <c r="BT1344" s="23"/>
      <c r="BU1344" s="23"/>
      <c r="BV1344" s="23"/>
      <c r="BW1344" s="23"/>
      <c r="BX1344" s="23"/>
      <c r="BY1344" s="23"/>
      <c r="BZ1344" s="23"/>
      <c r="CA1344" s="23"/>
      <c r="CB1344" s="23"/>
      <c r="CC1344" s="23"/>
      <c r="CD1344" s="23"/>
      <c r="CE1344" s="23"/>
      <c r="CF1344" s="23"/>
      <c r="CG1344" s="23"/>
      <c r="CH1344" s="23"/>
      <c r="CI1344" s="23"/>
      <c r="CJ1344" s="23"/>
      <c r="CK1344" s="23"/>
      <c r="CL1344" s="23"/>
      <c r="CM1344" s="23"/>
      <c r="CN1344" s="23"/>
      <c r="CO1344" s="23"/>
      <c r="CP1344" s="23"/>
      <c r="CQ1344" s="23"/>
      <c r="CR1344" s="23"/>
      <c r="CS1344" s="23"/>
      <c r="CT1344" s="23"/>
      <c r="CU1344" s="23"/>
      <c r="CV1344" s="23"/>
      <c r="CW1344" s="23"/>
      <c r="CX1344" s="23"/>
      <c r="CY1344" s="23"/>
      <c r="CZ1344" s="23"/>
      <c r="DA1344" s="23"/>
      <c r="DB1344" s="23"/>
      <c r="DC1344" s="23"/>
      <c r="DD1344" s="23"/>
      <c r="DE1344" s="23"/>
      <c r="DF1344" s="23"/>
      <c r="DG1344" s="23"/>
      <c r="DH1344" s="23"/>
      <c r="DI1344" s="23"/>
      <c r="DJ1344" s="23"/>
      <c r="DK1344" s="23"/>
      <c r="DL1344" s="23"/>
      <c r="DM1344" s="23"/>
      <c r="DN1344" s="23"/>
      <c r="DO1344" s="23"/>
      <c r="DP1344" s="23"/>
      <c r="DQ1344" s="23"/>
      <c r="DR1344" s="23"/>
      <c r="DS1344" s="23"/>
      <c r="DT1344" s="23"/>
      <c r="DU1344" s="23"/>
      <c r="DV1344" s="23"/>
      <c r="DW1344" s="23"/>
      <c r="DX1344" s="23"/>
      <c r="DY1344" s="23"/>
      <c r="DZ1344" s="23"/>
      <c r="EA1344" s="23"/>
      <c r="EB1344" s="23"/>
      <c r="EC1344" s="23"/>
      <c r="ED1344" s="23"/>
      <c r="EE1344" s="23"/>
      <c r="EF1344" s="23"/>
      <c r="EG1344" s="23"/>
      <c r="EH1344" s="23"/>
      <c r="EI1344" s="23"/>
      <c r="EJ1344" s="23"/>
      <c r="EK1344" s="23"/>
      <c r="EL1344" s="23"/>
      <c r="EM1344" s="23"/>
      <c r="EN1344" s="23"/>
      <c r="EO1344" s="23"/>
      <c r="EP1344" s="23"/>
      <c r="EQ1344" s="23"/>
      <c r="ER1344" s="23"/>
      <c r="ES1344" s="23"/>
      <c r="ET1344" s="23"/>
      <c r="EU1344" s="23"/>
      <c r="EV1344" s="23"/>
      <c r="EW1344" s="23"/>
      <c r="EX1344" s="23"/>
      <c r="EY1344" s="23"/>
      <c r="EZ1344" s="23"/>
      <c r="FA1344" s="23"/>
      <c r="FB1344" s="23"/>
      <c r="FC1344" s="23"/>
      <c r="FD1344" s="23"/>
      <c r="FE1344" s="23"/>
      <c r="FF1344" s="23"/>
      <c r="FG1344" s="23"/>
      <c r="FH1344" s="23"/>
      <c r="FI1344" s="23"/>
      <c r="FJ1344" s="23"/>
      <c r="FK1344" s="23"/>
      <c r="FL1344" s="23"/>
      <c r="FM1344" s="23"/>
      <c r="FN1344" s="23"/>
      <c r="FO1344" s="23"/>
      <c r="FP1344" s="23"/>
      <c r="FQ1344" s="23"/>
      <c r="FR1344" s="23"/>
      <c r="FS1344" s="23"/>
      <c r="FT1344" s="23"/>
      <c r="FU1344" s="23"/>
      <c r="FV1344" s="23"/>
      <c r="FW1344" s="23"/>
      <c r="FX1344" s="23"/>
      <c r="FY1344" s="23"/>
      <c r="FZ1344" s="23"/>
      <c r="GA1344" s="23"/>
      <c r="GB1344" s="23"/>
      <c r="GC1344" s="23"/>
      <c r="GD1344" s="23"/>
      <c r="GE1344" s="23"/>
      <c r="GF1344" s="23"/>
      <c r="GG1344" s="23"/>
      <c r="GH1344" s="23"/>
      <c r="GI1344" s="23"/>
      <c r="GJ1344" s="23"/>
      <c r="GK1344" s="23"/>
      <c r="GL1344" s="23"/>
      <c r="GM1344" s="23">
        <f>ROUND(Source!AE713*Source!AV713*Source!I713,0)</f>
        <v>0</v>
      </c>
      <c r="GN1344" s="23"/>
      <c r="GO1344" s="23"/>
      <c r="GP1344" s="23"/>
      <c r="GQ1344" s="23"/>
      <c r="GR1344" s="23"/>
      <c r="GS1344" s="23"/>
      <c r="GT1344" s="23"/>
      <c r="GU1344" s="23"/>
      <c r="GV1344" s="23"/>
      <c r="GW1344" s="23"/>
      <c r="GX1344" s="23"/>
      <c r="GY1344" s="23"/>
      <c r="GZ1344" s="23"/>
      <c r="HA1344" s="23"/>
      <c r="HB1344" s="23"/>
      <c r="HC1344" s="23"/>
      <c r="HD1344" s="23"/>
      <c r="HE1344" s="23"/>
      <c r="HF1344" s="23"/>
      <c r="HG1344" s="23"/>
      <c r="HH1344" s="23"/>
      <c r="HI1344" s="23"/>
      <c r="HJ1344" s="23"/>
      <c r="HK1344" s="23"/>
      <c r="HL1344" s="23"/>
      <c r="HM1344" s="23"/>
      <c r="HN1344" s="23"/>
      <c r="HO1344" s="23"/>
      <c r="HP1344" s="23"/>
      <c r="HQ1344" s="23"/>
      <c r="HR1344" s="23"/>
      <c r="HS1344" s="23"/>
      <c r="HT1344" s="23"/>
      <c r="HU1344" s="23"/>
      <c r="HV1344" s="23"/>
      <c r="HW1344" s="23"/>
      <c r="HX1344" s="23">
        <f>GM1344</f>
        <v>0</v>
      </c>
      <c r="HY1344" s="23"/>
      <c r="HZ1344" s="23"/>
      <c r="IA1344" s="23"/>
      <c r="IB1344" s="23"/>
      <c r="IC1344" s="23"/>
      <c r="ID1344" s="23"/>
      <c r="IE1344" s="23"/>
      <c r="IF1344" s="23"/>
      <c r="IG1344" s="23"/>
      <c r="IH1344" s="23"/>
      <c r="II1344" s="23"/>
      <c r="IJ1344" s="23"/>
      <c r="IK1344" s="23"/>
      <c r="IL1344" s="23"/>
      <c r="IM1344" s="23"/>
      <c r="IN1344" s="23"/>
      <c r="IO1344" s="23"/>
      <c r="IP1344" s="23"/>
      <c r="IQ1344" s="23"/>
      <c r="IR1344" s="23"/>
      <c r="IS1344" s="23"/>
      <c r="IT1344" s="23"/>
      <c r="IU1344" s="23"/>
    </row>
    <row r="1345" spans="1:255" x14ac:dyDescent="0.2">
      <c r="A1345" s="87"/>
      <c r="B1345" s="88"/>
      <c r="C1345" s="88" t="s">
        <v>1257</v>
      </c>
      <c r="D1345" s="89"/>
      <c r="E1345" s="90">
        <v>105</v>
      </c>
      <c r="F1345" s="91" t="s">
        <v>1258</v>
      </c>
      <c r="G1345" s="92"/>
      <c r="H1345" s="93">
        <f>ROUND((Source!AF713*Source!AV713+Source!AE713*Source!AV713)*(Source!FX713)/100,2)</f>
        <v>6747.87</v>
      </c>
      <c r="I1345" s="94">
        <f>T1345</f>
        <v>2</v>
      </c>
      <c r="J1345" s="96">
        <v>1</v>
      </c>
      <c r="K1345" s="95" t="e">
        <f>U1345</f>
        <v>#REF!</v>
      </c>
      <c r="O1345" s="23"/>
      <c r="P1345" s="23"/>
      <c r="Q1345" s="23"/>
      <c r="R1345" s="23"/>
      <c r="S1345" s="23"/>
      <c r="T1345" s="23">
        <f>ROUND((ROUND(Source!AF713*Source!AV713*Source!I713,0)+ROUND(Source!AE713*Source!AV713*Source!I713,0))*(Source!DN713)/100,0)</f>
        <v>2</v>
      </c>
      <c r="U1345" s="23" t="e">
        <f>Source!X713</f>
        <v>#REF!</v>
      </c>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c r="BK1345" s="23"/>
      <c r="BL1345" s="23"/>
      <c r="BM1345" s="23"/>
      <c r="BN1345" s="23"/>
      <c r="BO1345" s="23"/>
      <c r="BP1345" s="23"/>
      <c r="BQ1345" s="23"/>
      <c r="BR1345" s="23"/>
      <c r="BS1345" s="23"/>
      <c r="BT1345" s="23"/>
      <c r="BU1345" s="23"/>
      <c r="BV1345" s="23"/>
      <c r="BW1345" s="23"/>
      <c r="BX1345" s="23"/>
      <c r="BY1345" s="23"/>
      <c r="BZ1345" s="23"/>
      <c r="CA1345" s="23"/>
      <c r="CB1345" s="23"/>
      <c r="CC1345" s="23"/>
      <c r="CD1345" s="23"/>
      <c r="CE1345" s="23"/>
      <c r="CF1345" s="23"/>
      <c r="CG1345" s="23"/>
      <c r="CH1345" s="23"/>
      <c r="CI1345" s="23"/>
      <c r="CJ1345" s="23"/>
      <c r="CK1345" s="23"/>
      <c r="CL1345" s="23"/>
      <c r="CM1345" s="23"/>
      <c r="CN1345" s="23"/>
      <c r="CO1345" s="23"/>
      <c r="CP1345" s="23"/>
      <c r="CQ1345" s="23"/>
      <c r="CR1345" s="23"/>
      <c r="CS1345" s="23"/>
      <c r="CT1345" s="23"/>
      <c r="CU1345" s="23"/>
      <c r="CV1345" s="23">
        <v>1</v>
      </c>
      <c r="CW1345" s="23"/>
      <c r="CX1345" s="23"/>
      <c r="CY1345" s="23"/>
      <c r="CZ1345" s="23"/>
      <c r="DA1345" s="23"/>
      <c r="DB1345" s="23"/>
      <c r="DC1345" s="23"/>
      <c r="DD1345" s="23"/>
      <c r="DE1345" s="23"/>
      <c r="DF1345" s="23"/>
      <c r="DG1345" s="23"/>
      <c r="DH1345" s="23"/>
      <c r="DI1345" s="23"/>
      <c r="DJ1345" s="23"/>
      <c r="DK1345" s="23"/>
      <c r="DL1345" s="23"/>
      <c r="DM1345" s="23"/>
      <c r="DN1345" s="23"/>
      <c r="DO1345" s="23"/>
      <c r="DP1345" s="23"/>
      <c r="DQ1345" s="23">
        <f>T1345</f>
        <v>2</v>
      </c>
      <c r="DR1345" s="23"/>
      <c r="DS1345" s="23" t="e">
        <f>U1345</f>
        <v>#REF!</v>
      </c>
      <c r="DT1345" s="23"/>
      <c r="DU1345" s="23"/>
      <c r="DV1345" s="23"/>
      <c r="DW1345" s="23"/>
      <c r="DX1345" s="23"/>
      <c r="DY1345" s="23"/>
      <c r="DZ1345" s="23"/>
      <c r="EA1345" s="23"/>
      <c r="EB1345" s="23"/>
      <c r="EC1345" s="23"/>
      <c r="ED1345" s="23"/>
      <c r="EE1345" s="23"/>
      <c r="EF1345" s="23"/>
      <c r="EG1345" s="23"/>
      <c r="EH1345" s="23"/>
      <c r="EI1345" s="23"/>
      <c r="EJ1345" s="23"/>
      <c r="EK1345" s="23"/>
      <c r="EL1345" s="23"/>
      <c r="EM1345" s="23"/>
      <c r="EN1345" s="23"/>
      <c r="EO1345" s="23"/>
      <c r="EP1345" s="23"/>
      <c r="EQ1345" s="23"/>
      <c r="ER1345" s="23"/>
      <c r="ES1345" s="23"/>
      <c r="ET1345" s="23"/>
      <c r="EU1345" s="23"/>
      <c r="EV1345" s="23"/>
      <c r="EW1345" s="23"/>
      <c r="EX1345" s="23"/>
      <c r="EY1345" s="23"/>
      <c r="EZ1345" s="23"/>
      <c r="FA1345" s="23"/>
      <c r="FB1345" s="23"/>
      <c r="FC1345" s="23"/>
      <c r="FD1345" s="23"/>
      <c r="FE1345" s="23"/>
      <c r="FF1345" s="23"/>
      <c r="FG1345" s="23"/>
      <c r="FH1345" s="23"/>
      <c r="FI1345" s="23"/>
      <c r="FJ1345" s="23"/>
      <c r="FK1345" s="23"/>
      <c r="FL1345" s="23"/>
      <c r="FM1345" s="23"/>
      <c r="FN1345" s="23"/>
      <c r="FO1345" s="23"/>
      <c r="FP1345" s="23"/>
      <c r="FQ1345" s="23"/>
      <c r="FR1345" s="23"/>
      <c r="FS1345" s="23"/>
      <c r="FT1345" s="23"/>
      <c r="FU1345" s="23"/>
      <c r="FV1345" s="23"/>
      <c r="FW1345" s="23"/>
      <c r="FX1345" s="23"/>
      <c r="FY1345" s="23"/>
      <c r="FZ1345" s="23"/>
      <c r="GA1345" s="23"/>
      <c r="GB1345" s="23"/>
      <c r="GC1345" s="23"/>
      <c r="GD1345" s="23"/>
      <c r="GE1345" s="23"/>
      <c r="GF1345" s="23"/>
      <c r="GG1345" s="23"/>
      <c r="GH1345" s="23"/>
      <c r="GI1345" s="23"/>
      <c r="GJ1345" s="23"/>
      <c r="GK1345" s="23"/>
      <c r="GL1345" s="23"/>
      <c r="GM1345" s="23"/>
      <c r="GN1345" s="23"/>
      <c r="GO1345" s="23"/>
      <c r="GP1345" s="23"/>
      <c r="GQ1345" s="23"/>
      <c r="GR1345" s="23"/>
      <c r="GS1345" s="23"/>
      <c r="GT1345" s="23"/>
      <c r="GU1345" s="23"/>
      <c r="GV1345" s="23"/>
      <c r="GW1345" s="23"/>
      <c r="GX1345" s="23"/>
      <c r="GY1345" s="23">
        <f>T1345</f>
        <v>2</v>
      </c>
      <c r="GZ1345" s="23"/>
      <c r="HA1345" s="23"/>
      <c r="HB1345" s="23">
        <f>T1345</f>
        <v>2</v>
      </c>
      <c r="HC1345" s="23"/>
      <c r="HD1345" s="23"/>
      <c r="HE1345" s="23"/>
      <c r="HF1345" s="23">
        <f>T1345</f>
        <v>2</v>
      </c>
      <c r="HG1345" s="23"/>
      <c r="HH1345" s="23"/>
      <c r="HI1345" s="23"/>
      <c r="HJ1345" s="23"/>
      <c r="HK1345" s="23"/>
      <c r="HL1345" s="23">
        <f>T1345</f>
        <v>2</v>
      </c>
      <c r="HM1345" s="23"/>
      <c r="HN1345" s="23">
        <f>T1345</f>
        <v>2</v>
      </c>
      <c r="HO1345" s="23"/>
      <c r="HP1345" s="23"/>
      <c r="HQ1345" s="23"/>
      <c r="HR1345" s="23"/>
      <c r="HS1345" s="23"/>
      <c r="HT1345" s="23"/>
      <c r="HU1345" s="23"/>
      <c r="HV1345" s="23"/>
      <c r="HW1345" s="23"/>
      <c r="HX1345" s="23"/>
      <c r="HY1345" s="23"/>
      <c r="HZ1345" s="23"/>
      <c r="IA1345" s="23"/>
      <c r="IB1345" s="23"/>
      <c r="IC1345" s="23"/>
      <c r="ID1345" s="23"/>
      <c r="IE1345" s="23"/>
      <c r="IF1345" s="23"/>
      <c r="IG1345" s="23"/>
      <c r="IH1345" s="23"/>
      <c r="II1345" s="23"/>
      <c r="IJ1345" s="23"/>
      <c r="IK1345" s="23"/>
      <c r="IL1345" s="23"/>
      <c r="IM1345" s="23"/>
      <c r="IN1345" s="23"/>
      <c r="IO1345" s="23"/>
      <c r="IP1345" s="23"/>
      <c r="IQ1345" s="23"/>
      <c r="IR1345" s="23"/>
      <c r="IS1345" s="23"/>
      <c r="IT1345" s="23"/>
      <c r="IU1345" s="23"/>
    </row>
    <row r="1346" spans="1:255" x14ac:dyDescent="0.2">
      <c r="A1346" s="87"/>
      <c r="B1346" s="88"/>
      <c r="C1346" s="88" t="s">
        <v>1259</v>
      </c>
      <c r="D1346" s="89"/>
      <c r="E1346" s="90">
        <v>65</v>
      </c>
      <c r="F1346" s="91" t="s">
        <v>1258</v>
      </c>
      <c r="G1346" s="92"/>
      <c r="H1346" s="93">
        <f>ROUND((Source!AF713*Source!AV713+Source!AE713*Source!AV713)*(Source!FY713)/100,2)</f>
        <v>4177.25</v>
      </c>
      <c r="I1346" s="94">
        <f>T1346</f>
        <v>1</v>
      </c>
      <c r="J1346" s="96">
        <v>0.55000000000000004</v>
      </c>
      <c r="K1346" s="95" t="e">
        <f>U1346</f>
        <v>#REF!</v>
      </c>
      <c r="O1346" s="23"/>
      <c r="P1346" s="23"/>
      <c r="Q1346" s="23"/>
      <c r="R1346" s="23"/>
      <c r="S1346" s="23"/>
      <c r="T1346" s="23">
        <f>ROUND((ROUND(Source!AF713*Source!AV713*Source!I713,0)+ROUND(Source!AE713*Source!AV713*Source!I713,0))*(Source!DO713)/100,0)</f>
        <v>1</v>
      </c>
      <c r="U1346" s="23" t="e">
        <f>Source!Y713</f>
        <v>#REF!</v>
      </c>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3"/>
      <c r="BN1346" s="23"/>
      <c r="BO1346" s="23"/>
      <c r="BP1346" s="23"/>
      <c r="BQ1346" s="23"/>
      <c r="BR1346" s="23"/>
      <c r="BS1346" s="23"/>
      <c r="BT1346" s="23"/>
      <c r="BU1346" s="23"/>
      <c r="BV1346" s="23"/>
      <c r="BW1346" s="23"/>
      <c r="BX1346" s="23"/>
      <c r="BY1346" s="23"/>
      <c r="BZ1346" s="23"/>
      <c r="CA1346" s="23"/>
      <c r="CB1346" s="23"/>
      <c r="CC1346" s="23"/>
      <c r="CD1346" s="23"/>
      <c r="CE1346" s="23"/>
      <c r="CF1346" s="23"/>
      <c r="CG1346" s="23"/>
      <c r="CH1346" s="23"/>
      <c r="CI1346" s="23"/>
      <c r="CJ1346" s="23"/>
      <c r="CK1346" s="23"/>
      <c r="CL1346" s="23"/>
      <c r="CM1346" s="23"/>
      <c r="CN1346" s="23"/>
      <c r="CO1346" s="23"/>
      <c r="CP1346" s="23"/>
      <c r="CQ1346" s="23"/>
      <c r="CR1346" s="23"/>
      <c r="CS1346" s="23"/>
      <c r="CT1346" s="23"/>
      <c r="CU1346" s="23"/>
      <c r="CV1346" s="23">
        <v>1</v>
      </c>
      <c r="CW1346" s="23"/>
      <c r="CX1346" s="23"/>
      <c r="CY1346" s="23"/>
      <c r="CZ1346" s="23"/>
      <c r="DA1346" s="23"/>
      <c r="DB1346" s="23"/>
      <c r="DC1346" s="23"/>
      <c r="DD1346" s="23"/>
      <c r="DE1346" s="23"/>
      <c r="DF1346" s="23"/>
      <c r="DG1346" s="23"/>
      <c r="DH1346" s="23"/>
      <c r="DI1346" s="23"/>
      <c r="DJ1346" s="23"/>
      <c r="DK1346" s="23"/>
      <c r="DL1346" s="23"/>
      <c r="DM1346" s="23"/>
      <c r="DN1346" s="23"/>
      <c r="DO1346" s="23"/>
      <c r="DP1346" s="23"/>
      <c r="DQ1346" s="23">
        <f>T1346</f>
        <v>1</v>
      </c>
      <c r="DR1346" s="23"/>
      <c r="DS1346" s="23" t="e">
        <f>U1346</f>
        <v>#REF!</v>
      </c>
      <c r="DT1346" s="23"/>
      <c r="DU1346" s="23"/>
      <c r="DV1346" s="23"/>
      <c r="DW1346" s="23"/>
      <c r="DX1346" s="23"/>
      <c r="DY1346" s="23"/>
      <c r="DZ1346" s="23"/>
      <c r="EA1346" s="23"/>
      <c r="EB1346" s="23"/>
      <c r="EC1346" s="23"/>
      <c r="ED1346" s="23"/>
      <c r="EE1346" s="23"/>
      <c r="EF1346" s="23"/>
      <c r="EG1346" s="23"/>
      <c r="EH1346" s="23"/>
      <c r="EI1346" s="23"/>
      <c r="EJ1346" s="23"/>
      <c r="EK1346" s="23"/>
      <c r="EL1346" s="23"/>
      <c r="EM1346" s="23"/>
      <c r="EN1346" s="23"/>
      <c r="EO1346" s="23"/>
      <c r="EP1346" s="23"/>
      <c r="EQ1346" s="23"/>
      <c r="ER1346" s="23"/>
      <c r="ES1346" s="23"/>
      <c r="ET1346" s="23"/>
      <c r="EU1346" s="23"/>
      <c r="EV1346" s="23"/>
      <c r="EW1346" s="23"/>
      <c r="EX1346" s="23"/>
      <c r="EY1346" s="23"/>
      <c r="EZ1346" s="23"/>
      <c r="FA1346" s="23"/>
      <c r="FB1346" s="23"/>
      <c r="FC1346" s="23"/>
      <c r="FD1346" s="23"/>
      <c r="FE1346" s="23"/>
      <c r="FF1346" s="23"/>
      <c r="FG1346" s="23"/>
      <c r="FH1346" s="23"/>
      <c r="FI1346" s="23"/>
      <c r="FJ1346" s="23"/>
      <c r="FK1346" s="23"/>
      <c r="FL1346" s="23"/>
      <c r="FM1346" s="23"/>
      <c r="FN1346" s="23"/>
      <c r="FO1346" s="23"/>
      <c r="FP1346" s="23"/>
      <c r="FQ1346" s="23"/>
      <c r="FR1346" s="23"/>
      <c r="FS1346" s="23"/>
      <c r="FT1346" s="23"/>
      <c r="FU1346" s="23"/>
      <c r="FV1346" s="23"/>
      <c r="FW1346" s="23"/>
      <c r="FX1346" s="23"/>
      <c r="FY1346" s="23"/>
      <c r="FZ1346" s="23"/>
      <c r="GA1346" s="23"/>
      <c r="GB1346" s="23"/>
      <c r="GC1346" s="23"/>
      <c r="GD1346" s="23"/>
      <c r="GE1346" s="23"/>
      <c r="GF1346" s="23"/>
      <c r="GG1346" s="23"/>
      <c r="GH1346" s="23"/>
      <c r="GI1346" s="23"/>
      <c r="GJ1346" s="23"/>
      <c r="GK1346" s="23"/>
      <c r="GL1346" s="23"/>
      <c r="GM1346" s="23"/>
      <c r="GN1346" s="23"/>
      <c r="GO1346" s="23"/>
      <c r="GP1346" s="23"/>
      <c r="GQ1346" s="23"/>
      <c r="GR1346" s="23"/>
      <c r="GS1346" s="23"/>
      <c r="GT1346" s="23"/>
      <c r="GU1346" s="23"/>
      <c r="GV1346" s="23"/>
      <c r="GW1346" s="23"/>
      <c r="GX1346" s="23"/>
      <c r="GY1346" s="23"/>
      <c r="GZ1346" s="23">
        <f>T1346</f>
        <v>1</v>
      </c>
      <c r="HA1346" s="23"/>
      <c r="HB1346" s="23">
        <f>T1346</f>
        <v>1</v>
      </c>
      <c r="HC1346" s="23"/>
      <c r="HD1346" s="23"/>
      <c r="HE1346" s="23"/>
      <c r="HF1346" s="23">
        <f>T1346</f>
        <v>1</v>
      </c>
      <c r="HG1346" s="23"/>
      <c r="HH1346" s="23"/>
      <c r="HI1346" s="23"/>
      <c r="HJ1346" s="23"/>
      <c r="HK1346" s="23"/>
      <c r="HL1346" s="23">
        <f>T1346</f>
        <v>1</v>
      </c>
      <c r="HM1346" s="23"/>
      <c r="HN1346" s="23">
        <f>T1346</f>
        <v>1</v>
      </c>
      <c r="HO1346" s="23"/>
      <c r="HP1346" s="23"/>
      <c r="HQ1346" s="23"/>
      <c r="HR1346" s="23"/>
      <c r="HS1346" s="23"/>
      <c r="HT1346" s="23"/>
      <c r="HU1346" s="23"/>
      <c r="HV1346" s="23"/>
      <c r="HW1346" s="23"/>
      <c r="HX1346" s="23"/>
      <c r="HY1346" s="23"/>
      <c r="HZ1346" s="23"/>
      <c r="IA1346" s="23"/>
      <c r="IB1346" s="23"/>
      <c r="IC1346" s="23"/>
      <c r="ID1346" s="23"/>
      <c r="IE1346" s="23"/>
      <c r="IF1346" s="23"/>
      <c r="IG1346" s="23"/>
      <c r="IH1346" s="23"/>
      <c r="II1346" s="23"/>
      <c r="IJ1346" s="23"/>
      <c r="IK1346" s="23"/>
      <c r="IL1346" s="23"/>
      <c r="IM1346" s="23"/>
      <c r="IN1346" s="23"/>
      <c r="IO1346" s="23"/>
      <c r="IP1346" s="23"/>
      <c r="IQ1346" s="23"/>
      <c r="IR1346" s="23"/>
      <c r="IS1346" s="23"/>
      <c r="IT1346" s="23"/>
      <c r="IU1346" s="23"/>
    </row>
    <row r="1347" spans="1:255" x14ac:dyDescent="0.2">
      <c r="A1347" s="78"/>
      <c r="B1347" s="79"/>
      <c r="C1347" s="79" t="s">
        <v>1260</v>
      </c>
      <c r="D1347" s="80" t="s">
        <v>1261</v>
      </c>
      <c r="E1347" s="81">
        <v>598.26</v>
      </c>
      <c r="F1347" s="82"/>
      <c r="G1347" s="83" t="s">
        <v>1254</v>
      </c>
      <c r="H1347" s="82" t="e">
        <f>ROUND(Source!AH713,2)</f>
        <v>#REF!</v>
      </c>
      <c r="I1347" s="97" t="e">
        <f>Source!U713</f>
        <v>#REF!</v>
      </c>
      <c r="J1347" s="85"/>
      <c r="K1347" s="86"/>
      <c r="O1347" s="23"/>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c r="BK1347" s="23"/>
      <c r="BL1347" s="23"/>
      <c r="BM1347" s="23"/>
      <c r="BN1347" s="23"/>
      <c r="BO1347" s="23"/>
      <c r="BP1347" s="23"/>
      <c r="BQ1347" s="23"/>
      <c r="BR1347" s="23"/>
      <c r="BS1347" s="23"/>
      <c r="BT1347" s="23"/>
      <c r="BU1347" s="23"/>
      <c r="BV1347" s="23"/>
      <c r="BW1347" s="23"/>
      <c r="BX1347" s="23"/>
      <c r="BY1347" s="23"/>
      <c r="BZ1347" s="23"/>
      <c r="CA1347" s="23"/>
      <c r="CB1347" s="23"/>
      <c r="CC1347" s="23"/>
      <c r="CD1347" s="23"/>
      <c r="CE1347" s="23"/>
      <c r="CF1347" s="23"/>
      <c r="CG1347" s="23"/>
      <c r="CH1347" s="23"/>
      <c r="CI1347" s="23"/>
      <c r="CJ1347" s="23"/>
      <c r="CK1347" s="23"/>
      <c r="CL1347" s="23"/>
      <c r="CM1347" s="23"/>
      <c r="CN1347" s="23"/>
      <c r="CO1347" s="23"/>
      <c r="CP1347" s="23"/>
      <c r="CQ1347" s="23"/>
      <c r="CR1347" s="23"/>
      <c r="CS1347" s="23"/>
      <c r="CT1347" s="23"/>
      <c r="CU1347" s="23"/>
      <c r="CV1347" s="23"/>
      <c r="CW1347" s="23"/>
      <c r="CX1347" s="23"/>
      <c r="CY1347" s="23"/>
      <c r="CZ1347" s="23"/>
      <c r="DA1347" s="23"/>
      <c r="DB1347" s="23"/>
      <c r="DC1347" s="23"/>
      <c r="DD1347" s="23"/>
      <c r="DE1347" s="23"/>
      <c r="DF1347" s="23"/>
      <c r="DG1347" s="23"/>
      <c r="DH1347" s="23"/>
      <c r="DI1347" s="23"/>
      <c r="DJ1347" s="23"/>
      <c r="DK1347" s="23"/>
      <c r="DL1347" s="23"/>
      <c r="DM1347" s="23"/>
      <c r="DN1347" s="23"/>
      <c r="DO1347" s="23"/>
      <c r="DP1347" s="23"/>
      <c r="DQ1347" s="23"/>
      <c r="DR1347" s="23"/>
      <c r="DS1347" s="23"/>
      <c r="DT1347" s="23"/>
      <c r="DU1347" s="23"/>
      <c r="DV1347" s="23"/>
      <c r="DW1347" s="23"/>
      <c r="DX1347" s="23"/>
      <c r="DY1347" s="23"/>
      <c r="DZ1347" s="23"/>
      <c r="EA1347" s="23"/>
      <c r="EB1347" s="23"/>
      <c r="EC1347" s="23"/>
      <c r="ED1347" s="23"/>
      <c r="EE1347" s="23"/>
      <c r="EF1347" s="23"/>
      <c r="EG1347" s="23"/>
      <c r="EH1347" s="23"/>
      <c r="EI1347" s="23"/>
      <c r="EJ1347" s="23"/>
      <c r="EK1347" s="23"/>
      <c r="EL1347" s="23"/>
      <c r="EM1347" s="23"/>
      <c r="EN1347" s="23"/>
      <c r="EO1347" s="23"/>
      <c r="EP1347" s="23"/>
      <c r="EQ1347" s="23"/>
      <c r="ER1347" s="23"/>
      <c r="ES1347" s="23"/>
      <c r="ET1347" s="23"/>
      <c r="EU1347" s="23"/>
      <c r="EV1347" s="23"/>
      <c r="EW1347" s="23"/>
      <c r="EX1347" s="23"/>
      <c r="EY1347" s="23"/>
      <c r="EZ1347" s="23"/>
      <c r="FA1347" s="23"/>
      <c r="FB1347" s="23"/>
      <c r="FC1347" s="23"/>
      <c r="FD1347" s="23"/>
      <c r="FE1347" s="23"/>
      <c r="FF1347" s="23"/>
      <c r="FG1347" s="23"/>
      <c r="FH1347" s="23"/>
      <c r="FI1347" s="23"/>
      <c r="FJ1347" s="23"/>
      <c r="FK1347" s="23"/>
      <c r="FL1347" s="23"/>
      <c r="FM1347" s="23"/>
      <c r="FN1347" s="23"/>
      <c r="FO1347" s="23"/>
      <c r="FP1347" s="23"/>
      <c r="FQ1347" s="23"/>
      <c r="FR1347" s="23"/>
      <c r="FS1347" s="23"/>
      <c r="FT1347" s="23"/>
      <c r="FU1347" s="23"/>
      <c r="FV1347" s="23"/>
      <c r="FW1347" s="23"/>
      <c r="FX1347" s="23"/>
      <c r="FY1347" s="23"/>
      <c r="FZ1347" s="23"/>
      <c r="GA1347" s="23"/>
      <c r="GB1347" s="23"/>
      <c r="GC1347" s="23"/>
      <c r="GD1347" s="23"/>
      <c r="GE1347" s="23"/>
      <c r="GF1347" s="23"/>
      <c r="GG1347" s="23"/>
      <c r="GH1347" s="23"/>
      <c r="GI1347" s="23"/>
      <c r="GJ1347" s="23"/>
      <c r="GK1347" s="23"/>
      <c r="GL1347" s="23"/>
      <c r="GM1347" s="23"/>
      <c r="GN1347" s="23"/>
      <c r="GO1347" s="23"/>
      <c r="GP1347" s="23"/>
      <c r="GQ1347" s="23"/>
      <c r="GR1347" s="23"/>
      <c r="GS1347" s="23"/>
      <c r="GT1347" s="23"/>
      <c r="GU1347" s="23"/>
      <c r="GV1347" s="23"/>
      <c r="GW1347" s="23"/>
      <c r="GX1347" s="23"/>
      <c r="GY1347" s="23"/>
      <c r="GZ1347" s="23"/>
      <c r="HA1347" s="23"/>
      <c r="HB1347" s="23"/>
      <c r="HC1347" s="23"/>
      <c r="HD1347" s="23"/>
      <c r="HE1347" s="23"/>
      <c r="HF1347" s="23"/>
      <c r="HG1347" s="23"/>
      <c r="HH1347" s="23"/>
      <c r="HI1347" s="23"/>
      <c r="HJ1347" s="23"/>
      <c r="HK1347" s="23"/>
      <c r="HL1347" s="23"/>
      <c r="HM1347" s="23"/>
      <c r="HN1347" s="23"/>
      <c r="HO1347" s="23"/>
      <c r="HP1347" s="23"/>
      <c r="HQ1347" s="23"/>
      <c r="HR1347" s="23"/>
      <c r="HS1347" s="23"/>
      <c r="HT1347" s="23"/>
      <c r="HU1347" s="23"/>
      <c r="HV1347" s="23"/>
      <c r="HW1347" s="23"/>
      <c r="HX1347" s="23"/>
      <c r="HY1347" s="23"/>
      <c r="HZ1347" s="23"/>
      <c r="IA1347" s="23"/>
      <c r="IB1347" s="23"/>
      <c r="IC1347" s="23"/>
      <c r="ID1347" s="23"/>
      <c r="IE1347" s="23"/>
      <c r="IF1347" s="23"/>
      <c r="IG1347" s="23"/>
      <c r="IH1347" s="23"/>
      <c r="II1347" s="23"/>
      <c r="IJ1347" s="23"/>
      <c r="IK1347" s="23"/>
      <c r="IL1347" s="23"/>
      <c r="IM1347" s="23"/>
      <c r="IN1347" s="23"/>
      <c r="IO1347" s="23"/>
      <c r="IP1347" s="23"/>
      <c r="IQ1347" s="23"/>
      <c r="IR1347" s="23"/>
      <c r="IS1347" s="23"/>
      <c r="IT1347" s="23"/>
      <c r="IU1347" s="23"/>
    </row>
    <row r="1348" spans="1:255" ht="24" x14ac:dyDescent="0.2">
      <c r="A1348" s="114" t="s">
        <v>825</v>
      </c>
      <c r="B1348" s="115" t="s">
        <v>695</v>
      </c>
      <c r="C1348" s="116" t="s">
        <v>696</v>
      </c>
      <c r="D1348" s="117" t="s">
        <v>32</v>
      </c>
      <c r="E1348" s="118">
        <f>Source!I715</f>
        <v>3.3660000000000002E-2</v>
      </c>
      <c r="F1348" s="119">
        <v>359.85</v>
      </c>
      <c r="G1348" s="71"/>
      <c r="H1348" s="119">
        <f>Source!AC714</f>
        <v>359.85</v>
      </c>
      <c r="I1348" s="120">
        <f>T1348</f>
        <v>12</v>
      </c>
      <c r="J1348" s="73" t="s">
        <v>1262</v>
      </c>
      <c r="K1348" s="121">
        <f>U1348</f>
        <v>106</v>
      </c>
      <c r="L1348" s="23"/>
      <c r="M1348" s="23"/>
      <c r="N1348" s="23"/>
      <c r="O1348" s="23"/>
      <c r="P1348" s="23"/>
      <c r="Q1348" s="23"/>
      <c r="R1348" s="23"/>
      <c r="S1348" s="23"/>
      <c r="T1348" s="23">
        <f>ROUND(Source!AC714*Source!AW714*Source!I714,0)</f>
        <v>12</v>
      </c>
      <c r="U1348" s="23">
        <f>Source!P715</f>
        <v>106</v>
      </c>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c r="BK1348" s="23"/>
      <c r="BL1348" s="23"/>
      <c r="BM1348" s="23"/>
      <c r="BN1348" s="23"/>
      <c r="BO1348" s="23"/>
      <c r="BP1348" s="23"/>
      <c r="BQ1348" s="23"/>
      <c r="BR1348" s="23"/>
      <c r="BS1348" s="23"/>
      <c r="BT1348" s="23"/>
      <c r="BU1348" s="23"/>
      <c r="BV1348" s="23"/>
      <c r="BW1348" s="23"/>
      <c r="BX1348" s="23"/>
      <c r="BY1348" s="23"/>
      <c r="BZ1348" s="23"/>
      <c r="CA1348" s="23"/>
      <c r="CB1348" s="23"/>
      <c r="CC1348" s="23"/>
      <c r="CD1348" s="23"/>
      <c r="CE1348" s="23"/>
      <c r="CF1348" s="23"/>
      <c r="CG1348" s="23"/>
      <c r="CH1348" s="23"/>
      <c r="CI1348" s="23"/>
      <c r="CJ1348" s="23"/>
      <c r="CK1348" s="23"/>
      <c r="CL1348" s="23"/>
      <c r="CM1348" s="23"/>
      <c r="CN1348" s="23"/>
      <c r="CO1348" s="23"/>
      <c r="CP1348" s="23"/>
      <c r="CQ1348" s="23"/>
      <c r="CR1348" s="23"/>
      <c r="CS1348" s="23"/>
      <c r="CT1348" s="23"/>
      <c r="CU1348" s="23"/>
      <c r="CV1348" s="23">
        <v>1</v>
      </c>
      <c r="CW1348" s="23"/>
      <c r="CX1348" s="23"/>
      <c r="CY1348" s="23"/>
      <c r="CZ1348" s="23"/>
      <c r="DA1348" s="23"/>
      <c r="DB1348" s="23"/>
      <c r="DC1348" s="23"/>
      <c r="DD1348" s="23"/>
      <c r="DE1348" s="23"/>
      <c r="DF1348" s="23"/>
      <c r="DG1348" s="23"/>
      <c r="DH1348" s="23"/>
      <c r="DI1348" s="23"/>
      <c r="DJ1348" s="23"/>
      <c r="DK1348" s="23">
        <f>T1348</f>
        <v>12</v>
      </c>
      <c r="DL1348" s="23"/>
      <c r="DM1348" s="23">
        <f>Source!P715</f>
        <v>106</v>
      </c>
      <c r="DN1348" s="23"/>
      <c r="DO1348" s="23"/>
      <c r="DP1348" s="23"/>
      <c r="DQ1348" s="23"/>
      <c r="DR1348" s="23"/>
      <c r="DS1348" s="23"/>
      <c r="DT1348" s="23"/>
      <c r="DU1348" s="23"/>
      <c r="DV1348" s="23"/>
      <c r="DW1348" s="23"/>
      <c r="DX1348" s="23"/>
      <c r="DY1348" s="23"/>
      <c r="DZ1348" s="23"/>
      <c r="EA1348" s="23"/>
      <c r="EB1348" s="23"/>
      <c r="EC1348" s="23"/>
      <c r="ED1348" s="23"/>
      <c r="EE1348" s="23"/>
      <c r="EF1348" s="23"/>
      <c r="EG1348" s="23"/>
      <c r="EH1348" s="23"/>
      <c r="EI1348" s="23"/>
      <c r="EJ1348" s="23"/>
      <c r="EK1348" s="23"/>
      <c r="EL1348" s="23"/>
      <c r="EM1348" s="23"/>
      <c r="EN1348" s="23"/>
      <c r="EO1348" s="23"/>
      <c r="EP1348" s="23"/>
      <c r="EQ1348" s="23"/>
      <c r="ER1348" s="23"/>
      <c r="ES1348" s="23"/>
      <c r="ET1348" s="23"/>
      <c r="EU1348" s="23"/>
      <c r="EV1348" s="23"/>
      <c r="EW1348" s="23"/>
      <c r="EX1348" s="23"/>
      <c r="EY1348" s="23"/>
      <c r="EZ1348" s="23"/>
      <c r="FA1348" s="23"/>
      <c r="FB1348" s="23"/>
      <c r="FC1348" s="23"/>
      <c r="FD1348" s="23"/>
      <c r="FE1348" s="23"/>
      <c r="FF1348" s="23"/>
      <c r="FG1348" s="23"/>
      <c r="FH1348" s="23"/>
      <c r="FI1348" s="23"/>
      <c r="FJ1348" s="23"/>
      <c r="FK1348" s="23"/>
      <c r="FL1348" s="23"/>
      <c r="FM1348" s="23"/>
      <c r="FN1348" s="23"/>
      <c r="FO1348" s="23"/>
      <c r="FP1348" s="23"/>
      <c r="FQ1348" s="23"/>
      <c r="FR1348" s="23"/>
      <c r="FS1348" s="23"/>
      <c r="FT1348" s="23"/>
      <c r="FU1348" s="23"/>
      <c r="FV1348" s="23"/>
      <c r="FW1348" s="23"/>
      <c r="FX1348" s="23"/>
      <c r="FY1348" s="23"/>
      <c r="FZ1348" s="23"/>
      <c r="GA1348" s="23"/>
      <c r="GB1348" s="23"/>
      <c r="GC1348" s="23"/>
      <c r="GD1348" s="23"/>
      <c r="GE1348" s="23"/>
      <c r="GF1348" s="23"/>
      <c r="GG1348" s="23"/>
      <c r="GH1348" s="23"/>
      <c r="GI1348" s="23"/>
      <c r="GJ1348" s="23">
        <f>T1348</f>
        <v>12</v>
      </c>
      <c r="GK1348" s="23"/>
      <c r="GL1348" s="23"/>
      <c r="GM1348" s="23"/>
      <c r="GN1348" s="23">
        <f>T1348</f>
        <v>12</v>
      </c>
      <c r="GO1348" s="23"/>
      <c r="GP1348" s="23">
        <f>T1348</f>
        <v>12</v>
      </c>
      <c r="GQ1348" s="23">
        <f>T1348</f>
        <v>12</v>
      </c>
      <c r="GR1348" s="23"/>
      <c r="GS1348" s="23">
        <f>T1348</f>
        <v>12</v>
      </c>
      <c r="GT1348" s="23"/>
      <c r="GU1348" s="23"/>
      <c r="GV1348" s="23"/>
      <c r="GW1348" s="23"/>
      <c r="GX1348" s="23"/>
      <c r="GY1348" s="23"/>
      <c r="GZ1348" s="23"/>
      <c r="HA1348" s="23"/>
      <c r="HB1348" s="23">
        <f>T1348</f>
        <v>12</v>
      </c>
      <c r="HC1348" s="23"/>
      <c r="HD1348" s="23"/>
      <c r="HE1348" s="23"/>
      <c r="HF1348" s="23">
        <f>T1348</f>
        <v>12</v>
      </c>
      <c r="HG1348" s="23"/>
      <c r="HH1348" s="23"/>
      <c r="HI1348" s="23"/>
      <c r="HJ1348" s="23"/>
      <c r="HK1348" s="23"/>
      <c r="HL1348" s="23">
        <f>T1348</f>
        <v>12</v>
      </c>
      <c r="HM1348" s="23"/>
      <c r="HN1348" s="23">
        <f>T1348</f>
        <v>12</v>
      </c>
      <c r="HO1348" s="23"/>
      <c r="HP1348" s="23"/>
      <c r="HQ1348" s="23"/>
      <c r="HR1348" s="23"/>
      <c r="HS1348" s="23"/>
      <c r="HT1348" s="23"/>
      <c r="HU1348" s="23"/>
      <c r="HV1348" s="23"/>
      <c r="HW1348" s="23"/>
      <c r="HX1348" s="23"/>
      <c r="HY1348" s="23"/>
      <c r="HZ1348" s="23"/>
      <c r="IA1348" s="23"/>
      <c r="IB1348" s="23"/>
      <c r="IC1348" s="23"/>
      <c r="ID1348" s="23"/>
      <c r="IE1348" s="23"/>
      <c r="IF1348" s="23"/>
      <c r="IG1348" s="23"/>
      <c r="IH1348" s="23"/>
      <c r="II1348" s="23"/>
      <c r="IJ1348" s="23"/>
      <c r="IK1348" s="23"/>
      <c r="IL1348" s="23"/>
      <c r="IM1348" s="23"/>
      <c r="IN1348" s="23"/>
      <c r="IO1348" s="23"/>
      <c r="IP1348" s="23"/>
      <c r="IQ1348" s="23"/>
      <c r="IR1348" s="23"/>
      <c r="IS1348" s="23"/>
      <c r="IT1348" s="23"/>
      <c r="IU1348" s="23"/>
    </row>
    <row r="1349" spans="1:255" x14ac:dyDescent="0.2">
      <c r="A1349" s="98"/>
      <c r="B1349" s="113" t="s">
        <v>1263</v>
      </c>
      <c r="C1349" s="113" t="s">
        <v>1390</v>
      </c>
      <c r="D1349" s="33"/>
      <c r="E1349" s="33"/>
      <c r="F1349" s="33"/>
      <c r="G1349" s="33"/>
      <c r="H1349" s="33"/>
      <c r="I1349" s="33"/>
      <c r="J1349" s="33"/>
      <c r="K1349" s="99"/>
    </row>
    <row r="1350" spans="1:255" ht="13.5" thickBot="1" x14ac:dyDescent="0.25">
      <c r="A1350" s="124"/>
      <c r="B1350" s="125"/>
      <c r="C1350" s="125" t="s">
        <v>1266</v>
      </c>
      <c r="D1350" s="125"/>
      <c r="E1350" s="125"/>
      <c r="F1350" s="125"/>
      <c r="G1350" s="125"/>
      <c r="H1350" s="373">
        <f>SUM(DK1341:DK1349)</f>
        <v>12</v>
      </c>
      <c r="I1350" s="374"/>
      <c r="J1350" s="373">
        <f>SUM(DM1341:DM1349)</f>
        <v>106</v>
      </c>
      <c r="K1350" s="375"/>
      <c r="L1350" s="112"/>
      <c r="M1350" s="112"/>
      <c r="N1350" s="112"/>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23"/>
      <c r="ES1350" s="23"/>
      <c r="ET1350" s="23"/>
      <c r="EU1350" s="23"/>
      <c r="EV1350" s="23"/>
      <c r="EW1350" s="23"/>
      <c r="EX1350" s="23"/>
      <c r="EY1350" s="23"/>
      <c r="EZ1350" s="23"/>
      <c r="FA1350" s="23"/>
      <c r="FB1350" s="23"/>
      <c r="FC1350" s="23"/>
      <c r="FD1350" s="23"/>
      <c r="FE1350" s="23"/>
      <c r="FF1350" s="23"/>
      <c r="FG1350" s="23"/>
      <c r="FH1350" s="23"/>
      <c r="FI1350" s="23"/>
      <c r="FJ1350" s="23"/>
      <c r="FK1350" s="23"/>
      <c r="FL1350" s="23"/>
      <c r="FM1350" s="23"/>
      <c r="FN1350" s="23"/>
      <c r="FO1350" s="23"/>
      <c r="FP1350" s="23"/>
      <c r="FQ1350" s="23"/>
      <c r="FR1350" s="23"/>
      <c r="FS1350" s="23"/>
      <c r="FT1350" s="23"/>
      <c r="FU1350" s="23"/>
      <c r="FV1350" s="23"/>
      <c r="FW1350" s="23"/>
      <c r="FX1350" s="23"/>
      <c r="FY1350" s="23"/>
      <c r="FZ1350" s="23"/>
      <c r="GA1350" s="23"/>
      <c r="GB1350" s="23"/>
      <c r="GC1350" s="23"/>
      <c r="GD1350" s="23"/>
      <c r="GE1350" s="23"/>
      <c r="GF1350" s="23"/>
      <c r="GG1350" s="23"/>
      <c r="GH1350" s="23"/>
      <c r="GI1350" s="23"/>
      <c r="GJ1350" s="23"/>
      <c r="GK1350" s="23"/>
      <c r="GL1350" s="23"/>
      <c r="GM1350" s="23"/>
      <c r="GN1350" s="23"/>
      <c r="GO1350" s="23"/>
      <c r="GP1350" s="23"/>
      <c r="GQ1350" s="23"/>
      <c r="GR1350" s="23"/>
      <c r="GS1350" s="23"/>
      <c r="GT1350" s="23"/>
      <c r="GU1350" s="23"/>
      <c r="GV1350" s="23"/>
      <c r="GW1350" s="23"/>
      <c r="GX1350" s="23"/>
      <c r="GY1350" s="23"/>
      <c r="GZ1350" s="23"/>
      <c r="HA1350" s="23"/>
      <c r="HB1350" s="23"/>
      <c r="HC1350" s="23"/>
      <c r="HD1350" s="23"/>
      <c r="HE1350" s="23"/>
      <c r="HF1350" s="23"/>
      <c r="HG1350" s="23"/>
      <c r="HH1350" s="23"/>
      <c r="HI1350" s="23"/>
      <c r="HJ1350" s="23"/>
      <c r="HK1350" s="23"/>
      <c r="HL1350" s="23"/>
      <c r="HM1350" s="23"/>
      <c r="HN1350" s="23"/>
      <c r="HO1350" s="23"/>
      <c r="HP1350" s="23"/>
      <c r="HQ1350" s="23"/>
      <c r="HR1350" s="23"/>
      <c r="HS1350" s="23"/>
      <c r="HT1350" s="23"/>
      <c r="HU1350" s="23"/>
      <c r="HV1350" s="23"/>
      <c r="HW1350" s="23"/>
      <c r="HX1350" s="23"/>
      <c r="HY1350" s="23"/>
      <c r="HZ1350" s="23"/>
      <c r="IA1350" s="23"/>
      <c r="IB1350" s="23"/>
      <c r="IC1350" s="23"/>
      <c r="ID1350" s="23"/>
      <c r="IE1350" s="23"/>
      <c r="IF1350" s="23"/>
      <c r="IG1350" s="23"/>
      <c r="IH1350" s="23"/>
      <c r="II1350" s="23"/>
      <c r="IJ1350" s="23"/>
      <c r="IK1350" s="23"/>
      <c r="IL1350" s="23"/>
      <c r="IM1350" s="23"/>
      <c r="IN1350" s="23"/>
      <c r="IO1350" s="23"/>
      <c r="IP1350" s="23"/>
      <c r="IQ1350" s="23"/>
      <c r="IR1350" s="23"/>
      <c r="IS1350" s="23"/>
      <c r="IT1350" s="23"/>
      <c r="IU1350" s="23"/>
    </row>
    <row r="1351" spans="1:255" x14ac:dyDescent="0.2">
      <c r="A1351" s="123"/>
      <c r="B1351" s="122"/>
      <c r="C1351" s="122" t="s">
        <v>1267</v>
      </c>
      <c r="D1351" s="122"/>
      <c r="E1351" s="122"/>
      <c r="F1351" s="122"/>
      <c r="G1351" s="122"/>
      <c r="H1351" s="376">
        <f>R1351</f>
        <v>18</v>
      </c>
      <c r="I1351" s="377"/>
      <c r="J1351" s="376" t="e">
        <f>S1351</f>
        <v>#REF!</v>
      </c>
      <c r="K1351" s="378"/>
      <c r="O1351" s="23"/>
      <c r="P1351" s="23"/>
      <c r="Q1351" s="23"/>
      <c r="R1351" s="23">
        <f>SUM(T1341:T1350)</f>
        <v>18</v>
      </c>
      <c r="S1351" s="23" t="e">
        <f>SUM(U1341:U1350)</f>
        <v>#REF!</v>
      </c>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c r="BK1351" s="23"/>
      <c r="BL1351" s="23"/>
      <c r="BM1351" s="23"/>
      <c r="BN1351" s="23"/>
      <c r="BO1351" s="23"/>
      <c r="BP1351" s="23"/>
      <c r="BQ1351" s="23"/>
      <c r="BR1351" s="23"/>
      <c r="BS1351" s="23"/>
      <c r="BT1351" s="23"/>
      <c r="BU1351" s="23"/>
      <c r="BV1351" s="23"/>
      <c r="BW1351" s="23"/>
      <c r="BX1351" s="23"/>
      <c r="BY1351" s="23"/>
      <c r="BZ1351" s="23"/>
      <c r="CA1351" s="23"/>
      <c r="CB1351" s="23"/>
      <c r="CC1351" s="23"/>
      <c r="CD1351" s="23"/>
      <c r="CE1351" s="23"/>
      <c r="CF1351" s="23"/>
      <c r="CG1351" s="23"/>
      <c r="CH1351" s="23"/>
      <c r="CI1351" s="23"/>
      <c r="CJ1351" s="23"/>
      <c r="CK1351" s="23"/>
      <c r="CL1351" s="23"/>
      <c r="CM1351" s="23"/>
      <c r="CN1351" s="23"/>
      <c r="CO1351" s="23"/>
      <c r="CP1351" s="23"/>
      <c r="CQ1351" s="23"/>
      <c r="CR1351" s="23"/>
      <c r="CS1351" s="23"/>
      <c r="CT1351" s="23"/>
      <c r="CU1351" s="23"/>
      <c r="CV1351" s="23"/>
      <c r="CW1351" s="23"/>
      <c r="CX1351" s="23"/>
      <c r="CY1351" s="23"/>
      <c r="CZ1351" s="23"/>
      <c r="DA1351" s="23"/>
      <c r="DB1351" s="23"/>
      <c r="DC1351" s="23"/>
      <c r="DD1351" s="23"/>
      <c r="DE1351" s="23"/>
      <c r="DF1351" s="23"/>
      <c r="DG1351" s="23"/>
      <c r="DH1351" s="23"/>
      <c r="DI1351" s="23"/>
      <c r="DJ1351" s="23"/>
      <c r="DK1351" s="23"/>
      <c r="DL1351" s="23"/>
      <c r="DM1351" s="23"/>
      <c r="DN1351" s="23"/>
      <c r="DO1351" s="23"/>
      <c r="DP1351" s="23"/>
      <c r="DQ1351" s="23"/>
      <c r="DR1351" s="23"/>
      <c r="DS1351" s="23"/>
      <c r="DT1351" s="23"/>
      <c r="DU1351" s="23"/>
      <c r="DV1351" s="23"/>
      <c r="DW1351" s="23"/>
      <c r="DX1351" s="23"/>
      <c r="DY1351" s="23"/>
      <c r="DZ1351" s="23"/>
      <c r="EA1351" s="23"/>
      <c r="EB1351" s="23"/>
      <c r="EC1351" s="23"/>
      <c r="ED1351" s="23"/>
      <c r="EE1351" s="23"/>
      <c r="EF1351" s="23"/>
      <c r="EG1351" s="23"/>
      <c r="EH1351" s="23"/>
      <c r="EI1351" s="23"/>
      <c r="EJ1351" s="23"/>
      <c r="EK1351" s="23"/>
      <c r="EL1351" s="23"/>
      <c r="EM1351" s="23"/>
      <c r="EN1351" s="23"/>
      <c r="EO1351" s="23"/>
      <c r="EP1351" s="23"/>
      <c r="EQ1351" s="23"/>
      <c r="ER1351" s="23"/>
      <c r="ES1351" s="23"/>
      <c r="ET1351" s="23"/>
      <c r="EU1351" s="23"/>
      <c r="EV1351" s="23"/>
      <c r="EW1351" s="23"/>
      <c r="EX1351" s="23"/>
      <c r="EY1351" s="23"/>
      <c r="EZ1351" s="23"/>
      <c r="FA1351" s="23"/>
      <c r="FB1351" s="23"/>
      <c r="FC1351" s="23"/>
      <c r="FD1351" s="23"/>
      <c r="FE1351" s="23"/>
      <c r="FF1351" s="23"/>
      <c r="FG1351" s="23"/>
      <c r="FH1351" s="23"/>
      <c r="FI1351" s="23"/>
      <c r="FJ1351" s="23"/>
      <c r="FK1351" s="23"/>
      <c r="FL1351" s="23"/>
      <c r="FM1351" s="23"/>
      <c r="FN1351" s="23"/>
      <c r="FO1351" s="23"/>
      <c r="FP1351" s="23"/>
      <c r="FQ1351" s="23"/>
      <c r="FR1351" s="23"/>
      <c r="FS1351" s="23"/>
      <c r="FT1351" s="23"/>
      <c r="FU1351" s="23"/>
      <c r="FV1351" s="23"/>
      <c r="FW1351" s="23"/>
      <c r="FX1351" s="23"/>
      <c r="FY1351" s="23"/>
      <c r="FZ1351" s="23"/>
      <c r="GA1351" s="23"/>
      <c r="GB1351" s="23"/>
      <c r="GC1351" s="23"/>
      <c r="GD1351" s="23"/>
      <c r="GE1351" s="23"/>
      <c r="GF1351" s="23"/>
      <c r="GG1351" s="23"/>
      <c r="GH1351" s="23"/>
      <c r="GI1351" s="23"/>
      <c r="GJ1351" s="23"/>
      <c r="GK1351" s="23"/>
      <c r="GL1351" s="23"/>
      <c r="GM1351" s="23"/>
      <c r="GN1351" s="23"/>
      <c r="GO1351" s="23"/>
      <c r="GP1351" s="23"/>
      <c r="GQ1351" s="23"/>
      <c r="GR1351" s="23"/>
      <c r="GS1351" s="23"/>
      <c r="GT1351" s="23"/>
      <c r="GU1351" s="23"/>
      <c r="GV1351" s="23"/>
      <c r="GW1351" s="23"/>
      <c r="GX1351" s="23"/>
      <c r="GY1351" s="23"/>
      <c r="GZ1351" s="23"/>
      <c r="HA1351" s="23">
        <f>R1351</f>
        <v>18</v>
      </c>
      <c r="HB1351" s="23"/>
      <c r="HC1351" s="23"/>
      <c r="HD1351" s="23"/>
      <c r="HE1351" s="23"/>
      <c r="HF1351" s="23"/>
      <c r="HG1351" s="23"/>
      <c r="HH1351" s="23"/>
      <c r="HI1351" s="23"/>
      <c r="HJ1351" s="23"/>
      <c r="HK1351" s="23"/>
      <c r="HL1351" s="23"/>
      <c r="HM1351" s="23"/>
      <c r="HN1351" s="23"/>
      <c r="HO1351" s="23"/>
      <c r="HP1351" s="23"/>
      <c r="HQ1351" s="23"/>
      <c r="HR1351" s="23"/>
      <c r="HS1351" s="23"/>
      <c r="HT1351" s="23"/>
      <c r="HU1351" s="23"/>
      <c r="HV1351" s="23"/>
      <c r="HW1351" s="23"/>
      <c r="HX1351" s="23"/>
      <c r="HY1351" s="23"/>
      <c r="HZ1351" s="23"/>
      <c r="IA1351" s="23"/>
      <c r="IB1351" s="23"/>
      <c r="IC1351" s="23"/>
      <c r="ID1351" s="23"/>
      <c r="IE1351" s="23"/>
      <c r="IF1351" s="23"/>
      <c r="IG1351" s="23"/>
      <c r="IH1351" s="23"/>
      <c r="II1351" s="23"/>
      <c r="IJ1351" s="23"/>
      <c r="IK1351" s="23"/>
      <c r="IL1351" s="23"/>
      <c r="IM1351" s="23"/>
      <c r="IN1351" s="23"/>
      <c r="IO1351" s="23"/>
      <c r="IP1351" s="23"/>
      <c r="IQ1351" s="23"/>
      <c r="IR1351" s="23"/>
      <c r="IS1351" s="23"/>
      <c r="IT1351" s="23"/>
      <c r="IU1351" s="23"/>
    </row>
    <row r="1352" spans="1:255" x14ac:dyDescent="0.2">
      <c r="A1352" s="77"/>
      <c r="B1352" s="76"/>
      <c r="C1352" s="76"/>
      <c r="D1352" s="76"/>
      <c r="E1352" s="76"/>
      <c r="F1352" s="76"/>
      <c r="G1352" s="76"/>
      <c r="H1352" s="370"/>
      <c r="I1352" s="371"/>
      <c r="J1352" s="370"/>
      <c r="K1352" s="372"/>
    </row>
    <row r="1353" spans="1:255" x14ac:dyDescent="0.2">
      <c r="A1353" s="126">
        <v>68</v>
      </c>
      <c r="B1353" s="133" t="s">
        <v>700</v>
      </c>
      <c r="C1353" s="127" t="s">
        <v>827</v>
      </c>
      <c r="D1353" s="128" t="s">
        <v>702</v>
      </c>
      <c r="E1353" s="129">
        <v>6</v>
      </c>
      <c r="F1353" s="130">
        <f>Source!AK717</f>
        <v>117.16</v>
      </c>
      <c r="G1353" s="134" t="s">
        <v>6</v>
      </c>
      <c r="H1353" s="130"/>
      <c r="I1353" s="131">
        <f>SUM(DQ1353:DQ1362)</f>
        <v>111</v>
      </c>
      <c r="J1353" s="107" t="s">
        <v>700</v>
      </c>
      <c r="K1353" s="132" t="e">
        <f>SUM(DS1353:DS1362)</f>
        <v>#REF!</v>
      </c>
      <c r="L1353" s="23"/>
      <c r="M1353" s="23"/>
      <c r="N1353" s="23"/>
      <c r="O1353" s="23"/>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c r="BK1353" s="23"/>
      <c r="BL1353" s="23"/>
      <c r="BM1353" s="23"/>
      <c r="BN1353" s="23"/>
      <c r="BO1353" s="23"/>
      <c r="BP1353" s="23"/>
      <c r="BQ1353" s="23"/>
      <c r="BR1353" s="23"/>
      <c r="BS1353" s="23"/>
      <c r="BT1353" s="23"/>
      <c r="BU1353" s="23"/>
      <c r="BV1353" s="23"/>
      <c r="BW1353" s="23"/>
      <c r="BX1353" s="23"/>
      <c r="BY1353" s="23"/>
      <c r="BZ1353" s="23"/>
      <c r="CA1353" s="23"/>
      <c r="CB1353" s="23"/>
      <c r="CC1353" s="23"/>
      <c r="CD1353" s="23"/>
      <c r="CE1353" s="23"/>
      <c r="CF1353" s="23"/>
      <c r="CG1353" s="23"/>
      <c r="CH1353" s="23"/>
      <c r="CI1353" s="23"/>
      <c r="CJ1353" s="23"/>
      <c r="CK1353" s="23"/>
      <c r="CL1353" s="23"/>
      <c r="CM1353" s="23"/>
      <c r="CN1353" s="23"/>
      <c r="CO1353" s="23"/>
      <c r="CP1353" s="23"/>
      <c r="CQ1353" s="23"/>
      <c r="CR1353" s="23"/>
      <c r="CS1353" s="23"/>
      <c r="CT1353" s="23"/>
      <c r="CU1353" s="23"/>
      <c r="CV1353" s="23"/>
      <c r="CW1353" s="23"/>
      <c r="CX1353" s="23"/>
      <c r="CY1353" s="23"/>
      <c r="CZ1353" s="23"/>
      <c r="DA1353" s="23"/>
      <c r="DB1353" s="23"/>
      <c r="DC1353" s="23"/>
      <c r="DD1353" s="23"/>
      <c r="DE1353" s="23"/>
      <c r="DF1353" s="23"/>
      <c r="DG1353" s="23"/>
      <c r="DH1353" s="23"/>
      <c r="DI1353" s="23"/>
      <c r="DJ1353" s="23"/>
      <c r="DK1353" s="23"/>
      <c r="DL1353" s="23"/>
      <c r="DM1353" s="23"/>
      <c r="DN1353" s="23"/>
      <c r="DO1353" s="23"/>
      <c r="DP1353" s="23"/>
      <c r="DQ1353" s="23"/>
      <c r="DR1353" s="23"/>
      <c r="DS1353" s="23"/>
      <c r="DT1353" s="23"/>
      <c r="DU1353" s="23"/>
      <c r="DV1353" s="23"/>
      <c r="DW1353" s="23"/>
      <c r="DX1353" s="23"/>
      <c r="DY1353" s="23"/>
      <c r="DZ1353" s="23"/>
      <c r="EA1353" s="23"/>
      <c r="EB1353" s="23"/>
      <c r="EC1353" s="23"/>
      <c r="ED1353" s="23"/>
      <c r="EE1353" s="23"/>
      <c r="EF1353" s="23"/>
      <c r="EG1353" s="23"/>
      <c r="EH1353" s="23"/>
      <c r="EI1353" s="23"/>
      <c r="EJ1353" s="23"/>
      <c r="EK1353" s="23"/>
      <c r="EL1353" s="23"/>
      <c r="EM1353" s="23"/>
      <c r="EN1353" s="23"/>
      <c r="EO1353" s="23"/>
      <c r="EP1353" s="23"/>
      <c r="EQ1353" s="23"/>
      <c r="ER1353" s="23"/>
      <c r="ES1353" s="23"/>
      <c r="ET1353" s="23"/>
      <c r="EU1353" s="23"/>
      <c r="EV1353" s="23"/>
      <c r="EW1353" s="23"/>
      <c r="EX1353" s="23"/>
      <c r="EY1353" s="23"/>
      <c r="EZ1353" s="23"/>
      <c r="FA1353" s="23"/>
      <c r="FB1353" s="23"/>
      <c r="FC1353" s="23"/>
      <c r="FD1353" s="23"/>
      <c r="FE1353" s="23"/>
      <c r="FF1353" s="23"/>
      <c r="FG1353" s="23"/>
      <c r="FH1353" s="23"/>
      <c r="FI1353" s="23"/>
      <c r="FJ1353" s="23"/>
      <c r="FK1353" s="23"/>
      <c r="FL1353" s="23"/>
      <c r="FM1353" s="23"/>
      <c r="FN1353" s="23"/>
      <c r="FO1353" s="23"/>
      <c r="FP1353" s="23"/>
      <c r="FQ1353" s="23"/>
      <c r="FR1353" s="23"/>
      <c r="FS1353" s="23"/>
      <c r="FT1353" s="23"/>
      <c r="FU1353" s="23"/>
      <c r="FV1353" s="23"/>
      <c r="FW1353" s="23"/>
      <c r="FX1353" s="23"/>
      <c r="FY1353" s="23"/>
      <c r="FZ1353" s="23"/>
      <c r="GA1353" s="23"/>
      <c r="GB1353" s="23"/>
      <c r="GC1353" s="23"/>
      <c r="GD1353" s="23"/>
      <c r="GE1353" s="23"/>
      <c r="GF1353" s="23"/>
      <c r="GG1353" s="23"/>
      <c r="GH1353" s="23"/>
      <c r="GI1353" s="23"/>
      <c r="GJ1353" s="23"/>
      <c r="GK1353" s="23"/>
      <c r="GL1353" s="23"/>
      <c r="GM1353" s="23"/>
      <c r="GN1353" s="23"/>
      <c r="GO1353" s="23"/>
      <c r="GP1353" s="23"/>
      <c r="GQ1353" s="23"/>
      <c r="GR1353" s="23"/>
      <c r="GS1353" s="23"/>
      <c r="GT1353" s="23"/>
      <c r="GU1353" s="23"/>
      <c r="GV1353" s="23"/>
      <c r="GW1353" s="23"/>
      <c r="GX1353" s="23"/>
      <c r="GY1353" s="23"/>
      <c r="GZ1353" s="23"/>
      <c r="HA1353" s="23"/>
      <c r="HB1353" s="23"/>
      <c r="HC1353" s="23"/>
      <c r="HD1353" s="23"/>
      <c r="HE1353" s="23"/>
      <c r="HF1353" s="23"/>
      <c r="HG1353" s="23"/>
      <c r="HH1353" s="23"/>
      <c r="HI1353" s="23"/>
      <c r="HJ1353" s="23"/>
      <c r="HK1353" s="23"/>
      <c r="HL1353" s="23"/>
      <c r="HM1353" s="23"/>
      <c r="HN1353" s="23"/>
      <c r="HO1353" s="23"/>
      <c r="HP1353" s="23"/>
      <c r="HQ1353" s="23"/>
      <c r="HR1353" s="23"/>
      <c r="HS1353" s="23"/>
      <c r="HT1353" s="23"/>
      <c r="HU1353" s="23"/>
      <c r="HV1353" s="23"/>
      <c r="HW1353" s="23"/>
      <c r="HX1353" s="23"/>
      <c r="HY1353" s="23"/>
      <c r="HZ1353" s="23"/>
      <c r="IA1353" s="23"/>
      <c r="IB1353" s="23"/>
      <c r="IC1353" s="23"/>
      <c r="ID1353" s="23"/>
      <c r="IE1353" s="23"/>
      <c r="IF1353" s="23"/>
      <c r="IG1353" s="23"/>
      <c r="IH1353" s="23"/>
      <c r="II1353" s="23"/>
      <c r="IJ1353" s="23"/>
      <c r="IK1353" s="23"/>
      <c r="IL1353" s="23"/>
      <c r="IM1353" s="23"/>
      <c r="IN1353" s="23"/>
      <c r="IO1353" s="23"/>
      <c r="IP1353" s="23"/>
      <c r="IQ1353" s="23"/>
      <c r="IR1353" s="23"/>
      <c r="IS1353" s="23"/>
      <c r="IT1353" s="23"/>
      <c r="IU1353" s="23"/>
    </row>
    <row r="1354" spans="1:255" x14ac:dyDescent="0.2">
      <c r="A1354" s="66"/>
      <c r="B1354" s="67"/>
      <c r="C1354" s="67" t="s">
        <v>1253</v>
      </c>
      <c r="D1354" s="68"/>
      <c r="E1354" s="69"/>
      <c r="F1354" s="70">
        <v>7.03</v>
      </c>
      <c r="G1354" s="71"/>
      <c r="H1354" s="70">
        <f>Source!AF717</f>
        <v>7.03</v>
      </c>
      <c r="I1354" s="72">
        <f>T1354</f>
        <v>42</v>
      </c>
      <c r="J1354" s="73">
        <v>25.6</v>
      </c>
      <c r="K1354" s="74">
        <f>U1354</f>
        <v>1080</v>
      </c>
      <c r="O1354" s="23"/>
      <c r="P1354" s="23"/>
      <c r="Q1354" s="23"/>
      <c r="R1354" s="23"/>
      <c r="S1354" s="23"/>
      <c r="T1354" s="23">
        <f>ROUND(Source!AF717*Source!AV717*Source!I717,0)</f>
        <v>42</v>
      </c>
      <c r="U1354" s="23">
        <f>Source!S717</f>
        <v>1080</v>
      </c>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c r="BK1354" s="23"/>
      <c r="BL1354" s="23"/>
      <c r="BM1354" s="23"/>
      <c r="BN1354" s="23"/>
      <c r="BO1354" s="23"/>
      <c r="BP1354" s="23"/>
      <c r="BQ1354" s="23"/>
      <c r="BR1354" s="23"/>
      <c r="BS1354" s="23"/>
      <c r="BT1354" s="23"/>
      <c r="BU1354" s="23"/>
      <c r="BV1354" s="23"/>
      <c r="BW1354" s="23"/>
      <c r="BX1354" s="23"/>
      <c r="BY1354" s="23"/>
      <c r="BZ1354" s="23"/>
      <c r="CA1354" s="23"/>
      <c r="CB1354" s="23"/>
      <c r="CC1354" s="23"/>
      <c r="CD1354" s="23"/>
      <c r="CE1354" s="23"/>
      <c r="CF1354" s="23"/>
      <c r="CG1354" s="23"/>
      <c r="CH1354" s="23"/>
      <c r="CI1354" s="23"/>
      <c r="CJ1354" s="23"/>
      <c r="CK1354" s="23"/>
      <c r="CL1354" s="23"/>
      <c r="CM1354" s="23"/>
      <c r="CN1354" s="23"/>
      <c r="CO1354" s="23"/>
      <c r="CP1354" s="23"/>
      <c r="CQ1354" s="23"/>
      <c r="CR1354" s="23"/>
      <c r="CS1354" s="23"/>
      <c r="CT1354" s="23"/>
      <c r="CU1354" s="23"/>
      <c r="CV1354" s="23">
        <v>1</v>
      </c>
      <c r="CW1354" s="23"/>
      <c r="CX1354" s="23"/>
      <c r="CY1354" s="23"/>
      <c r="CZ1354" s="23"/>
      <c r="DA1354" s="23"/>
      <c r="DB1354" s="23"/>
      <c r="DC1354" s="23"/>
      <c r="DD1354" s="23"/>
      <c r="DE1354" s="23"/>
      <c r="DF1354" s="23"/>
      <c r="DG1354" s="23">
        <f>Source!S717</f>
        <v>1080</v>
      </c>
      <c r="DH1354" s="23">
        <v>1008</v>
      </c>
      <c r="DI1354" s="23"/>
      <c r="DJ1354" s="23"/>
      <c r="DK1354" s="23"/>
      <c r="DL1354" s="23"/>
      <c r="DM1354" s="23"/>
      <c r="DN1354" s="23"/>
      <c r="DO1354" s="23"/>
      <c r="DP1354" s="23"/>
      <c r="DQ1354" s="23">
        <f>T1354</f>
        <v>42</v>
      </c>
      <c r="DR1354" s="23"/>
      <c r="DS1354" s="23">
        <f>U1354</f>
        <v>1080</v>
      </c>
      <c r="DT1354" s="23"/>
      <c r="DU1354" s="23"/>
      <c r="DV1354" s="23"/>
      <c r="DW1354" s="23"/>
      <c r="DX1354" s="23"/>
      <c r="DY1354" s="23"/>
      <c r="DZ1354" s="23"/>
      <c r="EA1354" s="23"/>
      <c r="EB1354" s="23"/>
      <c r="EC1354" s="23"/>
      <c r="ED1354" s="23"/>
      <c r="EE1354" s="23"/>
      <c r="EF1354" s="23"/>
      <c r="EG1354" s="23"/>
      <c r="EH1354" s="23"/>
      <c r="EI1354" s="23"/>
      <c r="EJ1354" s="23"/>
      <c r="EK1354" s="23"/>
      <c r="EL1354" s="23"/>
      <c r="EM1354" s="23"/>
      <c r="EN1354" s="23"/>
      <c r="EO1354" s="23"/>
      <c r="EP1354" s="23"/>
      <c r="EQ1354" s="23"/>
      <c r="ER1354" s="23"/>
      <c r="ES1354" s="23"/>
      <c r="ET1354" s="23"/>
      <c r="EU1354" s="23"/>
      <c r="EV1354" s="23"/>
      <c r="EW1354" s="23"/>
      <c r="EX1354" s="23"/>
      <c r="EY1354" s="23"/>
      <c r="EZ1354" s="23"/>
      <c r="FA1354" s="23"/>
      <c r="FB1354" s="23"/>
      <c r="FC1354" s="23"/>
      <c r="FD1354" s="23"/>
      <c r="FE1354" s="23"/>
      <c r="FF1354" s="23"/>
      <c r="FG1354" s="23"/>
      <c r="FH1354" s="23"/>
      <c r="FI1354" s="23"/>
      <c r="FJ1354" s="23"/>
      <c r="FK1354" s="23"/>
      <c r="FL1354" s="23"/>
      <c r="FM1354" s="23"/>
      <c r="FN1354" s="23"/>
      <c r="FO1354" s="23"/>
      <c r="FP1354" s="23"/>
      <c r="FQ1354" s="23"/>
      <c r="FR1354" s="23"/>
      <c r="FS1354" s="23"/>
      <c r="FT1354" s="23"/>
      <c r="FU1354" s="23"/>
      <c r="FV1354" s="23"/>
      <c r="FW1354" s="23"/>
      <c r="FX1354" s="23"/>
      <c r="FY1354" s="23"/>
      <c r="FZ1354" s="23"/>
      <c r="GA1354" s="23"/>
      <c r="GB1354" s="23"/>
      <c r="GC1354" s="23"/>
      <c r="GD1354" s="23"/>
      <c r="GE1354" s="23"/>
      <c r="GF1354" s="23"/>
      <c r="GG1354" s="23"/>
      <c r="GH1354" s="23"/>
      <c r="GI1354" s="23"/>
      <c r="GJ1354" s="23">
        <f>T1354</f>
        <v>42</v>
      </c>
      <c r="GK1354" s="23">
        <f>T1354</f>
        <v>42</v>
      </c>
      <c r="GL1354" s="23"/>
      <c r="GM1354" s="23"/>
      <c r="GN1354" s="23"/>
      <c r="GO1354" s="23"/>
      <c r="GP1354" s="23"/>
      <c r="GQ1354" s="23"/>
      <c r="GR1354" s="23"/>
      <c r="GS1354" s="23"/>
      <c r="GT1354" s="23"/>
      <c r="GU1354" s="23"/>
      <c r="GV1354" s="23"/>
      <c r="GW1354" s="23"/>
      <c r="GX1354" s="23"/>
      <c r="GY1354" s="23"/>
      <c r="GZ1354" s="23"/>
      <c r="HA1354" s="23"/>
      <c r="HB1354" s="23">
        <f>T1354</f>
        <v>42</v>
      </c>
      <c r="HC1354" s="23"/>
      <c r="HD1354" s="23"/>
      <c r="HE1354" s="23"/>
      <c r="HF1354" s="23">
        <f>T1354</f>
        <v>42</v>
      </c>
      <c r="HG1354" s="23"/>
      <c r="HH1354" s="23"/>
      <c r="HI1354" s="23"/>
      <c r="HJ1354" s="23"/>
      <c r="HK1354" s="23"/>
      <c r="HL1354" s="23">
        <f>T1354</f>
        <v>42</v>
      </c>
      <c r="HM1354" s="23"/>
      <c r="HN1354" s="23">
        <f>T1354</f>
        <v>42</v>
      </c>
      <c r="HO1354" s="23"/>
      <c r="HP1354" s="23"/>
      <c r="HQ1354" s="23"/>
      <c r="HR1354" s="23"/>
      <c r="HS1354" s="23"/>
      <c r="HT1354" s="23"/>
      <c r="HU1354" s="23"/>
      <c r="HV1354" s="23"/>
      <c r="HW1354" s="23"/>
      <c r="HX1354" s="23">
        <f>T1354</f>
        <v>42</v>
      </c>
      <c r="HY1354" s="23"/>
      <c r="HZ1354" s="23"/>
      <c r="IA1354" s="23"/>
      <c r="IB1354" s="23"/>
      <c r="IC1354" s="23"/>
      <c r="ID1354" s="23"/>
      <c r="IE1354" s="23"/>
      <c r="IF1354" s="23"/>
      <c r="IG1354" s="23"/>
      <c r="IH1354" s="23"/>
      <c r="II1354" s="23"/>
      <c r="IJ1354" s="23"/>
      <c r="IK1354" s="23"/>
      <c r="IL1354" s="23"/>
      <c r="IM1354" s="23"/>
      <c r="IN1354" s="23"/>
      <c r="IO1354" s="23"/>
      <c r="IP1354" s="23"/>
      <c r="IQ1354" s="23"/>
      <c r="IR1354" s="23"/>
      <c r="IS1354" s="23"/>
      <c r="IT1354" s="23"/>
      <c r="IU1354" s="23"/>
    </row>
    <row r="1355" spans="1:255" x14ac:dyDescent="0.2">
      <c r="A1355" s="87"/>
      <c r="B1355" s="88"/>
      <c r="C1355" s="88" t="s">
        <v>1257</v>
      </c>
      <c r="D1355" s="89"/>
      <c r="E1355" s="90">
        <v>100</v>
      </c>
      <c r="F1355" s="91" t="s">
        <v>1258</v>
      </c>
      <c r="G1355" s="92"/>
      <c r="H1355" s="93">
        <f>ROUND((Source!AF717*Source!AV717+Source!AE717*Source!AV717)*(Source!FX717)/100,2)</f>
        <v>7.03</v>
      </c>
      <c r="I1355" s="94">
        <f>T1355</f>
        <v>42</v>
      </c>
      <c r="J1355" s="96">
        <v>0.95</v>
      </c>
      <c r="K1355" s="95" t="e">
        <f>U1355</f>
        <v>#REF!</v>
      </c>
      <c r="O1355" s="23"/>
      <c r="P1355" s="23"/>
      <c r="Q1355" s="23"/>
      <c r="R1355" s="23"/>
      <c r="S1355" s="23"/>
      <c r="T1355" s="23">
        <f>ROUND((ROUND(Source!AF717*Source!AV717*Source!I717,0)+ROUND(Source!AE717*Source!AV717*Source!I717,0))*(Source!DN717)/100,0)</f>
        <v>42</v>
      </c>
      <c r="U1355" s="23" t="e">
        <f>Source!X717</f>
        <v>#REF!</v>
      </c>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c r="BK1355" s="23"/>
      <c r="BL1355" s="23"/>
      <c r="BM1355" s="23"/>
      <c r="BN1355" s="23"/>
      <c r="BO1355" s="23"/>
      <c r="BP1355" s="23"/>
      <c r="BQ1355" s="23"/>
      <c r="BR1355" s="23"/>
      <c r="BS1355" s="23"/>
      <c r="BT1355" s="23"/>
      <c r="BU1355" s="23"/>
      <c r="BV1355" s="23"/>
      <c r="BW1355" s="23"/>
      <c r="BX1355" s="23"/>
      <c r="BY1355" s="23"/>
      <c r="BZ1355" s="23"/>
      <c r="CA1355" s="23"/>
      <c r="CB1355" s="23"/>
      <c r="CC1355" s="23"/>
      <c r="CD1355" s="23"/>
      <c r="CE1355" s="23"/>
      <c r="CF1355" s="23"/>
      <c r="CG1355" s="23"/>
      <c r="CH1355" s="23"/>
      <c r="CI1355" s="23"/>
      <c r="CJ1355" s="23"/>
      <c r="CK1355" s="23"/>
      <c r="CL1355" s="23"/>
      <c r="CM1355" s="23"/>
      <c r="CN1355" s="23"/>
      <c r="CO1355" s="23"/>
      <c r="CP1355" s="23"/>
      <c r="CQ1355" s="23"/>
      <c r="CR1355" s="23"/>
      <c r="CS1355" s="23"/>
      <c r="CT1355" s="23"/>
      <c r="CU1355" s="23"/>
      <c r="CV1355" s="23">
        <v>1</v>
      </c>
      <c r="CW1355" s="23"/>
      <c r="CX1355" s="23"/>
      <c r="CY1355" s="23"/>
      <c r="CZ1355" s="23"/>
      <c r="DA1355" s="23"/>
      <c r="DB1355" s="23"/>
      <c r="DC1355" s="23"/>
      <c r="DD1355" s="23"/>
      <c r="DE1355" s="23"/>
      <c r="DF1355" s="23"/>
      <c r="DG1355" s="23"/>
      <c r="DH1355" s="23"/>
      <c r="DI1355" s="23"/>
      <c r="DJ1355" s="23"/>
      <c r="DK1355" s="23"/>
      <c r="DL1355" s="23"/>
      <c r="DM1355" s="23"/>
      <c r="DN1355" s="23"/>
      <c r="DO1355" s="23"/>
      <c r="DP1355" s="23"/>
      <c r="DQ1355" s="23">
        <f>T1355</f>
        <v>42</v>
      </c>
      <c r="DR1355" s="23"/>
      <c r="DS1355" s="23" t="e">
        <f>U1355</f>
        <v>#REF!</v>
      </c>
      <c r="DT1355" s="23"/>
      <c r="DU1355" s="23"/>
      <c r="DV1355" s="23"/>
      <c r="DW1355" s="23"/>
      <c r="DX1355" s="23"/>
      <c r="DY1355" s="23"/>
      <c r="DZ1355" s="23"/>
      <c r="EA1355" s="23"/>
      <c r="EB1355" s="23"/>
      <c r="EC1355" s="23"/>
      <c r="ED1355" s="23"/>
      <c r="EE1355" s="23"/>
      <c r="EF1355" s="23"/>
      <c r="EG1355" s="23"/>
      <c r="EH1355" s="23"/>
      <c r="EI1355" s="23"/>
      <c r="EJ1355" s="23"/>
      <c r="EK1355" s="23"/>
      <c r="EL1355" s="23"/>
      <c r="EM1355" s="23"/>
      <c r="EN1355" s="23"/>
      <c r="EO1355" s="23"/>
      <c r="EP1355" s="23"/>
      <c r="EQ1355" s="23"/>
      <c r="ER1355" s="23"/>
      <c r="ES1355" s="23"/>
      <c r="ET1355" s="23"/>
      <c r="EU1355" s="23"/>
      <c r="EV1355" s="23"/>
      <c r="EW1355" s="23"/>
      <c r="EX1355" s="23"/>
      <c r="EY1355" s="23"/>
      <c r="EZ1355" s="23"/>
      <c r="FA1355" s="23"/>
      <c r="FB1355" s="23"/>
      <c r="FC1355" s="23"/>
      <c r="FD1355" s="23"/>
      <c r="FE1355" s="23"/>
      <c r="FF1355" s="23"/>
      <c r="FG1355" s="23"/>
      <c r="FH1355" s="23"/>
      <c r="FI1355" s="23"/>
      <c r="FJ1355" s="23"/>
      <c r="FK1355" s="23"/>
      <c r="FL1355" s="23"/>
      <c r="FM1355" s="23"/>
      <c r="FN1355" s="23"/>
      <c r="FO1355" s="23"/>
      <c r="FP1355" s="23"/>
      <c r="FQ1355" s="23"/>
      <c r="FR1355" s="23"/>
      <c r="FS1355" s="23"/>
      <c r="FT1355" s="23"/>
      <c r="FU1355" s="23"/>
      <c r="FV1355" s="23"/>
      <c r="FW1355" s="23"/>
      <c r="FX1355" s="23"/>
      <c r="FY1355" s="23"/>
      <c r="FZ1355" s="23"/>
      <c r="GA1355" s="23"/>
      <c r="GB1355" s="23"/>
      <c r="GC1355" s="23"/>
      <c r="GD1355" s="23"/>
      <c r="GE1355" s="23"/>
      <c r="GF1355" s="23"/>
      <c r="GG1355" s="23"/>
      <c r="GH1355" s="23"/>
      <c r="GI1355" s="23"/>
      <c r="GJ1355" s="23"/>
      <c r="GK1355" s="23"/>
      <c r="GL1355" s="23"/>
      <c r="GM1355" s="23"/>
      <c r="GN1355" s="23"/>
      <c r="GO1355" s="23"/>
      <c r="GP1355" s="23"/>
      <c r="GQ1355" s="23"/>
      <c r="GR1355" s="23"/>
      <c r="GS1355" s="23"/>
      <c r="GT1355" s="23"/>
      <c r="GU1355" s="23"/>
      <c r="GV1355" s="23"/>
      <c r="GW1355" s="23"/>
      <c r="GX1355" s="23"/>
      <c r="GY1355" s="23">
        <f>T1355</f>
        <v>42</v>
      </c>
      <c r="GZ1355" s="23"/>
      <c r="HA1355" s="23"/>
      <c r="HB1355" s="23">
        <f>T1355</f>
        <v>42</v>
      </c>
      <c r="HC1355" s="23"/>
      <c r="HD1355" s="23"/>
      <c r="HE1355" s="23"/>
      <c r="HF1355" s="23">
        <f>T1355</f>
        <v>42</v>
      </c>
      <c r="HG1355" s="23"/>
      <c r="HH1355" s="23"/>
      <c r="HI1355" s="23"/>
      <c r="HJ1355" s="23"/>
      <c r="HK1355" s="23"/>
      <c r="HL1355" s="23">
        <f>T1355</f>
        <v>42</v>
      </c>
      <c r="HM1355" s="23"/>
      <c r="HN1355" s="23">
        <f>T1355</f>
        <v>42</v>
      </c>
      <c r="HO1355" s="23"/>
      <c r="HP1355" s="23"/>
      <c r="HQ1355" s="23"/>
      <c r="HR1355" s="23"/>
      <c r="HS1355" s="23"/>
      <c r="HT1355" s="23"/>
      <c r="HU1355" s="23"/>
      <c r="HV1355" s="23"/>
      <c r="HW1355" s="23"/>
      <c r="HX1355" s="23"/>
      <c r="HY1355" s="23"/>
      <c r="HZ1355" s="23"/>
      <c r="IA1355" s="23"/>
      <c r="IB1355" s="23"/>
      <c r="IC1355" s="23"/>
      <c r="ID1355" s="23"/>
      <c r="IE1355" s="23"/>
      <c r="IF1355" s="23"/>
      <c r="IG1355" s="23"/>
      <c r="IH1355" s="23"/>
      <c r="II1355" s="23"/>
      <c r="IJ1355" s="23"/>
      <c r="IK1355" s="23"/>
      <c r="IL1355" s="23"/>
      <c r="IM1355" s="23"/>
      <c r="IN1355" s="23"/>
      <c r="IO1355" s="23"/>
      <c r="IP1355" s="23"/>
      <c r="IQ1355" s="23"/>
      <c r="IR1355" s="23"/>
      <c r="IS1355" s="23"/>
      <c r="IT1355" s="23"/>
      <c r="IU1355" s="23"/>
    </row>
    <row r="1356" spans="1:255" x14ac:dyDescent="0.2">
      <c r="A1356" s="87"/>
      <c r="B1356" s="88"/>
      <c r="C1356" s="88" t="s">
        <v>1259</v>
      </c>
      <c r="D1356" s="89"/>
      <c r="E1356" s="90">
        <v>65</v>
      </c>
      <c r="F1356" s="91" t="s">
        <v>1258</v>
      </c>
      <c r="G1356" s="92"/>
      <c r="H1356" s="93">
        <f>ROUND((Source!AF717*Source!AV717+Source!AE717*Source!AV717)*(Source!FY717)/100,2)</f>
        <v>4.57</v>
      </c>
      <c r="I1356" s="94">
        <f>T1356</f>
        <v>27</v>
      </c>
      <c r="J1356" s="96">
        <v>0.55000000000000004</v>
      </c>
      <c r="K1356" s="95" t="e">
        <f>U1356</f>
        <v>#REF!</v>
      </c>
      <c r="O1356" s="23"/>
      <c r="P1356" s="23"/>
      <c r="Q1356" s="23"/>
      <c r="R1356" s="23"/>
      <c r="S1356" s="23"/>
      <c r="T1356" s="23">
        <f>ROUND((ROUND(Source!AF717*Source!AV717*Source!I717,0)+ROUND(Source!AE717*Source!AV717*Source!I717,0))*(Source!DO717)/100,0)</f>
        <v>27</v>
      </c>
      <c r="U1356" s="23" t="e">
        <f>Source!Y717</f>
        <v>#REF!</v>
      </c>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3"/>
      <c r="BN1356" s="23"/>
      <c r="BO1356" s="23"/>
      <c r="BP1356" s="23"/>
      <c r="BQ1356" s="23"/>
      <c r="BR1356" s="23"/>
      <c r="BS1356" s="23"/>
      <c r="BT1356" s="23"/>
      <c r="BU1356" s="23"/>
      <c r="BV1356" s="23"/>
      <c r="BW1356" s="23"/>
      <c r="BX1356" s="23"/>
      <c r="BY1356" s="23"/>
      <c r="BZ1356" s="23"/>
      <c r="CA1356" s="23"/>
      <c r="CB1356" s="23"/>
      <c r="CC1356" s="23"/>
      <c r="CD1356" s="23"/>
      <c r="CE1356" s="23"/>
      <c r="CF1356" s="23"/>
      <c r="CG1356" s="23"/>
      <c r="CH1356" s="23"/>
      <c r="CI1356" s="23"/>
      <c r="CJ1356" s="23"/>
      <c r="CK1356" s="23"/>
      <c r="CL1356" s="23"/>
      <c r="CM1356" s="23"/>
      <c r="CN1356" s="23"/>
      <c r="CO1356" s="23"/>
      <c r="CP1356" s="23"/>
      <c r="CQ1356" s="23"/>
      <c r="CR1356" s="23"/>
      <c r="CS1356" s="23"/>
      <c r="CT1356" s="23"/>
      <c r="CU1356" s="23"/>
      <c r="CV1356" s="23">
        <v>1</v>
      </c>
      <c r="CW1356" s="23"/>
      <c r="CX1356" s="23"/>
      <c r="CY1356" s="23"/>
      <c r="CZ1356" s="23"/>
      <c r="DA1356" s="23"/>
      <c r="DB1356" s="23"/>
      <c r="DC1356" s="23"/>
      <c r="DD1356" s="23"/>
      <c r="DE1356" s="23"/>
      <c r="DF1356" s="23"/>
      <c r="DG1356" s="23"/>
      <c r="DH1356" s="23"/>
      <c r="DI1356" s="23"/>
      <c r="DJ1356" s="23"/>
      <c r="DK1356" s="23"/>
      <c r="DL1356" s="23"/>
      <c r="DM1356" s="23"/>
      <c r="DN1356" s="23"/>
      <c r="DO1356" s="23"/>
      <c r="DP1356" s="23"/>
      <c r="DQ1356" s="23">
        <f>T1356</f>
        <v>27</v>
      </c>
      <c r="DR1356" s="23"/>
      <c r="DS1356" s="23" t="e">
        <f>U1356</f>
        <v>#REF!</v>
      </c>
      <c r="DT1356" s="23"/>
      <c r="DU1356" s="23"/>
      <c r="DV1356" s="23"/>
      <c r="DW1356" s="23"/>
      <c r="DX1356" s="23"/>
      <c r="DY1356" s="23"/>
      <c r="DZ1356" s="23"/>
      <c r="EA1356" s="23"/>
      <c r="EB1356" s="23"/>
      <c r="EC1356" s="23"/>
      <c r="ED1356" s="23"/>
      <c r="EE1356" s="23"/>
      <c r="EF1356" s="23"/>
      <c r="EG1356" s="23"/>
      <c r="EH1356" s="23"/>
      <c r="EI1356" s="23"/>
      <c r="EJ1356" s="23"/>
      <c r="EK1356" s="23"/>
      <c r="EL1356" s="23"/>
      <c r="EM1356" s="23"/>
      <c r="EN1356" s="23"/>
      <c r="EO1356" s="23"/>
      <c r="EP1356" s="23"/>
      <c r="EQ1356" s="23"/>
      <c r="ER1356" s="23"/>
      <c r="ES1356" s="23"/>
      <c r="ET1356" s="23"/>
      <c r="EU1356" s="23"/>
      <c r="EV1356" s="23"/>
      <c r="EW1356" s="23"/>
      <c r="EX1356" s="23"/>
      <c r="EY1356" s="23"/>
      <c r="EZ1356" s="23"/>
      <c r="FA1356" s="23"/>
      <c r="FB1356" s="23"/>
      <c r="FC1356" s="23"/>
      <c r="FD1356" s="23"/>
      <c r="FE1356" s="23"/>
      <c r="FF1356" s="23"/>
      <c r="FG1356" s="23"/>
      <c r="FH1356" s="23"/>
      <c r="FI1356" s="23"/>
      <c r="FJ1356" s="23"/>
      <c r="FK1356" s="23"/>
      <c r="FL1356" s="23"/>
      <c r="FM1356" s="23"/>
      <c r="FN1356" s="23"/>
      <c r="FO1356" s="23"/>
      <c r="FP1356" s="23"/>
      <c r="FQ1356" s="23"/>
      <c r="FR1356" s="23"/>
      <c r="FS1356" s="23"/>
      <c r="FT1356" s="23"/>
      <c r="FU1356" s="23"/>
      <c r="FV1356" s="23"/>
      <c r="FW1356" s="23"/>
      <c r="FX1356" s="23"/>
      <c r="FY1356" s="23"/>
      <c r="FZ1356" s="23"/>
      <c r="GA1356" s="23"/>
      <c r="GB1356" s="23"/>
      <c r="GC1356" s="23"/>
      <c r="GD1356" s="23"/>
      <c r="GE1356" s="23"/>
      <c r="GF1356" s="23"/>
      <c r="GG1356" s="23"/>
      <c r="GH1356" s="23"/>
      <c r="GI1356" s="23"/>
      <c r="GJ1356" s="23"/>
      <c r="GK1356" s="23"/>
      <c r="GL1356" s="23"/>
      <c r="GM1356" s="23"/>
      <c r="GN1356" s="23"/>
      <c r="GO1356" s="23"/>
      <c r="GP1356" s="23"/>
      <c r="GQ1356" s="23"/>
      <c r="GR1356" s="23"/>
      <c r="GS1356" s="23"/>
      <c r="GT1356" s="23"/>
      <c r="GU1356" s="23"/>
      <c r="GV1356" s="23"/>
      <c r="GW1356" s="23"/>
      <c r="GX1356" s="23"/>
      <c r="GY1356" s="23"/>
      <c r="GZ1356" s="23">
        <f>T1356</f>
        <v>27</v>
      </c>
      <c r="HA1356" s="23"/>
      <c r="HB1356" s="23">
        <f>T1356</f>
        <v>27</v>
      </c>
      <c r="HC1356" s="23"/>
      <c r="HD1356" s="23"/>
      <c r="HE1356" s="23"/>
      <c r="HF1356" s="23">
        <f>T1356</f>
        <v>27</v>
      </c>
      <c r="HG1356" s="23"/>
      <c r="HH1356" s="23"/>
      <c r="HI1356" s="23"/>
      <c r="HJ1356" s="23"/>
      <c r="HK1356" s="23"/>
      <c r="HL1356" s="23">
        <f>T1356</f>
        <v>27</v>
      </c>
      <c r="HM1356" s="23"/>
      <c r="HN1356" s="23">
        <f>T1356</f>
        <v>27</v>
      </c>
      <c r="HO1356" s="23"/>
      <c r="HP1356" s="23"/>
      <c r="HQ1356" s="23"/>
      <c r="HR1356" s="23"/>
      <c r="HS1356" s="23"/>
      <c r="HT1356" s="23"/>
      <c r="HU1356" s="23"/>
      <c r="HV1356" s="23"/>
      <c r="HW1356" s="23"/>
      <c r="HX1356" s="23"/>
      <c r="HY1356" s="23"/>
      <c r="HZ1356" s="23"/>
      <c r="IA1356" s="23"/>
      <c r="IB1356" s="23"/>
      <c r="IC1356" s="23"/>
      <c r="ID1356" s="23"/>
      <c r="IE1356" s="23"/>
      <c r="IF1356" s="23"/>
      <c r="IG1356" s="23"/>
      <c r="IH1356" s="23"/>
      <c r="II1356" s="23"/>
      <c r="IJ1356" s="23"/>
      <c r="IK1356" s="23"/>
      <c r="IL1356" s="23"/>
      <c r="IM1356" s="23"/>
      <c r="IN1356" s="23"/>
      <c r="IO1356" s="23"/>
      <c r="IP1356" s="23"/>
      <c r="IQ1356" s="23"/>
      <c r="IR1356" s="23"/>
      <c r="IS1356" s="23"/>
      <c r="IT1356" s="23"/>
      <c r="IU1356" s="23"/>
    </row>
    <row r="1357" spans="1:255" x14ac:dyDescent="0.2">
      <c r="A1357" s="78"/>
      <c r="B1357" s="79"/>
      <c r="C1357" s="79" t="s">
        <v>1260</v>
      </c>
      <c r="D1357" s="80" t="s">
        <v>1261</v>
      </c>
      <c r="E1357" s="81">
        <v>0.75</v>
      </c>
      <c r="F1357" s="82"/>
      <c r="G1357" s="83"/>
      <c r="H1357" s="82" t="e">
        <f>ROUND(Source!AH717,2)</f>
        <v>#REF!</v>
      </c>
      <c r="I1357" s="97" t="e">
        <f>Source!U717</f>
        <v>#REF!</v>
      </c>
      <c r="J1357" s="85"/>
      <c r="K1357" s="86"/>
      <c r="O1357" s="23"/>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c r="BK1357" s="23"/>
      <c r="BL1357" s="23"/>
      <c r="BM1357" s="23"/>
      <c r="BN1357" s="23"/>
      <c r="BO1357" s="23"/>
      <c r="BP1357" s="23"/>
      <c r="BQ1357" s="23"/>
      <c r="BR1357" s="23"/>
      <c r="BS1357" s="23"/>
      <c r="BT1357" s="23"/>
      <c r="BU1357" s="23"/>
      <c r="BV1357" s="23"/>
      <c r="BW1357" s="23"/>
      <c r="BX1357" s="23"/>
      <c r="BY1357" s="23"/>
      <c r="BZ1357" s="23"/>
      <c r="CA1357" s="23"/>
      <c r="CB1357" s="23"/>
      <c r="CC1357" s="23"/>
      <c r="CD1357" s="23"/>
      <c r="CE1357" s="23"/>
      <c r="CF1357" s="23"/>
      <c r="CG1357" s="23"/>
      <c r="CH1357" s="23"/>
      <c r="CI1357" s="23"/>
      <c r="CJ1357" s="23"/>
      <c r="CK1357" s="23"/>
      <c r="CL1357" s="23"/>
      <c r="CM1357" s="23"/>
      <c r="CN1357" s="23"/>
      <c r="CO1357" s="23"/>
      <c r="CP1357" s="23"/>
      <c r="CQ1357" s="23"/>
      <c r="CR1357" s="23"/>
      <c r="CS1357" s="23"/>
      <c r="CT1357" s="23"/>
      <c r="CU1357" s="23"/>
      <c r="CV1357" s="23"/>
      <c r="CW1357" s="23"/>
      <c r="CX1357" s="23"/>
      <c r="CY1357" s="23"/>
      <c r="CZ1357" s="23"/>
      <c r="DA1357" s="23"/>
      <c r="DB1357" s="23"/>
      <c r="DC1357" s="23"/>
      <c r="DD1357" s="23"/>
      <c r="DE1357" s="23"/>
      <c r="DF1357" s="23"/>
      <c r="DG1357" s="23"/>
      <c r="DH1357" s="23"/>
      <c r="DI1357" s="23"/>
      <c r="DJ1357" s="23"/>
      <c r="DK1357" s="23"/>
      <c r="DL1357" s="23"/>
      <c r="DM1357" s="23"/>
      <c r="DN1357" s="23"/>
      <c r="DO1357" s="23"/>
      <c r="DP1357" s="23"/>
      <c r="DQ1357" s="23"/>
      <c r="DR1357" s="23"/>
      <c r="DS1357" s="23"/>
      <c r="DT1357" s="23"/>
      <c r="DU1357" s="23"/>
      <c r="DV1357" s="23"/>
      <c r="DW1357" s="23"/>
      <c r="DX1357" s="23"/>
      <c r="DY1357" s="23"/>
      <c r="DZ1357" s="23"/>
      <c r="EA1357" s="23"/>
      <c r="EB1357" s="23"/>
      <c r="EC1357" s="23"/>
      <c r="ED1357" s="23"/>
      <c r="EE1357" s="23"/>
      <c r="EF1357" s="23"/>
      <c r="EG1357" s="23"/>
      <c r="EH1357" s="23"/>
      <c r="EI1357" s="23"/>
      <c r="EJ1357" s="23"/>
      <c r="EK1357" s="23"/>
      <c r="EL1357" s="23"/>
      <c r="EM1357" s="23"/>
      <c r="EN1357" s="23"/>
      <c r="EO1357" s="23"/>
      <c r="EP1357" s="23"/>
      <c r="EQ1357" s="23"/>
      <c r="ER1357" s="23"/>
      <c r="ES1357" s="23"/>
      <c r="ET1357" s="23"/>
      <c r="EU1357" s="23"/>
      <c r="EV1357" s="23"/>
      <c r="EW1357" s="23"/>
      <c r="EX1357" s="23"/>
      <c r="EY1357" s="23"/>
      <c r="EZ1357" s="23"/>
      <c r="FA1357" s="23"/>
      <c r="FB1357" s="23"/>
      <c r="FC1357" s="23"/>
      <c r="FD1357" s="23"/>
      <c r="FE1357" s="23"/>
      <c r="FF1357" s="23"/>
      <c r="FG1357" s="23"/>
      <c r="FH1357" s="23"/>
      <c r="FI1357" s="23"/>
      <c r="FJ1357" s="23"/>
      <c r="FK1357" s="23"/>
      <c r="FL1357" s="23"/>
      <c r="FM1357" s="23"/>
      <c r="FN1357" s="23"/>
      <c r="FO1357" s="23"/>
      <c r="FP1357" s="23"/>
      <c r="FQ1357" s="23"/>
      <c r="FR1357" s="23"/>
      <c r="FS1357" s="23"/>
      <c r="FT1357" s="23"/>
      <c r="FU1357" s="23"/>
      <c r="FV1357" s="23"/>
      <c r="FW1357" s="23"/>
      <c r="FX1357" s="23"/>
      <c r="FY1357" s="23"/>
      <c r="FZ1357" s="23"/>
      <c r="GA1357" s="23"/>
      <c r="GB1357" s="23"/>
      <c r="GC1357" s="23"/>
      <c r="GD1357" s="23"/>
      <c r="GE1357" s="23"/>
      <c r="GF1357" s="23"/>
      <c r="GG1357" s="23"/>
      <c r="GH1357" s="23"/>
      <c r="GI1357" s="23"/>
      <c r="GJ1357" s="23"/>
      <c r="GK1357" s="23"/>
      <c r="GL1357" s="23"/>
      <c r="GM1357" s="23"/>
      <c r="GN1357" s="23"/>
      <c r="GO1357" s="23"/>
      <c r="GP1357" s="23"/>
      <c r="GQ1357" s="23"/>
      <c r="GR1357" s="23"/>
      <c r="GS1357" s="23"/>
      <c r="GT1357" s="23"/>
      <c r="GU1357" s="23"/>
      <c r="GV1357" s="23"/>
      <c r="GW1357" s="23"/>
      <c r="GX1357" s="23"/>
      <c r="GY1357" s="23"/>
      <c r="GZ1357" s="23"/>
      <c r="HA1357" s="23"/>
      <c r="HB1357" s="23"/>
      <c r="HC1357" s="23"/>
      <c r="HD1357" s="23"/>
      <c r="HE1357" s="23"/>
      <c r="HF1357" s="23"/>
      <c r="HG1357" s="23"/>
      <c r="HH1357" s="23"/>
      <c r="HI1357" s="23"/>
      <c r="HJ1357" s="23"/>
      <c r="HK1357" s="23"/>
      <c r="HL1357" s="23"/>
      <c r="HM1357" s="23"/>
      <c r="HN1357" s="23"/>
      <c r="HO1357" s="23"/>
      <c r="HP1357" s="23"/>
      <c r="HQ1357" s="23"/>
      <c r="HR1357" s="23"/>
      <c r="HS1357" s="23"/>
      <c r="HT1357" s="23"/>
      <c r="HU1357" s="23"/>
      <c r="HV1357" s="23"/>
      <c r="HW1357" s="23"/>
      <c r="HX1357" s="23"/>
      <c r="HY1357" s="23"/>
      <c r="HZ1357" s="23"/>
      <c r="IA1357" s="23"/>
      <c r="IB1357" s="23"/>
      <c r="IC1357" s="23"/>
      <c r="ID1357" s="23"/>
      <c r="IE1357" s="23"/>
      <c r="IF1357" s="23"/>
      <c r="IG1357" s="23"/>
      <c r="IH1357" s="23"/>
      <c r="II1357" s="23"/>
      <c r="IJ1357" s="23"/>
      <c r="IK1357" s="23"/>
      <c r="IL1357" s="23"/>
      <c r="IM1357" s="23"/>
      <c r="IN1357" s="23"/>
      <c r="IO1357" s="23"/>
      <c r="IP1357" s="23"/>
      <c r="IQ1357" s="23"/>
      <c r="IR1357" s="23"/>
      <c r="IS1357" s="23"/>
      <c r="IT1357" s="23"/>
      <c r="IU1357" s="23"/>
    </row>
    <row r="1358" spans="1:255" ht="36" x14ac:dyDescent="0.2">
      <c r="A1358" s="100" t="s">
        <v>828</v>
      </c>
      <c r="B1358" s="109" t="s">
        <v>707</v>
      </c>
      <c r="C1358" s="101" t="s">
        <v>708</v>
      </c>
      <c r="D1358" s="102" t="s">
        <v>63</v>
      </c>
      <c r="E1358" s="103">
        <f>Source!I719</f>
        <v>2.6640000000000004E-2</v>
      </c>
      <c r="F1358" s="104">
        <v>10633.86</v>
      </c>
      <c r="G1358" s="105"/>
      <c r="H1358" s="104">
        <f>Source!AC718</f>
        <v>10633.86</v>
      </c>
      <c r="I1358" s="106">
        <f>T1358</f>
        <v>283</v>
      </c>
      <c r="J1358" s="107" t="s">
        <v>1262</v>
      </c>
      <c r="K1358" s="108">
        <f>U1358</f>
        <v>2244</v>
      </c>
      <c r="L1358" s="23"/>
      <c r="M1358" s="23"/>
      <c r="N1358" s="23"/>
      <c r="O1358" s="23"/>
      <c r="P1358" s="23"/>
      <c r="Q1358" s="23"/>
      <c r="R1358" s="23"/>
      <c r="S1358" s="23"/>
      <c r="T1358" s="23">
        <f>ROUND(Source!AC718*Source!AW718*Source!I718,0)</f>
        <v>283</v>
      </c>
      <c r="U1358" s="23">
        <f>Source!P719</f>
        <v>2244</v>
      </c>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v>1</v>
      </c>
      <c r="CW1358" s="23"/>
      <c r="CX1358" s="23"/>
      <c r="CY1358" s="23"/>
      <c r="CZ1358" s="23"/>
      <c r="DA1358" s="23"/>
      <c r="DB1358" s="23"/>
      <c r="DC1358" s="23"/>
      <c r="DD1358" s="23"/>
      <c r="DE1358" s="23"/>
      <c r="DF1358" s="23"/>
      <c r="DG1358" s="23"/>
      <c r="DH1358" s="23"/>
      <c r="DI1358" s="23"/>
      <c r="DJ1358" s="23"/>
      <c r="DK1358" s="23">
        <f>T1358</f>
        <v>283</v>
      </c>
      <c r="DL1358" s="23"/>
      <c r="DM1358" s="23">
        <f>Source!P719</f>
        <v>2244</v>
      </c>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23"/>
      <c r="ES1358" s="23"/>
      <c r="ET1358" s="23"/>
      <c r="EU1358" s="23"/>
      <c r="EV1358" s="23"/>
      <c r="EW1358" s="23"/>
      <c r="EX1358" s="23"/>
      <c r="EY1358" s="23"/>
      <c r="EZ1358" s="23"/>
      <c r="FA1358" s="23"/>
      <c r="FB1358" s="23"/>
      <c r="FC1358" s="23"/>
      <c r="FD1358" s="23"/>
      <c r="FE1358" s="23"/>
      <c r="FF1358" s="23"/>
      <c r="FG1358" s="23"/>
      <c r="FH1358" s="23"/>
      <c r="FI1358" s="23"/>
      <c r="FJ1358" s="23"/>
      <c r="FK1358" s="23"/>
      <c r="FL1358" s="23"/>
      <c r="FM1358" s="23"/>
      <c r="FN1358" s="23"/>
      <c r="FO1358" s="23"/>
      <c r="FP1358" s="23"/>
      <c r="FQ1358" s="23"/>
      <c r="FR1358" s="23"/>
      <c r="FS1358" s="23"/>
      <c r="FT1358" s="23"/>
      <c r="FU1358" s="23"/>
      <c r="FV1358" s="23"/>
      <c r="FW1358" s="23"/>
      <c r="FX1358" s="23"/>
      <c r="FY1358" s="23"/>
      <c r="FZ1358" s="23"/>
      <c r="GA1358" s="23"/>
      <c r="GB1358" s="23"/>
      <c r="GC1358" s="23"/>
      <c r="GD1358" s="23"/>
      <c r="GE1358" s="23"/>
      <c r="GF1358" s="23"/>
      <c r="GG1358" s="23"/>
      <c r="GH1358" s="23"/>
      <c r="GI1358" s="23"/>
      <c r="GJ1358" s="23">
        <f>T1358</f>
        <v>283</v>
      </c>
      <c r="GK1358" s="23"/>
      <c r="GL1358" s="23"/>
      <c r="GM1358" s="23"/>
      <c r="GN1358" s="23">
        <f>T1358</f>
        <v>283</v>
      </c>
      <c r="GO1358" s="23"/>
      <c r="GP1358" s="23">
        <f>T1358</f>
        <v>283</v>
      </c>
      <c r="GQ1358" s="23">
        <f>T1358</f>
        <v>283</v>
      </c>
      <c r="GR1358" s="23"/>
      <c r="GS1358" s="23">
        <f>T1358</f>
        <v>283</v>
      </c>
      <c r="GT1358" s="23"/>
      <c r="GU1358" s="23"/>
      <c r="GV1358" s="23"/>
      <c r="GW1358" s="23"/>
      <c r="GX1358" s="23"/>
      <c r="GY1358" s="23"/>
      <c r="GZ1358" s="23"/>
      <c r="HA1358" s="23"/>
      <c r="HB1358" s="23">
        <f>T1358</f>
        <v>283</v>
      </c>
      <c r="HC1358" s="23"/>
      <c r="HD1358" s="23"/>
      <c r="HE1358" s="23"/>
      <c r="HF1358" s="23">
        <f>T1358</f>
        <v>283</v>
      </c>
      <c r="HG1358" s="23"/>
      <c r="HH1358" s="23"/>
      <c r="HI1358" s="23"/>
      <c r="HJ1358" s="23"/>
      <c r="HK1358" s="23"/>
      <c r="HL1358" s="23">
        <f>T1358</f>
        <v>283</v>
      </c>
      <c r="HM1358" s="23"/>
      <c r="HN1358" s="23">
        <f>T1358</f>
        <v>283</v>
      </c>
      <c r="HO1358" s="23"/>
      <c r="HP1358" s="23"/>
      <c r="HQ1358" s="23"/>
      <c r="HR1358" s="23"/>
      <c r="HS1358" s="23"/>
      <c r="HT1358" s="23"/>
      <c r="HU1358" s="23"/>
      <c r="HV1358" s="23"/>
      <c r="HW1358" s="23"/>
      <c r="HX1358" s="23"/>
      <c r="HY1358" s="23"/>
      <c r="HZ1358" s="23"/>
      <c r="IA1358" s="23"/>
      <c r="IB1358" s="23"/>
      <c r="IC1358" s="23"/>
      <c r="ID1358" s="23"/>
      <c r="IE1358" s="23"/>
      <c r="IF1358" s="23"/>
      <c r="IG1358" s="23"/>
      <c r="IH1358" s="23"/>
      <c r="II1358" s="23"/>
      <c r="IJ1358" s="23"/>
      <c r="IK1358" s="23"/>
      <c r="IL1358" s="23"/>
      <c r="IM1358" s="23"/>
      <c r="IN1358" s="23"/>
      <c r="IO1358" s="23"/>
      <c r="IP1358" s="23"/>
      <c r="IQ1358" s="23"/>
      <c r="IR1358" s="23"/>
      <c r="IS1358" s="23"/>
      <c r="IT1358" s="23"/>
      <c r="IU1358" s="23"/>
    </row>
    <row r="1359" spans="1:255" x14ac:dyDescent="0.2">
      <c r="A1359" s="64"/>
      <c r="B1359" s="111" t="s">
        <v>1263</v>
      </c>
      <c r="C1359" s="111" t="s">
        <v>1391</v>
      </c>
      <c r="D1359" s="63"/>
      <c r="E1359" s="63"/>
      <c r="F1359" s="63"/>
      <c r="G1359" s="63"/>
      <c r="H1359" s="63"/>
      <c r="I1359" s="63"/>
      <c r="J1359" s="63"/>
      <c r="K1359" s="65"/>
    </row>
    <row r="1360" spans="1:255" ht="36" x14ac:dyDescent="0.2">
      <c r="A1360" s="114" t="s">
        <v>829</v>
      </c>
      <c r="B1360" s="115" t="s">
        <v>197</v>
      </c>
      <c r="C1360" s="116" t="s">
        <v>712</v>
      </c>
      <c r="D1360" s="117" t="s">
        <v>63</v>
      </c>
      <c r="E1360" s="118">
        <f>Source!I721</f>
        <v>1.3559999999999999E-2</v>
      </c>
      <c r="F1360" s="119">
        <v>14744.52</v>
      </c>
      <c r="G1360" s="71"/>
      <c r="H1360" s="119">
        <f>Source!AC720</f>
        <v>14744.52</v>
      </c>
      <c r="I1360" s="120">
        <f>T1360</f>
        <v>200</v>
      </c>
      <c r="J1360" s="73" t="s">
        <v>1262</v>
      </c>
      <c r="K1360" s="121">
        <f>U1360</f>
        <v>1584</v>
      </c>
      <c r="L1360" s="23"/>
      <c r="M1360" s="23"/>
      <c r="N1360" s="23"/>
      <c r="O1360" s="23"/>
      <c r="P1360" s="23"/>
      <c r="Q1360" s="23"/>
      <c r="R1360" s="23"/>
      <c r="S1360" s="23"/>
      <c r="T1360" s="23">
        <f>ROUND(Source!AC720*Source!AW720*Source!I720,0)</f>
        <v>200</v>
      </c>
      <c r="U1360" s="23">
        <f>Source!P721</f>
        <v>1584</v>
      </c>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c r="BK1360" s="23"/>
      <c r="BL1360" s="23"/>
      <c r="BM1360" s="23"/>
      <c r="BN1360" s="23"/>
      <c r="BO1360" s="23"/>
      <c r="BP1360" s="23"/>
      <c r="BQ1360" s="23"/>
      <c r="BR1360" s="23"/>
      <c r="BS1360" s="23"/>
      <c r="BT1360" s="23"/>
      <c r="BU1360" s="23"/>
      <c r="BV1360" s="23"/>
      <c r="BW1360" s="23"/>
      <c r="BX1360" s="23"/>
      <c r="BY1360" s="23"/>
      <c r="BZ1360" s="23"/>
      <c r="CA1360" s="23"/>
      <c r="CB1360" s="23"/>
      <c r="CC1360" s="23"/>
      <c r="CD1360" s="23"/>
      <c r="CE1360" s="23"/>
      <c r="CF1360" s="23"/>
      <c r="CG1360" s="23"/>
      <c r="CH1360" s="23"/>
      <c r="CI1360" s="23"/>
      <c r="CJ1360" s="23"/>
      <c r="CK1360" s="23"/>
      <c r="CL1360" s="23"/>
      <c r="CM1360" s="23"/>
      <c r="CN1360" s="23"/>
      <c r="CO1360" s="23"/>
      <c r="CP1360" s="23"/>
      <c r="CQ1360" s="23"/>
      <c r="CR1360" s="23"/>
      <c r="CS1360" s="23"/>
      <c r="CT1360" s="23"/>
      <c r="CU1360" s="23"/>
      <c r="CV1360" s="23">
        <v>1</v>
      </c>
      <c r="CW1360" s="23"/>
      <c r="CX1360" s="23"/>
      <c r="CY1360" s="23"/>
      <c r="CZ1360" s="23"/>
      <c r="DA1360" s="23"/>
      <c r="DB1360" s="23"/>
      <c r="DC1360" s="23"/>
      <c r="DD1360" s="23"/>
      <c r="DE1360" s="23"/>
      <c r="DF1360" s="23"/>
      <c r="DG1360" s="23"/>
      <c r="DH1360" s="23"/>
      <c r="DI1360" s="23"/>
      <c r="DJ1360" s="23"/>
      <c r="DK1360" s="23">
        <f>T1360</f>
        <v>200</v>
      </c>
      <c r="DL1360" s="23"/>
      <c r="DM1360" s="23">
        <f>Source!P721</f>
        <v>1584</v>
      </c>
      <c r="DN1360" s="23"/>
      <c r="DO1360" s="23"/>
      <c r="DP1360" s="23"/>
      <c r="DQ1360" s="23"/>
      <c r="DR1360" s="23"/>
      <c r="DS1360" s="23"/>
      <c r="DT1360" s="23"/>
      <c r="DU1360" s="23"/>
      <c r="DV1360" s="23"/>
      <c r="DW1360" s="23"/>
      <c r="DX1360" s="23"/>
      <c r="DY1360" s="23"/>
      <c r="DZ1360" s="23"/>
      <c r="EA1360" s="23"/>
      <c r="EB1360" s="23"/>
      <c r="EC1360" s="23"/>
      <c r="ED1360" s="23"/>
      <c r="EE1360" s="23"/>
      <c r="EF1360" s="23"/>
      <c r="EG1360" s="23"/>
      <c r="EH1360" s="23"/>
      <c r="EI1360" s="23"/>
      <c r="EJ1360" s="23"/>
      <c r="EK1360" s="23"/>
      <c r="EL1360" s="23"/>
      <c r="EM1360" s="23"/>
      <c r="EN1360" s="23"/>
      <c r="EO1360" s="23"/>
      <c r="EP1360" s="23"/>
      <c r="EQ1360" s="23"/>
      <c r="ER1360" s="23"/>
      <c r="ES1360" s="23"/>
      <c r="ET1360" s="23"/>
      <c r="EU1360" s="23"/>
      <c r="EV1360" s="23"/>
      <c r="EW1360" s="23"/>
      <c r="EX1360" s="23"/>
      <c r="EY1360" s="23"/>
      <c r="EZ1360" s="23"/>
      <c r="FA1360" s="23"/>
      <c r="FB1360" s="23"/>
      <c r="FC1360" s="23"/>
      <c r="FD1360" s="23"/>
      <c r="FE1360" s="23"/>
      <c r="FF1360" s="23"/>
      <c r="FG1360" s="23"/>
      <c r="FH1360" s="23"/>
      <c r="FI1360" s="23"/>
      <c r="FJ1360" s="23"/>
      <c r="FK1360" s="23"/>
      <c r="FL1360" s="23"/>
      <c r="FM1360" s="23"/>
      <c r="FN1360" s="23"/>
      <c r="FO1360" s="23"/>
      <c r="FP1360" s="23"/>
      <c r="FQ1360" s="23"/>
      <c r="FR1360" s="23"/>
      <c r="FS1360" s="23"/>
      <c r="FT1360" s="23"/>
      <c r="FU1360" s="23"/>
      <c r="FV1360" s="23"/>
      <c r="FW1360" s="23"/>
      <c r="FX1360" s="23"/>
      <c r="FY1360" s="23"/>
      <c r="FZ1360" s="23"/>
      <c r="GA1360" s="23"/>
      <c r="GB1360" s="23"/>
      <c r="GC1360" s="23"/>
      <c r="GD1360" s="23"/>
      <c r="GE1360" s="23"/>
      <c r="GF1360" s="23"/>
      <c r="GG1360" s="23"/>
      <c r="GH1360" s="23"/>
      <c r="GI1360" s="23"/>
      <c r="GJ1360" s="23">
        <f>T1360</f>
        <v>200</v>
      </c>
      <c r="GK1360" s="23"/>
      <c r="GL1360" s="23"/>
      <c r="GM1360" s="23"/>
      <c r="GN1360" s="23">
        <f>T1360</f>
        <v>200</v>
      </c>
      <c r="GO1360" s="23"/>
      <c r="GP1360" s="23">
        <f>T1360</f>
        <v>200</v>
      </c>
      <c r="GQ1360" s="23">
        <f>T1360</f>
        <v>200</v>
      </c>
      <c r="GR1360" s="23"/>
      <c r="GS1360" s="23">
        <f>T1360</f>
        <v>200</v>
      </c>
      <c r="GT1360" s="23"/>
      <c r="GU1360" s="23"/>
      <c r="GV1360" s="23"/>
      <c r="GW1360" s="23"/>
      <c r="GX1360" s="23"/>
      <c r="GY1360" s="23"/>
      <c r="GZ1360" s="23"/>
      <c r="HA1360" s="23"/>
      <c r="HB1360" s="23">
        <f>T1360</f>
        <v>200</v>
      </c>
      <c r="HC1360" s="23"/>
      <c r="HD1360" s="23"/>
      <c r="HE1360" s="23"/>
      <c r="HF1360" s="23">
        <f>T1360</f>
        <v>200</v>
      </c>
      <c r="HG1360" s="23"/>
      <c r="HH1360" s="23"/>
      <c r="HI1360" s="23"/>
      <c r="HJ1360" s="23"/>
      <c r="HK1360" s="23"/>
      <c r="HL1360" s="23">
        <f>T1360</f>
        <v>200</v>
      </c>
      <c r="HM1360" s="23"/>
      <c r="HN1360" s="23">
        <f>T1360</f>
        <v>200</v>
      </c>
      <c r="HO1360" s="23"/>
      <c r="HP1360" s="23"/>
      <c r="HQ1360" s="23"/>
      <c r="HR1360" s="23"/>
      <c r="HS1360" s="23"/>
      <c r="HT1360" s="23"/>
      <c r="HU1360" s="23"/>
      <c r="HV1360" s="23"/>
      <c r="HW1360" s="23"/>
      <c r="HX1360" s="23"/>
      <c r="HY1360" s="23"/>
      <c r="HZ1360" s="23"/>
      <c r="IA1360" s="23"/>
      <c r="IB1360" s="23"/>
      <c r="IC1360" s="23"/>
      <c r="ID1360" s="23"/>
      <c r="IE1360" s="23"/>
      <c r="IF1360" s="23"/>
      <c r="IG1360" s="23"/>
      <c r="IH1360" s="23"/>
      <c r="II1360" s="23"/>
      <c r="IJ1360" s="23"/>
      <c r="IK1360" s="23"/>
      <c r="IL1360" s="23"/>
      <c r="IM1360" s="23"/>
      <c r="IN1360" s="23"/>
      <c r="IO1360" s="23"/>
      <c r="IP1360" s="23"/>
      <c r="IQ1360" s="23"/>
      <c r="IR1360" s="23"/>
      <c r="IS1360" s="23"/>
      <c r="IT1360" s="23"/>
      <c r="IU1360" s="23"/>
    </row>
    <row r="1361" spans="1:255" x14ac:dyDescent="0.2">
      <c r="A1361" s="98"/>
      <c r="B1361" s="113" t="s">
        <v>1263</v>
      </c>
      <c r="C1361" s="113" t="s">
        <v>1290</v>
      </c>
      <c r="D1361" s="33"/>
      <c r="E1361" s="33"/>
      <c r="F1361" s="33"/>
      <c r="G1361" s="33"/>
      <c r="H1361" s="33"/>
      <c r="I1361" s="33"/>
      <c r="J1361" s="33"/>
      <c r="K1361" s="99"/>
    </row>
    <row r="1362" spans="1:255" ht="13.5" thickBot="1" x14ac:dyDescent="0.25">
      <c r="A1362" s="124"/>
      <c r="B1362" s="125"/>
      <c r="C1362" s="125" t="s">
        <v>1266</v>
      </c>
      <c r="D1362" s="125"/>
      <c r="E1362" s="125"/>
      <c r="F1362" s="125"/>
      <c r="G1362" s="125"/>
      <c r="H1362" s="373">
        <f>SUM(DK1353:DK1361)</f>
        <v>483</v>
      </c>
      <c r="I1362" s="374"/>
      <c r="J1362" s="373">
        <f>SUM(DM1353:DM1361)</f>
        <v>3828</v>
      </c>
      <c r="K1362" s="375"/>
      <c r="L1362" s="112"/>
      <c r="M1362" s="112"/>
      <c r="N1362" s="112"/>
      <c r="O1362" s="23"/>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c r="BK1362" s="23"/>
      <c r="BL1362" s="23"/>
      <c r="BM1362" s="23"/>
      <c r="BN1362" s="23"/>
      <c r="BO1362" s="23"/>
      <c r="BP1362" s="23"/>
      <c r="BQ1362" s="23"/>
      <c r="BR1362" s="23"/>
      <c r="BS1362" s="23"/>
      <c r="BT1362" s="23"/>
      <c r="BU1362" s="23"/>
      <c r="BV1362" s="23"/>
      <c r="BW1362" s="23"/>
      <c r="BX1362" s="23"/>
      <c r="BY1362" s="23"/>
      <c r="BZ1362" s="23"/>
      <c r="CA1362" s="23"/>
      <c r="CB1362" s="23"/>
      <c r="CC1362" s="23"/>
      <c r="CD1362" s="23"/>
      <c r="CE1362" s="23"/>
      <c r="CF1362" s="23"/>
      <c r="CG1362" s="23"/>
      <c r="CH1362" s="23"/>
      <c r="CI1362" s="23"/>
      <c r="CJ1362" s="23"/>
      <c r="CK1362" s="23"/>
      <c r="CL1362" s="23"/>
      <c r="CM1362" s="23"/>
      <c r="CN1362" s="23"/>
      <c r="CO1362" s="23"/>
      <c r="CP1362" s="23"/>
      <c r="CQ1362" s="23"/>
      <c r="CR1362" s="23"/>
      <c r="CS1362" s="23"/>
      <c r="CT1362" s="23"/>
      <c r="CU1362" s="23"/>
      <c r="CV1362" s="23"/>
      <c r="CW1362" s="23"/>
      <c r="CX1362" s="23"/>
      <c r="CY1362" s="23"/>
      <c r="CZ1362" s="23"/>
      <c r="DA1362" s="23"/>
      <c r="DB1362" s="23"/>
      <c r="DC1362" s="23"/>
      <c r="DD1362" s="23"/>
      <c r="DE1362" s="23"/>
      <c r="DF1362" s="23"/>
      <c r="DG1362" s="23"/>
      <c r="DH1362" s="23"/>
      <c r="DI1362" s="23"/>
      <c r="DJ1362" s="23"/>
      <c r="DK1362" s="23"/>
      <c r="DL1362" s="23"/>
      <c r="DM1362" s="23"/>
      <c r="DN1362" s="23"/>
      <c r="DO1362" s="23"/>
      <c r="DP1362" s="23"/>
      <c r="DQ1362" s="23"/>
      <c r="DR1362" s="23"/>
      <c r="DS1362" s="23"/>
      <c r="DT1362" s="23"/>
      <c r="DU1362" s="23"/>
      <c r="DV1362" s="23"/>
      <c r="DW1362" s="23"/>
      <c r="DX1362" s="23"/>
      <c r="DY1362" s="23"/>
      <c r="DZ1362" s="23"/>
      <c r="EA1362" s="23"/>
      <c r="EB1362" s="23"/>
      <c r="EC1362" s="23"/>
      <c r="ED1362" s="23"/>
      <c r="EE1362" s="23"/>
      <c r="EF1362" s="23"/>
      <c r="EG1362" s="23"/>
      <c r="EH1362" s="23"/>
      <c r="EI1362" s="23"/>
      <c r="EJ1362" s="23"/>
      <c r="EK1362" s="23"/>
      <c r="EL1362" s="23"/>
      <c r="EM1362" s="23"/>
      <c r="EN1362" s="23"/>
      <c r="EO1362" s="23"/>
      <c r="EP1362" s="23"/>
      <c r="EQ1362" s="23"/>
      <c r="ER1362" s="23"/>
      <c r="ES1362" s="23"/>
      <c r="ET1362" s="23"/>
      <c r="EU1362" s="23"/>
      <c r="EV1362" s="23"/>
      <c r="EW1362" s="23"/>
      <c r="EX1362" s="23"/>
      <c r="EY1362" s="23"/>
      <c r="EZ1362" s="23"/>
      <c r="FA1362" s="23"/>
      <c r="FB1362" s="23"/>
      <c r="FC1362" s="23"/>
      <c r="FD1362" s="23"/>
      <c r="FE1362" s="23"/>
      <c r="FF1362" s="23"/>
      <c r="FG1362" s="23"/>
      <c r="FH1362" s="23"/>
      <c r="FI1362" s="23"/>
      <c r="FJ1362" s="23"/>
      <c r="FK1362" s="23"/>
      <c r="FL1362" s="23"/>
      <c r="FM1362" s="23"/>
      <c r="FN1362" s="23"/>
      <c r="FO1362" s="23"/>
      <c r="FP1362" s="23"/>
      <c r="FQ1362" s="23"/>
      <c r="FR1362" s="23"/>
      <c r="FS1362" s="23"/>
      <c r="FT1362" s="23"/>
      <c r="FU1362" s="23"/>
      <c r="FV1362" s="23"/>
      <c r="FW1362" s="23"/>
      <c r="FX1362" s="23"/>
      <c r="FY1362" s="23"/>
      <c r="FZ1362" s="23"/>
      <c r="GA1362" s="23"/>
      <c r="GB1362" s="23"/>
      <c r="GC1362" s="23"/>
      <c r="GD1362" s="23"/>
      <c r="GE1362" s="23"/>
      <c r="GF1362" s="23"/>
      <c r="GG1362" s="23"/>
      <c r="GH1362" s="23"/>
      <c r="GI1362" s="23"/>
      <c r="GJ1362" s="23"/>
      <c r="GK1362" s="23"/>
      <c r="GL1362" s="23"/>
      <c r="GM1362" s="23"/>
      <c r="GN1362" s="23"/>
      <c r="GO1362" s="23"/>
      <c r="GP1362" s="23"/>
      <c r="GQ1362" s="23"/>
      <c r="GR1362" s="23"/>
      <c r="GS1362" s="23"/>
      <c r="GT1362" s="23"/>
      <c r="GU1362" s="23"/>
      <c r="GV1362" s="23"/>
      <c r="GW1362" s="23"/>
      <c r="GX1362" s="23"/>
      <c r="GY1362" s="23"/>
      <c r="GZ1362" s="23"/>
      <c r="HA1362" s="23"/>
      <c r="HB1362" s="23"/>
      <c r="HC1362" s="23"/>
      <c r="HD1362" s="23"/>
      <c r="HE1362" s="23"/>
      <c r="HF1362" s="23"/>
      <c r="HG1362" s="23"/>
      <c r="HH1362" s="23"/>
      <c r="HI1362" s="23"/>
      <c r="HJ1362" s="23"/>
      <c r="HK1362" s="23"/>
      <c r="HL1362" s="23"/>
      <c r="HM1362" s="23"/>
      <c r="HN1362" s="23"/>
      <c r="HO1362" s="23"/>
      <c r="HP1362" s="23"/>
      <c r="HQ1362" s="23"/>
      <c r="HR1362" s="23"/>
      <c r="HS1362" s="23"/>
      <c r="HT1362" s="23"/>
      <c r="HU1362" s="23"/>
      <c r="HV1362" s="23"/>
      <c r="HW1362" s="23"/>
      <c r="HX1362" s="23"/>
      <c r="HY1362" s="23"/>
      <c r="HZ1362" s="23"/>
      <c r="IA1362" s="23"/>
      <c r="IB1362" s="23"/>
      <c r="IC1362" s="23"/>
      <c r="ID1362" s="23"/>
      <c r="IE1362" s="23"/>
      <c r="IF1362" s="23"/>
      <c r="IG1362" s="23"/>
      <c r="IH1362" s="23"/>
      <c r="II1362" s="23"/>
      <c r="IJ1362" s="23"/>
      <c r="IK1362" s="23"/>
      <c r="IL1362" s="23"/>
      <c r="IM1362" s="23"/>
      <c r="IN1362" s="23"/>
      <c r="IO1362" s="23"/>
      <c r="IP1362" s="23"/>
      <c r="IQ1362" s="23"/>
      <c r="IR1362" s="23"/>
      <c r="IS1362" s="23"/>
      <c r="IT1362" s="23"/>
      <c r="IU1362" s="23"/>
    </row>
    <row r="1363" spans="1:255" x14ac:dyDescent="0.2">
      <c r="A1363" s="123"/>
      <c r="B1363" s="122"/>
      <c r="C1363" s="122" t="s">
        <v>1267</v>
      </c>
      <c r="D1363" s="122"/>
      <c r="E1363" s="122"/>
      <c r="F1363" s="122"/>
      <c r="G1363" s="122"/>
      <c r="H1363" s="376">
        <f>R1363</f>
        <v>594</v>
      </c>
      <c r="I1363" s="377"/>
      <c r="J1363" s="376" t="e">
        <f>S1363</f>
        <v>#REF!</v>
      </c>
      <c r="K1363" s="378"/>
      <c r="O1363" s="23"/>
      <c r="P1363" s="23"/>
      <c r="Q1363" s="23"/>
      <c r="R1363" s="23">
        <f>SUM(T1353:T1362)</f>
        <v>594</v>
      </c>
      <c r="S1363" s="23" t="e">
        <f>SUM(U1353:U1362)</f>
        <v>#REF!</v>
      </c>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c r="BK1363" s="23"/>
      <c r="BL1363" s="23"/>
      <c r="BM1363" s="23"/>
      <c r="BN1363" s="23"/>
      <c r="BO1363" s="23"/>
      <c r="BP1363" s="23"/>
      <c r="BQ1363" s="23"/>
      <c r="BR1363" s="23"/>
      <c r="BS1363" s="23"/>
      <c r="BT1363" s="23"/>
      <c r="BU1363" s="23"/>
      <c r="BV1363" s="23"/>
      <c r="BW1363" s="23"/>
      <c r="BX1363" s="23"/>
      <c r="BY1363" s="23"/>
      <c r="BZ1363" s="23"/>
      <c r="CA1363" s="23"/>
      <c r="CB1363" s="23"/>
      <c r="CC1363" s="23"/>
      <c r="CD1363" s="23"/>
      <c r="CE1363" s="23"/>
      <c r="CF1363" s="23"/>
      <c r="CG1363" s="23"/>
      <c r="CH1363" s="23"/>
      <c r="CI1363" s="23"/>
      <c r="CJ1363" s="23"/>
      <c r="CK1363" s="23"/>
      <c r="CL1363" s="23"/>
      <c r="CM1363" s="23"/>
      <c r="CN1363" s="23"/>
      <c r="CO1363" s="23"/>
      <c r="CP1363" s="23"/>
      <c r="CQ1363" s="23"/>
      <c r="CR1363" s="23"/>
      <c r="CS1363" s="23"/>
      <c r="CT1363" s="23"/>
      <c r="CU1363" s="23"/>
      <c r="CV1363" s="23"/>
      <c r="CW1363" s="23"/>
      <c r="CX1363" s="23"/>
      <c r="CY1363" s="23"/>
      <c r="CZ1363" s="23"/>
      <c r="DA1363" s="23"/>
      <c r="DB1363" s="23"/>
      <c r="DC1363" s="23"/>
      <c r="DD1363" s="23"/>
      <c r="DE1363" s="23"/>
      <c r="DF1363" s="23"/>
      <c r="DG1363" s="23"/>
      <c r="DH1363" s="23"/>
      <c r="DI1363" s="23"/>
      <c r="DJ1363" s="23"/>
      <c r="DK1363" s="23"/>
      <c r="DL1363" s="23"/>
      <c r="DM1363" s="23"/>
      <c r="DN1363" s="23"/>
      <c r="DO1363" s="23"/>
      <c r="DP1363" s="23"/>
      <c r="DQ1363" s="23"/>
      <c r="DR1363" s="23"/>
      <c r="DS1363" s="23"/>
      <c r="DT1363" s="23"/>
      <c r="DU1363" s="23"/>
      <c r="DV1363" s="23"/>
      <c r="DW1363" s="23"/>
      <c r="DX1363" s="23"/>
      <c r="DY1363" s="23"/>
      <c r="DZ1363" s="23"/>
      <c r="EA1363" s="23"/>
      <c r="EB1363" s="23"/>
      <c r="EC1363" s="23"/>
      <c r="ED1363" s="23"/>
      <c r="EE1363" s="23"/>
      <c r="EF1363" s="23"/>
      <c r="EG1363" s="23"/>
      <c r="EH1363" s="23"/>
      <c r="EI1363" s="23"/>
      <c r="EJ1363" s="23"/>
      <c r="EK1363" s="23"/>
      <c r="EL1363" s="23"/>
      <c r="EM1363" s="23"/>
      <c r="EN1363" s="23"/>
      <c r="EO1363" s="23"/>
      <c r="EP1363" s="23"/>
      <c r="EQ1363" s="23"/>
      <c r="ER1363" s="23"/>
      <c r="ES1363" s="23"/>
      <c r="ET1363" s="23"/>
      <c r="EU1363" s="23"/>
      <c r="EV1363" s="23"/>
      <c r="EW1363" s="23"/>
      <c r="EX1363" s="23"/>
      <c r="EY1363" s="23"/>
      <c r="EZ1363" s="23"/>
      <c r="FA1363" s="23"/>
      <c r="FB1363" s="23"/>
      <c r="FC1363" s="23"/>
      <c r="FD1363" s="23"/>
      <c r="FE1363" s="23"/>
      <c r="FF1363" s="23"/>
      <c r="FG1363" s="23"/>
      <c r="FH1363" s="23"/>
      <c r="FI1363" s="23"/>
      <c r="FJ1363" s="23"/>
      <c r="FK1363" s="23"/>
      <c r="FL1363" s="23"/>
      <c r="FM1363" s="23"/>
      <c r="FN1363" s="23"/>
      <c r="FO1363" s="23"/>
      <c r="FP1363" s="23"/>
      <c r="FQ1363" s="23"/>
      <c r="FR1363" s="23"/>
      <c r="FS1363" s="23"/>
      <c r="FT1363" s="23"/>
      <c r="FU1363" s="23"/>
      <c r="FV1363" s="23"/>
      <c r="FW1363" s="23"/>
      <c r="FX1363" s="23"/>
      <c r="FY1363" s="23"/>
      <c r="FZ1363" s="23"/>
      <c r="GA1363" s="23"/>
      <c r="GB1363" s="23"/>
      <c r="GC1363" s="23"/>
      <c r="GD1363" s="23"/>
      <c r="GE1363" s="23"/>
      <c r="GF1363" s="23"/>
      <c r="GG1363" s="23"/>
      <c r="GH1363" s="23"/>
      <c r="GI1363" s="23"/>
      <c r="GJ1363" s="23"/>
      <c r="GK1363" s="23"/>
      <c r="GL1363" s="23"/>
      <c r="GM1363" s="23"/>
      <c r="GN1363" s="23"/>
      <c r="GO1363" s="23"/>
      <c r="GP1363" s="23"/>
      <c r="GQ1363" s="23"/>
      <c r="GR1363" s="23"/>
      <c r="GS1363" s="23"/>
      <c r="GT1363" s="23"/>
      <c r="GU1363" s="23"/>
      <c r="GV1363" s="23"/>
      <c r="GW1363" s="23"/>
      <c r="GX1363" s="23"/>
      <c r="GY1363" s="23"/>
      <c r="GZ1363" s="23"/>
      <c r="HA1363" s="23">
        <f>R1363</f>
        <v>594</v>
      </c>
      <c r="HB1363" s="23"/>
      <c r="HC1363" s="23"/>
      <c r="HD1363" s="23"/>
      <c r="HE1363" s="23"/>
      <c r="HF1363" s="23"/>
      <c r="HG1363" s="23"/>
      <c r="HH1363" s="23"/>
      <c r="HI1363" s="23"/>
      <c r="HJ1363" s="23"/>
      <c r="HK1363" s="23"/>
      <c r="HL1363" s="23"/>
      <c r="HM1363" s="23"/>
      <c r="HN1363" s="23"/>
      <c r="HO1363" s="23"/>
      <c r="HP1363" s="23"/>
      <c r="HQ1363" s="23"/>
      <c r="HR1363" s="23"/>
      <c r="HS1363" s="23"/>
      <c r="HT1363" s="23"/>
      <c r="HU1363" s="23"/>
      <c r="HV1363" s="23"/>
      <c r="HW1363" s="23"/>
      <c r="HX1363" s="23"/>
      <c r="HY1363" s="23"/>
      <c r="HZ1363" s="23"/>
      <c r="IA1363" s="23"/>
      <c r="IB1363" s="23"/>
      <c r="IC1363" s="23"/>
      <c r="ID1363" s="23"/>
      <c r="IE1363" s="23"/>
      <c r="IF1363" s="23"/>
      <c r="IG1363" s="23"/>
      <c r="IH1363" s="23"/>
      <c r="II1363" s="23"/>
      <c r="IJ1363" s="23"/>
      <c r="IK1363" s="23"/>
      <c r="IL1363" s="23"/>
      <c r="IM1363" s="23"/>
      <c r="IN1363" s="23"/>
      <c r="IO1363" s="23"/>
      <c r="IP1363" s="23"/>
      <c r="IQ1363" s="23"/>
      <c r="IR1363" s="23"/>
      <c r="IS1363" s="23"/>
      <c r="IT1363" s="23"/>
      <c r="IU1363" s="23"/>
    </row>
    <row r="1364" spans="1:255" x14ac:dyDescent="0.2">
      <c r="A1364" s="77"/>
      <c r="B1364" s="76"/>
      <c r="C1364" s="76"/>
      <c r="D1364" s="76"/>
      <c r="E1364" s="76"/>
      <c r="F1364" s="76"/>
      <c r="G1364" s="76"/>
      <c r="H1364" s="370"/>
      <c r="I1364" s="371"/>
      <c r="J1364" s="370"/>
      <c r="K1364" s="372"/>
    </row>
    <row r="1365" spans="1:255" ht="56.25" x14ac:dyDescent="0.2">
      <c r="A1365" s="126">
        <v>69</v>
      </c>
      <c r="B1365" s="133" t="s">
        <v>714</v>
      </c>
      <c r="C1365" s="127" t="s">
        <v>831</v>
      </c>
      <c r="D1365" s="128" t="s">
        <v>716</v>
      </c>
      <c r="E1365" s="129">
        <v>0.03</v>
      </c>
      <c r="F1365" s="130">
        <f>Source!AK723</f>
        <v>2410.56</v>
      </c>
      <c r="G1365" s="134" t="s">
        <v>6</v>
      </c>
      <c r="H1365" s="130"/>
      <c r="I1365" s="131">
        <f>SUM(DQ1365:DQ1377)</f>
        <v>18</v>
      </c>
      <c r="J1365" s="107" t="s">
        <v>714</v>
      </c>
      <c r="K1365" s="132" t="e">
        <f>SUM(DS1365:DS1377)</f>
        <v>#REF!</v>
      </c>
      <c r="L1365" s="23"/>
      <c r="M1365" s="23"/>
      <c r="N1365" s="23"/>
      <c r="O1365" s="23"/>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c r="BK1365" s="23"/>
      <c r="BL1365" s="23"/>
      <c r="BM1365" s="23"/>
      <c r="BN1365" s="23"/>
      <c r="BO1365" s="23"/>
      <c r="BP1365" s="23"/>
      <c r="BQ1365" s="23"/>
      <c r="BR1365" s="23"/>
      <c r="BS1365" s="23"/>
      <c r="BT1365" s="23"/>
      <c r="BU1365" s="23"/>
      <c r="BV1365" s="23"/>
      <c r="BW1365" s="23"/>
      <c r="BX1365" s="23"/>
      <c r="BY1365" s="23"/>
      <c r="BZ1365" s="23"/>
      <c r="CA1365" s="23"/>
      <c r="CB1365" s="23"/>
      <c r="CC1365" s="23"/>
      <c r="CD1365" s="23"/>
      <c r="CE1365" s="23"/>
      <c r="CF1365" s="23"/>
      <c r="CG1365" s="23"/>
      <c r="CH1365" s="23"/>
      <c r="CI1365" s="23"/>
      <c r="CJ1365" s="23"/>
      <c r="CK1365" s="23"/>
      <c r="CL1365" s="23"/>
      <c r="CM1365" s="23"/>
      <c r="CN1365" s="23"/>
      <c r="CO1365" s="23"/>
      <c r="CP1365" s="23"/>
      <c r="CQ1365" s="23"/>
      <c r="CR1365" s="23"/>
      <c r="CS1365" s="23"/>
      <c r="CT1365" s="23"/>
      <c r="CU1365" s="23"/>
      <c r="CV1365" s="23"/>
      <c r="CW1365" s="23"/>
      <c r="CX1365" s="23"/>
      <c r="CY1365" s="23"/>
      <c r="CZ1365" s="23"/>
      <c r="DA1365" s="23"/>
      <c r="DB1365" s="23"/>
      <c r="DC1365" s="23"/>
      <c r="DD1365" s="23"/>
      <c r="DE1365" s="23"/>
      <c r="DF1365" s="23"/>
      <c r="DG1365" s="23"/>
      <c r="DH1365" s="23"/>
      <c r="DI1365" s="23"/>
      <c r="DJ1365" s="23"/>
      <c r="DK1365" s="23"/>
      <c r="DL1365" s="23"/>
      <c r="DM1365" s="23"/>
      <c r="DN1365" s="23"/>
      <c r="DO1365" s="23"/>
      <c r="DP1365" s="23"/>
      <c r="DQ1365" s="23"/>
      <c r="DR1365" s="23"/>
      <c r="DS1365" s="23"/>
      <c r="DT1365" s="23"/>
      <c r="DU1365" s="23"/>
      <c r="DV1365" s="23"/>
      <c r="DW1365" s="23"/>
      <c r="DX1365" s="23"/>
      <c r="DY1365" s="23"/>
      <c r="DZ1365" s="23"/>
      <c r="EA1365" s="23"/>
      <c r="EB1365" s="23"/>
      <c r="EC1365" s="23"/>
      <c r="ED1365" s="23"/>
      <c r="EE1365" s="23"/>
      <c r="EF1365" s="23"/>
      <c r="EG1365" s="23"/>
      <c r="EH1365" s="23"/>
      <c r="EI1365" s="23"/>
      <c r="EJ1365" s="23"/>
      <c r="EK1365" s="23"/>
      <c r="EL1365" s="23"/>
      <c r="EM1365" s="23"/>
      <c r="EN1365" s="23"/>
      <c r="EO1365" s="23"/>
      <c r="EP1365" s="23"/>
      <c r="EQ1365" s="23"/>
      <c r="ER1365" s="23"/>
      <c r="ES1365" s="23"/>
      <c r="ET1365" s="23"/>
      <c r="EU1365" s="23"/>
      <c r="EV1365" s="23"/>
      <c r="EW1365" s="23"/>
      <c r="EX1365" s="23"/>
      <c r="EY1365" s="23"/>
      <c r="EZ1365" s="23"/>
      <c r="FA1365" s="23"/>
      <c r="FB1365" s="23"/>
      <c r="FC1365" s="23"/>
      <c r="FD1365" s="23"/>
      <c r="FE1365" s="23"/>
      <c r="FF1365" s="23"/>
      <c r="FG1365" s="23"/>
      <c r="FH1365" s="23"/>
      <c r="FI1365" s="23"/>
      <c r="FJ1365" s="23"/>
      <c r="FK1365" s="23"/>
      <c r="FL1365" s="23"/>
      <c r="FM1365" s="23"/>
      <c r="FN1365" s="23"/>
      <c r="FO1365" s="23"/>
      <c r="FP1365" s="23"/>
      <c r="FQ1365" s="23"/>
      <c r="FR1365" s="23"/>
      <c r="FS1365" s="23"/>
      <c r="FT1365" s="23"/>
      <c r="FU1365" s="23"/>
      <c r="FV1365" s="23"/>
      <c r="FW1365" s="23"/>
      <c r="FX1365" s="23"/>
      <c r="FY1365" s="23"/>
      <c r="FZ1365" s="23"/>
      <c r="GA1365" s="23"/>
      <c r="GB1365" s="23"/>
      <c r="GC1365" s="23"/>
      <c r="GD1365" s="23"/>
      <c r="GE1365" s="23"/>
      <c r="GF1365" s="23"/>
      <c r="GG1365" s="23"/>
      <c r="GH1365" s="23"/>
      <c r="GI1365" s="23"/>
      <c r="GJ1365" s="23"/>
      <c r="GK1365" s="23"/>
      <c r="GL1365" s="23"/>
      <c r="GM1365" s="23"/>
      <c r="GN1365" s="23"/>
      <c r="GO1365" s="23"/>
      <c r="GP1365" s="23"/>
      <c r="GQ1365" s="23"/>
      <c r="GR1365" s="23"/>
      <c r="GS1365" s="23"/>
      <c r="GT1365" s="23"/>
      <c r="GU1365" s="23"/>
      <c r="GV1365" s="23"/>
      <c r="GW1365" s="23"/>
      <c r="GX1365" s="23"/>
      <c r="GY1365" s="23"/>
      <c r="GZ1365" s="23"/>
      <c r="HA1365" s="23"/>
      <c r="HB1365" s="23"/>
      <c r="HC1365" s="23"/>
      <c r="HD1365" s="23"/>
      <c r="HE1365" s="23"/>
      <c r="HF1365" s="23"/>
      <c r="HG1365" s="23"/>
      <c r="HH1365" s="23"/>
      <c r="HI1365" s="23"/>
      <c r="HJ1365" s="23"/>
      <c r="HK1365" s="23"/>
      <c r="HL1365" s="23"/>
      <c r="HM1365" s="23"/>
      <c r="HN1365" s="23"/>
      <c r="HO1365" s="23"/>
      <c r="HP1365" s="23"/>
      <c r="HQ1365" s="23"/>
      <c r="HR1365" s="23"/>
      <c r="HS1365" s="23"/>
      <c r="HT1365" s="23"/>
      <c r="HU1365" s="23"/>
      <c r="HV1365" s="23"/>
      <c r="HW1365" s="23"/>
      <c r="HX1365" s="23"/>
      <c r="HY1365" s="23"/>
      <c r="HZ1365" s="23"/>
      <c r="IA1365" s="23"/>
      <c r="IB1365" s="23"/>
      <c r="IC1365" s="23"/>
      <c r="ID1365" s="23"/>
      <c r="IE1365" s="23"/>
      <c r="IF1365" s="23"/>
      <c r="IG1365" s="23"/>
      <c r="IH1365" s="23"/>
      <c r="II1365" s="23"/>
      <c r="IJ1365" s="23"/>
      <c r="IK1365" s="23"/>
      <c r="IL1365" s="23"/>
      <c r="IM1365" s="23"/>
      <c r="IN1365" s="23"/>
      <c r="IO1365" s="23"/>
      <c r="IP1365" s="23"/>
      <c r="IQ1365" s="23"/>
      <c r="IR1365" s="23"/>
      <c r="IS1365" s="23"/>
      <c r="IT1365" s="23"/>
      <c r="IU1365" s="23"/>
    </row>
    <row r="1366" spans="1:255" x14ac:dyDescent="0.2">
      <c r="A1366" s="66"/>
      <c r="B1366" s="67"/>
      <c r="C1366" s="67" t="s">
        <v>1253</v>
      </c>
      <c r="D1366" s="68"/>
      <c r="E1366" s="69"/>
      <c r="F1366" s="70">
        <v>190.13</v>
      </c>
      <c r="G1366" s="71"/>
      <c r="H1366" s="70">
        <f>Source!AF723</f>
        <v>190.13</v>
      </c>
      <c r="I1366" s="72">
        <f>T1366</f>
        <v>6</v>
      </c>
      <c r="J1366" s="73">
        <v>28.95</v>
      </c>
      <c r="K1366" s="74">
        <f>U1366</f>
        <v>165</v>
      </c>
      <c r="O1366" s="23"/>
      <c r="P1366" s="23"/>
      <c r="Q1366" s="23"/>
      <c r="R1366" s="23"/>
      <c r="S1366" s="23"/>
      <c r="T1366" s="23">
        <f>ROUND(Source!AF723*Source!AV723*Source!I723,0)</f>
        <v>6</v>
      </c>
      <c r="U1366" s="23">
        <f>Source!S723</f>
        <v>165</v>
      </c>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v>1</v>
      </c>
      <c r="CW1366" s="23"/>
      <c r="CX1366" s="23"/>
      <c r="CY1366" s="23"/>
      <c r="CZ1366" s="23"/>
      <c r="DA1366" s="23"/>
      <c r="DB1366" s="23"/>
      <c r="DC1366" s="23"/>
      <c r="DD1366" s="23"/>
      <c r="DE1366" s="23"/>
      <c r="DF1366" s="23"/>
      <c r="DG1366" s="23">
        <f>Source!S723</f>
        <v>165</v>
      </c>
      <c r="DH1366" s="23">
        <v>1006</v>
      </c>
      <c r="DI1366" s="23"/>
      <c r="DJ1366" s="23"/>
      <c r="DK1366" s="23"/>
      <c r="DL1366" s="23"/>
      <c r="DM1366" s="23"/>
      <c r="DN1366" s="23"/>
      <c r="DO1366" s="23"/>
      <c r="DP1366" s="23"/>
      <c r="DQ1366" s="23">
        <f>T1366</f>
        <v>6</v>
      </c>
      <c r="DR1366" s="23"/>
      <c r="DS1366" s="23">
        <f>U1366</f>
        <v>165</v>
      </c>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3"/>
      <c r="FD1366" s="23"/>
      <c r="FE1366" s="23"/>
      <c r="FF1366" s="23"/>
      <c r="FG1366" s="23"/>
      <c r="FH1366" s="23"/>
      <c r="FI1366" s="23"/>
      <c r="FJ1366" s="23"/>
      <c r="FK1366" s="23"/>
      <c r="FL1366" s="23"/>
      <c r="FM1366" s="23"/>
      <c r="FN1366" s="23"/>
      <c r="FO1366" s="23"/>
      <c r="FP1366" s="23"/>
      <c r="FQ1366" s="23"/>
      <c r="FR1366" s="23"/>
      <c r="FS1366" s="23"/>
      <c r="FT1366" s="23"/>
      <c r="FU1366" s="23"/>
      <c r="FV1366" s="23"/>
      <c r="FW1366" s="23"/>
      <c r="FX1366" s="23"/>
      <c r="FY1366" s="23"/>
      <c r="FZ1366" s="23"/>
      <c r="GA1366" s="23"/>
      <c r="GB1366" s="23"/>
      <c r="GC1366" s="23"/>
      <c r="GD1366" s="23"/>
      <c r="GE1366" s="23"/>
      <c r="GF1366" s="23"/>
      <c r="GG1366" s="23"/>
      <c r="GH1366" s="23"/>
      <c r="GI1366" s="23"/>
      <c r="GJ1366" s="23">
        <f>T1366</f>
        <v>6</v>
      </c>
      <c r="GK1366" s="23">
        <f>T1366</f>
        <v>6</v>
      </c>
      <c r="GL1366" s="23"/>
      <c r="GM1366" s="23"/>
      <c r="GN1366" s="23"/>
      <c r="GO1366" s="23"/>
      <c r="GP1366" s="23"/>
      <c r="GQ1366" s="23"/>
      <c r="GR1366" s="23"/>
      <c r="GS1366" s="23"/>
      <c r="GT1366" s="23"/>
      <c r="GU1366" s="23"/>
      <c r="GV1366" s="23"/>
      <c r="GW1366" s="23"/>
      <c r="GX1366" s="23"/>
      <c r="GY1366" s="23"/>
      <c r="GZ1366" s="23"/>
      <c r="HA1366" s="23"/>
      <c r="HB1366" s="23">
        <f>T1366</f>
        <v>6</v>
      </c>
      <c r="HC1366" s="23"/>
      <c r="HD1366" s="23"/>
      <c r="HE1366" s="23"/>
      <c r="HF1366" s="23">
        <f>T1366</f>
        <v>6</v>
      </c>
      <c r="HG1366" s="23"/>
      <c r="HH1366" s="23"/>
      <c r="HI1366" s="23"/>
      <c r="HJ1366" s="23"/>
      <c r="HK1366" s="23"/>
      <c r="HL1366" s="23">
        <f>T1366</f>
        <v>6</v>
      </c>
      <c r="HM1366" s="23"/>
      <c r="HN1366" s="23">
        <f>T1366</f>
        <v>6</v>
      </c>
      <c r="HO1366" s="23"/>
      <c r="HP1366" s="23"/>
      <c r="HQ1366" s="23"/>
      <c r="HR1366" s="23"/>
      <c r="HS1366" s="23"/>
      <c r="HT1366" s="23"/>
      <c r="HU1366" s="23"/>
      <c r="HV1366" s="23"/>
      <c r="HW1366" s="23"/>
      <c r="HX1366" s="23">
        <f>T1366</f>
        <v>6</v>
      </c>
      <c r="HY1366" s="23"/>
      <c r="HZ1366" s="23"/>
      <c r="IA1366" s="23"/>
      <c r="IB1366" s="23"/>
      <c r="IC1366" s="23"/>
      <c r="ID1366" s="23"/>
      <c r="IE1366" s="23"/>
      <c r="IF1366" s="23"/>
      <c r="IG1366" s="23"/>
      <c r="IH1366" s="23"/>
      <c r="II1366" s="23"/>
      <c r="IJ1366" s="23"/>
      <c r="IK1366" s="23"/>
      <c r="IL1366" s="23"/>
      <c r="IM1366" s="23"/>
      <c r="IN1366" s="23"/>
      <c r="IO1366" s="23"/>
      <c r="IP1366" s="23"/>
      <c r="IQ1366" s="23"/>
      <c r="IR1366" s="23"/>
      <c r="IS1366" s="23"/>
      <c r="IT1366" s="23"/>
      <c r="IU1366" s="23"/>
    </row>
    <row r="1367" spans="1:255" x14ac:dyDescent="0.2">
      <c r="A1367" s="78"/>
      <c r="B1367" s="79"/>
      <c r="C1367" s="79" t="s">
        <v>1255</v>
      </c>
      <c r="D1367" s="80"/>
      <c r="E1367" s="81"/>
      <c r="F1367" s="82">
        <v>35.479999999999997</v>
      </c>
      <c r="G1367" s="83"/>
      <c r="H1367" s="82">
        <f>Source!AD723</f>
        <v>35.479999999999997</v>
      </c>
      <c r="I1367" s="84">
        <f>T1367</f>
        <v>1</v>
      </c>
      <c r="J1367" s="85">
        <v>9.3000000000000007</v>
      </c>
      <c r="K1367" s="86">
        <f>U1367</f>
        <v>10</v>
      </c>
      <c r="O1367" s="23"/>
      <c r="P1367" s="23"/>
      <c r="Q1367" s="23"/>
      <c r="R1367" s="23"/>
      <c r="S1367" s="23"/>
      <c r="T1367" s="23">
        <f>ROUND(Source!AD723*Source!AV723*Source!I723,0)</f>
        <v>1</v>
      </c>
      <c r="U1367" s="23">
        <f>Source!Q723</f>
        <v>10</v>
      </c>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v>1</v>
      </c>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f>T1367</f>
        <v>1</v>
      </c>
      <c r="DR1367" s="23"/>
      <c r="DS1367" s="23">
        <f>U1367</f>
        <v>10</v>
      </c>
      <c r="DT1367" s="23"/>
      <c r="DU1367" s="23"/>
      <c r="DV1367" s="23"/>
      <c r="DW1367" s="23"/>
      <c r="DX1367" s="23"/>
      <c r="DY1367" s="23"/>
      <c r="DZ1367" s="23"/>
      <c r="EA1367" s="23"/>
      <c r="EB1367" s="23"/>
      <c r="EC1367" s="23"/>
      <c r="ED1367" s="23"/>
      <c r="EE1367" s="23"/>
      <c r="EF1367" s="23"/>
      <c r="EG1367" s="23"/>
      <c r="EH1367" s="23"/>
      <c r="EI1367" s="23"/>
      <c r="EJ1367" s="23"/>
      <c r="EK1367" s="23"/>
      <c r="EL1367" s="23"/>
      <c r="EM1367" s="23"/>
      <c r="EN1367" s="23"/>
      <c r="EO1367" s="23"/>
      <c r="EP1367" s="23"/>
      <c r="EQ1367" s="23"/>
      <c r="ER1367" s="23"/>
      <c r="ES1367" s="23"/>
      <c r="ET1367" s="23"/>
      <c r="EU1367" s="23"/>
      <c r="EV1367" s="23"/>
      <c r="EW1367" s="23"/>
      <c r="EX1367" s="23"/>
      <c r="EY1367" s="23"/>
      <c r="EZ1367" s="23"/>
      <c r="FA1367" s="23"/>
      <c r="FB1367" s="23"/>
      <c r="FC1367" s="23"/>
      <c r="FD1367" s="23"/>
      <c r="FE1367" s="23"/>
      <c r="FF1367" s="23"/>
      <c r="FG1367" s="23"/>
      <c r="FH1367" s="23"/>
      <c r="FI1367" s="23"/>
      <c r="FJ1367" s="23"/>
      <c r="FK1367" s="23"/>
      <c r="FL1367" s="23"/>
      <c r="FM1367" s="23"/>
      <c r="FN1367" s="23"/>
      <c r="FO1367" s="23"/>
      <c r="FP1367" s="23"/>
      <c r="FQ1367" s="23"/>
      <c r="FR1367" s="23"/>
      <c r="FS1367" s="23"/>
      <c r="FT1367" s="23"/>
      <c r="FU1367" s="23"/>
      <c r="FV1367" s="23"/>
      <c r="FW1367" s="23"/>
      <c r="FX1367" s="23"/>
      <c r="FY1367" s="23"/>
      <c r="FZ1367" s="23"/>
      <c r="GA1367" s="23"/>
      <c r="GB1367" s="23"/>
      <c r="GC1367" s="23"/>
      <c r="GD1367" s="23"/>
      <c r="GE1367" s="23"/>
      <c r="GF1367" s="23"/>
      <c r="GG1367" s="23"/>
      <c r="GH1367" s="23"/>
      <c r="GI1367" s="23"/>
      <c r="GJ1367" s="23">
        <f>T1367</f>
        <v>1</v>
      </c>
      <c r="GK1367" s="23"/>
      <c r="GL1367" s="23">
        <f>T1367</f>
        <v>1</v>
      </c>
      <c r="GM1367" s="23"/>
      <c r="GN1367" s="23"/>
      <c r="GO1367" s="23"/>
      <c r="GP1367" s="23"/>
      <c r="GQ1367" s="23"/>
      <c r="GR1367" s="23"/>
      <c r="GS1367" s="23"/>
      <c r="GT1367" s="23"/>
      <c r="GU1367" s="23"/>
      <c r="GV1367" s="23"/>
      <c r="GW1367" s="23"/>
      <c r="GX1367" s="23"/>
      <c r="GY1367" s="23"/>
      <c r="GZ1367" s="23"/>
      <c r="HA1367" s="23"/>
      <c r="HB1367" s="23">
        <f>T1367</f>
        <v>1</v>
      </c>
      <c r="HC1367" s="23"/>
      <c r="HD1367" s="23"/>
      <c r="HE1367" s="23"/>
      <c r="HF1367" s="23">
        <f>T1367</f>
        <v>1</v>
      </c>
      <c r="HG1367" s="23"/>
      <c r="HH1367" s="23"/>
      <c r="HI1367" s="23"/>
      <c r="HJ1367" s="23"/>
      <c r="HK1367" s="23"/>
      <c r="HL1367" s="23">
        <f>T1367</f>
        <v>1</v>
      </c>
      <c r="HM1367" s="23"/>
      <c r="HN1367" s="23">
        <f>T1367</f>
        <v>1</v>
      </c>
      <c r="HO1367" s="23"/>
      <c r="HP1367" s="23"/>
      <c r="HQ1367" s="23"/>
      <c r="HR1367" s="23"/>
      <c r="HS1367" s="23"/>
      <c r="HT1367" s="23"/>
      <c r="HU1367" s="23"/>
      <c r="HV1367" s="23"/>
      <c r="HW1367" s="23"/>
      <c r="HX1367" s="23"/>
      <c r="HY1367" s="23"/>
      <c r="HZ1367" s="23"/>
      <c r="IA1367" s="23"/>
      <c r="IB1367" s="23"/>
      <c r="IC1367" s="23"/>
      <c r="ID1367" s="23"/>
      <c r="IE1367" s="23"/>
      <c r="IF1367" s="23"/>
      <c r="IG1367" s="23"/>
      <c r="IH1367" s="23"/>
      <c r="II1367" s="23"/>
      <c r="IJ1367" s="23"/>
      <c r="IK1367" s="23"/>
      <c r="IL1367" s="23"/>
      <c r="IM1367" s="23"/>
      <c r="IN1367" s="23"/>
      <c r="IO1367" s="23"/>
      <c r="IP1367" s="23"/>
      <c r="IQ1367" s="23"/>
      <c r="IR1367" s="23"/>
      <c r="IS1367" s="23"/>
      <c r="IT1367" s="23"/>
      <c r="IU1367" s="23"/>
    </row>
    <row r="1368" spans="1:255" x14ac:dyDescent="0.2">
      <c r="A1368" s="87"/>
      <c r="B1368" s="88"/>
      <c r="C1368" s="88" t="s">
        <v>1257</v>
      </c>
      <c r="D1368" s="89"/>
      <c r="E1368" s="90">
        <v>118</v>
      </c>
      <c r="F1368" s="91" t="s">
        <v>1258</v>
      </c>
      <c r="G1368" s="92"/>
      <c r="H1368" s="93">
        <f>ROUND((Source!AF723*Source!AV723+Source!AE723*Source!AV723)*(Source!FX723)/100,2)</f>
        <v>224.35</v>
      </c>
      <c r="I1368" s="94">
        <f>T1368</f>
        <v>7</v>
      </c>
      <c r="J1368" s="96">
        <v>1.1200000000000001</v>
      </c>
      <c r="K1368" s="95" t="e">
        <f>U1368</f>
        <v>#REF!</v>
      </c>
      <c r="O1368" s="23"/>
      <c r="P1368" s="23"/>
      <c r="Q1368" s="23"/>
      <c r="R1368" s="23"/>
      <c r="S1368" s="23"/>
      <c r="T1368" s="23">
        <f>ROUND((ROUND(Source!AF723*Source!AV723*Source!I723,0)+ROUND(Source!AE723*Source!AV723*Source!I723,0))*(Source!DN723)/100,0)</f>
        <v>7</v>
      </c>
      <c r="U1368" s="23" t="e">
        <f>Source!X723</f>
        <v>#REF!</v>
      </c>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c r="BK1368" s="23"/>
      <c r="BL1368" s="23"/>
      <c r="BM1368" s="23"/>
      <c r="BN1368" s="23"/>
      <c r="BO1368" s="23"/>
      <c r="BP1368" s="23"/>
      <c r="BQ1368" s="23"/>
      <c r="BR1368" s="23"/>
      <c r="BS1368" s="23"/>
      <c r="BT1368" s="23"/>
      <c r="BU1368" s="23"/>
      <c r="BV1368" s="23"/>
      <c r="BW1368" s="23"/>
      <c r="BX1368" s="23"/>
      <c r="BY1368" s="23"/>
      <c r="BZ1368" s="23"/>
      <c r="CA1368" s="23"/>
      <c r="CB1368" s="23"/>
      <c r="CC1368" s="23"/>
      <c r="CD1368" s="23"/>
      <c r="CE1368" s="23"/>
      <c r="CF1368" s="23"/>
      <c r="CG1368" s="23"/>
      <c r="CH1368" s="23"/>
      <c r="CI1368" s="23"/>
      <c r="CJ1368" s="23"/>
      <c r="CK1368" s="23"/>
      <c r="CL1368" s="23"/>
      <c r="CM1368" s="23"/>
      <c r="CN1368" s="23"/>
      <c r="CO1368" s="23"/>
      <c r="CP1368" s="23"/>
      <c r="CQ1368" s="23"/>
      <c r="CR1368" s="23"/>
      <c r="CS1368" s="23"/>
      <c r="CT1368" s="23"/>
      <c r="CU1368" s="23"/>
      <c r="CV1368" s="23">
        <v>1</v>
      </c>
      <c r="CW1368" s="23"/>
      <c r="CX1368" s="23"/>
      <c r="CY1368" s="23"/>
      <c r="CZ1368" s="23"/>
      <c r="DA1368" s="23"/>
      <c r="DB1368" s="23"/>
      <c r="DC1368" s="23"/>
      <c r="DD1368" s="23"/>
      <c r="DE1368" s="23"/>
      <c r="DF1368" s="23"/>
      <c r="DG1368" s="23"/>
      <c r="DH1368" s="23"/>
      <c r="DI1368" s="23"/>
      <c r="DJ1368" s="23"/>
      <c r="DK1368" s="23"/>
      <c r="DL1368" s="23"/>
      <c r="DM1368" s="23"/>
      <c r="DN1368" s="23"/>
      <c r="DO1368" s="23"/>
      <c r="DP1368" s="23"/>
      <c r="DQ1368" s="23">
        <f>T1368</f>
        <v>7</v>
      </c>
      <c r="DR1368" s="23"/>
      <c r="DS1368" s="23" t="e">
        <f>U1368</f>
        <v>#REF!</v>
      </c>
      <c r="DT1368" s="23"/>
      <c r="DU1368" s="23"/>
      <c r="DV1368" s="23"/>
      <c r="DW1368" s="23"/>
      <c r="DX1368" s="23"/>
      <c r="DY1368" s="23"/>
      <c r="DZ1368" s="23"/>
      <c r="EA1368" s="23"/>
      <c r="EB1368" s="23"/>
      <c r="EC1368" s="23"/>
      <c r="ED1368" s="23"/>
      <c r="EE1368" s="23"/>
      <c r="EF1368" s="23"/>
      <c r="EG1368" s="23"/>
      <c r="EH1368" s="23"/>
      <c r="EI1368" s="23"/>
      <c r="EJ1368" s="23"/>
      <c r="EK1368" s="23"/>
      <c r="EL1368" s="23"/>
      <c r="EM1368" s="23"/>
      <c r="EN1368" s="23"/>
      <c r="EO1368" s="23"/>
      <c r="EP1368" s="23"/>
      <c r="EQ1368" s="23"/>
      <c r="ER1368" s="23"/>
      <c r="ES1368" s="23"/>
      <c r="ET1368" s="23"/>
      <c r="EU1368" s="23"/>
      <c r="EV1368" s="23"/>
      <c r="EW1368" s="23"/>
      <c r="EX1368" s="23"/>
      <c r="EY1368" s="23"/>
      <c r="EZ1368" s="23"/>
      <c r="FA1368" s="23"/>
      <c r="FB1368" s="23"/>
      <c r="FC1368" s="23"/>
      <c r="FD1368" s="23"/>
      <c r="FE1368" s="23"/>
      <c r="FF1368" s="23"/>
      <c r="FG1368" s="23"/>
      <c r="FH1368" s="23"/>
      <c r="FI1368" s="23"/>
      <c r="FJ1368" s="23"/>
      <c r="FK1368" s="23"/>
      <c r="FL1368" s="23"/>
      <c r="FM1368" s="23"/>
      <c r="FN1368" s="23"/>
      <c r="FO1368" s="23"/>
      <c r="FP1368" s="23"/>
      <c r="FQ1368" s="23"/>
      <c r="FR1368" s="23"/>
      <c r="FS1368" s="23"/>
      <c r="FT1368" s="23"/>
      <c r="FU1368" s="23"/>
      <c r="FV1368" s="23"/>
      <c r="FW1368" s="23"/>
      <c r="FX1368" s="23"/>
      <c r="FY1368" s="23"/>
      <c r="FZ1368" s="23"/>
      <c r="GA1368" s="23"/>
      <c r="GB1368" s="23"/>
      <c r="GC1368" s="23"/>
      <c r="GD1368" s="23"/>
      <c r="GE1368" s="23"/>
      <c r="GF1368" s="23"/>
      <c r="GG1368" s="23"/>
      <c r="GH1368" s="23"/>
      <c r="GI1368" s="23"/>
      <c r="GJ1368" s="23"/>
      <c r="GK1368" s="23"/>
      <c r="GL1368" s="23"/>
      <c r="GM1368" s="23"/>
      <c r="GN1368" s="23"/>
      <c r="GO1368" s="23"/>
      <c r="GP1368" s="23"/>
      <c r="GQ1368" s="23"/>
      <c r="GR1368" s="23"/>
      <c r="GS1368" s="23"/>
      <c r="GT1368" s="23"/>
      <c r="GU1368" s="23"/>
      <c r="GV1368" s="23"/>
      <c r="GW1368" s="23"/>
      <c r="GX1368" s="23"/>
      <c r="GY1368" s="23">
        <f>T1368</f>
        <v>7</v>
      </c>
      <c r="GZ1368" s="23"/>
      <c r="HA1368" s="23"/>
      <c r="HB1368" s="23">
        <f>T1368</f>
        <v>7</v>
      </c>
      <c r="HC1368" s="23"/>
      <c r="HD1368" s="23"/>
      <c r="HE1368" s="23"/>
      <c r="HF1368" s="23">
        <f>T1368</f>
        <v>7</v>
      </c>
      <c r="HG1368" s="23"/>
      <c r="HH1368" s="23"/>
      <c r="HI1368" s="23"/>
      <c r="HJ1368" s="23"/>
      <c r="HK1368" s="23"/>
      <c r="HL1368" s="23">
        <f>T1368</f>
        <v>7</v>
      </c>
      <c r="HM1368" s="23"/>
      <c r="HN1368" s="23">
        <f>T1368</f>
        <v>7</v>
      </c>
      <c r="HO1368" s="23"/>
      <c r="HP1368" s="23"/>
      <c r="HQ1368" s="23"/>
      <c r="HR1368" s="23"/>
      <c r="HS1368" s="23"/>
      <c r="HT1368" s="23"/>
      <c r="HU1368" s="23"/>
      <c r="HV1368" s="23"/>
      <c r="HW1368" s="23"/>
      <c r="HX1368" s="23"/>
      <c r="HY1368" s="23"/>
      <c r="HZ1368" s="23"/>
      <c r="IA1368" s="23"/>
      <c r="IB1368" s="23"/>
      <c r="IC1368" s="23"/>
      <c r="ID1368" s="23"/>
      <c r="IE1368" s="23"/>
      <c r="IF1368" s="23"/>
      <c r="IG1368" s="23"/>
      <c r="IH1368" s="23"/>
      <c r="II1368" s="23"/>
      <c r="IJ1368" s="23"/>
      <c r="IK1368" s="23"/>
      <c r="IL1368" s="23"/>
      <c r="IM1368" s="23"/>
      <c r="IN1368" s="23"/>
      <c r="IO1368" s="23"/>
      <c r="IP1368" s="23"/>
      <c r="IQ1368" s="23"/>
      <c r="IR1368" s="23"/>
      <c r="IS1368" s="23"/>
      <c r="IT1368" s="23"/>
      <c r="IU1368" s="23"/>
    </row>
    <row r="1369" spans="1:255" x14ac:dyDescent="0.2">
      <c r="A1369" s="87"/>
      <c r="B1369" s="88"/>
      <c r="C1369" s="88" t="s">
        <v>1259</v>
      </c>
      <c r="D1369" s="89"/>
      <c r="E1369" s="90">
        <v>63</v>
      </c>
      <c r="F1369" s="91" t="s">
        <v>1258</v>
      </c>
      <c r="G1369" s="92"/>
      <c r="H1369" s="93">
        <f>ROUND((Source!AF723*Source!AV723+Source!AE723*Source!AV723)*(Source!FY723)/100,2)</f>
        <v>119.78</v>
      </c>
      <c r="I1369" s="94">
        <f>T1369</f>
        <v>4</v>
      </c>
      <c r="J1369" s="96">
        <v>0.54</v>
      </c>
      <c r="K1369" s="95" t="e">
        <f>U1369</f>
        <v>#REF!</v>
      </c>
      <c r="O1369" s="23"/>
      <c r="P1369" s="23"/>
      <c r="Q1369" s="23"/>
      <c r="R1369" s="23"/>
      <c r="S1369" s="23"/>
      <c r="T1369" s="23">
        <f>ROUND((ROUND(Source!AF723*Source!AV723*Source!I723,0)+ROUND(Source!AE723*Source!AV723*Source!I723,0))*(Source!DO723)/100,0)</f>
        <v>4</v>
      </c>
      <c r="U1369" s="23" t="e">
        <f>Source!Y723</f>
        <v>#REF!</v>
      </c>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c r="BK1369" s="23"/>
      <c r="BL1369" s="23"/>
      <c r="BM1369" s="23"/>
      <c r="BN1369" s="23"/>
      <c r="BO1369" s="23"/>
      <c r="BP1369" s="23"/>
      <c r="BQ1369" s="23"/>
      <c r="BR1369" s="23"/>
      <c r="BS1369" s="23"/>
      <c r="BT1369" s="23"/>
      <c r="BU1369" s="23"/>
      <c r="BV1369" s="23"/>
      <c r="BW1369" s="23"/>
      <c r="BX1369" s="23"/>
      <c r="BY1369" s="23"/>
      <c r="BZ1369" s="23"/>
      <c r="CA1369" s="23"/>
      <c r="CB1369" s="23"/>
      <c r="CC1369" s="23"/>
      <c r="CD1369" s="23"/>
      <c r="CE1369" s="23"/>
      <c r="CF1369" s="23"/>
      <c r="CG1369" s="23"/>
      <c r="CH1369" s="23"/>
      <c r="CI1369" s="23"/>
      <c r="CJ1369" s="23"/>
      <c r="CK1369" s="23"/>
      <c r="CL1369" s="23"/>
      <c r="CM1369" s="23"/>
      <c r="CN1369" s="23"/>
      <c r="CO1369" s="23"/>
      <c r="CP1369" s="23"/>
      <c r="CQ1369" s="23"/>
      <c r="CR1369" s="23"/>
      <c r="CS1369" s="23"/>
      <c r="CT1369" s="23"/>
      <c r="CU1369" s="23"/>
      <c r="CV1369" s="23">
        <v>1</v>
      </c>
      <c r="CW1369" s="23"/>
      <c r="CX1369" s="23"/>
      <c r="CY1369" s="23"/>
      <c r="CZ1369" s="23"/>
      <c r="DA1369" s="23"/>
      <c r="DB1369" s="23"/>
      <c r="DC1369" s="23"/>
      <c r="DD1369" s="23"/>
      <c r="DE1369" s="23"/>
      <c r="DF1369" s="23"/>
      <c r="DG1369" s="23"/>
      <c r="DH1369" s="23"/>
      <c r="DI1369" s="23"/>
      <c r="DJ1369" s="23"/>
      <c r="DK1369" s="23"/>
      <c r="DL1369" s="23"/>
      <c r="DM1369" s="23"/>
      <c r="DN1369" s="23"/>
      <c r="DO1369" s="23"/>
      <c r="DP1369" s="23"/>
      <c r="DQ1369" s="23">
        <f>T1369</f>
        <v>4</v>
      </c>
      <c r="DR1369" s="23"/>
      <c r="DS1369" s="23" t="e">
        <f>U1369</f>
        <v>#REF!</v>
      </c>
      <c r="DT1369" s="23"/>
      <c r="DU1369" s="23"/>
      <c r="DV1369" s="23"/>
      <c r="DW1369" s="23"/>
      <c r="DX1369" s="23"/>
      <c r="DY1369" s="23"/>
      <c r="DZ1369" s="23"/>
      <c r="EA1369" s="23"/>
      <c r="EB1369" s="23"/>
      <c r="EC1369" s="23"/>
      <c r="ED1369" s="23"/>
      <c r="EE1369" s="23"/>
      <c r="EF1369" s="23"/>
      <c r="EG1369" s="23"/>
      <c r="EH1369" s="23"/>
      <c r="EI1369" s="23"/>
      <c r="EJ1369" s="23"/>
      <c r="EK1369" s="23"/>
      <c r="EL1369" s="23"/>
      <c r="EM1369" s="23"/>
      <c r="EN1369" s="23"/>
      <c r="EO1369" s="23"/>
      <c r="EP1369" s="23"/>
      <c r="EQ1369" s="23"/>
      <c r="ER1369" s="23"/>
      <c r="ES1369" s="23"/>
      <c r="ET1369" s="23"/>
      <c r="EU1369" s="23"/>
      <c r="EV1369" s="23"/>
      <c r="EW1369" s="23"/>
      <c r="EX1369" s="23"/>
      <c r="EY1369" s="23"/>
      <c r="EZ1369" s="23"/>
      <c r="FA1369" s="23"/>
      <c r="FB1369" s="23"/>
      <c r="FC1369" s="23"/>
      <c r="FD1369" s="23"/>
      <c r="FE1369" s="23"/>
      <c r="FF1369" s="23"/>
      <c r="FG1369" s="23"/>
      <c r="FH1369" s="23"/>
      <c r="FI1369" s="23"/>
      <c r="FJ1369" s="23"/>
      <c r="FK1369" s="23"/>
      <c r="FL1369" s="23"/>
      <c r="FM1369" s="23"/>
      <c r="FN1369" s="23"/>
      <c r="FO1369" s="23"/>
      <c r="FP1369" s="23"/>
      <c r="FQ1369" s="23"/>
      <c r="FR1369" s="23"/>
      <c r="FS1369" s="23"/>
      <c r="FT1369" s="23"/>
      <c r="FU1369" s="23"/>
      <c r="FV1369" s="23"/>
      <c r="FW1369" s="23"/>
      <c r="FX1369" s="23"/>
      <c r="FY1369" s="23"/>
      <c r="FZ1369" s="23"/>
      <c r="GA1369" s="23"/>
      <c r="GB1369" s="23"/>
      <c r="GC1369" s="23"/>
      <c r="GD1369" s="23"/>
      <c r="GE1369" s="23"/>
      <c r="GF1369" s="23"/>
      <c r="GG1369" s="23"/>
      <c r="GH1369" s="23"/>
      <c r="GI1369" s="23"/>
      <c r="GJ1369" s="23"/>
      <c r="GK1369" s="23"/>
      <c r="GL1369" s="23"/>
      <c r="GM1369" s="23"/>
      <c r="GN1369" s="23"/>
      <c r="GO1369" s="23"/>
      <c r="GP1369" s="23"/>
      <c r="GQ1369" s="23"/>
      <c r="GR1369" s="23"/>
      <c r="GS1369" s="23"/>
      <c r="GT1369" s="23"/>
      <c r="GU1369" s="23"/>
      <c r="GV1369" s="23"/>
      <c r="GW1369" s="23"/>
      <c r="GX1369" s="23"/>
      <c r="GY1369" s="23"/>
      <c r="GZ1369" s="23">
        <f>T1369</f>
        <v>4</v>
      </c>
      <c r="HA1369" s="23"/>
      <c r="HB1369" s="23">
        <f>T1369</f>
        <v>4</v>
      </c>
      <c r="HC1369" s="23"/>
      <c r="HD1369" s="23"/>
      <c r="HE1369" s="23"/>
      <c r="HF1369" s="23">
        <f>T1369</f>
        <v>4</v>
      </c>
      <c r="HG1369" s="23"/>
      <c r="HH1369" s="23"/>
      <c r="HI1369" s="23"/>
      <c r="HJ1369" s="23"/>
      <c r="HK1369" s="23"/>
      <c r="HL1369" s="23">
        <f>T1369</f>
        <v>4</v>
      </c>
      <c r="HM1369" s="23"/>
      <c r="HN1369" s="23">
        <f>T1369</f>
        <v>4</v>
      </c>
      <c r="HO1369" s="23"/>
      <c r="HP1369" s="23"/>
      <c r="HQ1369" s="23"/>
      <c r="HR1369" s="23"/>
      <c r="HS1369" s="23"/>
      <c r="HT1369" s="23"/>
      <c r="HU1369" s="23"/>
      <c r="HV1369" s="23"/>
      <c r="HW1369" s="23"/>
      <c r="HX1369" s="23"/>
      <c r="HY1369" s="23"/>
      <c r="HZ1369" s="23"/>
      <c r="IA1369" s="23"/>
      <c r="IB1369" s="23"/>
      <c r="IC1369" s="23"/>
      <c r="ID1369" s="23"/>
      <c r="IE1369" s="23"/>
      <c r="IF1369" s="23"/>
      <c r="IG1369" s="23"/>
      <c r="IH1369" s="23"/>
      <c r="II1369" s="23"/>
      <c r="IJ1369" s="23"/>
      <c r="IK1369" s="23"/>
      <c r="IL1369" s="23"/>
      <c r="IM1369" s="23"/>
      <c r="IN1369" s="23"/>
      <c r="IO1369" s="23"/>
      <c r="IP1369" s="23"/>
      <c r="IQ1369" s="23"/>
      <c r="IR1369" s="23"/>
      <c r="IS1369" s="23"/>
      <c r="IT1369" s="23"/>
      <c r="IU1369" s="23"/>
    </row>
    <row r="1370" spans="1:255" x14ac:dyDescent="0.2">
      <c r="A1370" s="78"/>
      <c r="B1370" s="79"/>
      <c r="C1370" s="79" t="s">
        <v>1260</v>
      </c>
      <c r="D1370" s="80" t="s">
        <v>1261</v>
      </c>
      <c r="E1370" s="81">
        <v>22.5</v>
      </c>
      <c r="F1370" s="82"/>
      <c r="G1370" s="83"/>
      <c r="H1370" s="82" t="e">
        <f>ROUND(Source!AH723,2)</f>
        <v>#REF!</v>
      </c>
      <c r="I1370" s="97" t="e">
        <f>Source!U723</f>
        <v>#REF!</v>
      </c>
      <c r="J1370" s="85"/>
      <c r="K1370" s="86"/>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c r="BK1370" s="23"/>
      <c r="BL1370" s="23"/>
      <c r="BM1370" s="23"/>
      <c r="BN1370" s="23"/>
      <c r="BO1370" s="23"/>
      <c r="BP1370" s="23"/>
      <c r="BQ1370" s="23"/>
      <c r="BR1370" s="23"/>
      <c r="BS1370" s="23"/>
      <c r="BT1370" s="23"/>
      <c r="BU1370" s="23"/>
      <c r="BV1370" s="23"/>
      <c r="BW1370" s="23"/>
      <c r="BX1370" s="23"/>
      <c r="BY1370" s="23"/>
      <c r="BZ1370" s="23"/>
      <c r="CA1370" s="23"/>
      <c r="CB1370" s="23"/>
      <c r="CC1370" s="23"/>
      <c r="CD1370" s="23"/>
      <c r="CE1370" s="23"/>
      <c r="CF1370" s="23"/>
      <c r="CG1370" s="23"/>
      <c r="CH1370" s="23"/>
      <c r="CI1370" s="23"/>
      <c r="CJ1370" s="23"/>
      <c r="CK1370" s="23"/>
      <c r="CL1370" s="23"/>
      <c r="CM1370" s="23"/>
      <c r="CN1370" s="23"/>
      <c r="CO1370" s="23"/>
      <c r="CP1370" s="23"/>
      <c r="CQ1370" s="23"/>
      <c r="CR1370" s="23"/>
      <c r="CS1370" s="23"/>
      <c r="CT1370" s="23"/>
      <c r="CU1370" s="23"/>
      <c r="CV1370" s="23"/>
      <c r="CW1370" s="23"/>
      <c r="CX1370" s="23"/>
      <c r="CY1370" s="23"/>
      <c r="CZ1370" s="23"/>
      <c r="DA1370" s="23"/>
      <c r="DB1370" s="23"/>
      <c r="DC1370" s="23"/>
      <c r="DD1370" s="23"/>
      <c r="DE1370" s="23"/>
      <c r="DF1370" s="23"/>
      <c r="DG1370" s="23"/>
      <c r="DH1370" s="23"/>
      <c r="DI1370" s="23"/>
      <c r="DJ1370" s="23"/>
      <c r="DK1370" s="23"/>
      <c r="DL1370" s="23"/>
      <c r="DM1370" s="23"/>
      <c r="DN1370" s="23"/>
      <c r="DO1370" s="23"/>
      <c r="DP1370" s="23"/>
      <c r="DQ1370" s="23"/>
      <c r="DR1370" s="23"/>
      <c r="DS1370" s="23"/>
      <c r="DT1370" s="23"/>
      <c r="DU1370" s="23"/>
      <c r="DV1370" s="23"/>
      <c r="DW1370" s="23"/>
      <c r="DX1370" s="23"/>
      <c r="DY1370" s="23"/>
      <c r="DZ1370" s="23"/>
      <c r="EA1370" s="23"/>
      <c r="EB1370" s="23"/>
      <c r="EC1370" s="23"/>
      <c r="ED1370" s="23"/>
      <c r="EE1370" s="23"/>
      <c r="EF1370" s="23"/>
      <c r="EG1370" s="23"/>
      <c r="EH1370" s="23"/>
      <c r="EI1370" s="23"/>
      <c r="EJ1370" s="23"/>
      <c r="EK1370" s="23"/>
      <c r="EL1370" s="23"/>
      <c r="EM1370" s="23"/>
      <c r="EN1370" s="23"/>
      <c r="EO1370" s="23"/>
      <c r="EP1370" s="23"/>
      <c r="EQ1370" s="23"/>
      <c r="ER1370" s="23"/>
      <c r="ES1370" s="23"/>
      <c r="ET1370" s="23"/>
      <c r="EU1370" s="23"/>
      <c r="EV1370" s="23"/>
      <c r="EW1370" s="23"/>
      <c r="EX1370" s="23"/>
      <c r="EY1370" s="23"/>
      <c r="EZ1370" s="23"/>
      <c r="FA1370" s="23"/>
      <c r="FB1370" s="23"/>
      <c r="FC1370" s="23"/>
      <c r="FD1370" s="23"/>
      <c r="FE1370" s="23"/>
      <c r="FF1370" s="23"/>
      <c r="FG1370" s="23"/>
      <c r="FH1370" s="23"/>
      <c r="FI1370" s="23"/>
      <c r="FJ1370" s="23"/>
      <c r="FK1370" s="23"/>
      <c r="FL1370" s="23"/>
      <c r="FM1370" s="23"/>
      <c r="FN1370" s="23"/>
      <c r="FO1370" s="23"/>
      <c r="FP1370" s="23"/>
      <c r="FQ1370" s="23"/>
      <c r="FR1370" s="23"/>
      <c r="FS1370" s="23"/>
      <c r="FT1370" s="23"/>
      <c r="FU1370" s="23"/>
      <c r="FV1370" s="23"/>
      <c r="FW1370" s="23"/>
      <c r="FX1370" s="23"/>
      <c r="FY1370" s="23"/>
      <c r="FZ1370" s="23"/>
      <c r="GA1370" s="23"/>
      <c r="GB1370" s="23"/>
      <c r="GC1370" s="23"/>
      <c r="GD1370" s="23"/>
      <c r="GE1370" s="23"/>
      <c r="GF1370" s="23"/>
      <c r="GG1370" s="23"/>
      <c r="GH1370" s="23"/>
      <c r="GI1370" s="23"/>
      <c r="GJ1370" s="23"/>
      <c r="GK1370" s="23"/>
      <c r="GL1370" s="23"/>
      <c r="GM1370" s="23"/>
      <c r="GN1370" s="23"/>
      <c r="GO1370" s="23"/>
      <c r="GP1370" s="23"/>
      <c r="GQ1370" s="23"/>
      <c r="GR1370" s="23"/>
      <c r="GS1370" s="23"/>
      <c r="GT1370" s="23"/>
      <c r="GU1370" s="23"/>
      <c r="GV1370" s="23"/>
      <c r="GW1370" s="23"/>
      <c r="GX1370" s="23"/>
      <c r="GY1370" s="23"/>
      <c r="GZ1370" s="23"/>
      <c r="HA1370" s="23"/>
      <c r="HB1370" s="23"/>
      <c r="HC1370" s="23"/>
      <c r="HD1370" s="23"/>
      <c r="HE1370" s="23"/>
      <c r="HF1370" s="23"/>
      <c r="HG1370" s="23"/>
      <c r="HH1370" s="23"/>
      <c r="HI1370" s="23"/>
      <c r="HJ1370" s="23"/>
      <c r="HK1370" s="23"/>
      <c r="HL1370" s="23"/>
      <c r="HM1370" s="23"/>
      <c r="HN1370" s="23"/>
      <c r="HO1370" s="23"/>
      <c r="HP1370" s="23"/>
      <c r="HQ1370" s="23"/>
      <c r="HR1370" s="23"/>
      <c r="HS1370" s="23"/>
      <c r="HT1370" s="23"/>
      <c r="HU1370" s="23"/>
      <c r="HV1370" s="23"/>
      <c r="HW1370" s="23"/>
      <c r="HX1370" s="23"/>
      <c r="HY1370" s="23"/>
      <c r="HZ1370" s="23"/>
      <c r="IA1370" s="23"/>
      <c r="IB1370" s="23"/>
      <c r="IC1370" s="23"/>
      <c r="ID1370" s="23"/>
      <c r="IE1370" s="23"/>
      <c r="IF1370" s="23"/>
      <c r="IG1370" s="23"/>
      <c r="IH1370" s="23"/>
      <c r="II1370" s="23"/>
      <c r="IJ1370" s="23"/>
      <c r="IK1370" s="23"/>
      <c r="IL1370" s="23"/>
      <c r="IM1370" s="23"/>
      <c r="IN1370" s="23"/>
      <c r="IO1370" s="23"/>
      <c r="IP1370" s="23"/>
      <c r="IQ1370" s="23"/>
      <c r="IR1370" s="23"/>
      <c r="IS1370" s="23"/>
      <c r="IT1370" s="23"/>
      <c r="IU1370" s="23"/>
    </row>
    <row r="1371" spans="1:255" x14ac:dyDescent="0.2">
      <c r="A1371" s="100" t="s">
        <v>832</v>
      </c>
      <c r="B1371" s="109" t="s">
        <v>61</v>
      </c>
      <c r="C1371" s="101" t="s">
        <v>62</v>
      </c>
      <c r="D1371" s="102" t="s">
        <v>63</v>
      </c>
      <c r="E1371" s="103">
        <f>Source!I725</f>
        <v>9.0000000000000006E-5</v>
      </c>
      <c r="F1371" s="104">
        <v>8475</v>
      </c>
      <c r="G1371" s="105"/>
      <c r="H1371" s="104">
        <f>Source!AC724</f>
        <v>8475</v>
      </c>
      <c r="I1371" s="106">
        <f>T1371</f>
        <v>1</v>
      </c>
      <c r="J1371" s="107" t="s">
        <v>1262</v>
      </c>
      <c r="K1371" s="108">
        <f>U1371</f>
        <v>7</v>
      </c>
      <c r="L1371" s="23"/>
      <c r="M1371" s="23"/>
      <c r="N1371" s="23"/>
      <c r="O1371" s="23"/>
      <c r="P1371" s="23"/>
      <c r="Q1371" s="23"/>
      <c r="R1371" s="23"/>
      <c r="S1371" s="23"/>
      <c r="T1371" s="23">
        <f>ROUND(Source!AC724*Source!AW724*Source!I724,0)</f>
        <v>1</v>
      </c>
      <c r="U1371" s="23">
        <f>Source!P725</f>
        <v>7</v>
      </c>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c r="BK1371" s="23"/>
      <c r="BL1371" s="23"/>
      <c r="BM1371" s="23"/>
      <c r="BN1371" s="23"/>
      <c r="BO1371" s="23"/>
      <c r="BP1371" s="23"/>
      <c r="BQ1371" s="23"/>
      <c r="BR1371" s="23"/>
      <c r="BS1371" s="23"/>
      <c r="BT1371" s="23"/>
      <c r="BU1371" s="23"/>
      <c r="BV1371" s="23"/>
      <c r="BW1371" s="23"/>
      <c r="BX1371" s="23"/>
      <c r="BY1371" s="23"/>
      <c r="BZ1371" s="23"/>
      <c r="CA1371" s="23"/>
      <c r="CB1371" s="23"/>
      <c r="CC1371" s="23"/>
      <c r="CD1371" s="23"/>
      <c r="CE1371" s="23"/>
      <c r="CF1371" s="23"/>
      <c r="CG1371" s="23"/>
      <c r="CH1371" s="23"/>
      <c r="CI1371" s="23"/>
      <c r="CJ1371" s="23"/>
      <c r="CK1371" s="23"/>
      <c r="CL1371" s="23"/>
      <c r="CM1371" s="23"/>
      <c r="CN1371" s="23"/>
      <c r="CO1371" s="23"/>
      <c r="CP1371" s="23"/>
      <c r="CQ1371" s="23"/>
      <c r="CR1371" s="23"/>
      <c r="CS1371" s="23"/>
      <c r="CT1371" s="23"/>
      <c r="CU1371" s="23"/>
      <c r="CV1371" s="23">
        <v>1</v>
      </c>
      <c r="CW1371" s="23"/>
      <c r="CX1371" s="23"/>
      <c r="CY1371" s="23"/>
      <c r="CZ1371" s="23"/>
      <c r="DA1371" s="23"/>
      <c r="DB1371" s="23"/>
      <c r="DC1371" s="23"/>
      <c r="DD1371" s="23"/>
      <c r="DE1371" s="23"/>
      <c r="DF1371" s="23"/>
      <c r="DG1371" s="23"/>
      <c r="DH1371" s="23"/>
      <c r="DI1371" s="23"/>
      <c r="DJ1371" s="23"/>
      <c r="DK1371" s="23">
        <f>T1371</f>
        <v>1</v>
      </c>
      <c r="DL1371" s="23"/>
      <c r="DM1371" s="23">
        <f>Source!P725</f>
        <v>7</v>
      </c>
      <c r="DN1371" s="23"/>
      <c r="DO1371" s="23"/>
      <c r="DP1371" s="23"/>
      <c r="DQ1371" s="23"/>
      <c r="DR1371" s="23"/>
      <c r="DS1371" s="23"/>
      <c r="DT1371" s="23"/>
      <c r="DU1371" s="23"/>
      <c r="DV1371" s="23"/>
      <c r="DW1371" s="23"/>
      <c r="DX1371" s="23"/>
      <c r="DY1371" s="23"/>
      <c r="DZ1371" s="23"/>
      <c r="EA1371" s="23"/>
      <c r="EB1371" s="23"/>
      <c r="EC1371" s="23"/>
      <c r="ED1371" s="23"/>
      <c r="EE1371" s="23"/>
      <c r="EF1371" s="23"/>
      <c r="EG1371" s="23"/>
      <c r="EH1371" s="23"/>
      <c r="EI1371" s="23"/>
      <c r="EJ1371" s="23"/>
      <c r="EK1371" s="23"/>
      <c r="EL1371" s="23"/>
      <c r="EM1371" s="23"/>
      <c r="EN1371" s="23"/>
      <c r="EO1371" s="23"/>
      <c r="EP1371" s="23"/>
      <c r="EQ1371" s="23"/>
      <c r="ER1371" s="23"/>
      <c r="ES1371" s="23"/>
      <c r="ET1371" s="23"/>
      <c r="EU1371" s="23"/>
      <c r="EV1371" s="23"/>
      <c r="EW1371" s="23"/>
      <c r="EX1371" s="23"/>
      <c r="EY1371" s="23"/>
      <c r="EZ1371" s="23"/>
      <c r="FA1371" s="23"/>
      <c r="FB1371" s="23"/>
      <c r="FC1371" s="23"/>
      <c r="FD1371" s="23"/>
      <c r="FE1371" s="23"/>
      <c r="FF1371" s="23"/>
      <c r="FG1371" s="23"/>
      <c r="FH1371" s="23"/>
      <c r="FI1371" s="23"/>
      <c r="FJ1371" s="23"/>
      <c r="FK1371" s="23"/>
      <c r="FL1371" s="23"/>
      <c r="FM1371" s="23"/>
      <c r="FN1371" s="23"/>
      <c r="FO1371" s="23"/>
      <c r="FP1371" s="23"/>
      <c r="FQ1371" s="23"/>
      <c r="FR1371" s="23"/>
      <c r="FS1371" s="23"/>
      <c r="FT1371" s="23"/>
      <c r="FU1371" s="23"/>
      <c r="FV1371" s="23"/>
      <c r="FW1371" s="23"/>
      <c r="FX1371" s="23"/>
      <c r="FY1371" s="23"/>
      <c r="FZ1371" s="23"/>
      <c r="GA1371" s="23"/>
      <c r="GB1371" s="23"/>
      <c r="GC1371" s="23"/>
      <c r="GD1371" s="23"/>
      <c r="GE1371" s="23"/>
      <c r="GF1371" s="23"/>
      <c r="GG1371" s="23"/>
      <c r="GH1371" s="23"/>
      <c r="GI1371" s="23"/>
      <c r="GJ1371" s="23">
        <f>T1371</f>
        <v>1</v>
      </c>
      <c r="GK1371" s="23"/>
      <c r="GL1371" s="23"/>
      <c r="GM1371" s="23"/>
      <c r="GN1371" s="23">
        <f>T1371</f>
        <v>1</v>
      </c>
      <c r="GO1371" s="23"/>
      <c r="GP1371" s="23">
        <f>T1371</f>
        <v>1</v>
      </c>
      <c r="GQ1371" s="23">
        <f>T1371</f>
        <v>1</v>
      </c>
      <c r="GR1371" s="23"/>
      <c r="GS1371" s="23">
        <f>T1371</f>
        <v>1</v>
      </c>
      <c r="GT1371" s="23"/>
      <c r="GU1371" s="23"/>
      <c r="GV1371" s="23"/>
      <c r="GW1371" s="23"/>
      <c r="GX1371" s="23"/>
      <c r="GY1371" s="23"/>
      <c r="GZ1371" s="23"/>
      <c r="HA1371" s="23"/>
      <c r="HB1371" s="23">
        <f>T1371</f>
        <v>1</v>
      </c>
      <c r="HC1371" s="23"/>
      <c r="HD1371" s="23"/>
      <c r="HE1371" s="23"/>
      <c r="HF1371" s="23">
        <f>T1371</f>
        <v>1</v>
      </c>
      <c r="HG1371" s="23"/>
      <c r="HH1371" s="23"/>
      <c r="HI1371" s="23"/>
      <c r="HJ1371" s="23"/>
      <c r="HK1371" s="23"/>
      <c r="HL1371" s="23">
        <f>T1371</f>
        <v>1</v>
      </c>
      <c r="HM1371" s="23"/>
      <c r="HN1371" s="23">
        <f>T1371</f>
        <v>1</v>
      </c>
      <c r="HO1371" s="23"/>
      <c r="HP1371" s="23"/>
      <c r="HQ1371" s="23"/>
      <c r="HR1371" s="23"/>
      <c r="HS1371" s="23"/>
      <c r="HT1371" s="23"/>
      <c r="HU1371" s="23"/>
      <c r="HV1371" s="23"/>
      <c r="HW1371" s="23"/>
      <c r="HX1371" s="23"/>
      <c r="HY1371" s="23"/>
      <c r="HZ1371" s="23"/>
      <c r="IA1371" s="23"/>
      <c r="IB1371" s="23"/>
      <c r="IC1371" s="23"/>
      <c r="ID1371" s="23"/>
      <c r="IE1371" s="23"/>
      <c r="IF1371" s="23"/>
      <c r="IG1371" s="23"/>
      <c r="IH1371" s="23"/>
      <c r="II1371" s="23"/>
      <c r="IJ1371" s="23"/>
      <c r="IK1371" s="23"/>
      <c r="IL1371" s="23"/>
      <c r="IM1371" s="23"/>
      <c r="IN1371" s="23"/>
      <c r="IO1371" s="23"/>
      <c r="IP1371" s="23"/>
      <c r="IQ1371" s="23"/>
      <c r="IR1371" s="23"/>
      <c r="IS1371" s="23"/>
      <c r="IT1371" s="23"/>
      <c r="IU1371" s="23"/>
    </row>
    <row r="1372" spans="1:255" x14ac:dyDescent="0.2">
      <c r="A1372" s="64"/>
      <c r="B1372" s="111" t="s">
        <v>1263</v>
      </c>
      <c r="C1372" s="111" t="s">
        <v>1269</v>
      </c>
      <c r="D1372" s="63"/>
      <c r="E1372" s="63"/>
      <c r="F1372" s="63"/>
      <c r="G1372" s="63"/>
      <c r="H1372" s="63"/>
      <c r="I1372" s="63"/>
      <c r="J1372" s="63"/>
      <c r="K1372" s="65"/>
    </row>
    <row r="1373" spans="1:255" x14ac:dyDescent="0.2">
      <c r="A1373" s="100" t="s">
        <v>833</v>
      </c>
      <c r="B1373" s="109" t="s">
        <v>67</v>
      </c>
      <c r="C1373" s="101" t="s">
        <v>68</v>
      </c>
      <c r="D1373" s="102" t="s">
        <v>32</v>
      </c>
      <c r="E1373" s="103">
        <f>Source!I727</f>
        <v>3.1800000000000002E-2</v>
      </c>
      <c r="F1373" s="104">
        <v>1980</v>
      </c>
      <c r="G1373" s="105"/>
      <c r="H1373" s="104">
        <f>Source!AC726</f>
        <v>1980</v>
      </c>
      <c r="I1373" s="106">
        <f>T1373</f>
        <v>63</v>
      </c>
      <c r="J1373" s="107" t="s">
        <v>1262</v>
      </c>
      <c r="K1373" s="108">
        <f>U1373</f>
        <v>562</v>
      </c>
      <c r="L1373" s="23"/>
      <c r="M1373" s="23"/>
      <c r="N1373" s="23"/>
      <c r="O1373" s="23"/>
      <c r="P1373" s="23"/>
      <c r="Q1373" s="23"/>
      <c r="R1373" s="23"/>
      <c r="S1373" s="23"/>
      <c r="T1373" s="23">
        <f>ROUND(Source!AC726*Source!AW726*Source!I726,0)</f>
        <v>63</v>
      </c>
      <c r="U1373" s="23">
        <f>Source!P727</f>
        <v>562</v>
      </c>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c r="BK1373" s="23"/>
      <c r="BL1373" s="23"/>
      <c r="BM1373" s="23"/>
      <c r="BN1373" s="23"/>
      <c r="BO1373" s="23"/>
      <c r="BP1373" s="23"/>
      <c r="BQ1373" s="23"/>
      <c r="BR1373" s="23"/>
      <c r="BS1373" s="23"/>
      <c r="BT1373" s="23"/>
      <c r="BU1373" s="23"/>
      <c r="BV1373" s="23"/>
      <c r="BW1373" s="23"/>
      <c r="BX1373" s="23"/>
      <c r="BY1373" s="23"/>
      <c r="BZ1373" s="23"/>
      <c r="CA1373" s="23"/>
      <c r="CB1373" s="23"/>
      <c r="CC1373" s="23"/>
      <c r="CD1373" s="23"/>
      <c r="CE1373" s="23"/>
      <c r="CF1373" s="23"/>
      <c r="CG1373" s="23"/>
      <c r="CH1373" s="23"/>
      <c r="CI1373" s="23"/>
      <c r="CJ1373" s="23"/>
      <c r="CK1373" s="23"/>
      <c r="CL1373" s="23"/>
      <c r="CM1373" s="23"/>
      <c r="CN1373" s="23"/>
      <c r="CO1373" s="23"/>
      <c r="CP1373" s="23"/>
      <c r="CQ1373" s="23"/>
      <c r="CR1373" s="23"/>
      <c r="CS1373" s="23"/>
      <c r="CT1373" s="23"/>
      <c r="CU1373" s="23"/>
      <c r="CV1373" s="23">
        <v>1</v>
      </c>
      <c r="CW1373" s="23"/>
      <c r="CX1373" s="23"/>
      <c r="CY1373" s="23"/>
      <c r="CZ1373" s="23"/>
      <c r="DA1373" s="23"/>
      <c r="DB1373" s="23"/>
      <c r="DC1373" s="23"/>
      <c r="DD1373" s="23"/>
      <c r="DE1373" s="23"/>
      <c r="DF1373" s="23"/>
      <c r="DG1373" s="23"/>
      <c r="DH1373" s="23"/>
      <c r="DI1373" s="23"/>
      <c r="DJ1373" s="23"/>
      <c r="DK1373" s="23">
        <f>T1373</f>
        <v>63</v>
      </c>
      <c r="DL1373" s="23"/>
      <c r="DM1373" s="23">
        <f>Source!P727</f>
        <v>562</v>
      </c>
      <c r="DN1373" s="23"/>
      <c r="DO1373" s="23"/>
      <c r="DP1373" s="23"/>
      <c r="DQ1373" s="23"/>
      <c r="DR1373" s="23"/>
      <c r="DS1373" s="23"/>
      <c r="DT1373" s="23"/>
      <c r="DU1373" s="23"/>
      <c r="DV1373" s="23"/>
      <c r="DW1373" s="23"/>
      <c r="DX1373" s="23"/>
      <c r="DY1373" s="23"/>
      <c r="DZ1373" s="23"/>
      <c r="EA1373" s="23"/>
      <c r="EB1373" s="23"/>
      <c r="EC1373" s="23"/>
      <c r="ED1373" s="23"/>
      <c r="EE1373" s="23"/>
      <c r="EF1373" s="23"/>
      <c r="EG1373" s="23"/>
      <c r="EH1373" s="23"/>
      <c r="EI1373" s="23"/>
      <c r="EJ1373" s="23"/>
      <c r="EK1373" s="23"/>
      <c r="EL1373" s="23"/>
      <c r="EM1373" s="23"/>
      <c r="EN1373" s="23"/>
      <c r="EO1373" s="23"/>
      <c r="EP1373" s="23"/>
      <c r="EQ1373" s="23"/>
      <c r="ER1373" s="23"/>
      <c r="ES1373" s="23"/>
      <c r="ET1373" s="23"/>
      <c r="EU1373" s="23"/>
      <c r="EV1373" s="23"/>
      <c r="EW1373" s="23"/>
      <c r="EX1373" s="23"/>
      <c r="EY1373" s="23"/>
      <c r="EZ1373" s="23"/>
      <c r="FA1373" s="23"/>
      <c r="FB1373" s="23"/>
      <c r="FC1373" s="23"/>
      <c r="FD1373" s="23"/>
      <c r="FE1373" s="23"/>
      <c r="FF1373" s="23"/>
      <c r="FG1373" s="23"/>
      <c r="FH1373" s="23"/>
      <c r="FI1373" s="23"/>
      <c r="FJ1373" s="23"/>
      <c r="FK1373" s="23"/>
      <c r="FL1373" s="23"/>
      <c r="FM1373" s="23"/>
      <c r="FN1373" s="23"/>
      <c r="FO1373" s="23"/>
      <c r="FP1373" s="23"/>
      <c r="FQ1373" s="23"/>
      <c r="FR1373" s="23"/>
      <c r="FS1373" s="23"/>
      <c r="FT1373" s="23"/>
      <c r="FU1373" s="23"/>
      <c r="FV1373" s="23"/>
      <c r="FW1373" s="23"/>
      <c r="FX1373" s="23"/>
      <c r="FY1373" s="23"/>
      <c r="FZ1373" s="23"/>
      <c r="GA1373" s="23"/>
      <c r="GB1373" s="23"/>
      <c r="GC1373" s="23"/>
      <c r="GD1373" s="23"/>
      <c r="GE1373" s="23"/>
      <c r="GF1373" s="23"/>
      <c r="GG1373" s="23"/>
      <c r="GH1373" s="23"/>
      <c r="GI1373" s="23"/>
      <c r="GJ1373" s="23">
        <f>T1373</f>
        <v>63</v>
      </c>
      <c r="GK1373" s="23"/>
      <c r="GL1373" s="23"/>
      <c r="GM1373" s="23"/>
      <c r="GN1373" s="23">
        <f>T1373</f>
        <v>63</v>
      </c>
      <c r="GO1373" s="23"/>
      <c r="GP1373" s="23">
        <f>T1373</f>
        <v>63</v>
      </c>
      <c r="GQ1373" s="23">
        <f>T1373</f>
        <v>63</v>
      </c>
      <c r="GR1373" s="23"/>
      <c r="GS1373" s="23">
        <f>T1373</f>
        <v>63</v>
      </c>
      <c r="GT1373" s="23"/>
      <c r="GU1373" s="23"/>
      <c r="GV1373" s="23"/>
      <c r="GW1373" s="23"/>
      <c r="GX1373" s="23"/>
      <c r="GY1373" s="23"/>
      <c r="GZ1373" s="23"/>
      <c r="HA1373" s="23"/>
      <c r="HB1373" s="23">
        <f>T1373</f>
        <v>63</v>
      </c>
      <c r="HC1373" s="23"/>
      <c r="HD1373" s="23"/>
      <c r="HE1373" s="23"/>
      <c r="HF1373" s="23">
        <f>T1373</f>
        <v>63</v>
      </c>
      <c r="HG1373" s="23"/>
      <c r="HH1373" s="23"/>
      <c r="HI1373" s="23"/>
      <c r="HJ1373" s="23"/>
      <c r="HK1373" s="23"/>
      <c r="HL1373" s="23">
        <f>T1373</f>
        <v>63</v>
      </c>
      <c r="HM1373" s="23"/>
      <c r="HN1373" s="23">
        <f>T1373</f>
        <v>63</v>
      </c>
      <c r="HO1373" s="23"/>
      <c r="HP1373" s="23"/>
      <c r="HQ1373" s="23"/>
      <c r="HR1373" s="23"/>
      <c r="HS1373" s="23"/>
      <c r="HT1373" s="23"/>
      <c r="HU1373" s="23"/>
      <c r="HV1373" s="23"/>
      <c r="HW1373" s="23"/>
      <c r="HX1373" s="23"/>
      <c r="HY1373" s="23"/>
      <c r="HZ1373" s="23"/>
      <c r="IA1373" s="23"/>
      <c r="IB1373" s="23"/>
      <c r="IC1373" s="23"/>
      <c r="ID1373" s="23"/>
      <c r="IE1373" s="23"/>
      <c r="IF1373" s="23"/>
      <c r="IG1373" s="23"/>
      <c r="IH1373" s="23"/>
      <c r="II1373" s="23"/>
      <c r="IJ1373" s="23"/>
      <c r="IK1373" s="23"/>
      <c r="IL1373" s="23"/>
      <c r="IM1373" s="23"/>
      <c r="IN1373" s="23"/>
      <c r="IO1373" s="23"/>
      <c r="IP1373" s="23"/>
      <c r="IQ1373" s="23"/>
      <c r="IR1373" s="23"/>
      <c r="IS1373" s="23"/>
      <c r="IT1373" s="23"/>
      <c r="IU1373" s="23"/>
    </row>
    <row r="1374" spans="1:255" x14ac:dyDescent="0.2">
      <c r="A1374" s="64"/>
      <c r="B1374" s="111" t="s">
        <v>1263</v>
      </c>
      <c r="C1374" s="111" t="s">
        <v>1270</v>
      </c>
      <c r="D1374" s="63"/>
      <c r="E1374" s="63"/>
      <c r="F1374" s="63"/>
      <c r="G1374" s="63"/>
      <c r="H1374" s="63"/>
      <c r="I1374" s="63"/>
      <c r="J1374" s="63"/>
      <c r="K1374" s="65"/>
    </row>
    <row r="1375" spans="1:255" x14ac:dyDescent="0.2">
      <c r="A1375" s="114" t="s">
        <v>834</v>
      </c>
      <c r="B1375" s="115" t="s">
        <v>723</v>
      </c>
      <c r="C1375" s="116" t="s">
        <v>724</v>
      </c>
      <c r="D1375" s="117" t="s">
        <v>63</v>
      </c>
      <c r="E1375" s="118">
        <f>Source!I729</f>
        <v>9.0000000000000006E-5</v>
      </c>
      <c r="F1375" s="119">
        <v>13855.02</v>
      </c>
      <c r="G1375" s="71"/>
      <c r="H1375" s="119">
        <f>Source!AC728</f>
        <v>13855.02</v>
      </c>
      <c r="I1375" s="120">
        <f>T1375</f>
        <v>1</v>
      </c>
      <c r="J1375" s="73" t="s">
        <v>1262</v>
      </c>
      <c r="K1375" s="121">
        <f>U1375</f>
        <v>4</v>
      </c>
      <c r="L1375" s="23"/>
      <c r="M1375" s="23"/>
      <c r="N1375" s="23"/>
      <c r="O1375" s="23"/>
      <c r="P1375" s="23"/>
      <c r="Q1375" s="23"/>
      <c r="R1375" s="23"/>
      <c r="S1375" s="23"/>
      <c r="T1375" s="23">
        <f>ROUND(Source!AC728*Source!AW728*Source!I728,0)</f>
        <v>1</v>
      </c>
      <c r="U1375" s="23">
        <f>Source!P729</f>
        <v>4</v>
      </c>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c r="BK1375" s="23"/>
      <c r="BL1375" s="23"/>
      <c r="BM1375" s="23"/>
      <c r="BN1375" s="23"/>
      <c r="BO1375" s="23"/>
      <c r="BP1375" s="23"/>
      <c r="BQ1375" s="23"/>
      <c r="BR1375" s="23"/>
      <c r="BS1375" s="23"/>
      <c r="BT1375" s="23"/>
      <c r="BU1375" s="23"/>
      <c r="BV1375" s="23"/>
      <c r="BW1375" s="23"/>
      <c r="BX1375" s="23"/>
      <c r="BY1375" s="23"/>
      <c r="BZ1375" s="23"/>
      <c r="CA1375" s="23"/>
      <c r="CB1375" s="23"/>
      <c r="CC1375" s="23"/>
      <c r="CD1375" s="23"/>
      <c r="CE1375" s="23"/>
      <c r="CF1375" s="23"/>
      <c r="CG1375" s="23"/>
      <c r="CH1375" s="23"/>
      <c r="CI1375" s="23"/>
      <c r="CJ1375" s="23"/>
      <c r="CK1375" s="23"/>
      <c r="CL1375" s="23"/>
      <c r="CM1375" s="23"/>
      <c r="CN1375" s="23"/>
      <c r="CO1375" s="23"/>
      <c r="CP1375" s="23"/>
      <c r="CQ1375" s="23"/>
      <c r="CR1375" s="23"/>
      <c r="CS1375" s="23"/>
      <c r="CT1375" s="23"/>
      <c r="CU1375" s="23"/>
      <c r="CV1375" s="23">
        <v>1</v>
      </c>
      <c r="CW1375" s="23"/>
      <c r="CX1375" s="23"/>
      <c r="CY1375" s="23"/>
      <c r="CZ1375" s="23"/>
      <c r="DA1375" s="23"/>
      <c r="DB1375" s="23"/>
      <c r="DC1375" s="23"/>
      <c r="DD1375" s="23"/>
      <c r="DE1375" s="23"/>
      <c r="DF1375" s="23"/>
      <c r="DG1375" s="23"/>
      <c r="DH1375" s="23"/>
      <c r="DI1375" s="23"/>
      <c r="DJ1375" s="23"/>
      <c r="DK1375" s="23">
        <f>T1375</f>
        <v>1</v>
      </c>
      <c r="DL1375" s="23"/>
      <c r="DM1375" s="23">
        <f>Source!P729</f>
        <v>4</v>
      </c>
      <c r="DN1375" s="23"/>
      <c r="DO1375" s="23"/>
      <c r="DP1375" s="23"/>
      <c r="DQ1375" s="23"/>
      <c r="DR1375" s="23"/>
      <c r="DS1375" s="23"/>
      <c r="DT1375" s="23"/>
      <c r="DU1375" s="23"/>
      <c r="DV1375" s="23"/>
      <c r="DW1375" s="23"/>
      <c r="DX1375" s="23"/>
      <c r="DY1375" s="23"/>
      <c r="DZ1375" s="23"/>
      <c r="EA1375" s="23"/>
      <c r="EB1375" s="23"/>
      <c r="EC1375" s="23"/>
      <c r="ED1375" s="23"/>
      <c r="EE1375" s="23"/>
      <c r="EF1375" s="23"/>
      <c r="EG1375" s="23"/>
      <c r="EH1375" s="23"/>
      <c r="EI1375" s="23"/>
      <c r="EJ1375" s="23"/>
      <c r="EK1375" s="23"/>
      <c r="EL1375" s="23"/>
      <c r="EM1375" s="23"/>
      <c r="EN1375" s="23"/>
      <c r="EO1375" s="23"/>
      <c r="EP1375" s="23"/>
      <c r="EQ1375" s="23"/>
      <c r="ER1375" s="23"/>
      <c r="ES1375" s="23"/>
      <c r="ET1375" s="23"/>
      <c r="EU1375" s="23"/>
      <c r="EV1375" s="23"/>
      <c r="EW1375" s="23"/>
      <c r="EX1375" s="23"/>
      <c r="EY1375" s="23"/>
      <c r="EZ1375" s="23"/>
      <c r="FA1375" s="23"/>
      <c r="FB1375" s="23"/>
      <c r="FC1375" s="23"/>
      <c r="FD1375" s="23"/>
      <c r="FE1375" s="23"/>
      <c r="FF1375" s="23"/>
      <c r="FG1375" s="23"/>
      <c r="FH1375" s="23"/>
      <c r="FI1375" s="23"/>
      <c r="FJ1375" s="23"/>
      <c r="FK1375" s="23"/>
      <c r="FL1375" s="23"/>
      <c r="FM1375" s="23"/>
      <c r="FN1375" s="23"/>
      <c r="FO1375" s="23"/>
      <c r="FP1375" s="23"/>
      <c r="FQ1375" s="23"/>
      <c r="FR1375" s="23"/>
      <c r="FS1375" s="23"/>
      <c r="FT1375" s="23"/>
      <c r="FU1375" s="23"/>
      <c r="FV1375" s="23"/>
      <c r="FW1375" s="23"/>
      <c r="FX1375" s="23"/>
      <c r="FY1375" s="23"/>
      <c r="FZ1375" s="23"/>
      <c r="GA1375" s="23"/>
      <c r="GB1375" s="23"/>
      <c r="GC1375" s="23"/>
      <c r="GD1375" s="23"/>
      <c r="GE1375" s="23"/>
      <c r="GF1375" s="23"/>
      <c r="GG1375" s="23"/>
      <c r="GH1375" s="23"/>
      <c r="GI1375" s="23"/>
      <c r="GJ1375" s="23">
        <f>T1375</f>
        <v>1</v>
      </c>
      <c r="GK1375" s="23"/>
      <c r="GL1375" s="23"/>
      <c r="GM1375" s="23"/>
      <c r="GN1375" s="23">
        <f>T1375</f>
        <v>1</v>
      </c>
      <c r="GO1375" s="23"/>
      <c r="GP1375" s="23">
        <f>T1375</f>
        <v>1</v>
      </c>
      <c r="GQ1375" s="23">
        <f>T1375</f>
        <v>1</v>
      </c>
      <c r="GR1375" s="23"/>
      <c r="GS1375" s="23">
        <f>T1375</f>
        <v>1</v>
      </c>
      <c r="GT1375" s="23"/>
      <c r="GU1375" s="23"/>
      <c r="GV1375" s="23"/>
      <c r="GW1375" s="23"/>
      <c r="GX1375" s="23"/>
      <c r="GY1375" s="23"/>
      <c r="GZ1375" s="23"/>
      <c r="HA1375" s="23"/>
      <c r="HB1375" s="23">
        <f>T1375</f>
        <v>1</v>
      </c>
      <c r="HC1375" s="23"/>
      <c r="HD1375" s="23"/>
      <c r="HE1375" s="23"/>
      <c r="HF1375" s="23">
        <f>T1375</f>
        <v>1</v>
      </c>
      <c r="HG1375" s="23"/>
      <c r="HH1375" s="23"/>
      <c r="HI1375" s="23"/>
      <c r="HJ1375" s="23"/>
      <c r="HK1375" s="23"/>
      <c r="HL1375" s="23">
        <f>T1375</f>
        <v>1</v>
      </c>
      <c r="HM1375" s="23"/>
      <c r="HN1375" s="23">
        <f>T1375</f>
        <v>1</v>
      </c>
      <c r="HO1375" s="23"/>
      <c r="HP1375" s="23"/>
      <c r="HQ1375" s="23"/>
      <c r="HR1375" s="23"/>
      <c r="HS1375" s="23"/>
      <c r="HT1375" s="23"/>
      <c r="HU1375" s="23"/>
      <c r="HV1375" s="23"/>
      <c r="HW1375" s="23"/>
      <c r="HX1375" s="23"/>
      <c r="HY1375" s="23"/>
      <c r="HZ1375" s="23"/>
      <c r="IA1375" s="23"/>
      <c r="IB1375" s="23"/>
      <c r="IC1375" s="23"/>
      <c r="ID1375" s="23"/>
      <c r="IE1375" s="23"/>
      <c r="IF1375" s="23"/>
      <c r="IG1375" s="23"/>
      <c r="IH1375" s="23"/>
      <c r="II1375" s="23"/>
      <c r="IJ1375" s="23"/>
      <c r="IK1375" s="23"/>
      <c r="IL1375" s="23"/>
      <c r="IM1375" s="23"/>
      <c r="IN1375" s="23"/>
      <c r="IO1375" s="23"/>
      <c r="IP1375" s="23"/>
      <c r="IQ1375" s="23"/>
      <c r="IR1375" s="23"/>
      <c r="IS1375" s="23"/>
      <c r="IT1375" s="23"/>
      <c r="IU1375" s="23"/>
    </row>
    <row r="1376" spans="1:255" x14ac:dyDescent="0.2">
      <c r="A1376" s="98"/>
      <c r="B1376" s="113" t="s">
        <v>1263</v>
      </c>
      <c r="C1376" s="113" t="s">
        <v>1392</v>
      </c>
      <c r="D1376" s="33"/>
      <c r="E1376" s="33"/>
      <c r="F1376" s="33"/>
      <c r="G1376" s="33"/>
      <c r="H1376" s="33"/>
      <c r="I1376" s="33"/>
      <c r="J1376" s="33"/>
      <c r="K1376" s="99"/>
    </row>
    <row r="1377" spans="1:255" ht="13.5" thickBot="1" x14ac:dyDescent="0.25">
      <c r="A1377" s="124"/>
      <c r="B1377" s="125"/>
      <c r="C1377" s="125" t="s">
        <v>1266</v>
      </c>
      <c r="D1377" s="125"/>
      <c r="E1377" s="125"/>
      <c r="F1377" s="125"/>
      <c r="G1377" s="125"/>
      <c r="H1377" s="373">
        <f>SUM(DK1365:DK1376)</f>
        <v>65</v>
      </c>
      <c r="I1377" s="374"/>
      <c r="J1377" s="373">
        <f>SUM(DM1365:DM1376)</f>
        <v>573</v>
      </c>
      <c r="K1377" s="375"/>
      <c r="L1377" s="112"/>
      <c r="M1377" s="112"/>
      <c r="N1377" s="112"/>
      <c r="O1377" s="23"/>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c r="BK1377" s="23"/>
      <c r="BL1377" s="23"/>
      <c r="BM1377" s="23"/>
      <c r="BN1377" s="23"/>
      <c r="BO1377" s="23"/>
      <c r="BP1377" s="23"/>
      <c r="BQ1377" s="23"/>
      <c r="BR1377" s="23"/>
      <c r="BS1377" s="23"/>
      <c r="BT1377" s="23"/>
      <c r="BU1377" s="23"/>
      <c r="BV1377" s="23"/>
      <c r="BW1377" s="23"/>
      <c r="BX1377" s="23"/>
      <c r="BY1377" s="23"/>
      <c r="BZ1377" s="23"/>
      <c r="CA1377" s="23"/>
      <c r="CB1377" s="23"/>
      <c r="CC1377" s="23"/>
      <c r="CD1377" s="23"/>
      <c r="CE1377" s="23"/>
      <c r="CF1377" s="23"/>
      <c r="CG1377" s="23"/>
      <c r="CH1377" s="23"/>
      <c r="CI1377" s="23"/>
      <c r="CJ1377" s="23"/>
      <c r="CK1377" s="23"/>
      <c r="CL1377" s="23"/>
      <c r="CM1377" s="23"/>
      <c r="CN1377" s="23"/>
      <c r="CO1377" s="23"/>
      <c r="CP1377" s="23"/>
      <c r="CQ1377" s="23"/>
      <c r="CR1377" s="23"/>
      <c r="CS1377" s="23"/>
      <c r="CT1377" s="23"/>
      <c r="CU1377" s="23"/>
      <c r="CV1377" s="23"/>
      <c r="CW1377" s="23"/>
      <c r="CX1377" s="23"/>
      <c r="CY1377" s="23"/>
      <c r="CZ1377" s="23"/>
      <c r="DA1377" s="23"/>
      <c r="DB1377" s="23"/>
      <c r="DC1377" s="23"/>
      <c r="DD1377" s="23"/>
      <c r="DE1377" s="23"/>
      <c r="DF1377" s="23"/>
      <c r="DG1377" s="23"/>
      <c r="DH1377" s="23"/>
      <c r="DI1377" s="23"/>
      <c r="DJ1377" s="23"/>
      <c r="DK1377" s="23"/>
      <c r="DL1377" s="23"/>
      <c r="DM1377" s="23"/>
      <c r="DN1377" s="23"/>
      <c r="DO1377" s="23"/>
      <c r="DP1377" s="23"/>
      <c r="DQ1377" s="23"/>
      <c r="DR1377" s="23"/>
      <c r="DS1377" s="23"/>
      <c r="DT1377" s="23"/>
      <c r="DU1377" s="23"/>
      <c r="DV1377" s="23"/>
      <c r="DW1377" s="23"/>
      <c r="DX1377" s="23"/>
      <c r="DY1377" s="23"/>
      <c r="DZ1377" s="23"/>
      <c r="EA1377" s="23"/>
      <c r="EB1377" s="23"/>
      <c r="EC1377" s="23"/>
      <c r="ED1377" s="23"/>
      <c r="EE1377" s="23"/>
      <c r="EF1377" s="23"/>
      <c r="EG1377" s="23"/>
      <c r="EH1377" s="23"/>
      <c r="EI1377" s="23"/>
      <c r="EJ1377" s="23"/>
      <c r="EK1377" s="23"/>
      <c r="EL1377" s="23"/>
      <c r="EM1377" s="23"/>
      <c r="EN1377" s="23"/>
      <c r="EO1377" s="23"/>
      <c r="EP1377" s="23"/>
      <c r="EQ1377" s="23"/>
      <c r="ER1377" s="23"/>
      <c r="ES1377" s="23"/>
      <c r="ET1377" s="23"/>
      <c r="EU1377" s="23"/>
      <c r="EV1377" s="23"/>
      <c r="EW1377" s="23"/>
      <c r="EX1377" s="23"/>
      <c r="EY1377" s="23"/>
      <c r="EZ1377" s="23"/>
      <c r="FA1377" s="23"/>
      <c r="FB1377" s="23"/>
      <c r="FC1377" s="23"/>
      <c r="FD1377" s="23"/>
      <c r="FE1377" s="23"/>
      <c r="FF1377" s="23"/>
      <c r="FG1377" s="23"/>
      <c r="FH1377" s="23"/>
      <c r="FI1377" s="23"/>
      <c r="FJ1377" s="23"/>
      <c r="FK1377" s="23"/>
      <c r="FL1377" s="23"/>
      <c r="FM1377" s="23"/>
      <c r="FN1377" s="23"/>
      <c r="FO1377" s="23"/>
      <c r="FP1377" s="23"/>
      <c r="FQ1377" s="23"/>
      <c r="FR1377" s="23"/>
      <c r="FS1377" s="23"/>
      <c r="FT1377" s="23"/>
      <c r="FU1377" s="23"/>
      <c r="FV1377" s="23"/>
      <c r="FW1377" s="23"/>
      <c r="FX1377" s="23"/>
      <c r="FY1377" s="23"/>
      <c r="FZ1377" s="23"/>
      <c r="GA1377" s="23"/>
      <c r="GB1377" s="23"/>
      <c r="GC1377" s="23"/>
      <c r="GD1377" s="23"/>
      <c r="GE1377" s="23"/>
      <c r="GF1377" s="23"/>
      <c r="GG1377" s="23"/>
      <c r="GH1377" s="23"/>
      <c r="GI1377" s="23"/>
      <c r="GJ1377" s="23"/>
      <c r="GK1377" s="23"/>
      <c r="GL1377" s="23"/>
      <c r="GM1377" s="23"/>
      <c r="GN1377" s="23"/>
      <c r="GO1377" s="23"/>
      <c r="GP1377" s="23"/>
      <c r="GQ1377" s="23"/>
      <c r="GR1377" s="23"/>
      <c r="GS1377" s="23"/>
      <c r="GT1377" s="23"/>
      <c r="GU1377" s="23"/>
      <c r="GV1377" s="23"/>
      <c r="GW1377" s="23"/>
      <c r="GX1377" s="23"/>
      <c r="GY1377" s="23"/>
      <c r="GZ1377" s="23"/>
      <c r="HA1377" s="23"/>
      <c r="HB1377" s="23"/>
      <c r="HC1377" s="23"/>
      <c r="HD1377" s="23"/>
      <c r="HE1377" s="23"/>
      <c r="HF1377" s="23"/>
      <c r="HG1377" s="23"/>
      <c r="HH1377" s="23"/>
      <c r="HI1377" s="23"/>
      <c r="HJ1377" s="23"/>
      <c r="HK1377" s="23"/>
      <c r="HL1377" s="23"/>
      <c r="HM1377" s="23"/>
      <c r="HN1377" s="23"/>
      <c r="HO1377" s="23"/>
      <c r="HP1377" s="23"/>
      <c r="HQ1377" s="23"/>
      <c r="HR1377" s="23"/>
      <c r="HS1377" s="23"/>
      <c r="HT1377" s="23"/>
      <c r="HU1377" s="23"/>
      <c r="HV1377" s="23"/>
      <c r="HW1377" s="23"/>
      <c r="HX1377" s="23"/>
      <c r="HY1377" s="23"/>
      <c r="HZ1377" s="23"/>
      <c r="IA1377" s="23"/>
      <c r="IB1377" s="23"/>
      <c r="IC1377" s="23"/>
      <c r="ID1377" s="23"/>
      <c r="IE1377" s="23"/>
      <c r="IF1377" s="23"/>
      <c r="IG1377" s="23"/>
      <c r="IH1377" s="23"/>
      <c r="II1377" s="23"/>
      <c r="IJ1377" s="23"/>
      <c r="IK1377" s="23"/>
      <c r="IL1377" s="23"/>
      <c r="IM1377" s="23"/>
      <c r="IN1377" s="23"/>
      <c r="IO1377" s="23"/>
      <c r="IP1377" s="23"/>
      <c r="IQ1377" s="23"/>
      <c r="IR1377" s="23"/>
      <c r="IS1377" s="23"/>
      <c r="IT1377" s="23"/>
      <c r="IU1377" s="23"/>
    </row>
    <row r="1378" spans="1:255" x14ac:dyDescent="0.2">
      <c r="A1378" s="123"/>
      <c r="B1378" s="122"/>
      <c r="C1378" s="122" t="s">
        <v>1267</v>
      </c>
      <c r="D1378" s="122"/>
      <c r="E1378" s="122"/>
      <c r="F1378" s="122"/>
      <c r="G1378" s="122"/>
      <c r="H1378" s="376">
        <f>R1378</f>
        <v>83</v>
      </c>
      <c r="I1378" s="377"/>
      <c r="J1378" s="376" t="e">
        <f>S1378</f>
        <v>#REF!</v>
      </c>
      <c r="K1378" s="378"/>
      <c r="O1378" s="23"/>
      <c r="P1378" s="23"/>
      <c r="Q1378" s="23"/>
      <c r="R1378" s="23">
        <f>SUM(T1365:T1377)</f>
        <v>83</v>
      </c>
      <c r="S1378" s="23" t="e">
        <f>SUM(U1365:U1377)</f>
        <v>#REF!</v>
      </c>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23"/>
      <c r="BJ1378" s="23"/>
      <c r="BK1378" s="23"/>
      <c r="BL1378" s="23"/>
      <c r="BM1378" s="23"/>
      <c r="BN1378" s="23"/>
      <c r="BO1378" s="23"/>
      <c r="BP1378" s="23"/>
      <c r="BQ1378" s="23"/>
      <c r="BR1378" s="23"/>
      <c r="BS1378" s="23"/>
      <c r="BT1378" s="23"/>
      <c r="BU1378" s="23"/>
      <c r="BV1378" s="23"/>
      <c r="BW1378" s="23"/>
      <c r="BX1378" s="23"/>
      <c r="BY1378" s="23"/>
      <c r="BZ1378" s="23"/>
      <c r="CA1378" s="23"/>
      <c r="CB1378" s="23"/>
      <c r="CC1378" s="23"/>
      <c r="CD1378" s="23"/>
      <c r="CE1378" s="23"/>
      <c r="CF1378" s="23"/>
      <c r="CG1378" s="23"/>
      <c r="CH1378" s="23"/>
      <c r="CI1378" s="23"/>
      <c r="CJ1378" s="23"/>
      <c r="CK1378" s="23"/>
      <c r="CL1378" s="23"/>
      <c r="CM1378" s="23"/>
      <c r="CN1378" s="23"/>
      <c r="CO1378" s="23"/>
      <c r="CP1378" s="23"/>
      <c r="CQ1378" s="23"/>
      <c r="CR1378" s="23"/>
      <c r="CS1378" s="23"/>
      <c r="CT1378" s="23"/>
      <c r="CU1378" s="23"/>
      <c r="CV1378" s="23"/>
      <c r="CW1378" s="23"/>
      <c r="CX1378" s="23"/>
      <c r="CY1378" s="23"/>
      <c r="CZ1378" s="23"/>
      <c r="DA1378" s="23"/>
      <c r="DB1378" s="23"/>
      <c r="DC1378" s="23"/>
      <c r="DD1378" s="23"/>
      <c r="DE1378" s="23"/>
      <c r="DF1378" s="23"/>
      <c r="DG1378" s="23"/>
      <c r="DH1378" s="23"/>
      <c r="DI1378" s="23"/>
      <c r="DJ1378" s="23"/>
      <c r="DK1378" s="23"/>
      <c r="DL1378" s="23"/>
      <c r="DM1378" s="23"/>
      <c r="DN1378" s="23"/>
      <c r="DO1378" s="23"/>
      <c r="DP1378" s="23"/>
      <c r="DQ1378" s="23"/>
      <c r="DR1378" s="23"/>
      <c r="DS1378" s="23"/>
      <c r="DT1378" s="23"/>
      <c r="DU1378" s="23"/>
      <c r="DV1378" s="23"/>
      <c r="DW1378" s="23"/>
      <c r="DX1378" s="23"/>
      <c r="DY1378" s="23"/>
      <c r="DZ1378" s="23"/>
      <c r="EA1378" s="23"/>
      <c r="EB1378" s="23"/>
      <c r="EC1378" s="23"/>
      <c r="ED1378" s="23"/>
      <c r="EE1378" s="23"/>
      <c r="EF1378" s="23"/>
      <c r="EG1378" s="23"/>
      <c r="EH1378" s="23"/>
      <c r="EI1378" s="23"/>
      <c r="EJ1378" s="23"/>
      <c r="EK1378" s="23"/>
      <c r="EL1378" s="23"/>
      <c r="EM1378" s="23"/>
      <c r="EN1378" s="23"/>
      <c r="EO1378" s="23"/>
      <c r="EP1378" s="23"/>
      <c r="EQ1378" s="23"/>
      <c r="ER1378" s="23"/>
      <c r="ES1378" s="23"/>
      <c r="ET1378" s="23"/>
      <c r="EU1378" s="23"/>
      <c r="EV1378" s="23"/>
      <c r="EW1378" s="23"/>
      <c r="EX1378" s="23"/>
      <c r="EY1378" s="23"/>
      <c r="EZ1378" s="23"/>
      <c r="FA1378" s="23"/>
      <c r="FB1378" s="23"/>
      <c r="FC1378" s="23"/>
      <c r="FD1378" s="23"/>
      <c r="FE1378" s="23"/>
      <c r="FF1378" s="23"/>
      <c r="FG1378" s="23"/>
      <c r="FH1378" s="23"/>
      <c r="FI1378" s="23"/>
      <c r="FJ1378" s="23"/>
      <c r="FK1378" s="23"/>
      <c r="FL1378" s="23"/>
      <c r="FM1378" s="23"/>
      <c r="FN1378" s="23"/>
      <c r="FO1378" s="23"/>
      <c r="FP1378" s="23"/>
      <c r="FQ1378" s="23"/>
      <c r="FR1378" s="23"/>
      <c r="FS1378" s="23"/>
      <c r="FT1378" s="23"/>
      <c r="FU1378" s="23"/>
      <c r="FV1378" s="23"/>
      <c r="FW1378" s="23"/>
      <c r="FX1378" s="23"/>
      <c r="FY1378" s="23"/>
      <c r="FZ1378" s="23"/>
      <c r="GA1378" s="23"/>
      <c r="GB1378" s="23"/>
      <c r="GC1378" s="23"/>
      <c r="GD1378" s="23"/>
      <c r="GE1378" s="23"/>
      <c r="GF1378" s="23"/>
      <c r="GG1378" s="23"/>
      <c r="GH1378" s="23"/>
      <c r="GI1378" s="23"/>
      <c r="GJ1378" s="23"/>
      <c r="GK1378" s="23"/>
      <c r="GL1378" s="23"/>
      <c r="GM1378" s="23"/>
      <c r="GN1378" s="23"/>
      <c r="GO1378" s="23"/>
      <c r="GP1378" s="23"/>
      <c r="GQ1378" s="23"/>
      <c r="GR1378" s="23"/>
      <c r="GS1378" s="23"/>
      <c r="GT1378" s="23"/>
      <c r="GU1378" s="23"/>
      <c r="GV1378" s="23"/>
      <c r="GW1378" s="23"/>
      <c r="GX1378" s="23"/>
      <c r="GY1378" s="23"/>
      <c r="GZ1378" s="23"/>
      <c r="HA1378" s="23">
        <f>R1378</f>
        <v>83</v>
      </c>
      <c r="HB1378" s="23"/>
      <c r="HC1378" s="23"/>
      <c r="HD1378" s="23"/>
      <c r="HE1378" s="23"/>
      <c r="HF1378" s="23"/>
      <c r="HG1378" s="23"/>
      <c r="HH1378" s="23"/>
      <c r="HI1378" s="23"/>
      <c r="HJ1378" s="23"/>
      <c r="HK1378" s="23"/>
      <c r="HL1378" s="23"/>
      <c r="HM1378" s="23"/>
      <c r="HN1378" s="23"/>
      <c r="HO1378" s="23"/>
      <c r="HP1378" s="23"/>
      <c r="HQ1378" s="23"/>
      <c r="HR1378" s="23"/>
      <c r="HS1378" s="23"/>
      <c r="HT1378" s="23"/>
      <c r="HU1378" s="23"/>
      <c r="HV1378" s="23"/>
      <c r="HW1378" s="23"/>
      <c r="HX1378" s="23"/>
      <c r="HY1378" s="23"/>
      <c r="HZ1378" s="23"/>
      <c r="IA1378" s="23"/>
      <c r="IB1378" s="23"/>
      <c r="IC1378" s="23"/>
      <c r="ID1378" s="23"/>
      <c r="IE1378" s="23"/>
      <c r="IF1378" s="23"/>
      <c r="IG1378" s="23"/>
      <c r="IH1378" s="23"/>
      <c r="II1378" s="23"/>
      <c r="IJ1378" s="23"/>
      <c r="IK1378" s="23"/>
      <c r="IL1378" s="23"/>
      <c r="IM1378" s="23"/>
      <c r="IN1378" s="23"/>
      <c r="IO1378" s="23"/>
      <c r="IP1378" s="23"/>
      <c r="IQ1378" s="23"/>
      <c r="IR1378" s="23"/>
      <c r="IS1378" s="23"/>
      <c r="IT1378" s="23"/>
      <c r="IU1378" s="23"/>
    </row>
    <row r="1379" spans="1:255" x14ac:dyDescent="0.2">
      <c r="A1379" s="77"/>
      <c r="B1379" s="76"/>
      <c r="C1379" s="76"/>
      <c r="D1379" s="76"/>
      <c r="E1379" s="76"/>
      <c r="F1379" s="76"/>
      <c r="G1379" s="76"/>
      <c r="H1379" s="370"/>
      <c r="I1379" s="371"/>
      <c r="J1379" s="370"/>
      <c r="K1379" s="372"/>
    </row>
    <row r="1380" spans="1:255" ht="22.5" x14ac:dyDescent="0.2">
      <c r="A1380" s="126">
        <v>70</v>
      </c>
      <c r="B1380" s="133" t="s">
        <v>728</v>
      </c>
      <c r="C1380" s="127" t="s">
        <v>729</v>
      </c>
      <c r="D1380" s="128" t="s">
        <v>730</v>
      </c>
      <c r="E1380" s="129">
        <v>2.5000000000000001E-2</v>
      </c>
      <c r="F1380" s="130">
        <f>Source!AK731</f>
        <v>9980.23</v>
      </c>
      <c r="G1380" s="134" t="s">
        <v>6</v>
      </c>
      <c r="H1380" s="130"/>
      <c r="I1380" s="131">
        <f>SUM(DQ1380:DQ1393)</f>
        <v>70</v>
      </c>
      <c r="J1380" s="107" t="s">
        <v>728</v>
      </c>
      <c r="K1380" s="132" t="e">
        <f>SUM(DS1380:DS1393)</f>
        <v>#REF!</v>
      </c>
      <c r="L1380" s="23"/>
      <c r="M1380" s="23"/>
      <c r="N1380" s="23"/>
      <c r="O1380" s="23"/>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c r="BK1380" s="23"/>
      <c r="BL1380" s="23"/>
      <c r="BM1380" s="23"/>
      <c r="BN1380" s="23"/>
      <c r="BO1380" s="23"/>
      <c r="BP1380" s="23"/>
      <c r="BQ1380" s="23"/>
      <c r="BR1380" s="23"/>
      <c r="BS1380" s="23"/>
      <c r="BT1380" s="23"/>
      <c r="BU1380" s="23"/>
      <c r="BV1380" s="23"/>
      <c r="BW1380" s="23"/>
      <c r="BX1380" s="23"/>
      <c r="BY1380" s="23"/>
      <c r="BZ1380" s="23"/>
      <c r="CA1380" s="23"/>
      <c r="CB1380" s="23"/>
      <c r="CC1380" s="23"/>
      <c r="CD1380" s="23"/>
      <c r="CE1380" s="23"/>
      <c r="CF1380" s="23"/>
      <c r="CG1380" s="23"/>
      <c r="CH1380" s="23"/>
      <c r="CI1380" s="23"/>
      <c r="CJ1380" s="23"/>
      <c r="CK1380" s="23"/>
      <c r="CL1380" s="23"/>
      <c r="CM1380" s="23"/>
      <c r="CN1380" s="23"/>
      <c r="CO1380" s="23"/>
      <c r="CP1380" s="23"/>
      <c r="CQ1380" s="23"/>
      <c r="CR1380" s="23"/>
      <c r="CS1380" s="23"/>
      <c r="CT1380" s="23"/>
      <c r="CU1380" s="23"/>
      <c r="CV1380" s="23"/>
      <c r="CW1380" s="23"/>
      <c r="CX1380" s="23"/>
      <c r="CY1380" s="23"/>
      <c r="CZ1380" s="23"/>
      <c r="DA1380" s="23"/>
      <c r="DB1380" s="23"/>
      <c r="DC1380" s="23"/>
      <c r="DD1380" s="23"/>
      <c r="DE1380" s="23"/>
      <c r="DF1380" s="23"/>
      <c r="DG1380" s="23"/>
      <c r="DH1380" s="23"/>
      <c r="DI1380" s="23"/>
      <c r="DJ1380" s="23"/>
      <c r="DK1380" s="23"/>
      <c r="DL1380" s="23"/>
      <c r="DM1380" s="23"/>
      <c r="DN1380" s="23"/>
      <c r="DO1380" s="23"/>
      <c r="DP1380" s="23"/>
      <c r="DQ1380" s="23"/>
      <c r="DR1380" s="23"/>
      <c r="DS1380" s="23"/>
      <c r="DT1380" s="23"/>
      <c r="DU1380" s="23"/>
      <c r="DV1380" s="23"/>
      <c r="DW1380" s="23"/>
      <c r="DX1380" s="23"/>
      <c r="DY1380" s="23"/>
      <c r="DZ1380" s="23"/>
      <c r="EA1380" s="23"/>
      <c r="EB1380" s="23"/>
      <c r="EC1380" s="23"/>
      <c r="ED1380" s="23"/>
      <c r="EE1380" s="23"/>
      <c r="EF1380" s="23"/>
      <c r="EG1380" s="23"/>
      <c r="EH1380" s="23"/>
      <c r="EI1380" s="23"/>
      <c r="EJ1380" s="23"/>
      <c r="EK1380" s="23"/>
      <c r="EL1380" s="23"/>
      <c r="EM1380" s="23"/>
      <c r="EN1380" s="23"/>
      <c r="EO1380" s="23"/>
      <c r="EP1380" s="23"/>
      <c r="EQ1380" s="23"/>
      <c r="ER1380" s="23"/>
      <c r="ES1380" s="23"/>
      <c r="ET1380" s="23"/>
      <c r="EU1380" s="23"/>
      <c r="EV1380" s="23"/>
      <c r="EW1380" s="23"/>
      <c r="EX1380" s="23"/>
      <c r="EY1380" s="23"/>
      <c r="EZ1380" s="23"/>
      <c r="FA1380" s="23"/>
      <c r="FB1380" s="23"/>
      <c r="FC1380" s="23"/>
      <c r="FD1380" s="23"/>
      <c r="FE1380" s="23"/>
      <c r="FF1380" s="23"/>
      <c r="FG1380" s="23"/>
      <c r="FH1380" s="23"/>
      <c r="FI1380" s="23"/>
      <c r="FJ1380" s="23"/>
      <c r="FK1380" s="23"/>
      <c r="FL1380" s="23"/>
      <c r="FM1380" s="23"/>
      <c r="FN1380" s="23"/>
      <c r="FO1380" s="23"/>
      <c r="FP1380" s="23"/>
      <c r="FQ1380" s="23"/>
      <c r="FR1380" s="23"/>
      <c r="FS1380" s="23"/>
      <c r="FT1380" s="23"/>
      <c r="FU1380" s="23"/>
      <c r="FV1380" s="23"/>
      <c r="FW1380" s="23"/>
      <c r="FX1380" s="23"/>
      <c r="FY1380" s="23"/>
      <c r="FZ1380" s="23"/>
      <c r="GA1380" s="23"/>
      <c r="GB1380" s="23"/>
      <c r="GC1380" s="23"/>
      <c r="GD1380" s="23"/>
      <c r="GE1380" s="23"/>
      <c r="GF1380" s="23"/>
      <c r="GG1380" s="23"/>
      <c r="GH1380" s="23"/>
      <c r="GI1380" s="23"/>
      <c r="GJ1380" s="23"/>
      <c r="GK1380" s="23"/>
      <c r="GL1380" s="23"/>
      <c r="GM1380" s="23"/>
      <c r="GN1380" s="23"/>
      <c r="GO1380" s="23"/>
      <c r="GP1380" s="23"/>
      <c r="GQ1380" s="23"/>
      <c r="GR1380" s="23"/>
      <c r="GS1380" s="23"/>
      <c r="GT1380" s="23"/>
      <c r="GU1380" s="23"/>
      <c r="GV1380" s="23"/>
      <c r="GW1380" s="23"/>
      <c r="GX1380" s="23"/>
      <c r="GY1380" s="23"/>
      <c r="GZ1380" s="23"/>
      <c r="HA1380" s="23"/>
      <c r="HB1380" s="23"/>
      <c r="HC1380" s="23"/>
      <c r="HD1380" s="23"/>
      <c r="HE1380" s="23"/>
      <c r="HF1380" s="23"/>
      <c r="HG1380" s="23"/>
      <c r="HH1380" s="23"/>
      <c r="HI1380" s="23"/>
      <c r="HJ1380" s="23"/>
      <c r="HK1380" s="23"/>
      <c r="HL1380" s="23"/>
      <c r="HM1380" s="23"/>
      <c r="HN1380" s="23"/>
      <c r="HO1380" s="23"/>
      <c r="HP1380" s="23"/>
      <c r="HQ1380" s="23"/>
      <c r="HR1380" s="23"/>
      <c r="HS1380" s="23"/>
      <c r="HT1380" s="23"/>
      <c r="HU1380" s="23"/>
      <c r="HV1380" s="23"/>
      <c r="HW1380" s="23"/>
      <c r="HX1380" s="23"/>
      <c r="HY1380" s="23"/>
      <c r="HZ1380" s="23"/>
      <c r="IA1380" s="23"/>
      <c r="IB1380" s="23"/>
      <c r="IC1380" s="23"/>
      <c r="ID1380" s="23"/>
      <c r="IE1380" s="23"/>
      <c r="IF1380" s="23"/>
      <c r="IG1380" s="23"/>
      <c r="IH1380" s="23"/>
      <c r="II1380" s="23"/>
      <c r="IJ1380" s="23"/>
      <c r="IK1380" s="23"/>
      <c r="IL1380" s="23"/>
      <c r="IM1380" s="23"/>
      <c r="IN1380" s="23"/>
      <c r="IO1380" s="23"/>
      <c r="IP1380" s="23"/>
      <c r="IQ1380" s="23"/>
      <c r="IR1380" s="23"/>
      <c r="IS1380" s="23"/>
      <c r="IT1380" s="23"/>
      <c r="IU1380" s="23"/>
    </row>
    <row r="1381" spans="1:255" x14ac:dyDescent="0.2">
      <c r="A1381" s="66"/>
      <c r="B1381" s="67"/>
      <c r="C1381" s="67" t="s">
        <v>1253</v>
      </c>
      <c r="D1381" s="68"/>
      <c r="E1381" s="69"/>
      <c r="F1381" s="70">
        <v>969.65</v>
      </c>
      <c r="G1381" s="71"/>
      <c r="H1381" s="70">
        <f>Source!AF731</f>
        <v>969.65</v>
      </c>
      <c r="I1381" s="72">
        <f>T1381</f>
        <v>24</v>
      </c>
      <c r="J1381" s="73">
        <v>29.62</v>
      </c>
      <c r="K1381" s="74">
        <f>U1381</f>
        <v>718</v>
      </c>
      <c r="O1381" s="23"/>
      <c r="P1381" s="23"/>
      <c r="Q1381" s="23"/>
      <c r="R1381" s="23"/>
      <c r="S1381" s="23"/>
      <c r="T1381" s="23">
        <f>ROUND(Source!AF731*Source!AV731*Source!I731,0)</f>
        <v>24</v>
      </c>
      <c r="U1381" s="23">
        <f>Source!S731</f>
        <v>718</v>
      </c>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c r="BK1381" s="23"/>
      <c r="BL1381" s="23"/>
      <c r="BM1381" s="23"/>
      <c r="BN1381" s="23"/>
      <c r="BO1381" s="23"/>
      <c r="BP1381" s="23"/>
      <c r="BQ1381" s="23"/>
      <c r="BR1381" s="23"/>
      <c r="BS1381" s="23"/>
      <c r="BT1381" s="23"/>
      <c r="BU1381" s="23"/>
      <c r="BV1381" s="23"/>
      <c r="BW1381" s="23"/>
      <c r="BX1381" s="23"/>
      <c r="BY1381" s="23"/>
      <c r="BZ1381" s="23"/>
      <c r="CA1381" s="23"/>
      <c r="CB1381" s="23"/>
      <c r="CC1381" s="23"/>
      <c r="CD1381" s="23"/>
      <c r="CE1381" s="23"/>
      <c r="CF1381" s="23"/>
      <c r="CG1381" s="23"/>
      <c r="CH1381" s="23"/>
      <c r="CI1381" s="23"/>
      <c r="CJ1381" s="23"/>
      <c r="CK1381" s="23"/>
      <c r="CL1381" s="23"/>
      <c r="CM1381" s="23"/>
      <c r="CN1381" s="23"/>
      <c r="CO1381" s="23"/>
      <c r="CP1381" s="23"/>
      <c r="CQ1381" s="23"/>
      <c r="CR1381" s="23"/>
      <c r="CS1381" s="23"/>
      <c r="CT1381" s="23"/>
      <c r="CU1381" s="23"/>
      <c r="CV1381" s="23">
        <v>1</v>
      </c>
      <c r="CW1381" s="23"/>
      <c r="CX1381" s="23"/>
      <c r="CY1381" s="23"/>
      <c r="CZ1381" s="23"/>
      <c r="DA1381" s="23"/>
      <c r="DB1381" s="23"/>
      <c r="DC1381" s="23"/>
      <c r="DD1381" s="23"/>
      <c r="DE1381" s="23"/>
      <c r="DF1381" s="23"/>
      <c r="DG1381" s="23">
        <f>Source!S731</f>
        <v>718</v>
      </c>
      <c r="DH1381" s="23">
        <v>1007</v>
      </c>
      <c r="DI1381" s="23"/>
      <c r="DJ1381" s="23"/>
      <c r="DK1381" s="23"/>
      <c r="DL1381" s="23"/>
      <c r="DM1381" s="23"/>
      <c r="DN1381" s="23"/>
      <c r="DO1381" s="23"/>
      <c r="DP1381" s="23"/>
      <c r="DQ1381" s="23">
        <f>T1381</f>
        <v>24</v>
      </c>
      <c r="DR1381" s="23"/>
      <c r="DS1381" s="23">
        <f>U1381</f>
        <v>718</v>
      </c>
      <c r="DT1381" s="23"/>
      <c r="DU1381" s="23"/>
      <c r="DV1381" s="23"/>
      <c r="DW1381" s="23"/>
      <c r="DX1381" s="23"/>
      <c r="DY1381" s="23"/>
      <c r="DZ1381" s="23"/>
      <c r="EA1381" s="23"/>
      <c r="EB1381" s="23"/>
      <c r="EC1381" s="23"/>
      <c r="ED1381" s="23"/>
      <c r="EE1381" s="23"/>
      <c r="EF1381" s="23"/>
      <c r="EG1381" s="23"/>
      <c r="EH1381" s="23"/>
      <c r="EI1381" s="23"/>
      <c r="EJ1381" s="23"/>
      <c r="EK1381" s="23"/>
      <c r="EL1381" s="23"/>
      <c r="EM1381" s="23"/>
      <c r="EN1381" s="23"/>
      <c r="EO1381" s="23"/>
      <c r="EP1381" s="23"/>
      <c r="EQ1381" s="23"/>
      <c r="ER1381" s="23"/>
      <c r="ES1381" s="23"/>
      <c r="ET1381" s="23"/>
      <c r="EU1381" s="23"/>
      <c r="EV1381" s="23"/>
      <c r="EW1381" s="23"/>
      <c r="EX1381" s="23"/>
      <c r="EY1381" s="23"/>
      <c r="EZ1381" s="23"/>
      <c r="FA1381" s="23"/>
      <c r="FB1381" s="23"/>
      <c r="FC1381" s="23"/>
      <c r="FD1381" s="23"/>
      <c r="FE1381" s="23"/>
      <c r="FF1381" s="23"/>
      <c r="FG1381" s="23"/>
      <c r="FH1381" s="23"/>
      <c r="FI1381" s="23"/>
      <c r="FJ1381" s="23"/>
      <c r="FK1381" s="23"/>
      <c r="FL1381" s="23"/>
      <c r="FM1381" s="23"/>
      <c r="FN1381" s="23"/>
      <c r="FO1381" s="23"/>
      <c r="FP1381" s="23"/>
      <c r="FQ1381" s="23"/>
      <c r="FR1381" s="23"/>
      <c r="FS1381" s="23"/>
      <c r="FT1381" s="23"/>
      <c r="FU1381" s="23"/>
      <c r="FV1381" s="23"/>
      <c r="FW1381" s="23"/>
      <c r="FX1381" s="23"/>
      <c r="FY1381" s="23"/>
      <c r="FZ1381" s="23"/>
      <c r="GA1381" s="23"/>
      <c r="GB1381" s="23"/>
      <c r="GC1381" s="23"/>
      <c r="GD1381" s="23"/>
      <c r="GE1381" s="23"/>
      <c r="GF1381" s="23"/>
      <c r="GG1381" s="23"/>
      <c r="GH1381" s="23"/>
      <c r="GI1381" s="23"/>
      <c r="GJ1381" s="23">
        <f>T1381</f>
        <v>24</v>
      </c>
      <c r="GK1381" s="23">
        <f>T1381</f>
        <v>24</v>
      </c>
      <c r="GL1381" s="23"/>
      <c r="GM1381" s="23"/>
      <c r="GN1381" s="23"/>
      <c r="GO1381" s="23"/>
      <c r="GP1381" s="23"/>
      <c r="GQ1381" s="23"/>
      <c r="GR1381" s="23"/>
      <c r="GS1381" s="23"/>
      <c r="GT1381" s="23"/>
      <c r="GU1381" s="23"/>
      <c r="GV1381" s="23"/>
      <c r="GW1381" s="23"/>
      <c r="GX1381" s="23"/>
      <c r="GY1381" s="23"/>
      <c r="GZ1381" s="23"/>
      <c r="HA1381" s="23"/>
      <c r="HB1381" s="23">
        <f>T1381</f>
        <v>24</v>
      </c>
      <c r="HC1381" s="23"/>
      <c r="HD1381" s="23"/>
      <c r="HE1381" s="23"/>
      <c r="HF1381" s="23">
        <f>T1381</f>
        <v>24</v>
      </c>
      <c r="HG1381" s="23"/>
      <c r="HH1381" s="23"/>
      <c r="HI1381" s="23"/>
      <c r="HJ1381" s="23"/>
      <c r="HK1381" s="23"/>
      <c r="HL1381" s="23">
        <f>T1381</f>
        <v>24</v>
      </c>
      <c r="HM1381" s="23"/>
      <c r="HN1381" s="23">
        <f>T1381</f>
        <v>24</v>
      </c>
      <c r="HO1381" s="23"/>
      <c r="HP1381" s="23"/>
      <c r="HQ1381" s="23"/>
      <c r="HR1381" s="23"/>
      <c r="HS1381" s="23"/>
      <c r="HT1381" s="23"/>
      <c r="HU1381" s="23"/>
      <c r="HV1381" s="23"/>
      <c r="HW1381" s="23"/>
      <c r="HX1381" s="23">
        <f>T1381</f>
        <v>24</v>
      </c>
      <c r="HY1381" s="23"/>
      <c r="HZ1381" s="23"/>
      <c r="IA1381" s="23"/>
      <c r="IB1381" s="23"/>
      <c r="IC1381" s="23"/>
      <c r="ID1381" s="23"/>
      <c r="IE1381" s="23"/>
      <c r="IF1381" s="23"/>
      <c r="IG1381" s="23"/>
      <c r="IH1381" s="23"/>
      <c r="II1381" s="23"/>
      <c r="IJ1381" s="23"/>
      <c r="IK1381" s="23"/>
      <c r="IL1381" s="23"/>
      <c r="IM1381" s="23"/>
      <c r="IN1381" s="23"/>
      <c r="IO1381" s="23"/>
      <c r="IP1381" s="23"/>
      <c r="IQ1381" s="23"/>
      <c r="IR1381" s="23"/>
      <c r="IS1381" s="23"/>
      <c r="IT1381" s="23"/>
      <c r="IU1381" s="23"/>
    </row>
    <row r="1382" spans="1:255" x14ac:dyDescent="0.2">
      <c r="A1382" s="78"/>
      <c r="B1382" s="79"/>
      <c r="C1382" s="79" t="s">
        <v>1255</v>
      </c>
      <c r="D1382" s="80"/>
      <c r="E1382" s="81"/>
      <c r="F1382" s="82">
        <v>24.87</v>
      </c>
      <c r="G1382" s="83"/>
      <c r="H1382" s="82">
        <f>Source!AD731</f>
        <v>24.87</v>
      </c>
      <c r="I1382" s="84">
        <f>T1382</f>
        <v>1</v>
      </c>
      <c r="J1382" s="85">
        <v>9.3000000000000007</v>
      </c>
      <c r="K1382" s="86">
        <f>U1382</f>
        <v>6</v>
      </c>
      <c r="O1382" s="23"/>
      <c r="P1382" s="23"/>
      <c r="Q1382" s="23"/>
      <c r="R1382" s="23"/>
      <c r="S1382" s="23"/>
      <c r="T1382" s="23">
        <f>ROUND(Source!AD731*Source!AV731*Source!I731,0)</f>
        <v>1</v>
      </c>
      <c r="U1382" s="23">
        <f>Source!Q731</f>
        <v>6</v>
      </c>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v>1</v>
      </c>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f>T1382</f>
        <v>1</v>
      </c>
      <c r="DR1382" s="23"/>
      <c r="DS1382" s="23">
        <f>U1382</f>
        <v>6</v>
      </c>
      <c r="DT1382" s="23"/>
      <c r="DU1382" s="23"/>
      <c r="DV1382" s="23"/>
      <c r="DW1382" s="23"/>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23"/>
      <c r="ES1382" s="23"/>
      <c r="ET1382" s="23"/>
      <c r="EU1382" s="23"/>
      <c r="EV1382" s="23"/>
      <c r="EW1382" s="23"/>
      <c r="EX1382" s="23"/>
      <c r="EY1382" s="23"/>
      <c r="EZ1382" s="23"/>
      <c r="FA1382" s="23"/>
      <c r="FB1382" s="23"/>
      <c r="FC1382" s="23"/>
      <c r="FD1382" s="23"/>
      <c r="FE1382" s="23"/>
      <c r="FF1382" s="23"/>
      <c r="FG1382" s="23"/>
      <c r="FH1382" s="23"/>
      <c r="FI1382" s="23"/>
      <c r="FJ1382" s="23"/>
      <c r="FK1382" s="23"/>
      <c r="FL1382" s="23"/>
      <c r="FM1382" s="23"/>
      <c r="FN1382" s="23"/>
      <c r="FO1382" s="23"/>
      <c r="FP1382" s="23"/>
      <c r="FQ1382" s="23"/>
      <c r="FR1382" s="23"/>
      <c r="FS1382" s="23"/>
      <c r="FT1382" s="23"/>
      <c r="FU1382" s="23"/>
      <c r="FV1382" s="23"/>
      <c r="FW1382" s="23"/>
      <c r="FX1382" s="23"/>
      <c r="FY1382" s="23"/>
      <c r="FZ1382" s="23"/>
      <c r="GA1382" s="23"/>
      <c r="GB1382" s="23"/>
      <c r="GC1382" s="23"/>
      <c r="GD1382" s="23"/>
      <c r="GE1382" s="23"/>
      <c r="GF1382" s="23"/>
      <c r="GG1382" s="23"/>
      <c r="GH1382" s="23"/>
      <c r="GI1382" s="23"/>
      <c r="GJ1382" s="23">
        <f>T1382</f>
        <v>1</v>
      </c>
      <c r="GK1382" s="23"/>
      <c r="GL1382" s="23">
        <f>T1382</f>
        <v>1</v>
      </c>
      <c r="GM1382" s="23"/>
      <c r="GN1382" s="23"/>
      <c r="GO1382" s="23"/>
      <c r="GP1382" s="23"/>
      <c r="GQ1382" s="23"/>
      <c r="GR1382" s="23"/>
      <c r="GS1382" s="23"/>
      <c r="GT1382" s="23"/>
      <c r="GU1382" s="23"/>
      <c r="GV1382" s="23"/>
      <c r="GW1382" s="23"/>
      <c r="GX1382" s="23"/>
      <c r="GY1382" s="23"/>
      <c r="GZ1382" s="23"/>
      <c r="HA1382" s="23"/>
      <c r="HB1382" s="23">
        <f>T1382</f>
        <v>1</v>
      </c>
      <c r="HC1382" s="23"/>
      <c r="HD1382" s="23"/>
      <c r="HE1382" s="23"/>
      <c r="HF1382" s="23">
        <f>T1382</f>
        <v>1</v>
      </c>
      <c r="HG1382" s="23"/>
      <c r="HH1382" s="23"/>
      <c r="HI1382" s="23"/>
      <c r="HJ1382" s="23"/>
      <c r="HK1382" s="23"/>
      <c r="HL1382" s="23">
        <f>T1382</f>
        <v>1</v>
      </c>
      <c r="HM1382" s="23"/>
      <c r="HN1382" s="23">
        <f>T1382</f>
        <v>1</v>
      </c>
      <c r="HO1382" s="23"/>
      <c r="HP1382" s="23"/>
      <c r="HQ1382" s="23"/>
      <c r="HR1382" s="23"/>
      <c r="HS1382" s="23"/>
      <c r="HT1382" s="23"/>
      <c r="HU1382" s="23"/>
      <c r="HV1382" s="23"/>
      <c r="HW1382" s="23"/>
      <c r="HX1382" s="23"/>
      <c r="HY1382" s="23"/>
      <c r="HZ1382" s="23"/>
      <c r="IA1382" s="23"/>
      <c r="IB1382" s="23"/>
      <c r="IC1382" s="23"/>
      <c r="ID1382" s="23"/>
      <c r="IE1382" s="23"/>
      <c r="IF1382" s="23"/>
      <c r="IG1382" s="23"/>
      <c r="IH1382" s="23"/>
      <c r="II1382" s="23"/>
      <c r="IJ1382" s="23"/>
      <c r="IK1382" s="23"/>
      <c r="IL1382" s="23"/>
      <c r="IM1382" s="23"/>
      <c r="IN1382" s="23"/>
      <c r="IO1382" s="23"/>
      <c r="IP1382" s="23"/>
      <c r="IQ1382" s="23"/>
      <c r="IR1382" s="23"/>
      <c r="IS1382" s="23"/>
      <c r="IT1382" s="23"/>
      <c r="IU1382" s="23"/>
    </row>
    <row r="1383" spans="1:255" x14ac:dyDescent="0.2">
      <c r="A1383" s="78"/>
      <c r="B1383" s="79"/>
      <c r="C1383" s="79" t="s">
        <v>1256</v>
      </c>
      <c r="D1383" s="80"/>
      <c r="E1383" s="81"/>
      <c r="F1383" s="82">
        <v>2.72</v>
      </c>
      <c r="G1383" s="83"/>
      <c r="H1383" s="82">
        <f>Source!AE731</f>
        <v>2.72</v>
      </c>
      <c r="I1383" s="84">
        <f>GM1383</f>
        <v>0</v>
      </c>
      <c r="J1383" s="85">
        <v>19.8</v>
      </c>
      <c r="K1383" s="86">
        <f>Source!R731</f>
        <v>1</v>
      </c>
      <c r="O1383" s="23"/>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c r="BK1383" s="23"/>
      <c r="BL1383" s="23"/>
      <c r="BM1383" s="23"/>
      <c r="BN1383" s="23"/>
      <c r="BO1383" s="23"/>
      <c r="BP1383" s="23"/>
      <c r="BQ1383" s="23"/>
      <c r="BR1383" s="23"/>
      <c r="BS1383" s="23"/>
      <c r="BT1383" s="23"/>
      <c r="BU1383" s="23"/>
      <c r="BV1383" s="23"/>
      <c r="BW1383" s="23"/>
      <c r="BX1383" s="23"/>
      <c r="BY1383" s="23"/>
      <c r="BZ1383" s="23"/>
      <c r="CA1383" s="23"/>
      <c r="CB1383" s="23"/>
      <c r="CC1383" s="23"/>
      <c r="CD1383" s="23"/>
      <c r="CE1383" s="23"/>
      <c r="CF1383" s="23"/>
      <c r="CG1383" s="23"/>
      <c r="CH1383" s="23"/>
      <c r="CI1383" s="23"/>
      <c r="CJ1383" s="23"/>
      <c r="CK1383" s="23"/>
      <c r="CL1383" s="23"/>
      <c r="CM1383" s="23"/>
      <c r="CN1383" s="23"/>
      <c r="CO1383" s="23"/>
      <c r="CP1383" s="23"/>
      <c r="CQ1383" s="23"/>
      <c r="CR1383" s="23"/>
      <c r="CS1383" s="23"/>
      <c r="CT1383" s="23"/>
      <c r="CU1383" s="23"/>
      <c r="CV1383" s="23"/>
      <c r="CW1383" s="23"/>
      <c r="CX1383" s="23"/>
      <c r="CY1383" s="23"/>
      <c r="CZ1383" s="23"/>
      <c r="DA1383" s="23"/>
      <c r="DB1383" s="23"/>
      <c r="DC1383" s="23"/>
      <c r="DD1383" s="23"/>
      <c r="DE1383" s="23"/>
      <c r="DF1383" s="23"/>
      <c r="DG1383" s="23"/>
      <c r="DH1383" s="23"/>
      <c r="DI1383" s="23"/>
      <c r="DJ1383" s="23"/>
      <c r="DK1383" s="23"/>
      <c r="DL1383" s="23"/>
      <c r="DM1383" s="23"/>
      <c r="DN1383" s="23"/>
      <c r="DO1383" s="23"/>
      <c r="DP1383" s="23"/>
      <c r="DQ1383" s="23"/>
      <c r="DR1383" s="23"/>
      <c r="DS1383" s="23"/>
      <c r="DT1383" s="23"/>
      <c r="DU1383" s="23"/>
      <c r="DV1383" s="23"/>
      <c r="DW1383" s="23"/>
      <c r="DX1383" s="23"/>
      <c r="DY1383" s="23"/>
      <c r="DZ1383" s="23"/>
      <c r="EA1383" s="23"/>
      <c r="EB1383" s="23"/>
      <c r="EC1383" s="23"/>
      <c r="ED1383" s="23"/>
      <c r="EE1383" s="23"/>
      <c r="EF1383" s="23"/>
      <c r="EG1383" s="23"/>
      <c r="EH1383" s="23"/>
      <c r="EI1383" s="23"/>
      <c r="EJ1383" s="23"/>
      <c r="EK1383" s="23"/>
      <c r="EL1383" s="23"/>
      <c r="EM1383" s="23"/>
      <c r="EN1383" s="23"/>
      <c r="EO1383" s="23"/>
      <c r="EP1383" s="23"/>
      <c r="EQ1383" s="23"/>
      <c r="ER1383" s="23"/>
      <c r="ES1383" s="23"/>
      <c r="ET1383" s="23"/>
      <c r="EU1383" s="23"/>
      <c r="EV1383" s="23"/>
      <c r="EW1383" s="23"/>
      <c r="EX1383" s="23"/>
      <c r="EY1383" s="23"/>
      <c r="EZ1383" s="23"/>
      <c r="FA1383" s="23"/>
      <c r="FB1383" s="23"/>
      <c r="FC1383" s="23"/>
      <c r="FD1383" s="23"/>
      <c r="FE1383" s="23"/>
      <c r="FF1383" s="23"/>
      <c r="FG1383" s="23"/>
      <c r="FH1383" s="23"/>
      <c r="FI1383" s="23"/>
      <c r="FJ1383" s="23"/>
      <c r="FK1383" s="23"/>
      <c r="FL1383" s="23"/>
      <c r="FM1383" s="23"/>
      <c r="FN1383" s="23"/>
      <c r="FO1383" s="23"/>
      <c r="FP1383" s="23"/>
      <c r="FQ1383" s="23"/>
      <c r="FR1383" s="23"/>
      <c r="FS1383" s="23"/>
      <c r="FT1383" s="23"/>
      <c r="FU1383" s="23"/>
      <c r="FV1383" s="23"/>
      <c r="FW1383" s="23"/>
      <c r="FX1383" s="23"/>
      <c r="FY1383" s="23"/>
      <c r="FZ1383" s="23"/>
      <c r="GA1383" s="23"/>
      <c r="GB1383" s="23"/>
      <c r="GC1383" s="23"/>
      <c r="GD1383" s="23"/>
      <c r="GE1383" s="23"/>
      <c r="GF1383" s="23"/>
      <c r="GG1383" s="23"/>
      <c r="GH1383" s="23"/>
      <c r="GI1383" s="23"/>
      <c r="GJ1383" s="23"/>
      <c r="GK1383" s="23"/>
      <c r="GL1383" s="23"/>
      <c r="GM1383" s="23">
        <f>ROUND(Source!AE731*Source!AV731*Source!I731,0)</f>
        <v>0</v>
      </c>
      <c r="GN1383" s="23"/>
      <c r="GO1383" s="23"/>
      <c r="GP1383" s="23"/>
      <c r="GQ1383" s="23"/>
      <c r="GR1383" s="23"/>
      <c r="GS1383" s="23"/>
      <c r="GT1383" s="23"/>
      <c r="GU1383" s="23"/>
      <c r="GV1383" s="23"/>
      <c r="GW1383" s="23"/>
      <c r="GX1383" s="23"/>
      <c r="GY1383" s="23"/>
      <c r="GZ1383" s="23"/>
      <c r="HA1383" s="23"/>
      <c r="HB1383" s="23"/>
      <c r="HC1383" s="23"/>
      <c r="HD1383" s="23"/>
      <c r="HE1383" s="23"/>
      <c r="HF1383" s="23"/>
      <c r="HG1383" s="23"/>
      <c r="HH1383" s="23"/>
      <c r="HI1383" s="23"/>
      <c r="HJ1383" s="23"/>
      <c r="HK1383" s="23"/>
      <c r="HL1383" s="23"/>
      <c r="HM1383" s="23"/>
      <c r="HN1383" s="23"/>
      <c r="HO1383" s="23"/>
      <c r="HP1383" s="23"/>
      <c r="HQ1383" s="23"/>
      <c r="HR1383" s="23"/>
      <c r="HS1383" s="23"/>
      <c r="HT1383" s="23"/>
      <c r="HU1383" s="23"/>
      <c r="HV1383" s="23"/>
      <c r="HW1383" s="23"/>
      <c r="HX1383" s="23">
        <f>GM1383</f>
        <v>0</v>
      </c>
      <c r="HY1383" s="23"/>
      <c r="HZ1383" s="23"/>
      <c r="IA1383" s="23"/>
      <c r="IB1383" s="23"/>
      <c r="IC1383" s="23"/>
      <c r="ID1383" s="23"/>
      <c r="IE1383" s="23"/>
      <c r="IF1383" s="23"/>
      <c r="IG1383" s="23"/>
      <c r="IH1383" s="23"/>
      <c r="II1383" s="23"/>
      <c r="IJ1383" s="23"/>
      <c r="IK1383" s="23"/>
      <c r="IL1383" s="23"/>
      <c r="IM1383" s="23"/>
      <c r="IN1383" s="23"/>
      <c r="IO1383" s="23"/>
      <c r="IP1383" s="23"/>
      <c r="IQ1383" s="23"/>
      <c r="IR1383" s="23"/>
      <c r="IS1383" s="23"/>
      <c r="IT1383" s="23"/>
      <c r="IU1383" s="23"/>
    </row>
    <row r="1384" spans="1:255" x14ac:dyDescent="0.2">
      <c r="A1384" s="87"/>
      <c r="B1384" s="88"/>
      <c r="C1384" s="88" t="s">
        <v>1257</v>
      </c>
      <c r="D1384" s="89"/>
      <c r="E1384" s="90">
        <v>120</v>
      </c>
      <c r="F1384" s="91" t="s">
        <v>1258</v>
      </c>
      <c r="G1384" s="92"/>
      <c r="H1384" s="93">
        <f>ROUND((Source!AF731*Source!AV731+Source!AE731*Source!AV731)*(Source!FX731)/100,2)</f>
        <v>1166.8399999999999</v>
      </c>
      <c r="I1384" s="94">
        <f>T1384</f>
        <v>29</v>
      </c>
      <c r="J1384" s="96">
        <v>1.1399999999999999</v>
      </c>
      <c r="K1384" s="95" t="e">
        <f>U1384</f>
        <v>#REF!</v>
      </c>
      <c r="O1384" s="23"/>
      <c r="P1384" s="23"/>
      <c r="Q1384" s="23"/>
      <c r="R1384" s="23"/>
      <c r="S1384" s="23"/>
      <c r="T1384" s="23">
        <f>ROUND((ROUND(Source!AF731*Source!AV731*Source!I731,0)+ROUND(Source!AE731*Source!AV731*Source!I731,0))*(Source!DN731)/100,0)</f>
        <v>29</v>
      </c>
      <c r="U1384" s="23" t="e">
        <f>Source!X731</f>
        <v>#REF!</v>
      </c>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c r="BK1384" s="23"/>
      <c r="BL1384" s="23"/>
      <c r="BM1384" s="23"/>
      <c r="BN1384" s="23"/>
      <c r="BO1384" s="23"/>
      <c r="BP1384" s="23"/>
      <c r="BQ1384" s="23"/>
      <c r="BR1384" s="23"/>
      <c r="BS1384" s="23"/>
      <c r="BT1384" s="23"/>
      <c r="BU1384" s="23"/>
      <c r="BV1384" s="23"/>
      <c r="BW1384" s="23"/>
      <c r="BX1384" s="23"/>
      <c r="BY1384" s="23"/>
      <c r="BZ1384" s="23"/>
      <c r="CA1384" s="23"/>
      <c r="CB1384" s="23"/>
      <c r="CC1384" s="23"/>
      <c r="CD1384" s="23"/>
      <c r="CE1384" s="23"/>
      <c r="CF1384" s="23"/>
      <c r="CG1384" s="23"/>
      <c r="CH1384" s="23"/>
      <c r="CI1384" s="23"/>
      <c r="CJ1384" s="23"/>
      <c r="CK1384" s="23"/>
      <c r="CL1384" s="23"/>
      <c r="CM1384" s="23"/>
      <c r="CN1384" s="23"/>
      <c r="CO1384" s="23"/>
      <c r="CP1384" s="23"/>
      <c r="CQ1384" s="23"/>
      <c r="CR1384" s="23"/>
      <c r="CS1384" s="23"/>
      <c r="CT1384" s="23"/>
      <c r="CU1384" s="23"/>
      <c r="CV1384" s="23">
        <v>1</v>
      </c>
      <c r="CW1384" s="23"/>
      <c r="CX1384" s="23"/>
      <c r="CY1384" s="23"/>
      <c r="CZ1384" s="23"/>
      <c r="DA1384" s="23"/>
      <c r="DB1384" s="23"/>
      <c r="DC1384" s="23"/>
      <c r="DD1384" s="23"/>
      <c r="DE1384" s="23"/>
      <c r="DF1384" s="23"/>
      <c r="DG1384" s="23"/>
      <c r="DH1384" s="23"/>
      <c r="DI1384" s="23"/>
      <c r="DJ1384" s="23"/>
      <c r="DK1384" s="23"/>
      <c r="DL1384" s="23"/>
      <c r="DM1384" s="23"/>
      <c r="DN1384" s="23"/>
      <c r="DO1384" s="23"/>
      <c r="DP1384" s="23"/>
      <c r="DQ1384" s="23">
        <f>T1384</f>
        <v>29</v>
      </c>
      <c r="DR1384" s="23"/>
      <c r="DS1384" s="23" t="e">
        <f>U1384</f>
        <v>#REF!</v>
      </c>
      <c r="DT1384" s="23"/>
      <c r="DU1384" s="23"/>
      <c r="DV1384" s="23"/>
      <c r="DW1384" s="23"/>
      <c r="DX1384" s="23"/>
      <c r="DY1384" s="23"/>
      <c r="DZ1384" s="23"/>
      <c r="EA1384" s="23"/>
      <c r="EB1384" s="23"/>
      <c r="EC1384" s="23"/>
      <c r="ED1384" s="23"/>
      <c r="EE1384" s="23"/>
      <c r="EF1384" s="23"/>
      <c r="EG1384" s="23"/>
      <c r="EH1384" s="23"/>
      <c r="EI1384" s="23"/>
      <c r="EJ1384" s="23"/>
      <c r="EK1384" s="23"/>
      <c r="EL1384" s="23"/>
      <c r="EM1384" s="23"/>
      <c r="EN1384" s="23"/>
      <c r="EO1384" s="23"/>
      <c r="EP1384" s="23"/>
      <c r="EQ1384" s="23"/>
      <c r="ER1384" s="23"/>
      <c r="ES1384" s="23"/>
      <c r="ET1384" s="23"/>
      <c r="EU1384" s="23"/>
      <c r="EV1384" s="23"/>
      <c r="EW1384" s="23"/>
      <c r="EX1384" s="23"/>
      <c r="EY1384" s="23"/>
      <c r="EZ1384" s="23"/>
      <c r="FA1384" s="23"/>
      <c r="FB1384" s="23"/>
      <c r="FC1384" s="23"/>
      <c r="FD1384" s="23"/>
      <c r="FE1384" s="23"/>
      <c r="FF1384" s="23"/>
      <c r="FG1384" s="23"/>
      <c r="FH1384" s="23"/>
      <c r="FI1384" s="23"/>
      <c r="FJ1384" s="23"/>
      <c r="FK1384" s="23"/>
      <c r="FL1384" s="23"/>
      <c r="FM1384" s="23"/>
      <c r="FN1384" s="23"/>
      <c r="FO1384" s="23"/>
      <c r="FP1384" s="23"/>
      <c r="FQ1384" s="23"/>
      <c r="FR1384" s="23"/>
      <c r="FS1384" s="23"/>
      <c r="FT1384" s="23"/>
      <c r="FU1384" s="23"/>
      <c r="FV1384" s="23"/>
      <c r="FW1384" s="23"/>
      <c r="FX1384" s="23"/>
      <c r="FY1384" s="23"/>
      <c r="FZ1384" s="23"/>
      <c r="GA1384" s="23"/>
      <c r="GB1384" s="23"/>
      <c r="GC1384" s="23"/>
      <c r="GD1384" s="23"/>
      <c r="GE1384" s="23"/>
      <c r="GF1384" s="23"/>
      <c r="GG1384" s="23"/>
      <c r="GH1384" s="23"/>
      <c r="GI1384" s="23"/>
      <c r="GJ1384" s="23"/>
      <c r="GK1384" s="23"/>
      <c r="GL1384" s="23"/>
      <c r="GM1384" s="23"/>
      <c r="GN1384" s="23"/>
      <c r="GO1384" s="23"/>
      <c r="GP1384" s="23"/>
      <c r="GQ1384" s="23"/>
      <c r="GR1384" s="23"/>
      <c r="GS1384" s="23"/>
      <c r="GT1384" s="23"/>
      <c r="GU1384" s="23"/>
      <c r="GV1384" s="23"/>
      <c r="GW1384" s="23"/>
      <c r="GX1384" s="23"/>
      <c r="GY1384" s="23">
        <f>T1384</f>
        <v>29</v>
      </c>
      <c r="GZ1384" s="23"/>
      <c r="HA1384" s="23"/>
      <c r="HB1384" s="23">
        <f>T1384</f>
        <v>29</v>
      </c>
      <c r="HC1384" s="23"/>
      <c r="HD1384" s="23"/>
      <c r="HE1384" s="23"/>
      <c r="HF1384" s="23">
        <f>T1384</f>
        <v>29</v>
      </c>
      <c r="HG1384" s="23"/>
      <c r="HH1384" s="23"/>
      <c r="HI1384" s="23"/>
      <c r="HJ1384" s="23"/>
      <c r="HK1384" s="23"/>
      <c r="HL1384" s="23">
        <f>T1384</f>
        <v>29</v>
      </c>
      <c r="HM1384" s="23"/>
      <c r="HN1384" s="23">
        <f>T1384</f>
        <v>29</v>
      </c>
      <c r="HO1384" s="23"/>
      <c r="HP1384" s="23"/>
      <c r="HQ1384" s="23"/>
      <c r="HR1384" s="23"/>
      <c r="HS1384" s="23"/>
      <c r="HT1384" s="23"/>
      <c r="HU1384" s="23"/>
      <c r="HV1384" s="23"/>
      <c r="HW1384" s="23"/>
      <c r="HX1384" s="23"/>
      <c r="HY1384" s="23"/>
      <c r="HZ1384" s="23"/>
      <c r="IA1384" s="23"/>
      <c r="IB1384" s="23"/>
      <c r="IC1384" s="23"/>
      <c r="ID1384" s="23"/>
      <c r="IE1384" s="23"/>
      <c r="IF1384" s="23"/>
      <c r="IG1384" s="23"/>
      <c r="IH1384" s="23"/>
      <c r="II1384" s="23"/>
      <c r="IJ1384" s="23"/>
      <c r="IK1384" s="23"/>
      <c r="IL1384" s="23"/>
      <c r="IM1384" s="23"/>
      <c r="IN1384" s="23"/>
      <c r="IO1384" s="23"/>
      <c r="IP1384" s="23"/>
      <c r="IQ1384" s="23"/>
      <c r="IR1384" s="23"/>
      <c r="IS1384" s="23"/>
      <c r="IT1384" s="23"/>
      <c r="IU1384" s="23"/>
    </row>
    <row r="1385" spans="1:255" x14ac:dyDescent="0.2">
      <c r="A1385" s="87"/>
      <c r="B1385" s="88"/>
      <c r="C1385" s="88" t="s">
        <v>1259</v>
      </c>
      <c r="D1385" s="89"/>
      <c r="E1385" s="90">
        <v>65</v>
      </c>
      <c r="F1385" s="91" t="s">
        <v>1258</v>
      </c>
      <c r="G1385" s="92"/>
      <c r="H1385" s="93">
        <f>ROUND((Source!AF731*Source!AV731+Source!AE731*Source!AV731)*(Source!FY731)/100,2)</f>
        <v>632.04</v>
      </c>
      <c r="I1385" s="94">
        <f>T1385</f>
        <v>16</v>
      </c>
      <c r="J1385" s="96">
        <v>0.55000000000000004</v>
      </c>
      <c r="K1385" s="95" t="e">
        <f>U1385</f>
        <v>#REF!</v>
      </c>
      <c r="O1385" s="23"/>
      <c r="P1385" s="23"/>
      <c r="Q1385" s="23"/>
      <c r="R1385" s="23"/>
      <c r="S1385" s="23"/>
      <c r="T1385" s="23">
        <f>ROUND((ROUND(Source!AF731*Source!AV731*Source!I731,0)+ROUND(Source!AE731*Source!AV731*Source!I731,0))*(Source!DO731)/100,0)</f>
        <v>16</v>
      </c>
      <c r="U1385" s="23" t="e">
        <f>Source!Y731</f>
        <v>#REF!</v>
      </c>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c r="BK1385" s="23"/>
      <c r="BL1385" s="23"/>
      <c r="BM1385" s="23"/>
      <c r="BN1385" s="23"/>
      <c r="BO1385" s="23"/>
      <c r="BP1385" s="23"/>
      <c r="BQ1385" s="23"/>
      <c r="BR1385" s="23"/>
      <c r="BS1385" s="23"/>
      <c r="BT1385" s="23"/>
      <c r="BU1385" s="23"/>
      <c r="BV1385" s="23"/>
      <c r="BW1385" s="23"/>
      <c r="BX1385" s="23"/>
      <c r="BY1385" s="23"/>
      <c r="BZ1385" s="23"/>
      <c r="CA1385" s="23"/>
      <c r="CB1385" s="23"/>
      <c r="CC1385" s="23"/>
      <c r="CD1385" s="23"/>
      <c r="CE1385" s="23"/>
      <c r="CF1385" s="23"/>
      <c r="CG1385" s="23"/>
      <c r="CH1385" s="23"/>
      <c r="CI1385" s="23"/>
      <c r="CJ1385" s="23"/>
      <c r="CK1385" s="23"/>
      <c r="CL1385" s="23"/>
      <c r="CM1385" s="23"/>
      <c r="CN1385" s="23"/>
      <c r="CO1385" s="23"/>
      <c r="CP1385" s="23"/>
      <c r="CQ1385" s="23"/>
      <c r="CR1385" s="23"/>
      <c r="CS1385" s="23"/>
      <c r="CT1385" s="23"/>
      <c r="CU1385" s="23"/>
      <c r="CV1385" s="23">
        <v>1</v>
      </c>
      <c r="CW1385" s="23"/>
      <c r="CX1385" s="23"/>
      <c r="CY1385" s="23"/>
      <c r="CZ1385" s="23"/>
      <c r="DA1385" s="23"/>
      <c r="DB1385" s="23"/>
      <c r="DC1385" s="23"/>
      <c r="DD1385" s="23"/>
      <c r="DE1385" s="23"/>
      <c r="DF1385" s="23"/>
      <c r="DG1385" s="23"/>
      <c r="DH1385" s="23"/>
      <c r="DI1385" s="23"/>
      <c r="DJ1385" s="23"/>
      <c r="DK1385" s="23"/>
      <c r="DL1385" s="23"/>
      <c r="DM1385" s="23"/>
      <c r="DN1385" s="23"/>
      <c r="DO1385" s="23"/>
      <c r="DP1385" s="23"/>
      <c r="DQ1385" s="23">
        <f>T1385</f>
        <v>16</v>
      </c>
      <c r="DR1385" s="23"/>
      <c r="DS1385" s="23" t="e">
        <f>U1385</f>
        <v>#REF!</v>
      </c>
      <c r="DT1385" s="23"/>
      <c r="DU1385" s="23"/>
      <c r="DV1385" s="23"/>
      <c r="DW1385" s="23"/>
      <c r="DX1385" s="23"/>
      <c r="DY1385" s="23"/>
      <c r="DZ1385" s="23"/>
      <c r="EA1385" s="23"/>
      <c r="EB1385" s="23"/>
      <c r="EC1385" s="23"/>
      <c r="ED1385" s="23"/>
      <c r="EE1385" s="23"/>
      <c r="EF1385" s="23"/>
      <c r="EG1385" s="23"/>
      <c r="EH1385" s="23"/>
      <c r="EI1385" s="23"/>
      <c r="EJ1385" s="23"/>
      <c r="EK1385" s="23"/>
      <c r="EL1385" s="23"/>
      <c r="EM1385" s="23"/>
      <c r="EN1385" s="23"/>
      <c r="EO1385" s="23"/>
      <c r="EP1385" s="23"/>
      <c r="EQ1385" s="23"/>
      <c r="ER1385" s="23"/>
      <c r="ES1385" s="23"/>
      <c r="ET1385" s="23"/>
      <c r="EU1385" s="23"/>
      <c r="EV1385" s="23"/>
      <c r="EW1385" s="23"/>
      <c r="EX1385" s="23"/>
      <c r="EY1385" s="23"/>
      <c r="EZ1385" s="23"/>
      <c r="FA1385" s="23"/>
      <c r="FB1385" s="23"/>
      <c r="FC1385" s="23"/>
      <c r="FD1385" s="23"/>
      <c r="FE1385" s="23"/>
      <c r="FF1385" s="23"/>
      <c r="FG1385" s="23"/>
      <c r="FH1385" s="23"/>
      <c r="FI1385" s="23"/>
      <c r="FJ1385" s="23"/>
      <c r="FK1385" s="23"/>
      <c r="FL1385" s="23"/>
      <c r="FM1385" s="23"/>
      <c r="FN1385" s="23"/>
      <c r="FO1385" s="23"/>
      <c r="FP1385" s="23"/>
      <c r="FQ1385" s="23"/>
      <c r="FR1385" s="23"/>
      <c r="FS1385" s="23"/>
      <c r="FT1385" s="23"/>
      <c r="FU1385" s="23"/>
      <c r="FV1385" s="23"/>
      <c r="FW1385" s="23"/>
      <c r="FX1385" s="23"/>
      <c r="FY1385" s="23"/>
      <c r="FZ1385" s="23"/>
      <c r="GA1385" s="23"/>
      <c r="GB1385" s="23"/>
      <c r="GC1385" s="23"/>
      <c r="GD1385" s="23"/>
      <c r="GE1385" s="23"/>
      <c r="GF1385" s="23"/>
      <c r="GG1385" s="23"/>
      <c r="GH1385" s="23"/>
      <c r="GI1385" s="23"/>
      <c r="GJ1385" s="23"/>
      <c r="GK1385" s="23"/>
      <c r="GL1385" s="23"/>
      <c r="GM1385" s="23"/>
      <c r="GN1385" s="23"/>
      <c r="GO1385" s="23"/>
      <c r="GP1385" s="23"/>
      <c r="GQ1385" s="23"/>
      <c r="GR1385" s="23"/>
      <c r="GS1385" s="23"/>
      <c r="GT1385" s="23"/>
      <c r="GU1385" s="23"/>
      <c r="GV1385" s="23"/>
      <c r="GW1385" s="23"/>
      <c r="GX1385" s="23"/>
      <c r="GY1385" s="23"/>
      <c r="GZ1385" s="23">
        <f>T1385</f>
        <v>16</v>
      </c>
      <c r="HA1385" s="23"/>
      <c r="HB1385" s="23">
        <f>T1385</f>
        <v>16</v>
      </c>
      <c r="HC1385" s="23"/>
      <c r="HD1385" s="23"/>
      <c r="HE1385" s="23"/>
      <c r="HF1385" s="23">
        <f>T1385</f>
        <v>16</v>
      </c>
      <c r="HG1385" s="23"/>
      <c r="HH1385" s="23"/>
      <c r="HI1385" s="23"/>
      <c r="HJ1385" s="23"/>
      <c r="HK1385" s="23"/>
      <c r="HL1385" s="23">
        <f>T1385</f>
        <v>16</v>
      </c>
      <c r="HM1385" s="23"/>
      <c r="HN1385" s="23">
        <f>T1385</f>
        <v>16</v>
      </c>
      <c r="HO1385" s="23"/>
      <c r="HP1385" s="23"/>
      <c r="HQ1385" s="23"/>
      <c r="HR1385" s="23"/>
      <c r="HS1385" s="23"/>
      <c r="HT1385" s="23"/>
      <c r="HU1385" s="23"/>
      <c r="HV1385" s="23"/>
      <c r="HW1385" s="23"/>
      <c r="HX1385" s="23"/>
      <c r="HY1385" s="23"/>
      <c r="HZ1385" s="23"/>
      <c r="IA1385" s="23"/>
      <c r="IB1385" s="23"/>
      <c r="IC1385" s="23"/>
      <c r="ID1385" s="23"/>
      <c r="IE1385" s="23"/>
      <c r="IF1385" s="23"/>
      <c r="IG1385" s="23"/>
      <c r="IH1385" s="23"/>
      <c r="II1385" s="23"/>
      <c r="IJ1385" s="23"/>
      <c r="IK1385" s="23"/>
      <c r="IL1385" s="23"/>
      <c r="IM1385" s="23"/>
      <c r="IN1385" s="23"/>
      <c r="IO1385" s="23"/>
      <c r="IP1385" s="23"/>
      <c r="IQ1385" s="23"/>
      <c r="IR1385" s="23"/>
      <c r="IS1385" s="23"/>
      <c r="IT1385" s="23"/>
      <c r="IU1385" s="23"/>
    </row>
    <row r="1386" spans="1:255" x14ac:dyDescent="0.2">
      <c r="A1386" s="78"/>
      <c r="B1386" s="79"/>
      <c r="C1386" s="79" t="s">
        <v>1260</v>
      </c>
      <c r="D1386" s="80" t="s">
        <v>1261</v>
      </c>
      <c r="E1386" s="81">
        <v>112.75</v>
      </c>
      <c r="F1386" s="82"/>
      <c r="G1386" s="83"/>
      <c r="H1386" s="82" t="e">
        <f>ROUND(Source!AH731,2)</f>
        <v>#REF!</v>
      </c>
      <c r="I1386" s="97" t="e">
        <f>Source!U731</f>
        <v>#REF!</v>
      </c>
      <c r="J1386" s="85"/>
      <c r="K1386" s="86"/>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3"/>
      <c r="BN1386" s="23"/>
      <c r="BO1386" s="23"/>
      <c r="BP1386" s="23"/>
      <c r="BQ1386" s="23"/>
      <c r="BR1386" s="23"/>
      <c r="BS1386" s="23"/>
      <c r="BT1386" s="23"/>
      <c r="BU1386" s="23"/>
      <c r="BV1386" s="23"/>
      <c r="BW1386" s="23"/>
      <c r="BX1386" s="23"/>
      <c r="BY1386" s="23"/>
      <c r="BZ1386" s="23"/>
      <c r="CA1386" s="23"/>
      <c r="CB1386" s="23"/>
      <c r="CC1386" s="23"/>
      <c r="CD1386" s="23"/>
      <c r="CE1386" s="23"/>
      <c r="CF1386" s="23"/>
      <c r="CG1386" s="23"/>
      <c r="CH1386" s="23"/>
      <c r="CI1386" s="23"/>
      <c r="CJ1386" s="23"/>
      <c r="CK1386" s="23"/>
      <c r="CL1386" s="23"/>
      <c r="CM1386" s="23"/>
      <c r="CN1386" s="23"/>
      <c r="CO1386" s="23"/>
      <c r="CP1386" s="23"/>
      <c r="CQ1386" s="23"/>
      <c r="CR1386" s="23"/>
      <c r="CS1386" s="23"/>
      <c r="CT1386" s="23"/>
      <c r="CU1386" s="23"/>
      <c r="CV1386" s="23"/>
      <c r="CW1386" s="23"/>
      <c r="CX1386" s="23"/>
      <c r="CY1386" s="23"/>
      <c r="CZ1386" s="23"/>
      <c r="DA1386" s="23"/>
      <c r="DB1386" s="23"/>
      <c r="DC1386" s="23"/>
      <c r="DD1386" s="23"/>
      <c r="DE1386" s="23"/>
      <c r="DF1386" s="23"/>
      <c r="DG1386" s="23"/>
      <c r="DH1386" s="23"/>
      <c r="DI1386" s="23"/>
      <c r="DJ1386" s="23"/>
      <c r="DK1386" s="23"/>
      <c r="DL1386" s="23"/>
      <c r="DM1386" s="23"/>
      <c r="DN1386" s="23"/>
      <c r="DO1386" s="23"/>
      <c r="DP1386" s="23"/>
      <c r="DQ1386" s="23"/>
      <c r="DR1386" s="23"/>
      <c r="DS1386" s="23"/>
      <c r="DT1386" s="23"/>
      <c r="DU1386" s="23"/>
      <c r="DV1386" s="23"/>
      <c r="DW1386" s="23"/>
      <c r="DX1386" s="23"/>
      <c r="DY1386" s="23"/>
      <c r="DZ1386" s="23"/>
      <c r="EA1386" s="23"/>
      <c r="EB1386" s="23"/>
      <c r="EC1386" s="23"/>
      <c r="ED1386" s="23"/>
      <c r="EE1386" s="23"/>
      <c r="EF1386" s="23"/>
      <c r="EG1386" s="23"/>
      <c r="EH1386" s="23"/>
      <c r="EI1386" s="23"/>
      <c r="EJ1386" s="23"/>
      <c r="EK1386" s="23"/>
      <c r="EL1386" s="23"/>
      <c r="EM1386" s="23"/>
      <c r="EN1386" s="23"/>
      <c r="EO1386" s="23"/>
      <c r="EP1386" s="23"/>
      <c r="EQ1386" s="23"/>
      <c r="ER1386" s="23"/>
      <c r="ES1386" s="23"/>
      <c r="ET1386" s="23"/>
      <c r="EU1386" s="23"/>
      <c r="EV1386" s="23"/>
      <c r="EW1386" s="23"/>
      <c r="EX1386" s="23"/>
      <c r="EY1386" s="23"/>
      <c r="EZ1386" s="23"/>
      <c r="FA1386" s="23"/>
      <c r="FB1386" s="23"/>
      <c r="FC1386" s="23"/>
      <c r="FD1386" s="23"/>
      <c r="FE1386" s="23"/>
      <c r="FF1386" s="23"/>
      <c r="FG1386" s="23"/>
      <c r="FH1386" s="23"/>
      <c r="FI1386" s="23"/>
      <c r="FJ1386" s="23"/>
      <c r="FK1386" s="23"/>
      <c r="FL1386" s="23"/>
      <c r="FM1386" s="23"/>
      <c r="FN1386" s="23"/>
      <c r="FO1386" s="23"/>
      <c r="FP1386" s="23"/>
      <c r="FQ1386" s="23"/>
      <c r="FR1386" s="23"/>
      <c r="FS1386" s="23"/>
      <c r="FT1386" s="23"/>
      <c r="FU1386" s="23"/>
      <c r="FV1386" s="23"/>
      <c r="FW1386" s="23"/>
      <c r="FX1386" s="23"/>
      <c r="FY1386" s="23"/>
      <c r="FZ1386" s="23"/>
      <c r="GA1386" s="23"/>
      <c r="GB1386" s="23"/>
      <c r="GC1386" s="23"/>
      <c r="GD1386" s="23"/>
      <c r="GE1386" s="23"/>
      <c r="GF1386" s="23"/>
      <c r="GG1386" s="23"/>
      <c r="GH1386" s="23"/>
      <c r="GI1386" s="23"/>
      <c r="GJ1386" s="23"/>
      <c r="GK1386" s="23"/>
      <c r="GL1386" s="23"/>
      <c r="GM1386" s="23"/>
      <c r="GN1386" s="23"/>
      <c r="GO1386" s="23"/>
      <c r="GP1386" s="23"/>
      <c r="GQ1386" s="23"/>
      <c r="GR1386" s="23"/>
      <c r="GS1386" s="23"/>
      <c r="GT1386" s="23"/>
      <c r="GU1386" s="23"/>
      <c r="GV1386" s="23"/>
      <c r="GW1386" s="23"/>
      <c r="GX1386" s="23"/>
      <c r="GY1386" s="23"/>
      <c r="GZ1386" s="23"/>
      <c r="HA1386" s="23"/>
      <c r="HB1386" s="23"/>
      <c r="HC1386" s="23"/>
      <c r="HD1386" s="23"/>
      <c r="HE1386" s="23"/>
      <c r="HF1386" s="23"/>
      <c r="HG1386" s="23"/>
      <c r="HH1386" s="23"/>
      <c r="HI1386" s="23"/>
      <c r="HJ1386" s="23"/>
      <c r="HK1386" s="23"/>
      <c r="HL1386" s="23"/>
      <c r="HM1386" s="23"/>
      <c r="HN1386" s="23"/>
      <c r="HO1386" s="23"/>
      <c r="HP1386" s="23"/>
      <c r="HQ1386" s="23"/>
      <c r="HR1386" s="23"/>
      <c r="HS1386" s="23"/>
      <c r="HT1386" s="23"/>
      <c r="HU1386" s="23"/>
      <c r="HV1386" s="23"/>
      <c r="HW1386" s="23"/>
      <c r="HX1386" s="23"/>
      <c r="HY1386" s="23"/>
      <c r="HZ1386" s="23"/>
      <c r="IA1386" s="23"/>
      <c r="IB1386" s="23"/>
      <c r="IC1386" s="23"/>
      <c r="ID1386" s="23"/>
      <c r="IE1386" s="23"/>
      <c r="IF1386" s="23"/>
      <c r="IG1386" s="23"/>
      <c r="IH1386" s="23"/>
      <c r="II1386" s="23"/>
      <c r="IJ1386" s="23"/>
      <c r="IK1386" s="23"/>
      <c r="IL1386" s="23"/>
      <c r="IM1386" s="23"/>
      <c r="IN1386" s="23"/>
      <c r="IO1386" s="23"/>
      <c r="IP1386" s="23"/>
      <c r="IQ1386" s="23"/>
      <c r="IR1386" s="23"/>
      <c r="IS1386" s="23"/>
      <c r="IT1386" s="23"/>
      <c r="IU1386" s="23"/>
    </row>
    <row r="1387" spans="1:255" ht="24" x14ac:dyDescent="0.2">
      <c r="A1387" s="100" t="s">
        <v>836</v>
      </c>
      <c r="B1387" s="109" t="s">
        <v>735</v>
      </c>
      <c r="C1387" s="101" t="s">
        <v>736</v>
      </c>
      <c r="D1387" s="102" t="s">
        <v>43</v>
      </c>
      <c r="E1387" s="103">
        <f>Source!I733</f>
        <v>12.5</v>
      </c>
      <c r="F1387" s="104">
        <v>8.09</v>
      </c>
      <c r="G1387" s="105"/>
      <c r="H1387" s="104">
        <f>Source!AC732</f>
        <v>8.09</v>
      </c>
      <c r="I1387" s="106">
        <f>T1387</f>
        <v>101</v>
      </c>
      <c r="J1387" s="107" t="s">
        <v>1262</v>
      </c>
      <c r="K1387" s="108">
        <f>U1387</f>
        <v>336</v>
      </c>
      <c r="L1387" s="23"/>
      <c r="M1387" s="23"/>
      <c r="N1387" s="23"/>
      <c r="O1387" s="23"/>
      <c r="P1387" s="23"/>
      <c r="Q1387" s="23"/>
      <c r="R1387" s="23"/>
      <c r="S1387" s="23"/>
      <c r="T1387" s="23">
        <f>ROUND(Source!AC732*Source!AW732*Source!I732,0)</f>
        <v>101</v>
      </c>
      <c r="U1387" s="23">
        <f>Source!P733</f>
        <v>336</v>
      </c>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c r="BK1387" s="23"/>
      <c r="BL1387" s="23"/>
      <c r="BM1387" s="23"/>
      <c r="BN1387" s="23"/>
      <c r="BO1387" s="23"/>
      <c r="BP1387" s="23"/>
      <c r="BQ1387" s="23"/>
      <c r="BR1387" s="23"/>
      <c r="BS1387" s="23"/>
      <c r="BT1387" s="23"/>
      <c r="BU1387" s="23"/>
      <c r="BV1387" s="23"/>
      <c r="BW1387" s="23"/>
      <c r="BX1387" s="23"/>
      <c r="BY1387" s="23"/>
      <c r="BZ1387" s="23"/>
      <c r="CA1387" s="23"/>
      <c r="CB1387" s="23"/>
      <c r="CC1387" s="23"/>
      <c r="CD1387" s="23"/>
      <c r="CE1387" s="23"/>
      <c r="CF1387" s="23"/>
      <c r="CG1387" s="23"/>
      <c r="CH1387" s="23"/>
      <c r="CI1387" s="23"/>
      <c r="CJ1387" s="23"/>
      <c r="CK1387" s="23"/>
      <c r="CL1387" s="23"/>
      <c r="CM1387" s="23"/>
      <c r="CN1387" s="23"/>
      <c r="CO1387" s="23"/>
      <c r="CP1387" s="23"/>
      <c r="CQ1387" s="23"/>
      <c r="CR1387" s="23"/>
      <c r="CS1387" s="23"/>
      <c r="CT1387" s="23"/>
      <c r="CU1387" s="23"/>
      <c r="CV1387" s="23">
        <v>1</v>
      </c>
      <c r="CW1387" s="23"/>
      <c r="CX1387" s="23"/>
      <c r="CY1387" s="23"/>
      <c r="CZ1387" s="23"/>
      <c r="DA1387" s="23"/>
      <c r="DB1387" s="23"/>
      <c r="DC1387" s="23"/>
      <c r="DD1387" s="23"/>
      <c r="DE1387" s="23"/>
      <c r="DF1387" s="23"/>
      <c r="DG1387" s="23"/>
      <c r="DH1387" s="23"/>
      <c r="DI1387" s="23"/>
      <c r="DJ1387" s="23"/>
      <c r="DK1387" s="23">
        <f>T1387</f>
        <v>101</v>
      </c>
      <c r="DL1387" s="23"/>
      <c r="DM1387" s="23">
        <f>Source!P733</f>
        <v>336</v>
      </c>
      <c r="DN1387" s="23"/>
      <c r="DO1387" s="23"/>
      <c r="DP1387" s="23"/>
      <c r="DQ1387" s="23"/>
      <c r="DR1387" s="23"/>
      <c r="DS1387" s="23"/>
      <c r="DT1387" s="23"/>
      <c r="DU1387" s="23"/>
      <c r="DV1387" s="23"/>
      <c r="DW1387" s="23"/>
      <c r="DX1387" s="23"/>
      <c r="DY1387" s="23"/>
      <c r="DZ1387" s="23"/>
      <c r="EA1387" s="23"/>
      <c r="EB1387" s="23"/>
      <c r="EC1387" s="23"/>
      <c r="ED1387" s="23"/>
      <c r="EE1387" s="23"/>
      <c r="EF1387" s="23"/>
      <c r="EG1387" s="23"/>
      <c r="EH1387" s="23"/>
      <c r="EI1387" s="23"/>
      <c r="EJ1387" s="23"/>
      <c r="EK1387" s="23"/>
      <c r="EL1387" s="23"/>
      <c r="EM1387" s="23"/>
      <c r="EN1387" s="23"/>
      <c r="EO1387" s="23"/>
      <c r="EP1387" s="23"/>
      <c r="EQ1387" s="23"/>
      <c r="ER1387" s="23"/>
      <c r="ES1387" s="23"/>
      <c r="ET1387" s="23"/>
      <c r="EU1387" s="23"/>
      <c r="EV1387" s="23"/>
      <c r="EW1387" s="23"/>
      <c r="EX1387" s="23"/>
      <c r="EY1387" s="23"/>
      <c r="EZ1387" s="23"/>
      <c r="FA1387" s="23"/>
      <c r="FB1387" s="23"/>
      <c r="FC1387" s="23"/>
      <c r="FD1387" s="23"/>
      <c r="FE1387" s="23"/>
      <c r="FF1387" s="23"/>
      <c r="FG1387" s="23"/>
      <c r="FH1387" s="23"/>
      <c r="FI1387" s="23"/>
      <c r="FJ1387" s="23"/>
      <c r="FK1387" s="23"/>
      <c r="FL1387" s="23"/>
      <c r="FM1387" s="23"/>
      <c r="FN1387" s="23"/>
      <c r="FO1387" s="23"/>
      <c r="FP1387" s="23"/>
      <c r="FQ1387" s="23"/>
      <c r="FR1387" s="23"/>
      <c r="FS1387" s="23"/>
      <c r="FT1387" s="23"/>
      <c r="FU1387" s="23"/>
      <c r="FV1387" s="23"/>
      <c r="FW1387" s="23"/>
      <c r="FX1387" s="23"/>
      <c r="FY1387" s="23"/>
      <c r="FZ1387" s="23"/>
      <c r="GA1387" s="23"/>
      <c r="GB1387" s="23"/>
      <c r="GC1387" s="23"/>
      <c r="GD1387" s="23"/>
      <c r="GE1387" s="23"/>
      <c r="GF1387" s="23"/>
      <c r="GG1387" s="23"/>
      <c r="GH1387" s="23"/>
      <c r="GI1387" s="23"/>
      <c r="GJ1387" s="23">
        <f>T1387</f>
        <v>101</v>
      </c>
      <c r="GK1387" s="23"/>
      <c r="GL1387" s="23"/>
      <c r="GM1387" s="23"/>
      <c r="GN1387" s="23">
        <f>T1387</f>
        <v>101</v>
      </c>
      <c r="GO1387" s="23"/>
      <c r="GP1387" s="23">
        <f>T1387</f>
        <v>101</v>
      </c>
      <c r="GQ1387" s="23">
        <f>T1387</f>
        <v>101</v>
      </c>
      <c r="GR1387" s="23"/>
      <c r="GS1387" s="23">
        <f>T1387</f>
        <v>101</v>
      </c>
      <c r="GT1387" s="23"/>
      <c r="GU1387" s="23"/>
      <c r="GV1387" s="23"/>
      <c r="GW1387" s="23"/>
      <c r="GX1387" s="23"/>
      <c r="GY1387" s="23"/>
      <c r="GZ1387" s="23"/>
      <c r="HA1387" s="23"/>
      <c r="HB1387" s="23">
        <f>T1387</f>
        <v>101</v>
      </c>
      <c r="HC1387" s="23"/>
      <c r="HD1387" s="23"/>
      <c r="HE1387" s="23"/>
      <c r="HF1387" s="23">
        <f>T1387</f>
        <v>101</v>
      </c>
      <c r="HG1387" s="23"/>
      <c r="HH1387" s="23"/>
      <c r="HI1387" s="23"/>
      <c r="HJ1387" s="23"/>
      <c r="HK1387" s="23"/>
      <c r="HL1387" s="23">
        <f>T1387</f>
        <v>101</v>
      </c>
      <c r="HM1387" s="23"/>
      <c r="HN1387" s="23">
        <f>T1387</f>
        <v>101</v>
      </c>
      <c r="HO1387" s="23"/>
      <c r="HP1387" s="23"/>
      <c r="HQ1387" s="23"/>
      <c r="HR1387" s="23"/>
      <c r="HS1387" s="23"/>
      <c r="HT1387" s="23"/>
      <c r="HU1387" s="23"/>
      <c r="HV1387" s="23"/>
      <c r="HW1387" s="23"/>
      <c r="HX1387" s="23"/>
      <c r="HY1387" s="23"/>
      <c r="HZ1387" s="23"/>
      <c r="IA1387" s="23"/>
      <c r="IB1387" s="23"/>
      <c r="IC1387" s="23"/>
      <c r="ID1387" s="23"/>
      <c r="IE1387" s="23"/>
      <c r="IF1387" s="23"/>
      <c r="IG1387" s="23"/>
      <c r="IH1387" s="23"/>
      <c r="II1387" s="23"/>
      <c r="IJ1387" s="23"/>
      <c r="IK1387" s="23"/>
      <c r="IL1387" s="23"/>
      <c r="IM1387" s="23"/>
      <c r="IN1387" s="23"/>
      <c r="IO1387" s="23"/>
      <c r="IP1387" s="23"/>
      <c r="IQ1387" s="23"/>
      <c r="IR1387" s="23"/>
      <c r="IS1387" s="23"/>
      <c r="IT1387" s="23"/>
      <c r="IU1387" s="23"/>
    </row>
    <row r="1388" spans="1:255" x14ac:dyDescent="0.2">
      <c r="A1388" s="64"/>
      <c r="B1388" s="111" t="s">
        <v>1263</v>
      </c>
      <c r="C1388" s="111" t="s">
        <v>1393</v>
      </c>
      <c r="D1388" s="63"/>
      <c r="E1388" s="63"/>
      <c r="F1388" s="63"/>
      <c r="G1388" s="63"/>
      <c r="H1388" s="63"/>
      <c r="I1388" s="63"/>
      <c r="J1388" s="63"/>
      <c r="K1388" s="65"/>
    </row>
    <row r="1389" spans="1:255" x14ac:dyDescent="0.2">
      <c r="A1389" s="100" t="s">
        <v>837</v>
      </c>
      <c r="B1389" s="109" t="s">
        <v>740</v>
      </c>
      <c r="C1389" s="101" t="s">
        <v>741</v>
      </c>
      <c r="D1389" s="102" t="s">
        <v>661</v>
      </c>
      <c r="E1389" s="103">
        <f>Source!I735</f>
        <v>2.5</v>
      </c>
      <c r="F1389" s="104">
        <v>129.53</v>
      </c>
      <c r="G1389" s="105"/>
      <c r="H1389" s="104">
        <f>Source!AC734</f>
        <v>129.53</v>
      </c>
      <c r="I1389" s="106">
        <f>T1389</f>
        <v>324</v>
      </c>
      <c r="J1389" s="107" t="s">
        <v>1262</v>
      </c>
      <c r="K1389" s="108">
        <f>U1389</f>
        <v>1411</v>
      </c>
      <c r="L1389" s="23"/>
      <c r="M1389" s="23"/>
      <c r="N1389" s="23"/>
      <c r="O1389" s="23"/>
      <c r="P1389" s="23"/>
      <c r="Q1389" s="23"/>
      <c r="R1389" s="23"/>
      <c r="S1389" s="23"/>
      <c r="T1389" s="23">
        <f>ROUND(Source!AC734*Source!AW734*Source!I734,0)</f>
        <v>324</v>
      </c>
      <c r="U1389" s="23">
        <f>Source!P735</f>
        <v>1411</v>
      </c>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c r="BK1389" s="23"/>
      <c r="BL1389" s="23"/>
      <c r="BM1389" s="23"/>
      <c r="BN1389" s="23"/>
      <c r="BO1389" s="23"/>
      <c r="BP1389" s="23"/>
      <c r="BQ1389" s="23"/>
      <c r="BR1389" s="23"/>
      <c r="BS1389" s="23"/>
      <c r="BT1389" s="23"/>
      <c r="BU1389" s="23"/>
      <c r="BV1389" s="23"/>
      <c r="BW1389" s="23"/>
      <c r="BX1389" s="23"/>
      <c r="BY1389" s="23"/>
      <c r="BZ1389" s="23"/>
      <c r="CA1389" s="23"/>
      <c r="CB1389" s="23"/>
      <c r="CC1389" s="23"/>
      <c r="CD1389" s="23"/>
      <c r="CE1389" s="23"/>
      <c r="CF1389" s="23"/>
      <c r="CG1389" s="23"/>
      <c r="CH1389" s="23"/>
      <c r="CI1389" s="23"/>
      <c r="CJ1389" s="23"/>
      <c r="CK1389" s="23"/>
      <c r="CL1389" s="23"/>
      <c r="CM1389" s="23"/>
      <c r="CN1389" s="23"/>
      <c r="CO1389" s="23"/>
      <c r="CP1389" s="23"/>
      <c r="CQ1389" s="23"/>
      <c r="CR1389" s="23"/>
      <c r="CS1389" s="23"/>
      <c r="CT1389" s="23"/>
      <c r="CU1389" s="23"/>
      <c r="CV1389" s="23">
        <v>1</v>
      </c>
      <c r="CW1389" s="23"/>
      <c r="CX1389" s="23"/>
      <c r="CY1389" s="23"/>
      <c r="CZ1389" s="23"/>
      <c r="DA1389" s="23"/>
      <c r="DB1389" s="23"/>
      <c r="DC1389" s="23"/>
      <c r="DD1389" s="23"/>
      <c r="DE1389" s="23"/>
      <c r="DF1389" s="23"/>
      <c r="DG1389" s="23"/>
      <c r="DH1389" s="23"/>
      <c r="DI1389" s="23"/>
      <c r="DJ1389" s="23"/>
      <c r="DK1389" s="23">
        <f>T1389</f>
        <v>324</v>
      </c>
      <c r="DL1389" s="23"/>
      <c r="DM1389" s="23">
        <f>Source!P735</f>
        <v>1411</v>
      </c>
      <c r="DN1389" s="23"/>
      <c r="DO1389" s="23"/>
      <c r="DP1389" s="23"/>
      <c r="DQ1389" s="23"/>
      <c r="DR1389" s="23"/>
      <c r="DS1389" s="23"/>
      <c r="DT1389" s="23"/>
      <c r="DU1389" s="23"/>
      <c r="DV1389" s="23"/>
      <c r="DW1389" s="23"/>
      <c r="DX1389" s="23"/>
      <c r="DY1389" s="23"/>
      <c r="DZ1389" s="23"/>
      <c r="EA1389" s="23"/>
      <c r="EB1389" s="23"/>
      <c r="EC1389" s="23"/>
      <c r="ED1389" s="23"/>
      <c r="EE1389" s="23"/>
      <c r="EF1389" s="23"/>
      <c r="EG1389" s="23"/>
      <c r="EH1389" s="23"/>
      <c r="EI1389" s="23"/>
      <c r="EJ1389" s="23"/>
      <c r="EK1389" s="23"/>
      <c r="EL1389" s="23"/>
      <c r="EM1389" s="23"/>
      <c r="EN1389" s="23"/>
      <c r="EO1389" s="23"/>
      <c r="EP1389" s="23"/>
      <c r="EQ1389" s="23"/>
      <c r="ER1389" s="23"/>
      <c r="ES1389" s="23"/>
      <c r="ET1389" s="23"/>
      <c r="EU1389" s="23"/>
      <c r="EV1389" s="23"/>
      <c r="EW1389" s="23"/>
      <c r="EX1389" s="23"/>
      <c r="EY1389" s="23"/>
      <c r="EZ1389" s="23"/>
      <c r="FA1389" s="23"/>
      <c r="FB1389" s="23"/>
      <c r="FC1389" s="23"/>
      <c r="FD1389" s="23"/>
      <c r="FE1389" s="23"/>
      <c r="FF1389" s="23"/>
      <c r="FG1389" s="23"/>
      <c r="FH1389" s="23"/>
      <c r="FI1389" s="23"/>
      <c r="FJ1389" s="23"/>
      <c r="FK1389" s="23"/>
      <c r="FL1389" s="23"/>
      <c r="FM1389" s="23"/>
      <c r="FN1389" s="23"/>
      <c r="FO1389" s="23"/>
      <c r="FP1389" s="23"/>
      <c r="FQ1389" s="23"/>
      <c r="FR1389" s="23"/>
      <c r="FS1389" s="23"/>
      <c r="FT1389" s="23"/>
      <c r="FU1389" s="23"/>
      <c r="FV1389" s="23"/>
      <c r="FW1389" s="23"/>
      <c r="FX1389" s="23"/>
      <c r="FY1389" s="23"/>
      <c r="FZ1389" s="23"/>
      <c r="GA1389" s="23"/>
      <c r="GB1389" s="23"/>
      <c r="GC1389" s="23"/>
      <c r="GD1389" s="23"/>
      <c r="GE1389" s="23"/>
      <c r="GF1389" s="23"/>
      <c r="GG1389" s="23"/>
      <c r="GH1389" s="23"/>
      <c r="GI1389" s="23"/>
      <c r="GJ1389" s="23">
        <f>T1389</f>
        <v>324</v>
      </c>
      <c r="GK1389" s="23"/>
      <c r="GL1389" s="23"/>
      <c r="GM1389" s="23"/>
      <c r="GN1389" s="23">
        <f>T1389</f>
        <v>324</v>
      </c>
      <c r="GO1389" s="23"/>
      <c r="GP1389" s="23">
        <f>T1389</f>
        <v>324</v>
      </c>
      <c r="GQ1389" s="23">
        <f>T1389</f>
        <v>324</v>
      </c>
      <c r="GR1389" s="23"/>
      <c r="GS1389" s="23">
        <f>T1389</f>
        <v>324</v>
      </c>
      <c r="GT1389" s="23"/>
      <c r="GU1389" s="23"/>
      <c r="GV1389" s="23"/>
      <c r="GW1389" s="23"/>
      <c r="GX1389" s="23"/>
      <c r="GY1389" s="23"/>
      <c r="GZ1389" s="23"/>
      <c r="HA1389" s="23"/>
      <c r="HB1389" s="23">
        <f>T1389</f>
        <v>324</v>
      </c>
      <c r="HC1389" s="23"/>
      <c r="HD1389" s="23"/>
      <c r="HE1389" s="23"/>
      <c r="HF1389" s="23">
        <f>T1389</f>
        <v>324</v>
      </c>
      <c r="HG1389" s="23"/>
      <c r="HH1389" s="23"/>
      <c r="HI1389" s="23"/>
      <c r="HJ1389" s="23"/>
      <c r="HK1389" s="23"/>
      <c r="HL1389" s="23">
        <f>T1389</f>
        <v>324</v>
      </c>
      <c r="HM1389" s="23"/>
      <c r="HN1389" s="23">
        <f>T1389</f>
        <v>324</v>
      </c>
      <c r="HO1389" s="23"/>
      <c r="HP1389" s="23"/>
      <c r="HQ1389" s="23"/>
      <c r="HR1389" s="23"/>
      <c r="HS1389" s="23"/>
      <c r="HT1389" s="23"/>
      <c r="HU1389" s="23"/>
      <c r="HV1389" s="23"/>
      <c r="HW1389" s="23"/>
      <c r="HX1389" s="23"/>
      <c r="HY1389" s="23"/>
      <c r="HZ1389" s="23"/>
      <c r="IA1389" s="23"/>
      <c r="IB1389" s="23"/>
      <c r="IC1389" s="23"/>
      <c r="ID1389" s="23"/>
      <c r="IE1389" s="23"/>
      <c r="IF1389" s="23"/>
      <c r="IG1389" s="23"/>
      <c r="IH1389" s="23"/>
      <c r="II1389" s="23"/>
      <c r="IJ1389" s="23"/>
      <c r="IK1389" s="23"/>
      <c r="IL1389" s="23"/>
      <c r="IM1389" s="23"/>
      <c r="IN1389" s="23"/>
      <c r="IO1389" s="23"/>
      <c r="IP1389" s="23"/>
      <c r="IQ1389" s="23"/>
      <c r="IR1389" s="23"/>
      <c r="IS1389" s="23"/>
      <c r="IT1389" s="23"/>
      <c r="IU1389" s="23"/>
    </row>
    <row r="1390" spans="1:255" x14ac:dyDescent="0.2">
      <c r="A1390" s="64"/>
      <c r="B1390" s="111" t="s">
        <v>1263</v>
      </c>
      <c r="C1390" s="111" t="s">
        <v>1394</v>
      </c>
      <c r="D1390" s="63"/>
      <c r="E1390" s="63"/>
      <c r="F1390" s="63"/>
      <c r="G1390" s="63"/>
      <c r="H1390" s="63"/>
      <c r="I1390" s="63"/>
      <c r="J1390" s="63"/>
      <c r="K1390" s="65"/>
    </row>
    <row r="1391" spans="1:255" ht="24" x14ac:dyDescent="0.2">
      <c r="A1391" s="114" t="s">
        <v>838</v>
      </c>
      <c r="B1391" s="115" t="s">
        <v>745</v>
      </c>
      <c r="C1391" s="116" t="s">
        <v>746</v>
      </c>
      <c r="D1391" s="117" t="s">
        <v>182</v>
      </c>
      <c r="E1391" s="118">
        <f>Source!I737</f>
        <v>0.1</v>
      </c>
      <c r="F1391" s="119">
        <v>20.91</v>
      </c>
      <c r="G1391" s="71"/>
      <c r="H1391" s="119">
        <f>Source!AC736</f>
        <v>20.91</v>
      </c>
      <c r="I1391" s="120">
        <f>T1391</f>
        <v>2</v>
      </c>
      <c r="J1391" s="73" t="s">
        <v>1262</v>
      </c>
      <c r="K1391" s="121">
        <f>U1391</f>
        <v>8</v>
      </c>
      <c r="L1391" s="23"/>
      <c r="M1391" s="23"/>
      <c r="N1391" s="23"/>
      <c r="O1391" s="23"/>
      <c r="P1391" s="23"/>
      <c r="Q1391" s="23"/>
      <c r="R1391" s="23"/>
      <c r="S1391" s="23"/>
      <c r="T1391" s="23">
        <f>ROUND(Source!AC736*Source!AW736*Source!I736,0)</f>
        <v>2</v>
      </c>
      <c r="U1391" s="23">
        <f>Source!P737</f>
        <v>8</v>
      </c>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c r="BK1391" s="23"/>
      <c r="BL1391" s="23"/>
      <c r="BM1391" s="23"/>
      <c r="BN1391" s="23"/>
      <c r="BO1391" s="23"/>
      <c r="BP1391" s="23"/>
      <c r="BQ1391" s="23"/>
      <c r="BR1391" s="23"/>
      <c r="BS1391" s="23"/>
      <c r="BT1391" s="23"/>
      <c r="BU1391" s="23"/>
      <c r="BV1391" s="23"/>
      <c r="BW1391" s="23"/>
      <c r="BX1391" s="23"/>
      <c r="BY1391" s="23"/>
      <c r="BZ1391" s="23"/>
      <c r="CA1391" s="23"/>
      <c r="CB1391" s="23"/>
      <c r="CC1391" s="23"/>
      <c r="CD1391" s="23"/>
      <c r="CE1391" s="23"/>
      <c r="CF1391" s="23"/>
      <c r="CG1391" s="23"/>
      <c r="CH1391" s="23"/>
      <c r="CI1391" s="23"/>
      <c r="CJ1391" s="23"/>
      <c r="CK1391" s="23"/>
      <c r="CL1391" s="23"/>
      <c r="CM1391" s="23"/>
      <c r="CN1391" s="23"/>
      <c r="CO1391" s="23"/>
      <c r="CP1391" s="23"/>
      <c r="CQ1391" s="23"/>
      <c r="CR1391" s="23"/>
      <c r="CS1391" s="23"/>
      <c r="CT1391" s="23"/>
      <c r="CU1391" s="23"/>
      <c r="CV1391" s="23">
        <v>1</v>
      </c>
      <c r="CW1391" s="23"/>
      <c r="CX1391" s="23"/>
      <c r="CY1391" s="23"/>
      <c r="CZ1391" s="23"/>
      <c r="DA1391" s="23"/>
      <c r="DB1391" s="23"/>
      <c r="DC1391" s="23"/>
      <c r="DD1391" s="23"/>
      <c r="DE1391" s="23"/>
      <c r="DF1391" s="23"/>
      <c r="DG1391" s="23"/>
      <c r="DH1391" s="23"/>
      <c r="DI1391" s="23"/>
      <c r="DJ1391" s="23"/>
      <c r="DK1391" s="23">
        <f>T1391</f>
        <v>2</v>
      </c>
      <c r="DL1391" s="23"/>
      <c r="DM1391" s="23">
        <f>Source!P737</f>
        <v>8</v>
      </c>
      <c r="DN1391" s="23"/>
      <c r="DO1391" s="23"/>
      <c r="DP1391" s="23"/>
      <c r="DQ1391" s="23"/>
      <c r="DR1391" s="23"/>
      <c r="DS1391" s="23"/>
      <c r="DT1391" s="23"/>
      <c r="DU1391" s="23"/>
      <c r="DV1391" s="23"/>
      <c r="DW1391" s="23"/>
      <c r="DX1391" s="23"/>
      <c r="DY1391" s="23"/>
      <c r="DZ1391" s="23"/>
      <c r="EA1391" s="23"/>
      <c r="EB1391" s="23"/>
      <c r="EC1391" s="23"/>
      <c r="ED1391" s="23"/>
      <c r="EE1391" s="23"/>
      <c r="EF1391" s="23"/>
      <c r="EG1391" s="23"/>
      <c r="EH1391" s="23"/>
      <c r="EI1391" s="23"/>
      <c r="EJ1391" s="23"/>
      <c r="EK1391" s="23"/>
      <c r="EL1391" s="23"/>
      <c r="EM1391" s="23"/>
      <c r="EN1391" s="23"/>
      <c r="EO1391" s="23"/>
      <c r="EP1391" s="23"/>
      <c r="EQ1391" s="23"/>
      <c r="ER1391" s="23"/>
      <c r="ES1391" s="23"/>
      <c r="ET1391" s="23"/>
      <c r="EU1391" s="23"/>
      <c r="EV1391" s="23"/>
      <c r="EW1391" s="23"/>
      <c r="EX1391" s="23"/>
      <c r="EY1391" s="23"/>
      <c r="EZ1391" s="23"/>
      <c r="FA1391" s="23"/>
      <c r="FB1391" s="23"/>
      <c r="FC1391" s="23"/>
      <c r="FD1391" s="23"/>
      <c r="FE1391" s="23"/>
      <c r="FF1391" s="23"/>
      <c r="FG1391" s="23"/>
      <c r="FH1391" s="23"/>
      <c r="FI1391" s="23"/>
      <c r="FJ1391" s="23"/>
      <c r="FK1391" s="23"/>
      <c r="FL1391" s="23"/>
      <c r="FM1391" s="23"/>
      <c r="FN1391" s="23"/>
      <c r="FO1391" s="23"/>
      <c r="FP1391" s="23"/>
      <c r="FQ1391" s="23"/>
      <c r="FR1391" s="23"/>
      <c r="FS1391" s="23"/>
      <c r="FT1391" s="23"/>
      <c r="FU1391" s="23"/>
      <c r="FV1391" s="23"/>
      <c r="FW1391" s="23"/>
      <c r="FX1391" s="23"/>
      <c r="FY1391" s="23"/>
      <c r="FZ1391" s="23"/>
      <c r="GA1391" s="23"/>
      <c r="GB1391" s="23"/>
      <c r="GC1391" s="23"/>
      <c r="GD1391" s="23"/>
      <c r="GE1391" s="23"/>
      <c r="GF1391" s="23"/>
      <c r="GG1391" s="23"/>
      <c r="GH1391" s="23"/>
      <c r="GI1391" s="23"/>
      <c r="GJ1391" s="23">
        <f>T1391</f>
        <v>2</v>
      </c>
      <c r="GK1391" s="23"/>
      <c r="GL1391" s="23"/>
      <c r="GM1391" s="23"/>
      <c r="GN1391" s="23">
        <f>T1391</f>
        <v>2</v>
      </c>
      <c r="GO1391" s="23"/>
      <c r="GP1391" s="23">
        <f>T1391</f>
        <v>2</v>
      </c>
      <c r="GQ1391" s="23">
        <f>T1391</f>
        <v>2</v>
      </c>
      <c r="GR1391" s="23"/>
      <c r="GS1391" s="23">
        <f>T1391</f>
        <v>2</v>
      </c>
      <c r="GT1391" s="23"/>
      <c r="GU1391" s="23"/>
      <c r="GV1391" s="23"/>
      <c r="GW1391" s="23"/>
      <c r="GX1391" s="23"/>
      <c r="GY1391" s="23"/>
      <c r="GZ1391" s="23"/>
      <c r="HA1391" s="23"/>
      <c r="HB1391" s="23">
        <f>T1391</f>
        <v>2</v>
      </c>
      <c r="HC1391" s="23"/>
      <c r="HD1391" s="23"/>
      <c r="HE1391" s="23"/>
      <c r="HF1391" s="23">
        <f>T1391</f>
        <v>2</v>
      </c>
      <c r="HG1391" s="23"/>
      <c r="HH1391" s="23"/>
      <c r="HI1391" s="23"/>
      <c r="HJ1391" s="23"/>
      <c r="HK1391" s="23"/>
      <c r="HL1391" s="23">
        <f>T1391</f>
        <v>2</v>
      </c>
      <c r="HM1391" s="23"/>
      <c r="HN1391" s="23">
        <f>T1391</f>
        <v>2</v>
      </c>
      <c r="HO1391" s="23"/>
      <c r="HP1391" s="23"/>
      <c r="HQ1391" s="23"/>
      <c r="HR1391" s="23"/>
      <c r="HS1391" s="23"/>
      <c r="HT1391" s="23"/>
      <c r="HU1391" s="23"/>
      <c r="HV1391" s="23"/>
      <c r="HW1391" s="23"/>
      <c r="HX1391" s="23"/>
      <c r="HY1391" s="23"/>
      <c r="HZ1391" s="23"/>
      <c r="IA1391" s="23"/>
      <c r="IB1391" s="23"/>
      <c r="IC1391" s="23"/>
      <c r="ID1391" s="23"/>
      <c r="IE1391" s="23"/>
      <c r="IF1391" s="23"/>
      <c r="IG1391" s="23"/>
      <c r="IH1391" s="23"/>
      <c r="II1391" s="23"/>
      <c r="IJ1391" s="23"/>
      <c r="IK1391" s="23"/>
      <c r="IL1391" s="23"/>
      <c r="IM1391" s="23"/>
      <c r="IN1391" s="23"/>
      <c r="IO1391" s="23"/>
      <c r="IP1391" s="23"/>
      <c r="IQ1391" s="23"/>
      <c r="IR1391" s="23"/>
      <c r="IS1391" s="23"/>
      <c r="IT1391" s="23"/>
      <c r="IU1391" s="23"/>
    </row>
    <row r="1392" spans="1:255" x14ac:dyDescent="0.2">
      <c r="A1392" s="98"/>
      <c r="B1392" s="113" t="s">
        <v>1263</v>
      </c>
      <c r="C1392" s="113" t="s">
        <v>1395</v>
      </c>
      <c r="D1392" s="33"/>
      <c r="E1392" s="33"/>
      <c r="F1392" s="33"/>
      <c r="G1392" s="33"/>
      <c r="H1392" s="33"/>
      <c r="I1392" s="33"/>
      <c r="J1392" s="33"/>
      <c r="K1392" s="99"/>
    </row>
    <row r="1393" spans="1:255" ht="13.5" thickBot="1" x14ac:dyDescent="0.25">
      <c r="A1393" s="124"/>
      <c r="B1393" s="125"/>
      <c r="C1393" s="125" t="s">
        <v>1266</v>
      </c>
      <c r="D1393" s="125"/>
      <c r="E1393" s="125"/>
      <c r="F1393" s="125"/>
      <c r="G1393" s="125"/>
      <c r="H1393" s="373">
        <f>SUM(DK1380:DK1392)</f>
        <v>427</v>
      </c>
      <c r="I1393" s="374"/>
      <c r="J1393" s="373">
        <f>SUM(DM1380:DM1392)</f>
        <v>1755</v>
      </c>
      <c r="K1393" s="375"/>
      <c r="L1393" s="112"/>
      <c r="M1393" s="112"/>
      <c r="N1393" s="112"/>
      <c r="O1393" s="23"/>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c r="BK1393" s="23"/>
      <c r="BL1393" s="23"/>
      <c r="BM1393" s="23"/>
      <c r="BN1393" s="23"/>
      <c r="BO1393" s="23"/>
      <c r="BP1393" s="23"/>
      <c r="BQ1393" s="23"/>
      <c r="BR1393" s="23"/>
      <c r="BS1393" s="23"/>
      <c r="BT1393" s="23"/>
      <c r="BU1393" s="23"/>
      <c r="BV1393" s="23"/>
      <c r="BW1393" s="23"/>
      <c r="BX1393" s="23"/>
      <c r="BY1393" s="23"/>
      <c r="BZ1393" s="23"/>
      <c r="CA1393" s="23"/>
      <c r="CB1393" s="23"/>
      <c r="CC1393" s="23"/>
      <c r="CD1393" s="23"/>
      <c r="CE1393" s="23"/>
      <c r="CF1393" s="23"/>
      <c r="CG1393" s="23"/>
      <c r="CH1393" s="23"/>
      <c r="CI1393" s="23"/>
      <c r="CJ1393" s="23"/>
      <c r="CK1393" s="23"/>
      <c r="CL1393" s="23"/>
      <c r="CM1393" s="23"/>
      <c r="CN1393" s="23"/>
      <c r="CO1393" s="23"/>
      <c r="CP1393" s="23"/>
      <c r="CQ1393" s="23"/>
      <c r="CR1393" s="23"/>
      <c r="CS1393" s="23"/>
      <c r="CT1393" s="23"/>
      <c r="CU1393" s="23"/>
      <c r="CV1393" s="23"/>
      <c r="CW1393" s="23"/>
      <c r="CX1393" s="23"/>
      <c r="CY1393" s="23"/>
      <c r="CZ1393" s="23"/>
      <c r="DA1393" s="23"/>
      <c r="DB1393" s="23"/>
      <c r="DC1393" s="23"/>
      <c r="DD1393" s="23"/>
      <c r="DE1393" s="23"/>
      <c r="DF1393" s="23"/>
      <c r="DG1393" s="23"/>
      <c r="DH1393" s="23"/>
      <c r="DI1393" s="23"/>
      <c r="DJ1393" s="23"/>
      <c r="DK1393" s="23"/>
      <c r="DL1393" s="23"/>
      <c r="DM1393" s="23"/>
      <c r="DN1393" s="23"/>
      <c r="DO1393" s="23"/>
      <c r="DP1393" s="23"/>
      <c r="DQ1393" s="23"/>
      <c r="DR1393" s="23"/>
      <c r="DS1393" s="23"/>
      <c r="DT1393" s="23"/>
      <c r="DU1393" s="23"/>
      <c r="DV1393" s="23"/>
      <c r="DW1393" s="23"/>
      <c r="DX1393" s="23"/>
      <c r="DY1393" s="23"/>
      <c r="DZ1393" s="23"/>
      <c r="EA1393" s="23"/>
      <c r="EB1393" s="23"/>
      <c r="EC1393" s="23"/>
      <c r="ED1393" s="23"/>
      <c r="EE1393" s="23"/>
      <c r="EF1393" s="23"/>
      <c r="EG1393" s="23"/>
      <c r="EH1393" s="23"/>
      <c r="EI1393" s="23"/>
      <c r="EJ1393" s="23"/>
      <c r="EK1393" s="23"/>
      <c r="EL1393" s="23"/>
      <c r="EM1393" s="23"/>
      <c r="EN1393" s="23"/>
      <c r="EO1393" s="23"/>
      <c r="EP1393" s="23"/>
      <c r="EQ1393" s="23"/>
      <c r="ER1393" s="23"/>
      <c r="ES1393" s="23"/>
      <c r="ET1393" s="23"/>
      <c r="EU1393" s="23"/>
      <c r="EV1393" s="23"/>
      <c r="EW1393" s="23"/>
      <c r="EX1393" s="23"/>
      <c r="EY1393" s="23"/>
      <c r="EZ1393" s="23"/>
      <c r="FA1393" s="23"/>
      <c r="FB1393" s="23"/>
      <c r="FC1393" s="23"/>
      <c r="FD1393" s="23"/>
      <c r="FE1393" s="23"/>
      <c r="FF1393" s="23"/>
      <c r="FG1393" s="23"/>
      <c r="FH1393" s="23"/>
      <c r="FI1393" s="23"/>
      <c r="FJ1393" s="23"/>
      <c r="FK1393" s="23"/>
      <c r="FL1393" s="23"/>
      <c r="FM1393" s="23"/>
      <c r="FN1393" s="23"/>
      <c r="FO1393" s="23"/>
      <c r="FP1393" s="23"/>
      <c r="FQ1393" s="23"/>
      <c r="FR1393" s="23"/>
      <c r="FS1393" s="23"/>
      <c r="FT1393" s="23"/>
      <c r="FU1393" s="23"/>
      <c r="FV1393" s="23"/>
      <c r="FW1393" s="23"/>
      <c r="FX1393" s="23"/>
      <c r="FY1393" s="23"/>
      <c r="FZ1393" s="23"/>
      <c r="GA1393" s="23"/>
      <c r="GB1393" s="23"/>
      <c r="GC1393" s="23"/>
      <c r="GD1393" s="23"/>
      <c r="GE1393" s="23"/>
      <c r="GF1393" s="23"/>
      <c r="GG1393" s="23"/>
      <c r="GH1393" s="23"/>
      <c r="GI1393" s="23"/>
      <c r="GJ1393" s="23"/>
      <c r="GK1393" s="23"/>
      <c r="GL1393" s="23"/>
      <c r="GM1393" s="23"/>
      <c r="GN1393" s="23"/>
      <c r="GO1393" s="23"/>
      <c r="GP1393" s="23"/>
      <c r="GQ1393" s="23"/>
      <c r="GR1393" s="23"/>
      <c r="GS1393" s="23"/>
      <c r="GT1393" s="23"/>
      <c r="GU1393" s="23"/>
      <c r="GV1393" s="23"/>
      <c r="GW1393" s="23"/>
      <c r="GX1393" s="23"/>
      <c r="GY1393" s="23"/>
      <c r="GZ1393" s="23"/>
      <c r="HA1393" s="23"/>
      <c r="HB1393" s="23"/>
      <c r="HC1393" s="23"/>
      <c r="HD1393" s="23"/>
      <c r="HE1393" s="23"/>
      <c r="HF1393" s="23"/>
      <c r="HG1393" s="23"/>
      <c r="HH1393" s="23"/>
      <c r="HI1393" s="23"/>
      <c r="HJ1393" s="23"/>
      <c r="HK1393" s="23"/>
      <c r="HL1393" s="23"/>
      <c r="HM1393" s="23"/>
      <c r="HN1393" s="23"/>
      <c r="HO1393" s="23"/>
      <c r="HP1393" s="23"/>
      <c r="HQ1393" s="23"/>
      <c r="HR1393" s="23"/>
      <c r="HS1393" s="23"/>
      <c r="HT1393" s="23"/>
      <c r="HU1393" s="23"/>
      <c r="HV1393" s="23"/>
      <c r="HW1393" s="23"/>
      <c r="HX1393" s="23"/>
      <c r="HY1393" s="23"/>
      <c r="HZ1393" s="23"/>
      <c r="IA1393" s="23"/>
      <c r="IB1393" s="23"/>
      <c r="IC1393" s="23"/>
      <c r="ID1393" s="23"/>
      <c r="IE1393" s="23"/>
      <c r="IF1393" s="23"/>
      <c r="IG1393" s="23"/>
      <c r="IH1393" s="23"/>
      <c r="II1393" s="23"/>
      <c r="IJ1393" s="23"/>
      <c r="IK1393" s="23"/>
      <c r="IL1393" s="23"/>
      <c r="IM1393" s="23"/>
      <c r="IN1393" s="23"/>
      <c r="IO1393" s="23"/>
      <c r="IP1393" s="23"/>
      <c r="IQ1393" s="23"/>
      <c r="IR1393" s="23"/>
      <c r="IS1393" s="23"/>
      <c r="IT1393" s="23"/>
      <c r="IU1393" s="23"/>
    </row>
    <row r="1394" spans="1:255" x14ac:dyDescent="0.2">
      <c r="A1394" s="123"/>
      <c r="B1394" s="122"/>
      <c r="C1394" s="122" t="s">
        <v>1267</v>
      </c>
      <c r="D1394" s="122"/>
      <c r="E1394" s="122"/>
      <c r="F1394" s="122"/>
      <c r="G1394" s="122"/>
      <c r="H1394" s="376">
        <f>R1394</f>
        <v>497</v>
      </c>
      <c r="I1394" s="377"/>
      <c r="J1394" s="376" t="e">
        <f>S1394</f>
        <v>#REF!</v>
      </c>
      <c r="K1394" s="378"/>
      <c r="O1394" s="23"/>
      <c r="P1394" s="23"/>
      <c r="Q1394" s="23"/>
      <c r="R1394" s="23">
        <f>SUM(T1380:T1393)</f>
        <v>497</v>
      </c>
      <c r="S1394" s="23" t="e">
        <f>SUM(U1380:U1393)</f>
        <v>#REF!</v>
      </c>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c r="BK1394" s="23"/>
      <c r="BL1394" s="23"/>
      <c r="BM1394" s="23"/>
      <c r="BN1394" s="23"/>
      <c r="BO1394" s="23"/>
      <c r="BP1394" s="23"/>
      <c r="BQ1394" s="23"/>
      <c r="BR1394" s="23"/>
      <c r="BS1394" s="23"/>
      <c r="BT1394" s="23"/>
      <c r="BU1394" s="23"/>
      <c r="BV1394" s="23"/>
      <c r="BW1394" s="23"/>
      <c r="BX1394" s="23"/>
      <c r="BY1394" s="23"/>
      <c r="BZ1394" s="23"/>
      <c r="CA1394" s="23"/>
      <c r="CB1394" s="23"/>
      <c r="CC1394" s="23"/>
      <c r="CD1394" s="23"/>
      <c r="CE1394" s="23"/>
      <c r="CF1394" s="23"/>
      <c r="CG1394" s="23"/>
      <c r="CH1394" s="23"/>
      <c r="CI1394" s="23"/>
      <c r="CJ1394" s="23"/>
      <c r="CK1394" s="23"/>
      <c r="CL1394" s="23"/>
      <c r="CM1394" s="23"/>
      <c r="CN1394" s="23"/>
      <c r="CO1394" s="23"/>
      <c r="CP1394" s="23"/>
      <c r="CQ1394" s="23"/>
      <c r="CR1394" s="23"/>
      <c r="CS1394" s="23"/>
      <c r="CT1394" s="23"/>
      <c r="CU1394" s="23"/>
      <c r="CV1394" s="23"/>
      <c r="CW1394" s="23"/>
      <c r="CX1394" s="23"/>
      <c r="CY1394" s="23"/>
      <c r="CZ1394" s="23"/>
      <c r="DA1394" s="23"/>
      <c r="DB1394" s="23"/>
      <c r="DC1394" s="23"/>
      <c r="DD1394" s="23"/>
      <c r="DE1394" s="23"/>
      <c r="DF1394" s="23"/>
      <c r="DG1394" s="23"/>
      <c r="DH1394" s="23"/>
      <c r="DI1394" s="23"/>
      <c r="DJ1394" s="23"/>
      <c r="DK1394" s="23"/>
      <c r="DL1394" s="23"/>
      <c r="DM1394" s="23"/>
      <c r="DN1394" s="23"/>
      <c r="DO1394" s="23"/>
      <c r="DP1394" s="23"/>
      <c r="DQ1394" s="23"/>
      <c r="DR1394" s="23"/>
      <c r="DS1394" s="23"/>
      <c r="DT1394" s="23"/>
      <c r="DU1394" s="23"/>
      <c r="DV1394" s="23"/>
      <c r="DW1394" s="23"/>
      <c r="DX1394" s="23"/>
      <c r="DY1394" s="23"/>
      <c r="DZ1394" s="23"/>
      <c r="EA1394" s="23"/>
      <c r="EB1394" s="23"/>
      <c r="EC1394" s="23"/>
      <c r="ED1394" s="23"/>
      <c r="EE1394" s="23"/>
      <c r="EF1394" s="23"/>
      <c r="EG1394" s="23"/>
      <c r="EH1394" s="23"/>
      <c r="EI1394" s="23"/>
      <c r="EJ1394" s="23"/>
      <c r="EK1394" s="23"/>
      <c r="EL1394" s="23"/>
      <c r="EM1394" s="23"/>
      <c r="EN1394" s="23"/>
      <c r="EO1394" s="23"/>
      <c r="EP1394" s="23"/>
      <c r="EQ1394" s="23"/>
      <c r="ER1394" s="23"/>
      <c r="ES1394" s="23"/>
      <c r="ET1394" s="23"/>
      <c r="EU1394" s="23"/>
      <c r="EV1394" s="23"/>
      <c r="EW1394" s="23"/>
      <c r="EX1394" s="23"/>
      <c r="EY1394" s="23"/>
      <c r="EZ1394" s="23"/>
      <c r="FA1394" s="23"/>
      <c r="FB1394" s="23"/>
      <c r="FC1394" s="23"/>
      <c r="FD1394" s="23"/>
      <c r="FE1394" s="23"/>
      <c r="FF1394" s="23"/>
      <c r="FG1394" s="23"/>
      <c r="FH1394" s="23"/>
      <c r="FI1394" s="23"/>
      <c r="FJ1394" s="23"/>
      <c r="FK1394" s="23"/>
      <c r="FL1394" s="23"/>
      <c r="FM1394" s="23"/>
      <c r="FN1394" s="23"/>
      <c r="FO1394" s="23"/>
      <c r="FP1394" s="23"/>
      <c r="FQ1394" s="23"/>
      <c r="FR1394" s="23"/>
      <c r="FS1394" s="23"/>
      <c r="FT1394" s="23"/>
      <c r="FU1394" s="23"/>
      <c r="FV1394" s="23"/>
      <c r="FW1394" s="23"/>
      <c r="FX1394" s="23"/>
      <c r="FY1394" s="23"/>
      <c r="FZ1394" s="23"/>
      <c r="GA1394" s="23"/>
      <c r="GB1394" s="23"/>
      <c r="GC1394" s="23"/>
      <c r="GD1394" s="23"/>
      <c r="GE1394" s="23"/>
      <c r="GF1394" s="23"/>
      <c r="GG1394" s="23"/>
      <c r="GH1394" s="23"/>
      <c r="GI1394" s="23"/>
      <c r="GJ1394" s="23"/>
      <c r="GK1394" s="23"/>
      <c r="GL1394" s="23"/>
      <c r="GM1394" s="23"/>
      <c r="GN1394" s="23"/>
      <c r="GO1394" s="23"/>
      <c r="GP1394" s="23"/>
      <c r="GQ1394" s="23"/>
      <c r="GR1394" s="23"/>
      <c r="GS1394" s="23"/>
      <c r="GT1394" s="23"/>
      <c r="GU1394" s="23"/>
      <c r="GV1394" s="23"/>
      <c r="GW1394" s="23"/>
      <c r="GX1394" s="23"/>
      <c r="GY1394" s="23"/>
      <c r="GZ1394" s="23"/>
      <c r="HA1394" s="23">
        <f>R1394</f>
        <v>497</v>
      </c>
      <c r="HB1394" s="23"/>
      <c r="HC1394" s="23"/>
      <c r="HD1394" s="23"/>
      <c r="HE1394" s="23"/>
      <c r="HF1394" s="23"/>
      <c r="HG1394" s="23"/>
      <c r="HH1394" s="23"/>
      <c r="HI1394" s="23"/>
      <c r="HJ1394" s="23"/>
      <c r="HK1394" s="23"/>
      <c r="HL1394" s="23"/>
      <c r="HM1394" s="23"/>
      <c r="HN1394" s="23"/>
      <c r="HO1394" s="23"/>
      <c r="HP1394" s="23"/>
      <c r="HQ1394" s="23"/>
      <c r="HR1394" s="23"/>
      <c r="HS1394" s="23"/>
      <c r="HT1394" s="23"/>
      <c r="HU1394" s="23"/>
      <c r="HV1394" s="23"/>
      <c r="HW1394" s="23"/>
      <c r="HX1394" s="23"/>
      <c r="HY1394" s="23"/>
      <c r="HZ1394" s="23"/>
      <c r="IA1394" s="23"/>
      <c r="IB1394" s="23"/>
      <c r="IC1394" s="23"/>
      <c r="ID1394" s="23"/>
      <c r="IE1394" s="23"/>
      <c r="IF1394" s="23"/>
      <c r="IG1394" s="23"/>
      <c r="IH1394" s="23"/>
      <c r="II1394" s="23"/>
      <c r="IJ1394" s="23"/>
      <c r="IK1394" s="23"/>
      <c r="IL1394" s="23"/>
      <c r="IM1394" s="23"/>
      <c r="IN1394" s="23"/>
      <c r="IO1394" s="23"/>
      <c r="IP1394" s="23"/>
      <c r="IQ1394" s="23"/>
      <c r="IR1394" s="23"/>
      <c r="IS1394" s="23"/>
      <c r="IT1394" s="23"/>
      <c r="IU1394" s="23"/>
    </row>
    <row r="1395" spans="1:255" ht="13.5" thickBot="1" x14ac:dyDescent="0.25">
      <c r="A1395" s="77"/>
      <c r="B1395" s="76"/>
      <c r="C1395" s="76"/>
      <c r="D1395" s="76"/>
      <c r="E1395" s="76"/>
      <c r="F1395" s="76"/>
      <c r="G1395" s="76"/>
      <c r="H1395" s="370"/>
      <c r="I1395" s="371"/>
      <c r="J1395" s="370"/>
      <c r="K1395" s="372"/>
    </row>
    <row r="1396" spans="1:255" x14ac:dyDescent="0.2">
      <c r="A1396" s="137"/>
      <c r="B1396" s="137"/>
      <c r="C1396" s="138" t="s">
        <v>1314</v>
      </c>
      <c r="D1396" s="138"/>
      <c r="E1396" s="138"/>
      <c r="F1396" s="138"/>
      <c r="G1396" s="138"/>
      <c r="H1396" s="138"/>
      <c r="I1396" s="139">
        <f>SUM(HA1149:HA1395)</f>
        <v>307468</v>
      </c>
      <c r="J1396" s="138"/>
      <c r="K1396" s="139" t="e">
        <f>Source!EJ739</f>
        <v>#REF!</v>
      </c>
      <c r="P1396" s="23">
        <f>SUM(R1149:R1395)</f>
        <v>307468</v>
      </c>
      <c r="Q1396" s="23" t="e">
        <f>SUM(S1149:S1395)</f>
        <v>#REF!</v>
      </c>
      <c r="R1396" s="23"/>
      <c r="S1396" s="23"/>
      <c r="T1396" s="23"/>
      <c r="U1396" s="23"/>
      <c r="V1396" s="23"/>
      <c r="W1396" s="23"/>
    </row>
    <row r="1398" spans="1:255" x14ac:dyDescent="0.2">
      <c r="C1398" s="141" t="s">
        <v>1316</v>
      </c>
      <c r="D1398" s="141"/>
      <c r="E1398" s="141"/>
      <c r="F1398" s="141"/>
      <c r="G1398" s="141"/>
      <c r="H1398" s="141"/>
      <c r="I1398" s="141"/>
      <c r="J1398" s="141"/>
      <c r="K1398" s="141"/>
    </row>
    <row r="1399" spans="1:255" x14ac:dyDescent="0.2">
      <c r="C1399" s="13" t="s">
        <v>349</v>
      </c>
      <c r="D1399" s="13"/>
      <c r="E1399" s="13"/>
      <c r="F1399" s="13"/>
      <c r="G1399" s="13"/>
      <c r="H1399" s="13"/>
      <c r="I1399" s="142">
        <f>SUM(GK1149:GK1395)+SUM(GL1149:GL1395)+SUM(GQ1149:GQ1395)+SUM(IA1149:IA1395)+SUM(HK1149:HK1395)</f>
        <v>288134</v>
      </c>
      <c r="J1399" s="13"/>
      <c r="K1399" s="142">
        <f>Source!DK739+Source!DI739+Source!EO739+SUM(DB1149:DB1395)+SUM(DD1149:DD1395)</f>
        <v>2805547</v>
      </c>
    </row>
    <row r="1400" spans="1:255" hidden="1" x14ac:dyDescent="0.2">
      <c r="C1400" s="143" t="s">
        <v>1316</v>
      </c>
      <c r="D1400" s="141"/>
      <c r="E1400" s="141"/>
      <c r="F1400" s="141"/>
      <c r="G1400" s="141"/>
      <c r="H1400" s="141"/>
      <c r="I1400" s="141"/>
      <c r="J1400" s="141"/>
      <c r="K1400" s="141"/>
    </row>
    <row r="1401" spans="1:255" hidden="1" x14ac:dyDescent="0.2">
      <c r="C1401" s="145" t="s">
        <v>1317</v>
      </c>
      <c r="D1401" s="144"/>
      <c r="E1401" s="144"/>
      <c r="F1401" s="144"/>
      <c r="G1401" s="144"/>
      <c r="H1401" s="144"/>
      <c r="I1401" s="146">
        <f>SUM(GK1149:GK1395)</f>
        <v>6541</v>
      </c>
      <c r="J1401" s="144"/>
      <c r="K1401" s="146">
        <f>Source!DK739</f>
        <v>170048</v>
      </c>
    </row>
    <row r="1402" spans="1:255" hidden="1" x14ac:dyDescent="0.2">
      <c r="C1402" s="147" t="s">
        <v>1318</v>
      </c>
      <c r="D1402" s="141"/>
      <c r="E1402" s="141"/>
      <c r="F1402" s="141"/>
      <c r="G1402" s="141"/>
      <c r="H1402" s="141"/>
      <c r="I1402" s="141"/>
      <c r="J1402" s="141"/>
      <c r="K1402" s="141"/>
    </row>
    <row r="1403" spans="1:255" hidden="1" x14ac:dyDescent="0.2">
      <c r="C1403" s="148" t="s">
        <v>1319</v>
      </c>
      <c r="D1403" s="144"/>
      <c r="E1403" s="144"/>
      <c r="F1403" s="144"/>
      <c r="G1403" s="144"/>
      <c r="H1403" s="144"/>
      <c r="I1403" s="146">
        <f>SUMIF(DH1149:DH1395,1001,GK1149:GK1395)</f>
        <v>69</v>
      </c>
      <c r="J1403" s="144"/>
      <c r="K1403" s="146">
        <f>SUMIF(DH1149:DH1395,1001,DG1149:DG1395)</f>
        <v>4394</v>
      </c>
    </row>
    <row r="1404" spans="1:255" hidden="1" x14ac:dyDescent="0.2">
      <c r="C1404" s="148" t="s">
        <v>1320</v>
      </c>
      <c r="D1404" s="144"/>
      <c r="E1404" s="144"/>
      <c r="F1404" s="144"/>
      <c r="G1404" s="144"/>
      <c r="H1404" s="144"/>
      <c r="I1404" s="146">
        <f>SUMIF(DH1149:DH1395,1002,GK1149:GK1395)</f>
        <v>0</v>
      </c>
      <c r="J1404" s="144"/>
      <c r="K1404" s="146">
        <f>SUMIF(DH1149:DH1395,1002,DG1149:DG1395)</f>
        <v>0</v>
      </c>
    </row>
    <row r="1405" spans="1:255" hidden="1" x14ac:dyDescent="0.2">
      <c r="C1405" s="148" t="s">
        <v>1321</v>
      </c>
      <c r="D1405" s="144"/>
      <c r="E1405" s="144"/>
      <c r="F1405" s="144"/>
      <c r="G1405" s="144"/>
      <c r="H1405" s="144"/>
      <c r="I1405" s="146">
        <f>SUMIF(DH1149:DH1395,1003,GK1149:GK1395)</f>
        <v>2</v>
      </c>
      <c r="J1405" s="144"/>
      <c r="K1405" s="146">
        <f>SUMIF(DH1149:DH1395,1003,DG1149:DG1395)</f>
        <v>73</v>
      </c>
    </row>
    <row r="1406" spans="1:255" hidden="1" x14ac:dyDescent="0.2">
      <c r="C1406" s="148" t="s">
        <v>1322</v>
      </c>
      <c r="D1406" s="144"/>
      <c r="E1406" s="144"/>
      <c r="F1406" s="144"/>
      <c r="G1406" s="144"/>
      <c r="H1406" s="144"/>
      <c r="I1406" s="146">
        <f>SUMIF(DH1149:DH1395,1004,GK1149:GK1395)</f>
        <v>0</v>
      </c>
      <c r="J1406" s="144"/>
      <c r="K1406" s="146">
        <f>SUMIF(DH1149:DH1395,1004,DG1149:DG1395)</f>
        <v>0</v>
      </c>
    </row>
    <row r="1407" spans="1:255" hidden="1" x14ac:dyDescent="0.2">
      <c r="C1407" s="148" t="s">
        <v>1323</v>
      </c>
      <c r="D1407" s="144"/>
      <c r="E1407" s="144"/>
      <c r="F1407" s="144"/>
      <c r="G1407" s="144"/>
      <c r="H1407" s="144"/>
      <c r="I1407" s="146">
        <f>SUMIF(DH1149:DH1395,1005,GK1149:GK1395)</f>
        <v>0</v>
      </c>
      <c r="J1407" s="144"/>
      <c r="K1407" s="146">
        <f>SUMIF(DH1149:DH1395,1005,DG1149:DG1395)</f>
        <v>0</v>
      </c>
    </row>
    <row r="1408" spans="1:255" hidden="1" x14ac:dyDescent="0.2">
      <c r="C1408" s="148" t="s">
        <v>1324</v>
      </c>
      <c r="D1408" s="144"/>
      <c r="E1408" s="144"/>
      <c r="F1408" s="144"/>
      <c r="G1408" s="144"/>
      <c r="H1408" s="144"/>
      <c r="I1408" s="146">
        <f>SUMIF(DH1149:DH1395,1006,GK1149:GK1395)</f>
        <v>6</v>
      </c>
      <c r="J1408" s="144"/>
      <c r="K1408" s="146">
        <f>SUMIF(DH1149:DH1395,1006,DG1149:DG1395)</f>
        <v>165</v>
      </c>
    </row>
    <row r="1409" spans="3:11" hidden="1" x14ac:dyDescent="0.2">
      <c r="C1409" s="148" t="s">
        <v>1325</v>
      </c>
      <c r="D1409" s="144"/>
      <c r="E1409" s="144"/>
      <c r="F1409" s="144"/>
      <c r="G1409" s="144"/>
      <c r="H1409" s="144"/>
      <c r="I1409" s="146">
        <f>SUMIF(DH1149:DH1395,1007,GK1149:GK1395)</f>
        <v>24</v>
      </c>
      <c r="J1409" s="144"/>
      <c r="K1409" s="146">
        <f>SUMIF(DH1149:DH1395,1007,DG1149:DG1395)</f>
        <v>718</v>
      </c>
    </row>
    <row r="1410" spans="3:11" hidden="1" x14ac:dyDescent="0.2">
      <c r="C1410" s="148" t="s">
        <v>1326</v>
      </c>
      <c r="D1410" s="144"/>
      <c r="E1410" s="144"/>
      <c r="F1410" s="144"/>
      <c r="G1410" s="144"/>
      <c r="H1410" s="144"/>
      <c r="I1410" s="146">
        <f>SUMIF(DH1149:DH1395,1008,GK1149:GK1395)</f>
        <v>5721</v>
      </c>
      <c r="J1410" s="144"/>
      <c r="K1410" s="146">
        <f>SUMIF(DH1149:DH1395,1008,DG1149:DG1395)</f>
        <v>146440</v>
      </c>
    </row>
    <row r="1411" spans="3:11" hidden="1" x14ac:dyDescent="0.2">
      <c r="C1411" s="148" t="s">
        <v>1327</v>
      </c>
      <c r="D1411" s="144"/>
      <c r="E1411" s="144"/>
      <c r="F1411" s="144"/>
      <c r="G1411" s="144"/>
      <c r="H1411" s="144"/>
      <c r="I1411" s="146">
        <f>SUMIF(DH1149:DH1395,1009,GK1149:GK1395)</f>
        <v>14</v>
      </c>
      <c r="J1411" s="144"/>
      <c r="K1411" s="146">
        <f>SUMIF(DH1149:DH1395,1009,DG1149:DG1395)</f>
        <v>378</v>
      </c>
    </row>
    <row r="1412" spans="3:11" hidden="1" x14ac:dyDescent="0.2">
      <c r="C1412" s="148" t="s">
        <v>1328</v>
      </c>
      <c r="D1412" s="144"/>
      <c r="E1412" s="144"/>
      <c r="F1412" s="144"/>
      <c r="G1412" s="144"/>
      <c r="H1412" s="144"/>
      <c r="I1412" s="146">
        <f>SUMIF(DH1149:DH1395,1010,GK1149:GK1395)</f>
        <v>0</v>
      </c>
      <c r="J1412" s="144"/>
      <c r="K1412" s="146">
        <f>SUMIF(DH1149:DH1395,1010,DG1149:DG1395)</f>
        <v>0</v>
      </c>
    </row>
    <row r="1413" spans="3:11" hidden="1" x14ac:dyDescent="0.2">
      <c r="C1413" s="148" t="s">
        <v>1329</v>
      </c>
      <c r="D1413" s="144"/>
      <c r="E1413" s="144"/>
      <c r="F1413" s="144"/>
      <c r="G1413" s="144"/>
      <c r="H1413" s="144"/>
      <c r="I1413" s="146">
        <f>SUMIF(DH1149:DH1395,1011,GK1149:GK1395)</f>
        <v>0</v>
      </c>
      <c r="J1413" s="144"/>
      <c r="K1413" s="146">
        <f>SUMIF(DH1149:DH1395,1011,DG1149:DG1395)</f>
        <v>0</v>
      </c>
    </row>
    <row r="1414" spans="3:11" hidden="1" x14ac:dyDescent="0.2">
      <c r="C1414" s="148" t="s">
        <v>1330</v>
      </c>
      <c r="D1414" s="144"/>
      <c r="E1414" s="144"/>
      <c r="F1414" s="144"/>
      <c r="G1414" s="144"/>
      <c r="H1414" s="144"/>
      <c r="I1414" s="146">
        <f>SUMIF(DH1149:DH1395,1012,GK1149:GK1395)</f>
        <v>0</v>
      </c>
      <c r="J1414" s="144"/>
      <c r="K1414" s="146">
        <f>SUMIF(DH1149:DH1395,1012,DG1149:DG1395)</f>
        <v>0</v>
      </c>
    </row>
    <row r="1415" spans="3:11" hidden="1" x14ac:dyDescent="0.2">
      <c r="C1415" s="148" t="s">
        <v>1331</v>
      </c>
      <c r="D1415" s="144"/>
      <c r="E1415" s="144"/>
      <c r="F1415" s="144"/>
      <c r="G1415" s="144"/>
      <c r="H1415" s="144"/>
      <c r="I1415" s="146">
        <f>SUMIF(DH1149:DH1395,1013,GK1149:GK1395)</f>
        <v>0</v>
      </c>
      <c r="J1415" s="144"/>
      <c r="K1415" s="146">
        <f>SUMIF(DH1149:DH1395,1013,DG1149:DG1395)</f>
        <v>0</v>
      </c>
    </row>
    <row r="1416" spans="3:11" hidden="1" x14ac:dyDescent="0.2">
      <c r="C1416" s="148" t="s">
        <v>1332</v>
      </c>
      <c r="D1416" s="144"/>
      <c r="E1416" s="144"/>
      <c r="F1416" s="144"/>
      <c r="G1416" s="144"/>
      <c r="H1416" s="144"/>
      <c r="I1416" s="146">
        <f>SUMIF(DH1149:DH1395,1014,GK1149:GK1395)</f>
        <v>0</v>
      </c>
      <c r="J1416" s="144"/>
      <c r="K1416" s="146">
        <f>SUMIF(DH1149:DH1395,1014,DG1149:DG1395)</f>
        <v>0</v>
      </c>
    </row>
    <row r="1417" spans="3:11" hidden="1" x14ac:dyDescent="0.2">
      <c r="C1417" s="148" t="s">
        <v>1333</v>
      </c>
      <c r="D1417" s="144"/>
      <c r="E1417" s="144"/>
      <c r="F1417" s="144"/>
      <c r="G1417" s="144"/>
      <c r="H1417" s="144"/>
      <c r="I1417" s="146">
        <f>SUMIF(DH1149:DH1395,1015,GK1149:GK1395)</f>
        <v>705</v>
      </c>
      <c r="J1417" s="144"/>
      <c r="K1417" s="146">
        <f>SUMIF(DH1149:DH1395,1015,DG1149:DG1395)</f>
        <v>17880</v>
      </c>
    </row>
    <row r="1418" spans="3:11" hidden="1" x14ac:dyDescent="0.2">
      <c r="C1418" s="148" t="s">
        <v>1334</v>
      </c>
      <c r="D1418" s="144"/>
      <c r="E1418" s="144"/>
      <c r="F1418" s="144"/>
      <c r="G1418" s="144"/>
      <c r="H1418" s="144"/>
      <c r="I1418" s="146">
        <f>SUMIF(DH1149:DH1395,1,GK1149:GK1395)</f>
        <v>0</v>
      </c>
      <c r="J1418" s="144"/>
      <c r="K1418" s="146">
        <f>SUMIF(DH1149:DH1395,1,DG1149:DG1395)</f>
        <v>0</v>
      </c>
    </row>
    <row r="1419" spans="3:11" hidden="1" x14ac:dyDescent="0.2">
      <c r="C1419" s="150" t="s">
        <v>1335</v>
      </c>
      <c r="D1419" s="149"/>
      <c r="E1419" s="149"/>
      <c r="F1419" s="149"/>
      <c r="G1419" s="149"/>
      <c r="H1419" s="149"/>
      <c r="I1419" s="151">
        <f>SUM(GL1149:GL1395)</f>
        <v>18529</v>
      </c>
      <c r="J1419" s="149"/>
      <c r="K1419" s="151">
        <f>Source!DI739</f>
        <v>171233</v>
      </c>
    </row>
    <row r="1420" spans="3:11" hidden="1" x14ac:dyDescent="0.2">
      <c r="C1420" s="147" t="s">
        <v>1316</v>
      </c>
      <c r="D1420" s="141"/>
      <c r="E1420" s="141"/>
      <c r="F1420" s="141"/>
      <c r="G1420" s="141"/>
      <c r="H1420" s="141"/>
      <c r="I1420" s="141"/>
      <c r="J1420" s="141"/>
      <c r="K1420" s="141"/>
    </row>
    <row r="1421" spans="3:11" hidden="1" x14ac:dyDescent="0.2">
      <c r="C1421" s="152" t="s">
        <v>1336</v>
      </c>
      <c r="D1421" s="149"/>
      <c r="E1421" s="149"/>
      <c r="F1421" s="149"/>
      <c r="G1421" s="149"/>
      <c r="H1421" s="149"/>
      <c r="I1421" s="151">
        <f>SUM(GM1149:GM1395)</f>
        <v>1973</v>
      </c>
      <c r="J1421" s="149"/>
      <c r="K1421" s="151">
        <f>Source!DJ739</f>
        <v>39082</v>
      </c>
    </row>
    <row r="1422" spans="3:11" hidden="1" x14ac:dyDescent="0.2">
      <c r="C1422" s="153" t="s">
        <v>1337</v>
      </c>
      <c r="D1422" s="112"/>
      <c r="E1422" s="112"/>
      <c r="F1422" s="112"/>
      <c r="G1422" s="112"/>
      <c r="H1422" s="112"/>
      <c r="I1422" s="154">
        <f>SUM(GQ1149:GQ1395)+SUM(IA1149:IA1395)</f>
        <v>263064</v>
      </c>
      <c r="J1422" s="112"/>
      <c r="K1422" s="154">
        <f>Source!EO739+SUM(DB1149:DB1395)</f>
        <v>2464266</v>
      </c>
    </row>
    <row r="1423" spans="3:11" hidden="1" x14ac:dyDescent="0.2">
      <c r="C1423" s="155" t="s">
        <v>1316</v>
      </c>
      <c r="D1423" s="112"/>
      <c r="E1423" s="112"/>
      <c r="F1423" s="112"/>
      <c r="G1423" s="112"/>
      <c r="H1423" s="112"/>
      <c r="I1423" s="154"/>
      <c r="J1423" s="112"/>
      <c r="K1423" s="154"/>
    </row>
    <row r="1424" spans="3:11" hidden="1" x14ac:dyDescent="0.2">
      <c r="C1424" s="156" t="s">
        <v>1338</v>
      </c>
      <c r="D1424" s="112"/>
      <c r="E1424" s="112"/>
      <c r="F1424" s="112"/>
      <c r="G1424" s="112"/>
      <c r="H1424" s="112"/>
      <c r="I1424" s="154">
        <f>SUM(GQ1149:GQ1395)</f>
        <v>263064</v>
      </c>
      <c r="J1424" s="112"/>
      <c r="K1424" s="154">
        <f>Source!EO739</f>
        <v>2464266</v>
      </c>
    </row>
    <row r="1425" spans="1:11" hidden="1" x14ac:dyDescent="0.2">
      <c r="C1425" s="157" t="s">
        <v>1339</v>
      </c>
      <c r="D1425" s="112"/>
      <c r="E1425" s="112"/>
      <c r="F1425" s="112"/>
      <c r="G1425" s="112"/>
      <c r="H1425" s="112"/>
      <c r="I1425" s="154">
        <f>SUM(GR1149:GR1395)</f>
        <v>0</v>
      </c>
      <c r="J1425" s="112"/>
      <c r="K1425" s="154">
        <f>Source!EP739</f>
        <v>0</v>
      </c>
    </row>
    <row r="1426" spans="1:11" hidden="1" x14ac:dyDescent="0.2">
      <c r="C1426" s="157" t="s">
        <v>1340</v>
      </c>
      <c r="D1426" s="112"/>
      <c r="E1426" s="112"/>
      <c r="F1426" s="112"/>
      <c r="G1426" s="112"/>
      <c r="H1426" s="112"/>
      <c r="I1426" s="154">
        <f>SUM(GS1149:GS1395)</f>
        <v>263064</v>
      </c>
      <c r="J1426" s="112"/>
      <c r="K1426" s="154">
        <f>Source!EQ739</f>
        <v>2464266</v>
      </c>
    </row>
    <row r="1427" spans="1:11" hidden="1" x14ac:dyDescent="0.2">
      <c r="C1427" s="156" t="s">
        <v>1341</v>
      </c>
      <c r="D1427" s="112"/>
      <c r="E1427" s="112"/>
      <c r="F1427" s="112"/>
      <c r="G1427" s="112"/>
      <c r="H1427" s="112"/>
      <c r="I1427" s="154">
        <f>SUM(IA1149:IA1395)</f>
        <v>0</v>
      </c>
      <c r="J1427" s="112"/>
      <c r="K1427" s="154">
        <f>SUM(DB1149:DB1395)</f>
        <v>0</v>
      </c>
    </row>
    <row r="1428" spans="1:11" hidden="1" x14ac:dyDescent="0.2">
      <c r="C1428" s="158" t="s">
        <v>1342</v>
      </c>
      <c r="D1428" s="140"/>
      <c r="E1428" s="140"/>
      <c r="F1428" s="140"/>
      <c r="G1428" s="140"/>
      <c r="H1428" s="140"/>
      <c r="I1428" s="159">
        <f>SUM(HK1149:HK1395)</f>
        <v>0</v>
      </c>
      <c r="J1428" s="140"/>
      <c r="K1428" s="159">
        <f>SUM(DD1149:DD1395)</f>
        <v>0</v>
      </c>
    </row>
    <row r="1430" spans="1:11" hidden="1" x14ac:dyDescent="0.2">
      <c r="C1430" s="144" t="s">
        <v>1343</v>
      </c>
      <c r="D1430" s="144"/>
      <c r="E1430" s="144"/>
      <c r="F1430" s="144"/>
      <c r="G1430" s="144"/>
      <c r="H1430" s="144"/>
      <c r="I1430" s="146">
        <f>SUM(GK1149:GK1395)+SUM(GM1149:GM1395)</f>
        <v>8514</v>
      </c>
      <c r="J1430" s="144"/>
      <c r="K1430" s="146">
        <f>Source!DK739+Source!DJ739</f>
        <v>209130</v>
      </c>
    </row>
    <row r="1432" spans="1:11" x14ac:dyDescent="0.2">
      <c r="A1432" s="160"/>
      <c r="B1432" s="160"/>
      <c r="C1432" s="160" t="s">
        <v>1344</v>
      </c>
      <c r="D1432" s="160"/>
      <c r="E1432" s="160"/>
      <c r="F1432" s="160"/>
      <c r="G1432" s="160"/>
      <c r="H1432" s="160"/>
      <c r="I1432" s="161">
        <f>SUM(GY1149:GY1395)</f>
        <v>11455</v>
      </c>
      <c r="J1432" s="160"/>
      <c r="K1432" s="161" t="e">
        <f>Source!DP739</f>
        <v>#REF!</v>
      </c>
    </row>
    <row r="1433" spans="1:11" x14ac:dyDescent="0.2">
      <c r="A1433" s="160"/>
      <c r="B1433" s="160"/>
      <c r="C1433" s="160" t="s">
        <v>1345</v>
      </c>
      <c r="D1433" s="160"/>
      <c r="E1433" s="160"/>
      <c r="F1433" s="160"/>
      <c r="G1433" s="160"/>
      <c r="H1433" s="160"/>
      <c r="I1433" s="161">
        <f>SUM(GZ1149:GZ1395)</f>
        <v>7879</v>
      </c>
      <c r="J1433" s="160"/>
      <c r="K1433" s="161" t="e">
        <f>Source!DQ739</f>
        <v>#REF!</v>
      </c>
    </row>
    <row r="1435" spans="1:11" hidden="1" x14ac:dyDescent="0.2">
      <c r="C1435" s="162" t="s">
        <v>1346</v>
      </c>
      <c r="D1435" s="162"/>
      <c r="E1435" s="162"/>
      <c r="F1435" s="162"/>
      <c r="G1435" s="162"/>
      <c r="H1435" s="162"/>
      <c r="I1435" s="163">
        <f>SUM(GT1149:GT1395)+SUM(IB1149:IB1395)</f>
        <v>0</v>
      </c>
      <c r="J1435" s="162"/>
      <c r="K1435" s="163">
        <f>Source!EH739+SUM(DC1149:DC1395)</f>
        <v>0</v>
      </c>
    </row>
    <row r="1436" spans="1:11" hidden="1" x14ac:dyDescent="0.2">
      <c r="C1436" s="164" t="s">
        <v>1316</v>
      </c>
      <c r="D1436" s="165"/>
      <c r="E1436" s="165"/>
      <c r="F1436" s="165"/>
      <c r="G1436" s="165"/>
      <c r="H1436" s="165"/>
      <c r="I1436" s="165"/>
      <c r="J1436" s="165"/>
      <c r="K1436" s="165"/>
    </row>
    <row r="1437" spans="1:11" hidden="1" x14ac:dyDescent="0.2">
      <c r="C1437" s="166" t="s">
        <v>1347</v>
      </c>
      <c r="D1437" s="162"/>
      <c r="E1437" s="162"/>
      <c r="F1437" s="162"/>
      <c r="G1437" s="162"/>
      <c r="H1437" s="162"/>
      <c r="I1437" s="163">
        <f>SUM(GT1149:GT1395)</f>
        <v>0</v>
      </c>
      <c r="J1437" s="162"/>
      <c r="K1437" s="163">
        <f>Source!EH739</f>
        <v>0</v>
      </c>
    </row>
    <row r="1438" spans="1:11" hidden="1" x14ac:dyDescent="0.2">
      <c r="C1438" s="167" t="s">
        <v>1348</v>
      </c>
      <c r="D1438" s="162"/>
      <c r="E1438" s="162"/>
      <c r="F1438" s="162"/>
      <c r="G1438" s="162"/>
      <c r="H1438" s="162"/>
      <c r="I1438" s="163">
        <f>SUM(GU1149:GU1395)</f>
        <v>0</v>
      </c>
      <c r="J1438" s="162"/>
      <c r="K1438" s="163">
        <f>Source!EI739</f>
        <v>0</v>
      </c>
    </row>
    <row r="1439" spans="1:11" hidden="1" x14ac:dyDescent="0.2">
      <c r="C1439" s="167" t="s">
        <v>1349</v>
      </c>
      <c r="D1439" s="162"/>
      <c r="E1439" s="162"/>
      <c r="F1439" s="162"/>
      <c r="G1439" s="162"/>
      <c r="H1439" s="162"/>
      <c r="I1439" s="163">
        <f>SUM(GV1149:GV1395)</f>
        <v>0</v>
      </c>
      <c r="J1439" s="162"/>
      <c r="K1439" s="163">
        <f>Source!ER739</f>
        <v>0</v>
      </c>
    </row>
    <row r="1440" spans="1:11" hidden="1" x14ac:dyDescent="0.2">
      <c r="C1440" s="166" t="s">
        <v>1350</v>
      </c>
      <c r="D1440" s="162"/>
      <c r="E1440" s="162"/>
      <c r="F1440" s="162"/>
      <c r="G1440" s="162"/>
      <c r="H1440" s="162"/>
      <c r="I1440" s="163">
        <f>SUM(IB1149:IB1395)</f>
        <v>0</v>
      </c>
      <c r="J1440" s="162"/>
      <c r="K1440" s="163">
        <f>SUM(DC1149:DC1395)</f>
        <v>0</v>
      </c>
    </row>
    <row r="1442" spans="3:11" x14ac:dyDescent="0.2">
      <c r="C1442" s="13" t="s">
        <v>1351</v>
      </c>
      <c r="D1442" s="13"/>
      <c r="E1442" s="13"/>
      <c r="F1442" s="13"/>
      <c r="G1442" s="13"/>
      <c r="H1442" s="13"/>
      <c r="I1442" s="142">
        <f>SUM(HA1149:HA1395)</f>
        <v>307468</v>
      </c>
      <c r="J1442" s="13"/>
      <c r="K1442" s="142" t="e">
        <f>Source!EJ739</f>
        <v>#REF!</v>
      </c>
    </row>
    <row r="1443" spans="3:11" hidden="1" x14ac:dyDescent="0.2">
      <c r="C1443" s="143" t="s">
        <v>1352</v>
      </c>
      <c r="D1443" s="141"/>
      <c r="E1443" s="141"/>
      <c r="F1443" s="141"/>
      <c r="G1443" s="141"/>
      <c r="H1443" s="141"/>
      <c r="I1443" s="141"/>
      <c r="J1443" s="141"/>
      <c r="K1443" s="141"/>
    </row>
    <row r="1444" spans="3:11" hidden="1" x14ac:dyDescent="0.2">
      <c r="C1444" s="168" t="s">
        <v>1353</v>
      </c>
      <c r="D1444" s="13"/>
      <c r="E1444" s="13"/>
      <c r="F1444" s="13"/>
      <c r="G1444" s="13"/>
      <c r="H1444" s="13"/>
      <c r="I1444" s="142">
        <f>SUM(HB1149:HB1395)</f>
        <v>307468</v>
      </c>
      <c r="J1444" s="13"/>
      <c r="K1444" s="142" t="e">
        <f>Source!EK739</f>
        <v>#REF!</v>
      </c>
    </row>
    <row r="1445" spans="3:11" hidden="1" x14ac:dyDescent="0.2">
      <c r="C1445" s="168" t="s">
        <v>1354</v>
      </c>
      <c r="D1445" s="13"/>
      <c r="E1445" s="13"/>
      <c r="F1445" s="13"/>
      <c r="G1445" s="13"/>
      <c r="H1445" s="13"/>
      <c r="I1445" s="142">
        <f>SUM(HC1149:HC1395)</f>
        <v>0</v>
      </c>
      <c r="J1445" s="13"/>
      <c r="K1445" s="142">
        <f>Source!EL739</f>
        <v>0</v>
      </c>
    </row>
    <row r="1446" spans="3:11" hidden="1" x14ac:dyDescent="0.2">
      <c r="C1446" s="166" t="s">
        <v>1355</v>
      </c>
      <c r="D1446" s="162"/>
      <c r="E1446" s="162"/>
      <c r="F1446" s="162"/>
      <c r="G1446" s="162"/>
      <c r="H1446" s="162"/>
      <c r="I1446" s="163">
        <f>SUM(HD1149:HD1395)</f>
        <v>0</v>
      </c>
      <c r="J1446" s="162"/>
      <c r="K1446" s="163">
        <f>Source!EH739+SUM(DC1149:DC1395)</f>
        <v>0</v>
      </c>
    </row>
    <row r="1447" spans="3:11" hidden="1" x14ac:dyDescent="0.2">
      <c r="C1447" s="168" t="s">
        <v>382</v>
      </c>
      <c r="D1447" s="13"/>
      <c r="E1447" s="13"/>
      <c r="F1447" s="13"/>
      <c r="G1447" s="13"/>
      <c r="H1447" s="13"/>
      <c r="I1447" s="142">
        <f>SUM(HE1149:HE1395)</f>
        <v>0</v>
      </c>
      <c r="J1447" s="13"/>
      <c r="K1447" s="142">
        <f>Source!EM739</f>
        <v>0</v>
      </c>
    </row>
    <row r="1448" spans="3:11" hidden="1" x14ac:dyDescent="0.2"/>
    <row r="1449" spans="3:11" hidden="1" x14ac:dyDescent="0.2">
      <c r="C1449" s="13" t="s">
        <v>1356</v>
      </c>
      <c r="D1449" s="13"/>
      <c r="E1449" s="13"/>
      <c r="F1449" s="13"/>
      <c r="G1449" s="13"/>
      <c r="H1449" s="13"/>
      <c r="I1449" s="142">
        <f>SUM(HB1149:HB1395)+SUM(HC1149:HC1395)</f>
        <v>307468</v>
      </c>
      <c r="J1449" s="13"/>
      <c r="K1449" s="142" t="e">
        <f>Source!EK739+Source!EL739</f>
        <v>#REF!</v>
      </c>
    </row>
    <row r="1451" spans="3:11" hidden="1" x14ac:dyDescent="0.2">
      <c r="C1451" s="25" t="s">
        <v>400</v>
      </c>
      <c r="D1451" s="25"/>
      <c r="E1451" s="25"/>
      <c r="F1451" s="25"/>
      <c r="G1451" s="25"/>
      <c r="H1451" s="25"/>
      <c r="I1451" s="169">
        <f>I1449+SUM(HD1149:HD1395)+SUM(HE1149:HE1395)</f>
        <v>307468</v>
      </c>
      <c r="J1451" s="25"/>
      <c r="K1451" s="169" t="e">
        <f>K1449+Source!EH739+SUM(DC1149:DC1395)+Source!EM739</f>
        <v>#REF!</v>
      </c>
    </row>
    <row r="1453" spans="3:11" hidden="1" x14ac:dyDescent="0.2">
      <c r="C1453" s="141" t="s">
        <v>1357</v>
      </c>
      <c r="D1453" s="141"/>
      <c r="E1453" s="141"/>
      <c r="F1453" s="141"/>
      <c r="G1453" s="141"/>
      <c r="H1453" s="141"/>
      <c r="I1453" s="141"/>
      <c r="J1453" s="141"/>
      <c r="K1453" s="141"/>
    </row>
    <row r="1454" spans="3:11" hidden="1" x14ac:dyDescent="0.2">
      <c r="C1454" s="170" t="s">
        <v>1358</v>
      </c>
      <c r="D1454" s="13"/>
      <c r="E1454" s="13"/>
      <c r="F1454" s="13"/>
      <c r="G1454" s="13"/>
      <c r="H1454" s="13"/>
      <c r="I1454" s="142">
        <f>SUM(GN1149:GN1395)+SUM(IA1149:IA1395)+SUM(IB1149:IB1395)</f>
        <v>263064</v>
      </c>
      <c r="J1454" s="13"/>
      <c r="K1454" s="142">
        <f>Source!DH739+SUM(DB1149:DB1395)+SUM(DC1149:DC1395)</f>
        <v>2464266</v>
      </c>
    </row>
    <row r="1455" spans="3:11" hidden="1" x14ac:dyDescent="0.2">
      <c r="C1455" s="143" t="s">
        <v>1316</v>
      </c>
      <c r="D1455" s="141"/>
      <c r="E1455" s="141"/>
      <c r="F1455" s="141"/>
      <c r="G1455" s="141"/>
      <c r="H1455" s="141"/>
      <c r="I1455" s="141"/>
      <c r="J1455" s="141"/>
      <c r="K1455" s="141"/>
    </row>
    <row r="1456" spans="3:11" hidden="1" x14ac:dyDescent="0.2">
      <c r="C1456" s="168" t="s">
        <v>1359</v>
      </c>
      <c r="D1456" s="13"/>
      <c r="E1456" s="13"/>
      <c r="F1456" s="13"/>
      <c r="G1456" s="13"/>
      <c r="H1456" s="13"/>
      <c r="I1456" s="142">
        <f>SUM(GO1149:GO1395)</f>
        <v>0</v>
      </c>
      <c r="J1456" s="13"/>
      <c r="K1456" s="142">
        <f>Source!EG739</f>
        <v>0</v>
      </c>
    </row>
    <row r="1457" spans="1:23" hidden="1" x14ac:dyDescent="0.2">
      <c r="C1457" s="168" t="s">
        <v>1360</v>
      </c>
      <c r="D1457" s="13"/>
      <c r="E1457" s="13"/>
      <c r="F1457" s="13"/>
      <c r="G1457" s="13"/>
      <c r="H1457" s="13"/>
      <c r="I1457" s="142">
        <f>SUM(GP1149:GP1395)</f>
        <v>263064</v>
      </c>
      <c r="J1457" s="13"/>
      <c r="K1457" s="142">
        <f>Source!EN739</f>
        <v>2464266</v>
      </c>
    </row>
    <row r="1458" spans="1:23" hidden="1" x14ac:dyDescent="0.2">
      <c r="C1458" s="170" t="s">
        <v>1361</v>
      </c>
      <c r="D1458" s="13"/>
      <c r="E1458" s="13"/>
      <c r="F1458" s="13"/>
      <c r="G1458" s="13"/>
      <c r="H1458" s="171" t="e">
        <f>Source!DM739</f>
        <v>#REF!</v>
      </c>
      <c r="I1458" s="13"/>
      <c r="J1458" s="13"/>
      <c r="K1458" s="13"/>
    </row>
    <row r="1459" spans="1:23" hidden="1" x14ac:dyDescent="0.2">
      <c r="C1459" s="170" t="s">
        <v>391</v>
      </c>
      <c r="D1459" s="13"/>
      <c r="E1459" s="13"/>
      <c r="F1459" s="13"/>
      <c r="G1459" s="13"/>
      <c r="H1459" s="171">
        <f>Source!DN739</f>
        <v>146.55214459999999</v>
      </c>
      <c r="I1459" s="13"/>
      <c r="J1459" s="13"/>
      <c r="K1459" s="13"/>
    </row>
    <row r="1460" spans="1:23" ht="13.5" thickBot="1" x14ac:dyDescent="0.25"/>
    <row r="1461" spans="1:23" x14ac:dyDescent="0.2">
      <c r="A1461" s="137"/>
      <c r="B1461" s="137"/>
      <c r="C1461" s="138" t="s">
        <v>1400</v>
      </c>
      <c r="D1461" s="138"/>
      <c r="E1461" s="138"/>
      <c r="F1461" s="138"/>
      <c r="G1461" s="138"/>
      <c r="H1461" s="138"/>
      <c r="I1461" s="139">
        <f>SUM(HA47:HA1460)</f>
        <v>1088028</v>
      </c>
      <c r="J1461" s="138"/>
      <c r="K1461" s="139" t="e">
        <f>Source!EJ769</f>
        <v>#REF!</v>
      </c>
      <c r="P1461" s="23">
        <f>SUM(R47:R1460)</f>
        <v>1088028</v>
      </c>
      <c r="Q1461" s="23" t="e">
        <f>SUM(S47:S1460)</f>
        <v>#REF!</v>
      </c>
      <c r="R1461" s="23"/>
      <c r="S1461" s="23"/>
      <c r="T1461" s="23"/>
      <c r="U1461" s="23"/>
      <c r="V1461" s="23"/>
      <c r="W1461" s="23"/>
    </row>
    <row r="1463" spans="1:23" x14ac:dyDescent="0.2">
      <c r="C1463" s="141" t="s">
        <v>1316</v>
      </c>
      <c r="D1463" s="141"/>
      <c r="E1463" s="141"/>
      <c r="F1463" s="141"/>
      <c r="G1463" s="141"/>
      <c r="H1463" s="141"/>
      <c r="I1463" s="141"/>
      <c r="J1463" s="141"/>
      <c r="K1463" s="141"/>
    </row>
    <row r="1464" spans="1:23" x14ac:dyDescent="0.2">
      <c r="C1464" s="13" t="s">
        <v>349</v>
      </c>
      <c r="D1464" s="13"/>
      <c r="E1464" s="13"/>
      <c r="F1464" s="13"/>
      <c r="G1464" s="13"/>
      <c r="H1464" s="13"/>
      <c r="I1464" s="142">
        <f>SUM(GK47:GK1460)+SUM(GL47:GL1460)+SUM(GQ47:GQ1460)+SUM(IA47:IA1460)+SUM(HK47:HK1460)</f>
        <v>1016595</v>
      </c>
      <c r="J1464" s="13"/>
      <c r="K1464" s="142">
        <f>Source!DK769+Source!DI769+Source!EO769+SUM(DB47:DB1460)+SUM(DD47:DD1460)</f>
        <v>9542149</v>
      </c>
    </row>
    <row r="1465" spans="1:23" x14ac:dyDescent="0.2">
      <c r="C1465" s="143" t="s">
        <v>1316</v>
      </c>
      <c r="D1465" s="141"/>
      <c r="E1465" s="141"/>
      <c r="F1465" s="141"/>
      <c r="G1465" s="141"/>
      <c r="H1465" s="141"/>
      <c r="I1465" s="141"/>
      <c r="J1465" s="141"/>
      <c r="K1465" s="141"/>
    </row>
    <row r="1466" spans="1:23" x14ac:dyDescent="0.2">
      <c r="C1466" s="145" t="s">
        <v>1317</v>
      </c>
      <c r="D1466" s="144"/>
      <c r="E1466" s="144"/>
      <c r="F1466" s="144"/>
      <c r="G1466" s="144"/>
      <c r="H1466" s="144"/>
      <c r="I1466" s="146">
        <f>SUM(GK47:GK1460)</f>
        <v>25910</v>
      </c>
      <c r="J1466" s="144"/>
      <c r="K1466" s="146">
        <f>Source!DK769</f>
        <v>673306</v>
      </c>
    </row>
    <row r="1467" spans="1:23" x14ac:dyDescent="0.2">
      <c r="C1467" s="147" t="s">
        <v>1318</v>
      </c>
      <c r="D1467" s="141"/>
      <c r="E1467" s="141"/>
      <c r="F1467" s="141"/>
      <c r="G1467" s="141"/>
      <c r="H1467" s="141"/>
      <c r="I1467" s="141"/>
      <c r="J1467" s="141"/>
      <c r="K1467" s="141"/>
    </row>
    <row r="1468" spans="1:23" x14ac:dyDescent="0.2">
      <c r="C1468" s="148" t="s">
        <v>1319</v>
      </c>
      <c r="D1468" s="144"/>
      <c r="E1468" s="144"/>
      <c r="F1468" s="144"/>
      <c r="G1468" s="144"/>
      <c r="H1468" s="144"/>
      <c r="I1468" s="146">
        <f>SUMIF(DH47:DH1460,1001,GK47:GK1460)</f>
        <v>138</v>
      </c>
      <c r="J1468" s="144"/>
      <c r="K1468" s="146">
        <f>SUMIF(DH47:DH1460,1001,DG47:DG1460)</f>
        <v>8788</v>
      </c>
    </row>
    <row r="1469" spans="1:23" hidden="1" x14ac:dyDescent="0.2">
      <c r="C1469" s="148" t="s">
        <v>1320</v>
      </c>
      <c r="D1469" s="144"/>
      <c r="E1469" s="144"/>
      <c r="F1469" s="144"/>
      <c r="G1469" s="144"/>
      <c r="H1469" s="144"/>
      <c r="I1469" s="146">
        <f>SUMIF(DH47:DH1460,1002,GK47:GK1460)</f>
        <v>0</v>
      </c>
      <c r="J1469" s="144"/>
      <c r="K1469" s="146">
        <f>SUMIF(DH47:DH1460,1002,DG47:DG1460)</f>
        <v>0</v>
      </c>
    </row>
    <row r="1470" spans="1:23" x14ac:dyDescent="0.2">
      <c r="C1470" s="148" t="s">
        <v>1321</v>
      </c>
      <c r="D1470" s="144"/>
      <c r="E1470" s="144"/>
      <c r="F1470" s="144"/>
      <c r="G1470" s="144"/>
      <c r="H1470" s="144"/>
      <c r="I1470" s="146">
        <f>SUMIF(DH47:DH1460,1003,GK47:GK1460)</f>
        <v>5</v>
      </c>
      <c r="J1470" s="144"/>
      <c r="K1470" s="146">
        <f>SUMIF(DH47:DH1460,1003,DG47:DG1460)</f>
        <v>171</v>
      </c>
    </row>
    <row r="1471" spans="1:23" hidden="1" x14ac:dyDescent="0.2">
      <c r="C1471" s="148" t="s">
        <v>1322</v>
      </c>
      <c r="D1471" s="144"/>
      <c r="E1471" s="144"/>
      <c r="F1471" s="144"/>
      <c r="G1471" s="144"/>
      <c r="H1471" s="144"/>
      <c r="I1471" s="146">
        <f>SUMIF(DH47:DH1460,1004,GK47:GK1460)</f>
        <v>0</v>
      </c>
      <c r="J1471" s="144"/>
      <c r="K1471" s="146">
        <f>SUMIF(DH47:DH1460,1004,DG47:DG1460)</f>
        <v>0</v>
      </c>
    </row>
    <row r="1472" spans="1:23" hidden="1" x14ac:dyDescent="0.2">
      <c r="C1472" s="148" t="s">
        <v>1323</v>
      </c>
      <c r="D1472" s="144"/>
      <c r="E1472" s="144"/>
      <c r="F1472" s="144"/>
      <c r="G1472" s="144"/>
      <c r="H1472" s="144"/>
      <c r="I1472" s="146">
        <f>SUMIF(DH47:DH1460,1005,GK47:GK1460)</f>
        <v>0</v>
      </c>
      <c r="J1472" s="144"/>
      <c r="K1472" s="146">
        <f>SUMIF(DH47:DH1460,1005,DG47:DG1460)</f>
        <v>0</v>
      </c>
    </row>
    <row r="1473" spans="3:11" x14ac:dyDescent="0.2">
      <c r="C1473" s="148" t="s">
        <v>1324</v>
      </c>
      <c r="D1473" s="144"/>
      <c r="E1473" s="144"/>
      <c r="F1473" s="144"/>
      <c r="G1473" s="144"/>
      <c r="H1473" s="144"/>
      <c r="I1473" s="146">
        <f>SUMIF(DH47:DH1460,1006,GK47:GK1460)</f>
        <v>14</v>
      </c>
      <c r="J1473" s="144"/>
      <c r="K1473" s="146">
        <f>SUMIF(DH47:DH1460,1006,DG47:DG1460)</f>
        <v>385</v>
      </c>
    </row>
    <row r="1474" spans="3:11" x14ac:dyDescent="0.2">
      <c r="C1474" s="148" t="s">
        <v>1325</v>
      </c>
      <c r="D1474" s="144"/>
      <c r="E1474" s="144"/>
      <c r="F1474" s="144"/>
      <c r="G1474" s="144"/>
      <c r="H1474" s="144"/>
      <c r="I1474" s="146">
        <f>SUMIF(DH47:DH1460,1007,GK47:GK1460)</f>
        <v>63</v>
      </c>
      <c r="J1474" s="144"/>
      <c r="K1474" s="146">
        <f>SUMIF(DH47:DH1460,1007,DG47:DG1460)</f>
        <v>1867</v>
      </c>
    </row>
    <row r="1475" spans="3:11" x14ac:dyDescent="0.2">
      <c r="C1475" s="148" t="s">
        <v>1326</v>
      </c>
      <c r="D1475" s="144"/>
      <c r="E1475" s="144"/>
      <c r="F1475" s="144"/>
      <c r="G1475" s="144"/>
      <c r="H1475" s="144"/>
      <c r="I1475" s="146">
        <f>SUMIF(DH47:DH1460,1008,GK47:GK1460)</f>
        <v>20638</v>
      </c>
      <c r="J1475" s="144"/>
      <c r="K1475" s="146">
        <f>SUMIF(DH47:DH1460,1008,DG47:DG1460)</f>
        <v>528300</v>
      </c>
    </row>
    <row r="1476" spans="3:11" x14ac:dyDescent="0.2">
      <c r="C1476" s="148" t="s">
        <v>1327</v>
      </c>
      <c r="D1476" s="144"/>
      <c r="E1476" s="144"/>
      <c r="F1476" s="144"/>
      <c r="G1476" s="144"/>
      <c r="H1476" s="144"/>
      <c r="I1476" s="146">
        <f>SUMIF(DH47:DH1460,1009,GK47:GK1460)</f>
        <v>3558</v>
      </c>
      <c r="J1476" s="144"/>
      <c r="K1476" s="146">
        <f>SUMIF(DH47:DH1460,1009,DG47:DG1460)</f>
        <v>95887</v>
      </c>
    </row>
    <row r="1477" spans="3:11" hidden="1" x14ac:dyDescent="0.2">
      <c r="C1477" s="148" t="s">
        <v>1328</v>
      </c>
      <c r="D1477" s="144"/>
      <c r="E1477" s="144"/>
      <c r="F1477" s="144"/>
      <c r="G1477" s="144"/>
      <c r="H1477" s="144"/>
      <c r="I1477" s="146">
        <f>SUMIF(DH47:DH1460,1010,GK47:GK1460)</f>
        <v>0</v>
      </c>
      <c r="J1477" s="144"/>
      <c r="K1477" s="146">
        <f>SUMIF(DH47:DH1460,1010,DG47:DG1460)</f>
        <v>0</v>
      </c>
    </row>
    <row r="1478" spans="3:11" hidden="1" x14ac:dyDescent="0.2">
      <c r="C1478" s="148" t="s">
        <v>1329</v>
      </c>
      <c r="D1478" s="144"/>
      <c r="E1478" s="144"/>
      <c r="F1478" s="144"/>
      <c r="G1478" s="144"/>
      <c r="H1478" s="144"/>
      <c r="I1478" s="146">
        <f>SUMIF(DH47:DH1460,1011,GK47:GK1460)</f>
        <v>0</v>
      </c>
      <c r="J1478" s="144"/>
      <c r="K1478" s="146">
        <f>SUMIF(DH47:DH1460,1011,DG47:DG1460)</f>
        <v>0</v>
      </c>
    </row>
    <row r="1479" spans="3:11" hidden="1" x14ac:dyDescent="0.2">
      <c r="C1479" s="148" t="s">
        <v>1330</v>
      </c>
      <c r="D1479" s="144"/>
      <c r="E1479" s="144"/>
      <c r="F1479" s="144"/>
      <c r="G1479" s="144"/>
      <c r="H1479" s="144"/>
      <c r="I1479" s="146">
        <f>SUMIF(DH47:DH1460,1012,GK47:GK1460)</f>
        <v>0</v>
      </c>
      <c r="J1479" s="144"/>
      <c r="K1479" s="146">
        <f>SUMIF(DH47:DH1460,1012,DG47:DG1460)</f>
        <v>0</v>
      </c>
    </row>
    <row r="1480" spans="3:11" hidden="1" x14ac:dyDescent="0.2">
      <c r="C1480" s="148" t="s">
        <v>1331</v>
      </c>
      <c r="D1480" s="144"/>
      <c r="E1480" s="144"/>
      <c r="F1480" s="144"/>
      <c r="G1480" s="144"/>
      <c r="H1480" s="144"/>
      <c r="I1480" s="146">
        <f>SUMIF(DH47:DH1460,1013,GK47:GK1460)</f>
        <v>0</v>
      </c>
      <c r="J1480" s="144"/>
      <c r="K1480" s="146">
        <f>SUMIF(DH47:DH1460,1013,DG47:DG1460)</f>
        <v>0</v>
      </c>
    </row>
    <row r="1481" spans="3:11" hidden="1" x14ac:dyDescent="0.2">
      <c r="C1481" s="148" t="s">
        <v>1332</v>
      </c>
      <c r="D1481" s="144"/>
      <c r="E1481" s="144"/>
      <c r="F1481" s="144"/>
      <c r="G1481" s="144"/>
      <c r="H1481" s="144"/>
      <c r="I1481" s="146">
        <f>SUMIF(DH47:DH1460,1014,GK47:GK1460)</f>
        <v>0</v>
      </c>
      <c r="J1481" s="144"/>
      <c r="K1481" s="146">
        <f>SUMIF(DH47:DH1460,1014,DG47:DG1460)</f>
        <v>0</v>
      </c>
    </row>
    <row r="1482" spans="3:11" x14ac:dyDescent="0.2">
      <c r="C1482" s="148" t="s">
        <v>1333</v>
      </c>
      <c r="D1482" s="144"/>
      <c r="E1482" s="144"/>
      <c r="F1482" s="144"/>
      <c r="G1482" s="144"/>
      <c r="H1482" s="144"/>
      <c r="I1482" s="146">
        <f>SUMIF(DH47:DH1460,1015,GK47:GK1460)</f>
        <v>1494</v>
      </c>
      <c r="J1482" s="144"/>
      <c r="K1482" s="146">
        <f>SUMIF(DH47:DH1460,1015,DG47:DG1460)</f>
        <v>37908</v>
      </c>
    </row>
    <row r="1483" spans="3:11" hidden="1" x14ac:dyDescent="0.2">
      <c r="C1483" s="148" t="s">
        <v>1334</v>
      </c>
      <c r="D1483" s="144"/>
      <c r="E1483" s="144"/>
      <c r="F1483" s="144"/>
      <c r="G1483" s="144"/>
      <c r="H1483" s="144"/>
      <c r="I1483" s="146">
        <f>SUMIF(DH47:DH1460,1,GK47:GK1460)</f>
        <v>0</v>
      </c>
      <c r="J1483" s="144"/>
      <c r="K1483" s="146">
        <f>SUMIF(DH47:DH1460,1,DG47:DG1460)</f>
        <v>0</v>
      </c>
    </row>
    <row r="1484" spans="3:11" x14ac:dyDescent="0.2">
      <c r="C1484" s="150" t="s">
        <v>1335</v>
      </c>
      <c r="D1484" s="149"/>
      <c r="E1484" s="149"/>
      <c r="F1484" s="149"/>
      <c r="G1484" s="149"/>
      <c r="H1484" s="149"/>
      <c r="I1484" s="151">
        <f>SUM(GL47:GL1460)</f>
        <v>59980</v>
      </c>
      <c r="J1484" s="149"/>
      <c r="K1484" s="151">
        <f>Source!DI769</f>
        <v>555576</v>
      </c>
    </row>
    <row r="1485" spans="3:11" x14ac:dyDescent="0.2">
      <c r="C1485" s="147" t="s">
        <v>1316</v>
      </c>
      <c r="D1485" s="141"/>
      <c r="E1485" s="141"/>
      <c r="F1485" s="141"/>
      <c r="G1485" s="141"/>
      <c r="H1485" s="141"/>
      <c r="I1485" s="141"/>
      <c r="J1485" s="141"/>
      <c r="K1485" s="141"/>
    </row>
    <row r="1486" spans="3:11" x14ac:dyDescent="0.2">
      <c r="C1486" s="152" t="s">
        <v>1336</v>
      </c>
      <c r="D1486" s="149"/>
      <c r="E1486" s="149"/>
      <c r="F1486" s="149"/>
      <c r="G1486" s="149"/>
      <c r="H1486" s="149"/>
      <c r="I1486" s="151">
        <f>SUM(GM47:GM1460)</f>
        <v>6501</v>
      </c>
      <c r="J1486" s="149"/>
      <c r="K1486" s="151">
        <f>Source!DJ769</f>
        <v>128765</v>
      </c>
    </row>
    <row r="1487" spans="3:11" x14ac:dyDescent="0.2">
      <c r="C1487" s="153" t="s">
        <v>1337</v>
      </c>
      <c r="D1487" s="112"/>
      <c r="E1487" s="112"/>
      <c r="F1487" s="112"/>
      <c r="G1487" s="112"/>
      <c r="H1487" s="112"/>
      <c r="I1487" s="154">
        <f>SUM(GQ47:GQ1460)+SUM(IA47:IA1460)</f>
        <v>930705</v>
      </c>
      <c r="J1487" s="112"/>
      <c r="K1487" s="154">
        <f>Source!EO769+SUM(DB47:DB1460)</f>
        <v>8313267</v>
      </c>
    </row>
    <row r="1488" spans="3:11" hidden="1" x14ac:dyDescent="0.2">
      <c r="C1488" s="155" t="s">
        <v>1316</v>
      </c>
      <c r="D1488" s="112"/>
      <c r="E1488" s="112"/>
      <c r="F1488" s="112"/>
      <c r="G1488" s="112"/>
      <c r="H1488" s="112"/>
      <c r="I1488" s="154"/>
      <c r="J1488" s="112"/>
      <c r="K1488" s="154"/>
    </row>
    <row r="1489" spans="1:11" hidden="1" x14ac:dyDescent="0.2">
      <c r="C1489" s="156" t="s">
        <v>1338</v>
      </c>
      <c r="D1489" s="112"/>
      <c r="E1489" s="112"/>
      <c r="F1489" s="112"/>
      <c r="G1489" s="112"/>
      <c r="H1489" s="112"/>
      <c r="I1489" s="154">
        <f>SUM(GQ47:GQ1460)</f>
        <v>930705</v>
      </c>
      <c r="J1489" s="112"/>
      <c r="K1489" s="154">
        <f>Source!EO769</f>
        <v>8313267</v>
      </c>
    </row>
    <row r="1490" spans="1:11" hidden="1" x14ac:dyDescent="0.2">
      <c r="C1490" s="157" t="s">
        <v>1339</v>
      </c>
      <c r="D1490" s="112"/>
      <c r="E1490" s="112"/>
      <c r="F1490" s="112"/>
      <c r="G1490" s="112"/>
      <c r="H1490" s="112"/>
      <c r="I1490" s="154">
        <f>SUM(GR47:GR1460)</f>
        <v>0</v>
      </c>
      <c r="J1490" s="112"/>
      <c r="K1490" s="154">
        <f>Source!EP769</f>
        <v>0</v>
      </c>
    </row>
    <row r="1491" spans="1:11" hidden="1" x14ac:dyDescent="0.2">
      <c r="C1491" s="157" t="s">
        <v>1340</v>
      </c>
      <c r="D1491" s="112"/>
      <c r="E1491" s="112"/>
      <c r="F1491" s="112"/>
      <c r="G1491" s="112"/>
      <c r="H1491" s="112"/>
      <c r="I1491" s="154">
        <f>SUM(GS47:GS1460)</f>
        <v>930705</v>
      </c>
      <c r="J1491" s="112"/>
      <c r="K1491" s="154">
        <f>Source!EQ769</f>
        <v>8313267</v>
      </c>
    </row>
    <row r="1492" spans="1:11" hidden="1" x14ac:dyDescent="0.2">
      <c r="C1492" s="156" t="s">
        <v>1341</v>
      </c>
      <c r="D1492" s="112"/>
      <c r="E1492" s="112"/>
      <c r="F1492" s="112"/>
      <c r="G1492" s="112"/>
      <c r="H1492" s="112"/>
      <c r="I1492" s="154">
        <f>SUM(IA47:IA1460)</f>
        <v>0</v>
      </c>
      <c r="J1492" s="112"/>
      <c r="K1492" s="154">
        <f>SUM(DB47:DB1460)</f>
        <v>0</v>
      </c>
    </row>
    <row r="1493" spans="1:11" hidden="1" x14ac:dyDescent="0.2">
      <c r="C1493" s="158" t="s">
        <v>1342</v>
      </c>
      <c r="D1493" s="140"/>
      <c r="E1493" s="140"/>
      <c r="F1493" s="140"/>
      <c r="G1493" s="140"/>
      <c r="H1493" s="140"/>
      <c r="I1493" s="159">
        <f>SUM(HK47:HK1460)</f>
        <v>0</v>
      </c>
      <c r="J1493" s="140"/>
      <c r="K1493" s="159">
        <f>SUM(DD47:DD1460)</f>
        <v>0</v>
      </c>
    </row>
    <row r="1495" spans="1:11" hidden="1" x14ac:dyDescent="0.2">
      <c r="C1495" s="144" t="s">
        <v>1343</v>
      </c>
      <c r="D1495" s="144"/>
      <c r="E1495" s="144"/>
      <c r="F1495" s="144"/>
      <c r="G1495" s="144"/>
      <c r="H1495" s="144"/>
      <c r="I1495" s="146">
        <f>SUM(GK47:GK1460)+SUM(GM47:GM1460)</f>
        <v>32411</v>
      </c>
      <c r="J1495" s="144"/>
      <c r="K1495" s="146">
        <f>Source!DK769+Source!DJ769</f>
        <v>802071</v>
      </c>
    </row>
    <row r="1497" spans="1:11" x14ac:dyDescent="0.2">
      <c r="A1497" s="160"/>
      <c r="B1497" s="160"/>
      <c r="C1497" s="160" t="s">
        <v>1344</v>
      </c>
      <c r="D1497" s="160"/>
      <c r="E1497" s="160"/>
      <c r="F1497" s="160"/>
      <c r="G1497" s="160"/>
      <c r="H1497" s="160"/>
      <c r="I1497" s="161">
        <f>SUM(GY47:GY1460)</f>
        <v>42506</v>
      </c>
      <c r="J1497" s="160"/>
      <c r="K1497" s="161" t="e">
        <f>Source!DP769</f>
        <v>#REF!</v>
      </c>
    </row>
    <row r="1498" spans="1:11" x14ac:dyDescent="0.2">
      <c r="A1498" s="160"/>
      <c r="B1498" s="160"/>
      <c r="C1498" s="160" t="s">
        <v>1345</v>
      </c>
      <c r="D1498" s="160"/>
      <c r="E1498" s="160"/>
      <c r="F1498" s="160"/>
      <c r="G1498" s="160"/>
      <c r="H1498" s="160"/>
      <c r="I1498" s="161">
        <f>SUM(GZ47:GZ1460)</f>
        <v>28927</v>
      </c>
      <c r="J1498" s="160"/>
      <c r="K1498" s="161" t="e">
        <f>Source!DQ769</f>
        <v>#REF!</v>
      </c>
    </row>
    <row r="1500" spans="1:11" hidden="1" x14ac:dyDescent="0.2">
      <c r="C1500" s="162" t="s">
        <v>1346</v>
      </c>
      <c r="D1500" s="162"/>
      <c r="E1500" s="162"/>
      <c r="F1500" s="162"/>
      <c r="G1500" s="162"/>
      <c r="H1500" s="162"/>
      <c r="I1500" s="163">
        <f>SUM(GT47:GT1460)+SUM(IB47:IB1460)</f>
        <v>0</v>
      </c>
      <c r="J1500" s="162"/>
      <c r="K1500" s="163">
        <f>Source!EH769+SUM(DC47:DC1460)</f>
        <v>0</v>
      </c>
    </row>
    <row r="1501" spans="1:11" hidden="1" x14ac:dyDescent="0.2">
      <c r="C1501" s="164" t="s">
        <v>1316</v>
      </c>
      <c r="D1501" s="165"/>
      <c r="E1501" s="165"/>
      <c r="F1501" s="165"/>
      <c r="G1501" s="165"/>
      <c r="H1501" s="165"/>
      <c r="I1501" s="165"/>
      <c r="J1501" s="165"/>
      <c r="K1501" s="165"/>
    </row>
    <row r="1502" spans="1:11" hidden="1" x14ac:dyDescent="0.2">
      <c r="C1502" s="166" t="s">
        <v>1347</v>
      </c>
      <c r="D1502" s="162"/>
      <c r="E1502" s="162"/>
      <c r="F1502" s="162"/>
      <c r="G1502" s="162"/>
      <c r="H1502" s="162"/>
      <c r="I1502" s="163">
        <f>SUM(GT47:GT1460)</f>
        <v>0</v>
      </c>
      <c r="J1502" s="162"/>
      <c r="K1502" s="163">
        <f>Source!EH769</f>
        <v>0</v>
      </c>
    </row>
    <row r="1503" spans="1:11" hidden="1" x14ac:dyDescent="0.2">
      <c r="C1503" s="167" t="s">
        <v>1348</v>
      </c>
      <c r="D1503" s="162"/>
      <c r="E1503" s="162"/>
      <c r="F1503" s="162"/>
      <c r="G1503" s="162"/>
      <c r="H1503" s="162"/>
      <c r="I1503" s="163">
        <f>SUM(GU47:GU1460)</f>
        <v>0</v>
      </c>
      <c r="J1503" s="162"/>
      <c r="K1503" s="163">
        <f>Source!EI769</f>
        <v>0</v>
      </c>
    </row>
    <row r="1504" spans="1:11" hidden="1" x14ac:dyDescent="0.2">
      <c r="C1504" s="167" t="s">
        <v>1349</v>
      </c>
      <c r="D1504" s="162"/>
      <c r="E1504" s="162"/>
      <c r="F1504" s="162"/>
      <c r="G1504" s="162"/>
      <c r="H1504" s="162"/>
      <c r="I1504" s="163">
        <f>SUM(GV47:GV1460)</f>
        <v>0</v>
      </c>
      <c r="J1504" s="162"/>
      <c r="K1504" s="163">
        <f>Source!ER769</f>
        <v>0</v>
      </c>
    </row>
    <row r="1505" spans="3:11" hidden="1" x14ac:dyDescent="0.2">
      <c r="C1505" s="166" t="s">
        <v>1350</v>
      </c>
      <c r="D1505" s="162"/>
      <c r="E1505" s="162"/>
      <c r="F1505" s="162"/>
      <c r="G1505" s="162"/>
      <c r="H1505" s="162"/>
      <c r="I1505" s="163">
        <f>SUM(IB47:IB1460)</f>
        <v>0</v>
      </c>
      <c r="J1505" s="162"/>
      <c r="K1505" s="163">
        <f>SUM(DC47:DC1460)</f>
        <v>0</v>
      </c>
    </row>
    <row r="1507" spans="3:11" x14ac:dyDescent="0.2">
      <c r="C1507" s="13" t="s">
        <v>1351</v>
      </c>
      <c r="D1507" s="13"/>
      <c r="E1507" s="13"/>
      <c r="F1507" s="13"/>
      <c r="G1507" s="13"/>
      <c r="H1507" s="13"/>
      <c r="I1507" s="142">
        <f>SUM(HA47:HA1460)</f>
        <v>1088028</v>
      </c>
      <c r="J1507" s="13"/>
      <c r="K1507" s="142" t="e">
        <f>Source!EJ769</f>
        <v>#REF!</v>
      </c>
    </row>
    <row r="1508" spans="3:11" x14ac:dyDescent="0.2">
      <c r="C1508" s="143" t="s">
        <v>1352</v>
      </c>
      <c r="D1508" s="141"/>
      <c r="E1508" s="141"/>
      <c r="F1508" s="141"/>
      <c r="G1508" s="141"/>
      <c r="H1508" s="141"/>
      <c r="I1508" s="141"/>
      <c r="J1508" s="141"/>
      <c r="K1508" s="141"/>
    </row>
    <row r="1509" spans="3:11" x14ac:dyDescent="0.2">
      <c r="C1509" s="168" t="s">
        <v>1353</v>
      </c>
      <c r="D1509" s="13"/>
      <c r="E1509" s="13"/>
      <c r="F1509" s="13"/>
      <c r="G1509" s="13"/>
      <c r="H1509" s="13"/>
      <c r="I1509" s="142">
        <f>SUM(HB47:HB1460)</f>
        <v>1088028</v>
      </c>
      <c r="J1509" s="13"/>
      <c r="K1509" s="142" t="e">
        <f>Source!EK769</f>
        <v>#REF!</v>
      </c>
    </row>
    <row r="1510" spans="3:11" hidden="1" x14ac:dyDescent="0.2">
      <c r="C1510" s="168" t="s">
        <v>1354</v>
      </c>
      <c r="D1510" s="13"/>
      <c r="E1510" s="13"/>
      <c r="F1510" s="13"/>
      <c r="G1510" s="13"/>
      <c r="H1510" s="13"/>
      <c r="I1510" s="142">
        <f>SUM(HC47:HC1460)</f>
        <v>0</v>
      </c>
      <c r="J1510" s="13"/>
      <c r="K1510" s="142">
        <f>Source!EL769</f>
        <v>0</v>
      </c>
    </row>
    <row r="1511" spans="3:11" hidden="1" x14ac:dyDescent="0.2">
      <c r="C1511" s="166" t="s">
        <v>1355</v>
      </c>
      <c r="D1511" s="162"/>
      <c r="E1511" s="162"/>
      <c r="F1511" s="162"/>
      <c r="G1511" s="162"/>
      <c r="H1511" s="162"/>
      <c r="I1511" s="163">
        <f>SUM(HD47:HD1460)</f>
        <v>0</v>
      </c>
      <c r="J1511" s="162"/>
      <c r="K1511" s="163">
        <f>Source!EH769+SUM(DC47:DC1460)</f>
        <v>0</v>
      </c>
    </row>
    <row r="1512" spans="3:11" hidden="1" x14ac:dyDescent="0.2">
      <c r="C1512" s="168" t="s">
        <v>382</v>
      </c>
      <c r="D1512" s="13"/>
      <c r="E1512" s="13"/>
      <c r="F1512" s="13"/>
      <c r="G1512" s="13"/>
      <c r="H1512" s="13"/>
      <c r="I1512" s="142">
        <f>SUM(HE47:HE1460)</f>
        <v>0</v>
      </c>
      <c r="J1512" s="13"/>
      <c r="K1512" s="142">
        <f>Source!EM769</f>
        <v>0</v>
      </c>
    </row>
    <row r="1514" spans="3:11" x14ac:dyDescent="0.2">
      <c r="C1514" s="13" t="s">
        <v>1356</v>
      </c>
      <c r="D1514" s="13"/>
      <c r="E1514" s="13"/>
      <c r="F1514" s="13"/>
      <c r="G1514" s="13"/>
      <c r="H1514" s="13"/>
      <c r="I1514" s="142">
        <f>SUM(HB47:HB1460)+SUM(HC47:HC1460)</f>
        <v>1088028</v>
      </c>
      <c r="J1514" s="13"/>
      <c r="K1514" s="142" t="e">
        <f>Source!EK769+Source!EL769</f>
        <v>#REF!</v>
      </c>
    </row>
    <row r="1515" spans="3:11" x14ac:dyDescent="0.2">
      <c r="C1515" s="13" t="s">
        <v>1402</v>
      </c>
      <c r="D1515" s="13"/>
      <c r="E1515" s="13"/>
      <c r="F1515" s="13"/>
      <c r="G1515" s="13"/>
      <c r="H1515" s="13"/>
      <c r="I1515" s="13"/>
      <c r="J1515" s="13"/>
      <c r="K1515" s="13"/>
    </row>
    <row r="1516" spans="3:11" x14ac:dyDescent="0.2">
      <c r="C1516" s="13" t="s">
        <v>1403</v>
      </c>
      <c r="D1516" s="13"/>
      <c r="E1516" s="24">
        <v>1.9550000000000001</v>
      </c>
      <c r="F1516" s="181" t="s">
        <v>1258</v>
      </c>
      <c r="G1516" s="13"/>
      <c r="H1516" s="13"/>
      <c r="I1516" s="142">
        <f>ROUND(I1514*E1516/100,0)</f>
        <v>21271</v>
      </c>
      <c r="J1516" s="13"/>
      <c r="K1516" s="142" t="e">
        <f>ROUND(K1514*E1516/100,0)</f>
        <v>#REF!</v>
      </c>
    </row>
    <row r="1517" spans="3:11" x14ac:dyDescent="0.2">
      <c r="C1517" s="13" t="s">
        <v>842</v>
      </c>
      <c r="D1517" s="13"/>
      <c r="E1517" s="13"/>
      <c r="F1517" s="13"/>
      <c r="G1517" s="13"/>
      <c r="H1517" s="13"/>
      <c r="I1517" s="142">
        <f>I1516+I1514</f>
        <v>1109299</v>
      </c>
      <c r="J1517" s="13"/>
      <c r="K1517" s="142" t="e">
        <f>K1516+K1514</f>
        <v>#REF!</v>
      </c>
    </row>
    <row r="1519" spans="3:11" x14ac:dyDescent="0.2">
      <c r="C1519" s="25" t="s">
        <v>400</v>
      </c>
      <c r="D1519" s="25"/>
      <c r="E1519" s="25"/>
      <c r="F1519" s="25"/>
      <c r="G1519" s="25"/>
      <c r="H1519" s="25"/>
      <c r="I1519" s="169">
        <f>I1517+SUM(HD47:HD1460)+SUM(HE47:HE1460)</f>
        <v>1109299</v>
      </c>
      <c r="J1519" s="25"/>
      <c r="K1519" s="169" t="e">
        <f>K1517+Source!EH769+SUM(DC47:DC1460)+Source!EM769</f>
        <v>#REF!</v>
      </c>
    </row>
    <row r="1520" spans="3:11" x14ac:dyDescent="0.2">
      <c r="C1520" s="13" t="s">
        <v>1404</v>
      </c>
      <c r="D1520" s="13"/>
      <c r="E1520" s="24">
        <v>20</v>
      </c>
      <c r="F1520" s="181" t="s">
        <v>1258</v>
      </c>
      <c r="G1520" s="13"/>
      <c r="H1520" s="13"/>
      <c r="I1520" s="13"/>
      <c r="J1520" s="13"/>
      <c r="K1520" s="171" t="e">
        <f>ROUND(K1519*E1520/100,2)</f>
        <v>#REF!</v>
      </c>
    </row>
    <row r="1521" spans="1:255" x14ac:dyDescent="0.2">
      <c r="C1521" s="25" t="s">
        <v>1405</v>
      </c>
      <c r="D1521" s="25"/>
      <c r="E1521" s="25"/>
      <c r="F1521" s="25"/>
      <c r="G1521" s="25"/>
      <c r="H1521" s="25"/>
      <c r="I1521" s="25"/>
      <c r="J1521" s="25"/>
      <c r="K1521" s="182" t="e">
        <f>K1520+K1519</f>
        <v>#REF!</v>
      </c>
    </row>
    <row r="1523" spans="1:255" x14ac:dyDescent="0.2">
      <c r="C1523" s="141" t="s">
        <v>1357</v>
      </c>
      <c r="D1523" s="141"/>
      <c r="E1523" s="141"/>
      <c r="F1523" s="141"/>
      <c r="G1523" s="141"/>
      <c r="H1523" s="141"/>
      <c r="I1523" s="141"/>
      <c r="J1523" s="141"/>
      <c r="K1523" s="141"/>
    </row>
    <row r="1524" spans="1:255" hidden="1" x14ac:dyDescent="0.2">
      <c r="C1524" s="170" t="s">
        <v>1358</v>
      </c>
      <c r="D1524" s="13"/>
      <c r="E1524" s="13"/>
      <c r="F1524" s="13"/>
      <c r="G1524" s="13"/>
      <c r="H1524" s="13"/>
      <c r="I1524" s="142">
        <f>SUM(GN47:GN1460)+SUM(IA47:IA1460)+SUM(IB47:IB1460)</f>
        <v>930705</v>
      </c>
      <c r="J1524" s="13"/>
      <c r="K1524" s="142">
        <f>Source!DH769+SUM(DB47:DB1460)+SUM(DC47:DC1460)</f>
        <v>8313267</v>
      </c>
    </row>
    <row r="1525" spans="1:255" hidden="1" x14ac:dyDescent="0.2">
      <c r="C1525" s="143" t="s">
        <v>1316</v>
      </c>
      <c r="D1525" s="141"/>
      <c r="E1525" s="141"/>
      <c r="F1525" s="141"/>
      <c r="G1525" s="141"/>
      <c r="H1525" s="141"/>
      <c r="I1525" s="141"/>
      <c r="J1525" s="141"/>
      <c r="K1525" s="141"/>
    </row>
    <row r="1526" spans="1:255" hidden="1" x14ac:dyDescent="0.2">
      <c r="C1526" s="168" t="s">
        <v>1359</v>
      </c>
      <c r="D1526" s="13"/>
      <c r="E1526" s="13"/>
      <c r="F1526" s="13"/>
      <c r="G1526" s="13"/>
      <c r="H1526" s="13"/>
      <c r="I1526" s="142">
        <f>SUM(GO47:GO1460)</f>
        <v>0</v>
      </c>
      <c r="J1526" s="13"/>
      <c r="K1526" s="142">
        <f>Source!EG769</f>
        <v>0</v>
      </c>
    </row>
    <row r="1527" spans="1:255" hidden="1" x14ac:dyDescent="0.2">
      <c r="C1527" s="168" t="s">
        <v>1360</v>
      </c>
      <c r="D1527" s="13"/>
      <c r="E1527" s="13"/>
      <c r="F1527" s="13"/>
      <c r="G1527" s="13"/>
      <c r="H1527" s="13"/>
      <c r="I1527" s="142">
        <f>SUM(GP47:GP1460)</f>
        <v>930705</v>
      </c>
      <c r="J1527" s="13"/>
      <c r="K1527" s="142">
        <f>Source!EN769</f>
        <v>8313267</v>
      </c>
    </row>
    <row r="1528" spans="1:255" x14ac:dyDescent="0.2">
      <c r="C1528" s="170" t="s">
        <v>1361</v>
      </c>
      <c r="D1528" s="13"/>
      <c r="E1528" s="13"/>
      <c r="F1528" s="13"/>
      <c r="G1528" s="13"/>
      <c r="H1528" s="171" t="e">
        <f>Source!DM769</f>
        <v>#REF!</v>
      </c>
      <c r="I1528" s="13"/>
      <c r="J1528" s="13"/>
      <c r="K1528" s="13"/>
    </row>
    <row r="1529" spans="1:255" x14ac:dyDescent="0.2">
      <c r="C1529" s="170" t="s">
        <v>391</v>
      </c>
      <c r="D1529" s="13"/>
      <c r="E1529" s="13"/>
      <c r="F1529" s="13"/>
      <c r="G1529" s="13"/>
      <c r="H1529" s="171">
        <f>Source!DN769</f>
        <v>482.02720339999996</v>
      </c>
      <c r="I1529" s="13"/>
      <c r="J1529" s="13"/>
      <c r="K1529" s="13"/>
    </row>
    <row r="1530" spans="1:255" hidden="1" outlineLevel="1" x14ac:dyDescent="0.2"/>
    <row r="1531" spans="1:255" hidden="1" outlineLevel="1" x14ac:dyDescent="0.2"/>
    <row r="1532" spans="1:255" hidden="1" outlineLevel="1" x14ac:dyDescent="0.2">
      <c r="A1532" s="183" t="s">
        <v>1406</v>
      </c>
      <c r="B1532" s="183"/>
      <c r="C1532" s="311"/>
      <c r="D1532" s="311"/>
      <c r="E1532" s="311"/>
      <c r="F1532" s="311"/>
      <c r="G1532" s="184"/>
      <c r="H1532" s="184"/>
      <c r="I1532" s="311"/>
      <c r="J1532" s="311"/>
      <c r="BY1532" s="185">
        <f>C1532</f>
        <v>0</v>
      </c>
      <c r="BZ1532" s="185">
        <f>I1532</f>
        <v>0</v>
      </c>
      <c r="IU1532" s="23"/>
    </row>
    <row r="1533" spans="1:255" s="187" customFormat="1" ht="11.25" hidden="1" outlineLevel="1" x14ac:dyDescent="0.2">
      <c r="A1533" s="186"/>
      <c r="B1533" s="186"/>
      <c r="C1533" s="379" t="s">
        <v>1407</v>
      </c>
      <c r="D1533" s="379"/>
      <c r="E1533" s="379"/>
      <c r="F1533" s="379"/>
      <c r="G1533" s="379"/>
      <c r="H1533" s="379"/>
      <c r="I1533" s="379" t="s">
        <v>1408</v>
      </c>
      <c r="J1533" s="379"/>
    </row>
    <row r="1534" spans="1:255" hidden="1" outlineLevel="1" x14ac:dyDescent="0.2">
      <c r="A1534" s="18"/>
      <c r="B1534" s="18"/>
      <c r="C1534" s="18"/>
      <c r="D1534" s="18"/>
      <c r="E1534" s="18"/>
      <c r="F1534" s="18"/>
      <c r="G1534" s="11" t="s">
        <v>1409</v>
      </c>
      <c r="H1534" s="18"/>
      <c r="I1534" s="18"/>
      <c r="J1534" s="18"/>
    </row>
    <row r="1535" spans="1:255" hidden="1" outlineLevel="1" x14ac:dyDescent="0.2">
      <c r="A1535" s="183" t="s">
        <v>1410</v>
      </c>
      <c r="B1535" s="183"/>
      <c r="C1535" s="311"/>
      <c r="D1535" s="311"/>
      <c r="E1535" s="311"/>
      <c r="F1535" s="311"/>
      <c r="G1535" s="184"/>
      <c r="H1535" s="184"/>
      <c r="I1535" s="311"/>
      <c r="J1535" s="311"/>
      <c r="BY1535" s="185">
        <f>C1535</f>
        <v>0</v>
      </c>
      <c r="BZ1535" s="185">
        <f>I1535</f>
        <v>0</v>
      </c>
      <c r="IU1535" s="23"/>
    </row>
    <row r="1536" spans="1:255" s="187" customFormat="1" ht="11.25" hidden="1" outlineLevel="1" x14ac:dyDescent="0.2">
      <c r="A1536" s="186"/>
      <c r="B1536" s="186"/>
      <c r="C1536" s="379" t="s">
        <v>1407</v>
      </c>
      <c r="D1536" s="379"/>
      <c r="E1536" s="379"/>
      <c r="F1536" s="379"/>
      <c r="G1536" s="379"/>
      <c r="H1536" s="379"/>
      <c r="I1536" s="379" t="s">
        <v>1408</v>
      </c>
      <c r="J1536" s="379"/>
    </row>
    <row r="1537" spans="1:255" hidden="1" outlineLevel="1" x14ac:dyDescent="0.2">
      <c r="A1537" s="18"/>
      <c r="B1537" s="18"/>
      <c r="C1537" s="18"/>
      <c r="D1537" s="18"/>
      <c r="E1537" s="18"/>
      <c r="F1537" s="18"/>
      <c r="G1537" s="11" t="s">
        <v>1409</v>
      </c>
      <c r="H1537" s="18"/>
      <c r="I1537" s="18"/>
      <c r="J1537" s="18"/>
    </row>
    <row r="1538" spans="1:255" collapsed="1" x14ac:dyDescent="0.2"/>
    <row r="1539" spans="1:255" outlineLevel="1" x14ac:dyDescent="0.2"/>
    <row r="1540" spans="1:255" outlineLevel="1" x14ac:dyDescent="0.2"/>
    <row r="1541" spans="1:255" outlineLevel="1" x14ac:dyDescent="0.2">
      <c r="A1541" s="183" t="s">
        <v>1201</v>
      </c>
      <c r="B1541" s="183"/>
      <c r="C1541" s="311" t="s">
        <v>1411</v>
      </c>
      <c r="D1541" s="311"/>
      <c r="E1541" s="311"/>
      <c r="F1541" s="311"/>
      <c r="G1541" s="184"/>
      <c r="H1541" s="184"/>
      <c r="I1541" s="311" t="s">
        <v>1412</v>
      </c>
      <c r="J1541" s="311"/>
      <c r="BY1541" s="185" t="str">
        <f>C1541</f>
        <v>Руководитель ПТС ООО "ОСУ-2"</v>
      </c>
      <c r="BZ1541" s="185" t="str">
        <f>I1541</f>
        <v>Когтев В.И.</v>
      </c>
      <c r="IU1541" s="23"/>
    </row>
    <row r="1542" spans="1:255" s="187" customFormat="1" ht="11.25" outlineLevel="1" x14ac:dyDescent="0.2">
      <c r="A1542" s="186"/>
      <c r="B1542" s="186"/>
      <c r="C1542" s="379" t="s">
        <v>1407</v>
      </c>
      <c r="D1542" s="379"/>
      <c r="E1542" s="379"/>
      <c r="F1542" s="379"/>
      <c r="G1542" s="379"/>
      <c r="H1542" s="379"/>
      <c r="I1542" s="379" t="s">
        <v>1408</v>
      </c>
      <c r="J1542" s="379"/>
    </row>
    <row r="1543" spans="1:255" outlineLevel="1" x14ac:dyDescent="0.2">
      <c r="A1543" s="18"/>
      <c r="B1543" s="18"/>
      <c r="C1543" s="18"/>
      <c r="D1543" s="18"/>
      <c r="E1543" s="18"/>
      <c r="F1543" s="18"/>
      <c r="G1543" s="11"/>
      <c r="H1543" s="18"/>
      <c r="I1543" s="18"/>
      <c r="J1543" s="18"/>
    </row>
    <row r="1544" spans="1:255" outlineLevel="1" x14ac:dyDescent="0.2">
      <c r="A1544" s="183" t="s">
        <v>1413</v>
      </c>
      <c r="B1544" s="183"/>
      <c r="C1544" s="311" t="s">
        <v>1414</v>
      </c>
      <c r="D1544" s="311"/>
      <c r="E1544" s="311"/>
      <c r="F1544" s="311"/>
      <c r="G1544" s="184"/>
      <c r="H1544" s="184"/>
      <c r="I1544" s="311" t="s">
        <v>1415</v>
      </c>
      <c r="J1544" s="311"/>
      <c r="K1544" s="31">
        <v>45651</v>
      </c>
      <c r="BY1544" s="185" t="str">
        <f>C1544</f>
        <v>Ведущий инжененр-сметчик СРС ООО "ОДСК"</v>
      </c>
      <c r="BZ1544" s="185" t="str">
        <f>I1544</f>
        <v>Зимарина О.Ю.</v>
      </c>
      <c r="IU1544" s="23"/>
    </row>
    <row r="1545" spans="1:255" s="187" customFormat="1" ht="11.25" outlineLevel="1" x14ac:dyDescent="0.2">
      <c r="A1545" s="186"/>
      <c r="B1545" s="186"/>
      <c r="C1545" s="379" t="s">
        <v>1407</v>
      </c>
      <c r="D1545" s="379"/>
      <c r="E1545" s="379"/>
      <c r="F1545" s="379"/>
      <c r="G1545" s="379"/>
      <c r="H1545" s="379"/>
      <c r="I1545" s="379" t="s">
        <v>1408</v>
      </c>
      <c r="J1545" s="379"/>
    </row>
    <row r="1546" spans="1:255" outlineLevel="1" x14ac:dyDescent="0.2">
      <c r="A1546" s="18"/>
      <c r="B1546" s="18"/>
      <c r="C1546" s="18"/>
      <c r="D1546" s="18"/>
      <c r="E1546" s="18"/>
      <c r="F1546" s="18"/>
      <c r="G1546" s="11"/>
      <c r="H1546" s="18"/>
      <c r="I1546" s="18"/>
      <c r="J1546" s="18"/>
    </row>
    <row r="1547" spans="1:255" outlineLevel="1" x14ac:dyDescent="0.2">
      <c r="A1547" s="183" t="s">
        <v>1416</v>
      </c>
      <c r="B1547" s="183"/>
      <c r="C1547" s="311" t="s">
        <v>1417</v>
      </c>
      <c r="D1547" s="311"/>
      <c r="E1547" s="311"/>
      <c r="F1547" s="311"/>
      <c r="G1547" s="184"/>
      <c r="H1547" s="184"/>
      <c r="I1547" s="311" t="s">
        <v>1418</v>
      </c>
      <c r="J1547" s="311"/>
      <c r="BY1547" s="185" t="str">
        <f>C1547</f>
        <v>Главный инженер-сметчик СРС ООО "ОДСК"</v>
      </c>
      <c r="BZ1547" s="185" t="str">
        <f>I1547</f>
        <v>Полшведкина А.Н.</v>
      </c>
      <c r="IU1547" s="23"/>
    </row>
    <row r="1548" spans="1:255" s="187" customFormat="1" ht="11.25" outlineLevel="1" x14ac:dyDescent="0.2">
      <c r="A1548" s="186"/>
      <c r="B1548" s="186"/>
      <c r="C1548" s="379" t="s">
        <v>1407</v>
      </c>
      <c r="D1548" s="379"/>
      <c r="E1548" s="379"/>
      <c r="F1548" s="379"/>
      <c r="G1548" s="379"/>
      <c r="H1548" s="379"/>
      <c r="I1548" s="379" t="s">
        <v>1408</v>
      </c>
      <c r="J1548" s="379"/>
    </row>
    <row r="1549" spans="1:255" outlineLevel="1" x14ac:dyDescent="0.2">
      <c r="A1549" s="18"/>
      <c r="B1549" s="18"/>
      <c r="C1549" s="18"/>
      <c r="D1549" s="18"/>
      <c r="E1549" s="18"/>
      <c r="F1549" s="18"/>
      <c r="G1549" s="11"/>
      <c r="H1549" s="18"/>
      <c r="I1549" s="18"/>
      <c r="J1549" s="18"/>
    </row>
    <row r="1551" spans="1:255" x14ac:dyDescent="0.2">
      <c r="A1551" s="31"/>
      <c r="B1551" s="31"/>
    </row>
  </sheetData>
  <mergeCells count="485">
    <mergeCell ref="C1545:H1545"/>
    <mergeCell ref="I1545:J1545"/>
    <mergeCell ref="C1547:F1547"/>
    <mergeCell ref="I1547:J1547"/>
    <mergeCell ref="C1548:H1548"/>
    <mergeCell ref="I1548:J1548"/>
    <mergeCell ref="C1541:F1541"/>
    <mergeCell ref="I1541:J1541"/>
    <mergeCell ref="C1542:H1542"/>
    <mergeCell ref="I1542:J1542"/>
    <mergeCell ref="C1544:F1544"/>
    <mergeCell ref="I1544:J1544"/>
    <mergeCell ref="C1533:H1533"/>
    <mergeCell ref="I1533:J1533"/>
    <mergeCell ref="C1535:F1535"/>
    <mergeCell ref="I1535:J1535"/>
    <mergeCell ref="C1536:H1536"/>
    <mergeCell ref="I1536:J1536"/>
    <mergeCell ref="H1394:I1394"/>
    <mergeCell ref="J1394:K1394"/>
    <mergeCell ref="H1395:I1395"/>
    <mergeCell ref="J1395:K1395"/>
    <mergeCell ref="C1532:F1532"/>
    <mergeCell ref="I1532:J1532"/>
    <mergeCell ref="H1378:I1378"/>
    <mergeCell ref="J1378:K1378"/>
    <mergeCell ref="H1379:I1379"/>
    <mergeCell ref="J1379:K1379"/>
    <mergeCell ref="H1393:I1393"/>
    <mergeCell ref="J1393:K1393"/>
    <mergeCell ref="H1363:I1363"/>
    <mergeCell ref="J1363:K1363"/>
    <mergeCell ref="H1364:I1364"/>
    <mergeCell ref="J1364:K1364"/>
    <mergeCell ref="H1377:I1377"/>
    <mergeCell ref="J1377:K1377"/>
    <mergeCell ref="H1351:I1351"/>
    <mergeCell ref="J1351:K1351"/>
    <mergeCell ref="H1352:I1352"/>
    <mergeCell ref="J1352:K1352"/>
    <mergeCell ref="H1362:I1362"/>
    <mergeCell ref="J1362:K1362"/>
    <mergeCell ref="H1339:I1339"/>
    <mergeCell ref="J1339:K1339"/>
    <mergeCell ref="H1340:I1340"/>
    <mergeCell ref="J1340:K1340"/>
    <mergeCell ref="H1350:I1350"/>
    <mergeCell ref="J1350:K1350"/>
    <mergeCell ref="H1324:I1324"/>
    <mergeCell ref="J1324:K1324"/>
    <mergeCell ref="H1325:I1325"/>
    <mergeCell ref="J1325:K1325"/>
    <mergeCell ref="H1338:I1338"/>
    <mergeCell ref="J1338:K1338"/>
    <mergeCell ref="H1307:I1307"/>
    <mergeCell ref="J1307:K1307"/>
    <mergeCell ref="H1308:I1308"/>
    <mergeCell ref="J1308:K1308"/>
    <mergeCell ref="H1323:I1323"/>
    <mergeCell ref="J1323:K1323"/>
    <mergeCell ref="H1289:I1289"/>
    <mergeCell ref="J1289:K1289"/>
    <mergeCell ref="H1290:I1290"/>
    <mergeCell ref="J1290:K1290"/>
    <mergeCell ref="H1306:I1306"/>
    <mergeCell ref="J1306:K1306"/>
    <mergeCell ref="H1265:I1265"/>
    <mergeCell ref="J1265:K1265"/>
    <mergeCell ref="H1266:I1266"/>
    <mergeCell ref="J1266:K1266"/>
    <mergeCell ref="H1288:I1288"/>
    <mergeCell ref="J1288:K1288"/>
    <mergeCell ref="H1244:I1244"/>
    <mergeCell ref="J1244:K1244"/>
    <mergeCell ref="H1245:I1245"/>
    <mergeCell ref="J1245:K1245"/>
    <mergeCell ref="C1247:K1247"/>
    <mergeCell ref="H1264:I1264"/>
    <mergeCell ref="J1264:K1264"/>
    <mergeCell ref="H1231:I1231"/>
    <mergeCell ref="J1231:K1231"/>
    <mergeCell ref="H1237:I1237"/>
    <mergeCell ref="J1237:K1237"/>
    <mergeCell ref="H1238:I1238"/>
    <mergeCell ref="J1238:K1238"/>
    <mergeCell ref="H1216:I1216"/>
    <mergeCell ref="J1216:K1216"/>
    <mergeCell ref="H1229:I1229"/>
    <mergeCell ref="J1229:K1229"/>
    <mergeCell ref="H1230:I1230"/>
    <mergeCell ref="J1230:K1230"/>
    <mergeCell ref="H1199:I1199"/>
    <mergeCell ref="J1199:K1199"/>
    <mergeCell ref="H1214:I1214"/>
    <mergeCell ref="J1214:K1214"/>
    <mergeCell ref="H1215:I1215"/>
    <mergeCell ref="J1215:K1215"/>
    <mergeCell ref="H1190:I1190"/>
    <mergeCell ref="J1190:K1190"/>
    <mergeCell ref="H1191:I1191"/>
    <mergeCell ref="J1191:K1191"/>
    <mergeCell ref="H1198:I1198"/>
    <mergeCell ref="J1198:K1198"/>
    <mergeCell ref="H1181:I1181"/>
    <mergeCell ref="J1181:K1181"/>
    <mergeCell ref="H1182:I1182"/>
    <mergeCell ref="J1182:K1182"/>
    <mergeCell ref="H1183:I1183"/>
    <mergeCell ref="J1183:K1183"/>
    <mergeCell ref="H1080:I1080"/>
    <mergeCell ref="J1080:K1080"/>
    <mergeCell ref="H1081:I1081"/>
    <mergeCell ref="J1081:K1081"/>
    <mergeCell ref="A1148:B1148"/>
    <mergeCell ref="C1148:K1148"/>
    <mergeCell ref="H1065:I1065"/>
    <mergeCell ref="J1065:K1065"/>
    <mergeCell ref="H1066:I1066"/>
    <mergeCell ref="J1066:K1066"/>
    <mergeCell ref="H1079:I1079"/>
    <mergeCell ref="J1079:K1079"/>
    <mergeCell ref="H1038:I1038"/>
    <mergeCell ref="J1038:K1038"/>
    <mergeCell ref="H1039:I1039"/>
    <mergeCell ref="J1039:K1039"/>
    <mergeCell ref="C1041:K1041"/>
    <mergeCell ref="H1064:I1064"/>
    <mergeCell ref="J1064:K1064"/>
    <mergeCell ref="H1022:I1022"/>
    <mergeCell ref="J1022:K1022"/>
    <mergeCell ref="H1023:I1023"/>
    <mergeCell ref="J1023:K1023"/>
    <mergeCell ref="H1037:I1037"/>
    <mergeCell ref="J1037:K1037"/>
    <mergeCell ref="H1007:I1007"/>
    <mergeCell ref="J1007:K1007"/>
    <mergeCell ref="H1008:I1008"/>
    <mergeCell ref="J1008:K1008"/>
    <mergeCell ref="H1021:I1021"/>
    <mergeCell ref="J1021:K1021"/>
    <mergeCell ref="H995:I995"/>
    <mergeCell ref="J995:K995"/>
    <mergeCell ref="H996:I996"/>
    <mergeCell ref="J996:K996"/>
    <mergeCell ref="H1006:I1006"/>
    <mergeCell ref="J1006:K1006"/>
    <mergeCell ref="H983:I983"/>
    <mergeCell ref="J983:K983"/>
    <mergeCell ref="H984:I984"/>
    <mergeCell ref="J984:K984"/>
    <mergeCell ref="H994:I994"/>
    <mergeCell ref="J994:K994"/>
    <mergeCell ref="H968:I968"/>
    <mergeCell ref="J968:K968"/>
    <mergeCell ref="H969:I969"/>
    <mergeCell ref="J969:K969"/>
    <mergeCell ref="H982:I982"/>
    <mergeCell ref="J982:K982"/>
    <mergeCell ref="H951:I951"/>
    <mergeCell ref="J951:K951"/>
    <mergeCell ref="H952:I952"/>
    <mergeCell ref="J952:K952"/>
    <mergeCell ref="H967:I967"/>
    <mergeCell ref="J967:K967"/>
    <mergeCell ref="H933:I933"/>
    <mergeCell ref="J933:K933"/>
    <mergeCell ref="H934:I934"/>
    <mergeCell ref="J934:K934"/>
    <mergeCell ref="H950:I950"/>
    <mergeCell ref="J950:K950"/>
    <mergeCell ref="H909:I909"/>
    <mergeCell ref="J909:K909"/>
    <mergeCell ref="H910:I910"/>
    <mergeCell ref="J910:K910"/>
    <mergeCell ref="H932:I932"/>
    <mergeCell ref="J932:K932"/>
    <mergeCell ref="H888:I888"/>
    <mergeCell ref="J888:K888"/>
    <mergeCell ref="H889:I889"/>
    <mergeCell ref="J889:K889"/>
    <mergeCell ref="C891:K891"/>
    <mergeCell ref="H908:I908"/>
    <mergeCell ref="J908:K908"/>
    <mergeCell ref="H875:I875"/>
    <mergeCell ref="J875:K875"/>
    <mergeCell ref="H881:I881"/>
    <mergeCell ref="J881:K881"/>
    <mergeCell ref="H882:I882"/>
    <mergeCell ref="J882:K882"/>
    <mergeCell ref="H860:I860"/>
    <mergeCell ref="J860:K860"/>
    <mergeCell ref="H873:I873"/>
    <mergeCell ref="J873:K873"/>
    <mergeCell ref="H874:I874"/>
    <mergeCell ref="J874:K874"/>
    <mergeCell ref="H843:I843"/>
    <mergeCell ref="J843:K843"/>
    <mergeCell ref="H858:I858"/>
    <mergeCell ref="J858:K858"/>
    <mergeCell ref="H859:I859"/>
    <mergeCell ref="J859:K859"/>
    <mergeCell ref="H834:I834"/>
    <mergeCell ref="J834:K834"/>
    <mergeCell ref="H835:I835"/>
    <mergeCell ref="J835:K835"/>
    <mergeCell ref="H842:I842"/>
    <mergeCell ref="J842:K842"/>
    <mergeCell ref="H825:I825"/>
    <mergeCell ref="J825:K825"/>
    <mergeCell ref="H826:I826"/>
    <mergeCell ref="J826:K826"/>
    <mergeCell ref="H827:I827"/>
    <mergeCell ref="J827:K827"/>
    <mergeCell ref="H722:I722"/>
    <mergeCell ref="J722:K722"/>
    <mergeCell ref="H723:I723"/>
    <mergeCell ref="J723:K723"/>
    <mergeCell ref="A790:B790"/>
    <mergeCell ref="C790:K790"/>
    <mergeCell ref="H710:I710"/>
    <mergeCell ref="J710:K710"/>
    <mergeCell ref="H711:I711"/>
    <mergeCell ref="J711:K711"/>
    <mergeCell ref="H721:I721"/>
    <mergeCell ref="J721:K721"/>
    <mergeCell ref="H695:I695"/>
    <mergeCell ref="J695:K695"/>
    <mergeCell ref="H696:I696"/>
    <mergeCell ref="J696:K696"/>
    <mergeCell ref="H709:I709"/>
    <mergeCell ref="J709:K709"/>
    <mergeCell ref="H671:I671"/>
    <mergeCell ref="J671:K671"/>
    <mergeCell ref="H672:I672"/>
    <mergeCell ref="J672:K672"/>
    <mergeCell ref="H694:I694"/>
    <mergeCell ref="J694:K694"/>
    <mergeCell ref="H651:I651"/>
    <mergeCell ref="J651:K651"/>
    <mergeCell ref="H652:I652"/>
    <mergeCell ref="J652:K652"/>
    <mergeCell ref="H670:I670"/>
    <mergeCell ref="J670:K670"/>
    <mergeCell ref="H627:I627"/>
    <mergeCell ref="J627:K627"/>
    <mergeCell ref="H628:I628"/>
    <mergeCell ref="J628:K628"/>
    <mergeCell ref="H650:I650"/>
    <mergeCell ref="J650:K650"/>
    <mergeCell ref="H609:I609"/>
    <mergeCell ref="J609:K609"/>
    <mergeCell ref="H610:I610"/>
    <mergeCell ref="J610:K610"/>
    <mergeCell ref="H626:I626"/>
    <mergeCell ref="J626:K626"/>
    <mergeCell ref="H597:I597"/>
    <mergeCell ref="J597:K597"/>
    <mergeCell ref="H598:I598"/>
    <mergeCell ref="J598:K598"/>
    <mergeCell ref="H608:I608"/>
    <mergeCell ref="J608:K608"/>
    <mergeCell ref="H586:I586"/>
    <mergeCell ref="J586:K586"/>
    <mergeCell ref="H587:I587"/>
    <mergeCell ref="J587:K587"/>
    <mergeCell ref="H596:I596"/>
    <mergeCell ref="J596:K596"/>
    <mergeCell ref="H571:I571"/>
    <mergeCell ref="J571:K571"/>
    <mergeCell ref="H572:I572"/>
    <mergeCell ref="J572:K572"/>
    <mergeCell ref="H585:I585"/>
    <mergeCell ref="J585:K585"/>
    <mergeCell ref="H558:I558"/>
    <mergeCell ref="J558:K558"/>
    <mergeCell ref="H559:I559"/>
    <mergeCell ref="J559:K559"/>
    <mergeCell ref="H570:I570"/>
    <mergeCell ref="J570:K570"/>
    <mergeCell ref="H542:I542"/>
    <mergeCell ref="J542:K542"/>
    <mergeCell ref="H543:I543"/>
    <mergeCell ref="J543:K543"/>
    <mergeCell ref="H557:I557"/>
    <mergeCell ref="J557:K557"/>
    <mergeCell ref="H513:I513"/>
    <mergeCell ref="J513:K513"/>
    <mergeCell ref="H514:I514"/>
    <mergeCell ref="J514:K514"/>
    <mergeCell ref="C516:K516"/>
    <mergeCell ref="H541:I541"/>
    <mergeCell ref="J541:K541"/>
    <mergeCell ref="H499:I499"/>
    <mergeCell ref="J499:K499"/>
    <mergeCell ref="H500:I500"/>
    <mergeCell ref="J500:K500"/>
    <mergeCell ref="H512:I512"/>
    <mergeCell ref="J512:K512"/>
    <mergeCell ref="H483:I483"/>
    <mergeCell ref="J483:K483"/>
    <mergeCell ref="H484:I484"/>
    <mergeCell ref="J484:K484"/>
    <mergeCell ref="H498:I498"/>
    <mergeCell ref="J498:K498"/>
    <mergeCell ref="H463:I463"/>
    <mergeCell ref="J463:K463"/>
    <mergeCell ref="H464:I464"/>
    <mergeCell ref="J464:K464"/>
    <mergeCell ref="H482:I482"/>
    <mergeCell ref="J482:K482"/>
    <mergeCell ref="H445:I445"/>
    <mergeCell ref="J445:K445"/>
    <mergeCell ref="H446:I446"/>
    <mergeCell ref="J446:K446"/>
    <mergeCell ref="H462:I462"/>
    <mergeCell ref="J462:K462"/>
    <mergeCell ref="H431:I431"/>
    <mergeCell ref="J431:K431"/>
    <mergeCell ref="H432:I432"/>
    <mergeCell ref="J432:K432"/>
    <mergeCell ref="H444:I444"/>
    <mergeCell ref="J444:K444"/>
    <mergeCell ref="H350:I350"/>
    <mergeCell ref="J350:K350"/>
    <mergeCell ref="A417:B417"/>
    <mergeCell ref="C417:K417"/>
    <mergeCell ref="H430:I430"/>
    <mergeCell ref="J430:K430"/>
    <mergeCell ref="H338:I338"/>
    <mergeCell ref="J338:K338"/>
    <mergeCell ref="H348:I348"/>
    <mergeCell ref="J348:K348"/>
    <mergeCell ref="H349:I349"/>
    <mergeCell ref="J349:K349"/>
    <mergeCell ref="H323:I323"/>
    <mergeCell ref="J323:K323"/>
    <mergeCell ref="H336:I336"/>
    <mergeCell ref="J336:K336"/>
    <mergeCell ref="H337:I337"/>
    <mergeCell ref="J337:K337"/>
    <mergeCell ref="H299:I299"/>
    <mergeCell ref="J299:K299"/>
    <mergeCell ref="H321:I321"/>
    <mergeCell ref="J321:K321"/>
    <mergeCell ref="H322:I322"/>
    <mergeCell ref="J322:K322"/>
    <mergeCell ref="H279:I279"/>
    <mergeCell ref="J279:K279"/>
    <mergeCell ref="H297:I297"/>
    <mergeCell ref="J297:K297"/>
    <mergeCell ref="H298:I298"/>
    <mergeCell ref="J298:K298"/>
    <mergeCell ref="H255:I255"/>
    <mergeCell ref="J255:K255"/>
    <mergeCell ref="H277:I277"/>
    <mergeCell ref="J277:K277"/>
    <mergeCell ref="H278:I278"/>
    <mergeCell ref="J278:K278"/>
    <mergeCell ref="H237:I237"/>
    <mergeCell ref="J237:K237"/>
    <mergeCell ref="H253:I253"/>
    <mergeCell ref="J253:K253"/>
    <mergeCell ref="H254:I254"/>
    <mergeCell ref="J254:K254"/>
    <mergeCell ref="H225:I225"/>
    <mergeCell ref="J225:K225"/>
    <mergeCell ref="H235:I235"/>
    <mergeCell ref="J235:K235"/>
    <mergeCell ref="H236:I236"/>
    <mergeCell ref="J236:K236"/>
    <mergeCell ref="H214:I214"/>
    <mergeCell ref="J214:K214"/>
    <mergeCell ref="H223:I223"/>
    <mergeCell ref="J223:K223"/>
    <mergeCell ref="H224:I224"/>
    <mergeCell ref="J224:K224"/>
    <mergeCell ref="H199:I199"/>
    <mergeCell ref="J199:K199"/>
    <mergeCell ref="H212:I212"/>
    <mergeCell ref="J212:K212"/>
    <mergeCell ref="H213:I213"/>
    <mergeCell ref="J213:K213"/>
    <mergeCell ref="H186:I186"/>
    <mergeCell ref="J186:K186"/>
    <mergeCell ref="H197:I197"/>
    <mergeCell ref="J197:K197"/>
    <mergeCell ref="H198:I198"/>
    <mergeCell ref="J198:K198"/>
    <mergeCell ref="H170:I170"/>
    <mergeCell ref="J170:K170"/>
    <mergeCell ref="H184:I184"/>
    <mergeCell ref="J184:K184"/>
    <mergeCell ref="H185:I185"/>
    <mergeCell ref="J185:K185"/>
    <mergeCell ref="H145:I145"/>
    <mergeCell ref="J145:K145"/>
    <mergeCell ref="C147:K147"/>
    <mergeCell ref="H168:I168"/>
    <mergeCell ref="J168:K168"/>
    <mergeCell ref="H169:I169"/>
    <mergeCell ref="J169:K169"/>
    <mergeCell ref="H131:I131"/>
    <mergeCell ref="J131:K131"/>
    <mergeCell ref="H143:I143"/>
    <mergeCell ref="J143:K143"/>
    <mergeCell ref="H144:I144"/>
    <mergeCell ref="J144:K144"/>
    <mergeCell ref="H115:I115"/>
    <mergeCell ref="J115:K115"/>
    <mergeCell ref="H129:I129"/>
    <mergeCell ref="J129:K129"/>
    <mergeCell ref="H130:I130"/>
    <mergeCell ref="J130:K130"/>
    <mergeCell ref="H95:I95"/>
    <mergeCell ref="J95:K95"/>
    <mergeCell ref="H113:I113"/>
    <mergeCell ref="J113:K113"/>
    <mergeCell ref="H114:I114"/>
    <mergeCell ref="J114:K114"/>
    <mergeCell ref="H77:I77"/>
    <mergeCell ref="J77:K77"/>
    <mergeCell ref="H93:I93"/>
    <mergeCell ref="J93:K93"/>
    <mergeCell ref="H94:I94"/>
    <mergeCell ref="J94:K94"/>
    <mergeCell ref="H63:I63"/>
    <mergeCell ref="J63:K63"/>
    <mergeCell ref="H75:I75"/>
    <mergeCell ref="J75:K75"/>
    <mergeCell ref="H76:I76"/>
    <mergeCell ref="J76:K76"/>
    <mergeCell ref="A48:B48"/>
    <mergeCell ref="C48:K48"/>
    <mergeCell ref="H61:I61"/>
    <mergeCell ref="J61:K61"/>
    <mergeCell ref="H62:I62"/>
    <mergeCell ref="J62:K62"/>
    <mergeCell ref="F42:F45"/>
    <mergeCell ref="G42:G45"/>
    <mergeCell ref="H42:H45"/>
    <mergeCell ref="I42:I45"/>
    <mergeCell ref="J42:J45"/>
    <mergeCell ref="K42:K45"/>
    <mergeCell ref="C30:K30"/>
    <mergeCell ref="C31:K31"/>
    <mergeCell ref="A33:K33"/>
    <mergeCell ref="A34:K34"/>
    <mergeCell ref="C35:K35"/>
    <mergeCell ref="A42:A45"/>
    <mergeCell ref="B42:B45"/>
    <mergeCell ref="C42:C45"/>
    <mergeCell ref="D42:D45"/>
    <mergeCell ref="E42:E45"/>
    <mergeCell ref="C20:F20"/>
    <mergeCell ref="C21:F21"/>
    <mergeCell ref="C22:F22"/>
    <mergeCell ref="C23:F23"/>
    <mergeCell ref="E26:F26"/>
    <mergeCell ref="C29:K29"/>
    <mergeCell ref="G14:H14"/>
    <mergeCell ref="J14:K14"/>
    <mergeCell ref="J15:K15"/>
    <mergeCell ref="J16:K16"/>
    <mergeCell ref="G18:G19"/>
    <mergeCell ref="H18:H19"/>
    <mergeCell ref="I18:J18"/>
    <mergeCell ref="C12:G12"/>
    <mergeCell ref="J12:K12"/>
    <mergeCell ref="C13:G13"/>
    <mergeCell ref="J13:K13"/>
    <mergeCell ref="C8:G8"/>
    <mergeCell ref="J8:K8"/>
    <mergeCell ref="C9:G9"/>
    <mergeCell ref="J9:K9"/>
    <mergeCell ref="C10:G10"/>
    <mergeCell ref="J10:K10"/>
    <mergeCell ref="H2:K2"/>
    <mergeCell ref="H3:K3"/>
    <mergeCell ref="H4:K4"/>
    <mergeCell ref="J5:K5"/>
    <mergeCell ref="J6:K6"/>
    <mergeCell ref="C7:G7"/>
    <mergeCell ref="J7:K7"/>
    <mergeCell ref="C11:G11"/>
    <mergeCell ref="J11:K11"/>
  </mergeCells>
  <printOptions horizontalCentered="1"/>
  <pageMargins left="0.39370078740157499" right="0.39370078740157499" top="0.78740157480314998" bottom="0.39370078740157499" header="0" footer="0"/>
  <pageSetup paperSize="9" orientation="landscape" r:id="rId1"/>
  <headerFooter>
    <oddHeader>&amp;CСтраница &amp;P из &amp;N</oddHeader>
    <oddFooter>&amp;R&amp;P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461"/>
  <sheetViews>
    <sheetView workbookViewId="0"/>
  </sheetViews>
  <sheetFormatPr defaultRowHeight="12.75" x14ac:dyDescent="0.2"/>
  <sheetData>
    <row r="1" spans="1:255" x14ac:dyDescent="0.2">
      <c r="B1" t="s">
        <v>1182</v>
      </c>
    </row>
    <row r="3" spans="1:255" x14ac:dyDescent="0.2">
      <c r="A3">
        <v>3</v>
      </c>
      <c r="B3" t="s">
        <v>1183</v>
      </c>
    </row>
    <row r="4" spans="1:255" x14ac:dyDescent="0.2">
      <c r="A4">
        <v>2</v>
      </c>
      <c r="B4" t="s">
        <v>1184</v>
      </c>
    </row>
    <row r="5" spans="1:255" x14ac:dyDescent="0.2">
      <c r="A5">
        <v>0</v>
      </c>
      <c r="B5" t="s">
        <v>1185</v>
      </c>
    </row>
    <row r="6" spans="1:255" x14ac:dyDescent="0.2">
      <c r="A6">
        <v>2</v>
      </c>
      <c r="B6" t="s">
        <v>1186</v>
      </c>
    </row>
    <row r="7" spans="1:255" x14ac:dyDescent="0.2">
      <c r="A7">
        <v>0</v>
      </c>
      <c r="B7" t="s">
        <v>1187</v>
      </c>
    </row>
    <row r="8" spans="1:255" x14ac:dyDescent="0.2">
      <c r="A8">
        <v>2</v>
      </c>
      <c r="B8" t="s">
        <v>1188</v>
      </c>
    </row>
    <row r="9" spans="1:255" x14ac:dyDescent="0.2">
      <c r="A9">
        <v>0</v>
      </c>
      <c r="B9" t="s">
        <v>1189</v>
      </c>
    </row>
    <row r="13" spans="1:255" x14ac:dyDescent="0.2">
      <c r="A13">
        <v>3</v>
      </c>
      <c r="B13" t="s">
        <v>1246</v>
      </c>
      <c r="D13" t="s">
        <v>1247</v>
      </c>
      <c r="F13" t="s">
        <v>1248</v>
      </c>
    </row>
    <row r="14" spans="1:255" x14ac:dyDescent="0.2">
      <c r="A14">
        <v>4</v>
      </c>
      <c r="B14" t="s">
        <v>1249</v>
      </c>
      <c r="D14" t="s">
        <v>1250</v>
      </c>
      <c r="F14" t="s">
        <v>1250</v>
      </c>
    </row>
    <row r="15" spans="1:255" x14ac:dyDescent="0.2">
      <c r="A15">
        <v>514</v>
      </c>
      <c r="B15" t="s">
        <v>1249</v>
      </c>
      <c r="D15" t="s">
        <v>1250</v>
      </c>
      <c r="F15" t="s">
        <v>1250</v>
      </c>
      <c r="AY15">
        <f>SUM('1.Лок.смета.и.Акт'!AS49:'1.Лок.смета.и.Акт'!AS350)</f>
        <v>0</v>
      </c>
      <c r="AZ15">
        <f>SUM('1.Лок.смета.и.Акт'!AT49:'1.Лок.смета.и.Акт'!AT350)</f>
        <v>0</v>
      </c>
      <c r="BA15">
        <f>SUM('1.Лок.смета.и.Акт'!AU49:'1.Лок.смета.и.Акт'!AU350)</f>
        <v>0</v>
      </c>
      <c r="BB15">
        <f>SUM('1.Лок.смета.и.Акт'!AV49:'1.Лок.смета.и.Акт'!AV350)</f>
        <v>0</v>
      </c>
      <c r="BC15">
        <f>SUM('1.Лок.смета.и.Акт'!AW49:'1.Лок.смета.и.Акт'!AW350)</f>
        <v>0</v>
      </c>
      <c r="BD15">
        <f>SUM('1.Лок.смета.и.Акт'!AX49:'1.Лок.смета.и.Акт'!AX350)</f>
        <v>0</v>
      </c>
      <c r="CW15" t="e">
        <f>Source!DM188</f>
        <v>#REF!</v>
      </c>
      <c r="CX15">
        <f>Source!DN188</f>
        <v>90.046986000000004</v>
      </c>
      <c r="CY15">
        <f>Source!DG188</f>
        <v>1807276</v>
      </c>
      <c r="CZ15">
        <f>Source!DK188</f>
        <v>149252</v>
      </c>
      <c r="DA15">
        <f>Source!DI188</f>
        <v>101272</v>
      </c>
      <c r="DB15">
        <f>Source!DJ188</f>
        <v>24108</v>
      </c>
      <c r="DC15">
        <f>Source!DH188</f>
        <v>1556752</v>
      </c>
      <c r="DD15">
        <f>Source!EG188</f>
        <v>0</v>
      </c>
      <c r="DE15">
        <f>Source!EN188</f>
        <v>1556752</v>
      </c>
      <c r="DF15">
        <f>Source!EO188</f>
        <v>1556752</v>
      </c>
      <c r="DG15">
        <f>Source!EP188</f>
        <v>0</v>
      </c>
      <c r="DH15">
        <f>Source!EQ188</f>
        <v>1556752</v>
      </c>
      <c r="DI15">
        <f>Source!EH188</f>
        <v>0</v>
      </c>
      <c r="DJ15">
        <f>Source!EI188</f>
        <v>0</v>
      </c>
      <c r="DK15">
        <f>Source!ER188</f>
        <v>0</v>
      </c>
      <c r="DL15">
        <f>Source!DL188</f>
        <v>0</v>
      </c>
      <c r="DM15">
        <f>Source!DO188</f>
        <v>1</v>
      </c>
      <c r="DN15" t="e">
        <f>Source!DP188</f>
        <v>#REF!</v>
      </c>
      <c r="DO15" t="e">
        <f>Source!DQ188</f>
        <v>#REF!</v>
      </c>
      <c r="DP15" t="e">
        <f>Source!EJ188</f>
        <v>#REF!</v>
      </c>
      <c r="DQ15" t="e">
        <f>Source!EK188</f>
        <v>#REF!</v>
      </c>
      <c r="DR15">
        <f>Source!EL188</f>
        <v>0</v>
      </c>
      <c r="DS15">
        <f>Source!EH188</f>
        <v>0</v>
      </c>
      <c r="DT15">
        <f>Source!EM188</f>
        <v>0</v>
      </c>
      <c r="DU15" t="e">
        <f>Source!EK188+Source!EL188</f>
        <v>#REF!</v>
      </c>
      <c r="DW15">
        <f>Source!ES188</f>
        <v>0</v>
      </c>
      <c r="DX15">
        <f>Source!ET188</f>
        <v>0</v>
      </c>
      <c r="DY15">
        <f>Source!EU188</f>
        <v>0</v>
      </c>
      <c r="DZ15">
        <f>Source!EV188</f>
        <v>0</v>
      </c>
      <c r="ET15" t="e">
        <f>Source!DM188</f>
        <v>#REF!</v>
      </c>
      <c r="EU15">
        <f>Source!DN188</f>
        <v>90.046986000000004</v>
      </c>
      <c r="EV15">
        <f>SUM('1.Лок.смета.и.Акт'!GJ49:'1.Лок.смета.и.Акт'!GJ350)</f>
        <v>202484</v>
      </c>
      <c r="EW15">
        <f>SUM('1.Лок.смета.и.Акт'!GK49:'1.Лок.смета.и.Акт'!GK350)</f>
        <v>5740</v>
      </c>
      <c r="EX15">
        <f>SUM('1.Лок.смета.и.Акт'!GL49:'1.Лок.смета.и.Акт'!GL350)</f>
        <v>10889</v>
      </c>
      <c r="EY15">
        <f>SUM('1.Лок.смета.и.Акт'!GM49:'1.Лок.смета.и.Акт'!GM350)</f>
        <v>1217</v>
      </c>
      <c r="EZ15">
        <f>SUM('1.Лок.смета.и.Акт'!GN49:'1.Лок.смета.и.Акт'!GN350)</f>
        <v>185855</v>
      </c>
      <c r="FA15">
        <f>SUM('1.Лок.смета.и.Акт'!GO49:'1.Лок.смета.и.Акт'!GO350)</f>
        <v>0</v>
      </c>
      <c r="FB15">
        <f>SUM('1.Лок.смета.и.Акт'!GP49:'1.Лок.смета.и.Акт'!GP350)</f>
        <v>185855</v>
      </c>
      <c r="FC15">
        <f>SUM('1.Лок.смета.и.Акт'!GQ49:'1.Лок.смета.и.Акт'!GQ350)</f>
        <v>185855</v>
      </c>
      <c r="FD15">
        <f>SUM('1.Лок.смета.и.Акт'!GR49:'1.Лок.смета.и.Акт'!GR350)</f>
        <v>0</v>
      </c>
      <c r="FE15">
        <f>SUM('1.Лок.смета.и.Акт'!GS49:'1.Лок.смета.и.Акт'!GS350)</f>
        <v>185855</v>
      </c>
      <c r="FF15">
        <f>SUM('1.Лок.смета.и.Акт'!GT49:'1.Лок.смета.и.Акт'!GT350)</f>
        <v>0</v>
      </c>
      <c r="FG15">
        <f>SUM('1.Лок.смета.и.Акт'!GU49:'1.Лок.смета.и.Акт'!GU350)</f>
        <v>0</v>
      </c>
      <c r="FH15">
        <f>SUM('1.Лок.смета.и.Акт'!GV49:'1.Лок.смета.и.Акт'!GV350)</f>
        <v>0</v>
      </c>
      <c r="FI15">
        <f>SUM('1.Лок.смета.и.Акт'!GW49:'1.Лок.смета.и.Акт'!GW350)</f>
        <v>0</v>
      </c>
      <c r="FJ15">
        <f>SUM('1.Лок.смета.и.Акт'!GX49:'1.Лок.смета.и.Акт'!GX350)</f>
        <v>0</v>
      </c>
      <c r="FK15">
        <f>SUM('1.Лок.смета.и.Акт'!GY49:'1.Лок.смета.и.Акт'!GY350)</f>
        <v>9071</v>
      </c>
      <c r="FL15">
        <f>SUM('1.Лок.смета.и.Акт'!GZ49:'1.Лок.смета.и.Акт'!GZ350)</f>
        <v>5989</v>
      </c>
      <c r="FM15">
        <f>SUM('1.Лок.смета.и.Акт'!HA49:'1.Лок.смета.и.Акт'!HA350)</f>
        <v>217544</v>
      </c>
      <c r="FN15">
        <f>SUM('1.Лок.смета.и.Акт'!HB49:'1.Лок.смета.и.Акт'!HB350)</f>
        <v>217544</v>
      </c>
      <c r="FO15">
        <f>SUM('1.Лок.смета.и.Акт'!HC49:'1.Лок.смета.и.Акт'!HC350)</f>
        <v>0</v>
      </c>
      <c r="FP15">
        <f>SUM('1.Лок.смета.и.Акт'!HD49:'1.Лок.смета.и.Акт'!HD350)</f>
        <v>0</v>
      </c>
      <c r="FQ15">
        <f>SUM('1.Лок.смета.и.Акт'!HE49:'1.Лок.смета.и.Акт'!HE350)</f>
        <v>0</v>
      </c>
      <c r="FR15">
        <f>SUM('1.Лок.смета.и.Акт'!HB49:'1.Лок.смета.и.Акт'!HB350)+SUM('1.Лок.смета.и.Акт'!HC49:'1.Лок.смета.и.Акт'!HC350)</f>
        <v>217544</v>
      </c>
      <c r="FS15">
        <f>SUM('1.Лок.смета.и.Акт'!HG49:'1.Лок.смета.и.Акт'!HG350)</f>
        <v>0</v>
      </c>
      <c r="FT15">
        <f>SUM('1.Лок.смета.и.Акт'!HH49:'1.Лок.смета.и.Акт'!HH350)</f>
        <v>0</v>
      </c>
      <c r="FU15">
        <f>SUM('1.Лок.смета.и.Акт'!HI49:'1.Лок.смета.и.Акт'!HI350)</f>
        <v>0</v>
      </c>
      <c r="FV15">
        <f>SUM('1.Лок.смета.и.Акт'!HJ49:'1.Лок.смета.и.Акт'!HJ350)</f>
        <v>0</v>
      </c>
      <c r="FW15">
        <f>SUM('1.Лок.смета.и.Акт'!HK49:'1.Лок.смета.и.Акт'!HK350)</f>
        <v>0</v>
      </c>
      <c r="FX15">
        <f>SUMIF('1.Лок.смета.и.Акт'!CV49:'1.Лок.смета.и.Акт'!CV350,1,'1.Лок.смета.и.Акт'!GK49:'1.Лок.смета.и.Акт'!GK350)</f>
        <v>5740</v>
      </c>
      <c r="FY15">
        <f>SUMIF('1.Лок.смета.и.Акт'!CV49:'1.Лок.смета.и.Акт'!CV350,2,'1.Лок.смета.и.Акт'!GK49:'1.Лок.смета.и.Акт'!GK350)</f>
        <v>0</v>
      </c>
      <c r="FZ15">
        <f>SUMIF('1.Лок.смета.и.Акт'!CV49:'1.Лок.смета.и.Акт'!CV350,5,'1.Лок.смета.и.Акт'!GK49:'1.Лок.смета.и.Акт'!GK350)</f>
        <v>0</v>
      </c>
      <c r="GA15">
        <f>SUMIF('1.Лок.смета.и.Акт'!CV49:'1.Лок.смета.и.Акт'!CV350,4,'1.Лок.смета.и.Акт'!GK49:'1.Лок.смета.и.Акт'!GK350)</f>
        <v>0</v>
      </c>
      <c r="GB15">
        <f>SUMIF('1.Лок.смета.и.Акт'!CV49:'1.Лок.смета.и.Акт'!CV350,1,'1.Лок.смета.и.Акт'!GL49:'1.Лок.смета.и.Акт'!GL350)</f>
        <v>10889</v>
      </c>
      <c r="GC15">
        <f>SUMIF('1.Лок.смета.и.Акт'!CV49:'1.Лок.смета.и.Акт'!CV350,2,'1.Лок.смета.и.Акт'!GL49:'1.Лок.смета.и.Акт'!GL350)</f>
        <v>0</v>
      </c>
      <c r="GD15">
        <f>SUMIF('1.Лок.смета.и.Акт'!CV49:'1.Лок.смета.и.Акт'!CV350,4,'1.Лок.смета.и.Акт'!GL49:'1.Лок.смета.и.Акт'!GL350)</f>
        <v>0</v>
      </c>
      <c r="GE15">
        <f>SUMIF('1.Лок.смета.и.Акт'!CV49:'1.Лок.смета.и.Акт'!CV350,1,'1.Лок.смета.и.Акт'!GQ49:'1.Лок.смета.и.Акт'!GQ350)</f>
        <v>185855</v>
      </c>
      <c r="GF15">
        <f>SUMIF('1.Лок.смета.и.Акт'!CV49:'1.Лок.смета.и.Акт'!CV350,2,'1.Лок.смета.и.Акт'!GQ49:'1.Лок.смета.и.Акт'!GQ350)</f>
        <v>0</v>
      </c>
      <c r="GG15">
        <f>SUMIF('1.Лок.смета.и.Акт'!CV49:'1.Лок.смета.и.Акт'!CV350,4,'1.Лок.смета.и.Акт'!GQ49:'1.Лок.смета.и.Акт'!GQ350)</f>
        <v>0</v>
      </c>
      <c r="IB15">
        <f>SUM('1.Лок.смета.и.Акт'!HO49:'1.Лок.смета.и.Акт'!HO350)</f>
        <v>0</v>
      </c>
      <c r="IC15">
        <f>SUM('1.Лок.смета.и.Акт'!HQ49:'1.Лок.смета.и.Акт'!HQ350)</f>
        <v>0</v>
      </c>
      <c r="ID15">
        <f>SUM('1.Лок.смета.и.Акт'!HS49:'1.Лок.смета.и.Акт'!HS350)</f>
        <v>0</v>
      </c>
      <c r="IE15">
        <f>SUM('1.Лок.смета.и.Акт'!HU49:'1.Лок.смета.и.Акт'!HU350)</f>
        <v>0</v>
      </c>
      <c r="IF15">
        <f>SUM('1.Лок.смета.и.Акт'!HY49:'1.Лок.смета.и.Акт'!HY350)</f>
        <v>0</v>
      </c>
      <c r="IG15">
        <f>SUM('1.Лок.смета.и.Акт'!HZ49:'1.Лок.смета.и.Акт'!HZ350)</f>
        <v>0</v>
      </c>
      <c r="IH15">
        <f>SUM('1.Лок.смета.и.Акт'!HL49:'1.Лок.смета.и.Акт'!HL350)</f>
        <v>217544</v>
      </c>
      <c r="II15">
        <f>SUM('1.Лок.смета.и.Акт'!HN49:'1.Лок.смета.и.Акт'!HN350)</f>
        <v>217544</v>
      </c>
      <c r="IJ15">
        <f>SUM('1.Лок.смета.и.Акт'!HP49:'1.Лок.смета.и.Акт'!HP350)</f>
        <v>0</v>
      </c>
      <c r="IK15">
        <f>SUM('1.Лок.смета.и.Акт'!HR49:'1.Лок.смета.и.Акт'!HR350)</f>
        <v>0</v>
      </c>
      <c r="IL15">
        <f>SUM('1.Лок.смета.и.Акт'!HT49:'1.Лок.смета.и.Акт'!HT350)</f>
        <v>0</v>
      </c>
      <c r="IM15">
        <f>SUM('1.Лок.смета.и.Акт'!HW49:'1.Лок.смета.и.Акт'!HW350)</f>
        <v>0</v>
      </c>
      <c r="IN15">
        <f>SUMIF('1.Лок.смета.и.Акт'!CV49:'1.Лок.смета.и.Акт'!CV350,1,'1.Лок.смета.и.Акт'!GY49:'1.Лок.смета.и.Акт'!GY350)</f>
        <v>9071</v>
      </c>
      <c r="IO15">
        <f>SUMIF('1.Лок.смета.и.Акт'!CV49:'1.Лок.смета.и.Акт'!CV350,2,'1.Лок.смета.и.Акт'!GY49:'1.Лок.смета.и.Акт'!GY350)</f>
        <v>0</v>
      </c>
      <c r="IP15">
        <f>SUMIF('1.Лок.смета.и.Акт'!CV49:'1.Лок.смета.и.Акт'!CV350,5,'1.Лок.смета.и.Акт'!GY49:'1.Лок.смета.и.Акт'!GY350)</f>
        <v>0</v>
      </c>
      <c r="IQ15">
        <f>SUMIF('1.Лок.смета.и.Акт'!CV49:'1.Лок.смета.и.Акт'!CV350,4,'1.Лок.смета.и.Акт'!GY49:'1.Лок.смета.и.Акт'!GY350)</f>
        <v>0</v>
      </c>
      <c r="IR15">
        <f>SUMIF('1.Лок.смета.и.Акт'!CV49:'1.Лок.смета.и.Акт'!CV350,1,'1.Лок.смета.и.Акт'!GZ49:'1.Лок.смета.и.Акт'!GZ350)</f>
        <v>5989</v>
      </c>
      <c r="IS15">
        <f>SUMIF('1.Лок.смета.и.Акт'!CV49:'1.Лок.смета.и.Акт'!CV350,2,'1.Лок.смета.и.Акт'!GZ49:'1.Лок.смета.и.Акт'!GZ350)</f>
        <v>0</v>
      </c>
      <c r="IT15">
        <f>SUMIF('1.Лок.смета.и.Акт'!CV49:'1.Лок.смета.и.Акт'!CV350,5,'1.Лок.смета.и.Акт'!GZ49:'1.Лок.смета.и.Акт'!GZ350)</f>
        <v>0</v>
      </c>
      <c r="IU15">
        <f>SUMIF('1.Лок.смета.и.Акт'!CV49:'1.Лок.смета.и.Акт'!CV350,4,'1.Лок.смета.и.Акт'!GZ49:'1.Лок.смета.и.Акт'!GZ350)</f>
        <v>0</v>
      </c>
    </row>
    <row r="16" spans="1:255" x14ac:dyDescent="0.2">
      <c r="A16">
        <v>4</v>
      </c>
      <c r="B16" t="s">
        <v>1249</v>
      </c>
      <c r="D16" t="s">
        <v>1362</v>
      </c>
      <c r="F16" t="s">
        <v>1362</v>
      </c>
    </row>
    <row r="17" spans="1:255" x14ac:dyDescent="0.2">
      <c r="A17">
        <v>514</v>
      </c>
      <c r="B17" t="s">
        <v>1249</v>
      </c>
      <c r="D17" t="s">
        <v>1362</v>
      </c>
      <c r="F17" t="s">
        <v>1362</v>
      </c>
      <c r="AY17">
        <f>SUM('1.Лок.смета.и.Акт'!AS418:'1.Лок.смета.и.Акт'!AS723)</f>
        <v>0</v>
      </c>
      <c r="AZ17">
        <f>SUM('1.Лок.смета.и.Акт'!AT418:'1.Лок.смета.и.Акт'!AT723)</f>
        <v>0</v>
      </c>
      <c r="BA17">
        <f>SUM('1.Лок.смета.и.Акт'!AU418:'1.Лок.смета.и.Акт'!AU723)</f>
        <v>0</v>
      </c>
      <c r="BB17">
        <f>SUM('1.Лок.смета.и.Акт'!AV418:'1.Лок.смета.и.Акт'!AV723)</f>
        <v>0</v>
      </c>
      <c r="BC17">
        <f>SUM('1.Лок.смета.и.Акт'!AW418:'1.Лок.смета.и.Акт'!AW723)</f>
        <v>0</v>
      </c>
      <c r="BD17">
        <f>SUM('1.Лок.смета.и.Акт'!AX418:'1.Лок.смета.и.Акт'!AX723)</f>
        <v>0</v>
      </c>
      <c r="CW17" t="e">
        <f>Source!DM386</f>
        <v>#REF!</v>
      </c>
      <c r="CX17">
        <f>Source!DN386</f>
        <v>99.433599999999984</v>
      </c>
      <c r="CY17">
        <f>Source!DG386</f>
        <v>1971086</v>
      </c>
      <c r="CZ17">
        <f>Source!DK386</f>
        <v>160792</v>
      </c>
      <c r="DA17">
        <f>Source!DI386</f>
        <v>111357</v>
      </c>
      <c r="DB17">
        <f>Source!DJ386</f>
        <v>26638</v>
      </c>
      <c r="DC17">
        <f>Source!DH386</f>
        <v>1698937</v>
      </c>
      <c r="DD17">
        <f>Source!EG386</f>
        <v>0</v>
      </c>
      <c r="DE17">
        <f>Source!EN386</f>
        <v>1698937</v>
      </c>
      <c r="DF17">
        <f>Source!EO386</f>
        <v>1698937</v>
      </c>
      <c r="DG17">
        <f>Source!EP386</f>
        <v>0</v>
      </c>
      <c r="DH17">
        <f>Source!EQ386</f>
        <v>1698937</v>
      </c>
      <c r="DI17">
        <f>Source!EH386</f>
        <v>0</v>
      </c>
      <c r="DJ17">
        <f>Source!EI386</f>
        <v>0</v>
      </c>
      <c r="DK17">
        <f>Source!ER386</f>
        <v>0</v>
      </c>
      <c r="DL17">
        <f>Source!DL386</f>
        <v>0</v>
      </c>
      <c r="DM17">
        <f>Source!DO386</f>
        <v>1</v>
      </c>
      <c r="DN17" t="e">
        <f>Source!DP386</f>
        <v>#REF!</v>
      </c>
      <c r="DO17" t="e">
        <f>Source!DQ386</f>
        <v>#REF!</v>
      </c>
      <c r="DP17" t="e">
        <f>Source!EJ386</f>
        <v>#REF!</v>
      </c>
      <c r="DQ17" t="e">
        <f>Source!EK386</f>
        <v>#REF!</v>
      </c>
      <c r="DR17">
        <f>Source!EL386</f>
        <v>0</v>
      </c>
      <c r="DS17">
        <f>Source!EH386</f>
        <v>0</v>
      </c>
      <c r="DT17">
        <f>Source!EM386</f>
        <v>0</v>
      </c>
      <c r="DU17" t="e">
        <f>Source!EK386+Source!EL386</f>
        <v>#REF!</v>
      </c>
      <c r="DW17">
        <f>Source!ES386</f>
        <v>0</v>
      </c>
      <c r="DX17">
        <f>Source!ET386</f>
        <v>0</v>
      </c>
      <c r="DY17">
        <f>Source!EU386</f>
        <v>0</v>
      </c>
      <c r="DZ17">
        <f>Source!EV386</f>
        <v>0</v>
      </c>
      <c r="ET17" t="e">
        <f>Source!DM386</f>
        <v>#REF!</v>
      </c>
      <c r="EU17">
        <f>Source!DN386</f>
        <v>99.433599999999984</v>
      </c>
      <c r="EV17">
        <f>SUM('1.Лок.смета.и.Акт'!GJ418:'1.Лок.смета.и.Акт'!GJ723)</f>
        <v>221149</v>
      </c>
      <c r="EW17">
        <f>SUM('1.Лок.смета.и.Акт'!GK418:'1.Лок.смета.и.Акт'!GK723)</f>
        <v>6188</v>
      </c>
      <c r="EX17">
        <f>SUM('1.Лок.смета.и.Акт'!GL418:'1.Лок.смета.и.Акт'!GL723)</f>
        <v>11974</v>
      </c>
      <c r="EY17">
        <f>SUM('1.Лок.смета.и.Акт'!GM418:'1.Лок.смета.и.Акт'!GM723)</f>
        <v>1346</v>
      </c>
      <c r="EZ17">
        <f>SUM('1.Лок.смета.и.Акт'!GN418:'1.Лок.смета.и.Акт'!GN723)</f>
        <v>202987</v>
      </c>
      <c r="FA17">
        <f>SUM('1.Лок.смета.и.Акт'!GO418:'1.Лок.смета.и.Акт'!GO723)</f>
        <v>0</v>
      </c>
      <c r="FB17">
        <f>SUM('1.Лок.смета.и.Акт'!GP418:'1.Лок.смета.и.Акт'!GP723)</f>
        <v>202987</v>
      </c>
      <c r="FC17">
        <f>SUM('1.Лок.смета.и.Акт'!GQ418:'1.Лок.смета.и.Акт'!GQ723)</f>
        <v>202987</v>
      </c>
      <c r="FD17">
        <f>SUM('1.Лок.смета.и.Акт'!GR418:'1.Лок.смета.и.Акт'!GR723)</f>
        <v>0</v>
      </c>
      <c r="FE17">
        <f>SUM('1.Лок.смета.и.Акт'!GS418:'1.Лок.смета.и.Акт'!GS723)</f>
        <v>202987</v>
      </c>
      <c r="FF17">
        <f>SUM('1.Лок.смета.и.Акт'!GT418:'1.Лок.смета.и.Акт'!GT723)</f>
        <v>0</v>
      </c>
      <c r="FG17">
        <f>SUM('1.Лок.смета.и.Акт'!GU418:'1.Лок.смета.и.Акт'!GU723)</f>
        <v>0</v>
      </c>
      <c r="FH17">
        <f>SUM('1.Лок.смета.и.Акт'!GV418:'1.Лок.смета.и.Акт'!GV723)</f>
        <v>0</v>
      </c>
      <c r="FI17">
        <f>SUM('1.Лок.смета.и.Акт'!GW418:'1.Лок.смета.и.Акт'!GW723)</f>
        <v>0</v>
      </c>
      <c r="FJ17">
        <f>SUM('1.Лок.смета.и.Акт'!GX418:'1.Лок.смета.и.Акт'!GX723)</f>
        <v>0</v>
      </c>
      <c r="FK17">
        <f>SUM('1.Лок.смета.и.Акт'!GY418:'1.Лок.смета.и.Акт'!GY723)</f>
        <v>9890</v>
      </c>
      <c r="FL17">
        <f>SUM('1.Лок.смета.и.Акт'!GZ418:'1.Лок.смета.и.Акт'!GZ723)</f>
        <v>6511</v>
      </c>
      <c r="FM17">
        <f>SUM('1.Лок.смета.и.Акт'!HA418:'1.Лок.смета.и.Акт'!HA723)</f>
        <v>237550</v>
      </c>
      <c r="FN17">
        <f>SUM('1.Лок.смета.и.Акт'!HB418:'1.Лок.смета.и.Акт'!HB723)</f>
        <v>237550</v>
      </c>
      <c r="FO17">
        <f>SUM('1.Лок.смета.и.Акт'!HC418:'1.Лок.смета.и.Акт'!HC723)</f>
        <v>0</v>
      </c>
      <c r="FP17">
        <f>SUM('1.Лок.смета.и.Акт'!HD418:'1.Лок.смета.и.Акт'!HD723)</f>
        <v>0</v>
      </c>
      <c r="FQ17">
        <f>SUM('1.Лок.смета.и.Акт'!HE418:'1.Лок.смета.и.Акт'!HE723)</f>
        <v>0</v>
      </c>
      <c r="FR17">
        <f>SUM('1.Лок.смета.и.Акт'!HB418:'1.Лок.смета.и.Акт'!HB723)+SUM('1.Лок.смета.и.Акт'!HC418:'1.Лок.смета.и.Акт'!HC723)</f>
        <v>237550</v>
      </c>
      <c r="FS17">
        <f>SUM('1.Лок.смета.и.Акт'!HG418:'1.Лок.смета.и.Акт'!HG723)</f>
        <v>0</v>
      </c>
      <c r="FT17">
        <f>SUM('1.Лок.смета.и.Акт'!HH418:'1.Лок.смета.и.Акт'!HH723)</f>
        <v>0</v>
      </c>
      <c r="FU17">
        <f>SUM('1.Лок.смета.и.Акт'!HI418:'1.Лок.смета.и.Акт'!HI723)</f>
        <v>0</v>
      </c>
      <c r="FV17">
        <f>SUM('1.Лок.смета.и.Акт'!HJ418:'1.Лок.смета.и.Акт'!HJ723)</f>
        <v>0</v>
      </c>
      <c r="FW17">
        <f>SUM('1.Лок.смета.и.Акт'!HK418:'1.Лок.смета.и.Акт'!HK723)</f>
        <v>0</v>
      </c>
      <c r="FX17">
        <f>SUMIF('1.Лок.смета.и.Акт'!CV418:'1.Лок.смета.и.Акт'!CV723,1,'1.Лок.смета.и.Акт'!GK418:'1.Лок.смета.и.Акт'!GK723)</f>
        <v>6188</v>
      </c>
      <c r="FY17">
        <f>SUMIF('1.Лок.смета.и.Акт'!CV418:'1.Лок.смета.и.Акт'!CV723,2,'1.Лок.смета.и.Акт'!GK418:'1.Лок.смета.и.Акт'!GK723)</f>
        <v>0</v>
      </c>
      <c r="FZ17">
        <f>SUMIF('1.Лок.смета.и.Акт'!CV418:'1.Лок.смета.и.Акт'!CV723,5,'1.Лок.смета.и.Акт'!GK418:'1.Лок.смета.и.Акт'!GK723)</f>
        <v>0</v>
      </c>
      <c r="GA17">
        <f>SUMIF('1.Лок.смета.и.Акт'!CV418:'1.Лок.смета.и.Акт'!CV723,4,'1.Лок.смета.и.Акт'!GK418:'1.Лок.смета.и.Акт'!GK723)</f>
        <v>0</v>
      </c>
      <c r="GB17">
        <f>SUMIF('1.Лок.смета.и.Акт'!CV418:'1.Лок.смета.и.Акт'!CV723,1,'1.Лок.смета.и.Акт'!GL418:'1.Лок.смета.и.Акт'!GL723)</f>
        <v>11974</v>
      </c>
      <c r="GC17">
        <f>SUMIF('1.Лок.смета.и.Акт'!CV418:'1.Лок.смета.и.Акт'!CV723,2,'1.Лок.смета.и.Акт'!GL418:'1.Лок.смета.и.Акт'!GL723)</f>
        <v>0</v>
      </c>
      <c r="GD17">
        <f>SUMIF('1.Лок.смета.и.Акт'!CV418:'1.Лок.смета.и.Акт'!CV723,4,'1.Лок.смета.и.Акт'!GL418:'1.Лок.смета.и.Акт'!GL723)</f>
        <v>0</v>
      </c>
      <c r="GE17">
        <f>SUMIF('1.Лок.смета.и.Акт'!CV418:'1.Лок.смета.и.Акт'!CV723,1,'1.Лок.смета.и.Акт'!GQ418:'1.Лок.смета.и.Акт'!GQ723)</f>
        <v>202987</v>
      </c>
      <c r="GF17">
        <f>SUMIF('1.Лок.смета.и.Акт'!CV418:'1.Лок.смета.и.Акт'!CV723,2,'1.Лок.смета.и.Акт'!GQ418:'1.Лок.смета.и.Акт'!GQ723)</f>
        <v>0</v>
      </c>
      <c r="GG17">
        <f>SUMIF('1.Лок.смета.и.Акт'!CV418:'1.Лок.смета.и.Акт'!CV723,4,'1.Лок.смета.и.Акт'!GQ418:'1.Лок.смета.и.Акт'!GQ723)</f>
        <v>0</v>
      </c>
      <c r="IB17">
        <f>SUM('1.Лок.смета.и.Акт'!HO418:'1.Лок.смета.и.Акт'!HO723)</f>
        <v>0</v>
      </c>
      <c r="IC17">
        <f>SUM('1.Лок.смета.и.Акт'!HQ418:'1.Лок.смета.и.Акт'!HQ723)</f>
        <v>0</v>
      </c>
      <c r="ID17">
        <f>SUM('1.Лок.смета.и.Акт'!HS418:'1.Лок.смета.и.Акт'!HS723)</f>
        <v>0</v>
      </c>
      <c r="IE17">
        <f>SUM('1.Лок.смета.и.Акт'!HU418:'1.Лок.смета.и.Акт'!HU723)</f>
        <v>0</v>
      </c>
      <c r="IF17">
        <f>SUM('1.Лок.смета.и.Акт'!HY418:'1.Лок.смета.и.Акт'!HY723)</f>
        <v>0</v>
      </c>
      <c r="IG17">
        <f>SUM('1.Лок.смета.и.Акт'!HZ418:'1.Лок.смета.и.Акт'!HZ723)</f>
        <v>0</v>
      </c>
      <c r="IH17">
        <f>SUM('1.Лок.смета.и.Акт'!HL418:'1.Лок.смета.и.Акт'!HL723)</f>
        <v>237550</v>
      </c>
      <c r="II17">
        <f>SUM('1.Лок.смета.и.Акт'!HN418:'1.Лок.смета.и.Акт'!HN723)</f>
        <v>237550</v>
      </c>
      <c r="IJ17">
        <f>SUM('1.Лок.смета.и.Акт'!HP418:'1.Лок.смета.и.Акт'!HP723)</f>
        <v>0</v>
      </c>
      <c r="IK17">
        <f>SUM('1.Лок.смета.и.Акт'!HR418:'1.Лок.смета.и.Акт'!HR723)</f>
        <v>0</v>
      </c>
      <c r="IL17">
        <f>SUM('1.Лок.смета.и.Акт'!HT418:'1.Лок.смета.и.Акт'!HT723)</f>
        <v>0</v>
      </c>
      <c r="IM17">
        <f>SUM('1.Лок.смета.и.Акт'!HW418:'1.Лок.смета.и.Акт'!HW723)</f>
        <v>0</v>
      </c>
      <c r="IN17">
        <f>SUMIF('1.Лок.смета.и.Акт'!CV418:'1.Лок.смета.и.Акт'!CV723,1,'1.Лок.смета.и.Акт'!GY418:'1.Лок.смета.и.Акт'!GY723)</f>
        <v>9890</v>
      </c>
      <c r="IO17">
        <f>SUMIF('1.Лок.смета.и.Акт'!CV418:'1.Лок.смета.и.Акт'!CV723,2,'1.Лок.смета.и.Акт'!GY418:'1.Лок.смета.и.Акт'!GY723)</f>
        <v>0</v>
      </c>
      <c r="IP17">
        <f>SUMIF('1.Лок.смета.и.Акт'!CV418:'1.Лок.смета.и.Акт'!CV723,5,'1.Лок.смета.и.Акт'!GY418:'1.Лок.смета.и.Акт'!GY723)</f>
        <v>0</v>
      </c>
      <c r="IQ17">
        <f>SUMIF('1.Лок.смета.и.Акт'!CV418:'1.Лок.смета.и.Акт'!CV723,4,'1.Лок.смета.и.Акт'!GY418:'1.Лок.смета.и.Акт'!GY723)</f>
        <v>0</v>
      </c>
      <c r="IR17">
        <f>SUMIF('1.Лок.смета.и.Акт'!CV418:'1.Лок.смета.и.Акт'!CV723,1,'1.Лок.смета.и.Акт'!GZ418:'1.Лок.смета.и.Акт'!GZ723)</f>
        <v>6511</v>
      </c>
      <c r="IS17">
        <f>SUMIF('1.Лок.смета.и.Акт'!CV418:'1.Лок.смета.и.Акт'!CV723,2,'1.Лок.смета.и.Акт'!GZ418:'1.Лок.смета.и.Акт'!GZ723)</f>
        <v>0</v>
      </c>
      <c r="IT17">
        <f>SUMIF('1.Лок.смета.и.Акт'!CV418:'1.Лок.смета.и.Акт'!CV723,5,'1.Лок.смета.и.Акт'!GZ418:'1.Лок.смета.и.Акт'!GZ723)</f>
        <v>0</v>
      </c>
      <c r="IU17">
        <f>SUMIF('1.Лок.смета.и.Акт'!CV418:'1.Лок.смета.и.Акт'!CV723,4,'1.Лок.смета.и.Акт'!GZ418:'1.Лок.смета.и.Акт'!GZ723)</f>
        <v>0</v>
      </c>
    </row>
    <row r="18" spans="1:255" x14ac:dyDescent="0.2">
      <c r="A18">
        <v>4</v>
      </c>
      <c r="B18" t="s">
        <v>1249</v>
      </c>
      <c r="D18" t="s">
        <v>1366</v>
      </c>
      <c r="F18" t="s">
        <v>1366</v>
      </c>
    </row>
    <row r="19" spans="1:255" x14ac:dyDescent="0.2">
      <c r="A19">
        <v>514</v>
      </c>
      <c r="B19" t="s">
        <v>1249</v>
      </c>
      <c r="D19" t="s">
        <v>1366</v>
      </c>
      <c r="F19" t="s">
        <v>1366</v>
      </c>
      <c r="AY19">
        <f>SUM('1.Лок.смета.и.Акт'!AS791:'1.Лок.смета.и.Акт'!AS1081)</f>
        <v>0</v>
      </c>
      <c r="AZ19">
        <f>SUM('1.Лок.смета.и.Акт'!AT791:'1.Лок.смета.и.Акт'!AT1081)</f>
        <v>0</v>
      </c>
      <c r="BA19">
        <f>SUM('1.Лок.смета.и.Акт'!AU791:'1.Лок.смета.и.Акт'!AU1081)</f>
        <v>0</v>
      </c>
      <c r="BB19">
        <f>SUM('1.Лок.смета.и.Акт'!AV791:'1.Лок.смета.и.Акт'!AV1081)</f>
        <v>0</v>
      </c>
      <c r="BC19">
        <f>SUM('1.Лок.смета.и.Акт'!AW791:'1.Лок.смета.и.Акт'!AW1081)</f>
        <v>0</v>
      </c>
      <c r="BD19">
        <f>SUM('1.Лок.смета.и.Акт'!AX791:'1.Лок.смета.и.Акт'!AX1081)</f>
        <v>0</v>
      </c>
      <c r="CW19" t="e">
        <f>Source!DM575</f>
        <v>#REF!</v>
      </c>
      <c r="CX19">
        <f>Source!DN575</f>
        <v>145.99447280000001</v>
      </c>
      <c r="CY19">
        <f>Source!DG575</f>
        <v>2958240</v>
      </c>
      <c r="CZ19">
        <f>Source!DK575</f>
        <v>193214</v>
      </c>
      <c r="DA19">
        <f>Source!DI575</f>
        <v>171714</v>
      </c>
      <c r="DB19">
        <f>Source!DJ575</f>
        <v>38937</v>
      </c>
      <c r="DC19">
        <f>Source!DH575</f>
        <v>2593312</v>
      </c>
      <c r="DD19">
        <f>Source!EG575</f>
        <v>0</v>
      </c>
      <c r="DE19">
        <f>Source!EN575</f>
        <v>2593312</v>
      </c>
      <c r="DF19">
        <f>Source!EO575</f>
        <v>2593312</v>
      </c>
      <c r="DG19">
        <f>Source!EP575</f>
        <v>0</v>
      </c>
      <c r="DH19">
        <f>Source!EQ575</f>
        <v>2593312</v>
      </c>
      <c r="DI19">
        <f>Source!EH575</f>
        <v>0</v>
      </c>
      <c r="DJ19">
        <f>Source!EI575</f>
        <v>0</v>
      </c>
      <c r="DK19">
        <f>Source!ER575</f>
        <v>0</v>
      </c>
      <c r="DL19">
        <f>Source!DL575</f>
        <v>0</v>
      </c>
      <c r="DM19">
        <f>Source!DO575</f>
        <v>140</v>
      </c>
      <c r="DN19" t="e">
        <f>Source!DP575</f>
        <v>#REF!</v>
      </c>
      <c r="DO19" t="e">
        <f>Source!DQ575</f>
        <v>#REF!</v>
      </c>
      <c r="DP19" t="e">
        <f>Source!EJ575</f>
        <v>#REF!</v>
      </c>
      <c r="DQ19" t="e">
        <f>Source!EK575</f>
        <v>#REF!</v>
      </c>
      <c r="DR19">
        <f>Source!EL575</f>
        <v>0</v>
      </c>
      <c r="DS19">
        <f>Source!EH575</f>
        <v>0</v>
      </c>
      <c r="DT19">
        <f>Source!EM575</f>
        <v>0</v>
      </c>
      <c r="DU19" t="e">
        <f>Source!EK575+Source!EL575</f>
        <v>#REF!</v>
      </c>
      <c r="DW19">
        <f>Source!ES575</f>
        <v>0</v>
      </c>
      <c r="DX19">
        <f>Source!ET575</f>
        <v>0</v>
      </c>
      <c r="DY19">
        <f>Source!EU575</f>
        <v>0</v>
      </c>
      <c r="DZ19">
        <f>Source!EV575</f>
        <v>0</v>
      </c>
      <c r="ET19" t="e">
        <f>Source!DM575</f>
        <v>#REF!</v>
      </c>
      <c r="EU19">
        <f>Source!DN575</f>
        <v>145.99447280000001</v>
      </c>
      <c r="EV19">
        <f>SUM('1.Лок.смета.и.Акт'!GJ791:'1.Лок.смета.и.Акт'!GJ1081)</f>
        <v>304828</v>
      </c>
      <c r="EW19">
        <f>SUM('1.Лок.смета.и.Акт'!GK791:'1.Лок.смета.и.Акт'!GK1081)</f>
        <v>7441</v>
      </c>
      <c r="EX19">
        <f>SUM('1.Лок.смета.и.Акт'!GL791:'1.Лок.смета.и.Акт'!GL1081)</f>
        <v>18588</v>
      </c>
      <c r="EY19">
        <f>SUM('1.Лок.смета.и.Акт'!GM791:'1.Лок.смета.и.Акт'!GM1081)</f>
        <v>1965</v>
      </c>
      <c r="EZ19">
        <f>SUM('1.Лок.смета.и.Акт'!GN791:'1.Лок.смета.и.Акт'!GN1081)</f>
        <v>278799</v>
      </c>
      <c r="FA19">
        <f>SUM('1.Лок.смета.и.Акт'!GO791:'1.Лок.смета.и.Акт'!GO1081)</f>
        <v>0</v>
      </c>
      <c r="FB19">
        <f>SUM('1.Лок.смета.и.Акт'!GP791:'1.Лок.смета.и.Акт'!GP1081)</f>
        <v>278799</v>
      </c>
      <c r="FC19">
        <f>SUM('1.Лок.смета.и.Акт'!GQ791:'1.Лок.смета.и.Акт'!GQ1081)</f>
        <v>278799</v>
      </c>
      <c r="FD19">
        <f>SUM('1.Лок.смета.и.Акт'!GR791:'1.Лок.смета.и.Акт'!GR1081)</f>
        <v>0</v>
      </c>
      <c r="FE19">
        <f>SUM('1.Лок.смета.и.Акт'!GS791:'1.Лок.смета.и.Акт'!GS1081)</f>
        <v>278799</v>
      </c>
      <c r="FF19">
        <f>SUM('1.Лок.смета.и.Акт'!GT791:'1.Лок.смета.и.Акт'!GT1081)</f>
        <v>0</v>
      </c>
      <c r="FG19">
        <f>SUM('1.Лок.смета.и.Акт'!GU791:'1.Лок.смета.и.Акт'!GU1081)</f>
        <v>0</v>
      </c>
      <c r="FH19">
        <f>SUM('1.Лок.смета.и.Акт'!GV791:'1.Лок.смета.и.Акт'!GV1081)</f>
        <v>0</v>
      </c>
      <c r="FI19">
        <f>SUM('1.Лок.смета.и.Акт'!GW791:'1.Лок.смета.и.Акт'!GW1081)</f>
        <v>0</v>
      </c>
      <c r="FJ19">
        <f>SUM('1.Лок.смета.и.Акт'!GX791:'1.Лок.смета.и.Акт'!GX1081)</f>
        <v>0</v>
      </c>
      <c r="FK19">
        <f>SUM('1.Лок.смета.и.Акт'!GY791:'1.Лок.смета.и.Акт'!GY1081)</f>
        <v>12090</v>
      </c>
      <c r="FL19">
        <f>SUM('1.Лок.смета.и.Акт'!GZ791:'1.Лок.смета.и.Акт'!GZ1081)</f>
        <v>8548</v>
      </c>
      <c r="FM19">
        <f>SUM('1.Лок.смета.и.Акт'!HA791:'1.Лок.смета.и.Акт'!HA1081)</f>
        <v>325466</v>
      </c>
      <c r="FN19">
        <f>SUM('1.Лок.смета.и.Акт'!HB791:'1.Лок.смета.и.Акт'!HB1081)</f>
        <v>325466</v>
      </c>
      <c r="FO19">
        <f>SUM('1.Лок.смета.и.Акт'!HC791:'1.Лок.смета.и.Акт'!HC1081)</f>
        <v>0</v>
      </c>
      <c r="FP19">
        <f>SUM('1.Лок.смета.и.Акт'!HD791:'1.Лок.смета.и.Акт'!HD1081)</f>
        <v>0</v>
      </c>
      <c r="FQ19">
        <f>SUM('1.Лок.смета.и.Акт'!HE791:'1.Лок.смета.и.Акт'!HE1081)</f>
        <v>0</v>
      </c>
      <c r="FR19">
        <f>SUM('1.Лок.смета.и.Акт'!HB791:'1.Лок.смета.и.Акт'!HB1081)+SUM('1.Лок.смета.и.Акт'!HC791:'1.Лок.смета.и.Акт'!HC1081)</f>
        <v>325466</v>
      </c>
      <c r="FS19">
        <f>SUM('1.Лок.смета.и.Акт'!HG791:'1.Лок.смета.и.Акт'!HG1081)</f>
        <v>0</v>
      </c>
      <c r="FT19">
        <f>SUM('1.Лок.смета.и.Акт'!HH791:'1.Лок.смета.и.Акт'!HH1081)</f>
        <v>0</v>
      </c>
      <c r="FU19">
        <f>SUM('1.Лок.смета.и.Акт'!HI791:'1.Лок.смета.и.Акт'!HI1081)</f>
        <v>0</v>
      </c>
      <c r="FV19">
        <f>SUM('1.Лок.смета.и.Акт'!HJ791:'1.Лок.смета.и.Акт'!HJ1081)</f>
        <v>0</v>
      </c>
      <c r="FW19">
        <f>SUM('1.Лок.смета.и.Акт'!HK791:'1.Лок.смета.и.Акт'!HK1081)</f>
        <v>0</v>
      </c>
      <c r="FX19">
        <f>SUMIF('1.Лок.смета.и.Акт'!CV791:'1.Лок.смета.и.Акт'!CV1081,1,'1.Лок.смета.и.Акт'!GK791:'1.Лок.смета.и.Акт'!GK1081)</f>
        <v>7441</v>
      </c>
      <c r="FY19">
        <f>SUMIF('1.Лок.смета.и.Акт'!CV791:'1.Лок.смета.и.Акт'!CV1081,2,'1.Лок.смета.и.Акт'!GK791:'1.Лок.смета.и.Акт'!GK1081)</f>
        <v>0</v>
      </c>
      <c r="FZ19">
        <f>SUMIF('1.Лок.смета.и.Акт'!CV791:'1.Лок.смета.и.Акт'!CV1081,5,'1.Лок.смета.и.Акт'!GK791:'1.Лок.смета.и.Акт'!GK1081)</f>
        <v>0</v>
      </c>
      <c r="GA19">
        <f>SUMIF('1.Лок.смета.и.Акт'!CV791:'1.Лок.смета.и.Акт'!CV1081,4,'1.Лок.смета.и.Акт'!GK791:'1.Лок.смета.и.Акт'!GK1081)</f>
        <v>0</v>
      </c>
      <c r="GB19">
        <f>SUMIF('1.Лок.смета.и.Акт'!CV791:'1.Лок.смета.и.Акт'!CV1081,1,'1.Лок.смета.и.Акт'!GL791:'1.Лок.смета.и.Акт'!GL1081)</f>
        <v>18588</v>
      </c>
      <c r="GC19">
        <f>SUMIF('1.Лок.смета.и.Акт'!CV791:'1.Лок.смета.и.Акт'!CV1081,2,'1.Лок.смета.и.Акт'!GL791:'1.Лок.смета.и.Акт'!GL1081)</f>
        <v>0</v>
      </c>
      <c r="GD19">
        <f>SUMIF('1.Лок.смета.и.Акт'!CV791:'1.Лок.смета.и.Акт'!CV1081,4,'1.Лок.смета.и.Акт'!GL791:'1.Лок.смета.и.Акт'!GL1081)</f>
        <v>0</v>
      </c>
      <c r="GE19">
        <f>SUMIF('1.Лок.смета.и.Акт'!CV791:'1.Лок.смета.и.Акт'!CV1081,1,'1.Лок.смета.и.Акт'!GQ791:'1.Лок.смета.и.Акт'!GQ1081)</f>
        <v>278799</v>
      </c>
      <c r="GF19">
        <f>SUMIF('1.Лок.смета.и.Акт'!CV791:'1.Лок.смета.и.Акт'!CV1081,2,'1.Лок.смета.и.Акт'!GQ791:'1.Лок.смета.и.Акт'!GQ1081)</f>
        <v>0</v>
      </c>
      <c r="GG19">
        <f>SUMIF('1.Лок.смета.и.Акт'!CV791:'1.Лок.смета.и.Акт'!CV1081,4,'1.Лок.смета.и.Акт'!GQ791:'1.Лок.смета.и.Акт'!GQ1081)</f>
        <v>0</v>
      </c>
      <c r="IB19">
        <f>SUM('1.Лок.смета.и.Акт'!HO791:'1.Лок.смета.и.Акт'!HO1081)</f>
        <v>0</v>
      </c>
      <c r="IC19">
        <f>SUM('1.Лок.смета.и.Акт'!HQ791:'1.Лок.смета.и.Акт'!HQ1081)</f>
        <v>0</v>
      </c>
      <c r="ID19">
        <f>SUM('1.Лок.смета.и.Акт'!HS791:'1.Лок.смета.и.Акт'!HS1081)</f>
        <v>0</v>
      </c>
      <c r="IE19">
        <f>SUM('1.Лок.смета.и.Акт'!HU791:'1.Лок.смета.и.Акт'!HU1081)</f>
        <v>0</v>
      </c>
      <c r="IF19">
        <f>SUM('1.Лок.смета.и.Акт'!HY791:'1.Лок.смета.и.Акт'!HY1081)</f>
        <v>0</v>
      </c>
      <c r="IG19">
        <f>SUM('1.Лок.смета.и.Акт'!HZ791:'1.Лок.смета.и.Акт'!HZ1081)</f>
        <v>0</v>
      </c>
      <c r="IH19">
        <f>SUM('1.Лок.смета.и.Акт'!HL791:'1.Лок.смета.и.Акт'!HL1081)</f>
        <v>325466</v>
      </c>
      <c r="II19">
        <f>SUM('1.Лок.смета.и.Акт'!HN791:'1.Лок.смета.и.Акт'!HN1081)</f>
        <v>325466</v>
      </c>
      <c r="IJ19">
        <f>SUM('1.Лок.смета.и.Акт'!HP791:'1.Лок.смета.и.Акт'!HP1081)</f>
        <v>0</v>
      </c>
      <c r="IK19">
        <f>SUM('1.Лок.смета.и.Акт'!HR791:'1.Лок.смета.и.Акт'!HR1081)</f>
        <v>0</v>
      </c>
      <c r="IL19">
        <f>SUM('1.Лок.смета.и.Акт'!HT791:'1.Лок.смета.и.Акт'!HT1081)</f>
        <v>0</v>
      </c>
      <c r="IM19">
        <f>SUM('1.Лок.смета.и.Акт'!HW791:'1.Лок.смета.и.Акт'!HW1081)</f>
        <v>0</v>
      </c>
      <c r="IN19">
        <f>SUMIF('1.Лок.смета.и.Акт'!CV791:'1.Лок.смета.и.Акт'!CV1081,1,'1.Лок.смета.и.Акт'!GY791:'1.Лок.смета.и.Акт'!GY1081)</f>
        <v>12090</v>
      </c>
      <c r="IO19">
        <f>SUMIF('1.Лок.смета.и.Акт'!CV791:'1.Лок.смета.и.Акт'!CV1081,2,'1.Лок.смета.и.Акт'!GY791:'1.Лок.смета.и.Акт'!GY1081)</f>
        <v>0</v>
      </c>
      <c r="IP19">
        <f>SUMIF('1.Лок.смета.и.Акт'!CV791:'1.Лок.смета.и.Акт'!CV1081,5,'1.Лок.смета.и.Акт'!GY791:'1.Лок.смета.и.Акт'!GY1081)</f>
        <v>0</v>
      </c>
      <c r="IQ19">
        <f>SUMIF('1.Лок.смета.и.Акт'!CV791:'1.Лок.смета.и.Акт'!CV1081,4,'1.Лок.смета.и.Акт'!GY791:'1.Лок.смета.и.Акт'!GY1081)</f>
        <v>0</v>
      </c>
      <c r="IR19">
        <f>SUMIF('1.Лок.смета.и.Акт'!CV791:'1.Лок.смета.и.Акт'!CV1081,1,'1.Лок.смета.и.Акт'!GZ791:'1.Лок.смета.и.Акт'!GZ1081)</f>
        <v>8548</v>
      </c>
      <c r="IS19">
        <f>SUMIF('1.Лок.смета.и.Акт'!CV791:'1.Лок.смета.и.Акт'!CV1081,2,'1.Лок.смета.и.Акт'!GZ791:'1.Лок.смета.и.Акт'!GZ1081)</f>
        <v>0</v>
      </c>
      <c r="IT19">
        <f>SUMIF('1.Лок.смета.и.Акт'!CV791:'1.Лок.смета.и.Акт'!CV1081,5,'1.Лок.смета.и.Акт'!GZ791:'1.Лок.смета.и.Акт'!GZ1081)</f>
        <v>0</v>
      </c>
      <c r="IU19">
        <f>SUMIF('1.Лок.смета.и.Акт'!CV791:'1.Лок.смета.и.Акт'!CV1081,4,'1.Лок.смета.и.Акт'!GZ791:'1.Лок.смета.и.Акт'!GZ1081)</f>
        <v>0</v>
      </c>
    </row>
    <row r="20" spans="1:255" x14ac:dyDescent="0.2">
      <c r="A20">
        <v>4</v>
      </c>
      <c r="B20" t="s">
        <v>1249</v>
      </c>
      <c r="D20" t="s">
        <v>1397</v>
      </c>
      <c r="F20" t="s">
        <v>1397</v>
      </c>
    </row>
    <row r="21" spans="1:255" x14ac:dyDescent="0.2">
      <c r="A21">
        <v>514</v>
      </c>
      <c r="B21" t="s">
        <v>1249</v>
      </c>
      <c r="D21" t="s">
        <v>1397</v>
      </c>
      <c r="F21" t="s">
        <v>1397</v>
      </c>
      <c r="AY21">
        <f>SUM('1.Лок.смета.и.Акт'!AS1149:'1.Лок.смета.и.Акт'!AS1395)</f>
        <v>0</v>
      </c>
      <c r="AZ21">
        <f>SUM('1.Лок.смета.и.Акт'!AT1149:'1.Лок.смета.и.Акт'!AT1395)</f>
        <v>0</v>
      </c>
      <c r="BA21">
        <f>SUM('1.Лок.смета.и.Акт'!AU1149:'1.Лок.смета.и.Акт'!AU1395)</f>
        <v>0</v>
      </c>
      <c r="BB21">
        <f>SUM('1.Лок.смета.и.Акт'!AV1149:'1.Лок.смета.и.Акт'!AV1395)</f>
        <v>0</v>
      </c>
      <c r="BC21">
        <f>SUM('1.Лок.смета.и.Акт'!AW1149:'1.Лок.смета.и.Акт'!AW1395)</f>
        <v>0</v>
      </c>
      <c r="BD21">
        <f>SUM('1.Лок.смета.и.Акт'!AX1149:'1.Лок.смета.и.Акт'!AX1395)</f>
        <v>0</v>
      </c>
      <c r="CW21" t="e">
        <f>Source!DM739</f>
        <v>#REF!</v>
      </c>
      <c r="CX21">
        <f>Source!DN739</f>
        <v>146.55214459999999</v>
      </c>
      <c r="CY21">
        <f>Source!DG739</f>
        <v>2805547</v>
      </c>
      <c r="CZ21">
        <f>Source!DK739</f>
        <v>170048</v>
      </c>
      <c r="DA21">
        <f>Source!DI739</f>
        <v>171233</v>
      </c>
      <c r="DB21">
        <f>Source!DJ739</f>
        <v>39082</v>
      </c>
      <c r="DC21">
        <f>Source!DH739</f>
        <v>2464266</v>
      </c>
      <c r="DD21">
        <f>Source!EG739</f>
        <v>0</v>
      </c>
      <c r="DE21">
        <f>Source!EN739</f>
        <v>2464266</v>
      </c>
      <c r="DF21">
        <f>Source!EO739</f>
        <v>2464266</v>
      </c>
      <c r="DG21">
        <f>Source!EP739</f>
        <v>0</v>
      </c>
      <c r="DH21">
        <f>Source!EQ739</f>
        <v>2464266</v>
      </c>
      <c r="DI21">
        <f>Source!EH739</f>
        <v>0</v>
      </c>
      <c r="DJ21">
        <f>Source!EI739</f>
        <v>0</v>
      </c>
      <c r="DK21">
        <f>Source!ER739</f>
        <v>0</v>
      </c>
      <c r="DL21">
        <f>Source!DL739</f>
        <v>0</v>
      </c>
      <c r="DM21">
        <f>Source!DO739</f>
        <v>137</v>
      </c>
      <c r="DN21" t="e">
        <f>Source!DP739</f>
        <v>#REF!</v>
      </c>
      <c r="DO21" t="e">
        <f>Source!DQ739</f>
        <v>#REF!</v>
      </c>
      <c r="DP21" t="e">
        <f>Source!EJ739</f>
        <v>#REF!</v>
      </c>
      <c r="DQ21" t="e">
        <f>Source!EK739</f>
        <v>#REF!</v>
      </c>
      <c r="DR21">
        <f>Source!EL739</f>
        <v>0</v>
      </c>
      <c r="DS21">
        <f>Source!EH739</f>
        <v>0</v>
      </c>
      <c r="DT21">
        <f>Source!EM739</f>
        <v>0</v>
      </c>
      <c r="DU21" t="e">
        <f>Source!EK739+Source!EL739</f>
        <v>#REF!</v>
      </c>
      <c r="DW21">
        <f>Source!ES739</f>
        <v>0</v>
      </c>
      <c r="DX21">
        <f>Source!ET739</f>
        <v>0</v>
      </c>
      <c r="DY21">
        <f>Source!EU739</f>
        <v>0</v>
      </c>
      <c r="DZ21">
        <f>Source!EV739</f>
        <v>0</v>
      </c>
      <c r="ET21" t="e">
        <f>Source!DM739</f>
        <v>#REF!</v>
      </c>
      <c r="EU21">
        <f>Source!DN739</f>
        <v>146.55214459999999</v>
      </c>
      <c r="EV21">
        <f>SUM('1.Лок.смета.и.Акт'!GJ1149:'1.Лок.смета.и.Акт'!GJ1395)</f>
        <v>288134</v>
      </c>
      <c r="EW21">
        <f>SUM('1.Лок.смета.и.Акт'!GK1149:'1.Лок.смета.и.Акт'!GK1395)</f>
        <v>6541</v>
      </c>
      <c r="EX21">
        <f>SUM('1.Лок.смета.и.Акт'!GL1149:'1.Лок.смета.и.Акт'!GL1395)</f>
        <v>18529</v>
      </c>
      <c r="EY21">
        <f>SUM('1.Лок.смета.и.Акт'!GM1149:'1.Лок.смета.и.Акт'!GM1395)</f>
        <v>1973</v>
      </c>
      <c r="EZ21">
        <f>SUM('1.Лок.смета.и.Акт'!GN1149:'1.Лок.смета.и.Акт'!GN1395)</f>
        <v>263064</v>
      </c>
      <c r="FA21">
        <f>SUM('1.Лок.смета.и.Акт'!GO1149:'1.Лок.смета.и.Акт'!GO1395)</f>
        <v>0</v>
      </c>
      <c r="FB21">
        <f>SUM('1.Лок.смета.и.Акт'!GP1149:'1.Лок.смета.и.Акт'!GP1395)</f>
        <v>263064</v>
      </c>
      <c r="FC21">
        <f>SUM('1.Лок.смета.и.Акт'!GQ1149:'1.Лок.смета.и.Акт'!GQ1395)</f>
        <v>263064</v>
      </c>
      <c r="FD21">
        <f>SUM('1.Лок.смета.и.Акт'!GR1149:'1.Лок.смета.и.Акт'!GR1395)</f>
        <v>0</v>
      </c>
      <c r="FE21">
        <f>SUM('1.Лок.смета.и.Акт'!GS1149:'1.Лок.смета.и.Акт'!GS1395)</f>
        <v>263064</v>
      </c>
      <c r="FF21">
        <f>SUM('1.Лок.смета.и.Акт'!GT1149:'1.Лок.смета.и.Акт'!GT1395)</f>
        <v>0</v>
      </c>
      <c r="FG21">
        <f>SUM('1.Лок.смета.и.Акт'!GU1149:'1.Лок.смета.и.Акт'!GU1395)</f>
        <v>0</v>
      </c>
      <c r="FH21">
        <f>SUM('1.Лок.смета.и.Акт'!GV1149:'1.Лок.смета.и.Акт'!GV1395)</f>
        <v>0</v>
      </c>
      <c r="FI21">
        <f>SUM('1.Лок.смета.и.Акт'!GW1149:'1.Лок.смета.и.Акт'!GW1395)</f>
        <v>0</v>
      </c>
      <c r="FJ21">
        <f>SUM('1.Лок.смета.и.Акт'!GX1149:'1.Лок.смета.и.Акт'!GX1395)</f>
        <v>0</v>
      </c>
      <c r="FK21">
        <f>SUM('1.Лок.смета.и.Акт'!GY1149:'1.Лок.смета.и.Акт'!GY1395)</f>
        <v>11455</v>
      </c>
      <c r="FL21">
        <f>SUM('1.Лок.смета.и.Акт'!GZ1149:'1.Лок.смета.и.Акт'!GZ1395)</f>
        <v>7879</v>
      </c>
      <c r="FM21">
        <f>SUM('1.Лок.смета.и.Акт'!HA1149:'1.Лок.смета.и.Акт'!HA1395)</f>
        <v>307468</v>
      </c>
      <c r="FN21">
        <f>SUM('1.Лок.смета.и.Акт'!HB1149:'1.Лок.смета.и.Акт'!HB1395)</f>
        <v>307468</v>
      </c>
      <c r="FO21">
        <f>SUM('1.Лок.смета.и.Акт'!HC1149:'1.Лок.смета.и.Акт'!HC1395)</f>
        <v>0</v>
      </c>
      <c r="FP21">
        <f>SUM('1.Лок.смета.и.Акт'!HD1149:'1.Лок.смета.и.Акт'!HD1395)</f>
        <v>0</v>
      </c>
      <c r="FQ21">
        <f>SUM('1.Лок.смета.и.Акт'!HE1149:'1.Лок.смета.и.Акт'!HE1395)</f>
        <v>0</v>
      </c>
      <c r="FR21">
        <f>SUM('1.Лок.смета.и.Акт'!HB1149:'1.Лок.смета.и.Акт'!HB1395)+SUM('1.Лок.смета.и.Акт'!HC1149:'1.Лок.смета.и.Акт'!HC1395)</f>
        <v>307468</v>
      </c>
      <c r="FS21">
        <f>SUM('1.Лок.смета.и.Акт'!HG1149:'1.Лок.смета.и.Акт'!HG1395)</f>
        <v>0</v>
      </c>
      <c r="FT21">
        <f>SUM('1.Лок.смета.и.Акт'!HH1149:'1.Лок.смета.и.Акт'!HH1395)</f>
        <v>0</v>
      </c>
      <c r="FU21">
        <f>SUM('1.Лок.смета.и.Акт'!HI1149:'1.Лок.смета.и.Акт'!HI1395)</f>
        <v>0</v>
      </c>
      <c r="FV21">
        <f>SUM('1.Лок.смета.и.Акт'!HJ1149:'1.Лок.смета.и.Акт'!HJ1395)</f>
        <v>0</v>
      </c>
      <c r="FW21">
        <f>SUM('1.Лок.смета.и.Акт'!HK1149:'1.Лок.смета.и.Акт'!HK1395)</f>
        <v>0</v>
      </c>
      <c r="FX21">
        <f>SUMIF('1.Лок.смета.и.Акт'!CV1149:'1.Лок.смета.и.Акт'!CV1395,1,'1.Лок.смета.и.Акт'!GK1149:'1.Лок.смета.и.Акт'!GK1395)</f>
        <v>6541</v>
      </c>
      <c r="FY21">
        <f>SUMIF('1.Лок.смета.и.Акт'!CV1149:'1.Лок.смета.и.Акт'!CV1395,2,'1.Лок.смета.и.Акт'!GK1149:'1.Лок.смета.и.Акт'!GK1395)</f>
        <v>0</v>
      </c>
      <c r="FZ21">
        <f>SUMIF('1.Лок.смета.и.Акт'!CV1149:'1.Лок.смета.и.Акт'!CV1395,5,'1.Лок.смета.и.Акт'!GK1149:'1.Лок.смета.и.Акт'!GK1395)</f>
        <v>0</v>
      </c>
      <c r="GA21">
        <f>SUMIF('1.Лок.смета.и.Акт'!CV1149:'1.Лок.смета.и.Акт'!CV1395,4,'1.Лок.смета.и.Акт'!GK1149:'1.Лок.смета.и.Акт'!GK1395)</f>
        <v>0</v>
      </c>
      <c r="GB21">
        <f>SUMIF('1.Лок.смета.и.Акт'!CV1149:'1.Лок.смета.и.Акт'!CV1395,1,'1.Лок.смета.и.Акт'!GL1149:'1.Лок.смета.и.Акт'!GL1395)</f>
        <v>18529</v>
      </c>
      <c r="GC21">
        <f>SUMIF('1.Лок.смета.и.Акт'!CV1149:'1.Лок.смета.и.Акт'!CV1395,2,'1.Лок.смета.и.Акт'!GL1149:'1.Лок.смета.и.Акт'!GL1395)</f>
        <v>0</v>
      </c>
      <c r="GD21">
        <f>SUMIF('1.Лок.смета.и.Акт'!CV1149:'1.Лок.смета.и.Акт'!CV1395,4,'1.Лок.смета.и.Акт'!GL1149:'1.Лок.смета.и.Акт'!GL1395)</f>
        <v>0</v>
      </c>
      <c r="GE21">
        <f>SUMIF('1.Лок.смета.и.Акт'!CV1149:'1.Лок.смета.и.Акт'!CV1395,1,'1.Лок.смета.и.Акт'!GQ1149:'1.Лок.смета.и.Акт'!GQ1395)</f>
        <v>263064</v>
      </c>
      <c r="GF21">
        <f>SUMIF('1.Лок.смета.и.Акт'!CV1149:'1.Лок.смета.и.Акт'!CV1395,2,'1.Лок.смета.и.Акт'!GQ1149:'1.Лок.смета.и.Акт'!GQ1395)</f>
        <v>0</v>
      </c>
      <c r="GG21">
        <f>SUMIF('1.Лок.смета.и.Акт'!CV1149:'1.Лок.смета.и.Акт'!CV1395,4,'1.Лок.смета.и.Акт'!GQ1149:'1.Лок.смета.и.Акт'!GQ1395)</f>
        <v>0</v>
      </c>
      <c r="IB21">
        <f>SUM('1.Лок.смета.и.Акт'!HO1149:'1.Лок.смета.и.Акт'!HO1395)</f>
        <v>0</v>
      </c>
      <c r="IC21">
        <f>SUM('1.Лок.смета.и.Акт'!HQ1149:'1.Лок.смета.и.Акт'!HQ1395)</f>
        <v>0</v>
      </c>
      <c r="ID21">
        <f>SUM('1.Лок.смета.и.Акт'!HS1149:'1.Лок.смета.и.Акт'!HS1395)</f>
        <v>0</v>
      </c>
      <c r="IE21">
        <f>SUM('1.Лок.смета.и.Акт'!HU1149:'1.Лок.смета.и.Акт'!HU1395)</f>
        <v>0</v>
      </c>
      <c r="IF21">
        <f>SUM('1.Лок.смета.и.Акт'!HY1149:'1.Лок.смета.и.Акт'!HY1395)</f>
        <v>0</v>
      </c>
      <c r="IG21">
        <f>SUM('1.Лок.смета.и.Акт'!HZ1149:'1.Лок.смета.и.Акт'!HZ1395)</f>
        <v>0</v>
      </c>
      <c r="IH21">
        <f>SUM('1.Лок.смета.и.Акт'!HL1149:'1.Лок.смета.и.Акт'!HL1395)</f>
        <v>307468</v>
      </c>
      <c r="II21">
        <f>SUM('1.Лок.смета.и.Акт'!HN1149:'1.Лок.смета.и.Акт'!HN1395)</f>
        <v>307468</v>
      </c>
      <c r="IJ21">
        <f>SUM('1.Лок.смета.и.Акт'!HP1149:'1.Лок.смета.и.Акт'!HP1395)</f>
        <v>0</v>
      </c>
      <c r="IK21">
        <f>SUM('1.Лок.смета.и.Акт'!HR1149:'1.Лок.смета.и.Акт'!HR1395)</f>
        <v>0</v>
      </c>
      <c r="IL21">
        <f>SUM('1.Лок.смета.и.Акт'!HT1149:'1.Лок.смета.и.Акт'!HT1395)</f>
        <v>0</v>
      </c>
      <c r="IM21">
        <f>SUM('1.Лок.смета.и.Акт'!HW1149:'1.Лок.смета.и.Акт'!HW1395)</f>
        <v>0</v>
      </c>
      <c r="IN21">
        <f>SUMIF('1.Лок.смета.и.Акт'!CV1149:'1.Лок.смета.и.Акт'!CV1395,1,'1.Лок.смета.и.Акт'!GY1149:'1.Лок.смета.и.Акт'!GY1395)</f>
        <v>11455</v>
      </c>
      <c r="IO21">
        <f>SUMIF('1.Лок.смета.и.Акт'!CV1149:'1.Лок.смета.и.Акт'!CV1395,2,'1.Лок.смета.и.Акт'!GY1149:'1.Лок.смета.и.Акт'!GY1395)</f>
        <v>0</v>
      </c>
      <c r="IP21">
        <f>SUMIF('1.Лок.смета.и.Акт'!CV1149:'1.Лок.смета.и.Акт'!CV1395,5,'1.Лок.смета.и.Акт'!GY1149:'1.Лок.смета.и.Акт'!GY1395)</f>
        <v>0</v>
      </c>
      <c r="IQ21">
        <f>SUMIF('1.Лок.смета.и.Акт'!CV1149:'1.Лок.смета.и.Акт'!CV1395,4,'1.Лок.смета.и.Акт'!GY1149:'1.Лок.смета.и.Акт'!GY1395)</f>
        <v>0</v>
      </c>
      <c r="IR21">
        <f>SUMIF('1.Лок.смета.и.Акт'!CV1149:'1.Лок.смета.и.Акт'!CV1395,1,'1.Лок.смета.и.Акт'!GZ1149:'1.Лок.смета.и.Акт'!GZ1395)</f>
        <v>7879</v>
      </c>
      <c r="IS21">
        <f>SUMIF('1.Лок.смета.и.Акт'!CV1149:'1.Лок.смета.и.Акт'!CV1395,2,'1.Лок.смета.и.Акт'!GZ1149:'1.Лок.смета.и.Акт'!GZ1395)</f>
        <v>0</v>
      </c>
      <c r="IT21">
        <f>SUMIF('1.Лок.смета.и.Акт'!CV1149:'1.Лок.смета.и.Акт'!CV1395,5,'1.Лок.смета.и.Акт'!GZ1149:'1.Лок.смета.и.Акт'!GZ1395)</f>
        <v>0</v>
      </c>
      <c r="IU21">
        <f>SUMIF('1.Лок.смета.и.Акт'!CV1149:'1.Лок.смета.и.Акт'!CV1395,4,'1.Лок.смета.и.Акт'!GZ1149:'1.Лок.смета.и.Акт'!GZ1395)</f>
        <v>0</v>
      </c>
    </row>
    <row r="22" spans="1:255" x14ac:dyDescent="0.2">
      <c r="A22">
        <v>513</v>
      </c>
      <c r="B22" t="s">
        <v>1401</v>
      </c>
      <c r="D22" t="s">
        <v>1247</v>
      </c>
      <c r="F22" t="s">
        <v>1248</v>
      </c>
      <c r="AY22">
        <f>SUM('1.Лок.смета.и.Акт'!AS47:'1.Лок.смета.и.Акт'!AS1460)</f>
        <v>0</v>
      </c>
      <c r="AZ22">
        <f>SUM('1.Лок.смета.и.Акт'!AT47:'1.Лок.смета.и.Акт'!AT1460)</f>
        <v>0</v>
      </c>
      <c r="BA22">
        <f>SUM('1.Лок.смета.и.Акт'!AU47:'1.Лок.смета.и.Акт'!AU1460)</f>
        <v>0</v>
      </c>
      <c r="BB22">
        <f>SUM('1.Лок.смета.и.Акт'!AV47:'1.Лок.смета.и.Акт'!AV1460)</f>
        <v>0</v>
      </c>
      <c r="BC22">
        <f>SUM('1.Лок.смета.и.Акт'!AW47:'1.Лок.смета.и.Акт'!AW1460)</f>
        <v>0</v>
      </c>
      <c r="BD22">
        <f>SUM('1.Лок.смета.и.Акт'!AX47:'1.Лок.смета.и.Акт'!AX1460)</f>
        <v>0</v>
      </c>
      <c r="CW22" t="e">
        <f>Source!DM769</f>
        <v>#REF!</v>
      </c>
      <c r="CX22">
        <f>Source!DN769</f>
        <v>482.02720339999996</v>
      </c>
      <c r="CY22">
        <f>Source!DG769</f>
        <v>9542149</v>
      </c>
      <c r="CZ22">
        <f>Source!DK769</f>
        <v>673306</v>
      </c>
      <c r="DA22">
        <f>Source!DI769</f>
        <v>555576</v>
      </c>
      <c r="DB22">
        <f>Source!DJ769</f>
        <v>128765</v>
      </c>
      <c r="DC22">
        <f>Source!DH769</f>
        <v>8313267</v>
      </c>
      <c r="DD22">
        <f>Source!EG769</f>
        <v>0</v>
      </c>
      <c r="DE22">
        <f>Source!EN769</f>
        <v>8313267</v>
      </c>
      <c r="DF22">
        <f>Source!EO769</f>
        <v>8313267</v>
      </c>
      <c r="DG22">
        <f>Source!EP769</f>
        <v>0</v>
      </c>
      <c r="DH22">
        <f>Source!EQ769</f>
        <v>8313267</v>
      </c>
      <c r="DI22">
        <f>Source!EH769</f>
        <v>0</v>
      </c>
      <c r="DJ22">
        <f>Source!EI769</f>
        <v>0</v>
      </c>
      <c r="DK22">
        <f>Source!ER769</f>
        <v>0</v>
      </c>
      <c r="DL22">
        <f>Source!DL769</f>
        <v>0</v>
      </c>
      <c r="DM22">
        <f>Source!DO769</f>
        <v>279</v>
      </c>
      <c r="DN22" t="e">
        <f>Source!DP769</f>
        <v>#REF!</v>
      </c>
      <c r="DO22" t="e">
        <f>Source!DQ769</f>
        <v>#REF!</v>
      </c>
      <c r="DP22" t="e">
        <f>Source!EJ769</f>
        <v>#REF!</v>
      </c>
      <c r="DQ22" t="e">
        <f>Source!EK769</f>
        <v>#REF!</v>
      </c>
      <c r="DR22">
        <f>Source!EL769</f>
        <v>0</v>
      </c>
      <c r="DS22">
        <f>Source!EH769</f>
        <v>0</v>
      </c>
      <c r="DT22">
        <f>Source!EM769</f>
        <v>0</v>
      </c>
      <c r="DU22" t="e">
        <f>Source!EK769+Source!EL769</f>
        <v>#REF!</v>
      </c>
      <c r="DW22">
        <f>Source!ES769</f>
        <v>0</v>
      </c>
      <c r="DX22">
        <f>Source!ET769</f>
        <v>0</v>
      </c>
      <c r="DY22">
        <f>Source!EU769</f>
        <v>0</v>
      </c>
      <c r="DZ22">
        <f>Source!EV769</f>
        <v>0</v>
      </c>
      <c r="ET22" t="e">
        <f>Source!DM769</f>
        <v>#REF!</v>
      </c>
      <c r="EU22">
        <f>Source!DN769</f>
        <v>482.02720339999996</v>
      </c>
      <c r="EV22">
        <f>SUM('1.Лок.смета.и.Акт'!GJ47:'1.Лок.смета.и.Акт'!GJ1460)</f>
        <v>1016595</v>
      </c>
      <c r="EW22">
        <f>SUM('1.Лок.смета.и.Акт'!GK47:'1.Лок.смета.и.Акт'!GK1460)</f>
        <v>25910</v>
      </c>
      <c r="EX22">
        <f>SUM('1.Лок.смета.и.Акт'!GL47:'1.Лок.смета.и.Акт'!GL1460)</f>
        <v>59980</v>
      </c>
      <c r="EY22">
        <f>SUM('1.Лок.смета.и.Акт'!GM47:'1.Лок.смета.и.Акт'!GM1460)</f>
        <v>6501</v>
      </c>
      <c r="EZ22">
        <f>SUM('1.Лок.смета.и.Акт'!GN47:'1.Лок.смета.и.Акт'!GN1460)</f>
        <v>930705</v>
      </c>
      <c r="FA22">
        <f>SUM('1.Лок.смета.и.Акт'!GO47:'1.Лок.смета.и.Акт'!GO1460)</f>
        <v>0</v>
      </c>
      <c r="FB22">
        <f>SUM('1.Лок.смета.и.Акт'!GP47:'1.Лок.смета.и.Акт'!GP1460)</f>
        <v>930705</v>
      </c>
      <c r="FC22">
        <f>SUM('1.Лок.смета.и.Акт'!GQ47:'1.Лок.смета.и.Акт'!GQ1460)</f>
        <v>930705</v>
      </c>
      <c r="FD22">
        <f>SUM('1.Лок.смета.и.Акт'!GR47:'1.Лок.смета.и.Акт'!GR1460)</f>
        <v>0</v>
      </c>
      <c r="FE22">
        <f>SUM('1.Лок.смета.и.Акт'!GS47:'1.Лок.смета.и.Акт'!GS1460)</f>
        <v>930705</v>
      </c>
      <c r="FF22">
        <f>SUM('1.Лок.смета.и.Акт'!GT47:'1.Лок.смета.и.Акт'!GT1460)</f>
        <v>0</v>
      </c>
      <c r="FG22">
        <f>SUM('1.Лок.смета.и.Акт'!GU47:'1.Лок.смета.и.Акт'!GU1460)</f>
        <v>0</v>
      </c>
      <c r="FH22">
        <f>SUM('1.Лок.смета.и.Акт'!GV47:'1.Лок.смета.и.Акт'!GV1460)</f>
        <v>0</v>
      </c>
      <c r="FI22">
        <f>SUM('1.Лок.смета.и.Акт'!GW47:'1.Лок.смета.и.Акт'!GW1460)</f>
        <v>0</v>
      </c>
      <c r="FJ22">
        <f>SUM('1.Лок.смета.и.Акт'!GX47:'1.Лок.смета.и.Акт'!GX1460)</f>
        <v>0</v>
      </c>
      <c r="FK22">
        <f>SUM('1.Лок.смета.и.Акт'!GY47:'1.Лок.смета.и.Акт'!GY1460)</f>
        <v>42506</v>
      </c>
      <c r="FL22">
        <f>SUM('1.Лок.смета.и.Акт'!GZ47:'1.Лок.смета.и.Акт'!GZ1460)</f>
        <v>28927</v>
      </c>
      <c r="FM22">
        <f>SUM('1.Лок.смета.и.Акт'!HA47:'1.Лок.смета.и.Акт'!HA1460)</f>
        <v>1088028</v>
      </c>
      <c r="FN22">
        <f>SUM('1.Лок.смета.и.Акт'!HB47:'1.Лок.смета.и.Акт'!HB1460)</f>
        <v>1088028</v>
      </c>
      <c r="FO22">
        <f>SUM('1.Лок.смета.и.Акт'!HC47:'1.Лок.смета.и.Акт'!HC1460)</f>
        <v>0</v>
      </c>
      <c r="FP22">
        <f>SUM('1.Лок.смета.и.Акт'!HD47:'1.Лок.смета.и.Акт'!HD1460)</f>
        <v>0</v>
      </c>
      <c r="FQ22">
        <f>SUM('1.Лок.смета.и.Акт'!HE47:'1.Лок.смета.и.Акт'!HE1460)</f>
        <v>0</v>
      </c>
      <c r="FR22">
        <f>SUM('1.Лок.смета.и.Акт'!HB47:'1.Лок.смета.и.Акт'!HB1460)+SUM('1.Лок.смета.и.Акт'!HC47:'1.Лок.смета.и.Акт'!HC1460)</f>
        <v>1088028</v>
      </c>
      <c r="FS22">
        <f>SUM('1.Лок.смета.и.Акт'!HG47:'1.Лок.смета.и.Акт'!HG1460)</f>
        <v>0</v>
      </c>
      <c r="FT22">
        <f>SUM('1.Лок.смета.и.Акт'!HH47:'1.Лок.смета.и.Акт'!HH1460)</f>
        <v>0</v>
      </c>
      <c r="FU22">
        <f>SUM('1.Лок.смета.и.Акт'!HI47:'1.Лок.смета.и.Акт'!HI1460)</f>
        <v>0</v>
      </c>
      <c r="FV22">
        <f>SUM('1.Лок.смета.и.Акт'!HJ47:'1.Лок.смета.и.Акт'!HJ1460)</f>
        <v>0</v>
      </c>
      <c r="FW22">
        <f>SUM('1.Лок.смета.и.Акт'!HK47:'1.Лок.смета.и.Акт'!HK1460)</f>
        <v>0</v>
      </c>
      <c r="FX22">
        <f>SUMIF('1.Лок.смета.и.Акт'!CV47:'1.Лок.смета.и.Акт'!CV1460,1,'1.Лок.смета.и.Акт'!GK47:'1.Лок.смета.и.Акт'!GK1460)</f>
        <v>25910</v>
      </c>
      <c r="FY22">
        <f>SUMIF('1.Лок.смета.и.Акт'!CV47:'1.Лок.смета.и.Акт'!CV1460,2,'1.Лок.смета.и.Акт'!GK47:'1.Лок.смета.и.Акт'!GK1460)</f>
        <v>0</v>
      </c>
      <c r="FZ22">
        <f>SUMIF('1.Лок.смета.и.Акт'!CV47:'1.Лок.смета.и.Акт'!CV1460,5,'1.Лок.смета.и.Акт'!GK47:'1.Лок.смета.и.Акт'!GK1460)</f>
        <v>0</v>
      </c>
      <c r="GA22">
        <f>SUMIF('1.Лок.смета.и.Акт'!CV47:'1.Лок.смета.и.Акт'!CV1460,4,'1.Лок.смета.и.Акт'!GK47:'1.Лок.смета.и.Акт'!GK1460)</f>
        <v>0</v>
      </c>
      <c r="GB22">
        <f>SUMIF('1.Лок.смета.и.Акт'!CV47:'1.Лок.смета.и.Акт'!CV1460,1,'1.Лок.смета.и.Акт'!GL47:'1.Лок.смета.и.Акт'!GL1460)</f>
        <v>59980</v>
      </c>
      <c r="GC22">
        <f>SUMIF('1.Лок.смета.и.Акт'!CV47:'1.Лок.смета.и.Акт'!CV1460,2,'1.Лок.смета.и.Акт'!GL47:'1.Лок.смета.и.Акт'!GL1460)</f>
        <v>0</v>
      </c>
      <c r="GD22">
        <f>SUMIF('1.Лок.смета.и.Акт'!CV47:'1.Лок.смета.и.Акт'!CV1460,4,'1.Лок.смета.и.Акт'!GL47:'1.Лок.смета.и.Акт'!GL1460)</f>
        <v>0</v>
      </c>
      <c r="GE22">
        <f>SUMIF('1.Лок.смета.и.Акт'!CV47:'1.Лок.смета.и.Акт'!CV1460,1,'1.Лок.смета.и.Акт'!GQ47:'1.Лок.смета.и.Акт'!GQ1460)</f>
        <v>930705</v>
      </c>
      <c r="GF22">
        <f>SUMIF('1.Лок.смета.и.Акт'!CV47:'1.Лок.смета.и.Акт'!CV1460,2,'1.Лок.смета.и.Акт'!GQ47:'1.Лок.смета.и.Акт'!GQ1460)</f>
        <v>0</v>
      </c>
      <c r="GG22">
        <f>SUMIF('1.Лок.смета.и.Акт'!CV47:'1.Лок.смета.и.Акт'!CV1460,4,'1.Лок.смета.и.Акт'!GQ47:'1.Лок.смета.и.Акт'!GQ1460)</f>
        <v>0</v>
      </c>
      <c r="IB22">
        <f>SUM('1.Лок.смета.и.Акт'!HO47:'1.Лок.смета.и.Акт'!HO1460)</f>
        <v>0</v>
      </c>
      <c r="IC22">
        <f>SUM('1.Лок.смета.и.Акт'!HQ47:'1.Лок.смета.и.Акт'!HQ1460)</f>
        <v>0</v>
      </c>
      <c r="ID22">
        <f>SUM('1.Лок.смета.и.Акт'!HS47:'1.Лок.смета.и.Акт'!HS1460)</f>
        <v>0</v>
      </c>
      <c r="IE22">
        <f>SUM('1.Лок.смета.и.Акт'!HU47:'1.Лок.смета.и.Акт'!HU1460)</f>
        <v>0</v>
      </c>
      <c r="IF22">
        <f>SUM('1.Лок.смета.и.Акт'!HY47:'1.Лок.смета.и.Акт'!HY1460)</f>
        <v>0</v>
      </c>
      <c r="IG22">
        <f>SUM('1.Лок.смета.и.Акт'!HZ47:'1.Лок.смета.и.Акт'!HZ1460)</f>
        <v>0</v>
      </c>
      <c r="IH22">
        <f>SUM('1.Лок.смета.и.Акт'!HL47:'1.Лок.смета.и.Акт'!HL1460)</f>
        <v>1088028</v>
      </c>
      <c r="II22">
        <f>SUM('1.Лок.смета.и.Акт'!HN47:'1.Лок.смета.и.Акт'!HN1460)</f>
        <v>1088028</v>
      </c>
      <c r="IJ22">
        <f>SUM('1.Лок.смета.и.Акт'!HP47:'1.Лок.смета.и.Акт'!HP1460)</f>
        <v>0</v>
      </c>
      <c r="IK22">
        <f>SUM('1.Лок.смета.и.Акт'!HR47:'1.Лок.смета.и.Акт'!HR1460)</f>
        <v>0</v>
      </c>
      <c r="IL22">
        <f>SUM('1.Лок.смета.и.Акт'!HT47:'1.Лок.смета.и.Акт'!HT1460)</f>
        <v>0</v>
      </c>
      <c r="IM22">
        <f>SUM('1.Лок.смета.и.Акт'!HW47:'1.Лок.смета.и.Акт'!HW1460)</f>
        <v>0</v>
      </c>
      <c r="IN22">
        <f>SUMIF('1.Лок.смета.и.Акт'!CV47:'1.Лок.смета.и.Акт'!CV1460,1,'1.Лок.смета.и.Акт'!GY47:'1.Лок.смета.и.Акт'!GY1460)</f>
        <v>42506</v>
      </c>
      <c r="IO22">
        <f>SUMIF('1.Лок.смета.и.Акт'!CV47:'1.Лок.смета.и.Акт'!CV1460,2,'1.Лок.смета.и.Акт'!GY47:'1.Лок.смета.и.Акт'!GY1460)</f>
        <v>0</v>
      </c>
      <c r="IP22">
        <f>SUMIF('1.Лок.смета.и.Акт'!CV47:'1.Лок.смета.и.Акт'!CV1460,5,'1.Лок.смета.и.Акт'!GY47:'1.Лок.смета.и.Акт'!GY1460)</f>
        <v>0</v>
      </c>
      <c r="IQ22">
        <f>SUMIF('1.Лок.смета.и.Акт'!CV47:'1.Лок.смета.и.Акт'!CV1460,4,'1.Лок.смета.и.Акт'!GY47:'1.Лок.смета.и.Акт'!GY1460)</f>
        <v>0</v>
      </c>
      <c r="IR22">
        <f>SUMIF('1.Лок.смета.и.Акт'!CV47:'1.Лок.смета.и.Акт'!CV1460,1,'1.Лок.смета.и.Акт'!GZ47:'1.Лок.смета.и.Акт'!GZ1460)</f>
        <v>28927</v>
      </c>
      <c r="IS22">
        <f>SUMIF('1.Лок.смета.и.Акт'!CV47:'1.Лок.смета.и.Акт'!CV1460,2,'1.Лок.смета.и.Акт'!GZ47:'1.Лок.смета.и.Акт'!GZ1460)</f>
        <v>0</v>
      </c>
      <c r="IT22">
        <f>SUMIF('1.Лок.смета.и.Акт'!CV47:'1.Лок.смета.и.Акт'!CV1460,5,'1.Лок.смета.и.Акт'!GZ47:'1.Лок.смета.и.Акт'!GZ1460)</f>
        <v>0</v>
      </c>
      <c r="IU22">
        <f>SUMIF('1.Лок.смета.и.Акт'!CV47:'1.Лок.смета.и.Акт'!CV1460,4,'1.Лок.смета.и.Акт'!GZ47:'1.Лок.смета.и.Акт'!GZ1460)</f>
        <v>0</v>
      </c>
    </row>
    <row r="23" spans="1:255" x14ac:dyDescent="0.2">
      <c r="A23">
        <v>999</v>
      </c>
      <c r="B23" t="s">
        <v>1419</v>
      </c>
    </row>
    <row r="351" spans="57:68" x14ac:dyDescent="0.2">
      <c r="BE351">
        <f>SUMIF('1.Лок.смета.и.Акт'!CV49:'1.Лок.смета.и.Акт'!CV350,1,'1.Лок.смета.и.Акт'!AV49:'1.Лок.смета.и.Акт'!AV350)</f>
        <v>0</v>
      </c>
      <c r="BF351">
        <f>SUMIF('1.Лок.смета.и.Акт'!CV49:'1.Лок.смета.и.Акт'!CV350,2,'1.Лок.смета.и.Акт'!AV49:'1.Лок.смета.и.Акт'!AV350)</f>
        <v>0</v>
      </c>
      <c r="BG351">
        <f>SUMIF('1.Лок.смета.и.Акт'!CV49:'1.Лок.смета.и.Акт'!CV350,5,'1.Лок.смета.и.Акт'!AV49:'1.Лок.смета.и.Акт'!AV350)</f>
        <v>0</v>
      </c>
      <c r="BH351">
        <f>SUMIF('1.Лок.смета.и.Акт'!CV49:'1.Лок.смета.и.Акт'!CV350,4,'1.Лок.смета.и.Акт'!AV49:'1.Лок.смета.и.Акт'!AV350)</f>
        <v>0</v>
      </c>
      <c r="BI351">
        <f>SUMIF('1.Лок.смета.и.Акт'!CV49:'1.Лок.смета.и.Акт'!CV350,1,'1.Лок.смета.и.Акт'!AW49:'1.Лок.смета.и.Акт'!AW350)</f>
        <v>0</v>
      </c>
      <c r="BJ351">
        <f>SUMIF('1.Лок.смета.и.Акт'!CV49:'1.Лок.смета.и.Акт'!CV350,2,'1.Лок.смета.и.Акт'!AW49:'1.Лок.смета.и.Акт'!AW350)</f>
        <v>0</v>
      </c>
      <c r="BK351">
        <f>SUMIF('1.Лок.смета.и.Акт'!CV49:'1.Лок.смета.и.Акт'!CV350,5,'1.Лок.смета.и.Акт'!AW49:'1.Лок.смета.и.Акт'!AW350)</f>
        <v>0</v>
      </c>
      <c r="BL351">
        <f>SUMIF('1.Лок.смета.и.Акт'!CV49:'1.Лок.смета.и.Акт'!CV350,4,'1.Лок.смета.и.Акт'!AW49:'1.Лок.смета.и.Акт'!AW350)</f>
        <v>0</v>
      </c>
      <c r="BM351">
        <f>SUMIF('1.Лок.смета.и.Акт'!CV49:'1.Лок.смета.и.Акт'!CV350,1,'1.Лок.смета.и.Акт'!AX49:'1.Лок.смета.и.Акт'!AX350)</f>
        <v>0</v>
      </c>
      <c r="BN351">
        <f>SUMIF('1.Лок.смета.и.Акт'!CV49:'1.Лок.смета.и.Акт'!CV350,2,'1.Лок.смета.и.Акт'!AX49:'1.Лок.смета.и.Акт'!AX350)</f>
        <v>0</v>
      </c>
      <c r="BO351">
        <f>SUMIF('1.Лок.смета.и.Акт'!CV49:'1.Лок.смета.и.Акт'!CV350,5,'1.Лок.смета.и.Акт'!AX49:'1.Лок.смета.и.Акт'!AX350)</f>
        <v>0</v>
      </c>
      <c r="BP351">
        <f>SUMIF('1.Лок.смета.и.Акт'!CV49:'1.Лок.смета.и.Акт'!CV350,4,'1.Лок.смета.и.Акт'!AX49:'1.Лок.смета.и.Акт'!AX350)</f>
        <v>0</v>
      </c>
    </row>
    <row r="724" spans="57:68" x14ac:dyDescent="0.2">
      <c r="BE724">
        <f>SUMIF('1.Лок.смета.и.Акт'!CV418:'1.Лок.смета.и.Акт'!CV723,1,'1.Лок.смета.и.Акт'!AV418:'1.Лок.смета.и.Акт'!AV723)</f>
        <v>0</v>
      </c>
      <c r="BF724">
        <f>SUMIF('1.Лок.смета.и.Акт'!CV418:'1.Лок.смета.и.Акт'!CV723,2,'1.Лок.смета.и.Акт'!AV418:'1.Лок.смета.и.Акт'!AV723)</f>
        <v>0</v>
      </c>
      <c r="BG724">
        <f>SUMIF('1.Лок.смета.и.Акт'!CV418:'1.Лок.смета.и.Акт'!CV723,5,'1.Лок.смета.и.Акт'!AV418:'1.Лок.смета.и.Акт'!AV723)</f>
        <v>0</v>
      </c>
      <c r="BH724">
        <f>SUMIF('1.Лок.смета.и.Акт'!CV418:'1.Лок.смета.и.Акт'!CV723,4,'1.Лок.смета.и.Акт'!AV418:'1.Лок.смета.и.Акт'!AV723)</f>
        <v>0</v>
      </c>
      <c r="BI724">
        <f>SUMIF('1.Лок.смета.и.Акт'!CV418:'1.Лок.смета.и.Акт'!CV723,1,'1.Лок.смета.и.Акт'!AW418:'1.Лок.смета.и.Акт'!AW723)</f>
        <v>0</v>
      </c>
      <c r="BJ724">
        <f>SUMIF('1.Лок.смета.и.Акт'!CV418:'1.Лок.смета.и.Акт'!CV723,2,'1.Лок.смета.и.Акт'!AW418:'1.Лок.смета.и.Акт'!AW723)</f>
        <v>0</v>
      </c>
      <c r="BK724">
        <f>SUMIF('1.Лок.смета.и.Акт'!CV418:'1.Лок.смета.и.Акт'!CV723,5,'1.Лок.смета.и.Акт'!AW418:'1.Лок.смета.и.Акт'!AW723)</f>
        <v>0</v>
      </c>
      <c r="BL724">
        <f>SUMIF('1.Лок.смета.и.Акт'!CV418:'1.Лок.смета.и.Акт'!CV723,4,'1.Лок.смета.и.Акт'!AW418:'1.Лок.смета.и.Акт'!AW723)</f>
        <v>0</v>
      </c>
      <c r="BM724">
        <f>SUMIF('1.Лок.смета.и.Акт'!CV418:'1.Лок.смета.и.Акт'!CV723,1,'1.Лок.смета.и.Акт'!AX418:'1.Лок.смета.и.Акт'!AX723)</f>
        <v>0</v>
      </c>
      <c r="BN724">
        <f>SUMIF('1.Лок.смета.и.Акт'!CV418:'1.Лок.смета.и.Акт'!CV723,2,'1.Лок.смета.и.Акт'!AX418:'1.Лок.смета.и.Акт'!AX723)</f>
        <v>0</v>
      </c>
      <c r="BO724">
        <f>SUMIF('1.Лок.смета.и.Акт'!CV418:'1.Лок.смета.и.Акт'!CV723,5,'1.Лок.смета.и.Акт'!AX418:'1.Лок.смета.и.Акт'!AX723)</f>
        <v>0</v>
      </c>
      <c r="BP724">
        <f>SUMIF('1.Лок.смета.и.Акт'!CV418:'1.Лок.смета.и.Акт'!CV723,4,'1.Лок.смета.и.Акт'!AX418:'1.Лок.смета.и.Акт'!AX723)</f>
        <v>0</v>
      </c>
    </row>
    <row r="1082" spans="57:68" x14ac:dyDescent="0.2">
      <c r="BE1082">
        <f>SUMIF('1.Лок.смета.и.Акт'!CV791:'1.Лок.смета.и.Акт'!CV1081,1,'1.Лок.смета.и.Акт'!AV791:'1.Лок.смета.и.Акт'!AV1081)</f>
        <v>0</v>
      </c>
      <c r="BF1082">
        <f>SUMIF('1.Лок.смета.и.Акт'!CV791:'1.Лок.смета.и.Акт'!CV1081,2,'1.Лок.смета.и.Акт'!AV791:'1.Лок.смета.и.Акт'!AV1081)</f>
        <v>0</v>
      </c>
      <c r="BG1082">
        <f>SUMIF('1.Лок.смета.и.Акт'!CV791:'1.Лок.смета.и.Акт'!CV1081,5,'1.Лок.смета.и.Акт'!AV791:'1.Лок.смета.и.Акт'!AV1081)</f>
        <v>0</v>
      </c>
      <c r="BH1082">
        <f>SUMIF('1.Лок.смета.и.Акт'!CV791:'1.Лок.смета.и.Акт'!CV1081,4,'1.Лок.смета.и.Акт'!AV791:'1.Лок.смета.и.Акт'!AV1081)</f>
        <v>0</v>
      </c>
      <c r="BI1082">
        <f>SUMIF('1.Лок.смета.и.Акт'!CV791:'1.Лок.смета.и.Акт'!CV1081,1,'1.Лок.смета.и.Акт'!AW791:'1.Лок.смета.и.Акт'!AW1081)</f>
        <v>0</v>
      </c>
      <c r="BJ1082">
        <f>SUMIF('1.Лок.смета.и.Акт'!CV791:'1.Лок.смета.и.Акт'!CV1081,2,'1.Лок.смета.и.Акт'!AW791:'1.Лок.смета.и.Акт'!AW1081)</f>
        <v>0</v>
      </c>
      <c r="BK1082">
        <f>SUMIF('1.Лок.смета.и.Акт'!CV791:'1.Лок.смета.и.Акт'!CV1081,5,'1.Лок.смета.и.Акт'!AW791:'1.Лок.смета.и.Акт'!AW1081)</f>
        <v>0</v>
      </c>
      <c r="BL1082">
        <f>SUMIF('1.Лок.смета.и.Акт'!CV791:'1.Лок.смета.и.Акт'!CV1081,4,'1.Лок.смета.и.Акт'!AW791:'1.Лок.смета.и.Акт'!AW1081)</f>
        <v>0</v>
      </c>
      <c r="BM1082">
        <f>SUMIF('1.Лок.смета.и.Акт'!CV791:'1.Лок.смета.и.Акт'!CV1081,1,'1.Лок.смета.и.Акт'!AX791:'1.Лок.смета.и.Акт'!AX1081)</f>
        <v>0</v>
      </c>
      <c r="BN1082">
        <f>SUMIF('1.Лок.смета.и.Акт'!CV791:'1.Лок.смета.и.Акт'!CV1081,2,'1.Лок.смета.и.Акт'!AX791:'1.Лок.смета.и.Акт'!AX1081)</f>
        <v>0</v>
      </c>
      <c r="BO1082">
        <f>SUMIF('1.Лок.смета.и.Акт'!CV791:'1.Лок.смета.и.Акт'!CV1081,5,'1.Лок.смета.и.Акт'!AX791:'1.Лок.смета.и.Акт'!AX1081)</f>
        <v>0</v>
      </c>
      <c r="BP1082">
        <f>SUMIF('1.Лок.смета.и.Акт'!CV791:'1.Лок.смета.и.Акт'!CV1081,4,'1.Лок.смета.и.Акт'!AX791:'1.Лок.смета.и.Акт'!AX1081)</f>
        <v>0</v>
      </c>
    </row>
    <row r="1396" spans="57:68" x14ac:dyDescent="0.2">
      <c r="BE1396">
        <f>SUMIF('1.Лок.смета.и.Акт'!CV1149:'1.Лок.смета.и.Акт'!CV1395,1,'1.Лок.смета.и.Акт'!AV1149:'1.Лок.смета.и.Акт'!AV1395)</f>
        <v>0</v>
      </c>
      <c r="BF1396">
        <f>SUMIF('1.Лок.смета.и.Акт'!CV1149:'1.Лок.смета.и.Акт'!CV1395,2,'1.Лок.смета.и.Акт'!AV1149:'1.Лок.смета.и.Акт'!AV1395)</f>
        <v>0</v>
      </c>
      <c r="BG1396">
        <f>SUMIF('1.Лок.смета.и.Акт'!CV1149:'1.Лок.смета.и.Акт'!CV1395,5,'1.Лок.смета.и.Акт'!AV1149:'1.Лок.смета.и.Акт'!AV1395)</f>
        <v>0</v>
      </c>
      <c r="BH1396">
        <f>SUMIF('1.Лок.смета.и.Акт'!CV1149:'1.Лок.смета.и.Акт'!CV1395,4,'1.Лок.смета.и.Акт'!AV1149:'1.Лок.смета.и.Акт'!AV1395)</f>
        <v>0</v>
      </c>
      <c r="BI1396">
        <f>SUMIF('1.Лок.смета.и.Акт'!CV1149:'1.Лок.смета.и.Акт'!CV1395,1,'1.Лок.смета.и.Акт'!AW1149:'1.Лок.смета.и.Акт'!AW1395)</f>
        <v>0</v>
      </c>
      <c r="BJ1396">
        <f>SUMIF('1.Лок.смета.и.Акт'!CV1149:'1.Лок.смета.и.Акт'!CV1395,2,'1.Лок.смета.и.Акт'!AW1149:'1.Лок.смета.и.Акт'!AW1395)</f>
        <v>0</v>
      </c>
      <c r="BK1396">
        <f>SUMIF('1.Лок.смета.и.Акт'!CV1149:'1.Лок.смета.и.Акт'!CV1395,5,'1.Лок.смета.и.Акт'!AW1149:'1.Лок.смета.и.Акт'!AW1395)</f>
        <v>0</v>
      </c>
      <c r="BL1396">
        <f>SUMIF('1.Лок.смета.и.Акт'!CV1149:'1.Лок.смета.и.Акт'!CV1395,4,'1.Лок.смета.и.Акт'!AW1149:'1.Лок.смета.и.Акт'!AW1395)</f>
        <v>0</v>
      </c>
      <c r="BM1396">
        <f>SUMIF('1.Лок.смета.и.Акт'!CV1149:'1.Лок.смета.и.Акт'!CV1395,1,'1.Лок.смета.и.Акт'!AX1149:'1.Лок.смета.и.Акт'!AX1395)</f>
        <v>0</v>
      </c>
      <c r="BN1396">
        <f>SUMIF('1.Лок.смета.и.Акт'!CV1149:'1.Лок.смета.и.Акт'!CV1395,2,'1.Лок.смета.и.Акт'!AX1149:'1.Лок.смета.и.Акт'!AX1395)</f>
        <v>0</v>
      </c>
      <c r="BO1396">
        <f>SUMIF('1.Лок.смета.и.Акт'!CV1149:'1.Лок.смета.и.Акт'!CV1395,5,'1.Лок.смета.и.Акт'!AX1149:'1.Лок.смета.и.Акт'!AX1395)</f>
        <v>0</v>
      </c>
      <c r="BP1396">
        <f>SUMIF('1.Лок.смета.и.Акт'!CV1149:'1.Лок.смета.и.Акт'!CV1395,4,'1.Лок.смета.и.Акт'!AX1149:'1.Лок.смета.и.Акт'!AX1395)</f>
        <v>0</v>
      </c>
    </row>
    <row r="1461" spans="57:68" x14ac:dyDescent="0.2">
      <c r="BE1461">
        <f>SUMIF('1.Лок.смета.и.Акт'!CV47:'1.Лок.смета.и.Акт'!CV1460,1,'1.Лок.смета.и.Акт'!AV47:'1.Лок.смета.и.Акт'!AV1460)</f>
        <v>0</v>
      </c>
      <c r="BF1461">
        <f>SUMIF('1.Лок.смета.и.Акт'!CV47:'1.Лок.смета.и.Акт'!CV1460,2,'1.Лок.смета.и.Акт'!AV47:'1.Лок.смета.и.Акт'!AV1460)</f>
        <v>0</v>
      </c>
      <c r="BG1461">
        <f>SUMIF('1.Лок.смета.и.Акт'!CV47:'1.Лок.смета.и.Акт'!CV1460,5,'1.Лок.смета.и.Акт'!AV47:'1.Лок.смета.и.Акт'!AV1460)</f>
        <v>0</v>
      </c>
      <c r="BH1461">
        <f>SUMIF('1.Лок.смета.и.Акт'!CV47:'1.Лок.смета.и.Акт'!CV1460,4,'1.Лок.смета.и.Акт'!AV47:'1.Лок.смета.и.Акт'!AV1460)</f>
        <v>0</v>
      </c>
      <c r="BI1461">
        <f>SUMIF('1.Лок.смета.и.Акт'!CV47:'1.Лок.смета.и.Акт'!CV1460,1,'1.Лок.смета.и.Акт'!AW47:'1.Лок.смета.и.Акт'!AW1460)</f>
        <v>0</v>
      </c>
      <c r="BJ1461">
        <f>SUMIF('1.Лок.смета.и.Акт'!CV47:'1.Лок.смета.и.Акт'!CV1460,2,'1.Лок.смета.и.Акт'!AW47:'1.Лок.смета.и.Акт'!AW1460)</f>
        <v>0</v>
      </c>
      <c r="BK1461">
        <f>SUMIF('1.Лок.смета.и.Акт'!CV47:'1.Лок.смета.и.Акт'!CV1460,5,'1.Лок.смета.и.Акт'!AW47:'1.Лок.смета.и.Акт'!AW1460)</f>
        <v>0</v>
      </c>
      <c r="BL1461">
        <f>SUMIF('1.Лок.смета.и.Акт'!CV47:'1.Лок.смета.и.Акт'!CV1460,4,'1.Лок.смета.и.Акт'!AW47:'1.Лок.смета.и.Акт'!AW1460)</f>
        <v>0</v>
      </c>
      <c r="BM1461">
        <f>SUMIF('1.Лок.смета.и.Акт'!CV47:'1.Лок.смета.и.Акт'!CV1460,1,'1.Лок.смета.и.Акт'!AX47:'1.Лок.смета.и.Акт'!AX1460)</f>
        <v>0</v>
      </c>
      <c r="BN1461">
        <f>SUMIF('1.Лок.смета.и.Акт'!CV47:'1.Лок.смета.и.Акт'!CV1460,2,'1.Лок.смета.и.Акт'!AX47:'1.Лок.смета.и.Акт'!AX1460)</f>
        <v>0</v>
      </c>
      <c r="BO1461">
        <f>SUMIF('1.Лок.смета.и.Акт'!CV47:'1.Лок.смета.и.Акт'!CV1460,5,'1.Лок.смета.и.Акт'!AX47:'1.Лок.смета.и.Акт'!AX1460)</f>
        <v>0</v>
      </c>
      <c r="BP1461">
        <f>SUMIF('1.Лок.смета.и.Акт'!CV47:'1.Лок.смета.и.Акт'!CV1460,4,'1.Лок.смета.и.Акт'!AX47:'1.Лок.смета.и.Акт'!AX1460)</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75"/>
  <sheetViews>
    <sheetView workbookViewId="0">
      <selection activeCell="A871" sqref="A871:AX871"/>
    </sheetView>
  </sheetViews>
  <sheetFormatPr defaultColWidth="9.140625" defaultRowHeight="12.75" x14ac:dyDescent="0.2"/>
  <cols>
    <col min="1" max="256" width="9.140625" customWidth="1"/>
  </cols>
  <sheetData>
    <row r="1" spans="1:246" x14ac:dyDescent="0.2">
      <c r="A1">
        <v>0</v>
      </c>
      <c r="B1" t="s">
        <v>0</v>
      </c>
      <c r="D1" t="s">
        <v>1</v>
      </c>
      <c r="F1">
        <v>0</v>
      </c>
      <c r="G1">
        <v>0</v>
      </c>
      <c r="H1">
        <v>0</v>
      </c>
      <c r="I1" t="s">
        <v>2</v>
      </c>
      <c r="J1" t="s">
        <v>3</v>
      </c>
      <c r="K1">
        <v>1</v>
      </c>
      <c r="L1">
        <v>10853</v>
      </c>
      <c r="M1">
        <v>52984312</v>
      </c>
      <c r="N1">
        <v>11</v>
      </c>
      <c r="O1">
        <v>9</v>
      </c>
      <c r="P1">
        <v>0</v>
      </c>
      <c r="Q1">
        <v>1</v>
      </c>
      <c r="IF1">
        <v>-1</v>
      </c>
    </row>
    <row r="2" spans="1:246" x14ac:dyDescent="0.2">
      <c r="IF2">
        <v>-1</v>
      </c>
      <c r="IK2" s="75">
        <f>'3.Материалы'!G104</f>
        <v>8313272.6100000003</v>
      </c>
      <c r="IL2" t="s">
        <v>1513</v>
      </c>
    </row>
    <row r="3" spans="1:246" x14ac:dyDescent="0.2">
      <c r="IF3">
        <v>-1</v>
      </c>
    </row>
    <row r="4" spans="1:246" x14ac:dyDescent="0.2">
      <c r="A4" s="1">
        <v>1</v>
      </c>
      <c r="B4" s="1">
        <v>1</v>
      </c>
      <c r="C4" s="1">
        <v>-1</v>
      </c>
      <c r="D4" s="1"/>
      <c r="E4" s="1"/>
      <c r="F4" s="1" t="s">
        <v>4</v>
      </c>
      <c r="G4" s="1" t="s">
        <v>5</v>
      </c>
      <c r="H4" s="1" t="s">
        <v>6</v>
      </c>
      <c r="I4" s="1" t="s">
        <v>6</v>
      </c>
      <c r="J4" s="1" t="s">
        <v>6</v>
      </c>
      <c r="K4" s="1" t="s">
        <v>6</v>
      </c>
      <c r="L4" s="1" t="s">
        <v>6</v>
      </c>
      <c r="M4" s="1" t="s">
        <v>6</v>
      </c>
      <c r="N4" s="1" t="s">
        <v>6</v>
      </c>
      <c r="O4" s="1" t="s">
        <v>6</v>
      </c>
      <c r="P4" s="1">
        <v>0</v>
      </c>
      <c r="Q4" s="1" t="s">
        <v>6</v>
      </c>
      <c r="R4" s="1"/>
      <c r="S4" s="1"/>
      <c r="T4" s="1"/>
      <c r="U4" s="1"/>
      <c r="V4" s="1"/>
      <c r="W4" s="1"/>
      <c r="X4" s="1"/>
      <c r="Y4" s="1"/>
      <c r="Z4" s="1"/>
      <c r="AA4" s="1"/>
      <c r="AB4" s="1"/>
      <c r="AC4" s="1"/>
      <c r="AD4" s="1"/>
      <c r="AE4" s="1">
        <v>0</v>
      </c>
      <c r="BH4" t="s">
        <v>6</v>
      </c>
      <c r="BI4" t="s">
        <v>6</v>
      </c>
      <c r="BJ4" t="s">
        <v>6</v>
      </c>
      <c r="BK4" t="s">
        <v>6</v>
      </c>
      <c r="BL4" t="s">
        <v>6</v>
      </c>
      <c r="IF4">
        <v>-1</v>
      </c>
    </row>
    <row r="5" spans="1:246" x14ac:dyDescent="0.2">
      <c r="IF5">
        <v>-1</v>
      </c>
      <c r="IK5">
        <v>5</v>
      </c>
      <c r="IL5" t="s">
        <v>1190</v>
      </c>
    </row>
    <row r="6" spans="1:246" x14ac:dyDescent="0.2">
      <c r="IF6">
        <v>-1</v>
      </c>
      <c r="IK6">
        <v>50</v>
      </c>
      <c r="IL6" t="s">
        <v>1180</v>
      </c>
    </row>
    <row r="7" spans="1:246" x14ac:dyDescent="0.2">
      <c r="IF7">
        <v>-1</v>
      </c>
      <c r="IK7">
        <v>1</v>
      </c>
      <c r="IL7" t="s">
        <v>1423</v>
      </c>
    </row>
    <row r="8" spans="1:246" x14ac:dyDescent="0.2">
      <c r="IF8">
        <v>-1</v>
      </c>
      <c r="IK8" t="e">
        <f>IF((Source!AR769&lt;&gt;'2.Лок.смета.и.Акт'!#REF!),0,1)</f>
        <v>#REF!</v>
      </c>
      <c r="IL8" t="s">
        <v>1315</v>
      </c>
    </row>
    <row r="9" spans="1:246" x14ac:dyDescent="0.2">
      <c r="IF9">
        <v>-1</v>
      </c>
      <c r="IK9" s="12" t="s">
        <v>1421</v>
      </c>
      <c r="IL9" t="s">
        <v>1181</v>
      </c>
    </row>
    <row r="10" spans="1:246" x14ac:dyDescent="0.2">
      <c r="IF10">
        <v>-1</v>
      </c>
      <c r="IK10">
        <v>2</v>
      </c>
      <c r="IL10" t="s">
        <v>1178</v>
      </c>
    </row>
    <row r="11" spans="1:246" x14ac:dyDescent="0.2">
      <c r="IF11">
        <v>-1</v>
      </c>
      <c r="IK11" t="s">
        <v>1420</v>
      </c>
      <c r="IL11" t="s">
        <v>1179</v>
      </c>
    </row>
    <row r="12" spans="1:246" x14ac:dyDescent="0.2">
      <c r="A12" s="1">
        <v>1</v>
      </c>
      <c r="B12" s="1">
        <v>869</v>
      </c>
      <c r="C12" s="1">
        <v>1</v>
      </c>
      <c r="D12" s="1">
        <f>ROW(A805)</f>
        <v>805</v>
      </c>
      <c r="E12" s="1">
        <v>0</v>
      </c>
      <c r="F12" s="1" t="s">
        <v>7</v>
      </c>
      <c r="G12" s="1" t="s">
        <v>5</v>
      </c>
      <c r="H12" s="1" t="s">
        <v>6</v>
      </c>
      <c r="I12" s="1">
        <v>0</v>
      </c>
      <c r="J12" s="1" t="s">
        <v>8</v>
      </c>
      <c r="K12" s="1">
        <v>0</v>
      </c>
      <c r="L12" s="1">
        <v>0</v>
      </c>
      <c r="M12" s="1">
        <v>2</v>
      </c>
      <c r="N12" s="1"/>
      <c r="O12" s="1">
        <v>0</v>
      </c>
      <c r="P12" s="1">
        <v>0</v>
      </c>
      <c r="Q12" s="1">
        <v>2</v>
      </c>
      <c r="R12" s="1">
        <v>0</v>
      </c>
      <c r="S12" s="1">
        <v>0</v>
      </c>
      <c r="T12" s="1">
        <v>1</v>
      </c>
      <c r="U12" s="1" t="s">
        <v>8</v>
      </c>
      <c r="V12" s="1">
        <v>0</v>
      </c>
      <c r="W12" s="1" t="s">
        <v>6</v>
      </c>
      <c r="X12" s="1" t="s">
        <v>6</v>
      </c>
      <c r="Y12" s="1" t="s">
        <v>6</v>
      </c>
      <c r="Z12" s="1" t="s">
        <v>6</v>
      </c>
      <c r="AA12" s="1" t="s">
        <v>6</v>
      </c>
      <c r="AB12" s="1" t="s">
        <v>6</v>
      </c>
      <c r="AC12" s="1" t="s">
        <v>6</v>
      </c>
      <c r="AD12" s="1" t="s">
        <v>6</v>
      </c>
      <c r="AE12" s="1" t="s">
        <v>6</v>
      </c>
      <c r="AF12" s="1" t="s">
        <v>6</v>
      </c>
      <c r="AG12" s="1" t="s">
        <v>6</v>
      </c>
      <c r="AH12" s="1" t="s">
        <v>6</v>
      </c>
      <c r="AI12" s="1" t="s">
        <v>6</v>
      </c>
      <c r="AJ12" s="1" t="s">
        <v>6</v>
      </c>
      <c r="AK12" s="1"/>
      <c r="AL12" s="1" t="s">
        <v>6</v>
      </c>
      <c r="AM12" s="1" t="s">
        <v>6</v>
      </c>
      <c r="AN12" s="1" t="s">
        <v>6</v>
      </c>
      <c r="AO12" s="1"/>
      <c r="AP12" s="1" t="s">
        <v>6</v>
      </c>
      <c r="AQ12" s="1" t="s">
        <v>6</v>
      </c>
      <c r="AR12" s="1" t="s">
        <v>6</v>
      </c>
      <c r="AS12" s="1"/>
      <c r="AT12" s="1"/>
      <c r="AU12" s="1"/>
      <c r="AV12" s="1"/>
      <c r="AW12" s="1"/>
      <c r="AX12" s="1" t="s">
        <v>6</v>
      </c>
      <c r="AY12" s="1" t="s">
        <v>6</v>
      </c>
      <c r="AZ12" s="1" t="s">
        <v>6</v>
      </c>
      <c r="BA12" s="1"/>
      <c r="BB12" s="1">
        <v>0</v>
      </c>
      <c r="BC12" s="1"/>
      <c r="BD12" s="1"/>
      <c r="BE12" s="1"/>
      <c r="BF12" s="1"/>
      <c r="BG12" s="1"/>
      <c r="BH12" s="1" t="s">
        <v>9</v>
      </c>
      <c r="BI12" s="1" t="s">
        <v>10</v>
      </c>
      <c r="BJ12" s="1">
        <v>1</v>
      </c>
      <c r="BK12" s="1">
        <v>0</v>
      </c>
      <c r="BL12" s="1">
        <v>0</v>
      </c>
      <c r="BM12" s="1">
        <v>0</v>
      </c>
      <c r="BN12" s="1">
        <v>0</v>
      </c>
      <c r="BO12" s="1">
        <v>0</v>
      </c>
      <c r="BP12" s="1">
        <v>2</v>
      </c>
      <c r="BQ12" s="1">
        <v>0</v>
      </c>
      <c r="BR12" s="1">
        <v>1</v>
      </c>
      <c r="BS12" s="1">
        <v>1</v>
      </c>
      <c r="BT12" s="1">
        <v>0</v>
      </c>
      <c r="BU12" s="1">
        <v>0</v>
      </c>
      <c r="BV12" s="1">
        <v>1</v>
      </c>
      <c r="BW12" s="1">
        <v>0</v>
      </c>
      <c r="BX12" s="1">
        <v>0</v>
      </c>
      <c r="BY12" s="1" t="s">
        <v>6</v>
      </c>
      <c r="BZ12" s="1" t="s">
        <v>11</v>
      </c>
      <c r="CA12" s="1" t="s">
        <v>6</v>
      </c>
      <c r="CB12" s="1" t="s">
        <v>12</v>
      </c>
      <c r="CC12" s="1" t="s">
        <v>12</v>
      </c>
      <c r="CD12" s="1" t="s">
        <v>13</v>
      </c>
      <c r="CE12" s="1" t="s">
        <v>14</v>
      </c>
      <c r="CF12" s="1">
        <v>0</v>
      </c>
      <c r="CG12" s="1">
        <v>0</v>
      </c>
      <c r="CH12" s="1">
        <v>86549001</v>
      </c>
      <c r="CI12" s="1" t="s">
        <v>6</v>
      </c>
      <c r="CJ12" s="1" t="s">
        <v>6</v>
      </c>
      <c r="CK12" s="1">
        <v>0</v>
      </c>
      <c r="CL12" s="1"/>
      <c r="CM12" s="1"/>
      <c r="CN12" s="1"/>
      <c r="CO12" s="1"/>
      <c r="CP12" s="1"/>
      <c r="CQ12" s="1"/>
      <c r="CR12" s="1"/>
      <c r="CS12" s="1"/>
      <c r="CT12" s="1"/>
      <c r="CU12" s="1"/>
      <c r="CV12" s="1"/>
      <c r="CW12" s="1"/>
      <c r="CX12" s="1"/>
      <c r="CY12" s="1">
        <v>0</v>
      </c>
      <c r="CZ12" s="1" t="s">
        <v>6</v>
      </c>
      <c r="DA12" s="1" t="s">
        <v>6</v>
      </c>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v>0</v>
      </c>
      <c r="IF12">
        <v>-1</v>
      </c>
    </row>
    <row r="13" spans="1:246" x14ac:dyDescent="0.2">
      <c r="IF13">
        <v>-1</v>
      </c>
    </row>
    <row r="14" spans="1:246" x14ac:dyDescent="0.2">
      <c r="IF14">
        <v>-1</v>
      </c>
    </row>
    <row r="15" spans="1:246" x14ac:dyDescent="0.2">
      <c r="A15" s="1">
        <v>15</v>
      </c>
      <c r="B15" s="1">
        <v>1</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IF15">
        <v>-1</v>
      </c>
    </row>
    <row r="16" spans="1:246" x14ac:dyDescent="0.2">
      <c r="IF16">
        <v>-1</v>
      </c>
    </row>
    <row r="17" spans="1:255" x14ac:dyDescent="0.2">
      <c r="IF17">
        <v>-1</v>
      </c>
    </row>
    <row r="18" spans="1:255" x14ac:dyDescent="0.2">
      <c r="A18" s="3">
        <v>52</v>
      </c>
      <c r="B18" s="3">
        <f t="shared" ref="B18:G18" si="0">B805</f>
        <v>869</v>
      </c>
      <c r="C18" s="3">
        <f t="shared" si="0"/>
        <v>1</v>
      </c>
      <c r="D18" s="3">
        <f t="shared" si="0"/>
        <v>12</v>
      </c>
      <c r="E18" s="3">
        <f t="shared" si="0"/>
        <v>0</v>
      </c>
      <c r="F18" s="3" t="str">
        <f t="shared" si="0"/>
        <v>5.3.1.18.5 Монтаж конструкций здания выше 0.000. Сборный железобетон 7-20 эт,с 1.11.24</v>
      </c>
      <c r="G18" s="3" t="str">
        <f t="shared" si="0"/>
        <v>Комплекс из 2-х многоквартирных домов, расположенных по адресу г.Орел, б-р Молодежи, участок 2а. 1-й этап строительства - многоквартирный дом корпус 2 (поз.1)</v>
      </c>
      <c r="H18" s="3"/>
      <c r="I18" s="3"/>
      <c r="J18" s="3"/>
      <c r="K18" s="3"/>
      <c r="L18" s="3"/>
      <c r="M18" s="3"/>
      <c r="N18" s="3"/>
      <c r="O18" s="3">
        <f t="shared" ref="O18:AT18" si="1">O805</f>
        <v>1016595</v>
      </c>
      <c r="P18" s="3">
        <f t="shared" si="1"/>
        <v>930705</v>
      </c>
      <c r="Q18" s="3">
        <f t="shared" si="1"/>
        <v>59980</v>
      </c>
      <c r="R18" s="3">
        <f t="shared" si="1"/>
        <v>6501</v>
      </c>
      <c r="S18" s="3">
        <f t="shared" si="1"/>
        <v>25910</v>
      </c>
      <c r="T18" s="3">
        <f t="shared" si="1"/>
        <v>0</v>
      </c>
      <c r="U18" s="3">
        <f t="shared" si="1"/>
        <v>2838.1604602399998</v>
      </c>
      <c r="V18" s="3">
        <f t="shared" si="1"/>
        <v>482.02720339999996</v>
      </c>
      <c r="W18" s="3">
        <f t="shared" si="1"/>
        <v>279</v>
      </c>
      <c r="X18" s="3">
        <f t="shared" si="1"/>
        <v>42506</v>
      </c>
      <c r="Y18" s="3">
        <f t="shared" si="1"/>
        <v>28927</v>
      </c>
      <c r="Z18" s="3">
        <f t="shared" si="1"/>
        <v>0</v>
      </c>
      <c r="AA18" s="3">
        <f t="shared" si="1"/>
        <v>0</v>
      </c>
      <c r="AB18" s="3">
        <f t="shared" si="1"/>
        <v>0</v>
      </c>
      <c r="AC18" s="3">
        <f t="shared" si="1"/>
        <v>0</v>
      </c>
      <c r="AD18" s="3">
        <f t="shared" si="1"/>
        <v>0</v>
      </c>
      <c r="AE18" s="3">
        <f t="shared" si="1"/>
        <v>0</v>
      </c>
      <c r="AF18" s="3">
        <f t="shared" si="1"/>
        <v>0</v>
      </c>
      <c r="AG18" s="3">
        <f t="shared" si="1"/>
        <v>0</v>
      </c>
      <c r="AH18" s="3">
        <f t="shared" si="1"/>
        <v>0</v>
      </c>
      <c r="AI18" s="3">
        <f t="shared" si="1"/>
        <v>0</v>
      </c>
      <c r="AJ18" s="3">
        <f t="shared" si="1"/>
        <v>0</v>
      </c>
      <c r="AK18" s="3">
        <f t="shared" si="1"/>
        <v>0</v>
      </c>
      <c r="AL18" s="3">
        <f t="shared" si="1"/>
        <v>0</v>
      </c>
      <c r="AM18" s="3">
        <f t="shared" si="1"/>
        <v>0</v>
      </c>
      <c r="AN18" s="3">
        <f t="shared" si="1"/>
        <v>0</v>
      </c>
      <c r="AO18" s="3">
        <f t="shared" si="1"/>
        <v>0</v>
      </c>
      <c r="AP18" s="3">
        <f t="shared" si="1"/>
        <v>0</v>
      </c>
      <c r="AQ18" s="3">
        <f t="shared" si="1"/>
        <v>0</v>
      </c>
      <c r="AR18" s="3">
        <f t="shared" si="1"/>
        <v>1088028</v>
      </c>
      <c r="AS18" s="3">
        <f t="shared" si="1"/>
        <v>1088028</v>
      </c>
      <c r="AT18" s="3">
        <f t="shared" si="1"/>
        <v>0</v>
      </c>
      <c r="AU18" s="3">
        <f t="shared" ref="AU18:BZ18" si="2">AU805</f>
        <v>0</v>
      </c>
      <c r="AV18" s="3">
        <f t="shared" si="2"/>
        <v>930705</v>
      </c>
      <c r="AW18" s="3">
        <f t="shared" si="2"/>
        <v>930705</v>
      </c>
      <c r="AX18" s="3">
        <f t="shared" si="2"/>
        <v>0</v>
      </c>
      <c r="AY18" s="3">
        <f t="shared" si="2"/>
        <v>930705</v>
      </c>
      <c r="AZ18" s="3">
        <f t="shared" si="2"/>
        <v>0</v>
      </c>
      <c r="BA18" s="3">
        <f t="shared" si="2"/>
        <v>0</v>
      </c>
      <c r="BB18" s="3">
        <f t="shared" si="2"/>
        <v>0</v>
      </c>
      <c r="BC18" s="3">
        <f t="shared" si="2"/>
        <v>0</v>
      </c>
      <c r="BD18" s="3">
        <f t="shared" si="2"/>
        <v>0</v>
      </c>
      <c r="BE18" s="3">
        <f t="shared" si="2"/>
        <v>0</v>
      </c>
      <c r="BF18" s="3">
        <f t="shared" si="2"/>
        <v>0</v>
      </c>
      <c r="BG18" s="3">
        <f t="shared" si="2"/>
        <v>0</v>
      </c>
      <c r="BH18" s="3">
        <f t="shared" si="2"/>
        <v>0</v>
      </c>
      <c r="BI18" s="3">
        <f t="shared" si="2"/>
        <v>0</v>
      </c>
      <c r="BJ18" s="3">
        <f t="shared" si="2"/>
        <v>0</v>
      </c>
      <c r="BK18" s="3">
        <f t="shared" si="2"/>
        <v>0</v>
      </c>
      <c r="BL18" s="3">
        <f t="shared" si="2"/>
        <v>0</v>
      </c>
      <c r="BM18" s="3">
        <f t="shared" si="2"/>
        <v>0</v>
      </c>
      <c r="BN18" s="3">
        <f t="shared" si="2"/>
        <v>0</v>
      </c>
      <c r="BO18" s="3">
        <f t="shared" si="2"/>
        <v>0</v>
      </c>
      <c r="BP18" s="3">
        <f t="shared" si="2"/>
        <v>0</v>
      </c>
      <c r="BQ18" s="3">
        <f t="shared" si="2"/>
        <v>0</v>
      </c>
      <c r="BR18" s="3">
        <f t="shared" si="2"/>
        <v>0</v>
      </c>
      <c r="BS18" s="3">
        <f t="shared" si="2"/>
        <v>0</v>
      </c>
      <c r="BT18" s="3">
        <f t="shared" si="2"/>
        <v>0</v>
      </c>
      <c r="BU18" s="3">
        <f t="shared" si="2"/>
        <v>0</v>
      </c>
      <c r="BV18" s="3">
        <f t="shared" si="2"/>
        <v>0</v>
      </c>
      <c r="BW18" s="3">
        <f t="shared" si="2"/>
        <v>0</v>
      </c>
      <c r="BX18" s="3">
        <f t="shared" si="2"/>
        <v>0</v>
      </c>
      <c r="BY18" s="3">
        <f t="shared" si="2"/>
        <v>0</v>
      </c>
      <c r="BZ18" s="3">
        <f t="shared" si="2"/>
        <v>0</v>
      </c>
      <c r="CA18" s="3">
        <f t="shared" ref="CA18:DF18" si="3">CA805</f>
        <v>0</v>
      </c>
      <c r="CB18" s="3">
        <f t="shared" si="3"/>
        <v>0</v>
      </c>
      <c r="CC18" s="3">
        <f t="shared" si="3"/>
        <v>0</v>
      </c>
      <c r="CD18" s="3">
        <f t="shared" si="3"/>
        <v>0</v>
      </c>
      <c r="CE18" s="3">
        <f t="shared" si="3"/>
        <v>0</v>
      </c>
      <c r="CF18" s="3">
        <f t="shared" si="3"/>
        <v>0</v>
      </c>
      <c r="CG18" s="3">
        <f t="shared" si="3"/>
        <v>0</v>
      </c>
      <c r="CH18" s="3">
        <f t="shared" si="3"/>
        <v>0</v>
      </c>
      <c r="CI18" s="3">
        <f t="shared" si="3"/>
        <v>0</v>
      </c>
      <c r="CJ18" s="3">
        <f t="shared" si="3"/>
        <v>0</v>
      </c>
      <c r="CK18" s="3">
        <f t="shared" si="3"/>
        <v>0</v>
      </c>
      <c r="CL18" s="3">
        <f t="shared" si="3"/>
        <v>0</v>
      </c>
      <c r="CM18" s="3">
        <f t="shared" si="3"/>
        <v>0</v>
      </c>
      <c r="CN18" s="3">
        <f t="shared" si="3"/>
        <v>0</v>
      </c>
      <c r="CO18" s="3">
        <f t="shared" si="3"/>
        <v>0</v>
      </c>
      <c r="CP18" s="3">
        <f t="shared" si="3"/>
        <v>0</v>
      </c>
      <c r="CQ18" s="3">
        <f t="shared" si="3"/>
        <v>0</v>
      </c>
      <c r="CR18" s="3">
        <f t="shared" si="3"/>
        <v>0</v>
      </c>
      <c r="CS18" s="3">
        <f t="shared" si="3"/>
        <v>0</v>
      </c>
      <c r="CT18" s="3">
        <f t="shared" si="3"/>
        <v>0</v>
      </c>
      <c r="CU18" s="3">
        <f t="shared" si="3"/>
        <v>0</v>
      </c>
      <c r="CV18" s="3">
        <f t="shared" si="3"/>
        <v>0</v>
      </c>
      <c r="CW18" s="3">
        <f t="shared" si="3"/>
        <v>0</v>
      </c>
      <c r="CX18" s="3">
        <f t="shared" si="3"/>
        <v>0</v>
      </c>
      <c r="CY18" s="3">
        <f t="shared" si="3"/>
        <v>0</v>
      </c>
      <c r="CZ18" s="3">
        <f t="shared" si="3"/>
        <v>0</v>
      </c>
      <c r="DA18" s="3">
        <f t="shared" si="3"/>
        <v>0</v>
      </c>
      <c r="DB18" s="3">
        <f t="shared" si="3"/>
        <v>0</v>
      </c>
      <c r="DC18" s="3">
        <f t="shared" si="3"/>
        <v>0</v>
      </c>
      <c r="DD18" s="3">
        <f t="shared" si="3"/>
        <v>0</v>
      </c>
      <c r="DE18" s="3">
        <f t="shared" si="3"/>
        <v>0</v>
      </c>
      <c r="DF18" s="3">
        <f t="shared" si="3"/>
        <v>0</v>
      </c>
      <c r="DG18" s="4">
        <f t="shared" ref="DG18:EL18" si="4">DG805</f>
        <v>9542149</v>
      </c>
      <c r="DH18" s="4">
        <f t="shared" si="4"/>
        <v>8313267</v>
      </c>
      <c r="DI18" s="4">
        <f t="shared" si="4"/>
        <v>555576</v>
      </c>
      <c r="DJ18" s="4">
        <f t="shared" si="4"/>
        <v>128765</v>
      </c>
      <c r="DK18" s="4">
        <f t="shared" si="4"/>
        <v>673306</v>
      </c>
      <c r="DL18" s="4">
        <f t="shared" si="4"/>
        <v>0</v>
      </c>
      <c r="DM18" s="4" t="e">
        <f t="shared" si="4"/>
        <v>#REF!</v>
      </c>
      <c r="DN18" s="4">
        <f t="shared" si="4"/>
        <v>482.02720339999996</v>
      </c>
      <c r="DO18" s="4">
        <f t="shared" si="4"/>
        <v>279</v>
      </c>
      <c r="DP18" s="4" t="e">
        <f t="shared" si="4"/>
        <v>#REF!</v>
      </c>
      <c r="DQ18" s="4" t="e">
        <f t="shared" si="4"/>
        <v>#REF!</v>
      </c>
      <c r="DR18" s="4">
        <f t="shared" si="4"/>
        <v>0</v>
      </c>
      <c r="DS18" s="4">
        <f t="shared" si="4"/>
        <v>0</v>
      </c>
      <c r="DT18" s="4">
        <f t="shared" si="4"/>
        <v>0</v>
      </c>
      <c r="DU18" s="4">
        <f t="shared" si="4"/>
        <v>0</v>
      </c>
      <c r="DV18" s="4">
        <f t="shared" si="4"/>
        <v>0</v>
      </c>
      <c r="DW18" s="4">
        <f t="shared" si="4"/>
        <v>0</v>
      </c>
      <c r="DX18" s="4">
        <f t="shared" si="4"/>
        <v>0</v>
      </c>
      <c r="DY18" s="4">
        <f t="shared" si="4"/>
        <v>0</v>
      </c>
      <c r="DZ18" s="4">
        <f t="shared" si="4"/>
        <v>0</v>
      </c>
      <c r="EA18" s="4">
        <f t="shared" si="4"/>
        <v>0</v>
      </c>
      <c r="EB18" s="4">
        <f t="shared" si="4"/>
        <v>0</v>
      </c>
      <c r="EC18" s="4">
        <f t="shared" si="4"/>
        <v>0</v>
      </c>
      <c r="ED18" s="4">
        <f t="shared" si="4"/>
        <v>0</v>
      </c>
      <c r="EE18" s="4">
        <f t="shared" si="4"/>
        <v>0</v>
      </c>
      <c r="EF18" s="4">
        <f t="shared" si="4"/>
        <v>0</v>
      </c>
      <c r="EG18" s="4">
        <f t="shared" si="4"/>
        <v>0</v>
      </c>
      <c r="EH18" s="4">
        <f t="shared" si="4"/>
        <v>0</v>
      </c>
      <c r="EI18" s="4">
        <f t="shared" si="4"/>
        <v>0</v>
      </c>
      <c r="EJ18" s="4" t="e">
        <f t="shared" si="4"/>
        <v>#REF!</v>
      </c>
      <c r="EK18" s="4" t="e">
        <f t="shared" si="4"/>
        <v>#REF!</v>
      </c>
      <c r="EL18" s="4">
        <f t="shared" si="4"/>
        <v>0</v>
      </c>
      <c r="EM18" s="4">
        <f t="shared" ref="EM18:FR18" si="5">EM805</f>
        <v>0</v>
      </c>
      <c r="EN18" s="4">
        <f t="shared" si="5"/>
        <v>8313267</v>
      </c>
      <c r="EO18" s="4">
        <f t="shared" si="5"/>
        <v>8313267</v>
      </c>
      <c r="EP18" s="4">
        <f t="shared" si="5"/>
        <v>0</v>
      </c>
      <c r="EQ18" s="4">
        <f t="shared" si="5"/>
        <v>8313267</v>
      </c>
      <c r="ER18" s="4">
        <f t="shared" si="5"/>
        <v>0</v>
      </c>
      <c r="ES18" s="4">
        <f t="shared" si="5"/>
        <v>0</v>
      </c>
      <c r="ET18" s="4">
        <f t="shared" si="5"/>
        <v>0</v>
      </c>
      <c r="EU18" s="4">
        <f t="shared" si="5"/>
        <v>0</v>
      </c>
      <c r="EV18" s="4">
        <f t="shared" si="5"/>
        <v>0</v>
      </c>
      <c r="EW18" s="4">
        <f t="shared" si="5"/>
        <v>0</v>
      </c>
      <c r="EX18" s="4">
        <f t="shared" si="5"/>
        <v>0</v>
      </c>
      <c r="EY18" s="4">
        <f t="shared" si="5"/>
        <v>0</v>
      </c>
      <c r="EZ18" s="4">
        <f t="shared" si="5"/>
        <v>0</v>
      </c>
      <c r="FA18" s="4">
        <f t="shared" si="5"/>
        <v>0</v>
      </c>
      <c r="FB18" s="4">
        <f t="shared" si="5"/>
        <v>0</v>
      </c>
      <c r="FC18" s="4">
        <f t="shared" si="5"/>
        <v>0</v>
      </c>
      <c r="FD18" s="4">
        <f t="shared" si="5"/>
        <v>0</v>
      </c>
      <c r="FE18" s="4">
        <f t="shared" si="5"/>
        <v>0</v>
      </c>
      <c r="FF18" s="4">
        <f t="shared" si="5"/>
        <v>0</v>
      </c>
      <c r="FG18" s="4">
        <f t="shared" si="5"/>
        <v>0</v>
      </c>
      <c r="FH18" s="4">
        <f t="shared" si="5"/>
        <v>0</v>
      </c>
      <c r="FI18" s="4">
        <f t="shared" si="5"/>
        <v>0</v>
      </c>
      <c r="FJ18" s="4">
        <f t="shared" si="5"/>
        <v>0</v>
      </c>
      <c r="FK18" s="4">
        <f t="shared" si="5"/>
        <v>0</v>
      </c>
      <c r="FL18" s="4">
        <f t="shared" si="5"/>
        <v>0</v>
      </c>
      <c r="FM18" s="4">
        <f t="shared" si="5"/>
        <v>0</v>
      </c>
      <c r="FN18" s="4">
        <f t="shared" si="5"/>
        <v>0</v>
      </c>
      <c r="FO18" s="4">
        <f t="shared" si="5"/>
        <v>0</v>
      </c>
      <c r="FP18" s="4">
        <f t="shared" si="5"/>
        <v>0</v>
      </c>
      <c r="FQ18" s="4">
        <f t="shared" si="5"/>
        <v>0</v>
      </c>
      <c r="FR18" s="4">
        <f t="shared" si="5"/>
        <v>0</v>
      </c>
      <c r="FS18" s="4">
        <f t="shared" ref="FS18:GX18" si="6">FS805</f>
        <v>0</v>
      </c>
      <c r="FT18" s="4">
        <f t="shared" si="6"/>
        <v>0</v>
      </c>
      <c r="FU18" s="4">
        <f t="shared" si="6"/>
        <v>0</v>
      </c>
      <c r="FV18" s="4">
        <f t="shared" si="6"/>
        <v>0</v>
      </c>
      <c r="FW18" s="4">
        <f t="shared" si="6"/>
        <v>0</v>
      </c>
      <c r="FX18" s="4">
        <f t="shared" si="6"/>
        <v>0</v>
      </c>
      <c r="FY18" s="4">
        <f t="shared" si="6"/>
        <v>0</v>
      </c>
      <c r="FZ18" s="4">
        <f t="shared" si="6"/>
        <v>0</v>
      </c>
      <c r="GA18" s="4">
        <f t="shared" si="6"/>
        <v>0</v>
      </c>
      <c r="GB18" s="4">
        <f t="shared" si="6"/>
        <v>0</v>
      </c>
      <c r="GC18" s="4">
        <f t="shared" si="6"/>
        <v>0</v>
      </c>
      <c r="GD18" s="4">
        <f t="shared" si="6"/>
        <v>0</v>
      </c>
      <c r="GE18" s="4">
        <f t="shared" si="6"/>
        <v>0</v>
      </c>
      <c r="GF18" s="4">
        <f t="shared" si="6"/>
        <v>0</v>
      </c>
      <c r="GG18" s="4">
        <f t="shared" si="6"/>
        <v>0</v>
      </c>
      <c r="GH18" s="4">
        <f t="shared" si="6"/>
        <v>0</v>
      </c>
      <c r="GI18" s="4">
        <f t="shared" si="6"/>
        <v>0</v>
      </c>
      <c r="GJ18" s="4">
        <f t="shared" si="6"/>
        <v>0</v>
      </c>
      <c r="GK18" s="4">
        <f t="shared" si="6"/>
        <v>0</v>
      </c>
      <c r="GL18" s="4">
        <f t="shared" si="6"/>
        <v>0</v>
      </c>
      <c r="GM18" s="4">
        <f t="shared" si="6"/>
        <v>0</v>
      </c>
      <c r="GN18" s="4">
        <f t="shared" si="6"/>
        <v>0</v>
      </c>
      <c r="GO18" s="4">
        <f t="shared" si="6"/>
        <v>0</v>
      </c>
      <c r="GP18" s="4">
        <f t="shared" si="6"/>
        <v>0</v>
      </c>
      <c r="GQ18" s="4">
        <f t="shared" si="6"/>
        <v>0</v>
      </c>
      <c r="GR18" s="4">
        <f t="shared" si="6"/>
        <v>0</v>
      </c>
      <c r="GS18" s="4">
        <f t="shared" si="6"/>
        <v>0</v>
      </c>
      <c r="GT18" s="4">
        <f t="shared" si="6"/>
        <v>0</v>
      </c>
      <c r="GU18" s="4">
        <f t="shared" si="6"/>
        <v>0</v>
      </c>
      <c r="GV18" s="4">
        <f t="shared" si="6"/>
        <v>0</v>
      </c>
      <c r="GW18" s="4">
        <f t="shared" si="6"/>
        <v>0</v>
      </c>
      <c r="GX18" s="4">
        <f t="shared" si="6"/>
        <v>0</v>
      </c>
      <c r="IF18">
        <v>-1</v>
      </c>
    </row>
    <row r="19" spans="1:255" x14ac:dyDescent="0.2">
      <c r="IF19">
        <v>-1</v>
      </c>
    </row>
    <row r="20" spans="1:255" x14ac:dyDescent="0.2">
      <c r="A20" s="1">
        <v>3</v>
      </c>
      <c r="B20" s="1">
        <v>1</v>
      </c>
      <c r="C20" s="1"/>
      <c r="D20" s="1">
        <f>ROW(A769)</f>
        <v>769</v>
      </c>
      <c r="E20" s="1"/>
      <c r="F20" s="1" t="s">
        <v>15</v>
      </c>
      <c r="G20" s="1" t="s">
        <v>16</v>
      </c>
      <c r="H20" s="1" t="s">
        <v>6</v>
      </c>
      <c r="I20" s="1">
        <v>0</v>
      </c>
      <c r="J20" s="1" t="s">
        <v>6</v>
      </c>
      <c r="K20" s="1">
        <v>-1</v>
      </c>
      <c r="L20" s="1" t="s">
        <v>15</v>
      </c>
      <c r="M20" s="1" t="s">
        <v>6</v>
      </c>
      <c r="N20" s="1"/>
      <c r="O20" s="1"/>
      <c r="P20" s="1"/>
      <c r="Q20" s="1"/>
      <c r="R20" s="1"/>
      <c r="S20" s="1">
        <v>0</v>
      </c>
      <c r="T20" s="1">
        <v>0</v>
      </c>
      <c r="U20" s="1" t="s">
        <v>6</v>
      </c>
      <c r="V20" s="1">
        <v>0</v>
      </c>
      <c r="W20" s="1"/>
      <c r="X20" s="1"/>
      <c r="Y20" s="1"/>
      <c r="Z20" s="1"/>
      <c r="AA20" s="1"/>
      <c r="AB20" s="1" t="s">
        <v>6</v>
      </c>
      <c r="AC20" s="1" t="s">
        <v>6</v>
      </c>
      <c r="AD20" s="1" t="s">
        <v>6</v>
      </c>
      <c r="AE20" s="1" t="s">
        <v>6</v>
      </c>
      <c r="AF20" s="1" t="s">
        <v>6</v>
      </c>
      <c r="AG20" s="1" t="s">
        <v>6</v>
      </c>
      <c r="AH20" s="1"/>
      <c r="AI20" s="1"/>
      <c r="AJ20" s="1"/>
      <c r="AK20" s="1"/>
      <c r="AL20" s="1"/>
      <c r="AM20" s="1"/>
      <c r="AN20" s="1"/>
      <c r="AO20" s="1"/>
      <c r="AP20" s="1" t="s">
        <v>6</v>
      </c>
      <c r="AQ20" s="1" t="s">
        <v>6</v>
      </c>
      <c r="AR20" s="1" t="s">
        <v>6</v>
      </c>
      <c r="AS20" s="1"/>
      <c r="AT20" s="1"/>
      <c r="AU20" s="1"/>
      <c r="AV20" s="1"/>
      <c r="AW20" s="1"/>
      <c r="AX20" s="1"/>
      <c r="AY20" s="1"/>
      <c r="AZ20" s="1" t="s">
        <v>6</v>
      </c>
      <c r="BA20" s="1"/>
      <c r="BB20" s="1" t="s">
        <v>6</v>
      </c>
      <c r="BC20" s="1" t="s">
        <v>6</v>
      </c>
      <c r="BD20" s="1" t="s">
        <v>6</v>
      </c>
      <c r="BE20" s="1" t="s">
        <v>6</v>
      </c>
      <c r="BF20" s="1" t="s">
        <v>6</v>
      </c>
      <c r="BG20" s="1" t="s">
        <v>6</v>
      </c>
      <c r="BH20" s="1" t="s">
        <v>6</v>
      </c>
      <c r="BI20" s="1" t="s">
        <v>6</v>
      </c>
      <c r="BJ20" s="1" t="s">
        <v>6</v>
      </c>
      <c r="BK20" s="1" t="s">
        <v>6</v>
      </c>
      <c r="BL20" s="1" t="s">
        <v>6</v>
      </c>
      <c r="BM20" s="1" t="s">
        <v>6</v>
      </c>
      <c r="BN20" s="1" t="s">
        <v>6</v>
      </c>
      <c r="BO20" s="1" t="s">
        <v>6</v>
      </c>
      <c r="BP20" s="1" t="s">
        <v>6</v>
      </c>
      <c r="BQ20" s="1"/>
      <c r="BR20" s="1"/>
      <c r="BS20" s="1"/>
      <c r="BT20" s="1"/>
      <c r="BU20" s="1"/>
      <c r="BV20" s="1"/>
      <c r="BW20" s="1"/>
      <c r="BX20" s="1">
        <v>0</v>
      </c>
      <c r="BY20" s="1"/>
      <c r="BZ20" s="1"/>
      <c r="CA20" s="1"/>
      <c r="CB20" s="1"/>
      <c r="CC20" s="1"/>
      <c r="CD20" s="1"/>
      <c r="CE20" s="1"/>
      <c r="CF20" s="1">
        <v>0</v>
      </c>
      <c r="CG20" s="1">
        <v>0</v>
      </c>
      <c r="CH20" s="1"/>
      <c r="CI20" s="1" t="s">
        <v>6</v>
      </c>
      <c r="CJ20" s="1" t="s">
        <v>6</v>
      </c>
      <c r="CK20" t="s">
        <v>6</v>
      </c>
      <c r="CL20" t="s">
        <v>6</v>
      </c>
      <c r="CM20" t="s">
        <v>6</v>
      </c>
      <c r="CN20" t="s">
        <v>6</v>
      </c>
      <c r="CO20" t="s">
        <v>6</v>
      </c>
      <c r="CP20" t="s">
        <v>6</v>
      </c>
      <c r="CQ20" t="s">
        <v>6</v>
      </c>
      <c r="IF20">
        <v>-1</v>
      </c>
    </row>
    <row r="21" spans="1:255" x14ac:dyDescent="0.2">
      <c r="IF21">
        <v>-1</v>
      </c>
    </row>
    <row r="22" spans="1:255" x14ac:dyDescent="0.2">
      <c r="A22" s="3">
        <v>52</v>
      </c>
      <c r="B22" s="3">
        <f t="shared" ref="B22:G22" si="7">B769</f>
        <v>1</v>
      </c>
      <c r="C22" s="3">
        <f t="shared" si="7"/>
        <v>3</v>
      </c>
      <c r="D22" s="3">
        <f t="shared" si="7"/>
        <v>20</v>
      </c>
      <c r="E22" s="3">
        <f t="shared" si="7"/>
        <v>0</v>
      </c>
      <c r="F22" s="3" t="str">
        <f t="shared" si="7"/>
        <v>5.3.1.18.5</v>
      </c>
      <c r="G22" s="3" t="str">
        <f t="shared" si="7"/>
        <v>Монтаж конструкций здания выше 0.000. Сборный железобетон</v>
      </c>
      <c r="H22" s="3"/>
      <c r="I22" s="3"/>
      <c r="J22" s="3"/>
      <c r="K22" s="3"/>
      <c r="L22" s="3"/>
      <c r="M22" s="3"/>
      <c r="N22" s="3"/>
      <c r="O22" s="3">
        <f t="shared" ref="O22:AT22" si="8">O769</f>
        <v>1016595</v>
      </c>
      <c r="P22" s="3">
        <f t="shared" si="8"/>
        <v>930705</v>
      </c>
      <c r="Q22" s="3">
        <f t="shared" si="8"/>
        <v>59980</v>
      </c>
      <c r="R22" s="3">
        <f t="shared" si="8"/>
        <v>6501</v>
      </c>
      <c r="S22" s="3">
        <f t="shared" si="8"/>
        <v>25910</v>
      </c>
      <c r="T22" s="3">
        <f t="shared" si="8"/>
        <v>0</v>
      </c>
      <c r="U22" s="3">
        <f t="shared" si="8"/>
        <v>2838.1604602399998</v>
      </c>
      <c r="V22" s="3">
        <f t="shared" si="8"/>
        <v>482.02720339999996</v>
      </c>
      <c r="W22" s="3">
        <f t="shared" si="8"/>
        <v>279</v>
      </c>
      <c r="X22" s="3">
        <f t="shared" si="8"/>
        <v>42506</v>
      </c>
      <c r="Y22" s="3">
        <f t="shared" si="8"/>
        <v>28927</v>
      </c>
      <c r="Z22" s="3">
        <f t="shared" si="8"/>
        <v>0</v>
      </c>
      <c r="AA22" s="3">
        <f t="shared" si="8"/>
        <v>0</v>
      </c>
      <c r="AB22" s="3">
        <f t="shared" si="8"/>
        <v>0</v>
      </c>
      <c r="AC22" s="3">
        <f t="shared" si="8"/>
        <v>0</v>
      </c>
      <c r="AD22" s="3">
        <f t="shared" si="8"/>
        <v>0</v>
      </c>
      <c r="AE22" s="3">
        <f t="shared" si="8"/>
        <v>0</v>
      </c>
      <c r="AF22" s="3">
        <f t="shared" si="8"/>
        <v>0</v>
      </c>
      <c r="AG22" s="3">
        <f t="shared" si="8"/>
        <v>0</v>
      </c>
      <c r="AH22" s="3">
        <f t="shared" si="8"/>
        <v>0</v>
      </c>
      <c r="AI22" s="3">
        <f t="shared" si="8"/>
        <v>0</v>
      </c>
      <c r="AJ22" s="3">
        <f t="shared" si="8"/>
        <v>0</v>
      </c>
      <c r="AK22" s="3">
        <f t="shared" si="8"/>
        <v>0</v>
      </c>
      <c r="AL22" s="3">
        <f t="shared" si="8"/>
        <v>0</v>
      </c>
      <c r="AM22" s="3">
        <f t="shared" si="8"/>
        <v>0</v>
      </c>
      <c r="AN22" s="3">
        <f t="shared" si="8"/>
        <v>0</v>
      </c>
      <c r="AO22" s="3">
        <f t="shared" si="8"/>
        <v>0</v>
      </c>
      <c r="AP22" s="3">
        <f t="shared" si="8"/>
        <v>0</v>
      </c>
      <c r="AQ22" s="3">
        <f t="shared" si="8"/>
        <v>0</v>
      </c>
      <c r="AR22" s="3">
        <f t="shared" si="8"/>
        <v>1088028</v>
      </c>
      <c r="AS22" s="3">
        <f t="shared" si="8"/>
        <v>1088028</v>
      </c>
      <c r="AT22" s="3">
        <f t="shared" si="8"/>
        <v>0</v>
      </c>
      <c r="AU22" s="3">
        <f t="shared" ref="AU22:BZ22" si="9">AU769</f>
        <v>0</v>
      </c>
      <c r="AV22" s="3">
        <f t="shared" si="9"/>
        <v>930705</v>
      </c>
      <c r="AW22" s="3">
        <f t="shared" si="9"/>
        <v>930705</v>
      </c>
      <c r="AX22" s="3">
        <f t="shared" si="9"/>
        <v>0</v>
      </c>
      <c r="AY22" s="3">
        <f t="shared" si="9"/>
        <v>930705</v>
      </c>
      <c r="AZ22" s="3">
        <f t="shared" si="9"/>
        <v>0</v>
      </c>
      <c r="BA22" s="3">
        <f t="shared" si="9"/>
        <v>0</v>
      </c>
      <c r="BB22" s="3">
        <f t="shared" si="9"/>
        <v>0</v>
      </c>
      <c r="BC22" s="3">
        <f t="shared" si="9"/>
        <v>0</v>
      </c>
      <c r="BD22" s="3">
        <f t="shared" si="9"/>
        <v>0</v>
      </c>
      <c r="BE22" s="3">
        <f t="shared" si="9"/>
        <v>0</v>
      </c>
      <c r="BF22" s="3">
        <f t="shared" si="9"/>
        <v>0</v>
      </c>
      <c r="BG22" s="3">
        <f t="shared" si="9"/>
        <v>0</v>
      </c>
      <c r="BH22" s="3">
        <f t="shared" si="9"/>
        <v>0</v>
      </c>
      <c r="BI22" s="3">
        <f t="shared" si="9"/>
        <v>0</v>
      </c>
      <c r="BJ22" s="3">
        <f t="shared" si="9"/>
        <v>0</v>
      </c>
      <c r="BK22" s="3">
        <f t="shared" si="9"/>
        <v>0</v>
      </c>
      <c r="BL22" s="3">
        <f t="shared" si="9"/>
        <v>0</v>
      </c>
      <c r="BM22" s="3">
        <f t="shared" si="9"/>
        <v>0</v>
      </c>
      <c r="BN22" s="3">
        <f t="shared" si="9"/>
        <v>0</v>
      </c>
      <c r="BO22" s="3">
        <f t="shared" si="9"/>
        <v>0</v>
      </c>
      <c r="BP22" s="3">
        <f t="shared" si="9"/>
        <v>0</v>
      </c>
      <c r="BQ22" s="3">
        <f t="shared" si="9"/>
        <v>0</v>
      </c>
      <c r="BR22" s="3">
        <f t="shared" si="9"/>
        <v>0</v>
      </c>
      <c r="BS22" s="3">
        <f t="shared" si="9"/>
        <v>0</v>
      </c>
      <c r="BT22" s="3">
        <f t="shared" si="9"/>
        <v>0</v>
      </c>
      <c r="BU22" s="3">
        <f t="shared" si="9"/>
        <v>0</v>
      </c>
      <c r="BV22" s="3">
        <f t="shared" si="9"/>
        <v>0</v>
      </c>
      <c r="BW22" s="3">
        <f t="shared" si="9"/>
        <v>0</v>
      </c>
      <c r="BX22" s="3">
        <f t="shared" si="9"/>
        <v>0</v>
      </c>
      <c r="BY22" s="3">
        <f t="shared" si="9"/>
        <v>0</v>
      </c>
      <c r="BZ22" s="3">
        <f t="shared" si="9"/>
        <v>0</v>
      </c>
      <c r="CA22" s="3">
        <f t="shared" ref="CA22:DF22" si="10">CA769</f>
        <v>0</v>
      </c>
      <c r="CB22" s="3">
        <f t="shared" si="10"/>
        <v>0</v>
      </c>
      <c r="CC22" s="3">
        <f t="shared" si="10"/>
        <v>0</v>
      </c>
      <c r="CD22" s="3">
        <f t="shared" si="10"/>
        <v>0</v>
      </c>
      <c r="CE22" s="3">
        <f t="shared" si="10"/>
        <v>0</v>
      </c>
      <c r="CF22" s="3">
        <f t="shared" si="10"/>
        <v>0</v>
      </c>
      <c r="CG22" s="3">
        <f t="shared" si="10"/>
        <v>0</v>
      </c>
      <c r="CH22" s="3">
        <f t="shared" si="10"/>
        <v>0</v>
      </c>
      <c r="CI22" s="3">
        <f t="shared" si="10"/>
        <v>0</v>
      </c>
      <c r="CJ22" s="3">
        <f t="shared" si="10"/>
        <v>0</v>
      </c>
      <c r="CK22" s="3">
        <f t="shared" si="10"/>
        <v>0</v>
      </c>
      <c r="CL22" s="3">
        <f t="shared" si="10"/>
        <v>0</v>
      </c>
      <c r="CM22" s="3">
        <f t="shared" si="10"/>
        <v>0</v>
      </c>
      <c r="CN22" s="3">
        <f t="shared" si="10"/>
        <v>0</v>
      </c>
      <c r="CO22" s="3">
        <f t="shared" si="10"/>
        <v>0</v>
      </c>
      <c r="CP22" s="3">
        <f t="shared" si="10"/>
        <v>0</v>
      </c>
      <c r="CQ22" s="3">
        <f t="shared" si="10"/>
        <v>0</v>
      </c>
      <c r="CR22" s="3">
        <f t="shared" si="10"/>
        <v>0</v>
      </c>
      <c r="CS22" s="3">
        <f t="shared" si="10"/>
        <v>0</v>
      </c>
      <c r="CT22" s="3">
        <f t="shared" si="10"/>
        <v>0</v>
      </c>
      <c r="CU22" s="3">
        <f t="shared" si="10"/>
        <v>0</v>
      </c>
      <c r="CV22" s="3">
        <f t="shared" si="10"/>
        <v>0</v>
      </c>
      <c r="CW22" s="3">
        <f t="shared" si="10"/>
        <v>0</v>
      </c>
      <c r="CX22" s="3">
        <f t="shared" si="10"/>
        <v>0</v>
      </c>
      <c r="CY22" s="3">
        <f t="shared" si="10"/>
        <v>0</v>
      </c>
      <c r="CZ22" s="3">
        <f t="shared" si="10"/>
        <v>0</v>
      </c>
      <c r="DA22" s="3">
        <f t="shared" si="10"/>
        <v>0</v>
      </c>
      <c r="DB22" s="3">
        <f t="shared" si="10"/>
        <v>0</v>
      </c>
      <c r="DC22" s="3">
        <f t="shared" si="10"/>
        <v>0</v>
      </c>
      <c r="DD22" s="3">
        <f t="shared" si="10"/>
        <v>0</v>
      </c>
      <c r="DE22" s="3">
        <f t="shared" si="10"/>
        <v>0</v>
      </c>
      <c r="DF22" s="3">
        <f t="shared" si="10"/>
        <v>0</v>
      </c>
      <c r="DG22" s="4">
        <f t="shared" ref="DG22:EL22" si="11">DG769</f>
        <v>9542149</v>
      </c>
      <c r="DH22" s="4">
        <f t="shared" si="11"/>
        <v>8313267</v>
      </c>
      <c r="DI22" s="4">
        <f t="shared" si="11"/>
        <v>555576</v>
      </c>
      <c r="DJ22" s="4">
        <f t="shared" si="11"/>
        <v>128765</v>
      </c>
      <c r="DK22" s="4">
        <f t="shared" si="11"/>
        <v>673306</v>
      </c>
      <c r="DL22" s="4">
        <f t="shared" si="11"/>
        <v>0</v>
      </c>
      <c r="DM22" s="4" t="e">
        <f t="shared" si="11"/>
        <v>#REF!</v>
      </c>
      <c r="DN22" s="4">
        <f t="shared" si="11"/>
        <v>482.02720339999996</v>
      </c>
      <c r="DO22" s="4">
        <f t="shared" si="11"/>
        <v>279</v>
      </c>
      <c r="DP22" s="4" t="e">
        <f t="shared" si="11"/>
        <v>#REF!</v>
      </c>
      <c r="DQ22" s="4" t="e">
        <f t="shared" si="11"/>
        <v>#REF!</v>
      </c>
      <c r="DR22" s="4">
        <f t="shared" si="11"/>
        <v>0</v>
      </c>
      <c r="DS22" s="4">
        <f t="shared" si="11"/>
        <v>0</v>
      </c>
      <c r="DT22" s="4">
        <f t="shared" si="11"/>
        <v>0</v>
      </c>
      <c r="DU22" s="4">
        <f t="shared" si="11"/>
        <v>0</v>
      </c>
      <c r="DV22" s="4">
        <f t="shared" si="11"/>
        <v>0</v>
      </c>
      <c r="DW22" s="4">
        <f t="shared" si="11"/>
        <v>0</v>
      </c>
      <c r="DX22" s="4">
        <f t="shared" si="11"/>
        <v>0</v>
      </c>
      <c r="DY22" s="4">
        <f t="shared" si="11"/>
        <v>0</v>
      </c>
      <c r="DZ22" s="4">
        <f t="shared" si="11"/>
        <v>0</v>
      </c>
      <c r="EA22" s="4">
        <f t="shared" si="11"/>
        <v>0</v>
      </c>
      <c r="EB22" s="4">
        <f t="shared" si="11"/>
        <v>0</v>
      </c>
      <c r="EC22" s="4">
        <f t="shared" si="11"/>
        <v>0</v>
      </c>
      <c r="ED22" s="4">
        <f t="shared" si="11"/>
        <v>0</v>
      </c>
      <c r="EE22" s="4">
        <f t="shared" si="11"/>
        <v>0</v>
      </c>
      <c r="EF22" s="4">
        <f t="shared" si="11"/>
        <v>0</v>
      </c>
      <c r="EG22" s="4">
        <f t="shared" si="11"/>
        <v>0</v>
      </c>
      <c r="EH22" s="4">
        <f t="shared" si="11"/>
        <v>0</v>
      </c>
      <c r="EI22" s="4">
        <f t="shared" si="11"/>
        <v>0</v>
      </c>
      <c r="EJ22" s="4" t="e">
        <f t="shared" si="11"/>
        <v>#REF!</v>
      </c>
      <c r="EK22" s="4" t="e">
        <f t="shared" si="11"/>
        <v>#REF!</v>
      </c>
      <c r="EL22" s="4">
        <f t="shared" si="11"/>
        <v>0</v>
      </c>
      <c r="EM22" s="4">
        <f t="shared" ref="EM22:FR22" si="12">EM769</f>
        <v>0</v>
      </c>
      <c r="EN22" s="4">
        <f t="shared" si="12"/>
        <v>8313267</v>
      </c>
      <c r="EO22" s="4">
        <f t="shared" si="12"/>
        <v>8313267</v>
      </c>
      <c r="EP22" s="4">
        <f t="shared" si="12"/>
        <v>0</v>
      </c>
      <c r="EQ22" s="4">
        <f t="shared" si="12"/>
        <v>8313267</v>
      </c>
      <c r="ER22" s="4">
        <f t="shared" si="12"/>
        <v>0</v>
      </c>
      <c r="ES22" s="4">
        <f t="shared" si="12"/>
        <v>0</v>
      </c>
      <c r="ET22" s="4">
        <f t="shared" si="12"/>
        <v>0</v>
      </c>
      <c r="EU22" s="4">
        <f t="shared" si="12"/>
        <v>0</v>
      </c>
      <c r="EV22" s="4">
        <f t="shared" si="12"/>
        <v>0</v>
      </c>
      <c r="EW22" s="4">
        <f t="shared" si="12"/>
        <v>0</v>
      </c>
      <c r="EX22" s="4">
        <f t="shared" si="12"/>
        <v>0</v>
      </c>
      <c r="EY22" s="4">
        <f t="shared" si="12"/>
        <v>0</v>
      </c>
      <c r="EZ22" s="4">
        <f t="shared" si="12"/>
        <v>0</v>
      </c>
      <c r="FA22" s="4">
        <f t="shared" si="12"/>
        <v>0</v>
      </c>
      <c r="FB22" s="4">
        <f t="shared" si="12"/>
        <v>0</v>
      </c>
      <c r="FC22" s="4">
        <f t="shared" si="12"/>
        <v>0</v>
      </c>
      <c r="FD22" s="4">
        <f t="shared" si="12"/>
        <v>0</v>
      </c>
      <c r="FE22" s="4">
        <f t="shared" si="12"/>
        <v>0</v>
      </c>
      <c r="FF22" s="4">
        <f t="shared" si="12"/>
        <v>0</v>
      </c>
      <c r="FG22" s="4">
        <f t="shared" si="12"/>
        <v>0</v>
      </c>
      <c r="FH22" s="4">
        <f t="shared" si="12"/>
        <v>0</v>
      </c>
      <c r="FI22" s="4">
        <f t="shared" si="12"/>
        <v>0</v>
      </c>
      <c r="FJ22" s="4">
        <f t="shared" si="12"/>
        <v>0</v>
      </c>
      <c r="FK22" s="4">
        <f t="shared" si="12"/>
        <v>0</v>
      </c>
      <c r="FL22" s="4">
        <f t="shared" si="12"/>
        <v>0</v>
      </c>
      <c r="FM22" s="4">
        <f t="shared" si="12"/>
        <v>0</v>
      </c>
      <c r="FN22" s="4">
        <f t="shared" si="12"/>
        <v>0</v>
      </c>
      <c r="FO22" s="4">
        <f t="shared" si="12"/>
        <v>0</v>
      </c>
      <c r="FP22" s="4">
        <f t="shared" si="12"/>
        <v>0</v>
      </c>
      <c r="FQ22" s="4">
        <f t="shared" si="12"/>
        <v>0</v>
      </c>
      <c r="FR22" s="4">
        <f t="shared" si="12"/>
        <v>0</v>
      </c>
      <c r="FS22" s="4">
        <f t="shared" ref="FS22:GX22" si="13">FS769</f>
        <v>0</v>
      </c>
      <c r="FT22" s="4">
        <f t="shared" si="13"/>
        <v>0</v>
      </c>
      <c r="FU22" s="4">
        <f t="shared" si="13"/>
        <v>0</v>
      </c>
      <c r="FV22" s="4">
        <f t="shared" si="13"/>
        <v>0</v>
      </c>
      <c r="FW22" s="4">
        <f t="shared" si="13"/>
        <v>0</v>
      </c>
      <c r="FX22" s="4">
        <f t="shared" si="13"/>
        <v>0</v>
      </c>
      <c r="FY22" s="4">
        <f t="shared" si="13"/>
        <v>0</v>
      </c>
      <c r="FZ22" s="4">
        <f t="shared" si="13"/>
        <v>0</v>
      </c>
      <c r="GA22" s="4">
        <f t="shared" si="13"/>
        <v>0</v>
      </c>
      <c r="GB22" s="4">
        <f t="shared" si="13"/>
        <v>0</v>
      </c>
      <c r="GC22" s="4">
        <f t="shared" si="13"/>
        <v>0</v>
      </c>
      <c r="GD22" s="4">
        <f t="shared" si="13"/>
        <v>0</v>
      </c>
      <c r="GE22" s="4">
        <f t="shared" si="13"/>
        <v>0</v>
      </c>
      <c r="GF22" s="4">
        <f t="shared" si="13"/>
        <v>0</v>
      </c>
      <c r="GG22" s="4">
        <f t="shared" si="13"/>
        <v>0</v>
      </c>
      <c r="GH22" s="4">
        <f t="shared" si="13"/>
        <v>0</v>
      </c>
      <c r="GI22" s="4">
        <f t="shared" si="13"/>
        <v>0</v>
      </c>
      <c r="GJ22" s="4">
        <f t="shared" si="13"/>
        <v>0</v>
      </c>
      <c r="GK22" s="4">
        <f t="shared" si="13"/>
        <v>0</v>
      </c>
      <c r="GL22" s="4">
        <f t="shared" si="13"/>
        <v>0</v>
      </c>
      <c r="GM22" s="4">
        <f t="shared" si="13"/>
        <v>0</v>
      </c>
      <c r="GN22" s="4">
        <f t="shared" si="13"/>
        <v>0</v>
      </c>
      <c r="GO22" s="4">
        <f t="shared" si="13"/>
        <v>0</v>
      </c>
      <c r="GP22" s="4">
        <f t="shared" si="13"/>
        <v>0</v>
      </c>
      <c r="GQ22" s="4">
        <f t="shared" si="13"/>
        <v>0</v>
      </c>
      <c r="GR22" s="4">
        <f t="shared" si="13"/>
        <v>0</v>
      </c>
      <c r="GS22" s="4">
        <f t="shared" si="13"/>
        <v>0</v>
      </c>
      <c r="GT22" s="4">
        <f t="shared" si="13"/>
        <v>0</v>
      </c>
      <c r="GU22" s="4">
        <f t="shared" si="13"/>
        <v>0</v>
      </c>
      <c r="GV22" s="4">
        <f t="shared" si="13"/>
        <v>0</v>
      </c>
      <c r="GW22" s="4">
        <f t="shared" si="13"/>
        <v>0</v>
      </c>
      <c r="GX22" s="4">
        <f t="shared" si="13"/>
        <v>0</v>
      </c>
      <c r="IF22">
        <v>-1</v>
      </c>
    </row>
    <row r="23" spans="1:255" x14ac:dyDescent="0.2">
      <c r="IF23">
        <v>-1</v>
      </c>
    </row>
    <row r="24" spans="1:255" x14ac:dyDescent="0.2">
      <c r="A24" s="1">
        <v>4</v>
      </c>
      <c r="B24" s="1">
        <v>1</v>
      </c>
      <c r="C24" s="1"/>
      <c r="D24" s="1">
        <f>ROW(A188)</f>
        <v>188</v>
      </c>
      <c r="E24" s="1"/>
      <c r="F24" s="1" t="s">
        <v>17</v>
      </c>
      <c r="G24" s="1" t="s">
        <v>17</v>
      </c>
      <c r="H24" s="1" t="s">
        <v>6</v>
      </c>
      <c r="I24" s="1">
        <v>0</v>
      </c>
      <c r="J24" s="1"/>
      <c r="K24" s="1">
        <v>-1</v>
      </c>
      <c r="L24" s="1"/>
      <c r="M24" s="1" t="s">
        <v>6</v>
      </c>
      <c r="N24" s="1"/>
      <c r="O24" s="1"/>
      <c r="P24" s="1"/>
      <c r="Q24" s="1"/>
      <c r="R24" s="1"/>
      <c r="S24" s="1">
        <v>0</v>
      </c>
      <c r="T24" s="1">
        <v>0</v>
      </c>
      <c r="U24" s="1" t="s">
        <v>6</v>
      </c>
      <c r="V24" s="1">
        <v>0</v>
      </c>
      <c r="W24" s="1"/>
      <c r="X24" s="1"/>
      <c r="Y24" s="1"/>
      <c r="Z24" s="1"/>
      <c r="AA24" s="1"/>
      <c r="AB24" s="1" t="s">
        <v>6</v>
      </c>
      <c r="AC24" s="1" t="s">
        <v>6</v>
      </c>
      <c r="AD24" s="1" t="s">
        <v>6</v>
      </c>
      <c r="AE24" s="1" t="s">
        <v>6</v>
      </c>
      <c r="AF24" s="1" t="s">
        <v>6</v>
      </c>
      <c r="AG24" s="1" t="s">
        <v>6</v>
      </c>
      <c r="AH24" s="1"/>
      <c r="AI24" s="1"/>
      <c r="AJ24" s="1"/>
      <c r="AK24" s="1"/>
      <c r="AL24" s="1"/>
      <c r="AM24" s="1"/>
      <c r="AN24" s="1"/>
      <c r="AO24" s="1"/>
      <c r="AP24" s="1" t="s">
        <v>6</v>
      </c>
      <c r="AQ24" s="1" t="s">
        <v>6</v>
      </c>
      <c r="AR24" s="1" t="s">
        <v>6</v>
      </c>
      <c r="AS24" s="1"/>
      <c r="AT24" s="1"/>
      <c r="AU24" s="1"/>
      <c r="AV24" s="1"/>
      <c r="AW24" s="1"/>
      <c r="AX24" s="1"/>
      <c r="AY24" s="1"/>
      <c r="AZ24" s="1" t="s">
        <v>6</v>
      </c>
      <c r="BA24" s="1"/>
      <c r="BB24" s="1" t="s">
        <v>6</v>
      </c>
      <c r="BC24" s="1" t="s">
        <v>6</v>
      </c>
      <c r="BD24" s="1" t="s">
        <v>6</v>
      </c>
      <c r="BE24" s="1" t="s">
        <v>6</v>
      </c>
      <c r="BF24" s="1" t="s">
        <v>6</v>
      </c>
      <c r="BG24" s="1" t="s">
        <v>6</v>
      </c>
      <c r="BH24" s="1" t="s">
        <v>6</v>
      </c>
      <c r="BI24" s="1" t="s">
        <v>6</v>
      </c>
      <c r="BJ24" s="1" t="s">
        <v>6</v>
      </c>
      <c r="BK24" s="1" t="s">
        <v>6</v>
      </c>
      <c r="BL24" s="1" t="s">
        <v>6</v>
      </c>
      <c r="BM24" s="1" t="s">
        <v>6</v>
      </c>
      <c r="BN24" s="1" t="s">
        <v>6</v>
      </c>
      <c r="BO24" s="1" t="s">
        <v>6</v>
      </c>
      <c r="BP24" s="1" t="s">
        <v>6</v>
      </c>
      <c r="BQ24" s="1"/>
      <c r="BR24" s="1"/>
      <c r="BS24" s="1"/>
      <c r="BT24" s="1"/>
      <c r="BU24" s="1"/>
      <c r="BV24" s="1"/>
      <c r="BW24" s="1"/>
      <c r="BX24" s="1">
        <v>0</v>
      </c>
      <c r="BY24" s="1"/>
      <c r="BZ24" s="1"/>
      <c r="CA24" s="1"/>
      <c r="CB24" s="1"/>
      <c r="CC24" s="1"/>
      <c r="CD24" s="1"/>
      <c r="CE24" s="1"/>
      <c r="CF24" s="1"/>
      <c r="CG24" s="1"/>
      <c r="CH24" s="1"/>
      <c r="CI24" s="1"/>
      <c r="CJ24" s="1">
        <v>0</v>
      </c>
      <c r="IF24">
        <v>-1</v>
      </c>
    </row>
    <row r="25" spans="1:255" x14ac:dyDescent="0.2">
      <c r="IF25">
        <v>-1</v>
      </c>
    </row>
    <row r="26" spans="1:255" x14ac:dyDescent="0.2">
      <c r="A26" s="3">
        <v>52</v>
      </c>
      <c r="B26" s="3">
        <f t="shared" ref="B26:G26" si="14">B188</f>
        <v>1</v>
      </c>
      <c r="C26" s="3">
        <f t="shared" si="14"/>
        <v>4</v>
      </c>
      <c r="D26" s="3">
        <f t="shared" si="14"/>
        <v>24</v>
      </c>
      <c r="E26" s="3">
        <f t="shared" si="14"/>
        <v>0</v>
      </c>
      <c r="F26" s="3" t="str">
        <f t="shared" si="14"/>
        <v>Лестница с.1-2 7-20 этажи</v>
      </c>
      <c r="G26" s="3" t="str">
        <f t="shared" si="14"/>
        <v>Лестница с.1-2 7-20 этажи</v>
      </c>
      <c r="H26" s="3"/>
      <c r="I26" s="3"/>
      <c r="J26" s="3"/>
      <c r="K26" s="3"/>
      <c r="L26" s="3"/>
      <c r="M26" s="3"/>
      <c r="N26" s="3"/>
      <c r="O26" s="3">
        <f t="shared" ref="O26:AT26" si="15">O188</f>
        <v>202484</v>
      </c>
      <c r="P26" s="3">
        <f t="shared" si="15"/>
        <v>185855</v>
      </c>
      <c r="Q26" s="3">
        <f t="shared" si="15"/>
        <v>10889</v>
      </c>
      <c r="R26" s="3">
        <f t="shared" si="15"/>
        <v>1217</v>
      </c>
      <c r="S26" s="3">
        <f t="shared" si="15"/>
        <v>5740</v>
      </c>
      <c r="T26" s="3">
        <f t="shared" si="15"/>
        <v>0</v>
      </c>
      <c r="U26" s="3">
        <f t="shared" si="15"/>
        <v>623.34606199999985</v>
      </c>
      <c r="V26" s="3">
        <f t="shared" si="15"/>
        <v>90.046986000000004</v>
      </c>
      <c r="W26" s="3">
        <f t="shared" si="15"/>
        <v>1</v>
      </c>
      <c r="X26" s="3">
        <f t="shared" si="15"/>
        <v>9071</v>
      </c>
      <c r="Y26" s="3">
        <f t="shared" si="15"/>
        <v>5989</v>
      </c>
      <c r="Z26" s="3">
        <f t="shared" si="15"/>
        <v>0</v>
      </c>
      <c r="AA26" s="3">
        <f t="shared" si="15"/>
        <v>0</v>
      </c>
      <c r="AB26" s="3">
        <f t="shared" si="15"/>
        <v>202484</v>
      </c>
      <c r="AC26" s="3">
        <f t="shared" si="15"/>
        <v>185855</v>
      </c>
      <c r="AD26" s="3">
        <f t="shared" si="15"/>
        <v>10889</v>
      </c>
      <c r="AE26" s="3">
        <f t="shared" si="15"/>
        <v>1217</v>
      </c>
      <c r="AF26" s="3">
        <f t="shared" si="15"/>
        <v>5740</v>
      </c>
      <c r="AG26" s="3">
        <f t="shared" si="15"/>
        <v>0</v>
      </c>
      <c r="AH26" s="3">
        <f t="shared" si="15"/>
        <v>623.34606199999985</v>
      </c>
      <c r="AI26" s="3">
        <f t="shared" si="15"/>
        <v>90.046986000000004</v>
      </c>
      <c r="AJ26" s="3">
        <f t="shared" si="15"/>
        <v>1</v>
      </c>
      <c r="AK26" s="3">
        <f t="shared" si="15"/>
        <v>9071</v>
      </c>
      <c r="AL26" s="3">
        <f t="shared" si="15"/>
        <v>5989</v>
      </c>
      <c r="AM26" s="3">
        <f t="shared" si="15"/>
        <v>0</v>
      </c>
      <c r="AN26" s="3">
        <f t="shared" si="15"/>
        <v>0</v>
      </c>
      <c r="AO26" s="3">
        <f t="shared" si="15"/>
        <v>0</v>
      </c>
      <c r="AP26" s="3">
        <f t="shared" si="15"/>
        <v>0</v>
      </c>
      <c r="AQ26" s="3">
        <f t="shared" si="15"/>
        <v>0</v>
      </c>
      <c r="AR26" s="3">
        <f t="shared" si="15"/>
        <v>217544</v>
      </c>
      <c r="AS26" s="3">
        <f t="shared" si="15"/>
        <v>217544</v>
      </c>
      <c r="AT26" s="3">
        <f t="shared" si="15"/>
        <v>0</v>
      </c>
      <c r="AU26" s="3">
        <f t="shared" ref="AU26:BZ26" si="16">AU188</f>
        <v>0</v>
      </c>
      <c r="AV26" s="3">
        <f t="shared" si="16"/>
        <v>185855</v>
      </c>
      <c r="AW26" s="3">
        <f t="shared" si="16"/>
        <v>185855</v>
      </c>
      <c r="AX26" s="3">
        <f t="shared" si="16"/>
        <v>0</v>
      </c>
      <c r="AY26" s="3">
        <f t="shared" si="16"/>
        <v>185855</v>
      </c>
      <c r="AZ26" s="3">
        <f t="shared" si="16"/>
        <v>0</v>
      </c>
      <c r="BA26" s="3">
        <f t="shared" si="16"/>
        <v>0</v>
      </c>
      <c r="BB26" s="3">
        <f t="shared" si="16"/>
        <v>0</v>
      </c>
      <c r="BC26" s="3">
        <f t="shared" si="16"/>
        <v>0</v>
      </c>
      <c r="BD26" s="3">
        <f t="shared" si="16"/>
        <v>0</v>
      </c>
      <c r="BE26" s="3">
        <f t="shared" si="16"/>
        <v>0</v>
      </c>
      <c r="BF26" s="3">
        <f t="shared" si="16"/>
        <v>0</v>
      </c>
      <c r="BG26" s="3">
        <f t="shared" si="16"/>
        <v>0</v>
      </c>
      <c r="BH26" s="3">
        <f t="shared" si="16"/>
        <v>0</v>
      </c>
      <c r="BI26" s="3">
        <f t="shared" si="16"/>
        <v>0</v>
      </c>
      <c r="BJ26" s="3">
        <f t="shared" si="16"/>
        <v>0</v>
      </c>
      <c r="BK26" s="3">
        <f t="shared" si="16"/>
        <v>0</v>
      </c>
      <c r="BL26" s="3">
        <f t="shared" si="16"/>
        <v>0</v>
      </c>
      <c r="BM26" s="3">
        <f t="shared" si="16"/>
        <v>0</v>
      </c>
      <c r="BN26" s="3">
        <f t="shared" si="16"/>
        <v>0</v>
      </c>
      <c r="BO26" s="3">
        <f t="shared" si="16"/>
        <v>0</v>
      </c>
      <c r="BP26" s="3">
        <f t="shared" si="16"/>
        <v>0</v>
      </c>
      <c r="BQ26" s="3">
        <f t="shared" si="16"/>
        <v>0</v>
      </c>
      <c r="BR26" s="3">
        <f t="shared" si="16"/>
        <v>0</v>
      </c>
      <c r="BS26" s="3">
        <f t="shared" si="16"/>
        <v>0</v>
      </c>
      <c r="BT26" s="3">
        <f t="shared" si="16"/>
        <v>0</v>
      </c>
      <c r="BU26" s="3">
        <f t="shared" si="16"/>
        <v>0</v>
      </c>
      <c r="BV26" s="3">
        <f t="shared" si="16"/>
        <v>0</v>
      </c>
      <c r="BW26" s="3">
        <f t="shared" si="16"/>
        <v>0</v>
      </c>
      <c r="BX26" s="3">
        <f t="shared" si="16"/>
        <v>0</v>
      </c>
      <c r="BY26" s="3">
        <f t="shared" si="16"/>
        <v>0</v>
      </c>
      <c r="BZ26" s="3">
        <f t="shared" si="16"/>
        <v>0</v>
      </c>
      <c r="CA26" s="3">
        <f t="shared" ref="CA26:DF26" si="17">CA188</f>
        <v>217544</v>
      </c>
      <c r="CB26" s="3">
        <f t="shared" si="17"/>
        <v>217544</v>
      </c>
      <c r="CC26" s="3">
        <f t="shared" si="17"/>
        <v>0</v>
      </c>
      <c r="CD26" s="3">
        <f t="shared" si="17"/>
        <v>0</v>
      </c>
      <c r="CE26" s="3">
        <f t="shared" si="17"/>
        <v>185855</v>
      </c>
      <c r="CF26" s="3">
        <f t="shared" si="17"/>
        <v>185855</v>
      </c>
      <c r="CG26" s="3">
        <f t="shared" si="17"/>
        <v>0</v>
      </c>
      <c r="CH26" s="3">
        <f t="shared" si="17"/>
        <v>185855</v>
      </c>
      <c r="CI26" s="3">
        <f t="shared" si="17"/>
        <v>0</v>
      </c>
      <c r="CJ26" s="3">
        <f t="shared" si="17"/>
        <v>0</v>
      </c>
      <c r="CK26" s="3">
        <f t="shared" si="17"/>
        <v>0</v>
      </c>
      <c r="CL26" s="3">
        <f t="shared" si="17"/>
        <v>0</v>
      </c>
      <c r="CM26" s="3">
        <f t="shared" si="17"/>
        <v>0</v>
      </c>
      <c r="CN26" s="3">
        <f t="shared" si="17"/>
        <v>0</v>
      </c>
      <c r="CO26" s="3">
        <f t="shared" si="17"/>
        <v>0</v>
      </c>
      <c r="CP26" s="3">
        <f t="shared" si="17"/>
        <v>0</v>
      </c>
      <c r="CQ26" s="3">
        <f t="shared" si="17"/>
        <v>0</v>
      </c>
      <c r="CR26" s="3">
        <f t="shared" si="17"/>
        <v>0</v>
      </c>
      <c r="CS26" s="3">
        <f t="shared" si="17"/>
        <v>0</v>
      </c>
      <c r="CT26" s="3">
        <f t="shared" si="17"/>
        <v>0</v>
      </c>
      <c r="CU26" s="3">
        <f t="shared" si="17"/>
        <v>0</v>
      </c>
      <c r="CV26" s="3">
        <f t="shared" si="17"/>
        <v>0</v>
      </c>
      <c r="CW26" s="3">
        <f t="shared" si="17"/>
        <v>0</v>
      </c>
      <c r="CX26" s="3">
        <f t="shared" si="17"/>
        <v>0</v>
      </c>
      <c r="CY26" s="3">
        <f t="shared" si="17"/>
        <v>0</v>
      </c>
      <c r="CZ26" s="3">
        <f t="shared" si="17"/>
        <v>0</v>
      </c>
      <c r="DA26" s="3">
        <f t="shared" si="17"/>
        <v>0</v>
      </c>
      <c r="DB26" s="3">
        <f t="shared" si="17"/>
        <v>0</v>
      </c>
      <c r="DC26" s="3">
        <f t="shared" si="17"/>
        <v>0</v>
      </c>
      <c r="DD26" s="3">
        <f t="shared" si="17"/>
        <v>0</v>
      </c>
      <c r="DE26" s="3">
        <f t="shared" si="17"/>
        <v>0</v>
      </c>
      <c r="DF26" s="3">
        <f t="shared" si="17"/>
        <v>0</v>
      </c>
      <c r="DG26" s="4">
        <f t="shared" ref="DG26:EL26" si="18">DG188</f>
        <v>1807276</v>
      </c>
      <c r="DH26" s="4">
        <f t="shared" si="18"/>
        <v>1556752</v>
      </c>
      <c r="DI26" s="4">
        <f t="shared" si="18"/>
        <v>101272</v>
      </c>
      <c r="DJ26" s="4">
        <f t="shared" si="18"/>
        <v>24108</v>
      </c>
      <c r="DK26" s="4">
        <f t="shared" si="18"/>
        <v>149252</v>
      </c>
      <c r="DL26" s="4">
        <f t="shared" si="18"/>
        <v>0</v>
      </c>
      <c r="DM26" s="4" t="e">
        <f t="shared" si="18"/>
        <v>#REF!</v>
      </c>
      <c r="DN26" s="4">
        <f t="shared" si="18"/>
        <v>90.046986000000004</v>
      </c>
      <c r="DO26" s="4">
        <f t="shared" si="18"/>
        <v>1</v>
      </c>
      <c r="DP26" s="4" t="e">
        <f t="shared" si="18"/>
        <v>#REF!</v>
      </c>
      <c r="DQ26" s="4" t="e">
        <f t="shared" si="18"/>
        <v>#REF!</v>
      </c>
      <c r="DR26" s="4">
        <f t="shared" si="18"/>
        <v>0</v>
      </c>
      <c r="DS26" s="4">
        <f t="shared" si="18"/>
        <v>0</v>
      </c>
      <c r="DT26" s="4">
        <f t="shared" si="18"/>
        <v>1807276</v>
      </c>
      <c r="DU26" s="4">
        <f t="shared" si="18"/>
        <v>1556752</v>
      </c>
      <c r="DV26" s="4">
        <f t="shared" si="18"/>
        <v>101272</v>
      </c>
      <c r="DW26" s="4">
        <f t="shared" si="18"/>
        <v>24108</v>
      </c>
      <c r="DX26" s="4">
        <f t="shared" si="18"/>
        <v>149252</v>
      </c>
      <c r="DY26" s="4">
        <f t="shared" si="18"/>
        <v>0</v>
      </c>
      <c r="DZ26" s="4" t="e">
        <f t="shared" si="18"/>
        <v>#REF!</v>
      </c>
      <c r="EA26" s="4">
        <f t="shared" si="18"/>
        <v>90.046986000000004</v>
      </c>
      <c r="EB26" s="4">
        <f t="shared" si="18"/>
        <v>1</v>
      </c>
      <c r="EC26" s="4" t="e">
        <f t="shared" si="18"/>
        <v>#REF!</v>
      </c>
      <c r="ED26" s="4" t="e">
        <f t="shared" si="18"/>
        <v>#REF!</v>
      </c>
      <c r="EE26" s="4">
        <f t="shared" si="18"/>
        <v>0</v>
      </c>
      <c r="EF26" s="4">
        <f t="shared" si="18"/>
        <v>0</v>
      </c>
      <c r="EG26" s="4">
        <f t="shared" si="18"/>
        <v>0</v>
      </c>
      <c r="EH26" s="4">
        <f t="shared" si="18"/>
        <v>0</v>
      </c>
      <c r="EI26" s="4">
        <f t="shared" si="18"/>
        <v>0</v>
      </c>
      <c r="EJ26" s="4" t="e">
        <f t="shared" si="18"/>
        <v>#REF!</v>
      </c>
      <c r="EK26" s="4" t="e">
        <f t="shared" si="18"/>
        <v>#REF!</v>
      </c>
      <c r="EL26" s="4">
        <f t="shared" si="18"/>
        <v>0</v>
      </c>
      <c r="EM26" s="4">
        <f t="shared" ref="EM26:FR26" si="19">EM188</f>
        <v>0</v>
      </c>
      <c r="EN26" s="4">
        <f t="shared" si="19"/>
        <v>1556752</v>
      </c>
      <c r="EO26" s="4">
        <f t="shared" si="19"/>
        <v>1556752</v>
      </c>
      <c r="EP26" s="4">
        <f t="shared" si="19"/>
        <v>0</v>
      </c>
      <c r="EQ26" s="4">
        <f t="shared" si="19"/>
        <v>1556752</v>
      </c>
      <c r="ER26" s="4">
        <f t="shared" si="19"/>
        <v>0</v>
      </c>
      <c r="ES26" s="4">
        <f t="shared" si="19"/>
        <v>0</v>
      </c>
      <c r="ET26" s="4">
        <f t="shared" si="19"/>
        <v>0</v>
      </c>
      <c r="EU26" s="4">
        <f t="shared" si="19"/>
        <v>0</v>
      </c>
      <c r="EV26" s="4">
        <f t="shared" si="19"/>
        <v>0</v>
      </c>
      <c r="EW26" s="4">
        <f t="shared" si="19"/>
        <v>0</v>
      </c>
      <c r="EX26" s="4">
        <f t="shared" si="19"/>
        <v>0</v>
      </c>
      <c r="EY26" s="4">
        <f t="shared" si="19"/>
        <v>0</v>
      </c>
      <c r="EZ26" s="4">
        <f t="shared" si="19"/>
        <v>0</v>
      </c>
      <c r="FA26" s="4">
        <f t="shared" si="19"/>
        <v>0</v>
      </c>
      <c r="FB26" s="4">
        <f t="shared" si="19"/>
        <v>0</v>
      </c>
      <c r="FC26" s="4">
        <f t="shared" si="19"/>
        <v>0</v>
      </c>
      <c r="FD26" s="4">
        <f t="shared" si="19"/>
        <v>0</v>
      </c>
      <c r="FE26" s="4">
        <f t="shared" si="19"/>
        <v>0</v>
      </c>
      <c r="FF26" s="4">
        <f t="shared" si="19"/>
        <v>0</v>
      </c>
      <c r="FG26" s="4">
        <f t="shared" si="19"/>
        <v>0</v>
      </c>
      <c r="FH26" s="4">
        <f t="shared" si="19"/>
        <v>0</v>
      </c>
      <c r="FI26" s="4">
        <f t="shared" si="19"/>
        <v>0</v>
      </c>
      <c r="FJ26" s="4">
        <f t="shared" si="19"/>
        <v>0</v>
      </c>
      <c r="FK26" s="4">
        <f t="shared" si="19"/>
        <v>0</v>
      </c>
      <c r="FL26" s="4">
        <f t="shared" si="19"/>
        <v>0</v>
      </c>
      <c r="FM26" s="4">
        <f t="shared" si="19"/>
        <v>0</v>
      </c>
      <c r="FN26" s="4">
        <f t="shared" si="19"/>
        <v>0</v>
      </c>
      <c r="FO26" s="4">
        <f t="shared" si="19"/>
        <v>0</v>
      </c>
      <c r="FP26" s="4">
        <f t="shared" si="19"/>
        <v>0</v>
      </c>
      <c r="FQ26" s="4">
        <f t="shared" si="19"/>
        <v>0</v>
      </c>
      <c r="FR26" s="4">
        <f t="shared" si="19"/>
        <v>0</v>
      </c>
      <c r="FS26" s="4" t="e">
        <f t="shared" ref="FS26:GX26" si="20">FS188</f>
        <v>#REF!</v>
      </c>
      <c r="FT26" s="4" t="e">
        <f t="shared" si="20"/>
        <v>#REF!</v>
      </c>
      <c r="FU26" s="4">
        <f t="shared" si="20"/>
        <v>0</v>
      </c>
      <c r="FV26" s="4">
        <f t="shared" si="20"/>
        <v>0</v>
      </c>
      <c r="FW26" s="4">
        <f t="shared" si="20"/>
        <v>1556752</v>
      </c>
      <c r="FX26" s="4">
        <f t="shared" si="20"/>
        <v>1556752</v>
      </c>
      <c r="FY26" s="4">
        <f t="shared" si="20"/>
        <v>0</v>
      </c>
      <c r="FZ26" s="4">
        <f t="shared" si="20"/>
        <v>1556752</v>
      </c>
      <c r="GA26" s="4">
        <f t="shared" si="20"/>
        <v>0</v>
      </c>
      <c r="GB26" s="4">
        <f t="shared" si="20"/>
        <v>0</v>
      </c>
      <c r="GC26" s="4">
        <f t="shared" si="20"/>
        <v>0</v>
      </c>
      <c r="GD26" s="4">
        <f t="shared" si="20"/>
        <v>0</v>
      </c>
      <c r="GE26" s="4">
        <f t="shared" si="20"/>
        <v>0</v>
      </c>
      <c r="GF26" s="4">
        <f t="shared" si="20"/>
        <v>0</v>
      </c>
      <c r="GG26" s="4">
        <f t="shared" si="20"/>
        <v>0</v>
      </c>
      <c r="GH26" s="4">
        <f t="shared" si="20"/>
        <v>0</v>
      </c>
      <c r="GI26" s="4">
        <f t="shared" si="20"/>
        <v>0</v>
      </c>
      <c r="GJ26" s="4">
        <f t="shared" si="20"/>
        <v>0</v>
      </c>
      <c r="GK26" s="4">
        <f t="shared" si="20"/>
        <v>0</v>
      </c>
      <c r="GL26" s="4">
        <f t="shared" si="20"/>
        <v>0</v>
      </c>
      <c r="GM26" s="4">
        <f t="shared" si="20"/>
        <v>0</v>
      </c>
      <c r="GN26" s="4">
        <f t="shared" si="20"/>
        <v>0</v>
      </c>
      <c r="GO26" s="4">
        <f t="shared" si="20"/>
        <v>0</v>
      </c>
      <c r="GP26" s="4">
        <f t="shared" si="20"/>
        <v>0</v>
      </c>
      <c r="GQ26" s="4">
        <f t="shared" si="20"/>
        <v>0</v>
      </c>
      <c r="GR26" s="4">
        <f t="shared" si="20"/>
        <v>0</v>
      </c>
      <c r="GS26" s="4">
        <f t="shared" si="20"/>
        <v>0</v>
      </c>
      <c r="GT26" s="4">
        <f t="shared" si="20"/>
        <v>0</v>
      </c>
      <c r="GU26" s="4">
        <f t="shared" si="20"/>
        <v>0</v>
      </c>
      <c r="GV26" s="4">
        <f t="shared" si="20"/>
        <v>0</v>
      </c>
      <c r="GW26" s="4">
        <f t="shared" si="20"/>
        <v>0</v>
      </c>
      <c r="GX26" s="4">
        <f t="shared" si="20"/>
        <v>0</v>
      </c>
      <c r="IF26">
        <v>-1</v>
      </c>
    </row>
    <row r="27" spans="1:255" x14ac:dyDescent="0.2">
      <c r="IF27">
        <v>-1</v>
      </c>
    </row>
    <row r="28" spans="1:255" x14ac:dyDescent="0.2">
      <c r="A28" s="2">
        <v>17</v>
      </c>
      <c r="B28" s="2">
        <v>1</v>
      </c>
      <c r="C28" s="2">
        <f>ROW(SmtRes!A5)</f>
        <v>5</v>
      </c>
      <c r="D28" s="2">
        <f>ROW(EtalonRes!A5)</f>
        <v>5</v>
      </c>
      <c r="E28" s="2" t="s">
        <v>18</v>
      </c>
      <c r="F28" s="2" t="s">
        <v>19</v>
      </c>
      <c r="G28" s="2" t="s">
        <v>20</v>
      </c>
      <c r="H28" s="2" t="s">
        <v>21</v>
      </c>
      <c r="I28" s="2">
        <f>'2.Лок.смета.и.Акт'!E25</f>
        <v>0.28000000000000003</v>
      </c>
      <c r="J28" s="2">
        <v>0</v>
      </c>
      <c r="K28" s="2">
        <v>0.28000000000000003</v>
      </c>
      <c r="L28" s="2"/>
      <c r="M28" s="2"/>
      <c r="N28" s="2"/>
      <c r="O28" s="2">
        <f t="shared" ref="O28:O75" si="21">ROUND(CP28,0)</f>
        <v>2631</v>
      </c>
      <c r="P28" s="2">
        <f t="shared" ref="P28:P75" si="22">ROUND(CQ28*I28,0)</f>
        <v>0</v>
      </c>
      <c r="Q28" s="2">
        <f t="shared" ref="Q28:Q75" si="23">ROUND(CR28*I28,0)</f>
        <v>1950</v>
      </c>
      <c r="R28" s="2">
        <f t="shared" ref="R28:R75" si="24">ROUND(CS28*I28,0)</f>
        <v>229</v>
      </c>
      <c r="S28" s="2">
        <f t="shared" ref="S28:S75" si="25">ROUND(CT28*I28,0)</f>
        <v>681</v>
      </c>
      <c r="T28" s="2">
        <f t="shared" ref="T28:T75" si="26">ROUND(CU28*I28,0)</f>
        <v>0</v>
      </c>
      <c r="U28" s="2">
        <f t="shared" ref="U28:U75" si="27">CV28*I28</f>
        <v>73.570560000000015</v>
      </c>
      <c r="V28" s="2">
        <f t="shared" ref="V28:V75" si="28">CW28*I28</f>
        <v>16.860479999999999</v>
      </c>
      <c r="W28" s="2">
        <f t="shared" ref="W28:W75" si="29">ROUND(CX28*I28,0)</f>
        <v>0</v>
      </c>
      <c r="X28" s="2">
        <f t="shared" ref="X28:X75" si="30">ROUND(CY28,0)</f>
        <v>1183</v>
      </c>
      <c r="Y28" s="2">
        <f t="shared" ref="Y28:Y75" si="31">ROUND(CZ28,0)</f>
        <v>774</v>
      </c>
      <c r="Z28" s="2"/>
      <c r="AA28" s="2">
        <v>86295183</v>
      </c>
      <c r="AB28" s="2">
        <f t="shared" ref="AB28:AB75" si="32">ROUND((AC28+AD28+AF28),2)</f>
        <v>9396.4500000000007</v>
      </c>
      <c r="AC28" s="2">
        <f>ROUND((ES28+(SUM(SmtRes!BC1:'SmtRes'!BC5)+SUM(EtalonRes!AL1:'EtalonRes'!AL5))),2)</f>
        <v>0</v>
      </c>
      <c r="AD28" s="2">
        <f>ROUND(((((ET28*1.2)+(SUM(SmtRes!BD1:'SmtRes'!BD5)+SUM(EtalonRes!AM1:'EtalonRes'!AM5)))-((EU28*1.2)+(SUM(SmtRes!BE1:'SmtRes'!BE5)+SUM(EtalonRes!AN1:'EtalonRes'!AN5))))+AE28),2)</f>
        <v>6963.37</v>
      </c>
      <c r="AE28" s="2">
        <f>ROUND(((EU28*1.2)+(SUM(SmtRes!BE1:'SmtRes'!BE5)+SUM(EtalonRes!AN1:'EtalonRes'!AN5))),2)</f>
        <v>819.54</v>
      </c>
      <c r="AF28" s="2">
        <f>ROUND(((EV28*1.2)),2)</f>
        <v>2433.08</v>
      </c>
      <c r="AG28" s="2">
        <f t="shared" ref="AG28:AG75" si="33">ROUND((AP28),2)</f>
        <v>0</v>
      </c>
      <c r="AH28" s="2">
        <f>((EW28*1.2))</f>
        <v>262.75200000000001</v>
      </c>
      <c r="AI28" s="2">
        <f>((EX28*1.2))</f>
        <v>60.215999999999994</v>
      </c>
      <c r="AJ28" s="2">
        <f t="shared" ref="AJ28:AJ75" si="34">(AS28)</f>
        <v>0</v>
      </c>
      <c r="AK28" s="2">
        <v>6669.69</v>
      </c>
      <c r="AL28" s="2">
        <v>41.12</v>
      </c>
      <c r="AM28" s="2">
        <v>4601</v>
      </c>
      <c r="AN28" s="2">
        <v>682.95</v>
      </c>
      <c r="AO28" s="2">
        <v>2027.57</v>
      </c>
      <c r="AP28" s="2">
        <v>0</v>
      </c>
      <c r="AQ28" s="2">
        <v>218.96</v>
      </c>
      <c r="AR28" s="2">
        <v>50.18</v>
      </c>
      <c r="AS28" s="2">
        <v>0</v>
      </c>
      <c r="AT28" s="2">
        <v>130</v>
      </c>
      <c r="AU28" s="2">
        <v>85</v>
      </c>
      <c r="AV28" s="2">
        <v>1</v>
      </c>
      <c r="AW28" s="2">
        <v>1</v>
      </c>
      <c r="AX28" s="2"/>
      <c r="AY28" s="2"/>
      <c r="AZ28" s="2">
        <v>1</v>
      </c>
      <c r="BA28" s="2">
        <v>1</v>
      </c>
      <c r="BB28" s="2">
        <v>1</v>
      </c>
      <c r="BC28" s="2">
        <v>1</v>
      </c>
      <c r="BD28" s="2" t="s">
        <v>6</v>
      </c>
      <c r="BE28" s="2" t="s">
        <v>6</v>
      </c>
      <c r="BF28" s="2" t="s">
        <v>6</v>
      </c>
      <c r="BG28" s="2" t="s">
        <v>6</v>
      </c>
      <c r="BH28" s="2">
        <v>0</v>
      </c>
      <c r="BI28" s="2">
        <v>1</v>
      </c>
      <c r="BJ28" s="2" t="s">
        <v>22</v>
      </c>
      <c r="BK28" s="2"/>
      <c r="BL28" s="2"/>
      <c r="BM28" s="2">
        <v>7001</v>
      </c>
      <c r="BN28" s="2">
        <v>0</v>
      </c>
      <c r="BO28" s="2" t="s">
        <v>6</v>
      </c>
      <c r="BP28" s="2">
        <v>0</v>
      </c>
      <c r="BQ28" s="2">
        <v>1</v>
      </c>
      <c r="BR28" s="2">
        <v>0</v>
      </c>
      <c r="BS28" s="2">
        <v>1</v>
      </c>
      <c r="BT28" s="2">
        <v>1</v>
      </c>
      <c r="BU28" s="2">
        <v>1</v>
      </c>
      <c r="BV28" s="2">
        <v>1</v>
      </c>
      <c r="BW28" s="2">
        <v>1</v>
      </c>
      <c r="BX28" s="2">
        <v>1</v>
      </c>
      <c r="BY28" s="2" t="s">
        <v>6</v>
      </c>
      <c r="BZ28" s="2">
        <v>130</v>
      </c>
      <c r="CA28" s="2">
        <v>85</v>
      </c>
      <c r="CB28" s="2" t="s">
        <v>6</v>
      </c>
      <c r="CC28" s="2"/>
      <c r="CD28" s="2"/>
      <c r="CE28" s="2">
        <v>0</v>
      </c>
      <c r="CF28" s="2">
        <v>0</v>
      </c>
      <c r="CG28" s="2">
        <v>0</v>
      </c>
      <c r="CH28" s="2"/>
      <c r="CI28" s="2"/>
      <c r="CJ28" s="2"/>
      <c r="CK28" s="2"/>
      <c r="CL28" s="2"/>
      <c r="CM28" s="2">
        <v>0</v>
      </c>
      <c r="CN28" s="2" t="s">
        <v>23</v>
      </c>
      <c r="CO28" s="2">
        <v>0</v>
      </c>
      <c r="CP28" s="2">
        <f t="shared" ref="CP28:CP75" si="35">(P28+Q28+S28)</f>
        <v>2631</v>
      </c>
      <c r="CQ28" s="2">
        <f t="shared" ref="CQ28:CQ75" si="36">AC28*BC28</f>
        <v>0</v>
      </c>
      <c r="CR28" s="2">
        <f t="shared" ref="CR28:CR75" si="37">AD28*BB28</f>
        <v>6963.37</v>
      </c>
      <c r="CS28" s="2">
        <f t="shared" ref="CS28:CS75" si="38">AE28*BS28</f>
        <v>819.54</v>
      </c>
      <c r="CT28" s="2">
        <f t="shared" ref="CT28:CT75" si="39">AF28*BA28</f>
        <v>2433.08</v>
      </c>
      <c r="CU28" s="2">
        <f t="shared" ref="CU28:CU75" si="40">AG28</f>
        <v>0</v>
      </c>
      <c r="CV28" s="2">
        <f t="shared" ref="CV28:CV75" si="41">AH28</f>
        <v>262.75200000000001</v>
      </c>
      <c r="CW28" s="2">
        <f t="shared" ref="CW28:CW75" si="42">AI28</f>
        <v>60.215999999999994</v>
      </c>
      <c r="CX28" s="2">
        <f t="shared" ref="CX28:CX75" si="43">AJ28</f>
        <v>0</v>
      </c>
      <c r="CY28" s="2">
        <f>(((S28+(R28*IF(0,0,1)))*AT28)/100)</f>
        <v>1183</v>
      </c>
      <c r="CZ28" s="2">
        <f>(((S28+(R28*IF(0,0,1)))*AU28)/100)</f>
        <v>773.5</v>
      </c>
      <c r="DA28" s="2"/>
      <c r="DB28" s="2"/>
      <c r="DC28" s="2" t="s">
        <v>6</v>
      </c>
      <c r="DD28" s="2" t="s">
        <v>6</v>
      </c>
      <c r="DE28" s="2" t="s">
        <v>24</v>
      </c>
      <c r="DF28" s="2" t="s">
        <v>24</v>
      </c>
      <c r="DG28" s="2" t="s">
        <v>24</v>
      </c>
      <c r="DH28" s="2" t="s">
        <v>6</v>
      </c>
      <c r="DI28" s="2" t="s">
        <v>24</v>
      </c>
      <c r="DJ28" s="2" t="s">
        <v>24</v>
      </c>
      <c r="DK28" s="2" t="s">
        <v>6</v>
      </c>
      <c r="DL28" s="2" t="s">
        <v>6</v>
      </c>
      <c r="DM28" s="2" t="s">
        <v>6</v>
      </c>
      <c r="DN28" s="2">
        <v>0</v>
      </c>
      <c r="DO28" s="2">
        <v>0</v>
      </c>
      <c r="DP28" s="2">
        <v>1</v>
      </c>
      <c r="DQ28" s="2">
        <v>1</v>
      </c>
      <c r="DR28" s="2"/>
      <c r="DS28" s="2"/>
      <c r="DT28" s="2"/>
      <c r="DU28" s="2">
        <v>1013</v>
      </c>
      <c r="DV28" s="2" t="s">
        <v>21</v>
      </c>
      <c r="DW28" s="2" t="s">
        <v>21</v>
      </c>
      <c r="DX28" s="2">
        <v>1</v>
      </c>
      <c r="DY28" s="2"/>
      <c r="DZ28" s="2" t="s">
        <v>6</v>
      </c>
      <c r="EA28" s="2" t="s">
        <v>6</v>
      </c>
      <c r="EB28" s="2" t="s">
        <v>6</v>
      </c>
      <c r="EC28" s="2" t="s">
        <v>6</v>
      </c>
      <c r="ED28" s="2"/>
      <c r="EE28" s="2">
        <v>54938594</v>
      </c>
      <c r="EF28" s="2">
        <v>1</v>
      </c>
      <c r="EG28" s="2" t="s">
        <v>25</v>
      </c>
      <c r="EH28" s="2">
        <v>0</v>
      </c>
      <c r="EI28" s="2" t="s">
        <v>6</v>
      </c>
      <c r="EJ28" s="2">
        <v>1</v>
      </c>
      <c r="EK28" s="2">
        <v>7001</v>
      </c>
      <c r="EL28" s="2" t="s">
        <v>26</v>
      </c>
      <c r="EM28" s="2" t="s">
        <v>27</v>
      </c>
      <c r="EN28" s="2"/>
      <c r="EO28" s="2" t="s">
        <v>28</v>
      </c>
      <c r="EP28" s="2"/>
      <c r="EQ28" s="2">
        <v>131072</v>
      </c>
      <c r="ER28" s="2">
        <v>6669.69</v>
      </c>
      <c r="ES28" s="2">
        <v>41.12</v>
      </c>
      <c r="ET28" s="2">
        <v>4601</v>
      </c>
      <c r="EU28" s="2">
        <v>682.95</v>
      </c>
      <c r="EV28" s="2">
        <v>2027.57</v>
      </c>
      <c r="EW28" s="2">
        <v>218.96</v>
      </c>
      <c r="EX28" s="2">
        <v>50.18</v>
      </c>
      <c r="EY28" s="2">
        <v>1</v>
      </c>
      <c r="EZ28" s="2"/>
      <c r="FA28" s="2"/>
      <c r="FB28" s="2"/>
      <c r="FC28" s="2"/>
      <c r="FD28" s="2"/>
      <c r="FE28" s="2"/>
      <c r="FF28" s="2"/>
      <c r="FG28" s="2"/>
      <c r="FH28" s="2"/>
      <c r="FI28" s="2"/>
      <c r="FJ28" s="2"/>
      <c r="FK28" s="2"/>
      <c r="FL28" s="2"/>
      <c r="FM28" s="2"/>
      <c r="FN28" s="2"/>
      <c r="FO28" s="2"/>
      <c r="FP28" s="2"/>
      <c r="FQ28" s="2">
        <v>0</v>
      </c>
      <c r="FR28" s="2">
        <f t="shared" ref="FR28:FR75" si="44">ROUND(IF(BI28=3,GM28,0),0)</f>
        <v>0</v>
      </c>
      <c r="FS28" s="2">
        <v>0</v>
      </c>
      <c r="FT28" s="2"/>
      <c r="FU28" s="2"/>
      <c r="FV28" s="2"/>
      <c r="FW28" s="2"/>
      <c r="FX28" s="2">
        <v>130</v>
      </c>
      <c r="FY28" s="2">
        <v>85</v>
      </c>
      <c r="FZ28" s="2"/>
      <c r="GA28" s="2" t="s">
        <v>6</v>
      </c>
      <c r="GB28" s="2"/>
      <c r="GC28" s="2"/>
      <c r="GD28" s="2">
        <v>1</v>
      </c>
      <c r="GE28" s="2"/>
      <c r="GF28" s="2">
        <v>-1518090174</v>
      </c>
      <c r="GG28" s="2">
        <v>2</v>
      </c>
      <c r="GH28" s="2">
        <v>1</v>
      </c>
      <c r="GI28" s="2">
        <v>-2</v>
      </c>
      <c r="GJ28" s="2">
        <v>0</v>
      </c>
      <c r="GK28" s="2">
        <v>0</v>
      </c>
      <c r="GL28" s="2">
        <f t="shared" ref="GL28:GL75" si="45">ROUND(IF(AND(BH28=3,BI28=3,FS28&lt;&gt;0),P28,0),0)</f>
        <v>0</v>
      </c>
      <c r="GM28" s="2">
        <f t="shared" ref="GM28:GM75" si="46">ROUND(O28+X28+Y28,0)+GX28</f>
        <v>4588</v>
      </c>
      <c r="GN28" s="2">
        <f t="shared" ref="GN28:GN75" si="47">IF(OR(BI28=0,BI28=1),GM28-GX28,0)</f>
        <v>4588</v>
      </c>
      <c r="GO28" s="2">
        <f t="shared" ref="GO28:GO75" si="48">IF(BI28=2,GM28-GX28,0)</f>
        <v>0</v>
      </c>
      <c r="GP28" s="2">
        <f t="shared" ref="GP28:GP75" si="49">IF(BI28=4,GM28-GX28,0)</f>
        <v>0</v>
      </c>
      <c r="GQ28" s="2"/>
      <c r="GR28" s="2">
        <v>0</v>
      </c>
      <c r="GS28" s="2">
        <v>3</v>
      </c>
      <c r="GT28" s="2">
        <v>0</v>
      </c>
      <c r="GU28" s="2" t="s">
        <v>6</v>
      </c>
      <c r="GV28" s="2">
        <f t="shared" ref="GV28:GV75" si="50">ROUND((GT28),2)</f>
        <v>0</v>
      </c>
      <c r="GW28" s="2">
        <v>1</v>
      </c>
      <c r="GX28" s="2">
        <f t="shared" ref="GX28:GX75" si="51">ROUND(HC28*I28,0)</f>
        <v>0</v>
      </c>
      <c r="GY28" s="2"/>
      <c r="GZ28" s="2"/>
      <c r="HA28" s="2">
        <v>0</v>
      </c>
      <c r="HB28" s="2">
        <v>0</v>
      </c>
      <c r="HC28" s="2">
        <f t="shared" ref="HC28:HC75" si="52">GV28*GW28</f>
        <v>0</v>
      </c>
      <c r="HD28" s="2"/>
      <c r="HE28" s="2" t="s">
        <v>6</v>
      </c>
      <c r="HF28" s="2" t="s">
        <v>6</v>
      </c>
      <c r="HG28" s="2"/>
      <c r="HH28" s="2"/>
      <c r="HI28" s="2"/>
      <c r="HJ28" s="2"/>
      <c r="HK28" s="2"/>
      <c r="HL28" s="2"/>
      <c r="HM28" s="2" t="s">
        <v>6</v>
      </c>
      <c r="HN28" s="2" t="s">
        <v>6</v>
      </c>
      <c r="HO28" s="2" t="s">
        <v>6</v>
      </c>
      <c r="HP28" s="2" t="s">
        <v>6</v>
      </c>
      <c r="HQ28" s="2" t="s">
        <v>6</v>
      </c>
      <c r="HR28" s="2"/>
      <c r="HS28" s="2"/>
      <c r="HT28" s="2"/>
      <c r="HU28" s="2"/>
      <c r="HV28" s="2"/>
      <c r="HW28" s="2"/>
      <c r="HX28" s="2"/>
      <c r="HY28" s="2"/>
      <c r="HZ28" s="2"/>
      <c r="IA28" s="2"/>
      <c r="IB28" s="2"/>
      <c r="IC28" s="2"/>
      <c r="ID28" s="2"/>
      <c r="IE28" s="2"/>
      <c r="IF28" s="2">
        <v>-1</v>
      </c>
      <c r="IG28" s="2"/>
      <c r="IH28" s="2"/>
      <c r="II28" s="2"/>
      <c r="IJ28" s="2"/>
      <c r="IK28" s="2">
        <v>0</v>
      </c>
      <c r="IL28" s="2"/>
      <c r="IM28" s="2"/>
      <c r="IN28" s="2"/>
      <c r="IO28" s="2"/>
      <c r="IP28" s="2"/>
      <c r="IQ28" s="2"/>
      <c r="IR28" s="2"/>
      <c r="IS28" s="2"/>
      <c r="IT28" s="2"/>
      <c r="IU28" s="2"/>
    </row>
    <row r="29" spans="1:255" x14ac:dyDescent="0.2">
      <c r="A29">
        <v>17</v>
      </c>
      <c r="B29">
        <v>1</v>
      </c>
      <c r="C29">
        <f>ROW(SmtRes!A10)</f>
        <v>10</v>
      </c>
      <c r="D29">
        <f>ROW(EtalonRes!A10)</f>
        <v>10</v>
      </c>
      <c r="E29" t="s">
        <v>18</v>
      </c>
      <c r="F29" t="s">
        <v>19</v>
      </c>
      <c r="G29" t="s">
        <v>20</v>
      </c>
      <c r="H29" t="s">
        <v>21</v>
      </c>
      <c r="I29">
        <f>'2.Лок.смета.и.Акт'!E25</f>
        <v>0.28000000000000003</v>
      </c>
      <c r="J29">
        <v>0</v>
      </c>
      <c r="K29">
        <v>0.28000000000000003</v>
      </c>
      <c r="O29">
        <f t="shared" si="21"/>
        <v>35573</v>
      </c>
      <c r="P29">
        <f t="shared" si="22"/>
        <v>0</v>
      </c>
      <c r="Q29">
        <f t="shared" si="23"/>
        <v>18133</v>
      </c>
      <c r="R29">
        <f t="shared" si="24"/>
        <v>4544</v>
      </c>
      <c r="S29">
        <f t="shared" si="25"/>
        <v>17440</v>
      </c>
      <c r="T29">
        <f t="shared" si="26"/>
        <v>0</v>
      </c>
      <c r="U29" t="e">
        <f t="shared" si="27"/>
        <v>#REF!</v>
      </c>
      <c r="V29">
        <f t="shared" si="28"/>
        <v>16.860479999999999</v>
      </c>
      <c r="W29">
        <f t="shared" si="29"/>
        <v>0</v>
      </c>
      <c r="X29" t="e">
        <f t="shared" si="30"/>
        <v>#REF!</v>
      </c>
      <c r="Y29" t="e">
        <f t="shared" si="31"/>
        <v>#REF!</v>
      </c>
      <c r="AA29">
        <v>86295184</v>
      </c>
      <c r="AB29">
        <f t="shared" si="32"/>
        <v>9396.4500000000007</v>
      </c>
      <c r="AC29">
        <f>ROUND((ES29+(SUM(SmtRes!BC6:'SmtRes'!BC10)+SUM(EtalonRes!AL6:'EtalonRes'!AL10))),2)</f>
        <v>0</v>
      </c>
      <c r="AD29">
        <f>ROUND(((((ET29*1.2)+(SUM(SmtRes!BD6:'SmtRes'!BD10)+SUM(EtalonRes!AM6:'EtalonRes'!AM10)))-((EU29*1.2)+(SUM(SmtRes!BE6:'SmtRes'!BE10)+SUM(EtalonRes!AN6:'EtalonRes'!AN10))))+AE29),2)</f>
        <v>6963.37</v>
      </c>
      <c r="AE29">
        <f>ROUND(((EU29*1.2)+(SUM(SmtRes!BE6:'SmtRes'!BE10)+SUM(EtalonRes!AN6:'EtalonRes'!AN10))),2)</f>
        <v>819.54</v>
      </c>
      <c r="AF29">
        <f>ROUND(((EV29*1.2)),2)</f>
        <v>2433.08</v>
      </c>
      <c r="AG29">
        <f t="shared" si="33"/>
        <v>0</v>
      </c>
      <c r="AH29" t="e">
        <f>((EW29*1.2))</f>
        <v>#REF!</v>
      </c>
      <c r="AI29">
        <f>((EX29*1.2))</f>
        <v>60.215999999999994</v>
      </c>
      <c r="AJ29">
        <f t="shared" si="34"/>
        <v>0</v>
      </c>
      <c r="AK29">
        <f>AL29+AM29+AO29</f>
        <v>6669.69</v>
      </c>
      <c r="AL29">
        <v>41.12</v>
      </c>
      <c r="AM29" s="75">
        <f>'1.Лок.смета.и.Акт'!F52</f>
        <v>4601</v>
      </c>
      <c r="AN29" s="75">
        <f>'1.Лок.смета.и.Акт'!F53</f>
        <v>682.95</v>
      </c>
      <c r="AO29" s="75">
        <f>'1.Лок.смета.и.Акт'!F51</f>
        <v>2027.57</v>
      </c>
      <c r="AP29">
        <v>0</v>
      </c>
      <c r="AQ29" t="e">
        <f>'2.Лок.смета.и.Акт'!#REF!</f>
        <v>#REF!</v>
      </c>
      <c r="AR29">
        <v>50.18</v>
      </c>
      <c r="AS29">
        <v>0</v>
      </c>
      <c r="AT29">
        <v>124</v>
      </c>
      <c r="AU29">
        <v>72</v>
      </c>
      <c r="AV29">
        <v>1</v>
      </c>
      <c r="AW29">
        <v>1</v>
      </c>
      <c r="AZ29">
        <v>1</v>
      </c>
      <c r="BA29">
        <f>'1.Лок.смета.и.Акт'!J51</f>
        <v>25.6</v>
      </c>
      <c r="BB29">
        <f>'1.Лок.смета.и.Акт'!J52</f>
        <v>9.3000000000000007</v>
      </c>
      <c r="BC29">
        <v>7.56</v>
      </c>
      <c r="BD29" t="s">
        <v>6</v>
      </c>
      <c r="BE29" t="s">
        <v>6</v>
      </c>
      <c r="BF29" t="s">
        <v>6</v>
      </c>
      <c r="BG29" t="s">
        <v>6</v>
      </c>
      <c r="BH29">
        <v>0</v>
      </c>
      <c r="BI29">
        <v>1</v>
      </c>
      <c r="BJ29" t="s">
        <v>22</v>
      </c>
      <c r="BM29">
        <v>7001</v>
      </c>
      <c r="BN29">
        <v>0</v>
      </c>
      <c r="BO29" t="s">
        <v>19</v>
      </c>
      <c r="BP29">
        <v>1</v>
      </c>
      <c r="BQ29">
        <v>1</v>
      </c>
      <c r="BR29">
        <v>0</v>
      </c>
      <c r="BS29">
        <f>'1.Лок.смета.и.Акт'!J53</f>
        <v>19.8</v>
      </c>
      <c r="BT29">
        <v>1</v>
      </c>
      <c r="BU29">
        <v>1</v>
      </c>
      <c r="BV29">
        <v>1</v>
      </c>
      <c r="BW29">
        <v>1</v>
      </c>
      <c r="BX29">
        <v>1</v>
      </c>
      <c r="BY29" t="s">
        <v>6</v>
      </c>
      <c r="BZ29" t="e">
        <f>'2.Лок.смета.и.Акт'!#REF!</f>
        <v>#REF!</v>
      </c>
      <c r="CA29" t="e">
        <f>'2.Лок.смета.и.Акт'!#REF!</f>
        <v>#REF!</v>
      </c>
      <c r="CB29" t="s">
        <v>6</v>
      </c>
      <c r="CE29">
        <v>0</v>
      </c>
      <c r="CF29">
        <v>0</v>
      </c>
      <c r="CG29">
        <v>0</v>
      </c>
      <c r="CM29">
        <v>0</v>
      </c>
      <c r="CN29" t="s">
        <v>23</v>
      </c>
      <c r="CO29">
        <v>0</v>
      </c>
      <c r="CP29">
        <f t="shared" si="35"/>
        <v>35573</v>
      </c>
      <c r="CQ29">
        <f t="shared" si="36"/>
        <v>0</v>
      </c>
      <c r="CR29">
        <f t="shared" si="37"/>
        <v>64759.341</v>
      </c>
      <c r="CS29">
        <f t="shared" si="38"/>
        <v>16226.892</v>
      </c>
      <c r="CT29">
        <f t="shared" si="39"/>
        <v>62286.847999999998</v>
      </c>
      <c r="CU29">
        <f t="shared" si="40"/>
        <v>0</v>
      </c>
      <c r="CV29" t="e">
        <f t="shared" si="41"/>
        <v>#REF!</v>
      </c>
      <c r="CW29">
        <f t="shared" si="42"/>
        <v>60.215999999999994</v>
      </c>
      <c r="CX29">
        <f t="shared" si="43"/>
        <v>0</v>
      </c>
      <c r="CY29" t="e">
        <f>(S29+R29)*(BZ29/100)</f>
        <v>#REF!</v>
      </c>
      <c r="CZ29" t="e">
        <f>(S29+R29)*(CA29/100)</f>
        <v>#REF!</v>
      </c>
      <c r="DC29" t="s">
        <v>6</v>
      </c>
      <c r="DD29" t="s">
        <v>6</v>
      </c>
      <c r="DE29" t="s">
        <v>24</v>
      </c>
      <c r="DF29" t="s">
        <v>24</v>
      </c>
      <c r="DG29" t="s">
        <v>24</v>
      </c>
      <c r="DH29" t="s">
        <v>6</v>
      </c>
      <c r="DI29" t="s">
        <v>24</v>
      </c>
      <c r="DJ29" t="s">
        <v>24</v>
      </c>
      <c r="DK29" t="s">
        <v>6</v>
      </c>
      <c r="DL29" t="s">
        <v>6</v>
      </c>
      <c r="DM29" t="s">
        <v>6</v>
      </c>
      <c r="DN29">
        <f>'1.Лок.смета.и.Акт'!E54</f>
        <v>130</v>
      </c>
      <c r="DO29">
        <f>'1.Лок.смета.и.Акт'!E55</f>
        <v>85</v>
      </c>
      <c r="DP29">
        <v>1</v>
      </c>
      <c r="DQ29">
        <v>1</v>
      </c>
      <c r="DU29">
        <v>1013</v>
      </c>
      <c r="DV29" t="s">
        <v>21</v>
      </c>
      <c r="DW29" t="str">
        <f>'2.Лок.смета.и.Акт'!D25</f>
        <v>100 шт. сборных конструкций</v>
      </c>
      <c r="DX29">
        <v>1</v>
      </c>
      <c r="DZ29" t="s">
        <v>6</v>
      </c>
      <c r="EA29" t="s">
        <v>6</v>
      </c>
      <c r="EB29" t="s">
        <v>6</v>
      </c>
      <c r="EC29" t="s">
        <v>6</v>
      </c>
      <c r="EE29">
        <v>54938594</v>
      </c>
      <c r="EF29">
        <v>1</v>
      </c>
      <c r="EG29" t="s">
        <v>25</v>
      </c>
      <c r="EH29">
        <v>0</v>
      </c>
      <c r="EI29" t="s">
        <v>6</v>
      </c>
      <c r="EJ29">
        <v>1</v>
      </c>
      <c r="EK29">
        <v>7001</v>
      </c>
      <c r="EL29" t="s">
        <v>26</v>
      </c>
      <c r="EM29" t="s">
        <v>27</v>
      </c>
      <c r="EO29" t="s">
        <v>28</v>
      </c>
      <c r="EQ29">
        <v>131072</v>
      </c>
      <c r="ER29">
        <f>ES29+ET29+EV29</f>
        <v>6669.69</v>
      </c>
      <c r="ES29">
        <v>41.12</v>
      </c>
      <c r="ET29" s="75">
        <f>'1.Лок.смета.и.Акт'!F52</f>
        <v>4601</v>
      </c>
      <c r="EU29" s="75">
        <f>'1.Лок.смета.и.Акт'!F53</f>
        <v>682.95</v>
      </c>
      <c r="EV29" s="75">
        <f>'1.Лок.смета.и.Акт'!F51</f>
        <v>2027.57</v>
      </c>
      <c r="EW29" t="e">
        <f>'2.Лок.смета.и.Акт'!#REF!</f>
        <v>#REF!</v>
      </c>
      <c r="EX29">
        <v>50.18</v>
      </c>
      <c r="EY29">
        <v>1</v>
      </c>
      <c r="FQ29">
        <v>0</v>
      </c>
      <c r="FR29">
        <f t="shared" si="44"/>
        <v>0</v>
      </c>
      <c r="FS29">
        <v>0</v>
      </c>
      <c r="FX29">
        <v>130</v>
      </c>
      <c r="FY29">
        <v>85</v>
      </c>
      <c r="GA29" t="s">
        <v>6</v>
      </c>
      <c r="GD29">
        <v>1</v>
      </c>
      <c r="GF29">
        <v>-1518090174</v>
      </c>
      <c r="GG29">
        <v>2</v>
      </c>
      <c r="GH29">
        <v>1</v>
      </c>
      <c r="GI29">
        <v>2</v>
      </c>
      <c r="GJ29">
        <v>0</v>
      </c>
      <c r="GK29">
        <v>0</v>
      </c>
      <c r="GL29">
        <f t="shared" si="45"/>
        <v>0</v>
      </c>
      <c r="GM29" t="e">
        <f t="shared" si="46"/>
        <v>#REF!</v>
      </c>
      <c r="GN29" t="e">
        <f t="shared" si="47"/>
        <v>#REF!</v>
      </c>
      <c r="GO29">
        <f t="shared" si="48"/>
        <v>0</v>
      </c>
      <c r="GP29">
        <f t="shared" si="49"/>
        <v>0</v>
      </c>
      <c r="GR29">
        <v>0</v>
      </c>
      <c r="GS29">
        <v>3</v>
      </c>
      <c r="GT29">
        <v>0</v>
      </c>
      <c r="GU29" t="s">
        <v>6</v>
      </c>
      <c r="GV29">
        <f t="shared" si="50"/>
        <v>0</v>
      </c>
      <c r="GW29">
        <v>1008.3</v>
      </c>
      <c r="GX29">
        <f t="shared" si="51"/>
        <v>0</v>
      </c>
      <c r="HA29">
        <v>0</v>
      </c>
      <c r="HB29">
        <v>0</v>
      </c>
      <c r="HC29">
        <f t="shared" si="52"/>
        <v>0</v>
      </c>
      <c r="HE29" t="s">
        <v>6</v>
      </c>
      <c r="HF29" t="s">
        <v>6</v>
      </c>
      <c r="HM29" t="s">
        <v>6</v>
      </c>
      <c r="HN29" t="s">
        <v>6</v>
      </c>
      <c r="HO29" t="s">
        <v>6</v>
      </c>
      <c r="HP29" t="s">
        <v>6</v>
      </c>
      <c r="HQ29" t="s">
        <v>6</v>
      </c>
      <c r="IF29">
        <v>-1</v>
      </c>
      <c r="IK29">
        <v>0</v>
      </c>
    </row>
    <row r="30" spans="1:255" x14ac:dyDescent="0.2">
      <c r="A30" s="2">
        <v>18</v>
      </c>
      <c r="B30" s="2">
        <v>1</v>
      </c>
      <c r="C30" s="2">
        <v>4</v>
      </c>
      <c r="D30" s="2"/>
      <c r="E30" s="2" t="s">
        <v>29</v>
      </c>
      <c r="F30" s="2" t="s">
        <v>30</v>
      </c>
      <c r="G30" s="2" t="s">
        <v>31</v>
      </c>
      <c r="H30" s="2" t="s">
        <v>32</v>
      </c>
      <c r="I30" s="2">
        <f>I28*J30</f>
        <v>2.52E-2</v>
      </c>
      <c r="J30" s="216">
        <f>'5.Ведомость_списания'!F27</f>
        <v>0.09</v>
      </c>
      <c r="K30" s="2">
        <v>0.09</v>
      </c>
      <c r="L30" s="2"/>
      <c r="M30" s="2"/>
      <c r="N30" s="2"/>
      <c r="O30" s="2">
        <f t="shared" si="21"/>
        <v>15</v>
      </c>
      <c r="P30" s="2">
        <f t="shared" si="22"/>
        <v>15</v>
      </c>
      <c r="Q30" s="2">
        <f t="shared" si="23"/>
        <v>0</v>
      </c>
      <c r="R30" s="2">
        <f t="shared" si="24"/>
        <v>0</v>
      </c>
      <c r="S30" s="2">
        <f t="shared" si="25"/>
        <v>0</v>
      </c>
      <c r="T30" s="2">
        <f t="shared" si="26"/>
        <v>0</v>
      </c>
      <c r="U30" s="2">
        <f t="shared" si="27"/>
        <v>0</v>
      </c>
      <c r="V30" s="2">
        <f t="shared" si="28"/>
        <v>0</v>
      </c>
      <c r="W30" s="2">
        <f t="shared" si="29"/>
        <v>0</v>
      </c>
      <c r="X30" s="2">
        <f t="shared" si="30"/>
        <v>0</v>
      </c>
      <c r="Y30" s="2">
        <f t="shared" si="31"/>
        <v>0</v>
      </c>
      <c r="Z30" s="2"/>
      <c r="AA30" s="2">
        <v>86295183</v>
      </c>
      <c r="AB30" s="2">
        <f t="shared" si="32"/>
        <v>586.71</v>
      </c>
      <c r="AC30" s="2">
        <f>ROUND((ES30),2)</f>
        <v>586.71</v>
      </c>
      <c r="AD30" s="2">
        <f>ROUND((((ET30)-(EU30))+AE30),2)</f>
        <v>0</v>
      </c>
      <c r="AE30" s="2">
        <f t="shared" ref="AE30:AF33" si="53">ROUND((EU30),2)</f>
        <v>0</v>
      </c>
      <c r="AF30" s="2">
        <f t="shared" si="53"/>
        <v>0</v>
      </c>
      <c r="AG30" s="2">
        <f t="shared" si="33"/>
        <v>0</v>
      </c>
      <c r="AH30" s="2">
        <f t="shared" ref="AH30:AI33" si="54">(EW30)</f>
        <v>0</v>
      </c>
      <c r="AI30" s="2">
        <f t="shared" si="54"/>
        <v>0</v>
      </c>
      <c r="AJ30" s="2">
        <f t="shared" si="34"/>
        <v>0</v>
      </c>
      <c r="AK30" s="2">
        <v>586.71</v>
      </c>
      <c r="AL30" s="110">
        <f>'1.Лок.смета.и.Акт'!F57</f>
        <v>586.71</v>
      </c>
      <c r="AM30" s="2">
        <v>0</v>
      </c>
      <c r="AN30" s="2">
        <v>0</v>
      </c>
      <c r="AO30" s="2">
        <v>0</v>
      </c>
      <c r="AP30" s="2">
        <v>0</v>
      </c>
      <c r="AQ30" s="2">
        <v>0</v>
      </c>
      <c r="AR30" s="2">
        <v>0</v>
      </c>
      <c r="AS30" s="2">
        <v>0</v>
      </c>
      <c r="AT30" s="2">
        <v>0</v>
      </c>
      <c r="AU30" s="2">
        <v>0</v>
      </c>
      <c r="AV30" s="2">
        <v>1</v>
      </c>
      <c r="AW30" s="2">
        <v>1</v>
      </c>
      <c r="AX30" s="2"/>
      <c r="AY30" s="2"/>
      <c r="AZ30" s="2">
        <v>1</v>
      </c>
      <c r="BA30" s="2">
        <v>1</v>
      </c>
      <c r="BB30" s="2">
        <v>1</v>
      </c>
      <c r="BC30" s="2">
        <v>1</v>
      </c>
      <c r="BD30" s="2" t="s">
        <v>6</v>
      </c>
      <c r="BE30" s="2" t="s">
        <v>6</v>
      </c>
      <c r="BF30" s="2" t="s">
        <v>6</v>
      </c>
      <c r="BG30" s="2" t="s">
        <v>6</v>
      </c>
      <c r="BH30" s="2">
        <v>3</v>
      </c>
      <c r="BI30" s="2">
        <v>1</v>
      </c>
      <c r="BJ30" s="2" t="s">
        <v>33</v>
      </c>
      <c r="BK30" s="2"/>
      <c r="BL30" s="2"/>
      <c r="BM30" s="2">
        <v>500001</v>
      </c>
      <c r="BN30" s="2">
        <v>0</v>
      </c>
      <c r="BO30" s="2" t="s">
        <v>6</v>
      </c>
      <c r="BP30" s="2">
        <v>0</v>
      </c>
      <c r="BQ30" s="2">
        <v>20</v>
      </c>
      <c r="BR30" s="2">
        <v>0</v>
      </c>
      <c r="BS30" s="2">
        <v>1</v>
      </c>
      <c r="BT30" s="2">
        <v>1</v>
      </c>
      <c r="BU30" s="2">
        <v>1</v>
      </c>
      <c r="BV30" s="2">
        <v>1</v>
      </c>
      <c r="BW30" s="2">
        <v>1</v>
      </c>
      <c r="BX30" s="2">
        <v>1</v>
      </c>
      <c r="BY30" s="2" t="s">
        <v>6</v>
      </c>
      <c r="BZ30" s="2">
        <v>0</v>
      </c>
      <c r="CA30" s="2">
        <v>0</v>
      </c>
      <c r="CB30" s="2" t="s">
        <v>6</v>
      </c>
      <c r="CC30" s="2"/>
      <c r="CD30" s="2"/>
      <c r="CE30" s="2">
        <v>0</v>
      </c>
      <c r="CF30" s="2">
        <v>0</v>
      </c>
      <c r="CG30" s="2">
        <v>0</v>
      </c>
      <c r="CH30" s="2"/>
      <c r="CI30" s="2"/>
      <c r="CJ30" s="2"/>
      <c r="CK30" s="2"/>
      <c r="CL30" s="2"/>
      <c r="CM30" s="2">
        <v>0</v>
      </c>
      <c r="CN30" s="2" t="s">
        <v>6</v>
      </c>
      <c r="CO30" s="2">
        <v>0</v>
      </c>
      <c r="CP30" s="2">
        <f t="shared" si="35"/>
        <v>15</v>
      </c>
      <c r="CQ30" s="2">
        <f t="shared" si="36"/>
        <v>586.71</v>
      </c>
      <c r="CR30" s="2">
        <f t="shared" si="37"/>
        <v>0</v>
      </c>
      <c r="CS30" s="2">
        <f t="shared" si="38"/>
        <v>0</v>
      </c>
      <c r="CT30" s="2">
        <f t="shared" si="39"/>
        <v>0</v>
      </c>
      <c r="CU30" s="2">
        <f t="shared" si="40"/>
        <v>0</v>
      </c>
      <c r="CV30" s="2">
        <f t="shared" si="41"/>
        <v>0</v>
      </c>
      <c r="CW30" s="2">
        <f t="shared" si="42"/>
        <v>0</v>
      </c>
      <c r="CX30" s="2">
        <f t="shared" si="43"/>
        <v>0</v>
      </c>
      <c r="CY30" s="2">
        <f>(((S30+(R30*IF(0,0,1)))*AT30)/100)</f>
        <v>0</v>
      </c>
      <c r="CZ30" s="2">
        <f>(((S30+(R30*IF(0,0,1)))*AU30)/100)</f>
        <v>0</v>
      </c>
      <c r="DA30" s="2"/>
      <c r="DB30" s="2"/>
      <c r="DC30" s="2" t="s">
        <v>6</v>
      </c>
      <c r="DD30" s="2" t="s">
        <v>6</v>
      </c>
      <c r="DE30" s="2" t="s">
        <v>6</v>
      </c>
      <c r="DF30" s="2" t="s">
        <v>6</v>
      </c>
      <c r="DG30" s="2" t="s">
        <v>6</v>
      </c>
      <c r="DH30" s="2" t="s">
        <v>6</v>
      </c>
      <c r="DI30" s="2" t="s">
        <v>6</v>
      </c>
      <c r="DJ30" s="2" t="s">
        <v>6</v>
      </c>
      <c r="DK30" s="2" t="s">
        <v>6</v>
      </c>
      <c r="DL30" s="2" t="s">
        <v>6</v>
      </c>
      <c r="DM30" s="2" t="s">
        <v>6</v>
      </c>
      <c r="DN30" s="2">
        <v>0</v>
      </c>
      <c r="DO30" s="2">
        <v>0</v>
      </c>
      <c r="DP30" s="2">
        <v>1</v>
      </c>
      <c r="DQ30" s="2">
        <v>1</v>
      </c>
      <c r="DR30" s="2"/>
      <c r="DS30" s="2"/>
      <c r="DT30" s="2"/>
      <c r="DU30" s="2">
        <v>1007</v>
      </c>
      <c r="DV30" s="2" t="s">
        <v>32</v>
      </c>
      <c r="DW30" s="2" t="s">
        <v>32</v>
      </c>
      <c r="DX30" s="2">
        <v>1</v>
      </c>
      <c r="DY30" s="2"/>
      <c r="DZ30" s="2" t="s">
        <v>6</v>
      </c>
      <c r="EA30" s="2" t="s">
        <v>6</v>
      </c>
      <c r="EB30" s="2" t="s">
        <v>6</v>
      </c>
      <c r="EC30" s="2" t="s">
        <v>6</v>
      </c>
      <c r="ED30" s="2"/>
      <c r="EE30" s="2">
        <v>54938781</v>
      </c>
      <c r="EF30" s="2">
        <v>20</v>
      </c>
      <c r="EG30" s="2" t="s">
        <v>34</v>
      </c>
      <c r="EH30" s="2">
        <v>0</v>
      </c>
      <c r="EI30" s="2" t="s">
        <v>6</v>
      </c>
      <c r="EJ30" s="2">
        <v>1</v>
      </c>
      <c r="EK30" s="2">
        <v>500001</v>
      </c>
      <c r="EL30" s="2" t="s">
        <v>35</v>
      </c>
      <c r="EM30" s="2" t="s">
        <v>36</v>
      </c>
      <c r="EN30" s="2"/>
      <c r="EO30" s="2" t="s">
        <v>6</v>
      </c>
      <c r="EP30" s="2"/>
      <c r="EQ30" s="2">
        <v>0</v>
      </c>
      <c r="ER30" s="2">
        <v>586.71</v>
      </c>
      <c r="ES30" s="110">
        <f>'1.Лок.смета.и.Акт'!F57</f>
        <v>586.71</v>
      </c>
      <c r="ET30" s="2">
        <v>0</v>
      </c>
      <c r="EU30" s="2">
        <v>0</v>
      </c>
      <c r="EV30" s="2">
        <v>0</v>
      </c>
      <c r="EW30" s="2">
        <v>0</v>
      </c>
      <c r="EX30" s="2">
        <v>0</v>
      </c>
      <c r="EY30" s="2"/>
      <c r="EZ30" s="2"/>
      <c r="FA30" s="2"/>
      <c r="FB30" s="2"/>
      <c r="FC30" s="2"/>
      <c r="FD30" s="2"/>
      <c r="FE30" s="2"/>
      <c r="FF30" s="2"/>
      <c r="FG30" s="2"/>
      <c r="FH30" s="2"/>
      <c r="FI30" s="2"/>
      <c r="FJ30" s="2"/>
      <c r="FK30" s="2"/>
      <c r="FL30" s="2"/>
      <c r="FM30" s="2"/>
      <c r="FN30" s="2"/>
      <c r="FO30" s="2"/>
      <c r="FP30" s="2"/>
      <c r="FQ30" s="2">
        <v>0</v>
      </c>
      <c r="FR30" s="2">
        <f t="shared" si="44"/>
        <v>0</v>
      </c>
      <c r="FS30" s="2">
        <v>0</v>
      </c>
      <c r="FT30" s="2"/>
      <c r="FU30" s="2"/>
      <c r="FV30" s="2"/>
      <c r="FW30" s="2"/>
      <c r="FX30" s="2">
        <v>0</v>
      </c>
      <c r="FY30" s="2">
        <v>0</v>
      </c>
      <c r="FZ30" s="2"/>
      <c r="GA30" s="2" t="s">
        <v>6</v>
      </c>
      <c r="GB30" s="2"/>
      <c r="GC30" s="2"/>
      <c r="GD30" s="2">
        <v>1</v>
      </c>
      <c r="GE30" s="2"/>
      <c r="GF30" s="2">
        <v>2111049581</v>
      </c>
      <c r="GG30" s="2">
        <v>2</v>
      </c>
      <c r="GH30" s="2">
        <v>2</v>
      </c>
      <c r="GI30" s="2">
        <v>-2</v>
      </c>
      <c r="GJ30" s="2">
        <v>0</v>
      </c>
      <c r="GK30" s="2">
        <v>0</v>
      </c>
      <c r="GL30" s="2">
        <f t="shared" si="45"/>
        <v>0</v>
      </c>
      <c r="GM30" s="2">
        <f t="shared" si="46"/>
        <v>15</v>
      </c>
      <c r="GN30" s="2">
        <f t="shared" si="47"/>
        <v>15</v>
      </c>
      <c r="GO30" s="2">
        <f t="shared" si="48"/>
        <v>0</v>
      </c>
      <c r="GP30" s="2">
        <f t="shared" si="49"/>
        <v>0</v>
      </c>
      <c r="GQ30" s="2"/>
      <c r="GR30" s="2">
        <v>0</v>
      </c>
      <c r="GS30" s="2">
        <v>2</v>
      </c>
      <c r="GT30" s="2">
        <v>0</v>
      </c>
      <c r="GU30" s="2" t="s">
        <v>6</v>
      </c>
      <c r="GV30" s="2">
        <f t="shared" si="50"/>
        <v>0</v>
      </c>
      <c r="GW30" s="2">
        <v>1</v>
      </c>
      <c r="GX30" s="2">
        <f t="shared" si="51"/>
        <v>0</v>
      </c>
      <c r="GY30" s="2"/>
      <c r="GZ30" s="2"/>
      <c r="HA30" s="2">
        <v>0</v>
      </c>
      <c r="HB30" s="2">
        <v>0</v>
      </c>
      <c r="HC30" s="2">
        <f t="shared" si="52"/>
        <v>0</v>
      </c>
      <c r="HD30" s="2"/>
      <c r="HE30" s="2" t="s">
        <v>6</v>
      </c>
      <c r="HF30" s="2" t="s">
        <v>6</v>
      </c>
      <c r="HG30" s="2"/>
      <c r="HH30" s="2"/>
      <c r="HI30" s="2"/>
      <c r="HJ30" s="2"/>
      <c r="HK30" s="2"/>
      <c r="HL30" s="2"/>
      <c r="HM30" s="2" t="s">
        <v>6</v>
      </c>
      <c r="HN30" s="2" t="s">
        <v>6</v>
      </c>
      <c r="HO30" s="2" t="s">
        <v>6</v>
      </c>
      <c r="HP30" s="2" t="s">
        <v>6</v>
      </c>
      <c r="HQ30" s="2" t="s">
        <v>6</v>
      </c>
      <c r="HR30" s="2"/>
      <c r="HS30" s="2"/>
      <c r="HT30" s="2"/>
      <c r="HU30" s="2"/>
      <c r="HV30" s="2"/>
      <c r="HW30" s="2"/>
      <c r="HX30" s="2"/>
      <c r="HY30" s="2"/>
      <c r="HZ30" s="2"/>
      <c r="IA30" s="2"/>
      <c r="IB30" s="2"/>
      <c r="IC30" s="2"/>
      <c r="ID30" s="2"/>
      <c r="IE30" s="2"/>
      <c r="IF30" s="2">
        <v>-1</v>
      </c>
      <c r="IG30" s="2"/>
      <c r="IH30" s="2"/>
      <c r="II30" s="2"/>
      <c r="IJ30" s="2"/>
      <c r="IK30" s="2">
        <v>0</v>
      </c>
      <c r="IL30" s="2"/>
      <c r="IM30" s="2"/>
      <c r="IN30" s="2"/>
      <c r="IO30" s="2"/>
      <c r="IP30" s="2"/>
      <c r="IQ30" s="2"/>
      <c r="IR30" s="2"/>
      <c r="IS30" s="2"/>
      <c r="IT30" s="2"/>
      <c r="IU30" s="2"/>
    </row>
    <row r="31" spans="1:255" x14ac:dyDescent="0.2">
      <c r="A31">
        <v>18</v>
      </c>
      <c r="B31">
        <v>1</v>
      </c>
      <c r="C31">
        <v>9</v>
      </c>
      <c r="E31" t="s">
        <v>29</v>
      </c>
      <c r="F31" t="e">
        <f>'2.Лок.смета.и.Акт'!#REF!</f>
        <v>#REF!</v>
      </c>
      <c r="G31" t="s">
        <v>31</v>
      </c>
      <c r="H31" t="s">
        <v>32</v>
      </c>
      <c r="I31">
        <f>I29*J31</f>
        <v>2.52E-2</v>
      </c>
      <c r="J31">
        <v>0.09</v>
      </c>
      <c r="K31">
        <v>0.09</v>
      </c>
      <c r="O31">
        <f t="shared" si="21"/>
        <v>132</v>
      </c>
      <c r="P31">
        <f t="shared" si="22"/>
        <v>132</v>
      </c>
      <c r="Q31">
        <f t="shared" si="23"/>
        <v>0</v>
      </c>
      <c r="R31">
        <f t="shared" si="24"/>
        <v>0</v>
      </c>
      <c r="S31">
        <f t="shared" si="25"/>
        <v>0</v>
      </c>
      <c r="T31">
        <f t="shared" si="26"/>
        <v>0</v>
      </c>
      <c r="U31">
        <f t="shared" si="27"/>
        <v>0</v>
      </c>
      <c r="V31">
        <f t="shared" si="28"/>
        <v>0</v>
      </c>
      <c r="W31">
        <f t="shared" si="29"/>
        <v>0</v>
      </c>
      <c r="X31">
        <f t="shared" si="30"/>
        <v>0</v>
      </c>
      <c r="Y31">
        <f t="shared" si="31"/>
        <v>0</v>
      </c>
      <c r="AA31">
        <v>86295184</v>
      </c>
      <c r="AB31">
        <f t="shared" si="32"/>
        <v>691.67</v>
      </c>
      <c r="AC31">
        <f>ROUND((ES31),2)</f>
        <v>691.67</v>
      </c>
      <c r="AD31">
        <f>ROUND((((ET31)-(EU31))+AE31),2)</f>
        <v>0</v>
      </c>
      <c r="AE31">
        <f t="shared" si="53"/>
        <v>0</v>
      </c>
      <c r="AF31">
        <f t="shared" si="53"/>
        <v>0</v>
      </c>
      <c r="AG31">
        <f t="shared" si="33"/>
        <v>0</v>
      </c>
      <c r="AH31">
        <f t="shared" si="54"/>
        <v>0</v>
      </c>
      <c r="AI31">
        <f t="shared" si="54"/>
        <v>0</v>
      </c>
      <c r="AJ31">
        <f t="shared" si="34"/>
        <v>0</v>
      </c>
      <c r="AK31">
        <v>691.67</v>
      </c>
      <c r="AL31">
        <v>691.67</v>
      </c>
      <c r="AM31">
        <v>0</v>
      </c>
      <c r="AN31">
        <v>0</v>
      </c>
      <c r="AO31">
        <v>0</v>
      </c>
      <c r="AP31">
        <v>0</v>
      </c>
      <c r="AQ31">
        <v>0</v>
      </c>
      <c r="AR31">
        <v>0</v>
      </c>
      <c r="AS31">
        <v>0</v>
      </c>
      <c r="AT31">
        <v>0</v>
      </c>
      <c r="AU31">
        <v>0</v>
      </c>
      <c r="AV31">
        <v>1</v>
      </c>
      <c r="AW31">
        <v>1</v>
      </c>
      <c r="AZ31">
        <v>1</v>
      </c>
      <c r="BA31">
        <v>1</v>
      </c>
      <c r="BB31">
        <v>1</v>
      </c>
      <c r="BC31">
        <v>7.56</v>
      </c>
      <c r="BD31" t="s">
        <v>6</v>
      </c>
      <c r="BE31" t="s">
        <v>6</v>
      </c>
      <c r="BF31" t="s">
        <v>6</v>
      </c>
      <c r="BG31" t="s">
        <v>6</v>
      </c>
      <c r="BH31">
        <v>3</v>
      </c>
      <c r="BI31">
        <v>1</v>
      </c>
      <c r="BJ31" t="s">
        <v>33</v>
      </c>
      <c r="BM31">
        <v>500001</v>
      </c>
      <c r="BN31">
        <v>0</v>
      </c>
      <c r="BO31" t="s">
        <v>6</v>
      </c>
      <c r="BP31">
        <v>0</v>
      </c>
      <c r="BQ31">
        <v>20</v>
      </c>
      <c r="BR31">
        <v>0</v>
      </c>
      <c r="BS31">
        <v>1</v>
      </c>
      <c r="BT31">
        <v>1</v>
      </c>
      <c r="BU31">
        <v>1</v>
      </c>
      <c r="BV31">
        <v>1</v>
      </c>
      <c r="BW31">
        <v>1</v>
      </c>
      <c r="BX31">
        <v>1</v>
      </c>
      <c r="BY31" t="s">
        <v>6</v>
      </c>
      <c r="BZ31">
        <v>0</v>
      </c>
      <c r="CA31">
        <v>0</v>
      </c>
      <c r="CB31" t="s">
        <v>6</v>
      </c>
      <c r="CE31">
        <v>0</v>
      </c>
      <c r="CF31">
        <v>0</v>
      </c>
      <c r="CG31">
        <v>0</v>
      </c>
      <c r="CM31">
        <v>0</v>
      </c>
      <c r="CN31" t="s">
        <v>6</v>
      </c>
      <c r="CO31">
        <v>0</v>
      </c>
      <c r="CP31">
        <f t="shared" si="35"/>
        <v>132</v>
      </c>
      <c r="CQ31">
        <f t="shared" si="36"/>
        <v>5229.0251999999991</v>
      </c>
      <c r="CR31">
        <f t="shared" si="37"/>
        <v>0</v>
      </c>
      <c r="CS31">
        <f t="shared" si="38"/>
        <v>0</v>
      </c>
      <c r="CT31">
        <f t="shared" si="39"/>
        <v>0</v>
      </c>
      <c r="CU31">
        <f t="shared" si="40"/>
        <v>0</v>
      </c>
      <c r="CV31">
        <f t="shared" si="41"/>
        <v>0</v>
      </c>
      <c r="CW31">
        <f t="shared" si="42"/>
        <v>0</v>
      </c>
      <c r="CX31">
        <f t="shared" si="43"/>
        <v>0</v>
      </c>
      <c r="CY31">
        <f>(S31+R31)*(BZ31/100)</f>
        <v>0</v>
      </c>
      <c r="CZ31">
        <f>(S31+R31)*(CA31/100)</f>
        <v>0</v>
      </c>
      <c r="DC31" t="s">
        <v>6</v>
      </c>
      <c r="DD31" t="s">
        <v>6</v>
      </c>
      <c r="DE31" t="s">
        <v>6</v>
      </c>
      <c r="DF31" t="s">
        <v>6</v>
      </c>
      <c r="DG31" t="s">
        <v>6</v>
      </c>
      <c r="DH31" t="s">
        <v>6</v>
      </c>
      <c r="DI31" t="s">
        <v>6</v>
      </c>
      <c r="DJ31" t="s">
        <v>6</v>
      </c>
      <c r="DK31" t="s">
        <v>6</v>
      </c>
      <c r="DL31" t="s">
        <v>6</v>
      </c>
      <c r="DM31" t="s">
        <v>6</v>
      </c>
      <c r="DN31">
        <v>0</v>
      </c>
      <c r="DO31">
        <v>0</v>
      </c>
      <c r="DP31">
        <v>1</v>
      </c>
      <c r="DQ31">
        <v>1</v>
      </c>
      <c r="DU31">
        <v>1007</v>
      </c>
      <c r="DV31" t="s">
        <v>32</v>
      </c>
      <c r="DW31" t="e">
        <f>'2.Лок.смета.и.Акт'!#REF!</f>
        <v>#REF!</v>
      </c>
      <c r="DX31">
        <v>1</v>
      </c>
      <c r="DZ31" t="s">
        <v>6</v>
      </c>
      <c r="EA31" t="s">
        <v>6</v>
      </c>
      <c r="EB31" t="s">
        <v>6</v>
      </c>
      <c r="EC31" t="s">
        <v>6</v>
      </c>
      <c r="EE31">
        <v>54938781</v>
      </c>
      <c r="EF31">
        <v>20</v>
      </c>
      <c r="EG31" t="s">
        <v>34</v>
      </c>
      <c r="EH31">
        <v>0</v>
      </c>
      <c r="EI31" t="s">
        <v>6</v>
      </c>
      <c r="EJ31">
        <v>1</v>
      </c>
      <c r="EK31">
        <v>500001</v>
      </c>
      <c r="EL31" t="s">
        <v>35</v>
      </c>
      <c r="EM31" t="s">
        <v>36</v>
      </c>
      <c r="EO31" t="s">
        <v>6</v>
      </c>
      <c r="EQ31">
        <v>0</v>
      </c>
      <c r="ER31">
        <v>4929.3500000000004</v>
      </c>
      <c r="ES31">
        <v>691.67</v>
      </c>
      <c r="ET31">
        <v>0</v>
      </c>
      <c r="EU31">
        <v>0</v>
      </c>
      <c r="EV31">
        <v>0</v>
      </c>
      <c r="EW31">
        <v>0</v>
      </c>
      <c r="EX31">
        <v>0</v>
      </c>
      <c r="EZ31">
        <v>5</v>
      </c>
      <c r="FC31">
        <v>0</v>
      </c>
      <c r="FD31">
        <v>18</v>
      </c>
      <c r="FF31">
        <v>4929.3500000000004</v>
      </c>
      <c r="FQ31">
        <v>0</v>
      </c>
      <c r="FR31">
        <f t="shared" si="44"/>
        <v>0</v>
      </c>
      <c r="FS31">
        <v>0</v>
      </c>
      <c r="FX31">
        <v>0</v>
      </c>
      <c r="FY31">
        <v>0</v>
      </c>
      <c r="GA31" t="s">
        <v>37</v>
      </c>
      <c r="GD31">
        <v>1</v>
      </c>
      <c r="GF31">
        <v>2111049581</v>
      </c>
      <c r="GG31">
        <v>2</v>
      </c>
      <c r="GH31">
        <v>3</v>
      </c>
      <c r="GI31">
        <v>5</v>
      </c>
      <c r="GJ31">
        <v>0</v>
      </c>
      <c r="GK31">
        <v>0</v>
      </c>
      <c r="GL31">
        <f t="shared" si="45"/>
        <v>0</v>
      </c>
      <c r="GM31">
        <f t="shared" si="46"/>
        <v>132</v>
      </c>
      <c r="GN31">
        <f t="shared" si="47"/>
        <v>132</v>
      </c>
      <c r="GO31">
        <f t="shared" si="48"/>
        <v>0</v>
      </c>
      <c r="GP31">
        <f t="shared" si="49"/>
        <v>0</v>
      </c>
      <c r="GR31">
        <v>1</v>
      </c>
      <c r="GS31">
        <v>1</v>
      </c>
      <c r="GT31">
        <v>0</v>
      </c>
      <c r="GU31" t="s">
        <v>6</v>
      </c>
      <c r="GV31">
        <f t="shared" si="50"/>
        <v>0</v>
      </c>
      <c r="GW31">
        <v>1</v>
      </c>
      <c r="GX31">
        <f t="shared" si="51"/>
        <v>0</v>
      </c>
      <c r="HA31">
        <v>0</v>
      </c>
      <c r="HB31">
        <v>0</v>
      </c>
      <c r="HC31">
        <f t="shared" si="52"/>
        <v>0</v>
      </c>
      <c r="HE31" t="s">
        <v>38</v>
      </c>
      <c r="HF31" t="s">
        <v>39</v>
      </c>
      <c r="HM31" t="s">
        <v>6</v>
      </c>
      <c r="HN31" t="s">
        <v>6</v>
      </c>
      <c r="HO31" t="s">
        <v>6</v>
      </c>
      <c r="HP31" t="s">
        <v>6</v>
      </c>
      <c r="HQ31" t="s">
        <v>6</v>
      </c>
      <c r="IF31">
        <v>-1</v>
      </c>
      <c r="IK31">
        <v>0</v>
      </c>
    </row>
    <row r="32" spans="1:255" x14ac:dyDescent="0.2">
      <c r="A32" s="2">
        <v>18</v>
      </c>
      <c r="B32" s="2">
        <v>1</v>
      </c>
      <c r="C32" s="2">
        <v>5</v>
      </c>
      <c r="D32" s="2"/>
      <c r="E32" s="2" t="s">
        <v>40</v>
      </c>
      <c r="F32" s="2" t="s">
        <v>41</v>
      </c>
      <c r="G32" s="2" t="s">
        <v>42</v>
      </c>
      <c r="H32" s="2" t="s">
        <v>43</v>
      </c>
      <c r="I32" s="2">
        <f>I28*J32</f>
        <v>28</v>
      </c>
      <c r="J32" s="216">
        <f>'5.Ведомость_списания'!F28</f>
        <v>99.999999999999986</v>
      </c>
      <c r="K32" s="2">
        <v>100</v>
      </c>
      <c r="L32" s="2"/>
      <c r="M32" s="2"/>
      <c r="N32" s="2"/>
      <c r="O32" s="2">
        <f t="shared" si="21"/>
        <v>19890</v>
      </c>
      <c r="P32" s="2">
        <f t="shared" si="22"/>
        <v>19890</v>
      </c>
      <c r="Q32" s="2">
        <f t="shared" si="23"/>
        <v>0</v>
      </c>
      <c r="R32" s="2">
        <f t="shared" si="24"/>
        <v>0</v>
      </c>
      <c r="S32" s="2">
        <f t="shared" si="25"/>
        <v>0</v>
      </c>
      <c r="T32" s="2">
        <f t="shared" si="26"/>
        <v>0</v>
      </c>
      <c r="U32" s="2">
        <f t="shared" si="27"/>
        <v>0</v>
      </c>
      <c r="V32" s="2">
        <f t="shared" si="28"/>
        <v>0</v>
      </c>
      <c r="W32" s="2">
        <f t="shared" si="29"/>
        <v>0</v>
      </c>
      <c r="X32" s="2">
        <f t="shared" si="30"/>
        <v>0</v>
      </c>
      <c r="Y32" s="2">
        <f t="shared" si="31"/>
        <v>0</v>
      </c>
      <c r="Z32" s="2"/>
      <c r="AA32" s="2">
        <v>86295183</v>
      </c>
      <c r="AB32" s="2">
        <f t="shared" si="32"/>
        <v>710.36</v>
      </c>
      <c r="AC32" s="2">
        <f>ROUND((ES32),2)</f>
        <v>710.36</v>
      </c>
      <c r="AD32" s="2">
        <f>ROUND((((ET32)-(EU32))+AE32),2)</f>
        <v>0</v>
      </c>
      <c r="AE32" s="2">
        <f t="shared" si="53"/>
        <v>0</v>
      </c>
      <c r="AF32" s="2">
        <f t="shared" si="53"/>
        <v>0</v>
      </c>
      <c r="AG32" s="2">
        <f t="shared" si="33"/>
        <v>0</v>
      </c>
      <c r="AH32" s="2">
        <f t="shared" si="54"/>
        <v>0</v>
      </c>
      <c r="AI32" s="2">
        <f t="shared" si="54"/>
        <v>0</v>
      </c>
      <c r="AJ32" s="2">
        <f t="shared" si="34"/>
        <v>0</v>
      </c>
      <c r="AK32" s="2">
        <v>710.36</v>
      </c>
      <c r="AL32" s="110">
        <f>'1.Лок.смета.и.Акт'!F59</f>
        <v>710.36</v>
      </c>
      <c r="AM32" s="2">
        <v>0</v>
      </c>
      <c r="AN32" s="2">
        <v>0</v>
      </c>
      <c r="AO32" s="2">
        <v>0</v>
      </c>
      <c r="AP32" s="2">
        <v>0</v>
      </c>
      <c r="AQ32" s="2">
        <v>0</v>
      </c>
      <c r="AR32" s="2">
        <v>0</v>
      </c>
      <c r="AS32" s="2">
        <v>0</v>
      </c>
      <c r="AT32" s="2">
        <v>0</v>
      </c>
      <c r="AU32" s="2">
        <v>0</v>
      </c>
      <c r="AV32" s="2">
        <v>1</v>
      </c>
      <c r="AW32" s="2">
        <v>1</v>
      </c>
      <c r="AX32" s="2"/>
      <c r="AY32" s="2"/>
      <c r="AZ32" s="2">
        <v>1</v>
      </c>
      <c r="BA32" s="2">
        <v>1</v>
      </c>
      <c r="BB32" s="2">
        <v>1</v>
      </c>
      <c r="BC32" s="2">
        <v>1</v>
      </c>
      <c r="BD32" s="2" t="s">
        <v>6</v>
      </c>
      <c r="BE32" s="2" t="s">
        <v>6</v>
      </c>
      <c r="BF32" s="2" t="s">
        <v>6</v>
      </c>
      <c r="BG32" s="2" t="s">
        <v>6</v>
      </c>
      <c r="BH32" s="2">
        <v>3</v>
      </c>
      <c r="BI32" s="2">
        <v>1</v>
      </c>
      <c r="BJ32" s="2" t="s">
        <v>44</v>
      </c>
      <c r="BK32" s="2"/>
      <c r="BL32" s="2"/>
      <c r="BM32" s="2">
        <v>500003</v>
      </c>
      <c r="BN32" s="2">
        <v>0</v>
      </c>
      <c r="BO32" s="2" t="s">
        <v>6</v>
      </c>
      <c r="BP32" s="2">
        <v>0</v>
      </c>
      <c r="BQ32" s="2">
        <v>22</v>
      </c>
      <c r="BR32" s="2">
        <v>0</v>
      </c>
      <c r="BS32" s="2">
        <v>1</v>
      </c>
      <c r="BT32" s="2">
        <v>1</v>
      </c>
      <c r="BU32" s="2">
        <v>1</v>
      </c>
      <c r="BV32" s="2">
        <v>1</v>
      </c>
      <c r="BW32" s="2">
        <v>1</v>
      </c>
      <c r="BX32" s="2">
        <v>1</v>
      </c>
      <c r="BY32" s="2" t="s">
        <v>6</v>
      </c>
      <c r="BZ32" s="2">
        <v>0</v>
      </c>
      <c r="CA32" s="2">
        <v>0</v>
      </c>
      <c r="CB32" s="2" t="s">
        <v>6</v>
      </c>
      <c r="CC32" s="2"/>
      <c r="CD32" s="2"/>
      <c r="CE32" s="2">
        <v>0</v>
      </c>
      <c r="CF32" s="2">
        <v>0</v>
      </c>
      <c r="CG32" s="2">
        <v>0</v>
      </c>
      <c r="CH32" s="2"/>
      <c r="CI32" s="2"/>
      <c r="CJ32" s="2"/>
      <c r="CK32" s="2"/>
      <c r="CL32" s="2"/>
      <c r="CM32" s="2">
        <v>0</v>
      </c>
      <c r="CN32" s="2" t="s">
        <v>6</v>
      </c>
      <c r="CO32" s="2">
        <v>0</v>
      </c>
      <c r="CP32" s="2">
        <f t="shared" si="35"/>
        <v>19890</v>
      </c>
      <c r="CQ32" s="2">
        <f t="shared" si="36"/>
        <v>710.36</v>
      </c>
      <c r="CR32" s="2">
        <f t="shared" si="37"/>
        <v>0</v>
      </c>
      <c r="CS32" s="2">
        <f t="shared" si="38"/>
        <v>0</v>
      </c>
      <c r="CT32" s="2">
        <f t="shared" si="39"/>
        <v>0</v>
      </c>
      <c r="CU32" s="2">
        <f t="shared" si="40"/>
        <v>0</v>
      </c>
      <c r="CV32" s="2">
        <f t="shared" si="41"/>
        <v>0</v>
      </c>
      <c r="CW32" s="2">
        <f t="shared" si="42"/>
        <v>0</v>
      </c>
      <c r="CX32" s="2">
        <f t="shared" si="43"/>
        <v>0</v>
      </c>
      <c r="CY32" s="2">
        <f>(((S32+(R32*IF(0,0,1)))*AT32)/100)</f>
        <v>0</v>
      </c>
      <c r="CZ32" s="2">
        <f>(((S32+(R32*IF(0,0,1)))*AU32)/100)</f>
        <v>0</v>
      </c>
      <c r="DA32" s="2"/>
      <c r="DB32" s="2"/>
      <c r="DC32" s="2" t="s">
        <v>6</v>
      </c>
      <c r="DD32" s="2" t="s">
        <v>6</v>
      </c>
      <c r="DE32" s="2" t="s">
        <v>6</v>
      </c>
      <c r="DF32" s="2" t="s">
        <v>6</v>
      </c>
      <c r="DG32" s="2" t="s">
        <v>6</v>
      </c>
      <c r="DH32" s="2" t="s">
        <v>6</v>
      </c>
      <c r="DI32" s="2" t="s">
        <v>6</v>
      </c>
      <c r="DJ32" s="2" t="s">
        <v>6</v>
      </c>
      <c r="DK32" s="2" t="s">
        <v>6</v>
      </c>
      <c r="DL32" s="2" t="s">
        <v>6</v>
      </c>
      <c r="DM32" s="2" t="s">
        <v>6</v>
      </c>
      <c r="DN32" s="2">
        <v>0</v>
      </c>
      <c r="DO32" s="2">
        <v>0</v>
      </c>
      <c r="DP32" s="2">
        <v>1</v>
      </c>
      <c r="DQ32" s="2">
        <v>1</v>
      </c>
      <c r="DR32" s="2"/>
      <c r="DS32" s="2"/>
      <c r="DT32" s="2"/>
      <c r="DU32" s="2">
        <v>1010</v>
      </c>
      <c r="DV32" s="2" t="s">
        <v>43</v>
      </c>
      <c r="DW32" s="2" t="s">
        <v>43</v>
      </c>
      <c r="DX32" s="2">
        <v>1</v>
      </c>
      <c r="DY32" s="2"/>
      <c r="DZ32" s="2" t="s">
        <v>6</v>
      </c>
      <c r="EA32" s="2" t="s">
        <v>6</v>
      </c>
      <c r="EB32" s="2" t="s">
        <v>6</v>
      </c>
      <c r="EC32" s="2" t="s">
        <v>6</v>
      </c>
      <c r="ED32" s="2"/>
      <c r="EE32" s="2">
        <v>54938783</v>
      </c>
      <c r="EF32" s="2">
        <v>22</v>
      </c>
      <c r="EG32" s="2" t="s">
        <v>45</v>
      </c>
      <c r="EH32" s="2">
        <v>0</v>
      </c>
      <c r="EI32" s="2" t="s">
        <v>6</v>
      </c>
      <c r="EJ32" s="2">
        <v>1</v>
      </c>
      <c r="EK32" s="2">
        <v>500003</v>
      </c>
      <c r="EL32" s="2" t="s">
        <v>46</v>
      </c>
      <c r="EM32" s="2" t="s">
        <v>47</v>
      </c>
      <c r="EN32" s="2"/>
      <c r="EO32" s="2" t="s">
        <v>6</v>
      </c>
      <c r="EP32" s="2"/>
      <c r="EQ32" s="2">
        <v>0</v>
      </c>
      <c r="ER32" s="2">
        <v>710.36</v>
      </c>
      <c r="ES32" s="110">
        <f>'1.Лок.смета.и.Акт'!F59</f>
        <v>710.36</v>
      </c>
      <c r="ET32" s="2">
        <v>0</v>
      </c>
      <c r="EU32" s="2">
        <v>0</v>
      </c>
      <c r="EV32" s="2">
        <v>0</v>
      </c>
      <c r="EW32" s="2">
        <v>0</v>
      </c>
      <c r="EX32" s="2">
        <v>0</v>
      </c>
      <c r="EY32" s="2"/>
      <c r="EZ32" s="2"/>
      <c r="FA32" s="2"/>
      <c r="FB32" s="2"/>
      <c r="FC32" s="2"/>
      <c r="FD32" s="2"/>
      <c r="FE32" s="2"/>
      <c r="FF32" s="2"/>
      <c r="FG32" s="2"/>
      <c r="FH32" s="2"/>
      <c r="FI32" s="2"/>
      <c r="FJ32" s="2"/>
      <c r="FK32" s="2"/>
      <c r="FL32" s="2"/>
      <c r="FM32" s="2"/>
      <c r="FN32" s="2"/>
      <c r="FO32" s="2"/>
      <c r="FP32" s="2"/>
      <c r="FQ32" s="2">
        <v>0</v>
      </c>
      <c r="FR32" s="2">
        <f t="shared" si="44"/>
        <v>0</v>
      </c>
      <c r="FS32" s="2">
        <v>0</v>
      </c>
      <c r="FT32" s="2"/>
      <c r="FU32" s="2"/>
      <c r="FV32" s="2"/>
      <c r="FW32" s="2"/>
      <c r="FX32" s="2">
        <v>0</v>
      </c>
      <c r="FY32" s="2">
        <v>0</v>
      </c>
      <c r="FZ32" s="2"/>
      <c r="GA32" s="2" t="s">
        <v>6</v>
      </c>
      <c r="GB32" s="2"/>
      <c r="GC32" s="2"/>
      <c r="GD32" s="2">
        <v>1</v>
      </c>
      <c r="GE32" s="2"/>
      <c r="GF32" s="2">
        <v>-1879357629</v>
      </c>
      <c r="GG32" s="2">
        <v>2</v>
      </c>
      <c r="GH32" s="2">
        <v>2</v>
      </c>
      <c r="GI32" s="2">
        <v>-2</v>
      </c>
      <c r="GJ32" s="2">
        <v>0</v>
      </c>
      <c r="GK32" s="2">
        <v>0</v>
      </c>
      <c r="GL32" s="2">
        <f t="shared" si="45"/>
        <v>0</v>
      </c>
      <c r="GM32" s="2">
        <f t="shared" si="46"/>
        <v>19890</v>
      </c>
      <c r="GN32" s="2">
        <f t="shared" si="47"/>
        <v>19890</v>
      </c>
      <c r="GO32" s="2">
        <f t="shared" si="48"/>
        <v>0</v>
      </c>
      <c r="GP32" s="2">
        <f t="shared" si="49"/>
        <v>0</v>
      </c>
      <c r="GQ32" s="2"/>
      <c r="GR32" s="2">
        <v>0</v>
      </c>
      <c r="GS32" s="2">
        <v>2</v>
      </c>
      <c r="GT32" s="2">
        <v>0</v>
      </c>
      <c r="GU32" s="2" t="s">
        <v>6</v>
      </c>
      <c r="GV32" s="2">
        <f t="shared" si="50"/>
        <v>0</v>
      </c>
      <c r="GW32" s="2">
        <v>1</v>
      </c>
      <c r="GX32" s="2">
        <f t="shared" si="51"/>
        <v>0</v>
      </c>
      <c r="GY32" s="2"/>
      <c r="GZ32" s="2"/>
      <c r="HA32" s="2">
        <v>0</v>
      </c>
      <c r="HB32" s="2">
        <v>0</v>
      </c>
      <c r="HC32" s="2">
        <f t="shared" si="52"/>
        <v>0</v>
      </c>
      <c r="HD32" s="2"/>
      <c r="HE32" s="2" t="s">
        <v>6</v>
      </c>
      <c r="HF32" s="2" t="s">
        <v>6</v>
      </c>
      <c r="HG32" s="2"/>
      <c r="HH32" s="2"/>
      <c r="HI32" s="2"/>
      <c r="HJ32" s="2"/>
      <c r="HK32" s="2"/>
      <c r="HL32" s="2"/>
      <c r="HM32" s="2" t="s">
        <v>6</v>
      </c>
      <c r="HN32" s="2" t="s">
        <v>6</v>
      </c>
      <c r="HO32" s="2" t="s">
        <v>6</v>
      </c>
      <c r="HP32" s="2" t="s">
        <v>6</v>
      </c>
      <c r="HQ32" s="2" t="s">
        <v>6</v>
      </c>
      <c r="HR32" s="2"/>
      <c r="HS32" s="2"/>
      <c r="HT32" s="2"/>
      <c r="HU32" s="2"/>
      <c r="HV32" s="2"/>
      <c r="HW32" s="2"/>
      <c r="HX32" s="2"/>
      <c r="HY32" s="2"/>
      <c r="HZ32" s="2"/>
      <c r="IA32" s="2"/>
      <c r="IB32" s="2"/>
      <c r="IC32" s="2"/>
      <c r="ID32" s="2"/>
      <c r="IE32" s="2"/>
      <c r="IF32" s="2">
        <v>-1</v>
      </c>
      <c r="IG32" s="2"/>
      <c r="IH32" s="2"/>
      <c r="II32" s="2"/>
      <c r="IJ32" s="2"/>
      <c r="IK32" s="2">
        <v>0</v>
      </c>
      <c r="IL32" s="2"/>
      <c r="IM32" s="2"/>
      <c r="IN32" s="2"/>
      <c r="IO32" s="2"/>
      <c r="IP32" s="2"/>
      <c r="IQ32" s="2"/>
      <c r="IR32" s="2"/>
      <c r="IS32" s="2"/>
      <c r="IT32" s="2"/>
      <c r="IU32" s="2"/>
    </row>
    <row r="33" spans="1:255" x14ac:dyDescent="0.2">
      <c r="A33">
        <v>18</v>
      </c>
      <c r="B33">
        <v>1</v>
      </c>
      <c r="C33">
        <v>10</v>
      </c>
      <c r="E33" t="s">
        <v>40</v>
      </c>
      <c r="F33" t="e">
        <f>'2.Лок.смета.и.Акт'!#REF!</f>
        <v>#REF!</v>
      </c>
      <c r="G33" t="s">
        <v>42</v>
      </c>
      <c r="H33" t="s">
        <v>43</v>
      </c>
      <c r="I33">
        <f>I29*J33</f>
        <v>28</v>
      </c>
      <c r="J33">
        <v>99.999999999999986</v>
      </c>
      <c r="K33">
        <v>100</v>
      </c>
      <c r="O33">
        <f t="shared" si="21"/>
        <v>170786</v>
      </c>
      <c r="P33">
        <f t="shared" si="22"/>
        <v>170786</v>
      </c>
      <c r="Q33">
        <f t="shared" si="23"/>
        <v>0</v>
      </c>
      <c r="R33">
        <f t="shared" si="24"/>
        <v>0</v>
      </c>
      <c r="S33">
        <f t="shared" si="25"/>
        <v>0</v>
      </c>
      <c r="T33">
        <f t="shared" si="26"/>
        <v>0</v>
      </c>
      <c r="U33">
        <f t="shared" si="27"/>
        <v>0</v>
      </c>
      <c r="V33">
        <f t="shared" si="28"/>
        <v>0</v>
      </c>
      <c r="W33">
        <f t="shared" si="29"/>
        <v>0</v>
      </c>
      <c r="X33">
        <f t="shared" si="30"/>
        <v>0</v>
      </c>
      <c r="Y33">
        <f t="shared" si="31"/>
        <v>0</v>
      </c>
      <c r="AA33">
        <v>86295184</v>
      </c>
      <c r="AB33">
        <f t="shared" si="32"/>
        <v>806.81</v>
      </c>
      <c r="AC33">
        <f>ROUND((ES33),2)</f>
        <v>806.81</v>
      </c>
      <c r="AD33">
        <f>ROUND((((ET33)-(EU33))+AE33),2)</f>
        <v>0</v>
      </c>
      <c r="AE33">
        <f t="shared" si="53"/>
        <v>0</v>
      </c>
      <c r="AF33">
        <f t="shared" si="53"/>
        <v>0</v>
      </c>
      <c r="AG33">
        <f t="shared" si="33"/>
        <v>0</v>
      </c>
      <c r="AH33">
        <f t="shared" si="54"/>
        <v>0</v>
      </c>
      <c r="AI33">
        <f t="shared" si="54"/>
        <v>0</v>
      </c>
      <c r="AJ33">
        <f t="shared" si="34"/>
        <v>0</v>
      </c>
      <c r="AK33">
        <v>806.81000000000006</v>
      </c>
      <c r="AL33">
        <v>806.81000000000006</v>
      </c>
      <c r="AM33">
        <v>0</v>
      </c>
      <c r="AN33">
        <v>0</v>
      </c>
      <c r="AO33">
        <v>0</v>
      </c>
      <c r="AP33">
        <v>0</v>
      </c>
      <c r="AQ33">
        <v>0</v>
      </c>
      <c r="AR33">
        <v>0</v>
      </c>
      <c r="AS33">
        <v>0</v>
      </c>
      <c r="AT33">
        <v>0</v>
      </c>
      <c r="AU33">
        <v>0</v>
      </c>
      <c r="AV33">
        <v>1</v>
      </c>
      <c r="AW33">
        <v>1</v>
      </c>
      <c r="AZ33">
        <v>1</v>
      </c>
      <c r="BA33">
        <v>1</v>
      </c>
      <c r="BB33">
        <v>1</v>
      </c>
      <c r="BC33">
        <v>7.56</v>
      </c>
      <c r="BD33" t="s">
        <v>6</v>
      </c>
      <c r="BE33" t="s">
        <v>6</v>
      </c>
      <c r="BF33" t="s">
        <v>6</v>
      </c>
      <c r="BG33" t="s">
        <v>6</v>
      </c>
      <c r="BH33">
        <v>3</v>
      </c>
      <c r="BI33">
        <v>1</v>
      </c>
      <c r="BJ33" t="s">
        <v>44</v>
      </c>
      <c r="BM33">
        <v>500003</v>
      </c>
      <c r="BN33">
        <v>0</v>
      </c>
      <c r="BO33" t="s">
        <v>6</v>
      </c>
      <c r="BP33">
        <v>0</v>
      </c>
      <c r="BQ33">
        <v>22</v>
      </c>
      <c r="BR33">
        <v>0</v>
      </c>
      <c r="BS33">
        <v>1</v>
      </c>
      <c r="BT33">
        <v>1</v>
      </c>
      <c r="BU33">
        <v>1</v>
      </c>
      <c r="BV33">
        <v>1</v>
      </c>
      <c r="BW33">
        <v>1</v>
      </c>
      <c r="BX33">
        <v>1</v>
      </c>
      <c r="BY33" t="s">
        <v>6</v>
      </c>
      <c r="BZ33">
        <v>0</v>
      </c>
      <c r="CA33">
        <v>0</v>
      </c>
      <c r="CB33" t="s">
        <v>6</v>
      </c>
      <c r="CE33">
        <v>0</v>
      </c>
      <c r="CF33">
        <v>0</v>
      </c>
      <c r="CG33">
        <v>0</v>
      </c>
      <c r="CM33">
        <v>0</v>
      </c>
      <c r="CN33" t="s">
        <v>6</v>
      </c>
      <c r="CO33">
        <v>0</v>
      </c>
      <c r="CP33">
        <f t="shared" si="35"/>
        <v>170786</v>
      </c>
      <c r="CQ33">
        <f t="shared" si="36"/>
        <v>6099.4835999999996</v>
      </c>
      <c r="CR33">
        <f t="shared" si="37"/>
        <v>0</v>
      </c>
      <c r="CS33">
        <f t="shared" si="38"/>
        <v>0</v>
      </c>
      <c r="CT33">
        <f t="shared" si="39"/>
        <v>0</v>
      </c>
      <c r="CU33">
        <f t="shared" si="40"/>
        <v>0</v>
      </c>
      <c r="CV33">
        <f t="shared" si="41"/>
        <v>0</v>
      </c>
      <c r="CW33">
        <f t="shared" si="42"/>
        <v>0</v>
      </c>
      <c r="CX33">
        <f t="shared" si="43"/>
        <v>0</v>
      </c>
      <c r="CY33">
        <f>(S33+R33)*(BZ33/100)</f>
        <v>0</v>
      </c>
      <c r="CZ33">
        <f>(S33+R33)*(CA33/100)</f>
        <v>0</v>
      </c>
      <c r="DC33" t="s">
        <v>6</v>
      </c>
      <c r="DD33" t="s">
        <v>6</v>
      </c>
      <c r="DE33" t="s">
        <v>6</v>
      </c>
      <c r="DF33" t="s">
        <v>6</v>
      </c>
      <c r="DG33" t="s">
        <v>6</v>
      </c>
      <c r="DH33" t="s">
        <v>6</v>
      </c>
      <c r="DI33" t="s">
        <v>6</v>
      </c>
      <c r="DJ33" t="s">
        <v>6</v>
      </c>
      <c r="DK33" t="s">
        <v>6</v>
      </c>
      <c r="DL33" t="s">
        <v>6</v>
      </c>
      <c r="DM33" t="s">
        <v>6</v>
      </c>
      <c r="DN33">
        <v>0</v>
      </c>
      <c r="DO33">
        <v>0</v>
      </c>
      <c r="DP33">
        <v>1</v>
      </c>
      <c r="DQ33">
        <v>1</v>
      </c>
      <c r="DU33">
        <v>1010</v>
      </c>
      <c r="DV33" t="s">
        <v>43</v>
      </c>
      <c r="DW33" t="e">
        <f>'2.Лок.смета.и.Акт'!#REF!</f>
        <v>#REF!</v>
      </c>
      <c r="DX33">
        <v>1</v>
      </c>
      <c r="DZ33" t="s">
        <v>6</v>
      </c>
      <c r="EA33" t="s">
        <v>6</v>
      </c>
      <c r="EB33" t="s">
        <v>6</v>
      </c>
      <c r="EC33" t="s">
        <v>6</v>
      </c>
      <c r="EE33">
        <v>54938783</v>
      </c>
      <c r="EF33">
        <v>22</v>
      </c>
      <c r="EG33" t="s">
        <v>45</v>
      </c>
      <c r="EH33">
        <v>0</v>
      </c>
      <c r="EI33" t="s">
        <v>6</v>
      </c>
      <c r="EJ33">
        <v>1</v>
      </c>
      <c r="EK33">
        <v>500003</v>
      </c>
      <c r="EL33" t="s">
        <v>46</v>
      </c>
      <c r="EM33" t="s">
        <v>47</v>
      </c>
      <c r="EO33" t="s">
        <v>6</v>
      </c>
      <c r="EQ33">
        <v>0</v>
      </c>
      <c r="ER33">
        <v>5749.91</v>
      </c>
      <c r="ES33">
        <v>806.81000000000006</v>
      </c>
      <c r="ET33">
        <v>0</v>
      </c>
      <c r="EU33">
        <v>0</v>
      </c>
      <c r="EV33">
        <v>0</v>
      </c>
      <c r="EW33">
        <v>0</v>
      </c>
      <c r="EX33">
        <v>0</v>
      </c>
      <c r="EZ33">
        <v>5</v>
      </c>
      <c r="FC33">
        <v>0</v>
      </c>
      <c r="FD33">
        <v>18</v>
      </c>
      <c r="FF33">
        <v>5749.91</v>
      </c>
      <c r="FQ33">
        <v>0</v>
      </c>
      <c r="FR33">
        <f t="shared" si="44"/>
        <v>0</v>
      </c>
      <c r="FS33">
        <v>0</v>
      </c>
      <c r="FX33">
        <v>0</v>
      </c>
      <c r="FY33">
        <v>0</v>
      </c>
      <c r="GA33" t="s">
        <v>48</v>
      </c>
      <c r="GD33">
        <v>1</v>
      </c>
      <c r="GF33">
        <v>-1879357629</v>
      </c>
      <c r="GG33">
        <v>2</v>
      </c>
      <c r="GH33">
        <v>3</v>
      </c>
      <c r="GI33">
        <v>5</v>
      </c>
      <c r="GJ33">
        <v>0</v>
      </c>
      <c r="GK33">
        <v>0</v>
      </c>
      <c r="GL33">
        <f t="shared" si="45"/>
        <v>0</v>
      </c>
      <c r="GM33">
        <f t="shared" si="46"/>
        <v>170786</v>
      </c>
      <c r="GN33">
        <f t="shared" si="47"/>
        <v>170786</v>
      </c>
      <c r="GO33">
        <f t="shared" si="48"/>
        <v>0</v>
      </c>
      <c r="GP33">
        <f t="shared" si="49"/>
        <v>0</v>
      </c>
      <c r="GR33">
        <v>1</v>
      </c>
      <c r="GS33">
        <v>1</v>
      </c>
      <c r="GT33">
        <v>0</v>
      </c>
      <c r="GU33" t="s">
        <v>6</v>
      </c>
      <c r="GV33">
        <f t="shared" si="50"/>
        <v>0</v>
      </c>
      <c r="GW33">
        <v>1</v>
      </c>
      <c r="GX33">
        <f t="shared" si="51"/>
        <v>0</v>
      </c>
      <c r="HA33">
        <v>0</v>
      </c>
      <c r="HB33">
        <v>0</v>
      </c>
      <c r="HC33">
        <f t="shared" si="52"/>
        <v>0</v>
      </c>
      <c r="HE33" t="s">
        <v>38</v>
      </c>
      <c r="HF33" t="s">
        <v>39</v>
      </c>
      <c r="HM33" t="s">
        <v>6</v>
      </c>
      <c r="HN33" t="s">
        <v>6</v>
      </c>
      <c r="HO33" t="s">
        <v>6</v>
      </c>
      <c r="HP33" t="s">
        <v>6</v>
      </c>
      <c r="HQ33" t="s">
        <v>6</v>
      </c>
      <c r="IF33">
        <v>-1</v>
      </c>
      <c r="IK33">
        <v>0</v>
      </c>
    </row>
    <row r="34" spans="1:255" x14ac:dyDescent="0.2">
      <c r="A34" s="2">
        <v>17</v>
      </c>
      <c r="B34" s="2">
        <v>1</v>
      </c>
      <c r="C34" s="2">
        <f>ROW(SmtRes!A15)</f>
        <v>15</v>
      </c>
      <c r="D34" s="2">
        <f>ROW(EtalonRes!A15)</f>
        <v>15</v>
      </c>
      <c r="E34" s="2" t="s">
        <v>39</v>
      </c>
      <c r="F34" s="2" t="s">
        <v>19</v>
      </c>
      <c r="G34" s="2" t="s">
        <v>20</v>
      </c>
      <c r="H34" s="2" t="s">
        <v>21</v>
      </c>
      <c r="I34" s="2">
        <f>'2.Лок.смета.и.Акт'!E26</f>
        <v>0.26</v>
      </c>
      <c r="J34" s="2">
        <v>0</v>
      </c>
      <c r="K34" s="2">
        <v>0.26</v>
      </c>
      <c r="L34" s="2"/>
      <c r="M34" s="2"/>
      <c r="N34" s="2"/>
      <c r="O34" s="2">
        <f t="shared" si="21"/>
        <v>2443</v>
      </c>
      <c r="P34" s="2">
        <f t="shared" si="22"/>
        <v>0</v>
      </c>
      <c r="Q34" s="2">
        <f t="shared" si="23"/>
        <v>1810</v>
      </c>
      <c r="R34" s="2">
        <f t="shared" si="24"/>
        <v>213</v>
      </c>
      <c r="S34" s="2">
        <f t="shared" si="25"/>
        <v>633</v>
      </c>
      <c r="T34" s="2">
        <f t="shared" si="26"/>
        <v>0</v>
      </c>
      <c r="U34" s="2">
        <f t="shared" si="27"/>
        <v>68.315520000000006</v>
      </c>
      <c r="V34" s="2">
        <f t="shared" si="28"/>
        <v>15.65616</v>
      </c>
      <c r="W34" s="2">
        <f t="shared" si="29"/>
        <v>0</v>
      </c>
      <c r="X34" s="2">
        <f t="shared" si="30"/>
        <v>1100</v>
      </c>
      <c r="Y34" s="2">
        <f t="shared" si="31"/>
        <v>719</v>
      </c>
      <c r="Z34" s="2"/>
      <c r="AA34" s="2">
        <v>86295183</v>
      </c>
      <c r="AB34" s="2">
        <f t="shared" si="32"/>
        <v>9396.4500000000007</v>
      </c>
      <c r="AC34" s="2">
        <f>ROUND((ES34+(SUM(SmtRes!BC11:'SmtRes'!BC15)+SUM(EtalonRes!AL11:'EtalonRes'!AL15))),2)</f>
        <v>0</v>
      </c>
      <c r="AD34" s="2">
        <f>ROUND(((((ET34*1.2)+(SUM(SmtRes!BD11:'SmtRes'!BD15)+SUM(EtalonRes!AM11:'EtalonRes'!AM15)))-((EU34*1.2)+(SUM(SmtRes!BE11:'SmtRes'!BE15)+SUM(EtalonRes!AN11:'EtalonRes'!AN15))))+AE34),2)</f>
        <v>6963.37</v>
      </c>
      <c r="AE34" s="2">
        <f>ROUND(((EU34*1.2)+(SUM(SmtRes!BE11:'SmtRes'!BE15)+SUM(EtalonRes!AN11:'EtalonRes'!AN15))),2)</f>
        <v>819.54</v>
      </c>
      <c r="AF34" s="2">
        <f>ROUND(((EV34*1.2)),2)</f>
        <v>2433.08</v>
      </c>
      <c r="AG34" s="2">
        <f t="shared" si="33"/>
        <v>0</v>
      </c>
      <c r="AH34" s="2">
        <f>((EW34*1.2))</f>
        <v>262.75200000000001</v>
      </c>
      <c r="AI34" s="2">
        <f>((EX34*1.2))</f>
        <v>60.215999999999994</v>
      </c>
      <c r="AJ34" s="2">
        <f t="shared" si="34"/>
        <v>0</v>
      </c>
      <c r="AK34" s="2">
        <v>6669.69</v>
      </c>
      <c r="AL34" s="2">
        <v>41.12</v>
      </c>
      <c r="AM34" s="2">
        <v>4601</v>
      </c>
      <c r="AN34" s="2">
        <v>682.95</v>
      </c>
      <c r="AO34" s="2">
        <v>2027.57</v>
      </c>
      <c r="AP34" s="2">
        <v>0</v>
      </c>
      <c r="AQ34" s="2">
        <v>218.96</v>
      </c>
      <c r="AR34" s="2">
        <v>50.18</v>
      </c>
      <c r="AS34" s="2">
        <v>0</v>
      </c>
      <c r="AT34" s="2">
        <v>130</v>
      </c>
      <c r="AU34" s="2">
        <v>85</v>
      </c>
      <c r="AV34" s="2">
        <v>1</v>
      </c>
      <c r="AW34" s="2">
        <v>1</v>
      </c>
      <c r="AX34" s="2"/>
      <c r="AY34" s="2"/>
      <c r="AZ34" s="2">
        <v>1</v>
      </c>
      <c r="BA34" s="2">
        <v>1</v>
      </c>
      <c r="BB34" s="2">
        <v>1</v>
      </c>
      <c r="BC34" s="2">
        <v>1</v>
      </c>
      <c r="BD34" s="2" t="s">
        <v>6</v>
      </c>
      <c r="BE34" s="2" t="s">
        <v>6</v>
      </c>
      <c r="BF34" s="2" t="s">
        <v>6</v>
      </c>
      <c r="BG34" s="2" t="s">
        <v>6</v>
      </c>
      <c r="BH34" s="2">
        <v>0</v>
      </c>
      <c r="BI34" s="2">
        <v>1</v>
      </c>
      <c r="BJ34" s="2" t="s">
        <v>22</v>
      </c>
      <c r="BK34" s="2"/>
      <c r="BL34" s="2"/>
      <c r="BM34" s="2">
        <v>7001</v>
      </c>
      <c r="BN34" s="2">
        <v>0</v>
      </c>
      <c r="BO34" s="2" t="s">
        <v>6</v>
      </c>
      <c r="BP34" s="2">
        <v>0</v>
      </c>
      <c r="BQ34" s="2">
        <v>1</v>
      </c>
      <c r="BR34" s="2">
        <v>0</v>
      </c>
      <c r="BS34" s="2">
        <v>1</v>
      </c>
      <c r="BT34" s="2">
        <v>1</v>
      </c>
      <c r="BU34" s="2">
        <v>1</v>
      </c>
      <c r="BV34" s="2">
        <v>1</v>
      </c>
      <c r="BW34" s="2">
        <v>1</v>
      </c>
      <c r="BX34" s="2">
        <v>1</v>
      </c>
      <c r="BY34" s="2" t="s">
        <v>6</v>
      </c>
      <c r="BZ34" s="2">
        <v>130</v>
      </c>
      <c r="CA34" s="2">
        <v>85</v>
      </c>
      <c r="CB34" s="2" t="s">
        <v>6</v>
      </c>
      <c r="CC34" s="2"/>
      <c r="CD34" s="2"/>
      <c r="CE34" s="2">
        <v>0</v>
      </c>
      <c r="CF34" s="2">
        <v>0</v>
      </c>
      <c r="CG34" s="2">
        <v>0</v>
      </c>
      <c r="CH34" s="2"/>
      <c r="CI34" s="2"/>
      <c r="CJ34" s="2"/>
      <c r="CK34" s="2"/>
      <c r="CL34" s="2"/>
      <c r="CM34" s="2">
        <v>0</v>
      </c>
      <c r="CN34" s="2" t="s">
        <v>23</v>
      </c>
      <c r="CO34" s="2">
        <v>0</v>
      </c>
      <c r="CP34" s="2">
        <f t="shared" si="35"/>
        <v>2443</v>
      </c>
      <c r="CQ34" s="2">
        <f t="shared" si="36"/>
        <v>0</v>
      </c>
      <c r="CR34" s="2">
        <f t="shared" si="37"/>
        <v>6963.37</v>
      </c>
      <c r="CS34" s="2">
        <f t="shared" si="38"/>
        <v>819.54</v>
      </c>
      <c r="CT34" s="2">
        <f t="shared" si="39"/>
        <v>2433.08</v>
      </c>
      <c r="CU34" s="2">
        <f t="shared" si="40"/>
        <v>0</v>
      </c>
      <c r="CV34" s="2">
        <f t="shared" si="41"/>
        <v>262.75200000000001</v>
      </c>
      <c r="CW34" s="2">
        <f t="shared" si="42"/>
        <v>60.215999999999994</v>
      </c>
      <c r="CX34" s="2">
        <f t="shared" si="43"/>
        <v>0</v>
      </c>
      <c r="CY34" s="2">
        <f>(((S34+(R34*IF(0,0,1)))*AT34)/100)</f>
        <v>1099.8</v>
      </c>
      <c r="CZ34" s="2">
        <f>(((S34+(R34*IF(0,0,1)))*AU34)/100)</f>
        <v>719.1</v>
      </c>
      <c r="DA34" s="2"/>
      <c r="DB34" s="2"/>
      <c r="DC34" s="2" t="s">
        <v>6</v>
      </c>
      <c r="DD34" s="2" t="s">
        <v>6</v>
      </c>
      <c r="DE34" s="2" t="s">
        <v>24</v>
      </c>
      <c r="DF34" s="2" t="s">
        <v>24</v>
      </c>
      <c r="DG34" s="2" t="s">
        <v>24</v>
      </c>
      <c r="DH34" s="2" t="s">
        <v>6</v>
      </c>
      <c r="DI34" s="2" t="s">
        <v>24</v>
      </c>
      <c r="DJ34" s="2" t="s">
        <v>24</v>
      </c>
      <c r="DK34" s="2" t="s">
        <v>6</v>
      </c>
      <c r="DL34" s="2" t="s">
        <v>6</v>
      </c>
      <c r="DM34" s="2" t="s">
        <v>6</v>
      </c>
      <c r="DN34" s="2">
        <v>0</v>
      </c>
      <c r="DO34" s="2">
        <v>0</v>
      </c>
      <c r="DP34" s="2">
        <v>1</v>
      </c>
      <c r="DQ34" s="2">
        <v>1</v>
      </c>
      <c r="DR34" s="2"/>
      <c r="DS34" s="2"/>
      <c r="DT34" s="2"/>
      <c r="DU34" s="2">
        <v>1013</v>
      </c>
      <c r="DV34" s="2" t="s">
        <v>21</v>
      </c>
      <c r="DW34" s="2" t="s">
        <v>21</v>
      </c>
      <c r="DX34" s="2">
        <v>1</v>
      </c>
      <c r="DY34" s="2"/>
      <c r="DZ34" s="2" t="s">
        <v>6</v>
      </c>
      <c r="EA34" s="2" t="s">
        <v>6</v>
      </c>
      <c r="EB34" s="2" t="s">
        <v>6</v>
      </c>
      <c r="EC34" s="2" t="s">
        <v>6</v>
      </c>
      <c r="ED34" s="2"/>
      <c r="EE34" s="2">
        <v>54938594</v>
      </c>
      <c r="EF34" s="2">
        <v>1</v>
      </c>
      <c r="EG34" s="2" t="s">
        <v>25</v>
      </c>
      <c r="EH34" s="2">
        <v>0</v>
      </c>
      <c r="EI34" s="2" t="s">
        <v>6</v>
      </c>
      <c r="EJ34" s="2">
        <v>1</v>
      </c>
      <c r="EK34" s="2">
        <v>7001</v>
      </c>
      <c r="EL34" s="2" t="s">
        <v>26</v>
      </c>
      <c r="EM34" s="2" t="s">
        <v>27</v>
      </c>
      <c r="EN34" s="2"/>
      <c r="EO34" s="2" t="s">
        <v>28</v>
      </c>
      <c r="EP34" s="2"/>
      <c r="EQ34" s="2">
        <v>0</v>
      </c>
      <c r="ER34" s="2">
        <v>6669.69</v>
      </c>
      <c r="ES34" s="2">
        <v>41.12</v>
      </c>
      <c r="ET34" s="2">
        <v>4601</v>
      </c>
      <c r="EU34" s="2">
        <v>682.95</v>
      </c>
      <c r="EV34" s="2">
        <v>2027.57</v>
      </c>
      <c r="EW34" s="2">
        <v>218.96</v>
      </c>
      <c r="EX34" s="2">
        <v>50.18</v>
      </c>
      <c r="EY34" s="2">
        <v>1</v>
      </c>
      <c r="EZ34" s="2"/>
      <c r="FA34" s="2"/>
      <c r="FB34" s="2"/>
      <c r="FC34" s="2"/>
      <c r="FD34" s="2"/>
      <c r="FE34" s="2"/>
      <c r="FF34" s="2"/>
      <c r="FG34" s="2"/>
      <c r="FH34" s="2"/>
      <c r="FI34" s="2"/>
      <c r="FJ34" s="2"/>
      <c r="FK34" s="2"/>
      <c r="FL34" s="2"/>
      <c r="FM34" s="2"/>
      <c r="FN34" s="2"/>
      <c r="FO34" s="2"/>
      <c r="FP34" s="2"/>
      <c r="FQ34" s="2">
        <v>0</v>
      </c>
      <c r="FR34" s="2">
        <f t="shared" si="44"/>
        <v>0</v>
      </c>
      <c r="FS34" s="2">
        <v>0</v>
      </c>
      <c r="FT34" s="2"/>
      <c r="FU34" s="2"/>
      <c r="FV34" s="2"/>
      <c r="FW34" s="2"/>
      <c r="FX34" s="2">
        <v>130</v>
      </c>
      <c r="FY34" s="2">
        <v>85</v>
      </c>
      <c r="FZ34" s="2"/>
      <c r="GA34" s="2" t="s">
        <v>6</v>
      </c>
      <c r="GB34" s="2"/>
      <c r="GC34" s="2"/>
      <c r="GD34" s="2">
        <v>1</v>
      </c>
      <c r="GE34" s="2"/>
      <c r="GF34" s="2">
        <v>-1518090174</v>
      </c>
      <c r="GG34" s="2">
        <v>2</v>
      </c>
      <c r="GH34" s="2">
        <v>1</v>
      </c>
      <c r="GI34" s="2">
        <v>-2</v>
      </c>
      <c r="GJ34" s="2">
        <v>0</v>
      </c>
      <c r="GK34" s="2">
        <v>0</v>
      </c>
      <c r="GL34" s="2">
        <f t="shared" si="45"/>
        <v>0</v>
      </c>
      <c r="GM34" s="2">
        <f t="shared" si="46"/>
        <v>4262</v>
      </c>
      <c r="GN34" s="2">
        <f t="shared" si="47"/>
        <v>4262</v>
      </c>
      <c r="GO34" s="2">
        <f t="shared" si="48"/>
        <v>0</v>
      </c>
      <c r="GP34" s="2">
        <f t="shared" si="49"/>
        <v>0</v>
      </c>
      <c r="GQ34" s="2"/>
      <c r="GR34" s="2">
        <v>0</v>
      </c>
      <c r="GS34" s="2">
        <v>3</v>
      </c>
      <c r="GT34" s="2">
        <v>0</v>
      </c>
      <c r="GU34" s="2" t="s">
        <v>6</v>
      </c>
      <c r="GV34" s="2">
        <f t="shared" si="50"/>
        <v>0</v>
      </c>
      <c r="GW34" s="2">
        <v>1</v>
      </c>
      <c r="GX34" s="2">
        <f t="shared" si="51"/>
        <v>0</v>
      </c>
      <c r="GY34" s="2"/>
      <c r="GZ34" s="2"/>
      <c r="HA34" s="2">
        <v>0</v>
      </c>
      <c r="HB34" s="2">
        <v>0</v>
      </c>
      <c r="HC34" s="2">
        <f t="shared" si="52"/>
        <v>0</v>
      </c>
      <c r="HD34" s="2"/>
      <c r="HE34" s="2" t="s">
        <v>6</v>
      </c>
      <c r="HF34" s="2" t="s">
        <v>6</v>
      </c>
      <c r="HG34" s="2"/>
      <c r="HH34" s="2"/>
      <c r="HI34" s="2"/>
      <c r="HJ34" s="2"/>
      <c r="HK34" s="2"/>
      <c r="HL34" s="2"/>
      <c r="HM34" s="2" t="s">
        <v>6</v>
      </c>
      <c r="HN34" s="2" t="s">
        <v>6</v>
      </c>
      <c r="HO34" s="2" t="s">
        <v>6</v>
      </c>
      <c r="HP34" s="2" t="s">
        <v>6</v>
      </c>
      <c r="HQ34" s="2" t="s">
        <v>6</v>
      </c>
      <c r="HR34" s="2"/>
      <c r="HS34" s="2"/>
      <c r="HT34" s="2"/>
      <c r="HU34" s="2"/>
      <c r="HV34" s="2"/>
      <c r="HW34" s="2"/>
      <c r="HX34" s="2"/>
      <c r="HY34" s="2"/>
      <c r="HZ34" s="2"/>
      <c r="IA34" s="2"/>
      <c r="IB34" s="2"/>
      <c r="IC34" s="2"/>
      <c r="ID34" s="2"/>
      <c r="IE34" s="2"/>
      <c r="IF34" s="2">
        <v>-1</v>
      </c>
      <c r="IG34" s="2"/>
      <c r="IH34" s="2"/>
      <c r="II34" s="2"/>
      <c r="IJ34" s="2"/>
      <c r="IK34" s="2">
        <v>0</v>
      </c>
      <c r="IL34" s="2"/>
      <c r="IM34" s="2"/>
      <c r="IN34" s="2"/>
      <c r="IO34" s="2"/>
      <c r="IP34" s="2"/>
      <c r="IQ34" s="2"/>
      <c r="IR34" s="2"/>
      <c r="IS34" s="2"/>
      <c r="IT34" s="2"/>
      <c r="IU34" s="2"/>
    </row>
    <row r="35" spans="1:255" x14ac:dyDescent="0.2">
      <c r="A35">
        <v>17</v>
      </c>
      <c r="B35">
        <v>1</v>
      </c>
      <c r="C35">
        <f>ROW(SmtRes!A20)</f>
        <v>20</v>
      </c>
      <c r="D35">
        <f>ROW(EtalonRes!A20)</f>
        <v>20</v>
      </c>
      <c r="E35" t="s">
        <v>39</v>
      </c>
      <c r="F35" t="s">
        <v>19</v>
      </c>
      <c r="G35" t="s">
        <v>20</v>
      </c>
      <c r="H35" t="s">
        <v>21</v>
      </c>
      <c r="I35">
        <f>'2.Лок.смета.и.Акт'!E26</f>
        <v>0.26</v>
      </c>
      <c r="J35">
        <v>0</v>
      </c>
      <c r="K35">
        <v>0.26</v>
      </c>
      <c r="O35">
        <f t="shared" si="21"/>
        <v>33032</v>
      </c>
      <c r="P35">
        <f t="shared" si="22"/>
        <v>0</v>
      </c>
      <c r="Q35">
        <f t="shared" si="23"/>
        <v>16837</v>
      </c>
      <c r="R35">
        <f t="shared" si="24"/>
        <v>4219</v>
      </c>
      <c r="S35">
        <f t="shared" si="25"/>
        <v>16195</v>
      </c>
      <c r="T35">
        <f t="shared" si="26"/>
        <v>0</v>
      </c>
      <c r="U35" t="e">
        <f t="shared" si="27"/>
        <v>#REF!</v>
      </c>
      <c r="V35">
        <f t="shared" si="28"/>
        <v>15.65616</v>
      </c>
      <c r="W35">
        <f t="shared" si="29"/>
        <v>0</v>
      </c>
      <c r="X35" t="e">
        <f t="shared" si="30"/>
        <v>#REF!</v>
      </c>
      <c r="Y35" t="e">
        <f t="shared" si="31"/>
        <v>#REF!</v>
      </c>
      <c r="AA35">
        <v>86295184</v>
      </c>
      <c r="AB35">
        <f t="shared" si="32"/>
        <v>9396.4500000000007</v>
      </c>
      <c r="AC35">
        <f>ROUND((ES35+(SUM(SmtRes!BC16:'SmtRes'!BC20)+SUM(EtalonRes!AL16:'EtalonRes'!AL20))),2)</f>
        <v>0</v>
      </c>
      <c r="AD35">
        <f>ROUND(((((ET35*1.2)+(SUM(SmtRes!BD16:'SmtRes'!BD20)+SUM(EtalonRes!AM16:'EtalonRes'!AM20)))-((EU35*1.2)+(SUM(SmtRes!BE16:'SmtRes'!BE20)+SUM(EtalonRes!AN16:'EtalonRes'!AN20))))+AE35),2)</f>
        <v>6963.37</v>
      </c>
      <c r="AE35">
        <f>ROUND(((EU35*1.2)+(SUM(SmtRes!BE16:'SmtRes'!BE20)+SUM(EtalonRes!AN16:'EtalonRes'!AN20))),2)</f>
        <v>819.54</v>
      </c>
      <c r="AF35">
        <f>ROUND(((EV35*1.2)),2)</f>
        <v>2433.08</v>
      </c>
      <c r="AG35">
        <f t="shared" si="33"/>
        <v>0</v>
      </c>
      <c r="AH35" t="e">
        <f>((EW35*1.2))</f>
        <v>#REF!</v>
      </c>
      <c r="AI35">
        <f>((EX35*1.2))</f>
        <v>60.215999999999994</v>
      </c>
      <c r="AJ35">
        <f t="shared" si="34"/>
        <v>0</v>
      </c>
      <c r="AK35">
        <f>AL35+AM35+AO35</f>
        <v>6669.69</v>
      </c>
      <c r="AL35">
        <v>41.12</v>
      </c>
      <c r="AM35" s="75">
        <f>'1.Лок.смета.и.Акт'!F66</f>
        <v>4601</v>
      </c>
      <c r="AN35" s="75">
        <f>'1.Лок.смета.и.Акт'!F67</f>
        <v>682.95</v>
      </c>
      <c r="AO35" s="75">
        <f>'1.Лок.смета.и.Акт'!F65</f>
        <v>2027.57</v>
      </c>
      <c r="AP35">
        <v>0</v>
      </c>
      <c r="AQ35" t="e">
        <f>'2.Лок.смета.и.Акт'!#REF!</f>
        <v>#REF!</v>
      </c>
      <c r="AR35">
        <v>50.18</v>
      </c>
      <c r="AS35">
        <v>0</v>
      </c>
      <c r="AT35">
        <v>124</v>
      </c>
      <c r="AU35">
        <v>72</v>
      </c>
      <c r="AV35">
        <v>1</v>
      </c>
      <c r="AW35">
        <v>1</v>
      </c>
      <c r="AZ35">
        <v>1</v>
      </c>
      <c r="BA35">
        <f>'1.Лок.смета.и.Акт'!J65</f>
        <v>25.6</v>
      </c>
      <c r="BB35">
        <f>'1.Лок.смета.и.Акт'!J66</f>
        <v>9.3000000000000007</v>
      </c>
      <c r="BC35">
        <v>7.56</v>
      </c>
      <c r="BD35" t="s">
        <v>6</v>
      </c>
      <c r="BE35" t="s">
        <v>6</v>
      </c>
      <c r="BF35" t="s">
        <v>6</v>
      </c>
      <c r="BG35" t="s">
        <v>6</v>
      </c>
      <c r="BH35">
        <v>0</v>
      </c>
      <c r="BI35">
        <v>1</v>
      </c>
      <c r="BJ35" t="s">
        <v>22</v>
      </c>
      <c r="BM35">
        <v>7001</v>
      </c>
      <c r="BN35">
        <v>0</v>
      </c>
      <c r="BO35" t="s">
        <v>19</v>
      </c>
      <c r="BP35">
        <v>1</v>
      </c>
      <c r="BQ35">
        <v>1</v>
      </c>
      <c r="BR35">
        <v>0</v>
      </c>
      <c r="BS35">
        <f>'1.Лок.смета.и.Акт'!J67</f>
        <v>19.8</v>
      </c>
      <c r="BT35">
        <v>1</v>
      </c>
      <c r="BU35">
        <v>1</v>
      </c>
      <c r="BV35">
        <v>1</v>
      </c>
      <c r="BW35">
        <v>1</v>
      </c>
      <c r="BX35">
        <v>1</v>
      </c>
      <c r="BY35" t="s">
        <v>6</v>
      </c>
      <c r="BZ35" t="e">
        <f>'2.Лок.смета.и.Акт'!#REF!</f>
        <v>#REF!</v>
      </c>
      <c r="CA35" t="e">
        <f>'2.Лок.смета.и.Акт'!#REF!</f>
        <v>#REF!</v>
      </c>
      <c r="CB35" t="s">
        <v>6</v>
      </c>
      <c r="CE35">
        <v>0</v>
      </c>
      <c r="CF35">
        <v>0</v>
      </c>
      <c r="CG35">
        <v>0</v>
      </c>
      <c r="CM35">
        <v>0</v>
      </c>
      <c r="CN35" t="s">
        <v>23</v>
      </c>
      <c r="CO35">
        <v>0</v>
      </c>
      <c r="CP35">
        <f t="shared" si="35"/>
        <v>33032</v>
      </c>
      <c r="CQ35">
        <f t="shared" si="36"/>
        <v>0</v>
      </c>
      <c r="CR35">
        <f t="shared" si="37"/>
        <v>64759.341</v>
      </c>
      <c r="CS35">
        <f t="shared" si="38"/>
        <v>16226.892</v>
      </c>
      <c r="CT35">
        <f t="shared" si="39"/>
        <v>62286.847999999998</v>
      </c>
      <c r="CU35">
        <f t="shared" si="40"/>
        <v>0</v>
      </c>
      <c r="CV35" t="e">
        <f t="shared" si="41"/>
        <v>#REF!</v>
      </c>
      <c r="CW35">
        <f t="shared" si="42"/>
        <v>60.215999999999994</v>
      </c>
      <c r="CX35">
        <f t="shared" si="43"/>
        <v>0</v>
      </c>
      <c r="CY35" t="e">
        <f>(S35+R35)*(BZ35/100)</f>
        <v>#REF!</v>
      </c>
      <c r="CZ35" t="e">
        <f>(S35+R35)*(CA35/100)</f>
        <v>#REF!</v>
      </c>
      <c r="DC35" t="s">
        <v>6</v>
      </c>
      <c r="DD35" t="s">
        <v>6</v>
      </c>
      <c r="DE35" t="s">
        <v>24</v>
      </c>
      <c r="DF35" t="s">
        <v>24</v>
      </c>
      <c r="DG35" t="s">
        <v>24</v>
      </c>
      <c r="DH35" t="s">
        <v>6</v>
      </c>
      <c r="DI35" t="s">
        <v>24</v>
      </c>
      <c r="DJ35" t="s">
        <v>24</v>
      </c>
      <c r="DK35" t="s">
        <v>6</v>
      </c>
      <c r="DL35" t="s">
        <v>6</v>
      </c>
      <c r="DM35" t="s">
        <v>6</v>
      </c>
      <c r="DN35">
        <f>'1.Лок.смета.и.Акт'!E68</f>
        <v>130</v>
      </c>
      <c r="DO35">
        <f>'1.Лок.смета.и.Акт'!E69</f>
        <v>85</v>
      </c>
      <c r="DP35">
        <v>1</v>
      </c>
      <c r="DQ35">
        <v>1</v>
      </c>
      <c r="DU35">
        <v>1013</v>
      </c>
      <c r="DV35" t="s">
        <v>21</v>
      </c>
      <c r="DW35" t="str">
        <f>'2.Лок.смета.и.Акт'!D26</f>
        <v>100 шт. сборных конструкций</v>
      </c>
      <c r="DX35">
        <v>1</v>
      </c>
      <c r="DZ35" t="s">
        <v>6</v>
      </c>
      <c r="EA35" t="s">
        <v>6</v>
      </c>
      <c r="EB35" t="s">
        <v>6</v>
      </c>
      <c r="EC35" t="s">
        <v>6</v>
      </c>
      <c r="EE35">
        <v>54938594</v>
      </c>
      <c r="EF35">
        <v>1</v>
      </c>
      <c r="EG35" t="s">
        <v>25</v>
      </c>
      <c r="EH35">
        <v>0</v>
      </c>
      <c r="EI35" t="s">
        <v>6</v>
      </c>
      <c r="EJ35">
        <v>1</v>
      </c>
      <c r="EK35">
        <v>7001</v>
      </c>
      <c r="EL35" t="s">
        <v>26</v>
      </c>
      <c r="EM35" t="s">
        <v>27</v>
      </c>
      <c r="EO35" t="s">
        <v>28</v>
      </c>
      <c r="EQ35">
        <v>0</v>
      </c>
      <c r="ER35">
        <f>ES35+ET35+EV35</f>
        <v>6669.69</v>
      </c>
      <c r="ES35">
        <v>41.12</v>
      </c>
      <c r="ET35" s="75">
        <f>'1.Лок.смета.и.Акт'!F66</f>
        <v>4601</v>
      </c>
      <c r="EU35" s="75">
        <f>'1.Лок.смета.и.Акт'!F67</f>
        <v>682.95</v>
      </c>
      <c r="EV35" s="75">
        <f>'1.Лок.смета.и.Акт'!F65</f>
        <v>2027.57</v>
      </c>
      <c r="EW35" t="e">
        <f>'2.Лок.смета.и.Акт'!#REF!</f>
        <v>#REF!</v>
      </c>
      <c r="EX35">
        <v>50.18</v>
      </c>
      <c r="EY35">
        <v>1</v>
      </c>
      <c r="FQ35">
        <v>0</v>
      </c>
      <c r="FR35">
        <f t="shared" si="44"/>
        <v>0</v>
      </c>
      <c r="FS35">
        <v>0</v>
      </c>
      <c r="FX35">
        <v>130</v>
      </c>
      <c r="FY35">
        <v>85</v>
      </c>
      <c r="GA35" t="s">
        <v>6</v>
      </c>
      <c r="GD35">
        <v>1</v>
      </c>
      <c r="GF35">
        <v>-1518090174</v>
      </c>
      <c r="GG35">
        <v>2</v>
      </c>
      <c r="GH35">
        <v>1</v>
      </c>
      <c r="GI35">
        <v>2</v>
      </c>
      <c r="GJ35">
        <v>0</v>
      </c>
      <c r="GK35">
        <v>0</v>
      </c>
      <c r="GL35">
        <f t="shared" si="45"/>
        <v>0</v>
      </c>
      <c r="GM35" t="e">
        <f t="shared" si="46"/>
        <v>#REF!</v>
      </c>
      <c r="GN35" t="e">
        <f t="shared" si="47"/>
        <v>#REF!</v>
      </c>
      <c r="GO35">
        <f t="shared" si="48"/>
        <v>0</v>
      </c>
      <c r="GP35">
        <f t="shared" si="49"/>
        <v>0</v>
      </c>
      <c r="GR35">
        <v>0</v>
      </c>
      <c r="GS35">
        <v>3</v>
      </c>
      <c r="GT35">
        <v>0</v>
      </c>
      <c r="GU35" t="s">
        <v>6</v>
      </c>
      <c r="GV35">
        <f t="shared" si="50"/>
        <v>0</v>
      </c>
      <c r="GW35">
        <v>1008.3</v>
      </c>
      <c r="GX35">
        <f t="shared" si="51"/>
        <v>0</v>
      </c>
      <c r="HA35">
        <v>0</v>
      </c>
      <c r="HB35">
        <v>0</v>
      </c>
      <c r="HC35">
        <f t="shared" si="52"/>
        <v>0</v>
      </c>
      <c r="HE35" t="s">
        <v>6</v>
      </c>
      <c r="HF35" t="s">
        <v>6</v>
      </c>
      <c r="HM35" t="s">
        <v>6</v>
      </c>
      <c r="HN35" t="s">
        <v>6</v>
      </c>
      <c r="HO35" t="s">
        <v>6</v>
      </c>
      <c r="HP35" t="s">
        <v>6</v>
      </c>
      <c r="HQ35" t="s">
        <v>6</v>
      </c>
      <c r="IF35">
        <v>-1</v>
      </c>
      <c r="IK35">
        <v>0</v>
      </c>
    </row>
    <row r="36" spans="1:255" x14ac:dyDescent="0.2">
      <c r="A36" s="2">
        <v>18</v>
      </c>
      <c r="B36" s="2">
        <v>1</v>
      </c>
      <c r="C36" s="2">
        <v>14</v>
      </c>
      <c r="D36" s="2"/>
      <c r="E36" s="2" t="s">
        <v>49</v>
      </c>
      <c r="F36" s="2" t="s">
        <v>30</v>
      </c>
      <c r="G36" s="2" t="s">
        <v>31</v>
      </c>
      <c r="H36" s="2" t="s">
        <v>32</v>
      </c>
      <c r="I36" s="2">
        <f>I34*J36</f>
        <v>2.3400000000000001E-2</v>
      </c>
      <c r="J36" s="216">
        <f>'5.Ведомость_списания'!F30</f>
        <v>0.09</v>
      </c>
      <c r="K36" s="2">
        <v>0.09</v>
      </c>
      <c r="L36" s="2"/>
      <c r="M36" s="2"/>
      <c r="N36" s="2"/>
      <c r="O36" s="2">
        <f t="shared" si="21"/>
        <v>14</v>
      </c>
      <c r="P36" s="2">
        <f t="shared" si="22"/>
        <v>14</v>
      </c>
      <c r="Q36" s="2">
        <f t="shared" si="23"/>
        <v>0</v>
      </c>
      <c r="R36" s="2">
        <f t="shared" si="24"/>
        <v>0</v>
      </c>
      <c r="S36" s="2">
        <f t="shared" si="25"/>
        <v>0</v>
      </c>
      <c r="T36" s="2">
        <f t="shared" si="26"/>
        <v>0</v>
      </c>
      <c r="U36" s="2">
        <f t="shared" si="27"/>
        <v>0</v>
      </c>
      <c r="V36" s="2">
        <f t="shared" si="28"/>
        <v>0</v>
      </c>
      <c r="W36" s="2">
        <f t="shared" si="29"/>
        <v>0</v>
      </c>
      <c r="X36" s="2">
        <f t="shared" si="30"/>
        <v>0</v>
      </c>
      <c r="Y36" s="2">
        <f t="shared" si="31"/>
        <v>0</v>
      </c>
      <c r="Z36" s="2"/>
      <c r="AA36" s="2">
        <v>86295183</v>
      </c>
      <c r="AB36" s="2">
        <f t="shared" si="32"/>
        <v>586.71</v>
      </c>
      <c r="AC36" s="2">
        <f>ROUND((ES36),2)</f>
        <v>586.71</v>
      </c>
      <c r="AD36" s="2">
        <f t="shared" ref="AD36:AD49" si="55">ROUND((((ET36)-(EU36))+AE36),2)</f>
        <v>0</v>
      </c>
      <c r="AE36" s="2">
        <f t="shared" ref="AE36:AE49" si="56">ROUND((EU36),2)</f>
        <v>0</v>
      </c>
      <c r="AF36" s="2">
        <f t="shared" ref="AF36:AF49" si="57">ROUND((EV36),2)</f>
        <v>0</v>
      </c>
      <c r="AG36" s="2">
        <f t="shared" si="33"/>
        <v>0</v>
      </c>
      <c r="AH36" s="2">
        <f t="shared" ref="AH36:AH49" si="58">(EW36)</f>
        <v>0</v>
      </c>
      <c r="AI36" s="2">
        <f t="shared" ref="AI36:AI49" si="59">(EX36)</f>
        <v>0</v>
      </c>
      <c r="AJ36" s="2">
        <f t="shared" si="34"/>
        <v>0</v>
      </c>
      <c r="AK36" s="2">
        <v>586.71</v>
      </c>
      <c r="AL36" s="110">
        <f>'1.Лок.смета.и.Акт'!F71</f>
        <v>586.71</v>
      </c>
      <c r="AM36" s="2">
        <v>0</v>
      </c>
      <c r="AN36" s="2">
        <v>0</v>
      </c>
      <c r="AO36" s="2">
        <v>0</v>
      </c>
      <c r="AP36" s="2">
        <v>0</v>
      </c>
      <c r="AQ36" s="2">
        <v>0</v>
      </c>
      <c r="AR36" s="2">
        <v>0</v>
      </c>
      <c r="AS36" s="2">
        <v>0</v>
      </c>
      <c r="AT36" s="2">
        <v>0</v>
      </c>
      <c r="AU36" s="2">
        <v>0</v>
      </c>
      <c r="AV36" s="2">
        <v>1</v>
      </c>
      <c r="AW36" s="2">
        <v>1</v>
      </c>
      <c r="AX36" s="2"/>
      <c r="AY36" s="2"/>
      <c r="AZ36" s="2">
        <v>1</v>
      </c>
      <c r="BA36" s="2">
        <v>1</v>
      </c>
      <c r="BB36" s="2">
        <v>1</v>
      </c>
      <c r="BC36" s="2">
        <v>1</v>
      </c>
      <c r="BD36" s="2" t="s">
        <v>6</v>
      </c>
      <c r="BE36" s="2" t="s">
        <v>6</v>
      </c>
      <c r="BF36" s="2" t="s">
        <v>6</v>
      </c>
      <c r="BG36" s="2" t="s">
        <v>6</v>
      </c>
      <c r="BH36" s="2">
        <v>3</v>
      </c>
      <c r="BI36" s="2">
        <v>1</v>
      </c>
      <c r="BJ36" s="2" t="s">
        <v>33</v>
      </c>
      <c r="BK36" s="2"/>
      <c r="BL36" s="2"/>
      <c r="BM36" s="2">
        <v>500001</v>
      </c>
      <c r="BN36" s="2">
        <v>0</v>
      </c>
      <c r="BO36" s="2" t="s">
        <v>6</v>
      </c>
      <c r="BP36" s="2">
        <v>0</v>
      </c>
      <c r="BQ36" s="2">
        <v>20</v>
      </c>
      <c r="BR36" s="2">
        <v>0</v>
      </c>
      <c r="BS36" s="2">
        <v>1</v>
      </c>
      <c r="BT36" s="2">
        <v>1</v>
      </c>
      <c r="BU36" s="2">
        <v>1</v>
      </c>
      <c r="BV36" s="2">
        <v>1</v>
      </c>
      <c r="BW36" s="2">
        <v>1</v>
      </c>
      <c r="BX36" s="2">
        <v>1</v>
      </c>
      <c r="BY36" s="2" t="s">
        <v>6</v>
      </c>
      <c r="BZ36" s="2">
        <v>0</v>
      </c>
      <c r="CA36" s="2">
        <v>0</v>
      </c>
      <c r="CB36" s="2" t="s">
        <v>6</v>
      </c>
      <c r="CC36" s="2"/>
      <c r="CD36" s="2"/>
      <c r="CE36" s="2">
        <v>0</v>
      </c>
      <c r="CF36" s="2">
        <v>0</v>
      </c>
      <c r="CG36" s="2">
        <v>0</v>
      </c>
      <c r="CH36" s="2"/>
      <c r="CI36" s="2"/>
      <c r="CJ36" s="2"/>
      <c r="CK36" s="2"/>
      <c r="CL36" s="2"/>
      <c r="CM36" s="2">
        <v>0</v>
      </c>
      <c r="CN36" s="2" t="s">
        <v>6</v>
      </c>
      <c r="CO36" s="2">
        <v>0</v>
      </c>
      <c r="CP36" s="2">
        <f t="shared" si="35"/>
        <v>14</v>
      </c>
      <c r="CQ36" s="2">
        <f t="shared" si="36"/>
        <v>586.71</v>
      </c>
      <c r="CR36" s="2">
        <f t="shared" si="37"/>
        <v>0</v>
      </c>
      <c r="CS36" s="2">
        <f t="shared" si="38"/>
        <v>0</v>
      </c>
      <c r="CT36" s="2">
        <f t="shared" si="39"/>
        <v>0</v>
      </c>
      <c r="CU36" s="2">
        <f t="shared" si="40"/>
        <v>0</v>
      </c>
      <c r="CV36" s="2">
        <f t="shared" si="41"/>
        <v>0</v>
      </c>
      <c r="CW36" s="2">
        <f t="shared" si="42"/>
        <v>0</v>
      </c>
      <c r="CX36" s="2">
        <f t="shared" si="43"/>
        <v>0</v>
      </c>
      <c r="CY36" s="2">
        <f>(((S36+(R36*IF(0,0,1)))*AT36)/100)</f>
        <v>0</v>
      </c>
      <c r="CZ36" s="2">
        <f>(((S36+(R36*IF(0,0,1)))*AU36)/100)</f>
        <v>0</v>
      </c>
      <c r="DA36" s="2"/>
      <c r="DB36" s="2"/>
      <c r="DC36" s="2" t="s">
        <v>6</v>
      </c>
      <c r="DD36" s="2" t="s">
        <v>6</v>
      </c>
      <c r="DE36" s="2" t="s">
        <v>6</v>
      </c>
      <c r="DF36" s="2" t="s">
        <v>6</v>
      </c>
      <c r="DG36" s="2" t="s">
        <v>6</v>
      </c>
      <c r="DH36" s="2" t="s">
        <v>6</v>
      </c>
      <c r="DI36" s="2" t="s">
        <v>6</v>
      </c>
      <c r="DJ36" s="2" t="s">
        <v>6</v>
      </c>
      <c r="DK36" s="2" t="s">
        <v>6</v>
      </c>
      <c r="DL36" s="2" t="s">
        <v>6</v>
      </c>
      <c r="DM36" s="2" t="s">
        <v>6</v>
      </c>
      <c r="DN36" s="2">
        <v>0</v>
      </c>
      <c r="DO36" s="2">
        <v>0</v>
      </c>
      <c r="DP36" s="2">
        <v>1</v>
      </c>
      <c r="DQ36" s="2">
        <v>1</v>
      </c>
      <c r="DR36" s="2"/>
      <c r="DS36" s="2"/>
      <c r="DT36" s="2"/>
      <c r="DU36" s="2">
        <v>1007</v>
      </c>
      <c r="DV36" s="2" t="s">
        <v>32</v>
      </c>
      <c r="DW36" s="2" t="s">
        <v>32</v>
      </c>
      <c r="DX36" s="2">
        <v>1</v>
      </c>
      <c r="DY36" s="2"/>
      <c r="DZ36" s="2" t="s">
        <v>6</v>
      </c>
      <c r="EA36" s="2" t="s">
        <v>6</v>
      </c>
      <c r="EB36" s="2" t="s">
        <v>6</v>
      </c>
      <c r="EC36" s="2" t="s">
        <v>6</v>
      </c>
      <c r="ED36" s="2"/>
      <c r="EE36" s="2">
        <v>54938781</v>
      </c>
      <c r="EF36" s="2">
        <v>20</v>
      </c>
      <c r="EG36" s="2" t="s">
        <v>34</v>
      </c>
      <c r="EH36" s="2">
        <v>0</v>
      </c>
      <c r="EI36" s="2" t="s">
        <v>6</v>
      </c>
      <c r="EJ36" s="2">
        <v>1</v>
      </c>
      <c r="EK36" s="2">
        <v>500001</v>
      </c>
      <c r="EL36" s="2" t="s">
        <v>35</v>
      </c>
      <c r="EM36" s="2" t="s">
        <v>36</v>
      </c>
      <c r="EN36" s="2"/>
      <c r="EO36" s="2" t="s">
        <v>6</v>
      </c>
      <c r="EP36" s="2"/>
      <c r="EQ36" s="2">
        <v>0</v>
      </c>
      <c r="ER36" s="2">
        <v>586.71</v>
      </c>
      <c r="ES36" s="110">
        <f>'1.Лок.смета.и.Акт'!F71</f>
        <v>586.71</v>
      </c>
      <c r="ET36" s="2">
        <v>0</v>
      </c>
      <c r="EU36" s="2">
        <v>0</v>
      </c>
      <c r="EV36" s="2">
        <v>0</v>
      </c>
      <c r="EW36" s="2">
        <v>0</v>
      </c>
      <c r="EX36" s="2">
        <v>0</v>
      </c>
      <c r="EY36" s="2"/>
      <c r="EZ36" s="2"/>
      <c r="FA36" s="2"/>
      <c r="FB36" s="2"/>
      <c r="FC36" s="2"/>
      <c r="FD36" s="2"/>
      <c r="FE36" s="2"/>
      <c r="FF36" s="2"/>
      <c r="FG36" s="2"/>
      <c r="FH36" s="2"/>
      <c r="FI36" s="2"/>
      <c r="FJ36" s="2"/>
      <c r="FK36" s="2"/>
      <c r="FL36" s="2"/>
      <c r="FM36" s="2"/>
      <c r="FN36" s="2"/>
      <c r="FO36" s="2"/>
      <c r="FP36" s="2"/>
      <c r="FQ36" s="2">
        <v>0</v>
      </c>
      <c r="FR36" s="2">
        <f t="shared" si="44"/>
        <v>0</v>
      </c>
      <c r="FS36" s="2">
        <v>0</v>
      </c>
      <c r="FT36" s="2"/>
      <c r="FU36" s="2"/>
      <c r="FV36" s="2"/>
      <c r="FW36" s="2"/>
      <c r="FX36" s="2">
        <v>0</v>
      </c>
      <c r="FY36" s="2">
        <v>0</v>
      </c>
      <c r="FZ36" s="2"/>
      <c r="GA36" s="2" t="s">
        <v>6</v>
      </c>
      <c r="GB36" s="2"/>
      <c r="GC36" s="2"/>
      <c r="GD36" s="2">
        <v>1</v>
      </c>
      <c r="GE36" s="2"/>
      <c r="GF36" s="2">
        <v>2111049581</v>
      </c>
      <c r="GG36" s="2">
        <v>2</v>
      </c>
      <c r="GH36" s="2">
        <v>2</v>
      </c>
      <c r="GI36" s="2">
        <v>-2</v>
      </c>
      <c r="GJ36" s="2">
        <v>0</v>
      </c>
      <c r="GK36" s="2">
        <v>0</v>
      </c>
      <c r="GL36" s="2">
        <f t="shared" si="45"/>
        <v>0</v>
      </c>
      <c r="GM36" s="2">
        <f t="shared" si="46"/>
        <v>14</v>
      </c>
      <c r="GN36" s="2">
        <f t="shared" si="47"/>
        <v>14</v>
      </c>
      <c r="GO36" s="2">
        <f t="shared" si="48"/>
        <v>0</v>
      </c>
      <c r="GP36" s="2">
        <f t="shared" si="49"/>
        <v>0</v>
      </c>
      <c r="GQ36" s="2"/>
      <c r="GR36" s="2">
        <v>0</v>
      </c>
      <c r="GS36" s="2">
        <v>2</v>
      </c>
      <c r="GT36" s="2">
        <v>0</v>
      </c>
      <c r="GU36" s="2" t="s">
        <v>6</v>
      </c>
      <c r="GV36" s="2">
        <f t="shared" si="50"/>
        <v>0</v>
      </c>
      <c r="GW36" s="2">
        <v>1</v>
      </c>
      <c r="GX36" s="2">
        <f t="shared" si="51"/>
        <v>0</v>
      </c>
      <c r="GY36" s="2"/>
      <c r="GZ36" s="2"/>
      <c r="HA36" s="2">
        <v>0</v>
      </c>
      <c r="HB36" s="2">
        <v>0</v>
      </c>
      <c r="HC36" s="2">
        <f t="shared" si="52"/>
        <v>0</v>
      </c>
      <c r="HD36" s="2"/>
      <c r="HE36" s="2" t="s">
        <v>6</v>
      </c>
      <c r="HF36" s="2" t="s">
        <v>6</v>
      </c>
      <c r="HG36" s="2"/>
      <c r="HH36" s="2"/>
      <c r="HI36" s="2"/>
      <c r="HJ36" s="2"/>
      <c r="HK36" s="2"/>
      <c r="HL36" s="2"/>
      <c r="HM36" s="2" t="s">
        <v>6</v>
      </c>
      <c r="HN36" s="2" t="s">
        <v>6</v>
      </c>
      <c r="HO36" s="2" t="s">
        <v>6</v>
      </c>
      <c r="HP36" s="2" t="s">
        <v>6</v>
      </c>
      <c r="HQ36" s="2" t="s">
        <v>6</v>
      </c>
      <c r="HR36" s="2"/>
      <c r="HS36" s="2"/>
      <c r="HT36" s="2"/>
      <c r="HU36" s="2"/>
      <c r="HV36" s="2"/>
      <c r="HW36" s="2"/>
      <c r="HX36" s="2"/>
      <c r="HY36" s="2"/>
      <c r="HZ36" s="2"/>
      <c r="IA36" s="2"/>
      <c r="IB36" s="2"/>
      <c r="IC36" s="2"/>
      <c r="ID36" s="2"/>
      <c r="IE36" s="2"/>
      <c r="IF36" s="2">
        <v>-1</v>
      </c>
      <c r="IG36" s="2"/>
      <c r="IH36" s="2"/>
      <c r="II36" s="2"/>
      <c r="IJ36" s="2"/>
      <c r="IK36" s="2">
        <v>0</v>
      </c>
      <c r="IL36" s="2"/>
      <c r="IM36" s="2"/>
      <c r="IN36" s="2"/>
      <c r="IO36" s="2"/>
      <c r="IP36" s="2"/>
      <c r="IQ36" s="2"/>
      <c r="IR36" s="2"/>
      <c r="IS36" s="2"/>
      <c r="IT36" s="2"/>
      <c r="IU36" s="2"/>
    </row>
    <row r="37" spans="1:255" x14ac:dyDescent="0.2">
      <c r="A37">
        <v>18</v>
      </c>
      <c r="B37">
        <v>1</v>
      </c>
      <c r="C37">
        <v>19</v>
      </c>
      <c r="E37" t="s">
        <v>49</v>
      </c>
      <c r="F37" t="e">
        <f>'2.Лок.смета.и.Акт'!#REF!</f>
        <v>#REF!</v>
      </c>
      <c r="G37" t="s">
        <v>31</v>
      </c>
      <c r="H37" t="s">
        <v>32</v>
      </c>
      <c r="I37">
        <f>I35*J37</f>
        <v>2.3400000000000001E-2</v>
      </c>
      <c r="J37">
        <v>0.09</v>
      </c>
      <c r="K37">
        <v>0.09</v>
      </c>
      <c r="O37">
        <f t="shared" si="21"/>
        <v>122</v>
      </c>
      <c r="P37">
        <f t="shared" si="22"/>
        <v>122</v>
      </c>
      <c r="Q37">
        <f t="shared" si="23"/>
        <v>0</v>
      </c>
      <c r="R37">
        <f t="shared" si="24"/>
        <v>0</v>
      </c>
      <c r="S37">
        <f t="shared" si="25"/>
        <v>0</v>
      </c>
      <c r="T37">
        <f t="shared" si="26"/>
        <v>0</v>
      </c>
      <c r="U37">
        <f t="shared" si="27"/>
        <v>0</v>
      </c>
      <c r="V37">
        <f t="shared" si="28"/>
        <v>0</v>
      </c>
      <c r="W37">
        <f t="shared" si="29"/>
        <v>0</v>
      </c>
      <c r="X37">
        <f t="shared" si="30"/>
        <v>0</v>
      </c>
      <c r="Y37">
        <f t="shared" si="31"/>
        <v>0</v>
      </c>
      <c r="AA37">
        <v>86295184</v>
      </c>
      <c r="AB37">
        <f t="shared" si="32"/>
        <v>691.67</v>
      </c>
      <c r="AC37">
        <f>ROUND((ES37),2)</f>
        <v>691.67</v>
      </c>
      <c r="AD37">
        <f t="shared" si="55"/>
        <v>0</v>
      </c>
      <c r="AE37">
        <f t="shared" si="56"/>
        <v>0</v>
      </c>
      <c r="AF37">
        <f t="shared" si="57"/>
        <v>0</v>
      </c>
      <c r="AG37">
        <f t="shared" si="33"/>
        <v>0</v>
      </c>
      <c r="AH37">
        <f t="shared" si="58"/>
        <v>0</v>
      </c>
      <c r="AI37">
        <f t="shared" si="59"/>
        <v>0</v>
      </c>
      <c r="AJ37">
        <f t="shared" si="34"/>
        <v>0</v>
      </c>
      <c r="AK37">
        <v>691.67</v>
      </c>
      <c r="AL37">
        <v>691.67</v>
      </c>
      <c r="AM37">
        <v>0</v>
      </c>
      <c r="AN37">
        <v>0</v>
      </c>
      <c r="AO37">
        <v>0</v>
      </c>
      <c r="AP37">
        <v>0</v>
      </c>
      <c r="AQ37">
        <v>0</v>
      </c>
      <c r="AR37">
        <v>0</v>
      </c>
      <c r="AS37">
        <v>0</v>
      </c>
      <c r="AT37">
        <v>0</v>
      </c>
      <c r="AU37">
        <v>0</v>
      </c>
      <c r="AV37">
        <v>1</v>
      </c>
      <c r="AW37">
        <v>1</v>
      </c>
      <c r="AZ37">
        <v>1</v>
      </c>
      <c r="BA37">
        <v>1</v>
      </c>
      <c r="BB37">
        <v>1</v>
      </c>
      <c r="BC37">
        <v>7.56</v>
      </c>
      <c r="BD37" t="s">
        <v>6</v>
      </c>
      <c r="BE37" t="s">
        <v>6</v>
      </c>
      <c r="BF37" t="s">
        <v>6</v>
      </c>
      <c r="BG37" t="s">
        <v>6</v>
      </c>
      <c r="BH37">
        <v>3</v>
      </c>
      <c r="BI37">
        <v>1</v>
      </c>
      <c r="BJ37" t="s">
        <v>33</v>
      </c>
      <c r="BM37">
        <v>500001</v>
      </c>
      <c r="BN37">
        <v>0</v>
      </c>
      <c r="BO37" t="s">
        <v>6</v>
      </c>
      <c r="BP37">
        <v>0</v>
      </c>
      <c r="BQ37">
        <v>20</v>
      </c>
      <c r="BR37">
        <v>0</v>
      </c>
      <c r="BS37">
        <v>1</v>
      </c>
      <c r="BT37">
        <v>1</v>
      </c>
      <c r="BU37">
        <v>1</v>
      </c>
      <c r="BV37">
        <v>1</v>
      </c>
      <c r="BW37">
        <v>1</v>
      </c>
      <c r="BX37">
        <v>1</v>
      </c>
      <c r="BY37" t="s">
        <v>6</v>
      </c>
      <c r="BZ37">
        <v>0</v>
      </c>
      <c r="CA37">
        <v>0</v>
      </c>
      <c r="CB37" t="s">
        <v>6</v>
      </c>
      <c r="CE37">
        <v>0</v>
      </c>
      <c r="CF37">
        <v>0</v>
      </c>
      <c r="CG37">
        <v>0</v>
      </c>
      <c r="CM37">
        <v>0</v>
      </c>
      <c r="CN37" t="s">
        <v>6</v>
      </c>
      <c r="CO37">
        <v>0</v>
      </c>
      <c r="CP37">
        <f t="shared" si="35"/>
        <v>122</v>
      </c>
      <c r="CQ37">
        <f t="shared" si="36"/>
        <v>5229.0251999999991</v>
      </c>
      <c r="CR37">
        <f t="shared" si="37"/>
        <v>0</v>
      </c>
      <c r="CS37">
        <f t="shared" si="38"/>
        <v>0</v>
      </c>
      <c r="CT37">
        <f t="shared" si="39"/>
        <v>0</v>
      </c>
      <c r="CU37">
        <f t="shared" si="40"/>
        <v>0</v>
      </c>
      <c r="CV37">
        <f t="shared" si="41"/>
        <v>0</v>
      </c>
      <c r="CW37">
        <f t="shared" si="42"/>
        <v>0</v>
      </c>
      <c r="CX37">
        <f t="shared" si="43"/>
        <v>0</v>
      </c>
      <c r="CY37">
        <f>(S37+R37)*(BZ37/100)</f>
        <v>0</v>
      </c>
      <c r="CZ37">
        <f>(S37+R37)*(CA37/100)</f>
        <v>0</v>
      </c>
      <c r="DC37" t="s">
        <v>6</v>
      </c>
      <c r="DD37" t="s">
        <v>6</v>
      </c>
      <c r="DE37" t="s">
        <v>6</v>
      </c>
      <c r="DF37" t="s">
        <v>6</v>
      </c>
      <c r="DG37" t="s">
        <v>6</v>
      </c>
      <c r="DH37" t="s">
        <v>6</v>
      </c>
      <c r="DI37" t="s">
        <v>6</v>
      </c>
      <c r="DJ37" t="s">
        <v>6</v>
      </c>
      <c r="DK37" t="s">
        <v>6</v>
      </c>
      <c r="DL37" t="s">
        <v>6</v>
      </c>
      <c r="DM37" t="s">
        <v>6</v>
      </c>
      <c r="DN37">
        <v>0</v>
      </c>
      <c r="DO37">
        <v>0</v>
      </c>
      <c r="DP37">
        <v>1</v>
      </c>
      <c r="DQ37">
        <v>1</v>
      </c>
      <c r="DU37">
        <v>1007</v>
      </c>
      <c r="DV37" t="s">
        <v>32</v>
      </c>
      <c r="DW37" t="e">
        <f>'2.Лок.смета.и.Акт'!#REF!</f>
        <v>#REF!</v>
      </c>
      <c r="DX37">
        <v>1</v>
      </c>
      <c r="DZ37" t="s">
        <v>6</v>
      </c>
      <c r="EA37" t="s">
        <v>6</v>
      </c>
      <c r="EB37" t="s">
        <v>6</v>
      </c>
      <c r="EC37" t="s">
        <v>6</v>
      </c>
      <c r="EE37">
        <v>54938781</v>
      </c>
      <c r="EF37">
        <v>20</v>
      </c>
      <c r="EG37" t="s">
        <v>34</v>
      </c>
      <c r="EH37">
        <v>0</v>
      </c>
      <c r="EI37" t="s">
        <v>6</v>
      </c>
      <c r="EJ37">
        <v>1</v>
      </c>
      <c r="EK37">
        <v>500001</v>
      </c>
      <c r="EL37" t="s">
        <v>35</v>
      </c>
      <c r="EM37" t="s">
        <v>36</v>
      </c>
      <c r="EO37" t="s">
        <v>6</v>
      </c>
      <c r="EQ37">
        <v>0</v>
      </c>
      <c r="ER37">
        <v>4929.3500000000004</v>
      </c>
      <c r="ES37">
        <v>691.67</v>
      </c>
      <c r="ET37">
        <v>0</v>
      </c>
      <c r="EU37">
        <v>0</v>
      </c>
      <c r="EV37">
        <v>0</v>
      </c>
      <c r="EW37">
        <v>0</v>
      </c>
      <c r="EX37">
        <v>0</v>
      </c>
      <c r="EZ37">
        <v>5</v>
      </c>
      <c r="FC37">
        <v>0</v>
      </c>
      <c r="FD37">
        <v>18</v>
      </c>
      <c r="FF37">
        <v>4929.3500000000004</v>
      </c>
      <c r="FQ37">
        <v>0</v>
      </c>
      <c r="FR37">
        <f t="shared" si="44"/>
        <v>0</v>
      </c>
      <c r="FS37">
        <v>0</v>
      </c>
      <c r="FX37">
        <v>0</v>
      </c>
      <c r="FY37">
        <v>0</v>
      </c>
      <c r="GA37" t="s">
        <v>37</v>
      </c>
      <c r="GD37">
        <v>1</v>
      </c>
      <c r="GF37">
        <v>2111049581</v>
      </c>
      <c r="GG37">
        <v>2</v>
      </c>
      <c r="GH37">
        <v>3</v>
      </c>
      <c r="GI37">
        <v>5</v>
      </c>
      <c r="GJ37">
        <v>0</v>
      </c>
      <c r="GK37">
        <v>0</v>
      </c>
      <c r="GL37">
        <f t="shared" si="45"/>
        <v>0</v>
      </c>
      <c r="GM37">
        <f t="shared" si="46"/>
        <v>122</v>
      </c>
      <c r="GN37">
        <f t="shared" si="47"/>
        <v>122</v>
      </c>
      <c r="GO37">
        <f t="shared" si="48"/>
        <v>0</v>
      </c>
      <c r="GP37">
        <f t="shared" si="49"/>
        <v>0</v>
      </c>
      <c r="GR37">
        <v>1</v>
      </c>
      <c r="GS37">
        <v>1</v>
      </c>
      <c r="GT37">
        <v>0</v>
      </c>
      <c r="GU37" t="s">
        <v>6</v>
      </c>
      <c r="GV37">
        <f t="shared" si="50"/>
        <v>0</v>
      </c>
      <c r="GW37">
        <v>1</v>
      </c>
      <c r="GX37">
        <f t="shared" si="51"/>
        <v>0</v>
      </c>
      <c r="HA37">
        <v>0</v>
      </c>
      <c r="HB37">
        <v>0</v>
      </c>
      <c r="HC37">
        <f t="shared" si="52"/>
        <v>0</v>
      </c>
      <c r="HE37" t="s">
        <v>38</v>
      </c>
      <c r="HF37" t="s">
        <v>39</v>
      </c>
      <c r="HM37" t="s">
        <v>6</v>
      </c>
      <c r="HN37" t="s">
        <v>6</v>
      </c>
      <c r="HO37" t="s">
        <v>6</v>
      </c>
      <c r="HP37" t="s">
        <v>6</v>
      </c>
      <c r="HQ37" t="s">
        <v>6</v>
      </c>
      <c r="IF37">
        <v>-1</v>
      </c>
      <c r="IK37">
        <v>0</v>
      </c>
    </row>
    <row r="38" spans="1:255" x14ac:dyDescent="0.2">
      <c r="A38" s="2">
        <v>18</v>
      </c>
      <c r="B38" s="2">
        <v>1</v>
      </c>
      <c r="C38" s="2">
        <v>15</v>
      </c>
      <c r="D38" s="2"/>
      <c r="E38" s="2" t="s">
        <v>50</v>
      </c>
      <c r="F38" s="2" t="s">
        <v>51</v>
      </c>
      <c r="G38" s="2" t="s">
        <v>52</v>
      </c>
      <c r="H38" s="2" t="s">
        <v>43</v>
      </c>
      <c r="I38" s="2">
        <f>I34*J38</f>
        <v>26</v>
      </c>
      <c r="J38" s="216">
        <f>'5.Ведомость_списания'!F31</f>
        <v>100</v>
      </c>
      <c r="K38" s="2">
        <v>100</v>
      </c>
      <c r="L38" s="2"/>
      <c r="M38" s="2"/>
      <c r="N38" s="2"/>
      <c r="O38" s="2">
        <f t="shared" si="21"/>
        <v>27822</v>
      </c>
      <c r="P38" s="2">
        <f t="shared" si="22"/>
        <v>27822</v>
      </c>
      <c r="Q38" s="2">
        <f t="shared" si="23"/>
        <v>0</v>
      </c>
      <c r="R38" s="2">
        <f t="shared" si="24"/>
        <v>0</v>
      </c>
      <c r="S38" s="2">
        <f t="shared" si="25"/>
        <v>0</v>
      </c>
      <c r="T38" s="2">
        <f t="shared" si="26"/>
        <v>0</v>
      </c>
      <c r="U38" s="2">
        <f t="shared" si="27"/>
        <v>0</v>
      </c>
      <c r="V38" s="2">
        <f t="shared" si="28"/>
        <v>0</v>
      </c>
      <c r="W38" s="2">
        <f t="shared" si="29"/>
        <v>0</v>
      </c>
      <c r="X38" s="2">
        <f t="shared" si="30"/>
        <v>0</v>
      </c>
      <c r="Y38" s="2">
        <f t="shared" si="31"/>
        <v>0</v>
      </c>
      <c r="Z38" s="2"/>
      <c r="AA38" s="2">
        <v>86295183</v>
      </c>
      <c r="AB38" s="2">
        <f t="shared" si="32"/>
        <v>1070.0899999999999</v>
      </c>
      <c r="AC38" s="2">
        <f>ROUND((ES38),2)</f>
        <v>1070.0899999999999</v>
      </c>
      <c r="AD38" s="2">
        <f t="shared" si="55"/>
        <v>0</v>
      </c>
      <c r="AE38" s="2">
        <f t="shared" si="56"/>
        <v>0</v>
      </c>
      <c r="AF38" s="2">
        <f t="shared" si="57"/>
        <v>0</v>
      </c>
      <c r="AG38" s="2">
        <f t="shared" si="33"/>
        <v>0</v>
      </c>
      <c r="AH38" s="2">
        <f t="shared" si="58"/>
        <v>0</v>
      </c>
      <c r="AI38" s="2">
        <f t="shared" si="59"/>
        <v>0</v>
      </c>
      <c r="AJ38" s="2">
        <f t="shared" si="34"/>
        <v>0</v>
      </c>
      <c r="AK38" s="2">
        <v>1070.0899999999999</v>
      </c>
      <c r="AL38" s="110">
        <f>'1.Лок.смета.и.Акт'!F73</f>
        <v>1070.0899999999999</v>
      </c>
      <c r="AM38" s="2">
        <v>0</v>
      </c>
      <c r="AN38" s="2">
        <v>0</v>
      </c>
      <c r="AO38" s="2">
        <v>0</v>
      </c>
      <c r="AP38" s="2">
        <v>0</v>
      </c>
      <c r="AQ38" s="2">
        <v>0</v>
      </c>
      <c r="AR38" s="2">
        <v>0</v>
      </c>
      <c r="AS38" s="2">
        <v>0</v>
      </c>
      <c r="AT38" s="2">
        <v>0</v>
      </c>
      <c r="AU38" s="2">
        <v>0</v>
      </c>
      <c r="AV38" s="2">
        <v>1</v>
      </c>
      <c r="AW38" s="2">
        <v>1</v>
      </c>
      <c r="AX38" s="2"/>
      <c r="AY38" s="2"/>
      <c r="AZ38" s="2">
        <v>1</v>
      </c>
      <c r="BA38" s="2">
        <v>1</v>
      </c>
      <c r="BB38" s="2">
        <v>1</v>
      </c>
      <c r="BC38" s="2">
        <v>1</v>
      </c>
      <c r="BD38" s="2" t="s">
        <v>6</v>
      </c>
      <c r="BE38" s="2" t="s">
        <v>6</v>
      </c>
      <c r="BF38" s="2" t="s">
        <v>6</v>
      </c>
      <c r="BG38" s="2" t="s">
        <v>6</v>
      </c>
      <c r="BH38" s="2">
        <v>3</v>
      </c>
      <c r="BI38" s="2">
        <v>1</v>
      </c>
      <c r="BJ38" s="2" t="s">
        <v>53</v>
      </c>
      <c r="BK38" s="2"/>
      <c r="BL38" s="2"/>
      <c r="BM38" s="2">
        <v>500003</v>
      </c>
      <c r="BN38" s="2">
        <v>0</v>
      </c>
      <c r="BO38" s="2" t="s">
        <v>6</v>
      </c>
      <c r="BP38" s="2">
        <v>0</v>
      </c>
      <c r="BQ38" s="2">
        <v>22</v>
      </c>
      <c r="BR38" s="2">
        <v>0</v>
      </c>
      <c r="BS38" s="2">
        <v>1</v>
      </c>
      <c r="BT38" s="2">
        <v>1</v>
      </c>
      <c r="BU38" s="2">
        <v>1</v>
      </c>
      <c r="BV38" s="2">
        <v>1</v>
      </c>
      <c r="BW38" s="2">
        <v>1</v>
      </c>
      <c r="BX38" s="2">
        <v>1</v>
      </c>
      <c r="BY38" s="2" t="s">
        <v>6</v>
      </c>
      <c r="BZ38" s="2">
        <v>0</v>
      </c>
      <c r="CA38" s="2">
        <v>0</v>
      </c>
      <c r="CB38" s="2" t="s">
        <v>6</v>
      </c>
      <c r="CC38" s="2"/>
      <c r="CD38" s="2"/>
      <c r="CE38" s="2">
        <v>0</v>
      </c>
      <c r="CF38" s="2">
        <v>0</v>
      </c>
      <c r="CG38" s="2">
        <v>0</v>
      </c>
      <c r="CH38" s="2"/>
      <c r="CI38" s="2"/>
      <c r="CJ38" s="2"/>
      <c r="CK38" s="2"/>
      <c r="CL38" s="2"/>
      <c r="CM38" s="2">
        <v>0</v>
      </c>
      <c r="CN38" s="2" t="s">
        <v>6</v>
      </c>
      <c r="CO38" s="2">
        <v>0</v>
      </c>
      <c r="CP38" s="2">
        <f t="shared" si="35"/>
        <v>27822</v>
      </c>
      <c r="CQ38" s="2">
        <f t="shared" si="36"/>
        <v>1070.0899999999999</v>
      </c>
      <c r="CR38" s="2">
        <f t="shared" si="37"/>
        <v>0</v>
      </c>
      <c r="CS38" s="2">
        <f t="shared" si="38"/>
        <v>0</v>
      </c>
      <c r="CT38" s="2">
        <f t="shared" si="39"/>
        <v>0</v>
      </c>
      <c r="CU38" s="2">
        <f t="shared" si="40"/>
        <v>0</v>
      </c>
      <c r="CV38" s="2">
        <f t="shared" si="41"/>
        <v>0</v>
      </c>
      <c r="CW38" s="2">
        <f t="shared" si="42"/>
        <v>0</v>
      </c>
      <c r="CX38" s="2">
        <f t="shared" si="43"/>
        <v>0</v>
      </c>
      <c r="CY38" s="2">
        <f>(((S38+(R38*IF(0,0,1)))*AT38)/100)</f>
        <v>0</v>
      </c>
      <c r="CZ38" s="2">
        <f>(((S38+(R38*IF(0,0,1)))*AU38)/100)</f>
        <v>0</v>
      </c>
      <c r="DA38" s="2"/>
      <c r="DB38" s="2"/>
      <c r="DC38" s="2" t="s">
        <v>6</v>
      </c>
      <c r="DD38" s="2" t="s">
        <v>6</v>
      </c>
      <c r="DE38" s="2" t="s">
        <v>6</v>
      </c>
      <c r="DF38" s="2" t="s">
        <v>6</v>
      </c>
      <c r="DG38" s="2" t="s">
        <v>6</v>
      </c>
      <c r="DH38" s="2" t="s">
        <v>6</v>
      </c>
      <c r="DI38" s="2" t="s">
        <v>6</v>
      </c>
      <c r="DJ38" s="2" t="s">
        <v>6</v>
      </c>
      <c r="DK38" s="2" t="s">
        <v>6</v>
      </c>
      <c r="DL38" s="2" t="s">
        <v>6</v>
      </c>
      <c r="DM38" s="2" t="s">
        <v>6</v>
      </c>
      <c r="DN38" s="2">
        <v>0</v>
      </c>
      <c r="DO38" s="2">
        <v>0</v>
      </c>
      <c r="DP38" s="2">
        <v>1</v>
      </c>
      <c r="DQ38" s="2">
        <v>1</v>
      </c>
      <c r="DR38" s="2"/>
      <c r="DS38" s="2"/>
      <c r="DT38" s="2"/>
      <c r="DU38" s="2">
        <v>1010</v>
      </c>
      <c r="DV38" s="2" t="s">
        <v>43</v>
      </c>
      <c r="DW38" s="2" t="s">
        <v>43</v>
      </c>
      <c r="DX38" s="2">
        <v>1</v>
      </c>
      <c r="DY38" s="2"/>
      <c r="DZ38" s="2" t="s">
        <v>6</v>
      </c>
      <c r="EA38" s="2" t="s">
        <v>6</v>
      </c>
      <c r="EB38" s="2" t="s">
        <v>6</v>
      </c>
      <c r="EC38" s="2" t="s">
        <v>6</v>
      </c>
      <c r="ED38" s="2"/>
      <c r="EE38" s="2">
        <v>54938783</v>
      </c>
      <c r="EF38" s="2">
        <v>22</v>
      </c>
      <c r="EG38" s="2" t="s">
        <v>45</v>
      </c>
      <c r="EH38" s="2">
        <v>0</v>
      </c>
      <c r="EI38" s="2" t="s">
        <v>6</v>
      </c>
      <c r="EJ38" s="2">
        <v>1</v>
      </c>
      <c r="EK38" s="2">
        <v>500003</v>
      </c>
      <c r="EL38" s="2" t="s">
        <v>46</v>
      </c>
      <c r="EM38" s="2" t="s">
        <v>47</v>
      </c>
      <c r="EN38" s="2"/>
      <c r="EO38" s="2" t="s">
        <v>6</v>
      </c>
      <c r="EP38" s="2"/>
      <c r="EQ38" s="2">
        <v>0</v>
      </c>
      <c r="ER38" s="2">
        <v>1070.0899999999999</v>
      </c>
      <c r="ES38" s="110">
        <f>'1.Лок.смета.и.Акт'!F73</f>
        <v>1070.0899999999999</v>
      </c>
      <c r="ET38" s="2">
        <v>0</v>
      </c>
      <c r="EU38" s="2">
        <v>0</v>
      </c>
      <c r="EV38" s="2">
        <v>0</v>
      </c>
      <c r="EW38" s="2">
        <v>0</v>
      </c>
      <c r="EX38" s="2">
        <v>0</v>
      </c>
      <c r="EY38" s="2"/>
      <c r="EZ38" s="2"/>
      <c r="FA38" s="2"/>
      <c r="FB38" s="2"/>
      <c r="FC38" s="2"/>
      <c r="FD38" s="2"/>
      <c r="FE38" s="2"/>
      <c r="FF38" s="2"/>
      <c r="FG38" s="2"/>
      <c r="FH38" s="2"/>
      <c r="FI38" s="2"/>
      <c r="FJ38" s="2"/>
      <c r="FK38" s="2"/>
      <c r="FL38" s="2"/>
      <c r="FM38" s="2"/>
      <c r="FN38" s="2"/>
      <c r="FO38" s="2"/>
      <c r="FP38" s="2"/>
      <c r="FQ38" s="2">
        <v>0</v>
      </c>
      <c r="FR38" s="2">
        <f t="shared" si="44"/>
        <v>0</v>
      </c>
      <c r="FS38" s="2">
        <v>0</v>
      </c>
      <c r="FT38" s="2"/>
      <c r="FU38" s="2"/>
      <c r="FV38" s="2"/>
      <c r="FW38" s="2"/>
      <c r="FX38" s="2">
        <v>0</v>
      </c>
      <c r="FY38" s="2">
        <v>0</v>
      </c>
      <c r="FZ38" s="2"/>
      <c r="GA38" s="2" t="s">
        <v>6</v>
      </c>
      <c r="GB38" s="2"/>
      <c r="GC38" s="2"/>
      <c r="GD38" s="2">
        <v>1</v>
      </c>
      <c r="GE38" s="2"/>
      <c r="GF38" s="2">
        <v>-1296992834</v>
      </c>
      <c r="GG38" s="2">
        <v>2</v>
      </c>
      <c r="GH38" s="2">
        <v>2</v>
      </c>
      <c r="GI38" s="2">
        <v>-2</v>
      </c>
      <c r="GJ38" s="2">
        <v>0</v>
      </c>
      <c r="GK38" s="2">
        <v>0</v>
      </c>
      <c r="GL38" s="2">
        <f t="shared" si="45"/>
        <v>0</v>
      </c>
      <c r="GM38" s="2">
        <f t="shared" si="46"/>
        <v>27822</v>
      </c>
      <c r="GN38" s="2">
        <f t="shared" si="47"/>
        <v>27822</v>
      </c>
      <c r="GO38" s="2">
        <f t="shared" si="48"/>
        <v>0</v>
      </c>
      <c r="GP38" s="2">
        <f t="shared" si="49"/>
        <v>0</v>
      </c>
      <c r="GQ38" s="2"/>
      <c r="GR38" s="2">
        <v>0</v>
      </c>
      <c r="GS38" s="2">
        <v>2</v>
      </c>
      <c r="GT38" s="2">
        <v>0</v>
      </c>
      <c r="GU38" s="2" t="s">
        <v>6</v>
      </c>
      <c r="GV38" s="2">
        <f t="shared" si="50"/>
        <v>0</v>
      </c>
      <c r="GW38" s="2">
        <v>1</v>
      </c>
      <c r="GX38" s="2">
        <f t="shared" si="51"/>
        <v>0</v>
      </c>
      <c r="GY38" s="2"/>
      <c r="GZ38" s="2"/>
      <c r="HA38" s="2">
        <v>0</v>
      </c>
      <c r="HB38" s="2">
        <v>0</v>
      </c>
      <c r="HC38" s="2">
        <f t="shared" si="52"/>
        <v>0</v>
      </c>
      <c r="HD38" s="2"/>
      <c r="HE38" s="2" t="s">
        <v>6</v>
      </c>
      <c r="HF38" s="2" t="s">
        <v>6</v>
      </c>
      <c r="HG38" s="2"/>
      <c r="HH38" s="2"/>
      <c r="HI38" s="2"/>
      <c r="HJ38" s="2"/>
      <c r="HK38" s="2"/>
      <c r="HL38" s="2"/>
      <c r="HM38" s="2" t="s">
        <v>6</v>
      </c>
      <c r="HN38" s="2" t="s">
        <v>6</v>
      </c>
      <c r="HO38" s="2" t="s">
        <v>6</v>
      </c>
      <c r="HP38" s="2" t="s">
        <v>6</v>
      </c>
      <c r="HQ38" s="2" t="s">
        <v>6</v>
      </c>
      <c r="HR38" s="2"/>
      <c r="HS38" s="2"/>
      <c r="HT38" s="2"/>
      <c r="HU38" s="2"/>
      <c r="HV38" s="2"/>
      <c r="HW38" s="2"/>
      <c r="HX38" s="2"/>
      <c r="HY38" s="2"/>
      <c r="HZ38" s="2"/>
      <c r="IA38" s="2"/>
      <c r="IB38" s="2"/>
      <c r="IC38" s="2"/>
      <c r="ID38" s="2"/>
      <c r="IE38" s="2"/>
      <c r="IF38" s="2">
        <v>-1</v>
      </c>
      <c r="IG38" s="2"/>
      <c r="IH38" s="2"/>
      <c r="II38" s="2"/>
      <c r="IJ38" s="2"/>
      <c r="IK38" s="2">
        <v>0</v>
      </c>
      <c r="IL38" s="2"/>
      <c r="IM38" s="2"/>
      <c r="IN38" s="2"/>
      <c r="IO38" s="2"/>
      <c r="IP38" s="2"/>
      <c r="IQ38" s="2"/>
      <c r="IR38" s="2"/>
      <c r="IS38" s="2"/>
      <c r="IT38" s="2"/>
      <c r="IU38" s="2"/>
    </row>
    <row r="39" spans="1:255" x14ac:dyDescent="0.2">
      <c r="A39">
        <v>18</v>
      </c>
      <c r="B39">
        <v>1</v>
      </c>
      <c r="C39">
        <v>20</v>
      </c>
      <c r="E39" t="s">
        <v>50</v>
      </c>
      <c r="F39" t="e">
        <f>'2.Лок.смета.и.Акт'!#REF!</f>
        <v>#REF!</v>
      </c>
      <c r="G39" t="s">
        <v>52</v>
      </c>
      <c r="H39" t="s">
        <v>43</v>
      </c>
      <c r="I39">
        <f>I35*J39</f>
        <v>26</v>
      </c>
      <c r="J39">
        <v>100</v>
      </c>
      <c r="K39">
        <v>100</v>
      </c>
      <c r="O39">
        <f t="shared" si="21"/>
        <v>235835</v>
      </c>
      <c r="P39">
        <f t="shared" si="22"/>
        <v>235835</v>
      </c>
      <c r="Q39">
        <f t="shared" si="23"/>
        <v>0</v>
      </c>
      <c r="R39">
        <f t="shared" si="24"/>
        <v>0</v>
      </c>
      <c r="S39">
        <f t="shared" si="25"/>
        <v>0</v>
      </c>
      <c r="T39">
        <f t="shared" si="26"/>
        <v>0</v>
      </c>
      <c r="U39">
        <f t="shared" si="27"/>
        <v>0</v>
      </c>
      <c r="V39">
        <f t="shared" si="28"/>
        <v>0</v>
      </c>
      <c r="W39">
        <f t="shared" si="29"/>
        <v>0</v>
      </c>
      <c r="X39">
        <f t="shared" si="30"/>
        <v>0</v>
      </c>
      <c r="Y39">
        <f t="shared" si="31"/>
        <v>0</v>
      </c>
      <c r="AA39">
        <v>86295184</v>
      </c>
      <c r="AB39">
        <f t="shared" si="32"/>
        <v>1199.81</v>
      </c>
      <c r="AC39">
        <f>ROUND((ES39),2)</f>
        <v>1199.81</v>
      </c>
      <c r="AD39">
        <f t="shared" si="55"/>
        <v>0</v>
      </c>
      <c r="AE39">
        <f t="shared" si="56"/>
        <v>0</v>
      </c>
      <c r="AF39">
        <f t="shared" si="57"/>
        <v>0</v>
      </c>
      <c r="AG39">
        <f t="shared" si="33"/>
        <v>0</v>
      </c>
      <c r="AH39">
        <f t="shared" si="58"/>
        <v>0</v>
      </c>
      <c r="AI39">
        <f t="shared" si="59"/>
        <v>0</v>
      </c>
      <c r="AJ39">
        <f t="shared" si="34"/>
        <v>0</v>
      </c>
      <c r="AK39">
        <v>1199.81</v>
      </c>
      <c r="AL39">
        <v>1199.81</v>
      </c>
      <c r="AM39">
        <v>0</v>
      </c>
      <c r="AN39">
        <v>0</v>
      </c>
      <c r="AO39">
        <v>0</v>
      </c>
      <c r="AP39">
        <v>0</v>
      </c>
      <c r="AQ39">
        <v>0</v>
      </c>
      <c r="AR39">
        <v>0</v>
      </c>
      <c r="AS39">
        <v>0</v>
      </c>
      <c r="AT39">
        <v>0</v>
      </c>
      <c r="AU39">
        <v>0</v>
      </c>
      <c r="AV39">
        <v>1</v>
      </c>
      <c r="AW39">
        <v>1</v>
      </c>
      <c r="AZ39">
        <v>1</v>
      </c>
      <c r="BA39">
        <v>1</v>
      </c>
      <c r="BB39">
        <v>1</v>
      </c>
      <c r="BC39">
        <v>7.56</v>
      </c>
      <c r="BD39" t="s">
        <v>6</v>
      </c>
      <c r="BE39" t="s">
        <v>6</v>
      </c>
      <c r="BF39" t="s">
        <v>6</v>
      </c>
      <c r="BG39" t="s">
        <v>6</v>
      </c>
      <c r="BH39">
        <v>3</v>
      </c>
      <c r="BI39">
        <v>1</v>
      </c>
      <c r="BJ39" t="s">
        <v>53</v>
      </c>
      <c r="BM39">
        <v>500003</v>
      </c>
      <c r="BN39">
        <v>0</v>
      </c>
      <c r="BO39" t="s">
        <v>6</v>
      </c>
      <c r="BP39">
        <v>0</v>
      </c>
      <c r="BQ39">
        <v>22</v>
      </c>
      <c r="BR39">
        <v>0</v>
      </c>
      <c r="BS39">
        <v>1</v>
      </c>
      <c r="BT39">
        <v>1</v>
      </c>
      <c r="BU39">
        <v>1</v>
      </c>
      <c r="BV39">
        <v>1</v>
      </c>
      <c r="BW39">
        <v>1</v>
      </c>
      <c r="BX39">
        <v>1</v>
      </c>
      <c r="BY39" t="s">
        <v>6</v>
      </c>
      <c r="BZ39">
        <v>0</v>
      </c>
      <c r="CA39">
        <v>0</v>
      </c>
      <c r="CB39" t="s">
        <v>6</v>
      </c>
      <c r="CE39">
        <v>0</v>
      </c>
      <c r="CF39">
        <v>0</v>
      </c>
      <c r="CG39">
        <v>0</v>
      </c>
      <c r="CM39">
        <v>0</v>
      </c>
      <c r="CN39" t="s">
        <v>6</v>
      </c>
      <c r="CO39">
        <v>0</v>
      </c>
      <c r="CP39">
        <f t="shared" si="35"/>
        <v>235835</v>
      </c>
      <c r="CQ39">
        <f t="shared" si="36"/>
        <v>9070.5635999999995</v>
      </c>
      <c r="CR39">
        <f t="shared" si="37"/>
        <v>0</v>
      </c>
      <c r="CS39">
        <f t="shared" si="38"/>
        <v>0</v>
      </c>
      <c r="CT39">
        <f t="shared" si="39"/>
        <v>0</v>
      </c>
      <c r="CU39">
        <f t="shared" si="40"/>
        <v>0</v>
      </c>
      <c r="CV39">
        <f t="shared" si="41"/>
        <v>0</v>
      </c>
      <c r="CW39">
        <f t="shared" si="42"/>
        <v>0</v>
      </c>
      <c r="CX39">
        <f t="shared" si="43"/>
        <v>0</v>
      </c>
      <c r="CY39">
        <f>(S39+R39)*(BZ39/100)</f>
        <v>0</v>
      </c>
      <c r="CZ39">
        <f>(S39+R39)*(CA39/100)</f>
        <v>0</v>
      </c>
      <c r="DC39" t="s">
        <v>6</v>
      </c>
      <c r="DD39" t="s">
        <v>6</v>
      </c>
      <c r="DE39" t="s">
        <v>6</v>
      </c>
      <c r="DF39" t="s">
        <v>6</v>
      </c>
      <c r="DG39" t="s">
        <v>6</v>
      </c>
      <c r="DH39" t="s">
        <v>6</v>
      </c>
      <c r="DI39" t="s">
        <v>6</v>
      </c>
      <c r="DJ39" t="s">
        <v>6</v>
      </c>
      <c r="DK39" t="s">
        <v>6</v>
      </c>
      <c r="DL39" t="s">
        <v>6</v>
      </c>
      <c r="DM39" t="s">
        <v>6</v>
      </c>
      <c r="DN39">
        <v>0</v>
      </c>
      <c r="DO39">
        <v>0</v>
      </c>
      <c r="DP39">
        <v>1</v>
      </c>
      <c r="DQ39">
        <v>1</v>
      </c>
      <c r="DU39">
        <v>1010</v>
      </c>
      <c r="DV39" t="s">
        <v>43</v>
      </c>
      <c r="DW39" t="e">
        <f>'2.Лок.смета.и.Акт'!#REF!</f>
        <v>#REF!</v>
      </c>
      <c r="DX39">
        <v>1</v>
      </c>
      <c r="DZ39" t="s">
        <v>6</v>
      </c>
      <c r="EA39" t="s">
        <v>6</v>
      </c>
      <c r="EB39" t="s">
        <v>6</v>
      </c>
      <c r="EC39" t="s">
        <v>6</v>
      </c>
      <c r="EE39">
        <v>54938783</v>
      </c>
      <c r="EF39">
        <v>22</v>
      </c>
      <c r="EG39" t="s">
        <v>45</v>
      </c>
      <c r="EH39">
        <v>0</v>
      </c>
      <c r="EI39" t="s">
        <v>6</v>
      </c>
      <c r="EJ39">
        <v>1</v>
      </c>
      <c r="EK39">
        <v>500003</v>
      </c>
      <c r="EL39" t="s">
        <v>46</v>
      </c>
      <c r="EM39" t="s">
        <v>47</v>
      </c>
      <c r="EO39" t="s">
        <v>6</v>
      </c>
      <c r="EQ39">
        <v>0</v>
      </c>
      <c r="ER39">
        <v>8550.68</v>
      </c>
      <c r="ES39">
        <v>1199.81</v>
      </c>
      <c r="ET39">
        <v>0</v>
      </c>
      <c r="EU39">
        <v>0</v>
      </c>
      <c r="EV39">
        <v>0</v>
      </c>
      <c r="EW39">
        <v>0</v>
      </c>
      <c r="EX39">
        <v>0</v>
      </c>
      <c r="EZ39">
        <v>5</v>
      </c>
      <c r="FC39">
        <v>0</v>
      </c>
      <c r="FD39">
        <v>18</v>
      </c>
      <c r="FF39">
        <v>8550.68</v>
      </c>
      <c r="FQ39">
        <v>0</v>
      </c>
      <c r="FR39">
        <f t="shared" si="44"/>
        <v>0</v>
      </c>
      <c r="FS39">
        <v>0</v>
      </c>
      <c r="FX39">
        <v>0</v>
      </c>
      <c r="FY39">
        <v>0</v>
      </c>
      <c r="GA39" t="s">
        <v>54</v>
      </c>
      <c r="GD39">
        <v>1</v>
      </c>
      <c r="GF39">
        <v>-1296992834</v>
      </c>
      <c r="GG39">
        <v>2</v>
      </c>
      <c r="GH39">
        <v>3</v>
      </c>
      <c r="GI39">
        <v>5</v>
      </c>
      <c r="GJ39">
        <v>0</v>
      </c>
      <c r="GK39">
        <v>0</v>
      </c>
      <c r="GL39">
        <f t="shared" si="45"/>
        <v>0</v>
      </c>
      <c r="GM39">
        <f t="shared" si="46"/>
        <v>235835</v>
      </c>
      <c r="GN39">
        <f t="shared" si="47"/>
        <v>235835</v>
      </c>
      <c r="GO39">
        <f t="shared" si="48"/>
        <v>0</v>
      </c>
      <c r="GP39">
        <f t="shared" si="49"/>
        <v>0</v>
      </c>
      <c r="GR39">
        <v>1</v>
      </c>
      <c r="GS39">
        <v>1</v>
      </c>
      <c r="GT39">
        <v>0</v>
      </c>
      <c r="GU39" t="s">
        <v>6</v>
      </c>
      <c r="GV39">
        <f t="shared" si="50"/>
        <v>0</v>
      </c>
      <c r="GW39">
        <v>1</v>
      </c>
      <c r="GX39">
        <f t="shared" si="51"/>
        <v>0</v>
      </c>
      <c r="HA39">
        <v>0</v>
      </c>
      <c r="HB39">
        <v>0</v>
      </c>
      <c r="HC39">
        <f t="shared" si="52"/>
        <v>0</v>
      </c>
      <c r="HE39" t="s">
        <v>38</v>
      </c>
      <c r="HF39" t="s">
        <v>39</v>
      </c>
      <c r="HM39" t="s">
        <v>6</v>
      </c>
      <c r="HN39" t="s">
        <v>6</v>
      </c>
      <c r="HO39" t="s">
        <v>6</v>
      </c>
      <c r="HP39" t="s">
        <v>6</v>
      </c>
      <c r="HQ39" t="s">
        <v>6</v>
      </c>
      <c r="IF39">
        <v>-1</v>
      </c>
      <c r="IK39">
        <v>0</v>
      </c>
    </row>
    <row r="40" spans="1:255" x14ac:dyDescent="0.2">
      <c r="A40" s="2">
        <v>17</v>
      </c>
      <c r="B40" s="2">
        <v>1</v>
      </c>
      <c r="C40" s="2">
        <f>ROW(SmtRes!A29)</f>
        <v>29</v>
      </c>
      <c r="D40" s="2">
        <f>ROW(EtalonRes!A28)</f>
        <v>28</v>
      </c>
      <c r="E40" s="2" t="s">
        <v>55</v>
      </c>
      <c r="F40" s="2" t="s">
        <v>56</v>
      </c>
      <c r="G40" s="2" t="s">
        <v>57</v>
      </c>
      <c r="H40" s="2" t="s">
        <v>58</v>
      </c>
      <c r="I40" s="2">
        <f>'2.Лок.смета.и.Акт'!E27</f>
        <v>2.5000000000000001E-2</v>
      </c>
      <c r="J40" s="2">
        <v>0</v>
      </c>
      <c r="K40" s="2">
        <v>2.5000000000000001E-2</v>
      </c>
      <c r="L40" s="2"/>
      <c r="M40" s="2"/>
      <c r="N40" s="2"/>
      <c r="O40" s="2">
        <f t="shared" si="21"/>
        <v>81</v>
      </c>
      <c r="P40" s="2">
        <f t="shared" si="22"/>
        <v>0</v>
      </c>
      <c r="Q40" s="2">
        <f t="shared" si="23"/>
        <v>48</v>
      </c>
      <c r="R40" s="2">
        <f t="shared" si="24"/>
        <v>5</v>
      </c>
      <c r="S40" s="2">
        <f t="shared" si="25"/>
        <v>33</v>
      </c>
      <c r="T40" s="2">
        <f t="shared" si="26"/>
        <v>0</v>
      </c>
      <c r="U40" s="2">
        <f t="shared" si="27"/>
        <v>3.4880000000000004</v>
      </c>
      <c r="V40" s="2">
        <f t="shared" si="28"/>
        <v>0.35425000000000001</v>
      </c>
      <c r="W40" s="2">
        <f t="shared" si="29"/>
        <v>0</v>
      </c>
      <c r="X40" s="2">
        <f t="shared" si="30"/>
        <v>49</v>
      </c>
      <c r="Y40" s="2">
        <f t="shared" si="31"/>
        <v>32</v>
      </c>
      <c r="Z40" s="2"/>
      <c r="AA40" s="2">
        <v>86295183</v>
      </c>
      <c r="AB40" s="2">
        <f t="shared" si="32"/>
        <v>3228.17</v>
      </c>
      <c r="AC40" s="2">
        <f>ROUND((ES40+(SUM(SmtRes!BC21:'SmtRes'!BC29)+SUM(EtalonRes!AL21:'EtalonRes'!AL28))),2)</f>
        <v>0</v>
      </c>
      <c r="AD40" s="2">
        <f t="shared" si="55"/>
        <v>1905.52</v>
      </c>
      <c r="AE40" s="2">
        <f t="shared" si="56"/>
        <v>192.85</v>
      </c>
      <c r="AF40" s="2">
        <f t="shared" si="57"/>
        <v>1322.65</v>
      </c>
      <c r="AG40" s="2">
        <f t="shared" si="33"/>
        <v>0</v>
      </c>
      <c r="AH40" s="2">
        <f t="shared" si="58"/>
        <v>139.52000000000001</v>
      </c>
      <c r="AI40" s="2">
        <f t="shared" si="59"/>
        <v>14.17</v>
      </c>
      <c r="AJ40" s="2">
        <f t="shared" si="34"/>
        <v>0</v>
      </c>
      <c r="AK40" s="2">
        <v>79078.5</v>
      </c>
      <c r="AL40" s="2">
        <v>75850.33</v>
      </c>
      <c r="AM40" s="2">
        <v>1905.52</v>
      </c>
      <c r="AN40" s="2">
        <v>192.85</v>
      </c>
      <c r="AO40" s="2">
        <v>1322.65</v>
      </c>
      <c r="AP40" s="2">
        <v>0</v>
      </c>
      <c r="AQ40" s="2">
        <v>139.52000000000001</v>
      </c>
      <c r="AR40" s="2">
        <v>14.17</v>
      </c>
      <c r="AS40" s="2">
        <v>0</v>
      </c>
      <c r="AT40" s="2">
        <v>130</v>
      </c>
      <c r="AU40" s="2">
        <v>85</v>
      </c>
      <c r="AV40" s="2">
        <v>1</v>
      </c>
      <c r="AW40" s="2">
        <v>1</v>
      </c>
      <c r="AX40" s="2"/>
      <c r="AY40" s="2"/>
      <c r="AZ40" s="2">
        <v>1</v>
      </c>
      <c r="BA40" s="2">
        <v>1</v>
      </c>
      <c r="BB40" s="2">
        <v>1</v>
      </c>
      <c r="BC40" s="2">
        <v>1</v>
      </c>
      <c r="BD40" s="2" t="s">
        <v>6</v>
      </c>
      <c r="BE40" s="2" t="s">
        <v>6</v>
      </c>
      <c r="BF40" s="2" t="s">
        <v>6</v>
      </c>
      <c r="BG40" s="2" t="s">
        <v>6</v>
      </c>
      <c r="BH40" s="2">
        <v>0</v>
      </c>
      <c r="BI40" s="2">
        <v>1</v>
      </c>
      <c r="BJ40" s="2" t="s">
        <v>59</v>
      </c>
      <c r="BK40" s="2"/>
      <c r="BL40" s="2"/>
      <c r="BM40" s="2">
        <v>7001</v>
      </c>
      <c r="BN40" s="2">
        <v>0</v>
      </c>
      <c r="BO40" s="2" t="s">
        <v>6</v>
      </c>
      <c r="BP40" s="2">
        <v>0</v>
      </c>
      <c r="BQ40" s="2">
        <v>1</v>
      </c>
      <c r="BR40" s="2">
        <v>0</v>
      </c>
      <c r="BS40" s="2">
        <v>1</v>
      </c>
      <c r="BT40" s="2">
        <v>1</v>
      </c>
      <c r="BU40" s="2">
        <v>1</v>
      </c>
      <c r="BV40" s="2">
        <v>1</v>
      </c>
      <c r="BW40" s="2">
        <v>1</v>
      </c>
      <c r="BX40" s="2">
        <v>1</v>
      </c>
      <c r="BY40" s="2" t="s">
        <v>6</v>
      </c>
      <c r="BZ40" s="2">
        <v>130</v>
      </c>
      <c r="CA40" s="2">
        <v>85</v>
      </c>
      <c r="CB40" s="2" t="s">
        <v>6</v>
      </c>
      <c r="CC40" s="2"/>
      <c r="CD40" s="2"/>
      <c r="CE40" s="2">
        <v>0</v>
      </c>
      <c r="CF40" s="2">
        <v>0</v>
      </c>
      <c r="CG40" s="2">
        <v>0</v>
      </c>
      <c r="CH40" s="2"/>
      <c r="CI40" s="2"/>
      <c r="CJ40" s="2"/>
      <c r="CK40" s="2"/>
      <c r="CL40" s="2"/>
      <c r="CM40" s="2">
        <v>0</v>
      </c>
      <c r="CN40" s="2" t="s">
        <v>6</v>
      </c>
      <c r="CO40" s="2">
        <v>0</v>
      </c>
      <c r="CP40" s="2">
        <f t="shared" si="35"/>
        <v>81</v>
      </c>
      <c r="CQ40" s="2">
        <f t="shared" si="36"/>
        <v>0</v>
      </c>
      <c r="CR40" s="2">
        <f t="shared" si="37"/>
        <v>1905.52</v>
      </c>
      <c r="CS40" s="2">
        <f t="shared" si="38"/>
        <v>192.85</v>
      </c>
      <c r="CT40" s="2">
        <f t="shared" si="39"/>
        <v>1322.65</v>
      </c>
      <c r="CU40" s="2">
        <f t="shared" si="40"/>
        <v>0</v>
      </c>
      <c r="CV40" s="2">
        <f t="shared" si="41"/>
        <v>139.52000000000001</v>
      </c>
      <c r="CW40" s="2">
        <f t="shared" si="42"/>
        <v>14.17</v>
      </c>
      <c r="CX40" s="2">
        <f t="shared" si="43"/>
        <v>0</v>
      </c>
      <c r="CY40" s="2">
        <f>(((S40+(R40*IF(0,0,1)))*AT40)/100)</f>
        <v>49.4</v>
      </c>
      <c r="CZ40" s="2">
        <f>(((S40+(R40*IF(0,0,1)))*AU40)/100)</f>
        <v>32.299999999999997</v>
      </c>
      <c r="DA40" s="2"/>
      <c r="DB40" s="2"/>
      <c r="DC40" s="2" t="s">
        <v>6</v>
      </c>
      <c r="DD40" s="2" t="s">
        <v>6</v>
      </c>
      <c r="DE40" s="2" t="s">
        <v>6</v>
      </c>
      <c r="DF40" s="2" t="s">
        <v>6</v>
      </c>
      <c r="DG40" s="2" t="s">
        <v>6</v>
      </c>
      <c r="DH40" s="2" t="s">
        <v>6</v>
      </c>
      <c r="DI40" s="2" t="s">
        <v>6</v>
      </c>
      <c r="DJ40" s="2" t="s">
        <v>6</v>
      </c>
      <c r="DK40" s="2" t="s">
        <v>6</v>
      </c>
      <c r="DL40" s="2" t="s">
        <v>6</v>
      </c>
      <c r="DM40" s="2" t="s">
        <v>6</v>
      </c>
      <c r="DN40" s="2">
        <v>0</v>
      </c>
      <c r="DO40" s="2">
        <v>0</v>
      </c>
      <c r="DP40" s="2">
        <v>1</v>
      </c>
      <c r="DQ40" s="2">
        <v>1</v>
      </c>
      <c r="DR40" s="2"/>
      <c r="DS40" s="2"/>
      <c r="DT40" s="2"/>
      <c r="DU40" s="2">
        <v>1013</v>
      </c>
      <c r="DV40" s="2" t="s">
        <v>58</v>
      </c>
      <c r="DW40" s="2" t="s">
        <v>58</v>
      </c>
      <c r="DX40" s="2">
        <v>1</v>
      </c>
      <c r="DY40" s="2"/>
      <c r="DZ40" s="2" t="s">
        <v>6</v>
      </c>
      <c r="EA40" s="2" t="s">
        <v>6</v>
      </c>
      <c r="EB40" s="2" t="s">
        <v>6</v>
      </c>
      <c r="EC40" s="2" t="s">
        <v>6</v>
      </c>
      <c r="ED40" s="2"/>
      <c r="EE40" s="2">
        <v>54938594</v>
      </c>
      <c r="EF40" s="2">
        <v>1</v>
      </c>
      <c r="EG40" s="2" t="s">
        <v>25</v>
      </c>
      <c r="EH40" s="2">
        <v>0</v>
      </c>
      <c r="EI40" s="2" t="s">
        <v>6</v>
      </c>
      <c r="EJ40" s="2">
        <v>1</v>
      </c>
      <c r="EK40" s="2">
        <v>7001</v>
      </c>
      <c r="EL40" s="2" t="s">
        <v>26</v>
      </c>
      <c r="EM40" s="2" t="s">
        <v>27</v>
      </c>
      <c r="EN40" s="2"/>
      <c r="EO40" s="2" t="s">
        <v>6</v>
      </c>
      <c r="EP40" s="2"/>
      <c r="EQ40" s="2">
        <v>131072</v>
      </c>
      <c r="ER40" s="2">
        <v>79078.5</v>
      </c>
      <c r="ES40" s="2">
        <v>75850.33</v>
      </c>
      <c r="ET40" s="2">
        <v>1905.52</v>
      </c>
      <c r="EU40" s="2">
        <v>192.85</v>
      </c>
      <c r="EV40" s="2">
        <v>1322.65</v>
      </c>
      <c r="EW40" s="2">
        <v>139.52000000000001</v>
      </c>
      <c r="EX40" s="2">
        <v>14.17</v>
      </c>
      <c r="EY40" s="2">
        <v>1</v>
      </c>
      <c r="EZ40" s="2"/>
      <c r="FA40" s="2"/>
      <c r="FB40" s="2"/>
      <c r="FC40" s="2"/>
      <c r="FD40" s="2"/>
      <c r="FE40" s="2"/>
      <c r="FF40" s="2"/>
      <c r="FG40" s="2"/>
      <c r="FH40" s="2"/>
      <c r="FI40" s="2"/>
      <c r="FJ40" s="2"/>
      <c r="FK40" s="2"/>
      <c r="FL40" s="2"/>
      <c r="FM40" s="2"/>
      <c r="FN40" s="2"/>
      <c r="FO40" s="2"/>
      <c r="FP40" s="2"/>
      <c r="FQ40" s="2">
        <v>0</v>
      </c>
      <c r="FR40" s="2">
        <f t="shared" si="44"/>
        <v>0</v>
      </c>
      <c r="FS40" s="2">
        <v>0</v>
      </c>
      <c r="FT40" s="2"/>
      <c r="FU40" s="2"/>
      <c r="FV40" s="2"/>
      <c r="FW40" s="2"/>
      <c r="FX40" s="2">
        <v>130</v>
      </c>
      <c r="FY40" s="2">
        <v>85</v>
      </c>
      <c r="FZ40" s="2"/>
      <c r="GA40" s="2" t="s">
        <v>6</v>
      </c>
      <c r="GB40" s="2"/>
      <c r="GC40" s="2"/>
      <c r="GD40" s="2">
        <v>1</v>
      </c>
      <c r="GE40" s="2"/>
      <c r="GF40" s="2">
        <v>-1508658689</v>
      </c>
      <c r="GG40" s="2">
        <v>2</v>
      </c>
      <c r="GH40" s="2">
        <v>1</v>
      </c>
      <c r="GI40" s="2">
        <v>-2</v>
      </c>
      <c r="GJ40" s="2">
        <v>0</v>
      </c>
      <c r="GK40" s="2">
        <v>0</v>
      </c>
      <c r="GL40" s="2">
        <f t="shared" si="45"/>
        <v>0</v>
      </c>
      <c r="GM40" s="2">
        <f t="shared" si="46"/>
        <v>162</v>
      </c>
      <c r="GN40" s="2">
        <f t="shared" si="47"/>
        <v>162</v>
      </c>
      <c r="GO40" s="2">
        <f t="shared" si="48"/>
        <v>0</v>
      </c>
      <c r="GP40" s="2">
        <f t="shared" si="49"/>
        <v>0</v>
      </c>
      <c r="GQ40" s="2"/>
      <c r="GR40" s="2">
        <v>0</v>
      </c>
      <c r="GS40" s="2">
        <v>3</v>
      </c>
      <c r="GT40" s="2">
        <v>0</v>
      </c>
      <c r="GU40" s="2" t="s">
        <v>6</v>
      </c>
      <c r="GV40" s="2">
        <f t="shared" si="50"/>
        <v>0</v>
      </c>
      <c r="GW40" s="2">
        <v>1</v>
      </c>
      <c r="GX40" s="2">
        <f t="shared" si="51"/>
        <v>0</v>
      </c>
      <c r="GY40" s="2"/>
      <c r="GZ40" s="2"/>
      <c r="HA40" s="2">
        <v>0</v>
      </c>
      <c r="HB40" s="2">
        <v>0</v>
      </c>
      <c r="HC40" s="2">
        <f t="shared" si="52"/>
        <v>0</v>
      </c>
      <c r="HD40" s="2"/>
      <c r="HE40" s="2" t="s">
        <v>6</v>
      </c>
      <c r="HF40" s="2" t="s">
        <v>6</v>
      </c>
      <c r="HG40" s="2"/>
      <c r="HH40" s="2"/>
      <c r="HI40" s="2"/>
      <c r="HJ40" s="2"/>
      <c r="HK40" s="2"/>
      <c r="HL40" s="2"/>
      <c r="HM40" s="2" t="s">
        <v>6</v>
      </c>
      <c r="HN40" s="2" t="s">
        <v>6</v>
      </c>
      <c r="HO40" s="2" t="s">
        <v>6</v>
      </c>
      <c r="HP40" s="2" t="s">
        <v>6</v>
      </c>
      <c r="HQ40" s="2" t="s">
        <v>6</v>
      </c>
      <c r="HR40" s="2"/>
      <c r="HS40" s="2"/>
      <c r="HT40" s="2"/>
      <c r="HU40" s="2"/>
      <c r="HV40" s="2"/>
      <c r="HW40" s="2"/>
      <c r="HX40" s="2"/>
      <c r="HY40" s="2"/>
      <c r="HZ40" s="2"/>
      <c r="IA40" s="2"/>
      <c r="IB40" s="2"/>
      <c r="IC40" s="2"/>
      <c r="ID40" s="2"/>
      <c r="IE40" s="2"/>
      <c r="IF40" s="2">
        <v>-1</v>
      </c>
      <c r="IG40" s="2"/>
      <c r="IH40" s="2"/>
      <c r="II40" s="2"/>
      <c r="IJ40" s="2"/>
      <c r="IK40" s="2">
        <v>0</v>
      </c>
      <c r="IL40" s="2"/>
      <c r="IM40" s="2"/>
      <c r="IN40" s="2"/>
      <c r="IO40" s="2"/>
      <c r="IP40" s="2"/>
      <c r="IQ40" s="2"/>
      <c r="IR40" s="2"/>
      <c r="IS40" s="2"/>
      <c r="IT40" s="2"/>
      <c r="IU40" s="2"/>
    </row>
    <row r="41" spans="1:255" x14ac:dyDescent="0.2">
      <c r="A41">
        <v>17</v>
      </c>
      <c r="B41">
        <v>1</v>
      </c>
      <c r="C41">
        <f>ROW(SmtRes!A38)</f>
        <v>38</v>
      </c>
      <c r="D41">
        <f>ROW(EtalonRes!A36)</f>
        <v>36</v>
      </c>
      <c r="E41" t="s">
        <v>55</v>
      </c>
      <c r="F41" t="s">
        <v>56</v>
      </c>
      <c r="G41" t="s">
        <v>57</v>
      </c>
      <c r="H41" t="s">
        <v>58</v>
      </c>
      <c r="I41">
        <f>'2.Лок.смета.и.Акт'!E27</f>
        <v>2.5000000000000001E-2</v>
      </c>
      <c r="J41">
        <v>0</v>
      </c>
      <c r="K41">
        <v>2.5000000000000001E-2</v>
      </c>
      <c r="O41">
        <f t="shared" si="21"/>
        <v>1289</v>
      </c>
      <c r="P41">
        <f t="shared" si="22"/>
        <v>0</v>
      </c>
      <c r="Q41">
        <f t="shared" si="23"/>
        <v>443</v>
      </c>
      <c r="R41">
        <f t="shared" si="24"/>
        <v>95</v>
      </c>
      <c r="S41">
        <f t="shared" si="25"/>
        <v>846</v>
      </c>
      <c r="T41">
        <f t="shared" si="26"/>
        <v>0</v>
      </c>
      <c r="U41" t="e">
        <f t="shared" si="27"/>
        <v>#REF!</v>
      </c>
      <c r="V41">
        <f t="shared" si="28"/>
        <v>0.35425000000000001</v>
      </c>
      <c r="W41">
        <f t="shared" si="29"/>
        <v>0</v>
      </c>
      <c r="X41" t="e">
        <f t="shared" si="30"/>
        <v>#REF!</v>
      </c>
      <c r="Y41" t="e">
        <f t="shared" si="31"/>
        <v>#REF!</v>
      </c>
      <c r="AA41">
        <v>86295184</v>
      </c>
      <c r="AB41">
        <f t="shared" si="32"/>
        <v>3228.17</v>
      </c>
      <c r="AC41">
        <f>ROUND((ES41+(SUM(SmtRes!BC30:'SmtRes'!BC38)+SUM(EtalonRes!AL29:'EtalonRes'!AL36))),2)</f>
        <v>0</v>
      </c>
      <c r="AD41">
        <f t="shared" si="55"/>
        <v>1905.52</v>
      </c>
      <c r="AE41">
        <f t="shared" si="56"/>
        <v>192.85</v>
      </c>
      <c r="AF41">
        <f t="shared" si="57"/>
        <v>1322.65</v>
      </c>
      <c r="AG41">
        <f t="shared" si="33"/>
        <v>0</v>
      </c>
      <c r="AH41" t="e">
        <f t="shared" si="58"/>
        <v>#REF!</v>
      </c>
      <c r="AI41">
        <f t="shared" si="59"/>
        <v>14.17</v>
      </c>
      <c r="AJ41">
        <f t="shared" si="34"/>
        <v>0</v>
      </c>
      <c r="AK41">
        <f>AL41+AM41+AO41</f>
        <v>79078.5</v>
      </c>
      <c r="AL41">
        <v>75850.33</v>
      </c>
      <c r="AM41" s="75">
        <f>'1.Лок.смета.и.Акт'!F80</f>
        <v>1905.52</v>
      </c>
      <c r="AN41" s="75">
        <f>'1.Лок.смета.и.Акт'!F81</f>
        <v>192.85</v>
      </c>
      <c r="AO41" s="75">
        <f>'1.Лок.смета.и.Акт'!F79</f>
        <v>1322.65</v>
      </c>
      <c r="AP41">
        <v>0</v>
      </c>
      <c r="AQ41" t="e">
        <f>'2.Лок.смета.и.Акт'!#REF!</f>
        <v>#REF!</v>
      </c>
      <c r="AR41">
        <v>14.17</v>
      </c>
      <c r="AS41">
        <v>0</v>
      </c>
      <c r="AT41">
        <v>124</v>
      </c>
      <c r="AU41">
        <v>72</v>
      </c>
      <c r="AV41">
        <v>1</v>
      </c>
      <c r="AW41">
        <v>1</v>
      </c>
      <c r="AZ41">
        <v>1</v>
      </c>
      <c r="BA41">
        <f>'1.Лок.смета.и.Акт'!J79</f>
        <v>25.6</v>
      </c>
      <c r="BB41">
        <f>'1.Лок.смета.и.Акт'!J80</f>
        <v>9.3000000000000007</v>
      </c>
      <c r="BC41">
        <v>7.56</v>
      </c>
      <c r="BD41" t="s">
        <v>6</v>
      </c>
      <c r="BE41" t="s">
        <v>6</v>
      </c>
      <c r="BF41" t="s">
        <v>6</v>
      </c>
      <c r="BG41" t="s">
        <v>6</v>
      </c>
      <c r="BH41">
        <v>0</v>
      </c>
      <c r="BI41">
        <v>1</v>
      </c>
      <c r="BJ41" t="s">
        <v>59</v>
      </c>
      <c r="BM41">
        <v>7001</v>
      </c>
      <c r="BN41">
        <v>0</v>
      </c>
      <c r="BO41" t="s">
        <v>56</v>
      </c>
      <c r="BP41">
        <v>1</v>
      </c>
      <c r="BQ41">
        <v>1</v>
      </c>
      <c r="BR41">
        <v>0</v>
      </c>
      <c r="BS41">
        <f>'1.Лок.смета.и.Акт'!J81</f>
        <v>19.8</v>
      </c>
      <c r="BT41">
        <v>1</v>
      </c>
      <c r="BU41">
        <v>1</v>
      </c>
      <c r="BV41">
        <v>1</v>
      </c>
      <c r="BW41">
        <v>1</v>
      </c>
      <c r="BX41">
        <v>1</v>
      </c>
      <c r="BY41" t="s">
        <v>6</v>
      </c>
      <c r="BZ41" t="e">
        <f>'2.Лок.смета.и.Акт'!#REF!</f>
        <v>#REF!</v>
      </c>
      <c r="CA41" t="e">
        <f>'2.Лок.смета.и.Акт'!#REF!</f>
        <v>#REF!</v>
      </c>
      <c r="CB41" t="s">
        <v>6</v>
      </c>
      <c r="CE41">
        <v>0</v>
      </c>
      <c r="CF41">
        <v>0</v>
      </c>
      <c r="CG41">
        <v>0</v>
      </c>
      <c r="CM41">
        <v>0</v>
      </c>
      <c r="CN41" t="s">
        <v>6</v>
      </c>
      <c r="CO41">
        <v>0</v>
      </c>
      <c r="CP41">
        <f t="shared" si="35"/>
        <v>1289</v>
      </c>
      <c r="CQ41">
        <f t="shared" si="36"/>
        <v>0</v>
      </c>
      <c r="CR41">
        <f t="shared" si="37"/>
        <v>17721.336000000003</v>
      </c>
      <c r="CS41">
        <f t="shared" si="38"/>
        <v>3818.43</v>
      </c>
      <c r="CT41">
        <f t="shared" si="39"/>
        <v>33859.840000000004</v>
      </c>
      <c r="CU41">
        <f t="shared" si="40"/>
        <v>0</v>
      </c>
      <c r="CV41" t="e">
        <f t="shared" si="41"/>
        <v>#REF!</v>
      </c>
      <c r="CW41">
        <f t="shared" si="42"/>
        <v>14.17</v>
      </c>
      <c r="CX41">
        <f t="shared" si="43"/>
        <v>0</v>
      </c>
      <c r="CY41" t="e">
        <f>(S41+R41)*(BZ41/100)</f>
        <v>#REF!</v>
      </c>
      <c r="CZ41" t="e">
        <f>(S41+R41)*(CA41/100)</f>
        <v>#REF!</v>
      </c>
      <c r="DC41" t="s">
        <v>6</v>
      </c>
      <c r="DD41" t="s">
        <v>6</v>
      </c>
      <c r="DE41" t="s">
        <v>6</v>
      </c>
      <c r="DF41" t="s">
        <v>6</v>
      </c>
      <c r="DG41" t="s">
        <v>6</v>
      </c>
      <c r="DH41" t="s">
        <v>6</v>
      </c>
      <c r="DI41" t="s">
        <v>6</v>
      </c>
      <c r="DJ41" t="s">
        <v>6</v>
      </c>
      <c r="DK41" t="s">
        <v>6</v>
      </c>
      <c r="DL41" t="s">
        <v>6</v>
      </c>
      <c r="DM41" t="s">
        <v>6</v>
      </c>
      <c r="DN41">
        <f>'1.Лок.смета.и.Акт'!E82</f>
        <v>130</v>
      </c>
      <c r="DO41">
        <f>'1.Лок.смета.и.Акт'!E83</f>
        <v>85</v>
      </c>
      <c r="DP41">
        <v>1</v>
      </c>
      <c r="DQ41">
        <v>1</v>
      </c>
      <c r="DU41">
        <v>1013</v>
      </c>
      <c r="DV41" t="s">
        <v>58</v>
      </c>
      <c r="DW41" t="str">
        <f>'2.Лок.смета.и.Акт'!D27</f>
        <v>100 М3 БЕТОНА В ДЕЛЕ</v>
      </c>
      <c r="DX41">
        <v>1</v>
      </c>
      <c r="DZ41" t="s">
        <v>6</v>
      </c>
      <c r="EA41" t="s">
        <v>6</v>
      </c>
      <c r="EB41" t="s">
        <v>6</v>
      </c>
      <c r="EC41" t="s">
        <v>6</v>
      </c>
      <c r="EE41">
        <v>54938594</v>
      </c>
      <c r="EF41">
        <v>1</v>
      </c>
      <c r="EG41" t="s">
        <v>25</v>
      </c>
      <c r="EH41">
        <v>0</v>
      </c>
      <c r="EI41" t="s">
        <v>6</v>
      </c>
      <c r="EJ41">
        <v>1</v>
      </c>
      <c r="EK41">
        <v>7001</v>
      </c>
      <c r="EL41" t="s">
        <v>26</v>
      </c>
      <c r="EM41" t="s">
        <v>27</v>
      </c>
      <c r="EO41" t="s">
        <v>6</v>
      </c>
      <c r="EQ41">
        <v>131072</v>
      </c>
      <c r="ER41">
        <f>ES41+ET41+EV41</f>
        <v>79078.5</v>
      </c>
      <c r="ES41">
        <v>75850.33</v>
      </c>
      <c r="ET41" s="75">
        <f>'1.Лок.смета.и.Акт'!F80</f>
        <v>1905.52</v>
      </c>
      <c r="EU41" s="75">
        <f>'1.Лок.смета.и.Акт'!F81</f>
        <v>192.85</v>
      </c>
      <c r="EV41" s="75">
        <f>'1.Лок.смета.и.Акт'!F79</f>
        <v>1322.65</v>
      </c>
      <c r="EW41" t="e">
        <f>'2.Лок.смета.и.Акт'!#REF!</f>
        <v>#REF!</v>
      </c>
      <c r="EX41">
        <v>14.17</v>
      </c>
      <c r="EY41">
        <v>1</v>
      </c>
      <c r="FQ41">
        <v>0</v>
      </c>
      <c r="FR41">
        <f t="shared" si="44"/>
        <v>0</v>
      </c>
      <c r="FS41">
        <v>0</v>
      </c>
      <c r="FX41">
        <v>130</v>
      </c>
      <c r="FY41">
        <v>85</v>
      </c>
      <c r="GA41" t="s">
        <v>6</v>
      </c>
      <c r="GD41">
        <v>1</v>
      </c>
      <c r="GF41">
        <v>-1508658689</v>
      </c>
      <c r="GG41">
        <v>2</v>
      </c>
      <c r="GH41">
        <v>1</v>
      </c>
      <c r="GI41">
        <v>2</v>
      </c>
      <c r="GJ41">
        <v>0</v>
      </c>
      <c r="GK41">
        <v>0</v>
      </c>
      <c r="GL41">
        <f t="shared" si="45"/>
        <v>0</v>
      </c>
      <c r="GM41" t="e">
        <f t="shared" si="46"/>
        <v>#REF!</v>
      </c>
      <c r="GN41" t="e">
        <f t="shared" si="47"/>
        <v>#REF!</v>
      </c>
      <c r="GO41">
        <f t="shared" si="48"/>
        <v>0</v>
      </c>
      <c r="GP41">
        <f t="shared" si="49"/>
        <v>0</v>
      </c>
      <c r="GR41">
        <v>0</v>
      </c>
      <c r="GS41">
        <v>3</v>
      </c>
      <c r="GT41">
        <v>0</v>
      </c>
      <c r="GU41" t="s">
        <v>6</v>
      </c>
      <c r="GV41">
        <f t="shared" si="50"/>
        <v>0</v>
      </c>
      <c r="GW41">
        <v>1008.3</v>
      </c>
      <c r="GX41">
        <f t="shared" si="51"/>
        <v>0</v>
      </c>
      <c r="HA41">
        <v>0</v>
      </c>
      <c r="HB41">
        <v>0</v>
      </c>
      <c r="HC41">
        <f t="shared" si="52"/>
        <v>0</v>
      </c>
      <c r="HE41" t="s">
        <v>6</v>
      </c>
      <c r="HF41" t="s">
        <v>6</v>
      </c>
      <c r="HM41" t="s">
        <v>6</v>
      </c>
      <c r="HN41" t="s">
        <v>6</v>
      </c>
      <c r="HO41" t="s">
        <v>6</v>
      </c>
      <c r="HP41" t="s">
        <v>6</v>
      </c>
      <c r="HQ41" t="s">
        <v>6</v>
      </c>
      <c r="IF41">
        <v>-1</v>
      </c>
      <c r="IK41">
        <v>0</v>
      </c>
    </row>
    <row r="42" spans="1:255" x14ac:dyDescent="0.2">
      <c r="A42" s="2">
        <v>18</v>
      </c>
      <c r="B42" s="2">
        <v>1</v>
      </c>
      <c r="C42" s="2">
        <v>26</v>
      </c>
      <c r="D42" s="2"/>
      <c r="E42" s="2" t="s">
        <v>60</v>
      </c>
      <c r="F42" s="2" t="s">
        <v>61</v>
      </c>
      <c r="G42" s="2" t="s">
        <v>62</v>
      </c>
      <c r="H42" s="2" t="s">
        <v>63</v>
      </c>
      <c r="I42" s="2">
        <f>I40*J42</f>
        <v>5.0000000000000004E-6</v>
      </c>
      <c r="J42" s="216">
        <f>'5.Ведомость_списания'!F33</f>
        <v>2.0000000000000001E-4</v>
      </c>
      <c r="K42" s="2">
        <v>2.0000000000000001E-4</v>
      </c>
      <c r="L42" s="2"/>
      <c r="M42" s="2"/>
      <c r="N42" s="2"/>
      <c r="O42" s="2">
        <f t="shared" si="21"/>
        <v>0</v>
      </c>
      <c r="P42" s="2">
        <f t="shared" si="22"/>
        <v>0</v>
      </c>
      <c r="Q42" s="2">
        <f t="shared" si="23"/>
        <v>0</v>
      </c>
      <c r="R42" s="2">
        <f t="shared" si="24"/>
        <v>0</v>
      </c>
      <c r="S42" s="2">
        <f t="shared" si="25"/>
        <v>0</v>
      </c>
      <c r="T42" s="2">
        <f t="shared" si="26"/>
        <v>0</v>
      </c>
      <c r="U42" s="2">
        <f t="shared" si="27"/>
        <v>0</v>
      </c>
      <c r="V42" s="2">
        <f t="shared" si="28"/>
        <v>0</v>
      </c>
      <c r="W42" s="2">
        <f t="shared" si="29"/>
        <v>0</v>
      </c>
      <c r="X42" s="2">
        <f t="shared" si="30"/>
        <v>0</v>
      </c>
      <c r="Y42" s="2">
        <f t="shared" si="31"/>
        <v>0</v>
      </c>
      <c r="Z42" s="2"/>
      <c r="AA42" s="2">
        <v>86295183</v>
      </c>
      <c r="AB42" s="2">
        <f t="shared" si="32"/>
        <v>8475</v>
      </c>
      <c r="AC42" s="2">
        <f t="shared" ref="AC42:AC49" si="60">ROUND((ES42),2)</f>
        <v>8475</v>
      </c>
      <c r="AD42" s="2">
        <f t="shared" si="55"/>
        <v>0</v>
      </c>
      <c r="AE42" s="2">
        <f t="shared" si="56"/>
        <v>0</v>
      </c>
      <c r="AF42" s="2">
        <f t="shared" si="57"/>
        <v>0</v>
      </c>
      <c r="AG42" s="2">
        <f t="shared" si="33"/>
        <v>0</v>
      </c>
      <c r="AH42" s="2">
        <f t="shared" si="58"/>
        <v>0</v>
      </c>
      <c r="AI42" s="2">
        <f t="shared" si="59"/>
        <v>0</v>
      </c>
      <c r="AJ42" s="2">
        <f t="shared" si="34"/>
        <v>0</v>
      </c>
      <c r="AK42" s="2">
        <v>8475</v>
      </c>
      <c r="AL42" s="110">
        <f>'1.Лок.смета.и.Акт'!F85</f>
        <v>8475</v>
      </c>
      <c r="AM42" s="2">
        <v>0</v>
      </c>
      <c r="AN42" s="2">
        <v>0</v>
      </c>
      <c r="AO42" s="2">
        <v>0</v>
      </c>
      <c r="AP42" s="2">
        <v>0</v>
      </c>
      <c r="AQ42" s="2">
        <v>0</v>
      </c>
      <c r="AR42" s="2">
        <v>0</v>
      </c>
      <c r="AS42" s="2">
        <v>0</v>
      </c>
      <c r="AT42" s="2">
        <v>0</v>
      </c>
      <c r="AU42" s="2">
        <v>0</v>
      </c>
      <c r="AV42" s="2">
        <v>1</v>
      </c>
      <c r="AW42" s="2">
        <v>1</v>
      </c>
      <c r="AX42" s="2"/>
      <c r="AY42" s="2"/>
      <c r="AZ42" s="2">
        <v>1</v>
      </c>
      <c r="BA42" s="2">
        <v>1</v>
      </c>
      <c r="BB42" s="2">
        <v>1</v>
      </c>
      <c r="BC42" s="2">
        <v>1</v>
      </c>
      <c r="BD42" s="2" t="s">
        <v>6</v>
      </c>
      <c r="BE42" s="2" t="s">
        <v>6</v>
      </c>
      <c r="BF42" s="2" t="s">
        <v>6</v>
      </c>
      <c r="BG42" s="2" t="s">
        <v>6</v>
      </c>
      <c r="BH42" s="2">
        <v>3</v>
      </c>
      <c r="BI42" s="2">
        <v>1</v>
      </c>
      <c r="BJ42" s="2" t="s">
        <v>64</v>
      </c>
      <c r="BK42" s="2"/>
      <c r="BL42" s="2"/>
      <c r="BM42" s="2">
        <v>500001</v>
      </c>
      <c r="BN42" s="2">
        <v>0</v>
      </c>
      <c r="BO42" s="2" t="s">
        <v>6</v>
      </c>
      <c r="BP42" s="2">
        <v>0</v>
      </c>
      <c r="BQ42" s="2">
        <v>20</v>
      </c>
      <c r="BR42" s="2">
        <v>0</v>
      </c>
      <c r="BS42" s="2">
        <v>1</v>
      </c>
      <c r="BT42" s="2">
        <v>1</v>
      </c>
      <c r="BU42" s="2">
        <v>1</v>
      </c>
      <c r="BV42" s="2">
        <v>1</v>
      </c>
      <c r="BW42" s="2">
        <v>1</v>
      </c>
      <c r="BX42" s="2">
        <v>1</v>
      </c>
      <c r="BY42" s="2" t="s">
        <v>6</v>
      </c>
      <c r="BZ42" s="2">
        <v>0</v>
      </c>
      <c r="CA42" s="2">
        <v>0</v>
      </c>
      <c r="CB42" s="2" t="s">
        <v>6</v>
      </c>
      <c r="CC42" s="2"/>
      <c r="CD42" s="2"/>
      <c r="CE42" s="2">
        <v>0</v>
      </c>
      <c r="CF42" s="2">
        <v>0</v>
      </c>
      <c r="CG42" s="2">
        <v>0</v>
      </c>
      <c r="CH42" s="2"/>
      <c r="CI42" s="2"/>
      <c r="CJ42" s="2"/>
      <c r="CK42" s="2"/>
      <c r="CL42" s="2"/>
      <c r="CM42" s="2">
        <v>0</v>
      </c>
      <c r="CN42" s="2" t="s">
        <v>6</v>
      </c>
      <c r="CO42" s="2">
        <v>0</v>
      </c>
      <c r="CP42" s="2">
        <f t="shared" si="35"/>
        <v>0</v>
      </c>
      <c r="CQ42" s="2">
        <f t="shared" si="36"/>
        <v>8475</v>
      </c>
      <c r="CR42" s="2">
        <f t="shared" si="37"/>
        <v>0</v>
      </c>
      <c r="CS42" s="2">
        <f t="shared" si="38"/>
        <v>0</v>
      </c>
      <c r="CT42" s="2">
        <f t="shared" si="39"/>
        <v>0</v>
      </c>
      <c r="CU42" s="2">
        <f t="shared" si="40"/>
        <v>0</v>
      </c>
      <c r="CV42" s="2">
        <f t="shared" si="41"/>
        <v>0</v>
      </c>
      <c r="CW42" s="2">
        <f t="shared" si="42"/>
        <v>0</v>
      </c>
      <c r="CX42" s="2">
        <f t="shared" si="43"/>
        <v>0</v>
      </c>
      <c r="CY42" s="2">
        <f>(((S42+(R42*IF(0,0,1)))*AT42)/100)</f>
        <v>0</v>
      </c>
      <c r="CZ42" s="2">
        <f>(((S42+(R42*IF(0,0,1)))*AU42)/100)</f>
        <v>0</v>
      </c>
      <c r="DA42" s="2"/>
      <c r="DB42" s="2"/>
      <c r="DC42" s="2" t="s">
        <v>6</v>
      </c>
      <c r="DD42" s="2" t="s">
        <v>6</v>
      </c>
      <c r="DE42" s="2" t="s">
        <v>6</v>
      </c>
      <c r="DF42" s="2" t="s">
        <v>6</v>
      </c>
      <c r="DG42" s="2" t="s">
        <v>6</v>
      </c>
      <c r="DH42" s="2" t="s">
        <v>6</v>
      </c>
      <c r="DI42" s="2" t="s">
        <v>6</v>
      </c>
      <c r="DJ42" s="2" t="s">
        <v>6</v>
      </c>
      <c r="DK42" s="2" t="s">
        <v>6</v>
      </c>
      <c r="DL42" s="2" t="s">
        <v>6</v>
      </c>
      <c r="DM42" s="2" t="s">
        <v>6</v>
      </c>
      <c r="DN42" s="2">
        <v>0</v>
      </c>
      <c r="DO42" s="2">
        <v>0</v>
      </c>
      <c r="DP42" s="2">
        <v>1</v>
      </c>
      <c r="DQ42" s="2">
        <v>1</v>
      </c>
      <c r="DR42" s="2"/>
      <c r="DS42" s="2"/>
      <c r="DT42" s="2"/>
      <c r="DU42" s="2">
        <v>1009</v>
      </c>
      <c r="DV42" s="2" t="s">
        <v>63</v>
      </c>
      <c r="DW42" s="2" t="s">
        <v>63</v>
      </c>
      <c r="DX42" s="2">
        <v>1000</v>
      </c>
      <c r="DY42" s="2"/>
      <c r="DZ42" s="2" t="s">
        <v>6</v>
      </c>
      <c r="EA42" s="2" t="s">
        <v>6</v>
      </c>
      <c r="EB42" s="2" t="s">
        <v>6</v>
      </c>
      <c r="EC42" s="2" t="s">
        <v>6</v>
      </c>
      <c r="ED42" s="2"/>
      <c r="EE42" s="2">
        <v>54938781</v>
      </c>
      <c r="EF42" s="2">
        <v>20</v>
      </c>
      <c r="EG42" s="2" t="s">
        <v>34</v>
      </c>
      <c r="EH42" s="2">
        <v>0</v>
      </c>
      <c r="EI42" s="2" t="s">
        <v>6</v>
      </c>
      <c r="EJ42" s="2">
        <v>1</v>
      </c>
      <c r="EK42" s="2">
        <v>500001</v>
      </c>
      <c r="EL42" s="2" t="s">
        <v>35</v>
      </c>
      <c r="EM42" s="2" t="s">
        <v>36</v>
      </c>
      <c r="EN42" s="2"/>
      <c r="EO42" s="2" t="s">
        <v>6</v>
      </c>
      <c r="EP42" s="2"/>
      <c r="EQ42" s="2">
        <v>0</v>
      </c>
      <c r="ER42" s="2">
        <v>8475</v>
      </c>
      <c r="ES42" s="110">
        <f>'1.Лок.смета.и.Акт'!F85</f>
        <v>8475</v>
      </c>
      <c r="ET42" s="2">
        <v>0</v>
      </c>
      <c r="EU42" s="2">
        <v>0</v>
      </c>
      <c r="EV42" s="2">
        <v>0</v>
      </c>
      <c r="EW42" s="2">
        <v>0</v>
      </c>
      <c r="EX42" s="2">
        <v>0</v>
      </c>
      <c r="EY42" s="2"/>
      <c r="EZ42" s="2"/>
      <c r="FA42" s="2"/>
      <c r="FB42" s="2"/>
      <c r="FC42" s="2"/>
      <c r="FD42" s="2"/>
      <c r="FE42" s="2"/>
      <c r="FF42" s="2"/>
      <c r="FG42" s="2"/>
      <c r="FH42" s="2"/>
      <c r="FI42" s="2"/>
      <c r="FJ42" s="2"/>
      <c r="FK42" s="2"/>
      <c r="FL42" s="2"/>
      <c r="FM42" s="2"/>
      <c r="FN42" s="2"/>
      <c r="FO42" s="2"/>
      <c r="FP42" s="2"/>
      <c r="FQ42" s="2">
        <v>0</v>
      </c>
      <c r="FR42" s="2">
        <f t="shared" si="44"/>
        <v>0</v>
      </c>
      <c r="FS42" s="2">
        <v>0</v>
      </c>
      <c r="FT42" s="2"/>
      <c r="FU42" s="2"/>
      <c r="FV42" s="2"/>
      <c r="FW42" s="2"/>
      <c r="FX42" s="2">
        <v>0</v>
      </c>
      <c r="FY42" s="2">
        <v>0</v>
      </c>
      <c r="FZ42" s="2"/>
      <c r="GA42" s="2" t="s">
        <v>6</v>
      </c>
      <c r="GB42" s="2"/>
      <c r="GC42" s="2"/>
      <c r="GD42" s="2">
        <v>1</v>
      </c>
      <c r="GE42" s="2"/>
      <c r="GF42" s="2">
        <v>2105756975</v>
      </c>
      <c r="GG42" s="2">
        <v>2</v>
      </c>
      <c r="GH42" s="2">
        <v>0</v>
      </c>
      <c r="GI42" s="2">
        <v>-2</v>
      </c>
      <c r="GJ42" s="2">
        <v>0</v>
      </c>
      <c r="GK42" s="2">
        <v>0</v>
      </c>
      <c r="GL42" s="2">
        <f t="shared" si="45"/>
        <v>0</v>
      </c>
      <c r="GM42" s="2">
        <f t="shared" si="46"/>
        <v>0</v>
      </c>
      <c r="GN42" s="2">
        <f t="shared" si="47"/>
        <v>0</v>
      </c>
      <c r="GO42" s="2">
        <f t="shared" si="48"/>
        <v>0</v>
      </c>
      <c r="GP42" s="2">
        <f t="shared" si="49"/>
        <v>0</v>
      </c>
      <c r="GQ42" s="2"/>
      <c r="GR42" s="2">
        <v>0</v>
      </c>
      <c r="GS42" s="2">
        <v>3</v>
      </c>
      <c r="GT42" s="2">
        <v>0</v>
      </c>
      <c r="GU42" s="2" t="s">
        <v>6</v>
      </c>
      <c r="GV42" s="2">
        <f t="shared" si="50"/>
        <v>0</v>
      </c>
      <c r="GW42" s="2">
        <v>1</v>
      </c>
      <c r="GX42" s="2">
        <f t="shared" si="51"/>
        <v>0</v>
      </c>
      <c r="GY42" s="2"/>
      <c r="GZ42" s="2"/>
      <c r="HA42" s="2">
        <v>0</v>
      </c>
      <c r="HB42" s="2">
        <v>0</v>
      </c>
      <c r="HC42" s="2">
        <f t="shared" si="52"/>
        <v>0</v>
      </c>
      <c r="HD42" s="2"/>
      <c r="HE42" s="2" t="s">
        <v>6</v>
      </c>
      <c r="HF42" s="2" t="s">
        <v>6</v>
      </c>
      <c r="HG42" s="2"/>
      <c r="HH42" s="2"/>
      <c r="HI42" s="2"/>
      <c r="HJ42" s="2"/>
      <c r="HK42" s="2"/>
      <c r="HL42" s="2"/>
      <c r="HM42" s="2" t="s">
        <v>6</v>
      </c>
      <c r="HN42" s="2" t="s">
        <v>6</v>
      </c>
      <c r="HO42" s="2" t="s">
        <v>6</v>
      </c>
      <c r="HP42" s="2" t="s">
        <v>6</v>
      </c>
      <c r="HQ42" s="2" t="s">
        <v>6</v>
      </c>
      <c r="HR42" s="2"/>
      <c r="HS42" s="2"/>
      <c r="HT42" s="2"/>
      <c r="HU42" s="2"/>
      <c r="HV42" s="2"/>
      <c r="HW42" s="2"/>
      <c r="HX42" s="2"/>
      <c r="HY42" s="2"/>
      <c r="HZ42" s="2"/>
      <c r="IA42" s="2"/>
      <c r="IB42" s="2"/>
      <c r="IC42" s="2"/>
      <c r="ID42" s="2"/>
      <c r="IE42" s="2"/>
      <c r="IF42" s="2">
        <v>-1</v>
      </c>
      <c r="IG42" s="2"/>
      <c r="IH42" s="2"/>
      <c r="II42" s="2"/>
      <c r="IJ42" s="2"/>
      <c r="IK42" s="2">
        <v>0</v>
      </c>
      <c r="IL42" s="2"/>
      <c r="IM42" s="2"/>
      <c r="IN42" s="2"/>
      <c r="IO42" s="2"/>
      <c r="IP42" s="2"/>
      <c r="IQ42" s="2"/>
      <c r="IR42" s="2"/>
      <c r="IS42" s="2"/>
      <c r="IT42" s="2"/>
      <c r="IU42" s="2"/>
    </row>
    <row r="43" spans="1:255" x14ac:dyDescent="0.2">
      <c r="A43">
        <v>18</v>
      </c>
      <c r="B43">
        <v>1</v>
      </c>
      <c r="C43">
        <v>35</v>
      </c>
      <c r="E43" t="s">
        <v>60</v>
      </c>
      <c r="F43" t="e">
        <f>'2.Лок.смета.и.Акт'!#REF!</f>
        <v>#REF!</v>
      </c>
      <c r="G43" t="s">
        <v>62</v>
      </c>
      <c r="H43" t="s">
        <v>63</v>
      </c>
      <c r="I43">
        <f>I41*J43</f>
        <v>5.0000000000000004E-6</v>
      </c>
      <c r="J43">
        <v>2.0000000000000001E-4</v>
      </c>
      <c r="K43">
        <v>2.0000000000000001E-4</v>
      </c>
      <c r="O43">
        <f t="shared" si="21"/>
        <v>0</v>
      </c>
      <c r="P43">
        <f t="shared" si="22"/>
        <v>0</v>
      </c>
      <c r="Q43">
        <f t="shared" si="23"/>
        <v>0</v>
      </c>
      <c r="R43">
        <f t="shared" si="24"/>
        <v>0</v>
      </c>
      <c r="S43">
        <f t="shared" si="25"/>
        <v>0</v>
      </c>
      <c r="T43">
        <f t="shared" si="26"/>
        <v>0</v>
      </c>
      <c r="U43">
        <f t="shared" si="27"/>
        <v>0</v>
      </c>
      <c r="V43">
        <f t="shared" si="28"/>
        <v>0</v>
      </c>
      <c r="W43">
        <f t="shared" si="29"/>
        <v>0</v>
      </c>
      <c r="X43">
        <f t="shared" si="30"/>
        <v>0</v>
      </c>
      <c r="Y43">
        <f t="shared" si="31"/>
        <v>0</v>
      </c>
      <c r="AA43">
        <v>86295184</v>
      </c>
      <c r="AB43">
        <f t="shared" si="32"/>
        <v>9962.5300000000007</v>
      </c>
      <c r="AC43">
        <f t="shared" si="60"/>
        <v>9962.5300000000007</v>
      </c>
      <c r="AD43">
        <f t="shared" si="55"/>
        <v>0</v>
      </c>
      <c r="AE43">
        <f t="shared" si="56"/>
        <v>0</v>
      </c>
      <c r="AF43">
        <f t="shared" si="57"/>
        <v>0</v>
      </c>
      <c r="AG43">
        <f t="shared" si="33"/>
        <v>0</v>
      </c>
      <c r="AH43">
        <f t="shared" si="58"/>
        <v>0</v>
      </c>
      <c r="AI43">
        <f t="shared" si="59"/>
        <v>0</v>
      </c>
      <c r="AJ43">
        <f t="shared" si="34"/>
        <v>0</v>
      </c>
      <c r="AK43">
        <v>9962.5300000000007</v>
      </c>
      <c r="AL43">
        <v>9962.5300000000007</v>
      </c>
      <c r="AM43">
        <v>0</v>
      </c>
      <c r="AN43">
        <v>0</v>
      </c>
      <c r="AO43">
        <v>0</v>
      </c>
      <c r="AP43">
        <v>0</v>
      </c>
      <c r="AQ43">
        <v>0</v>
      </c>
      <c r="AR43">
        <v>0</v>
      </c>
      <c r="AS43">
        <v>0</v>
      </c>
      <c r="AT43">
        <v>0</v>
      </c>
      <c r="AU43">
        <v>0</v>
      </c>
      <c r="AV43">
        <v>1</v>
      </c>
      <c r="AW43">
        <v>1</v>
      </c>
      <c r="AZ43">
        <v>1</v>
      </c>
      <c r="BA43">
        <v>1</v>
      </c>
      <c r="BB43">
        <v>1</v>
      </c>
      <c r="BC43">
        <v>7.56</v>
      </c>
      <c r="BD43" t="s">
        <v>6</v>
      </c>
      <c r="BE43" t="s">
        <v>6</v>
      </c>
      <c r="BF43" t="s">
        <v>6</v>
      </c>
      <c r="BG43" t="s">
        <v>6</v>
      </c>
      <c r="BH43">
        <v>3</v>
      </c>
      <c r="BI43">
        <v>1</v>
      </c>
      <c r="BJ43" t="s">
        <v>64</v>
      </c>
      <c r="BM43">
        <v>500001</v>
      </c>
      <c r="BN43">
        <v>0</v>
      </c>
      <c r="BO43" t="s">
        <v>6</v>
      </c>
      <c r="BP43">
        <v>0</v>
      </c>
      <c r="BQ43">
        <v>20</v>
      </c>
      <c r="BR43">
        <v>0</v>
      </c>
      <c r="BS43">
        <v>1</v>
      </c>
      <c r="BT43">
        <v>1</v>
      </c>
      <c r="BU43">
        <v>1</v>
      </c>
      <c r="BV43">
        <v>1</v>
      </c>
      <c r="BW43">
        <v>1</v>
      </c>
      <c r="BX43">
        <v>1</v>
      </c>
      <c r="BY43" t="s">
        <v>6</v>
      </c>
      <c r="BZ43">
        <v>0</v>
      </c>
      <c r="CA43">
        <v>0</v>
      </c>
      <c r="CB43" t="s">
        <v>6</v>
      </c>
      <c r="CE43">
        <v>0</v>
      </c>
      <c r="CF43">
        <v>0</v>
      </c>
      <c r="CG43">
        <v>0</v>
      </c>
      <c r="CM43">
        <v>0</v>
      </c>
      <c r="CN43" t="s">
        <v>6</v>
      </c>
      <c r="CO43">
        <v>0</v>
      </c>
      <c r="CP43">
        <f t="shared" si="35"/>
        <v>0</v>
      </c>
      <c r="CQ43">
        <f t="shared" si="36"/>
        <v>75316.726800000004</v>
      </c>
      <c r="CR43">
        <f t="shared" si="37"/>
        <v>0</v>
      </c>
      <c r="CS43">
        <f t="shared" si="38"/>
        <v>0</v>
      </c>
      <c r="CT43">
        <f t="shared" si="39"/>
        <v>0</v>
      </c>
      <c r="CU43">
        <f t="shared" si="40"/>
        <v>0</v>
      </c>
      <c r="CV43">
        <f t="shared" si="41"/>
        <v>0</v>
      </c>
      <c r="CW43">
        <f t="shared" si="42"/>
        <v>0</v>
      </c>
      <c r="CX43">
        <f t="shared" si="43"/>
        <v>0</v>
      </c>
      <c r="CY43">
        <f>(S43+R43)*(BZ43/100)</f>
        <v>0</v>
      </c>
      <c r="CZ43">
        <f>(S43+R43)*(CA43/100)</f>
        <v>0</v>
      </c>
      <c r="DC43" t="s">
        <v>6</v>
      </c>
      <c r="DD43" t="s">
        <v>6</v>
      </c>
      <c r="DE43" t="s">
        <v>6</v>
      </c>
      <c r="DF43" t="s">
        <v>6</v>
      </c>
      <c r="DG43" t="s">
        <v>6</v>
      </c>
      <c r="DH43" t="s">
        <v>6</v>
      </c>
      <c r="DI43" t="s">
        <v>6</v>
      </c>
      <c r="DJ43" t="s">
        <v>6</v>
      </c>
      <c r="DK43" t="s">
        <v>6</v>
      </c>
      <c r="DL43" t="s">
        <v>6</v>
      </c>
      <c r="DM43" t="s">
        <v>6</v>
      </c>
      <c r="DN43">
        <v>0</v>
      </c>
      <c r="DO43">
        <v>0</v>
      </c>
      <c r="DP43">
        <v>1</v>
      </c>
      <c r="DQ43">
        <v>1</v>
      </c>
      <c r="DU43">
        <v>1009</v>
      </c>
      <c r="DV43" t="s">
        <v>63</v>
      </c>
      <c r="DW43" t="e">
        <f>'2.Лок.смета.и.Акт'!#REF!</f>
        <v>#REF!</v>
      </c>
      <c r="DX43">
        <v>1000</v>
      </c>
      <c r="DZ43" t="s">
        <v>6</v>
      </c>
      <c r="EA43" t="s">
        <v>6</v>
      </c>
      <c r="EB43" t="s">
        <v>6</v>
      </c>
      <c r="EC43" t="s">
        <v>6</v>
      </c>
      <c r="EE43">
        <v>54938781</v>
      </c>
      <c r="EF43">
        <v>20</v>
      </c>
      <c r="EG43" t="s">
        <v>34</v>
      </c>
      <c r="EH43">
        <v>0</v>
      </c>
      <c r="EI43" t="s">
        <v>6</v>
      </c>
      <c r="EJ43">
        <v>1</v>
      </c>
      <c r="EK43">
        <v>500001</v>
      </c>
      <c r="EL43" t="s">
        <v>35</v>
      </c>
      <c r="EM43" t="s">
        <v>36</v>
      </c>
      <c r="EO43" t="s">
        <v>6</v>
      </c>
      <c r="EQ43">
        <v>0</v>
      </c>
      <c r="ER43">
        <v>71000</v>
      </c>
      <c r="ES43">
        <v>9962.5300000000007</v>
      </c>
      <c r="ET43">
        <v>0</v>
      </c>
      <c r="EU43">
        <v>0</v>
      </c>
      <c r="EV43">
        <v>0</v>
      </c>
      <c r="EW43">
        <v>0</v>
      </c>
      <c r="EX43">
        <v>0</v>
      </c>
      <c r="EZ43">
        <v>5</v>
      </c>
      <c r="FC43">
        <v>0</v>
      </c>
      <c r="FD43">
        <v>18</v>
      </c>
      <c r="FF43">
        <v>71000</v>
      </c>
      <c r="FQ43">
        <v>0</v>
      </c>
      <c r="FR43">
        <f t="shared" si="44"/>
        <v>0</v>
      </c>
      <c r="FS43">
        <v>0</v>
      </c>
      <c r="FX43">
        <v>0</v>
      </c>
      <c r="FY43">
        <v>0</v>
      </c>
      <c r="GA43" t="s">
        <v>65</v>
      </c>
      <c r="GD43">
        <v>1</v>
      </c>
      <c r="GF43">
        <v>2105756975</v>
      </c>
      <c r="GG43">
        <v>2</v>
      </c>
      <c r="GH43">
        <v>3</v>
      </c>
      <c r="GI43">
        <v>5</v>
      </c>
      <c r="GJ43">
        <v>0</v>
      </c>
      <c r="GK43">
        <v>0</v>
      </c>
      <c r="GL43">
        <f t="shared" si="45"/>
        <v>0</v>
      </c>
      <c r="GM43">
        <f t="shared" si="46"/>
        <v>0</v>
      </c>
      <c r="GN43">
        <f t="shared" si="47"/>
        <v>0</v>
      </c>
      <c r="GO43">
        <f t="shared" si="48"/>
        <v>0</v>
      </c>
      <c r="GP43">
        <f t="shared" si="49"/>
        <v>0</v>
      </c>
      <c r="GR43">
        <v>1</v>
      </c>
      <c r="GS43">
        <v>1</v>
      </c>
      <c r="GT43">
        <v>0</v>
      </c>
      <c r="GU43" t="s">
        <v>6</v>
      </c>
      <c r="GV43">
        <f t="shared" si="50"/>
        <v>0</v>
      </c>
      <c r="GW43">
        <v>1</v>
      </c>
      <c r="GX43">
        <f t="shared" si="51"/>
        <v>0</v>
      </c>
      <c r="HA43">
        <v>0</v>
      </c>
      <c r="HB43">
        <v>0</v>
      </c>
      <c r="HC43">
        <f t="shared" si="52"/>
        <v>0</v>
      </c>
      <c r="HE43" t="s">
        <v>38</v>
      </c>
      <c r="HF43" t="s">
        <v>39</v>
      </c>
      <c r="HM43" t="s">
        <v>6</v>
      </c>
      <c r="HN43" t="s">
        <v>6</v>
      </c>
      <c r="HO43" t="s">
        <v>6</v>
      </c>
      <c r="HP43" t="s">
        <v>6</v>
      </c>
      <c r="HQ43" t="s">
        <v>6</v>
      </c>
      <c r="IF43">
        <v>-1</v>
      </c>
      <c r="IK43">
        <v>0</v>
      </c>
    </row>
    <row r="44" spans="1:255" x14ac:dyDescent="0.2">
      <c r="A44" s="2">
        <v>18</v>
      </c>
      <c r="B44" s="2">
        <v>1</v>
      </c>
      <c r="C44" s="2">
        <v>27</v>
      </c>
      <c r="D44" s="2"/>
      <c r="E44" s="2" t="s">
        <v>66</v>
      </c>
      <c r="F44" s="2" t="s">
        <v>67</v>
      </c>
      <c r="G44" s="2" t="s">
        <v>68</v>
      </c>
      <c r="H44" s="2" t="s">
        <v>32</v>
      </c>
      <c r="I44" s="2">
        <f>I40*J44</f>
        <v>0.01</v>
      </c>
      <c r="J44" s="216">
        <f>'5.Ведомость_списания'!F34</f>
        <v>0.39999999999999997</v>
      </c>
      <c r="K44" s="2">
        <v>0.4</v>
      </c>
      <c r="L44" s="2"/>
      <c r="M44" s="2"/>
      <c r="N44" s="2"/>
      <c r="O44" s="2">
        <f t="shared" si="21"/>
        <v>20</v>
      </c>
      <c r="P44" s="2">
        <f t="shared" si="22"/>
        <v>20</v>
      </c>
      <c r="Q44" s="2">
        <f t="shared" si="23"/>
        <v>0</v>
      </c>
      <c r="R44" s="2">
        <f t="shared" si="24"/>
        <v>0</v>
      </c>
      <c r="S44" s="2">
        <f t="shared" si="25"/>
        <v>0</v>
      </c>
      <c r="T44" s="2">
        <f t="shared" si="26"/>
        <v>0</v>
      </c>
      <c r="U44" s="2">
        <f t="shared" si="27"/>
        <v>0</v>
      </c>
      <c r="V44" s="2">
        <f t="shared" si="28"/>
        <v>0</v>
      </c>
      <c r="W44" s="2">
        <f t="shared" si="29"/>
        <v>0</v>
      </c>
      <c r="X44" s="2">
        <f t="shared" si="30"/>
        <v>0</v>
      </c>
      <c r="Y44" s="2">
        <f t="shared" si="31"/>
        <v>0</v>
      </c>
      <c r="Z44" s="2"/>
      <c r="AA44" s="2">
        <v>86295183</v>
      </c>
      <c r="AB44" s="2">
        <f t="shared" si="32"/>
        <v>1980</v>
      </c>
      <c r="AC44" s="2">
        <f t="shared" si="60"/>
        <v>1980</v>
      </c>
      <c r="AD44" s="2">
        <f t="shared" si="55"/>
        <v>0</v>
      </c>
      <c r="AE44" s="2">
        <f t="shared" si="56"/>
        <v>0</v>
      </c>
      <c r="AF44" s="2">
        <f t="shared" si="57"/>
        <v>0</v>
      </c>
      <c r="AG44" s="2">
        <f t="shared" si="33"/>
        <v>0</v>
      </c>
      <c r="AH44" s="2">
        <f t="shared" si="58"/>
        <v>0</v>
      </c>
      <c r="AI44" s="2">
        <f t="shared" si="59"/>
        <v>0</v>
      </c>
      <c r="AJ44" s="2">
        <f t="shared" si="34"/>
        <v>0</v>
      </c>
      <c r="AK44" s="2">
        <v>1980</v>
      </c>
      <c r="AL44" s="110">
        <f>'1.Лок.смета.и.Акт'!F87</f>
        <v>1980</v>
      </c>
      <c r="AM44" s="2">
        <v>0</v>
      </c>
      <c r="AN44" s="2">
        <v>0</v>
      </c>
      <c r="AO44" s="2">
        <v>0</v>
      </c>
      <c r="AP44" s="2">
        <v>0</v>
      </c>
      <c r="AQ44" s="2">
        <v>0</v>
      </c>
      <c r="AR44" s="2">
        <v>0</v>
      </c>
      <c r="AS44" s="2">
        <v>0</v>
      </c>
      <c r="AT44" s="2">
        <v>0</v>
      </c>
      <c r="AU44" s="2">
        <v>0</v>
      </c>
      <c r="AV44" s="2">
        <v>1</v>
      </c>
      <c r="AW44" s="2">
        <v>1</v>
      </c>
      <c r="AX44" s="2"/>
      <c r="AY44" s="2"/>
      <c r="AZ44" s="2">
        <v>1</v>
      </c>
      <c r="BA44" s="2">
        <v>1</v>
      </c>
      <c r="BB44" s="2">
        <v>1</v>
      </c>
      <c r="BC44" s="2">
        <v>1</v>
      </c>
      <c r="BD44" s="2" t="s">
        <v>6</v>
      </c>
      <c r="BE44" s="2" t="s">
        <v>6</v>
      </c>
      <c r="BF44" s="2" t="s">
        <v>6</v>
      </c>
      <c r="BG44" s="2" t="s">
        <v>6</v>
      </c>
      <c r="BH44" s="2">
        <v>3</v>
      </c>
      <c r="BI44" s="2">
        <v>1</v>
      </c>
      <c r="BJ44" s="2" t="s">
        <v>69</v>
      </c>
      <c r="BK44" s="2"/>
      <c r="BL44" s="2"/>
      <c r="BM44" s="2">
        <v>500001</v>
      </c>
      <c r="BN44" s="2">
        <v>0</v>
      </c>
      <c r="BO44" s="2" t="s">
        <v>6</v>
      </c>
      <c r="BP44" s="2">
        <v>0</v>
      </c>
      <c r="BQ44" s="2">
        <v>20</v>
      </c>
      <c r="BR44" s="2">
        <v>0</v>
      </c>
      <c r="BS44" s="2">
        <v>1</v>
      </c>
      <c r="BT44" s="2">
        <v>1</v>
      </c>
      <c r="BU44" s="2">
        <v>1</v>
      </c>
      <c r="BV44" s="2">
        <v>1</v>
      </c>
      <c r="BW44" s="2">
        <v>1</v>
      </c>
      <c r="BX44" s="2">
        <v>1</v>
      </c>
      <c r="BY44" s="2" t="s">
        <v>6</v>
      </c>
      <c r="BZ44" s="2">
        <v>0</v>
      </c>
      <c r="CA44" s="2">
        <v>0</v>
      </c>
      <c r="CB44" s="2" t="s">
        <v>6</v>
      </c>
      <c r="CC44" s="2"/>
      <c r="CD44" s="2"/>
      <c r="CE44" s="2">
        <v>0</v>
      </c>
      <c r="CF44" s="2">
        <v>0</v>
      </c>
      <c r="CG44" s="2">
        <v>0</v>
      </c>
      <c r="CH44" s="2"/>
      <c r="CI44" s="2"/>
      <c r="CJ44" s="2"/>
      <c r="CK44" s="2"/>
      <c r="CL44" s="2"/>
      <c r="CM44" s="2">
        <v>0</v>
      </c>
      <c r="CN44" s="2" t="s">
        <v>6</v>
      </c>
      <c r="CO44" s="2">
        <v>0</v>
      </c>
      <c r="CP44" s="2">
        <f t="shared" si="35"/>
        <v>20</v>
      </c>
      <c r="CQ44" s="2">
        <f t="shared" si="36"/>
        <v>1980</v>
      </c>
      <c r="CR44" s="2">
        <f t="shared" si="37"/>
        <v>0</v>
      </c>
      <c r="CS44" s="2">
        <f t="shared" si="38"/>
        <v>0</v>
      </c>
      <c r="CT44" s="2">
        <f t="shared" si="39"/>
        <v>0</v>
      </c>
      <c r="CU44" s="2">
        <f t="shared" si="40"/>
        <v>0</v>
      </c>
      <c r="CV44" s="2">
        <f t="shared" si="41"/>
        <v>0</v>
      </c>
      <c r="CW44" s="2">
        <f t="shared" si="42"/>
        <v>0</v>
      </c>
      <c r="CX44" s="2">
        <f t="shared" si="43"/>
        <v>0</v>
      </c>
      <c r="CY44" s="2">
        <f>(((S44+(R44*IF(0,0,1)))*AT44)/100)</f>
        <v>0</v>
      </c>
      <c r="CZ44" s="2">
        <f>(((S44+(R44*IF(0,0,1)))*AU44)/100)</f>
        <v>0</v>
      </c>
      <c r="DA44" s="2"/>
      <c r="DB44" s="2"/>
      <c r="DC44" s="2" t="s">
        <v>6</v>
      </c>
      <c r="DD44" s="2" t="s">
        <v>6</v>
      </c>
      <c r="DE44" s="2" t="s">
        <v>6</v>
      </c>
      <c r="DF44" s="2" t="s">
        <v>6</v>
      </c>
      <c r="DG44" s="2" t="s">
        <v>6</v>
      </c>
      <c r="DH44" s="2" t="s">
        <v>6</v>
      </c>
      <c r="DI44" s="2" t="s">
        <v>6</v>
      </c>
      <c r="DJ44" s="2" t="s">
        <v>6</v>
      </c>
      <c r="DK44" s="2" t="s">
        <v>6</v>
      </c>
      <c r="DL44" s="2" t="s">
        <v>6</v>
      </c>
      <c r="DM44" s="2" t="s">
        <v>6</v>
      </c>
      <c r="DN44" s="2">
        <v>0</v>
      </c>
      <c r="DO44" s="2">
        <v>0</v>
      </c>
      <c r="DP44" s="2">
        <v>1</v>
      </c>
      <c r="DQ44" s="2">
        <v>1</v>
      </c>
      <c r="DR44" s="2"/>
      <c r="DS44" s="2"/>
      <c r="DT44" s="2"/>
      <c r="DU44" s="2">
        <v>1007</v>
      </c>
      <c r="DV44" s="2" t="s">
        <v>32</v>
      </c>
      <c r="DW44" s="2" t="s">
        <v>32</v>
      </c>
      <c r="DX44" s="2">
        <v>1</v>
      </c>
      <c r="DY44" s="2"/>
      <c r="DZ44" s="2" t="s">
        <v>6</v>
      </c>
      <c r="EA44" s="2" t="s">
        <v>6</v>
      </c>
      <c r="EB44" s="2" t="s">
        <v>6</v>
      </c>
      <c r="EC44" s="2" t="s">
        <v>6</v>
      </c>
      <c r="ED44" s="2"/>
      <c r="EE44" s="2">
        <v>54938781</v>
      </c>
      <c r="EF44" s="2">
        <v>20</v>
      </c>
      <c r="EG44" s="2" t="s">
        <v>34</v>
      </c>
      <c r="EH44" s="2">
        <v>0</v>
      </c>
      <c r="EI44" s="2" t="s">
        <v>6</v>
      </c>
      <c r="EJ44" s="2">
        <v>1</v>
      </c>
      <c r="EK44" s="2">
        <v>500001</v>
      </c>
      <c r="EL44" s="2" t="s">
        <v>35</v>
      </c>
      <c r="EM44" s="2" t="s">
        <v>36</v>
      </c>
      <c r="EN44" s="2"/>
      <c r="EO44" s="2" t="s">
        <v>6</v>
      </c>
      <c r="EP44" s="2"/>
      <c r="EQ44" s="2">
        <v>0</v>
      </c>
      <c r="ER44" s="2">
        <v>1980</v>
      </c>
      <c r="ES44" s="110">
        <f>'1.Лок.смета.и.Акт'!F87</f>
        <v>1980</v>
      </c>
      <c r="ET44" s="2">
        <v>0</v>
      </c>
      <c r="EU44" s="2">
        <v>0</v>
      </c>
      <c r="EV44" s="2">
        <v>0</v>
      </c>
      <c r="EW44" s="2">
        <v>0</v>
      </c>
      <c r="EX44" s="2">
        <v>0</v>
      </c>
      <c r="EY44" s="2"/>
      <c r="EZ44" s="2"/>
      <c r="FA44" s="2"/>
      <c r="FB44" s="2"/>
      <c r="FC44" s="2"/>
      <c r="FD44" s="2"/>
      <c r="FE44" s="2"/>
      <c r="FF44" s="2"/>
      <c r="FG44" s="2"/>
      <c r="FH44" s="2"/>
      <c r="FI44" s="2"/>
      <c r="FJ44" s="2"/>
      <c r="FK44" s="2"/>
      <c r="FL44" s="2"/>
      <c r="FM44" s="2"/>
      <c r="FN44" s="2"/>
      <c r="FO44" s="2"/>
      <c r="FP44" s="2"/>
      <c r="FQ44" s="2">
        <v>0</v>
      </c>
      <c r="FR44" s="2">
        <f t="shared" si="44"/>
        <v>0</v>
      </c>
      <c r="FS44" s="2">
        <v>0</v>
      </c>
      <c r="FT44" s="2"/>
      <c r="FU44" s="2"/>
      <c r="FV44" s="2"/>
      <c r="FW44" s="2"/>
      <c r="FX44" s="2">
        <v>0</v>
      </c>
      <c r="FY44" s="2">
        <v>0</v>
      </c>
      <c r="FZ44" s="2"/>
      <c r="GA44" s="2" t="s">
        <v>6</v>
      </c>
      <c r="GB44" s="2"/>
      <c r="GC44" s="2"/>
      <c r="GD44" s="2">
        <v>1</v>
      </c>
      <c r="GE44" s="2"/>
      <c r="GF44" s="2">
        <v>-1086851567</v>
      </c>
      <c r="GG44" s="2">
        <v>2</v>
      </c>
      <c r="GH44" s="2">
        <v>0</v>
      </c>
      <c r="GI44" s="2">
        <v>-2</v>
      </c>
      <c r="GJ44" s="2">
        <v>0</v>
      </c>
      <c r="GK44" s="2">
        <v>0</v>
      </c>
      <c r="GL44" s="2">
        <f t="shared" si="45"/>
        <v>0</v>
      </c>
      <c r="GM44" s="2">
        <f t="shared" si="46"/>
        <v>20</v>
      </c>
      <c r="GN44" s="2">
        <f t="shared" si="47"/>
        <v>20</v>
      </c>
      <c r="GO44" s="2">
        <f t="shared" si="48"/>
        <v>0</v>
      </c>
      <c r="GP44" s="2">
        <f t="shared" si="49"/>
        <v>0</v>
      </c>
      <c r="GQ44" s="2"/>
      <c r="GR44" s="2">
        <v>0</v>
      </c>
      <c r="GS44" s="2">
        <v>3</v>
      </c>
      <c r="GT44" s="2">
        <v>0</v>
      </c>
      <c r="GU44" s="2" t="s">
        <v>6</v>
      </c>
      <c r="GV44" s="2">
        <f t="shared" si="50"/>
        <v>0</v>
      </c>
      <c r="GW44" s="2">
        <v>1</v>
      </c>
      <c r="GX44" s="2">
        <f t="shared" si="51"/>
        <v>0</v>
      </c>
      <c r="GY44" s="2"/>
      <c r="GZ44" s="2"/>
      <c r="HA44" s="2">
        <v>0</v>
      </c>
      <c r="HB44" s="2">
        <v>0</v>
      </c>
      <c r="HC44" s="2">
        <f t="shared" si="52"/>
        <v>0</v>
      </c>
      <c r="HD44" s="2"/>
      <c r="HE44" s="2" t="s">
        <v>6</v>
      </c>
      <c r="HF44" s="2" t="s">
        <v>6</v>
      </c>
      <c r="HG44" s="2"/>
      <c r="HH44" s="2"/>
      <c r="HI44" s="2"/>
      <c r="HJ44" s="2"/>
      <c r="HK44" s="2"/>
      <c r="HL44" s="2"/>
      <c r="HM44" s="2" t="s">
        <v>6</v>
      </c>
      <c r="HN44" s="2" t="s">
        <v>6</v>
      </c>
      <c r="HO44" s="2" t="s">
        <v>6</v>
      </c>
      <c r="HP44" s="2" t="s">
        <v>6</v>
      </c>
      <c r="HQ44" s="2" t="s">
        <v>6</v>
      </c>
      <c r="HR44" s="2"/>
      <c r="HS44" s="2"/>
      <c r="HT44" s="2"/>
      <c r="HU44" s="2"/>
      <c r="HV44" s="2"/>
      <c r="HW44" s="2"/>
      <c r="HX44" s="2"/>
      <c r="HY44" s="2"/>
      <c r="HZ44" s="2"/>
      <c r="IA44" s="2"/>
      <c r="IB44" s="2"/>
      <c r="IC44" s="2"/>
      <c r="ID44" s="2"/>
      <c r="IE44" s="2"/>
      <c r="IF44" s="2">
        <v>-1</v>
      </c>
      <c r="IG44" s="2"/>
      <c r="IH44" s="2"/>
      <c r="II44" s="2"/>
      <c r="IJ44" s="2"/>
      <c r="IK44" s="2">
        <v>0</v>
      </c>
      <c r="IL44" s="2"/>
      <c r="IM44" s="2"/>
      <c r="IN44" s="2"/>
      <c r="IO44" s="2"/>
      <c r="IP44" s="2"/>
      <c r="IQ44" s="2"/>
      <c r="IR44" s="2"/>
      <c r="IS44" s="2"/>
      <c r="IT44" s="2"/>
      <c r="IU44" s="2"/>
    </row>
    <row r="45" spans="1:255" x14ac:dyDescent="0.2">
      <c r="A45">
        <v>18</v>
      </c>
      <c r="B45">
        <v>1</v>
      </c>
      <c r="C45">
        <v>36</v>
      </c>
      <c r="E45" t="s">
        <v>66</v>
      </c>
      <c r="F45" t="e">
        <f>'2.Лок.смета.и.Акт'!#REF!</f>
        <v>#REF!</v>
      </c>
      <c r="G45" t="s">
        <v>68</v>
      </c>
      <c r="H45" t="s">
        <v>32</v>
      </c>
      <c r="I45">
        <f>I41*J45</f>
        <v>0.01</v>
      </c>
      <c r="J45">
        <v>0.39999999999999997</v>
      </c>
      <c r="K45">
        <v>0.4</v>
      </c>
      <c r="O45">
        <f t="shared" si="21"/>
        <v>177</v>
      </c>
      <c r="P45">
        <f t="shared" si="22"/>
        <v>177</v>
      </c>
      <c r="Q45">
        <f t="shared" si="23"/>
        <v>0</v>
      </c>
      <c r="R45">
        <f t="shared" si="24"/>
        <v>0</v>
      </c>
      <c r="S45">
        <f t="shared" si="25"/>
        <v>0</v>
      </c>
      <c r="T45">
        <f t="shared" si="26"/>
        <v>0</v>
      </c>
      <c r="U45">
        <f t="shared" si="27"/>
        <v>0</v>
      </c>
      <c r="V45">
        <f t="shared" si="28"/>
        <v>0</v>
      </c>
      <c r="W45">
        <f t="shared" si="29"/>
        <v>0</v>
      </c>
      <c r="X45">
        <f t="shared" si="30"/>
        <v>0</v>
      </c>
      <c r="Y45">
        <f t="shared" si="31"/>
        <v>0</v>
      </c>
      <c r="AA45">
        <v>86295184</v>
      </c>
      <c r="AB45">
        <f t="shared" si="32"/>
        <v>2338.63</v>
      </c>
      <c r="AC45">
        <f t="shared" si="60"/>
        <v>2338.63</v>
      </c>
      <c r="AD45">
        <f t="shared" si="55"/>
        <v>0</v>
      </c>
      <c r="AE45">
        <f t="shared" si="56"/>
        <v>0</v>
      </c>
      <c r="AF45">
        <f t="shared" si="57"/>
        <v>0</v>
      </c>
      <c r="AG45">
        <f t="shared" si="33"/>
        <v>0</v>
      </c>
      <c r="AH45">
        <f t="shared" si="58"/>
        <v>0</v>
      </c>
      <c r="AI45">
        <f t="shared" si="59"/>
        <v>0</v>
      </c>
      <c r="AJ45">
        <f t="shared" si="34"/>
        <v>0</v>
      </c>
      <c r="AK45">
        <v>2338.63</v>
      </c>
      <c r="AL45">
        <v>2338.63</v>
      </c>
      <c r="AM45">
        <v>0</v>
      </c>
      <c r="AN45">
        <v>0</v>
      </c>
      <c r="AO45">
        <v>0</v>
      </c>
      <c r="AP45">
        <v>0</v>
      </c>
      <c r="AQ45">
        <v>0</v>
      </c>
      <c r="AR45">
        <v>0</v>
      </c>
      <c r="AS45">
        <v>0</v>
      </c>
      <c r="AT45">
        <v>0</v>
      </c>
      <c r="AU45">
        <v>0</v>
      </c>
      <c r="AV45">
        <v>1</v>
      </c>
      <c r="AW45">
        <v>1</v>
      </c>
      <c r="AZ45">
        <v>1</v>
      </c>
      <c r="BA45">
        <v>1</v>
      </c>
      <c r="BB45">
        <v>1</v>
      </c>
      <c r="BC45">
        <v>7.56</v>
      </c>
      <c r="BD45" t="s">
        <v>6</v>
      </c>
      <c r="BE45" t="s">
        <v>6</v>
      </c>
      <c r="BF45" t="s">
        <v>6</v>
      </c>
      <c r="BG45" t="s">
        <v>6</v>
      </c>
      <c r="BH45">
        <v>3</v>
      </c>
      <c r="BI45">
        <v>1</v>
      </c>
      <c r="BJ45" t="s">
        <v>69</v>
      </c>
      <c r="BM45">
        <v>500001</v>
      </c>
      <c r="BN45">
        <v>0</v>
      </c>
      <c r="BO45" t="s">
        <v>6</v>
      </c>
      <c r="BP45">
        <v>0</v>
      </c>
      <c r="BQ45">
        <v>20</v>
      </c>
      <c r="BR45">
        <v>0</v>
      </c>
      <c r="BS45">
        <v>1</v>
      </c>
      <c r="BT45">
        <v>1</v>
      </c>
      <c r="BU45">
        <v>1</v>
      </c>
      <c r="BV45">
        <v>1</v>
      </c>
      <c r="BW45">
        <v>1</v>
      </c>
      <c r="BX45">
        <v>1</v>
      </c>
      <c r="BY45" t="s">
        <v>6</v>
      </c>
      <c r="BZ45">
        <v>0</v>
      </c>
      <c r="CA45">
        <v>0</v>
      </c>
      <c r="CB45" t="s">
        <v>6</v>
      </c>
      <c r="CE45">
        <v>0</v>
      </c>
      <c r="CF45">
        <v>0</v>
      </c>
      <c r="CG45">
        <v>0</v>
      </c>
      <c r="CM45">
        <v>0</v>
      </c>
      <c r="CN45" t="s">
        <v>6</v>
      </c>
      <c r="CO45">
        <v>0</v>
      </c>
      <c r="CP45">
        <f t="shared" si="35"/>
        <v>177</v>
      </c>
      <c r="CQ45">
        <f t="shared" si="36"/>
        <v>17680.042799999999</v>
      </c>
      <c r="CR45">
        <f t="shared" si="37"/>
        <v>0</v>
      </c>
      <c r="CS45">
        <f t="shared" si="38"/>
        <v>0</v>
      </c>
      <c r="CT45">
        <f t="shared" si="39"/>
        <v>0</v>
      </c>
      <c r="CU45">
        <f t="shared" si="40"/>
        <v>0</v>
      </c>
      <c r="CV45">
        <f t="shared" si="41"/>
        <v>0</v>
      </c>
      <c r="CW45">
        <f t="shared" si="42"/>
        <v>0</v>
      </c>
      <c r="CX45">
        <f t="shared" si="43"/>
        <v>0</v>
      </c>
      <c r="CY45">
        <f>(S45+R45)*(BZ45/100)</f>
        <v>0</v>
      </c>
      <c r="CZ45">
        <f>(S45+R45)*(CA45/100)</f>
        <v>0</v>
      </c>
      <c r="DC45" t="s">
        <v>6</v>
      </c>
      <c r="DD45" t="s">
        <v>6</v>
      </c>
      <c r="DE45" t="s">
        <v>6</v>
      </c>
      <c r="DF45" t="s">
        <v>6</v>
      </c>
      <c r="DG45" t="s">
        <v>6</v>
      </c>
      <c r="DH45" t="s">
        <v>6</v>
      </c>
      <c r="DI45" t="s">
        <v>6</v>
      </c>
      <c r="DJ45" t="s">
        <v>6</v>
      </c>
      <c r="DK45" t="s">
        <v>6</v>
      </c>
      <c r="DL45" t="s">
        <v>6</v>
      </c>
      <c r="DM45" t="s">
        <v>6</v>
      </c>
      <c r="DN45">
        <v>0</v>
      </c>
      <c r="DO45">
        <v>0</v>
      </c>
      <c r="DP45">
        <v>1</v>
      </c>
      <c r="DQ45">
        <v>1</v>
      </c>
      <c r="DU45">
        <v>1007</v>
      </c>
      <c r="DV45" t="s">
        <v>32</v>
      </c>
      <c r="DW45" t="e">
        <f>'2.Лок.смета.и.Акт'!#REF!</f>
        <v>#REF!</v>
      </c>
      <c r="DX45">
        <v>1</v>
      </c>
      <c r="DZ45" t="s">
        <v>6</v>
      </c>
      <c r="EA45" t="s">
        <v>6</v>
      </c>
      <c r="EB45" t="s">
        <v>6</v>
      </c>
      <c r="EC45" t="s">
        <v>6</v>
      </c>
      <c r="EE45">
        <v>54938781</v>
      </c>
      <c r="EF45">
        <v>20</v>
      </c>
      <c r="EG45" t="s">
        <v>34</v>
      </c>
      <c r="EH45">
        <v>0</v>
      </c>
      <c r="EI45" t="s">
        <v>6</v>
      </c>
      <c r="EJ45">
        <v>1</v>
      </c>
      <c r="EK45">
        <v>500001</v>
      </c>
      <c r="EL45" t="s">
        <v>35</v>
      </c>
      <c r="EM45" t="s">
        <v>36</v>
      </c>
      <c r="EO45" t="s">
        <v>6</v>
      </c>
      <c r="EQ45">
        <v>0</v>
      </c>
      <c r="ER45">
        <v>16666.669999999998</v>
      </c>
      <c r="ES45">
        <v>2338.63</v>
      </c>
      <c r="ET45">
        <v>0</v>
      </c>
      <c r="EU45">
        <v>0</v>
      </c>
      <c r="EV45">
        <v>0</v>
      </c>
      <c r="EW45">
        <v>0</v>
      </c>
      <c r="EX45">
        <v>0</v>
      </c>
      <c r="EZ45">
        <v>5</v>
      </c>
      <c r="FC45">
        <v>0</v>
      </c>
      <c r="FD45">
        <v>18</v>
      </c>
      <c r="FF45">
        <v>16666.669999999998</v>
      </c>
      <c r="FQ45">
        <v>0</v>
      </c>
      <c r="FR45">
        <f t="shared" si="44"/>
        <v>0</v>
      </c>
      <c r="FS45">
        <v>0</v>
      </c>
      <c r="FX45">
        <v>0</v>
      </c>
      <c r="FY45">
        <v>0</v>
      </c>
      <c r="GA45" t="s">
        <v>70</v>
      </c>
      <c r="GD45">
        <v>1</v>
      </c>
      <c r="GF45">
        <v>-1086851567</v>
      </c>
      <c r="GG45">
        <v>2</v>
      </c>
      <c r="GH45">
        <v>3</v>
      </c>
      <c r="GI45">
        <v>5</v>
      </c>
      <c r="GJ45">
        <v>0</v>
      </c>
      <c r="GK45">
        <v>0</v>
      </c>
      <c r="GL45">
        <f t="shared" si="45"/>
        <v>0</v>
      </c>
      <c r="GM45">
        <f t="shared" si="46"/>
        <v>177</v>
      </c>
      <c r="GN45">
        <f t="shared" si="47"/>
        <v>177</v>
      </c>
      <c r="GO45">
        <f t="shared" si="48"/>
        <v>0</v>
      </c>
      <c r="GP45">
        <f t="shared" si="49"/>
        <v>0</v>
      </c>
      <c r="GR45">
        <v>1</v>
      </c>
      <c r="GS45">
        <v>1</v>
      </c>
      <c r="GT45">
        <v>0</v>
      </c>
      <c r="GU45" t="s">
        <v>6</v>
      </c>
      <c r="GV45">
        <f t="shared" si="50"/>
        <v>0</v>
      </c>
      <c r="GW45">
        <v>1</v>
      </c>
      <c r="GX45">
        <f t="shared" si="51"/>
        <v>0</v>
      </c>
      <c r="HA45">
        <v>0</v>
      </c>
      <c r="HB45">
        <v>0</v>
      </c>
      <c r="HC45">
        <f t="shared" si="52"/>
        <v>0</v>
      </c>
      <c r="HE45" t="s">
        <v>38</v>
      </c>
      <c r="HF45" t="s">
        <v>39</v>
      </c>
      <c r="HM45" t="s">
        <v>6</v>
      </c>
      <c r="HN45" t="s">
        <v>6</v>
      </c>
      <c r="HO45" t="s">
        <v>6</v>
      </c>
      <c r="HP45" t="s">
        <v>6</v>
      </c>
      <c r="HQ45" t="s">
        <v>6</v>
      </c>
      <c r="IF45">
        <v>-1</v>
      </c>
      <c r="IK45">
        <v>0</v>
      </c>
    </row>
    <row r="46" spans="1:255" x14ac:dyDescent="0.2">
      <c r="A46" s="2">
        <v>18</v>
      </c>
      <c r="B46" s="2">
        <v>1</v>
      </c>
      <c r="C46" s="2">
        <v>28</v>
      </c>
      <c r="D46" s="2"/>
      <c r="E46" s="2" t="s">
        <v>71</v>
      </c>
      <c r="F46" s="2" t="s">
        <v>72</v>
      </c>
      <c r="G46" s="2" t="s">
        <v>73</v>
      </c>
      <c r="H46" s="2" t="s">
        <v>32</v>
      </c>
      <c r="I46" s="2">
        <f>I40*J46</f>
        <v>2.04</v>
      </c>
      <c r="J46" s="216">
        <f>'5.Ведомость_списания'!F35</f>
        <v>81.599999999999994</v>
      </c>
      <c r="K46" s="2">
        <v>81.599999999999994</v>
      </c>
      <c r="L46" s="2"/>
      <c r="M46" s="2"/>
      <c r="N46" s="2"/>
      <c r="O46" s="2">
        <f t="shared" si="21"/>
        <v>1793</v>
      </c>
      <c r="P46" s="2">
        <f t="shared" si="22"/>
        <v>1793</v>
      </c>
      <c r="Q46" s="2">
        <f t="shared" si="23"/>
        <v>0</v>
      </c>
      <c r="R46" s="2">
        <f t="shared" si="24"/>
        <v>0</v>
      </c>
      <c r="S46" s="2">
        <f t="shared" si="25"/>
        <v>0</v>
      </c>
      <c r="T46" s="2">
        <f t="shared" si="26"/>
        <v>0</v>
      </c>
      <c r="U46" s="2">
        <f t="shared" si="27"/>
        <v>0</v>
      </c>
      <c r="V46" s="2">
        <f t="shared" si="28"/>
        <v>0</v>
      </c>
      <c r="W46" s="2">
        <f t="shared" si="29"/>
        <v>0</v>
      </c>
      <c r="X46" s="2">
        <f t="shared" si="30"/>
        <v>0</v>
      </c>
      <c r="Y46" s="2">
        <f t="shared" si="31"/>
        <v>0</v>
      </c>
      <c r="Z46" s="2"/>
      <c r="AA46" s="2">
        <v>86295183</v>
      </c>
      <c r="AB46" s="2">
        <f t="shared" si="32"/>
        <v>878.79</v>
      </c>
      <c r="AC46" s="2">
        <f t="shared" si="60"/>
        <v>878.79</v>
      </c>
      <c r="AD46" s="2">
        <f t="shared" si="55"/>
        <v>0</v>
      </c>
      <c r="AE46" s="2">
        <f t="shared" si="56"/>
        <v>0</v>
      </c>
      <c r="AF46" s="2">
        <f t="shared" si="57"/>
        <v>0</v>
      </c>
      <c r="AG46" s="2">
        <f t="shared" si="33"/>
        <v>0</v>
      </c>
      <c r="AH46" s="2">
        <f t="shared" si="58"/>
        <v>0</v>
      </c>
      <c r="AI46" s="2">
        <f t="shared" si="59"/>
        <v>0</v>
      </c>
      <c r="AJ46" s="2">
        <f t="shared" si="34"/>
        <v>0</v>
      </c>
      <c r="AK46" s="2">
        <v>878.79</v>
      </c>
      <c r="AL46" s="110">
        <f>'1.Лок.смета.и.Акт'!F89</f>
        <v>878.79</v>
      </c>
      <c r="AM46" s="2">
        <v>0</v>
      </c>
      <c r="AN46" s="2">
        <v>0</v>
      </c>
      <c r="AO46" s="2">
        <v>0</v>
      </c>
      <c r="AP46" s="2">
        <v>0</v>
      </c>
      <c r="AQ46" s="2">
        <v>0</v>
      </c>
      <c r="AR46" s="2">
        <v>0</v>
      </c>
      <c r="AS46" s="2">
        <v>0</v>
      </c>
      <c r="AT46" s="2">
        <v>0</v>
      </c>
      <c r="AU46" s="2">
        <v>0</v>
      </c>
      <c r="AV46" s="2">
        <v>1</v>
      </c>
      <c r="AW46" s="2">
        <v>1</v>
      </c>
      <c r="AX46" s="2"/>
      <c r="AY46" s="2"/>
      <c r="AZ46" s="2">
        <v>1</v>
      </c>
      <c r="BA46" s="2">
        <v>1</v>
      </c>
      <c r="BB46" s="2">
        <v>1</v>
      </c>
      <c r="BC46" s="2">
        <v>1</v>
      </c>
      <c r="BD46" s="2" t="s">
        <v>6</v>
      </c>
      <c r="BE46" s="2" t="s">
        <v>6</v>
      </c>
      <c r="BF46" s="2" t="s">
        <v>6</v>
      </c>
      <c r="BG46" s="2" t="s">
        <v>6</v>
      </c>
      <c r="BH46" s="2">
        <v>3</v>
      </c>
      <c r="BI46" s="2">
        <v>1</v>
      </c>
      <c r="BJ46" s="2" t="s">
        <v>74</v>
      </c>
      <c r="BK46" s="2"/>
      <c r="BL46" s="2"/>
      <c r="BM46" s="2">
        <v>500003</v>
      </c>
      <c r="BN46" s="2">
        <v>0</v>
      </c>
      <c r="BO46" s="2" t="s">
        <v>6</v>
      </c>
      <c r="BP46" s="2">
        <v>0</v>
      </c>
      <c r="BQ46" s="2">
        <v>22</v>
      </c>
      <c r="BR46" s="2">
        <v>0</v>
      </c>
      <c r="BS46" s="2">
        <v>1</v>
      </c>
      <c r="BT46" s="2">
        <v>1</v>
      </c>
      <c r="BU46" s="2">
        <v>1</v>
      </c>
      <c r="BV46" s="2">
        <v>1</v>
      </c>
      <c r="BW46" s="2">
        <v>1</v>
      </c>
      <c r="BX46" s="2">
        <v>1</v>
      </c>
      <c r="BY46" s="2" t="s">
        <v>6</v>
      </c>
      <c r="BZ46" s="2">
        <v>0</v>
      </c>
      <c r="CA46" s="2">
        <v>0</v>
      </c>
      <c r="CB46" s="2" t="s">
        <v>6</v>
      </c>
      <c r="CC46" s="2"/>
      <c r="CD46" s="2"/>
      <c r="CE46" s="2">
        <v>0</v>
      </c>
      <c r="CF46" s="2">
        <v>0</v>
      </c>
      <c r="CG46" s="2">
        <v>0</v>
      </c>
      <c r="CH46" s="2"/>
      <c r="CI46" s="2"/>
      <c r="CJ46" s="2"/>
      <c r="CK46" s="2"/>
      <c r="CL46" s="2"/>
      <c r="CM46" s="2">
        <v>0</v>
      </c>
      <c r="CN46" s="2" t="s">
        <v>6</v>
      </c>
      <c r="CO46" s="2">
        <v>0</v>
      </c>
      <c r="CP46" s="2">
        <f t="shared" si="35"/>
        <v>1793</v>
      </c>
      <c r="CQ46" s="2">
        <f t="shared" si="36"/>
        <v>878.79</v>
      </c>
      <c r="CR46" s="2">
        <f t="shared" si="37"/>
        <v>0</v>
      </c>
      <c r="CS46" s="2">
        <f t="shared" si="38"/>
        <v>0</v>
      </c>
      <c r="CT46" s="2">
        <f t="shared" si="39"/>
        <v>0</v>
      </c>
      <c r="CU46" s="2">
        <f t="shared" si="40"/>
        <v>0</v>
      </c>
      <c r="CV46" s="2">
        <f t="shared" si="41"/>
        <v>0</v>
      </c>
      <c r="CW46" s="2">
        <f t="shared" si="42"/>
        <v>0</v>
      </c>
      <c r="CX46" s="2">
        <f t="shared" si="43"/>
        <v>0</v>
      </c>
      <c r="CY46" s="2">
        <f>(((S46+(R46*IF(0,0,1)))*AT46)/100)</f>
        <v>0</v>
      </c>
      <c r="CZ46" s="2">
        <f>(((S46+(R46*IF(0,0,1)))*AU46)/100)</f>
        <v>0</v>
      </c>
      <c r="DA46" s="2"/>
      <c r="DB46" s="2"/>
      <c r="DC46" s="2" t="s">
        <v>6</v>
      </c>
      <c r="DD46" s="2" t="s">
        <v>6</v>
      </c>
      <c r="DE46" s="2" t="s">
        <v>6</v>
      </c>
      <c r="DF46" s="2" t="s">
        <v>6</v>
      </c>
      <c r="DG46" s="2" t="s">
        <v>6</v>
      </c>
      <c r="DH46" s="2" t="s">
        <v>6</v>
      </c>
      <c r="DI46" s="2" t="s">
        <v>6</v>
      </c>
      <c r="DJ46" s="2" t="s">
        <v>6</v>
      </c>
      <c r="DK46" s="2" t="s">
        <v>6</v>
      </c>
      <c r="DL46" s="2" t="s">
        <v>6</v>
      </c>
      <c r="DM46" s="2" t="s">
        <v>6</v>
      </c>
      <c r="DN46" s="2">
        <v>0</v>
      </c>
      <c r="DO46" s="2">
        <v>0</v>
      </c>
      <c r="DP46" s="2">
        <v>1</v>
      </c>
      <c r="DQ46" s="2">
        <v>1</v>
      </c>
      <c r="DR46" s="2"/>
      <c r="DS46" s="2"/>
      <c r="DT46" s="2"/>
      <c r="DU46" s="2">
        <v>1007</v>
      </c>
      <c r="DV46" s="2" t="s">
        <v>32</v>
      </c>
      <c r="DW46" s="2" t="s">
        <v>32</v>
      </c>
      <c r="DX46" s="2">
        <v>1</v>
      </c>
      <c r="DY46" s="2"/>
      <c r="DZ46" s="2" t="s">
        <v>6</v>
      </c>
      <c r="EA46" s="2" t="s">
        <v>6</v>
      </c>
      <c r="EB46" s="2" t="s">
        <v>6</v>
      </c>
      <c r="EC46" s="2" t="s">
        <v>6</v>
      </c>
      <c r="ED46" s="2"/>
      <c r="EE46" s="2">
        <v>54938783</v>
      </c>
      <c r="EF46" s="2">
        <v>22</v>
      </c>
      <c r="EG46" s="2" t="s">
        <v>45</v>
      </c>
      <c r="EH46" s="2">
        <v>0</v>
      </c>
      <c r="EI46" s="2" t="s">
        <v>6</v>
      </c>
      <c r="EJ46" s="2">
        <v>1</v>
      </c>
      <c r="EK46" s="2">
        <v>500003</v>
      </c>
      <c r="EL46" s="2" t="s">
        <v>46</v>
      </c>
      <c r="EM46" s="2" t="s">
        <v>47</v>
      </c>
      <c r="EN46" s="2"/>
      <c r="EO46" s="2" t="s">
        <v>6</v>
      </c>
      <c r="EP46" s="2"/>
      <c r="EQ46" s="2">
        <v>0</v>
      </c>
      <c r="ER46" s="2">
        <v>878.79</v>
      </c>
      <c r="ES46" s="110">
        <f>'1.Лок.смета.и.Акт'!F89</f>
        <v>878.79</v>
      </c>
      <c r="ET46" s="2">
        <v>0</v>
      </c>
      <c r="EU46" s="2">
        <v>0</v>
      </c>
      <c r="EV46" s="2">
        <v>0</v>
      </c>
      <c r="EW46" s="2">
        <v>0</v>
      </c>
      <c r="EX46" s="2">
        <v>0</v>
      </c>
      <c r="EY46" s="2"/>
      <c r="EZ46" s="2"/>
      <c r="FA46" s="2"/>
      <c r="FB46" s="2"/>
      <c r="FC46" s="2"/>
      <c r="FD46" s="2"/>
      <c r="FE46" s="2"/>
      <c r="FF46" s="2"/>
      <c r="FG46" s="2"/>
      <c r="FH46" s="2"/>
      <c r="FI46" s="2"/>
      <c r="FJ46" s="2"/>
      <c r="FK46" s="2"/>
      <c r="FL46" s="2"/>
      <c r="FM46" s="2"/>
      <c r="FN46" s="2"/>
      <c r="FO46" s="2"/>
      <c r="FP46" s="2"/>
      <c r="FQ46" s="2">
        <v>0</v>
      </c>
      <c r="FR46" s="2">
        <f t="shared" si="44"/>
        <v>0</v>
      </c>
      <c r="FS46" s="2">
        <v>0</v>
      </c>
      <c r="FT46" s="2"/>
      <c r="FU46" s="2"/>
      <c r="FV46" s="2"/>
      <c r="FW46" s="2"/>
      <c r="FX46" s="2">
        <v>0</v>
      </c>
      <c r="FY46" s="2">
        <v>0</v>
      </c>
      <c r="FZ46" s="2"/>
      <c r="GA46" s="2" t="s">
        <v>6</v>
      </c>
      <c r="GB46" s="2"/>
      <c r="GC46" s="2"/>
      <c r="GD46" s="2">
        <v>1</v>
      </c>
      <c r="GE46" s="2"/>
      <c r="GF46" s="2">
        <v>907176927</v>
      </c>
      <c r="GG46" s="2">
        <v>2</v>
      </c>
      <c r="GH46" s="2">
        <v>2</v>
      </c>
      <c r="GI46" s="2">
        <v>-2</v>
      </c>
      <c r="GJ46" s="2">
        <v>0</v>
      </c>
      <c r="GK46" s="2">
        <v>0</v>
      </c>
      <c r="GL46" s="2">
        <f t="shared" si="45"/>
        <v>0</v>
      </c>
      <c r="GM46" s="2">
        <f t="shared" si="46"/>
        <v>1793</v>
      </c>
      <c r="GN46" s="2">
        <f t="shared" si="47"/>
        <v>1793</v>
      </c>
      <c r="GO46" s="2">
        <f t="shared" si="48"/>
        <v>0</v>
      </c>
      <c r="GP46" s="2">
        <f t="shared" si="49"/>
        <v>0</v>
      </c>
      <c r="GQ46" s="2"/>
      <c r="GR46" s="2">
        <v>0</v>
      </c>
      <c r="GS46" s="2">
        <v>2</v>
      </c>
      <c r="GT46" s="2">
        <v>0</v>
      </c>
      <c r="GU46" s="2" t="s">
        <v>6</v>
      </c>
      <c r="GV46" s="2">
        <f t="shared" si="50"/>
        <v>0</v>
      </c>
      <c r="GW46" s="2">
        <v>1</v>
      </c>
      <c r="GX46" s="2">
        <f t="shared" si="51"/>
        <v>0</v>
      </c>
      <c r="GY46" s="2"/>
      <c r="GZ46" s="2"/>
      <c r="HA46" s="2">
        <v>0</v>
      </c>
      <c r="HB46" s="2">
        <v>0</v>
      </c>
      <c r="HC46" s="2">
        <f t="shared" si="52"/>
        <v>0</v>
      </c>
      <c r="HD46" s="2"/>
      <c r="HE46" s="2" t="s">
        <v>6</v>
      </c>
      <c r="HF46" s="2" t="s">
        <v>6</v>
      </c>
      <c r="HG46" s="2"/>
      <c r="HH46" s="2"/>
      <c r="HI46" s="2"/>
      <c r="HJ46" s="2"/>
      <c r="HK46" s="2"/>
      <c r="HL46" s="2"/>
      <c r="HM46" s="2" t="s">
        <v>6</v>
      </c>
      <c r="HN46" s="2" t="s">
        <v>6</v>
      </c>
      <c r="HO46" s="2" t="s">
        <v>6</v>
      </c>
      <c r="HP46" s="2" t="s">
        <v>6</v>
      </c>
      <c r="HQ46" s="2" t="s">
        <v>6</v>
      </c>
      <c r="HR46" s="2"/>
      <c r="HS46" s="2"/>
      <c r="HT46" s="2"/>
      <c r="HU46" s="2"/>
      <c r="HV46" s="2"/>
      <c r="HW46" s="2"/>
      <c r="HX46" s="2"/>
      <c r="HY46" s="2"/>
      <c r="HZ46" s="2"/>
      <c r="IA46" s="2"/>
      <c r="IB46" s="2"/>
      <c r="IC46" s="2"/>
      <c r="ID46" s="2"/>
      <c r="IE46" s="2"/>
      <c r="IF46" s="2">
        <v>-1</v>
      </c>
      <c r="IG46" s="2"/>
      <c r="IH46" s="2"/>
      <c r="II46" s="2"/>
      <c r="IJ46" s="2"/>
      <c r="IK46" s="2">
        <v>0</v>
      </c>
      <c r="IL46" s="2"/>
      <c r="IM46" s="2"/>
      <c r="IN46" s="2"/>
      <c r="IO46" s="2"/>
      <c r="IP46" s="2"/>
      <c r="IQ46" s="2"/>
      <c r="IR46" s="2"/>
      <c r="IS46" s="2"/>
      <c r="IT46" s="2"/>
      <c r="IU46" s="2"/>
    </row>
    <row r="47" spans="1:255" x14ac:dyDescent="0.2">
      <c r="A47">
        <v>18</v>
      </c>
      <c r="B47">
        <v>1</v>
      </c>
      <c r="C47">
        <v>37</v>
      </c>
      <c r="E47" t="s">
        <v>71</v>
      </c>
      <c r="F47" t="e">
        <f>'2.Лок.смета.и.Акт'!#REF!</f>
        <v>#REF!</v>
      </c>
      <c r="G47" t="s">
        <v>73</v>
      </c>
      <c r="H47" t="s">
        <v>32</v>
      </c>
      <c r="I47">
        <f>I41*J47</f>
        <v>2.04</v>
      </c>
      <c r="J47">
        <v>81.599999999999994</v>
      </c>
      <c r="K47">
        <v>81.599999999999994</v>
      </c>
      <c r="O47">
        <f t="shared" si="21"/>
        <v>15037</v>
      </c>
      <c r="P47">
        <f t="shared" si="22"/>
        <v>15037</v>
      </c>
      <c r="Q47">
        <f t="shared" si="23"/>
        <v>0</v>
      </c>
      <c r="R47">
        <f t="shared" si="24"/>
        <v>0</v>
      </c>
      <c r="S47">
        <f t="shared" si="25"/>
        <v>0</v>
      </c>
      <c r="T47">
        <f t="shared" si="26"/>
        <v>0</v>
      </c>
      <c r="U47">
        <f t="shared" si="27"/>
        <v>0</v>
      </c>
      <c r="V47">
        <f t="shared" si="28"/>
        <v>0</v>
      </c>
      <c r="W47">
        <f t="shared" si="29"/>
        <v>0</v>
      </c>
      <c r="X47">
        <f t="shared" si="30"/>
        <v>0</v>
      </c>
      <c r="Y47">
        <f t="shared" si="31"/>
        <v>0</v>
      </c>
      <c r="AA47">
        <v>86295184</v>
      </c>
      <c r="AB47">
        <f t="shared" si="32"/>
        <v>975</v>
      </c>
      <c r="AC47">
        <f t="shared" si="60"/>
        <v>975</v>
      </c>
      <c r="AD47">
        <f t="shared" si="55"/>
        <v>0</v>
      </c>
      <c r="AE47">
        <f t="shared" si="56"/>
        <v>0</v>
      </c>
      <c r="AF47">
        <f t="shared" si="57"/>
        <v>0</v>
      </c>
      <c r="AG47">
        <f t="shared" si="33"/>
        <v>0</v>
      </c>
      <c r="AH47">
        <f t="shared" si="58"/>
        <v>0</v>
      </c>
      <c r="AI47">
        <f t="shared" si="59"/>
        <v>0</v>
      </c>
      <c r="AJ47">
        <f t="shared" si="34"/>
        <v>0</v>
      </c>
      <c r="AK47">
        <v>975</v>
      </c>
      <c r="AL47">
        <v>975</v>
      </c>
      <c r="AM47">
        <v>0</v>
      </c>
      <c r="AN47">
        <v>0</v>
      </c>
      <c r="AO47">
        <v>0</v>
      </c>
      <c r="AP47">
        <v>0</v>
      </c>
      <c r="AQ47">
        <v>0</v>
      </c>
      <c r="AR47">
        <v>0</v>
      </c>
      <c r="AS47">
        <v>0</v>
      </c>
      <c r="AT47">
        <v>0</v>
      </c>
      <c r="AU47">
        <v>0</v>
      </c>
      <c r="AV47">
        <v>1</v>
      </c>
      <c r="AW47">
        <v>1</v>
      </c>
      <c r="AZ47">
        <v>1</v>
      </c>
      <c r="BA47">
        <v>1</v>
      </c>
      <c r="BB47">
        <v>1</v>
      </c>
      <c r="BC47">
        <v>7.56</v>
      </c>
      <c r="BD47" t="s">
        <v>6</v>
      </c>
      <c r="BE47" t="s">
        <v>6</v>
      </c>
      <c r="BF47" t="s">
        <v>6</v>
      </c>
      <c r="BG47" t="s">
        <v>6</v>
      </c>
      <c r="BH47">
        <v>3</v>
      </c>
      <c r="BI47">
        <v>1</v>
      </c>
      <c r="BJ47" t="s">
        <v>74</v>
      </c>
      <c r="BM47">
        <v>500003</v>
      </c>
      <c r="BN47">
        <v>0</v>
      </c>
      <c r="BO47" t="s">
        <v>6</v>
      </c>
      <c r="BP47">
        <v>0</v>
      </c>
      <c r="BQ47">
        <v>22</v>
      </c>
      <c r="BR47">
        <v>0</v>
      </c>
      <c r="BS47">
        <v>1</v>
      </c>
      <c r="BT47">
        <v>1</v>
      </c>
      <c r="BU47">
        <v>1</v>
      </c>
      <c r="BV47">
        <v>1</v>
      </c>
      <c r="BW47">
        <v>1</v>
      </c>
      <c r="BX47">
        <v>1</v>
      </c>
      <c r="BY47" t="s">
        <v>6</v>
      </c>
      <c r="BZ47">
        <v>0</v>
      </c>
      <c r="CA47">
        <v>0</v>
      </c>
      <c r="CB47" t="s">
        <v>6</v>
      </c>
      <c r="CE47">
        <v>0</v>
      </c>
      <c r="CF47">
        <v>0</v>
      </c>
      <c r="CG47">
        <v>0</v>
      </c>
      <c r="CM47">
        <v>0</v>
      </c>
      <c r="CN47" t="s">
        <v>6</v>
      </c>
      <c r="CO47">
        <v>0</v>
      </c>
      <c r="CP47">
        <f t="shared" si="35"/>
        <v>15037</v>
      </c>
      <c r="CQ47">
        <f t="shared" si="36"/>
        <v>7371</v>
      </c>
      <c r="CR47">
        <f t="shared" si="37"/>
        <v>0</v>
      </c>
      <c r="CS47">
        <f t="shared" si="38"/>
        <v>0</v>
      </c>
      <c r="CT47">
        <f t="shared" si="39"/>
        <v>0</v>
      </c>
      <c r="CU47">
        <f t="shared" si="40"/>
        <v>0</v>
      </c>
      <c r="CV47">
        <f t="shared" si="41"/>
        <v>0</v>
      </c>
      <c r="CW47">
        <f t="shared" si="42"/>
        <v>0</v>
      </c>
      <c r="CX47">
        <f t="shared" si="43"/>
        <v>0</v>
      </c>
      <c r="CY47">
        <f>(S47+R47)*(BZ47/100)</f>
        <v>0</v>
      </c>
      <c r="CZ47">
        <f>(S47+R47)*(CA47/100)</f>
        <v>0</v>
      </c>
      <c r="DC47" t="s">
        <v>6</v>
      </c>
      <c r="DD47" t="s">
        <v>6</v>
      </c>
      <c r="DE47" t="s">
        <v>6</v>
      </c>
      <c r="DF47" t="s">
        <v>6</v>
      </c>
      <c r="DG47" t="s">
        <v>6</v>
      </c>
      <c r="DH47" t="s">
        <v>6</v>
      </c>
      <c r="DI47" t="s">
        <v>6</v>
      </c>
      <c r="DJ47" t="s">
        <v>6</v>
      </c>
      <c r="DK47" t="s">
        <v>6</v>
      </c>
      <c r="DL47" t="s">
        <v>6</v>
      </c>
      <c r="DM47" t="s">
        <v>6</v>
      </c>
      <c r="DN47">
        <v>0</v>
      </c>
      <c r="DO47">
        <v>0</v>
      </c>
      <c r="DP47">
        <v>1</v>
      </c>
      <c r="DQ47">
        <v>1</v>
      </c>
      <c r="DU47">
        <v>1007</v>
      </c>
      <c r="DV47" t="s">
        <v>32</v>
      </c>
      <c r="DW47" t="e">
        <f>'2.Лок.смета.и.Акт'!#REF!</f>
        <v>#REF!</v>
      </c>
      <c r="DX47">
        <v>1</v>
      </c>
      <c r="DZ47" t="s">
        <v>6</v>
      </c>
      <c r="EA47" t="s">
        <v>6</v>
      </c>
      <c r="EB47" t="s">
        <v>6</v>
      </c>
      <c r="EC47" t="s">
        <v>6</v>
      </c>
      <c r="EE47">
        <v>54938783</v>
      </c>
      <c r="EF47">
        <v>22</v>
      </c>
      <c r="EG47" t="s">
        <v>45</v>
      </c>
      <c r="EH47">
        <v>0</v>
      </c>
      <c r="EI47" t="s">
        <v>6</v>
      </c>
      <c r="EJ47">
        <v>1</v>
      </c>
      <c r="EK47">
        <v>500003</v>
      </c>
      <c r="EL47" t="s">
        <v>46</v>
      </c>
      <c r="EM47" t="s">
        <v>47</v>
      </c>
      <c r="EO47" t="s">
        <v>6</v>
      </c>
      <c r="EQ47">
        <v>0</v>
      </c>
      <c r="ER47">
        <v>6948.56</v>
      </c>
      <c r="ES47">
        <v>975</v>
      </c>
      <c r="ET47">
        <v>0</v>
      </c>
      <c r="EU47">
        <v>0</v>
      </c>
      <c r="EV47">
        <v>0</v>
      </c>
      <c r="EW47">
        <v>0</v>
      </c>
      <c r="EX47">
        <v>0</v>
      </c>
      <c r="EZ47">
        <v>5</v>
      </c>
      <c r="FC47">
        <v>0</v>
      </c>
      <c r="FD47">
        <v>18</v>
      </c>
      <c r="FF47">
        <v>6948.56</v>
      </c>
      <c r="FQ47">
        <v>0</v>
      </c>
      <c r="FR47">
        <f t="shared" si="44"/>
        <v>0</v>
      </c>
      <c r="FS47">
        <v>0</v>
      </c>
      <c r="FX47">
        <v>0</v>
      </c>
      <c r="FY47">
        <v>0</v>
      </c>
      <c r="GA47" t="s">
        <v>75</v>
      </c>
      <c r="GD47">
        <v>1</v>
      </c>
      <c r="GF47">
        <v>907176927</v>
      </c>
      <c r="GG47">
        <v>2</v>
      </c>
      <c r="GH47">
        <v>3</v>
      </c>
      <c r="GI47">
        <v>5</v>
      </c>
      <c r="GJ47">
        <v>0</v>
      </c>
      <c r="GK47">
        <v>0</v>
      </c>
      <c r="GL47">
        <f t="shared" si="45"/>
        <v>0</v>
      </c>
      <c r="GM47">
        <f t="shared" si="46"/>
        <v>15037</v>
      </c>
      <c r="GN47">
        <f t="shared" si="47"/>
        <v>15037</v>
      </c>
      <c r="GO47">
        <f t="shared" si="48"/>
        <v>0</v>
      </c>
      <c r="GP47">
        <f t="shared" si="49"/>
        <v>0</v>
      </c>
      <c r="GR47">
        <v>1</v>
      </c>
      <c r="GS47">
        <v>1</v>
      </c>
      <c r="GT47">
        <v>0</v>
      </c>
      <c r="GU47" t="s">
        <v>6</v>
      </c>
      <c r="GV47">
        <f t="shared" si="50"/>
        <v>0</v>
      </c>
      <c r="GW47">
        <v>1</v>
      </c>
      <c r="GX47">
        <f t="shared" si="51"/>
        <v>0</v>
      </c>
      <c r="HA47">
        <v>0</v>
      </c>
      <c r="HB47">
        <v>0</v>
      </c>
      <c r="HC47">
        <f t="shared" si="52"/>
        <v>0</v>
      </c>
      <c r="HE47" t="s">
        <v>38</v>
      </c>
      <c r="HF47" t="s">
        <v>39</v>
      </c>
      <c r="HM47" t="s">
        <v>6</v>
      </c>
      <c r="HN47" t="s">
        <v>6</v>
      </c>
      <c r="HO47" t="s">
        <v>6</v>
      </c>
      <c r="HP47" t="s">
        <v>6</v>
      </c>
      <c r="HQ47" t="s">
        <v>6</v>
      </c>
      <c r="IF47">
        <v>-1</v>
      </c>
      <c r="IK47">
        <v>0</v>
      </c>
    </row>
    <row r="48" spans="1:255" x14ac:dyDescent="0.2">
      <c r="A48" s="2">
        <v>18</v>
      </c>
      <c r="B48" s="2">
        <v>1</v>
      </c>
      <c r="C48" s="2">
        <v>29</v>
      </c>
      <c r="D48" s="2"/>
      <c r="E48" s="2" t="s">
        <v>76</v>
      </c>
      <c r="F48" s="2" t="s">
        <v>77</v>
      </c>
      <c r="G48" s="2" t="s">
        <v>78</v>
      </c>
      <c r="H48" s="2" t="s">
        <v>32</v>
      </c>
      <c r="I48" s="2">
        <f>I40*J48</f>
        <v>0.49</v>
      </c>
      <c r="J48" s="216">
        <f>'5.Ведомость_списания'!F36</f>
        <v>19.599999999999998</v>
      </c>
      <c r="K48" s="2">
        <v>19.600000000000001</v>
      </c>
      <c r="L48" s="2"/>
      <c r="M48" s="2"/>
      <c r="N48" s="2"/>
      <c r="O48" s="2">
        <f t="shared" si="21"/>
        <v>408</v>
      </c>
      <c r="P48" s="2">
        <f t="shared" si="22"/>
        <v>408</v>
      </c>
      <c r="Q48" s="2">
        <f t="shared" si="23"/>
        <v>0</v>
      </c>
      <c r="R48" s="2">
        <f t="shared" si="24"/>
        <v>0</v>
      </c>
      <c r="S48" s="2">
        <f t="shared" si="25"/>
        <v>0</v>
      </c>
      <c r="T48" s="2">
        <f t="shared" si="26"/>
        <v>0</v>
      </c>
      <c r="U48" s="2">
        <f t="shared" si="27"/>
        <v>0</v>
      </c>
      <c r="V48" s="2">
        <f t="shared" si="28"/>
        <v>0</v>
      </c>
      <c r="W48" s="2">
        <f t="shared" si="29"/>
        <v>0</v>
      </c>
      <c r="X48" s="2">
        <f t="shared" si="30"/>
        <v>0</v>
      </c>
      <c r="Y48" s="2">
        <f t="shared" si="31"/>
        <v>0</v>
      </c>
      <c r="Z48" s="2"/>
      <c r="AA48" s="2">
        <v>86295183</v>
      </c>
      <c r="AB48" s="2">
        <f t="shared" si="32"/>
        <v>832.88</v>
      </c>
      <c r="AC48" s="2">
        <f t="shared" si="60"/>
        <v>832.88</v>
      </c>
      <c r="AD48" s="2">
        <f t="shared" si="55"/>
        <v>0</v>
      </c>
      <c r="AE48" s="2">
        <f t="shared" si="56"/>
        <v>0</v>
      </c>
      <c r="AF48" s="2">
        <f t="shared" si="57"/>
        <v>0</v>
      </c>
      <c r="AG48" s="2">
        <f t="shared" si="33"/>
        <v>0</v>
      </c>
      <c r="AH48" s="2">
        <f t="shared" si="58"/>
        <v>0</v>
      </c>
      <c r="AI48" s="2">
        <f t="shared" si="59"/>
        <v>0</v>
      </c>
      <c r="AJ48" s="2">
        <f t="shared" si="34"/>
        <v>0</v>
      </c>
      <c r="AK48" s="2">
        <v>832.88</v>
      </c>
      <c r="AL48" s="110">
        <f>'1.Лок.смета.и.Акт'!F91</f>
        <v>832.88</v>
      </c>
      <c r="AM48" s="2">
        <v>0</v>
      </c>
      <c r="AN48" s="2">
        <v>0</v>
      </c>
      <c r="AO48" s="2">
        <v>0</v>
      </c>
      <c r="AP48" s="2">
        <v>0</v>
      </c>
      <c r="AQ48" s="2">
        <v>0</v>
      </c>
      <c r="AR48" s="2">
        <v>0</v>
      </c>
      <c r="AS48" s="2">
        <v>0</v>
      </c>
      <c r="AT48" s="2">
        <v>0</v>
      </c>
      <c r="AU48" s="2">
        <v>0</v>
      </c>
      <c r="AV48" s="2">
        <v>1</v>
      </c>
      <c r="AW48" s="2">
        <v>1</v>
      </c>
      <c r="AX48" s="2"/>
      <c r="AY48" s="2"/>
      <c r="AZ48" s="2">
        <v>1</v>
      </c>
      <c r="BA48" s="2">
        <v>1</v>
      </c>
      <c r="BB48" s="2">
        <v>1</v>
      </c>
      <c r="BC48" s="2">
        <v>1</v>
      </c>
      <c r="BD48" s="2" t="s">
        <v>6</v>
      </c>
      <c r="BE48" s="2" t="s">
        <v>6</v>
      </c>
      <c r="BF48" s="2" t="s">
        <v>6</v>
      </c>
      <c r="BG48" s="2" t="s">
        <v>6</v>
      </c>
      <c r="BH48" s="2">
        <v>3</v>
      </c>
      <c r="BI48" s="2">
        <v>1</v>
      </c>
      <c r="BJ48" s="2" t="s">
        <v>79</v>
      </c>
      <c r="BK48" s="2"/>
      <c r="BL48" s="2"/>
      <c r="BM48" s="2">
        <v>500003</v>
      </c>
      <c r="BN48" s="2">
        <v>0</v>
      </c>
      <c r="BO48" s="2" t="s">
        <v>6</v>
      </c>
      <c r="BP48" s="2">
        <v>0</v>
      </c>
      <c r="BQ48" s="2">
        <v>22</v>
      </c>
      <c r="BR48" s="2">
        <v>0</v>
      </c>
      <c r="BS48" s="2">
        <v>1</v>
      </c>
      <c r="BT48" s="2">
        <v>1</v>
      </c>
      <c r="BU48" s="2">
        <v>1</v>
      </c>
      <c r="BV48" s="2">
        <v>1</v>
      </c>
      <c r="BW48" s="2">
        <v>1</v>
      </c>
      <c r="BX48" s="2">
        <v>1</v>
      </c>
      <c r="BY48" s="2" t="s">
        <v>6</v>
      </c>
      <c r="BZ48" s="2">
        <v>0</v>
      </c>
      <c r="CA48" s="2">
        <v>0</v>
      </c>
      <c r="CB48" s="2" t="s">
        <v>6</v>
      </c>
      <c r="CC48" s="2"/>
      <c r="CD48" s="2"/>
      <c r="CE48" s="2">
        <v>0</v>
      </c>
      <c r="CF48" s="2">
        <v>0</v>
      </c>
      <c r="CG48" s="2">
        <v>0</v>
      </c>
      <c r="CH48" s="2"/>
      <c r="CI48" s="2"/>
      <c r="CJ48" s="2"/>
      <c r="CK48" s="2"/>
      <c r="CL48" s="2"/>
      <c r="CM48" s="2">
        <v>0</v>
      </c>
      <c r="CN48" s="2" t="s">
        <v>6</v>
      </c>
      <c r="CO48" s="2">
        <v>0</v>
      </c>
      <c r="CP48" s="2">
        <f t="shared" si="35"/>
        <v>408</v>
      </c>
      <c r="CQ48" s="2">
        <f t="shared" si="36"/>
        <v>832.88</v>
      </c>
      <c r="CR48" s="2">
        <f t="shared" si="37"/>
        <v>0</v>
      </c>
      <c r="CS48" s="2">
        <f t="shared" si="38"/>
        <v>0</v>
      </c>
      <c r="CT48" s="2">
        <f t="shared" si="39"/>
        <v>0</v>
      </c>
      <c r="CU48" s="2">
        <f t="shared" si="40"/>
        <v>0</v>
      </c>
      <c r="CV48" s="2">
        <f t="shared" si="41"/>
        <v>0</v>
      </c>
      <c r="CW48" s="2">
        <f t="shared" si="42"/>
        <v>0</v>
      </c>
      <c r="CX48" s="2">
        <f t="shared" si="43"/>
        <v>0</v>
      </c>
      <c r="CY48" s="2">
        <f>(((S48+(R48*IF(0,0,1)))*AT48)/100)</f>
        <v>0</v>
      </c>
      <c r="CZ48" s="2">
        <f>(((S48+(R48*IF(0,0,1)))*AU48)/100)</f>
        <v>0</v>
      </c>
      <c r="DA48" s="2"/>
      <c r="DB48" s="2"/>
      <c r="DC48" s="2" t="s">
        <v>6</v>
      </c>
      <c r="DD48" s="2" t="s">
        <v>6</v>
      </c>
      <c r="DE48" s="2" t="s">
        <v>6</v>
      </c>
      <c r="DF48" s="2" t="s">
        <v>6</v>
      </c>
      <c r="DG48" s="2" t="s">
        <v>6</v>
      </c>
      <c r="DH48" s="2" t="s">
        <v>6</v>
      </c>
      <c r="DI48" s="2" t="s">
        <v>6</v>
      </c>
      <c r="DJ48" s="2" t="s">
        <v>6</v>
      </c>
      <c r="DK48" s="2" t="s">
        <v>6</v>
      </c>
      <c r="DL48" s="2" t="s">
        <v>6</v>
      </c>
      <c r="DM48" s="2" t="s">
        <v>6</v>
      </c>
      <c r="DN48" s="2">
        <v>0</v>
      </c>
      <c r="DO48" s="2">
        <v>0</v>
      </c>
      <c r="DP48" s="2">
        <v>1</v>
      </c>
      <c r="DQ48" s="2">
        <v>1</v>
      </c>
      <c r="DR48" s="2"/>
      <c r="DS48" s="2"/>
      <c r="DT48" s="2"/>
      <c r="DU48" s="2">
        <v>1007</v>
      </c>
      <c r="DV48" s="2" t="s">
        <v>32</v>
      </c>
      <c r="DW48" s="2" t="s">
        <v>32</v>
      </c>
      <c r="DX48" s="2">
        <v>1</v>
      </c>
      <c r="DY48" s="2"/>
      <c r="DZ48" s="2" t="s">
        <v>6</v>
      </c>
      <c r="EA48" s="2" t="s">
        <v>6</v>
      </c>
      <c r="EB48" s="2" t="s">
        <v>6</v>
      </c>
      <c r="EC48" s="2" t="s">
        <v>6</v>
      </c>
      <c r="ED48" s="2"/>
      <c r="EE48" s="2">
        <v>54938783</v>
      </c>
      <c r="EF48" s="2">
        <v>22</v>
      </c>
      <c r="EG48" s="2" t="s">
        <v>45</v>
      </c>
      <c r="EH48" s="2">
        <v>0</v>
      </c>
      <c r="EI48" s="2" t="s">
        <v>6</v>
      </c>
      <c r="EJ48" s="2">
        <v>1</v>
      </c>
      <c r="EK48" s="2">
        <v>500003</v>
      </c>
      <c r="EL48" s="2" t="s">
        <v>46</v>
      </c>
      <c r="EM48" s="2" t="s">
        <v>47</v>
      </c>
      <c r="EN48" s="2"/>
      <c r="EO48" s="2" t="s">
        <v>6</v>
      </c>
      <c r="EP48" s="2"/>
      <c r="EQ48" s="2">
        <v>0</v>
      </c>
      <c r="ER48" s="2">
        <v>832.88</v>
      </c>
      <c r="ES48" s="110">
        <f>'1.Лок.смета.и.Акт'!F91</f>
        <v>832.88</v>
      </c>
      <c r="ET48" s="2">
        <v>0</v>
      </c>
      <c r="EU48" s="2">
        <v>0</v>
      </c>
      <c r="EV48" s="2">
        <v>0</v>
      </c>
      <c r="EW48" s="2">
        <v>0</v>
      </c>
      <c r="EX48" s="2">
        <v>0</v>
      </c>
      <c r="EY48" s="2"/>
      <c r="EZ48" s="2"/>
      <c r="FA48" s="2"/>
      <c r="FB48" s="2"/>
      <c r="FC48" s="2"/>
      <c r="FD48" s="2"/>
      <c r="FE48" s="2"/>
      <c r="FF48" s="2"/>
      <c r="FG48" s="2"/>
      <c r="FH48" s="2"/>
      <c r="FI48" s="2"/>
      <c r="FJ48" s="2"/>
      <c r="FK48" s="2"/>
      <c r="FL48" s="2"/>
      <c r="FM48" s="2"/>
      <c r="FN48" s="2"/>
      <c r="FO48" s="2"/>
      <c r="FP48" s="2"/>
      <c r="FQ48" s="2">
        <v>0</v>
      </c>
      <c r="FR48" s="2">
        <f t="shared" si="44"/>
        <v>0</v>
      </c>
      <c r="FS48" s="2">
        <v>0</v>
      </c>
      <c r="FT48" s="2"/>
      <c r="FU48" s="2"/>
      <c r="FV48" s="2"/>
      <c r="FW48" s="2"/>
      <c r="FX48" s="2">
        <v>0</v>
      </c>
      <c r="FY48" s="2">
        <v>0</v>
      </c>
      <c r="FZ48" s="2"/>
      <c r="GA48" s="2" t="s">
        <v>6</v>
      </c>
      <c r="GB48" s="2"/>
      <c r="GC48" s="2"/>
      <c r="GD48" s="2">
        <v>1</v>
      </c>
      <c r="GE48" s="2"/>
      <c r="GF48" s="2">
        <v>-109156004</v>
      </c>
      <c r="GG48" s="2">
        <v>2</v>
      </c>
      <c r="GH48" s="2">
        <v>1</v>
      </c>
      <c r="GI48" s="2">
        <v>-2</v>
      </c>
      <c r="GJ48" s="2">
        <v>0</v>
      </c>
      <c r="GK48" s="2">
        <v>0</v>
      </c>
      <c r="GL48" s="2">
        <f t="shared" si="45"/>
        <v>0</v>
      </c>
      <c r="GM48" s="2">
        <f t="shared" si="46"/>
        <v>408</v>
      </c>
      <c r="GN48" s="2">
        <f t="shared" si="47"/>
        <v>408</v>
      </c>
      <c r="GO48" s="2">
        <f t="shared" si="48"/>
        <v>0</v>
      </c>
      <c r="GP48" s="2">
        <f t="shared" si="49"/>
        <v>0</v>
      </c>
      <c r="GQ48" s="2"/>
      <c r="GR48" s="2">
        <v>0</v>
      </c>
      <c r="GS48" s="2">
        <v>3</v>
      </c>
      <c r="GT48" s="2">
        <v>0</v>
      </c>
      <c r="GU48" s="2" t="s">
        <v>6</v>
      </c>
      <c r="GV48" s="2">
        <f t="shared" si="50"/>
        <v>0</v>
      </c>
      <c r="GW48" s="2">
        <v>1</v>
      </c>
      <c r="GX48" s="2">
        <f t="shared" si="51"/>
        <v>0</v>
      </c>
      <c r="GY48" s="2"/>
      <c r="GZ48" s="2"/>
      <c r="HA48" s="2">
        <v>0</v>
      </c>
      <c r="HB48" s="2">
        <v>0</v>
      </c>
      <c r="HC48" s="2">
        <f t="shared" si="52"/>
        <v>0</v>
      </c>
      <c r="HD48" s="2"/>
      <c r="HE48" s="2" t="s">
        <v>6</v>
      </c>
      <c r="HF48" s="2" t="s">
        <v>6</v>
      </c>
      <c r="HG48" s="2"/>
      <c r="HH48" s="2"/>
      <c r="HI48" s="2"/>
      <c r="HJ48" s="2"/>
      <c r="HK48" s="2"/>
      <c r="HL48" s="2"/>
      <c r="HM48" s="2" t="s">
        <v>6</v>
      </c>
      <c r="HN48" s="2" t="s">
        <v>6</v>
      </c>
      <c r="HO48" s="2" t="s">
        <v>6</v>
      </c>
      <c r="HP48" s="2" t="s">
        <v>6</v>
      </c>
      <c r="HQ48" s="2" t="s">
        <v>6</v>
      </c>
      <c r="HR48" s="2"/>
      <c r="HS48" s="2"/>
      <c r="HT48" s="2"/>
      <c r="HU48" s="2"/>
      <c r="HV48" s="2"/>
      <c r="HW48" s="2"/>
      <c r="HX48" s="2"/>
      <c r="HY48" s="2"/>
      <c r="HZ48" s="2"/>
      <c r="IA48" s="2"/>
      <c r="IB48" s="2"/>
      <c r="IC48" s="2"/>
      <c r="ID48" s="2"/>
      <c r="IE48" s="2"/>
      <c r="IF48" s="2">
        <v>-1</v>
      </c>
      <c r="IG48" s="2"/>
      <c r="IH48" s="2"/>
      <c r="II48" s="2"/>
      <c r="IJ48" s="2"/>
      <c r="IK48" s="2">
        <v>0</v>
      </c>
      <c r="IL48" s="2"/>
      <c r="IM48" s="2"/>
      <c r="IN48" s="2"/>
      <c r="IO48" s="2"/>
      <c r="IP48" s="2"/>
      <c r="IQ48" s="2"/>
      <c r="IR48" s="2"/>
      <c r="IS48" s="2"/>
      <c r="IT48" s="2"/>
      <c r="IU48" s="2"/>
    </row>
    <row r="49" spans="1:255" x14ac:dyDescent="0.2">
      <c r="A49">
        <v>18</v>
      </c>
      <c r="B49">
        <v>1</v>
      </c>
      <c r="C49">
        <v>38</v>
      </c>
      <c r="E49" t="s">
        <v>76</v>
      </c>
      <c r="F49" t="e">
        <f>'2.Лок.смета.и.Акт'!#REF!</f>
        <v>#REF!</v>
      </c>
      <c r="G49" t="s">
        <v>78</v>
      </c>
      <c r="H49" t="s">
        <v>32</v>
      </c>
      <c r="I49">
        <f>I41*J49</f>
        <v>0.49</v>
      </c>
      <c r="J49">
        <v>19.599999999999998</v>
      </c>
      <c r="K49">
        <v>19.600000000000001</v>
      </c>
      <c r="O49">
        <f t="shared" si="21"/>
        <v>3179</v>
      </c>
      <c r="P49">
        <f t="shared" si="22"/>
        <v>3179</v>
      </c>
      <c r="Q49">
        <f t="shared" si="23"/>
        <v>0</v>
      </c>
      <c r="R49">
        <f t="shared" si="24"/>
        <v>0</v>
      </c>
      <c r="S49">
        <f t="shared" si="25"/>
        <v>0</v>
      </c>
      <c r="T49">
        <f t="shared" si="26"/>
        <v>0</v>
      </c>
      <c r="U49">
        <f t="shared" si="27"/>
        <v>0</v>
      </c>
      <c r="V49">
        <f t="shared" si="28"/>
        <v>0</v>
      </c>
      <c r="W49">
        <f t="shared" si="29"/>
        <v>0</v>
      </c>
      <c r="X49">
        <f t="shared" si="30"/>
        <v>0</v>
      </c>
      <c r="Y49">
        <f t="shared" si="31"/>
        <v>0</v>
      </c>
      <c r="AA49">
        <v>86295184</v>
      </c>
      <c r="AB49">
        <f t="shared" si="32"/>
        <v>858.08</v>
      </c>
      <c r="AC49">
        <f t="shared" si="60"/>
        <v>858.08</v>
      </c>
      <c r="AD49">
        <f t="shared" si="55"/>
        <v>0</v>
      </c>
      <c r="AE49">
        <f t="shared" si="56"/>
        <v>0</v>
      </c>
      <c r="AF49">
        <f t="shared" si="57"/>
        <v>0</v>
      </c>
      <c r="AG49">
        <f t="shared" si="33"/>
        <v>0</v>
      </c>
      <c r="AH49">
        <f t="shared" si="58"/>
        <v>0</v>
      </c>
      <c r="AI49">
        <f t="shared" si="59"/>
        <v>0</v>
      </c>
      <c r="AJ49">
        <f t="shared" si="34"/>
        <v>0</v>
      </c>
      <c r="AK49">
        <v>858.08</v>
      </c>
      <c r="AL49">
        <v>858.08</v>
      </c>
      <c r="AM49">
        <v>0</v>
      </c>
      <c r="AN49">
        <v>0</v>
      </c>
      <c r="AO49">
        <v>0</v>
      </c>
      <c r="AP49">
        <v>0</v>
      </c>
      <c r="AQ49">
        <v>0</v>
      </c>
      <c r="AR49">
        <v>0</v>
      </c>
      <c r="AS49">
        <v>0</v>
      </c>
      <c r="AT49">
        <v>0</v>
      </c>
      <c r="AU49">
        <v>0</v>
      </c>
      <c r="AV49">
        <v>1</v>
      </c>
      <c r="AW49">
        <v>1</v>
      </c>
      <c r="AZ49">
        <v>1</v>
      </c>
      <c r="BA49">
        <v>1</v>
      </c>
      <c r="BB49">
        <v>1</v>
      </c>
      <c r="BC49">
        <v>7.56</v>
      </c>
      <c r="BD49" t="s">
        <v>6</v>
      </c>
      <c r="BE49" t="s">
        <v>6</v>
      </c>
      <c r="BF49" t="s">
        <v>6</v>
      </c>
      <c r="BG49" t="s">
        <v>6</v>
      </c>
      <c r="BH49">
        <v>3</v>
      </c>
      <c r="BI49">
        <v>1</v>
      </c>
      <c r="BJ49" t="s">
        <v>79</v>
      </c>
      <c r="BM49">
        <v>500003</v>
      </c>
      <c r="BN49">
        <v>0</v>
      </c>
      <c r="BO49" t="s">
        <v>6</v>
      </c>
      <c r="BP49">
        <v>0</v>
      </c>
      <c r="BQ49">
        <v>22</v>
      </c>
      <c r="BR49">
        <v>0</v>
      </c>
      <c r="BS49">
        <v>1</v>
      </c>
      <c r="BT49">
        <v>1</v>
      </c>
      <c r="BU49">
        <v>1</v>
      </c>
      <c r="BV49">
        <v>1</v>
      </c>
      <c r="BW49">
        <v>1</v>
      </c>
      <c r="BX49">
        <v>1</v>
      </c>
      <c r="BY49" t="s">
        <v>6</v>
      </c>
      <c r="BZ49">
        <v>0</v>
      </c>
      <c r="CA49">
        <v>0</v>
      </c>
      <c r="CB49" t="s">
        <v>6</v>
      </c>
      <c r="CE49">
        <v>0</v>
      </c>
      <c r="CF49">
        <v>0</v>
      </c>
      <c r="CG49">
        <v>0</v>
      </c>
      <c r="CM49">
        <v>0</v>
      </c>
      <c r="CN49" t="s">
        <v>6</v>
      </c>
      <c r="CO49">
        <v>0</v>
      </c>
      <c r="CP49">
        <f t="shared" si="35"/>
        <v>3179</v>
      </c>
      <c r="CQ49">
        <f t="shared" si="36"/>
        <v>6487.0847999999996</v>
      </c>
      <c r="CR49">
        <f t="shared" si="37"/>
        <v>0</v>
      </c>
      <c r="CS49">
        <f t="shared" si="38"/>
        <v>0</v>
      </c>
      <c r="CT49">
        <f t="shared" si="39"/>
        <v>0</v>
      </c>
      <c r="CU49">
        <f t="shared" si="40"/>
        <v>0</v>
      </c>
      <c r="CV49">
        <f t="shared" si="41"/>
        <v>0</v>
      </c>
      <c r="CW49">
        <f t="shared" si="42"/>
        <v>0</v>
      </c>
      <c r="CX49">
        <f t="shared" si="43"/>
        <v>0</v>
      </c>
      <c r="CY49">
        <f>(S49+R49)*(BZ49/100)</f>
        <v>0</v>
      </c>
      <c r="CZ49">
        <f>(S49+R49)*(CA49/100)</f>
        <v>0</v>
      </c>
      <c r="DC49" t="s">
        <v>6</v>
      </c>
      <c r="DD49" t="s">
        <v>6</v>
      </c>
      <c r="DE49" t="s">
        <v>6</v>
      </c>
      <c r="DF49" t="s">
        <v>6</v>
      </c>
      <c r="DG49" t="s">
        <v>6</v>
      </c>
      <c r="DH49" t="s">
        <v>6</v>
      </c>
      <c r="DI49" t="s">
        <v>6</v>
      </c>
      <c r="DJ49" t="s">
        <v>6</v>
      </c>
      <c r="DK49" t="s">
        <v>6</v>
      </c>
      <c r="DL49" t="s">
        <v>6</v>
      </c>
      <c r="DM49" t="s">
        <v>6</v>
      </c>
      <c r="DN49">
        <v>0</v>
      </c>
      <c r="DO49">
        <v>0</v>
      </c>
      <c r="DP49">
        <v>1</v>
      </c>
      <c r="DQ49">
        <v>1</v>
      </c>
      <c r="DU49">
        <v>1007</v>
      </c>
      <c r="DV49" t="s">
        <v>32</v>
      </c>
      <c r="DW49" t="e">
        <f>'2.Лок.смета.и.Акт'!#REF!</f>
        <v>#REF!</v>
      </c>
      <c r="DX49">
        <v>1</v>
      </c>
      <c r="DZ49" t="s">
        <v>6</v>
      </c>
      <c r="EA49" t="s">
        <v>6</v>
      </c>
      <c r="EB49" t="s">
        <v>6</v>
      </c>
      <c r="EC49" t="s">
        <v>6</v>
      </c>
      <c r="EE49">
        <v>54938783</v>
      </c>
      <c r="EF49">
        <v>22</v>
      </c>
      <c r="EG49" t="s">
        <v>45</v>
      </c>
      <c r="EH49">
        <v>0</v>
      </c>
      <c r="EI49" t="s">
        <v>6</v>
      </c>
      <c r="EJ49">
        <v>1</v>
      </c>
      <c r="EK49">
        <v>500003</v>
      </c>
      <c r="EL49" t="s">
        <v>46</v>
      </c>
      <c r="EM49" t="s">
        <v>47</v>
      </c>
      <c r="EO49" t="s">
        <v>6</v>
      </c>
      <c r="EQ49">
        <v>0</v>
      </c>
      <c r="ER49">
        <v>6115.22</v>
      </c>
      <c r="ES49">
        <v>858.08</v>
      </c>
      <c r="ET49">
        <v>0</v>
      </c>
      <c r="EU49">
        <v>0</v>
      </c>
      <c r="EV49">
        <v>0</v>
      </c>
      <c r="EW49">
        <v>0</v>
      </c>
      <c r="EX49">
        <v>0</v>
      </c>
      <c r="EZ49">
        <v>5</v>
      </c>
      <c r="FC49">
        <v>0</v>
      </c>
      <c r="FD49">
        <v>18</v>
      </c>
      <c r="FF49">
        <v>6115.22</v>
      </c>
      <c r="FQ49">
        <v>0</v>
      </c>
      <c r="FR49">
        <f t="shared" si="44"/>
        <v>0</v>
      </c>
      <c r="FS49">
        <v>0</v>
      </c>
      <c r="FX49">
        <v>0</v>
      </c>
      <c r="FY49">
        <v>0</v>
      </c>
      <c r="GA49" t="s">
        <v>80</v>
      </c>
      <c r="GD49">
        <v>1</v>
      </c>
      <c r="GF49">
        <v>-109156004</v>
      </c>
      <c r="GG49">
        <v>2</v>
      </c>
      <c r="GH49">
        <v>3</v>
      </c>
      <c r="GI49">
        <v>5</v>
      </c>
      <c r="GJ49">
        <v>0</v>
      </c>
      <c r="GK49">
        <v>0</v>
      </c>
      <c r="GL49">
        <f t="shared" si="45"/>
        <v>0</v>
      </c>
      <c r="GM49">
        <f t="shared" si="46"/>
        <v>3179</v>
      </c>
      <c r="GN49">
        <f t="shared" si="47"/>
        <v>3179</v>
      </c>
      <c r="GO49">
        <f t="shared" si="48"/>
        <v>0</v>
      </c>
      <c r="GP49">
        <f t="shared" si="49"/>
        <v>0</v>
      </c>
      <c r="GR49">
        <v>1</v>
      </c>
      <c r="GS49">
        <v>1</v>
      </c>
      <c r="GT49">
        <v>0</v>
      </c>
      <c r="GU49" t="s">
        <v>6</v>
      </c>
      <c r="GV49">
        <f t="shared" si="50"/>
        <v>0</v>
      </c>
      <c r="GW49">
        <v>1</v>
      </c>
      <c r="GX49">
        <f t="shared" si="51"/>
        <v>0</v>
      </c>
      <c r="HA49">
        <v>0</v>
      </c>
      <c r="HB49">
        <v>0</v>
      </c>
      <c r="HC49">
        <f t="shared" si="52"/>
        <v>0</v>
      </c>
      <c r="HE49" t="s">
        <v>38</v>
      </c>
      <c r="HF49" t="s">
        <v>39</v>
      </c>
      <c r="HM49" t="s">
        <v>6</v>
      </c>
      <c r="HN49" t="s">
        <v>6</v>
      </c>
      <c r="HO49" t="s">
        <v>6</v>
      </c>
      <c r="HP49" t="s">
        <v>6</v>
      </c>
      <c r="HQ49" t="s">
        <v>6</v>
      </c>
      <c r="IF49">
        <v>-1</v>
      </c>
      <c r="IK49">
        <v>0</v>
      </c>
    </row>
    <row r="50" spans="1:255" x14ac:dyDescent="0.2">
      <c r="A50" s="2">
        <v>17</v>
      </c>
      <c r="B50" s="2">
        <v>1</v>
      </c>
      <c r="C50" s="2">
        <f>ROW(SmtRes!A48)</f>
        <v>48</v>
      </c>
      <c r="D50" s="2">
        <f>ROW(EtalonRes!A45)</f>
        <v>45</v>
      </c>
      <c r="E50" s="2" t="s">
        <v>38</v>
      </c>
      <c r="F50" s="2" t="s">
        <v>81</v>
      </c>
      <c r="G50" s="2" t="s">
        <v>82</v>
      </c>
      <c r="H50" s="2" t="s">
        <v>21</v>
      </c>
      <c r="I50" s="2">
        <f>'2.Лок.смета.и.Акт'!E28</f>
        <v>0.27</v>
      </c>
      <c r="J50" s="2">
        <v>0</v>
      </c>
      <c r="K50" s="2">
        <v>0.27</v>
      </c>
      <c r="L50" s="2"/>
      <c r="M50" s="2"/>
      <c r="N50" s="2"/>
      <c r="O50" s="2">
        <f t="shared" si="21"/>
        <v>3329</v>
      </c>
      <c r="P50" s="2">
        <f t="shared" si="22"/>
        <v>0</v>
      </c>
      <c r="Q50" s="2">
        <f t="shared" si="23"/>
        <v>2501</v>
      </c>
      <c r="R50" s="2">
        <f t="shared" si="24"/>
        <v>289</v>
      </c>
      <c r="S50" s="2">
        <f t="shared" si="25"/>
        <v>828</v>
      </c>
      <c r="T50" s="2">
        <f t="shared" si="26"/>
        <v>0</v>
      </c>
      <c r="U50" s="2">
        <f t="shared" si="27"/>
        <v>88.331795999999997</v>
      </c>
      <c r="V50" s="2">
        <f t="shared" si="28"/>
        <v>21.228695999999999</v>
      </c>
      <c r="W50" s="2">
        <f t="shared" si="29"/>
        <v>0</v>
      </c>
      <c r="X50" s="2">
        <f t="shared" si="30"/>
        <v>1731</v>
      </c>
      <c r="Y50" s="2">
        <f t="shared" si="31"/>
        <v>1117</v>
      </c>
      <c r="Z50" s="2"/>
      <c r="AA50" s="2">
        <v>86295183</v>
      </c>
      <c r="AB50" s="2">
        <f t="shared" si="32"/>
        <v>12328.44</v>
      </c>
      <c r="AC50" s="2">
        <f>ROUND((ES50+(SUM(SmtRes!BC39:'SmtRes'!BC48)+SUM(EtalonRes!AL37:'EtalonRes'!AL45))),2)</f>
        <v>0</v>
      </c>
      <c r="AD50" s="2">
        <f>ROUND(((((ET50*1.16)+(SUM(SmtRes!BD39:'SmtRes'!BD48)+SUM(EtalonRes!AM37:'EtalonRes'!AM45)))-((EU50*1.16)+(SUM(SmtRes!BE39:'SmtRes'!BE48)+SUM(EtalonRes!AN37:'EtalonRes'!AN45))))+AE50),2)</f>
        <v>9263</v>
      </c>
      <c r="AE50" s="2">
        <f>ROUND(((EU50*1.16)+(SUM(SmtRes!BE39:'SmtRes'!BE48)+SUM(EtalonRes!AN37:'EtalonRes'!AN45))),2)</f>
        <v>1070.0899999999999</v>
      </c>
      <c r="AF50" s="2">
        <f>ROUND(((EV50*1.16)),2)</f>
        <v>3065.44</v>
      </c>
      <c r="AG50" s="2">
        <f t="shared" si="33"/>
        <v>0</v>
      </c>
      <c r="AH50" s="2">
        <f>((EW50*1.16))</f>
        <v>327.15479999999997</v>
      </c>
      <c r="AI50" s="2">
        <f>((EX50*1.16))</f>
        <v>78.624799999999993</v>
      </c>
      <c r="AJ50" s="2">
        <f t="shared" si="34"/>
        <v>0</v>
      </c>
      <c r="AK50" s="2">
        <v>9460.4599999999991</v>
      </c>
      <c r="AL50" s="2">
        <v>455.83</v>
      </c>
      <c r="AM50" s="2">
        <v>6362.01</v>
      </c>
      <c r="AN50" s="2">
        <v>922.49</v>
      </c>
      <c r="AO50" s="2">
        <v>2642.62</v>
      </c>
      <c r="AP50" s="2">
        <v>0</v>
      </c>
      <c r="AQ50" s="2">
        <v>282.02999999999997</v>
      </c>
      <c r="AR50" s="2">
        <v>67.78</v>
      </c>
      <c r="AS50" s="2">
        <v>0</v>
      </c>
      <c r="AT50" s="2">
        <v>155</v>
      </c>
      <c r="AU50" s="2">
        <v>100</v>
      </c>
      <c r="AV50" s="2">
        <v>1</v>
      </c>
      <c r="AW50" s="2">
        <v>1</v>
      </c>
      <c r="AX50" s="2"/>
      <c r="AY50" s="2"/>
      <c r="AZ50" s="2">
        <v>1</v>
      </c>
      <c r="BA50" s="2">
        <v>1</v>
      </c>
      <c r="BB50" s="2">
        <v>1</v>
      </c>
      <c r="BC50" s="2">
        <v>1</v>
      </c>
      <c r="BD50" s="2" t="s">
        <v>6</v>
      </c>
      <c r="BE50" s="2" t="s">
        <v>6</v>
      </c>
      <c r="BF50" s="2" t="s">
        <v>6</v>
      </c>
      <c r="BG50" s="2" t="s">
        <v>6</v>
      </c>
      <c r="BH50" s="2">
        <v>0</v>
      </c>
      <c r="BI50" s="2">
        <v>1</v>
      </c>
      <c r="BJ50" s="2" t="s">
        <v>83</v>
      </c>
      <c r="BK50" s="2"/>
      <c r="BL50" s="2"/>
      <c r="BM50" s="2">
        <v>7005</v>
      </c>
      <c r="BN50" s="2">
        <v>0</v>
      </c>
      <c r="BO50" s="2" t="s">
        <v>6</v>
      </c>
      <c r="BP50" s="2">
        <v>0</v>
      </c>
      <c r="BQ50" s="2">
        <v>1</v>
      </c>
      <c r="BR50" s="2">
        <v>0</v>
      </c>
      <c r="BS50" s="2">
        <v>1</v>
      </c>
      <c r="BT50" s="2">
        <v>1</v>
      </c>
      <c r="BU50" s="2">
        <v>1</v>
      </c>
      <c r="BV50" s="2">
        <v>1</v>
      </c>
      <c r="BW50" s="2">
        <v>1</v>
      </c>
      <c r="BX50" s="2">
        <v>1</v>
      </c>
      <c r="BY50" s="2" t="s">
        <v>6</v>
      </c>
      <c r="BZ50" s="2">
        <v>155</v>
      </c>
      <c r="CA50" s="2">
        <v>100</v>
      </c>
      <c r="CB50" s="2" t="s">
        <v>6</v>
      </c>
      <c r="CC50" s="2"/>
      <c r="CD50" s="2"/>
      <c r="CE50" s="2">
        <v>0</v>
      </c>
      <c r="CF50" s="2">
        <v>0</v>
      </c>
      <c r="CG50" s="2">
        <v>0</v>
      </c>
      <c r="CH50" s="2"/>
      <c r="CI50" s="2"/>
      <c r="CJ50" s="2"/>
      <c r="CK50" s="2"/>
      <c r="CL50" s="2"/>
      <c r="CM50" s="2">
        <v>0</v>
      </c>
      <c r="CN50" s="2" t="s">
        <v>84</v>
      </c>
      <c r="CO50" s="2">
        <v>0</v>
      </c>
      <c r="CP50" s="2">
        <f t="shared" si="35"/>
        <v>3329</v>
      </c>
      <c r="CQ50" s="2">
        <f t="shared" si="36"/>
        <v>0</v>
      </c>
      <c r="CR50" s="2">
        <f t="shared" si="37"/>
        <v>9263</v>
      </c>
      <c r="CS50" s="2">
        <f t="shared" si="38"/>
        <v>1070.0899999999999</v>
      </c>
      <c r="CT50" s="2">
        <f t="shared" si="39"/>
        <v>3065.44</v>
      </c>
      <c r="CU50" s="2">
        <f t="shared" si="40"/>
        <v>0</v>
      </c>
      <c r="CV50" s="2">
        <f t="shared" si="41"/>
        <v>327.15479999999997</v>
      </c>
      <c r="CW50" s="2">
        <f t="shared" si="42"/>
        <v>78.624799999999993</v>
      </c>
      <c r="CX50" s="2">
        <f t="shared" si="43"/>
        <v>0</v>
      </c>
      <c r="CY50" s="2">
        <f>(((S50+(R50*IF(0,0,1)))*AT50)/100)</f>
        <v>1731.35</v>
      </c>
      <c r="CZ50" s="2">
        <f>(((S50+(R50*IF(0,0,1)))*AU50)/100)</f>
        <v>1117</v>
      </c>
      <c r="DA50" s="2"/>
      <c r="DB50" s="2"/>
      <c r="DC50" s="2" t="s">
        <v>6</v>
      </c>
      <c r="DD50" s="2" t="s">
        <v>6</v>
      </c>
      <c r="DE50" s="2" t="s">
        <v>85</v>
      </c>
      <c r="DF50" s="2" t="s">
        <v>85</v>
      </c>
      <c r="DG50" s="2" t="s">
        <v>85</v>
      </c>
      <c r="DH50" s="2" t="s">
        <v>6</v>
      </c>
      <c r="DI50" s="2" t="s">
        <v>85</v>
      </c>
      <c r="DJ50" s="2" t="s">
        <v>85</v>
      </c>
      <c r="DK50" s="2" t="s">
        <v>6</v>
      </c>
      <c r="DL50" s="2" t="s">
        <v>6</v>
      </c>
      <c r="DM50" s="2" t="s">
        <v>6</v>
      </c>
      <c r="DN50" s="2">
        <v>0</v>
      </c>
      <c r="DO50" s="2">
        <v>0</v>
      </c>
      <c r="DP50" s="2">
        <v>1</v>
      </c>
      <c r="DQ50" s="2">
        <v>1</v>
      </c>
      <c r="DR50" s="2"/>
      <c r="DS50" s="2"/>
      <c r="DT50" s="2"/>
      <c r="DU50" s="2">
        <v>1013</v>
      </c>
      <c r="DV50" s="2" t="s">
        <v>21</v>
      </c>
      <c r="DW50" s="2" t="s">
        <v>21</v>
      </c>
      <c r="DX50" s="2">
        <v>1</v>
      </c>
      <c r="DY50" s="2"/>
      <c r="DZ50" s="2" t="s">
        <v>6</v>
      </c>
      <c r="EA50" s="2" t="s">
        <v>6</v>
      </c>
      <c r="EB50" s="2" t="s">
        <v>6</v>
      </c>
      <c r="EC50" s="2" t="s">
        <v>6</v>
      </c>
      <c r="ED50" s="2"/>
      <c r="EE50" s="2">
        <v>54938598</v>
      </c>
      <c r="EF50" s="2">
        <v>1</v>
      </c>
      <c r="EG50" s="2" t="s">
        <v>25</v>
      </c>
      <c r="EH50" s="2">
        <v>0</v>
      </c>
      <c r="EI50" s="2" t="s">
        <v>6</v>
      </c>
      <c r="EJ50" s="2">
        <v>1</v>
      </c>
      <c r="EK50" s="2">
        <v>7005</v>
      </c>
      <c r="EL50" s="2" t="s">
        <v>86</v>
      </c>
      <c r="EM50" s="2" t="s">
        <v>27</v>
      </c>
      <c r="EN50" s="2"/>
      <c r="EO50" s="2" t="s">
        <v>87</v>
      </c>
      <c r="EP50" s="2"/>
      <c r="EQ50" s="2">
        <v>131072</v>
      </c>
      <c r="ER50" s="2">
        <v>9460.4599999999991</v>
      </c>
      <c r="ES50" s="2">
        <v>455.83</v>
      </c>
      <c r="ET50" s="2">
        <v>6362.01</v>
      </c>
      <c r="EU50" s="2">
        <v>922.49</v>
      </c>
      <c r="EV50" s="2">
        <v>2642.62</v>
      </c>
      <c r="EW50" s="2">
        <v>282.02999999999997</v>
      </c>
      <c r="EX50" s="2">
        <v>67.78</v>
      </c>
      <c r="EY50" s="2">
        <v>1</v>
      </c>
      <c r="EZ50" s="2"/>
      <c r="FA50" s="2"/>
      <c r="FB50" s="2"/>
      <c r="FC50" s="2"/>
      <c r="FD50" s="2"/>
      <c r="FE50" s="2"/>
      <c r="FF50" s="2"/>
      <c r="FG50" s="2"/>
      <c r="FH50" s="2"/>
      <c r="FI50" s="2"/>
      <c r="FJ50" s="2"/>
      <c r="FK50" s="2"/>
      <c r="FL50" s="2"/>
      <c r="FM50" s="2"/>
      <c r="FN50" s="2"/>
      <c r="FO50" s="2"/>
      <c r="FP50" s="2"/>
      <c r="FQ50" s="2">
        <v>0</v>
      </c>
      <c r="FR50" s="2">
        <f t="shared" si="44"/>
        <v>0</v>
      </c>
      <c r="FS50" s="2">
        <v>0</v>
      </c>
      <c r="FT50" s="2"/>
      <c r="FU50" s="2"/>
      <c r="FV50" s="2"/>
      <c r="FW50" s="2"/>
      <c r="FX50" s="2">
        <v>155</v>
      </c>
      <c r="FY50" s="2">
        <v>100</v>
      </c>
      <c r="FZ50" s="2"/>
      <c r="GA50" s="2" t="s">
        <v>6</v>
      </c>
      <c r="GB50" s="2"/>
      <c r="GC50" s="2"/>
      <c r="GD50" s="2">
        <v>1</v>
      </c>
      <c r="GE50" s="2"/>
      <c r="GF50" s="2">
        <v>1698703148</v>
      </c>
      <c r="GG50" s="2">
        <v>2</v>
      </c>
      <c r="GH50" s="2">
        <v>1</v>
      </c>
      <c r="GI50" s="2">
        <v>-2</v>
      </c>
      <c r="GJ50" s="2">
        <v>0</v>
      </c>
      <c r="GK50" s="2">
        <v>0</v>
      </c>
      <c r="GL50" s="2">
        <f t="shared" si="45"/>
        <v>0</v>
      </c>
      <c r="GM50" s="2">
        <f t="shared" si="46"/>
        <v>6177</v>
      </c>
      <c r="GN50" s="2">
        <f t="shared" si="47"/>
        <v>6177</v>
      </c>
      <c r="GO50" s="2">
        <f t="shared" si="48"/>
        <v>0</v>
      </c>
      <c r="GP50" s="2">
        <f t="shared" si="49"/>
        <v>0</v>
      </c>
      <c r="GQ50" s="2"/>
      <c r="GR50" s="2">
        <v>0</v>
      </c>
      <c r="GS50" s="2">
        <v>3</v>
      </c>
      <c r="GT50" s="2">
        <v>0</v>
      </c>
      <c r="GU50" s="2" t="s">
        <v>6</v>
      </c>
      <c r="GV50" s="2">
        <f t="shared" si="50"/>
        <v>0</v>
      </c>
      <c r="GW50" s="2">
        <v>1</v>
      </c>
      <c r="GX50" s="2">
        <f t="shared" si="51"/>
        <v>0</v>
      </c>
      <c r="GY50" s="2"/>
      <c r="GZ50" s="2"/>
      <c r="HA50" s="2">
        <v>0</v>
      </c>
      <c r="HB50" s="2">
        <v>0</v>
      </c>
      <c r="HC50" s="2">
        <f t="shared" si="52"/>
        <v>0</v>
      </c>
      <c r="HD50" s="2"/>
      <c r="HE50" s="2" t="s">
        <v>6</v>
      </c>
      <c r="HF50" s="2" t="s">
        <v>6</v>
      </c>
      <c r="HG50" s="2"/>
      <c r="HH50" s="2"/>
      <c r="HI50" s="2"/>
      <c r="HJ50" s="2"/>
      <c r="HK50" s="2"/>
      <c r="HL50" s="2"/>
      <c r="HM50" s="2" t="s">
        <v>6</v>
      </c>
      <c r="HN50" s="2" t="s">
        <v>6</v>
      </c>
      <c r="HO50" s="2" t="s">
        <v>6</v>
      </c>
      <c r="HP50" s="2" t="s">
        <v>6</v>
      </c>
      <c r="HQ50" s="2" t="s">
        <v>6</v>
      </c>
      <c r="HR50" s="2"/>
      <c r="HS50" s="2"/>
      <c r="HT50" s="2"/>
      <c r="HU50" s="2"/>
      <c r="HV50" s="2"/>
      <c r="HW50" s="2"/>
      <c r="HX50" s="2"/>
      <c r="HY50" s="2"/>
      <c r="HZ50" s="2"/>
      <c r="IA50" s="2"/>
      <c r="IB50" s="2"/>
      <c r="IC50" s="2"/>
      <c r="ID50" s="2"/>
      <c r="IE50" s="2"/>
      <c r="IF50" s="2">
        <v>-1</v>
      </c>
      <c r="IG50" s="2"/>
      <c r="IH50" s="2"/>
      <c r="II50" s="2"/>
      <c r="IJ50" s="2"/>
      <c r="IK50" s="2">
        <v>0</v>
      </c>
      <c r="IL50" s="2"/>
      <c r="IM50" s="2"/>
      <c r="IN50" s="2"/>
      <c r="IO50" s="2"/>
      <c r="IP50" s="2"/>
      <c r="IQ50" s="2"/>
      <c r="IR50" s="2"/>
      <c r="IS50" s="2"/>
      <c r="IT50" s="2"/>
      <c r="IU50" s="2"/>
    </row>
    <row r="51" spans="1:255" x14ac:dyDescent="0.2">
      <c r="A51">
        <v>17</v>
      </c>
      <c r="B51">
        <v>1</v>
      </c>
      <c r="C51">
        <f>ROW(SmtRes!A58)</f>
        <v>58</v>
      </c>
      <c r="D51">
        <f>ROW(EtalonRes!A54)</f>
        <v>54</v>
      </c>
      <c r="E51" t="s">
        <v>38</v>
      </c>
      <c r="F51" t="s">
        <v>81</v>
      </c>
      <c r="G51" t="s">
        <v>82</v>
      </c>
      <c r="H51" t="s">
        <v>21</v>
      </c>
      <c r="I51">
        <f>'2.Лок.смета.и.Акт'!E28</f>
        <v>0.27</v>
      </c>
      <c r="J51">
        <v>0</v>
      </c>
      <c r="K51">
        <v>0.27</v>
      </c>
      <c r="O51">
        <f t="shared" si="21"/>
        <v>44447</v>
      </c>
      <c r="P51">
        <f t="shared" si="22"/>
        <v>0</v>
      </c>
      <c r="Q51">
        <f t="shared" si="23"/>
        <v>23259</v>
      </c>
      <c r="R51">
        <f t="shared" si="24"/>
        <v>5721</v>
      </c>
      <c r="S51">
        <f t="shared" si="25"/>
        <v>21188</v>
      </c>
      <c r="T51">
        <f t="shared" si="26"/>
        <v>0</v>
      </c>
      <c r="U51" t="e">
        <f t="shared" si="27"/>
        <v>#REF!</v>
      </c>
      <c r="V51">
        <f t="shared" si="28"/>
        <v>21.228695999999999</v>
      </c>
      <c r="W51">
        <f t="shared" si="29"/>
        <v>0</v>
      </c>
      <c r="X51" t="e">
        <f t="shared" si="30"/>
        <v>#REF!</v>
      </c>
      <c r="Y51" t="e">
        <f t="shared" si="31"/>
        <v>#REF!</v>
      </c>
      <c r="AA51">
        <v>86295184</v>
      </c>
      <c r="AB51">
        <f t="shared" si="32"/>
        <v>12328.44</v>
      </c>
      <c r="AC51">
        <f>ROUND((ES51+(SUM(SmtRes!BC49:'SmtRes'!BC58)+SUM(EtalonRes!AL46:'EtalonRes'!AL54))),2)</f>
        <v>0</v>
      </c>
      <c r="AD51">
        <f>ROUND(((((ET51*1.16)+(SUM(SmtRes!BD49:'SmtRes'!BD58)+SUM(EtalonRes!AM46:'EtalonRes'!AM54)))-((EU51*1.16)+(SUM(SmtRes!BE49:'SmtRes'!BE58)+SUM(EtalonRes!AN46:'EtalonRes'!AN54))))+AE51),2)</f>
        <v>9263</v>
      </c>
      <c r="AE51">
        <f>ROUND(((EU51*1.16)+(SUM(SmtRes!BE49:'SmtRes'!BE58)+SUM(EtalonRes!AN46:'EtalonRes'!AN54))),2)</f>
        <v>1070.0899999999999</v>
      </c>
      <c r="AF51">
        <f>ROUND(((EV51*1.16)),2)</f>
        <v>3065.44</v>
      </c>
      <c r="AG51">
        <f t="shared" si="33"/>
        <v>0</v>
      </c>
      <c r="AH51" t="e">
        <f>((EW51*1.16))</f>
        <v>#REF!</v>
      </c>
      <c r="AI51">
        <f>((EX51*1.16))</f>
        <v>78.624799999999993</v>
      </c>
      <c r="AJ51">
        <f t="shared" si="34"/>
        <v>0</v>
      </c>
      <c r="AK51">
        <f>AL51+AM51+AO51</f>
        <v>9460.4599999999991</v>
      </c>
      <c r="AL51">
        <v>455.83</v>
      </c>
      <c r="AM51" s="75">
        <f>'1.Лок.смета.и.Акт'!F98</f>
        <v>6362.01</v>
      </c>
      <c r="AN51" s="75">
        <f>'1.Лок.смета.и.Акт'!F99</f>
        <v>922.49</v>
      </c>
      <c r="AO51" s="75">
        <f>'1.Лок.смета.и.Акт'!F97</f>
        <v>2642.62</v>
      </c>
      <c r="AP51">
        <v>0</v>
      </c>
      <c r="AQ51" t="e">
        <f>'2.Лок.смета.и.Акт'!#REF!</f>
        <v>#REF!</v>
      </c>
      <c r="AR51">
        <v>67.78</v>
      </c>
      <c r="AS51">
        <v>0</v>
      </c>
      <c r="AT51">
        <v>147</v>
      </c>
      <c r="AU51">
        <v>85</v>
      </c>
      <c r="AV51">
        <v>1</v>
      </c>
      <c r="AW51">
        <v>1</v>
      </c>
      <c r="AZ51">
        <v>1</v>
      </c>
      <c r="BA51">
        <f>'1.Лок.смета.и.Акт'!J97</f>
        <v>25.6</v>
      </c>
      <c r="BB51">
        <f>'1.Лок.смета.и.Акт'!J98</f>
        <v>9.3000000000000007</v>
      </c>
      <c r="BC51">
        <v>7.56</v>
      </c>
      <c r="BD51" t="s">
        <v>6</v>
      </c>
      <c r="BE51" t="s">
        <v>6</v>
      </c>
      <c r="BF51" t="s">
        <v>6</v>
      </c>
      <c r="BG51" t="s">
        <v>6</v>
      </c>
      <c r="BH51">
        <v>0</v>
      </c>
      <c r="BI51">
        <v>1</v>
      </c>
      <c r="BJ51" t="s">
        <v>83</v>
      </c>
      <c r="BM51">
        <v>7005</v>
      </c>
      <c r="BN51">
        <v>0</v>
      </c>
      <c r="BO51" t="s">
        <v>81</v>
      </c>
      <c r="BP51">
        <v>1</v>
      </c>
      <c r="BQ51">
        <v>1</v>
      </c>
      <c r="BR51">
        <v>0</v>
      </c>
      <c r="BS51">
        <f>'1.Лок.смета.и.Акт'!J99</f>
        <v>19.8</v>
      </c>
      <c r="BT51">
        <v>1</v>
      </c>
      <c r="BU51">
        <v>1</v>
      </c>
      <c r="BV51">
        <v>1</v>
      </c>
      <c r="BW51">
        <v>1</v>
      </c>
      <c r="BX51">
        <v>1</v>
      </c>
      <c r="BY51" t="s">
        <v>6</v>
      </c>
      <c r="BZ51" t="e">
        <f>'2.Лок.смета.и.Акт'!#REF!</f>
        <v>#REF!</v>
      </c>
      <c r="CA51" t="e">
        <f>'2.Лок.смета.и.Акт'!#REF!</f>
        <v>#REF!</v>
      </c>
      <c r="CB51" t="s">
        <v>6</v>
      </c>
      <c r="CE51">
        <v>0</v>
      </c>
      <c r="CF51">
        <v>0</v>
      </c>
      <c r="CG51">
        <v>0</v>
      </c>
      <c r="CM51">
        <v>0</v>
      </c>
      <c r="CN51" t="s">
        <v>84</v>
      </c>
      <c r="CO51">
        <v>0</v>
      </c>
      <c r="CP51">
        <f t="shared" si="35"/>
        <v>44447</v>
      </c>
      <c r="CQ51">
        <f t="shared" si="36"/>
        <v>0</v>
      </c>
      <c r="CR51">
        <f t="shared" si="37"/>
        <v>86145.900000000009</v>
      </c>
      <c r="CS51">
        <f t="shared" si="38"/>
        <v>21187.781999999999</v>
      </c>
      <c r="CT51">
        <f t="shared" si="39"/>
        <v>78475.26400000001</v>
      </c>
      <c r="CU51">
        <f t="shared" si="40"/>
        <v>0</v>
      </c>
      <c r="CV51" t="e">
        <f t="shared" si="41"/>
        <v>#REF!</v>
      </c>
      <c r="CW51">
        <f t="shared" si="42"/>
        <v>78.624799999999993</v>
      </c>
      <c r="CX51">
        <f t="shared" si="43"/>
        <v>0</v>
      </c>
      <c r="CY51" t="e">
        <f>(S51+R51)*(BZ51/100)</f>
        <v>#REF!</v>
      </c>
      <c r="CZ51" t="e">
        <f>(S51+R51)*(CA51/100)</f>
        <v>#REF!</v>
      </c>
      <c r="DC51" t="s">
        <v>6</v>
      </c>
      <c r="DD51" t="s">
        <v>6</v>
      </c>
      <c r="DE51" t="s">
        <v>85</v>
      </c>
      <c r="DF51" t="s">
        <v>85</v>
      </c>
      <c r="DG51" t="s">
        <v>85</v>
      </c>
      <c r="DH51" t="s">
        <v>6</v>
      </c>
      <c r="DI51" t="s">
        <v>85</v>
      </c>
      <c r="DJ51" t="s">
        <v>85</v>
      </c>
      <c r="DK51" t="s">
        <v>6</v>
      </c>
      <c r="DL51" t="s">
        <v>6</v>
      </c>
      <c r="DM51" t="s">
        <v>6</v>
      </c>
      <c r="DN51">
        <f>'1.Лок.смета.и.Акт'!E100</f>
        <v>155</v>
      </c>
      <c r="DO51">
        <f>'1.Лок.смета.и.Акт'!E101</f>
        <v>100</v>
      </c>
      <c r="DP51">
        <v>1</v>
      </c>
      <c r="DQ51">
        <v>1</v>
      </c>
      <c r="DU51">
        <v>1013</v>
      </c>
      <c r="DV51" t="s">
        <v>21</v>
      </c>
      <c r="DW51" t="str">
        <f>'2.Лок.смета.и.Акт'!D28</f>
        <v>100 шт. сборных конструкций</v>
      </c>
      <c r="DX51">
        <v>1</v>
      </c>
      <c r="DZ51" t="s">
        <v>6</v>
      </c>
      <c r="EA51" t="s">
        <v>6</v>
      </c>
      <c r="EB51" t="s">
        <v>6</v>
      </c>
      <c r="EC51" t="s">
        <v>6</v>
      </c>
      <c r="EE51">
        <v>54938598</v>
      </c>
      <c r="EF51">
        <v>1</v>
      </c>
      <c r="EG51" t="s">
        <v>25</v>
      </c>
      <c r="EH51">
        <v>0</v>
      </c>
      <c r="EI51" t="s">
        <v>6</v>
      </c>
      <c r="EJ51">
        <v>1</v>
      </c>
      <c r="EK51">
        <v>7005</v>
      </c>
      <c r="EL51" t="s">
        <v>86</v>
      </c>
      <c r="EM51" t="s">
        <v>27</v>
      </c>
      <c r="EO51" t="s">
        <v>87</v>
      </c>
      <c r="EQ51">
        <v>131072</v>
      </c>
      <c r="ER51">
        <f>ES51+ET51+EV51</f>
        <v>9460.4599999999991</v>
      </c>
      <c r="ES51">
        <v>455.83</v>
      </c>
      <c r="ET51" s="75">
        <f>'1.Лок.смета.и.Акт'!F98</f>
        <v>6362.01</v>
      </c>
      <c r="EU51" s="75">
        <f>'1.Лок.смета.и.Акт'!F99</f>
        <v>922.49</v>
      </c>
      <c r="EV51" s="75">
        <f>'1.Лок.смета.и.Акт'!F97</f>
        <v>2642.62</v>
      </c>
      <c r="EW51" t="e">
        <f>'2.Лок.смета.и.Акт'!#REF!</f>
        <v>#REF!</v>
      </c>
      <c r="EX51">
        <v>67.78</v>
      </c>
      <c r="EY51">
        <v>1</v>
      </c>
      <c r="FQ51">
        <v>0</v>
      </c>
      <c r="FR51">
        <f t="shared" si="44"/>
        <v>0</v>
      </c>
      <c r="FS51">
        <v>0</v>
      </c>
      <c r="FX51">
        <v>155</v>
      </c>
      <c r="FY51">
        <v>100</v>
      </c>
      <c r="GA51" t="s">
        <v>6</v>
      </c>
      <c r="GD51">
        <v>1</v>
      </c>
      <c r="GF51">
        <v>1698703148</v>
      </c>
      <c r="GG51">
        <v>2</v>
      </c>
      <c r="GH51">
        <v>1</v>
      </c>
      <c r="GI51">
        <v>2</v>
      </c>
      <c r="GJ51">
        <v>0</v>
      </c>
      <c r="GK51">
        <v>0</v>
      </c>
      <c r="GL51">
        <f t="shared" si="45"/>
        <v>0</v>
      </c>
      <c r="GM51" t="e">
        <f t="shared" si="46"/>
        <v>#REF!</v>
      </c>
      <c r="GN51" t="e">
        <f t="shared" si="47"/>
        <v>#REF!</v>
      </c>
      <c r="GO51">
        <f t="shared" si="48"/>
        <v>0</v>
      </c>
      <c r="GP51">
        <f t="shared" si="49"/>
        <v>0</v>
      </c>
      <c r="GR51">
        <v>0</v>
      </c>
      <c r="GS51">
        <v>3</v>
      </c>
      <c r="GT51">
        <v>0</v>
      </c>
      <c r="GU51" t="s">
        <v>6</v>
      </c>
      <c r="GV51">
        <f t="shared" si="50"/>
        <v>0</v>
      </c>
      <c r="GW51">
        <v>1008.4</v>
      </c>
      <c r="GX51">
        <f t="shared" si="51"/>
        <v>0</v>
      </c>
      <c r="HA51">
        <v>0</v>
      </c>
      <c r="HB51">
        <v>0</v>
      </c>
      <c r="HC51">
        <f t="shared" si="52"/>
        <v>0</v>
      </c>
      <c r="HE51" t="s">
        <v>6</v>
      </c>
      <c r="HF51" t="s">
        <v>6</v>
      </c>
      <c r="HM51" t="s">
        <v>6</v>
      </c>
      <c r="HN51" t="s">
        <v>6</v>
      </c>
      <c r="HO51" t="s">
        <v>6</v>
      </c>
      <c r="HP51" t="s">
        <v>6</v>
      </c>
      <c r="HQ51" t="s">
        <v>6</v>
      </c>
      <c r="IF51">
        <v>-1</v>
      </c>
      <c r="IK51">
        <v>0</v>
      </c>
    </row>
    <row r="52" spans="1:255" x14ac:dyDescent="0.2">
      <c r="A52" s="2">
        <v>18</v>
      </c>
      <c r="B52" s="2">
        <v>1</v>
      </c>
      <c r="C52" s="2">
        <v>44</v>
      </c>
      <c r="D52" s="2"/>
      <c r="E52" s="2" t="s">
        <v>88</v>
      </c>
      <c r="F52" s="2" t="s">
        <v>89</v>
      </c>
      <c r="G52" s="2" t="s">
        <v>90</v>
      </c>
      <c r="H52" s="2" t="s">
        <v>63</v>
      </c>
      <c r="I52" s="2">
        <f>I50*J52</f>
        <v>2.7000000000000001E-3</v>
      </c>
      <c r="J52" s="216">
        <f>'5.Ведомость_списания'!F38</f>
        <v>0.01</v>
      </c>
      <c r="K52" s="2">
        <v>0.01</v>
      </c>
      <c r="L52" s="2"/>
      <c r="M52" s="2"/>
      <c r="N52" s="2"/>
      <c r="O52" s="2">
        <f t="shared" si="21"/>
        <v>28</v>
      </c>
      <c r="P52" s="2">
        <f t="shared" si="22"/>
        <v>28</v>
      </c>
      <c r="Q52" s="2">
        <f t="shared" si="23"/>
        <v>0</v>
      </c>
      <c r="R52" s="2">
        <f t="shared" si="24"/>
        <v>0</v>
      </c>
      <c r="S52" s="2">
        <f t="shared" si="25"/>
        <v>0</v>
      </c>
      <c r="T52" s="2">
        <f t="shared" si="26"/>
        <v>0</v>
      </c>
      <c r="U52" s="2">
        <f t="shared" si="27"/>
        <v>0</v>
      </c>
      <c r="V52" s="2">
        <f t="shared" si="28"/>
        <v>0</v>
      </c>
      <c r="W52" s="2">
        <f t="shared" si="29"/>
        <v>0</v>
      </c>
      <c r="X52" s="2">
        <f t="shared" si="30"/>
        <v>0</v>
      </c>
      <c r="Y52" s="2">
        <f t="shared" si="31"/>
        <v>0</v>
      </c>
      <c r="Z52" s="2"/>
      <c r="AA52" s="2">
        <v>86295183</v>
      </c>
      <c r="AB52" s="2">
        <f t="shared" si="32"/>
        <v>10380</v>
      </c>
      <c r="AC52" s="2">
        <f t="shared" ref="AC52:AC61" si="61">ROUND((ES52),2)</f>
        <v>10380</v>
      </c>
      <c r="AD52" s="2">
        <f t="shared" ref="AD52:AD61" si="62">ROUND((((ET52)-(EU52))+AE52),2)</f>
        <v>0</v>
      </c>
      <c r="AE52" s="2">
        <f t="shared" ref="AE52:AE61" si="63">ROUND((EU52),2)</f>
        <v>0</v>
      </c>
      <c r="AF52" s="2">
        <f t="shared" ref="AF52:AF61" si="64">ROUND((EV52),2)</f>
        <v>0</v>
      </c>
      <c r="AG52" s="2">
        <f t="shared" si="33"/>
        <v>0</v>
      </c>
      <c r="AH52" s="2">
        <f t="shared" ref="AH52:AH61" si="65">(EW52)</f>
        <v>0</v>
      </c>
      <c r="AI52" s="2">
        <f t="shared" ref="AI52:AI61" si="66">(EX52)</f>
        <v>0</v>
      </c>
      <c r="AJ52" s="2">
        <f t="shared" si="34"/>
        <v>0</v>
      </c>
      <c r="AK52" s="2">
        <v>10380</v>
      </c>
      <c r="AL52" s="110">
        <f>'1.Лок.смета.и.Акт'!F103</f>
        <v>10380</v>
      </c>
      <c r="AM52" s="2">
        <v>0</v>
      </c>
      <c r="AN52" s="2">
        <v>0</v>
      </c>
      <c r="AO52" s="2">
        <v>0</v>
      </c>
      <c r="AP52" s="2">
        <v>0</v>
      </c>
      <c r="AQ52" s="2">
        <v>0</v>
      </c>
      <c r="AR52" s="2">
        <v>0</v>
      </c>
      <c r="AS52" s="2">
        <v>0</v>
      </c>
      <c r="AT52" s="2">
        <v>0</v>
      </c>
      <c r="AU52" s="2">
        <v>0</v>
      </c>
      <c r="AV52" s="2">
        <v>1</v>
      </c>
      <c r="AW52" s="2">
        <v>1</v>
      </c>
      <c r="AX52" s="2"/>
      <c r="AY52" s="2"/>
      <c r="AZ52" s="2">
        <v>1</v>
      </c>
      <c r="BA52" s="2">
        <v>1</v>
      </c>
      <c r="BB52" s="2">
        <v>1</v>
      </c>
      <c r="BC52" s="2">
        <v>1</v>
      </c>
      <c r="BD52" s="2" t="s">
        <v>6</v>
      </c>
      <c r="BE52" s="2" t="s">
        <v>6</v>
      </c>
      <c r="BF52" s="2" t="s">
        <v>6</v>
      </c>
      <c r="BG52" s="2" t="s">
        <v>6</v>
      </c>
      <c r="BH52" s="2">
        <v>3</v>
      </c>
      <c r="BI52" s="2">
        <v>1</v>
      </c>
      <c r="BJ52" s="2" t="s">
        <v>91</v>
      </c>
      <c r="BK52" s="2"/>
      <c r="BL52" s="2"/>
      <c r="BM52" s="2">
        <v>500001</v>
      </c>
      <c r="BN52" s="2">
        <v>0</v>
      </c>
      <c r="BO52" s="2" t="s">
        <v>6</v>
      </c>
      <c r="BP52" s="2">
        <v>0</v>
      </c>
      <c r="BQ52" s="2">
        <v>20</v>
      </c>
      <c r="BR52" s="2">
        <v>0</v>
      </c>
      <c r="BS52" s="2">
        <v>1</v>
      </c>
      <c r="BT52" s="2">
        <v>1</v>
      </c>
      <c r="BU52" s="2">
        <v>1</v>
      </c>
      <c r="BV52" s="2">
        <v>1</v>
      </c>
      <c r="BW52" s="2">
        <v>1</v>
      </c>
      <c r="BX52" s="2">
        <v>1</v>
      </c>
      <c r="BY52" s="2" t="s">
        <v>6</v>
      </c>
      <c r="BZ52" s="2">
        <v>0</v>
      </c>
      <c r="CA52" s="2">
        <v>0</v>
      </c>
      <c r="CB52" s="2" t="s">
        <v>6</v>
      </c>
      <c r="CC52" s="2"/>
      <c r="CD52" s="2"/>
      <c r="CE52" s="2">
        <v>0</v>
      </c>
      <c r="CF52" s="2">
        <v>0</v>
      </c>
      <c r="CG52" s="2">
        <v>0</v>
      </c>
      <c r="CH52" s="2"/>
      <c r="CI52" s="2"/>
      <c r="CJ52" s="2"/>
      <c r="CK52" s="2"/>
      <c r="CL52" s="2"/>
      <c r="CM52" s="2">
        <v>0</v>
      </c>
      <c r="CN52" s="2" t="s">
        <v>6</v>
      </c>
      <c r="CO52" s="2">
        <v>0</v>
      </c>
      <c r="CP52" s="2">
        <f t="shared" si="35"/>
        <v>28</v>
      </c>
      <c r="CQ52" s="2">
        <f t="shared" si="36"/>
        <v>10380</v>
      </c>
      <c r="CR52" s="2">
        <f t="shared" si="37"/>
        <v>0</v>
      </c>
      <c r="CS52" s="2">
        <f t="shared" si="38"/>
        <v>0</v>
      </c>
      <c r="CT52" s="2">
        <f t="shared" si="39"/>
        <v>0</v>
      </c>
      <c r="CU52" s="2">
        <f t="shared" si="40"/>
        <v>0</v>
      </c>
      <c r="CV52" s="2">
        <f t="shared" si="41"/>
        <v>0</v>
      </c>
      <c r="CW52" s="2">
        <f t="shared" si="42"/>
        <v>0</v>
      </c>
      <c r="CX52" s="2">
        <f t="shared" si="43"/>
        <v>0</v>
      </c>
      <c r="CY52" s="2">
        <f>(((S52+(R52*IF(0,0,1)))*AT52)/100)</f>
        <v>0</v>
      </c>
      <c r="CZ52" s="2">
        <f>(((S52+(R52*IF(0,0,1)))*AU52)/100)</f>
        <v>0</v>
      </c>
      <c r="DA52" s="2"/>
      <c r="DB52" s="2"/>
      <c r="DC52" s="2" t="s">
        <v>6</v>
      </c>
      <c r="DD52" s="2" t="s">
        <v>6</v>
      </c>
      <c r="DE52" s="2" t="s">
        <v>6</v>
      </c>
      <c r="DF52" s="2" t="s">
        <v>6</v>
      </c>
      <c r="DG52" s="2" t="s">
        <v>6</v>
      </c>
      <c r="DH52" s="2" t="s">
        <v>6</v>
      </c>
      <c r="DI52" s="2" t="s">
        <v>6</v>
      </c>
      <c r="DJ52" s="2" t="s">
        <v>6</v>
      </c>
      <c r="DK52" s="2" t="s">
        <v>6</v>
      </c>
      <c r="DL52" s="2" t="s">
        <v>6</v>
      </c>
      <c r="DM52" s="2" t="s">
        <v>6</v>
      </c>
      <c r="DN52" s="2">
        <v>0</v>
      </c>
      <c r="DO52" s="2">
        <v>0</v>
      </c>
      <c r="DP52" s="2">
        <v>1</v>
      </c>
      <c r="DQ52" s="2">
        <v>1</v>
      </c>
      <c r="DR52" s="2"/>
      <c r="DS52" s="2"/>
      <c r="DT52" s="2"/>
      <c r="DU52" s="2">
        <v>1009</v>
      </c>
      <c r="DV52" s="2" t="s">
        <v>63</v>
      </c>
      <c r="DW52" s="2" t="s">
        <v>63</v>
      </c>
      <c r="DX52" s="2">
        <v>1000</v>
      </c>
      <c r="DY52" s="2"/>
      <c r="DZ52" s="2" t="s">
        <v>6</v>
      </c>
      <c r="EA52" s="2" t="s">
        <v>6</v>
      </c>
      <c r="EB52" s="2" t="s">
        <v>6</v>
      </c>
      <c r="EC52" s="2" t="s">
        <v>6</v>
      </c>
      <c r="ED52" s="2"/>
      <c r="EE52" s="2">
        <v>54938781</v>
      </c>
      <c r="EF52" s="2">
        <v>20</v>
      </c>
      <c r="EG52" s="2" t="s">
        <v>34</v>
      </c>
      <c r="EH52" s="2">
        <v>0</v>
      </c>
      <c r="EI52" s="2" t="s">
        <v>6</v>
      </c>
      <c r="EJ52" s="2">
        <v>1</v>
      </c>
      <c r="EK52" s="2">
        <v>500001</v>
      </c>
      <c r="EL52" s="2" t="s">
        <v>35</v>
      </c>
      <c r="EM52" s="2" t="s">
        <v>36</v>
      </c>
      <c r="EN52" s="2"/>
      <c r="EO52" s="2" t="s">
        <v>6</v>
      </c>
      <c r="EP52" s="2"/>
      <c r="EQ52" s="2">
        <v>0</v>
      </c>
      <c r="ER52" s="2">
        <v>10380</v>
      </c>
      <c r="ES52" s="110">
        <f>'1.Лок.смета.и.Акт'!F103</f>
        <v>10380</v>
      </c>
      <c r="ET52" s="2">
        <v>0</v>
      </c>
      <c r="EU52" s="2">
        <v>0</v>
      </c>
      <c r="EV52" s="2">
        <v>0</v>
      </c>
      <c r="EW52" s="2">
        <v>0</v>
      </c>
      <c r="EX52" s="2">
        <v>0</v>
      </c>
      <c r="EY52" s="2"/>
      <c r="EZ52" s="2"/>
      <c r="FA52" s="2"/>
      <c r="FB52" s="2"/>
      <c r="FC52" s="2"/>
      <c r="FD52" s="2"/>
      <c r="FE52" s="2"/>
      <c r="FF52" s="2"/>
      <c r="FG52" s="2"/>
      <c r="FH52" s="2"/>
      <c r="FI52" s="2"/>
      <c r="FJ52" s="2"/>
      <c r="FK52" s="2"/>
      <c r="FL52" s="2"/>
      <c r="FM52" s="2"/>
      <c r="FN52" s="2"/>
      <c r="FO52" s="2"/>
      <c r="FP52" s="2"/>
      <c r="FQ52" s="2">
        <v>0</v>
      </c>
      <c r="FR52" s="2">
        <f t="shared" si="44"/>
        <v>0</v>
      </c>
      <c r="FS52" s="2">
        <v>0</v>
      </c>
      <c r="FT52" s="2"/>
      <c r="FU52" s="2"/>
      <c r="FV52" s="2"/>
      <c r="FW52" s="2"/>
      <c r="FX52" s="2">
        <v>0</v>
      </c>
      <c r="FY52" s="2">
        <v>0</v>
      </c>
      <c r="FZ52" s="2"/>
      <c r="GA52" s="2" t="s">
        <v>6</v>
      </c>
      <c r="GB52" s="2"/>
      <c r="GC52" s="2"/>
      <c r="GD52" s="2">
        <v>1</v>
      </c>
      <c r="GE52" s="2"/>
      <c r="GF52" s="2">
        <v>1570490953</v>
      </c>
      <c r="GG52" s="2">
        <v>2</v>
      </c>
      <c r="GH52" s="2">
        <v>0</v>
      </c>
      <c r="GI52" s="2">
        <v>-2</v>
      </c>
      <c r="GJ52" s="2">
        <v>0</v>
      </c>
      <c r="GK52" s="2">
        <v>0</v>
      </c>
      <c r="GL52" s="2">
        <f t="shared" si="45"/>
        <v>0</v>
      </c>
      <c r="GM52" s="2">
        <f t="shared" si="46"/>
        <v>28</v>
      </c>
      <c r="GN52" s="2">
        <f t="shared" si="47"/>
        <v>28</v>
      </c>
      <c r="GO52" s="2">
        <f t="shared" si="48"/>
        <v>0</v>
      </c>
      <c r="GP52" s="2">
        <f t="shared" si="49"/>
        <v>0</v>
      </c>
      <c r="GQ52" s="2"/>
      <c r="GR52" s="2">
        <v>0</v>
      </c>
      <c r="GS52" s="2">
        <v>3</v>
      </c>
      <c r="GT52" s="2">
        <v>0</v>
      </c>
      <c r="GU52" s="2" t="s">
        <v>6</v>
      </c>
      <c r="GV52" s="2">
        <f t="shared" si="50"/>
        <v>0</v>
      </c>
      <c r="GW52" s="2">
        <v>1</v>
      </c>
      <c r="GX52" s="2">
        <f t="shared" si="51"/>
        <v>0</v>
      </c>
      <c r="GY52" s="2"/>
      <c r="GZ52" s="2"/>
      <c r="HA52" s="2">
        <v>0</v>
      </c>
      <c r="HB52" s="2">
        <v>0</v>
      </c>
      <c r="HC52" s="2">
        <f t="shared" si="52"/>
        <v>0</v>
      </c>
      <c r="HD52" s="2"/>
      <c r="HE52" s="2" t="s">
        <v>6</v>
      </c>
      <c r="HF52" s="2" t="s">
        <v>6</v>
      </c>
      <c r="HG52" s="2"/>
      <c r="HH52" s="2"/>
      <c r="HI52" s="2"/>
      <c r="HJ52" s="2"/>
      <c r="HK52" s="2"/>
      <c r="HL52" s="2"/>
      <c r="HM52" s="2" t="s">
        <v>6</v>
      </c>
      <c r="HN52" s="2" t="s">
        <v>6</v>
      </c>
      <c r="HO52" s="2" t="s">
        <v>6</v>
      </c>
      <c r="HP52" s="2" t="s">
        <v>6</v>
      </c>
      <c r="HQ52" s="2" t="s">
        <v>6</v>
      </c>
      <c r="HR52" s="2"/>
      <c r="HS52" s="2"/>
      <c r="HT52" s="2"/>
      <c r="HU52" s="2"/>
      <c r="HV52" s="2"/>
      <c r="HW52" s="2"/>
      <c r="HX52" s="2"/>
      <c r="HY52" s="2"/>
      <c r="HZ52" s="2"/>
      <c r="IA52" s="2"/>
      <c r="IB52" s="2"/>
      <c r="IC52" s="2"/>
      <c r="ID52" s="2"/>
      <c r="IE52" s="2"/>
      <c r="IF52" s="2">
        <v>-1</v>
      </c>
      <c r="IG52" s="2"/>
      <c r="IH52" s="2"/>
      <c r="II52" s="2"/>
      <c r="IJ52" s="2"/>
      <c r="IK52" s="2">
        <v>0</v>
      </c>
      <c r="IL52" s="2"/>
      <c r="IM52" s="2"/>
      <c r="IN52" s="2"/>
      <c r="IO52" s="2"/>
      <c r="IP52" s="2"/>
      <c r="IQ52" s="2"/>
      <c r="IR52" s="2"/>
      <c r="IS52" s="2"/>
      <c r="IT52" s="2"/>
      <c r="IU52" s="2"/>
    </row>
    <row r="53" spans="1:255" x14ac:dyDescent="0.2">
      <c r="A53">
        <v>18</v>
      </c>
      <c r="B53">
        <v>1</v>
      </c>
      <c r="C53">
        <v>54</v>
      </c>
      <c r="E53" t="s">
        <v>88</v>
      </c>
      <c r="F53" t="e">
        <f>'2.Лок.смета.и.Акт'!#REF!</f>
        <v>#REF!</v>
      </c>
      <c r="G53" t="s">
        <v>90</v>
      </c>
      <c r="H53" t="s">
        <v>63</v>
      </c>
      <c r="I53">
        <f>I51*J53</f>
        <v>2.7000000000000001E-3</v>
      </c>
      <c r="J53">
        <v>0.01</v>
      </c>
      <c r="K53">
        <v>0.01</v>
      </c>
      <c r="O53">
        <f t="shared" si="21"/>
        <v>516</v>
      </c>
      <c r="P53">
        <f t="shared" si="22"/>
        <v>516</v>
      </c>
      <c r="Q53">
        <f t="shared" si="23"/>
        <v>0</v>
      </c>
      <c r="R53">
        <f t="shared" si="24"/>
        <v>0</v>
      </c>
      <c r="S53">
        <f t="shared" si="25"/>
        <v>0</v>
      </c>
      <c r="T53">
        <f t="shared" si="26"/>
        <v>0</v>
      </c>
      <c r="U53">
        <f t="shared" si="27"/>
        <v>0</v>
      </c>
      <c r="V53">
        <f t="shared" si="28"/>
        <v>0</v>
      </c>
      <c r="W53">
        <f t="shared" si="29"/>
        <v>0</v>
      </c>
      <c r="X53">
        <f t="shared" si="30"/>
        <v>0</v>
      </c>
      <c r="Y53">
        <f t="shared" si="31"/>
        <v>0</v>
      </c>
      <c r="AA53">
        <v>86295184</v>
      </c>
      <c r="AB53">
        <f t="shared" si="32"/>
        <v>25257.14</v>
      </c>
      <c r="AC53">
        <f t="shared" si="61"/>
        <v>25257.14</v>
      </c>
      <c r="AD53">
        <f t="shared" si="62"/>
        <v>0</v>
      </c>
      <c r="AE53">
        <f t="shared" si="63"/>
        <v>0</v>
      </c>
      <c r="AF53">
        <f t="shared" si="64"/>
        <v>0</v>
      </c>
      <c r="AG53">
        <f t="shared" si="33"/>
        <v>0</v>
      </c>
      <c r="AH53">
        <f t="shared" si="65"/>
        <v>0</v>
      </c>
      <c r="AI53">
        <f t="shared" si="66"/>
        <v>0</v>
      </c>
      <c r="AJ53">
        <f t="shared" si="34"/>
        <v>0</v>
      </c>
      <c r="AK53">
        <v>25257.140000000003</v>
      </c>
      <c r="AL53">
        <v>25257.140000000003</v>
      </c>
      <c r="AM53">
        <v>0</v>
      </c>
      <c r="AN53">
        <v>0</v>
      </c>
      <c r="AO53">
        <v>0</v>
      </c>
      <c r="AP53">
        <v>0</v>
      </c>
      <c r="AQ53">
        <v>0</v>
      </c>
      <c r="AR53">
        <v>0</v>
      </c>
      <c r="AS53">
        <v>0</v>
      </c>
      <c r="AT53">
        <v>0</v>
      </c>
      <c r="AU53">
        <v>0</v>
      </c>
      <c r="AV53">
        <v>1</v>
      </c>
      <c r="AW53">
        <v>1</v>
      </c>
      <c r="AZ53">
        <v>1</v>
      </c>
      <c r="BA53">
        <v>1</v>
      </c>
      <c r="BB53">
        <v>1</v>
      </c>
      <c r="BC53">
        <v>7.56</v>
      </c>
      <c r="BD53" t="s">
        <v>6</v>
      </c>
      <c r="BE53" t="s">
        <v>6</v>
      </c>
      <c r="BF53" t="s">
        <v>6</v>
      </c>
      <c r="BG53" t="s">
        <v>6</v>
      </c>
      <c r="BH53">
        <v>3</v>
      </c>
      <c r="BI53">
        <v>1</v>
      </c>
      <c r="BJ53" t="s">
        <v>91</v>
      </c>
      <c r="BM53">
        <v>500001</v>
      </c>
      <c r="BN53">
        <v>0</v>
      </c>
      <c r="BO53" t="s">
        <v>6</v>
      </c>
      <c r="BP53">
        <v>0</v>
      </c>
      <c r="BQ53">
        <v>20</v>
      </c>
      <c r="BR53">
        <v>0</v>
      </c>
      <c r="BS53">
        <v>1</v>
      </c>
      <c r="BT53">
        <v>1</v>
      </c>
      <c r="BU53">
        <v>1</v>
      </c>
      <c r="BV53">
        <v>1</v>
      </c>
      <c r="BW53">
        <v>1</v>
      </c>
      <c r="BX53">
        <v>1</v>
      </c>
      <c r="BY53" t="s">
        <v>6</v>
      </c>
      <c r="BZ53">
        <v>0</v>
      </c>
      <c r="CA53">
        <v>0</v>
      </c>
      <c r="CB53" t="s">
        <v>6</v>
      </c>
      <c r="CE53">
        <v>0</v>
      </c>
      <c r="CF53">
        <v>0</v>
      </c>
      <c r="CG53">
        <v>0</v>
      </c>
      <c r="CM53">
        <v>0</v>
      </c>
      <c r="CN53" t="s">
        <v>6</v>
      </c>
      <c r="CO53">
        <v>0</v>
      </c>
      <c r="CP53">
        <f t="shared" si="35"/>
        <v>516</v>
      </c>
      <c r="CQ53">
        <f t="shared" si="36"/>
        <v>190943.97839999999</v>
      </c>
      <c r="CR53">
        <f t="shared" si="37"/>
        <v>0</v>
      </c>
      <c r="CS53">
        <f t="shared" si="38"/>
        <v>0</v>
      </c>
      <c r="CT53">
        <f t="shared" si="39"/>
        <v>0</v>
      </c>
      <c r="CU53">
        <f t="shared" si="40"/>
        <v>0</v>
      </c>
      <c r="CV53">
        <f t="shared" si="41"/>
        <v>0</v>
      </c>
      <c r="CW53">
        <f t="shared" si="42"/>
        <v>0</v>
      </c>
      <c r="CX53">
        <f t="shared" si="43"/>
        <v>0</v>
      </c>
      <c r="CY53">
        <f>(S53+R53)*(BZ53/100)</f>
        <v>0</v>
      </c>
      <c r="CZ53">
        <f>(S53+R53)*(CA53/100)</f>
        <v>0</v>
      </c>
      <c r="DC53" t="s">
        <v>6</v>
      </c>
      <c r="DD53" t="s">
        <v>6</v>
      </c>
      <c r="DE53" t="s">
        <v>6</v>
      </c>
      <c r="DF53" t="s">
        <v>6</v>
      </c>
      <c r="DG53" t="s">
        <v>6</v>
      </c>
      <c r="DH53" t="s">
        <v>6</v>
      </c>
      <c r="DI53" t="s">
        <v>6</v>
      </c>
      <c r="DJ53" t="s">
        <v>6</v>
      </c>
      <c r="DK53" t="s">
        <v>6</v>
      </c>
      <c r="DL53" t="s">
        <v>6</v>
      </c>
      <c r="DM53" t="s">
        <v>6</v>
      </c>
      <c r="DN53">
        <v>0</v>
      </c>
      <c r="DO53">
        <v>0</v>
      </c>
      <c r="DP53">
        <v>1</v>
      </c>
      <c r="DQ53">
        <v>1</v>
      </c>
      <c r="DU53">
        <v>1009</v>
      </c>
      <c r="DV53" t="s">
        <v>63</v>
      </c>
      <c r="DW53" t="e">
        <f>'2.Лок.смета.и.Акт'!#REF!</f>
        <v>#REF!</v>
      </c>
      <c r="DX53">
        <v>1000</v>
      </c>
      <c r="DZ53" t="s">
        <v>6</v>
      </c>
      <c r="EA53" t="s">
        <v>6</v>
      </c>
      <c r="EB53" t="s">
        <v>6</v>
      </c>
      <c r="EC53" t="s">
        <v>6</v>
      </c>
      <c r="EE53">
        <v>54938781</v>
      </c>
      <c r="EF53">
        <v>20</v>
      </c>
      <c r="EG53" t="s">
        <v>34</v>
      </c>
      <c r="EH53">
        <v>0</v>
      </c>
      <c r="EI53" t="s">
        <v>6</v>
      </c>
      <c r="EJ53">
        <v>1</v>
      </c>
      <c r="EK53">
        <v>500001</v>
      </c>
      <c r="EL53" t="s">
        <v>35</v>
      </c>
      <c r="EM53" t="s">
        <v>36</v>
      </c>
      <c r="EO53" t="s">
        <v>6</v>
      </c>
      <c r="EQ53">
        <v>0</v>
      </c>
      <c r="ER53">
        <v>180000</v>
      </c>
      <c r="ES53">
        <v>25257.140000000003</v>
      </c>
      <c r="ET53">
        <v>0</v>
      </c>
      <c r="EU53">
        <v>0</v>
      </c>
      <c r="EV53">
        <v>0</v>
      </c>
      <c r="EW53">
        <v>0</v>
      </c>
      <c r="EX53">
        <v>0</v>
      </c>
      <c r="EZ53">
        <v>5</v>
      </c>
      <c r="FC53">
        <v>0</v>
      </c>
      <c r="FD53">
        <v>18</v>
      </c>
      <c r="FF53">
        <v>180000</v>
      </c>
      <c r="FQ53">
        <v>0</v>
      </c>
      <c r="FR53">
        <f t="shared" si="44"/>
        <v>0</v>
      </c>
      <c r="FS53">
        <v>0</v>
      </c>
      <c r="FX53">
        <v>0</v>
      </c>
      <c r="FY53">
        <v>0</v>
      </c>
      <c r="GA53" t="s">
        <v>92</v>
      </c>
      <c r="GD53">
        <v>1</v>
      </c>
      <c r="GF53">
        <v>1570490953</v>
      </c>
      <c r="GG53">
        <v>2</v>
      </c>
      <c r="GH53">
        <v>3</v>
      </c>
      <c r="GI53">
        <v>5</v>
      </c>
      <c r="GJ53">
        <v>0</v>
      </c>
      <c r="GK53">
        <v>0</v>
      </c>
      <c r="GL53">
        <f t="shared" si="45"/>
        <v>0</v>
      </c>
      <c r="GM53">
        <f t="shared" si="46"/>
        <v>516</v>
      </c>
      <c r="GN53">
        <f t="shared" si="47"/>
        <v>516</v>
      </c>
      <c r="GO53">
        <f t="shared" si="48"/>
        <v>0</v>
      </c>
      <c r="GP53">
        <f t="shared" si="49"/>
        <v>0</v>
      </c>
      <c r="GR53">
        <v>1</v>
      </c>
      <c r="GS53">
        <v>1</v>
      </c>
      <c r="GT53">
        <v>0</v>
      </c>
      <c r="GU53" t="s">
        <v>6</v>
      </c>
      <c r="GV53">
        <f t="shared" si="50"/>
        <v>0</v>
      </c>
      <c r="GW53">
        <v>1</v>
      </c>
      <c r="GX53">
        <f t="shared" si="51"/>
        <v>0</v>
      </c>
      <c r="HA53">
        <v>0</v>
      </c>
      <c r="HB53">
        <v>0</v>
      </c>
      <c r="HC53">
        <f t="shared" si="52"/>
        <v>0</v>
      </c>
      <c r="HE53" t="s">
        <v>38</v>
      </c>
      <c r="HF53" t="s">
        <v>39</v>
      </c>
      <c r="HM53" t="s">
        <v>6</v>
      </c>
      <c r="HN53" t="s">
        <v>6</v>
      </c>
      <c r="HO53" t="s">
        <v>6</v>
      </c>
      <c r="HP53" t="s">
        <v>6</v>
      </c>
      <c r="HQ53" t="s">
        <v>6</v>
      </c>
      <c r="IF53">
        <v>-1</v>
      </c>
      <c r="IK53">
        <v>0</v>
      </c>
    </row>
    <row r="54" spans="1:255" x14ac:dyDescent="0.2">
      <c r="A54" s="2">
        <v>18</v>
      </c>
      <c r="B54" s="2">
        <v>1</v>
      </c>
      <c r="C54" s="2">
        <v>45</v>
      </c>
      <c r="D54" s="2"/>
      <c r="E54" s="2" t="s">
        <v>93</v>
      </c>
      <c r="F54" s="2" t="s">
        <v>30</v>
      </c>
      <c r="G54" s="2" t="s">
        <v>31</v>
      </c>
      <c r="H54" s="2" t="s">
        <v>32</v>
      </c>
      <c r="I54" s="2">
        <f>I50*J54</f>
        <v>0.189</v>
      </c>
      <c r="J54" s="216">
        <f>'5.Ведомость_списания'!F39</f>
        <v>0.7</v>
      </c>
      <c r="K54" s="2">
        <v>0.7</v>
      </c>
      <c r="L54" s="2"/>
      <c r="M54" s="2"/>
      <c r="N54" s="2"/>
      <c r="O54" s="2">
        <f t="shared" si="21"/>
        <v>111</v>
      </c>
      <c r="P54" s="2">
        <f t="shared" si="22"/>
        <v>111</v>
      </c>
      <c r="Q54" s="2">
        <f t="shared" si="23"/>
        <v>0</v>
      </c>
      <c r="R54" s="2">
        <f t="shared" si="24"/>
        <v>0</v>
      </c>
      <c r="S54" s="2">
        <f t="shared" si="25"/>
        <v>0</v>
      </c>
      <c r="T54" s="2">
        <f t="shared" si="26"/>
        <v>0</v>
      </c>
      <c r="U54" s="2">
        <f t="shared" si="27"/>
        <v>0</v>
      </c>
      <c r="V54" s="2">
        <f t="shared" si="28"/>
        <v>0</v>
      </c>
      <c r="W54" s="2">
        <f t="shared" si="29"/>
        <v>0</v>
      </c>
      <c r="X54" s="2">
        <f t="shared" si="30"/>
        <v>0</v>
      </c>
      <c r="Y54" s="2">
        <f t="shared" si="31"/>
        <v>0</v>
      </c>
      <c r="Z54" s="2"/>
      <c r="AA54" s="2">
        <v>86295183</v>
      </c>
      <c r="AB54" s="2">
        <f t="shared" si="32"/>
        <v>586.71</v>
      </c>
      <c r="AC54" s="2">
        <f t="shared" si="61"/>
        <v>586.71</v>
      </c>
      <c r="AD54" s="2">
        <f t="shared" si="62"/>
        <v>0</v>
      </c>
      <c r="AE54" s="2">
        <f t="shared" si="63"/>
        <v>0</v>
      </c>
      <c r="AF54" s="2">
        <f t="shared" si="64"/>
        <v>0</v>
      </c>
      <c r="AG54" s="2">
        <f t="shared" si="33"/>
        <v>0</v>
      </c>
      <c r="AH54" s="2">
        <f t="shared" si="65"/>
        <v>0</v>
      </c>
      <c r="AI54" s="2">
        <f t="shared" si="66"/>
        <v>0</v>
      </c>
      <c r="AJ54" s="2">
        <f t="shared" si="34"/>
        <v>0</v>
      </c>
      <c r="AK54" s="2">
        <v>586.71</v>
      </c>
      <c r="AL54" s="110">
        <f>'1.Лок.смета.и.Акт'!F105</f>
        <v>586.71</v>
      </c>
      <c r="AM54" s="2">
        <v>0</v>
      </c>
      <c r="AN54" s="2">
        <v>0</v>
      </c>
      <c r="AO54" s="2">
        <v>0</v>
      </c>
      <c r="AP54" s="2">
        <v>0</v>
      </c>
      <c r="AQ54" s="2">
        <v>0</v>
      </c>
      <c r="AR54" s="2">
        <v>0</v>
      </c>
      <c r="AS54" s="2">
        <v>0</v>
      </c>
      <c r="AT54" s="2">
        <v>0</v>
      </c>
      <c r="AU54" s="2">
        <v>0</v>
      </c>
      <c r="AV54" s="2">
        <v>1</v>
      </c>
      <c r="AW54" s="2">
        <v>1</v>
      </c>
      <c r="AX54" s="2"/>
      <c r="AY54" s="2"/>
      <c r="AZ54" s="2">
        <v>1</v>
      </c>
      <c r="BA54" s="2">
        <v>1</v>
      </c>
      <c r="BB54" s="2">
        <v>1</v>
      </c>
      <c r="BC54" s="2">
        <v>1</v>
      </c>
      <c r="BD54" s="2" t="s">
        <v>6</v>
      </c>
      <c r="BE54" s="2" t="s">
        <v>6</v>
      </c>
      <c r="BF54" s="2" t="s">
        <v>6</v>
      </c>
      <c r="BG54" s="2" t="s">
        <v>6</v>
      </c>
      <c r="BH54" s="2">
        <v>3</v>
      </c>
      <c r="BI54" s="2">
        <v>1</v>
      </c>
      <c r="BJ54" s="2" t="s">
        <v>33</v>
      </c>
      <c r="BK54" s="2"/>
      <c r="BL54" s="2"/>
      <c r="BM54" s="2">
        <v>500001</v>
      </c>
      <c r="BN54" s="2">
        <v>0</v>
      </c>
      <c r="BO54" s="2" t="s">
        <v>6</v>
      </c>
      <c r="BP54" s="2">
        <v>0</v>
      </c>
      <c r="BQ54" s="2">
        <v>20</v>
      </c>
      <c r="BR54" s="2">
        <v>0</v>
      </c>
      <c r="BS54" s="2">
        <v>1</v>
      </c>
      <c r="BT54" s="2">
        <v>1</v>
      </c>
      <c r="BU54" s="2">
        <v>1</v>
      </c>
      <c r="BV54" s="2">
        <v>1</v>
      </c>
      <c r="BW54" s="2">
        <v>1</v>
      </c>
      <c r="BX54" s="2">
        <v>1</v>
      </c>
      <c r="BY54" s="2" t="s">
        <v>6</v>
      </c>
      <c r="BZ54" s="2">
        <v>0</v>
      </c>
      <c r="CA54" s="2">
        <v>0</v>
      </c>
      <c r="CB54" s="2" t="s">
        <v>6</v>
      </c>
      <c r="CC54" s="2"/>
      <c r="CD54" s="2"/>
      <c r="CE54" s="2">
        <v>0</v>
      </c>
      <c r="CF54" s="2">
        <v>0</v>
      </c>
      <c r="CG54" s="2">
        <v>0</v>
      </c>
      <c r="CH54" s="2"/>
      <c r="CI54" s="2"/>
      <c r="CJ54" s="2"/>
      <c r="CK54" s="2"/>
      <c r="CL54" s="2"/>
      <c r="CM54" s="2">
        <v>0</v>
      </c>
      <c r="CN54" s="2" t="s">
        <v>6</v>
      </c>
      <c r="CO54" s="2">
        <v>0</v>
      </c>
      <c r="CP54" s="2">
        <f t="shared" si="35"/>
        <v>111</v>
      </c>
      <c r="CQ54" s="2">
        <f t="shared" si="36"/>
        <v>586.71</v>
      </c>
      <c r="CR54" s="2">
        <f t="shared" si="37"/>
        <v>0</v>
      </c>
      <c r="CS54" s="2">
        <f t="shared" si="38"/>
        <v>0</v>
      </c>
      <c r="CT54" s="2">
        <f t="shared" si="39"/>
        <v>0</v>
      </c>
      <c r="CU54" s="2">
        <f t="shared" si="40"/>
        <v>0</v>
      </c>
      <c r="CV54" s="2">
        <f t="shared" si="41"/>
        <v>0</v>
      </c>
      <c r="CW54" s="2">
        <f t="shared" si="42"/>
        <v>0</v>
      </c>
      <c r="CX54" s="2">
        <f t="shared" si="43"/>
        <v>0</v>
      </c>
      <c r="CY54" s="2">
        <f>(((S54+(R54*IF(0,0,1)))*AT54)/100)</f>
        <v>0</v>
      </c>
      <c r="CZ54" s="2">
        <f>(((S54+(R54*IF(0,0,1)))*AU54)/100)</f>
        <v>0</v>
      </c>
      <c r="DA54" s="2"/>
      <c r="DB54" s="2"/>
      <c r="DC54" s="2" t="s">
        <v>6</v>
      </c>
      <c r="DD54" s="2" t="s">
        <v>6</v>
      </c>
      <c r="DE54" s="2" t="s">
        <v>6</v>
      </c>
      <c r="DF54" s="2" t="s">
        <v>6</v>
      </c>
      <c r="DG54" s="2" t="s">
        <v>6</v>
      </c>
      <c r="DH54" s="2" t="s">
        <v>6</v>
      </c>
      <c r="DI54" s="2" t="s">
        <v>6</v>
      </c>
      <c r="DJ54" s="2" t="s">
        <v>6</v>
      </c>
      <c r="DK54" s="2" t="s">
        <v>6</v>
      </c>
      <c r="DL54" s="2" t="s">
        <v>6</v>
      </c>
      <c r="DM54" s="2" t="s">
        <v>6</v>
      </c>
      <c r="DN54" s="2">
        <v>0</v>
      </c>
      <c r="DO54" s="2">
        <v>0</v>
      </c>
      <c r="DP54" s="2">
        <v>1</v>
      </c>
      <c r="DQ54" s="2">
        <v>1</v>
      </c>
      <c r="DR54" s="2"/>
      <c r="DS54" s="2"/>
      <c r="DT54" s="2"/>
      <c r="DU54" s="2">
        <v>1007</v>
      </c>
      <c r="DV54" s="2" t="s">
        <v>32</v>
      </c>
      <c r="DW54" s="2" t="s">
        <v>32</v>
      </c>
      <c r="DX54" s="2">
        <v>1</v>
      </c>
      <c r="DY54" s="2"/>
      <c r="DZ54" s="2" t="s">
        <v>6</v>
      </c>
      <c r="EA54" s="2" t="s">
        <v>6</v>
      </c>
      <c r="EB54" s="2" t="s">
        <v>6</v>
      </c>
      <c r="EC54" s="2" t="s">
        <v>6</v>
      </c>
      <c r="ED54" s="2"/>
      <c r="EE54" s="2">
        <v>54938781</v>
      </c>
      <c r="EF54" s="2">
        <v>20</v>
      </c>
      <c r="EG54" s="2" t="s">
        <v>34</v>
      </c>
      <c r="EH54" s="2">
        <v>0</v>
      </c>
      <c r="EI54" s="2" t="s">
        <v>6</v>
      </c>
      <c r="EJ54" s="2">
        <v>1</v>
      </c>
      <c r="EK54" s="2">
        <v>500001</v>
      </c>
      <c r="EL54" s="2" t="s">
        <v>35</v>
      </c>
      <c r="EM54" s="2" t="s">
        <v>36</v>
      </c>
      <c r="EN54" s="2"/>
      <c r="EO54" s="2" t="s">
        <v>6</v>
      </c>
      <c r="EP54" s="2"/>
      <c r="EQ54" s="2">
        <v>0</v>
      </c>
      <c r="ER54" s="2">
        <v>586.71</v>
      </c>
      <c r="ES54" s="110">
        <f>'1.Лок.смета.и.Акт'!F105</f>
        <v>586.71</v>
      </c>
      <c r="ET54" s="2">
        <v>0</v>
      </c>
      <c r="EU54" s="2">
        <v>0</v>
      </c>
      <c r="EV54" s="2">
        <v>0</v>
      </c>
      <c r="EW54" s="2">
        <v>0</v>
      </c>
      <c r="EX54" s="2">
        <v>0</v>
      </c>
      <c r="EY54" s="2"/>
      <c r="EZ54" s="2"/>
      <c r="FA54" s="2"/>
      <c r="FB54" s="2"/>
      <c r="FC54" s="2"/>
      <c r="FD54" s="2"/>
      <c r="FE54" s="2"/>
      <c r="FF54" s="2"/>
      <c r="FG54" s="2"/>
      <c r="FH54" s="2"/>
      <c r="FI54" s="2"/>
      <c r="FJ54" s="2"/>
      <c r="FK54" s="2"/>
      <c r="FL54" s="2"/>
      <c r="FM54" s="2"/>
      <c r="FN54" s="2"/>
      <c r="FO54" s="2"/>
      <c r="FP54" s="2"/>
      <c r="FQ54" s="2">
        <v>0</v>
      </c>
      <c r="FR54" s="2">
        <f t="shared" si="44"/>
        <v>0</v>
      </c>
      <c r="FS54" s="2">
        <v>0</v>
      </c>
      <c r="FT54" s="2"/>
      <c r="FU54" s="2"/>
      <c r="FV54" s="2"/>
      <c r="FW54" s="2"/>
      <c r="FX54" s="2">
        <v>0</v>
      </c>
      <c r="FY54" s="2">
        <v>0</v>
      </c>
      <c r="FZ54" s="2"/>
      <c r="GA54" s="2" t="s">
        <v>6</v>
      </c>
      <c r="GB54" s="2"/>
      <c r="GC54" s="2"/>
      <c r="GD54" s="2">
        <v>1</v>
      </c>
      <c r="GE54" s="2"/>
      <c r="GF54" s="2">
        <v>2111049581</v>
      </c>
      <c r="GG54" s="2">
        <v>2</v>
      </c>
      <c r="GH54" s="2">
        <v>2</v>
      </c>
      <c r="GI54" s="2">
        <v>-2</v>
      </c>
      <c r="GJ54" s="2">
        <v>0</v>
      </c>
      <c r="GK54" s="2">
        <v>0</v>
      </c>
      <c r="GL54" s="2">
        <f t="shared" si="45"/>
        <v>0</v>
      </c>
      <c r="GM54" s="2">
        <f t="shared" si="46"/>
        <v>111</v>
      </c>
      <c r="GN54" s="2">
        <f t="shared" si="47"/>
        <v>111</v>
      </c>
      <c r="GO54" s="2">
        <f t="shared" si="48"/>
        <v>0</v>
      </c>
      <c r="GP54" s="2">
        <f t="shared" si="49"/>
        <v>0</v>
      </c>
      <c r="GQ54" s="2"/>
      <c r="GR54" s="2">
        <v>0</v>
      </c>
      <c r="GS54" s="2">
        <v>2</v>
      </c>
      <c r="GT54" s="2">
        <v>0</v>
      </c>
      <c r="GU54" s="2" t="s">
        <v>6</v>
      </c>
      <c r="GV54" s="2">
        <f t="shared" si="50"/>
        <v>0</v>
      </c>
      <c r="GW54" s="2">
        <v>1</v>
      </c>
      <c r="GX54" s="2">
        <f t="shared" si="51"/>
        <v>0</v>
      </c>
      <c r="GY54" s="2"/>
      <c r="GZ54" s="2"/>
      <c r="HA54" s="2">
        <v>0</v>
      </c>
      <c r="HB54" s="2">
        <v>0</v>
      </c>
      <c r="HC54" s="2">
        <f t="shared" si="52"/>
        <v>0</v>
      </c>
      <c r="HD54" s="2"/>
      <c r="HE54" s="2" t="s">
        <v>6</v>
      </c>
      <c r="HF54" s="2" t="s">
        <v>6</v>
      </c>
      <c r="HG54" s="2"/>
      <c r="HH54" s="2"/>
      <c r="HI54" s="2"/>
      <c r="HJ54" s="2"/>
      <c r="HK54" s="2"/>
      <c r="HL54" s="2"/>
      <c r="HM54" s="2" t="s">
        <v>6</v>
      </c>
      <c r="HN54" s="2" t="s">
        <v>6</v>
      </c>
      <c r="HO54" s="2" t="s">
        <v>6</v>
      </c>
      <c r="HP54" s="2" t="s">
        <v>6</v>
      </c>
      <c r="HQ54" s="2" t="s">
        <v>6</v>
      </c>
      <c r="HR54" s="2"/>
      <c r="HS54" s="2"/>
      <c r="HT54" s="2"/>
      <c r="HU54" s="2"/>
      <c r="HV54" s="2"/>
      <c r="HW54" s="2"/>
      <c r="HX54" s="2"/>
      <c r="HY54" s="2"/>
      <c r="HZ54" s="2"/>
      <c r="IA54" s="2"/>
      <c r="IB54" s="2"/>
      <c r="IC54" s="2"/>
      <c r="ID54" s="2"/>
      <c r="IE54" s="2"/>
      <c r="IF54" s="2">
        <v>-1</v>
      </c>
      <c r="IG54" s="2"/>
      <c r="IH54" s="2"/>
      <c r="II54" s="2"/>
      <c r="IJ54" s="2"/>
      <c r="IK54" s="2">
        <v>0</v>
      </c>
      <c r="IL54" s="2"/>
      <c r="IM54" s="2"/>
      <c r="IN54" s="2"/>
      <c r="IO54" s="2"/>
      <c r="IP54" s="2"/>
      <c r="IQ54" s="2"/>
      <c r="IR54" s="2"/>
      <c r="IS54" s="2"/>
      <c r="IT54" s="2"/>
      <c r="IU54" s="2"/>
    </row>
    <row r="55" spans="1:255" x14ac:dyDescent="0.2">
      <c r="A55">
        <v>18</v>
      </c>
      <c r="B55">
        <v>1</v>
      </c>
      <c r="C55">
        <v>55</v>
      </c>
      <c r="E55" t="s">
        <v>93</v>
      </c>
      <c r="F55" t="e">
        <f>'2.Лок.смета.и.Акт'!#REF!</f>
        <v>#REF!</v>
      </c>
      <c r="G55" t="s">
        <v>31</v>
      </c>
      <c r="H55" t="s">
        <v>32</v>
      </c>
      <c r="I55">
        <f>I51*J55</f>
        <v>0.189</v>
      </c>
      <c r="J55">
        <v>0.7</v>
      </c>
      <c r="K55">
        <v>0.7</v>
      </c>
      <c r="O55">
        <f t="shared" si="21"/>
        <v>988</v>
      </c>
      <c r="P55">
        <f t="shared" si="22"/>
        <v>988</v>
      </c>
      <c r="Q55">
        <f t="shared" si="23"/>
        <v>0</v>
      </c>
      <c r="R55">
        <f t="shared" si="24"/>
        <v>0</v>
      </c>
      <c r="S55">
        <f t="shared" si="25"/>
        <v>0</v>
      </c>
      <c r="T55">
        <f t="shared" si="26"/>
        <v>0</v>
      </c>
      <c r="U55">
        <f t="shared" si="27"/>
        <v>0</v>
      </c>
      <c r="V55">
        <f t="shared" si="28"/>
        <v>0</v>
      </c>
      <c r="W55">
        <f t="shared" si="29"/>
        <v>0</v>
      </c>
      <c r="X55">
        <f t="shared" si="30"/>
        <v>0</v>
      </c>
      <c r="Y55">
        <f t="shared" si="31"/>
        <v>0</v>
      </c>
      <c r="AA55">
        <v>86295184</v>
      </c>
      <c r="AB55">
        <f t="shared" si="32"/>
        <v>691.67</v>
      </c>
      <c r="AC55">
        <f t="shared" si="61"/>
        <v>691.67</v>
      </c>
      <c r="AD55">
        <f t="shared" si="62"/>
        <v>0</v>
      </c>
      <c r="AE55">
        <f t="shared" si="63"/>
        <v>0</v>
      </c>
      <c r="AF55">
        <f t="shared" si="64"/>
        <v>0</v>
      </c>
      <c r="AG55">
        <f t="shared" si="33"/>
        <v>0</v>
      </c>
      <c r="AH55">
        <f t="shared" si="65"/>
        <v>0</v>
      </c>
      <c r="AI55">
        <f t="shared" si="66"/>
        <v>0</v>
      </c>
      <c r="AJ55">
        <f t="shared" si="34"/>
        <v>0</v>
      </c>
      <c r="AK55">
        <v>691.67</v>
      </c>
      <c r="AL55">
        <v>691.67</v>
      </c>
      <c r="AM55">
        <v>0</v>
      </c>
      <c r="AN55">
        <v>0</v>
      </c>
      <c r="AO55">
        <v>0</v>
      </c>
      <c r="AP55">
        <v>0</v>
      </c>
      <c r="AQ55">
        <v>0</v>
      </c>
      <c r="AR55">
        <v>0</v>
      </c>
      <c r="AS55">
        <v>0</v>
      </c>
      <c r="AT55">
        <v>0</v>
      </c>
      <c r="AU55">
        <v>0</v>
      </c>
      <c r="AV55">
        <v>1</v>
      </c>
      <c r="AW55">
        <v>1</v>
      </c>
      <c r="AZ55">
        <v>1</v>
      </c>
      <c r="BA55">
        <v>1</v>
      </c>
      <c r="BB55">
        <v>1</v>
      </c>
      <c r="BC55">
        <v>7.56</v>
      </c>
      <c r="BD55" t="s">
        <v>6</v>
      </c>
      <c r="BE55" t="s">
        <v>6</v>
      </c>
      <c r="BF55" t="s">
        <v>6</v>
      </c>
      <c r="BG55" t="s">
        <v>6</v>
      </c>
      <c r="BH55">
        <v>3</v>
      </c>
      <c r="BI55">
        <v>1</v>
      </c>
      <c r="BJ55" t="s">
        <v>33</v>
      </c>
      <c r="BM55">
        <v>500001</v>
      </c>
      <c r="BN55">
        <v>0</v>
      </c>
      <c r="BO55" t="s">
        <v>6</v>
      </c>
      <c r="BP55">
        <v>0</v>
      </c>
      <c r="BQ55">
        <v>20</v>
      </c>
      <c r="BR55">
        <v>0</v>
      </c>
      <c r="BS55">
        <v>1</v>
      </c>
      <c r="BT55">
        <v>1</v>
      </c>
      <c r="BU55">
        <v>1</v>
      </c>
      <c r="BV55">
        <v>1</v>
      </c>
      <c r="BW55">
        <v>1</v>
      </c>
      <c r="BX55">
        <v>1</v>
      </c>
      <c r="BY55" t="s">
        <v>6</v>
      </c>
      <c r="BZ55">
        <v>0</v>
      </c>
      <c r="CA55">
        <v>0</v>
      </c>
      <c r="CB55" t="s">
        <v>6</v>
      </c>
      <c r="CE55">
        <v>0</v>
      </c>
      <c r="CF55">
        <v>0</v>
      </c>
      <c r="CG55">
        <v>0</v>
      </c>
      <c r="CM55">
        <v>0</v>
      </c>
      <c r="CN55" t="s">
        <v>6</v>
      </c>
      <c r="CO55">
        <v>0</v>
      </c>
      <c r="CP55">
        <f t="shared" si="35"/>
        <v>988</v>
      </c>
      <c r="CQ55">
        <f t="shared" si="36"/>
        <v>5229.0251999999991</v>
      </c>
      <c r="CR55">
        <f t="shared" si="37"/>
        <v>0</v>
      </c>
      <c r="CS55">
        <f t="shared" si="38"/>
        <v>0</v>
      </c>
      <c r="CT55">
        <f t="shared" si="39"/>
        <v>0</v>
      </c>
      <c r="CU55">
        <f t="shared" si="40"/>
        <v>0</v>
      </c>
      <c r="CV55">
        <f t="shared" si="41"/>
        <v>0</v>
      </c>
      <c r="CW55">
        <f t="shared" si="42"/>
        <v>0</v>
      </c>
      <c r="CX55">
        <f t="shared" si="43"/>
        <v>0</v>
      </c>
      <c r="CY55">
        <f>(S55+R55)*(BZ55/100)</f>
        <v>0</v>
      </c>
      <c r="CZ55">
        <f>(S55+R55)*(CA55/100)</f>
        <v>0</v>
      </c>
      <c r="DC55" t="s">
        <v>6</v>
      </c>
      <c r="DD55" t="s">
        <v>6</v>
      </c>
      <c r="DE55" t="s">
        <v>6</v>
      </c>
      <c r="DF55" t="s">
        <v>6</v>
      </c>
      <c r="DG55" t="s">
        <v>6</v>
      </c>
      <c r="DH55" t="s">
        <v>6</v>
      </c>
      <c r="DI55" t="s">
        <v>6</v>
      </c>
      <c r="DJ55" t="s">
        <v>6</v>
      </c>
      <c r="DK55" t="s">
        <v>6</v>
      </c>
      <c r="DL55" t="s">
        <v>6</v>
      </c>
      <c r="DM55" t="s">
        <v>6</v>
      </c>
      <c r="DN55">
        <v>0</v>
      </c>
      <c r="DO55">
        <v>0</v>
      </c>
      <c r="DP55">
        <v>1</v>
      </c>
      <c r="DQ55">
        <v>1</v>
      </c>
      <c r="DU55">
        <v>1007</v>
      </c>
      <c r="DV55" t="s">
        <v>32</v>
      </c>
      <c r="DW55" t="e">
        <f>'2.Лок.смета.и.Акт'!#REF!</f>
        <v>#REF!</v>
      </c>
      <c r="DX55">
        <v>1</v>
      </c>
      <c r="DZ55" t="s">
        <v>6</v>
      </c>
      <c r="EA55" t="s">
        <v>6</v>
      </c>
      <c r="EB55" t="s">
        <v>6</v>
      </c>
      <c r="EC55" t="s">
        <v>6</v>
      </c>
      <c r="EE55">
        <v>54938781</v>
      </c>
      <c r="EF55">
        <v>20</v>
      </c>
      <c r="EG55" t="s">
        <v>34</v>
      </c>
      <c r="EH55">
        <v>0</v>
      </c>
      <c r="EI55" t="s">
        <v>6</v>
      </c>
      <c r="EJ55">
        <v>1</v>
      </c>
      <c r="EK55">
        <v>500001</v>
      </c>
      <c r="EL55" t="s">
        <v>35</v>
      </c>
      <c r="EM55" t="s">
        <v>36</v>
      </c>
      <c r="EO55" t="s">
        <v>6</v>
      </c>
      <c r="EQ55">
        <v>0</v>
      </c>
      <c r="ER55">
        <v>4929.3500000000004</v>
      </c>
      <c r="ES55">
        <v>691.67</v>
      </c>
      <c r="ET55">
        <v>0</v>
      </c>
      <c r="EU55">
        <v>0</v>
      </c>
      <c r="EV55">
        <v>0</v>
      </c>
      <c r="EW55">
        <v>0</v>
      </c>
      <c r="EX55">
        <v>0</v>
      </c>
      <c r="EZ55">
        <v>5</v>
      </c>
      <c r="FC55">
        <v>0</v>
      </c>
      <c r="FD55">
        <v>18</v>
      </c>
      <c r="FF55">
        <v>4929.3500000000004</v>
      </c>
      <c r="FQ55">
        <v>0</v>
      </c>
      <c r="FR55">
        <f t="shared" si="44"/>
        <v>0</v>
      </c>
      <c r="FS55">
        <v>0</v>
      </c>
      <c r="FX55">
        <v>0</v>
      </c>
      <c r="FY55">
        <v>0</v>
      </c>
      <c r="GA55" t="s">
        <v>37</v>
      </c>
      <c r="GD55">
        <v>1</v>
      </c>
      <c r="GF55">
        <v>2111049581</v>
      </c>
      <c r="GG55">
        <v>2</v>
      </c>
      <c r="GH55">
        <v>3</v>
      </c>
      <c r="GI55">
        <v>5</v>
      </c>
      <c r="GJ55">
        <v>0</v>
      </c>
      <c r="GK55">
        <v>0</v>
      </c>
      <c r="GL55">
        <f t="shared" si="45"/>
        <v>0</v>
      </c>
      <c r="GM55">
        <f t="shared" si="46"/>
        <v>988</v>
      </c>
      <c r="GN55">
        <f t="shared" si="47"/>
        <v>988</v>
      </c>
      <c r="GO55">
        <f t="shared" si="48"/>
        <v>0</v>
      </c>
      <c r="GP55">
        <f t="shared" si="49"/>
        <v>0</v>
      </c>
      <c r="GR55">
        <v>1</v>
      </c>
      <c r="GS55">
        <v>1</v>
      </c>
      <c r="GT55">
        <v>0</v>
      </c>
      <c r="GU55" t="s">
        <v>6</v>
      </c>
      <c r="GV55">
        <f t="shared" si="50"/>
        <v>0</v>
      </c>
      <c r="GW55">
        <v>1</v>
      </c>
      <c r="GX55">
        <f t="shared" si="51"/>
        <v>0</v>
      </c>
      <c r="HA55">
        <v>0</v>
      </c>
      <c r="HB55">
        <v>0</v>
      </c>
      <c r="HC55">
        <f t="shared" si="52"/>
        <v>0</v>
      </c>
      <c r="HE55" t="s">
        <v>38</v>
      </c>
      <c r="HF55" t="s">
        <v>39</v>
      </c>
      <c r="HM55" t="s">
        <v>6</v>
      </c>
      <c r="HN55" t="s">
        <v>6</v>
      </c>
      <c r="HO55" t="s">
        <v>6</v>
      </c>
      <c r="HP55" t="s">
        <v>6</v>
      </c>
      <c r="HQ55" t="s">
        <v>6</v>
      </c>
      <c r="IF55">
        <v>-1</v>
      </c>
      <c r="IK55">
        <v>0</v>
      </c>
    </row>
    <row r="56" spans="1:255" x14ac:dyDescent="0.2">
      <c r="A56" s="2">
        <v>18</v>
      </c>
      <c r="B56" s="2">
        <v>1</v>
      </c>
      <c r="C56" s="2">
        <v>46</v>
      </c>
      <c r="D56" s="2"/>
      <c r="E56" s="2" t="s">
        <v>94</v>
      </c>
      <c r="F56" s="2" t="s">
        <v>95</v>
      </c>
      <c r="G56" s="2" t="s">
        <v>96</v>
      </c>
      <c r="H56" s="2" t="s">
        <v>43</v>
      </c>
      <c r="I56" s="2">
        <f>I50*J56</f>
        <v>13</v>
      </c>
      <c r="J56" s="216">
        <f>'5.Ведомость_списания'!F40</f>
        <v>48.148148148148145</v>
      </c>
      <c r="K56" s="2">
        <v>48.148147999999999</v>
      </c>
      <c r="L56" s="2"/>
      <c r="M56" s="2"/>
      <c r="N56" s="2"/>
      <c r="O56" s="2">
        <f t="shared" si="21"/>
        <v>20047</v>
      </c>
      <c r="P56" s="2">
        <f t="shared" si="22"/>
        <v>20047</v>
      </c>
      <c r="Q56" s="2">
        <f t="shared" si="23"/>
        <v>0</v>
      </c>
      <c r="R56" s="2">
        <f t="shared" si="24"/>
        <v>0</v>
      </c>
      <c r="S56" s="2">
        <f t="shared" si="25"/>
        <v>0</v>
      </c>
      <c r="T56" s="2">
        <f t="shared" si="26"/>
        <v>0</v>
      </c>
      <c r="U56" s="2">
        <f t="shared" si="27"/>
        <v>0</v>
      </c>
      <c r="V56" s="2">
        <f t="shared" si="28"/>
        <v>0</v>
      </c>
      <c r="W56" s="2">
        <f t="shared" si="29"/>
        <v>0</v>
      </c>
      <c r="X56" s="2">
        <f t="shared" si="30"/>
        <v>0</v>
      </c>
      <c r="Y56" s="2">
        <f t="shared" si="31"/>
        <v>0</v>
      </c>
      <c r="Z56" s="2"/>
      <c r="AA56" s="2">
        <v>86295183</v>
      </c>
      <c r="AB56" s="2">
        <f t="shared" si="32"/>
        <v>1542.04</v>
      </c>
      <c r="AC56" s="2">
        <f t="shared" si="61"/>
        <v>1542.04</v>
      </c>
      <c r="AD56" s="2">
        <f t="shared" si="62"/>
        <v>0</v>
      </c>
      <c r="AE56" s="2">
        <f t="shared" si="63"/>
        <v>0</v>
      </c>
      <c r="AF56" s="2">
        <f t="shared" si="64"/>
        <v>0</v>
      </c>
      <c r="AG56" s="2">
        <f t="shared" si="33"/>
        <v>0</v>
      </c>
      <c r="AH56" s="2">
        <f t="shared" si="65"/>
        <v>0</v>
      </c>
      <c r="AI56" s="2">
        <f t="shared" si="66"/>
        <v>0</v>
      </c>
      <c r="AJ56" s="2">
        <f t="shared" si="34"/>
        <v>0</v>
      </c>
      <c r="AK56" s="2">
        <v>1542.04</v>
      </c>
      <c r="AL56" s="110">
        <f>'1.Лок.смета.и.Акт'!F107</f>
        <v>1542.04</v>
      </c>
      <c r="AM56" s="2">
        <v>0</v>
      </c>
      <c r="AN56" s="2">
        <v>0</v>
      </c>
      <c r="AO56" s="2">
        <v>0</v>
      </c>
      <c r="AP56" s="2">
        <v>0</v>
      </c>
      <c r="AQ56" s="2">
        <v>0</v>
      </c>
      <c r="AR56" s="2">
        <v>0</v>
      </c>
      <c r="AS56" s="2">
        <v>0</v>
      </c>
      <c r="AT56" s="2">
        <v>0</v>
      </c>
      <c r="AU56" s="2">
        <v>0</v>
      </c>
      <c r="AV56" s="2">
        <v>1</v>
      </c>
      <c r="AW56" s="2">
        <v>1</v>
      </c>
      <c r="AX56" s="2"/>
      <c r="AY56" s="2"/>
      <c r="AZ56" s="2">
        <v>1</v>
      </c>
      <c r="BA56" s="2">
        <v>1</v>
      </c>
      <c r="BB56" s="2">
        <v>1</v>
      </c>
      <c r="BC56" s="2">
        <v>1</v>
      </c>
      <c r="BD56" s="2" t="s">
        <v>6</v>
      </c>
      <c r="BE56" s="2" t="s">
        <v>6</v>
      </c>
      <c r="BF56" s="2" t="s">
        <v>6</v>
      </c>
      <c r="BG56" s="2" t="s">
        <v>6</v>
      </c>
      <c r="BH56" s="2">
        <v>3</v>
      </c>
      <c r="BI56" s="2">
        <v>1</v>
      </c>
      <c r="BJ56" s="2" t="s">
        <v>97</v>
      </c>
      <c r="BK56" s="2"/>
      <c r="BL56" s="2"/>
      <c r="BM56" s="2">
        <v>500003</v>
      </c>
      <c r="BN56" s="2">
        <v>0</v>
      </c>
      <c r="BO56" s="2" t="s">
        <v>6</v>
      </c>
      <c r="BP56" s="2">
        <v>0</v>
      </c>
      <c r="BQ56" s="2">
        <v>22</v>
      </c>
      <c r="BR56" s="2">
        <v>0</v>
      </c>
      <c r="BS56" s="2">
        <v>1</v>
      </c>
      <c r="BT56" s="2">
        <v>1</v>
      </c>
      <c r="BU56" s="2">
        <v>1</v>
      </c>
      <c r="BV56" s="2">
        <v>1</v>
      </c>
      <c r="BW56" s="2">
        <v>1</v>
      </c>
      <c r="BX56" s="2">
        <v>1</v>
      </c>
      <c r="BY56" s="2" t="s">
        <v>6</v>
      </c>
      <c r="BZ56" s="2">
        <v>0</v>
      </c>
      <c r="CA56" s="2">
        <v>0</v>
      </c>
      <c r="CB56" s="2" t="s">
        <v>6</v>
      </c>
      <c r="CC56" s="2"/>
      <c r="CD56" s="2"/>
      <c r="CE56" s="2">
        <v>0</v>
      </c>
      <c r="CF56" s="2">
        <v>0</v>
      </c>
      <c r="CG56" s="2">
        <v>0</v>
      </c>
      <c r="CH56" s="2"/>
      <c r="CI56" s="2"/>
      <c r="CJ56" s="2"/>
      <c r="CK56" s="2"/>
      <c r="CL56" s="2"/>
      <c r="CM56" s="2">
        <v>0</v>
      </c>
      <c r="CN56" s="2" t="s">
        <v>6</v>
      </c>
      <c r="CO56" s="2">
        <v>0</v>
      </c>
      <c r="CP56" s="2">
        <f t="shared" si="35"/>
        <v>20047</v>
      </c>
      <c r="CQ56" s="2">
        <f t="shared" si="36"/>
        <v>1542.04</v>
      </c>
      <c r="CR56" s="2">
        <f t="shared" si="37"/>
        <v>0</v>
      </c>
      <c r="CS56" s="2">
        <f t="shared" si="38"/>
        <v>0</v>
      </c>
      <c r="CT56" s="2">
        <f t="shared" si="39"/>
        <v>0</v>
      </c>
      <c r="CU56" s="2">
        <f t="shared" si="40"/>
        <v>0</v>
      </c>
      <c r="CV56" s="2">
        <f t="shared" si="41"/>
        <v>0</v>
      </c>
      <c r="CW56" s="2">
        <f t="shared" si="42"/>
        <v>0</v>
      </c>
      <c r="CX56" s="2">
        <f t="shared" si="43"/>
        <v>0</v>
      </c>
      <c r="CY56" s="2">
        <f>(((S56+(R56*IF(0,0,1)))*AT56)/100)</f>
        <v>0</v>
      </c>
      <c r="CZ56" s="2">
        <f>(((S56+(R56*IF(0,0,1)))*AU56)/100)</f>
        <v>0</v>
      </c>
      <c r="DA56" s="2"/>
      <c r="DB56" s="2"/>
      <c r="DC56" s="2" t="s">
        <v>6</v>
      </c>
      <c r="DD56" s="2" t="s">
        <v>6</v>
      </c>
      <c r="DE56" s="2" t="s">
        <v>6</v>
      </c>
      <c r="DF56" s="2" t="s">
        <v>6</v>
      </c>
      <c r="DG56" s="2" t="s">
        <v>6</v>
      </c>
      <c r="DH56" s="2" t="s">
        <v>6</v>
      </c>
      <c r="DI56" s="2" t="s">
        <v>6</v>
      </c>
      <c r="DJ56" s="2" t="s">
        <v>6</v>
      </c>
      <c r="DK56" s="2" t="s">
        <v>6</v>
      </c>
      <c r="DL56" s="2" t="s">
        <v>6</v>
      </c>
      <c r="DM56" s="2" t="s">
        <v>6</v>
      </c>
      <c r="DN56" s="2">
        <v>0</v>
      </c>
      <c r="DO56" s="2">
        <v>0</v>
      </c>
      <c r="DP56" s="2">
        <v>1</v>
      </c>
      <c r="DQ56" s="2">
        <v>1</v>
      </c>
      <c r="DR56" s="2"/>
      <c r="DS56" s="2"/>
      <c r="DT56" s="2"/>
      <c r="DU56" s="2">
        <v>1010</v>
      </c>
      <c r="DV56" s="2" t="s">
        <v>43</v>
      </c>
      <c r="DW56" s="2" t="s">
        <v>43</v>
      </c>
      <c r="DX56" s="2">
        <v>1</v>
      </c>
      <c r="DY56" s="2"/>
      <c r="DZ56" s="2" t="s">
        <v>6</v>
      </c>
      <c r="EA56" s="2" t="s">
        <v>6</v>
      </c>
      <c r="EB56" s="2" t="s">
        <v>6</v>
      </c>
      <c r="EC56" s="2" t="s">
        <v>6</v>
      </c>
      <c r="ED56" s="2"/>
      <c r="EE56" s="2">
        <v>54938783</v>
      </c>
      <c r="EF56" s="2">
        <v>22</v>
      </c>
      <c r="EG56" s="2" t="s">
        <v>45</v>
      </c>
      <c r="EH56" s="2">
        <v>0</v>
      </c>
      <c r="EI56" s="2" t="s">
        <v>6</v>
      </c>
      <c r="EJ56" s="2">
        <v>1</v>
      </c>
      <c r="EK56" s="2">
        <v>500003</v>
      </c>
      <c r="EL56" s="2" t="s">
        <v>46</v>
      </c>
      <c r="EM56" s="2" t="s">
        <v>47</v>
      </c>
      <c r="EN56" s="2"/>
      <c r="EO56" s="2" t="s">
        <v>6</v>
      </c>
      <c r="EP56" s="2"/>
      <c r="EQ56" s="2">
        <v>0</v>
      </c>
      <c r="ER56" s="2">
        <v>1542.04</v>
      </c>
      <c r="ES56" s="110">
        <f>'1.Лок.смета.и.Акт'!F107</f>
        <v>1542.04</v>
      </c>
      <c r="ET56" s="2">
        <v>0</v>
      </c>
      <c r="EU56" s="2">
        <v>0</v>
      </c>
      <c r="EV56" s="2">
        <v>0</v>
      </c>
      <c r="EW56" s="2">
        <v>0</v>
      </c>
      <c r="EX56" s="2">
        <v>0</v>
      </c>
      <c r="EY56" s="2"/>
      <c r="EZ56" s="2"/>
      <c r="FA56" s="2"/>
      <c r="FB56" s="2"/>
      <c r="FC56" s="2"/>
      <c r="FD56" s="2"/>
      <c r="FE56" s="2"/>
      <c r="FF56" s="2"/>
      <c r="FG56" s="2"/>
      <c r="FH56" s="2"/>
      <c r="FI56" s="2"/>
      <c r="FJ56" s="2"/>
      <c r="FK56" s="2"/>
      <c r="FL56" s="2"/>
      <c r="FM56" s="2"/>
      <c r="FN56" s="2"/>
      <c r="FO56" s="2"/>
      <c r="FP56" s="2"/>
      <c r="FQ56" s="2">
        <v>0</v>
      </c>
      <c r="FR56" s="2">
        <f t="shared" si="44"/>
        <v>0</v>
      </c>
      <c r="FS56" s="2">
        <v>0</v>
      </c>
      <c r="FT56" s="2"/>
      <c r="FU56" s="2"/>
      <c r="FV56" s="2"/>
      <c r="FW56" s="2"/>
      <c r="FX56" s="2">
        <v>0</v>
      </c>
      <c r="FY56" s="2">
        <v>0</v>
      </c>
      <c r="FZ56" s="2"/>
      <c r="GA56" s="2" t="s">
        <v>6</v>
      </c>
      <c r="GB56" s="2"/>
      <c r="GC56" s="2"/>
      <c r="GD56" s="2">
        <v>1</v>
      </c>
      <c r="GE56" s="2"/>
      <c r="GF56" s="2">
        <v>-185893987</v>
      </c>
      <c r="GG56" s="2">
        <v>2</v>
      </c>
      <c r="GH56" s="2">
        <v>0</v>
      </c>
      <c r="GI56" s="2">
        <v>-2</v>
      </c>
      <c r="GJ56" s="2">
        <v>0</v>
      </c>
      <c r="GK56" s="2">
        <v>0</v>
      </c>
      <c r="GL56" s="2">
        <f t="shared" si="45"/>
        <v>0</v>
      </c>
      <c r="GM56" s="2">
        <f t="shared" si="46"/>
        <v>20047</v>
      </c>
      <c r="GN56" s="2">
        <f t="shared" si="47"/>
        <v>20047</v>
      </c>
      <c r="GO56" s="2">
        <f t="shared" si="48"/>
        <v>0</v>
      </c>
      <c r="GP56" s="2">
        <f t="shared" si="49"/>
        <v>0</v>
      </c>
      <c r="GQ56" s="2"/>
      <c r="GR56" s="2">
        <v>0</v>
      </c>
      <c r="GS56" s="2">
        <v>3</v>
      </c>
      <c r="GT56" s="2">
        <v>0</v>
      </c>
      <c r="GU56" s="2" t="s">
        <v>6</v>
      </c>
      <c r="GV56" s="2">
        <f t="shared" si="50"/>
        <v>0</v>
      </c>
      <c r="GW56" s="2">
        <v>1</v>
      </c>
      <c r="GX56" s="2">
        <f t="shared" si="51"/>
        <v>0</v>
      </c>
      <c r="GY56" s="2"/>
      <c r="GZ56" s="2"/>
      <c r="HA56" s="2">
        <v>0</v>
      </c>
      <c r="HB56" s="2">
        <v>0</v>
      </c>
      <c r="HC56" s="2">
        <f t="shared" si="52"/>
        <v>0</v>
      </c>
      <c r="HD56" s="2"/>
      <c r="HE56" s="2" t="s">
        <v>6</v>
      </c>
      <c r="HF56" s="2" t="s">
        <v>6</v>
      </c>
      <c r="HG56" s="2"/>
      <c r="HH56" s="2"/>
      <c r="HI56" s="2"/>
      <c r="HJ56" s="2"/>
      <c r="HK56" s="2"/>
      <c r="HL56" s="2"/>
      <c r="HM56" s="2" t="s">
        <v>6</v>
      </c>
      <c r="HN56" s="2" t="s">
        <v>6</v>
      </c>
      <c r="HO56" s="2" t="s">
        <v>6</v>
      </c>
      <c r="HP56" s="2" t="s">
        <v>6</v>
      </c>
      <c r="HQ56" s="2" t="s">
        <v>6</v>
      </c>
      <c r="HR56" s="2"/>
      <c r="HS56" s="2"/>
      <c r="HT56" s="2"/>
      <c r="HU56" s="2"/>
      <c r="HV56" s="2"/>
      <c r="HW56" s="2"/>
      <c r="HX56" s="2"/>
      <c r="HY56" s="2"/>
      <c r="HZ56" s="2"/>
      <c r="IA56" s="2"/>
      <c r="IB56" s="2"/>
      <c r="IC56" s="2"/>
      <c r="ID56" s="2"/>
      <c r="IE56" s="2"/>
      <c r="IF56" s="2">
        <v>-1</v>
      </c>
      <c r="IG56" s="2"/>
      <c r="IH56" s="2"/>
      <c r="II56" s="2"/>
      <c r="IJ56" s="2"/>
      <c r="IK56" s="2">
        <v>0</v>
      </c>
      <c r="IL56" s="2"/>
      <c r="IM56" s="2"/>
      <c r="IN56" s="2"/>
      <c r="IO56" s="2"/>
      <c r="IP56" s="2"/>
      <c r="IQ56" s="2"/>
      <c r="IR56" s="2"/>
      <c r="IS56" s="2"/>
      <c r="IT56" s="2"/>
      <c r="IU56" s="2"/>
    </row>
    <row r="57" spans="1:255" x14ac:dyDescent="0.2">
      <c r="A57">
        <v>18</v>
      </c>
      <c r="B57">
        <v>1</v>
      </c>
      <c r="C57">
        <v>56</v>
      </c>
      <c r="E57" t="s">
        <v>94</v>
      </c>
      <c r="F57" t="e">
        <f>'2.Лок.смета.и.Акт'!#REF!</f>
        <v>#REF!</v>
      </c>
      <c r="G57" t="s">
        <v>96</v>
      </c>
      <c r="H57" t="s">
        <v>43</v>
      </c>
      <c r="I57">
        <f>I51*J57</f>
        <v>13</v>
      </c>
      <c r="J57">
        <v>48.148148148148145</v>
      </c>
      <c r="K57">
        <v>48.148147999999999</v>
      </c>
      <c r="O57">
        <f t="shared" si="21"/>
        <v>171296</v>
      </c>
      <c r="P57">
        <f t="shared" si="22"/>
        <v>171296</v>
      </c>
      <c r="Q57">
        <f t="shared" si="23"/>
        <v>0</v>
      </c>
      <c r="R57">
        <f t="shared" si="24"/>
        <v>0</v>
      </c>
      <c r="S57">
        <f t="shared" si="25"/>
        <v>0</v>
      </c>
      <c r="T57">
        <f t="shared" si="26"/>
        <v>0</v>
      </c>
      <c r="U57">
        <f t="shared" si="27"/>
        <v>0</v>
      </c>
      <c r="V57">
        <f t="shared" si="28"/>
        <v>0</v>
      </c>
      <c r="W57">
        <f t="shared" si="29"/>
        <v>0</v>
      </c>
      <c r="X57">
        <f t="shared" si="30"/>
        <v>0</v>
      </c>
      <c r="Y57">
        <f t="shared" si="31"/>
        <v>0</v>
      </c>
      <c r="AA57">
        <v>86295184</v>
      </c>
      <c r="AB57">
        <f t="shared" si="32"/>
        <v>1742.94</v>
      </c>
      <c r="AC57">
        <f t="shared" si="61"/>
        <v>1742.94</v>
      </c>
      <c r="AD57">
        <f t="shared" si="62"/>
        <v>0</v>
      </c>
      <c r="AE57">
        <f t="shared" si="63"/>
        <v>0</v>
      </c>
      <c r="AF57">
        <f t="shared" si="64"/>
        <v>0</v>
      </c>
      <c r="AG57">
        <f t="shared" si="33"/>
        <v>0</v>
      </c>
      <c r="AH57">
        <f t="shared" si="65"/>
        <v>0</v>
      </c>
      <c r="AI57">
        <f t="shared" si="66"/>
        <v>0</v>
      </c>
      <c r="AJ57">
        <f t="shared" si="34"/>
        <v>0</v>
      </c>
      <c r="AK57">
        <v>1742.94</v>
      </c>
      <c r="AL57">
        <v>1742.94</v>
      </c>
      <c r="AM57">
        <v>0</v>
      </c>
      <c r="AN57">
        <v>0</v>
      </c>
      <c r="AO57">
        <v>0</v>
      </c>
      <c r="AP57">
        <v>0</v>
      </c>
      <c r="AQ57">
        <v>0</v>
      </c>
      <c r="AR57">
        <v>0</v>
      </c>
      <c r="AS57">
        <v>0</v>
      </c>
      <c r="AT57">
        <v>0</v>
      </c>
      <c r="AU57">
        <v>0</v>
      </c>
      <c r="AV57">
        <v>1</v>
      </c>
      <c r="AW57">
        <v>1</v>
      </c>
      <c r="AZ57">
        <v>1</v>
      </c>
      <c r="BA57">
        <v>1</v>
      </c>
      <c r="BB57">
        <v>1</v>
      </c>
      <c r="BC57">
        <v>7.56</v>
      </c>
      <c r="BD57" t="s">
        <v>6</v>
      </c>
      <c r="BE57" t="s">
        <v>6</v>
      </c>
      <c r="BF57" t="s">
        <v>6</v>
      </c>
      <c r="BG57" t="s">
        <v>6</v>
      </c>
      <c r="BH57">
        <v>3</v>
      </c>
      <c r="BI57">
        <v>1</v>
      </c>
      <c r="BJ57" t="s">
        <v>97</v>
      </c>
      <c r="BM57">
        <v>500003</v>
      </c>
      <c r="BN57">
        <v>0</v>
      </c>
      <c r="BO57" t="s">
        <v>6</v>
      </c>
      <c r="BP57">
        <v>0</v>
      </c>
      <c r="BQ57">
        <v>22</v>
      </c>
      <c r="BR57">
        <v>0</v>
      </c>
      <c r="BS57">
        <v>1</v>
      </c>
      <c r="BT57">
        <v>1</v>
      </c>
      <c r="BU57">
        <v>1</v>
      </c>
      <c r="BV57">
        <v>1</v>
      </c>
      <c r="BW57">
        <v>1</v>
      </c>
      <c r="BX57">
        <v>1</v>
      </c>
      <c r="BY57" t="s">
        <v>6</v>
      </c>
      <c r="BZ57">
        <v>0</v>
      </c>
      <c r="CA57">
        <v>0</v>
      </c>
      <c r="CB57" t="s">
        <v>6</v>
      </c>
      <c r="CE57">
        <v>0</v>
      </c>
      <c r="CF57">
        <v>0</v>
      </c>
      <c r="CG57">
        <v>0</v>
      </c>
      <c r="CM57">
        <v>0</v>
      </c>
      <c r="CN57" t="s">
        <v>6</v>
      </c>
      <c r="CO57">
        <v>0</v>
      </c>
      <c r="CP57">
        <f t="shared" si="35"/>
        <v>171296</v>
      </c>
      <c r="CQ57">
        <f t="shared" si="36"/>
        <v>13176.626399999999</v>
      </c>
      <c r="CR57">
        <f t="shared" si="37"/>
        <v>0</v>
      </c>
      <c r="CS57">
        <f t="shared" si="38"/>
        <v>0</v>
      </c>
      <c r="CT57">
        <f t="shared" si="39"/>
        <v>0</v>
      </c>
      <c r="CU57">
        <f t="shared" si="40"/>
        <v>0</v>
      </c>
      <c r="CV57">
        <f t="shared" si="41"/>
        <v>0</v>
      </c>
      <c r="CW57">
        <f t="shared" si="42"/>
        <v>0</v>
      </c>
      <c r="CX57">
        <f t="shared" si="43"/>
        <v>0</v>
      </c>
      <c r="CY57">
        <f>(S57+R57)*(BZ57/100)</f>
        <v>0</v>
      </c>
      <c r="CZ57">
        <f>(S57+R57)*(CA57/100)</f>
        <v>0</v>
      </c>
      <c r="DC57" t="s">
        <v>6</v>
      </c>
      <c r="DD57" t="s">
        <v>6</v>
      </c>
      <c r="DE57" t="s">
        <v>6</v>
      </c>
      <c r="DF57" t="s">
        <v>6</v>
      </c>
      <c r="DG57" t="s">
        <v>6</v>
      </c>
      <c r="DH57" t="s">
        <v>6</v>
      </c>
      <c r="DI57" t="s">
        <v>6</v>
      </c>
      <c r="DJ57" t="s">
        <v>6</v>
      </c>
      <c r="DK57" t="s">
        <v>6</v>
      </c>
      <c r="DL57" t="s">
        <v>6</v>
      </c>
      <c r="DM57" t="s">
        <v>6</v>
      </c>
      <c r="DN57">
        <v>0</v>
      </c>
      <c r="DO57">
        <v>0</v>
      </c>
      <c r="DP57">
        <v>1</v>
      </c>
      <c r="DQ57">
        <v>1</v>
      </c>
      <c r="DU57">
        <v>1010</v>
      </c>
      <c r="DV57" t="s">
        <v>43</v>
      </c>
      <c r="DW57" t="e">
        <f>'2.Лок.смета.и.Акт'!#REF!</f>
        <v>#REF!</v>
      </c>
      <c r="DX57">
        <v>1</v>
      </c>
      <c r="DZ57" t="s">
        <v>6</v>
      </c>
      <c r="EA57" t="s">
        <v>6</v>
      </c>
      <c r="EB57" t="s">
        <v>6</v>
      </c>
      <c r="EC57" t="s">
        <v>6</v>
      </c>
      <c r="EE57">
        <v>54938783</v>
      </c>
      <c r="EF57">
        <v>22</v>
      </c>
      <c r="EG57" t="s">
        <v>45</v>
      </c>
      <c r="EH57">
        <v>0</v>
      </c>
      <c r="EI57" t="s">
        <v>6</v>
      </c>
      <c r="EJ57">
        <v>1</v>
      </c>
      <c r="EK57">
        <v>500003</v>
      </c>
      <c r="EL57" t="s">
        <v>46</v>
      </c>
      <c r="EM57" t="s">
        <v>47</v>
      </c>
      <c r="EO57" t="s">
        <v>6</v>
      </c>
      <c r="EQ57">
        <v>0</v>
      </c>
      <c r="ER57">
        <v>12421.35</v>
      </c>
      <c r="ES57">
        <v>1742.94</v>
      </c>
      <c r="ET57">
        <v>0</v>
      </c>
      <c r="EU57">
        <v>0</v>
      </c>
      <c r="EV57">
        <v>0</v>
      </c>
      <c r="EW57">
        <v>0</v>
      </c>
      <c r="EX57">
        <v>0</v>
      </c>
      <c r="EZ57">
        <v>5</v>
      </c>
      <c r="FC57">
        <v>0</v>
      </c>
      <c r="FD57">
        <v>18</v>
      </c>
      <c r="FF57">
        <v>12421.35</v>
      </c>
      <c r="FQ57">
        <v>0</v>
      </c>
      <c r="FR57">
        <f t="shared" si="44"/>
        <v>0</v>
      </c>
      <c r="FS57">
        <v>0</v>
      </c>
      <c r="FX57">
        <v>0</v>
      </c>
      <c r="FY57">
        <v>0</v>
      </c>
      <c r="GA57" t="s">
        <v>98</v>
      </c>
      <c r="GD57">
        <v>1</v>
      </c>
      <c r="GF57">
        <v>-185893987</v>
      </c>
      <c r="GG57">
        <v>2</v>
      </c>
      <c r="GH57">
        <v>3</v>
      </c>
      <c r="GI57">
        <v>5</v>
      </c>
      <c r="GJ57">
        <v>0</v>
      </c>
      <c r="GK57">
        <v>0</v>
      </c>
      <c r="GL57">
        <f t="shared" si="45"/>
        <v>0</v>
      </c>
      <c r="GM57">
        <f t="shared" si="46"/>
        <v>171296</v>
      </c>
      <c r="GN57">
        <f t="shared" si="47"/>
        <v>171296</v>
      </c>
      <c r="GO57">
        <f t="shared" si="48"/>
        <v>0</v>
      </c>
      <c r="GP57">
        <f t="shared" si="49"/>
        <v>0</v>
      </c>
      <c r="GR57">
        <v>1</v>
      </c>
      <c r="GS57">
        <v>1</v>
      </c>
      <c r="GT57">
        <v>0</v>
      </c>
      <c r="GU57" t="s">
        <v>6</v>
      </c>
      <c r="GV57">
        <f t="shared" si="50"/>
        <v>0</v>
      </c>
      <c r="GW57">
        <v>1</v>
      </c>
      <c r="GX57">
        <f t="shared" si="51"/>
        <v>0</v>
      </c>
      <c r="HA57">
        <v>0</v>
      </c>
      <c r="HB57">
        <v>0</v>
      </c>
      <c r="HC57">
        <f t="shared" si="52"/>
        <v>0</v>
      </c>
      <c r="HE57" t="s">
        <v>38</v>
      </c>
      <c r="HF57" t="s">
        <v>39</v>
      </c>
      <c r="HM57" t="s">
        <v>6</v>
      </c>
      <c r="HN57" t="s">
        <v>6</v>
      </c>
      <c r="HO57" t="s">
        <v>6</v>
      </c>
      <c r="HP57" t="s">
        <v>6</v>
      </c>
      <c r="HQ57" t="s">
        <v>6</v>
      </c>
      <c r="IF57">
        <v>-1</v>
      </c>
      <c r="IK57">
        <v>0</v>
      </c>
    </row>
    <row r="58" spans="1:255" x14ac:dyDescent="0.2">
      <c r="A58" s="2">
        <v>18</v>
      </c>
      <c r="B58" s="2">
        <v>1</v>
      </c>
      <c r="C58" s="2">
        <v>48</v>
      </c>
      <c r="D58" s="2"/>
      <c r="E58" s="2" t="s">
        <v>99</v>
      </c>
      <c r="F58" s="2" t="s">
        <v>100</v>
      </c>
      <c r="G58" s="2" t="s">
        <v>101</v>
      </c>
      <c r="H58" s="2" t="s">
        <v>43</v>
      </c>
      <c r="I58" s="2">
        <f>I50*J58</f>
        <v>13</v>
      </c>
      <c r="J58" s="216">
        <f>'5.Ведомость_списания'!F41</f>
        <v>48.148148148148145</v>
      </c>
      <c r="K58" s="2">
        <v>48.148147999999999</v>
      </c>
      <c r="L58" s="2"/>
      <c r="M58" s="2"/>
      <c r="N58" s="2"/>
      <c r="O58" s="2">
        <f t="shared" si="21"/>
        <v>20445</v>
      </c>
      <c r="P58" s="2">
        <f t="shared" si="22"/>
        <v>20445</v>
      </c>
      <c r="Q58" s="2">
        <f t="shared" si="23"/>
        <v>0</v>
      </c>
      <c r="R58" s="2">
        <f t="shared" si="24"/>
        <v>0</v>
      </c>
      <c r="S58" s="2">
        <f t="shared" si="25"/>
        <v>0</v>
      </c>
      <c r="T58" s="2">
        <f t="shared" si="26"/>
        <v>0</v>
      </c>
      <c r="U58" s="2">
        <f t="shared" si="27"/>
        <v>0</v>
      </c>
      <c r="V58" s="2">
        <f t="shared" si="28"/>
        <v>0</v>
      </c>
      <c r="W58" s="2">
        <f t="shared" si="29"/>
        <v>0</v>
      </c>
      <c r="X58" s="2">
        <f t="shared" si="30"/>
        <v>0</v>
      </c>
      <c r="Y58" s="2">
        <f t="shared" si="31"/>
        <v>0</v>
      </c>
      <c r="Z58" s="2"/>
      <c r="AA58" s="2">
        <v>86295183</v>
      </c>
      <c r="AB58" s="2">
        <f t="shared" si="32"/>
        <v>1572.7</v>
      </c>
      <c r="AC58" s="2">
        <f t="shared" si="61"/>
        <v>1572.7</v>
      </c>
      <c r="AD58" s="2">
        <f t="shared" si="62"/>
        <v>0</v>
      </c>
      <c r="AE58" s="2">
        <f t="shared" si="63"/>
        <v>0</v>
      </c>
      <c r="AF58" s="2">
        <f t="shared" si="64"/>
        <v>0</v>
      </c>
      <c r="AG58" s="2">
        <f t="shared" si="33"/>
        <v>0</v>
      </c>
      <c r="AH58" s="2">
        <f t="shared" si="65"/>
        <v>0</v>
      </c>
      <c r="AI58" s="2">
        <f t="shared" si="66"/>
        <v>0</v>
      </c>
      <c r="AJ58" s="2">
        <f t="shared" si="34"/>
        <v>0</v>
      </c>
      <c r="AK58" s="2">
        <v>1572.7</v>
      </c>
      <c r="AL58" s="110">
        <f>'1.Лок.смета.и.Акт'!F109</f>
        <v>1572.7</v>
      </c>
      <c r="AM58" s="2">
        <v>0</v>
      </c>
      <c r="AN58" s="2">
        <v>0</v>
      </c>
      <c r="AO58" s="2">
        <v>0</v>
      </c>
      <c r="AP58" s="2">
        <v>0</v>
      </c>
      <c r="AQ58" s="2">
        <v>0</v>
      </c>
      <c r="AR58" s="2">
        <v>0</v>
      </c>
      <c r="AS58" s="2">
        <v>0</v>
      </c>
      <c r="AT58" s="2">
        <v>0</v>
      </c>
      <c r="AU58" s="2">
        <v>0</v>
      </c>
      <c r="AV58" s="2">
        <v>1</v>
      </c>
      <c r="AW58" s="2">
        <v>1</v>
      </c>
      <c r="AX58" s="2"/>
      <c r="AY58" s="2"/>
      <c r="AZ58" s="2">
        <v>1</v>
      </c>
      <c r="BA58" s="2">
        <v>1</v>
      </c>
      <c r="BB58" s="2">
        <v>1</v>
      </c>
      <c r="BC58" s="2">
        <v>1</v>
      </c>
      <c r="BD58" s="2" t="s">
        <v>6</v>
      </c>
      <c r="BE58" s="2" t="s">
        <v>6</v>
      </c>
      <c r="BF58" s="2" t="s">
        <v>6</v>
      </c>
      <c r="BG58" s="2" t="s">
        <v>6</v>
      </c>
      <c r="BH58" s="2">
        <v>3</v>
      </c>
      <c r="BI58" s="2">
        <v>1</v>
      </c>
      <c r="BJ58" s="2" t="s">
        <v>102</v>
      </c>
      <c r="BK58" s="2"/>
      <c r="BL58" s="2"/>
      <c r="BM58" s="2">
        <v>500003</v>
      </c>
      <c r="BN58" s="2">
        <v>0</v>
      </c>
      <c r="BO58" s="2" t="s">
        <v>6</v>
      </c>
      <c r="BP58" s="2">
        <v>0</v>
      </c>
      <c r="BQ58" s="2">
        <v>22</v>
      </c>
      <c r="BR58" s="2">
        <v>0</v>
      </c>
      <c r="BS58" s="2">
        <v>1</v>
      </c>
      <c r="BT58" s="2">
        <v>1</v>
      </c>
      <c r="BU58" s="2">
        <v>1</v>
      </c>
      <c r="BV58" s="2">
        <v>1</v>
      </c>
      <c r="BW58" s="2">
        <v>1</v>
      </c>
      <c r="BX58" s="2">
        <v>1</v>
      </c>
      <c r="BY58" s="2" t="s">
        <v>6</v>
      </c>
      <c r="BZ58" s="2">
        <v>0</v>
      </c>
      <c r="CA58" s="2">
        <v>0</v>
      </c>
      <c r="CB58" s="2" t="s">
        <v>6</v>
      </c>
      <c r="CC58" s="2"/>
      <c r="CD58" s="2"/>
      <c r="CE58" s="2">
        <v>0</v>
      </c>
      <c r="CF58" s="2">
        <v>0</v>
      </c>
      <c r="CG58" s="2">
        <v>0</v>
      </c>
      <c r="CH58" s="2"/>
      <c r="CI58" s="2"/>
      <c r="CJ58" s="2"/>
      <c r="CK58" s="2"/>
      <c r="CL58" s="2"/>
      <c r="CM58" s="2">
        <v>0</v>
      </c>
      <c r="CN58" s="2" t="s">
        <v>6</v>
      </c>
      <c r="CO58" s="2">
        <v>0</v>
      </c>
      <c r="CP58" s="2">
        <f t="shared" si="35"/>
        <v>20445</v>
      </c>
      <c r="CQ58" s="2">
        <f t="shared" si="36"/>
        <v>1572.7</v>
      </c>
      <c r="CR58" s="2">
        <f t="shared" si="37"/>
        <v>0</v>
      </c>
      <c r="CS58" s="2">
        <f t="shared" si="38"/>
        <v>0</v>
      </c>
      <c r="CT58" s="2">
        <f t="shared" si="39"/>
        <v>0</v>
      </c>
      <c r="CU58" s="2">
        <f t="shared" si="40"/>
        <v>0</v>
      </c>
      <c r="CV58" s="2">
        <f t="shared" si="41"/>
        <v>0</v>
      </c>
      <c r="CW58" s="2">
        <f t="shared" si="42"/>
        <v>0</v>
      </c>
      <c r="CX58" s="2">
        <f t="shared" si="43"/>
        <v>0</v>
      </c>
      <c r="CY58" s="2">
        <f>(((S58+(R58*IF(0,0,1)))*AT58)/100)</f>
        <v>0</v>
      </c>
      <c r="CZ58" s="2">
        <f>(((S58+(R58*IF(0,0,1)))*AU58)/100)</f>
        <v>0</v>
      </c>
      <c r="DA58" s="2"/>
      <c r="DB58" s="2"/>
      <c r="DC58" s="2" t="s">
        <v>6</v>
      </c>
      <c r="DD58" s="2" t="s">
        <v>6</v>
      </c>
      <c r="DE58" s="2" t="s">
        <v>6</v>
      </c>
      <c r="DF58" s="2" t="s">
        <v>6</v>
      </c>
      <c r="DG58" s="2" t="s">
        <v>6</v>
      </c>
      <c r="DH58" s="2" t="s">
        <v>6</v>
      </c>
      <c r="DI58" s="2" t="s">
        <v>6</v>
      </c>
      <c r="DJ58" s="2" t="s">
        <v>6</v>
      </c>
      <c r="DK58" s="2" t="s">
        <v>6</v>
      </c>
      <c r="DL58" s="2" t="s">
        <v>6</v>
      </c>
      <c r="DM58" s="2" t="s">
        <v>6</v>
      </c>
      <c r="DN58" s="2">
        <v>0</v>
      </c>
      <c r="DO58" s="2">
        <v>0</v>
      </c>
      <c r="DP58" s="2">
        <v>1</v>
      </c>
      <c r="DQ58" s="2">
        <v>1</v>
      </c>
      <c r="DR58" s="2"/>
      <c r="DS58" s="2"/>
      <c r="DT58" s="2"/>
      <c r="DU58" s="2">
        <v>1010</v>
      </c>
      <c r="DV58" s="2" t="s">
        <v>43</v>
      </c>
      <c r="DW58" s="2" t="s">
        <v>43</v>
      </c>
      <c r="DX58" s="2">
        <v>1</v>
      </c>
      <c r="DY58" s="2"/>
      <c r="DZ58" s="2" t="s">
        <v>6</v>
      </c>
      <c r="EA58" s="2" t="s">
        <v>6</v>
      </c>
      <c r="EB58" s="2" t="s">
        <v>6</v>
      </c>
      <c r="EC58" s="2" t="s">
        <v>6</v>
      </c>
      <c r="ED58" s="2"/>
      <c r="EE58" s="2">
        <v>54938783</v>
      </c>
      <c r="EF58" s="2">
        <v>22</v>
      </c>
      <c r="EG58" s="2" t="s">
        <v>45</v>
      </c>
      <c r="EH58" s="2">
        <v>0</v>
      </c>
      <c r="EI58" s="2" t="s">
        <v>6</v>
      </c>
      <c r="EJ58" s="2">
        <v>1</v>
      </c>
      <c r="EK58" s="2">
        <v>500003</v>
      </c>
      <c r="EL58" s="2" t="s">
        <v>46</v>
      </c>
      <c r="EM58" s="2" t="s">
        <v>47</v>
      </c>
      <c r="EN58" s="2"/>
      <c r="EO58" s="2" t="s">
        <v>6</v>
      </c>
      <c r="EP58" s="2"/>
      <c r="EQ58" s="2">
        <v>0</v>
      </c>
      <c r="ER58" s="2">
        <v>1572.7</v>
      </c>
      <c r="ES58" s="110">
        <f>'1.Лок.смета.и.Акт'!F109</f>
        <v>1572.7</v>
      </c>
      <c r="ET58" s="2">
        <v>0</v>
      </c>
      <c r="EU58" s="2">
        <v>0</v>
      </c>
      <c r="EV58" s="2">
        <v>0</v>
      </c>
      <c r="EW58" s="2">
        <v>0</v>
      </c>
      <c r="EX58" s="2">
        <v>0</v>
      </c>
      <c r="EY58" s="2"/>
      <c r="EZ58" s="2"/>
      <c r="FA58" s="2"/>
      <c r="FB58" s="2"/>
      <c r="FC58" s="2"/>
      <c r="FD58" s="2"/>
      <c r="FE58" s="2"/>
      <c r="FF58" s="2"/>
      <c r="FG58" s="2"/>
      <c r="FH58" s="2"/>
      <c r="FI58" s="2"/>
      <c r="FJ58" s="2"/>
      <c r="FK58" s="2"/>
      <c r="FL58" s="2"/>
      <c r="FM58" s="2"/>
      <c r="FN58" s="2"/>
      <c r="FO58" s="2"/>
      <c r="FP58" s="2"/>
      <c r="FQ58" s="2">
        <v>0</v>
      </c>
      <c r="FR58" s="2">
        <f t="shared" si="44"/>
        <v>0</v>
      </c>
      <c r="FS58" s="2">
        <v>0</v>
      </c>
      <c r="FT58" s="2"/>
      <c r="FU58" s="2"/>
      <c r="FV58" s="2"/>
      <c r="FW58" s="2"/>
      <c r="FX58" s="2">
        <v>0</v>
      </c>
      <c r="FY58" s="2">
        <v>0</v>
      </c>
      <c r="FZ58" s="2"/>
      <c r="GA58" s="2" t="s">
        <v>6</v>
      </c>
      <c r="GB58" s="2"/>
      <c r="GC58" s="2"/>
      <c r="GD58" s="2">
        <v>1</v>
      </c>
      <c r="GE58" s="2"/>
      <c r="GF58" s="2">
        <v>1605446080</v>
      </c>
      <c r="GG58" s="2">
        <v>2</v>
      </c>
      <c r="GH58" s="2">
        <v>0</v>
      </c>
      <c r="GI58" s="2">
        <v>-2</v>
      </c>
      <c r="GJ58" s="2">
        <v>0</v>
      </c>
      <c r="GK58" s="2">
        <v>0</v>
      </c>
      <c r="GL58" s="2">
        <f t="shared" si="45"/>
        <v>0</v>
      </c>
      <c r="GM58" s="2">
        <f t="shared" si="46"/>
        <v>20445</v>
      </c>
      <c r="GN58" s="2">
        <f t="shared" si="47"/>
        <v>20445</v>
      </c>
      <c r="GO58" s="2">
        <f t="shared" si="48"/>
        <v>0</v>
      </c>
      <c r="GP58" s="2">
        <f t="shared" si="49"/>
        <v>0</v>
      </c>
      <c r="GQ58" s="2"/>
      <c r="GR58" s="2">
        <v>0</v>
      </c>
      <c r="GS58" s="2">
        <v>3</v>
      </c>
      <c r="GT58" s="2">
        <v>0</v>
      </c>
      <c r="GU58" s="2" t="s">
        <v>6</v>
      </c>
      <c r="GV58" s="2">
        <f t="shared" si="50"/>
        <v>0</v>
      </c>
      <c r="GW58" s="2">
        <v>1</v>
      </c>
      <c r="GX58" s="2">
        <f t="shared" si="51"/>
        <v>0</v>
      </c>
      <c r="GY58" s="2"/>
      <c r="GZ58" s="2"/>
      <c r="HA58" s="2">
        <v>0</v>
      </c>
      <c r="HB58" s="2">
        <v>0</v>
      </c>
      <c r="HC58" s="2">
        <f t="shared" si="52"/>
        <v>0</v>
      </c>
      <c r="HD58" s="2"/>
      <c r="HE58" s="2" t="s">
        <v>6</v>
      </c>
      <c r="HF58" s="2" t="s">
        <v>6</v>
      </c>
      <c r="HG58" s="2"/>
      <c r="HH58" s="2"/>
      <c r="HI58" s="2"/>
      <c r="HJ58" s="2"/>
      <c r="HK58" s="2"/>
      <c r="HL58" s="2"/>
      <c r="HM58" s="2" t="s">
        <v>6</v>
      </c>
      <c r="HN58" s="2" t="s">
        <v>6</v>
      </c>
      <c r="HO58" s="2" t="s">
        <v>6</v>
      </c>
      <c r="HP58" s="2" t="s">
        <v>6</v>
      </c>
      <c r="HQ58" s="2" t="s">
        <v>6</v>
      </c>
      <c r="HR58" s="2"/>
      <c r="HS58" s="2"/>
      <c r="HT58" s="2"/>
      <c r="HU58" s="2"/>
      <c r="HV58" s="2"/>
      <c r="HW58" s="2"/>
      <c r="HX58" s="2"/>
      <c r="HY58" s="2"/>
      <c r="HZ58" s="2"/>
      <c r="IA58" s="2"/>
      <c r="IB58" s="2"/>
      <c r="IC58" s="2"/>
      <c r="ID58" s="2"/>
      <c r="IE58" s="2"/>
      <c r="IF58" s="2">
        <v>-1</v>
      </c>
      <c r="IG58" s="2"/>
      <c r="IH58" s="2"/>
      <c r="II58" s="2"/>
      <c r="IJ58" s="2"/>
      <c r="IK58" s="2">
        <v>0</v>
      </c>
      <c r="IL58" s="2"/>
      <c r="IM58" s="2"/>
      <c r="IN58" s="2"/>
      <c r="IO58" s="2"/>
      <c r="IP58" s="2"/>
      <c r="IQ58" s="2"/>
      <c r="IR58" s="2"/>
      <c r="IS58" s="2"/>
      <c r="IT58" s="2"/>
      <c r="IU58" s="2"/>
    </row>
    <row r="59" spans="1:255" x14ac:dyDescent="0.2">
      <c r="A59">
        <v>18</v>
      </c>
      <c r="B59">
        <v>1</v>
      </c>
      <c r="C59">
        <v>58</v>
      </c>
      <c r="E59" t="s">
        <v>99</v>
      </c>
      <c r="F59" t="e">
        <f>'2.Лок.смета.и.Акт'!#REF!</f>
        <v>#REF!</v>
      </c>
      <c r="G59" t="s">
        <v>101</v>
      </c>
      <c r="H59" t="s">
        <v>43</v>
      </c>
      <c r="I59">
        <f>I51*J59</f>
        <v>13</v>
      </c>
      <c r="J59">
        <v>48.148148148148145</v>
      </c>
      <c r="K59">
        <v>48.148147999999999</v>
      </c>
      <c r="O59">
        <f t="shared" si="21"/>
        <v>174357</v>
      </c>
      <c r="P59">
        <f t="shared" si="22"/>
        <v>174357</v>
      </c>
      <c r="Q59">
        <f t="shared" si="23"/>
        <v>0</v>
      </c>
      <c r="R59">
        <f t="shared" si="24"/>
        <v>0</v>
      </c>
      <c r="S59">
        <f t="shared" si="25"/>
        <v>0</v>
      </c>
      <c r="T59">
        <f t="shared" si="26"/>
        <v>0</v>
      </c>
      <c r="U59">
        <f t="shared" si="27"/>
        <v>0</v>
      </c>
      <c r="V59">
        <f t="shared" si="28"/>
        <v>0</v>
      </c>
      <c r="W59">
        <f t="shared" si="29"/>
        <v>0</v>
      </c>
      <c r="X59">
        <f t="shared" si="30"/>
        <v>0</v>
      </c>
      <c r="Y59">
        <f t="shared" si="31"/>
        <v>0</v>
      </c>
      <c r="AA59">
        <v>86295184</v>
      </c>
      <c r="AB59">
        <f t="shared" si="32"/>
        <v>1774.08</v>
      </c>
      <c r="AC59">
        <f t="shared" si="61"/>
        <v>1774.08</v>
      </c>
      <c r="AD59">
        <f t="shared" si="62"/>
        <v>0</v>
      </c>
      <c r="AE59">
        <f t="shared" si="63"/>
        <v>0</v>
      </c>
      <c r="AF59">
        <f t="shared" si="64"/>
        <v>0</v>
      </c>
      <c r="AG59">
        <f t="shared" si="33"/>
        <v>0</v>
      </c>
      <c r="AH59">
        <f t="shared" si="65"/>
        <v>0</v>
      </c>
      <c r="AI59">
        <f t="shared" si="66"/>
        <v>0</v>
      </c>
      <c r="AJ59">
        <f t="shared" si="34"/>
        <v>0</v>
      </c>
      <c r="AK59">
        <v>1774.0800000000002</v>
      </c>
      <c r="AL59">
        <v>1774.0800000000002</v>
      </c>
      <c r="AM59">
        <v>0</v>
      </c>
      <c r="AN59">
        <v>0</v>
      </c>
      <c r="AO59">
        <v>0</v>
      </c>
      <c r="AP59">
        <v>0</v>
      </c>
      <c r="AQ59">
        <v>0</v>
      </c>
      <c r="AR59">
        <v>0</v>
      </c>
      <c r="AS59">
        <v>0</v>
      </c>
      <c r="AT59">
        <v>0</v>
      </c>
      <c r="AU59">
        <v>0</v>
      </c>
      <c r="AV59">
        <v>1</v>
      </c>
      <c r="AW59">
        <v>1</v>
      </c>
      <c r="AZ59">
        <v>1</v>
      </c>
      <c r="BA59">
        <v>1</v>
      </c>
      <c r="BB59">
        <v>1</v>
      </c>
      <c r="BC59">
        <v>7.56</v>
      </c>
      <c r="BD59" t="s">
        <v>6</v>
      </c>
      <c r="BE59" t="s">
        <v>6</v>
      </c>
      <c r="BF59" t="s">
        <v>6</v>
      </c>
      <c r="BG59" t="s">
        <v>6</v>
      </c>
      <c r="BH59">
        <v>3</v>
      </c>
      <c r="BI59">
        <v>1</v>
      </c>
      <c r="BJ59" t="s">
        <v>102</v>
      </c>
      <c r="BM59">
        <v>500003</v>
      </c>
      <c r="BN59">
        <v>0</v>
      </c>
      <c r="BO59" t="s">
        <v>6</v>
      </c>
      <c r="BP59">
        <v>0</v>
      </c>
      <c r="BQ59">
        <v>22</v>
      </c>
      <c r="BR59">
        <v>0</v>
      </c>
      <c r="BS59">
        <v>1</v>
      </c>
      <c r="BT59">
        <v>1</v>
      </c>
      <c r="BU59">
        <v>1</v>
      </c>
      <c r="BV59">
        <v>1</v>
      </c>
      <c r="BW59">
        <v>1</v>
      </c>
      <c r="BX59">
        <v>1</v>
      </c>
      <c r="BY59" t="s">
        <v>6</v>
      </c>
      <c r="BZ59">
        <v>0</v>
      </c>
      <c r="CA59">
        <v>0</v>
      </c>
      <c r="CB59" t="s">
        <v>6</v>
      </c>
      <c r="CE59">
        <v>0</v>
      </c>
      <c r="CF59">
        <v>0</v>
      </c>
      <c r="CG59">
        <v>0</v>
      </c>
      <c r="CM59">
        <v>0</v>
      </c>
      <c r="CN59" t="s">
        <v>6</v>
      </c>
      <c r="CO59">
        <v>0</v>
      </c>
      <c r="CP59">
        <f t="shared" si="35"/>
        <v>174357</v>
      </c>
      <c r="CQ59">
        <f t="shared" si="36"/>
        <v>13412.044799999998</v>
      </c>
      <c r="CR59">
        <f t="shared" si="37"/>
        <v>0</v>
      </c>
      <c r="CS59">
        <f t="shared" si="38"/>
        <v>0</v>
      </c>
      <c r="CT59">
        <f t="shared" si="39"/>
        <v>0</v>
      </c>
      <c r="CU59">
        <f t="shared" si="40"/>
        <v>0</v>
      </c>
      <c r="CV59">
        <f t="shared" si="41"/>
        <v>0</v>
      </c>
      <c r="CW59">
        <f t="shared" si="42"/>
        <v>0</v>
      </c>
      <c r="CX59">
        <f t="shared" si="43"/>
        <v>0</v>
      </c>
      <c r="CY59">
        <f>(S59+R59)*(BZ59/100)</f>
        <v>0</v>
      </c>
      <c r="CZ59">
        <f>(S59+R59)*(CA59/100)</f>
        <v>0</v>
      </c>
      <c r="DC59" t="s">
        <v>6</v>
      </c>
      <c r="DD59" t="s">
        <v>6</v>
      </c>
      <c r="DE59" t="s">
        <v>6</v>
      </c>
      <c r="DF59" t="s">
        <v>6</v>
      </c>
      <c r="DG59" t="s">
        <v>6</v>
      </c>
      <c r="DH59" t="s">
        <v>6</v>
      </c>
      <c r="DI59" t="s">
        <v>6</v>
      </c>
      <c r="DJ59" t="s">
        <v>6</v>
      </c>
      <c r="DK59" t="s">
        <v>6</v>
      </c>
      <c r="DL59" t="s">
        <v>6</v>
      </c>
      <c r="DM59" t="s">
        <v>6</v>
      </c>
      <c r="DN59">
        <v>0</v>
      </c>
      <c r="DO59">
        <v>0</v>
      </c>
      <c r="DP59">
        <v>1</v>
      </c>
      <c r="DQ59">
        <v>1</v>
      </c>
      <c r="DU59">
        <v>1010</v>
      </c>
      <c r="DV59" t="s">
        <v>43</v>
      </c>
      <c r="DW59" t="e">
        <f>'2.Лок.смета.и.Акт'!#REF!</f>
        <v>#REF!</v>
      </c>
      <c r="DX59">
        <v>1</v>
      </c>
      <c r="DZ59" t="s">
        <v>6</v>
      </c>
      <c r="EA59" t="s">
        <v>6</v>
      </c>
      <c r="EB59" t="s">
        <v>6</v>
      </c>
      <c r="EC59" t="s">
        <v>6</v>
      </c>
      <c r="EE59">
        <v>54938783</v>
      </c>
      <c r="EF59">
        <v>22</v>
      </c>
      <c r="EG59" t="s">
        <v>45</v>
      </c>
      <c r="EH59">
        <v>0</v>
      </c>
      <c r="EI59" t="s">
        <v>6</v>
      </c>
      <c r="EJ59">
        <v>1</v>
      </c>
      <c r="EK59">
        <v>500003</v>
      </c>
      <c r="EL59" t="s">
        <v>46</v>
      </c>
      <c r="EM59" t="s">
        <v>47</v>
      </c>
      <c r="EO59" t="s">
        <v>6</v>
      </c>
      <c r="EQ59">
        <v>0</v>
      </c>
      <c r="ER59">
        <v>12643.24</v>
      </c>
      <c r="ES59">
        <v>1774.0800000000002</v>
      </c>
      <c r="ET59">
        <v>0</v>
      </c>
      <c r="EU59">
        <v>0</v>
      </c>
      <c r="EV59">
        <v>0</v>
      </c>
      <c r="EW59">
        <v>0</v>
      </c>
      <c r="EX59">
        <v>0</v>
      </c>
      <c r="EZ59">
        <v>5</v>
      </c>
      <c r="FC59">
        <v>0</v>
      </c>
      <c r="FD59">
        <v>18</v>
      </c>
      <c r="FF59">
        <v>12643.24</v>
      </c>
      <c r="FQ59">
        <v>0</v>
      </c>
      <c r="FR59">
        <f t="shared" si="44"/>
        <v>0</v>
      </c>
      <c r="FS59">
        <v>0</v>
      </c>
      <c r="FX59">
        <v>0</v>
      </c>
      <c r="FY59">
        <v>0</v>
      </c>
      <c r="GA59" t="s">
        <v>103</v>
      </c>
      <c r="GD59">
        <v>1</v>
      </c>
      <c r="GF59">
        <v>1605446080</v>
      </c>
      <c r="GG59">
        <v>2</v>
      </c>
      <c r="GH59">
        <v>3</v>
      </c>
      <c r="GI59">
        <v>5</v>
      </c>
      <c r="GJ59">
        <v>0</v>
      </c>
      <c r="GK59">
        <v>0</v>
      </c>
      <c r="GL59">
        <f t="shared" si="45"/>
        <v>0</v>
      </c>
      <c r="GM59">
        <f t="shared" si="46"/>
        <v>174357</v>
      </c>
      <c r="GN59">
        <f t="shared" si="47"/>
        <v>174357</v>
      </c>
      <c r="GO59">
        <f t="shared" si="48"/>
        <v>0</v>
      </c>
      <c r="GP59">
        <f t="shared" si="49"/>
        <v>0</v>
      </c>
      <c r="GR59">
        <v>1</v>
      </c>
      <c r="GS59">
        <v>1</v>
      </c>
      <c r="GT59">
        <v>0</v>
      </c>
      <c r="GU59" t="s">
        <v>6</v>
      </c>
      <c r="GV59">
        <f t="shared" si="50"/>
        <v>0</v>
      </c>
      <c r="GW59">
        <v>1</v>
      </c>
      <c r="GX59">
        <f t="shared" si="51"/>
        <v>0</v>
      </c>
      <c r="HA59">
        <v>0</v>
      </c>
      <c r="HB59">
        <v>0</v>
      </c>
      <c r="HC59">
        <f t="shared" si="52"/>
        <v>0</v>
      </c>
      <c r="HE59" t="s">
        <v>38</v>
      </c>
      <c r="HF59" t="s">
        <v>39</v>
      </c>
      <c r="HM59" t="s">
        <v>6</v>
      </c>
      <c r="HN59" t="s">
        <v>6</v>
      </c>
      <c r="HO59" t="s">
        <v>6</v>
      </c>
      <c r="HP59" t="s">
        <v>6</v>
      </c>
      <c r="HQ59" t="s">
        <v>6</v>
      </c>
      <c r="IF59">
        <v>-1</v>
      </c>
      <c r="IK59">
        <v>0</v>
      </c>
    </row>
    <row r="60" spans="1:255" x14ac:dyDescent="0.2">
      <c r="A60" s="2">
        <v>18</v>
      </c>
      <c r="B60" s="2">
        <v>1</v>
      </c>
      <c r="C60" s="2">
        <v>47</v>
      </c>
      <c r="D60" s="2"/>
      <c r="E60" s="2" t="s">
        <v>104</v>
      </c>
      <c r="F60" s="2" t="s">
        <v>95</v>
      </c>
      <c r="G60" s="2" t="s">
        <v>105</v>
      </c>
      <c r="H60" s="2" t="s">
        <v>43</v>
      </c>
      <c r="I60" s="2">
        <f>I50*J60</f>
        <v>1</v>
      </c>
      <c r="J60" s="216">
        <f>'5.Ведомость_списания'!F42</f>
        <v>3.7037037037037033</v>
      </c>
      <c r="K60" s="2">
        <v>3.7037040000000001</v>
      </c>
      <c r="L60" s="2"/>
      <c r="M60" s="2"/>
      <c r="N60" s="2"/>
      <c r="O60" s="2">
        <f t="shared" si="21"/>
        <v>1542</v>
      </c>
      <c r="P60" s="2">
        <f t="shared" si="22"/>
        <v>1542</v>
      </c>
      <c r="Q60" s="2">
        <f t="shared" si="23"/>
        <v>0</v>
      </c>
      <c r="R60" s="2">
        <f t="shared" si="24"/>
        <v>0</v>
      </c>
      <c r="S60" s="2">
        <f t="shared" si="25"/>
        <v>0</v>
      </c>
      <c r="T60" s="2">
        <f t="shared" si="26"/>
        <v>0</v>
      </c>
      <c r="U60" s="2">
        <f t="shared" si="27"/>
        <v>0</v>
      </c>
      <c r="V60" s="2">
        <f t="shared" si="28"/>
        <v>0</v>
      </c>
      <c r="W60" s="2">
        <f t="shared" si="29"/>
        <v>0</v>
      </c>
      <c r="X60" s="2">
        <f t="shared" si="30"/>
        <v>0</v>
      </c>
      <c r="Y60" s="2">
        <f t="shared" si="31"/>
        <v>0</v>
      </c>
      <c r="Z60" s="2"/>
      <c r="AA60" s="2">
        <v>86295183</v>
      </c>
      <c r="AB60" s="2">
        <f t="shared" si="32"/>
        <v>1542.04</v>
      </c>
      <c r="AC60" s="2">
        <f t="shared" si="61"/>
        <v>1542.04</v>
      </c>
      <c r="AD60" s="2">
        <f t="shared" si="62"/>
        <v>0</v>
      </c>
      <c r="AE60" s="2">
        <f t="shared" si="63"/>
        <v>0</v>
      </c>
      <c r="AF60" s="2">
        <f t="shared" si="64"/>
        <v>0</v>
      </c>
      <c r="AG60" s="2">
        <f t="shared" si="33"/>
        <v>0</v>
      </c>
      <c r="AH60" s="2">
        <f t="shared" si="65"/>
        <v>0</v>
      </c>
      <c r="AI60" s="2">
        <f t="shared" si="66"/>
        <v>0</v>
      </c>
      <c r="AJ60" s="2">
        <f t="shared" si="34"/>
        <v>0</v>
      </c>
      <c r="AK60" s="2">
        <v>1542.04</v>
      </c>
      <c r="AL60" s="110">
        <f>'1.Лок.смета.и.Акт'!F111</f>
        <v>1542.04</v>
      </c>
      <c r="AM60" s="2">
        <v>0</v>
      </c>
      <c r="AN60" s="2">
        <v>0</v>
      </c>
      <c r="AO60" s="2">
        <v>0</v>
      </c>
      <c r="AP60" s="2">
        <v>0</v>
      </c>
      <c r="AQ60" s="2">
        <v>0</v>
      </c>
      <c r="AR60" s="2">
        <v>0</v>
      </c>
      <c r="AS60" s="2">
        <v>0</v>
      </c>
      <c r="AT60" s="2">
        <v>0</v>
      </c>
      <c r="AU60" s="2">
        <v>0</v>
      </c>
      <c r="AV60" s="2">
        <v>1</v>
      </c>
      <c r="AW60" s="2">
        <v>1</v>
      </c>
      <c r="AX60" s="2"/>
      <c r="AY60" s="2"/>
      <c r="AZ60" s="2">
        <v>1</v>
      </c>
      <c r="BA60" s="2">
        <v>1</v>
      </c>
      <c r="BB60" s="2">
        <v>1</v>
      </c>
      <c r="BC60" s="2">
        <v>1</v>
      </c>
      <c r="BD60" s="2" t="s">
        <v>6</v>
      </c>
      <c r="BE60" s="2" t="s">
        <v>6</v>
      </c>
      <c r="BF60" s="2" t="s">
        <v>6</v>
      </c>
      <c r="BG60" s="2" t="s">
        <v>6</v>
      </c>
      <c r="BH60" s="2">
        <v>3</v>
      </c>
      <c r="BI60" s="2">
        <v>1</v>
      </c>
      <c r="BJ60" s="2" t="s">
        <v>97</v>
      </c>
      <c r="BK60" s="2"/>
      <c r="BL60" s="2"/>
      <c r="BM60" s="2">
        <v>500003</v>
      </c>
      <c r="BN60" s="2">
        <v>0</v>
      </c>
      <c r="BO60" s="2" t="s">
        <v>6</v>
      </c>
      <c r="BP60" s="2">
        <v>0</v>
      </c>
      <c r="BQ60" s="2">
        <v>22</v>
      </c>
      <c r="BR60" s="2">
        <v>0</v>
      </c>
      <c r="BS60" s="2">
        <v>1</v>
      </c>
      <c r="BT60" s="2">
        <v>1</v>
      </c>
      <c r="BU60" s="2">
        <v>1</v>
      </c>
      <c r="BV60" s="2">
        <v>1</v>
      </c>
      <c r="BW60" s="2">
        <v>1</v>
      </c>
      <c r="BX60" s="2">
        <v>1</v>
      </c>
      <c r="BY60" s="2" t="s">
        <v>6</v>
      </c>
      <c r="BZ60" s="2">
        <v>0</v>
      </c>
      <c r="CA60" s="2">
        <v>0</v>
      </c>
      <c r="CB60" s="2" t="s">
        <v>6</v>
      </c>
      <c r="CC60" s="2"/>
      <c r="CD60" s="2"/>
      <c r="CE60" s="2">
        <v>0</v>
      </c>
      <c r="CF60" s="2">
        <v>0</v>
      </c>
      <c r="CG60" s="2">
        <v>0</v>
      </c>
      <c r="CH60" s="2"/>
      <c r="CI60" s="2"/>
      <c r="CJ60" s="2"/>
      <c r="CK60" s="2"/>
      <c r="CL60" s="2"/>
      <c r="CM60" s="2">
        <v>0</v>
      </c>
      <c r="CN60" s="2" t="s">
        <v>6</v>
      </c>
      <c r="CO60" s="2">
        <v>0</v>
      </c>
      <c r="CP60" s="2">
        <f t="shared" si="35"/>
        <v>1542</v>
      </c>
      <c r="CQ60" s="2">
        <f t="shared" si="36"/>
        <v>1542.04</v>
      </c>
      <c r="CR60" s="2">
        <f t="shared" si="37"/>
        <v>0</v>
      </c>
      <c r="CS60" s="2">
        <f t="shared" si="38"/>
        <v>0</v>
      </c>
      <c r="CT60" s="2">
        <f t="shared" si="39"/>
        <v>0</v>
      </c>
      <c r="CU60" s="2">
        <f t="shared" si="40"/>
        <v>0</v>
      </c>
      <c r="CV60" s="2">
        <f t="shared" si="41"/>
        <v>0</v>
      </c>
      <c r="CW60" s="2">
        <f t="shared" si="42"/>
        <v>0</v>
      </c>
      <c r="CX60" s="2">
        <f t="shared" si="43"/>
        <v>0</v>
      </c>
      <c r="CY60" s="2">
        <f>(((S60+(R60*IF(0,0,1)))*AT60)/100)</f>
        <v>0</v>
      </c>
      <c r="CZ60" s="2">
        <f>(((S60+(R60*IF(0,0,1)))*AU60)/100)</f>
        <v>0</v>
      </c>
      <c r="DA60" s="2"/>
      <c r="DB60" s="2"/>
      <c r="DC60" s="2" t="s">
        <v>6</v>
      </c>
      <c r="DD60" s="2" t="s">
        <v>6</v>
      </c>
      <c r="DE60" s="2" t="s">
        <v>6</v>
      </c>
      <c r="DF60" s="2" t="s">
        <v>6</v>
      </c>
      <c r="DG60" s="2" t="s">
        <v>6</v>
      </c>
      <c r="DH60" s="2" t="s">
        <v>6</v>
      </c>
      <c r="DI60" s="2" t="s">
        <v>6</v>
      </c>
      <c r="DJ60" s="2" t="s">
        <v>6</v>
      </c>
      <c r="DK60" s="2" t="s">
        <v>6</v>
      </c>
      <c r="DL60" s="2" t="s">
        <v>6</v>
      </c>
      <c r="DM60" s="2" t="s">
        <v>6</v>
      </c>
      <c r="DN60" s="2">
        <v>0</v>
      </c>
      <c r="DO60" s="2">
        <v>0</v>
      </c>
      <c r="DP60" s="2">
        <v>1</v>
      </c>
      <c r="DQ60" s="2">
        <v>1</v>
      </c>
      <c r="DR60" s="2"/>
      <c r="DS60" s="2"/>
      <c r="DT60" s="2"/>
      <c r="DU60" s="2">
        <v>1010</v>
      </c>
      <c r="DV60" s="2" t="s">
        <v>43</v>
      </c>
      <c r="DW60" s="2" t="s">
        <v>43</v>
      </c>
      <c r="DX60" s="2">
        <v>1</v>
      </c>
      <c r="DY60" s="2"/>
      <c r="DZ60" s="2" t="s">
        <v>6</v>
      </c>
      <c r="EA60" s="2" t="s">
        <v>6</v>
      </c>
      <c r="EB60" s="2" t="s">
        <v>6</v>
      </c>
      <c r="EC60" s="2" t="s">
        <v>6</v>
      </c>
      <c r="ED60" s="2"/>
      <c r="EE60" s="2">
        <v>54938783</v>
      </c>
      <c r="EF60" s="2">
        <v>22</v>
      </c>
      <c r="EG60" s="2" t="s">
        <v>45</v>
      </c>
      <c r="EH60" s="2">
        <v>0</v>
      </c>
      <c r="EI60" s="2" t="s">
        <v>6</v>
      </c>
      <c r="EJ60" s="2">
        <v>1</v>
      </c>
      <c r="EK60" s="2">
        <v>500003</v>
      </c>
      <c r="EL60" s="2" t="s">
        <v>46</v>
      </c>
      <c r="EM60" s="2" t="s">
        <v>47</v>
      </c>
      <c r="EN60" s="2"/>
      <c r="EO60" s="2" t="s">
        <v>6</v>
      </c>
      <c r="EP60" s="2"/>
      <c r="EQ60" s="2">
        <v>0</v>
      </c>
      <c r="ER60" s="2">
        <v>1542.04</v>
      </c>
      <c r="ES60" s="110">
        <f>'1.Лок.смета.и.Акт'!F111</f>
        <v>1542.04</v>
      </c>
      <c r="ET60" s="2">
        <v>0</v>
      </c>
      <c r="EU60" s="2">
        <v>0</v>
      </c>
      <c r="EV60" s="2">
        <v>0</v>
      </c>
      <c r="EW60" s="2">
        <v>0</v>
      </c>
      <c r="EX60" s="2">
        <v>0</v>
      </c>
      <c r="EY60" s="2"/>
      <c r="EZ60" s="2"/>
      <c r="FA60" s="2"/>
      <c r="FB60" s="2"/>
      <c r="FC60" s="2"/>
      <c r="FD60" s="2"/>
      <c r="FE60" s="2"/>
      <c r="FF60" s="2"/>
      <c r="FG60" s="2"/>
      <c r="FH60" s="2"/>
      <c r="FI60" s="2"/>
      <c r="FJ60" s="2"/>
      <c r="FK60" s="2"/>
      <c r="FL60" s="2"/>
      <c r="FM60" s="2"/>
      <c r="FN60" s="2"/>
      <c r="FO60" s="2"/>
      <c r="FP60" s="2"/>
      <c r="FQ60" s="2">
        <v>0</v>
      </c>
      <c r="FR60" s="2">
        <f t="shared" si="44"/>
        <v>0</v>
      </c>
      <c r="FS60" s="2">
        <v>0</v>
      </c>
      <c r="FT60" s="2"/>
      <c r="FU60" s="2"/>
      <c r="FV60" s="2"/>
      <c r="FW60" s="2"/>
      <c r="FX60" s="2">
        <v>0</v>
      </c>
      <c r="FY60" s="2">
        <v>0</v>
      </c>
      <c r="FZ60" s="2"/>
      <c r="GA60" s="2" t="s">
        <v>6</v>
      </c>
      <c r="GB60" s="2"/>
      <c r="GC60" s="2"/>
      <c r="GD60" s="2">
        <v>1</v>
      </c>
      <c r="GE60" s="2"/>
      <c r="GF60" s="2">
        <v>681805642</v>
      </c>
      <c r="GG60" s="2">
        <v>2</v>
      </c>
      <c r="GH60" s="2">
        <v>0</v>
      </c>
      <c r="GI60" s="2">
        <v>-2</v>
      </c>
      <c r="GJ60" s="2">
        <v>0</v>
      </c>
      <c r="GK60" s="2">
        <v>0</v>
      </c>
      <c r="GL60" s="2">
        <f t="shared" si="45"/>
        <v>0</v>
      </c>
      <c r="GM60" s="2">
        <f t="shared" si="46"/>
        <v>1542</v>
      </c>
      <c r="GN60" s="2">
        <f t="shared" si="47"/>
        <v>1542</v>
      </c>
      <c r="GO60" s="2">
        <f t="shared" si="48"/>
        <v>0</v>
      </c>
      <c r="GP60" s="2">
        <f t="shared" si="49"/>
        <v>0</v>
      </c>
      <c r="GQ60" s="2"/>
      <c r="GR60" s="2">
        <v>0</v>
      </c>
      <c r="GS60" s="2">
        <v>3</v>
      </c>
      <c r="GT60" s="2">
        <v>0</v>
      </c>
      <c r="GU60" s="2" t="s">
        <v>6</v>
      </c>
      <c r="GV60" s="2">
        <f t="shared" si="50"/>
        <v>0</v>
      </c>
      <c r="GW60" s="2">
        <v>1</v>
      </c>
      <c r="GX60" s="2">
        <f t="shared" si="51"/>
        <v>0</v>
      </c>
      <c r="GY60" s="2"/>
      <c r="GZ60" s="2"/>
      <c r="HA60" s="2">
        <v>0</v>
      </c>
      <c r="HB60" s="2">
        <v>0</v>
      </c>
      <c r="HC60" s="2">
        <f t="shared" si="52"/>
        <v>0</v>
      </c>
      <c r="HD60" s="2"/>
      <c r="HE60" s="2" t="s">
        <v>6</v>
      </c>
      <c r="HF60" s="2" t="s">
        <v>6</v>
      </c>
      <c r="HG60" s="2"/>
      <c r="HH60" s="2"/>
      <c r="HI60" s="2"/>
      <c r="HJ60" s="2"/>
      <c r="HK60" s="2"/>
      <c r="HL60" s="2"/>
      <c r="HM60" s="2" t="s">
        <v>6</v>
      </c>
      <c r="HN60" s="2" t="s">
        <v>6</v>
      </c>
      <c r="HO60" s="2" t="s">
        <v>6</v>
      </c>
      <c r="HP60" s="2" t="s">
        <v>6</v>
      </c>
      <c r="HQ60" s="2" t="s">
        <v>6</v>
      </c>
      <c r="HR60" s="2"/>
      <c r="HS60" s="2"/>
      <c r="HT60" s="2"/>
      <c r="HU60" s="2"/>
      <c r="HV60" s="2"/>
      <c r="HW60" s="2"/>
      <c r="HX60" s="2"/>
      <c r="HY60" s="2"/>
      <c r="HZ60" s="2"/>
      <c r="IA60" s="2"/>
      <c r="IB60" s="2"/>
      <c r="IC60" s="2"/>
      <c r="ID60" s="2"/>
      <c r="IE60" s="2"/>
      <c r="IF60" s="2">
        <v>-1</v>
      </c>
      <c r="IG60" s="2"/>
      <c r="IH60" s="2"/>
      <c r="II60" s="2"/>
      <c r="IJ60" s="2"/>
      <c r="IK60" s="2">
        <v>0</v>
      </c>
      <c r="IL60" s="2"/>
      <c r="IM60" s="2"/>
      <c r="IN60" s="2"/>
      <c r="IO60" s="2"/>
      <c r="IP60" s="2"/>
      <c r="IQ60" s="2"/>
      <c r="IR60" s="2"/>
      <c r="IS60" s="2"/>
      <c r="IT60" s="2"/>
      <c r="IU60" s="2"/>
    </row>
    <row r="61" spans="1:255" x14ac:dyDescent="0.2">
      <c r="A61">
        <v>18</v>
      </c>
      <c r="B61">
        <v>1</v>
      </c>
      <c r="C61">
        <v>57</v>
      </c>
      <c r="E61" t="s">
        <v>104</v>
      </c>
      <c r="F61" t="e">
        <f>'2.Лок.смета.и.Акт'!#REF!</f>
        <v>#REF!</v>
      </c>
      <c r="G61" t="s">
        <v>105</v>
      </c>
      <c r="H61" t="s">
        <v>43</v>
      </c>
      <c r="I61">
        <f>I51*J61</f>
        <v>1</v>
      </c>
      <c r="J61">
        <v>3.7037037037037033</v>
      </c>
      <c r="K61">
        <v>3.7037040000000001</v>
      </c>
      <c r="O61">
        <f t="shared" si="21"/>
        <v>13177</v>
      </c>
      <c r="P61">
        <f t="shared" si="22"/>
        <v>13177</v>
      </c>
      <c r="Q61">
        <f t="shared" si="23"/>
        <v>0</v>
      </c>
      <c r="R61">
        <f t="shared" si="24"/>
        <v>0</v>
      </c>
      <c r="S61">
        <f t="shared" si="25"/>
        <v>0</v>
      </c>
      <c r="T61">
        <f t="shared" si="26"/>
        <v>0</v>
      </c>
      <c r="U61">
        <f t="shared" si="27"/>
        <v>0</v>
      </c>
      <c r="V61">
        <f t="shared" si="28"/>
        <v>0</v>
      </c>
      <c r="W61">
        <f t="shared" si="29"/>
        <v>0</v>
      </c>
      <c r="X61">
        <f t="shared" si="30"/>
        <v>0</v>
      </c>
      <c r="Y61">
        <f t="shared" si="31"/>
        <v>0</v>
      </c>
      <c r="AA61">
        <v>86295184</v>
      </c>
      <c r="AB61">
        <f t="shared" si="32"/>
        <v>1742.94</v>
      </c>
      <c r="AC61">
        <f t="shared" si="61"/>
        <v>1742.94</v>
      </c>
      <c r="AD61">
        <f t="shared" si="62"/>
        <v>0</v>
      </c>
      <c r="AE61">
        <f t="shared" si="63"/>
        <v>0</v>
      </c>
      <c r="AF61">
        <f t="shared" si="64"/>
        <v>0</v>
      </c>
      <c r="AG61">
        <f t="shared" si="33"/>
        <v>0</v>
      </c>
      <c r="AH61">
        <f t="shared" si="65"/>
        <v>0</v>
      </c>
      <c r="AI61">
        <f t="shared" si="66"/>
        <v>0</v>
      </c>
      <c r="AJ61">
        <f t="shared" si="34"/>
        <v>0</v>
      </c>
      <c r="AK61">
        <v>1742.94</v>
      </c>
      <c r="AL61">
        <v>1742.94</v>
      </c>
      <c r="AM61">
        <v>0</v>
      </c>
      <c r="AN61">
        <v>0</v>
      </c>
      <c r="AO61">
        <v>0</v>
      </c>
      <c r="AP61">
        <v>0</v>
      </c>
      <c r="AQ61">
        <v>0</v>
      </c>
      <c r="AR61">
        <v>0</v>
      </c>
      <c r="AS61">
        <v>0</v>
      </c>
      <c r="AT61">
        <v>0</v>
      </c>
      <c r="AU61">
        <v>0</v>
      </c>
      <c r="AV61">
        <v>1</v>
      </c>
      <c r="AW61">
        <v>1</v>
      </c>
      <c r="AZ61">
        <v>1</v>
      </c>
      <c r="BA61">
        <v>1</v>
      </c>
      <c r="BB61">
        <v>1</v>
      </c>
      <c r="BC61">
        <v>7.56</v>
      </c>
      <c r="BD61" t="s">
        <v>6</v>
      </c>
      <c r="BE61" t="s">
        <v>6</v>
      </c>
      <c r="BF61" t="s">
        <v>6</v>
      </c>
      <c r="BG61" t="s">
        <v>6</v>
      </c>
      <c r="BH61">
        <v>3</v>
      </c>
      <c r="BI61">
        <v>1</v>
      </c>
      <c r="BJ61" t="s">
        <v>97</v>
      </c>
      <c r="BM61">
        <v>500003</v>
      </c>
      <c r="BN61">
        <v>0</v>
      </c>
      <c r="BO61" t="s">
        <v>6</v>
      </c>
      <c r="BP61">
        <v>0</v>
      </c>
      <c r="BQ61">
        <v>22</v>
      </c>
      <c r="BR61">
        <v>0</v>
      </c>
      <c r="BS61">
        <v>1</v>
      </c>
      <c r="BT61">
        <v>1</v>
      </c>
      <c r="BU61">
        <v>1</v>
      </c>
      <c r="BV61">
        <v>1</v>
      </c>
      <c r="BW61">
        <v>1</v>
      </c>
      <c r="BX61">
        <v>1</v>
      </c>
      <c r="BY61" t="s">
        <v>6</v>
      </c>
      <c r="BZ61">
        <v>0</v>
      </c>
      <c r="CA61">
        <v>0</v>
      </c>
      <c r="CB61" t="s">
        <v>6</v>
      </c>
      <c r="CE61">
        <v>0</v>
      </c>
      <c r="CF61">
        <v>0</v>
      </c>
      <c r="CG61">
        <v>0</v>
      </c>
      <c r="CM61">
        <v>0</v>
      </c>
      <c r="CN61" t="s">
        <v>6</v>
      </c>
      <c r="CO61">
        <v>0</v>
      </c>
      <c r="CP61">
        <f t="shared" si="35"/>
        <v>13177</v>
      </c>
      <c r="CQ61">
        <f t="shared" si="36"/>
        <v>13176.626399999999</v>
      </c>
      <c r="CR61">
        <f t="shared" si="37"/>
        <v>0</v>
      </c>
      <c r="CS61">
        <f t="shared" si="38"/>
        <v>0</v>
      </c>
      <c r="CT61">
        <f t="shared" si="39"/>
        <v>0</v>
      </c>
      <c r="CU61">
        <f t="shared" si="40"/>
        <v>0</v>
      </c>
      <c r="CV61">
        <f t="shared" si="41"/>
        <v>0</v>
      </c>
      <c r="CW61">
        <f t="shared" si="42"/>
        <v>0</v>
      </c>
      <c r="CX61">
        <f t="shared" si="43"/>
        <v>0</v>
      </c>
      <c r="CY61">
        <f>(S61+R61)*(BZ61/100)</f>
        <v>0</v>
      </c>
      <c r="CZ61">
        <f>(S61+R61)*(CA61/100)</f>
        <v>0</v>
      </c>
      <c r="DC61" t="s">
        <v>6</v>
      </c>
      <c r="DD61" t="s">
        <v>6</v>
      </c>
      <c r="DE61" t="s">
        <v>6</v>
      </c>
      <c r="DF61" t="s">
        <v>6</v>
      </c>
      <c r="DG61" t="s">
        <v>6</v>
      </c>
      <c r="DH61" t="s">
        <v>6</v>
      </c>
      <c r="DI61" t="s">
        <v>6</v>
      </c>
      <c r="DJ61" t="s">
        <v>6</v>
      </c>
      <c r="DK61" t="s">
        <v>6</v>
      </c>
      <c r="DL61" t="s">
        <v>6</v>
      </c>
      <c r="DM61" t="s">
        <v>6</v>
      </c>
      <c r="DN61">
        <v>0</v>
      </c>
      <c r="DO61">
        <v>0</v>
      </c>
      <c r="DP61">
        <v>1</v>
      </c>
      <c r="DQ61">
        <v>1</v>
      </c>
      <c r="DU61">
        <v>1010</v>
      </c>
      <c r="DV61" t="s">
        <v>43</v>
      </c>
      <c r="DW61" t="e">
        <f>'2.Лок.смета.и.Акт'!#REF!</f>
        <v>#REF!</v>
      </c>
      <c r="DX61">
        <v>1</v>
      </c>
      <c r="DZ61" t="s">
        <v>6</v>
      </c>
      <c r="EA61" t="s">
        <v>6</v>
      </c>
      <c r="EB61" t="s">
        <v>6</v>
      </c>
      <c r="EC61" t="s">
        <v>6</v>
      </c>
      <c r="EE61">
        <v>54938783</v>
      </c>
      <c r="EF61">
        <v>22</v>
      </c>
      <c r="EG61" t="s">
        <v>45</v>
      </c>
      <c r="EH61">
        <v>0</v>
      </c>
      <c r="EI61" t="s">
        <v>6</v>
      </c>
      <c r="EJ61">
        <v>1</v>
      </c>
      <c r="EK61">
        <v>500003</v>
      </c>
      <c r="EL61" t="s">
        <v>46</v>
      </c>
      <c r="EM61" t="s">
        <v>47</v>
      </c>
      <c r="EO61" t="s">
        <v>6</v>
      </c>
      <c r="EQ61">
        <v>0</v>
      </c>
      <c r="ER61">
        <v>12421.35</v>
      </c>
      <c r="ES61">
        <v>1742.94</v>
      </c>
      <c r="ET61">
        <v>0</v>
      </c>
      <c r="EU61">
        <v>0</v>
      </c>
      <c r="EV61">
        <v>0</v>
      </c>
      <c r="EW61">
        <v>0</v>
      </c>
      <c r="EX61">
        <v>0</v>
      </c>
      <c r="EZ61">
        <v>5</v>
      </c>
      <c r="FC61">
        <v>0</v>
      </c>
      <c r="FD61">
        <v>18</v>
      </c>
      <c r="FF61">
        <v>12421.35</v>
      </c>
      <c r="FQ61">
        <v>0</v>
      </c>
      <c r="FR61">
        <f t="shared" si="44"/>
        <v>0</v>
      </c>
      <c r="FS61">
        <v>0</v>
      </c>
      <c r="FX61">
        <v>0</v>
      </c>
      <c r="FY61">
        <v>0</v>
      </c>
      <c r="GA61" t="s">
        <v>98</v>
      </c>
      <c r="GD61">
        <v>1</v>
      </c>
      <c r="GF61">
        <v>681805642</v>
      </c>
      <c r="GG61">
        <v>2</v>
      </c>
      <c r="GH61">
        <v>3</v>
      </c>
      <c r="GI61">
        <v>5</v>
      </c>
      <c r="GJ61">
        <v>0</v>
      </c>
      <c r="GK61">
        <v>0</v>
      </c>
      <c r="GL61">
        <f t="shared" si="45"/>
        <v>0</v>
      </c>
      <c r="GM61">
        <f t="shared" si="46"/>
        <v>13177</v>
      </c>
      <c r="GN61">
        <f t="shared" si="47"/>
        <v>13177</v>
      </c>
      <c r="GO61">
        <f t="shared" si="48"/>
        <v>0</v>
      </c>
      <c r="GP61">
        <f t="shared" si="49"/>
        <v>0</v>
      </c>
      <c r="GR61">
        <v>1</v>
      </c>
      <c r="GS61">
        <v>1</v>
      </c>
      <c r="GT61">
        <v>0</v>
      </c>
      <c r="GU61" t="s">
        <v>6</v>
      </c>
      <c r="GV61">
        <f t="shared" si="50"/>
        <v>0</v>
      </c>
      <c r="GW61">
        <v>1</v>
      </c>
      <c r="GX61">
        <f t="shared" si="51"/>
        <v>0</v>
      </c>
      <c r="HA61">
        <v>0</v>
      </c>
      <c r="HB61">
        <v>0</v>
      </c>
      <c r="HC61">
        <f t="shared" si="52"/>
        <v>0</v>
      </c>
      <c r="HE61" t="s">
        <v>38</v>
      </c>
      <c r="HF61" t="s">
        <v>39</v>
      </c>
      <c r="HM61" t="s">
        <v>6</v>
      </c>
      <c r="HN61" t="s">
        <v>6</v>
      </c>
      <c r="HO61" t="s">
        <v>6</v>
      </c>
      <c r="HP61" t="s">
        <v>6</v>
      </c>
      <c r="HQ61" t="s">
        <v>6</v>
      </c>
      <c r="IF61">
        <v>-1</v>
      </c>
      <c r="IK61">
        <v>0</v>
      </c>
    </row>
    <row r="62" spans="1:255" x14ac:dyDescent="0.2">
      <c r="A62" s="2">
        <v>17</v>
      </c>
      <c r="B62" s="2">
        <v>1</v>
      </c>
      <c r="C62" s="2">
        <f>ROW(SmtRes!A66)</f>
        <v>66</v>
      </c>
      <c r="D62" s="2">
        <f>ROW(EtalonRes!A63)</f>
        <v>63</v>
      </c>
      <c r="E62" s="2" t="s">
        <v>106</v>
      </c>
      <c r="F62" s="2" t="s">
        <v>107</v>
      </c>
      <c r="G62" s="2" t="s">
        <v>108</v>
      </c>
      <c r="H62" s="2" t="s">
        <v>21</v>
      </c>
      <c r="I62" s="2">
        <f>'2.Лок.смета.и.Акт'!E29</f>
        <v>0.13</v>
      </c>
      <c r="J62" s="2">
        <v>0</v>
      </c>
      <c r="K62" s="2">
        <v>0.13</v>
      </c>
      <c r="L62" s="2"/>
      <c r="M62" s="2"/>
      <c r="N62" s="2"/>
      <c r="O62" s="2">
        <f t="shared" si="21"/>
        <v>930</v>
      </c>
      <c r="P62" s="2">
        <f t="shared" si="22"/>
        <v>0</v>
      </c>
      <c r="Q62" s="2">
        <f t="shared" si="23"/>
        <v>669</v>
      </c>
      <c r="R62" s="2">
        <f t="shared" si="24"/>
        <v>96</v>
      </c>
      <c r="S62" s="2">
        <f t="shared" si="25"/>
        <v>261</v>
      </c>
      <c r="T62" s="2">
        <f t="shared" si="26"/>
        <v>0</v>
      </c>
      <c r="U62" s="2">
        <f t="shared" si="27"/>
        <v>28.173964000000002</v>
      </c>
      <c r="V62" s="2">
        <f t="shared" si="28"/>
        <v>7.077043999999999</v>
      </c>
      <c r="W62" s="2">
        <f t="shared" si="29"/>
        <v>0</v>
      </c>
      <c r="X62" s="2">
        <f t="shared" si="30"/>
        <v>553</v>
      </c>
      <c r="Y62" s="2">
        <f t="shared" si="31"/>
        <v>357</v>
      </c>
      <c r="Z62" s="2"/>
      <c r="AA62" s="2">
        <v>86295183</v>
      </c>
      <c r="AB62" s="2">
        <f t="shared" si="32"/>
        <v>7156.19</v>
      </c>
      <c r="AC62" s="2">
        <f>ROUND((ES62+(SUM(SmtRes!BC59:'SmtRes'!BC66)+SUM(EtalonRes!AL55:'EtalonRes'!AL63))),2)</f>
        <v>0</v>
      </c>
      <c r="AD62" s="2">
        <f>ROUND(((((ET62*1.16))-((EU62*1.16)))+AE62),2)</f>
        <v>5149.33</v>
      </c>
      <c r="AE62" s="2">
        <f>ROUND(((EU62*1.16)),2)</f>
        <v>740.92</v>
      </c>
      <c r="AF62" s="2">
        <f>ROUND(((EV62*1.16)),2)</f>
        <v>2006.86</v>
      </c>
      <c r="AG62" s="2">
        <f t="shared" si="33"/>
        <v>0</v>
      </c>
      <c r="AH62" s="2">
        <f>((EW62*1.16))</f>
        <v>216.72280000000001</v>
      </c>
      <c r="AI62" s="2">
        <f>((EX62*1.16))</f>
        <v>54.438799999999993</v>
      </c>
      <c r="AJ62" s="2">
        <f t="shared" si="34"/>
        <v>0</v>
      </c>
      <c r="AK62" s="2">
        <v>6624.95</v>
      </c>
      <c r="AL62" s="2">
        <v>455.83</v>
      </c>
      <c r="AM62" s="2">
        <v>4439.07</v>
      </c>
      <c r="AN62" s="2">
        <v>638.72</v>
      </c>
      <c r="AO62" s="2">
        <v>1730.05</v>
      </c>
      <c r="AP62" s="2">
        <v>0</v>
      </c>
      <c r="AQ62" s="2">
        <v>186.83</v>
      </c>
      <c r="AR62" s="2">
        <v>46.93</v>
      </c>
      <c r="AS62" s="2">
        <v>0</v>
      </c>
      <c r="AT62" s="2">
        <v>155</v>
      </c>
      <c r="AU62" s="2">
        <v>100</v>
      </c>
      <c r="AV62" s="2">
        <v>1</v>
      </c>
      <c r="AW62" s="2">
        <v>1</v>
      </c>
      <c r="AX62" s="2"/>
      <c r="AY62" s="2"/>
      <c r="AZ62" s="2">
        <v>1</v>
      </c>
      <c r="BA62" s="2">
        <v>1</v>
      </c>
      <c r="BB62" s="2">
        <v>1</v>
      </c>
      <c r="BC62" s="2">
        <v>1</v>
      </c>
      <c r="BD62" s="2" t="s">
        <v>6</v>
      </c>
      <c r="BE62" s="2" t="s">
        <v>6</v>
      </c>
      <c r="BF62" s="2" t="s">
        <v>6</v>
      </c>
      <c r="BG62" s="2" t="s">
        <v>6</v>
      </c>
      <c r="BH62" s="2">
        <v>0</v>
      </c>
      <c r="BI62" s="2">
        <v>1</v>
      </c>
      <c r="BJ62" s="2" t="s">
        <v>109</v>
      </c>
      <c r="BK62" s="2"/>
      <c r="BL62" s="2"/>
      <c r="BM62" s="2">
        <v>7005</v>
      </c>
      <c r="BN62" s="2">
        <v>0</v>
      </c>
      <c r="BO62" s="2" t="s">
        <v>6</v>
      </c>
      <c r="BP62" s="2">
        <v>0</v>
      </c>
      <c r="BQ62" s="2">
        <v>1</v>
      </c>
      <c r="BR62" s="2">
        <v>0</v>
      </c>
      <c r="BS62" s="2">
        <v>1</v>
      </c>
      <c r="BT62" s="2">
        <v>1</v>
      </c>
      <c r="BU62" s="2">
        <v>1</v>
      </c>
      <c r="BV62" s="2">
        <v>1</v>
      </c>
      <c r="BW62" s="2">
        <v>1</v>
      </c>
      <c r="BX62" s="2">
        <v>1</v>
      </c>
      <c r="BY62" s="2" t="s">
        <v>6</v>
      </c>
      <c r="BZ62" s="2">
        <v>155</v>
      </c>
      <c r="CA62" s="2">
        <v>100</v>
      </c>
      <c r="CB62" s="2" t="s">
        <v>6</v>
      </c>
      <c r="CC62" s="2"/>
      <c r="CD62" s="2"/>
      <c r="CE62" s="2">
        <v>0</v>
      </c>
      <c r="CF62" s="2">
        <v>0</v>
      </c>
      <c r="CG62" s="2">
        <v>0</v>
      </c>
      <c r="CH62" s="2"/>
      <c r="CI62" s="2"/>
      <c r="CJ62" s="2"/>
      <c r="CK62" s="2"/>
      <c r="CL62" s="2"/>
      <c r="CM62" s="2">
        <v>0</v>
      </c>
      <c r="CN62" s="2" t="s">
        <v>110</v>
      </c>
      <c r="CO62" s="2">
        <v>0</v>
      </c>
      <c r="CP62" s="2">
        <f t="shared" si="35"/>
        <v>930</v>
      </c>
      <c r="CQ62" s="2">
        <f t="shared" si="36"/>
        <v>0</v>
      </c>
      <c r="CR62" s="2">
        <f t="shared" si="37"/>
        <v>5149.33</v>
      </c>
      <c r="CS62" s="2">
        <f t="shared" si="38"/>
        <v>740.92</v>
      </c>
      <c r="CT62" s="2">
        <f t="shared" si="39"/>
        <v>2006.86</v>
      </c>
      <c r="CU62" s="2">
        <f t="shared" si="40"/>
        <v>0</v>
      </c>
      <c r="CV62" s="2">
        <f t="shared" si="41"/>
        <v>216.72280000000001</v>
      </c>
      <c r="CW62" s="2">
        <f t="shared" si="42"/>
        <v>54.438799999999993</v>
      </c>
      <c r="CX62" s="2">
        <f t="shared" si="43"/>
        <v>0</v>
      </c>
      <c r="CY62" s="2">
        <f>(((S62+(R62*IF(0,0,1)))*AT62)/100)</f>
        <v>553.35</v>
      </c>
      <c r="CZ62" s="2">
        <f>(((S62+(R62*IF(0,0,1)))*AU62)/100)</f>
        <v>357</v>
      </c>
      <c r="DA62" s="2"/>
      <c r="DB62" s="2"/>
      <c r="DC62" s="2" t="s">
        <v>6</v>
      </c>
      <c r="DD62" s="2" t="s">
        <v>6</v>
      </c>
      <c r="DE62" s="2" t="s">
        <v>85</v>
      </c>
      <c r="DF62" s="2" t="s">
        <v>85</v>
      </c>
      <c r="DG62" s="2" t="s">
        <v>85</v>
      </c>
      <c r="DH62" s="2" t="s">
        <v>6</v>
      </c>
      <c r="DI62" s="2" t="s">
        <v>85</v>
      </c>
      <c r="DJ62" s="2" t="s">
        <v>85</v>
      </c>
      <c r="DK62" s="2" t="s">
        <v>6</v>
      </c>
      <c r="DL62" s="2" t="s">
        <v>6</v>
      </c>
      <c r="DM62" s="2" t="s">
        <v>6</v>
      </c>
      <c r="DN62" s="2">
        <v>0</v>
      </c>
      <c r="DO62" s="2">
        <v>0</v>
      </c>
      <c r="DP62" s="2">
        <v>1</v>
      </c>
      <c r="DQ62" s="2">
        <v>1</v>
      </c>
      <c r="DR62" s="2"/>
      <c r="DS62" s="2"/>
      <c r="DT62" s="2"/>
      <c r="DU62" s="2">
        <v>1013</v>
      </c>
      <c r="DV62" s="2" t="s">
        <v>21</v>
      </c>
      <c r="DW62" s="2" t="s">
        <v>21</v>
      </c>
      <c r="DX62" s="2">
        <v>1</v>
      </c>
      <c r="DY62" s="2"/>
      <c r="DZ62" s="2" t="s">
        <v>6</v>
      </c>
      <c r="EA62" s="2" t="s">
        <v>6</v>
      </c>
      <c r="EB62" s="2" t="s">
        <v>6</v>
      </c>
      <c r="EC62" s="2" t="s">
        <v>6</v>
      </c>
      <c r="ED62" s="2"/>
      <c r="EE62" s="2">
        <v>54938598</v>
      </c>
      <c r="EF62" s="2">
        <v>1</v>
      </c>
      <c r="EG62" s="2" t="s">
        <v>25</v>
      </c>
      <c r="EH62" s="2">
        <v>0</v>
      </c>
      <c r="EI62" s="2" t="s">
        <v>6</v>
      </c>
      <c r="EJ62" s="2">
        <v>1</v>
      </c>
      <c r="EK62" s="2">
        <v>7005</v>
      </c>
      <c r="EL62" s="2" t="s">
        <v>86</v>
      </c>
      <c r="EM62" s="2" t="s">
        <v>27</v>
      </c>
      <c r="EN62" s="2"/>
      <c r="EO62" s="2" t="s">
        <v>87</v>
      </c>
      <c r="EP62" s="2"/>
      <c r="EQ62" s="2">
        <v>0</v>
      </c>
      <c r="ER62" s="2">
        <v>6624.95</v>
      </c>
      <c r="ES62" s="2">
        <v>455.83</v>
      </c>
      <c r="ET62" s="2">
        <v>4439.07</v>
      </c>
      <c r="EU62" s="2">
        <v>638.72</v>
      </c>
      <c r="EV62" s="2">
        <v>1730.05</v>
      </c>
      <c r="EW62" s="2">
        <v>186.83</v>
      </c>
      <c r="EX62" s="2">
        <v>46.93</v>
      </c>
      <c r="EY62" s="2">
        <v>1</v>
      </c>
      <c r="EZ62" s="2"/>
      <c r="FA62" s="2"/>
      <c r="FB62" s="2"/>
      <c r="FC62" s="2"/>
      <c r="FD62" s="2"/>
      <c r="FE62" s="2"/>
      <c r="FF62" s="2"/>
      <c r="FG62" s="2"/>
      <c r="FH62" s="2"/>
      <c r="FI62" s="2"/>
      <c r="FJ62" s="2"/>
      <c r="FK62" s="2"/>
      <c r="FL62" s="2"/>
      <c r="FM62" s="2"/>
      <c r="FN62" s="2"/>
      <c r="FO62" s="2"/>
      <c r="FP62" s="2"/>
      <c r="FQ62" s="2">
        <v>0</v>
      </c>
      <c r="FR62" s="2">
        <f t="shared" si="44"/>
        <v>0</v>
      </c>
      <c r="FS62" s="2">
        <v>0</v>
      </c>
      <c r="FT62" s="2"/>
      <c r="FU62" s="2"/>
      <c r="FV62" s="2"/>
      <c r="FW62" s="2"/>
      <c r="FX62" s="2">
        <v>155</v>
      </c>
      <c r="FY62" s="2">
        <v>100</v>
      </c>
      <c r="FZ62" s="2"/>
      <c r="GA62" s="2" t="s">
        <v>6</v>
      </c>
      <c r="GB62" s="2"/>
      <c r="GC62" s="2"/>
      <c r="GD62" s="2">
        <v>1</v>
      </c>
      <c r="GE62" s="2"/>
      <c r="GF62" s="2">
        <v>-1695096936</v>
      </c>
      <c r="GG62" s="2">
        <v>2</v>
      </c>
      <c r="GH62" s="2">
        <v>1</v>
      </c>
      <c r="GI62" s="2">
        <v>-2</v>
      </c>
      <c r="GJ62" s="2">
        <v>0</v>
      </c>
      <c r="GK62" s="2">
        <v>0</v>
      </c>
      <c r="GL62" s="2">
        <f t="shared" si="45"/>
        <v>0</v>
      </c>
      <c r="GM62" s="2">
        <f t="shared" si="46"/>
        <v>1840</v>
      </c>
      <c r="GN62" s="2">
        <f t="shared" si="47"/>
        <v>1840</v>
      </c>
      <c r="GO62" s="2">
        <f t="shared" si="48"/>
        <v>0</v>
      </c>
      <c r="GP62" s="2">
        <f t="shared" si="49"/>
        <v>0</v>
      </c>
      <c r="GQ62" s="2"/>
      <c r="GR62" s="2">
        <v>0</v>
      </c>
      <c r="GS62" s="2">
        <v>3</v>
      </c>
      <c r="GT62" s="2">
        <v>0</v>
      </c>
      <c r="GU62" s="2" t="s">
        <v>6</v>
      </c>
      <c r="GV62" s="2">
        <f t="shared" si="50"/>
        <v>0</v>
      </c>
      <c r="GW62" s="2">
        <v>1</v>
      </c>
      <c r="GX62" s="2">
        <f t="shared" si="51"/>
        <v>0</v>
      </c>
      <c r="GY62" s="2"/>
      <c r="GZ62" s="2"/>
      <c r="HA62" s="2">
        <v>0</v>
      </c>
      <c r="HB62" s="2">
        <v>0</v>
      </c>
      <c r="HC62" s="2">
        <f t="shared" si="52"/>
        <v>0</v>
      </c>
      <c r="HD62" s="2"/>
      <c r="HE62" s="2" t="s">
        <v>6</v>
      </c>
      <c r="HF62" s="2" t="s">
        <v>6</v>
      </c>
      <c r="HG62" s="2"/>
      <c r="HH62" s="2"/>
      <c r="HI62" s="2"/>
      <c r="HJ62" s="2"/>
      <c r="HK62" s="2"/>
      <c r="HL62" s="2"/>
      <c r="HM62" s="2" t="s">
        <v>6</v>
      </c>
      <c r="HN62" s="2" t="s">
        <v>6</v>
      </c>
      <c r="HO62" s="2" t="s">
        <v>6</v>
      </c>
      <c r="HP62" s="2" t="s">
        <v>6</v>
      </c>
      <c r="HQ62" s="2" t="s">
        <v>6</v>
      </c>
      <c r="HR62" s="2"/>
      <c r="HS62" s="2"/>
      <c r="HT62" s="2"/>
      <c r="HU62" s="2"/>
      <c r="HV62" s="2"/>
      <c r="HW62" s="2"/>
      <c r="HX62" s="2"/>
      <c r="HY62" s="2"/>
      <c r="HZ62" s="2"/>
      <c r="IA62" s="2"/>
      <c r="IB62" s="2"/>
      <c r="IC62" s="2"/>
      <c r="ID62" s="2"/>
      <c r="IE62" s="2"/>
      <c r="IF62" s="2">
        <v>-1</v>
      </c>
      <c r="IG62" s="2"/>
      <c r="IH62" s="2"/>
      <c r="II62" s="2"/>
      <c r="IJ62" s="2"/>
      <c r="IK62" s="2">
        <v>0</v>
      </c>
      <c r="IL62" s="2"/>
      <c r="IM62" s="2"/>
      <c r="IN62" s="2"/>
      <c r="IO62" s="2"/>
      <c r="IP62" s="2"/>
      <c r="IQ62" s="2"/>
      <c r="IR62" s="2"/>
      <c r="IS62" s="2"/>
      <c r="IT62" s="2"/>
      <c r="IU62" s="2"/>
    </row>
    <row r="63" spans="1:255" x14ac:dyDescent="0.2">
      <c r="A63">
        <v>17</v>
      </c>
      <c r="B63">
        <v>1</v>
      </c>
      <c r="C63">
        <f>ROW(SmtRes!A74)</f>
        <v>74</v>
      </c>
      <c r="D63">
        <f>ROW(EtalonRes!A72)</f>
        <v>72</v>
      </c>
      <c r="E63" t="s">
        <v>106</v>
      </c>
      <c r="F63" t="s">
        <v>107</v>
      </c>
      <c r="G63" t="s">
        <v>108</v>
      </c>
      <c r="H63" t="s">
        <v>21</v>
      </c>
      <c r="I63">
        <f>'2.Лок.смета.и.Акт'!E29</f>
        <v>0.13</v>
      </c>
      <c r="J63">
        <v>0</v>
      </c>
      <c r="K63">
        <v>0.13</v>
      </c>
      <c r="O63">
        <f t="shared" si="21"/>
        <v>12905</v>
      </c>
      <c r="P63">
        <f t="shared" si="22"/>
        <v>0</v>
      </c>
      <c r="Q63">
        <f t="shared" si="23"/>
        <v>6226</v>
      </c>
      <c r="R63">
        <f t="shared" si="24"/>
        <v>1907</v>
      </c>
      <c r="S63">
        <f t="shared" si="25"/>
        <v>6679</v>
      </c>
      <c r="T63">
        <f t="shared" si="26"/>
        <v>0</v>
      </c>
      <c r="U63" t="e">
        <f t="shared" si="27"/>
        <v>#REF!</v>
      </c>
      <c r="V63">
        <f t="shared" si="28"/>
        <v>7.077043999999999</v>
      </c>
      <c r="W63">
        <f t="shared" si="29"/>
        <v>0</v>
      </c>
      <c r="X63" t="e">
        <f t="shared" si="30"/>
        <v>#REF!</v>
      </c>
      <c r="Y63" t="e">
        <f t="shared" si="31"/>
        <v>#REF!</v>
      </c>
      <c r="AA63">
        <v>86295184</v>
      </c>
      <c r="AB63">
        <f t="shared" si="32"/>
        <v>7156.19</v>
      </c>
      <c r="AC63">
        <f>ROUND((ES63+(SUM(SmtRes!BC67:'SmtRes'!BC74)+SUM(EtalonRes!AL64:'EtalonRes'!AL72))),2)</f>
        <v>0</v>
      </c>
      <c r="AD63">
        <f>ROUND(((((ET63*1.16))-((EU63*1.16)))+AE63),2)</f>
        <v>5149.33</v>
      </c>
      <c r="AE63">
        <f>ROUND(((EU63*1.16)),2)</f>
        <v>740.92</v>
      </c>
      <c r="AF63">
        <f>ROUND(((EV63*1.16)),2)</f>
        <v>2006.86</v>
      </c>
      <c r="AG63">
        <f t="shared" si="33"/>
        <v>0</v>
      </c>
      <c r="AH63" t="e">
        <f>((EW63*1.16))</f>
        <v>#REF!</v>
      </c>
      <c r="AI63">
        <f>((EX63*1.16))</f>
        <v>54.438799999999993</v>
      </c>
      <c r="AJ63">
        <f t="shared" si="34"/>
        <v>0</v>
      </c>
      <c r="AK63">
        <f>AL63+AM63+AO63</f>
        <v>6624.95</v>
      </c>
      <c r="AL63">
        <v>455.83</v>
      </c>
      <c r="AM63" s="75">
        <f>'1.Лок.смета.и.Акт'!F118</f>
        <v>4439.07</v>
      </c>
      <c r="AN63" s="75">
        <f>'1.Лок.смета.и.Акт'!F119</f>
        <v>638.72</v>
      </c>
      <c r="AO63" s="75">
        <f>'1.Лок.смета.и.Акт'!F117</f>
        <v>1730.05</v>
      </c>
      <c r="AP63">
        <v>0</v>
      </c>
      <c r="AQ63" t="e">
        <f>'2.Лок.смета.и.Акт'!#REF!</f>
        <v>#REF!</v>
      </c>
      <c r="AR63">
        <v>46.93</v>
      </c>
      <c r="AS63">
        <v>0</v>
      </c>
      <c r="AT63">
        <v>147</v>
      </c>
      <c r="AU63">
        <v>85</v>
      </c>
      <c r="AV63">
        <v>1</v>
      </c>
      <c r="AW63">
        <v>1</v>
      </c>
      <c r="AZ63">
        <v>1</v>
      </c>
      <c r="BA63">
        <f>'1.Лок.смета.и.Акт'!J117</f>
        <v>25.6</v>
      </c>
      <c r="BB63">
        <f>'1.Лок.смета.и.Акт'!J118</f>
        <v>9.3000000000000007</v>
      </c>
      <c r="BC63">
        <v>7.56</v>
      </c>
      <c r="BD63" t="s">
        <v>6</v>
      </c>
      <c r="BE63" t="s">
        <v>6</v>
      </c>
      <c r="BF63" t="s">
        <v>6</v>
      </c>
      <c r="BG63" t="s">
        <v>6</v>
      </c>
      <c r="BH63">
        <v>0</v>
      </c>
      <c r="BI63">
        <v>1</v>
      </c>
      <c r="BJ63" t="s">
        <v>109</v>
      </c>
      <c r="BM63">
        <v>7005</v>
      </c>
      <c r="BN63">
        <v>0</v>
      </c>
      <c r="BO63" t="s">
        <v>107</v>
      </c>
      <c r="BP63">
        <v>1</v>
      </c>
      <c r="BQ63">
        <v>1</v>
      </c>
      <c r="BR63">
        <v>0</v>
      </c>
      <c r="BS63">
        <f>'1.Лок.смета.и.Акт'!J119</f>
        <v>19.8</v>
      </c>
      <c r="BT63">
        <v>1</v>
      </c>
      <c r="BU63">
        <v>1</v>
      </c>
      <c r="BV63">
        <v>1</v>
      </c>
      <c r="BW63">
        <v>1</v>
      </c>
      <c r="BX63">
        <v>1</v>
      </c>
      <c r="BY63" t="s">
        <v>6</v>
      </c>
      <c r="BZ63" t="e">
        <f>'2.Лок.смета.и.Акт'!#REF!</f>
        <v>#REF!</v>
      </c>
      <c r="CA63" t="e">
        <f>'2.Лок.смета.и.Акт'!#REF!</f>
        <v>#REF!</v>
      </c>
      <c r="CB63" t="s">
        <v>6</v>
      </c>
      <c r="CE63">
        <v>0</v>
      </c>
      <c r="CF63">
        <v>0</v>
      </c>
      <c r="CG63">
        <v>0</v>
      </c>
      <c r="CM63">
        <v>0</v>
      </c>
      <c r="CN63" t="s">
        <v>110</v>
      </c>
      <c r="CO63">
        <v>0</v>
      </c>
      <c r="CP63">
        <f t="shared" si="35"/>
        <v>12905</v>
      </c>
      <c r="CQ63">
        <f t="shared" si="36"/>
        <v>0</v>
      </c>
      <c r="CR63">
        <f t="shared" si="37"/>
        <v>47888.769</v>
      </c>
      <c r="CS63">
        <f t="shared" si="38"/>
        <v>14670.216</v>
      </c>
      <c r="CT63">
        <f t="shared" si="39"/>
        <v>51375.616000000002</v>
      </c>
      <c r="CU63">
        <f t="shared" si="40"/>
        <v>0</v>
      </c>
      <c r="CV63" t="e">
        <f t="shared" si="41"/>
        <v>#REF!</v>
      </c>
      <c r="CW63">
        <f t="shared" si="42"/>
        <v>54.438799999999993</v>
      </c>
      <c r="CX63">
        <f t="shared" si="43"/>
        <v>0</v>
      </c>
      <c r="CY63" t="e">
        <f>(S63+R63)*(BZ63/100)</f>
        <v>#REF!</v>
      </c>
      <c r="CZ63" t="e">
        <f>(S63+R63)*(CA63/100)</f>
        <v>#REF!</v>
      </c>
      <c r="DC63" t="s">
        <v>6</v>
      </c>
      <c r="DD63" t="s">
        <v>6</v>
      </c>
      <c r="DE63" t="s">
        <v>85</v>
      </c>
      <c r="DF63" t="s">
        <v>85</v>
      </c>
      <c r="DG63" t="s">
        <v>85</v>
      </c>
      <c r="DH63" t="s">
        <v>6</v>
      </c>
      <c r="DI63" t="s">
        <v>85</v>
      </c>
      <c r="DJ63" t="s">
        <v>85</v>
      </c>
      <c r="DK63" t="s">
        <v>6</v>
      </c>
      <c r="DL63" t="s">
        <v>6</v>
      </c>
      <c r="DM63" t="s">
        <v>6</v>
      </c>
      <c r="DN63">
        <f>'1.Лок.смета.и.Акт'!E120</f>
        <v>155</v>
      </c>
      <c r="DO63">
        <f>'1.Лок.смета.и.Акт'!E121</f>
        <v>100</v>
      </c>
      <c r="DP63">
        <v>1</v>
      </c>
      <c r="DQ63">
        <v>1</v>
      </c>
      <c r="DU63">
        <v>1013</v>
      </c>
      <c r="DV63" t="s">
        <v>21</v>
      </c>
      <c r="DW63" t="str">
        <f>'2.Лок.смета.и.Акт'!D29</f>
        <v>100 шт. сборных конструкций</v>
      </c>
      <c r="DX63">
        <v>1</v>
      </c>
      <c r="DZ63" t="s">
        <v>6</v>
      </c>
      <c r="EA63" t="s">
        <v>6</v>
      </c>
      <c r="EB63" t="s">
        <v>6</v>
      </c>
      <c r="EC63" t="s">
        <v>6</v>
      </c>
      <c r="EE63">
        <v>54938598</v>
      </c>
      <c r="EF63">
        <v>1</v>
      </c>
      <c r="EG63" t="s">
        <v>25</v>
      </c>
      <c r="EH63">
        <v>0</v>
      </c>
      <c r="EI63" t="s">
        <v>6</v>
      </c>
      <c r="EJ63">
        <v>1</v>
      </c>
      <c r="EK63">
        <v>7005</v>
      </c>
      <c r="EL63" t="s">
        <v>86</v>
      </c>
      <c r="EM63" t="s">
        <v>27</v>
      </c>
      <c r="EO63" t="s">
        <v>87</v>
      </c>
      <c r="EQ63">
        <v>0</v>
      </c>
      <c r="ER63">
        <f>ES63+ET63+EV63</f>
        <v>6624.95</v>
      </c>
      <c r="ES63">
        <v>455.83</v>
      </c>
      <c r="ET63" s="75">
        <f>'1.Лок.смета.и.Акт'!F118</f>
        <v>4439.07</v>
      </c>
      <c r="EU63" s="75">
        <f>'1.Лок.смета.и.Акт'!F119</f>
        <v>638.72</v>
      </c>
      <c r="EV63" s="75">
        <f>'1.Лок.смета.и.Акт'!F117</f>
        <v>1730.05</v>
      </c>
      <c r="EW63" t="e">
        <f>'2.Лок.смета.и.Акт'!#REF!</f>
        <v>#REF!</v>
      </c>
      <c r="EX63">
        <v>46.93</v>
      </c>
      <c r="EY63">
        <v>1</v>
      </c>
      <c r="FQ63">
        <v>0</v>
      </c>
      <c r="FR63">
        <f t="shared" si="44"/>
        <v>0</v>
      </c>
      <c r="FS63">
        <v>0</v>
      </c>
      <c r="FX63">
        <v>155</v>
      </c>
      <c r="FY63">
        <v>100</v>
      </c>
      <c r="GA63" t="s">
        <v>6</v>
      </c>
      <c r="GD63">
        <v>1</v>
      </c>
      <c r="GF63">
        <v>-1695096936</v>
      </c>
      <c r="GG63">
        <v>2</v>
      </c>
      <c r="GH63">
        <v>1</v>
      </c>
      <c r="GI63">
        <v>2</v>
      </c>
      <c r="GJ63">
        <v>0</v>
      </c>
      <c r="GK63">
        <v>0</v>
      </c>
      <c r="GL63">
        <f t="shared" si="45"/>
        <v>0</v>
      </c>
      <c r="GM63" t="e">
        <f t="shared" si="46"/>
        <v>#REF!</v>
      </c>
      <c r="GN63" t="e">
        <f t="shared" si="47"/>
        <v>#REF!</v>
      </c>
      <c r="GO63">
        <f t="shared" si="48"/>
        <v>0</v>
      </c>
      <c r="GP63">
        <f t="shared" si="49"/>
        <v>0</v>
      </c>
      <c r="GR63">
        <v>0</v>
      </c>
      <c r="GS63">
        <v>3</v>
      </c>
      <c r="GT63">
        <v>0</v>
      </c>
      <c r="GU63" t="s">
        <v>6</v>
      </c>
      <c r="GV63">
        <f t="shared" si="50"/>
        <v>0</v>
      </c>
      <c r="GW63">
        <v>1008.4</v>
      </c>
      <c r="GX63">
        <f t="shared" si="51"/>
        <v>0</v>
      </c>
      <c r="HA63">
        <v>0</v>
      </c>
      <c r="HB63">
        <v>0</v>
      </c>
      <c r="HC63">
        <f t="shared" si="52"/>
        <v>0</v>
      </c>
      <c r="HE63" t="s">
        <v>6</v>
      </c>
      <c r="HF63" t="s">
        <v>6</v>
      </c>
      <c r="HM63" t="s">
        <v>6</v>
      </c>
      <c r="HN63" t="s">
        <v>6</v>
      </c>
      <c r="HO63" t="s">
        <v>6</v>
      </c>
      <c r="HP63" t="s">
        <v>6</v>
      </c>
      <c r="HQ63" t="s">
        <v>6</v>
      </c>
      <c r="IF63">
        <v>-1</v>
      </c>
      <c r="IK63">
        <v>0</v>
      </c>
    </row>
    <row r="64" spans="1:255" x14ac:dyDescent="0.2">
      <c r="A64" s="2">
        <v>18</v>
      </c>
      <c r="B64" s="2">
        <v>1</v>
      </c>
      <c r="C64" s="2">
        <v>64</v>
      </c>
      <c r="D64" s="2"/>
      <c r="E64" s="2" t="s">
        <v>111</v>
      </c>
      <c r="F64" s="2" t="s">
        <v>89</v>
      </c>
      <c r="G64" s="2" t="s">
        <v>90</v>
      </c>
      <c r="H64" s="2" t="s">
        <v>63</v>
      </c>
      <c r="I64" s="2">
        <f>I62*J64</f>
        <v>1.2999999999999999E-3</v>
      </c>
      <c r="J64" s="216">
        <f>'5.Ведомость_списания'!F44</f>
        <v>9.9999999999999985E-3</v>
      </c>
      <c r="K64" s="2">
        <v>0.01</v>
      </c>
      <c r="L64" s="2"/>
      <c r="M64" s="2"/>
      <c r="N64" s="2"/>
      <c r="O64" s="2">
        <f t="shared" si="21"/>
        <v>13</v>
      </c>
      <c r="P64" s="2">
        <f t="shared" si="22"/>
        <v>13</v>
      </c>
      <c r="Q64" s="2">
        <f t="shared" si="23"/>
        <v>0</v>
      </c>
      <c r="R64" s="2">
        <f t="shared" si="24"/>
        <v>0</v>
      </c>
      <c r="S64" s="2">
        <f t="shared" si="25"/>
        <v>0</v>
      </c>
      <c r="T64" s="2">
        <f t="shared" si="26"/>
        <v>0</v>
      </c>
      <c r="U64" s="2">
        <f t="shared" si="27"/>
        <v>0</v>
      </c>
      <c r="V64" s="2">
        <f t="shared" si="28"/>
        <v>0</v>
      </c>
      <c r="W64" s="2">
        <f t="shared" si="29"/>
        <v>0</v>
      </c>
      <c r="X64" s="2">
        <f t="shared" si="30"/>
        <v>0</v>
      </c>
      <c r="Y64" s="2">
        <f t="shared" si="31"/>
        <v>0</v>
      </c>
      <c r="Z64" s="2"/>
      <c r="AA64" s="2">
        <v>86295183</v>
      </c>
      <c r="AB64" s="2">
        <f t="shared" si="32"/>
        <v>10380</v>
      </c>
      <c r="AC64" s="2">
        <f t="shared" ref="AC64:AC69" si="67">ROUND((ES64),2)</f>
        <v>10380</v>
      </c>
      <c r="AD64" s="2">
        <f t="shared" ref="AD64:AD69" si="68">ROUND((((ET64)-(EU64))+AE64),2)</f>
        <v>0</v>
      </c>
      <c r="AE64" s="2">
        <f t="shared" ref="AE64:AF69" si="69">ROUND((EU64),2)</f>
        <v>0</v>
      </c>
      <c r="AF64" s="2">
        <f t="shared" si="69"/>
        <v>0</v>
      </c>
      <c r="AG64" s="2">
        <f t="shared" si="33"/>
        <v>0</v>
      </c>
      <c r="AH64" s="2">
        <f t="shared" ref="AH64:AI69" si="70">(EW64)</f>
        <v>0</v>
      </c>
      <c r="AI64" s="2">
        <f t="shared" si="70"/>
        <v>0</v>
      </c>
      <c r="AJ64" s="2">
        <f t="shared" si="34"/>
        <v>0</v>
      </c>
      <c r="AK64" s="2">
        <v>10380</v>
      </c>
      <c r="AL64" s="110">
        <f>'1.Лок.смета.и.Акт'!F123</f>
        <v>10380</v>
      </c>
      <c r="AM64" s="2">
        <v>0</v>
      </c>
      <c r="AN64" s="2">
        <v>0</v>
      </c>
      <c r="AO64" s="2">
        <v>0</v>
      </c>
      <c r="AP64" s="2">
        <v>0</v>
      </c>
      <c r="AQ64" s="2">
        <v>0</v>
      </c>
      <c r="AR64" s="2">
        <v>0</v>
      </c>
      <c r="AS64" s="2">
        <v>0</v>
      </c>
      <c r="AT64" s="2">
        <v>0</v>
      </c>
      <c r="AU64" s="2">
        <v>0</v>
      </c>
      <c r="AV64" s="2">
        <v>1</v>
      </c>
      <c r="AW64" s="2">
        <v>1</v>
      </c>
      <c r="AX64" s="2"/>
      <c r="AY64" s="2"/>
      <c r="AZ64" s="2">
        <v>1</v>
      </c>
      <c r="BA64" s="2">
        <v>1</v>
      </c>
      <c r="BB64" s="2">
        <v>1</v>
      </c>
      <c r="BC64" s="2">
        <v>1</v>
      </c>
      <c r="BD64" s="2" t="s">
        <v>6</v>
      </c>
      <c r="BE64" s="2" t="s">
        <v>6</v>
      </c>
      <c r="BF64" s="2" t="s">
        <v>6</v>
      </c>
      <c r="BG64" s="2" t="s">
        <v>6</v>
      </c>
      <c r="BH64" s="2">
        <v>3</v>
      </c>
      <c r="BI64" s="2">
        <v>1</v>
      </c>
      <c r="BJ64" s="2" t="s">
        <v>91</v>
      </c>
      <c r="BK64" s="2"/>
      <c r="BL64" s="2"/>
      <c r="BM64" s="2">
        <v>500001</v>
      </c>
      <c r="BN64" s="2">
        <v>0</v>
      </c>
      <c r="BO64" s="2" t="s">
        <v>6</v>
      </c>
      <c r="BP64" s="2">
        <v>0</v>
      </c>
      <c r="BQ64" s="2">
        <v>20</v>
      </c>
      <c r="BR64" s="2">
        <v>0</v>
      </c>
      <c r="BS64" s="2">
        <v>1</v>
      </c>
      <c r="BT64" s="2">
        <v>1</v>
      </c>
      <c r="BU64" s="2">
        <v>1</v>
      </c>
      <c r="BV64" s="2">
        <v>1</v>
      </c>
      <c r="BW64" s="2">
        <v>1</v>
      </c>
      <c r="BX64" s="2">
        <v>1</v>
      </c>
      <c r="BY64" s="2" t="s">
        <v>6</v>
      </c>
      <c r="BZ64" s="2">
        <v>0</v>
      </c>
      <c r="CA64" s="2">
        <v>0</v>
      </c>
      <c r="CB64" s="2" t="s">
        <v>6</v>
      </c>
      <c r="CC64" s="2"/>
      <c r="CD64" s="2"/>
      <c r="CE64" s="2">
        <v>0</v>
      </c>
      <c r="CF64" s="2">
        <v>0</v>
      </c>
      <c r="CG64" s="2">
        <v>0</v>
      </c>
      <c r="CH64" s="2"/>
      <c r="CI64" s="2"/>
      <c r="CJ64" s="2"/>
      <c r="CK64" s="2"/>
      <c r="CL64" s="2"/>
      <c r="CM64" s="2">
        <v>0</v>
      </c>
      <c r="CN64" s="2" t="s">
        <v>6</v>
      </c>
      <c r="CO64" s="2">
        <v>0</v>
      </c>
      <c r="CP64" s="2">
        <f t="shared" si="35"/>
        <v>13</v>
      </c>
      <c r="CQ64" s="2">
        <f t="shared" si="36"/>
        <v>10380</v>
      </c>
      <c r="CR64" s="2">
        <f t="shared" si="37"/>
        <v>0</v>
      </c>
      <c r="CS64" s="2">
        <f t="shared" si="38"/>
        <v>0</v>
      </c>
      <c r="CT64" s="2">
        <f t="shared" si="39"/>
        <v>0</v>
      </c>
      <c r="CU64" s="2">
        <f t="shared" si="40"/>
        <v>0</v>
      </c>
      <c r="CV64" s="2">
        <f t="shared" si="41"/>
        <v>0</v>
      </c>
      <c r="CW64" s="2">
        <f t="shared" si="42"/>
        <v>0</v>
      </c>
      <c r="CX64" s="2">
        <f t="shared" si="43"/>
        <v>0</v>
      </c>
      <c r="CY64" s="2">
        <f>(((S64+(R64*IF(0,0,1)))*AT64)/100)</f>
        <v>0</v>
      </c>
      <c r="CZ64" s="2">
        <f>(((S64+(R64*IF(0,0,1)))*AU64)/100)</f>
        <v>0</v>
      </c>
      <c r="DA64" s="2"/>
      <c r="DB64" s="2"/>
      <c r="DC64" s="2" t="s">
        <v>6</v>
      </c>
      <c r="DD64" s="2" t="s">
        <v>6</v>
      </c>
      <c r="DE64" s="2" t="s">
        <v>6</v>
      </c>
      <c r="DF64" s="2" t="s">
        <v>6</v>
      </c>
      <c r="DG64" s="2" t="s">
        <v>6</v>
      </c>
      <c r="DH64" s="2" t="s">
        <v>6</v>
      </c>
      <c r="DI64" s="2" t="s">
        <v>6</v>
      </c>
      <c r="DJ64" s="2" t="s">
        <v>6</v>
      </c>
      <c r="DK64" s="2" t="s">
        <v>6</v>
      </c>
      <c r="DL64" s="2" t="s">
        <v>6</v>
      </c>
      <c r="DM64" s="2" t="s">
        <v>6</v>
      </c>
      <c r="DN64" s="2">
        <v>0</v>
      </c>
      <c r="DO64" s="2">
        <v>0</v>
      </c>
      <c r="DP64" s="2">
        <v>1</v>
      </c>
      <c r="DQ64" s="2">
        <v>1</v>
      </c>
      <c r="DR64" s="2"/>
      <c r="DS64" s="2"/>
      <c r="DT64" s="2"/>
      <c r="DU64" s="2">
        <v>1009</v>
      </c>
      <c r="DV64" s="2" t="s">
        <v>63</v>
      </c>
      <c r="DW64" s="2" t="s">
        <v>63</v>
      </c>
      <c r="DX64" s="2">
        <v>1000</v>
      </c>
      <c r="DY64" s="2"/>
      <c r="DZ64" s="2" t="s">
        <v>6</v>
      </c>
      <c r="EA64" s="2" t="s">
        <v>6</v>
      </c>
      <c r="EB64" s="2" t="s">
        <v>6</v>
      </c>
      <c r="EC64" s="2" t="s">
        <v>6</v>
      </c>
      <c r="ED64" s="2"/>
      <c r="EE64" s="2">
        <v>54938781</v>
      </c>
      <c r="EF64" s="2">
        <v>20</v>
      </c>
      <c r="EG64" s="2" t="s">
        <v>34</v>
      </c>
      <c r="EH64" s="2">
        <v>0</v>
      </c>
      <c r="EI64" s="2" t="s">
        <v>6</v>
      </c>
      <c r="EJ64" s="2">
        <v>1</v>
      </c>
      <c r="EK64" s="2">
        <v>500001</v>
      </c>
      <c r="EL64" s="2" t="s">
        <v>35</v>
      </c>
      <c r="EM64" s="2" t="s">
        <v>36</v>
      </c>
      <c r="EN64" s="2"/>
      <c r="EO64" s="2" t="s">
        <v>6</v>
      </c>
      <c r="EP64" s="2"/>
      <c r="EQ64" s="2">
        <v>0</v>
      </c>
      <c r="ER64" s="2">
        <v>10380</v>
      </c>
      <c r="ES64" s="110">
        <f>'1.Лок.смета.и.Акт'!F123</f>
        <v>10380</v>
      </c>
      <c r="ET64" s="2">
        <v>0</v>
      </c>
      <c r="EU64" s="2">
        <v>0</v>
      </c>
      <c r="EV64" s="2">
        <v>0</v>
      </c>
      <c r="EW64" s="2">
        <v>0</v>
      </c>
      <c r="EX64" s="2">
        <v>0</v>
      </c>
      <c r="EY64" s="2"/>
      <c r="EZ64" s="2"/>
      <c r="FA64" s="2"/>
      <c r="FB64" s="2"/>
      <c r="FC64" s="2"/>
      <c r="FD64" s="2"/>
      <c r="FE64" s="2"/>
      <c r="FF64" s="2"/>
      <c r="FG64" s="2"/>
      <c r="FH64" s="2"/>
      <c r="FI64" s="2"/>
      <c r="FJ64" s="2"/>
      <c r="FK64" s="2"/>
      <c r="FL64" s="2"/>
      <c r="FM64" s="2"/>
      <c r="FN64" s="2"/>
      <c r="FO64" s="2"/>
      <c r="FP64" s="2"/>
      <c r="FQ64" s="2">
        <v>0</v>
      </c>
      <c r="FR64" s="2">
        <f t="shared" si="44"/>
        <v>0</v>
      </c>
      <c r="FS64" s="2">
        <v>0</v>
      </c>
      <c r="FT64" s="2"/>
      <c r="FU64" s="2"/>
      <c r="FV64" s="2"/>
      <c r="FW64" s="2"/>
      <c r="FX64" s="2">
        <v>0</v>
      </c>
      <c r="FY64" s="2">
        <v>0</v>
      </c>
      <c r="FZ64" s="2"/>
      <c r="GA64" s="2" t="s">
        <v>6</v>
      </c>
      <c r="GB64" s="2"/>
      <c r="GC64" s="2"/>
      <c r="GD64" s="2">
        <v>1</v>
      </c>
      <c r="GE64" s="2"/>
      <c r="GF64" s="2">
        <v>1570490953</v>
      </c>
      <c r="GG64" s="2">
        <v>2</v>
      </c>
      <c r="GH64" s="2">
        <v>0</v>
      </c>
      <c r="GI64" s="2">
        <v>-2</v>
      </c>
      <c r="GJ64" s="2">
        <v>0</v>
      </c>
      <c r="GK64" s="2">
        <v>0</v>
      </c>
      <c r="GL64" s="2">
        <f t="shared" si="45"/>
        <v>0</v>
      </c>
      <c r="GM64" s="2">
        <f t="shared" si="46"/>
        <v>13</v>
      </c>
      <c r="GN64" s="2">
        <f t="shared" si="47"/>
        <v>13</v>
      </c>
      <c r="GO64" s="2">
        <f t="shared" si="48"/>
        <v>0</v>
      </c>
      <c r="GP64" s="2">
        <f t="shared" si="49"/>
        <v>0</v>
      </c>
      <c r="GQ64" s="2"/>
      <c r="GR64" s="2">
        <v>0</v>
      </c>
      <c r="GS64" s="2">
        <v>3</v>
      </c>
      <c r="GT64" s="2">
        <v>0</v>
      </c>
      <c r="GU64" s="2" t="s">
        <v>6</v>
      </c>
      <c r="GV64" s="2">
        <f t="shared" si="50"/>
        <v>0</v>
      </c>
      <c r="GW64" s="2">
        <v>1</v>
      </c>
      <c r="GX64" s="2">
        <f t="shared" si="51"/>
        <v>0</v>
      </c>
      <c r="GY64" s="2"/>
      <c r="GZ64" s="2"/>
      <c r="HA64" s="2">
        <v>0</v>
      </c>
      <c r="HB64" s="2">
        <v>0</v>
      </c>
      <c r="HC64" s="2">
        <f t="shared" si="52"/>
        <v>0</v>
      </c>
      <c r="HD64" s="2"/>
      <c r="HE64" s="2" t="s">
        <v>6</v>
      </c>
      <c r="HF64" s="2" t="s">
        <v>6</v>
      </c>
      <c r="HG64" s="2"/>
      <c r="HH64" s="2"/>
      <c r="HI64" s="2"/>
      <c r="HJ64" s="2"/>
      <c r="HK64" s="2"/>
      <c r="HL64" s="2"/>
      <c r="HM64" s="2" t="s">
        <v>6</v>
      </c>
      <c r="HN64" s="2" t="s">
        <v>6</v>
      </c>
      <c r="HO64" s="2" t="s">
        <v>6</v>
      </c>
      <c r="HP64" s="2" t="s">
        <v>6</v>
      </c>
      <c r="HQ64" s="2" t="s">
        <v>6</v>
      </c>
      <c r="HR64" s="2"/>
      <c r="HS64" s="2"/>
      <c r="HT64" s="2"/>
      <c r="HU64" s="2"/>
      <c r="HV64" s="2"/>
      <c r="HW64" s="2"/>
      <c r="HX64" s="2"/>
      <c r="HY64" s="2"/>
      <c r="HZ64" s="2"/>
      <c r="IA64" s="2"/>
      <c r="IB64" s="2"/>
      <c r="IC64" s="2"/>
      <c r="ID64" s="2"/>
      <c r="IE64" s="2"/>
      <c r="IF64" s="2">
        <v>-1</v>
      </c>
      <c r="IG64" s="2"/>
      <c r="IH64" s="2"/>
      <c r="II64" s="2"/>
      <c r="IJ64" s="2"/>
      <c r="IK64" s="2">
        <v>0</v>
      </c>
      <c r="IL64" s="2"/>
      <c r="IM64" s="2"/>
      <c r="IN64" s="2"/>
      <c r="IO64" s="2"/>
      <c r="IP64" s="2"/>
      <c r="IQ64" s="2"/>
      <c r="IR64" s="2"/>
      <c r="IS64" s="2"/>
      <c r="IT64" s="2"/>
      <c r="IU64" s="2"/>
    </row>
    <row r="65" spans="1:255" x14ac:dyDescent="0.2">
      <c r="A65">
        <v>18</v>
      </c>
      <c r="B65">
        <v>1</v>
      </c>
      <c r="C65">
        <v>72</v>
      </c>
      <c r="E65" t="s">
        <v>111</v>
      </c>
      <c r="F65" t="e">
        <f>'2.Лок.смета.и.Акт'!#REF!</f>
        <v>#REF!</v>
      </c>
      <c r="G65" t="s">
        <v>90</v>
      </c>
      <c r="H65" t="s">
        <v>63</v>
      </c>
      <c r="I65">
        <f>I63*J65</f>
        <v>1.2999999999999999E-3</v>
      </c>
      <c r="J65">
        <v>9.9999999999999985E-3</v>
      </c>
      <c r="K65">
        <v>0.01</v>
      </c>
      <c r="O65">
        <f t="shared" si="21"/>
        <v>248</v>
      </c>
      <c r="P65">
        <f t="shared" si="22"/>
        <v>248</v>
      </c>
      <c r="Q65">
        <f t="shared" si="23"/>
        <v>0</v>
      </c>
      <c r="R65">
        <f t="shared" si="24"/>
        <v>0</v>
      </c>
      <c r="S65">
        <f t="shared" si="25"/>
        <v>0</v>
      </c>
      <c r="T65">
        <f t="shared" si="26"/>
        <v>0</v>
      </c>
      <c r="U65">
        <f t="shared" si="27"/>
        <v>0</v>
      </c>
      <c r="V65">
        <f t="shared" si="28"/>
        <v>0</v>
      </c>
      <c r="W65">
        <f t="shared" si="29"/>
        <v>0</v>
      </c>
      <c r="X65">
        <f t="shared" si="30"/>
        <v>0</v>
      </c>
      <c r="Y65">
        <f t="shared" si="31"/>
        <v>0</v>
      </c>
      <c r="AA65">
        <v>86295184</v>
      </c>
      <c r="AB65">
        <f t="shared" si="32"/>
        <v>25257.14</v>
      </c>
      <c r="AC65">
        <f t="shared" si="67"/>
        <v>25257.14</v>
      </c>
      <c r="AD65">
        <f t="shared" si="68"/>
        <v>0</v>
      </c>
      <c r="AE65">
        <f t="shared" si="69"/>
        <v>0</v>
      </c>
      <c r="AF65">
        <f t="shared" si="69"/>
        <v>0</v>
      </c>
      <c r="AG65">
        <f t="shared" si="33"/>
        <v>0</v>
      </c>
      <c r="AH65">
        <f t="shared" si="70"/>
        <v>0</v>
      </c>
      <c r="AI65">
        <f t="shared" si="70"/>
        <v>0</v>
      </c>
      <c r="AJ65">
        <f t="shared" si="34"/>
        <v>0</v>
      </c>
      <c r="AK65">
        <v>25257.140000000003</v>
      </c>
      <c r="AL65">
        <v>25257.140000000003</v>
      </c>
      <c r="AM65">
        <v>0</v>
      </c>
      <c r="AN65">
        <v>0</v>
      </c>
      <c r="AO65">
        <v>0</v>
      </c>
      <c r="AP65">
        <v>0</v>
      </c>
      <c r="AQ65">
        <v>0</v>
      </c>
      <c r="AR65">
        <v>0</v>
      </c>
      <c r="AS65">
        <v>0</v>
      </c>
      <c r="AT65">
        <v>0</v>
      </c>
      <c r="AU65">
        <v>0</v>
      </c>
      <c r="AV65">
        <v>1</v>
      </c>
      <c r="AW65">
        <v>1</v>
      </c>
      <c r="AZ65">
        <v>1</v>
      </c>
      <c r="BA65">
        <v>1</v>
      </c>
      <c r="BB65">
        <v>1</v>
      </c>
      <c r="BC65">
        <v>7.56</v>
      </c>
      <c r="BD65" t="s">
        <v>6</v>
      </c>
      <c r="BE65" t="s">
        <v>6</v>
      </c>
      <c r="BF65" t="s">
        <v>6</v>
      </c>
      <c r="BG65" t="s">
        <v>6</v>
      </c>
      <c r="BH65">
        <v>3</v>
      </c>
      <c r="BI65">
        <v>1</v>
      </c>
      <c r="BJ65" t="s">
        <v>91</v>
      </c>
      <c r="BM65">
        <v>500001</v>
      </c>
      <c r="BN65">
        <v>0</v>
      </c>
      <c r="BO65" t="s">
        <v>6</v>
      </c>
      <c r="BP65">
        <v>0</v>
      </c>
      <c r="BQ65">
        <v>20</v>
      </c>
      <c r="BR65">
        <v>0</v>
      </c>
      <c r="BS65">
        <v>1</v>
      </c>
      <c r="BT65">
        <v>1</v>
      </c>
      <c r="BU65">
        <v>1</v>
      </c>
      <c r="BV65">
        <v>1</v>
      </c>
      <c r="BW65">
        <v>1</v>
      </c>
      <c r="BX65">
        <v>1</v>
      </c>
      <c r="BY65" t="s">
        <v>6</v>
      </c>
      <c r="BZ65">
        <v>0</v>
      </c>
      <c r="CA65">
        <v>0</v>
      </c>
      <c r="CB65" t="s">
        <v>6</v>
      </c>
      <c r="CE65">
        <v>0</v>
      </c>
      <c r="CF65">
        <v>0</v>
      </c>
      <c r="CG65">
        <v>0</v>
      </c>
      <c r="CM65">
        <v>0</v>
      </c>
      <c r="CN65" t="s">
        <v>6</v>
      </c>
      <c r="CO65">
        <v>0</v>
      </c>
      <c r="CP65">
        <f t="shared" si="35"/>
        <v>248</v>
      </c>
      <c r="CQ65">
        <f t="shared" si="36"/>
        <v>190943.97839999999</v>
      </c>
      <c r="CR65">
        <f t="shared" si="37"/>
        <v>0</v>
      </c>
      <c r="CS65">
        <f t="shared" si="38"/>
        <v>0</v>
      </c>
      <c r="CT65">
        <f t="shared" si="39"/>
        <v>0</v>
      </c>
      <c r="CU65">
        <f t="shared" si="40"/>
        <v>0</v>
      </c>
      <c r="CV65">
        <f t="shared" si="41"/>
        <v>0</v>
      </c>
      <c r="CW65">
        <f t="shared" si="42"/>
        <v>0</v>
      </c>
      <c r="CX65">
        <f t="shared" si="43"/>
        <v>0</v>
      </c>
      <c r="CY65">
        <f>(S65+R65)*(BZ65/100)</f>
        <v>0</v>
      </c>
      <c r="CZ65">
        <f>(S65+R65)*(CA65/100)</f>
        <v>0</v>
      </c>
      <c r="DC65" t="s">
        <v>6</v>
      </c>
      <c r="DD65" t="s">
        <v>6</v>
      </c>
      <c r="DE65" t="s">
        <v>6</v>
      </c>
      <c r="DF65" t="s">
        <v>6</v>
      </c>
      <c r="DG65" t="s">
        <v>6</v>
      </c>
      <c r="DH65" t="s">
        <v>6</v>
      </c>
      <c r="DI65" t="s">
        <v>6</v>
      </c>
      <c r="DJ65" t="s">
        <v>6</v>
      </c>
      <c r="DK65" t="s">
        <v>6</v>
      </c>
      <c r="DL65" t="s">
        <v>6</v>
      </c>
      <c r="DM65" t="s">
        <v>6</v>
      </c>
      <c r="DN65">
        <v>0</v>
      </c>
      <c r="DO65">
        <v>0</v>
      </c>
      <c r="DP65">
        <v>1</v>
      </c>
      <c r="DQ65">
        <v>1</v>
      </c>
      <c r="DU65">
        <v>1009</v>
      </c>
      <c r="DV65" t="s">
        <v>63</v>
      </c>
      <c r="DW65" t="e">
        <f>'2.Лок.смета.и.Акт'!#REF!</f>
        <v>#REF!</v>
      </c>
      <c r="DX65">
        <v>1000</v>
      </c>
      <c r="DZ65" t="s">
        <v>6</v>
      </c>
      <c r="EA65" t="s">
        <v>6</v>
      </c>
      <c r="EB65" t="s">
        <v>6</v>
      </c>
      <c r="EC65" t="s">
        <v>6</v>
      </c>
      <c r="EE65">
        <v>54938781</v>
      </c>
      <c r="EF65">
        <v>20</v>
      </c>
      <c r="EG65" t="s">
        <v>34</v>
      </c>
      <c r="EH65">
        <v>0</v>
      </c>
      <c r="EI65" t="s">
        <v>6</v>
      </c>
      <c r="EJ65">
        <v>1</v>
      </c>
      <c r="EK65">
        <v>500001</v>
      </c>
      <c r="EL65" t="s">
        <v>35</v>
      </c>
      <c r="EM65" t="s">
        <v>36</v>
      </c>
      <c r="EO65" t="s">
        <v>6</v>
      </c>
      <c r="EQ65">
        <v>0</v>
      </c>
      <c r="ER65">
        <v>180000</v>
      </c>
      <c r="ES65">
        <v>25257.140000000003</v>
      </c>
      <c r="ET65">
        <v>0</v>
      </c>
      <c r="EU65">
        <v>0</v>
      </c>
      <c r="EV65">
        <v>0</v>
      </c>
      <c r="EW65">
        <v>0</v>
      </c>
      <c r="EX65">
        <v>0</v>
      </c>
      <c r="EZ65">
        <v>5</v>
      </c>
      <c r="FC65">
        <v>0</v>
      </c>
      <c r="FD65">
        <v>18</v>
      </c>
      <c r="FF65">
        <v>180000</v>
      </c>
      <c r="FQ65">
        <v>0</v>
      </c>
      <c r="FR65">
        <f t="shared" si="44"/>
        <v>0</v>
      </c>
      <c r="FS65">
        <v>0</v>
      </c>
      <c r="FX65">
        <v>0</v>
      </c>
      <c r="FY65">
        <v>0</v>
      </c>
      <c r="GA65" t="s">
        <v>92</v>
      </c>
      <c r="GD65">
        <v>1</v>
      </c>
      <c r="GF65">
        <v>1570490953</v>
      </c>
      <c r="GG65">
        <v>2</v>
      </c>
      <c r="GH65">
        <v>3</v>
      </c>
      <c r="GI65">
        <v>5</v>
      </c>
      <c r="GJ65">
        <v>0</v>
      </c>
      <c r="GK65">
        <v>0</v>
      </c>
      <c r="GL65">
        <f t="shared" si="45"/>
        <v>0</v>
      </c>
      <c r="GM65">
        <f t="shared" si="46"/>
        <v>248</v>
      </c>
      <c r="GN65">
        <f t="shared" si="47"/>
        <v>248</v>
      </c>
      <c r="GO65">
        <f t="shared" si="48"/>
        <v>0</v>
      </c>
      <c r="GP65">
        <f t="shared" si="49"/>
        <v>0</v>
      </c>
      <c r="GR65">
        <v>1</v>
      </c>
      <c r="GS65">
        <v>1</v>
      </c>
      <c r="GT65">
        <v>0</v>
      </c>
      <c r="GU65" t="s">
        <v>6</v>
      </c>
      <c r="GV65">
        <f t="shared" si="50"/>
        <v>0</v>
      </c>
      <c r="GW65">
        <v>1</v>
      </c>
      <c r="GX65">
        <f t="shared" si="51"/>
        <v>0</v>
      </c>
      <c r="HA65">
        <v>0</v>
      </c>
      <c r="HB65">
        <v>0</v>
      </c>
      <c r="HC65">
        <f t="shared" si="52"/>
        <v>0</v>
      </c>
      <c r="HE65" t="s">
        <v>38</v>
      </c>
      <c r="HF65" t="s">
        <v>39</v>
      </c>
      <c r="HM65" t="s">
        <v>6</v>
      </c>
      <c r="HN65" t="s">
        <v>6</v>
      </c>
      <c r="HO65" t="s">
        <v>6</v>
      </c>
      <c r="HP65" t="s">
        <v>6</v>
      </c>
      <c r="HQ65" t="s">
        <v>6</v>
      </c>
      <c r="IF65">
        <v>-1</v>
      </c>
      <c r="IK65">
        <v>0</v>
      </c>
    </row>
    <row r="66" spans="1:255" x14ac:dyDescent="0.2">
      <c r="A66" s="2">
        <v>18</v>
      </c>
      <c r="B66" s="2">
        <v>1</v>
      </c>
      <c r="C66" s="2">
        <v>65</v>
      </c>
      <c r="D66" s="2"/>
      <c r="E66" s="2" t="s">
        <v>112</v>
      </c>
      <c r="F66" s="2" t="s">
        <v>30</v>
      </c>
      <c r="G66" s="2" t="s">
        <v>31</v>
      </c>
      <c r="H66" s="2" t="s">
        <v>32</v>
      </c>
      <c r="I66" s="2">
        <f>I62*J66</f>
        <v>9.0999999999999998E-2</v>
      </c>
      <c r="J66" s="216">
        <f>'5.Ведомость_списания'!F45</f>
        <v>0.7</v>
      </c>
      <c r="K66" s="2">
        <v>0.7</v>
      </c>
      <c r="L66" s="2"/>
      <c r="M66" s="2"/>
      <c r="N66" s="2"/>
      <c r="O66" s="2">
        <f t="shared" si="21"/>
        <v>53</v>
      </c>
      <c r="P66" s="2">
        <f t="shared" si="22"/>
        <v>53</v>
      </c>
      <c r="Q66" s="2">
        <f t="shared" si="23"/>
        <v>0</v>
      </c>
      <c r="R66" s="2">
        <f t="shared" si="24"/>
        <v>0</v>
      </c>
      <c r="S66" s="2">
        <f t="shared" si="25"/>
        <v>0</v>
      </c>
      <c r="T66" s="2">
        <f t="shared" si="26"/>
        <v>0</v>
      </c>
      <c r="U66" s="2">
        <f t="shared" si="27"/>
        <v>0</v>
      </c>
      <c r="V66" s="2">
        <f t="shared" si="28"/>
        <v>0</v>
      </c>
      <c r="W66" s="2">
        <f t="shared" si="29"/>
        <v>0</v>
      </c>
      <c r="X66" s="2">
        <f t="shared" si="30"/>
        <v>0</v>
      </c>
      <c r="Y66" s="2">
        <f t="shared" si="31"/>
        <v>0</v>
      </c>
      <c r="Z66" s="2"/>
      <c r="AA66" s="2">
        <v>86295183</v>
      </c>
      <c r="AB66" s="2">
        <f t="shared" si="32"/>
        <v>586.71</v>
      </c>
      <c r="AC66" s="2">
        <f t="shared" si="67"/>
        <v>586.71</v>
      </c>
      <c r="AD66" s="2">
        <f t="shared" si="68"/>
        <v>0</v>
      </c>
      <c r="AE66" s="2">
        <f t="shared" si="69"/>
        <v>0</v>
      </c>
      <c r="AF66" s="2">
        <f t="shared" si="69"/>
        <v>0</v>
      </c>
      <c r="AG66" s="2">
        <f t="shared" si="33"/>
        <v>0</v>
      </c>
      <c r="AH66" s="2">
        <f t="shared" si="70"/>
        <v>0</v>
      </c>
      <c r="AI66" s="2">
        <f t="shared" si="70"/>
        <v>0</v>
      </c>
      <c r="AJ66" s="2">
        <f t="shared" si="34"/>
        <v>0</v>
      </c>
      <c r="AK66" s="2">
        <v>586.71</v>
      </c>
      <c r="AL66" s="110">
        <f>'1.Лок.смета.и.Акт'!F125</f>
        <v>586.71</v>
      </c>
      <c r="AM66" s="2">
        <v>0</v>
      </c>
      <c r="AN66" s="2">
        <v>0</v>
      </c>
      <c r="AO66" s="2">
        <v>0</v>
      </c>
      <c r="AP66" s="2">
        <v>0</v>
      </c>
      <c r="AQ66" s="2">
        <v>0</v>
      </c>
      <c r="AR66" s="2">
        <v>0</v>
      </c>
      <c r="AS66" s="2">
        <v>0</v>
      </c>
      <c r="AT66" s="2">
        <v>0</v>
      </c>
      <c r="AU66" s="2">
        <v>0</v>
      </c>
      <c r="AV66" s="2">
        <v>1</v>
      </c>
      <c r="AW66" s="2">
        <v>1</v>
      </c>
      <c r="AX66" s="2"/>
      <c r="AY66" s="2"/>
      <c r="AZ66" s="2">
        <v>1</v>
      </c>
      <c r="BA66" s="2">
        <v>1</v>
      </c>
      <c r="BB66" s="2">
        <v>1</v>
      </c>
      <c r="BC66" s="2">
        <v>1</v>
      </c>
      <c r="BD66" s="2" t="s">
        <v>6</v>
      </c>
      <c r="BE66" s="2" t="s">
        <v>6</v>
      </c>
      <c r="BF66" s="2" t="s">
        <v>6</v>
      </c>
      <c r="BG66" s="2" t="s">
        <v>6</v>
      </c>
      <c r="BH66" s="2">
        <v>3</v>
      </c>
      <c r="BI66" s="2">
        <v>1</v>
      </c>
      <c r="BJ66" s="2" t="s">
        <v>33</v>
      </c>
      <c r="BK66" s="2"/>
      <c r="BL66" s="2"/>
      <c r="BM66" s="2">
        <v>500003</v>
      </c>
      <c r="BN66" s="2">
        <v>0</v>
      </c>
      <c r="BO66" s="2" t="s">
        <v>6</v>
      </c>
      <c r="BP66" s="2">
        <v>0</v>
      </c>
      <c r="BQ66" s="2">
        <v>22</v>
      </c>
      <c r="BR66" s="2">
        <v>0</v>
      </c>
      <c r="BS66" s="2">
        <v>1</v>
      </c>
      <c r="BT66" s="2">
        <v>1</v>
      </c>
      <c r="BU66" s="2">
        <v>1</v>
      </c>
      <c r="BV66" s="2">
        <v>1</v>
      </c>
      <c r="BW66" s="2">
        <v>1</v>
      </c>
      <c r="BX66" s="2">
        <v>1</v>
      </c>
      <c r="BY66" s="2" t="s">
        <v>6</v>
      </c>
      <c r="BZ66" s="2">
        <v>0</v>
      </c>
      <c r="CA66" s="2">
        <v>0</v>
      </c>
      <c r="CB66" s="2" t="s">
        <v>6</v>
      </c>
      <c r="CC66" s="2"/>
      <c r="CD66" s="2"/>
      <c r="CE66" s="2">
        <v>0</v>
      </c>
      <c r="CF66" s="2">
        <v>0</v>
      </c>
      <c r="CG66" s="2">
        <v>0</v>
      </c>
      <c r="CH66" s="2"/>
      <c r="CI66" s="2"/>
      <c r="CJ66" s="2"/>
      <c r="CK66" s="2"/>
      <c r="CL66" s="2"/>
      <c r="CM66" s="2">
        <v>0</v>
      </c>
      <c r="CN66" s="2" t="s">
        <v>6</v>
      </c>
      <c r="CO66" s="2">
        <v>0</v>
      </c>
      <c r="CP66" s="2">
        <f t="shared" si="35"/>
        <v>53</v>
      </c>
      <c r="CQ66" s="2">
        <f t="shared" si="36"/>
        <v>586.71</v>
      </c>
      <c r="CR66" s="2">
        <f t="shared" si="37"/>
        <v>0</v>
      </c>
      <c r="CS66" s="2">
        <f t="shared" si="38"/>
        <v>0</v>
      </c>
      <c r="CT66" s="2">
        <f t="shared" si="39"/>
        <v>0</v>
      </c>
      <c r="CU66" s="2">
        <f t="shared" si="40"/>
        <v>0</v>
      </c>
      <c r="CV66" s="2">
        <f t="shared" si="41"/>
        <v>0</v>
      </c>
      <c r="CW66" s="2">
        <f t="shared" si="42"/>
        <v>0</v>
      </c>
      <c r="CX66" s="2">
        <f t="shared" si="43"/>
        <v>0</v>
      </c>
      <c r="CY66" s="2">
        <f>(((S66+(R66*IF(0,0,1)))*AT66)/100)</f>
        <v>0</v>
      </c>
      <c r="CZ66" s="2">
        <f>(((S66+(R66*IF(0,0,1)))*AU66)/100)</f>
        <v>0</v>
      </c>
      <c r="DA66" s="2"/>
      <c r="DB66" s="2"/>
      <c r="DC66" s="2" t="s">
        <v>6</v>
      </c>
      <c r="DD66" s="2" t="s">
        <v>6</v>
      </c>
      <c r="DE66" s="2" t="s">
        <v>6</v>
      </c>
      <c r="DF66" s="2" t="s">
        <v>6</v>
      </c>
      <c r="DG66" s="2" t="s">
        <v>6</v>
      </c>
      <c r="DH66" s="2" t="s">
        <v>6</v>
      </c>
      <c r="DI66" s="2" t="s">
        <v>6</v>
      </c>
      <c r="DJ66" s="2" t="s">
        <v>6</v>
      </c>
      <c r="DK66" s="2" t="s">
        <v>6</v>
      </c>
      <c r="DL66" s="2" t="s">
        <v>6</v>
      </c>
      <c r="DM66" s="2" t="s">
        <v>6</v>
      </c>
      <c r="DN66" s="2">
        <v>0</v>
      </c>
      <c r="DO66" s="2">
        <v>0</v>
      </c>
      <c r="DP66" s="2">
        <v>1</v>
      </c>
      <c r="DQ66" s="2">
        <v>1</v>
      </c>
      <c r="DR66" s="2"/>
      <c r="DS66" s="2"/>
      <c r="DT66" s="2"/>
      <c r="DU66" s="2">
        <v>1007</v>
      </c>
      <c r="DV66" s="2" t="s">
        <v>32</v>
      </c>
      <c r="DW66" s="2" t="s">
        <v>32</v>
      </c>
      <c r="DX66" s="2">
        <v>1</v>
      </c>
      <c r="DY66" s="2"/>
      <c r="DZ66" s="2" t="s">
        <v>6</v>
      </c>
      <c r="EA66" s="2" t="s">
        <v>6</v>
      </c>
      <c r="EB66" s="2" t="s">
        <v>6</v>
      </c>
      <c r="EC66" s="2" t="s">
        <v>6</v>
      </c>
      <c r="ED66" s="2"/>
      <c r="EE66" s="2">
        <v>54938783</v>
      </c>
      <c r="EF66" s="2">
        <v>22</v>
      </c>
      <c r="EG66" s="2" t="s">
        <v>45</v>
      </c>
      <c r="EH66" s="2">
        <v>0</v>
      </c>
      <c r="EI66" s="2" t="s">
        <v>6</v>
      </c>
      <c r="EJ66" s="2">
        <v>1</v>
      </c>
      <c r="EK66" s="2">
        <v>500003</v>
      </c>
      <c r="EL66" s="2" t="s">
        <v>46</v>
      </c>
      <c r="EM66" s="2" t="s">
        <v>47</v>
      </c>
      <c r="EN66" s="2"/>
      <c r="EO66" s="2" t="s">
        <v>6</v>
      </c>
      <c r="EP66" s="2"/>
      <c r="EQ66" s="2">
        <v>0</v>
      </c>
      <c r="ER66" s="2">
        <v>586.71</v>
      </c>
      <c r="ES66" s="110">
        <f>'1.Лок.смета.и.Акт'!F125</f>
        <v>586.71</v>
      </c>
      <c r="ET66" s="2">
        <v>0</v>
      </c>
      <c r="EU66" s="2">
        <v>0</v>
      </c>
      <c r="EV66" s="2">
        <v>0</v>
      </c>
      <c r="EW66" s="2">
        <v>0</v>
      </c>
      <c r="EX66" s="2">
        <v>0</v>
      </c>
      <c r="EY66" s="2"/>
      <c r="EZ66" s="2"/>
      <c r="FA66" s="2"/>
      <c r="FB66" s="2"/>
      <c r="FC66" s="2"/>
      <c r="FD66" s="2"/>
      <c r="FE66" s="2"/>
      <c r="FF66" s="2"/>
      <c r="FG66" s="2"/>
      <c r="FH66" s="2"/>
      <c r="FI66" s="2"/>
      <c r="FJ66" s="2"/>
      <c r="FK66" s="2"/>
      <c r="FL66" s="2"/>
      <c r="FM66" s="2"/>
      <c r="FN66" s="2"/>
      <c r="FO66" s="2"/>
      <c r="FP66" s="2"/>
      <c r="FQ66" s="2">
        <v>0</v>
      </c>
      <c r="FR66" s="2">
        <f t="shared" si="44"/>
        <v>0</v>
      </c>
      <c r="FS66" s="2">
        <v>0</v>
      </c>
      <c r="FT66" s="2"/>
      <c r="FU66" s="2"/>
      <c r="FV66" s="2"/>
      <c r="FW66" s="2"/>
      <c r="FX66" s="2">
        <v>0</v>
      </c>
      <c r="FY66" s="2">
        <v>0</v>
      </c>
      <c r="FZ66" s="2"/>
      <c r="GA66" s="2" t="s">
        <v>6</v>
      </c>
      <c r="GB66" s="2"/>
      <c r="GC66" s="2"/>
      <c r="GD66" s="2">
        <v>1</v>
      </c>
      <c r="GE66" s="2"/>
      <c r="GF66" s="2">
        <v>2111049581</v>
      </c>
      <c r="GG66" s="2">
        <v>2</v>
      </c>
      <c r="GH66" s="2">
        <v>2</v>
      </c>
      <c r="GI66" s="2">
        <v>-2</v>
      </c>
      <c r="GJ66" s="2">
        <v>0</v>
      </c>
      <c r="GK66" s="2">
        <v>0</v>
      </c>
      <c r="GL66" s="2">
        <f t="shared" si="45"/>
        <v>0</v>
      </c>
      <c r="GM66" s="2">
        <f t="shared" si="46"/>
        <v>53</v>
      </c>
      <c r="GN66" s="2">
        <f t="shared" si="47"/>
        <v>53</v>
      </c>
      <c r="GO66" s="2">
        <f t="shared" si="48"/>
        <v>0</v>
      </c>
      <c r="GP66" s="2">
        <f t="shared" si="49"/>
        <v>0</v>
      </c>
      <c r="GQ66" s="2"/>
      <c r="GR66" s="2">
        <v>0</v>
      </c>
      <c r="GS66" s="2">
        <v>2</v>
      </c>
      <c r="GT66" s="2">
        <v>0</v>
      </c>
      <c r="GU66" s="2" t="s">
        <v>6</v>
      </c>
      <c r="GV66" s="2">
        <f t="shared" si="50"/>
        <v>0</v>
      </c>
      <c r="GW66" s="2">
        <v>1</v>
      </c>
      <c r="GX66" s="2">
        <f t="shared" si="51"/>
        <v>0</v>
      </c>
      <c r="GY66" s="2"/>
      <c r="GZ66" s="2"/>
      <c r="HA66" s="2">
        <v>0</v>
      </c>
      <c r="HB66" s="2">
        <v>0</v>
      </c>
      <c r="HC66" s="2">
        <f t="shared" si="52"/>
        <v>0</v>
      </c>
      <c r="HD66" s="2"/>
      <c r="HE66" s="2" t="s">
        <v>6</v>
      </c>
      <c r="HF66" s="2" t="s">
        <v>6</v>
      </c>
      <c r="HG66" s="2"/>
      <c r="HH66" s="2"/>
      <c r="HI66" s="2"/>
      <c r="HJ66" s="2"/>
      <c r="HK66" s="2"/>
      <c r="HL66" s="2"/>
      <c r="HM66" s="2" t="s">
        <v>6</v>
      </c>
      <c r="HN66" s="2" t="s">
        <v>6</v>
      </c>
      <c r="HO66" s="2" t="s">
        <v>6</v>
      </c>
      <c r="HP66" s="2" t="s">
        <v>6</v>
      </c>
      <c r="HQ66" s="2" t="s">
        <v>6</v>
      </c>
      <c r="HR66" s="2"/>
      <c r="HS66" s="2"/>
      <c r="HT66" s="2"/>
      <c r="HU66" s="2"/>
      <c r="HV66" s="2"/>
      <c r="HW66" s="2"/>
      <c r="HX66" s="2"/>
      <c r="HY66" s="2"/>
      <c r="HZ66" s="2"/>
      <c r="IA66" s="2"/>
      <c r="IB66" s="2"/>
      <c r="IC66" s="2"/>
      <c r="ID66" s="2"/>
      <c r="IE66" s="2"/>
      <c r="IF66" s="2">
        <v>-1</v>
      </c>
      <c r="IG66" s="2"/>
      <c r="IH66" s="2"/>
      <c r="II66" s="2"/>
      <c r="IJ66" s="2"/>
      <c r="IK66" s="2">
        <v>0</v>
      </c>
      <c r="IL66" s="2"/>
      <c r="IM66" s="2"/>
      <c r="IN66" s="2"/>
      <c r="IO66" s="2"/>
      <c r="IP66" s="2"/>
      <c r="IQ66" s="2"/>
      <c r="IR66" s="2"/>
      <c r="IS66" s="2"/>
      <c r="IT66" s="2"/>
      <c r="IU66" s="2"/>
    </row>
    <row r="67" spans="1:255" x14ac:dyDescent="0.2">
      <c r="A67">
        <v>18</v>
      </c>
      <c r="B67">
        <v>1</v>
      </c>
      <c r="C67">
        <v>73</v>
      </c>
      <c r="E67" t="s">
        <v>112</v>
      </c>
      <c r="F67" t="e">
        <f>'2.Лок.смета.и.Акт'!#REF!</f>
        <v>#REF!</v>
      </c>
      <c r="G67" t="s">
        <v>31</v>
      </c>
      <c r="H67" t="s">
        <v>32</v>
      </c>
      <c r="I67">
        <f>I63*J67</f>
        <v>9.0999999999999998E-2</v>
      </c>
      <c r="J67">
        <v>0.7</v>
      </c>
      <c r="K67">
        <v>0.7</v>
      </c>
      <c r="O67">
        <f t="shared" si="21"/>
        <v>476</v>
      </c>
      <c r="P67">
        <f t="shared" si="22"/>
        <v>476</v>
      </c>
      <c r="Q67">
        <f t="shared" si="23"/>
        <v>0</v>
      </c>
      <c r="R67">
        <f t="shared" si="24"/>
        <v>0</v>
      </c>
      <c r="S67">
        <f t="shared" si="25"/>
        <v>0</v>
      </c>
      <c r="T67">
        <f t="shared" si="26"/>
        <v>0</v>
      </c>
      <c r="U67">
        <f t="shared" si="27"/>
        <v>0</v>
      </c>
      <c r="V67">
        <f t="shared" si="28"/>
        <v>0</v>
      </c>
      <c r="W67">
        <f t="shared" si="29"/>
        <v>0</v>
      </c>
      <c r="X67">
        <f t="shared" si="30"/>
        <v>0</v>
      </c>
      <c r="Y67">
        <f t="shared" si="31"/>
        <v>0</v>
      </c>
      <c r="AA67">
        <v>86295184</v>
      </c>
      <c r="AB67">
        <f t="shared" si="32"/>
        <v>691.67</v>
      </c>
      <c r="AC67">
        <f t="shared" si="67"/>
        <v>691.67</v>
      </c>
      <c r="AD67">
        <f t="shared" si="68"/>
        <v>0</v>
      </c>
      <c r="AE67">
        <f t="shared" si="69"/>
        <v>0</v>
      </c>
      <c r="AF67">
        <f t="shared" si="69"/>
        <v>0</v>
      </c>
      <c r="AG67">
        <f t="shared" si="33"/>
        <v>0</v>
      </c>
      <c r="AH67">
        <f t="shared" si="70"/>
        <v>0</v>
      </c>
      <c r="AI67">
        <f t="shared" si="70"/>
        <v>0</v>
      </c>
      <c r="AJ67">
        <f t="shared" si="34"/>
        <v>0</v>
      </c>
      <c r="AK67">
        <v>691.67</v>
      </c>
      <c r="AL67">
        <v>691.67</v>
      </c>
      <c r="AM67">
        <v>0</v>
      </c>
      <c r="AN67">
        <v>0</v>
      </c>
      <c r="AO67">
        <v>0</v>
      </c>
      <c r="AP67">
        <v>0</v>
      </c>
      <c r="AQ67">
        <v>0</v>
      </c>
      <c r="AR67">
        <v>0</v>
      </c>
      <c r="AS67">
        <v>0</v>
      </c>
      <c r="AT67">
        <v>0</v>
      </c>
      <c r="AU67">
        <v>0</v>
      </c>
      <c r="AV67">
        <v>1</v>
      </c>
      <c r="AW67">
        <v>1</v>
      </c>
      <c r="AZ67">
        <v>1</v>
      </c>
      <c r="BA67">
        <v>1</v>
      </c>
      <c r="BB67">
        <v>1</v>
      </c>
      <c r="BC67">
        <v>7.56</v>
      </c>
      <c r="BD67" t="s">
        <v>6</v>
      </c>
      <c r="BE67" t="s">
        <v>6</v>
      </c>
      <c r="BF67" t="s">
        <v>6</v>
      </c>
      <c r="BG67" t="s">
        <v>6</v>
      </c>
      <c r="BH67">
        <v>3</v>
      </c>
      <c r="BI67">
        <v>1</v>
      </c>
      <c r="BJ67" t="s">
        <v>33</v>
      </c>
      <c r="BM67">
        <v>500003</v>
      </c>
      <c r="BN67">
        <v>0</v>
      </c>
      <c r="BO67" t="s">
        <v>6</v>
      </c>
      <c r="BP67">
        <v>0</v>
      </c>
      <c r="BQ67">
        <v>22</v>
      </c>
      <c r="BR67">
        <v>0</v>
      </c>
      <c r="BS67">
        <v>1</v>
      </c>
      <c r="BT67">
        <v>1</v>
      </c>
      <c r="BU67">
        <v>1</v>
      </c>
      <c r="BV67">
        <v>1</v>
      </c>
      <c r="BW67">
        <v>1</v>
      </c>
      <c r="BX67">
        <v>1</v>
      </c>
      <c r="BY67" t="s">
        <v>6</v>
      </c>
      <c r="BZ67">
        <v>0</v>
      </c>
      <c r="CA67">
        <v>0</v>
      </c>
      <c r="CB67" t="s">
        <v>6</v>
      </c>
      <c r="CE67">
        <v>0</v>
      </c>
      <c r="CF67">
        <v>0</v>
      </c>
      <c r="CG67">
        <v>0</v>
      </c>
      <c r="CM67">
        <v>0</v>
      </c>
      <c r="CN67" t="s">
        <v>6</v>
      </c>
      <c r="CO67">
        <v>0</v>
      </c>
      <c r="CP67">
        <f t="shared" si="35"/>
        <v>476</v>
      </c>
      <c r="CQ67">
        <f t="shared" si="36"/>
        <v>5229.0251999999991</v>
      </c>
      <c r="CR67">
        <f t="shared" si="37"/>
        <v>0</v>
      </c>
      <c r="CS67">
        <f t="shared" si="38"/>
        <v>0</v>
      </c>
      <c r="CT67">
        <f t="shared" si="39"/>
        <v>0</v>
      </c>
      <c r="CU67">
        <f t="shared" si="40"/>
        <v>0</v>
      </c>
      <c r="CV67">
        <f t="shared" si="41"/>
        <v>0</v>
      </c>
      <c r="CW67">
        <f t="shared" si="42"/>
        <v>0</v>
      </c>
      <c r="CX67">
        <f t="shared" si="43"/>
        <v>0</v>
      </c>
      <c r="CY67">
        <f>(S67+R67)*(BZ67/100)</f>
        <v>0</v>
      </c>
      <c r="CZ67">
        <f>(S67+R67)*(CA67/100)</f>
        <v>0</v>
      </c>
      <c r="DC67" t="s">
        <v>6</v>
      </c>
      <c r="DD67" t="s">
        <v>6</v>
      </c>
      <c r="DE67" t="s">
        <v>6</v>
      </c>
      <c r="DF67" t="s">
        <v>6</v>
      </c>
      <c r="DG67" t="s">
        <v>6</v>
      </c>
      <c r="DH67" t="s">
        <v>6</v>
      </c>
      <c r="DI67" t="s">
        <v>6</v>
      </c>
      <c r="DJ67" t="s">
        <v>6</v>
      </c>
      <c r="DK67" t="s">
        <v>6</v>
      </c>
      <c r="DL67" t="s">
        <v>6</v>
      </c>
      <c r="DM67" t="s">
        <v>6</v>
      </c>
      <c r="DN67">
        <v>0</v>
      </c>
      <c r="DO67">
        <v>0</v>
      </c>
      <c r="DP67">
        <v>1</v>
      </c>
      <c r="DQ67">
        <v>1</v>
      </c>
      <c r="DU67">
        <v>1007</v>
      </c>
      <c r="DV67" t="s">
        <v>32</v>
      </c>
      <c r="DW67" t="e">
        <f>'2.Лок.смета.и.Акт'!#REF!</f>
        <v>#REF!</v>
      </c>
      <c r="DX67">
        <v>1</v>
      </c>
      <c r="DZ67" t="s">
        <v>6</v>
      </c>
      <c r="EA67" t="s">
        <v>6</v>
      </c>
      <c r="EB67" t="s">
        <v>6</v>
      </c>
      <c r="EC67" t="s">
        <v>6</v>
      </c>
      <c r="EE67">
        <v>54938783</v>
      </c>
      <c r="EF67">
        <v>22</v>
      </c>
      <c r="EG67" t="s">
        <v>45</v>
      </c>
      <c r="EH67">
        <v>0</v>
      </c>
      <c r="EI67" t="s">
        <v>6</v>
      </c>
      <c r="EJ67">
        <v>1</v>
      </c>
      <c r="EK67">
        <v>500003</v>
      </c>
      <c r="EL67" t="s">
        <v>46</v>
      </c>
      <c r="EM67" t="s">
        <v>47</v>
      </c>
      <c r="EO67" t="s">
        <v>6</v>
      </c>
      <c r="EQ67">
        <v>0</v>
      </c>
      <c r="ER67">
        <v>4929.3500000000004</v>
      </c>
      <c r="ES67">
        <v>691.67</v>
      </c>
      <c r="ET67">
        <v>0</v>
      </c>
      <c r="EU67">
        <v>0</v>
      </c>
      <c r="EV67">
        <v>0</v>
      </c>
      <c r="EW67">
        <v>0</v>
      </c>
      <c r="EX67">
        <v>0</v>
      </c>
      <c r="EZ67">
        <v>5</v>
      </c>
      <c r="FC67">
        <v>0</v>
      </c>
      <c r="FD67">
        <v>18</v>
      </c>
      <c r="FF67">
        <v>4929.3500000000004</v>
      </c>
      <c r="FQ67">
        <v>0</v>
      </c>
      <c r="FR67">
        <f t="shared" si="44"/>
        <v>0</v>
      </c>
      <c r="FS67">
        <v>0</v>
      </c>
      <c r="FX67">
        <v>0</v>
      </c>
      <c r="FY67">
        <v>0</v>
      </c>
      <c r="GA67" t="s">
        <v>37</v>
      </c>
      <c r="GD67">
        <v>1</v>
      </c>
      <c r="GF67">
        <v>2111049581</v>
      </c>
      <c r="GG67">
        <v>2</v>
      </c>
      <c r="GH67">
        <v>3</v>
      </c>
      <c r="GI67">
        <v>5</v>
      </c>
      <c r="GJ67">
        <v>0</v>
      </c>
      <c r="GK67">
        <v>0</v>
      </c>
      <c r="GL67">
        <f t="shared" si="45"/>
        <v>0</v>
      </c>
      <c r="GM67">
        <f t="shared" si="46"/>
        <v>476</v>
      </c>
      <c r="GN67">
        <f t="shared" si="47"/>
        <v>476</v>
      </c>
      <c r="GO67">
        <f t="shared" si="48"/>
        <v>0</v>
      </c>
      <c r="GP67">
        <f t="shared" si="49"/>
        <v>0</v>
      </c>
      <c r="GR67">
        <v>1</v>
      </c>
      <c r="GS67">
        <v>1</v>
      </c>
      <c r="GT67">
        <v>0</v>
      </c>
      <c r="GU67" t="s">
        <v>6</v>
      </c>
      <c r="GV67">
        <f t="shared" si="50"/>
        <v>0</v>
      </c>
      <c r="GW67">
        <v>1</v>
      </c>
      <c r="GX67">
        <f t="shared" si="51"/>
        <v>0</v>
      </c>
      <c r="HA67">
        <v>0</v>
      </c>
      <c r="HB67">
        <v>0</v>
      </c>
      <c r="HC67">
        <f t="shared" si="52"/>
        <v>0</v>
      </c>
      <c r="HE67" t="s">
        <v>38</v>
      </c>
      <c r="HF67" t="s">
        <v>39</v>
      </c>
      <c r="HM67" t="s">
        <v>6</v>
      </c>
      <c r="HN67" t="s">
        <v>6</v>
      </c>
      <c r="HO67" t="s">
        <v>6</v>
      </c>
      <c r="HP67" t="s">
        <v>6</v>
      </c>
      <c r="HQ67" t="s">
        <v>6</v>
      </c>
      <c r="IF67">
        <v>-1</v>
      </c>
      <c r="IK67">
        <v>0</v>
      </c>
    </row>
    <row r="68" spans="1:255" x14ac:dyDescent="0.2">
      <c r="A68" s="2">
        <v>18</v>
      </c>
      <c r="B68" s="2">
        <v>1</v>
      </c>
      <c r="C68" s="2">
        <v>66</v>
      </c>
      <c r="D68" s="2"/>
      <c r="E68" s="2" t="s">
        <v>113</v>
      </c>
      <c r="F68" s="2" t="s">
        <v>114</v>
      </c>
      <c r="G68" s="2" t="s">
        <v>115</v>
      </c>
      <c r="H68" s="2" t="s">
        <v>43</v>
      </c>
      <c r="I68" s="2">
        <f>I62*J68</f>
        <v>13</v>
      </c>
      <c r="J68" s="216">
        <f>'5.Ведомость_списания'!F46</f>
        <v>100</v>
      </c>
      <c r="K68" s="2">
        <v>100</v>
      </c>
      <c r="L68" s="2"/>
      <c r="M68" s="2"/>
      <c r="N68" s="2"/>
      <c r="O68" s="2">
        <f t="shared" si="21"/>
        <v>6470</v>
      </c>
      <c r="P68" s="2">
        <f t="shared" si="22"/>
        <v>6470</v>
      </c>
      <c r="Q68" s="2">
        <f t="shared" si="23"/>
        <v>0</v>
      </c>
      <c r="R68" s="2">
        <f t="shared" si="24"/>
        <v>0</v>
      </c>
      <c r="S68" s="2">
        <f t="shared" si="25"/>
        <v>0</v>
      </c>
      <c r="T68" s="2">
        <f t="shared" si="26"/>
        <v>0</v>
      </c>
      <c r="U68" s="2">
        <f t="shared" si="27"/>
        <v>0</v>
      </c>
      <c r="V68" s="2">
        <f t="shared" si="28"/>
        <v>0</v>
      </c>
      <c r="W68" s="2">
        <f t="shared" si="29"/>
        <v>0</v>
      </c>
      <c r="X68" s="2">
        <f t="shared" si="30"/>
        <v>0</v>
      </c>
      <c r="Y68" s="2">
        <f t="shared" si="31"/>
        <v>0</v>
      </c>
      <c r="Z68" s="2"/>
      <c r="AA68" s="2">
        <v>86295183</v>
      </c>
      <c r="AB68" s="2">
        <f t="shared" si="32"/>
        <v>497.72</v>
      </c>
      <c r="AC68" s="2">
        <f t="shared" si="67"/>
        <v>497.72</v>
      </c>
      <c r="AD68" s="2">
        <f t="shared" si="68"/>
        <v>0</v>
      </c>
      <c r="AE68" s="2">
        <f t="shared" si="69"/>
        <v>0</v>
      </c>
      <c r="AF68" s="2">
        <f t="shared" si="69"/>
        <v>0</v>
      </c>
      <c r="AG68" s="2">
        <f t="shared" si="33"/>
        <v>0</v>
      </c>
      <c r="AH68" s="2">
        <f t="shared" si="70"/>
        <v>0</v>
      </c>
      <c r="AI68" s="2">
        <f t="shared" si="70"/>
        <v>0</v>
      </c>
      <c r="AJ68" s="2">
        <f t="shared" si="34"/>
        <v>0</v>
      </c>
      <c r="AK68" s="2">
        <v>497.72</v>
      </c>
      <c r="AL68" s="110">
        <f>'1.Лок.смета.и.Акт'!F127</f>
        <v>497.72</v>
      </c>
      <c r="AM68" s="2">
        <v>0</v>
      </c>
      <c r="AN68" s="2">
        <v>0</v>
      </c>
      <c r="AO68" s="2">
        <v>0</v>
      </c>
      <c r="AP68" s="2">
        <v>0</v>
      </c>
      <c r="AQ68" s="2">
        <v>0</v>
      </c>
      <c r="AR68" s="2">
        <v>0</v>
      </c>
      <c r="AS68" s="2">
        <v>0</v>
      </c>
      <c r="AT68" s="2">
        <v>0</v>
      </c>
      <c r="AU68" s="2">
        <v>0</v>
      </c>
      <c r="AV68" s="2">
        <v>1</v>
      </c>
      <c r="AW68" s="2">
        <v>1</v>
      </c>
      <c r="AX68" s="2"/>
      <c r="AY68" s="2"/>
      <c r="AZ68" s="2">
        <v>1</v>
      </c>
      <c r="BA68" s="2">
        <v>1</v>
      </c>
      <c r="BB68" s="2">
        <v>1</v>
      </c>
      <c r="BC68" s="2">
        <v>1</v>
      </c>
      <c r="BD68" s="2" t="s">
        <v>6</v>
      </c>
      <c r="BE68" s="2" t="s">
        <v>6</v>
      </c>
      <c r="BF68" s="2" t="s">
        <v>6</v>
      </c>
      <c r="BG68" s="2" t="s">
        <v>6</v>
      </c>
      <c r="BH68" s="2">
        <v>3</v>
      </c>
      <c r="BI68" s="2">
        <v>1</v>
      </c>
      <c r="BJ68" s="2" t="s">
        <v>116</v>
      </c>
      <c r="BK68" s="2"/>
      <c r="BL68" s="2"/>
      <c r="BM68" s="2">
        <v>500003</v>
      </c>
      <c r="BN68" s="2">
        <v>0</v>
      </c>
      <c r="BO68" s="2" t="s">
        <v>6</v>
      </c>
      <c r="BP68" s="2">
        <v>0</v>
      </c>
      <c r="BQ68" s="2">
        <v>22</v>
      </c>
      <c r="BR68" s="2">
        <v>0</v>
      </c>
      <c r="BS68" s="2">
        <v>1</v>
      </c>
      <c r="BT68" s="2">
        <v>1</v>
      </c>
      <c r="BU68" s="2">
        <v>1</v>
      </c>
      <c r="BV68" s="2">
        <v>1</v>
      </c>
      <c r="BW68" s="2">
        <v>1</v>
      </c>
      <c r="BX68" s="2">
        <v>1</v>
      </c>
      <c r="BY68" s="2" t="s">
        <v>6</v>
      </c>
      <c r="BZ68" s="2">
        <v>0</v>
      </c>
      <c r="CA68" s="2">
        <v>0</v>
      </c>
      <c r="CB68" s="2" t="s">
        <v>6</v>
      </c>
      <c r="CC68" s="2"/>
      <c r="CD68" s="2"/>
      <c r="CE68" s="2">
        <v>0</v>
      </c>
      <c r="CF68" s="2">
        <v>0</v>
      </c>
      <c r="CG68" s="2">
        <v>0</v>
      </c>
      <c r="CH68" s="2"/>
      <c r="CI68" s="2"/>
      <c r="CJ68" s="2"/>
      <c r="CK68" s="2"/>
      <c r="CL68" s="2"/>
      <c r="CM68" s="2">
        <v>0</v>
      </c>
      <c r="CN68" s="2" t="s">
        <v>6</v>
      </c>
      <c r="CO68" s="2">
        <v>0</v>
      </c>
      <c r="CP68" s="2">
        <f t="shared" si="35"/>
        <v>6470</v>
      </c>
      <c r="CQ68" s="2">
        <f t="shared" si="36"/>
        <v>497.72</v>
      </c>
      <c r="CR68" s="2">
        <f t="shared" si="37"/>
        <v>0</v>
      </c>
      <c r="CS68" s="2">
        <f t="shared" si="38"/>
        <v>0</v>
      </c>
      <c r="CT68" s="2">
        <f t="shared" si="39"/>
        <v>0</v>
      </c>
      <c r="CU68" s="2">
        <f t="shared" si="40"/>
        <v>0</v>
      </c>
      <c r="CV68" s="2">
        <f t="shared" si="41"/>
        <v>0</v>
      </c>
      <c r="CW68" s="2">
        <f t="shared" si="42"/>
        <v>0</v>
      </c>
      <c r="CX68" s="2">
        <f t="shared" si="43"/>
        <v>0</v>
      </c>
      <c r="CY68" s="2">
        <f>(((S68+(R68*IF(0,0,1)))*AT68)/100)</f>
        <v>0</v>
      </c>
      <c r="CZ68" s="2">
        <f>(((S68+(R68*IF(0,0,1)))*AU68)/100)</f>
        <v>0</v>
      </c>
      <c r="DA68" s="2"/>
      <c r="DB68" s="2"/>
      <c r="DC68" s="2" t="s">
        <v>6</v>
      </c>
      <c r="DD68" s="2" t="s">
        <v>6</v>
      </c>
      <c r="DE68" s="2" t="s">
        <v>6</v>
      </c>
      <c r="DF68" s="2" t="s">
        <v>6</v>
      </c>
      <c r="DG68" s="2" t="s">
        <v>6</v>
      </c>
      <c r="DH68" s="2" t="s">
        <v>6</v>
      </c>
      <c r="DI68" s="2" t="s">
        <v>6</v>
      </c>
      <c r="DJ68" s="2" t="s">
        <v>6</v>
      </c>
      <c r="DK68" s="2" t="s">
        <v>6</v>
      </c>
      <c r="DL68" s="2" t="s">
        <v>6</v>
      </c>
      <c r="DM68" s="2" t="s">
        <v>6</v>
      </c>
      <c r="DN68" s="2">
        <v>0</v>
      </c>
      <c r="DO68" s="2">
        <v>0</v>
      </c>
      <c r="DP68" s="2">
        <v>1</v>
      </c>
      <c r="DQ68" s="2">
        <v>1</v>
      </c>
      <c r="DR68" s="2"/>
      <c r="DS68" s="2"/>
      <c r="DT68" s="2"/>
      <c r="DU68" s="2">
        <v>1010</v>
      </c>
      <c r="DV68" s="2" t="s">
        <v>43</v>
      </c>
      <c r="DW68" s="2" t="s">
        <v>43</v>
      </c>
      <c r="DX68" s="2">
        <v>1</v>
      </c>
      <c r="DY68" s="2"/>
      <c r="DZ68" s="2" t="s">
        <v>6</v>
      </c>
      <c r="EA68" s="2" t="s">
        <v>6</v>
      </c>
      <c r="EB68" s="2" t="s">
        <v>6</v>
      </c>
      <c r="EC68" s="2" t="s">
        <v>6</v>
      </c>
      <c r="ED68" s="2"/>
      <c r="EE68" s="2">
        <v>54938783</v>
      </c>
      <c r="EF68" s="2">
        <v>22</v>
      </c>
      <c r="EG68" s="2" t="s">
        <v>45</v>
      </c>
      <c r="EH68" s="2">
        <v>0</v>
      </c>
      <c r="EI68" s="2" t="s">
        <v>6</v>
      </c>
      <c r="EJ68" s="2">
        <v>1</v>
      </c>
      <c r="EK68" s="2">
        <v>500003</v>
      </c>
      <c r="EL68" s="2" t="s">
        <v>46</v>
      </c>
      <c r="EM68" s="2" t="s">
        <v>47</v>
      </c>
      <c r="EN68" s="2"/>
      <c r="EO68" s="2" t="s">
        <v>6</v>
      </c>
      <c r="EP68" s="2"/>
      <c r="EQ68" s="2">
        <v>0</v>
      </c>
      <c r="ER68" s="2">
        <v>497.72</v>
      </c>
      <c r="ES68" s="110">
        <f>'1.Лок.смета.и.Акт'!F127</f>
        <v>497.72</v>
      </c>
      <c r="ET68" s="2">
        <v>0</v>
      </c>
      <c r="EU68" s="2">
        <v>0</v>
      </c>
      <c r="EV68" s="2">
        <v>0</v>
      </c>
      <c r="EW68" s="2">
        <v>0</v>
      </c>
      <c r="EX68" s="2">
        <v>0</v>
      </c>
      <c r="EY68" s="2"/>
      <c r="EZ68" s="2"/>
      <c r="FA68" s="2"/>
      <c r="FB68" s="2"/>
      <c r="FC68" s="2"/>
      <c r="FD68" s="2"/>
      <c r="FE68" s="2"/>
      <c r="FF68" s="2"/>
      <c r="FG68" s="2"/>
      <c r="FH68" s="2"/>
      <c r="FI68" s="2"/>
      <c r="FJ68" s="2"/>
      <c r="FK68" s="2"/>
      <c r="FL68" s="2"/>
      <c r="FM68" s="2"/>
      <c r="FN68" s="2"/>
      <c r="FO68" s="2"/>
      <c r="FP68" s="2"/>
      <c r="FQ68" s="2">
        <v>0</v>
      </c>
      <c r="FR68" s="2">
        <f t="shared" si="44"/>
        <v>0</v>
      </c>
      <c r="FS68" s="2">
        <v>0</v>
      </c>
      <c r="FT68" s="2"/>
      <c r="FU68" s="2"/>
      <c r="FV68" s="2"/>
      <c r="FW68" s="2"/>
      <c r="FX68" s="2">
        <v>0</v>
      </c>
      <c r="FY68" s="2">
        <v>0</v>
      </c>
      <c r="FZ68" s="2"/>
      <c r="GA68" s="2" t="s">
        <v>6</v>
      </c>
      <c r="GB68" s="2"/>
      <c r="GC68" s="2"/>
      <c r="GD68" s="2">
        <v>1</v>
      </c>
      <c r="GE68" s="2"/>
      <c r="GF68" s="2">
        <v>1274110454</v>
      </c>
      <c r="GG68" s="2">
        <v>2</v>
      </c>
      <c r="GH68" s="2">
        <v>0</v>
      </c>
      <c r="GI68" s="2">
        <v>-2</v>
      </c>
      <c r="GJ68" s="2">
        <v>0</v>
      </c>
      <c r="GK68" s="2">
        <v>0</v>
      </c>
      <c r="GL68" s="2">
        <f t="shared" si="45"/>
        <v>0</v>
      </c>
      <c r="GM68" s="2">
        <f t="shared" si="46"/>
        <v>6470</v>
      </c>
      <c r="GN68" s="2">
        <f t="shared" si="47"/>
        <v>6470</v>
      </c>
      <c r="GO68" s="2">
        <f t="shared" si="48"/>
        <v>0</v>
      </c>
      <c r="GP68" s="2">
        <f t="shared" si="49"/>
        <v>0</v>
      </c>
      <c r="GQ68" s="2"/>
      <c r="GR68" s="2">
        <v>0</v>
      </c>
      <c r="GS68" s="2">
        <v>3</v>
      </c>
      <c r="GT68" s="2">
        <v>0</v>
      </c>
      <c r="GU68" s="2" t="s">
        <v>6</v>
      </c>
      <c r="GV68" s="2">
        <f t="shared" si="50"/>
        <v>0</v>
      </c>
      <c r="GW68" s="2">
        <v>1</v>
      </c>
      <c r="GX68" s="2">
        <f t="shared" si="51"/>
        <v>0</v>
      </c>
      <c r="GY68" s="2"/>
      <c r="GZ68" s="2"/>
      <c r="HA68" s="2">
        <v>0</v>
      </c>
      <c r="HB68" s="2">
        <v>0</v>
      </c>
      <c r="HC68" s="2">
        <f t="shared" si="52"/>
        <v>0</v>
      </c>
      <c r="HD68" s="2"/>
      <c r="HE68" s="2" t="s">
        <v>6</v>
      </c>
      <c r="HF68" s="2" t="s">
        <v>6</v>
      </c>
      <c r="HG68" s="2"/>
      <c r="HH68" s="2"/>
      <c r="HI68" s="2"/>
      <c r="HJ68" s="2"/>
      <c r="HK68" s="2"/>
      <c r="HL68" s="2"/>
      <c r="HM68" s="2" t="s">
        <v>6</v>
      </c>
      <c r="HN68" s="2" t="s">
        <v>6</v>
      </c>
      <c r="HO68" s="2" t="s">
        <v>6</v>
      </c>
      <c r="HP68" s="2" t="s">
        <v>6</v>
      </c>
      <c r="HQ68" s="2" t="s">
        <v>6</v>
      </c>
      <c r="HR68" s="2"/>
      <c r="HS68" s="2"/>
      <c r="HT68" s="2"/>
      <c r="HU68" s="2"/>
      <c r="HV68" s="2"/>
      <c r="HW68" s="2"/>
      <c r="HX68" s="2"/>
      <c r="HY68" s="2"/>
      <c r="HZ68" s="2"/>
      <c r="IA68" s="2"/>
      <c r="IB68" s="2"/>
      <c r="IC68" s="2"/>
      <c r="ID68" s="2"/>
      <c r="IE68" s="2"/>
      <c r="IF68" s="2">
        <v>-1</v>
      </c>
      <c r="IG68" s="2"/>
      <c r="IH68" s="2"/>
      <c r="II68" s="2"/>
      <c r="IJ68" s="2"/>
      <c r="IK68" s="2">
        <v>0</v>
      </c>
      <c r="IL68" s="2"/>
      <c r="IM68" s="2"/>
      <c r="IN68" s="2"/>
      <c r="IO68" s="2"/>
      <c r="IP68" s="2"/>
      <c r="IQ68" s="2"/>
      <c r="IR68" s="2"/>
      <c r="IS68" s="2"/>
      <c r="IT68" s="2"/>
      <c r="IU68" s="2"/>
    </row>
    <row r="69" spans="1:255" x14ac:dyDescent="0.2">
      <c r="A69">
        <v>18</v>
      </c>
      <c r="B69">
        <v>1</v>
      </c>
      <c r="C69">
        <v>74</v>
      </c>
      <c r="E69" t="s">
        <v>113</v>
      </c>
      <c r="F69" t="e">
        <f>'2.Лок.смета.и.Акт'!#REF!</f>
        <v>#REF!</v>
      </c>
      <c r="G69" t="s">
        <v>115</v>
      </c>
      <c r="H69" t="s">
        <v>43</v>
      </c>
      <c r="I69">
        <f>I63*J69</f>
        <v>13</v>
      </c>
      <c r="J69">
        <v>100</v>
      </c>
      <c r="K69">
        <v>100</v>
      </c>
      <c r="O69">
        <f t="shared" si="21"/>
        <v>54482</v>
      </c>
      <c r="P69">
        <f t="shared" si="22"/>
        <v>54482</v>
      </c>
      <c r="Q69">
        <f t="shared" si="23"/>
        <v>0</v>
      </c>
      <c r="R69">
        <f t="shared" si="24"/>
        <v>0</v>
      </c>
      <c r="S69">
        <f t="shared" si="25"/>
        <v>0</v>
      </c>
      <c r="T69">
        <f t="shared" si="26"/>
        <v>0</v>
      </c>
      <c r="U69">
        <f t="shared" si="27"/>
        <v>0</v>
      </c>
      <c r="V69">
        <f t="shared" si="28"/>
        <v>0</v>
      </c>
      <c r="W69">
        <f t="shared" si="29"/>
        <v>0</v>
      </c>
      <c r="X69">
        <f t="shared" si="30"/>
        <v>0</v>
      </c>
      <c r="Y69">
        <f t="shared" si="31"/>
        <v>0</v>
      </c>
      <c r="AA69">
        <v>86295184</v>
      </c>
      <c r="AB69">
        <f t="shared" si="32"/>
        <v>554.35</v>
      </c>
      <c r="AC69">
        <f t="shared" si="67"/>
        <v>554.35</v>
      </c>
      <c r="AD69">
        <f t="shared" si="68"/>
        <v>0</v>
      </c>
      <c r="AE69">
        <f t="shared" si="69"/>
        <v>0</v>
      </c>
      <c r="AF69">
        <f t="shared" si="69"/>
        <v>0</v>
      </c>
      <c r="AG69">
        <f t="shared" si="33"/>
        <v>0</v>
      </c>
      <c r="AH69">
        <f t="shared" si="70"/>
        <v>0</v>
      </c>
      <c r="AI69">
        <f t="shared" si="70"/>
        <v>0</v>
      </c>
      <c r="AJ69">
        <f t="shared" si="34"/>
        <v>0</v>
      </c>
      <c r="AK69">
        <v>554.35</v>
      </c>
      <c r="AL69">
        <v>554.35</v>
      </c>
      <c r="AM69">
        <v>0</v>
      </c>
      <c r="AN69">
        <v>0</v>
      </c>
      <c r="AO69">
        <v>0</v>
      </c>
      <c r="AP69">
        <v>0</v>
      </c>
      <c r="AQ69">
        <v>0</v>
      </c>
      <c r="AR69">
        <v>0</v>
      </c>
      <c r="AS69">
        <v>0</v>
      </c>
      <c r="AT69">
        <v>0</v>
      </c>
      <c r="AU69">
        <v>0</v>
      </c>
      <c r="AV69">
        <v>1</v>
      </c>
      <c r="AW69">
        <v>1</v>
      </c>
      <c r="AZ69">
        <v>1</v>
      </c>
      <c r="BA69">
        <v>1</v>
      </c>
      <c r="BB69">
        <v>1</v>
      </c>
      <c r="BC69">
        <v>7.56</v>
      </c>
      <c r="BD69" t="s">
        <v>6</v>
      </c>
      <c r="BE69" t="s">
        <v>6</v>
      </c>
      <c r="BF69" t="s">
        <v>6</v>
      </c>
      <c r="BG69" t="s">
        <v>6</v>
      </c>
      <c r="BH69">
        <v>3</v>
      </c>
      <c r="BI69">
        <v>1</v>
      </c>
      <c r="BJ69" t="s">
        <v>116</v>
      </c>
      <c r="BM69">
        <v>500003</v>
      </c>
      <c r="BN69">
        <v>0</v>
      </c>
      <c r="BO69" t="s">
        <v>6</v>
      </c>
      <c r="BP69">
        <v>0</v>
      </c>
      <c r="BQ69">
        <v>22</v>
      </c>
      <c r="BR69">
        <v>0</v>
      </c>
      <c r="BS69">
        <v>1</v>
      </c>
      <c r="BT69">
        <v>1</v>
      </c>
      <c r="BU69">
        <v>1</v>
      </c>
      <c r="BV69">
        <v>1</v>
      </c>
      <c r="BW69">
        <v>1</v>
      </c>
      <c r="BX69">
        <v>1</v>
      </c>
      <c r="BY69" t="s">
        <v>6</v>
      </c>
      <c r="BZ69">
        <v>0</v>
      </c>
      <c r="CA69">
        <v>0</v>
      </c>
      <c r="CB69" t="s">
        <v>6</v>
      </c>
      <c r="CE69">
        <v>0</v>
      </c>
      <c r="CF69">
        <v>0</v>
      </c>
      <c r="CG69">
        <v>0</v>
      </c>
      <c r="CM69">
        <v>0</v>
      </c>
      <c r="CN69" t="s">
        <v>6</v>
      </c>
      <c r="CO69">
        <v>0</v>
      </c>
      <c r="CP69">
        <f t="shared" si="35"/>
        <v>54482</v>
      </c>
      <c r="CQ69">
        <f t="shared" si="36"/>
        <v>4190.8859999999995</v>
      </c>
      <c r="CR69">
        <f t="shared" si="37"/>
        <v>0</v>
      </c>
      <c r="CS69">
        <f t="shared" si="38"/>
        <v>0</v>
      </c>
      <c r="CT69">
        <f t="shared" si="39"/>
        <v>0</v>
      </c>
      <c r="CU69">
        <f t="shared" si="40"/>
        <v>0</v>
      </c>
      <c r="CV69">
        <f t="shared" si="41"/>
        <v>0</v>
      </c>
      <c r="CW69">
        <f t="shared" si="42"/>
        <v>0</v>
      </c>
      <c r="CX69">
        <f t="shared" si="43"/>
        <v>0</v>
      </c>
      <c r="CY69">
        <f>(S69+R69)*(BZ69/100)</f>
        <v>0</v>
      </c>
      <c r="CZ69">
        <f>(S69+R69)*(CA69/100)</f>
        <v>0</v>
      </c>
      <c r="DC69" t="s">
        <v>6</v>
      </c>
      <c r="DD69" t="s">
        <v>6</v>
      </c>
      <c r="DE69" t="s">
        <v>6</v>
      </c>
      <c r="DF69" t="s">
        <v>6</v>
      </c>
      <c r="DG69" t="s">
        <v>6</v>
      </c>
      <c r="DH69" t="s">
        <v>6</v>
      </c>
      <c r="DI69" t="s">
        <v>6</v>
      </c>
      <c r="DJ69" t="s">
        <v>6</v>
      </c>
      <c r="DK69" t="s">
        <v>6</v>
      </c>
      <c r="DL69" t="s">
        <v>6</v>
      </c>
      <c r="DM69" t="s">
        <v>6</v>
      </c>
      <c r="DN69">
        <v>0</v>
      </c>
      <c r="DO69">
        <v>0</v>
      </c>
      <c r="DP69">
        <v>1</v>
      </c>
      <c r="DQ69">
        <v>1</v>
      </c>
      <c r="DU69">
        <v>1010</v>
      </c>
      <c r="DV69" t="s">
        <v>43</v>
      </c>
      <c r="DW69" t="e">
        <f>'2.Лок.смета.и.Акт'!#REF!</f>
        <v>#REF!</v>
      </c>
      <c r="DX69">
        <v>1</v>
      </c>
      <c r="DZ69" t="s">
        <v>6</v>
      </c>
      <c r="EA69" t="s">
        <v>6</v>
      </c>
      <c r="EB69" t="s">
        <v>6</v>
      </c>
      <c r="EC69" t="s">
        <v>6</v>
      </c>
      <c r="EE69">
        <v>54938783</v>
      </c>
      <c r="EF69">
        <v>22</v>
      </c>
      <c r="EG69" t="s">
        <v>45</v>
      </c>
      <c r="EH69">
        <v>0</v>
      </c>
      <c r="EI69" t="s">
        <v>6</v>
      </c>
      <c r="EJ69">
        <v>1</v>
      </c>
      <c r="EK69">
        <v>500003</v>
      </c>
      <c r="EL69" t="s">
        <v>46</v>
      </c>
      <c r="EM69" t="s">
        <v>47</v>
      </c>
      <c r="EO69" t="s">
        <v>6</v>
      </c>
      <c r="EQ69">
        <v>0</v>
      </c>
      <c r="ER69">
        <v>3950.71</v>
      </c>
      <c r="ES69">
        <v>554.35</v>
      </c>
      <c r="ET69">
        <v>0</v>
      </c>
      <c r="EU69">
        <v>0</v>
      </c>
      <c r="EV69">
        <v>0</v>
      </c>
      <c r="EW69">
        <v>0</v>
      </c>
      <c r="EX69">
        <v>0</v>
      </c>
      <c r="EZ69">
        <v>5</v>
      </c>
      <c r="FC69">
        <v>0</v>
      </c>
      <c r="FD69">
        <v>18</v>
      </c>
      <c r="FF69">
        <v>3950.71</v>
      </c>
      <c r="FQ69">
        <v>0</v>
      </c>
      <c r="FR69">
        <f t="shared" si="44"/>
        <v>0</v>
      </c>
      <c r="FS69">
        <v>0</v>
      </c>
      <c r="FX69">
        <v>0</v>
      </c>
      <c r="FY69">
        <v>0</v>
      </c>
      <c r="GA69" t="s">
        <v>117</v>
      </c>
      <c r="GD69">
        <v>1</v>
      </c>
      <c r="GF69">
        <v>1274110454</v>
      </c>
      <c r="GG69">
        <v>2</v>
      </c>
      <c r="GH69">
        <v>3</v>
      </c>
      <c r="GI69">
        <v>5</v>
      </c>
      <c r="GJ69">
        <v>0</v>
      </c>
      <c r="GK69">
        <v>0</v>
      </c>
      <c r="GL69">
        <f t="shared" si="45"/>
        <v>0</v>
      </c>
      <c r="GM69">
        <f t="shared" si="46"/>
        <v>54482</v>
      </c>
      <c r="GN69">
        <f t="shared" si="47"/>
        <v>54482</v>
      </c>
      <c r="GO69">
        <f t="shared" si="48"/>
        <v>0</v>
      </c>
      <c r="GP69">
        <f t="shared" si="49"/>
        <v>0</v>
      </c>
      <c r="GR69">
        <v>1</v>
      </c>
      <c r="GS69">
        <v>1</v>
      </c>
      <c r="GT69">
        <v>0</v>
      </c>
      <c r="GU69" t="s">
        <v>6</v>
      </c>
      <c r="GV69">
        <f t="shared" si="50"/>
        <v>0</v>
      </c>
      <c r="GW69">
        <v>1</v>
      </c>
      <c r="GX69">
        <f t="shared" si="51"/>
        <v>0</v>
      </c>
      <c r="HA69">
        <v>0</v>
      </c>
      <c r="HB69">
        <v>0</v>
      </c>
      <c r="HC69">
        <f t="shared" si="52"/>
        <v>0</v>
      </c>
      <c r="HE69" t="s">
        <v>38</v>
      </c>
      <c r="HF69" t="s">
        <v>39</v>
      </c>
      <c r="HM69" t="s">
        <v>6</v>
      </c>
      <c r="HN69" t="s">
        <v>6</v>
      </c>
      <c r="HO69" t="s">
        <v>6</v>
      </c>
      <c r="HP69" t="s">
        <v>6</v>
      </c>
      <c r="HQ69" t="s">
        <v>6</v>
      </c>
      <c r="IF69">
        <v>-1</v>
      </c>
      <c r="IK69">
        <v>0</v>
      </c>
    </row>
    <row r="70" spans="1:255" x14ac:dyDescent="0.2">
      <c r="A70" s="2">
        <v>17</v>
      </c>
      <c r="B70" s="2">
        <v>1</v>
      </c>
      <c r="C70" s="2">
        <f>ROW(SmtRes!A80)</f>
        <v>80</v>
      </c>
      <c r="D70" s="2">
        <f>ROW(EtalonRes!A78)</f>
        <v>78</v>
      </c>
      <c r="E70" s="2" t="s">
        <v>118</v>
      </c>
      <c r="F70" s="2" t="s">
        <v>119</v>
      </c>
      <c r="G70" s="2" t="s">
        <v>120</v>
      </c>
      <c r="H70" s="2" t="s">
        <v>21</v>
      </c>
      <c r="I70" s="2">
        <f>'2.Лок.смета.и.Акт'!E30</f>
        <v>0.27</v>
      </c>
      <c r="J70" s="2">
        <v>0</v>
      </c>
      <c r="K70" s="2">
        <v>0.27</v>
      </c>
      <c r="L70" s="2"/>
      <c r="M70" s="2"/>
      <c r="N70" s="2"/>
      <c r="O70" s="2">
        <f t="shared" si="21"/>
        <v>3159</v>
      </c>
      <c r="P70" s="2">
        <f t="shared" si="22"/>
        <v>0</v>
      </c>
      <c r="Q70" s="2">
        <f t="shared" si="23"/>
        <v>2409</v>
      </c>
      <c r="R70" s="2">
        <f t="shared" si="24"/>
        <v>282</v>
      </c>
      <c r="S70" s="2">
        <f t="shared" si="25"/>
        <v>750</v>
      </c>
      <c r="T70" s="2">
        <f t="shared" si="26"/>
        <v>0</v>
      </c>
      <c r="U70" s="2">
        <f t="shared" si="27"/>
        <v>81.995760000000004</v>
      </c>
      <c r="V70" s="2">
        <f t="shared" si="28"/>
        <v>20.696256000000002</v>
      </c>
      <c r="W70" s="2">
        <f t="shared" si="29"/>
        <v>0</v>
      </c>
      <c r="X70" s="2">
        <f t="shared" si="30"/>
        <v>1600</v>
      </c>
      <c r="Y70" s="2">
        <f t="shared" si="31"/>
        <v>1032</v>
      </c>
      <c r="Z70" s="2"/>
      <c r="AA70" s="2">
        <v>86295183</v>
      </c>
      <c r="AB70" s="2">
        <f t="shared" si="32"/>
        <v>11702.46</v>
      </c>
      <c r="AC70" s="2">
        <f>ROUND((ES70+(SUM(SmtRes!BC75:'SmtRes'!BC80)+SUM(EtalonRes!AL73:'EtalonRes'!AL78))),2)</f>
        <v>0</v>
      </c>
      <c r="AD70" s="2">
        <f>ROUND(((((ET70*1.16)+(SUM(SmtRes!BD75:'SmtRes'!BD80)+SUM(EtalonRes!AM73:'EtalonRes'!AM78)))-((EU70*1.16)+(SUM(SmtRes!BE75:'SmtRes'!BE80)+SUM(EtalonRes!AN73:'EtalonRes'!AN78))))+AE70),2)</f>
        <v>8923.7099999999991</v>
      </c>
      <c r="AE70" s="2">
        <f>ROUND(((EU70*1.16)+(SUM(SmtRes!BE75:'SmtRes'!BE80)+SUM(EtalonRes!AN73:'EtalonRes'!AN78))),2)</f>
        <v>1043.25</v>
      </c>
      <c r="AF70" s="2">
        <f>ROUND(((EV70*1.16)),2)</f>
        <v>2778.75</v>
      </c>
      <c r="AG70" s="2">
        <f t="shared" si="33"/>
        <v>0</v>
      </c>
      <c r="AH70" s="2">
        <f>((EW70*1.16))</f>
        <v>303.68799999999999</v>
      </c>
      <c r="AI70" s="2">
        <f>((EX70*1.16))</f>
        <v>76.652799999999999</v>
      </c>
      <c r="AJ70" s="2">
        <f t="shared" si="34"/>
        <v>0</v>
      </c>
      <c r="AK70" s="2">
        <v>8784.43</v>
      </c>
      <c r="AL70" s="2">
        <v>278.73</v>
      </c>
      <c r="AM70" s="2">
        <v>6110.23</v>
      </c>
      <c r="AN70" s="2">
        <v>899.35</v>
      </c>
      <c r="AO70" s="2">
        <v>2395.4699999999998</v>
      </c>
      <c r="AP70" s="2">
        <v>0</v>
      </c>
      <c r="AQ70" s="2">
        <v>261.8</v>
      </c>
      <c r="AR70" s="2">
        <v>66.08</v>
      </c>
      <c r="AS70" s="2">
        <v>0</v>
      </c>
      <c r="AT70" s="2">
        <v>155</v>
      </c>
      <c r="AU70" s="2">
        <v>100</v>
      </c>
      <c r="AV70" s="2">
        <v>1</v>
      </c>
      <c r="AW70" s="2">
        <v>1</v>
      </c>
      <c r="AX70" s="2"/>
      <c r="AY70" s="2"/>
      <c r="AZ70" s="2">
        <v>1</v>
      </c>
      <c r="BA70" s="2">
        <v>1</v>
      </c>
      <c r="BB70" s="2">
        <v>1</v>
      </c>
      <c r="BC70" s="2">
        <v>1</v>
      </c>
      <c r="BD70" s="2" t="s">
        <v>6</v>
      </c>
      <c r="BE70" s="2" t="s">
        <v>6</v>
      </c>
      <c r="BF70" s="2" t="s">
        <v>6</v>
      </c>
      <c r="BG70" s="2" t="s">
        <v>6</v>
      </c>
      <c r="BH70" s="2">
        <v>0</v>
      </c>
      <c r="BI70" s="2">
        <v>1</v>
      </c>
      <c r="BJ70" s="2" t="s">
        <v>121</v>
      </c>
      <c r="BK70" s="2"/>
      <c r="BL70" s="2"/>
      <c r="BM70" s="2">
        <v>7005</v>
      </c>
      <c r="BN70" s="2">
        <v>0</v>
      </c>
      <c r="BO70" s="2" t="s">
        <v>6</v>
      </c>
      <c r="BP70" s="2">
        <v>0</v>
      </c>
      <c r="BQ70" s="2">
        <v>1</v>
      </c>
      <c r="BR70" s="2">
        <v>0</v>
      </c>
      <c r="BS70" s="2">
        <v>1</v>
      </c>
      <c r="BT70" s="2">
        <v>1</v>
      </c>
      <c r="BU70" s="2">
        <v>1</v>
      </c>
      <c r="BV70" s="2">
        <v>1</v>
      </c>
      <c r="BW70" s="2">
        <v>1</v>
      </c>
      <c r="BX70" s="2">
        <v>1</v>
      </c>
      <c r="BY70" s="2" t="s">
        <v>6</v>
      </c>
      <c r="BZ70" s="2">
        <v>155</v>
      </c>
      <c r="CA70" s="2">
        <v>100</v>
      </c>
      <c r="CB70" s="2" t="s">
        <v>6</v>
      </c>
      <c r="CC70" s="2"/>
      <c r="CD70" s="2"/>
      <c r="CE70" s="2">
        <v>0</v>
      </c>
      <c r="CF70" s="2">
        <v>0</v>
      </c>
      <c r="CG70" s="2">
        <v>0</v>
      </c>
      <c r="CH70" s="2"/>
      <c r="CI70" s="2"/>
      <c r="CJ70" s="2"/>
      <c r="CK70" s="2"/>
      <c r="CL70" s="2"/>
      <c r="CM70" s="2">
        <v>0</v>
      </c>
      <c r="CN70" s="2" t="s">
        <v>84</v>
      </c>
      <c r="CO70" s="2">
        <v>0</v>
      </c>
      <c r="CP70" s="2">
        <f t="shared" si="35"/>
        <v>3159</v>
      </c>
      <c r="CQ70" s="2">
        <f t="shared" si="36"/>
        <v>0</v>
      </c>
      <c r="CR70" s="2">
        <f t="shared" si="37"/>
        <v>8923.7099999999991</v>
      </c>
      <c r="CS70" s="2">
        <f t="shared" si="38"/>
        <v>1043.25</v>
      </c>
      <c r="CT70" s="2">
        <f t="shared" si="39"/>
        <v>2778.75</v>
      </c>
      <c r="CU70" s="2">
        <f t="shared" si="40"/>
        <v>0</v>
      </c>
      <c r="CV70" s="2">
        <f t="shared" si="41"/>
        <v>303.68799999999999</v>
      </c>
      <c r="CW70" s="2">
        <f t="shared" si="42"/>
        <v>76.652799999999999</v>
      </c>
      <c r="CX70" s="2">
        <f t="shared" si="43"/>
        <v>0</v>
      </c>
      <c r="CY70" s="2">
        <f>(((S70+(R70*IF(0,0,1)))*AT70)/100)</f>
        <v>1599.6</v>
      </c>
      <c r="CZ70" s="2">
        <f>(((S70+(R70*IF(0,0,1)))*AU70)/100)</f>
        <v>1032</v>
      </c>
      <c r="DA70" s="2"/>
      <c r="DB70" s="2"/>
      <c r="DC70" s="2" t="s">
        <v>6</v>
      </c>
      <c r="DD70" s="2" t="s">
        <v>6</v>
      </c>
      <c r="DE70" s="2" t="s">
        <v>85</v>
      </c>
      <c r="DF70" s="2" t="s">
        <v>85</v>
      </c>
      <c r="DG70" s="2" t="s">
        <v>85</v>
      </c>
      <c r="DH70" s="2" t="s">
        <v>6</v>
      </c>
      <c r="DI70" s="2" t="s">
        <v>85</v>
      </c>
      <c r="DJ70" s="2" t="s">
        <v>85</v>
      </c>
      <c r="DK70" s="2" t="s">
        <v>6</v>
      </c>
      <c r="DL70" s="2" t="s">
        <v>6</v>
      </c>
      <c r="DM70" s="2" t="s">
        <v>6</v>
      </c>
      <c r="DN70" s="2">
        <v>0</v>
      </c>
      <c r="DO70" s="2">
        <v>0</v>
      </c>
      <c r="DP70" s="2">
        <v>1</v>
      </c>
      <c r="DQ70" s="2">
        <v>1</v>
      </c>
      <c r="DR70" s="2"/>
      <c r="DS70" s="2"/>
      <c r="DT70" s="2"/>
      <c r="DU70" s="2">
        <v>1013</v>
      </c>
      <c r="DV70" s="2" t="s">
        <v>21</v>
      </c>
      <c r="DW70" s="2" t="s">
        <v>21</v>
      </c>
      <c r="DX70" s="2">
        <v>1</v>
      </c>
      <c r="DY70" s="2"/>
      <c r="DZ70" s="2" t="s">
        <v>6</v>
      </c>
      <c r="EA70" s="2" t="s">
        <v>6</v>
      </c>
      <c r="EB70" s="2" t="s">
        <v>6</v>
      </c>
      <c r="EC70" s="2" t="s">
        <v>6</v>
      </c>
      <c r="ED70" s="2"/>
      <c r="EE70" s="2">
        <v>54938598</v>
      </c>
      <c r="EF70" s="2">
        <v>1</v>
      </c>
      <c r="EG70" s="2" t="s">
        <v>25</v>
      </c>
      <c r="EH70" s="2">
        <v>0</v>
      </c>
      <c r="EI70" s="2" t="s">
        <v>6</v>
      </c>
      <c r="EJ70" s="2">
        <v>1</v>
      </c>
      <c r="EK70" s="2">
        <v>7005</v>
      </c>
      <c r="EL70" s="2" t="s">
        <v>86</v>
      </c>
      <c r="EM70" s="2" t="s">
        <v>27</v>
      </c>
      <c r="EN70" s="2"/>
      <c r="EO70" s="2" t="s">
        <v>87</v>
      </c>
      <c r="EP70" s="2"/>
      <c r="EQ70" s="2">
        <v>131072</v>
      </c>
      <c r="ER70" s="2">
        <v>8784.43</v>
      </c>
      <c r="ES70" s="2">
        <v>278.73</v>
      </c>
      <c r="ET70" s="2">
        <v>6110.23</v>
      </c>
      <c r="EU70" s="2">
        <v>899.35</v>
      </c>
      <c r="EV70" s="2">
        <v>2395.4699999999998</v>
      </c>
      <c r="EW70" s="2">
        <v>261.8</v>
      </c>
      <c r="EX70" s="2">
        <v>66.08</v>
      </c>
      <c r="EY70" s="2">
        <v>1</v>
      </c>
      <c r="EZ70" s="2"/>
      <c r="FA70" s="2"/>
      <c r="FB70" s="2"/>
      <c r="FC70" s="2"/>
      <c r="FD70" s="2"/>
      <c r="FE70" s="2"/>
      <c r="FF70" s="2"/>
      <c r="FG70" s="2"/>
      <c r="FH70" s="2"/>
      <c r="FI70" s="2"/>
      <c r="FJ70" s="2"/>
      <c r="FK70" s="2"/>
      <c r="FL70" s="2"/>
      <c r="FM70" s="2"/>
      <c r="FN70" s="2"/>
      <c r="FO70" s="2"/>
      <c r="FP70" s="2"/>
      <c r="FQ70" s="2">
        <v>0</v>
      </c>
      <c r="FR70" s="2">
        <f t="shared" si="44"/>
        <v>0</v>
      </c>
      <c r="FS70" s="2">
        <v>0</v>
      </c>
      <c r="FT70" s="2"/>
      <c r="FU70" s="2"/>
      <c r="FV70" s="2"/>
      <c r="FW70" s="2"/>
      <c r="FX70" s="2">
        <v>155</v>
      </c>
      <c r="FY70" s="2">
        <v>100</v>
      </c>
      <c r="FZ70" s="2"/>
      <c r="GA70" s="2" t="s">
        <v>6</v>
      </c>
      <c r="GB70" s="2"/>
      <c r="GC70" s="2"/>
      <c r="GD70" s="2">
        <v>1</v>
      </c>
      <c r="GE70" s="2"/>
      <c r="GF70" s="2">
        <v>50334686</v>
      </c>
      <c r="GG70" s="2">
        <v>2</v>
      </c>
      <c r="GH70" s="2">
        <v>1</v>
      </c>
      <c r="GI70" s="2">
        <v>-2</v>
      </c>
      <c r="GJ70" s="2">
        <v>0</v>
      </c>
      <c r="GK70" s="2">
        <v>0</v>
      </c>
      <c r="GL70" s="2">
        <f t="shared" si="45"/>
        <v>0</v>
      </c>
      <c r="GM70" s="2">
        <f t="shared" si="46"/>
        <v>5791</v>
      </c>
      <c r="GN70" s="2">
        <f t="shared" si="47"/>
        <v>5791</v>
      </c>
      <c r="GO70" s="2">
        <f t="shared" si="48"/>
        <v>0</v>
      </c>
      <c r="GP70" s="2">
        <f t="shared" si="49"/>
        <v>0</v>
      </c>
      <c r="GQ70" s="2"/>
      <c r="GR70" s="2">
        <v>0</v>
      </c>
      <c r="GS70" s="2">
        <v>3</v>
      </c>
      <c r="GT70" s="2">
        <v>0</v>
      </c>
      <c r="GU70" s="2" t="s">
        <v>6</v>
      </c>
      <c r="GV70" s="2">
        <f t="shared" si="50"/>
        <v>0</v>
      </c>
      <c r="GW70" s="2">
        <v>1</v>
      </c>
      <c r="GX70" s="2">
        <f t="shared" si="51"/>
        <v>0</v>
      </c>
      <c r="GY70" s="2"/>
      <c r="GZ70" s="2"/>
      <c r="HA70" s="2">
        <v>0</v>
      </c>
      <c r="HB70" s="2">
        <v>0</v>
      </c>
      <c r="HC70" s="2">
        <f t="shared" si="52"/>
        <v>0</v>
      </c>
      <c r="HD70" s="2"/>
      <c r="HE70" s="2" t="s">
        <v>6</v>
      </c>
      <c r="HF70" s="2" t="s">
        <v>6</v>
      </c>
      <c r="HG70" s="2"/>
      <c r="HH70" s="2"/>
      <c r="HI70" s="2"/>
      <c r="HJ70" s="2"/>
      <c r="HK70" s="2"/>
      <c r="HL70" s="2"/>
      <c r="HM70" s="2" t="s">
        <v>6</v>
      </c>
      <c r="HN70" s="2" t="s">
        <v>6</v>
      </c>
      <c r="HO70" s="2" t="s">
        <v>6</v>
      </c>
      <c r="HP70" s="2" t="s">
        <v>6</v>
      </c>
      <c r="HQ70" s="2" t="s">
        <v>6</v>
      </c>
      <c r="HR70" s="2"/>
      <c r="HS70" s="2"/>
      <c r="HT70" s="2"/>
      <c r="HU70" s="2"/>
      <c r="HV70" s="2"/>
      <c r="HW70" s="2"/>
      <c r="HX70" s="2"/>
      <c r="HY70" s="2"/>
      <c r="HZ70" s="2"/>
      <c r="IA70" s="2"/>
      <c r="IB70" s="2"/>
      <c r="IC70" s="2"/>
      <c r="ID70" s="2"/>
      <c r="IE70" s="2"/>
      <c r="IF70" s="2">
        <v>-1</v>
      </c>
      <c r="IG70" s="2"/>
      <c r="IH70" s="2"/>
      <c r="II70" s="2"/>
      <c r="IJ70" s="2"/>
      <c r="IK70" s="2">
        <v>0</v>
      </c>
      <c r="IL70" s="2"/>
      <c r="IM70" s="2"/>
      <c r="IN70" s="2"/>
      <c r="IO70" s="2"/>
      <c r="IP70" s="2"/>
      <c r="IQ70" s="2"/>
      <c r="IR70" s="2"/>
      <c r="IS70" s="2"/>
      <c r="IT70" s="2"/>
      <c r="IU70" s="2"/>
    </row>
    <row r="71" spans="1:255" x14ac:dyDescent="0.2">
      <c r="A71">
        <v>17</v>
      </c>
      <c r="B71">
        <v>1</v>
      </c>
      <c r="C71">
        <f>ROW(SmtRes!A86)</f>
        <v>86</v>
      </c>
      <c r="D71">
        <f>ROW(EtalonRes!A84)</f>
        <v>84</v>
      </c>
      <c r="E71" t="s">
        <v>118</v>
      </c>
      <c r="F71" t="s">
        <v>119</v>
      </c>
      <c r="G71" t="s">
        <v>120</v>
      </c>
      <c r="H71" t="s">
        <v>21</v>
      </c>
      <c r="I71">
        <f>'2.Лок.смета.и.Акт'!E30</f>
        <v>0.27</v>
      </c>
      <c r="J71">
        <v>0</v>
      </c>
      <c r="K71">
        <v>0.27</v>
      </c>
      <c r="O71">
        <f t="shared" si="21"/>
        <v>41614</v>
      </c>
      <c r="P71">
        <f t="shared" si="22"/>
        <v>0</v>
      </c>
      <c r="Q71">
        <f t="shared" si="23"/>
        <v>22407</v>
      </c>
      <c r="R71">
        <f t="shared" si="24"/>
        <v>5577</v>
      </c>
      <c r="S71">
        <f t="shared" si="25"/>
        <v>19207</v>
      </c>
      <c r="T71">
        <f t="shared" si="26"/>
        <v>0</v>
      </c>
      <c r="U71" t="e">
        <f t="shared" si="27"/>
        <v>#REF!</v>
      </c>
      <c r="V71">
        <f t="shared" si="28"/>
        <v>20.696256000000002</v>
      </c>
      <c r="W71">
        <f t="shared" si="29"/>
        <v>0</v>
      </c>
      <c r="X71" t="e">
        <f t="shared" si="30"/>
        <v>#REF!</v>
      </c>
      <c r="Y71" t="e">
        <f t="shared" si="31"/>
        <v>#REF!</v>
      </c>
      <c r="AA71">
        <v>86295184</v>
      </c>
      <c r="AB71">
        <f t="shared" si="32"/>
        <v>11702.46</v>
      </c>
      <c r="AC71">
        <f>ROUND((ES71+(SUM(SmtRes!BC81:'SmtRes'!BC86)+SUM(EtalonRes!AL79:'EtalonRes'!AL84))),2)</f>
        <v>0</v>
      </c>
      <c r="AD71">
        <f>ROUND(((((ET71*1.16)+(SUM(SmtRes!BD81:'SmtRes'!BD86)+SUM(EtalonRes!AM79:'EtalonRes'!AM84)))-((EU71*1.16)+(SUM(SmtRes!BE81:'SmtRes'!BE86)+SUM(EtalonRes!AN79:'EtalonRes'!AN84))))+AE71),2)</f>
        <v>8923.7099999999991</v>
      </c>
      <c r="AE71">
        <f>ROUND(((EU71*1.16)+(SUM(SmtRes!BE81:'SmtRes'!BE86)+SUM(EtalonRes!AN79:'EtalonRes'!AN84))),2)</f>
        <v>1043.25</v>
      </c>
      <c r="AF71">
        <f>ROUND(((EV71*1.16)),2)</f>
        <v>2778.75</v>
      </c>
      <c r="AG71">
        <f t="shared" si="33"/>
        <v>0</v>
      </c>
      <c r="AH71" t="e">
        <f>((EW71*1.16))</f>
        <v>#REF!</v>
      </c>
      <c r="AI71">
        <f>((EX71*1.16))</f>
        <v>76.652799999999999</v>
      </c>
      <c r="AJ71">
        <f t="shared" si="34"/>
        <v>0</v>
      </c>
      <c r="AK71">
        <f>AL71+AM71+AO71</f>
        <v>8784.4299999999985</v>
      </c>
      <c r="AL71">
        <v>278.73</v>
      </c>
      <c r="AM71" s="75">
        <f>'1.Лок.смета.и.Акт'!F134</f>
        <v>6110.23</v>
      </c>
      <c r="AN71" s="75">
        <f>'1.Лок.смета.и.Акт'!F135</f>
        <v>899.35</v>
      </c>
      <c r="AO71" s="75">
        <f>'1.Лок.смета.и.Акт'!F133</f>
        <v>2395.4699999999998</v>
      </c>
      <c r="AP71">
        <v>0</v>
      </c>
      <c r="AQ71" t="e">
        <f>'2.Лок.смета.и.Акт'!#REF!</f>
        <v>#REF!</v>
      </c>
      <c r="AR71">
        <v>66.08</v>
      </c>
      <c r="AS71">
        <v>0</v>
      </c>
      <c r="AT71">
        <v>147</v>
      </c>
      <c r="AU71">
        <v>85</v>
      </c>
      <c r="AV71">
        <v>1</v>
      </c>
      <c r="AW71">
        <v>1</v>
      </c>
      <c r="AZ71">
        <v>1</v>
      </c>
      <c r="BA71">
        <f>'1.Лок.смета.и.Акт'!J133</f>
        <v>25.6</v>
      </c>
      <c r="BB71">
        <f>'1.Лок.смета.и.Акт'!J134</f>
        <v>9.3000000000000007</v>
      </c>
      <c r="BC71">
        <v>7.56</v>
      </c>
      <c r="BD71" t="s">
        <v>6</v>
      </c>
      <c r="BE71" t="s">
        <v>6</v>
      </c>
      <c r="BF71" t="s">
        <v>6</v>
      </c>
      <c r="BG71" t="s">
        <v>6</v>
      </c>
      <c r="BH71">
        <v>0</v>
      </c>
      <c r="BI71">
        <v>1</v>
      </c>
      <c r="BJ71" t="s">
        <v>121</v>
      </c>
      <c r="BM71">
        <v>7005</v>
      </c>
      <c r="BN71">
        <v>0</v>
      </c>
      <c r="BO71" t="s">
        <v>119</v>
      </c>
      <c r="BP71">
        <v>1</v>
      </c>
      <c r="BQ71">
        <v>1</v>
      </c>
      <c r="BR71">
        <v>0</v>
      </c>
      <c r="BS71">
        <f>'1.Лок.смета.и.Акт'!J135</f>
        <v>19.8</v>
      </c>
      <c r="BT71">
        <v>1</v>
      </c>
      <c r="BU71">
        <v>1</v>
      </c>
      <c r="BV71">
        <v>1</v>
      </c>
      <c r="BW71">
        <v>1</v>
      </c>
      <c r="BX71">
        <v>1</v>
      </c>
      <c r="BY71" t="s">
        <v>6</v>
      </c>
      <c r="BZ71" t="e">
        <f>'2.Лок.смета.и.Акт'!#REF!</f>
        <v>#REF!</v>
      </c>
      <c r="CA71" t="e">
        <f>'2.Лок.смета.и.Акт'!#REF!</f>
        <v>#REF!</v>
      </c>
      <c r="CB71" t="s">
        <v>6</v>
      </c>
      <c r="CE71">
        <v>0</v>
      </c>
      <c r="CF71">
        <v>0</v>
      </c>
      <c r="CG71">
        <v>0</v>
      </c>
      <c r="CM71">
        <v>0</v>
      </c>
      <c r="CN71" t="s">
        <v>84</v>
      </c>
      <c r="CO71">
        <v>0</v>
      </c>
      <c r="CP71">
        <f t="shared" si="35"/>
        <v>41614</v>
      </c>
      <c r="CQ71">
        <f t="shared" si="36"/>
        <v>0</v>
      </c>
      <c r="CR71">
        <f t="shared" si="37"/>
        <v>82990.502999999997</v>
      </c>
      <c r="CS71">
        <f t="shared" si="38"/>
        <v>20656.350000000002</v>
      </c>
      <c r="CT71">
        <f t="shared" si="39"/>
        <v>71136</v>
      </c>
      <c r="CU71">
        <f t="shared" si="40"/>
        <v>0</v>
      </c>
      <c r="CV71" t="e">
        <f t="shared" si="41"/>
        <v>#REF!</v>
      </c>
      <c r="CW71">
        <f t="shared" si="42"/>
        <v>76.652799999999999</v>
      </c>
      <c r="CX71">
        <f t="shared" si="43"/>
        <v>0</v>
      </c>
      <c r="CY71" t="e">
        <f>(S71+R71)*(BZ71/100)</f>
        <v>#REF!</v>
      </c>
      <c r="CZ71" t="e">
        <f>(S71+R71)*(CA71/100)</f>
        <v>#REF!</v>
      </c>
      <c r="DC71" t="s">
        <v>6</v>
      </c>
      <c r="DD71" t="s">
        <v>6</v>
      </c>
      <c r="DE71" t="s">
        <v>85</v>
      </c>
      <c r="DF71" t="s">
        <v>85</v>
      </c>
      <c r="DG71" t="s">
        <v>85</v>
      </c>
      <c r="DH71" t="s">
        <v>6</v>
      </c>
      <c r="DI71" t="s">
        <v>85</v>
      </c>
      <c r="DJ71" t="s">
        <v>85</v>
      </c>
      <c r="DK71" t="s">
        <v>6</v>
      </c>
      <c r="DL71" t="s">
        <v>6</v>
      </c>
      <c r="DM71" t="s">
        <v>6</v>
      </c>
      <c r="DN71">
        <f>'1.Лок.смета.и.Акт'!E136</f>
        <v>155</v>
      </c>
      <c r="DO71">
        <f>'1.Лок.смета.и.Акт'!E137</f>
        <v>100</v>
      </c>
      <c r="DP71">
        <v>1</v>
      </c>
      <c r="DQ71">
        <v>1</v>
      </c>
      <c r="DU71">
        <v>1013</v>
      </c>
      <c r="DV71" t="s">
        <v>21</v>
      </c>
      <c r="DW71" t="str">
        <f>'2.Лок.смета.и.Акт'!D30</f>
        <v>100 шт. сборных конструкций</v>
      </c>
      <c r="DX71">
        <v>1</v>
      </c>
      <c r="DZ71" t="s">
        <v>6</v>
      </c>
      <c r="EA71" t="s">
        <v>6</v>
      </c>
      <c r="EB71" t="s">
        <v>6</v>
      </c>
      <c r="EC71" t="s">
        <v>6</v>
      </c>
      <c r="EE71">
        <v>54938598</v>
      </c>
      <c r="EF71">
        <v>1</v>
      </c>
      <c r="EG71" t="s">
        <v>25</v>
      </c>
      <c r="EH71">
        <v>0</v>
      </c>
      <c r="EI71" t="s">
        <v>6</v>
      </c>
      <c r="EJ71">
        <v>1</v>
      </c>
      <c r="EK71">
        <v>7005</v>
      </c>
      <c r="EL71" t="s">
        <v>86</v>
      </c>
      <c r="EM71" t="s">
        <v>27</v>
      </c>
      <c r="EO71" t="s">
        <v>87</v>
      </c>
      <c r="EQ71">
        <v>131072</v>
      </c>
      <c r="ER71">
        <f>ES71+ET71+EV71</f>
        <v>8784.4299999999985</v>
      </c>
      <c r="ES71">
        <v>278.73</v>
      </c>
      <c r="ET71" s="75">
        <f>'1.Лок.смета.и.Акт'!F134</f>
        <v>6110.23</v>
      </c>
      <c r="EU71" s="75">
        <f>'1.Лок.смета.и.Акт'!F135</f>
        <v>899.35</v>
      </c>
      <c r="EV71" s="75">
        <f>'1.Лок.смета.и.Акт'!F133</f>
        <v>2395.4699999999998</v>
      </c>
      <c r="EW71" t="e">
        <f>'2.Лок.смета.и.Акт'!#REF!</f>
        <v>#REF!</v>
      </c>
      <c r="EX71">
        <v>66.08</v>
      </c>
      <c r="EY71">
        <v>1</v>
      </c>
      <c r="FQ71">
        <v>0</v>
      </c>
      <c r="FR71">
        <f t="shared" si="44"/>
        <v>0</v>
      </c>
      <c r="FS71">
        <v>0</v>
      </c>
      <c r="FX71">
        <v>155</v>
      </c>
      <c r="FY71">
        <v>100</v>
      </c>
      <c r="GA71" t="s">
        <v>6</v>
      </c>
      <c r="GD71">
        <v>1</v>
      </c>
      <c r="GF71">
        <v>50334686</v>
      </c>
      <c r="GG71">
        <v>2</v>
      </c>
      <c r="GH71">
        <v>1</v>
      </c>
      <c r="GI71">
        <v>2</v>
      </c>
      <c r="GJ71">
        <v>0</v>
      </c>
      <c r="GK71">
        <v>0</v>
      </c>
      <c r="GL71">
        <f t="shared" si="45"/>
        <v>0</v>
      </c>
      <c r="GM71" t="e">
        <f t="shared" si="46"/>
        <v>#REF!</v>
      </c>
      <c r="GN71" t="e">
        <f t="shared" si="47"/>
        <v>#REF!</v>
      </c>
      <c r="GO71">
        <f t="shared" si="48"/>
        <v>0</v>
      </c>
      <c r="GP71">
        <f t="shared" si="49"/>
        <v>0</v>
      </c>
      <c r="GR71">
        <v>0</v>
      </c>
      <c r="GS71">
        <v>3</v>
      </c>
      <c r="GT71">
        <v>0</v>
      </c>
      <c r="GU71" t="s">
        <v>6</v>
      </c>
      <c r="GV71">
        <f t="shared" si="50"/>
        <v>0</v>
      </c>
      <c r="GW71">
        <v>1008.4</v>
      </c>
      <c r="GX71">
        <f t="shared" si="51"/>
        <v>0</v>
      </c>
      <c r="HA71">
        <v>0</v>
      </c>
      <c r="HB71">
        <v>0</v>
      </c>
      <c r="HC71">
        <f t="shared" si="52"/>
        <v>0</v>
      </c>
      <c r="HE71" t="s">
        <v>6</v>
      </c>
      <c r="HF71" t="s">
        <v>6</v>
      </c>
      <c r="HM71" t="s">
        <v>6</v>
      </c>
      <c r="HN71" t="s">
        <v>6</v>
      </c>
      <c r="HO71" t="s">
        <v>6</v>
      </c>
      <c r="HP71" t="s">
        <v>6</v>
      </c>
      <c r="HQ71" t="s">
        <v>6</v>
      </c>
      <c r="IF71">
        <v>-1</v>
      </c>
      <c r="IK71">
        <v>0</v>
      </c>
    </row>
    <row r="72" spans="1:255" x14ac:dyDescent="0.2">
      <c r="A72" s="2">
        <v>18</v>
      </c>
      <c r="B72" s="2">
        <v>1</v>
      </c>
      <c r="C72" s="2">
        <v>79</v>
      </c>
      <c r="D72" s="2"/>
      <c r="E72" s="2" t="s">
        <v>122</v>
      </c>
      <c r="F72" s="2" t="s">
        <v>30</v>
      </c>
      <c r="G72" s="2" t="s">
        <v>31</v>
      </c>
      <c r="H72" s="2" t="s">
        <v>32</v>
      </c>
      <c r="I72" s="2">
        <f>I70*J72</f>
        <v>0.16470000000000001</v>
      </c>
      <c r="J72" s="216">
        <f>'5.Ведомость_списания'!F48</f>
        <v>0.61</v>
      </c>
      <c r="K72" s="2">
        <v>0.61</v>
      </c>
      <c r="L72" s="2"/>
      <c r="M72" s="2"/>
      <c r="N72" s="2"/>
      <c r="O72" s="2">
        <f t="shared" si="21"/>
        <v>97</v>
      </c>
      <c r="P72" s="2">
        <f t="shared" si="22"/>
        <v>97</v>
      </c>
      <c r="Q72" s="2">
        <f t="shared" si="23"/>
        <v>0</v>
      </c>
      <c r="R72" s="2">
        <f t="shared" si="24"/>
        <v>0</v>
      </c>
      <c r="S72" s="2">
        <f t="shared" si="25"/>
        <v>0</v>
      </c>
      <c r="T72" s="2">
        <f t="shared" si="26"/>
        <v>0</v>
      </c>
      <c r="U72" s="2">
        <f t="shared" si="27"/>
        <v>0</v>
      </c>
      <c r="V72" s="2">
        <f t="shared" si="28"/>
        <v>0</v>
      </c>
      <c r="W72" s="2">
        <f t="shared" si="29"/>
        <v>0</v>
      </c>
      <c r="X72" s="2">
        <f t="shared" si="30"/>
        <v>0</v>
      </c>
      <c r="Y72" s="2">
        <f t="shared" si="31"/>
        <v>0</v>
      </c>
      <c r="Z72" s="2"/>
      <c r="AA72" s="2">
        <v>86295183</v>
      </c>
      <c r="AB72" s="2">
        <f t="shared" si="32"/>
        <v>586.71</v>
      </c>
      <c r="AC72" s="2">
        <f>ROUND((ES72),2)</f>
        <v>586.71</v>
      </c>
      <c r="AD72" s="2">
        <f>ROUND((((ET72)-(EU72))+AE72),2)</f>
        <v>0</v>
      </c>
      <c r="AE72" s="2">
        <f t="shared" ref="AE72:AF75" si="71">ROUND((EU72),2)</f>
        <v>0</v>
      </c>
      <c r="AF72" s="2">
        <f t="shared" si="71"/>
        <v>0</v>
      </c>
      <c r="AG72" s="2">
        <f t="shared" si="33"/>
        <v>0</v>
      </c>
      <c r="AH72" s="2">
        <f t="shared" ref="AH72:AI75" si="72">(EW72)</f>
        <v>0</v>
      </c>
      <c r="AI72" s="2">
        <f t="shared" si="72"/>
        <v>0</v>
      </c>
      <c r="AJ72" s="2">
        <f t="shared" si="34"/>
        <v>0</v>
      </c>
      <c r="AK72" s="2">
        <v>586.71</v>
      </c>
      <c r="AL72" s="110">
        <f>'1.Лок.смета.и.Акт'!F139</f>
        <v>586.71</v>
      </c>
      <c r="AM72" s="2">
        <v>0</v>
      </c>
      <c r="AN72" s="2">
        <v>0</v>
      </c>
      <c r="AO72" s="2">
        <v>0</v>
      </c>
      <c r="AP72" s="2">
        <v>0</v>
      </c>
      <c r="AQ72" s="2">
        <v>0</v>
      </c>
      <c r="AR72" s="2">
        <v>0</v>
      </c>
      <c r="AS72" s="2">
        <v>0</v>
      </c>
      <c r="AT72" s="2">
        <v>0</v>
      </c>
      <c r="AU72" s="2">
        <v>0</v>
      </c>
      <c r="AV72" s="2">
        <v>1</v>
      </c>
      <c r="AW72" s="2">
        <v>1</v>
      </c>
      <c r="AX72" s="2"/>
      <c r="AY72" s="2"/>
      <c r="AZ72" s="2">
        <v>1</v>
      </c>
      <c r="BA72" s="2">
        <v>1</v>
      </c>
      <c r="BB72" s="2">
        <v>1</v>
      </c>
      <c r="BC72" s="2">
        <v>1</v>
      </c>
      <c r="BD72" s="2" t="s">
        <v>6</v>
      </c>
      <c r="BE72" s="2" t="s">
        <v>6</v>
      </c>
      <c r="BF72" s="2" t="s">
        <v>6</v>
      </c>
      <c r="BG72" s="2" t="s">
        <v>6</v>
      </c>
      <c r="BH72" s="2">
        <v>3</v>
      </c>
      <c r="BI72" s="2">
        <v>1</v>
      </c>
      <c r="BJ72" s="2" t="s">
        <v>33</v>
      </c>
      <c r="BK72" s="2"/>
      <c r="BL72" s="2"/>
      <c r="BM72" s="2">
        <v>500001</v>
      </c>
      <c r="BN72" s="2">
        <v>0</v>
      </c>
      <c r="BO72" s="2" t="s">
        <v>6</v>
      </c>
      <c r="BP72" s="2">
        <v>0</v>
      </c>
      <c r="BQ72" s="2">
        <v>20</v>
      </c>
      <c r="BR72" s="2">
        <v>0</v>
      </c>
      <c r="BS72" s="2">
        <v>1</v>
      </c>
      <c r="BT72" s="2">
        <v>1</v>
      </c>
      <c r="BU72" s="2">
        <v>1</v>
      </c>
      <c r="BV72" s="2">
        <v>1</v>
      </c>
      <c r="BW72" s="2">
        <v>1</v>
      </c>
      <c r="BX72" s="2">
        <v>1</v>
      </c>
      <c r="BY72" s="2" t="s">
        <v>6</v>
      </c>
      <c r="BZ72" s="2">
        <v>0</v>
      </c>
      <c r="CA72" s="2">
        <v>0</v>
      </c>
      <c r="CB72" s="2" t="s">
        <v>6</v>
      </c>
      <c r="CC72" s="2"/>
      <c r="CD72" s="2"/>
      <c r="CE72" s="2">
        <v>0</v>
      </c>
      <c r="CF72" s="2">
        <v>0</v>
      </c>
      <c r="CG72" s="2">
        <v>0</v>
      </c>
      <c r="CH72" s="2"/>
      <c r="CI72" s="2"/>
      <c r="CJ72" s="2"/>
      <c r="CK72" s="2"/>
      <c r="CL72" s="2"/>
      <c r="CM72" s="2">
        <v>0</v>
      </c>
      <c r="CN72" s="2" t="s">
        <v>6</v>
      </c>
      <c r="CO72" s="2">
        <v>0</v>
      </c>
      <c r="CP72" s="2">
        <f t="shared" si="35"/>
        <v>97</v>
      </c>
      <c r="CQ72" s="2">
        <f t="shared" si="36"/>
        <v>586.71</v>
      </c>
      <c r="CR72" s="2">
        <f t="shared" si="37"/>
        <v>0</v>
      </c>
      <c r="CS72" s="2">
        <f t="shared" si="38"/>
        <v>0</v>
      </c>
      <c r="CT72" s="2">
        <f t="shared" si="39"/>
        <v>0</v>
      </c>
      <c r="CU72" s="2">
        <f t="shared" si="40"/>
        <v>0</v>
      </c>
      <c r="CV72" s="2">
        <f t="shared" si="41"/>
        <v>0</v>
      </c>
      <c r="CW72" s="2">
        <f t="shared" si="42"/>
        <v>0</v>
      </c>
      <c r="CX72" s="2">
        <f t="shared" si="43"/>
        <v>0</v>
      </c>
      <c r="CY72" s="2">
        <f>(((S72+(R72*IF(0,0,1)))*AT72)/100)</f>
        <v>0</v>
      </c>
      <c r="CZ72" s="2">
        <f>(((S72+(R72*IF(0,0,1)))*AU72)/100)</f>
        <v>0</v>
      </c>
      <c r="DA72" s="2"/>
      <c r="DB72" s="2"/>
      <c r="DC72" s="2" t="s">
        <v>6</v>
      </c>
      <c r="DD72" s="2" t="s">
        <v>6</v>
      </c>
      <c r="DE72" s="2" t="s">
        <v>6</v>
      </c>
      <c r="DF72" s="2" t="s">
        <v>6</v>
      </c>
      <c r="DG72" s="2" t="s">
        <v>6</v>
      </c>
      <c r="DH72" s="2" t="s">
        <v>6</v>
      </c>
      <c r="DI72" s="2" t="s">
        <v>6</v>
      </c>
      <c r="DJ72" s="2" t="s">
        <v>6</v>
      </c>
      <c r="DK72" s="2" t="s">
        <v>6</v>
      </c>
      <c r="DL72" s="2" t="s">
        <v>6</v>
      </c>
      <c r="DM72" s="2" t="s">
        <v>6</v>
      </c>
      <c r="DN72" s="2">
        <v>0</v>
      </c>
      <c r="DO72" s="2">
        <v>0</v>
      </c>
      <c r="DP72" s="2">
        <v>1</v>
      </c>
      <c r="DQ72" s="2">
        <v>1</v>
      </c>
      <c r="DR72" s="2"/>
      <c r="DS72" s="2"/>
      <c r="DT72" s="2"/>
      <c r="DU72" s="2">
        <v>1007</v>
      </c>
      <c r="DV72" s="2" t="s">
        <v>32</v>
      </c>
      <c r="DW72" s="2" t="s">
        <v>32</v>
      </c>
      <c r="DX72" s="2">
        <v>1</v>
      </c>
      <c r="DY72" s="2"/>
      <c r="DZ72" s="2" t="s">
        <v>6</v>
      </c>
      <c r="EA72" s="2" t="s">
        <v>6</v>
      </c>
      <c r="EB72" s="2" t="s">
        <v>6</v>
      </c>
      <c r="EC72" s="2" t="s">
        <v>6</v>
      </c>
      <c r="ED72" s="2"/>
      <c r="EE72" s="2">
        <v>54938781</v>
      </c>
      <c r="EF72" s="2">
        <v>20</v>
      </c>
      <c r="EG72" s="2" t="s">
        <v>34</v>
      </c>
      <c r="EH72" s="2">
        <v>0</v>
      </c>
      <c r="EI72" s="2" t="s">
        <v>6</v>
      </c>
      <c r="EJ72" s="2">
        <v>1</v>
      </c>
      <c r="EK72" s="2">
        <v>500001</v>
      </c>
      <c r="EL72" s="2" t="s">
        <v>35</v>
      </c>
      <c r="EM72" s="2" t="s">
        <v>36</v>
      </c>
      <c r="EN72" s="2"/>
      <c r="EO72" s="2" t="s">
        <v>6</v>
      </c>
      <c r="EP72" s="2"/>
      <c r="EQ72" s="2">
        <v>0</v>
      </c>
      <c r="ER72" s="2">
        <v>586.71</v>
      </c>
      <c r="ES72" s="110">
        <f>'1.Лок.смета.и.Акт'!F139</f>
        <v>586.71</v>
      </c>
      <c r="ET72" s="2">
        <v>0</v>
      </c>
      <c r="EU72" s="2">
        <v>0</v>
      </c>
      <c r="EV72" s="2">
        <v>0</v>
      </c>
      <c r="EW72" s="2">
        <v>0</v>
      </c>
      <c r="EX72" s="2">
        <v>0</v>
      </c>
      <c r="EY72" s="2"/>
      <c r="EZ72" s="2"/>
      <c r="FA72" s="2"/>
      <c r="FB72" s="2"/>
      <c r="FC72" s="2"/>
      <c r="FD72" s="2"/>
      <c r="FE72" s="2"/>
      <c r="FF72" s="2"/>
      <c r="FG72" s="2"/>
      <c r="FH72" s="2"/>
      <c r="FI72" s="2"/>
      <c r="FJ72" s="2"/>
      <c r="FK72" s="2"/>
      <c r="FL72" s="2"/>
      <c r="FM72" s="2"/>
      <c r="FN72" s="2"/>
      <c r="FO72" s="2"/>
      <c r="FP72" s="2"/>
      <c r="FQ72" s="2">
        <v>0</v>
      </c>
      <c r="FR72" s="2">
        <f t="shared" si="44"/>
        <v>0</v>
      </c>
      <c r="FS72" s="2">
        <v>0</v>
      </c>
      <c r="FT72" s="2"/>
      <c r="FU72" s="2"/>
      <c r="FV72" s="2"/>
      <c r="FW72" s="2"/>
      <c r="FX72" s="2">
        <v>0</v>
      </c>
      <c r="FY72" s="2">
        <v>0</v>
      </c>
      <c r="FZ72" s="2"/>
      <c r="GA72" s="2" t="s">
        <v>6</v>
      </c>
      <c r="GB72" s="2"/>
      <c r="GC72" s="2"/>
      <c r="GD72" s="2">
        <v>1</v>
      </c>
      <c r="GE72" s="2"/>
      <c r="GF72" s="2">
        <v>2111049581</v>
      </c>
      <c r="GG72" s="2">
        <v>2</v>
      </c>
      <c r="GH72" s="2">
        <v>2</v>
      </c>
      <c r="GI72" s="2">
        <v>-2</v>
      </c>
      <c r="GJ72" s="2">
        <v>0</v>
      </c>
      <c r="GK72" s="2">
        <v>0</v>
      </c>
      <c r="GL72" s="2">
        <f t="shared" si="45"/>
        <v>0</v>
      </c>
      <c r="GM72" s="2">
        <f t="shared" si="46"/>
        <v>97</v>
      </c>
      <c r="GN72" s="2">
        <f t="shared" si="47"/>
        <v>97</v>
      </c>
      <c r="GO72" s="2">
        <f t="shared" si="48"/>
        <v>0</v>
      </c>
      <c r="GP72" s="2">
        <f t="shared" si="49"/>
        <v>0</v>
      </c>
      <c r="GQ72" s="2"/>
      <c r="GR72" s="2">
        <v>0</v>
      </c>
      <c r="GS72" s="2">
        <v>2</v>
      </c>
      <c r="GT72" s="2">
        <v>0</v>
      </c>
      <c r="GU72" s="2" t="s">
        <v>6</v>
      </c>
      <c r="GV72" s="2">
        <f t="shared" si="50"/>
        <v>0</v>
      </c>
      <c r="GW72" s="2">
        <v>1</v>
      </c>
      <c r="GX72" s="2">
        <f t="shared" si="51"/>
        <v>0</v>
      </c>
      <c r="GY72" s="2"/>
      <c r="GZ72" s="2"/>
      <c r="HA72" s="2">
        <v>0</v>
      </c>
      <c r="HB72" s="2">
        <v>0</v>
      </c>
      <c r="HC72" s="2">
        <f t="shared" si="52"/>
        <v>0</v>
      </c>
      <c r="HD72" s="2"/>
      <c r="HE72" s="2" t="s">
        <v>6</v>
      </c>
      <c r="HF72" s="2" t="s">
        <v>6</v>
      </c>
      <c r="HG72" s="2"/>
      <c r="HH72" s="2"/>
      <c r="HI72" s="2"/>
      <c r="HJ72" s="2"/>
      <c r="HK72" s="2"/>
      <c r="HL72" s="2"/>
      <c r="HM72" s="2" t="s">
        <v>6</v>
      </c>
      <c r="HN72" s="2" t="s">
        <v>6</v>
      </c>
      <c r="HO72" s="2" t="s">
        <v>6</v>
      </c>
      <c r="HP72" s="2" t="s">
        <v>6</v>
      </c>
      <c r="HQ72" s="2" t="s">
        <v>6</v>
      </c>
      <c r="HR72" s="2"/>
      <c r="HS72" s="2"/>
      <c r="HT72" s="2"/>
      <c r="HU72" s="2"/>
      <c r="HV72" s="2"/>
      <c r="HW72" s="2"/>
      <c r="HX72" s="2"/>
      <c r="HY72" s="2"/>
      <c r="HZ72" s="2"/>
      <c r="IA72" s="2"/>
      <c r="IB72" s="2"/>
      <c r="IC72" s="2"/>
      <c r="ID72" s="2"/>
      <c r="IE72" s="2"/>
      <c r="IF72" s="2">
        <v>-1</v>
      </c>
      <c r="IG72" s="2"/>
      <c r="IH72" s="2"/>
      <c r="II72" s="2"/>
      <c r="IJ72" s="2"/>
      <c r="IK72" s="2">
        <v>0</v>
      </c>
      <c r="IL72" s="2"/>
      <c r="IM72" s="2"/>
      <c r="IN72" s="2"/>
      <c r="IO72" s="2"/>
      <c r="IP72" s="2"/>
      <c r="IQ72" s="2"/>
      <c r="IR72" s="2"/>
      <c r="IS72" s="2"/>
      <c r="IT72" s="2"/>
      <c r="IU72" s="2"/>
    </row>
    <row r="73" spans="1:255" x14ac:dyDescent="0.2">
      <c r="A73">
        <v>18</v>
      </c>
      <c r="B73">
        <v>1</v>
      </c>
      <c r="C73">
        <v>85</v>
      </c>
      <c r="E73" t="s">
        <v>122</v>
      </c>
      <c r="F73" t="e">
        <f>'2.Лок.смета.и.Акт'!#REF!</f>
        <v>#REF!</v>
      </c>
      <c r="G73" t="s">
        <v>31</v>
      </c>
      <c r="H73" t="s">
        <v>32</v>
      </c>
      <c r="I73">
        <f>I71*J73</f>
        <v>0.16470000000000001</v>
      </c>
      <c r="J73">
        <v>0.61</v>
      </c>
      <c r="K73">
        <v>0.61</v>
      </c>
      <c r="O73">
        <f t="shared" si="21"/>
        <v>861</v>
      </c>
      <c r="P73">
        <f t="shared" si="22"/>
        <v>861</v>
      </c>
      <c r="Q73">
        <f t="shared" si="23"/>
        <v>0</v>
      </c>
      <c r="R73">
        <f t="shared" si="24"/>
        <v>0</v>
      </c>
      <c r="S73">
        <f t="shared" si="25"/>
        <v>0</v>
      </c>
      <c r="T73">
        <f t="shared" si="26"/>
        <v>0</v>
      </c>
      <c r="U73">
        <f t="shared" si="27"/>
        <v>0</v>
      </c>
      <c r="V73">
        <f t="shared" si="28"/>
        <v>0</v>
      </c>
      <c r="W73">
        <f t="shared" si="29"/>
        <v>0</v>
      </c>
      <c r="X73">
        <f t="shared" si="30"/>
        <v>0</v>
      </c>
      <c r="Y73">
        <f t="shared" si="31"/>
        <v>0</v>
      </c>
      <c r="AA73">
        <v>86295184</v>
      </c>
      <c r="AB73">
        <f t="shared" si="32"/>
        <v>691.67</v>
      </c>
      <c r="AC73">
        <f>ROUND((ES73),2)</f>
        <v>691.67</v>
      </c>
      <c r="AD73">
        <f>ROUND((((ET73)-(EU73))+AE73),2)</f>
        <v>0</v>
      </c>
      <c r="AE73">
        <f t="shared" si="71"/>
        <v>0</v>
      </c>
      <c r="AF73">
        <f t="shared" si="71"/>
        <v>0</v>
      </c>
      <c r="AG73">
        <f t="shared" si="33"/>
        <v>0</v>
      </c>
      <c r="AH73">
        <f t="shared" si="72"/>
        <v>0</v>
      </c>
      <c r="AI73">
        <f t="shared" si="72"/>
        <v>0</v>
      </c>
      <c r="AJ73">
        <f t="shared" si="34"/>
        <v>0</v>
      </c>
      <c r="AK73">
        <v>691.67</v>
      </c>
      <c r="AL73">
        <v>691.67</v>
      </c>
      <c r="AM73">
        <v>0</v>
      </c>
      <c r="AN73">
        <v>0</v>
      </c>
      <c r="AO73">
        <v>0</v>
      </c>
      <c r="AP73">
        <v>0</v>
      </c>
      <c r="AQ73">
        <v>0</v>
      </c>
      <c r="AR73">
        <v>0</v>
      </c>
      <c r="AS73">
        <v>0</v>
      </c>
      <c r="AT73">
        <v>0</v>
      </c>
      <c r="AU73">
        <v>0</v>
      </c>
      <c r="AV73">
        <v>1</v>
      </c>
      <c r="AW73">
        <v>1</v>
      </c>
      <c r="AZ73">
        <v>1</v>
      </c>
      <c r="BA73">
        <v>1</v>
      </c>
      <c r="BB73">
        <v>1</v>
      </c>
      <c r="BC73">
        <v>7.56</v>
      </c>
      <c r="BD73" t="s">
        <v>6</v>
      </c>
      <c r="BE73" t="s">
        <v>6</v>
      </c>
      <c r="BF73" t="s">
        <v>6</v>
      </c>
      <c r="BG73" t="s">
        <v>6</v>
      </c>
      <c r="BH73">
        <v>3</v>
      </c>
      <c r="BI73">
        <v>1</v>
      </c>
      <c r="BJ73" t="s">
        <v>33</v>
      </c>
      <c r="BM73">
        <v>500001</v>
      </c>
      <c r="BN73">
        <v>0</v>
      </c>
      <c r="BO73" t="s">
        <v>6</v>
      </c>
      <c r="BP73">
        <v>0</v>
      </c>
      <c r="BQ73">
        <v>20</v>
      </c>
      <c r="BR73">
        <v>0</v>
      </c>
      <c r="BS73">
        <v>1</v>
      </c>
      <c r="BT73">
        <v>1</v>
      </c>
      <c r="BU73">
        <v>1</v>
      </c>
      <c r="BV73">
        <v>1</v>
      </c>
      <c r="BW73">
        <v>1</v>
      </c>
      <c r="BX73">
        <v>1</v>
      </c>
      <c r="BY73" t="s">
        <v>6</v>
      </c>
      <c r="BZ73">
        <v>0</v>
      </c>
      <c r="CA73">
        <v>0</v>
      </c>
      <c r="CB73" t="s">
        <v>6</v>
      </c>
      <c r="CE73">
        <v>0</v>
      </c>
      <c r="CF73">
        <v>0</v>
      </c>
      <c r="CG73">
        <v>0</v>
      </c>
      <c r="CM73">
        <v>0</v>
      </c>
      <c r="CN73" t="s">
        <v>6</v>
      </c>
      <c r="CO73">
        <v>0</v>
      </c>
      <c r="CP73">
        <f t="shared" si="35"/>
        <v>861</v>
      </c>
      <c r="CQ73">
        <f t="shared" si="36"/>
        <v>5229.0251999999991</v>
      </c>
      <c r="CR73">
        <f t="shared" si="37"/>
        <v>0</v>
      </c>
      <c r="CS73">
        <f t="shared" si="38"/>
        <v>0</v>
      </c>
      <c r="CT73">
        <f t="shared" si="39"/>
        <v>0</v>
      </c>
      <c r="CU73">
        <f t="shared" si="40"/>
        <v>0</v>
      </c>
      <c r="CV73">
        <f t="shared" si="41"/>
        <v>0</v>
      </c>
      <c r="CW73">
        <f t="shared" si="42"/>
        <v>0</v>
      </c>
      <c r="CX73">
        <f t="shared" si="43"/>
        <v>0</v>
      </c>
      <c r="CY73">
        <f>(S73+R73)*(BZ73/100)</f>
        <v>0</v>
      </c>
      <c r="CZ73">
        <f>(S73+R73)*(CA73/100)</f>
        <v>0</v>
      </c>
      <c r="DC73" t="s">
        <v>6</v>
      </c>
      <c r="DD73" t="s">
        <v>6</v>
      </c>
      <c r="DE73" t="s">
        <v>6</v>
      </c>
      <c r="DF73" t="s">
        <v>6</v>
      </c>
      <c r="DG73" t="s">
        <v>6</v>
      </c>
      <c r="DH73" t="s">
        <v>6</v>
      </c>
      <c r="DI73" t="s">
        <v>6</v>
      </c>
      <c r="DJ73" t="s">
        <v>6</v>
      </c>
      <c r="DK73" t="s">
        <v>6</v>
      </c>
      <c r="DL73" t="s">
        <v>6</v>
      </c>
      <c r="DM73" t="s">
        <v>6</v>
      </c>
      <c r="DN73">
        <v>0</v>
      </c>
      <c r="DO73">
        <v>0</v>
      </c>
      <c r="DP73">
        <v>1</v>
      </c>
      <c r="DQ73">
        <v>1</v>
      </c>
      <c r="DU73">
        <v>1007</v>
      </c>
      <c r="DV73" t="s">
        <v>32</v>
      </c>
      <c r="DW73" t="e">
        <f>'2.Лок.смета.и.Акт'!#REF!</f>
        <v>#REF!</v>
      </c>
      <c r="DX73">
        <v>1</v>
      </c>
      <c r="DZ73" t="s">
        <v>6</v>
      </c>
      <c r="EA73" t="s">
        <v>6</v>
      </c>
      <c r="EB73" t="s">
        <v>6</v>
      </c>
      <c r="EC73" t="s">
        <v>6</v>
      </c>
      <c r="EE73">
        <v>54938781</v>
      </c>
      <c r="EF73">
        <v>20</v>
      </c>
      <c r="EG73" t="s">
        <v>34</v>
      </c>
      <c r="EH73">
        <v>0</v>
      </c>
      <c r="EI73" t="s">
        <v>6</v>
      </c>
      <c r="EJ73">
        <v>1</v>
      </c>
      <c r="EK73">
        <v>500001</v>
      </c>
      <c r="EL73" t="s">
        <v>35</v>
      </c>
      <c r="EM73" t="s">
        <v>36</v>
      </c>
      <c r="EO73" t="s">
        <v>6</v>
      </c>
      <c r="EQ73">
        <v>0</v>
      </c>
      <c r="ER73">
        <v>4929.3500000000004</v>
      </c>
      <c r="ES73">
        <v>691.67</v>
      </c>
      <c r="ET73">
        <v>0</v>
      </c>
      <c r="EU73">
        <v>0</v>
      </c>
      <c r="EV73">
        <v>0</v>
      </c>
      <c r="EW73">
        <v>0</v>
      </c>
      <c r="EX73">
        <v>0</v>
      </c>
      <c r="EZ73">
        <v>5</v>
      </c>
      <c r="FC73">
        <v>0</v>
      </c>
      <c r="FD73">
        <v>18</v>
      </c>
      <c r="FF73">
        <v>4929.3500000000004</v>
      </c>
      <c r="FQ73">
        <v>0</v>
      </c>
      <c r="FR73">
        <f t="shared" si="44"/>
        <v>0</v>
      </c>
      <c r="FS73">
        <v>0</v>
      </c>
      <c r="FX73">
        <v>0</v>
      </c>
      <c r="FY73">
        <v>0</v>
      </c>
      <c r="GA73" t="s">
        <v>37</v>
      </c>
      <c r="GD73">
        <v>1</v>
      </c>
      <c r="GF73">
        <v>2111049581</v>
      </c>
      <c r="GG73">
        <v>2</v>
      </c>
      <c r="GH73">
        <v>3</v>
      </c>
      <c r="GI73">
        <v>5</v>
      </c>
      <c r="GJ73">
        <v>0</v>
      </c>
      <c r="GK73">
        <v>0</v>
      </c>
      <c r="GL73">
        <f t="shared" si="45"/>
        <v>0</v>
      </c>
      <c r="GM73">
        <f t="shared" si="46"/>
        <v>861</v>
      </c>
      <c r="GN73">
        <f t="shared" si="47"/>
        <v>861</v>
      </c>
      <c r="GO73">
        <f t="shared" si="48"/>
        <v>0</v>
      </c>
      <c r="GP73">
        <f t="shared" si="49"/>
        <v>0</v>
      </c>
      <c r="GR73">
        <v>1</v>
      </c>
      <c r="GS73">
        <v>1</v>
      </c>
      <c r="GT73">
        <v>0</v>
      </c>
      <c r="GU73" t="s">
        <v>6</v>
      </c>
      <c r="GV73">
        <f t="shared" si="50"/>
        <v>0</v>
      </c>
      <c r="GW73">
        <v>1</v>
      </c>
      <c r="GX73">
        <f t="shared" si="51"/>
        <v>0</v>
      </c>
      <c r="HA73">
        <v>0</v>
      </c>
      <c r="HB73">
        <v>0</v>
      </c>
      <c r="HC73">
        <f t="shared" si="52"/>
        <v>0</v>
      </c>
      <c r="HE73" t="s">
        <v>38</v>
      </c>
      <c r="HF73" t="s">
        <v>39</v>
      </c>
      <c r="HM73" t="s">
        <v>6</v>
      </c>
      <c r="HN73" t="s">
        <v>6</v>
      </c>
      <c r="HO73" t="s">
        <v>6</v>
      </c>
      <c r="HP73" t="s">
        <v>6</v>
      </c>
      <c r="HQ73" t="s">
        <v>6</v>
      </c>
      <c r="IF73">
        <v>-1</v>
      </c>
      <c r="IK73">
        <v>0</v>
      </c>
    </row>
    <row r="74" spans="1:255" x14ac:dyDescent="0.2">
      <c r="A74" s="2">
        <v>18</v>
      </c>
      <c r="B74" s="2">
        <v>1</v>
      </c>
      <c r="C74" s="2">
        <v>80</v>
      </c>
      <c r="D74" s="2"/>
      <c r="E74" s="2" t="s">
        <v>123</v>
      </c>
      <c r="F74" s="2" t="s">
        <v>124</v>
      </c>
      <c r="G74" s="2" t="s">
        <v>125</v>
      </c>
      <c r="H74" s="2" t="s">
        <v>43</v>
      </c>
      <c r="I74" s="2">
        <f>I70*J74</f>
        <v>27</v>
      </c>
      <c r="J74" s="216">
        <f>'5.Ведомость_списания'!F49</f>
        <v>100</v>
      </c>
      <c r="K74" s="2">
        <v>100</v>
      </c>
      <c r="L74" s="2"/>
      <c r="M74" s="2"/>
      <c r="N74" s="2"/>
      <c r="O74" s="2">
        <f t="shared" si="21"/>
        <v>40879</v>
      </c>
      <c r="P74" s="2">
        <f t="shared" si="22"/>
        <v>40879</v>
      </c>
      <c r="Q74" s="2">
        <f t="shared" si="23"/>
        <v>0</v>
      </c>
      <c r="R74" s="2">
        <f t="shared" si="24"/>
        <v>0</v>
      </c>
      <c r="S74" s="2">
        <f t="shared" si="25"/>
        <v>0</v>
      </c>
      <c r="T74" s="2">
        <f t="shared" si="26"/>
        <v>0</v>
      </c>
      <c r="U74" s="2">
        <f t="shared" si="27"/>
        <v>0</v>
      </c>
      <c r="V74" s="2">
        <f t="shared" si="28"/>
        <v>0</v>
      </c>
      <c r="W74" s="2">
        <f t="shared" si="29"/>
        <v>0</v>
      </c>
      <c r="X74" s="2">
        <f t="shared" si="30"/>
        <v>0</v>
      </c>
      <c r="Y74" s="2">
        <f t="shared" si="31"/>
        <v>0</v>
      </c>
      <c r="Z74" s="2"/>
      <c r="AA74" s="2">
        <v>86295183</v>
      </c>
      <c r="AB74" s="2">
        <f t="shared" si="32"/>
        <v>1514.04</v>
      </c>
      <c r="AC74" s="2">
        <f>ROUND((ES74),2)</f>
        <v>1514.04</v>
      </c>
      <c r="AD74" s="2">
        <f>ROUND((((ET74)-(EU74))+AE74),2)</f>
        <v>0</v>
      </c>
      <c r="AE74" s="2">
        <f t="shared" si="71"/>
        <v>0</v>
      </c>
      <c r="AF74" s="2">
        <f t="shared" si="71"/>
        <v>0</v>
      </c>
      <c r="AG74" s="2">
        <f t="shared" si="33"/>
        <v>0</v>
      </c>
      <c r="AH74" s="2">
        <f t="shared" si="72"/>
        <v>0</v>
      </c>
      <c r="AI74" s="2">
        <f t="shared" si="72"/>
        <v>0</v>
      </c>
      <c r="AJ74" s="2">
        <f t="shared" si="34"/>
        <v>0</v>
      </c>
      <c r="AK74" s="2">
        <v>1514.04</v>
      </c>
      <c r="AL74" s="110">
        <f>'1.Лок.смета.и.Акт'!F141</f>
        <v>1514.04</v>
      </c>
      <c r="AM74" s="2">
        <v>0</v>
      </c>
      <c r="AN74" s="2">
        <v>0</v>
      </c>
      <c r="AO74" s="2">
        <v>0</v>
      </c>
      <c r="AP74" s="2">
        <v>0</v>
      </c>
      <c r="AQ74" s="2">
        <v>0</v>
      </c>
      <c r="AR74" s="2">
        <v>0</v>
      </c>
      <c r="AS74" s="2">
        <v>0</v>
      </c>
      <c r="AT74" s="2">
        <v>0</v>
      </c>
      <c r="AU74" s="2">
        <v>0</v>
      </c>
      <c r="AV74" s="2">
        <v>1</v>
      </c>
      <c r="AW74" s="2">
        <v>1</v>
      </c>
      <c r="AX74" s="2"/>
      <c r="AY74" s="2"/>
      <c r="AZ74" s="2">
        <v>1</v>
      </c>
      <c r="BA74" s="2">
        <v>1</v>
      </c>
      <c r="BB74" s="2">
        <v>1</v>
      </c>
      <c r="BC74" s="2">
        <v>1</v>
      </c>
      <c r="BD74" s="2" t="s">
        <v>6</v>
      </c>
      <c r="BE74" s="2" t="s">
        <v>6</v>
      </c>
      <c r="BF74" s="2" t="s">
        <v>6</v>
      </c>
      <c r="BG74" s="2" t="s">
        <v>6</v>
      </c>
      <c r="BH74" s="2">
        <v>3</v>
      </c>
      <c r="BI74" s="2">
        <v>1</v>
      </c>
      <c r="BJ74" s="2" t="s">
        <v>126</v>
      </c>
      <c r="BK74" s="2"/>
      <c r="BL74" s="2"/>
      <c r="BM74" s="2">
        <v>500001</v>
      </c>
      <c r="BN74" s="2">
        <v>0</v>
      </c>
      <c r="BO74" s="2" t="s">
        <v>6</v>
      </c>
      <c r="BP74" s="2">
        <v>0</v>
      </c>
      <c r="BQ74" s="2">
        <v>20</v>
      </c>
      <c r="BR74" s="2">
        <v>0</v>
      </c>
      <c r="BS74" s="2">
        <v>1</v>
      </c>
      <c r="BT74" s="2">
        <v>1</v>
      </c>
      <c r="BU74" s="2">
        <v>1</v>
      </c>
      <c r="BV74" s="2">
        <v>1</v>
      </c>
      <c r="BW74" s="2">
        <v>1</v>
      </c>
      <c r="BX74" s="2">
        <v>1</v>
      </c>
      <c r="BY74" s="2" t="s">
        <v>6</v>
      </c>
      <c r="BZ74" s="2">
        <v>0</v>
      </c>
      <c r="CA74" s="2">
        <v>0</v>
      </c>
      <c r="CB74" s="2" t="s">
        <v>6</v>
      </c>
      <c r="CC74" s="2"/>
      <c r="CD74" s="2"/>
      <c r="CE74" s="2">
        <v>0</v>
      </c>
      <c r="CF74" s="2">
        <v>0</v>
      </c>
      <c r="CG74" s="2">
        <v>0</v>
      </c>
      <c r="CH74" s="2"/>
      <c r="CI74" s="2"/>
      <c r="CJ74" s="2"/>
      <c r="CK74" s="2"/>
      <c r="CL74" s="2"/>
      <c r="CM74" s="2">
        <v>0</v>
      </c>
      <c r="CN74" s="2" t="s">
        <v>6</v>
      </c>
      <c r="CO74" s="2">
        <v>0</v>
      </c>
      <c r="CP74" s="2">
        <f t="shared" si="35"/>
        <v>40879</v>
      </c>
      <c r="CQ74" s="2">
        <f t="shared" si="36"/>
        <v>1514.04</v>
      </c>
      <c r="CR74" s="2">
        <f t="shared" si="37"/>
        <v>0</v>
      </c>
      <c r="CS74" s="2">
        <f t="shared" si="38"/>
        <v>0</v>
      </c>
      <c r="CT74" s="2">
        <f t="shared" si="39"/>
        <v>0</v>
      </c>
      <c r="CU74" s="2">
        <f t="shared" si="40"/>
        <v>0</v>
      </c>
      <c r="CV74" s="2">
        <f t="shared" si="41"/>
        <v>0</v>
      </c>
      <c r="CW74" s="2">
        <f t="shared" si="42"/>
        <v>0</v>
      </c>
      <c r="CX74" s="2">
        <f t="shared" si="43"/>
        <v>0</v>
      </c>
      <c r="CY74" s="2">
        <f>(((S74+(R74*IF(0,0,1)))*AT74)/100)</f>
        <v>0</v>
      </c>
      <c r="CZ74" s="2">
        <f>(((S74+(R74*IF(0,0,1)))*AU74)/100)</f>
        <v>0</v>
      </c>
      <c r="DA74" s="2"/>
      <c r="DB74" s="2"/>
      <c r="DC74" s="2" t="s">
        <v>6</v>
      </c>
      <c r="DD74" s="2" t="s">
        <v>6</v>
      </c>
      <c r="DE74" s="2" t="s">
        <v>6</v>
      </c>
      <c r="DF74" s="2" t="s">
        <v>6</v>
      </c>
      <c r="DG74" s="2" t="s">
        <v>6</v>
      </c>
      <c r="DH74" s="2" t="s">
        <v>6</v>
      </c>
      <c r="DI74" s="2" t="s">
        <v>6</v>
      </c>
      <c r="DJ74" s="2" t="s">
        <v>6</v>
      </c>
      <c r="DK74" s="2" t="s">
        <v>6</v>
      </c>
      <c r="DL74" s="2" t="s">
        <v>6</v>
      </c>
      <c r="DM74" s="2" t="s">
        <v>6</v>
      </c>
      <c r="DN74" s="2">
        <v>0</v>
      </c>
      <c r="DO74" s="2">
        <v>0</v>
      </c>
      <c r="DP74" s="2">
        <v>1</v>
      </c>
      <c r="DQ74" s="2">
        <v>1</v>
      </c>
      <c r="DR74" s="2"/>
      <c r="DS74" s="2"/>
      <c r="DT74" s="2"/>
      <c r="DU74" s="2">
        <v>1010</v>
      </c>
      <c r="DV74" s="2" t="s">
        <v>43</v>
      </c>
      <c r="DW74" s="2" t="s">
        <v>43</v>
      </c>
      <c r="DX74" s="2">
        <v>1</v>
      </c>
      <c r="DY74" s="2"/>
      <c r="DZ74" s="2" t="s">
        <v>6</v>
      </c>
      <c r="EA74" s="2" t="s">
        <v>6</v>
      </c>
      <c r="EB74" s="2" t="s">
        <v>6</v>
      </c>
      <c r="EC74" s="2" t="s">
        <v>6</v>
      </c>
      <c r="ED74" s="2"/>
      <c r="EE74" s="2">
        <v>54938781</v>
      </c>
      <c r="EF74" s="2">
        <v>20</v>
      </c>
      <c r="EG74" s="2" t="s">
        <v>34</v>
      </c>
      <c r="EH74" s="2">
        <v>0</v>
      </c>
      <c r="EI74" s="2" t="s">
        <v>6</v>
      </c>
      <c r="EJ74" s="2">
        <v>1</v>
      </c>
      <c r="EK74" s="2">
        <v>500001</v>
      </c>
      <c r="EL74" s="2" t="s">
        <v>35</v>
      </c>
      <c r="EM74" s="2" t="s">
        <v>36</v>
      </c>
      <c r="EN74" s="2"/>
      <c r="EO74" s="2" t="s">
        <v>6</v>
      </c>
      <c r="EP74" s="2"/>
      <c r="EQ74" s="2">
        <v>0</v>
      </c>
      <c r="ER74" s="2">
        <v>1514.04</v>
      </c>
      <c r="ES74" s="110">
        <f>'1.Лок.смета.и.Акт'!F141</f>
        <v>1514.04</v>
      </c>
      <c r="ET74" s="2">
        <v>0</v>
      </c>
      <c r="EU74" s="2">
        <v>0</v>
      </c>
      <c r="EV74" s="2">
        <v>0</v>
      </c>
      <c r="EW74" s="2">
        <v>0</v>
      </c>
      <c r="EX74" s="2">
        <v>0</v>
      </c>
      <c r="EY74" s="2"/>
      <c r="EZ74" s="2"/>
      <c r="FA74" s="2"/>
      <c r="FB74" s="2"/>
      <c r="FC74" s="2"/>
      <c r="FD74" s="2"/>
      <c r="FE74" s="2"/>
      <c r="FF74" s="2"/>
      <c r="FG74" s="2"/>
      <c r="FH74" s="2"/>
      <c r="FI74" s="2"/>
      <c r="FJ74" s="2"/>
      <c r="FK74" s="2"/>
      <c r="FL74" s="2"/>
      <c r="FM74" s="2"/>
      <c r="FN74" s="2"/>
      <c r="FO74" s="2"/>
      <c r="FP74" s="2"/>
      <c r="FQ74" s="2">
        <v>0</v>
      </c>
      <c r="FR74" s="2">
        <f t="shared" si="44"/>
        <v>0</v>
      </c>
      <c r="FS74" s="2">
        <v>0</v>
      </c>
      <c r="FT74" s="2"/>
      <c r="FU74" s="2"/>
      <c r="FV74" s="2"/>
      <c r="FW74" s="2"/>
      <c r="FX74" s="2">
        <v>0</v>
      </c>
      <c r="FY74" s="2">
        <v>0</v>
      </c>
      <c r="FZ74" s="2"/>
      <c r="GA74" s="2" t="s">
        <v>6</v>
      </c>
      <c r="GB74" s="2"/>
      <c r="GC74" s="2"/>
      <c r="GD74" s="2">
        <v>1</v>
      </c>
      <c r="GE74" s="2"/>
      <c r="GF74" s="2">
        <v>-1915266066</v>
      </c>
      <c r="GG74" s="2">
        <v>2</v>
      </c>
      <c r="GH74" s="2">
        <v>0</v>
      </c>
      <c r="GI74" s="2">
        <v>-2</v>
      </c>
      <c r="GJ74" s="2">
        <v>0</v>
      </c>
      <c r="GK74" s="2">
        <v>0</v>
      </c>
      <c r="GL74" s="2">
        <f t="shared" si="45"/>
        <v>0</v>
      </c>
      <c r="GM74" s="2">
        <f t="shared" si="46"/>
        <v>40879</v>
      </c>
      <c r="GN74" s="2">
        <f t="shared" si="47"/>
        <v>40879</v>
      </c>
      <c r="GO74" s="2">
        <f t="shared" si="48"/>
        <v>0</v>
      </c>
      <c r="GP74" s="2">
        <f t="shared" si="49"/>
        <v>0</v>
      </c>
      <c r="GQ74" s="2"/>
      <c r="GR74" s="2">
        <v>0</v>
      </c>
      <c r="GS74" s="2">
        <v>3</v>
      </c>
      <c r="GT74" s="2">
        <v>0</v>
      </c>
      <c r="GU74" s="2" t="s">
        <v>6</v>
      </c>
      <c r="GV74" s="2">
        <f t="shared" si="50"/>
        <v>0</v>
      </c>
      <c r="GW74" s="2">
        <v>1</v>
      </c>
      <c r="GX74" s="2">
        <f t="shared" si="51"/>
        <v>0</v>
      </c>
      <c r="GY74" s="2"/>
      <c r="GZ74" s="2"/>
      <c r="HA74" s="2">
        <v>0</v>
      </c>
      <c r="HB74" s="2">
        <v>0</v>
      </c>
      <c r="HC74" s="2">
        <f t="shared" si="52"/>
        <v>0</v>
      </c>
      <c r="HD74" s="2"/>
      <c r="HE74" s="2" t="s">
        <v>6</v>
      </c>
      <c r="HF74" s="2" t="s">
        <v>6</v>
      </c>
      <c r="HG74" s="2"/>
      <c r="HH74" s="2"/>
      <c r="HI74" s="2"/>
      <c r="HJ74" s="2"/>
      <c r="HK74" s="2"/>
      <c r="HL74" s="2"/>
      <c r="HM74" s="2" t="s">
        <v>6</v>
      </c>
      <c r="HN74" s="2" t="s">
        <v>6</v>
      </c>
      <c r="HO74" s="2" t="s">
        <v>6</v>
      </c>
      <c r="HP74" s="2" t="s">
        <v>6</v>
      </c>
      <c r="HQ74" s="2" t="s">
        <v>6</v>
      </c>
      <c r="HR74" s="2"/>
      <c r="HS74" s="2"/>
      <c r="HT74" s="2"/>
      <c r="HU74" s="2"/>
      <c r="HV74" s="2"/>
      <c r="HW74" s="2"/>
      <c r="HX74" s="2"/>
      <c r="HY74" s="2"/>
      <c r="HZ74" s="2"/>
      <c r="IA74" s="2"/>
      <c r="IB74" s="2"/>
      <c r="IC74" s="2"/>
      <c r="ID74" s="2"/>
      <c r="IE74" s="2"/>
      <c r="IF74" s="2">
        <v>-1</v>
      </c>
      <c r="IG74" s="2"/>
      <c r="IH74" s="2"/>
      <c r="II74" s="2"/>
      <c r="IJ74" s="2"/>
      <c r="IK74" s="2">
        <v>0</v>
      </c>
      <c r="IL74" s="2"/>
      <c r="IM74" s="2"/>
      <c r="IN74" s="2"/>
      <c r="IO74" s="2"/>
      <c r="IP74" s="2"/>
      <c r="IQ74" s="2"/>
      <c r="IR74" s="2"/>
      <c r="IS74" s="2"/>
      <c r="IT74" s="2"/>
      <c r="IU74" s="2"/>
    </row>
    <row r="75" spans="1:255" x14ac:dyDescent="0.2">
      <c r="A75">
        <v>18</v>
      </c>
      <c r="B75">
        <v>1</v>
      </c>
      <c r="C75">
        <v>86</v>
      </c>
      <c r="E75" t="s">
        <v>123</v>
      </c>
      <c r="F75" t="e">
        <f>'2.Лок.смета.и.Акт'!#REF!</f>
        <v>#REF!</v>
      </c>
      <c r="G75" t="s">
        <v>125</v>
      </c>
      <c r="H75" t="s">
        <v>43</v>
      </c>
      <c r="I75">
        <f>I71*J75</f>
        <v>27</v>
      </c>
      <c r="J75">
        <v>100</v>
      </c>
      <c r="K75">
        <v>100</v>
      </c>
      <c r="O75">
        <f t="shared" si="21"/>
        <v>308158</v>
      </c>
      <c r="P75">
        <f t="shared" si="22"/>
        <v>308158</v>
      </c>
      <c r="Q75">
        <f t="shared" si="23"/>
        <v>0</v>
      </c>
      <c r="R75">
        <f t="shared" si="24"/>
        <v>0</v>
      </c>
      <c r="S75">
        <f t="shared" si="25"/>
        <v>0</v>
      </c>
      <c r="T75">
        <f t="shared" si="26"/>
        <v>0</v>
      </c>
      <c r="U75">
        <f t="shared" si="27"/>
        <v>0</v>
      </c>
      <c r="V75">
        <f t="shared" si="28"/>
        <v>0</v>
      </c>
      <c r="W75">
        <f t="shared" si="29"/>
        <v>0</v>
      </c>
      <c r="X75">
        <f t="shared" si="30"/>
        <v>0</v>
      </c>
      <c r="Y75">
        <f t="shared" si="31"/>
        <v>0</v>
      </c>
      <c r="AA75">
        <v>86295184</v>
      </c>
      <c r="AB75">
        <f t="shared" si="32"/>
        <v>1509.69</v>
      </c>
      <c r="AC75">
        <f>ROUND((ES75),2)</f>
        <v>1509.69</v>
      </c>
      <c r="AD75">
        <f>ROUND((((ET75)-(EU75))+AE75),2)</f>
        <v>0</v>
      </c>
      <c r="AE75">
        <f t="shared" si="71"/>
        <v>0</v>
      </c>
      <c r="AF75">
        <f t="shared" si="71"/>
        <v>0</v>
      </c>
      <c r="AG75">
        <f t="shared" si="33"/>
        <v>0</v>
      </c>
      <c r="AH75">
        <f t="shared" si="72"/>
        <v>0</v>
      </c>
      <c r="AI75">
        <f t="shared" si="72"/>
        <v>0</v>
      </c>
      <c r="AJ75">
        <f t="shared" si="34"/>
        <v>0</v>
      </c>
      <c r="AK75">
        <v>1509.69</v>
      </c>
      <c r="AL75">
        <v>1509.69</v>
      </c>
      <c r="AM75">
        <v>0</v>
      </c>
      <c r="AN75">
        <v>0</v>
      </c>
      <c r="AO75">
        <v>0</v>
      </c>
      <c r="AP75">
        <v>0</v>
      </c>
      <c r="AQ75">
        <v>0</v>
      </c>
      <c r="AR75">
        <v>0</v>
      </c>
      <c r="AS75">
        <v>0</v>
      </c>
      <c r="AT75">
        <v>0</v>
      </c>
      <c r="AU75">
        <v>0</v>
      </c>
      <c r="AV75">
        <v>1</v>
      </c>
      <c r="AW75">
        <v>1</v>
      </c>
      <c r="AZ75">
        <v>1</v>
      </c>
      <c r="BA75">
        <v>1</v>
      </c>
      <c r="BB75">
        <v>1</v>
      </c>
      <c r="BC75">
        <v>7.56</v>
      </c>
      <c r="BD75" t="s">
        <v>6</v>
      </c>
      <c r="BE75" t="s">
        <v>6</v>
      </c>
      <c r="BF75" t="s">
        <v>6</v>
      </c>
      <c r="BG75" t="s">
        <v>6</v>
      </c>
      <c r="BH75">
        <v>3</v>
      </c>
      <c r="BI75">
        <v>1</v>
      </c>
      <c r="BJ75" t="s">
        <v>126</v>
      </c>
      <c r="BM75">
        <v>500001</v>
      </c>
      <c r="BN75">
        <v>0</v>
      </c>
      <c r="BO75" t="s">
        <v>6</v>
      </c>
      <c r="BP75">
        <v>0</v>
      </c>
      <c r="BQ75">
        <v>20</v>
      </c>
      <c r="BR75">
        <v>0</v>
      </c>
      <c r="BS75">
        <v>1</v>
      </c>
      <c r="BT75">
        <v>1</v>
      </c>
      <c r="BU75">
        <v>1</v>
      </c>
      <c r="BV75">
        <v>1</v>
      </c>
      <c r="BW75">
        <v>1</v>
      </c>
      <c r="BX75">
        <v>1</v>
      </c>
      <c r="BY75" t="s">
        <v>6</v>
      </c>
      <c r="BZ75">
        <v>0</v>
      </c>
      <c r="CA75">
        <v>0</v>
      </c>
      <c r="CB75" t="s">
        <v>6</v>
      </c>
      <c r="CE75">
        <v>0</v>
      </c>
      <c r="CF75">
        <v>0</v>
      </c>
      <c r="CG75">
        <v>0</v>
      </c>
      <c r="CM75">
        <v>0</v>
      </c>
      <c r="CN75" t="s">
        <v>6</v>
      </c>
      <c r="CO75">
        <v>0</v>
      </c>
      <c r="CP75">
        <f t="shared" si="35"/>
        <v>308158</v>
      </c>
      <c r="CQ75">
        <f t="shared" si="36"/>
        <v>11413.2564</v>
      </c>
      <c r="CR75">
        <f t="shared" si="37"/>
        <v>0</v>
      </c>
      <c r="CS75">
        <f t="shared" si="38"/>
        <v>0</v>
      </c>
      <c r="CT75">
        <f t="shared" si="39"/>
        <v>0</v>
      </c>
      <c r="CU75">
        <f t="shared" si="40"/>
        <v>0</v>
      </c>
      <c r="CV75">
        <f t="shared" si="41"/>
        <v>0</v>
      </c>
      <c r="CW75">
        <f t="shared" si="42"/>
        <v>0</v>
      </c>
      <c r="CX75">
        <f t="shared" si="43"/>
        <v>0</v>
      </c>
      <c r="CY75">
        <f>(S75+R75)*(BZ75/100)</f>
        <v>0</v>
      </c>
      <c r="CZ75">
        <f>(S75+R75)*(CA75/100)</f>
        <v>0</v>
      </c>
      <c r="DC75" t="s">
        <v>6</v>
      </c>
      <c r="DD75" t="s">
        <v>6</v>
      </c>
      <c r="DE75" t="s">
        <v>6</v>
      </c>
      <c r="DF75" t="s">
        <v>6</v>
      </c>
      <c r="DG75" t="s">
        <v>6</v>
      </c>
      <c r="DH75" t="s">
        <v>6</v>
      </c>
      <c r="DI75" t="s">
        <v>6</v>
      </c>
      <c r="DJ75" t="s">
        <v>6</v>
      </c>
      <c r="DK75" t="s">
        <v>6</v>
      </c>
      <c r="DL75" t="s">
        <v>6</v>
      </c>
      <c r="DM75" t="s">
        <v>6</v>
      </c>
      <c r="DN75">
        <v>0</v>
      </c>
      <c r="DO75">
        <v>0</v>
      </c>
      <c r="DP75">
        <v>1</v>
      </c>
      <c r="DQ75">
        <v>1</v>
      </c>
      <c r="DU75">
        <v>1010</v>
      </c>
      <c r="DV75" t="s">
        <v>43</v>
      </c>
      <c r="DW75" t="e">
        <f>'2.Лок.смета.и.Акт'!#REF!</f>
        <v>#REF!</v>
      </c>
      <c r="DX75">
        <v>1</v>
      </c>
      <c r="DZ75" t="s">
        <v>6</v>
      </c>
      <c r="EA75" t="s">
        <v>6</v>
      </c>
      <c r="EB75" t="s">
        <v>6</v>
      </c>
      <c r="EC75" t="s">
        <v>6</v>
      </c>
      <c r="EE75">
        <v>54938781</v>
      </c>
      <c r="EF75">
        <v>20</v>
      </c>
      <c r="EG75" t="s">
        <v>34</v>
      </c>
      <c r="EH75">
        <v>0</v>
      </c>
      <c r="EI75" t="s">
        <v>6</v>
      </c>
      <c r="EJ75">
        <v>1</v>
      </c>
      <c r="EK75">
        <v>500001</v>
      </c>
      <c r="EL75" t="s">
        <v>35</v>
      </c>
      <c r="EM75" t="s">
        <v>36</v>
      </c>
      <c r="EO75" t="s">
        <v>6</v>
      </c>
      <c r="EQ75">
        <v>0</v>
      </c>
      <c r="ER75">
        <v>10759.07</v>
      </c>
      <c r="ES75">
        <v>1509.69</v>
      </c>
      <c r="ET75">
        <v>0</v>
      </c>
      <c r="EU75">
        <v>0</v>
      </c>
      <c r="EV75">
        <v>0</v>
      </c>
      <c r="EW75">
        <v>0</v>
      </c>
      <c r="EX75">
        <v>0</v>
      </c>
      <c r="EZ75">
        <v>5</v>
      </c>
      <c r="FC75">
        <v>0</v>
      </c>
      <c r="FD75">
        <v>18</v>
      </c>
      <c r="FF75">
        <v>10759.07</v>
      </c>
      <c r="FQ75">
        <v>0</v>
      </c>
      <c r="FR75">
        <f t="shared" si="44"/>
        <v>0</v>
      </c>
      <c r="FS75">
        <v>0</v>
      </c>
      <c r="FX75">
        <v>0</v>
      </c>
      <c r="FY75">
        <v>0</v>
      </c>
      <c r="GA75" t="s">
        <v>127</v>
      </c>
      <c r="GD75">
        <v>1</v>
      </c>
      <c r="GF75">
        <v>-1915266066</v>
      </c>
      <c r="GG75">
        <v>2</v>
      </c>
      <c r="GH75">
        <v>3</v>
      </c>
      <c r="GI75">
        <v>5</v>
      </c>
      <c r="GJ75">
        <v>0</v>
      </c>
      <c r="GK75">
        <v>0</v>
      </c>
      <c r="GL75">
        <f t="shared" si="45"/>
        <v>0</v>
      </c>
      <c r="GM75">
        <f t="shared" si="46"/>
        <v>308158</v>
      </c>
      <c r="GN75">
        <f t="shared" si="47"/>
        <v>308158</v>
      </c>
      <c r="GO75">
        <f t="shared" si="48"/>
        <v>0</v>
      </c>
      <c r="GP75">
        <f t="shared" si="49"/>
        <v>0</v>
      </c>
      <c r="GR75">
        <v>1</v>
      </c>
      <c r="GS75">
        <v>1</v>
      </c>
      <c r="GT75">
        <v>0</v>
      </c>
      <c r="GU75" t="s">
        <v>6</v>
      </c>
      <c r="GV75">
        <f t="shared" si="50"/>
        <v>0</v>
      </c>
      <c r="GW75">
        <v>1</v>
      </c>
      <c r="GX75">
        <f t="shared" si="51"/>
        <v>0</v>
      </c>
      <c r="HA75">
        <v>0</v>
      </c>
      <c r="HB75">
        <v>0</v>
      </c>
      <c r="HC75">
        <f t="shared" si="52"/>
        <v>0</v>
      </c>
      <c r="HE75" t="s">
        <v>38</v>
      </c>
      <c r="HF75" t="s">
        <v>39</v>
      </c>
      <c r="HM75" t="s">
        <v>6</v>
      </c>
      <c r="HN75" t="s">
        <v>6</v>
      </c>
      <c r="HO75" t="s">
        <v>6</v>
      </c>
      <c r="HP75" t="s">
        <v>6</v>
      </c>
      <c r="HQ75" t="s">
        <v>6</v>
      </c>
      <c r="IF75">
        <v>-1</v>
      </c>
      <c r="IK75">
        <v>0</v>
      </c>
    </row>
    <row r="76" spans="1:255" x14ac:dyDescent="0.2">
      <c r="A76" s="2">
        <v>19</v>
      </c>
      <c r="B76" s="2">
        <v>1</v>
      </c>
      <c r="C76" s="2"/>
      <c r="D76" s="2"/>
      <c r="E76" s="2"/>
      <c r="F76" s="2" t="s">
        <v>6</v>
      </c>
      <c r="G76" s="2" t="s">
        <v>128</v>
      </c>
      <c r="H76" s="2" t="s">
        <v>6</v>
      </c>
      <c r="I76" s="2"/>
      <c r="J76" s="2"/>
      <c r="K76" s="2"/>
      <c r="L76" s="2"/>
      <c r="M76" s="2"/>
      <c r="N76" s="2"/>
      <c r="O76" s="2"/>
      <c r="P76" s="2"/>
      <c r="Q76" s="2"/>
      <c r="R76" s="2"/>
      <c r="S76" s="2"/>
      <c r="T76" s="2"/>
      <c r="U76" s="2"/>
      <c r="V76" s="2"/>
      <c r="W76" s="2"/>
      <c r="X76" s="2"/>
      <c r="Y76" s="2"/>
      <c r="Z76" s="2"/>
      <c r="AA76" s="2">
        <v>1</v>
      </c>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v>-1</v>
      </c>
      <c r="IG76" s="2"/>
      <c r="IH76" s="2"/>
      <c r="II76" s="2"/>
      <c r="IJ76" s="2"/>
      <c r="IK76" s="2">
        <v>0</v>
      </c>
      <c r="IL76" s="2"/>
      <c r="IM76" s="2"/>
      <c r="IN76" s="2"/>
      <c r="IO76" s="2"/>
      <c r="IP76" s="2"/>
      <c r="IQ76" s="2"/>
      <c r="IR76" s="2"/>
      <c r="IS76" s="2"/>
      <c r="IT76" s="2"/>
      <c r="IU76" s="2"/>
    </row>
    <row r="77" spans="1:255" x14ac:dyDescent="0.2">
      <c r="A77" s="2">
        <v>17</v>
      </c>
      <c r="B77" s="2">
        <v>1</v>
      </c>
      <c r="C77" s="2">
        <f>ROW(SmtRes!A97)</f>
        <v>97</v>
      </c>
      <c r="D77" s="2">
        <f>ROW(EtalonRes!A93)</f>
        <v>93</v>
      </c>
      <c r="E77" s="2" t="s">
        <v>129</v>
      </c>
      <c r="F77" s="2" t="s">
        <v>130</v>
      </c>
      <c r="G77" s="2" t="s">
        <v>131</v>
      </c>
      <c r="H77" s="2" t="s">
        <v>132</v>
      </c>
      <c r="I77" s="2">
        <f>'2.Лок.смета.и.Акт'!E34</f>
        <v>1.0095000000000001</v>
      </c>
      <c r="J77" s="2">
        <v>0</v>
      </c>
      <c r="K77" s="2">
        <v>1.0095000000000001</v>
      </c>
      <c r="L77" s="2"/>
      <c r="M77" s="2"/>
      <c r="N77" s="2"/>
      <c r="O77" s="2">
        <f t="shared" ref="O77:O108" si="73">ROUND(CP77,0)</f>
        <v>701</v>
      </c>
      <c r="P77" s="2">
        <f t="shared" ref="P77:P108" si="74">ROUND(CQ77*I77,0)</f>
        <v>0</v>
      </c>
      <c r="Q77" s="2">
        <f t="shared" ref="Q77:Q108" si="75">ROUND(CR77*I77,0)</f>
        <v>264</v>
      </c>
      <c r="R77" s="2">
        <f t="shared" ref="R77:R108" si="76">ROUND(CS77*I77,0)</f>
        <v>5</v>
      </c>
      <c r="S77" s="2">
        <f t="shared" ref="S77:S108" si="77">ROUND(CT77*I77,0)</f>
        <v>437</v>
      </c>
      <c r="T77" s="2">
        <f t="shared" ref="T77:T108" si="78">ROUND(CU77*I77,0)</f>
        <v>0</v>
      </c>
      <c r="U77" s="2">
        <f t="shared" ref="U77:U108" si="79">CV77*I77</f>
        <v>46.083674999999999</v>
      </c>
      <c r="V77" s="2">
        <f t="shared" ref="V77:V108" si="80">CW77*I77</f>
        <v>0.38361000000000001</v>
      </c>
      <c r="W77" s="2">
        <f t="shared" ref="W77:W108" si="81">ROUND(CX77*I77,0)</f>
        <v>0</v>
      </c>
      <c r="X77" s="2">
        <f t="shared" ref="X77:X108" si="82">ROUND(CY77,0)</f>
        <v>685</v>
      </c>
      <c r="Y77" s="2">
        <f t="shared" ref="Y77:Y108" si="83">ROUND(CZ77,0)</f>
        <v>442</v>
      </c>
      <c r="Z77" s="2"/>
      <c r="AA77" s="2">
        <v>86295183</v>
      </c>
      <c r="AB77" s="2">
        <f t="shared" ref="AB77:AB108" si="84">ROUND((AC77+AD77+AF77),2)</f>
        <v>694.55</v>
      </c>
      <c r="AC77" s="2">
        <f>ROUND((ES77+(SUM(SmtRes!BC87:'SmtRes'!BC97)+SUM(EtalonRes!AL85:'EtalonRes'!AL93))),2)</f>
        <v>0</v>
      </c>
      <c r="AD77" s="2">
        <f t="shared" ref="AD77:AD106" si="85">ROUND((((ET77)-(EU77))+AE77),2)</f>
        <v>261.79000000000002</v>
      </c>
      <c r="AE77" s="2">
        <f t="shared" ref="AE77:AE106" si="86">ROUND((EU77),2)</f>
        <v>5.17</v>
      </c>
      <c r="AF77" s="2">
        <f t="shared" ref="AF77:AF106" si="87">ROUND((EV77),2)</f>
        <v>432.76</v>
      </c>
      <c r="AG77" s="2">
        <f t="shared" ref="AG77:AG108" si="88">ROUND((AP77),2)</f>
        <v>0</v>
      </c>
      <c r="AH77" s="2">
        <f t="shared" ref="AH77:AH106" si="89">(EW77)</f>
        <v>45.65</v>
      </c>
      <c r="AI77" s="2">
        <f t="shared" ref="AI77:AI106" si="90">(EX77)</f>
        <v>0.38</v>
      </c>
      <c r="AJ77" s="2">
        <f t="shared" ref="AJ77:AJ108" si="91">(AS77)</f>
        <v>0</v>
      </c>
      <c r="AK77" s="2">
        <v>15154.2</v>
      </c>
      <c r="AL77" s="2">
        <v>14459.65</v>
      </c>
      <c r="AM77" s="2">
        <v>261.79000000000002</v>
      </c>
      <c r="AN77" s="2">
        <v>5.17</v>
      </c>
      <c r="AO77" s="2">
        <v>432.76</v>
      </c>
      <c r="AP77" s="2">
        <v>0</v>
      </c>
      <c r="AQ77" s="2">
        <v>45.65</v>
      </c>
      <c r="AR77" s="2">
        <v>0.38</v>
      </c>
      <c r="AS77" s="2">
        <v>0</v>
      </c>
      <c r="AT77" s="2">
        <v>155</v>
      </c>
      <c r="AU77" s="2">
        <v>100</v>
      </c>
      <c r="AV77" s="2">
        <v>1</v>
      </c>
      <c r="AW77" s="2">
        <v>1</v>
      </c>
      <c r="AX77" s="2"/>
      <c r="AY77" s="2"/>
      <c r="AZ77" s="2">
        <v>1</v>
      </c>
      <c r="BA77" s="2">
        <v>1</v>
      </c>
      <c r="BB77" s="2">
        <v>1</v>
      </c>
      <c r="BC77" s="2">
        <v>1</v>
      </c>
      <c r="BD77" s="2" t="s">
        <v>6</v>
      </c>
      <c r="BE77" s="2" t="s">
        <v>6</v>
      </c>
      <c r="BF77" s="2" t="s">
        <v>6</v>
      </c>
      <c r="BG77" s="2" t="s">
        <v>6</v>
      </c>
      <c r="BH77" s="2">
        <v>0</v>
      </c>
      <c r="BI77" s="2">
        <v>1</v>
      </c>
      <c r="BJ77" s="2" t="s">
        <v>133</v>
      </c>
      <c r="BK77" s="2"/>
      <c r="BL77" s="2"/>
      <c r="BM77" s="2">
        <v>7005</v>
      </c>
      <c r="BN77" s="2">
        <v>0</v>
      </c>
      <c r="BO77" s="2" t="s">
        <v>6</v>
      </c>
      <c r="BP77" s="2">
        <v>0</v>
      </c>
      <c r="BQ77" s="2">
        <v>1</v>
      </c>
      <c r="BR77" s="2">
        <v>0</v>
      </c>
      <c r="BS77" s="2">
        <v>1</v>
      </c>
      <c r="BT77" s="2">
        <v>1</v>
      </c>
      <c r="BU77" s="2">
        <v>1</v>
      </c>
      <c r="BV77" s="2">
        <v>1</v>
      </c>
      <c r="BW77" s="2">
        <v>1</v>
      </c>
      <c r="BX77" s="2">
        <v>1</v>
      </c>
      <c r="BY77" s="2" t="s">
        <v>6</v>
      </c>
      <c r="BZ77" s="2">
        <v>155</v>
      </c>
      <c r="CA77" s="2">
        <v>100</v>
      </c>
      <c r="CB77" s="2" t="s">
        <v>6</v>
      </c>
      <c r="CC77" s="2"/>
      <c r="CD77" s="2"/>
      <c r="CE77" s="2">
        <v>0</v>
      </c>
      <c r="CF77" s="2">
        <v>0</v>
      </c>
      <c r="CG77" s="2">
        <v>0</v>
      </c>
      <c r="CH77" s="2"/>
      <c r="CI77" s="2"/>
      <c r="CJ77" s="2"/>
      <c r="CK77" s="2"/>
      <c r="CL77" s="2"/>
      <c r="CM77" s="2">
        <v>0</v>
      </c>
      <c r="CN77" s="2" t="s">
        <v>6</v>
      </c>
      <c r="CO77" s="2">
        <v>0</v>
      </c>
      <c r="CP77" s="2">
        <f t="shared" ref="CP77:CP108" si="92">(P77+Q77+S77)</f>
        <v>701</v>
      </c>
      <c r="CQ77" s="2">
        <f t="shared" ref="CQ77:CQ108" si="93">AC77*BC77</f>
        <v>0</v>
      </c>
      <c r="CR77" s="2">
        <f t="shared" ref="CR77:CR108" si="94">AD77*BB77</f>
        <v>261.79000000000002</v>
      </c>
      <c r="CS77" s="2">
        <f t="shared" ref="CS77:CS108" si="95">AE77*BS77</f>
        <v>5.17</v>
      </c>
      <c r="CT77" s="2">
        <f t="shared" ref="CT77:CT108" si="96">AF77*BA77</f>
        <v>432.76</v>
      </c>
      <c r="CU77" s="2">
        <f t="shared" ref="CU77:CU108" si="97">AG77</f>
        <v>0</v>
      </c>
      <c r="CV77" s="2">
        <f t="shared" ref="CV77:CV108" si="98">AH77</f>
        <v>45.65</v>
      </c>
      <c r="CW77" s="2">
        <f t="shared" ref="CW77:CW108" si="99">AI77</f>
        <v>0.38</v>
      </c>
      <c r="CX77" s="2">
        <f t="shared" ref="CX77:CX108" si="100">AJ77</f>
        <v>0</v>
      </c>
      <c r="CY77" s="2">
        <f>(((S77+(R77*IF(0,0,1)))*AT77)/100)</f>
        <v>685.1</v>
      </c>
      <c r="CZ77" s="2">
        <f>(((S77+(R77*IF(0,0,1)))*AU77)/100)</f>
        <v>442</v>
      </c>
      <c r="DA77" s="2"/>
      <c r="DB77" s="2"/>
      <c r="DC77" s="2" t="s">
        <v>6</v>
      </c>
      <c r="DD77" s="2" t="s">
        <v>6</v>
      </c>
      <c r="DE77" s="2" t="s">
        <v>6</v>
      </c>
      <c r="DF77" s="2" t="s">
        <v>6</v>
      </c>
      <c r="DG77" s="2" t="s">
        <v>6</v>
      </c>
      <c r="DH77" s="2" t="s">
        <v>6</v>
      </c>
      <c r="DI77" s="2" t="s">
        <v>6</v>
      </c>
      <c r="DJ77" s="2" t="s">
        <v>6</v>
      </c>
      <c r="DK77" s="2" t="s">
        <v>6</v>
      </c>
      <c r="DL77" s="2" t="s">
        <v>6</v>
      </c>
      <c r="DM77" s="2" t="s">
        <v>6</v>
      </c>
      <c r="DN77" s="2">
        <v>0</v>
      </c>
      <c r="DO77" s="2">
        <v>0</v>
      </c>
      <c r="DP77" s="2">
        <v>1</v>
      </c>
      <c r="DQ77" s="2">
        <v>1</v>
      </c>
      <c r="DR77" s="2"/>
      <c r="DS77" s="2"/>
      <c r="DT77" s="2"/>
      <c r="DU77" s="2">
        <v>1013</v>
      </c>
      <c r="DV77" s="2" t="s">
        <v>132</v>
      </c>
      <c r="DW77" s="2" t="s">
        <v>132</v>
      </c>
      <c r="DX77" s="2">
        <v>1</v>
      </c>
      <c r="DY77" s="2"/>
      <c r="DZ77" s="2" t="s">
        <v>6</v>
      </c>
      <c r="EA77" s="2" t="s">
        <v>6</v>
      </c>
      <c r="EB77" s="2" t="s">
        <v>6</v>
      </c>
      <c r="EC77" s="2" t="s">
        <v>6</v>
      </c>
      <c r="ED77" s="2"/>
      <c r="EE77" s="2">
        <v>54938598</v>
      </c>
      <c r="EF77" s="2">
        <v>1</v>
      </c>
      <c r="EG77" s="2" t="s">
        <v>25</v>
      </c>
      <c r="EH77" s="2">
        <v>0</v>
      </c>
      <c r="EI77" s="2" t="s">
        <v>6</v>
      </c>
      <c r="EJ77" s="2">
        <v>1</v>
      </c>
      <c r="EK77" s="2">
        <v>7005</v>
      </c>
      <c r="EL77" s="2" t="s">
        <v>86</v>
      </c>
      <c r="EM77" s="2" t="s">
        <v>27</v>
      </c>
      <c r="EN77" s="2"/>
      <c r="EO77" s="2" t="s">
        <v>6</v>
      </c>
      <c r="EP77" s="2"/>
      <c r="EQ77" s="2">
        <v>0</v>
      </c>
      <c r="ER77" s="2">
        <v>15154.2</v>
      </c>
      <c r="ES77" s="2">
        <v>14459.65</v>
      </c>
      <c r="ET77" s="2">
        <v>261.79000000000002</v>
      </c>
      <c r="EU77" s="2">
        <v>5.17</v>
      </c>
      <c r="EV77" s="2">
        <v>432.76</v>
      </c>
      <c r="EW77" s="2">
        <v>45.65</v>
      </c>
      <c r="EX77" s="2">
        <v>0.38</v>
      </c>
      <c r="EY77" s="2">
        <v>1</v>
      </c>
      <c r="EZ77" s="2"/>
      <c r="FA77" s="2"/>
      <c r="FB77" s="2"/>
      <c r="FC77" s="2"/>
      <c r="FD77" s="2"/>
      <c r="FE77" s="2"/>
      <c r="FF77" s="2"/>
      <c r="FG77" s="2"/>
      <c r="FH77" s="2"/>
      <c r="FI77" s="2"/>
      <c r="FJ77" s="2"/>
      <c r="FK77" s="2"/>
      <c r="FL77" s="2"/>
      <c r="FM77" s="2"/>
      <c r="FN77" s="2"/>
      <c r="FO77" s="2"/>
      <c r="FP77" s="2"/>
      <c r="FQ77" s="2">
        <v>0</v>
      </c>
      <c r="FR77" s="2">
        <f t="shared" ref="FR77:FR108" si="101">ROUND(IF(BI77=3,GM77,0),0)</f>
        <v>0</v>
      </c>
      <c r="FS77" s="2">
        <v>0</v>
      </c>
      <c r="FT77" s="2"/>
      <c r="FU77" s="2"/>
      <c r="FV77" s="2"/>
      <c r="FW77" s="2"/>
      <c r="FX77" s="2">
        <v>155</v>
      </c>
      <c r="FY77" s="2">
        <v>100</v>
      </c>
      <c r="FZ77" s="2"/>
      <c r="GA77" s="2" t="s">
        <v>6</v>
      </c>
      <c r="GB77" s="2"/>
      <c r="GC77" s="2"/>
      <c r="GD77" s="2">
        <v>1</v>
      </c>
      <c r="GE77" s="2"/>
      <c r="GF77" s="2">
        <v>-1157638469</v>
      </c>
      <c r="GG77" s="2">
        <v>2</v>
      </c>
      <c r="GH77" s="2">
        <v>1</v>
      </c>
      <c r="GI77" s="2">
        <v>-2</v>
      </c>
      <c r="GJ77" s="2">
        <v>0</v>
      </c>
      <c r="GK77" s="2">
        <v>0</v>
      </c>
      <c r="GL77" s="2">
        <f t="shared" ref="GL77:GL108" si="102">ROUND(IF(AND(BH77=3,BI77=3,FS77&lt;&gt;0),P77,0),0)</f>
        <v>0</v>
      </c>
      <c r="GM77" s="2">
        <f t="shared" ref="GM77:GM108" si="103">ROUND(O77+X77+Y77,0)+GX77</f>
        <v>1828</v>
      </c>
      <c r="GN77" s="2">
        <f t="shared" ref="GN77:GN108" si="104">IF(OR(BI77=0,BI77=1),GM77-GX77,0)</f>
        <v>1828</v>
      </c>
      <c r="GO77" s="2">
        <f t="shared" ref="GO77:GO108" si="105">IF(BI77=2,GM77-GX77,0)</f>
        <v>0</v>
      </c>
      <c r="GP77" s="2">
        <f t="shared" ref="GP77:GP108" si="106">IF(BI77=4,GM77-GX77,0)</f>
        <v>0</v>
      </c>
      <c r="GQ77" s="2"/>
      <c r="GR77" s="2">
        <v>0</v>
      </c>
      <c r="GS77" s="2">
        <v>3</v>
      </c>
      <c r="GT77" s="2">
        <v>0</v>
      </c>
      <c r="GU77" s="2" t="s">
        <v>6</v>
      </c>
      <c r="GV77" s="2">
        <f t="shared" ref="GV77:GV106" si="107">ROUND((GT77),2)</f>
        <v>0</v>
      </c>
      <c r="GW77" s="2">
        <v>1</v>
      </c>
      <c r="GX77" s="2">
        <f t="shared" ref="GX77:GX108" si="108">ROUND(HC77*I77,0)</f>
        <v>0</v>
      </c>
      <c r="GY77" s="2"/>
      <c r="GZ77" s="2"/>
      <c r="HA77" s="2">
        <v>0</v>
      </c>
      <c r="HB77" s="2">
        <v>0</v>
      </c>
      <c r="HC77" s="2">
        <f t="shared" ref="HC77:HC108" si="109">GV77*GW77</f>
        <v>0</v>
      </c>
      <c r="HD77" s="2"/>
      <c r="HE77" s="2" t="s">
        <v>6</v>
      </c>
      <c r="HF77" s="2" t="s">
        <v>6</v>
      </c>
      <c r="HG77" s="2"/>
      <c r="HH77" s="2"/>
      <c r="HI77" s="2"/>
      <c r="HJ77" s="2"/>
      <c r="HK77" s="2"/>
      <c r="HL77" s="2"/>
      <c r="HM77" s="2" t="s">
        <v>6</v>
      </c>
      <c r="HN77" s="2" t="s">
        <v>6</v>
      </c>
      <c r="HO77" s="2" t="s">
        <v>6</v>
      </c>
      <c r="HP77" s="2" t="s">
        <v>6</v>
      </c>
      <c r="HQ77" s="2" t="s">
        <v>6</v>
      </c>
      <c r="HR77" s="2"/>
      <c r="HS77" s="2"/>
      <c r="HT77" s="2"/>
      <c r="HU77" s="2"/>
      <c r="HV77" s="2"/>
      <c r="HW77" s="2"/>
      <c r="HX77" s="2"/>
      <c r="HY77" s="2"/>
      <c r="HZ77" s="2"/>
      <c r="IA77" s="2"/>
      <c r="IB77" s="2"/>
      <c r="IC77" s="2"/>
      <c r="ID77" s="2"/>
      <c r="IE77" s="2"/>
      <c r="IF77" s="2">
        <v>-1</v>
      </c>
      <c r="IG77" s="2"/>
      <c r="IH77" s="2"/>
      <c r="II77" s="2"/>
      <c r="IJ77" s="2"/>
      <c r="IK77" s="2">
        <v>0</v>
      </c>
      <c r="IL77" s="2"/>
      <c r="IM77" s="2"/>
      <c r="IN77" s="2"/>
      <c r="IO77" s="2"/>
      <c r="IP77" s="2"/>
      <c r="IQ77" s="2"/>
      <c r="IR77" s="2"/>
      <c r="IS77" s="2"/>
      <c r="IT77" s="2"/>
      <c r="IU77" s="2"/>
    </row>
    <row r="78" spans="1:255" x14ac:dyDescent="0.2">
      <c r="A78">
        <v>17</v>
      </c>
      <c r="B78">
        <v>1</v>
      </c>
      <c r="C78">
        <f>ROW(SmtRes!A108)</f>
        <v>108</v>
      </c>
      <c r="D78">
        <f>ROW(EtalonRes!A102)</f>
        <v>102</v>
      </c>
      <c r="E78" t="s">
        <v>129</v>
      </c>
      <c r="F78" t="s">
        <v>130</v>
      </c>
      <c r="G78" t="s">
        <v>131</v>
      </c>
      <c r="H78" t="s">
        <v>132</v>
      </c>
      <c r="I78">
        <f>'2.Лок.смета.и.Акт'!E34</f>
        <v>1.0095000000000001</v>
      </c>
      <c r="J78">
        <v>0</v>
      </c>
      <c r="K78">
        <v>1.0095000000000001</v>
      </c>
      <c r="O78">
        <f t="shared" si="73"/>
        <v>13642</v>
      </c>
      <c r="P78">
        <f t="shared" si="74"/>
        <v>0</v>
      </c>
      <c r="Q78">
        <f t="shared" si="75"/>
        <v>2458</v>
      </c>
      <c r="R78">
        <f t="shared" si="76"/>
        <v>103</v>
      </c>
      <c r="S78">
        <f t="shared" si="77"/>
        <v>11184</v>
      </c>
      <c r="T78">
        <f t="shared" si="78"/>
        <v>0</v>
      </c>
      <c r="U78" t="e">
        <f t="shared" si="79"/>
        <v>#REF!</v>
      </c>
      <c r="V78">
        <f t="shared" si="80"/>
        <v>0.38361000000000001</v>
      </c>
      <c r="W78">
        <f t="shared" si="81"/>
        <v>0</v>
      </c>
      <c r="X78" t="e">
        <f t="shared" si="82"/>
        <v>#REF!</v>
      </c>
      <c r="Y78" t="e">
        <f t="shared" si="83"/>
        <v>#REF!</v>
      </c>
      <c r="AA78">
        <v>86295184</v>
      </c>
      <c r="AB78">
        <f t="shared" si="84"/>
        <v>694.55</v>
      </c>
      <c r="AC78">
        <f>ROUND((ES78+(SUM(SmtRes!BC98:'SmtRes'!BC108)+SUM(EtalonRes!AL94:'EtalonRes'!AL102))),2)</f>
        <v>0</v>
      </c>
      <c r="AD78">
        <f t="shared" si="85"/>
        <v>261.79000000000002</v>
      </c>
      <c r="AE78">
        <f t="shared" si="86"/>
        <v>5.17</v>
      </c>
      <c r="AF78">
        <f t="shared" si="87"/>
        <v>432.76</v>
      </c>
      <c r="AG78">
        <f t="shared" si="88"/>
        <v>0</v>
      </c>
      <c r="AH78" t="e">
        <f t="shared" si="89"/>
        <v>#REF!</v>
      </c>
      <c r="AI78">
        <f t="shared" si="90"/>
        <v>0.38</v>
      </c>
      <c r="AJ78">
        <f t="shared" si="91"/>
        <v>0</v>
      </c>
      <c r="AK78">
        <f>AL78+AM78+AO78</f>
        <v>15154.2</v>
      </c>
      <c r="AL78">
        <v>14459.65</v>
      </c>
      <c r="AM78" s="75">
        <f>'1.Лок.смета.и.Акт'!F151</f>
        <v>261.79000000000002</v>
      </c>
      <c r="AN78" s="75">
        <f>'1.Лок.смета.и.Акт'!F152</f>
        <v>5.17</v>
      </c>
      <c r="AO78" s="75">
        <f>'1.Лок.смета.и.Акт'!F150</f>
        <v>432.76</v>
      </c>
      <c r="AP78">
        <v>0</v>
      </c>
      <c r="AQ78" t="e">
        <f>'2.Лок.смета.и.Акт'!#REF!</f>
        <v>#REF!</v>
      </c>
      <c r="AR78">
        <v>0.38</v>
      </c>
      <c r="AS78">
        <v>0</v>
      </c>
      <c r="AT78">
        <v>147</v>
      </c>
      <c r="AU78">
        <v>85</v>
      </c>
      <c r="AV78">
        <v>1</v>
      </c>
      <c r="AW78">
        <v>1</v>
      </c>
      <c r="AZ78">
        <v>1</v>
      </c>
      <c r="BA78">
        <f>'1.Лок.смета.и.Акт'!J150</f>
        <v>25.6</v>
      </c>
      <c r="BB78">
        <f>'1.Лок.смета.и.Акт'!J151</f>
        <v>9.3000000000000007</v>
      </c>
      <c r="BC78">
        <v>7.56</v>
      </c>
      <c r="BD78" t="s">
        <v>6</v>
      </c>
      <c r="BE78" t="s">
        <v>6</v>
      </c>
      <c r="BF78" t="s">
        <v>6</v>
      </c>
      <c r="BG78" t="s">
        <v>6</v>
      </c>
      <c r="BH78">
        <v>0</v>
      </c>
      <c r="BI78">
        <v>1</v>
      </c>
      <c r="BJ78" t="s">
        <v>133</v>
      </c>
      <c r="BM78">
        <v>7005</v>
      </c>
      <c r="BN78">
        <v>0</v>
      </c>
      <c r="BO78" t="s">
        <v>130</v>
      </c>
      <c r="BP78">
        <v>1</v>
      </c>
      <c r="BQ78">
        <v>1</v>
      </c>
      <c r="BR78">
        <v>0</v>
      </c>
      <c r="BS78">
        <f>'1.Лок.смета.и.Акт'!J152</f>
        <v>19.8</v>
      </c>
      <c r="BT78">
        <v>1</v>
      </c>
      <c r="BU78">
        <v>1</v>
      </c>
      <c r="BV78">
        <v>1</v>
      </c>
      <c r="BW78">
        <v>1</v>
      </c>
      <c r="BX78">
        <v>1</v>
      </c>
      <c r="BY78" t="s">
        <v>6</v>
      </c>
      <c r="BZ78" t="e">
        <f>'2.Лок.смета.и.Акт'!#REF!</f>
        <v>#REF!</v>
      </c>
      <c r="CA78" t="e">
        <f>'2.Лок.смета.и.Акт'!#REF!</f>
        <v>#REF!</v>
      </c>
      <c r="CB78" t="s">
        <v>6</v>
      </c>
      <c r="CE78">
        <v>0</v>
      </c>
      <c r="CF78">
        <v>0</v>
      </c>
      <c r="CG78">
        <v>0</v>
      </c>
      <c r="CM78">
        <v>0</v>
      </c>
      <c r="CN78" t="s">
        <v>6</v>
      </c>
      <c r="CO78">
        <v>0</v>
      </c>
      <c r="CP78">
        <f t="shared" si="92"/>
        <v>13642</v>
      </c>
      <c r="CQ78">
        <f t="shared" si="93"/>
        <v>0</v>
      </c>
      <c r="CR78">
        <f t="shared" si="94"/>
        <v>2434.6470000000004</v>
      </c>
      <c r="CS78">
        <f t="shared" si="95"/>
        <v>102.366</v>
      </c>
      <c r="CT78">
        <f t="shared" si="96"/>
        <v>11078.656000000001</v>
      </c>
      <c r="CU78">
        <f t="shared" si="97"/>
        <v>0</v>
      </c>
      <c r="CV78" t="e">
        <f t="shared" si="98"/>
        <v>#REF!</v>
      </c>
      <c r="CW78">
        <f t="shared" si="99"/>
        <v>0.38</v>
      </c>
      <c r="CX78">
        <f t="shared" si="100"/>
        <v>0</v>
      </c>
      <c r="CY78" t="e">
        <f>(S78+R78)*(BZ78/100)</f>
        <v>#REF!</v>
      </c>
      <c r="CZ78" t="e">
        <f>(S78+R78)*(CA78/100)</f>
        <v>#REF!</v>
      </c>
      <c r="DC78" t="s">
        <v>6</v>
      </c>
      <c r="DD78" t="s">
        <v>6</v>
      </c>
      <c r="DE78" t="s">
        <v>6</v>
      </c>
      <c r="DF78" t="s">
        <v>6</v>
      </c>
      <c r="DG78" t="s">
        <v>6</v>
      </c>
      <c r="DH78" t="s">
        <v>6</v>
      </c>
      <c r="DI78" t="s">
        <v>6</v>
      </c>
      <c r="DJ78" t="s">
        <v>6</v>
      </c>
      <c r="DK78" t="s">
        <v>6</v>
      </c>
      <c r="DL78" t="s">
        <v>6</v>
      </c>
      <c r="DM78" t="s">
        <v>6</v>
      </c>
      <c r="DN78">
        <f>'1.Лок.смета.и.Акт'!E153</f>
        <v>155</v>
      </c>
      <c r="DO78">
        <f>'1.Лок.смета.и.Акт'!E154</f>
        <v>100</v>
      </c>
      <c r="DP78">
        <v>1</v>
      </c>
      <c r="DQ78">
        <v>1</v>
      </c>
      <c r="DU78">
        <v>1013</v>
      </c>
      <c r="DV78" t="s">
        <v>132</v>
      </c>
      <c r="DW78" t="str">
        <f>'2.Лок.смета.и.Акт'!D34</f>
        <v>100 м ограждения</v>
      </c>
      <c r="DX78">
        <v>1</v>
      </c>
      <c r="DZ78" t="s">
        <v>6</v>
      </c>
      <c r="EA78" t="s">
        <v>6</v>
      </c>
      <c r="EB78" t="s">
        <v>6</v>
      </c>
      <c r="EC78" t="s">
        <v>6</v>
      </c>
      <c r="EE78">
        <v>54938598</v>
      </c>
      <c r="EF78">
        <v>1</v>
      </c>
      <c r="EG78" t="s">
        <v>25</v>
      </c>
      <c r="EH78">
        <v>0</v>
      </c>
      <c r="EI78" t="s">
        <v>6</v>
      </c>
      <c r="EJ78">
        <v>1</v>
      </c>
      <c r="EK78">
        <v>7005</v>
      </c>
      <c r="EL78" t="s">
        <v>86</v>
      </c>
      <c r="EM78" t="s">
        <v>27</v>
      </c>
      <c r="EO78" t="s">
        <v>6</v>
      </c>
      <c r="EQ78">
        <v>0</v>
      </c>
      <c r="ER78">
        <f>ES78+ET78+EV78</f>
        <v>15154.2</v>
      </c>
      <c r="ES78">
        <v>14459.65</v>
      </c>
      <c r="ET78" s="75">
        <f>'1.Лок.смета.и.Акт'!F151</f>
        <v>261.79000000000002</v>
      </c>
      <c r="EU78" s="75">
        <f>'1.Лок.смета.и.Акт'!F152</f>
        <v>5.17</v>
      </c>
      <c r="EV78" s="75">
        <f>'1.Лок.смета.и.Акт'!F150</f>
        <v>432.76</v>
      </c>
      <c r="EW78" t="e">
        <f>'2.Лок.смета.и.Акт'!#REF!</f>
        <v>#REF!</v>
      </c>
      <c r="EX78">
        <v>0.38</v>
      </c>
      <c r="EY78">
        <v>1</v>
      </c>
      <c r="FQ78">
        <v>0</v>
      </c>
      <c r="FR78">
        <f t="shared" si="101"/>
        <v>0</v>
      </c>
      <c r="FS78">
        <v>0</v>
      </c>
      <c r="FX78">
        <v>155</v>
      </c>
      <c r="FY78">
        <v>100</v>
      </c>
      <c r="GA78" t="s">
        <v>6</v>
      </c>
      <c r="GD78">
        <v>1</v>
      </c>
      <c r="GF78">
        <v>-1157638469</v>
      </c>
      <c r="GG78">
        <v>2</v>
      </c>
      <c r="GH78">
        <v>1</v>
      </c>
      <c r="GI78">
        <v>2</v>
      </c>
      <c r="GJ78">
        <v>0</v>
      </c>
      <c r="GK78">
        <v>0</v>
      </c>
      <c r="GL78">
        <f t="shared" si="102"/>
        <v>0</v>
      </c>
      <c r="GM78" t="e">
        <f t="shared" si="103"/>
        <v>#REF!</v>
      </c>
      <c r="GN78" t="e">
        <f t="shared" si="104"/>
        <v>#REF!</v>
      </c>
      <c r="GO78">
        <f t="shared" si="105"/>
        <v>0</v>
      </c>
      <c r="GP78">
        <f t="shared" si="106"/>
        <v>0</v>
      </c>
      <c r="GR78">
        <v>0</v>
      </c>
      <c r="GS78">
        <v>3</v>
      </c>
      <c r="GT78">
        <v>0</v>
      </c>
      <c r="GU78" t="s">
        <v>6</v>
      </c>
      <c r="GV78">
        <f t="shared" si="107"/>
        <v>0</v>
      </c>
      <c r="GW78">
        <v>1008.4</v>
      </c>
      <c r="GX78">
        <f t="shared" si="108"/>
        <v>0</v>
      </c>
      <c r="HA78">
        <v>0</v>
      </c>
      <c r="HB78">
        <v>0</v>
      </c>
      <c r="HC78">
        <f t="shared" si="109"/>
        <v>0</v>
      </c>
      <c r="HE78" t="s">
        <v>6</v>
      </c>
      <c r="HF78" t="s">
        <v>6</v>
      </c>
      <c r="HM78" t="s">
        <v>6</v>
      </c>
      <c r="HN78" t="s">
        <v>6</v>
      </c>
      <c r="HO78" t="s">
        <v>6</v>
      </c>
      <c r="HP78" t="s">
        <v>6</v>
      </c>
      <c r="HQ78" t="s">
        <v>6</v>
      </c>
      <c r="IF78">
        <v>-1</v>
      </c>
      <c r="IK78">
        <v>0</v>
      </c>
    </row>
    <row r="79" spans="1:255" x14ac:dyDescent="0.2">
      <c r="A79" s="2">
        <v>18</v>
      </c>
      <c r="B79" s="2">
        <v>1</v>
      </c>
      <c r="C79" s="2">
        <v>92</v>
      </c>
      <c r="D79" s="2"/>
      <c r="E79" s="2" t="s">
        <v>134</v>
      </c>
      <c r="F79" s="2" t="s">
        <v>135</v>
      </c>
      <c r="G79" s="2" t="s">
        <v>136</v>
      </c>
      <c r="H79" s="2" t="s">
        <v>63</v>
      </c>
      <c r="I79" s="2">
        <f>I77*J79</f>
        <v>0.151425</v>
      </c>
      <c r="J79" s="216">
        <f>'5.Ведомость_списания'!F52</f>
        <v>0.15</v>
      </c>
      <c r="K79" s="2">
        <v>0.15</v>
      </c>
      <c r="L79" s="2"/>
      <c r="M79" s="2"/>
      <c r="N79" s="2"/>
      <c r="O79" s="2">
        <f t="shared" si="73"/>
        <v>49</v>
      </c>
      <c r="P79" s="2">
        <f t="shared" si="74"/>
        <v>49</v>
      </c>
      <c r="Q79" s="2">
        <f t="shared" si="75"/>
        <v>0</v>
      </c>
      <c r="R79" s="2">
        <f t="shared" si="76"/>
        <v>0</v>
      </c>
      <c r="S79" s="2">
        <f t="shared" si="77"/>
        <v>0</v>
      </c>
      <c r="T79" s="2">
        <f t="shared" si="78"/>
        <v>0</v>
      </c>
      <c r="U79" s="2">
        <f t="shared" si="79"/>
        <v>0</v>
      </c>
      <c r="V79" s="2">
        <f t="shared" si="80"/>
        <v>0</v>
      </c>
      <c r="W79" s="2">
        <f t="shared" si="81"/>
        <v>0</v>
      </c>
      <c r="X79" s="2">
        <f t="shared" si="82"/>
        <v>0</v>
      </c>
      <c r="Y79" s="2">
        <f t="shared" si="83"/>
        <v>0</v>
      </c>
      <c r="Z79" s="2"/>
      <c r="AA79" s="2">
        <v>86295183</v>
      </c>
      <c r="AB79" s="2">
        <f t="shared" si="84"/>
        <v>325</v>
      </c>
      <c r="AC79" s="2">
        <f t="shared" ref="AC79:AC90" si="110">ROUND((ES79),2)</f>
        <v>325</v>
      </c>
      <c r="AD79" s="2">
        <f t="shared" si="85"/>
        <v>0</v>
      </c>
      <c r="AE79" s="2">
        <f t="shared" si="86"/>
        <v>0</v>
      </c>
      <c r="AF79" s="2">
        <f t="shared" si="87"/>
        <v>0</v>
      </c>
      <c r="AG79" s="2">
        <f t="shared" si="88"/>
        <v>0</v>
      </c>
      <c r="AH79" s="2">
        <f t="shared" si="89"/>
        <v>0</v>
      </c>
      <c r="AI79" s="2">
        <f t="shared" si="90"/>
        <v>0</v>
      </c>
      <c r="AJ79" s="2">
        <f t="shared" si="91"/>
        <v>0</v>
      </c>
      <c r="AK79" s="2">
        <v>325</v>
      </c>
      <c r="AL79" s="110">
        <f>'1.Лок.смета.и.Акт'!F156</f>
        <v>325</v>
      </c>
      <c r="AM79" s="2">
        <v>0</v>
      </c>
      <c r="AN79" s="2">
        <v>0</v>
      </c>
      <c r="AO79" s="2">
        <v>0</v>
      </c>
      <c r="AP79" s="2">
        <v>0</v>
      </c>
      <c r="AQ79" s="2">
        <v>0</v>
      </c>
      <c r="AR79" s="2">
        <v>0</v>
      </c>
      <c r="AS79" s="2">
        <v>0</v>
      </c>
      <c r="AT79" s="2">
        <v>0</v>
      </c>
      <c r="AU79" s="2">
        <v>0</v>
      </c>
      <c r="AV79" s="2">
        <v>1</v>
      </c>
      <c r="AW79" s="2">
        <v>1</v>
      </c>
      <c r="AX79" s="2"/>
      <c r="AY79" s="2"/>
      <c r="AZ79" s="2">
        <v>1</v>
      </c>
      <c r="BA79" s="2">
        <v>1</v>
      </c>
      <c r="BB79" s="2">
        <v>1</v>
      </c>
      <c r="BC79" s="2">
        <v>1</v>
      </c>
      <c r="BD79" s="2" t="s">
        <v>6</v>
      </c>
      <c r="BE79" s="2" t="s">
        <v>6</v>
      </c>
      <c r="BF79" s="2" t="s">
        <v>6</v>
      </c>
      <c r="BG79" s="2" t="s">
        <v>6</v>
      </c>
      <c r="BH79" s="2">
        <v>3</v>
      </c>
      <c r="BI79" s="2">
        <v>1</v>
      </c>
      <c r="BJ79" s="2" t="s">
        <v>137</v>
      </c>
      <c r="BK79" s="2"/>
      <c r="BL79" s="2"/>
      <c r="BM79" s="2">
        <v>500001</v>
      </c>
      <c r="BN79" s="2">
        <v>0</v>
      </c>
      <c r="BO79" s="2" t="s">
        <v>6</v>
      </c>
      <c r="BP79" s="2">
        <v>0</v>
      </c>
      <c r="BQ79" s="2">
        <v>20</v>
      </c>
      <c r="BR79" s="2">
        <v>0</v>
      </c>
      <c r="BS79" s="2">
        <v>1</v>
      </c>
      <c r="BT79" s="2">
        <v>1</v>
      </c>
      <c r="BU79" s="2">
        <v>1</v>
      </c>
      <c r="BV79" s="2">
        <v>1</v>
      </c>
      <c r="BW79" s="2">
        <v>1</v>
      </c>
      <c r="BX79" s="2">
        <v>1</v>
      </c>
      <c r="BY79" s="2" t="s">
        <v>6</v>
      </c>
      <c r="BZ79" s="2">
        <v>0</v>
      </c>
      <c r="CA79" s="2">
        <v>0</v>
      </c>
      <c r="CB79" s="2" t="s">
        <v>6</v>
      </c>
      <c r="CC79" s="2"/>
      <c r="CD79" s="2"/>
      <c r="CE79" s="2">
        <v>0</v>
      </c>
      <c r="CF79" s="2">
        <v>0</v>
      </c>
      <c r="CG79" s="2">
        <v>0</v>
      </c>
      <c r="CH79" s="2"/>
      <c r="CI79" s="2"/>
      <c r="CJ79" s="2"/>
      <c r="CK79" s="2"/>
      <c r="CL79" s="2"/>
      <c r="CM79" s="2">
        <v>0</v>
      </c>
      <c r="CN79" s="2" t="s">
        <v>6</v>
      </c>
      <c r="CO79" s="2">
        <v>0</v>
      </c>
      <c r="CP79" s="2">
        <f t="shared" si="92"/>
        <v>49</v>
      </c>
      <c r="CQ79" s="2">
        <f t="shared" si="93"/>
        <v>325</v>
      </c>
      <c r="CR79" s="2">
        <f t="shared" si="94"/>
        <v>0</v>
      </c>
      <c r="CS79" s="2">
        <f t="shared" si="95"/>
        <v>0</v>
      </c>
      <c r="CT79" s="2">
        <f t="shared" si="96"/>
        <v>0</v>
      </c>
      <c r="CU79" s="2">
        <f t="shared" si="97"/>
        <v>0</v>
      </c>
      <c r="CV79" s="2">
        <f t="shared" si="98"/>
        <v>0</v>
      </c>
      <c r="CW79" s="2">
        <f t="shared" si="99"/>
        <v>0</v>
      </c>
      <c r="CX79" s="2">
        <f t="shared" si="100"/>
        <v>0</v>
      </c>
      <c r="CY79" s="2">
        <f>(((S79+(R79*IF(0,0,1)))*AT79)/100)</f>
        <v>0</v>
      </c>
      <c r="CZ79" s="2">
        <f>(((S79+(R79*IF(0,0,1)))*AU79)/100)</f>
        <v>0</v>
      </c>
      <c r="DA79" s="2"/>
      <c r="DB79" s="2"/>
      <c r="DC79" s="2" t="s">
        <v>6</v>
      </c>
      <c r="DD79" s="2" t="s">
        <v>6</v>
      </c>
      <c r="DE79" s="2" t="s">
        <v>6</v>
      </c>
      <c r="DF79" s="2" t="s">
        <v>6</v>
      </c>
      <c r="DG79" s="2" t="s">
        <v>6</v>
      </c>
      <c r="DH79" s="2" t="s">
        <v>6</v>
      </c>
      <c r="DI79" s="2" t="s">
        <v>6</v>
      </c>
      <c r="DJ79" s="2" t="s">
        <v>6</v>
      </c>
      <c r="DK79" s="2" t="s">
        <v>6</v>
      </c>
      <c r="DL79" s="2" t="s">
        <v>6</v>
      </c>
      <c r="DM79" s="2" t="s">
        <v>6</v>
      </c>
      <c r="DN79" s="2">
        <v>0</v>
      </c>
      <c r="DO79" s="2">
        <v>0</v>
      </c>
      <c r="DP79" s="2">
        <v>1</v>
      </c>
      <c r="DQ79" s="2">
        <v>1</v>
      </c>
      <c r="DR79" s="2"/>
      <c r="DS79" s="2"/>
      <c r="DT79" s="2"/>
      <c r="DU79" s="2">
        <v>1009</v>
      </c>
      <c r="DV79" s="2" t="s">
        <v>63</v>
      </c>
      <c r="DW79" s="2" t="s">
        <v>63</v>
      </c>
      <c r="DX79" s="2">
        <v>1000</v>
      </c>
      <c r="DY79" s="2"/>
      <c r="DZ79" s="2" t="s">
        <v>6</v>
      </c>
      <c r="EA79" s="2" t="s">
        <v>6</v>
      </c>
      <c r="EB79" s="2" t="s">
        <v>6</v>
      </c>
      <c r="EC79" s="2" t="s">
        <v>6</v>
      </c>
      <c r="ED79" s="2"/>
      <c r="EE79" s="2">
        <v>54938781</v>
      </c>
      <c r="EF79" s="2">
        <v>20</v>
      </c>
      <c r="EG79" s="2" t="s">
        <v>34</v>
      </c>
      <c r="EH79" s="2">
        <v>0</v>
      </c>
      <c r="EI79" s="2" t="s">
        <v>6</v>
      </c>
      <c r="EJ79" s="2">
        <v>1</v>
      </c>
      <c r="EK79" s="2">
        <v>500001</v>
      </c>
      <c r="EL79" s="2" t="s">
        <v>35</v>
      </c>
      <c r="EM79" s="2" t="s">
        <v>36</v>
      </c>
      <c r="EN79" s="2"/>
      <c r="EO79" s="2" t="s">
        <v>6</v>
      </c>
      <c r="EP79" s="2"/>
      <c r="EQ79" s="2">
        <v>0</v>
      </c>
      <c r="ER79" s="2">
        <v>325</v>
      </c>
      <c r="ES79" s="110">
        <f>'1.Лок.смета.и.Акт'!F156</f>
        <v>325</v>
      </c>
      <c r="ET79" s="2">
        <v>0</v>
      </c>
      <c r="EU79" s="2">
        <v>0</v>
      </c>
      <c r="EV79" s="2">
        <v>0</v>
      </c>
      <c r="EW79" s="2">
        <v>0</v>
      </c>
      <c r="EX79" s="2">
        <v>0</v>
      </c>
      <c r="EY79" s="2"/>
      <c r="EZ79" s="2"/>
      <c r="FA79" s="2"/>
      <c r="FB79" s="2"/>
      <c r="FC79" s="2"/>
      <c r="FD79" s="2"/>
      <c r="FE79" s="2"/>
      <c r="FF79" s="2"/>
      <c r="FG79" s="2"/>
      <c r="FH79" s="2"/>
      <c r="FI79" s="2"/>
      <c r="FJ79" s="2"/>
      <c r="FK79" s="2"/>
      <c r="FL79" s="2"/>
      <c r="FM79" s="2"/>
      <c r="FN79" s="2"/>
      <c r="FO79" s="2"/>
      <c r="FP79" s="2"/>
      <c r="FQ79" s="2">
        <v>0</v>
      </c>
      <c r="FR79" s="2">
        <f t="shared" si="101"/>
        <v>0</v>
      </c>
      <c r="FS79" s="2">
        <v>0</v>
      </c>
      <c r="FT79" s="2"/>
      <c r="FU79" s="2"/>
      <c r="FV79" s="2"/>
      <c r="FW79" s="2"/>
      <c r="FX79" s="2">
        <v>0</v>
      </c>
      <c r="FY79" s="2">
        <v>0</v>
      </c>
      <c r="FZ79" s="2"/>
      <c r="GA79" s="2" t="s">
        <v>6</v>
      </c>
      <c r="GB79" s="2"/>
      <c r="GC79" s="2"/>
      <c r="GD79" s="2">
        <v>1</v>
      </c>
      <c r="GE79" s="2"/>
      <c r="GF79" s="2">
        <v>1478683954</v>
      </c>
      <c r="GG79" s="2">
        <v>2</v>
      </c>
      <c r="GH79" s="2">
        <v>1</v>
      </c>
      <c r="GI79" s="2">
        <v>-2</v>
      </c>
      <c r="GJ79" s="2">
        <v>0</v>
      </c>
      <c r="GK79" s="2">
        <v>0</v>
      </c>
      <c r="GL79" s="2">
        <f t="shared" si="102"/>
        <v>0</v>
      </c>
      <c r="GM79" s="2">
        <f t="shared" si="103"/>
        <v>49</v>
      </c>
      <c r="GN79" s="2">
        <f t="shared" si="104"/>
        <v>49</v>
      </c>
      <c r="GO79" s="2">
        <f t="shared" si="105"/>
        <v>0</v>
      </c>
      <c r="GP79" s="2">
        <f t="shared" si="106"/>
        <v>0</v>
      </c>
      <c r="GQ79" s="2"/>
      <c r="GR79" s="2">
        <v>0</v>
      </c>
      <c r="GS79" s="2">
        <v>3</v>
      </c>
      <c r="GT79" s="2">
        <v>0</v>
      </c>
      <c r="GU79" s="2" t="s">
        <v>6</v>
      </c>
      <c r="GV79" s="2">
        <f t="shared" si="107"/>
        <v>0</v>
      </c>
      <c r="GW79" s="2">
        <v>1</v>
      </c>
      <c r="GX79" s="2">
        <f t="shared" si="108"/>
        <v>0</v>
      </c>
      <c r="GY79" s="2"/>
      <c r="GZ79" s="2"/>
      <c r="HA79" s="2">
        <v>0</v>
      </c>
      <c r="HB79" s="2">
        <v>0</v>
      </c>
      <c r="HC79" s="2">
        <f t="shared" si="109"/>
        <v>0</v>
      </c>
      <c r="HD79" s="2"/>
      <c r="HE79" s="2" t="s">
        <v>6</v>
      </c>
      <c r="HF79" s="2" t="s">
        <v>6</v>
      </c>
      <c r="HG79" s="2"/>
      <c r="HH79" s="2"/>
      <c r="HI79" s="2"/>
      <c r="HJ79" s="2"/>
      <c r="HK79" s="2"/>
      <c r="HL79" s="2"/>
      <c r="HM79" s="2" t="s">
        <v>6</v>
      </c>
      <c r="HN79" s="2" t="s">
        <v>6</v>
      </c>
      <c r="HO79" s="2" t="s">
        <v>6</v>
      </c>
      <c r="HP79" s="2" t="s">
        <v>6</v>
      </c>
      <c r="HQ79" s="2" t="s">
        <v>6</v>
      </c>
      <c r="HR79" s="2"/>
      <c r="HS79" s="2"/>
      <c r="HT79" s="2"/>
      <c r="HU79" s="2"/>
      <c r="HV79" s="2"/>
      <c r="HW79" s="2"/>
      <c r="HX79" s="2"/>
      <c r="HY79" s="2"/>
      <c r="HZ79" s="2"/>
      <c r="IA79" s="2"/>
      <c r="IB79" s="2"/>
      <c r="IC79" s="2"/>
      <c r="ID79" s="2"/>
      <c r="IE79" s="2"/>
      <c r="IF79" s="2">
        <v>-1</v>
      </c>
      <c r="IG79" s="2"/>
      <c r="IH79" s="2"/>
      <c r="II79" s="2"/>
      <c r="IJ79" s="2"/>
      <c r="IK79" s="2">
        <v>0</v>
      </c>
      <c r="IL79" s="2"/>
      <c r="IM79" s="2"/>
      <c r="IN79" s="2"/>
      <c r="IO79" s="2"/>
      <c r="IP79" s="2"/>
      <c r="IQ79" s="2"/>
      <c r="IR79" s="2"/>
      <c r="IS79" s="2"/>
      <c r="IT79" s="2"/>
      <c r="IU79" s="2"/>
    </row>
    <row r="80" spans="1:255" x14ac:dyDescent="0.2">
      <c r="A80">
        <v>18</v>
      </c>
      <c r="B80">
        <v>1</v>
      </c>
      <c r="C80">
        <v>103</v>
      </c>
      <c r="E80" t="s">
        <v>134</v>
      </c>
      <c r="F80" t="e">
        <f>'2.Лок.смета.и.Акт'!#REF!</f>
        <v>#REF!</v>
      </c>
      <c r="G80" t="s">
        <v>136</v>
      </c>
      <c r="H80" t="s">
        <v>63</v>
      </c>
      <c r="I80">
        <f>I78*J80</f>
        <v>0.151425</v>
      </c>
      <c r="J80">
        <v>0.15</v>
      </c>
      <c r="K80">
        <v>0.15</v>
      </c>
      <c r="O80">
        <f t="shared" si="73"/>
        <v>1049</v>
      </c>
      <c r="P80">
        <f t="shared" si="74"/>
        <v>1049</v>
      </c>
      <c r="Q80">
        <f t="shared" si="75"/>
        <v>0</v>
      </c>
      <c r="R80">
        <f t="shared" si="76"/>
        <v>0</v>
      </c>
      <c r="S80">
        <f t="shared" si="77"/>
        <v>0</v>
      </c>
      <c r="T80">
        <f t="shared" si="78"/>
        <v>0</v>
      </c>
      <c r="U80">
        <f t="shared" si="79"/>
        <v>0</v>
      </c>
      <c r="V80">
        <f t="shared" si="80"/>
        <v>0</v>
      </c>
      <c r="W80">
        <f t="shared" si="81"/>
        <v>0</v>
      </c>
      <c r="X80">
        <f t="shared" si="82"/>
        <v>0</v>
      </c>
      <c r="Y80">
        <f t="shared" si="83"/>
        <v>0</v>
      </c>
      <c r="AA80">
        <v>86295184</v>
      </c>
      <c r="AB80">
        <f t="shared" si="84"/>
        <v>916.28</v>
      </c>
      <c r="AC80">
        <f t="shared" si="110"/>
        <v>916.28</v>
      </c>
      <c r="AD80">
        <f t="shared" si="85"/>
        <v>0</v>
      </c>
      <c r="AE80">
        <f t="shared" si="86"/>
        <v>0</v>
      </c>
      <c r="AF80">
        <f t="shared" si="87"/>
        <v>0</v>
      </c>
      <c r="AG80">
        <f t="shared" si="88"/>
        <v>0</v>
      </c>
      <c r="AH80">
        <f t="shared" si="89"/>
        <v>0</v>
      </c>
      <c r="AI80">
        <f t="shared" si="90"/>
        <v>0</v>
      </c>
      <c r="AJ80">
        <f t="shared" si="91"/>
        <v>0</v>
      </c>
      <c r="AK80">
        <v>916.28</v>
      </c>
      <c r="AL80">
        <v>916.28</v>
      </c>
      <c r="AM80">
        <v>0</v>
      </c>
      <c r="AN80">
        <v>0</v>
      </c>
      <c r="AO80">
        <v>0</v>
      </c>
      <c r="AP80">
        <v>0</v>
      </c>
      <c r="AQ80">
        <v>0</v>
      </c>
      <c r="AR80">
        <v>0</v>
      </c>
      <c r="AS80">
        <v>0</v>
      </c>
      <c r="AT80">
        <v>0</v>
      </c>
      <c r="AU80">
        <v>0</v>
      </c>
      <c r="AV80">
        <v>1</v>
      </c>
      <c r="AW80">
        <v>1</v>
      </c>
      <c r="AZ80">
        <v>1</v>
      </c>
      <c r="BA80">
        <v>1</v>
      </c>
      <c r="BB80">
        <v>1</v>
      </c>
      <c r="BC80">
        <v>7.56</v>
      </c>
      <c r="BD80" t="s">
        <v>6</v>
      </c>
      <c r="BE80" t="s">
        <v>6</v>
      </c>
      <c r="BF80" t="s">
        <v>6</v>
      </c>
      <c r="BG80" t="s">
        <v>6</v>
      </c>
      <c r="BH80">
        <v>3</v>
      </c>
      <c r="BI80">
        <v>1</v>
      </c>
      <c r="BJ80" t="s">
        <v>137</v>
      </c>
      <c r="BM80">
        <v>500001</v>
      </c>
      <c r="BN80">
        <v>0</v>
      </c>
      <c r="BO80" t="s">
        <v>6</v>
      </c>
      <c r="BP80">
        <v>0</v>
      </c>
      <c r="BQ80">
        <v>20</v>
      </c>
      <c r="BR80">
        <v>0</v>
      </c>
      <c r="BS80">
        <v>1</v>
      </c>
      <c r="BT80">
        <v>1</v>
      </c>
      <c r="BU80">
        <v>1</v>
      </c>
      <c r="BV80">
        <v>1</v>
      </c>
      <c r="BW80">
        <v>1</v>
      </c>
      <c r="BX80">
        <v>1</v>
      </c>
      <c r="BY80" t="s">
        <v>6</v>
      </c>
      <c r="BZ80">
        <v>0</v>
      </c>
      <c r="CA80">
        <v>0</v>
      </c>
      <c r="CB80" t="s">
        <v>6</v>
      </c>
      <c r="CE80">
        <v>0</v>
      </c>
      <c r="CF80">
        <v>0</v>
      </c>
      <c r="CG80">
        <v>0</v>
      </c>
      <c r="CM80">
        <v>0</v>
      </c>
      <c r="CN80" t="s">
        <v>6</v>
      </c>
      <c r="CO80">
        <v>0</v>
      </c>
      <c r="CP80">
        <f t="shared" si="92"/>
        <v>1049</v>
      </c>
      <c r="CQ80">
        <f t="shared" si="93"/>
        <v>6927.0767999999998</v>
      </c>
      <c r="CR80">
        <f t="shared" si="94"/>
        <v>0</v>
      </c>
      <c r="CS80">
        <f t="shared" si="95"/>
        <v>0</v>
      </c>
      <c r="CT80">
        <f t="shared" si="96"/>
        <v>0</v>
      </c>
      <c r="CU80">
        <f t="shared" si="97"/>
        <v>0</v>
      </c>
      <c r="CV80">
        <f t="shared" si="98"/>
        <v>0</v>
      </c>
      <c r="CW80">
        <f t="shared" si="99"/>
        <v>0</v>
      </c>
      <c r="CX80">
        <f t="shared" si="100"/>
        <v>0</v>
      </c>
      <c r="CY80">
        <f>(S80+R80)*(BZ80/100)</f>
        <v>0</v>
      </c>
      <c r="CZ80">
        <f>(S80+R80)*(CA80/100)</f>
        <v>0</v>
      </c>
      <c r="DC80" t="s">
        <v>6</v>
      </c>
      <c r="DD80" t="s">
        <v>6</v>
      </c>
      <c r="DE80" t="s">
        <v>6</v>
      </c>
      <c r="DF80" t="s">
        <v>6</v>
      </c>
      <c r="DG80" t="s">
        <v>6</v>
      </c>
      <c r="DH80" t="s">
        <v>6</v>
      </c>
      <c r="DI80" t="s">
        <v>6</v>
      </c>
      <c r="DJ80" t="s">
        <v>6</v>
      </c>
      <c r="DK80" t="s">
        <v>6</v>
      </c>
      <c r="DL80" t="s">
        <v>6</v>
      </c>
      <c r="DM80" t="s">
        <v>6</v>
      </c>
      <c r="DN80">
        <v>0</v>
      </c>
      <c r="DO80">
        <v>0</v>
      </c>
      <c r="DP80">
        <v>1</v>
      </c>
      <c r="DQ80">
        <v>1</v>
      </c>
      <c r="DU80">
        <v>1009</v>
      </c>
      <c r="DV80" t="s">
        <v>63</v>
      </c>
      <c r="DW80" t="e">
        <f>'2.Лок.смета.и.Акт'!#REF!</f>
        <v>#REF!</v>
      </c>
      <c r="DX80">
        <v>1000</v>
      </c>
      <c r="DZ80" t="s">
        <v>6</v>
      </c>
      <c r="EA80" t="s">
        <v>6</v>
      </c>
      <c r="EB80" t="s">
        <v>6</v>
      </c>
      <c r="EC80" t="s">
        <v>6</v>
      </c>
      <c r="EE80">
        <v>54938781</v>
      </c>
      <c r="EF80">
        <v>20</v>
      </c>
      <c r="EG80" t="s">
        <v>34</v>
      </c>
      <c r="EH80">
        <v>0</v>
      </c>
      <c r="EI80" t="s">
        <v>6</v>
      </c>
      <c r="EJ80">
        <v>1</v>
      </c>
      <c r="EK80">
        <v>500001</v>
      </c>
      <c r="EL80" t="s">
        <v>35</v>
      </c>
      <c r="EM80" t="s">
        <v>36</v>
      </c>
      <c r="EO80" t="s">
        <v>6</v>
      </c>
      <c r="EQ80">
        <v>0</v>
      </c>
      <c r="ER80">
        <v>916.28</v>
      </c>
      <c r="ES80">
        <v>916.28</v>
      </c>
      <c r="ET80">
        <v>0</v>
      </c>
      <c r="EU80">
        <v>0</v>
      </c>
      <c r="EV80">
        <v>0</v>
      </c>
      <c r="EW80">
        <v>0</v>
      </c>
      <c r="EX80">
        <v>0</v>
      </c>
      <c r="EZ80">
        <v>5</v>
      </c>
      <c r="FC80">
        <v>0</v>
      </c>
      <c r="FD80">
        <v>18</v>
      </c>
      <c r="FF80">
        <v>6530</v>
      </c>
      <c r="FQ80">
        <v>0</v>
      </c>
      <c r="FR80">
        <f t="shared" si="101"/>
        <v>0</v>
      </c>
      <c r="FS80">
        <v>0</v>
      </c>
      <c r="FX80">
        <v>0</v>
      </c>
      <c r="FY80">
        <v>0</v>
      </c>
      <c r="GA80" t="s">
        <v>138</v>
      </c>
      <c r="GD80">
        <v>1</v>
      </c>
      <c r="GF80">
        <v>1478683954</v>
      </c>
      <c r="GG80">
        <v>2</v>
      </c>
      <c r="GH80">
        <v>3</v>
      </c>
      <c r="GI80">
        <v>5</v>
      </c>
      <c r="GJ80">
        <v>0</v>
      </c>
      <c r="GK80">
        <v>0</v>
      </c>
      <c r="GL80">
        <f t="shared" si="102"/>
        <v>0</v>
      </c>
      <c r="GM80">
        <f t="shared" si="103"/>
        <v>1049</v>
      </c>
      <c r="GN80">
        <f t="shared" si="104"/>
        <v>1049</v>
      </c>
      <c r="GO80">
        <f t="shared" si="105"/>
        <v>0</v>
      </c>
      <c r="GP80">
        <f t="shared" si="106"/>
        <v>0</v>
      </c>
      <c r="GR80">
        <v>1</v>
      </c>
      <c r="GS80">
        <v>1</v>
      </c>
      <c r="GT80">
        <v>0</v>
      </c>
      <c r="GU80" t="s">
        <v>6</v>
      </c>
      <c r="GV80">
        <f t="shared" si="107"/>
        <v>0</v>
      </c>
      <c r="GW80">
        <v>1</v>
      </c>
      <c r="GX80">
        <f t="shared" si="108"/>
        <v>0</v>
      </c>
      <c r="HA80">
        <v>0</v>
      </c>
      <c r="HB80">
        <v>0</v>
      </c>
      <c r="HC80">
        <f t="shared" si="109"/>
        <v>0</v>
      </c>
      <c r="HE80" t="s">
        <v>38</v>
      </c>
      <c r="HF80" t="s">
        <v>39</v>
      </c>
      <c r="HM80" t="s">
        <v>6</v>
      </c>
      <c r="HN80" t="s">
        <v>6</v>
      </c>
      <c r="HO80" t="s">
        <v>6</v>
      </c>
      <c r="HP80" t="s">
        <v>6</v>
      </c>
      <c r="HQ80" t="s">
        <v>6</v>
      </c>
      <c r="IF80">
        <v>-1</v>
      </c>
      <c r="IK80">
        <v>0</v>
      </c>
    </row>
    <row r="81" spans="1:255" x14ac:dyDescent="0.2">
      <c r="A81" s="2">
        <v>18</v>
      </c>
      <c r="B81" s="2">
        <v>1</v>
      </c>
      <c r="C81" s="2">
        <v>93</v>
      </c>
      <c r="D81" s="2"/>
      <c r="E81" s="2" t="s">
        <v>139</v>
      </c>
      <c r="F81" s="2" t="s">
        <v>140</v>
      </c>
      <c r="G81" s="2" t="s">
        <v>141</v>
      </c>
      <c r="H81" s="2" t="s">
        <v>63</v>
      </c>
      <c r="I81" s="2">
        <f>I77*J81</f>
        <v>2.019E-2</v>
      </c>
      <c r="J81" s="216">
        <f>'5.Ведомость_списания'!F53</f>
        <v>1.9999999999999997E-2</v>
      </c>
      <c r="K81" s="2">
        <v>0.02</v>
      </c>
      <c r="L81" s="2"/>
      <c r="M81" s="2"/>
      <c r="N81" s="2"/>
      <c r="O81" s="2">
        <f t="shared" si="73"/>
        <v>191</v>
      </c>
      <c r="P81" s="2">
        <f t="shared" si="74"/>
        <v>191</v>
      </c>
      <c r="Q81" s="2">
        <f t="shared" si="75"/>
        <v>0</v>
      </c>
      <c r="R81" s="2">
        <f t="shared" si="76"/>
        <v>0</v>
      </c>
      <c r="S81" s="2">
        <f t="shared" si="77"/>
        <v>0</v>
      </c>
      <c r="T81" s="2">
        <f t="shared" si="78"/>
        <v>0</v>
      </c>
      <c r="U81" s="2">
        <f t="shared" si="79"/>
        <v>0</v>
      </c>
      <c r="V81" s="2">
        <f t="shared" si="80"/>
        <v>0</v>
      </c>
      <c r="W81" s="2">
        <f t="shared" si="81"/>
        <v>0</v>
      </c>
      <c r="X81" s="2">
        <f t="shared" si="82"/>
        <v>0</v>
      </c>
      <c r="Y81" s="2">
        <f t="shared" si="83"/>
        <v>0</v>
      </c>
      <c r="Z81" s="2"/>
      <c r="AA81" s="2">
        <v>86295183</v>
      </c>
      <c r="AB81" s="2">
        <f t="shared" si="84"/>
        <v>9480</v>
      </c>
      <c r="AC81" s="2">
        <f t="shared" si="110"/>
        <v>9480</v>
      </c>
      <c r="AD81" s="2">
        <f t="shared" si="85"/>
        <v>0</v>
      </c>
      <c r="AE81" s="2">
        <f t="shared" si="86"/>
        <v>0</v>
      </c>
      <c r="AF81" s="2">
        <f t="shared" si="87"/>
        <v>0</v>
      </c>
      <c r="AG81" s="2">
        <f t="shared" si="88"/>
        <v>0</v>
      </c>
      <c r="AH81" s="2">
        <f t="shared" si="89"/>
        <v>0</v>
      </c>
      <c r="AI81" s="2">
        <f t="shared" si="90"/>
        <v>0</v>
      </c>
      <c r="AJ81" s="2">
        <f t="shared" si="91"/>
        <v>0</v>
      </c>
      <c r="AK81" s="2">
        <v>9480</v>
      </c>
      <c r="AL81" s="110">
        <f>'1.Лок.смета.и.Акт'!F158</f>
        <v>9480</v>
      </c>
      <c r="AM81" s="2">
        <v>0</v>
      </c>
      <c r="AN81" s="2">
        <v>0</v>
      </c>
      <c r="AO81" s="2">
        <v>0</v>
      </c>
      <c r="AP81" s="2">
        <v>0</v>
      </c>
      <c r="AQ81" s="2">
        <v>0</v>
      </c>
      <c r="AR81" s="2">
        <v>0</v>
      </c>
      <c r="AS81" s="2">
        <v>0</v>
      </c>
      <c r="AT81" s="2">
        <v>0</v>
      </c>
      <c r="AU81" s="2">
        <v>0</v>
      </c>
      <c r="AV81" s="2">
        <v>1</v>
      </c>
      <c r="AW81" s="2">
        <v>1</v>
      </c>
      <c r="AX81" s="2"/>
      <c r="AY81" s="2"/>
      <c r="AZ81" s="2">
        <v>1</v>
      </c>
      <c r="BA81" s="2">
        <v>1</v>
      </c>
      <c r="BB81" s="2">
        <v>1</v>
      </c>
      <c r="BC81" s="2">
        <v>1</v>
      </c>
      <c r="BD81" s="2" t="s">
        <v>6</v>
      </c>
      <c r="BE81" s="2" t="s">
        <v>6</v>
      </c>
      <c r="BF81" s="2" t="s">
        <v>6</v>
      </c>
      <c r="BG81" s="2" t="s">
        <v>6</v>
      </c>
      <c r="BH81" s="2">
        <v>3</v>
      </c>
      <c r="BI81" s="2">
        <v>1</v>
      </c>
      <c r="BJ81" s="2" t="s">
        <v>142</v>
      </c>
      <c r="BK81" s="2"/>
      <c r="BL81" s="2"/>
      <c r="BM81" s="2">
        <v>500001</v>
      </c>
      <c r="BN81" s="2">
        <v>0</v>
      </c>
      <c r="BO81" s="2" t="s">
        <v>6</v>
      </c>
      <c r="BP81" s="2">
        <v>0</v>
      </c>
      <c r="BQ81" s="2">
        <v>20</v>
      </c>
      <c r="BR81" s="2">
        <v>0</v>
      </c>
      <c r="BS81" s="2">
        <v>1</v>
      </c>
      <c r="BT81" s="2">
        <v>1</v>
      </c>
      <c r="BU81" s="2">
        <v>1</v>
      </c>
      <c r="BV81" s="2">
        <v>1</v>
      </c>
      <c r="BW81" s="2">
        <v>1</v>
      </c>
      <c r="BX81" s="2">
        <v>1</v>
      </c>
      <c r="BY81" s="2" t="s">
        <v>6</v>
      </c>
      <c r="BZ81" s="2">
        <v>0</v>
      </c>
      <c r="CA81" s="2">
        <v>0</v>
      </c>
      <c r="CB81" s="2" t="s">
        <v>6</v>
      </c>
      <c r="CC81" s="2"/>
      <c r="CD81" s="2"/>
      <c r="CE81" s="2">
        <v>0</v>
      </c>
      <c r="CF81" s="2">
        <v>0</v>
      </c>
      <c r="CG81" s="2">
        <v>0</v>
      </c>
      <c r="CH81" s="2"/>
      <c r="CI81" s="2"/>
      <c r="CJ81" s="2"/>
      <c r="CK81" s="2"/>
      <c r="CL81" s="2"/>
      <c r="CM81" s="2">
        <v>0</v>
      </c>
      <c r="CN81" s="2" t="s">
        <v>6</v>
      </c>
      <c r="CO81" s="2">
        <v>0</v>
      </c>
      <c r="CP81" s="2">
        <f t="shared" si="92"/>
        <v>191</v>
      </c>
      <c r="CQ81" s="2">
        <f t="shared" si="93"/>
        <v>9480</v>
      </c>
      <c r="CR81" s="2">
        <f t="shared" si="94"/>
        <v>0</v>
      </c>
      <c r="CS81" s="2">
        <f t="shared" si="95"/>
        <v>0</v>
      </c>
      <c r="CT81" s="2">
        <f t="shared" si="96"/>
        <v>0</v>
      </c>
      <c r="CU81" s="2">
        <f t="shared" si="97"/>
        <v>0</v>
      </c>
      <c r="CV81" s="2">
        <f t="shared" si="98"/>
        <v>0</v>
      </c>
      <c r="CW81" s="2">
        <f t="shared" si="99"/>
        <v>0</v>
      </c>
      <c r="CX81" s="2">
        <f t="shared" si="100"/>
        <v>0</v>
      </c>
      <c r="CY81" s="2">
        <f>(((S81+(R81*IF(0,0,1)))*AT81)/100)</f>
        <v>0</v>
      </c>
      <c r="CZ81" s="2">
        <f>(((S81+(R81*IF(0,0,1)))*AU81)/100)</f>
        <v>0</v>
      </c>
      <c r="DA81" s="2"/>
      <c r="DB81" s="2"/>
      <c r="DC81" s="2" t="s">
        <v>6</v>
      </c>
      <c r="DD81" s="2" t="s">
        <v>6</v>
      </c>
      <c r="DE81" s="2" t="s">
        <v>6</v>
      </c>
      <c r="DF81" s="2" t="s">
        <v>6</v>
      </c>
      <c r="DG81" s="2" t="s">
        <v>6</v>
      </c>
      <c r="DH81" s="2" t="s">
        <v>6</v>
      </c>
      <c r="DI81" s="2" t="s">
        <v>6</v>
      </c>
      <c r="DJ81" s="2" t="s">
        <v>6</v>
      </c>
      <c r="DK81" s="2" t="s">
        <v>6</v>
      </c>
      <c r="DL81" s="2" t="s">
        <v>6</v>
      </c>
      <c r="DM81" s="2" t="s">
        <v>6</v>
      </c>
      <c r="DN81" s="2">
        <v>0</v>
      </c>
      <c r="DO81" s="2">
        <v>0</v>
      </c>
      <c r="DP81" s="2">
        <v>1</v>
      </c>
      <c r="DQ81" s="2">
        <v>1</v>
      </c>
      <c r="DR81" s="2"/>
      <c r="DS81" s="2"/>
      <c r="DT81" s="2"/>
      <c r="DU81" s="2">
        <v>1009</v>
      </c>
      <c r="DV81" s="2" t="s">
        <v>63</v>
      </c>
      <c r="DW81" s="2" t="s">
        <v>63</v>
      </c>
      <c r="DX81" s="2">
        <v>1000</v>
      </c>
      <c r="DY81" s="2"/>
      <c r="DZ81" s="2" t="s">
        <v>6</v>
      </c>
      <c r="EA81" s="2" t="s">
        <v>6</v>
      </c>
      <c r="EB81" s="2" t="s">
        <v>6</v>
      </c>
      <c r="EC81" s="2" t="s">
        <v>6</v>
      </c>
      <c r="ED81" s="2"/>
      <c r="EE81" s="2">
        <v>54938781</v>
      </c>
      <c r="EF81" s="2">
        <v>20</v>
      </c>
      <c r="EG81" s="2" t="s">
        <v>34</v>
      </c>
      <c r="EH81" s="2">
        <v>0</v>
      </c>
      <c r="EI81" s="2" t="s">
        <v>6</v>
      </c>
      <c r="EJ81" s="2">
        <v>1</v>
      </c>
      <c r="EK81" s="2">
        <v>500001</v>
      </c>
      <c r="EL81" s="2" t="s">
        <v>35</v>
      </c>
      <c r="EM81" s="2" t="s">
        <v>36</v>
      </c>
      <c r="EN81" s="2"/>
      <c r="EO81" s="2" t="s">
        <v>6</v>
      </c>
      <c r="EP81" s="2"/>
      <c r="EQ81" s="2">
        <v>0</v>
      </c>
      <c r="ER81" s="2">
        <v>9480</v>
      </c>
      <c r="ES81" s="110">
        <f>'1.Лок.смета.и.Акт'!F158</f>
        <v>9480</v>
      </c>
      <c r="ET81" s="2">
        <v>0</v>
      </c>
      <c r="EU81" s="2">
        <v>0</v>
      </c>
      <c r="EV81" s="2">
        <v>0</v>
      </c>
      <c r="EW81" s="2">
        <v>0</v>
      </c>
      <c r="EX81" s="2">
        <v>0</v>
      </c>
      <c r="EY81" s="2"/>
      <c r="EZ81" s="2"/>
      <c r="FA81" s="2"/>
      <c r="FB81" s="2"/>
      <c r="FC81" s="2"/>
      <c r="FD81" s="2"/>
      <c r="FE81" s="2"/>
      <c r="FF81" s="2"/>
      <c r="FG81" s="2"/>
      <c r="FH81" s="2"/>
      <c r="FI81" s="2"/>
      <c r="FJ81" s="2"/>
      <c r="FK81" s="2"/>
      <c r="FL81" s="2"/>
      <c r="FM81" s="2"/>
      <c r="FN81" s="2"/>
      <c r="FO81" s="2"/>
      <c r="FP81" s="2"/>
      <c r="FQ81" s="2">
        <v>0</v>
      </c>
      <c r="FR81" s="2">
        <f t="shared" si="101"/>
        <v>0</v>
      </c>
      <c r="FS81" s="2">
        <v>0</v>
      </c>
      <c r="FT81" s="2"/>
      <c r="FU81" s="2"/>
      <c r="FV81" s="2"/>
      <c r="FW81" s="2"/>
      <c r="FX81" s="2">
        <v>0</v>
      </c>
      <c r="FY81" s="2">
        <v>0</v>
      </c>
      <c r="FZ81" s="2"/>
      <c r="GA81" s="2" t="s">
        <v>6</v>
      </c>
      <c r="GB81" s="2"/>
      <c r="GC81" s="2"/>
      <c r="GD81" s="2">
        <v>1</v>
      </c>
      <c r="GE81" s="2"/>
      <c r="GF81" s="2">
        <v>149258535</v>
      </c>
      <c r="GG81" s="2">
        <v>2</v>
      </c>
      <c r="GH81" s="2">
        <v>0</v>
      </c>
      <c r="GI81" s="2">
        <v>-2</v>
      </c>
      <c r="GJ81" s="2">
        <v>0</v>
      </c>
      <c r="GK81" s="2">
        <v>0</v>
      </c>
      <c r="GL81" s="2">
        <f t="shared" si="102"/>
        <v>0</v>
      </c>
      <c r="GM81" s="2">
        <f t="shared" si="103"/>
        <v>191</v>
      </c>
      <c r="GN81" s="2">
        <f t="shared" si="104"/>
        <v>191</v>
      </c>
      <c r="GO81" s="2">
        <f t="shared" si="105"/>
        <v>0</v>
      </c>
      <c r="GP81" s="2">
        <f t="shared" si="106"/>
        <v>0</v>
      </c>
      <c r="GQ81" s="2"/>
      <c r="GR81" s="2">
        <v>0</v>
      </c>
      <c r="GS81" s="2">
        <v>3</v>
      </c>
      <c r="GT81" s="2">
        <v>0</v>
      </c>
      <c r="GU81" s="2" t="s">
        <v>6</v>
      </c>
      <c r="GV81" s="2">
        <f t="shared" si="107"/>
        <v>0</v>
      </c>
      <c r="GW81" s="2">
        <v>1</v>
      </c>
      <c r="GX81" s="2">
        <f t="shared" si="108"/>
        <v>0</v>
      </c>
      <c r="GY81" s="2"/>
      <c r="GZ81" s="2"/>
      <c r="HA81" s="2">
        <v>0</v>
      </c>
      <c r="HB81" s="2">
        <v>0</v>
      </c>
      <c r="HC81" s="2">
        <f t="shared" si="109"/>
        <v>0</v>
      </c>
      <c r="HD81" s="2"/>
      <c r="HE81" s="2" t="s">
        <v>6</v>
      </c>
      <c r="HF81" s="2" t="s">
        <v>6</v>
      </c>
      <c r="HG81" s="2"/>
      <c r="HH81" s="2"/>
      <c r="HI81" s="2"/>
      <c r="HJ81" s="2"/>
      <c r="HK81" s="2"/>
      <c r="HL81" s="2"/>
      <c r="HM81" s="2" t="s">
        <v>6</v>
      </c>
      <c r="HN81" s="2" t="s">
        <v>6</v>
      </c>
      <c r="HO81" s="2" t="s">
        <v>6</v>
      </c>
      <c r="HP81" s="2" t="s">
        <v>6</v>
      </c>
      <c r="HQ81" s="2" t="s">
        <v>6</v>
      </c>
      <c r="HR81" s="2"/>
      <c r="HS81" s="2"/>
      <c r="HT81" s="2"/>
      <c r="HU81" s="2"/>
      <c r="HV81" s="2"/>
      <c r="HW81" s="2"/>
      <c r="HX81" s="2"/>
      <c r="HY81" s="2"/>
      <c r="HZ81" s="2"/>
      <c r="IA81" s="2"/>
      <c r="IB81" s="2"/>
      <c r="IC81" s="2"/>
      <c r="ID81" s="2"/>
      <c r="IE81" s="2"/>
      <c r="IF81" s="2">
        <v>-1</v>
      </c>
      <c r="IG81" s="2"/>
      <c r="IH81" s="2"/>
      <c r="II81" s="2"/>
      <c r="IJ81" s="2"/>
      <c r="IK81" s="2">
        <v>0</v>
      </c>
      <c r="IL81" s="2"/>
      <c r="IM81" s="2"/>
      <c r="IN81" s="2"/>
      <c r="IO81" s="2"/>
      <c r="IP81" s="2"/>
      <c r="IQ81" s="2"/>
      <c r="IR81" s="2"/>
      <c r="IS81" s="2"/>
      <c r="IT81" s="2"/>
      <c r="IU81" s="2"/>
    </row>
    <row r="82" spans="1:255" x14ac:dyDescent="0.2">
      <c r="A82">
        <v>18</v>
      </c>
      <c r="B82">
        <v>1</v>
      </c>
      <c r="C82">
        <v>104</v>
      </c>
      <c r="E82" t="s">
        <v>139</v>
      </c>
      <c r="F82" t="e">
        <f>'2.Лок.смета.и.Акт'!#REF!</f>
        <v>#REF!</v>
      </c>
      <c r="G82" t="s">
        <v>141</v>
      </c>
      <c r="H82" t="s">
        <v>63</v>
      </c>
      <c r="I82">
        <f>I78*J82</f>
        <v>2.019E-2</v>
      </c>
      <c r="J82">
        <v>1.9999999999999997E-2</v>
      </c>
      <c r="K82">
        <v>0.02</v>
      </c>
      <c r="O82">
        <f t="shared" si="73"/>
        <v>3855</v>
      </c>
      <c r="P82">
        <f t="shared" si="74"/>
        <v>3855</v>
      </c>
      <c r="Q82">
        <f t="shared" si="75"/>
        <v>0</v>
      </c>
      <c r="R82">
        <f t="shared" si="76"/>
        <v>0</v>
      </c>
      <c r="S82">
        <f t="shared" si="77"/>
        <v>0</v>
      </c>
      <c r="T82">
        <f t="shared" si="78"/>
        <v>0</v>
      </c>
      <c r="U82">
        <f t="shared" si="79"/>
        <v>0</v>
      </c>
      <c r="V82">
        <f t="shared" si="80"/>
        <v>0</v>
      </c>
      <c r="W82">
        <f t="shared" si="81"/>
        <v>0</v>
      </c>
      <c r="X82">
        <f t="shared" si="82"/>
        <v>0</v>
      </c>
      <c r="Y82">
        <f t="shared" si="83"/>
        <v>0</v>
      </c>
      <c r="AA82">
        <v>86295184</v>
      </c>
      <c r="AB82">
        <f t="shared" si="84"/>
        <v>25257.14</v>
      </c>
      <c r="AC82">
        <f t="shared" si="110"/>
        <v>25257.14</v>
      </c>
      <c r="AD82">
        <f t="shared" si="85"/>
        <v>0</v>
      </c>
      <c r="AE82">
        <f t="shared" si="86"/>
        <v>0</v>
      </c>
      <c r="AF82">
        <f t="shared" si="87"/>
        <v>0</v>
      </c>
      <c r="AG82">
        <f t="shared" si="88"/>
        <v>0</v>
      </c>
      <c r="AH82">
        <f t="shared" si="89"/>
        <v>0</v>
      </c>
      <c r="AI82">
        <f t="shared" si="90"/>
        <v>0</v>
      </c>
      <c r="AJ82">
        <f t="shared" si="91"/>
        <v>0</v>
      </c>
      <c r="AK82">
        <v>25257.140000000003</v>
      </c>
      <c r="AL82">
        <v>25257.140000000003</v>
      </c>
      <c r="AM82">
        <v>0</v>
      </c>
      <c r="AN82">
        <v>0</v>
      </c>
      <c r="AO82">
        <v>0</v>
      </c>
      <c r="AP82">
        <v>0</v>
      </c>
      <c r="AQ82">
        <v>0</v>
      </c>
      <c r="AR82">
        <v>0</v>
      </c>
      <c r="AS82">
        <v>0</v>
      </c>
      <c r="AT82">
        <v>0</v>
      </c>
      <c r="AU82">
        <v>0</v>
      </c>
      <c r="AV82">
        <v>1</v>
      </c>
      <c r="AW82">
        <v>1</v>
      </c>
      <c r="AZ82">
        <v>1</v>
      </c>
      <c r="BA82">
        <v>1</v>
      </c>
      <c r="BB82">
        <v>1</v>
      </c>
      <c r="BC82">
        <v>7.56</v>
      </c>
      <c r="BD82" t="s">
        <v>6</v>
      </c>
      <c r="BE82" t="s">
        <v>6</v>
      </c>
      <c r="BF82" t="s">
        <v>6</v>
      </c>
      <c r="BG82" t="s">
        <v>6</v>
      </c>
      <c r="BH82">
        <v>3</v>
      </c>
      <c r="BI82">
        <v>1</v>
      </c>
      <c r="BJ82" t="s">
        <v>142</v>
      </c>
      <c r="BM82">
        <v>500001</v>
      </c>
      <c r="BN82">
        <v>0</v>
      </c>
      <c r="BO82" t="s">
        <v>6</v>
      </c>
      <c r="BP82">
        <v>0</v>
      </c>
      <c r="BQ82">
        <v>20</v>
      </c>
      <c r="BR82">
        <v>0</v>
      </c>
      <c r="BS82">
        <v>1</v>
      </c>
      <c r="BT82">
        <v>1</v>
      </c>
      <c r="BU82">
        <v>1</v>
      </c>
      <c r="BV82">
        <v>1</v>
      </c>
      <c r="BW82">
        <v>1</v>
      </c>
      <c r="BX82">
        <v>1</v>
      </c>
      <c r="BY82" t="s">
        <v>6</v>
      </c>
      <c r="BZ82">
        <v>0</v>
      </c>
      <c r="CA82">
        <v>0</v>
      </c>
      <c r="CB82" t="s">
        <v>6</v>
      </c>
      <c r="CE82">
        <v>0</v>
      </c>
      <c r="CF82">
        <v>0</v>
      </c>
      <c r="CG82">
        <v>0</v>
      </c>
      <c r="CM82">
        <v>0</v>
      </c>
      <c r="CN82" t="s">
        <v>6</v>
      </c>
      <c r="CO82">
        <v>0</v>
      </c>
      <c r="CP82">
        <f t="shared" si="92"/>
        <v>3855</v>
      </c>
      <c r="CQ82">
        <f t="shared" si="93"/>
        <v>190943.97839999999</v>
      </c>
      <c r="CR82">
        <f t="shared" si="94"/>
        <v>0</v>
      </c>
      <c r="CS82">
        <f t="shared" si="95"/>
        <v>0</v>
      </c>
      <c r="CT82">
        <f t="shared" si="96"/>
        <v>0</v>
      </c>
      <c r="CU82">
        <f t="shared" si="97"/>
        <v>0</v>
      </c>
      <c r="CV82">
        <f t="shared" si="98"/>
        <v>0</v>
      </c>
      <c r="CW82">
        <f t="shared" si="99"/>
        <v>0</v>
      </c>
      <c r="CX82">
        <f t="shared" si="100"/>
        <v>0</v>
      </c>
      <c r="CY82">
        <f>(S82+R82)*(BZ82/100)</f>
        <v>0</v>
      </c>
      <c r="CZ82">
        <f>(S82+R82)*(CA82/100)</f>
        <v>0</v>
      </c>
      <c r="DC82" t="s">
        <v>6</v>
      </c>
      <c r="DD82" t="s">
        <v>6</v>
      </c>
      <c r="DE82" t="s">
        <v>6</v>
      </c>
      <c r="DF82" t="s">
        <v>6</v>
      </c>
      <c r="DG82" t="s">
        <v>6</v>
      </c>
      <c r="DH82" t="s">
        <v>6</v>
      </c>
      <c r="DI82" t="s">
        <v>6</v>
      </c>
      <c r="DJ82" t="s">
        <v>6</v>
      </c>
      <c r="DK82" t="s">
        <v>6</v>
      </c>
      <c r="DL82" t="s">
        <v>6</v>
      </c>
      <c r="DM82" t="s">
        <v>6</v>
      </c>
      <c r="DN82">
        <v>0</v>
      </c>
      <c r="DO82">
        <v>0</v>
      </c>
      <c r="DP82">
        <v>1</v>
      </c>
      <c r="DQ82">
        <v>1</v>
      </c>
      <c r="DU82">
        <v>1009</v>
      </c>
      <c r="DV82" t="s">
        <v>63</v>
      </c>
      <c r="DW82" t="e">
        <f>'2.Лок.смета.и.Акт'!#REF!</f>
        <v>#REF!</v>
      </c>
      <c r="DX82">
        <v>1000</v>
      </c>
      <c r="DZ82" t="s">
        <v>6</v>
      </c>
      <c r="EA82" t="s">
        <v>6</v>
      </c>
      <c r="EB82" t="s">
        <v>6</v>
      </c>
      <c r="EC82" t="s">
        <v>6</v>
      </c>
      <c r="EE82">
        <v>54938781</v>
      </c>
      <c r="EF82">
        <v>20</v>
      </c>
      <c r="EG82" t="s">
        <v>34</v>
      </c>
      <c r="EH82">
        <v>0</v>
      </c>
      <c r="EI82" t="s">
        <v>6</v>
      </c>
      <c r="EJ82">
        <v>1</v>
      </c>
      <c r="EK82">
        <v>500001</v>
      </c>
      <c r="EL82" t="s">
        <v>35</v>
      </c>
      <c r="EM82" t="s">
        <v>36</v>
      </c>
      <c r="EO82" t="s">
        <v>6</v>
      </c>
      <c r="EQ82">
        <v>0</v>
      </c>
      <c r="ER82">
        <v>180000</v>
      </c>
      <c r="ES82">
        <v>25257.140000000003</v>
      </c>
      <c r="ET82">
        <v>0</v>
      </c>
      <c r="EU82">
        <v>0</v>
      </c>
      <c r="EV82">
        <v>0</v>
      </c>
      <c r="EW82">
        <v>0</v>
      </c>
      <c r="EX82">
        <v>0</v>
      </c>
      <c r="EZ82">
        <v>5</v>
      </c>
      <c r="FC82">
        <v>0</v>
      </c>
      <c r="FD82">
        <v>18</v>
      </c>
      <c r="FF82">
        <v>180000</v>
      </c>
      <c r="FQ82">
        <v>0</v>
      </c>
      <c r="FR82">
        <f t="shared" si="101"/>
        <v>0</v>
      </c>
      <c r="FS82">
        <v>0</v>
      </c>
      <c r="FX82">
        <v>0</v>
      </c>
      <c r="FY82">
        <v>0</v>
      </c>
      <c r="GA82" t="s">
        <v>92</v>
      </c>
      <c r="GD82">
        <v>1</v>
      </c>
      <c r="GF82">
        <v>149258535</v>
      </c>
      <c r="GG82">
        <v>2</v>
      </c>
      <c r="GH82">
        <v>3</v>
      </c>
      <c r="GI82">
        <v>5</v>
      </c>
      <c r="GJ82">
        <v>0</v>
      </c>
      <c r="GK82">
        <v>0</v>
      </c>
      <c r="GL82">
        <f t="shared" si="102"/>
        <v>0</v>
      </c>
      <c r="GM82">
        <f t="shared" si="103"/>
        <v>3855</v>
      </c>
      <c r="GN82">
        <f t="shared" si="104"/>
        <v>3855</v>
      </c>
      <c r="GO82">
        <f t="shared" si="105"/>
        <v>0</v>
      </c>
      <c r="GP82">
        <f t="shared" si="106"/>
        <v>0</v>
      </c>
      <c r="GR82">
        <v>1</v>
      </c>
      <c r="GS82">
        <v>1</v>
      </c>
      <c r="GT82">
        <v>0</v>
      </c>
      <c r="GU82" t="s">
        <v>6</v>
      </c>
      <c r="GV82">
        <f t="shared" si="107"/>
        <v>0</v>
      </c>
      <c r="GW82">
        <v>1</v>
      </c>
      <c r="GX82">
        <f t="shared" si="108"/>
        <v>0</v>
      </c>
      <c r="HA82">
        <v>0</v>
      </c>
      <c r="HB82">
        <v>0</v>
      </c>
      <c r="HC82">
        <f t="shared" si="109"/>
        <v>0</v>
      </c>
      <c r="HE82" t="s">
        <v>38</v>
      </c>
      <c r="HF82" t="s">
        <v>39</v>
      </c>
      <c r="HM82" t="s">
        <v>6</v>
      </c>
      <c r="HN82" t="s">
        <v>6</v>
      </c>
      <c r="HO82" t="s">
        <v>6</v>
      </c>
      <c r="HP82" t="s">
        <v>6</v>
      </c>
      <c r="HQ82" t="s">
        <v>6</v>
      </c>
      <c r="IF82">
        <v>-1</v>
      </c>
      <c r="IK82">
        <v>0</v>
      </c>
    </row>
    <row r="83" spans="1:255" x14ac:dyDescent="0.2">
      <c r="A83" s="2">
        <v>18</v>
      </c>
      <c r="B83" s="2">
        <v>1</v>
      </c>
      <c r="C83" s="2">
        <v>96</v>
      </c>
      <c r="D83" s="2"/>
      <c r="E83" s="2" t="s">
        <v>143</v>
      </c>
      <c r="F83" s="2" t="s">
        <v>144</v>
      </c>
      <c r="G83" s="2" t="s">
        <v>145</v>
      </c>
      <c r="H83" s="2" t="s">
        <v>63</v>
      </c>
      <c r="I83" s="2">
        <f>I77*J83</f>
        <v>1.3634999999999999</v>
      </c>
      <c r="J83" s="216">
        <f>'5.Ведомость_списания'!F54</f>
        <v>1.3506686478454679</v>
      </c>
      <c r="K83" s="2">
        <v>1.3506689999999999</v>
      </c>
      <c r="L83" s="2"/>
      <c r="M83" s="2"/>
      <c r="N83" s="2"/>
      <c r="O83" s="2">
        <f t="shared" si="73"/>
        <v>29175</v>
      </c>
      <c r="P83" s="2">
        <f t="shared" si="74"/>
        <v>29175</v>
      </c>
      <c r="Q83" s="2">
        <f t="shared" si="75"/>
        <v>0</v>
      </c>
      <c r="R83" s="2">
        <f t="shared" si="76"/>
        <v>0</v>
      </c>
      <c r="S83" s="2">
        <f t="shared" si="77"/>
        <v>0</v>
      </c>
      <c r="T83" s="2">
        <f t="shared" si="78"/>
        <v>0</v>
      </c>
      <c r="U83" s="2">
        <f t="shared" si="79"/>
        <v>0</v>
      </c>
      <c r="V83" s="2">
        <f t="shared" si="80"/>
        <v>0</v>
      </c>
      <c r="W83" s="2">
        <f t="shared" si="81"/>
        <v>0</v>
      </c>
      <c r="X83" s="2">
        <f t="shared" si="82"/>
        <v>0</v>
      </c>
      <c r="Y83" s="2">
        <f t="shared" si="83"/>
        <v>0</v>
      </c>
      <c r="Z83" s="2"/>
      <c r="AA83" s="2">
        <v>86295183</v>
      </c>
      <c r="AB83" s="2">
        <f t="shared" si="84"/>
        <v>21397.48</v>
      </c>
      <c r="AC83" s="2">
        <f t="shared" si="110"/>
        <v>21397.48</v>
      </c>
      <c r="AD83" s="2">
        <f t="shared" si="85"/>
        <v>0</v>
      </c>
      <c r="AE83" s="2">
        <f t="shared" si="86"/>
        <v>0</v>
      </c>
      <c r="AF83" s="2">
        <f t="shared" si="87"/>
        <v>0</v>
      </c>
      <c r="AG83" s="2">
        <f t="shared" si="88"/>
        <v>0</v>
      </c>
      <c r="AH83" s="2">
        <f t="shared" si="89"/>
        <v>0</v>
      </c>
      <c r="AI83" s="2">
        <f t="shared" si="90"/>
        <v>0</v>
      </c>
      <c r="AJ83" s="2">
        <f t="shared" si="91"/>
        <v>0</v>
      </c>
      <c r="AK83" s="2">
        <v>21397.48</v>
      </c>
      <c r="AL83" s="110">
        <f>'1.Лок.смета.и.Акт'!F160</f>
        <v>21397.48</v>
      </c>
      <c r="AM83" s="2">
        <v>0</v>
      </c>
      <c r="AN83" s="2">
        <v>0</v>
      </c>
      <c r="AO83" s="2">
        <v>0</v>
      </c>
      <c r="AP83" s="2">
        <v>0</v>
      </c>
      <c r="AQ83" s="2">
        <v>0</v>
      </c>
      <c r="AR83" s="2">
        <v>0</v>
      </c>
      <c r="AS83" s="2">
        <v>0</v>
      </c>
      <c r="AT83" s="2">
        <v>0</v>
      </c>
      <c r="AU83" s="2">
        <v>0</v>
      </c>
      <c r="AV83" s="2">
        <v>1</v>
      </c>
      <c r="AW83" s="2">
        <v>1</v>
      </c>
      <c r="AX83" s="2"/>
      <c r="AY83" s="2"/>
      <c r="AZ83" s="2">
        <v>1</v>
      </c>
      <c r="BA83" s="2">
        <v>1</v>
      </c>
      <c r="BB83" s="2">
        <v>1</v>
      </c>
      <c r="BC83" s="2">
        <v>1</v>
      </c>
      <c r="BD83" s="2" t="s">
        <v>6</v>
      </c>
      <c r="BE83" s="2" t="s">
        <v>6</v>
      </c>
      <c r="BF83" s="2" t="s">
        <v>6</v>
      </c>
      <c r="BG83" s="2" t="s">
        <v>6</v>
      </c>
      <c r="BH83" s="2">
        <v>3</v>
      </c>
      <c r="BI83" s="2">
        <v>1</v>
      </c>
      <c r="BJ83" s="2" t="s">
        <v>146</v>
      </c>
      <c r="BK83" s="2"/>
      <c r="BL83" s="2"/>
      <c r="BM83" s="2">
        <v>500003</v>
      </c>
      <c r="BN83" s="2">
        <v>0</v>
      </c>
      <c r="BO83" s="2" t="s">
        <v>6</v>
      </c>
      <c r="BP83" s="2">
        <v>0</v>
      </c>
      <c r="BQ83" s="2">
        <v>22</v>
      </c>
      <c r="BR83" s="2">
        <v>0</v>
      </c>
      <c r="BS83" s="2">
        <v>1</v>
      </c>
      <c r="BT83" s="2">
        <v>1</v>
      </c>
      <c r="BU83" s="2">
        <v>1</v>
      </c>
      <c r="BV83" s="2">
        <v>1</v>
      </c>
      <c r="BW83" s="2">
        <v>1</v>
      </c>
      <c r="BX83" s="2">
        <v>1</v>
      </c>
      <c r="BY83" s="2" t="s">
        <v>6</v>
      </c>
      <c r="BZ83" s="2">
        <v>0</v>
      </c>
      <c r="CA83" s="2">
        <v>0</v>
      </c>
      <c r="CB83" s="2" t="s">
        <v>6</v>
      </c>
      <c r="CC83" s="2"/>
      <c r="CD83" s="2"/>
      <c r="CE83" s="2">
        <v>0</v>
      </c>
      <c r="CF83" s="2">
        <v>0</v>
      </c>
      <c r="CG83" s="2">
        <v>0</v>
      </c>
      <c r="CH83" s="2"/>
      <c r="CI83" s="2"/>
      <c r="CJ83" s="2"/>
      <c r="CK83" s="2"/>
      <c r="CL83" s="2"/>
      <c r="CM83" s="2">
        <v>0</v>
      </c>
      <c r="CN83" s="2" t="s">
        <v>6</v>
      </c>
      <c r="CO83" s="2">
        <v>0</v>
      </c>
      <c r="CP83" s="2">
        <f t="shared" si="92"/>
        <v>29175</v>
      </c>
      <c r="CQ83" s="2">
        <f t="shared" si="93"/>
        <v>21397.48</v>
      </c>
      <c r="CR83" s="2">
        <f t="shared" si="94"/>
        <v>0</v>
      </c>
      <c r="CS83" s="2">
        <f t="shared" si="95"/>
        <v>0</v>
      </c>
      <c r="CT83" s="2">
        <f t="shared" si="96"/>
        <v>0</v>
      </c>
      <c r="CU83" s="2">
        <f t="shared" si="97"/>
        <v>0</v>
      </c>
      <c r="CV83" s="2">
        <f t="shared" si="98"/>
        <v>0</v>
      </c>
      <c r="CW83" s="2">
        <f t="shared" si="99"/>
        <v>0</v>
      </c>
      <c r="CX83" s="2">
        <f t="shared" si="100"/>
        <v>0</v>
      </c>
      <c r="CY83" s="2">
        <f>(((S83+(R83*IF(0,0,1)))*AT83)/100)</f>
        <v>0</v>
      </c>
      <c r="CZ83" s="2">
        <f>(((S83+(R83*IF(0,0,1)))*AU83)/100)</f>
        <v>0</v>
      </c>
      <c r="DA83" s="2"/>
      <c r="DB83" s="2"/>
      <c r="DC83" s="2" t="s">
        <v>6</v>
      </c>
      <c r="DD83" s="2" t="s">
        <v>6</v>
      </c>
      <c r="DE83" s="2" t="s">
        <v>6</v>
      </c>
      <c r="DF83" s="2" t="s">
        <v>6</v>
      </c>
      <c r="DG83" s="2" t="s">
        <v>6</v>
      </c>
      <c r="DH83" s="2" t="s">
        <v>6</v>
      </c>
      <c r="DI83" s="2" t="s">
        <v>6</v>
      </c>
      <c r="DJ83" s="2" t="s">
        <v>6</v>
      </c>
      <c r="DK83" s="2" t="s">
        <v>6</v>
      </c>
      <c r="DL83" s="2" t="s">
        <v>6</v>
      </c>
      <c r="DM83" s="2" t="s">
        <v>6</v>
      </c>
      <c r="DN83" s="2">
        <v>0</v>
      </c>
      <c r="DO83" s="2">
        <v>0</v>
      </c>
      <c r="DP83" s="2">
        <v>1</v>
      </c>
      <c r="DQ83" s="2">
        <v>1</v>
      </c>
      <c r="DR83" s="2"/>
      <c r="DS83" s="2"/>
      <c r="DT83" s="2"/>
      <c r="DU83" s="2">
        <v>1009</v>
      </c>
      <c r="DV83" s="2" t="s">
        <v>63</v>
      </c>
      <c r="DW83" s="2" t="s">
        <v>63</v>
      </c>
      <c r="DX83" s="2">
        <v>1000</v>
      </c>
      <c r="DY83" s="2"/>
      <c r="DZ83" s="2" t="s">
        <v>6</v>
      </c>
      <c r="EA83" s="2" t="s">
        <v>6</v>
      </c>
      <c r="EB83" s="2" t="s">
        <v>6</v>
      </c>
      <c r="EC83" s="2" t="s">
        <v>6</v>
      </c>
      <c r="ED83" s="2"/>
      <c r="EE83" s="2">
        <v>54938783</v>
      </c>
      <c r="EF83" s="2">
        <v>22</v>
      </c>
      <c r="EG83" s="2" t="s">
        <v>45</v>
      </c>
      <c r="EH83" s="2">
        <v>0</v>
      </c>
      <c r="EI83" s="2" t="s">
        <v>6</v>
      </c>
      <c r="EJ83" s="2">
        <v>1</v>
      </c>
      <c r="EK83" s="2">
        <v>500003</v>
      </c>
      <c r="EL83" s="2" t="s">
        <v>46</v>
      </c>
      <c r="EM83" s="2" t="s">
        <v>47</v>
      </c>
      <c r="EN83" s="2"/>
      <c r="EO83" s="2" t="s">
        <v>6</v>
      </c>
      <c r="EP83" s="2"/>
      <c r="EQ83" s="2">
        <v>0</v>
      </c>
      <c r="ER83" s="2">
        <v>21397.48</v>
      </c>
      <c r="ES83" s="110">
        <f>'1.Лок.смета.и.Акт'!F160</f>
        <v>21397.48</v>
      </c>
      <c r="ET83" s="2">
        <v>0</v>
      </c>
      <c r="EU83" s="2">
        <v>0</v>
      </c>
      <c r="EV83" s="2">
        <v>0</v>
      </c>
      <c r="EW83" s="2">
        <v>0</v>
      </c>
      <c r="EX83" s="2">
        <v>0</v>
      </c>
      <c r="EY83" s="2"/>
      <c r="EZ83" s="2"/>
      <c r="FA83" s="2"/>
      <c r="FB83" s="2"/>
      <c r="FC83" s="2"/>
      <c r="FD83" s="2"/>
      <c r="FE83" s="2"/>
      <c r="FF83" s="2"/>
      <c r="FG83" s="2"/>
      <c r="FH83" s="2"/>
      <c r="FI83" s="2"/>
      <c r="FJ83" s="2"/>
      <c r="FK83" s="2"/>
      <c r="FL83" s="2"/>
      <c r="FM83" s="2"/>
      <c r="FN83" s="2"/>
      <c r="FO83" s="2"/>
      <c r="FP83" s="2"/>
      <c r="FQ83" s="2">
        <v>0</v>
      </c>
      <c r="FR83" s="2">
        <f t="shared" si="101"/>
        <v>0</v>
      </c>
      <c r="FS83" s="2">
        <v>0</v>
      </c>
      <c r="FT83" s="2"/>
      <c r="FU83" s="2"/>
      <c r="FV83" s="2"/>
      <c r="FW83" s="2"/>
      <c r="FX83" s="2">
        <v>0</v>
      </c>
      <c r="FY83" s="2">
        <v>0</v>
      </c>
      <c r="FZ83" s="2"/>
      <c r="GA83" s="2" t="s">
        <v>6</v>
      </c>
      <c r="GB83" s="2"/>
      <c r="GC83" s="2"/>
      <c r="GD83" s="2">
        <v>1</v>
      </c>
      <c r="GE83" s="2"/>
      <c r="GF83" s="2">
        <v>607308520</v>
      </c>
      <c r="GG83" s="2">
        <v>2</v>
      </c>
      <c r="GH83" s="2">
        <v>2</v>
      </c>
      <c r="GI83" s="2">
        <v>-2</v>
      </c>
      <c r="GJ83" s="2">
        <v>0</v>
      </c>
      <c r="GK83" s="2">
        <v>0</v>
      </c>
      <c r="GL83" s="2">
        <f t="shared" si="102"/>
        <v>0</v>
      </c>
      <c r="GM83" s="2">
        <f t="shared" si="103"/>
        <v>29175</v>
      </c>
      <c r="GN83" s="2">
        <f t="shared" si="104"/>
        <v>29175</v>
      </c>
      <c r="GO83" s="2">
        <f t="shared" si="105"/>
        <v>0</v>
      </c>
      <c r="GP83" s="2">
        <f t="shared" si="106"/>
        <v>0</v>
      </c>
      <c r="GQ83" s="2"/>
      <c r="GR83" s="2">
        <v>0</v>
      </c>
      <c r="GS83" s="2">
        <v>2</v>
      </c>
      <c r="GT83" s="2">
        <v>0</v>
      </c>
      <c r="GU83" s="2" t="s">
        <v>6</v>
      </c>
      <c r="GV83" s="2">
        <f t="shared" si="107"/>
        <v>0</v>
      </c>
      <c r="GW83" s="2">
        <v>1</v>
      </c>
      <c r="GX83" s="2">
        <f t="shared" si="108"/>
        <v>0</v>
      </c>
      <c r="GY83" s="2"/>
      <c r="GZ83" s="2"/>
      <c r="HA83" s="2">
        <v>0</v>
      </c>
      <c r="HB83" s="2">
        <v>0</v>
      </c>
      <c r="HC83" s="2">
        <f t="shared" si="109"/>
        <v>0</v>
      </c>
      <c r="HD83" s="2"/>
      <c r="HE83" s="2" t="s">
        <v>6</v>
      </c>
      <c r="HF83" s="2" t="s">
        <v>6</v>
      </c>
      <c r="HG83" s="2"/>
      <c r="HH83" s="2"/>
      <c r="HI83" s="2"/>
      <c r="HJ83" s="2"/>
      <c r="HK83" s="2"/>
      <c r="HL83" s="2"/>
      <c r="HM83" s="2" t="s">
        <v>6</v>
      </c>
      <c r="HN83" s="2" t="s">
        <v>6</v>
      </c>
      <c r="HO83" s="2" t="s">
        <v>6</v>
      </c>
      <c r="HP83" s="2" t="s">
        <v>6</v>
      </c>
      <c r="HQ83" s="2" t="s">
        <v>6</v>
      </c>
      <c r="HR83" s="2"/>
      <c r="HS83" s="2"/>
      <c r="HT83" s="2"/>
      <c r="HU83" s="2"/>
      <c r="HV83" s="2"/>
      <c r="HW83" s="2"/>
      <c r="HX83" s="2"/>
      <c r="HY83" s="2"/>
      <c r="HZ83" s="2"/>
      <c r="IA83" s="2"/>
      <c r="IB83" s="2"/>
      <c r="IC83" s="2"/>
      <c r="ID83" s="2"/>
      <c r="IE83" s="2"/>
      <c r="IF83" s="2">
        <v>-1</v>
      </c>
      <c r="IG83" s="2"/>
      <c r="IH83" s="2"/>
      <c r="II83" s="2"/>
      <c r="IJ83" s="2"/>
      <c r="IK83" s="2">
        <v>0</v>
      </c>
      <c r="IL83" s="2"/>
      <c r="IM83" s="2"/>
      <c r="IN83" s="2"/>
      <c r="IO83" s="2"/>
      <c r="IP83" s="2"/>
      <c r="IQ83" s="2"/>
      <c r="IR83" s="2"/>
      <c r="IS83" s="2"/>
      <c r="IT83" s="2"/>
      <c r="IU83" s="2"/>
    </row>
    <row r="84" spans="1:255" x14ac:dyDescent="0.2">
      <c r="A84">
        <v>18</v>
      </c>
      <c r="B84">
        <v>1</v>
      </c>
      <c r="C84">
        <v>107</v>
      </c>
      <c r="E84" t="s">
        <v>143</v>
      </c>
      <c r="F84" t="e">
        <f>'2.Лок.смета.и.Акт'!#REF!</f>
        <v>#REF!</v>
      </c>
      <c r="G84" t="s">
        <v>145</v>
      </c>
      <c r="H84" t="s">
        <v>63</v>
      </c>
      <c r="I84">
        <f>I78*J84</f>
        <v>1.3634999999999999</v>
      </c>
      <c r="J84">
        <v>1.3506686478454679</v>
      </c>
      <c r="K84">
        <v>1.3506689999999999</v>
      </c>
      <c r="O84">
        <f t="shared" si="73"/>
        <v>256526</v>
      </c>
      <c r="P84">
        <f t="shared" si="74"/>
        <v>256526</v>
      </c>
      <c r="Q84">
        <f t="shared" si="75"/>
        <v>0</v>
      </c>
      <c r="R84">
        <f t="shared" si="76"/>
        <v>0</v>
      </c>
      <c r="S84">
        <f t="shared" si="77"/>
        <v>0</v>
      </c>
      <c r="T84">
        <f t="shared" si="78"/>
        <v>0</v>
      </c>
      <c r="U84">
        <f t="shared" si="79"/>
        <v>0</v>
      </c>
      <c r="V84">
        <f t="shared" si="80"/>
        <v>0</v>
      </c>
      <c r="W84">
        <f t="shared" si="81"/>
        <v>0</v>
      </c>
      <c r="X84">
        <f t="shared" si="82"/>
        <v>0</v>
      </c>
      <c r="Y84">
        <f t="shared" si="83"/>
        <v>0</v>
      </c>
      <c r="AA84">
        <v>86295184</v>
      </c>
      <c r="AB84">
        <f t="shared" si="84"/>
        <v>24886.01</v>
      </c>
      <c r="AC84">
        <f t="shared" si="110"/>
        <v>24886.01</v>
      </c>
      <c r="AD84">
        <f t="shared" si="85"/>
        <v>0</v>
      </c>
      <c r="AE84">
        <f t="shared" si="86"/>
        <v>0</v>
      </c>
      <c r="AF84">
        <f t="shared" si="87"/>
        <v>0</v>
      </c>
      <c r="AG84">
        <f t="shared" si="88"/>
        <v>0</v>
      </c>
      <c r="AH84">
        <f t="shared" si="89"/>
        <v>0</v>
      </c>
      <c r="AI84">
        <f t="shared" si="90"/>
        <v>0</v>
      </c>
      <c r="AJ84">
        <f t="shared" si="91"/>
        <v>0</v>
      </c>
      <c r="AK84">
        <v>24886.01</v>
      </c>
      <c r="AL84">
        <v>24886.01</v>
      </c>
      <c r="AM84">
        <v>0</v>
      </c>
      <c r="AN84">
        <v>0</v>
      </c>
      <c r="AO84">
        <v>0</v>
      </c>
      <c r="AP84">
        <v>0</v>
      </c>
      <c r="AQ84">
        <v>0</v>
      </c>
      <c r="AR84">
        <v>0</v>
      </c>
      <c r="AS84">
        <v>0</v>
      </c>
      <c r="AT84">
        <v>0</v>
      </c>
      <c r="AU84">
        <v>0</v>
      </c>
      <c r="AV84">
        <v>1</v>
      </c>
      <c r="AW84">
        <v>1</v>
      </c>
      <c r="AZ84">
        <v>1</v>
      </c>
      <c r="BA84">
        <v>1</v>
      </c>
      <c r="BB84">
        <v>1</v>
      </c>
      <c r="BC84">
        <v>7.56</v>
      </c>
      <c r="BD84" t="s">
        <v>6</v>
      </c>
      <c r="BE84" t="s">
        <v>6</v>
      </c>
      <c r="BF84" t="s">
        <v>6</v>
      </c>
      <c r="BG84" t="s">
        <v>6</v>
      </c>
      <c r="BH84">
        <v>3</v>
      </c>
      <c r="BI84">
        <v>1</v>
      </c>
      <c r="BJ84" t="s">
        <v>146</v>
      </c>
      <c r="BM84">
        <v>500003</v>
      </c>
      <c r="BN84">
        <v>0</v>
      </c>
      <c r="BO84" t="s">
        <v>6</v>
      </c>
      <c r="BP84">
        <v>0</v>
      </c>
      <c r="BQ84">
        <v>22</v>
      </c>
      <c r="BR84">
        <v>0</v>
      </c>
      <c r="BS84">
        <v>1</v>
      </c>
      <c r="BT84">
        <v>1</v>
      </c>
      <c r="BU84">
        <v>1</v>
      </c>
      <c r="BV84">
        <v>1</v>
      </c>
      <c r="BW84">
        <v>1</v>
      </c>
      <c r="BX84">
        <v>1</v>
      </c>
      <c r="BY84" t="s">
        <v>6</v>
      </c>
      <c r="BZ84">
        <v>0</v>
      </c>
      <c r="CA84">
        <v>0</v>
      </c>
      <c r="CB84" t="s">
        <v>6</v>
      </c>
      <c r="CE84">
        <v>0</v>
      </c>
      <c r="CF84">
        <v>0</v>
      </c>
      <c r="CG84">
        <v>0</v>
      </c>
      <c r="CM84">
        <v>0</v>
      </c>
      <c r="CN84" t="s">
        <v>6</v>
      </c>
      <c r="CO84">
        <v>0</v>
      </c>
      <c r="CP84">
        <f t="shared" si="92"/>
        <v>256526</v>
      </c>
      <c r="CQ84">
        <f t="shared" si="93"/>
        <v>188138.23559999999</v>
      </c>
      <c r="CR84">
        <f t="shared" si="94"/>
        <v>0</v>
      </c>
      <c r="CS84">
        <f t="shared" si="95"/>
        <v>0</v>
      </c>
      <c r="CT84">
        <f t="shared" si="96"/>
        <v>0</v>
      </c>
      <c r="CU84">
        <f t="shared" si="97"/>
        <v>0</v>
      </c>
      <c r="CV84">
        <f t="shared" si="98"/>
        <v>0</v>
      </c>
      <c r="CW84">
        <f t="shared" si="99"/>
        <v>0</v>
      </c>
      <c r="CX84">
        <f t="shared" si="100"/>
        <v>0</v>
      </c>
      <c r="CY84">
        <f>(S84+R84)*(BZ84/100)</f>
        <v>0</v>
      </c>
      <c r="CZ84">
        <f>(S84+R84)*(CA84/100)</f>
        <v>0</v>
      </c>
      <c r="DC84" t="s">
        <v>6</v>
      </c>
      <c r="DD84" t="s">
        <v>6</v>
      </c>
      <c r="DE84" t="s">
        <v>6</v>
      </c>
      <c r="DF84" t="s">
        <v>6</v>
      </c>
      <c r="DG84" t="s">
        <v>6</v>
      </c>
      <c r="DH84" t="s">
        <v>6</v>
      </c>
      <c r="DI84" t="s">
        <v>6</v>
      </c>
      <c r="DJ84" t="s">
        <v>6</v>
      </c>
      <c r="DK84" t="s">
        <v>6</v>
      </c>
      <c r="DL84" t="s">
        <v>6</v>
      </c>
      <c r="DM84" t="s">
        <v>6</v>
      </c>
      <c r="DN84">
        <v>0</v>
      </c>
      <c r="DO84">
        <v>0</v>
      </c>
      <c r="DP84">
        <v>1</v>
      </c>
      <c r="DQ84">
        <v>1</v>
      </c>
      <c r="DU84">
        <v>1009</v>
      </c>
      <c r="DV84" t="s">
        <v>63</v>
      </c>
      <c r="DW84" t="e">
        <f>'2.Лок.смета.и.Акт'!#REF!</f>
        <v>#REF!</v>
      </c>
      <c r="DX84">
        <v>1000</v>
      </c>
      <c r="DZ84" t="s">
        <v>6</v>
      </c>
      <c r="EA84" t="s">
        <v>6</v>
      </c>
      <c r="EB84" t="s">
        <v>6</v>
      </c>
      <c r="EC84" t="s">
        <v>6</v>
      </c>
      <c r="EE84">
        <v>54938783</v>
      </c>
      <c r="EF84">
        <v>22</v>
      </c>
      <c r="EG84" t="s">
        <v>45</v>
      </c>
      <c r="EH84">
        <v>0</v>
      </c>
      <c r="EI84" t="s">
        <v>6</v>
      </c>
      <c r="EJ84">
        <v>1</v>
      </c>
      <c r="EK84">
        <v>500003</v>
      </c>
      <c r="EL84" t="s">
        <v>46</v>
      </c>
      <c r="EM84" t="s">
        <v>47</v>
      </c>
      <c r="EO84" t="s">
        <v>6</v>
      </c>
      <c r="EQ84">
        <v>0</v>
      </c>
      <c r="ER84">
        <v>177355.02</v>
      </c>
      <c r="ES84">
        <v>24886.01</v>
      </c>
      <c r="ET84">
        <v>0</v>
      </c>
      <c r="EU84">
        <v>0</v>
      </c>
      <c r="EV84">
        <v>0</v>
      </c>
      <c r="EW84">
        <v>0</v>
      </c>
      <c r="EX84">
        <v>0</v>
      </c>
      <c r="EZ84">
        <v>5</v>
      </c>
      <c r="FC84">
        <v>0</v>
      </c>
      <c r="FD84">
        <v>18</v>
      </c>
      <c r="FF84">
        <v>177355.02</v>
      </c>
      <c r="FQ84">
        <v>0</v>
      </c>
      <c r="FR84">
        <f t="shared" si="101"/>
        <v>0</v>
      </c>
      <c r="FS84">
        <v>0</v>
      </c>
      <c r="FX84">
        <v>0</v>
      </c>
      <c r="FY84">
        <v>0</v>
      </c>
      <c r="GA84" t="s">
        <v>147</v>
      </c>
      <c r="GD84">
        <v>1</v>
      </c>
      <c r="GF84">
        <v>607308520</v>
      </c>
      <c r="GG84">
        <v>2</v>
      </c>
      <c r="GH84">
        <v>3</v>
      </c>
      <c r="GI84">
        <v>5</v>
      </c>
      <c r="GJ84">
        <v>0</v>
      </c>
      <c r="GK84">
        <v>0</v>
      </c>
      <c r="GL84">
        <f t="shared" si="102"/>
        <v>0</v>
      </c>
      <c r="GM84">
        <f t="shared" si="103"/>
        <v>256526</v>
      </c>
      <c r="GN84">
        <f t="shared" si="104"/>
        <v>256526</v>
      </c>
      <c r="GO84">
        <f t="shared" si="105"/>
        <v>0</v>
      </c>
      <c r="GP84">
        <f t="shared" si="106"/>
        <v>0</v>
      </c>
      <c r="GR84">
        <v>1</v>
      </c>
      <c r="GS84">
        <v>1</v>
      </c>
      <c r="GT84">
        <v>0</v>
      </c>
      <c r="GU84" t="s">
        <v>6</v>
      </c>
      <c r="GV84">
        <f t="shared" si="107"/>
        <v>0</v>
      </c>
      <c r="GW84">
        <v>1</v>
      </c>
      <c r="GX84">
        <f t="shared" si="108"/>
        <v>0</v>
      </c>
      <c r="HA84">
        <v>0</v>
      </c>
      <c r="HB84">
        <v>0</v>
      </c>
      <c r="HC84">
        <f t="shared" si="109"/>
        <v>0</v>
      </c>
      <c r="HE84" t="s">
        <v>38</v>
      </c>
      <c r="HF84" t="s">
        <v>39</v>
      </c>
      <c r="HM84" t="s">
        <v>6</v>
      </c>
      <c r="HN84" t="s">
        <v>6</v>
      </c>
      <c r="HO84" t="s">
        <v>6</v>
      </c>
      <c r="HP84" t="s">
        <v>6</v>
      </c>
      <c r="HQ84" t="s">
        <v>6</v>
      </c>
      <c r="IF84">
        <v>-1</v>
      </c>
      <c r="IK84">
        <v>0</v>
      </c>
    </row>
    <row r="85" spans="1:255" x14ac:dyDescent="0.2">
      <c r="A85" s="2">
        <v>18</v>
      </c>
      <c r="B85" s="2">
        <v>1</v>
      </c>
      <c r="C85" s="2">
        <v>97</v>
      </c>
      <c r="D85" s="2"/>
      <c r="E85" s="2" t="s">
        <v>148</v>
      </c>
      <c r="F85" s="2" t="s">
        <v>149</v>
      </c>
      <c r="G85" s="2" t="s">
        <v>150</v>
      </c>
      <c r="H85" s="2" t="s">
        <v>63</v>
      </c>
      <c r="I85" s="2">
        <f>I77*J85</f>
        <v>3.3000000000000002E-2</v>
      </c>
      <c r="J85" s="216">
        <f>'5.Ведомость_списания'!F55</f>
        <v>3.2689450222882617E-2</v>
      </c>
      <c r="K85" s="2">
        <v>3.2689000000000003E-2</v>
      </c>
      <c r="L85" s="2"/>
      <c r="M85" s="2"/>
      <c r="N85" s="2"/>
      <c r="O85" s="2">
        <f t="shared" si="73"/>
        <v>648</v>
      </c>
      <c r="P85" s="2">
        <f t="shared" si="74"/>
        <v>648</v>
      </c>
      <c r="Q85" s="2">
        <f t="shared" si="75"/>
        <v>0</v>
      </c>
      <c r="R85" s="2">
        <f t="shared" si="76"/>
        <v>0</v>
      </c>
      <c r="S85" s="2">
        <f t="shared" si="77"/>
        <v>0</v>
      </c>
      <c r="T85" s="2">
        <f t="shared" si="78"/>
        <v>0</v>
      </c>
      <c r="U85" s="2">
        <f t="shared" si="79"/>
        <v>0</v>
      </c>
      <c r="V85" s="2">
        <f t="shared" si="80"/>
        <v>0</v>
      </c>
      <c r="W85" s="2">
        <f t="shared" si="81"/>
        <v>0</v>
      </c>
      <c r="X85" s="2">
        <f t="shared" si="82"/>
        <v>0</v>
      </c>
      <c r="Y85" s="2">
        <f t="shared" si="83"/>
        <v>0</v>
      </c>
      <c r="Z85" s="2"/>
      <c r="AA85" s="2">
        <v>86295183</v>
      </c>
      <c r="AB85" s="2">
        <f t="shared" si="84"/>
        <v>19650.669999999998</v>
      </c>
      <c r="AC85" s="2">
        <f t="shared" si="110"/>
        <v>19650.669999999998</v>
      </c>
      <c r="AD85" s="2">
        <f t="shared" si="85"/>
        <v>0</v>
      </c>
      <c r="AE85" s="2">
        <f t="shared" si="86"/>
        <v>0</v>
      </c>
      <c r="AF85" s="2">
        <f t="shared" si="87"/>
        <v>0</v>
      </c>
      <c r="AG85" s="2">
        <f t="shared" si="88"/>
        <v>0</v>
      </c>
      <c r="AH85" s="2">
        <f t="shared" si="89"/>
        <v>0</v>
      </c>
      <c r="AI85" s="2">
        <f t="shared" si="90"/>
        <v>0</v>
      </c>
      <c r="AJ85" s="2">
        <f t="shared" si="91"/>
        <v>0</v>
      </c>
      <c r="AK85" s="2">
        <v>19650.669999999998</v>
      </c>
      <c r="AL85" s="110">
        <f>'1.Лок.смета.и.Акт'!F162</f>
        <v>19650.669999999998</v>
      </c>
      <c r="AM85" s="2">
        <v>0</v>
      </c>
      <c r="AN85" s="2">
        <v>0</v>
      </c>
      <c r="AO85" s="2">
        <v>0</v>
      </c>
      <c r="AP85" s="2">
        <v>0</v>
      </c>
      <c r="AQ85" s="2">
        <v>0</v>
      </c>
      <c r="AR85" s="2">
        <v>0</v>
      </c>
      <c r="AS85" s="2">
        <v>0</v>
      </c>
      <c r="AT85" s="2">
        <v>0</v>
      </c>
      <c r="AU85" s="2">
        <v>0</v>
      </c>
      <c r="AV85" s="2">
        <v>1</v>
      </c>
      <c r="AW85" s="2">
        <v>1</v>
      </c>
      <c r="AX85" s="2"/>
      <c r="AY85" s="2"/>
      <c r="AZ85" s="2">
        <v>1</v>
      </c>
      <c r="BA85" s="2">
        <v>1</v>
      </c>
      <c r="BB85" s="2">
        <v>1</v>
      </c>
      <c r="BC85" s="2">
        <v>1</v>
      </c>
      <c r="BD85" s="2" t="s">
        <v>6</v>
      </c>
      <c r="BE85" s="2" t="s">
        <v>6</v>
      </c>
      <c r="BF85" s="2" t="s">
        <v>6</v>
      </c>
      <c r="BG85" s="2" t="s">
        <v>6</v>
      </c>
      <c r="BH85" s="2">
        <v>3</v>
      </c>
      <c r="BI85" s="2">
        <v>1</v>
      </c>
      <c r="BJ85" s="2" t="s">
        <v>151</v>
      </c>
      <c r="BK85" s="2"/>
      <c r="BL85" s="2"/>
      <c r="BM85" s="2">
        <v>500003</v>
      </c>
      <c r="BN85" s="2">
        <v>0</v>
      </c>
      <c r="BO85" s="2" t="s">
        <v>6</v>
      </c>
      <c r="BP85" s="2">
        <v>0</v>
      </c>
      <c r="BQ85" s="2">
        <v>22</v>
      </c>
      <c r="BR85" s="2">
        <v>0</v>
      </c>
      <c r="BS85" s="2">
        <v>1</v>
      </c>
      <c r="BT85" s="2">
        <v>1</v>
      </c>
      <c r="BU85" s="2">
        <v>1</v>
      </c>
      <c r="BV85" s="2">
        <v>1</v>
      </c>
      <c r="BW85" s="2">
        <v>1</v>
      </c>
      <c r="BX85" s="2">
        <v>1</v>
      </c>
      <c r="BY85" s="2" t="s">
        <v>6</v>
      </c>
      <c r="BZ85" s="2">
        <v>0</v>
      </c>
      <c r="CA85" s="2">
        <v>0</v>
      </c>
      <c r="CB85" s="2" t="s">
        <v>6</v>
      </c>
      <c r="CC85" s="2"/>
      <c r="CD85" s="2"/>
      <c r="CE85" s="2">
        <v>0</v>
      </c>
      <c r="CF85" s="2">
        <v>0</v>
      </c>
      <c r="CG85" s="2">
        <v>0</v>
      </c>
      <c r="CH85" s="2"/>
      <c r="CI85" s="2"/>
      <c r="CJ85" s="2"/>
      <c r="CK85" s="2"/>
      <c r="CL85" s="2"/>
      <c r="CM85" s="2">
        <v>0</v>
      </c>
      <c r="CN85" s="2" t="s">
        <v>6</v>
      </c>
      <c r="CO85" s="2">
        <v>0</v>
      </c>
      <c r="CP85" s="2">
        <f t="shared" si="92"/>
        <v>648</v>
      </c>
      <c r="CQ85" s="2">
        <f t="shared" si="93"/>
        <v>19650.669999999998</v>
      </c>
      <c r="CR85" s="2">
        <f t="shared" si="94"/>
        <v>0</v>
      </c>
      <c r="CS85" s="2">
        <f t="shared" si="95"/>
        <v>0</v>
      </c>
      <c r="CT85" s="2">
        <f t="shared" si="96"/>
        <v>0</v>
      </c>
      <c r="CU85" s="2">
        <f t="shared" si="97"/>
        <v>0</v>
      </c>
      <c r="CV85" s="2">
        <f t="shared" si="98"/>
        <v>0</v>
      </c>
      <c r="CW85" s="2">
        <f t="shared" si="99"/>
        <v>0</v>
      </c>
      <c r="CX85" s="2">
        <f t="shared" si="100"/>
        <v>0</v>
      </c>
      <c r="CY85" s="2">
        <f>(((S85+(R85*IF(0,0,1)))*AT85)/100)</f>
        <v>0</v>
      </c>
      <c r="CZ85" s="2">
        <f>(((S85+(R85*IF(0,0,1)))*AU85)/100)</f>
        <v>0</v>
      </c>
      <c r="DA85" s="2"/>
      <c r="DB85" s="2"/>
      <c r="DC85" s="2" t="s">
        <v>6</v>
      </c>
      <c r="DD85" s="2" t="s">
        <v>6</v>
      </c>
      <c r="DE85" s="2" t="s">
        <v>6</v>
      </c>
      <c r="DF85" s="2" t="s">
        <v>6</v>
      </c>
      <c r="DG85" s="2" t="s">
        <v>6</v>
      </c>
      <c r="DH85" s="2" t="s">
        <v>6</v>
      </c>
      <c r="DI85" s="2" t="s">
        <v>6</v>
      </c>
      <c r="DJ85" s="2" t="s">
        <v>6</v>
      </c>
      <c r="DK85" s="2" t="s">
        <v>6</v>
      </c>
      <c r="DL85" s="2" t="s">
        <v>6</v>
      </c>
      <c r="DM85" s="2" t="s">
        <v>6</v>
      </c>
      <c r="DN85" s="2">
        <v>0</v>
      </c>
      <c r="DO85" s="2">
        <v>0</v>
      </c>
      <c r="DP85" s="2">
        <v>1</v>
      </c>
      <c r="DQ85" s="2">
        <v>1</v>
      </c>
      <c r="DR85" s="2"/>
      <c r="DS85" s="2"/>
      <c r="DT85" s="2"/>
      <c r="DU85" s="2">
        <v>1009</v>
      </c>
      <c r="DV85" s="2" t="s">
        <v>63</v>
      </c>
      <c r="DW85" s="2" t="s">
        <v>63</v>
      </c>
      <c r="DX85" s="2">
        <v>1000</v>
      </c>
      <c r="DY85" s="2"/>
      <c r="DZ85" s="2" t="s">
        <v>6</v>
      </c>
      <c r="EA85" s="2" t="s">
        <v>6</v>
      </c>
      <c r="EB85" s="2" t="s">
        <v>6</v>
      </c>
      <c r="EC85" s="2" t="s">
        <v>6</v>
      </c>
      <c r="ED85" s="2"/>
      <c r="EE85" s="2">
        <v>54938783</v>
      </c>
      <c r="EF85" s="2">
        <v>22</v>
      </c>
      <c r="EG85" s="2" t="s">
        <v>45</v>
      </c>
      <c r="EH85" s="2">
        <v>0</v>
      </c>
      <c r="EI85" s="2" t="s">
        <v>6</v>
      </c>
      <c r="EJ85" s="2">
        <v>1</v>
      </c>
      <c r="EK85" s="2">
        <v>500003</v>
      </c>
      <c r="EL85" s="2" t="s">
        <v>46</v>
      </c>
      <c r="EM85" s="2" t="s">
        <v>47</v>
      </c>
      <c r="EN85" s="2"/>
      <c r="EO85" s="2" t="s">
        <v>6</v>
      </c>
      <c r="EP85" s="2"/>
      <c r="EQ85" s="2">
        <v>0</v>
      </c>
      <c r="ER85" s="2">
        <v>19650.669999999998</v>
      </c>
      <c r="ES85" s="110">
        <f>'1.Лок.смета.и.Акт'!F162</f>
        <v>19650.669999999998</v>
      </c>
      <c r="ET85" s="2">
        <v>0</v>
      </c>
      <c r="EU85" s="2">
        <v>0</v>
      </c>
      <c r="EV85" s="2">
        <v>0</v>
      </c>
      <c r="EW85" s="2">
        <v>0</v>
      </c>
      <c r="EX85" s="2">
        <v>0</v>
      </c>
      <c r="EY85" s="2"/>
      <c r="EZ85" s="2"/>
      <c r="FA85" s="2"/>
      <c r="FB85" s="2"/>
      <c r="FC85" s="2"/>
      <c r="FD85" s="2"/>
      <c r="FE85" s="2"/>
      <c r="FF85" s="2"/>
      <c r="FG85" s="2"/>
      <c r="FH85" s="2"/>
      <c r="FI85" s="2"/>
      <c r="FJ85" s="2"/>
      <c r="FK85" s="2"/>
      <c r="FL85" s="2"/>
      <c r="FM85" s="2"/>
      <c r="FN85" s="2"/>
      <c r="FO85" s="2"/>
      <c r="FP85" s="2"/>
      <c r="FQ85" s="2">
        <v>0</v>
      </c>
      <c r="FR85" s="2">
        <f t="shared" si="101"/>
        <v>0</v>
      </c>
      <c r="FS85" s="2">
        <v>0</v>
      </c>
      <c r="FT85" s="2"/>
      <c r="FU85" s="2"/>
      <c r="FV85" s="2"/>
      <c r="FW85" s="2"/>
      <c r="FX85" s="2">
        <v>0</v>
      </c>
      <c r="FY85" s="2">
        <v>0</v>
      </c>
      <c r="FZ85" s="2"/>
      <c r="GA85" s="2" t="s">
        <v>6</v>
      </c>
      <c r="GB85" s="2"/>
      <c r="GC85" s="2"/>
      <c r="GD85" s="2">
        <v>1</v>
      </c>
      <c r="GE85" s="2"/>
      <c r="GF85" s="2">
        <v>-1245446461</v>
      </c>
      <c r="GG85" s="2">
        <v>2</v>
      </c>
      <c r="GH85" s="2">
        <v>1</v>
      </c>
      <c r="GI85" s="2">
        <v>-2</v>
      </c>
      <c r="GJ85" s="2">
        <v>0</v>
      </c>
      <c r="GK85" s="2">
        <v>0</v>
      </c>
      <c r="GL85" s="2">
        <f t="shared" si="102"/>
        <v>0</v>
      </c>
      <c r="GM85" s="2">
        <f t="shared" si="103"/>
        <v>648</v>
      </c>
      <c r="GN85" s="2">
        <f t="shared" si="104"/>
        <v>648</v>
      </c>
      <c r="GO85" s="2">
        <f t="shared" si="105"/>
        <v>0</v>
      </c>
      <c r="GP85" s="2">
        <f t="shared" si="106"/>
        <v>0</v>
      </c>
      <c r="GQ85" s="2"/>
      <c r="GR85" s="2">
        <v>0</v>
      </c>
      <c r="GS85" s="2">
        <v>3</v>
      </c>
      <c r="GT85" s="2">
        <v>0</v>
      </c>
      <c r="GU85" s="2" t="s">
        <v>6</v>
      </c>
      <c r="GV85" s="2">
        <f t="shared" si="107"/>
        <v>0</v>
      </c>
      <c r="GW85" s="2">
        <v>1</v>
      </c>
      <c r="GX85" s="2">
        <f t="shared" si="108"/>
        <v>0</v>
      </c>
      <c r="GY85" s="2"/>
      <c r="GZ85" s="2"/>
      <c r="HA85" s="2">
        <v>0</v>
      </c>
      <c r="HB85" s="2">
        <v>0</v>
      </c>
      <c r="HC85" s="2">
        <f t="shared" si="109"/>
        <v>0</v>
      </c>
      <c r="HD85" s="2"/>
      <c r="HE85" s="2" t="s">
        <v>6</v>
      </c>
      <c r="HF85" s="2" t="s">
        <v>6</v>
      </c>
      <c r="HG85" s="2"/>
      <c r="HH85" s="2"/>
      <c r="HI85" s="2"/>
      <c r="HJ85" s="2"/>
      <c r="HK85" s="2"/>
      <c r="HL85" s="2"/>
      <c r="HM85" s="2" t="s">
        <v>6</v>
      </c>
      <c r="HN85" s="2" t="s">
        <v>6</v>
      </c>
      <c r="HO85" s="2" t="s">
        <v>6</v>
      </c>
      <c r="HP85" s="2" t="s">
        <v>6</v>
      </c>
      <c r="HQ85" s="2" t="s">
        <v>6</v>
      </c>
      <c r="HR85" s="2"/>
      <c r="HS85" s="2"/>
      <c r="HT85" s="2"/>
      <c r="HU85" s="2"/>
      <c r="HV85" s="2"/>
      <c r="HW85" s="2"/>
      <c r="HX85" s="2"/>
      <c r="HY85" s="2"/>
      <c r="HZ85" s="2"/>
      <c r="IA85" s="2"/>
      <c r="IB85" s="2"/>
      <c r="IC85" s="2"/>
      <c r="ID85" s="2"/>
      <c r="IE85" s="2"/>
      <c r="IF85" s="2">
        <v>-1</v>
      </c>
      <c r="IG85" s="2"/>
      <c r="IH85" s="2"/>
      <c r="II85" s="2"/>
      <c r="IJ85" s="2"/>
      <c r="IK85" s="2">
        <v>0</v>
      </c>
      <c r="IL85" s="2"/>
      <c r="IM85" s="2"/>
      <c r="IN85" s="2"/>
      <c r="IO85" s="2"/>
      <c r="IP85" s="2"/>
      <c r="IQ85" s="2"/>
      <c r="IR85" s="2"/>
      <c r="IS85" s="2"/>
      <c r="IT85" s="2"/>
      <c r="IU85" s="2"/>
    </row>
    <row r="86" spans="1:255" x14ac:dyDescent="0.2">
      <c r="A86">
        <v>18</v>
      </c>
      <c r="B86">
        <v>1</v>
      </c>
      <c r="C86">
        <v>108</v>
      </c>
      <c r="E86" t="s">
        <v>148</v>
      </c>
      <c r="F86" t="e">
        <f>'2.Лок.смета.и.Акт'!#REF!</f>
        <v>#REF!</v>
      </c>
      <c r="G86" t="s">
        <v>150</v>
      </c>
      <c r="H86" t="s">
        <v>63</v>
      </c>
      <c r="I86">
        <f>I78*J86</f>
        <v>3.3000000000000002E-2</v>
      </c>
      <c r="J86">
        <v>3.2689450222882617E-2</v>
      </c>
      <c r="K86">
        <v>3.2689000000000003E-2</v>
      </c>
      <c r="O86">
        <f t="shared" si="73"/>
        <v>5064</v>
      </c>
      <c r="P86">
        <f t="shared" si="74"/>
        <v>5064</v>
      </c>
      <c r="Q86">
        <f t="shared" si="75"/>
        <v>0</v>
      </c>
      <c r="R86">
        <f t="shared" si="76"/>
        <v>0</v>
      </c>
      <c r="S86">
        <f t="shared" si="77"/>
        <v>0</v>
      </c>
      <c r="T86">
        <f t="shared" si="78"/>
        <v>0</v>
      </c>
      <c r="U86">
        <f t="shared" si="79"/>
        <v>0</v>
      </c>
      <c r="V86">
        <f t="shared" si="80"/>
        <v>0</v>
      </c>
      <c r="W86">
        <f t="shared" si="81"/>
        <v>0</v>
      </c>
      <c r="X86">
        <f t="shared" si="82"/>
        <v>0</v>
      </c>
      <c r="Y86">
        <f t="shared" si="83"/>
        <v>0</v>
      </c>
      <c r="AA86">
        <v>86295184</v>
      </c>
      <c r="AB86">
        <f t="shared" si="84"/>
        <v>20300.189999999999</v>
      </c>
      <c r="AC86">
        <f t="shared" si="110"/>
        <v>20300.189999999999</v>
      </c>
      <c r="AD86">
        <f t="shared" si="85"/>
        <v>0</v>
      </c>
      <c r="AE86">
        <f t="shared" si="86"/>
        <v>0</v>
      </c>
      <c r="AF86">
        <f t="shared" si="87"/>
        <v>0</v>
      </c>
      <c r="AG86">
        <f t="shared" si="88"/>
        <v>0</v>
      </c>
      <c r="AH86">
        <f t="shared" si="89"/>
        <v>0</v>
      </c>
      <c r="AI86">
        <f t="shared" si="90"/>
        <v>0</v>
      </c>
      <c r="AJ86">
        <f t="shared" si="91"/>
        <v>0</v>
      </c>
      <c r="AK86">
        <v>20300.190000000002</v>
      </c>
      <c r="AL86">
        <v>20300.190000000002</v>
      </c>
      <c r="AM86">
        <v>0</v>
      </c>
      <c r="AN86">
        <v>0</v>
      </c>
      <c r="AO86">
        <v>0</v>
      </c>
      <c r="AP86">
        <v>0</v>
      </c>
      <c r="AQ86">
        <v>0</v>
      </c>
      <c r="AR86">
        <v>0</v>
      </c>
      <c r="AS86">
        <v>0</v>
      </c>
      <c r="AT86">
        <v>0</v>
      </c>
      <c r="AU86">
        <v>0</v>
      </c>
      <c r="AV86">
        <v>1</v>
      </c>
      <c r="AW86">
        <v>1</v>
      </c>
      <c r="AZ86">
        <v>1</v>
      </c>
      <c r="BA86">
        <v>1</v>
      </c>
      <c r="BB86">
        <v>1</v>
      </c>
      <c r="BC86">
        <v>7.56</v>
      </c>
      <c r="BD86" t="s">
        <v>6</v>
      </c>
      <c r="BE86" t="s">
        <v>6</v>
      </c>
      <c r="BF86" t="s">
        <v>6</v>
      </c>
      <c r="BG86" t="s">
        <v>6</v>
      </c>
      <c r="BH86">
        <v>3</v>
      </c>
      <c r="BI86">
        <v>1</v>
      </c>
      <c r="BJ86" t="s">
        <v>151</v>
      </c>
      <c r="BM86">
        <v>500003</v>
      </c>
      <c r="BN86">
        <v>0</v>
      </c>
      <c r="BO86" t="s">
        <v>6</v>
      </c>
      <c r="BP86">
        <v>0</v>
      </c>
      <c r="BQ86">
        <v>22</v>
      </c>
      <c r="BR86">
        <v>0</v>
      </c>
      <c r="BS86">
        <v>1</v>
      </c>
      <c r="BT86">
        <v>1</v>
      </c>
      <c r="BU86">
        <v>1</v>
      </c>
      <c r="BV86">
        <v>1</v>
      </c>
      <c r="BW86">
        <v>1</v>
      </c>
      <c r="BX86">
        <v>1</v>
      </c>
      <c r="BY86" t="s">
        <v>6</v>
      </c>
      <c r="BZ86">
        <v>0</v>
      </c>
      <c r="CA86">
        <v>0</v>
      </c>
      <c r="CB86" t="s">
        <v>6</v>
      </c>
      <c r="CE86">
        <v>0</v>
      </c>
      <c r="CF86">
        <v>0</v>
      </c>
      <c r="CG86">
        <v>0</v>
      </c>
      <c r="CM86">
        <v>0</v>
      </c>
      <c r="CN86" t="s">
        <v>6</v>
      </c>
      <c r="CO86">
        <v>0</v>
      </c>
      <c r="CP86">
        <f t="shared" si="92"/>
        <v>5064</v>
      </c>
      <c r="CQ86">
        <f t="shared" si="93"/>
        <v>153469.43639999998</v>
      </c>
      <c r="CR86">
        <f t="shared" si="94"/>
        <v>0</v>
      </c>
      <c r="CS86">
        <f t="shared" si="95"/>
        <v>0</v>
      </c>
      <c r="CT86">
        <f t="shared" si="96"/>
        <v>0</v>
      </c>
      <c r="CU86">
        <f t="shared" si="97"/>
        <v>0</v>
      </c>
      <c r="CV86">
        <f t="shared" si="98"/>
        <v>0</v>
      </c>
      <c r="CW86">
        <f t="shared" si="99"/>
        <v>0</v>
      </c>
      <c r="CX86">
        <f t="shared" si="100"/>
        <v>0</v>
      </c>
      <c r="CY86">
        <f>(S86+R86)*(BZ86/100)</f>
        <v>0</v>
      </c>
      <c r="CZ86">
        <f>(S86+R86)*(CA86/100)</f>
        <v>0</v>
      </c>
      <c r="DC86" t="s">
        <v>6</v>
      </c>
      <c r="DD86" t="s">
        <v>6</v>
      </c>
      <c r="DE86" t="s">
        <v>6</v>
      </c>
      <c r="DF86" t="s">
        <v>6</v>
      </c>
      <c r="DG86" t="s">
        <v>6</v>
      </c>
      <c r="DH86" t="s">
        <v>6</v>
      </c>
      <c r="DI86" t="s">
        <v>6</v>
      </c>
      <c r="DJ86" t="s">
        <v>6</v>
      </c>
      <c r="DK86" t="s">
        <v>6</v>
      </c>
      <c r="DL86" t="s">
        <v>6</v>
      </c>
      <c r="DM86" t="s">
        <v>6</v>
      </c>
      <c r="DN86">
        <v>0</v>
      </c>
      <c r="DO86">
        <v>0</v>
      </c>
      <c r="DP86">
        <v>1</v>
      </c>
      <c r="DQ86">
        <v>1</v>
      </c>
      <c r="DU86">
        <v>1009</v>
      </c>
      <c r="DV86" t="s">
        <v>63</v>
      </c>
      <c r="DW86" t="e">
        <f>'2.Лок.смета.и.Акт'!#REF!</f>
        <v>#REF!</v>
      </c>
      <c r="DX86">
        <v>1000</v>
      </c>
      <c r="DZ86" t="s">
        <v>6</v>
      </c>
      <c r="EA86" t="s">
        <v>6</v>
      </c>
      <c r="EB86" t="s">
        <v>6</v>
      </c>
      <c r="EC86" t="s">
        <v>6</v>
      </c>
      <c r="EE86">
        <v>54938783</v>
      </c>
      <c r="EF86">
        <v>22</v>
      </c>
      <c r="EG86" t="s">
        <v>45</v>
      </c>
      <c r="EH86">
        <v>0</v>
      </c>
      <c r="EI86" t="s">
        <v>6</v>
      </c>
      <c r="EJ86">
        <v>1</v>
      </c>
      <c r="EK86">
        <v>500003</v>
      </c>
      <c r="EL86" t="s">
        <v>46</v>
      </c>
      <c r="EM86" t="s">
        <v>47</v>
      </c>
      <c r="EO86" t="s">
        <v>6</v>
      </c>
      <c r="EQ86">
        <v>0</v>
      </c>
      <c r="ER86">
        <v>144673.31</v>
      </c>
      <c r="ES86">
        <v>20300.190000000002</v>
      </c>
      <c r="ET86">
        <v>0</v>
      </c>
      <c r="EU86">
        <v>0</v>
      </c>
      <c r="EV86">
        <v>0</v>
      </c>
      <c r="EW86">
        <v>0</v>
      </c>
      <c r="EX86">
        <v>0</v>
      </c>
      <c r="EZ86">
        <v>5</v>
      </c>
      <c r="FC86">
        <v>0</v>
      </c>
      <c r="FD86">
        <v>18</v>
      </c>
      <c r="FF86">
        <v>144673.31</v>
      </c>
      <c r="FQ86">
        <v>0</v>
      </c>
      <c r="FR86">
        <f t="shared" si="101"/>
        <v>0</v>
      </c>
      <c r="FS86">
        <v>0</v>
      </c>
      <c r="FX86">
        <v>0</v>
      </c>
      <c r="FY86">
        <v>0</v>
      </c>
      <c r="GA86" t="s">
        <v>152</v>
      </c>
      <c r="GD86">
        <v>1</v>
      </c>
      <c r="GF86">
        <v>-1245446461</v>
      </c>
      <c r="GG86">
        <v>2</v>
      </c>
      <c r="GH86">
        <v>3</v>
      </c>
      <c r="GI86">
        <v>5</v>
      </c>
      <c r="GJ86">
        <v>0</v>
      </c>
      <c r="GK86">
        <v>0</v>
      </c>
      <c r="GL86">
        <f t="shared" si="102"/>
        <v>0</v>
      </c>
      <c r="GM86">
        <f t="shared" si="103"/>
        <v>5064</v>
      </c>
      <c r="GN86">
        <f t="shared" si="104"/>
        <v>5064</v>
      </c>
      <c r="GO86">
        <f t="shared" si="105"/>
        <v>0</v>
      </c>
      <c r="GP86">
        <f t="shared" si="106"/>
        <v>0</v>
      </c>
      <c r="GR86">
        <v>1</v>
      </c>
      <c r="GS86">
        <v>1</v>
      </c>
      <c r="GT86">
        <v>0</v>
      </c>
      <c r="GU86" t="s">
        <v>6</v>
      </c>
      <c r="GV86">
        <f t="shared" si="107"/>
        <v>0</v>
      </c>
      <c r="GW86">
        <v>1</v>
      </c>
      <c r="GX86">
        <f t="shared" si="108"/>
        <v>0</v>
      </c>
      <c r="HA86">
        <v>0</v>
      </c>
      <c r="HB86">
        <v>0</v>
      </c>
      <c r="HC86">
        <f t="shared" si="109"/>
        <v>0</v>
      </c>
      <c r="HE86" t="s">
        <v>38</v>
      </c>
      <c r="HF86" t="s">
        <v>39</v>
      </c>
      <c r="HM86" t="s">
        <v>6</v>
      </c>
      <c r="HN86" t="s">
        <v>6</v>
      </c>
      <c r="HO86" t="s">
        <v>6</v>
      </c>
      <c r="HP86" t="s">
        <v>6</v>
      </c>
      <c r="HQ86" t="s">
        <v>6</v>
      </c>
      <c r="IF86">
        <v>-1</v>
      </c>
      <c r="IK86">
        <v>0</v>
      </c>
    </row>
    <row r="87" spans="1:255" x14ac:dyDescent="0.2">
      <c r="A87" s="2">
        <v>18</v>
      </c>
      <c r="B87" s="2">
        <v>1</v>
      </c>
      <c r="C87" s="2">
        <v>94</v>
      </c>
      <c r="D87" s="2"/>
      <c r="E87" s="2" t="s">
        <v>153</v>
      </c>
      <c r="F87" s="2" t="s">
        <v>154</v>
      </c>
      <c r="G87" s="2" t="s">
        <v>155</v>
      </c>
      <c r="H87" s="2" t="s">
        <v>43</v>
      </c>
      <c r="I87" s="2">
        <f>I77*J87</f>
        <v>600</v>
      </c>
      <c r="J87" s="216">
        <f>'5.Ведомость_списания'!F56</f>
        <v>594.35364041604748</v>
      </c>
      <c r="K87" s="2">
        <v>594.35364000000004</v>
      </c>
      <c r="L87" s="2"/>
      <c r="M87" s="2"/>
      <c r="N87" s="2"/>
      <c r="O87" s="2">
        <f t="shared" si="73"/>
        <v>612</v>
      </c>
      <c r="P87" s="2">
        <f t="shared" si="74"/>
        <v>612</v>
      </c>
      <c r="Q87" s="2">
        <f t="shared" si="75"/>
        <v>0</v>
      </c>
      <c r="R87" s="2">
        <f t="shared" si="76"/>
        <v>0</v>
      </c>
      <c r="S87" s="2">
        <f t="shared" si="77"/>
        <v>0</v>
      </c>
      <c r="T87" s="2">
        <f t="shared" si="78"/>
        <v>0</v>
      </c>
      <c r="U87" s="2">
        <f t="shared" si="79"/>
        <v>0</v>
      </c>
      <c r="V87" s="2">
        <f t="shared" si="80"/>
        <v>0</v>
      </c>
      <c r="W87" s="2">
        <f t="shared" si="81"/>
        <v>0</v>
      </c>
      <c r="X87" s="2">
        <f t="shared" si="82"/>
        <v>0</v>
      </c>
      <c r="Y87" s="2">
        <f t="shared" si="83"/>
        <v>0</v>
      </c>
      <c r="Z87" s="2"/>
      <c r="AA87" s="2">
        <v>86295183</v>
      </c>
      <c r="AB87" s="2">
        <f t="shared" si="84"/>
        <v>1.02</v>
      </c>
      <c r="AC87" s="2">
        <f t="shared" si="110"/>
        <v>1.02</v>
      </c>
      <c r="AD87" s="2">
        <f t="shared" si="85"/>
        <v>0</v>
      </c>
      <c r="AE87" s="2">
        <f t="shared" si="86"/>
        <v>0</v>
      </c>
      <c r="AF87" s="2">
        <f t="shared" si="87"/>
        <v>0</v>
      </c>
      <c r="AG87" s="2">
        <f t="shared" si="88"/>
        <v>0</v>
      </c>
      <c r="AH87" s="2">
        <f t="shared" si="89"/>
        <v>0</v>
      </c>
      <c r="AI87" s="2">
        <f t="shared" si="90"/>
        <v>0</v>
      </c>
      <c r="AJ87" s="2">
        <f t="shared" si="91"/>
        <v>0</v>
      </c>
      <c r="AK87" s="2">
        <v>1.02</v>
      </c>
      <c r="AL87" s="110">
        <f>'1.Лок.смета.и.Акт'!F164</f>
        <v>1.02</v>
      </c>
      <c r="AM87" s="2">
        <v>0</v>
      </c>
      <c r="AN87" s="2">
        <v>0</v>
      </c>
      <c r="AO87" s="2">
        <v>0</v>
      </c>
      <c r="AP87" s="2">
        <v>0</v>
      </c>
      <c r="AQ87" s="2">
        <v>0</v>
      </c>
      <c r="AR87" s="2">
        <v>0</v>
      </c>
      <c r="AS87" s="2">
        <v>0</v>
      </c>
      <c r="AT87" s="2">
        <v>0</v>
      </c>
      <c r="AU87" s="2">
        <v>0</v>
      </c>
      <c r="AV87" s="2">
        <v>1</v>
      </c>
      <c r="AW87" s="2">
        <v>1</v>
      </c>
      <c r="AX87" s="2"/>
      <c r="AY87" s="2"/>
      <c r="AZ87" s="2">
        <v>1</v>
      </c>
      <c r="BA87" s="2">
        <v>1</v>
      </c>
      <c r="BB87" s="2">
        <v>1</v>
      </c>
      <c r="BC87" s="2">
        <v>1</v>
      </c>
      <c r="BD87" s="2" t="s">
        <v>6</v>
      </c>
      <c r="BE87" s="2" t="s">
        <v>6</v>
      </c>
      <c r="BF87" s="2" t="s">
        <v>6</v>
      </c>
      <c r="BG87" s="2" t="s">
        <v>6</v>
      </c>
      <c r="BH87" s="2">
        <v>3</v>
      </c>
      <c r="BI87" s="2">
        <v>1</v>
      </c>
      <c r="BJ87" s="2" t="s">
        <v>156</v>
      </c>
      <c r="BK87" s="2"/>
      <c r="BL87" s="2"/>
      <c r="BM87" s="2">
        <v>500001</v>
      </c>
      <c r="BN87" s="2">
        <v>0</v>
      </c>
      <c r="BO87" s="2" t="s">
        <v>6</v>
      </c>
      <c r="BP87" s="2">
        <v>0</v>
      </c>
      <c r="BQ87" s="2">
        <v>20</v>
      </c>
      <c r="BR87" s="2">
        <v>0</v>
      </c>
      <c r="BS87" s="2">
        <v>1</v>
      </c>
      <c r="BT87" s="2">
        <v>1</v>
      </c>
      <c r="BU87" s="2">
        <v>1</v>
      </c>
      <c r="BV87" s="2">
        <v>1</v>
      </c>
      <c r="BW87" s="2">
        <v>1</v>
      </c>
      <c r="BX87" s="2">
        <v>1</v>
      </c>
      <c r="BY87" s="2" t="s">
        <v>6</v>
      </c>
      <c r="BZ87" s="2">
        <v>0</v>
      </c>
      <c r="CA87" s="2">
        <v>0</v>
      </c>
      <c r="CB87" s="2" t="s">
        <v>6</v>
      </c>
      <c r="CC87" s="2"/>
      <c r="CD87" s="2"/>
      <c r="CE87" s="2">
        <v>0</v>
      </c>
      <c r="CF87" s="2">
        <v>0</v>
      </c>
      <c r="CG87" s="2">
        <v>0</v>
      </c>
      <c r="CH87" s="2"/>
      <c r="CI87" s="2"/>
      <c r="CJ87" s="2"/>
      <c r="CK87" s="2"/>
      <c r="CL87" s="2"/>
      <c r="CM87" s="2">
        <v>0</v>
      </c>
      <c r="CN87" s="2" t="s">
        <v>6</v>
      </c>
      <c r="CO87" s="2">
        <v>0</v>
      </c>
      <c r="CP87" s="2">
        <f t="shared" si="92"/>
        <v>612</v>
      </c>
      <c r="CQ87" s="2">
        <f t="shared" si="93"/>
        <v>1.02</v>
      </c>
      <c r="CR87" s="2">
        <f t="shared" si="94"/>
        <v>0</v>
      </c>
      <c r="CS87" s="2">
        <f t="shared" si="95"/>
        <v>0</v>
      </c>
      <c r="CT87" s="2">
        <f t="shared" si="96"/>
        <v>0</v>
      </c>
      <c r="CU87" s="2">
        <f t="shared" si="97"/>
        <v>0</v>
      </c>
      <c r="CV87" s="2">
        <f t="shared" si="98"/>
        <v>0</v>
      </c>
      <c r="CW87" s="2">
        <f t="shared" si="99"/>
        <v>0</v>
      </c>
      <c r="CX87" s="2">
        <f t="shared" si="100"/>
        <v>0</v>
      </c>
      <c r="CY87" s="2">
        <f>(((S87+(R87*IF(0,0,1)))*AT87)/100)</f>
        <v>0</v>
      </c>
      <c r="CZ87" s="2">
        <f>(((S87+(R87*IF(0,0,1)))*AU87)/100)</f>
        <v>0</v>
      </c>
      <c r="DA87" s="2"/>
      <c r="DB87" s="2"/>
      <c r="DC87" s="2" t="s">
        <v>6</v>
      </c>
      <c r="DD87" s="2" t="s">
        <v>6</v>
      </c>
      <c r="DE87" s="2" t="s">
        <v>6</v>
      </c>
      <c r="DF87" s="2" t="s">
        <v>6</v>
      </c>
      <c r="DG87" s="2" t="s">
        <v>6</v>
      </c>
      <c r="DH87" s="2" t="s">
        <v>6</v>
      </c>
      <c r="DI87" s="2" t="s">
        <v>6</v>
      </c>
      <c r="DJ87" s="2" t="s">
        <v>6</v>
      </c>
      <c r="DK87" s="2" t="s">
        <v>6</v>
      </c>
      <c r="DL87" s="2" t="s">
        <v>6</v>
      </c>
      <c r="DM87" s="2" t="s">
        <v>6</v>
      </c>
      <c r="DN87" s="2">
        <v>0</v>
      </c>
      <c r="DO87" s="2">
        <v>0</v>
      </c>
      <c r="DP87" s="2">
        <v>1</v>
      </c>
      <c r="DQ87" s="2">
        <v>1</v>
      </c>
      <c r="DR87" s="2"/>
      <c r="DS87" s="2"/>
      <c r="DT87" s="2"/>
      <c r="DU87" s="2">
        <v>1010</v>
      </c>
      <c r="DV87" s="2" t="s">
        <v>43</v>
      </c>
      <c r="DW87" s="2" t="s">
        <v>43</v>
      </c>
      <c r="DX87" s="2">
        <v>1</v>
      </c>
      <c r="DY87" s="2"/>
      <c r="DZ87" s="2" t="s">
        <v>6</v>
      </c>
      <c r="EA87" s="2" t="s">
        <v>6</v>
      </c>
      <c r="EB87" s="2" t="s">
        <v>6</v>
      </c>
      <c r="EC87" s="2" t="s">
        <v>6</v>
      </c>
      <c r="ED87" s="2"/>
      <c r="EE87" s="2">
        <v>54938781</v>
      </c>
      <c r="EF87" s="2">
        <v>20</v>
      </c>
      <c r="EG87" s="2" t="s">
        <v>34</v>
      </c>
      <c r="EH87" s="2">
        <v>0</v>
      </c>
      <c r="EI87" s="2" t="s">
        <v>6</v>
      </c>
      <c r="EJ87" s="2">
        <v>1</v>
      </c>
      <c r="EK87" s="2">
        <v>500001</v>
      </c>
      <c r="EL87" s="2" t="s">
        <v>35</v>
      </c>
      <c r="EM87" s="2" t="s">
        <v>36</v>
      </c>
      <c r="EN87" s="2"/>
      <c r="EO87" s="2" t="s">
        <v>6</v>
      </c>
      <c r="EP87" s="2"/>
      <c r="EQ87" s="2">
        <v>0</v>
      </c>
      <c r="ER87" s="2">
        <v>1.02</v>
      </c>
      <c r="ES87" s="110">
        <f>'1.Лок.смета.и.Акт'!F164</f>
        <v>1.02</v>
      </c>
      <c r="ET87" s="2">
        <v>0</v>
      </c>
      <c r="EU87" s="2">
        <v>0</v>
      </c>
      <c r="EV87" s="2">
        <v>0</v>
      </c>
      <c r="EW87" s="2">
        <v>0</v>
      </c>
      <c r="EX87" s="2">
        <v>0</v>
      </c>
      <c r="EY87" s="2"/>
      <c r="EZ87" s="2"/>
      <c r="FA87" s="2"/>
      <c r="FB87" s="2"/>
      <c r="FC87" s="2"/>
      <c r="FD87" s="2"/>
      <c r="FE87" s="2"/>
      <c r="FF87" s="2"/>
      <c r="FG87" s="2"/>
      <c r="FH87" s="2"/>
      <c r="FI87" s="2"/>
      <c r="FJ87" s="2"/>
      <c r="FK87" s="2"/>
      <c r="FL87" s="2"/>
      <c r="FM87" s="2"/>
      <c r="FN87" s="2"/>
      <c r="FO87" s="2"/>
      <c r="FP87" s="2"/>
      <c r="FQ87" s="2">
        <v>0</v>
      </c>
      <c r="FR87" s="2">
        <f t="shared" si="101"/>
        <v>0</v>
      </c>
      <c r="FS87" s="2">
        <v>0</v>
      </c>
      <c r="FT87" s="2"/>
      <c r="FU87" s="2"/>
      <c r="FV87" s="2"/>
      <c r="FW87" s="2"/>
      <c r="FX87" s="2">
        <v>0</v>
      </c>
      <c r="FY87" s="2">
        <v>0</v>
      </c>
      <c r="FZ87" s="2"/>
      <c r="GA87" s="2" t="s">
        <v>6</v>
      </c>
      <c r="GB87" s="2"/>
      <c r="GC87" s="2"/>
      <c r="GD87" s="2">
        <v>1</v>
      </c>
      <c r="GE87" s="2"/>
      <c r="GF87" s="2">
        <v>2089729805</v>
      </c>
      <c r="GG87" s="2">
        <v>2</v>
      </c>
      <c r="GH87" s="2">
        <v>1</v>
      </c>
      <c r="GI87" s="2">
        <v>-2</v>
      </c>
      <c r="GJ87" s="2">
        <v>0</v>
      </c>
      <c r="GK87" s="2">
        <v>0</v>
      </c>
      <c r="GL87" s="2">
        <f t="shared" si="102"/>
        <v>0</v>
      </c>
      <c r="GM87" s="2">
        <f t="shared" si="103"/>
        <v>612</v>
      </c>
      <c r="GN87" s="2">
        <f t="shared" si="104"/>
        <v>612</v>
      </c>
      <c r="GO87" s="2">
        <f t="shared" si="105"/>
        <v>0</v>
      </c>
      <c r="GP87" s="2">
        <f t="shared" si="106"/>
        <v>0</v>
      </c>
      <c r="GQ87" s="2"/>
      <c r="GR87" s="2">
        <v>0</v>
      </c>
      <c r="GS87" s="2">
        <v>3</v>
      </c>
      <c r="GT87" s="2">
        <v>0</v>
      </c>
      <c r="GU87" s="2" t="s">
        <v>6</v>
      </c>
      <c r="GV87" s="2">
        <f t="shared" si="107"/>
        <v>0</v>
      </c>
      <c r="GW87" s="2">
        <v>1</v>
      </c>
      <c r="GX87" s="2">
        <f t="shared" si="108"/>
        <v>0</v>
      </c>
      <c r="GY87" s="2"/>
      <c r="GZ87" s="2"/>
      <c r="HA87" s="2">
        <v>0</v>
      </c>
      <c r="HB87" s="2">
        <v>0</v>
      </c>
      <c r="HC87" s="2">
        <f t="shared" si="109"/>
        <v>0</v>
      </c>
      <c r="HD87" s="2"/>
      <c r="HE87" s="2" t="s">
        <v>6</v>
      </c>
      <c r="HF87" s="2" t="s">
        <v>6</v>
      </c>
      <c r="HG87" s="2"/>
      <c r="HH87" s="2"/>
      <c r="HI87" s="2"/>
      <c r="HJ87" s="2"/>
      <c r="HK87" s="2"/>
      <c r="HL87" s="2"/>
      <c r="HM87" s="2" t="s">
        <v>6</v>
      </c>
      <c r="HN87" s="2" t="s">
        <v>6</v>
      </c>
      <c r="HO87" s="2" t="s">
        <v>6</v>
      </c>
      <c r="HP87" s="2" t="s">
        <v>6</v>
      </c>
      <c r="HQ87" s="2" t="s">
        <v>6</v>
      </c>
      <c r="HR87" s="2"/>
      <c r="HS87" s="2"/>
      <c r="HT87" s="2"/>
      <c r="HU87" s="2"/>
      <c r="HV87" s="2"/>
      <c r="HW87" s="2"/>
      <c r="HX87" s="2"/>
      <c r="HY87" s="2"/>
      <c r="HZ87" s="2"/>
      <c r="IA87" s="2"/>
      <c r="IB87" s="2"/>
      <c r="IC87" s="2"/>
      <c r="ID87" s="2"/>
      <c r="IE87" s="2"/>
      <c r="IF87" s="2">
        <v>-1</v>
      </c>
      <c r="IG87" s="2"/>
      <c r="IH87" s="2"/>
      <c r="II87" s="2"/>
      <c r="IJ87" s="2"/>
      <c r="IK87" s="2">
        <v>0</v>
      </c>
      <c r="IL87" s="2"/>
      <c r="IM87" s="2"/>
      <c r="IN87" s="2"/>
      <c r="IO87" s="2"/>
      <c r="IP87" s="2"/>
      <c r="IQ87" s="2"/>
      <c r="IR87" s="2"/>
      <c r="IS87" s="2"/>
      <c r="IT87" s="2"/>
      <c r="IU87" s="2"/>
    </row>
    <row r="88" spans="1:255" x14ac:dyDescent="0.2">
      <c r="A88">
        <v>18</v>
      </c>
      <c r="B88">
        <v>1</v>
      </c>
      <c r="C88">
        <v>105</v>
      </c>
      <c r="E88" t="s">
        <v>153</v>
      </c>
      <c r="F88" t="e">
        <f>'2.Лок.смета.и.Акт'!#REF!</f>
        <v>#REF!</v>
      </c>
      <c r="G88" t="s">
        <v>155</v>
      </c>
      <c r="H88" t="s">
        <v>43</v>
      </c>
      <c r="I88">
        <f>I78*J88</f>
        <v>600</v>
      </c>
      <c r="J88">
        <v>594.35364041604748</v>
      </c>
      <c r="K88">
        <v>594.35364000000004</v>
      </c>
      <c r="O88">
        <f t="shared" si="73"/>
        <v>5715</v>
      </c>
      <c r="P88">
        <f t="shared" si="74"/>
        <v>5715</v>
      </c>
      <c r="Q88">
        <f t="shared" si="75"/>
        <v>0</v>
      </c>
      <c r="R88">
        <f t="shared" si="76"/>
        <v>0</v>
      </c>
      <c r="S88">
        <f t="shared" si="77"/>
        <v>0</v>
      </c>
      <c r="T88">
        <f t="shared" si="78"/>
        <v>0</v>
      </c>
      <c r="U88">
        <f t="shared" si="79"/>
        <v>0</v>
      </c>
      <c r="V88">
        <f t="shared" si="80"/>
        <v>0</v>
      </c>
      <c r="W88">
        <f t="shared" si="81"/>
        <v>0</v>
      </c>
      <c r="X88">
        <f t="shared" si="82"/>
        <v>0</v>
      </c>
      <c r="Y88">
        <f t="shared" si="83"/>
        <v>0</v>
      </c>
      <c r="AA88">
        <v>86295184</v>
      </c>
      <c r="AB88">
        <f t="shared" si="84"/>
        <v>1.26</v>
      </c>
      <c r="AC88">
        <f t="shared" si="110"/>
        <v>1.26</v>
      </c>
      <c r="AD88">
        <f t="shared" si="85"/>
        <v>0</v>
      </c>
      <c r="AE88">
        <f t="shared" si="86"/>
        <v>0</v>
      </c>
      <c r="AF88">
        <f t="shared" si="87"/>
        <v>0</v>
      </c>
      <c r="AG88">
        <f t="shared" si="88"/>
        <v>0</v>
      </c>
      <c r="AH88">
        <f t="shared" si="89"/>
        <v>0</v>
      </c>
      <c r="AI88">
        <f t="shared" si="90"/>
        <v>0</v>
      </c>
      <c r="AJ88">
        <f t="shared" si="91"/>
        <v>0</v>
      </c>
      <c r="AK88">
        <v>1.26</v>
      </c>
      <c r="AL88">
        <v>1.26</v>
      </c>
      <c r="AM88">
        <v>0</v>
      </c>
      <c r="AN88">
        <v>0</v>
      </c>
      <c r="AO88">
        <v>0</v>
      </c>
      <c r="AP88">
        <v>0</v>
      </c>
      <c r="AQ88">
        <v>0</v>
      </c>
      <c r="AR88">
        <v>0</v>
      </c>
      <c r="AS88">
        <v>0</v>
      </c>
      <c r="AT88">
        <v>0</v>
      </c>
      <c r="AU88">
        <v>0</v>
      </c>
      <c r="AV88">
        <v>1</v>
      </c>
      <c r="AW88">
        <v>1</v>
      </c>
      <c r="AZ88">
        <v>1</v>
      </c>
      <c r="BA88">
        <v>1</v>
      </c>
      <c r="BB88">
        <v>1</v>
      </c>
      <c r="BC88">
        <v>7.56</v>
      </c>
      <c r="BD88" t="s">
        <v>6</v>
      </c>
      <c r="BE88" t="s">
        <v>6</v>
      </c>
      <c r="BF88" t="s">
        <v>6</v>
      </c>
      <c r="BG88" t="s">
        <v>6</v>
      </c>
      <c r="BH88">
        <v>3</v>
      </c>
      <c r="BI88">
        <v>1</v>
      </c>
      <c r="BJ88" t="s">
        <v>156</v>
      </c>
      <c r="BM88">
        <v>500001</v>
      </c>
      <c r="BN88">
        <v>0</v>
      </c>
      <c r="BO88" t="s">
        <v>6</v>
      </c>
      <c r="BP88">
        <v>0</v>
      </c>
      <c r="BQ88">
        <v>20</v>
      </c>
      <c r="BR88">
        <v>0</v>
      </c>
      <c r="BS88">
        <v>1</v>
      </c>
      <c r="BT88">
        <v>1</v>
      </c>
      <c r="BU88">
        <v>1</v>
      </c>
      <c r="BV88">
        <v>1</v>
      </c>
      <c r="BW88">
        <v>1</v>
      </c>
      <c r="BX88">
        <v>1</v>
      </c>
      <c r="BY88" t="s">
        <v>6</v>
      </c>
      <c r="BZ88">
        <v>0</v>
      </c>
      <c r="CA88">
        <v>0</v>
      </c>
      <c r="CB88" t="s">
        <v>6</v>
      </c>
      <c r="CE88">
        <v>0</v>
      </c>
      <c r="CF88">
        <v>0</v>
      </c>
      <c r="CG88">
        <v>0</v>
      </c>
      <c r="CM88">
        <v>0</v>
      </c>
      <c r="CN88" t="s">
        <v>6</v>
      </c>
      <c r="CO88">
        <v>0</v>
      </c>
      <c r="CP88">
        <f t="shared" si="92"/>
        <v>5715</v>
      </c>
      <c r="CQ88">
        <f t="shared" si="93"/>
        <v>9.525599999999999</v>
      </c>
      <c r="CR88">
        <f t="shared" si="94"/>
        <v>0</v>
      </c>
      <c r="CS88">
        <f t="shared" si="95"/>
        <v>0</v>
      </c>
      <c r="CT88">
        <f t="shared" si="96"/>
        <v>0</v>
      </c>
      <c r="CU88">
        <f t="shared" si="97"/>
        <v>0</v>
      </c>
      <c r="CV88">
        <f t="shared" si="98"/>
        <v>0</v>
      </c>
      <c r="CW88">
        <f t="shared" si="99"/>
        <v>0</v>
      </c>
      <c r="CX88">
        <f t="shared" si="100"/>
        <v>0</v>
      </c>
      <c r="CY88">
        <f>(S88+R88)*(BZ88/100)</f>
        <v>0</v>
      </c>
      <c r="CZ88">
        <f>(S88+R88)*(CA88/100)</f>
        <v>0</v>
      </c>
      <c r="DC88" t="s">
        <v>6</v>
      </c>
      <c r="DD88" t="s">
        <v>6</v>
      </c>
      <c r="DE88" t="s">
        <v>6</v>
      </c>
      <c r="DF88" t="s">
        <v>6</v>
      </c>
      <c r="DG88" t="s">
        <v>6</v>
      </c>
      <c r="DH88" t="s">
        <v>6</v>
      </c>
      <c r="DI88" t="s">
        <v>6</v>
      </c>
      <c r="DJ88" t="s">
        <v>6</v>
      </c>
      <c r="DK88" t="s">
        <v>6</v>
      </c>
      <c r="DL88" t="s">
        <v>6</v>
      </c>
      <c r="DM88" t="s">
        <v>6</v>
      </c>
      <c r="DN88">
        <v>0</v>
      </c>
      <c r="DO88">
        <v>0</v>
      </c>
      <c r="DP88">
        <v>1</v>
      </c>
      <c r="DQ88">
        <v>1</v>
      </c>
      <c r="DU88">
        <v>1010</v>
      </c>
      <c r="DV88" t="s">
        <v>43</v>
      </c>
      <c r="DW88" t="e">
        <f>'2.Лок.смета.и.Акт'!#REF!</f>
        <v>#REF!</v>
      </c>
      <c r="DX88">
        <v>1</v>
      </c>
      <c r="DZ88" t="s">
        <v>6</v>
      </c>
      <c r="EA88" t="s">
        <v>6</v>
      </c>
      <c r="EB88" t="s">
        <v>6</v>
      </c>
      <c r="EC88" t="s">
        <v>6</v>
      </c>
      <c r="EE88">
        <v>54938781</v>
      </c>
      <c r="EF88">
        <v>20</v>
      </c>
      <c r="EG88" t="s">
        <v>34</v>
      </c>
      <c r="EH88">
        <v>0</v>
      </c>
      <c r="EI88" t="s">
        <v>6</v>
      </c>
      <c r="EJ88">
        <v>1</v>
      </c>
      <c r="EK88">
        <v>500001</v>
      </c>
      <c r="EL88" t="s">
        <v>35</v>
      </c>
      <c r="EM88" t="s">
        <v>36</v>
      </c>
      <c r="EO88" t="s">
        <v>6</v>
      </c>
      <c r="EQ88">
        <v>0</v>
      </c>
      <c r="ER88">
        <v>8.9600000000000009</v>
      </c>
      <c r="ES88">
        <v>1.26</v>
      </c>
      <c r="ET88">
        <v>0</v>
      </c>
      <c r="EU88">
        <v>0</v>
      </c>
      <c r="EV88">
        <v>0</v>
      </c>
      <c r="EW88">
        <v>0</v>
      </c>
      <c r="EX88">
        <v>0</v>
      </c>
      <c r="EZ88">
        <v>5</v>
      </c>
      <c r="FC88">
        <v>0</v>
      </c>
      <c r="FD88">
        <v>18</v>
      </c>
      <c r="FF88">
        <v>8.9600000000000009</v>
      </c>
      <c r="FQ88">
        <v>0</v>
      </c>
      <c r="FR88">
        <f t="shared" si="101"/>
        <v>0</v>
      </c>
      <c r="FS88">
        <v>0</v>
      </c>
      <c r="FX88">
        <v>0</v>
      </c>
      <c r="FY88">
        <v>0</v>
      </c>
      <c r="GA88" t="s">
        <v>157</v>
      </c>
      <c r="GD88">
        <v>1</v>
      </c>
      <c r="GF88">
        <v>2089729805</v>
      </c>
      <c r="GG88">
        <v>2</v>
      </c>
      <c r="GH88">
        <v>3</v>
      </c>
      <c r="GI88">
        <v>5</v>
      </c>
      <c r="GJ88">
        <v>0</v>
      </c>
      <c r="GK88">
        <v>0</v>
      </c>
      <c r="GL88">
        <f t="shared" si="102"/>
        <v>0</v>
      </c>
      <c r="GM88">
        <f t="shared" si="103"/>
        <v>5715</v>
      </c>
      <c r="GN88">
        <f t="shared" si="104"/>
        <v>5715</v>
      </c>
      <c r="GO88">
        <f t="shared" si="105"/>
        <v>0</v>
      </c>
      <c r="GP88">
        <f t="shared" si="106"/>
        <v>0</v>
      </c>
      <c r="GR88">
        <v>1</v>
      </c>
      <c r="GS88">
        <v>1</v>
      </c>
      <c r="GT88">
        <v>0</v>
      </c>
      <c r="GU88" t="s">
        <v>6</v>
      </c>
      <c r="GV88">
        <f t="shared" si="107"/>
        <v>0</v>
      </c>
      <c r="GW88">
        <v>1</v>
      </c>
      <c r="GX88">
        <f t="shared" si="108"/>
        <v>0</v>
      </c>
      <c r="HA88">
        <v>0</v>
      </c>
      <c r="HB88">
        <v>0</v>
      </c>
      <c r="HC88">
        <f t="shared" si="109"/>
        <v>0</v>
      </c>
      <c r="HE88" t="s">
        <v>38</v>
      </c>
      <c r="HF88" t="s">
        <v>39</v>
      </c>
      <c r="HM88" t="s">
        <v>6</v>
      </c>
      <c r="HN88" t="s">
        <v>6</v>
      </c>
      <c r="HO88" t="s">
        <v>6</v>
      </c>
      <c r="HP88" t="s">
        <v>6</v>
      </c>
      <c r="HQ88" t="s">
        <v>6</v>
      </c>
      <c r="IF88">
        <v>-1</v>
      </c>
      <c r="IK88">
        <v>0</v>
      </c>
    </row>
    <row r="89" spans="1:255" x14ac:dyDescent="0.2">
      <c r="A89" s="2">
        <v>18</v>
      </c>
      <c r="B89" s="2">
        <v>1</v>
      </c>
      <c r="C89" s="2">
        <v>95</v>
      </c>
      <c r="D89" s="2"/>
      <c r="E89" s="2" t="s">
        <v>158</v>
      </c>
      <c r="F89" s="2" t="s">
        <v>159</v>
      </c>
      <c r="G89" s="2" t="s">
        <v>160</v>
      </c>
      <c r="H89" s="2" t="s">
        <v>32</v>
      </c>
      <c r="I89" s="2">
        <f>I77*J89</f>
        <v>0.10095</v>
      </c>
      <c r="J89" s="216">
        <f>'5.Ведомость_списания'!F57</f>
        <v>9.9999999999999992E-2</v>
      </c>
      <c r="K89" s="2">
        <v>0.1</v>
      </c>
      <c r="L89" s="2"/>
      <c r="M89" s="2"/>
      <c r="N89" s="2"/>
      <c r="O89" s="2">
        <f t="shared" si="73"/>
        <v>1</v>
      </c>
      <c r="P89" s="2">
        <f t="shared" si="74"/>
        <v>1</v>
      </c>
      <c r="Q89" s="2">
        <f t="shared" si="75"/>
        <v>0</v>
      </c>
      <c r="R89" s="2">
        <f t="shared" si="76"/>
        <v>0</v>
      </c>
      <c r="S89" s="2">
        <f t="shared" si="77"/>
        <v>0</v>
      </c>
      <c r="T89" s="2">
        <f t="shared" si="78"/>
        <v>0</v>
      </c>
      <c r="U89" s="2">
        <f t="shared" si="79"/>
        <v>0</v>
      </c>
      <c r="V89" s="2">
        <f t="shared" si="80"/>
        <v>0</v>
      </c>
      <c r="W89" s="2">
        <f t="shared" si="81"/>
        <v>0</v>
      </c>
      <c r="X89" s="2">
        <f t="shared" si="82"/>
        <v>0</v>
      </c>
      <c r="Y89" s="2">
        <f t="shared" si="83"/>
        <v>0</v>
      </c>
      <c r="Z89" s="2"/>
      <c r="AA89" s="2">
        <v>86295183</v>
      </c>
      <c r="AB89" s="2">
        <f t="shared" si="84"/>
        <v>7.14</v>
      </c>
      <c r="AC89" s="2">
        <f t="shared" si="110"/>
        <v>7.14</v>
      </c>
      <c r="AD89" s="2">
        <f t="shared" si="85"/>
        <v>0</v>
      </c>
      <c r="AE89" s="2">
        <f t="shared" si="86"/>
        <v>0</v>
      </c>
      <c r="AF89" s="2">
        <f t="shared" si="87"/>
        <v>0</v>
      </c>
      <c r="AG89" s="2">
        <f t="shared" si="88"/>
        <v>0</v>
      </c>
      <c r="AH89" s="2">
        <f t="shared" si="89"/>
        <v>0</v>
      </c>
      <c r="AI89" s="2">
        <f t="shared" si="90"/>
        <v>0</v>
      </c>
      <c r="AJ89" s="2">
        <f t="shared" si="91"/>
        <v>0</v>
      </c>
      <c r="AK89" s="2">
        <v>7.14</v>
      </c>
      <c r="AL89" s="110">
        <f>'1.Лок.смета.и.Акт'!F166</f>
        <v>7.14</v>
      </c>
      <c r="AM89" s="2">
        <v>0</v>
      </c>
      <c r="AN89" s="2">
        <v>0</v>
      </c>
      <c r="AO89" s="2">
        <v>0</v>
      </c>
      <c r="AP89" s="2">
        <v>0</v>
      </c>
      <c r="AQ89" s="2">
        <v>0</v>
      </c>
      <c r="AR89" s="2">
        <v>0</v>
      </c>
      <c r="AS89" s="2">
        <v>0</v>
      </c>
      <c r="AT89" s="2">
        <v>0</v>
      </c>
      <c r="AU89" s="2">
        <v>0</v>
      </c>
      <c r="AV89" s="2">
        <v>1</v>
      </c>
      <c r="AW89" s="2">
        <v>1</v>
      </c>
      <c r="AX89" s="2"/>
      <c r="AY89" s="2"/>
      <c r="AZ89" s="2">
        <v>1</v>
      </c>
      <c r="BA89" s="2">
        <v>1</v>
      </c>
      <c r="BB89" s="2">
        <v>1</v>
      </c>
      <c r="BC89" s="2">
        <v>1</v>
      </c>
      <c r="BD89" s="2" t="s">
        <v>6</v>
      </c>
      <c r="BE89" s="2" t="s">
        <v>6</v>
      </c>
      <c r="BF89" s="2" t="s">
        <v>6</v>
      </c>
      <c r="BG89" s="2" t="s">
        <v>6</v>
      </c>
      <c r="BH89" s="2">
        <v>3</v>
      </c>
      <c r="BI89" s="2">
        <v>1</v>
      </c>
      <c r="BJ89" s="2" t="s">
        <v>161</v>
      </c>
      <c r="BK89" s="2"/>
      <c r="BL89" s="2"/>
      <c r="BM89" s="2">
        <v>500001</v>
      </c>
      <c r="BN89" s="2">
        <v>0</v>
      </c>
      <c r="BO89" s="2" t="s">
        <v>6</v>
      </c>
      <c r="BP89" s="2">
        <v>0</v>
      </c>
      <c r="BQ89" s="2">
        <v>20</v>
      </c>
      <c r="BR89" s="2">
        <v>0</v>
      </c>
      <c r="BS89" s="2">
        <v>1</v>
      </c>
      <c r="BT89" s="2">
        <v>1</v>
      </c>
      <c r="BU89" s="2">
        <v>1</v>
      </c>
      <c r="BV89" s="2">
        <v>1</v>
      </c>
      <c r="BW89" s="2">
        <v>1</v>
      </c>
      <c r="BX89" s="2">
        <v>1</v>
      </c>
      <c r="BY89" s="2" t="s">
        <v>6</v>
      </c>
      <c r="BZ89" s="2">
        <v>0</v>
      </c>
      <c r="CA89" s="2">
        <v>0</v>
      </c>
      <c r="CB89" s="2" t="s">
        <v>6</v>
      </c>
      <c r="CC89" s="2"/>
      <c r="CD89" s="2"/>
      <c r="CE89" s="2">
        <v>0</v>
      </c>
      <c r="CF89" s="2">
        <v>0</v>
      </c>
      <c r="CG89" s="2">
        <v>0</v>
      </c>
      <c r="CH89" s="2"/>
      <c r="CI89" s="2"/>
      <c r="CJ89" s="2"/>
      <c r="CK89" s="2"/>
      <c r="CL89" s="2"/>
      <c r="CM89" s="2">
        <v>0</v>
      </c>
      <c r="CN89" s="2" t="s">
        <v>6</v>
      </c>
      <c r="CO89" s="2">
        <v>0</v>
      </c>
      <c r="CP89" s="2">
        <f t="shared" si="92"/>
        <v>1</v>
      </c>
      <c r="CQ89" s="2">
        <f t="shared" si="93"/>
        <v>7.14</v>
      </c>
      <c r="CR89" s="2">
        <f t="shared" si="94"/>
        <v>0</v>
      </c>
      <c r="CS89" s="2">
        <f t="shared" si="95"/>
        <v>0</v>
      </c>
      <c r="CT89" s="2">
        <f t="shared" si="96"/>
        <v>0</v>
      </c>
      <c r="CU89" s="2">
        <f t="shared" si="97"/>
        <v>0</v>
      </c>
      <c r="CV89" s="2">
        <f t="shared" si="98"/>
        <v>0</v>
      </c>
      <c r="CW89" s="2">
        <f t="shared" si="99"/>
        <v>0</v>
      </c>
      <c r="CX89" s="2">
        <f t="shared" si="100"/>
        <v>0</v>
      </c>
      <c r="CY89" s="2">
        <f>(((S89+(R89*IF(0,0,1)))*AT89)/100)</f>
        <v>0</v>
      </c>
      <c r="CZ89" s="2">
        <f>(((S89+(R89*IF(0,0,1)))*AU89)/100)</f>
        <v>0</v>
      </c>
      <c r="DA89" s="2"/>
      <c r="DB89" s="2"/>
      <c r="DC89" s="2" t="s">
        <v>6</v>
      </c>
      <c r="DD89" s="2" t="s">
        <v>6</v>
      </c>
      <c r="DE89" s="2" t="s">
        <v>6</v>
      </c>
      <c r="DF89" s="2" t="s">
        <v>6</v>
      </c>
      <c r="DG89" s="2" t="s">
        <v>6</v>
      </c>
      <c r="DH89" s="2" t="s">
        <v>6</v>
      </c>
      <c r="DI89" s="2" t="s">
        <v>6</v>
      </c>
      <c r="DJ89" s="2" t="s">
        <v>6</v>
      </c>
      <c r="DK89" s="2" t="s">
        <v>6</v>
      </c>
      <c r="DL89" s="2" t="s">
        <v>6</v>
      </c>
      <c r="DM89" s="2" t="s">
        <v>6</v>
      </c>
      <c r="DN89" s="2">
        <v>0</v>
      </c>
      <c r="DO89" s="2">
        <v>0</v>
      </c>
      <c r="DP89" s="2">
        <v>1</v>
      </c>
      <c r="DQ89" s="2">
        <v>1</v>
      </c>
      <c r="DR89" s="2"/>
      <c r="DS89" s="2"/>
      <c r="DT89" s="2"/>
      <c r="DU89" s="2">
        <v>1007</v>
      </c>
      <c r="DV89" s="2" t="s">
        <v>32</v>
      </c>
      <c r="DW89" s="2" t="s">
        <v>32</v>
      </c>
      <c r="DX89" s="2">
        <v>1</v>
      </c>
      <c r="DY89" s="2"/>
      <c r="DZ89" s="2" t="s">
        <v>6</v>
      </c>
      <c r="EA89" s="2" t="s">
        <v>6</v>
      </c>
      <c r="EB89" s="2" t="s">
        <v>6</v>
      </c>
      <c r="EC89" s="2" t="s">
        <v>6</v>
      </c>
      <c r="ED89" s="2"/>
      <c r="EE89" s="2">
        <v>54938781</v>
      </c>
      <c r="EF89" s="2">
        <v>20</v>
      </c>
      <c r="EG89" s="2" t="s">
        <v>34</v>
      </c>
      <c r="EH89" s="2">
        <v>0</v>
      </c>
      <c r="EI89" s="2" t="s">
        <v>6</v>
      </c>
      <c r="EJ89" s="2">
        <v>1</v>
      </c>
      <c r="EK89" s="2">
        <v>500001</v>
      </c>
      <c r="EL89" s="2" t="s">
        <v>35</v>
      </c>
      <c r="EM89" s="2" t="s">
        <v>36</v>
      </c>
      <c r="EN89" s="2"/>
      <c r="EO89" s="2" t="s">
        <v>6</v>
      </c>
      <c r="EP89" s="2"/>
      <c r="EQ89" s="2">
        <v>0</v>
      </c>
      <c r="ER89" s="2">
        <v>7.14</v>
      </c>
      <c r="ES89" s="110">
        <f>'1.Лок.смета.и.Акт'!F166</f>
        <v>7.14</v>
      </c>
      <c r="ET89" s="2">
        <v>0</v>
      </c>
      <c r="EU89" s="2">
        <v>0</v>
      </c>
      <c r="EV89" s="2">
        <v>0</v>
      </c>
      <c r="EW89" s="2">
        <v>0</v>
      </c>
      <c r="EX89" s="2">
        <v>0</v>
      </c>
      <c r="EY89" s="2"/>
      <c r="EZ89" s="2"/>
      <c r="FA89" s="2"/>
      <c r="FB89" s="2"/>
      <c r="FC89" s="2"/>
      <c r="FD89" s="2"/>
      <c r="FE89" s="2"/>
      <c r="FF89" s="2"/>
      <c r="FG89" s="2"/>
      <c r="FH89" s="2"/>
      <c r="FI89" s="2"/>
      <c r="FJ89" s="2"/>
      <c r="FK89" s="2"/>
      <c r="FL89" s="2"/>
      <c r="FM89" s="2"/>
      <c r="FN89" s="2"/>
      <c r="FO89" s="2"/>
      <c r="FP89" s="2"/>
      <c r="FQ89" s="2">
        <v>0</v>
      </c>
      <c r="FR89" s="2">
        <f t="shared" si="101"/>
        <v>0</v>
      </c>
      <c r="FS89" s="2">
        <v>0</v>
      </c>
      <c r="FT89" s="2"/>
      <c r="FU89" s="2"/>
      <c r="FV89" s="2"/>
      <c r="FW89" s="2"/>
      <c r="FX89" s="2">
        <v>0</v>
      </c>
      <c r="FY89" s="2">
        <v>0</v>
      </c>
      <c r="FZ89" s="2"/>
      <c r="GA89" s="2" t="s">
        <v>6</v>
      </c>
      <c r="GB89" s="2"/>
      <c r="GC89" s="2"/>
      <c r="GD89" s="2">
        <v>1</v>
      </c>
      <c r="GE89" s="2"/>
      <c r="GF89" s="2">
        <v>-50505369</v>
      </c>
      <c r="GG89" s="2">
        <v>2</v>
      </c>
      <c r="GH89" s="2">
        <v>0</v>
      </c>
      <c r="GI89" s="2">
        <v>-2</v>
      </c>
      <c r="GJ89" s="2">
        <v>0</v>
      </c>
      <c r="GK89" s="2">
        <v>0</v>
      </c>
      <c r="GL89" s="2">
        <f t="shared" si="102"/>
        <v>0</v>
      </c>
      <c r="GM89" s="2">
        <f t="shared" si="103"/>
        <v>1</v>
      </c>
      <c r="GN89" s="2">
        <f t="shared" si="104"/>
        <v>1</v>
      </c>
      <c r="GO89" s="2">
        <f t="shared" si="105"/>
        <v>0</v>
      </c>
      <c r="GP89" s="2">
        <f t="shared" si="106"/>
        <v>0</v>
      </c>
      <c r="GQ89" s="2"/>
      <c r="GR89" s="2">
        <v>0</v>
      </c>
      <c r="GS89" s="2">
        <v>3</v>
      </c>
      <c r="GT89" s="2">
        <v>0</v>
      </c>
      <c r="GU89" s="2" t="s">
        <v>6</v>
      </c>
      <c r="GV89" s="2">
        <f t="shared" si="107"/>
        <v>0</v>
      </c>
      <c r="GW89" s="2">
        <v>1</v>
      </c>
      <c r="GX89" s="2">
        <f t="shared" si="108"/>
        <v>0</v>
      </c>
      <c r="GY89" s="2"/>
      <c r="GZ89" s="2"/>
      <c r="HA89" s="2">
        <v>0</v>
      </c>
      <c r="HB89" s="2">
        <v>0</v>
      </c>
      <c r="HC89" s="2">
        <f t="shared" si="109"/>
        <v>0</v>
      </c>
      <c r="HD89" s="2"/>
      <c r="HE89" s="2" t="s">
        <v>6</v>
      </c>
      <c r="HF89" s="2" t="s">
        <v>6</v>
      </c>
      <c r="HG89" s="2"/>
      <c r="HH89" s="2"/>
      <c r="HI89" s="2"/>
      <c r="HJ89" s="2"/>
      <c r="HK89" s="2"/>
      <c r="HL89" s="2"/>
      <c r="HM89" s="2" t="s">
        <v>6</v>
      </c>
      <c r="HN89" s="2" t="s">
        <v>6</v>
      </c>
      <c r="HO89" s="2" t="s">
        <v>6</v>
      </c>
      <c r="HP89" s="2" t="s">
        <v>6</v>
      </c>
      <c r="HQ89" s="2" t="s">
        <v>6</v>
      </c>
      <c r="HR89" s="2"/>
      <c r="HS89" s="2"/>
      <c r="HT89" s="2"/>
      <c r="HU89" s="2"/>
      <c r="HV89" s="2"/>
      <c r="HW89" s="2"/>
      <c r="HX89" s="2"/>
      <c r="HY89" s="2"/>
      <c r="HZ89" s="2"/>
      <c r="IA89" s="2"/>
      <c r="IB89" s="2"/>
      <c r="IC89" s="2"/>
      <c r="ID89" s="2"/>
      <c r="IE89" s="2"/>
      <c r="IF89" s="2">
        <v>-1</v>
      </c>
      <c r="IG89" s="2"/>
      <c r="IH89" s="2"/>
      <c r="II89" s="2"/>
      <c r="IJ89" s="2"/>
      <c r="IK89" s="2">
        <v>0</v>
      </c>
      <c r="IL89" s="2"/>
      <c r="IM89" s="2"/>
      <c r="IN89" s="2"/>
      <c r="IO89" s="2"/>
      <c r="IP89" s="2"/>
      <c r="IQ89" s="2"/>
      <c r="IR89" s="2"/>
      <c r="IS89" s="2"/>
      <c r="IT89" s="2"/>
      <c r="IU89" s="2"/>
    </row>
    <row r="90" spans="1:255" x14ac:dyDescent="0.2">
      <c r="A90">
        <v>18</v>
      </c>
      <c r="B90">
        <v>1</v>
      </c>
      <c r="C90">
        <v>106</v>
      </c>
      <c r="E90" t="s">
        <v>158</v>
      </c>
      <c r="F90" t="e">
        <f>'2.Лок.смета.и.Акт'!#REF!</f>
        <v>#REF!</v>
      </c>
      <c r="G90" t="s">
        <v>160</v>
      </c>
      <c r="H90" t="s">
        <v>32</v>
      </c>
      <c r="I90">
        <f>I78*J90</f>
        <v>0.10095</v>
      </c>
      <c r="J90">
        <v>9.9999999999999992E-2</v>
      </c>
      <c r="K90">
        <v>0.1</v>
      </c>
      <c r="O90">
        <f t="shared" si="73"/>
        <v>2</v>
      </c>
      <c r="P90">
        <f t="shared" si="74"/>
        <v>2</v>
      </c>
      <c r="Q90">
        <f t="shared" si="75"/>
        <v>0</v>
      </c>
      <c r="R90">
        <f t="shared" si="76"/>
        <v>0</v>
      </c>
      <c r="S90">
        <f t="shared" si="77"/>
        <v>0</v>
      </c>
      <c r="T90">
        <f t="shared" si="78"/>
        <v>0</v>
      </c>
      <c r="U90">
        <f t="shared" si="79"/>
        <v>0</v>
      </c>
      <c r="V90">
        <f t="shared" si="80"/>
        <v>0</v>
      </c>
      <c r="W90">
        <f t="shared" si="81"/>
        <v>0</v>
      </c>
      <c r="X90">
        <f t="shared" si="82"/>
        <v>0</v>
      </c>
      <c r="Y90">
        <f t="shared" si="83"/>
        <v>0</v>
      </c>
      <c r="AA90">
        <v>86295184</v>
      </c>
      <c r="AB90">
        <f t="shared" si="84"/>
        <v>2</v>
      </c>
      <c r="AC90">
        <f t="shared" si="110"/>
        <v>2</v>
      </c>
      <c r="AD90">
        <f t="shared" si="85"/>
        <v>0</v>
      </c>
      <c r="AE90">
        <f t="shared" si="86"/>
        <v>0</v>
      </c>
      <c r="AF90">
        <f t="shared" si="87"/>
        <v>0</v>
      </c>
      <c r="AG90">
        <f t="shared" si="88"/>
        <v>0</v>
      </c>
      <c r="AH90">
        <f t="shared" si="89"/>
        <v>0</v>
      </c>
      <c r="AI90">
        <f t="shared" si="90"/>
        <v>0</v>
      </c>
      <c r="AJ90">
        <f t="shared" si="91"/>
        <v>0</v>
      </c>
      <c r="AK90">
        <v>2</v>
      </c>
      <c r="AL90">
        <v>2</v>
      </c>
      <c r="AM90">
        <v>0</v>
      </c>
      <c r="AN90">
        <v>0</v>
      </c>
      <c r="AO90">
        <v>0</v>
      </c>
      <c r="AP90">
        <v>0</v>
      </c>
      <c r="AQ90">
        <v>0</v>
      </c>
      <c r="AR90">
        <v>0</v>
      </c>
      <c r="AS90">
        <v>0</v>
      </c>
      <c r="AT90">
        <v>0</v>
      </c>
      <c r="AU90">
        <v>0</v>
      </c>
      <c r="AV90">
        <v>1</v>
      </c>
      <c r="AW90">
        <v>1</v>
      </c>
      <c r="AZ90">
        <v>1</v>
      </c>
      <c r="BA90">
        <v>1</v>
      </c>
      <c r="BB90">
        <v>1</v>
      </c>
      <c r="BC90">
        <v>7.56</v>
      </c>
      <c r="BD90" t="s">
        <v>6</v>
      </c>
      <c r="BE90" t="s">
        <v>6</v>
      </c>
      <c r="BF90" t="s">
        <v>6</v>
      </c>
      <c r="BG90" t="s">
        <v>6</v>
      </c>
      <c r="BH90">
        <v>3</v>
      </c>
      <c r="BI90">
        <v>1</v>
      </c>
      <c r="BJ90" t="s">
        <v>161</v>
      </c>
      <c r="BM90">
        <v>500001</v>
      </c>
      <c r="BN90">
        <v>0</v>
      </c>
      <c r="BO90" t="s">
        <v>6</v>
      </c>
      <c r="BP90">
        <v>0</v>
      </c>
      <c r="BQ90">
        <v>20</v>
      </c>
      <c r="BR90">
        <v>0</v>
      </c>
      <c r="BS90">
        <v>1</v>
      </c>
      <c r="BT90">
        <v>1</v>
      </c>
      <c r="BU90">
        <v>1</v>
      </c>
      <c r="BV90">
        <v>1</v>
      </c>
      <c r="BW90">
        <v>1</v>
      </c>
      <c r="BX90">
        <v>1</v>
      </c>
      <c r="BY90" t="s">
        <v>6</v>
      </c>
      <c r="BZ90">
        <v>0</v>
      </c>
      <c r="CA90">
        <v>0</v>
      </c>
      <c r="CB90" t="s">
        <v>6</v>
      </c>
      <c r="CE90">
        <v>0</v>
      </c>
      <c r="CF90">
        <v>0</v>
      </c>
      <c r="CG90">
        <v>0</v>
      </c>
      <c r="CM90">
        <v>0</v>
      </c>
      <c r="CN90" t="s">
        <v>6</v>
      </c>
      <c r="CO90">
        <v>0</v>
      </c>
      <c r="CP90">
        <f t="shared" si="92"/>
        <v>2</v>
      </c>
      <c r="CQ90">
        <f t="shared" si="93"/>
        <v>15.12</v>
      </c>
      <c r="CR90">
        <f t="shared" si="94"/>
        <v>0</v>
      </c>
      <c r="CS90">
        <f t="shared" si="95"/>
        <v>0</v>
      </c>
      <c r="CT90">
        <f t="shared" si="96"/>
        <v>0</v>
      </c>
      <c r="CU90">
        <f t="shared" si="97"/>
        <v>0</v>
      </c>
      <c r="CV90">
        <f t="shared" si="98"/>
        <v>0</v>
      </c>
      <c r="CW90">
        <f t="shared" si="99"/>
        <v>0</v>
      </c>
      <c r="CX90">
        <f t="shared" si="100"/>
        <v>0</v>
      </c>
      <c r="CY90">
        <f>(S90+R90)*(BZ90/100)</f>
        <v>0</v>
      </c>
      <c r="CZ90">
        <f>(S90+R90)*(CA90/100)</f>
        <v>0</v>
      </c>
      <c r="DC90" t="s">
        <v>6</v>
      </c>
      <c r="DD90" t="s">
        <v>6</v>
      </c>
      <c r="DE90" t="s">
        <v>6</v>
      </c>
      <c r="DF90" t="s">
        <v>6</v>
      </c>
      <c r="DG90" t="s">
        <v>6</v>
      </c>
      <c r="DH90" t="s">
        <v>6</v>
      </c>
      <c r="DI90" t="s">
        <v>6</v>
      </c>
      <c r="DJ90" t="s">
        <v>6</v>
      </c>
      <c r="DK90" t="s">
        <v>6</v>
      </c>
      <c r="DL90" t="s">
        <v>6</v>
      </c>
      <c r="DM90" t="s">
        <v>6</v>
      </c>
      <c r="DN90">
        <v>0</v>
      </c>
      <c r="DO90">
        <v>0</v>
      </c>
      <c r="DP90">
        <v>1</v>
      </c>
      <c r="DQ90">
        <v>1</v>
      </c>
      <c r="DU90">
        <v>1007</v>
      </c>
      <c r="DV90" t="s">
        <v>32</v>
      </c>
      <c r="DW90" t="e">
        <f>'2.Лок.смета.и.Акт'!#REF!</f>
        <v>#REF!</v>
      </c>
      <c r="DX90">
        <v>1</v>
      </c>
      <c r="DZ90" t="s">
        <v>6</v>
      </c>
      <c r="EA90" t="s">
        <v>6</v>
      </c>
      <c r="EB90" t="s">
        <v>6</v>
      </c>
      <c r="EC90" t="s">
        <v>6</v>
      </c>
      <c r="EE90">
        <v>54938781</v>
      </c>
      <c r="EF90">
        <v>20</v>
      </c>
      <c r="EG90" t="s">
        <v>34</v>
      </c>
      <c r="EH90">
        <v>0</v>
      </c>
      <c r="EI90" t="s">
        <v>6</v>
      </c>
      <c r="EJ90">
        <v>1</v>
      </c>
      <c r="EK90">
        <v>500001</v>
      </c>
      <c r="EL90" t="s">
        <v>35</v>
      </c>
      <c r="EM90" t="s">
        <v>36</v>
      </c>
      <c r="EO90" t="s">
        <v>6</v>
      </c>
      <c r="EQ90">
        <v>0</v>
      </c>
      <c r="ER90">
        <v>14.19</v>
      </c>
      <c r="ES90">
        <v>2</v>
      </c>
      <c r="ET90">
        <v>0</v>
      </c>
      <c r="EU90">
        <v>0</v>
      </c>
      <c r="EV90">
        <v>0</v>
      </c>
      <c r="EW90">
        <v>0</v>
      </c>
      <c r="EX90">
        <v>0</v>
      </c>
      <c r="EZ90">
        <v>5</v>
      </c>
      <c r="FC90">
        <v>0</v>
      </c>
      <c r="FD90">
        <v>18</v>
      </c>
      <c r="FF90">
        <v>14.19</v>
      </c>
      <c r="FQ90">
        <v>0</v>
      </c>
      <c r="FR90">
        <f t="shared" si="101"/>
        <v>0</v>
      </c>
      <c r="FS90">
        <v>0</v>
      </c>
      <c r="FX90">
        <v>0</v>
      </c>
      <c r="FY90">
        <v>0</v>
      </c>
      <c r="GA90" t="s">
        <v>162</v>
      </c>
      <c r="GD90">
        <v>1</v>
      </c>
      <c r="GF90">
        <v>-50505369</v>
      </c>
      <c r="GG90">
        <v>2</v>
      </c>
      <c r="GH90">
        <v>3</v>
      </c>
      <c r="GI90">
        <v>5</v>
      </c>
      <c r="GJ90">
        <v>0</v>
      </c>
      <c r="GK90">
        <v>0</v>
      </c>
      <c r="GL90">
        <f t="shared" si="102"/>
        <v>0</v>
      </c>
      <c r="GM90">
        <f t="shared" si="103"/>
        <v>2</v>
      </c>
      <c r="GN90">
        <f t="shared" si="104"/>
        <v>2</v>
      </c>
      <c r="GO90">
        <f t="shared" si="105"/>
        <v>0</v>
      </c>
      <c r="GP90">
        <f t="shared" si="106"/>
        <v>0</v>
      </c>
      <c r="GR90">
        <v>1</v>
      </c>
      <c r="GS90">
        <v>1</v>
      </c>
      <c r="GT90">
        <v>0</v>
      </c>
      <c r="GU90" t="s">
        <v>6</v>
      </c>
      <c r="GV90">
        <f t="shared" si="107"/>
        <v>0</v>
      </c>
      <c r="GW90">
        <v>1</v>
      </c>
      <c r="GX90">
        <f t="shared" si="108"/>
        <v>0</v>
      </c>
      <c r="HA90">
        <v>0</v>
      </c>
      <c r="HB90">
        <v>0</v>
      </c>
      <c r="HC90">
        <f t="shared" si="109"/>
        <v>0</v>
      </c>
      <c r="HE90" t="s">
        <v>38</v>
      </c>
      <c r="HF90" t="s">
        <v>39</v>
      </c>
      <c r="HM90" t="s">
        <v>6</v>
      </c>
      <c r="HN90" t="s">
        <v>6</v>
      </c>
      <c r="HO90" t="s">
        <v>6</v>
      </c>
      <c r="HP90" t="s">
        <v>6</v>
      </c>
      <c r="HQ90" t="s">
        <v>6</v>
      </c>
      <c r="IF90">
        <v>-1</v>
      </c>
      <c r="IK90">
        <v>0</v>
      </c>
    </row>
    <row r="91" spans="1:255" x14ac:dyDescent="0.2">
      <c r="A91" s="2">
        <v>17</v>
      </c>
      <c r="B91" s="2">
        <v>1</v>
      </c>
      <c r="C91" s="2">
        <f>ROW(SmtRes!A116)</f>
        <v>116</v>
      </c>
      <c r="D91" s="2">
        <f>ROW(EtalonRes!A109)</f>
        <v>109</v>
      </c>
      <c r="E91" s="2" t="s">
        <v>163</v>
      </c>
      <c r="F91" s="2" t="s">
        <v>164</v>
      </c>
      <c r="G91" s="2" t="s">
        <v>165</v>
      </c>
      <c r="H91" s="2" t="s">
        <v>166</v>
      </c>
      <c r="I91" s="2">
        <f>'2.Лок.смета.и.Акт'!E35</f>
        <v>1.26</v>
      </c>
      <c r="J91" s="2">
        <v>0</v>
      </c>
      <c r="K91" s="2">
        <v>1.26</v>
      </c>
      <c r="L91" s="2"/>
      <c r="M91" s="2"/>
      <c r="N91" s="2"/>
      <c r="O91" s="2">
        <f t="shared" si="73"/>
        <v>804</v>
      </c>
      <c r="P91" s="2">
        <f t="shared" si="74"/>
        <v>0</v>
      </c>
      <c r="Q91" s="2">
        <f t="shared" si="75"/>
        <v>4</v>
      </c>
      <c r="R91" s="2">
        <f t="shared" si="76"/>
        <v>0</v>
      </c>
      <c r="S91" s="2">
        <f t="shared" si="77"/>
        <v>800</v>
      </c>
      <c r="T91" s="2">
        <f t="shared" si="78"/>
        <v>0</v>
      </c>
      <c r="U91" s="2">
        <f t="shared" si="79"/>
        <v>89.535600000000002</v>
      </c>
      <c r="V91" s="2">
        <f t="shared" si="80"/>
        <v>1.26E-2</v>
      </c>
      <c r="W91" s="2">
        <f t="shared" si="81"/>
        <v>0</v>
      </c>
      <c r="X91" s="2">
        <f t="shared" si="82"/>
        <v>840</v>
      </c>
      <c r="Y91" s="2">
        <f t="shared" si="83"/>
        <v>440</v>
      </c>
      <c r="Z91" s="2"/>
      <c r="AA91" s="2">
        <v>86295183</v>
      </c>
      <c r="AB91" s="2">
        <f t="shared" si="84"/>
        <v>637.67999999999995</v>
      </c>
      <c r="AC91" s="2">
        <f>ROUND((ES91+(SUM(SmtRes!BC109:'SmtRes'!BC116)+SUM(EtalonRes!AL103:'EtalonRes'!AL109))),2)</f>
        <v>0</v>
      </c>
      <c r="AD91" s="2">
        <f t="shared" si="85"/>
        <v>3.11</v>
      </c>
      <c r="AE91" s="2">
        <f t="shared" si="86"/>
        <v>0.14000000000000001</v>
      </c>
      <c r="AF91" s="2">
        <f t="shared" si="87"/>
        <v>634.57000000000005</v>
      </c>
      <c r="AG91" s="2">
        <f t="shared" si="88"/>
        <v>0</v>
      </c>
      <c r="AH91" s="2">
        <f t="shared" si="89"/>
        <v>71.06</v>
      </c>
      <c r="AI91" s="2">
        <f t="shared" si="90"/>
        <v>0.01</v>
      </c>
      <c r="AJ91" s="2">
        <f t="shared" si="91"/>
        <v>0</v>
      </c>
      <c r="AK91" s="2">
        <v>1115.47</v>
      </c>
      <c r="AL91" s="2">
        <v>477.79</v>
      </c>
      <c r="AM91" s="2">
        <v>3.11</v>
      </c>
      <c r="AN91" s="2">
        <v>0.14000000000000001</v>
      </c>
      <c r="AO91" s="2">
        <v>634.57000000000005</v>
      </c>
      <c r="AP91" s="2">
        <v>0</v>
      </c>
      <c r="AQ91" s="2">
        <v>71.06</v>
      </c>
      <c r="AR91" s="2">
        <v>0.01</v>
      </c>
      <c r="AS91" s="2">
        <v>0</v>
      </c>
      <c r="AT91" s="2">
        <v>105</v>
      </c>
      <c r="AU91" s="2">
        <v>55</v>
      </c>
      <c r="AV91" s="2">
        <v>1</v>
      </c>
      <c r="AW91" s="2">
        <v>1</v>
      </c>
      <c r="AX91" s="2"/>
      <c r="AY91" s="2"/>
      <c r="AZ91" s="2">
        <v>1</v>
      </c>
      <c r="BA91" s="2">
        <v>1</v>
      </c>
      <c r="BB91" s="2">
        <v>1</v>
      </c>
      <c r="BC91" s="2">
        <v>1</v>
      </c>
      <c r="BD91" s="2" t="s">
        <v>6</v>
      </c>
      <c r="BE91" s="2" t="s">
        <v>6</v>
      </c>
      <c r="BF91" s="2" t="s">
        <v>6</v>
      </c>
      <c r="BG91" s="2" t="s">
        <v>6</v>
      </c>
      <c r="BH91" s="2">
        <v>0</v>
      </c>
      <c r="BI91" s="2">
        <v>1</v>
      </c>
      <c r="BJ91" s="2" t="s">
        <v>167</v>
      </c>
      <c r="BK91" s="2"/>
      <c r="BL91" s="2"/>
      <c r="BM91" s="2">
        <v>15001</v>
      </c>
      <c r="BN91" s="2">
        <v>0</v>
      </c>
      <c r="BO91" s="2" t="s">
        <v>6</v>
      </c>
      <c r="BP91" s="2">
        <v>0</v>
      </c>
      <c r="BQ91" s="2">
        <v>1</v>
      </c>
      <c r="BR91" s="2">
        <v>0</v>
      </c>
      <c r="BS91" s="2">
        <v>1</v>
      </c>
      <c r="BT91" s="2">
        <v>1</v>
      </c>
      <c r="BU91" s="2">
        <v>1</v>
      </c>
      <c r="BV91" s="2">
        <v>1</v>
      </c>
      <c r="BW91" s="2">
        <v>1</v>
      </c>
      <c r="BX91" s="2">
        <v>1</v>
      </c>
      <c r="BY91" s="2" t="s">
        <v>6</v>
      </c>
      <c r="BZ91" s="2">
        <v>105</v>
      </c>
      <c r="CA91" s="2">
        <v>55</v>
      </c>
      <c r="CB91" s="2" t="s">
        <v>6</v>
      </c>
      <c r="CC91" s="2"/>
      <c r="CD91" s="2"/>
      <c r="CE91" s="2">
        <v>0</v>
      </c>
      <c r="CF91" s="2">
        <v>0</v>
      </c>
      <c r="CG91" s="2">
        <v>0</v>
      </c>
      <c r="CH91" s="2"/>
      <c r="CI91" s="2"/>
      <c r="CJ91" s="2"/>
      <c r="CK91" s="2"/>
      <c r="CL91" s="2"/>
      <c r="CM91" s="2">
        <v>0</v>
      </c>
      <c r="CN91" s="2" t="s">
        <v>6</v>
      </c>
      <c r="CO91" s="2">
        <v>0</v>
      </c>
      <c r="CP91" s="2">
        <f t="shared" si="92"/>
        <v>804</v>
      </c>
      <c r="CQ91" s="2">
        <f t="shared" si="93"/>
        <v>0</v>
      </c>
      <c r="CR91" s="2">
        <f t="shared" si="94"/>
        <v>3.11</v>
      </c>
      <c r="CS91" s="2">
        <f t="shared" si="95"/>
        <v>0.14000000000000001</v>
      </c>
      <c r="CT91" s="2">
        <f t="shared" si="96"/>
        <v>634.57000000000005</v>
      </c>
      <c r="CU91" s="2">
        <f t="shared" si="97"/>
        <v>0</v>
      </c>
      <c r="CV91" s="2">
        <f t="shared" si="98"/>
        <v>71.06</v>
      </c>
      <c r="CW91" s="2">
        <f t="shared" si="99"/>
        <v>0.01</v>
      </c>
      <c r="CX91" s="2">
        <f t="shared" si="100"/>
        <v>0</v>
      </c>
      <c r="CY91" s="2">
        <f>(((S91+(R91*IF(0,0,1)))*AT91)/100)</f>
        <v>840</v>
      </c>
      <c r="CZ91" s="2">
        <f>(((S91+(R91*IF(0,0,1)))*AU91)/100)</f>
        <v>440</v>
      </c>
      <c r="DA91" s="2"/>
      <c r="DB91" s="2"/>
      <c r="DC91" s="2" t="s">
        <v>6</v>
      </c>
      <c r="DD91" s="2" t="s">
        <v>6</v>
      </c>
      <c r="DE91" s="2" t="s">
        <v>6</v>
      </c>
      <c r="DF91" s="2" t="s">
        <v>6</v>
      </c>
      <c r="DG91" s="2" t="s">
        <v>6</v>
      </c>
      <c r="DH91" s="2" t="s">
        <v>6</v>
      </c>
      <c r="DI91" s="2" t="s">
        <v>6</v>
      </c>
      <c r="DJ91" s="2" t="s">
        <v>6</v>
      </c>
      <c r="DK91" s="2" t="s">
        <v>6</v>
      </c>
      <c r="DL91" s="2" t="s">
        <v>6</v>
      </c>
      <c r="DM91" s="2" t="s">
        <v>6</v>
      </c>
      <c r="DN91" s="2">
        <v>0</v>
      </c>
      <c r="DO91" s="2">
        <v>0</v>
      </c>
      <c r="DP91" s="2">
        <v>1</v>
      </c>
      <c r="DQ91" s="2">
        <v>1</v>
      </c>
      <c r="DR91" s="2"/>
      <c r="DS91" s="2"/>
      <c r="DT91" s="2"/>
      <c r="DU91" s="2">
        <v>1005</v>
      </c>
      <c r="DV91" s="2" t="s">
        <v>166</v>
      </c>
      <c r="DW91" s="2" t="s">
        <v>166</v>
      </c>
      <c r="DX91" s="2">
        <v>100</v>
      </c>
      <c r="DY91" s="2"/>
      <c r="DZ91" s="2" t="s">
        <v>6</v>
      </c>
      <c r="EA91" s="2" t="s">
        <v>6</v>
      </c>
      <c r="EB91" s="2" t="s">
        <v>6</v>
      </c>
      <c r="EC91" s="2" t="s">
        <v>6</v>
      </c>
      <c r="ED91" s="2"/>
      <c r="EE91" s="2">
        <v>54938628</v>
      </c>
      <c r="EF91" s="2">
        <v>1</v>
      </c>
      <c r="EG91" s="2" t="s">
        <v>25</v>
      </c>
      <c r="EH91" s="2">
        <v>0</v>
      </c>
      <c r="EI91" s="2" t="s">
        <v>6</v>
      </c>
      <c r="EJ91" s="2">
        <v>1</v>
      </c>
      <c r="EK91" s="2">
        <v>15001</v>
      </c>
      <c r="EL91" s="2" t="s">
        <v>168</v>
      </c>
      <c r="EM91" s="2" t="s">
        <v>169</v>
      </c>
      <c r="EN91" s="2"/>
      <c r="EO91" s="2" t="s">
        <v>6</v>
      </c>
      <c r="EP91" s="2"/>
      <c r="EQ91" s="2">
        <v>0</v>
      </c>
      <c r="ER91" s="2">
        <v>1115.47</v>
      </c>
      <c r="ES91" s="2">
        <v>477.79</v>
      </c>
      <c r="ET91" s="2">
        <v>3.11</v>
      </c>
      <c r="EU91" s="2">
        <v>0.14000000000000001</v>
      </c>
      <c r="EV91" s="2">
        <v>634.57000000000005</v>
      </c>
      <c r="EW91" s="2">
        <v>71.06</v>
      </c>
      <c r="EX91" s="2">
        <v>0.01</v>
      </c>
      <c r="EY91" s="2">
        <v>1</v>
      </c>
      <c r="EZ91" s="2"/>
      <c r="FA91" s="2"/>
      <c r="FB91" s="2"/>
      <c r="FC91" s="2"/>
      <c r="FD91" s="2"/>
      <c r="FE91" s="2"/>
      <c r="FF91" s="2"/>
      <c r="FG91" s="2"/>
      <c r="FH91" s="2"/>
      <c r="FI91" s="2"/>
      <c r="FJ91" s="2"/>
      <c r="FK91" s="2"/>
      <c r="FL91" s="2"/>
      <c r="FM91" s="2"/>
      <c r="FN91" s="2"/>
      <c r="FO91" s="2"/>
      <c r="FP91" s="2"/>
      <c r="FQ91" s="2">
        <v>0</v>
      </c>
      <c r="FR91" s="2">
        <f t="shared" si="101"/>
        <v>0</v>
      </c>
      <c r="FS91" s="2">
        <v>0</v>
      </c>
      <c r="FT91" s="2"/>
      <c r="FU91" s="2"/>
      <c r="FV91" s="2"/>
      <c r="FW91" s="2"/>
      <c r="FX91" s="2">
        <v>105</v>
      </c>
      <c r="FY91" s="2">
        <v>55</v>
      </c>
      <c r="FZ91" s="2"/>
      <c r="GA91" s="2" t="s">
        <v>6</v>
      </c>
      <c r="GB91" s="2"/>
      <c r="GC91" s="2"/>
      <c r="GD91" s="2">
        <v>1</v>
      </c>
      <c r="GE91" s="2"/>
      <c r="GF91" s="2">
        <v>-1252844172</v>
      </c>
      <c r="GG91" s="2">
        <v>2</v>
      </c>
      <c r="GH91" s="2">
        <v>1</v>
      </c>
      <c r="GI91" s="2">
        <v>-2</v>
      </c>
      <c r="GJ91" s="2">
        <v>0</v>
      </c>
      <c r="GK91" s="2">
        <v>0</v>
      </c>
      <c r="GL91" s="2">
        <f t="shared" si="102"/>
        <v>0</v>
      </c>
      <c r="GM91" s="2">
        <f t="shared" si="103"/>
        <v>2084</v>
      </c>
      <c r="GN91" s="2">
        <f t="shared" si="104"/>
        <v>2084</v>
      </c>
      <c r="GO91" s="2">
        <f t="shared" si="105"/>
        <v>0</v>
      </c>
      <c r="GP91" s="2">
        <f t="shared" si="106"/>
        <v>0</v>
      </c>
      <c r="GQ91" s="2"/>
      <c r="GR91" s="2">
        <v>0</v>
      </c>
      <c r="GS91" s="2">
        <v>3</v>
      </c>
      <c r="GT91" s="2">
        <v>0</v>
      </c>
      <c r="GU91" s="2" t="s">
        <v>6</v>
      </c>
      <c r="GV91" s="2">
        <f t="shared" si="107"/>
        <v>0</v>
      </c>
      <c r="GW91" s="2">
        <v>1</v>
      </c>
      <c r="GX91" s="2">
        <f t="shared" si="108"/>
        <v>0</v>
      </c>
      <c r="GY91" s="2"/>
      <c r="GZ91" s="2"/>
      <c r="HA91" s="2">
        <v>0</v>
      </c>
      <c r="HB91" s="2">
        <v>0</v>
      </c>
      <c r="HC91" s="2">
        <f t="shared" si="109"/>
        <v>0</v>
      </c>
      <c r="HD91" s="2"/>
      <c r="HE91" s="2" t="s">
        <v>6</v>
      </c>
      <c r="HF91" s="2" t="s">
        <v>6</v>
      </c>
      <c r="HG91" s="2"/>
      <c r="HH91" s="2"/>
      <c r="HI91" s="2"/>
      <c r="HJ91" s="2"/>
      <c r="HK91" s="2"/>
      <c r="HL91" s="2"/>
      <c r="HM91" s="2" t="s">
        <v>6</v>
      </c>
      <c r="HN91" s="2" t="s">
        <v>6</v>
      </c>
      <c r="HO91" s="2" t="s">
        <v>6</v>
      </c>
      <c r="HP91" s="2" t="s">
        <v>6</v>
      </c>
      <c r="HQ91" s="2" t="s">
        <v>6</v>
      </c>
      <c r="HR91" s="2"/>
      <c r="HS91" s="2"/>
      <c r="HT91" s="2"/>
      <c r="HU91" s="2"/>
      <c r="HV91" s="2"/>
      <c r="HW91" s="2"/>
      <c r="HX91" s="2"/>
      <c r="HY91" s="2"/>
      <c r="HZ91" s="2"/>
      <c r="IA91" s="2"/>
      <c r="IB91" s="2"/>
      <c r="IC91" s="2"/>
      <c r="ID91" s="2"/>
      <c r="IE91" s="2"/>
      <c r="IF91" s="2">
        <v>-1</v>
      </c>
      <c r="IG91" s="2"/>
      <c r="IH91" s="2"/>
      <c r="II91" s="2"/>
      <c r="IJ91" s="2"/>
      <c r="IK91" s="2">
        <v>0</v>
      </c>
      <c r="IL91" s="2"/>
      <c r="IM91" s="2"/>
      <c r="IN91" s="2"/>
      <c r="IO91" s="2"/>
      <c r="IP91" s="2"/>
      <c r="IQ91" s="2"/>
      <c r="IR91" s="2"/>
      <c r="IS91" s="2"/>
      <c r="IT91" s="2"/>
      <c r="IU91" s="2"/>
    </row>
    <row r="92" spans="1:255" x14ac:dyDescent="0.2">
      <c r="A92">
        <v>17</v>
      </c>
      <c r="B92">
        <v>1</v>
      </c>
      <c r="C92">
        <f>ROW(SmtRes!A124)</f>
        <v>124</v>
      </c>
      <c r="D92">
        <f>ROW(EtalonRes!A116)</f>
        <v>116</v>
      </c>
      <c r="E92" t="s">
        <v>163</v>
      </c>
      <c r="F92" t="s">
        <v>164</v>
      </c>
      <c r="G92" t="s">
        <v>165</v>
      </c>
      <c r="H92" t="s">
        <v>166</v>
      </c>
      <c r="I92">
        <f>'2.Лок.смета.и.Акт'!E35</f>
        <v>1.26</v>
      </c>
      <c r="J92">
        <v>0</v>
      </c>
      <c r="K92">
        <v>1.26</v>
      </c>
      <c r="O92">
        <f t="shared" si="73"/>
        <v>21584</v>
      </c>
      <c r="P92">
        <f t="shared" si="74"/>
        <v>0</v>
      </c>
      <c r="Q92">
        <f t="shared" si="75"/>
        <v>36</v>
      </c>
      <c r="R92">
        <f t="shared" si="76"/>
        <v>3</v>
      </c>
      <c r="S92">
        <f t="shared" si="77"/>
        <v>21548</v>
      </c>
      <c r="T92">
        <f t="shared" si="78"/>
        <v>0</v>
      </c>
      <c r="U92" t="e">
        <f t="shared" si="79"/>
        <v>#REF!</v>
      </c>
      <c r="V92">
        <f t="shared" si="80"/>
        <v>1.26E-2</v>
      </c>
      <c r="W92">
        <f t="shared" si="81"/>
        <v>0</v>
      </c>
      <c r="X92" t="e">
        <f t="shared" si="82"/>
        <v>#REF!</v>
      </c>
      <c r="Y92" t="e">
        <f t="shared" si="83"/>
        <v>#REF!</v>
      </c>
      <c r="AA92">
        <v>86295184</v>
      </c>
      <c r="AB92">
        <f t="shared" si="84"/>
        <v>637.67999999999995</v>
      </c>
      <c r="AC92">
        <f>ROUND((ES92+(SUM(SmtRes!BC117:'SmtRes'!BC124)+SUM(EtalonRes!AL110:'EtalonRes'!AL116))),2)</f>
        <v>0</v>
      </c>
      <c r="AD92">
        <f t="shared" si="85"/>
        <v>3.11</v>
      </c>
      <c r="AE92">
        <f t="shared" si="86"/>
        <v>0.14000000000000001</v>
      </c>
      <c r="AF92">
        <f t="shared" si="87"/>
        <v>634.57000000000005</v>
      </c>
      <c r="AG92">
        <f t="shared" si="88"/>
        <v>0</v>
      </c>
      <c r="AH92" t="e">
        <f t="shared" si="89"/>
        <v>#REF!</v>
      </c>
      <c r="AI92">
        <f t="shared" si="90"/>
        <v>0.01</v>
      </c>
      <c r="AJ92">
        <f t="shared" si="91"/>
        <v>0</v>
      </c>
      <c r="AK92">
        <f>AL92+AM92+AO92</f>
        <v>1115.47</v>
      </c>
      <c r="AL92">
        <v>477.79</v>
      </c>
      <c r="AM92" s="75">
        <f>'1.Лок.смета.и.Акт'!F173</f>
        <v>3.11</v>
      </c>
      <c r="AN92" s="75">
        <f>'1.Лок.смета.и.Акт'!F174</f>
        <v>0.14000000000000001</v>
      </c>
      <c r="AO92" s="75">
        <f>'1.Лок.смета.и.Акт'!F172</f>
        <v>634.57000000000005</v>
      </c>
      <c r="AP92">
        <v>0</v>
      </c>
      <c r="AQ92" t="e">
        <f>'2.Лок.смета.и.Акт'!#REF!</f>
        <v>#REF!</v>
      </c>
      <c r="AR92">
        <v>0.01</v>
      </c>
      <c r="AS92">
        <v>0</v>
      </c>
      <c r="AT92">
        <v>100</v>
      </c>
      <c r="AU92">
        <v>47</v>
      </c>
      <c r="AV92">
        <v>1</v>
      </c>
      <c r="AW92">
        <v>1</v>
      </c>
      <c r="AZ92">
        <v>1</v>
      </c>
      <c r="BA92">
        <f>'1.Лок.смета.и.Акт'!J172</f>
        <v>26.95</v>
      </c>
      <c r="BB92">
        <f>'1.Лок.смета.и.Акт'!J173</f>
        <v>9.3000000000000007</v>
      </c>
      <c r="BC92">
        <v>7.56</v>
      </c>
      <c r="BD92" t="s">
        <v>6</v>
      </c>
      <c r="BE92" t="s">
        <v>6</v>
      </c>
      <c r="BF92" t="s">
        <v>6</v>
      </c>
      <c r="BG92" t="s">
        <v>6</v>
      </c>
      <c r="BH92">
        <v>0</v>
      </c>
      <c r="BI92">
        <v>1</v>
      </c>
      <c r="BJ92" t="s">
        <v>167</v>
      </c>
      <c r="BM92">
        <v>15001</v>
      </c>
      <c r="BN92">
        <v>0</v>
      </c>
      <c r="BO92" t="s">
        <v>164</v>
      </c>
      <c r="BP92">
        <v>1</v>
      </c>
      <c r="BQ92">
        <v>1</v>
      </c>
      <c r="BR92">
        <v>0</v>
      </c>
      <c r="BS92">
        <f>'1.Лок.смета.и.Акт'!J174</f>
        <v>19.8</v>
      </c>
      <c r="BT92">
        <v>1</v>
      </c>
      <c r="BU92">
        <v>1</v>
      </c>
      <c r="BV92">
        <v>1</v>
      </c>
      <c r="BW92">
        <v>1</v>
      </c>
      <c r="BX92">
        <v>1</v>
      </c>
      <c r="BY92" t="s">
        <v>6</v>
      </c>
      <c r="BZ92" t="e">
        <f>'2.Лок.смета.и.Акт'!#REF!</f>
        <v>#REF!</v>
      </c>
      <c r="CA92" t="e">
        <f>'2.Лок.смета.и.Акт'!#REF!</f>
        <v>#REF!</v>
      </c>
      <c r="CB92" t="s">
        <v>6</v>
      </c>
      <c r="CE92">
        <v>0</v>
      </c>
      <c r="CF92">
        <v>0</v>
      </c>
      <c r="CG92">
        <v>0</v>
      </c>
      <c r="CM92">
        <v>0</v>
      </c>
      <c r="CN92" t="s">
        <v>6</v>
      </c>
      <c r="CO92">
        <v>0</v>
      </c>
      <c r="CP92">
        <f t="shared" si="92"/>
        <v>21584</v>
      </c>
      <c r="CQ92">
        <f t="shared" si="93"/>
        <v>0</v>
      </c>
      <c r="CR92">
        <f t="shared" si="94"/>
        <v>28.923000000000002</v>
      </c>
      <c r="CS92">
        <f t="shared" si="95"/>
        <v>2.7720000000000002</v>
      </c>
      <c r="CT92">
        <f t="shared" si="96"/>
        <v>17101.661500000002</v>
      </c>
      <c r="CU92">
        <f t="shared" si="97"/>
        <v>0</v>
      </c>
      <c r="CV92" t="e">
        <f t="shared" si="98"/>
        <v>#REF!</v>
      </c>
      <c r="CW92">
        <f t="shared" si="99"/>
        <v>0.01</v>
      </c>
      <c r="CX92">
        <f t="shared" si="100"/>
        <v>0</v>
      </c>
      <c r="CY92" t="e">
        <f>(S92+R92)*(BZ92/100)</f>
        <v>#REF!</v>
      </c>
      <c r="CZ92" t="e">
        <f>(S92+R92)*(CA92/100)</f>
        <v>#REF!</v>
      </c>
      <c r="DC92" t="s">
        <v>6</v>
      </c>
      <c r="DD92" t="s">
        <v>6</v>
      </c>
      <c r="DE92" t="s">
        <v>6</v>
      </c>
      <c r="DF92" t="s">
        <v>6</v>
      </c>
      <c r="DG92" t="s">
        <v>6</v>
      </c>
      <c r="DH92" t="s">
        <v>6</v>
      </c>
      <c r="DI92" t="s">
        <v>6</v>
      </c>
      <c r="DJ92" t="s">
        <v>6</v>
      </c>
      <c r="DK92" t="s">
        <v>6</v>
      </c>
      <c r="DL92" t="s">
        <v>6</v>
      </c>
      <c r="DM92" t="s">
        <v>6</v>
      </c>
      <c r="DN92">
        <f>'1.Лок.смета.и.Акт'!E175</f>
        <v>105</v>
      </c>
      <c r="DO92">
        <f>'1.Лок.смета.и.Акт'!E176</f>
        <v>55</v>
      </c>
      <c r="DP92">
        <v>1</v>
      </c>
      <c r="DQ92">
        <v>1</v>
      </c>
      <c r="DU92">
        <v>1005</v>
      </c>
      <c r="DV92" t="s">
        <v>166</v>
      </c>
      <c r="DW92" t="str">
        <f>'2.Лок.смета.и.Акт'!D35</f>
        <v>100 м2 окрашиваемой поверхности</v>
      </c>
      <c r="DX92">
        <v>100</v>
      </c>
      <c r="DZ92" t="s">
        <v>6</v>
      </c>
      <c r="EA92" t="s">
        <v>6</v>
      </c>
      <c r="EB92" t="s">
        <v>6</v>
      </c>
      <c r="EC92" t="s">
        <v>6</v>
      </c>
      <c r="EE92">
        <v>54938628</v>
      </c>
      <c r="EF92">
        <v>1</v>
      </c>
      <c r="EG92" t="s">
        <v>25</v>
      </c>
      <c r="EH92">
        <v>0</v>
      </c>
      <c r="EI92" t="s">
        <v>6</v>
      </c>
      <c r="EJ92">
        <v>1</v>
      </c>
      <c r="EK92">
        <v>15001</v>
      </c>
      <c r="EL92" t="s">
        <v>168</v>
      </c>
      <c r="EM92" t="s">
        <v>169</v>
      </c>
      <c r="EO92" t="s">
        <v>6</v>
      </c>
      <c r="EQ92">
        <v>0</v>
      </c>
      <c r="ER92">
        <f>ES92+ET92+EV92</f>
        <v>1115.47</v>
      </c>
      <c r="ES92">
        <v>477.79</v>
      </c>
      <c r="ET92" s="75">
        <f>'1.Лок.смета.и.Акт'!F173</f>
        <v>3.11</v>
      </c>
      <c r="EU92" s="75">
        <f>'1.Лок.смета.и.Акт'!F174</f>
        <v>0.14000000000000001</v>
      </c>
      <c r="EV92" s="75">
        <f>'1.Лок.смета.и.Акт'!F172</f>
        <v>634.57000000000005</v>
      </c>
      <c r="EW92" t="e">
        <f>'2.Лок.смета.и.Акт'!#REF!</f>
        <v>#REF!</v>
      </c>
      <c r="EX92">
        <v>0.01</v>
      </c>
      <c r="EY92">
        <v>1</v>
      </c>
      <c r="FQ92">
        <v>0</v>
      </c>
      <c r="FR92">
        <f t="shared" si="101"/>
        <v>0</v>
      </c>
      <c r="FS92">
        <v>0</v>
      </c>
      <c r="FX92">
        <v>105</v>
      </c>
      <c r="FY92">
        <v>55</v>
      </c>
      <c r="GA92" t="s">
        <v>6</v>
      </c>
      <c r="GD92">
        <v>1</v>
      </c>
      <c r="GF92">
        <v>-1252844172</v>
      </c>
      <c r="GG92">
        <v>2</v>
      </c>
      <c r="GH92">
        <v>1</v>
      </c>
      <c r="GI92">
        <v>2</v>
      </c>
      <c r="GJ92">
        <v>0</v>
      </c>
      <c r="GK92">
        <v>0</v>
      </c>
      <c r="GL92">
        <f t="shared" si="102"/>
        <v>0</v>
      </c>
      <c r="GM92" t="e">
        <f t="shared" si="103"/>
        <v>#REF!</v>
      </c>
      <c r="GN92" t="e">
        <f t="shared" si="104"/>
        <v>#REF!</v>
      </c>
      <c r="GO92">
        <f t="shared" si="105"/>
        <v>0</v>
      </c>
      <c r="GP92">
        <f t="shared" si="106"/>
        <v>0</v>
      </c>
      <c r="GR92">
        <v>0</v>
      </c>
      <c r="GS92">
        <v>3</v>
      </c>
      <c r="GT92">
        <v>0</v>
      </c>
      <c r="GU92" t="s">
        <v>6</v>
      </c>
      <c r="GV92">
        <f t="shared" si="107"/>
        <v>0</v>
      </c>
      <c r="GW92">
        <v>1009.4</v>
      </c>
      <c r="GX92">
        <f t="shared" si="108"/>
        <v>0</v>
      </c>
      <c r="HA92">
        <v>0</v>
      </c>
      <c r="HB92">
        <v>0</v>
      </c>
      <c r="HC92">
        <f t="shared" si="109"/>
        <v>0</v>
      </c>
      <c r="HE92" t="s">
        <v>6</v>
      </c>
      <c r="HF92" t="s">
        <v>6</v>
      </c>
      <c r="HM92" t="s">
        <v>6</v>
      </c>
      <c r="HN92" t="s">
        <v>6</v>
      </c>
      <c r="HO92" t="s">
        <v>6</v>
      </c>
      <c r="HP92" t="s">
        <v>6</v>
      </c>
      <c r="HQ92" t="s">
        <v>6</v>
      </c>
      <c r="IF92">
        <v>-1</v>
      </c>
      <c r="IK92">
        <v>0</v>
      </c>
    </row>
    <row r="93" spans="1:255" x14ac:dyDescent="0.2">
      <c r="A93" s="2">
        <v>18</v>
      </c>
      <c r="B93" s="2">
        <v>1</v>
      </c>
      <c r="C93" s="2">
        <v>113</v>
      </c>
      <c r="D93" s="2"/>
      <c r="E93" s="2" t="s">
        <v>170</v>
      </c>
      <c r="F93" s="2" t="s">
        <v>171</v>
      </c>
      <c r="G93" s="2" t="s">
        <v>172</v>
      </c>
      <c r="H93" s="2" t="s">
        <v>63</v>
      </c>
      <c r="I93" s="2">
        <f>I91*J93</f>
        <v>0</v>
      </c>
      <c r="J93" s="2">
        <v>0</v>
      </c>
      <c r="K93" s="2">
        <v>0</v>
      </c>
      <c r="L93" s="2"/>
      <c r="M93" s="2"/>
      <c r="N93" s="2"/>
      <c r="O93" s="2">
        <f t="shared" si="73"/>
        <v>0</v>
      </c>
      <c r="P93" s="2">
        <f t="shared" si="74"/>
        <v>0</v>
      </c>
      <c r="Q93" s="2">
        <f t="shared" si="75"/>
        <v>0</v>
      </c>
      <c r="R93" s="2">
        <f t="shared" si="76"/>
        <v>0</v>
      </c>
      <c r="S93" s="2">
        <f t="shared" si="77"/>
        <v>0</v>
      </c>
      <c r="T93" s="2">
        <f t="shared" si="78"/>
        <v>0</v>
      </c>
      <c r="U93" s="2">
        <f t="shared" si="79"/>
        <v>0</v>
      </c>
      <c r="V93" s="2">
        <f t="shared" si="80"/>
        <v>0</v>
      </c>
      <c r="W93" s="2">
        <f t="shared" si="81"/>
        <v>0</v>
      </c>
      <c r="X93" s="2">
        <f t="shared" si="82"/>
        <v>0</v>
      </c>
      <c r="Y93" s="2">
        <f t="shared" si="83"/>
        <v>0</v>
      </c>
      <c r="Z93" s="2"/>
      <c r="AA93" s="2">
        <v>86295183</v>
      </c>
      <c r="AB93" s="2">
        <f t="shared" si="84"/>
        <v>15801.24</v>
      </c>
      <c r="AC93" s="2">
        <f t="shared" ref="AC93:AC100" si="111">ROUND((ES93),2)</f>
        <v>15801.24</v>
      </c>
      <c r="AD93" s="2">
        <f t="shared" si="85"/>
        <v>0</v>
      </c>
      <c r="AE93" s="2">
        <f t="shared" si="86"/>
        <v>0</v>
      </c>
      <c r="AF93" s="2">
        <f t="shared" si="87"/>
        <v>0</v>
      </c>
      <c r="AG93" s="2">
        <f t="shared" si="88"/>
        <v>0</v>
      </c>
      <c r="AH93" s="2">
        <f t="shared" si="89"/>
        <v>0</v>
      </c>
      <c r="AI93" s="2">
        <f t="shared" si="90"/>
        <v>0</v>
      </c>
      <c r="AJ93" s="2">
        <f t="shared" si="91"/>
        <v>0</v>
      </c>
      <c r="AK93" s="2">
        <v>15801.24</v>
      </c>
      <c r="AL93" s="2">
        <v>15801.24</v>
      </c>
      <c r="AM93" s="2">
        <v>0</v>
      </c>
      <c r="AN93" s="2">
        <v>0</v>
      </c>
      <c r="AO93" s="2">
        <v>0</v>
      </c>
      <c r="AP93" s="2">
        <v>0</v>
      </c>
      <c r="AQ93" s="2">
        <v>0</v>
      </c>
      <c r="AR93" s="2">
        <v>0</v>
      </c>
      <c r="AS93" s="2">
        <v>0</v>
      </c>
      <c r="AT93" s="2">
        <v>0</v>
      </c>
      <c r="AU93" s="2">
        <v>0</v>
      </c>
      <c r="AV93" s="2">
        <v>1</v>
      </c>
      <c r="AW93" s="2">
        <v>1</v>
      </c>
      <c r="AX93" s="2"/>
      <c r="AY93" s="2"/>
      <c r="AZ93" s="2">
        <v>1</v>
      </c>
      <c r="BA93" s="2">
        <v>1</v>
      </c>
      <c r="BB93" s="2">
        <v>1</v>
      </c>
      <c r="BC93" s="2">
        <v>1</v>
      </c>
      <c r="BD93" s="2" t="s">
        <v>6</v>
      </c>
      <c r="BE93" s="2" t="s">
        <v>6</v>
      </c>
      <c r="BF93" s="2" t="s">
        <v>6</v>
      </c>
      <c r="BG93" s="2" t="s">
        <v>6</v>
      </c>
      <c r="BH93" s="2">
        <v>3</v>
      </c>
      <c r="BI93" s="2">
        <v>1</v>
      </c>
      <c r="BJ93" s="2" t="s">
        <v>173</v>
      </c>
      <c r="BK93" s="2"/>
      <c r="BL93" s="2"/>
      <c r="BM93" s="2">
        <v>500001</v>
      </c>
      <c r="BN93" s="2">
        <v>0</v>
      </c>
      <c r="BO93" s="2" t="s">
        <v>6</v>
      </c>
      <c r="BP93" s="2">
        <v>0</v>
      </c>
      <c r="BQ93" s="2">
        <v>20</v>
      </c>
      <c r="BR93" s="2">
        <v>0</v>
      </c>
      <c r="BS93" s="2">
        <v>1</v>
      </c>
      <c r="BT93" s="2">
        <v>1</v>
      </c>
      <c r="BU93" s="2">
        <v>1</v>
      </c>
      <c r="BV93" s="2">
        <v>1</v>
      </c>
      <c r="BW93" s="2">
        <v>1</v>
      </c>
      <c r="BX93" s="2">
        <v>1</v>
      </c>
      <c r="BY93" s="2" t="s">
        <v>6</v>
      </c>
      <c r="BZ93" s="2">
        <v>0</v>
      </c>
      <c r="CA93" s="2">
        <v>0</v>
      </c>
      <c r="CB93" s="2" t="s">
        <v>6</v>
      </c>
      <c r="CC93" s="2"/>
      <c r="CD93" s="2"/>
      <c r="CE93" s="2">
        <v>0</v>
      </c>
      <c r="CF93" s="2">
        <v>0</v>
      </c>
      <c r="CG93" s="2">
        <v>0</v>
      </c>
      <c r="CH93" s="2"/>
      <c r="CI93" s="2"/>
      <c r="CJ93" s="2"/>
      <c r="CK93" s="2"/>
      <c r="CL93" s="2"/>
      <c r="CM93" s="2">
        <v>0</v>
      </c>
      <c r="CN93" s="2" t="s">
        <v>6</v>
      </c>
      <c r="CO93" s="2">
        <v>0</v>
      </c>
      <c r="CP93" s="2">
        <f t="shared" si="92"/>
        <v>0</v>
      </c>
      <c r="CQ93" s="2">
        <f t="shared" si="93"/>
        <v>15801.24</v>
      </c>
      <c r="CR93" s="2">
        <f t="shared" si="94"/>
        <v>0</v>
      </c>
      <c r="CS93" s="2">
        <f t="shared" si="95"/>
        <v>0</v>
      </c>
      <c r="CT93" s="2">
        <f t="shared" si="96"/>
        <v>0</v>
      </c>
      <c r="CU93" s="2">
        <f t="shared" si="97"/>
        <v>0</v>
      </c>
      <c r="CV93" s="2">
        <f t="shared" si="98"/>
        <v>0</v>
      </c>
      <c r="CW93" s="2">
        <f t="shared" si="99"/>
        <v>0</v>
      </c>
      <c r="CX93" s="2">
        <f t="shared" si="100"/>
        <v>0</v>
      </c>
      <c r="CY93" s="2">
        <f>(((S93+(R93*IF(0,0,1)))*AT93)/100)</f>
        <v>0</v>
      </c>
      <c r="CZ93" s="2">
        <f>(((S93+(R93*IF(0,0,1)))*AU93)/100)</f>
        <v>0</v>
      </c>
      <c r="DA93" s="2"/>
      <c r="DB93" s="2"/>
      <c r="DC93" s="2" t="s">
        <v>6</v>
      </c>
      <c r="DD93" s="2" t="s">
        <v>6</v>
      </c>
      <c r="DE93" s="2" t="s">
        <v>6</v>
      </c>
      <c r="DF93" s="2" t="s">
        <v>6</v>
      </c>
      <c r="DG93" s="2" t="s">
        <v>6</v>
      </c>
      <c r="DH93" s="2" t="s">
        <v>6</v>
      </c>
      <c r="DI93" s="2" t="s">
        <v>6</v>
      </c>
      <c r="DJ93" s="2" t="s">
        <v>6</v>
      </c>
      <c r="DK93" s="2" t="s">
        <v>6</v>
      </c>
      <c r="DL93" s="2" t="s">
        <v>6</v>
      </c>
      <c r="DM93" s="2" t="s">
        <v>6</v>
      </c>
      <c r="DN93" s="2">
        <v>0</v>
      </c>
      <c r="DO93" s="2">
        <v>0</v>
      </c>
      <c r="DP93" s="2">
        <v>1</v>
      </c>
      <c r="DQ93" s="2">
        <v>1</v>
      </c>
      <c r="DR93" s="2"/>
      <c r="DS93" s="2"/>
      <c r="DT93" s="2"/>
      <c r="DU93" s="2">
        <v>1009</v>
      </c>
      <c r="DV93" s="2" t="s">
        <v>63</v>
      </c>
      <c r="DW93" s="2" t="s">
        <v>63</v>
      </c>
      <c r="DX93" s="2">
        <v>1000</v>
      </c>
      <c r="DY93" s="2"/>
      <c r="DZ93" s="2" t="s">
        <v>6</v>
      </c>
      <c r="EA93" s="2" t="s">
        <v>6</v>
      </c>
      <c r="EB93" s="2" t="s">
        <v>6</v>
      </c>
      <c r="EC93" s="2" t="s">
        <v>6</v>
      </c>
      <c r="ED93" s="2"/>
      <c r="EE93" s="2">
        <v>54938781</v>
      </c>
      <c r="EF93" s="2">
        <v>20</v>
      </c>
      <c r="EG93" s="2" t="s">
        <v>34</v>
      </c>
      <c r="EH93" s="2">
        <v>0</v>
      </c>
      <c r="EI93" s="2" t="s">
        <v>6</v>
      </c>
      <c r="EJ93" s="2">
        <v>1</v>
      </c>
      <c r="EK93" s="2">
        <v>500001</v>
      </c>
      <c r="EL93" s="2" t="s">
        <v>35</v>
      </c>
      <c r="EM93" s="2" t="s">
        <v>36</v>
      </c>
      <c r="EN93" s="2"/>
      <c r="EO93" s="2" t="s">
        <v>6</v>
      </c>
      <c r="EP93" s="2"/>
      <c r="EQ93" s="2">
        <v>0</v>
      </c>
      <c r="ER93" s="2">
        <v>15801.24</v>
      </c>
      <c r="ES93" s="2">
        <v>15801.24</v>
      </c>
      <c r="ET93" s="2">
        <v>0</v>
      </c>
      <c r="EU93" s="2">
        <v>0</v>
      </c>
      <c r="EV93" s="2">
        <v>0</v>
      </c>
      <c r="EW93" s="2">
        <v>0</v>
      </c>
      <c r="EX93" s="2">
        <v>0</v>
      </c>
      <c r="EY93" s="2"/>
      <c r="EZ93" s="2"/>
      <c r="FA93" s="2"/>
      <c r="FB93" s="2"/>
      <c r="FC93" s="2"/>
      <c r="FD93" s="2"/>
      <c r="FE93" s="2"/>
      <c r="FF93" s="2"/>
      <c r="FG93" s="2"/>
      <c r="FH93" s="2"/>
      <c r="FI93" s="2"/>
      <c r="FJ93" s="2"/>
      <c r="FK93" s="2"/>
      <c r="FL93" s="2"/>
      <c r="FM93" s="2"/>
      <c r="FN93" s="2"/>
      <c r="FO93" s="2"/>
      <c r="FP93" s="2"/>
      <c r="FQ93" s="2">
        <v>0</v>
      </c>
      <c r="FR93" s="2">
        <f t="shared" si="101"/>
        <v>0</v>
      </c>
      <c r="FS93" s="2">
        <v>0</v>
      </c>
      <c r="FT93" s="2"/>
      <c r="FU93" s="2"/>
      <c r="FV93" s="2"/>
      <c r="FW93" s="2"/>
      <c r="FX93" s="2">
        <v>0</v>
      </c>
      <c r="FY93" s="2">
        <v>0</v>
      </c>
      <c r="FZ93" s="2"/>
      <c r="GA93" s="2" t="s">
        <v>6</v>
      </c>
      <c r="GB93" s="2"/>
      <c r="GC93" s="2"/>
      <c r="GD93" s="2">
        <v>1</v>
      </c>
      <c r="GE93" s="2"/>
      <c r="GF93" s="2">
        <v>-1513962653</v>
      </c>
      <c r="GG93" s="2">
        <v>2</v>
      </c>
      <c r="GH93" s="2">
        <v>0</v>
      </c>
      <c r="GI93" s="2">
        <v>-2</v>
      </c>
      <c r="GJ93" s="2">
        <v>0</v>
      </c>
      <c r="GK93" s="2">
        <v>0</v>
      </c>
      <c r="GL93" s="2">
        <f t="shared" si="102"/>
        <v>0</v>
      </c>
      <c r="GM93" s="2">
        <f t="shared" si="103"/>
        <v>0</v>
      </c>
      <c r="GN93" s="2">
        <f t="shared" si="104"/>
        <v>0</v>
      </c>
      <c r="GO93" s="2">
        <f t="shared" si="105"/>
        <v>0</v>
      </c>
      <c r="GP93" s="2">
        <f t="shared" si="106"/>
        <v>0</v>
      </c>
      <c r="GQ93" s="2"/>
      <c r="GR93" s="2">
        <v>0</v>
      </c>
      <c r="GS93" s="2">
        <v>3</v>
      </c>
      <c r="GT93" s="2">
        <v>0</v>
      </c>
      <c r="GU93" s="2" t="s">
        <v>6</v>
      </c>
      <c r="GV93" s="2">
        <f t="shared" si="107"/>
        <v>0</v>
      </c>
      <c r="GW93" s="2">
        <v>1</v>
      </c>
      <c r="GX93" s="2">
        <f t="shared" si="108"/>
        <v>0</v>
      </c>
      <c r="GY93" s="2"/>
      <c r="GZ93" s="2"/>
      <c r="HA93" s="2">
        <v>0</v>
      </c>
      <c r="HB93" s="2">
        <v>0</v>
      </c>
      <c r="HC93" s="2">
        <f t="shared" si="109"/>
        <v>0</v>
      </c>
      <c r="HD93" s="2"/>
      <c r="HE93" s="2" t="s">
        <v>6</v>
      </c>
      <c r="HF93" s="2" t="s">
        <v>6</v>
      </c>
      <c r="HG93" s="2"/>
      <c r="HH93" s="2"/>
      <c r="HI93" s="2"/>
      <c r="HJ93" s="2"/>
      <c r="HK93" s="2"/>
      <c r="HL93" s="2"/>
      <c r="HM93" s="2" t="s">
        <v>6</v>
      </c>
      <c r="HN93" s="2" t="s">
        <v>6</v>
      </c>
      <c r="HO93" s="2" t="s">
        <v>6</v>
      </c>
      <c r="HP93" s="2" t="s">
        <v>6</v>
      </c>
      <c r="HQ93" s="2" t="s">
        <v>6</v>
      </c>
      <c r="HR93" s="2"/>
      <c r="HS93" s="2"/>
      <c r="HT93" s="2"/>
      <c r="HU93" s="2"/>
      <c r="HV93" s="2"/>
      <c r="HW93" s="2"/>
      <c r="HX93" s="2"/>
      <c r="HY93" s="2"/>
      <c r="HZ93" s="2"/>
      <c r="IA93" s="2"/>
      <c r="IB93" s="2"/>
      <c r="IC93" s="2"/>
      <c r="ID93" s="2"/>
      <c r="IE93" s="2"/>
      <c r="IF93" s="2">
        <v>-1</v>
      </c>
      <c r="IG93" s="2"/>
      <c r="IH93" s="2"/>
      <c r="II93" s="2"/>
      <c r="IJ93" s="2"/>
      <c r="IK93" s="2">
        <v>0</v>
      </c>
      <c r="IL93" s="2"/>
      <c r="IM93" s="2"/>
      <c r="IN93" s="2"/>
      <c r="IO93" s="2"/>
      <c r="IP93" s="2"/>
      <c r="IQ93" s="2"/>
      <c r="IR93" s="2"/>
      <c r="IS93" s="2"/>
      <c r="IT93" s="2"/>
      <c r="IU93" s="2"/>
    </row>
    <row r="94" spans="1:255" x14ac:dyDescent="0.2">
      <c r="A94">
        <v>18</v>
      </c>
      <c r="B94">
        <v>1</v>
      </c>
      <c r="C94">
        <v>121</v>
      </c>
      <c r="E94" t="s">
        <v>170</v>
      </c>
      <c r="F94" t="e">
        <f>'2.Лок.смета.и.Акт'!#REF!</f>
        <v>#REF!</v>
      </c>
      <c r="G94" t="s">
        <v>172</v>
      </c>
      <c r="H94" t="s">
        <v>63</v>
      </c>
      <c r="I94">
        <f>I92*J94</f>
        <v>0</v>
      </c>
      <c r="J94">
        <v>0</v>
      </c>
      <c r="K94">
        <v>0</v>
      </c>
      <c r="O94">
        <f t="shared" si="73"/>
        <v>0</v>
      </c>
      <c r="P94">
        <f t="shared" si="74"/>
        <v>0</v>
      </c>
      <c r="Q94">
        <f t="shared" si="75"/>
        <v>0</v>
      </c>
      <c r="R94">
        <f t="shared" si="76"/>
        <v>0</v>
      </c>
      <c r="S94">
        <f t="shared" si="77"/>
        <v>0</v>
      </c>
      <c r="T94">
        <f t="shared" si="78"/>
        <v>0</v>
      </c>
      <c r="U94">
        <f t="shared" si="79"/>
        <v>0</v>
      </c>
      <c r="V94">
        <f t="shared" si="80"/>
        <v>0</v>
      </c>
      <c r="W94">
        <f t="shared" si="81"/>
        <v>0</v>
      </c>
      <c r="X94">
        <f t="shared" si="82"/>
        <v>0</v>
      </c>
      <c r="Y94">
        <f t="shared" si="83"/>
        <v>0</v>
      </c>
      <c r="AA94">
        <v>86295184</v>
      </c>
      <c r="AB94">
        <f t="shared" si="84"/>
        <v>17403.57</v>
      </c>
      <c r="AC94">
        <f t="shared" si="111"/>
        <v>17403.57</v>
      </c>
      <c r="AD94">
        <f t="shared" si="85"/>
        <v>0</v>
      </c>
      <c r="AE94">
        <f t="shared" si="86"/>
        <v>0</v>
      </c>
      <c r="AF94">
        <f t="shared" si="87"/>
        <v>0</v>
      </c>
      <c r="AG94">
        <f t="shared" si="88"/>
        <v>0</v>
      </c>
      <c r="AH94">
        <f t="shared" si="89"/>
        <v>0</v>
      </c>
      <c r="AI94">
        <f t="shared" si="90"/>
        <v>0</v>
      </c>
      <c r="AJ94">
        <f t="shared" si="91"/>
        <v>0</v>
      </c>
      <c r="AK94">
        <v>17403.570000000003</v>
      </c>
      <c r="AL94">
        <v>17403.570000000003</v>
      </c>
      <c r="AM94">
        <v>0</v>
      </c>
      <c r="AN94">
        <v>0</v>
      </c>
      <c r="AO94">
        <v>0</v>
      </c>
      <c r="AP94">
        <v>0</v>
      </c>
      <c r="AQ94">
        <v>0</v>
      </c>
      <c r="AR94">
        <v>0</v>
      </c>
      <c r="AS94">
        <v>0</v>
      </c>
      <c r="AT94">
        <v>0</v>
      </c>
      <c r="AU94">
        <v>0</v>
      </c>
      <c r="AV94">
        <v>1</v>
      </c>
      <c r="AW94">
        <v>1</v>
      </c>
      <c r="AZ94">
        <v>1</v>
      </c>
      <c r="BA94">
        <v>1</v>
      </c>
      <c r="BB94">
        <v>1</v>
      </c>
      <c r="BC94">
        <v>7.56</v>
      </c>
      <c r="BD94" t="s">
        <v>6</v>
      </c>
      <c r="BE94" t="s">
        <v>6</v>
      </c>
      <c r="BF94" t="s">
        <v>6</v>
      </c>
      <c r="BG94" t="s">
        <v>6</v>
      </c>
      <c r="BH94">
        <v>3</v>
      </c>
      <c r="BI94">
        <v>1</v>
      </c>
      <c r="BJ94" t="s">
        <v>173</v>
      </c>
      <c r="BM94">
        <v>500001</v>
      </c>
      <c r="BN94">
        <v>0</v>
      </c>
      <c r="BO94" t="s">
        <v>6</v>
      </c>
      <c r="BP94">
        <v>0</v>
      </c>
      <c r="BQ94">
        <v>20</v>
      </c>
      <c r="BR94">
        <v>0</v>
      </c>
      <c r="BS94">
        <v>1</v>
      </c>
      <c r="BT94">
        <v>1</v>
      </c>
      <c r="BU94">
        <v>1</v>
      </c>
      <c r="BV94">
        <v>1</v>
      </c>
      <c r="BW94">
        <v>1</v>
      </c>
      <c r="BX94">
        <v>1</v>
      </c>
      <c r="BY94" t="s">
        <v>6</v>
      </c>
      <c r="BZ94">
        <v>0</v>
      </c>
      <c r="CA94">
        <v>0</v>
      </c>
      <c r="CB94" t="s">
        <v>6</v>
      </c>
      <c r="CE94">
        <v>0</v>
      </c>
      <c r="CF94">
        <v>0</v>
      </c>
      <c r="CG94">
        <v>0</v>
      </c>
      <c r="CM94">
        <v>0</v>
      </c>
      <c r="CN94" t="s">
        <v>6</v>
      </c>
      <c r="CO94">
        <v>0</v>
      </c>
      <c r="CP94">
        <f t="shared" si="92"/>
        <v>0</v>
      </c>
      <c r="CQ94">
        <f t="shared" si="93"/>
        <v>131570.98919999998</v>
      </c>
      <c r="CR94">
        <f t="shared" si="94"/>
        <v>0</v>
      </c>
      <c r="CS94">
        <f t="shared" si="95"/>
        <v>0</v>
      </c>
      <c r="CT94">
        <f t="shared" si="96"/>
        <v>0</v>
      </c>
      <c r="CU94">
        <f t="shared" si="97"/>
        <v>0</v>
      </c>
      <c r="CV94">
        <f t="shared" si="98"/>
        <v>0</v>
      </c>
      <c r="CW94">
        <f t="shared" si="99"/>
        <v>0</v>
      </c>
      <c r="CX94">
        <f t="shared" si="100"/>
        <v>0</v>
      </c>
      <c r="CY94">
        <f>(S94+R94)*(BZ94/100)</f>
        <v>0</v>
      </c>
      <c r="CZ94">
        <f>(S94+R94)*(CA94/100)</f>
        <v>0</v>
      </c>
      <c r="DC94" t="s">
        <v>6</v>
      </c>
      <c r="DD94" t="s">
        <v>6</v>
      </c>
      <c r="DE94" t="s">
        <v>6</v>
      </c>
      <c r="DF94" t="s">
        <v>6</v>
      </c>
      <c r="DG94" t="s">
        <v>6</v>
      </c>
      <c r="DH94" t="s">
        <v>6</v>
      </c>
      <c r="DI94" t="s">
        <v>6</v>
      </c>
      <c r="DJ94" t="s">
        <v>6</v>
      </c>
      <c r="DK94" t="s">
        <v>6</v>
      </c>
      <c r="DL94" t="s">
        <v>6</v>
      </c>
      <c r="DM94" t="s">
        <v>6</v>
      </c>
      <c r="DN94">
        <v>0</v>
      </c>
      <c r="DO94">
        <v>0</v>
      </c>
      <c r="DP94">
        <v>1</v>
      </c>
      <c r="DQ94">
        <v>1</v>
      </c>
      <c r="DU94">
        <v>1009</v>
      </c>
      <c r="DV94" t="s">
        <v>63</v>
      </c>
      <c r="DW94" t="e">
        <f>'2.Лок.смета.и.Акт'!#REF!</f>
        <v>#REF!</v>
      </c>
      <c r="DX94">
        <v>1000</v>
      </c>
      <c r="DZ94" t="s">
        <v>6</v>
      </c>
      <c r="EA94" t="s">
        <v>6</v>
      </c>
      <c r="EB94" t="s">
        <v>6</v>
      </c>
      <c r="EC94" t="s">
        <v>6</v>
      </c>
      <c r="EE94">
        <v>54938781</v>
      </c>
      <c r="EF94">
        <v>20</v>
      </c>
      <c r="EG94" t="s">
        <v>34</v>
      </c>
      <c r="EH94">
        <v>0</v>
      </c>
      <c r="EI94" t="s">
        <v>6</v>
      </c>
      <c r="EJ94">
        <v>1</v>
      </c>
      <c r="EK94">
        <v>500001</v>
      </c>
      <c r="EL94" t="s">
        <v>35</v>
      </c>
      <c r="EM94" t="s">
        <v>36</v>
      </c>
      <c r="EO94" t="s">
        <v>6</v>
      </c>
      <c r="EQ94">
        <v>0</v>
      </c>
      <c r="ER94">
        <v>124030</v>
      </c>
      <c r="ES94">
        <v>17403.570000000003</v>
      </c>
      <c r="ET94">
        <v>0</v>
      </c>
      <c r="EU94">
        <v>0</v>
      </c>
      <c r="EV94">
        <v>0</v>
      </c>
      <c r="EW94">
        <v>0</v>
      </c>
      <c r="EX94">
        <v>0</v>
      </c>
      <c r="EZ94">
        <v>5</v>
      </c>
      <c r="FC94">
        <v>0</v>
      </c>
      <c r="FD94">
        <v>18</v>
      </c>
      <c r="FF94">
        <v>124030</v>
      </c>
      <c r="FQ94">
        <v>0</v>
      </c>
      <c r="FR94">
        <f t="shared" si="101"/>
        <v>0</v>
      </c>
      <c r="FS94">
        <v>0</v>
      </c>
      <c r="FX94">
        <v>0</v>
      </c>
      <c r="FY94">
        <v>0</v>
      </c>
      <c r="GA94" t="s">
        <v>174</v>
      </c>
      <c r="GD94">
        <v>1</v>
      </c>
      <c r="GF94">
        <v>-1513962653</v>
      </c>
      <c r="GG94">
        <v>2</v>
      </c>
      <c r="GH94">
        <v>3</v>
      </c>
      <c r="GI94">
        <v>5</v>
      </c>
      <c r="GJ94">
        <v>0</v>
      </c>
      <c r="GK94">
        <v>0</v>
      </c>
      <c r="GL94">
        <f t="shared" si="102"/>
        <v>0</v>
      </c>
      <c r="GM94">
        <f t="shared" si="103"/>
        <v>0</v>
      </c>
      <c r="GN94">
        <f t="shared" si="104"/>
        <v>0</v>
      </c>
      <c r="GO94">
        <f t="shared" si="105"/>
        <v>0</v>
      </c>
      <c r="GP94">
        <f t="shared" si="106"/>
        <v>0</v>
      </c>
      <c r="GR94">
        <v>1</v>
      </c>
      <c r="GS94">
        <v>1</v>
      </c>
      <c r="GT94">
        <v>0</v>
      </c>
      <c r="GU94" t="s">
        <v>6</v>
      </c>
      <c r="GV94">
        <f t="shared" si="107"/>
        <v>0</v>
      </c>
      <c r="GW94">
        <v>1</v>
      </c>
      <c r="GX94">
        <f t="shared" si="108"/>
        <v>0</v>
      </c>
      <c r="HA94">
        <v>0</v>
      </c>
      <c r="HB94">
        <v>0</v>
      </c>
      <c r="HC94">
        <f t="shared" si="109"/>
        <v>0</v>
      </c>
      <c r="HE94" t="s">
        <v>38</v>
      </c>
      <c r="HF94" t="s">
        <v>39</v>
      </c>
      <c r="HM94" t="s">
        <v>6</v>
      </c>
      <c r="HN94" t="s">
        <v>6</v>
      </c>
      <c r="HO94" t="s">
        <v>6</v>
      </c>
      <c r="HP94" t="s">
        <v>6</v>
      </c>
      <c r="HQ94" t="s">
        <v>6</v>
      </c>
      <c r="IF94">
        <v>-1</v>
      </c>
      <c r="IK94">
        <v>0</v>
      </c>
    </row>
    <row r="95" spans="1:255" x14ac:dyDescent="0.2">
      <c r="A95" s="2">
        <v>18</v>
      </c>
      <c r="B95" s="2">
        <v>1</v>
      </c>
      <c r="C95" s="2">
        <v>116</v>
      </c>
      <c r="D95" s="2"/>
      <c r="E95" s="2" t="s">
        <v>175</v>
      </c>
      <c r="F95" s="2" t="s">
        <v>176</v>
      </c>
      <c r="G95" s="2" t="s">
        <v>177</v>
      </c>
      <c r="H95" s="2" t="s">
        <v>63</v>
      </c>
      <c r="I95" s="2">
        <f>I91*J95</f>
        <v>3.0995999999999999E-2</v>
      </c>
      <c r="J95" s="216">
        <f>'5.Ведомость_списания'!F59</f>
        <v>2.46E-2</v>
      </c>
      <c r="K95" s="2">
        <v>2.46E-2</v>
      </c>
      <c r="L95" s="2"/>
      <c r="M95" s="2"/>
      <c r="N95" s="2"/>
      <c r="O95" s="2">
        <f t="shared" si="73"/>
        <v>444</v>
      </c>
      <c r="P95" s="2">
        <f t="shared" si="74"/>
        <v>444</v>
      </c>
      <c r="Q95" s="2">
        <f t="shared" si="75"/>
        <v>0</v>
      </c>
      <c r="R95" s="2">
        <f t="shared" si="76"/>
        <v>0</v>
      </c>
      <c r="S95" s="2">
        <f t="shared" si="77"/>
        <v>0</v>
      </c>
      <c r="T95" s="2">
        <f t="shared" si="78"/>
        <v>0</v>
      </c>
      <c r="U95" s="2">
        <f t="shared" si="79"/>
        <v>0</v>
      </c>
      <c r="V95" s="2">
        <f t="shared" si="80"/>
        <v>0</v>
      </c>
      <c r="W95" s="2">
        <f t="shared" si="81"/>
        <v>0</v>
      </c>
      <c r="X95" s="2">
        <f t="shared" si="82"/>
        <v>0</v>
      </c>
      <c r="Y95" s="2">
        <f t="shared" si="83"/>
        <v>0</v>
      </c>
      <c r="Z95" s="2"/>
      <c r="AA95" s="2">
        <v>86295183</v>
      </c>
      <c r="AB95" s="2">
        <f t="shared" si="84"/>
        <v>14313</v>
      </c>
      <c r="AC95" s="2">
        <f t="shared" si="111"/>
        <v>14313</v>
      </c>
      <c r="AD95" s="2">
        <f t="shared" si="85"/>
        <v>0</v>
      </c>
      <c r="AE95" s="2">
        <f t="shared" si="86"/>
        <v>0</v>
      </c>
      <c r="AF95" s="2">
        <f t="shared" si="87"/>
        <v>0</v>
      </c>
      <c r="AG95" s="2">
        <f t="shared" si="88"/>
        <v>0</v>
      </c>
      <c r="AH95" s="2">
        <f t="shared" si="89"/>
        <v>0</v>
      </c>
      <c r="AI95" s="2">
        <f t="shared" si="90"/>
        <v>0</v>
      </c>
      <c r="AJ95" s="2">
        <f t="shared" si="91"/>
        <v>0</v>
      </c>
      <c r="AK95" s="2">
        <v>14313</v>
      </c>
      <c r="AL95" s="110">
        <f>'1.Лок.смета.и.Акт'!F178</f>
        <v>14313</v>
      </c>
      <c r="AM95" s="2">
        <v>0</v>
      </c>
      <c r="AN95" s="2">
        <v>0</v>
      </c>
      <c r="AO95" s="2">
        <v>0</v>
      </c>
      <c r="AP95" s="2">
        <v>0</v>
      </c>
      <c r="AQ95" s="2">
        <v>0</v>
      </c>
      <c r="AR95" s="2">
        <v>0</v>
      </c>
      <c r="AS95" s="2">
        <v>0</v>
      </c>
      <c r="AT95" s="2">
        <v>0</v>
      </c>
      <c r="AU95" s="2">
        <v>0</v>
      </c>
      <c r="AV95" s="2">
        <v>1</v>
      </c>
      <c r="AW95" s="2">
        <v>1</v>
      </c>
      <c r="AX95" s="2"/>
      <c r="AY95" s="2"/>
      <c r="AZ95" s="2">
        <v>1</v>
      </c>
      <c r="BA95" s="2">
        <v>1</v>
      </c>
      <c r="BB95" s="2">
        <v>1</v>
      </c>
      <c r="BC95" s="2">
        <v>1</v>
      </c>
      <c r="BD95" s="2" t="s">
        <v>6</v>
      </c>
      <c r="BE95" s="2" t="s">
        <v>6</v>
      </c>
      <c r="BF95" s="2" t="s">
        <v>6</v>
      </c>
      <c r="BG95" s="2" t="s">
        <v>6</v>
      </c>
      <c r="BH95" s="2">
        <v>3</v>
      </c>
      <c r="BI95" s="2">
        <v>1</v>
      </c>
      <c r="BJ95" s="2" t="s">
        <v>178</v>
      </c>
      <c r="BK95" s="2"/>
      <c r="BL95" s="2"/>
      <c r="BM95" s="2">
        <v>500001</v>
      </c>
      <c r="BN95" s="2">
        <v>0</v>
      </c>
      <c r="BO95" s="2" t="s">
        <v>6</v>
      </c>
      <c r="BP95" s="2">
        <v>0</v>
      </c>
      <c r="BQ95" s="2">
        <v>20</v>
      </c>
      <c r="BR95" s="2">
        <v>0</v>
      </c>
      <c r="BS95" s="2">
        <v>1</v>
      </c>
      <c r="BT95" s="2">
        <v>1</v>
      </c>
      <c r="BU95" s="2">
        <v>1</v>
      </c>
      <c r="BV95" s="2">
        <v>1</v>
      </c>
      <c r="BW95" s="2">
        <v>1</v>
      </c>
      <c r="BX95" s="2">
        <v>1</v>
      </c>
      <c r="BY95" s="2" t="s">
        <v>6</v>
      </c>
      <c r="BZ95" s="2">
        <v>0</v>
      </c>
      <c r="CA95" s="2">
        <v>0</v>
      </c>
      <c r="CB95" s="2" t="s">
        <v>6</v>
      </c>
      <c r="CC95" s="2"/>
      <c r="CD95" s="2"/>
      <c r="CE95" s="2">
        <v>0</v>
      </c>
      <c r="CF95" s="2">
        <v>0</v>
      </c>
      <c r="CG95" s="2">
        <v>0</v>
      </c>
      <c r="CH95" s="2"/>
      <c r="CI95" s="2"/>
      <c r="CJ95" s="2"/>
      <c r="CK95" s="2"/>
      <c r="CL95" s="2"/>
      <c r="CM95" s="2">
        <v>0</v>
      </c>
      <c r="CN95" s="2" t="s">
        <v>6</v>
      </c>
      <c r="CO95" s="2">
        <v>0</v>
      </c>
      <c r="CP95" s="2">
        <f t="shared" si="92"/>
        <v>444</v>
      </c>
      <c r="CQ95" s="2">
        <f t="shared" si="93"/>
        <v>14313</v>
      </c>
      <c r="CR95" s="2">
        <f t="shared" si="94"/>
        <v>0</v>
      </c>
      <c r="CS95" s="2">
        <f t="shared" si="95"/>
        <v>0</v>
      </c>
      <c r="CT95" s="2">
        <f t="shared" si="96"/>
        <v>0</v>
      </c>
      <c r="CU95" s="2">
        <f t="shared" si="97"/>
        <v>0</v>
      </c>
      <c r="CV95" s="2">
        <f t="shared" si="98"/>
        <v>0</v>
      </c>
      <c r="CW95" s="2">
        <f t="shared" si="99"/>
        <v>0</v>
      </c>
      <c r="CX95" s="2">
        <f t="shared" si="100"/>
        <v>0</v>
      </c>
      <c r="CY95" s="2">
        <f>(((S95+(R95*IF(0,0,1)))*AT95)/100)</f>
        <v>0</v>
      </c>
      <c r="CZ95" s="2">
        <f>(((S95+(R95*IF(0,0,1)))*AU95)/100)</f>
        <v>0</v>
      </c>
      <c r="DA95" s="2"/>
      <c r="DB95" s="2"/>
      <c r="DC95" s="2" t="s">
        <v>6</v>
      </c>
      <c r="DD95" s="2" t="s">
        <v>6</v>
      </c>
      <c r="DE95" s="2" t="s">
        <v>6</v>
      </c>
      <c r="DF95" s="2" t="s">
        <v>6</v>
      </c>
      <c r="DG95" s="2" t="s">
        <v>6</v>
      </c>
      <c r="DH95" s="2" t="s">
        <v>6</v>
      </c>
      <c r="DI95" s="2" t="s">
        <v>6</v>
      </c>
      <c r="DJ95" s="2" t="s">
        <v>6</v>
      </c>
      <c r="DK95" s="2" t="s">
        <v>6</v>
      </c>
      <c r="DL95" s="2" t="s">
        <v>6</v>
      </c>
      <c r="DM95" s="2" t="s">
        <v>6</v>
      </c>
      <c r="DN95" s="2">
        <v>0</v>
      </c>
      <c r="DO95" s="2">
        <v>0</v>
      </c>
      <c r="DP95" s="2">
        <v>1</v>
      </c>
      <c r="DQ95" s="2">
        <v>1</v>
      </c>
      <c r="DR95" s="2"/>
      <c r="DS95" s="2"/>
      <c r="DT95" s="2"/>
      <c r="DU95" s="2">
        <v>1009</v>
      </c>
      <c r="DV95" s="2" t="s">
        <v>63</v>
      </c>
      <c r="DW95" s="2" t="s">
        <v>63</v>
      </c>
      <c r="DX95" s="2">
        <v>1000</v>
      </c>
      <c r="DY95" s="2"/>
      <c r="DZ95" s="2" t="s">
        <v>6</v>
      </c>
      <c r="EA95" s="2" t="s">
        <v>6</v>
      </c>
      <c r="EB95" s="2" t="s">
        <v>6</v>
      </c>
      <c r="EC95" s="2" t="s">
        <v>6</v>
      </c>
      <c r="ED95" s="2"/>
      <c r="EE95" s="2">
        <v>54938781</v>
      </c>
      <c r="EF95" s="2">
        <v>20</v>
      </c>
      <c r="EG95" s="2" t="s">
        <v>34</v>
      </c>
      <c r="EH95" s="2">
        <v>0</v>
      </c>
      <c r="EI95" s="2" t="s">
        <v>6</v>
      </c>
      <c r="EJ95" s="2">
        <v>1</v>
      </c>
      <c r="EK95" s="2">
        <v>500001</v>
      </c>
      <c r="EL95" s="2" t="s">
        <v>35</v>
      </c>
      <c r="EM95" s="2" t="s">
        <v>36</v>
      </c>
      <c r="EN95" s="2"/>
      <c r="EO95" s="2" t="s">
        <v>6</v>
      </c>
      <c r="EP95" s="2"/>
      <c r="EQ95" s="2">
        <v>0</v>
      </c>
      <c r="ER95" s="2">
        <v>14313</v>
      </c>
      <c r="ES95" s="110">
        <f>'1.Лок.смета.и.Акт'!F178</f>
        <v>14313</v>
      </c>
      <c r="ET95" s="2">
        <v>0</v>
      </c>
      <c r="EU95" s="2">
        <v>0</v>
      </c>
      <c r="EV95" s="2">
        <v>0</v>
      </c>
      <c r="EW95" s="2">
        <v>0</v>
      </c>
      <c r="EX95" s="2">
        <v>0</v>
      </c>
      <c r="EY95" s="2"/>
      <c r="EZ95" s="2"/>
      <c r="FA95" s="2"/>
      <c r="FB95" s="2"/>
      <c r="FC95" s="2"/>
      <c r="FD95" s="2"/>
      <c r="FE95" s="2"/>
      <c r="FF95" s="2"/>
      <c r="FG95" s="2"/>
      <c r="FH95" s="2"/>
      <c r="FI95" s="2"/>
      <c r="FJ95" s="2"/>
      <c r="FK95" s="2"/>
      <c r="FL95" s="2"/>
      <c r="FM95" s="2"/>
      <c r="FN95" s="2"/>
      <c r="FO95" s="2"/>
      <c r="FP95" s="2"/>
      <c r="FQ95" s="2">
        <v>0</v>
      </c>
      <c r="FR95" s="2">
        <f t="shared" si="101"/>
        <v>0</v>
      </c>
      <c r="FS95" s="2">
        <v>0</v>
      </c>
      <c r="FT95" s="2"/>
      <c r="FU95" s="2"/>
      <c r="FV95" s="2"/>
      <c r="FW95" s="2"/>
      <c r="FX95" s="2">
        <v>0</v>
      </c>
      <c r="FY95" s="2">
        <v>0</v>
      </c>
      <c r="FZ95" s="2"/>
      <c r="GA95" s="2" t="s">
        <v>6</v>
      </c>
      <c r="GB95" s="2"/>
      <c r="GC95" s="2"/>
      <c r="GD95" s="2">
        <v>1</v>
      </c>
      <c r="GE95" s="2"/>
      <c r="GF95" s="2">
        <v>1793674503</v>
      </c>
      <c r="GG95" s="2">
        <v>2</v>
      </c>
      <c r="GH95" s="2">
        <v>0</v>
      </c>
      <c r="GI95" s="2">
        <v>-2</v>
      </c>
      <c r="GJ95" s="2">
        <v>0</v>
      </c>
      <c r="GK95" s="2">
        <v>0</v>
      </c>
      <c r="GL95" s="2">
        <f t="shared" si="102"/>
        <v>0</v>
      </c>
      <c r="GM95" s="2">
        <f t="shared" si="103"/>
        <v>444</v>
      </c>
      <c r="GN95" s="2">
        <f t="shared" si="104"/>
        <v>444</v>
      </c>
      <c r="GO95" s="2">
        <f t="shared" si="105"/>
        <v>0</v>
      </c>
      <c r="GP95" s="2">
        <f t="shared" si="106"/>
        <v>0</v>
      </c>
      <c r="GQ95" s="2"/>
      <c r="GR95" s="2">
        <v>0</v>
      </c>
      <c r="GS95" s="2">
        <v>3</v>
      </c>
      <c r="GT95" s="2">
        <v>0</v>
      </c>
      <c r="GU95" s="2" t="s">
        <v>6</v>
      </c>
      <c r="GV95" s="2">
        <f t="shared" si="107"/>
        <v>0</v>
      </c>
      <c r="GW95" s="2">
        <v>1</v>
      </c>
      <c r="GX95" s="2">
        <f t="shared" si="108"/>
        <v>0</v>
      </c>
      <c r="GY95" s="2"/>
      <c r="GZ95" s="2"/>
      <c r="HA95" s="2">
        <v>0</v>
      </c>
      <c r="HB95" s="2">
        <v>0</v>
      </c>
      <c r="HC95" s="2">
        <f t="shared" si="109"/>
        <v>0</v>
      </c>
      <c r="HD95" s="2"/>
      <c r="HE95" s="2" t="s">
        <v>6</v>
      </c>
      <c r="HF95" s="2" t="s">
        <v>6</v>
      </c>
      <c r="HG95" s="2"/>
      <c r="HH95" s="2"/>
      <c r="HI95" s="2"/>
      <c r="HJ95" s="2"/>
      <c r="HK95" s="2"/>
      <c r="HL95" s="2"/>
      <c r="HM95" s="2" t="s">
        <v>6</v>
      </c>
      <c r="HN95" s="2" t="s">
        <v>6</v>
      </c>
      <c r="HO95" s="2" t="s">
        <v>6</v>
      </c>
      <c r="HP95" s="2" t="s">
        <v>6</v>
      </c>
      <c r="HQ95" s="2" t="s">
        <v>6</v>
      </c>
      <c r="HR95" s="2"/>
      <c r="HS95" s="2"/>
      <c r="HT95" s="2"/>
      <c r="HU95" s="2"/>
      <c r="HV95" s="2"/>
      <c r="HW95" s="2"/>
      <c r="HX95" s="2"/>
      <c r="HY95" s="2"/>
      <c r="HZ95" s="2"/>
      <c r="IA95" s="2"/>
      <c r="IB95" s="2"/>
      <c r="IC95" s="2"/>
      <c r="ID95" s="2"/>
      <c r="IE95" s="2"/>
      <c r="IF95" s="2">
        <v>-1</v>
      </c>
      <c r="IG95" s="2"/>
      <c r="IH95" s="2"/>
      <c r="II95" s="2"/>
      <c r="IJ95" s="2"/>
      <c r="IK95" s="2">
        <v>0</v>
      </c>
      <c r="IL95" s="2"/>
      <c r="IM95" s="2"/>
      <c r="IN95" s="2"/>
      <c r="IO95" s="2"/>
      <c r="IP95" s="2"/>
      <c r="IQ95" s="2"/>
      <c r="IR95" s="2"/>
      <c r="IS95" s="2"/>
      <c r="IT95" s="2"/>
      <c r="IU95" s="2"/>
    </row>
    <row r="96" spans="1:255" x14ac:dyDescent="0.2">
      <c r="A96">
        <v>18</v>
      </c>
      <c r="B96">
        <v>1</v>
      </c>
      <c r="C96">
        <v>124</v>
      </c>
      <c r="E96" t="s">
        <v>175</v>
      </c>
      <c r="F96" t="e">
        <f>'2.Лок.смета.и.Акт'!#REF!</f>
        <v>#REF!</v>
      </c>
      <c r="G96" t="s">
        <v>177</v>
      </c>
      <c r="H96" t="s">
        <v>63</v>
      </c>
      <c r="I96">
        <f>I92*J96</f>
        <v>3.0995999999999999E-2</v>
      </c>
      <c r="J96">
        <v>2.46E-2</v>
      </c>
      <c r="K96">
        <v>2.46E-2</v>
      </c>
      <c r="O96">
        <f t="shared" si="73"/>
        <v>4078</v>
      </c>
      <c r="P96">
        <f t="shared" si="74"/>
        <v>4078</v>
      </c>
      <c r="Q96">
        <f t="shared" si="75"/>
        <v>0</v>
      </c>
      <c r="R96">
        <f t="shared" si="76"/>
        <v>0</v>
      </c>
      <c r="S96">
        <f t="shared" si="77"/>
        <v>0</v>
      </c>
      <c r="T96">
        <f t="shared" si="78"/>
        <v>0</v>
      </c>
      <c r="U96">
        <f t="shared" si="79"/>
        <v>0</v>
      </c>
      <c r="V96">
        <f t="shared" si="80"/>
        <v>0</v>
      </c>
      <c r="W96">
        <f t="shared" si="81"/>
        <v>0</v>
      </c>
      <c r="X96">
        <f t="shared" si="82"/>
        <v>0</v>
      </c>
      <c r="Y96">
        <f t="shared" si="83"/>
        <v>0</v>
      </c>
      <c r="AA96">
        <v>86295184</v>
      </c>
      <c r="AB96">
        <f t="shared" si="84"/>
        <v>17403.57</v>
      </c>
      <c r="AC96">
        <f t="shared" si="111"/>
        <v>17403.57</v>
      </c>
      <c r="AD96">
        <f t="shared" si="85"/>
        <v>0</v>
      </c>
      <c r="AE96">
        <f t="shared" si="86"/>
        <v>0</v>
      </c>
      <c r="AF96">
        <f t="shared" si="87"/>
        <v>0</v>
      </c>
      <c r="AG96">
        <f t="shared" si="88"/>
        <v>0</v>
      </c>
      <c r="AH96">
        <f t="shared" si="89"/>
        <v>0</v>
      </c>
      <c r="AI96">
        <f t="shared" si="90"/>
        <v>0</v>
      </c>
      <c r="AJ96">
        <f t="shared" si="91"/>
        <v>0</v>
      </c>
      <c r="AK96">
        <v>17403.570000000003</v>
      </c>
      <c r="AL96">
        <v>17403.570000000003</v>
      </c>
      <c r="AM96">
        <v>0</v>
      </c>
      <c r="AN96">
        <v>0</v>
      </c>
      <c r="AO96">
        <v>0</v>
      </c>
      <c r="AP96">
        <v>0</v>
      </c>
      <c r="AQ96">
        <v>0</v>
      </c>
      <c r="AR96">
        <v>0</v>
      </c>
      <c r="AS96">
        <v>0</v>
      </c>
      <c r="AT96">
        <v>0</v>
      </c>
      <c r="AU96">
        <v>0</v>
      </c>
      <c r="AV96">
        <v>1</v>
      </c>
      <c r="AW96">
        <v>1</v>
      </c>
      <c r="AZ96">
        <v>1</v>
      </c>
      <c r="BA96">
        <v>1</v>
      </c>
      <c r="BB96">
        <v>1</v>
      </c>
      <c r="BC96">
        <v>7.56</v>
      </c>
      <c r="BD96" t="s">
        <v>6</v>
      </c>
      <c r="BE96" t="s">
        <v>6</v>
      </c>
      <c r="BF96" t="s">
        <v>6</v>
      </c>
      <c r="BG96" t="s">
        <v>6</v>
      </c>
      <c r="BH96">
        <v>3</v>
      </c>
      <c r="BI96">
        <v>1</v>
      </c>
      <c r="BJ96" t="s">
        <v>178</v>
      </c>
      <c r="BM96">
        <v>500001</v>
      </c>
      <c r="BN96">
        <v>0</v>
      </c>
      <c r="BO96" t="s">
        <v>6</v>
      </c>
      <c r="BP96">
        <v>0</v>
      </c>
      <c r="BQ96">
        <v>20</v>
      </c>
      <c r="BR96">
        <v>0</v>
      </c>
      <c r="BS96">
        <v>1</v>
      </c>
      <c r="BT96">
        <v>1</v>
      </c>
      <c r="BU96">
        <v>1</v>
      </c>
      <c r="BV96">
        <v>1</v>
      </c>
      <c r="BW96">
        <v>1</v>
      </c>
      <c r="BX96">
        <v>1</v>
      </c>
      <c r="BY96" t="s">
        <v>6</v>
      </c>
      <c r="BZ96">
        <v>0</v>
      </c>
      <c r="CA96">
        <v>0</v>
      </c>
      <c r="CB96" t="s">
        <v>6</v>
      </c>
      <c r="CE96">
        <v>0</v>
      </c>
      <c r="CF96">
        <v>0</v>
      </c>
      <c r="CG96">
        <v>0</v>
      </c>
      <c r="CM96">
        <v>0</v>
      </c>
      <c r="CN96" t="s">
        <v>6</v>
      </c>
      <c r="CO96">
        <v>0</v>
      </c>
      <c r="CP96">
        <f t="shared" si="92"/>
        <v>4078</v>
      </c>
      <c r="CQ96">
        <f t="shared" si="93"/>
        <v>131570.98919999998</v>
      </c>
      <c r="CR96">
        <f t="shared" si="94"/>
        <v>0</v>
      </c>
      <c r="CS96">
        <f t="shared" si="95"/>
        <v>0</v>
      </c>
      <c r="CT96">
        <f t="shared" si="96"/>
        <v>0</v>
      </c>
      <c r="CU96">
        <f t="shared" si="97"/>
        <v>0</v>
      </c>
      <c r="CV96">
        <f t="shared" si="98"/>
        <v>0</v>
      </c>
      <c r="CW96">
        <f t="shared" si="99"/>
        <v>0</v>
      </c>
      <c r="CX96">
        <f t="shared" si="100"/>
        <v>0</v>
      </c>
      <c r="CY96">
        <f>(S96+R96)*(BZ96/100)</f>
        <v>0</v>
      </c>
      <c r="CZ96">
        <f>(S96+R96)*(CA96/100)</f>
        <v>0</v>
      </c>
      <c r="DC96" t="s">
        <v>6</v>
      </c>
      <c r="DD96" t="s">
        <v>6</v>
      </c>
      <c r="DE96" t="s">
        <v>6</v>
      </c>
      <c r="DF96" t="s">
        <v>6</v>
      </c>
      <c r="DG96" t="s">
        <v>6</v>
      </c>
      <c r="DH96" t="s">
        <v>6</v>
      </c>
      <c r="DI96" t="s">
        <v>6</v>
      </c>
      <c r="DJ96" t="s">
        <v>6</v>
      </c>
      <c r="DK96" t="s">
        <v>6</v>
      </c>
      <c r="DL96" t="s">
        <v>6</v>
      </c>
      <c r="DM96" t="s">
        <v>6</v>
      </c>
      <c r="DN96">
        <v>0</v>
      </c>
      <c r="DO96">
        <v>0</v>
      </c>
      <c r="DP96">
        <v>1</v>
      </c>
      <c r="DQ96">
        <v>1</v>
      </c>
      <c r="DU96">
        <v>1009</v>
      </c>
      <c r="DV96" t="s">
        <v>63</v>
      </c>
      <c r="DW96" t="e">
        <f>'2.Лок.смета.и.Акт'!#REF!</f>
        <v>#REF!</v>
      </c>
      <c r="DX96">
        <v>1000</v>
      </c>
      <c r="DZ96" t="s">
        <v>6</v>
      </c>
      <c r="EA96" t="s">
        <v>6</v>
      </c>
      <c r="EB96" t="s">
        <v>6</v>
      </c>
      <c r="EC96" t="s">
        <v>6</v>
      </c>
      <c r="EE96">
        <v>54938781</v>
      </c>
      <c r="EF96">
        <v>20</v>
      </c>
      <c r="EG96" t="s">
        <v>34</v>
      </c>
      <c r="EH96">
        <v>0</v>
      </c>
      <c r="EI96" t="s">
        <v>6</v>
      </c>
      <c r="EJ96">
        <v>1</v>
      </c>
      <c r="EK96">
        <v>500001</v>
      </c>
      <c r="EL96" t="s">
        <v>35</v>
      </c>
      <c r="EM96" t="s">
        <v>36</v>
      </c>
      <c r="EO96" t="s">
        <v>6</v>
      </c>
      <c r="EQ96">
        <v>0</v>
      </c>
      <c r="ER96">
        <v>124030</v>
      </c>
      <c r="ES96">
        <v>17403.570000000003</v>
      </c>
      <c r="ET96">
        <v>0</v>
      </c>
      <c r="EU96">
        <v>0</v>
      </c>
      <c r="EV96">
        <v>0</v>
      </c>
      <c r="EW96">
        <v>0</v>
      </c>
      <c r="EX96">
        <v>0</v>
      </c>
      <c r="EZ96">
        <v>5</v>
      </c>
      <c r="FC96">
        <v>0</v>
      </c>
      <c r="FD96">
        <v>18</v>
      </c>
      <c r="FF96">
        <v>124030</v>
      </c>
      <c r="FQ96">
        <v>0</v>
      </c>
      <c r="FR96">
        <f t="shared" si="101"/>
        <v>0</v>
      </c>
      <c r="FS96">
        <v>0</v>
      </c>
      <c r="FX96">
        <v>0</v>
      </c>
      <c r="FY96">
        <v>0</v>
      </c>
      <c r="GA96" t="s">
        <v>174</v>
      </c>
      <c r="GD96">
        <v>1</v>
      </c>
      <c r="GF96">
        <v>1793674503</v>
      </c>
      <c r="GG96">
        <v>2</v>
      </c>
      <c r="GH96">
        <v>3</v>
      </c>
      <c r="GI96">
        <v>5</v>
      </c>
      <c r="GJ96">
        <v>0</v>
      </c>
      <c r="GK96">
        <v>0</v>
      </c>
      <c r="GL96">
        <f t="shared" si="102"/>
        <v>0</v>
      </c>
      <c r="GM96">
        <f t="shared" si="103"/>
        <v>4078</v>
      </c>
      <c r="GN96">
        <f t="shared" si="104"/>
        <v>4078</v>
      </c>
      <c r="GO96">
        <f t="shared" si="105"/>
        <v>0</v>
      </c>
      <c r="GP96">
        <f t="shared" si="106"/>
        <v>0</v>
      </c>
      <c r="GR96">
        <v>1</v>
      </c>
      <c r="GS96">
        <v>1</v>
      </c>
      <c r="GT96">
        <v>0</v>
      </c>
      <c r="GU96" t="s">
        <v>6</v>
      </c>
      <c r="GV96">
        <f t="shared" si="107"/>
        <v>0</v>
      </c>
      <c r="GW96">
        <v>1</v>
      </c>
      <c r="GX96">
        <f t="shared" si="108"/>
        <v>0</v>
      </c>
      <c r="HA96">
        <v>0</v>
      </c>
      <c r="HB96">
        <v>0</v>
      </c>
      <c r="HC96">
        <f t="shared" si="109"/>
        <v>0</v>
      </c>
      <c r="HE96" t="s">
        <v>38</v>
      </c>
      <c r="HF96" t="s">
        <v>39</v>
      </c>
      <c r="HM96" t="s">
        <v>6</v>
      </c>
      <c r="HN96" t="s">
        <v>6</v>
      </c>
      <c r="HO96" t="s">
        <v>6</v>
      </c>
      <c r="HP96" t="s">
        <v>6</v>
      </c>
      <c r="HQ96" t="s">
        <v>6</v>
      </c>
      <c r="IF96">
        <v>-1</v>
      </c>
      <c r="IK96">
        <v>0</v>
      </c>
    </row>
    <row r="97" spans="1:255" x14ac:dyDescent="0.2">
      <c r="A97" s="2">
        <v>18</v>
      </c>
      <c r="B97" s="2">
        <v>1</v>
      </c>
      <c r="C97" s="2">
        <v>114</v>
      </c>
      <c r="D97" s="2"/>
      <c r="E97" s="2" t="s">
        <v>179</v>
      </c>
      <c r="F97" s="2" t="s">
        <v>180</v>
      </c>
      <c r="G97" s="2" t="s">
        <v>181</v>
      </c>
      <c r="H97" s="2" t="s">
        <v>182</v>
      </c>
      <c r="I97" s="2">
        <f>I91*J97</f>
        <v>0.378</v>
      </c>
      <c r="J97" s="216">
        <f>'5.Ведомость_списания'!F60</f>
        <v>0.3</v>
      </c>
      <c r="K97" s="2">
        <v>0.3</v>
      </c>
      <c r="L97" s="2"/>
      <c r="M97" s="2"/>
      <c r="N97" s="2"/>
      <c r="O97" s="2">
        <f t="shared" si="73"/>
        <v>1</v>
      </c>
      <c r="P97" s="2">
        <f t="shared" si="74"/>
        <v>1</v>
      </c>
      <c r="Q97" s="2">
        <f t="shared" si="75"/>
        <v>0</v>
      </c>
      <c r="R97" s="2">
        <f t="shared" si="76"/>
        <v>0</v>
      </c>
      <c r="S97" s="2">
        <f t="shared" si="77"/>
        <v>0</v>
      </c>
      <c r="T97" s="2">
        <f t="shared" si="78"/>
        <v>0</v>
      </c>
      <c r="U97" s="2">
        <f t="shared" si="79"/>
        <v>0</v>
      </c>
      <c r="V97" s="2">
        <f t="shared" si="80"/>
        <v>0</v>
      </c>
      <c r="W97" s="2">
        <f t="shared" si="81"/>
        <v>0</v>
      </c>
      <c r="X97" s="2">
        <f t="shared" si="82"/>
        <v>0</v>
      </c>
      <c r="Y97" s="2">
        <f t="shared" si="83"/>
        <v>0</v>
      </c>
      <c r="Z97" s="2"/>
      <c r="AA97" s="2">
        <v>86295183</v>
      </c>
      <c r="AB97" s="2">
        <f t="shared" si="84"/>
        <v>1.82</v>
      </c>
      <c r="AC97" s="2">
        <f t="shared" si="111"/>
        <v>1.82</v>
      </c>
      <c r="AD97" s="2">
        <f t="shared" si="85"/>
        <v>0</v>
      </c>
      <c r="AE97" s="2">
        <f t="shared" si="86"/>
        <v>0</v>
      </c>
      <c r="AF97" s="2">
        <f t="shared" si="87"/>
        <v>0</v>
      </c>
      <c r="AG97" s="2">
        <f t="shared" si="88"/>
        <v>0</v>
      </c>
      <c r="AH97" s="2">
        <f t="shared" si="89"/>
        <v>0</v>
      </c>
      <c r="AI97" s="2">
        <f t="shared" si="90"/>
        <v>0</v>
      </c>
      <c r="AJ97" s="2">
        <f t="shared" si="91"/>
        <v>0</v>
      </c>
      <c r="AK97" s="2">
        <v>1.82</v>
      </c>
      <c r="AL97" s="110">
        <f>'1.Лок.смета.и.Акт'!F180</f>
        <v>1.82</v>
      </c>
      <c r="AM97" s="2">
        <v>0</v>
      </c>
      <c r="AN97" s="2">
        <v>0</v>
      </c>
      <c r="AO97" s="2">
        <v>0</v>
      </c>
      <c r="AP97" s="2">
        <v>0</v>
      </c>
      <c r="AQ97" s="2">
        <v>0</v>
      </c>
      <c r="AR97" s="2">
        <v>0</v>
      </c>
      <c r="AS97" s="2">
        <v>0</v>
      </c>
      <c r="AT97" s="2">
        <v>0</v>
      </c>
      <c r="AU97" s="2">
        <v>0</v>
      </c>
      <c r="AV97" s="2">
        <v>1</v>
      </c>
      <c r="AW97" s="2">
        <v>1</v>
      </c>
      <c r="AX97" s="2"/>
      <c r="AY97" s="2"/>
      <c r="AZ97" s="2">
        <v>1</v>
      </c>
      <c r="BA97" s="2">
        <v>1</v>
      </c>
      <c r="BB97" s="2">
        <v>1</v>
      </c>
      <c r="BC97" s="2">
        <v>1</v>
      </c>
      <c r="BD97" s="2" t="s">
        <v>6</v>
      </c>
      <c r="BE97" s="2" t="s">
        <v>6</v>
      </c>
      <c r="BF97" s="2" t="s">
        <v>6</v>
      </c>
      <c r="BG97" s="2" t="s">
        <v>6</v>
      </c>
      <c r="BH97" s="2">
        <v>3</v>
      </c>
      <c r="BI97" s="2">
        <v>1</v>
      </c>
      <c r="BJ97" s="2" t="s">
        <v>183</v>
      </c>
      <c r="BK97" s="2"/>
      <c r="BL97" s="2"/>
      <c r="BM97" s="2">
        <v>500001</v>
      </c>
      <c r="BN97" s="2">
        <v>0</v>
      </c>
      <c r="BO97" s="2" t="s">
        <v>6</v>
      </c>
      <c r="BP97" s="2">
        <v>0</v>
      </c>
      <c r="BQ97" s="2">
        <v>20</v>
      </c>
      <c r="BR97" s="2">
        <v>0</v>
      </c>
      <c r="BS97" s="2">
        <v>1</v>
      </c>
      <c r="BT97" s="2">
        <v>1</v>
      </c>
      <c r="BU97" s="2">
        <v>1</v>
      </c>
      <c r="BV97" s="2">
        <v>1</v>
      </c>
      <c r="BW97" s="2">
        <v>1</v>
      </c>
      <c r="BX97" s="2">
        <v>1</v>
      </c>
      <c r="BY97" s="2" t="s">
        <v>6</v>
      </c>
      <c r="BZ97" s="2">
        <v>0</v>
      </c>
      <c r="CA97" s="2">
        <v>0</v>
      </c>
      <c r="CB97" s="2" t="s">
        <v>6</v>
      </c>
      <c r="CC97" s="2"/>
      <c r="CD97" s="2"/>
      <c r="CE97" s="2">
        <v>0</v>
      </c>
      <c r="CF97" s="2">
        <v>0</v>
      </c>
      <c r="CG97" s="2">
        <v>0</v>
      </c>
      <c r="CH97" s="2"/>
      <c r="CI97" s="2"/>
      <c r="CJ97" s="2"/>
      <c r="CK97" s="2"/>
      <c r="CL97" s="2"/>
      <c r="CM97" s="2">
        <v>0</v>
      </c>
      <c r="CN97" s="2" t="s">
        <v>6</v>
      </c>
      <c r="CO97" s="2">
        <v>0</v>
      </c>
      <c r="CP97" s="2">
        <f t="shared" si="92"/>
        <v>1</v>
      </c>
      <c r="CQ97" s="2">
        <f t="shared" si="93"/>
        <v>1.82</v>
      </c>
      <c r="CR97" s="2">
        <f t="shared" si="94"/>
        <v>0</v>
      </c>
      <c r="CS97" s="2">
        <f t="shared" si="95"/>
        <v>0</v>
      </c>
      <c r="CT97" s="2">
        <f t="shared" si="96"/>
        <v>0</v>
      </c>
      <c r="CU97" s="2">
        <f t="shared" si="97"/>
        <v>0</v>
      </c>
      <c r="CV97" s="2">
        <f t="shared" si="98"/>
        <v>0</v>
      </c>
      <c r="CW97" s="2">
        <f t="shared" si="99"/>
        <v>0</v>
      </c>
      <c r="CX97" s="2">
        <f t="shared" si="100"/>
        <v>0</v>
      </c>
      <c r="CY97" s="2">
        <f>(((S97+(R97*IF(0,0,1)))*AT97)/100)</f>
        <v>0</v>
      </c>
      <c r="CZ97" s="2">
        <f>(((S97+(R97*IF(0,0,1)))*AU97)/100)</f>
        <v>0</v>
      </c>
      <c r="DA97" s="2"/>
      <c r="DB97" s="2"/>
      <c r="DC97" s="2" t="s">
        <v>6</v>
      </c>
      <c r="DD97" s="2" t="s">
        <v>6</v>
      </c>
      <c r="DE97" s="2" t="s">
        <v>6</v>
      </c>
      <c r="DF97" s="2" t="s">
        <v>6</v>
      </c>
      <c r="DG97" s="2" t="s">
        <v>6</v>
      </c>
      <c r="DH97" s="2" t="s">
        <v>6</v>
      </c>
      <c r="DI97" s="2" t="s">
        <v>6</v>
      </c>
      <c r="DJ97" s="2" t="s">
        <v>6</v>
      </c>
      <c r="DK97" s="2" t="s">
        <v>6</v>
      </c>
      <c r="DL97" s="2" t="s">
        <v>6</v>
      </c>
      <c r="DM97" s="2" t="s">
        <v>6</v>
      </c>
      <c r="DN97" s="2">
        <v>0</v>
      </c>
      <c r="DO97" s="2">
        <v>0</v>
      </c>
      <c r="DP97" s="2">
        <v>1</v>
      </c>
      <c r="DQ97" s="2">
        <v>1</v>
      </c>
      <c r="DR97" s="2"/>
      <c r="DS97" s="2"/>
      <c r="DT97" s="2"/>
      <c r="DU97" s="2">
        <v>1009</v>
      </c>
      <c r="DV97" s="2" t="s">
        <v>182</v>
      </c>
      <c r="DW97" s="2" t="s">
        <v>182</v>
      </c>
      <c r="DX97" s="2">
        <v>1</v>
      </c>
      <c r="DY97" s="2"/>
      <c r="DZ97" s="2" t="s">
        <v>6</v>
      </c>
      <c r="EA97" s="2" t="s">
        <v>6</v>
      </c>
      <c r="EB97" s="2" t="s">
        <v>6</v>
      </c>
      <c r="EC97" s="2" t="s">
        <v>6</v>
      </c>
      <c r="ED97" s="2"/>
      <c r="EE97" s="2">
        <v>54938781</v>
      </c>
      <c r="EF97" s="2">
        <v>20</v>
      </c>
      <c r="EG97" s="2" t="s">
        <v>34</v>
      </c>
      <c r="EH97" s="2">
        <v>0</v>
      </c>
      <c r="EI97" s="2" t="s">
        <v>6</v>
      </c>
      <c r="EJ97" s="2">
        <v>1</v>
      </c>
      <c r="EK97" s="2">
        <v>500001</v>
      </c>
      <c r="EL97" s="2" t="s">
        <v>35</v>
      </c>
      <c r="EM97" s="2" t="s">
        <v>36</v>
      </c>
      <c r="EN97" s="2"/>
      <c r="EO97" s="2" t="s">
        <v>6</v>
      </c>
      <c r="EP97" s="2"/>
      <c r="EQ97" s="2">
        <v>0</v>
      </c>
      <c r="ER97" s="2">
        <v>1.82</v>
      </c>
      <c r="ES97" s="110">
        <f>'1.Лок.смета.и.Акт'!F180</f>
        <v>1.82</v>
      </c>
      <c r="ET97" s="2">
        <v>0</v>
      </c>
      <c r="EU97" s="2">
        <v>0</v>
      </c>
      <c r="EV97" s="2">
        <v>0</v>
      </c>
      <c r="EW97" s="2">
        <v>0</v>
      </c>
      <c r="EX97" s="2">
        <v>0</v>
      </c>
      <c r="EY97" s="2"/>
      <c r="EZ97" s="2"/>
      <c r="FA97" s="2"/>
      <c r="FB97" s="2"/>
      <c r="FC97" s="2"/>
      <c r="FD97" s="2"/>
      <c r="FE97" s="2"/>
      <c r="FF97" s="2"/>
      <c r="FG97" s="2"/>
      <c r="FH97" s="2"/>
      <c r="FI97" s="2"/>
      <c r="FJ97" s="2"/>
      <c r="FK97" s="2"/>
      <c r="FL97" s="2"/>
      <c r="FM97" s="2"/>
      <c r="FN97" s="2"/>
      <c r="FO97" s="2"/>
      <c r="FP97" s="2"/>
      <c r="FQ97" s="2">
        <v>0</v>
      </c>
      <c r="FR97" s="2">
        <f t="shared" si="101"/>
        <v>0</v>
      </c>
      <c r="FS97" s="2">
        <v>0</v>
      </c>
      <c r="FT97" s="2"/>
      <c r="FU97" s="2"/>
      <c r="FV97" s="2"/>
      <c r="FW97" s="2"/>
      <c r="FX97" s="2">
        <v>0</v>
      </c>
      <c r="FY97" s="2">
        <v>0</v>
      </c>
      <c r="FZ97" s="2"/>
      <c r="GA97" s="2" t="s">
        <v>6</v>
      </c>
      <c r="GB97" s="2"/>
      <c r="GC97" s="2"/>
      <c r="GD97" s="2">
        <v>1</v>
      </c>
      <c r="GE97" s="2"/>
      <c r="GF97" s="2">
        <v>-2014069362</v>
      </c>
      <c r="GG97" s="2">
        <v>2</v>
      </c>
      <c r="GH97" s="2">
        <v>0</v>
      </c>
      <c r="GI97" s="2">
        <v>-2</v>
      </c>
      <c r="GJ97" s="2">
        <v>0</v>
      </c>
      <c r="GK97" s="2">
        <v>0</v>
      </c>
      <c r="GL97" s="2">
        <f t="shared" si="102"/>
        <v>0</v>
      </c>
      <c r="GM97" s="2">
        <f t="shared" si="103"/>
        <v>1</v>
      </c>
      <c r="GN97" s="2">
        <f t="shared" si="104"/>
        <v>1</v>
      </c>
      <c r="GO97" s="2">
        <f t="shared" si="105"/>
        <v>0</v>
      </c>
      <c r="GP97" s="2">
        <f t="shared" si="106"/>
        <v>0</v>
      </c>
      <c r="GQ97" s="2"/>
      <c r="GR97" s="2">
        <v>0</v>
      </c>
      <c r="GS97" s="2">
        <v>3</v>
      </c>
      <c r="GT97" s="2">
        <v>0</v>
      </c>
      <c r="GU97" s="2" t="s">
        <v>6</v>
      </c>
      <c r="GV97" s="2">
        <f t="shared" si="107"/>
        <v>0</v>
      </c>
      <c r="GW97" s="2">
        <v>1</v>
      </c>
      <c r="GX97" s="2">
        <f t="shared" si="108"/>
        <v>0</v>
      </c>
      <c r="GY97" s="2"/>
      <c r="GZ97" s="2"/>
      <c r="HA97" s="2">
        <v>0</v>
      </c>
      <c r="HB97" s="2">
        <v>0</v>
      </c>
      <c r="HC97" s="2">
        <f t="shared" si="109"/>
        <v>0</v>
      </c>
      <c r="HD97" s="2"/>
      <c r="HE97" s="2" t="s">
        <v>6</v>
      </c>
      <c r="HF97" s="2" t="s">
        <v>6</v>
      </c>
      <c r="HG97" s="2"/>
      <c r="HH97" s="2"/>
      <c r="HI97" s="2"/>
      <c r="HJ97" s="2"/>
      <c r="HK97" s="2"/>
      <c r="HL97" s="2"/>
      <c r="HM97" s="2" t="s">
        <v>6</v>
      </c>
      <c r="HN97" s="2" t="s">
        <v>6</v>
      </c>
      <c r="HO97" s="2" t="s">
        <v>6</v>
      </c>
      <c r="HP97" s="2" t="s">
        <v>6</v>
      </c>
      <c r="HQ97" s="2" t="s">
        <v>6</v>
      </c>
      <c r="HR97" s="2"/>
      <c r="HS97" s="2"/>
      <c r="HT97" s="2"/>
      <c r="HU97" s="2"/>
      <c r="HV97" s="2"/>
      <c r="HW97" s="2"/>
      <c r="HX97" s="2"/>
      <c r="HY97" s="2"/>
      <c r="HZ97" s="2"/>
      <c r="IA97" s="2"/>
      <c r="IB97" s="2"/>
      <c r="IC97" s="2"/>
      <c r="ID97" s="2"/>
      <c r="IE97" s="2"/>
      <c r="IF97" s="2">
        <v>-1</v>
      </c>
      <c r="IG97" s="2"/>
      <c r="IH97" s="2"/>
      <c r="II97" s="2"/>
      <c r="IJ97" s="2"/>
      <c r="IK97" s="2">
        <v>0</v>
      </c>
      <c r="IL97" s="2"/>
      <c r="IM97" s="2"/>
      <c r="IN97" s="2"/>
      <c r="IO97" s="2"/>
      <c r="IP97" s="2"/>
      <c r="IQ97" s="2"/>
      <c r="IR97" s="2"/>
      <c r="IS97" s="2"/>
      <c r="IT97" s="2"/>
      <c r="IU97" s="2"/>
    </row>
    <row r="98" spans="1:255" x14ac:dyDescent="0.2">
      <c r="A98">
        <v>18</v>
      </c>
      <c r="B98">
        <v>1</v>
      </c>
      <c r="C98">
        <v>122</v>
      </c>
      <c r="E98" t="s">
        <v>179</v>
      </c>
      <c r="F98" t="e">
        <f>'2.Лок.смета.и.Акт'!#REF!</f>
        <v>#REF!</v>
      </c>
      <c r="G98" t="s">
        <v>181</v>
      </c>
      <c r="H98" t="s">
        <v>182</v>
      </c>
      <c r="I98">
        <f>I92*J98</f>
        <v>0.378</v>
      </c>
      <c r="J98">
        <v>0.3</v>
      </c>
      <c r="K98">
        <v>0.3</v>
      </c>
      <c r="O98">
        <f t="shared" si="73"/>
        <v>12</v>
      </c>
      <c r="P98">
        <f t="shared" si="74"/>
        <v>12</v>
      </c>
      <c r="Q98">
        <f t="shared" si="75"/>
        <v>0</v>
      </c>
      <c r="R98">
        <f t="shared" si="76"/>
        <v>0</v>
      </c>
      <c r="S98">
        <f t="shared" si="77"/>
        <v>0</v>
      </c>
      <c r="T98">
        <f t="shared" si="78"/>
        <v>0</v>
      </c>
      <c r="U98">
        <f t="shared" si="79"/>
        <v>0</v>
      </c>
      <c r="V98">
        <f t="shared" si="80"/>
        <v>0</v>
      </c>
      <c r="W98">
        <f t="shared" si="81"/>
        <v>0</v>
      </c>
      <c r="X98">
        <f t="shared" si="82"/>
        <v>0</v>
      </c>
      <c r="Y98">
        <f t="shared" si="83"/>
        <v>0</v>
      </c>
      <c r="AA98">
        <v>86295184</v>
      </c>
      <c r="AB98">
        <f t="shared" si="84"/>
        <v>4.21</v>
      </c>
      <c r="AC98">
        <f t="shared" si="111"/>
        <v>4.21</v>
      </c>
      <c r="AD98">
        <f t="shared" si="85"/>
        <v>0</v>
      </c>
      <c r="AE98">
        <f t="shared" si="86"/>
        <v>0</v>
      </c>
      <c r="AF98">
        <f t="shared" si="87"/>
        <v>0</v>
      </c>
      <c r="AG98">
        <f t="shared" si="88"/>
        <v>0</v>
      </c>
      <c r="AH98">
        <f t="shared" si="89"/>
        <v>0</v>
      </c>
      <c r="AI98">
        <f t="shared" si="90"/>
        <v>0</v>
      </c>
      <c r="AJ98">
        <f t="shared" si="91"/>
        <v>0</v>
      </c>
      <c r="AK98">
        <v>4.21</v>
      </c>
      <c r="AL98">
        <v>4.21</v>
      </c>
      <c r="AM98">
        <v>0</v>
      </c>
      <c r="AN98">
        <v>0</v>
      </c>
      <c r="AO98">
        <v>0</v>
      </c>
      <c r="AP98">
        <v>0</v>
      </c>
      <c r="AQ98">
        <v>0</v>
      </c>
      <c r="AR98">
        <v>0</v>
      </c>
      <c r="AS98">
        <v>0</v>
      </c>
      <c r="AT98">
        <v>0</v>
      </c>
      <c r="AU98">
        <v>0</v>
      </c>
      <c r="AV98">
        <v>1</v>
      </c>
      <c r="AW98">
        <v>1</v>
      </c>
      <c r="AZ98">
        <v>1</v>
      </c>
      <c r="BA98">
        <v>1</v>
      </c>
      <c r="BB98">
        <v>1</v>
      </c>
      <c r="BC98">
        <v>7.56</v>
      </c>
      <c r="BD98" t="s">
        <v>6</v>
      </c>
      <c r="BE98" t="s">
        <v>6</v>
      </c>
      <c r="BF98" t="s">
        <v>6</v>
      </c>
      <c r="BG98" t="s">
        <v>6</v>
      </c>
      <c r="BH98">
        <v>3</v>
      </c>
      <c r="BI98">
        <v>1</v>
      </c>
      <c r="BJ98" t="s">
        <v>183</v>
      </c>
      <c r="BM98">
        <v>500001</v>
      </c>
      <c r="BN98">
        <v>0</v>
      </c>
      <c r="BO98" t="s">
        <v>6</v>
      </c>
      <c r="BP98">
        <v>0</v>
      </c>
      <c r="BQ98">
        <v>20</v>
      </c>
      <c r="BR98">
        <v>0</v>
      </c>
      <c r="BS98">
        <v>1</v>
      </c>
      <c r="BT98">
        <v>1</v>
      </c>
      <c r="BU98">
        <v>1</v>
      </c>
      <c r="BV98">
        <v>1</v>
      </c>
      <c r="BW98">
        <v>1</v>
      </c>
      <c r="BX98">
        <v>1</v>
      </c>
      <c r="BY98" t="s">
        <v>6</v>
      </c>
      <c r="BZ98">
        <v>0</v>
      </c>
      <c r="CA98">
        <v>0</v>
      </c>
      <c r="CB98" t="s">
        <v>6</v>
      </c>
      <c r="CE98">
        <v>0</v>
      </c>
      <c r="CF98">
        <v>0</v>
      </c>
      <c r="CG98">
        <v>0</v>
      </c>
      <c r="CM98">
        <v>0</v>
      </c>
      <c r="CN98" t="s">
        <v>6</v>
      </c>
      <c r="CO98">
        <v>0</v>
      </c>
      <c r="CP98">
        <f t="shared" si="92"/>
        <v>12</v>
      </c>
      <c r="CQ98">
        <f t="shared" si="93"/>
        <v>31.827599999999997</v>
      </c>
      <c r="CR98">
        <f t="shared" si="94"/>
        <v>0</v>
      </c>
      <c r="CS98">
        <f t="shared" si="95"/>
        <v>0</v>
      </c>
      <c r="CT98">
        <f t="shared" si="96"/>
        <v>0</v>
      </c>
      <c r="CU98">
        <f t="shared" si="97"/>
        <v>0</v>
      </c>
      <c r="CV98">
        <f t="shared" si="98"/>
        <v>0</v>
      </c>
      <c r="CW98">
        <f t="shared" si="99"/>
        <v>0</v>
      </c>
      <c r="CX98">
        <f t="shared" si="100"/>
        <v>0</v>
      </c>
      <c r="CY98">
        <f>(S98+R98)*(BZ98/100)</f>
        <v>0</v>
      </c>
      <c r="CZ98">
        <f>(S98+R98)*(CA98/100)</f>
        <v>0</v>
      </c>
      <c r="DC98" t="s">
        <v>6</v>
      </c>
      <c r="DD98" t="s">
        <v>6</v>
      </c>
      <c r="DE98" t="s">
        <v>6</v>
      </c>
      <c r="DF98" t="s">
        <v>6</v>
      </c>
      <c r="DG98" t="s">
        <v>6</v>
      </c>
      <c r="DH98" t="s">
        <v>6</v>
      </c>
      <c r="DI98" t="s">
        <v>6</v>
      </c>
      <c r="DJ98" t="s">
        <v>6</v>
      </c>
      <c r="DK98" t="s">
        <v>6</v>
      </c>
      <c r="DL98" t="s">
        <v>6</v>
      </c>
      <c r="DM98" t="s">
        <v>6</v>
      </c>
      <c r="DN98">
        <v>0</v>
      </c>
      <c r="DO98">
        <v>0</v>
      </c>
      <c r="DP98">
        <v>1</v>
      </c>
      <c r="DQ98">
        <v>1</v>
      </c>
      <c r="DU98">
        <v>1009</v>
      </c>
      <c r="DV98" t="s">
        <v>182</v>
      </c>
      <c r="DW98" t="e">
        <f>'2.Лок.смета.и.Акт'!#REF!</f>
        <v>#REF!</v>
      </c>
      <c r="DX98">
        <v>1</v>
      </c>
      <c r="DZ98" t="s">
        <v>6</v>
      </c>
      <c r="EA98" t="s">
        <v>6</v>
      </c>
      <c r="EB98" t="s">
        <v>6</v>
      </c>
      <c r="EC98" t="s">
        <v>6</v>
      </c>
      <c r="EE98">
        <v>54938781</v>
      </c>
      <c r="EF98">
        <v>20</v>
      </c>
      <c r="EG98" t="s">
        <v>34</v>
      </c>
      <c r="EH98">
        <v>0</v>
      </c>
      <c r="EI98" t="s">
        <v>6</v>
      </c>
      <c r="EJ98">
        <v>1</v>
      </c>
      <c r="EK98">
        <v>500001</v>
      </c>
      <c r="EL98" t="s">
        <v>35</v>
      </c>
      <c r="EM98" t="s">
        <v>36</v>
      </c>
      <c r="EO98" t="s">
        <v>6</v>
      </c>
      <c r="EQ98">
        <v>0</v>
      </c>
      <c r="ER98">
        <v>30</v>
      </c>
      <c r="ES98">
        <v>4.21</v>
      </c>
      <c r="ET98">
        <v>0</v>
      </c>
      <c r="EU98">
        <v>0</v>
      </c>
      <c r="EV98">
        <v>0</v>
      </c>
      <c r="EW98">
        <v>0</v>
      </c>
      <c r="EX98">
        <v>0</v>
      </c>
      <c r="EZ98">
        <v>5</v>
      </c>
      <c r="FC98">
        <v>0</v>
      </c>
      <c r="FD98">
        <v>18</v>
      </c>
      <c r="FF98">
        <v>30</v>
      </c>
      <c r="FQ98">
        <v>0</v>
      </c>
      <c r="FR98">
        <f t="shared" si="101"/>
        <v>0</v>
      </c>
      <c r="FS98">
        <v>0</v>
      </c>
      <c r="FX98">
        <v>0</v>
      </c>
      <c r="FY98">
        <v>0</v>
      </c>
      <c r="GA98" t="s">
        <v>184</v>
      </c>
      <c r="GD98">
        <v>1</v>
      </c>
      <c r="GF98">
        <v>-2014069362</v>
      </c>
      <c r="GG98">
        <v>2</v>
      </c>
      <c r="GH98">
        <v>3</v>
      </c>
      <c r="GI98">
        <v>5</v>
      </c>
      <c r="GJ98">
        <v>0</v>
      </c>
      <c r="GK98">
        <v>0</v>
      </c>
      <c r="GL98">
        <f t="shared" si="102"/>
        <v>0</v>
      </c>
      <c r="GM98">
        <f t="shared" si="103"/>
        <v>12</v>
      </c>
      <c r="GN98">
        <f t="shared" si="104"/>
        <v>12</v>
      </c>
      <c r="GO98">
        <f t="shared" si="105"/>
        <v>0</v>
      </c>
      <c r="GP98">
        <f t="shared" si="106"/>
        <v>0</v>
      </c>
      <c r="GR98">
        <v>1</v>
      </c>
      <c r="GS98">
        <v>1</v>
      </c>
      <c r="GT98">
        <v>0</v>
      </c>
      <c r="GU98" t="s">
        <v>6</v>
      </c>
      <c r="GV98">
        <f t="shared" si="107"/>
        <v>0</v>
      </c>
      <c r="GW98">
        <v>1</v>
      </c>
      <c r="GX98">
        <f t="shared" si="108"/>
        <v>0</v>
      </c>
      <c r="HA98">
        <v>0</v>
      </c>
      <c r="HB98">
        <v>0</v>
      </c>
      <c r="HC98">
        <f t="shared" si="109"/>
        <v>0</v>
      </c>
      <c r="HE98" t="s">
        <v>38</v>
      </c>
      <c r="HF98" t="s">
        <v>39</v>
      </c>
      <c r="HM98" t="s">
        <v>6</v>
      </c>
      <c r="HN98" t="s">
        <v>6</v>
      </c>
      <c r="HO98" t="s">
        <v>6</v>
      </c>
      <c r="HP98" t="s">
        <v>6</v>
      </c>
      <c r="HQ98" t="s">
        <v>6</v>
      </c>
      <c r="IF98">
        <v>-1</v>
      </c>
      <c r="IK98">
        <v>0</v>
      </c>
    </row>
    <row r="99" spans="1:255" x14ac:dyDescent="0.2">
      <c r="A99" s="2">
        <v>18</v>
      </c>
      <c r="B99" s="2">
        <v>1</v>
      </c>
      <c r="C99" s="2">
        <v>115</v>
      </c>
      <c r="D99" s="2"/>
      <c r="E99" s="2" t="s">
        <v>185</v>
      </c>
      <c r="F99" s="2" t="s">
        <v>186</v>
      </c>
      <c r="G99" s="2" t="s">
        <v>187</v>
      </c>
      <c r="H99" s="2" t="s">
        <v>182</v>
      </c>
      <c r="I99" s="2">
        <f>I91*J99</f>
        <v>3.4020000000000001</v>
      </c>
      <c r="J99" s="216">
        <f>'5.Ведомость_списания'!F61</f>
        <v>2.7</v>
      </c>
      <c r="K99" s="2">
        <v>2.7</v>
      </c>
      <c r="L99" s="2"/>
      <c r="M99" s="2"/>
      <c r="N99" s="2"/>
      <c r="O99" s="2">
        <f t="shared" si="73"/>
        <v>112</v>
      </c>
      <c r="P99" s="2">
        <f t="shared" si="74"/>
        <v>112</v>
      </c>
      <c r="Q99" s="2">
        <f t="shared" si="75"/>
        <v>0</v>
      </c>
      <c r="R99" s="2">
        <f t="shared" si="76"/>
        <v>0</v>
      </c>
      <c r="S99" s="2">
        <f t="shared" si="77"/>
        <v>0</v>
      </c>
      <c r="T99" s="2">
        <f t="shared" si="78"/>
        <v>0</v>
      </c>
      <c r="U99" s="2">
        <f t="shared" si="79"/>
        <v>0</v>
      </c>
      <c r="V99" s="2">
        <f t="shared" si="80"/>
        <v>0</v>
      </c>
      <c r="W99" s="2">
        <f t="shared" si="81"/>
        <v>0</v>
      </c>
      <c r="X99" s="2">
        <f t="shared" si="82"/>
        <v>0</v>
      </c>
      <c r="Y99" s="2">
        <f t="shared" si="83"/>
        <v>0</v>
      </c>
      <c r="Z99" s="2"/>
      <c r="AA99" s="2">
        <v>86295183</v>
      </c>
      <c r="AB99" s="2">
        <f t="shared" si="84"/>
        <v>32.79</v>
      </c>
      <c r="AC99" s="2">
        <f t="shared" si="111"/>
        <v>32.79</v>
      </c>
      <c r="AD99" s="2">
        <f t="shared" si="85"/>
        <v>0</v>
      </c>
      <c r="AE99" s="2">
        <f t="shared" si="86"/>
        <v>0</v>
      </c>
      <c r="AF99" s="2">
        <f t="shared" si="87"/>
        <v>0</v>
      </c>
      <c r="AG99" s="2">
        <f t="shared" si="88"/>
        <v>0</v>
      </c>
      <c r="AH99" s="2">
        <f t="shared" si="89"/>
        <v>0</v>
      </c>
      <c r="AI99" s="2">
        <f t="shared" si="90"/>
        <v>0</v>
      </c>
      <c r="AJ99" s="2">
        <f t="shared" si="91"/>
        <v>0</v>
      </c>
      <c r="AK99" s="2">
        <v>32.79</v>
      </c>
      <c r="AL99" s="110">
        <f>'1.Лок.смета.и.Акт'!F182</f>
        <v>32.79</v>
      </c>
      <c r="AM99" s="2">
        <v>0</v>
      </c>
      <c r="AN99" s="2">
        <v>0</v>
      </c>
      <c r="AO99" s="2">
        <v>0</v>
      </c>
      <c r="AP99" s="2">
        <v>0</v>
      </c>
      <c r="AQ99" s="2">
        <v>0</v>
      </c>
      <c r="AR99" s="2">
        <v>0</v>
      </c>
      <c r="AS99" s="2">
        <v>0</v>
      </c>
      <c r="AT99" s="2">
        <v>0</v>
      </c>
      <c r="AU99" s="2">
        <v>0</v>
      </c>
      <c r="AV99" s="2">
        <v>1</v>
      </c>
      <c r="AW99" s="2">
        <v>1</v>
      </c>
      <c r="AX99" s="2"/>
      <c r="AY99" s="2"/>
      <c r="AZ99" s="2">
        <v>1</v>
      </c>
      <c r="BA99" s="2">
        <v>1</v>
      </c>
      <c r="BB99" s="2">
        <v>1</v>
      </c>
      <c r="BC99" s="2">
        <v>1</v>
      </c>
      <c r="BD99" s="2" t="s">
        <v>6</v>
      </c>
      <c r="BE99" s="2" t="s">
        <v>6</v>
      </c>
      <c r="BF99" s="2" t="s">
        <v>6</v>
      </c>
      <c r="BG99" s="2" t="s">
        <v>6</v>
      </c>
      <c r="BH99" s="2">
        <v>3</v>
      </c>
      <c r="BI99" s="2">
        <v>1</v>
      </c>
      <c r="BJ99" s="2" t="s">
        <v>188</v>
      </c>
      <c r="BK99" s="2"/>
      <c r="BL99" s="2"/>
      <c r="BM99" s="2">
        <v>500001</v>
      </c>
      <c r="BN99" s="2">
        <v>0</v>
      </c>
      <c r="BO99" s="2" t="s">
        <v>6</v>
      </c>
      <c r="BP99" s="2">
        <v>0</v>
      </c>
      <c r="BQ99" s="2">
        <v>20</v>
      </c>
      <c r="BR99" s="2">
        <v>0</v>
      </c>
      <c r="BS99" s="2">
        <v>1</v>
      </c>
      <c r="BT99" s="2">
        <v>1</v>
      </c>
      <c r="BU99" s="2">
        <v>1</v>
      </c>
      <c r="BV99" s="2">
        <v>1</v>
      </c>
      <c r="BW99" s="2">
        <v>1</v>
      </c>
      <c r="BX99" s="2">
        <v>1</v>
      </c>
      <c r="BY99" s="2" t="s">
        <v>6</v>
      </c>
      <c r="BZ99" s="2">
        <v>0</v>
      </c>
      <c r="CA99" s="2">
        <v>0</v>
      </c>
      <c r="CB99" s="2" t="s">
        <v>6</v>
      </c>
      <c r="CC99" s="2"/>
      <c r="CD99" s="2"/>
      <c r="CE99" s="2">
        <v>0</v>
      </c>
      <c r="CF99" s="2">
        <v>0</v>
      </c>
      <c r="CG99" s="2">
        <v>0</v>
      </c>
      <c r="CH99" s="2"/>
      <c r="CI99" s="2"/>
      <c r="CJ99" s="2"/>
      <c r="CK99" s="2"/>
      <c r="CL99" s="2"/>
      <c r="CM99" s="2">
        <v>0</v>
      </c>
      <c r="CN99" s="2" t="s">
        <v>6</v>
      </c>
      <c r="CO99" s="2">
        <v>0</v>
      </c>
      <c r="CP99" s="2">
        <f t="shared" si="92"/>
        <v>112</v>
      </c>
      <c r="CQ99" s="2">
        <f t="shared" si="93"/>
        <v>32.79</v>
      </c>
      <c r="CR99" s="2">
        <f t="shared" si="94"/>
        <v>0</v>
      </c>
      <c r="CS99" s="2">
        <f t="shared" si="95"/>
        <v>0</v>
      </c>
      <c r="CT99" s="2">
        <f t="shared" si="96"/>
        <v>0</v>
      </c>
      <c r="CU99" s="2">
        <f t="shared" si="97"/>
        <v>0</v>
      </c>
      <c r="CV99" s="2">
        <f t="shared" si="98"/>
        <v>0</v>
      </c>
      <c r="CW99" s="2">
        <f t="shared" si="99"/>
        <v>0</v>
      </c>
      <c r="CX99" s="2">
        <f t="shared" si="100"/>
        <v>0</v>
      </c>
      <c r="CY99" s="2">
        <f>(((S99+(R99*IF(0,0,1)))*AT99)/100)</f>
        <v>0</v>
      </c>
      <c r="CZ99" s="2">
        <f>(((S99+(R99*IF(0,0,1)))*AU99)/100)</f>
        <v>0</v>
      </c>
      <c r="DA99" s="2"/>
      <c r="DB99" s="2"/>
      <c r="DC99" s="2" t="s">
        <v>6</v>
      </c>
      <c r="DD99" s="2" t="s">
        <v>6</v>
      </c>
      <c r="DE99" s="2" t="s">
        <v>6</v>
      </c>
      <c r="DF99" s="2" t="s">
        <v>6</v>
      </c>
      <c r="DG99" s="2" t="s">
        <v>6</v>
      </c>
      <c r="DH99" s="2" t="s">
        <v>6</v>
      </c>
      <c r="DI99" s="2" t="s">
        <v>6</v>
      </c>
      <c r="DJ99" s="2" t="s">
        <v>6</v>
      </c>
      <c r="DK99" s="2" t="s">
        <v>6</v>
      </c>
      <c r="DL99" s="2" t="s">
        <v>6</v>
      </c>
      <c r="DM99" s="2" t="s">
        <v>6</v>
      </c>
      <c r="DN99" s="2">
        <v>0</v>
      </c>
      <c r="DO99" s="2">
        <v>0</v>
      </c>
      <c r="DP99" s="2">
        <v>1</v>
      </c>
      <c r="DQ99" s="2">
        <v>1</v>
      </c>
      <c r="DR99" s="2"/>
      <c r="DS99" s="2"/>
      <c r="DT99" s="2"/>
      <c r="DU99" s="2">
        <v>1009</v>
      </c>
      <c r="DV99" s="2" t="s">
        <v>182</v>
      </c>
      <c r="DW99" s="2" t="s">
        <v>182</v>
      </c>
      <c r="DX99" s="2">
        <v>1</v>
      </c>
      <c r="DY99" s="2"/>
      <c r="DZ99" s="2" t="s">
        <v>6</v>
      </c>
      <c r="EA99" s="2" t="s">
        <v>6</v>
      </c>
      <c r="EB99" s="2" t="s">
        <v>6</v>
      </c>
      <c r="EC99" s="2" t="s">
        <v>6</v>
      </c>
      <c r="ED99" s="2"/>
      <c r="EE99" s="2">
        <v>54938781</v>
      </c>
      <c r="EF99" s="2">
        <v>20</v>
      </c>
      <c r="EG99" s="2" t="s">
        <v>34</v>
      </c>
      <c r="EH99" s="2">
        <v>0</v>
      </c>
      <c r="EI99" s="2" t="s">
        <v>6</v>
      </c>
      <c r="EJ99" s="2">
        <v>1</v>
      </c>
      <c r="EK99" s="2">
        <v>500001</v>
      </c>
      <c r="EL99" s="2" t="s">
        <v>35</v>
      </c>
      <c r="EM99" s="2" t="s">
        <v>36</v>
      </c>
      <c r="EN99" s="2"/>
      <c r="EO99" s="2" t="s">
        <v>6</v>
      </c>
      <c r="EP99" s="2"/>
      <c r="EQ99" s="2">
        <v>0</v>
      </c>
      <c r="ER99" s="2">
        <v>32.79</v>
      </c>
      <c r="ES99" s="110">
        <f>'1.Лок.смета.и.Акт'!F182</f>
        <v>32.79</v>
      </c>
      <c r="ET99" s="2">
        <v>0</v>
      </c>
      <c r="EU99" s="2">
        <v>0</v>
      </c>
      <c r="EV99" s="2">
        <v>0</v>
      </c>
      <c r="EW99" s="2">
        <v>0</v>
      </c>
      <c r="EX99" s="2">
        <v>0</v>
      </c>
      <c r="EY99" s="2"/>
      <c r="EZ99" s="2"/>
      <c r="FA99" s="2"/>
      <c r="FB99" s="2"/>
      <c r="FC99" s="2"/>
      <c r="FD99" s="2"/>
      <c r="FE99" s="2"/>
      <c r="FF99" s="2"/>
      <c r="FG99" s="2"/>
      <c r="FH99" s="2"/>
      <c r="FI99" s="2"/>
      <c r="FJ99" s="2"/>
      <c r="FK99" s="2"/>
      <c r="FL99" s="2"/>
      <c r="FM99" s="2"/>
      <c r="FN99" s="2"/>
      <c r="FO99" s="2"/>
      <c r="FP99" s="2"/>
      <c r="FQ99" s="2">
        <v>0</v>
      </c>
      <c r="FR99" s="2">
        <f t="shared" si="101"/>
        <v>0</v>
      </c>
      <c r="FS99" s="2">
        <v>0</v>
      </c>
      <c r="FT99" s="2"/>
      <c r="FU99" s="2"/>
      <c r="FV99" s="2"/>
      <c r="FW99" s="2"/>
      <c r="FX99" s="2">
        <v>0</v>
      </c>
      <c r="FY99" s="2">
        <v>0</v>
      </c>
      <c r="FZ99" s="2"/>
      <c r="GA99" s="2" t="s">
        <v>6</v>
      </c>
      <c r="GB99" s="2"/>
      <c r="GC99" s="2"/>
      <c r="GD99" s="2">
        <v>1</v>
      </c>
      <c r="GE99" s="2"/>
      <c r="GF99" s="2">
        <v>1530665707</v>
      </c>
      <c r="GG99" s="2">
        <v>2</v>
      </c>
      <c r="GH99" s="2">
        <v>0</v>
      </c>
      <c r="GI99" s="2">
        <v>-2</v>
      </c>
      <c r="GJ99" s="2">
        <v>0</v>
      </c>
      <c r="GK99" s="2">
        <v>0</v>
      </c>
      <c r="GL99" s="2">
        <f t="shared" si="102"/>
        <v>0</v>
      </c>
      <c r="GM99" s="2">
        <f t="shared" si="103"/>
        <v>112</v>
      </c>
      <c r="GN99" s="2">
        <f t="shared" si="104"/>
        <v>112</v>
      </c>
      <c r="GO99" s="2">
        <f t="shared" si="105"/>
        <v>0</v>
      </c>
      <c r="GP99" s="2">
        <f t="shared" si="106"/>
        <v>0</v>
      </c>
      <c r="GQ99" s="2"/>
      <c r="GR99" s="2">
        <v>0</v>
      </c>
      <c r="GS99" s="2">
        <v>3</v>
      </c>
      <c r="GT99" s="2">
        <v>0</v>
      </c>
      <c r="GU99" s="2" t="s">
        <v>6</v>
      </c>
      <c r="GV99" s="2">
        <f t="shared" si="107"/>
        <v>0</v>
      </c>
      <c r="GW99" s="2">
        <v>1</v>
      </c>
      <c r="GX99" s="2">
        <f t="shared" si="108"/>
        <v>0</v>
      </c>
      <c r="GY99" s="2"/>
      <c r="GZ99" s="2"/>
      <c r="HA99" s="2">
        <v>0</v>
      </c>
      <c r="HB99" s="2">
        <v>0</v>
      </c>
      <c r="HC99" s="2">
        <f t="shared" si="109"/>
        <v>0</v>
      </c>
      <c r="HD99" s="2"/>
      <c r="HE99" s="2" t="s">
        <v>6</v>
      </c>
      <c r="HF99" s="2" t="s">
        <v>6</v>
      </c>
      <c r="HG99" s="2"/>
      <c r="HH99" s="2"/>
      <c r="HI99" s="2"/>
      <c r="HJ99" s="2"/>
      <c r="HK99" s="2"/>
      <c r="HL99" s="2"/>
      <c r="HM99" s="2" t="s">
        <v>6</v>
      </c>
      <c r="HN99" s="2" t="s">
        <v>6</v>
      </c>
      <c r="HO99" s="2" t="s">
        <v>6</v>
      </c>
      <c r="HP99" s="2" t="s">
        <v>6</v>
      </c>
      <c r="HQ99" s="2" t="s">
        <v>6</v>
      </c>
      <c r="HR99" s="2"/>
      <c r="HS99" s="2"/>
      <c r="HT99" s="2"/>
      <c r="HU99" s="2"/>
      <c r="HV99" s="2"/>
      <c r="HW99" s="2"/>
      <c r="HX99" s="2"/>
      <c r="HY99" s="2"/>
      <c r="HZ99" s="2"/>
      <c r="IA99" s="2"/>
      <c r="IB99" s="2"/>
      <c r="IC99" s="2"/>
      <c r="ID99" s="2"/>
      <c r="IE99" s="2"/>
      <c r="IF99" s="2">
        <v>-1</v>
      </c>
      <c r="IG99" s="2"/>
      <c r="IH99" s="2"/>
      <c r="II99" s="2"/>
      <c r="IJ99" s="2"/>
      <c r="IK99" s="2">
        <v>0</v>
      </c>
      <c r="IL99" s="2"/>
      <c r="IM99" s="2"/>
      <c r="IN99" s="2"/>
      <c r="IO99" s="2"/>
      <c r="IP99" s="2"/>
      <c r="IQ99" s="2"/>
      <c r="IR99" s="2"/>
      <c r="IS99" s="2"/>
      <c r="IT99" s="2"/>
      <c r="IU99" s="2"/>
    </row>
    <row r="100" spans="1:255" x14ac:dyDescent="0.2">
      <c r="A100">
        <v>18</v>
      </c>
      <c r="B100">
        <v>1</v>
      </c>
      <c r="C100">
        <v>123</v>
      </c>
      <c r="E100" t="s">
        <v>185</v>
      </c>
      <c r="F100" t="e">
        <f>'2.Лок.смета.и.Акт'!#REF!</f>
        <v>#REF!</v>
      </c>
      <c r="G100" t="s">
        <v>187</v>
      </c>
      <c r="H100" t="s">
        <v>182</v>
      </c>
      <c r="I100">
        <f>I92*J100</f>
        <v>3.4020000000000001</v>
      </c>
      <c r="J100">
        <v>2.7</v>
      </c>
      <c r="K100">
        <v>2.7</v>
      </c>
      <c r="O100">
        <f t="shared" si="73"/>
        <v>235</v>
      </c>
      <c r="P100">
        <f t="shared" si="74"/>
        <v>235</v>
      </c>
      <c r="Q100">
        <f t="shared" si="75"/>
        <v>0</v>
      </c>
      <c r="R100">
        <f t="shared" si="76"/>
        <v>0</v>
      </c>
      <c r="S100">
        <f t="shared" si="77"/>
        <v>0</v>
      </c>
      <c r="T100">
        <f t="shared" si="78"/>
        <v>0</v>
      </c>
      <c r="U100">
        <f t="shared" si="79"/>
        <v>0</v>
      </c>
      <c r="V100">
        <f t="shared" si="80"/>
        <v>0</v>
      </c>
      <c r="W100">
        <f t="shared" si="81"/>
        <v>0</v>
      </c>
      <c r="X100">
        <f t="shared" si="82"/>
        <v>0</v>
      </c>
      <c r="Y100">
        <f t="shared" si="83"/>
        <v>0</v>
      </c>
      <c r="AA100">
        <v>86295184</v>
      </c>
      <c r="AB100">
        <f t="shared" si="84"/>
        <v>9.1199999999999992</v>
      </c>
      <c r="AC100">
        <f t="shared" si="111"/>
        <v>9.1199999999999992</v>
      </c>
      <c r="AD100">
        <f t="shared" si="85"/>
        <v>0</v>
      </c>
      <c r="AE100">
        <f t="shared" si="86"/>
        <v>0</v>
      </c>
      <c r="AF100">
        <f t="shared" si="87"/>
        <v>0</v>
      </c>
      <c r="AG100">
        <f t="shared" si="88"/>
        <v>0</v>
      </c>
      <c r="AH100">
        <f t="shared" si="89"/>
        <v>0</v>
      </c>
      <c r="AI100">
        <f t="shared" si="90"/>
        <v>0</v>
      </c>
      <c r="AJ100">
        <f t="shared" si="91"/>
        <v>0</v>
      </c>
      <c r="AK100">
        <v>9.1199999999999992</v>
      </c>
      <c r="AL100">
        <v>9.1199999999999992</v>
      </c>
      <c r="AM100">
        <v>0</v>
      </c>
      <c r="AN100">
        <v>0</v>
      </c>
      <c r="AO100">
        <v>0</v>
      </c>
      <c r="AP100">
        <v>0</v>
      </c>
      <c r="AQ100">
        <v>0</v>
      </c>
      <c r="AR100">
        <v>0</v>
      </c>
      <c r="AS100">
        <v>0</v>
      </c>
      <c r="AT100">
        <v>0</v>
      </c>
      <c r="AU100">
        <v>0</v>
      </c>
      <c r="AV100">
        <v>1</v>
      </c>
      <c r="AW100">
        <v>1</v>
      </c>
      <c r="AZ100">
        <v>1</v>
      </c>
      <c r="BA100">
        <v>1</v>
      </c>
      <c r="BB100">
        <v>1</v>
      </c>
      <c r="BC100">
        <v>7.56</v>
      </c>
      <c r="BD100" t="s">
        <v>6</v>
      </c>
      <c r="BE100" t="s">
        <v>6</v>
      </c>
      <c r="BF100" t="s">
        <v>6</v>
      </c>
      <c r="BG100" t="s">
        <v>6</v>
      </c>
      <c r="BH100">
        <v>3</v>
      </c>
      <c r="BI100">
        <v>1</v>
      </c>
      <c r="BJ100" t="s">
        <v>188</v>
      </c>
      <c r="BM100">
        <v>500001</v>
      </c>
      <c r="BN100">
        <v>0</v>
      </c>
      <c r="BO100" t="s">
        <v>6</v>
      </c>
      <c r="BP100">
        <v>0</v>
      </c>
      <c r="BQ100">
        <v>20</v>
      </c>
      <c r="BR100">
        <v>0</v>
      </c>
      <c r="BS100">
        <v>1</v>
      </c>
      <c r="BT100">
        <v>1</v>
      </c>
      <c r="BU100">
        <v>1</v>
      </c>
      <c r="BV100">
        <v>1</v>
      </c>
      <c r="BW100">
        <v>1</v>
      </c>
      <c r="BX100">
        <v>1</v>
      </c>
      <c r="BY100" t="s">
        <v>6</v>
      </c>
      <c r="BZ100">
        <v>0</v>
      </c>
      <c r="CA100">
        <v>0</v>
      </c>
      <c r="CB100" t="s">
        <v>6</v>
      </c>
      <c r="CE100">
        <v>0</v>
      </c>
      <c r="CF100">
        <v>0</v>
      </c>
      <c r="CG100">
        <v>0</v>
      </c>
      <c r="CM100">
        <v>0</v>
      </c>
      <c r="CN100" t="s">
        <v>6</v>
      </c>
      <c r="CO100">
        <v>0</v>
      </c>
      <c r="CP100">
        <f t="shared" si="92"/>
        <v>235</v>
      </c>
      <c r="CQ100">
        <f t="shared" si="93"/>
        <v>68.947199999999995</v>
      </c>
      <c r="CR100">
        <f t="shared" si="94"/>
        <v>0</v>
      </c>
      <c r="CS100">
        <f t="shared" si="95"/>
        <v>0</v>
      </c>
      <c r="CT100">
        <f t="shared" si="96"/>
        <v>0</v>
      </c>
      <c r="CU100">
        <f t="shared" si="97"/>
        <v>0</v>
      </c>
      <c r="CV100">
        <f t="shared" si="98"/>
        <v>0</v>
      </c>
      <c r="CW100">
        <f t="shared" si="99"/>
        <v>0</v>
      </c>
      <c r="CX100">
        <f t="shared" si="100"/>
        <v>0</v>
      </c>
      <c r="CY100">
        <f>(S100+R100)*(BZ100/100)</f>
        <v>0</v>
      </c>
      <c r="CZ100">
        <f>(S100+R100)*(CA100/100)</f>
        <v>0</v>
      </c>
      <c r="DC100" t="s">
        <v>6</v>
      </c>
      <c r="DD100" t="s">
        <v>6</v>
      </c>
      <c r="DE100" t="s">
        <v>6</v>
      </c>
      <c r="DF100" t="s">
        <v>6</v>
      </c>
      <c r="DG100" t="s">
        <v>6</v>
      </c>
      <c r="DH100" t="s">
        <v>6</v>
      </c>
      <c r="DI100" t="s">
        <v>6</v>
      </c>
      <c r="DJ100" t="s">
        <v>6</v>
      </c>
      <c r="DK100" t="s">
        <v>6</v>
      </c>
      <c r="DL100" t="s">
        <v>6</v>
      </c>
      <c r="DM100" t="s">
        <v>6</v>
      </c>
      <c r="DN100">
        <v>0</v>
      </c>
      <c r="DO100">
        <v>0</v>
      </c>
      <c r="DP100">
        <v>1</v>
      </c>
      <c r="DQ100">
        <v>1</v>
      </c>
      <c r="DU100">
        <v>1009</v>
      </c>
      <c r="DV100" t="s">
        <v>182</v>
      </c>
      <c r="DW100" t="e">
        <f>'2.Лок.смета.и.Акт'!#REF!</f>
        <v>#REF!</v>
      </c>
      <c r="DX100">
        <v>1</v>
      </c>
      <c r="DZ100" t="s">
        <v>6</v>
      </c>
      <c r="EA100" t="s">
        <v>6</v>
      </c>
      <c r="EB100" t="s">
        <v>6</v>
      </c>
      <c r="EC100" t="s">
        <v>6</v>
      </c>
      <c r="EE100">
        <v>54938781</v>
      </c>
      <c r="EF100">
        <v>20</v>
      </c>
      <c r="EG100" t="s">
        <v>34</v>
      </c>
      <c r="EH100">
        <v>0</v>
      </c>
      <c r="EI100" t="s">
        <v>6</v>
      </c>
      <c r="EJ100">
        <v>1</v>
      </c>
      <c r="EK100">
        <v>500001</v>
      </c>
      <c r="EL100" t="s">
        <v>35</v>
      </c>
      <c r="EM100" t="s">
        <v>36</v>
      </c>
      <c r="EO100" t="s">
        <v>6</v>
      </c>
      <c r="EQ100">
        <v>0</v>
      </c>
      <c r="ER100">
        <v>65.040000000000006</v>
      </c>
      <c r="ES100">
        <v>9.1199999999999992</v>
      </c>
      <c r="ET100">
        <v>0</v>
      </c>
      <c r="EU100">
        <v>0</v>
      </c>
      <c r="EV100">
        <v>0</v>
      </c>
      <c r="EW100">
        <v>0</v>
      </c>
      <c r="EX100">
        <v>0</v>
      </c>
      <c r="EZ100">
        <v>5</v>
      </c>
      <c r="FC100">
        <v>0</v>
      </c>
      <c r="FD100">
        <v>18</v>
      </c>
      <c r="FF100">
        <v>65.040000000000006</v>
      </c>
      <c r="FQ100">
        <v>0</v>
      </c>
      <c r="FR100">
        <f t="shared" si="101"/>
        <v>0</v>
      </c>
      <c r="FS100">
        <v>0</v>
      </c>
      <c r="FX100">
        <v>0</v>
      </c>
      <c r="FY100">
        <v>0</v>
      </c>
      <c r="GA100" t="s">
        <v>189</v>
      </c>
      <c r="GD100">
        <v>1</v>
      </c>
      <c r="GF100">
        <v>1530665707</v>
      </c>
      <c r="GG100">
        <v>2</v>
      </c>
      <c r="GH100">
        <v>3</v>
      </c>
      <c r="GI100">
        <v>5</v>
      </c>
      <c r="GJ100">
        <v>0</v>
      </c>
      <c r="GK100">
        <v>0</v>
      </c>
      <c r="GL100">
        <f t="shared" si="102"/>
        <v>0</v>
      </c>
      <c r="GM100">
        <f t="shared" si="103"/>
        <v>235</v>
      </c>
      <c r="GN100">
        <f t="shared" si="104"/>
        <v>235</v>
      </c>
      <c r="GO100">
        <f t="shared" si="105"/>
        <v>0</v>
      </c>
      <c r="GP100">
        <f t="shared" si="106"/>
        <v>0</v>
      </c>
      <c r="GR100">
        <v>1</v>
      </c>
      <c r="GS100">
        <v>1</v>
      </c>
      <c r="GT100">
        <v>0</v>
      </c>
      <c r="GU100" t="s">
        <v>6</v>
      </c>
      <c r="GV100">
        <f t="shared" si="107"/>
        <v>0</v>
      </c>
      <c r="GW100">
        <v>1</v>
      </c>
      <c r="GX100">
        <f t="shared" si="108"/>
        <v>0</v>
      </c>
      <c r="HA100">
        <v>0</v>
      </c>
      <c r="HB100">
        <v>0</v>
      </c>
      <c r="HC100">
        <f t="shared" si="109"/>
        <v>0</v>
      </c>
      <c r="HE100" t="s">
        <v>38</v>
      </c>
      <c r="HF100" t="s">
        <v>39</v>
      </c>
      <c r="HM100" t="s">
        <v>6</v>
      </c>
      <c r="HN100" t="s">
        <v>6</v>
      </c>
      <c r="HO100" t="s">
        <v>6</v>
      </c>
      <c r="HP100" t="s">
        <v>6</v>
      </c>
      <c r="HQ100" t="s">
        <v>6</v>
      </c>
      <c r="IF100">
        <v>-1</v>
      </c>
      <c r="IK100">
        <v>0</v>
      </c>
    </row>
    <row r="101" spans="1:255" x14ac:dyDescent="0.2">
      <c r="A101" s="2">
        <v>17</v>
      </c>
      <c r="B101" s="2">
        <v>1</v>
      </c>
      <c r="C101" s="2">
        <f>ROW(SmtRes!A129)</f>
        <v>129</v>
      </c>
      <c r="D101" s="2">
        <f>ROW(EtalonRes!A121)</f>
        <v>121</v>
      </c>
      <c r="E101" s="2" t="s">
        <v>190</v>
      </c>
      <c r="F101" s="2" t="s">
        <v>191</v>
      </c>
      <c r="G101" s="2" t="s">
        <v>192</v>
      </c>
      <c r="H101" s="2" t="s">
        <v>193</v>
      </c>
      <c r="I101" s="2">
        <f>'2.Лок.смета.и.Акт'!E36</f>
        <v>1.15E-2</v>
      </c>
      <c r="J101" s="2">
        <v>0</v>
      </c>
      <c r="K101" s="2">
        <v>1.15E-2</v>
      </c>
      <c r="L101" s="2"/>
      <c r="M101" s="2"/>
      <c r="N101" s="2"/>
      <c r="O101" s="2">
        <f t="shared" si="73"/>
        <v>26</v>
      </c>
      <c r="P101" s="2">
        <f t="shared" si="74"/>
        <v>0</v>
      </c>
      <c r="Q101" s="2">
        <f t="shared" si="75"/>
        <v>6</v>
      </c>
      <c r="R101" s="2">
        <f t="shared" si="76"/>
        <v>0</v>
      </c>
      <c r="S101" s="2">
        <f t="shared" si="77"/>
        <v>20</v>
      </c>
      <c r="T101" s="2">
        <f t="shared" si="78"/>
        <v>0</v>
      </c>
      <c r="U101" s="2">
        <f t="shared" si="79"/>
        <v>1.9550000000000001</v>
      </c>
      <c r="V101" s="2">
        <f t="shared" si="80"/>
        <v>0</v>
      </c>
      <c r="W101" s="2">
        <f t="shared" si="81"/>
        <v>0</v>
      </c>
      <c r="X101" s="2">
        <f t="shared" si="82"/>
        <v>26</v>
      </c>
      <c r="Y101" s="2">
        <f t="shared" si="83"/>
        <v>17</v>
      </c>
      <c r="Z101" s="2"/>
      <c r="AA101" s="2">
        <v>86295183</v>
      </c>
      <c r="AB101" s="2">
        <f t="shared" si="84"/>
        <v>2232.2600000000002</v>
      </c>
      <c r="AC101" s="2">
        <f>ROUND((ES101+(SUM(SmtRes!BC125:'SmtRes'!BC129)+SUM(EtalonRes!AL117:'EtalonRes'!AL121))),2)</f>
        <v>0</v>
      </c>
      <c r="AD101" s="2">
        <f t="shared" si="85"/>
        <v>481.26</v>
      </c>
      <c r="AE101" s="2">
        <f t="shared" si="86"/>
        <v>0</v>
      </c>
      <c r="AF101" s="2">
        <f t="shared" si="87"/>
        <v>1751</v>
      </c>
      <c r="AG101" s="2">
        <f t="shared" si="88"/>
        <v>0</v>
      </c>
      <c r="AH101" s="2">
        <f t="shared" si="89"/>
        <v>170</v>
      </c>
      <c r="AI101" s="2">
        <f t="shared" si="90"/>
        <v>0</v>
      </c>
      <c r="AJ101" s="2">
        <f t="shared" si="91"/>
        <v>0</v>
      </c>
      <c r="AK101" s="2">
        <v>10206.26</v>
      </c>
      <c r="AL101" s="2">
        <v>7974</v>
      </c>
      <c r="AM101" s="2">
        <v>481.26</v>
      </c>
      <c r="AN101" s="2">
        <v>0</v>
      </c>
      <c r="AO101" s="2">
        <v>1751</v>
      </c>
      <c r="AP101" s="2">
        <v>0</v>
      </c>
      <c r="AQ101" s="2">
        <v>170</v>
      </c>
      <c r="AR101" s="2">
        <v>0</v>
      </c>
      <c r="AS101" s="2">
        <v>0</v>
      </c>
      <c r="AT101" s="2">
        <v>130</v>
      </c>
      <c r="AU101" s="2">
        <v>85</v>
      </c>
      <c r="AV101" s="2">
        <v>1</v>
      </c>
      <c r="AW101" s="2">
        <v>1</v>
      </c>
      <c r="AX101" s="2"/>
      <c r="AY101" s="2"/>
      <c r="AZ101" s="2">
        <v>1</v>
      </c>
      <c r="BA101" s="2">
        <v>1</v>
      </c>
      <c r="BB101" s="2">
        <v>1</v>
      </c>
      <c r="BC101" s="2">
        <v>1</v>
      </c>
      <c r="BD101" s="2" t="s">
        <v>6</v>
      </c>
      <c r="BE101" s="2" t="s">
        <v>6</v>
      </c>
      <c r="BF101" s="2" t="s">
        <v>6</v>
      </c>
      <c r="BG101" s="2" t="s">
        <v>6</v>
      </c>
      <c r="BH101" s="2">
        <v>0</v>
      </c>
      <c r="BI101" s="2">
        <v>1</v>
      </c>
      <c r="BJ101" s="2" t="s">
        <v>194</v>
      </c>
      <c r="BK101" s="2"/>
      <c r="BL101" s="2"/>
      <c r="BM101" s="2">
        <v>7001</v>
      </c>
      <c r="BN101" s="2">
        <v>0</v>
      </c>
      <c r="BO101" s="2" t="s">
        <v>6</v>
      </c>
      <c r="BP101" s="2">
        <v>0</v>
      </c>
      <c r="BQ101" s="2">
        <v>1</v>
      </c>
      <c r="BR101" s="2">
        <v>0</v>
      </c>
      <c r="BS101" s="2">
        <v>1</v>
      </c>
      <c r="BT101" s="2">
        <v>1</v>
      </c>
      <c r="BU101" s="2">
        <v>1</v>
      </c>
      <c r="BV101" s="2">
        <v>1</v>
      </c>
      <c r="BW101" s="2">
        <v>1</v>
      </c>
      <c r="BX101" s="2">
        <v>1</v>
      </c>
      <c r="BY101" s="2" t="s">
        <v>6</v>
      </c>
      <c r="BZ101" s="2">
        <v>130</v>
      </c>
      <c r="CA101" s="2">
        <v>85</v>
      </c>
      <c r="CB101" s="2" t="s">
        <v>6</v>
      </c>
      <c r="CC101" s="2"/>
      <c r="CD101" s="2"/>
      <c r="CE101" s="2">
        <v>0</v>
      </c>
      <c r="CF101" s="2">
        <v>0</v>
      </c>
      <c r="CG101" s="2">
        <v>0</v>
      </c>
      <c r="CH101" s="2"/>
      <c r="CI101" s="2"/>
      <c r="CJ101" s="2"/>
      <c r="CK101" s="2"/>
      <c r="CL101" s="2"/>
      <c r="CM101" s="2">
        <v>0</v>
      </c>
      <c r="CN101" s="2" t="s">
        <v>6</v>
      </c>
      <c r="CO101" s="2">
        <v>0</v>
      </c>
      <c r="CP101" s="2">
        <f t="shared" si="92"/>
        <v>26</v>
      </c>
      <c r="CQ101" s="2">
        <f t="shared" si="93"/>
        <v>0</v>
      </c>
      <c r="CR101" s="2">
        <f t="shared" si="94"/>
        <v>481.26</v>
      </c>
      <c r="CS101" s="2">
        <f t="shared" si="95"/>
        <v>0</v>
      </c>
      <c r="CT101" s="2">
        <f t="shared" si="96"/>
        <v>1751</v>
      </c>
      <c r="CU101" s="2">
        <f t="shared" si="97"/>
        <v>0</v>
      </c>
      <c r="CV101" s="2">
        <f t="shared" si="98"/>
        <v>170</v>
      </c>
      <c r="CW101" s="2">
        <f t="shared" si="99"/>
        <v>0</v>
      </c>
      <c r="CX101" s="2">
        <f t="shared" si="100"/>
        <v>0</v>
      </c>
      <c r="CY101" s="2">
        <f>(((S101+(R101*IF(0,0,1)))*AT101)/100)</f>
        <v>26</v>
      </c>
      <c r="CZ101" s="2">
        <f>(((S101+(R101*IF(0,0,1)))*AU101)/100)</f>
        <v>17</v>
      </c>
      <c r="DA101" s="2"/>
      <c r="DB101" s="2"/>
      <c r="DC101" s="2" t="s">
        <v>6</v>
      </c>
      <c r="DD101" s="2" t="s">
        <v>6</v>
      </c>
      <c r="DE101" s="2" t="s">
        <v>6</v>
      </c>
      <c r="DF101" s="2" t="s">
        <v>6</v>
      </c>
      <c r="DG101" s="2" t="s">
        <v>6</v>
      </c>
      <c r="DH101" s="2" t="s">
        <v>6</v>
      </c>
      <c r="DI101" s="2" t="s">
        <v>6</v>
      </c>
      <c r="DJ101" s="2" t="s">
        <v>6</v>
      </c>
      <c r="DK101" s="2" t="s">
        <v>6</v>
      </c>
      <c r="DL101" s="2" t="s">
        <v>6</v>
      </c>
      <c r="DM101" s="2" t="s">
        <v>6</v>
      </c>
      <c r="DN101" s="2">
        <v>0</v>
      </c>
      <c r="DO101" s="2">
        <v>0</v>
      </c>
      <c r="DP101" s="2">
        <v>1</v>
      </c>
      <c r="DQ101" s="2">
        <v>1</v>
      </c>
      <c r="DR101" s="2"/>
      <c r="DS101" s="2"/>
      <c r="DT101" s="2"/>
      <c r="DU101" s="2">
        <v>1013</v>
      </c>
      <c r="DV101" s="2" t="s">
        <v>193</v>
      </c>
      <c r="DW101" s="2" t="s">
        <v>193</v>
      </c>
      <c r="DX101" s="2">
        <v>1</v>
      </c>
      <c r="DY101" s="2"/>
      <c r="DZ101" s="2" t="s">
        <v>6</v>
      </c>
      <c r="EA101" s="2" t="s">
        <v>6</v>
      </c>
      <c r="EB101" s="2" t="s">
        <v>6</v>
      </c>
      <c r="EC101" s="2" t="s">
        <v>6</v>
      </c>
      <c r="ED101" s="2"/>
      <c r="EE101" s="2">
        <v>54938594</v>
      </c>
      <c r="EF101" s="2">
        <v>1</v>
      </c>
      <c r="EG101" s="2" t="s">
        <v>25</v>
      </c>
      <c r="EH101" s="2">
        <v>0</v>
      </c>
      <c r="EI101" s="2" t="s">
        <v>6</v>
      </c>
      <c r="EJ101" s="2">
        <v>1</v>
      </c>
      <c r="EK101" s="2">
        <v>7001</v>
      </c>
      <c r="EL101" s="2" t="s">
        <v>26</v>
      </c>
      <c r="EM101" s="2" t="s">
        <v>27</v>
      </c>
      <c r="EN101" s="2"/>
      <c r="EO101" s="2" t="s">
        <v>6</v>
      </c>
      <c r="EP101" s="2"/>
      <c r="EQ101" s="2">
        <v>0</v>
      </c>
      <c r="ER101" s="2">
        <v>10206.26</v>
      </c>
      <c r="ES101" s="2">
        <v>7974</v>
      </c>
      <c r="ET101" s="2">
        <v>481.26</v>
      </c>
      <c r="EU101" s="2">
        <v>0</v>
      </c>
      <c r="EV101" s="2">
        <v>1751</v>
      </c>
      <c r="EW101" s="2">
        <v>170</v>
      </c>
      <c r="EX101" s="2">
        <v>0</v>
      </c>
      <c r="EY101" s="2">
        <v>1</v>
      </c>
      <c r="EZ101" s="2"/>
      <c r="FA101" s="2"/>
      <c r="FB101" s="2"/>
      <c r="FC101" s="2"/>
      <c r="FD101" s="2"/>
      <c r="FE101" s="2"/>
      <c r="FF101" s="2"/>
      <c r="FG101" s="2"/>
      <c r="FH101" s="2"/>
      <c r="FI101" s="2"/>
      <c r="FJ101" s="2"/>
      <c r="FK101" s="2"/>
      <c r="FL101" s="2"/>
      <c r="FM101" s="2"/>
      <c r="FN101" s="2"/>
      <c r="FO101" s="2"/>
      <c r="FP101" s="2"/>
      <c r="FQ101" s="2">
        <v>0</v>
      </c>
      <c r="FR101" s="2">
        <f t="shared" si="101"/>
        <v>0</v>
      </c>
      <c r="FS101" s="2">
        <v>0</v>
      </c>
      <c r="FT101" s="2"/>
      <c r="FU101" s="2"/>
      <c r="FV101" s="2"/>
      <c r="FW101" s="2"/>
      <c r="FX101" s="2">
        <v>130</v>
      </c>
      <c r="FY101" s="2">
        <v>85</v>
      </c>
      <c r="FZ101" s="2"/>
      <c r="GA101" s="2" t="s">
        <v>6</v>
      </c>
      <c r="GB101" s="2"/>
      <c r="GC101" s="2"/>
      <c r="GD101" s="2">
        <v>1</v>
      </c>
      <c r="GE101" s="2"/>
      <c r="GF101" s="2">
        <v>-1983409115</v>
      </c>
      <c r="GG101" s="2">
        <v>2</v>
      </c>
      <c r="GH101" s="2">
        <v>1</v>
      </c>
      <c r="GI101" s="2">
        <v>-2</v>
      </c>
      <c r="GJ101" s="2">
        <v>0</v>
      </c>
      <c r="GK101" s="2">
        <v>0</v>
      </c>
      <c r="GL101" s="2">
        <f t="shared" si="102"/>
        <v>0</v>
      </c>
      <c r="GM101" s="2">
        <f t="shared" si="103"/>
        <v>69</v>
      </c>
      <c r="GN101" s="2">
        <f t="shared" si="104"/>
        <v>69</v>
      </c>
      <c r="GO101" s="2">
        <f t="shared" si="105"/>
        <v>0</v>
      </c>
      <c r="GP101" s="2">
        <f t="shared" si="106"/>
        <v>0</v>
      </c>
      <c r="GQ101" s="2"/>
      <c r="GR101" s="2">
        <v>0</v>
      </c>
      <c r="GS101" s="2">
        <v>3</v>
      </c>
      <c r="GT101" s="2">
        <v>0</v>
      </c>
      <c r="GU101" s="2" t="s">
        <v>6</v>
      </c>
      <c r="GV101" s="2">
        <f t="shared" si="107"/>
        <v>0</v>
      </c>
      <c r="GW101" s="2">
        <v>1</v>
      </c>
      <c r="GX101" s="2">
        <f t="shared" si="108"/>
        <v>0</v>
      </c>
      <c r="GY101" s="2"/>
      <c r="GZ101" s="2"/>
      <c r="HA101" s="2">
        <v>0</v>
      </c>
      <c r="HB101" s="2">
        <v>0</v>
      </c>
      <c r="HC101" s="2">
        <f t="shared" si="109"/>
        <v>0</v>
      </c>
      <c r="HD101" s="2"/>
      <c r="HE101" s="2" t="s">
        <v>6</v>
      </c>
      <c r="HF101" s="2" t="s">
        <v>6</v>
      </c>
      <c r="HG101" s="2"/>
      <c r="HH101" s="2"/>
      <c r="HI101" s="2"/>
      <c r="HJ101" s="2"/>
      <c r="HK101" s="2"/>
      <c r="HL101" s="2"/>
      <c r="HM101" s="2" t="s">
        <v>6</v>
      </c>
      <c r="HN101" s="2" t="s">
        <v>6</v>
      </c>
      <c r="HO101" s="2" t="s">
        <v>6</v>
      </c>
      <c r="HP101" s="2" t="s">
        <v>6</v>
      </c>
      <c r="HQ101" s="2" t="s">
        <v>6</v>
      </c>
      <c r="HR101" s="2"/>
      <c r="HS101" s="2"/>
      <c r="HT101" s="2"/>
      <c r="HU101" s="2"/>
      <c r="HV101" s="2"/>
      <c r="HW101" s="2"/>
      <c r="HX101" s="2"/>
      <c r="HY101" s="2"/>
      <c r="HZ101" s="2"/>
      <c r="IA101" s="2"/>
      <c r="IB101" s="2"/>
      <c r="IC101" s="2"/>
      <c r="ID101" s="2"/>
      <c r="IE101" s="2"/>
      <c r="IF101" s="2">
        <v>-1</v>
      </c>
      <c r="IG101" s="2"/>
      <c r="IH101" s="2"/>
      <c r="II101" s="2"/>
      <c r="IJ101" s="2"/>
      <c r="IK101" s="2">
        <v>0</v>
      </c>
      <c r="IL101" s="2"/>
      <c r="IM101" s="2"/>
      <c r="IN101" s="2"/>
      <c r="IO101" s="2"/>
      <c r="IP101" s="2"/>
      <c r="IQ101" s="2"/>
      <c r="IR101" s="2"/>
      <c r="IS101" s="2"/>
      <c r="IT101" s="2"/>
      <c r="IU101" s="2"/>
    </row>
    <row r="102" spans="1:255" x14ac:dyDescent="0.2">
      <c r="A102">
        <v>17</v>
      </c>
      <c r="B102">
        <v>1</v>
      </c>
      <c r="C102">
        <f>ROW(SmtRes!A134)</f>
        <v>134</v>
      </c>
      <c r="D102">
        <f>ROW(EtalonRes!A126)</f>
        <v>126</v>
      </c>
      <c r="E102" t="s">
        <v>190</v>
      </c>
      <c r="F102" t="s">
        <v>191</v>
      </c>
      <c r="G102" t="s">
        <v>192</v>
      </c>
      <c r="H102" t="s">
        <v>193</v>
      </c>
      <c r="I102">
        <f>'2.Лок.смета.и.Акт'!E36</f>
        <v>1.15E-2</v>
      </c>
      <c r="J102">
        <v>0</v>
      </c>
      <c r="K102">
        <v>1.15E-2</v>
      </c>
      <c r="O102">
        <f t="shared" si="73"/>
        <v>566</v>
      </c>
      <c r="P102">
        <f t="shared" si="74"/>
        <v>0</v>
      </c>
      <c r="Q102">
        <f t="shared" si="75"/>
        <v>51</v>
      </c>
      <c r="R102">
        <f t="shared" si="76"/>
        <v>0</v>
      </c>
      <c r="S102">
        <f t="shared" si="77"/>
        <v>515</v>
      </c>
      <c r="T102">
        <f t="shared" si="78"/>
        <v>0</v>
      </c>
      <c r="U102" t="e">
        <f t="shared" si="79"/>
        <v>#REF!</v>
      </c>
      <c r="V102">
        <f t="shared" si="80"/>
        <v>0</v>
      </c>
      <c r="W102">
        <f t="shared" si="81"/>
        <v>0</v>
      </c>
      <c r="X102" t="e">
        <f t="shared" si="82"/>
        <v>#REF!</v>
      </c>
      <c r="Y102" t="e">
        <f t="shared" si="83"/>
        <v>#REF!</v>
      </c>
      <c r="AA102">
        <v>86295184</v>
      </c>
      <c r="AB102">
        <f t="shared" si="84"/>
        <v>2232.2600000000002</v>
      </c>
      <c r="AC102">
        <f>ROUND((ES102+(SUM(SmtRes!BC130:'SmtRes'!BC134)+SUM(EtalonRes!AL122:'EtalonRes'!AL126))),2)</f>
        <v>0</v>
      </c>
      <c r="AD102">
        <f t="shared" si="85"/>
        <v>481.26</v>
      </c>
      <c r="AE102">
        <f t="shared" si="86"/>
        <v>0</v>
      </c>
      <c r="AF102">
        <f t="shared" si="87"/>
        <v>1751</v>
      </c>
      <c r="AG102">
        <f t="shared" si="88"/>
        <v>0</v>
      </c>
      <c r="AH102" t="e">
        <f t="shared" si="89"/>
        <v>#REF!</v>
      </c>
      <c r="AI102">
        <f t="shared" si="90"/>
        <v>0</v>
      </c>
      <c r="AJ102">
        <f t="shared" si="91"/>
        <v>0</v>
      </c>
      <c r="AK102">
        <f>AL102+AM102+AO102</f>
        <v>10206.26</v>
      </c>
      <c r="AL102">
        <v>7974</v>
      </c>
      <c r="AM102" s="75">
        <f>'1.Лок.смета.и.Акт'!F189</f>
        <v>481.26</v>
      </c>
      <c r="AN102">
        <v>0</v>
      </c>
      <c r="AO102" s="75">
        <f>'1.Лок.смета.и.Акт'!F188</f>
        <v>1751</v>
      </c>
      <c r="AP102">
        <v>0</v>
      </c>
      <c r="AQ102" t="e">
        <f>'2.Лок.смета.и.Акт'!#REF!</f>
        <v>#REF!</v>
      </c>
      <c r="AR102">
        <v>0</v>
      </c>
      <c r="AS102">
        <v>0</v>
      </c>
      <c r="AT102">
        <v>124</v>
      </c>
      <c r="AU102">
        <v>72</v>
      </c>
      <c r="AV102">
        <v>1</v>
      </c>
      <c r="AW102">
        <v>1</v>
      </c>
      <c r="AZ102">
        <v>1</v>
      </c>
      <c r="BA102">
        <f>'1.Лок.смета.и.Акт'!J188</f>
        <v>25.6</v>
      </c>
      <c r="BB102">
        <f>'1.Лок.смета.и.Акт'!J189</f>
        <v>9.3000000000000007</v>
      </c>
      <c r="BC102">
        <v>7.56</v>
      </c>
      <c r="BD102" t="s">
        <v>6</v>
      </c>
      <c r="BE102" t="s">
        <v>6</v>
      </c>
      <c r="BF102" t="s">
        <v>6</v>
      </c>
      <c r="BG102" t="s">
        <v>6</v>
      </c>
      <c r="BH102">
        <v>0</v>
      </c>
      <c r="BI102">
        <v>1</v>
      </c>
      <c r="BJ102" t="s">
        <v>194</v>
      </c>
      <c r="BM102">
        <v>7001</v>
      </c>
      <c r="BN102">
        <v>0</v>
      </c>
      <c r="BO102" t="s">
        <v>191</v>
      </c>
      <c r="BP102">
        <v>1</v>
      </c>
      <c r="BQ102">
        <v>1</v>
      </c>
      <c r="BR102">
        <v>0</v>
      </c>
      <c r="BS102">
        <v>19.8</v>
      </c>
      <c r="BT102">
        <v>1</v>
      </c>
      <c r="BU102">
        <v>1</v>
      </c>
      <c r="BV102">
        <v>1</v>
      </c>
      <c r="BW102">
        <v>1</v>
      </c>
      <c r="BX102">
        <v>1</v>
      </c>
      <c r="BY102" t="s">
        <v>6</v>
      </c>
      <c r="BZ102" t="e">
        <f>'2.Лок.смета.и.Акт'!#REF!</f>
        <v>#REF!</v>
      </c>
      <c r="CA102" t="e">
        <f>'2.Лок.смета.и.Акт'!#REF!</f>
        <v>#REF!</v>
      </c>
      <c r="CB102" t="s">
        <v>6</v>
      </c>
      <c r="CE102">
        <v>0</v>
      </c>
      <c r="CF102">
        <v>0</v>
      </c>
      <c r="CG102">
        <v>0</v>
      </c>
      <c r="CM102">
        <v>0</v>
      </c>
      <c r="CN102" t="s">
        <v>6</v>
      </c>
      <c r="CO102">
        <v>0</v>
      </c>
      <c r="CP102">
        <f t="shared" si="92"/>
        <v>566</v>
      </c>
      <c r="CQ102">
        <f t="shared" si="93"/>
        <v>0</v>
      </c>
      <c r="CR102">
        <f t="shared" si="94"/>
        <v>4475.7179999999998</v>
      </c>
      <c r="CS102">
        <f t="shared" si="95"/>
        <v>0</v>
      </c>
      <c r="CT102">
        <f t="shared" si="96"/>
        <v>44825.600000000006</v>
      </c>
      <c r="CU102">
        <f t="shared" si="97"/>
        <v>0</v>
      </c>
      <c r="CV102" t="e">
        <f t="shared" si="98"/>
        <v>#REF!</v>
      </c>
      <c r="CW102">
        <f t="shared" si="99"/>
        <v>0</v>
      </c>
      <c r="CX102">
        <f t="shared" si="100"/>
        <v>0</v>
      </c>
      <c r="CY102" t="e">
        <f>(S102+R102)*(BZ102/100)</f>
        <v>#REF!</v>
      </c>
      <c r="CZ102" t="e">
        <f>(S102+R102)*(CA102/100)</f>
        <v>#REF!</v>
      </c>
      <c r="DC102" t="s">
        <v>6</v>
      </c>
      <c r="DD102" t="s">
        <v>6</v>
      </c>
      <c r="DE102" t="s">
        <v>6</v>
      </c>
      <c r="DF102" t="s">
        <v>6</v>
      </c>
      <c r="DG102" t="s">
        <v>6</v>
      </c>
      <c r="DH102" t="s">
        <v>6</v>
      </c>
      <c r="DI102" t="s">
        <v>6</v>
      </c>
      <c r="DJ102" t="s">
        <v>6</v>
      </c>
      <c r="DK102" t="s">
        <v>6</v>
      </c>
      <c r="DL102" t="s">
        <v>6</v>
      </c>
      <c r="DM102" t="s">
        <v>6</v>
      </c>
      <c r="DN102">
        <f>'1.Лок.смета.и.Акт'!E190</f>
        <v>130</v>
      </c>
      <c r="DO102">
        <f>'1.Лок.смета.и.Акт'!E191</f>
        <v>85</v>
      </c>
      <c r="DP102">
        <v>1</v>
      </c>
      <c r="DQ102">
        <v>1</v>
      </c>
      <c r="DU102">
        <v>1013</v>
      </c>
      <c r="DV102" t="s">
        <v>193</v>
      </c>
      <c r="DW102" t="str">
        <f>'2.Лок.смета.и.Акт'!D36</f>
        <v>1 т стальных элементов</v>
      </c>
      <c r="DX102">
        <v>1</v>
      </c>
      <c r="DZ102" t="s">
        <v>6</v>
      </c>
      <c r="EA102" t="s">
        <v>6</v>
      </c>
      <c r="EB102" t="s">
        <v>6</v>
      </c>
      <c r="EC102" t="s">
        <v>6</v>
      </c>
      <c r="EE102">
        <v>54938594</v>
      </c>
      <c r="EF102">
        <v>1</v>
      </c>
      <c r="EG102" t="s">
        <v>25</v>
      </c>
      <c r="EH102">
        <v>0</v>
      </c>
      <c r="EI102" t="s">
        <v>6</v>
      </c>
      <c r="EJ102">
        <v>1</v>
      </c>
      <c r="EK102">
        <v>7001</v>
      </c>
      <c r="EL102" t="s">
        <v>26</v>
      </c>
      <c r="EM102" t="s">
        <v>27</v>
      </c>
      <c r="EO102" t="s">
        <v>6</v>
      </c>
      <c r="EQ102">
        <v>0</v>
      </c>
      <c r="ER102">
        <f>ES102+ET102+EV102</f>
        <v>10206.26</v>
      </c>
      <c r="ES102">
        <v>7974</v>
      </c>
      <c r="ET102" s="75">
        <f>'1.Лок.смета.и.Акт'!F189</f>
        <v>481.26</v>
      </c>
      <c r="EU102">
        <v>0</v>
      </c>
      <c r="EV102" s="75">
        <f>'1.Лок.смета.и.Акт'!F188</f>
        <v>1751</v>
      </c>
      <c r="EW102" t="e">
        <f>'2.Лок.смета.и.Акт'!#REF!</f>
        <v>#REF!</v>
      </c>
      <c r="EX102">
        <v>0</v>
      </c>
      <c r="EY102">
        <v>1</v>
      </c>
      <c r="FQ102">
        <v>0</v>
      </c>
      <c r="FR102">
        <f t="shared" si="101"/>
        <v>0</v>
      </c>
      <c r="FS102">
        <v>0</v>
      </c>
      <c r="FX102">
        <v>130</v>
      </c>
      <c r="FY102">
        <v>85</v>
      </c>
      <c r="GA102" t="s">
        <v>6</v>
      </c>
      <c r="GD102">
        <v>1</v>
      </c>
      <c r="GF102">
        <v>-1983409115</v>
      </c>
      <c r="GG102">
        <v>2</v>
      </c>
      <c r="GH102">
        <v>1</v>
      </c>
      <c r="GI102">
        <v>2</v>
      </c>
      <c r="GJ102">
        <v>0</v>
      </c>
      <c r="GK102">
        <v>0</v>
      </c>
      <c r="GL102">
        <f t="shared" si="102"/>
        <v>0</v>
      </c>
      <c r="GM102" t="e">
        <f t="shared" si="103"/>
        <v>#REF!</v>
      </c>
      <c r="GN102" t="e">
        <f t="shared" si="104"/>
        <v>#REF!</v>
      </c>
      <c r="GO102">
        <f t="shared" si="105"/>
        <v>0</v>
      </c>
      <c r="GP102">
        <f t="shared" si="106"/>
        <v>0</v>
      </c>
      <c r="GR102">
        <v>0</v>
      </c>
      <c r="GS102">
        <v>3</v>
      </c>
      <c r="GT102">
        <v>0</v>
      </c>
      <c r="GU102" t="s">
        <v>6</v>
      </c>
      <c r="GV102">
        <f t="shared" si="107"/>
        <v>0</v>
      </c>
      <c r="GW102">
        <v>1008.3</v>
      </c>
      <c r="GX102">
        <f t="shared" si="108"/>
        <v>0</v>
      </c>
      <c r="HA102">
        <v>0</v>
      </c>
      <c r="HB102">
        <v>0</v>
      </c>
      <c r="HC102">
        <f t="shared" si="109"/>
        <v>0</v>
      </c>
      <c r="HE102" t="s">
        <v>6</v>
      </c>
      <c r="HF102" t="s">
        <v>6</v>
      </c>
      <c r="HM102" t="s">
        <v>6</v>
      </c>
      <c r="HN102" t="s">
        <v>6</v>
      </c>
      <c r="HO102" t="s">
        <v>6</v>
      </c>
      <c r="HP102" t="s">
        <v>6</v>
      </c>
      <c r="HQ102" t="s">
        <v>6</v>
      </c>
      <c r="IF102">
        <v>-1</v>
      </c>
      <c r="IK102">
        <v>0</v>
      </c>
    </row>
    <row r="103" spans="1:255" x14ac:dyDescent="0.2">
      <c r="A103" s="2">
        <v>18</v>
      </c>
      <c r="B103" s="2">
        <v>1</v>
      </c>
      <c r="C103" s="2">
        <v>128</v>
      </c>
      <c r="D103" s="2"/>
      <c r="E103" s="2" t="s">
        <v>195</v>
      </c>
      <c r="F103" s="2" t="s">
        <v>89</v>
      </c>
      <c r="G103" s="2" t="s">
        <v>90</v>
      </c>
      <c r="H103" s="2" t="s">
        <v>63</v>
      </c>
      <c r="I103" s="2">
        <f>I101*J103</f>
        <v>9.2000000000000003E-4</v>
      </c>
      <c r="J103" s="216">
        <f>'5.Ведомость_списания'!F63</f>
        <v>0.08</v>
      </c>
      <c r="K103" s="2">
        <v>0.08</v>
      </c>
      <c r="L103" s="2"/>
      <c r="M103" s="2"/>
      <c r="N103" s="2"/>
      <c r="O103" s="2">
        <f t="shared" si="73"/>
        <v>10</v>
      </c>
      <c r="P103" s="2">
        <f t="shared" si="74"/>
        <v>10</v>
      </c>
      <c r="Q103" s="2">
        <f t="shared" si="75"/>
        <v>0</v>
      </c>
      <c r="R103" s="2">
        <f t="shared" si="76"/>
        <v>0</v>
      </c>
      <c r="S103" s="2">
        <f t="shared" si="77"/>
        <v>0</v>
      </c>
      <c r="T103" s="2">
        <f t="shared" si="78"/>
        <v>0</v>
      </c>
      <c r="U103" s="2">
        <f t="shared" si="79"/>
        <v>0</v>
      </c>
      <c r="V103" s="2">
        <f t="shared" si="80"/>
        <v>0</v>
      </c>
      <c r="W103" s="2">
        <f t="shared" si="81"/>
        <v>0</v>
      </c>
      <c r="X103" s="2">
        <f t="shared" si="82"/>
        <v>0</v>
      </c>
      <c r="Y103" s="2">
        <f t="shared" si="83"/>
        <v>0</v>
      </c>
      <c r="Z103" s="2"/>
      <c r="AA103" s="2">
        <v>86295183</v>
      </c>
      <c r="AB103" s="2">
        <f t="shared" si="84"/>
        <v>10380</v>
      </c>
      <c r="AC103" s="2">
        <f>ROUND((ES103),2)</f>
        <v>10380</v>
      </c>
      <c r="AD103" s="2">
        <f t="shared" si="85"/>
        <v>0</v>
      </c>
      <c r="AE103" s="2">
        <f t="shared" si="86"/>
        <v>0</v>
      </c>
      <c r="AF103" s="2">
        <f t="shared" si="87"/>
        <v>0</v>
      </c>
      <c r="AG103" s="2">
        <f t="shared" si="88"/>
        <v>0</v>
      </c>
      <c r="AH103" s="2">
        <f t="shared" si="89"/>
        <v>0</v>
      </c>
      <c r="AI103" s="2">
        <f t="shared" si="90"/>
        <v>0</v>
      </c>
      <c r="AJ103" s="2">
        <f t="shared" si="91"/>
        <v>0</v>
      </c>
      <c r="AK103" s="2">
        <v>10380</v>
      </c>
      <c r="AL103" s="110">
        <f>'1.Лок.смета.и.Акт'!F193</f>
        <v>10380</v>
      </c>
      <c r="AM103" s="2">
        <v>0</v>
      </c>
      <c r="AN103" s="2">
        <v>0</v>
      </c>
      <c r="AO103" s="2">
        <v>0</v>
      </c>
      <c r="AP103" s="2">
        <v>0</v>
      </c>
      <c r="AQ103" s="2">
        <v>0</v>
      </c>
      <c r="AR103" s="2">
        <v>0</v>
      </c>
      <c r="AS103" s="2">
        <v>0</v>
      </c>
      <c r="AT103" s="2">
        <v>0</v>
      </c>
      <c r="AU103" s="2">
        <v>0</v>
      </c>
      <c r="AV103" s="2">
        <v>1</v>
      </c>
      <c r="AW103" s="2">
        <v>1</v>
      </c>
      <c r="AX103" s="2"/>
      <c r="AY103" s="2"/>
      <c r="AZ103" s="2">
        <v>1</v>
      </c>
      <c r="BA103" s="2">
        <v>1</v>
      </c>
      <c r="BB103" s="2">
        <v>1</v>
      </c>
      <c r="BC103" s="2">
        <v>1</v>
      </c>
      <c r="BD103" s="2" t="s">
        <v>6</v>
      </c>
      <c r="BE103" s="2" t="s">
        <v>6</v>
      </c>
      <c r="BF103" s="2" t="s">
        <v>6</v>
      </c>
      <c r="BG103" s="2" t="s">
        <v>6</v>
      </c>
      <c r="BH103" s="2">
        <v>3</v>
      </c>
      <c r="BI103" s="2">
        <v>1</v>
      </c>
      <c r="BJ103" s="2" t="s">
        <v>91</v>
      </c>
      <c r="BK103" s="2"/>
      <c r="BL103" s="2"/>
      <c r="BM103" s="2">
        <v>500001</v>
      </c>
      <c r="BN103" s="2">
        <v>0</v>
      </c>
      <c r="BO103" s="2" t="s">
        <v>6</v>
      </c>
      <c r="BP103" s="2">
        <v>0</v>
      </c>
      <c r="BQ103" s="2">
        <v>20</v>
      </c>
      <c r="BR103" s="2">
        <v>0</v>
      </c>
      <c r="BS103" s="2">
        <v>1</v>
      </c>
      <c r="BT103" s="2">
        <v>1</v>
      </c>
      <c r="BU103" s="2">
        <v>1</v>
      </c>
      <c r="BV103" s="2">
        <v>1</v>
      </c>
      <c r="BW103" s="2">
        <v>1</v>
      </c>
      <c r="BX103" s="2">
        <v>1</v>
      </c>
      <c r="BY103" s="2" t="s">
        <v>6</v>
      </c>
      <c r="BZ103" s="2">
        <v>0</v>
      </c>
      <c r="CA103" s="2">
        <v>0</v>
      </c>
      <c r="CB103" s="2" t="s">
        <v>6</v>
      </c>
      <c r="CC103" s="2"/>
      <c r="CD103" s="2"/>
      <c r="CE103" s="2">
        <v>0</v>
      </c>
      <c r="CF103" s="2">
        <v>0</v>
      </c>
      <c r="CG103" s="2">
        <v>0</v>
      </c>
      <c r="CH103" s="2"/>
      <c r="CI103" s="2"/>
      <c r="CJ103" s="2"/>
      <c r="CK103" s="2"/>
      <c r="CL103" s="2"/>
      <c r="CM103" s="2">
        <v>0</v>
      </c>
      <c r="CN103" s="2" t="s">
        <v>6</v>
      </c>
      <c r="CO103" s="2">
        <v>0</v>
      </c>
      <c r="CP103" s="2">
        <f t="shared" si="92"/>
        <v>10</v>
      </c>
      <c r="CQ103" s="2">
        <f t="shared" si="93"/>
        <v>10380</v>
      </c>
      <c r="CR103" s="2">
        <f t="shared" si="94"/>
        <v>0</v>
      </c>
      <c r="CS103" s="2">
        <f t="shared" si="95"/>
        <v>0</v>
      </c>
      <c r="CT103" s="2">
        <f t="shared" si="96"/>
        <v>0</v>
      </c>
      <c r="CU103" s="2">
        <f t="shared" si="97"/>
        <v>0</v>
      </c>
      <c r="CV103" s="2">
        <f t="shared" si="98"/>
        <v>0</v>
      </c>
      <c r="CW103" s="2">
        <f t="shared" si="99"/>
        <v>0</v>
      </c>
      <c r="CX103" s="2">
        <f t="shared" si="100"/>
        <v>0</v>
      </c>
      <c r="CY103" s="2">
        <f>(((S103+(R103*IF(0,0,1)))*AT103)/100)</f>
        <v>0</v>
      </c>
      <c r="CZ103" s="2">
        <f>(((S103+(R103*IF(0,0,1)))*AU103)/100)</f>
        <v>0</v>
      </c>
      <c r="DA103" s="2"/>
      <c r="DB103" s="2"/>
      <c r="DC103" s="2" t="s">
        <v>6</v>
      </c>
      <c r="DD103" s="2" t="s">
        <v>6</v>
      </c>
      <c r="DE103" s="2" t="s">
        <v>6</v>
      </c>
      <c r="DF103" s="2" t="s">
        <v>6</v>
      </c>
      <c r="DG103" s="2" t="s">
        <v>6</v>
      </c>
      <c r="DH103" s="2" t="s">
        <v>6</v>
      </c>
      <c r="DI103" s="2" t="s">
        <v>6</v>
      </c>
      <c r="DJ103" s="2" t="s">
        <v>6</v>
      </c>
      <c r="DK103" s="2" t="s">
        <v>6</v>
      </c>
      <c r="DL103" s="2" t="s">
        <v>6</v>
      </c>
      <c r="DM103" s="2" t="s">
        <v>6</v>
      </c>
      <c r="DN103" s="2">
        <v>0</v>
      </c>
      <c r="DO103" s="2">
        <v>0</v>
      </c>
      <c r="DP103" s="2">
        <v>1</v>
      </c>
      <c r="DQ103" s="2">
        <v>1</v>
      </c>
      <c r="DR103" s="2"/>
      <c r="DS103" s="2"/>
      <c r="DT103" s="2"/>
      <c r="DU103" s="2">
        <v>1009</v>
      </c>
      <c r="DV103" s="2" t="s">
        <v>63</v>
      </c>
      <c r="DW103" s="2" t="s">
        <v>63</v>
      </c>
      <c r="DX103" s="2">
        <v>1000</v>
      </c>
      <c r="DY103" s="2"/>
      <c r="DZ103" s="2" t="s">
        <v>6</v>
      </c>
      <c r="EA103" s="2" t="s">
        <v>6</v>
      </c>
      <c r="EB103" s="2" t="s">
        <v>6</v>
      </c>
      <c r="EC103" s="2" t="s">
        <v>6</v>
      </c>
      <c r="ED103" s="2"/>
      <c r="EE103" s="2">
        <v>54938781</v>
      </c>
      <c r="EF103" s="2">
        <v>20</v>
      </c>
      <c r="EG103" s="2" t="s">
        <v>34</v>
      </c>
      <c r="EH103" s="2">
        <v>0</v>
      </c>
      <c r="EI103" s="2" t="s">
        <v>6</v>
      </c>
      <c r="EJ103" s="2">
        <v>1</v>
      </c>
      <c r="EK103" s="2">
        <v>500001</v>
      </c>
      <c r="EL103" s="2" t="s">
        <v>35</v>
      </c>
      <c r="EM103" s="2" t="s">
        <v>36</v>
      </c>
      <c r="EN103" s="2"/>
      <c r="EO103" s="2" t="s">
        <v>6</v>
      </c>
      <c r="EP103" s="2"/>
      <c r="EQ103" s="2">
        <v>0</v>
      </c>
      <c r="ER103" s="2">
        <v>10380</v>
      </c>
      <c r="ES103" s="110">
        <f>'1.Лок.смета.и.Акт'!F193</f>
        <v>10380</v>
      </c>
      <c r="ET103" s="2">
        <v>0</v>
      </c>
      <c r="EU103" s="2">
        <v>0</v>
      </c>
      <c r="EV103" s="2">
        <v>0</v>
      </c>
      <c r="EW103" s="2">
        <v>0</v>
      </c>
      <c r="EX103" s="2">
        <v>0</v>
      </c>
      <c r="EY103" s="2"/>
      <c r="EZ103" s="2"/>
      <c r="FA103" s="2"/>
      <c r="FB103" s="2"/>
      <c r="FC103" s="2"/>
      <c r="FD103" s="2"/>
      <c r="FE103" s="2"/>
      <c r="FF103" s="2"/>
      <c r="FG103" s="2"/>
      <c r="FH103" s="2"/>
      <c r="FI103" s="2"/>
      <c r="FJ103" s="2"/>
      <c r="FK103" s="2"/>
      <c r="FL103" s="2"/>
      <c r="FM103" s="2"/>
      <c r="FN103" s="2"/>
      <c r="FO103" s="2"/>
      <c r="FP103" s="2"/>
      <c r="FQ103" s="2">
        <v>0</v>
      </c>
      <c r="FR103" s="2">
        <f t="shared" si="101"/>
        <v>0</v>
      </c>
      <c r="FS103" s="2">
        <v>0</v>
      </c>
      <c r="FT103" s="2"/>
      <c r="FU103" s="2"/>
      <c r="FV103" s="2"/>
      <c r="FW103" s="2"/>
      <c r="FX103" s="2">
        <v>0</v>
      </c>
      <c r="FY103" s="2">
        <v>0</v>
      </c>
      <c r="FZ103" s="2"/>
      <c r="GA103" s="2" t="s">
        <v>6</v>
      </c>
      <c r="GB103" s="2"/>
      <c r="GC103" s="2"/>
      <c r="GD103" s="2">
        <v>1</v>
      </c>
      <c r="GE103" s="2"/>
      <c r="GF103" s="2">
        <v>1570490953</v>
      </c>
      <c r="GG103" s="2">
        <v>2</v>
      </c>
      <c r="GH103" s="2">
        <v>0</v>
      </c>
      <c r="GI103" s="2">
        <v>-2</v>
      </c>
      <c r="GJ103" s="2">
        <v>0</v>
      </c>
      <c r="GK103" s="2">
        <v>0</v>
      </c>
      <c r="GL103" s="2">
        <f t="shared" si="102"/>
        <v>0</v>
      </c>
      <c r="GM103" s="2">
        <f t="shared" si="103"/>
        <v>10</v>
      </c>
      <c r="GN103" s="2">
        <f t="shared" si="104"/>
        <v>10</v>
      </c>
      <c r="GO103" s="2">
        <f t="shared" si="105"/>
        <v>0</v>
      </c>
      <c r="GP103" s="2">
        <f t="shared" si="106"/>
        <v>0</v>
      </c>
      <c r="GQ103" s="2"/>
      <c r="GR103" s="2">
        <v>0</v>
      </c>
      <c r="GS103" s="2">
        <v>3</v>
      </c>
      <c r="GT103" s="2">
        <v>0</v>
      </c>
      <c r="GU103" s="2" t="s">
        <v>6</v>
      </c>
      <c r="GV103" s="2">
        <f t="shared" si="107"/>
        <v>0</v>
      </c>
      <c r="GW103" s="2">
        <v>1</v>
      </c>
      <c r="GX103" s="2">
        <f t="shared" si="108"/>
        <v>0</v>
      </c>
      <c r="GY103" s="2"/>
      <c r="GZ103" s="2"/>
      <c r="HA103" s="2">
        <v>0</v>
      </c>
      <c r="HB103" s="2">
        <v>0</v>
      </c>
      <c r="HC103" s="2">
        <f t="shared" si="109"/>
        <v>0</v>
      </c>
      <c r="HD103" s="2"/>
      <c r="HE103" s="2" t="s">
        <v>6</v>
      </c>
      <c r="HF103" s="2" t="s">
        <v>6</v>
      </c>
      <c r="HG103" s="2"/>
      <c r="HH103" s="2"/>
      <c r="HI103" s="2"/>
      <c r="HJ103" s="2"/>
      <c r="HK103" s="2"/>
      <c r="HL103" s="2"/>
      <c r="HM103" s="2" t="s">
        <v>6</v>
      </c>
      <c r="HN103" s="2" t="s">
        <v>6</v>
      </c>
      <c r="HO103" s="2" t="s">
        <v>6</v>
      </c>
      <c r="HP103" s="2" t="s">
        <v>6</v>
      </c>
      <c r="HQ103" s="2" t="s">
        <v>6</v>
      </c>
      <c r="HR103" s="2"/>
      <c r="HS103" s="2"/>
      <c r="HT103" s="2"/>
      <c r="HU103" s="2"/>
      <c r="HV103" s="2"/>
      <c r="HW103" s="2"/>
      <c r="HX103" s="2"/>
      <c r="HY103" s="2"/>
      <c r="HZ103" s="2"/>
      <c r="IA103" s="2"/>
      <c r="IB103" s="2"/>
      <c r="IC103" s="2"/>
      <c r="ID103" s="2"/>
      <c r="IE103" s="2"/>
      <c r="IF103" s="2">
        <v>-1</v>
      </c>
      <c r="IG103" s="2"/>
      <c r="IH103" s="2"/>
      <c r="II103" s="2"/>
      <c r="IJ103" s="2"/>
      <c r="IK103" s="2">
        <v>0</v>
      </c>
      <c r="IL103" s="2"/>
      <c r="IM103" s="2"/>
      <c r="IN103" s="2"/>
      <c r="IO103" s="2"/>
      <c r="IP103" s="2"/>
      <c r="IQ103" s="2"/>
      <c r="IR103" s="2"/>
      <c r="IS103" s="2"/>
      <c r="IT103" s="2"/>
      <c r="IU103" s="2"/>
    </row>
    <row r="104" spans="1:255" x14ac:dyDescent="0.2">
      <c r="A104">
        <v>18</v>
      </c>
      <c r="B104">
        <v>1</v>
      </c>
      <c r="C104">
        <v>133</v>
      </c>
      <c r="E104" t="s">
        <v>195</v>
      </c>
      <c r="F104" t="e">
        <f>'2.Лок.смета.и.Акт'!#REF!</f>
        <v>#REF!</v>
      </c>
      <c r="G104" t="s">
        <v>90</v>
      </c>
      <c r="H104" t="s">
        <v>63</v>
      </c>
      <c r="I104">
        <f>I102*J104</f>
        <v>9.2000000000000003E-4</v>
      </c>
      <c r="J104">
        <v>0.08</v>
      </c>
      <c r="K104">
        <v>0.08</v>
      </c>
      <c r="O104">
        <f t="shared" si="73"/>
        <v>176</v>
      </c>
      <c r="P104">
        <f t="shared" si="74"/>
        <v>176</v>
      </c>
      <c r="Q104">
        <f t="shared" si="75"/>
        <v>0</v>
      </c>
      <c r="R104">
        <f t="shared" si="76"/>
        <v>0</v>
      </c>
      <c r="S104">
        <f t="shared" si="77"/>
        <v>0</v>
      </c>
      <c r="T104">
        <f t="shared" si="78"/>
        <v>0</v>
      </c>
      <c r="U104">
        <f t="shared" si="79"/>
        <v>0</v>
      </c>
      <c r="V104">
        <f t="shared" si="80"/>
        <v>0</v>
      </c>
      <c r="W104">
        <f t="shared" si="81"/>
        <v>0</v>
      </c>
      <c r="X104">
        <f t="shared" si="82"/>
        <v>0</v>
      </c>
      <c r="Y104">
        <f t="shared" si="83"/>
        <v>0</v>
      </c>
      <c r="AA104">
        <v>86295184</v>
      </c>
      <c r="AB104">
        <f t="shared" si="84"/>
        <v>25257.14</v>
      </c>
      <c r="AC104">
        <f>ROUND((ES104),2)</f>
        <v>25257.14</v>
      </c>
      <c r="AD104">
        <f t="shared" si="85"/>
        <v>0</v>
      </c>
      <c r="AE104">
        <f t="shared" si="86"/>
        <v>0</v>
      </c>
      <c r="AF104">
        <f t="shared" si="87"/>
        <v>0</v>
      </c>
      <c r="AG104">
        <f t="shared" si="88"/>
        <v>0</v>
      </c>
      <c r="AH104">
        <f t="shared" si="89"/>
        <v>0</v>
      </c>
      <c r="AI104">
        <f t="shared" si="90"/>
        <v>0</v>
      </c>
      <c r="AJ104">
        <f t="shared" si="91"/>
        <v>0</v>
      </c>
      <c r="AK104">
        <v>25257.140000000003</v>
      </c>
      <c r="AL104">
        <v>25257.140000000003</v>
      </c>
      <c r="AM104">
        <v>0</v>
      </c>
      <c r="AN104">
        <v>0</v>
      </c>
      <c r="AO104">
        <v>0</v>
      </c>
      <c r="AP104">
        <v>0</v>
      </c>
      <c r="AQ104">
        <v>0</v>
      </c>
      <c r="AR104">
        <v>0</v>
      </c>
      <c r="AS104">
        <v>0</v>
      </c>
      <c r="AT104">
        <v>0</v>
      </c>
      <c r="AU104">
        <v>0</v>
      </c>
      <c r="AV104">
        <v>1</v>
      </c>
      <c r="AW104">
        <v>1</v>
      </c>
      <c r="AZ104">
        <v>1</v>
      </c>
      <c r="BA104">
        <v>1</v>
      </c>
      <c r="BB104">
        <v>1</v>
      </c>
      <c r="BC104">
        <v>7.56</v>
      </c>
      <c r="BD104" t="s">
        <v>6</v>
      </c>
      <c r="BE104" t="s">
        <v>6</v>
      </c>
      <c r="BF104" t="s">
        <v>6</v>
      </c>
      <c r="BG104" t="s">
        <v>6</v>
      </c>
      <c r="BH104">
        <v>3</v>
      </c>
      <c r="BI104">
        <v>1</v>
      </c>
      <c r="BJ104" t="s">
        <v>91</v>
      </c>
      <c r="BM104">
        <v>500001</v>
      </c>
      <c r="BN104">
        <v>0</v>
      </c>
      <c r="BO104" t="s">
        <v>6</v>
      </c>
      <c r="BP104">
        <v>0</v>
      </c>
      <c r="BQ104">
        <v>20</v>
      </c>
      <c r="BR104">
        <v>0</v>
      </c>
      <c r="BS104">
        <v>1</v>
      </c>
      <c r="BT104">
        <v>1</v>
      </c>
      <c r="BU104">
        <v>1</v>
      </c>
      <c r="BV104">
        <v>1</v>
      </c>
      <c r="BW104">
        <v>1</v>
      </c>
      <c r="BX104">
        <v>1</v>
      </c>
      <c r="BY104" t="s">
        <v>6</v>
      </c>
      <c r="BZ104">
        <v>0</v>
      </c>
      <c r="CA104">
        <v>0</v>
      </c>
      <c r="CB104" t="s">
        <v>6</v>
      </c>
      <c r="CE104">
        <v>0</v>
      </c>
      <c r="CF104">
        <v>0</v>
      </c>
      <c r="CG104">
        <v>0</v>
      </c>
      <c r="CM104">
        <v>0</v>
      </c>
      <c r="CN104" t="s">
        <v>6</v>
      </c>
      <c r="CO104">
        <v>0</v>
      </c>
      <c r="CP104">
        <f t="shared" si="92"/>
        <v>176</v>
      </c>
      <c r="CQ104">
        <f t="shared" si="93"/>
        <v>190943.97839999999</v>
      </c>
      <c r="CR104">
        <f t="shared" si="94"/>
        <v>0</v>
      </c>
      <c r="CS104">
        <f t="shared" si="95"/>
        <v>0</v>
      </c>
      <c r="CT104">
        <f t="shared" si="96"/>
        <v>0</v>
      </c>
      <c r="CU104">
        <f t="shared" si="97"/>
        <v>0</v>
      </c>
      <c r="CV104">
        <f t="shared" si="98"/>
        <v>0</v>
      </c>
      <c r="CW104">
        <f t="shared" si="99"/>
        <v>0</v>
      </c>
      <c r="CX104">
        <f t="shared" si="100"/>
        <v>0</v>
      </c>
      <c r="CY104">
        <f>(S104+R104)*(BZ104/100)</f>
        <v>0</v>
      </c>
      <c r="CZ104">
        <f>(S104+R104)*(CA104/100)</f>
        <v>0</v>
      </c>
      <c r="DC104" t="s">
        <v>6</v>
      </c>
      <c r="DD104" t="s">
        <v>6</v>
      </c>
      <c r="DE104" t="s">
        <v>6</v>
      </c>
      <c r="DF104" t="s">
        <v>6</v>
      </c>
      <c r="DG104" t="s">
        <v>6</v>
      </c>
      <c r="DH104" t="s">
        <v>6</v>
      </c>
      <c r="DI104" t="s">
        <v>6</v>
      </c>
      <c r="DJ104" t="s">
        <v>6</v>
      </c>
      <c r="DK104" t="s">
        <v>6</v>
      </c>
      <c r="DL104" t="s">
        <v>6</v>
      </c>
      <c r="DM104" t="s">
        <v>6</v>
      </c>
      <c r="DN104">
        <v>0</v>
      </c>
      <c r="DO104">
        <v>0</v>
      </c>
      <c r="DP104">
        <v>1</v>
      </c>
      <c r="DQ104">
        <v>1</v>
      </c>
      <c r="DU104">
        <v>1009</v>
      </c>
      <c r="DV104" t="s">
        <v>63</v>
      </c>
      <c r="DW104" t="e">
        <f>'2.Лок.смета.и.Акт'!#REF!</f>
        <v>#REF!</v>
      </c>
      <c r="DX104">
        <v>1000</v>
      </c>
      <c r="DZ104" t="s">
        <v>6</v>
      </c>
      <c r="EA104" t="s">
        <v>6</v>
      </c>
      <c r="EB104" t="s">
        <v>6</v>
      </c>
      <c r="EC104" t="s">
        <v>6</v>
      </c>
      <c r="EE104">
        <v>54938781</v>
      </c>
      <c r="EF104">
        <v>20</v>
      </c>
      <c r="EG104" t="s">
        <v>34</v>
      </c>
      <c r="EH104">
        <v>0</v>
      </c>
      <c r="EI104" t="s">
        <v>6</v>
      </c>
      <c r="EJ104">
        <v>1</v>
      </c>
      <c r="EK104">
        <v>500001</v>
      </c>
      <c r="EL104" t="s">
        <v>35</v>
      </c>
      <c r="EM104" t="s">
        <v>36</v>
      </c>
      <c r="EO104" t="s">
        <v>6</v>
      </c>
      <c r="EQ104">
        <v>0</v>
      </c>
      <c r="ER104">
        <v>180000</v>
      </c>
      <c r="ES104">
        <v>25257.140000000003</v>
      </c>
      <c r="ET104">
        <v>0</v>
      </c>
      <c r="EU104">
        <v>0</v>
      </c>
      <c r="EV104">
        <v>0</v>
      </c>
      <c r="EW104">
        <v>0</v>
      </c>
      <c r="EX104">
        <v>0</v>
      </c>
      <c r="EZ104">
        <v>5</v>
      </c>
      <c r="FC104">
        <v>0</v>
      </c>
      <c r="FD104">
        <v>18</v>
      </c>
      <c r="FF104">
        <v>180000</v>
      </c>
      <c r="FQ104">
        <v>0</v>
      </c>
      <c r="FR104">
        <f t="shared" si="101"/>
        <v>0</v>
      </c>
      <c r="FS104">
        <v>0</v>
      </c>
      <c r="FX104">
        <v>0</v>
      </c>
      <c r="FY104">
        <v>0</v>
      </c>
      <c r="GA104" t="s">
        <v>92</v>
      </c>
      <c r="GD104">
        <v>1</v>
      </c>
      <c r="GF104">
        <v>1570490953</v>
      </c>
      <c r="GG104">
        <v>2</v>
      </c>
      <c r="GH104">
        <v>3</v>
      </c>
      <c r="GI104">
        <v>5</v>
      </c>
      <c r="GJ104">
        <v>0</v>
      </c>
      <c r="GK104">
        <v>0</v>
      </c>
      <c r="GL104">
        <f t="shared" si="102"/>
        <v>0</v>
      </c>
      <c r="GM104">
        <f t="shared" si="103"/>
        <v>176</v>
      </c>
      <c r="GN104">
        <f t="shared" si="104"/>
        <v>176</v>
      </c>
      <c r="GO104">
        <f t="shared" si="105"/>
        <v>0</v>
      </c>
      <c r="GP104">
        <f t="shared" si="106"/>
        <v>0</v>
      </c>
      <c r="GR104">
        <v>1</v>
      </c>
      <c r="GS104">
        <v>1</v>
      </c>
      <c r="GT104">
        <v>0</v>
      </c>
      <c r="GU104" t="s">
        <v>6</v>
      </c>
      <c r="GV104">
        <f t="shared" si="107"/>
        <v>0</v>
      </c>
      <c r="GW104">
        <v>1</v>
      </c>
      <c r="GX104">
        <f t="shared" si="108"/>
        <v>0</v>
      </c>
      <c r="HA104">
        <v>0</v>
      </c>
      <c r="HB104">
        <v>0</v>
      </c>
      <c r="HC104">
        <f t="shared" si="109"/>
        <v>0</v>
      </c>
      <c r="HE104" t="s">
        <v>38</v>
      </c>
      <c r="HF104" t="s">
        <v>39</v>
      </c>
      <c r="HM104" t="s">
        <v>6</v>
      </c>
      <c r="HN104" t="s">
        <v>6</v>
      </c>
      <c r="HO104" t="s">
        <v>6</v>
      </c>
      <c r="HP104" t="s">
        <v>6</v>
      </c>
      <c r="HQ104" t="s">
        <v>6</v>
      </c>
      <c r="IF104">
        <v>-1</v>
      </c>
      <c r="IK104">
        <v>0</v>
      </c>
    </row>
    <row r="105" spans="1:255" x14ac:dyDescent="0.2">
      <c r="A105" s="2">
        <v>18</v>
      </c>
      <c r="B105" s="2">
        <v>1</v>
      </c>
      <c r="C105" s="2">
        <v>129</v>
      </c>
      <c r="D105" s="2"/>
      <c r="E105" s="2" t="s">
        <v>196</v>
      </c>
      <c r="F105" s="2" t="s">
        <v>197</v>
      </c>
      <c r="G105" s="2" t="s">
        <v>198</v>
      </c>
      <c r="H105" s="2" t="s">
        <v>63</v>
      </c>
      <c r="I105" s="2">
        <f>I101*J105</f>
        <v>1.15E-2</v>
      </c>
      <c r="J105" s="216">
        <f>'5.Ведомость_списания'!F64</f>
        <v>1</v>
      </c>
      <c r="K105" s="2">
        <v>1</v>
      </c>
      <c r="L105" s="2"/>
      <c r="M105" s="2"/>
      <c r="N105" s="2"/>
      <c r="O105" s="2">
        <f t="shared" si="73"/>
        <v>170</v>
      </c>
      <c r="P105" s="2">
        <f t="shared" si="74"/>
        <v>170</v>
      </c>
      <c r="Q105" s="2">
        <f t="shared" si="75"/>
        <v>0</v>
      </c>
      <c r="R105" s="2">
        <f t="shared" si="76"/>
        <v>0</v>
      </c>
      <c r="S105" s="2">
        <f t="shared" si="77"/>
        <v>0</v>
      </c>
      <c r="T105" s="2">
        <f t="shared" si="78"/>
        <v>0</v>
      </c>
      <c r="U105" s="2">
        <f t="shared" si="79"/>
        <v>0</v>
      </c>
      <c r="V105" s="2">
        <f t="shared" si="80"/>
        <v>0</v>
      </c>
      <c r="W105" s="2">
        <f t="shared" si="81"/>
        <v>0</v>
      </c>
      <c r="X105" s="2">
        <f t="shared" si="82"/>
        <v>0</v>
      </c>
      <c r="Y105" s="2">
        <f t="shared" si="83"/>
        <v>0</v>
      </c>
      <c r="Z105" s="2"/>
      <c r="AA105" s="2">
        <v>86295183</v>
      </c>
      <c r="AB105" s="2">
        <f t="shared" si="84"/>
        <v>14744.52</v>
      </c>
      <c r="AC105" s="2">
        <f>ROUND((ES105),2)</f>
        <v>14744.52</v>
      </c>
      <c r="AD105" s="2">
        <f t="shared" si="85"/>
        <v>0</v>
      </c>
      <c r="AE105" s="2">
        <f t="shared" si="86"/>
        <v>0</v>
      </c>
      <c r="AF105" s="2">
        <f t="shared" si="87"/>
        <v>0</v>
      </c>
      <c r="AG105" s="2">
        <f t="shared" si="88"/>
        <v>0</v>
      </c>
      <c r="AH105" s="2">
        <f t="shared" si="89"/>
        <v>0</v>
      </c>
      <c r="AI105" s="2">
        <f t="shared" si="90"/>
        <v>0</v>
      </c>
      <c r="AJ105" s="2">
        <f t="shared" si="91"/>
        <v>0</v>
      </c>
      <c r="AK105" s="2">
        <v>14744.52</v>
      </c>
      <c r="AL105" s="110">
        <f>'1.Лок.смета.и.Акт'!F195</f>
        <v>14744.52</v>
      </c>
      <c r="AM105" s="2">
        <v>0</v>
      </c>
      <c r="AN105" s="2">
        <v>0</v>
      </c>
      <c r="AO105" s="2">
        <v>0</v>
      </c>
      <c r="AP105" s="2">
        <v>0</v>
      </c>
      <c r="AQ105" s="2">
        <v>0</v>
      </c>
      <c r="AR105" s="2">
        <v>0</v>
      </c>
      <c r="AS105" s="2">
        <v>0</v>
      </c>
      <c r="AT105" s="2">
        <v>0</v>
      </c>
      <c r="AU105" s="2">
        <v>0</v>
      </c>
      <c r="AV105" s="2">
        <v>1</v>
      </c>
      <c r="AW105" s="2">
        <v>1</v>
      </c>
      <c r="AX105" s="2"/>
      <c r="AY105" s="2"/>
      <c r="AZ105" s="2">
        <v>1</v>
      </c>
      <c r="BA105" s="2">
        <v>1</v>
      </c>
      <c r="BB105" s="2">
        <v>1</v>
      </c>
      <c r="BC105" s="2">
        <v>1</v>
      </c>
      <c r="BD105" s="2" t="s">
        <v>6</v>
      </c>
      <c r="BE105" s="2" t="s">
        <v>6</v>
      </c>
      <c r="BF105" s="2" t="s">
        <v>6</v>
      </c>
      <c r="BG105" s="2" t="s">
        <v>6</v>
      </c>
      <c r="BH105" s="2">
        <v>3</v>
      </c>
      <c r="BI105" s="2">
        <v>1</v>
      </c>
      <c r="BJ105" s="2" t="s">
        <v>199</v>
      </c>
      <c r="BK105" s="2"/>
      <c r="BL105" s="2"/>
      <c r="BM105" s="2">
        <v>500003</v>
      </c>
      <c r="BN105" s="2">
        <v>0</v>
      </c>
      <c r="BO105" s="2" t="s">
        <v>6</v>
      </c>
      <c r="BP105" s="2">
        <v>0</v>
      </c>
      <c r="BQ105" s="2">
        <v>22</v>
      </c>
      <c r="BR105" s="2">
        <v>0</v>
      </c>
      <c r="BS105" s="2">
        <v>1</v>
      </c>
      <c r="BT105" s="2">
        <v>1</v>
      </c>
      <c r="BU105" s="2">
        <v>1</v>
      </c>
      <c r="BV105" s="2">
        <v>1</v>
      </c>
      <c r="BW105" s="2">
        <v>1</v>
      </c>
      <c r="BX105" s="2">
        <v>1</v>
      </c>
      <c r="BY105" s="2" t="s">
        <v>6</v>
      </c>
      <c r="BZ105" s="2">
        <v>0</v>
      </c>
      <c r="CA105" s="2">
        <v>0</v>
      </c>
      <c r="CB105" s="2" t="s">
        <v>6</v>
      </c>
      <c r="CC105" s="2"/>
      <c r="CD105" s="2"/>
      <c r="CE105" s="2">
        <v>0</v>
      </c>
      <c r="CF105" s="2">
        <v>0</v>
      </c>
      <c r="CG105" s="2">
        <v>0</v>
      </c>
      <c r="CH105" s="2"/>
      <c r="CI105" s="2"/>
      <c r="CJ105" s="2"/>
      <c r="CK105" s="2"/>
      <c r="CL105" s="2"/>
      <c r="CM105" s="2">
        <v>0</v>
      </c>
      <c r="CN105" s="2" t="s">
        <v>6</v>
      </c>
      <c r="CO105" s="2">
        <v>0</v>
      </c>
      <c r="CP105" s="2">
        <f t="shared" si="92"/>
        <v>170</v>
      </c>
      <c r="CQ105" s="2">
        <f t="shared" si="93"/>
        <v>14744.52</v>
      </c>
      <c r="CR105" s="2">
        <f t="shared" si="94"/>
        <v>0</v>
      </c>
      <c r="CS105" s="2">
        <f t="shared" si="95"/>
        <v>0</v>
      </c>
      <c r="CT105" s="2">
        <f t="shared" si="96"/>
        <v>0</v>
      </c>
      <c r="CU105" s="2">
        <f t="shared" si="97"/>
        <v>0</v>
      </c>
      <c r="CV105" s="2">
        <f t="shared" si="98"/>
        <v>0</v>
      </c>
      <c r="CW105" s="2">
        <f t="shared" si="99"/>
        <v>0</v>
      </c>
      <c r="CX105" s="2">
        <f t="shared" si="100"/>
        <v>0</v>
      </c>
      <c r="CY105" s="2">
        <f>(((S105+(R105*IF(0,0,1)))*AT105)/100)</f>
        <v>0</v>
      </c>
      <c r="CZ105" s="2">
        <f>(((S105+(R105*IF(0,0,1)))*AU105)/100)</f>
        <v>0</v>
      </c>
      <c r="DA105" s="2"/>
      <c r="DB105" s="2"/>
      <c r="DC105" s="2" t="s">
        <v>6</v>
      </c>
      <c r="DD105" s="2" t="s">
        <v>6</v>
      </c>
      <c r="DE105" s="2" t="s">
        <v>6</v>
      </c>
      <c r="DF105" s="2" t="s">
        <v>6</v>
      </c>
      <c r="DG105" s="2" t="s">
        <v>6</v>
      </c>
      <c r="DH105" s="2" t="s">
        <v>6</v>
      </c>
      <c r="DI105" s="2" t="s">
        <v>6</v>
      </c>
      <c r="DJ105" s="2" t="s">
        <v>6</v>
      </c>
      <c r="DK105" s="2" t="s">
        <v>6</v>
      </c>
      <c r="DL105" s="2" t="s">
        <v>6</v>
      </c>
      <c r="DM105" s="2" t="s">
        <v>6</v>
      </c>
      <c r="DN105" s="2">
        <v>0</v>
      </c>
      <c r="DO105" s="2">
        <v>0</v>
      </c>
      <c r="DP105" s="2">
        <v>1</v>
      </c>
      <c r="DQ105" s="2">
        <v>1</v>
      </c>
      <c r="DR105" s="2"/>
      <c r="DS105" s="2"/>
      <c r="DT105" s="2"/>
      <c r="DU105" s="2">
        <v>1009</v>
      </c>
      <c r="DV105" s="2" t="s">
        <v>63</v>
      </c>
      <c r="DW105" s="2" t="s">
        <v>63</v>
      </c>
      <c r="DX105" s="2">
        <v>1000</v>
      </c>
      <c r="DY105" s="2"/>
      <c r="DZ105" s="2" t="s">
        <v>6</v>
      </c>
      <c r="EA105" s="2" t="s">
        <v>6</v>
      </c>
      <c r="EB105" s="2" t="s">
        <v>6</v>
      </c>
      <c r="EC105" s="2" t="s">
        <v>6</v>
      </c>
      <c r="ED105" s="2"/>
      <c r="EE105" s="2">
        <v>54938783</v>
      </c>
      <c r="EF105" s="2">
        <v>22</v>
      </c>
      <c r="EG105" s="2" t="s">
        <v>45</v>
      </c>
      <c r="EH105" s="2">
        <v>0</v>
      </c>
      <c r="EI105" s="2" t="s">
        <v>6</v>
      </c>
      <c r="EJ105" s="2">
        <v>1</v>
      </c>
      <c r="EK105" s="2">
        <v>500003</v>
      </c>
      <c r="EL105" s="2" t="s">
        <v>46</v>
      </c>
      <c r="EM105" s="2" t="s">
        <v>47</v>
      </c>
      <c r="EN105" s="2"/>
      <c r="EO105" s="2" t="s">
        <v>6</v>
      </c>
      <c r="EP105" s="2"/>
      <c r="EQ105" s="2">
        <v>0</v>
      </c>
      <c r="ER105" s="2">
        <v>14744.52</v>
      </c>
      <c r="ES105" s="110">
        <f>'1.Лок.смета.и.Акт'!F195</f>
        <v>14744.52</v>
      </c>
      <c r="ET105" s="2">
        <v>0</v>
      </c>
      <c r="EU105" s="2">
        <v>0</v>
      </c>
      <c r="EV105" s="2">
        <v>0</v>
      </c>
      <c r="EW105" s="2">
        <v>0</v>
      </c>
      <c r="EX105" s="2">
        <v>0</v>
      </c>
      <c r="EY105" s="2"/>
      <c r="EZ105" s="2"/>
      <c r="FA105" s="2"/>
      <c r="FB105" s="2"/>
      <c r="FC105" s="2"/>
      <c r="FD105" s="2"/>
      <c r="FE105" s="2"/>
      <c r="FF105" s="2"/>
      <c r="FG105" s="2"/>
      <c r="FH105" s="2"/>
      <c r="FI105" s="2"/>
      <c r="FJ105" s="2"/>
      <c r="FK105" s="2"/>
      <c r="FL105" s="2"/>
      <c r="FM105" s="2"/>
      <c r="FN105" s="2"/>
      <c r="FO105" s="2"/>
      <c r="FP105" s="2"/>
      <c r="FQ105" s="2">
        <v>0</v>
      </c>
      <c r="FR105" s="2">
        <f t="shared" si="101"/>
        <v>0</v>
      </c>
      <c r="FS105" s="2">
        <v>0</v>
      </c>
      <c r="FT105" s="2"/>
      <c r="FU105" s="2"/>
      <c r="FV105" s="2"/>
      <c r="FW105" s="2"/>
      <c r="FX105" s="2">
        <v>0</v>
      </c>
      <c r="FY105" s="2">
        <v>0</v>
      </c>
      <c r="FZ105" s="2"/>
      <c r="GA105" s="2" t="s">
        <v>6</v>
      </c>
      <c r="GB105" s="2"/>
      <c r="GC105" s="2"/>
      <c r="GD105" s="2">
        <v>1</v>
      </c>
      <c r="GE105" s="2"/>
      <c r="GF105" s="2">
        <v>1009799935</v>
      </c>
      <c r="GG105" s="2">
        <v>2</v>
      </c>
      <c r="GH105" s="2">
        <v>2</v>
      </c>
      <c r="GI105" s="2">
        <v>-2</v>
      </c>
      <c r="GJ105" s="2">
        <v>0</v>
      </c>
      <c r="GK105" s="2">
        <v>0</v>
      </c>
      <c r="GL105" s="2">
        <f t="shared" si="102"/>
        <v>0</v>
      </c>
      <c r="GM105" s="2">
        <f t="shared" si="103"/>
        <v>170</v>
      </c>
      <c r="GN105" s="2">
        <f t="shared" si="104"/>
        <v>170</v>
      </c>
      <c r="GO105" s="2">
        <f t="shared" si="105"/>
        <v>0</v>
      </c>
      <c r="GP105" s="2">
        <f t="shared" si="106"/>
        <v>0</v>
      </c>
      <c r="GQ105" s="2"/>
      <c r="GR105" s="2">
        <v>0</v>
      </c>
      <c r="GS105" s="2">
        <v>2</v>
      </c>
      <c r="GT105" s="2">
        <v>0</v>
      </c>
      <c r="GU105" s="2" t="s">
        <v>6</v>
      </c>
      <c r="GV105" s="2">
        <f t="shared" si="107"/>
        <v>0</v>
      </c>
      <c r="GW105" s="2">
        <v>1</v>
      </c>
      <c r="GX105" s="2">
        <f t="shared" si="108"/>
        <v>0</v>
      </c>
      <c r="GY105" s="2"/>
      <c r="GZ105" s="2"/>
      <c r="HA105" s="2">
        <v>0</v>
      </c>
      <c r="HB105" s="2">
        <v>0</v>
      </c>
      <c r="HC105" s="2">
        <f t="shared" si="109"/>
        <v>0</v>
      </c>
      <c r="HD105" s="2"/>
      <c r="HE105" s="2" t="s">
        <v>6</v>
      </c>
      <c r="HF105" s="2" t="s">
        <v>6</v>
      </c>
      <c r="HG105" s="2"/>
      <c r="HH105" s="2"/>
      <c r="HI105" s="2"/>
      <c r="HJ105" s="2"/>
      <c r="HK105" s="2"/>
      <c r="HL105" s="2"/>
      <c r="HM105" s="2" t="s">
        <v>6</v>
      </c>
      <c r="HN105" s="2" t="s">
        <v>6</v>
      </c>
      <c r="HO105" s="2" t="s">
        <v>6</v>
      </c>
      <c r="HP105" s="2" t="s">
        <v>6</v>
      </c>
      <c r="HQ105" s="2" t="s">
        <v>6</v>
      </c>
      <c r="HR105" s="2"/>
      <c r="HS105" s="2"/>
      <c r="HT105" s="2"/>
      <c r="HU105" s="2"/>
      <c r="HV105" s="2"/>
      <c r="HW105" s="2"/>
      <c r="HX105" s="2"/>
      <c r="HY105" s="2"/>
      <c r="HZ105" s="2"/>
      <c r="IA105" s="2"/>
      <c r="IB105" s="2"/>
      <c r="IC105" s="2"/>
      <c r="ID105" s="2"/>
      <c r="IE105" s="2"/>
      <c r="IF105" s="2">
        <v>-1</v>
      </c>
      <c r="IG105" s="2"/>
      <c r="IH105" s="2"/>
      <c r="II105" s="2"/>
      <c r="IJ105" s="2"/>
      <c r="IK105" s="2">
        <v>0</v>
      </c>
      <c r="IL105" s="2"/>
      <c r="IM105" s="2"/>
      <c r="IN105" s="2"/>
      <c r="IO105" s="2"/>
      <c r="IP105" s="2"/>
      <c r="IQ105" s="2"/>
      <c r="IR105" s="2"/>
      <c r="IS105" s="2"/>
      <c r="IT105" s="2"/>
      <c r="IU105" s="2"/>
    </row>
    <row r="106" spans="1:255" x14ac:dyDescent="0.2">
      <c r="A106">
        <v>18</v>
      </c>
      <c r="B106">
        <v>1</v>
      </c>
      <c r="C106">
        <v>134</v>
      </c>
      <c r="E106" t="s">
        <v>196</v>
      </c>
      <c r="F106" t="e">
        <f>'2.Лок.смета.и.Акт'!#REF!</f>
        <v>#REF!</v>
      </c>
      <c r="G106" t="s">
        <v>198</v>
      </c>
      <c r="H106" t="s">
        <v>63</v>
      </c>
      <c r="I106">
        <f>I102*J106</f>
        <v>1.15E-2</v>
      </c>
      <c r="J106">
        <v>1</v>
      </c>
      <c r="K106">
        <v>1</v>
      </c>
      <c r="O106">
        <f t="shared" si="73"/>
        <v>1343</v>
      </c>
      <c r="P106">
        <f t="shared" si="74"/>
        <v>1343</v>
      </c>
      <c r="Q106">
        <f t="shared" si="75"/>
        <v>0</v>
      </c>
      <c r="R106">
        <f t="shared" si="76"/>
        <v>0</v>
      </c>
      <c r="S106">
        <f t="shared" si="77"/>
        <v>0</v>
      </c>
      <c r="T106">
        <f t="shared" si="78"/>
        <v>0</v>
      </c>
      <c r="U106">
        <f t="shared" si="79"/>
        <v>0</v>
      </c>
      <c r="V106">
        <f t="shared" si="80"/>
        <v>0</v>
      </c>
      <c r="W106">
        <f t="shared" si="81"/>
        <v>0</v>
      </c>
      <c r="X106">
        <f t="shared" si="82"/>
        <v>0</v>
      </c>
      <c r="Y106">
        <f t="shared" si="83"/>
        <v>0</v>
      </c>
      <c r="AA106">
        <v>86295184</v>
      </c>
      <c r="AB106">
        <f t="shared" si="84"/>
        <v>15449.31</v>
      </c>
      <c r="AC106">
        <f>ROUND((ES106),2)</f>
        <v>15449.31</v>
      </c>
      <c r="AD106">
        <f t="shared" si="85"/>
        <v>0</v>
      </c>
      <c r="AE106">
        <f t="shared" si="86"/>
        <v>0</v>
      </c>
      <c r="AF106">
        <f t="shared" si="87"/>
        <v>0</v>
      </c>
      <c r="AG106">
        <f t="shared" si="88"/>
        <v>0</v>
      </c>
      <c r="AH106">
        <f t="shared" si="89"/>
        <v>0</v>
      </c>
      <c r="AI106">
        <f t="shared" si="90"/>
        <v>0</v>
      </c>
      <c r="AJ106">
        <f t="shared" si="91"/>
        <v>0</v>
      </c>
      <c r="AK106">
        <v>15449.310000000001</v>
      </c>
      <c r="AL106">
        <v>15449.310000000001</v>
      </c>
      <c r="AM106">
        <v>0</v>
      </c>
      <c r="AN106">
        <v>0</v>
      </c>
      <c r="AO106">
        <v>0</v>
      </c>
      <c r="AP106">
        <v>0</v>
      </c>
      <c r="AQ106">
        <v>0</v>
      </c>
      <c r="AR106">
        <v>0</v>
      </c>
      <c r="AS106">
        <v>0</v>
      </c>
      <c r="AT106">
        <v>0</v>
      </c>
      <c r="AU106">
        <v>0</v>
      </c>
      <c r="AV106">
        <v>1</v>
      </c>
      <c r="AW106">
        <v>1</v>
      </c>
      <c r="AZ106">
        <v>1</v>
      </c>
      <c r="BA106">
        <v>1</v>
      </c>
      <c r="BB106">
        <v>1</v>
      </c>
      <c r="BC106">
        <v>7.56</v>
      </c>
      <c r="BD106" t="s">
        <v>6</v>
      </c>
      <c r="BE106" t="s">
        <v>6</v>
      </c>
      <c r="BF106" t="s">
        <v>6</v>
      </c>
      <c r="BG106" t="s">
        <v>6</v>
      </c>
      <c r="BH106">
        <v>3</v>
      </c>
      <c r="BI106">
        <v>1</v>
      </c>
      <c r="BJ106" t="s">
        <v>199</v>
      </c>
      <c r="BM106">
        <v>500003</v>
      </c>
      <c r="BN106">
        <v>0</v>
      </c>
      <c r="BO106" t="s">
        <v>6</v>
      </c>
      <c r="BP106">
        <v>0</v>
      </c>
      <c r="BQ106">
        <v>22</v>
      </c>
      <c r="BR106">
        <v>0</v>
      </c>
      <c r="BS106">
        <v>1</v>
      </c>
      <c r="BT106">
        <v>1</v>
      </c>
      <c r="BU106">
        <v>1</v>
      </c>
      <c r="BV106">
        <v>1</v>
      </c>
      <c r="BW106">
        <v>1</v>
      </c>
      <c r="BX106">
        <v>1</v>
      </c>
      <c r="BY106" t="s">
        <v>6</v>
      </c>
      <c r="BZ106">
        <v>0</v>
      </c>
      <c r="CA106">
        <v>0</v>
      </c>
      <c r="CB106" t="s">
        <v>6</v>
      </c>
      <c r="CE106">
        <v>0</v>
      </c>
      <c r="CF106">
        <v>0</v>
      </c>
      <c r="CG106">
        <v>0</v>
      </c>
      <c r="CM106">
        <v>0</v>
      </c>
      <c r="CN106" t="s">
        <v>6</v>
      </c>
      <c r="CO106">
        <v>0</v>
      </c>
      <c r="CP106">
        <f t="shared" si="92"/>
        <v>1343</v>
      </c>
      <c r="CQ106">
        <f t="shared" si="93"/>
        <v>116796.7836</v>
      </c>
      <c r="CR106">
        <f t="shared" si="94"/>
        <v>0</v>
      </c>
      <c r="CS106">
        <f t="shared" si="95"/>
        <v>0</v>
      </c>
      <c r="CT106">
        <f t="shared" si="96"/>
        <v>0</v>
      </c>
      <c r="CU106">
        <f t="shared" si="97"/>
        <v>0</v>
      </c>
      <c r="CV106">
        <f t="shared" si="98"/>
        <v>0</v>
      </c>
      <c r="CW106">
        <f t="shared" si="99"/>
        <v>0</v>
      </c>
      <c r="CX106">
        <f t="shared" si="100"/>
        <v>0</v>
      </c>
      <c r="CY106">
        <f>(S106+R106)*(BZ106/100)</f>
        <v>0</v>
      </c>
      <c r="CZ106">
        <f>(S106+R106)*(CA106/100)</f>
        <v>0</v>
      </c>
      <c r="DC106" t="s">
        <v>6</v>
      </c>
      <c r="DD106" t="s">
        <v>6</v>
      </c>
      <c r="DE106" t="s">
        <v>6</v>
      </c>
      <c r="DF106" t="s">
        <v>6</v>
      </c>
      <c r="DG106" t="s">
        <v>6</v>
      </c>
      <c r="DH106" t="s">
        <v>6</v>
      </c>
      <c r="DI106" t="s">
        <v>6</v>
      </c>
      <c r="DJ106" t="s">
        <v>6</v>
      </c>
      <c r="DK106" t="s">
        <v>6</v>
      </c>
      <c r="DL106" t="s">
        <v>6</v>
      </c>
      <c r="DM106" t="s">
        <v>6</v>
      </c>
      <c r="DN106">
        <v>0</v>
      </c>
      <c r="DO106">
        <v>0</v>
      </c>
      <c r="DP106">
        <v>1</v>
      </c>
      <c r="DQ106">
        <v>1</v>
      </c>
      <c r="DU106">
        <v>1009</v>
      </c>
      <c r="DV106" t="s">
        <v>63</v>
      </c>
      <c r="DW106" t="e">
        <f>'2.Лок.смета.и.Акт'!#REF!</f>
        <v>#REF!</v>
      </c>
      <c r="DX106">
        <v>1000</v>
      </c>
      <c r="DZ106" t="s">
        <v>6</v>
      </c>
      <c r="EA106" t="s">
        <v>6</v>
      </c>
      <c r="EB106" t="s">
        <v>6</v>
      </c>
      <c r="EC106" t="s">
        <v>6</v>
      </c>
      <c r="EE106">
        <v>54938783</v>
      </c>
      <c r="EF106">
        <v>22</v>
      </c>
      <c r="EG106" t="s">
        <v>45</v>
      </c>
      <c r="EH106">
        <v>0</v>
      </c>
      <c r="EI106" t="s">
        <v>6</v>
      </c>
      <c r="EJ106">
        <v>1</v>
      </c>
      <c r="EK106">
        <v>500003</v>
      </c>
      <c r="EL106" t="s">
        <v>46</v>
      </c>
      <c r="EM106" t="s">
        <v>47</v>
      </c>
      <c r="EO106" t="s">
        <v>6</v>
      </c>
      <c r="EQ106">
        <v>0</v>
      </c>
      <c r="ER106">
        <v>111468.54</v>
      </c>
      <c r="ES106">
        <v>15449.310000000001</v>
      </c>
      <c r="ET106">
        <v>0</v>
      </c>
      <c r="EU106">
        <v>0</v>
      </c>
      <c r="EV106">
        <v>0</v>
      </c>
      <c r="EW106">
        <v>0</v>
      </c>
      <c r="EX106">
        <v>0</v>
      </c>
      <c r="EZ106">
        <v>5</v>
      </c>
      <c r="FC106">
        <v>0</v>
      </c>
      <c r="FD106">
        <v>18</v>
      </c>
      <c r="FF106">
        <v>111468.54</v>
      </c>
      <c r="FQ106">
        <v>0</v>
      </c>
      <c r="FR106">
        <f t="shared" si="101"/>
        <v>0</v>
      </c>
      <c r="FS106">
        <v>0</v>
      </c>
      <c r="FX106">
        <v>0</v>
      </c>
      <c r="FY106">
        <v>0</v>
      </c>
      <c r="GA106" t="s">
        <v>200</v>
      </c>
      <c r="GD106">
        <v>1</v>
      </c>
      <c r="GF106">
        <v>1009799935</v>
      </c>
      <c r="GG106">
        <v>2</v>
      </c>
      <c r="GH106">
        <v>3</v>
      </c>
      <c r="GI106">
        <v>5</v>
      </c>
      <c r="GJ106">
        <v>0</v>
      </c>
      <c r="GK106">
        <v>0</v>
      </c>
      <c r="GL106">
        <f t="shared" si="102"/>
        <v>0</v>
      </c>
      <c r="GM106">
        <f t="shared" si="103"/>
        <v>1343</v>
      </c>
      <c r="GN106">
        <f t="shared" si="104"/>
        <v>1343</v>
      </c>
      <c r="GO106">
        <f t="shared" si="105"/>
        <v>0</v>
      </c>
      <c r="GP106">
        <f t="shared" si="106"/>
        <v>0</v>
      </c>
      <c r="GR106">
        <v>1</v>
      </c>
      <c r="GS106">
        <v>1</v>
      </c>
      <c r="GT106">
        <v>0</v>
      </c>
      <c r="GU106" t="s">
        <v>6</v>
      </c>
      <c r="GV106">
        <f t="shared" si="107"/>
        <v>0</v>
      </c>
      <c r="GW106">
        <v>1</v>
      </c>
      <c r="GX106">
        <f t="shared" si="108"/>
        <v>0</v>
      </c>
      <c r="HA106">
        <v>0</v>
      </c>
      <c r="HB106">
        <v>0</v>
      </c>
      <c r="HC106">
        <f t="shared" si="109"/>
        <v>0</v>
      </c>
      <c r="HE106" t="s">
        <v>38</v>
      </c>
      <c r="HF106" t="s">
        <v>201</v>
      </c>
      <c r="HM106" t="s">
        <v>6</v>
      </c>
      <c r="HN106" t="s">
        <v>6</v>
      </c>
      <c r="HO106" t="s">
        <v>6</v>
      </c>
      <c r="HP106" t="s">
        <v>6</v>
      </c>
      <c r="HQ106" t="s">
        <v>6</v>
      </c>
      <c r="IF106">
        <v>-1</v>
      </c>
      <c r="IK106">
        <v>0</v>
      </c>
    </row>
    <row r="107" spans="1:255" x14ac:dyDescent="0.2">
      <c r="A107" s="2">
        <v>17</v>
      </c>
      <c r="B107" s="2">
        <v>1</v>
      </c>
      <c r="C107" s="2">
        <f>ROW(SmtRes!A142)</f>
        <v>142</v>
      </c>
      <c r="D107" s="2">
        <f>ROW(EtalonRes!A134)</f>
        <v>134</v>
      </c>
      <c r="E107" s="2" t="s">
        <v>202</v>
      </c>
      <c r="F107" s="2" t="s">
        <v>203</v>
      </c>
      <c r="G107" s="2" t="s">
        <v>204</v>
      </c>
      <c r="H107" s="2" t="s">
        <v>166</v>
      </c>
      <c r="I107" s="2">
        <f>'2.Лок.смета.и.Акт'!E37</f>
        <v>5.0000000000000001E-3</v>
      </c>
      <c r="J107" s="2">
        <v>0</v>
      </c>
      <c r="K107" s="2">
        <v>5.0000000000000001E-3</v>
      </c>
      <c r="L107" s="2"/>
      <c r="M107" s="2"/>
      <c r="N107" s="2"/>
      <c r="O107" s="2">
        <f t="shared" si="73"/>
        <v>0</v>
      </c>
      <c r="P107" s="2">
        <f t="shared" si="74"/>
        <v>0</v>
      </c>
      <c r="Q107" s="2">
        <f t="shared" si="75"/>
        <v>0</v>
      </c>
      <c r="R107" s="2">
        <f t="shared" si="76"/>
        <v>0</v>
      </c>
      <c r="S107" s="2">
        <f t="shared" si="77"/>
        <v>0</v>
      </c>
      <c r="T107" s="2">
        <f t="shared" si="78"/>
        <v>0</v>
      </c>
      <c r="U107" s="2">
        <f t="shared" si="79"/>
        <v>3.8300000000000001E-2</v>
      </c>
      <c r="V107" s="2">
        <f t="shared" si="80"/>
        <v>1E-4</v>
      </c>
      <c r="W107" s="2">
        <f t="shared" si="81"/>
        <v>0</v>
      </c>
      <c r="X107" s="2">
        <f t="shared" si="82"/>
        <v>0</v>
      </c>
      <c r="Y107" s="2">
        <f t="shared" si="83"/>
        <v>0</v>
      </c>
      <c r="Z107" s="2"/>
      <c r="AA107" s="2">
        <v>86295183</v>
      </c>
      <c r="AB107" s="2">
        <f t="shared" si="84"/>
        <v>82.63</v>
      </c>
      <c r="AC107" s="2">
        <f>ROUND(((ES107*2)+(SUM(SmtRes!BC135:'SmtRes'!BC142)+SUM(EtalonRes!AL127:'EtalonRes'!AL134))),2)</f>
        <v>0.01</v>
      </c>
      <c r="AD107" s="2">
        <f>ROUND(((((ET107*2))-((EU107*2)))+AE107),2)</f>
        <v>12.54</v>
      </c>
      <c r="AE107" s="2">
        <f>ROUND(((EU107*2)),2)</f>
        <v>0.2</v>
      </c>
      <c r="AF107" s="2">
        <f>ROUND(((EV107*2)),2)</f>
        <v>70.08</v>
      </c>
      <c r="AG107" s="2">
        <f t="shared" si="88"/>
        <v>0</v>
      </c>
      <c r="AH107" s="2">
        <f>((EW107*2))</f>
        <v>7.66</v>
      </c>
      <c r="AI107" s="2">
        <f>((EX107*2))</f>
        <v>0.02</v>
      </c>
      <c r="AJ107" s="2">
        <f t="shared" si="91"/>
        <v>0</v>
      </c>
      <c r="AK107" s="2">
        <v>321.88</v>
      </c>
      <c r="AL107" s="2">
        <v>280.57</v>
      </c>
      <c r="AM107" s="2">
        <v>6.27</v>
      </c>
      <c r="AN107" s="2">
        <v>0.1</v>
      </c>
      <c r="AO107" s="2">
        <v>35.04</v>
      </c>
      <c r="AP107" s="2">
        <v>0</v>
      </c>
      <c r="AQ107" s="2">
        <v>3.83</v>
      </c>
      <c r="AR107" s="2">
        <v>0.01</v>
      </c>
      <c r="AS107" s="2">
        <v>0</v>
      </c>
      <c r="AT107" s="2">
        <v>90</v>
      </c>
      <c r="AU107" s="2">
        <v>70</v>
      </c>
      <c r="AV107" s="2">
        <v>1</v>
      </c>
      <c r="AW107" s="2">
        <v>1</v>
      </c>
      <c r="AX107" s="2"/>
      <c r="AY107" s="2"/>
      <c r="AZ107" s="2">
        <v>1</v>
      </c>
      <c r="BA107" s="2">
        <v>1</v>
      </c>
      <c r="BB107" s="2">
        <v>1</v>
      </c>
      <c r="BC107" s="2">
        <v>1</v>
      </c>
      <c r="BD107" s="2" t="s">
        <v>6</v>
      </c>
      <c r="BE107" s="2" t="s">
        <v>6</v>
      </c>
      <c r="BF107" s="2" t="s">
        <v>6</v>
      </c>
      <c r="BG107" s="2" t="s">
        <v>6</v>
      </c>
      <c r="BH107" s="2">
        <v>0</v>
      </c>
      <c r="BI107" s="2">
        <v>1</v>
      </c>
      <c r="BJ107" s="2" t="s">
        <v>205</v>
      </c>
      <c r="BK107" s="2"/>
      <c r="BL107" s="2"/>
      <c r="BM107" s="2">
        <v>13001</v>
      </c>
      <c r="BN107" s="2">
        <v>0</v>
      </c>
      <c r="BO107" s="2" t="s">
        <v>6</v>
      </c>
      <c r="BP107" s="2">
        <v>0</v>
      </c>
      <c r="BQ107" s="2">
        <v>1</v>
      </c>
      <c r="BR107" s="2">
        <v>0</v>
      </c>
      <c r="BS107" s="2">
        <v>1</v>
      </c>
      <c r="BT107" s="2">
        <v>1</v>
      </c>
      <c r="BU107" s="2">
        <v>1</v>
      </c>
      <c r="BV107" s="2">
        <v>1</v>
      </c>
      <c r="BW107" s="2">
        <v>1</v>
      </c>
      <c r="BX107" s="2">
        <v>1</v>
      </c>
      <c r="BY107" s="2" t="s">
        <v>6</v>
      </c>
      <c r="BZ107" s="2">
        <v>90</v>
      </c>
      <c r="CA107" s="2">
        <v>70</v>
      </c>
      <c r="CB107" s="2" t="s">
        <v>6</v>
      </c>
      <c r="CC107" s="2"/>
      <c r="CD107" s="2"/>
      <c r="CE107" s="2">
        <v>0</v>
      </c>
      <c r="CF107" s="2">
        <v>0</v>
      </c>
      <c r="CG107" s="2">
        <v>0</v>
      </c>
      <c r="CH107" s="2"/>
      <c r="CI107" s="2"/>
      <c r="CJ107" s="2"/>
      <c r="CK107" s="2"/>
      <c r="CL107" s="2"/>
      <c r="CM107" s="2">
        <v>0</v>
      </c>
      <c r="CN107" s="2" t="s">
        <v>6</v>
      </c>
      <c r="CO107" s="2">
        <v>0</v>
      </c>
      <c r="CP107" s="2">
        <f t="shared" si="92"/>
        <v>0</v>
      </c>
      <c r="CQ107" s="2">
        <f t="shared" si="93"/>
        <v>0.01</v>
      </c>
      <c r="CR107" s="2">
        <f t="shared" si="94"/>
        <v>12.54</v>
      </c>
      <c r="CS107" s="2">
        <f t="shared" si="95"/>
        <v>0.2</v>
      </c>
      <c r="CT107" s="2">
        <f t="shared" si="96"/>
        <v>70.08</v>
      </c>
      <c r="CU107" s="2">
        <f t="shared" si="97"/>
        <v>0</v>
      </c>
      <c r="CV107" s="2">
        <f t="shared" si="98"/>
        <v>7.66</v>
      </c>
      <c r="CW107" s="2">
        <f t="shared" si="99"/>
        <v>0.02</v>
      </c>
      <c r="CX107" s="2">
        <f t="shared" si="100"/>
        <v>0</v>
      </c>
      <c r="CY107" s="2">
        <f>(((S107+(R107*IF(0,0,1)))*AT107)/100)</f>
        <v>0</v>
      </c>
      <c r="CZ107" s="2">
        <f>(((S107+(R107*IF(0,0,1)))*AU107)/100)</f>
        <v>0</v>
      </c>
      <c r="DA107" s="2"/>
      <c r="DB107" s="2"/>
      <c r="DC107" s="2" t="s">
        <v>6</v>
      </c>
      <c r="DD107" s="2" t="s">
        <v>206</v>
      </c>
      <c r="DE107" s="2" t="s">
        <v>206</v>
      </c>
      <c r="DF107" s="2" t="s">
        <v>206</v>
      </c>
      <c r="DG107" s="2" t="s">
        <v>206</v>
      </c>
      <c r="DH107" s="2" t="s">
        <v>6</v>
      </c>
      <c r="DI107" s="2" t="s">
        <v>206</v>
      </c>
      <c r="DJ107" s="2" t="s">
        <v>206</v>
      </c>
      <c r="DK107" s="2" t="s">
        <v>6</v>
      </c>
      <c r="DL107" s="2" t="s">
        <v>6</v>
      </c>
      <c r="DM107" s="2" t="s">
        <v>6</v>
      </c>
      <c r="DN107" s="2">
        <v>0</v>
      </c>
      <c r="DO107" s="2">
        <v>0</v>
      </c>
      <c r="DP107" s="2">
        <v>1</v>
      </c>
      <c r="DQ107" s="2">
        <v>1</v>
      </c>
      <c r="DR107" s="2"/>
      <c r="DS107" s="2"/>
      <c r="DT107" s="2"/>
      <c r="DU107" s="2">
        <v>1005</v>
      </c>
      <c r="DV107" s="2" t="s">
        <v>166</v>
      </c>
      <c r="DW107" s="2" t="s">
        <v>166</v>
      </c>
      <c r="DX107" s="2">
        <v>100</v>
      </c>
      <c r="DY107" s="2"/>
      <c r="DZ107" s="2" t="s">
        <v>6</v>
      </c>
      <c r="EA107" s="2" t="s">
        <v>6</v>
      </c>
      <c r="EB107" s="2" t="s">
        <v>6</v>
      </c>
      <c r="EC107" s="2" t="s">
        <v>6</v>
      </c>
      <c r="ED107" s="2"/>
      <c r="EE107" s="2">
        <v>54938608</v>
      </c>
      <c r="EF107" s="2">
        <v>1</v>
      </c>
      <c r="EG107" s="2" t="s">
        <v>25</v>
      </c>
      <c r="EH107" s="2">
        <v>0</v>
      </c>
      <c r="EI107" s="2" t="s">
        <v>6</v>
      </c>
      <c r="EJ107" s="2">
        <v>1</v>
      </c>
      <c r="EK107" s="2">
        <v>13001</v>
      </c>
      <c r="EL107" s="2" t="s">
        <v>207</v>
      </c>
      <c r="EM107" s="2" t="s">
        <v>208</v>
      </c>
      <c r="EN107" s="2"/>
      <c r="EO107" s="2" t="s">
        <v>6</v>
      </c>
      <c r="EP107" s="2"/>
      <c r="EQ107" s="2">
        <v>0</v>
      </c>
      <c r="ER107" s="2">
        <v>321.88</v>
      </c>
      <c r="ES107" s="2">
        <v>280.57</v>
      </c>
      <c r="ET107" s="2">
        <v>6.27</v>
      </c>
      <c r="EU107" s="2">
        <v>0.1</v>
      </c>
      <c r="EV107" s="2">
        <v>35.04</v>
      </c>
      <c r="EW107" s="2">
        <v>3.83</v>
      </c>
      <c r="EX107" s="2">
        <v>0.01</v>
      </c>
      <c r="EY107" s="2">
        <v>1</v>
      </c>
      <c r="EZ107" s="2"/>
      <c r="FA107" s="2"/>
      <c r="FB107" s="2"/>
      <c r="FC107" s="2"/>
      <c r="FD107" s="2"/>
      <c r="FE107" s="2"/>
      <c r="FF107" s="2"/>
      <c r="FG107" s="2"/>
      <c r="FH107" s="2"/>
      <c r="FI107" s="2"/>
      <c r="FJ107" s="2"/>
      <c r="FK107" s="2"/>
      <c r="FL107" s="2"/>
      <c r="FM107" s="2"/>
      <c r="FN107" s="2"/>
      <c r="FO107" s="2"/>
      <c r="FP107" s="2"/>
      <c r="FQ107" s="2">
        <v>0</v>
      </c>
      <c r="FR107" s="2">
        <f t="shared" si="101"/>
        <v>0</v>
      </c>
      <c r="FS107" s="2">
        <v>0</v>
      </c>
      <c r="FT107" s="2"/>
      <c r="FU107" s="2"/>
      <c r="FV107" s="2"/>
      <c r="FW107" s="2"/>
      <c r="FX107" s="2">
        <v>90</v>
      </c>
      <c r="FY107" s="2">
        <v>70</v>
      </c>
      <c r="FZ107" s="2"/>
      <c r="GA107" s="2" t="s">
        <v>6</v>
      </c>
      <c r="GB107" s="2"/>
      <c r="GC107" s="2"/>
      <c r="GD107" s="2">
        <v>1</v>
      </c>
      <c r="GE107" s="2"/>
      <c r="GF107" s="2">
        <v>-479942791</v>
      </c>
      <c r="GG107" s="2">
        <v>2</v>
      </c>
      <c r="GH107" s="2">
        <v>1</v>
      </c>
      <c r="GI107" s="2">
        <v>-2</v>
      </c>
      <c r="GJ107" s="2">
        <v>0</v>
      </c>
      <c r="GK107" s="2">
        <v>0</v>
      </c>
      <c r="GL107" s="2">
        <f t="shared" si="102"/>
        <v>0</v>
      </c>
      <c r="GM107" s="2">
        <f t="shared" si="103"/>
        <v>0</v>
      </c>
      <c r="GN107" s="2">
        <f t="shared" si="104"/>
        <v>0</v>
      </c>
      <c r="GO107" s="2">
        <f t="shared" si="105"/>
        <v>0</v>
      </c>
      <c r="GP107" s="2">
        <f t="shared" si="106"/>
        <v>0</v>
      </c>
      <c r="GQ107" s="2"/>
      <c r="GR107" s="2">
        <v>0</v>
      </c>
      <c r="GS107" s="2">
        <v>3</v>
      </c>
      <c r="GT107" s="2">
        <v>0</v>
      </c>
      <c r="GU107" s="2" t="s">
        <v>206</v>
      </c>
      <c r="GV107" s="2">
        <f>ROUND(((GT107*2)),2)</f>
        <v>0</v>
      </c>
      <c r="GW107" s="2">
        <v>1</v>
      </c>
      <c r="GX107" s="2">
        <f t="shared" si="108"/>
        <v>0</v>
      </c>
      <c r="GY107" s="2"/>
      <c r="GZ107" s="2"/>
      <c r="HA107" s="2">
        <v>0</v>
      </c>
      <c r="HB107" s="2">
        <v>0</v>
      </c>
      <c r="HC107" s="2">
        <f t="shared" si="109"/>
        <v>0</v>
      </c>
      <c r="HD107" s="2"/>
      <c r="HE107" s="2" t="s">
        <v>6</v>
      </c>
      <c r="HF107" s="2" t="s">
        <v>6</v>
      </c>
      <c r="HG107" s="2"/>
      <c r="HH107" s="2"/>
      <c r="HI107" s="2"/>
      <c r="HJ107" s="2"/>
      <c r="HK107" s="2"/>
      <c r="HL107" s="2"/>
      <c r="HM107" s="2" t="s">
        <v>6</v>
      </c>
      <c r="HN107" s="2" t="s">
        <v>6</v>
      </c>
      <c r="HO107" s="2" t="s">
        <v>6</v>
      </c>
      <c r="HP107" s="2" t="s">
        <v>6</v>
      </c>
      <c r="HQ107" s="2" t="s">
        <v>6</v>
      </c>
      <c r="HR107" s="2"/>
      <c r="HS107" s="2"/>
      <c r="HT107" s="2"/>
      <c r="HU107" s="2"/>
      <c r="HV107" s="2"/>
      <c r="HW107" s="2"/>
      <c r="HX107" s="2"/>
      <c r="HY107" s="2"/>
      <c r="HZ107" s="2"/>
      <c r="IA107" s="2"/>
      <c r="IB107" s="2"/>
      <c r="IC107" s="2"/>
      <c r="ID107" s="2"/>
      <c r="IE107" s="2"/>
      <c r="IF107" s="2">
        <v>-1</v>
      </c>
      <c r="IG107" s="2"/>
      <c r="IH107" s="2"/>
      <c r="II107" s="2"/>
      <c r="IJ107" s="2"/>
      <c r="IK107" s="2">
        <v>0</v>
      </c>
      <c r="IL107" s="2"/>
      <c r="IM107" s="2"/>
      <c r="IN107" s="2"/>
      <c r="IO107" s="2"/>
      <c r="IP107" s="2"/>
      <c r="IQ107" s="2"/>
      <c r="IR107" s="2"/>
      <c r="IS107" s="2"/>
      <c r="IT107" s="2"/>
      <c r="IU107" s="2"/>
    </row>
    <row r="108" spans="1:255" x14ac:dyDescent="0.2">
      <c r="A108">
        <v>17</v>
      </c>
      <c r="B108">
        <v>1</v>
      </c>
      <c r="C108">
        <f>ROW(SmtRes!A150)</f>
        <v>150</v>
      </c>
      <c r="D108">
        <f>ROW(EtalonRes!A142)</f>
        <v>142</v>
      </c>
      <c r="E108" t="s">
        <v>202</v>
      </c>
      <c r="F108" t="s">
        <v>203</v>
      </c>
      <c r="G108" t="s">
        <v>204</v>
      </c>
      <c r="H108" t="s">
        <v>166</v>
      </c>
      <c r="I108">
        <f>'2.Лок.смета.и.Акт'!E37</f>
        <v>5.0000000000000001E-3</v>
      </c>
      <c r="J108">
        <v>0</v>
      </c>
      <c r="K108">
        <v>5.0000000000000001E-3</v>
      </c>
      <c r="O108">
        <f t="shared" si="73"/>
        <v>10</v>
      </c>
      <c r="P108">
        <f t="shared" si="74"/>
        <v>0</v>
      </c>
      <c r="Q108">
        <f t="shared" si="75"/>
        <v>1</v>
      </c>
      <c r="R108">
        <f t="shared" si="76"/>
        <v>0</v>
      </c>
      <c r="S108">
        <f t="shared" si="77"/>
        <v>9</v>
      </c>
      <c r="T108">
        <f t="shared" si="78"/>
        <v>0</v>
      </c>
      <c r="U108" t="e">
        <f t="shared" si="79"/>
        <v>#REF!</v>
      </c>
      <c r="V108">
        <f t="shared" si="80"/>
        <v>1E-4</v>
      </c>
      <c r="W108">
        <f t="shared" si="81"/>
        <v>0</v>
      </c>
      <c r="X108" t="e">
        <f t="shared" si="82"/>
        <v>#REF!</v>
      </c>
      <c r="Y108" t="e">
        <f t="shared" si="83"/>
        <v>#REF!</v>
      </c>
      <c r="AA108">
        <v>86295184</v>
      </c>
      <c r="AB108">
        <f t="shared" si="84"/>
        <v>82.63</v>
      </c>
      <c r="AC108">
        <f>ROUND(((ES108*2)+(SUM(SmtRes!BC143:'SmtRes'!BC150)+SUM(EtalonRes!AL135:'EtalonRes'!AL142))),2)</f>
        <v>0.01</v>
      </c>
      <c r="AD108">
        <f>ROUND(((((ET108*2))-((EU108*2)))+AE108),2)</f>
        <v>12.54</v>
      </c>
      <c r="AE108">
        <f>ROUND(((EU108*2)),2)</f>
        <v>0.2</v>
      </c>
      <c r="AF108">
        <f>ROUND(((EV108*2)),2)</f>
        <v>70.08</v>
      </c>
      <c r="AG108">
        <f t="shared" si="88"/>
        <v>0</v>
      </c>
      <c r="AH108" t="e">
        <f>((EW108*2))</f>
        <v>#REF!</v>
      </c>
      <c r="AI108">
        <f>((EX108*2))</f>
        <v>0.02</v>
      </c>
      <c r="AJ108">
        <f t="shared" si="91"/>
        <v>0</v>
      </c>
      <c r="AK108">
        <f>AL108+AM108+AO108</f>
        <v>321.88</v>
      </c>
      <c r="AL108" s="75">
        <f>'1.Лок.смета.и.Акт'!F204</f>
        <v>280.57</v>
      </c>
      <c r="AM108" s="75">
        <f>'1.Лок.смета.и.Акт'!F202</f>
        <v>6.27</v>
      </c>
      <c r="AN108" s="75">
        <f>'1.Лок.смета.и.Акт'!F203</f>
        <v>0.1</v>
      </c>
      <c r="AO108" s="75">
        <f>'1.Лок.смета.и.Акт'!F201</f>
        <v>35.04</v>
      </c>
      <c r="AP108">
        <v>0</v>
      </c>
      <c r="AQ108" t="e">
        <f>'2.Лок.смета.и.Акт'!#REF!</f>
        <v>#REF!</v>
      </c>
      <c r="AR108">
        <v>0.01</v>
      </c>
      <c r="AS108">
        <v>0</v>
      </c>
      <c r="AT108">
        <v>86</v>
      </c>
      <c r="AU108">
        <v>60</v>
      </c>
      <c r="AV108">
        <v>1</v>
      </c>
      <c r="AW108">
        <v>1</v>
      </c>
      <c r="AZ108">
        <v>1</v>
      </c>
      <c r="BA108">
        <f>'1.Лок.смета.и.Акт'!J201</f>
        <v>26.95</v>
      </c>
      <c r="BB108">
        <f>'1.Лок.смета.и.Акт'!J202</f>
        <v>9.3000000000000007</v>
      </c>
      <c r="BC108">
        <f>'1.Лок.смета.и.Акт'!J204</f>
        <v>7.56</v>
      </c>
      <c r="BD108" t="s">
        <v>6</v>
      </c>
      <c r="BE108" t="s">
        <v>6</v>
      </c>
      <c r="BF108" t="s">
        <v>6</v>
      </c>
      <c r="BG108" t="s">
        <v>6</v>
      </c>
      <c r="BH108">
        <v>0</v>
      </c>
      <c r="BI108">
        <v>1</v>
      </c>
      <c r="BJ108" t="s">
        <v>205</v>
      </c>
      <c r="BM108">
        <v>13001</v>
      </c>
      <c r="BN108">
        <v>0</v>
      </c>
      <c r="BO108" t="s">
        <v>203</v>
      </c>
      <c r="BP108">
        <v>1</v>
      </c>
      <c r="BQ108">
        <v>1</v>
      </c>
      <c r="BR108">
        <v>0</v>
      </c>
      <c r="BS108">
        <f>'1.Лок.смета.и.Акт'!J203</f>
        <v>19.8</v>
      </c>
      <c r="BT108">
        <v>1</v>
      </c>
      <c r="BU108">
        <v>1</v>
      </c>
      <c r="BV108">
        <v>1</v>
      </c>
      <c r="BW108">
        <v>1</v>
      </c>
      <c r="BX108">
        <v>1</v>
      </c>
      <c r="BY108" t="s">
        <v>6</v>
      </c>
      <c r="BZ108" t="e">
        <f>'2.Лок.смета.и.Акт'!#REF!</f>
        <v>#REF!</v>
      </c>
      <c r="CA108" t="e">
        <f>'2.Лок.смета.и.Акт'!#REF!</f>
        <v>#REF!</v>
      </c>
      <c r="CB108" t="s">
        <v>6</v>
      </c>
      <c r="CE108">
        <v>0</v>
      </c>
      <c r="CF108">
        <v>0</v>
      </c>
      <c r="CG108">
        <v>0</v>
      </c>
      <c r="CM108">
        <v>0</v>
      </c>
      <c r="CN108" t="s">
        <v>6</v>
      </c>
      <c r="CO108">
        <v>0</v>
      </c>
      <c r="CP108">
        <f t="shared" si="92"/>
        <v>10</v>
      </c>
      <c r="CQ108">
        <f t="shared" si="93"/>
        <v>7.5600000000000001E-2</v>
      </c>
      <c r="CR108">
        <f t="shared" si="94"/>
        <v>116.622</v>
      </c>
      <c r="CS108">
        <f t="shared" si="95"/>
        <v>3.9600000000000004</v>
      </c>
      <c r="CT108">
        <f t="shared" si="96"/>
        <v>1888.6559999999999</v>
      </c>
      <c r="CU108">
        <f t="shared" si="97"/>
        <v>0</v>
      </c>
      <c r="CV108" t="e">
        <f t="shared" si="98"/>
        <v>#REF!</v>
      </c>
      <c r="CW108">
        <f t="shared" si="99"/>
        <v>0.02</v>
      </c>
      <c r="CX108">
        <f t="shared" si="100"/>
        <v>0</v>
      </c>
      <c r="CY108" t="e">
        <f>(S108+R108)*(BZ108/100)</f>
        <v>#REF!</v>
      </c>
      <c r="CZ108" t="e">
        <f>(S108+R108)*(CA108/100)</f>
        <v>#REF!</v>
      </c>
      <c r="DC108" t="s">
        <v>6</v>
      </c>
      <c r="DD108" t="s">
        <v>206</v>
      </c>
      <c r="DE108" t="s">
        <v>206</v>
      </c>
      <c r="DF108" t="s">
        <v>206</v>
      </c>
      <c r="DG108" t="s">
        <v>206</v>
      </c>
      <c r="DH108" t="s">
        <v>6</v>
      </c>
      <c r="DI108" t="s">
        <v>206</v>
      </c>
      <c r="DJ108" t="s">
        <v>206</v>
      </c>
      <c r="DK108" t="s">
        <v>6</v>
      </c>
      <c r="DL108" t="s">
        <v>6</v>
      </c>
      <c r="DM108" t="s">
        <v>6</v>
      </c>
      <c r="DN108">
        <f>'1.Лок.смета.и.Акт'!E205</f>
        <v>90</v>
      </c>
      <c r="DO108">
        <f>'1.Лок.смета.и.Акт'!E206</f>
        <v>70</v>
      </c>
      <c r="DP108">
        <v>1</v>
      </c>
      <c r="DQ108">
        <v>1</v>
      </c>
      <c r="DU108">
        <v>1005</v>
      </c>
      <c r="DV108" t="s">
        <v>166</v>
      </c>
      <c r="DW108" t="str">
        <f>'2.Лок.смета.и.Акт'!D37</f>
        <v>100 м2 окрашиваемой поверхности</v>
      </c>
      <c r="DX108">
        <v>100</v>
      </c>
      <c r="DZ108" t="s">
        <v>6</v>
      </c>
      <c r="EA108" t="s">
        <v>6</v>
      </c>
      <c r="EB108" t="s">
        <v>6</v>
      </c>
      <c r="EC108" t="s">
        <v>6</v>
      </c>
      <c r="EE108">
        <v>54938608</v>
      </c>
      <c r="EF108">
        <v>1</v>
      </c>
      <c r="EG108" t="s">
        <v>25</v>
      </c>
      <c r="EH108">
        <v>0</v>
      </c>
      <c r="EI108" t="s">
        <v>6</v>
      </c>
      <c r="EJ108">
        <v>1</v>
      </c>
      <c r="EK108">
        <v>13001</v>
      </c>
      <c r="EL108" t="s">
        <v>207</v>
      </c>
      <c r="EM108" t="s">
        <v>208</v>
      </c>
      <c r="EO108" t="s">
        <v>6</v>
      </c>
      <c r="EQ108">
        <v>0</v>
      </c>
      <c r="ER108">
        <f>ES108+ET108+EV108</f>
        <v>321.88</v>
      </c>
      <c r="ES108" s="75">
        <f>'1.Лок.смета.и.Акт'!F204</f>
        <v>280.57</v>
      </c>
      <c r="ET108" s="75">
        <f>'1.Лок.смета.и.Акт'!F202</f>
        <v>6.27</v>
      </c>
      <c r="EU108" s="75">
        <f>'1.Лок.смета.и.Акт'!F203</f>
        <v>0.1</v>
      </c>
      <c r="EV108" s="75">
        <f>'1.Лок.смета.и.Акт'!F201</f>
        <v>35.04</v>
      </c>
      <c r="EW108" t="e">
        <f>'2.Лок.смета.и.Акт'!#REF!</f>
        <v>#REF!</v>
      </c>
      <c r="EX108">
        <v>0.01</v>
      </c>
      <c r="EY108">
        <v>1</v>
      </c>
      <c r="FQ108">
        <v>0</v>
      </c>
      <c r="FR108">
        <f t="shared" si="101"/>
        <v>0</v>
      </c>
      <c r="FS108">
        <v>0</v>
      </c>
      <c r="FX108">
        <v>90</v>
      </c>
      <c r="FY108">
        <v>70</v>
      </c>
      <c r="GA108" t="s">
        <v>6</v>
      </c>
      <c r="GD108">
        <v>1</v>
      </c>
      <c r="GF108">
        <v>-479942791</v>
      </c>
      <c r="GG108">
        <v>2</v>
      </c>
      <c r="GH108">
        <v>1</v>
      </c>
      <c r="GI108">
        <v>2</v>
      </c>
      <c r="GJ108">
        <v>0</v>
      </c>
      <c r="GK108">
        <v>0</v>
      </c>
      <c r="GL108">
        <f t="shared" si="102"/>
        <v>0</v>
      </c>
      <c r="GM108" t="e">
        <f t="shared" si="103"/>
        <v>#REF!</v>
      </c>
      <c r="GN108" t="e">
        <f t="shared" si="104"/>
        <v>#REF!</v>
      </c>
      <c r="GO108">
        <f t="shared" si="105"/>
        <v>0</v>
      </c>
      <c r="GP108">
        <f t="shared" si="106"/>
        <v>0</v>
      </c>
      <c r="GR108">
        <v>0</v>
      </c>
      <c r="GS108">
        <v>3</v>
      </c>
      <c r="GT108">
        <v>0</v>
      </c>
      <c r="GU108" t="s">
        <v>206</v>
      </c>
      <c r="GV108">
        <f>ROUND(((GT108*2)),2)</f>
        <v>0</v>
      </c>
      <c r="GW108">
        <v>1009.3</v>
      </c>
      <c r="GX108">
        <f t="shared" si="108"/>
        <v>0</v>
      </c>
      <c r="HA108">
        <v>0</v>
      </c>
      <c r="HB108">
        <v>0</v>
      </c>
      <c r="HC108">
        <f t="shared" si="109"/>
        <v>0</v>
      </c>
      <c r="HE108" t="s">
        <v>6</v>
      </c>
      <c r="HF108" t="s">
        <v>6</v>
      </c>
      <c r="HM108" t="s">
        <v>6</v>
      </c>
      <c r="HN108" t="s">
        <v>6</v>
      </c>
      <c r="HO108" t="s">
        <v>6</v>
      </c>
      <c r="HP108" t="s">
        <v>6</v>
      </c>
      <c r="HQ108" t="s">
        <v>6</v>
      </c>
      <c r="IF108">
        <v>-1</v>
      </c>
      <c r="IK108">
        <v>0</v>
      </c>
    </row>
    <row r="109" spans="1:255" x14ac:dyDescent="0.2">
      <c r="A109" s="2">
        <v>18</v>
      </c>
      <c r="B109" s="2">
        <v>1</v>
      </c>
      <c r="C109" s="2">
        <v>141</v>
      </c>
      <c r="D109" s="2"/>
      <c r="E109" s="2" t="s">
        <v>209</v>
      </c>
      <c r="F109" s="2" t="s">
        <v>210</v>
      </c>
      <c r="G109" s="2" t="s">
        <v>211</v>
      </c>
      <c r="H109" s="2" t="s">
        <v>63</v>
      </c>
      <c r="I109" s="2">
        <f>I107*J109</f>
        <v>1.4E-5</v>
      </c>
      <c r="J109" s="216">
        <f>'5.Ведомость_списания'!F66</f>
        <v>2.8E-3</v>
      </c>
      <c r="K109" s="2">
        <v>1.4E-3</v>
      </c>
      <c r="L109" s="2"/>
      <c r="M109" s="2"/>
      <c r="N109" s="2"/>
      <c r="O109" s="2">
        <f t="shared" ref="O109:O140" si="112">ROUND(CP109,0)</f>
        <v>0</v>
      </c>
      <c r="P109" s="2">
        <f t="shared" ref="P109:P140" si="113">ROUND(CQ109*I109,0)</f>
        <v>0</v>
      </c>
      <c r="Q109" s="2">
        <f t="shared" ref="Q109:Q140" si="114">ROUND(CR109*I109,0)</f>
        <v>0</v>
      </c>
      <c r="R109" s="2">
        <f t="shared" ref="R109:R140" si="115">ROUND(CS109*I109,0)</f>
        <v>0</v>
      </c>
      <c r="S109" s="2">
        <f t="shared" ref="S109:S140" si="116">ROUND(CT109*I109,0)</f>
        <v>0</v>
      </c>
      <c r="T109" s="2">
        <f t="shared" ref="T109:T140" si="117">ROUND(CU109*I109,0)</f>
        <v>0</v>
      </c>
      <c r="U109" s="2">
        <f t="shared" ref="U109:U140" si="118">CV109*I109</f>
        <v>0</v>
      </c>
      <c r="V109" s="2">
        <f t="shared" ref="V109:V140" si="119">CW109*I109</f>
        <v>0</v>
      </c>
      <c r="W109" s="2">
        <f t="shared" ref="W109:W140" si="120">ROUND(CX109*I109,0)</f>
        <v>0</v>
      </c>
      <c r="X109" s="2">
        <f t="shared" ref="X109:X140" si="121">ROUND(CY109,0)</f>
        <v>0</v>
      </c>
      <c r="Y109" s="2">
        <f t="shared" ref="Y109:Y140" si="122">ROUND(CZ109,0)</f>
        <v>0</v>
      </c>
      <c r="Z109" s="2"/>
      <c r="AA109" s="2">
        <v>86295183</v>
      </c>
      <c r="AB109" s="2">
        <f t="shared" ref="AB109:AB140" si="123">ROUND((AC109+AD109+AF109),2)</f>
        <v>6156.33</v>
      </c>
      <c r="AC109" s="2">
        <f>ROUND((ES109),2)</f>
        <v>6156.33</v>
      </c>
      <c r="AD109" s="2">
        <f t="shared" ref="AD109:AD120" si="124">ROUND((((ET109)-(EU109))+AE109),2)</f>
        <v>0</v>
      </c>
      <c r="AE109" s="2">
        <f t="shared" ref="AE109:AE120" si="125">ROUND((EU109),2)</f>
        <v>0</v>
      </c>
      <c r="AF109" s="2">
        <f t="shared" ref="AF109:AF120" si="126">ROUND((EV109),2)</f>
        <v>0</v>
      </c>
      <c r="AG109" s="2">
        <f t="shared" ref="AG109:AG140" si="127">ROUND((AP109),2)</f>
        <v>0</v>
      </c>
      <c r="AH109" s="2">
        <f t="shared" ref="AH109:AH120" si="128">(EW109)</f>
        <v>0</v>
      </c>
      <c r="AI109" s="2">
        <f t="shared" ref="AI109:AI120" si="129">(EX109)</f>
        <v>0</v>
      </c>
      <c r="AJ109" s="2">
        <f t="shared" ref="AJ109:AJ140" si="130">(AS109)</f>
        <v>0</v>
      </c>
      <c r="AK109" s="2">
        <v>6156.33</v>
      </c>
      <c r="AL109" s="110">
        <f>'1.Лок.смета.и.Акт'!F208</f>
        <v>6156.33</v>
      </c>
      <c r="AM109" s="2">
        <v>0</v>
      </c>
      <c r="AN109" s="2">
        <v>0</v>
      </c>
      <c r="AO109" s="2">
        <v>0</v>
      </c>
      <c r="AP109" s="2">
        <v>0</v>
      </c>
      <c r="AQ109" s="2">
        <v>0</v>
      </c>
      <c r="AR109" s="2">
        <v>0</v>
      </c>
      <c r="AS109" s="2">
        <v>0</v>
      </c>
      <c r="AT109" s="2">
        <v>0</v>
      </c>
      <c r="AU109" s="2">
        <v>0</v>
      </c>
      <c r="AV109" s="2">
        <v>1</v>
      </c>
      <c r="AW109" s="2">
        <v>1</v>
      </c>
      <c r="AX109" s="2"/>
      <c r="AY109" s="2"/>
      <c r="AZ109" s="2">
        <v>1</v>
      </c>
      <c r="BA109" s="2">
        <v>1</v>
      </c>
      <c r="BB109" s="2">
        <v>1</v>
      </c>
      <c r="BC109" s="2">
        <v>1</v>
      </c>
      <c r="BD109" s="2" t="s">
        <v>6</v>
      </c>
      <c r="BE109" s="2" t="s">
        <v>6</v>
      </c>
      <c r="BF109" s="2" t="s">
        <v>6</v>
      </c>
      <c r="BG109" s="2" t="s">
        <v>6</v>
      </c>
      <c r="BH109" s="2">
        <v>3</v>
      </c>
      <c r="BI109" s="2">
        <v>1</v>
      </c>
      <c r="BJ109" s="2" t="s">
        <v>212</v>
      </c>
      <c r="BK109" s="2"/>
      <c r="BL109" s="2"/>
      <c r="BM109" s="2">
        <v>500001</v>
      </c>
      <c r="BN109" s="2">
        <v>0</v>
      </c>
      <c r="BO109" s="2" t="s">
        <v>6</v>
      </c>
      <c r="BP109" s="2">
        <v>0</v>
      </c>
      <c r="BQ109" s="2">
        <v>20</v>
      </c>
      <c r="BR109" s="2">
        <v>0</v>
      </c>
      <c r="BS109" s="2">
        <v>1</v>
      </c>
      <c r="BT109" s="2">
        <v>1</v>
      </c>
      <c r="BU109" s="2">
        <v>1</v>
      </c>
      <c r="BV109" s="2">
        <v>1</v>
      </c>
      <c r="BW109" s="2">
        <v>1</v>
      </c>
      <c r="BX109" s="2">
        <v>1</v>
      </c>
      <c r="BY109" s="2" t="s">
        <v>6</v>
      </c>
      <c r="BZ109" s="2">
        <v>0</v>
      </c>
      <c r="CA109" s="2">
        <v>0</v>
      </c>
      <c r="CB109" s="2" t="s">
        <v>6</v>
      </c>
      <c r="CC109" s="2"/>
      <c r="CD109" s="2"/>
      <c r="CE109" s="2">
        <v>0</v>
      </c>
      <c r="CF109" s="2">
        <v>0</v>
      </c>
      <c r="CG109" s="2">
        <v>0</v>
      </c>
      <c r="CH109" s="2"/>
      <c r="CI109" s="2"/>
      <c r="CJ109" s="2"/>
      <c r="CK109" s="2"/>
      <c r="CL109" s="2"/>
      <c r="CM109" s="2">
        <v>0</v>
      </c>
      <c r="CN109" s="2" t="s">
        <v>6</v>
      </c>
      <c r="CO109" s="2">
        <v>0</v>
      </c>
      <c r="CP109" s="2">
        <f t="shared" ref="CP109:CP140" si="131">(P109+Q109+S109)</f>
        <v>0</v>
      </c>
      <c r="CQ109" s="2">
        <f t="shared" ref="CQ109:CQ140" si="132">AC109*BC109</f>
        <v>6156.33</v>
      </c>
      <c r="CR109" s="2">
        <f t="shared" ref="CR109:CR140" si="133">AD109*BB109</f>
        <v>0</v>
      </c>
      <c r="CS109" s="2">
        <f t="shared" ref="CS109:CS140" si="134">AE109*BS109</f>
        <v>0</v>
      </c>
      <c r="CT109" s="2">
        <f t="shared" ref="CT109:CT140" si="135">AF109*BA109</f>
        <v>0</v>
      </c>
      <c r="CU109" s="2">
        <f t="shared" ref="CU109:CU140" si="136">AG109</f>
        <v>0</v>
      </c>
      <c r="CV109" s="2">
        <f t="shared" ref="CV109:CV140" si="137">AH109</f>
        <v>0</v>
      </c>
      <c r="CW109" s="2">
        <f t="shared" ref="CW109:CW140" si="138">AI109</f>
        <v>0</v>
      </c>
      <c r="CX109" s="2">
        <f t="shared" ref="CX109:CX140" si="139">AJ109</f>
        <v>0</v>
      </c>
      <c r="CY109" s="2">
        <f>(((S109+(R109*IF(0,0,1)))*AT109)/100)</f>
        <v>0</v>
      </c>
      <c r="CZ109" s="2">
        <f>(((S109+(R109*IF(0,0,1)))*AU109)/100)</f>
        <v>0</v>
      </c>
      <c r="DA109" s="2"/>
      <c r="DB109" s="2"/>
      <c r="DC109" s="2" t="s">
        <v>6</v>
      </c>
      <c r="DD109" s="2" t="s">
        <v>6</v>
      </c>
      <c r="DE109" s="2" t="s">
        <v>6</v>
      </c>
      <c r="DF109" s="2" t="s">
        <v>6</v>
      </c>
      <c r="DG109" s="2" t="s">
        <v>6</v>
      </c>
      <c r="DH109" s="2" t="s">
        <v>6</v>
      </c>
      <c r="DI109" s="2" t="s">
        <v>6</v>
      </c>
      <c r="DJ109" s="2" t="s">
        <v>6</v>
      </c>
      <c r="DK109" s="2" t="s">
        <v>6</v>
      </c>
      <c r="DL109" s="2" t="s">
        <v>6</v>
      </c>
      <c r="DM109" s="2" t="s">
        <v>6</v>
      </c>
      <c r="DN109" s="2">
        <v>0</v>
      </c>
      <c r="DO109" s="2">
        <v>0</v>
      </c>
      <c r="DP109" s="2">
        <v>1</v>
      </c>
      <c r="DQ109" s="2">
        <v>1</v>
      </c>
      <c r="DR109" s="2"/>
      <c r="DS109" s="2"/>
      <c r="DT109" s="2"/>
      <c r="DU109" s="2">
        <v>1009</v>
      </c>
      <c r="DV109" s="2" t="s">
        <v>63</v>
      </c>
      <c r="DW109" s="2" t="s">
        <v>63</v>
      </c>
      <c r="DX109" s="2">
        <v>1000</v>
      </c>
      <c r="DY109" s="2"/>
      <c r="DZ109" s="2" t="s">
        <v>6</v>
      </c>
      <c r="EA109" s="2" t="s">
        <v>6</v>
      </c>
      <c r="EB109" s="2" t="s">
        <v>6</v>
      </c>
      <c r="EC109" s="2" t="s">
        <v>6</v>
      </c>
      <c r="ED109" s="2"/>
      <c r="EE109" s="2">
        <v>54938781</v>
      </c>
      <c r="EF109" s="2">
        <v>20</v>
      </c>
      <c r="EG109" s="2" t="s">
        <v>34</v>
      </c>
      <c r="EH109" s="2">
        <v>0</v>
      </c>
      <c r="EI109" s="2" t="s">
        <v>6</v>
      </c>
      <c r="EJ109" s="2">
        <v>1</v>
      </c>
      <c r="EK109" s="2">
        <v>500001</v>
      </c>
      <c r="EL109" s="2" t="s">
        <v>35</v>
      </c>
      <c r="EM109" s="2" t="s">
        <v>36</v>
      </c>
      <c r="EN109" s="2"/>
      <c r="EO109" s="2" t="s">
        <v>6</v>
      </c>
      <c r="EP109" s="2"/>
      <c r="EQ109" s="2">
        <v>0</v>
      </c>
      <c r="ER109" s="2">
        <v>6156.33</v>
      </c>
      <c r="ES109" s="110">
        <f>'1.Лок.смета.и.Акт'!F208</f>
        <v>6156.33</v>
      </c>
      <c r="ET109" s="2">
        <v>0</v>
      </c>
      <c r="EU109" s="2">
        <v>0</v>
      </c>
      <c r="EV109" s="2">
        <v>0</v>
      </c>
      <c r="EW109" s="2">
        <v>0</v>
      </c>
      <c r="EX109" s="2">
        <v>0</v>
      </c>
      <c r="EY109" s="2"/>
      <c r="EZ109" s="2"/>
      <c r="FA109" s="2"/>
      <c r="FB109" s="2"/>
      <c r="FC109" s="2"/>
      <c r="FD109" s="2"/>
      <c r="FE109" s="2"/>
      <c r="FF109" s="2"/>
      <c r="FG109" s="2"/>
      <c r="FH109" s="2"/>
      <c r="FI109" s="2"/>
      <c r="FJ109" s="2"/>
      <c r="FK109" s="2"/>
      <c r="FL109" s="2"/>
      <c r="FM109" s="2"/>
      <c r="FN109" s="2"/>
      <c r="FO109" s="2"/>
      <c r="FP109" s="2"/>
      <c r="FQ109" s="2">
        <v>0</v>
      </c>
      <c r="FR109" s="2">
        <f t="shared" ref="FR109:FR140" si="140">ROUND(IF(BI109=3,GM109,0),0)</f>
        <v>0</v>
      </c>
      <c r="FS109" s="2">
        <v>0</v>
      </c>
      <c r="FT109" s="2"/>
      <c r="FU109" s="2"/>
      <c r="FV109" s="2"/>
      <c r="FW109" s="2"/>
      <c r="FX109" s="2">
        <v>0</v>
      </c>
      <c r="FY109" s="2">
        <v>0</v>
      </c>
      <c r="FZ109" s="2"/>
      <c r="GA109" s="2" t="s">
        <v>6</v>
      </c>
      <c r="GB109" s="2"/>
      <c r="GC109" s="2"/>
      <c r="GD109" s="2">
        <v>1</v>
      </c>
      <c r="GE109" s="2"/>
      <c r="GF109" s="2">
        <v>1677997654</v>
      </c>
      <c r="GG109" s="2">
        <v>2</v>
      </c>
      <c r="GH109" s="2">
        <v>0</v>
      </c>
      <c r="GI109" s="2">
        <v>-2</v>
      </c>
      <c r="GJ109" s="2">
        <v>0</v>
      </c>
      <c r="GK109" s="2">
        <v>0</v>
      </c>
      <c r="GL109" s="2">
        <f t="shared" ref="GL109:GL140" si="141">ROUND(IF(AND(BH109=3,BI109=3,FS109&lt;&gt;0),P109,0),0)</f>
        <v>0</v>
      </c>
      <c r="GM109" s="2">
        <f t="shared" ref="GM109:GM140" si="142">ROUND(O109+X109+Y109,0)+GX109</f>
        <v>0</v>
      </c>
      <c r="GN109" s="2">
        <f t="shared" ref="GN109:GN140" si="143">IF(OR(BI109=0,BI109=1),GM109-GX109,0)</f>
        <v>0</v>
      </c>
      <c r="GO109" s="2">
        <f t="shared" ref="GO109:GO140" si="144">IF(BI109=2,GM109-GX109,0)</f>
        <v>0</v>
      </c>
      <c r="GP109" s="2">
        <f t="shared" ref="GP109:GP140" si="145">IF(BI109=4,GM109-GX109,0)</f>
        <v>0</v>
      </c>
      <c r="GQ109" s="2"/>
      <c r="GR109" s="2">
        <v>0</v>
      </c>
      <c r="GS109" s="2">
        <v>3</v>
      </c>
      <c r="GT109" s="2">
        <v>0</v>
      </c>
      <c r="GU109" s="2" t="s">
        <v>6</v>
      </c>
      <c r="GV109" s="2">
        <f t="shared" ref="GV109:GV140" si="146">ROUND((GT109),2)</f>
        <v>0</v>
      </c>
      <c r="GW109" s="2">
        <v>1</v>
      </c>
      <c r="GX109" s="2">
        <f t="shared" ref="GX109:GX140" si="147">ROUND(HC109*I109,0)</f>
        <v>0</v>
      </c>
      <c r="GY109" s="2"/>
      <c r="GZ109" s="2"/>
      <c r="HA109" s="2">
        <v>0</v>
      </c>
      <c r="HB109" s="2">
        <v>0</v>
      </c>
      <c r="HC109" s="2">
        <f t="shared" ref="HC109:HC140" si="148">GV109*GW109</f>
        <v>0</v>
      </c>
      <c r="HD109" s="2"/>
      <c r="HE109" s="2" t="s">
        <v>6</v>
      </c>
      <c r="HF109" s="2" t="s">
        <v>6</v>
      </c>
      <c r="HG109" s="2"/>
      <c r="HH109" s="2"/>
      <c r="HI109" s="2"/>
      <c r="HJ109" s="2"/>
      <c r="HK109" s="2"/>
      <c r="HL109" s="2"/>
      <c r="HM109" s="2" t="s">
        <v>206</v>
      </c>
      <c r="HN109" s="2" t="s">
        <v>6</v>
      </c>
      <c r="HO109" s="2" t="s">
        <v>6</v>
      </c>
      <c r="HP109" s="2" t="s">
        <v>6</v>
      </c>
      <c r="HQ109" s="2" t="s">
        <v>6</v>
      </c>
      <c r="HR109" s="2"/>
      <c r="HS109" s="2"/>
      <c r="HT109" s="2"/>
      <c r="HU109" s="2"/>
      <c r="HV109" s="2"/>
      <c r="HW109" s="2"/>
      <c r="HX109" s="2"/>
      <c r="HY109" s="2"/>
      <c r="HZ109" s="2"/>
      <c r="IA109" s="2"/>
      <c r="IB109" s="2"/>
      <c r="IC109" s="2"/>
      <c r="ID109" s="2"/>
      <c r="IE109" s="2"/>
      <c r="IF109" s="2">
        <v>-1</v>
      </c>
      <c r="IG109" s="2"/>
      <c r="IH109" s="2"/>
      <c r="II109" s="2"/>
      <c r="IJ109" s="2"/>
      <c r="IK109" s="2">
        <v>0</v>
      </c>
      <c r="IL109" s="2"/>
      <c r="IM109" s="2"/>
      <c r="IN109" s="2"/>
      <c r="IO109" s="2"/>
      <c r="IP109" s="2"/>
      <c r="IQ109" s="2"/>
      <c r="IR109" s="2"/>
      <c r="IS109" s="2"/>
      <c r="IT109" s="2"/>
      <c r="IU109" s="2"/>
    </row>
    <row r="110" spans="1:255" x14ac:dyDescent="0.2">
      <c r="A110">
        <v>18</v>
      </c>
      <c r="B110">
        <v>1</v>
      </c>
      <c r="C110">
        <v>149</v>
      </c>
      <c r="E110" t="s">
        <v>209</v>
      </c>
      <c r="F110" t="e">
        <f>'2.Лок.смета.и.Акт'!#REF!</f>
        <v>#REF!</v>
      </c>
      <c r="G110" t="s">
        <v>211</v>
      </c>
      <c r="H110" t="s">
        <v>63</v>
      </c>
      <c r="I110">
        <f>I108*J110</f>
        <v>1.4E-5</v>
      </c>
      <c r="J110">
        <v>2.8E-3</v>
      </c>
      <c r="K110">
        <v>1.4E-3</v>
      </c>
      <c r="O110">
        <f t="shared" si="112"/>
        <v>1</v>
      </c>
      <c r="P110">
        <f t="shared" si="113"/>
        <v>1</v>
      </c>
      <c r="Q110">
        <f t="shared" si="114"/>
        <v>0</v>
      </c>
      <c r="R110">
        <f t="shared" si="115"/>
        <v>0</v>
      </c>
      <c r="S110">
        <f t="shared" si="116"/>
        <v>0</v>
      </c>
      <c r="T110">
        <f t="shared" si="117"/>
        <v>0</v>
      </c>
      <c r="U110">
        <f t="shared" si="118"/>
        <v>0</v>
      </c>
      <c r="V110">
        <f t="shared" si="119"/>
        <v>0</v>
      </c>
      <c r="W110">
        <f t="shared" si="120"/>
        <v>0</v>
      </c>
      <c r="X110">
        <f t="shared" si="121"/>
        <v>0</v>
      </c>
      <c r="Y110">
        <f t="shared" si="122"/>
        <v>0</v>
      </c>
      <c r="AA110">
        <v>86295184</v>
      </c>
      <c r="AB110">
        <f t="shared" si="123"/>
        <v>13260</v>
      </c>
      <c r="AC110">
        <f>ROUND((ES110),2)</f>
        <v>13260</v>
      </c>
      <c r="AD110">
        <f t="shared" si="124"/>
        <v>0</v>
      </c>
      <c r="AE110">
        <f t="shared" si="125"/>
        <v>0</v>
      </c>
      <c r="AF110">
        <f t="shared" si="126"/>
        <v>0</v>
      </c>
      <c r="AG110">
        <f t="shared" si="127"/>
        <v>0</v>
      </c>
      <c r="AH110">
        <f t="shared" si="128"/>
        <v>0</v>
      </c>
      <c r="AI110">
        <f t="shared" si="129"/>
        <v>0</v>
      </c>
      <c r="AJ110">
        <f t="shared" si="130"/>
        <v>0</v>
      </c>
      <c r="AK110">
        <v>13260</v>
      </c>
      <c r="AL110">
        <v>13260</v>
      </c>
      <c r="AM110">
        <v>0</v>
      </c>
      <c r="AN110">
        <v>0</v>
      </c>
      <c r="AO110">
        <v>0</v>
      </c>
      <c r="AP110">
        <v>0</v>
      </c>
      <c r="AQ110">
        <v>0</v>
      </c>
      <c r="AR110">
        <v>0</v>
      </c>
      <c r="AS110">
        <v>0</v>
      </c>
      <c r="AT110">
        <v>0</v>
      </c>
      <c r="AU110">
        <v>0</v>
      </c>
      <c r="AV110">
        <v>1</v>
      </c>
      <c r="AW110">
        <v>1</v>
      </c>
      <c r="AZ110">
        <v>1</v>
      </c>
      <c r="BA110">
        <v>1</v>
      </c>
      <c r="BB110">
        <v>1</v>
      </c>
      <c r="BC110">
        <v>7.56</v>
      </c>
      <c r="BD110" t="s">
        <v>6</v>
      </c>
      <c r="BE110" t="s">
        <v>6</v>
      </c>
      <c r="BF110" t="s">
        <v>6</v>
      </c>
      <c r="BG110" t="s">
        <v>6</v>
      </c>
      <c r="BH110">
        <v>3</v>
      </c>
      <c r="BI110">
        <v>1</v>
      </c>
      <c r="BJ110" t="s">
        <v>212</v>
      </c>
      <c r="BM110">
        <v>500001</v>
      </c>
      <c r="BN110">
        <v>0</v>
      </c>
      <c r="BO110" t="s">
        <v>6</v>
      </c>
      <c r="BP110">
        <v>0</v>
      </c>
      <c r="BQ110">
        <v>20</v>
      </c>
      <c r="BR110">
        <v>0</v>
      </c>
      <c r="BS110">
        <v>1</v>
      </c>
      <c r="BT110">
        <v>1</v>
      </c>
      <c r="BU110">
        <v>1</v>
      </c>
      <c r="BV110">
        <v>1</v>
      </c>
      <c r="BW110">
        <v>1</v>
      </c>
      <c r="BX110">
        <v>1</v>
      </c>
      <c r="BY110" t="s">
        <v>6</v>
      </c>
      <c r="BZ110">
        <v>0</v>
      </c>
      <c r="CA110">
        <v>0</v>
      </c>
      <c r="CB110" t="s">
        <v>6</v>
      </c>
      <c r="CE110">
        <v>0</v>
      </c>
      <c r="CF110">
        <v>0</v>
      </c>
      <c r="CG110">
        <v>0</v>
      </c>
      <c r="CM110">
        <v>0</v>
      </c>
      <c r="CN110" t="s">
        <v>6</v>
      </c>
      <c r="CO110">
        <v>0</v>
      </c>
      <c r="CP110">
        <f t="shared" si="131"/>
        <v>1</v>
      </c>
      <c r="CQ110">
        <f t="shared" si="132"/>
        <v>100245.59999999999</v>
      </c>
      <c r="CR110">
        <f t="shared" si="133"/>
        <v>0</v>
      </c>
      <c r="CS110">
        <f t="shared" si="134"/>
        <v>0</v>
      </c>
      <c r="CT110">
        <f t="shared" si="135"/>
        <v>0</v>
      </c>
      <c r="CU110">
        <f t="shared" si="136"/>
        <v>0</v>
      </c>
      <c r="CV110">
        <f t="shared" si="137"/>
        <v>0</v>
      </c>
      <c r="CW110">
        <f t="shared" si="138"/>
        <v>0</v>
      </c>
      <c r="CX110">
        <f t="shared" si="139"/>
        <v>0</v>
      </c>
      <c r="CY110">
        <f>(S110+R110)*(BZ110/100)</f>
        <v>0</v>
      </c>
      <c r="CZ110">
        <f>(S110+R110)*(CA110/100)</f>
        <v>0</v>
      </c>
      <c r="DC110" t="s">
        <v>6</v>
      </c>
      <c r="DD110" t="s">
        <v>6</v>
      </c>
      <c r="DE110" t="s">
        <v>6</v>
      </c>
      <c r="DF110" t="s">
        <v>6</v>
      </c>
      <c r="DG110" t="s">
        <v>6</v>
      </c>
      <c r="DH110" t="s">
        <v>6</v>
      </c>
      <c r="DI110" t="s">
        <v>6</v>
      </c>
      <c r="DJ110" t="s">
        <v>6</v>
      </c>
      <c r="DK110" t="s">
        <v>6</v>
      </c>
      <c r="DL110" t="s">
        <v>6</v>
      </c>
      <c r="DM110" t="s">
        <v>6</v>
      </c>
      <c r="DN110">
        <v>0</v>
      </c>
      <c r="DO110">
        <v>0</v>
      </c>
      <c r="DP110">
        <v>1</v>
      </c>
      <c r="DQ110">
        <v>1</v>
      </c>
      <c r="DU110">
        <v>1009</v>
      </c>
      <c r="DV110" t="s">
        <v>63</v>
      </c>
      <c r="DW110" t="e">
        <f>'2.Лок.смета.и.Акт'!#REF!</f>
        <v>#REF!</v>
      </c>
      <c r="DX110">
        <v>1000</v>
      </c>
      <c r="DZ110" t="s">
        <v>6</v>
      </c>
      <c r="EA110" t="s">
        <v>6</v>
      </c>
      <c r="EB110" t="s">
        <v>6</v>
      </c>
      <c r="EC110" t="s">
        <v>6</v>
      </c>
      <c r="EE110">
        <v>54938781</v>
      </c>
      <c r="EF110">
        <v>20</v>
      </c>
      <c r="EG110" t="s">
        <v>34</v>
      </c>
      <c r="EH110">
        <v>0</v>
      </c>
      <c r="EI110" t="s">
        <v>6</v>
      </c>
      <c r="EJ110">
        <v>1</v>
      </c>
      <c r="EK110">
        <v>500001</v>
      </c>
      <c r="EL110" t="s">
        <v>35</v>
      </c>
      <c r="EM110" t="s">
        <v>36</v>
      </c>
      <c r="EO110" t="s">
        <v>6</v>
      </c>
      <c r="EQ110">
        <v>0</v>
      </c>
      <c r="ER110">
        <v>94500</v>
      </c>
      <c r="ES110">
        <v>13260</v>
      </c>
      <c r="ET110">
        <v>0</v>
      </c>
      <c r="EU110">
        <v>0</v>
      </c>
      <c r="EV110">
        <v>0</v>
      </c>
      <c r="EW110">
        <v>0</v>
      </c>
      <c r="EX110">
        <v>0</v>
      </c>
      <c r="EZ110">
        <v>5</v>
      </c>
      <c r="FC110">
        <v>0</v>
      </c>
      <c r="FD110">
        <v>18</v>
      </c>
      <c r="FF110">
        <v>94500</v>
      </c>
      <c r="FQ110">
        <v>0</v>
      </c>
      <c r="FR110">
        <f t="shared" si="140"/>
        <v>0</v>
      </c>
      <c r="FS110">
        <v>0</v>
      </c>
      <c r="FX110">
        <v>0</v>
      </c>
      <c r="FY110">
        <v>0</v>
      </c>
      <c r="GA110" t="s">
        <v>213</v>
      </c>
      <c r="GD110">
        <v>1</v>
      </c>
      <c r="GF110">
        <v>1677997654</v>
      </c>
      <c r="GG110">
        <v>2</v>
      </c>
      <c r="GH110">
        <v>3</v>
      </c>
      <c r="GI110">
        <v>5</v>
      </c>
      <c r="GJ110">
        <v>0</v>
      </c>
      <c r="GK110">
        <v>0</v>
      </c>
      <c r="GL110">
        <f t="shared" si="141"/>
        <v>0</v>
      </c>
      <c r="GM110">
        <f t="shared" si="142"/>
        <v>1</v>
      </c>
      <c r="GN110">
        <f t="shared" si="143"/>
        <v>1</v>
      </c>
      <c r="GO110">
        <f t="shared" si="144"/>
        <v>0</v>
      </c>
      <c r="GP110">
        <f t="shared" si="145"/>
        <v>0</v>
      </c>
      <c r="GR110">
        <v>1</v>
      </c>
      <c r="GS110">
        <v>1</v>
      </c>
      <c r="GT110">
        <v>0</v>
      </c>
      <c r="GU110" t="s">
        <v>6</v>
      </c>
      <c r="GV110">
        <f t="shared" si="146"/>
        <v>0</v>
      </c>
      <c r="GW110">
        <v>1</v>
      </c>
      <c r="GX110">
        <f t="shared" si="147"/>
        <v>0</v>
      </c>
      <c r="HA110">
        <v>0</v>
      </c>
      <c r="HB110">
        <v>0</v>
      </c>
      <c r="HC110">
        <f t="shared" si="148"/>
        <v>0</v>
      </c>
      <c r="HE110" t="s">
        <v>38</v>
      </c>
      <c r="HF110" t="s">
        <v>39</v>
      </c>
      <c r="HM110" t="s">
        <v>206</v>
      </c>
      <c r="HN110" t="s">
        <v>6</v>
      </c>
      <c r="HO110" t="s">
        <v>6</v>
      </c>
      <c r="HP110" t="s">
        <v>6</v>
      </c>
      <c r="HQ110" t="s">
        <v>6</v>
      </c>
      <c r="IF110">
        <v>-1</v>
      </c>
      <c r="IK110">
        <v>0</v>
      </c>
    </row>
    <row r="111" spans="1:255" x14ac:dyDescent="0.2">
      <c r="A111" s="2">
        <v>18</v>
      </c>
      <c r="B111" s="2">
        <v>1</v>
      </c>
      <c r="C111" s="2">
        <v>142</v>
      </c>
      <c r="D111" s="2"/>
      <c r="E111" s="2" t="s">
        <v>214</v>
      </c>
      <c r="F111" s="2" t="s">
        <v>176</v>
      </c>
      <c r="G111" s="2" t="s">
        <v>177</v>
      </c>
      <c r="H111" s="2" t="s">
        <v>63</v>
      </c>
      <c r="I111" s="2">
        <f>I107*J111</f>
        <v>1.9000000000000001E-4</v>
      </c>
      <c r="J111" s="216">
        <f>'5.Ведомость_списания'!F67</f>
        <v>3.7999999999999999E-2</v>
      </c>
      <c r="K111" s="2">
        <v>1.9E-2</v>
      </c>
      <c r="L111" s="2"/>
      <c r="M111" s="2"/>
      <c r="N111" s="2"/>
      <c r="O111" s="2">
        <f t="shared" si="112"/>
        <v>3</v>
      </c>
      <c r="P111" s="2">
        <f t="shared" si="113"/>
        <v>3</v>
      </c>
      <c r="Q111" s="2">
        <f t="shared" si="114"/>
        <v>0</v>
      </c>
      <c r="R111" s="2">
        <f t="shared" si="115"/>
        <v>0</v>
      </c>
      <c r="S111" s="2">
        <f t="shared" si="116"/>
        <v>0</v>
      </c>
      <c r="T111" s="2">
        <f t="shared" si="117"/>
        <v>0</v>
      </c>
      <c r="U111" s="2">
        <f t="shared" si="118"/>
        <v>0</v>
      </c>
      <c r="V111" s="2">
        <f t="shared" si="119"/>
        <v>0</v>
      </c>
      <c r="W111" s="2">
        <f t="shared" si="120"/>
        <v>0</v>
      </c>
      <c r="X111" s="2">
        <f t="shared" si="121"/>
        <v>0</v>
      </c>
      <c r="Y111" s="2">
        <f t="shared" si="122"/>
        <v>0</v>
      </c>
      <c r="Z111" s="2"/>
      <c r="AA111" s="2">
        <v>86295183</v>
      </c>
      <c r="AB111" s="2">
        <f t="shared" si="123"/>
        <v>14313</v>
      </c>
      <c r="AC111" s="2">
        <f>ROUND((ES111),2)</f>
        <v>14313</v>
      </c>
      <c r="AD111" s="2">
        <f t="shared" si="124"/>
        <v>0</v>
      </c>
      <c r="AE111" s="2">
        <f t="shared" si="125"/>
        <v>0</v>
      </c>
      <c r="AF111" s="2">
        <f t="shared" si="126"/>
        <v>0</v>
      </c>
      <c r="AG111" s="2">
        <f t="shared" si="127"/>
        <v>0</v>
      </c>
      <c r="AH111" s="2">
        <f t="shared" si="128"/>
        <v>0</v>
      </c>
      <c r="AI111" s="2">
        <f t="shared" si="129"/>
        <v>0</v>
      </c>
      <c r="AJ111" s="2">
        <f t="shared" si="130"/>
        <v>0</v>
      </c>
      <c r="AK111" s="2">
        <v>14313</v>
      </c>
      <c r="AL111" s="110">
        <f>'1.Лок.смета.и.Акт'!F210</f>
        <v>14313</v>
      </c>
      <c r="AM111" s="2">
        <v>0</v>
      </c>
      <c r="AN111" s="2">
        <v>0</v>
      </c>
      <c r="AO111" s="2">
        <v>0</v>
      </c>
      <c r="AP111" s="2">
        <v>0</v>
      </c>
      <c r="AQ111" s="2">
        <v>0</v>
      </c>
      <c r="AR111" s="2">
        <v>0</v>
      </c>
      <c r="AS111" s="2">
        <v>0</v>
      </c>
      <c r="AT111" s="2">
        <v>0</v>
      </c>
      <c r="AU111" s="2">
        <v>0</v>
      </c>
      <c r="AV111" s="2">
        <v>1</v>
      </c>
      <c r="AW111" s="2">
        <v>1</v>
      </c>
      <c r="AX111" s="2"/>
      <c r="AY111" s="2"/>
      <c r="AZ111" s="2">
        <v>1</v>
      </c>
      <c r="BA111" s="2">
        <v>1</v>
      </c>
      <c r="BB111" s="2">
        <v>1</v>
      </c>
      <c r="BC111" s="2">
        <v>1</v>
      </c>
      <c r="BD111" s="2" t="s">
        <v>6</v>
      </c>
      <c r="BE111" s="2" t="s">
        <v>6</v>
      </c>
      <c r="BF111" s="2" t="s">
        <v>6</v>
      </c>
      <c r="BG111" s="2" t="s">
        <v>6</v>
      </c>
      <c r="BH111" s="2">
        <v>3</v>
      </c>
      <c r="BI111" s="2">
        <v>1</v>
      </c>
      <c r="BJ111" s="2" t="s">
        <v>178</v>
      </c>
      <c r="BK111" s="2"/>
      <c r="BL111" s="2"/>
      <c r="BM111" s="2">
        <v>500001</v>
      </c>
      <c r="BN111" s="2">
        <v>0</v>
      </c>
      <c r="BO111" s="2" t="s">
        <v>6</v>
      </c>
      <c r="BP111" s="2">
        <v>0</v>
      </c>
      <c r="BQ111" s="2">
        <v>20</v>
      </c>
      <c r="BR111" s="2">
        <v>0</v>
      </c>
      <c r="BS111" s="2">
        <v>1</v>
      </c>
      <c r="BT111" s="2">
        <v>1</v>
      </c>
      <c r="BU111" s="2">
        <v>1</v>
      </c>
      <c r="BV111" s="2">
        <v>1</v>
      </c>
      <c r="BW111" s="2">
        <v>1</v>
      </c>
      <c r="BX111" s="2">
        <v>1</v>
      </c>
      <c r="BY111" s="2" t="s">
        <v>6</v>
      </c>
      <c r="BZ111" s="2">
        <v>0</v>
      </c>
      <c r="CA111" s="2">
        <v>0</v>
      </c>
      <c r="CB111" s="2" t="s">
        <v>6</v>
      </c>
      <c r="CC111" s="2"/>
      <c r="CD111" s="2"/>
      <c r="CE111" s="2">
        <v>0</v>
      </c>
      <c r="CF111" s="2">
        <v>0</v>
      </c>
      <c r="CG111" s="2">
        <v>0</v>
      </c>
      <c r="CH111" s="2"/>
      <c r="CI111" s="2"/>
      <c r="CJ111" s="2"/>
      <c r="CK111" s="2"/>
      <c r="CL111" s="2"/>
      <c r="CM111" s="2">
        <v>0</v>
      </c>
      <c r="CN111" s="2" t="s">
        <v>6</v>
      </c>
      <c r="CO111" s="2">
        <v>0</v>
      </c>
      <c r="CP111" s="2">
        <f t="shared" si="131"/>
        <v>3</v>
      </c>
      <c r="CQ111" s="2">
        <f t="shared" si="132"/>
        <v>14313</v>
      </c>
      <c r="CR111" s="2">
        <f t="shared" si="133"/>
        <v>0</v>
      </c>
      <c r="CS111" s="2">
        <f t="shared" si="134"/>
        <v>0</v>
      </c>
      <c r="CT111" s="2">
        <f t="shared" si="135"/>
        <v>0</v>
      </c>
      <c r="CU111" s="2">
        <f t="shared" si="136"/>
        <v>0</v>
      </c>
      <c r="CV111" s="2">
        <f t="shared" si="137"/>
        <v>0</v>
      </c>
      <c r="CW111" s="2">
        <f t="shared" si="138"/>
        <v>0</v>
      </c>
      <c r="CX111" s="2">
        <f t="shared" si="139"/>
        <v>0</v>
      </c>
      <c r="CY111" s="2">
        <f>(((S111+(R111*IF(0,0,1)))*AT111)/100)</f>
        <v>0</v>
      </c>
      <c r="CZ111" s="2">
        <f>(((S111+(R111*IF(0,0,1)))*AU111)/100)</f>
        <v>0</v>
      </c>
      <c r="DA111" s="2"/>
      <c r="DB111" s="2"/>
      <c r="DC111" s="2" t="s">
        <v>6</v>
      </c>
      <c r="DD111" s="2" t="s">
        <v>6</v>
      </c>
      <c r="DE111" s="2" t="s">
        <v>6</v>
      </c>
      <c r="DF111" s="2" t="s">
        <v>6</v>
      </c>
      <c r="DG111" s="2" t="s">
        <v>6</v>
      </c>
      <c r="DH111" s="2" t="s">
        <v>6</v>
      </c>
      <c r="DI111" s="2" t="s">
        <v>6</v>
      </c>
      <c r="DJ111" s="2" t="s">
        <v>6</v>
      </c>
      <c r="DK111" s="2" t="s">
        <v>6</v>
      </c>
      <c r="DL111" s="2" t="s">
        <v>6</v>
      </c>
      <c r="DM111" s="2" t="s">
        <v>6</v>
      </c>
      <c r="DN111" s="2">
        <v>0</v>
      </c>
      <c r="DO111" s="2">
        <v>0</v>
      </c>
      <c r="DP111" s="2">
        <v>1</v>
      </c>
      <c r="DQ111" s="2">
        <v>1</v>
      </c>
      <c r="DR111" s="2"/>
      <c r="DS111" s="2"/>
      <c r="DT111" s="2"/>
      <c r="DU111" s="2">
        <v>1009</v>
      </c>
      <c r="DV111" s="2" t="s">
        <v>63</v>
      </c>
      <c r="DW111" s="2" t="s">
        <v>63</v>
      </c>
      <c r="DX111" s="2">
        <v>1000</v>
      </c>
      <c r="DY111" s="2"/>
      <c r="DZ111" s="2" t="s">
        <v>6</v>
      </c>
      <c r="EA111" s="2" t="s">
        <v>6</v>
      </c>
      <c r="EB111" s="2" t="s">
        <v>6</v>
      </c>
      <c r="EC111" s="2" t="s">
        <v>6</v>
      </c>
      <c r="ED111" s="2"/>
      <c r="EE111" s="2">
        <v>54938781</v>
      </c>
      <c r="EF111" s="2">
        <v>20</v>
      </c>
      <c r="EG111" s="2" t="s">
        <v>34</v>
      </c>
      <c r="EH111" s="2">
        <v>0</v>
      </c>
      <c r="EI111" s="2" t="s">
        <v>6</v>
      </c>
      <c r="EJ111" s="2">
        <v>1</v>
      </c>
      <c r="EK111" s="2">
        <v>500001</v>
      </c>
      <c r="EL111" s="2" t="s">
        <v>35</v>
      </c>
      <c r="EM111" s="2" t="s">
        <v>36</v>
      </c>
      <c r="EN111" s="2"/>
      <c r="EO111" s="2" t="s">
        <v>6</v>
      </c>
      <c r="EP111" s="2"/>
      <c r="EQ111" s="2">
        <v>0</v>
      </c>
      <c r="ER111" s="2">
        <v>14313</v>
      </c>
      <c r="ES111" s="110">
        <f>'1.Лок.смета.и.Акт'!F210</f>
        <v>14313</v>
      </c>
      <c r="ET111" s="2">
        <v>0</v>
      </c>
      <c r="EU111" s="2">
        <v>0</v>
      </c>
      <c r="EV111" s="2">
        <v>0</v>
      </c>
      <c r="EW111" s="2">
        <v>0</v>
      </c>
      <c r="EX111" s="2">
        <v>0</v>
      </c>
      <c r="EY111" s="2"/>
      <c r="EZ111" s="2"/>
      <c r="FA111" s="2"/>
      <c r="FB111" s="2"/>
      <c r="FC111" s="2"/>
      <c r="FD111" s="2"/>
      <c r="FE111" s="2"/>
      <c r="FF111" s="2"/>
      <c r="FG111" s="2"/>
      <c r="FH111" s="2"/>
      <c r="FI111" s="2"/>
      <c r="FJ111" s="2"/>
      <c r="FK111" s="2"/>
      <c r="FL111" s="2"/>
      <c r="FM111" s="2"/>
      <c r="FN111" s="2"/>
      <c r="FO111" s="2"/>
      <c r="FP111" s="2"/>
      <c r="FQ111" s="2">
        <v>0</v>
      </c>
      <c r="FR111" s="2">
        <f t="shared" si="140"/>
        <v>0</v>
      </c>
      <c r="FS111" s="2">
        <v>0</v>
      </c>
      <c r="FT111" s="2"/>
      <c r="FU111" s="2"/>
      <c r="FV111" s="2"/>
      <c r="FW111" s="2"/>
      <c r="FX111" s="2">
        <v>0</v>
      </c>
      <c r="FY111" s="2">
        <v>0</v>
      </c>
      <c r="FZ111" s="2"/>
      <c r="GA111" s="2" t="s">
        <v>6</v>
      </c>
      <c r="GB111" s="2"/>
      <c r="GC111" s="2"/>
      <c r="GD111" s="2">
        <v>1</v>
      </c>
      <c r="GE111" s="2"/>
      <c r="GF111" s="2">
        <v>1793674503</v>
      </c>
      <c r="GG111" s="2">
        <v>2</v>
      </c>
      <c r="GH111" s="2">
        <v>0</v>
      </c>
      <c r="GI111" s="2">
        <v>-2</v>
      </c>
      <c r="GJ111" s="2">
        <v>0</v>
      </c>
      <c r="GK111" s="2">
        <v>0</v>
      </c>
      <c r="GL111" s="2">
        <f t="shared" si="141"/>
        <v>0</v>
      </c>
      <c r="GM111" s="2">
        <f t="shared" si="142"/>
        <v>3</v>
      </c>
      <c r="GN111" s="2">
        <f t="shared" si="143"/>
        <v>3</v>
      </c>
      <c r="GO111" s="2">
        <f t="shared" si="144"/>
        <v>0</v>
      </c>
      <c r="GP111" s="2">
        <f t="shared" si="145"/>
        <v>0</v>
      </c>
      <c r="GQ111" s="2"/>
      <c r="GR111" s="2">
        <v>0</v>
      </c>
      <c r="GS111" s="2">
        <v>3</v>
      </c>
      <c r="GT111" s="2">
        <v>0</v>
      </c>
      <c r="GU111" s="2" t="s">
        <v>6</v>
      </c>
      <c r="GV111" s="2">
        <f t="shared" si="146"/>
        <v>0</v>
      </c>
      <c r="GW111" s="2">
        <v>1</v>
      </c>
      <c r="GX111" s="2">
        <f t="shared" si="147"/>
        <v>0</v>
      </c>
      <c r="GY111" s="2"/>
      <c r="GZ111" s="2"/>
      <c r="HA111" s="2">
        <v>0</v>
      </c>
      <c r="HB111" s="2">
        <v>0</v>
      </c>
      <c r="HC111" s="2">
        <f t="shared" si="148"/>
        <v>0</v>
      </c>
      <c r="HD111" s="2"/>
      <c r="HE111" s="2" t="s">
        <v>6</v>
      </c>
      <c r="HF111" s="2" t="s">
        <v>6</v>
      </c>
      <c r="HG111" s="2"/>
      <c r="HH111" s="2"/>
      <c r="HI111" s="2"/>
      <c r="HJ111" s="2"/>
      <c r="HK111" s="2"/>
      <c r="HL111" s="2"/>
      <c r="HM111" s="2" t="s">
        <v>206</v>
      </c>
      <c r="HN111" s="2" t="s">
        <v>6</v>
      </c>
      <c r="HO111" s="2" t="s">
        <v>6</v>
      </c>
      <c r="HP111" s="2" t="s">
        <v>6</v>
      </c>
      <c r="HQ111" s="2" t="s">
        <v>6</v>
      </c>
      <c r="HR111" s="2"/>
      <c r="HS111" s="2"/>
      <c r="HT111" s="2"/>
      <c r="HU111" s="2"/>
      <c r="HV111" s="2"/>
      <c r="HW111" s="2"/>
      <c r="HX111" s="2"/>
      <c r="HY111" s="2"/>
      <c r="HZ111" s="2"/>
      <c r="IA111" s="2"/>
      <c r="IB111" s="2"/>
      <c r="IC111" s="2"/>
      <c r="ID111" s="2"/>
      <c r="IE111" s="2"/>
      <c r="IF111" s="2">
        <v>-1</v>
      </c>
      <c r="IG111" s="2"/>
      <c r="IH111" s="2"/>
      <c r="II111" s="2"/>
      <c r="IJ111" s="2"/>
      <c r="IK111" s="2">
        <v>0</v>
      </c>
      <c r="IL111" s="2"/>
      <c r="IM111" s="2"/>
      <c r="IN111" s="2"/>
      <c r="IO111" s="2"/>
      <c r="IP111" s="2"/>
      <c r="IQ111" s="2"/>
      <c r="IR111" s="2"/>
      <c r="IS111" s="2"/>
      <c r="IT111" s="2"/>
      <c r="IU111" s="2"/>
    </row>
    <row r="112" spans="1:255" x14ac:dyDescent="0.2">
      <c r="A112">
        <v>18</v>
      </c>
      <c r="B112">
        <v>1</v>
      </c>
      <c r="C112">
        <v>150</v>
      </c>
      <c r="E112" t="s">
        <v>214</v>
      </c>
      <c r="F112" t="e">
        <f>'2.Лок.смета.и.Акт'!#REF!</f>
        <v>#REF!</v>
      </c>
      <c r="G112" t="s">
        <v>177</v>
      </c>
      <c r="H112" t="s">
        <v>63</v>
      </c>
      <c r="I112">
        <f>I108*J112</f>
        <v>1.9000000000000001E-4</v>
      </c>
      <c r="J112">
        <v>3.7999999999999999E-2</v>
      </c>
      <c r="K112">
        <v>1.9E-2</v>
      </c>
      <c r="O112">
        <f t="shared" si="112"/>
        <v>25</v>
      </c>
      <c r="P112">
        <f t="shared" si="113"/>
        <v>25</v>
      </c>
      <c r="Q112">
        <f t="shared" si="114"/>
        <v>0</v>
      </c>
      <c r="R112">
        <f t="shared" si="115"/>
        <v>0</v>
      </c>
      <c r="S112">
        <f t="shared" si="116"/>
        <v>0</v>
      </c>
      <c r="T112">
        <f t="shared" si="117"/>
        <v>0</v>
      </c>
      <c r="U112">
        <f t="shared" si="118"/>
        <v>0</v>
      </c>
      <c r="V112">
        <f t="shared" si="119"/>
        <v>0</v>
      </c>
      <c r="W112">
        <f t="shared" si="120"/>
        <v>0</v>
      </c>
      <c r="X112">
        <f t="shared" si="121"/>
        <v>0</v>
      </c>
      <c r="Y112">
        <f t="shared" si="122"/>
        <v>0</v>
      </c>
      <c r="AA112">
        <v>86295184</v>
      </c>
      <c r="AB112">
        <f t="shared" si="123"/>
        <v>17403.57</v>
      </c>
      <c r="AC112">
        <f>ROUND((ES112),2)</f>
        <v>17403.57</v>
      </c>
      <c r="AD112">
        <f t="shared" si="124"/>
        <v>0</v>
      </c>
      <c r="AE112">
        <f t="shared" si="125"/>
        <v>0</v>
      </c>
      <c r="AF112">
        <f t="shared" si="126"/>
        <v>0</v>
      </c>
      <c r="AG112">
        <f t="shared" si="127"/>
        <v>0</v>
      </c>
      <c r="AH112">
        <f t="shared" si="128"/>
        <v>0</v>
      </c>
      <c r="AI112">
        <f t="shared" si="129"/>
        <v>0</v>
      </c>
      <c r="AJ112">
        <f t="shared" si="130"/>
        <v>0</v>
      </c>
      <c r="AK112">
        <v>17403.570000000003</v>
      </c>
      <c r="AL112">
        <v>17403.570000000003</v>
      </c>
      <c r="AM112">
        <v>0</v>
      </c>
      <c r="AN112">
        <v>0</v>
      </c>
      <c r="AO112">
        <v>0</v>
      </c>
      <c r="AP112">
        <v>0</v>
      </c>
      <c r="AQ112">
        <v>0</v>
      </c>
      <c r="AR112">
        <v>0</v>
      </c>
      <c r="AS112">
        <v>0</v>
      </c>
      <c r="AT112">
        <v>0</v>
      </c>
      <c r="AU112">
        <v>0</v>
      </c>
      <c r="AV112">
        <v>1</v>
      </c>
      <c r="AW112">
        <v>1</v>
      </c>
      <c r="AZ112">
        <v>1</v>
      </c>
      <c r="BA112">
        <v>1</v>
      </c>
      <c r="BB112">
        <v>1</v>
      </c>
      <c r="BC112">
        <v>7.56</v>
      </c>
      <c r="BD112" t="s">
        <v>6</v>
      </c>
      <c r="BE112" t="s">
        <v>6</v>
      </c>
      <c r="BF112" t="s">
        <v>6</v>
      </c>
      <c r="BG112" t="s">
        <v>6</v>
      </c>
      <c r="BH112">
        <v>3</v>
      </c>
      <c r="BI112">
        <v>1</v>
      </c>
      <c r="BJ112" t="s">
        <v>178</v>
      </c>
      <c r="BM112">
        <v>500001</v>
      </c>
      <c r="BN112">
        <v>0</v>
      </c>
      <c r="BO112" t="s">
        <v>6</v>
      </c>
      <c r="BP112">
        <v>0</v>
      </c>
      <c r="BQ112">
        <v>20</v>
      </c>
      <c r="BR112">
        <v>0</v>
      </c>
      <c r="BS112">
        <v>1</v>
      </c>
      <c r="BT112">
        <v>1</v>
      </c>
      <c r="BU112">
        <v>1</v>
      </c>
      <c r="BV112">
        <v>1</v>
      </c>
      <c r="BW112">
        <v>1</v>
      </c>
      <c r="BX112">
        <v>1</v>
      </c>
      <c r="BY112" t="s">
        <v>6</v>
      </c>
      <c r="BZ112">
        <v>0</v>
      </c>
      <c r="CA112">
        <v>0</v>
      </c>
      <c r="CB112" t="s">
        <v>6</v>
      </c>
      <c r="CE112">
        <v>0</v>
      </c>
      <c r="CF112">
        <v>0</v>
      </c>
      <c r="CG112">
        <v>0</v>
      </c>
      <c r="CM112">
        <v>0</v>
      </c>
      <c r="CN112" t="s">
        <v>6</v>
      </c>
      <c r="CO112">
        <v>0</v>
      </c>
      <c r="CP112">
        <f t="shared" si="131"/>
        <v>25</v>
      </c>
      <c r="CQ112">
        <f t="shared" si="132"/>
        <v>131570.98919999998</v>
      </c>
      <c r="CR112">
        <f t="shared" si="133"/>
        <v>0</v>
      </c>
      <c r="CS112">
        <f t="shared" si="134"/>
        <v>0</v>
      </c>
      <c r="CT112">
        <f t="shared" si="135"/>
        <v>0</v>
      </c>
      <c r="CU112">
        <f t="shared" si="136"/>
        <v>0</v>
      </c>
      <c r="CV112">
        <f t="shared" si="137"/>
        <v>0</v>
      </c>
      <c r="CW112">
        <f t="shared" si="138"/>
        <v>0</v>
      </c>
      <c r="CX112">
        <f t="shared" si="139"/>
        <v>0</v>
      </c>
      <c r="CY112">
        <f>(S112+R112)*(BZ112/100)</f>
        <v>0</v>
      </c>
      <c r="CZ112">
        <f>(S112+R112)*(CA112/100)</f>
        <v>0</v>
      </c>
      <c r="DC112" t="s">
        <v>6</v>
      </c>
      <c r="DD112" t="s">
        <v>6</v>
      </c>
      <c r="DE112" t="s">
        <v>6</v>
      </c>
      <c r="DF112" t="s">
        <v>6</v>
      </c>
      <c r="DG112" t="s">
        <v>6</v>
      </c>
      <c r="DH112" t="s">
        <v>6</v>
      </c>
      <c r="DI112" t="s">
        <v>6</v>
      </c>
      <c r="DJ112" t="s">
        <v>6</v>
      </c>
      <c r="DK112" t="s">
        <v>6</v>
      </c>
      <c r="DL112" t="s">
        <v>6</v>
      </c>
      <c r="DM112" t="s">
        <v>6</v>
      </c>
      <c r="DN112">
        <v>0</v>
      </c>
      <c r="DO112">
        <v>0</v>
      </c>
      <c r="DP112">
        <v>1</v>
      </c>
      <c r="DQ112">
        <v>1</v>
      </c>
      <c r="DU112">
        <v>1009</v>
      </c>
      <c r="DV112" t="s">
        <v>63</v>
      </c>
      <c r="DW112" t="e">
        <f>'2.Лок.смета.и.Акт'!#REF!</f>
        <v>#REF!</v>
      </c>
      <c r="DX112">
        <v>1000</v>
      </c>
      <c r="DZ112" t="s">
        <v>6</v>
      </c>
      <c r="EA112" t="s">
        <v>6</v>
      </c>
      <c r="EB112" t="s">
        <v>6</v>
      </c>
      <c r="EC112" t="s">
        <v>6</v>
      </c>
      <c r="EE112">
        <v>54938781</v>
      </c>
      <c r="EF112">
        <v>20</v>
      </c>
      <c r="EG112" t="s">
        <v>34</v>
      </c>
      <c r="EH112">
        <v>0</v>
      </c>
      <c r="EI112" t="s">
        <v>6</v>
      </c>
      <c r="EJ112">
        <v>1</v>
      </c>
      <c r="EK112">
        <v>500001</v>
      </c>
      <c r="EL112" t="s">
        <v>35</v>
      </c>
      <c r="EM112" t="s">
        <v>36</v>
      </c>
      <c r="EO112" t="s">
        <v>6</v>
      </c>
      <c r="EQ112">
        <v>0</v>
      </c>
      <c r="ER112">
        <v>124030</v>
      </c>
      <c r="ES112">
        <v>17403.570000000003</v>
      </c>
      <c r="ET112">
        <v>0</v>
      </c>
      <c r="EU112">
        <v>0</v>
      </c>
      <c r="EV112">
        <v>0</v>
      </c>
      <c r="EW112">
        <v>0</v>
      </c>
      <c r="EX112">
        <v>0</v>
      </c>
      <c r="EZ112">
        <v>5</v>
      </c>
      <c r="FC112">
        <v>0</v>
      </c>
      <c r="FD112">
        <v>18</v>
      </c>
      <c r="FF112">
        <v>124030</v>
      </c>
      <c r="FQ112">
        <v>0</v>
      </c>
      <c r="FR112">
        <f t="shared" si="140"/>
        <v>0</v>
      </c>
      <c r="FS112">
        <v>0</v>
      </c>
      <c r="FX112">
        <v>0</v>
      </c>
      <c r="FY112">
        <v>0</v>
      </c>
      <c r="GA112" t="s">
        <v>174</v>
      </c>
      <c r="GD112">
        <v>1</v>
      </c>
      <c r="GF112">
        <v>1793674503</v>
      </c>
      <c r="GG112">
        <v>2</v>
      </c>
      <c r="GH112">
        <v>3</v>
      </c>
      <c r="GI112">
        <v>5</v>
      </c>
      <c r="GJ112">
        <v>0</v>
      </c>
      <c r="GK112">
        <v>0</v>
      </c>
      <c r="GL112">
        <f t="shared" si="141"/>
        <v>0</v>
      </c>
      <c r="GM112">
        <f t="shared" si="142"/>
        <v>25</v>
      </c>
      <c r="GN112">
        <f t="shared" si="143"/>
        <v>25</v>
      </c>
      <c r="GO112">
        <f t="shared" si="144"/>
        <v>0</v>
      </c>
      <c r="GP112">
        <f t="shared" si="145"/>
        <v>0</v>
      </c>
      <c r="GR112">
        <v>1</v>
      </c>
      <c r="GS112">
        <v>1</v>
      </c>
      <c r="GT112">
        <v>0</v>
      </c>
      <c r="GU112" t="s">
        <v>6</v>
      </c>
      <c r="GV112">
        <f t="shared" si="146"/>
        <v>0</v>
      </c>
      <c r="GW112">
        <v>1</v>
      </c>
      <c r="GX112">
        <f t="shared" si="147"/>
        <v>0</v>
      </c>
      <c r="HA112">
        <v>0</v>
      </c>
      <c r="HB112">
        <v>0</v>
      </c>
      <c r="HC112">
        <f t="shared" si="148"/>
        <v>0</v>
      </c>
      <c r="HE112" t="s">
        <v>38</v>
      </c>
      <c r="HF112" t="s">
        <v>39</v>
      </c>
      <c r="HM112" t="s">
        <v>206</v>
      </c>
      <c r="HN112" t="s">
        <v>6</v>
      </c>
      <c r="HO112" t="s">
        <v>6</v>
      </c>
      <c r="HP112" t="s">
        <v>6</v>
      </c>
      <c r="HQ112" t="s">
        <v>6</v>
      </c>
      <c r="IF112">
        <v>-1</v>
      </c>
      <c r="IK112">
        <v>0</v>
      </c>
    </row>
    <row r="113" spans="1:255" x14ac:dyDescent="0.2">
      <c r="A113" s="2">
        <v>17</v>
      </c>
      <c r="B113" s="2">
        <v>1</v>
      </c>
      <c r="C113" s="2">
        <f>ROW(SmtRes!A154)</f>
        <v>154</v>
      </c>
      <c r="D113" s="2">
        <f>ROW(EtalonRes!A146)</f>
        <v>146</v>
      </c>
      <c r="E113" s="2" t="s">
        <v>215</v>
      </c>
      <c r="F113" s="2" t="s">
        <v>216</v>
      </c>
      <c r="G113" s="2" t="s">
        <v>217</v>
      </c>
      <c r="H113" s="2" t="s">
        <v>218</v>
      </c>
      <c r="I113" s="2">
        <f>'2.Лок.смета.и.Акт'!E38</f>
        <v>4.4999999999999998E-2</v>
      </c>
      <c r="J113" s="2">
        <v>0</v>
      </c>
      <c r="K113" s="2">
        <v>4.4999999999999998E-2</v>
      </c>
      <c r="L113" s="2"/>
      <c r="M113" s="2"/>
      <c r="N113" s="2"/>
      <c r="O113" s="2">
        <f t="shared" si="112"/>
        <v>7</v>
      </c>
      <c r="P113" s="2">
        <f t="shared" si="113"/>
        <v>0</v>
      </c>
      <c r="Q113" s="2">
        <f t="shared" si="114"/>
        <v>3</v>
      </c>
      <c r="R113" s="2">
        <f t="shared" si="115"/>
        <v>0</v>
      </c>
      <c r="S113" s="2">
        <f t="shared" si="116"/>
        <v>4</v>
      </c>
      <c r="T113" s="2">
        <f t="shared" si="117"/>
        <v>0</v>
      </c>
      <c r="U113" s="2">
        <f t="shared" si="118"/>
        <v>0.47609999999999997</v>
      </c>
      <c r="V113" s="2">
        <f t="shared" si="119"/>
        <v>0</v>
      </c>
      <c r="W113" s="2">
        <f t="shared" si="120"/>
        <v>0</v>
      </c>
      <c r="X113" s="2">
        <f t="shared" si="121"/>
        <v>4</v>
      </c>
      <c r="Y113" s="2">
        <f t="shared" si="122"/>
        <v>3</v>
      </c>
      <c r="Z113" s="2"/>
      <c r="AA113" s="2">
        <v>86295183</v>
      </c>
      <c r="AB113" s="2">
        <f t="shared" si="123"/>
        <v>160.12</v>
      </c>
      <c r="AC113" s="2">
        <f>ROUND((ES113+(SUM(SmtRes!BC151:'SmtRes'!BC154)+SUM(EtalonRes!AL143:'EtalonRes'!AL146))),2)</f>
        <v>0</v>
      </c>
      <c r="AD113" s="2">
        <f t="shared" si="124"/>
        <v>60.99</v>
      </c>
      <c r="AE113" s="2">
        <f t="shared" si="125"/>
        <v>0</v>
      </c>
      <c r="AF113" s="2">
        <f t="shared" si="126"/>
        <v>99.13</v>
      </c>
      <c r="AG113" s="2">
        <f t="shared" si="127"/>
        <v>0</v>
      </c>
      <c r="AH113" s="2">
        <f t="shared" si="128"/>
        <v>10.58</v>
      </c>
      <c r="AI113" s="2">
        <f t="shared" si="129"/>
        <v>0</v>
      </c>
      <c r="AJ113" s="2">
        <f t="shared" si="130"/>
        <v>0</v>
      </c>
      <c r="AK113" s="2">
        <v>1727.25</v>
      </c>
      <c r="AL113" s="2">
        <v>1567.13</v>
      </c>
      <c r="AM113" s="2">
        <v>60.99</v>
      </c>
      <c r="AN113" s="2">
        <v>0</v>
      </c>
      <c r="AO113" s="2">
        <v>99.13</v>
      </c>
      <c r="AP113" s="2">
        <v>0</v>
      </c>
      <c r="AQ113" s="2">
        <v>10.58</v>
      </c>
      <c r="AR113" s="2">
        <v>0</v>
      </c>
      <c r="AS113" s="2">
        <v>0</v>
      </c>
      <c r="AT113" s="2">
        <v>100</v>
      </c>
      <c r="AU113" s="2">
        <v>70</v>
      </c>
      <c r="AV113" s="2">
        <v>1</v>
      </c>
      <c r="AW113" s="2">
        <v>1</v>
      </c>
      <c r="AX113" s="2"/>
      <c r="AY113" s="2"/>
      <c r="AZ113" s="2">
        <v>1</v>
      </c>
      <c r="BA113" s="2">
        <v>1</v>
      </c>
      <c r="BB113" s="2">
        <v>1</v>
      </c>
      <c r="BC113" s="2">
        <v>1</v>
      </c>
      <c r="BD113" s="2" t="s">
        <v>6</v>
      </c>
      <c r="BE113" s="2" t="s">
        <v>6</v>
      </c>
      <c r="BF113" s="2" t="s">
        <v>6</v>
      </c>
      <c r="BG113" s="2" t="s">
        <v>6</v>
      </c>
      <c r="BH113" s="2">
        <v>0</v>
      </c>
      <c r="BI113" s="2">
        <v>1</v>
      </c>
      <c r="BJ113" s="2" t="s">
        <v>219</v>
      </c>
      <c r="BK113" s="2"/>
      <c r="BL113" s="2"/>
      <c r="BM113" s="2">
        <v>26001</v>
      </c>
      <c r="BN113" s="2">
        <v>0</v>
      </c>
      <c r="BO113" s="2" t="s">
        <v>6</v>
      </c>
      <c r="BP113" s="2">
        <v>0</v>
      </c>
      <c r="BQ113" s="2">
        <v>1</v>
      </c>
      <c r="BR113" s="2">
        <v>0</v>
      </c>
      <c r="BS113" s="2">
        <v>1</v>
      </c>
      <c r="BT113" s="2">
        <v>1</v>
      </c>
      <c r="BU113" s="2">
        <v>1</v>
      </c>
      <c r="BV113" s="2">
        <v>1</v>
      </c>
      <c r="BW113" s="2">
        <v>1</v>
      </c>
      <c r="BX113" s="2">
        <v>1</v>
      </c>
      <c r="BY113" s="2" t="s">
        <v>6</v>
      </c>
      <c r="BZ113" s="2">
        <v>100</v>
      </c>
      <c r="CA113" s="2">
        <v>70</v>
      </c>
      <c r="CB113" s="2" t="s">
        <v>6</v>
      </c>
      <c r="CC113" s="2"/>
      <c r="CD113" s="2"/>
      <c r="CE113" s="2">
        <v>0</v>
      </c>
      <c r="CF113" s="2">
        <v>0</v>
      </c>
      <c r="CG113" s="2">
        <v>0</v>
      </c>
      <c r="CH113" s="2"/>
      <c r="CI113" s="2"/>
      <c r="CJ113" s="2"/>
      <c r="CK113" s="2"/>
      <c r="CL113" s="2"/>
      <c r="CM113" s="2">
        <v>0</v>
      </c>
      <c r="CN113" s="2" t="s">
        <v>6</v>
      </c>
      <c r="CO113" s="2">
        <v>0</v>
      </c>
      <c r="CP113" s="2">
        <f t="shared" si="131"/>
        <v>7</v>
      </c>
      <c r="CQ113" s="2">
        <f t="shared" si="132"/>
        <v>0</v>
      </c>
      <c r="CR113" s="2">
        <f t="shared" si="133"/>
        <v>60.99</v>
      </c>
      <c r="CS113" s="2">
        <f t="shared" si="134"/>
        <v>0</v>
      </c>
      <c r="CT113" s="2">
        <f t="shared" si="135"/>
        <v>99.13</v>
      </c>
      <c r="CU113" s="2">
        <f t="shared" si="136"/>
        <v>0</v>
      </c>
      <c r="CV113" s="2">
        <f t="shared" si="137"/>
        <v>10.58</v>
      </c>
      <c r="CW113" s="2">
        <f t="shared" si="138"/>
        <v>0</v>
      </c>
      <c r="CX113" s="2">
        <f t="shared" si="139"/>
        <v>0</v>
      </c>
      <c r="CY113" s="2">
        <f>(((S113+(R113*IF(0,0,1)))*AT113)/100)</f>
        <v>4</v>
      </c>
      <c r="CZ113" s="2">
        <f>(((S113+(R113*IF(0,0,1)))*AU113)/100)</f>
        <v>2.8</v>
      </c>
      <c r="DA113" s="2"/>
      <c r="DB113" s="2"/>
      <c r="DC113" s="2" t="s">
        <v>6</v>
      </c>
      <c r="DD113" s="2" t="s">
        <v>6</v>
      </c>
      <c r="DE113" s="2" t="s">
        <v>6</v>
      </c>
      <c r="DF113" s="2" t="s">
        <v>6</v>
      </c>
      <c r="DG113" s="2" t="s">
        <v>6</v>
      </c>
      <c r="DH113" s="2" t="s">
        <v>6</v>
      </c>
      <c r="DI113" s="2" t="s">
        <v>6</v>
      </c>
      <c r="DJ113" s="2" t="s">
        <v>6</v>
      </c>
      <c r="DK113" s="2" t="s">
        <v>6</v>
      </c>
      <c r="DL113" s="2" t="s">
        <v>6</v>
      </c>
      <c r="DM113" s="2" t="s">
        <v>6</v>
      </c>
      <c r="DN113" s="2">
        <v>0</v>
      </c>
      <c r="DO113" s="2">
        <v>0</v>
      </c>
      <c r="DP113" s="2">
        <v>1</v>
      </c>
      <c r="DQ113" s="2">
        <v>1</v>
      </c>
      <c r="DR113" s="2"/>
      <c r="DS113" s="2"/>
      <c r="DT113" s="2"/>
      <c r="DU113" s="2">
        <v>1013</v>
      </c>
      <c r="DV113" s="2" t="s">
        <v>218</v>
      </c>
      <c r="DW113" s="2" t="s">
        <v>218</v>
      </c>
      <c r="DX113" s="2">
        <v>1</v>
      </c>
      <c r="DY113" s="2"/>
      <c r="DZ113" s="2" t="s">
        <v>6</v>
      </c>
      <c r="EA113" s="2" t="s">
        <v>6</v>
      </c>
      <c r="EB113" s="2" t="s">
        <v>6</v>
      </c>
      <c r="EC113" s="2" t="s">
        <v>6</v>
      </c>
      <c r="ED113" s="2"/>
      <c r="EE113" s="2">
        <v>54938639</v>
      </c>
      <c r="EF113" s="2">
        <v>1</v>
      </c>
      <c r="EG113" s="2" t="s">
        <v>25</v>
      </c>
      <c r="EH113" s="2">
        <v>0</v>
      </c>
      <c r="EI113" s="2" t="s">
        <v>6</v>
      </c>
      <c r="EJ113" s="2">
        <v>1</v>
      </c>
      <c r="EK113" s="2">
        <v>26001</v>
      </c>
      <c r="EL113" s="2" t="s">
        <v>220</v>
      </c>
      <c r="EM113" s="2" t="s">
        <v>221</v>
      </c>
      <c r="EN113" s="2"/>
      <c r="EO113" s="2" t="s">
        <v>6</v>
      </c>
      <c r="EP113" s="2"/>
      <c r="EQ113" s="2">
        <v>0</v>
      </c>
      <c r="ER113" s="2">
        <v>1727.25</v>
      </c>
      <c r="ES113" s="2">
        <v>1567.13</v>
      </c>
      <c r="ET113" s="2">
        <v>60.99</v>
      </c>
      <c r="EU113" s="2">
        <v>0</v>
      </c>
      <c r="EV113" s="2">
        <v>99.13</v>
      </c>
      <c r="EW113" s="2">
        <v>10.58</v>
      </c>
      <c r="EX113" s="2">
        <v>0</v>
      </c>
      <c r="EY113" s="2">
        <v>1</v>
      </c>
      <c r="EZ113" s="2"/>
      <c r="FA113" s="2"/>
      <c r="FB113" s="2"/>
      <c r="FC113" s="2"/>
      <c r="FD113" s="2"/>
      <c r="FE113" s="2"/>
      <c r="FF113" s="2"/>
      <c r="FG113" s="2"/>
      <c r="FH113" s="2"/>
      <c r="FI113" s="2"/>
      <c r="FJ113" s="2"/>
      <c r="FK113" s="2"/>
      <c r="FL113" s="2"/>
      <c r="FM113" s="2"/>
      <c r="FN113" s="2"/>
      <c r="FO113" s="2"/>
      <c r="FP113" s="2"/>
      <c r="FQ113" s="2">
        <v>0</v>
      </c>
      <c r="FR113" s="2">
        <f t="shared" si="140"/>
        <v>0</v>
      </c>
      <c r="FS113" s="2">
        <v>0</v>
      </c>
      <c r="FT113" s="2"/>
      <c r="FU113" s="2"/>
      <c r="FV113" s="2"/>
      <c r="FW113" s="2"/>
      <c r="FX113" s="2">
        <v>100</v>
      </c>
      <c r="FY113" s="2">
        <v>70</v>
      </c>
      <c r="FZ113" s="2"/>
      <c r="GA113" s="2" t="s">
        <v>6</v>
      </c>
      <c r="GB113" s="2"/>
      <c r="GC113" s="2"/>
      <c r="GD113" s="2">
        <v>1</v>
      </c>
      <c r="GE113" s="2"/>
      <c r="GF113" s="2">
        <v>-1663272726</v>
      </c>
      <c r="GG113" s="2">
        <v>2</v>
      </c>
      <c r="GH113" s="2">
        <v>1</v>
      </c>
      <c r="GI113" s="2">
        <v>-2</v>
      </c>
      <c r="GJ113" s="2">
        <v>0</v>
      </c>
      <c r="GK113" s="2">
        <v>0</v>
      </c>
      <c r="GL113" s="2">
        <f t="shared" si="141"/>
        <v>0</v>
      </c>
      <c r="GM113" s="2">
        <f t="shared" si="142"/>
        <v>14</v>
      </c>
      <c r="GN113" s="2">
        <f t="shared" si="143"/>
        <v>14</v>
      </c>
      <c r="GO113" s="2">
        <f t="shared" si="144"/>
        <v>0</v>
      </c>
      <c r="GP113" s="2">
        <f t="shared" si="145"/>
        <v>0</v>
      </c>
      <c r="GQ113" s="2"/>
      <c r="GR113" s="2">
        <v>0</v>
      </c>
      <c r="GS113" s="2">
        <v>3</v>
      </c>
      <c r="GT113" s="2">
        <v>0</v>
      </c>
      <c r="GU113" s="2" t="s">
        <v>6</v>
      </c>
      <c r="GV113" s="2">
        <f t="shared" si="146"/>
        <v>0</v>
      </c>
      <c r="GW113" s="2">
        <v>1</v>
      </c>
      <c r="GX113" s="2">
        <f t="shared" si="147"/>
        <v>0</v>
      </c>
      <c r="GY113" s="2"/>
      <c r="GZ113" s="2"/>
      <c r="HA113" s="2">
        <v>0</v>
      </c>
      <c r="HB113" s="2">
        <v>0</v>
      </c>
      <c r="HC113" s="2">
        <f t="shared" si="148"/>
        <v>0</v>
      </c>
      <c r="HD113" s="2"/>
      <c r="HE113" s="2" t="s">
        <v>6</v>
      </c>
      <c r="HF113" s="2" t="s">
        <v>6</v>
      </c>
      <c r="HG113" s="2"/>
      <c r="HH113" s="2"/>
      <c r="HI113" s="2"/>
      <c r="HJ113" s="2"/>
      <c r="HK113" s="2"/>
      <c r="HL113" s="2"/>
      <c r="HM113" s="2" t="s">
        <v>6</v>
      </c>
      <c r="HN113" s="2" t="s">
        <v>6</v>
      </c>
      <c r="HO113" s="2" t="s">
        <v>6</v>
      </c>
      <c r="HP113" s="2" t="s">
        <v>6</v>
      </c>
      <c r="HQ113" s="2" t="s">
        <v>6</v>
      </c>
      <c r="HR113" s="2"/>
      <c r="HS113" s="2"/>
      <c r="HT113" s="2"/>
      <c r="HU113" s="2"/>
      <c r="HV113" s="2"/>
      <c r="HW113" s="2"/>
      <c r="HX113" s="2"/>
      <c r="HY113" s="2"/>
      <c r="HZ113" s="2"/>
      <c r="IA113" s="2"/>
      <c r="IB113" s="2"/>
      <c r="IC113" s="2"/>
      <c r="ID113" s="2"/>
      <c r="IE113" s="2"/>
      <c r="IF113" s="2">
        <v>-1</v>
      </c>
      <c r="IG113" s="2"/>
      <c r="IH113" s="2"/>
      <c r="II113" s="2"/>
      <c r="IJ113" s="2"/>
      <c r="IK113" s="2">
        <v>0</v>
      </c>
      <c r="IL113" s="2"/>
      <c r="IM113" s="2"/>
      <c r="IN113" s="2"/>
      <c r="IO113" s="2"/>
      <c r="IP113" s="2"/>
      <c r="IQ113" s="2"/>
      <c r="IR113" s="2"/>
      <c r="IS113" s="2"/>
      <c r="IT113" s="2"/>
      <c r="IU113" s="2"/>
    </row>
    <row r="114" spans="1:255" x14ac:dyDescent="0.2">
      <c r="A114">
        <v>17</v>
      </c>
      <c r="B114">
        <v>1</v>
      </c>
      <c r="C114">
        <f>ROW(SmtRes!A158)</f>
        <v>158</v>
      </c>
      <c r="D114">
        <f>ROW(EtalonRes!A150)</f>
        <v>150</v>
      </c>
      <c r="E114" t="s">
        <v>215</v>
      </c>
      <c r="F114" t="s">
        <v>216</v>
      </c>
      <c r="G114" t="s">
        <v>217</v>
      </c>
      <c r="H114" t="s">
        <v>218</v>
      </c>
      <c r="I114">
        <f>'2.Лок.смета.и.Акт'!E38</f>
        <v>4.4999999999999998E-2</v>
      </c>
      <c r="J114">
        <v>0</v>
      </c>
      <c r="K114">
        <v>4.4999999999999998E-2</v>
      </c>
      <c r="O114">
        <f t="shared" si="112"/>
        <v>140</v>
      </c>
      <c r="P114">
        <f t="shared" si="113"/>
        <v>0</v>
      </c>
      <c r="Q114">
        <f t="shared" si="114"/>
        <v>26</v>
      </c>
      <c r="R114">
        <f t="shared" si="115"/>
        <v>0</v>
      </c>
      <c r="S114">
        <f t="shared" si="116"/>
        <v>114</v>
      </c>
      <c r="T114">
        <f t="shared" si="117"/>
        <v>0</v>
      </c>
      <c r="U114" t="e">
        <f t="shared" si="118"/>
        <v>#REF!</v>
      </c>
      <c r="V114">
        <f t="shared" si="119"/>
        <v>0</v>
      </c>
      <c r="W114">
        <f t="shared" si="120"/>
        <v>0</v>
      </c>
      <c r="X114" t="e">
        <f t="shared" si="121"/>
        <v>#REF!</v>
      </c>
      <c r="Y114" t="e">
        <f t="shared" si="122"/>
        <v>#REF!</v>
      </c>
      <c r="AA114">
        <v>86295184</v>
      </c>
      <c r="AB114">
        <f t="shared" si="123"/>
        <v>160.12</v>
      </c>
      <c r="AC114">
        <f>ROUND((ES114+(SUM(SmtRes!BC155:'SmtRes'!BC158)+SUM(EtalonRes!AL147:'EtalonRes'!AL150))),2)</f>
        <v>0</v>
      </c>
      <c r="AD114">
        <f t="shared" si="124"/>
        <v>60.99</v>
      </c>
      <c r="AE114">
        <f t="shared" si="125"/>
        <v>0</v>
      </c>
      <c r="AF114">
        <f t="shared" si="126"/>
        <v>99.13</v>
      </c>
      <c r="AG114">
        <f t="shared" si="127"/>
        <v>0</v>
      </c>
      <c r="AH114" t="e">
        <f t="shared" si="128"/>
        <v>#REF!</v>
      </c>
      <c r="AI114">
        <f t="shared" si="129"/>
        <v>0</v>
      </c>
      <c r="AJ114">
        <f t="shared" si="130"/>
        <v>0</v>
      </c>
      <c r="AK114">
        <f>AL114+AM114+AO114</f>
        <v>1727.25</v>
      </c>
      <c r="AL114">
        <v>1567.13</v>
      </c>
      <c r="AM114" s="75">
        <f>'1.Лок.смета.и.Акт'!F217</f>
        <v>60.99</v>
      </c>
      <c r="AN114">
        <v>0</v>
      </c>
      <c r="AO114" s="75">
        <f>'1.Лок.смета.и.Акт'!F216</f>
        <v>99.13</v>
      </c>
      <c r="AP114">
        <v>0</v>
      </c>
      <c r="AQ114" t="e">
        <f>'2.Лок.смета.и.Акт'!#REF!</f>
        <v>#REF!</v>
      </c>
      <c r="AR114">
        <v>0</v>
      </c>
      <c r="AS114">
        <v>0</v>
      </c>
      <c r="AT114">
        <v>95</v>
      </c>
      <c r="AU114">
        <v>60</v>
      </c>
      <c r="AV114">
        <v>1</v>
      </c>
      <c r="AW114">
        <v>1</v>
      </c>
      <c r="AZ114">
        <v>1</v>
      </c>
      <c r="BA114">
        <f>'1.Лок.смета.и.Акт'!J216</f>
        <v>25.6</v>
      </c>
      <c r="BB114">
        <f>'1.Лок.смета.и.Акт'!J217</f>
        <v>9.3000000000000007</v>
      </c>
      <c r="BC114">
        <v>7.56</v>
      </c>
      <c r="BD114" t="s">
        <v>6</v>
      </c>
      <c r="BE114" t="s">
        <v>6</v>
      </c>
      <c r="BF114" t="s">
        <v>6</v>
      </c>
      <c r="BG114" t="s">
        <v>6</v>
      </c>
      <c r="BH114">
        <v>0</v>
      </c>
      <c r="BI114">
        <v>1</v>
      </c>
      <c r="BJ114" t="s">
        <v>219</v>
      </c>
      <c r="BM114">
        <v>26001</v>
      </c>
      <c r="BN114">
        <v>0</v>
      </c>
      <c r="BO114" t="s">
        <v>216</v>
      </c>
      <c r="BP114">
        <v>1</v>
      </c>
      <c r="BQ114">
        <v>1</v>
      </c>
      <c r="BR114">
        <v>0</v>
      </c>
      <c r="BS114">
        <v>19.8</v>
      </c>
      <c r="BT114">
        <v>1</v>
      </c>
      <c r="BU114">
        <v>1</v>
      </c>
      <c r="BV114">
        <v>1</v>
      </c>
      <c r="BW114">
        <v>1</v>
      </c>
      <c r="BX114">
        <v>1</v>
      </c>
      <c r="BY114" t="s">
        <v>6</v>
      </c>
      <c r="BZ114" t="e">
        <f>'2.Лок.смета.и.Акт'!#REF!</f>
        <v>#REF!</v>
      </c>
      <c r="CA114" t="e">
        <f>'2.Лок.смета.и.Акт'!#REF!</f>
        <v>#REF!</v>
      </c>
      <c r="CB114" t="s">
        <v>6</v>
      </c>
      <c r="CE114">
        <v>0</v>
      </c>
      <c r="CF114">
        <v>0</v>
      </c>
      <c r="CG114">
        <v>0</v>
      </c>
      <c r="CM114">
        <v>0</v>
      </c>
      <c r="CN114" t="s">
        <v>6</v>
      </c>
      <c r="CO114">
        <v>0</v>
      </c>
      <c r="CP114">
        <f t="shared" si="131"/>
        <v>140</v>
      </c>
      <c r="CQ114">
        <f t="shared" si="132"/>
        <v>0</v>
      </c>
      <c r="CR114">
        <f t="shared" si="133"/>
        <v>567.20700000000011</v>
      </c>
      <c r="CS114">
        <f t="shared" si="134"/>
        <v>0</v>
      </c>
      <c r="CT114">
        <f t="shared" si="135"/>
        <v>2537.7280000000001</v>
      </c>
      <c r="CU114">
        <f t="shared" si="136"/>
        <v>0</v>
      </c>
      <c r="CV114" t="e">
        <f t="shared" si="137"/>
        <v>#REF!</v>
      </c>
      <c r="CW114">
        <f t="shared" si="138"/>
        <v>0</v>
      </c>
      <c r="CX114">
        <f t="shared" si="139"/>
        <v>0</v>
      </c>
      <c r="CY114" t="e">
        <f>(S114+R114)*(BZ114/100)</f>
        <v>#REF!</v>
      </c>
      <c r="CZ114" t="e">
        <f>(S114+R114)*(CA114/100)</f>
        <v>#REF!</v>
      </c>
      <c r="DC114" t="s">
        <v>6</v>
      </c>
      <c r="DD114" t="s">
        <v>6</v>
      </c>
      <c r="DE114" t="s">
        <v>6</v>
      </c>
      <c r="DF114" t="s">
        <v>6</v>
      </c>
      <c r="DG114" t="s">
        <v>6</v>
      </c>
      <c r="DH114" t="s">
        <v>6</v>
      </c>
      <c r="DI114" t="s">
        <v>6</v>
      </c>
      <c r="DJ114" t="s">
        <v>6</v>
      </c>
      <c r="DK114" t="s">
        <v>6</v>
      </c>
      <c r="DL114" t="s">
        <v>6</v>
      </c>
      <c r="DM114" t="s">
        <v>6</v>
      </c>
      <c r="DN114">
        <f>'1.Лок.смета.и.Акт'!E218</f>
        <v>100</v>
      </c>
      <c r="DO114">
        <f>'1.Лок.смета.и.Акт'!E219</f>
        <v>70</v>
      </c>
      <c r="DP114">
        <v>1</v>
      </c>
      <c r="DQ114">
        <v>1</v>
      </c>
      <c r="DU114">
        <v>1013</v>
      </c>
      <c r="DV114" t="s">
        <v>218</v>
      </c>
      <c r="DW114" t="str">
        <f>'2.Лок.смета.и.Акт'!D38</f>
        <v>1 м3 изоляции</v>
      </c>
      <c r="DX114">
        <v>1</v>
      </c>
      <c r="DZ114" t="s">
        <v>6</v>
      </c>
      <c r="EA114" t="s">
        <v>6</v>
      </c>
      <c r="EB114" t="s">
        <v>6</v>
      </c>
      <c r="EC114" t="s">
        <v>6</v>
      </c>
      <c r="EE114">
        <v>54938639</v>
      </c>
      <c r="EF114">
        <v>1</v>
      </c>
      <c r="EG114" t="s">
        <v>25</v>
      </c>
      <c r="EH114">
        <v>0</v>
      </c>
      <c r="EI114" t="s">
        <v>6</v>
      </c>
      <c r="EJ114">
        <v>1</v>
      </c>
      <c r="EK114">
        <v>26001</v>
      </c>
      <c r="EL114" t="s">
        <v>220</v>
      </c>
      <c r="EM114" t="s">
        <v>221</v>
      </c>
      <c r="EO114" t="s">
        <v>6</v>
      </c>
      <c r="EQ114">
        <v>0</v>
      </c>
      <c r="ER114">
        <f>ES114+ET114+EV114</f>
        <v>1727.25</v>
      </c>
      <c r="ES114">
        <v>1567.13</v>
      </c>
      <c r="ET114" s="75">
        <f>'1.Лок.смета.и.Акт'!F217</f>
        <v>60.99</v>
      </c>
      <c r="EU114">
        <v>0</v>
      </c>
      <c r="EV114" s="75">
        <f>'1.Лок.смета.и.Акт'!F216</f>
        <v>99.13</v>
      </c>
      <c r="EW114" t="e">
        <f>'2.Лок.смета.и.Акт'!#REF!</f>
        <v>#REF!</v>
      </c>
      <c r="EX114">
        <v>0</v>
      </c>
      <c r="EY114">
        <v>1</v>
      </c>
      <c r="FQ114">
        <v>0</v>
      </c>
      <c r="FR114">
        <f t="shared" si="140"/>
        <v>0</v>
      </c>
      <c r="FS114">
        <v>0</v>
      </c>
      <c r="FX114">
        <v>100</v>
      </c>
      <c r="FY114">
        <v>70</v>
      </c>
      <c r="GA114" t="s">
        <v>6</v>
      </c>
      <c r="GD114">
        <v>1</v>
      </c>
      <c r="GF114">
        <v>-1663272726</v>
      </c>
      <c r="GG114">
        <v>2</v>
      </c>
      <c r="GH114">
        <v>1</v>
      </c>
      <c r="GI114">
        <v>2</v>
      </c>
      <c r="GJ114">
        <v>0</v>
      </c>
      <c r="GK114">
        <v>0</v>
      </c>
      <c r="GL114">
        <f t="shared" si="141"/>
        <v>0</v>
      </c>
      <c r="GM114" t="e">
        <f t="shared" si="142"/>
        <v>#REF!</v>
      </c>
      <c r="GN114" t="e">
        <f t="shared" si="143"/>
        <v>#REF!</v>
      </c>
      <c r="GO114">
        <f t="shared" si="144"/>
        <v>0</v>
      </c>
      <c r="GP114">
        <f t="shared" si="145"/>
        <v>0</v>
      </c>
      <c r="GR114">
        <v>0</v>
      </c>
      <c r="GS114">
        <v>3</v>
      </c>
      <c r="GT114">
        <v>0</v>
      </c>
      <c r="GU114" t="s">
        <v>6</v>
      </c>
      <c r="GV114">
        <f t="shared" si="146"/>
        <v>0</v>
      </c>
      <c r="GW114">
        <v>1008.11</v>
      </c>
      <c r="GX114">
        <f t="shared" si="147"/>
        <v>0</v>
      </c>
      <c r="HA114">
        <v>0</v>
      </c>
      <c r="HB114">
        <v>0</v>
      </c>
      <c r="HC114">
        <f t="shared" si="148"/>
        <v>0</v>
      </c>
      <c r="HE114" t="s">
        <v>6</v>
      </c>
      <c r="HF114" t="s">
        <v>6</v>
      </c>
      <c r="HM114" t="s">
        <v>6</v>
      </c>
      <c r="HN114" t="s">
        <v>6</v>
      </c>
      <c r="HO114" t="s">
        <v>6</v>
      </c>
      <c r="HP114" t="s">
        <v>6</v>
      </c>
      <c r="HQ114" t="s">
        <v>6</v>
      </c>
      <c r="IF114">
        <v>-1</v>
      </c>
      <c r="IK114">
        <v>0</v>
      </c>
    </row>
    <row r="115" spans="1:255" x14ac:dyDescent="0.2">
      <c r="A115" s="2">
        <v>18</v>
      </c>
      <c r="B115" s="2">
        <v>1</v>
      </c>
      <c r="C115" s="2">
        <v>154</v>
      </c>
      <c r="D115" s="2"/>
      <c r="E115" s="2" t="s">
        <v>222</v>
      </c>
      <c r="F115" s="2" t="s">
        <v>223</v>
      </c>
      <c r="G115" s="2" t="s">
        <v>224</v>
      </c>
      <c r="H115" s="2" t="s">
        <v>32</v>
      </c>
      <c r="I115" s="2">
        <f>I113*J115</f>
        <v>4.5899999999999996E-2</v>
      </c>
      <c r="J115" s="216">
        <f>'5.Ведомость_списания'!F69</f>
        <v>1.02</v>
      </c>
      <c r="K115" s="2">
        <v>1.02</v>
      </c>
      <c r="L115" s="2"/>
      <c r="M115" s="2"/>
      <c r="N115" s="2"/>
      <c r="O115" s="2">
        <f t="shared" si="112"/>
        <v>32</v>
      </c>
      <c r="P115" s="2">
        <f t="shared" si="113"/>
        <v>32</v>
      </c>
      <c r="Q115" s="2">
        <f t="shared" si="114"/>
        <v>0</v>
      </c>
      <c r="R115" s="2">
        <f t="shared" si="115"/>
        <v>0</v>
      </c>
      <c r="S115" s="2">
        <f t="shared" si="116"/>
        <v>0</v>
      </c>
      <c r="T115" s="2">
        <f t="shared" si="117"/>
        <v>0</v>
      </c>
      <c r="U115" s="2">
        <f t="shared" si="118"/>
        <v>0</v>
      </c>
      <c r="V115" s="2">
        <f t="shared" si="119"/>
        <v>0</v>
      </c>
      <c r="W115" s="2">
        <f t="shared" si="120"/>
        <v>0</v>
      </c>
      <c r="X115" s="2">
        <f t="shared" si="121"/>
        <v>0</v>
      </c>
      <c r="Y115" s="2">
        <f t="shared" si="122"/>
        <v>0</v>
      </c>
      <c r="Z115" s="2"/>
      <c r="AA115" s="2">
        <v>86295183</v>
      </c>
      <c r="AB115" s="2">
        <f t="shared" si="123"/>
        <v>699.86</v>
      </c>
      <c r="AC115" s="2">
        <f>ROUND((ES115),2)</f>
        <v>699.86</v>
      </c>
      <c r="AD115" s="2">
        <f t="shared" si="124"/>
        <v>0</v>
      </c>
      <c r="AE115" s="2">
        <f t="shared" si="125"/>
        <v>0</v>
      </c>
      <c r="AF115" s="2">
        <f t="shared" si="126"/>
        <v>0</v>
      </c>
      <c r="AG115" s="2">
        <f t="shared" si="127"/>
        <v>0</v>
      </c>
      <c r="AH115" s="2">
        <f t="shared" si="128"/>
        <v>0</v>
      </c>
      <c r="AI115" s="2">
        <f t="shared" si="129"/>
        <v>0</v>
      </c>
      <c r="AJ115" s="2">
        <f t="shared" si="130"/>
        <v>1.64</v>
      </c>
      <c r="AK115" s="2">
        <v>699.86</v>
      </c>
      <c r="AL115" s="110">
        <f>'1.Лок.смета.и.Акт'!F221</f>
        <v>699.86</v>
      </c>
      <c r="AM115" s="2">
        <v>0</v>
      </c>
      <c r="AN115" s="2">
        <v>0</v>
      </c>
      <c r="AO115" s="2">
        <v>0</v>
      </c>
      <c r="AP115" s="2">
        <v>0</v>
      </c>
      <c r="AQ115" s="2">
        <v>0</v>
      </c>
      <c r="AR115" s="2">
        <v>0</v>
      </c>
      <c r="AS115" s="2">
        <v>1.64</v>
      </c>
      <c r="AT115" s="2">
        <v>0</v>
      </c>
      <c r="AU115" s="2">
        <v>0</v>
      </c>
      <c r="AV115" s="2">
        <v>1</v>
      </c>
      <c r="AW115" s="2">
        <v>1</v>
      </c>
      <c r="AX115" s="2"/>
      <c r="AY115" s="2"/>
      <c r="AZ115" s="2">
        <v>1</v>
      </c>
      <c r="BA115" s="2">
        <v>1</v>
      </c>
      <c r="BB115" s="2">
        <v>1</v>
      </c>
      <c r="BC115" s="2">
        <v>1</v>
      </c>
      <c r="BD115" s="2" t="s">
        <v>6</v>
      </c>
      <c r="BE115" s="2" t="s">
        <v>6</v>
      </c>
      <c r="BF115" s="2" t="s">
        <v>6</v>
      </c>
      <c r="BG115" s="2" t="s">
        <v>6</v>
      </c>
      <c r="BH115" s="2">
        <v>3</v>
      </c>
      <c r="BI115" s="2">
        <v>1</v>
      </c>
      <c r="BJ115" s="2" t="s">
        <v>225</v>
      </c>
      <c r="BK115" s="2"/>
      <c r="BL115" s="2"/>
      <c r="BM115" s="2">
        <v>500001</v>
      </c>
      <c r="BN115" s="2">
        <v>0</v>
      </c>
      <c r="BO115" s="2" t="s">
        <v>6</v>
      </c>
      <c r="BP115" s="2">
        <v>0</v>
      </c>
      <c r="BQ115" s="2">
        <v>20</v>
      </c>
      <c r="BR115" s="2">
        <v>0</v>
      </c>
      <c r="BS115" s="2">
        <v>1</v>
      </c>
      <c r="BT115" s="2">
        <v>1</v>
      </c>
      <c r="BU115" s="2">
        <v>1</v>
      </c>
      <c r="BV115" s="2">
        <v>1</v>
      </c>
      <c r="BW115" s="2">
        <v>1</v>
      </c>
      <c r="BX115" s="2">
        <v>1</v>
      </c>
      <c r="BY115" s="2" t="s">
        <v>6</v>
      </c>
      <c r="BZ115" s="2">
        <v>0</v>
      </c>
      <c r="CA115" s="2">
        <v>0</v>
      </c>
      <c r="CB115" s="2" t="s">
        <v>6</v>
      </c>
      <c r="CC115" s="2"/>
      <c r="CD115" s="2"/>
      <c r="CE115" s="2">
        <v>0</v>
      </c>
      <c r="CF115" s="2">
        <v>0</v>
      </c>
      <c r="CG115" s="2">
        <v>0</v>
      </c>
      <c r="CH115" s="2"/>
      <c r="CI115" s="2"/>
      <c r="CJ115" s="2"/>
      <c r="CK115" s="2"/>
      <c r="CL115" s="2"/>
      <c r="CM115" s="2">
        <v>0</v>
      </c>
      <c r="CN115" s="2" t="s">
        <v>6</v>
      </c>
      <c r="CO115" s="2">
        <v>0</v>
      </c>
      <c r="CP115" s="2">
        <f t="shared" si="131"/>
        <v>32</v>
      </c>
      <c r="CQ115" s="2">
        <f t="shared" si="132"/>
        <v>699.86</v>
      </c>
      <c r="CR115" s="2">
        <f t="shared" si="133"/>
        <v>0</v>
      </c>
      <c r="CS115" s="2">
        <f t="shared" si="134"/>
        <v>0</v>
      </c>
      <c r="CT115" s="2">
        <f t="shared" si="135"/>
        <v>0</v>
      </c>
      <c r="CU115" s="2">
        <f t="shared" si="136"/>
        <v>0</v>
      </c>
      <c r="CV115" s="2">
        <f t="shared" si="137"/>
        <v>0</v>
      </c>
      <c r="CW115" s="2">
        <f t="shared" si="138"/>
        <v>0</v>
      </c>
      <c r="CX115" s="2">
        <f t="shared" si="139"/>
        <v>1.64</v>
      </c>
      <c r="CY115" s="2">
        <f>(((S115+(R115*IF(0,0,1)))*AT115)/100)</f>
        <v>0</v>
      </c>
      <c r="CZ115" s="2">
        <f>(((S115+(R115*IF(0,0,1)))*AU115)/100)</f>
        <v>0</v>
      </c>
      <c r="DA115" s="2"/>
      <c r="DB115" s="2"/>
      <c r="DC115" s="2" t="s">
        <v>6</v>
      </c>
      <c r="DD115" s="2" t="s">
        <v>6</v>
      </c>
      <c r="DE115" s="2" t="s">
        <v>6</v>
      </c>
      <c r="DF115" s="2" t="s">
        <v>6</v>
      </c>
      <c r="DG115" s="2" t="s">
        <v>6</v>
      </c>
      <c r="DH115" s="2" t="s">
        <v>6</v>
      </c>
      <c r="DI115" s="2" t="s">
        <v>6</v>
      </c>
      <c r="DJ115" s="2" t="s">
        <v>6</v>
      </c>
      <c r="DK115" s="2" t="s">
        <v>6</v>
      </c>
      <c r="DL115" s="2" t="s">
        <v>6</v>
      </c>
      <c r="DM115" s="2" t="s">
        <v>6</v>
      </c>
      <c r="DN115" s="2">
        <v>0</v>
      </c>
      <c r="DO115" s="2">
        <v>0</v>
      </c>
      <c r="DP115" s="2">
        <v>1</v>
      </c>
      <c r="DQ115" s="2">
        <v>1</v>
      </c>
      <c r="DR115" s="2"/>
      <c r="DS115" s="2"/>
      <c r="DT115" s="2"/>
      <c r="DU115" s="2">
        <v>1007</v>
      </c>
      <c r="DV115" s="2" t="s">
        <v>32</v>
      </c>
      <c r="DW115" s="2" t="s">
        <v>32</v>
      </c>
      <c r="DX115" s="2">
        <v>1</v>
      </c>
      <c r="DY115" s="2"/>
      <c r="DZ115" s="2" t="s">
        <v>6</v>
      </c>
      <c r="EA115" s="2" t="s">
        <v>6</v>
      </c>
      <c r="EB115" s="2" t="s">
        <v>6</v>
      </c>
      <c r="EC115" s="2" t="s">
        <v>6</v>
      </c>
      <c r="ED115" s="2"/>
      <c r="EE115" s="2">
        <v>54938781</v>
      </c>
      <c r="EF115" s="2">
        <v>20</v>
      </c>
      <c r="EG115" s="2" t="s">
        <v>34</v>
      </c>
      <c r="EH115" s="2">
        <v>0</v>
      </c>
      <c r="EI115" s="2" t="s">
        <v>6</v>
      </c>
      <c r="EJ115" s="2">
        <v>1</v>
      </c>
      <c r="EK115" s="2">
        <v>500001</v>
      </c>
      <c r="EL115" s="2" t="s">
        <v>35</v>
      </c>
      <c r="EM115" s="2" t="s">
        <v>36</v>
      </c>
      <c r="EN115" s="2"/>
      <c r="EO115" s="2" t="s">
        <v>6</v>
      </c>
      <c r="EP115" s="2"/>
      <c r="EQ115" s="2">
        <v>0</v>
      </c>
      <c r="ER115" s="2">
        <v>699.86</v>
      </c>
      <c r="ES115" s="110">
        <f>'1.Лок.смета.и.Акт'!F221</f>
        <v>699.86</v>
      </c>
      <c r="ET115" s="2">
        <v>0</v>
      </c>
      <c r="EU115" s="2">
        <v>0</v>
      </c>
      <c r="EV115" s="2">
        <v>0</v>
      </c>
      <c r="EW115" s="2">
        <v>0</v>
      </c>
      <c r="EX115" s="2">
        <v>0</v>
      </c>
      <c r="EY115" s="2"/>
      <c r="EZ115" s="2"/>
      <c r="FA115" s="2"/>
      <c r="FB115" s="2"/>
      <c r="FC115" s="2"/>
      <c r="FD115" s="2"/>
      <c r="FE115" s="2"/>
      <c r="FF115" s="2"/>
      <c r="FG115" s="2"/>
      <c r="FH115" s="2"/>
      <c r="FI115" s="2"/>
      <c r="FJ115" s="2"/>
      <c r="FK115" s="2"/>
      <c r="FL115" s="2"/>
      <c r="FM115" s="2"/>
      <c r="FN115" s="2"/>
      <c r="FO115" s="2"/>
      <c r="FP115" s="2"/>
      <c r="FQ115" s="2">
        <v>0</v>
      </c>
      <c r="FR115" s="2">
        <f t="shared" si="140"/>
        <v>0</v>
      </c>
      <c r="FS115" s="2">
        <v>0</v>
      </c>
      <c r="FT115" s="2"/>
      <c r="FU115" s="2"/>
      <c r="FV115" s="2"/>
      <c r="FW115" s="2"/>
      <c r="FX115" s="2">
        <v>0</v>
      </c>
      <c r="FY115" s="2">
        <v>0</v>
      </c>
      <c r="FZ115" s="2"/>
      <c r="GA115" s="2" t="s">
        <v>6</v>
      </c>
      <c r="GB115" s="2"/>
      <c r="GC115" s="2"/>
      <c r="GD115" s="2">
        <v>1</v>
      </c>
      <c r="GE115" s="2"/>
      <c r="GF115" s="2">
        <v>-1085093626</v>
      </c>
      <c r="GG115" s="2">
        <v>2</v>
      </c>
      <c r="GH115" s="2">
        <v>1</v>
      </c>
      <c r="GI115" s="2">
        <v>-2</v>
      </c>
      <c r="GJ115" s="2">
        <v>0</v>
      </c>
      <c r="GK115" s="2">
        <v>0</v>
      </c>
      <c r="GL115" s="2">
        <f t="shared" si="141"/>
        <v>0</v>
      </c>
      <c r="GM115" s="2">
        <f t="shared" si="142"/>
        <v>32</v>
      </c>
      <c r="GN115" s="2">
        <f t="shared" si="143"/>
        <v>32</v>
      </c>
      <c r="GO115" s="2">
        <f t="shared" si="144"/>
        <v>0</v>
      </c>
      <c r="GP115" s="2">
        <f t="shared" si="145"/>
        <v>0</v>
      </c>
      <c r="GQ115" s="2"/>
      <c r="GR115" s="2">
        <v>0</v>
      </c>
      <c r="GS115" s="2">
        <v>3</v>
      </c>
      <c r="GT115" s="2">
        <v>0</v>
      </c>
      <c r="GU115" s="2" t="s">
        <v>6</v>
      </c>
      <c r="GV115" s="2">
        <f t="shared" si="146"/>
        <v>0</v>
      </c>
      <c r="GW115" s="2">
        <v>1</v>
      </c>
      <c r="GX115" s="2">
        <f t="shared" si="147"/>
        <v>0</v>
      </c>
      <c r="GY115" s="2"/>
      <c r="GZ115" s="2"/>
      <c r="HA115" s="2">
        <v>0</v>
      </c>
      <c r="HB115" s="2">
        <v>0</v>
      </c>
      <c r="HC115" s="2">
        <f t="shared" si="148"/>
        <v>0</v>
      </c>
      <c r="HD115" s="2"/>
      <c r="HE115" s="2" t="s">
        <v>6</v>
      </c>
      <c r="HF115" s="2" t="s">
        <v>6</v>
      </c>
      <c r="HG115" s="2"/>
      <c r="HH115" s="2"/>
      <c r="HI115" s="2"/>
      <c r="HJ115" s="2"/>
      <c r="HK115" s="2"/>
      <c r="HL115" s="2"/>
      <c r="HM115" s="2" t="s">
        <v>6</v>
      </c>
      <c r="HN115" s="2" t="s">
        <v>6</v>
      </c>
      <c r="HO115" s="2" t="s">
        <v>6</v>
      </c>
      <c r="HP115" s="2" t="s">
        <v>6</v>
      </c>
      <c r="HQ115" s="2" t="s">
        <v>6</v>
      </c>
      <c r="HR115" s="2"/>
      <c r="HS115" s="2"/>
      <c r="HT115" s="2"/>
      <c r="HU115" s="2"/>
      <c r="HV115" s="2"/>
      <c r="HW115" s="2"/>
      <c r="HX115" s="2"/>
      <c r="HY115" s="2"/>
      <c r="HZ115" s="2"/>
      <c r="IA115" s="2"/>
      <c r="IB115" s="2"/>
      <c r="IC115" s="2"/>
      <c r="ID115" s="2"/>
      <c r="IE115" s="2"/>
      <c r="IF115" s="2">
        <v>-1</v>
      </c>
      <c r="IG115" s="2"/>
      <c r="IH115" s="2"/>
      <c r="II115" s="2"/>
      <c r="IJ115" s="2"/>
      <c r="IK115" s="2">
        <v>0</v>
      </c>
      <c r="IL115" s="2"/>
      <c r="IM115" s="2"/>
      <c r="IN115" s="2"/>
      <c r="IO115" s="2"/>
      <c r="IP115" s="2"/>
      <c r="IQ115" s="2"/>
      <c r="IR115" s="2"/>
      <c r="IS115" s="2"/>
      <c r="IT115" s="2"/>
      <c r="IU115" s="2"/>
    </row>
    <row r="116" spans="1:255" x14ac:dyDescent="0.2">
      <c r="A116">
        <v>18</v>
      </c>
      <c r="B116">
        <v>1</v>
      </c>
      <c r="C116">
        <v>158</v>
      </c>
      <c r="E116" t="s">
        <v>222</v>
      </c>
      <c r="F116" t="e">
        <f>'2.Лок.смета.и.Акт'!#REF!</f>
        <v>#REF!</v>
      </c>
      <c r="G116" t="s">
        <v>224</v>
      </c>
      <c r="H116" t="s">
        <v>32</v>
      </c>
      <c r="I116">
        <f>I114*J116</f>
        <v>4.5899999999999996E-2</v>
      </c>
      <c r="J116">
        <v>1.02</v>
      </c>
      <c r="K116">
        <v>1.02</v>
      </c>
      <c r="O116">
        <f t="shared" si="112"/>
        <v>356</v>
      </c>
      <c r="P116">
        <f t="shared" si="113"/>
        <v>356</v>
      </c>
      <c r="Q116">
        <f t="shared" si="114"/>
        <v>0</v>
      </c>
      <c r="R116">
        <f t="shared" si="115"/>
        <v>0</v>
      </c>
      <c r="S116">
        <f t="shared" si="116"/>
        <v>0</v>
      </c>
      <c r="T116">
        <f t="shared" si="117"/>
        <v>0</v>
      </c>
      <c r="U116">
        <f t="shared" si="118"/>
        <v>0</v>
      </c>
      <c r="V116">
        <f t="shared" si="119"/>
        <v>0</v>
      </c>
      <c r="W116">
        <f t="shared" si="120"/>
        <v>0</v>
      </c>
      <c r="X116">
        <f t="shared" si="121"/>
        <v>0</v>
      </c>
      <c r="Y116">
        <f t="shared" si="122"/>
        <v>0</v>
      </c>
      <c r="AA116">
        <v>86295184</v>
      </c>
      <c r="AB116">
        <f t="shared" si="123"/>
        <v>1026.6500000000001</v>
      </c>
      <c r="AC116">
        <f>ROUND((ES116),2)</f>
        <v>1026.6500000000001</v>
      </c>
      <c r="AD116">
        <f t="shared" si="124"/>
        <v>0</v>
      </c>
      <c r="AE116">
        <f t="shared" si="125"/>
        <v>0</v>
      </c>
      <c r="AF116">
        <f t="shared" si="126"/>
        <v>0</v>
      </c>
      <c r="AG116">
        <f t="shared" si="127"/>
        <v>0</v>
      </c>
      <c r="AH116">
        <f t="shared" si="128"/>
        <v>0</v>
      </c>
      <c r="AI116">
        <f t="shared" si="129"/>
        <v>0</v>
      </c>
      <c r="AJ116">
        <f t="shared" si="130"/>
        <v>1.64</v>
      </c>
      <c r="AK116">
        <v>1026.6500000000001</v>
      </c>
      <c r="AL116">
        <v>1026.6500000000001</v>
      </c>
      <c r="AM116">
        <v>0</v>
      </c>
      <c r="AN116">
        <v>0</v>
      </c>
      <c r="AO116">
        <v>0</v>
      </c>
      <c r="AP116">
        <v>0</v>
      </c>
      <c r="AQ116">
        <v>0</v>
      </c>
      <c r="AR116">
        <v>0</v>
      </c>
      <c r="AS116">
        <v>1.64</v>
      </c>
      <c r="AT116">
        <v>0</v>
      </c>
      <c r="AU116">
        <v>0</v>
      </c>
      <c r="AV116">
        <v>1</v>
      </c>
      <c r="AW116">
        <v>1</v>
      </c>
      <c r="AZ116">
        <v>1</v>
      </c>
      <c r="BA116">
        <v>1</v>
      </c>
      <c r="BB116">
        <v>1</v>
      </c>
      <c r="BC116">
        <v>7.56</v>
      </c>
      <c r="BD116" t="s">
        <v>6</v>
      </c>
      <c r="BE116" t="s">
        <v>6</v>
      </c>
      <c r="BF116" t="s">
        <v>6</v>
      </c>
      <c r="BG116" t="s">
        <v>6</v>
      </c>
      <c r="BH116">
        <v>3</v>
      </c>
      <c r="BI116">
        <v>1</v>
      </c>
      <c r="BJ116" t="s">
        <v>225</v>
      </c>
      <c r="BM116">
        <v>500001</v>
      </c>
      <c r="BN116">
        <v>0</v>
      </c>
      <c r="BO116" t="s">
        <v>6</v>
      </c>
      <c r="BP116">
        <v>0</v>
      </c>
      <c r="BQ116">
        <v>20</v>
      </c>
      <c r="BR116">
        <v>0</v>
      </c>
      <c r="BS116">
        <v>1</v>
      </c>
      <c r="BT116">
        <v>1</v>
      </c>
      <c r="BU116">
        <v>1</v>
      </c>
      <c r="BV116">
        <v>1</v>
      </c>
      <c r="BW116">
        <v>1</v>
      </c>
      <c r="BX116">
        <v>1</v>
      </c>
      <c r="BY116" t="s">
        <v>6</v>
      </c>
      <c r="BZ116">
        <v>0</v>
      </c>
      <c r="CA116">
        <v>0</v>
      </c>
      <c r="CB116" t="s">
        <v>6</v>
      </c>
      <c r="CE116">
        <v>0</v>
      </c>
      <c r="CF116">
        <v>0</v>
      </c>
      <c r="CG116">
        <v>0</v>
      </c>
      <c r="CM116">
        <v>0</v>
      </c>
      <c r="CN116" t="s">
        <v>6</v>
      </c>
      <c r="CO116">
        <v>0</v>
      </c>
      <c r="CP116">
        <f t="shared" si="131"/>
        <v>356</v>
      </c>
      <c r="CQ116">
        <f t="shared" si="132"/>
        <v>7761.4740000000002</v>
      </c>
      <c r="CR116">
        <f t="shared" si="133"/>
        <v>0</v>
      </c>
      <c r="CS116">
        <f t="shared" si="134"/>
        <v>0</v>
      </c>
      <c r="CT116">
        <f t="shared" si="135"/>
        <v>0</v>
      </c>
      <c r="CU116">
        <f t="shared" si="136"/>
        <v>0</v>
      </c>
      <c r="CV116">
        <f t="shared" si="137"/>
        <v>0</v>
      </c>
      <c r="CW116">
        <f t="shared" si="138"/>
        <v>0</v>
      </c>
      <c r="CX116">
        <f t="shared" si="139"/>
        <v>1.64</v>
      </c>
      <c r="CY116">
        <f>(S116+R116)*(BZ116/100)</f>
        <v>0</v>
      </c>
      <c r="CZ116">
        <f>(S116+R116)*(CA116/100)</f>
        <v>0</v>
      </c>
      <c r="DC116" t="s">
        <v>6</v>
      </c>
      <c r="DD116" t="s">
        <v>6</v>
      </c>
      <c r="DE116" t="s">
        <v>6</v>
      </c>
      <c r="DF116" t="s">
        <v>6</v>
      </c>
      <c r="DG116" t="s">
        <v>6</v>
      </c>
      <c r="DH116" t="s">
        <v>6</v>
      </c>
      <c r="DI116" t="s">
        <v>6</v>
      </c>
      <c r="DJ116" t="s">
        <v>6</v>
      </c>
      <c r="DK116" t="s">
        <v>6</v>
      </c>
      <c r="DL116" t="s">
        <v>6</v>
      </c>
      <c r="DM116" t="s">
        <v>6</v>
      </c>
      <c r="DN116">
        <v>0</v>
      </c>
      <c r="DO116">
        <v>0</v>
      </c>
      <c r="DP116">
        <v>1</v>
      </c>
      <c r="DQ116">
        <v>1</v>
      </c>
      <c r="DU116">
        <v>1007</v>
      </c>
      <c r="DV116" t="s">
        <v>32</v>
      </c>
      <c r="DW116" t="e">
        <f>'2.Лок.смета.и.Акт'!#REF!</f>
        <v>#REF!</v>
      </c>
      <c r="DX116">
        <v>1</v>
      </c>
      <c r="DZ116" t="s">
        <v>6</v>
      </c>
      <c r="EA116" t="s">
        <v>6</v>
      </c>
      <c r="EB116" t="s">
        <v>6</v>
      </c>
      <c r="EC116" t="s">
        <v>6</v>
      </c>
      <c r="EE116">
        <v>54938781</v>
      </c>
      <c r="EF116">
        <v>20</v>
      </c>
      <c r="EG116" t="s">
        <v>34</v>
      </c>
      <c r="EH116">
        <v>0</v>
      </c>
      <c r="EI116" t="s">
        <v>6</v>
      </c>
      <c r="EJ116">
        <v>1</v>
      </c>
      <c r="EK116">
        <v>500001</v>
      </c>
      <c r="EL116" t="s">
        <v>35</v>
      </c>
      <c r="EM116" t="s">
        <v>36</v>
      </c>
      <c r="EO116" t="s">
        <v>6</v>
      </c>
      <c r="EQ116">
        <v>0</v>
      </c>
      <c r="ER116">
        <v>7316.67</v>
      </c>
      <c r="ES116">
        <v>1026.6500000000001</v>
      </c>
      <c r="ET116">
        <v>0</v>
      </c>
      <c r="EU116">
        <v>0</v>
      </c>
      <c r="EV116">
        <v>0</v>
      </c>
      <c r="EW116">
        <v>0</v>
      </c>
      <c r="EX116">
        <v>0</v>
      </c>
      <c r="EZ116">
        <v>5</v>
      </c>
      <c r="FC116">
        <v>0</v>
      </c>
      <c r="FD116">
        <v>18</v>
      </c>
      <c r="FF116">
        <v>7316.67</v>
      </c>
      <c r="FQ116">
        <v>0</v>
      </c>
      <c r="FR116">
        <f t="shared" si="140"/>
        <v>0</v>
      </c>
      <c r="FS116">
        <v>0</v>
      </c>
      <c r="FX116">
        <v>0</v>
      </c>
      <c r="FY116">
        <v>0</v>
      </c>
      <c r="GA116" t="s">
        <v>226</v>
      </c>
      <c r="GD116">
        <v>1</v>
      </c>
      <c r="GF116">
        <v>-1085093626</v>
      </c>
      <c r="GG116">
        <v>2</v>
      </c>
      <c r="GH116">
        <v>3</v>
      </c>
      <c r="GI116">
        <v>5</v>
      </c>
      <c r="GJ116">
        <v>0</v>
      </c>
      <c r="GK116">
        <v>0</v>
      </c>
      <c r="GL116">
        <f t="shared" si="141"/>
        <v>0</v>
      </c>
      <c r="GM116">
        <f t="shared" si="142"/>
        <v>356</v>
      </c>
      <c r="GN116">
        <f t="shared" si="143"/>
        <v>356</v>
      </c>
      <c r="GO116">
        <f t="shared" si="144"/>
        <v>0</v>
      </c>
      <c r="GP116">
        <f t="shared" si="145"/>
        <v>0</v>
      </c>
      <c r="GR116">
        <v>1</v>
      </c>
      <c r="GS116">
        <v>1</v>
      </c>
      <c r="GT116">
        <v>0</v>
      </c>
      <c r="GU116" t="s">
        <v>6</v>
      </c>
      <c r="GV116">
        <f t="shared" si="146"/>
        <v>0</v>
      </c>
      <c r="GW116">
        <v>1</v>
      </c>
      <c r="GX116">
        <f t="shared" si="147"/>
        <v>0</v>
      </c>
      <c r="HA116">
        <v>0</v>
      </c>
      <c r="HB116">
        <v>0</v>
      </c>
      <c r="HC116">
        <f t="shared" si="148"/>
        <v>0</v>
      </c>
      <c r="HE116" t="s">
        <v>38</v>
      </c>
      <c r="HF116" t="s">
        <v>39</v>
      </c>
      <c r="HM116" t="s">
        <v>6</v>
      </c>
      <c r="HN116" t="s">
        <v>6</v>
      </c>
      <c r="HO116" t="s">
        <v>6</v>
      </c>
      <c r="HP116" t="s">
        <v>6</v>
      </c>
      <c r="HQ116" t="s">
        <v>6</v>
      </c>
      <c r="IF116">
        <v>-1</v>
      </c>
      <c r="IK116">
        <v>0</v>
      </c>
    </row>
    <row r="117" spans="1:255" x14ac:dyDescent="0.2">
      <c r="A117" s="2">
        <v>17</v>
      </c>
      <c r="B117" s="2">
        <v>1</v>
      </c>
      <c r="C117" s="2">
        <f>ROW(SmtRes!A165)</f>
        <v>165</v>
      </c>
      <c r="D117" s="2">
        <f>ROW(EtalonRes!A157)</f>
        <v>157</v>
      </c>
      <c r="E117" s="2" t="s">
        <v>227</v>
      </c>
      <c r="F117" s="2" t="s">
        <v>228</v>
      </c>
      <c r="G117" s="2" t="s">
        <v>229</v>
      </c>
      <c r="H117" s="2" t="s">
        <v>230</v>
      </c>
      <c r="I117" s="2">
        <f>'2.Лок.смета.и.Акт'!E39</f>
        <v>0.36</v>
      </c>
      <c r="J117" s="2">
        <v>0</v>
      </c>
      <c r="K117" s="2">
        <v>0.36</v>
      </c>
      <c r="L117" s="2"/>
      <c r="M117" s="2"/>
      <c r="N117" s="2"/>
      <c r="O117" s="2">
        <f t="shared" si="112"/>
        <v>337</v>
      </c>
      <c r="P117" s="2">
        <f t="shared" si="113"/>
        <v>0</v>
      </c>
      <c r="Q117" s="2">
        <f t="shared" si="114"/>
        <v>279</v>
      </c>
      <c r="R117" s="2">
        <f t="shared" si="115"/>
        <v>15</v>
      </c>
      <c r="S117" s="2">
        <f t="shared" si="116"/>
        <v>58</v>
      </c>
      <c r="T117" s="2">
        <f t="shared" si="117"/>
        <v>0</v>
      </c>
      <c r="U117" s="2">
        <f t="shared" si="118"/>
        <v>6.39</v>
      </c>
      <c r="V117" s="2">
        <f t="shared" si="119"/>
        <v>1.4832000000000001</v>
      </c>
      <c r="W117" s="2">
        <f t="shared" si="120"/>
        <v>0</v>
      </c>
      <c r="X117" s="2">
        <f t="shared" si="121"/>
        <v>113</v>
      </c>
      <c r="Y117" s="2">
        <f t="shared" si="122"/>
        <v>73</v>
      </c>
      <c r="Z117" s="2"/>
      <c r="AA117" s="2">
        <v>86295183</v>
      </c>
      <c r="AB117" s="2">
        <f t="shared" si="123"/>
        <v>936.48</v>
      </c>
      <c r="AC117" s="2">
        <f>ROUND((ES117+(SUM(SmtRes!BC159:'SmtRes'!BC165)+SUM(EtalonRes!AL151:'EtalonRes'!AL157))),2)</f>
        <v>0</v>
      </c>
      <c r="AD117" s="2">
        <f t="shared" si="124"/>
        <v>774.07</v>
      </c>
      <c r="AE117" s="2">
        <f t="shared" si="125"/>
        <v>41.78</v>
      </c>
      <c r="AF117" s="2">
        <f t="shared" si="126"/>
        <v>162.41</v>
      </c>
      <c r="AG117" s="2">
        <f t="shared" si="127"/>
        <v>0</v>
      </c>
      <c r="AH117" s="2">
        <f t="shared" si="128"/>
        <v>17.75</v>
      </c>
      <c r="AI117" s="2">
        <f t="shared" si="129"/>
        <v>4.12</v>
      </c>
      <c r="AJ117" s="2">
        <f t="shared" si="130"/>
        <v>0</v>
      </c>
      <c r="AK117" s="2">
        <v>1941.88</v>
      </c>
      <c r="AL117" s="2">
        <v>1005.4</v>
      </c>
      <c r="AM117" s="2">
        <v>774.07</v>
      </c>
      <c r="AN117" s="2">
        <v>41.78</v>
      </c>
      <c r="AO117" s="2">
        <v>162.41</v>
      </c>
      <c r="AP117" s="2">
        <v>0</v>
      </c>
      <c r="AQ117" s="2">
        <v>17.75</v>
      </c>
      <c r="AR117" s="2">
        <v>4.12</v>
      </c>
      <c r="AS117" s="2">
        <v>0</v>
      </c>
      <c r="AT117" s="2">
        <v>155</v>
      </c>
      <c r="AU117" s="2">
        <v>100</v>
      </c>
      <c r="AV117" s="2">
        <v>1</v>
      </c>
      <c r="AW117" s="2">
        <v>1</v>
      </c>
      <c r="AX117" s="2"/>
      <c r="AY117" s="2"/>
      <c r="AZ117" s="2">
        <v>1</v>
      </c>
      <c r="BA117" s="2">
        <v>1</v>
      </c>
      <c r="BB117" s="2">
        <v>1</v>
      </c>
      <c r="BC117" s="2">
        <v>1</v>
      </c>
      <c r="BD117" s="2" t="s">
        <v>6</v>
      </c>
      <c r="BE117" s="2" t="s">
        <v>6</v>
      </c>
      <c r="BF117" s="2" t="s">
        <v>6</v>
      </c>
      <c r="BG117" s="2" t="s">
        <v>6</v>
      </c>
      <c r="BH117" s="2">
        <v>0</v>
      </c>
      <c r="BI117" s="2">
        <v>1</v>
      </c>
      <c r="BJ117" s="2" t="s">
        <v>231</v>
      </c>
      <c r="BK117" s="2"/>
      <c r="BL117" s="2"/>
      <c r="BM117" s="2">
        <v>7005</v>
      </c>
      <c r="BN117" s="2">
        <v>0</v>
      </c>
      <c r="BO117" s="2" t="s">
        <v>6</v>
      </c>
      <c r="BP117" s="2">
        <v>0</v>
      </c>
      <c r="BQ117" s="2">
        <v>1</v>
      </c>
      <c r="BR117" s="2">
        <v>0</v>
      </c>
      <c r="BS117" s="2">
        <v>1</v>
      </c>
      <c r="BT117" s="2">
        <v>1</v>
      </c>
      <c r="BU117" s="2">
        <v>1</v>
      </c>
      <c r="BV117" s="2">
        <v>1</v>
      </c>
      <c r="BW117" s="2">
        <v>1</v>
      </c>
      <c r="BX117" s="2">
        <v>1</v>
      </c>
      <c r="BY117" s="2" t="s">
        <v>6</v>
      </c>
      <c r="BZ117" s="2">
        <v>155</v>
      </c>
      <c r="CA117" s="2">
        <v>100</v>
      </c>
      <c r="CB117" s="2" t="s">
        <v>6</v>
      </c>
      <c r="CC117" s="2"/>
      <c r="CD117" s="2"/>
      <c r="CE117" s="2">
        <v>0</v>
      </c>
      <c r="CF117" s="2">
        <v>0</v>
      </c>
      <c r="CG117" s="2">
        <v>0</v>
      </c>
      <c r="CH117" s="2"/>
      <c r="CI117" s="2"/>
      <c r="CJ117" s="2"/>
      <c r="CK117" s="2"/>
      <c r="CL117" s="2"/>
      <c r="CM117" s="2">
        <v>0</v>
      </c>
      <c r="CN117" s="2" t="s">
        <v>6</v>
      </c>
      <c r="CO117" s="2">
        <v>0</v>
      </c>
      <c r="CP117" s="2">
        <f t="shared" si="131"/>
        <v>337</v>
      </c>
      <c r="CQ117" s="2">
        <f t="shared" si="132"/>
        <v>0</v>
      </c>
      <c r="CR117" s="2">
        <f t="shared" si="133"/>
        <v>774.07</v>
      </c>
      <c r="CS117" s="2">
        <f t="shared" si="134"/>
        <v>41.78</v>
      </c>
      <c r="CT117" s="2">
        <f t="shared" si="135"/>
        <v>162.41</v>
      </c>
      <c r="CU117" s="2">
        <f t="shared" si="136"/>
        <v>0</v>
      </c>
      <c r="CV117" s="2">
        <f t="shared" si="137"/>
        <v>17.75</v>
      </c>
      <c r="CW117" s="2">
        <f t="shared" si="138"/>
        <v>4.12</v>
      </c>
      <c r="CX117" s="2">
        <f t="shared" si="139"/>
        <v>0</v>
      </c>
      <c r="CY117" s="2">
        <f>(((S117+(R117*IF(0,0,1)))*AT117)/100)</f>
        <v>113.15</v>
      </c>
      <c r="CZ117" s="2">
        <f>(((S117+(R117*IF(0,0,1)))*AU117)/100)</f>
        <v>73</v>
      </c>
      <c r="DA117" s="2"/>
      <c r="DB117" s="2"/>
      <c r="DC117" s="2" t="s">
        <v>6</v>
      </c>
      <c r="DD117" s="2" t="s">
        <v>6</v>
      </c>
      <c r="DE117" s="2" t="s">
        <v>6</v>
      </c>
      <c r="DF117" s="2" t="s">
        <v>6</v>
      </c>
      <c r="DG117" s="2" t="s">
        <v>6</v>
      </c>
      <c r="DH117" s="2" t="s">
        <v>6</v>
      </c>
      <c r="DI117" s="2" t="s">
        <v>6</v>
      </c>
      <c r="DJ117" s="2" t="s">
        <v>6</v>
      </c>
      <c r="DK117" s="2" t="s">
        <v>6</v>
      </c>
      <c r="DL117" s="2" t="s">
        <v>6</v>
      </c>
      <c r="DM117" s="2" t="s">
        <v>6</v>
      </c>
      <c r="DN117" s="2">
        <v>0</v>
      </c>
      <c r="DO117" s="2">
        <v>0</v>
      </c>
      <c r="DP117" s="2">
        <v>1</v>
      </c>
      <c r="DQ117" s="2">
        <v>1</v>
      </c>
      <c r="DR117" s="2"/>
      <c r="DS117" s="2"/>
      <c r="DT117" s="2"/>
      <c r="DU117" s="2">
        <v>1013</v>
      </c>
      <c r="DV117" s="2" t="s">
        <v>230</v>
      </c>
      <c r="DW117" s="2" t="s">
        <v>230</v>
      </c>
      <c r="DX117" s="2">
        <v>1</v>
      </c>
      <c r="DY117" s="2"/>
      <c r="DZ117" s="2" t="s">
        <v>6</v>
      </c>
      <c r="EA117" s="2" t="s">
        <v>6</v>
      </c>
      <c r="EB117" s="2" t="s">
        <v>6</v>
      </c>
      <c r="EC117" s="2" t="s">
        <v>6</v>
      </c>
      <c r="ED117" s="2"/>
      <c r="EE117" s="2">
        <v>54938598</v>
      </c>
      <c r="EF117" s="2">
        <v>1</v>
      </c>
      <c r="EG117" s="2" t="s">
        <v>25</v>
      </c>
      <c r="EH117" s="2">
        <v>0</v>
      </c>
      <c r="EI117" s="2" t="s">
        <v>6</v>
      </c>
      <c r="EJ117" s="2">
        <v>1</v>
      </c>
      <c r="EK117" s="2">
        <v>7005</v>
      </c>
      <c r="EL117" s="2" t="s">
        <v>86</v>
      </c>
      <c r="EM117" s="2" t="s">
        <v>27</v>
      </c>
      <c r="EN117" s="2"/>
      <c r="EO117" s="2" t="s">
        <v>6</v>
      </c>
      <c r="EP117" s="2"/>
      <c r="EQ117" s="2">
        <v>0</v>
      </c>
      <c r="ER117" s="2">
        <v>1941.88</v>
      </c>
      <c r="ES117" s="2">
        <v>1005.4</v>
      </c>
      <c r="ET117" s="2">
        <v>774.07</v>
      </c>
      <c r="EU117" s="2">
        <v>41.78</v>
      </c>
      <c r="EV117" s="2">
        <v>162.41</v>
      </c>
      <c r="EW117" s="2">
        <v>17.75</v>
      </c>
      <c r="EX117" s="2">
        <v>4.12</v>
      </c>
      <c r="EY117" s="2">
        <v>1</v>
      </c>
      <c r="EZ117" s="2"/>
      <c r="FA117" s="2"/>
      <c r="FB117" s="2"/>
      <c r="FC117" s="2"/>
      <c r="FD117" s="2"/>
      <c r="FE117" s="2"/>
      <c r="FF117" s="2"/>
      <c r="FG117" s="2"/>
      <c r="FH117" s="2"/>
      <c r="FI117" s="2"/>
      <c r="FJ117" s="2"/>
      <c r="FK117" s="2"/>
      <c r="FL117" s="2"/>
      <c r="FM117" s="2"/>
      <c r="FN117" s="2"/>
      <c r="FO117" s="2"/>
      <c r="FP117" s="2"/>
      <c r="FQ117" s="2">
        <v>0</v>
      </c>
      <c r="FR117" s="2">
        <f t="shared" si="140"/>
        <v>0</v>
      </c>
      <c r="FS117" s="2">
        <v>0</v>
      </c>
      <c r="FT117" s="2"/>
      <c r="FU117" s="2"/>
      <c r="FV117" s="2"/>
      <c r="FW117" s="2"/>
      <c r="FX117" s="2">
        <v>155</v>
      </c>
      <c r="FY117" s="2">
        <v>100</v>
      </c>
      <c r="FZ117" s="2"/>
      <c r="GA117" s="2" t="s">
        <v>6</v>
      </c>
      <c r="GB117" s="2"/>
      <c r="GC117" s="2"/>
      <c r="GD117" s="2">
        <v>1</v>
      </c>
      <c r="GE117" s="2"/>
      <c r="GF117" s="2">
        <v>-1095874454</v>
      </c>
      <c r="GG117" s="2">
        <v>2</v>
      </c>
      <c r="GH117" s="2">
        <v>1</v>
      </c>
      <c r="GI117" s="2">
        <v>-2</v>
      </c>
      <c r="GJ117" s="2">
        <v>0</v>
      </c>
      <c r="GK117" s="2">
        <v>0</v>
      </c>
      <c r="GL117" s="2">
        <f t="shared" si="141"/>
        <v>0</v>
      </c>
      <c r="GM117" s="2">
        <f t="shared" si="142"/>
        <v>523</v>
      </c>
      <c r="GN117" s="2">
        <f t="shared" si="143"/>
        <v>523</v>
      </c>
      <c r="GO117" s="2">
        <f t="shared" si="144"/>
        <v>0</v>
      </c>
      <c r="GP117" s="2">
        <f t="shared" si="145"/>
        <v>0</v>
      </c>
      <c r="GQ117" s="2"/>
      <c r="GR117" s="2">
        <v>0</v>
      </c>
      <c r="GS117" s="2">
        <v>3</v>
      </c>
      <c r="GT117" s="2">
        <v>0</v>
      </c>
      <c r="GU117" s="2" t="s">
        <v>6</v>
      </c>
      <c r="GV117" s="2">
        <f t="shared" si="146"/>
        <v>0</v>
      </c>
      <c r="GW117" s="2">
        <v>1</v>
      </c>
      <c r="GX117" s="2">
        <f t="shared" si="147"/>
        <v>0</v>
      </c>
      <c r="GY117" s="2"/>
      <c r="GZ117" s="2"/>
      <c r="HA117" s="2">
        <v>0</v>
      </c>
      <c r="HB117" s="2">
        <v>0</v>
      </c>
      <c r="HC117" s="2">
        <f t="shared" si="148"/>
        <v>0</v>
      </c>
      <c r="HD117" s="2"/>
      <c r="HE117" s="2" t="s">
        <v>6</v>
      </c>
      <c r="HF117" s="2" t="s">
        <v>6</v>
      </c>
      <c r="HG117" s="2"/>
      <c r="HH117" s="2"/>
      <c r="HI117" s="2"/>
      <c r="HJ117" s="2"/>
      <c r="HK117" s="2"/>
      <c r="HL117" s="2"/>
      <c r="HM117" s="2" t="s">
        <v>6</v>
      </c>
      <c r="HN117" s="2" t="s">
        <v>6</v>
      </c>
      <c r="HO117" s="2" t="s">
        <v>6</v>
      </c>
      <c r="HP117" s="2" t="s">
        <v>6</v>
      </c>
      <c r="HQ117" s="2" t="s">
        <v>6</v>
      </c>
      <c r="HR117" s="2"/>
      <c r="HS117" s="2"/>
      <c r="HT117" s="2"/>
      <c r="HU117" s="2"/>
      <c r="HV117" s="2"/>
      <c r="HW117" s="2"/>
      <c r="HX117" s="2"/>
      <c r="HY117" s="2"/>
      <c r="HZ117" s="2"/>
      <c r="IA117" s="2"/>
      <c r="IB117" s="2"/>
      <c r="IC117" s="2"/>
      <c r="ID117" s="2"/>
      <c r="IE117" s="2"/>
      <c r="IF117" s="2">
        <v>-1</v>
      </c>
      <c r="IG117" s="2"/>
      <c r="IH117" s="2"/>
      <c r="II117" s="2"/>
      <c r="IJ117" s="2"/>
      <c r="IK117" s="2">
        <v>0</v>
      </c>
      <c r="IL117" s="2"/>
      <c r="IM117" s="2"/>
      <c r="IN117" s="2"/>
      <c r="IO117" s="2"/>
      <c r="IP117" s="2"/>
      <c r="IQ117" s="2"/>
      <c r="IR117" s="2"/>
      <c r="IS117" s="2"/>
      <c r="IT117" s="2"/>
      <c r="IU117" s="2"/>
    </row>
    <row r="118" spans="1:255" x14ac:dyDescent="0.2">
      <c r="A118">
        <v>17</v>
      </c>
      <c r="B118">
        <v>1</v>
      </c>
      <c r="C118">
        <f>ROW(SmtRes!A172)</f>
        <v>172</v>
      </c>
      <c r="D118">
        <f>ROW(EtalonRes!A164)</f>
        <v>164</v>
      </c>
      <c r="E118" t="s">
        <v>227</v>
      </c>
      <c r="F118" t="s">
        <v>228</v>
      </c>
      <c r="G118" t="s">
        <v>229</v>
      </c>
      <c r="H118" t="s">
        <v>230</v>
      </c>
      <c r="I118">
        <f>'2.Лок.смета.и.Акт'!E39</f>
        <v>0.36</v>
      </c>
      <c r="J118">
        <v>0</v>
      </c>
      <c r="K118">
        <v>0.36</v>
      </c>
      <c r="O118">
        <f t="shared" si="112"/>
        <v>4089</v>
      </c>
      <c r="P118">
        <f t="shared" si="113"/>
        <v>0</v>
      </c>
      <c r="Q118">
        <f t="shared" si="114"/>
        <v>2592</v>
      </c>
      <c r="R118">
        <f t="shared" si="115"/>
        <v>298</v>
      </c>
      <c r="S118">
        <f t="shared" si="116"/>
        <v>1497</v>
      </c>
      <c r="T118">
        <f t="shared" si="117"/>
        <v>0</v>
      </c>
      <c r="U118" t="e">
        <f t="shared" si="118"/>
        <v>#REF!</v>
      </c>
      <c r="V118">
        <f t="shared" si="119"/>
        <v>1.4832000000000001</v>
      </c>
      <c r="W118">
        <f t="shared" si="120"/>
        <v>0</v>
      </c>
      <c r="X118" t="e">
        <f t="shared" si="121"/>
        <v>#REF!</v>
      </c>
      <c r="Y118" t="e">
        <f t="shared" si="122"/>
        <v>#REF!</v>
      </c>
      <c r="AA118">
        <v>86295184</v>
      </c>
      <c r="AB118">
        <f t="shared" si="123"/>
        <v>936.48</v>
      </c>
      <c r="AC118">
        <f>ROUND((ES118+(SUM(SmtRes!BC166:'SmtRes'!BC172)+SUM(EtalonRes!AL158:'EtalonRes'!AL164))),2)</f>
        <v>0</v>
      </c>
      <c r="AD118">
        <f t="shared" si="124"/>
        <v>774.07</v>
      </c>
      <c r="AE118">
        <f t="shared" si="125"/>
        <v>41.78</v>
      </c>
      <c r="AF118">
        <f t="shared" si="126"/>
        <v>162.41</v>
      </c>
      <c r="AG118">
        <f t="shared" si="127"/>
        <v>0</v>
      </c>
      <c r="AH118" t="e">
        <f t="shared" si="128"/>
        <v>#REF!</v>
      </c>
      <c r="AI118">
        <f t="shared" si="129"/>
        <v>4.12</v>
      </c>
      <c r="AJ118">
        <f t="shared" si="130"/>
        <v>0</v>
      </c>
      <c r="AK118">
        <f>AL118+AM118+AO118</f>
        <v>1941.88</v>
      </c>
      <c r="AL118">
        <v>1005.4</v>
      </c>
      <c r="AM118" s="75">
        <f>'1.Лок.смета.и.Акт'!F228</f>
        <v>774.07</v>
      </c>
      <c r="AN118" s="75">
        <f>'1.Лок.смета.и.Акт'!F229</f>
        <v>41.78</v>
      </c>
      <c r="AO118" s="75">
        <f>'1.Лок.смета.и.Акт'!F227</f>
        <v>162.41</v>
      </c>
      <c r="AP118">
        <v>0</v>
      </c>
      <c r="AQ118" t="e">
        <f>'2.Лок.смета.и.Акт'!#REF!</f>
        <v>#REF!</v>
      </c>
      <c r="AR118">
        <v>4.12</v>
      </c>
      <c r="AS118">
        <v>0</v>
      </c>
      <c r="AT118">
        <v>147</v>
      </c>
      <c r="AU118">
        <v>85</v>
      </c>
      <c r="AV118">
        <v>1</v>
      </c>
      <c r="AW118">
        <v>1</v>
      </c>
      <c r="AZ118">
        <v>1</v>
      </c>
      <c r="BA118">
        <f>'1.Лок.смета.и.Акт'!J227</f>
        <v>25.6</v>
      </c>
      <c r="BB118">
        <f>'1.Лок.смета.и.Акт'!J228</f>
        <v>9.3000000000000007</v>
      </c>
      <c r="BC118">
        <v>7.56</v>
      </c>
      <c r="BD118" t="s">
        <v>6</v>
      </c>
      <c r="BE118" t="s">
        <v>6</v>
      </c>
      <c r="BF118" t="s">
        <v>6</v>
      </c>
      <c r="BG118" t="s">
        <v>6</v>
      </c>
      <c r="BH118">
        <v>0</v>
      </c>
      <c r="BI118">
        <v>1</v>
      </c>
      <c r="BJ118" t="s">
        <v>231</v>
      </c>
      <c r="BM118">
        <v>7005</v>
      </c>
      <c r="BN118">
        <v>0</v>
      </c>
      <c r="BO118" t="s">
        <v>228</v>
      </c>
      <c r="BP118">
        <v>1</v>
      </c>
      <c r="BQ118">
        <v>1</v>
      </c>
      <c r="BR118">
        <v>0</v>
      </c>
      <c r="BS118">
        <f>'1.Лок.смета.и.Акт'!J229</f>
        <v>19.8</v>
      </c>
      <c r="BT118">
        <v>1</v>
      </c>
      <c r="BU118">
        <v>1</v>
      </c>
      <c r="BV118">
        <v>1</v>
      </c>
      <c r="BW118">
        <v>1</v>
      </c>
      <c r="BX118">
        <v>1</v>
      </c>
      <c r="BY118" t="s">
        <v>6</v>
      </c>
      <c r="BZ118" t="e">
        <f>'2.Лок.смета.и.Акт'!#REF!</f>
        <v>#REF!</v>
      </c>
      <c r="CA118" t="e">
        <f>'2.Лок.смета.и.Акт'!#REF!</f>
        <v>#REF!</v>
      </c>
      <c r="CB118" t="s">
        <v>6</v>
      </c>
      <c r="CE118">
        <v>0</v>
      </c>
      <c r="CF118">
        <v>0</v>
      </c>
      <c r="CG118">
        <v>0</v>
      </c>
      <c r="CM118">
        <v>0</v>
      </c>
      <c r="CN118" t="s">
        <v>6</v>
      </c>
      <c r="CO118">
        <v>0</v>
      </c>
      <c r="CP118">
        <f t="shared" si="131"/>
        <v>4089</v>
      </c>
      <c r="CQ118">
        <f t="shared" si="132"/>
        <v>0</v>
      </c>
      <c r="CR118">
        <f t="shared" si="133"/>
        <v>7198.8510000000006</v>
      </c>
      <c r="CS118">
        <f t="shared" si="134"/>
        <v>827.24400000000003</v>
      </c>
      <c r="CT118">
        <f t="shared" si="135"/>
        <v>4157.6959999999999</v>
      </c>
      <c r="CU118">
        <f t="shared" si="136"/>
        <v>0</v>
      </c>
      <c r="CV118" t="e">
        <f t="shared" si="137"/>
        <v>#REF!</v>
      </c>
      <c r="CW118">
        <f t="shared" si="138"/>
        <v>4.12</v>
      </c>
      <c r="CX118">
        <f t="shared" si="139"/>
        <v>0</v>
      </c>
      <c r="CY118" t="e">
        <f>(S118+R118)*(BZ118/100)</f>
        <v>#REF!</v>
      </c>
      <c r="CZ118" t="e">
        <f>(S118+R118)*(CA118/100)</f>
        <v>#REF!</v>
      </c>
      <c r="DC118" t="s">
        <v>6</v>
      </c>
      <c r="DD118" t="s">
        <v>6</v>
      </c>
      <c r="DE118" t="s">
        <v>6</v>
      </c>
      <c r="DF118" t="s">
        <v>6</v>
      </c>
      <c r="DG118" t="s">
        <v>6</v>
      </c>
      <c r="DH118" t="s">
        <v>6</v>
      </c>
      <c r="DI118" t="s">
        <v>6</v>
      </c>
      <c r="DJ118" t="s">
        <v>6</v>
      </c>
      <c r="DK118" t="s">
        <v>6</v>
      </c>
      <c r="DL118" t="s">
        <v>6</v>
      </c>
      <c r="DM118" t="s">
        <v>6</v>
      </c>
      <c r="DN118">
        <f>'1.Лок.смета.и.Акт'!E230</f>
        <v>155</v>
      </c>
      <c r="DO118">
        <f>'1.Лок.смета.и.Акт'!E231</f>
        <v>100</v>
      </c>
      <c r="DP118">
        <v>1</v>
      </c>
      <c r="DQ118">
        <v>1</v>
      </c>
      <c r="DU118">
        <v>1013</v>
      </c>
      <c r="DV118" t="s">
        <v>230</v>
      </c>
      <c r="DW118" t="str">
        <f>'2.Лок.смета.и.Акт'!D39</f>
        <v>100 м шва</v>
      </c>
      <c r="DX118">
        <v>1</v>
      </c>
      <c r="DZ118" t="s">
        <v>6</v>
      </c>
      <c r="EA118" t="s">
        <v>6</v>
      </c>
      <c r="EB118" t="s">
        <v>6</v>
      </c>
      <c r="EC118" t="s">
        <v>6</v>
      </c>
      <c r="EE118">
        <v>54938598</v>
      </c>
      <c r="EF118">
        <v>1</v>
      </c>
      <c r="EG118" t="s">
        <v>25</v>
      </c>
      <c r="EH118">
        <v>0</v>
      </c>
      <c r="EI118" t="s">
        <v>6</v>
      </c>
      <c r="EJ118">
        <v>1</v>
      </c>
      <c r="EK118">
        <v>7005</v>
      </c>
      <c r="EL118" t="s">
        <v>86</v>
      </c>
      <c r="EM118" t="s">
        <v>27</v>
      </c>
      <c r="EO118" t="s">
        <v>6</v>
      </c>
      <c r="EQ118">
        <v>0</v>
      </c>
      <c r="ER118">
        <f>ES118+ET118+EV118</f>
        <v>1941.88</v>
      </c>
      <c r="ES118">
        <v>1005.4</v>
      </c>
      <c r="ET118" s="75">
        <f>'1.Лок.смета.и.Акт'!F228</f>
        <v>774.07</v>
      </c>
      <c r="EU118" s="75">
        <f>'1.Лок.смета.и.Акт'!F229</f>
        <v>41.78</v>
      </c>
      <c r="EV118" s="75">
        <f>'1.Лок.смета.и.Акт'!F227</f>
        <v>162.41</v>
      </c>
      <c r="EW118" t="e">
        <f>'2.Лок.смета.и.Акт'!#REF!</f>
        <v>#REF!</v>
      </c>
      <c r="EX118">
        <v>4.12</v>
      </c>
      <c r="EY118">
        <v>1</v>
      </c>
      <c r="FQ118">
        <v>0</v>
      </c>
      <c r="FR118">
        <f t="shared" si="140"/>
        <v>0</v>
      </c>
      <c r="FS118">
        <v>0</v>
      </c>
      <c r="FX118">
        <v>155</v>
      </c>
      <c r="FY118">
        <v>100</v>
      </c>
      <c r="GA118" t="s">
        <v>6</v>
      </c>
      <c r="GD118">
        <v>1</v>
      </c>
      <c r="GF118">
        <v>-1095874454</v>
      </c>
      <c r="GG118">
        <v>2</v>
      </c>
      <c r="GH118">
        <v>1</v>
      </c>
      <c r="GI118">
        <v>2</v>
      </c>
      <c r="GJ118">
        <v>0</v>
      </c>
      <c r="GK118">
        <v>0</v>
      </c>
      <c r="GL118">
        <f t="shared" si="141"/>
        <v>0</v>
      </c>
      <c r="GM118" t="e">
        <f t="shared" si="142"/>
        <v>#REF!</v>
      </c>
      <c r="GN118" t="e">
        <f t="shared" si="143"/>
        <v>#REF!</v>
      </c>
      <c r="GO118">
        <f t="shared" si="144"/>
        <v>0</v>
      </c>
      <c r="GP118">
        <f t="shared" si="145"/>
        <v>0</v>
      </c>
      <c r="GR118">
        <v>0</v>
      </c>
      <c r="GS118">
        <v>3</v>
      </c>
      <c r="GT118">
        <v>0</v>
      </c>
      <c r="GU118" t="s">
        <v>6</v>
      </c>
      <c r="GV118">
        <f t="shared" si="146"/>
        <v>0</v>
      </c>
      <c r="GW118">
        <v>1008.6</v>
      </c>
      <c r="GX118">
        <f t="shared" si="147"/>
        <v>0</v>
      </c>
      <c r="HA118">
        <v>0</v>
      </c>
      <c r="HB118">
        <v>0</v>
      </c>
      <c r="HC118">
        <f t="shared" si="148"/>
        <v>0</v>
      </c>
      <c r="HE118" t="s">
        <v>6</v>
      </c>
      <c r="HF118" t="s">
        <v>6</v>
      </c>
      <c r="HM118" t="s">
        <v>6</v>
      </c>
      <c r="HN118" t="s">
        <v>6</v>
      </c>
      <c r="HO118" t="s">
        <v>6</v>
      </c>
      <c r="HP118" t="s">
        <v>6</v>
      </c>
      <c r="HQ118" t="s">
        <v>6</v>
      </c>
      <c r="IF118">
        <v>-1</v>
      </c>
      <c r="IK118">
        <v>0</v>
      </c>
    </row>
    <row r="119" spans="1:255" x14ac:dyDescent="0.2">
      <c r="A119" s="2">
        <v>18</v>
      </c>
      <c r="B119" s="2">
        <v>1</v>
      </c>
      <c r="C119" s="2">
        <v>165</v>
      </c>
      <c r="D119" s="2"/>
      <c r="E119" s="2" t="s">
        <v>232</v>
      </c>
      <c r="F119" s="2" t="s">
        <v>233</v>
      </c>
      <c r="G119" s="2" t="s">
        <v>234</v>
      </c>
      <c r="H119" s="2" t="s">
        <v>63</v>
      </c>
      <c r="I119" s="2">
        <f>I117*J119</f>
        <v>7.9200000000000006E-4</v>
      </c>
      <c r="J119" s="216">
        <f>'5.Ведомость_списания'!F71</f>
        <v>2.2000000000000001E-3</v>
      </c>
      <c r="K119" s="2">
        <v>2.2000000000000001E-3</v>
      </c>
      <c r="L119" s="2"/>
      <c r="M119" s="2"/>
      <c r="N119" s="2"/>
      <c r="O119" s="2">
        <f t="shared" si="112"/>
        <v>12</v>
      </c>
      <c r="P119" s="2">
        <f t="shared" si="113"/>
        <v>12</v>
      </c>
      <c r="Q119" s="2">
        <f t="shared" si="114"/>
        <v>0</v>
      </c>
      <c r="R119" s="2">
        <f t="shared" si="115"/>
        <v>0</v>
      </c>
      <c r="S119" s="2">
        <f t="shared" si="116"/>
        <v>0</v>
      </c>
      <c r="T119" s="2">
        <f t="shared" si="117"/>
        <v>0</v>
      </c>
      <c r="U119" s="2">
        <f t="shared" si="118"/>
        <v>0</v>
      </c>
      <c r="V119" s="2">
        <f t="shared" si="119"/>
        <v>0</v>
      </c>
      <c r="W119" s="2">
        <f t="shared" si="120"/>
        <v>0</v>
      </c>
      <c r="X119" s="2">
        <f t="shared" si="121"/>
        <v>0</v>
      </c>
      <c r="Y119" s="2">
        <f t="shared" si="122"/>
        <v>0</v>
      </c>
      <c r="Z119" s="2"/>
      <c r="AA119" s="2">
        <v>86295183</v>
      </c>
      <c r="AB119" s="2">
        <f t="shared" si="123"/>
        <v>14987.97</v>
      </c>
      <c r="AC119" s="2">
        <f>ROUND((ES119),2)</f>
        <v>14987.97</v>
      </c>
      <c r="AD119" s="2">
        <f t="shared" si="124"/>
        <v>0</v>
      </c>
      <c r="AE119" s="2">
        <f t="shared" si="125"/>
        <v>0</v>
      </c>
      <c r="AF119" s="2">
        <f t="shared" si="126"/>
        <v>0</v>
      </c>
      <c r="AG119" s="2">
        <f t="shared" si="127"/>
        <v>0</v>
      </c>
      <c r="AH119" s="2">
        <f t="shared" si="128"/>
        <v>0</v>
      </c>
      <c r="AI119" s="2">
        <f t="shared" si="129"/>
        <v>0</v>
      </c>
      <c r="AJ119" s="2">
        <f t="shared" si="130"/>
        <v>48.33</v>
      </c>
      <c r="AK119" s="2">
        <v>14987.97</v>
      </c>
      <c r="AL119" s="110">
        <f>'1.Лок.смета.и.Акт'!F233</f>
        <v>14987.97</v>
      </c>
      <c r="AM119" s="2">
        <v>0</v>
      </c>
      <c r="AN119" s="2">
        <v>0</v>
      </c>
      <c r="AO119" s="2">
        <v>0</v>
      </c>
      <c r="AP119" s="2">
        <v>0</v>
      </c>
      <c r="AQ119" s="2">
        <v>0</v>
      </c>
      <c r="AR119" s="2">
        <v>0</v>
      </c>
      <c r="AS119" s="2">
        <v>48.33</v>
      </c>
      <c r="AT119" s="2">
        <v>0</v>
      </c>
      <c r="AU119" s="2">
        <v>0</v>
      </c>
      <c r="AV119" s="2">
        <v>1</v>
      </c>
      <c r="AW119" s="2">
        <v>1</v>
      </c>
      <c r="AX119" s="2"/>
      <c r="AY119" s="2"/>
      <c r="AZ119" s="2">
        <v>1</v>
      </c>
      <c r="BA119" s="2">
        <v>1</v>
      </c>
      <c r="BB119" s="2">
        <v>1</v>
      </c>
      <c r="BC119" s="2">
        <v>1</v>
      </c>
      <c r="BD119" s="2" t="s">
        <v>6</v>
      </c>
      <c r="BE119" s="2" t="s">
        <v>6</v>
      </c>
      <c r="BF119" s="2" t="s">
        <v>6</v>
      </c>
      <c r="BG119" s="2" t="s">
        <v>6</v>
      </c>
      <c r="BH119" s="2">
        <v>3</v>
      </c>
      <c r="BI119" s="2">
        <v>1</v>
      </c>
      <c r="BJ119" s="2" t="s">
        <v>235</v>
      </c>
      <c r="BK119" s="2"/>
      <c r="BL119" s="2"/>
      <c r="BM119" s="2">
        <v>500001</v>
      </c>
      <c r="BN119" s="2">
        <v>0</v>
      </c>
      <c r="BO119" s="2" t="s">
        <v>6</v>
      </c>
      <c r="BP119" s="2">
        <v>0</v>
      </c>
      <c r="BQ119" s="2">
        <v>20</v>
      </c>
      <c r="BR119" s="2">
        <v>0</v>
      </c>
      <c r="BS119" s="2">
        <v>1</v>
      </c>
      <c r="BT119" s="2">
        <v>1</v>
      </c>
      <c r="BU119" s="2">
        <v>1</v>
      </c>
      <c r="BV119" s="2">
        <v>1</v>
      </c>
      <c r="BW119" s="2">
        <v>1</v>
      </c>
      <c r="BX119" s="2">
        <v>1</v>
      </c>
      <c r="BY119" s="2" t="s">
        <v>6</v>
      </c>
      <c r="BZ119" s="2">
        <v>0</v>
      </c>
      <c r="CA119" s="2">
        <v>0</v>
      </c>
      <c r="CB119" s="2" t="s">
        <v>6</v>
      </c>
      <c r="CC119" s="2"/>
      <c r="CD119" s="2"/>
      <c r="CE119" s="2">
        <v>0</v>
      </c>
      <c r="CF119" s="2">
        <v>0</v>
      </c>
      <c r="CG119" s="2">
        <v>0</v>
      </c>
      <c r="CH119" s="2"/>
      <c r="CI119" s="2"/>
      <c r="CJ119" s="2"/>
      <c r="CK119" s="2"/>
      <c r="CL119" s="2"/>
      <c r="CM119" s="2">
        <v>0</v>
      </c>
      <c r="CN119" s="2" t="s">
        <v>6</v>
      </c>
      <c r="CO119" s="2">
        <v>0</v>
      </c>
      <c r="CP119" s="2">
        <f t="shared" si="131"/>
        <v>12</v>
      </c>
      <c r="CQ119" s="2">
        <f t="shared" si="132"/>
        <v>14987.97</v>
      </c>
      <c r="CR119" s="2">
        <f t="shared" si="133"/>
        <v>0</v>
      </c>
      <c r="CS119" s="2">
        <f t="shared" si="134"/>
        <v>0</v>
      </c>
      <c r="CT119" s="2">
        <f t="shared" si="135"/>
        <v>0</v>
      </c>
      <c r="CU119" s="2">
        <f t="shared" si="136"/>
        <v>0</v>
      </c>
      <c r="CV119" s="2">
        <f t="shared" si="137"/>
        <v>0</v>
      </c>
      <c r="CW119" s="2">
        <f t="shared" si="138"/>
        <v>0</v>
      </c>
      <c r="CX119" s="2">
        <f t="shared" si="139"/>
        <v>48.33</v>
      </c>
      <c r="CY119" s="2">
        <f>(((S119+(R119*IF(0,0,1)))*AT119)/100)</f>
        <v>0</v>
      </c>
      <c r="CZ119" s="2">
        <f>(((S119+(R119*IF(0,0,1)))*AU119)/100)</f>
        <v>0</v>
      </c>
      <c r="DA119" s="2"/>
      <c r="DB119" s="2"/>
      <c r="DC119" s="2" t="s">
        <v>6</v>
      </c>
      <c r="DD119" s="2" t="s">
        <v>6</v>
      </c>
      <c r="DE119" s="2" t="s">
        <v>6</v>
      </c>
      <c r="DF119" s="2" t="s">
        <v>6</v>
      </c>
      <c r="DG119" s="2" t="s">
        <v>6</v>
      </c>
      <c r="DH119" s="2" t="s">
        <v>6</v>
      </c>
      <c r="DI119" s="2" t="s">
        <v>6</v>
      </c>
      <c r="DJ119" s="2" t="s">
        <v>6</v>
      </c>
      <c r="DK119" s="2" t="s">
        <v>6</v>
      </c>
      <c r="DL119" s="2" t="s">
        <v>6</v>
      </c>
      <c r="DM119" s="2" t="s">
        <v>6</v>
      </c>
      <c r="DN119" s="2">
        <v>0</v>
      </c>
      <c r="DO119" s="2">
        <v>0</v>
      </c>
      <c r="DP119" s="2">
        <v>1</v>
      </c>
      <c r="DQ119" s="2">
        <v>1</v>
      </c>
      <c r="DR119" s="2"/>
      <c r="DS119" s="2"/>
      <c r="DT119" s="2"/>
      <c r="DU119" s="2">
        <v>1009</v>
      </c>
      <c r="DV119" s="2" t="s">
        <v>63</v>
      </c>
      <c r="DW119" s="2" t="s">
        <v>63</v>
      </c>
      <c r="DX119" s="2">
        <v>1000</v>
      </c>
      <c r="DY119" s="2"/>
      <c r="DZ119" s="2" t="s">
        <v>6</v>
      </c>
      <c r="EA119" s="2" t="s">
        <v>6</v>
      </c>
      <c r="EB119" s="2" t="s">
        <v>6</v>
      </c>
      <c r="EC119" s="2" t="s">
        <v>6</v>
      </c>
      <c r="ED119" s="2"/>
      <c r="EE119" s="2">
        <v>54938781</v>
      </c>
      <c r="EF119" s="2">
        <v>20</v>
      </c>
      <c r="EG119" s="2" t="s">
        <v>34</v>
      </c>
      <c r="EH119" s="2">
        <v>0</v>
      </c>
      <c r="EI119" s="2" t="s">
        <v>6</v>
      </c>
      <c r="EJ119" s="2">
        <v>1</v>
      </c>
      <c r="EK119" s="2">
        <v>500001</v>
      </c>
      <c r="EL119" s="2" t="s">
        <v>35</v>
      </c>
      <c r="EM119" s="2" t="s">
        <v>36</v>
      </c>
      <c r="EN119" s="2"/>
      <c r="EO119" s="2" t="s">
        <v>6</v>
      </c>
      <c r="EP119" s="2"/>
      <c r="EQ119" s="2">
        <v>0</v>
      </c>
      <c r="ER119" s="2">
        <v>14987.97</v>
      </c>
      <c r="ES119" s="110">
        <f>'1.Лок.смета.и.Акт'!F233</f>
        <v>14987.97</v>
      </c>
      <c r="ET119" s="2">
        <v>0</v>
      </c>
      <c r="EU119" s="2">
        <v>0</v>
      </c>
      <c r="EV119" s="2">
        <v>0</v>
      </c>
      <c r="EW119" s="2">
        <v>0</v>
      </c>
      <c r="EX119" s="2">
        <v>0</v>
      </c>
      <c r="EY119" s="2"/>
      <c r="EZ119" s="2"/>
      <c r="FA119" s="2"/>
      <c r="FB119" s="2"/>
      <c r="FC119" s="2"/>
      <c r="FD119" s="2"/>
      <c r="FE119" s="2"/>
      <c r="FF119" s="2"/>
      <c r="FG119" s="2"/>
      <c r="FH119" s="2"/>
      <c r="FI119" s="2"/>
      <c r="FJ119" s="2"/>
      <c r="FK119" s="2"/>
      <c r="FL119" s="2"/>
      <c r="FM119" s="2"/>
      <c r="FN119" s="2"/>
      <c r="FO119" s="2"/>
      <c r="FP119" s="2"/>
      <c r="FQ119" s="2">
        <v>0</v>
      </c>
      <c r="FR119" s="2">
        <f t="shared" si="140"/>
        <v>0</v>
      </c>
      <c r="FS119" s="2">
        <v>0</v>
      </c>
      <c r="FT119" s="2"/>
      <c r="FU119" s="2"/>
      <c r="FV119" s="2"/>
      <c r="FW119" s="2"/>
      <c r="FX119" s="2">
        <v>0</v>
      </c>
      <c r="FY119" s="2">
        <v>0</v>
      </c>
      <c r="FZ119" s="2"/>
      <c r="GA119" s="2" t="s">
        <v>6</v>
      </c>
      <c r="GB119" s="2"/>
      <c r="GC119" s="2"/>
      <c r="GD119" s="2">
        <v>1</v>
      </c>
      <c r="GE119" s="2"/>
      <c r="GF119" s="2">
        <v>-1209958094</v>
      </c>
      <c r="GG119" s="2">
        <v>2</v>
      </c>
      <c r="GH119" s="2">
        <v>1</v>
      </c>
      <c r="GI119" s="2">
        <v>-2</v>
      </c>
      <c r="GJ119" s="2">
        <v>0</v>
      </c>
      <c r="GK119" s="2">
        <v>0</v>
      </c>
      <c r="GL119" s="2">
        <f t="shared" si="141"/>
        <v>0</v>
      </c>
      <c r="GM119" s="2">
        <f t="shared" si="142"/>
        <v>12</v>
      </c>
      <c r="GN119" s="2">
        <f t="shared" si="143"/>
        <v>12</v>
      </c>
      <c r="GO119" s="2">
        <f t="shared" si="144"/>
        <v>0</v>
      </c>
      <c r="GP119" s="2">
        <f t="shared" si="145"/>
        <v>0</v>
      </c>
      <c r="GQ119" s="2"/>
      <c r="GR119" s="2">
        <v>0</v>
      </c>
      <c r="GS119" s="2">
        <v>3</v>
      </c>
      <c r="GT119" s="2">
        <v>0</v>
      </c>
      <c r="GU119" s="2" t="s">
        <v>6</v>
      </c>
      <c r="GV119" s="2">
        <f t="shared" si="146"/>
        <v>0</v>
      </c>
      <c r="GW119" s="2">
        <v>1</v>
      </c>
      <c r="GX119" s="2">
        <f t="shared" si="147"/>
        <v>0</v>
      </c>
      <c r="GY119" s="2"/>
      <c r="GZ119" s="2"/>
      <c r="HA119" s="2">
        <v>0</v>
      </c>
      <c r="HB119" s="2">
        <v>0</v>
      </c>
      <c r="HC119" s="2">
        <f t="shared" si="148"/>
        <v>0</v>
      </c>
      <c r="HD119" s="2"/>
      <c r="HE119" s="2" t="s">
        <v>6</v>
      </c>
      <c r="HF119" s="2" t="s">
        <v>6</v>
      </c>
      <c r="HG119" s="2"/>
      <c r="HH119" s="2"/>
      <c r="HI119" s="2"/>
      <c r="HJ119" s="2"/>
      <c r="HK119" s="2"/>
      <c r="HL119" s="2"/>
      <c r="HM119" s="2" t="s">
        <v>6</v>
      </c>
      <c r="HN119" s="2" t="s">
        <v>6</v>
      </c>
      <c r="HO119" s="2" t="s">
        <v>6</v>
      </c>
      <c r="HP119" s="2" t="s">
        <v>6</v>
      </c>
      <c r="HQ119" s="2" t="s">
        <v>6</v>
      </c>
      <c r="HR119" s="2"/>
      <c r="HS119" s="2"/>
      <c r="HT119" s="2"/>
      <c r="HU119" s="2"/>
      <c r="HV119" s="2"/>
      <c r="HW119" s="2"/>
      <c r="HX119" s="2"/>
      <c r="HY119" s="2"/>
      <c r="HZ119" s="2"/>
      <c r="IA119" s="2"/>
      <c r="IB119" s="2"/>
      <c r="IC119" s="2"/>
      <c r="ID119" s="2"/>
      <c r="IE119" s="2"/>
      <c r="IF119" s="2">
        <v>-1</v>
      </c>
      <c r="IG119" s="2"/>
      <c r="IH119" s="2"/>
      <c r="II119" s="2"/>
      <c r="IJ119" s="2"/>
      <c r="IK119" s="2">
        <v>0</v>
      </c>
      <c r="IL119" s="2"/>
      <c r="IM119" s="2"/>
      <c r="IN119" s="2"/>
      <c r="IO119" s="2"/>
      <c r="IP119" s="2"/>
      <c r="IQ119" s="2"/>
      <c r="IR119" s="2"/>
      <c r="IS119" s="2"/>
      <c r="IT119" s="2"/>
      <c r="IU119" s="2"/>
    </row>
    <row r="120" spans="1:255" x14ac:dyDescent="0.2">
      <c r="A120">
        <v>18</v>
      </c>
      <c r="B120">
        <v>1</v>
      </c>
      <c r="C120">
        <v>172</v>
      </c>
      <c r="E120" t="s">
        <v>232</v>
      </c>
      <c r="F120" t="e">
        <f>'2.Лок.смета.и.Акт'!#REF!</f>
        <v>#REF!</v>
      </c>
      <c r="G120" t="s">
        <v>234</v>
      </c>
      <c r="H120" t="s">
        <v>63</v>
      </c>
      <c r="I120">
        <f>I118*J120</f>
        <v>7.9200000000000006E-4</v>
      </c>
      <c r="J120">
        <v>2.2000000000000001E-3</v>
      </c>
      <c r="K120">
        <v>2.2000000000000001E-3</v>
      </c>
      <c r="O120">
        <f t="shared" si="112"/>
        <v>13</v>
      </c>
      <c r="P120">
        <f t="shared" si="113"/>
        <v>13</v>
      </c>
      <c r="Q120">
        <f t="shared" si="114"/>
        <v>0</v>
      </c>
      <c r="R120">
        <f t="shared" si="115"/>
        <v>0</v>
      </c>
      <c r="S120">
        <f t="shared" si="116"/>
        <v>0</v>
      </c>
      <c r="T120">
        <f t="shared" si="117"/>
        <v>0</v>
      </c>
      <c r="U120">
        <f t="shared" si="118"/>
        <v>0</v>
      </c>
      <c r="V120">
        <f t="shared" si="119"/>
        <v>0</v>
      </c>
      <c r="W120">
        <f t="shared" si="120"/>
        <v>0</v>
      </c>
      <c r="X120">
        <f t="shared" si="121"/>
        <v>0</v>
      </c>
      <c r="Y120">
        <f t="shared" si="122"/>
        <v>0</v>
      </c>
      <c r="AA120">
        <v>86295184</v>
      </c>
      <c r="AB120">
        <f t="shared" si="123"/>
        <v>2104.77</v>
      </c>
      <c r="AC120">
        <f>ROUND((ES120),2)</f>
        <v>2104.77</v>
      </c>
      <c r="AD120">
        <f t="shared" si="124"/>
        <v>0</v>
      </c>
      <c r="AE120">
        <f t="shared" si="125"/>
        <v>0</v>
      </c>
      <c r="AF120">
        <f t="shared" si="126"/>
        <v>0</v>
      </c>
      <c r="AG120">
        <f t="shared" si="127"/>
        <v>0</v>
      </c>
      <c r="AH120">
        <f t="shared" si="128"/>
        <v>0</v>
      </c>
      <c r="AI120">
        <f t="shared" si="129"/>
        <v>0</v>
      </c>
      <c r="AJ120">
        <f t="shared" si="130"/>
        <v>48.33</v>
      </c>
      <c r="AK120">
        <v>2104.77</v>
      </c>
      <c r="AL120">
        <v>2104.77</v>
      </c>
      <c r="AM120">
        <v>0</v>
      </c>
      <c r="AN120">
        <v>0</v>
      </c>
      <c r="AO120">
        <v>0</v>
      </c>
      <c r="AP120">
        <v>0</v>
      </c>
      <c r="AQ120">
        <v>0</v>
      </c>
      <c r="AR120">
        <v>0</v>
      </c>
      <c r="AS120">
        <v>48.33</v>
      </c>
      <c r="AT120">
        <v>0</v>
      </c>
      <c r="AU120">
        <v>0</v>
      </c>
      <c r="AV120">
        <v>1</v>
      </c>
      <c r="AW120">
        <v>1</v>
      </c>
      <c r="AZ120">
        <v>1</v>
      </c>
      <c r="BA120">
        <v>1</v>
      </c>
      <c r="BB120">
        <v>1</v>
      </c>
      <c r="BC120">
        <v>7.56</v>
      </c>
      <c r="BD120" t="s">
        <v>6</v>
      </c>
      <c r="BE120" t="s">
        <v>6</v>
      </c>
      <c r="BF120" t="s">
        <v>6</v>
      </c>
      <c r="BG120" t="s">
        <v>6</v>
      </c>
      <c r="BH120">
        <v>3</v>
      </c>
      <c r="BI120">
        <v>1</v>
      </c>
      <c r="BJ120" t="s">
        <v>235</v>
      </c>
      <c r="BM120">
        <v>500001</v>
      </c>
      <c r="BN120">
        <v>0</v>
      </c>
      <c r="BO120" t="s">
        <v>6</v>
      </c>
      <c r="BP120">
        <v>0</v>
      </c>
      <c r="BQ120">
        <v>20</v>
      </c>
      <c r="BR120">
        <v>0</v>
      </c>
      <c r="BS120">
        <v>1</v>
      </c>
      <c r="BT120">
        <v>1</v>
      </c>
      <c r="BU120">
        <v>1</v>
      </c>
      <c r="BV120">
        <v>1</v>
      </c>
      <c r="BW120">
        <v>1</v>
      </c>
      <c r="BX120">
        <v>1</v>
      </c>
      <c r="BY120" t="s">
        <v>6</v>
      </c>
      <c r="BZ120">
        <v>0</v>
      </c>
      <c r="CA120">
        <v>0</v>
      </c>
      <c r="CB120" t="s">
        <v>6</v>
      </c>
      <c r="CE120">
        <v>0</v>
      </c>
      <c r="CF120">
        <v>0</v>
      </c>
      <c r="CG120">
        <v>0</v>
      </c>
      <c r="CM120">
        <v>0</v>
      </c>
      <c r="CN120" t="s">
        <v>6</v>
      </c>
      <c r="CO120">
        <v>0</v>
      </c>
      <c r="CP120">
        <f t="shared" si="131"/>
        <v>13</v>
      </c>
      <c r="CQ120">
        <f t="shared" si="132"/>
        <v>15912.061199999998</v>
      </c>
      <c r="CR120">
        <f t="shared" si="133"/>
        <v>0</v>
      </c>
      <c r="CS120">
        <f t="shared" si="134"/>
        <v>0</v>
      </c>
      <c r="CT120">
        <f t="shared" si="135"/>
        <v>0</v>
      </c>
      <c r="CU120">
        <f t="shared" si="136"/>
        <v>0</v>
      </c>
      <c r="CV120">
        <f t="shared" si="137"/>
        <v>0</v>
      </c>
      <c r="CW120">
        <f t="shared" si="138"/>
        <v>0</v>
      </c>
      <c r="CX120">
        <f t="shared" si="139"/>
        <v>48.33</v>
      </c>
      <c r="CY120">
        <f>(S120+R120)*(BZ120/100)</f>
        <v>0</v>
      </c>
      <c r="CZ120">
        <f>(S120+R120)*(CA120/100)</f>
        <v>0</v>
      </c>
      <c r="DC120" t="s">
        <v>6</v>
      </c>
      <c r="DD120" t="s">
        <v>6</v>
      </c>
      <c r="DE120" t="s">
        <v>6</v>
      </c>
      <c r="DF120" t="s">
        <v>6</v>
      </c>
      <c r="DG120" t="s">
        <v>6</v>
      </c>
      <c r="DH120" t="s">
        <v>6</v>
      </c>
      <c r="DI120" t="s">
        <v>6</v>
      </c>
      <c r="DJ120" t="s">
        <v>6</v>
      </c>
      <c r="DK120" t="s">
        <v>6</v>
      </c>
      <c r="DL120" t="s">
        <v>6</v>
      </c>
      <c r="DM120" t="s">
        <v>6</v>
      </c>
      <c r="DN120">
        <v>0</v>
      </c>
      <c r="DO120">
        <v>0</v>
      </c>
      <c r="DP120">
        <v>1</v>
      </c>
      <c r="DQ120">
        <v>1</v>
      </c>
      <c r="DU120">
        <v>1009</v>
      </c>
      <c r="DV120" t="s">
        <v>63</v>
      </c>
      <c r="DW120" t="e">
        <f>'2.Лок.смета.и.Акт'!#REF!</f>
        <v>#REF!</v>
      </c>
      <c r="DX120">
        <v>1000</v>
      </c>
      <c r="DZ120" t="s">
        <v>6</v>
      </c>
      <c r="EA120" t="s">
        <v>6</v>
      </c>
      <c r="EB120" t="s">
        <v>6</v>
      </c>
      <c r="EC120" t="s">
        <v>6</v>
      </c>
      <c r="EE120">
        <v>54938781</v>
      </c>
      <c r="EF120">
        <v>20</v>
      </c>
      <c r="EG120" t="s">
        <v>34</v>
      </c>
      <c r="EH120">
        <v>0</v>
      </c>
      <c r="EI120" t="s">
        <v>6</v>
      </c>
      <c r="EJ120">
        <v>1</v>
      </c>
      <c r="EK120">
        <v>500001</v>
      </c>
      <c r="EL120" t="s">
        <v>35</v>
      </c>
      <c r="EM120" t="s">
        <v>36</v>
      </c>
      <c r="EO120" t="s">
        <v>6</v>
      </c>
      <c r="EQ120">
        <v>0</v>
      </c>
      <c r="ER120">
        <v>15000</v>
      </c>
      <c r="ES120">
        <v>2104.77</v>
      </c>
      <c r="ET120">
        <v>0</v>
      </c>
      <c r="EU120">
        <v>0</v>
      </c>
      <c r="EV120">
        <v>0</v>
      </c>
      <c r="EW120">
        <v>0</v>
      </c>
      <c r="EX120">
        <v>0</v>
      </c>
      <c r="EZ120">
        <v>5</v>
      </c>
      <c r="FC120">
        <v>0</v>
      </c>
      <c r="FD120">
        <v>18</v>
      </c>
      <c r="FF120">
        <v>15000</v>
      </c>
      <c r="FQ120">
        <v>0</v>
      </c>
      <c r="FR120">
        <f t="shared" si="140"/>
        <v>0</v>
      </c>
      <c r="FS120">
        <v>0</v>
      </c>
      <c r="FX120">
        <v>0</v>
      </c>
      <c r="FY120">
        <v>0</v>
      </c>
      <c r="GA120" t="s">
        <v>236</v>
      </c>
      <c r="GD120">
        <v>1</v>
      </c>
      <c r="GF120">
        <v>-1209958094</v>
      </c>
      <c r="GG120">
        <v>2</v>
      </c>
      <c r="GH120">
        <v>3</v>
      </c>
      <c r="GI120">
        <v>5</v>
      </c>
      <c r="GJ120">
        <v>0</v>
      </c>
      <c r="GK120">
        <v>0</v>
      </c>
      <c r="GL120">
        <f t="shared" si="141"/>
        <v>0</v>
      </c>
      <c r="GM120">
        <f t="shared" si="142"/>
        <v>13</v>
      </c>
      <c r="GN120">
        <f t="shared" si="143"/>
        <v>13</v>
      </c>
      <c r="GO120">
        <f t="shared" si="144"/>
        <v>0</v>
      </c>
      <c r="GP120">
        <f t="shared" si="145"/>
        <v>0</v>
      </c>
      <c r="GR120">
        <v>1</v>
      </c>
      <c r="GS120">
        <v>1</v>
      </c>
      <c r="GT120">
        <v>0</v>
      </c>
      <c r="GU120" t="s">
        <v>6</v>
      </c>
      <c r="GV120">
        <f t="shared" si="146"/>
        <v>0</v>
      </c>
      <c r="GW120">
        <v>1</v>
      </c>
      <c r="GX120">
        <f t="shared" si="147"/>
        <v>0</v>
      </c>
      <c r="HA120">
        <v>0</v>
      </c>
      <c r="HB120">
        <v>0</v>
      </c>
      <c r="HC120">
        <f t="shared" si="148"/>
        <v>0</v>
      </c>
      <c r="HE120" t="s">
        <v>38</v>
      </c>
      <c r="HF120" t="s">
        <v>39</v>
      </c>
      <c r="HM120" t="s">
        <v>6</v>
      </c>
      <c r="HN120" t="s">
        <v>6</v>
      </c>
      <c r="HO120" t="s">
        <v>6</v>
      </c>
      <c r="HP120" t="s">
        <v>6</v>
      </c>
      <c r="HQ120" t="s">
        <v>6</v>
      </c>
      <c r="IF120">
        <v>-1</v>
      </c>
      <c r="IK120">
        <v>0</v>
      </c>
    </row>
    <row r="121" spans="1:255" x14ac:dyDescent="0.2">
      <c r="A121" s="2">
        <v>17</v>
      </c>
      <c r="B121" s="2">
        <v>1</v>
      </c>
      <c r="C121" s="2">
        <f>ROW(SmtRes!A187)</f>
        <v>187</v>
      </c>
      <c r="D121" s="2">
        <f>ROW(EtalonRes!A189)</f>
        <v>189</v>
      </c>
      <c r="E121" s="2" t="s">
        <v>237</v>
      </c>
      <c r="F121" s="2" t="s">
        <v>238</v>
      </c>
      <c r="G121" s="2" t="s">
        <v>239</v>
      </c>
      <c r="H121" s="2" t="s">
        <v>240</v>
      </c>
      <c r="I121" s="2">
        <f>'2.Лок.смета.и.Акт'!E40</f>
        <v>0.247</v>
      </c>
      <c r="J121" s="2">
        <v>0</v>
      </c>
      <c r="K121" s="2">
        <v>0.247</v>
      </c>
      <c r="L121" s="2"/>
      <c r="M121" s="2"/>
      <c r="N121" s="2"/>
      <c r="O121" s="2">
        <f t="shared" si="112"/>
        <v>325</v>
      </c>
      <c r="P121" s="2">
        <f t="shared" si="113"/>
        <v>0</v>
      </c>
      <c r="Q121" s="2">
        <f t="shared" si="114"/>
        <v>245</v>
      </c>
      <c r="R121" s="2">
        <f t="shared" si="115"/>
        <v>30</v>
      </c>
      <c r="S121" s="2">
        <f t="shared" si="116"/>
        <v>80</v>
      </c>
      <c r="T121" s="2">
        <f t="shared" si="117"/>
        <v>0</v>
      </c>
      <c r="U121" s="2">
        <f t="shared" si="118"/>
        <v>8.3951595000000001</v>
      </c>
      <c r="V121" s="2">
        <f t="shared" si="119"/>
        <v>2.2289279999999998</v>
      </c>
      <c r="W121" s="2">
        <f t="shared" si="120"/>
        <v>0</v>
      </c>
      <c r="X121" s="2">
        <f t="shared" si="121"/>
        <v>99</v>
      </c>
      <c r="Y121" s="2">
        <f t="shared" si="122"/>
        <v>94</v>
      </c>
      <c r="Z121" s="2"/>
      <c r="AA121" s="2">
        <v>86295183</v>
      </c>
      <c r="AB121" s="2">
        <f t="shared" si="123"/>
        <v>1315.25</v>
      </c>
      <c r="AC121" s="2">
        <f>ROUND((ES121+(SUM(SmtRes!BC173:'SmtRes'!BC187)+SUM(EtalonRes!AL165:'EtalonRes'!AL189))),2)</f>
        <v>0</v>
      </c>
      <c r="AD121" s="2">
        <f>ROUND(((((ET121*1.6))-((EU121*1.6)))+AE121),2)</f>
        <v>993.04</v>
      </c>
      <c r="AE121" s="2">
        <f>ROUND(((EU121*1.6)),2)</f>
        <v>122.99</v>
      </c>
      <c r="AF121" s="2">
        <f>ROUND(((EV121*1.05)),2)</f>
        <v>322.20999999999998</v>
      </c>
      <c r="AG121" s="2">
        <f t="shared" si="127"/>
        <v>0</v>
      </c>
      <c r="AH121" s="2">
        <f>((EW121*1.05))</f>
        <v>33.988500000000002</v>
      </c>
      <c r="AI121" s="2">
        <f>((EX121*1.6))</f>
        <v>9.0239999999999991</v>
      </c>
      <c r="AJ121" s="2">
        <f t="shared" si="130"/>
        <v>0</v>
      </c>
      <c r="AK121" s="2">
        <v>1019.5</v>
      </c>
      <c r="AL121" s="2">
        <v>91.98</v>
      </c>
      <c r="AM121" s="2">
        <v>620.65</v>
      </c>
      <c r="AN121" s="2">
        <v>76.87</v>
      </c>
      <c r="AO121" s="2">
        <v>306.87</v>
      </c>
      <c r="AP121" s="2">
        <v>0</v>
      </c>
      <c r="AQ121" s="2">
        <v>32.369999999999997</v>
      </c>
      <c r="AR121" s="2">
        <v>5.64</v>
      </c>
      <c r="AS121" s="2">
        <v>0</v>
      </c>
      <c r="AT121" s="2">
        <v>90</v>
      </c>
      <c r="AU121" s="2">
        <v>85</v>
      </c>
      <c r="AV121" s="2">
        <v>1</v>
      </c>
      <c r="AW121" s="2">
        <v>1</v>
      </c>
      <c r="AX121" s="2"/>
      <c r="AY121" s="2"/>
      <c r="AZ121" s="2">
        <v>1</v>
      </c>
      <c r="BA121" s="2">
        <v>1</v>
      </c>
      <c r="BB121" s="2">
        <v>1</v>
      </c>
      <c r="BC121" s="2">
        <v>1</v>
      </c>
      <c r="BD121" s="2" t="s">
        <v>6</v>
      </c>
      <c r="BE121" s="2" t="s">
        <v>6</v>
      </c>
      <c r="BF121" s="2" t="s">
        <v>6</v>
      </c>
      <c r="BG121" s="2" t="s">
        <v>6</v>
      </c>
      <c r="BH121" s="2">
        <v>0</v>
      </c>
      <c r="BI121" s="2">
        <v>1</v>
      </c>
      <c r="BJ121" s="2" t="s">
        <v>241</v>
      </c>
      <c r="BK121" s="2"/>
      <c r="BL121" s="2"/>
      <c r="BM121" s="2">
        <v>9001</v>
      </c>
      <c r="BN121" s="2">
        <v>0</v>
      </c>
      <c r="BO121" s="2" t="s">
        <v>6</v>
      </c>
      <c r="BP121" s="2">
        <v>0</v>
      </c>
      <c r="BQ121" s="2">
        <v>1</v>
      </c>
      <c r="BR121" s="2">
        <v>0</v>
      </c>
      <c r="BS121" s="2">
        <v>1</v>
      </c>
      <c r="BT121" s="2">
        <v>1</v>
      </c>
      <c r="BU121" s="2">
        <v>1</v>
      </c>
      <c r="BV121" s="2">
        <v>1</v>
      </c>
      <c r="BW121" s="2">
        <v>1</v>
      </c>
      <c r="BX121" s="2">
        <v>1</v>
      </c>
      <c r="BY121" s="2" t="s">
        <v>6</v>
      </c>
      <c r="BZ121" s="2">
        <v>90</v>
      </c>
      <c r="CA121" s="2">
        <v>85</v>
      </c>
      <c r="CB121" s="2" t="s">
        <v>6</v>
      </c>
      <c r="CC121" s="2"/>
      <c r="CD121" s="2"/>
      <c r="CE121" s="2">
        <v>0</v>
      </c>
      <c r="CF121" s="2">
        <v>0</v>
      </c>
      <c r="CG121" s="2">
        <v>0</v>
      </c>
      <c r="CH121" s="2"/>
      <c r="CI121" s="2"/>
      <c r="CJ121" s="2"/>
      <c r="CK121" s="2"/>
      <c r="CL121" s="2"/>
      <c r="CM121" s="2">
        <v>0</v>
      </c>
      <c r="CN121" s="2" t="s">
        <v>242</v>
      </c>
      <c r="CO121" s="2">
        <v>0</v>
      </c>
      <c r="CP121" s="2">
        <f t="shared" si="131"/>
        <v>325</v>
      </c>
      <c r="CQ121" s="2">
        <f t="shared" si="132"/>
        <v>0</v>
      </c>
      <c r="CR121" s="2">
        <f t="shared" si="133"/>
        <v>993.04</v>
      </c>
      <c r="CS121" s="2">
        <f t="shared" si="134"/>
        <v>122.99</v>
      </c>
      <c r="CT121" s="2">
        <f t="shared" si="135"/>
        <v>322.20999999999998</v>
      </c>
      <c r="CU121" s="2">
        <f t="shared" si="136"/>
        <v>0</v>
      </c>
      <c r="CV121" s="2">
        <f t="shared" si="137"/>
        <v>33.988500000000002</v>
      </c>
      <c r="CW121" s="2">
        <f t="shared" si="138"/>
        <v>9.0239999999999991</v>
      </c>
      <c r="CX121" s="2">
        <f t="shared" si="139"/>
        <v>0</v>
      </c>
      <c r="CY121" s="2">
        <f>(((S121+(R121*IF(0,0,1)))*AT121)/100)</f>
        <v>99</v>
      </c>
      <c r="CZ121" s="2">
        <f>(((S121+(R121*IF(0,0,1)))*AU121)/100)</f>
        <v>93.5</v>
      </c>
      <c r="DA121" s="2"/>
      <c r="DB121" s="2"/>
      <c r="DC121" s="2" t="s">
        <v>6</v>
      </c>
      <c r="DD121" s="2" t="s">
        <v>6</v>
      </c>
      <c r="DE121" s="2" t="s">
        <v>243</v>
      </c>
      <c r="DF121" s="2" t="s">
        <v>243</v>
      </c>
      <c r="DG121" s="2" t="s">
        <v>244</v>
      </c>
      <c r="DH121" s="2" t="s">
        <v>6</v>
      </c>
      <c r="DI121" s="2" t="s">
        <v>244</v>
      </c>
      <c r="DJ121" s="2" t="s">
        <v>243</v>
      </c>
      <c r="DK121" s="2" t="s">
        <v>6</v>
      </c>
      <c r="DL121" s="2" t="s">
        <v>6</v>
      </c>
      <c r="DM121" s="2" t="s">
        <v>6</v>
      </c>
      <c r="DN121" s="2">
        <v>0</v>
      </c>
      <c r="DO121" s="2">
        <v>0</v>
      </c>
      <c r="DP121" s="2">
        <v>1</v>
      </c>
      <c r="DQ121" s="2">
        <v>1</v>
      </c>
      <c r="DR121" s="2"/>
      <c r="DS121" s="2"/>
      <c r="DT121" s="2"/>
      <c r="DU121" s="2">
        <v>1013</v>
      </c>
      <c r="DV121" s="2" t="s">
        <v>240</v>
      </c>
      <c r="DW121" s="2" t="s">
        <v>240</v>
      </c>
      <c r="DX121" s="2">
        <v>1</v>
      </c>
      <c r="DY121" s="2"/>
      <c r="DZ121" s="2" t="s">
        <v>6</v>
      </c>
      <c r="EA121" s="2" t="s">
        <v>6</v>
      </c>
      <c r="EB121" s="2" t="s">
        <v>6</v>
      </c>
      <c r="EC121" s="2" t="s">
        <v>6</v>
      </c>
      <c r="ED121" s="2"/>
      <c r="EE121" s="2">
        <v>54938604</v>
      </c>
      <c r="EF121" s="2">
        <v>1</v>
      </c>
      <c r="EG121" s="2" t="s">
        <v>25</v>
      </c>
      <c r="EH121" s="2">
        <v>0</v>
      </c>
      <c r="EI121" s="2" t="s">
        <v>6</v>
      </c>
      <c r="EJ121" s="2">
        <v>1</v>
      </c>
      <c r="EK121" s="2">
        <v>9001</v>
      </c>
      <c r="EL121" s="2" t="s">
        <v>245</v>
      </c>
      <c r="EM121" s="2" t="s">
        <v>246</v>
      </c>
      <c r="EN121" s="2"/>
      <c r="EO121" s="2" t="s">
        <v>247</v>
      </c>
      <c r="EP121" s="2"/>
      <c r="EQ121" s="2">
        <v>0</v>
      </c>
      <c r="ER121" s="2">
        <v>1019.5</v>
      </c>
      <c r="ES121" s="2">
        <v>91.98</v>
      </c>
      <c r="ET121" s="2">
        <v>620.65</v>
      </c>
      <c r="EU121" s="2">
        <v>76.87</v>
      </c>
      <c r="EV121" s="2">
        <v>306.87</v>
      </c>
      <c r="EW121" s="2">
        <v>32.369999999999997</v>
      </c>
      <c r="EX121" s="2">
        <v>5.64</v>
      </c>
      <c r="EY121" s="2">
        <v>1</v>
      </c>
      <c r="EZ121" s="2"/>
      <c r="FA121" s="2"/>
      <c r="FB121" s="2"/>
      <c r="FC121" s="2"/>
      <c r="FD121" s="2"/>
      <c r="FE121" s="2"/>
      <c r="FF121" s="2"/>
      <c r="FG121" s="2"/>
      <c r="FH121" s="2"/>
      <c r="FI121" s="2"/>
      <c r="FJ121" s="2"/>
      <c r="FK121" s="2"/>
      <c r="FL121" s="2"/>
      <c r="FM121" s="2"/>
      <c r="FN121" s="2"/>
      <c r="FO121" s="2"/>
      <c r="FP121" s="2"/>
      <c r="FQ121" s="2">
        <v>0</v>
      </c>
      <c r="FR121" s="2">
        <f t="shared" si="140"/>
        <v>0</v>
      </c>
      <c r="FS121" s="2">
        <v>0</v>
      </c>
      <c r="FT121" s="2"/>
      <c r="FU121" s="2"/>
      <c r="FV121" s="2"/>
      <c r="FW121" s="2"/>
      <c r="FX121" s="2">
        <v>90</v>
      </c>
      <c r="FY121" s="2">
        <v>85</v>
      </c>
      <c r="FZ121" s="2"/>
      <c r="GA121" s="2" t="s">
        <v>6</v>
      </c>
      <c r="GB121" s="2"/>
      <c r="GC121" s="2"/>
      <c r="GD121" s="2">
        <v>1</v>
      </c>
      <c r="GE121" s="2"/>
      <c r="GF121" s="2">
        <v>-1468188869</v>
      </c>
      <c r="GG121" s="2">
        <v>2</v>
      </c>
      <c r="GH121" s="2">
        <v>1</v>
      </c>
      <c r="GI121" s="2">
        <v>-2</v>
      </c>
      <c r="GJ121" s="2">
        <v>0</v>
      </c>
      <c r="GK121" s="2">
        <v>0</v>
      </c>
      <c r="GL121" s="2">
        <f t="shared" si="141"/>
        <v>0</v>
      </c>
      <c r="GM121" s="2">
        <f t="shared" si="142"/>
        <v>518</v>
      </c>
      <c r="GN121" s="2">
        <f t="shared" si="143"/>
        <v>518</v>
      </c>
      <c r="GO121" s="2">
        <f t="shared" si="144"/>
        <v>0</v>
      </c>
      <c r="GP121" s="2">
        <f t="shared" si="145"/>
        <v>0</v>
      </c>
      <c r="GQ121" s="2"/>
      <c r="GR121" s="2">
        <v>0</v>
      </c>
      <c r="GS121" s="2">
        <v>3</v>
      </c>
      <c r="GT121" s="2">
        <v>0</v>
      </c>
      <c r="GU121" s="2" t="s">
        <v>6</v>
      </c>
      <c r="GV121" s="2">
        <f t="shared" si="146"/>
        <v>0</v>
      </c>
      <c r="GW121" s="2">
        <v>1</v>
      </c>
      <c r="GX121" s="2">
        <f t="shared" si="147"/>
        <v>0</v>
      </c>
      <c r="GY121" s="2"/>
      <c r="GZ121" s="2"/>
      <c r="HA121" s="2">
        <v>0</v>
      </c>
      <c r="HB121" s="2">
        <v>0</v>
      </c>
      <c r="HC121" s="2">
        <f t="shared" si="148"/>
        <v>0</v>
      </c>
      <c r="HD121" s="2"/>
      <c r="HE121" s="2" t="s">
        <v>6</v>
      </c>
      <c r="HF121" s="2" t="s">
        <v>6</v>
      </c>
      <c r="HG121" s="2"/>
      <c r="HH121" s="2"/>
      <c r="HI121" s="2"/>
      <c r="HJ121" s="2"/>
      <c r="HK121" s="2"/>
      <c r="HL121" s="2"/>
      <c r="HM121" s="2" t="s">
        <v>6</v>
      </c>
      <c r="HN121" s="2" t="s">
        <v>6</v>
      </c>
      <c r="HO121" s="2" t="s">
        <v>6</v>
      </c>
      <c r="HP121" s="2" t="s">
        <v>6</v>
      </c>
      <c r="HQ121" s="2" t="s">
        <v>6</v>
      </c>
      <c r="HR121" s="2"/>
      <c r="HS121" s="2"/>
      <c r="HT121" s="2"/>
      <c r="HU121" s="2"/>
      <c r="HV121" s="2"/>
      <c r="HW121" s="2"/>
      <c r="HX121" s="2"/>
      <c r="HY121" s="2"/>
      <c r="HZ121" s="2"/>
      <c r="IA121" s="2"/>
      <c r="IB121" s="2"/>
      <c r="IC121" s="2"/>
      <c r="ID121" s="2"/>
      <c r="IE121" s="2"/>
      <c r="IF121" s="2">
        <v>-1</v>
      </c>
      <c r="IG121" s="2"/>
      <c r="IH121" s="2"/>
      <c r="II121" s="2"/>
      <c r="IJ121" s="2"/>
      <c r="IK121" s="2">
        <v>0</v>
      </c>
      <c r="IL121" s="2"/>
      <c r="IM121" s="2"/>
      <c r="IN121" s="2"/>
      <c r="IO121" s="2"/>
      <c r="IP121" s="2"/>
      <c r="IQ121" s="2"/>
      <c r="IR121" s="2"/>
      <c r="IS121" s="2"/>
      <c r="IT121" s="2"/>
      <c r="IU121" s="2"/>
    </row>
    <row r="122" spans="1:255" x14ac:dyDescent="0.2">
      <c r="A122">
        <v>17</v>
      </c>
      <c r="B122">
        <v>1</v>
      </c>
      <c r="C122">
        <f>ROW(SmtRes!A202)</f>
        <v>202</v>
      </c>
      <c r="D122">
        <f>ROW(EtalonRes!A214)</f>
        <v>214</v>
      </c>
      <c r="E122" t="s">
        <v>237</v>
      </c>
      <c r="F122" t="s">
        <v>238</v>
      </c>
      <c r="G122" t="s">
        <v>239</v>
      </c>
      <c r="H122" t="s">
        <v>240</v>
      </c>
      <c r="I122">
        <f>'2.Лок.смета.и.Акт'!E40</f>
        <v>0.247</v>
      </c>
      <c r="J122">
        <v>0</v>
      </c>
      <c r="K122">
        <v>0.247</v>
      </c>
      <c r="O122">
        <f t="shared" si="112"/>
        <v>4318</v>
      </c>
      <c r="P122">
        <f t="shared" si="113"/>
        <v>0</v>
      </c>
      <c r="Q122">
        <f t="shared" si="114"/>
        <v>2281</v>
      </c>
      <c r="R122">
        <f t="shared" si="115"/>
        <v>601</v>
      </c>
      <c r="S122">
        <f t="shared" si="116"/>
        <v>2037</v>
      </c>
      <c r="T122">
        <f t="shared" si="117"/>
        <v>0</v>
      </c>
      <c r="U122" t="e">
        <f t="shared" si="118"/>
        <v>#REF!</v>
      </c>
      <c r="V122">
        <f t="shared" si="119"/>
        <v>2.2289279999999998</v>
      </c>
      <c r="W122">
        <f t="shared" si="120"/>
        <v>0</v>
      </c>
      <c r="X122" t="e">
        <f t="shared" si="121"/>
        <v>#REF!</v>
      </c>
      <c r="Y122" t="e">
        <f t="shared" si="122"/>
        <v>#REF!</v>
      </c>
      <c r="AA122">
        <v>86295184</v>
      </c>
      <c r="AB122">
        <f t="shared" si="123"/>
        <v>1315.25</v>
      </c>
      <c r="AC122">
        <f>ROUND((ES122+(SUM(SmtRes!BC188:'SmtRes'!BC202)+SUM(EtalonRes!AL190:'EtalonRes'!AL214))),2)</f>
        <v>0</v>
      </c>
      <c r="AD122">
        <f>ROUND(((((ET122*1.6))-((EU122*1.6)))+AE122),2)</f>
        <v>993.04</v>
      </c>
      <c r="AE122">
        <f>ROUND(((EU122*1.6)),2)</f>
        <v>122.99</v>
      </c>
      <c r="AF122">
        <f>ROUND(((EV122*1.05)),2)</f>
        <v>322.20999999999998</v>
      </c>
      <c r="AG122">
        <f t="shared" si="127"/>
        <v>0</v>
      </c>
      <c r="AH122" t="e">
        <f>((EW122*1.05))</f>
        <v>#REF!</v>
      </c>
      <c r="AI122">
        <f>((EX122*1.6))</f>
        <v>9.0239999999999991</v>
      </c>
      <c r="AJ122">
        <f t="shared" si="130"/>
        <v>0</v>
      </c>
      <c r="AK122">
        <f>AL122+AM122+AO122</f>
        <v>1019.5</v>
      </c>
      <c r="AL122">
        <v>91.98</v>
      </c>
      <c r="AM122" s="75">
        <f>'1.Лок.смета.и.Акт'!F240</f>
        <v>620.65</v>
      </c>
      <c r="AN122" s="75">
        <f>'1.Лок.смета.и.Акт'!F241</f>
        <v>76.87</v>
      </c>
      <c r="AO122" s="75">
        <f>'1.Лок.смета.и.Акт'!F239</f>
        <v>306.87</v>
      </c>
      <c r="AP122">
        <v>0</v>
      </c>
      <c r="AQ122" t="e">
        <f>'2.Лок.смета.и.Акт'!#REF!</f>
        <v>#REF!</v>
      </c>
      <c r="AR122">
        <v>5.64</v>
      </c>
      <c r="AS122">
        <v>0</v>
      </c>
      <c r="AT122">
        <v>86</v>
      </c>
      <c r="AU122">
        <v>72</v>
      </c>
      <c r="AV122">
        <v>1</v>
      </c>
      <c r="AW122">
        <v>1</v>
      </c>
      <c r="AZ122">
        <v>1</v>
      </c>
      <c r="BA122">
        <f>'1.Лок.смета.и.Акт'!J239</f>
        <v>25.6</v>
      </c>
      <c r="BB122">
        <f>'1.Лок.смета.и.Акт'!J240</f>
        <v>9.3000000000000007</v>
      </c>
      <c r="BC122">
        <v>7.56</v>
      </c>
      <c r="BD122" t="s">
        <v>6</v>
      </c>
      <c r="BE122" t="s">
        <v>6</v>
      </c>
      <c r="BF122" t="s">
        <v>6</v>
      </c>
      <c r="BG122" t="s">
        <v>6</v>
      </c>
      <c r="BH122">
        <v>0</v>
      </c>
      <c r="BI122">
        <v>1</v>
      </c>
      <c r="BJ122" t="s">
        <v>241</v>
      </c>
      <c r="BM122">
        <v>9001</v>
      </c>
      <c r="BN122">
        <v>0</v>
      </c>
      <c r="BO122" t="s">
        <v>238</v>
      </c>
      <c r="BP122">
        <v>1</v>
      </c>
      <c r="BQ122">
        <v>1</v>
      </c>
      <c r="BR122">
        <v>0</v>
      </c>
      <c r="BS122">
        <f>'1.Лок.смета.и.Акт'!J241</f>
        <v>19.8</v>
      </c>
      <c r="BT122">
        <v>1</v>
      </c>
      <c r="BU122">
        <v>1</v>
      </c>
      <c r="BV122">
        <v>1</v>
      </c>
      <c r="BW122">
        <v>1</v>
      </c>
      <c r="BX122">
        <v>1</v>
      </c>
      <c r="BY122" t="s">
        <v>6</v>
      </c>
      <c r="BZ122" t="e">
        <f>'2.Лок.смета.и.Акт'!#REF!</f>
        <v>#REF!</v>
      </c>
      <c r="CA122" t="e">
        <f>'2.Лок.смета.и.Акт'!#REF!</f>
        <v>#REF!</v>
      </c>
      <c r="CB122" t="s">
        <v>6</v>
      </c>
      <c r="CE122">
        <v>0</v>
      </c>
      <c r="CF122">
        <v>0</v>
      </c>
      <c r="CG122">
        <v>0</v>
      </c>
      <c r="CM122">
        <v>0</v>
      </c>
      <c r="CN122" t="s">
        <v>242</v>
      </c>
      <c r="CO122">
        <v>0</v>
      </c>
      <c r="CP122">
        <f t="shared" si="131"/>
        <v>4318</v>
      </c>
      <c r="CQ122">
        <f t="shared" si="132"/>
        <v>0</v>
      </c>
      <c r="CR122">
        <f t="shared" si="133"/>
        <v>9235.2720000000008</v>
      </c>
      <c r="CS122">
        <f t="shared" si="134"/>
        <v>2435.2019999999998</v>
      </c>
      <c r="CT122">
        <f t="shared" si="135"/>
        <v>8248.5759999999991</v>
      </c>
      <c r="CU122">
        <f t="shared" si="136"/>
        <v>0</v>
      </c>
      <c r="CV122" t="e">
        <f t="shared" si="137"/>
        <v>#REF!</v>
      </c>
      <c r="CW122">
        <f t="shared" si="138"/>
        <v>9.0239999999999991</v>
      </c>
      <c r="CX122">
        <f t="shared" si="139"/>
        <v>0</v>
      </c>
      <c r="CY122" t="e">
        <f>(S122+R122)*(BZ122/100)</f>
        <v>#REF!</v>
      </c>
      <c r="CZ122" t="e">
        <f>(S122+R122)*(CA122/100)</f>
        <v>#REF!</v>
      </c>
      <c r="DC122" t="s">
        <v>6</v>
      </c>
      <c r="DD122" t="s">
        <v>6</v>
      </c>
      <c r="DE122" t="s">
        <v>243</v>
      </c>
      <c r="DF122" t="s">
        <v>243</v>
      </c>
      <c r="DG122" t="s">
        <v>244</v>
      </c>
      <c r="DH122" t="s">
        <v>6</v>
      </c>
      <c r="DI122" t="s">
        <v>244</v>
      </c>
      <c r="DJ122" t="s">
        <v>243</v>
      </c>
      <c r="DK122" t="s">
        <v>6</v>
      </c>
      <c r="DL122" t="s">
        <v>6</v>
      </c>
      <c r="DM122" t="s">
        <v>6</v>
      </c>
      <c r="DN122">
        <f>'1.Лок.смета.и.Акт'!E242</f>
        <v>90</v>
      </c>
      <c r="DO122">
        <f>'1.Лок.смета.и.Акт'!E243</f>
        <v>85</v>
      </c>
      <c r="DP122">
        <v>1</v>
      </c>
      <c r="DQ122">
        <v>1</v>
      </c>
      <c r="DU122">
        <v>1013</v>
      </c>
      <c r="DV122" t="s">
        <v>240</v>
      </c>
      <c r="DW122" t="str">
        <f>'2.Лок.смета.и.Акт'!D40</f>
        <v>1 т конструкций</v>
      </c>
      <c r="DX122">
        <v>1</v>
      </c>
      <c r="DZ122" t="s">
        <v>6</v>
      </c>
      <c r="EA122" t="s">
        <v>6</v>
      </c>
      <c r="EB122" t="s">
        <v>6</v>
      </c>
      <c r="EC122" t="s">
        <v>6</v>
      </c>
      <c r="EE122">
        <v>54938604</v>
      </c>
      <c r="EF122">
        <v>1</v>
      </c>
      <c r="EG122" t="s">
        <v>25</v>
      </c>
      <c r="EH122">
        <v>0</v>
      </c>
      <c r="EI122" t="s">
        <v>6</v>
      </c>
      <c r="EJ122">
        <v>1</v>
      </c>
      <c r="EK122">
        <v>9001</v>
      </c>
      <c r="EL122" t="s">
        <v>245</v>
      </c>
      <c r="EM122" t="s">
        <v>246</v>
      </c>
      <c r="EO122" t="s">
        <v>247</v>
      </c>
      <c r="EQ122">
        <v>0</v>
      </c>
      <c r="ER122">
        <f>ES122+ET122+EV122</f>
        <v>1019.5</v>
      </c>
      <c r="ES122">
        <v>91.98</v>
      </c>
      <c r="ET122" s="75">
        <f>'1.Лок.смета.и.Акт'!F240</f>
        <v>620.65</v>
      </c>
      <c r="EU122" s="75">
        <f>'1.Лок.смета.и.Акт'!F241</f>
        <v>76.87</v>
      </c>
      <c r="EV122" s="75">
        <f>'1.Лок.смета.и.Акт'!F239</f>
        <v>306.87</v>
      </c>
      <c r="EW122" t="e">
        <f>'2.Лок.смета.и.Акт'!#REF!</f>
        <v>#REF!</v>
      </c>
      <c r="EX122">
        <v>5.64</v>
      </c>
      <c r="EY122">
        <v>1</v>
      </c>
      <c r="FQ122">
        <v>0</v>
      </c>
      <c r="FR122">
        <f t="shared" si="140"/>
        <v>0</v>
      </c>
      <c r="FS122">
        <v>0</v>
      </c>
      <c r="FX122">
        <v>90</v>
      </c>
      <c r="FY122">
        <v>85</v>
      </c>
      <c r="GA122" t="s">
        <v>6</v>
      </c>
      <c r="GD122">
        <v>1</v>
      </c>
      <c r="GF122">
        <v>-1468188869</v>
      </c>
      <c r="GG122">
        <v>2</v>
      </c>
      <c r="GH122">
        <v>1</v>
      </c>
      <c r="GI122">
        <v>2</v>
      </c>
      <c r="GJ122">
        <v>0</v>
      </c>
      <c r="GK122">
        <v>0</v>
      </c>
      <c r="GL122">
        <f t="shared" si="141"/>
        <v>0</v>
      </c>
      <c r="GM122" t="e">
        <f t="shared" si="142"/>
        <v>#REF!</v>
      </c>
      <c r="GN122" t="e">
        <f t="shared" si="143"/>
        <v>#REF!</v>
      </c>
      <c r="GO122">
        <f t="shared" si="144"/>
        <v>0</v>
      </c>
      <c r="GP122">
        <f t="shared" si="145"/>
        <v>0</v>
      </c>
      <c r="GR122">
        <v>0</v>
      </c>
      <c r="GS122">
        <v>3</v>
      </c>
      <c r="GT122">
        <v>0</v>
      </c>
      <c r="GU122" t="s">
        <v>6</v>
      </c>
      <c r="GV122">
        <f t="shared" si="146"/>
        <v>0</v>
      </c>
      <c r="GW122">
        <v>1008.9</v>
      </c>
      <c r="GX122">
        <f t="shared" si="147"/>
        <v>0</v>
      </c>
      <c r="HA122">
        <v>0</v>
      </c>
      <c r="HB122">
        <v>0</v>
      </c>
      <c r="HC122">
        <f t="shared" si="148"/>
        <v>0</v>
      </c>
      <c r="HE122" t="s">
        <v>6</v>
      </c>
      <c r="HF122" t="s">
        <v>6</v>
      </c>
      <c r="HM122" t="s">
        <v>6</v>
      </c>
      <c r="HN122" t="s">
        <v>6</v>
      </c>
      <c r="HO122" t="s">
        <v>6</v>
      </c>
      <c r="HP122" t="s">
        <v>6</v>
      </c>
      <c r="HQ122" t="s">
        <v>6</v>
      </c>
      <c r="IF122">
        <v>-1</v>
      </c>
      <c r="IK122">
        <v>0</v>
      </c>
    </row>
    <row r="123" spans="1:255" x14ac:dyDescent="0.2">
      <c r="A123" s="2">
        <v>18</v>
      </c>
      <c r="B123" s="2">
        <v>1</v>
      </c>
      <c r="C123" s="2">
        <v>184</v>
      </c>
      <c r="D123" s="2"/>
      <c r="E123" s="2" t="s">
        <v>248</v>
      </c>
      <c r="F123" s="2" t="s">
        <v>249</v>
      </c>
      <c r="G123" s="2" t="s">
        <v>250</v>
      </c>
      <c r="H123" s="2" t="s">
        <v>32</v>
      </c>
      <c r="I123" s="2">
        <f>I121*J123</f>
        <v>0.33839000000000002</v>
      </c>
      <c r="J123" s="216">
        <f>'5.Ведомость_списания'!F73</f>
        <v>1.37</v>
      </c>
      <c r="K123" s="2">
        <v>1.37</v>
      </c>
      <c r="L123" s="2"/>
      <c r="M123" s="2"/>
      <c r="N123" s="2"/>
      <c r="O123" s="2">
        <f t="shared" si="112"/>
        <v>2</v>
      </c>
      <c r="P123" s="2">
        <f t="shared" si="113"/>
        <v>2</v>
      </c>
      <c r="Q123" s="2">
        <f t="shared" si="114"/>
        <v>0</v>
      </c>
      <c r="R123" s="2">
        <f t="shared" si="115"/>
        <v>0</v>
      </c>
      <c r="S123" s="2">
        <f t="shared" si="116"/>
        <v>0</v>
      </c>
      <c r="T123" s="2">
        <f t="shared" si="117"/>
        <v>0</v>
      </c>
      <c r="U123" s="2">
        <f t="shared" si="118"/>
        <v>0</v>
      </c>
      <c r="V123" s="2">
        <f t="shared" si="119"/>
        <v>0</v>
      </c>
      <c r="W123" s="2">
        <f t="shared" si="120"/>
        <v>0</v>
      </c>
      <c r="X123" s="2">
        <f t="shared" si="121"/>
        <v>0</v>
      </c>
      <c r="Y123" s="2">
        <f t="shared" si="122"/>
        <v>0</v>
      </c>
      <c r="Z123" s="2"/>
      <c r="AA123" s="2">
        <v>86295183</v>
      </c>
      <c r="AB123" s="2">
        <f t="shared" si="123"/>
        <v>6.22</v>
      </c>
      <c r="AC123" s="2">
        <f t="shared" ref="AC123:AC130" si="149">ROUND((ES123),2)</f>
        <v>6.22</v>
      </c>
      <c r="AD123" s="2">
        <f t="shared" ref="AD123:AD130" si="150">ROUND((((ET123)-(EU123))+AE123),2)</f>
        <v>0</v>
      </c>
      <c r="AE123" s="2">
        <f t="shared" ref="AE123:AF130" si="151">ROUND((EU123),2)</f>
        <v>0</v>
      </c>
      <c r="AF123" s="2">
        <f t="shared" si="151"/>
        <v>0</v>
      </c>
      <c r="AG123" s="2">
        <f t="shared" si="127"/>
        <v>0</v>
      </c>
      <c r="AH123" s="2">
        <f t="shared" ref="AH123:AI130" si="152">(EW123)</f>
        <v>0</v>
      </c>
      <c r="AI123" s="2">
        <f t="shared" si="152"/>
        <v>0</v>
      </c>
      <c r="AJ123" s="2">
        <f t="shared" si="130"/>
        <v>0</v>
      </c>
      <c r="AK123" s="2">
        <v>6.22</v>
      </c>
      <c r="AL123" s="110">
        <f>'1.Лок.смета.и.Акт'!F245</f>
        <v>6.22</v>
      </c>
      <c r="AM123" s="2">
        <v>0</v>
      </c>
      <c r="AN123" s="2">
        <v>0</v>
      </c>
      <c r="AO123" s="2">
        <v>0</v>
      </c>
      <c r="AP123" s="2">
        <v>0</v>
      </c>
      <c r="AQ123" s="2">
        <v>0</v>
      </c>
      <c r="AR123" s="2">
        <v>0</v>
      </c>
      <c r="AS123" s="2">
        <v>0</v>
      </c>
      <c r="AT123" s="2">
        <v>0</v>
      </c>
      <c r="AU123" s="2">
        <v>0</v>
      </c>
      <c r="AV123" s="2">
        <v>1</v>
      </c>
      <c r="AW123" s="2">
        <v>1</v>
      </c>
      <c r="AX123" s="2"/>
      <c r="AY123" s="2"/>
      <c r="AZ123" s="2">
        <v>1</v>
      </c>
      <c r="BA123" s="2">
        <v>1</v>
      </c>
      <c r="BB123" s="2">
        <v>1</v>
      </c>
      <c r="BC123" s="2">
        <v>1</v>
      </c>
      <c r="BD123" s="2" t="s">
        <v>6</v>
      </c>
      <c r="BE123" s="2" t="s">
        <v>6</v>
      </c>
      <c r="BF123" s="2" t="s">
        <v>6</v>
      </c>
      <c r="BG123" s="2" t="s">
        <v>6</v>
      </c>
      <c r="BH123" s="2">
        <v>3</v>
      </c>
      <c r="BI123" s="2">
        <v>1</v>
      </c>
      <c r="BJ123" s="2" t="s">
        <v>251</v>
      </c>
      <c r="BK123" s="2"/>
      <c r="BL123" s="2"/>
      <c r="BM123" s="2">
        <v>500001</v>
      </c>
      <c r="BN123" s="2">
        <v>0</v>
      </c>
      <c r="BO123" s="2" t="s">
        <v>6</v>
      </c>
      <c r="BP123" s="2">
        <v>0</v>
      </c>
      <c r="BQ123" s="2">
        <v>20</v>
      </c>
      <c r="BR123" s="2">
        <v>0</v>
      </c>
      <c r="BS123" s="2">
        <v>1</v>
      </c>
      <c r="BT123" s="2">
        <v>1</v>
      </c>
      <c r="BU123" s="2">
        <v>1</v>
      </c>
      <c r="BV123" s="2">
        <v>1</v>
      </c>
      <c r="BW123" s="2">
        <v>1</v>
      </c>
      <c r="BX123" s="2">
        <v>1</v>
      </c>
      <c r="BY123" s="2" t="s">
        <v>6</v>
      </c>
      <c r="BZ123" s="2">
        <v>0</v>
      </c>
      <c r="CA123" s="2">
        <v>0</v>
      </c>
      <c r="CB123" s="2" t="s">
        <v>6</v>
      </c>
      <c r="CC123" s="2"/>
      <c r="CD123" s="2"/>
      <c r="CE123" s="2">
        <v>0</v>
      </c>
      <c r="CF123" s="2">
        <v>0</v>
      </c>
      <c r="CG123" s="2">
        <v>0</v>
      </c>
      <c r="CH123" s="2"/>
      <c r="CI123" s="2"/>
      <c r="CJ123" s="2"/>
      <c r="CK123" s="2"/>
      <c r="CL123" s="2"/>
      <c r="CM123" s="2">
        <v>0</v>
      </c>
      <c r="CN123" s="2" t="s">
        <v>6</v>
      </c>
      <c r="CO123" s="2">
        <v>0</v>
      </c>
      <c r="CP123" s="2">
        <f t="shared" si="131"/>
        <v>2</v>
      </c>
      <c r="CQ123" s="2">
        <f t="shared" si="132"/>
        <v>6.22</v>
      </c>
      <c r="CR123" s="2">
        <f t="shared" si="133"/>
        <v>0</v>
      </c>
      <c r="CS123" s="2">
        <f t="shared" si="134"/>
        <v>0</v>
      </c>
      <c r="CT123" s="2">
        <f t="shared" si="135"/>
        <v>0</v>
      </c>
      <c r="CU123" s="2">
        <f t="shared" si="136"/>
        <v>0</v>
      </c>
      <c r="CV123" s="2">
        <f t="shared" si="137"/>
        <v>0</v>
      </c>
      <c r="CW123" s="2">
        <f t="shared" si="138"/>
        <v>0</v>
      </c>
      <c r="CX123" s="2">
        <f t="shared" si="139"/>
        <v>0</v>
      </c>
      <c r="CY123" s="2">
        <f>(((S123+(R123*IF(0,0,1)))*AT123)/100)</f>
        <v>0</v>
      </c>
      <c r="CZ123" s="2">
        <f>(((S123+(R123*IF(0,0,1)))*AU123)/100)</f>
        <v>0</v>
      </c>
      <c r="DA123" s="2"/>
      <c r="DB123" s="2"/>
      <c r="DC123" s="2" t="s">
        <v>6</v>
      </c>
      <c r="DD123" s="2" t="s">
        <v>6</v>
      </c>
      <c r="DE123" s="2" t="s">
        <v>6</v>
      </c>
      <c r="DF123" s="2" t="s">
        <v>6</v>
      </c>
      <c r="DG123" s="2" t="s">
        <v>6</v>
      </c>
      <c r="DH123" s="2" t="s">
        <v>6</v>
      </c>
      <c r="DI123" s="2" t="s">
        <v>6</v>
      </c>
      <c r="DJ123" s="2" t="s">
        <v>6</v>
      </c>
      <c r="DK123" s="2" t="s">
        <v>6</v>
      </c>
      <c r="DL123" s="2" t="s">
        <v>6</v>
      </c>
      <c r="DM123" s="2" t="s">
        <v>6</v>
      </c>
      <c r="DN123" s="2">
        <v>0</v>
      </c>
      <c r="DO123" s="2">
        <v>0</v>
      </c>
      <c r="DP123" s="2">
        <v>1</v>
      </c>
      <c r="DQ123" s="2">
        <v>1</v>
      </c>
      <c r="DR123" s="2"/>
      <c r="DS123" s="2"/>
      <c r="DT123" s="2"/>
      <c r="DU123" s="2">
        <v>1007</v>
      </c>
      <c r="DV123" s="2" t="s">
        <v>32</v>
      </c>
      <c r="DW123" s="2" t="s">
        <v>32</v>
      </c>
      <c r="DX123" s="2">
        <v>1</v>
      </c>
      <c r="DY123" s="2"/>
      <c r="DZ123" s="2" t="s">
        <v>6</v>
      </c>
      <c r="EA123" s="2" t="s">
        <v>6</v>
      </c>
      <c r="EB123" s="2" t="s">
        <v>6</v>
      </c>
      <c r="EC123" s="2" t="s">
        <v>6</v>
      </c>
      <c r="ED123" s="2"/>
      <c r="EE123" s="2">
        <v>54938781</v>
      </c>
      <c r="EF123" s="2">
        <v>20</v>
      </c>
      <c r="EG123" s="2" t="s">
        <v>34</v>
      </c>
      <c r="EH123" s="2">
        <v>0</v>
      </c>
      <c r="EI123" s="2" t="s">
        <v>6</v>
      </c>
      <c r="EJ123" s="2">
        <v>1</v>
      </c>
      <c r="EK123" s="2">
        <v>500001</v>
      </c>
      <c r="EL123" s="2" t="s">
        <v>35</v>
      </c>
      <c r="EM123" s="2" t="s">
        <v>36</v>
      </c>
      <c r="EN123" s="2"/>
      <c r="EO123" s="2" t="s">
        <v>6</v>
      </c>
      <c r="EP123" s="2"/>
      <c r="EQ123" s="2">
        <v>0</v>
      </c>
      <c r="ER123" s="2">
        <v>6.22</v>
      </c>
      <c r="ES123" s="110">
        <f>'1.Лок.смета.и.Акт'!F245</f>
        <v>6.22</v>
      </c>
      <c r="ET123" s="2">
        <v>0</v>
      </c>
      <c r="EU123" s="2">
        <v>0</v>
      </c>
      <c r="EV123" s="2">
        <v>0</v>
      </c>
      <c r="EW123" s="2">
        <v>0</v>
      </c>
      <c r="EX123" s="2">
        <v>0</v>
      </c>
      <c r="EY123" s="2"/>
      <c r="EZ123" s="2"/>
      <c r="FA123" s="2"/>
      <c r="FB123" s="2"/>
      <c r="FC123" s="2"/>
      <c r="FD123" s="2"/>
      <c r="FE123" s="2"/>
      <c r="FF123" s="2"/>
      <c r="FG123" s="2"/>
      <c r="FH123" s="2"/>
      <c r="FI123" s="2"/>
      <c r="FJ123" s="2"/>
      <c r="FK123" s="2"/>
      <c r="FL123" s="2"/>
      <c r="FM123" s="2"/>
      <c r="FN123" s="2"/>
      <c r="FO123" s="2"/>
      <c r="FP123" s="2"/>
      <c r="FQ123" s="2">
        <v>0</v>
      </c>
      <c r="FR123" s="2">
        <f t="shared" si="140"/>
        <v>0</v>
      </c>
      <c r="FS123" s="2">
        <v>0</v>
      </c>
      <c r="FT123" s="2"/>
      <c r="FU123" s="2"/>
      <c r="FV123" s="2"/>
      <c r="FW123" s="2"/>
      <c r="FX123" s="2">
        <v>0</v>
      </c>
      <c r="FY123" s="2">
        <v>0</v>
      </c>
      <c r="FZ123" s="2"/>
      <c r="GA123" s="2" t="s">
        <v>6</v>
      </c>
      <c r="GB123" s="2"/>
      <c r="GC123" s="2"/>
      <c r="GD123" s="2">
        <v>1</v>
      </c>
      <c r="GE123" s="2"/>
      <c r="GF123" s="2">
        <v>-394915385</v>
      </c>
      <c r="GG123" s="2">
        <v>2</v>
      </c>
      <c r="GH123" s="2">
        <v>1</v>
      </c>
      <c r="GI123" s="2">
        <v>-2</v>
      </c>
      <c r="GJ123" s="2">
        <v>0</v>
      </c>
      <c r="GK123" s="2">
        <v>0</v>
      </c>
      <c r="GL123" s="2">
        <f t="shared" si="141"/>
        <v>0</v>
      </c>
      <c r="GM123" s="2">
        <f t="shared" si="142"/>
        <v>2</v>
      </c>
      <c r="GN123" s="2">
        <f t="shared" si="143"/>
        <v>2</v>
      </c>
      <c r="GO123" s="2">
        <f t="shared" si="144"/>
        <v>0</v>
      </c>
      <c r="GP123" s="2">
        <f t="shared" si="145"/>
        <v>0</v>
      </c>
      <c r="GQ123" s="2"/>
      <c r="GR123" s="2">
        <v>0</v>
      </c>
      <c r="GS123" s="2">
        <v>3</v>
      </c>
      <c r="GT123" s="2">
        <v>0</v>
      </c>
      <c r="GU123" s="2" t="s">
        <v>6</v>
      </c>
      <c r="GV123" s="2">
        <f t="shared" si="146"/>
        <v>0</v>
      </c>
      <c r="GW123" s="2">
        <v>1</v>
      </c>
      <c r="GX123" s="2">
        <f t="shared" si="147"/>
        <v>0</v>
      </c>
      <c r="GY123" s="2"/>
      <c r="GZ123" s="2"/>
      <c r="HA123" s="2">
        <v>0</v>
      </c>
      <c r="HB123" s="2">
        <v>0</v>
      </c>
      <c r="HC123" s="2">
        <f t="shared" si="148"/>
        <v>0</v>
      </c>
      <c r="HD123" s="2"/>
      <c r="HE123" s="2" t="s">
        <v>6</v>
      </c>
      <c r="HF123" s="2" t="s">
        <v>6</v>
      </c>
      <c r="HG123" s="2"/>
      <c r="HH123" s="2"/>
      <c r="HI123" s="2"/>
      <c r="HJ123" s="2"/>
      <c r="HK123" s="2"/>
      <c r="HL123" s="2"/>
      <c r="HM123" s="2" t="s">
        <v>6</v>
      </c>
      <c r="HN123" s="2" t="s">
        <v>6</v>
      </c>
      <c r="HO123" s="2" t="s">
        <v>6</v>
      </c>
      <c r="HP123" s="2" t="s">
        <v>6</v>
      </c>
      <c r="HQ123" s="2" t="s">
        <v>6</v>
      </c>
      <c r="HR123" s="2"/>
      <c r="HS123" s="2"/>
      <c r="HT123" s="2"/>
      <c r="HU123" s="2"/>
      <c r="HV123" s="2"/>
      <c r="HW123" s="2"/>
      <c r="HX123" s="2"/>
      <c r="HY123" s="2"/>
      <c r="HZ123" s="2"/>
      <c r="IA123" s="2"/>
      <c r="IB123" s="2"/>
      <c r="IC123" s="2"/>
      <c r="ID123" s="2"/>
      <c r="IE123" s="2"/>
      <c r="IF123" s="2">
        <v>-1</v>
      </c>
      <c r="IG123" s="2"/>
      <c r="IH123" s="2"/>
      <c r="II123" s="2"/>
      <c r="IJ123" s="2"/>
      <c r="IK123" s="2">
        <v>0</v>
      </c>
      <c r="IL123" s="2"/>
      <c r="IM123" s="2"/>
      <c r="IN123" s="2"/>
      <c r="IO123" s="2"/>
      <c r="IP123" s="2"/>
      <c r="IQ123" s="2"/>
      <c r="IR123" s="2"/>
      <c r="IS123" s="2"/>
      <c r="IT123" s="2"/>
      <c r="IU123" s="2"/>
    </row>
    <row r="124" spans="1:255" x14ac:dyDescent="0.2">
      <c r="A124">
        <v>18</v>
      </c>
      <c r="B124">
        <v>1</v>
      </c>
      <c r="C124">
        <v>199</v>
      </c>
      <c r="E124" t="s">
        <v>248</v>
      </c>
      <c r="F124" t="e">
        <f>'2.Лок.смета.и.Акт'!#REF!</f>
        <v>#REF!</v>
      </c>
      <c r="G124" t="s">
        <v>250</v>
      </c>
      <c r="H124" t="s">
        <v>32</v>
      </c>
      <c r="I124">
        <f>I122*J124</f>
        <v>0.33839000000000002</v>
      </c>
      <c r="J124">
        <v>1.37</v>
      </c>
      <c r="K124">
        <v>1.37</v>
      </c>
      <c r="O124">
        <f t="shared" si="112"/>
        <v>16</v>
      </c>
      <c r="P124">
        <f t="shared" si="113"/>
        <v>16</v>
      </c>
      <c r="Q124">
        <f t="shared" si="114"/>
        <v>0</v>
      </c>
      <c r="R124">
        <f t="shared" si="115"/>
        <v>0</v>
      </c>
      <c r="S124">
        <f t="shared" si="116"/>
        <v>0</v>
      </c>
      <c r="T124">
        <f t="shared" si="117"/>
        <v>0</v>
      </c>
      <c r="U124">
        <f t="shared" si="118"/>
        <v>0</v>
      </c>
      <c r="V124">
        <f t="shared" si="119"/>
        <v>0</v>
      </c>
      <c r="W124">
        <f t="shared" si="120"/>
        <v>0</v>
      </c>
      <c r="X124">
        <f t="shared" si="121"/>
        <v>0</v>
      </c>
      <c r="Y124">
        <f t="shared" si="122"/>
        <v>0</v>
      </c>
      <c r="AA124">
        <v>86295184</v>
      </c>
      <c r="AB124">
        <f t="shared" si="123"/>
        <v>6.08</v>
      </c>
      <c r="AC124">
        <f t="shared" si="149"/>
        <v>6.08</v>
      </c>
      <c r="AD124">
        <f t="shared" si="150"/>
        <v>0</v>
      </c>
      <c r="AE124">
        <f t="shared" si="151"/>
        <v>0</v>
      </c>
      <c r="AF124">
        <f t="shared" si="151"/>
        <v>0</v>
      </c>
      <c r="AG124">
        <f t="shared" si="127"/>
        <v>0</v>
      </c>
      <c r="AH124">
        <f t="shared" si="152"/>
        <v>0</v>
      </c>
      <c r="AI124">
        <f t="shared" si="152"/>
        <v>0</v>
      </c>
      <c r="AJ124">
        <f t="shared" si="130"/>
        <v>0</v>
      </c>
      <c r="AK124">
        <v>6.080000000000001</v>
      </c>
      <c r="AL124">
        <v>6.080000000000001</v>
      </c>
      <c r="AM124">
        <v>0</v>
      </c>
      <c r="AN124">
        <v>0</v>
      </c>
      <c r="AO124">
        <v>0</v>
      </c>
      <c r="AP124">
        <v>0</v>
      </c>
      <c r="AQ124">
        <v>0</v>
      </c>
      <c r="AR124">
        <v>0</v>
      </c>
      <c r="AS124">
        <v>0</v>
      </c>
      <c r="AT124">
        <v>0</v>
      </c>
      <c r="AU124">
        <v>0</v>
      </c>
      <c r="AV124">
        <v>1</v>
      </c>
      <c r="AW124">
        <v>1</v>
      </c>
      <c r="AZ124">
        <v>1</v>
      </c>
      <c r="BA124">
        <v>1</v>
      </c>
      <c r="BB124">
        <v>1</v>
      </c>
      <c r="BC124">
        <v>7.56</v>
      </c>
      <c r="BD124" t="s">
        <v>6</v>
      </c>
      <c r="BE124" t="s">
        <v>6</v>
      </c>
      <c r="BF124" t="s">
        <v>6</v>
      </c>
      <c r="BG124" t="s">
        <v>6</v>
      </c>
      <c r="BH124">
        <v>3</v>
      </c>
      <c r="BI124">
        <v>1</v>
      </c>
      <c r="BJ124" t="s">
        <v>251</v>
      </c>
      <c r="BM124">
        <v>500001</v>
      </c>
      <c r="BN124">
        <v>0</v>
      </c>
      <c r="BO124" t="s">
        <v>6</v>
      </c>
      <c r="BP124">
        <v>0</v>
      </c>
      <c r="BQ124">
        <v>20</v>
      </c>
      <c r="BR124">
        <v>0</v>
      </c>
      <c r="BS124">
        <v>1</v>
      </c>
      <c r="BT124">
        <v>1</v>
      </c>
      <c r="BU124">
        <v>1</v>
      </c>
      <c r="BV124">
        <v>1</v>
      </c>
      <c r="BW124">
        <v>1</v>
      </c>
      <c r="BX124">
        <v>1</v>
      </c>
      <c r="BY124" t="s">
        <v>6</v>
      </c>
      <c r="BZ124">
        <v>0</v>
      </c>
      <c r="CA124">
        <v>0</v>
      </c>
      <c r="CB124" t="s">
        <v>6</v>
      </c>
      <c r="CE124">
        <v>0</v>
      </c>
      <c r="CF124">
        <v>0</v>
      </c>
      <c r="CG124">
        <v>0</v>
      </c>
      <c r="CM124">
        <v>0</v>
      </c>
      <c r="CN124" t="s">
        <v>6</v>
      </c>
      <c r="CO124">
        <v>0</v>
      </c>
      <c r="CP124">
        <f t="shared" si="131"/>
        <v>16</v>
      </c>
      <c r="CQ124">
        <f t="shared" si="132"/>
        <v>45.964799999999997</v>
      </c>
      <c r="CR124">
        <f t="shared" si="133"/>
        <v>0</v>
      </c>
      <c r="CS124">
        <f t="shared" si="134"/>
        <v>0</v>
      </c>
      <c r="CT124">
        <f t="shared" si="135"/>
        <v>0</v>
      </c>
      <c r="CU124">
        <f t="shared" si="136"/>
        <v>0</v>
      </c>
      <c r="CV124">
        <f t="shared" si="137"/>
        <v>0</v>
      </c>
      <c r="CW124">
        <f t="shared" si="138"/>
        <v>0</v>
      </c>
      <c r="CX124">
        <f t="shared" si="139"/>
        <v>0</v>
      </c>
      <c r="CY124">
        <f>(S124+R124)*(BZ124/100)</f>
        <v>0</v>
      </c>
      <c r="CZ124">
        <f>(S124+R124)*(CA124/100)</f>
        <v>0</v>
      </c>
      <c r="DC124" t="s">
        <v>6</v>
      </c>
      <c r="DD124" t="s">
        <v>6</v>
      </c>
      <c r="DE124" t="s">
        <v>6</v>
      </c>
      <c r="DF124" t="s">
        <v>6</v>
      </c>
      <c r="DG124" t="s">
        <v>6</v>
      </c>
      <c r="DH124" t="s">
        <v>6</v>
      </c>
      <c r="DI124" t="s">
        <v>6</v>
      </c>
      <c r="DJ124" t="s">
        <v>6</v>
      </c>
      <c r="DK124" t="s">
        <v>6</v>
      </c>
      <c r="DL124" t="s">
        <v>6</v>
      </c>
      <c r="DM124" t="s">
        <v>6</v>
      </c>
      <c r="DN124">
        <v>0</v>
      </c>
      <c r="DO124">
        <v>0</v>
      </c>
      <c r="DP124">
        <v>1</v>
      </c>
      <c r="DQ124">
        <v>1</v>
      </c>
      <c r="DU124">
        <v>1007</v>
      </c>
      <c r="DV124" t="s">
        <v>32</v>
      </c>
      <c r="DW124" t="e">
        <f>'2.Лок.смета.и.Акт'!#REF!</f>
        <v>#REF!</v>
      </c>
      <c r="DX124">
        <v>1</v>
      </c>
      <c r="DZ124" t="s">
        <v>6</v>
      </c>
      <c r="EA124" t="s">
        <v>6</v>
      </c>
      <c r="EB124" t="s">
        <v>6</v>
      </c>
      <c r="EC124" t="s">
        <v>6</v>
      </c>
      <c r="EE124">
        <v>54938781</v>
      </c>
      <c r="EF124">
        <v>20</v>
      </c>
      <c r="EG124" t="s">
        <v>34</v>
      </c>
      <c r="EH124">
        <v>0</v>
      </c>
      <c r="EI124" t="s">
        <v>6</v>
      </c>
      <c r="EJ124">
        <v>1</v>
      </c>
      <c r="EK124">
        <v>500001</v>
      </c>
      <c r="EL124" t="s">
        <v>35</v>
      </c>
      <c r="EM124" t="s">
        <v>36</v>
      </c>
      <c r="EO124" t="s">
        <v>6</v>
      </c>
      <c r="EQ124">
        <v>0</v>
      </c>
      <c r="ER124">
        <v>43.3</v>
      </c>
      <c r="ES124">
        <v>6.080000000000001</v>
      </c>
      <c r="ET124">
        <v>0</v>
      </c>
      <c r="EU124">
        <v>0</v>
      </c>
      <c r="EV124">
        <v>0</v>
      </c>
      <c r="EW124">
        <v>0</v>
      </c>
      <c r="EX124">
        <v>0</v>
      </c>
      <c r="EZ124">
        <v>5</v>
      </c>
      <c r="FC124">
        <v>0</v>
      </c>
      <c r="FD124">
        <v>18</v>
      </c>
      <c r="FF124">
        <v>43.3</v>
      </c>
      <c r="FQ124">
        <v>0</v>
      </c>
      <c r="FR124">
        <f t="shared" si="140"/>
        <v>0</v>
      </c>
      <c r="FS124">
        <v>0</v>
      </c>
      <c r="FX124">
        <v>0</v>
      </c>
      <c r="FY124">
        <v>0</v>
      </c>
      <c r="GA124" t="s">
        <v>252</v>
      </c>
      <c r="GD124">
        <v>1</v>
      </c>
      <c r="GF124">
        <v>-394915385</v>
      </c>
      <c r="GG124">
        <v>2</v>
      </c>
      <c r="GH124">
        <v>3</v>
      </c>
      <c r="GI124">
        <v>5</v>
      </c>
      <c r="GJ124">
        <v>0</v>
      </c>
      <c r="GK124">
        <v>0</v>
      </c>
      <c r="GL124">
        <f t="shared" si="141"/>
        <v>0</v>
      </c>
      <c r="GM124">
        <f t="shared" si="142"/>
        <v>16</v>
      </c>
      <c r="GN124">
        <f t="shared" si="143"/>
        <v>16</v>
      </c>
      <c r="GO124">
        <f t="shared" si="144"/>
        <v>0</v>
      </c>
      <c r="GP124">
        <f t="shared" si="145"/>
        <v>0</v>
      </c>
      <c r="GR124">
        <v>1</v>
      </c>
      <c r="GS124">
        <v>1</v>
      </c>
      <c r="GT124">
        <v>0</v>
      </c>
      <c r="GU124" t="s">
        <v>6</v>
      </c>
      <c r="GV124">
        <f t="shared" si="146"/>
        <v>0</v>
      </c>
      <c r="GW124">
        <v>1</v>
      </c>
      <c r="GX124">
        <f t="shared" si="147"/>
        <v>0</v>
      </c>
      <c r="HA124">
        <v>0</v>
      </c>
      <c r="HB124">
        <v>0</v>
      </c>
      <c r="HC124">
        <f t="shared" si="148"/>
        <v>0</v>
      </c>
      <c r="HE124" t="s">
        <v>38</v>
      </c>
      <c r="HF124" t="s">
        <v>39</v>
      </c>
      <c r="HM124" t="s">
        <v>6</v>
      </c>
      <c r="HN124" t="s">
        <v>6</v>
      </c>
      <c r="HO124" t="s">
        <v>6</v>
      </c>
      <c r="HP124" t="s">
        <v>6</v>
      </c>
      <c r="HQ124" t="s">
        <v>6</v>
      </c>
      <c r="IF124">
        <v>-1</v>
      </c>
      <c r="IK124">
        <v>0</v>
      </c>
    </row>
    <row r="125" spans="1:255" x14ac:dyDescent="0.2">
      <c r="A125" s="2">
        <v>18</v>
      </c>
      <c r="B125" s="2">
        <v>1</v>
      </c>
      <c r="C125" s="2">
        <v>185</v>
      </c>
      <c r="D125" s="2"/>
      <c r="E125" s="2" t="s">
        <v>253</v>
      </c>
      <c r="F125" s="2" t="s">
        <v>89</v>
      </c>
      <c r="G125" s="2" t="s">
        <v>90</v>
      </c>
      <c r="H125" s="2" t="s">
        <v>63</v>
      </c>
      <c r="I125" s="2">
        <f>I121*J125</f>
        <v>9.8799999999999995E-4</v>
      </c>
      <c r="J125" s="216">
        <f>'5.Ведомость_списания'!F74</f>
        <v>4.0000000000000001E-3</v>
      </c>
      <c r="K125" s="2">
        <v>4.0000000000000001E-3</v>
      </c>
      <c r="L125" s="2"/>
      <c r="M125" s="2"/>
      <c r="N125" s="2"/>
      <c r="O125" s="2">
        <f t="shared" si="112"/>
        <v>10</v>
      </c>
      <c r="P125" s="2">
        <f t="shared" si="113"/>
        <v>10</v>
      </c>
      <c r="Q125" s="2">
        <f t="shared" si="114"/>
        <v>0</v>
      </c>
      <c r="R125" s="2">
        <f t="shared" si="115"/>
        <v>0</v>
      </c>
      <c r="S125" s="2">
        <f t="shared" si="116"/>
        <v>0</v>
      </c>
      <c r="T125" s="2">
        <f t="shared" si="117"/>
        <v>0</v>
      </c>
      <c r="U125" s="2">
        <f t="shared" si="118"/>
        <v>0</v>
      </c>
      <c r="V125" s="2">
        <f t="shared" si="119"/>
        <v>0</v>
      </c>
      <c r="W125" s="2">
        <f t="shared" si="120"/>
        <v>0</v>
      </c>
      <c r="X125" s="2">
        <f t="shared" si="121"/>
        <v>0</v>
      </c>
      <c r="Y125" s="2">
        <f t="shared" si="122"/>
        <v>0</v>
      </c>
      <c r="Z125" s="2"/>
      <c r="AA125" s="2">
        <v>86295183</v>
      </c>
      <c r="AB125" s="2">
        <f t="shared" si="123"/>
        <v>10380</v>
      </c>
      <c r="AC125" s="2">
        <f t="shared" si="149"/>
        <v>10380</v>
      </c>
      <c r="AD125" s="2">
        <f t="shared" si="150"/>
        <v>0</v>
      </c>
      <c r="AE125" s="2">
        <f t="shared" si="151"/>
        <v>0</v>
      </c>
      <c r="AF125" s="2">
        <f t="shared" si="151"/>
        <v>0</v>
      </c>
      <c r="AG125" s="2">
        <f t="shared" si="127"/>
        <v>0</v>
      </c>
      <c r="AH125" s="2">
        <f t="shared" si="152"/>
        <v>0</v>
      </c>
      <c r="AI125" s="2">
        <f t="shared" si="152"/>
        <v>0</v>
      </c>
      <c r="AJ125" s="2">
        <f t="shared" si="130"/>
        <v>0</v>
      </c>
      <c r="AK125" s="2">
        <v>10380</v>
      </c>
      <c r="AL125" s="110">
        <f>'1.Лок.смета.и.Акт'!F247</f>
        <v>10380</v>
      </c>
      <c r="AM125" s="2">
        <v>0</v>
      </c>
      <c r="AN125" s="2">
        <v>0</v>
      </c>
      <c r="AO125" s="2">
        <v>0</v>
      </c>
      <c r="AP125" s="2">
        <v>0</v>
      </c>
      <c r="AQ125" s="2">
        <v>0</v>
      </c>
      <c r="AR125" s="2">
        <v>0</v>
      </c>
      <c r="AS125" s="2">
        <v>0</v>
      </c>
      <c r="AT125" s="2">
        <v>0</v>
      </c>
      <c r="AU125" s="2">
        <v>0</v>
      </c>
      <c r="AV125" s="2">
        <v>1</v>
      </c>
      <c r="AW125" s="2">
        <v>1</v>
      </c>
      <c r="AX125" s="2"/>
      <c r="AY125" s="2"/>
      <c r="AZ125" s="2">
        <v>1</v>
      </c>
      <c r="BA125" s="2">
        <v>1</v>
      </c>
      <c r="BB125" s="2">
        <v>1</v>
      </c>
      <c r="BC125" s="2">
        <v>1</v>
      </c>
      <c r="BD125" s="2" t="s">
        <v>6</v>
      </c>
      <c r="BE125" s="2" t="s">
        <v>6</v>
      </c>
      <c r="BF125" s="2" t="s">
        <v>6</v>
      </c>
      <c r="BG125" s="2" t="s">
        <v>6</v>
      </c>
      <c r="BH125" s="2">
        <v>3</v>
      </c>
      <c r="BI125" s="2">
        <v>1</v>
      </c>
      <c r="BJ125" s="2" t="s">
        <v>91</v>
      </c>
      <c r="BK125" s="2"/>
      <c r="BL125" s="2"/>
      <c r="BM125" s="2">
        <v>500001</v>
      </c>
      <c r="BN125" s="2">
        <v>0</v>
      </c>
      <c r="BO125" s="2" t="s">
        <v>6</v>
      </c>
      <c r="BP125" s="2">
        <v>0</v>
      </c>
      <c r="BQ125" s="2">
        <v>20</v>
      </c>
      <c r="BR125" s="2">
        <v>0</v>
      </c>
      <c r="BS125" s="2">
        <v>1</v>
      </c>
      <c r="BT125" s="2">
        <v>1</v>
      </c>
      <c r="BU125" s="2">
        <v>1</v>
      </c>
      <c r="BV125" s="2">
        <v>1</v>
      </c>
      <c r="BW125" s="2">
        <v>1</v>
      </c>
      <c r="BX125" s="2">
        <v>1</v>
      </c>
      <c r="BY125" s="2" t="s">
        <v>6</v>
      </c>
      <c r="BZ125" s="2">
        <v>0</v>
      </c>
      <c r="CA125" s="2">
        <v>0</v>
      </c>
      <c r="CB125" s="2" t="s">
        <v>6</v>
      </c>
      <c r="CC125" s="2"/>
      <c r="CD125" s="2"/>
      <c r="CE125" s="2">
        <v>0</v>
      </c>
      <c r="CF125" s="2">
        <v>0</v>
      </c>
      <c r="CG125" s="2">
        <v>0</v>
      </c>
      <c r="CH125" s="2"/>
      <c r="CI125" s="2"/>
      <c r="CJ125" s="2"/>
      <c r="CK125" s="2"/>
      <c r="CL125" s="2"/>
      <c r="CM125" s="2">
        <v>0</v>
      </c>
      <c r="CN125" s="2" t="s">
        <v>6</v>
      </c>
      <c r="CO125" s="2">
        <v>0</v>
      </c>
      <c r="CP125" s="2">
        <f t="shared" si="131"/>
        <v>10</v>
      </c>
      <c r="CQ125" s="2">
        <f t="shared" si="132"/>
        <v>10380</v>
      </c>
      <c r="CR125" s="2">
        <f t="shared" si="133"/>
        <v>0</v>
      </c>
      <c r="CS125" s="2">
        <f t="shared" si="134"/>
        <v>0</v>
      </c>
      <c r="CT125" s="2">
        <f t="shared" si="135"/>
        <v>0</v>
      </c>
      <c r="CU125" s="2">
        <f t="shared" si="136"/>
        <v>0</v>
      </c>
      <c r="CV125" s="2">
        <f t="shared" si="137"/>
        <v>0</v>
      </c>
      <c r="CW125" s="2">
        <f t="shared" si="138"/>
        <v>0</v>
      </c>
      <c r="CX125" s="2">
        <f t="shared" si="139"/>
        <v>0</v>
      </c>
      <c r="CY125" s="2">
        <f>(((S125+(R125*IF(0,0,1)))*AT125)/100)</f>
        <v>0</v>
      </c>
      <c r="CZ125" s="2">
        <f>(((S125+(R125*IF(0,0,1)))*AU125)/100)</f>
        <v>0</v>
      </c>
      <c r="DA125" s="2"/>
      <c r="DB125" s="2"/>
      <c r="DC125" s="2" t="s">
        <v>6</v>
      </c>
      <c r="DD125" s="2" t="s">
        <v>6</v>
      </c>
      <c r="DE125" s="2" t="s">
        <v>6</v>
      </c>
      <c r="DF125" s="2" t="s">
        <v>6</v>
      </c>
      <c r="DG125" s="2" t="s">
        <v>6</v>
      </c>
      <c r="DH125" s="2" t="s">
        <v>6</v>
      </c>
      <c r="DI125" s="2" t="s">
        <v>6</v>
      </c>
      <c r="DJ125" s="2" t="s">
        <v>6</v>
      </c>
      <c r="DK125" s="2" t="s">
        <v>6</v>
      </c>
      <c r="DL125" s="2" t="s">
        <v>6</v>
      </c>
      <c r="DM125" s="2" t="s">
        <v>6</v>
      </c>
      <c r="DN125" s="2">
        <v>0</v>
      </c>
      <c r="DO125" s="2">
        <v>0</v>
      </c>
      <c r="DP125" s="2">
        <v>1</v>
      </c>
      <c r="DQ125" s="2">
        <v>1</v>
      </c>
      <c r="DR125" s="2"/>
      <c r="DS125" s="2"/>
      <c r="DT125" s="2"/>
      <c r="DU125" s="2">
        <v>1009</v>
      </c>
      <c r="DV125" s="2" t="s">
        <v>63</v>
      </c>
      <c r="DW125" s="2" t="s">
        <v>63</v>
      </c>
      <c r="DX125" s="2">
        <v>1000</v>
      </c>
      <c r="DY125" s="2"/>
      <c r="DZ125" s="2" t="s">
        <v>6</v>
      </c>
      <c r="EA125" s="2" t="s">
        <v>6</v>
      </c>
      <c r="EB125" s="2" t="s">
        <v>6</v>
      </c>
      <c r="EC125" s="2" t="s">
        <v>6</v>
      </c>
      <c r="ED125" s="2"/>
      <c r="EE125" s="2">
        <v>54938781</v>
      </c>
      <c r="EF125" s="2">
        <v>20</v>
      </c>
      <c r="EG125" s="2" t="s">
        <v>34</v>
      </c>
      <c r="EH125" s="2">
        <v>0</v>
      </c>
      <c r="EI125" s="2" t="s">
        <v>6</v>
      </c>
      <c r="EJ125" s="2">
        <v>1</v>
      </c>
      <c r="EK125" s="2">
        <v>500001</v>
      </c>
      <c r="EL125" s="2" t="s">
        <v>35</v>
      </c>
      <c r="EM125" s="2" t="s">
        <v>36</v>
      </c>
      <c r="EN125" s="2"/>
      <c r="EO125" s="2" t="s">
        <v>6</v>
      </c>
      <c r="EP125" s="2"/>
      <c r="EQ125" s="2">
        <v>0</v>
      </c>
      <c r="ER125" s="2">
        <v>10380</v>
      </c>
      <c r="ES125" s="110">
        <f>'1.Лок.смета.и.Акт'!F247</f>
        <v>10380</v>
      </c>
      <c r="ET125" s="2">
        <v>0</v>
      </c>
      <c r="EU125" s="2">
        <v>0</v>
      </c>
      <c r="EV125" s="2">
        <v>0</v>
      </c>
      <c r="EW125" s="2">
        <v>0</v>
      </c>
      <c r="EX125" s="2">
        <v>0</v>
      </c>
      <c r="EY125" s="2"/>
      <c r="EZ125" s="2"/>
      <c r="FA125" s="2"/>
      <c r="FB125" s="2"/>
      <c r="FC125" s="2"/>
      <c r="FD125" s="2"/>
      <c r="FE125" s="2"/>
      <c r="FF125" s="2"/>
      <c r="FG125" s="2"/>
      <c r="FH125" s="2"/>
      <c r="FI125" s="2"/>
      <c r="FJ125" s="2"/>
      <c r="FK125" s="2"/>
      <c r="FL125" s="2"/>
      <c r="FM125" s="2"/>
      <c r="FN125" s="2"/>
      <c r="FO125" s="2"/>
      <c r="FP125" s="2"/>
      <c r="FQ125" s="2">
        <v>0</v>
      </c>
      <c r="FR125" s="2">
        <f t="shared" si="140"/>
        <v>0</v>
      </c>
      <c r="FS125" s="2">
        <v>0</v>
      </c>
      <c r="FT125" s="2"/>
      <c r="FU125" s="2"/>
      <c r="FV125" s="2"/>
      <c r="FW125" s="2"/>
      <c r="FX125" s="2">
        <v>0</v>
      </c>
      <c r="FY125" s="2">
        <v>0</v>
      </c>
      <c r="FZ125" s="2"/>
      <c r="GA125" s="2" t="s">
        <v>6</v>
      </c>
      <c r="GB125" s="2"/>
      <c r="GC125" s="2"/>
      <c r="GD125" s="2">
        <v>1</v>
      </c>
      <c r="GE125" s="2"/>
      <c r="GF125" s="2">
        <v>1570490953</v>
      </c>
      <c r="GG125" s="2">
        <v>2</v>
      </c>
      <c r="GH125" s="2">
        <v>0</v>
      </c>
      <c r="GI125" s="2">
        <v>-2</v>
      </c>
      <c r="GJ125" s="2">
        <v>0</v>
      </c>
      <c r="GK125" s="2">
        <v>0</v>
      </c>
      <c r="GL125" s="2">
        <f t="shared" si="141"/>
        <v>0</v>
      </c>
      <c r="GM125" s="2">
        <f t="shared" si="142"/>
        <v>10</v>
      </c>
      <c r="GN125" s="2">
        <f t="shared" si="143"/>
        <v>10</v>
      </c>
      <c r="GO125" s="2">
        <f t="shared" si="144"/>
        <v>0</v>
      </c>
      <c r="GP125" s="2">
        <f t="shared" si="145"/>
        <v>0</v>
      </c>
      <c r="GQ125" s="2"/>
      <c r="GR125" s="2">
        <v>0</v>
      </c>
      <c r="GS125" s="2">
        <v>3</v>
      </c>
      <c r="GT125" s="2">
        <v>0</v>
      </c>
      <c r="GU125" s="2" t="s">
        <v>6</v>
      </c>
      <c r="GV125" s="2">
        <f t="shared" si="146"/>
        <v>0</v>
      </c>
      <c r="GW125" s="2">
        <v>1</v>
      </c>
      <c r="GX125" s="2">
        <f t="shared" si="147"/>
        <v>0</v>
      </c>
      <c r="GY125" s="2"/>
      <c r="GZ125" s="2"/>
      <c r="HA125" s="2">
        <v>0</v>
      </c>
      <c r="HB125" s="2">
        <v>0</v>
      </c>
      <c r="HC125" s="2">
        <f t="shared" si="148"/>
        <v>0</v>
      </c>
      <c r="HD125" s="2"/>
      <c r="HE125" s="2" t="s">
        <v>6</v>
      </c>
      <c r="HF125" s="2" t="s">
        <v>6</v>
      </c>
      <c r="HG125" s="2"/>
      <c r="HH125" s="2"/>
      <c r="HI125" s="2"/>
      <c r="HJ125" s="2"/>
      <c r="HK125" s="2"/>
      <c r="HL125" s="2"/>
      <c r="HM125" s="2" t="s">
        <v>6</v>
      </c>
      <c r="HN125" s="2" t="s">
        <v>6</v>
      </c>
      <c r="HO125" s="2" t="s">
        <v>6</v>
      </c>
      <c r="HP125" s="2" t="s">
        <v>6</v>
      </c>
      <c r="HQ125" s="2" t="s">
        <v>6</v>
      </c>
      <c r="HR125" s="2"/>
      <c r="HS125" s="2"/>
      <c r="HT125" s="2"/>
      <c r="HU125" s="2"/>
      <c r="HV125" s="2"/>
      <c r="HW125" s="2"/>
      <c r="HX125" s="2"/>
      <c r="HY125" s="2"/>
      <c r="HZ125" s="2"/>
      <c r="IA125" s="2"/>
      <c r="IB125" s="2"/>
      <c r="IC125" s="2"/>
      <c r="ID125" s="2"/>
      <c r="IE125" s="2"/>
      <c r="IF125" s="2">
        <v>-1</v>
      </c>
      <c r="IG125" s="2"/>
      <c r="IH125" s="2"/>
      <c r="II125" s="2"/>
      <c r="IJ125" s="2"/>
      <c r="IK125" s="2">
        <v>0</v>
      </c>
      <c r="IL125" s="2"/>
      <c r="IM125" s="2"/>
      <c r="IN125" s="2"/>
      <c r="IO125" s="2"/>
      <c r="IP125" s="2"/>
      <c r="IQ125" s="2"/>
      <c r="IR125" s="2"/>
      <c r="IS125" s="2"/>
      <c r="IT125" s="2"/>
      <c r="IU125" s="2"/>
    </row>
    <row r="126" spans="1:255" x14ac:dyDescent="0.2">
      <c r="A126">
        <v>18</v>
      </c>
      <c r="B126">
        <v>1</v>
      </c>
      <c r="C126">
        <v>200</v>
      </c>
      <c r="E126" t="s">
        <v>253</v>
      </c>
      <c r="F126" t="e">
        <f>'2.Лок.смета.и.Акт'!#REF!</f>
        <v>#REF!</v>
      </c>
      <c r="G126" t="s">
        <v>90</v>
      </c>
      <c r="H126" t="s">
        <v>63</v>
      </c>
      <c r="I126">
        <f>I122*J126</f>
        <v>9.8799999999999995E-4</v>
      </c>
      <c r="J126">
        <v>4.0000000000000001E-3</v>
      </c>
      <c r="K126">
        <v>4.0000000000000001E-3</v>
      </c>
      <c r="O126">
        <f t="shared" si="112"/>
        <v>189</v>
      </c>
      <c r="P126">
        <f t="shared" si="113"/>
        <v>189</v>
      </c>
      <c r="Q126">
        <f t="shared" si="114"/>
        <v>0</v>
      </c>
      <c r="R126">
        <f t="shared" si="115"/>
        <v>0</v>
      </c>
      <c r="S126">
        <f t="shared" si="116"/>
        <v>0</v>
      </c>
      <c r="T126">
        <f t="shared" si="117"/>
        <v>0</v>
      </c>
      <c r="U126">
        <f t="shared" si="118"/>
        <v>0</v>
      </c>
      <c r="V126">
        <f t="shared" si="119"/>
        <v>0</v>
      </c>
      <c r="W126">
        <f t="shared" si="120"/>
        <v>0</v>
      </c>
      <c r="X126">
        <f t="shared" si="121"/>
        <v>0</v>
      </c>
      <c r="Y126">
        <f t="shared" si="122"/>
        <v>0</v>
      </c>
      <c r="AA126">
        <v>86295184</v>
      </c>
      <c r="AB126">
        <f t="shared" si="123"/>
        <v>25257.14</v>
      </c>
      <c r="AC126">
        <f t="shared" si="149"/>
        <v>25257.14</v>
      </c>
      <c r="AD126">
        <f t="shared" si="150"/>
        <v>0</v>
      </c>
      <c r="AE126">
        <f t="shared" si="151"/>
        <v>0</v>
      </c>
      <c r="AF126">
        <f t="shared" si="151"/>
        <v>0</v>
      </c>
      <c r="AG126">
        <f t="shared" si="127"/>
        <v>0</v>
      </c>
      <c r="AH126">
        <f t="shared" si="152"/>
        <v>0</v>
      </c>
      <c r="AI126">
        <f t="shared" si="152"/>
        <v>0</v>
      </c>
      <c r="AJ126">
        <f t="shared" si="130"/>
        <v>0</v>
      </c>
      <c r="AK126">
        <v>25257.140000000003</v>
      </c>
      <c r="AL126">
        <v>25257.140000000003</v>
      </c>
      <c r="AM126">
        <v>0</v>
      </c>
      <c r="AN126">
        <v>0</v>
      </c>
      <c r="AO126">
        <v>0</v>
      </c>
      <c r="AP126">
        <v>0</v>
      </c>
      <c r="AQ126">
        <v>0</v>
      </c>
      <c r="AR126">
        <v>0</v>
      </c>
      <c r="AS126">
        <v>0</v>
      </c>
      <c r="AT126">
        <v>0</v>
      </c>
      <c r="AU126">
        <v>0</v>
      </c>
      <c r="AV126">
        <v>1</v>
      </c>
      <c r="AW126">
        <v>1</v>
      </c>
      <c r="AZ126">
        <v>1</v>
      </c>
      <c r="BA126">
        <v>1</v>
      </c>
      <c r="BB126">
        <v>1</v>
      </c>
      <c r="BC126">
        <v>7.56</v>
      </c>
      <c r="BD126" t="s">
        <v>6</v>
      </c>
      <c r="BE126" t="s">
        <v>6</v>
      </c>
      <c r="BF126" t="s">
        <v>6</v>
      </c>
      <c r="BG126" t="s">
        <v>6</v>
      </c>
      <c r="BH126">
        <v>3</v>
      </c>
      <c r="BI126">
        <v>1</v>
      </c>
      <c r="BJ126" t="s">
        <v>91</v>
      </c>
      <c r="BM126">
        <v>500001</v>
      </c>
      <c r="BN126">
        <v>0</v>
      </c>
      <c r="BO126" t="s">
        <v>6</v>
      </c>
      <c r="BP126">
        <v>0</v>
      </c>
      <c r="BQ126">
        <v>20</v>
      </c>
      <c r="BR126">
        <v>0</v>
      </c>
      <c r="BS126">
        <v>1</v>
      </c>
      <c r="BT126">
        <v>1</v>
      </c>
      <c r="BU126">
        <v>1</v>
      </c>
      <c r="BV126">
        <v>1</v>
      </c>
      <c r="BW126">
        <v>1</v>
      </c>
      <c r="BX126">
        <v>1</v>
      </c>
      <c r="BY126" t="s">
        <v>6</v>
      </c>
      <c r="BZ126">
        <v>0</v>
      </c>
      <c r="CA126">
        <v>0</v>
      </c>
      <c r="CB126" t="s">
        <v>6</v>
      </c>
      <c r="CE126">
        <v>0</v>
      </c>
      <c r="CF126">
        <v>0</v>
      </c>
      <c r="CG126">
        <v>0</v>
      </c>
      <c r="CM126">
        <v>0</v>
      </c>
      <c r="CN126" t="s">
        <v>6</v>
      </c>
      <c r="CO126">
        <v>0</v>
      </c>
      <c r="CP126">
        <f t="shared" si="131"/>
        <v>189</v>
      </c>
      <c r="CQ126">
        <f t="shared" si="132"/>
        <v>190943.97839999999</v>
      </c>
      <c r="CR126">
        <f t="shared" si="133"/>
        <v>0</v>
      </c>
      <c r="CS126">
        <f t="shared" si="134"/>
        <v>0</v>
      </c>
      <c r="CT126">
        <f t="shared" si="135"/>
        <v>0</v>
      </c>
      <c r="CU126">
        <f t="shared" si="136"/>
        <v>0</v>
      </c>
      <c r="CV126">
        <f t="shared" si="137"/>
        <v>0</v>
      </c>
      <c r="CW126">
        <f t="shared" si="138"/>
        <v>0</v>
      </c>
      <c r="CX126">
        <f t="shared" si="139"/>
        <v>0</v>
      </c>
      <c r="CY126">
        <f>(S126+R126)*(BZ126/100)</f>
        <v>0</v>
      </c>
      <c r="CZ126">
        <f>(S126+R126)*(CA126/100)</f>
        <v>0</v>
      </c>
      <c r="DC126" t="s">
        <v>6</v>
      </c>
      <c r="DD126" t="s">
        <v>6</v>
      </c>
      <c r="DE126" t="s">
        <v>6</v>
      </c>
      <c r="DF126" t="s">
        <v>6</v>
      </c>
      <c r="DG126" t="s">
        <v>6</v>
      </c>
      <c r="DH126" t="s">
        <v>6</v>
      </c>
      <c r="DI126" t="s">
        <v>6</v>
      </c>
      <c r="DJ126" t="s">
        <v>6</v>
      </c>
      <c r="DK126" t="s">
        <v>6</v>
      </c>
      <c r="DL126" t="s">
        <v>6</v>
      </c>
      <c r="DM126" t="s">
        <v>6</v>
      </c>
      <c r="DN126">
        <v>0</v>
      </c>
      <c r="DO126">
        <v>0</v>
      </c>
      <c r="DP126">
        <v>1</v>
      </c>
      <c r="DQ126">
        <v>1</v>
      </c>
      <c r="DU126">
        <v>1009</v>
      </c>
      <c r="DV126" t="s">
        <v>63</v>
      </c>
      <c r="DW126" t="e">
        <f>'2.Лок.смета.и.Акт'!#REF!</f>
        <v>#REF!</v>
      </c>
      <c r="DX126">
        <v>1000</v>
      </c>
      <c r="DZ126" t="s">
        <v>6</v>
      </c>
      <c r="EA126" t="s">
        <v>6</v>
      </c>
      <c r="EB126" t="s">
        <v>6</v>
      </c>
      <c r="EC126" t="s">
        <v>6</v>
      </c>
      <c r="EE126">
        <v>54938781</v>
      </c>
      <c r="EF126">
        <v>20</v>
      </c>
      <c r="EG126" t="s">
        <v>34</v>
      </c>
      <c r="EH126">
        <v>0</v>
      </c>
      <c r="EI126" t="s">
        <v>6</v>
      </c>
      <c r="EJ126">
        <v>1</v>
      </c>
      <c r="EK126">
        <v>500001</v>
      </c>
      <c r="EL126" t="s">
        <v>35</v>
      </c>
      <c r="EM126" t="s">
        <v>36</v>
      </c>
      <c r="EO126" t="s">
        <v>6</v>
      </c>
      <c r="EQ126">
        <v>0</v>
      </c>
      <c r="ER126">
        <v>180000</v>
      </c>
      <c r="ES126">
        <v>25257.140000000003</v>
      </c>
      <c r="ET126">
        <v>0</v>
      </c>
      <c r="EU126">
        <v>0</v>
      </c>
      <c r="EV126">
        <v>0</v>
      </c>
      <c r="EW126">
        <v>0</v>
      </c>
      <c r="EX126">
        <v>0</v>
      </c>
      <c r="EZ126">
        <v>5</v>
      </c>
      <c r="FC126">
        <v>0</v>
      </c>
      <c r="FD126">
        <v>18</v>
      </c>
      <c r="FF126">
        <v>180000</v>
      </c>
      <c r="FQ126">
        <v>0</v>
      </c>
      <c r="FR126">
        <f t="shared" si="140"/>
        <v>0</v>
      </c>
      <c r="FS126">
        <v>0</v>
      </c>
      <c r="FX126">
        <v>0</v>
      </c>
      <c r="FY126">
        <v>0</v>
      </c>
      <c r="GA126" t="s">
        <v>92</v>
      </c>
      <c r="GD126">
        <v>1</v>
      </c>
      <c r="GF126">
        <v>1570490953</v>
      </c>
      <c r="GG126">
        <v>2</v>
      </c>
      <c r="GH126">
        <v>3</v>
      </c>
      <c r="GI126">
        <v>5</v>
      </c>
      <c r="GJ126">
        <v>0</v>
      </c>
      <c r="GK126">
        <v>0</v>
      </c>
      <c r="GL126">
        <f t="shared" si="141"/>
        <v>0</v>
      </c>
      <c r="GM126">
        <f t="shared" si="142"/>
        <v>189</v>
      </c>
      <c r="GN126">
        <f t="shared" si="143"/>
        <v>189</v>
      </c>
      <c r="GO126">
        <f t="shared" si="144"/>
        <v>0</v>
      </c>
      <c r="GP126">
        <f t="shared" si="145"/>
        <v>0</v>
      </c>
      <c r="GR126">
        <v>1</v>
      </c>
      <c r="GS126">
        <v>1</v>
      </c>
      <c r="GT126">
        <v>0</v>
      </c>
      <c r="GU126" t="s">
        <v>6</v>
      </c>
      <c r="GV126">
        <f t="shared" si="146"/>
        <v>0</v>
      </c>
      <c r="GW126">
        <v>1</v>
      </c>
      <c r="GX126">
        <f t="shared" si="147"/>
        <v>0</v>
      </c>
      <c r="HA126">
        <v>0</v>
      </c>
      <c r="HB126">
        <v>0</v>
      </c>
      <c r="HC126">
        <f t="shared" si="148"/>
        <v>0</v>
      </c>
      <c r="HE126" t="s">
        <v>38</v>
      </c>
      <c r="HF126" t="s">
        <v>39</v>
      </c>
      <c r="HM126" t="s">
        <v>6</v>
      </c>
      <c r="HN126" t="s">
        <v>6</v>
      </c>
      <c r="HO126" t="s">
        <v>6</v>
      </c>
      <c r="HP126" t="s">
        <v>6</v>
      </c>
      <c r="HQ126" t="s">
        <v>6</v>
      </c>
      <c r="IF126">
        <v>-1</v>
      </c>
      <c r="IK126">
        <v>0</v>
      </c>
    </row>
    <row r="127" spans="1:255" x14ac:dyDescent="0.2">
      <c r="A127" s="2">
        <v>18</v>
      </c>
      <c r="B127" s="2">
        <v>1</v>
      </c>
      <c r="C127" s="2">
        <v>186</v>
      </c>
      <c r="D127" s="2"/>
      <c r="E127" s="2" t="s">
        <v>254</v>
      </c>
      <c r="F127" s="2" t="s">
        <v>255</v>
      </c>
      <c r="G127" s="2" t="s">
        <v>256</v>
      </c>
      <c r="H127" s="2" t="s">
        <v>182</v>
      </c>
      <c r="I127" s="2">
        <f>I121*J127</f>
        <v>0.10127</v>
      </c>
      <c r="J127" s="216">
        <f>'5.Ведомость_списания'!F75</f>
        <v>0.41</v>
      </c>
      <c r="K127" s="2">
        <v>0.41</v>
      </c>
      <c r="L127" s="2"/>
      <c r="M127" s="2"/>
      <c r="N127" s="2"/>
      <c r="O127" s="2">
        <f t="shared" si="112"/>
        <v>1</v>
      </c>
      <c r="P127" s="2">
        <f t="shared" si="113"/>
        <v>1</v>
      </c>
      <c r="Q127" s="2">
        <f t="shared" si="114"/>
        <v>0</v>
      </c>
      <c r="R127" s="2">
        <f t="shared" si="115"/>
        <v>0</v>
      </c>
      <c r="S127" s="2">
        <f t="shared" si="116"/>
        <v>0</v>
      </c>
      <c r="T127" s="2">
        <f t="shared" si="117"/>
        <v>0</v>
      </c>
      <c r="U127" s="2">
        <f t="shared" si="118"/>
        <v>0</v>
      </c>
      <c r="V127" s="2">
        <f t="shared" si="119"/>
        <v>0</v>
      </c>
      <c r="W127" s="2">
        <f t="shared" si="120"/>
        <v>0</v>
      </c>
      <c r="X127" s="2">
        <f t="shared" si="121"/>
        <v>0</v>
      </c>
      <c r="Y127" s="2">
        <f t="shared" si="122"/>
        <v>0</v>
      </c>
      <c r="Z127" s="2"/>
      <c r="AA127" s="2">
        <v>86295183</v>
      </c>
      <c r="AB127" s="2">
        <f t="shared" si="123"/>
        <v>6.12</v>
      </c>
      <c r="AC127" s="2">
        <f t="shared" si="149"/>
        <v>6.12</v>
      </c>
      <c r="AD127" s="2">
        <f t="shared" si="150"/>
        <v>0</v>
      </c>
      <c r="AE127" s="2">
        <f t="shared" si="151"/>
        <v>0</v>
      </c>
      <c r="AF127" s="2">
        <f t="shared" si="151"/>
        <v>0</v>
      </c>
      <c r="AG127" s="2">
        <f t="shared" si="127"/>
        <v>0</v>
      </c>
      <c r="AH127" s="2">
        <f t="shared" si="152"/>
        <v>0</v>
      </c>
      <c r="AI127" s="2">
        <f t="shared" si="152"/>
        <v>0</v>
      </c>
      <c r="AJ127" s="2">
        <f t="shared" si="130"/>
        <v>0</v>
      </c>
      <c r="AK127" s="2">
        <v>6.12</v>
      </c>
      <c r="AL127" s="110">
        <f>'1.Лок.смета.и.Акт'!F249</f>
        <v>6.12</v>
      </c>
      <c r="AM127" s="2">
        <v>0</v>
      </c>
      <c r="AN127" s="2">
        <v>0</v>
      </c>
      <c r="AO127" s="2">
        <v>0</v>
      </c>
      <c r="AP127" s="2">
        <v>0</v>
      </c>
      <c r="AQ127" s="2">
        <v>0</v>
      </c>
      <c r="AR127" s="2">
        <v>0</v>
      </c>
      <c r="AS127" s="2">
        <v>0</v>
      </c>
      <c r="AT127" s="2">
        <v>0</v>
      </c>
      <c r="AU127" s="2">
        <v>0</v>
      </c>
      <c r="AV127" s="2">
        <v>1</v>
      </c>
      <c r="AW127" s="2">
        <v>1</v>
      </c>
      <c r="AX127" s="2"/>
      <c r="AY127" s="2"/>
      <c r="AZ127" s="2">
        <v>1</v>
      </c>
      <c r="BA127" s="2">
        <v>1</v>
      </c>
      <c r="BB127" s="2">
        <v>1</v>
      </c>
      <c r="BC127" s="2">
        <v>1</v>
      </c>
      <c r="BD127" s="2" t="s">
        <v>6</v>
      </c>
      <c r="BE127" s="2" t="s">
        <v>6</v>
      </c>
      <c r="BF127" s="2" t="s">
        <v>6</v>
      </c>
      <c r="BG127" s="2" t="s">
        <v>6</v>
      </c>
      <c r="BH127" s="2">
        <v>3</v>
      </c>
      <c r="BI127" s="2">
        <v>1</v>
      </c>
      <c r="BJ127" s="2" t="s">
        <v>257</v>
      </c>
      <c r="BK127" s="2"/>
      <c r="BL127" s="2"/>
      <c r="BM127" s="2">
        <v>500001</v>
      </c>
      <c r="BN127" s="2">
        <v>0</v>
      </c>
      <c r="BO127" s="2" t="s">
        <v>6</v>
      </c>
      <c r="BP127" s="2">
        <v>0</v>
      </c>
      <c r="BQ127" s="2">
        <v>20</v>
      </c>
      <c r="BR127" s="2">
        <v>0</v>
      </c>
      <c r="BS127" s="2">
        <v>1</v>
      </c>
      <c r="BT127" s="2">
        <v>1</v>
      </c>
      <c r="BU127" s="2">
        <v>1</v>
      </c>
      <c r="BV127" s="2">
        <v>1</v>
      </c>
      <c r="BW127" s="2">
        <v>1</v>
      </c>
      <c r="BX127" s="2">
        <v>1</v>
      </c>
      <c r="BY127" s="2" t="s">
        <v>6</v>
      </c>
      <c r="BZ127" s="2">
        <v>0</v>
      </c>
      <c r="CA127" s="2">
        <v>0</v>
      </c>
      <c r="CB127" s="2" t="s">
        <v>6</v>
      </c>
      <c r="CC127" s="2"/>
      <c r="CD127" s="2"/>
      <c r="CE127" s="2">
        <v>0</v>
      </c>
      <c r="CF127" s="2">
        <v>0</v>
      </c>
      <c r="CG127" s="2">
        <v>0</v>
      </c>
      <c r="CH127" s="2"/>
      <c r="CI127" s="2"/>
      <c r="CJ127" s="2"/>
      <c r="CK127" s="2"/>
      <c r="CL127" s="2"/>
      <c r="CM127" s="2">
        <v>0</v>
      </c>
      <c r="CN127" s="2" t="s">
        <v>6</v>
      </c>
      <c r="CO127" s="2">
        <v>0</v>
      </c>
      <c r="CP127" s="2">
        <f t="shared" si="131"/>
        <v>1</v>
      </c>
      <c r="CQ127" s="2">
        <f t="shared" si="132"/>
        <v>6.12</v>
      </c>
      <c r="CR127" s="2">
        <f t="shared" si="133"/>
        <v>0</v>
      </c>
      <c r="CS127" s="2">
        <f t="shared" si="134"/>
        <v>0</v>
      </c>
      <c r="CT127" s="2">
        <f t="shared" si="135"/>
        <v>0</v>
      </c>
      <c r="CU127" s="2">
        <f t="shared" si="136"/>
        <v>0</v>
      </c>
      <c r="CV127" s="2">
        <f t="shared" si="137"/>
        <v>0</v>
      </c>
      <c r="CW127" s="2">
        <f t="shared" si="138"/>
        <v>0</v>
      </c>
      <c r="CX127" s="2">
        <f t="shared" si="139"/>
        <v>0</v>
      </c>
      <c r="CY127" s="2">
        <f>(((S127+(R127*IF(0,0,1)))*AT127)/100)</f>
        <v>0</v>
      </c>
      <c r="CZ127" s="2">
        <f>(((S127+(R127*IF(0,0,1)))*AU127)/100)</f>
        <v>0</v>
      </c>
      <c r="DA127" s="2"/>
      <c r="DB127" s="2"/>
      <c r="DC127" s="2" t="s">
        <v>6</v>
      </c>
      <c r="DD127" s="2" t="s">
        <v>6</v>
      </c>
      <c r="DE127" s="2" t="s">
        <v>6</v>
      </c>
      <c r="DF127" s="2" t="s">
        <v>6</v>
      </c>
      <c r="DG127" s="2" t="s">
        <v>6</v>
      </c>
      <c r="DH127" s="2" t="s">
        <v>6</v>
      </c>
      <c r="DI127" s="2" t="s">
        <v>6</v>
      </c>
      <c r="DJ127" s="2" t="s">
        <v>6</v>
      </c>
      <c r="DK127" s="2" t="s">
        <v>6</v>
      </c>
      <c r="DL127" s="2" t="s">
        <v>6</v>
      </c>
      <c r="DM127" s="2" t="s">
        <v>6</v>
      </c>
      <c r="DN127" s="2">
        <v>0</v>
      </c>
      <c r="DO127" s="2">
        <v>0</v>
      </c>
      <c r="DP127" s="2">
        <v>1</v>
      </c>
      <c r="DQ127" s="2">
        <v>1</v>
      </c>
      <c r="DR127" s="2"/>
      <c r="DS127" s="2"/>
      <c r="DT127" s="2"/>
      <c r="DU127" s="2">
        <v>1009</v>
      </c>
      <c r="DV127" s="2" t="s">
        <v>182</v>
      </c>
      <c r="DW127" s="2" t="s">
        <v>182</v>
      </c>
      <c r="DX127" s="2">
        <v>1</v>
      </c>
      <c r="DY127" s="2"/>
      <c r="DZ127" s="2" t="s">
        <v>6</v>
      </c>
      <c r="EA127" s="2" t="s">
        <v>6</v>
      </c>
      <c r="EB127" s="2" t="s">
        <v>6</v>
      </c>
      <c r="EC127" s="2" t="s">
        <v>6</v>
      </c>
      <c r="ED127" s="2"/>
      <c r="EE127" s="2">
        <v>54938781</v>
      </c>
      <c r="EF127" s="2">
        <v>20</v>
      </c>
      <c r="EG127" s="2" t="s">
        <v>34</v>
      </c>
      <c r="EH127" s="2">
        <v>0</v>
      </c>
      <c r="EI127" s="2" t="s">
        <v>6</v>
      </c>
      <c r="EJ127" s="2">
        <v>1</v>
      </c>
      <c r="EK127" s="2">
        <v>500001</v>
      </c>
      <c r="EL127" s="2" t="s">
        <v>35</v>
      </c>
      <c r="EM127" s="2" t="s">
        <v>36</v>
      </c>
      <c r="EN127" s="2"/>
      <c r="EO127" s="2" t="s">
        <v>6</v>
      </c>
      <c r="EP127" s="2"/>
      <c r="EQ127" s="2">
        <v>0</v>
      </c>
      <c r="ER127" s="2">
        <v>6.12</v>
      </c>
      <c r="ES127" s="110">
        <f>'1.Лок.смета.и.Акт'!F249</f>
        <v>6.12</v>
      </c>
      <c r="ET127" s="2">
        <v>0</v>
      </c>
      <c r="EU127" s="2">
        <v>0</v>
      </c>
      <c r="EV127" s="2">
        <v>0</v>
      </c>
      <c r="EW127" s="2">
        <v>0</v>
      </c>
      <c r="EX127" s="2">
        <v>0</v>
      </c>
      <c r="EY127" s="2"/>
      <c r="EZ127" s="2"/>
      <c r="FA127" s="2"/>
      <c r="FB127" s="2"/>
      <c r="FC127" s="2"/>
      <c r="FD127" s="2"/>
      <c r="FE127" s="2"/>
      <c r="FF127" s="2"/>
      <c r="FG127" s="2"/>
      <c r="FH127" s="2"/>
      <c r="FI127" s="2"/>
      <c r="FJ127" s="2"/>
      <c r="FK127" s="2"/>
      <c r="FL127" s="2"/>
      <c r="FM127" s="2"/>
      <c r="FN127" s="2"/>
      <c r="FO127" s="2"/>
      <c r="FP127" s="2"/>
      <c r="FQ127" s="2">
        <v>0</v>
      </c>
      <c r="FR127" s="2">
        <f t="shared" si="140"/>
        <v>0</v>
      </c>
      <c r="FS127" s="2">
        <v>0</v>
      </c>
      <c r="FT127" s="2"/>
      <c r="FU127" s="2"/>
      <c r="FV127" s="2"/>
      <c r="FW127" s="2"/>
      <c r="FX127" s="2">
        <v>0</v>
      </c>
      <c r="FY127" s="2">
        <v>0</v>
      </c>
      <c r="FZ127" s="2"/>
      <c r="GA127" s="2" t="s">
        <v>6</v>
      </c>
      <c r="GB127" s="2"/>
      <c r="GC127" s="2"/>
      <c r="GD127" s="2">
        <v>1</v>
      </c>
      <c r="GE127" s="2"/>
      <c r="GF127" s="2">
        <v>-1982328944</v>
      </c>
      <c r="GG127" s="2">
        <v>2</v>
      </c>
      <c r="GH127" s="2">
        <v>1</v>
      </c>
      <c r="GI127" s="2">
        <v>-2</v>
      </c>
      <c r="GJ127" s="2">
        <v>0</v>
      </c>
      <c r="GK127" s="2">
        <v>0</v>
      </c>
      <c r="GL127" s="2">
        <f t="shared" si="141"/>
        <v>0</v>
      </c>
      <c r="GM127" s="2">
        <f t="shared" si="142"/>
        <v>1</v>
      </c>
      <c r="GN127" s="2">
        <f t="shared" si="143"/>
        <v>1</v>
      </c>
      <c r="GO127" s="2">
        <f t="shared" si="144"/>
        <v>0</v>
      </c>
      <c r="GP127" s="2">
        <f t="shared" si="145"/>
        <v>0</v>
      </c>
      <c r="GQ127" s="2"/>
      <c r="GR127" s="2">
        <v>0</v>
      </c>
      <c r="GS127" s="2">
        <v>3</v>
      </c>
      <c r="GT127" s="2">
        <v>0</v>
      </c>
      <c r="GU127" s="2" t="s">
        <v>6</v>
      </c>
      <c r="GV127" s="2">
        <f t="shared" si="146"/>
        <v>0</v>
      </c>
      <c r="GW127" s="2">
        <v>1</v>
      </c>
      <c r="GX127" s="2">
        <f t="shared" si="147"/>
        <v>0</v>
      </c>
      <c r="GY127" s="2"/>
      <c r="GZ127" s="2"/>
      <c r="HA127" s="2">
        <v>0</v>
      </c>
      <c r="HB127" s="2">
        <v>0</v>
      </c>
      <c r="HC127" s="2">
        <f t="shared" si="148"/>
        <v>0</v>
      </c>
      <c r="HD127" s="2"/>
      <c r="HE127" s="2" t="s">
        <v>6</v>
      </c>
      <c r="HF127" s="2" t="s">
        <v>6</v>
      </c>
      <c r="HG127" s="2"/>
      <c r="HH127" s="2"/>
      <c r="HI127" s="2"/>
      <c r="HJ127" s="2"/>
      <c r="HK127" s="2"/>
      <c r="HL127" s="2"/>
      <c r="HM127" s="2" t="s">
        <v>6</v>
      </c>
      <c r="HN127" s="2" t="s">
        <v>6</v>
      </c>
      <c r="HO127" s="2" t="s">
        <v>6</v>
      </c>
      <c r="HP127" s="2" t="s">
        <v>6</v>
      </c>
      <c r="HQ127" s="2" t="s">
        <v>6</v>
      </c>
      <c r="HR127" s="2"/>
      <c r="HS127" s="2"/>
      <c r="HT127" s="2"/>
      <c r="HU127" s="2"/>
      <c r="HV127" s="2"/>
      <c r="HW127" s="2"/>
      <c r="HX127" s="2"/>
      <c r="HY127" s="2"/>
      <c r="HZ127" s="2"/>
      <c r="IA127" s="2"/>
      <c r="IB127" s="2"/>
      <c r="IC127" s="2"/>
      <c r="ID127" s="2"/>
      <c r="IE127" s="2"/>
      <c r="IF127" s="2">
        <v>-1</v>
      </c>
      <c r="IG127" s="2"/>
      <c r="IH127" s="2"/>
      <c r="II127" s="2"/>
      <c r="IJ127" s="2"/>
      <c r="IK127" s="2">
        <v>0</v>
      </c>
      <c r="IL127" s="2"/>
      <c r="IM127" s="2"/>
      <c r="IN127" s="2"/>
      <c r="IO127" s="2"/>
      <c r="IP127" s="2"/>
      <c r="IQ127" s="2"/>
      <c r="IR127" s="2"/>
      <c r="IS127" s="2"/>
      <c r="IT127" s="2"/>
      <c r="IU127" s="2"/>
    </row>
    <row r="128" spans="1:255" x14ac:dyDescent="0.2">
      <c r="A128">
        <v>18</v>
      </c>
      <c r="B128">
        <v>1</v>
      </c>
      <c r="C128">
        <v>201</v>
      </c>
      <c r="E128" t="s">
        <v>254</v>
      </c>
      <c r="F128" t="e">
        <f>'2.Лок.смета.и.Акт'!#REF!</f>
        <v>#REF!</v>
      </c>
      <c r="G128" t="s">
        <v>256</v>
      </c>
      <c r="H128" t="s">
        <v>182</v>
      </c>
      <c r="I128">
        <f>I122*J128</f>
        <v>0.10127</v>
      </c>
      <c r="J128">
        <v>0.41</v>
      </c>
      <c r="K128">
        <v>0.41</v>
      </c>
      <c r="O128">
        <f t="shared" si="112"/>
        <v>3</v>
      </c>
      <c r="P128">
        <f t="shared" si="113"/>
        <v>3</v>
      </c>
      <c r="Q128">
        <f t="shared" si="114"/>
        <v>0</v>
      </c>
      <c r="R128">
        <f t="shared" si="115"/>
        <v>0</v>
      </c>
      <c r="S128">
        <f t="shared" si="116"/>
        <v>0</v>
      </c>
      <c r="T128">
        <f t="shared" si="117"/>
        <v>0</v>
      </c>
      <c r="U128">
        <f t="shared" si="118"/>
        <v>0</v>
      </c>
      <c r="V128">
        <f t="shared" si="119"/>
        <v>0</v>
      </c>
      <c r="W128">
        <f t="shared" si="120"/>
        <v>0</v>
      </c>
      <c r="X128">
        <f t="shared" si="121"/>
        <v>0</v>
      </c>
      <c r="Y128">
        <f t="shared" si="122"/>
        <v>0</v>
      </c>
      <c r="AA128">
        <v>86295184</v>
      </c>
      <c r="AB128">
        <f t="shared" si="123"/>
        <v>3.4</v>
      </c>
      <c r="AC128">
        <f t="shared" si="149"/>
        <v>3.4</v>
      </c>
      <c r="AD128">
        <f t="shared" si="150"/>
        <v>0</v>
      </c>
      <c r="AE128">
        <f t="shared" si="151"/>
        <v>0</v>
      </c>
      <c r="AF128">
        <f t="shared" si="151"/>
        <v>0</v>
      </c>
      <c r="AG128">
        <f t="shared" si="127"/>
        <v>0</v>
      </c>
      <c r="AH128">
        <f t="shared" si="152"/>
        <v>0</v>
      </c>
      <c r="AI128">
        <f t="shared" si="152"/>
        <v>0</v>
      </c>
      <c r="AJ128">
        <f t="shared" si="130"/>
        <v>0</v>
      </c>
      <c r="AK128">
        <v>3.4</v>
      </c>
      <c r="AL128">
        <v>3.4</v>
      </c>
      <c r="AM128">
        <v>0</v>
      </c>
      <c r="AN128">
        <v>0</v>
      </c>
      <c r="AO128">
        <v>0</v>
      </c>
      <c r="AP128">
        <v>0</v>
      </c>
      <c r="AQ128">
        <v>0</v>
      </c>
      <c r="AR128">
        <v>0</v>
      </c>
      <c r="AS128">
        <v>0</v>
      </c>
      <c r="AT128">
        <v>0</v>
      </c>
      <c r="AU128">
        <v>0</v>
      </c>
      <c r="AV128">
        <v>1</v>
      </c>
      <c r="AW128">
        <v>1</v>
      </c>
      <c r="AZ128">
        <v>1</v>
      </c>
      <c r="BA128">
        <v>1</v>
      </c>
      <c r="BB128">
        <v>1</v>
      </c>
      <c r="BC128">
        <v>7.56</v>
      </c>
      <c r="BD128" t="s">
        <v>6</v>
      </c>
      <c r="BE128" t="s">
        <v>6</v>
      </c>
      <c r="BF128" t="s">
        <v>6</v>
      </c>
      <c r="BG128" t="s">
        <v>6</v>
      </c>
      <c r="BH128">
        <v>3</v>
      </c>
      <c r="BI128">
        <v>1</v>
      </c>
      <c r="BJ128" t="s">
        <v>257</v>
      </c>
      <c r="BM128">
        <v>500001</v>
      </c>
      <c r="BN128">
        <v>0</v>
      </c>
      <c r="BO128" t="s">
        <v>6</v>
      </c>
      <c r="BP128">
        <v>0</v>
      </c>
      <c r="BQ128">
        <v>20</v>
      </c>
      <c r="BR128">
        <v>0</v>
      </c>
      <c r="BS128">
        <v>1</v>
      </c>
      <c r="BT128">
        <v>1</v>
      </c>
      <c r="BU128">
        <v>1</v>
      </c>
      <c r="BV128">
        <v>1</v>
      </c>
      <c r="BW128">
        <v>1</v>
      </c>
      <c r="BX128">
        <v>1</v>
      </c>
      <c r="BY128" t="s">
        <v>6</v>
      </c>
      <c r="BZ128">
        <v>0</v>
      </c>
      <c r="CA128">
        <v>0</v>
      </c>
      <c r="CB128" t="s">
        <v>6</v>
      </c>
      <c r="CE128">
        <v>0</v>
      </c>
      <c r="CF128">
        <v>0</v>
      </c>
      <c r="CG128">
        <v>0</v>
      </c>
      <c r="CM128">
        <v>0</v>
      </c>
      <c r="CN128" t="s">
        <v>6</v>
      </c>
      <c r="CO128">
        <v>0</v>
      </c>
      <c r="CP128">
        <f t="shared" si="131"/>
        <v>3</v>
      </c>
      <c r="CQ128">
        <f t="shared" si="132"/>
        <v>25.703999999999997</v>
      </c>
      <c r="CR128">
        <f t="shared" si="133"/>
        <v>0</v>
      </c>
      <c r="CS128">
        <f t="shared" si="134"/>
        <v>0</v>
      </c>
      <c r="CT128">
        <f t="shared" si="135"/>
        <v>0</v>
      </c>
      <c r="CU128">
        <f t="shared" si="136"/>
        <v>0</v>
      </c>
      <c r="CV128">
        <f t="shared" si="137"/>
        <v>0</v>
      </c>
      <c r="CW128">
        <f t="shared" si="138"/>
        <v>0</v>
      </c>
      <c r="CX128">
        <f t="shared" si="139"/>
        <v>0</v>
      </c>
      <c r="CY128">
        <f>(S128+R128)*(BZ128/100)</f>
        <v>0</v>
      </c>
      <c r="CZ128">
        <f>(S128+R128)*(CA128/100)</f>
        <v>0</v>
      </c>
      <c r="DC128" t="s">
        <v>6</v>
      </c>
      <c r="DD128" t="s">
        <v>6</v>
      </c>
      <c r="DE128" t="s">
        <v>6</v>
      </c>
      <c r="DF128" t="s">
        <v>6</v>
      </c>
      <c r="DG128" t="s">
        <v>6</v>
      </c>
      <c r="DH128" t="s">
        <v>6</v>
      </c>
      <c r="DI128" t="s">
        <v>6</v>
      </c>
      <c r="DJ128" t="s">
        <v>6</v>
      </c>
      <c r="DK128" t="s">
        <v>6</v>
      </c>
      <c r="DL128" t="s">
        <v>6</v>
      </c>
      <c r="DM128" t="s">
        <v>6</v>
      </c>
      <c r="DN128">
        <v>0</v>
      </c>
      <c r="DO128">
        <v>0</v>
      </c>
      <c r="DP128">
        <v>1</v>
      </c>
      <c r="DQ128">
        <v>1</v>
      </c>
      <c r="DU128">
        <v>1009</v>
      </c>
      <c r="DV128" t="s">
        <v>182</v>
      </c>
      <c r="DW128" t="e">
        <f>'2.Лок.смета.и.Акт'!#REF!</f>
        <v>#REF!</v>
      </c>
      <c r="DX128">
        <v>1</v>
      </c>
      <c r="DZ128" t="s">
        <v>6</v>
      </c>
      <c r="EA128" t="s">
        <v>6</v>
      </c>
      <c r="EB128" t="s">
        <v>6</v>
      </c>
      <c r="EC128" t="s">
        <v>6</v>
      </c>
      <c r="EE128">
        <v>54938781</v>
      </c>
      <c r="EF128">
        <v>20</v>
      </c>
      <c r="EG128" t="s">
        <v>34</v>
      </c>
      <c r="EH128">
        <v>0</v>
      </c>
      <c r="EI128" t="s">
        <v>6</v>
      </c>
      <c r="EJ128">
        <v>1</v>
      </c>
      <c r="EK128">
        <v>500001</v>
      </c>
      <c r="EL128" t="s">
        <v>35</v>
      </c>
      <c r="EM128" t="s">
        <v>36</v>
      </c>
      <c r="EO128" t="s">
        <v>6</v>
      </c>
      <c r="EQ128">
        <v>0</v>
      </c>
      <c r="ER128">
        <v>24.21</v>
      </c>
      <c r="ES128">
        <v>3.4</v>
      </c>
      <c r="ET128">
        <v>0</v>
      </c>
      <c r="EU128">
        <v>0</v>
      </c>
      <c r="EV128">
        <v>0</v>
      </c>
      <c r="EW128">
        <v>0</v>
      </c>
      <c r="EX128">
        <v>0</v>
      </c>
      <c r="EZ128">
        <v>5</v>
      </c>
      <c r="FC128">
        <v>0</v>
      </c>
      <c r="FD128">
        <v>18</v>
      </c>
      <c r="FF128">
        <v>24.21</v>
      </c>
      <c r="FQ128">
        <v>0</v>
      </c>
      <c r="FR128">
        <f t="shared" si="140"/>
        <v>0</v>
      </c>
      <c r="FS128">
        <v>0</v>
      </c>
      <c r="FX128">
        <v>0</v>
      </c>
      <c r="FY128">
        <v>0</v>
      </c>
      <c r="GA128" t="s">
        <v>258</v>
      </c>
      <c r="GD128">
        <v>1</v>
      </c>
      <c r="GF128">
        <v>-1982328944</v>
      </c>
      <c r="GG128">
        <v>2</v>
      </c>
      <c r="GH128">
        <v>3</v>
      </c>
      <c r="GI128">
        <v>5</v>
      </c>
      <c r="GJ128">
        <v>0</v>
      </c>
      <c r="GK128">
        <v>0</v>
      </c>
      <c r="GL128">
        <f t="shared" si="141"/>
        <v>0</v>
      </c>
      <c r="GM128">
        <f t="shared" si="142"/>
        <v>3</v>
      </c>
      <c r="GN128">
        <f t="shared" si="143"/>
        <v>3</v>
      </c>
      <c r="GO128">
        <f t="shared" si="144"/>
        <v>0</v>
      </c>
      <c r="GP128">
        <f t="shared" si="145"/>
        <v>0</v>
      </c>
      <c r="GR128">
        <v>1</v>
      </c>
      <c r="GS128">
        <v>1</v>
      </c>
      <c r="GT128">
        <v>0</v>
      </c>
      <c r="GU128" t="s">
        <v>6</v>
      </c>
      <c r="GV128">
        <f t="shared" si="146"/>
        <v>0</v>
      </c>
      <c r="GW128">
        <v>1</v>
      </c>
      <c r="GX128">
        <f t="shared" si="147"/>
        <v>0</v>
      </c>
      <c r="HA128">
        <v>0</v>
      </c>
      <c r="HB128">
        <v>0</v>
      </c>
      <c r="HC128">
        <f t="shared" si="148"/>
        <v>0</v>
      </c>
      <c r="HE128" t="s">
        <v>38</v>
      </c>
      <c r="HF128" t="s">
        <v>39</v>
      </c>
      <c r="HM128" t="s">
        <v>6</v>
      </c>
      <c r="HN128" t="s">
        <v>6</v>
      </c>
      <c r="HO128" t="s">
        <v>6</v>
      </c>
      <c r="HP128" t="s">
        <v>6</v>
      </c>
      <c r="HQ128" t="s">
        <v>6</v>
      </c>
      <c r="IF128">
        <v>-1</v>
      </c>
      <c r="IK128">
        <v>0</v>
      </c>
    </row>
    <row r="129" spans="1:255" x14ac:dyDescent="0.2">
      <c r="A129" s="2">
        <v>18</v>
      </c>
      <c r="B129" s="2">
        <v>1</v>
      </c>
      <c r="C129" s="2">
        <v>187</v>
      </c>
      <c r="D129" s="2"/>
      <c r="E129" s="2" t="s">
        <v>259</v>
      </c>
      <c r="F129" s="2" t="s">
        <v>260</v>
      </c>
      <c r="G129" s="2" t="s">
        <v>261</v>
      </c>
      <c r="H129" s="2" t="s">
        <v>63</v>
      </c>
      <c r="I129" s="2">
        <f>I121*J129</f>
        <v>0.247</v>
      </c>
      <c r="J129" s="216">
        <f>'5.Ведомость_списания'!F76</f>
        <v>1</v>
      </c>
      <c r="K129" s="2">
        <v>1</v>
      </c>
      <c r="L129" s="2"/>
      <c r="M129" s="2"/>
      <c r="N129" s="2"/>
      <c r="O129" s="2">
        <f t="shared" si="112"/>
        <v>3892</v>
      </c>
      <c r="P129" s="2">
        <f t="shared" si="113"/>
        <v>3892</v>
      </c>
      <c r="Q129" s="2">
        <f t="shared" si="114"/>
        <v>0</v>
      </c>
      <c r="R129" s="2">
        <f t="shared" si="115"/>
        <v>0</v>
      </c>
      <c r="S129" s="2">
        <f t="shared" si="116"/>
        <v>0</v>
      </c>
      <c r="T129" s="2">
        <f t="shared" si="117"/>
        <v>0</v>
      </c>
      <c r="U129" s="2">
        <f t="shared" si="118"/>
        <v>0</v>
      </c>
      <c r="V129" s="2">
        <f t="shared" si="119"/>
        <v>0</v>
      </c>
      <c r="W129" s="2">
        <f t="shared" si="120"/>
        <v>0</v>
      </c>
      <c r="X129" s="2">
        <f t="shared" si="121"/>
        <v>0</v>
      </c>
      <c r="Y129" s="2">
        <f t="shared" si="122"/>
        <v>0</v>
      </c>
      <c r="Z129" s="2"/>
      <c r="AA129" s="2">
        <v>86295183</v>
      </c>
      <c r="AB129" s="2">
        <f t="shared" si="123"/>
        <v>15757.58</v>
      </c>
      <c r="AC129" s="2">
        <f t="shared" si="149"/>
        <v>15757.58</v>
      </c>
      <c r="AD129" s="2">
        <f t="shared" si="150"/>
        <v>0</v>
      </c>
      <c r="AE129" s="2">
        <f t="shared" si="151"/>
        <v>0</v>
      </c>
      <c r="AF129" s="2">
        <f t="shared" si="151"/>
        <v>0</v>
      </c>
      <c r="AG129" s="2">
        <f t="shared" si="127"/>
        <v>0</v>
      </c>
      <c r="AH129" s="2">
        <f t="shared" si="152"/>
        <v>0</v>
      </c>
      <c r="AI129" s="2">
        <f t="shared" si="152"/>
        <v>0</v>
      </c>
      <c r="AJ129" s="2">
        <f t="shared" si="130"/>
        <v>0</v>
      </c>
      <c r="AK129" s="2">
        <v>15757.58</v>
      </c>
      <c r="AL129" s="110">
        <f>'1.Лок.смета.и.Акт'!F251</f>
        <v>15757.58</v>
      </c>
      <c r="AM129" s="2">
        <v>0</v>
      </c>
      <c r="AN129" s="2">
        <v>0</v>
      </c>
      <c r="AO129" s="2">
        <v>0</v>
      </c>
      <c r="AP129" s="2">
        <v>0</v>
      </c>
      <c r="AQ129" s="2">
        <v>0</v>
      </c>
      <c r="AR129" s="2">
        <v>0</v>
      </c>
      <c r="AS129" s="2">
        <v>0</v>
      </c>
      <c r="AT129" s="2">
        <v>0</v>
      </c>
      <c r="AU129" s="2">
        <v>0</v>
      </c>
      <c r="AV129" s="2">
        <v>1</v>
      </c>
      <c r="AW129" s="2">
        <v>1</v>
      </c>
      <c r="AX129" s="2"/>
      <c r="AY129" s="2"/>
      <c r="AZ129" s="2">
        <v>1</v>
      </c>
      <c r="BA129" s="2">
        <v>1</v>
      </c>
      <c r="BB129" s="2">
        <v>1</v>
      </c>
      <c r="BC129" s="2">
        <v>1</v>
      </c>
      <c r="BD129" s="2" t="s">
        <v>6</v>
      </c>
      <c r="BE129" s="2" t="s">
        <v>6</v>
      </c>
      <c r="BF129" s="2" t="s">
        <v>6</v>
      </c>
      <c r="BG129" s="2" t="s">
        <v>6</v>
      </c>
      <c r="BH129" s="2">
        <v>3</v>
      </c>
      <c r="BI129" s="2">
        <v>1</v>
      </c>
      <c r="BJ129" s="2" t="s">
        <v>262</v>
      </c>
      <c r="BK129" s="2"/>
      <c r="BL129" s="2"/>
      <c r="BM129" s="2">
        <v>500003</v>
      </c>
      <c r="BN129" s="2">
        <v>0</v>
      </c>
      <c r="BO129" s="2" t="s">
        <v>6</v>
      </c>
      <c r="BP129" s="2">
        <v>0</v>
      </c>
      <c r="BQ129" s="2">
        <v>22</v>
      </c>
      <c r="BR129" s="2">
        <v>0</v>
      </c>
      <c r="BS129" s="2">
        <v>1</v>
      </c>
      <c r="BT129" s="2">
        <v>1</v>
      </c>
      <c r="BU129" s="2">
        <v>1</v>
      </c>
      <c r="BV129" s="2">
        <v>1</v>
      </c>
      <c r="BW129" s="2">
        <v>1</v>
      </c>
      <c r="BX129" s="2">
        <v>1</v>
      </c>
      <c r="BY129" s="2" t="s">
        <v>6</v>
      </c>
      <c r="BZ129" s="2">
        <v>0</v>
      </c>
      <c r="CA129" s="2">
        <v>0</v>
      </c>
      <c r="CB129" s="2" t="s">
        <v>6</v>
      </c>
      <c r="CC129" s="2"/>
      <c r="CD129" s="2"/>
      <c r="CE129" s="2">
        <v>0</v>
      </c>
      <c r="CF129" s="2">
        <v>0</v>
      </c>
      <c r="CG129" s="2">
        <v>0</v>
      </c>
      <c r="CH129" s="2"/>
      <c r="CI129" s="2"/>
      <c r="CJ129" s="2"/>
      <c r="CK129" s="2"/>
      <c r="CL129" s="2"/>
      <c r="CM129" s="2">
        <v>0</v>
      </c>
      <c r="CN129" s="2" t="s">
        <v>6</v>
      </c>
      <c r="CO129" s="2">
        <v>0</v>
      </c>
      <c r="CP129" s="2">
        <f t="shared" si="131"/>
        <v>3892</v>
      </c>
      <c r="CQ129" s="2">
        <f t="shared" si="132"/>
        <v>15757.58</v>
      </c>
      <c r="CR129" s="2">
        <f t="shared" si="133"/>
        <v>0</v>
      </c>
      <c r="CS129" s="2">
        <f t="shared" si="134"/>
        <v>0</v>
      </c>
      <c r="CT129" s="2">
        <f t="shared" si="135"/>
        <v>0</v>
      </c>
      <c r="CU129" s="2">
        <f t="shared" si="136"/>
        <v>0</v>
      </c>
      <c r="CV129" s="2">
        <f t="shared" si="137"/>
        <v>0</v>
      </c>
      <c r="CW129" s="2">
        <f t="shared" si="138"/>
        <v>0</v>
      </c>
      <c r="CX129" s="2">
        <f t="shared" si="139"/>
        <v>0</v>
      </c>
      <c r="CY129" s="2">
        <f>(((S129+(R129*IF(0,0,1)))*AT129)/100)</f>
        <v>0</v>
      </c>
      <c r="CZ129" s="2">
        <f>(((S129+(R129*IF(0,0,1)))*AU129)/100)</f>
        <v>0</v>
      </c>
      <c r="DA129" s="2"/>
      <c r="DB129" s="2"/>
      <c r="DC129" s="2" t="s">
        <v>6</v>
      </c>
      <c r="DD129" s="2" t="s">
        <v>6</v>
      </c>
      <c r="DE129" s="2" t="s">
        <v>6</v>
      </c>
      <c r="DF129" s="2" t="s">
        <v>6</v>
      </c>
      <c r="DG129" s="2" t="s">
        <v>6</v>
      </c>
      <c r="DH129" s="2" t="s">
        <v>6</v>
      </c>
      <c r="DI129" s="2" t="s">
        <v>6</v>
      </c>
      <c r="DJ129" s="2" t="s">
        <v>6</v>
      </c>
      <c r="DK129" s="2" t="s">
        <v>6</v>
      </c>
      <c r="DL129" s="2" t="s">
        <v>6</v>
      </c>
      <c r="DM129" s="2" t="s">
        <v>6</v>
      </c>
      <c r="DN129" s="2">
        <v>0</v>
      </c>
      <c r="DO129" s="2">
        <v>0</v>
      </c>
      <c r="DP129" s="2">
        <v>1</v>
      </c>
      <c r="DQ129" s="2">
        <v>1</v>
      </c>
      <c r="DR129" s="2"/>
      <c r="DS129" s="2"/>
      <c r="DT129" s="2"/>
      <c r="DU129" s="2">
        <v>1009</v>
      </c>
      <c r="DV129" s="2" t="s">
        <v>63</v>
      </c>
      <c r="DW129" s="2" t="s">
        <v>63</v>
      </c>
      <c r="DX129" s="2">
        <v>1000</v>
      </c>
      <c r="DY129" s="2"/>
      <c r="DZ129" s="2" t="s">
        <v>6</v>
      </c>
      <c r="EA129" s="2" t="s">
        <v>6</v>
      </c>
      <c r="EB129" s="2" t="s">
        <v>6</v>
      </c>
      <c r="EC129" s="2" t="s">
        <v>6</v>
      </c>
      <c r="ED129" s="2"/>
      <c r="EE129" s="2">
        <v>54938783</v>
      </c>
      <c r="EF129" s="2">
        <v>22</v>
      </c>
      <c r="EG129" s="2" t="s">
        <v>45</v>
      </c>
      <c r="EH129" s="2">
        <v>0</v>
      </c>
      <c r="EI129" s="2" t="s">
        <v>6</v>
      </c>
      <c r="EJ129" s="2">
        <v>1</v>
      </c>
      <c r="EK129" s="2">
        <v>500003</v>
      </c>
      <c r="EL129" s="2" t="s">
        <v>46</v>
      </c>
      <c r="EM129" s="2" t="s">
        <v>47</v>
      </c>
      <c r="EN129" s="2"/>
      <c r="EO129" s="2" t="s">
        <v>6</v>
      </c>
      <c r="EP129" s="2"/>
      <c r="EQ129" s="2">
        <v>0</v>
      </c>
      <c r="ER129" s="2">
        <v>15757.58</v>
      </c>
      <c r="ES129" s="110">
        <f>'1.Лок.смета.и.Акт'!F251</f>
        <v>15757.58</v>
      </c>
      <c r="ET129" s="2">
        <v>0</v>
      </c>
      <c r="EU129" s="2">
        <v>0</v>
      </c>
      <c r="EV129" s="2">
        <v>0</v>
      </c>
      <c r="EW129" s="2">
        <v>0</v>
      </c>
      <c r="EX129" s="2">
        <v>0</v>
      </c>
      <c r="EY129" s="2"/>
      <c r="EZ129" s="2"/>
      <c r="FA129" s="2"/>
      <c r="FB129" s="2"/>
      <c r="FC129" s="2"/>
      <c r="FD129" s="2"/>
      <c r="FE129" s="2"/>
      <c r="FF129" s="2"/>
      <c r="FG129" s="2"/>
      <c r="FH129" s="2"/>
      <c r="FI129" s="2"/>
      <c r="FJ129" s="2"/>
      <c r="FK129" s="2"/>
      <c r="FL129" s="2"/>
      <c r="FM129" s="2"/>
      <c r="FN129" s="2"/>
      <c r="FO129" s="2"/>
      <c r="FP129" s="2"/>
      <c r="FQ129" s="2">
        <v>0</v>
      </c>
      <c r="FR129" s="2">
        <f t="shared" si="140"/>
        <v>0</v>
      </c>
      <c r="FS129" s="2">
        <v>0</v>
      </c>
      <c r="FT129" s="2"/>
      <c r="FU129" s="2"/>
      <c r="FV129" s="2"/>
      <c r="FW129" s="2"/>
      <c r="FX129" s="2">
        <v>0</v>
      </c>
      <c r="FY129" s="2">
        <v>0</v>
      </c>
      <c r="FZ129" s="2"/>
      <c r="GA129" s="2" t="s">
        <v>6</v>
      </c>
      <c r="GB129" s="2"/>
      <c r="GC129" s="2"/>
      <c r="GD129" s="2">
        <v>1</v>
      </c>
      <c r="GE129" s="2"/>
      <c r="GF129" s="2">
        <v>-1399758959</v>
      </c>
      <c r="GG129" s="2">
        <v>2</v>
      </c>
      <c r="GH129" s="2">
        <v>2</v>
      </c>
      <c r="GI129" s="2">
        <v>-2</v>
      </c>
      <c r="GJ129" s="2">
        <v>0</v>
      </c>
      <c r="GK129" s="2">
        <v>0</v>
      </c>
      <c r="GL129" s="2">
        <f t="shared" si="141"/>
        <v>0</v>
      </c>
      <c r="GM129" s="2">
        <f t="shared" si="142"/>
        <v>3892</v>
      </c>
      <c r="GN129" s="2">
        <f t="shared" si="143"/>
        <v>3892</v>
      </c>
      <c r="GO129" s="2">
        <f t="shared" si="144"/>
        <v>0</v>
      </c>
      <c r="GP129" s="2">
        <f t="shared" si="145"/>
        <v>0</v>
      </c>
      <c r="GQ129" s="2"/>
      <c r="GR129" s="2">
        <v>0</v>
      </c>
      <c r="GS129" s="2">
        <v>2</v>
      </c>
      <c r="GT129" s="2">
        <v>0</v>
      </c>
      <c r="GU129" s="2" t="s">
        <v>6</v>
      </c>
      <c r="GV129" s="2">
        <f t="shared" si="146"/>
        <v>0</v>
      </c>
      <c r="GW129" s="2">
        <v>1</v>
      </c>
      <c r="GX129" s="2">
        <f t="shared" si="147"/>
        <v>0</v>
      </c>
      <c r="GY129" s="2"/>
      <c r="GZ129" s="2"/>
      <c r="HA129" s="2">
        <v>0</v>
      </c>
      <c r="HB129" s="2">
        <v>0</v>
      </c>
      <c r="HC129" s="2">
        <f t="shared" si="148"/>
        <v>0</v>
      </c>
      <c r="HD129" s="2"/>
      <c r="HE129" s="2" t="s">
        <v>6</v>
      </c>
      <c r="HF129" s="2" t="s">
        <v>6</v>
      </c>
      <c r="HG129" s="2"/>
      <c r="HH129" s="2"/>
      <c r="HI129" s="2"/>
      <c r="HJ129" s="2"/>
      <c r="HK129" s="2"/>
      <c r="HL129" s="2"/>
      <c r="HM129" s="2" t="s">
        <v>6</v>
      </c>
      <c r="HN129" s="2" t="s">
        <v>6</v>
      </c>
      <c r="HO129" s="2" t="s">
        <v>6</v>
      </c>
      <c r="HP129" s="2" t="s">
        <v>6</v>
      </c>
      <c r="HQ129" s="2" t="s">
        <v>6</v>
      </c>
      <c r="HR129" s="2"/>
      <c r="HS129" s="2"/>
      <c r="HT129" s="2"/>
      <c r="HU129" s="2"/>
      <c r="HV129" s="2"/>
      <c r="HW129" s="2"/>
      <c r="HX129" s="2"/>
      <c r="HY129" s="2"/>
      <c r="HZ129" s="2"/>
      <c r="IA129" s="2"/>
      <c r="IB129" s="2"/>
      <c r="IC129" s="2"/>
      <c r="ID129" s="2"/>
      <c r="IE129" s="2"/>
      <c r="IF129" s="2">
        <v>-1</v>
      </c>
      <c r="IG129" s="2"/>
      <c r="IH129" s="2"/>
      <c r="II129" s="2"/>
      <c r="IJ129" s="2"/>
      <c r="IK129" s="2">
        <v>0</v>
      </c>
      <c r="IL129" s="2"/>
      <c r="IM129" s="2"/>
      <c r="IN129" s="2"/>
      <c r="IO129" s="2"/>
      <c r="IP129" s="2"/>
      <c r="IQ129" s="2"/>
      <c r="IR129" s="2"/>
      <c r="IS129" s="2"/>
      <c r="IT129" s="2"/>
      <c r="IU129" s="2"/>
    </row>
    <row r="130" spans="1:255" x14ac:dyDescent="0.2">
      <c r="A130">
        <v>18</v>
      </c>
      <c r="B130">
        <v>1</v>
      </c>
      <c r="C130">
        <v>202</v>
      </c>
      <c r="E130" t="s">
        <v>259</v>
      </c>
      <c r="F130" t="e">
        <f>'2.Лок.смета.и.Акт'!#REF!</f>
        <v>#REF!</v>
      </c>
      <c r="G130" t="s">
        <v>261</v>
      </c>
      <c r="H130" t="s">
        <v>63</v>
      </c>
      <c r="I130">
        <f>I122*J130</f>
        <v>0.247</v>
      </c>
      <c r="J130">
        <v>1</v>
      </c>
      <c r="K130">
        <v>1</v>
      </c>
      <c r="O130">
        <f t="shared" si="112"/>
        <v>32654</v>
      </c>
      <c r="P130">
        <f t="shared" si="113"/>
        <v>32654</v>
      </c>
      <c r="Q130">
        <f t="shared" si="114"/>
        <v>0</v>
      </c>
      <c r="R130">
        <f t="shared" si="115"/>
        <v>0</v>
      </c>
      <c r="S130">
        <f t="shared" si="116"/>
        <v>0</v>
      </c>
      <c r="T130">
        <f t="shared" si="117"/>
        <v>0</v>
      </c>
      <c r="U130">
        <f t="shared" si="118"/>
        <v>0</v>
      </c>
      <c r="V130">
        <f t="shared" si="119"/>
        <v>0</v>
      </c>
      <c r="W130">
        <f t="shared" si="120"/>
        <v>0</v>
      </c>
      <c r="X130">
        <f t="shared" si="121"/>
        <v>0</v>
      </c>
      <c r="Y130">
        <f t="shared" si="122"/>
        <v>0</v>
      </c>
      <c r="AA130">
        <v>86295184</v>
      </c>
      <c r="AB130">
        <f t="shared" si="123"/>
        <v>17486.96</v>
      </c>
      <c r="AC130">
        <f t="shared" si="149"/>
        <v>17486.96</v>
      </c>
      <c r="AD130">
        <f t="shared" si="150"/>
        <v>0</v>
      </c>
      <c r="AE130">
        <f t="shared" si="151"/>
        <v>0</v>
      </c>
      <c r="AF130">
        <f t="shared" si="151"/>
        <v>0</v>
      </c>
      <c r="AG130">
        <f t="shared" si="127"/>
        <v>0</v>
      </c>
      <c r="AH130">
        <f t="shared" si="152"/>
        <v>0</v>
      </c>
      <c r="AI130">
        <f t="shared" si="152"/>
        <v>0</v>
      </c>
      <c r="AJ130">
        <f t="shared" si="130"/>
        <v>0</v>
      </c>
      <c r="AK130">
        <v>17486.96</v>
      </c>
      <c r="AL130">
        <v>17486.96</v>
      </c>
      <c r="AM130">
        <v>0</v>
      </c>
      <c r="AN130">
        <v>0</v>
      </c>
      <c r="AO130">
        <v>0</v>
      </c>
      <c r="AP130">
        <v>0</v>
      </c>
      <c r="AQ130">
        <v>0</v>
      </c>
      <c r="AR130">
        <v>0</v>
      </c>
      <c r="AS130">
        <v>0</v>
      </c>
      <c r="AT130">
        <v>0</v>
      </c>
      <c r="AU130">
        <v>0</v>
      </c>
      <c r="AV130">
        <v>1</v>
      </c>
      <c r="AW130">
        <v>1</v>
      </c>
      <c r="AZ130">
        <v>1</v>
      </c>
      <c r="BA130">
        <v>1</v>
      </c>
      <c r="BB130">
        <v>1</v>
      </c>
      <c r="BC130">
        <v>7.56</v>
      </c>
      <c r="BD130" t="s">
        <v>6</v>
      </c>
      <c r="BE130" t="s">
        <v>6</v>
      </c>
      <c r="BF130" t="s">
        <v>6</v>
      </c>
      <c r="BG130" t="s">
        <v>6</v>
      </c>
      <c r="BH130">
        <v>3</v>
      </c>
      <c r="BI130">
        <v>1</v>
      </c>
      <c r="BJ130" t="s">
        <v>262</v>
      </c>
      <c r="BM130">
        <v>500003</v>
      </c>
      <c r="BN130">
        <v>0</v>
      </c>
      <c r="BO130" t="s">
        <v>6</v>
      </c>
      <c r="BP130">
        <v>0</v>
      </c>
      <c r="BQ130">
        <v>22</v>
      </c>
      <c r="BR130">
        <v>0</v>
      </c>
      <c r="BS130">
        <v>1</v>
      </c>
      <c r="BT130">
        <v>1</v>
      </c>
      <c r="BU130">
        <v>1</v>
      </c>
      <c r="BV130">
        <v>1</v>
      </c>
      <c r="BW130">
        <v>1</v>
      </c>
      <c r="BX130">
        <v>1</v>
      </c>
      <c r="BY130" t="s">
        <v>6</v>
      </c>
      <c r="BZ130">
        <v>0</v>
      </c>
      <c r="CA130">
        <v>0</v>
      </c>
      <c r="CB130" t="s">
        <v>6</v>
      </c>
      <c r="CE130">
        <v>0</v>
      </c>
      <c r="CF130">
        <v>0</v>
      </c>
      <c r="CG130">
        <v>0</v>
      </c>
      <c r="CM130">
        <v>0</v>
      </c>
      <c r="CN130" t="s">
        <v>6</v>
      </c>
      <c r="CO130">
        <v>0</v>
      </c>
      <c r="CP130">
        <f t="shared" si="131"/>
        <v>32654</v>
      </c>
      <c r="CQ130">
        <f t="shared" si="132"/>
        <v>132201.41759999999</v>
      </c>
      <c r="CR130">
        <f t="shared" si="133"/>
        <v>0</v>
      </c>
      <c r="CS130">
        <f t="shared" si="134"/>
        <v>0</v>
      </c>
      <c r="CT130">
        <f t="shared" si="135"/>
        <v>0</v>
      </c>
      <c r="CU130">
        <f t="shared" si="136"/>
        <v>0</v>
      </c>
      <c r="CV130">
        <f t="shared" si="137"/>
        <v>0</v>
      </c>
      <c r="CW130">
        <f t="shared" si="138"/>
        <v>0</v>
      </c>
      <c r="CX130">
        <f t="shared" si="139"/>
        <v>0</v>
      </c>
      <c r="CY130">
        <f>(S130+R130)*(BZ130/100)</f>
        <v>0</v>
      </c>
      <c r="CZ130">
        <f>(S130+R130)*(CA130/100)</f>
        <v>0</v>
      </c>
      <c r="DC130" t="s">
        <v>6</v>
      </c>
      <c r="DD130" t="s">
        <v>6</v>
      </c>
      <c r="DE130" t="s">
        <v>6</v>
      </c>
      <c r="DF130" t="s">
        <v>6</v>
      </c>
      <c r="DG130" t="s">
        <v>6</v>
      </c>
      <c r="DH130" t="s">
        <v>6</v>
      </c>
      <c r="DI130" t="s">
        <v>6</v>
      </c>
      <c r="DJ130" t="s">
        <v>6</v>
      </c>
      <c r="DK130" t="s">
        <v>6</v>
      </c>
      <c r="DL130" t="s">
        <v>6</v>
      </c>
      <c r="DM130" t="s">
        <v>6</v>
      </c>
      <c r="DN130">
        <v>0</v>
      </c>
      <c r="DO130">
        <v>0</v>
      </c>
      <c r="DP130">
        <v>1</v>
      </c>
      <c r="DQ130">
        <v>1</v>
      </c>
      <c r="DU130">
        <v>1009</v>
      </c>
      <c r="DV130" t="s">
        <v>63</v>
      </c>
      <c r="DW130" t="e">
        <f>'2.Лок.смета.и.Акт'!#REF!</f>
        <v>#REF!</v>
      </c>
      <c r="DX130">
        <v>1000</v>
      </c>
      <c r="DZ130" t="s">
        <v>6</v>
      </c>
      <c r="EA130" t="s">
        <v>6</v>
      </c>
      <c r="EB130" t="s">
        <v>6</v>
      </c>
      <c r="EC130" t="s">
        <v>6</v>
      </c>
      <c r="EE130">
        <v>54938783</v>
      </c>
      <c r="EF130">
        <v>22</v>
      </c>
      <c r="EG130" t="s">
        <v>45</v>
      </c>
      <c r="EH130">
        <v>0</v>
      </c>
      <c r="EI130" t="s">
        <v>6</v>
      </c>
      <c r="EJ130">
        <v>1</v>
      </c>
      <c r="EK130">
        <v>500003</v>
      </c>
      <c r="EL130" t="s">
        <v>46</v>
      </c>
      <c r="EM130" t="s">
        <v>47</v>
      </c>
      <c r="EO130" t="s">
        <v>6</v>
      </c>
      <c r="EQ130">
        <v>0</v>
      </c>
      <c r="ER130">
        <v>126170.45</v>
      </c>
      <c r="ES130">
        <v>17486.96</v>
      </c>
      <c r="ET130">
        <v>0</v>
      </c>
      <c r="EU130">
        <v>0</v>
      </c>
      <c r="EV130">
        <v>0</v>
      </c>
      <c r="EW130">
        <v>0</v>
      </c>
      <c r="EX130">
        <v>0</v>
      </c>
      <c r="EZ130">
        <v>5</v>
      </c>
      <c r="FC130">
        <v>0</v>
      </c>
      <c r="FD130">
        <v>18</v>
      </c>
      <c r="FF130">
        <v>126170.45</v>
      </c>
      <c r="FQ130">
        <v>0</v>
      </c>
      <c r="FR130">
        <f t="shared" si="140"/>
        <v>0</v>
      </c>
      <c r="FS130">
        <v>0</v>
      </c>
      <c r="FX130">
        <v>0</v>
      </c>
      <c r="FY130">
        <v>0</v>
      </c>
      <c r="GA130" t="s">
        <v>263</v>
      </c>
      <c r="GD130">
        <v>1</v>
      </c>
      <c r="GF130">
        <v>-1399758959</v>
      </c>
      <c r="GG130">
        <v>2</v>
      </c>
      <c r="GH130">
        <v>3</v>
      </c>
      <c r="GI130">
        <v>5</v>
      </c>
      <c r="GJ130">
        <v>0</v>
      </c>
      <c r="GK130">
        <v>0</v>
      </c>
      <c r="GL130">
        <f t="shared" si="141"/>
        <v>0</v>
      </c>
      <c r="GM130">
        <f t="shared" si="142"/>
        <v>32654</v>
      </c>
      <c r="GN130">
        <f t="shared" si="143"/>
        <v>32654</v>
      </c>
      <c r="GO130">
        <f t="shared" si="144"/>
        <v>0</v>
      </c>
      <c r="GP130">
        <f t="shared" si="145"/>
        <v>0</v>
      </c>
      <c r="GR130">
        <v>1</v>
      </c>
      <c r="GS130">
        <v>1</v>
      </c>
      <c r="GT130">
        <v>0</v>
      </c>
      <c r="GU130" t="s">
        <v>6</v>
      </c>
      <c r="GV130">
        <f t="shared" si="146"/>
        <v>0</v>
      </c>
      <c r="GW130">
        <v>1</v>
      </c>
      <c r="GX130">
        <f t="shared" si="147"/>
        <v>0</v>
      </c>
      <c r="HA130">
        <v>0</v>
      </c>
      <c r="HB130">
        <v>0</v>
      </c>
      <c r="HC130">
        <f t="shared" si="148"/>
        <v>0</v>
      </c>
      <c r="HE130" t="s">
        <v>38</v>
      </c>
      <c r="HF130" t="s">
        <v>201</v>
      </c>
      <c r="HM130" t="s">
        <v>6</v>
      </c>
      <c r="HN130" t="s">
        <v>6</v>
      </c>
      <c r="HO130" t="s">
        <v>6</v>
      </c>
      <c r="HP130" t="s">
        <v>6</v>
      </c>
      <c r="HQ130" t="s">
        <v>6</v>
      </c>
      <c r="IF130">
        <v>-1</v>
      </c>
      <c r="IK130">
        <v>0</v>
      </c>
    </row>
    <row r="131" spans="1:255" x14ac:dyDescent="0.2">
      <c r="A131" s="2">
        <v>17</v>
      </c>
      <c r="B131" s="2">
        <v>1</v>
      </c>
      <c r="C131" s="2">
        <f>ROW(SmtRes!A219)</f>
        <v>219</v>
      </c>
      <c r="D131" s="2">
        <f>ROW(EtalonRes!A238)</f>
        <v>238</v>
      </c>
      <c r="E131" s="2" t="s">
        <v>264</v>
      </c>
      <c r="F131" s="2" t="s">
        <v>265</v>
      </c>
      <c r="G131" s="2" t="s">
        <v>266</v>
      </c>
      <c r="H131" s="2" t="s">
        <v>240</v>
      </c>
      <c r="I131" s="2">
        <f>'2.Лок.смета.и.Акт'!E41</f>
        <v>0.42299999999999999</v>
      </c>
      <c r="J131" s="2">
        <v>0</v>
      </c>
      <c r="K131" s="2">
        <v>0.42299999999999999</v>
      </c>
      <c r="L131" s="2"/>
      <c r="M131" s="2"/>
      <c r="N131" s="2"/>
      <c r="O131" s="2">
        <f t="shared" si="112"/>
        <v>594</v>
      </c>
      <c r="P131" s="2">
        <f t="shared" si="113"/>
        <v>0</v>
      </c>
      <c r="Q131" s="2">
        <f t="shared" si="114"/>
        <v>433</v>
      </c>
      <c r="R131" s="2">
        <f t="shared" si="115"/>
        <v>44</v>
      </c>
      <c r="S131" s="2">
        <f t="shared" si="116"/>
        <v>161</v>
      </c>
      <c r="T131" s="2">
        <f t="shared" si="117"/>
        <v>0</v>
      </c>
      <c r="U131" s="2">
        <f t="shared" si="118"/>
        <v>17.379589500000002</v>
      </c>
      <c r="V131" s="2">
        <f t="shared" si="119"/>
        <v>3.1944959999999996</v>
      </c>
      <c r="W131" s="2">
        <f t="shared" si="120"/>
        <v>0</v>
      </c>
      <c r="X131" s="2">
        <f t="shared" si="121"/>
        <v>185</v>
      </c>
      <c r="Y131" s="2">
        <f t="shared" si="122"/>
        <v>174</v>
      </c>
      <c r="Z131" s="2"/>
      <c r="AA131" s="2">
        <v>86295183</v>
      </c>
      <c r="AB131" s="2">
        <f t="shared" si="123"/>
        <v>1404.73</v>
      </c>
      <c r="AC131" s="2">
        <f>ROUND((ES131+(SUM(SmtRes!BC203:'SmtRes'!BC219)+SUM(EtalonRes!AL215:'EtalonRes'!AL238))),2)</f>
        <v>0</v>
      </c>
      <c r="AD131" s="2">
        <f>ROUND(((((ET131*1.6))-((EU131*1.6)))+AE131),2)</f>
        <v>1024.27</v>
      </c>
      <c r="AE131" s="2">
        <f>ROUND(((EU131*1.6)),2)</f>
        <v>103.09</v>
      </c>
      <c r="AF131" s="2">
        <f>ROUND(((EV131*1.05)),2)</f>
        <v>380.46</v>
      </c>
      <c r="AG131" s="2">
        <f t="shared" si="127"/>
        <v>0</v>
      </c>
      <c r="AH131" s="2">
        <f>((EW131*1.05))</f>
        <v>41.086500000000001</v>
      </c>
      <c r="AI131" s="2">
        <f>((EX131*1.6))</f>
        <v>7.5519999999999996</v>
      </c>
      <c r="AJ131" s="2">
        <f t="shared" si="130"/>
        <v>0</v>
      </c>
      <c r="AK131" s="2">
        <v>1094.49</v>
      </c>
      <c r="AL131" s="2">
        <v>91.98</v>
      </c>
      <c r="AM131" s="2">
        <v>640.16999999999996</v>
      </c>
      <c r="AN131" s="2">
        <v>64.430000000000007</v>
      </c>
      <c r="AO131" s="2">
        <v>362.34</v>
      </c>
      <c r="AP131" s="2">
        <v>0</v>
      </c>
      <c r="AQ131" s="2">
        <v>39.130000000000003</v>
      </c>
      <c r="AR131" s="2">
        <v>4.72</v>
      </c>
      <c r="AS131" s="2">
        <v>0</v>
      </c>
      <c r="AT131" s="2">
        <v>90</v>
      </c>
      <c r="AU131" s="2">
        <v>85</v>
      </c>
      <c r="AV131" s="2">
        <v>1</v>
      </c>
      <c r="AW131" s="2">
        <v>1</v>
      </c>
      <c r="AX131" s="2"/>
      <c r="AY131" s="2"/>
      <c r="AZ131" s="2">
        <v>1</v>
      </c>
      <c r="BA131" s="2">
        <v>1</v>
      </c>
      <c r="BB131" s="2">
        <v>1</v>
      </c>
      <c r="BC131" s="2">
        <v>1</v>
      </c>
      <c r="BD131" s="2" t="s">
        <v>6</v>
      </c>
      <c r="BE131" s="2" t="s">
        <v>6</v>
      </c>
      <c r="BF131" s="2" t="s">
        <v>6</v>
      </c>
      <c r="BG131" s="2" t="s">
        <v>6</v>
      </c>
      <c r="BH131" s="2">
        <v>0</v>
      </c>
      <c r="BI131" s="2">
        <v>1</v>
      </c>
      <c r="BJ131" s="2" t="s">
        <v>267</v>
      </c>
      <c r="BK131" s="2"/>
      <c r="BL131" s="2"/>
      <c r="BM131" s="2">
        <v>9001</v>
      </c>
      <c r="BN131" s="2">
        <v>0</v>
      </c>
      <c r="BO131" s="2" t="s">
        <v>6</v>
      </c>
      <c r="BP131" s="2">
        <v>0</v>
      </c>
      <c r="BQ131" s="2">
        <v>1</v>
      </c>
      <c r="BR131" s="2">
        <v>0</v>
      </c>
      <c r="BS131" s="2">
        <v>1</v>
      </c>
      <c r="BT131" s="2">
        <v>1</v>
      </c>
      <c r="BU131" s="2">
        <v>1</v>
      </c>
      <c r="BV131" s="2">
        <v>1</v>
      </c>
      <c r="BW131" s="2">
        <v>1</v>
      </c>
      <c r="BX131" s="2">
        <v>1</v>
      </c>
      <c r="BY131" s="2" t="s">
        <v>6</v>
      </c>
      <c r="BZ131" s="2">
        <v>90</v>
      </c>
      <c r="CA131" s="2">
        <v>85</v>
      </c>
      <c r="CB131" s="2" t="s">
        <v>6</v>
      </c>
      <c r="CC131" s="2"/>
      <c r="CD131" s="2"/>
      <c r="CE131" s="2">
        <v>0</v>
      </c>
      <c r="CF131" s="2">
        <v>0</v>
      </c>
      <c r="CG131" s="2">
        <v>0</v>
      </c>
      <c r="CH131" s="2"/>
      <c r="CI131" s="2"/>
      <c r="CJ131" s="2"/>
      <c r="CK131" s="2"/>
      <c r="CL131" s="2"/>
      <c r="CM131" s="2">
        <v>0</v>
      </c>
      <c r="CN131" s="2" t="s">
        <v>242</v>
      </c>
      <c r="CO131" s="2">
        <v>0</v>
      </c>
      <c r="CP131" s="2">
        <f t="shared" si="131"/>
        <v>594</v>
      </c>
      <c r="CQ131" s="2">
        <f t="shared" si="132"/>
        <v>0</v>
      </c>
      <c r="CR131" s="2">
        <f t="shared" si="133"/>
        <v>1024.27</v>
      </c>
      <c r="CS131" s="2">
        <f t="shared" si="134"/>
        <v>103.09</v>
      </c>
      <c r="CT131" s="2">
        <f t="shared" si="135"/>
        <v>380.46</v>
      </c>
      <c r="CU131" s="2">
        <f t="shared" si="136"/>
        <v>0</v>
      </c>
      <c r="CV131" s="2">
        <f t="shared" si="137"/>
        <v>41.086500000000001</v>
      </c>
      <c r="CW131" s="2">
        <f t="shared" si="138"/>
        <v>7.5519999999999996</v>
      </c>
      <c r="CX131" s="2">
        <f t="shared" si="139"/>
        <v>0</v>
      </c>
      <c r="CY131" s="2">
        <f>(((S131+(R131*IF(0,0,1)))*AT131)/100)</f>
        <v>184.5</v>
      </c>
      <c r="CZ131" s="2">
        <f>(((S131+(R131*IF(0,0,1)))*AU131)/100)</f>
        <v>174.25</v>
      </c>
      <c r="DA131" s="2"/>
      <c r="DB131" s="2"/>
      <c r="DC131" s="2" t="s">
        <v>6</v>
      </c>
      <c r="DD131" s="2" t="s">
        <v>6</v>
      </c>
      <c r="DE131" s="2" t="s">
        <v>243</v>
      </c>
      <c r="DF131" s="2" t="s">
        <v>243</v>
      </c>
      <c r="DG131" s="2" t="s">
        <v>244</v>
      </c>
      <c r="DH131" s="2" t="s">
        <v>6</v>
      </c>
      <c r="DI131" s="2" t="s">
        <v>244</v>
      </c>
      <c r="DJ131" s="2" t="s">
        <v>243</v>
      </c>
      <c r="DK131" s="2" t="s">
        <v>6</v>
      </c>
      <c r="DL131" s="2" t="s">
        <v>6</v>
      </c>
      <c r="DM131" s="2" t="s">
        <v>6</v>
      </c>
      <c r="DN131" s="2">
        <v>0</v>
      </c>
      <c r="DO131" s="2">
        <v>0</v>
      </c>
      <c r="DP131" s="2">
        <v>1</v>
      </c>
      <c r="DQ131" s="2">
        <v>1</v>
      </c>
      <c r="DR131" s="2"/>
      <c r="DS131" s="2"/>
      <c r="DT131" s="2"/>
      <c r="DU131" s="2">
        <v>1013</v>
      </c>
      <c r="DV131" s="2" t="s">
        <v>240</v>
      </c>
      <c r="DW131" s="2" t="s">
        <v>240</v>
      </c>
      <c r="DX131" s="2">
        <v>1</v>
      </c>
      <c r="DY131" s="2"/>
      <c r="DZ131" s="2" t="s">
        <v>6</v>
      </c>
      <c r="EA131" s="2" t="s">
        <v>6</v>
      </c>
      <c r="EB131" s="2" t="s">
        <v>6</v>
      </c>
      <c r="EC131" s="2" t="s">
        <v>6</v>
      </c>
      <c r="ED131" s="2"/>
      <c r="EE131" s="2">
        <v>54938604</v>
      </c>
      <c r="EF131" s="2">
        <v>1</v>
      </c>
      <c r="EG131" s="2" t="s">
        <v>25</v>
      </c>
      <c r="EH131" s="2">
        <v>0</v>
      </c>
      <c r="EI131" s="2" t="s">
        <v>6</v>
      </c>
      <c r="EJ131" s="2">
        <v>1</v>
      </c>
      <c r="EK131" s="2">
        <v>9001</v>
      </c>
      <c r="EL131" s="2" t="s">
        <v>245</v>
      </c>
      <c r="EM131" s="2" t="s">
        <v>246</v>
      </c>
      <c r="EN131" s="2"/>
      <c r="EO131" s="2" t="s">
        <v>247</v>
      </c>
      <c r="EP131" s="2"/>
      <c r="EQ131" s="2">
        <v>0</v>
      </c>
      <c r="ER131" s="2">
        <v>1094.49</v>
      </c>
      <c r="ES131" s="2">
        <v>91.98</v>
      </c>
      <c r="ET131" s="2">
        <v>640.16999999999996</v>
      </c>
      <c r="EU131" s="2">
        <v>64.430000000000007</v>
      </c>
      <c r="EV131" s="2">
        <v>362.34</v>
      </c>
      <c r="EW131" s="2">
        <v>39.130000000000003</v>
      </c>
      <c r="EX131" s="2">
        <v>4.72</v>
      </c>
      <c r="EY131" s="2">
        <v>1</v>
      </c>
      <c r="EZ131" s="2"/>
      <c r="FA131" s="2"/>
      <c r="FB131" s="2"/>
      <c r="FC131" s="2"/>
      <c r="FD131" s="2"/>
      <c r="FE131" s="2"/>
      <c r="FF131" s="2"/>
      <c r="FG131" s="2"/>
      <c r="FH131" s="2"/>
      <c r="FI131" s="2"/>
      <c r="FJ131" s="2"/>
      <c r="FK131" s="2"/>
      <c r="FL131" s="2"/>
      <c r="FM131" s="2"/>
      <c r="FN131" s="2"/>
      <c r="FO131" s="2"/>
      <c r="FP131" s="2"/>
      <c r="FQ131" s="2">
        <v>0</v>
      </c>
      <c r="FR131" s="2">
        <f t="shared" si="140"/>
        <v>0</v>
      </c>
      <c r="FS131" s="2">
        <v>0</v>
      </c>
      <c r="FT131" s="2"/>
      <c r="FU131" s="2"/>
      <c r="FV131" s="2"/>
      <c r="FW131" s="2"/>
      <c r="FX131" s="2">
        <v>90</v>
      </c>
      <c r="FY131" s="2">
        <v>85</v>
      </c>
      <c r="FZ131" s="2"/>
      <c r="GA131" s="2" t="s">
        <v>6</v>
      </c>
      <c r="GB131" s="2"/>
      <c r="GC131" s="2"/>
      <c r="GD131" s="2">
        <v>1</v>
      </c>
      <c r="GE131" s="2"/>
      <c r="GF131" s="2">
        <v>1351921000</v>
      </c>
      <c r="GG131" s="2">
        <v>2</v>
      </c>
      <c r="GH131" s="2">
        <v>1</v>
      </c>
      <c r="GI131" s="2">
        <v>-2</v>
      </c>
      <c r="GJ131" s="2">
        <v>0</v>
      </c>
      <c r="GK131" s="2">
        <v>0</v>
      </c>
      <c r="GL131" s="2">
        <f t="shared" si="141"/>
        <v>0</v>
      </c>
      <c r="GM131" s="2">
        <f t="shared" si="142"/>
        <v>953</v>
      </c>
      <c r="GN131" s="2">
        <f t="shared" si="143"/>
        <v>953</v>
      </c>
      <c r="GO131" s="2">
        <f t="shared" si="144"/>
        <v>0</v>
      </c>
      <c r="GP131" s="2">
        <f t="shared" si="145"/>
        <v>0</v>
      </c>
      <c r="GQ131" s="2"/>
      <c r="GR131" s="2">
        <v>0</v>
      </c>
      <c r="GS131" s="2">
        <v>3</v>
      </c>
      <c r="GT131" s="2">
        <v>0</v>
      </c>
      <c r="GU131" s="2" t="s">
        <v>6</v>
      </c>
      <c r="GV131" s="2">
        <f t="shared" si="146"/>
        <v>0</v>
      </c>
      <c r="GW131" s="2">
        <v>1</v>
      </c>
      <c r="GX131" s="2">
        <f t="shared" si="147"/>
        <v>0</v>
      </c>
      <c r="GY131" s="2"/>
      <c r="GZ131" s="2"/>
      <c r="HA131" s="2">
        <v>0</v>
      </c>
      <c r="HB131" s="2">
        <v>0</v>
      </c>
      <c r="HC131" s="2">
        <f t="shared" si="148"/>
        <v>0</v>
      </c>
      <c r="HD131" s="2"/>
      <c r="HE131" s="2" t="s">
        <v>6</v>
      </c>
      <c r="HF131" s="2" t="s">
        <v>6</v>
      </c>
      <c r="HG131" s="2"/>
      <c r="HH131" s="2"/>
      <c r="HI131" s="2"/>
      <c r="HJ131" s="2"/>
      <c r="HK131" s="2"/>
      <c r="HL131" s="2"/>
      <c r="HM131" s="2" t="s">
        <v>6</v>
      </c>
      <c r="HN131" s="2" t="s">
        <v>6</v>
      </c>
      <c r="HO131" s="2" t="s">
        <v>6</v>
      </c>
      <c r="HP131" s="2" t="s">
        <v>6</v>
      </c>
      <c r="HQ131" s="2" t="s">
        <v>6</v>
      </c>
      <c r="HR131" s="2"/>
      <c r="HS131" s="2"/>
      <c r="HT131" s="2"/>
      <c r="HU131" s="2"/>
      <c r="HV131" s="2"/>
      <c r="HW131" s="2"/>
      <c r="HX131" s="2"/>
      <c r="HY131" s="2"/>
      <c r="HZ131" s="2"/>
      <c r="IA131" s="2"/>
      <c r="IB131" s="2"/>
      <c r="IC131" s="2"/>
      <c r="ID131" s="2"/>
      <c r="IE131" s="2"/>
      <c r="IF131" s="2">
        <v>-1</v>
      </c>
      <c r="IG131" s="2"/>
      <c r="IH131" s="2"/>
      <c r="II131" s="2"/>
      <c r="IJ131" s="2"/>
      <c r="IK131" s="2">
        <v>0</v>
      </c>
      <c r="IL131" s="2"/>
      <c r="IM131" s="2"/>
      <c r="IN131" s="2"/>
      <c r="IO131" s="2"/>
      <c r="IP131" s="2"/>
      <c r="IQ131" s="2"/>
      <c r="IR131" s="2"/>
      <c r="IS131" s="2"/>
      <c r="IT131" s="2"/>
      <c r="IU131" s="2"/>
    </row>
    <row r="132" spans="1:255" x14ac:dyDescent="0.2">
      <c r="A132">
        <v>17</v>
      </c>
      <c r="B132">
        <v>1</v>
      </c>
      <c r="C132">
        <f>ROW(SmtRes!A236)</f>
        <v>236</v>
      </c>
      <c r="D132">
        <f>ROW(EtalonRes!A262)</f>
        <v>262</v>
      </c>
      <c r="E132" t="s">
        <v>264</v>
      </c>
      <c r="F132" t="s">
        <v>265</v>
      </c>
      <c r="G132" t="s">
        <v>266</v>
      </c>
      <c r="H132" t="s">
        <v>240</v>
      </c>
      <c r="I132">
        <f>'2.Лок.смета.и.Акт'!E41</f>
        <v>0.42299999999999999</v>
      </c>
      <c r="J132">
        <v>0</v>
      </c>
      <c r="K132">
        <v>0.42299999999999999</v>
      </c>
      <c r="O132">
        <f t="shared" si="112"/>
        <v>8149</v>
      </c>
      <c r="P132">
        <f t="shared" si="113"/>
        <v>0</v>
      </c>
      <c r="Q132">
        <f t="shared" si="114"/>
        <v>4029</v>
      </c>
      <c r="R132">
        <f t="shared" si="115"/>
        <v>863</v>
      </c>
      <c r="S132">
        <f t="shared" si="116"/>
        <v>4120</v>
      </c>
      <c r="T132">
        <f t="shared" si="117"/>
        <v>0</v>
      </c>
      <c r="U132" t="e">
        <f t="shared" si="118"/>
        <v>#REF!</v>
      </c>
      <c r="V132">
        <f t="shared" si="119"/>
        <v>3.1944959999999996</v>
      </c>
      <c r="W132">
        <f t="shared" si="120"/>
        <v>0</v>
      </c>
      <c r="X132" t="e">
        <f t="shared" si="121"/>
        <v>#REF!</v>
      </c>
      <c r="Y132" t="e">
        <f t="shared" si="122"/>
        <v>#REF!</v>
      </c>
      <c r="AA132">
        <v>86295184</v>
      </c>
      <c r="AB132">
        <f t="shared" si="123"/>
        <v>1404.73</v>
      </c>
      <c r="AC132">
        <f>ROUND((ES132+(SUM(SmtRes!BC220:'SmtRes'!BC236)+SUM(EtalonRes!AL239:'EtalonRes'!AL262))),2)</f>
        <v>0</v>
      </c>
      <c r="AD132">
        <f>ROUND(((((ET132*1.6))-((EU132*1.6)))+AE132),2)</f>
        <v>1024.27</v>
      </c>
      <c r="AE132">
        <f>ROUND(((EU132*1.6)),2)</f>
        <v>103.09</v>
      </c>
      <c r="AF132">
        <f>ROUND(((EV132*1.05)),2)</f>
        <v>380.46</v>
      </c>
      <c r="AG132">
        <f t="shared" si="127"/>
        <v>0</v>
      </c>
      <c r="AH132" t="e">
        <f>((EW132*1.05))</f>
        <v>#REF!</v>
      </c>
      <c r="AI132">
        <f>((EX132*1.6))</f>
        <v>7.5519999999999996</v>
      </c>
      <c r="AJ132">
        <f t="shared" si="130"/>
        <v>0</v>
      </c>
      <c r="AK132">
        <f>AL132+AM132+AO132</f>
        <v>1094.49</v>
      </c>
      <c r="AL132">
        <v>91.98</v>
      </c>
      <c r="AM132" s="75">
        <f>'1.Лок.смета.и.Акт'!F258</f>
        <v>640.16999999999996</v>
      </c>
      <c r="AN132" s="75">
        <f>'1.Лок.смета.и.Акт'!F259</f>
        <v>64.430000000000007</v>
      </c>
      <c r="AO132" s="75">
        <f>'1.Лок.смета.и.Акт'!F257</f>
        <v>362.34</v>
      </c>
      <c r="AP132">
        <v>0</v>
      </c>
      <c r="AQ132" t="e">
        <f>'2.Лок.смета.и.Акт'!#REF!</f>
        <v>#REF!</v>
      </c>
      <c r="AR132">
        <v>4.72</v>
      </c>
      <c r="AS132">
        <v>0</v>
      </c>
      <c r="AT132">
        <v>86</v>
      </c>
      <c r="AU132">
        <v>72</v>
      </c>
      <c r="AV132">
        <v>1</v>
      </c>
      <c r="AW132">
        <v>1</v>
      </c>
      <c r="AZ132">
        <v>1</v>
      </c>
      <c r="BA132">
        <f>'1.Лок.смета.и.Акт'!J257</f>
        <v>25.6</v>
      </c>
      <c r="BB132">
        <f>'1.Лок.смета.и.Акт'!J258</f>
        <v>9.3000000000000007</v>
      </c>
      <c r="BC132">
        <v>7.56</v>
      </c>
      <c r="BD132" t="s">
        <v>6</v>
      </c>
      <c r="BE132" t="s">
        <v>6</v>
      </c>
      <c r="BF132" t="s">
        <v>6</v>
      </c>
      <c r="BG132" t="s">
        <v>6</v>
      </c>
      <c r="BH132">
        <v>0</v>
      </c>
      <c r="BI132">
        <v>1</v>
      </c>
      <c r="BJ132" t="s">
        <v>267</v>
      </c>
      <c r="BM132">
        <v>9001</v>
      </c>
      <c r="BN132">
        <v>0</v>
      </c>
      <c r="BO132" t="s">
        <v>265</v>
      </c>
      <c r="BP132">
        <v>1</v>
      </c>
      <c r="BQ132">
        <v>1</v>
      </c>
      <c r="BR132">
        <v>0</v>
      </c>
      <c r="BS132">
        <f>'1.Лок.смета.и.Акт'!J259</f>
        <v>19.8</v>
      </c>
      <c r="BT132">
        <v>1</v>
      </c>
      <c r="BU132">
        <v>1</v>
      </c>
      <c r="BV132">
        <v>1</v>
      </c>
      <c r="BW132">
        <v>1</v>
      </c>
      <c r="BX132">
        <v>1</v>
      </c>
      <c r="BY132" t="s">
        <v>6</v>
      </c>
      <c r="BZ132" t="e">
        <f>'2.Лок.смета.и.Акт'!#REF!</f>
        <v>#REF!</v>
      </c>
      <c r="CA132" t="e">
        <f>'2.Лок.смета.и.Акт'!#REF!</f>
        <v>#REF!</v>
      </c>
      <c r="CB132" t="s">
        <v>6</v>
      </c>
      <c r="CE132">
        <v>0</v>
      </c>
      <c r="CF132">
        <v>0</v>
      </c>
      <c r="CG132">
        <v>0</v>
      </c>
      <c r="CM132">
        <v>0</v>
      </c>
      <c r="CN132" t="s">
        <v>242</v>
      </c>
      <c r="CO132">
        <v>0</v>
      </c>
      <c r="CP132">
        <f t="shared" si="131"/>
        <v>8149</v>
      </c>
      <c r="CQ132">
        <f t="shared" si="132"/>
        <v>0</v>
      </c>
      <c r="CR132">
        <f t="shared" si="133"/>
        <v>9525.7110000000011</v>
      </c>
      <c r="CS132">
        <f t="shared" si="134"/>
        <v>2041.1820000000002</v>
      </c>
      <c r="CT132">
        <f t="shared" si="135"/>
        <v>9739.7759999999998</v>
      </c>
      <c r="CU132">
        <f t="shared" si="136"/>
        <v>0</v>
      </c>
      <c r="CV132" t="e">
        <f t="shared" si="137"/>
        <v>#REF!</v>
      </c>
      <c r="CW132">
        <f t="shared" si="138"/>
        <v>7.5519999999999996</v>
      </c>
      <c r="CX132">
        <f t="shared" si="139"/>
        <v>0</v>
      </c>
      <c r="CY132" t="e">
        <f>(S132+R132)*(BZ132/100)</f>
        <v>#REF!</v>
      </c>
      <c r="CZ132" t="e">
        <f>(S132+R132)*(CA132/100)</f>
        <v>#REF!</v>
      </c>
      <c r="DC132" t="s">
        <v>6</v>
      </c>
      <c r="DD132" t="s">
        <v>6</v>
      </c>
      <c r="DE132" t="s">
        <v>243</v>
      </c>
      <c r="DF132" t="s">
        <v>243</v>
      </c>
      <c r="DG132" t="s">
        <v>244</v>
      </c>
      <c r="DH132" t="s">
        <v>6</v>
      </c>
      <c r="DI132" t="s">
        <v>244</v>
      </c>
      <c r="DJ132" t="s">
        <v>243</v>
      </c>
      <c r="DK132" t="s">
        <v>6</v>
      </c>
      <c r="DL132" t="s">
        <v>6</v>
      </c>
      <c r="DM132" t="s">
        <v>6</v>
      </c>
      <c r="DN132">
        <f>'1.Лок.смета.и.Акт'!E260</f>
        <v>90</v>
      </c>
      <c r="DO132">
        <f>'1.Лок.смета.и.Акт'!E261</f>
        <v>85</v>
      </c>
      <c r="DP132">
        <v>1</v>
      </c>
      <c r="DQ132">
        <v>1</v>
      </c>
      <c r="DU132">
        <v>1013</v>
      </c>
      <c r="DV132" t="s">
        <v>240</v>
      </c>
      <c r="DW132" t="str">
        <f>'2.Лок.смета.и.Акт'!D41</f>
        <v>1 т конструкций</v>
      </c>
      <c r="DX132">
        <v>1</v>
      </c>
      <c r="DZ132" t="s">
        <v>6</v>
      </c>
      <c r="EA132" t="s">
        <v>6</v>
      </c>
      <c r="EB132" t="s">
        <v>6</v>
      </c>
      <c r="EC132" t="s">
        <v>6</v>
      </c>
      <c r="EE132">
        <v>54938604</v>
      </c>
      <c r="EF132">
        <v>1</v>
      </c>
      <c r="EG132" t="s">
        <v>25</v>
      </c>
      <c r="EH132">
        <v>0</v>
      </c>
      <c r="EI132" t="s">
        <v>6</v>
      </c>
      <c r="EJ132">
        <v>1</v>
      </c>
      <c r="EK132">
        <v>9001</v>
      </c>
      <c r="EL132" t="s">
        <v>245</v>
      </c>
      <c r="EM132" t="s">
        <v>246</v>
      </c>
      <c r="EO132" t="s">
        <v>247</v>
      </c>
      <c r="EQ132">
        <v>0</v>
      </c>
      <c r="ER132">
        <f>ES132+ET132+EV132</f>
        <v>1094.49</v>
      </c>
      <c r="ES132">
        <v>91.98</v>
      </c>
      <c r="ET132" s="75">
        <f>'1.Лок.смета.и.Акт'!F258</f>
        <v>640.16999999999996</v>
      </c>
      <c r="EU132" s="75">
        <f>'1.Лок.смета.и.Акт'!F259</f>
        <v>64.430000000000007</v>
      </c>
      <c r="EV132" s="75">
        <f>'1.Лок.смета.и.Акт'!F257</f>
        <v>362.34</v>
      </c>
      <c r="EW132" t="e">
        <f>'2.Лок.смета.и.Акт'!#REF!</f>
        <v>#REF!</v>
      </c>
      <c r="EX132">
        <v>4.72</v>
      </c>
      <c r="EY132">
        <v>1</v>
      </c>
      <c r="FQ132">
        <v>0</v>
      </c>
      <c r="FR132">
        <f t="shared" si="140"/>
        <v>0</v>
      </c>
      <c r="FS132">
        <v>0</v>
      </c>
      <c r="FX132">
        <v>90</v>
      </c>
      <c r="FY132">
        <v>85</v>
      </c>
      <c r="GA132" t="s">
        <v>6</v>
      </c>
      <c r="GD132">
        <v>1</v>
      </c>
      <c r="GF132">
        <v>1351921000</v>
      </c>
      <c r="GG132">
        <v>2</v>
      </c>
      <c r="GH132">
        <v>1</v>
      </c>
      <c r="GI132">
        <v>2</v>
      </c>
      <c r="GJ132">
        <v>0</v>
      </c>
      <c r="GK132">
        <v>0</v>
      </c>
      <c r="GL132">
        <f t="shared" si="141"/>
        <v>0</v>
      </c>
      <c r="GM132" t="e">
        <f t="shared" si="142"/>
        <v>#REF!</v>
      </c>
      <c r="GN132" t="e">
        <f t="shared" si="143"/>
        <v>#REF!</v>
      </c>
      <c r="GO132">
        <f t="shared" si="144"/>
        <v>0</v>
      </c>
      <c r="GP132">
        <f t="shared" si="145"/>
        <v>0</v>
      </c>
      <c r="GR132">
        <v>0</v>
      </c>
      <c r="GS132">
        <v>3</v>
      </c>
      <c r="GT132">
        <v>0</v>
      </c>
      <c r="GU132" t="s">
        <v>6</v>
      </c>
      <c r="GV132">
        <f t="shared" si="146"/>
        <v>0</v>
      </c>
      <c r="GW132">
        <v>1008.9</v>
      </c>
      <c r="GX132">
        <f t="shared" si="147"/>
        <v>0</v>
      </c>
      <c r="HA132">
        <v>0</v>
      </c>
      <c r="HB132">
        <v>0</v>
      </c>
      <c r="HC132">
        <f t="shared" si="148"/>
        <v>0</v>
      </c>
      <c r="HE132" t="s">
        <v>6</v>
      </c>
      <c r="HF132" t="s">
        <v>6</v>
      </c>
      <c r="HM132" t="s">
        <v>6</v>
      </c>
      <c r="HN132" t="s">
        <v>6</v>
      </c>
      <c r="HO132" t="s">
        <v>6</v>
      </c>
      <c r="HP132" t="s">
        <v>6</v>
      </c>
      <c r="HQ132" t="s">
        <v>6</v>
      </c>
      <c r="IF132">
        <v>-1</v>
      </c>
      <c r="IK132">
        <v>0</v>
      </c>
    </row>
    <row r="133" spans="1:255" x14ac:dyDescent="0.2">
      <c r="A133" s="2">
        <v>18</v>
      </c>
      <c r="B133" s="2">
        <v>1</v>
      </c>
      <c r="C133" s="2">
        <v>213</v>
      </c>
      <c r="D133" s="2"/>
      <c r="E133" s="2" t="s">
        <v>268</v>
      </c>
      <c r="F133" s="2" t="s">
        <v>249</v>
      </c>
      <c r="G133" s="2" t="s">
        <v>250</v>
      </c>
      <c r="H133" s="2" t="s">
        <v>32</v>
      </c>
      <c r="I133" s="2">
        <f>I131*J133</f>
        <v>0.57950999999999997</v>
      </c>
      <c r="J133" s="216">
        <f>'5.Ведомость_списания'!F78</f>
        <v>1.3699999999999999</v>
      </c>
      <c r="K133" s="2">
        <v>1.37</v>
      </c>
      <c r="L133" s="2"/>
      <c r="M133" s="2"/>
      <c r="N133" s="2"/>
      <c r="O133" s="2">
        <f t="shared" si="112"/>
        <v>4</v>
      </c>
      <c r="P133" s="2">
        <f t="shared" si="113"/>
        <v>4</v>
      </c>
      <c r="Q133" s="2">
        <f t="shared" si="114"/>
        <v>0</v>
      </c>
      <c r="R133" s="2">
        <f t="shared" si="115"/>
        <v>0</v>
      </c>
      <c r="S133" s="2">
        <f t="shared" si="116"/>
        <v>0</v>
      </c>
      <c r="T133" s="2">
        <f t="shared" si="117"/>
        <v>0</v>
      </c>
      <c r="U133" s="2">
        <f t="shared" si="118"/>
        <v>0</v>
      </c>
      <c r="V133" s="2">
        <f t="shared" si="119"/>
        <v>0</v>
      </c>
      <c r="W133" s="2">
        <f t="shared" si="120"/>
        <v>0</v>
      </c>
      <c r="X133" s="2">
        <f t="shared" si="121"/>
        <v>0</v>
      </c>
      <c r="Y133" s="2">
        <f t="shared" si="122"/>
        <v>0</v>
      </c>
      <c r="Z133" s="2"/>
      <c r="AA133" s="2">
        <v>86295183</v>
      </c>
      <c r="AB133" s="2">
        <f t="shared" si="123"/>
        <v>6.22</v>
      </c>
      <c r="AC133" s="2">
        <f t="shared" ref="AC133:AC146" si="153">ROUND((ES133),2)</f>
        <v>6.22</v>
      </c>
      <c r="AD133" s="2">
        <f t="shared" ref="AD133:AD176" si="154">ROUND((((ET133)-(EU133))+AE133),2)</f>
        <v>0</v>
      </c>
      <c r="AE133" s="2">
        <f t="shared" ref="AE133:AE176" si="155">ROUND((EU133),2)</f>
        <v>0</v>
      </c>
      <c r="AF133" s="2">
        <f t="shared" ref="AF133:AF176" si="156">ROUND((EV133),2)</f>
        <v>0</v>
      </c>
      <c r="AG133" s="2">
        <f t="shared" si="127"/>
        <v>0</v>
      </c>
      <c r="AH133" s="2">
        <f t="shared" ref="AH133:AH176" si="157">(EW133)</f>
        <v>0</v>
      </c>
      <c r="AI133" s="2">
        <f t="shared" ref="AI133:AI176" si="158">(EX133)</f>
        <v>0</v>
      </c>
      <c r="AJ133" s="2">
        <f t="shared" si="130"/>
        <v>0</v>
      </c>
      <c r="AK133" s="2">
        <v>6.22</v>
      </c>
      <c r="AL133" s="110">
        <f>'1.Лок.смета.и.Акт'!F263</f>
        <v>6.22</v>
      </c>
      <c r="AM133" s="2">
        <v>0</v>
      </c>
      <c r="AN133" s="2">
        <v>0</v>
      </c>
      <c r="AO133" s="2">
        <v>0</v>
      </c>
      <c r="AP133" s="2">
        <v>0</v>
      </c>
      <c r="AQ133" s="2">
        <v>0</v>
      </c>
      <c r="AR133" s="2">
        <v>0</v>
      </c>
      <c r="AS133" s="2">
        <v>0</v>
      </c>
      <c r="AT133" s="2">
        <v>0</v>
      </c>
      <c r="AU133" s="2">
        <v>0</v>
      </c>
      <c r="AV133" s="2">
        <v>1</v>
      </c>
      <c r="AW133" s="2">
        <v>1</v>
      </c>
      <c r="AX133" s="2"/>
      <c r="AY133" s="2"/>
      <c r="AZ133" s="2">
        <v>1</v>
      </c>
      <c r="BA133" s="2">
        <v>1</v>
      </c>
      <c r="BB133" s="2">
        <v>1</v>
      </c>
      <c r="BC133" s="2">
        <v>1</v>
      </c>
      <c r="BD133" s="2" t="s">
        <v>6</v>
      </c>
      <c r="BE133" s="2" t="s">
        <v>6</v>
      </c>
      <c r="BF133" s="2" t="s">
        <v>6</v>
      </c>
      <c r="BG133" s="2" t="s">
        <v>6</v>
      </c>
      <c r="BH133" s="2">
        <v>3</v>
      </c>
      <c r="BI133" s="2">
        <v>1</v>
      </c>
      <c r="BJ133" s="2" t="s">
        <v>251</v>
      </c>
      <c r="BK133" s="2"/>
      <c r="BL133" s="2"/>
      <c r="BM133" s="2">
        <v>500001</v>
      </c>
      <c r="BN133" s="2">
        <v>0</v>
      </c>
      <c r="BO133" s="2" t="s">
        <v>6</v>
      </c>
      <c r="BP133" s="2">
        <v>0</v>
      </c>
      <c r="BQ133" s="2">
        <v>20</v>
      </c>
      <c r="BR133" s="2">
        <v>0</v>
      </c>
      <c r="BS133" s="2">
        <v>1</v>
      </c>
      <c r="BT133" s="2">
        <v>1</v>
      </c>
      <c r="BU133" s="2">
        <v>1</v>
      </c>
      <c r="BV133" s="2">
        <v>1</v>
      </c>
      <c r="BW133" s="2">
        <v>1</v>
      </c>
      <c r="BX133" s="2">
        <v>1</v>
      </c>
      <c r="BY133" s="2" t="s">
        <v>6</v>
      </c>
      <c r="BZ133" s="2">
        <v>0</v>
      </c>
      <c r="CA133" s="2">
        <v>0</v>
      </c>
      <c r="CB133" s="2" t="s">
        <v>6</v>
      </c>
      <c r="CC133" s="2"/>
      <c r="CD133" s="2"/>
      <c r="CE133" s="2">
        <v>0</v>
      </c>
      <c r="CF133" s="2">
        <v>0</v>
      </c>
      <c r="CG133" s="2">
        <v>0</v>
      </c>
      <c r="CH133" s="2"/>
      <c r="CI133" s="2"/>
      <c r="CJ133" s="2"/>
      <c r="CK133" s="2"/>
      <c r="CL133" s="2"/>
      <c r="CM133" s="2">
        <v>0</v>
      </c>
      <c r="CN133" s="2" t="s">
        <v>6</v>
      </c>
      <c r="CO133" s="2">
        <v>0</v>
      </c>
      <c r="CP133" s="2">
        <f t="shared" si="131"/>
        <v>4</v>
      </c>
      <c r="CQ133" s="2">
        <f t="shared" si="132"/>
        <v>6.22</v>
      </c>
      <c r="CR133" s="2">
        <f t="shared" si="133"/>
        <v>0</v>
      </c>
      <c r="CS133" s="2">
        <f t="shared" si="134"/>
        <v>0</v>
      </c>
      <c r="CT133" s="2">
        <f t="shared" si="135"/>
        <v>0</v>
      </c>
      <c r="CU133" s="2">
        <f t="shared" si="136"/>
        <v>0</v>
      </c>
      <c r="CV133" s="2">
        <f t="shared" si="137"/>
        <v>0</v>
      </c>
      <c r="CW133" s="2">
        <f t="shared" si="138"/>
        <v>0</v>
      </c>
      <c r="CX133" s="2">
        <f t="shared" si="139"/>
        <v>0</v>
      </c>
      <c r="CY133" s="2">
        <f>(((S133+(R133*IF(0,0,1)))*AT133)/100)</f>
        <v>0</v>
      </c>
      <c r="CZ133" s="2">
        <f>(((S133+(R133*IF(0,0,1)))*AU133)/100)</f>
        <v>0</v>
      </c>
      <c r="DA133" s="2"/>
      <c r="DB133" s="2"/>
      <c r="DC133" s="2" t="s">
        <v>6</v>
      </c>
      <c r="DD133" s="2" t="s">
        <v>6</v>
      </c>
      <c r="DE133" s="2" t="s">
        <v>6</v>
      </c>
      <c r="DF133" s="2" t="s">
        <v>6</v>
      </c>
      <c r="DG133" s="2" t="s">
        <v>6</v>
      </c>
      <c r="DH133" s="2" t="s">
        <v>6</v>
      </c>
      <c r="DI133" s="2" t="s">
        <v>6</v>
      </c>
      <c r="DJ133" s="2" t="s">
        <v>6</v>
      </c>
      <c r="DK133" s="2" t="s">
        <v>6</v>
      </c>
      <c r="DL133" s="2" t="s">
        <v>6</v>
      </c>
      <c r="DM133" s="2" t="s">
        <v>6</v>
      </c>
      <c r="DN133" s="2">
        <v>0</v>
      </c>
      <c r="DO133" s="2">
        <v>0</v>
      </c>
      <c r="DP133" s="2">
        <v>1</v>
      </c>
      <c r="DQ133" s="2">
        <v>1</v>
      </c>
      <c r="DR133" s="2"/>
      <c r="DS133" s="2"/>
      <c r="DT133" s="2"/>
      <c r="DU133" s="2">
        <v>1007</v>
      </c>
      <c r="DV133" s="2" t="s">
        <v>32</v>
      </c>
      <c r="DW133" s="2" t="s">
        <v>32</v>
      </c>
      <c r="DX133" s="2">
        <v>1</v>
      </c>
      <c r="DY133" s="2"/>
      <c r="DZ133" s="2" t="s">
        <v>6</v>
      </c>
      <c r="EA133" s="2" t="s">
        <v>6</v>
      </c>
      <c r="EB133" s="2" t="s">
        <v>6</v>
      </c>
      <c r="EC133" s="2" t="s">
        <v>6</v>
      </c>
      <c r="ED133" s="2"/>
      <c r="EE133" s="2">
        <v>54938781</v>
      </c>
      <c r="EF133" s="2">
        <v>20</v>
      </c>
      <c r="EG133" s="2" t="s">
        <v>34</v>
      </c>
      <c r="EH133" s="2">
        <v>0</v>
      </c>
      <c r="EI133" s="2" t="s">
        <v>6</v>
      </c>
      <c r="EJ133" s="2">
        <v>1</v>
      </c>
      <c r="EK133" s="2">
        <v>500001</v>
      </c>
      <c r="EL133" s="2" t="s">
        <v>35</v>
      </c>
      <c r="EM133" s="2" t="s">
        <v>36</v>
      </c>
      <c r="EN133" s="2"/>
      <c r="EO133" s="2" t="s">
        <v>6</v>
      </c>
      <c r="EP133" s="2"/>
      <c r="EQ133" s="2">
        <v>0</v>
      </c>
      <c r="ER133" s="2">
        <v>6.22</v>
      </c>
      <c r="ES133" s="110">
        <f>'1.Лок.смета.и.Акт'!F263</f>
        <v>6.22</v>
      </c>
      <c r="ET133" s="2">
        <v>0</v>
      </c>
      <c r="EU133" s="2">
        <v>0</v>
      </c>
      <c r="EV133" s="2">
        <v>0</v>
      </c>
      <c r="EW133" s="2">
        <v>0</v>
      </c>
      <c r="EX133" s="2">
        <v>0</v>
      </c>
      <c r="EY133" s="2"/>
      <c r="EZ133" s="2"/>
      <c r="FA133" s="2"/>
      <c r="FB133" s="2"/>
      <c r="FC133" s="2"/>
      <c r="FD133" s="2"/>
      <c r="FE133" s="2"/>
      <c r="FF133" s="2"/>
      <c r="FG133" s="2"/>
      <c r="FH133" s="2"/>
      <c r="FI133" s="2"/>
      <c r="FJ133" s="2"/>
      <c r="FK133" s="2"/>
      <c r="FL133" s="2"/>
      <c r="FM133" s="2"/>
      <c r="FN133" s="2"/>
      <c r="FO133" s="2"/>
      <c r="FP133" s="2"/>
      <c r="FQ133" s="2">
        <v>0</v>
      </c>
      <c r="FR133" s="2">
        <f t="shared" si="140"/>
        <v>0</v>
      </c>
      <c r="FS133" s="2">
        <v>0</v>
      </c>
      <c r="FT133" s="2"/>
      <c r="FU133" s="2"/>
      <c r="FV133" s="2"/>
      <c r="FW133" s="2"/>
      <c r="FX133" s="2">
        <v>0</v>
      </c>
      <c r="FY133" s="2">
        <v>0</v>
      </c>
      <c r="FZ133" s="2"/>
      <c r="GA133" s="2" t="s">
        <v>6</v>
      </c>
      <c r="GB133" s="2"/>
      <c r="GC133" s="2"/>
      <c r="GD133" s="2">
        <v>1</v>
      </c>
      <c r="GE133" s="2"/>
      <c r="GF133" s="2">
        <v>-394915385</v>
      </c>
      <c r="GG133" s="2">
        <v>2</v>
      </c>
      <c r="GH133" s="2">
        <v>1</v>
      </c>
      <c r="GI133" s="2">
        <v>-2</v>
      </c>
      <c r="GJ133" s="2">
        <v>0</v>
      </c>
      <c r="GK133" s="2">
        <v>0</v>
      </c>
      <c r="GL133" s="2">
        <f t="shared" si="141"/>
        <v>0</v>
      </c>
      <c r="GM133" s="2">
        <f t="shared" si="142"/>
        <v>4</v>
      </c>
      <c r="GN133" s="2">
        <f t="shared" si="143"/>
        <v>4</v>
      </c>
      <c r="GO133" s="2">
        <f t="shared" si="144"/>
        <v>0</v>
      </c>
      <c r="GP133" s="2">
        <f t="shared" si="145"/>
        <v>0</v>
      </c>
      <c r="GQ133" s="2"/>
      <c r="GR133" s="2">
        <v>0</v>
      </c>
      <c r="GS133" s="2">
        <v>3</v>
      </c>
      <c r="GT133" s="2">
        <v>0</v>
      </c>
      <c r="GU133" s="2" t="s">
        <v>6</v>
      </c>
      <c r="GV133" s="2">
        <f t="shared" si="146"/>
        <v>0</v>
      </c>
      <c r="GW133" s="2">
        <v>1</v>
      </c>
      <c r="GX133" s="2">
        <f t="shared" si="147"/>
        <v>0</v>
      </c>
      <c r="GY133" s="2"/>
      <c r="GZ133" s="2"/>
      <c r="HA133" s="2">
        <v>0</v>
      </c>
      <c r="HB133" s="2">
        <v>0</v>
      </c>
      <c r="HC133" s="2">
        <f t="shared" si="148"/>
        <v>0</v>
      </c>
      <c r="HD133" s="2"/>
      <c r="HE133" s="2" t="s">
        <v>6</v>
      </c>
      <c r="HF133" s="2" t="s">
        <v>6</v>
      </c>
      <c r="HG133" s="2"/>
      <c r="HH133" s="2"/>
      <c r="HI133" s="2"/>
      <c r="HJ133" s="2"/>
      <c r="HK133" s="2"/>
      <c r="HL133" s="2"/>
      <c r="HM133" s="2" t="s">
        <v>6</v>
      </c>
      <c r="HN133" s="2" t="s">
        <v>6</v>
      </c>
      <c r="HO133" s="2" t="s">
        <v>6</v>
      </c>
      <c r="HP133" s="2" t="s">
        <v>6</v>
      </c>
      <c r="HQ133" s="2" t="s">
        <v>6</v>
      </c>
      <c r="HR133" s="2"/>
      <c r="HS133" s="2"/>
      <c r="HT133" s="2"/>
      <c r="HU133" s="2"/>
      <c r="HV133" s="2"/>
      <c r="HW133" s="2"/>
      <c r="HX133" s="2"/>
      <c r="HY133" s="2"/>
      <c r="HZ133" s="2"/>
      <c r="IA133" s="2"/>
      <c r="IB133" s="2"/>
      <c r="IC133" s="2"/>
      <c r="ID133" s="2"/>
      <c r="IE133" s="2"/>
      <c r="IF133" s="2">
        <v>-1</v>
      </c>
      <c r="IG133" s="2"/>
      <c r="IH133" s="2"/>
      <c r="II133" s="2"/>
      <c r="IJ133" s="2"/>
      <c r="IK133" s="2">
        <v>0</v>
      </c>
      <c r="IL133" s="2"/>
      <c r="IM133" s="2"/>
      <c r="IN133" s="2"/>
      <c r="IO133" s="2"/>
      <c r="IP133" s="2"/>
      <c r="IQ133" s="2"/>
      <c r="IR133" s="2"/>
      <c r="IS133" s="2"/>
      <c r="IT133" s="2"/>
      <c r="IU133" s="2"/>
    </row>
    <row r="134" spans="1:255" x14ac:dyDescent="0.2">
      <c r="A134">
        <v>18</v>
      </c>
      <c r="B134">
        <v>1</v>
      </c>
      <c r="C134">
        <v>230</v>
      </c>
      <c r="E134" t="s">
        <v>268</v>
      </c>
      <c r="F134" t="e">
        <f>'2.Лок.смета.и.Акт'!#REF!</f>
        <v>#REF!</v>
      </c>
      <c r="G134" t="s">
        <v>250</v>
      </c>
      <c r="H134" t="s">
        <v>32</v>
      </c>
      <c r="I134">
        <f>I132*J134</f>
        <v>0.57950999999999997</v>
      </c>
      <c r="J134">
        <v>1.3699999999999999</v>
      </c>
      <c r="K134">
        <v>1.37</v>
      </c>
      <c r="O134">
        <f t="shared" si="112"/>
        <v>27</v>
      </c>
      <c r="P134">
        <f t="shared" si="113"/>
        <v>27</v>
      </c>
      <c r="Q134">
        <f t="shared" si="114"/>
        <v>0</v>
      </c>
      <c r="R134">
        <f t="shared" si="115"/>
        <v>0</v>
      </c>
      <c r="S134">
        <f t="shared" si="116"/>
        <v>0</v>
      </c>
      <c r="T134">
        <f t="shared" si="117"/>
        <v>0</v>
      </c>
      <c r="U134">
        <f t="shared" si="118"/>
        <v>0</v>
      </c>
      <c r="V134">
        <f t="shared" si="119"/>
        <v>0</v>
      </c>
      <c r="W134">
        <f t="shared" si="120"/>
        <v>0</v>
      </c>
      <c r="X134">
        <f t="shared" si="121"/>
        <v>0</v>
      </c>
      <c r="Y134">
        <f t="shared" si="122"/>
        <v>0</v>
      </c>
      <c r="AA134">
        <v>86295184</v>
      </c>
      <c r="AB134">
        <f t="shared" si="123"/>
        <v>6.08</v>
      </c>
      <c r="AC134">
        <f t="shared" si="153"/>
        <v>6.08</v>
      </c>
      <c r="AD134">
        <f t="shared" si="154"/>
        <v>0</v>
      </c>
      <c r="AE134">
        <f t="shared" si="155"/>
        <v>0</v>
      </c>
      <c r="AF134">
        <f t="shared" si="156"/>
        <v>0</v>
      </c>
      <c r="AG134">
        <f t="shared" si="127"/>
        <v>0</v>
      </c>
      <c r="AH134">
        <f t="shared" si="157"/>
        <v>0</v>
      </c>
      <c r="AI134">
        <f t="shared" si="158"/>
        <v>0</v>
      </c>
      <c r="AJ134">
        <f t="shared" si="130"/>
        <v>0</v>
      </c>
      <c r="AK134">
        <v>6.080000000000001</v>
      </c>
      <c r="AL134">
        <v>6.080000000000001</v>
      </c>
      <c r="AM134">
        <v>0</v>
      </c>
      <c r="AN134">
        <v>0</v>
      </c>
      <c r="AO134">
        <v>0</v>
      </c>
      <c r="AP134">
        <v>0</v>
      </c>
      <c r="AQ134">
        <v>0</v>
      </c>
      <c r="AR134">
        <v>0</v>
      </c>
      <c r="AS134">
        <v>0</v>
      </c>
      <c r="AT134">
        <v>0</v>
      </c>
      <c r="AU134">
        <v>0</v>
      </c>
      <c r="AV134">
        <v>1</v>
      </c>
      <c r="AW134">
        <v>1</v>
      </c>
      <c r="AZ134">
        <v>1</v>
      </c>
      <c r="BA134">
        <v>1</v>
      </c>
      <c r="BB134">
        <v>1</v>
      </c>
      <c r="BC134">
        <v>7.56</v>
      </c>
      <c r="BD134" t="s">
        <v>6</v>
      </c>
      <c r="BE134" t="s">
        <v>6</v>
      </c>
      <c r="BF134" t="s">
        <v>6</v>
      </c>
      <c r="BG134" t="s">
        <v>6</v>
      </c>
      <c r="BH134">
        <v>3</v>
      </c>
      <c r="BI134">
        <v>1</v>
      </c>
      <c r="BJ134" t="s">
        <v>251</v>
      </c>
      <c r="BM134">
        <v>500001</v>
      </c>
      <c r="BN134">
        <v>0</v>
      </c>
      <c r="BO134" t="s">
        <v>6</v>
      </c>
      <c r="BP134">
        <v>0</v>
      </c>
      <c r="BQ134">
        <v>20</v>
      </c>
      <c r="BR134">
        <v>0</v>
      </c>
      <c r="BS134">
        <v>1</v>
      </c>
      <c r="BT134">
        <v>1</v>
      </c>
      <c r="BU134">
        <v>1</v>
      </c>
      <c r="BV134">
        <v>1</v>
      </c>
      <c r="BW134">
        <v>1</v>
      </c>
      <c r="BX134">
        <v>1</v>
      </c>
      <c r="BY134" t="s">
        <v>6</v>
      </c>
      <c r="BZ134">
        <v>0</v>
      </c>
      <c r="CA134">
        <v>0</v>
      </c>
      <c r="CB134" t="s">
        <v>6</v>
      </c>
      <c r="CE134">
        <v>0</v>
      </c>
      <c r="CF134">
        <v>0</v>
      </c>
      <c r="CG134">
        <v>0</v>
      </c>
      <c r="CM134">
        <v>0</v>
      </c>
      <c r="CN134" t="s">
        <v>6</v>
      </c>
      <c r="CO134">
        <v>0</v>
      </c>
      <c r="CP134">
        <f t="shared" si="131"/>
        <v>27</v>
      </c>
      <c r="CQ134">
        <f t="shared" si="132"/>
        <v>45.964799999999997</v>
      </c>
      <c r="CR134">
        <f t="shared" si="133"/>
        <v>0</v>
      </c>
      <c r="CS134">
        <f t="shared" si="134"/>
        <v>0</v>
      </c>
      <c r="CT134">
        <f t="shared" si="135"/>
        <v>0</v>
      </c>
      <c r="CU134">
        <f t="shared" si="136"/>
        <v>0</v>
      </c>
      <c r="CV134">
        <f t="shared" si="137"/>
        <v>0</v>
      </c>
      <c r="CW134">
        <f t="shared" si="138"/>
        <v>0</v>
      </c>
      <c r="CX134">
        <f t="shared" si="139"/>
        <v>0</v>
      </c>
      <c r="CY134">
        <f>(S134+R134)*(BZ134/100)</f>
        <v>0</v>
      </c>
      <c r="CZ134">
        <f>(S134+R134)*(CA134/100)</f>
        <v>0</v>
      </c>
      <c r="DC134" t="s">
        <v>6</v>
      </c>
      <c r="DD134" t="s">
        <v>6</v>
      </c>
      <c r="DE134" t="s">
        <v>6</v>
      </c>
      <c r="DF134" t="s">
        <v>6</v>
      </c>
      <c r="DG134" t="s">
        <v>6</v>
      </c>
      <c r="DH134" t="s">
        <v>6</v>
      </c>
      <c r="DI134" t="s">
        <v>6</v>
      </c>
      <c r="DJ134" t="s">
        <v>6</v>
      </c>
      <c r="DK134" t="s">
        <v>6</v>
      </c>
      <c r="DL134" t="s">
        <v>6</v>
      </c>
      <c r="DM134" t="s">
        <v>6</v>
      </c>
      <c r="DN134">
        <v>0</v>
      </c>
      <c r="DO134">
        <v>0</v>
      </c>
      <c r="DP134">
        <v>1</v>
      </c>
      <c r="DQ134">
        <v>1</v>
      </c>
      <c r="DU134">
        <v>1007</v>
      </c>
      <c r="DV134" t="s">
        <v>32</v>
      </c>
      <c r="DW134" t="e">
        <f>'2.Лок.смета.и.Акт'!#REF!</f>
        <v>#REF!</v>
      </c>
      <c r="DX134">
        <v>1</v>
      </c>
      <c r="DZ134" t="s">
        <v>6</v>
      </c>
      <c r="EA134" t="s">
        <v>6</v>
      </c>
      <c r="EB134" t="s">
        <v>6</v>
      </c>
      <c r="EC134" t="s">
        <v>6</v>
      </c>
      <c r="EE134">
        <v>54938781</v>
      </c>
      <c r="EF134">
        <v>20</v>
      </c>
      <c r="EG134" t="s">
        <v>34</v>
      </c>
      <c r="EH134">
        <v>0</v>
      </c>
      <c r="EI134" t="s">
        <v>6</v>
      </c>
      <c r="EJ134">
        <v>1</v>
      </c>
      <c r="EK134">
        <v>500001</v>
      </c>
      <c r="EL134" t="s">
        <v>35</v>
      </c>
      <c r="EM134" t="s">
        <v>36</v>
      </c>
      <c r="EO134" t="s">
        <v>6</v>
      </c>
      <c r="EQ134">
        <v>0</v>
      </c>
      <c r="ER134">
        <v>43.3</v>
      </c>
      <c r="ES134">
        <v>6.080000000000001</v>
      </c>
      <c r="ET134">
        <v>0</v>
      </c>
      <c r="EU134">
        <v>0</v>
      </c>
      <c r="EV134">
        <v>0</v>
      </c>
      <c r="EW134">
        <v>0</v>
      </c>
      <c r="EX134">
        <v>0</v>
      </c>
      <c r="EZ134">
        <v>5</v>
      </c>
      <c r="FC134">
        <v>0</v>
      </c>
      <c r="FD134">
        <v>18</v>
      </c>
      <c r="FF134">
        <v>43.3</v>
      </c>
      <c r="FQ134">
        <v>0</v>
      </c>
      <c r="FR134">
        <f t="shared" si="140"/>
        <v>0</v>
      </c>
      <c r="FS134">
        <v>0</v>
      </c>
      <c r="FX134">
        <v>0</v>
      </c>
      <c r="FY134">
        <v>0</v>
      </c>
      <c r="GA134" t="s">
        <v>252</v>
      </c>
      <c r="GD134">
        <v>1</v>
      </c>
      <c r="GF134">
        <v>-394915385</v>
      </c>
      <c r="GG134">
        <v>2</v>
      </c>
      <c r="GH134">
        <v>3</v>
      </c>
      <c r="GI134">
        <v>5</v>
      </c>
      <c r="GJ134">
        <v>0</v>
      </c>
      <c r="GK134">
        <v>0</v>
      </c>
      <c r="GL134">
        <f t="shared" si="141"/>
        <v>0</v>
      </c>
      <c r="GM134">
        <f t="shared" si="142"/>
        <v>27</v>
      </c>
      <c r="GN134">
        <f t="shared" si="143"/>
        <v>27</v>
      </c>
      <c r="GO134">
        <f t="shared" si="144"/>
        <v>0</v>
      </c>
      <c r="GP134">
        <f t="shared" si="145"/>
        <v>0</v>
      </c>
      <c r="GR134">
        <v>1</v>
      </c>
      <c r="GS134">
        <v>1</v>
      </c>
      <c r="GT134">
        <v>0</v>
      </c>
      <c r="GU134" t="s">
        <v>6</v>
      </c>
      <c r="GV134">
        <f t="shared" si="146"/>
        <v>0</v>
      </c>
      <c r="GW134">
        <v>1</v>
      </c>
      <c r="GX134">
        <f t="shared" si="147"/>
        <v>0</v>
      </c>
      <c r="HA134">
        <v>0</v>
      </c>
      <c r="HB134">
        <v>0</v>
      </c>
      <c r="HC134">
        <f t="shared" si="148"/>
        <v>0</v>
      </c>
      <c r="HE134" t="s">
        <v>38</v>
      </c>
      <c r="HF134" t="s">
        <v>39</v>
      </c>
      <c r="HM134" t="s">
        <v>6</v>
      </c>
      <c r="HN134" t="s">
        <v>6</v>
      </c>
      <c r="HO134" t="s">
        <v>6</v>
      </c>
      <c r="HP134" t="s">
        <v>6</v>
      </c>
      <c r="HQ134" t="s">
        <v>6</v>
      </c>
      <c r="IF134">
        <v>-1</v>
      </c>
      <c r="IK134">
        <v>0</v>
      </c>
    </row>
    <row r="135" spans="1:255" x14ac:dyDescent="0.2">
      <c r="A135" s="2">
        <v>18</v>
      </c>
      <c r="B135" s="2">
        <v>1</v>
      </c>
      <c r="C135" s="2">
        <v>214</v>
      </c>
      <c r="D135" s="2"/>
      <c r="E135" s="2" t="s">
        <v>269</v>
      </c>
      <c r="F135" s="2" t="s">
        <v>89</v>
      </c>
      <c r="G135" s="2" t="s">
        <v>90</v>
      </c>
      <c r="H135" s="2" t="s">
        <v>63</v>
      </c>
      <c r="I135" s="2">
        <f>I131*J135</f>
        <v>1.6919999999999999E-3</v>
      </c>
      <c r="J135" s="216">
        <f>'5.Ведомость_списания'!F79</f>
        <v>4.0000000000000001E-3</v>
      </c>
      <c r="K135" s="2">
        <v>4.0000000000000001E-3</v>
      </c>
      <c r="L135" s="2"/>
      <c r="M135" s="2"/>
      <c r="N135" s="2"/>
      <c r="O135" s="2">
        <f t="shared" si="112"/>
        <v>18</v>
      </c>
      <c r="P135" s="2">
        <f t="shared" si="113"/>
        <v>18</v>
      </c>
      <c r="Q135" s="2">
        <f t="shared" si="114"/>
        <v>0</v>
      </c>
      <c r="R135" s="2">
        <f t="shared" si="115"/>
        <v>0</v>
      </c>
      <c r="S135" s="2">
        <f t="shared" si="116"/>
        <v>0</v>
      </c>
      <c r="T135" s="2">
        <f t="shared" si="117"/>
        <v>0</v>
      </c>
      <c r="U135" s="2">
        <f t="shared" si="118"/>
        <v>0</v>
      </c>
      <c r="V135" s="2">
        <f t="shared" si="119"/>
        <v>0</v>
      </c>
      <c r="W135" s="2">
        <f t="shared" si="120"/>
        <v>0</v>
      </c>
      <c r="X135" s="2">
        <f t="shared" si="121"/>
        <v>0</v>
      </c>
      <c r="Y135" s="2">
        <f t="shared" si="122"/>
        <v>0</v>
      </c>
      <c r="Z135" s="2"/>
      <c r="AA135" s="2">
        <v>86295183</v>
      </c>
      <c r="AB135" s="2">
        <f t="shared" si="123"/>
        <v>10380</v>
      </c>
      <c r="AC135" s="2">
        <f t="shared" si="153"/>
        <v>10380</v>
      </c>
      <c r="AD135" s="2">
        <f t="shared" si="154"/>
        <v>0</v>
      </c>
      <c r="AE135" s="2">
        <f t="shared" si="155"/>
        <v>0</v>
      </c>
      <c r="AF135" s="2">
        <f t="shared" si="156"/>
        <v>0</v>
      </c>
      <c r="AG135" s="2">
        <f t="shared" si="127"/>
        <v>0</v>
      </c>
      <c r="AH135" s="2">
        <f t="shared" si="157"/>
        <v>0</v>
      </c>
      <c r="AI135" s="2">
        <f t="shared" si="158"/>
        <v>0</v>
      </c>
      <c r="AJ135" s="2">
        <f t="shared" si="130"/>
        <v>0</v>
      </c>
      <c r="AK135" s="2">
        <v>10380</v>
      </c>
      <c r="AL135" s="110">
        <f>'1.Лок.смета.и.Акт'!F265</f>
        <v>10380</v>
      </c>
      <c r="AM135" s="2">
        <v>0</v>
      </c>
      <c r="AN135" s="2">
        <v>0</v>
      </c>
      <c r="AO135" s="2">
        <v>0</v>
      </c>
      <c r="AP135" s="2">
        <v>0</v>
      </c>
      <c r="AQ135" s="2">
        <v>0</v>
      </c>
      <c r="AR135" s="2">
        <v>0</v>
      </c>
      <c r="AS135" s="2">
        <v>0</v>
      </c>
      <c r="AT135" s="2">
        <v>0</v>
      </c>
      <c r="AU135" s="2">
        <v>0</v>
      </c>
      <c r="AV135" s="2">
        <v>1</v>
      </c>
      <c r="AW135" s="2">
        <v>1</v>
      </c>
      <c r="AX135" s="2"/>
      <c r="AY135" s="2"/>
      <c r="AZ135" s="2">
        <v>1</v>
      </c>
      <c r="BA135" s="2">
        <v>1</v>
      </c>
      <c r="BB135" s="2">
        <v>1</v>
      </c>
      <c r="BC135" s="2">
        <v>1</v>
      </c>
      <c r="BD135" s="2" t="s">
        <v>6</v>
      </c>
      <c r="BE135" s="2" t="s">
        <v>6</v>
      </c>
      <c r="BF135" s="2" t="s">
        <v>6</v>
      </c>
      <c r="BG135" s="2" t="s">
        <v>6</v>
      </c>
      <c r="BH135" s="2">
        <v>3</v>
      </c>
      <c r="BI135" s="2">
        <v>1</v>
      </c>
      <c r="BJ135" s="2" t="s">
        <v>91</v>
      </c>
      <c r="BK135" s="2"/>
      <c r="BL135" s="2"/>
      <c r="BM135" s="2">
        <v>500001</v>
      </c>
      <c r="BN135" s="2">
        <v>0</v>
      </c>
      <c r="BO135" s="2" t="s">
        <v>6</v>
      </c>
      <c r="BP135" s="2">
        <v>0</v>
      </c>
      <c r="BQ135" s="2">
        <v>20</v>
      </c>
      <c r="BR135" s="2">
        <v>0</v>
      </c>
      <c r="BS135" s="2">
        <v>1</v>
      </c>
      <c r="BT135" s="2">
        <v>1</v>
      </c>
      <c r="BU135" s="2">
        <v>1</v>
      </c>
      <c r="BV135" s="2">
        <v>1</v>
      </c>
      <c r="BW135" s="2">
        <v>1</v>
      </c>
      <c r="BX135" s="2">
        <v>1</v>
      </c>
      <c r="BY135" s="2" t="s">
        <v>6</v>
      </c>
      <c r="BZ135" s="2">
        <v>0</v>
      </c>
      <c r="CA135" s="2">
        <v>0</v>
      </c>
      <c r="CB135" s="2" t="s">
        <v>6</v>
      </c>
      <c r="CC135" s="2"/>
      <c r="CD135" s="2"/>
      <c r="CE135" s="2">
        <v>0</v>
      </c>
      <c r="CF135" s="2">
        <v>0</v>
      </c>
      <c r="CG135" s="2">
        <v>0</v>
      </c>
      <c r="CH135" s="2"/>
      <c r="CI135" s="2"/>
      <c r="CJ135" s="2"/>
      <c r="CK135" s="2"/>
      <c r="CL135" s="2"/>
      <c r="CM135" s="2">
        <v>0</v>
      </c>
      <c r="CN135" s="2" t="s">
        <v>6</v>
      </c>
      <c r="CO135" s="2">
        <v>0</v>
      </c>
      <c r="CP135" s="2">
        <f t="shared" si="131"/>
        <v>18</v>
      </c>
      <c r="CQ135" s="2">
        <f t="shared" si="132"/>
        <v>10380</v>
      </c>
      <c r="CR135" s="2">
        <f t="shared" si="133"/>
        <v>0</v>
      </c>
      <c r="CS135" s="2">
        <f t="shared" si="134"/>
        <v>0</v>
      </c>
      <c r="CT135" s="2">
        <f t="shared" si="135"/>
        <v>0</v>
      </c>
      <c r="CU135" s="2">
        <f t="shared" si="136"/>
        <v>0</v>
      </c>
      <c r="CV135" s="2">
        <f t="shared" si="137"/>
        <v>0</v>
      </c>
      <c r="CW135" s="2">
        <f t="shared" si="138"/>
        <v>0</v>
      </c>
      <c r="CX135" s="2">
        <f t="shared" si="139"/>
        <v>0</v>
      </c>
      <c r="CY135" s="2">
        <f>(((S135+(R135*IF(0,0,1)))*AT135)/100)</f>
        <v>0</v>
      </c>
      <c r="CZ135" s="2">
        <f>(((S135+(R135*IF(0,0,1)))*AU135)/100)</f>
        <v>0</v>
      </c>
      <c r="DA135" s="2"/>
      <c r="DB135" s="2"/>
      <c r="DC135" s="2" t="s">
        <v>6</v>
      </c>
      <c r="DD135" s="2" t="s">
        <v>6</v>
      </c>
      <c r="DE135" s="2" t="s">
        <v>6</v>
      </c>
      <c r="DF135" s="2" t="s">
        <v>6</v>
      </c>
      <c r="DG135" s="2" t="s">
        <v>6</v>
      </c>
      <c r="DH135" s="2" t="s">
        <v>6</v>
      </c>
      <c r="DI135" s="2" t="s">
        <v>6</v>
      </c>
      <c r="DJ135" s="2" t="s">
        <v>6</v>
      </c>
      <c r="DK135" s="2" t="s">
        <v>6</v>
      </c>
      <c r="DL135" s="2" t="s">
        <v>6</v>
      </c>
      <c r="DM135" s="2" t="s">
        <v>6</v>
      </c>
      <c r="DN135" s="2">
        <v>0</v>
      </c>
      <c r="DO135" s="2">
        <v>0</v>
      </c>
      <c r="DP135" s="2">
        <v>1</v>
      </c>
      <c r="DQ135" s="2">
        <v>1</v>
      </c>
      <c r="DR135" s="2"/>
      <c r="DS135" s="2"/>
      <c r="DT135" s="2"/>
      <c r="DU135" s="2">
        <v>1009</v>
      </c>
      <c r="DV135" s="2" t="s">
        <v>63</v>
      </c>
      <c r="DW135" s="2" t="s">
        <v>63</v>
      </c>
      <c r="DX135" s="2">
        <v>1000</v>
      </c>
      <c r="DY135" s="2"/>
      <c r="DZ135" s="2" t="s">
        <v>6</v>
      </c>
      <c r="EA135" s="2" t="s">
        <v>6</v>
      </c>
      <c r="EB135" s="2" t="s">
        <v>6</v>
      </c>
      <c r="EC135" s="2" t="s">
        <v>6</v>
      </c>
      <c r="ED135" s="2"/>
      <c r="EE135" s="2">
        <v>54938781</v>
      </c>
      <c r="EF135" s="2">
        <v>20</v>
      </c>
      <c r="EG135" s="2" t="s">
        <v>34</v>
      </c>
      <c r="EH135" s="2">
        <v>0</v>
      </c>
      <c r="EI135" s="2" t="s">
        <v>6</v>
      </c>
      <c r="EJ135" s="2">
        <v>1</v>
      </c>
      <c r="EK135" s="2">
        <v>500001</v>
      </c>
      <c r="EL135" s="2" t="s">
        <v>35</v>
      </c>
      <c r="EM135" s="2" t="s">
        <v>36</v>
      </c>
      <c r="EN135" s="2"/>
      <c r="EO135" s="2" t="s">
        <v>6</v>
      </c>
      <c r="EP135" s="2"/>
      <c r="EQ135" s="2">
        <v>0</v>
      </c>
      <c r="ER135" s="2">
        <v>10380</v>
      </c>
      <c r="ES135" s="110">
        <f>'1.Лок.смета.и.Акт'!F265</f>
        <v>10380</v>
      </c>
      <c r="ET135" s="2">
        <v>0</v>
      </c>
      <c r="EU135" s="2">
        <v>0</v>
      </c>
      <c r="EV135" s="2">
        <v>0</v>
      </c>
      <c r="EW135" s="2">
        <v>0</v>
      </c>
      <c r="EX135" s="2">
        <v>0</v>
      </c>
      <c r="EY135" s="2"/>
      <c r="EZ135" s="2"/>
      <c r="FA135" s="2"/>
      <c r="FB135" s="2"/>
      <c r="FC135" s="2"/>
      <c r="FD135" s="2"/>
      <c r="FE135" s="2"/>
      <c r="FF135" s="2"/>
      <c r="FG135" s="2"/>
      <c r="FH135" s="2"/>
      <c r="FI135" s="2"/>
      <c r="FJ135" s="2"/>
      <c r="FK135" s="2"/>
      <c r="FL135" s="2"/>
      <c r="FM135" s="2"/>
      <c r="FN135" s="2"/>
      <c r="FO135" s="2"/>
      <c r="FP135" s="2"/>
      <c r="FQ135" s="2">
        <v>0</v>
      </c>
      <c r="FR135" s="2">
        <f t="shared" si="140"/>
        <v>0</v>
      </c>
      <c r="FS135" s="2">
        <v>0</v>
      </c>
      <c r="FT135" s="2"/>
      <c r="FU135" s="2"/>
      <c r="FV135" s="2"/>
      <c r="FW135" s="2"/>
      <c r="FX135" s="2">
        <v>0</v>
      </c>
      <c r="FY135" s="2">
        <v>0</v>
      </c>
      <c r="FZ135" s="2"/>
      <c r="GA135" s="2" t="s">
        <v>6</v>
      </c>
      <c r="GB135" s="2"/>
      <c r="GC135" s="2"/>
      <c r="GD135" s="2">
        <v>1</v>
      </c>
      <c r="GE135" s="2"/>
      <c r="GF135" s="2">
        <v>1570490953</v>
      </c>
      <c r="GG135" s="2">
        <v>2</v>
      </c>
      <c r="GH135" s="2">
        <v>0</v>
      </c>
      <c r="GI135" s="2">
        <v>-2</v>
      </c>
      <c r="GJ135" s="2">
        <v>0</v>
      </c>
      <c r="GK135" s="2">
        <v>0</v>
      </c>
      <c r="GL135" s="2">
        <f t="shared" si="141"/>
        <v>0</v>
      </c>
      <c r="GM135" s="2">
        <f t="shared" si="142"/>
        <v>18</v>
      </c>
      <c r="GN135" s="2">
        <f t="shared" si="143"/>
        <v>18</v>
      </c>
      <c r="GO135" s="2">
        <f t="shared" si="144"/>
        <v>0</v>
      </c>
      <c r="GP135" s="2">
        <f t="shared" si="145"/>
        <v>0</v>
      </c>
      <c r="GQ135" s="2"/>
      <c r="GR135" s="2">
        <v>0</v>
      </c>
      <c r="GS135" s="2">
        <v>3</v>
      </c>
      <c r="GT135" s="2">
        <v>0</v>
      </c>
      <c r="GU135" s="2" t="s">
        <v>6</v>
      </c>
      <c r="GV135" s="2">
        <f t="shared" si="146"/>
        <v>0</v>
      </c>
      <c r="GW135" s="2">
        <v>1</v>
      </c>
      <c r="GX135" s="2">
        <f t="shared" si="147"/>
        <v>0</v>
      </c>
      <c r="GY135" s="2"/>
      <c r="GZ135" s="2"/>
      <c r="HA135" s="2">
        <v>0</v>
      </c>
      <c r="HB135" s="2">
        <v>0</v>
      </c>
      <c r="HC135" s="2">
        <f t="shared" si="148"/>
        <v>0</v>
      </c>
      <c r="HD135" s="2"/>
      <c r="HE135" s="2" t="s">
        <v>6</v>
      </c>
      <c r="HF135" s="2" t="s">
        <v>6</v>
      </c>
      <c r="HG135" s="2"/>
      <c r="HH135" s="2"/>
      <c r="HI135" s="2"/>
      <c r="HJ135" s="2"/>
      <c r="HK135" s="2"/>
      <c r="HL135" s="2"/>
      <c r="HM135" s="2" t="s">
        <v>6</v>
      </c>
      <c r="HN135" s="2" t="s">
        <v>6</v>
      </c>
      <c r="HO135" s="2" t="s">
        <v>6</v>
      </c>
      <c r="HP135" s="2" t="s">
        <v>6</v>
      </c>
      <c r="HQ135" s="2" t="s">
        <v>6</v>
      </c>
      <c r="HR135" s="2"/>
      <c r="HS135" s="2"/>
      <c r="HT135" s="2"/>
      <c r="HU135" s="2"/>
      <c r="HV135" s="2"/>
      <c r="HW135" s="2"/>
      <c r="HX135" s="2"/>
      <c r="HY135" s="2"/>
      <c r="HZ135" s="2"/>
      <c r="IA135" s="2"/>
      <c r="IB135" s="2"/>
      <c r="IC135" s="2"/>
      <c r="ID135" s="2"/>
      <c r="IE135" s="2"/>
      <c r="IF135" s="2">
        <v>-1</v>
      </c>
      <c r="IG135" s="2"/>
      <c r="IH135" s="2"/>
      <c r="II135" s="2"/>
      <c r="IJ135" s="2"/>
      <c r="IK135" s="2">
        <v>0</v>
      </c>
      <c r="IL135" s="2"/>
      <c r="IM135" s="2"/>
      <c r="IN135" s="2"/>
      <c r="IO135" s="2"/>
      <c r="IP135" s="2"/>
      <c r="IQ135" s="2"/>
      <c r="IR135" s="2"/>
      <c r="IS135" s="2"/>
      <c r="IT135" s="2"/>
      <c r="IU135" s="2"/>
    </row>
    <row r="136" spans="1:255" x14ac:dyDescent="0.2">
      <c r="A136">
        <v>18</v>
      </c>
      <c r="B136">
        <v>1</v>
      </c>
      <c r="C136">
        <v>231</v>
      </c>
      <c r="E136" t="s">
        <v>269</v>
      </c>
      <c r="F136" t="e">
        <f>'2.Лок.смета.и.Акт'!#REF!</f>
        <v>#REF!</v>
      </c>
      <c r="G136" t="s">
        <v>90</v>
      </c>
      <c r="H136" t="s">
        <v>63</v>
      </c>
      <c r="I136">
        <f>I132*J136</f>
        <v>1.6919999999999999E-3</v>
      </c>
      <c r="J136">
        <v>4.0000000000000001E-3</v>
      </c>
      <c r="K136">
        <v>4.0000000000000001E-3</v>
      </c>
      <c r="O136">
        <f t="shared" si="112"/>
        <v>323</v>
      </c>
      <c r="P136">
        <f t="shared" si="113"/>
        <v>323</v>
      </c>
      <c r="Q136">
        <f t="shared" si="114"/>
        <v>0</v>
      </c>
      <c r="R136">
        <f t="shared" si="115"/>
        <v>0</v>
      </c>
      <c r="S136">
        <f t="shared" si="116"/>
        <v>0</v>
      </c>
      <c r="T136">
        <f t="shared" si="117"/>
        <v>0</v>
      </c>
      <c r="U136">
        <f t="shared" si="118"/>
        <v>0</v>
      </c>
      <c r="V136">
        <f t="shared" si="119"/>
        <v>0</v>
      </c>
      <c r="W136">
        <f t="shared" si="120"/>
        <v>0</v>
      </c>
      <c r="X136">
        <f t="shared" si="121"/>
        <v>0</v>
      </c>
      <c r="Y136">
        <f t="shared" si="122"/>
        <v>0</v>
      </c>
      <c r="AA136">
        <v>86295184</v>
      </c>
      <c r="AB136">
        <f t="shared" si="123"/>
        <v>25257.14</v>
      </c>
      <c r="AC136">
        <f t="shared" si="153"/>
        <v>25257.14</v>
      </c>
      <c r="AD136">
        <f t="shared" si="154"/>
        <v>0</v>
      </c>
      <c r="AE136">
        <f t="shared" si="155"/>
        <v>0</v>
      </c>
      <c r="AF136">
        <f t="shared" si="156"/>
        <v>0</v>
      </c>
      <c r="AG136">
        <f t="shared" si="127"/>
        <v>0</v>
      </c>
      <c r="AH136">
        <f t="shared" si="157"/>
        <v>0</v>
      </c>
      <c r="AI136">
        <f t="shared" si="158"/>
        <v>0</v>
      </c>
      <c r="AJ136">
        <f t="shared" si="130"/>
        <v>0</v>
      </c>
      <c r="AK136">
        <v>25257.140000000003</v>
      </c>
      <c r="AL136">
        <v>25257.140000000003</v>
      </c>
      <c r="AM136">
        <v>0</v>
      </c>
      <c r="AN136">
        <v>0</v>
      </c>
      <c r="AO136">
        <v>0</v>
      </c>
      <c r="AP136">
        <v>0</v>
      </c>
      <c r="AQ136">
        <v>0</v>
      </c>
      <c r="AR136">
        <v>0</v>
      </c>
      <c r="AS136">
        <v>0</v>
      </c>
      <c r="AT136">
        <v>0</v>
      </c>
      <c r="AU136">
        <v>0</v>
      </c>
      <c r="AV136">
        <v>1</v>
      </c>
      <c r="AW136">
        <v>1</v>
      </c>
      <c r="AZ136">
        <v>1</v>
      </c>
      <c r="BA136">
        <v>1</v>
      </c>
      <c r="BB136">
        <v>1</v>
      </c>
      <c r="BC136">
        <v>7.56</v>
      </c>
      <c r="BD136" t="s">
        <v>6</v>
      </c>
      <c r="BE136" t="s">
        <v>6</v>
      </c>
      <c r="BF136" t="s">
        <v>6</v>
      </c>
      <c r="BG136" t="s">
        <v>6</v>
      </c>
      <c r="BH136">
        <v>3</v>
      </c>
      <c r="BI136">
        <v>1</v>
      </c>
      <c r="BJ136" t="s">
        <v>91</v>
      </c>
      <c r="BM136">
        <v>500001</v>
      </c>
      <c r="BN136">
        <v>0</v>
      </c>
      <c r="BO136" t="s">
        <v>6</v>
      </c>
      <c r="BP136">
        <v>0</v>
      </c>
      <c r="BQ136">
        <v>20</v>
      </c>
      <c r="BR136">
        <v>0</v>
      </c>
      <c r="BS136">
        <v>1</v>
      </c>
      <c r="BT136">
        <v>1</v>
      </c>
      <c r="BU136">
        <v>1</v>
      </c>
      <c r="BV136">
        <v>1</v>
      </c>
      <c r="BW136">
        <v>1</v>
      </c>
      <c r="BX136">
        <v>1</v>
      </c>
      <c r="BY136" t="s">
        <v>6</v>
      </c>
      <c r="BZ136">
        <v>0</v>
      </c>
      <c r="CA136">
        <v>0</v>
      </c>
      <c r="CB136" t="s">
        <v>6</v>
      </c>
      <c r="CE136">
        <v>0</v>
      </c>
      <c r="CF136">
        <v>0</v>
      </c>
      <c r="CG136">
        <v>0</v>
      </c>
      <c r="CM136">
        <v>0</v>
      </c>
      <c r="CN136" t="s">
        <v>6</v>
      </c>
      <c r="CO136">
        <v>0</v>
      </c>
      <c r="CP136">
        <f t="shared" si="131"/>
        <v>323</v>
      </c>
      <c r="CQ136">
        <f t="shared" si="132"/>
        <v>190943.97839999999</v>
      </c>
      <c r="CR136">
        <f t="shared" si="133"/>
        <v>0</v>
      </c>
      <c r="CS136">
        <f t="shared" si="134"/>
        <v>0</v>
      </c>
      <c r="CT136">
        <f t="shared" si="135"/>
        <v>0</v>
      </c>
      <c r="CU136">
        <f t="shared" si="136"/>
        <v>0</v>
      </c>
      <c r="CV136">
        <f t="shared" si="137"/>
        <v>0</v>
      </c>
      <c r="CW136">
        <f t="shared" si="138"/>
        <v>0</v>
      </c>
      <c r="CX136">
        <f t="shared" si="139"/>
        <v>0</v>
      </c>
      <c r="CY136">
        <f>(S136+R136)*(BZ136/100)</f>
        <v>0</v>
      </c>
      <c r="CZ136">
        <f>(S136+R136)*(CA136/100)</f>
        <v>0</v>
      </c>
      <c r="DC136" t="s">
        <v>6</v>
      </c>
      <c r="DD136" t="s">
        <v>6</v>
      </c>
      <c r="DE136" t="s">
        <v>6</v>
      </c>
      <c r="DF136" t="s">
        <v>6</v>
      </c>
      <c r="DG136" t="s">
        <v>6</v>
      </c>
      <c r="DH136" t="s">
        <v>6</v>
      </c>
      <c r="DI136" t="s">
        <v>6</v>
      </c>
      <c r="DJ136" t="s">
        <v>6</v>
      </c>
      <c r="DK136" t="s">
        <v>6</v>
      </c>
      <c r="DL136" t="s">
        <v>6</v>
      </c>
      <c r="DM136" t="s">
        <v>6</v>
      </c>
      <c r="DN136">
        <v>0</v>
      </c>
      <c r="DO136">
        <v>0</v>
      </c>
      <c r="DP136">
        <v>1</v>
      </c>
      <c r="DQ136">
        <v>1</v>
      </c>
      <c r="DU136">
        <v>1009</v>
      </c>
      <c r="DV136" t="s">
        <v>63</v>
      </c>
      <c r="DW136" t="e">
        <f>'2.Лок.смета.и.Акт'!#REF!</f>
        <v>#REF!</v>
      </c>
      <c r="DX136">
        <v>1000</v>
      </c>
      <c r="DZ136" t="s">
        <v>6</v>
      </c>
      <c r="EA136" t="s">
        <v>6</v>
      </c>
      <c r="EB136" t="s">
        <v>6</v>
      </c>
      <c r="EC136" t="s">
        <v>6</v>
      </c>
      <c r="EE136">
        <v>54938781</v>
      </c>
      <c r="EF136">
        <v>20</v>
      </c>
      <c r="EG136" t="s">
        <v>34</v>
      </c>
      <c r="EH136">
        <v>0</v>
      </c>
      <c r="EI136" t="s">
        <v>6</v>
      </c>
      <c r="EJ136">
        <v>1</v>
      </c>
      <c r="EK136">
        <v>500001</v>
      </c>
      <c r="EL136" t="s">
        <v>35</v>
      </c>
      <c r="EM136" t="s">
        <v>36</v>
      </c>
      <c r="EO136" t="s">
        <v>6</v>
      </c>
      <c r="EQ136">
        <v>0</v>
      </c>
      <c r="ER136">
        <v>180000</v>
      </c>
      <c r="ES136">
        <v>25257.140000000003</v>
      </c>
      <c r="ET136">
        <v>0</v>
      </c>
      <c r="EU136">
        <v>0</v>
      </c>
      <c r="EV136">
        <v>0</v>
      </c>
      <c r="EW136">
        <v>0</v>
      </c>
      <c r="EX136">
        <v>0</v>
      </c>
      <c r="EZ136">
        <v>5</v>
      </c>
      <c r="FC136">
        <v>0</v>
      </c>
      <c r="FD136">
        <v>18</v>
      </c>
      <c r="FF136">
        <v>180000</v>
      </c>
      <c r="FQ136">
        <v>0</v>
      </c>
      <c r="FR136">
        <f t="shared" si="140"/>
        <v>0</v>
      </c>
      <c r="FS136">
        <v>0</v>
      </c>
      <c r="FX136">
        <v>0</v>
      </c>
      <c r="FY136">
        <v>0</v>
      </c>
      <c r="GA136" t="s">
        <v>92</v>
      </c>
      <c r="GD136">
        <v>1</v>
      </c>
      <c r="GF136">
        <v>1570490953</v>
      </c>
      <c r="GG136">
        <v>2</v>
      </c>
      <c r="GH136">
        <v>3</v>
      </c>
      <c r="GI136">
        <v>5</v>
      </c>
      <c r="GJ136">
        <v>0</v>
      </c>
      <c r="GK136">
        <v>0</v>
      </c>
      <c r="GL136">
        <f t="shared" si="141"/>
        <v>0</v>
      </c>
      <c r="GM136">
        <f t="shared" si="142"/>
        <v>323</v>
      </c>
      <c r="GN136">
        <f t="shared" si="143"/>
        <v>323</v>
      </c>
      <c r="GO136">
        <f t="shared" si="144"/>
        <v>0</v>
      </c>
      <c r="GP136">
        <f t="shared" si="145"/>
        <v>0</v>
      </c>
      <c r="GR136">
        <v>1</v>
      </c>
      <c r="GS136">
        <v>1</v>
      </c>
      <c r="GT136">
        <v>0</v>
      </c>
      <c r="GU136" t="s">
        <v>6</v>
      </c>
      <c r="GV136">
        <f t="shared" si="146"/>
        <v>0</v>
      </c>
      <c r="GW136">
        <v>1</v>
      </c>
      <c r="GX136">
        <f t="shared" si="147"/>
        <v>0</v>
      </c>
      <c r="HA136">
        <v>0</v>
      </c>
      <c r="HB136">
        <v>0</v>
      </c>
      <c r="HC136">
        <f t="shared" si="148"/>
        <v>0</v>
      </c>
      <c r="HE136" t="s">
        <v>38</v>
      </c>
      <c r="HF136" t="s">
        <v>39</v>
      </c>
      <c r="HM136" t="s">
        <v>6</v>
      </c>
      <c r="HN136" t="s">
        <v>6</v>
      </c>
      <c r="HO136" t="s">
        <v>6</v>
      </c>
      <c r="HP136" t="s">
        <v>6</v>
      </c>
      <c r="HQ136" t="s">
        <v>6</v>
      </c>
      <c r="IF136">
        <v>-1</v>
      </c>
      <c r="IK136">
        <v>0</v>
      </c>
    </row>
    <row r="137" spans="1:255" x14ac:dyDescent="0.2">
      <c r="A137" s="2">
        <v>18</v>
      </c>
      <c r="B137" s="2">
        <v>1</v>
      </c>
      <c r="C137" s="2">
        <v>215</v>
      </c>
      <c r="D137" s="2"/>
      <c r="E137" s="2" t="s">
        <v>270</v>
      </c>
      <c r="F137" s="2" t="s">
        <v>255</v>
      </c>
      <c r="G137" s="2" t="s">
        <v>256</v>
      </c>
      <c r="H137" s="2" t="s">
        <v>182</v>
      </c>
      <c r="I137" s="2">
        <f>I131*J137</f>
        <v>0.17343</v>
      </c>
      <c r="J137" s="216">
        <f>'5.Ведомость_списания'!F80</f>
        <v>0.41000000000000003</v>
      </c>
      <c r="K137" s="2">
        <v>0.41</v>
      </c>
      <c r="L137" s="2"/>
      <c r="M137" s="2"/>
      <c r="N137" s="2"/>
      <c r="O137" s="2">
        <f t="shared" si="112"/>
        <v>1</v>
      </c>
      <c r="P137" s="2">
        <f t="shared" si="113"/>
        <v>1</v>
      </c>
      <c r="Q137" s="2">
        <f t="shared" si="114"/>
        <v>0</v>
      </c>
      <c r="R137" s="2">
        <f t="shared" si="115"/>
        <v>0</v>
      </c>
      <c r="S137" s="2">
        <f t="shared" si="116"/>
        <v>0</v>
      </c>
      <c r="T137" s="2">
        <f t="shared" si="117"/>
        <v>0</v>
      </c>
      <c r="U137" s="2">
        <f t="shared" si="118"/>
        <v>0</v>
      </c>
      <c r="V137" s="2">
        <f t="shared" si="119"/>
        <v>0</v>
      </c>
      <c r="W137" s="2">
        <f t="shared" si="120"/>
        <v>0</v>
      </c>
      <c r="X137" s="2">
        <f t="shared" si="121"/>
        <v>0</v>
      </c>
      <c r="Y137" s="2">
        <f t="shared" si="122"/>
        <v>0</v>
      </c>
      <c r="Z137" s="2"/>
      <c r="AA137" s="2">
        <v>86295183</v>
      </c>
      <c r="AB137" s="2">
        <f t="shared" si="123"/>
        <v>6.12</v>
      </c>
      <c r="AC137" s="2">
        <f t="shared" si="153"/>
        <v>6.12</v>
      </c>
      <c r="AD137" s="2">
        <f t="shared" si="154"/>
        <v>0</v>
      </c>
      <c r="AE137" s="2">
        <f t="shared" si="155"/>
        <v>0</v>
      </c>
      <c r="AF137" s="2">
        <f t="shared" si="156"/>
        <v>0</v>
      </c>
      <c r="AG137" s="2">
        <f t="shared" si="127"/>
        <v>0</v>
      </c>
      <c r="AH137" s="2">
        <f t="shared" si="157"/>
        <v>0</v>
      </c>
      <c r="AI137" s="2">
        <f t="shared" si="158"/>
        <v>0</v>
      </c>
      <c r="AJ137" s="2">
        <f t="shared" si="130"/>
        <v>0</v>
      </c>
      <c r="AK137" s="2">
        <v>6.12</v>
      </c>
      <c r="AL137" s="110">
        <f>'1.Лок.смета.и.Акт'!F267</f>
        <v>6.12</v>
      </c>
      <c r="AM137" s="2">
        <v>0</v>
      </c>
      <c r="AN137" s="2">
        <v>0</v>
      </c>
      <c r="AO137" s="2">
        <v>0</v>
      </c>
      <c r="AP137" s="2">
        <v>0</v>
      </c>
      <c r="AQ137" s="2">
        <v>0</v>
      </c>
      <c r="AR137" s="2">
        <v>0</v>
      </c>
      <c r="AS137" s="2">
        <v>0</v>
      </c>
      <c r="AT137" s="2">
        <v>0</v>
      </c>
      <c r="AU137" s="2">
        <v>0</v>
      </c>
      <c r="AV137" s="2">
        <v>1</v>
      </c>
      <c r="AW137" s="2">
        <v>1</v>
      </c>
      <c r="AX137" s="2"/>
      <c r="AY137" s="2"/>
      <c r="AZ137" s="2">
        <v>1</v>
      </c>
      <c r="BA137" s="2">
        <v>1</v>
      </c>
      <c r="BB137" s="2">
        <v>1</v>
      </c>
      <c r="BC137" s="2">
        <v>1</v>
      </c>
      <c r="BD137" s="2" t="s">
        <v>6</v>
      </c>
      <c r="BE137" s="2" t="s">
        <v>6</v>
      </c>
      <c r="BF137" s="2" t="s">
        <v>6</v>
      </c>
      <c r="BG137" s="2" t="s">
        <v>6</v>
      </c>
      <c r="BH137" s="2">
        <v>3</v>
      </c>
      <c r="BI137" s="2">
        <v>1</v>
      </c>
      <c r="BJ137" s="2" t="s">
        <v>257</v>
      </c>
      <c r="BK137" s="2"/>
      <c r="BL137" s="2"/>
      <c r="BM137" s="2">
        <v>500001</v>
      </c>
      <c r="BN137" s="2">
        <v>0</v>
      </c>
      <c r="BO137" s="2" t="s">
        <v>6</v>
      </c>
      <c r="BP137" s="2">
        <v>0</v>
      </c>
      <c r="BQ137" s="2">
        <v>20</v>
      </c>
      <c r="BR137" s="2">
        <v>0</v>
      </c>
      <c r="BS137" s="2">
        <v>1</v>
      </c>
      <c r="BT137" s="2">
        <v>1</v>
      </c>
      <c r="BU137" s="2">
        <v>1</v>
      </c>
      <c r="BV137" s="2">
        <v>1</v>
      </c>
      <c r="BW137" s="2">
        <v>1</v>
      </c>
      <c r="BX137" s="2">
        <v>1</v>
      </c>
      <c r="BY137" s="2" t="s">
        <v>6</v>
      </c>
      <c r="BZ137" s="2">
        <v>0</v>
      </c>
      <c r="CA137" s="2">
        <v>0</v>
      </c>
      <c r="CB137" s="2" t="s">
        <v>6</v>
      </c>
      <c r="CC137" s="2"/>
      <c r="CD137" s="2"/>
      <c r="CE137" s="2">
        <v>0</v>
      </c>
      <c r="CF137" s="2">
        <v>0</v>
      </c>
      <c r="CG137" s="2">
        <v>0</v>
      </c>
      <c r="CH137" s="2"/>
      <c r="CI137" s="2"/>
      <c r="CJ137" s="2"/>
      <c r="CK137" s="2"/>
      <c r="CL137" s="2"/>
      <c r="CM137" s="2">
        <v>0</v>
      </c>
      <c r="CN137" s="2" t="s">
        <v>6</v>
      </c>
      <c r="CO137" s="2">
        <v>0</v>
      </c>
      <c r="CP137" s="2">
        <f t="shared" si="131"/>
        <v>1</v>
      </c>
      <c r="CQ137" s="2">
        <f t="shared" si="132"/>
        <v>6.12</v>
      </c>
      <c r="CR137" s="2">
        <f t="shared" si="133"/>
        <v>0</v>
      </c>
      <c r="CS137" s="2">
        <f t="shared" si="134"/>
        <v>0</v>
      </c>
      <c r="CT137" s="2">
        <f t="shared" si="135"/>
        <v>0</v>
      </c>
      <c r="CU137" s="2">
        <f t="shared" si="136"/>
        <v>0</v>
      </c>
      <c r="CV137" s="2">
        <f t="shared" si="137"/>
        <v>0</v>
      </c>
      <c r="CW137" s="2">
        <f t="shared" si="138"/>
        <v>0</v>
      </c>
      <c r="CX137" s="2">
        <f t="shared" si="139"/>
        <v>0</v>
      </c>
      <c r="CY137" s="2">
        <f>(((S137+(R137*IF(0,0,1)))*AT137)/100)</f>
        <v>0</v>
      </c>
      <c r="CZ137" s="2">
        <f>(((S137+(R137*IF(0,0,1)))*AU137)/100)</f>
        <v>0</v>
      </c>
      <c r="DA137" s="2"/>
      <c r="DB137" s="2"/>
      <c r="DC137" s="2" t="s">
        <v>6</v>
      </c>
      <c r="DD137" s="2" t="s">
        <v>6</v>
      </c>
      <c r="DE137" s="2" t="s">
        <v>6</v>
      </c>
      <c r="DF137" s="2" t="s">
        <v>6</v>
      </c>
      <c r="DG137" s="2" t="s">
        <v>6</v>
      </c>
      <c r="DH137" s="2" t="s">
        <v>6</v>
      </c>
      <c r="DI137" s="2" t="s">
        <v>6</v>
      </c>
      <c r="DJ137" s="2" t="s">
        <v>6</v>
      </c>
      <c r="DK137" s="2" t="s">
        <v>6</v>
      </c>
      <c r="DL137" s="2" t="s">
        <v>6</v>
      </c>
      <c r="DM137" s="2" t="s">
        <v>6</v>
      </c>
      <c r="DN137" s="2">
        <v>0</v>
      </c>
      <c r="DO137" s="2">
        <v>0</v>
      </c>
      <c r="DP137" s="2">
        <v>1</v>
      </c>
      <c r="DQ137" s="2">
        <v>1</v>
      </c>
      <c r="DR137" s="2"/>
      <c r="DS137" s="2"/>
      <c r="DT137" s="2"/>
      <c r="DU137" s="2">
        <v>1009</v>
      </c>
      <c r="DV137" s="2" t="s">
        <v>182</v>
      </c>
      <c r="DW137" s="2" t="s">
        <v>182</v>
      </c>
      <c r="DX137" s="2">
        <v>1</v>
      </c>
      <c r="DY137" s="2"/>
      <c r="DZ137" s="2" t="s">
        <v>6</v>
      </c>
      <c r="EA137" s="2" t="s">
        <v>6</v>
      </c>
      <c r="EB137" s="2" t="s">
        <v>6</v>
      </c>
      <c r="EC137" s="2" t="s">
        <v>6</v>
      </c>
      <c r="ED137" s="2"/>
      <c r="EE137" s="2">
        <v>54938781</v>
      </c>
      <c r="EF137" s="2">
        <v>20</v>
      </c>
      <c r="EG137" s="2" t="s">
        <v>34</v>
      </c>
      <c r="EH137" s="2">
        <v>0</v>
      </c>
      <c r="EI137" s="2" t="s">
        <v>6</v>
      </c>
      <c r="EJ137" s="2">
        <v>1</v>
      </c>
      <c r="EK137" s="2">
        <v>500001</v>
      </c>
      <c r="EL137" s="2" t="s">
        <v>35</v>
      </c>
      <c r="EM137" s="2" t="s">
        <v>36</v>
      </c>
      <c r="EN137" s="2"/>
      <c r="EO137" s="2" t="s">
        <v>6</v>
      </c>
      <c r="EP137" s="2"/>
      <c r="EQ137" s="2">
        <v>0</v>
      </c>
      <c r="ER137" s="2">
        <v>6.12</v>
      </c>
      <c r="ES137" s="110">
        <f>'1.Лок.смета.и.Акт'!F267</f>
        <v>6.12</v>
      </c>
      <c r="ET137" s="2">
        <v>0</v>
      </c>
      <c r="EU137" s="2">
        <v>0</v>
      </c>
      <c r="EV137" s="2">
        <v>0</v>
      </c>
      <c r="EW137" s="2">
        <v>0</v>
      </c>
      <c r="EX137" s="2">
        <v>0</v>
      </c>
      <c r="EY137" s="2"/>
      <c r="EZ137" s="2"/>
      <c r="FA137" s="2"/>
      <c r="FB137" s="2"/>
      <c r="FC137" s="2"/>
      <c r="FD137" s="2"/>
      <c r="FE137" s="2"/>
      <c r="FF137" s="2"/>
      <c r="FG137" s="2"/>
      <c r="FH137" s="2"/>
      <c r="FI137" s="2"/>
      <c r="FJ137" s="2"/>
      <c r="FK137" s="2"/>
      <c r="FL137" s="2"/>
      <c r="FM137" s="2"/>
      <c r="FN137" s="2"/>
      <c r="FO137" s="2"/>
      <c r="FP137" s="2"/>
      <c r="FQ137" s="2">
        <v>0</v>
      </c>
      <c r="FR137" s="2">
        <f t="shared" si="140"/>
        <v>0</v>
      </c>
      <c r="FS137" s="2">
        <v>0</v>
      </c>
      <c r="FT137" s="2"/>
      <c r="FU137" s="2"/>
      <c r="FV137" s="2"/>
      <c r="FW137" s="2"/>
      <c r="FX137" s="2">
        <v>0</v>
      </c>
      <c r="FY137" s="2">
        <v>0</v>
      </c>
      <c r="FZ137" s="2"/>
      <c r="GA137" s="2" t="s">
        <v>6</v>
      </c>
      <c r="GB137" s="2"/>
      <c r="GC137" s="2"/>
      <c r="GD137" s="2">
        <v>1</v>
      </c>
      <c r="GE137" s="2"/>
      <c r="GF137" s="2">
        <v>-1982328944</v>
      </c>
      <c r="GG137" s="2">
        <v>2</v>
      </c>
      <c r="GH137" s="2">
        <v>1</v>
      </c>
      <c r="GI137" s="2">
        <v>-2</v>
      </c>
      <c r="GJ137" s="2">
        <v>0</v>
      </c>
      <c r="GK137" s="2">
        <v>0</v>
      </c>
      <c r="GL137" s="2">
        <f t="shared" si="141"/>
        <v>0</v>
      </c>
      <c r="GM137" s="2">
        <f t="shared" si="142"/>
        <v>1</v>
      </c>
      <c r="GN137" s="2">
        <f t="shared" si="143"/>
        <v>1</v>
      </c>
      <c r="GO137" s="2">
        <f t="shared" si="144"/>
        <v>0</v>
      </c>
      <c r="GP137" s="2">
        <f t="shared" si="145"/>
        <v>0</v>
      </c>
      <c r="GQ137" s="2"/>
      <c r="GR137" s="2">
        <v>0</v>
      </c>
      <c r="GS137" s="2">
        <v>3</v>
      </c>
      <c r="GT137" s="2">
        <v>0</v>
      </c>
      <c r="GU137" s="2" t="s">
        <v>6</v>
      </c>
      <c r="GV137" s="2">
        <f t="shared" si="146"/>
        <v>0</v>
      </c>
      <c r="GW137" s="2">
        <v>1</v>
      </c>
      <c r="GX137" s="2">
        <f t="shared" si="147"/>
        <v>0</v>
      </c>
      <c r="GY137" s="2"/>
      <c r="GZ137" s="2"/>
      <c r="HA137" s="2">
        <v>0</v>
      </c>
      <c r="HB137" s="2">
        <v>0</v>
      </c>
      <c r="HC137" s="2">
        <f t="shared" si="148"/>
        <v>0</v>
      </c>
      <c r="HD137" s="2"/>
      <c r="HE137" s="2" t="s">
        <v>6</v>
      </c>
      <c r="HF137" s="2" t="s">
        <v>6</v>
      </c>
      <c r="HG137" s="2"/>
      <c r="HH137" s="2"/>
      <c r="HI137" s="2"/>
      <c r="HJ137" s="2"/>
      <c r="HK137" s="2"/>
      <c r="HL137" s="2"/>
      <c r="HM137" s="2" t="s">
        <v>6</v>
      </c>
      <c r="HN137" s="2" t="s">
        <v>6</v>
      </c>
      <c r="HO137" s="2" t="s">
        <v>6</v>
      </c>
      <c r="HP137" s="2" t="s">
        <v>6</v>
      </c>
      <c r="HQ137" s="2" t="s">
        <v>6</v>
      </c>
      <c r="HR137" s="2"/>
      <c r="HS137" s="2"/>
      <c r="HT137" s="2"/>
      <c r="HU137" s="2"/>
      <c r="HV137" s="2"/>
      <c r="HW137" s="2"/>
      <c r="HX137" s="2"/>
      <c r="HY137" s="2"/>
      <c r="HZ137" s="2"/>
      <c r="IA137" s="2"/>
      <c r="IB137" s="2"/>
      <c r="IC137" s="2"/>
      <c r="ID137" s="2"/>
      <c r="IE137" s="2"/>
      <c r="IF137" s="2">
        <v>-1</v>
      </c>
      <c r="IG137" s="2"/>
      <c r="IH137" s="2"/>
      <c r="II137" s="2"/>
      <c r="IJ137" s="2"/>
      <c r="IK137" s="2">
        <v>0</v>
      </c>
      <c r="IL137" s="2"/>
      <c r="IM137" s="2"/>
      <c r="IN137" s="2"/>
      <c r="IO137" s="2"/>
      <c r="IP137" s="2"/>
      <c r="IQ137" s="2"/>
      <c r="IR137" s="2"/>
      <c r="IS137" s="2"/>
      <c r="IT137" s="2"/>
      <c r="IU137" s="2"/>
    </row>
    <row r="138" spans="1:255" x14ac:dyDescent="0.2">
      <c r="A138">
        <v>18</v>
      </c>
      <c r="B138">
        <v>1</v>
      </c>
      <c r="C138">
        <v>232</v>
      </c>
      <c r="E138" t="s">
        <v>270</v>
      </c>
      <c r="F138" t="e">
        <f>'2.Лок.смета.и.Акт'!#REF!</f>
        <v>#REF!</v>
      </c>
      <c r="G138" t="s">
        <v>256</v>
      </c>
      <c r="H138" t="s">
        <v>182</v>
      </c>
      <c r="I138">
        <f>I132*J138</f>
        <v>0.17343</v>
      </c>
      <c r="J138">
        <v>0.41000000000000003</v>
      </c>
      <c r="K138">
        <v>0.41</v>
      </c>
      <c r="O138">
        <f t="shared" si="112"/>
        <v>4</v>
      </c>
      <c r="P138">
        <f t="shared" si="113"/>
        <v>4</v>
      </c>
      <c r="Q138">
        <f t="shared" si="114"/>
        <v>0</v>
      </c>
      <c r="R138">
        <f t="shared" si="115"/>
        <v>0</v>
      </c>
      <c r="S138">
        <f t="shared" si="116"/>
        <v>0</v>
      </c>
      <c r="T138">
        <f t="shared" si="117"/>
        <v>0</v>
      </c>
      <c r="U138">
        <f t="shared" si="118"/>
        <v>0</v>
      </c>
      <c r="V138">
        <f t="shared" si="119"/>
        <v>0</v>
      </c>
      <c r="W138">
        <f t="shared" si="120"/>
        <v>0</v>
      </c>
      <c r="X138">
        <f t="shared" si="121"/>
        <v>0</v>
      </c>
      <c r="Y138">
        <f t="shared" si="122"/>
        <v>0</v>
      </c>
      <c r="AA138">
        <v>86295184</v>
      </c>
      <c r="AB138">
        <f t="shared" si="123"/>
        <v>3.4</v>
      </c>
      <c r="AC138">
        <f t="shared" si="153"/>
        <v>3.4</v>
      </c>
      <c r="AD138">
        <f t="shared" si="154"/>
        <v>0</v>
      </c>
      <c r="AE138">
        <f t="shared" si="155"/>
        <v>0</v>
      </c>
      <c r="AF138">
        <f t="shared" si="156"/>
        <v>0</v>
      </c>
      <c r="AG138">
        <f t="shared" si="127"/>
        <v>0</v>
      </c>
      <c r="AH138">
        <f t="shared" si="157"/>
        <v>0</v>
      </c>
      <c r="AI138">
        <f t="shared" si="158"/>
        <v>0</v>
      </c>
      <c r="AJ138">
        <f t="shared" si="130"/>
        <v>0</v>
      </c>
      <c r="AK138">
        <v>3.4</v>
      </c>
      <c r="AL138">
        <v>3.4</v>
      </c>
      <c r="AM138">
        <v>0</v>
      </c>
      <c r="AN138">
        <v>0</v>
      </c>
      <c r="AO138">
        <v>0</v>
      </c>
      <c r="AP138">
        <v>0</v>
      </c>
      <c r="AQ138">
        <v>0</v>
      </c>
      <c r="AR138">
        <v>0</v>
      </c>
      <c r="AS138">
        <v>0</v>
      </c>
      <c r="AT138">
        <v>0</v>
      </c>
      <c r="AU138">
        <v>0</v>
      </c>
      <c r="AV138">
        <v>1</v>
      </c>
      <c r="AW138">
        <v>1</v>
      </c>
      <c r="AZ138">
        <v>1</v>
      </c>
      <c r="BA138">
        <v>1</v>
      </c>
      <c r="BB138">
        <v>1</v>
      </c>
      <c r="BC138">
        <v>7.56</v>
      </c>
      <c r="BD138" t="s">
        <v>6</v>
      </c>
      <c r="BE138" t="s">
        <v>6</v>
      </c>
      <c r="BF138" t="s">
        <v>6</v>
      </c>
      <c r="BG138" t="s">
        <v>6</v>
      </c>
      <c r="BH138">
        <v>3</v>
      </c>
      <c r="BI138">
        <v>1</v>
      </c>
      <c r="BJ138" t="s">
        <v>257</v>
      </c>
      <c r="BM138">
        <v>500001</v>
      </c>
      <c r="BN138">
        <v>0</v>
      </c>
      <c r="BO138" t="s">
        <v>6</v>
      </c>
      <c r="BP138">
        <v>0</v>
      </c>
      <c r="BQ138">
        <v>20</v>
      </c>
      <c r="BR138">
        <v>0</v>
      </c>
      <c r="BS138">
        <v>1</v>
      </c>
      <c r="BT138">
        <v>1</v>
      </c>
      <c r="BU138">
        <v>1</v>
      </c>
      <c r="BV138">
        <v>1</v>
      </c>
      <c r="BW138">
        <v>1</v>
      </c>
      <c r="BX138">
        <v>1</v>
      </c>
      <c r="BY138" t="s">
        <v>6</v>
      </c>
      <c r="BZ138">
        <v>0</v>
      </c>
      <c r="CA138">
        <v>0</v>
      </c>
      <c r="CB138" t="s">
        <v>6</v>
      </c>
      <c r="CE138">
        <v>0</v>
      </c>
      <c r="CF138">
        <v>0</v>
      </c>
      <c r="CG138">
        <v>0</v>
      </c>
      <c r="CM138">
        <v>0</v>
      </c>
      <c r="CN138" t="s">
        <v>6</v>
      </c>
      <c r="CO138">
        <v>0</v>
      </c>
      <c r="CP138">
        <f t="shared" si="131"/>
        <v>4</v>
      </c>
      <c r="CQ138">
        <f t="shared" si="132"/>
        <v>25.703999999999997</v>
      </c>
      <c r="CR138">
        <f t="shared" si="133"/>
        <v>0</v>
      </c>
      <c r="CS138">
        <f t="shared" si="134"/>
        <v>0</v>
      </c>
      <c r="CT138">
        <f t="shared" si="135"/>
        <v>0</v>
      </c>
      <c r="CU138">
        <f t="shared" si="136"/>
        <v>0</v>
      </c>
      <c r="CV138">
        <f t="shared" si="137"/>
        <v>0</v>
      </c>
      <c r="CW138">
        <f t="shared" si="138"/>
        <v>0</v>
      </c>
      <c r="CX138">
        <f t="shared" si="139"/>
        <v>0</v>
      </c>
      <c r="CY138">
        <f>(S138+R138)*(BZ138/100)</f>
        <v>0</v>
      </c>
      <c r="CZ138">
        <f>(S138+R138)*(CA138/100)</f>
        <v>0</v>
      </c>
      <c r="DC138" t="s">
        <v>6</v>
      </c>
      <c r="DD138" t="s">
        <v>6</v>
      </c>
      <c r="DE138" t="s">
        <v>6</v>
      </c>
      <c r="DF138" t="s">
        <v>6</v>
      </c>
      <c r="DG138" t="s">
        <v>6</v>
      </c>
      <c r="DH138" t="s">
        <v>6</v>
      </c>
      <c r="DI138" t="s">
        <v>6</v>
      </c>
      <c r="DJ138" t="s">
        <v>6</v>
      </c>
      <c r="DK138" t="s">
        <v>6</v>
      </c>
      <c r="DL138" t="s">
        <v>6</v>
      </c>
      <c r="DM138" t="s">
        <v>6</v>
      </c>
      <c r="DN138">
        <v>0</v>
      </c>
      <c r="DO138">
        <v>0</v>
      </c>
      <c r="DP138">
        <v>1</v>
      </c>
      <c r="DQ138">
        <v>1</v>
      </c>
      <c r="DU138">
        <v>1009</v>
      </c>
      <c r="DV138" t="s">
        <v>182</v>
      </c>
      <c r="DW138" t="e">
        <f>'2.Лок.смета.и.Акт'!#REF!</f>
        <v>#REF!</v>
      </c>
      <c r="DX138">
        <v>1</v>
      </c>
      <c r="DZ138" t="s">
        <v>6</v>
      </c>
      <c r="EA138" t="s">
        <v>6</v>
      </c>
      <c r="EB138" t="s">
        <v>6</v>
      </c>
      <c r="EC138" t="s">
        <v>6</v>
      </c>
      <c r="EE138">
        <v>54938781</v>
      </c>
      <c r="EF138">
        <v>20</v>
      </c>
      <c r="EG138" t="s">
        <v>34</v>
      </c>
      <c r="EH138">
        <v>0</v>
      </c>
      <c r="EI138" t="s">
        <v>6</v>
      </c>
      <c r="EJ138">
        <v>1</v>
      </c>
      <c r="EK138">
        <v>500001</v>
      </c>
      <c r="EL138" t="s">
        <v>35</v>
      </c>
      <c r="EM138" t="s">
        <v>36</v>
      </c>
      <c r="EO138" t="s">
        <v>6</v>
      </c>
      <c r="EQ138">
        <v>0</v>
      </c>
      <c r="ER138">
        <v>24.21</v>
      </c>
      <c r="ES138">
        <v>3.4</v>
      </c>
      <c r="ET138">
        <v>0</v>
      </c>
      <c r="EU138">
        <v>0</v>
      </c>
      <c r="EV138">
        <v>0</v>
      </c>
      <c r="EW138">
        <v>0</v>
      </c>
      <c r="EX138">
        <v>0</v>
      </c>
      <c r="EZ138">
        <v>5</v>
      </c>
      <c r="FC138">
        <v>0</v>
      </c>
      <c r="FD138">
        <v>18</v>
      </c>
      <c r="FF138">
        <v>24.21</v>
      </c>
      <c r="FQ138">
        <v>0</v>
      </c>
      <c r="FR138">
        <f t="shared" si="140"/>
        <v>0</v>
      </c>
      <c r="FS138">
        <v>0</v>
      </c>
      <c r="FX138">
        <v>0</v>
      </c>
      <c r="FY138">
        <v>0</v>
      </c>
      <c r="GA138" t="s">
        <v>258</v>
      </c>
      <c r="GD138">
        <v>1</v>
      </c>
      <c r="GF138">
        <v>-1982328944</v>
      </c>
      <c r="GG138">
        <v>2</v>
      </c>
      <c r="GH138">
        <v>3</v>
      </c>
      <c r="GI138">
        <v>5</v>
      </c>
      <c r="GJ138">
        <v>0</v>
      </c>
      <c r="GK138">
        <v>0</v>
      </c>
      <c r="GL138">
        <f t="shared" si="141"/>
        <v>0</v>
      </c>
      <c r="GM138">
        <f t="shared" si="142"/>
        <v>4</v>
      </c>
      <c r="GN138">
        <f t="shared" si="143"/>
        <v>4</v>
      </c>
      <c r="GO138">
        <f t="shared" si="144"/>
        <v>0</v>
      </c>
      <c r="GP138">
        <f t="shared" si="145"/>
        <v>0</v>
      </c>
      <c r="GR138">
        <v>1</v>
      </c>
      <c r="GS138">
        <v>1</v>
      </c>
      <c r="GT138">
        <v>0</v>
      </c>
      <c r="GU138" t="s">
        <v>6</v>
      </c>
      <c r="GV138">
        <f t="shared" si="146"/>
        <v>0</v>
      </c>
      <c r="GW138">
        <v>1</v>
      </c>
      <c r="GX138">
        <f t="shared" si="147"/>
        <v>0</v>
      </c>
      <c r="HA138">
        <v>0</v>
      </c>
      <c r="HB138">
        <v>0</v>
      </c>
      <c r="HC138">
        <f t="shared" si="148"/>
        <v>0</v>
      </c>
      <c r="HE138" t="s">
        <v>38</v>
      </c>
      <c r="HF138" t="s">
        <v>39</v>
      </c>
      <c r="HM138" t="s">
        <v>6</v>
      </c>
      <c r="HN138" t="s">
        <v>6</v>
      </c>
      <c r="HO138" t="s">
        <v>6</v>
      </c>
      <c r="HP138" t="s">
        <v>6</v>
      </c>
      <c r="HQ138" t="s">
        <v>6</v>
      </c>
      <c r="IF138">
        <v>-1</v>
      </c>
      <c r="IK138">
        <v>0</v>
      </c>
    </row>
    <row r="139" spans="1:255" x14ac:dyDescent="0.2">
      <c r="A139" s="2">
        <v>18</v>
      </c>
      <c r="B139" s="2">
        <v>1</v>
      </c>
      <c r="C139" s="2">
        <v>217</v>
      </c>
      <c r="D139" s="2"/>
      <c r="E139" s="2" t="s">
        <v>271</v>
      </c>
      <c r="F139" s="2" t="s">
        <v>272</v>
      </c>
      <c r="G139" s="2" t="s">
        <v>273</v>
      </c>
      <c r="H139" s="2" t="s">
        <v>63</v>
      </c>
      <c r="I139" s="2">
        <f>I131*J139</f>
        <v>0.13469999999999999</v>
      </c>
      <c r="J139" s="216">
        <f>'5.Ведомость_списания'!F81</f>
        <v>0.3184397163120567</v>
      </c>
      <c r="K139" s="2">
        <v>0.31844</v>
      </c>
      <c r="L139" s="2"/>
      <c r="M139" s="2"/>
      <c r="N139" s="2"/>
      <c r="O139" s="2">
        <f t="shared" si="112"/>
        <v>2000</v>
      </c>
      <c r="P139" s="2">
        <f t="shared" si="113"/>
        <v>2000</v>
      </c>
      <c r="Q139" s="2">
        <f t="shared" si="114"/>
        <v>0</v>
      </c>
      <c r="R139" s="2">
        <f t="shared" si="115"/>
        <v>0</v>
      </c>
      <c r="S139" s="2">
        <f t="shared" si="116"/>
        <v>0</v>
      </c>
      <c r="T139" s="2">
        <f t="shared" si="117"/>
        <v>0</v>
      </c>
      <c r="U139" s="2">
        <f t="shared" si="118"/>
        <v>0</v>
      </c>
      <c r="V139" s="2">
        <f t="shared" si="119"/>
        <v>0</v>
      </c>
      <c r="W139" s="2">
        <f t="shared" si="120"/>
        <v>0</v>
      </c>
      <c r="X139" s="2">
        <f t="shared" si="121"/>
        <v>0</v>
      </c>
      <c r="Y139" s="2">
        <f t="shared" si="122"/>
        <v>0</v>
      </c>
      <c r="Z139" s="2"/>
      <c r="AA139" s="2">
        <v>86295183</v>
      </c>
      <c r="AB139" s="2">
        <f t="shared" si="123"/>
        <v>14847.44</v>
      </c>
      <c r="AC139" s="2">
        <f t="shared" si="153"/>
        <v>14847.44</v>
      </c>
      <c r="AD139" s="2">
        <f t="shared" si="154"/>
        <v>0</v>
      </c>
      <c r="AE139" s="2">
        <f t="shared" si="155"/>
        <v>0</v>
      </c>
      <c r="AF139" s="2">
        <f t="shared" si="156"/>
        <v>0</v>
      </c>
      <c r="AG139" s="2">
        <f t="shared" si="127"/>
        <v>0</v>
      </c>
      <c r="AH139" s="2">
        <f t="shared" si="157"/>
        <v>0</v>
      </c>
      <c r="AI139" s="2">
        <f t="shared" si="158"/>
        <v>0</v>
      </c>
      <c r="AJ139" s="2">
        <f t="shared" si="130"/>
        <v>0</v>
      </c>
      <c r="AK139" s="2">
        <v>14847.44</v>
      </c>
      <c r="AL139" s="110">
        <f>'1.Лок.смета.и.Акт'!F269</f>
        <v>14847.44</v>
      </c>
      <c r="AM139" s="2">
        <v>0</v>
      </c>
      <c r="AN139" s="2">
        <v>0</v>
      </c>
      <c r="AO139" s="2">
        <v>0</v>
      </c>
      <c r="AP139" s="2">
        <v>0</v>
      </c>
      <c r="AQ139" s="2">
        <v>0</v>
      </c>
      <c r="AR139" s="2">
        <v>0</v>
      </c>
      <c r="AS139" s="2">
        <v>0</v>
      </c>
      <c r="AT139" s="2">
        <v>0</v>
      </c>
      <c r="AU139" s="2">
        <v>0</v>
      </c>
      <c r="AV139" s="2">
        <v>1</v>
      </c>
      <c r="AW139" s="2">
        <v>1</v>
      </c>
      <c r="AX139" s="2"/>
      <c r="AY139" s="2"/>
      <c r="AZ139" s="2">
        <v>1</v>
      </c>
      <c r="BA139" s="2">
        <v>1</v>
      </c>
      <c r="BB139" s="2">
        <v>1</v>
      </c>
      <c r="BC139" s="2">
        <v>1</v>
      </c>
      <c r="BD139" s="2" t="s">
        <v>6</v>
      </c>
      <c r="BE139" s="2" t="s">
        <v>6</v>
      </c>
      <c r="BF139" s="2" t="s">
        <v>6</v>
      </c>
      <c r="BG139" s="2" t="s">
        <v>6</v>
      </c>
      <c r="BH139" s="2">
        <v>3</v>
      </c>
      <c r="BI139" s="2">
        <v>1</v>
      </c>
      <c r="BJ139" s="2" t="s">
        <v>274</v>
      </c>
      <c r="BK139" s="2"/>
      <c r="BL139" s="2"/>
      <c r="BM139" s="2">
        <v>500003</v>
      </c>
      <c r="BN139" s="2">
        <v>0</v>
      </c>
      <c r="BO139" s="2" t="s">
        <v>6</v>
      </c>
      <c r="BP139" s="2">
        <v>0</v>
      </c>
      <c r="BQ139" s="2">
        <v>22</v>
      </c>
      <c r="BR139" s="2">
        <v>0</v>
      </c>
      <c r="BS139" s="2">
        <v>1</v>
      </c>
      <c r="BT139" s="2">
        <v>1</v>
      </c>
      <c r="BU139" s="2">
        <v>1</v>
      </c>
      <c r="BV139" s="2">
        <v>1</v>
      </c>
      <c r="BW139" s="2">
        <v>1</v>
      </c>
      <c r="BX139" s="2">
        <v>1</v>
      </c>
      <c r="BY139" s="2" t="s">
        <v>6</v>
      </c>
      <c r="BZ139" s="2">
        <v>0</v>
      </c>
      <c r="CA139" s="2">
        <v>0</v>
      </c>
      <c r="CB139" s="2" t="s">
        <v>6</v>
      </c>
      <c r="CC139" s="2"/>
      <c r="CD139" s="2"/>
      <c r="CE139" s="2">
        <v>0</v>
      </c>
      <c r="CF139" s="2">
        <v>0</v>
      </c>
      <c r="CG139" s="2">
        <v>0</v>
      </c>
      <c r="CH139" s="2"/>
      <c r="CI139" s="2"/>
      <c r="CJ139" s="2"/>
      <c r="CK139" s="2"/>
      <c r="CL139" s="2"/>
      <c r="CM139" s="2">
        <v>0</v>
      </c>
      <c r="CN139" s="2" t="s">
        <v>6</v>
      </c>
      <c r="CO139" s="2">
        <v>0</v>
      </c>
      <c r="CP139" s="2">
        <f t="shared" si="131"/>
        <v>2000</v>
      </c>
      <c r="CQ139" s="2">
        <f t="shared" si="132"/>
        <v>14847.44</v>
      </c>
      <c r="CR139" s="2">
        <f t="shared" si="133"/>
        <v>0</v>
      </c>
      <c r="CS139" s="2">
        <f t="shared" si="134"/>
        <v>0</v>
      </c>
      <c r="CT139" s="2">
        <f t="shared" si="135"/>
        <v>0</v>
      </c>
      <c r="CU139" s="2">
        <f t="shared" si="136"/>
        <v>0</v>
      </c>
      <c r="CV139" s="2">
        <f t="shared" si="137"/>
        <v>0</v>
      </c>
      <c r="CW139" s="2">
        <f t="shared" si="138"/>
        <v>0</v>
      </c>
      <c r="CX139" s="2">
        <f t="shared" si="139"/>
        <v>0</v>
      </c>
      <c r="CY139" s="2">
        <f>(((S139+(R139*IF(0,0,1)))*AT139)/100)</f>
        <v>0</v>
      </c>
      <c r="CZ139" s="2">
        <f>(((S139+(R139*IF(0,0,1)))*AU139)/100)</f>
        <v>0</v>
      </c>
      <c r="DA139" s="2"/>
      <c r="DB139" s="2"/>
      <c r="DC139" s="2" t="s">
        <v>6</v>
      </c>
      <c r="DD139" s="2" t="s">
        <v>6</v>
      </c>
      <c r="DE139" s="2" t="s">
        <v>6</v>
      </c>
      <c r="DF139" s="2" t="s">
        <v>6</v>
      </c>
      <c r="DG139" s="2" t="s">
        <v>6</v>
      </c>
      <c r="DH139" s="2" t="s">
        <v>6</v>
      </c>
      <c r="DI139" s="2" t="s">
        <v>6</v>
      </c>
      <c r="DJ139" s="2" t="s">
        <v>6</v>
      </c>
      <c r="DK139" s="2" t="s">
        <v>6</v>
      </c>
      <c r="DL139" s="2" t="s">
        <v>6</v>
      </c>
      <c r="DM139" s="2" t="s">
        <v>6</v>
      </c>
      <c r="DN139" s="2">
        <v>0</v>
      </c>
      <c r="DO139" s="2">
        <v>0</v>
      </c>
      <c r="DP139" s="2">
        <v>1</v>
      </c>
      <c r="DQ139" s="2">
        <v>1</v>
      </c>
      <c r="DR139" s="2"/>
      <c r="DS139" s="2"/>
      <c r="DT139" s="2"/>
      <c r="DU139" s="2">
        <v>1009</v>
      </c>
      <c r="DV139" s="2" t="s">
        <v>63</v>
      </c>
      <c r="DW139" s="2" t="s">
        <v>63</v>
      </c>
      <c r="DX139" s="2">
        <v>1000</v>
      </c>
      <c r="DY139" s="2"/>
      <c r="DZ139" s="2" t="s">
        <v>6</v>
      </c>
      <c r="EA139" s="2" t="s">
        <v>6</v>
      </c>
      <c r="EB139" s="2" t="s">
        <v>6</v>
      </c>
      <c r="EC139" s="2" t="s">
        <v>6</v>
      </c>
      <c r="ED139" s="2"/>
      <c r="EE139" s="2">
        <v>54938783</v>
      </c>
      <c r="EF139" s="2">
        <v>22</v>
      </c>
      <c r="EG139" s="2" t="s">
        <v>45</v>
      </c>
      <c r="EH139" s="2">
        <v>0</v>
      </c>
      <c r="EI139" s="2" t="s">
        <v>6</v>
      </c>
      <c r="EJ139" s="2">
        <v>1</v>
      </c>
      <c r="EK139" s="2">
        <v>500003</v>
      </c>
      <c r="EL139" s="2" t="s">
        <v>46</v>
      </c>
      <c r="EM139" s="2" t="s">
        <v>47</v>
      </c>
      <c r="EN139" s="2"/>
      <c r="EO139" s="2" t="s">
        <v>6</v>
      </c>
      <c r="EP139" s="2"/>
      <c r="EQ139" s="2">
        <v>0</v>
      </c>
      <c r="ER139" s="2">
        <v>14847.44</v>
      </c>
      <c r="ES139" s="110">
        <f>'1.Лок.смета.и.Акт'!F269</f>
        <v>14847.44</v>
      </c>
      <c r="ET139" s="2">
        <v>0</v>
      </c>
      <c r="EU139" s="2">
        <v>0</v>
      </c>
      <c r="EV139" s="2">
        <v>0</v>
      </c>
      <c r="EW139" s="2">
        <v>0</v>
      </c>
      <c r="EX139" s="2">
        <v>0</v>
      </c>
      <c r="EY139" s="2"/>
      <c r="EZ139" s="2"/>
      <c r="FA139" s="2"/>
      <c r="FB139" s="2"/>
      <c r="FC139" s="2"/>
      <c r="FD139" s="2"/>
      <c r="FE139" s="2"/>
      <c r="FF139" s="2"/>
      <c r="FG139" s="2"/>
      <c r="FH139" s="2"/>
      <c r="FI139" s="2"/>
      <c r="FJ139" s="2"/>
      <c r="FK139" s="2"/>
      <c r="FL139" s="2"/>
      <c r="FM139" s="2"/>
      <c r="FN139" s="2"/>
      <c r="FO139" s="2"/>
      <c r="FP139" s="2"/>
      <c r="FQ139" s="2">
        <v>0</v>
      </c>
      <c r="FR139" s="2">
        <f t="shared" si="140"/>
        <v>0</v>
      </c>
      <c r="FS139" s="2">
        <v>0</v>
      </c>
      <c r="FT139" s="2"/>
      <c r="FU139" s="2"/>
      <c r="FV139" s="2"/>
      <c r="FW139" s="2"/>
      <c r="FX139" s="2">
        <v>0</v>
      </c>
      <c r="FY139" s="2">
        <v>0</v>
      </c>
      <c r="FZ139" s="2"/>
      <c r="GA139" s="2" t="s">
        <v>6</v>
      </c>
      <c r="GB139" s="2"/>
      <c r="GC139" s="2"/>
      <c r="GD139" s="2">
        <v>1</v>
      </c>
      <c r="GE139" s="2"/>
      <c r="GF139" s="2">
        <v>819729923</v>
      </c>
      <c r="GG139" s="2">
        <v>2</v>
      </c>
      <c r="GH139" s="2">
        <v>2</v>
      </c>
      <c r="GI139" s="2">
        <v>-2</v>
      </c>
      <c r="GJ139" s="2">
        <v>0</v>
      </c>
      <c r="GK139" s="2">
        <v>0</v>
      </c>
      <c r="GL139" s="2">
        <f t="shared" si="141"/>
        <v>0</v>
      </c>
      <c r="GM139" s="2">
        <f t="shared" si="142"/>
        <v>2000</v>
      </c>
      <c r="GN139" s="2">
        <f t="shared" si="143"/>
        <v>2000</v>
      </c>
      <c r="GO139" s="2">
        <f t="shared" si="144"/>
        <v>0</v>
      </c>
      <c r="GP139" s="2">
        <f t="shared" si="145"/>
        <v>0</v>
      </c>
      <c r="GQ139" s="2"/>
      <c r="GR139" s="2">
        <v>0</v>
      </c>
      <c r="GS139" s="2">
        <v>2</v>
      </c>
      <c r="GT139" s="2">
        <v>0</v>
      </c>
      <c r="GU139" s="2" t="s">
        <v>6</v>
      </c>
      <c r="GV139" s="2">
        <f t="shared" si="146"/>
        <v>0</v>
      </c>
      <c r="GW139" s="2">
        <v>1</v>
      </c>
      <c r="GX139" s="2">
        <f t="shared" si="147"/>
        <v>0</v>
      </c>
      <c r="GY139" s="2"/>
      <c r="GZ139" s="2"/>
      <c r="HA139" s="2">
        <v>0</v>
      </c>
      <c r="HB139" s="2">
        <v>0</v>
      </c>
      <c r="HC139" s="2">
        <f t="shared" si="148"/>
        <v>0</v>
      </c>
      <c r="HD139" s="2"/>
      <c r="HE139" s="2" t="s">
        <v>6</v>
      </c>
      <c r="HF139" s="2" t="s">
        <v>6</v>
      </c>
      <c r="HG139" s="2"/>
      <c r="HH139" s="2"/>
      <c r="HI139" s="2"/>
      <c r="HJ139" s="2"/>
      <c r="HK139" s="2"/>
      <c r="HL139" s="2"/>
      <c r="HM139" s="2" t="s">
        <v>6</v>
      </c>
      <c r="HN139" s="2" t="s">
        <v>6</v>
      </c>
      <c r="HO139" s="2" t="s">
        <v>6</v>
      </c>
      <c r="HP139" s="2" t="s">
        <v>6</v>
      </c>
      <c r="HQ139" s="2" t="s">
        <v>6</v>
      </c>
      <c r="HR139" s="2"/>
      <c r="HS139" s="2"/>
      <c r="HT139" s="2"/>
      <c r="HU139" s="2"/>
      <c r="HV139" s="2"/>
      <c r="HW139" s="2"/>
      <c r="HX139" s="2"/>
      <c r="HY139" s="2"/>
      <c r="HZ139" s="2"/>
      <c r="IA139" s="2"/>
      <c r="IB139" s="2"/>
      <c r="IC139" s="2"/>
      <c r="ID139" s="2"/>
      <c r="IE139" s="2"/>
      <c r="IF139" s="2">
        <v>-1</v>
      </c>
      <c r="IG139" s="2"/>
      <c r="IH139" s="2"/>
      <c r="II139" s="2"/>
      <c r="IJ139" s="2"/>
      <c r="IK139" s="2">
        <v>0</v>
      </c>
      <c r="IL139" s="2"/>
      <c r="IM139" s="2"/>
      <c r="IN139" s="2"/>
      <c r="IO139" s="2"/>
      <c r="IP139" s="2"/>
      <c r="IQ139" s="2"/>
      <c r="IR139" s="2"/>
      <c r="IS139" s="2"/>
      <c r="IT139" s="2"/>
      <c r="IU139" s="2"/>
    </row>
    <row r="140" spans="1:255" x14ac:dyDescent="0.2">
      <c r="A140">
        <v>18</v>
      </c>
      <c r="B140">
        <v>1</v>
      </c>
      <c r="C140">
        <v>234</v>
      </c>
      <c r="E140" t="s">
        <v>271</v>
      </c>
      <c r="F140" t="e">
        <f>'2.Лок.смета.и.Акт'!#REF!</f>
        <v>#REF!</v>
      </c>
      <c r="G140" t="s">
        <v>273</v>
      </c>
      <c r="H140" t="s">
        <v>63</v>
      </c>
      <c r="I140">
        <f>I132*J140</f>
        <v>0.13469999999999999</v>
      </c>
      <c r="J140">
        <v>0.3184397163120567</v>
      </c>
      <c r="K140">
        <v>0.31844</v>
      </c>
      <c r="O140">
        <f t="shared" si="112"/>
        <v>16410</v>
      </c>
      <c r="P140">
        <f t="shared" si="113"/>
        <v>16410</v>
      </c>
      <c r="Q140">
        <f t="shared" si="114"/>
        <v>0</v>
      </c>
      <c r="R140">
        <f t="shared" si="115"/>
        <v>0</v>
      </c>
      <c r="S140">
        <f t="shared" si="116"/>
        <v>0</v>
      </c>
      <c r="T140">
        <f t="shared" si="117"/>
        <v>0</v>
      </c>
      <c r="U140">
        <f t="shared" si="118"/>
        <v>0</v>
      </c>
      <c r="V140">
        <f t="shared" si="119"/>
        <v>0</v>
      </c>
      <c r="W140">
        <f t="shared" si="120"/>
        <v>0</v>
      </c>
      <c r="X140">
        <f t="shared" si="121"/>
        <v>0</v>
      </c>
      <c r="Y140">
        <f t="shared" si="122"/>
        <v>0</v>
      </c>
      <c r="AA140">
        <v>86295184</v>
      </c>
      <c r="AB140">
        <f t="shared" si="123"/>
        <v>16114.78</v>
      </c>
      <c r="AC140">
        <f t="shared" si="153"/>
        <v>16114.78</v>
      </c>
      <c r="AD140">
        <f t="shared" si="154"/>
        <v>0</v>
      </c>
      <c r="AE140">
        <f t="shared" si="155"/>
        <v>0</v>
      </c>
      <c r="AF140">
        <f t="shared" si="156"/>
        <v>0</v>
      </c>
      <c r="AG140">
        <f t="shared" si="127"/>
        <v>0</v>
      </c>
      <c r="AH140">
        <f t="shared" si="157"/>
        <v>0</v>
      </c>
      <c r="AI140">
        <f t="shared" si="158"/>
        <v>0</v>
      </c>
      <c r="AJ140">
        <f t="shared" si="130"/>
        <v>0</v>
      </c>
      <c r="AK140">
        <v>16114.779999999999</v>
      </c>
      <c r="AL140">
        <v>16114.779999999999</v>
      </c>
      <c r="AM140">
        <v>0</v>
      </c>
      <c r="AN140">
        <v>0</v>
      </c>
      <c r="AO140">
        <v>0</v>
      </c>
      <c r="AP140">
        <v>0</v>
      </c>
      <c r="AQ140">
        <v>0</v>
      </c>
      <c r="AR140">
        <v>0</v>
      </c>
      <c r="AS140">
        <v>0</v>
      </c>
      <c r="AT140">
        <v>0</v>
      </c>
      <c r="AU140">
        <v>0</v>
      </c>
      <c r="AV140">
        <v>1</v>
      </c>
      <c r="AW140">
        <v>1</v>
      </c>
      <c r="AZ140">
        <v>1</v>
      </c>
      <c r="BA140">
        <v>1</v>
      </c>
      <c r="BB140">
        <v>1</v>
      </c>
      <c r="BC140">
        <v>7.56</v>
      </c>
      <c r="BD140" t="s">
        <v>6</v>
      </c>
      <c r="BE140" t="s">
        <v>6</v>
      </c>
      <c r="BF140" t="s">
        <v>6</v>
      </c>
      <c r="BG140" t="s">
        <v>6</v>
      </c>
      <c r="BH140">
        <v>3</v>
      </c>
      <c r="BI140">
        <v>1</v>
      </c>
      <c r="BJ140" t="s">
        <v>274</v>
      </c>
      <c r="BM140">
        <v>500003</v>
      </c>
      <c r="BN140">
        <v>0</v>
      </c>
      <c r="BO140" t="s">
        <v>6</v>
      </c>
      <c r="BP140">
        <v>0</v>
      </c>
      <c r="BQ140">
        <v>22</v>
      </c>
      <c r="BR140">
        <v>0</v>
      </c>
      <c r="BS140">
        <v>1</v>
      </c>
      <c r="BT140">
        <v>1</v>
      </c>
      <c r="BU140">
        <v>1</v>
      </c>
      <c r="BV140">
        <v>1</v>
      </c>
      <c r="BW140">
        <v>1</v>
      </c>
      <c r="BX140">
        <v>1</v>
      </c>
      <c r="BY140" t="s">
        <v>6</v>
      </c>
      <c r="BZ140">
        <v>0</v>
      </c>
      <c r="CA140">
        <v>0</v>
      </c>
      <c r="CB140" t="s">
        <v>6</v>
      </c>
      <c r="CE140">
        <v>0</v>
      </c>
      <c r="CF140">
        <v>0</v>
      </c>
      <c r="CG140">
        <v>0</v>
      </c>
      <c r="CM140">
        <v>0</v>
      </c>
      <c r="CN140" t="s">
        <v>6</v>
      </c>
      <c r="CO140">
        <v>0</v>
      </c>
      <c r="CP140">
        <f t="shared" si="131"/>
        <v>16410</v>
      </c>
      <c r="CQ140">
        <f t="shared" si="132"/>
        <v>121827.7368</v>
      </c>
      <c r="CR140">
        <f t="shared" si="133"/>
        <v>0</v>
      </c>
      <c r="CS140">
        <f t="shared" si="134"/>
        <v>0</v>
      </c>
      <c r="CT140">
        <f t="shared" si="135"/>
        <v>0</v>
      </c>
      <c r="CU140">
        <f t="shared" si="136"/>
        <v>0</v>
      </c>
      <c r="CV140">
        <f t="shared" si="137"/>
        <v>0</v>
      </c>
      <c r="CW140">
        <f t="shared" si="138"/>
        <v>0</v>
      </c>
      <c r="CX140">
        <f t="shared" si="139"/>
        <v>0</v>
      </c>
      <c r="CY140">
        <f>(S140+R140)*(BZ140/100)</f>
        <v>0</v>
      </c>
      <c r="CZ140">
        <f>(S140+R140)*(CA140/100)</f>
        <v>0</v>
      </c>
      <c r="DC140" t="s">
        <v>6</v>
      </c>
      <c r="DD140" t="s">
        <v>6</v>
      </c>
      <c r="DE140" t="s">
        <v>6</v>
      </c>
      <c r="DF140" t="s">
        <v>6</v>
      </c>
      <c r="DG140" t="s">
        <v>6</v>
      </c>
      <c r="DH140" t="s">
        <v>6</v>
      </c>
      <c r="DI140" t="s">
        <v>6</v>
      </c>
      <c r="DJ140" t="s">
        <v>6</v>
      </c>
      <c r="DK140" t="s">
        <v>6</v>
      </c>
      <c r="DL140" t="s">
        <v>6</v>
      </c>
      <c r="DM140" t="s">
        <v>6</v>
      </c>
      <c r="DN140">
        <v>0</v>
      </c>
      <c r="DO140">
        <v>0</v>
      </c>
      <c r="DP140">
        <v>1</v>
      </c>
      <c r="DQ140">
        <v>1</v>
      </c>
      <c r="DU140">
        <v>1009</v>
      </c>
      <c r="DV140" t="s">
        <v>63</v>
      </c>
      <c r="DW140" t="e">
        <f>'2.Лок.смета.и.Акт'!#REF!</f>
        <v>#REF!</v>
      </c>
      <c r="DX140">
        <v>1000</v>
      </c>
      <c r="DZ140" t="s">
        <v>6</v>
      </c>
      <c r="EA140" t="s">
        <v>6</v>
      </c>
      <c r="EB140" t="s">
        <v>6</v>
      </c>
      <c r="EC140" t="s">
        <v>6</v>
      </c>
      <c r="EE140">
        <v>54938783</v>
      </c>
      <c r="EF140">
        <v>22</v>
      </c>
      <c r="EG140" t="s">
        <v>45</v>
      </c>
      <c r="EH140">
        <v>0</v>
      </c>
      <c r="EI140" t="s">
        <v>6</v>
      </c>
      <c r="EJ140">
        <v>1</v>
      </c>
      <c r="EK140">
        <v>500003</v>
      </c>
      <c r="EL140" t="s">
        <v>46</v>
      </c>
      <c r="EM140" t="s">
        <v>47</v>
      </c>
      <c r="EO140" t="s">
        <v>6</v>
      </c>
      <c r="EQ140">
        <v>0</v>
      </c>
      <c r="ER140">
        <v>116269.98</v>
      </c>
      <c r="ES140">
        <v>16114.779999999999</v>
      </c>
      <c r="ET140">
        <v>0</v>
      </c>
      <c r="EU140">
        <v>0</v>
      </c>
      <c r="EV140">
        <v>0</v>
      </c>
      <c r="EW140">
        <v>0</v>
      </c>
      <c r="EX140">
        <v>0</v>
      </c>
      <c r="EZ140">
        <v>5</v>
      </c>
      <c r="FC140">
        <v>0</v>
      </c>
      <c r="FD140">
        <v>18</v>
      </c>
      <c r="FF140">
        <v>116269.98</v>
      </c>
      <c r="FQ140">
        <v>0</v>
      </c>
      <c r="FR140">
        <f t="shared" si="140"/>
        <v>0</v>
      </c>
      <c r="FS140">
        <v>0</v>
      </c>
      <c r="FX140">
        <v>0</v>
      </c>
      <c r="FY140">
        <v>0</v>
      </c>
      <c r="GA140" t="s">
        <v>275</v>
      </c>
      <c r="GD140">
        <v>1</v>
      </c>
      <c r="GF140">
        <v>819729923</v>
      </c>
      <c r="GG140">
        <v>2</v>
      </c>
      <c r="GH140">
        <v>3</v>
      </c>
      <c r="GI140">
        <v>5</v>
      </c>
      <c r="GJ140">
        <v>0</v>
      </c>
      <c r="GK140">
        <v>0</v>
      </c>
      <c r="GL140">
        <f t="shared" si="141"/>
        <v>0</v>
      </c>
      <c r="GM140">
        <f t="shared" si="142"/>
        <v>16410</v>
      </c>
      <c r="GN140">
        <f t="shared" si="143"/>
        <v>16410</v>
      </c>
      <c r="GO140">
        <f t="shared" si="144"/>
        <v>0</v>
      </c>
      <c r="GP140">
        <f t="shared" si="145"/>
        <v>0</v>
      </c>
      <c r="GR140">
        <v>1</v>
      </c>
      <c r="GS140">
        <v>1</v>
      </c>
      <c r="GT140">
        <v>0</v>
      </c>
      <c r="GU140" t="s">
        <v>6</v>
      </c>
      <c r="GV140">
        <f t="shared" si="146"/>
        <v>0</v>
      </c>
      <c r="GW140">
        <v>1</v>
      </c>
      <c r="GX140">
        <f t="shared" si="147"/>
        <v>0</v>
      </c>
      <c r="HA140">
        <v>0</v>
      </c>
      <c r="HB140">
        <v>0</v>
      </c>
      <c r="HC140">
        <f t="shared" si="148"/>
        <v>0</v>
      </c>
      <c r="HE140" t="s">
        <v>38</v>
      </c>
      <c r="HF140" t="s">
        <v>201</v>
      </c>
      <c r="HM140" t="s">
        <v>6</v>
      </c>
      <c r="HN140" t="s">
        <v>6</v>
      </c>
      <c r="HO140" t="s">
        <v>6</v>
      </c>
      <c r="HP140" t="s">
        <v>6</v>
      </c>
      <c r="HQ140" t="s">
        <v>6</v>
      </c>
      <c r="IF140">
        <v>-1</v>
      </c>
      <c r="IK140">
        <v>0</v>
      </c>
    </row>
    <row r="141" spans="1:255" x14ac:dyDescent="0.2">
      <c r="A141" s="2">
        <v>18</v>
      </c>
      <c r="B141" s="2">
        <v>1</v>
      </c>
      <c r="C141" s="2">
        <v>218</v>
      </c>
      <c r="D141" s="2"/>
      <c r="E141" s="2" t="s">
        <v>276</v>
      </c>
      <c r="F141" s="2" t="s">
        <v>277</v>
      </c>
      <c r="G141" s="2" t="s">
        <v>278</v>
      </c>
      <c r="H141" s="2" t="s">
        <v>63</v>
      </c>
      <c r="I141" s="2">
        <f>I131*J141</f>
        <v>3.8379999999999997E-2</v>
      </c>
      <c r="J141" s="216">
        <f>'5.Ведомость_списания'!F82</f>
        <v>9.0732860520094563E-2</v>
      </c>
      <c r="K141" s="2">
        <v>9.0732999999999994E-2</v>
      </c>
      <c r="L141" s="2"/>
      <c r="M141" s="2"/>
      <c r="N141" s="2"/>
      <c r="O141" s="2">
        <f t="shared" ref="O141:O172" si="159">ROUND(CP141,0)</f>
        <v>423</v>
      </c>
      <c r="P141" s="2">
        <f t="shared" ref="P141:P172" si="160">ROUND(CQ141*I141,0)</f>
        <v>423</v>
      </c>
      <c r="Q141" s="2">
        <f t="shared" ref="Q141:Q172" si="161">ROUND(CR141*I141,0)</f>
        <v>0</v>
      </c>
      <c r="R141" s="2">
        <f t="shared" ref="R141:R172" si="162">ROUND(CS141*I141,0)</f>
        <v>0</v>
      </c>
      <c r="S141" s="2">
        <f t="shared" ref="S141:S172" si="163">ROUND(CT141*I141,0)</f>
        <v>0</v>
      </c>
      <c r="T141" s="2">
        <f t="shared" ref="T141:T172" si="164">ROUND(CU141*I141,0)</f>
        <v>0</v>
      </c>
      <c r="U141" s="2">
        <f t="shared" ref="U141:U172" si="165">CV141*I141</f>
        <v>0</v>
      </c>
      <c r="V141" s="2">
        <f t="shared" ref="V141:V172" si="166">CW141*I141</f>
        <v>0</v>
      </c>
      <c r="W141" s="2">
        <f t="shared" ref="W141:W172" si="167">ROUND(CX141*I141,0)</f>
        <v>0</v>
      </c>
      <c r="X141" s="2">
        <f t="shared" ref="X141:X172" si="168">ROUND(CY141,0)</f>
        <v>0</v>
      </c>
      <c r="Y141" s="2">
        <f t="shared" ref="Y141:Y172" si="169">ROUND(CZ141,0)</f>
        <v>0</v>
      </c>
      <c r="Z141" s="2"/>
      <c r="AA141" s="2">
        <v>86295183</v>
      </c>
      <c r="AB141" s="2">
        <f t="shared" ref="AB141:AB172" si="170">ROUND((AC141+AD141+AF141),2)</f>
        <v>11032.6</v>
      </c>
      <c r="AC141" s="2">
        <f t="shared" si="153"/>
        <v>11032.6</v>
      </c>
      <c r="AD141" s="2">
        <f t="shared" si="154"/>
        <v>0</v>
      </c>
      <c r="AE141" s="2">
        <f t="shared" si="155"/>
        <v>0</v>
      </c>
      <c r="AF141" s="2">
        <f t="shared" si="156"/>
        <v>0</v>
      </c>
      <c r="AG141" s="2">
        <f t="shared" ref="AG141:AG172" si="171">ROUND((AP141),2)</f>
        <v>0</v>
      </c>
      <c r="AH141" s="2">
        <f t="shared" si="157"/>
        <v>0</v>
      </c>
      <c r="AI141" s="2">
        <f t="shared" si="158"/>
        <v>0</v>
      </c>
      <c r="AJ141" s="2">
        <f t="shared" ref="AJ141:AJ172" si="172">(AS141)</f>
        <v>0</v>
      </c>
      <c r="AK141" s="2">
        <v>11032.6</v>
      </c>
      <c r="AL141" s="110">
        <f>'1.Лок.смета.и.Акт'!F271</f>
        <v>11032.6</v>
      </c>
      <c r="AM141" s="2">
        <v>0</v>
      </c>
      <c r="AN141" s="2">
        <v>0</v>
      </c>
      <c r="AO141" s="2">
        <v>0</v>
      </c>
      <c r="AP141" s="2">
        <v>0</v>
      </c>
      <c r="AQ141" s="2">
        <v>0</v>
      </c>
      <c r="AR141" s="2">
        <v>0</v>
      </c>
      <c r="AS141" s="2">
        <v>0</v>
      </c>
      <c r="AT141" s="2">
        <v>0</v>
      </c>
      <c r="AU141" s="2">
        <v>0</v>
      </c>
      <c r="AV141" s="2">
        <v>1</v>
      </c>
      <c r="AW141" s="2">
        <v>1</v>
      </c>
      <c r="AX141" s="2"/>
      <c r="AY141" s="2"/>
      <c r="AZ141" s="2">
        <v>1</v>
      </c>
      <c r="BA141" s="2">
        <v>1</v>
      </c>
      <c r="BB141" s="2">
        <v>1</v>
      </c>
      <c r="BC141" s="2">
        <v>1</v>
      </c>
      <c r="BD141" s="2" t="s">
        <v>6</v>
      </c>
      <c r="BE141" s="2" t="s">
        <v>6</v>
      </c>
      <c r="BF141" s="2" t="s">
        <v>6</v>
      </c>
      <c r="BG141" s="2" t="s">
        <v>6</v>
      </c>
      <c r="BH141" s="2">
        <v>3</v>
      </c>
      <c r="BI141" s="2">
        <v>1</v>
      </c>
      <c r="BJ141" s="2" t="s">
        <v>279</v>
      </c>
      <c r="BK141" s="2"/>
      <c r="BL141" s="2"/>
      <c r="BM141" s="2">
        <v>500003</v>
      </c>
      <c r="BN141" s="2">
        <v>0</v>
      </c>
      <c r="BO141" s="2" t="s">
        <v>6</v>
      </c>
      <c r="BP141" s="2">
        <v>0</v>
      </c>
      <c r="BQ141" s="2">
        <v>22</v>
      </c>
      <c r="BR141" s="2">
        <v>0</v>
      </c>
      <c r="BS141" s="2">
        <v>1</v>
      </c>
      <c r="BT141" s="2">
        <v>1</v>
      </c>
      <c r="BU141" s="2">
        <v>1</v>
      </c>
      <c r="BV141" s="2">
        <v>1</v>
      </c>
      <c r="BW141" s="2">
        <v>1</v>
      </c>
      <c r="BX141" s="2">
        <v>1</v>
      </c>
      <c r="BY141" s="2" t="s">
        <v>6</v>
      </c>
      <c r="BZ141" s="2">
        <v>0</v>
      </c>
      <c r="CA141" s="2">
        <v>0</v>
      </c>
      <c r="CB141" s="2" t="s">
        <v>6</v>
      </c>
      <c r="CC141" s="2"/>
      <c r="CD141" s="2"/>
      <c r="CE141" s="2">
        <v>0</v>
      </c>
      <c r="CF141" s="2">
        <v>0</v>
      </c>
      <c r="CG141" s="2">
        <v>0</v>
      </c>
      <c r="CH141" s="2"/>
      <c r="CI141" s="2"/>
      <c r="CJ141" s="2"/>
      <c r="CK141" s="2"/>
      <c r="CL141" s="2"/>
      <c r="CM141" s="2">
        <v>0</v>
      </c>
      <c r="CN141" s="2" t="s">
        <v>6</v>
      </c>
      <c r="CO141" s="2">
        <v>0</v>
      </c>
      <c r="CP141" s="2">
        <f t="shared" ref="CP141:CP172" si="173">(P141+Q141+S141)</f>
        <v>423</v>
      </c>
      <c r="CQ141" s="2">
        <f t="shared" ref="CQ141:CQ172" si="174">AC141*BC141</f>
        <v>11032.6</v>
      </c>
      <c r="CR141" s="2">
        <f t="shared" ref="CR141:CR172" si="175">AD141*BB141</f>
        <v>0</v>
      </c>
      <c r="CS141" s="2">
        <f t="shared" ref="CS141:CS172" si="176">AE141*BS141</f>
        <v>0</v>
      </c>
      <c r="CT141" s="2">
        <f t="shared" ref="CT141:CT172" si="177">AF141*BA141</f>
        <v>0</v>
      </c>
      <c r="CU141" s="2">
        <f t="shared" ref="CU141:CU172" si="178">AG141</f>
        <v>0</v>
      </c>
      <c r="CV141" s="2">
        <f t="shared" ref="CV141:CV172" si="179">AH141</f>
        <v>0</v>
      </c>
      <c r="CW141" s="2">
        <f t="shared" ref="CW141:CW172" si="180">AI141</f>
        <v>0</v>
      </c>
      <c r="CX141" s="2">
        <f t="shared" ref="CX141:CX172" si="181">AJ141</f>
        <v>0</v>
      </c>
      <c r="CY141" s="2">
        <f>(((S141+(R141*IF(0,0,1)))*AT141)/100)</f>
        <v>0</v>
      </c>
      <c r="CZ141" s="2">
        <f>(((S141+(R141*IF(0,0,1)))*AU141)/100)</f>
        <v>0</v>
      </c>
      <c r="DA141" s="2"/>
      <c r="DB141" s="2"/>
      <c r="DC141" s="2" t="s">
        <v>6</v>
      </c>
      <c r="DD141" s="2" t="s">
        <v>6</v>
      </c>
      <c r="DE141" s="2" t="s">
        <v>6</v>
      </c>
      <c r="DF141" s="2" t="s">
        <v>6</v>
      </c>
      <c r="DG141" s="2" t="s">
        <v>6</v>
      </c>
      <c r="DH141" s="2" t="s">
        <v>6</v>
      </c>
      <c r="DI141" s="2" t="s">
        <v>6</v>
      </c>
      <c r="DJ141" s="2" t="s">
        <v>6</v>
      </c>
      <c r="DK141" s="2" t="s">
        <v>6</v>
      </c>
      <c r="DL141" s="2" t="s">
        <v>6</v>
      </c>
      <c r="DM141" s="2" t="s">
        <v>6</v>
      </c>
      <c r="DN141" s="2">
        <v>0</v>
      </c>
      <c r="DO141" s="2">
        <v>0</v>
      </c>
      <c r="DP141" s="2">
        <v>1</v>
      </c>
      <c r="DQ141" s="2">
        <v>1</v>
      </c>
      <c r="DR141" s="2"/>
      <c r="DS141" s="2"/>
      <c r="DT141" s="2"/>
      <c r="DU141" s="2">
        <v>1009</v>
      </c>
      <c r="DV141" s="2" t="s">
        <v>63</v>
      </c>
      <c r="DW141" s="2" t="s">
        <v>63</v>
      </c>
      <c r="DX141" s="2">
        <v>1000</v>
      </c>
      <c r="DY141" s="2"/>
      <c r="DZ141" s="2" t="s">
        <v>6</v>
      </c>
      <c r="EA141" s="2" t="s">
        <v>6</v>
      </c>
      <c r="EB141" s="2" t="s">
        <v>6</v>
      </c>
      <c r="EC141" s="2" t="s">
        <v>6</v>
      </c>
      <c r="ED141" s="2"/>
      <c r="EE141" s="2">
        <v>54938783</v>
      </c>
      <c r="EF141" s="2">
        <v>22</v>
      </c>
      <c r="EG141" s="2" t="s">
        <v>45</v>
      </c>
      <c r="EH141" s="2">
        <v>0</v>
      </c>
      <c r="EI141" s="2" t="s">
        <v>6</v>
      </c>
      <c r="EJ141" s="2">
        <v>1</v>
      </c>
      <c r="EK141" s="2">
        <v>500003</v>
      </c>
      <c r="EL141" s="2" t="s">
        <v>46</v>
      </c>
      <c r="EM141" s="2" t="s">
        <v>47</v>
      </c>
      <c r="EN141" s="2"/>
      <c r="EO141" s="2" t="s">
        <v>6</v>
      </c>
      <c r="EP141" s="2"/>
      <c r="EQ141" s="2">
        <v>0</v>
      </c>
      <c r="ER141" s="2">
        <v>11032.6</v>
      </c>
      <c r="ES141" s="110">
        <f>'1.Лок.смета.и.Акт'!F271</f>
        <v>11032.6</v>
      </c>
      <c r="ET141" s="2">
        <v>0</v>
      </c>
      <c r="EU141" s="2">
        <v>0</v>
      </c>
      <c r="EV141" s="2">
        <v>0</v>
      </c>
      <c r="EW141" s="2">
        <v>0</v>
      </c>
      <c r="EX141" s="2">
        <v>0</v>
      </c>
      <c r="EY141" s="2"/>
      <c r="EZ141" s="2"/>
      <c r="FA141" s="2"/>
      <c r="FB141" s="2"/>
      <c r="FC141" s="2"/>
      <c r="FD141" s="2"/>
      <c r="FE141" s="2"/>
      <c r="FF141" s="2"/>
      <c r="FG141" s="2"/>
      <c r="FH141" s="2"/>
      <c r="FI141" s="2"/>
      <c r="FJ141" s="2"/>
      <c r="FK141" s="2"/>
      <c r="FL141" s="2"/>
      <c r="FM141" s="2"/>
      <c r="FN141" s="2"/>
      <c r="FO141" s="2"/>
      <c r="FP141" s="2"/>
      <c r="FQ141" s="2">
        <v>0</v>
      </c>
      <c r="FR141" s="2">
        <f t="shared" ref="FR141:FR172" si="182">ROUND(IF(BI141=3,GM141,0),0)</f>
        <v>0</v>
      </c>
      <c r="FS141" s="2">
        <v>0</v>
      </c>
      <c r="FT141" s="2"/>
      <c r="FU141" s="2"/>
      <c r="FV141" s="2"/>
      <c r="FW141" s="2"/>
      <c r="FX141" s="2">
        <v>0</v>
      </c>
      <c r="FY141" s="2">
        <v>0</v>
      </c>
      <c r="FZ141" s="2"/>
      <c r="GA141" s="2" t="s">
        <v>6</v>
      </c>
      <c r="GB141" s="2"/>
      <c r="GC141" s="2"/>
      <c r="GD141" s="2">
        <v>1</v>
      </c>
      <c r="GE141" s="2"/>
      <c r="GF141" s="2">
        <v>-723230509</v>
      </c>
      <c r="GG141" s="2">
        <v>2</v>
      </c>
      <c r="GH141" s="2">
        <v>2</v>
      </c>
      <c r="GI141" s="2">
        <v>-2</v>
      </c>
      <c r="GJ141" s="2">
        <v>0</v>
      </c>
      <c r="GK141" s="2">
        <v>0</v>
      </c>
      <c r="GL141" s="2">
        <f t="shared" ref="GL141:GL172" si="183">ROUND(IF(AND(BH141=3,BI141=3,FS141&lt;&gt;0),P141,0),0)</f>
        <v>0</v>
      </c>
      <c r="GM141" s="2">
        <f t="shared" ref="GM141:GM172" si="184">ROUND(O141+X141+Y141,0)+GX141</f>
        <v>423</v>
      </c>
      <c r="GN141" s="2">
        <f t="shared" ref="GN141:GN172" si="185">IF(OR(BI141=0,BI141=1),GM141-GX141,0)</f>
        <v>423</v>
      </c>
      <c r="GO141" s="2">
        <f t="shared" ref="GO141:GO172" si="186">IF(BI141=2,GM141-GX141,0)</f>
        <v>0</v>
      </c>
      <c r="GP141" s="2">
        <f t="shared" ref="GP141:GP172" si="187">IF(BI141=4,GM141-GX141,0)</f>
        <v>0</v>
      </c>
      <c r="GQ141" s="2"/>
      <c r="GR141" s="2">
        <v>0</v>
      </c>
      <c r="GS141" s="2">
        <v>2</v>
      </c>
      <c r="GT141" s="2">
        <v>0</v>
      </c>
      <c r="GU141" s="2" t="s">
        <v>6</v>
      </c>
      <c r="GV141" s="2">
        <f t="shared" ref="GV141:GV176" si="188">ROUND((GT141),2)</f>
        <v>0</v>
      </c>
      <c r="GW141" s="2">
        <v>1</v>
      </c>
      <c r="GX141" s="2">
        <f t="shared" ref="GX141:GX172" si="189">ROUND(HC141*I141,0)</f>
        <v>0</v>
      </c>
      <c r="GY141" s="2"/>
      <c r="GZ141" s="2"/>
      <c r="HA141" s="2">
        <v>0</v>
      </c>
      <c r="HB141" s="2">
        <v>0</v>
      </c>
      <c r="HC141" s="2">
        <f t="shared" ref="HC141:HC172" si="190">GV141*GW141</f>
        <v>0</v>
      </c>
      <c r="HD141" s="2"/>
      <c r="HE141" s="2" t="s">
        <v>6</v>
      </c>
      <c r="HF141" s="2" t="s">
        <v>6</v>
      </c>
      <c r="HG141" s="2"/>
      <c r="HH141" s="2"/>
      <c r="HI141" s="2"/>
      <c r="HJ141" s="2"/>
      <c r="HK141" s="2"/>
      <c r="HL141" s="2"/>
      <c r="HM141" s="2" t="s">
        <v>6</v>
      </c>
      <c r="HN141" s="2" t="s">
        <v>6</v>
      </c>
      <c r="HO141" s="2" t="s">
        <v>6</v>
      </c>
      <c r="HP141" s="2" t="s">
        <v>6</v>
      </c>
      <c r="HQ141" s="2" t="s">
        <v>6</v>
      </c>
      <c r="HR141" s="2"/>
      <c r="HS141" s="2"/>
      <c r="HT141" s="2"/>
      <c r="HU141" s="2"/>
      <c r="HV141" s="2"/>
      <c r="HW141" s="2"/>
      <c r="HX141" s="2"/>
      <c r="HY141" s="2"/>
      <c r="HZ141" s="2"/>
      <c r="IA141" s="2"/>
      <c r="IB141" s="2"/>
      <c r="IC141" s="2"/>
      <c r="ID141" s="2"/>
      <c r="IE141" s="2"/>
      <c r="IF141" s="2">
        <v>-1</v>
      </c>
      <c r="IG141" s="2"/>
      <c r="IH141" s="2"/>
      <c r="II141" s="2"/>
      <c r="IJ141" s="2"/>
      <c r="IK141" s="2">
        <v>0</v>
      </c>
      <c r="IL141" s="2"/>
      <c r="IM141" s="2"/>
      <c r="IN141" s="2"/>
      <c r="IO141" s="2"/>
      <c r="IP141" s="2"/>
      <c r="IQ141" s="2"/>
      <c r="IR141" s="2"/>
      <c r="IS141" s="2"/>
      <c r="IT141" s="2"/>
      <c r="IU141" s="2"/>
    </row>
    <row r="142" spans="1:255" x14ac:dyDescent="0.2">
      <c r="A142">
        <v>18</v>
      </c>
      <c r="B142">
        <v>1</v>
      </c>
      <c r="C142">
        <v>235</v>
      </c>
      <c r="E142" t="s">
        <v>276</v>
      </c>
      <c r="F142" t="e">
        <f>'2.Лок.смета.и.Акт'!#REF!</f>
        <v>#REF!</v>
      </c>
      <c r="G142" t="s">
        <v>278</v>
      </c>
      <c r="H142" t="s">
        <v>63</v>
      </c>
      <c r="I142">
        <f>I132*J142</f>
        <v>3.8379999999999997E-2</v>
      </c>
      <c r="J142">
        <v>9.0732860520094563E-2</v>
      </c>
      <c r="K142">
        <v>9.0732999999999994E-2</v>
      </c>
      <c r="O142">
        <f t="shared" si="159"/>
        <v>3525</v>
      </c>
      <c r="P142">
        <f t="shared" si="160"/>
        <v>3525</v>
      </c>
      <c r="Q142">
        <f t="shared" si="161"/>
        <v>0</v>
      </c>
      <c r="R142">
        <f t="shared" si="162"/>
        <v>0</v>
      </c>
      <c r="S142">
        <f t="shared" si="163"/>
        <v>0</v>
      </c>
      <c r="T142">
        <f t="shared" si="164"/>
        <v>0</v>
      </c>
      <c r="U142">
        <f t="shared" si="165"/>
        <v>0</v>
      </c>
      <c r="V142">
        <f t="shared" si="166"/>
        <v>0</v>
      </c>
      <c r="W142">
        <f t="shared" si="167"/>
        <v>0</v>
      </c>
      <c r="X142">
        <f t="shared" si="168"/>
        <v>0</v>
      </c>
      <c r="Y142">
        <f t="shared" si="169"/>
        <v>0</v>
      </c>
      <c r="AA142">
        <v>86295184</v>
      </c>
      <c r="AB142">
        <f t="shared" si="170"/>
        <v>12149.95</v>
      </c>
      <c r="AC142">
        <f t="shared" si="153"/>
        <v>12149.95</v>
      </c>
      <c r="AD142">
        <f t="shared" si="154"/>
        <v>0</v>
      </c>
      <c r="AE142">
        <f t="shared" si="155"/>
        <v>0</v>
      </c>
      <c r="AF142">
        <f t="shared" si="156"/>
        <v>0</v>
      </c>
      <c r="AG142">
        <f t="shared" si="171"/>
        <v>0</v>
      </c>
      <c r="AH142">
        <f t="shared" si="157"/>
        <v>0</v>
      </c>
      <c r="AI142">
        <f t="shared" si="158"/>
        <v>0</v>
      </c>
      <c r="AJ142">
        <f t="shared" si="172"/>
        <v>0</v>
      </c>
      <c r="AK142">
        <v>12149.95</v>
      </c>
      <c r="AL142">
        <v>12149.95</v>
      </c>
      <c r="AM142">
        <v>0</v>
      </c>
      <c r="AN142">
        <v>0</v>
      </c>
      <c r="AO142">
        <v>0</v>
      </c>
      <c r="AP142">
        <v>0</v>
      </c>
      <c r="AQ142">
        <v>0</v>
      </c>
      <c r="AR142">
        <v>0</v>
      </c>
      <c r="AS142">
        <v>0</v>
      </c>
      <c r="AT142">
        <v>0</v>
      </c>
      <c r="AU142">
        <v>0</v>
      </c>
      <c r="AV142">
        <v>1</v>
      </c>
      <c r="AW142">
        <v>1</v>
      </c>
      <c r="AZ142">
        <v>1</v>
      </c>
      <c r="BA142">
        <v>1</v>
      </c>
      <c r="BB142">
        <v>1</v>
      </c>
      <c r="BC142">
        <v>7.56</v>
      </c>
      <c r="BD142" t="s">
        <v>6</v>
      </c>
      <c r="BE142" t="s">
        <v>6</v>
      </c>
      <c r="BF142" t="s">
        <v>6</v>
      </c>
      <c r="BG142" t="s">
        <v>6</v>
      </c>
      <c r="BH142">
        <v>3</v>
      </c>
      <c r="BI142">
        <v>1</v>
      </c>
      <c r="BJ142" t="s">
        <v>279</v>
      </c>
      <c r="BM142">
        <v>500003</v>
      </c>
      <c r="BN142">
        <v>0</v>
      </c>
      <c r="BO142" t="s">
        <v>6</v>
      </c>
      <c r="BP142">
        <v>0</v>
      </c>
      <c r="BQ142">
        <v>22</v>
      </c>
      <c r="BR142">
        <v>0</v>
      </c>
      <c r="BS142">
        <v>1</v>
      </c>
      <c r="BT142">
        <v>1</v>
      </c>
      <c r="BU142">
        <v>1</v>
      </c>
      <c r="BV142">
        <v>1</v>
      </c>
      <c r="BW142">
        <v>1</v>
      </c>
      <c r="BX142">
        <v>1</v>
      </c>
      <c r="BY142" t="s">
        <v>6</v>
      </c>
      <c r="BZ142">
        <v>0</v>
      </c>
      <c r="CA142">
        <v>0</v>
      </c>
      <c r="CB142" t="s">
        <v>6</v>
      </c>
      <c r="CE142">
        <v>0</v>
      </c>
      <c r="CF142">
        <v>0</v>
      </c>
      <c r="CG142">
        <v>0</v>
      </c>
      <c r="CM142">
        <v>0</v>
      </c>
      <c r="CN142" t="s">
        <v>6</v>
      </c>
      <c r="CO142">
        <v>0</v>
      </c>
      <c r="CP142">
        <f t="shared" si="173"/>
        <v>3525</v>
      </c>
      <c r="CQ142">
        <f t="shared" si="174"/>
        <v>91853.622000000003</v>
      </c>
      <c r="CR142">
        <f t="shared" si="175"/>
        <v>0</v>
      </c>
      <c r="CS142">
        <f t="shared" si="176"/>
        <v>0</v>
      </c>
      <c r="CT142">
        <f t="shared" si="177"/>
        <v>0</v>
      </c>
      <c r="CU142">
        <f t="shared" si="178"/>
        <v>0</v>
      </c>
      <c r="CV142">
        <f t="shared" si="179"/>
        <v>0</v>
      </c>
      <c r="CW142">
        <f t="shared" si="180"/>
        <v>0</v>
      </c>
      <c r="CX142">
        <f t="shared" si="181"/>
        <v>0</v>
      </c>
      <c r="CY142">
        <f>(S142+R142)*(BZ142/100)</f>
        <v>0</v>
      </c>
      <c r="CZ142">
        <f>(S142+R142)*(CA142/100)</f>
        <v>0</v>
      </c>
      <c r="DC142" t="s">
        <v>6</v>
      </c>
      <c r="DD142" t="s">
        <v>6</v>
      </c>
      <c r="DE142" t="s">
        <v>6</v>
      </c>
      <c r="DF142" t="s">
        <v>6</v>
      </c>
      <c r="DG142" t="s">
        <v>6</v>
      </c>
      <c r="DH142" t="s">
        <v>6</v>
      </c>
      <c r="DI142" t="s">
        <v>6</v>
      </c>
      <c r="DJ142" t="s">
        <v>6</v>
      </c>
      <c r="DK142" t="s">
        <v>6</v>
      </c>
      <c r="DL142" t="s">
        <v>6</v>
      </c>
      <c r="DM142" t="s">
        <v>6</v>
      </c>
      <c r="DN142">
        <v>0</v>
      </c>
      <c r="DO142">
        <v>0</v>
      </c>
      <c r="DP142">
        <v>1</v>
      </c>
      <c r="DQ142">
        <v>1</v>
      </c>
      <c r="DU142">
        <v>1009</v>
      </c>
      <c r="DV142" t="s">
        <v>63</v>
      </c>
      <c r="DW142" t="e">
        <f>'2.Лок.смета.и.Акт'!#REF!</f>
        <v>#REF!</v>
      </c>
      <c r="DX142">
        <v>1000</v>
      </c>
      <c r="DZ142" t="s">
        <v>6</v>
      </c>
      <c r="EA142" t="s">
        <v>6</v>
      </c>
      <c r="EB142" t="s">
        <v>6</v>
      </c>
      <c r="EC142" t="s">
        <v>6</v>
      </c>
      <c r="EE142">
        <v>54938783</v>
      </c>
      <c r="EF142">
        <v>22</v>
      </c>
      <c r="EG142" t="s">
        <v>45</v>
      </c>
      <c r="EH142">
        <v>0</v>
      </c>
      <c r="EI142" t="s">
        <v>6</v>
      </c>
      <c r="EJ142">
        <v>1</v>
      </c>
      <c r="EK142">
        <v>500003</v>
      </c>
      <c r="EL142" t="s">
        <v>46</v>
      </c>
      <c r="EM142" t="s">
        <v>47</v>
      </c>
      <c r="EO142" t="s">
        <v>6</v>
      </c>
      <c r="EQ142">
        <v>0</v>
      </c>
      <c r="ER142">
        <v>87663.23</v>
      </c>
      <c r="ES142">
        <v>12149.95</v>
      </c>
      <c r="ET142">
        <v>0</v>
      </c>
      <c r="EU142">
        <v>0</v>
      </c>
      <c r="EV142">
        <v>0</v>
      </c>
      <c r="EW142">
        <v>0</v>
      </c>
      <c r="EX142">
        <v>0</v>
      </c>
      <c r="EZ142">
        <v>5</v>
      </c>
      <c r="FC142">
        <v>0</v>
      </c>
      <c r="FD142">
        <v>18</v>
      </c>
      <c r="FF142">
        <v>87663.23</v>
      </c>
      <c r="FQ142">
        <v>0</v>
      </c>
      <c r="FR142">
        <f t="shared" si="182"/>
        <v>0</v>
      </c>
      <c r="FS142">
        <v>0</v>
      </c>
      <c r="FX142">
        <v>0</v>
      </c>
      <c r="FY142">
        <v>0</v>
      </c>
      <c r="GA142" t="s">
        <v>280</v>
      </c>
      <c r="GD142">
        <v>1</v>
      </c>
      <c r="GF142">
        <v>-723230509</v>
      </c>
      <c r="GG142">
        <v>2</v>
      </c>
      <c r="GH142">
        <v>3</v>
      </c>
      <c r="GI142">
        <v>5</v>
      </c>
      <c r="GJ142">
        <v>0</v>
      </c>
      <c r="GK142">
        <v>0</v>
      </c>
      <c r="GL142">
        <f t="shared" si="183"/>
        <v>0</v>
      </c>
      <c r="GM142">
        <f t="shared" si="184"/>
        <v>3525</v>
      </c>
      <c r="GN142">
        <f t="shared" si="185"/>
        <v>3525</v>
      </c>
      <c r="GO142">
        <f t="shared" si="186"/>
        <v>0</v>
      </c>
      <c r="GP142">
        <f t="shared" si="187"/>
        <v>0</v>
      </c>
      <c r="GR142">
        <v>1</v>
      </c>
      <c r="GS142">
        <v>1</v>
      </c>
      <c r="GT142">
        <v>0</v>
      </c>
      <c r="GU142" t="s">
        <v>6</v>
      </c>
      <c r="GV142">
        <f t="shared" si="188"/>
        <v>0</v>
      </c>
      <c r="GW142">
        <v>1</v>
      </c>
      <c r="GX142">
        <f t="shared" si="189"/>
        <v>0</v>
      </c>
      <c r="HA142">
        <v>0</v>
      </c>
      <c r="HB142">
        <v>0</v>
      </c>
      <c r="HC142">
        <f t="shared" si="190"/>
        <v>0</v>
      </c>
      <c r="HE142" t="s">
        <v>38</v>
      </c>
      <c r="HF142" t="s">
        <v>201</v>
      </c>
      <c r="HM142" t="s">
        <v>6</v>
      </c>
      <c r="HN142" t="s">
        <v>6</v>
      </c>
      <c r="HO142" t="s">
        <v>6</v>
      </c>
      <c r="HP142" t="s">
        <v>6</v>
      </c>
      <c r="HQ142" t="s">
        <v>6</v>
      </c>
      <c r="IF142">
        <v>-1</v>
      </c>
      <c r="IK142">
        <v>0</v>
      </c>
    </row>
    <row r="143" spans="1:255" x14ac:dyDescent="0.2">
      <c r="A143" s="2">
        <v>18</v>
      </c>
      <c r="B143" s="2">
        <v>1</v>
      </c>
      <c r="C143" s="2">
        <v>219</v>
      </c>
      <c r="D143" s="2"/>
      <c r="E143" s="2" t="s">
        <v>281</v>
      </c>
      <c r="F143" s="2" t="s">
        <v>282</v>
      </c>
      <c r="G143" s="2" t="s">
        <v>283</v>
      </c>
      <c r="H143" s="2" t="s">
        <v>63</v>
      </c>
      <c r="I143" s="2">
        <f>I131*J143</f>
        <v>0.23760000000000001</v>
      </c>
      <c r="J143" s="216">
        <f>'5.Ведомость_списания'!F83</f>
        <v>0.5617021276595745</v>
      </c>
      <c r="K143" s="2">
        <v>0.56170200000000003</v>
      </c>
      <c r="L143" s="2"/>
      <c r="M143" s="2"/>
      <c r="N143" s="2"/>
      <c r="O143" s="2">
        <f t="shared" si="159"/>
        <v>2808</v>
      </c>
      <c r="P143" s="2">
        <f t="shared" si="160"/>
        <v>2808</v>
      </c>
      <c r="Q143" s="2">
        <f t="shared" si="161"/>
        <v>0</v>
      </c>
      <c r="R143" s="2">
        <f t="shared" si="162"/>
        <v>0</v>
      </c>
      <c r="S143" s="2">
        <f t="shared" si="163"/>
        <v>0</v>
      </c>
      <c r="T143" s="2">
        <f t="shared" si="164"/>
        <v>0</v>
      </c>
      <c r="U143" s="2">
        <f t="shared" si="165"/>
        <v>0</v>
      </c>
      <c r="V143" s="2">
        <f t="shared" si="166"/>
        <v>0</v>
      </c>
      <c r="W143" s="2">
        <f t="shared" si="167"/>
        <v>0</v>
      </c>
      <c r="X143" s="2">
        <f t="shared" si="168"/>
        <v>0</v>
      </c>
      <c r="Y143" s="2">
        <f t="shared" si="169"/>
        <v>0</v>
      </c>
      <c r="Z143" s="2"/>
      <c r="AA143" s="2">
        <v>86295183</v>
      </c>
      <c r="AB143" s="2">
        <f t="shared" si="170"/>
        <v>11818.63</v>
      </c>
      <c r="AC143" s="2">
        <f t="shared" si="153"/>
        <v>11818.63</v>
      </c>
      <c r="AD143" s="2">
        <f t="shared" si="154"/>
        <v>0</v>
      </c>
      <c r="AE143" s="2">
        <f t="shared" si="155"/>
        <v>0</v>
      </c>
      <c r="AF143" s="2">
        <f t="shared" si="156"/>
        <v>0</v>
      </c>
      <c r="AG143" s="2">
        <f t="shared" si="171"/>
        <v>0</v>
      </c>
      <c r="AH143" s="2">
        <f t="shared" si="157"/>
        <v>0</v>
      </c>
      <c r="AI143" s="2">
        <f t="shared" si="158"/>
        <v>0</v>
      </c>
      <c r="AJ143" s="2">
        <f t="shared" si="172"/>
        <v>0</v>
      </c>
      <c r="AK143" s="2">
        <v>11818.63</v>
      </c>
      <c r="AL143" s="110">
        <f>'1.Лок.смета.и.Акт'!F273</f>
        <v>11818.63</v>
      </c>
      <c r="AM143" s="2">
        <v>0</v>
      </c>
      <c r="AN143" s="2">
        <v>0</v>
      </c>
      <c r="AO143" s="2">
        <v>0</v>
      </c>
      <c r="AP143" s="2">
        <v>0</v>
      </c>
      <c r="AQ143" s="2">
        <v>0</v>
      </c>
      <c r="AR143" s="2">
        <v>0</v>
      </c>
      <c r="AS143" s="2">
        <v>0</v>
      </c>
      <c r="AT143" s="2">
        <v>0</v>
      </c>
      <c r="AU143" s="2">
        <v>0</v>
      </c>
      <c r="AV143" s="2">
        <v>1</v>
      </c>
      <c r="AW143" s="2">
        <v>1</v>
      </c>
      <c r="AX143" s="2"/>
      <c r="AY143" s="2"/>
      <c r="AZ143" s="2">
        <v>1</v>
      </c>
      <c r="BA143" s="2">
        <v>1</v>
      </c>
      <c r="BB143" s="2">
        <v>1</v>
      </c>
      <c r="BC143" s="2">
        <v>1</v>
      </c>
      <c r="BD143" s="2" t="s">
        <v>6</v>
      </c>
      <c r="BE143" s="2" t="s">
        <v>6</v>
      </c>
      <c r="BF143" s="2" t="s">
        <v>6</v>
      </c>
      <c r="BG143" s="2" t="s">
        <v>6</v>
      </c>
      <c r="BH143" s="2">
        <v>3</v>
      </c>
      <c r="BI143" s="2">
        <v>1</v>
      </c>
      <c r="BJ143" s="2" t="s">
        <v>284</v>
      </c>
      <c r="BK143" s="2"/>
      <c r="BL143" s="2"/>
      <c r="BM143" s="2">
        <v>500003</v>
      </c>
      <c r="BN143" s="2">
        <v>0</v>
      </c>
      <c r="BO143" s="2" t="s">
        <v>6</v>
      </c>
      <c r="BP143" s="2">
        <v>0</v>
      </c>
      <c r="BQ143" s="2">
        <v>22</v>
      </c>
      <c r="BR143" s="2">
        <v>0</v>
      </c>
      <c r="BS143" s="2">
        <v>1</v>
      </c>
      <c r="BT143" s="2">
        <v>1</v>
      </c>
      <c r="BU143" s="2">
        <v>1</v>
      </c>
      <c r="BV143" s="2">
        <v>1</v>
      </c>
      <c r="BW143" s="2">
        <v>1</v>
      </c>
      <c r="BX143" s="2">
        <v>1</v>
      </c>
      <c r="BY143" s="2" t="s">
        <v>6</v>
      </c>
      <c r="BZ143" s="2">
        <v>0</v>
      </c>
      <c r="CA143" s="2">
        <v>0</v>
      </c>
      <c r="CB143" s="2" t="s">
        <v>6</v>
      </c>
      <c r="CC143" s="2"/>
      <c r="CD143" s="2"/>
      <c r="CE143" s="2">
        <v>0</v>
      </c>
      <c r="CF143" s="2">
        <v>0</v>
      </c>
      <c r="CG143" s="2">
        <v>0</v>
      </c>
      <c r="CH143" s="2"/>
      <c r="CI143" s="2"/>
      <c r="CJ143" s="2"/>
      <c r="CK143" s="2"/>
      <c r="CL143" s="2"/>
      <c r="CM143" s="2">
        <v>0</v>
      </c>
      <c r="CN143" s="2" t="s">
        <v>6</v>
      </c>
      <c r="CO143" s="2">
        <v>0</v>
      </c>
      <c r="CP143" s="2">
        <f t="shared" si="173"/>
        <v>2808</v>
      </c>
      <c r="CQ143" s="2">
        <f t="shared" si="174"/>
        <v>11818.63</v>
      </c>
      <c r="CR143" s="2">
        <f t="shared" si="175"/>
        <v>0</v>
      </c>
      <c r="CS143" s="2">
        <f t="shared" si="176"/>
        <v>0</v>
      </c>
      <c r="CT143" s="2">
        <f t="shared" si="177"/>
        <v>0</v>
      </c>
      <c r="CU143" s="2">
        <f t="shared" si="178"/>
        <v>0</v>
      </c>
      <c r="CV143" s="2">
        <f t="shared" si="179"/>
        <v>0</v>
      </c>
      <c r="CW143" s="2">
        <f t="shared" si="180"/>
        <v>0</v>
      </c>
      <c r="CX143" s="2">
        <f t="shared" si="181"/>
        <v>0</v>
      </c>
      <c r="CY143" s="2">
        <f>(((S143+(R143*IF(0,0,1)))*AT143)/100)</f>
        <v>0</v>
      </c>
      <c r="CZ143" s="2">
        <f>(((S143+(R143*IF(0,0,1)))*AU143)/100)</f>
        <v>0</v>
      </c>
      <c r="DA143" s="2"/>
      <c r="DB143" s="2"/>
      <c r="DC143" s="2" t="s">
        <v>6</v>
      </c>
      <c r="DD143" s="2" t="s">
        <v>6</v>
      </c>
      <c r="DE143" s="2" t="s">
        <v>6</v>
      </c>
      <c r="DF143" s="2" t="s">
        <v>6</v>
      </c>
      <c r="DG143" s="2" t="s">
        <v>6</v>
      </c>
      <c r="DH143" s="2" t="s">
        <v>6</v>
      </c>
      <c r="DI143" s="2" t="s">
        <v>6</v>
      </c>
      <c r="DJ143" s="2" t="s">
        <v>6</v>
      </c>
      <c r="DK143" s="2" t="s">
        <v>6</v>
      </c>
      <c r="DL143" s="2" t="s">
        <v>6</v>
      </c>
      <c r="DM143" s="2" t="s">
        <v>6</v>
      </c>
      <c r="DN143" s="2">
        <v>0</v>
      </c>
      <c r="DO143" s="2">
        <v>0</v>
      </c>
      <c r="DP143" s="2">
        <v>1</v>
      </c>
      <c r="DQ143" s="2">
        <v>1</v>
      </c>
      <c r="DR143" s="2"/>
      <c r="DS143" s="2"/>
      <c r="DT143" s="2"/>
      <c r="DU143" s="2">
        <v>1009</v>
      </c>
      <c r="DV143" s="2" t="s">
        <v>63</v>
      </c>
      <c r="DW143" s="2" t="s">
        <v>63</v>
      </c>
      <c r="DX143" s="2">
        <v>1000</v>
      </c>
      <c r="DY143" s="2"/>
      <c r="DZ143" s="2" t="s">
        <v>6</v>
      </c>
      <c r="EA143" s="2" t="s">
        <v>6</v>
      </c>
      <c r="EB143" s="2" t="s">
        <v>6</v>
      </c>
      <c r="EC143" s="2" t="s">
        <v>6</v>
      </c>
      <c r="ED143" s="2"/>
      <c r="EE143" s="2">
        <v>54938783</v>
      </c>
      <c r="EF143" s="2">
        <v>22</v>
      </c>
      <c r="EG143" s="2" t="s">
        <v>45</v>
      </c>
      <c r="EH143" s="2">
        <v>0</v>
      </c>
      <c r="EI143" s="2" t="s">
        <v>6</v>
      </c>
      <c r="EJ143" s="2">
        <v>1</v>
      </c>
      <c r="EK143" s="2">
        <v>500003</v>
      </c>
      <c r="EL143" s="2" t="s">
        <v>46</v>
      </c>
      <c r="EM143" s="2" t="s">
        <v>47</v>
      </c>
      <c r="EN143" s="2"/>
      <c r="EO143" s="2" t="s">
        <v>6</v>
      </c>
      <c r="EP143" s="2"/>
      <c r="EQ143" s="2">
        <v>0</v>
      </c>
      <c r="ER143" s="2">
        <v>11818.63</v>
      </c>
      <c r="ES143" s="110">
        <f>'1.Лок.смета.и.Акт'!F273</f>
        <v>11818.63</v>
      </c>
      <c r="ET143" s="2">
        <v>0</v>
      </c>
      <c r="EU143" s="2">
        <v>0</v>
      </c>
      <c r="EV143" s="2">
        <v>0</v>
      </c>
      <c r="EW143" s="2">
        <v>0</v>
      </c>
      <c r="EX143" s="2">
        <v>0</v>
      </c>
      <c r="EY143" s="2"/>
      <c r="EZ143" s="2"/>
      <c r="FA143" s="2"/>
      <c r="FB143" s="2"/>
      <c r="FC143" s="2"/>
      <c r="FD143" s="2"/>
      <c r="FE143" s="2"/>
      <c r="FF143" s="2"/>
      <c r="FG143" s="2"/>
      <c r="FH143" s="2"/>
      <c r="FI143" s="2"/>
      <c r="FJ143" s="2"/>
      <c r="FK143" s="2"/>
      <c r="FL143" s="2"/>
      <c r="FM143" s="2"/>
      <c r="FN143" s="2"/>
      <c r="FO143" s="2"/>
      <c r="FP143" s="2"/>
      <c r="FQ143" s="2">
        <v>0</v>
      </c>
      <c r="FR143" s="2">
        <f t="shared" si="182"/>
        <v>0</v>
      </c>
      <c r="FS143" s="2">
        <v>0</v>
      </c>
      <c r="FT143" s="2"/>
      <c r="FU143" s="2"/>
      <c r="FV143" s="2"/>
      <c r="FW143" s="2"/>
      <c r="FX143" s="2">
        <v>0</v>
      </c>
      <c r="FY143" s="2">
        <v>0</v>
      </c>
      <c r="FZ143" s="2"/>
      <c r="GA143" s="2" t="s">
        <v>6</v>
      </c>
      <c r="GB143" s="2"/>
      <c r="GC143" s="2"/>
      <c r="GD143" s="2">
        <v>1</v>
      </c>
      <c r="GE143" s="2"/>
      <c r="GF143" s="2">
        <v>1729641416</v>
      </c>
      <c r="GG143" s="2">
        <v>2</v>
      </c>
      <c r="GH143" s="2">
        <v>2</v>
      </c>
      <c r="GI143" s="2">
        <v>-2</v>
      </c>
      <c r="GJ143" s="2">
        <v>0</v>
      </c>
      <c r="GK143" s="2">
        <v>0</v>
      </c>
      <c r="GL143" s="2">
        <f t="shared" si="183"/>
        <v>0</v>
      </c>
      <c r="GM143" s="2">
        <f t="shared" si="184"/>
        <v>2808</v>
      </c>
      <c r="GN143" s="2">
        <f t="shared" si="185"/>
        <v>2808</v>
      </c>
      <c r="GO143" s="2">
        <f t="shared" si="186"/>
        <v>0</v>
      </c>
      <c r="GP143" s="2">
        <f t="shared" si="187"/>
        <v>0</v>
      </c>
      <c r="GQ143" s="2"/>
      <c r="GR143" s="2">
        <v>0</v>
      </c>
      <c r="GS143" s="2">
        <v>2</v>
      </c>
      <c r="GT143" s="2">
        <v>0</v>
      </c>
      <c r="GU143" s="2" t="s">
        <v>6</v>
      </c>
      <c r="GV143" s="2">
        <f t="shared" si="188"/>
        <v>0</v>
      </c>
      <c r="GW143" s="2">
        <v>1</v>
      </c>
      <c r="GX143" s="2">
        <f t="shared" si="189"/>
        <v>0</v>
      </c>
      <c r="GY143" s="2"/>
      <c r="GZ143" s="2"/>
      <c r="HA143" s="2">
        <v>0</v>
      </c>
      <c r="HB143" s="2">
        <v>0</v>
      </c>
      <c r="HC143" s="2">
        <f t="shared" si="190"/>
        <v>0</v>
      </c>
      <c r="HD143" s="2"/>
      <c r="HE143" s="2" t="s">
        <v>6</v>
      </c>
      <c r="HF143" s="2" t="s">
        <v>6</v>
      </c>
      <c r="HG143" s="2"/>
      <c r="HH143" s="2"/>
      <c r="HI143" s="2"/>
      <c r="HJ143" s="2"/>
      <c r="HK143" s="2"/>
      <c r="HL143" s="2"/>
      <c r="HM143" s="2" t="s">
        <v>6</v>
      </c>
      <c r="HN143" s="2" t="s">
        <v>6</v>
      </c>
      <c r="HO143" s="2" t="s">
        <v>6</v>
      </c>
      <c r="HP143" s="2" t="s">
        <v>6</v>
      </c>
      <c r="HQ143" s="2" t="s">
        <v>6</v>
      </c>
      <c r="HR143" s="2"/>
      <c r="HS143" s="2"/>
      <c r="HT143" s="2"/>
      <c r="HU143" s="2"/>
      <c r="HV143" s="2"/>
      <c r="HW143" s="2"/>
      <c r="HX143" s="2"/>
      <c r="HY143" s="2"/>
      <c r="HZ143" s="2"/>
      <c r="IA143" s="2"/>
      <c r="IB143" s="2"/>
      <c r="IC143" s="2"/>
      <c r="ID143" s="2"/>
      <c r="IE143" s="2"/>
      <c r="IF143" s="2">
        <v>-1</v>
      </c>
      <c r="IG143" s="2"/>
      <c r="IH143" s="2"/>
      <c r="II143" s="2"/>
      <c r="IJ143" s="2"/>
      <c r="IK143" s="2">
        <v>0</v>
      </c>
      <c r="IL143" s="2"/>
      <c r="IM143" s="2"/>
      <c r="IN143" s="2"/>
      <c r="IO143" s="2"/>
      <c r="IP143" s="2"/>
      <c r="IQ143" s="2"/>
      <c r="IR143" s="2"/>
      <c r="IS143" s="2"/>
      <c r="IT143" s="2"/>
      <c r="IU143" s="2"/>
    </row>
    <row r="144" spans="1:255" x14ac:dyDescent="0.2">
      <c r="A144">
        <v>18</v>
      </c>
      <c r="B144">
        <v>1</v>
      </c>
      <c r="C144">
        <v>236</v>
      </c>
      <c r="E144" t="s">
        <v>281</v>
      </c>
      <c r="F144" t="e">
        <f>'2.Лок.смета.и.Акт'!#REF!</f>
        <v>#REF!</v>
      </c>
      <c r="G144" t="s">
        <v>283</v>
      </c>
      <c r="H144" t="s">
        <v>63</v>
      </c>
      <c r="I144">
        <f>I132*J144</f>
        <v>0.23760000000000001</v>
      </c>
      <c r="J144">
        <v>0.5617021276595745</v>
      </c>
      <c r="K144">
        <v>0.56170200000000003</v>
      </c>
      <c r="O144">
        <f t="shared" si="159"/>
        <v>22701</v>
      </c>
      <c r="P144">
        <f t="shared" si="160"/>
        <v>22701</v>
      </c>
      <c r="Q144">
        <f t="shared" si="161"/>
        <v>0</v>
      </c>
      <c r="R144">
        <f t="shared" si="162"/>
        <v>0</v>
      </c>
      <c r="S144">
        <f t="shared" si="163"/>
        <v>0</v>
      </c>
      <c r="T144">
        <f t="shared" si="164"/>
        <v>0</v>
      </c>
      <c r="U144">
        <f t="shared" si="165"/>
        <v>0</v>
      </c>
      <c r="V144">
        <f t="shared" si="166"/>
        <v>0</v>
      </c>
      <c r="W144">
        <f t="shared" si="167"/>
        <v>0</v>
      </c>
      <c r="X144">
        <f t="shared" si="168"/>
        <v>0</v>
      </c>
      <c r="Y144">
        <f t="shared" si="169"/>
        <v>0</v>
      </c>
      <c r="AA144">
        <v>86295184</v>
      </c>
      <c r="AB144">
        <f t="shared" si="170"/>
        <v>12637.77</v>
      </c>
      <c r="AC144">
        <f t="shared" si="153"/>
        <v>12637.77</v>
      </c>
      <c r="AD144">
        <f t="shared" si="154"/>
        <v>0</v>
      </c>
      <c r="AE144">
        <f t="shared" si="155"/>
        <v>0</v>
      </c>
      <c r="AF144">
        <f t="shared" si="156"/>
        <v>0</v>
      </c>
      <c r="AG144">
        <f t="shared" si="171"/>
        <v>0</v>
      </c>
      <c r="AH144">
        <f t="shared" si="157"/>
        <v>0</v>
      </c>
      <c r="AI144">
        <f t="shared" si="158"/>
        <v>0</v>
      </c>
      <c r="AJ144">
        <f t="shared" si="172"/>
        <v>0</v>
      </c>
      <c r="AK144">
        <v>12637.77</v>
      </c>
      <c r="AL144">
        <v>12637.77</v>
      </c>
      <c r="AM144">
        <v>0</v>
      </c>
      <c r="AN144">
        <v>0</v>
      </c>
      <c r="AO144">
        <v>0</v>
      </c>
      <c r="AP144">
        <v>0</v>
      </c>
      <c r="AQ144">
        <v>0</v>
      </c>
      <c r="AR144">
        <v>0</v>
      </c>
      <c r="AS144">
        <v>0</v>
      </c>
      <c r="AT144">
        <v>0</v>
      </c>
      <c r="AU144">
        <v>0</v>
      </c>
      <c r="AV144">
        <v>1</v>
      </c>
      <c r="AW144">
        <v>1</v>
      </c>
      <c r="AZ144">
        <v>1</v>
      </c>
      <c r="BA144">
        <v>1</v>
      </c>
      <c r="BB144">
        <v>1</v>
      </c>
      <c r="BC144">
        <v>7.56</v>
      </c>
      <c r="BD144" t="s">
        <v>6</v>
      </c>
      <c r="BE144" t="s">
        <v>6</v>
      </c>
      <c r="BF144" t="s">
        <v>6</v>
      </c>
      <c r="BG144" t="s">
        <v>6</v>
      </c>
      <c r="BH144">
        <v>3</v>
      </c>
      <c r="BI144">
        <v>1</v>
      </c>
      <c r="BJ144" t="s">
        <v>284</v>
      </c>
      <c r="BM144">
        <v>500003</v>
      </c>
      <c r="BN144">
        <v>0</v>
      </c>
      <c r="BO144" t="s">
        <v>6</v>
      </c>
      <c r="BP144">
        <v>0</v>
      </c>
      <c r="BQ144">
        <v>22</v>
      </c>
      <c r="BR144">
        <v>0</v>
      </c>
      <c r="BS144">
        <v>1</v>
      </c>
      <c r="BT144">
        <v>1</v>
      </c>
      <c r="BU144">
        <v>1</v>
      </c>
      <c r="BV144">
        <v>1</v>
      </c>
      <c r="BW144">
        <v>1</v>
      </c>
      <c r="BX144">
        <v>1</v>
      </c>
      <c r="BY144" t="s">
        <v>6</v>
      </c>
      <c r="BZ144">
        <v>0</v>
      </c>
      <c r="CA144">
        <v>0</v>
      </c>
      <c r="CB144" t="s">
        <v>6</v>
      </c>
      <c r="CE144">
        <v>0</v>
      </c>
      <c r="CF144">
        <v>0</v>
      </c>
      <c r="CG144">
        <v>0</v>
      </c>
      <c r="CM144">
        <v>0</v>
      </c>
      <c r="CN144" t="s">
        <v>6</v>
      </c>
      <c r="CO144">
        <v>0</v>
      </c>
      <c r="CP144">
        <f t="shared" si="173"/>
        <v>22701</v>
      </c>
      <c r="CQ144">
        <f t="shared" si="174"/>
        <v>95541.541199999992</v>
      </c>
      <c r="CR144">
        <f t="shared" si="175"/>
        <v>0</v>
      </c>
      <c r="CS144">
        <f t="shared" si="176"/>
        <v>0</v>
      </c>
      <c r="CT144">
        <f t="shared" si="177"/>
        <v>0</v>
      </c>
      <c r="CU144">
        <f t="shared" si="178"/>
        <v>0</v>
      </c>
      <c r="CV144">
        <f t="shared" si="179"/>
        <v>0</v>
      </c>
      <c r="CW144">
        <f t="shared" si="180"/>
        <v>0</v>
      </c>
      <c r="CX144">
        <f t="shared" si="181"/>
        <v>0</v>
      </c>
      <c r="CY144">
        <f>(S144+R144)*(BZ144/100)</f>
        <v>0</v>
      </c>
      <c r="CZ144">
        <f>(S144+R144)*(CA144/100)</f>
        <v>0</v>
      </c>
      <c r="DC144" t="s">
        <v>6</v>
      </c>
      <c r="DD144" t="s">
        <v>6</v>
      </c>
      <c r="DE144" t="s">
        <v>6</v>
      </c>
      <c r="DF144" t="s">
        <v>6</v>
      </c>
      <c r="DG144" t="s">
        <v>6</v>
      </c>
      <c r="DH144" t="s">
        <v>6</v>
      </c>
      <c r="DI144" t="s">
        <v>6</v>
      </c>
      <c r="DJ144" t="s">
        <v>6</v>
      </c>
      <c r="DK144" t="s">
        <v>6</v>
      </c>
      <c r="DL144" t="s">
        <v>6</v>
      </c>
      <c r="DM144" t="s">
        <v>6</v>
      </c>
      <c r="DN144">
        <v>0</v>
      </c>
      <c r="DO144">
        <v>0</v>
      </c>
      <c r="DP144">
        <v>1</v>
      </c>
      <c r="DQ144">
        <v>1</v>
      </c>
      <c r="DU144">
        <v>1009</v>
      </c>
      <c r="DV144" t="s">
        <v>63</v>
      </c>
      <c r="DW144" t="e">
        <f>'2.Лок.смета.и.Акт'!#REF!</f>
        <v>#REF!</v>
      </c>
      <c r="DX144">
        <v>1000</v>
      </c>
      <c r="DZ144" t="s">
        <v>6</v>
      </c>
      <c r="EA144" t="s">
        <v>6</v>
      </c>
      <c r="EB144" t="s">
        <v>6</v>
      </c>
      <c r="EC144" t="s">
        <v>6</v>
      </c>
      <c r="EE144">
        <v>54938783</v>
      </c>
      <c r="EF144">
        <v>22</v>
      </c>
      <c r="EG144" t="s">
        <v>45</v>
      </c>
      <c r="EH144">
        <v>0</v>
      </c>
      <c r="EI144" t="s">
        <v>6</v>
      </c>
      <c r="EJ144">
        <v>1</v>
      </c>
      <c r="EK144">
        <v>500003</v>
      </c>
      <c r="EL144" t="s">
        <v>46</v>
      </c>
      <c r="EM144" t="s">
        <v>47</v>
      </c>
      <c r="EO144" t="s">
        <v>6</v>
      </c>
      <c r="EQ144">
        <v>0</v>
      </c>
      <c r="ER144">
        <v>91182.94</v>
      </c>
      <c r="ES144">
        <v>12637.77</v>
      </c>
      <c r="ET144">
        <v>0</v>
      </c>
      <c r="EU144">
        <v>0</v>
      </c>
      <c r="EV144">
        <v>0</v>
      </c>
      <c r="EW144">
        <v>0</v>
      </c>
      <c r="EX144">
        <v>0</v>
      </c>
      <c r="EZ144">
        <v>5</v>
      </c>
      <c r="FC144">
        <v>0</v>
      </c>
      <c r="FD144">
        <v>18</v>
      </c>
      <c r="FF144">
        <v>91182.94</v>
      </c>
      <c r="FQ144">
        <v>0</v>
      </c>
      <c r="FR144">
        <f t="shared" si="182"/>
        <v>0</v>
      </c>
      <c r="FS144">
        <v>0</v>
      </c>
      <c r="FX144">
        <v>0</v>
      </c>
      <c r="FY144">
        <v>0</v>
      </c>
      <c r="GA144" t="s">
        <v>285</v>
      </c>
      <c r="GD144">
        <v>1</v>
      </c>
      <c r="GF144">
        <v>1729641416</v>
      </c>
      <c r="GG144">
        <v>2</v>
      </c>
      <c r="GH144">
        <v>3</v>
      </c>
      <c r="GI144">
        <v>5</v>
      </c>
      <c r="GJ144">
        <v>0</v>
      </c>
      <c r="GK144">
        <v>0</v>
      </c>
      <c r="GL144">
        <f t="shared" si="183"/>
        <v>0</v>
      </c>
      <c r="GM144">
        <f t="shared" si="184"/>
        <v>22701</v>
      </c>
      <c r="GN144">
        <f t="shared" si="185"/>
        <v>22701</v>
      </c>
      <c r="GO144">
        <f t="shared" si="186"/>
        <v>0</v>
      </c>
      <c r="GP144">
        <f t="shared" si="187"/>
        <v>0</v>
      </c>
      <c r="GR144">
        <v>1</v>
      </c>
      <c r="GS144">
        <v>1</v>
      </c>
      <c r="GT144">
        <v>0</v>
      </c>
      <c r="GU144" t="s">
        <v>6</v>
      </c>
      <c r="GV144">
        <f t="shared" si="188"/>
        <v>0</v>
      </c>
      <c r="GW144">
        <v>1</v>
      </c>
      <c r="GX144">
        <f t="shared" si="189"/>
        <v>0</v>
      </c>
      <c r="HA144">
        <v>0</v>
      </c>
      <c r="HB144">
        <v>0</v>
      </c>
      <c r="HC144">
        <f t="shared" si="190"/>
        <v>0</v>
      </c>
      <c r="HE144" t="s">
        <v>38</v>
      </c>
      <c r="HF144" t="s">
        <v>201</v>
      </c>
      <c r="HM144" t="s">
        <v>6</v>
      </c>
      <c r="HN144" t="s">
        <v>6</v>
      </c>
      <c r="HO144" t="s">
        <v>6</v>
      </c>
      <c r="HP144" t="s">
        <v>6</v>
      </c>
      <c r="HQ144" t="s">
        <v>6</v>
      </c>
      <c r="IF144">
        <v>-1</v>
      </c>
      <c r="IK144">
        <v>0</v>
      </c>
    </row>
    <row r="145" spans="1:255" x14ac:dyDescent="0.2">
      <c r="A145" s="2">
        <v>18</v>
      </c>
      <c r="B145" s="2">
        <v>1</v>
      </c>
      <c r="C145" s="2">
        <v>216</v>
      </c>
      <c r="D145" s="2"/>
      <c r="E145" s="2" t="s">
        <v>286</v>
      </c>
      <c r="F145" s="2" t="s">
        <v>287</v>
      </c>
      <c r="G145" s="2" t="s">
        <v>288</v>
      </c>
      <c r="H145" s="2" t="s">
        <v>63</v>
      </c>
      <c r="I145" s="2">
        <f>I131*J145</f>
        <v>1.2670000000000001E-2</v>
      </c>
      <c r="J145" s="216">
        <f>'5.Ведомость_списания'!F84</f>
        <v>2.9952718676122935E-2</v>
      </c>
      <c r="K145" s="2">
        <v>2.9953E-2</v>
      </c>
      <c r="L145" s="2"/>
      <c r="M145" s="2"/>
      <c r="N145" s="2"/>
      <c r="O145" s="2">
        <f t="shared" si="159"/>
        <v>285</v>
      </c>
      <c r="P145" s="2">
        <f t="shared" si="160"/>
        <v>285</v>
      </c>
      <c r="Q145" s="2">
        <f t="shared" si="161"/>
        <v>0</v>
      </c>
      <c r="R145" s="2">
        <f t="shared" si="162"/>
        <v>0</v>
      </c>
      <c r="S145" s="2">
        <f t="shared" si="163"/>
        <v>0</v>
      </c>
      <c r="T145" s="2">
        <f t="shared" si="164"/>
        <v>0</v>
      </c>
      <c r="U145" s="2">
        <f t="shared" si="165"/>
        <v>0</v>
      </c>
      <c r="V145" s="2">
        <f t="shared" si="166"/>
        <v>0</v>
      </c>
      <c r="W145" s="2">
        <f t="shared" si="167"/>
        <v>0</v>
      </c>
      <c r="X145" s="2">
        <f t="shared" si="168"/>
        <v>0</v>
      </c>
      <c r="Y145" s="2">
        <f t="shared" si="169"/>
        <v>0</v>
      </c>
      <c r="Z145" s="2"/>
      <c r="AA145" s="2">
        <v>86295183</v>
      </c>
      <c r="AB145" s="2">
        <f t="shared" si="170"/>
        <v>22509.360000000001</v>
      </c>
      <c r="AC145" s="2">
        <f t="shared" si="153"/>
        <v>22509.360000000001</v>
      </c>
      <c r="AD145" s="2">
        <f t="shared" si="154"/>
        <v>0</v>
      </c>
      <c r="AE145" s="2">
        <f t="shared" si="155"/>
        <v>0</v>
      </c>
      <c r="AF145" s="2">
        <f t="shared" si="156"/>
        <v>0</v>
      </c>
      <c r="AG145" s="2">
        <f t="shared" si="171"/>
        <v>0</v>
      </c>
      <c r="AH145" s="2">
        <f t="shared" si="157"/>
        <v>0</v>
      </c>
      <c r="AI145" s="2">
        <f t="shared" si="158"/>
        <v>0</v>
      </c>
      <c r="AJ145" s="2">
        <f t="shared" si="172"/>
        <v>0</v>
      </c>
      <c r="AK145" s="2">
        <v>22509.360000000001</v>
      </c>
      <c r="AL145" s="110">
        <f>'1.Лок.смета.и.Акт'!F275</f>
        <v>22509.360000000001</v>
      </c>
      <c r="AM145" s="2">
        <v>0</v>
      </c>
      <c r="AN145" s="2">
        <v>0</v>
      </c>
      <c r="AO145" s="2">
        <v>0</v>
      </c>
      <c r="AP145" s="2">
        <v>0</v>
      </c>
      <c r="AQ145" s="2">
        <v>0</v>
      </c>
      <c r="AR145" s="2">
        <v>0</v>
      </c>
      <c r="AS145" s="2">
        <v>0</v>
      </c>
      <c r="AT145" s="2">
        <v>0</v>
      </c>
      <c r="AU145" s="2">
        <v>0</v>
      </c>
      <c r="AV145" s="2">
        <v>1</v>
      </c>
      <c r="AW145" s="2">
        <v>1</v>
      </c>
      <c r="AX145" s="2"/>
      <c r="AY145" s="2"/>
      <c r="AZ145" s="2">
        <v>1</v>
      </c>
      <c r="BA145" s="2">
        <v>1</v>
      </c>
      <c r="BB145" s="2">
        <v>1</v>
      </c>
      <c r="BC145" s="2">
        <v>1</v>
      </c>
      <c r="BD145" s="2" t="s">
        <v>6</v>
      </c>
      <c r="BE145" s="2" t="s">
        <v>6</v>
      </c>
      <c r="BF145" s="2" t="s">
        <v>6</v>
      </c>
      <c r="BG145" s="2" t="s">
        <v>6</v>
      </c>
      <c r="BH145" s="2">
        <v>3</v>
      </c>
      <c r="BI145" s="2">
        <v>1</v>
      </c>
      <c r="BJ145" s="2" t="s">
        <v>289</v>
      </c>
      <c r="BK145" s="2"/>
      <c r="BL145" s="2"/>
      <c r="BM145" s="2">
        <v>500003</v>
      </c>
      <c r="BN145" s="2">
        <v>0</v>
      </c>
      <c r="BO145" s="2" t="s">
        <v>6</v>
      </c>
      <c r="BP145" s="2">
        <v>0</v>
      </c>
      <c r="BQ145" s="2">
        <v>22</v>
      </c>
      <c r="BR145" s="2">
        <v>0</v>
      </c>
      <c r="BS145" s="2">
        <v>1</v>
      </c>
      <c r="BT145" s="2">
        <v>1</v>
      </c>
      <c r="BU145" s="2">
        <v>1</v>
      </c>
      <c r="BV145" s="2">
        <v>1</v>
      </c>
      <c r="BW145" s="2">
        <v>1</v>
      </c>
      <c r="BX145" s="2">
        <v>1</v>
      </c>
      <c r="BY145" s="2" t="s">
        <v>6</v>
      </c>
      <c r="BZ145" s="2">
        <v>0</v>
      </c>
      <c r="CA145" s="2">
        <v>0</v>
      </c>
      <c r="CB145" s="2" t="s">
        <v>6</v>
      </c>
      <c r="CC145" s="2"/>
      <c r="CD145" s="2"/>
      <c r="CE145" s="2">
        <v>0</v>
      </c>
      <c r="CF145" s="2">
        <v>0</v>
      </c>
      <c r="CG145" s="2">
        <v>0</v>
      </c>
      <c r="CH145" s="2"/>
      <c r="CI145" s="2"/>
      <c r="CJ145" s="2"/>
      <c r="CK145" s="2"/>
      <c r="CL145" s="2"/>
      <c r="CM145" s="2">
        <v>0</v>
      </c>
      <c r="CN145" s="2" t="s">
        <v>6</v>
      </c>
      <c r="CO145" s="2">
        <v>0</v>
      </c>
      <c r="CP145" s="2">
        <f t="shared" si="173"/>
        <v>285</v>
      </c>
      <c r="CQ145" s="2">
        <f t="shared" si="174"/>
        <v>22509.360000000001</v>
      </c>
      <c r="CR145" s="2">
        <f t="shared" si="175"/>
        <v>0</v>
      </c>
      <c r="CS145" s="2">
        <f t="shared" si="176"/>
        <v>0</v>
      </c>
      <c r="CT145" s="2">
        <f t="shared" si="177"/>
        <v>0</v>
      </c>
      <c r="CU145" s="2">
        <f t="shared" si="178"/>
        <v>0</v>
      </c>
      <c r="CV145" s="2">
        <f t="shared" si="179"/>
        <v>0</v>
      </c>
      <c r="CW145" s="2">
        <f t="shared" si="180"/>
        <v>0</v>
      </c>
      <c r="CX145" s="2">
        <f t="shared" si="181"/>
        <v>0</v>
      </c>
      <c r="CY145" s="2">
        <f>(((S145+(R145*IF(0,0,1)))*AT145)/100)</f>
        <v>0</v>
      </c>
      <c r="CZ145" s="2">
        <f>(((S145+(R145*IF(0,0,1)))*AU145)/100)</f>
        <v>0</v>
      </c>
      <c r="DA145" s="2"/>
      <c r="DB145" s="2"/>
      <c r="DC145" s="2" t="s">
        <v>6</v>
      </c>
      <c r="DD145" s="2" t="s">
        <v>6</v>
      </c>
      <c r="DE145" s="2" t="s">
        <v>6</v>
      </c>
      <c r="DF145" s="2" t="s">
        <v>6</v>
      </c>
      <c r="DG145" s="2" t="s">
        <v>6</v>
      </c>
      <c r="DH145" s="2" t="s">
        <v>6</v>
      </c>
      <c r="DI145" s="2" t="s">
        <v>6</v>
      </c>
      <c r="DJ145" s="2" t="s">
        <v>6</v>
      </c>
      <c r="DK145" s="2" t="s">
        <v>6</v>
      </c>
      <c r="DL145" s="2" t="s">
        <v>6</v>
      </c>
      <c r="DM145" s="2" t="s">
        <v>6</v>
      </c>
      <c r="DN145" s="2">
        <v>0</v>
      </c>
      <c r="DO145" s="2">
        <v>0</v>
      </c>
      <c r="DP145" s="2">
        <v>1</v>
      </c>
      <c r="DQ145" s="2">
        <v>1</v>
      </c>
      <c r="DR145" s="2"/>
      <c r="DS145" s="2"/>
      <c r="DT145" s="2"/>
      <c r="DU145" s="2">
        <v>1009</v>
      </c>
      <c r="DV145" s="2" t="s">
        <v>63</v>
      </c>
      <c r="DW145" s="2" t="s">
        <v>63</v>
      </c>
      <c r="DX145" s="2">
        <v>1000</v>
      </c>
      <c r="DY145" s="2"/>
      <c r="DZ145" s="2" t="s">
        <v>6</v>
      </c>
      <c r="EA145" s="2" t="s">
        <v>6</v>
      </c>
      <c r="EB145" s="2" t="s">
        <v>6</v>
      </c>
      <c r="EC145" s="2" t="s">
        <v>6</v>
      </c>
      <c r="ED145" s="2"/>
      <c r="EE145" s="2">
        <v>54938783</v>
      </c>
      <c r="EF145" s="2">
        <v>22</v>
      </c>
      <c r="EG145" s="2" t="s">
        <v>45</v>
      </c>
      <c r="EH145" s="2">
        <v>0</v>
      </c>
      <c r="EI145" s="2" t="s">
        <v>6</v>
      </c>
      <c r="EJ145" s="2">
        <v>1</v>
      </c>
      <c r="EK145" s="2">
        <v>500003</v>
      </c>
      <c r="EL145" s="2" t="s">
        <v>46</v>
      </c>
      <c r="EM145" s="2" t="s">
        <v>47</v>
      </c>
      <c r="EN145" s="2"/>
      <c r="EO145" s="2" t="s">
        <v>6</v>
      </c>
      <c r="EP145" s="2"/>
      <c r="EQ145" s="2">
        <v>0</v>
      </c>
      <c r="ER145" s="2">
        <v>22509.360000000001</v>
      </c>
      <c r="ES145" s="110">
        <f>'1.Лок.смета.и.Акт'!F275</f>
        <v>22509.360000000001</v>
      </c>
      <c r="ET145" s="2">
        <v>0</v>
      </c>
      <c r="EU145" s="2">
        <v>0</v>
      </c>
      <c r="EV145" s="2">
        <v>0</v>
      </c>
      <c r="EW145" s="2">
        <v>0</v>
      </c>
      <c r="EX145" s="2">
        <v>0</v>
      </c>
      <c r="EY145" s="2"/>
      <c r="EZ145" s="2"/>
      <c r="FA145" s="2"/>
      <c r="FB145" s="2"/>
      <c r="FC145" s="2"/>
      <c r="FD145" s="2"/>
      <c r="FE145" s="2"/>
      <c r="FF145" s="2"/>
      <c r="FG145" s="2"/>
      <c r="FH145" s="2"/>
      <c r="FI145" s="2"/>
      <c r="FJ145" s="2"/>
      <c r="FK145" s="2"/>
      <c r="FL145" s="2"/>
      <c r="FM145" s="2"/>
      <c r="FN145" s="2"/>
      <c r="FO145" s="2"/>
      <c r="FP145" s="2"/>
      <c r="FQ145" s="2">
        <v>0</v>
      </c>
      <c r="FR145" s="2">
        <f t="shared" si="182"/>
        <v>0</v>
      </c>
      <c r="FS145" s="2">
        <v>0</v>
      </c>
      <c r="FT145" s="2"/>
      <c r="FU145" s="2"/>
      <c r="FV145" s="2"/>
      <c r="FW145" s="2"/>
      <c r="FX145" s="2">
        <v>0</v>
      </c>
      <c r="FY145" s="2">
        <v>0</v>
      </c>
      <c r="FZ145" s="2"/>
      <c r="GA145" s="2" t="s">
        <v>6</v>
      </c>
      <c r="GB145" s="2"/>
      <c r="GC145" s="2"/>
      <c r="GD145" s="2">
        <v>1</v>
      </c>
      <c r="GE145" s="2"/>
      <c r="GF145" s="2">
        <v>751657342</v>
      </c>
      <c r="GG145" s="2">
        <v>2</v>
      </c>
      <c r="GH145" s="2">
        <v>2</v>
      </c>
      <c r="GI145" s="2">
        <v>-2</v>
      </c>
      <c r="GJ145" s="2">
        <v>0</v>
      </c>
      <c r="GK145" s="2">
        <v>0</v>
      </c>
      <c r="GL145" s="2">
        <f t="shared" si="183"/>
        <v>0</v>
      </c>
      <c r="GM145" s="2">
        <f t="shared" si="184"/>
        <v>285</v>
      </c>
      <c r="GN145" s="2">
        <f t="shared" si="185"/>
        <v>285</v>
      </c>
      <c r="GO145" s="2">
        <f t="shared" si="186"/>
        <v>0</v>
      </c>
      <c r="GP145" s="2">
        <f t="shared" si="187"/>
        <v>0</v>
      </c>
      <c r="GQ145" s="2"/>
      <c r="GR145" s="2">
        <v>0</v>
      </c>
      <c r="GS145" s="2">
        <v>2</v>
      </c>
      <c r="GT145" s="2">
        <v>0</v>
      </c>
      <c r="GU145" s="2" t="s">
        <v>6</v>
      </c>
      <c r="GV145" s="2">
        <f t="shared" si="188"/>
        <v>0</v>
      </c>
      <c r="GW145" s="2">
        <v>1</v>
      </c>
      <c r="GX145" s="2">
        <f t="shared" si="189"/>
        <v>0</v>
      </c>
      <c r="GY145" s="2"/>
      <c r="GZ145" s="2"/>
      <c r="HA145" s="2">
        <v>0</v>
      </c>
      <c r="HB145" s="2">
        <v>0</v>
      </c>
      <c r="HC145" s="2">
        <f t="shared" si="190"/>
        <v>0</v>
      </c>
      <c r="HD145" s="2"/>
      <c r="HE145" s="2" t="s">
        <v>6</v>
      </c>
      <c r="HF145" s="2" t="s">
        <v>6</v>
      </c>
      <c r="HG145" s="2"/>
      <c r="HH145" s="2"/>
      <c r="HI145" s="2"/>
      <c r="HJ145" s="2"/>
      <c r="HK145" s="2"/>
      <c r="HL145" s="2"/>
      <c r="HM145" s="2" t="s">
        <v>6</v>
      </c>
      <c r="HN145" s="2" t="s">
        <v>6</v>
      </c>
      <c r="HO145" s="2" t="s">
        <v>6</v>
      </c>
      <c r="HP145" s="2" t="s">
        <v>6</v>
      </c>
      <c r="HQ145" s="2" t="s">
        <v>6</v>
      </c>
      <c r="HR145" s="2"/>
      <c r="HS145" s="2"/>
      <c r="HT145" s="2"/>
      <c r="HU145" s="2"/>
      <c r="HV145" s="2"/>
      <c r="HW145" s="2"/>
      <c r="HX145" s="2"/>
      <c r="HY145" s="2"/>
      <c r="HZ145" s="2"/>
      <c r="IA145" s="2"/>
      <c r="IB145" s="2"/>
      <c r="IC145" s="2"/>
      <c r="ID145" s="2"/>
      <c r="IE145" s="2"/>
      <c r="IF145" s="2">
        <v>-1</v>
      </c>
      <c r="IG145" s="2"/>
      <c r="IH145" s="2"/>
      <c r="II145" s="2"/>
      <c r="IJ145" s="2"/>
      <c r="IK145" s="2">
        <v>0</v>
      </c>
      <c r="IL145" s="2"/>
      <c r="IM145" s="2"/>
      <c r="IN145" s="2"/>
      <c r="IO145" s="2"/>
      <c r="IP145" s="2"/>
      <c r="IQ145" s="2"/>
      <c r="IR145" s="2"/>
      <c r="IS145" s="2"/>
      <c r="IT145" s="2"/>
      <c r="IU145" s="2"/>
    </row>
    <row r="146" spans="1:255" x14ac:dyDescent="0.2">
      <c r="A146">
        <v>18</v>
      </c>
      <c r="B146">
        <v>1</v>
      </c>
      <c r="C146">
        <v>233</v>
      </c>
      <c r="E146" t="s">
        <v>286</v>
      </c>
      <c r="F146" t="e">
        <f>'2.Лок.смета.и.Акт'!#REF!</f>
        <v>#REF!</v>
      </c>
      <c r="G146" t="s">
        <v>288</v>
      </c>
      <c r="H146" t="s">
        <v>63</v>
      </c>
      <c r="I146">
        <f>I132*J146</f>
        <v>1.2670000000000001E-2</v>
      </c>
      <c r="J146">
        <v>2.9952718676122935E-2</v>
      </c>
      <c r="K146">
        <v>2.9953E-2</v>
      </c>
      <c r="O146">
        <f t="shared" si="159"/>
        <v>2462</v>
      </c>
      <c r="P146">
        <f t="shared" si="160"/>
        <v>2462</v>
      </c>
      <c r="Q146">
        <f t="shared" si="161"/>
        <v>0</v>
      </c>
      <c r="R146">
        <f t="shared" si="162"/>
        <v>0</v>
      </c>
      <c r="S146">
        <f t="shared" si="163"/>
        <v>0</v>
      </c>
      <c r="T146">
        <f t="shared" si="164"/>
        <v>0</v>
      </c>
      <c r="U146">
        <f t="shared" si="165"/>
        <v>0</v>
      </c>
      <c r="V146">
        <f t="shared" si="166"/>
        <v>0</v>
      </c>
      <c r="W146">
        <f t="shared" si="167"/>
        <v>0</v>
      </c>
      <c r="X146">
        <f t="shared" si="168"/>
        <v>0</v>
      </c>
      <c r="Y146">
        <f t="shared" si="169"/>
        <v>0</v>
      </c>
      <c r="AA146">
        <v>86295184</v>
      </c>
      <c r="AB146">
        <f t="shared" si="170"/>
        <v>25700.1</v>
      </c>
      <c r="AC146">
        <f t="shared" si="153"/>
        <v>25700.1</v>
      </c>
      <c r="AD146">
        <f t="shared" si="154"/>
        <v>0</v>
      </c>
      <c r="AE146">
        <f t="shared" si="155"/>
        <v>0</v>
      </c>
      <c r="AF146">
        <f t="shared" si="156"/>
        <v>0</v>
      </c>
      <c r="AG146">
        <f t="shared" si="171"/>
        <v>0</v>
      </c>
      <c r="AH146">
        <f t="shared" si="157"/>
        <v>0</v>
      </c>
      <c r="AI146">
        <f t="shared" si="158"/>
        <v>0</v>
      </c>
      <c r="AJ146">
        <f t="shared" si="172"/>
        <v>0</v>
      </c>
      <c r="AK146">
        <v>25700.1</v>
      </c>
      <c r="AL146">
        <v>25700.1</v>
      </c>
      <c r="AM146">
        <v>0</v>
      </c>
      <c r="AN146">
        <v>0</v>
      </c>
      <c r="AO146">
        <v>0</v>
      </c>
      <c r="AP146">
        <v>0</v>
      </c>
      <c r="AQ146">
        <v>0</v>
      </c>
      <c r="AR146">
        <v>0</v>
      </c>
      <c r="AS146">
        <v>0</v>
      </c>
      <c r="AT146">
        <v>0</v>
      </c>
      <c r="AU146">
        <v>0</v>
      </c>
      <c r="AV146">
        <v>1</v>
      </c>
      <c r="AW146">
        <v>1</v>
      </c>
      <c r="AZ146">
        <v>1</v>
      </c>
      <c r="BA146">
        <v>1</v>
      </c>
      <c r="BB146">
        <v>1</v>
      </c>
      <c r="BC146">
        <v>7.56</v>
      </c>
      <c r="BD146" t="s">
        <v>6</v>
      </c>
      <c r="BE146" t="s">
        <v>6</v>
      </c>
      <c r="BF146" t="s">
        <v>6</v>
      </c>
      <c r="BG146" t="s">
        <v>6</v>
      </c>
      <c r="BH146">
        <v>3</v>
      </c>
      <c r="BI146">
        <v>1</v>
      </c>
      <c r="BJ146" t="s">
        <v>289</v>
      </c>
      <c r="BM146">
        <v>500003</v>
      </c>
      <c r="BN146">
        <v>0</v>
      </c>
      <c r="BO146" t="s">
        <v>6</v>
      </c>
      <c r="BP146">
        <v>0</v>
      </c>
      <c r="BQ146">
        <v>22</v>
      </c>
      <c r="BR146">
        <v>0</v>
      </c>
      <c r="BS146">
        <v>1</v>
      </c>
      <c r="BT146">
        <v>1</v>
      </c>
      <c r="BU146">
        <v>1</v>
      </c>
      <c r="BV146">
        <v>1</v>
      </c>
      <c r="BW146">
        <v>1</v>
      </c>
      <c r="BX146">
        <v>1</v>
      </c>
      <c r="BY146" t="s">
        <v>6</v>
      </c>
      <c r="BZ146">
        <v>0</v>
      </c>
      <c r="CA146">
        <v>0</v>
      </c>
      <c r="CB146" t="s">
        <v>6</v>
      </c>
      <c r="CE146">
        <v>0</v>
      </c>
      <c r="CF146">
        <v>0</v>
      </c>
      <c r="CG146">
        <v>0</v>
      </c>
      <c r="CM146">
        <v>0</v>
      </c>
      <c r="CN146" t="s">
        <v>6</v>
      </c>
      <c r="CO146">
        <v>0</v>
      </c>
      <c r="CP146">
        <f t="shared" si="173"/>
        <v>2462</v>
      </c>
      <c r="CQ146">
        <f t="shared" si="174"/>
        <v>194292.75599999996</v>
      </c>
      <c r="CR146">
        <f t="shared" si="175"/>
        <v>0</v>
      </c>
      <c r="CS146">
        <f t="shared" si="176"/>
        <v>0</v>
      </c>
      <c r="CT146">
        <f t="shared" si="177"/>
        <v>0</v>
      </c>
      <c r="CU146">
        <f t="shared" si="178"/>
        <v>0</v>
      </c>
      <c r="CV146">
        <f t="shared" si="179"/>
        <v>0</v>
      </c>
      <c r="CW146">
        <f t="shared" si="180"/>
        <v>0</v>
      </c>
      <c r="CX146">
        <f t="shared" si="181"/>
        <v>0</v>
      </c>
      <c r="CY146">
        <f>(S146+R146)*(BZ146/100)</f>
        <v>0</v>
      </c>
      <c r="CZ146">
        <f>(S146+R146)*(CA146/100)</f>
        <v>0</v>
      </c>
      <c r="DC146" t="s">
        <v>6</v>
      </c>
      <c r="DD146" t="s">
        <v>6</v>
      </c>
      <c r="DE146" t="s">
        <v>6</v>
      </c>
      <c r="DF146" t="s">
        <v>6</v>
      </c>
      <c r="DG146" t="s">
        <v>6</v>
      </c>
      <c r="DH146" t="s">
        <v>6</v>
      </c>
      <c r="DI146" t="s">
        <v>6</v>
      </c>
      <c r="DJ146" t="s">
        <v>6</v>
      </c>
      <c r="DK146" t="s">
        <v>6</v>
      </c>
      <c r="DL146" t="s">
        <v>6</v>
      </c>
      <c r="DM146" t="s">
        <v>6</v>
      </c>
      <c r="DN146">
        <v>0</v>
      </c>
      <c r="DO146">
        <v>0</v>
      </c>
      <c r="DP146">
        <v>1</v>
      </c>
      <c r="DQ146">
        <v>1</v>
      </c>
      <c r="DU146">
        <v>1009</v>
      </c>
      <c r="DV146" t="s">
        <v>63</v>
      </c>
      <c r="DW146" t="e">
        <f>'2.Лок.смета.и.Акт'!#REF!</f>
        <v>#REF!</v>
      </c>
      <c r="DX146">
        <v>1000</v>
      </c>
      <c r="DZ146" t="s">
        <v>6</v>
      </c>
      <c r="EA146" t="s">
        <v>6</v>
      </c>
      <c r="EB146" t="s">
        <v>6</v>
      </c>
      <c r="EC146" t="s">
        <v>6</v>
      </c>
      <c r="EE146">
        <v>54938783</v>
      </c>
      <c r="EF146">
        <v>22</v>
      </c>
      <c r="EG146" t="s">
        <v>45</v>
      </c>
      <c r="EH146">
        <v>0</v>
      </c>
      <c r="EI146" t="s">
        <v>6</v>
      </c>
      <c r="EJ146">
        <v>1</v>
      </c>
      <c r="EK146">
        <v>500003</v>
      </c>
      <c r="EL146" t="s">
        <v>46</v>
      </c>
      <c r="EM146" t="s">
        <v>47</v>
      </c>
      <c r="EO146" t="s">
        <v>6</v>
      </c>
      <c r="EQ146">
        <v>0</v>
      </c>
      <c r="ER146">
        <v>185429.16</v>
      </c>
      <c r="ES146">
        <v>25700.1</v>
      </c>
      <c r="ET146">
        <v>0</v>
      </c>
      <c r="EU146">
        <v>0</v>
      </c>
      <c r="EV146">
        <v>0</v>
      </c>
      <c r="EW146">
        <v>0</v>
      </c>
      <c r="EX146">
        <v>0</v>
      </c>
      <c r="EZ146">
        <v>5</v>
      </c>
      <c r="FC146">
        <v>0</v>
      </c>
      <c r="FD146">
        <v>18</v>
      </c>
      <c r="FF146">
        <v>185429.16</v>
      </c>
      <c r="FQ146">
        <v>0</v>
      </c>
      <c r="FR146">
        <f t="shared" si="182"/>
        <v>0</v>
      </c>
      <c r="FS146">
        <v>0</v>
      </c>
      <c r="FX146">
        <v>0</v>
      </c>
      <c r="FY146">
        <v>0</v>
      </c>
      <c r="GA146" t="s">
        <v>290</v>
      </c>
      <c r="GD146">
        <v>1</v>
      </c>
      <c r="GF146">
        <v>751657342</v>
      </c>
      <c r="GG146">
        <v>2</v>
      </c>
      <c r="GH146">
        <v>3</v>
      </c>
      <c r="GI146">
        <v>5</v>
      </c>
      <c r="GJ146">
        <v>0</v>
      </c>
      <c r="GK146">
        <v>0</v>
      </c>
      <c r="GL146">
        <f t="shared" si="183"/>
        <v>0</v>
      </c>
      <c r="GM146">
        <f t="shared" si="184"/>
        <v>2462</v>
      </c>
      <c r="GN146">
        <f t="shared" si="185"/>
        <v>2462</v>
      </c>
      <c r="GO146">
        <f t="shared" si="186"/>
        <v>0</v>
      </c>
      <c r="GP146">
        <f t="shared" si="187"/>
        <v>0</v>
      </c>
      <c r="GR146">
        <v>1</v>
      </c>
      <c r="GS146">
        <v>1</v>
      </c>
      <c r="GT146">
        <v>0</v>
      </c>
      <c r="GU146" t="s">
        <v>6</v>
      </c>
      <c r="GV146">
        <f t="shared" si="188"/>
        <v>0</v>
      </c>
      <c r="GW146">
        <v>1</v>
      </c>
      <c r="GX146">
        <f t="shared" si="189"/>
        <v>0</v>
      </c>
      <c r="HA146">
        <v>0</v>
      </c>
      <c r="HB146">
        <v>0</v>
      </c>
      <c r="HC146">
        <f t="shared" si="190"/>
        <v>0</v>
      </c>
      <c r="HE146" t="s">
        <v>38</v>
      </c>
      <c r="HF146" t="s">
        <v>201</v>
      </c>
      <c r="HM146" t="s">
        <v>6</v>
      </c>
      <c r="HN146" t="s">
        <v>6</v>
      </c>
      <c r="HO146" t="s">
        <v>6</v>
      </c>
      <c r="HP146" t="s">
        <v>6</v>
      </c>
      <c r="HQ146" t="s">
        <v>6</v>
      </c>
      <c r="IF146">
        <v>-1</v>
      </c>
      <c r="IK146">
        <v>0</v>
      </c>
    </row>
    <row r="147" spans="1:255" x14ac:dyDescent="0.2">
      <c r="A147" s="2">
        <v>17</v>
      </c>
      <c r="B147" s="2">
        <v>1</v>
      </c>
      <c r="C147" s="2">
        <f>ROW(SmtRes!A251)</f>
        <v>251</v>
      </c>
      <c r="D147" s="2">
        <f>ROW(EtalonRes!A283)</f>
        <v>283</v>
      </c>
      <c r="E147" s="2" t="s">
        <v>291</v>
      </c>
      <c r="F147" s="2" t="s">
        <v>292</v>
      </c>
      <c r="G147" s="2" t="s">
        <v>293</v>
      </c>
      <c r="H147" s="2" t="s">
        <v>240</v>
      </c>
      <c r="I147" s="2">
        <f>'2.Лок.смета.и.Акт'!E42</f>
        <v>5.1999999999999998E-2</v>
      </c>
      <c r="J147" s="2">
        <v>0</v>
      </c>
      <c r="K147" s="2">
        <v>5.1999999999999998E-2</v>
      </c>
      <c r="L147" s="2"/>
      <c r="M147" s="2"/>
      <c r="N147" s="2"/>
      <c r="O147" s="2">
        <f t="shared" si="159"/>
        <v>31</v>
      </c>
      <c r="P147" s="2">
        <f t="shared" si="160"/>
        <v>0</v>
      </c>
      <c r="Q147" s="2">
        <f t="shared" si="161"/>
        <v>8</v>
      </c>
      <c r="R147" s="2">
        <f t="shared" si="162"/>
        <v>0</v>
      </c>
      <c r="S147" s="2">
        <f t="shared" si="163"/>
        <v>23</v>
      </c>
      <c r="T147" s="2">
        <f t="shared" si="164"/>
        <v>0</v>
      </c>
      <c r="U147" s="2">
        <f t="shared" si="165"/>
        <v>2.6410799999999997</v>
      </c>
      <c r="V147" s="2">
        <f t="shared" si="166"/>
        <v>6.2399999999999999E-3</v>
      </c>
      <c r="W147" s="2">
        <f t="shared" si="167"/>
        <v>0</v>
      </c>
      <c r="X147" s="2">
        <f t="shared" si="168"/>
        <v>21</v>
      </c>
      <c r="Y147" s="2">
        <f t="shared" si="169"/>
        <v>20</v>
      </c>
      <c r="Z147" s="2"/>
      <c r="AA147" s="2">
        <v>86295183</v>
      </c>
      <c r="AB147" s="2">
        <f t="shared" si="170"/>
        <v>586.05999999999995</v>
      </c>
      <c r="AC147" s="2">
        <f>ROUND((ES147+(SUM(SmtRes!BC237:'SmtRes'!BC251)+SUM(EtalonRes!AL263:'EtalonRes'!AL283))),2)</f>
        <v>0</v>
      </c>
      <c r="AD147" s="2">
        <f t="shared" si="154"/>
        <v>149.27000000000001</v>
      </c>
      <c r="AE147" s="2">
        <f t="shared" si="155"/>
        <v>1.63</v>
      </c>
      <c r="AF147" s="2">
        <f t="shared" si="156"/>
        <v>436.79</v>
      </c>
      <c r="AG147" s="2">
        <f t="shared" si="171"/>
        <v>0</v>
      </c>
      <c r="AH147" s="2">
        <f t="shared" si="157"/>
        <v>50.79</v>
      </c>
      <c r="AI147" s="2">
        <f t="shared" si="158"/>
        <v>0.12</v>
      </c>
      <c r="AJ147" s="2">
        <f t="shared" si="172"/>
        <v>0</v>
      </c>
      <c r="AK147" s="2">
        <v>668.26</v>
      </c>
      <c r="AL147" s="2">
        <v>82.2</v>
      </c>
      <c r="AM147" s="2">
        <v>149.27000000000001</v>
      </c>
      <c r="AN147" s="2">
        <v>1.63</v>
      </c>
      <c r="AO147" s="2">
        <v>436.79</v>
      </c>
      <c r="AP147" s="2">
        <v>0</v>
      </c>
      <c r="AQ147" s="2">
        <v>50.79</v>
      </c>
      <c r="AR147" s="2">
        <v>0.12</v>
      </c>
      <c r="AS147" s="2">
        <v>0</v>
      </c>
      <c r="AT147" s="2">
        <v>90</v>
      </c>
      <c r="AU147" s="2">
        <v>85</v>
      </c>
      <c r="AV147" s="2">
        <v>1</v>
      </c>
      <c r="AW147" s="2">
        <v>1</v>
      </c>
      <c r="AX147" s="2"/>
      <c r="AY147" s="2"/>
      <c r="AZ147" s="2">
        <v>1</v>
      </c>
      <c r="BA147" s="2">
        <v>1</v>
      </c>
      <c r="BB147" s="2">
        <v>1</v>
      </c>
      <c r="BC147" s="2">
        <v>1</v>
      </c>
      <c r="BD147" s="2" t="s">
        <v>6</v>
      </c>
      <c r="BE147" s="2" t="s">
        <v>6</v>
      </c>
      <c r="BF147" s="2" t="s">
        <v>6</v>
      </c>
      <c r="BG147" s="2" t="s">
        <v>6</v>
      </c>
      <c r="BH147" s="2">
        <v>0</v>
      </c>
      <c r="BI147" s="2">
        <v>1</v>
      </c>
      <c r="BJ147" s="2" t="s">
        <v>294</v>
      </c>
      <c r="BK147" s="2"/>
      <c r="BL147" s="2"/>
      <c r="BM147" s="2">
        <v>9001</v>
      </c>
      <c r="BN147" s="2">
        <v>0</v>
      </c>
      <c r="BO147" s="2" t="s">
        <v>6</v>
      </c>
      <c r="BP147" s="2">
        <v>0</v>
      </c>
      <c r="BQ147" s="2">
        <v>1</v>
      </c>
      <c r="BR147" s="2">
        <v>0</v>
      </c>
      <c r="BS147" s="2">
        <v>1</v>
      </c>
      <c r="BT147" s="2">
        <v>1</v>
      </c>
      <c r="BU147" s="2">
        <v>1</v>
      </c>
      <c r="BV147" s="2">
        <v>1</v>
      </c>
      <c r="BW147" s="2">
        <v>1</v>
      </c>
      <c r="BX147" s="2">
        <v>1</v>
      </c>
      <c r="BY147" s="2" t="s">
        <v>6</v>
      </c>
      <c r="BZ147" s="2">
        <v>90</v>
      </c>
      <c r="CA147" s="2">
        <v>85</v>
      </c>
      <c r="CB147" s="2" t="s">
        <v>6</v>
      </c>
      <c r="CC147" s="2"/>
      <c r="CD147" s="2"/>
      <c r="CE147" s="2">
        <v>0</v>
      </c>
      <c r="CF147" s="2">
        <v>0</v>
      </c>
      <c r="CG147" s="2">
        <v>0</v>
      </c>
      <c r="CH147" s="2"/>
      <c r="CI147" s="2"/>
      <c r="CJ147" s="2"/>
      <c r="CK147" s="2"/>
      <c r="CL147" s="2"/>
      <c r="CM147" s="2">
        <v>0</v>
      </c>
      <c r="CN147" s="2" t="s">
        <v>6</v>
      </c>
      <c r="CO147" s="2">
        <v>0</v>
      </c>
      <c r="CP147" s="2">
        <f t="shared" si="173"/>
        <v>31</v>
      </c>
      <c r="CQ147" s="2">
        <f t="shared" si="174"/>
        <v>0</v>
      </c>
      <c r="CR147" s="2">
        <f t="shared" si="175"/>
        <v>149.27000000000001</v>
      </c>
      <c r="CS147" s="2">
        <f t="shared" si="176"/>
        <v>1.63</v>
      </c>
      <c r="CT147" s="2">
        <f t="shared" si="177"/>
        <v>436.79</v>
      </c>
      <c r="CU147" s="2">
        <f t="shared" si="178"/>
        <v>0</v>
      </c>
      <c r="CV147" s="2">
        <f t="shared" si="179"/>
        <v>50.79</v>
      </c>
      <c r="CW147" s="2">
        <f t="shared" si="180"/>
        <v>0.12</v>
      </c>
      <c r="CX147" s="2">
        <f t="shared" si="181"/>
        <v>0</v>
      </c>
      <c r="CY147" s="2">
        <f>(((S147+(R147*IF(0,0,1)))*AT147)/100)</f>
        <v>20.7</v>
      </c>
      <c r="CZ147" s="2">
        <f>(((S147+(R147*IF(0,0,1)))*AU147)/100)</f>
        <v>19.55</v>
      </c>
      <c r="DA147" s="2"/>
      <c r="DB147" s="2"/>
      <c r="DC147" s="2" t="s">
        <v>6</v>
      </c>
      <c r="DD147" s="2" t="s">
        <v>6</v>
      </c>
      <c r="DE147" s="2" t="s">
        <v>6</v>
      </c>
      <c r="DF147" s="2" t="s">
        <v>6</v>
      </c>
      <c r="DG147" s="2" t="s">
        <v>6</v>
      </c>
      <c r="DH147" s="2" t="s">
        <v>6</v>
      </c>
      <c r="DI147" s="2" t="s">
        <v>6</v>
      </c>
      <c r="DJ147" s="2" t="s">
        <v>6</v>
      </c>
      <c r="DK147" s="2" t="s">
        <v>6</v>
      </c>
      <c r="DL147" s="2" t="s">
        <v>6</v>
      </c>
      <c r="DM147" s="2" t="s">
        <v>6</v>
      </c>
      <c r="DN147" s="2">
        <v>0</v>
      </c>
      <c r="DO147" s="2">
        <v>0</v>
      </c>
      <c r="DP147" s="2">
        <v>1</v>
      </c>
      <c r="DQ147" s="2">
        <v>1</v>
      </c>
      <c r="DR147" s="2"/>
      <c r="DS147" s="2"/>
      <c r="DT147" s="2"/>
      <c r="DU147" s="2">
        <v>1013</v>
      </c>
      <c r="DV147" s="2" t="s">
        <v>240</v>
      </c>
      <c r="DW147" s="2" t="s">
        <v>240</v>
      </c>
      <c r="DX147" s="2">
        <v>1</v>
      </c>
      <c r="DY147" s="2"/>
      <c r="DZ147" s="2" t="s">
        <v>6</v>
      </c>
      <c r="EA147" s="2" t="s">
        <v>6</v>
      </c>
      <c r="EB147" s="2" t="s">
        <v>6</v>
      </c>
      <c r="EC147" s="2" t="s">
        <v>6</v>
      </c>
      <c r="ED147" s="2"/>
      <c r="EE147" s="2">
        <v>54938604</v>
      </c>
      <c r="EF147" s="2">
        <v>1</v>
      </c>
      <c r="EG147" s="2" t="s">
        <v>25</v>
      </c>
      <c r="EH147" s="2">
        <v>0</v>
      </c>
      <c r="EI147" s="2" t="s">
        <v>6</v>
      </c>
      <c r="EJ147" s="2">
        <v>1</v>
      </c>
      <c r="EK147" s="2">
        <v>9001</v>
      </c>
      <c r="EL147" s="2" t="s">
        <v>245</v>
      </c>
      <c r="EM147" s="2" t="s">
        <v>246</v>
      </c>
      <c r="EN147" s="2"/>
      <c r="EO147" s="2" t="s">
        <v>6</v>
      </c>
      <c r="EP147" s="2"/>
      <c r="EQ147" s="2">
        <v>0</v>
      </c>
      <c r="ER147" s="2">
        <v>668.26</v>
      </c>
      <c r="ES147" s="2">
        <v>82.2</v>
      </c>
      <c r="ET147" s="2">
        <v>149.27000000000001</v>
      </c>
      <c r="EU147" s="2">
        <v>1.63</v>
      </c>
      <c r="EV147" s="2">
        <v>436.79</v>
      </c>
      <c r="EW147" s="2">
        <v>50.79</v>
      </c>
      <c r="EX147" s="2">
        <v>0.12</v>
      </c>
      <c r="EY147" s="2">
        <v>1</v>
      </c>
      <c r="EZ147" s="2"/>
      <c r="FA147" s="2"/>
      <c r="FB147" s="2"/>
      <c r="FC147" s="2"/>
      <c r="FD147" s="2"/>
      <c r="FE147" s="2"/>
      <c r="FF147" s="2"/>
      <c r="FG147" s="2"/>
      <c r="FH147" s="2"/>
      <c r="FI147" s="2"/>
      <c r="FJ147" s="2"/>
      <c r="FK147" s="2"/>
      <c r="FL147" s="2"/>
      <c r="FM147" s="2"/>
      <c r="FN147" s="2"/>
      <c r="FO147" s="2"/>
      <c r="FP147" s="2"/>
      <c r="FQ147" s="2">
        <v>0</v>
      </c>
      <c r="FR147" s="2">
        <f t="shared" si="182"/>
        <v>0</v>
      </c>
      <c r="FS147" s="2">
        <v>0</v>
      </c>
      <c r="FT147" s="2"/>
      <c r="FU147" s="2"/>
      <c r="FV147" s="2"/>
      <c r="FW147" s="2"/>
      <c r="FX147" s="2">
        <v>90</v>
      </c>
      <c r="FY147" s="2">
        <v>85</v>
      </c>
      <c r="FZ147" s="2"/>
      <c r="GA147" s="2" t="s">
        <v>6</v>
      </c>
      <c r="GB147" s="2"/>
      <c r="GC147" s="2"/>
      <c r="GD147" s="2">
        <v>1</v>
      </c>
      <c r="GE147" s="2"/>
      <c r="GF147" s="2">
        <v>1729089004</v>
      </c>
      <c r="GG147" s="2">
        <v>2</v>
      </c>
      <c r="GH147" s="2">
        <v>1</v>
      </c>
      <c r="GI147" s="2">
        <v>-2</v>
      </c>
      <c r="GJ147" s="2">
        <v>0</v>
      </c>
      <c r="GK147" s="2">
        <v>0</v>
      </c>
      <c r="GL147" s="2">
        <f t="shared" si="183"/>
        <v>0</v>
      </c>
      <c r="GM147" s="2">
        <f t="shared" si="184"/>
        <v>72</v>
      </c>
      <c r="GN147" s="2">
        <f t="shared" si="185"/>
        <v>72</v>
      </c>
      <c r="GO147" s="2">
        <f t="shared" si="186"/>
        <v>0</v>
      </c>
      <c r="GP147" s="2">
        <f t="shared" si="187"/>
        <v>0</v>
      </c>
      <c r="GQ147" s="2"/>
      <c r="GR147" s="2">
        <v>0</v>
      </c>
      <c r="GS147" s="2">
        <v>3</v>
      </c>
      <c r="GT147" s="2">
        <v>0</v>
      </c>
      <c r="GU147" s="2" t="s">
        <v>6</v>
      </c>
      <c r="GV147" s="2">
        <f t="shared" si="188"/>
        <v>0</v>
      </c>
      <c r="GW147" s="2">
        <v>1</v>
      </c>
      <c r="GX147" s="2">
        <f t="shared" si="189"/>
        <v>0</v>
      </c>
      <c r="GY147" s="2"/>
      <c r="GZ147" s="2"/>
      <c r="HA147" s="2">
        <v>0</v>
      </c>
      <c r="HB147" s="2">
        <v>0</v>
      </c>
      <c r="HC147" s="2">
        <f t="shared" si="190"/>
        <v>0</v>
      </c>
      <c r="HD147" s="2"/>
      <c r="HE147" s="2" t="s">
        <v>6</v>
      </c>
      <c r="HF147" s="2" t="s">
        <v>6</v>
      </c>
      <c r="HG147" s="2"/>
      <c r="HH147" s="2"/>
      <c r="HI147" s="2"/>
      <c r="HJ147" s="2"/>
      <c r="HK147" s="2"/>
      <c r="HL147" s="2"/>
      <c r="HM147" s="2" t="s">
        <v>6</v>
      </c>
      <c r="HN147" s="2" t="s">
        <v>6</v>
      </c>
      <c r="HO147" s="2" t="s">
        <v>6</v>
      </c>
      <c r="HP147" s="2" t="s">
        <v>6</v>
      </c>
      <c r="HQ147" s="2" t="s">
        <v>6</v>
      </c>
      <c r="HR147" s="2"/>
      <c r="HS147" s="2"/>
      <c r="HT147" s="2"/>
      <c r="HU147" s="2"/>
      <c r="HV147" s="2"/>
      <c r="HW147" s="2"/>
      <c r="HX147" s="2"/>
      <c r="HY147" s="2"/>
      <c r="HZ147" s="2"/>
      <c r="IA147" s="2"/>
      <c r="IB147" s="2"/>
      <c r="IC147" s="2"/>
      <c r="ID147" s="2"/>
      <c r="IE147" s="2"/>
      <c r="IF147" s="2">
        <v>-1</v>
      </c>
      <c r="IG147" s="2"/>
      <c r="IH147" s="2"/>
      <c r="II147" s="2"/>
      <c r="IJ147" s="2"/>
      <c r="IK147" s="2">
        <v>0</v>
      </c>
      <c r="IL147" s="2"/>
      <c r="IM147" s="2"/>
      <c r="IN147" s="2"/>
      <c r="IO147" s="2"/>
      <c r="IP147" s="2"/>
      <c r="IQ147" s="2"/>
      <c r="IR147" s="2"/>
      <c r="IS147" s="2"/>
      <c r="IT147" s="2"/>
      <c r="IU147" s="2"/>
    </row>
    <row r="148" spans="1:255" x14ac:dyDescent="0.2">
      <c r="A148">
        <v>17</v>
      </c>
      <c r="B148">
        <v>1</v>
      </c>
      <c r="C148">
        <f>ROW(SmtRes!A266)</f>
        <v>266</v>
      </c>
      <c r="D148">
        <f>ROW(EtalonRes!A304)</f>
        <v>304</v>
      </c>
      <c r="E148" t="s">
        <v>291</v>
      </c>
      <c r="F148" t="s">
        <v>292</v>
      </c>
      <c r="G148" t="s">
        <v>293</v>
      </c>
      <c r="H148" t="s">
        <v>240</v>
      </c>
      <c r="I148">
        <f>'2.Лок.смета.и.Акт'!E42</f>
        <v>5.1999999999999998E-2</v>
      </c>
      <c r="J148">
        <v>0</v>
      </c>
      <c r="K148">
        <v>5.1999999999999998E-2</v>
      </c>
      <c r="O148">
        <f t="shared" si="159"/>
        <v>653</v>
      </c>
      <c r="P148">
        <f t="shared" si="160"/>
        <v>0</v>
      </c>
      <c r="Q148">
        <f t="shared" si="161"/>
        <v>72</v>
      </c>
      <c r="R148">
        <f t="shared" si="162"/>
        <v>2</v>
      </c>
      <c r="S148">
        <f t="shared" si="163"/>
        <v>581</v>
      </c>
      <c r="T148">
        <f t="shared" si="164"/>
        <v>0</v>
      </c>
      <c r="U148" t="e">
        <f t="shared" si="165"/>
        <v>#REF!</v>
      </c>
      <c r="V148">
        <f t="shared" si="166"/>
        <v>6.2399999999999999E-3</v>
      </c>
      <c r="W148">
        <f t="shared" si="167"/>
        <v>0</v>
      </c>
      <c r="X148" t="e">
        <f t="shared" si="168"/>
        <v>#REF!</v>
      </c>
      <c r="Y148" t="e">
        <f t="shared" si="169"/>
        <v>#REF!</v>
      </c>
      <c r="AA148">
        <v>86295184</v>
      </c>
      <c r="AB148">
        <f t="shared" si="170"/>
        <v>586.05999999999995</v>
      </c>
      <c r="AC148">
        <f>ROUND((ES148+(SUM(SmtRes!BC252:'SmtRes'!BC266)+SUM(EtalonRes!AL284:'EtalonRes'!AL304))),2)</f>
        <v>0</v>
      </c>
      <c r="AD148">
        <f t="shared" si="154"/>
        <v>149.27000000000001</v>
      </c>
      <c r="AE148">
        <f t="shared" si="155"/>
        <v>1.63</v>
      </c>
      <c r="AF148">
        <f t="shared" si="156"/>
        <v>436.79</v>
      </c>
      <c r="AG148">
        <f t="shared" si="171"/>
        <v>0</v>
      </c>
      <c r="AH148" t="e">
        <f t="shared" si="157"/>
        <v>#REF!</v>
      </c>
      <c r="AI148">
        <f t="shared" si="158"/>
        <v>0.12</v>
      </c>
      <c r="AJ148">
        <f t="shared" si="172"/>
        <v>0</v>
      </c>
      <c r="AK148">
        <f>AL148+AM148+AO148</f>
        <v>668.26</v>
      </c>
      <c r="AL148">
        <v>82.2</v>
      </c>
      <c r="AM148" s="75">
        <f>'1.Лок.смета.и.Акт'!F282</f>
        <v>149.27000000000001</v>
      </c>
      <c r="AN148" s="75">
        <f>'1.Лок.смета.и.Акт'!F283</f>
        <v>1.63</v>
      </c>
      <c r="AO148" s="75">
        <f>'1.Лок.смета.и.Акт'!F281</f>
        <v>436.79</v>
      </c>
      <c r="AP148">
        <v>0</v>
      </c>
      <c r="AQ148" t="e">
        <f>'2.Лок.смета.и.Акт'!#REF!</f>
        <v>#REF!</v>
      </c>
      <c r="AR148">
        <v>0.12</v>
      </c>
      <c r="AS148">
        <v>0</v>
      </c>
      <c r="AT148">
        <v>86</v>
      </c>
      <c r="AU148">
        <v>72</v>
      </c>
      <c r="AV148">
        <v>1</v>
      </c>
      <c r="AW148">
        <v>1</v>
      </c>
      <c r="AZ148">
        <v>1</v>
      </c>
      <c r="BA148">
        <f>'1.Лок.смета.и.Акт'!J281</f>
        <v>25.6</v>
      </c>
      <c r="BB148">
        <f>'1.Лок.смета.и.Акт'!J282</f>
        <v>9.3000000000000007</v>
      </c>
      <c r="BC148">
        <v>7.56</v>
      </c>
      <c r="BD148" t="s">
        <v>6</v>
      </c>
      <c r="BE148" t="s">
        <v>6</v>
      </c>
      <c r="BF148" t="s">
        <v>6</v>
      </c>
      <c r="BG148" t="s">
        <v>6</v>
      </c>
      <c r="BH148">
        <v>0</v>
      </c>
      <c r="BI148">
        <v>1</v>
      </c>
      <c r="BJ148" t="s">
        <v>294</v>
      </c>
      <c r="BM148">
        <v>9001</v>
      </c>
      <c r="BN148">
        <v>0</v>
      </c>
      <c r="BO148" t="s">
        <v>292</v>
      </c>
      <c r="BP148">
        <v>1</v>
      </c>
      <c r="BQ148">
        <v>1</v>
      </c>
      <c r="BR148">
        <v>0</v>
      </c>
      <c r="BS148">
        <f>'1.Лок.смета.и.Акт'!J283</f>
        <v>19.8</v>
      </c>
      <c r="BT148">
        <v>1</v>
      </c>
      <c r="BU148">
        <v>1</v>
      </c>
      <c r="BV148">
        <v>1</v>
      </c>
      <c r="BW148">
        <v>1</v>
      </c>
      <c r="BX148">
        <v>1</v>
      </c>
      <c r="BY148" t="s">
        <v>6</v>
      </c>
      <c r="BZ148" t="e">
        <f>'2.Лок.смета.и.Акт'!#REF!</f>
        <v>#REF!</v>
      </c>
      <c r="CA148" t="e">
        <f>'2.Лок.смета.и.Акт'!#REF!</f>
        <v>#REF!</v>
      </c>
      <c r="CB148" t="s">
        <v>6</v>
      </c>
      <c r="CE148">
        <v>0</v>
      </c>
      <c r="CF148">
        <v>0</v>
      </c>
      <c r="CG148">
        <v>0</v>
      </c>
      <c r="CM148">
        <v>0</v>
      </c>
      <c r="CN148" t="s">
        <v>6</v>
      </c>
      <c r="CO148">
        <v>0</v>
      </c>
      <c r="CP148">
        <f t="shared" si="173"/>
        <v>653</v>
      </c>
      <c r="CQ148">
        <f t="shared" si="174"/>
        <v>0</v>
      </c>
      <c r="CR148">
        <f t="shared" si="175"/>
        <v>1388.2110000000002</v>
      </c>
      <c r="CS148">
        <f t="shared" si="176"/>
        <v>32.274000000000001</v>
      </c>
      <c r="CT148">
        <f t="shared" si="177"/>
        <v>11181.824000000001</v>
      </c>
      <c r="CU148">
        <f t="shared" si="178"/>
        <v>0</v>
      </c>
      <c r="CV148" t="e">
        <f t="shared" si="179"/>
        <v>#REF!</v>
      </c>
      <c r="CW148">
        <f t="shared" si="180"/>
        <v>0.12</v>
      </c>
      <c r="CX148">
        <f t="shared" si="181"/>
        <v>0</v>
      </c>
      <c r="CY148" t="e">
        <f>(S148+R148)*(BZ148/100)</f>
        <v>#REF!</v>
      </c>
      <c r="CZ148" t="e">
        <f>(S148+R148)*(CA148/100)</f>
        <v>#REF!</v>
      </c>
      <c r="DC148" t="s">
        <v>6</v>
      </c>
      <c r="DD148" t="s">
        <v>6</v>
      </c>
      <c r="DE148" t="s">
        <v>6</v>
      </c>
      <c r="DF148" t="s">
        <v>6</v>
      </c>
      <c r="DG148" t="s">
        <v>6</v>
      </c>
      <c r="DH148" t="s">
        <v>6</v>
      </c>
      <c r="DI148" t="s">
        <v>6</v>
      </c>
      <c r="DJ148" t="s">
        <v>6</v>
      </c>
      <c r="DK148" t="s">
        <v>6</v>
      </c>
      <c r="DL148" t="s">
        <v>6</v>
      </c>
      <c r="DM148" t="s">
        <v>6</v>
      </c>
      <c r="DN148">
        <f>'1.Лок.смета.и.Акт'!E284</f>
        <v>90</v>
      </c>
      <c r="DO148">
        <f>'1.Лок.смета.и.Акт'!E285</f>
        <v>85</v>
      </c>
      <c r="DP148">
        <v>1</v>
      </c>
      <c r="DQ148">
        <v>1</v>
      </c>
      <c r="DU148">
        <v>1013</v>
      </c>
      <c r="DV148" t="s">
        <v>240</v>
      </c>
      <c r="DW148" t="str">
        <f>'2.Лок.смета.и.Акт'!D42</f>
        <v>1 т конструкций</v>
      </c>
      <c r="DX148">
        <v>1</v>
      </c>
      <c r="DZ148" t="s">
        <v>6</v>
      </c>
      <c r="EA148" t="s">
        <v>6</v>
      </c>
      <c r="EB148" t="s">
        <v>6</v>
      </c>
      <c r="EC148" t="s">
        <v>6</v>
      </c>
      <c r="EE148">
        <v>54938604</v>
      </c>
      <c r="EF148">
        <v>1</v>
      </c>
      <c r="EG148" t="s">
        <v>25</v>
      </c>
      <c r="EH148">
        <v>0</v>
      </c>
      <c r="EI148" t="s">
        <v>6</v>
      </c>
      <c r="EJ148">
        <v>1</v>
      </c>
      <c r="EK148">
        <v>9001</v>
      </c>
      <c r="EL148" t="s">
        <v>245</v>
      </c>
      <c r="EM148" t="s">
        <v>246</v>
      </c>
      <c r="EO148" t="s">
        <v>6</v>
      </c>
      <c r="EQ148">
        <v>0</v>
      </c>
      <c r="ER148">
        <f>ES148+ET148+EV148</f>
        <v>668.26</v>
      </c>
      <c r="ES148">
        <v>82.2</v>
      </c>
      <c r="ET148" s="75">
        <f>'1.Лок.смета.и.Акт'!F282</f>
        <v>149.27000000000001</v>
      </c>
      <c r="EU148" s="75">
        <f>'1.Лок.смета.и.Акт'!F283</f>
        <v>1.63</v>
      </c>
      <c r="EV148" s="75">
        <f>'1.Лок.смета.и.Акт'!F281</f>
        <v>436.79</v>
      </c>
      <c r="EW148" t="e">
        <f>'2.Лок.смета.и.Акт'!#REF!</f>
        <v>#REF!</v>
      </c>
      <c r="EX148">
        <v>0.12</v>
      </c>
      <c r="EY148">
        <v>1</v>
      </c>
      <c r="FQ148">
        <v>0</v>
      </c>
      <c r="FR148">
        <f t="shared" si="182"/>
        <v>0</v>
      </c>
      <c r="FS148">
        <v>0</v>
      </c>
      <c r="FX148">
        <v>90</v>
      </c>
      <c r="FY148">
        <v>85</v>
      </c>
      <c r="GA148" t="s">
        <v>6</v>
      </c>
      <c r="GD148">
        <v>1</v>
      </c>
      <c r="GF148">
        <v>1729089004</v>
      </c>
      <c r="GG148">
        <v>2</v>
      </c>
      <c r="GH148">
        <v>1</v>
      </c>
      <c r="GI148">
        <v>2</v>
      </c>
      <c r="GJ148">
        <v>0</v>
      </c>
      <c r="GK148">
        <v>0</v>
      </c>
      <c r="GL148">
        <f t="shared" si="183"/>
        <v>0</v>
      </c>
      <c r="GM148" t="e">
        <f t="shared" si="184"/>
        <v>#REF!</v>
      </c>
      <c r="GN148" t="e">
        <f t="shared" si="185"/>
        <v>#REF!</v>
      </c>
      <c r="GO148">
        <f t="shared" si="186"/>
        <v>0</v>
      </c>
      <c r="GP148">
        <f t="shared" si="187"/>
        <v>0</v>
      </c>
      <c r="GR148">
        <v>0</v>
      </c>
      <c r="GS148">
        <v>3</v>
      </c>
      <c r="GT148">
        <v>0</v>
      </c>
      <c r="GU148" t="s">
        <v>6</v>
      </c>
      <c r="GV148">
        <f t="shared" si="188"/>
        <v>0</v>
      </c>
      <c r="GW148">
        <v>1008.9</v>
      </c>
      <c r="GX148">
        <f t="shared" si="189"/>
        <v>0</v>
      </c>
      <c r="HA148">
        <v>0</v>
      </c>
      <c r="HB148">
        <v>0</v>
      </c>
      <c r="HC148">
        <f t="shared" si="190"/>
        <v>0</v>
      </c>
      <c r="HE148" t="s">
        <v>6</v>
      </c>
      <c r="HF148" t="s">
        <v>6</v>
      </c>
      <c r="HM148" t="s">
        <v>6</v>
      </c>
      <c r="HN148" t="s">
        <v>6</v>
      </c>
      <c r="HO148" t="s">
        <v>6</v>
      </c>
      <c r="HP148" t="s">
        <v>6</v>
      </c>
      <c r="HQ148" t="s">
        <v>6</v>
      </c>
      <c r="IF148">
        <v>-1</v>
      </c>
      <c r="IK148">
        <v>0</v>
      </c>
    </row>
    <row r="149" spans="1:255" x14ac:dyDescent="0.2">
      <c r="A149" s="2">
        <v>18</v>
      </c>
      <c r="B149" s="2">
        <v>1</v>
      </c>
      <c r="C149" s="2">
        <v>246</v>
      </c>
      <c r="D149" s="2"/>
      <c r="E149" s="2" t="s">
        <v>295</v>
      </c>
      <c r="F149" s="2" t="s">
        <v>249</v>
      </c>
      <c r="G149" s="2" t="s">
        <v>250</v>
      </c>
      <c r="H149" s="2" t="s">
        <v>32</v>
      </c>
      <c r="I149" s="2">
        <f>I147*J149</f>
        <v>7.8E-2</v>
      </c>
      <c r="J149" s="216">
        <f>'5.Ведомость_списания'!F86</f>
        <v>1.5</v>
      </c>
      <c r="K149" s="2">
        <v>1.5</v>
      </c>
      <c r="L149" s="2"/>
      <c r="M149" s="2"/>
      <c r="N149" s="2"/>
      <c r="O149" s="2">
        <f t="shared" si="159"/>
        <v>0</v>
      </c>
      <c r="P149" s="2">
        <f t="shared" si="160"/>
        <v>0</v>
      </c>
      <c r="Q149" s="2">
        <f t="shared" si="161"/>
        <v>0</v>
      </c>
      <c r="R149" s="2">
        <f t="shared" si="162"/>
        <v>0</v>
      </c>
      <c r="S149" s="2">
        <f t="shared" si="163"/>
        <v>0</v>
      </c>
      <c r="T149" s="2">
        <f t="shared" si="164"/>
        <v>0</v>
      </c>
      <c r="U149" s="2">
        <f t="shared" si="165"/>
        <v>0</v>
      </c>
      <c r="V149" s="2">
        <f t="shared" si="166"/>
        <v>0</v>
      </c>
      <c r="W149" s="2">
        <f t="shared" si="167"/>
        <v>0</v>
      </c>
      <c r="X149" s="2">
        <f t="shared" si="168"/>
        <v>0</v>
      </c>
      <c r="Y149" s="2">
        <f t="shared" si="169"/>
        <v>0</v>
      </c>
      <c r="Z149" s="2"/>
      <c r="AA149" s="2">
        <v>86295183</v>
      </c>
      <c r="AB149" s="2">
        <f t="shared" si="170"/>
        <v>6.22</v>
      </c>
      <c r="AC149" s="2">
        <f t="shared" ref="AC149:AC160" si="191">ROUND((ES149),2)</f>
        <v>6.22</v>
      </c>
      <c r="AD149" s="2">
        <f t="shared" si="154"/>
        <v>0</v>
      </c>
      <c r="AE149" s="2">
        <f t="shared" si="155"/>
        <v>0</v>
      </c>
      <c r="AF149" s="2">
        <f t="shared" si="156"/>
        <v>0</v>
      </c>
      <c r="AG149" s="2">
        <f t="shared" si="171"/>
        <v>0</v>
      </c>
      <c r="AH149" s="2">
        <f t="shared" si="157"/>
        <v>0</v>
      </c>
      <c r="AI149" s="2">
        <f t="shared" si="158"/>
        <v>0</v>
      </c>
      <c r="AJ149" s="2">
        <f t="shared" si="172"/>
        <v>0</v>
      </c>
      <c r="AK149" s="2">
        <v>6.22</v>
      </c>
      <c r="AL149" s="110">
        <f>'1.Лок.смета.и.Акт'!F287</f>
        <v>6.22</v>
      </c>
      <c r="AM149" s="2">
        <v>0</v>
      </c>
      <c r="AN149" s="2">
        <v>0</v>
      </c>
      <c r="AO149" s="2">
        <v>0</v>
      </c>
      <c r="AP149" s="2">
        <v>0</v>
      </c>
      <c r="AQ149" s="2">
        <v>0</v>
      </c>
      <c r="AR149" s="2">
        <v>0</v>
      </c>
      <c r="AS149" s="2">
        <v>0</v>
      </c>
      <c r="AT149" s="2">
        <v>0</v>
      </c>
      <c r="AU149" s="2">
        <v>0</v>
      </c>
      <c r="AV149" s="2">
        <v>1</v>
      </c>
      <c r="AW149" s="2">
        <v>1</v>
      </c>
      <c r="AX149" s="2"/>
      <c r="AY149" s="2"/>
      <c r="AZ149" s="2">
        <v>1</v>
      </c>
      <c r="BA149" s="2">
        <v>1</v>
      </c>
      <c r="BB149" s="2">
        <v>1</v>
      </c>
      <c r="BC149" s="2">
        <v>1</v>
      </c>
      <c r="BD149" s="2" t="s">
        <v>6</v>
      </c>
      <c r="BE149" s="2" t="s">
        <v>6</v>
      </c>
      <c r="BF149" s="2" t="s">
        <v>6</v>
      </c>
      <c r="BG149" s="2" t="s">
        <v>6</v>
      </c>
      <c r="BH149" s="2">
        <v>3</v>
      </c>
      <c r="BI149" s="2">
        <v>1</v>
      </c>
      <c r="BJ149" s="2" t="s">
        <v>251</v>
      </c>
      <c r="BK149" s="2"/>
      <c r="BL149" s="2"/>
      <c r="BM149" s="2">
        <v>500001</v>
      </c>
      <c r="BN149" s="2">
        <v>0</v>
      </c>
      <c r="BO149" s="2" t="s">
        <v>6</v>
      </c>
      <c r="BP149" s="2">
        <v>0</v>
      </c>
      <c r="BQ149" s="2">
        <v>20</v>
      </c>
      <c r="BR149" s="2">
        <v>0</v>
      </c>
      <c r="BS149" s="2">
        <v>1</v>
      </c>
      <c r="BT149" s="2">
        <v>1</v>
      </c>
      <c r="BU149" s="2">
        <v>1</v>
      </c>
      <c r="BV149" s="2">
        <v>1</v>
      </c>
      <c r="BW149" s="2">
        <v>1</v>
      </c>
      <c r="BX149" s="2">
        <v>1</v>
      </c>
      <c r="BY149" s="2" t="s">
        <v>6</v>
      </c>
      <c r="BZ149" s="2">
        <v>0</v>
      </c>
      <c r="CA149" s="2">
        <v>0</v>
      </c>
      <c r="CB149" s="2" t="s">
        <v>6</v>
      </c>
      <c r="CC149" s="2"/>
      <c r="CD149" s="2"/>
      <c r="CE149" s="2">
        <v>0</v>
      </c>
      <c r="CF149" s="2">
        <v>0</v>
      </c>
      <c r="CG149" s="2">
        <v>0</v>
      </c>
      <c r="CH149" s="2"/>
      <c r="CI149" s="2"/>
      <c r="CJ149" s="2"/>
      <c r="CK149" s="2"/>
      <c r="CL149" s="2"/>
      <c r="CM149" s="2">
        <v>0</v>
      </c>
      <c r="CN149" s="2" t="s">
        <v>6</v>
      </c>
      <c r="CO149" s="2">
        <v>0</v>
      </c>
      <c r="CP149" s="2">
        <f t="shared" si="173"/>
        <v>0</v>
      </c>
      <c r="CQ149" s="2">
        <f t="shared" si="174"/>
        <v>6.22</v>
      </c>
      <c r="CR149" s="2">
        <f t="shared" si="175"/>
        <v>0</v>
      </c>
      <c r="CS149" s="2">
        <f t="shared" si="176"/>
        <v>0</v>
      </c>
      <c r="CT149" s="2">
        <f t="shared" si="177"/>
        <v>0</v>
      </c>
      <c r="CU149" s="2">
        <f t="shared" si="178"/>
        <v>0</v>
      </c>
      <c r="CV149" s="2">
        <f t="shared" si="179"/>
        <v>0</v>
      </c>
      <c r="CW149" s="2">
        <f t="shared" si="180"/>
        <v>0</v>
      </c>
      <c r="CX149" s="2">
        <f t="shared" si="181"/>
        <v>0</v>
      </c>
      <c r="CY149" s="2">
        <f>(((S149+(R149*IF(0,0,1)))*AT149)/100)</f>
        <v>0</v>
      </c>
      <c r="CZ149" s="2">
        <f>(((S149+(R149*IF(0,0,1)))*AU149)/100)</f>
        <v>0</v>
      </c>
      <c r="DA149" s="2"/>
      <c r="DB149" s="2"/>
      <c r="DC149" s="2" t="s">
        <v>6</v>
      </c>
      <c r="DD149" s="2" t="s">
        <v>6</v>
      </c>
      <c r="DE149" s="2" t="s">
        <v>6</v>
      </c>
      <c r="DF149" s="2" t="s">
        <v>6</v>
      </c>
      <c r="DG149" s="2" t="s">
        <v>6</v>
      </c>
      <c r="DH149" s="2" t="s">
        <v>6</v>
      </c>
      <c r="DI149" s="2" t="s">
        <v>6</v>
      </c>
      <c r="DJ149" s="2" t="s">
        <v>6</v>
      </c>
      <c r="DK149" s="2" t="s">
        <v>6</v>
      </c>
      <c r="DL149" s="2" t="s">
        <v>6</v>
      </c>
      <c r="DM149" s="2" t="s">
        <v>6</v>
      </c>
      <c r="DN149" s="2">
        <v>0</v>
      </c>
      <c r="DO149" s="2">
        <v>0</v>
      </c>
      <c r="DP149" s="2">
        <v>1</v>
      </c>
      <c r="DQ149" s="2">
        <v>1</v>
      </c>
      <c r="DR149" s="2"/>
      <c r="DS149" s="2"/>
      <c r="DT149" s="2"/>
      <c r="DU149" s="2">
        <v>1007</v>
      </c>
      <c r="DV149" s="2" t="s">
        <v>32</v>
      </c>
      <c r="DW149" s="2" t="s">
        <v>32</v>
      </c>
      <c r="DX149" s="2">
        <v>1</v>
      </c>
      <c r="DY149" s="2"/>
      <c r="DZ149" s="2" t="s">
        <v>6</v>
      </c>
      <c r="EA149" s="2" t="s">
        <v>6</v>
      </c>
      <c r="EB149" s="2" t="s">
        <v>6</v>
      </c>
      <c r="EC149" s="2" t="s">
        <v>6</v>
      </c>
      <c r="ED149" s="2"/>
      <c r="EE149" s="2">
        <v>54938781</v>
      </c>
      <c r="EF149" s="2">
        <v>20</v>
      </c>
      <c r="EG149" s="2" t="s">
        <v>34</v>
      </c>
      <c r="EH149" s="2">
        <v>0</v>
      </c>
      <c r="EI149" s="2" t="s">
        <v>6</v>
      </c>
      <c r="EJ149" s="2">
        <v>1</v>
      </c>
      <c r="EK149" s="2">
        <v>500001</v>
      </c>
      <c r="EL149" s="2" t="s">
        <v>35</v>
      </c>
      <c r="EM149" s="2" t="s">
        <v>36</v>
      </c>
      <c r="EN149" s="2"/>
      <c r="EO149" s="2" t="s">
        <v>6</v>
      </c>
      <c r="EP149" s="2"/>
      <c r="EQ149" s="2">
        <v>0</v>
      </c>
      <c r="ER149" s="2">
        <v>6.22</v>
      </c>
      <c r="ES149" s="110">
        <f>'1.Лок.смета.и.Акт'!F287</f>
        <v>6.22</v>
      </c>
      <c r="ET149" s="2">
        <v>0</v>
      </c>
      <c r="EU149" s="2">
        <v>0</v>
      </c>
      <c r="EV149" s="2">
        <v>0</v>
      </c>
      <c r="EW149" s="2">
        <v>0</v>
      </c>
      <c r="EX149" s="2">
        <v>0</v>
      </c>
      <c r="EY149" s="2"/>
      <c r="EZ149" s="2"/>
      <c r="FA149" s="2"/>
      <c r="FB149" s="2"/>
      <c r="FC149" s="2"/>
      <c r="FD149" s="2"/>
      <c r="FE149" s="2"/>
      <c r="FF149" s="2"/>
      <c r="FG149" s="2"/>
      <c r="FH149" s="2"/>
      <c r="FI149" s="2"/>
      <c r="FJ149" s="2"/>
      <c r="FK149" s="2"/>
      <c r="FL149" s="2"/>
      <c r="FM149" s="2"/>
      <c r="FN149" s="2"/>
      <c r="FO149" s="2"/>
      <c r="FP149" s="2"/>
      <c r="FQ149" s="2">
        <v>0</v>
      </c>
      <c r="FR149" s="2">
        <f t="shared" si="182"/>
        <v>0</v>
      </c>
      <c r="FS149" s="2">
        <v>0</v>
      </c>
      <c r="FT149" s="2"/>
      <c r="FU149" s="2"/>
      <c r="FV149" s="2"/>
      <c r="FW149" s="2"/>
      <c r="FX149" s="2">
        <v>0</v>
      </c>
      <c r="FY149" s="2">
        <v>0</v>
      </c>
      <c r="FZ149" s="2"/>
      <c r="GA149" s="2" t="s">
        <v>6</v>
      </c>
      <c r="GB149" s="2"/>
      <c r="GC149" s="2"/>
      <c r="GD149" s="2">
        <v>1</v>
      </c>
      <c r="GE149" s="2"/>
      <c r="GF149" s="2">
        <v>-394915385</v>
      </c>
      <c r="GG149" s="2">
        <v>2</v>
      </c>
      <c r="GH149" s="2">
        <v>0</v>
      </c>
      <c r="GI149" s="2">
        <v>-2</v>
      </c>
      <c r="GJ149" s="2">
        <v>0</v>
      </c>
      <c r="GK149" s="2">
        <v>0</v>
      </c>
      <c r="GL149" s="2">
        <f t="shared" si="183"/>
        <v>0</v>
      </c>
      <c r="GM149" s="2">
        <f t="shared" si="184"/>
        <v>0</v>
      </c>
      <c r="GN149" s="2">
        <f t="shared" si="185"/>
        <v>0</v>
      </c>
      <c r="GO149" s="2">
        <f t="shared" si="186"/>
        <v>0</v>
      </c>
      <c r="GP149" s="2">
        <f t="shared" si="187"/>
        <v>0</v>
      </c>
      <c r="GQ149" s="2"/>
      <c r="GR149" s="2">
        <v>0</v>
      </c>
      <c r="GS149" s="2">
        <v>3</v>
      </c>
      <c r="GT149" s="2">
        <v>0</v>
      </c>
      <c r="GU149" s="2" t="s">
        <v>6</v>
      </c>
      <c r="GV149" s="2">
        <f t="shared" si="188"/>
        <v>0</v>
      </c>
      <c r="GW149" s="2">
        <v>1</v>
      </c>
      <c r="GX149" s="2">
        <f t="shared" si="189"/>
        <v>0</v>
      </c>
      <c r="GY149" s="2"/>
      <c r="GZ149" s="2"/>
      <c r="HA149" s="2">
        <v>0</v>
      </c>
      <c r="HB149" s="2">
        <v>0</v>
      </c>
      <c r="HC149" s="2">
        <f t="shared" si="190"/>
        <v>0</v>
      </c>
      <c r="HD149" s="2"/>
      <c r="HE149" s="2" t="s">
        <v>6</v>
      </c>
      <c r="HF149" s="2" t="s">
        <v>6</v>
      </c>
      <c r="HG149" s="2"/>
      <c r="HH149" s="2"/>
      <c r="HI149" s="2"/>
      <c r="HJ149" s="2"/>
      <c r="HK149" s="2"/>
      <c r="HL149" s="2"/>
      <c r="HM149" s="2" t="s">
        <v>6</v>
      </c>
      <c r="HN149" s="2" t="s">
        <v>6</v>
      </c>
      <c r="HO149" s="2" t="s">
        <v>6</v>
      </c>
      <c r="HP149" s="2" t="s">
        <v>6</v>
      </c>
      <c r="HQ149" s="2" t="s">
        <v>6</v>
      </c>
      <c r="HR149" s="2"/>
      <c r="HS149" s="2"/>
      <c r="HT149" s="2"/>
      <c r="HU149" s="2"/>
      <c r="HV149" s="2"/>
      <c r="HW149" s="2"/>
      <c r="HX149" s="2"/>
      <c r="HY149" s="2"/>
      <c r="HZ149" s="2"/>
      <c r="IA149" s="2"/>
      <c r="IB149" s="2"/>
      <c r="IC149" s="2"/>
      <c r="ID149" s="2"/>
      <c r="IE149" s="2"/>
      <c r="IF149" s="2">
        <v>-1</v>
      </c>
      <c r="IG149" s="2"/>
      <c r="IH149" s="2"/>
      <c r="II149" s="2"/>
      <c r="IJ149" s="2"/>
      <c r="IK149" s="2">
        <v>0</v>
      </c>
      <c r="IL149" s="2"/>
      <c r="IM149" s="2"/>
      <c r="IN149" s="2"/>
      <c r="IO149" s="2"/>
      <c r="IP149" s="2"/>
      <c r="IQ149" s="2"/>
      <c r="IR149" s="2"/>
      <c r="IS149" s="2"/>
      <c r="IT149" s="2"/>
      <c r="IU149" s="2"/>
    </row>
    <row r="150" spans="1:255" x14ac:dyDescent="0.2">
      <c r="A150">
        <v>18</v>
      </c>
      <c r="B150">
        <v>1</v>
      </c>
      <c r="C150">
        <v>261</v>
      </c>
      <c r="E150" t="s">
        <v>295</v>
      </c>
      <c r="F150" t="e">
        <f>'2.Лок.смета.и.Акт'!#REF!</f>
        <v>#REF!</v>
      </c>
      <c r="G150" t="s">
        <v>250</v>
      </c>
      <c r="H150" t="s">
        <v>32</v>
      </c>
      <c r="I150">
        <f>I148*J150</f>
        <v>7.8E-2</v>
      </c>
      <c r="J150">
        <v>1.5</v>
      </c>
      <c r="K150">
        <v>1.5</v>
      </c>
      <c r="O150">
        <f t="shared" si="159"/>
        <v>4</v>
      </c>
      <c r="P150">
        <f t="shared" si="160"/>
        <v>4</v>
      </c>
      <c r="Q150">
        <f t="shared" si="161"/>
        <v>0</v>
      </c>
      <c r="R150">
        <f t="shared" si="162"/>
        <v>0</v>
      </c>
      <c r="S150">
        <f t="shared" si="163"/>
        <v>0</v>
      </c>
      <c r="T150">
        <f t="shared" si="164"/>
        <v>0</v>
      </c>
      <c r="U150">
        <f t="shared" si="165"/>
        <v>0</v>
      </c>
      <c r="V150">
        <f t="shared" si="166"/>
        <v>0</v>
      </c>
      <c r="W150">
        <f t="shared" si="167"/>
        <v>0</v>
      </c>
      <c r="X150">
        <f t="shared" si="168"/>
        <v>0</v>
      </c>
      <c r="Y150">
        <f t="shared" si="169"/>
        <v>0</v>
      </c>
      <c r="AA150">
        <v>86295184</v>
      </c>
      <c r="AB150">
        <f t="shared" si="170"/>
        <v>6.08</v>
      </c>
      <c r="AC150">
        <f t="shared" si="191"/>
        <v>6.08</v>
      </c>
      <c r="AD150">
        <f t="shared" si="154"/>
        <v>0</v>
      </c>
      <c r="AE150">
        <f t="shared" si="155"/>
        <v>0</v>
      </c>
      <c r="AF150">
        <f t="shared" si="156"/>
        <v>0</v>
      </c>
      <c r="AG150">
        <f t="shared" si="171"/>
        <v>0</v>
      </c>
      <c r="AH150">
        <f t="shared" si="157"/>
        <v>0</v>
      </c>
      <c r="AI150">
        <f t="shared" si="158"/>
        <v>0</v>
      </c>
      <c r="AJ150">
        <f t="shared" si="172"/>
        <v>0</v>
      </c>
      <c r="AK150">
        <v>6.080000000000001</v>
      </c>
      <c r="AL150">
        <v>6.080000000000001</v>
      </c>
      <c r="AM150">
        <v>0</v>
      </c>
      <c r="AN150">
        <v>0</v>
      </c>
      <c r="AO150">
        <v>0</v>
      </c>
      <c r="AP150">
        <v>0</v>
      </c>
      <c r="AQ150">
        <v>0</v>
      </c>
      <c r="AR150">
        <v>0</v>
      </c>
      <c r="AS150">
        <v>0</v>
      </c>
      <c r="AT150">
        <v>0</v>
      </c>
      <c r="AU150">
        <v>0</v>
      </c>
      <c r="AV150">
        <v>1</v>
      </c>
      <c r="AW150">
        <v>1</v>
      </c>
      <c r="AZ150">
        <v>1</v>
      </c>
      <c r="BA150">
        <v>1</v>
      </c>
      <c r="BB150">
        <v>1</v>
      </c>
      <c r="BC150">
        <v>7.56</v>
      </c>
      <c r="BD150" t="s">
        <v>6</v>
      </c>
      <c r="BE150" t="s">
        <v>6</v>
      </c>
      <c r="BF150" t="s">
        <v>6</v>
      </c>
      <c r="BG150" t="s">
        <v>6</v>
      </c>
      <c r="BH150">
        <v>3</v>
      </c>
      <c r="BI150">
        <v>1</v>
      </c>
      <c r="BJ150" t="s">
        <v>251</v>
      </c>
      <c r="BM150">
        <v>500001</v>
      </c>
      <c r="BN150">
        <v>0</v>
      </c>
      <c r="BO150" t="s">
        <v>6</v>
      </c>
      <c r="BP150">
        <v>0</v>
      </c>
      <c r="BQ150">
        <v>20</v>
      </c>
      <c r="BR150">
        <v>0</v>
      </c>
      <c r="BS150">
        <v>1</v>
      </c>
      <c r="BT150">
        <v>1</v>
      </c>
      <c r="BU150">
        <v>1</v>
      </c>
      <c r="BV150">
        <v>1</v>
      </c>
      <c r="BW150">
        <v>1</v>
      </c>
      <c r="BX150">
        <v>1</v>
      </c>
      <c r="BY150" t="s">
        <v>6</v>
      </c>
      <c r="BZ150">
        <v>0</v>
      </c>
      <c r="CA150">
        <v>0</v>
      </c>
      <c r="CB150" t="s">
        <v>6</v>
      </c>
      <c r="CE150">
        <v>0</v>
      </c>
      <c r="CF150">
        <v>0</v>
      </c>
      <c r="CG150">
        <v>0</v>
      </c>
      <c r="CM150">
        <v>0</v>
      </c>
      <c r="CN150" t="s">
        <v>6</v>
      </c>
      <c r="CO150">
        <v>0</v>
      </c>
      <c r="CP150">
        <f t="shared" si="173"/>
        <v>4</v>
      </c>
      <c r="CQ150">
        <f t="shared" si="174"/>
        <v>45.964799999999997</v>
      </c>
      <c r="CR150">
        <f t="shared" si="175"/>
        <v>0</v>
      </c>
      <c r="CS150">
        <f t="shared" si="176"/>
        <v>0</v>
      </c>
      <c r="CT150">
        <f t="shared" si="177"/>
        <v>0</v>
      </c>
      <c r="CU150">
        <f t="shared" si="178"/>
        <v>0</v>
      </c>
      <c r="CV150">
        <f t="shared" si="179"/>
        <v>0</v>
      </c>
      <c r="CW150">
        <f t="shared" si="180"/>
        <v>0</v>
      </c>
      <c r="CX150">
        <f t="shared" si="181"/>
        <v>0</v>
      </c>
      <c r="CY150">
        <f>(S150+R150)*(BZ150/100)</f>
        <v>0</v>
      </c>
      <c r="CZ150">
        <f>(S150+R150)*(CA150/100)</f>
        <v>0</v>
      </c>
      <c r="DC150" t="s">
        <v>6</v>
      </c>
      <c r="DD150" t="s">
        <v>6</v>
      </c>
      <c r="DE150" t="s">
        <v>6</v>
      </c>
      <c r="DF150" t="s">
        <v>6</v>
      </c>
      <c r="DG150" t="s">
        <v>6</v>
      </c>
      <c r="DH150" t="s">
        <v>6</v>
      </c>
      <c r="DI150" t="s">
        <v>6</v>
      </c>
      <c r="DJ150" t="s">
        <v>6</v>
      </c>
      <c r="DK150" t="s">
        <v>6</v>
      </c>
      <c r="DL150" t="s">
        <v>6</v>
      </c>
      <c r="DM150" t="s">
        <v>6</v>
      </c>
      <c r="DN150">
        <v>0</v>
      </c>
      <c r="DO150">
        <v>0</v>
      </c>
      <c r="DP150">
        <v>1</v>
      </c>
      <c r="DQ150">
        <v>1</v>
      </c>
      <c r="DU150">
        <v>1007</v>
      </c>
      <c r="DV150" t="s">
        <v>32</v>
      </c>
      <c r="DW150" t="e">
        <f>'2.Лок.смета.и.Акт'!#REF!</f>
        <v>#REF!</v>
      </c>
      <c r="DX150">
        <v>1</v>
      </c>
      <c r="DZ150" t="s">
        <v>6</v>
      </c>
      <c r="EA150" t="s">
        <v>6</v>
      </c>
      <c r="EB150" t="s">
        <v>6</v>
      </c>
      <c r="EC150" t="s">
        <v>6</v>
      </c>
      <c r="EE150">
        <v>54938781</v>
      </c>
      <c r="EF150">
        <v>20</v>
      </c>
      <c r="EG150" t="s">
        <v>34</v>
      </c>
      <c r="EH150">
        <v>0</v>
      </c>
      <c r="EI150" t="s">
        <v>6</v>
      </c>
      <c r="EJ150">
        <v>1</v>
      </c>
      <c r="EK150">
        <v>500001</v>
      </c>
      <c r="EL150" t="s">
        <v>35</v>
      </c>
      <c r="EM150" t="s">
        <v>36</v>
      </c>
      <c r="EO150" t="s">
        <v>6</v>
      </c>
      <c r="EQ150">
        <v>0</v>
      </c>
      <c r="ER150">
        <v>43.3</v>
      </c>
      <c r="ES150">
        <v>6.080000000000001</v>
      </c>
      <c r="ET150">
        <v>0</v>
      </c>
      <c r="EU150">
        <v>0</v>
      </c>
      <c r="EV150">
        <v>0</v>
      </c>
      <c r="EW150">
        <v>0</v>
      </c>
      <c r="EX150">
        <v>0</v>
      </c>
      <c r="EZ150">
        <v>5</v>
      </c>
      <c r="FC150">
        <v>0</v>
      </c>
      <c r="FD150">
        <v>18</v>
      </c>
      <c r="FF150">
        <v>43.3</v>
      </c>
      <c r="FQ150">
        <v>0</v>
      </c>
      <c r="FR150">
        <f t="shared" si="182"/>
        <v>0</v>
      </c>
      <c r="FS150">
        <v>0</v>
      </c>
      <c r="FX150">
        <v>0</v>
      </c>
      <c r="FY150">
        <v>0</v>
      </c>
      <c r="GA150" t="s">
        <v>252</v>
      </c>
      <c r="GD150">
        <v>1</v>
      </c>
      <c r="GF150">
        <v>-394915385</v>
      </c>
      <c r="GG150">
        <v>2</v>
      </c>
      <c r="GH150">
        <v>3</v>
      </c>
      <c r="GI150">
        <v>5</v>
      </c>
      <c r="GJ150">
        <v>0</v>
      </c>
      <c r="GK150">
        <v>0</v>
      </c>
      <c r="GL150">
        <f t="shared" si="183"/>
        <v>0</v>
      </c>
      <c r="GM150">
        <f t="shared" si="184"/>
        <v>4</v>
      </c>
      <c r="GN150">
        <f t="shared" si="185"/>
        <v>4</v>
      </c>
      <c r="GO150">
        <f t="shared" si="186"/>
        <v>0</v>
      </c>
      <c r="GP150">
        <f t="shared" si="187"/>
        <v>0</v>
      </c>
      <c r="GR150">
        <v>1</v>
      </c>
      <c r="GS150">
        <v>1</v>
      </c>
      <c r="GT150">
        <v>0</v>
      </c>
      <c r="GU150" t="s">
        <v>6</v>
      </c>
      <c r="GV150">
        <f t="shared" si="188"/>
        <v>0</v>
      </c>
      <c r="GW150">
        <v>1</v>
      </c>
      <c r="GX150">
        <f t="shared" si="189"/>
        <v>0</v>
      </c>
      <c r="HA150">
        <v>0</v>
      </c>
      <c r="HB150">
        <v>0</v>
      </c>
      <c r="HC150">
        <f t="shared" si="190"/>
        <v>0</v>
      </c>
      <c r="HE150" t="s">
        <v>38</v>
      </c>
      <c r="HF150" t="s">
        <v>39</v>
      </c>
      <c r="HM150" t="s">
        <v>6</v>
      </c>
      <c r="HN150" t="s">
        <v>6</v>
      </c>
      <c r="HO150" t="s">
        <v>6</v>
      </c>
      <c r="HP150" t="s">
        <v>6</v>
      </c>
      <c r="HQ150" t="s">
        <v>6</v>
      </c>
      <c r="IF150">
        <v>-1</v>
      </c>
      <c r="IK150">
        <v>0</v>
      </c>
    </row>
    <row r="151" spans="1:255" x14ac:dyDescent="0.2">
      <c r="A151" s="2">
        <v>18</v>
      </c>
      <c r="B151" s="2">
        <v>1</v>
      </c>
      <c r="C151" s="2">
        <v>247</v>
      </c>
      <c r="D151" s="2"/>
      <c r="E151" s="2" t="s">
        <v>296</v>
      </c>
      <c r="F151" s="2" t="s">
        <v>89</v>
      </c>
      <c r="G151" s="2" t="s">
        <v>90</v>
      </c>
      <c r="H151" s="2" t="s">
        <v>63</v>
      </c>
      <c r="I151" s="2">
        <f>I147*J151</f>
        <v>7.2999999999999999E-5</v>
      </c>
      <c r="J151" s="216">
        <f>'5.Ведомость_списания'!F87</f>
        <v>1.403846153846154E-3</v>
      </c>
      <c r="K151" s="2">
        <v>1.4E-3</v>
      </c>
      <c r="L151" s="2"/>
      <c r="M151" s="2"/>
      <c r="N151" s="2"/>
      <c r="O151" s="2">
        <f t="shared" si="159"/>
        <v>1</v>
      </c>
      <c r="P151" s="2">
        <f t="shared" si="160"/>
        <v>1</v>
      </c>
      <c r="Q151" s="2">
        <f t="shared" si="161"/>
        <v>0</v>
      </c>
      <c r="R151" s="2">
        <f t="shared" si="162"/>
        <v>0</v>
      </c>
      <c r="S151" s="2">
        <f t="shared" si="163"/>
        <v>0</v>
      </c>
      <c r="T151" s="2">
        <f t="shared" si="164"/>
        <v>0</v>
      </c>
      <c r="U151" s="2">
        <f t="shared" si="165"/>
        <v>0</v>
      </c>
      <c r="V151" s="2">
        <f t="shared" si="166"/>
        <v>0</v>
      </c>
      <c r="W151" s="2">
        <f t="shared" si="167"/>
        <v>0</v>
      </c>
      <c r="X151" s="2">
        <f t="shared" si="168"/>
        <v>0</v>
      </c>
      <c r="Y151" s="2">
        <f t="shared" si="169"/>
        <v>0</v>
      </c>
      <c r="Z151" s="2"/>
      <c r="AA151" s="2">
        <v>86295183</v>
      </c>
      <c r="AB151" s="2">
        <f t="shared" si="170"/>
        <v>10380</v>
      </c>
      <c r="AC151" s="2">
        <f t="shared" si="191"/>
        <v>10380</v>
      </c>
      <c r="AD151" s="2">
        <f t="shared" si="154"/>
        <v>0</v>
      </c>
      <c r="AE151" s="2">
        <f t="shared" si="155"/>
        <v>0</v>
      </c>
      <c r="AF151" s="2">
        <f t="shared" si="156"/>
        <v>0</v>
      </c>
      <c r="AG151" s="2">
        <f t="shared" si="171"/>
        <v>0</v>
      </c>
      <c r="AH151" s="2">
        <f t="shared" si="157"/>
        <v>0</v>
      </c>
      <c r="AI151" s="2">
        <f t="shared" si="158"/>
        <v>0</v>
      </c>
      <c r="AJ151" s="2">
        <f t="shared" si="172"/>
        <v>0</v>
      </c>
      <c r="AK151" s="2">
        <v>10380</v>
      </c>
      <c r="AL151" s="110">
        <f>'1.Лок.смета.и.Акт'!F289</f>
        <v>10380</v>
      </c>
      <c r="AM151" s="2">
        <v>0</v>
      </c>
      <c r="AN151" s="2">
        <v>0</v>
      </c>
      <c r="AO151" s="2">
        <v>0</v>
      </c>
      <c r="AP151" s="2">
        <v>0</v>
      </c>
      <c r="AQ151" s="2">
        <v>0</v>
      </c>
      <c r="AR151" s="2">
        <v>0</v>
      </c>
      <c r="AS151" s="2">
        <v>0</v>
      </c>
      <c r="AT151" s="2">
        <v>0</v>
      </c>
      <c r="AU151" s="2">
        <v>0</v>
      </c>
      <c r="AV151" s="2">
        <v>1</v>
      </c>
      <c r="AW151" s="2">
        <v>1</v>
      </c>
      <c r="AX151" s="2"/>
      <c r="AY151" s="2"/>
      <c r="AZ151" s="2">
        <v>1</v>
      </c>
      <c r="BA151" s="2">
        <v>1</v>
      </c>
      <c r="BB151" s="2">
        <v>1</v>
      </c>
      <c r="BC151" s="2">
        <v>1</v>
      </c>
      <c r="BD151" s="2" t="s">
        <v>6</v>
      </c>
      <c r="BE151" s="2" t="s">
        <v>6</v>
      </c>
      <c r="BF151" s="2" t="s">
        <v>6</v>
      </c>
      <c r="BG151" s="2" t="s">
        <v>6</v>
      </c>
      <c r="BH151" s="2">
        <v>3</v>
      </c>
      <c r="BI151" s="2">
        <v>1</v>
      </c>
      <c r="BJ151" s="2" t="s">
        <v>91</v>
      </c>
      <c r="BK151" s="2"/>
      <c r="BL151" s="2"/>
      <c r="BM151" s="2">
        <v>500001</v>
      </c>
      <c r="BN151" s="2">
        <v>0</v>
      </c>
      <c r="BO151" s="2" t="s">
        <v>6</v>
      </c>
      <c r="BP151" s="2">
        <v>0</v>
      </c>
      <c r="BQ151" s="2">
        <v>20</v>
      </c>
      <c r="BR151" s="2">
        <v>0</v>
      </c>
      <c r="BS151" s="2">
        <v>1</v>
      </c>
      <c r="BT151" s="2">
        <v>1</v>
      </c>
      <c r="BU151" s="2">
        <v>1</v>
      </c>
      <c r="BV151" s="2">
        <v>1</v>
      </c>
      <c r="BW151" s="2">
        <v>1</v>
      </c>
      <c r="BX151" s="2">
        <v>1</v>
      </c>
      <c r="BY151" s="2" t="s">
        <v>6</v>
      </c>
      <c r="BZ151" s="2">
        <v>0</v>
      </c>
      <c r="CA151" s="2">
        <v>0</v>
      </c>
      <c r="CB151" s="2" t="s">
        <v>6</v>
      </c>
      <c r="CC151" s="2"/>
      <c r="CD151" s="2"/>
      <c r="CE151" s="2">
        <v>0</v>
      </c>
      <c r="CF151" s="2">
        <v>0</v>
      </c>
      <c r="CG151" s="2">
        <v>0</v>
      </c>
      <c r="CH151" s="2"/>
      <c r="CI151" s="2"/>
      <c r="CJ151" s="2"/>
      <c r="CK151" s="2"/>
      <c r="CL151" s="2"/>
      <c r="CM151" s="2">
        <v>0</v>
      </c>
      <c r="CN151" s="2" t="s">
        <v>6</v>
      </c>
      <c r="CO151" s="2">
        <v>0</v>
      </c>
      <c r="CP151" s="2">
        <f t="shared" si="173"/>
        <v>1</v>
      </c>
      <c r="CQ151" s="2">
        <f t="shared" si="174"/>
        <v>10380</v>
      </c>
      <c r="CR151" s="2">
        <f t="shared" si="175"/>
        <v>0</v>
      </c>
      <c r="CS151" s="2">
        <f t="shared" si="176"/>
        <v>0</v>
      </c>
      <c r="CT151" s="2">
        <f t="shared" si="177"/>
        <v>0</v>
      </c>
      <c r="CU151" s="2">
        <f t="shared" si="178"/>
        <v>0</v>
      </c>
      <c r="CV151" s="2">
        <f t="shared" si="179"/>
        <v>0</v>
      </c>
      <c r="CW151" s="2">
        <f t="shared" si="180"/>
        <v>0</v>
      </c>
      <c r="CX151" s="2">
        <f t="shared" si="181"/>
        <v>0</v>
      </c>
      <c r="CY151" s="2">
        <f>(((S151+(R151*IF(0,0,1)))*AT151)/100)</f>
        <v>0</v>
      </c>
      <c r="CZ151" s="2">
        <f>(((S151+(R151*IF(0,0,1)))*AU151)/100)</f>
        <v>0</v>
      </c>
      <c r="DA151" s="2"/>
      <c r="DB151" s="2"/>
      <c r="DC151" s="2" t="s">
        <v>6</v>
      </c>
      <c r="DD151" s="2" t="s">
        <v>6</v>
      </c>
      <c r="DE151" s="2" t="s">
        <v>6</v>
      </c>
      <c r="DF151" s="2" t="s">
        <v>6</v>
      </c>
      <c r="DG151" s="2" t="s">
        <v>6</v>
      </c>
      <c r="DH151" s="2" t="s">
        <v>6</v>
      </c>
      <c r="DI151" s="2" t="s">
        <v>6</v>
      </c>
      <c r="DJ151" s="2" t="s">
        <v>6</v>
      </c>
      <c r="DK151" s="2" t="s">
        <v>6</v>
      </c>
      <c r="DL151" s="2" t="s">
        <v>6</v>
      </c>
      <c r="DM151" s="2" t="s">
        <v>6</v>
      </c>
      <c r="DN151" s="2">
        <v>0</v>
      </c>
      <c r="DO151" s="2">
        <v>0</v>
      </c>
      <c r="DP151" s="2">
        <v>1</v>
      </c>
      <c r="DQ151" s="2">
        <v>1</v>
      </c>
      <c r="DR151" s="2"/>
      <c r="DS151" s="2"/>
      <c r="DT151" s="2"/>
      <c r="DU151" s="2">
        <v>1009</v>
      </c>
      <c r="DV151" s="2" t="s">
        <v>63</v>
      </c>
      <c r="DW151" s="2" t="s">
        <v>63</v>
      </c>
      <c r="DX151" s="2">
        <v>1000</v>
      </c>
      <c r="DY151" s="2"/>
      <c r="DZ151" s="2" t="s">
        <v>6</v>
      </c>
      <c r="EA151" s="2" t="s">
        <v>6</v>
      </c>
      <c r="EB151" s="2" t="s">
        <v>6</v>
      </c>
      <c r="EC151" s="2" t="s">
        <v>6</v>
      </c>
      <c r="ED151" s="2"/>
      <c r="EE151" s="2">
        <v>54938781</v>
      </c>
      <c r="EF151" s="2">
        <v>20</v>
      </c>
      <c r="EG151" s="2" t="s">
        <v>34</v>
      </c>
      <c r="EH151" s="2">
        <v>0</v>
      </c>
      <c r="EI151" s="2" t="s">
        <v>6</v>
      </c>
      <c r="EJ151" s="2">
        <v>1</v>
      </c>
      <c r="EK151" s="2">
        <v>500001</v>
      </c>
      <c r="EL151" s="2" t="s">
        <v>35</v>
      </c>
      <c r="EM151" s="2" t="s">
        <v>36</v>
      </c>
      <c r="EN151" s="2"/>
      <c r="EO151" s="2" t="s">
        <v>6</v>
      </c>
      <c r="EP151" s="2"/>
      <c r="EQ151" s="2">
        <v>0</v>
      </c>
      <c r="ER151" s="2">
        <v>10380</v>
      </c>
      <c r="ES151" s="110">
        <f>'1.Лок.смета.и.Акт'!F289</f>
        <v>10380</v>
      </c>
      <c r="ET151" s="2">
        <v>0</v>
      </c>
      <c r="EU151" s="2">
        <v>0</v>
      </c>
      <c r="EV151" s="2">
        <v>0</v>
      </c>
      <c r="EW151" s="2">
        <v>0</v>
      </c>
      <c r="EX151" s="2">
        <v>0</v>
      </c>
      <c r="EY151" s="2"/>
      <c r="EZ151" s="2"/>
      <c r="FA151" s="2"/>
      <c r="FB151" s="2"/>
      <c r="FC151" s="2"/>
      <c r="FD151" s="2"/>
      <c r="FE151" s="2"/>
      <c r="FF151" s="2"/>
      <c r="FG151" s="2"/>
      <c r="FH151" s="2"/>
      <c r="FI151" s="2"/>
      <c r="FJ151" s="2"/>
      <c r="FK151" s="2"/>
      <c r="FL151" s="2"/>
      <c r="FM151" s="2"/>
      <c r="FN151" s="2"/>
      <c r="FO151" s="2"/>
      <c r="FP151" s="2"/>
      <c r="FQ151" s="2">
        <v>0</v>
      </c>
      <c r="FR151" s="2">
        <f t="shared" si="182"/>
        <v>0</v>
      </c>
      <c r="FS151" s="2">
        <v>0</v>
      </c>
      <c r="FT151" s="2"/>
      <c r="FU151" s="2"/>
      <c r="FV151" s="2"/>
      <c r="FW151" s="2"/>
      <c r="FX151" s="2">
        <v>0</v>
      </c>
      <c r="FY151" s="2">
        <v>0</v>
      </c>
      <c r="FZ151" s="2"/>
      <c r="GA151" s="2" t="s">
        <v>6</v>
      </c>
      <c r="GB151" s="2"/>
      <c r="GC151" s="2"/>
      <c r="GD151" s="2">
        <v>1</v>
      </c>
      <c r="GE151" s="2"/>
      <c r="GF151" s="2">
        <v>1570490953</v>
      </c>
      <c r="GG151" s="2">
        <v>2</v>
      </c>
      <c r="GH151" s="2">
        <v>0</v>
      </c>
      <c r="GI151" s="2">
        <v>-2</v>
      </c>
      <c r="GJ151" s="2">
        <v>0</v>
      </c>
      <c r="GK151" s="2">
        <v>0</v>
      </c>
      <c r="GL151" s="2">
        <f t="shared" si="183"/>
        <v>0</v>
      </c>
      <c r="GM151" s="2">
        <f t="shared" si="184"/>
        <v>1</v>
      </c>
      <c r="GN151" s="2">
        <f t="shared" si="185"/>
        <v>1</v>
      </c>
      <c r="GO151" s="2">
        <f t="shared" si="186"/>
        <v>0</v>
      </c>
      <c r="GP151" s="2">
        <f t="shared" si="187"/>
        <v>0</v>
      </c>
      <c r="GQ151" s="2"/>
      <c r="GR151" s="2">
        <v>0</v>
      </c>
      <c r="GS151" s="2">
        <v>3</v>
      </c>
      <c r="GT151" s="2">
        <v>0</v>
      </c>
      <c r="GU151" s="2" t="s">
        <v>6</v>
      </c>
      <c r="GV151" s="2">
        <f t="shared" si="188"/>
        <v>0</v>
      </c>
      <c r="GW151" s="2">
        <v>1</v>
      </c>
      <c r="GX151" s="2">
        <f t="shared" si="189"/>
        <v>0</v>
      </c>
      <c r="GY151" s="2"/>
      <c r="GZ151" s="2"/>
      <c r="HA151" s="2">
        <v>0</v>
      </c>
      <c r="HB151" s="2">
        <v>0</v>
      </c>
      <c r="HC151" s="2">
        <f t="shared" si="190"/>
        <v>0</v>
      </c>
      <c r="HD151" s="2"/>
      <c r="HE151" s="2" t="s">
        <v>6</v>
      </c>
      <c r="HF151" s="2" t="s">
        <v>6</v>
      </c>
      <c r="HG151" s="2"/>
      <c r="HH151" s="2"/>
      <c r="HI151" s="2"/>
      <c r="HJ151" s="2"/>
      <c r="HK151" s="2"/>
      <c r="HL151" s="2"/>
      <c r="HM151" s="2" t="s">
        <v>6</v>
      </c>
      <c r="HN151" s="2" t="s">
        <v>6</v>
      </c>
      <c r="HO151" s="2" t="s">
        <v>6</v>
      </c>
      <c r="HP151" s="2" t="s">
        <v>6</v>
      </c>
      <c r="HQ151" s="2" t="s">
        <v>6</v>
      </c>
      <c r="HR151" s="2"/>
      <c r="HS151" s="2"/>
      <c r="HT151" s="2"/>
      <c r="HU151" s="2"/>
      <c r="HV151" s="2"/>
      <c r="HW151" s="2"/>
      <c r="HX151" s="2"/>
      <c r="HY151" s="2"/>
      <c r="HZ151" s="2"/>
      <c r="IA151" s="2"/>
      <c r="IB151" s="2"/>
      <c r="IC151" s="2"/>
      <c r="ID151" s="2"/>
      <c r="IE151" s="2"/>
      <c r="IF151" s="2">
        <v>-1</v>
      </c>
      <c r="IG151" s="2"/>
      <c r="IH151" s="2"/>
      <c r="II151" s="2"/>
      <c r="IJ151" s="2"/>
      <c r="IK151" s="2">
        <v>0</v>
      </c>
      <c r="IL151" s="2"/>
      <c r="IM151" s="2"/>
      <c r="IN151" s="2"/>
      <c r="IO151" s="2"/>
      <c r="IP151" s="2"/>
      <c r="IQ151" s="2"/>
      <c r="IR151" s="2"/>
      <c r="IS151" s="2"/>
      <c r="IT151" s="2"/>
      <c r="IU151" s="2"/>
    </row>
    <row r="152" spans="1:255" x14ac:dyDescent="0.2">
      <c r="A152">
        <v>18</v>
      </c>
      <c r="B152">
        <v>1</v>
      </c>
      <c r="C152">
        <v>262</v>
      </c>
      <c r="E152" t="s">
        <v>296</v>
      </c>
      <c r="F152" t="e">
        <f>'2.Лок.смета.и.Акт'!#REF!</f>
        <v>#REF!</v>
      </c>
      <c r="G152" t="s">
        <v>90</v>
      </c>
      <c r="H152" t="s">
        <v>63</v>
      </c>
      <c r="I152">
        <f>I148*J152</f>
        <v>7.2999999999999999E-5</v>
      </c>
      <c r="J152">
        <v>1.403846153846154E-3</v>
      </c>
      <c r="K152">
        <v>1.4E-3</v>
      </c>
      <c r="O152">
        <f t="shared" si="159"/>
        <v>14</v>
      </c>
      <c r="P152">
        <f t="shared" si="160"/>
        <v>14</v>
      </c>
      <c r="Q152">
        <f t="shared" si="161"/>
        <v>0</v>
      </c>
      <c r="R152">
        <f t="shared" si="162"/>
        <v>0</v>
      </c>
      <c r="S152">
        <f t="shared" si="163"/>
        <v>0</v>
      </c>
      <c r="T152">
        <f t="shared" si="164"/>
        <v>0</v>
      </c>
      <c r="U152">
        <f t="shared" si="165"/>
        <v>0</v>
      </c>
      <c r="V152">
        <f t="shared" si="166"/>
        <v>0</v>
      </c>
      <c r="W152">
        <f t="shared" si="167"/>
        <v>0</v>
      </c>
      <c r="X152">
        <f t="shared" si="168"/>
        <v>0</v>
      </c>
      <c r="Y152">
        <f t="shared" si="169"/>
        <v>0</v>
      </c>
      <c r="AA152">
        <v>86295184</v>
      </c>
      <c r="AB152">
        <f t="shared" si="170"/>
        <v>25257.14</v>
      </c>
      <c r="AC152">
        <f t="shared" si="191"/>
        <v>25257.14</v>
      </c>
      <c r="AD152">
        <f t="shared" si="154"/>
        <v>0</v>
      </c>
      <c r="AE152">
        <f t="shared" si="155"/>
        <v>0</v>
      </c>
      <c r="AF152">
        <f t="shared" si="156"/>
        <v>0</v>
      </c>
      <c r="AG152">
        <f t="shared" si="171"/>
        <v>0</v>
      </c>
      <c r="AH152">
        <f t="shared" si="157"/>
        <v>0</v>
      </c>
      <c r="AI152">
        <f t="shared" si="158"/>
        <v>0</v>
      </c>
      <c r="AJ152">
        <f t="shared" si="172"/>
        <v>0</v>
      </c>
      <c r="AK152">
        <v>25257.140000000003</v>
      </c>
      <c r="AL152">
        <v>25257.140000000003</v>
      </c>
      <c r="AM152">
        <v>0</v>
      </c>
      <c r="AN152">
        <v>0</v>
      </c>
      <c r="AO152">
        <v>0</v>
      </c>
      <c r="AP152">
        <v>0</v>
      </c>
      <c r="AQ152">
        <v>0</v>
      </c>
      <c r="AR152">
        <v>0</v>
      </c>
      <c r="AS152">
        <v>0</v>
      </c>
      <c r="AT152">
        <v>0</v>
      </c>
      <c r="AU152">
        <v>0</v>
      </c>
      <c r="AV152">
        <v>1</v>
      </c>
      <c r="AW152">
        <v>1</v>
      </c>
      <c r="AZ152">
        <v>1</v>
      </c>
      <c r="BA152">
        <v>1</v>
      </c>
      <c r="BB152">
        <v>1</v>
      </c>
      <c r="BC152">
        <v>7.56</v>
      </c>
      <c r="BD152" t="s">
        <v>6</v>
      </c>
      <c r="BE152" t="s">
        <v>6</v>
      </c>
      <c r="BF152" t="s">
        <v>6</v>
      </c>
      <c r="BG152" t="s">
        <v>6</v>
      </c>
      <c r="BH152">
        <v>3</v>
      </c>
      <c r="BI152">
        <v>1</v>
      </c>
      <c r="BJ152" t="s">
        <v>91</v>
      </c>
      <c r="BM152">
        <v>500001</v>
      </c>
      <c r="BN152">
        <v>0</v>
      </c>
      <c r="BO152" t="s">
        <v>6</v>
      </c>
      <c r="BP152">
        <v>0</v>
      </c>
      <c r="BQ152">
        <v>20</v>
      </c>
      <c r="BR152">
        <v>0</v>
      </c>
      <c r="BS152">
        <v>1</v>
      </c>
      <c r="BT152">
        <v>1</v>
      </c>
      <c r="BU152">
        <v>1</v>
      </c>
      <c r="BV152">
        <v>1</v>
      </c>
      <c r="BW152">
        <v>1</v>
      </c>
      <c r="BX152">
        <v>1</v>
      </c>
      <c r="BY152" t="s">
        <v>6</v>
      </c>
      <c r="BZ152">
        <v>0</v>
      </c>
      <c r="CA152">
        <v>0</v>
      </c>
      <c r="CB152" t="s">
        <v>6</v>
      </c>
      <c r="CE152">
        <v>0</v>
      </c>
      <c r="CF152">
        <v>0</v>
      </c>
      <c r="CG152">
        <v>0</v>
      </c>
      <c r="CM152">
        <v>0</v>
      </c>
      <c r="CN152" t="s">
        <v>6</v>
      </c>
      <c r="CO152">
        <v>0</v>
      </c>
      <c r="CP152">
        <f t="shared" si="173"/>
        <v>14</v>
      </c>
      <c r="CQ152">
        <f t="shared" si="174"/>
        <v>190943.97839999999</v>
      </c>
      <c r="CR152">
        <f t="shared" si="175"/>
        <v>0</v>
      </c>
      <c r="CS152">
        <f t="shared" si="176"/>
        <v>0</v>
      </c>
      <c r="CT152">
        <f t="shared" si="177"/>
        <v>0</v>
      </c>
      <c r="CU152">
        <f t="shared" si="178"/>
        <v>0</v>
      </c>
      <c r="CV152">
        <f t="shared" si="179"/>
        <v>0</v>
      </c>
      <c r="CW152">
        <f t="shared" si="180"/>
        <v>0</v>
      </c>
      <c r="CX152">
        <f t="shared" si="181"/>
        <v>0</v>
      </c>
      <c r="CY152">
        <f>(S152+R152)*(BZ152/100)</f>
        <v>0</v>
      </c>
      <c r="CZ152">
        <f>(S152+R152)*(CA152/100)</f>
        <v>0</v>
      </c>
      <c r="DC152" t="s">
        <v>6</v>
      </c>
      <c r="DD152" t="s">
        <v>6</v>
      </c>
      <c r="DE152" t="s">
        <v>6</v>
      </c>
      <c r="DF152" t="s">
        <v>6</v>
      </c>
      <c r="DG152" t="s">
        <v>6</v>
      </c>
      <c r="DH152" t="s">
        <v>6</v>
      </c>
      <c r="DI152" t="s">
        <v>6</v>
      </c>
      <c r="DJ152" t="s">
        <v>6</v>
      </c>
      <c r="DK152" t="s">
        <v>6</v>
      </c>
      <c r="DL152" t="s">
        <v>6</v>
      </c>
      <c r="DM152" t="s">
        <v>6</v>
      </c>
      <c r="DN152">
        <v>0</v>
      </c>
      <c r="DO152">
        <v>0</v>
      </c>
      <c r="DP152">
        <v>1</v>
      </c>
      <c r="DQ152">
        <v>1</v>
      </c>
      <c r="DU152">
        <v>1009</v>
      </c>
      <c r="DV152" t="s">
        <v>63</v>
      </c>
      <c r="DW152" t="e">
        <f>'2.Лок.смета.и.Акт'!#REF!</f>
        <v>#REF!</v>
      </c>
      <c r="DX152">
        <v>1000</v>
      </c>
      <c r="DZ152" t="s">
        <v>6</v>
      </c>
      <c r="EA152" t="s">
        <v>6</v>
      </c>
      <c r="EB152" t="s">
        <v>6</v>
      </c>
      <c r="EC152" t="s">
        <v>6</v>
      </c>
      <c r="EE152">
        <v>54938781</v>
      </c>
      <c r="EF152">
        <v>20</v>
      </c>
      <c r="EG152" t="s">
        <v>34</v>
      </c>
      <c r="EH152">
        <v>0</v>
      </c>
      <c r="EI152" t="s">
        <v>6</v>
      </c>
      <c r="EJ152">
        <v>1</v>
      </c>
      <c r="EK152">
        <v>500001</v>
      </c>
      <c r="EL152" t="s">
        <v>35</v>
      </c>
      <c r="EM152" t="s">
        <v>36</v>
      </c>
      <c r="EO152" t="s">
        <v>6</v>
      </c>
      <c r="EQ152">
        <v>0</v>
      </c>
      <c r="ER152">
        <v>180000</v>
      </c>
      <c r="ES152">
        <v>25257.140000000003</v>
      </c>
      <c r="ET152">
        <v>0</v>
      </c>
      <c r="EU152">
        <v>0</v>
      </c>
      <c r="EV152">
        <v>0</v>
      </c>
      <c r="EW152">
        <v>0</v>
      </c>
      <c r="EX152">
        <v>0</v>
      </c>
      <c r="EZ152">
        <v>5</v>
      </c>
      <c r="FC152">
        <v>0</v>
      </c>
      <c r="FD152">
        <v>18</v>
      </c>
      <c r="FF152">
        <v>180000</v>
      </c>
      <c r="FQ152">
        <v>0</v>
      </c>
      <c r="FR152">
        <f t="shared" si="182"/>
        <v>0</v>
      </c>
      <c r="FS152">
        <v>0</v>
      </c>
      <c r="FX152">
        <v>0</v>
      </c>
      <c r="FY152">
        <v>0</v>
      </c>
      <c r="GA152" t="s">
        <v>92</v>
      </c>
      <c r="GD152">
        <v>1</v>
      </c>
      <c r="GF152">
        <v>1570490953</v>
      </c>
      <c r="GG152">
        <v>2</v>
      </c>
      <c r="GH152">
        <v>3</v>
      </c>
      <c r="GI152">
        <v>5</v>
      </c>
      <c r="GJ152">
        <v>0</v>
      </c>
      <c r="GK152">
        <v>0</v>
      </c>
      <c r="GL152">
        <f t="shared" si="183"/>
        <v>0</v>
      </c>
      <c r="GM152">
        <f t="shared" si="184"/>
        <v>14</v>
      </c>
      <c r="GN152">
        <f t="shared" si="185"/>
        <v>14</v>
      </c>
      <c r="GO152">
        <f t="shared" si="186"/>
        <v>0</v>
      </c>
      <c r="GP152">
        <f t="shared" si="187"/>
        <v>0</v>
      </c>
      <c r="GR152">
        <v>1</v>
      </c>
      <c r="GS152">
        <v>1</v>
      </c>
      <c r="GT152">
        <v>0</v>
      </c>
      <c r="GU152" t="s">
        <v>6</v>
      </c>
      <c r="GV152">
        <f t="shared" si="188"/>
        <v>0</v>
      </c>
      <c r="GW152">
        <v>1</v>
      </c>
      <c r="GX152">
        <f t="shared" si="189"/>
        <v>0</v>
      </c>
      <c r="HA152">
        <v>0</v>
      </c>
      <c r="HB152">
        <v>0</v>
      </c>
      <c r="HC152">
        <f t="shared" si="190"/>
        <v>0</v>
      </c>
      <c r="HE152" t="s">
        <v>38</v>
      </c>
      <c r="HF152" t="s">
        <v>39</v>
      </c>
      <c r="HM152" t="s">
        <v>6</v>
      </c>
      <c r="HN152" t="s">
        <v>6</v>
      </c>
      <c r="HO152" t="s">
        <v>6</v>
      </c>
      <c r="HP152" t="s">
        <v>6</v>
      </c>
      <c r="HQ152" t="s">
        <v>6</v>
      </c>
      <c r="IF152">
        <v>-1</v>
      </c>
      <c r="IK152">
        <v>0</v>
      </c>
    </row>
    <row r="153" spans="1:255" x14ac:dyDescent="0.2">
      <c r="A153" s="2">
        <v>18</v>
      </c>
      <c r="B153" s="2">
        <v>1</v>
      </c>
      <c r="C153" s="2">
        <v>248</v>
      </c>
      <c r="D153" s="2"/>
      <c r="E153" s="2" t="s">
        <v>297</v>
      </c>
      <c r="F153" s="2" t="s">
        <v>255</v>
      </c>
      <c r="G153" s="2" t="s">
        <v>256</v>
      </c>
      <c r="H153" s="2" t="s">
        <v>182</v>
      </c>
      <c r="I153" s="2">
        <f>I147*J153</f>
        <v>2.3400000000000001E-2</v>
      </c>
      <c r="J153" s="216">
        <f>'5.Ведомость_списания'!F88</f>
        <v>0.45</v>
      </c>
      <c r="K153" s="2">
        <v>0.45</v>
      </c>
      <c r="L153" s="2"/>
      <c r="M153" s="2"/>
      <c r="N153" s="2"/>
      <c r="O153" s="2">
        <f t="shared" si="159"/>
        <v>0</v>
      </c>
      <c r="P153" s="2">
        <f t="shared" si="160"/>
        <v>0</v>
      </c>
      <c r="Q153" s="2">
        <f t="shared" si="161"/>
        <v>0</v>
      </c>
      <c r="R153" s="2">
        <f t="shared" si="162"/>
        <v>0</v>
      </c>
      <c r="S153" s="2">
        <f t="shared" si="163"/>
        <v>0</v>
      </c>
      <c r="T153" s="2">
        <f t="shared" si="164"/>
        <v>0</v>
      </c>
      <c r="U153" s="2">
        <f t="shared" si="165"/>
        <v>0</v>
      </c>
      <c r="V153" s="2">
        <f t="shared" si="166"/>
        <v>0</v>
      </c>
      <c r="W153" s="2">
        <f t="shared" si="167"/>
        <v>0</v>
      </c>
      <c r="X153" s="2">
        <f t="shared" si="168"/>
        <v>0</v>
      </c>
      <c r="Y153" s="2">
        <f t="shared" si="169"/>
        <v>0</v>
      </c>
      <c r="Z153" s="2"/>
      <c r="AA153" s="2">
        <v>86295183</v>
      </c>
      <c r="AB153" s="2">
        <f t="shared" si="170"/>
        <v>6.12</v>
      </c>
      <c r="AC153" s="2">
        <f t="shared" si="191"/>
        <v>6.12</v>
      </c>
      <c r="AD153" s="2">
        <f t="shared" si="154"/>
        <v>0</v>
      </c>
      <c r="AE153" s="2">
        <f t="shared" si="155"/>
        <v>0</v>
      </c>
      <c r="AF153" s="2">
        <f t="shared" si="156"/>
        <v>0</v>
      </c>
      <c r="AG153" s="2">
        <f t="shared" si="171"/>
        <v>0</v>
      </c>
      <c r="AH153" s="2">
        <f t="shared" si="157"/>
        <v>0</v>
      </c>
      <c r="AI153" s="2">
        <f t="shared" si="158"/>
        <v>0</v>
      </c>
      <c r="AJ153" s="2">
        <f t="shared" si="172"/>
        <v>0</v>
      </c>
      <c r="AK153" s="2">
        <v>6.12</v>
      </c>
      <c r="AL153" s="110">
        <f>'1.Лок.смета.и.Акт'!F291</f>
        <v>6.12</v>
      </c>
      <c r="AM153" s="2">
        <v>0</v>
      </c>
      <c r="AN153" s="2">
        <v>0</v>
      </c>
      <c r="AO153" s="2">
        <v>0</v>
      </c>
      <c r="AP153" s="2">
        <v>0</v>
      </c>
      <c r="AQ153" s="2">
        <v>0</v>
      </c>
      <c r="AR153" s="2">
        <v>0</v>
      </c>
      <c r="AS153" s="2">
        <v>0</v>
      </c>
      <c r="AT153" s="2">
        <v>0</v>
      </c>
      <c r="AU153" s="2">
        <v>0</v>
      </c>
      <c r="AV153" s="2">
        <v>1</v>
      </c>
      <c r="AW153" s="2">
        <v>1</v>
      </c>
      <c r="AX153" s="2"/>
      <c r="AY153" s="2"/>
      <c r="AZ153" s="2">
        <v>1</v>
      </c>
      <c r="BA153" s="2">
        <v>1</v>
      </c>
      <c r="BB153" s="2">
        <v>1</v>
      </c>
      <c r="BC153" s="2">
        <v>1</v>
      </c>
      <c r="BD153" s="2" t="s">
        <v>6</v>
      </c>
      <c r="BE153" s="2" t="s">
        <v>6</v>
      </c>
      <c r="BF153" s="2" t="s">
        <v>6</v>
      </c>
      <c r="BG153" s="2" t="s">
        <v>6</v>
      </c>
      <c r="BH153" s="2">
        <v>3</v>
      </c>
      <c r="BI153" s="2">
        <v>1</v>
      </c>
      <c r="BJ153" s="2" t="s">
        <v>257</v>
      </c>
      <c r="BK153" s="2"/>
      <c r="BL153" s="2"/>
      <c r="BM153" s="2">
        <v>500001</v>
      </c>
      <c r="BN153" s="2">
        <v>0</v>
      </c>
      <c r="BO153" s="2" t="s">
        <v>6</v>
      </c>
      <c r="BP153" s="2">
        <v>0</v>
      </c>
      <c r="BQ153" s="2">
        <v>20</v>
      </c>
      <c r="BR153" s="2">
        <v>0</v>
      </c>
      <c r="BS153" s="2">
        <v>1</v>
      </c>
      <c r="BT153" s="2">
        <v>1</v>
      </c>
      <c r="BU153" s="2">
        <v>1</v>
      </c>
      <c r="BV153" s="2">
        <v>1</v>
      </c>
      <c r="BW153" s="2">
        <v>1</v>
      </c>
      <c r="BX153" s="2">
        <v>1</v>
      </c>
      <c r="BY153" s="2" t="s">
        <v>6</v>
      </c>
      <c r="BZ153" s="2">
        <v>0</v>
      </c>
      <c r="CA153" s="2">
        <v>0</v>
      </c>
      <c r="CB153" s="2" t="s">
        <v>6</v>
      </c>
      <c r="CC153" s="2"/>
      <c r="CD153" s="2"/>
      <c r="CE153" s="2">
        <v>0</v>
      </c>
      <c r="CF153" s="2">
        <v>0</v>
      </c>
      <c r="CG153" s="2">
        <v>0</v>
      </c>
      <c r="CH153" s="2"/>
      <c r="CI153" s="2"/>
      <c r="CJ153" s="2"/>
      <c r="CK153" s="2"/>
      <c r="CL153" s="2"/>
      <c r="CM153" s="2">
        <v>0</v>
      </c>
      <c r="CN153" s="2" t="s">
        <v>6</v>
      </c>
      <c r="CO153" s="2">
        <v>0</v>
      </c>
      <c r="CP153" s="2">
        <f t="shared" si="173"/>
        <v>0</v>
      </c>
      <c r="CQ153" s="2">
        <f t="shared" si="174"/>
        <v>6.12</v>
      </c>
      <c r="CR153" s="2">
        <f t="shared" si="175"/>
        <v>0</v>
      </c>
      <c r="CS153" s="2">
        <f t="shared" si="176"/>
        <v>0</v>
      </c>
      <c r="CT153" s="2">
        <f t="shared" si="177"/>
        <v>0</v>
      </c>
      <c r="CU153" s="2">
        <f t="shared" si="178"/>
        <v>0</v>
      </c>
      <c r="CV153" s="2">
        <f t="shared" si="179"/>
        <v>0</v>
      </c>
      <c r="CW153" s="2">
        <f t="shared" si="180"/>
        <v>0</v>
      </c>
      <c r="CX153" s="2">
        <f t="shared" si="181"/>
        <v>0</v>
      </c>
      <c r="CY153" s="2">
        <f>(((S153+(R153*IF(0,0,1)))*AT153)/100)</f>
        <v>0</v>
      </c>
      <c r="CZ153" s="2">
        <f>(((S153+(R153*IF(0,0,1)))*AU153)/100)</f>
        <v>0</v>
      </c>
      <c r="DA153" s="2"/>
      <c r="DB153" s="2"/>
      <c r="DC153" s="2" t="s">
        <v>6</v>
      </c>
      <c r="DD153" s="2" t="s">
        <v>6</v>
      </c>
      <c r="DE153" s="2" t="s">
        <v>6</v>
      </c>
      <c r="DF153" s="2" t="s">
        <v>6</v>
      </c>
      <c r="DG153" s="2" t="s">
        <v>6</v>
      </c>
      <c r="DH153" s="2" t="s">
        <v>6</v>
      </c>
      <c r="DI153" s="2" t="s">
        <v>6</v>
      </c>
      <c r="DJ153" s="2" t="s">
        <v>6</v>
      </c>
      <c r="DK153" s="2" t="s">
        <v>6</v>
      </c>
      <c r="DL153" s="2" t="s">
        <v>6</v>
      </c>
      <c r="DM153" s="2" t="s">
        <v>6</v>
      </c>
      <c r="DN153" s="2">
        <v>0</v>
      </c>
      <c r="DO153" s="2">
        <v>0</v>
      </c>
      <c r="DP153" s="2">
        <v>1</v>
      </c>
      <c r="DQ153" s="2">
        <v>1</v>
      </c>
      <c r="DR153" s="2"/>
      <c r="DS153" s="2"/>
      <c r="DT153" s="2"/>
      <c r="DU153" s="2">
        <v>1009</v>
      </c>
      <c r="DV153" s="2" t="s">
        <v>182</v>
      </c>
      <c r="DW153" s="2" t="s">
        <v>182</v>
      </c>
      <c r="DX153" s="2">
        <v>1</v>
      </c>
      <c r="DY153" s="2"/>
      <c r="DZ153" s="2" t="s">
        <v>6</v>
      </c>
      <c r="EA153" s="2" t="s">
        <v>6</v>
      </c>
      <c r="EB153" s="2" t="s">
        <v>6</v>
      </c>
      <c r="EC153" s="2" t="s">
        <v>6</v>
      </c>
      <c r="ED153" s="2"/>
      <c r="EE153" s="2">
        <v>54938781</v>
      </c>
      <c r="EF153" s="2">
        <v>20</v>
      </c>
      <c r="EG153" s="2" t="s">
        <v>34</v>
      </c>
      <c r="EH153" s="2">
        <v>0</v>
      </c>
      <c r="EI153" s="2" t="s">
        <v>6</v>
      </c>
      <c r="EJ153" s="2">
        <v>1</v>
      </c>
      <c r="EK153" s="2">
        <v>500001</v>
      </c>
      <c r="EL153" s="2" t="s">
        <v>35</v>
      </c>
      <c r="EM153" s="2" t="s">
        <v>36</v>
      </c>
      <c r="EN153" s="2"/>
      <c r="EO153" s="2" t="s">
        <v>6</v>
      </c>
      <c r="EP153" s="2"/>
      <c r="EQ153" s="2">
        <v>0</v>
      </c>
      <c r="ER153" s="2">
        <v>6.12</v>
      </c>
      <c r="ES153" s="110">
        <f>'1.Лок.смета.и.Акт'!F291</f>
        <v>6.12</v>
      </c>
      <c r="ET153" s="2">
        <v>0</v>
      </c>
      <c r="EU153" s="2">
        <v>0</v>
      </c>
      <c r="EV153" s="2">
        <v>0</v>
      </c>
      <c r="EW153" s="2">
        <v>0</v>
      </c>
      <c r="EX153" s="2">
        <v>0</v>
      </c>
      <c r="EY153" s="2"/>
      <c r="EZ153" s="2"/>
      <c r="FA153" s="2"/>
      <c r="FB153" s="2"/>
      <c r="FC153" s="2"/>
      <c r="FD153" s="2"/>
      <c r="FE153" s="2"/>
      <c r="FF153" s="2"/>
      <c r="FG153" s="2"/>
      <c r="FH153" s="2"/>
      <c r="FI153" s="2"/>
      <c r="FJ153" s="2"/>
      <c r="FK153" s="2"/>
      <c r="FL153" s="2"/>
      <c r="FM153" s="2"/>
      <c r="FN153" s="2"/>
      <c r="FO153" s="2"/>
      <c r="FP153" s="2"/>
      <c r="FQ153" s="2">
        <v>0</v>
      </c>
      <c r="FR153" s="2">
        <f t="shared" si="182"/>
        <v>0</v>
      </c>
      <c r="FS153" s="2">
        <v>0</v>
      </c>
      <c r="FT153" s="2"/>
      <c r="FU153" s="2"/>
      <c r="FV153" s="2"/>
      <c r="FW153" s="2"/>
      <c r="FX153" s="2">
        <v>0</v>
      </c>
      <c r="FY153" s="2">
        <v>0</v>
      </c>
      <c r="FZ153" s="2"/>
      <c r="GA153" s="2" t="s">
        <v>6</v>
      </c>
      <c r="GB153" s="2"/>
      <c r="GC153" s="2"/>
      <c r="GD153" s="2">
        <v>1</v>
      </c>
      <c r="GE153" s="2"/>
      <c r="GF153" s="2">
        <v>-1982328944</v>
      </c>
      <c r="GG153" s="2">
        <v>2</v>
      </c>
      <c r="GH153" s="2">
        <v>0</v>
      </c>
      <c r="GI153" s="2">
        <v>-2</v>
      </c>
      <c r="GJ153" s="2">
        <v>0</v>
      </c>
      <c r="GK153" s="2">
        <v>0</v>
      </c>
      <c r="GL153" s="2">
        <f t="shared" si="183"/>
        <v>0</v>
      </c>
      <c r="GM153" s="2">
        <f t="shared" si="184"/>
        <v>0</v>
      </c>
      <c r="GN153" s="2">
        <f t="shared" si="185"/>
        <v>0</v>
      </c>
      <c r="GO153" s="2">
        <f t="shared" si="186"/>
        <v>0</v>
      </c>
      <c r="GP153" s="2">
        <f t="shared" si="187"/>
        <v>0</v>
      </c>
      <c r="GQ153" s="2"/>
      <c r="GR153" s="2">
        <v>0</v>
      </c>
      <c r="GS153" s="2">
        <v>3</v>
      </c>
      <c r="GT153" s="2">
        <v>0</v>
      </c>
      <c r="GU153" s="2" t="s">
        <v>6</v>
      </c>
      <c r="GV153" s="2">
        <f t="shared" si="188"/>
        <v>0</v>
      </c>
      <c r="GW153" s="2">
        <v>1</v>
      </c>
      <c r="GX153" s="2">
        <f t="shared" si="189"/>
        <v>0</v>
      </c>
      <c r="GY153" s="2"/>
      <c r="GZ153" s="2"/>
      <c r="HA153" s="2">
        <v>0</v>
      </c>
      <c r="HB153" s="2">
        <v>0</v>
      </c>
      <c r="HC153" s="2">
        <f t="shared" si="190"/>
        <v>0</v>
      </c>
      <c r="HD153" s="2"/>
      <c r="HE153" s="2" t="s">
        <v>6</v>
      </c>
      <c r="HF153" s="2" t="s">
        <v>6</v>
      </c>
      <c r="HG153" s="2"/>
      <c r="HH153" s="2"/>
      <c r="HI153" s="2"/>
      <c r="HJ153" s="2"/>
      <c r="HK153" s="2"/>
      <c r="HL153" s="2"/>
      <c r="HM153" s="2" t="s">
        <v>6</v>
      </c>
      <c r="HN153" s="2" t="s">
        <v>6</v>
      </c>
      <c r="HO153" s="2" t="s">
        <v>6</v>
      </c>
      <c r="HP153" s="2" t="s">
        <v>6</v>
      </c>
      <c r="HQ153" s="2" t="s">
        <v>6</v>
      </c>
      <c r="HR153" s="2"/>
      <c r="HS153" s="2"/>
      <c r="HT153" s="2"/>
      <c r="HU153" s="2"/>
      <c r="HV153" s="2"/>
      <c r="HW153" s="2"/>
      <c r="HX153" s="2"/>
      <c r="HY153" s="2"/>
      <c r="HZ153" s="2"/>
      <c r="IA153" s="2"/>
      <c r="IB153" s="2"/>
      <c r="IC153" s="2"/>
      <c r="ID153" s="2"/>
      <c r="IE153" s="2"/>
      <c r="IF153" s="2">
        <v>-1</v>
      </c>
      <c r="IG153" s="2"/>
      <c r="IH153" s="2"/>
      <c r="II153" s="2"/>
      <c r="IJ153" s="2"/>
      <c r="IK153" s="2">
        <v>0</v>
      </c>
      <c r="IL153" s="2"/>
      <c r="IM153" s="2"/>
      <c r="IN153" s="2"/>
      <c r="IO153" s="2"/>
      <c r="IP153" s="2"/>
      <c r="IQ153" s="2"/>
      <c r="IR153" s="2"/>
      <c r="IS153" s="2"/>
      <c r="IT153" s="2"/>
      <c r="IU153" s="2"/>
    </row>
    <row r="154" spans="1:255" x14ac:dyDescent="0.2">
      <c r="A154">
        <v>18</v>
      </c>
      <c r="B154">
        <v>1</v>
      </c>
      <c r="C154">
        <v>263</v>
      </c>
      <c r="E154" t="s">
        <v>297</v>
      </c>
      <c r="F154" t="e">
        <f>'2.Лок.смета.и.Акт'!#REF!</f>
        <v>#REF!</v>
      </c>
      <c r="G154" t="s">
        <v>256</v>
      </c>
      <c r="H154" t="s">
        <v>182</v>
      </c>
      <c r="I154">
        <f>I148*J154</f>
        <v>2.3400000000000001E-2</v>
      </c>
      <c r="J154">
        <v>0.45</v>
      </c>
      <c r="K154">
        <v>0.45</v>
      </c>
      <c r="O154">
        <f t="shared" si="159"/>
        <v>1</v>
      </c>
      <c r="P154">
        <f t="shared" si="160"/>
        <v>1</v>
      </c>
      <c r="Q154">
        <f t="shared" si="161"/>
        <v>0</v>
      </c>
      <c r="R154">
        <f t="shared" si="162"/>
        <v>0</v>
      </c>
      <c r="S154">
        <f t="shared" si="163"/>
        <v>0</v>
      </c>
      <c r="T154">
        <f t="shared" si="164"/>
        <v>0</v>
      </c>
      <c r="U154">
        <f t="shared" si="165"/>
        <v>0</v>
      </c>
      <c r="V154">
        <f t="shared" si="166"/>
        <v>0</v>
      </c>
      <c r="W154">
        <f t="shared" si="167"/>
        <v>0</v>
      </c>
      <c r="X154">
        <f t="shared" si="168"/>
        <v>0</v>
      </c>
      <c r="Y154">
        <f t="shared" si="169"/>
        <v>0</v>
      </c>
      <c r="AA154">
        <v>86295184</v>
      </c>
      <c r="AB154">
        <f t="shared" si="170"/>
        <v>3.4</v>
      </c>
      <c r="AC154">
        <f t="shared" si="191"/>
        <v>3.4</v>
      </c>
      <c r="AD154">
        <f t="shared" si="154"/>
        <v>0</v>
      </c>
      <c r="AE154">
        <f t="shared" si="155"/>
        <v>0</v>
      </c>
      <c r="AF154">
        <f t="shared" si="156"/>
        <v>0</v>
      </c>
      <c r="AG154">
        <f t="shared" si="171"/>
        <v>0</v>
      </c>
      <c r="AH154">
        <f t="shared" si="157"/>
        <v>0</v>
      </c>
      <c r="AI154">
        <f t="shared" si="158"/>
        <v>0</v>
      </c>
      <c r="AJ154">
        <f t="shared" si="172"/>
        <v>0</v>
      </c>
      <c r="AK154">
        <v>3.4</v>
      </c>
      <c r="AL154">
        <v>3.4</v>
      </c>
      <c r="AM154">
        <v>0</v>
      </c>
      <c r="AN154">
        <v>0</v>
      </c>
      <c r="AO154">
        <v>0</v>
      </c>
      <c r="AP154">
        <v>0</v>
      </c>
      <c r="AQ154">
        <v>0</v>
      </c>
      <c r="AR154">
        <v>0</v>
      </c>
      <c r="AS154">
        <v>0</v>
      </c>
      <c r="AT154">
        <v>0</v>
      </c>
      <c r="AU154">
        <v>0</v>
      </c>
      <c r="AV154">
        <v>1</v>
      </c>
      <c r="AW154">
        <v>1</v>
      </c>
      <c r="AZ154">
        <v>1</v>
      </c>
      <c r="BA154">
        <v>1</v>
      </c>
      <c r="BB154">
        <v>1</v>
      </c>
      <c r="BC154">
        <v>7.56</v>
      </c>
      <c r="BD154" t="s">
        <v>6</v>
      </c>
      <c r="BE154" t="s">
        <v>6</v>
      </c>
      <c r="BF154" t="s">
        <v>6</v>
      </c>
      <c r="BG154" t="s">
        <v>6</v>
      </c>
      <c r="BH154">
        <v>3</v>
      </c>
      <c r="BI154">
        <v>1</v>
      </c>
      <c r="BJ154" t="s">
        <v>257</v>
      </c>
      <c r="BM154">
        <v>500001</v>
      </c>
      <c r="BN154">
        <v>0</v>
      </c>
      <c r="BO154" t="s">
        <v>6</v>
      </c>
      <c r="BP154">
        <v>0</v>
      </c>
      <c r="BQ154">
        <v>20</v>
      </c>
      <c r="BR154">
        <v>0</v>
      </c>
      <c r="BS154">
        <v>1</v>
      </c>
      <c r="BT154">
        <v>1</v>
      </c>
      <c r="BU154">
        <v>1</v>
      </c>
      <c r="BV154">
        <v>1</v>
      </c>
      <c r="BW154">
        <v>1</v>
      </c>
      <c r="BX154">
        <v>1</v>
      </c>
      <c r="BY154" t="s">
        <v>6</v>
      </c>
      <c r="BZ154">
        <v>0</v>
      </c>
      <c r="CA154">
        <v>0</v>
      </c>
      <c r="CB154" t="s">
        <v>6</v>
      </c>
      <c r="CE154">
        <v>0</v>
      </c>
      <c r="CF154">
        <v>0</v>
      </c>
      <c r="CG154">
        <v>0</v>
      </c>
      <c r="CM154">
        <v>0</v>
      </c>
      <c r="CN154" t="s">
        <v>6</v>
      </c>
      <c r="CO154">
        <v>0</v>
      </c>
      <c r="CP154">
        <f t="shared" si="173"/>
        <v>1</v>
      </c>
      <c r="CQ154">
        <f t="shared" si="174"/>
        <v>25.703999999999997</v>
      </c>
      <c r="CR154">
        <f t="shared" si="175"/>
        <v>0</v>
      </c>
      <c r="CS154">
        <f t="shared" si="176"/>
        <v>0</v>
      </c>
      <c r="CT154">
        <f t="shared" si="177"/>
        <v>0</v>
      </c>
      <c r="CU154">
        <f t="shared" si="178"/>
        <v>0</v>
      </c>
      <c r="CV154">
        <f t="shared" si="179"/>
        <v>0</v>
      </c>
      <c r="CW154">
        <f t="shared" si="180"/>
        <v>0</v>
      </c>
      <c r="CX154">
        <f t="shared" si="181"/>
        <v>0</v>
      </c>
      <c r="CY154">
        <f>(S154+R154)*(BZ154/100)</f>
        <v>0</v>
      </c>
      <c r="CZ154">
        <f>(S154+R154)*(CA154/100)</f>
        <v>0</v>
      </c>
      <c r="DC154" t="s">
        <v>6</v>
      </c>
      <c r="DD154" t="s">
        <v>6</v>
      </c>
      <c r="DE154" t="s">
        <v>6</v>
      </c>
      <c r="DF154" t="s">
        <v>6</v>
      </c>
      <c r="DG154" t="s">
        <v>6</v>
      </c>
      <c r="DH154" t="s">
        <v>6</v>
      </c>
      <c r="DI154" t="s">
        <v>6</v>
      </c>
      <c r="DJ154" t="s">
        <v>6</v>
      </c>
      <c r="DK154" t="s">
        <v>6</v>
      </c>
      <c r="DL154" t="s">
        <v>6</v>
      </c>
      <c r="DM154" t="s">
        <v>6</v>
      </c>
      <c r="DN154">
        <v>0</v>
      </c>
      <c r="DO154">
        <v>0</v>
      </c>
      <c r="DP154">
        <v>1</v>
      </c>
      <c r="DQ154">
        <v>1</v>
      </c>
      <c r="DU154">
        <v>1009</v>
      </c>
      <c r="DV154" t="s">
        <v>182</v>
      </c>
      <c r="DW154" t="e">
        <f>'2.Лок.смета.и.Акт'!#REF!</f>
        <v>#REF!</v>
      </c>
      <c r="DX154">
        <v>1</v>
      </c>
      <c r="DZ154" t="s">
        <v>6</v>
      </c>
      <c r="EA154" t="s">
        <v>6</v>
      </c>
      <c r="EB154" t="s">
        <v>6</v>
      </c>
      <c r="EC154" t="s">
        <v>6</v>
      </c>
      <c r="EE154">
        <v>54938781</v>
      </c>
      <c r="EF154">
        <v>20</v>
      </c>
      <c r="EG154" t="s">
        <v>34</v>
      </c>
      <c r="EH154">
        <v>0</v>
      </c>
      <c r="EI154" t="s">
        <v>6</v>
      </c>
      <c r="EJ154">
        <v>1</v>
      </c>
      <c r="EK154">
        <v>500001</v>
      </c>
      <c r="EL154" t="s">
        <v>35</v>
      </c>
      <c r="EM154" t="s">
        <v>36</v>
      </c>
      <c r="EO154" t="s">
        <v>6</v>
      </c>
      <c r="EQ154">
        <v>0</v>
      </c>
      <c r="ER154">
        <v>24.21</v>
      </c>
      <c r="ES154">
        <v>3.4</v>
      </c>
      <c r="ET154">
        <v>0</v>
      </c>
      <c r="EU154">
        <v>0</v>
      </c>
      <c r="EV154">
        <v>0</v>
      </c>
      <c r="EW154">
        <v>0</v>
      </c>
      <c r="EX154">
        <v>0</v>
      </c>
      <c r="EZ154">
        <v>5</v>
      </c>
      <c r="FC154">
        <v>0</v>
      </c>
      <c r="FD154">
        <v>18</v>
      </c>
      <c r="FF154">
        <v>24.21</v>
      </c>
      <c r="FQ154">
        <v>0</v>
      </c>
      <c r="FR154">
        <f t="shared" si="182"/>
        <v>0</v>
      </c>
      <c r="FS154">
        <v>0</v>
      </c>
      <c r="FX154">
        <v>0</v>
      </c>
      <c r="FY154">
        <v>0</v>
      </c>
      <c r="GA154" t="s">
        <v>258</v>
      </c>
      <c r="GD154">
        <v>1</v>
      </c>
      <c r="GF154">
        <v>-1982328944</v>
      </c>
      <c r="GG154">
        <v>2</v>
      </c>
      <c r="GH154">
        <v>3</v>
      </c>
      <c r="GI154">
        <v>5</v>
      </c>
      <c r="GJ154">
        <v>0</v>
      </c>
      <c r="GK154">
        <v>0</v>
      </c>
      <c r="GL154">
        <f t="shared" si="183"/>
        <v>0</v>
      </c>
      <c r="GM154">
        <f t="shared" si="184"/>
        <v>1</v>
      </c>
      <c r="GN154">
        <f t="shared" si="185"/>
        <v>1</v>
      </c>
      <c r="GO154">
        <f t="shared" si="186"/>
        <v>0</v>
      </c>
      <c r="GP154">
        <f t="shared" si="187"/>
        <v>0</v>
      </c>
      <c r="GR154">
        <v>1</v>
      </c>
      <c r="GS154">
        <v>1</v>
      </c>
      <c r="GT154">
        <v>0</v>
      </c>
      <c r="GU154" t="s">
        <v>6</v>
      </c>
      <c r="GV154">
        <f t="shared" si="188"/>
        <v>0</v>
      </c>
      <c r="GW154">
        <v>1</v>
      </c>
      <c r="GX154">
        <f t="shared" si="189"/>
        <v>0</v>
      </c>
      <c r="HA154">
        <v>0</v>
      </c>
      <c r="HB154">
        <v>0</v>
      </c>
      <c r="HC154">
        <f t="shared" si="190"/>
        <v>0</v>
      </c>
      <c r="HE154" t="s">
        <v>38</v>
      </c>
      <c r="HF154" t="s">
        <v>39</v>
      </c>
      <c r="HM154" t="s">
        <v>6</v>
      </c>
      <c r="HN154" t="s">
        <v>6</v>
      </c>
      <c r="HO154" t="s">
        <v>6</v>
      </c>
      <c r="HP154" t="s">
        <v>6</v>
      </c>
      <c r="HQ154" t="s">
        <v>6</v>
      </c>
      <c r="IF154">
        <v>-1</v>
      </c>
      <c r="IK154">
        <v>0</v>
      </c>
    </row>
    <row r="155" spans="1:255" x14ac:dyDescent="0.2">
      <c r="A155" s="2">
        <v>18</v>
      </c>
      <c r="B155" s="2">
        <v>1</v>
      </c>
      <c r="C155" s="2">
        <v>249</v>
      </c>
      <c r="D155" s="2"/>
      <c r="E155" s="2" t="s">
        <v>298</v>
      </c>
      <c r="F155" s="2" t="s">
        <v>154</v>
      </c>
      <c r="G155" s="2" t="s">
        <v>299</v>
      </c>
      <c r="H155" s="2" t="s">
        <v>300</v>
      </c>
      <c r="I155" s="2">
        <f>I147*J155</f>
        <v>0</v>
      </c>
      <c r="J155" s="2">
        <v>0</v>
      </c>
      <c r="K155" s="2">
        <v>0</v>
      </c>
      <c r="L155" s="2"/>
      <c r="M155" s="2"/>
      <c r="N155" s="2"/>
      <c r="O155" s="2">
        <f t="shared" si="159"/>
        <v>0</v>
      </c>
      <c r="P155" s="2">
        <f t="shared" si="160"/>
        <v>0</v>
      </c>
      <c r="Q155" s="2">
        <f t="shared" si="161"/>
        <v>0</v>
      </c>
      <c r="R155" s="2">
        <f t="shared" si="162"/>
        <v>0</v>
      </c>
      <c r="S155" s="2">
        <f t="shared" si="163"/>
        <v>0</v>
      </c>
      <c r="T155" s="2">
        <f t="shared" si="164"/>
        <v>0</v>
      </c>
      <c r="U155" s="2">
        <f t="shared" si="165"/>
        <v>0</v>
      </c>
      <c r="V155" s="2">
        <f t="shared" si="166"/>
        <v>0</v>
      </c>
      <c r="W155" s="2">
        <f t="shared" si="167"/>
        <v>0</v>
      </c>
      <c r="X155" s="2">
        <f t="shared" si="168"/>
        <v>0</v>
      </c>
      <c r="Y155" s="2">
        <f t="shared" si="169"/>
        <v>0</v>
      </c>
      <c r="Z155" s="2"/>
      <c r="AA155" s="2">
        <v>86295183</v>
      </c>
      <c r="AB155" s="2">
        <f t="shared" si="170"/>
        <v>1.02</v>
      </c>
      <c r="AC155" s="2">
        <f t="shared" si="191"/>
        <v>1.02</v>
      </c>
      <c r="AD155" s="2">
        <f t="shared" si="154"/>
        <v>0</v>
      </c>
      <c r="AE155" s="2">
        <f t="shared" si="155"/>
        <v>0</v>
      </c>
      <c r="AF155" s="2">
        <f t="shared" si="156"/>
        <v>0</v>
      </c>
      <c r="AG155" s="2">
        <f t="shared" si="171"/>
        <v>0</v>
      </c>
      <c r="AH155" s="2">
        <f t="shared" si="157"/>
        <v>0</v>
      </c>
      <c r="AI155" s="2">
        <f t="shared" si="158"/>
        <v>0</v>
      </c>
      <c r="AJ155" s="2">
        <f t="shared" si="172"/>
        <v>0</v>
      </c>
      <c r="AK155" s="2">
        <v>1.02</v>
      </c>
      <c r="AL155" s="2">
        <v>1.02</v>
      </c>
      <c r="AM155" s="2">
        <v>0</v>
      </c>
      <c r="AN155" s="2">
        <v>0</v>
      </c>
      <c r="AO155" s="2">
        <v>0</v>
      </c>
      <c r="AP155" s="2">
        <v>0</v>
      </c>
      <c r="AQ155" s="2">
        <v>0</v>
      </c>
      <c r="AR155" s="2">
        <v>0</v>
      </c>
      <c r="AS155" s="2">
        <v>0</v>
      </c>
      <c r="AT155" s="2">
        <v>0</v>
      </c>
      <c r="AU155" s="2">
        <v>0</v>
      </c>
      <c r="AV155" s="2">
        <v>1</v>
      </c>
      <c r="AW155" s="2">
        <v>1</v>
      </c>
      <c r="AX155" s="2"/>
      <c r="AY155" s="2"/>
      <c r="AZ155" s="2">
        <v>1</v>
      </c>
      <c r="BA155" s="2">
        <v>1</v>
      </c>
      <c r="BB155" s="2">
        <v>1</v>
      </c>
      <c r="BC155" s="2">
        <v>1</v>
      </c>
      <c r="BD155" s="2" t="s">
        <v>6</v>
      </c>
      <c r="BE155" s="2" t="s">
        <v>6</v>
      </c>
      <c r="BF155" s="2" t="s">
        <v>6</v>
      </c>
      <c r="BG155" s="2" t="s">
        <v>6</v>
      </c>
      <c r="BH155" s="2">
        <v>3</v>
      </c>
      <c r="BI155" s="2">
        <v>1</v>
      </c>
      <c r="BJ155" s="2" t="s">
        <v>301</v>
      </c>
      <c r="BK155" s="2"/>
      <c r="BL155" s="2"/>
      <c r="BM155" s="2">
        <v>500001</v>
      </c>
      <c r="BN155" s="2">
        <v>0</v>
      </c>
      <c r="BO155" s="2" t="s">
        <v>6</v>
      </c>
      <c r="BP155" s="2">
        <v>0</v>
      </c>
      <c r="BQ155" s="2">
        <v>20</v>
      </c>
      <c r="BR155" s="2">
        <v>0</v>
      </c>
      <c r="BS155" s="2">
        <v>1</v>
      </c>
      <c r="BT155" s="2">
        <v>1</v>
      </c>
      <c r="BU155" s="2">
        <v>1</v>
      </c>
      <c r="BV155" s="2">
        <v>1</v>
      </c>
      <c r="BW155" s="2">
        <v>1</v>
      </c>
      <c r="BX155" s="2">
        <v>1</v>
      </c>
      <c r="BY155" s="2" t="s">
        <v>6</v>
      </c>
      <c r="BZ155" s="2">
        <v>0</v>
      </c>
      <c r="CA155" s="2">
        <v>0</v>
      </c>
      <c r="CB155" s="2" t="s">
        <v>6</v>
      </c>
      <c r="CC155" s="2"/>
      <c r="CD155" s="2"/>
      <c r="CE155" s="2">
        <v>0</v>
      </c>
      <c r="CF155" s="2">
        <v>0</v>
      </c>
      <c r="CG155" s="2">
        <v>0</v>
      </c>
      <c r="CH155" s="2"/>
      <c r="CI155" s="2"/>
      <c r="CJ155" s="2"/>
      <c r="CK155" s="2"/>
      <c r="CL155" s="2"/>
      <c r="CM155" s="2">
        <v>0</v>
      </c>
      <c r="CN155" s="2" t="s">
        <v>6</v>
      </c>
      <c r="CO155" s="2">
        <v>0</v>
      </c>
      <c r="CP155" s="2">
        <f t="shared" si="173"/>
        <v>0</v>
      </c>
      <c r="CQ155" s="2">
        <f t="shared" si="174"/>
        <v>1.02</v>
      </c>
      <c r="CR155" s="2">
        <f t="shared" si="175"/>
        <v>0</v>
      </c>
      <c r="CS155" s="2">
        <f t="shared" si="176"/>
        <v>0</v>
      </c>
      <c r="CT155" s="2">
        <f t="shared" si="177"/>
        <v>0</v>
      </c>
      <c r="CU155" s="2">
        <f t="shared" si="178"/>
        <v>0</v>
      </c>
      <c r="CV155" s="2">
        <f t="shared" si="179"/>
        <v>0</v>
      </c>
      <c r="CW155" s="2">
        <f t="shared" si="180"/>
        <v>0</v>
      </c>
      <c r="CX155" s="2">
        <f t="shared" si="181"/>
        <v>0</v>
      </c>
      <c r="CY155" s="2">
        <f>(((S155+(R155*IF(0,0,1)))*AT155)/100)</f>
        <v>0</v>
      </c>
      <c r="CZ155" s="2">
        <f>(((S155+(R155*IF(0,0,1)))*AU155)/100)</f>
        <v>0</v>
      </c>
      <c r="DA155" s="2"/>
      <c r="DB155" s="2"/>
      <c r="DC155" s="2" t="s">
        <v>6</v>
      </c>
      <c r="DD155" s="2" t="s">
        <v>6</v>
      </c>
      <c r="DE155" s="2" t="s">
        <v>6</v>
      </c>
      <c r="DF155" s="2" t="s">
        <v>6</v>
      </c>
      <c r="DG155" s="2" t="s">
        <v>6</v>
      </c>
      <c r="DH155" s="2" t="s">
        <v>6</v>
      </c>
      <c r="DI155" s="2" t="s">
        <v>6</v>
      </c>
      <c r="DJ155" s="2" t="s">
        <v>6</v>
      </c>
      <c r="DK155" s="2" t="s">
        <v>6</v>
      </c>
      <c r="DL155" s="2" t="s">
        <v>6</v>
      </c>
      <c r="DM155" s="2" t="s">
        <v>6</v>
      </c>
      <c r="DN155" s="2">
        <v>0</v>
      </c>
      <c r="DO155" s="2">
        <v>0</v>
      </c>
      <c r="DP155" s="2">
        <v>1</v>
      </c>
      <c r="DQ155" s="2">
        <v>1</v>
      </c>
      <c r="DR155" s="2"/>
      <c r="DS155" s="2"/>
      <c r="DT155" s="2"/>
      <c r="DU155" s="2">
        <v>1010</v>
      </c>
      <c r="DV155" s="2" t="s">
        <v>300</v>
      </c>
      <c r="DW155" s="2" t="s">
        <v>43</v>
      </c>
      <c r="DX155" s="2">
        <v>1</v>
      </c>
      <c r="DY155" s="2"/>
      <c r="DZ155" s="2" t="s">
        <v>6</v>
      </c>
      <c r="EA155" s="2" t="s">
        <v>6</v>
      </c>
      <c r="EB155" s="2" t="s">
        <v>6</v>
      </c>
      <c r="EC155" s="2" t="s">
        <v>6</v>
      </c>
      <c r="ED155" s="2"/>
      <c r="EE155" s="2">
        <v>54938781</v>
      </c>
      <c r="EF155" s="2">
        <v>20</v>
      </c>
      <c r="EG155" s="2" t="s">
        <v>34</v>
      </c>
      <c r="EH155" s="2">
        <v>0</v>
      </c>
      <c r="EI155" s="2" t="s">
        <v>6</v>
      </c>
      <c r="EJ155" s="2">
        <v>1</v>
      </c>
      <c r="EK155" s="2">
        <v>500001</v>
      </c>
      <c r="EL155" s="2" t="s">
        <v>35</v>
      </c>
      <c r="EM155" s="2" t="s">
        <v>36</v>
      </c>
      <c r="EN155" s="2"/>
      <c r="EO155" s="2" t="s">
        <v>6</v>
      </c>
      <c r="EP155" s="2"/>
      <c r="EQ155" s="2">
        <v>0</v>
      </c>
      <c r="ER155" s="2">
        <v>1.02</v>
      </c>
      <c r="ES155" s="2">
        <v>1.02</v>
      </c>
      <c r="ET155" s="2">
        <v>0</v>
      </c>
      <c r="EU155" s="2">
        <v>0</v>
      </c>
      <c r="EV155" s="2">
        <v>0</v>
      </c>
      <c r="EW155" s="2">
        <v>0</v>
      </c>
      <c r="EX155" s="2">
        <v>0</v>
      </c>
      <c r="EY155" s="2"/>
      <c r="EZ155" s="2"/>
      <c r="FA155" s="2"/>
      <c r="FB155" s="2"/>
      <c r="FC155" s="2"/>
      <c r="FD155" s="2"/>
      <c r="FE155" s="2"/>
      <c r="FF155" s="2"/>
      <c r="FG155" s="2"/>
      <c r="FH155" s="2"/>
      <c r="FI155" s="2"/>
      <c r="FJ155" s="2"/>
      <c r="FK155" s="2"/>
      <c r="FL155" s="2"/>
      <c r="FM155" s="2"/>
      <c r="FN155" s="2"/>
      <c r="FO155" s="2"/>
      <c r="FP155" s="2"/>
      <c r="FQ155" s="2">
        <v>0</v>
      </c>
      <c r="FR155" s="2">
        <f t="shared" si="182"/>
        <v>0</v>
      </c>
      <c r="FS155" s="2">
        <v>0</v>
      </c>
      <c r="FT155" s="2"/>
      <c r="FU155" s="2"/>
      <c r="FV155" s="2"/>
      <c r="FW155" s="2"/>
      <c r="FX155" s="2">
        <v>0</v>
      </c>
      <c r="FY155" s="2">
        <v>0</v>
      </c>
      <c r="FZ155" s="2"/>
      <c r="GA155" s="2" t="s">
        <v>6</v>
      </c>
      <c r="GB155" s="2"/>
      <c r="GC155" s="2"/>
      <c r="GD155" s="2">
        <v>1</v>
      </c>
      <c r="GE155" s="2"/>
      <c r="GF155" s="2">
        <v>426906457</v>
      </c>
      <c r="GG155" s="2">
        <v>2</v>
      </c>
      <c r="GH155" s="2">
        <v>1</v>
      </c>
      <c r="GI155" s="2">
        <v>-2</v>
      </c>
      <c r="GJ155" s="2">
        <v>0</v>
      </c>
      <c r="GK155" s="2">
        <v>0</v>
      </c>
      <c r="GL155" s="2">
        <f t="shared" si="183"/>
        <v>0</v>
      </c>
      <c r="GM155" s="2">
        <f t="shared" si="184"/>
        <v>0</v>
      </c>
      <c r="GN155" s="2">
        <f t="shared" si="185"/>
        <v>0</v>
      </c>
      <c r="GO155" s="2">
        <f t="shared" si="186"/>
        <v>0</v>
      </c>
      <c r="GP155" s="2">
        <f t="shared" si="187"/>
        <v>0</v>
      </c>
      <c r="GQ155" s="2"/>
      <c r="GR155" s="2">
        <v>0</v>
      </c>
      <c r="GS155" s="2">
        <v>3</v>
      </c>
      <c r="GT155" s="2">
        <v>0</v>
      </c>
      <c r="GU155" s="2" t="s">
        <v>6</v>
      </c>
      <c r="GV155" s="2">
        <f t="shared" si="188"/>
        <v>0</v>
      </c>
      <c r="GW155" s="2">
        <v>1</v>
      </c>
      <c r="GX155" s="2">
        <f t="shared" si="189"/>
        <v>0</v>
      </c>
      <c r="GY155" s="2"/>
      <c r="GZ155" s="2"/>
      <c r="HA155" s="2">
        <v>0</v>
      </c>
      <c r="HB155" s="2">
        <v>0</v>
      </c>
      <c r="HC155" s="2">
        <f t="shared" si="190"/>
        <v>0</v>
      </c>
      <c r="HD155" s="2"/>
      <c r="HE155" s="2" t="s">
        <v>6</v>
      </c>
      <c r="HF155" s="2" t="s">
        <v>6</v>
      </c>
      <c r="HG155" s="2"/>
      <c r="HH155" s="2"/>
      <c r="HI155" s="2"/>
      <c r="HJ155" s="2"/>
      <c r="HK155" s="2"/>
      <c r="HL155" s="2"/>
      <c r="HM155" s="2" t="s">
        <v>6</v>
      </c>
      <c r="HN155" s="2" t="s">
        <v>6</v>
      </c>
      <c r="HO155" s="2" t="s">
        <v>6</v>
      </c>
      <c r="HP155" s="2" t="s">
        <v>6</v>
      </c>
      <c r="HQ155" s="2" t="s">
        <v>6</v>
      </c>
      <c r="HR155" s="2"/>
      <c r="HS155" s="2"/>
      <c r="HT155" s="2"/>
      <c r="HU155" s="2"/>
      <c r="HV155" s="2"/>
      <c r="HW155" s="2"/>
      <c r="HX155" s="2"/>
      <c r="HY155" s="2"/>
      <c r="HZ155" s="2"/>
      <c r="IA155" s="2"/>
      <c r="IB155" s="2"/>
      <c r="IC155" s="2"/>
      <c r="ID155" s="2"/>
      <c r="IE155" s="2"/>
      <c r="IF155" s="2">
        <v>-1</v>
      </c>
      <c r="IG155" s="2"/>
      <c r="IH155" s="2"/>
      <c r="II155" s="2"/>
      <c r="IJ155" s="2"/>
      <c r="IK155" s="2">
        <v>0</v>
      </c>
      <c r="IL155" s="2"/>
      <c r="IM155" s="2"/>
      <c r="IN155" s="2"/>
      <c r="IO155" s="2"/>
      <c r="IP155" s="2"/>
      <c r="IQ155" s="2"/>
      <c r="IR155" s="2"/>
      <c r="IS155" s="2"/>
      <c r="IT155" s="2"/>
      <c r="IU155" s="2"/>
    </row>
    <row r="156" spans="1:255" x14ac:dyDescent="0.2">
      <c r="A156">
        <v>18</v>
      </c>
      <c r="B156">
        <v>1</v>
      </c>
      <c r="C156">
        <v>264</v>
      </c>
      <c r="E156" t="s">
        <v>298</v>
      </c>
      <c r="F156" t="e">
        <f>'2.Лок.смета.и.Акт'!#REF!</f>
        <v>#REF!</v>
      </c>
      <c r="G156" t="s">
        <v>299</v>
      </c>
      <c r="H156" t="s">
        <v>300</v>
      </c>
      <c r="I156">
        <f>I148*J156</f>
        <v>0</v>
      </c>
      <c r="J156">
        <v>0</v>
      </c>
      <c r="K156">
        <v>0</v>
      </c>
      <c r="O156">
        <f t="shared" si="159"/>
        <v>0</v>
      </c>
      <c r="P156">
        <f t="shared" si="160"/>
        <v>0</v>
      </c>
      <c r="Q156">
        <f t="shared" si="161"/>
        <v>0</v>
      </c>
      <c r="R156">
        <f t="shared" si="162"/>
        <v>0</v>
      </c>
      <c r="S156">
        <f t="shared" si="163"/>
        <v>0</v>
      </c>
      <c r="T156">
        <f t="shared" si="164"/>
        <v>0</v>
      </c>
      <c r="U156">
        <f t="shared" si="165"/>
        <v>0</v>
      </c>
      <c r="V156">
        <f t="shared" si="166"/>
        <v>0</v>
      </c>
      <c r="W156">
        <f t="shared" si="167"/>
        <v>0</v>
      </c>
      <c r="X156">
        <f t="shared" si="168"/>
        <v>0</v>
      </c>
      <c r="Y156">
        <f t="shared" si="169"/>
        <v>0</v>
      </c>
      <c r="AA156">
        <v>86295184</v>
      </c>
      <c r="AB156">
        <f t="shared" si="170"/>
        <v>10.7</v>
      </c>
      <c r="AC156">
        <f t="shared" si="191"/>
        <v>10.7</v>
      </c>
      <c r="AD156">
        <f t="shared" si="154"/>
        <v>0</v>
      </c>
      <c r="AE156">
        <f t="shared" si="155"/>
        <v>0</v>
      </c>
      <c r="AF156">
        <f t="shared" si="156"/>
        <v>0</v>
      </c>
      <c r="AG156">
        <f t="shared" si="171"/>
        <v>0</v>
      </c>
      <c r="AH156">
        <f t="shared" si="157"/>
        <v>0</v>
      </c>
      <c r="AI156">
        <f t="shared" si="158"/>
        <v>0</v>
      </c>
      <c r="AJ156">
        <f t="shared" si="172"/>
        <v>0</v>
      </c>
      <c r="AK156">
        <v>10.700000000000001</v>
      </c>
      <c r="AL156">
        <v>10.700000000000001</v>
      </c>
      <c r="AM156">
        <v>0</v>
      </c>
      <c r="AN156">
        <v>0</v>
      </c>
      <c r="AO156">
        <v>0</v>
      </c>
      <c r="AP156">
        <v>0</v>
      </c>
      <c r="AQ156">
        <v>0</v>
      </c>
      <c r="AR156">
        <v>0</v>
      </c>
      <c r="AS156">
        <v>0</v>
      </c>
      <c r="AT156">
        <v>0</v>
      </c>
      <c r="AU156">
        <v>0</v>
      </c>
      <c r="AV156">
        <v>1</v>
      </c>
      <c r="AW156">
        <v>1</v>
      </c>
      <c r="AZ156">
        <v>1</v>
      </c>
      <c r="BA156">
        <v>1</v>
      </c>
      <c r="BB156">
        <v>1</v>
      </c>
      <c r="BC156">
        <v>7.56</v>
      </c>
      <c r="BD156" t="s">
        <v>6</v>
      </c>
      <c r="BE156" t="s">
        <v>6</v>
      </c>
      <c r="BF156" t="s">
        <v>6</v>
      </c>
      <c r="BG156" t="s">
        <v>6</v>
      </c>
      <c r="BH156">
        <v>3</v>
      </c>
      <c r="BI156">
        <v>1</v>
      </c>
      <c r="BJ156" t="s">
        <v>301</v>
      </c>
      <c r="BM156">
        <v>500001</v>
      </c>
      <c r="BN156">
        <v>0</v>
      </c>
      <c r="BO156" t="s">
        <v>6</v>
      </c>
      <c r="BP156">
        <v>0</v>
      </c>
      <c r="BQ156">
        <v>20</v>
      </c>
      <c r="BR156">
        <v>0</v>
      </c>
      <c r="BS156">
        <v>1</v>
      </c>
      <c r="BT156">
        <v>1</v>
      </c>
      <c r="BU156">
        <v>1</v>
      </c>
      <c r="BV156">
        <v>1</v>
      </c>
      <c r="BW156">
        <v>1</v>
      </c>
      <c r="BX156">
        <v>1</v>
      </c>
      <c r="BY156" t="s">
        <v>6</v>
      </c>
      <c r="BZ156">
        <v>0</v>
      </c>
      <c r="CA156">
        <v>0</v>
      </c>
      <c r="CB156" t="s">
        <v>6</v>
      </c>
      <c r="CE156">
        <v>0</v>
      </c>
      <c r="CF156">
        <v>0</v>
      </c>
      <c r="CG156">
        <v>0</v>
      </c>
      <c r="CM156">
        <v>0</v>
      </c>
      <c r="CN156" t="s">
        <v>6</v>
      </c>
      <c r="CO156">
        <v>0</v>
      </c>
      <c r="CP156">
        <f t="shared" si="173"/>
        <v>0</v>
      </c>
      <c r="CQ156">
        <f t="shared" si="174"/>
        <v>80.891999999999996</v>
      </c>
      <c r="CR156">
        <f t="shared" si="175"/>
        <v>0</v>
      </c>
      <c r="CS156">
        <f t="shared" si="176"/>
        <v>0</v>
      </c>
      <c r="CT156">
        <f t="shared" si="177"/>
        <v>0</v>
      </c>
      <c r="CU156">
        <f t="shared" si="178"/>
        <v>0</v>
      </c>
      <c r="CV156">
        <f t="shared" si="179"/>
        <v>0</v>
      </c>
      <c r="CW156">
        <f t="shared" si="180"/>
        <v>0</v>
      </c>
      <c r="CX156">
        <f t="shared" si="181"/>
        <v>0</v>
      </c>
      <c r="CY156">
        <f>(S156+R156)*(BZ156/100)</f>
        <v>0</v>
      </c>
      <c r="CZ156">
        <f>(S156+R156)*(CA156/100)</f>
        <v>0</v>
      </c>
      <c r="DC156" t="s">
        <v>6</v>
      </c>
      <c r="DD156" t="s">
        <v>6</v>
      </c>
      <c r="DE156" t="s">
        <v>6</v>
      </c>
      <c r="DF156" t="s">
        <v>6</v>
      </c>
      <c r="DG156" t="s">
        <v>6</v>
      </c>
      <c r="DH156" t="s">
        <v>6</v>
      </c>
      <c r="DI156" t="s">
        <v>6</v>
      </c>
      <c r="DJ156" t="s">
        <v>6</v>
      </c>
      <c r="DK156" t="s">
        <v>6</v>
      </c>
      <c r="DL156" t="s">
        <v>6</v>
      </c>
      <c r="DM156" t="s">
        <v>6</v>
      </c>
      <c r="DN156">
        <v>0</v>
      </c>
      <c r="DO156">
        <v>0</v>
      </c>
      <c r="DP156">
        <v>1</v>
      </c>
      <c r="DQ156">
        <v>1</v>
      </c>
      <c r="DU156">
        <v>1010</v>
      </c>
      <c r="DV156" t="s">
        <v>300</v>
      </c>
      <c r="DW156" t="e">
        <f>'2.Лок.смета.и.Акт'!#REF!</f>
        <v>#REF!</v>
      </c>
      <c r="DX156">
        <v>1</v>
      </c>
      <c r="DZ156" t="s">
        <v>6</v>
      </c>
      <c r="EA156" t="s">
        <v>6</v>
      </c>
      <c r="EB156" t="s">
        <v>6</v>
      </c>
      <c r="EC156" t="s">
        <v>6</v>
      </c>
      <c r="EE156">
        <v>54938781</v>
      </c>
      <c r="EF156">
        <v>20</v>
      </c>
      <c r="EG156" t="s">
        <v>34</v>
      </c>
      <c r="EH156">
        <v>0</v>
      </c>
      <c r="EI156" t="s">
        <v>6</v>
      </c>
      <c r="EJ156">
        <v>1</v>
      </c>
      <c r="EK156">
        <v>500001</v>
      </c>
      <c r="EL156" t="s">
        <v>35</v>
      </c>
      <c r="EM156" t="s">
        <v>36</v>
      </c>
      <c r="EO156" t="s">
        <v>6</v>
      </c>
      <c r="EQ156">
        <v>0</v>
      </c>
      <c r="ER156">
        <v>76.28</v>
      </c>
      <c r="ES156">
        <v>10.700000000000001</v>
      </c>
      <c r="ET156">
        <v>0</v>
      </c>
      <c r="EU156">
        <v>0</v>
      </c>
      <c r="EV156">
        <v>0</v>
      </c>
      <c r="EW156">
        <v>0</v>
      </c>
      <c r="EX156">
        <v>0</v>
      </c>
      <c r="EZ156">
        <v>5</v>
      </c>
      <c r="FC156">
        <v>0</v>
      </c>
      <c r="FD156">
        <v>18</v>
      </c>
      <c r="FF156">
        <v>76.28</v>
      </c>
      <c r="FQ156">
        <v>0</v>
      </c>
      <c r="FR156">
        <f t="shared" si="182"/>
        <v>0</v>
      </c>
      <c r="FS156">
        <v>0</v>
      </c>
      <c r="FX156">
        <v>0</v>
      </c>
      <c r="FY156">
        <v>0</v>
      </c>
      <c r="GA156" t="s">
        <v>302</v>
      </c>
      <c r="GD156">
        <v>1</v>
      </c>
      <c r="GF156">
        <v>426906457</v>
      </c>
      <c r="GG156">
        <v>2</v>
      </c>
      <c r="GH156">
        <v>3</v>
      </c>
      <c r="GI156">
        <v>5</v>
      </c>
      <c r="GJ156">
        <v>0</v>
      </c>
      <c r="GK156">
        <v>0</v>
      </c>
      <c r="GL156">
        <f t="shared" si="183"/>
        <v>0</v>
      </c>
      <c r="GM156">
        <f t="shared" si="184"/>
        <v>0</v>
      </c>
      <c r="GN156">
        <f t="shared" si="185"/>
        <v>0</v>
      </c>
      <c r="GO156">
        <f t="shared" si="186"/>
        <v>0</v>
      </c>
      <c r="GP156">
        <f t="shared" si="187"/>
        <v>0</v>
      </c>
      <c r="GR156">
        <v>1</v>
      </c>
      <c r="GS156">
        <v>1</v>
      </c>
      <c r="GT156">
        <v>0</v>
      </c>
      <c r="GU156" t="s">
        <v>6</v>
      </c>
      <c r="GV156">
        <f t="shared" si="188"/>
        <v>0</v>
      </c>
      <c r="GW156">
        <v>1</v>
      </c>
      <c r="GX156">
        <f t="shared" si="189"/>
        <v>0</v>
      </c>
      <c r="HA156">
        <v>0</v>
      </c>
      <c r="HB156">
        <v>0</v>
      </c>
      <c r="HC156">
        <f t="shared" si="190"/>
        <v>0</v>
      </c>
      <c r="HE156" t="s">
        <v>38</v>
      </c>
      <c r="HF156" t="s">
        <v>39</v>
      </c>
      <c r="HM156" t="s">
        <v>6</v>
      </c>
      <c r="HN156" t="s">
        <v>6</v>
      </c>
      <c r="HO156" t="s">
        <v>6</v>
      </c>
      <c r="HP156" t="s">
        <v>6</v>
      </c>
      <c r="HQ156" t="s">
        <v>6</v>
      </c>
      <c r="IF156">
        <v>-1</v>
      </c>
      <c r="IK156">
        <v>0</v>
      </c>
    </row>
    <row r="157" spans="1:255" x14ac:dyDescent="0.2">
      <c r="A157" s="2">
        <v>18</v>
      </c>
      <c r="B157" s="2">
        <v>1</v>
      </c>
      <c r="C157" s="2">
        <v>250</v>
      </c>
      <c r="D157" s="2"/>
      <c r="E157" s="2" t="s">
        <v>303</v>
      </c>
      <c r="F157" s="2" t="s">
        <v>304</v>
      </c>
      <c r="G157" s="2" t="s">
        <v>305</v>
      </c>
      <c r="H157" s="2" t="s">
        <v>63</v>
      </c>
      <c r="I157" s="2">
        <f>I147*J157</f>
        <v>3.5400000000000001E-2</v>
      </c>
      <c r="J157" s="216">
        <f>'5.Ведомость_списания'!F89</f>
        <v>0.68076923076923079</v>
      </c>
      <c r="K157" s="2">
        <v>0.68076899999999996</v>
      </c>
      <c r="L157" s="2"/>
      <c r="M157" s="2"/>
      <c r="N157" s="2"/>
      <c r="O157" s="2">
        <f t="shared" si="159"/>
        <v>550</v>
      </c>
      <c r="P157" s="2">
        <f t="shared" si="160"/>
        <v>550</v>
      </c>
      <c r="Q157" s="2">
        <f t="shared" si="161"/>
        <v>0</v>
      </c>
      <c r="R157" s="2">
        <f t="shared" si="162"/>
        <v>0</v>
      </c>
      <c r="S157" s="2">
        <f t="shared" si="163"/>
        <v>0</v>
      </c>
      <c r="T157" s="2">
        <f t="shared" si="164"/>
        <v>0</v>
      </c>
      <c r="U157" s="2">
        <f t="shared" si="165"/>
        <v>0</v>
      </c>
      <c r="V157" s="2">
        <f t="shared" si="166"/>
        <v>0</v>
      </c>
      <c r="W157" s="2">
        <f t="shared" si="167"/>
        <v>0</v>
      </c>
      <c r="X157" s="2">
        <f t="shared" si="168"/>
        <v>0</v>
      </c>
      <c r="Y157" s="2">
        <f t="shared" si="169"/>
        <v>0</v>
      </c>
      <c r="Z157" s="2"/>
      <c r="AA157" s="2">
        <v>86295183</v>
      </c>
      <c r="AB157" s="2">
        <f t="shared" si="170"/>
        <v>15524.94</v>
      </c>
      <c r="AC157" s="2">
        <f t="shared" si="191"/>
        <v>15524.94</v>
      </c>
      <c r="AD157" s="2">
        <f t="shared" si="154"/>
        <v>0</v>
      </c>
      <c r="AE157" s="2">
        <f t="shared" si="155"/>
        <v>0</v>
      </c>
      <c r="AF157" s="2">
        <f t="shared" si="156"/>
        <v>0</v>
      </c>
      <c r="AG157" s="2">
        <f t="shared" si="171"/>
        <v>0</v>
      </c>
      <c r="AH157" s="2">
        <f t="shared" si="157"/>
        <v>0</v>
      </c>
      <c r="AI157" s="2">
        <f t="shared" si="158"/>
        <v>0</v>
      </c>
      <c r="AJ157" s="2">
        <f t="shared" si="172"/>
        <v>0</v>
      </c>
      <c r="AK157" s="2">
        <v>15524.94</v>
      </c>
      <c r="AL157" s="110">
        <f>'1.Лок.смета.и.Акт'!F293</f>
        <v>15524.94</v>
      </c>
      <c r="AM157" s="2">
        <v>0</v>
      </c>
      <c r="AN157" s="2">
        <v>0</v>
      </c>
      <c r="AO157" s="2">
        <v>0</v>
      </c>
      <c r="AP157" s="2">
        <v>0</v>
      </c>
      <c r="AQ157" s="2">
        <v>0</v>
      </c>
      <c r="AR157" s="2">
        <v>0</v>
      </c>
      <c r="AS157" s="2">
        <v>0</v>
      </c>
      <c r="AT157" s="2">
        <v>0</v>
      </c>
      <c r="AU157" s="2">
        <v>0</v>
      </c>
      <c r="AV157" s="2">
        <v>1</v>
      </c>
      <c r="AW157" s="2">
        <v>1</v>
      </c>
      <c r="AX157" s="2"/>
      <c r="AY157" s="2"/>
      <c r="AZ157" s="2">
        <v>1</v>
      </c>
      <c r="BA157" s="2">
        <v>1</v>
      </c>
      <c r="BB157" s="2">
        <v>1</v>
      </c>
      <c r="BC157" s="2">
        <v>1</v>
      </c>
      <c r="BD157" s="2" t="s">
        <v>6</v>
      </c>
      <c r="BE157" s="2" t="s">
        <v>6</v>
      </c>
      <c r="BF157" s="2" t="s">
        <v>6</v>
      </c>
      <c r="BG157" s="2" t="s">
        <v>6</v>
      </c>
      <c r="BH157" s="2">
        <v>3</v>
      </c>
      <c r="BI157" s="2">
        <v>1</v>
      </c>
      <c r="BJ157" s="2" t="s">
        <v>306</v>
      </c>
      <c r="BK157" s="2"/>
      <c r="BL157" s="2"/>
      <c r="BM157" s="2">
        <v>500003</v>
      </c>
      <c r="BN157" s="2">
        <v>0</v>
      </c>
      <c r="BO157" s="2" t="s">
        <v>6</v>
      </c>
      <c r="BP157" s="2">
        <v>0</v>
      </c>
      <c r="BQ157" s="2">
        <v>22</v>
      </c>
      <c r="BR157" s="2">
        <v>0</v>
      </c>
      <c r="BS157" s="2">
        <v>1</v>
      </c>
      <c r="BT157" s="2">
        <v>1</v>
      </c>
      <c r="BU157" s="2">
        <v>1</v>
      </c>
      <c r="BV157" s="2">
        <v>1</v>
      </c>
      <c r="BW157" s="2">
        <v>1</v>
      </c>
      <c r="BX157" s="2">
        <v>1</v>
      </c>
      <c r="BY157" s="2" t="s">
        <v>6</v>
      </c>
      <c r="BZ157" s="2">
        <v>0</v>
      </c>
      <c r="CA157" s="2">
        <v>0</v>
      </c>
      <c r="CB157" s="2" t="s">
        <v>6</v>
      </c>
      <c r="CC157" s="2"/>
      <c r="CD157" s="2"/>
      <c r="CE157" s="2">
        <v>0</v>
      </c>
      <c r="CF157" s="2">
        <v>0</v>
      </c>
      <c r="CG157" s="2">
        <v>0</v>
      </c>
      <c r="CH157" s="2"/>
      <c r="CI157" s="2"/>
      <c r="CJ157" s="2"/>
      <c r="CK157" s="2"/>
      <c r="CL157" s="2"/>
      <c r="CM157" s="2">
        <v>0</v>
      </c>
      <c r="CN157" s="2" t="s">
        <v>6</v>
      </c>
      <c r="CO157" s="2">
        <v>0</v>
      </c>
      <c r="CP157" s="2">
        <f t="shared" si="173"/>
        <v>550</v>
      </c>
      <c r="CQ157" s="2">
        <f t="shared" si="174"/>
        <v>15524.94</v>
      </c>
      <c r="CR157" s="2">
        <f t="shared" si="175"/>
        <v>0</v>
      </c>
      <c r="CS157" s="2">
        <f t="shared" si="176"/>
        <v>0</v>
      </c>
      <c r="CT157" s="2">
        <f t="shared" si="177"/>
        <v>0</v>
      </c>
      <c r="CU157" s="2">
        <f t="shared" si="178"/>
        <v>0</v>
      </c>
      <c r="CV157" s="2">
        <f t="shared" si="179"/>
        <v>0</v>
      </c>
      <c r="CW157" s="2">
        <f t="shared" si="180"/>
        <v>0</v>
      </c>
      <c r="CX157" s="2">
        <f t="shared" si="181"/>
        <v>0</v>
      </c>
      <c r="CY157" s="2">
        <f>(((S157+(R157*IF(0,0,1)))*AT157)/100)</f>
        <v>0</v>
      </c>
      <c r="CZ157" s="2">
        <f>(((S157+(R157*IF(0,0,1)))*AU157)/100)</f>
        <v>0</v>
      </c>
      <c r="DA157" s="2"/>
      <c r="DB157" s="2"/>
      <c r="DC157" s="2" t="s">
        <v>6</v>
      </c>
      <c r="DD157" s="2" t="s">
        <v>6</v>
      </c>
      <c r="DE157" s="2" t="s">
        <v>6</v>
      </c>
      <c r="DF157" s="2" t="s">
        <v>6</v>
      </c>
      <c r="DG157" s="2" t="s">
        <v>6</v>
      </c>
      <c r="DH157" s="2" t="s">
        <v>6</v>
      </c>
      <c r="DI157" s="2" t="s">
        <v>6</v>
      </c>
      <c r="DJ157" s="2" t="s">
        <v>6</v>
      </c>
      <c r="DK157" s="2" t="s">
        <v>6</v>
      </c>
      <c r="DL157" s="2" t="s">
        <v>6</v>
      </c>
      <c r="DM157" s="2" t="s">
        <v>6</v>
      </c>
      <c r="DN157" s="2">
        <v>0</v>
      </c>
      <c r="DO157" s="2">
        <v>0</v>
      </c>
      <c r="DP157" s="2">
        <v>1</v>
      </c>
      <c r="DQ157" s="2">
        <v>1</v>
      </c>
      <c r="DR157" s="2"/>
      <c r="DS157" s="2"/>
      <c r="DT157" s="2"/>
      <c r="DU157" s="2">
        <v>1009</v>
      </c>
      <c r="DV157" s="2" t="s">
        <v>63</v>
      </c>
      <c r="DW157" s="2" t="s">
        <v>63</v>
      </c>
      <c r="DX157" s="2">
        <v>1000</v>
      </c>
      <c r="DY157" s="2"/>
      <c r="DZ157" s="2" t="s">
        <v>6</v>
      </c>
      <c r="EA157" s="2" t="s">
        <v>6</v>
      </c>
      <c r="EB157" s="2" t="s">
        <v>6</v>
      </c>
      <c r="EC157" s="2" t="s">
        <v>6</v>
      </c>
      <c r="ED157" s="2"/>
      <c r="EE157" s="2">
        <v>54938783</v>
      </c>
      <c r="EF157" s="2">
        <v>22</v>
      </c>
      <c r="EG157" s="2" t="s">
        <v>45</v>
      </c>
      <c r="EH157" s="2">
        <v>0</v>
      </c>
      <c r="EI157" s="2" t="s">
        <v>6</v>
      </c>
      <c r="EJ157" s="2">
        <v>1</v>
      </c>
      <c r="EK157" s="2">
        <v>500003</v>
      </c>
      <c r="EL157" s="2" t="s">
        <v>46</v>
      </c>
      <c r="EM157" s="2" t="s">
        <v>47</v>
      </c>
      <c r="EN157" s="2"/>
      <c r="EO157" s="2" t="s">
        <v>6</v>
      </c>
      <c r="EP157" s="2"/>
      <c r="EQ157" s="2">
        <v>0</v>
      </c>
      <c r="ER157" s="2">
        <v>15524.94</v>
      </c>
      <c r="ES157" s="110">
        <f>'1.Лок.смета.и.Акт'!F293</f>
        <v>15524.94</v>
      </c>
      <c r="ET157" s="2">
        <v>0</v>
      </c>
      <c r="EU157" s="2">
        <v>0</v>
      </c>
      <c r="EV157" s="2">
        <v>0</v>
      </c>
      <c r="EW157" s="2">
        <v>0</v>
      </c>
      <c r="EX157" s="2">
        <v>0</v>
      </c>
      <c r="EY157" s="2"/>
      <c r="EZ157" s="2"/>
      <c r="FA157" s="2"/>
      <c r="FB157" s="2"/>
      <c r="FC157" s="2"/>
      <c r="FD157" s="2"/>
      <c r="FE157" s="2"/>
      <c r="FF157" s="2"/>
      <c r="FG157" s="2"/>
      <c r="FH157" s="2"/>
      <c r="FI157" s="2"/>
      <c r="FJ157" s="2"/>
      <c r="FK157" s="2"/>
      <c r="FL157" s="2"/>
      <c r="FM157" s="2"/>
      <c r="FN157" s="2"/>
      <c r="FO157" s="2"/>
      <c r="FP157" s="2"/>
      <c r="FQ157" s="2">
        <v>0</v>
      </c>
      <c r="FR157" s="2">
        <f t="shared" si="182"/>
        <v>0</v>
      </c>
      <c r="FS157" s="2">
        <v>0</v>
      </c>
      <c r="FT157" s="2"/>
      <c r="FU157" s="2"/>
      <c r="FV157" s="2"/>
      <c r="FW157" s="2"/>
      <c r="FX157" s="2">
        <v>0</v>
      </c>
      <c r="FY157" s="2">
        <v>0</v>
      </c>
      <c r="FZ157" s="2"/>
      <c r="GA157" s="2" t="s">
        <v>6</v>
      </c>
      <c r="GB157" s="2"/>
      <c r="GC157" s="2"/>
      <c r="GD157" s="2">
        <v>1</v>
      </c>
      <c r="GE157" s="2"/>
      <c r="GF157" s="2">
        <v>1791847805</v>
      </c>
      <c r="GG157" s="2">
        <v>2</v>
      </c>
      <c r="GH157" s="2">
        <v>2</v>
      </c>
      <c r="GI157" s="2">
        <v>-2</v>
      </c>
      <c r="GJ157" s="2">
        <v>0</v>
      </c>
      <c r="GK157" s="2">
        <v>0</v>
      </c>
      <c r="GL157" s="2">
        <f t="shared" si="183"/>
        <v>0</v>
      </c>
      <c r="GM157" s="2">
        <f t="shared" si="184"/>
        <v>550</v>
      </c>
      <c r="GN157" s="2">
        <f t="shared" si="185"/>
        <v>550</v>
      </c>
      <c r="GO157" s="2">
        <f t="shared" si="186"/>
        <v>0</v>
      </c>
      <c r="GP157" s="2">
        <f t="shared" si="187"/>
        <v>0</v>
      </c>
      <c r="GQ157" s="2"/>
      <c r="GR157" s="2">
        <v>0</v>
      </c>
      <c r="GS157" s="2">
        <v>2</v>
      </c>
      <c r="GT157" s="2">
        <v>0</v>
      </c>
      <c r="GU157" s="2" t="s">
        <v>6</v>
      </c>
      <c r="GV157" s="2">
        <f t="shared" si="188"/>
        <v>0</v>
      </c>
      <c r="GW157" s="2">
        <v>1</v>
      </c>
      <c r="GX157" s="2">
        <f t="shared" si="189"/>
        <v>0</v>
      </c>
      <c r="GY157" s="2"/>
      <c r="GZ157" s="2"/>
      <c r="HA157" s="2">
        <v>0</v>
      </c>
      <c r="HB157" s="2">
        <v>0</v>
      </c>
      <c r="HC157" s="2">
        <f t="shared" si="190"/>
        <v>0</v>
      </c>
      <c r="HD157" s="2"/>
      <c r="HE157" s="2" t="s">
        <v>6</v>
      </c>
      <c r="HF157" s="2" t="s">
        <v>6</v>
      </c>
      <c r="HG157" s="2"/>
      <c r="HH157" s="2"/>
      <c r="HI157" s="2"/>
      <c r="HJ157" s="2"/>
      <c r="HK157" s="2"/>
      <c r="HL157" s="2"/>
      <c r="HM157" s="2" t="s">
        <v>6</v>
      </c>
      <c r="HN157" s="2" t="s">
        <v>6</v>
      </c>
      <c r="HO157" s="2" t="s">
        <v>6</v>
      </c>
      <c r="HP157" s="2" t="s">
        <v>6</v>
      </c>
      <c r="HQ157" s="2" t="s">
        <v>6</v>
      </c>
      <c r="HR157" s="2"/>
      <c r="HS157" s="2"/>
      <c r="HT157" s="2"/>
      <c r="HU157" s="2"/>
      <c r="HV157" s="2"/>
      <c r="HW157" s="2"/>
      <c r="HX157" s="2"/>
      <c r="HY157" s="2"/>
      <c r="HZ157" s="2"/>
      <c r="IA157" s="2"/>
      <c r="IB157" s="2"/>
      <c r="IC157" s="2"/>
      <c r="ID157" s="2"/>
      <c r="IE157" s="2"/>
      <c r="IF157" s="2">
        <v>-1</v>
      </c>
      <c r="IG157" s="2"/>
      <c r="IH157" s="2"/>
      <c r="II157" s="2"/>
      <c r="IJ157" s="2"/>
      <c r="IK157" s="2">
        <v>0</v>
      </c>
      <c r="IL157" s="2"/>
      <c r="IM157" s="2"/>
      <c r="IN157" s="2"/>
      <c r="IO157" s="2"/>
      <c r="IP157" s="2"/>
      <c r="IQ157" s="2"/>
      <c r="IR157" s="2"/>
      <c r="IS157" s="2"/>
      <c r="IT157" s="2"/>
      <c r="IU157" s="2"/>
    </row>
    <row r="158" spans="1:255" x14ac:dyDescent="0.2">
      <c r="A158">
        <v>18</v>
      </c>
      <c r="B158">
        <v>1</v>
      </c>
      <c r="C158">
        <v>265</v>
      </c>
      <c r="E158" t="s">
        <v>303</v>
      </c>
      <c r="F158" t="e">
        <f>'2.Лок.смета.и.Акт'!#REF!</f>
        <v>#REF!</v>
      </c>
      <c r="G158" t="s">
        <v>305</v>
      </c>
      <c r="H158" t="s">
        <v>63</v>
      </c>
      <c r="I158">
        <f>I148*J158</f>
        <v>3.5400000000000001E-2</v>
      </c>
      <c r="J158">
        <v>0.68076923076923079</v>
      </c>
      <c r="K158">
        <v>0.68076899999999996</v>
      </c>
      <c r="O158">
        <f t="shared" si="159"/>
        <v>4614</v>
      </c>
      <c r="P158">
        <f t="shared" si="160"/>
        <v>4614</v>
      </c>
      <c r="Q158">
        <f t="shared" si="161"/>
        <v>0</v>
      </c>
      <c r="R158">
        <f t="shared" si="162"/>
        <v>0</v>
      </c>
      <c r="S158">
        <f t="shared" si="163"/>
        <v>0</v>
      </c>
      <c r="T158">
        <f t="shared" si="164"/>
        <v>0</v>
      </c>
      <c r="U158">
        <f t="shared" si="165"/>
        <v>0</v>
      </c>
      <c r="V158">
        <f t="shared" si="166"/>
        <v>0</v>
      </c>
      <c r="W158">
        <f t="shared" si="167"/>
        <v>0</v>
      </c>
      <c r="X158">
        <f t="shared" si="168"/>
        <v>0</v>
      </c>
      <c r="Y158">
        <f t="shared" si="169"/>
        <v>0</v>
      </c>
      <c r="AA158">
        <v>86295184</v>
      </c>
      <c r="AB158">
        <f t="shared" si="170"/>
        <v>17242.45</v>
      </c>
      <c r="AC158">
        <f t="shared" si="191"/>
        <v>17242.45</v>
      </c>
      <c r="AD158">
        <f t="shared" si="154"/>
        <v>0</v>
      </c>
      <c r="AE158">
        <f t="shared" si="155"/>
        <v>0</v>
      </c>
      <c r="AF158">
        <f t="shared" si="156"/>
        <v>0</v>
      </c>
      <c r="AG158">
        <f t="shared" si="171"/>
        <v>0</v>
      </c>
      <c r="AH158">
        <f t="shared" si="157"/>
        <v>0</v>
      </c>
      <c r="AI158">
        <f t="shared" si="158"/>
        <v>0</v>
      </c>
      <c r="AJ158">
        <f t="shared" si="172"/>
        <v>0</v>
      </c>
      <c r="AK158">
        <v>17242.45</v>
      </c>
      <c r="AL158">
        <v>17242.45</v>
      </c>
      <c r="AM158">
        <v>0</v>
      </c>
      <c r="AN158">
        <v>0</v>
      </c>
      <c r="AO158">
        <v>0</v>
      </c>
      <c r="AP158">
        <v>0</v>
      </c>
      <c r="AQ158">
        <v>0</v>
      </c>
      <c r="AR158">
        <v>0</v>
      </c>
      <c r="AS158">
        <v>0</v>
      </c>
      <c r="AT158">
        <v>0</v>
      </c>
      <c r="AU158">
        <v>0</v>
      </c>
      <c r="AV158">
        <v>1</v>
      </c>
      <c r="AW158">
        <v>1</v>
      </c>
      <c r="AZ158">
        <v>1</v>
      </c>
      <c r="BA158">
        <v>1</v>
      </c>
      <c r="BB158">
        <v>1</v>
      </c>
      <c r="BC158">
        <v>7.56</v>
      </c>
      <c r="BD158" t="s">
        <v>6</v>
      </c>
      <c r="BE158" t="s">
        <v>6</v>
      </c>
      <c r="BF158" t="s">
        <v>6</v>
      </c>
      <c r="BG158" t="s">
        <v>6</v>
      </c>
      <c r="BH158">
        <v>3</v>
      </c>
      <c r="BI158">
        <v>1</v>
      </c>
      <c r="BJ158" t="s">
        <v>306</v>
      </c>
      <c r="BM158">
        <v>500003</v>
      </c>
      <c r="BN158">
        <v>0</v>
      </c>
      <c r="BO158" t="s">
        <v>6</v>
      </c>
      <c r="BP158">
        <v>0</v>
      </c>
      <c r="BQ158">
        <v>22</v>
      </c>
      <c r="BR158">
        <v>0</v>
      </c>
      <c r="BS158">
        <v>1</v>
      </c>
      <c r="BT158">
        <v>1</v>
      </c>
      <c r="BU158">
        <v>1</v>
      </c>
      <c r="BV158">
        <v>1</v>
      </c>
      <c r="BW158">
        <v>1</v>
      </c>
      <c r="BX158">
        <v>1</v>
      </c>
      <c r="BY158" t="s">
        <v>6</v>
      </c>
      <c r="BZ158">
        <v>0</v>
      </c>
      <c r="CA158">
        <v>0</v>
      </c>
      <c r="CB158" t="s">
        <v>6</v>
      </c>
      <c r="CE158">
        <v>0</v>
      </c>
      <c r="CF158">
        <v>0</v>
      </c>
      <c r="CG158">
        <v>0</v>
      </c>
      <c r="CM158">
        <v>0</v>
      </c>
      <c r="CN158" t="s">
        <v>6</v>
      </c>
      <c r="CO158">
        <v>0</v>
      </c>
      <c r="CP158">
        <f t="shared" si="173"/>
        <v>4614</v>
      </c>
      <c r="CQ158">
        <f t="shared" si="174"/>
        <v>130352.92200000001</v>
      </c>
      <c r="CR158">
        <f t="shared" si="175"/>
        <v>0</v>
      </c>
      <c r="CS158">
        <f t="shared" si="176"/>
        <v>0</v>
      </c>
      <c r="CT158">
        <f t="shared" si="177"/>
        <v>0</v>
      </c>
      <c r="CU158">
        <f t="shared" si="178"/>
        <v>0</v>
      </c>
      <c r="CV158">
        <f t="shared" si="179"/>
        <v>0</v>
      </c>
      <c r="CW158">
        <f t="shared" si="180"/>
        <v>0</v>
      </c>
      <c r="CX158">
        <f t="shared" si="181"/>
        <v>0</v>
      </c>
      <c r="CY158">
        <f>(S158+R158)*(BZ158/100)</f>
        <v>0</v>
      </c>
      <c r="CZ158">
        <f>(S158+R158)*(CA158/100)</f>
        <v>0</v>
      </c>
      <c r="DC158" t="s">
        <v>6</v>
      </c>
      <c r="DD158" t="s">
        <v>6</v>
      </c>
      <c r="DE158" t="s">
        <v>6</v>
      </c>
      <c r="DF158" t="s">
        <v>6</v>
      </c>
      <c r="DG158" t="s">
        <v>6</v>
      </c>
      <c r="DH158" t="s">
        <v>6</v>
      </c>
      <c r="DI158" t="s">
        <v>6</v>
      </c>
      <c r="DJ158" t="s">
        <v>6</v>
      </c>
      <c r="DK158" t="s">
        <v>6</v>
      </c>
      <c r="DL158" t="s">
        <v>6</v>
      </c>
      <c r="DM158" t="s">
        <v>6</v>
      </c>
      <c r="DN158">
        <v>0</v>
      </c>
      <c r="DO158">
        <v>0</v>
      </c>
      <c r="DP158">
        <v>1</v>
      </c>
      <c r="DQ158">
        <v>1</v>
      </c>
      <c r="DU158">
        <v>1009</v>
      </c>
      <c r="DV158" t="s">
        <v>63</v>
      </c>
      <c r="DW158" t="e">
        <f>'2.Лок.смета.и.Акт'!#REF!</f>
        <v>#REF!</v>
      </c>
      <c r="DX158">
        <v>1000</v>
      </c>
      <c r="DZ158" t="s">
        <v>6</v>
      </c>
      <c r="EA158" t="s">
        <v>6</v>
      </c>
      <c r="EB158" t="s">
        <v>6</v>
      </c>
      <c r="EC158" t="s">
        <v>6</v>
      </c>
      <c r="EE158">
        <v>54938783</v>
      </c>
      <c r="EF158">
        <v>22</v>
      </c>
      <c r="EG158" t="s">
        <v>45</v>
      </c>
      <c r="EH158">
        <v>0</v>
      </c>
      <c r="EI158" t="s">
        <v>6</v>
      </c>
      <c r="EJ158">
        <v>1</v>
      </c>
      <c r="EK158">
        <v>500003</v>
      </c>
      <c r="EL158" t="s">
        <v>46</v>
      </c>
      <c r="EM158" t="s">
        <v>47</v>
      </c>
      <c r="EO158" t="s">
        <v>6</v>
      </c>
      <c r="EQ158">
        <v>0</v>
      </c>
      <c r="ER158">
        <v>124406.33</v>
      </c>
      <c r="ES158">
        <v>17242.45</v>
      </c>
      <c r="ET158">
        <v>0</v>
      </c>
      <c r="EU158">
        <v>0</v>
      </c>
      <c r="EV158">
        <v>0</v>
      </c>
      <c r="EW158">
        <v>0</v>
      </c>
      <c r="EX158">
        <v>0</v>
      </c>
      <c r="EZ158">
        <v>5</v>
      </c>
      <c r="FC158">
        <v>0</v>
      </c>
      <c r="FD158">
        <v>18</v>
      </c>
      <c r="FF158">
        <v>124406.33</v>
      </c>
      <c r="FQ158">
        <v>0</v>
      </c>
      <c r="FR158">
        <f t="shared" si="182"/>
        <v>0</v>
      </c>
      <c r="FS158">
        <v>0</v>
      </c>
      <c r="FX158">
        <v>0</v>
      </c>
      <c r="FY158">
        <v>0</v>
      </c>
      <c r="GA158" t="s">
        <v>307</v>
      </c>
      <c r="GD158">
        <v>1</v>
      </c>
      <c r="GF158">
        <v>1791847805</v>
      </c>
      <c r="GG158">
        <v>2</v>
      </c>
      <c r="GH158">
        <v>3</v>
      </c>
      <c r="GI158">
        <v>5</v>
      </c>
      <c r="GJ158">
        <v>0</v>
      </c>
      <c r="GK158">
        <v>0</v>
      </c>
      <c r="GL158">
        <f t="shared" si="183"/>
        <v>0</v>
      </c>
      <c r="GM158">
        <f t="shared" si="184"/>
        <v>4614</v>
      </c>
      <c r="GN158">
        <f t="shared" si="185"/>
        <v>4614</v>
      </c>
      <c r="GO158">
        <f t="shared" si="186"/>
        <v>0</v>
      </c>
      <c r="GP158">
        <f t="shared" si="187"/>
        <v>0</v>
      </c>
      <c r="GR158">
        <v>1</v>
      </c>
      <c r="GS158">
        <v>1</v>
      </c>
      <c r="GT158">
        <v>0</v>
      </c>
      <c r="GU158" t="s">
        <v>6</v>
      </c>
      <c r="GV158">
        <f t="shared" si="188"/>
        <v>0</v>
      </c>
      <c r="GW158">
        <v>1</v>
      </c>
      <c r="GX158">
        <f t="shared" si="189"/>
        <v>0</v>
      </c>
      <c r="HA158">
        <v>0</v>
      </c>
      <c r="HB158">
        <v>0</v>
      </c>
      <c r="HC158">
        <f t="shared" si="190"/>
        <v>0</v>
      </c>
      <c r="HE158" t="s">
        <v>38</v>
      </c>
      <c r="HF158" t="s">
        <v>201</v>
      </c>
      <c r="HM158" t="s">
        <v>6</v>
      </c>
      <c r="HN158" t="s">
        <v>6</v>
      </c>
      <c r="HO158" t="s">
        <v>6</v>
      </c>
      <c r="HP158" t="s">
        <v>6</v>
      </c>
      <c r="HQ158" t="s">
        <v>6</v>
      </c>
      <c r="IF158">
        <v>-1</v>
      </c>
      <c r="IK158">
        <v>0</v>
      </c>
    </row>
    <row r="159" spans="1:255" x14ac:dyDescent="0.2">
      <c r="A159" s="2">
        <v>18</v>
      </c>
      <c r="B159" s="2">
        <v>1</v>
      </c>
      <c r="C159" s="2">
        <v>251</v>
      </c>
      <c r="D159" s="2"/>
      <c r="E159" s="2" t="s">
        <v>308</v>
      </c>
      <c r="F159" s="2" t="s">
        <v>309</v>
      </c>
      <c r="G159" s="2" t="s">
        <v>310</v>
      </c>
      <c r="H159" s="2" t="s">
        <v>63</v>
      </c>
      <c r="I159" s="2">
        <f>I147*J159</f>
        <v>1.67E-2</v>
      </c>
      <c r="J159" s="216">
        <f>'5.Ведомость_списания'!F90</f>
        <v>0.32115384615384618</v>
      </c>
      <c r="K159" s="2">
        <v>0.321154</v>
      </c>
      <c r="L159" s="2"/>
      <c r="M159" s="2"/>
      <c r="N159" s="2"/>
      <c r="O159" s="2">
        <f t="shared" si="159"/>
        <v>259</v>
      </c>
      <c r="P159" s="2">
        <f t="shared" si="160"/>
        <v>259</v>
      </c>
      <c r="Q159" s="2">
        <f t="shared" si="161"/>
        <v>0</v>
      </c>
      <c r="R159" s="2">
        <f t="shared" si="162"/>
        <v>0</v>
      </c>
      <c r="S159" s="2">
        <f t="shared" si="163"/>
        <v>0</v>
      </c>
      <c r="T159" s="2">
        <f t="shared" si="164"/>
        <v>0</v>
      </c>
      <c r="U159" s="2">
        <f t="shared" si="165"/>
        <v>0</v>
      </c>
      <c r="V159" s="2">
        <f t="shared" si="166"/>
        <v>0</v>
      </c>
      <c r="W159" s="2">
        <f t="shared" si="167"/>
        <v>0</v>
      </c>
      <c r="X159" s="2">
        <f t="shared" si="168"/>
        <v>0</v>
      </c>
      <c r="Y159" s="2">
        <f t="shared" si="169"/>
        <v>0</v>
      </c>
      <c r="Z159" s="2"/>
      <c r="AA159" s="2">
        <v>86295183</v>
      </c>
      <c r="AB159" s="2">
        <f t="shared" si="170"/>
        <v>15489.46</v>
      </c>
      <c r="AC159" s="2">
        <f t="shared" si="191"/>
        <v>15489.46</v>
      </c>
      <c r="AD159" s="2">
        <f t="shared" si="154"/>
        <v>0</v>
      </c>
      <c r="AE159" s="2">
        <f t="shared" si="155"/>
        <v>0</v>
      </c>
      <c r="AF159" s="2">
        <f t="shared" si="156"/>
        <v>0</v>
      </c>
      <c r="AG159" s="2">
        <f t="shared" si="171"/>
        <v>0</v>
      </c>
      <c r="AH159" s="2">
        <f t="shared" si="157"/>
        <v>0</v>
      </c>
      <c r="AI159" s="2">
        <f t="shared" si="158"/>
        <v>0</v>
      </c>
      <c r="AJ159" s="2">
        <f t="shared" si="172"/>
        <v>0</v>
      </c>
      <c r="AK159" s="2">
        <v>15489.46</v>
      </c>
      <c r="AL159" s="110">
        <f>'1.Лок.смета.и.Акт'!F295</f>
        <v>15489.46</v>
      </c>
      <c r="AM159" s="2">
        <v>0</v>
      </c>
      <c r="AN159" s="2">
        <v>0</v>
      </c>
      <c r="AO159" s="2">
        <v>0</v>
      </c>
      <c r="AP159" s="2">
        <v>0</v>
      </c>
      <c r="AQ159" s="2">
        <v>0</v>
      </c>
      <c r="AR159" s="2">
        <v>0</v>
      </c>
      <c r="AS159" s="2">
        <v>0</v>
      </c>
      <c r="AT159" s="2">
        <v>0</v>
      </c>
      <c r="AU159" s="2">
        <v>0</v>
      </c>
      <c r="AV159" s="2">
        <v>1</v>
      </c>
      <c r="AW159" s="2">
        <v>1</v>
      </c>
      <c r="AX159" s="2"/>
      <c r="AY159" s="2"/>
      <c r="AZ159" s="2">
        <v>1</v>
      </c>
      <c r="BA159" s="2">
        <v>1</v>
      </c>
      <c r="BB159" s="2">
        <v>1</v>
      </c>
      <c r="BC159" s="2">
        <v>1</v>
      </c>
      <c r="BD159" s="2" t="s">
        <v>6</v>
      </c>
      <c r="BE159" s="2" t="s">
        <v>6</v>
      </c>
      <c r="BF159" s="2" t="s">
        <v>6</v>
      </c>
      <c r="BG159" s="2" t="s">
        <v>6</v>
      </c>
      <c r="BH159" s="2">
        <v>3</v>
      </c>
      <c r="BI159" s="2">
        <v>1</v>
      </c>
      <c r="BJ159" s="2" t="s">
        <v>311</v>
      </c>
      <c r="BK159" s="2"/>
      <c r="BL159" s="2"/>
      <c r="BM159" s="2">
        <v>500003</v>
      </c>
      <c r="BN159" s="2">
        <v>0</v>
      </c>
      <c r="BO159" s="2" t="s">
        <v>6</v>
      </c>
      <c r="BP159" s="2">
        <v>0</v>
      </c>
      <c r="BQ159" s="2">
        <v>22</v>
      </c>
      <c r="BR159" s="2">
        <v>0</v>
      </c>
      <c r="BS159" s="2">
        <v>1</v>
      </c>
      <c r="BT159" s="2">
        <v>1</v>
      </c>
      <c r="BU159" s="2">
        <v>1</v>
      </c>
      <c r="BV159" s="2">
        <v>1</v>
      </c>
      <c r="BW159" s="2">
        <v>1</v>
      </c>
      <c r="BX159" s="2">
        <v>1</v>
      </c>
      <c r="BY159" s="2" t="s">
        <v>6</v>
      </c>
      <c r="BZ159" s="2">
        <v>0</v>
      </c>
      <c r="CA159" s="2">
        <v>0</v>
      </c>
      <c r="CB159" s="2" t="s">
        <v>6</v>
      </c>
      <c r="CC159" s="2"/>
      <c r="CD159" s="2"/>
      <c r="CE159" s="2">
        <v>0</v>
      </c>
      <c r="CF159" s="2">
        <v>0</v>
      </c>
      <c r="CG159" s="2">
        <v>0</v>
      </c>
      <c r="CH159" s="2"/>
      <c r="CI159" s="2"/>
      <c r="CJ159" s="2"/>
      <c r="CK159" s="2"/>
      <c r="CL159" s="2"/>
      <c r="CM159" s="2">
        <v>0</v>
      </c>
      <c r="CN159" s="2" t="s">
        <v>6</v>
      </c>
      <c r="CO159" s="2">
        <v>0</v>
      </c>
      <c r="CP159" s="2">
        <f t="shared" si="173"/>
        <v>259</v>
      </c>
      <c r="CQ159" s="2">
        <f t="shared" si="174"/>
        <v>15489.46</v>
      </c>
      <c r="CR159" s="2">
        <f t="shared" si="175"/>
        <v>0</v>
      </c>
      <c r="CS159" s="2">
        <f t="shared" si="176"/>
        <v>0</v>
      </c>
      <c r="CT159" s="2">
        <f t="shared" si="177"/>
        <v>0</v>
      </c>
      <c r="CU159" s="2">
        <f t="shared" si="178"/>
        <v>0</v>
      </c>
      <c r="CV159" s="2">
        <f t="shared" si="179"/>
        <v>0</v>
      </c>
      <c r="CW159" s="2">
        <f t="shared" si="180"/>
        <v>0</v>
      </c>
      <c r="CX159" s="2">
        <f t="shared" si="181"/>
        <v>0</v>
      </c>
      <c r="CY159" s="2">
        <f>(((S159+(R159*IF(0,0,1)))*AT159)/100)</f>
        <v>0</v>
      </c>
      <c r="CZ159" s="2">
        <f>(((S159+(R159*IF(0,0,1)))*AU159)/100)</f>
        <v>0</v>
      </c>
      <c r="DA159" s="2"/>
      <c r="DB159" s="2"/>
      <c r="DC159" s="2" t="s">
        <v>6</v>
      </c>
      <c r="DD159" s="2" t="s">
        <v>6</v>
      </c>
      <c r="DE159" s="2" t="s">
        <v>6</v>
      </c>
      <c r="DF159" s="2" t="s">
        <v>6</v>
      </c>
      <c r="DG159" s="2" t="s">
        <v>6</v>
      </c>
      <c r="DH159" s="2" t="s">
        <v>6</v>
      </c>
      <c r="DI159" s="2" t="s">
        <v>6</v>
      </c>
      <c r="DJ159" s="2" t="s">
        <v>6</v>
      </c>
      <c r="DK159" s="2" t="s">
        <v>6</v>
      </c>
      <c r="DL159" s="2" t="s">
        <v>6</v>
      </c>
      <c r="DM159" s="2" t="s">
        <v>6</v>
      </c>
      <c r="DN159" s="2">
        <v>0</v>
      </c>
      <c r="DO159" s="2">
        <v>0</v>
      </c>
      <c r="DP159" s="2">
        <v>1</v>
      </c>
      <c r="DQ159" s="2">
        <v>1</v>
      </c>
      <c r="DR159" s="2"/>
      <c r="DS159" s="2"/>
      <c r="DT159" s="2"/>
      <c r="DU159" s="2">
        <v>1009</v>
      </c>
      <c r="DV159" s="2" t="s">
        <v>63</v>
      </c>
      <c r="DW159" s="2" t="s">
        <v>63</v>
      </c>
      <c r="DX159" s="2">
        <v>1000</v>
      </c>
      <c r="DY159" s="2"/>
      <c r="DZ159" s="2" t="s">
        <v>6</v>
      </c>
      <c r="EA159" s="2" t="s">
        <v>6</v>
      </c>
      <c r="EB159" s="2" t="s">
        <v>6</v>
      </c>
      <c r="EC159" s="2" t="s">
        <v>6</v>
      </c>
      <c r="ED159" s="2"/>
      <c r="EE159" s="2">
        <v>54938783</v>
      </c>
      <c r="EF159" s="2">
        <v>22</v>
      </c>
      <c r="EG159" s="2" t="s">
        <v>45</v>
      </c>
      <c r="EH159" s="2">
        <v>0</v>
      </c>
      <c r="EI159" s="2" t="s">
        <v>6</v>
      </c>
      <c r="EJ159" s="2">
        <v>1</v>
      </c>
      <c r="EK159" s="2">
        <v>500003</v>
      </c>
      <c r="EL159" s="2" t="s">
        <v>46</v>
      </c>
      <c r="EM159" s="2" t="s">
        <v>47</v>
      </c>
      <c r="EN159" s="2"/>
      <c r="EO159" s="2" t="s">
        <v>6</v>
      </c>
      <c r="EP159" s="2"/>
      <c r="EQ159" s="2">
        <v>0</v>
      </c>
      <c r="ER159" s="2">
        <v>15489.46</v>
      </c>
      <c r="ES159" s="110">
        <f>'1.Лок.смета.и.Акт'!F295</f>
        <v>15489.46</v>
      </c>
      <c r="ET159" s="2">
        <v>0</v>
      </c>
      <c r="EU159" s="2">
        <v>0</v>
      </c>
      <c r="EV159" s="2">
        <v>0</v>
      </c>
      <c r="EW159" s="2">
        <v>0</v>
      </c>
      <c r="EX159" s="2">
        <v>0</v>
      </c>
      <c r="EY159" s="2"/>
      <c r="EZ159" s="2"/>
      <c r="FA159" s="2"/>
      <c r="FB159" s="2"/>
      <c r="FC159" s="2"/>
      <c r="FD159" s="2"/>
      <c r="FE159" s="2"/>
      <c r="FF159" s="2"/>
      <c r="FG159" s="2"/>
      <c r="FH159" s="2"/>
      <c r="FI159" s="2"/>
      <c r="FJ159" s="2"/>
      <c r="FK159" s="2"/>
      <c r="FL159" s="2"/>
      <c r="FM159" s="2"/>
      <c r="FN159" s="2"/>
      <c r="FO159" s="2"/>
      <c r="FP159" s="2"/>
      <c r="FQ159" s="2">
        <v>0</v>
      </c>
      <c r="FR159" s="2">
        <f t="shared" si="182"/>
        <v>0</v>
      </c>
      <c r="FS159" s="2">
        <v>0</v>
      </c>
      <c r="FT159" s="2"/>
      <c r="FU159" s="2"/>
      <c r="FV159" s="2"/>
      <c r="FW159" s="2"/>
      <c r="FX159" s="2">
        <v>0</v>
      </c>
      <c r="FY159" s="2">
        <v>0</v>
      </c>
      <c r="FZ159" s="2"/>
      <c r="GA159" s="2" t="s">
        <v>6</v>
      </c>
      <c r="GB159" s="2"/>
      <c r="GC159" s="2"/>
      <c r="GD159" s="2">
        <v>1</v>
      </c>
      <c r="GE159" s="2"/>
      <c r="GF159" s="2">
        <v>-736063391</v>
      </c>
      <c r="GG159" s="2">
        <v>2</v>
      </c>
      <c r="GH159" s="2">
        <v>2</v>
      </c>
      <c r="GI159" s="2">
        <v>-2</v>
      </c>
      <c r="GJ159" s="2">
        <v>0</v>
      </c>
      <c r="GK159" s="2">
        <v>0</v>
      </c>
      <c r="GL159" s="2">
        <f t="shared" si="183"/>
        <v>0</v>
      </c>
      <c r="GM159" s="2">
        <f t="shared" si="184"/>
        <v>259</v>
      </c>
      <c r="GN159" s="2">
        <f t="shared" si="185"/>
        <v>259</v>
      </c>
      <c r="GO159" s="2">
        <f t="shared" si="186"/>
        <v>0</v>
      </c>
      <c r="GP159" s="2">
        <f t="shared" si="187"/>
        <v>0</v>
      </c>
      <c r="GQ159" s="2"/>
      <c r="GR159" s="2">
        <v>0</v>
      </c>
      <c r="GS159" s="2">
        <v>2</v>
      </c>
      <c r="GT159" s="2">
        <v>0</v>
      </c>
      <c r="GU159" s="2" t="s">
        <v>6</v>
      </c>
      <c r="GV159" s="2">
        <f t="shared" si="188"/>
        <v>0</v>
      </c>
      <c r="GW159" s="2">
        <v>1</v>
      </c>
      <c r="GX159" s="2">
        <f t="shared" si="189"/>
        <v>0</v>
      </c>
      <c r="GY159" s="2"/>
      <c r="GZ159" s="2"/>
      <c r="HA159" s="2">
        <v>0</v>
      </c>
      <c r="HB159" s="2">
        <v>0</v>
      </c>
      <c r="HC159" s="2">
        <f t="shared" si="190"/>
        <v>0</v>
      </c>
      <c r="HD159" s="2"/>
      <c r="HE159" s="2" t="s">
        <v>6</v>
      </c>
      <c r="HF159" s="2" t="s">
        <v>6</v>
      </c>
      <c r="HG159" s="2"/>
      <c r="HH159" s="2"/>
      <c r="HI159" s="2"/>
      <c r="HJ159" s="2"/>
      <c r="HK159" s="2"/>
      <c r="HL159" s="2"/>
      <c r="HM159" s="2" t="s">
        <v>6</v>
      </c>
      <c r="HN159" s="2" t="s">
        <v>6</v>
      </c>
      <c r="HO159" s="2" t="s">
        <v>6</v>
      </c>
      <c r="HP159" s="2" t="s">
        <v>6</v>
      </c>
      <c r="HQ159" s="2" t="s">
        <v>6</v>
      </c>
      <c r="HR159" s="2"/>
      <c r="HS159" s="2"/>
      <c r="HT159" s="2"/>
      <c r="HU159" s="2"/>
      <c r="HV159" s="2"/>
      <c r="HW159" s="2"/>
      <c r="HX159" s="2"/>
      <c r="HY159" s="2"/>
      <c r="HZ159" s="2"/>
      <c r="IA159" s="2"/>
      <c r="IB159" s="2"/>
      <c r="IC159" s="2"/>
      <c r="ID159" s="2"/>
      <c r="IE159" s="2"/>
      <c r="IF159" s="2">
        <v>-1</v>
      </c>
      <c r="IG159" s="2"/>
      <c r="IH159" s="2"/>
      <c r="II159" s="2"/>
      <c r="IJ159" s="2"/>
      <c r="IK159" s="2">
        <v>0</v>
      </c>
      <c r="IL159" s="2"/>
      <c r="IM159" s="2"/>
      <c r="IN159" s="2"/>
      <c r="IO159" s="2"/>
      <c r="IP159" s="2"/>
      <c r="IQ159" s="2"/>
      <c r="IR159" s="2"/>
      <c r="IS159" s="2"/>
      <c r="IT159" s="2"/>
      <c r="IU159" s="2"/>
    </row>
    <row r="160" spans="1:255" x14ac:dyDescent="0.2">
      <c r="A160">
        <v>18</v>
      </c>
      <c r="B160">
        <v>1</v>
      </c>
      <c r="C160">
        <v>266</v>
      </c>
      <c r="E160" t="s">
        <v>308</v>
      </c>
      <c r="F160" t="e">
        <f>'2.Лок.смета.и.Акт'!#REF!</f>
        <v>#REF!</v>
      </c>
      <c r="G160" t="s">
        <v>310</v>
      </c>
      <c r="H160" t="s">
        <v>63</v>
      </c>
      <c r="I160">
        <f>I148*J160</f>
        <v>1.67E-2</v>
      </c>
      <c r="J160">
        <v>0.32115384615384618</v>
      </c>
      <c r="K160">
        <v>0.321154</v>
      </c>
      <c r="O160">
        <f t="shared" si="159"/>
        <v>2203</v>
      </c>
      <c r="P160">
        <f t="shared" si="160"/>
        <v>2203</v>
      </c>
      <c r="Q160">
        <f t="shared" si="161"/>
        <v>0</v>
      </c>
      <c r="R160">
        <f t="shared" si="162"/>
        <v>0</v>
      </c>
      <c r="S160">
        <f t="shared" si="163"/>
        <v>0</v>
      </c>
      <c r="T160">
        <f t="shared" si="164"/>
        <v>0</v>
      </c>
      <c r="U160">
        <f t="shared" si="165"/>
        <v>0</v>
      </c>
      <c r="V160">
        <f t="shared" si="166"/>
        <v>0</v>
      </c>
      <c r="W160">
        <f t="shared" si="167"/>
        <v>0</v>
      </c>
      <c r="X160">
        <f t="shared" si="168"/>
        <v>0</v>
      </c>
      <c r="Y160">
        <f t="shared" si="169"/>
        <v>0</v>
      </c>
      <c r="AA160">
        <v>86295184</v>
      </c>
      <c r="AB160">
        <f t="shared" si="170"/>
        <v>17451.32</v>
      </c>
      <c r="AC160">
        <f t="shared" si="191"/>
        <v>17451.32</v>
      </c>
      <c r="AD160">
        <f t="shared" si="154"/>
        <v>0</v>
      </c>
      <c r="AE160">
        <f t="shared" si="155"/>
        <v>0</v>
      </c>
      <c r="AF160">
        <f t="shared" si="156"/>
        <v>0</v>
      </c>
      <c r="AG160">
        <f t="shared" si="171"/>
        <v>0</v>
      </c>
      <c r="AH160">
        <f t="shared" si="157"/>
        <v>0</v>
      </c>
      <c r="AI160">
        <f t="shared" si="158"/>
        <v>0</v>
      </c>
      <c r="AJ160">
        <f t="shared" si="172"/>
        <v>0</v>
      </c>
      <c r="AK160">
        <v>17451.32</v>
      </c>
      <c r="AL160">
        <v>17451.32</v>
      </c>
      <c r="AM160">
        <v>0</v>
      </c>
      <c r="AN160">
        <v>0</v>
      </c>
      <c r="AO160">
        <v>0</v>
      </c>
      <c r="AP160">
        <v>0</v>
      </c>
      <c r="AQ160">
        <v>0</v>
      </c>
      <c r="AR160">
        <v>0</v>
      </c>
      <c r="AS160">
        <v>0</v>
      </c>
      <c r="AT160">
        <v>0</v>
      </c>
      <c r="AU160">
        <v>0</v>
      </c>
      <c r="AV160">
        <v>1</v>
      </c>
      <c r="AW160">
        <v>1</v>
      </c>
      <c r="AZ160">
        <v>1</v>
      </c>
      <c r="BA160">
        <v>1</v>
      </c>
      <c r="BB160">
        <v>1</v>
      </c>
      <c r="BC160">
        <v>7.56</v>
      </c>
      <c r="BD160" t="s">
        <v>6</v>
      </c>
      <c r="BE160" t="s">
        <v>6</v>
      </c>
      <c r="BF160" t="s">
        <v>6</v>
      </c>
      <c r="BG160" t="s">
        <v>6</v>
      </c>
      <c r="BH160">
        <v>3</v>
      </c>
      <c r="BI160">
        <v>1</v>
      </c>
      <c r="BJ160" t="s">
        <v>311</v>
      </c>
      <c r="BM160">
        <v>500003</v>
      </c>
      <c r="BN160">
        <v>0</v>
      </c>
      <c r="BO160" t="s">
        <v>6</v>
      </c>
      <c r="BP160">
        <v>0</v>
      </c>
      <c r="BQ160">
        <v>22</v>
      </c>
      <c r="BR160">
        <v>0</v>
      </c>
      <c r="BS160">
        <v>1</v>
      </c>
      <c r="BT160">
        <v>1</v>
      </c>
      <c r="BU160">
        <v>1</v>
      </c>
      <c r="BV160">
        <v>1</v>
      </c>
      <c r="BW160">
        <v>1</v>
      </c>
      <c r="BX160">
        <v>1</v>
      </c>
      <c r="BY160" t="s">
        <v>6</v>
      </c>
      <c r="BZ160">
        <v>0</v>
      </c>
      <c r="CA160">
        <v>0</v>
      </c>
      <c r="CB160" t="s">
        <v>6</v>
      </c>
      <c r="CE160">
        <v>0</v>
      </c>
      <c r="CF160">
        <v>0</v>
      </c>
      <c r="CG160">
        <v>0</v>
      </c>
      <c r="CM160">
        <v>0</v>
      </c>
      <c r="CN160" t="s">
        <v>6</v>
      </c>
      <c r="CO160">
        <v>0</v>
      </c>
      <c r="CP160">
        <f t="shared" si="173"/>
        <v>2203</v>
      </c>
      <c r="CQ160">
        <f t="shared" si="174"/>
        <v>131931.9792</v>
      </c>
      <c r="CR160">
        <f t="shared" si="175"/>
        <v>0</v>
      </c>
      <c r="CS160">
        <f t="shared" si="176"/>
        <v>0</v>
      </c>
      <c r="CT160">
        <f t="shared" si="177"/>
        <v>0</v>
      </c>
      <c r="CU160">
        <f t="shared" si="178"/>
        <v>0</v>
      </c>
      <c r="CV160">
        <f t="shared" si="179"/>
        <v>0</v>
      </c>
      <c r="CW160">
        <f t="shared" si="180"/>
        <v>0</v>
      </c>
      <c r="CX160">
        <f t="shared" si="181"/>
        <v>0</v>
      </c>
      <c r="CY160">
        <f>(S160+R160)*(BZ160/100)</f>
        <v>0</v>
      </c>
      <c r="CZ160">
        <f>(S160+R160)*(CA160/100)</f>
        <v>0</v>
      </c>
      <c r="DC160" t="s">
        <v>6</v>
      </c>
      <c r="DD160" t="s">
        <v>6</v>
      </c>
      <c r="DE160" t="s">
        <v>6</v>
      </c>
      <c r="DF160" t="s">
        <v>6</v>
      </c>
      <c r="DG160" t="s">
        <v>6</v>
      </c>
      <c r="DH160" t="s">
        <v>6</v>
      </c>
      <c r="DI160" t="s">
        <v>6</v>
      </c>
      <c r="DJ160" t="s">
        <v>6</v>
      </c>
      <c r="DK160" t="s">
        <v>6</v>
      </c>
      <c r="DL160" t="s">
        <v>6</v>
      </c>
      <c r="DM160" t="s">
        <v>6</v>
      </c>
      <c r="DN160">
        <v>0</v>
      </c>
      <c r="DO160">
        <v>0</v>
      </c>
      <c r="DP160">
        <v>1</v>
      </c>
      <c r="DQ160">
        <v>1</v>
      </c>
      <c r="DU160">
        <v>1009</v>
      </c>
      <c r="DV160" t="s">
        <v>63</v>
      </c>
      <c r="DW160" t="e">
        <f>'2.Лок.смета.и.Акт'!#REF!</f>
        <v>#REF!</v>
      </c>
      <c r="DX160">
        <v>1000</v>
      </c>
      <c r="DZ160" t="s">
        <v>6</v>
      </c>
      <c r="EA160" t="s">
        <v>6</v>
      </c>
      <c r="EB160" t="s">
        <v>6</v>
      </c>
      <c r="EC160" t="s">
        <v>6</v>
      </c>
      <c r="EE160">
        <v>54938783</v>
      </c>
      <c r="EF160">
        <v>22</v>
      </c>
      <c r="EG160" t="s">
        <v>45</v>
      </c>
      <c r="EH160">
        <v>0</v>
      </c>
      <c r="EI160" t="s">
        <v>6</v>
      </c>
      <c r="EJ160">
        <v>1</v>
      </c>
      <c r="EK160">
        <v>500003</v>
      </c>
      <c r="EL160" t="s">
        <v>46</v>
      </c>
      <c r="EM160" t="s">
        <v>47</v>
      </c>
      <c r="EO160" t="s">
        <v>6</v>
      </c>
      <c r="EQ160">
        <v>0</v>
      </c>
      <c r="ER160">
        <v>125913.29</v>
      </c>
      <c r="ES160">
        <v>17451.32</v>
      </c>
      <c r="ET160">
        <v>0</v>
      </c>
      <c r="EU160">
        <v>0</v>
      </c>
      <c r="EV160">
        <v>0</v>
      </c>
      <c r="EW160">
        <v>0</v>
      </c>
      <c r="EX160">
        <v>0</v>
      </c>
      <c r="EZ160">
        <v>5</v>
      </c>
      <c r="FC160">
        <v>0</v>
      </c>
      <c r="FD160">
        <v>18</v>
      </c>
      <c r="FF160">
        <v>125913.29</v>
      </c>
      <c r="FQ160">
        <v>0</v>
      </c>
      <c r="FR160">
        <f t="shared" si="182"/>
        <v>0</v>
      </c>
      <c r="FS160">
        <v>0</v>
      </c>
      <c r="FX160">
        <v>0</v>
      </c>
      <c r="FY160">
        <v>0</v>
      </c>
      <c r="GA160" t="s">
        <v>312</v>
      </c>
      <c r="GD160">
        <v>1</v>
      </c>
      <c r="GF160">
        <v>-736063391</v>
      </c>
      <c r="GG160">
        <v>2</v>
      </c>
      <c r="GH160">
        <v>3</v>
      </c>
      <c r="GI160">
        <v>5</v>
      </c>
      <c r="GJ160">
        <v>0</v>
      </c>
      <c r="GK160">
        <v>0</v>
      </c>
      <c r="GL160">
        <f t="shared" si="183"/>
        <v>0</v>
      </c>
      <c r="GM160">
        <f t="shared" si="184"/>
        <v>2203</v>
      </c>
      <c r="GN160">
        <f t="shared" si="185"/>
        <v>2203</v>
      </c>
      <c r="GO160">
        <f t="shared" si="186"/>
        <v>0</v>
      </c>
      <c r="GP160">
        <f t="shared" si="187"/>
        <v>0</v>
      </c>
      <c r="GR160">
        <v>1</v>
      </c>
      <c r="GS160">
        <v>1</v>
      </c>
      <c r="GT160">
        <v>0</v>
      </c>
      <c r="GU160" t="s">
        <v>6</v>
      </c>
      <c r="GV160">
        <f t="shared" si="188"/>
        <v>0</v>
      </c>
      <c r="GW160">
        <v>1</v>
      </c>
      <c r="GX160">
        <f t="shared" si="189"/>
        <v>0</v>
      </c>
      <c r="HA160">
        <v>0</v>
      </c>
      <c r="HB160">
        <v>0</v>
      </c>
      <c r="HC160">
        <f t="shared" si="190"/>
        <v>0</v>
      </c>
      <c r="HE160" t="s">
        <v>38</v>
      </c>
      <c r="HF160" t="s">
        <v>201</v>
      </c>
      <c r="HM160" t="s">
        <v>6</v>
      </c>
      <c r="HN160" t="s">
        <v>6</v>
      </c>
      <c r="HO160" t="s">
        <v>6</v>
      </c>
      <c r="HP160" t="s">
        <v>6</v>
      </c>
      <c r="HQ160" t="s">
        <v>6</v>
      </c>
      <c r="IF160">
        <v>-1</v>
      </c>
      <c r="IK160">
        <v>0</v>
      </c>
    </row>
    <row r="161" spans="1:255" x14ac:dyDescent="0.2">
      <c r="A161" s="2">
        <v>17</v>
      </c>
      <c r="B161" s="2">
        <v>1</v>
      </c>
      <c r="C161" s="2">
        <f>ROW(SmtRes!A282)</f>
        <v>282</v>
      </c>
      <c r="D161" s="2">
        <f>ROW(EtalonRes!A325)</f>
        <v>325</v>
      </c>
      <c r="E161" s="2" t="s">
        <v>313</v>
      </c>
      <c r="F161" s="2" t="s">
        <v>292</v>
      </c>
      <c r="G161" s="2" t="s">
        <v>314</v>
      </c>
      <c r="H161" s="2" t="s">
        <v>240</v>
      </c>
      <c r="I161" s="2">
        <f>'2.Лок.смета.и.Акт'!E43</f>
        <v>0.14000000000000001</v>
      </c>
      <c r="J161" s="2">
        <v>0</v>
      </c>
      <c r="K161" s="2">
        <v>0.14000000000000001</v>
      </c>
      <c r="L161" s="2"/>
      <c r="M161" s="2"/>
      <c r="N161" s="2"/>
      <c r="O161" s="2">
        <f t="shared" si="159"/>
        <v>82</v>
      </c>
      <c r="P161" s="2">
        <f t="shared" si="160"/>
        <v>0</v>
      </c>
      <c r="Q161" s="2">
        <f t="shared" si="161"/>
        <v>21</v>
      </c>
      <c r="R161" s="2">
        <f t="shared" si="162"/>
        <v>0</v>
      </c>
      <c r="S161" s="2">
        <f t="shared" si="163"/>
        <v>61</v>
      </c>
      <c r="T161" s="2">
        <f t="shared" si="164"/>
        <v>0</v>
      </c>
      <c r="U161" s="2">
        <f t="shared" si="165"/>
        <v>7.1106000000000007</v>
      </c>
      <c r="V161" s="2">
        <f t="shared" si="166"/>
        <v>1.6800000000000002E-2</v>
      </c>
      <c r="W161" s="2">
        <f t="shared" si="167"/>
        <v>0</v>
      </c>
      <c r="X161" s="2">
        <f t="shared" si="168"/>
        <v>55</v>
      </c>
      <c r="Y161" s="2">
        <f t="shared" si="169"/>
        <v>52</v>
      </c>
      <c r="Z161" s="2"/>
      <c r="AA161" s="2">
        <v>86295183</v>
      </c>
      <c r="AB161" s="2">
        <f t="shared" si="170"/>
        <v>586.05999999999995</v>
      </c>
      <c r="AC161" s="2">
        <f>ROUND((ES161+(SUM(SmtRes!BC267:'SmtRes'!BC282)+SUM(EtalonRes!AL305:'EtalonRes'!AL325))),2)</f>
        <v>0</v>
      </c>
      <c r="AD161" s="2">
        <f t="shared" si="154"/>
        <v>149.27000000000001</v>
      </c>
      <c r="AE161" s="2">
        <f t="shared" si="155"/>
        <v>1.63</v>
      </c>
      <c r="AF161" s="2">
        <f t="shared" si="156"/>
        <v>436.79</v>
      </c>
      <c r="AG161" s="2">
        <f t="shared" si="171"/>
        <v>0</v>
      </c>
      <c r="AH161" s="2">
        <f t="shared" si="157"/>
        <v>50.79</v>
      </c>
      <c r="AI161" s="2">
        <f t="shared" si="158"/>
        <v>0.12</v>
      </c>
      <c r="AJ161" s="2">
        <f t="shared" si="172"/>
        <v>0</v>
      </c>
      <c r="AK161" s="2">
        <v>668.26</v>
      </c>
      <c r="AL161" s="2">
        <v>82.2</v>
      </c>
      <c r="AM161" s="2">
        <v>149.27000000000001</v>
      </c>
      <c r="AN161" s="2">
        <v>1.63</v>
      </c>
      <c r="AO161" s="2">
        <v>436.79</v>
      </c>
      <c r="AP161" s="2">
        <v>0</v>
      </c>
      <c r="AQ161" s="2">
        <v>50.79</v>
      </c>
      <c r="AR161" s="2">
        <v>0.12</v>
      </c>
      <c r="AS161" s="2">
        <v>0</v>
      </c>
      <c r="AT161" s="2">
        <v>90</v>
      </c>
      <c r="AU161" s="2">
        <v>85</v>
      </c>
      <c r="AV161" s="2">
        <v>1</v>
      </c>
      <c r="AW161" s="2">
        <v>1</v>
      </c>
      <c r="AX161" s="2"/>
      <c r="AY161" s="2"/>
      <c r="AZ161" s="2">
        <v>1</v>
      </c>
      <c r="BA161" s="2">
        <v>1</v>
      </c>
      <c r="BB161" s="2">
        <v>1</v>
      </c>
      <c r="BC161" s="2">
        <v>1</v>
      </c>
      <c r="BD161" s="2" t="s">
        <v>6</v>
      </c>
      <c r="BE161" s="2" t="s">
        <v>6</v>
      </c>
      <c r="BF161" s="2" t="s">
        <v>6</v>
      </c>
      <c r="BG161" s="2" t="s">
        <v>6</v>
      </c>
      <c r="BH161" s="2">
        <v>0</v>
      </c>
      <c r="BI161" s="2">
        <v>1</v>
      </c>
      <c r="BJ161" s="2" t="s">
        <v>294</v>
      </c>
      <c r="BK161" s="2"/>
      <c r="BL161" s="2"/>
      <c r="BM161" s="2">
        <v>9001</v>
      </c>
      <c r="BN161" s="2">
        <v>0</v>
      </c>
      <c r="BO161" s="2" t="s">
        <v>6</v>
      </c>
      <c r="BP161" s="2">
        <v>0</v>
      </c>
      <c r="BQ161" s="2">
        <v>1</v>
      </c>
      <c r="BR161" s="2">
        <v>0</v>
      </c>
      <c r="BS161" s="2">
        <v>1</v>
      </c>
      <c r="BT161" s="2">
        <v>1</v>
      </c>
      <c r="BU161" s="2">
        <v>1</v>
      </c>
      <c r="BV161" s="2">
        <v>1</v>
      </c>
      <c r="BW161" s="2">
        <v>1</v>
      </c>
      <c r="BX161" s="2">
        <v>1</v>
      </c>
      <c r="BY161" s="2" t="s">
        <v>6</v>
      </c>
      <c r="BZ161" s="2">
        <v>90</v>
      </c>
      <c r="CA161" s="2">
        <v>85</v>
      </c>
      <c r="CB161" s="2" t="s">
        <v>6</v>
      </c>
      <c r="CC161" s="2"/>
      <c r="CD161" s="2"/>
      <c r="CE161" s="2">
        <v>0</v>
      </c>
      <c r="CF161" s="2">
        <v>0</v>
      </c>
      <c r="CG161" s="2">
        <v>0</v>
      </c>
      <c r="CH161" s="2"/>
      <c r="CI161" s="2"/>
      <c r="CJ161" s="2"/>
      <c r="CK161" s="2"/>
      <c r="CL161" s="2"/>
      <c r="CM161" s="2">
        <v>0</v>
      </c>
      <c r="CN161" s="2" t="s">
        <v>6</v>
      </c>
      <c r="CO161" s="2">
        <v>0</v>
      </c>
      <c r="CP161" s="2">
        <f t="shared" si="173"/>
        <v>82</v>
      </c>
      <c r="CQ161" s="2">
        <f t="shared" si="174"/>
        <v>0</v>
      </c>
      <c r="CR161" s="2">
        <f t="shared" si="175"/>
        <v>149.27000000000001</v>
      </c>
      <c r="CS161" s="2">
        <f t="shared" si="176"/>
        <v>1.63</v>
      </c>
      <c r="CT161" s="2">
        <f t="shared" si="177"/>
        <v>436.79</v>
      </c>
      <c r="CU161" s="2">
        <f t="shared" si="178"/>
        <v>0</v>
      </c>
      <c r="CV161" s="2">
        <f t="shared" si="179"/>
        <v>50.79</v>
      </c>
      <c r="CW161" s="2">
        <f t="shared" si="180"/>
        <v>0.12</v>
      </c>
      <c r="CX161" s="2">
        <f t="shared" si="181"/>
        <v>0</v>
      </c>
      <c r="CY161" s="2">
        <f>(((S161+(R161*IF(0,0,1)))*AT161)/100)</f>
        <v>54.9</v>
      </c>
      <c r="CZ161" s="2">
        <f>(((S161+(R161*IF(0,0,1)))*AU161)/100)</f>
        <v>51.85</v>
      </c>
      <c r="DA161" s="2"/>
      <c r="DB161" s="2"/>
      <c r="DC161" s="2" t="s">
        <v>6</v>
      </c>
      <c r="DD161" s="2" t="s">
        <v>6</v>
      </c>
      <c r="DE161" s="2" t="s">
        <v>6</v>
      </c>
      <c r="DF161" s="2" t="s">
        <v>6</v>
      </c>
      <c r="DG161" s="2" t="s">
        <v>6</v>
      </c>
      <c r="DH161" s="2" t="s">
        <v>6</v>
      </c>
      <c r="DI161" s="2" t="s">
        <v>6</v>
      </c>
      <c r="DJ161" s="2" t="s">
        <v>6</v>
      </c>
      <c r="DK161" s="2" t="s">
        <v>6</v>
      </c>
      <c r="DL161" s="2" t="s">
        <v>6</v>
      </c>
      <c r="DM161" s="2" t="s">
        <v>6</v>
      </c>
      <c r="DN161" s="2">
        <v>0</v>
      </c>
      <c r="DO161" s="2">
        <v>0</v>
      </c>
      <c r="DP161" s="2">
        <v>1</v>
      </c>
      <c r="DQ161" s="2">
        <v>1</v>
      </c>
      <c r="DR161" s="2"/>
      <c r="DS161" s="2"/>
      <c r="DT161" s="2"/>
      <c r="DU161" s="2">
        <v>1013</v>
      </c>
      <c r="DV161" s="2" t="s">
        <v>240</v>
      </c>
      <c r="DW161" s="2" t="s">
        <v>240</v>
      </c>
      <c r="DX161" s="2">
        <v>1</v>
      </c>
      <c r="DY161" s="2"/>
      <c r="DZ161" s="2" t="s">
        <v>6</v>
      </c>
      <c r="EA161" s="2" t="s">
        <v>6</v>
      </c>
      <c r="EB161" s="2" t="s">
        <v>6</v>
      </c>
      <c r="EC161" s="2" t="s">
        <v>6</v>
      </c>
      <c r="ED161" s="2"/>
      <c r="EE161" s="2">
        <v>54938604</v>
      </c>
      <c r="EF161" s="2">
        <v>1</v>
      </c>
      <c r="EG161" s="2" t="s">
        <v>25</v>
      </c>
      <c r="EH161" s="2">
        <v>0</v>
      </c>
      <c r="EI161" s="2" t="s">
        <v>6</v>
      </c>
      <c r="EJ161" s="2">
        <v>1</v>
      </c>
      <c r="EK161" s="2">
        <v>9001</v>
      </c>
      <c r="EL161" s="2" t="s">
        <v>245</v>
      </c>
      <c r="EM161" s="2" t="s">
        <v>246</v>
      </c>
      <c r="EN161" s="2"/>
      <c r="EO161" s="2" t="s">
        <v>6</v>
      </c>
      <c r="EP161" s="2"/>
      <c r="EQ161" s="2">
        <v>0</v>
      </c>
      <c r="ER161" s="2">
        <v>668.26</v>
      </c>
      <c r="ES161" s="2">
        <v>82.2</v>
      </c>
      <c r="ET161" s="2">
        <v>149.27000000000001</v>
      </c>
      <c r="EU161" s="2">
        <v>1.63</v>
      </c>
      <c r="EV161" s="2">
        <v>436.79</v>
      </c>
      <c r="EW161" s="2">
        <v>50.79</v>
      </c>
      <c r="EX161" s="2">
        <v>0.12</v>
      </c>
      <c r="EY161" s="2">
        <v>1</v>
      </c>
      <c r="EZ161" s="2"/>
      <c r="FA161" s="2"/>
      <c r="FB161" s="2"/>
      <c r="FC161" s="2"/>
      <c r="FD161" s="2"/>
      <c r="FE161" s="2"/>
      <c r="FF161" s="2"/>
      <c r="FG161" s="2"/>
      <c r="FH161" s="2"/>
      <c r="FI161" s="2"/>
      <c r="FJ161" s="2"/>
      <c r="FK161" s="2"/>
      <c r="FL161" s="2"/>
      <c r="FM161" s="2"/>
      <c r="FN161" s="2"/>
      <c r="FO161" s="2"/>
      <c r="FP161" s="2"/>
      <c r="FQ161" s="2">
        <v>0</v>
      </c>
      <c r="FR161" s="2">
        <f t="shared" si="182"/>
        <v>0</v>
      </c>
      <c r="FS161" s="2">
        <v>0</v>
      </c>
      <c r="FT161" s="2"/>
      <c r="FU161" s="2"/>
      <c r="FV161" s="2"/>
      <c r="FW161" s="2"/>
      <c r="FX161" s="2">
        <v>90</v>
      </c>
      <c r="FY161" s="2">
        <v>85</v>
      </c>
      <c r="FZ161" s="2"/>
      <c r="GA161" s="2" t="s">
        <v>6</v>
      </c>
      <c r="GB161" s="2"/>
      <c r="GC161" s="2"/>
      <c r="GD161" s="2">
        <v>1</v>
      </c>
      <c r="GE161" s="2"/>
      <c r="GF161" s="2">
        <v>1527547445</v>
      </c>
      <c r="GG161" s="2">
        <v>2</v>
      </c>
      <c r="GH161" s="2">
        <v>1</v>
      </c>
      <c r="GI161" s="2">
        <v>-2</v>
      </c>
      <c r="GJ161" s="2">
        <v>0</v>
      </c>
      <c r="GK161" s="2">
        <v>0</v>
      </c>
      <c r="GL161" s="2">
        <f t="shared" si="183"/>
        <v>0</v>
      </c>
      <c r="GM161" s="2">
        <f t="shared" si="184"/>
        <v>189</v>
      </c>
      <c r="GN161" s="2">
        <f t="shared" si="185"/>
        <v>189</v>
      </c>
      <c r="GO161" s="2">
        <f t="shared" si="186"/>
        <v>0</v>
      </c>
      <c r="GP161" s="2">
        <f t="shared" si="187"/>
        <v>0</v>
      </c>
      <c r="GQ161" s="2"/>
      <c r="GR161" s="2">
        <v>0</v>
      </c>
      <c r="GS161" s="2">
        <v>3</v>
      </c>
      <c r="GT161" s="2">
        <v>0</v>
      </c>
      <c r="GU161" s="2" t="s">
        <v>6</v>
      </c>
      <c r="GV161" s="2">
        <f t="shared" si="188"/>
        <v>0</v>
      </c>
      <c r="GW161" s="2">
        <v>1</v>
      </c>
      <c r="GX161" s="2">
        <f t="shared" si="189"/>
        <v>0</v>
      </c>
      <c r="GY161" s="2"/>
      <c r="GZ161" s="2"/>
      <c r="HA161" s="2">
        <v>0</v>
      </c>
      <c r="HB161" s="2">
        <v>0</v>
      </c>
      <c r="HC161" s="2">
        <f t="shared" si="190"/>
        <v>0</v>
      </c>
      <c r="HD161" s="2"/>
      <c r="HE161" s="2" t="s">
        <v>6</v>
      </c>
      <c r="HF161" s="2" t="s">
        <v>6</v>
      </c>
      <c r="HG161" s="2"/>
      <c r="HH161" s="2"/>
      <c r="HI161" s="2"/>
      <c r="HJ161" s="2"/>
      <c r="HK161" s="2"/>
      <c r="HL161" s="2"/>
      <c r="HM161" s="2" t="s">
        <v>6</v>
      </c>
      <c r="HN161" s="2" t="s">
        <v>6</v>
      </c>
      <c r="HO161" s="2" t="s">
        <v>6</v>
      </c>
      <c r="HP161" s="2" t="s">
        <v>6</v>
      </c>
      <c r="HQ161" s="2" t="s">
        <v>6</v>
      </c>
      <c r="HR161" s="2"/>
      <c r="HS161" s="2"/>
      <c r="HT161" s="2"/>
      <c r="HU161" s="2"/>
      <c r="HV161" s="2"/>
      <c r="HW161" s="2"/>
      <c r="HX161" s="2"/>
      <c r="HY161" s="2"/>
      <c r="HZ161" s="2"/>
      <c r="IA161" s="2"/>
      <c r="IB161" s="2"/>
      <c r="IC161" s="2"/>
      <c r="ID161" s="2"/>
      <c r="IE161" s="2"/>
      <c r="IF161" s="2">
        <v>-1</v>
      </c>
      <c r="IG161" s="2"/>
      <c r="IH161" s="2"/>
      <c r="II161" s="2"/>
      <c r="IJ161" s="2"/>
      <c r="IK161" s="2">
        <v>0</v>
      </c>
      <c r="IL161" s="2"/>
      <c r="IM161" s="2"/>
      <c r="IN161" s="2"/>
      <c r="IO161" s="2"/>
      <c r="IP161" s="2"/>
      <c r="IQ161" s="2"/>
      <c r="IR161" s="2"/>
      <c r="IS161" s="2"/>
      <c r="IT161" s="2"/>
      <c r="IU161" s="2"/>
    </row>
    <row r="162" spans="1:255" x14ac:dyDescent="0.2">
      <c r="A162">
        <v>17</v>
      </c>
      <c r="B162">
        <v>1</v>
      </c>
      <c r="C162">
        <f>ROW(SmtRes!A298)</f>
        <v>298</v>
      </c>
      <c r="D162">
        <f>ROW(EtalonRes!A346)</f>
        <v>346</v>
      </c>
      <c r="E162" t="s">
        <v>313</v>
      </c>
      <c r="F162" t="s">
        <v>292</v>
      </c>
      <c r="G162" t="s">
        <v>314</v>
      </c>
      <c r="H162" t="s">
        <v>240</v>
      </c>
      <c r="I162">
        <f>'2.Лок.смета.и.Акт'!E43</f>
        <v>0.14000000000000001</v>
      </c>
      <c r="J162">
        <v>0</v>
      </c>
      <c r="K162">
        <v>0.14000000000000001</v>
      </c>
      <c r="O162">
        <f t="shared" si="159"/>
        <v>1759</v>
      </c>
      <c r="P162">
        <f t="shared" si="160"/>
        <v>0</v>
      </c>
      <c r="Q162">
        <f t="shared" si="161"/>
        <v>194</v>
      </c>
      <c r="R162">
        <f t="shared" si="162"/>
        <v>5</v>
      </c>
      <c r="S162">
        <f t="shared" si="163"/>
        <v>1565</v>
      </c>
      <c r="T162">
        <f t="shared" si="164"/>
        <v>0</v>
      </c>
      <c r="U162" t="e">
        <f t="shared" si="165"/>
        <v>#REF!</v>
      </c>
      <c r="V162">
        <f t="shared" si="166"/>
        <v>1.6800000000000002E-2</v>
      </c>
      <c r="W162">
        <f t="shared" si="167"/>
        <v>0</v>
      </c>
      <c r="X162" t="e">
        <f t="shared" si="168"/>
        <v>#REF!</v>
      </c>
      <c r="Y162" t="e">
        <f t="shared" si="169"/>
        <v>#REF!</v>
      </c>
      <c r="AA162">
        <v>86295184</v>
      </c>
      <c r="AB162">
        <f t="shared" si="170"/>
        <v>586.05999999999995</v>
      </c>
      <c r="AC162">
        <f>ROUND((ES162+(SUM(SmtRes!BC283:'SmtRes'!BC298)+SUM(EtalonRes!AL326:'EtalonRes'!AL346))),2)</f>
        <v>0</v>
      </c>
      <c r="AD162">
        <f t="shared" si="154"/>
        <v>149.27000000000001</v>
      </c>
      <c r="AE162">
        <f t="shared" si="155"/>
        <v>1.63</v>
      </c>
      <c r="AF162">
        <f t="shared" si="156"/>
        <v>436.79</v>
      </c>
      <c r="AG162">
        <f t="shared" si="171"/>
        <v>0</v>
      </c>
      <c r="AH162" t="e">
        <f t="shared" si="157"/>
        <v>#REF!</v>
      </c>
      <c r="AI162">
        <f t="shared" si="158"/>
        <v>0.12</v>
      </c>
      <c r="AJ162">
        <f t="shared" si="172"/>
        <v>0</v>
      </c>
      <c r="AK162">
        <f>AL162+AM162+AO162</f>
        <v>668.26</v>
      </c>
      <c r="AL162">
        <v>82.2</v>
      </c>
      <c r="AM162" s="75">
        <f>'1.Лок.смета.и.Акт'!F302</f>
        <v>149.27000000000001</v>
      </c>
      <c r="AN162" s="75">
        <f>'1.Лок.смета.и.Акт'!F303</f>
        <v>1.63</v>
      </c>
      <c r="AO162" s="75">
        <f>'1.Лок.смета.и.Акт'!F301</f>
        <v>436.79</v>
      </c>
      <c r="AP162">
        <v>0</v>
      </c>
      <c r="AQ162" t="e">
        <f>'2.Лок.смета.и.Акт'!#REF!</f>
        <v>#REF!</v>
      </c>
      <c r="AR162">
        <v>0.12</v>
      </c>
      <c r="AS162">
        <v>0</v>
      </c>
      <c r="AT162">
        <v>86</v>
      </c>
      <c r="AU162">
        <v>72</v>
      </c>
      <c r="AV162">
        <v>1</v>
      </c>
      <c r="AW162">
        <v>1</v>
      </c>
      <c r="AZ162">
        <v>1</v>
      </c>
      <c r="BA162">
        <f>'1.Лок.смета.и.Акт'!J301</f>
        <v>25.6</v>
      </c>
      <c r="BB162">
        <f>'1.Лок.смета.и.Акт'!J302</f>
        <v>9.3000000000000007</v>
      </c>
      <c r="BC162">
        <v>7.56</v>
      </c>
      <c r="BD162" t="s">
        <v>6</v>
      </c>
      <c r="BE162" t="s">
        <v>6</v>
      </c>
      <c r="BF162" t="s">
        <v>6</v>
      </c>
      <c r="BG162" t="s">
        <v>6</v>
      </c>
      <c r="BH162">
        <v>0</v>
      </c>
      <c r="BI162">
        <v>1</v>
      </c>
      <c r="BJ162" t="s">
        <v>294</v>
      </c>
      <c r="BM162">
        <v>9001</v>
      </c>
      <c r="BN162">
        <v>0</v>
      </c>
      <c r="BO162" t="s">
        <v>292</v>
      </c>
      <c r="BP162">
        <v>1</v>
      </c>
      <c r="BQ162">
        <v>1</v>
      </c>
      <c r="BR162">
        <v>0</v>
      </c>
      <c r="BS162">
        <f>'1.Лок.смета.и.Акт'!J303</f>
        <v>19.8</v>
      </c>
      <c r="BT162">
        <v>1</v>
      </c>
      <c r="BU162">
        <v>1</v>
      </c>
      <c r="BV162">
        <v>1</v>
      </c>
      <c r="BW162">
        <v>1</v>
      </c>
      <c r="BX162">
        <v>1</v>
      </c>
      <c r="BY162" t="s">
        <v>6</v>
      </c>
      <c r="BZ162" t="e">
        <f>'2.Лок.смета.и.Акт'!#REF!</f>
        <v>#REF!</v>
      </c>
      <c r="CA162" t="e">
        <f>'2.Лок.смета.и.Акт'!#REF!</f>
        <v>#REF!</v>
      </c>
      <c r="CB162" t="s">
        <v>6</v>
      </c>
      <c r="CE162">
        <v>0</v>
      </c>
      <c r="CF162">
        <v>0</v>
      </c>
      <c r="CG162">
        <v>0</v>
      </c>
      <c r="CM162">
        <v>0</v>
      </c>
      <c r="CN162" t="s">
        <v>6</v>
      </c>
      <c r="CO162">
        <v>0</v>
      </c>
      <c r="CP162">
        <f t="shared" si="173"/>
        <v>1759</v>
      </c>
      <c r="CQ162">
        <f t="shared" si="174"/>
        <v>0</v>
      </c>
      <c r="CR162">
        <f t="shared" si="175"/>
        <v>1388.2110000000002</v>
      </c>
      <c r="CS162">
        <f t="shared" si="176"/>
        <v>32.274000000000001</v>
      </c>
      <c r="CT162">
        <f t="shared" si="177"/>
        <v>11181.824000000001</v>
      </c>
      <c r="CU162">
        <f t="shared" si="178"/>
        <v>0</v>
      </c>
      <c r="CV162" t="e">
        <f t="shared" si="179"/>
        <v>#REF!</v>
      </c>
      <c r="CW162">
        <f t="shared" si="180"/>
        <v>0.12</v>
      </c>
      <c r="CX162">
        <f t="shared" si="181"/>
        <v>0</v>
      </c>
      <c r="CY162" t="e">
        <f>(S162+R162)*(BZ162/100)</f>
        <v>#REF!</v>
      </c>
      <c r="CZ162" t="e">
        <f>(S162+R162)*(CA162/100)</f>
        <v>#REF!</v>
      </c>
      <c r="DC162" t="s">
        <v>6</v>
      </c>
      <c r="DD162" t="s">
        <v>6</v>
      </c>
      <c r="DE162" t="s">
        <v>6</v>
      </c>
      <c r="DF162" t="s">
        <v>6</v>
      </c>
      <c r="DG162" t="s">
        <v>6</v>
      </c>
      <c r="DH162" t="s">
        <v>6</v>
      </c>
      <c r="DI162" t="s">
        <v>6</v>
      </c>
      <c r="DJ162" t="s">
        <v>6</v>
      </c>
      <c r="DK162" t="s">
        <v>6</v>
      </c>
      <c r="DL162" t="s">
        <v>6</v>
      </c>
      <c r="DM162" t="s">
        <v>6</v>
      </c>
      <c r="DN162">
        <f>'1.Лок.смета.и.Акт'!E304</f>
        <v>90</v>
      </c>
      <c r="DO162">
        <f>'1.Лок.смета.и.Акт'!E305</f>
        <v>85</v>
      </c>
      <c r="DP162">
        <v>1</v>
      </c>
      <c r="DQ162">
        <v>1</v>
      </c>
      <c r="DU162">
        <v>1013</v>
      </c>
      <c r="DV162" t="s">
        <v>240</v>
      </c>
      <c r="DW162" t="str">
        <f>'2.Лок.смета.и.Акт'!D43</f>
        <v>1 т конструкций</v>
      </c>
      <c r="DX162">
        <v>1</v>
      </c>
      <c r="DZ162" t="s">
        <v>6</v>
      </c>
      <c r="EA162" t="s">
        <v>6</v>
      </c>
      <c r="EB162" t="s">
        <v>6</v>
      </c>
      <c r="EC162" t="s">
        <v>6</v>
      </c>
      <c r="EE162">
        <v>54938604</v>
      </c>
      <c r="EF162">
        <v>1</v>
      </c>
      <c r="EG162" t="s">
        <v>25</v>
      </c>
      <c r="EH162">
        <v>0</v>
      </c>
      <c r="EI162" t="s">
        <v>6</v>
      </c>
      <c r="EJ162">
        <v>1</v>
      </c>
      <c r="EK162">
        <v>9001</v>
      </c>
      <c r="EL162" t="s">
        <v>245</v>
      </c>
      <c r="EM162" t="s">
        <v>246</v>
      </c>
      <c r="EO162" t="s">
        <v>6</v>
      </c>
      <c r="EQ162">
        <v>0</v>
      </c>
      <c r="ER162">
        <f>ES162+ET162+EV162</f>
        <v>668.26</v>
      </c>
      <c r="ES162">
        <v>82.2</v>
      </c>
      <c r="ET162" s="75">
        <f>'1.Лок.смета.и.Акт'!F302</f>
        <v>149.27000000000001</v>
      </c>
      <c r="EU162" s="75">
        <f>'1.Лок.смета.и.Акт'!F303</f>
        <v>1.63</v>
      </c>
      <c r="EV162" s="75">
        <f>'1.Лок.смета.и.Акт'!F301</f>
        <v>436.79</v>
      </c>
      <c r="EW162" t="e">
        <f>'2.Лок.смета.и.Акт'!#REF!</f>
        <v>#REF!</v>
      </c>
      <c r="EX162">
        <v>0.12</v>
      </c>
      <c r="EY162">
        <v>1</v>
      </c>
      <c r="FQ162">
        <v>0</v>
      </c>
      <c r="FR162">
        <f t="shared" si="182"/>
        <v>0</v>
      </c>
      <c r="FS162">
        <v>0</v>
      </c>
      <c r="FX162">
        <v>90</v>
      </c>
      <c r="FY162">
        <v>85</v>
      </c>
      <c r="GA162" t="s">
        <v>6</v>
      </c>
      <c r="GD162">
        <v>1</v>
      </c>
      <c r="GF162">
        <v>1527547445</v>
      </c>
      <c r="GG162">
        <v>2</v>
      </c>
      <c r="GH162">
        <v>1</v>
      </c>
      <c r="GI162">
        <v>2</v>
      </c>
      <c r="GJ162">
        <v>0</v>
      </c>
      <c r="GK162">
        <v>0</v>
      </c>
      <c r="GL162">
        <f t="shared" si="183"/>
        <v>0</v>
      </c>
      <c r="GM162" t="e">
        <f t="shared" si="184"/>
        <v>#REF!</v>
      </c>
      <c r="GN162" t="e">
        <f t="shared" si="185"/>
        <v>#REF!</v>
      </c>
      <c r="GO162">
        <f t="shared" si="186"/>
        <v>0</v>
      </c>
      <c r="GP162">
        <f t="shared" si="187"/>
        <v>0</v>
      </c>
      <c r="GR162">
        <v>0</v>
      </c>
      <c r="GS162">
        <v>0</v>
      </c>
      <c r="GT162">
        <v>0</v>
      </c>
      <c r="GU162" t="s">
        <v>6</v>
      </c>
      <c r="GV162">
        <f t="shared" si="188"/>
        <v>0</v>
      </c>
      <c r="GW162">
        <v>1008.9</v>
      </c>
      <c r="GX162">
        <f t="shared" si="189"/>
        <v>0</v>
      </c>
      <c r="HA162">
        <v>0</v>
      </c>
      <c r="HB162">
        <v>0</v>
      </c>
      <c r="HC162">
        <f t="shared" si="190"/>
        <v>0</v>
      </c>
      <c r="HE162" t="s">
        <v>6</v>
      </c>
      <c r="HF162" t="s">
        <v>6</v>
      </c>
      <c r="HM162" t="s">
        <v>6</v>
      </c>
      <c r="HN162" t="s">
        <v>6</v>
      </c>
      <c r="HO162" t="s">
        <v>6</v>
      </c>
      <c r="HP162" t="s">
        <v>6</v>
      </c>
      <c r="HQ162" t="s">
        <v>6</v>
      </c>
      <c r="IF162">
        <v>-1</v>
      </c>
      <c r="IK162">
        <v>0</v>
      </c>
    </row>
    <row r="163" spans="1:255" x14ac:dyDescent="0.2">
      <c r="A163" s="2">
        <v>18</v>
      </c>
      <c r="B163" s="2">
        <v>1</v>
      </c>
      <c r="C163" s="2">
        <v>276</v>
      </c>
      <c r="D163" s="2"/>
      <c r="E163" s="2" t="s">
        <v>315</v>
      </c>
      <c r="F163" s="2" t="s">
        <v>249</v>
      </c>
      <c r="G163" s="2" t="s">
        <v>250</v>
      </c>
      <c r="H163" s="2" t="s">
        <v>32</v>
      </c>
      <c r="I163" s="2">
        <f>I161*J163</f>
        <v>0.21</v>
      </c>
      <c r="J163" s="216">
        <f>'5.Ведомость_списания'!F92</f>
        <v>1.4999999999999998</v>
      </c>
      <c r="K163" s="2">
        <v>1.5</v>
      </c>
      <c r="L163" s="2"/>
      <c r="M163" s="2"/>
      <c r="N163" s="2"/>
      <c r="O163" s="2">
        <f t="shared" si="159"/>
        <v>1</v>
      </c>
      <c r="P163" s="2">
        <f t="shared" si="160"/>
        <v>1</v>
      </c>
      <c r="Q163" s="2">
        <f t="shared" si="161"/>
        <v>0</v>
      </c>
      <c r="R163" s="2">
        <f t="shared" si="162"/>
        <v>0</v>
      </c>
      <c r="S163" s="2">
        <f t="shared" si="163"/>
        <v>0</v>
      </c>
      <c r="T163" s="2">
        <f t="shared" si="164"/>
        <v>0</v>
      </c>
      <c r="U163" s="2">
        <f t="shared" si="165"/>
        <v>0</v>
      </c>
      <c r="V163" s="2">
        <f t="shared" si="166"/>
        <v>0</v>
      </c>
      <c r="W163" s="2">
        <f t="shared" si="167"/>
        <v>0</v>
      </c>
      <c r="X163" s="2">
        <f t="shared" si="168"/>
        <v>0</v>
      </c>
      <c r="Y163" s="2">
        <f t="shared" si="169"/>
        <v>0</v>
      </c>
      <c r="Z163" s="2"/>
      <c r="AA163" s="2">
        <v>86295183</v>
      </c>
      <c r="AB163" s="2">
        <f t="shared" si="170"/>
        <v>6.22</v>
      </c>
      <c r="AC163" s="2">
        <f t="shared" ref="AC163:AC176" si="192">ROUND((ES163),2)</f>
        <v>6.22</v>
      </c>
      <c r="AD163" s="2">
        <f t="shared" si="154"/>
        <v>0</v>
      </c>
      <c r="AE163" s="2">
        <f t="shared" si="155"/>
        <v>0</v>
      </c>
      <c r="AF163" s="2">
        <f t="shared" si="156"/>
        <v>0</v>
      </c>
      <c r="AG163" s="2">
        <f t="shared" si="171"/>
        <v>0</v>
      </c>
      <c r="AH163" s="2">
        <f t="shared" si="157"/>
        <v>0</v>
      </c>
      <c r="AI163" s="2">
        <f t="shared" si="158"/>
        <v>0</v>
      </c>
      <c r="AJ163" s="2">
        <f t="shared" si="172"/>
        <v>0.47</v>
      </c>
      <c r="AK163" s="2">
        <v>6.22</v>
      </c>
      <c r="AL163" s="110">
        <f>'1.Лок.смета.и.Акт'!F307</f>
        <v>6.22</v>
      </c>
      <c r="AM163" s="2">
        <v>0</v>
      </c>
      <c r="AN163" s="2">
        <v>0</v>
      </c>
      <c r="AO163" s="2">
        <v>0</v>
      </c>
      <c r="AP163" s="2">
        <v>0</v>
      </c>
      <c r="AQ163" s="2">
        <v>0</v>
      </c>
      <c r="AR163" s="2">
        <v>0</v>
      </c>
      <c r="AS163" s="2">
        <v>0.47</v>
      </c>
      <c r="AT163" s="2">
        <v>0</v>
      </c>
      <c r="AU163" s="2">
        <v>0</v>
      </c>
      <c r="AV163" s="2">
        <v>1</v>
      </c>
      <c r="AW163" s="2">
        <v>1</v>
      </c>
      <c r="AX163" s="2"/>
      <c r="AY163" s="2"/>
      <c r="AZ163" s="2">
        <v>1</v>
      </c>
      <c r="BA163" s="2">
        <v>1</v>
      </c>
      <c r="BB163" s="2">
        <v>1</v>
      </c>
      <c r="BC163" s="2">
        <v>1</v>
      </c>
      <c r="BD163" s="2" t="s">
        <v>6</v>
      </c>
      <c r="BE163" s="2" t="s">
        <v>6</v>
      </c>
      <c r="BF163" s="2" t="s">
        <v>6</v>
      </c>
      <c r="BG163" s="2" t="s">
        <v>6</v>
      </c>
      <c r="BH163" s="2">
        <v>3</v>
      </c>
      <c r="BI163" s="2">
        <v>1</v>
      </c>
      <c r="BJ163" s="2" t="s">
        <v>251</v>
      </c>
      <c r="BK163" s="2"/>
      <c r="BL163" s="2"/>
      <c r="BM163" s="2">
        <v>500001</v>
      </c>
      <c r="BN163" s="2">
        <v>0</v>
      </c>
      <c r="BO163" s="2" t="s">
        <v>6</v>
      </c>
      <c r="BP163" s="2">
        <v>0</v>
      </c>
      <c r="BQ163" s="2">
        <v>20</v>
      </c>
      <c r="BR163" s="2">
        <v>0</v>
      </c>
      <c r="BS163" s="2">
        <v>1</v>
      </c>
      <c r="BT163" s="2">
        <v>1</v>
      </c>
      <c r="BU163" s="2">
        <v>1</v>
      </c>
      <c r="BV163" s="2">
        <v>1</v>
      </c>
      <c r="BW163" s="2">
        <v>1</v>
      </c>
      <c r="BX163" s="2">
        <v>1</v>
      </c>
      <c r="BY163" s="2" t="s">
        <v>6</v>
      </c>
      <c r="BZ163" s="2">
        <v>0</v>
      </c>
      <c r="CA163" s="2">
        <v>0</v>
      </c>
      <c r="CB163" s="2" t="s">
        <v>6</v>
      </c>
      <c r="CC163" s="2"/>
      <c r="CD163" s="2"/>
      <c r="CE163" s="2">
        <v>0</v>
      </c>
      <c r="CF163" s="2">
        <v>0</v>
      </c>
      <c r="CG163" s="2">
        <v>0</v>
      </c>
      <c r="CH163" s="2"/>
      <c r="CI163" s="2"/>
      <c r="CJ163" s="2"/>
      <c r="CK163" s="2"/>
      <c r="CL163" s="2"/>
      <c r="CM163" s="2">
        <v>0</v>
      </c>
      <c r="CN163" s="2" t="s">
        <v>6</v>
      </c>
      <c r="CO163" s="2">
        <v>0</v>
      </c>
      <c r="CP163" s="2">
        <f t="shared" si="173"/>
        <v>1</v>
      </c>
      <c r="CQ163" s="2">
        <f t="shared" si="174"/>
        <v>6.22</v>
      </c>
      <c r="CR163" s="2">
        <f t="shared" si="175"/>
        <v>0</v>
      </c>
      <c r="CS163" s="2">
        <f t="shared" si="176"/>
        <v>0</v>
      </c>
      <c r="CT163" s="2">
        <f t="shared" si="177"/>
        <v>0</v>
      </c>
      <c r="CU163" s="2">
        <f t="shared" si="178"/>
        <v>0</v>
      </c>
      <c r="CV163" s="2">
        <f t="shared" si="179"/>
        <v>0</v>
      </c>
      <c r="CW163" s="2">
        <f t="shared" si="180"/>
        <v>0</v>
      </c>
      <c r="CX163" s="2">
        <f t="shared" si="181"/>
        <v>0.47</v>
      </c>
      <c r="CY163" s="2">
        <f>(((S163+(R163*IF(0,0,1)))*AT163)/100)</f>
        <v>0</v>
      </c>
      <c r="CZ163" s="2">
        <f>(((S163+(R163*IF(0,0,1)))*AU163)/100)</f>
        <v>0</v>
      </c>
      <c r="DA163" s="2"/>
      <c r="DB163" s="2"/>
      <c r="DC163" s="2" t="s">
        <v>6</v>
      </c>
      <c r="DD163" s="2" t="s">
        <v>6</v>
      </c>
      <c r="DE163" s="2" t="s">
        <v>6</v>
      </c>
      <c r="DF163" s="2" t="s">
        <v>6</v>
      </c>
      <c r="DG163" s="2" t="s">
        <v>6</v>
      </c>
      <c r="DH163" s="2" t="s">
        <v>6</v>
      </c>
      <c r="DI163" s="2" t="s">
        <v>6</v>
      </c>
      <c r="DJ163" s="2" t="s">
        <v>6</v>
      </c>
      <c r="DK163" s="2" t="s">
        <v>6</v>
      </c>
      <c r="DL163" s="2" t="s">
        <v>6</v>
      </c>
      <c r="DM163" s="2" t="s">
        <v>6</v>
      </c>
      <c r="DN163" s="2">
        <v>0</v>
      </c>
      <c r="DO163" s="2">
        <v>0</v>
      </c>
      <c r="DP163" s="2">
        <v>1</v>
      </c>
      <c r="DQ163" s="2">
        <v>1</v>
      </c>
      <c r="DR163" s="2"/>
      <c r="DS163" s="2"/>
      <c r="DT163" s="2"/>
      <c r="DU163" s="2">
        <v>1007</v>
      </c>
      <c r="DV163" s="2" t="s">
        <v>32</v>
      </c>
      <c r="DW163" s="2" t="s">
        <v>32</v>
      </c>
      <c r="DX163" s="2">
        <v>1</v>
      </c>
      <c r="DY163" s="2"/>
      <c r="DZ163" s="2" t="s">
        <v>6</v>
      </c>
      <c r="EA163" s="2" t="s">
        <v>6</v>
      </c>
      <c r="EB163" s="2" t="s">
        <v>6</v>
      </c>
      <c r="EC163" s="2" t="s">
        <v>6</v>
      </c>
      <c r="ED163" s="2"/>
      <c r="EE163" s="2">
        <v>54938781</v>
      </c>
      <c r="EF163" s="2">
        <v>20</v>
      </c>
      <c r="EG163" s="2" t="s">
        <v>34</v>
      </c>
      <c r="EH163" s="2">
        <v>0</v>
      </c>
      <c r="EI163" s="2" t="s">
        <v>6</v>
      </c>
      <c r="EJ163" s="2">
        <v>1</v>
      </c>
      <c r="EK163" s="2">
        <v>500001</v>
      </c>
      <c r="EL163" s="2" t="s">
        <v>35</v>
      </c>
      <c r="EM163" s="2" t="s">
        <v>36</v>
      </c>
      <c r="EN163" s="2"/>
      <c r="EO163" s="2" t="s">
        <v>6</v>
      </c>
      <c r="EP163" s="2"/>
      <c r="EQ163" s="2">
        <v>0</v>
      </c>
      <c r="ER163" s="2">
        <v>6.22</v>
      </c>
      <c r="ES163" s="110">
        <f>'1.Лок.смета.и.Акт'!F307</f>
        <v>6.22</v>
      </c>
      <c r="ET163" s="2">
        <v>0</v>
      </c>
      <c r="EU163" s="2">
        <v>0</v>
      </c>
      <c r="EV163" s="2">
        <v>0</v>
      </c>
      <c r="EW163" s="2">
        <v>0</v>
      </c>
      <c r="EX163" s="2">
        <v>0</v>
      </c>
      <c r="EY163" s="2"/>
      <c r="EZ163" s="2"/>
      <c r="FA163" s="2"/>
      <c r="FB163" s="2"/>
      <c r="FC163" s="2"/>
      <c r="FD163" s="2"/>
      <c r="FE163" s="2"/>
      <c r="FF163" s="2"/>
      <c r="FG163" s="2"/>
      <c r="FH163" s="2"/>
      <c r="FI163" s="2"/>
      <c r="FJ163" s="2"/>
      <c r="FK163" s="2"/>
      <c r="FL163" s="2"/>
      <c r="FM163" s="2"/>
      <c r="FN163" s="2"/>
      <c r="FO163" s="2"/>
      <c r="FP163" s="2"/>
      <c r="FQ163" s="2">
        <v>0</v>
      </c>
      <c r="FR163" s="2">
        <f t="shared" si="182"/>
        <v>0</v>
      </c>
      <c r="FS163" s="2">
        <v>0</v>
      </c>
      <c r="FT163" s="2"/>
      <c r="FU163" s="2"/>
      <c r="FV163" s="2"/>
      <c r="FW163" s="2"/>
      <c r="FX163" s="2">
        <v>0</v>
      </c>
      <c r="FY163" s="2">
        <v>0</v>
      </c>
      <c r="FZ163" s="2"/>
      <c r="GA163" s="2" t="s">
        <v>6</v>
      </c>
      <c r="GB163" s="2"/>
      <c r="GC163" s="2"/>
      <c r="GD163" s="2">
        <v>1</v>
      </c>
      <c r="GE163" s="2"/>
      <c r="GF163" s="2">
        <v>-394915385</v>
      </c>
      <c r="GG163" s="2">
        <v>2</v>
      </c>
      <c r="GH163" s="2">
        <v>0</v>
      </c>
      <c r="GI163" s="2">
        <v>-2</v>
      </c>
      <c r="GJ163" s="2">
        <v>0</v>
      </c>
      <c r="GK163" s="2">
        <v>0</v>
      </c>
      <c r="GL163" s="2">
        <f t="shared" si="183"/>
        <v>0</v>
      </c>
      <c r="GM163" s="2">
        <f t="shared" si="184"/>
        <v>1</v>
      </c>
      <c r="GN163" s="2">
        <f t="shared" si="185"/>
        <v>1</v>
      </c>
      <c r="GO163" s="2">
        <f t="shared" si="186"/>
        <v>0</v>
      </c>
      <c r="GP163" s="2">
        <f t="shared" si="187"/>
        <v>0</v>
      </c>
      <c r="GQ163" s="2"/>
      <c r="GR163" s="2">
        <v>0</v>
      </c>
      <c r="GS163" s="2">
        <v>3</v>
      </c>
      <c r="GT163" s="2">
        <v>0</v>
      </c>
      <c r="GU163" s="2" t="s">
        <v>6</v>
      </c>
      <c r="GV163" s="2">
        <f t="shared" si="188"/>
        <v>0</v>
      </c>
      <c r="GW163" s="2">
        <v>1</v>
      </c>
      <c r="GX163" s="2">
        <f t="shared" si="189"/>
        <v>0</v>
      </c>
      <c r="GY163" s="2"/>
      <c r="GZ163" s="2"/>
      <c r="HA163" s="2">
        <v>0</v>
      </c>
      <c r="HB163" s="2">
        <v>0</v>
      </c>
      <c r="HC163" s="2">
        <f t="shared" si="190"/>
        <v>0</v>
      </c>
      <c r="HD163" s="2"/>
      <c r="HE163" s="2" t="s">
        <v>6</v>
      </c>
      <c r="HF163" s="2" t="s">
        <v>6</v>
      </c>
      <c r="HG163" s="2"/>
      <c r="HH163" s="2"/>
      <c r="HI163" s="2"/>
      <c r="HJ163" s="2"/>
      <c r="HK163" s="2"/>
      <c r="HL163" s="2"/>
      <c r="HM163" s="2" t="s">
        <v>6</v>
      </c>
      <c r="HN163" s="2" t="s">
        <v>6</v>
      </c>
      <c r="HO163" s="2" t="s">
        <v>6</v>
      </c>
      <c r="HP163" s="2" t="s">
        <v>6</v>
      </c>
      <c r="HQ163" s="2" t="s">
        <v>6</v>
      </c>
      <c r="HR163" s="2"/>
      <c r="HS163" s="2"/>
      <c r="HT163" s="2"/>
      <c r="HU163" s="2"/>
      <c r="HV163" s="2"/>
      <c r="HW163" s="2"/>
      <c r="HX163" s="2"/>
      <c r="HY163" s="2"/>
      <c r="HZ163" s="2"/>
      <c r="IA163" s="2"/>
      <c r="IB163" s="2"/>
      <c r="IC163" s="2"/>
      <c r="ID163" s="2"/>
      <c r="IE163" s="2"/>
      <c r="IF163" s="2">
        <v>-1</v>
      </c>
      <c r="IG163" s="2"/>
      <c r="IH163" s="2"/>
      <c r="II163" s="2"/>
      <c r="IJ163" s="2"/>
      <c r="IK163" s="2">
        <v>0</v>
      </c>
      <c r="IL163" s="2"/>
      <c r="IM163" s="2"/>
      <c r="IN163" s="2"/>
      <c r="IO163" s="2"/>
      <c r="IP163" s="2"/>
      <c r="IQ163" s="2"/>
      <c r="IR163" s="2"/>
      <c r="IS163" s="2"/>
      <c r="IT163" s="2"/>
      <c r="IU163" s="2"/>
    </row>
    <row r="164" spans="1:255" x14ac:dyDescent="0.2">
      <c r="A164">
        <v>18</v>
      </c>
      <c r="B164">
        <v>1</v>
      </c>
      <c r="C164">
        <v>292</v>
      </c>
      <c r="E164" t="s">
        <v>315</v>
      </c>
      <c r="F164" t="e">
        <f>'2.Лок.смета.и.Акт'!#REF!</f>
        <v>#REF!</v>
      </c>
      <c r="G164" t="s">
        <v>250</v>
      </c>
      <c r="H164" t="s">
        <v>32</v>
      </c>
      <c r="I164">
        <f>I162*J164</f>
        <v>0.21</v>
      </c>
      <c r="J164">
        <v>1.4999999999999998</v>
      </c>
      <c r="K164">
        <v>1.5</v>
      </c>
      <c r="O164">
        <f t="shared" si="159"/>
        <v>10</v>
      </c>
      <c r="P164">
        <f t="shared" si="160"/>
        <v>10</v>
      </c>
      <c r="Q164">
        <f t="shared" si="161"/>
        <v>0</v>
      </c>
      <c r="R164">
        <f t="shared" si="162"/>
        <v>0</v>
      </c>
      <c r="S164">
        <f t="shared" si="163"/>
        <v>0</v>
      </c>
      <c r="T164">
        <f t="shared" si="164"/>
        <v>0</v>
      </c>
      <c r="U164">
        <f t="shared" si="165"/>
        <v>0</v>
      </c>
      <c r="V164">
        <f t="shared" si="166"/>
        <v>0</v>
      </c>
      <c r="W164">
        <f t="shared" si="167"/>
        <v>0</v>
      </c>
      <c r="X164">
        <f t="shared" si="168"/>
        <v>0</v>
      </c>
      <c r="Y164">
        <f t="shared" si="169"/>
        <v>0</v>
      </c>
      <c r="AA164">
        <v>86295184</v>
      </c>
      <c r="AB164">
        <f t="shared" si="170"/>
        <v>6.08</v>
      </c>
      <c r="AC164">
        <f t="shared" si="192"/>
        <v>6.08</v>
      </c>
      <c r="AD164">
        <f t="shared" si="154"/>
        <v>0</v>
      </c>
      <c r="AE164">
        <f t="shared" si="155"/>
        <v>0</v>
      </c>
      <c r="AF164">
        <f t="shared" si="156"/>
        <v>0</v>
      </c>
      <c r="AG164">
        <f t="shared" si="171"/>
        <v>0</v>
      </c>
      <c r="AH164">
        <f t="shared" si="157"/>
        <v>0</v>
      </c>
      <c r="AI164">
        <f t="shared" si="158"/>
        <v>0</v>
      </c>
      <c r="AJ164">
        <f t="shared" si="172"/>
        <v>0.47</v>
      </c>
      <c r="AK164">
        <v>6.080000000000001</v>
      </c>
      <c r="AL164">
        <v>6.080000000000001</v>
      </c>
      <c r="AM164">
        <v>0</v>
      </c>
      <c r="AN164">
        <v>0</v>
      </c>
      <c r="AO164">
        <v>0</v>
      </c>
      <c r="AP164">
        <v>0</v>
      </c>
      <c r="AQ164">
        <v>0</v>
      </c>
      <c r="AR164">
        <v>0</v>
      </c>
      <c r="AS164">
        <v>0.47</v>
      </c>
      <c r="AT164">
        <v>0</v>
      </c>
      <c r="AU164">
        <v>0</v>
      </c>
      <c r="AV164">
        <v>1</v>
      </c>
      <c r="AW164">
        <v>1</v>
      </c>
      <c r="AZ164">
        <v>1</v>
      </c>
      <c r="BA164">
        <v>1</v>
      </c>
      <c r="BB164">
        <v>1</v>
      </c>
      <c r="BC164">
        <v>7.56</v>
      </c>
      <c r="BD164" t="s">
        <v>6</v>
      </c>
      <c r="BE164" t="s">
        <v>6</v>
      </c>
      <c r="BF164" t="s">
        <v>6</v>
      </c>
      <c r="BG164" t="s">
        <v>6</v>
      </c>
      <c r="BH164">
        <v>3</v>
      </c>
      <c r="BI164">
        <v>1</v>
      </c>
      <c r="BJ164" t="s">
        <v>251</v>
      </c>
      <c r="BM164">
        <v>500001</v>
      </c>
      <c r="BN164">
        <v>0</v>
      </c>
      <c r="BO164" t="s">
        <v>6</v>
      </c>
      <c r="BP164">
        <v>0</v>
      </c>
      <c r="BQ164">
        <v>20</v>
      </c>
      <c r="BR164">
        <v>0</v>
      </c>
      <c r="BS164">
        <v>1</v>
      </c>
      <c r="BT164">
        <v>1</v>
      </c>
      <c r="BU164">
        <v>1</v>
      </c>
      <c r="BV164">
        <v>1</v>
      </c>
      <c r="BW164">
        <v>1</v>
      </c>
      <c r="BX164">
        <v>1</v>
      </c>
      <c r="BY164" t="s">
        <v>6</v>
      </c>
      <c r="BZ164">
        <v>0</v>
      </c>
      <c r="CA164">
        <v>0</v>
      </c>
      <c r="CB164" t="s">
        <v>6</v>
      </c>
      <c r="CE164">
        <v>0</v>
      </c>
      <c r="CF164">
        <v>0</v>
      </c>
      <c r="CG164">
        <v>0</v>
      </c>
      <c r="CM164">
        <v>0</v>
      </c>
      <c r="CN164" t="s">
        <v>6</v>
      </c>
      <c r="CO164">
        <v>0</v>
      </c>
      <c r="CP164">
        <f t="shared" si="173"/>
        <v>10</v>
      </c>
      <c r="CQ164">
        <f t="shared" si="174"/>
        <v>45.964799999999997</v>
      </c>
      <c r="CR164">
        <f t="shared" si="175"/>
        <v>0</v>
      </c>
      <c r="CS164">
        <f t="shared" si="176"/>
        <v>0</v>
      </c>
      <c r="CT164">
        <f t="shared" si="177"/>
        <v>0</v>
      </c>
      <c r="CU164">
        <f t="shared" si="178"/>
        <v>0</v>
      </c>
      <c r="CV164">
        <f t="shared" si="179"/>
        <v>0</v>
      </c>
      <c r="CW164">
        <f t="shared" si="180"/>
        <v>0</v>
      </c>
      <c r="CX164">
        <f t="shared" si="181"/>
        <v>0.47</v>
      </c>
      <c r="CY164">
        <f>(S164+R164)*(BZ164/100)</f>
        <v>0</v>
      </c>
      <c r="CZ164">
        <f>(S164+R164)*(CA164/100)</f>
        <v>0</v>
      </c>
      <c r="DC164" t="s">
        <v>6</v>
      </c>
      <c r="DD164" t="s">
        <v>6</v>
      </c>
      <c r="DE164" t="s">
        <v>6</v>
      </c>
      <c r="DF164" t="s">
        <v>6</v>
      </c>
      <c r="DG164" t="s">
        <v>6</v>
      </c>
      <c r="DH164" t="s">
        <v>6</v>
      </c>
      <c r="DI164" t="s">
        <v>6</v>
      </c>
      <c r="DJ164" t="s">
        <v>6</v>
      </c>
      <c r="DK164" t="s">
        <v>6</v>
      </c>
      <c r="DL164" t="s">
        <v>6</v>
      </c>
      <c r="DM164" t="s">
        <v>6</v>
      </c>
      <c r="DN164">
        <v>0</v>
      </c>
      <c r="DO164">
        <v>0</v>
      </c>
      <c r="DP164">
        <v>1</v>
      </c>
      <c r="DQ164">
        <v>1</v>
      </c>
      <c r="DU164">
        <v>1007</v>
      </c>
      <c r="DV164" t="s">
        <v>32</v>
      </c>
      <c r="DW164" t="e">
        <f>'2.Лок.смета.и.Акт'!#REF!</f>
        <v>#REF!</v>
      </c>
      <c r="DX164">
        <v>1</v>
      </c>
      <c r="DZ164" t="s">
        <v>6</v>
      </c>
      <c r="EA164" t="s">
        <v>6</v>
      </c>
      <c r="EB164" t="s">
        <v>6</v>
      </c>
      <c r="EC164" t="s">
        <v>6</v>
      </c>
      <c r="EE164">
        <v>54938781</v>
      </c>
      <c r="EF164">
        <v>20</v>
      </c>
      <c r="EG164" t="s">
        <v>34</v>
      </c>
      <c r="EH164">
        <v>0</v>
      </c>
      <c r="EI164" t="s">
        <v>6</v>
      </c>
      <c r="EJ164">
        <v>1</v>
      </c>
      <c r="EK164">
        <v>500001</v>
      </c>
      <c r="EL164" t="s">
        <v>35</v>
      </c>
      <c r="EM164" t="s">
        <v>36</v>
      </c>
      <c r="EO164" t="s">
        <v>6</v>
      </c>
      <c r="EQ164">
        <v>0</v>
      </c>
      <c r="ER164">
        <v>6.080000000000001</v>
      </c>
      <c r="ES164">
        <v>6.080000000000001</v>
      </c>
      <c r="ET164">
        <v>0</v>
      </c>
      <c r="EU164">
        <v>0</v>
      </c>
      <c r="EV164">
        <v>0</v>
      </c>
      <c r="EW164">
        <v>0</v>
      </c>
      <c r="EX164">
        <v>0</v>
      </c>
      <c r="EZ164">
        <v>5</v>
      </c>
      <c r="FC164">
        <v>0</v>
      </c>
      <c r="FD164">
        <v>18</v>
      </c>
      <c r="FF164">
        <v>43.3</v>
      </c>
      <c r="FQ164">
        <v>0</v>
      </c>
      <c r="FR164">
        <f t="shared" si="182"/>
        <v>0</v>
      </c>
      <c r="FS164">
        <v>0</v>
      </c>
      <c r="FX164">
        <v>0</v>
      </c>
      <c r="FY164">
        <v>0</v>
      </c>
      <c r="GA164" t="s">
        <v>252</v>
      </c>
      <c r="GD164">
        <v>1</v>
      </c>
      <c r="GF164">
        <v>-394915385</v>
      </c>
      <c r="GG164">
        <v>2</v>
      </c>
      <c r="GH164">
        <v>3</v>
      </c>
      <c r="GI164">
        <v>5</v>
      </c>
      <c r="GJ164">
        <v>0</v>
      </c>
      <c r="GK164">
        <v>0</v>
      </c>
      <c r="GL164">
        <f t="shared" si="183"/>
        <v>0</v>
      </c>
      <c r="GM164">
        <f t="shared" si="184"/>
        <v>10</v>
      </c>
      <c r="GN164">
        <f t="shared" si="185"/>
        <v>10</v>
      </c>
      <c r="GO164">
        <f t="shared" si="186"/>
        <v>0</v>
      </c>
      <c r="GP164">
        <f t="shared" si="187"/>
        <v>0</v>
      </c>
      <c r="GR164">
        <v>1</v>
      </c>
      <c r="GS164">
        <v>1</v>
      </c>
      <c r="GT164">
        <v>0</v>
      </c>
      <c r="GU164" t="s">
        <v>6</v>
      </c>
      <c r="GV164">
        <f t="shared" si="188"/>
        <v>0</v>
      </c>
      <c r="GW164">
        <v>1</v>
      </c>
      <c r="GX164">
        <f t="shared" si="189"/>
        <v>0</v>
      </c>
      <c r="HA164">
        <v>0</v>
      </c>
      <c r="HB164">
        <v>0</v>
      </c>
      <c r="HC164">
        <f t="shared" si="190"/>
        <v>0</v>
      </c>
      <c r="HE164" t="s">
        <v>38</v>
      </c>
      <c r="HF164" t="s">
        <v>39</v>
      </c>
      <c r="HM164" t="s">
        <v>6</v>
      </c>
      <c r="HN164" t="s">
        <v>6</v>
      </c>
      <c r="HO164" t="s">
        <v>6</v>
      </c>
      <c r="HP164" t="s">
        <v>6</v>
      </c>
      <c r="HQ164" t="s">
        <v>6</v>
      </c>
      <c r="IF164">
        <v>-1</v>
      </c>
      <c r="IK164">
        <v>0</v>
      </c>
    </row>
    <row r="165" spans="1:255" x14ac:dyDescent="0.2">
      <c r="A165" s="2">
        <v>18</v>
      </c>
      <c r="B165" s="2">
        <v>1</v>
      </c>
      <c r="C165" s="2">
        <v>277</v>
      </c>
      <c r="D165" s="2"/>
      <c r="E165" s="2" t="s">
        <v>316</v>
      </c>
      <c r="F165" s="2" t="s">
        <v>89</v>
      </c>
      <c r="G165" s="2" t="s">
        <v>90</v>
      </c>
      <c r="H165" s="2" t="s">
        <v>63</v>
      </c>
      <c r="I165" s="2">
        <f>I161*J165</f>
        <v>1.9599999999999999E-4</v>
      </c>
      <c r="J165" s="216">
        <f>'5.Ведомость_списания'!F93</f>
        <v>1.3999999999999998E-3</v>
      </c>
      <c r="K165" s="2">
        <v>1.4E-3</v>
      </c>
      <c r="L165" s="2"/>
      <c r="M165" s="2"/>
      <c r="N165" s="2"/>
      <c r="O165" s="2">
        <f t="shared" si="159"/>
        <v>2</v>
      </c>
      <c r="P165" s="2">
        <f t="shared" si="160"/>
        <v>2</v>
      </c>
      <c r="Q165" s="2">
        <f t="shared" si="161"/>
        <v>0</v>
      </c>
      <c r="R165" s="2">
        <f t="shared" si="162"/>
        <v>0</v>
      </c>
      <c r="S165" s="2">
        <f t="shared" si="163"/>
        <v>0</v>
      </c>
      <c r="T165" s="2">
        <f t="shared" si="164"/>
        <v>0</v>
      </c>
      <c r="U165" s="2">
        <f t="shared" si="165"/>
        <v>0</v>
      </c>
      <c r="V165" s="2">
        <f t="shared" si="166"/>
        <v>0</v>
      </c>
      <c r="W165" s="2">
        <f t="shared" si="167"/>
        <v>0</v>
      </c>
      <c r="X165" s="2">
        <f t="shared" si="168"/>
        <v>0</v>
      </c>
      <c r="Y165" s="2">
        <f t="shared" si="169"/>
        <v>0</v>
      </c>
      <c r="Z165" s="2"/>
      <c r="AA165" s="2">
        <v>86295183</v>
      </c>
      <c r="AB165" s="2">
        <f t="shared" si="170"/>
        <v>10380</v>
      </c>
      <c r="AC165" s="2">
        <f t="shared" si="192"/>
        <v>10380</v>
      </c>
      <c r="AD165" s="2">
        <f t="shared" si="154"/>
        <v>0</v>
      </c>
      <c r="AE165" s="2">
        <f t="shared" si="155"/>
        <v>0</v>
      </c>
      <c r="AF165" s="2">
        <f t="shared" si="156"/>
        <v>0</v>
      </c>
      <c r="AG165" s="2">
        <f t="shared" si="171"/>
        <v>0</v>
      </c>
      <c r="AH165" s="2">
        <f t="shared" si="157"/>
        <v>0</v>
      </c>
      <c r="AI165" s="2">
        <f t="shared" si="158"/>
        <v>0</v>
      </c>
      <c r="AJ165" s="2">
        <f t="shared" si="172"/>
        <v>0</v>
      </c>
      <c r="AK165" s="2">
        <v>10380</v>
      </c>
      <c r="AL165" s="110">
        <f>'1.Лок.смета.и.Акт'!F309</f>
        <v>10380</v>
      </c>
      <c r="AM165" s="2">
        <v>0</v>
      </c>
      <c r="AN165" s="2">
        <v>0</v>
      </c>
      <c r="AO165" s="2">
        <v>0</v>
      </c>
      <c r="AP165" s="2">
        <v>0</v>
      </c>
      <c r="AQ165" s="2">
        <v>0</v>
      </c>
      <c r="AR165" s="2">
        <v>0</v>
      </c>
      <c r="AS165" s="2">
        <v>0</v>
      </c>
      <c r="AT165" s="2">
        <v>0</v>
      </c>
      <c r="AU165" s="2">
        <v>0</v>
      </c>
      <c r="AV165" s="2">
        <v>1</v>
      </c>
      <c r="AW165" s="2">
        <v>1</v>
      </c>
      <c r="AX165" s="2"/>
      <c r="AY165" s="2"/>
      <c r="AZ165" s="2">
        <v>1</v>
      </c>
      <c r="BA165" s="2">
        <v>1</v>
      </c>
      <c r="BB165" s="2">
        <v>1</v>
      </c>
      <c r="BC165" s="2">
        <v>1</v>
      </c>
      <c r="BD165" s="2" t="s">
        <v>6</v>
      </c>
      <c r="BE165" s="2" t="s">
        <v>6</v>
      </c>
      <c r="BF165" s="2" t="s">
        <v>6</v>
      </c>
      <c r="BG165" s="2" t="s">
        <v>6</v>
      </c>
      <c r="BH165" s="2">
        <v>3</v>
      </c>
      <c r="BI165" s="2">
        <v>1</v>
      </c>
      <c r="BJ165" s="2" t="s">
        <v>91</v>
      </c>
      <c r="BK165" s="2"/>
      <c r="BL165" s="2"/>
      <c r="BM165" s="2">
        <v>500001</v>
      </c>
      <c r="BN165" s="2">
        <v>0</v>
      </c>
      <c r="BO165" s="2" t="s">
        <v>6</v>
      </c>
      <c r="BP165" s="2">
        <v>0</v>
      </c>
      <c r="BQ165" s="2">
        <v>20</v>
      </c>
      <c r="BR165" s="2">
        <v>0</v>
      </c>
      <c r="BS165" s="2">
        <v>1</v>
      </c>
      <c r="BT165" s="2">
        <v>1</v>
      </c>
      <c r="BU165" s="2">
        <v>1</v>
      </c>
      <c r="BV165" s="2">
        <v>1</v>
      </c>
      <c r="BW165" s="2">
        <v>1</v>
      </c>
      <c r="BX165" s="2">
        <v>1</v>
      </c>
      <c r="BY165" s="2" t="s">
        <v>6</v>
      </c>
      <c r="BZ165" s="2">
        <v>0</v>
      </c>
      <c r="CA165" s="2">
        <v>0</v>
      </c>
      <c r="CB165" s="2" t="s">
        <v>6</v>
      </c>
      <c r="CC165" s="2"/>
      <c r="CD165" s="2"/>
      <c r="CE165" s="2">
        <v>0</v>
      </c>
      <c r="CF165" s="2">
        <v>0</v>
      </c>
      <c r="CG165" s="2">
        <v>0</v>
      </c>
      <c r="CH165" s="2"/>
      <c r="CI165" s="2"/>
      <c r="CJ165" s="2"/>
      <c r="CK165" s="2"/>
      <c r="CL165" s="2"/>
      <c r="CM165" s="2">
        <v>0</v>
      </c>
      <c r="CN165" s="2" t="s">
        <v>6</v>
      </c>
      <c r="CO165" s="2">
        <v>0</v>
      </c>
      <c r="CP165" s="2">
        <f t="shared" si="173"/>
        <v>2</v>
      </c>
      <c r="CQ165" s="2">
        <f t="shared" si="174"/>
        <v>10380</v>
      </c>
      <c r="CR165" s="2">
        <f t="shared" si="175"/>
        <v>0</v>
      </c>
      <c r="CS165" s="2">
        <f t="shared" si="176"/>
        <v>0</v>
      </c>
      <c r="CT165" s="2">
        <f t="shared" si="177"/>
        <v>0</v>
      </c>
      <c r="CU165" s="2">
        <f t="shared" si="178"/>
        <v>0</v>
      </c>
      <c r="CV165" s="2">
        <f t="shared" si="179"/>
        <v>0</v>
      </c>
      <c r="CW165" s="2">
        <f t="shared" si="180"/>
        <v>0</v>
      </c>
      <c r="CX165" s="2">
        <f t="shared" si="181"/>
        <v>0</v>
      </c>
      <c r="CY165" s="2">
        <f>(((S165+(R165*IF(0,0,1)))*AT165)/100)</f>
        <v>0</v>
      </c>
      <c r="CZ165" s="2">
        <f>(((S165+(R165*IF(0,0,1)))*AU165)/100)</f>
        <v>0</v>
      </c>
      <c r="DA165" s="2"/>
      <c r="DB165" s="2"/>
      <c r="DC165" s="2" t="s">
        <v>6</v>
      </c>
      <c r="DD165" s="2" t="s">
        <v>6</v>
      </c>
      <c r="DE165" s="2" t="s">
        <v>6</v>
      </c>
      <c r="DF165" s="2" t="s">
        <v>6</v>
      </c>
      <c r="DG165" s="2" t="s">
        <v>6</v>
      </c>
      <c r="DH165" s="2" t="s">
        <v>6</v>
      </c>
      <c r="DI165" s="2" t="s">
        <v>6</v>
      </c>
      <c r="DJ165" s="2" t="s">
        <v>6</v>
      </c>
      <c r="DK165" s="2" t="s">
        <v>6</v>
      </c>
      <c r="DL165" s="2" t="s">
        <v>6</v>
      </c>
      <c r="DM165" s="2" t="s">
        <v>6</v>
      </c>
      <c r="DN165" s="2">
        <v>0</v>
      </c>
      <c r="DO165" s="2">
        <v>0</v>
      </c>
      <c r="DP165" s="2">
        <v>1</v>
      </c>
      <c r="DQ165" s="2">
        <v>1</v>
      </c>
      <c r="DR165" s="2"/>
      <c r="DS165" s="2"/>
      <c r="DT165" s="2"/>
      <c r="DU165" s="2">
        <v>1009</v>
      </c>
      <c r="DV165" s="2" t="s">
        <v>63</v>
      </c>
      <c r="DW165" s="2" t="s">
        <v>63</v>
      </c>
      <c r="DX165" s="2">
        <v>1000</v>
      </c>
      <c r="DY165" s="2"/>
      <c r="DZ165" s="2" t="s">
        <v>6</v>
      </c>
      <c r="EA165" s="2" t="s">
        <v>6</v>
      </c>
      <c r="EB165" s="2" t="s">
        <v>6</v>
      </c>
      <c r="EC165" s="2" t="s">
        <v>6</v>
      </c>
      <c r="ED165" s="2"/>
      <c r="EE165" s="2">
        <v>54938781</v>
      </c>
      <c r="EF165" s="2">
        <v>20</v>
      </c>
      <c r="EG165" s="2" t="s">
        <v>34</v>
      </c>
      <c r="EH165" s="2">
        <v>0</v>
      </c>
      <c r="EI165" s="2" t="s">
        <v>6</v>
      </c>
      <c r="EJ165" s="2">
        <v>1</v>
      </c>
      <c r="EK165" s="2">
        <v>500001</v>
      </c>
      <c r="EL165" s="2" t="s">
        <v>35</v>
      </c>
      <c r="EM165" s="2" t="s">
        <v>36</v>
      </c>
      <c r="EN165" s="2"/>
      <c r="EO165" s="2" t="s">
        <v>6</v>
      </c>
      <c r="EP165" s="2"/>
      <c r="EQ165" s="2">
        <v>0</v>
      </c>
      <c r="ER165" s="2">
        <v>10380</v>
      </c>
      <c r="ES165" s="110">
        <f>'1.Лок.смета.и.Акт'!F309</f>
        <v>10380</v>
      </c>
      <c r="ET165" s="2">
        <v>0</v>
      </c>
      <c r="EU165" s="2">
        <v>0</v>
      </c>
      <c r="EV165" s="2">
        <v>0</v>
      </c>
      <c r="EW165" s="2">
        <v>0</v>
      </c>
      <c r="EX165" s="2">
        <v>0</v>
      </c>
      <c r="EY165" s="2"/>
      <c r="EZ165" s="2"/>
      <c r="FA165" s="2"/>
      <c r="FB165" s="2"/>
      <c r="FC165" s="2"/>
      <c r="FD165" s="2"/>
      <c r="FE165" s="2"/>
      <c r="FF165" s="2"/>
      <c r="FG165" s="2"/>
      <c r="FH165" s="2"/>
      <c r="FI165" s="2"/>
      <c r="FJ165" s="2"/>
      <c r="FK165" s="2"/>
      <c r="FL165" s="2"/>
      <c r="FM165" s="2"/>
      <c r="FN165" s="2"/>
      <c r="FO165" s="2"/>
      <c r="FP165" s="2"/>
      <c r="FQ165" s="2">
        <v>0</v>
      </c>
      <c r="FR165" s="2">
        <f t="shared" si="182"/>
        <v>0</v>
      </c>
      <c r="FS165" s="2">
        <v>0</v>
      </c>
      <c r="FT165" s="2"/>
      <c r="FU165" s="2"/>
      <c r="FV165" s="2"/>
      <c r="FW165" s="2"/>
      <c r="FX165" s="2">
        <v>0</v>
      </c>
      <c r="FY165" s="2">
        <v>0</v>
      </c>
      <c r="FZ165" s="2"/>
      <c r="GA165" s="2" t="s">
        <v>6</v>
      </c>
      <c r="GB165" s="2"/>
      <c r="GC165" s="2"/>
      <c r="GD165" s="2">
        <v>1</v>
      </c>
      <c r="GE165" s="2"/>
      <c r="GF165" s="2">
        <v>1570490953</v>
      </c>
      <c r="GG165" s="2">
        <v>2</v>
      </c>
      <c r="GH165" s="2">
        <v>0</v>
      </c>
      <c r="GI165" s="2">
        <v>-2</v>
      </c>
      <c r="GJ165" s="2">
        <v>0</v>
      </c>
      <c r="GK165" s="2">
        <v>0</v>
      </c>
      <c r="GL165" s="2">
        <f t="shared" si="183"/>
        <v>0</v>
      </c>
      <c r="GM165" s="2">
        <f t="shared" si="184"/>
        <v>2</v>
      </c>
      <c r="GN165" s="2">
        <f t="shared" si="185"/>
        <v>2</v>
      </c>
      <c r="GO165" s="2">
        <f t="shared" si="186"/>
        <v>0</v>
      </c>
      <c r="GP165" s="2">
        <f t="shared" si="187"/>
        <v>0</v>
      </c>
      <c r="GQ165" s="2"/>
      <c r="GR165" s="2">
        <v>0</v>
      </c>
      <c r="GS165" s="2">
        <v>3</v>
      </c>
      <c r="GT165" s="2">
        <v>0</v>
      </c>
      <c r="GU165" s="2" t="s">
        <v>6</v>
      </c>
      <c r="GV165" s="2">
        <f t="shared" si="188"/>
        <v>0</v>
      </c>
      <c r="GW165" s="2">
        <v>1</v>
      </c>
      <c r="GX165" s="2">
        <f t="shared" si="189"/>
        <v>0</v>
      </c>
      <c r="GY165" s="2"/>
      <c r="GZ165" s="2"/>
      <c r="HA165" s="2">
        <v>0</v>
      </c>
      <c r="HB165" s="2">
        <v>0</v>
      </c>
      <c r="HC165" s="2">
        <f t="shared" si="190"/>
        <v>0</v>
      </c>
      <c r="HD165" s="2"/>
      <c r="HE165" s="2" t="s">
        <v>6</v>
      </c>
      <c r="HF165" s="2" t="s">
        <v>6</v>
      </c>
      <c r="HG165" s="2"/>
      <c r="HH165" s="2"/>
      <c r="HI165" s="2"/>
      <c r="HJ165" s="2"/>
      <c r="HK165" s="2"/>
      <c r="HL165" s="2"/>
      <c r="HM165" s="2" t="s">
        <v>6</v>
      </c>
      <c r="HN165" s="2" t="s">
        <v>6</v>
      </c>
      <c r="HO165" s="2" t="s">
        <v>6</v>
      </c>
      <c r="HP165" s="2" t="s">
        <v>6</v>
      </c>
      <c r="HQ165" s="2" t="s">
        <v>6</v>
      </c>
      <c r="HR165" s="2"/>
      <c r="HS165" s="2"/>
      <c r="HT165" s="2"/>
      <c r="HU165" s="2"/>
      <c r="HV165" s="2"/>
      <c r="HW165" s="2"/>
      <c r="HX165" s="2"/>
      <c r="HY165" s="2"/>
      <c r="HZ165" s="2"/>
      <c r="IA165" s="2"/>
      <c r="IB165" s="2"/>
      <c r="IC165" s="2"/>
      <c r="ID165" s="2"/>
      <c r="IE165" s="2"/>
      <c r="IF165" s="2">
        <v>-1</v>
      </c>
      <c r="IG165" s="2"/>
      <c r="IH165" s="2"/>
      <c r="II165" s="2"/>
      <c r="IJ165" s="2"/>
      <c r="IK165" s="2">
        <v>0</v>
      </c>
      <c r="IL165" s="2"/>
      <c r="IM165" s="2"/>
      <c r="IN165" s="2"/>
      <c r="IO165" s="2"/>
      <c r="IP165" s="2"/>
      <c r="IQ165" s="2"/>
      <c r="IR165" s="2"/>
      <c r="IS165" s="2"/>
      <c r="IT165" s="2"/>
      <c r="IU165" s="2"/>
    </row>
    <row r="166" spans="1:255" x14ac:dyDescent="0.2">
      <c r="A166">
        <v>18</v>
      </c>
      <c r="B166">
        <v>1</v>
      </c>
      <c r="C166">
        <v>293</v>
      </c>
      <c r="E166" t="s">
        <v>316</v>
      </c>
      <c r="F166" t="e">
        <f>'2.Лок.смета.и.Акт'!#REF!</f>
        <v>#REF!</v>
      </c>
      <c r="G166" t="s">
        <v>90</v>
      </c>
      <c r="H166" t="s">
        <v>63</v>
      </c>
      <c r="I166">
        <f>I162*J166</f>
        <v>1.9599999999999999E-4</v>
      </c>
      <c r="J166">
        <v>1.3999999999999998E-3</v>
      </c>
      <c r="K166">
        <v>1.4E-3</v>
      </c>
      <c r="O166">
        <f t="shared" si="159"/>
        <v>37</v>
      </c>
      <c r="P166">
        <f t="shared" si="160"/>
        <v>37</v>
      </c>
      <c r="Q166">
        <f t="shared" si="161"/>
        <v>0</v>
      </c>
      <c r="R166">
        <f t="shared" si="162"/>
        <v>0</v>
      </c>
      <c r="S166">
        <f t="shared" si="163"/>
        <v>0</v>
      </c>
      <c r="T166">
        <f t="shared" si="164"/>
        <v>0</v>
      </c>
      <c r="U166">
        <f t="shared" si="165"/>
        <v>0</v>
      </c>
      <c r="V166">
        <f t="shared" si="166"/>
        <v>0</v>
      </c>
      <c r="W166">
        <f t="shared" si="167"/>
        <v>0</v>
      </c>
      <c r="X166">
        <f t="shared" si="168"/>
        <v>0</v>
      </c>
      <c r="Y166">
        <f t="shared" si="169"/>
        <v>0</v>
      </c>
      <c r="AA166">
        <v>86295184</v>
      </c>
      <c r="AB166">
        <f t="shared" si="170"/>
        <v>25257.14</v>
      </c>
      <c r="AC166">
        <f t="shared" si="192"/>
        <v>25257.14</v>
      </c>
      <c r="AD166">
        <f t="shared" si="154"/>
        <v>0</v>
      </c>
      <c r="AE166">
        <f t="shared" si="155"/>
        <v>0</v>
      </c>
      <c r="AF166">
        <f t="shared" si="156"/>
        <v>0</v>
      </c>
      <c r="AG166">
        <f t="shared" si="171"/>
        <v>0</v>
      </c>
      <c r="AH166">
        <f t="shared" si="157"/>
        <v>0</v>
      </c>
      <c r="AI166">
        <f t="shared" si="158"/>
        <v>0</v>
      </c>
      <c r="AJ166">
        <f t="shared" si="172"/>
        <v>46.68</v>
      </c>
      <c r="AK166">
        <v>25257.140000000003</v>
      </c>
      <c r="AL166">
        <v>25257.140000000003</v>
      </c>
      <c r="AM166">
        <v>0</v>
      </c>
      <c r="AN166">
        <v>0</v>
      </c>
      <c r="AO166">
        <v>0</v>
      </c>
      <c r="AP166">
        <v>0</v>
      </c>
      <c r="AQ166">
        <v>0</v>
      </c>
      <c r="AR166">
        <v>0</v>
      </c>
      <c r="AS166">
        <v>46.68</v>
      </c>
      <c r="AT166">
        <v>0</v>
      </c>
      <c r="AU166">
        <v>0</v>
      </c>
      <c r="AV166">
        <v>1</v>
      </c>
      <c r="AW166">
        <v>1</v>
      </c>
      <c r="AZ166">
        <v>1</v>
      </c>
      <c r="BA166">
        <v>1</v>
      </c>
      <c r="BB166">
        <v>1</v>
      </c>
      <c r="BC166">
        <v>7.56</v>
      </c>
      <c r="BD166" t="s">
        <v>6</v>
      </c>
      <c r="BE166" t="s">
        <v>6</v>
      </c>
      <c r="BF166" t="s">
        <v>6</v>
      </c>
      <c r="BG166" t="s">
        <v>6</v>
      </c>
      <c r="BH166">
        <v>3</v>
      </c>
      <c r="BI166">
        <v>1</v>
      </c>
      <c r="BJ166" t="s">
        <v>91</v>
      </c>
      <c r="BM166">
        <v>500001</v>
      </c>
      <c r="BN166">
        <v>0</v>
      </c>
      <c r="BO166" t="s">
        <v>6</v>
      </c>
      <c r="BP166">
        <v>0</v>
      </c>
      <c r="BQ166">
        <v>20</v>
      </c>
      <c r="BR166">
        <v>0</v>
      </c>
      <c r="BS166">
        <v>1</v>
      </c>
      <c r="BT166">
        <v>1</v>
      </c>
      <c r="BU166">
        <v>1</v>
      </c>
      <c r="BV166">
        <v>1</v>
      </c>
      <c r="BW166">
        <v>1</v>
      </c>
      <c r="BX166">
        <v>1</v>
      </c>
      <c r="BY166" t="s">
        <v>6</v>
      </c>
      <c r="BZ166">
        <v>0</v>
      </c>
      <c r="CA166">
        <v>0</v>
      </c>
      <c r="CB166" t="s">
        <v>6</v>
      </c>
      <c r="CE166">
        <v>0</v>
      </c>
      <c r="CF166">
        <v>0</v>
      </c>
      <c r="CG166">
        <v>0</v>
      </c>
      <c r="CM166">
        <v>0</v>
      </c>
      <c r="CN166" t="s">
        <v>6</v>
      </c>
      <c r="CO166">
        <v>0</v>
      </c>
      <c r="CP166">
        <f t="shared" si="173"/>
        <v>37</v>
      </c>
      <c r="CQ166">
        <f t="shared" si="174"/>
        <v>190943.97839999999</v>
      </c>
      <c r="CR166">
        <f t="shared" si="175"/>
        <v>0</v>
      </c>
      <c r="CS166">
        <f t="shared" si="176"/>
        <v>0</v>
      </c>
      <c r="CT166">
        <f t="shared" si="177"/>
        <v>0</v>
      </c>
      <c r="CU166">
        <f t="shared" si="178"/>
        <v>0</v>
      </c>
      <c r="CV166">
        <f t="shared" si="179"/>
        <v>0</v>
      </c>
      <c r="CW166">
        <f t="shared" si="180"/>
        <v>0</v>
      </c>
      <c r="CX166">
        <f t="shared" si="181"/>
        <v>46.68</v>
      </c>
      <c r="CY166">
        <f>(S166+R166)*(BZ166/100)</f>
        <v>0</v>
      </c>
      <c r="CZ166">
        <f>(S166+R166)*(CA166/100)</f>
        <v>0</v>
      </c>
      <c r="DC166" t="s">
        <v>6</v>
      </c>
      <c r="DD166" t="s">
        <v>6</v>
      </c>
      <c r="DE166" t="s">
        <v>6</v>
      </c>
      <c r="DF166" t="s">
        <v>6</v>
      </c>
      <c r="DG166" t="s">
        <v>6</v>
      </c>
      <c r="DH166" t="s">
        <v>6</v>
      </c>
      <c r="DI166" t="s">
        <v>6</v>
      </c>
      <c r="DJ166" t="s">
        <v>6</v>
      </c>
      <c r="DK166" t="s">
        <v>6</v>
      </c>
      <c r="DL166" t="s">
        <v>6</v>
      </c>
      <c r="DM166" t="s">
        <v>6</v>
      </c>
      <c r="DN166">
        <v>0</v>
      </c>
      <c r="DO166">
        <v>0</v>
      </c>
      <c r="DP166">
        <v>1</v>
      </c>
      <c r="DQ166">
        <v>1</v>
      </c>
      <c r="DU166">
        <v>1009</v>
      </c>
      <c r="DV166" t="s">
        <v>63</v>
      </c>
      <c r="DW166" t="e">
        <f>'2.Лок.смета.и.Акт'!#REF!</f>
        <v>#REF!</v>
      </c>
      <c r="DX166">
        <v>1000</v>
      </c>
      <c r="DZ166" t="s">
        <v>6</v>
      </c>
      <c r="EA166" t="s">
        <v>6</v>
      </c>
      <c r="EB166" t="s">
        <v>6</v>
      </c>
      <c r="EC166" t="s">
        <v>6</v>
      </c>
      <c r="EE166">
        <v>54938781</v>
      </c>
      <c r="EF166">
        <v>20</v>
      </c>
      <c r="EG166" t="s">
        <v>34</v>
      </c>
      <c r="EH166">
        <v>0</v>
      </c>
      <c r="EI166" t="s">
        <v>6</v>
      </c>
      <c r="EJ166">
        <v>1</v>
      </c>
      <c r="EK166">
        <v>500001</v>
      </c>
      <c r="EL166" t="s">
        <v>35</v>
      </c>
      <c r="EM166" t="s">
        <v>36</v>
      </c>
      <c r="EO166" t="s">
        <v>6</v>
      </c>
      <c r="EQ166">
        <v>0</v>
      </c>
      <c r="ER166">
        <v>180000</v>
      </c>
      <c r="ES166">
        <v>25257.140000000003</v>
      </c>
      <c r="ET166">
        <v>0</v>
      </c>
      <c r="EU166">
        <v>0</v>
      </c>
      <c r="EV166">
        <v>0</v>
      </c>
      <c r="EW166">
        <v>0</v>
      </c>
      <c r="EX166">
        <v>0</v>
      </c>
      <c r="EZ166">
        <v>5</v>
      </c>
      <c r="FC166">
        <v>0</v>
      </c>
      <c r="FD166">
        <v>18</v>
      </c>
      <c r="FF166">
        <v>180000</v>
      </c>
      <c r="FQ166">
        <v>0</v>
      </c>
      <c r="FR166">
        <f t="shared" si="182"/>
        <v>0</v>
      </c>
      <c r="FS166">
        <v>0</v>
      </c>
      <c r="FX166">
        <v>0</v>
      </c>
      <c r="FY166">
        <v>0</v>
      </c>
      <c r="GA166" t="s">
        <v>92</v>
      </c>
      <c r="GD166">
        <v>1</v>
      </c>
      <c r="GF166">
        <v>1570490953</v>
      </c>
      <c r="GG166">
        <v>2</v>
      </c>
      <c r="GH166">
        <v>3</v>
      </c>
      <c r="GI166">
        <v>5</v>
      </c>
      <c r="GJ166">
        <v>0</v>
      </c>
      <c r="GK166">
        <v>0</v>
      </c>
      <c r="GL166">
        <f t="shared" si="183"/>
        <v>0</v>
      </c>
      <c r="GM166">
        <f t="shared" si="184"/>
        <v>37</v>
      </c>
      <c r="GN166">
        <f t="shared" si="185"/>
        <v>37</v>
      </c>
      <c r="GO166">
        <f t="shared" si="186"/>
        <v>0</v>
      </c>
      <c r="GP166">
        <f t="shared" si="187"/>
        <v>0</v>
      </c>
      <c r="GR166">
        <v>1</v>
      </c>
      <c r="GS166">
        <v>1</v>
      </c>
      <c r="GT166">
        <v>0</v>
      </c>
      <c r="GU166" t="s">
        <v>6</v>
      </c>
      <c r="GV166">
        <f t="shared" si="188"/>
        <v>0</v>
      </c>
      <c r="GW166">
        <v>1</v>
      </c>
      <c r="GX166">
        <f t="shared" si="189"/>
        <v>0</v>
      </c>
      <c r="HA166">
        <v>0</v>
      </c>
      <c r="HB166">
        <v>0</v>
      </c>
      <c r="HC166">
        <f t="shared" si="190"/>
        <v>0</v>
      </c>
      <c r="HE166" t="s">
        <v>38</v>
      </c>
      <c r="HF166" t="s">
        <v>39</v>
      </c>
      <c r="HM166" t="s">
        <v>6</v>
      </c>
      <c r="HN166" t="s">
        <v>6</v>
      </c>
      <c r="HO166" t="s">
        <v>6</v>
      </c>
      <c r="HP166" t="s">
        <v>6</v>
      </c>
      <c r="HQ166" t="s">
        <v>6</v>
      </c>
      <c r="IF166">
        <v>-1</v>
      </c>
      <c r="IK166">
        <v>0</v>
      </c>
    </row>
    <row r="167" spans="1:255" x14ac:dyDescent="0.2">
      <c r="A167" s="2">
        <v>18</v>
      </c>
      <c r="B167" s="2">
        <v>1</v>
      </c>
      <c r="C167" s="2">
        <v>278</v>
      </c>
      <c r="D167" s="2"/>
      <c r="E167" s="2" t="s">
        <v>317</v>
      </c>
      <c r="F167" s="2" t="s">
        <v>255</v>
      </c>
      <c r="G167" s="2" t="s">
        <v>256</v>
      </c>
      <c r="H167" s="2" t="s">
        <v>182</v>
      </c>
      <c r="I167" s="2">
        <f>I161*J167</f>
        <v>6.3E-2</v>
      </c>
      <c r="J167" s="216">
        <f>'5.Ведомость_списания'!F94</f>
        <v>0.44999999999999996</v>
      </c>
      <c r="K167" s="2">
        <v>0.45</v>
      </c>
      <c r="L167" s="2"/>
      <c r="M167" s="2"/>
      <c r="N167" s="2"/>
      <c r="O167" s="2">
        <f t="shared" si="159"/>
        <v>0</v>
      </c>
      <c r="P167" s="2">
        <f t="shared" si="160"/>
        <v>0</v>
      </c>
      <c r="Q167" s="2">
        <f t="shared" si="161"/>
        <v>0</v>
      </c>
      <c r="R167" s="2">
        <f t="shared" si="162"/>
        <v>0</v>
      </c>
      <c r="S167" s="2">
        <f t="shared" si="163"/>
        <v>0</v>
      </c>
      <c r="T167" s="2">
        <f t="shared" si="164"/>
        <v>0</v>
      </c>
      <c r="U167" s="2">
        <f t="shared" si="165"/>
        <v>0</v>
      </c>
      <c r="V167" s="2">
        <f t="shared" si="166"/>
        <v>0</v>
      </c>
      <c r="W167" s="2">
        <f t="shared" si="167"/>
        <v>0</v>
      </c>
      <c r="X167" s="2">
        <f t="shared" si="168"/>
        <v>0</v>
      </c>
      <c r="Y167" s="2">
        <f t="shared" si="169"/>
        <v>0</v>
      </c>
      <c r="Z167" s="2"/>
      <c r="AA167" s="2">
        <v>86295183</v>
      </c>
      <c r="AB167" s="2">
        <f t="shared" si="170"/>
        <v>6.12</v>
      </c>
      <c r="AC167" s="2">
        <f t="shared" si="192"/>
        <v>6.12</v>
      </c>
      <c r="AD167" s="2">
        <f t="shared" si="154"/>
        <v>0</v>
      </c>
      <c r="AE167" s="2">
        <f t="shared" si="155"/>
        <v>0</v>
      </c>
      <c r="AF167" s="2">
        <f t="shared" si="156"/>
        <v>0</v>
      </c>
      <c r="AG167" s="2">
        <f t="shared" si="171"/>
        <v>0</v>
      </c>
      <c r="AH167" s="2">
        <f t="shared" si="157"/>
        <v>0</v>
      </c>
      <c r="AI167" s="2">
        <f t="shared" si="158"/>
        <v>0</v>
      </c>
      <c r="AJ167" s="2">
        <f t="shared" si="172"/>
        <v>0</v>
      </c>
      <c r="AK167" s="2">
        <v>6.12</v>
      </c>
      <c r="AL167" s="110">
        <f>'1.Лок.смета.и.Акт'!F311</f>
        <v>6.12</v>
      </c>
      <c r="AM167" s="2">
        <v>0</v>
      </c>
      <c r="AN167" s="2">
        <v>0</v>
      </c>
      <c r="AO167" s="2">
        <v>0</v>
      </c>
      <c r="AP167" s="2">
        <v>0</v>
      </c>
      <c r="AQ167" s="2">
        <v>0</v>
      </c>
      <c r="AR167" s="2">
        <v>0</v>
      </c>
      <c r="AS167" s="2">
        <v>0</v>
      </c>
      <c r="AT167" s="2">
        <v>0</v>
      </c>
      <c r="AU167" s="2">
        <v>0</v>
      </c>
      <c r="AV167" s="2">
        <v>1</v>
      </c>
      <c r="AW167" s="2">
        <v>1</v>
      </c>
      <c r="AX167" s="2"/>
      <c r="AY167" s="2"/>
      <c r="AZ167" s="2">
        <v>1</v>
      </c>
      <c r="BA167" s="2">
        <v>1</v>
      </c>
      <c r="BB167" s="2">
        <v>1</v>
      </c>
      <c r="BC167" s="2">
        <v>1</v>
      </c>
      <c r="BD167" s="2" t="s">
        <v>6</v>
      </c>
      <c r="BE167" s="2" t="s">
        <v>6</v>
      </c>
      <c r="BF167" s="2" t="s">
        <v>6</v>
      </c>
      <c r="BG167" s="2" t="s">
        <v>6</v>
      </c>
      <c r="BH167" s="2">
        <v>3</v>
      </c>
      <c r="BI167" s="2">
        <v>1</v>
      </c>
      <c r="BJ167" s="2" t="s">
        <v>257</v>
      </c>
      <c r="BK167" s="2"/>
      <c r="BL167" s="2"/>
      <c r="BM167" s="2">
        <v>500001</v>
      </c>
      <c r="BN167" s="2">
        <v>0</v>
      </c>
      <c r="BO167" s="2" t="s">
        <v>6</v>
      </c>
      <c r="BP167" s="2">
        <v>0</v>
      </c>
      <c r="BQ167" s="2">
        <v>20</v>
      </c>
      <c r="BR167" s="2">
        <v>0</v>
      </c>
      <c r="BS167" s="2">
        <v>1</v>
      </c>
      <c r="BT167" s="2">
        <v>1</v>
      </c>
      <c r="BU167" s="2">
        <v>1</v>
      </c>
      <c r="BV167" s="2">
        <v>1</v>
      </c>
      <c r="BW167" s="2">
        <v>1</v>
      </c>
      <c r="BX167" s="2">
        <v>1</v>
      </c>
      <c r="BY167" s="2" t="s">
        <v>6</v>
      </c>
      <c r="BZ167" s="2">
        <v>0</v>
      </c>
      <c r="CA167" s="2">
        <v>0</v>
      </c>
      <c r="CB167" s="2" t="s">
        <v>6</v>
      </c>
      <c r="CC167" s="2"/>
      <c r="CD167" s="2"/>
      <c r="CE167" s="2">
        <v>0</v>
      </c>
      <c r="CF167" s="2">
        <v>0</v>
      </c>
      <c r="CG167" s="2">
        <v>0</v>
      </c>
      <c r="CH167" s="2"/>
      <c r="CI167" s="2"/>
      <c r="CJ167" s="2"/>
      <c r="CK167" s="2"/>
      <c r="CL167" s="2"/>
      <c r="CM167" s="2">
        <v>0</v>
      </c>
      <c r="CN167" s="2" t="s">
        <v>6</v>
      </c>
      <c r="CO167" s="2">
        <v>0</v>
      </c>
      <c r="CP167" s="2">
        <f t="shared" si="173"/>
        <v>0</v>
      </c>
      <c r="CQ167" s="2">
        <f t="shared" si="174"/>
        <v>6.12</v>
      </c>
      <c r="CR167" s="2">
        <f t="shared" si="175"/>
        <v>0</v>
      </c>
      <c r="CS167" s="2">
        <f t="shared" si="176"/>
        <v>0</v>
      </c>
      <c r="CT167" s="2">
        <f t="shared" si="177"/>
        <v>0</v>
      </c>
      <c r="CU167" s="2">
        <f t="shared" si="178"/>
        <v>0</v>
      </c>
      <c r="CV167" s="2">
        <f t="shared" si="179"/>
        <v>0</v>
      </c>
      <c r="CW167" s="2">
        <f t="shared" si="180"/>
        <v>0</v>
      </c>
      <c r="CX167" s="2">
        <f t="shared" si="181"/>
        <v>0</v>
      </c>
      <c r="CY167" s="2">
        <f>(((S167+(R167*IF(0,0,1)))*AT167)/100)</f>
        <v>0</v>
      </c>
      <c r="CZ167" s="2">
        <f>(((S167+(R167*IF(0,0,1)))*AU167)/100)</f>
        <v>0</v>
      </c>
      <c r="DA167" s="2"/>
      <c r="DB167" s="2"/>
      <c r="DC167" s="2" t="s">
        <v>6</v>
      </c>
      <c r="DD167" s="2" t="s">
        <v>6</v>
      </c>
      <c r="DE167" s="2" t="s">
        <v>6</v>
      </c>
      <c r="DF167" s="2" t="s">
        <v>6</v>
      </c>
      <c r="DG167" s="2" t="s">
        <v>6</v>
      </c>
      <c r="DH167" s="2" t="s">
        <v>6</v>
      </c>
      <c r="DI167" s="2" t="s">
        <v>6</v>
      </c>
      <c r="DJ167" s="2" t="s">
        <v>6</v>
      </c>
      <c r="DK167" s="2" t="s">
        <v>6</v>
      </c>
      <c r="DL167" s="2" t="s">
        <v>6</v>
      </c>
      <c r="DM167" s="2" t="s">
        <v>6</v>
      </c>
      <c r="DN167" s="2">
        <v>0</v>
      </c>
      <c r="DO167" s="2">
        <v>0</v>
      </c>
      <c r="DP167" s="2">
        <v>1</v>
      </c>
      <c r="DQ167" s="2">
        <v>1</v>
      </c>
      <c r="DR167" s="2"/>
      <c r="DS167" s="2"/>
      <c r="DT167" s="2"/>
      <c r="DU167" s="2">
        <v>1009</v>
      </c>
      <c r="DV167" s="2" t="s">
        <v>182</v>
      </c>
      <c r="DW167" s="2" t="s">
        <v>182</v>
      </c>
      <c r="DX167" s="2">
        <v>1</v>
      </c>
      <c r="DY167" s="2"/>
      <c r="DZ167" s="2" t="s">
        <v>6</v>
      </c>
      <c r="EA167" s="2" t="s">
        <v>6</v>
      </c>
      <c r="EB167" s="2" t="s">
        <v>6</v>
      </c>
      <c r="EC167" s="2" t="s">
        <v>6</v>
      </c>
      <c r="ED167" s="2"/>
      <c r="EE167" s="2">
        <v>54938781</v>
      </c>
      <c r="EF167" s="2">
        <v>20</v>
      </c>
      <c r="EG167" s="2" t="s">
        <v>34</v>
      </c>
      <c r="EH167" s="2">
        <v>0</v>
      </c>
      <c r="EI167" s="2" t="s">
        <v>6</v>
      </c>
      <c r="EJ167" s="2">
        <v>1</v>
      </c>
      <c r="EK167" s="2">
        <v>500001</v>
      </c>
      <c r="EL167" s="2" t="s">
        <v>35</v>
      </c>
      <c r="EM167" s="2" t="s">
        <v>36</v>
      </c>
      <c r="EN167" s="2"/>
      <c r="EO167" s="2" t="s">
        <v>6</v>
      </c>
      <c r="EP167" s="2"/>
      <c r="EQ167" s="2">
        <v>0</v>
      </c>
      <c r="ER167" s="2">
        <v>6.12</v>
      </c>
      <c r="ES167" s="110">
        <f>'1.Лок.смета.и.Акт'!F311</f>
        <v>6.12</v>
      </c>
      <c r="ET167" s="2">
        <v>0</v>
      </c>
      <c r="EU167" s="2">
        <v>0</v>
      </c>
      <c r="EV167" s="2">
        <v>0</v>
      </c>
      <c r="EW167" s="2">
        <v>0</v>
      </c>
      <c r="EX167" s="2">
        <v>0</v>
      </c>
      <c r="EY167" s="2"/>
      <c r="EZ167" s="2"/>
      <c r="FA167" s="2"/>
      <c r="FB167" s="2"/>
      <c r="FC167" s="2"/>
      <c r="FD167" s="2"/>
      <c r="FE167" s="2"/>
      <c r="FF167" s="2"/>
      <c r="FG167" s="2"/>
      <c r="FH167" s="2"/>
      <c r="FI167" s="2"/>
      <c r="FJ167" s="2"/>
      <c r="FK167" s="2"/>
      <c r="FL167" s="2"/>
      <c r="FM167" s="2"/>
      <c r="FN167" s="2"/>
      <c r="FO167" s="2"/>
      <c r="FP167" s="2"/>
      <c r="FQ167" s="2">
        <v>0</v>
      </c>
      <c r="FR167" s="2">
        <f t="shared" si="182"/>
        <v>0</v>
      </c>
      <c r="FS167" s="2">
        <v>0</v>
      </c>
      <c r="FT167" s="2"/>
      <c r="FU167" s="2"/>
      <c r="FV167" s="2"/>
      <c r="FW167" s="2"/>
      <c r="FX167" s="2">
        <v>0</v>
      </c>
      <c r="FY167" s="2">
        <v>0</v>
      </c>
      <c r="FZ167" s="2"/>
      <c r="GA167" s="2" t="s">
        <v>6</v>
      </c>
      <c r="GB167" s="2"/>
      <c r="GC167" s="2"/>
      <c r="GD167" s="2">
        <v>1</v>
      </c>
      <c r="GE167" s="2"/>
      <c r="GF167" s="2">
        <v>-1982328944</v>
      </c>
      <c r="GG167" s="2">
        <v>2</v>
      </c>
      <c r="GH167" s="2">
        <v>0</v>
      </c>
      <c r="GI167" s="2">
        <v>-2</v>
      </c>
      <c r="GJ167" s="2">
        <v>0</v>
      </c>
      <c r="GK167" s="2">
        <v>0</v>
      </c>
      <c r="GL167" s="2">
        <f t="shared" si="183"/>
        <v>0</v>
      </c>
      <c r="GM167" s="2">
        <f t="shared" si="184"/>
        <v>0</v>
      </c>
      <c r="GN167" s="2">
        <f t="shared" si="185"/>
        <v>0</v>
      </c>
      <c r="GO167" s="2">
        <f t="shared" si="186"/>
        <v>0</v>
      </c>
      <c r="GP167" s="2">
        <f t="shared" si="187"/>
        <v>0</v>
      </c>
      <c r="GQ167" s="2"/>
      <c r="GR167" s="2">
        <v>0</v>
      </c>
      <c r="GS167" s="2">
        <v>3</v>
      </c>
      <c r="GT167" s="2">
        <v>0</v>
      </c>
      <c r="GU167" s="2" t="s">
        <v>6</v>
      </c>
      <c r="GV167" s="2">
        <f t="shared" si="188"/>
        <v>0</v>
      </c>
      <c r="GW167" s="2">
        <v>1</v>
      </c>
      <c r="GX167" s="2">
        <f t="shared" si="189"/>
        <v>0</v>
      </c>
      <c r="GY167" s="2"/>
      <c r="GZ167" s="2"/>
      <c r="HA167" s="2">
        <v>0</v>
      </c>
      <c r="HB167" s="2">
        <v>0</v>
      </c>
      <c r="HC167" s="2">
        <f t="shared" si="190"/>
        <v>0</v>
      </c>
      <c r="HD167" s="2"/>
      <c r="HE167" s="2" t="s">
        <v>6</v>
      </c>
      <c r="HF167" s="2" t="s">
        <v>6</v>
      </c>
      <c r="HG167" s="2"/>
      <c r="HH167" s="2"/>
      <c r="HI167" s="2"/>
      <c r="HJ167" s="2"/>
      <c r="HK167" s="2"/>
      <c r="HL167" s="2"/>
      <c r="HM167" s="2" t="s">
        <v>6</v>
      </c>
      <c r="HN167" s="2" t="s">
        <v>6</v>
      </c>
      <c r="HO167" s="2" t="s">
        <v>6</v>
      </c>
      <c r="HP167" s="2" t="s">
        <v>6</v>
      </c>
      <c r="HQ167" s="2" t="s">
        <v>6</v>
      </c>
      <c r="HR167" s="2"/>
      <c r="HS167" s="2"/>
      <c r="HT167" s="2"/>
      <c r="HU167" s="2"/>
      <c r="HV167" s="2"/>
      <c r="HW167" s="2"/>
      <c r="HX167" s="2"/>
      <c r="HY167" s="2"/>
      <c r="HZ167" s="2"/>
      <c r="IA167" s="2"/>
      <c r="IB167" s="2"/>
      <c r="IC167" s="2"/>
      <c r="ID167" s="2"/>
      <c r="IE167" s="2"/>
      <c r="IF167" s="2">
        <v>-1</v>
      </c>
      <c r="IG167" s="2"/>
      <c r="IH167" s="2"/>
      <c r="II167" s="2"/>
      <c r="IJ167" s="2"/>
      <c r="IK167" s="2">
        <v>0</v>
      </c>
      <c r="IL167" s="2"/>
      <c r="IM167" s="2"/>
      <c r="IN167" s="2"/>
      <c r="IO167" s="2"/>
      <c r="IP167" s="2"/>
      <c r="IQ167" s="2"/>
      <c r="IR167" s="2"/>
      <c r="IS167" s="2"/>
      <c r="IT167" s="2"/>
      <c r="IU167" s="2"/>
    </row>
    <row r="168" spans="1:255" x14ac:dyDescent="0.2">
      <c r="A168">
        <v>18</v>
      </c>
      <c r="B168">
        <v>1</v>
      </c>
      <c r="C168">
        <v>294</v>
      </c>
      <c r="E168" t="s">
        <v>317</v>
      </c>
      <c r="F168" t="e">
        <f>'2.Лок.смета.и.Акт'!#REF!</f>
        <v>#REF!</v>
      </c>
      <c r="G168" t="s">
        <v>256</v>
      </c>
      <c r="H168" t="s">
        <v>182</v>
      </c>
      <c r="I168">
        <f>I162*J168</f>
        <v>6.3E-2</v>
      </c>
      <c r="J168">
        <v>0.44999999999999996</v>
      </c>
      <c r="K168">
        <v>0.45</v>
      </c>
      <c r="O168">
        <f t="shared" si="159"/>
        <v>2</v>
      </c>
      <c r="P168">
        <f t="shared" si="160"/>
        <v>2</v>
      </c>
      <c r="Q168">
        <f t="shared" si="161"/>
        <v>0</v>
      </c>
      <c r="R168">
        <f t="shared" si="162"/>
        <v>0</v>
      </c>
      <c r="S168">
        <f t="shared" si="163"/>
        <v>0</v>
      </c>
      <c r="T168">
        <f t="shared" si="164"/>
        <v>0</v>
      </c>
      <c r="U168">
        <f t="shared" si="165"/>
        <v>0</v>
      </c>
      <c r="V168">
        <f t="shared" si="166"/>
        <v>0</v>
      </c>
      <c r="W168">
        <f t="shared" si="167"/>
        <v>0</v>
      </c>
      <c r="X168">
        <f t="shared" si="168"/>
        <v>0</v>
      </c>
      <c r="Y168">
        <f t="shared" si="169"/>
        <v>0</v>
      </c>
      <c r="AA168">
        <v>86295184</v>
      </c>
      <c r="AB168">
        <f t="shared" si="170"/>
        <v>3.4</v>
      </c>
      <c r="AC168">
        <f t="shared" si="192"/>
        <v>3.4</v>
      </c>
      <c r="AD168">
        <f t="shared" si="154"/>
        <v>0</v>
      </c>
      <c r="AE168">
        <f t="shared" si="155"/>
        <v>0</v>
      </c>
      <c r="AF168">
        <f t="shared" si="156"/>
        <v>0</v>
      </c>
      <c r="AG168">
        <f t="shared" si="171"/>
        <v>0</v>
      </c>
      <c r="AH168">
        <f t="shared" si="157"/>
        <v>0</v>
      </c>
      <c r="AI168">
        <f t="shared" si="158"/>
        <v>0</v>
      </c>
      <c r="AJ168">
        <f t="shared" si="172"/>
        <v>0.46</v>
      </c>
      <c r="AK168">
        <v>3.4</v>
      </c>
      <c r="AL168">
        <v>3.4</v>
      </c>
      <c r="AM168">
        <v>0</v>
      </c>
      <c r="AN168">
        <v>0</v>
      </c>
      <c r="AO168">
        <v>0</v>
      </c>
      <c r="AP168">
        <v>0</v>
      </c>
      <c r="AQ168">
        <v>0</v>
      </c>
      <c r="AR168">
        <v>0</v>
      </c>
      <c r="AS168">
        <v>0.46</v>
      </c>
      <c r="AT168">
        <v>0</v>
      </c>
      <c r="AU168">
        <v>0</v>
      </c>
      <c r="AV168">
        <v>1</v>
      </c>
      <c r="AW168">
        <v>1</v>
      </c>
      <c r="AZ168">
        <v>1</v>
      </c>
      <c r="BA168">
        <v>1</v>
      </c>
      <c r="BB168">
        <v>1</v>
      </c>
      <c r="BC168">
        <v>7.56</v>
      </c>
      <c r="BD168" t="s">
        <v>6</v>
      </c>
      <c r="BE168" t="s">
        <v>6</v>
      </c>
      <c r="BF168" t="s">
        <v>6</v>
      </c>
      <c r="BG168" t="s">
        <v>6</v>
      </c>
      <c r="BH168">
        <v>3</v>
      </c>
      <c r="BI168">
        <v>1</v>
      </c>
      <c r="BJ168" t="s">
        <v>257</v>
      </c>
      <c r="BM168">
        <v>500001</v>
      </c>
      <c r="BN168">
        <v>0</v>
      </c>
      <c r="BO168" t="s">
        <v>6</v>
      </c>
      <c r="BP168">
        <v>0</v>
      </c>
      <c r="BQ168">
        <v>20</v>
      </c>
      <c r="BR168">
        <v>0</v>
      </c>
      <c r="BS168">
        <v>1</v>
      </c>
      <c r="BT168">
        <v>1</v>
      </c>
      <c r="BU168">
        <v>1</v>
      </c>
      <c r="BV168">
        <v>1</v>
      </c>
      <c r="BW168">
        <v>1</v>
      </c>
      <c r="BX168">
        <v>1</v>
      </c>
      <c r="BY168" t="s">
        <v>6</v>
      </c>
      <c r="BZ168">
        <v>0</v>
      </c>
      <c r="CA168">
        <v>0</v>
      </c>
      <c r="CB168" t="s">
        <v>6</v>
      </c>
      <c r="CE168">
        <v>0</v>
      </c>
      <c r="CF168">
        <v>0</v>
      </c>
      <c r="CG168">
        <v>0</v>
      </c>
      <c r="CM168">
        <v>0</v>
      </c>
      <c r="CN168" t="s">
        <v>6</v>
      </c>
      <c r="CO168">
        <v>0</v>
      </c>
      <c r="CP168">
        <f t="shared" si="173"/>
        <v>2</v>
      </c>
      <c r="CQ168">
        <f t="shared" si="174"/>
        <v>25.703999999999997</v>
      </c>
      <c r="CR168">
        <f t="shared" si="175"/>
        <v>0</v>
      </c>
      <c r="CS168">
        <f t="shared" si="176"/>
        <v>0</v>
      </c>
      <c r="CT168">
        <f t="shared" si="177"/>
        <v>0</v>
      </c>
      <c r="CU168">
        <f t="shared" si="178"/>
        <v>0</v>
      </c>
      <c r="CV168">
        <f t="shared" si="179"/>
        <v>0</v>
      </c>
      <c r="CW168">
        <f t="shared" si="180"/>
        <v>0</v>
      </c>
      <c r="CX168">
        <f t="shared" si="181"/>
        <v>0.46</v>
      </c>
      <c r="CY168">
        <f>(S168+R168)*(BZ168/100)</f>
        <v>0</v>
      </c>
      <c r="CZ168">
        <f>(S168+R168)*(CA168/100)</f>
        <v>0</v>
      </c>
      <c r="DC168" t="s">
        <v>6</v>
      </c>
      <c r="DD168" t="s">
        <v>6</v>
      </c>
      <c r="DE168" t="s">
        <v>6</v>
      </c>
      <c r="DF168" t="s">
        <v>6</v>
      </c>
      <c r="DG168" t="s">
        <v>6</v>
      </c>
      <c r="DH168" t="s">
        <v>6</v>
      </c>
      <c r="DI168" t="s">
        <v>6</v>
      </c>
      <c r="DJ168" t="s">
        <v>6</v>
      </c>
      <c r="DK168" t="s">
        <v>6</v>
      </c>
      <c r="DL168" t="s">
        <v>6</v>
      </c>
      <c r="DM168" t="s">
        <v>6</v>
      </c>
      <c r="DN168">
        <v>0</v>
      </c>
      <c r="DO168">
        <v>0</v>
      </c>
      <c r="DP168">
        <v>1</v>
      </c>
      <c r="DQ168">
        <v>1</v>
      </c>
      <c r="DU168">
        <v>1009</v>
      </c>
      <c r="DV168" t="s">
        <v>182</v>
      </c>
      <c r="DW168" t="e">
        <f>'2.Лок.смета.и.Акт'!#REF!</f>
        <v>#REF!</v>
      </c>
      <c r="DX168">
        <v>1</v>
      </c>
      <c r="DZ168" t="s">
        <v>6</v>
      </c>
      <c r="EA168" t="s">
        <v>6</v>
      </c>
      <c r="EB168" t="s">
        <v>6</v>
      </c>
      <c r="EC168" t="s">
        <v>6</v>
      </c>
      <c r="EE168">
        <v>54938781</v>
      </c>
      <c r="EF168">
        <v>20</v>
      </c>
      <c r="EG168" t="s">
        <v>34</v>
      </c>
      <c r="EH168">
        <v>0</v>
      </c>
      <c r="EI168" t="s">
        <v>6</v>
      </c>
      <c r="EJ168">
        <v>1</v>
      </c>
      <c r="EK168">
        <v>500001</v>
      </c>
      <c r="EL168" t="s">
        <v>35</v>
      </c>
      <c r="EM168" t="s">
        <v>36</v>
      </c>
      <c r="EO168" t="s">
        <v>6</v>
      </c>
      <c r="EQ168">
        <v>0</v>
      </c>
      <c r="ER168">
        <v>24.21</v>
      </c>
      <c r="ES168">
        <v>3.4</v>
      </c>
      <c r="ET168">
        <v>0</v>
      </c>
      <c r="EU168">
        <v>0</v>
      </c>
      <c r="EV168">
        <v>0</v>
      </c>
      <c r="EW168">
        <v>0</v>
      </c>
      <c r="EX168">
        <v>0</v>
      </c>
      <c r="EZ168">
        <v>5</v>
      </c>
      <c r="FC168">
        <v>0</v>
      </c>
      <c r="FD168">
        <v>18</v>
      </c>
      <c r="FF168">
        <v>24.21</v>
      </c>
      <c r="FQ168">
        <v>0</v>
      </c>
      <c r="FR168">
        <f t="shared" si="182"/>
        <v>0</v>
      </c>
      <c r="FS168">
        <v>0</v>
      </c>
      <c r="FX168">
        <v>0</v>
      </c>
      <c r="FY168">
        <v>0</v>
      </c>
      <c r="GA168" t="s">
        <v>258</v>
      </c>
      <c r="GD168">
        <v>1</v>
      </c>
      <c r="GF168">
        <v>-1982328944</v>
      </c>
      <c r="GG168">
        <v>2</v>
      </c>
      <c r="GH168">
        <v>3</v>
      </c>
      <c r="GI168">
        <v>5</v>
      </c>
      <c r="GJ168">
        <v>0</v>
      </c>
      <c r="GK168">
        <v>0</v>
      </c>
      <c r="GL168">
        <f t="shared" si="183"/>
        <v>0</v>
      </c>
      <c r="GM168">
        <f t="shared" si="184"/>
        <v>2</v>
      </c>
      <c r="GN168">
        <f t="shared" si="185"/>
        <v>2</v>
      </c>
      <c r="GO168">
        <f t="shared" si="186"/>
        <v>0</v>
      </c>
      <c r="GP168">
        <f t="shared" si="187"/>
        <v>0</v>
      </c>
      <c r="GR168">
        <v>1</v>
      </c>
      <c r="GS168">
        <v>1</v>
      </c>
      <c r="GT168">
        <v>0</v>
      </c>
      <c r="GU168" t="s">
        <v>6</v>
      </c>
      <c r="GV168">
        <f t="shared" si="188"/>
        <v>0</v>
      </c>
      <c r="GW168">
        <v>1</v>
      </c>
      <c r="GX168">
        <f t="shared" si="189"/>
        <v>0</v>
      </c>
      <c r="HA168">
        <v>0</v>
      </c>
      <c r="HB168">
        <v>0</v>
      </c>
      <c r="HC168">
        <f t="shared" si="190"/>
        <v>0</v>
      </c>
      <c r="HE168" t="s">
        <v>38</v>
      </c>
      <c r="HF168" t="s">
        <v>39</v>
      </c>
      <c r="HM168" t="s">
        <v>6</v>
      </c>
      <c r="HN168" t="s">
        <v>6</v>
      </c>
      <c r="HO168" t="s">
        <v>6</v>
      </c>
      <c r="HP168" t="s">
        <v>6</v>
      </c>
      <c r="HQ168" t="s">
        <v>6</v>
      </c>
      <c r="IF168">
        <v>-1</v>
      </c>
      <c r="IK168">
        <v>0</v>
      </c>
    </row>
    <row r="169" spans="1:255" x14ac:dyDescent="0.2">
      <c r="A169" s="2">
        <v>18</v>
      </c>
      <c r="B169" s="2">
        <v>1</v>
      </c>
      <c r="C169" s="2">
        <v>279</v>
      </c>
      <c r="D169" s="2"/>
      <c r="E169" s="2" t="s">
        <v>318</v>
      </c>
      <c r="F169" s="2" t="s">
        <v>319</v>
      </c>
      <c r="G169" s="2" t="s">
        <v>320</v>
      </c>
      <c r="H169" s="2" t="s">
        <v>300</v>
      </c>
      <c r="I169" s="2">
        <f>I161*J169</f>
        <v>10</v>
      </c>
      <c r="J169" s="216">
        <f>'5.Ведомость_списания'!F95</f>
        <v>71.428571428571416</v>
      </c>
      <c r="K169" s="2">
        <v>71.428571000000005</v>
      </c>
      <c r="L169" s="2"/>
      <c r="M169" s="2"/>
      <c r="N169" s="2"/>
      <c r="O169" s="2">
        <f t="shared" si="159"/>
        <v>36</v>
      </c>
      <c r="P169" s="2">
        <f t="shared" si="160"/>
        <v>36</v>
      </c>
      <c r="Q169" s="2">
        <f t="shared" si="161"/>
        <v>0</v>
      </c>
      <c r="R169" s="2">
        <f t="shared" si="162"/>
        <v>0</v>
      </c>
      <c r="S169" s="2">
        <f t="shared" si="163"/>
        <v>0</v>
      </c>
      <c r="T169" s="2">
        <f t="shared" si="164"/>
        <v>0</v>
      </c>
      <c r="U169" s="2">
        <f t="shared" si="165"/>
        <v>0</v>
      </c>
      <c r="V169" s="2">
        <f t="shared" si="166"/>
        <v>0</v>
      </c>
      <c r="W169" s="2">
        <f t="shared" si="167"/>
        <v>0</v>
      </c>
      <c r="X169" s="2">
        <f t="shared" si="168"/>
        <v>0</v>
      </c>
      <c r="Y169" s="2">
        <f t="shared" si="169"/>
        <v>0</v>
      </c>
      <c r="Z169" s="2"/>
      <c r="AA169" s="2">
        <v>86295183</v>
      </c>
      <c r="AB169" s="2">
        <f t="shared" si="170"/>
        <v>3.6</v>
      </c>
      <c r="AC169" s="2">
        <f t="shared" si="192"/>
        <v>3.6</v>
      </c>
      <c r="AD169" s="2">
        <f t="shared" si="154"/>
        <v>0</v>
      </c>
      <c r="AE169" s="2">
        <f t="shared" si="155"/>
        <v>0</v>
      </c>
      <c r="AF169" s="2">
        <f t="shared" si="156"/>
        <v>0</v>
      </c>
      <c r="AG169" s="2">
        <f t="shared" si="171"/>
        <v>0</v>
      </c>
      <c r="AH169" s="2">
        <f t="shared" si="157"/>
        <v>0</v>
      </c>
      <c r="AI169" s="2">
        <f t="shared" si="158"/>
        <v>0</v>
      </c>
      <c r="AJ169" s="2">
        <f t="shared" si="172"/>
        <v>0.01</v>
      </c>
      <c r="AK169" s="2">
        <v>3.6</v>
      </c>
      <c r="AL169" s="110">
        <f>'1.Лок.смета.и.Акт'!F313</f>
        <v>3.6</v>
      </c>
      <c r="AM169" s="2">
        <v>0</v>
      </c>
      <c r="AN169" s="2">
        <v>0</v>
      </c>
      <c r="AO169" s="2">
        <v>0</v>
      </c>
      <c r="AP169" s="2">
        <v>0</v>
      </c>
      <c r="AQ169" s="2">
        <v>0</v>
      </c>
      <c r="AR169" s="2">
        <v>0</v>
      </c>
      <c r="AS169" s="2">
        <v>0.01</v>
      </c>
      <c r="AT169" s="2">
        <v>0</v>
      </c>
      <c r="AU169" s="2">
        <v>0</v>
      </c>
      <c r="AV169" s="2">
        <v>1</v>
      </c>
      <c r="AW169" s="2">
        <v>1</v>
      </c>
      <c r="AX169" s="2"/>
      <c r="AY169" s="2"/>
      <c r="AZ169" s="2">
        <v>1</v>
      </c>
      <c r="BA169" s="2">
        <v>1</v>
      </c>
      <c r="BB169" s="2">
        <v>1</v>
      </c>
      <c r="BC169" s="2">
        <v>1</v>
      </c>
      <c r="BD169" s="2" t="s">
        <v>6</v>
      </c>
      <c r="BE169" s="2" t="s">
        <v>6</v>
      </c>
      <c r="BF169" s="2" t="s">
        <v>6</v>
      </c>
      <c r="BG169" s="2" t="s">
        <v>6</v>
      </c>
      <c r="BH169" s="2">
        <v>3</v>
      </c>
      <c r="BI169" s="2">
        <v>1</v>
      </c>
      <c r="BJ169" s="2" t="s">
        <v>321</v>
      </c>
      <c r="BK169" s="2"/>
      <c r="BL169" s="2"/>
      <c r="BM169" s="2">
        <v>500001</v>
      </c>
      <c r="BN169" s="2">
        <v>0</v>
      </c>
      <c r="BO169" s="2" t="s">
        <v>6</v>
      </c>
      <c r="BP169" s="2">
        <v>0</v>
      </c>
      <c r="BQ169" s="2">
        <v>20</v>
      </c>
      <c r="BR169" s="2">
        <v>0</v>
      </c>
      <c r="BS169" s="2">
        <v>1</v>
      </c>
      <c r="BT169" s="2">
        <v>1</v>
      </c>
      <c r="BU169" s="2">
        <v>1</v>
      </c>
      <c r="BV169" s="2">
        <v>1</v>
      </c>
      <c r="BW169" s="2">
        <v>1</v>
      </c>
      <c r="BX169" s="2">
        <v>1</v>
      </c>
      <c r="BY169" s="2" t="s">
        <v>6</v>
      </c>
      <c r="BZ169" s="2">
        <v>0</v>
      </c>
      <c r="CA169" s="2">
        <v>0</v>
      </c>
      <c r="CB169" s="2" t="s">
        <v>6</v>
      </c>
      <c r="CC169" s="2"/>
      <c r="CD169" s="2"/>
      <c r="CE169" s="2">
        <v>0</v>
      </c>
      <c r="CF169" s="2">
        <v>0</v>
      </c>
      <c r="CG169" s="2">
        <v>0</v>
      </c>
      <c r="CH169" s="2"/>
      <c r="CI169" s="2"/>
      <c r="CJ169" s="2"/>
      <c r="CK169" s="2"/>
      <c r="CL169" s="2"/>
      <c r="CM169" s="2">
        <v>0</v>
      </c>
      <c r="CN169" s="2" t="s">
        <v>6</v>
      </c>
      <c r="CO169" s="2">
        <v>0</v>
      </c>
      <c r="CP169" s="2">
        <f t="shared" si="173"/>
        <v>36</v>
      </c>
      <c r="CQ169" s="2">
        <f t="shared" si="174"/>
        <v>3.6</v>
      </c>
      <c r="CR169" s="2">
        <f t="shared" si="175"/>
        <v>0</v>
      </c>
      <c r="CS169" s="2">
        <f t="shared" si="176"/>
        <v>0</v>
      </c>
      <c r="CT169" s="2">
        <f t="shared" si="177"/>
        <v>0</v>
      </c>
      <c r="CU169" s="2">
        <f t="shared" si="178"/>
        <v>0</v>
      </c>
      <c r="CV169" s="2">
        <f t="shared" si="179"/>
        <v>0</v>
      </c>
      <c r="CW169" s="2">
        <f t="shared" si="180"/>
        <v>0</v>
      </c>
      <c r="CX169" s="2">
        <f t="shared" si="181"/>
        <v>0.01</v>
      </c>
      <c r="CY169" s="2">
        <f>(((S169+(R169*IF(0,0,1)))*AT169)/100)</f>
        <v>0</v>
      </c>
      <c r="CZ169" s="2">
        <f>(((S169+(R169*IF(0,0,1)))*AU169)/100)</f>
        <v>0</v>
      </c>
      <c r="DA169" s="2"/>
      <c r="DB169" s="2"/>
      <c r="DC169" s="2" t="s">
        <v>6</v>
      </c>
      <c r="DD169" s="2" t="s">
        <v>6</v>
      </c>
      <c r="DE169" s="2" t="s">
        <v>6</v>
      </c>
      <c r="DF169" s="2" t="s">
        <v>6</v>
      </c>
      <c r="DG169" s="2" t="s">
        <v>6</v>
      </c>
      <c r="DH169" s="2" t="s">
        <v>6</v>
      </c>
      <c r="DI169" s="2" t="s">
        <v>6</v>
      </c>
      <c r="DJ169" s="2" t="s">
        <v>6</v>
      </c>
      <c r="DK169" s="2" t="s">
        <v>6</v>
      </c>
      <c r="DL169" s="2" t="s">
        <v>6</v>
      </c>
      <c r="DM169" s="2" t="s">
        <v>6</v>
      </c>
      <c r="DN169" s="2">
        <v>0</v>
      </c>
      <c r="DO169" s="2">
        <v>0</v>
      </c>
      <c r="DP169" s="2">
        <v>1</v>
      </c>
      <c r="DQ169" s="2">
        <v>1</v>
      </c>
      <c r="DR169" s="2"/>
      <c r="DS169" s="2"/>
      <c r="DT169" s="2"/>
      <c r="DU169" s="2">
        <v>1010</v>
      </c>
      <c r="DV169" s="2" t="s">
        <v>300</v>
      </c>
      <c r="DW169" s="2" t="s">
        <v>43</v>
      </c>
      <c r="DX169" s="2">
        <v>1</v>
      </c>
      <c r="DY169" s="2"/>
      <c r="DZ169" s="2" t="s">
        <v>6</v>
      </c>
      <c r="EA169" s="2" t="s">
        <v>6</v>
      </c>
      <c r="EB169" s="2" t="s">
        <v>6</v>
      </c>
      <c r="EC169" s="2" t="s">
        <v>6</v>
      </c>
      <c r="ED169" s="2"/>
      <c r="EE169" s="2">
        <v>54938781</v>
      </c>
      <c r="EF169" s="2">
        <v>20</v>
      </c>
      <c r="EG169" s="2" t="s">
        <v>34</v>
      </c>
      <c r="EH169" s="2">
        <v>0</v>
      </c>
      <c r="EI169" s="2" t="s">
        <v>6</v>
      </c>
      <c r="EJ169" s="2">
        <v>1</v>
      </c>
      <c r="EK169" s="2">
        <v>500001</v>
      </c>
      <c r="EL169" s="2" t="s">
        <v>35</v>
      </c>
      <c r="EM169" s="2" t="s">
        <v>36</v>
      </c>
      <c r="EN169" s="2"/>
      <c r="EO169" s="2" t="s">
        <v>6</v>
      </c>
      <c r="EP169" s="2"/>
      <c r="EQ169" s="2">
        <v>0</v>
      </c>
      <c r="ER169" s="2">
        <v>3.6</v>
      </c>
      <c r="ES169" s="110">
        <f>'1.Лок.смета.и.Акт'!F313</f>
        <v>3.6</v>
      </c>
      <c r="ET169" s="2">
        <v>0</v>
      </c>
      <c r="EU169" s="2">
        <v>0</v>
      </c>
      <c r="EV169" s="2">
        <v>0</v>
      </c>
      <c r="EW169" s="2">
        <v>0</v>
      </c>
      <c r="EX169" s="2">
        <v>0</v>
      </c>
      <c r="EY169" s="2"/>
      <c r="EZ169" s="2"/>
      <c r="FA169" s="2"/>
      <c r="FB169" s="2"/>
      <c r="FC169" s="2"/>
      <c r="FD169" s="2"/>
      <c r="FE169" s="2"/>
      <c r="FF169" s="2"/>
      <c r="FG169" s="2"/>
      <c r="FH169" s="2"/>
      <c r="FI169" s="2"/>
      <c r="FJ169" s="2"/>
      <c r="FK169" s="2"/>
      <c r="FL169" s="2"/>
      <c r="FM169" s="2"/>
      <c r="FN169" s="2"/>
      <c r="FO169" s="2"/>
      <c r="FP169" s="2"/>
      <c r="FQ169" s="2">
        <v>0</v>
      </c>
      <c r="FR169" s="2">
        <f t="shared" si="182"/>
        <v>0</v>
      </c>
      <c r="FS169" s="2">
        <v>0</v>
      </c>
      <c r="FT169" s="2"/>
      <c r="FU169" s="2"/>
      <c r="FV169" s="2"/>
      <c r="FW169" s="2"/>
      <c r="FX169" s="2">
        <v>0</v>
      </c>
      <c r="FY169" s="2">
        <v>0</v>
      </c>
      <c r="FZ169" s="2"/>
      <c r="GA169" s="2" t="s">
        <v>6</v>
      </c>
      <c r="GB169" s="2"/>
      <c r="GC169" s="2"/>
      <c r="GD169" s="2">
        <v>1</v>
      </c>
      <c r="GE169" s="2"/>
      <c r="GF169" s="2">
        <v>-44255203</v>
      </c>
      <c r="GG169" s="2">
        <v>2</v>
      </c>
      <c r="GH169" s="2">
        <v>1</v>
      </c>
      <c r="GI169" s="2">
        <v>-2</v>
      </c>
      <c r="GJ169" s="2">
        <v>0</v>
      </c>
      <c r="GK169" s="2">
        <v>0</v>
      </c>
      <c r="GL169" s="2">
        <f t="shared" si="183"/>
        <v>0</v>
      </c>
      <c r="GM169" s="2">
        <f t="shared" si="184"/>
        <v>36</v>
      </c>
      <c r="GN169" s="2">
        <f t="shared" si="185"/>
        <v>36</v>
      </c>
      <c r="GO169" s="2">
        <f t="shared" si="186"/>
        <v>0</v>
      </c>
      <c r="GP169" s="2">
        <f t="shared" si="187"/>
        <v>0</v>
      </c>
      <c r="GQ169" s="2"/>
      <c r="GR169" s="2">
        <v>0</v>
      </c>
      <c r="GS169" s="2">
        <v>3</v>
      </c>
      <c r="GT169" s="2">
        <v>0</v>
      </c>
      <c r="GU169" s="2" t="s">
        <v>6</v>
      </c>
      <c r="GV169" s="2">
        <f t="shared" si="188"/>
        <v>0</v>
      </c>
      <c r="GW169" s="2">
        <v>1</v>
      </c>
      <c r="GX169" s="2">
        <f t="shared" si="189"/>
        <v>0</v>
      </c>
      <c r="GY169" s="2"/>
      <c r="GZ169" s="2"/>
      <c r="HA169" s="2">
        <v>0</v>
      </c>
      <c r="HB169" s="2">
        <v>0</v>
      </c>
      <c r="HC169" s="2">
        <f t="shared" si="190"/>
        <v>0</v>
      </c>
      <c r="HD169" s="2"/>
      <c r="HE169" s="2" t="s">
        <v>6</v>
      </c>
      <c r="HF169" s="2" t="s">
        <v>6</v>
      </c>
      <c r="HG169" s="2"/>
      <c r="HH169" s="2"/>
      <c r="HI169" s="2"/>
      <c r="HJ169" s="2"/>
      <c r="HK169" s="2"/>
      <c r="HL169" s="2"/>
      <c r="HM169" s="2" t="s">
        <v>6</v>
      </c>
      <c r="HN169" s="2" t="s">
        <v>6</v>
      </c>
      <c r="HO169" s="2" t="s">
        <v>6</v>
      </c>
      <c r="HP169" s="2" t="s">
        <v>6</v>
      </c>
      <c r="HQ169" s="2" t="s">
        <v>6</v>
      </c>
      <c r="HR169" s="2"/>
      <c r="HS169" s="2"/>
      <c r="HT169" s="2"/>
      <c r="HU169" s="2"/>
      <c r="HV169" s="2"/>
      <c r="HW169" s="2"/>
      <c r="HX169" s="2"/>
      <c r="HY169" s="2"/>
      <c r="HZ169" s="2"/>
      <c r="IA169" s="2"/>
      <c r="IB169" s="2"/>
      <c r="IC169" s="2"/>
      <c r="ID169" s="2"/>
      <c r="IE169" s="2"/>
      <c r="IF169" s="2">
        <v>-1</v>
      </c>
      <c r="IG169" s="2"/>
      <c r="IH169" s="2"/>
      <c r="II169" s="2"/>
      <c r="IJ169" s="2"/>
      <c r="IK169" s="2">
        <v>0</v>
      </c>
      <c r="IL169" s="2"/>
      <c r="IM169" s="2"/>
      <c r="IN169" s="2"/>
      <c r="IO169" s="2"/>
      <c r="IP169" s="2"/>
      <c r="IQ169" s="2"/>
      <c r="IR169" s="2"/>
      <c r="IS169" s="2"/>
      <c r="IT169" s="2"/>
      <c r="IU169" s="2"/>
    </row>
    <row r="170" spans="1:255" x14ac:dyDescent="0.2">
      <c r="A170">
        <v>18</v>
      </c>
      <c r="B170">
        <v>1</v>
      </c>
      <c r="C170">
        <v>295</v>
      </c>
      <c r="E170" t="s">
        <v>318</v>
      </c>
      <c r="F170" t="e">
        <f>'2.Лок.смета.и.Акт'!#REF!</f>
        <v>#REF!</v>
      </c>
      <c r="G170" t="s">
        <v>320</v>
      </c>
      <c r="H170" t="s">
        <v>300</v>
      </c>
      <c r="I170">
        <f>I162*J170</f>
        <v>10</v>
      </c>
      <c r="J170">
        <v>71.428571428571416</v>
      </c>
      <c r="K170">
        <v>71.428571000000005</v>
      </c>
      <c r="O170">
        <f t="shared" si="159"/>
        <v>99</v>
      </c>
      <c r="P170">
        <f t="shared" si="160"/>
        <v>99</v>
      </c>
      <c r="Q170">
        <f t="shared" si="161"/>
        <v>0</v>
      </c>
      <c r="R170">
        <f t="shared" si="162"/>
        <v>0</v>
      </c>
      <c r="S170">
        <f t="shared" si="163"/>
        <v>0</v>
      </c>
      <c r="T170">
        <f t="shared" si="164"/>
        <v>0</v>
      </c>
      <c r="U170">
        <f t="shared" si="165"/>
        <v>0</v>
      </c>
      <c r="V170">
        <f t="shared" si="166"/>
        <v>0</v>
      </c>
      <c r="W170">
        <f t="shared" si="167"/>
        <v>0</v>
      </c>
      <c r="X170">
        <f t="shared" si="168"/>
        <v>0</v>
      </c>
      <c r="Y170">
        <f t="shared" si="169"/>
        <v>0</v>
      </c>
      <c r="AA170">
        <v>86295184</v>
      </c>
      <c r="AB170">
        <f t="shared" si="170"/>
        <v>1.31</v>
      </c>
      <c r="AC170">
        <f t="shared" si="192"/>
        <v>1.31</v>
      </c>
      <c r="AD170">
        <f t="shared" si="154"/>
        <v>0</v>
      </c>
      <c r="AE170">
        <f t="shared" si="155"/>
        <v>0</v>
      </c>
      <c r="AF170">
        <f t="shared" si="156"/>
        <v>0</v>
      </c>
      <c r="AG170">
        <f t="shared" si="171"/>
        <v>0</v>
      </c>
      <c r="AH170">
        <f t="shared" si="157"/>
        <v>0</v>
      </c>
      <c r="AI170">
        <f t="shared" si="158"/>
        <v>0</v>
      </c>
      <c r="AJ170">
        <f t="shared" si="172"/>
        <v>0.01</v>
      </c>
      <c r="AK170">
        <v>1.31</v>
      </c>
      <c r="AL170">
        <v>1.31</v>
      </c>
      <c r="AM170">
        <v>0</v>
      </c>
      <c r="AN170">
        <v>0</v>
      </c>
      <c r="AO170">
        <v>0</v>
      </c>
      <c r="AP170">
        <v>0</v>
      </c>
      <c r="AQ170">
        <v>0</v>
      </c>
      <c r="AR170">
        <v>0</v>
      </c>
      <c r="AS170">
        <v>0.01</v>
      </c>
      <c r="AT170">
        <v>0</v>
      </c>
      <c r="AU170">
        <v>0</v>
      </c>
      <c r="AV170">
        <v>1</v>
      </c>
      <c r="AW170">
        <v>1</v>
      </c>
      <c r="AZ170">
        <v>1</v>
      </c>
      <c r="BA170">
        <v>1</v>
      </c>
      <c r="BB170">
        <v>1</v>
      </c>
      <c r="BC170">
        <v>7.56</v>
      </c>
      <c r="BD170" t="s">
        <v>6</v>
      </c>
      <c r="BE170" t="s">
        <v>6</v>
      </c>
      <c r="BF170" t="s">
        <v>6</v>
      </c>
      <c r="BG170" t="s">
        <v>6</v>
      </c>
      <c r="BH170">
        <v>3</v>
      </c>
      <c r="BI170">
        <v>1</v>
      </c>
      <c r="BJ170" t="s">
        <v>321</v>
      </c>
      <c r="BM170">
        <v>500001</v>
      </c>
      <c r="BN170">
        <v>0</v>
      </c>
      <c r="BO170" t="s">
        <v>6</v>
      </c>
      <c r="BP170">
        <v>0</v>
      </c>
      <c r="BQ170">
        <v>20</v>
      </c>
      <c r="BR170">
        <v>0</v>
      </c>
      <c r="BS170">
        <v>1</v>
      </c>
      <c r="BT170">
        <v>1</v>
      </c>
      <c r="BU170">
        <v>1</v>
      </c>
      <c r="BV170">
        <v>1</v>
      </c>
      <c r="BW170">
        <v>1</v>
      </c>
      <c r="BX170">
        <v>1</v>
      </c>
      <c r="BY170" t="s">
        <v>6</v>
      </c>
      <c r="BZ170">
        <v>0</v>
      </c>
      <c r="CA170">
        <v>0</v>
      </c>
      <c r="CB170" t="s">
        <v>6</v>
      </c>
      <c r="CE170">
        <v>0</v>
      </c>
      <c r="CF170">
        <v>0</v>
      </c>
      <c r="CG170">
        <v>0</v>
      </c>
      <c r="CM170">
        <v>0</v>
      </c>
      <c r="CN170" t="s">
        <v>6</v>
      </c>
      <c r="CO170">
        <v>0</v>
      </c>
      <c r="CP170">
        <f t="shared" si="173"/>
        <v>99</v>
      </c>
      <c r="CQ170">
        <f t="shared" si="174"/>
        <v>9.9035999999999991</v>
      </c>
      <c r="CR170">
        <f t="shared" si="175"/>
        <v>0</v>
      </c>
      <c r="CS170">
        <f t="shared" si="176"/>
        <v>0</v>
      </c>
      <c r="CT170">
        <f t="shared" si="177"/>
        <v>0</v>
      </c>
      <c r="CU170">
        <f t="shared" si="178"/>
        <v>0</v>
      </c>
      <c r="CV170">
        <f t="shared" si="179"/>
        <v>0</v>
      </c>
      <c r="CW170">
        <f t="shared" si="180"/>
        <v>0</v>
      </c>
      <c r="CX170">
        <f t="shared" si="181"/>
        <v>0.01</v>
      </c>
      <c r="CY170">
        <f>(S170+R170)*(BZ170/100)</f>
        <v>0</v>
      </c>
      <c r="CZ170">
        <f>(S170+R170)*(CA170/100)</f>
        <v>0</v>
      </c>
      <c r="DC170" t="s">
        <v>6</v>
      </c>
      <c r="DD170" t="s">
        <v>6</v>
      </c>
      <c r="DE170" t="s">
        <v>6</v>
      </c>
      <c r="DF170" t="s">
        <v>6</v>
      </c>
      <c r="DG170" t="s">
        <v>6</v>
      </c>
      <c r="DH170" t="s">
        <v>6</v>
      </c>
      <c r="DI170" t="s">
        <v>6</v>
      </c>
      <c r="DJ170" t="s">
        <v>6</v>
      </c>
      <c r="DK170" t="s">
        <v>6</v>
      </c>
      <c r="DL170" t="s">
        <v>6</v>
      </c>
      <c r="DM170" t="s">
        <v>6</v>
      </c>
      <c r="DN170">
        <v>0</v>
      </c>
      <c r="DO170">
        <v>0</v>
      </c>
      <c r="DP170">
        <v>1</v>
      </c>
      <c r="DQ170">
        <v>1</v>
      </c>
      <c r="DU170">
        <v>1010</v>
      </c>
      <c r="DV170" t="s">
        <v>300</v>
      </c>
      <c r="DW170" t="e">
        <f>'2.Лок.смета.и.Акт'!#REF!</f>
        <v>#REF!</v>
      </c>
      <c r="DX170">
        <v>1</v>
      </c>
      <c r="DZ170" t="s">
        <v>6</v>
      </c>
      <c r="EA170" t="s">
        <v>6</v>
      </c>
      <c r="EB170" t="s">
        <v>6</v>
      </c>
      <c r="EC170" t="s">
        <v>6</v>
      </c>
      <c r="EE170">
        <v>54938781</v>
      </c>
      <c r="EF170">
        <v>20</v>
      </c>
      <c r="EG170" t="s">
        <v>34</v>
      </c>
      <c r="EH170">
        <v>0</v>
      </c>
      <c r="EI170" t="s">
        <v>6</v>
      </c>
      <c r="EJ170">
        <v>1</v>
      </c>
      <c r="EK170">
        <v>500001</v>
      </c>
      <c r="EL170" t="s">
        <v>35</v>
      </c>
      <c r="EM170" t="s">
        <v>36</v>
      </c>
      <c r="EO170" t="s">
        <v>6</v>
      </c>
      <c r="EQ170">
        <v>0</v>
      </c>
      <c r="ER170">
        <v>9.27</v>
      </c>
      <c r="ES170">
        <v>1.31</v>
      </c>
      <c r="ET170">
        <v>0</v>
      </c>
      <c r="EU170">
        <v>0</v>
      </c>
      <c r="EV170">
        <v>0</v>
      </c>
      <c r="EW170">
        <v>0</v>
      </c>
      <c r="EX170">
        <v>0</v>
      </c>
      <c r="EZ170">
        <v>5</v>
      </c>
      <c r="FC170">
        <v>0</v>
      </c>
      <c r="FD170">
        <v>18</v>
      </c>
      <c r="FF170">
        <v>9.27</v>
      </c>
      <c r="FQ170">
        <v>0</v>
      </c>
      <c r="FR170">
        <f t="shared" si="182"/>
        <v>0</v>
      </c>
      <c r="FS170">
        <v>0</v>
      </c>
      <c r="FX170">
        <v>0</v>
      </c>
      <c r="FY170">
        <v>0</v>
      </c>
      <c r="GA170" t="s">
        <v>322</v>
      </c>
      <c r="GD170">
        <v>1</v>
      </c>
      <c r="GF170">
        <v>-44255203</v>
      </c>
      <c r="GG170">
        <v>2</v>
      </c>
      <c r="GH170">
        <v>3</v>
      </c>
      <c r="GI170">
        <v>5</v>
      </c>
      <c r="GJ170">
        <v>0</v>
      </c>
      <c r="GK170">
        <v>0</v>
      </c>
      <c r="GL170">
        <f t="shared" si="183"/>
        <v>0</v>
      </c>
      <c r="GM170">
        <f t="shared" si="184"/>
        <v>99</v>
      </c>
      <c r="GN170">
        <f t="shared" si="185"/>
        <v>99</v>
      </c>
      <c r="GO170">
        <f t="shared" si="186"/>
        <v>0</v>
      </c>
      <c r="GP170">
        <f t="shared" si="187"/>
        <v>0</v>
      </c>
      <c r="GR170">
        <v>1</v>
      </c>
      <c r="GS170">
        <v>1</v>
      </c>
      <c r="GT170">
        <v>0</v>
      </c>
      <c r="GU170" t="s">
        <v>6</v>
      </c>
      <c r="GV170">
        <f t="shared" si="188"/>
        <v>0</v>
      </c>
      <c r="GW170">
        <v>1</v>
      </c>
      <c r="GX170">
        <f t="shared" si="189"/>
        <v>0</v>
      </c>
      <c r="HA170">
        <v>0</v>
      </c>
      <c r="HB170">
        <v>0</v>
      </c>
      <c r="HC170">
        <f t="shared" si="190"/>
        <v>0</v>
      </c>
      <c r="HE170" t="s">
        <v>38</v>
      </c>
      <c r="HF170" t="s">
        <v>39</v>
      </c>
      <c r="HM170" t="s">
        <v>6</v>
      </c>
      <c r="HN170" t="s">
        <v>6</v>
      </c>
      <c r="HO170" t="s">
        <v>6</v>
      </c>
      <c r="HP170" t="s">
        <v>6</v>
      </c>
      <c r="HQ170" t="s">
        <v>6</v>
      </c>
      <c r="IF170">
        <v>-1</v>
      </c>
      <c r="IK170">
        <v>0</v>
      </c>
    </row>
    <row r="171" spans="1:255" x14ac:dyDescent="0.2">
      <c r="A171" s="2">
        <v>18</v>
      </c>
      <c r="B171" s="2">
        <v>1</v>
      </c>
      <c r="C171" s="2">
        <v>280</v>
      </c>
      <c r="D171" s="2"/>
      <c r="E171" s="2" t="s">
        <v>323</v>
      </c>
      <c r="F171" s="2" t="s">
        <v>282</v>
      </c>
      <c r="G171" s="2" t="s">
        <v>324</v>
      </c>
      <c r="H171" s="2" t="s">
        <v>63</v>
      </c>
      <c r="I171" s="2">
        <f>I161*J171</f>
        <v>2.2599999999999999E-3</v>
      </c>
      <c r="J171" s="216">
        <f>'5.Ведомость_списания'!F96</f>
        <v>1.6142857142857139E-2</v>
      </c>
      <c r="K171" s="2">
        <v>1.6143000000000001E-2</v>
      </c>
      <c r="L171" s="2"/>
      <c r="M171" s="2"/>
      <c r="N171" s="2"/>
      <c r="O171" s="2">
        <f t="shared" si="159"/>
        <v>27</v>
      </c>
      <c r="P171" s="2">
        <f t="shared" si="160"/>
        <v>27</v>
      </c>
      <c r="Q171" s="2">
        <f t="shared" si="161"/>
        <v>0</v>
      </c>
      <c r="R171" s="2">
        <f t="shared" si="162"/>
        <v>0</v>
      </c>
      <c r="S171" s="2">
        <f t="shared" si="163"/>
        <v>0</v>
      </c>
      <c r="T171" s="2">
        <f t="shared" si="164"/>
        <v>0</v>
      </c>
      <c r="U171" s="2">
        <f t="shared" si="165"/>
        <v>0</v>
      </c>
      <c r="V171" s="2">
        <f t="shared" si="166"/>
        <v>0</v>
      </c>
      <c r="W171" s="2">
        <f t="shared" si="167"/>
        <v>0</v>
      </c>
      <c r="X171" s="2">
        <f t="shared" si="168"/>
        <v>0</v>
      </c>
      <c r="Y171" s="2">
        <f t="shared" si="169"/>
        <v>0</v>
      </c>
      <c r="Z171" s="2"/>
      <c r="AA171" s="2">
        <v>86295183</v>
      </c>
      <c r="AB171" s="2">
        <f t="shared" si="170"/>
        <v>11818.63</v>
      </c>
      <c r="AC171" s="2">
        <f t="shared" si="192"/>
        <v>11818.63</v>
      </c>
      <c r="AD171" s="2">
        <f t="shared" si="154"/>
        <v>0</v>
      </c>
      <c r="AE171" s="2">
        <f t="shared" si="155"/>
        <v>0</v>
      </c>
      <c r="AF171" s="2">
        <f t="shared" si="156"/>
        <v>0</v>
      </c>
      <c r="AG171" s="2">
        <f t="shared" si="171"/>
        <v>0</v>
      </c>
      <c r="AH171" s="2">
        <f t="shared" si="157"/>
        <v>0</v>
      </c>
      <c r="AI171" s="2">
        <f t="shared" si="158"/>
        <v>0</v>
      </c>
      <c r="AJ171" s="2">
        <f t="shared" si="172"/>
        <v>0</v>
      </c>
      <c r="AK171" s="2">
        <v>11818.63</v>
      </c>
      <c r="AL171" s="110">
        <f>'1.Лок.смета.и.Акт'!F315</f>
        <v>11818.63</v>
      </c>
      <c r="AM171" s="2">
        <v>0</v>
      </c>
      <c r="AN171" s="2">
        <v>0</v>
      </c>
      <c r="AO171" s="2">
        <v>0</v>
      </c>
      <c r="AP171" s="2">
        <v>0</v>
      </c>
      <c r="AQ171" s="2">
        <v>0</v>
      </c>
      <c r="AR171" s="2">
        <v>0</v>
      </c>
      <c r="AS171" s="2">
        <v>0</v>
      </c>
      <c r="AT171" s="2">
        <v>0</v>
      </c>
      <c r="AU171" s="2">
        <v>0</v>
      </c>
      <c r="AV171" s="2">
        <v>1</v>
      </c>
      <c r="AW171" s="2">
        <v>1</v>
      </c>
      <c r="AX171" s="2"/>
      <c r="AY171" s="2"/>
      <c r="AZ171" s="2">
        <v>1</v>
      </c>
      <c r="BA171" s="2">
        <v>1</v>
      </c>
      <c r="BB171" s="2">
        <v>1</v>
      </c>
      <c r="BC171" s="2">
        <v>1</v>
      </c>
      <c r="BD171" s="2" t="s">
        <v>6</v>
      </c>
      <c r="BE171" s="2" t="s">
        <v>6</v>
      </c>
      <c r="BF171" s="2" t="s">
        <v>6</v>
      </c>
      <c r="BG171" s="2" t="s">
        <v>6</v>
      </c>
      <c r="BH171" s="2">
        <v>3</v>
      </c>
      <c r="BI171" s="2">
        <v>1</v>
      </c>
      <c r="BJ171" s="2" t="s">
        <v>284</v>
      </c>
      <c r="BK171" s="2"/>
      <c r="BL171" s="2"/>
      <c r="BM171" s="2">
        <v>500003</v>
      </c>
      <c r="BN171" s="2">
        <v>0</v>
      </c>
      <c r="BO171" s="2" t="s">
        <v>6</v>
      </c>
      <c r="BP171" s="2">
        <v>0</v>
      </c>
      <c r="BQ171" s="2">
        <v>22</v>
      </c>
      <c r="BR171" s="2">
        <v>0</v>
      </c>
      <c r="BS171" s="2">
        <v>1</v>
      </c>
      <c r="BT171" s="2">
        <v>1</v>
      </c>
      <c r="BU171" s="2">
        <v>1</v>
      </c>
      <c r="BV171" s="2">
        <v>1</v>
      </c>
      <c r="BW171" s="2">
        <v>1</v>
      </c>
      <c r="BX171" s="2">
        <v>1</v>
      </c>
      <c r="BY171" s="2" t="s">
        <v>6</v>
      </c>
      <c r="BZ171" s="2">
        <v>0</v>
      </c>
      <c r="CA171" s="2">
        <v>0</v>
      </c>
      <c r="CB171" s="2" t="s">
        <v>6</v>
      </c>
      <c r="CC171" s="2"/>
      <c r="CD171" s="2"/>
      <c r="CE171" s="2">
        <v>0</v>
      </c>
      <c r="CF171" s="2">
        <v>0</v>
      </c>
      <c r="CG171" s="2">
        <v>0</v>
      </c>
      <c r="CH171" s="2"/>
      <c r="CI171" s="2"/>
      <c r="CJ171" s="2"/>
      <c r="CK171" s="2"/>
      <c r="CL171" s="2"/>
      <c r="CM171" s="2">
        <v>0</v>
      </c>
      <c r="CN171" s="2" t="s">
        <v>6</v>
      </c>
      <c r="CO171" s="2">
        <v>0</v>
      </c>
      <c r="CP171" s="2">
        <f t="shared" si="173"/>
        <v>27</v>
      </c>
      <c r="CQ171" s="2">
        <f t="shared" si="174"/>
        <v>11818.63</v>
      </c>
      <c r="CR171" s="2">
        <f t="shared" si="175"/>
        <v>0</v>
      </c>
      <c r="CS171" s="2">
        <f t="shared" si="176"/>
        <v>0</v>
      </c>
      <c r="CT171" s="2">
        <f t="shared" si="177"/>
        <v>0</v>
      </c>
      <c r="CU171" s="2">
        <f t="shared" si="178"/>
        <v>0</v>
      </c>
      <c r="CV171" s="2">
        <f t="shared" si="179"/>
        <v>0</v>
      </c>
      <c r="CW171" s="2">
        <f t="shared" si="180"/>
        <v>0</v>
      </c>
      <c r="CX171" s="2">
        <f t="shared" si="181"/>
        <v>0</v>
      </c>
      <c r="CY171" s="2">
        <f>(((S171+(R171*IF(0,0,1)))*AT171)/100)</f>
        <v>0</v>
      </c>
      <c r="CZ171" s="2">
        <f>(((S171+(R171*IF(0,0,1)))*AU171)/100)</f>
        <v>0</v>
      </c>
      <c r="DA171" s="2"/>
      <c r="DB171" s="2"/>
      <c r="DC171" s="2" t="s">
        <v>6</v>
      </c>
      <c r="DD171" s="2" t="s">
        <v>6</v>
      </c>
      <c r="DE171" s="2" t="s">
        <v>6</v>
      </c>
      <c r="DF171" s="2" t="s">
        <v>6</v>
      </c>
      <c r="DG171" s="2" t="s">
        <v>6</v>
      </c>
      <c r="DH171" s="2" t="s">
        <v>6</v>
      </c>
      <c r="DI171" s="2" t="s">
        <v>6</v>
      </c>
      <c r="DJ171" s="2" t="s">
        <v>6</v>
      </c>
      <c r="DK171" s="2" t="s">
        <v>6</v>
      </c>
      <c r="DL171" s="2" t="s">
        <v>6</v>
      </c>
      <c r="DM171" s="2" t="s">
        <v>6</v>
      </c>
      <c r="DN171" s="2">
        <v>0</v>
      </c>
      <c r="DO171" s="2">
        <v>0</v>
      </c>
      <c r="DP171" s="2">
        <v>1</v>
      </c>
      <c r="DQ171" s="2">
        <v>1</v>
      </c>
      <c r="DR171" s="2"/>
      <c r="DS171" s="2"/>
      <c r="DT171" s="2"/>
      <c r="DU171" s="2">
        <v>1009</v>
      </c>
      <c r="DV171" s="2" t="s">
        <v>63</v>
      </c>
      <c r="DW171" s="2" t="s">
        <v>63</v>
      </c>
      <c r="DX171" s="2">
        <v>1000</v>
      </c>
      <c r="DY171" s="2"/>
      <c r="DZ171" s="2" t="s">
        <v>6</v>
      </c>
      <c r="EA171" s="2" t="s">
        <v>6</v>
      </c>
      <c r="EB171" s="2" t="s">
        <v>6</v>
      </c>
      <c r="EC171" s="2" t="s">
        <v>6</v>
      </c>
      <c r="ED171" s="2"/>
      <c r="EE171" s="2">
        <v>54938783</v>
      </c>
      <c r="EF171" s="2">
        <v>22</v>
      </c>
      <c r="EG171" s="2" t="s">
        <v>45</v>
      </c>
      <c r="EH171" s="2">
        <v>0</v>
      </c>
      <c r="EI171" s="2" t="s">
        <v>6</v>
      </c>
      <c r="EJ171" s="2">
        <v>1</v>
      </c>
      <c r="EK171" s="2">
        <v>500003</v>
      </c>
      <c r="EL171" s="2" t="s">
        <v>46</v>
      </c>
      <c r="EM171" s="2" t="s">
        <v>47</v>
      </c>
      <c r="EN171" s="2"/>
      <c r="EO171" s="2" t="s">
        <v>6</v>
      </c>
      <c r="EP171" s="2"/>
      <c r="EQ171" s="2">
        <v>0</v>
      </c>
      <c r="ER171" s="2">
        <v>11818.63</v>
      </c>
      <c r="ES171" s="110">
        <f>'1.Лок.смета.и.Акт'!F315</f>
        <v>11818.63</v>
      </c>
      <c r="ET171" s="2">
        <v>0</v>
      </c>
      <c r="EU171" s="2">
        <v>0</v>
      </c>
      <c r="EV171" s="2">
        <v>0</v>
      </c>
      <c r="EW171" s="2">
        <v>0</v>
      </c>
      <c r="EX171" s="2">
        <v>0</v>
      </c>
      <c r="EY171" s="2"/>
      <c r="EZ171" s="2"/>
      <c r="FA171" s="2"/>
      <c r="FB171" s="2"/>
      <c r="FC171" s="2"/>
      <c r="FD171" s="2"/>
      <c r="FE171" s="2"/>
      <c r="FF171" s="2"/>
      <c r="FG171" s="2"/>
      <c r="FH171" s="2"/>
      <c r="FI171" s="2"/>
      <c r="FJ171" s="2"/>
      <c r="FK171" s="2"/>
      <c r="FL171" s="2"/>
      <c r="FM171" s="2"/>
      <c r="FN171" s="2"/>
      <c r="FO171" s="2"/>
      <c r="FP171" s="2"/>
      <c r="FQ171" s="2">
        <v>0</v>
      </c>
      <c r="FR171" s="2">
        <f t="shared" si="182"/>
        <v>0</v>
      </c>
      <c r="FS171" s="2">
        <v>0</v>
      </c>
      <c r="FT171" s="2"/>
      <c r="FU171" s="2"/>
      <c r="FV171" s="2"/>
      <c r="FW171" s="2"/>
      <c r="FX171" s="2">
        <v>0</v>
      </c>
      <c r="FY171" s="2">
        <v>0</v>
      </c>
      <c r="FZ171" s="2"/>
      <c r="GA171" s="2" t="s">
        <v>6</v>
      </c>
      <c r="GB171" s="2"/>
      <c r="GC171" s="2"/>
      <c r="GD171" s="2">
        <v>1</v>
      </c>
      <c r="GE171" s="2"/>
      <c r="GF171" s="2">
        <v>1832316663</v>
      </c>
      <c r="GG171" s="2">
        <v>2</v>
      </c>
      <c r="GH171" s="2">
        <v>2</v>
      </c>
      <c r="GI171" s="2">
        <v>-2</v>
      </c>
      <c r="GJ171" s="2">
        <v>0</v>
      </c>
      <c r="GK171" s="2">
        <v>0</v>
      </c>
      <c r="GL171" s="2">
        <f t="shared" si="183"/>
        <v>0</v>
      </c>
      <c r="GM171" s="2">
        <f t="shared" si="184"/>
        <v>27</v>
      </c>
      <c r="GN171" s="2">
        <f t="shared" si="185"/>
        <v>27</v>
      </c>
      <c r="GO171" s="2">
        <f t="shared" si="186"/>
        <v>0</v>
      </c>
      <c r="GP171" s="2">
        <f t="shared" si="187"/>
        <v>0</v>
      </c>
      <c r="GQ171" s="2"/>
      <c r="GR171" s="2">
        <v>0</v>
      </c>
      <c r="GS171" s="2">
        <v>2</v>
      </c>
      <c r="GT171" s="2">
        <v>0</v>
      </c>
      <c r="GU171" s="2" t="s">
        <v>6</v>
      </c>
      <c r="GV171" s="2">
        <f t="shared" si="188"/>
        <v>0</v>
      </c>
      <c r="GW171" s="2">
        <v>1</v>
      </c>
      <c r="GX171" s="2">
        <f t="shared" si="189"/>
        <v>0</v>
      </c>
      <c r="GY171" s="2"/>
      <c r="GZ171" s="2"/>
      <c r="HA171" s="2">
        <v>0</v>
      </c>
      <c r="HB171" s="2">
        <v>0</v>
      </c>
      <c r="HC171" s="2">
        <f t="shared" si="190"/>
        <v>0</v>
      </c>
      <c r="HD171" s="2"/>
      <c r="HE171" s="2" t="s">
        <v>6</v>
      </c>
      <c r="HF171" s="2" t="s">
        <v>6</v>
      </c>
      <c r="HG171" s="2"/>
      <c r="HH171" s="2"/>
      <c r="HI171" s="2"/>
      <c r="HJ171" s="2"/>
      <c r="HK171" s="2"/>
      <c r="HL171" s="2"/>
      <c r="HM171" s="2" t="s">
        <v>6</v>
      </c>
      <c r="HN171" s="2" t="s">
        <v>6</v>
      </c>
      <c r="HO171" s="2" t="s">
        <v>6</v>
      </c>
      <c r="HP171" s="2" t="s">
        <v>6</v>
      </c>
      <c r="HQ171" s="2" t="s">
        <v>6</v>
      </c>
      <c r="HR171" s="2"/>
      <c r="HS171" s="2"/>
      <c r="HT171" s="2"/>
      <c r="HU171" s="2"/>
      <c r="HV171" s="2"/>
      <c r="HW171" s="2"/>
      <c r="HX171" s="2"/>
      <c r="HY171" s="2"/>
      <c r="HZ171" s="2"/>
      <c r="IA171" s="2"/>
      <c r="IB171" s="2"/>
      <c r="IC171" s="2"/>
      <c r="ID171" s="2"/>
      <c r="IE171" s="2"/>
      <c r="IF171" s="2">
        <v>-1</v>
      </c>
      <c r="IG171" s="2"/>
      <c r="IH171" s="2"/>
      <c r="II171" s="2"/>
      <c r="IJ171" s="2"/>
      <c r="IK171" s="2">
        <v>0</v>
      </c>
      <c r="IL171" s="2"/>
      <c r="IM171" s="2"/>
      <c r="IN171" s="2"/>
      <c r="IO171" s="2"/>
      <c r="IP171" s="2"/>
      <c r="IQ171" s="2"/>
      <c r="IR171" s="2"/>
      <c r="IS171" s="2"/>
      <c r="IT171" s="2"/>
      <c r="IU171" s="2"/>
    </row>
    <row r="172" spans="1:255" x14ac:dyDescent="0.2">
      <c r="A172">
        <v>18</v>
      </c>
      <c r="B172">
        <v>1</v>
      </c>
      <c r="C172">
        <v>296</v>
      </c>
      <c r="E172" t="s">
        <v>323</v>
      </c>
      <c r="F172" t="e">
        <f>'2.Лок.смета.и.Акт'!#REF!</f>
        <v>#REF!</v>
      </c>
      <c r="G172" t="s">
        <v>324</v>
      </c>
      <c r="H172" t="s">
        <v>63</v>
      </c>
      <c r="I172">
        <f>I162*J172</f>
        <v>2.2599999999999999E-3</v>
      </c>
      <c r="J172">
        <v>1.6142857142857139E-2</v>
      </c>
      <c r="K172">
        <v>1.6143000000000001E-2</v>
      </c>
      <c r="O172">
        <f t="shared" si="159"/>
        <v>216</v>
      </c>
      <c r="P172">
        <f t="shared" si="160"/>
        <v>216</v>
      </c>
      <c r="Q172">
        <f t="shared" si="161"/>
        <v>0</v>
      </c>
      <c r="R172">
        <f t="shared" si="162"/>
        <v>0</v>
      </c>
      <c r="S172">
        <f t="shared" si="163"/>
        <v>0</v>
      </c>
      <c r="T172">
        <f t="shared" si="164"/>
        <v>0</v>
      </c>
      <c r="U172">
        <f t="shared" si="165"/>
        <v>0</v>
      </c>
      <c r="V172">
        <f t="shared" si="166"/>
        <v>0</v>
      </c>
      <c r="W172">
        <f t="shared" si="167"/>
        <v>0</v>
      </c>
      <c r="X172">
        <f t="shared" si="168"/>
        <v>0</v>
      </c>
      <c r="Y172">
        <f t="shared" si="169"/>
        <v>0</v>
      </c>
      <c r="AA172">
        <v>86295184</v>
      </c>
      <c r="AB172">
        <f t="shared" si="170"/>
        <v>12637.77</v>
      </c>
      <c r="AC172">
        <f t="shared" si="192"/>
        <v>12637.77</v>
      </c>
      <c r="AD172">
        <f t="shared" si="154"/>
        <v>0</v>
      </c>
      <c r="AE172">
        <f t="shared" si="155"/>
        <v>0</v>
      </c>
      <c r="AF172">
        <f t="shared" si="156"/>
        <v>0</v>
      </c>
      <c r="AG172">
        <f t="shared" si="171"/>
        <v>0</v>
      </c>
      <c r="AH172">
        <f t="shared" si="157"/>
        <v>0</v>
      </c>
      <c r="AI172">
        <f t="shared" si="158"/>
        <v>0</v>
      </c>
      <c r="AJ172">
        <f t="shared" si="172"/>
        <v>0</v>
      </c>
      <c r="AK172">
        <v>12637.77</v>
      </c>
      <c r="AL172">
        <v>12637.77</v>
      </c>
      <c r="AM172">
        <v>0</v>
      </c>
      <c r="AN172">
        <v>0</v>
      </c>
      <c r="AO172">
        <v>0</v>
      </c>
      <c r="AP172">
        <v>0</v>
      </c>
      <c r="AQ172">
        <v>0</v>
      </c>
      <c r="AR172">
        <v>0</v>
      </c>
      <c r="AS172">
        <v>0</v>
      </c>
      <c r="AT172">
        <v>0</v>
      </c>
      <c r="AU172">
        <v>0</v>
      </c>
      <c r="AV172">
        <v>1</v>
      </c>
      <c r="AW172">
        <v>1</v>
      </c>
      <c r="AZ172">
        <v>1</v>
      </c>
      <c r="BA172">
        <v>1</v>
      </c>
      <c r="BB172">
        <v>1</v>
      </c>
      <c r="BC172">
        <v>7.56</v>
      </c>
      <c r="BD172" t="s">
        <v>6</v>
      </c>
      <c r="BE172" t="s">
        <v>6</v>
      </c>
      <c r="BF172" t="s">
        <v>6</v>
      </c>
      <c r="BG172" t="s">
        <v>6</v>
      </c>
      <c r="BH172">
        <v>3</v>
      </c>
      <c r="BI172">
        <v>1</v>
      </c>
      <c r="BJ172" t="s">
        <v>284</v>
      </c>
      <c r="BM172">
        <v>500003</v>
      </c>
      <c r="BN172">
        <v>0</v>
      </c>
      <c r="BO172" t="s">
        <v>6</v>
      </c>
      <c r="BP172">
        <v>0</v>
      </c>
      <c r="BQ172">
        <v>22</v>
      </c>
      <c r="BR172">
        <v>0</v>
      </c>
      <c r="BS172">
        <v>1</v>
      </c>
      <c r="BT172">
        <v>1</v>
      </c>
      <c r="BU172">
        <v>1</v>
      </c>
      <c r="BV172">
        <v>1</v>
      </c>
      <c r="BW172">
        <v>1</v>
      </c>
      <c r="BX172">
        <v>1</v>
      </c>
      <c r="BY172" t="s">
        <v>6</v>
      </c>
      <c r="BZ172">
        <v>0</v>
      </c>
      <c r="CA172">
        <v>0</v>
      </c>
      <c r="CB172" t="s">
        <v>6</v>
      </c>
      <c r="CE172">
        <v>0</v>
      </c>
      <c r="CF172">
        <v>0</v>
      </c>
      <c r="CG172">
        <v>0</v>
      </c>
      <c r="CM172">
        <v>0</v>
      </c>
      <c r="CN172" t="s">
        <v>6</v>
      </c>
      <c r="CO172">
        <v>0</v>
      </c>
      <c r="CP172">
        <f t="shared" si="173"/>
        <v>216</v>
      </c>
      <c r="CQ172">
        <f t="shared" si="174"/>
        <v>95541.541199999992</v>
      </c>
      <c r="CR172">
        <f t="shared" si="175"/>
        <v>0</v>
      </c>
      <c r="CS172">
        <f t="shared" si="176"/>
        <v>0</v>
      </c>
      <c r="CT172">
        <f t="shared" si="177"/>
        <v>0</v>
      </c>
      <c r="CU172">
        <f t="shared" si="178"/>
        <v>0</v>
      </c>
      <c r="CV172">
        <f t="shared" si="179"/>
        <v>0</v>
      </c>
      <c r="CW172">
        <f t="shared" si="180"/>
        <v>0</v>
      </c>
      <c r="CX172">
        <f t="shared" si="181"/>
        <v>0</v>
      </c>
      <c r="CY172">
        <f>(S172+R172)*(BZ172/100)</f>
        <v>0</v>
      </c>
      <c r="CZ172">
        <f>(S172+R172)*(CA172/100)</f>
        <v>0</v>
      </c>
      <c r="DC172" t="s">
        <v>6</v>
      </c>
      <c r="DD172" t="s">
        <v>6</v>
      </c>
      <c r="DE172" t="s">
        <v>6</v>
      </c>
      <c r="DF172" t="s">
        <v>6</v>
      </c>
      <c r="DG172" t="s">
        <v>6</v>
      </c>
      <c r="DH172" t="s">
        <v>6</v>
      </c>
      <c r="DI172" t="s">
        <v>6</v>
      </c>
      <c r="DJ172" t="s">
        <v>6</v>
      </c>
      <c r="DK172" t="s">
        <v>6</v>
      </c>
      <c r="DL172" t="s">
        <v>6</v>
      </c>
      <c r="DM172" t="s">
        <v>6</v>
      </c>
      <c r="DN172">
        <v>0</v>
      </c>
      <c r="DO172">
        <v>0</v>
      </c>
      <c r="DP172">
        <v>1</v>
      </c>
      <c r="DQ172">
        <v>1</v>
      </c>
      <c r="DU172">
        <v>1009</v>
      </c>
      <c r="DV172" t="s">
        <v>63</v>
      </c>
      <c r="DW172" t="e">
        <f>'2.Лок.смета.и.Акт'!#REF!</f>
        <v>#REF!</v>
      </c>
      <c r="DX172">
        <v>1000</v>
      </c>
      <c r="DZ172" t="s">
        <v>6</v>
      </c>
      <c r="EA172" t="s">
        <v>6</v>
      </c>
      <c r="EB172" t="s">
        <v>6</v>
      </c>
      <c r="EC172" t="s">
        <v>6</v>
      </c>
      <c r="EE172">
        <v>54938783</v>
      </c>
      <c r="EF172">
        <v>22</v>
      </c>
      <c r="EG172" t="s">
        <v>45</v>
      </c>
      <c r="EH172">
        <v>0</v>
      </c>
      <c r="EI172" t="s">
        <v>6</v>
      </c>
      <c r="EJ172">
        <v>1</v>
      </c>
      <c r="EK172">
        <v>500003</v>
      </c>
      <c r="EL172" t="s">
        <v>46</v>
      </c>
      <c r="EM172" t="s">
        <v>47</v>
      </c>
      <c r="EO172" t="s">
        <v>6</v>
      </c>
      <c r="EQ172">
        <v>0</v>
      </c>
      <c r="ER172">
        <v>91182.94</v>
      </c>
      <c r="ES172">
        <v>12637.77</v>
      </c>
      <c r="ET172">
        <v>0</v>
      </c>
      <c r="EU172">
        <v>0</v>
      </c>
      <c r="EV172">
        <v>0</v>
      </c>
      <c r="EW172">
        <v>0</v>
      </c>
      <c r="EX172">
        <v>0</v>
      </c>
      <c r="EZ172">
        <v>5</v>
      </c>
      <c r="FC172">
        <v>0</v>
      </c>
      <c r="FD172">
        <v>18</v>
      </c>
      <c r="FF172">
        <v>91182.94</v>
      </c>
      <c r="FQ172">
        <v>0</v>
      </c>
      <c r="FR172">
        <f t="shared" si="182"/>
        <v>0</v>
      </c>
      <c r="FS172">
        <v>0</v>
      </c>
      <c r="FX172">
        <v>0</v>
      </c>
      <c r="FY172">
        <v>0</v>
      </c>
      <c r="GA172" t="s">
        <v>285</v>
      </c>
      <c r="GD172">
        <v>1</v>
      </c>
      <c r="GF172">
        <v>1832316663</v>
      </c>
      <c r="GG172">
        <v>2</v>
      </c>
      <c r="GH172">
        <v>3</v>
      </c>
      <c r="GI172">
        <v>5</v>
      </c>
      <c r="GJ172">
        <v>0</v>
      </c>
      <c r="GK172">
        <v>0</v>
      </c>
      <c r="GL172">
        <f t="shared" si="183"/>
        <v>0</v>
      </c>
      <c r="GM172">
        <f t="shared" si="184"/>
        <v>216</v>
      </c>
      <c r="GN172">
        <f t="shared" si="185"/>
        <v>216</v>
      </c>
      <c r="GO172">
        <f t="shared" si="186"/>
        <v>0</v>
      </c>
      <c r="GP172">
        <f t="shared" si="187"/>
        <v>0</v>
      </c>
      <c r="GR172">
        <v>1</v>
      </c>
      <c r="GS172">
        <v>1</v>
      </c>
      <c r="GT172">
        <v>0</v>
      </c>
      <c r="GU172" t="s">
        <v>6</v>
      </c>
      <c r="GV172">
        <f t="shared" si="188"/>
        <v>0</v>
      </c>
      <c r="GW172">
        <v>1</v>
      </c>
      <c r="GX172">
        <f t="shared" si="189"/>
        <v>0</v>
      </c>
      <c r="HA172">
        <v>0</v>
      </c>
      <c r="HB172">
        <v>0</v>
      </c>
      <c r="HC172">
        <f t="shared" si="190"/>
        <v>0</v>
      </c>
      <c r="HE172" t="s">
        <v>38</v>
      </c>
      <c r="HF172" t="s">
        <v>201</v>
      </c>
      <c r="HM172" t="s">
        <v>6</v>
      </c>
      <c r="HN172" t="s">
        <v>6</v>
      </c>
      <c r="HO172" t="s">
        <v>6</v>
      </c>
      <c r="HP172" t="s">
        <v>6</v>
      </c>
      <c r="HQ172" t="s">
        <v>6</v>
      </c>
      <c r="IF172">
        <v>-1</v>
      </c>
      <c r="IK172">
        <v>0</v>
      </c>
    </row>
    <row r="173" spans="1:255" x14ac:dyDescent="0.2">
      <c r="A173" s="2">
        <v>18</v>
      </c>
      <c r="B173" s="2">
        <v>1</v>
      </c>
      <c r="C173" s="2">
        <v>281</v>
      </c>
      <c r="D173" s="2"/>
      <c r="E173" s="2" t="s">
        <v>325</v>
      </c>
      <c r="F173" s="2" t="s">
        <v>326</v>
      </c>
      <c r="G173" s="2" t="s">
        <v>327</v>
      </c>
      <c r="H173" s="2" t="s">
        <v>63</v>
      </c>
      <c r="I173" s="2">
        <f>I161*J173</f>
        <v>8.3330000000000001E-2</v>
      </c>
      <c r="J173" s="216">
        <f>'5.Ведомость_списания'!F97</f>
        <v>0.5952142857142857</v>
      </c>
      <c r="K173" s="2">
        <v>0.59521400000000002</v>
      </c>
      <c r="L173" s="2"/>
      <c r="M173" s="2"/>
      <c r="N173" s="2"/>
      <c r="O173" s="2">
        <f t="shared" ref="O173:O186" si="193">ROUND(CP173,0)</f>
        <v>1305</v>
      </c>
      <c r="P173" s="2">
        <f t="shared" ref="P173:P186" si="194">ROUND(CQ173*I173,0)</f>
        <v>1305</v>
      </c>
      <c r="Q173" s="2">
        <f t="shared" ref="Q173:Q186" si="195">ROUND(CR173*I173,0)</f>
        <v>0</v>
      </c>
      <c r="R173" s="2">
        <f t="shared" ref="R173:R186" si="196">ROUND(CS173*I173,0)</f>
        <v>0</v>
      </c>
      <c r="S173" s="2">
        <f t="shared" ref="S173:S186" si="197">ROUND(CT173*I173,0)</f>
        <v>0</v>
      </c>
      <c r="T173" s="2">
        <f t="shared" ref="T173:T186" si="198">ROUND(CU173*I173,0)</f>
        <v>0</v>
      </c>
      <c r="U173" s="2">
        <f t="shared" ref="U173:U186" si="199">CV173*I173</f>
        <v>0</v>
      </c>
      <c r="V173" s="2">
        <f t="shared" ref="V173:V186" si="200">CW173*I173</f>
        <v>0</v>
      </c>
      <c r="W173" s="2">
        <f t="shared" ref="W173:W186" si="201">ROUND(CX173*I173,0)</f>
        <v>0</v>
      </c>
      <c r="X173" s="2">
        <f t="shared" ref="X173:X186" si="202">ROUND(CY173,0)</f>
        <v>0</v>
      </c>
      <c r="Y173" s="2">
        <f t="shared" ref="Y173:Y186" si="203">ROUND(CZ173,0)</f>
        <v>0</v>
      </c>
      <c r="Z173" s="2"/>
      <c r="AA173" s="2">
        <v>86295183</v>
      </c>
      <c r="AB173" s="2">
        <f t="shared" ref="AB173:AB186" si="204">ROUND((AC173+AD173+AF173),2)</f>
        <v>15662.39</v>
      </c>
      <c r="AC173" s="2">
        <f t="shared" si="192"/>
        <v>15662.39</v>
      </c>
      <c r="AD173" s="2">
        <f t="shared" si="154"/>
        <v>0</v>
      </c>
      <c r="AE173" s="2">
        <f t="shared" si="155"/>
        <v>0</v>
      </c>
      <c r="AF173" s="2">
        <f t="shared" si="156"/>
        <v>0</v>
      </c>
      <c r="AG173" s="2">
        <f t="shared" ref="AG173:AG186" si="205">ROUND((AP173),2)</f>
        <v>0</v>
      </c>
      <c r="AH173" s="2">
        <f t="shared" si="157"/>
        <v>0</v>
      </c>
      <c r="AI173" s="2">
        <f t="shared" si="158"/>
        <v>0</v>
      </c>
      <c r="AJ173" s="2">
        <f t="shared" ref="AJ173:AJ186" si="206">(AS173)</f>
        <v>0</v>
      </c>
      <c r="AK173" s="2">
        <v>15662.39</v>
      </c>
      <c r="AL173" s="110">
        <f>'1.Лок.смета.и.Акт'!F317</f>
        <v>15662.39</v>
      </c>
      <c r="AM173" s="2">
        <v>0</v>
      </c>
      <c r="AN173" s="2">
        <v>0</v>
      </c>
      <c r="AO173" s="2">
        <v>0</v>
      </c>
      <c r="AP173" s="2">
        <v>0</v>
      </c>
      <c r="AQ173" s="2">
        <v>0</v>
      </c>
      <c r="AR173" s="2">
        <v>0</v>
      </c>
      <c r="AS173" s="2">
        <v>0</v>
      </c>
      <c r="AT173" s="2">
        <v>0</v>
      </c>
      <c r="AU173" s="2">
        <v>0</v>
      </c>
      <c r="AV173" s="2">
        <v>1</v>
      </c>
      <c r="AW173" s="2">
        <v>1</v>
      </c>
      <c r="AX173" s="2"/>
      <c r="AY173" s="2"/>
      <c r="AZ173" s="2">
        <v>1</v>
      </c>
      <c r="BA173" s="2">
        <v>1</v>
      </c>
      <c r="BB173" s="2">
        <v>1</v>
      </c>
      <c r="BC173" s="2">
        <v>1</v>
      </c>
      <c r="BD173" s="2" t="s">
        <v>6</v>
      </c>
      <c r="BE173" s="2" t="s">
        <v>6</v>
      </c>
      <c r="BF173" s="2" t="s">
        <v>6</v>
      </c>
      <c r="BG173" s="2" t="s">
        <v>6</v>
      </c>
      <c r="BH173" s="2">
        <v>3</v>
      </c>
      <c r="BI173" s="2">
        <v>1</v>
      </c>
      <c r="BJ173" s="2" t="s">
        <v>328</v>
      </c>
      <c r="BK173" s="2"/>
      <c r="BL173" s="2"/>
      <c r="BM173" s="2">
        <v>500003</v>
      </c>
      <c r="BN173" s="2">
        <v>0</v>
      </c>
      <c r="BO173" s="2" t="s">
        <v>6</v>
      </c>
      <c r="BP173" s="2">
        <v>0</v>
      </c>
      <c r="BQ173" s="2">
        <v>22</v>
      </c>
      <c r="BR173" s="2">
        <v>0</v>
      </c>
      <c r="BS173" s="2">
        <v>1</v>
      </c>
      <c r="BT173" s="2">
        <v>1</v>
      </c>
      <c r="BU173" s="2">
        <v>1</v>
      </c>
      <c r="BV173" s="2">
        <v>1</v>
      </c>
      <c r="BW173" s="2">
        <v>1</v>
      </c>
      <c r="BX173" s="2">
        <v>1</v>
      </c>
      <c r="BY173" s="2" t="s">
        <v>6</v>
      </c>
      <c r="BZ173" s="2">
        <v>0</v>
      </c>
      <c r="CA173" s="2">
        <v>0</v>
      </c>
      <c r="CB173" s="2" t="s">
        <v>6</v>
      </c>
      <c r="CC173" s="2"/>
      <c r="CD173" s="2"/>
      <c r="CE173" s="2">
        <v>0</v>
      </c>
      <c r="CF173" s="2">
        <v>0</v>
      </c>
      <c r="CG173" s="2">
        <v>0</v>
      </c>
      <c r="CH173" s="2"/>
      <c r="CI173" s="2"/>
      <c r="CJ173" s="2"/>
      <c r="CK173" s="2"/>
      <c r="CL173" s="2"/>
      <c r="CM173" s="2">
        <v>0</v>
      </c>
      <c r="CN173" s="2" t="s">
        <v>6</v>
      </c>
      <c r="CO173" s="2">
        <v>0</v>
      </c>
      <c r="CP173" s="2">
        <f t="shared" ref="CP173:CP186" si="207">(P173+Q173+S173)</f>
        <v>1305</v>
      </c>
      <c r="CQ173" s="2">
        <f t="shared" ref="CQ173:CQ186" si="208">AC173*BC173</f>
        <v>15662.39</v>
      </c>
      <c r="CR173" s="2">
        <f t="shared" ref="CR173:CR186" si="209">AD173*BB173</f>
        <v>0</v>
      </c>
      <c r="CS173" s="2">
        <f t="shared" ref="CS173:CS186" si="210">AE173*BS173</f>
        <v>0</v>
      </c>
      <c r="CT173" s="2">
        <f t="shared" ref="CT173:CT186" si="211">AF173*BA173</f>
        <v>0</v>
      </c>
      <c r="CU173" s="2">
        <f t="shared" ref="CU173:CU186" si="212">AG173</f>
        <v>0</v>
      </c>
      <c r="CV173" s="2">
        <f t="shared" ref="CV173:CV186" si="213">AH173</f>
        <v>0</v>
      </c>
      <c r="CW173" s="2">
        <f t="shared" ref="CW173:CW186" si="214">AI173</f>
        <v>0</v>
      </c>
      <c r="CX173" s="2">
        <f t="shared" ref="CX173:CX186" si="215">AJ173</f>
        <v>0</v>
      </c>
      <c r="CY173" s="2">
        <f>(((S173+(R173*IF(0,0,1)))*AT173)/100)</f>
        <v>0</v>
      </c>
      <c r="CZ173" s="2">
        <f>(((S173+(R173*IF(0,0,1)))*AU173)/100)</f>
        <v>0</v>
      </c>
      <c r="DA173" s="2"/>
      <c r="DB173" s="2"/>
      <c r="DC173" s="2" t="s">
        <v>6</v>
      </c>
      <c r="DD173" s="2" t="s">
        <v>6</v>
      </c>
      <c r="DE173" s="2" t="s">
        <v>6</v>
      </c>
      <c r="DF173" s="2" t="s">
        <v>6</v>
      </c>
      <c r="DG173" s="2" t="s">
        <v>6</v>
      </c>
      <c r="DH173" s="2" t="s">
        <v>6</v>
      </c>
      <c r="DI173" s="2" t="s">
        <v>6</v>
      </c>
      <c r="DJ173" s="2" t="s">
        <v>6</v>
      </c>
      <c r="DK173" s="2" t="s">
        <v>6</v>
      </c>
      <c r="DL173" s="2" t="s">
        <v>6</v>
      </c>
      <c r="DM173" s="2" t="s">
        <v>6</v>
      </c>
      <c r="DN173" s="2">
        <v>0</v>
      </c>
      <c r="DO173" s="2">
        <v>0</v>
      </c>
      <c r="DP173" s="2">
        <v>1</v>
      </c>
      <c r="DQ173" s="2">
        <v>1</v>
      </c>
      <c r="DR173" s="2"/>
      <c r="DS173" s="2"/>
      <c r="DT173" s="2"/>
      <c r="DU173" s="2">
        <v>1009</v>
      </c>
      <c r="DV173" s="2" t="s">
        <v>63</v>
      </c>
      <c r="DW173" s="2" t="s">
        <v>63</v>
      </c>
      <c r="DX173" s="2">
        <v>1000</v>
      </c>
      <c r="DY173" s="2"/>
      <c r="DZ173" s="2" t="s">
        <v>6</v>
      </c>
      <c r="EA173" s="2" t="s">
        <v>6</v>
      </c>
      <c r="EB173" s="2" t="s">
        <v>6</v>
      </c>
      <c r="EC173" s="2" t="s">
        <v>6</v>
      </c>
      <c r="ED173" s="2"/>
      <c r="EE173" s="2">
        <v>54938783</v>
      </c>
      <c r="EF173" s="2">
        <v>22</v>
      </c>
      <c r="EG173" s="2" t="s">
        <v>45</v>
      </c>
      <c r="EH173" s="2">
        <v>0</v>
      </c>
      <c r="EI173" s="2" t="s">
        <v>6</v>
      </c>
      <c r="EJ173" s="2">
        <v>1</v>
      </c>
      <c r="EK173" s="2">
        <v>500003</v>
      </c>
      <c r="EL173" s="2" t="s">
        <v>46</v>
      </c>
      <c r="EM173" s="2" t="s">
        <v>47</v>
      </c>
      <c r="EN173" s="2"/>
      <c r="EO173" s="2" t="s">
        <v>6</v>
      </c>
      <c r="EP173" s="2"/>
      <c r="EQ173" s="2">
        <v>0</v>
      </c>
      <c r="ER173" s="2">
        <v>15662.39</v>
      </c>
      <c r="ES173" s="110">
        <f>'1.Лок.смета.и.Акт'!F317</f>
        <v>15662.39</v>
      </c>
      <c r="ET173" s="2">
        <v>0</v>
      </c>
      <c r="EU173" s="2">
        <v>0</v>
      </c>
      <c r="EV173" s="2">
        <v>0</v>
      </c>
      <c r="EW173" s="2">
        <v>0</v>
      </c>
      <c r="EX173" s="2">
        <v>0</v>
      </c>
      <c r="EY173" s="2"/>
      <c r="EZ173" s="2"/>
      <c r="FA173" s="2"/>
      <c r="FB173" s="2"/>
      <c r="FC173" s="2"/>
      <c r="FD173" s="2"/>
      <c r="FE173" s="2"/>
      <c r="FF173" s="2"/>
      <c r="FG173" s="2"/>
      <c r="FH173" s="2"/>
      <c r="FI173" s="2"/>
      <c r="FJ173" s="2"/>
      <c r="FK173" s="2"/>
      <c r="FL173" s="2"/>
      <c r="FM173" s="2"/>
      <c r="FN173" s="2"/>
      <c r="FO173" s="2"/>
      <c r="FP173" s="2"/>
      <c r="FQ173" s="2">
        <v>0</v>
      </c>
      <c r="FR173" s="2">
        <f t="shared" ref="FR173:FR186" si="216">ROUND(IF(BI173=3,GM173,0),0)</f>
        <v>0</v>
      </c>
      <c r="FS173" s="2">
        <v>0</v>
      </c>
      <c r="FT173" s="2"/>
      <c r="FU173" s="2"/>
      <c r="FV173" s="2"/>
      <c r="FW173" s="2"/>
      <c r="FX173" s="2">
        <v>0</v>
      </c>
      <c r="FY173" s="2">
        <v>0</v>
      </c>
      <c r="FZ173" s="2"/>
      <c r="GA173" s="2" t="s">
        <v>6</v>
      </c>
      <c r="GB173" s="2"/>
      <c r="GC173" s="2"/>
      <c r="GD173" s="2">
        <v>1</v>
      </c>
      <c r="GE173" s="2"/>
      <c r="GF173" s="2">
        <v>601312099</v>
      </c>
      <c r="GG173" s="2">
        <v>2</v>
      </c>
      <c r="GH173" s="2">
        <v>2</v>
      </c>
      <c r="GI173" s="2">
        <v>-2</v>
      </c>
      <c r="GJ173" s="2">
        <v>0</v>
      </c>
      <c r="GK173" s="2">
        <v>0</v>
      </c>
      <c r="GL173" s="2">
        <f t="shared" ref="GL173:GL186" si="217">ROUND(IF(AND(BH173=3,BI173=3,FS173&lt;&gt;0),P173,0),0)</f>
        <v>0</v>
      </c>
      <c r="GM173" s="2">
        <f t="shared" ref="GM173:GM186" si="218">ROUND(O173+X173+Y173,0)+GX173</f>
        <v>1305</v>
      </c>
      <c r="GN173" s="2">
        <f t="shared" ref="GN173:GN186" si="219">IF(OR(BI173=0,BI173=1),GM173-GX173,0)</f>
        <v>1305</v>
      </c>
      <c r="GO173" s="2">
        <f t="shared" ref="GO173:GO186" si="220">IF(BI173=2,GM173-GX173,0)</f>
        <v>0</v>
      </c>
      <c r="GP173" s="2">
        <f t="shared" ref="GP173:GP186" si="221">IF(BI173=4,GM173-GX173,0)</f>
        <v>0</v>
      </c>
      <c r="GQ173" s="2"/>
      <c r="GR173" s="2">
        <v>0</v>
      </c>
      <c r="GS173" s="2">
        <v>2</v>
      </c>
      <c r="GT173" s="2">
        <v>0</v>
      </c>
      <c r="GU173" s="2" t="s">
        <v>6</v>
      </c>
      <c r="GV173" s="2">
        <f t="shared" si="188"/>
        <v>0</v>
      </c>
      <c r="GW173" s="2">
        <v>1</v>
      </c>
      <c r="GX173" s="2">
        <f t="shared" ref="GX173:GX186" si="222">ROUND(HC173*I173,0)</f>
        <v>0</v>
      </c>
      <c r="GY173" s="2"/>
      <c r="GZ173" s="2"/>
      <c r="HA173" s="2">
        <v>0</v>
      </c>
      <c r="HB173" s="2">
        <v>0</v>
      </c>
      <c r="HC173" s="2">
        <f t="shared" ref="HC173:HC186" si="223">GV173*GW173</f>
        <v>0</v>
      </c>
      <c r="HD173" s="2"/>
      <c r="HE173" s="2" t="s">
        <v>6</v>
      </c>
      <c r="HF173" s="2" t="s">
        <v>6</v>
      </c>
      <c r="HG173" s="2"/>
      <c r="HH173" s="2"/>
      <c r="HI173" s="2"/>
      <c r="HJ173" s="2"/>
      <c r="HK173" s="2"/>
      <c r="HL173" s="2"/>
      <c r="HM173" s="2" t="s">
        <v>6</v>
      </c>
      <c r="HN173" s="2" t="s">
        <v>6</v>
      </c>
      <c r="HO173" s="2" t="s">
        <v>6</v>
      </c>
      <c r="HP173" s="2" t="s">
        <v>6</v>
      </c>
      <c r="HQ173" s="2" t="s">
        <v>6</v>
      </c>
      <c r="HR173" s="2"/>
      <c r="HS173" s="2"/>
      <c r="HT173" s="2"/>
      <c r="HU173" s="2"/>
      <c r="HV173" s="2"/>
      <c r="HW173" s="2"/>
      <c r="HX173" s="2"/>
      <c r="HY173" s="2"/>
      <c r="HZ173" s="2"/>
      <c r="IA173" s="2"/>
      <c r="IB173" s="2"/>
      <c r="IC173" s="2"/>
      <c r="ID173" s="2"/>
      <c r="IE173" s="2"/>
      <c r="IF173" s="2">
        <v>-1</v>
      </c>
      <c r="IG173" s="2"/>
      <c r="IH173" s="2"/>
      <c r="II173" s="2"/>
      <c r="IJ173" s="2"/>
      <c r="IK173" s="2">
        <v>0</v>
      </c>
      <c r="IL173" s="2"/>
      <c r="IM173" s="2"/>
      <c r="IN173" s="2"/>
      <c r="IO173" s="2"/>
      <c r="IP173" s="2"/>
      <c r="IQ173" s="2"/>
      <c r="IR173" s="2"/>
      <c r="IS173" s="2"/>
      <c r="IT173" s="2"/>
      <c r="IU173" s="2"/>
    </row>
    <row r="174" spans="1:255" x14ac:dyDescent="0.2">
      <c r="A174">
        <v>18</v>
      </c>
      <c r="B174">
        <v>1</v>
      </c>
      <c r="C174">
        <v>297</v>
      </c>
      <c r="E174" t="s">
        <v>325</v>
      </c>
      <c r="F174" t="e">
        <f>'2.Лок.смета.и.Акт'!#REF!</f>
        <v>#REF!</v>
      </c>
      <c r="G174" t="s">
        <v>327</v>
      </c>
      <c r="H174" t="s">
        <v>63</v>
      </c>
      <c r="I174">
        <f>I162*J174</f>
        <v>8.3330000000000001E-2</v>
      </c>
      <c r="J174">
        <v>0.5952142857142857</v>
      </c>
      <c r="K174">
        <v>0.59521400000000002</v>
      </c>
      <c r="O174">
        <f t="shared" si="193"/>
        <v>10925</v>
      </c>
      <c r="P174">
        <f t="shared" si="194"/>
        <v>10925</v>
      </c>
      <c r="Q174">
        <f t="shared" si="195"/>
        <v>0</v>
      </c>
      <c r="R174">
        <f t="shared" si="196"/>
        <v>0</v>
      </c>
      <c r="S174">
        <f t="shared" si="197"/>
        <v>0</v>
      </c>
      <c r="T174">
        <f t="shared" si="198"/>
        <v>0</v>
      </c>
      <c r="U174">
        <f t="shared" si="199"/>
        <v>0</v>
      </c>
      <c r="V174">
        <f t="shared" si="200"/>
        <v>0</v>
      </c>
      <c r="W174">
        <f t="shared" si="201"/>
        <v>0</v>
      </c>
      <c r="X174">
        <f t="shared" si="202"/>
        <v>0</v>
      </c>
      <c r="Y174">
        <f t="shared" si="203"/>
        <v>0</v>
      </c>
      <c r="AA174">
        <v>86295184</v>
      </c>
      <c r="AB174">
        <f t="shared" si="204"/>
        <v>17342.43</v>
      </c>
      <c r="AC174">
        <f t="shared" si="192"/>
        <v>17342.43</v>
      </c>
      <c r="AD174">
        <f t="shared" si="154"/>
        <v>0</v>
      </c>
      <c r="AE174">
        <f t="shared" si="155"/>
        <v>0</v>
      </c>
      <c r="AF174">
        <f t="shared" si="156"/>
        <v>0</v>
      </c>
      <c r="AG174">
        <f t="shared" si="205"/>
        <v>0</v>
      </c>
      <c r="AH174">
        <f t="shared" si="157"/>
        <v>0</v>
      </c>
      <c r="AI174">
        <f t="shared" si="158"/>
        <v>0</v>
      </c>
      <c r="AJ174">
        <f t="shared" si="206"/>
        <v>0</v>
      </c>
      <c r="AK174">
        <v>17342.429999999997</v>
      </c>
      <c r="AL174">
        <v>17342.429999999997</v>
      </c>
      <c r="AM174">
        <v>0</v>
      </c>
      <c r="AN174">
        <v>0</v>
      </c>
      <c r="AO174">
        <v>0</v>
      </c>
      <c r="AP174">
        <v>0</v>
      </c>
      <c r="AQ174">
        <v>0</v>
      </c>
      <c r="AR174">
        <v>0</v>
      </c>
      <c r="AS174">
        <v>0</v>
      </c>
      <c r="AT174">
        <v>0</v>
      </c>
      <c r="AU174">
        <v>0</v>
      </c>
      <c r="AV174">
        <v>1</v>
      </c>
      <c r="AW174">
        <v>1</v>
      </c>
      <c r="AZ174">
        <v>1</v>
      </c>
      <c r="BA174">
        <v>1</v>
      </c>
      <c r="BB174">
        <v>1</v>
      </c>
      <c r="BC174">
        <v>7.56</v>
      </c>
      <c r="BD174" t="s">
        <v>6</v>
      </c>
      <c r="BE174" t="s">
        <v>6</v>
      </c>
      <c r="BF174" t="s">
        <v>6</v>
      </c>
      <c r="BG174" t="s">
        <v>6</v>
      </c>
      <c r="BH174">
        <v>3</v>
      </c>
      <c r="BI174">
        <v>1</v>
      </c>
      <c r="BJ174" t="s">
        <v>328</v>
      </c>
      <c r="BM174">
        <v>500003</v>
      </c>
      <c r="BN174">
        <v>0</v>
      </c>
      <c r="BO174" t="s">
        <v>6</v>
      </c>
      <c r="BP174">
        <v>0</v>
      </c>
      <c r="BQ174">
        <v>22</v>
      </c>
      <c r="BR174">
        <v>0</v>
      </c>
      <c r="BS174">
        <v>1</v>
      </c>
      <c r="BT174">
        <v>1</v>
      </c>
      <c r="BU174">
        <v>1</v>
      </c>
      <c r="BV174">
        <v>1</v>
      </c>
      <c r="BW174">
        <v>1</v>
      </c>
      <c r="BX174">
        <v>1</v>
      </c>
      <c r="BY174" t="s">
        <v>6</v>
      </c>
      <c r="BZ174">
        <v>0</v>
      </c>
      <c r="CA174">
        <v>0</v>
      </c>
      <c r="CB174" t="s">
        <v>6</v>
      </c>
      <c r="CE174">
        <v>0</v>
      </c>
      <c r="CF174">
        <v>0</v>
      </c>
      <c r="CG174">
        <v>0</v>
      </c>
      <c r="CM174">
        <v>0</v>
      </c>
      <c r="CN174" t="s">
        <v>6</v>
      </c>
      <c r="CO174">
        <v>0</v>
      </c>
      <c r="CP174">
        <f t="shared" si="207"/>
        <v>10925</v>
      </c>
      <c r="CQ174">
        <f t="shared" si="208"/>
        <v>131108.7708</v>
      </c>
      <c r="CR174">
        <f t="shared" si="209"/>
        <v>0</v>
      </c>
      <c r="CS174">
        <f t="shared" si="210"/>
        <v>0</v>
      </c>
      <c r="CT174">
        <f t="shared" si="211"/>
        <v>0</v>
      </c>
      <c r="CU174">
        <f t="shared" si="212"/>
        <v>0</v>
      </c>
      <c r="CV174">
        <f t="shared" si="213"/>
        <v>0</v>
      </c>
      <c r="CW174">
        <f t="shared" si="214"/>
        <v>0</v>
      </c>
      <c r="CX174">
        <f t="shared" si="215"/>
        <v>0</v>
      </c>
      <c r="CY174">
        <f>(S174+R174)*(BZ174/100)</f>
        <v>0</v>
      </c>
      <c r="CZ174">
        <f>(S174+R174)*(CA174/100)</f>
        <v>0</v>
      </c>
      <c r="DC174" t="s">
        <v>6</v>
      </c>
      <c r="DD174" t="s">
        <v>6</v>
      </c>
      <c r="DE174" t="s">
        <v>6</v>
      </c>
      <c r="DF174" t="s">
        <v>6</v>
      </c>
      <c r="DG174" t="s">
        <v>6</v>
      </c>
      <c r="DH174" t="s">
        <v>6</v>
      </c>
      <c r="DI174" t="s">
        <v>6</v>
      </c>
      <c r="DJ174" t="s">
        <v>6</v>
      </c>
      <c r="DK174" t="s">
        <v>6</v>
      </c>
      <c r="DL174" t="s">
        <v>6</v>
      </c>
      <c r="DM174" t="s">
        <v>6</v>
      </c>
      <c r="DN174">
        <v>0</v>
      </c>
      <c r="DO174">
        <v>0</v>
      </c>
      <c r="DP174">
        <v>1</v>
      </c>
      <c r="DQ174">
        <v>1</v>
      </c>
      <c r="DU174">
        <v>1009</v>
      </c>
      <c r="DV174" t="s">
        <v>63</v>
      </c>
      <c r="DW174" t="e">
        <f>'2.Лок.смета.и.Акт'!#REF!</f>
        <v>#REF!</v>
      </c>
      <c r="DX174">
        <v>1000</v>
      </c>
      <c r="DZ174" t="s">
        <v>6</v>
      </c>
      <c r="EA174" t="s">
        <v>6</v>
      </c>
      <c r="EB174" t="s">
        <v>6</v>
      </c>
      <c r="EC174" t="s">
        <v>6</v>
      </c>
      <c r="EE174">
        <v>54938783</v>
      </c>
      <c r="EF174">
        <v>22</v>
      </c>
      <c r="EG174" t="s">
        <v>45</v>
      </c>
      <c r="EH174">
        <v>0</v>
      </c>
      <c r="EI174" t="s">
        <v>6</v>
      </c>
      <c r="EJ174">
        <v>1</v>
      </c>
      <c r="EK174">
        <v>500003</v>
      </c>
      <c r="EL174" t="s">
        <v>46</v>
      </c>
      <c r="EM174" t="s">
        <v>47</v>
      </c>
      <c r="EO174" t="s">
        <v>6</v>
      </c>
      <c r="EQ174">
        <v>0</v>
      </c>
      <c r="ER174">
        <v>125127.69</v>
      </c>
      <c r="ES174">
        <v>17342.429999999997</v>
      </c>
      <c r="ET174">
        <v>0</v>
      </c>
      <c r="EU174">
        <v>0</v>
      </c>
      <c r="EV174">
        <v>0</v>
      </c>
      <c r="EW174">
        <v>0</v>
      </c>
      <c r="EX174">
        <v>0</v>
      </c>
      <c r="EZ174">
        <v>5</v>
      </c>
      <c r="FC174">
        <v>0</v>
      </c>
      <c r="FD174">
        <v>18</v>
      </c>
      <c r="FF174">
        <v>125127.69</v>
      </c>
      <c r="FQ174">
        <v>0</v>
      </c>
      <c r="FR174">
        <f t="shared" si="216"/>
        <v>0</v>
      </c>
      <c r="FS174">
        <v>0</v>
      </c>
      <c r="FX174">
        <v>0</v>
      </c>
      <c r="FY174">
        <v>0</v>
      </c>
      <c r="GA174" t="s">
        <v>329</v>
      </c>
      <c r="GD174">
        <v>1</v>
      </c>
      <c r="GF174">
        <v>601312099</v>
      </c>
      <c r="GG174">
        <v>2</v>
      </c>
      <c r="GH174">
        <v>3</v>
      </c>
      <c r="GI174">
        <v>5</v>
      </c>
      <c r="GJ174">
        <v>0</v>
      </c>
      <c r="GK174">
        <v>0</v>
      </c>
      <c r="GL174">
        <f t="shared" si="217"/>
        <v>0</v>
      </c>
      <c r="GM174">
        <f t="shared" si="218"/>
        <v>10925</v>
      </c>
      <c r="GN174">
        <f t="shared" si="219"/>
        <v>10925</v>
      </c>
      <c r="GO174">
        <f t="shared" si="220"/>
        <v>0</v>
      </c>
      <c r="GP174">
        <f t="shared" si="221"/>
        <v>0</v>
      </c>
      <c r="GR174">
        <v>1</v>
      </c>
      <c r="GS174">
        <v>1</v>
      </c>
      <c r="GT174">
        <v>0</v>
      </c>
      <c r="GU174" t="s">
        <v>6</v>
      </c>
      <c r="GV174">
        <f t="shared" si="188"/>
        <v>0</v>
      </c>
      <c r="GW174">
        <v>1</v>
      </c>
      <c r="GX174">
        <f t="shared" si="222"/>
        <v>0</v>
      </c>
      <c r="HA174">
        <v>0</v>
      </c>
      <c r="HB174">
        <v>0</v>
      </c>
      <c r="HC174">
        <f t="shared" si="223"/>
        <v>0</v>
      </c>
      <c r="HE174" t="s">
        <v>38</v>
      </c>
      <c r="HF174" t="s">
        <v>201</v>
      </c>
      <c r="HM174" t="s">
        <v>6</v>
      </c>
      <c r="HN174" t="s">
        <v>6</v>
      </c>
      <c r="HO174" t="s">
        <v>6</v>
      </c>
      <c r="HP174" t="s">
        <v>6</v>
      </c>
      <c r="HQ174" t="s">
        <v>6</v>
      </c>
      <c r="IF174">
        <v>-1</v>
      </c>
      <c r="IK174">
        <v>0</v>
      </c>
    </row>
    <row r="175" spans="1:255" x14ac:dyDescent="0.2">
      <c r="A175" s="2">
        <v>18</v>
      </c>
      <c r="B175" s="2">
        <v>1</v>
      </c>
      <c r="C175" s="2">
        <v>282</v>
      </c>
      <c r="D175" s="2"/>
      <c r="E175" s="2" t="s">
        <v>330</v>
      </c>
      <c r="F175" s="2" t="s">
        <v>331</v>
      </c>
      <c r="G175" s="2" t="s">
        <v>332</v>
      </c>
      <c r="H175" s="2" t="s">
        <v>63</v>
      </c>
      <c r="I175" s="2">
        <f>I161*J175</f>
        <v>5.4480000000000001E-2</v>
      </c>
      <c r="J175" s="216">
        <f>'5.Ведомость_списания'!F98</f>
        <v>0.38914285714285712</v>
      </c>
      <c r="K175" s="2">
        <v>0.38914300000000002</v>
      </c>
      <c r="L175" s="2"/>
      <c r="M175" s="2"/>
      <c r="N175" s="2"/>
      <c r="O175" s="2">
        <f t="shared" si="193"/>
        <v>907</v>
      </c>
      <c r="P175" s="2">
        <f t="shared" si="194"/>
        <v>907</v>
      </c>
      <c r="Q175" s="2">
        <f t="shared" si="195"/>
        <v>0</v>
      </c>
      <c r="R175" s="2">
        <f t="shared" si="196"/>
        <v>0</v>
      </c>
      <c r="S175" s="2">
        <f t="shared" si="197"/>
        <v>0</v>
      </c>
      <c r="T175" s="2">
        <f t="shared" si="198"/>
        <v>0</v>
      </c>
      <c r="U175" s="2">
        <f t="shared" si="199"/>
        <v>0</v>
      </c>
      <c r="V175" s="2">
        <f t="shared" si="200"/>
        <v>0</v>
      </c>
      <c r="W175" s="2">
        <f t="shared" si="201"/>
        <v>0</v>
      </c>
      <c r="X175" s="2">
        <f t="shared" si="202"/>
        <v>0</v>
      </c>
      <c r="Y175" s="2">
        <f t="shared" si="203"/>
        <v>0</v>
      </c>
      <c r="Z175" s="2"/>
      <c r="AA175" s="2">
        <v>86295183</v>
      </c>
      <c r="AB175" s="2">
        <f t="shared" si="204"/>
        <v>16641.939999999999</v>
      </c>
      <c r="AC175" s="2">
        <f t="shared" si="192"/>
        <v>16641.939999999999</v>
      </c>
      <c r="AD175" s="2">
        <f t="shared" si="154"/>
        <v>0</v>
      </c>
      <c r="AE175" s="2">
        <f t="shared" si="155"/>
        <v>0</v>
      </c>
      <c r="AF175" s="2">
        <f t="shared" si="156"/>
        <v>0</v>
      </c>
      <c r="AG175" s="2">
        <f t="shared" si="205"/>
        <v>0</v>
      </c>
      <c r="AH175" s="2">
        <f t="shared" si="157"/>
        <v>0</v>
      </c>
      <c r="AI175" s="2">
        <f t="shared" si="158"/>
        <v>0</v>
      </c>
      <c r="AJ175" s="2">
        <f t="shared" si="206"/>
        <v>0</v>
      </c>
      <c r="AK175" s="2">
        <v>16641.939999999999</v>
      </c>
      <c r="AL175" s="110">
        <f>'1.Лок.смета.и.Акт'!F319</f>
        <v>16641.939999999999</v>
      </c>
      <c r="AM175" s="2">
        <v>0</v>
      </c>
      <c r="AN175" s="2">
        <v>0</v>
      </c>
      <c r="AO175" s="2">
        <v>0</v>
      </c>
      <c r="AP175" s="2">
        <v>0</v>
      </c>
      <c r="AQ175" s="2">
        <v>0</v>
      </c>
      <c r="AR175" s="2">
        <v>0</v>
      </c>
      <c r="AS175" s="2">
        <v>0</v>
      </c>
      <c r="AT175" s="2">
        <v>0</v>
      </c>
      <c r="AU175" s="2">
        <v>0</v>
      </c>
      <c r="AV175" s="2">
        <v>1</v>
      </c>
      <c r="AW175" s="2">
        <v>1</v>
      </c>
      <c r="AX175" s="2"/>
      <c r="AY175" s="2"/>
      <c r="AZ175" s="2">
        <v>1</v>
      </c>
      <c r="BA175" s="2">
        <v>1</v>
      </c>
      <c r="BB175" s="2">
        <v>1</v>
      </c>
      <c r="BC175" s="2">
        <v>1</v>
      </c>
      <c r="BD175" s="2" t="s">
        <v>6</v>
      </c>
      <c r="BE175" s="2" t="s">
        <v>6</v>
      </c>
      <c r="BF175" s="2" t="s">
        <v>6</v>
      </c>
      <c r="BG175" s="2" t="s">
        <v>6</v>
      </c>
      <c r="BH175" s="2">
        <v>3</v>
      </c>
      <c r="BI175" s="2">
        <v>1</v>
      </c>
      <c r="BJ175" s="2" t="s">
        <v>333</v>
      </c>
      <c r="BK175" s="2"/>
      <c r="BL175" s="2"/>
      <c r="BM175" s="2">
        <v>500003</v>
      </c>
      <c r="BN175" s="2">
        <v>0</v>
      </c>
      <c r="BO175" s="2" t="s">
        <v>6</v>
      </c>
      <c r="BP175" s="2">
        <v>0</v>
      </c>
      <c r="BQ175" s="2">
        <v>22</v>
      </c>
      <c r="BR175" s="2">
        <v>0</v>
      </c>
      <c r="BS175" s="2">
        <v>1</v>
      </c>
      <c r="BT175" s="2">
        <v>1</v>
      </c>
      <c r="BU175" s="2">
        <v>1</v>
      </c>
      <c r="BV175" s="2">
        <v>1</v>
      </c>
      <c r="BW175" s="2">
        <v>1</v>
      </c>
      <c r="BX175" s="2">
        <v>1</v>
      </c>
      <c r="BY175" s="2" t="s">
        <v>6</v>
      </c>
      <c r="BZ175" s="2">
        <v>0</v>
      </c>
      <c r="CA175" s="2">
        <v>0</v>
      </c>
      <c r="CB175" s="2" t="s">
        <v>6</v>
      </c>
      <c r="CC175" s="2"/>
      <c r="CD175" s="2"/>
      <c r="CE175" s="2">
        <v>0</v>
      </c>
      <c r="CF175" s="2">
        <v>0</v>
      </c>
      <c r="CG175" s="2">
        <v>0</v>
      </c>
      <c r="CH175" s="2"/>
      <c r="CI175" s="2"/>
      <c r="CJ175" s="2"/>
      <c r="CK175" s="2"/>
      <c r="CL175" s="2"/>
      <c r="CM175" s="2">
        <v>0</v>
      </c>
      <c r="CN175" s="2" t="s">
        <v>6</v>
      </c>
      <c r="CO175" s="2">
        <v>0</v>
      </c>
      <c r="CP175" s="2">
        <f t="shared" si="207"/>
        <v>907</v>
      </c>
      <c r="CQ175" s="2">
        <f t="shared" si="208"/>
        <v>16641.939999999999</v>
      </c>
      <c r="CR175" s="2">
        <f t="shared" si="209"/>
        <v>0</v>
      </c>
      <c r="CS175" s="2">
        <f t="shared" si="210"/>
        <v>0</v>
      </c>
      <c r="CT175" s="2">
        <f t="shared" si="211"/>
        <v>0</v>
      </c>
      <c r="CU175" s="2">
        <f t="shared" si="212"/>
        <v>0</v>
      </c>
      <c r="CV175" s="2">
        <f t="shared" si="213"/>
        <v>0</v>
      </c>
      <c r="CW175" s="2">
        <f t="shared" si="214"/>
        <v>0</v>
      </c>
      <c r="CX175" s="2">
        <f t="shared" si="215"/>
        <v>0</v>
      </c>
      <c r="CY175" s="2">
        <f>(((S175+(R175*IF(0,0,1)))*AT175)/100)</f>
        <v>0</v>
      </c>
      <c r="CZ175" s="2">
        <f>(((S175+(R175*IF(0,0,1)))*AU175)/100)</f>
        <v>0</v>
      </c>
      <c r="DA175" s="2"/>
      <c r="DB175" s="2"/>
      <c r="DC175" s="2" t="s">
        <v>6</v>
      </c>
      <c r="DD175" s="2" t="s">
        <v>6</v>
      </c>
      <c r="DE175" s="2" t="s">
        <v>6</v>
      </c>
      <c r="DF175" s="2" t="s">
        <v>6</v>
      </c>
      <c r="DG175" s="2" t="s">
        <v>6</v>
      </c>
      <c r="DH175" s="2" t="s">
        <v>6</v>
      </c>
      <c r="DI175" s="2" t="s">
        <v>6</v>
      </c>
      <c r="DJ175" s="2" t="s">
        <v>6</v>
      </c>
      <c r="DK175" s="2" t="s">
        <v>6</v>
      </c>
      <c r="DL175" s="2" t="s">
        <v>6</v>
      </c>
      <c r="DM175" s="2" t="s">
        <v>6</v>
      </c>
      <c r="DN175" s="2">
        <v>0</v>
      </c>
      <c r="DO175" s="2">
        <v>0</v>
      </c>
      <c r="DP175" s="2">
        <v>1</v>
      </c>
      <c r="DQ175" s="2">
        <v>1</v>
      </c>
      <c r="DR175" s="2"/>
      <c r="DS175" s="2"/>
      <c r="DT175" s="2"/>
      <c r="DU175" s="2">
        <v>1009</v>
      </c>
      <c r="DV175" s="2" t="s">
        <v>63</v>
      </c>
      <c r="DW175" s="2" t="s">
        <v>63</v>
      </c>
      <c r="DX175" s="2">
        <v>1000</v>
      </c>
      <c r="DY175" s="2"/>
      <c r="DZ175" s="2" t="s">
        <v>6</v>
      </c>
      <c r="EA175" s="2" t="s">
        <v>6</v>
      </c>
      <c r="EB175" s="2" t="s">
        <v>6</v>
      </c>
      <c r="EC175" s="2" t="s">
        <v>6</v>
      </c>
      <c r="ED175" s="2"/>
      <c r="EE175" s="2">
        <v>54938783</v>
      </c>
      <c r="EF175" s="2">
        <v>22</v>
      </c>
      <c r="EG175" s="2" t="s">
        <v>45</v>
      </c>
      <c r="EH175" s="2">
        <v>0</v>
      </c>
      <c r="EI175" s="2" t="s">
        <v>6</v>
      </c>
      <c r="EJ175" s="2">
        <v>1</v>
      </c>
      <c r="EK175" s="2">
        <v>500003</v>
      </c>
      <c r="EL175" s="2" t="s">
        <v>46</v>
      </c>
      <c r="EM175" s="2" t="s">
        <v>47</v>
      </c>
      <c r="EN175" s="2"/>
      <c r="EO175" s="2" t="s">
        <v>6</v>
      </c>
      <c r="EP175" s="2"/>
      <c r="EQ175" s="2">
        <v>0</v>
      </c>
      <c r="ER175" s="2">
        <v>16641.939999999999</v>
      </c>
      <c r="ES175" s="110">
        <f>'1.Лок.смета.и.Акт'!F319</f>
        <v>16641.939999999999</v>
      </c>
      <c r="ET175" s="2">
        <v>0</v>
      </c>
      <c r="EU175" s="2">
        <v>0</v>
      </c>
      <c r="EV175" s="2">
        <v>0</v>
      </c>
      <c r="EW175" s="2">
        <v>0</v>
      </c>
      <c r="EX175" s="2">
        <v>0</v>
      </c>
      <c r="EY175" s="2"/>
      <c r="EZ175" s="2"/>
      <c r="FA175" s="2"/>
      <c r="FB175" s="2"/>
      <c r="FC175" s="2"/>
      <c r="FD175" s="2"/>
      <c r="FE175" s="2"/>
      <c r="FF175" s="2"/>
      <c r="FG175" s="2"/>
      <c r="FH175" s="2"/>
      <c r="FI175" s="2"/>
      <c r="FJ175" s="2"/>
      <c r="FK175" s="2"/>
      <c r="FL175" s="2"/>
      <c r="FM175" s="2"/>
      <c r="FN175" s="2"/>
      <c r="FO175" s="2"/>
      <c r="FP175" s="2"/>
      <c r="FQ175" s="2">
        <v>0</v>
      </c>
      <c r="FR175" s="2">
        <f t="shared" si="216"/>
        <v>0</v>
      </c>
      <c r="FS175" s="2">
        <v>0</v>
      </c>
      <c r="FT175" s="2"/>
      <c r="FU175" s="2"/>
      <c r="FV175" s="2"/>
      <c r="FW175" s="2"/>
      <c r="FX175" s="2">
        <v>0</v>
      </c>
      <c r="FY175" s="2">
        <v>0</v>
      </c>
      <c r="FZ175" s="2"/>
      <c r="GA175" s="2" t="s">
        <v>6</v>
      </c>
      <c r="GB175" s="2"/>
      <c r="GC175" s="2"/>
      <c r="GD175" s="2">
        <v>1</v>
      </c>
      <c r="GE175" s="2"/>
      <c r="GF175" s="2">
        <v>-1246022752</v>
      </c>
      <c r="GG175" s="2">
        <v>2</v>
      </c>
      <c r="GH175" s="2">
        <v>2</v>
      </c>
      <c r="GI175" s="2">
        <v>-2</v>
      </c>
      <c r="GJ175" s="2">
        <v>0</v>
      </c>
      <c r="GK175" s="2">
        <v>0</v>
      </c>
      <c r="GL175" s="2">
        <f t="shared" si="217"/>
        <v>0</v>
      </c>
      <c r="GM175" s="2">
        <f t="shared" si="218"/>
        <v>907</v>
      </c>
      <c r="GN175" s="2">
        <f t="shared" si="219"/>
        <v>907</v>
      </c>
      <c r="GO175" s="2">
        <f t="shared" si="220"/>
        <v>0</v>
      </c>
      <c r="GP175" s="2">
        <f t="shared" si="221"/>
        <v>0</v>
      </c>
      <c r="GQ175" s="2"/>
      <c r="GR175" s="2">
        <v>0</v>
      </c>
      <c r="GS175" s="2">
        <v>2</v>
      </c>
      <c r="GT175" s="2">
        <v>0</v>
      </c>
      <c r="GU175" s="2" t="s">
        <v>6</v>
      </c>
      <c r="GV175" s="2">
        <f t="shared" si="188"/>
        <v>0</v>
      </c>
      <c r="GW175" s="2">
        <v>1</v>
      </c>
      <c r="GX175" s="2">
        <f t="shared" si="222"/>
        <v>0</v>
      </c>
      <c r="GY175" s="2"/>
      <c r="GZ175" s="2"/>
      <c r="HA175" s="2">
        <v>0</v>
      </c>
      <c r="HB175" s="2">
        <v>0</v>
      </c>
      <c r="HC175" s="2">
        <f t="shared" si="223"/>
        <v>0</v>
      </c>
      <c r="HD175" s="2"/>
      <c r="HE175" s="2" t="s">
        <v>6</v>
      </c>
      <c r="HF175" s="2" t="s">
        <v>6</v>
      </c>
      <c r="HG175" s="2"/>
      <c r="HH175" s="2"/>
      <c r="HI175" s="2"/>
      <c r="HJ175" s="2"/>
      <c r="HK175" s="2"/>
      <c r="HL175" s="2"/>
      <c r="HM175" s="2" t="s">
        <v>6</v>
      </c>
      <c r="HN175" s="2" t="s">
        <v>6</v>
      </c>
      <c r="HO175" s="2" t="s">
        <v>6</v>
      </c>
      <c r="HP175" s="2" t="s">
        <v>6</v>
      </c>
      <c r="HQ175" s="2" t="s">
        <v>6</v>
      </c>
      <c r="HR175" s="2"/>
      <c r="HS175" s="2"/>
      <c r="HT175" s="2"/>
      <c r="HU175" s="2"/>
      <c r="HV175" s="2"/>
      <c r="HW175" s="2"/>
      <c r="HX175" s="2"/>
      <c r="HY175" s="2"/>
      <c r="HZ175" s="2"/>
      <c r="IA175" s="2"/>
      <c r="IB175" s="2"/>
      <c r="IC175" s="2"/>
      <c r="ID175" s="2"/>
      <c r="IE175" s="2"/>
      <c r="IF175" s="2">
        <v>-1</v>
      </c>
      <c r="IG175" s="2"/>
      <c r="IH175" s="2"/>
      <c r="II175" s="2"/>
      <c r="IJ175" s="2"/>
      <c r="IK175" s="2">
        <v>0</v>
      </c>
      <c r="IL175" s="2"/>
      <c r="IM175" s="2"/>
      <c r="IN175" s="2"/>
      <c r="IO175" s="2"/>
      <c r="IP175" s="2"/>
      <c r="IQ175" s="2"/>
      <c r="IR175" s="2"/>
      <c r="IS175" s="2"/>
      <c r="IT175" s="2"/>
      <c r="IU175" s="2"/>
    </row>
    <row r="176" spans="1:255" x14ac:dyDescent="0.2">
      <c r="A176">
        <v>18</v>
      </c>
      <c r="B176">
        <v>1</v>
      </c>
      <c r="C176">
        <v>298</v>
      </c>
      <c r="E176" t="s">
        <v>330</v>
      </c>
      <c r="F176" t="e">
        <f>'2.Лок.смета.и.Акт'!#REF!</f>
        <v>#REF!</v>
      </c>
      <c r="G176" t="s">
        <v>332</v>
      </c>
      <c r="H176" t="s">
        <v>63</v>
      </c>
      <c r="I176">
        <f>I162*J176</f>
        <v>5.4480000000000001E-2</v>
      </c>
      <c r="J176">
        <v>0.38914285714285712</v>
      </c>
      <c r="K176">
        <v>0.38914300000000002</v>
      </c>
      <c r="O176">
        <f t="shared" si="193"/>
        <v>7604</v>
      </c>
      <c r="P176">
        <f t="shared" si="194"/>
        <v>7604</v>
      </c>
      <c r="Q176">
        <f t="shared" si="195"/>
        <v>0</v>
      </c>
      <c r="R176">
        <f t="shared" si="196"/>
        <v>0</v>
      </c>
      <c r="S176">
        <f t="shared" si="197"/>
        <v>0</v>
      </c>
      <c r="T176">
        <f t="shared" si="198"/>
        <v>0</v>
      </c>
      <c r="U176">
        <f t="shared" si="199"/>
        <v>0</v>
      </c>
      <c r="V176">
        <f t="shared" si="200"/>
        <v>0</v>
      </c>
      <c r="W176">
        <f t="shared" si="201"/>
        <v>0</v>
      </c>
      <c r="X176">
        <f t="shared" si="202"/>
        <v>0</v>
      </c>
      <c r="Y176">
        <f t="shared" si="203"/>
        <v>0</v>
      </c>
      <c r="AA176">
        <v>86295184</v>
      </c>
      <c r="AB176">
        <f t="shared" si="204"/>
        <v>18462.419999999998</v>
      </c>
      <c r="AC176">
        <f t="shared" si="192"/>
        <v>18462.419999999998</v>
      </c>
      <c r="AD176">
        <f t="shared" si="154"/>
        <v>0</v>
      </c>
      <c r="AE176">
        <f t="shared" si="155"/>
        <v>0</v>
      </c>
      <c r="AF176">
        <f t="shared" si="156"/>
        <v>0</v>
      </c>
      <c r="AG176">
        <f t="shared" si="205"/>
        <v>0</v>
      </c>
      <c r="AH176">
        <f t="shared" si="157"/>
        <v>0</v>
      </c>
      <c r="AI176">
        <f t="shared" si="158"/>
        <v>0</v>
      </c>
      <c r="AJ176">
        <f t="shared" si="206"/>
        <v>0</v>
      </c>
      <c r="AK176">
        <v>18462.419999999998</v>
      </c>
      <c r="AL176">
        <v>18462.419999999998</v>
      </c>
      <c r="AM176">
        <v>0</v>
      </c>
      <c r="AN176">
        <v>0</v>
      </c>
      <c r="AO176">
        <v>0</v>
      </c>
      <c r="AP176">
        <v>0</v>
      </c>
      <c r="AQ176">
        <v>0</v>
      </c>
      <c r="AR176">
        <v>0</v>
      </c>
      <c r="AS176">
        <v>0</v>
      </c>
      <c r="AT176">
        <v>0</v>
      </c>
      <c r="AU176">
        <v>0</v>
      </c>
      <c r="AV176">
        <v>1</v>
      </c>
      <c r="AW176">
        <v>1</v>
      </c>
      <c r="AZ176">
        <v>1</v>
      </c>
      <c r="BA176">
        <v>1</v>
      </c>
      <c r="BB176">
        <v>1</v>
      </c>
      <c r="BC176">
        <v>7.56</v>
      </c>
      <c r="BD176" t="s">
        <v>6</v>
      </c>
      <c r="BE176" t="s">
        <v>6</v>
      </c>
      <c r="BF176" t="s">
        <v>6</v>
      </c>
      <c r="BG176" t="s">
        <v>6</v>
      </c>
      <c r="BH176">
        <v>3</v>
      </c>
      <c r="BI176">
        <v>1</v>
      </c>
      <c r="BJ176" t="s">
        <v>333</v>
      </c>
      <c r="BM176">
        <v>500003</v>
      </c>
      <c r="BN176">
        <v>0</v>
      </c>
      <c r="BO176" t="s">
        <v>6</v>
      </c>
      <c r="BP176">
        <v>0</v>
      </c>
      <c r="BQ176">
        <v>22</v>
      </c>
      <c r="BR176">
        <v>0</v>
      </c>
      <c r="BS176">
        <v>1</v>
      </c>
      <c r="BT176">
        <v>1</v>
      </c>
      <c r="BU176">
        <v>1</v>
      </c>
      <c r="BV176">
        <v>1</v>
      </c>
      <c r="BW176">
        <v>1</v>
      </c>
      <c r="BX176">
        <v>1</v>
      </c>
      <c r="BY176" t="s">
        <v>6</v>
      </c>
      <c r="BZ176">
        <v>0</v>
      </c>
      <c r="CA176">
        <v>0</v>
      </c>
      <c r="CB176" t="s">
        <v>6</v>
      </c>
      <c r="CE176">
        <v>0</v>
      </c>
      <c r="CF176">
        <v>0</v>
      </c>
      <c r="CG176">
        <v>0</v>
      </c>
      <c r="CM176">
        <v>0</v>
      </c>
      <c r="CN176" t="s">
        <v>6</v>
      </c>
      <c r="CO176">
        <v>0</v>
      </c>
      <c r="CP176">
        <f t="shared" si="207"/>
        <v>7604</v>
      </c>
      <c r="CQ176">
        <f t="shared" si="208"/>
        <v>139575.89519999997</v>
      </c>
      <c r="CR176">
        <f t="shared" si="209"/>
        <v>0</v>
      </c>
      <c r="CS176">
        <f t="shared" si="210"/>
        <v>0</v>
      </c>
      <c r="CT176">
        <f t="shared" si="211"/>
        <v>0</v>
      </c>
      <c r="CU176">
        <f t="shared" si="212"/>
        <v>0</v>
      </c>
      <c r="CV176">
        <f t="shared" si="213"/>
        <v>0</v>
      </c>
      <c r="CW176">
        <f t="shared" si="214"/>
        <v>0</v>
      </c>
      <c r="CX176">
        <f t="shared" si="215"/>
        <v>0</v>
      </c>
      <c r="CY176">
        <f>(S176+R176)*(BZ176/100)</f>
        <v>0</v>
      </c>
      <c r="CZ176">
        <f>(S176+R176)*(CA176/100)</f>
        <v>0</v>
      </c>
      <c r="DC176" t="s">
        <v>6</v>
      </c>
      <c r="DD176" t="s">
        <v>6</v>
      </c>
      <c r="DE176" t="s">
        <v>6</v>
      </c>
      <c r="DF176" t="s">
        <v>6</v>
      </c>
      <c r="DG176" t="s">
        <v>6</v>
      </c>
      <c r="DH176" t="s">
        <v>6</v>
      </c>
      <c r="DI176" t="s">
        <v>6</v>
      </c>
      <c r="DJ176" t="s">
        <v>6</v>
      </c>
      <c r="DK176" t="s">
        <v>6</v>
      </c>
      <c r="DL176" t="s">
        <v>6</v>
      </c>
      <c r="DM176" t="s">
        <v>6</v>
      </c>
      <c r="DN176">
        <v>0</v>
      </c>
      <c r="DO176">
        <v>0</v>
      </c>
      <c r="DP176">
        <v>1</v>
      </c>
      <c r="DQ176">
        <v>1</v>
      </c>
      <c r="DU176">
        <v>1009</v>
      </c>
      <c r="DV176" t="s">
        <v>63</v>
      </c>
      <c r="DW176" t="e">
        <f>'2.Лок.смета.и.Акт'!#REF!</f>
        <v>#REF!</v>
      </c>
      <c r="DX176">
        <v>1000</v>
      </c>
      <c r="DZ176" t="s">
        <v>6</v>
      </c>
      <c r="EA176" t="s">
        <v>6</v>
      </c>
      <c r="EB176" t="s">
        <v>6</v>
      </c>
      <c r="EC176" t="s">
        <v>6</v>
      </c>
      <c r="EE176">
        <v>54938783</v>
      </c>
      <c r="EF176">
        <v>22</v>
      </c>
      <c r="EG176" t="s">
        <v>45</v>
      </c>
      <c r="EH176">
        <v>0</v>
      </c>
      <c r="EI176" t="s">
        <v>6</v>
      </c>
      <c r="EJ176">
        <v>1</v>
      </c>
      <c r="EK176">
        <v>500003</v>
      </c>
      <c r="EL176" t="s">
        <v>46</v>
      </c>
      <c r="EM176" t="s">
        <v>47</v>
      </c>
      <c r="EO176" t="s">
        <v>6</v>
      </c>
      <c r="EQ176">
        <v>0</v>
      </c>
      <c r="ER176">
        <v>133208.48000000001</v>
      </c>
      <c r="ES176">
        <v>18462.419999999998</v>
      </c>
      <c r="ET176">
        <v>0</v>
      </c>
      <c r="EU176">
        <v>0</v>
      </c>
      <c r="EV176">
        <v>0</v>
      </c>
      <c r="EW176">
        <v>0</v>
      </c>
      <c r="EX176">
        <v>0</v>
      </c>
      <c r="EZ176">
        <v>5</v>
      </c>
      <c r="FC176">
        <v>0</v>
      </c>
      <c r="FD176">
        <v>18</v>
      </c>
      <c r="FF176">
        <v>133208.48000000001</v>
      </c>
      <c r="FQ176">
        <v>0</v>
      </c>
      <c r="FR176">
        <f t="shared" si="216"/>
        <v>0</v>
      </c>
      <c r="FS176">
        <v>0</v>
      </c>
      <c r="FX176">
        <v>0</v>
      </c>
      <c r="FY176">
        <v>0</v>
      </c>
      <c r="GA176" t="s">
        <v>334</v>
      </c>
      <c r="GD176">
        <v>1</v>
      </c>
      <c r="GF176">
        <v>-1246022752</v>
      </c>
      <c r="GG176">
        <v>2</v>
      </c>
      <c r="GH176">
        <v>3</v>
      </c>
      <c r="GI176">
        <v>5</v>
      </c>
      <c r="GJ176">
        <v>0</v>
      </c>
      <c r="GK176">
        <v>0</v>
      </c>
      <c r="GL176">
        <f t="shared" si="217"/>
        <v>0</v>
      </c>
      <c r="GM176">
        <f t="shared" si="218"/>
        <v>7604</v>
      </c>
      <c r="GN176">
        <f t="shared" si="219"/>
        <v>7604</v>
      </c>
      <c r="GO176">
        <f t="shared" si="220"/>
        <v>0</v>
      </c>
      <c r="GP176">
        <f t="shared" si="221"/>
        <v>0</v>
      </c>
      <c r="GR176">
        <v>1</v>
      </c>
      <c r="GS176">
        <v>1</v>
      </c>
      <c r="GT176">
        <v>0</v>
      </c>
      <c r="GU176" t="s">
        <v>6</v>
      </c>
      <c r="GV176">
        <f t="shared" si="188"/>
        <v>0</v>
      </c>
      <c r="GW176">
        <v>1</v>
      </c>
      <c r="GX176">
        <f t="shared" si="222"/>
        <v>0</v>
      </c>
      <c r="HA176">
        <v>0</v>
      </c>
      <c r="HB176">
        <v>0</v>
      </c>
      <c r="HC176">
        <f t="shared" si="223"/>
        <v>0</v>
      </c>
      <c r="HE176" t="s">
        <v>38</v>
      </c>
      <c r="HF176" t="s">
        <v>201</v>
      </c>
      <c r="HM176" t="s">
        <v>6</v>
      </c>
      <c r="HN176" t="s">
        <v>6</v>
      </c>
      <c r="HO176" t="s">
        <v>6</v>
      </c>
      <c r="HP176" t="s">
        <v>6</v>
      </c>
      <c r="HQ176" t="s">
        <v>6</v>
      </c>
      <c r="IF176">
        <v>-1</v>
      </c>
      <c r="IK176">
        <v>0</v>
      </c>
    </row>
    <row r="177" spans="1:255" x14ac:dyDescent="0.2">
      <c r="A177" s="2">
        <v>17</v>
      </c>
      <c r="B177" s="2">
        <v>1</v>
      </c>
      <c r="C177" s="2">
        <f>ROW(SmtRes!A306)</f>
        <v>306</v>
      </c>
      <c r="D177" s="2">
        <f>ROW(EtalonRes!A354)</f>
        <v>354</v>
      </c>
      <c r="E177" s="2" t="s">
        <v>335</v>
      </c>
      <c r="F177" s="2" t="s">
        <v>203</v>
      </c>
      <c r="G177" s="2" t="s">
        <v>204</v>
      </c>
      <c r="H177" s="2" t="s">
        <v>166</v>
      </c>
      <c r="I177" s="2">
        <f>'2.Лок.смета.и.Акт'!E44</f>
        <v>9.1300000000000006E-2</v>
      </c>
      <c r="J177" s="2">
        <v>0</v>
      </c>
      <c r="K177" s="2">
        <v>9.1300000000000006E-2</v>
      </c>
      <c r="L177" s="2"/>
      <c r="M177" s="2"/>
      <c r="N177" s="2"/>
      <c r="O177" s="2">
        <f t="shared" si="193"/>
        <v>7</v>
      </c>
      <c r="P177" s="2">
        <f t="shared" si="194"/>
        <v>0</v>
      </c>
      <c r="Q177" s="2">
        <f t="shared" si="195"/>
        <v>1</v>
      </c>
      <c r="R177" s="2">
        <f t="shared" si="196"/>
        <v>0</v>
      </c>
      <c r="S177" s="2">
        <f t="shared" si="197"/>
        <v>6</v>
      </c>
      <c r="T177" s="2">
        <f t="shared" si="198"/>
        <v>0</v>
      </c>
      <c r="U177" s="2">
        <f t="shared" si="199"/>
        <v>0.69935800000000004</v>
      </c>
      <c r="V177" s="2">
        <f t="shared" si="200"/>
        <v>1.8260000000000001E-3</v>
      </c>
      <c r="W177" s="2">
        <f t="shared" si="201"/>
        <v>0</v>
      </c>
      <c r="X177" s="2">
        <f t="shared" si="202"/>
        <v>5</v>
      </c>
      <c r="Y177" s="2">
        <f t="shared" si="203"/>
        <v>4</v>
      </c>
      <c r="Z177" s="2"/>
      <c r="AA177" s="2">
        <v>86295183</v>
      </c>
      <c r="AB177" s="2">
        <f t="shared" si="204"/>
        <v>82.63</v>
      </c>
      <c r="AC177" s="2">
        <f>ROUND(((ES177*2)+(SUM(SmtRes!BC299:'SmtRes'!BC306)+SUM(EtalonRes!AL347:'EtalonRes'!AL354))),2)</f>
        <v>0.01</v>
      </c>
      <c r="AD177" s="2">
        <f>ROUND(((((ET177*2))-((EU177*2)))+AE177),2)</f>
        <v>12.54</v>
      </c>
      <c r="AE177" s="2">
        <f>ROUND(((EU177*2)),2)</f>
        <v>0.2</v>
      </c>
      <c r="AF177" s="2">
        <f>ROUND(((EV177*2)),2)</f>
        <v>70.08</v>
      </c>
      <c r="AG177" s="2">
        <f t="shared" si="205"/>
        <v>0</v>
      </c>
      <c r="AH177" s="2">
        <f>((EW177*2))</f>
        <v>7.66</v>
      </c>
      <c r="AI177" s="2">
        <f>((EX177*2))</f>
        <v>0.02</v>
      </c>
      <c r="AJ177" s="2">
        <f t="shared" si="206"/>
        <v>0</v>
      </c>
      <c r="AK177" s="2">
        <v>321.88</v>
      </c>
      <c r="AL177" s="2">
        <v>280.57</v>
      </c>
      <c r="AM177" s="2">
        <v>6.27</v>
      </c>
      <c r="AN177" s="2">
        <v>0.1</v>
      </c>
      <c r="AO177" s="2">
        <v>35.04</v>
      </c>
      <c r="AP177" s="2">
        <v>0</v>
      </c>
      <c r="AQ177" s="2">
        <v>3.83</v>
      </c>
      <c r="AR177" s="2">
        <v>0.01</v>
      </c>
      <c r="AS177" s="2">
        <v>0</v>
      </c>
      <c r="AT177" s="2">
        <v>90</v>
      </c>
      <c r="AU177" s="2">
        <v>70</v>
      </c>
      <c r="AV177" s="2">
        <v>1</v>
      </c>
      <c r="AW177" s="2">
        <v>1</v>
      </c>
      <c r="AX177" s="2"/>
      <c r="AY177" s="2"/>
      <c r="AZ177" s="2">
        <v>1</v>
      </c>
      <c r="BA177" s="2">
        <v>1</v>
      </c>
      <c r="BB177" s="2">
        <v>1</v>
      </c>
      <c r="BC177" s="2">
        <v>1</v>
      </c>
      <c r="BD177" s="2" t="s">
        <v>6</v>
      </c>
      <c r="BE177" s="2" t="s">
        <v>6</v>
      </c>
      <c r="BF177" s="2" t="s">
        <v>6</v>
      </c>
      <c r="BG177" s="2" t="s">
        <v>6</v>
      </c>
      <c r="BH177" s="2">
        <v>0</v>
      </c>
      <c r="BI177" s="2">
        <v>1</v>
      </c>
      <c r="BJ177" s="2" t="s">
        <v>205</v>
      </c>
      <c r="BK177" s="2"/>
      <c r="BL177" s="2"/>
      <c r="BM177" s="2">
        <v>13001</v>
      </c>
      <c r="BN177" s="2">
        <v>0</v>
      </c>
      <c r="BO177" s="2" t="s">
        <v>6</v>
      </c>
      <c r="BP177" s="2">
        <v>0</v>
      </c>
      <c r="BQ177" s="2">
        <v>1</v>
      </c>
      <c r="BR177" s="2">
        <v>0</v>
      </c>
      <c r="BS177" s="2">
        <v>1</v>
      </c>
      <c r="BT177" s="2">
        <v>1</v>
      </c>
      <c r="BU177" s="2">
        <v>1</v>
      </c>
      <c r="BV177" s="2">
        <v>1</v>
      </c>
      <c r="BW177" s="2">
        <v>1</v>
      </c>
      <c r="BX177" s="2">
        <v>1</v>
      </c>
      <c r="BY177" s="2" t="s">
        <v>6</v>
      </c>
      <c r="BZ177" s="2">
        <v>90</v>
      </c>
      <c r="CA177" s="2">
        <v>70</v>
      </c>
      <c r="CB177" s="2" t="s">
        <v>6</v>
      </c>
      <c r="CC177" s="2"/>
      <c r="CD177" s="2"/>
      <c r="CE177" s="2">
        <v>0</v>
      </c>
      <c r="CF177" s="2">
        <v>0</v>
      </c>
      <c r="CG177" s="2">
        <v>0</v>
      </c>
      <c r="CH177" s="2"/>
      <c r="CI177" s="2"/>
      <c r="CJ177" s="2"/>
      <c r="CK177" s="2"/>
      <c r="CL177" s="2"/>
      <c r="CM177" s="2">
        <v>0</v>
      </c>
      <c r="CN177" s="2" t="s">
        <v>6</v>
      </c>
      <c r="CO177" s="2">
        <v>0</v>
      </c>
      <c r="CP177" s="2">
        <f t="shared" si="207"/>
        <v>7</v>
      </c>
      <c r="CQ177" s="2">
        <f t="shared" si="208"/>
        <v>0.01</v>
      </c>
      <c r="CR177" s="2">
        <f t="shared" si="209"/>
        <v>12.54</v>
      </c>
      <c r="CS177" s="2">
        <f t="shared" si="210"/>
        <v>0.2</v>
      </c>
      <c r="CT177" s="2">
        <f t="shared" si="211"/>
        <v>70.08</v>
      </c>
      <c r="CU177" s="2">
        <f t="shared" si="212"/>
        <v>0</v>
      </c>
      <c r="CV177" s="2">
        <f t="shared" si="213"/>
        <v>7.66</v>
      </c>
      <c r="CW177" s="2">
        <f t="shared" si="214"/>
        <v>0.02</v>
      </c>
      <c r="CX177" s="2">
        <f t="shared" si="215"/>
        <v>0</v>
      </c>
      <c r="CY177" s="2">
        <f>(((S177+(R177*IF(0,0,1)))*AT177)/100)</f>
        <v>5.4</v>
      </c>
      <c r="CZ177" s="2">
        <f>(((S177+(R177*IF(0,0,1)))*AU177)/100)</f>
        <v>4.2</v>
      </c>
      <c r="DA177" s="2"/>
      <c r="DB177" s="2"/>
      <c r="DC177" s="2" t="s">
        <v>6</v>
      </c>
      <c r="DD177" s="2" t="s">
        <v>206</v>
      </c>
      <c r="DE177" s="2" t="s">
        <v>206</v>
      </c>
      <c r="DF177" s="2" t="s">
        <v>206</v>
      </c>
      <c r="DG177" s="2" t="s">
        <v>206</v>
      </c>
      <c r="DH177" s="2" t="s">
        <v>6</v>
      </c>
      <c r="DI177" s="2" t="s">
        <v>206</v>
      </c>
      <c r="DJ177" s="2" t="s">
        <v>206</v>
      </c>
      <c r="DK177" s="2" t="s">
        <v>6</v>
      </c>
      <c r="DL177" s="2" t="s">
        <v>6</v>
      </c>
      <c r="DM177" s="2" t="s">
        <v>6</v>
      </c>
      <c r="DN177" s="2">
        <v>0</v>
      </c>
      <c r="DO177" s="2">
        <v>0</v>
      </c>
      <c r="DP177" s="2">
        <v>1</v>
      </c>
      <c r="DQ177" s="2">
        <v>1</v>
      </c>
      <c r="DR177" s="2"/>
      <c r="DS177" s="2"/>
      <c r="DT177" s="2"/>
      <c r="DU177" s="2">
        <v>1005</v>
      </c>
      <c r="DV177" s="2" t="s">
        <v>166</v>
      </c>
      <c r="DW177" s="2" t="s">
        <v>166</v>
      </c>
      <c r="DX177" s="2">
        <v>100</v>
      </c>
      <c r="DY177" s="2"/>
      <c r="DZ177" s="2" t="s">
        <v>6</v>
      </c>
      <c r="EA177" s="2" t="s">
        <v>6</v>
      </c>
      <c r="EB177" s="2" t="s">
        <v>6</v>
      </c>
      <c r="EC177" s="2" t="s">
        <v>6</v>
      </c>
      <c r="ED177" s="2"/>
      <c r="EE177" s="2">
        <v>54938608</v>
      </c>
      <c r="EF177" s="2">
        <v>1</v>
      </c>
      <c r="EG177" s="2" t="s">
        <v>25</v>
      </c>
      <c r="EH177" s="2">
        <v>0</v>
      </c>
      <c r="EI177" s="2" t="s">
        <v>6</v>
      </c>
      <c r="EJ177" s="2">
        <v>1</v>
      </c>
      <c r="EK177" s="2">
        <v>13001</v>
      </c>
      <c r="EL177" s="2" t="s">
        <v>207</v>
      </c>
      <c r="EM177" s="2" t="s">
        <v>208</v>
      </c>
      <c r="EN177" s="2"/>
      <c r="EO177" s="2" t="s">
        <v>6</v>
      </c>
      <c r="EP177" s="2"/>
      <c r="EQ177" s="2">
        <v>0</v>
      </c>
      <c r="ER177" s="2">
        <v>321.88</v>
      </c>
      <c r="ES177" s="2">
        <v>280.57</v>
      </c>
      <c r="ET177" s="2">
        <v>6.27</v>
      </c>
      <c r="EU177" s="2">
        <v>0.1</v>
      </c>
      <c r="EV177" s="2">
        <v>35.04</v>
      </c>
      <c r="EW177" s="2">
        <v>3.83</v>
      </c>
      <c r="EX177" s="2">
        <v>0.01</v>
      </c>
      <c r="EY177" s="2">
        <v>1</v>
      </c>
      <c r="EZ177" s="2"/>
      <c r="FA177" s="2"/>
      <c r="FB177" s="2"/>
      <c r="FC177" s="2"/>
      <c r="FD177" s="2"/>
      <c r="FE177" s="2"/>
      <c r="FF177" s="2"/>
      <c r="FG177" s="2"/>
      <c r="FH177" s="2"/>
      <c r="FI177" s="2"/>
      <c r="FJ177" s="2"/>
      <c r="FK177" s="2"/>
      <c r="FL177" s="2"/>
      <c r="FM177" s="2"/>
      <c r="FN177" s="2"/>
      <c r="FO177" s="2"/>
      <c r="FP177" s="2"/>
      <c r="FQ177" s="2">
        <v>0</v>
      </c>
      <c r="FR177" s="2">
        <f t="shared" si="216"/>
        <v>0</v>
      </c>
      <c r="FS177" s="2">
        <v>0</v>
      </c>
      <c r="FT177" s="2"/>
      <c r="FU177" s="2"/>
      <c r="FV177" s="2"/>
      <c r="FW177" s="2"/>
      <c r="FX177" s="2">
        <v>90</v>
      </c>
      <c r="FY177" s="2">
        <v>70</v>
      </c>
      <c r="FZ177" s="2"/>
      <c r="GA177" s="2" t="s">
        <v>6</v>
      </c>
      <c r="GB177" s="2"/>
      <c r="GC177" s="2"/>
      <c r="GD177" s="2">
        <v>1</v>
      </c>
      <c r="GE177" s="2"/>
      <c r="GF177" s="2">
        <v>-479942791</v>
      </c>
      <c r="GG177" s="2">
        <v>2</v>
      </c>
      <c r="GH177" s="2">
        <v>1</v>
      </c>
      <c r="GI177" s="2">
        <v>-2</v>
      </c>
      <c r="GJ177" s="2">
        <v>0</v>
      </c>
      <c r="GK177" s="2">
        <v>0</v>
      </c>
      <c r="GL177" s="2">
        <f t="shared" si="217"/>
        <v>0</v>
      </c>
      <c r="GM177" s="2">
        <f t="shared" si="218"/>
        <v>16</v>
      </c>
      <c r="GN177" s="2">
        <f t="shared" si="219"/>
        <v>16</v>
      </c>
      <c r="GO177" s="2">
        <f t="shared" si="220"/>
        <v>0</v>
      </c>
      <c r="GP177" s="2">
        <f t="shared" si="221"/>
        <v>0</v>
      </c>
      <c r="GQ177" s="2"/>
      <c r="GR177" s="2">
        <v>0</v>
      </c>
      <c r="GS177" s="2">
        <v>3</v>
      </c>
      <c r="GT177" s="2">
        <v>0</v>
      </c>
      <c r="GU177" s="2" t="s">
        <v>206</v>
      </c>
      <c r="GV177" s="2">
        <f>ROUND(((GT177*2)),2)</f>
        <v>0</v>
      </c>
      <c r="GW177" s="2">
        <v>1</v>
      </c>
      <c r="GX177" s="2">
        <f t="shared" si="222"/>
        <v>0</v>
      </c>
      <c r="GY177" s="2"/>
      <c r="GZ177" s="2"/>
      <c r="HA177" s="2">
        <v>0</v>
      </c>
      <c r="HB177" s="2">
        <v>0</v>
      </c>
      <c r="HC177" s="2">
        <f t="shared" si="223"/>
        <v>0</v>
      </c>
      <c r="HD177" s="2"/>
      <c r="HE177" s="2" t="s">
        <v>6</v>
      </c>
      <c r="HF177" s="2" t="s">
        <v>6</v>
      </c>
      <c r="HG177" s="2"/>
      <c r="HH177" s="2"/>
      <c r="HI177" s="2"/>
      <c r="HJ177" s="2"/>
      <c r="HK177" s="2"/>
      <c r="HL177" s="2"/>
      <c r="HM177" s="2" t="s">
        <v>6</v>
      </c>
      <c r="HN177" s="2" t="s">
        <v>6</v>
      </c>
      <c r="HO177" s="2" t="s">
        <v>6</v>
      </c>
      <c r="HP177" s="2" t="s">
        <v>6</v>
      </c>
      <c r="HQ177" s="2" t="s">
        <v>6</v>
      </c>
      <c r="HR177" s="2"/>
      <c r="HS177" s="2"/>
      <c r="HT177" s="2"/>
      <c r="HU177" s="2"/>
      <c r="HV177" s="2"/>
      <c r="HW177" s="2"/>
      <c r="HX177" s="2"/>
      <c r="HY177" s="2"/>
      <c r="HZ177" s="2"/>
      <c r="IA177" s="2"/>
      <c r="IB177" s="2"/>
      <c r="IC177" s="2"/>
      <c r="ID177" s="2"/>
      <c r="IE177" s="2"/>
      <c r="IF177" s="2">
        <v>-1</v>
      </c>
      <c r="IG177" s="2"/>
      <c r="IH177" s="2"/>
      <c r="II177" s="2"/>
      <c r="IJ177" s="2"/>
      <c r="IK177" s="2">
        <v>0</v>
      </c>
      <c r="IL177" s="2"/>
      <c r="IM177" s="2"/>
      <c r="IN177" s="2"/>
      <c r="IO177" s="2"/>
      <c r="IP177" s="2"/>
      <c r="IQ177" s="2"/>
      <c r="IR177" s="2"/>
      <c r="IS177" s="2"/>
      <c r="IT177" s="2"/>
      <c r="IU177" s="2"/>
    </row>
    <row r="178" spans="1:255" x14ac:dyDescent="0.2">
      <c r="A178">
        <v>17</v>
      </c>
      <c r="B178">
        <v>1</v>
      </c>
      <c r="C178">
        <f>ROW(SmtRes!A314)</f>
        <v>314</v>
      </c>
      <c r="D178">
        <f>ROW(EtalonRes!A362)</f>
        <v>362</v>
      </c>
      <c r="E178" t="s">
        <v>335</v>
      </c>
      <c r="F178" t="s">
        <v>203</v>
      </c>
      <c r="G178" t="s">
        <v>204</v>
      </c>
      <c r="H178" t="s">
        <v>166</v>
      </c>
      <c r="I178">
        <f>'2.Лок.смета.и.Акт'!E44</f>
        <v>9.1300000000000006E-2</v>
      </c>
      <c r="J178">
        <v>0</v>
      </c>
      <c r="K178">
        <v>9.1300000000000006E-2</v>
      </c>
      <c r="O178">
        <f t="shared" si="193"/>
        <v>183</v>
      </c>
      <c r="P178">
        <f t="shared" si="194"/>
        <v>0</v>
      </c>
      <c r="Q178">
        <f t="shared" si="195"/>
        <v>11</v>
      </c>
      <c r="R178">
        <f t="shared" si="196"/>
        <v>0</v>
      </c>
      <c r="S178">
        <f t="shared" si="197"/>
        <v>172</v>
      </c>
      <c r="T178">
        <f t="shared" si="198"/>
        <v>0</v>
      </c>
      <c r="U178" t="e">
        <f t="shared" si="199"/>
        <v>#REF!</v>
      </c>
      <c r="V178">
        <f t="shared" si="200"/>
        <v>1.8260000000000001E-3</v>
      </c>
      <c r="W178">
        <f t="shared" si="201"/>
        <v>0</v>
      </c>
      <c r="X178" t="e">
        <f t="shared" si="202"/>
        <v>#REF!</v>
      </c>
      <c r="Y178" t="e">
        <f t="shared" si="203"/>
        <v>#REF!</v>
      </c>
      <c r="AA178">
        <v>86295184</v>
      </c>
      <c r="AB178">
        <f t="shared" si="204"/>
        <v>82.63</v>
      </c>
      <c r="AC178">
        <f>ROUND(((ES178*2)+(SUM(SmtRes!BC307:'SmtRes'!BC314)+SUM(EtalonRes!AL355:'EtalonRes'!AL362))),2)</f>
        <v>0.01</v>
      </c>
      <c r="AD178">
        <f>ROUND(((((ET178*2))-((EU178*2)))+AE178),2)</f>
        <v>12.54</v>
      </c>
      <c r="AE178">
        <f>ROUND(((EU178*2)),2)</f>
        <v>0.2</v>
      </c>
      <c r="AF178">
        <f>ROUND(((EV178*2)),2)</f>
        <v>70.08</v>
      </c>
      <c r="AG178">
        <f t="shared" si="205"/>
        <v>0</v>
      </c>
      <c r="AH178" t="e">
        <f>((EW178*2))</f>
        <v>#REF!</v>
      </c>
      <c r="AI178">
        <f>((EX178*2))</f>
        <v>0.02</v>
      </c>
      <c r="AJ178">
        <f t="shared" si="206"/>
        <v>0</v>
      </c>
      <c r="AK178">
        <f>AL178+AM178+AO178</f>
        <v>321.88</v>
      </c>
      <c r="AL178" s="75">
        <f>'1.Лок.смета.и.Акт'!F328</f>
        <v>280.57</v>
      </c>
      <c r="AM178" s="75">
        <f>'1.Лок.смета.и.Акт'!F326</f>
        <v>6.27</v>
      </c>
      <c r="AN178" s="75">
        <f>'1.Лок.смета.и.Акт'!F327</f>
        <v>0.1</v>
      </c>
      <c r="AO178" s="75">
        <f>'1.Лок.смета.и.Акт'!F325</f>
        <v>35.04</v>
      </c>
      <c r="AP178">
        <v>0</v>
      </c>
      <c r="AQ178" t="e">
        <f>'2.Лок.смета.и.Акт'!#REF!</f>
        <v>#REF!</v>
      </c>
      <c r="AR178">
        <v>0.01</v>
      </c>
      <c r="AS178">
        <v>0</v>
      </c>
      <c r="AT178">
        <v>86</v>
      </c>
      <c r="AU178">
        <v>60</v>
      </c>
      <c r="AV178">
        <v>1</v>
      </c>
      <c r="AW178">
        <v>1</v>
      </c>
      <c r="AZ178">
        <v>1</v>
      </c>
      <c r="BA178">
        <f>'1.Лок.смета.и.Акт'!J325</f>
        <v>26.95</v>
      </c>
      <c r="BB178">
        <f>'1.Лок.смета.и.Акт'!J326</f>
        <v>9.3000000000000007</v>
      </c>
      <c r="BC178">
        <f>'1.Лок.смета.и.Акт'!J328</f>
        <v>7.56</v>
      </c>
      <c r="BD178" t="s">
        <v>6</v>
      </c>
      <c r="BE178" t="s">
        <v>6</v>
      </c>
      <c r="BF178" t="s">
        <v>6</v>
      </c>
      <c r="BG178" t="s">
        <v>6</v>
      </c>
      <c r="BH178">
        <v>0</v>
      </c>
      <c r="BI178">
        <v>1</v>
      </c>
      <c r="BJ178" t="s">
        <v>205</v>
      </c>
      <c r="BM178">
        <v>13001</v>
      </c>
      <c r="BN178">
        <v>0</v>
      </c>
      <c r="BO178" t="s">
        <v>203</v>
      </c>
      <c r="BP178">
        <v>1</v>
      </c>
      <c r="BQ178">
        <v>1</v>
      </c>
      <c r="BR178">
        <v>0</v>
      </c>
      <c r="BS178">
        <f>'1.Лок.смета.и.Акт'!J327</f>
        <v>19.8</v>
      </c>
      <c r="BT178">
        <v>1</v>
      </c>
      <c r="BU178">
        <v>1</v>
      </c>
      <c r="BV178">
        <v>1</v>
      </c>
      <c r="BW178">
        <v>1</v>
      </c>
      <c r="BX178">
        <v>1</v>
      </c>
      <c r="BY178" t="s">
        <v>6</v>
      </c>
      <c r="BZ178" t="e">
        <f>'2.Лок.смета.и.Акт'!#REF!</f>
        <v>#REF!</v>
      </c>
      <c r="CA178" t="e">
        <f>'2.Лок.смета.и.Акт'!#REF!</f>
        <v>#REF!</v>
      </c>
      <c r="CB178" t="s">
        <v>6</v>
      </c>
      <c r="CE178">
        <v>0</v>
      </c>
      <c r="CF178">
        <v>0</v>
      </c>
      <c r="CG178">
        <v>0</v>
      </c>
      <c r="CM178">
        <v>0</v>
      </c>
      <c r="CN178" t="s">
        <v>6</v>
      </c>
      <c r="CO178">
        <v>0</v>
      </c>
      <c r="CP178">
        <f t="shared" si="207"/>
        <v>183</v>
      </c>
      <c r="CQ178">
        <f t="shared" si="208"/>
        <v>7.5600000000000001E-2</v>
      </c>
      <c r="CR178">
        <f t="shared" si="209"/>
        <v>116.622</v>
      </c>
      <c r="CS178">
        <f t="shared" si="210"/>
        <v>3.9600000000000004</v>
      </c>
      <c r="CT178">
        <f t="shared" si="211"/>
        <v>1888.6559999999999</v>
      </c>
      <c r="CU178">
        <f t="shared" si="212"/>
        <v>0</v>
      </c>
      <c r="CV178" t="e">
        <f t="shared" si="213"/>
        <v>#REF!</v>
      </c>
      <c r="CW178">
        <f t="shared" si="214"/>
        <v>0.02</v>
      </c>
      <c r="CX178">
        <f t="shared" si="215"/>
        <v>0</v>
      </c>
      <c r="CY178" t="e">
        <f>(S178+R178)*(BZ178/100)</f>
        <v>#REF!</v>
      </c>
      <c r="CZ178" t="e">
        <f>(S178+R178)*(CA178/100)</f>
        <v>#REF!</v>
      </c>
      <c r="DC178" t="s">
        <v>6</v>
      </c>
      <c r="DD178" t="s">
        <v>206</v>
      </c>
      <c r="DE178" t="s">
        <v>206</v>
      </c>
      <c r="DF178" t="s">
        <v>206</v>
      </c>
      <c r="DG178" t="s">
        <v>206</v>
      </c>
      <c r="DH178" t="s">
        <v>6</v>
      </c>
      <c r="DI178" t="s">
        <v>206</v>
      </c>
      <c r="DJ178" t="s">
        <v>206</v>
      </c>
      <c r="DK178" t="s">
        <v>6</v>
      </c>
      <c r="DL178" t="s">
        <v>6</v>
      </c>
      <c r="DM178" t="s">
        <v>6</v>
      </c>
      <c r="DN178">
        <f>'1.Лок.смета.и.Акт'!E329</f>
        <v>90</v>
      </c>
      <c r="DO178">
        <f>'1.Лок.смета.и.Акт'!E330</f>
        <v>70</v>
      </c>
      <c r="DP178">
        <v>1</v>
      </c>
      <c r="DQ178">
        <v>1</v>
      </c>
      <c r="DU178">
        <v>1005</v>
      </c>
      <c r="DV178" t="s">
        <v>166</v>
      </c>
      <c r="DW178" t="str">
        <f>'2.Лок.смета.и.Акт'!D44</f>
        <v>100 м2 окрашиваемой поверхности</v>
      </c>
      <c r="DX178">
        <v>100</v>
      </c>
      <c r="DZ178" t="s">
        <v>6</v>
      </c>
      <c r="EA178" t="s">
        <v>6</v>
      </c>
      <c r="EB178" t="s">
        <v>6</v>
      </c>
      <c r="EC178" t="s">
        <v>6</v>
      </c>
      <c r="EE178">
        <v>54938608</v>
      </c>
      <c r="EF178">
        <v>1</v>
      </c>
      <c r="EG178" t="s">
        <v>25</v>
      </c>
      <c r="EH178">
        <v>0</v>
      </c>
      <c r="EI178" t="s">
        <v>6</v>
      </c>
      <c r="EJ178">
        <v>1</v>
      </c>
      <c r="EK178">
        <v>13001</v>
      </c>
      <c r="EL178" t="s">
        <v>207</v>
      </c>
      <c r="EM178" t="s">
        <v>208</v>
      </c>
      <c r="EO178" t="s">
        <v>6</v>
      </c>
      <c r="EQ178">
        <v>0</v>
      </c>
      <c r="ER178">
        <f>ES178+ET178+EV178</f>
        <v>321.88</v>
      </c>
      <c r="ES178" s="75">
        <f>'1.Лок.смета.и.Акт'!F328</f>
        <v>280.57</v>
      </c>
      <c r="ET178" s="75">
        <f>'1.Лок.смета.и.Акт'!F326</f>
        <v>6.27</v>
      </c>
      <c r="EU178" s="75">
        <f>'1.Лок.смета.и.Акт'!F327</f>
        <v>0.1</v>
      </c>
      <c r="EV178" s="75">
        <f>'1.Лок.смета.и.Акт'!F325</f>
        <v>35.04</v>
      </c>
      <c r="EW178" t="e">
        <f>'2.Лок.смета.и.Акт'!#REF!</f>
        <v>#REF!</v>
      </c>
      <c r="EX178">
        <v>0.01</v>
      </c>
      <c r="EY178">
        <v>1</v>
      </c>
      <c r="FQ178">
        <v>0</v>
      </c>
      <c r="FR178">
        <f t="shared" si="216"/>
        <v>0</v>
      </c>
      <c r="FS178">
        <v>0</v>
      </c>
      <c r="FX178">
        <v>90</v>
      </c>
      <c r="FY178">
        <v>70</v>
      </c>
      <c r="GA178" t="s">
        <v>6</v>
      </c>
      <c r="GD178">
        <v>1</v>
      </c>
      <c r="GF178">
        <v>-479942791</v>
      </c>
      <c r="GG178">
        <v>2</v>
      </c>
      <c r="GH178">
        <v>1</v>
      </c>
      <c r="GI178">
        <v>2</v>
      </c>
      <c r="GJ178">
        <v>0</v>
      </c>
      <c r="GK178">
        <v>0</v>
      </c>
      <c r="GL178">
        <f t="shared" si="217"/>
        <v>0</v>
      </c>
      <c r="GM178" t="e">
        <f t="shared" si="218"/>
        <v>#REF!</v>
      </c>
      <c r="GN178" t="e">
        <f t="shared" si="219"/>
        <v>#REF!</v>
      </c>
      <c r="GO178">
        <f t="shared" si="220"/>
        <v>0</v>
      </c>
      <c r="GP178">
        <f t="shared" si="221"/>
        <v>0</v>
      </c>
      <c r="GR178">
        <v>0</v>
      </c>
      <c r="GS178">
        <v>3</v>
      </c>
      <c r="GT178">
        <v>0</v>
      </c>
      <c r="GU178" t="s">
        <v>206</v>
      </c>
      <c r="GV178">
        <f>ROUND(((GT178*2)),2)</f>
        <v>0</v>
      </c>
      <c r="GW178">
        <v>1009.3</v>
      </c>
      <c r="GX178">
        <f t="shared" si="222"/>
        <v>0</v>
      </c>
      <c r="HA178">
        <v>0</v>
      </c>
      <c r="HB178">
        <v>0</v>
      </c>
      <c r="HC178">
        <f t="shared" si="223"/>
        <v>0</v>
      </c>
      <c r="HE178" t="s">
        <v>6</v>
      </c>
      <c r="HF178" t="s">
        <v>6</v>
      </c>
      <c r="HM178" t="s">
        <v>6</v>
      </c>
      <c r="HN178" t="s">
        <v>6</v>
      </c>
      <c r="HO178" t="s">
        <v>6</v>
      </c>
      <c r="HP178" t="s">
        <v>6</v>
      </c>
      <c r="HQ178" t="s">
        <v>6</v>
      </c>
      <c r="IF178">
        <v>-1</v>
      </c>
      <c r="IK178">
        <v>0</v>
      </c>
    </row>
    <row r="179" spans="1:255" x14ac:dyDescent="0.2">
      <c r="A179" s="2">
        <v>18</v>
      </c>
      <c r="B179" s="2">
        <v>1</v>
      </c>
      <c r="C179" s="2">
        <v>305</v>
      </c>
      <c r="D179" s="2"/>
      <c r="E179" s="2" t="s">
        <v>336</v>
      </c>
      <c r="F179" s="2" t="s">
        <v>210</v>
      </c>
      <c r="G179" s="2" t="s">
        <v>211</v>
      </c>
      <c r="H179" s="2" t="s">
        <v>63</v>
      </c>
      <c r="I179" s="2">
        <f>I177*J179</f>
        <v>2.5599999999999999E-4</v>
      </c>
      <c r="J179" s="216">
        <f>'5.Ведомость_списания'!F100</f>
        <v>2.8039430449069E-3</v>
      </c>
      <c r="K179" s="2">
        <v>1.4E-3</v>
      </c>
      <c r="L179" s="2"/>
      <c r="M179" s="2"/>
      <c r="N179" s="2"/>
      <c r="O179" s="2">
        <f t="shared" si="193"/>
        <v>2</v>
      </c>
      <c r="P179" s="2">
        <f t="shared" si="194"/>
        <v>2</v>
      </c>
      <c r="Q179" s="2">
        <f t="shared" si="195"/>
        <v>0</v>
      </c>
      <c r="R179" s="2">
        <f t="shared" si="196"/>
        <v>0</v>
      </c>
      <c r="S179" s="2">
        <f t="shared" si="197"/>
        <v>0</v>
      </c>
      <c r="T179" s="2">
        <f t="shared" si="198"/>
        <v>0</v>
      </c>
      <c r="U179" s="2">
        <f t="shared" si="199"/>
        <v>0</v>
      </c>
      <c r="V179" s="2">
        <f t="shared" si="200"/>
        <v>0</v>
      </c>
      <c r="W179" s="2">
        <f t="shared" si="201"/>
        <v>0</v>
      </c>
      <c r="X179" s="2">
        <f t="shared" si="202"/>
        <v>0</v>
      </c>
      <c r="Y179" s="2">
        <f t="shared" si="203"/>
        <v>0</v>
      </c>
      <c r="Z179" s="2"/>
      <c r="AA179" s="2">
        <v>86295183</v>
      </c>
      <c r="AB179" s="2">
        <f t="shared" si="204"/>
        <v>6156.33</v>
      </c>
      <c r="AC179" s="2">
        <f>ROUND((ES179),2)</f>
        <v>6156.33</v>
      </c>
      <c r="AD179" s="2">
        <f>ROUND((((ET179)-(EU179))+AE179),2)</f>
        <v>0</v>
      </c>
      <c r="AE179" s="2">
        <f t="shared" ref="AE179:AF182" si="224">ROUND((EU179),2)</f>
        <v>0</v>
      </c>
      <c r="AF179" s="2">
        <f t="shared" si="224"/>
        <v>0</v>
      </c>
      <c r="AG179" s="2">
        <f t="shared" si="205"/>
        <v>0</v>
      </c>
      <c r="AH179" s="2">
        <f t="shared" ref="AH179:AI182" si="225">(EW179)</f>
        <v>0</v>
      </c>
      <c r="AI179" s="2">
        <f t="shared" si="225"/>
        <v>0</v>
      </c>
      <c r="AJ179" s="2">
        <f t="shared" si="206"/>
        <v>0</v>
      </c>
      <c r="AK179" s="2">
        <v>6156.33</v>
      </c>
      <c r="AL179" s="110">
        <f>'1.Лок.смета.и.Акт'!F332</f>
        <v>6156.33</v>
      </c>
      <c r="AM179" s="2">
        <v>0</v>
      </c>
      <c r="AN179" s="2">
        <v>0</v>
      </c>
      <c r="AO179" s="2">
        <v>0</v>
      </c>
      <c r="AP179" s="2">
        <v>0</v>
      </c>
      <c r="AQ179" s="2">
        <v>0</v>
      </c>
      <c r="AR179" s="2">
        <v>0</v>
      </c>
      <c r="AS179" s="2">
        <v>0</v>
      </c>
      <c r="AT179" s="2">
        <v>0</v>
      </c>
      <c r="AU179" s="2">
        <v>0</v>
      </c>
      <c r="AV179" s="2">
        <v>1</v>
      </c>
      <c r="AW179" s="2">
        <v>1</v>
      </c>
      <c r="AX179" s="2"/>
      <c r="AY179" s="2"/>
      <c r="AZ179" s="2">
        <v>1</v>
      </c>
      <c r="BA179" s="2">
        <v>1</v>
      </c>
      <c r="BB179" s="2">
        <v>1</v>
      </c>
      <c r="BC179" s="2">
        <v>1</v>
      </c>
      <c r="BD179" s="2" t="s">
        <v>6</v>
      </c>
      <c r="BE179" s="2" t="s">
        <v>6</v>
      </c>
      <c r="BF179" s="2" t="s">
        <v>6</v>
      </c>
      <c r="BG179" s="2" t="s">
        <v>6</v>
      </c>
      <c r="BH179" s="2">
        <v>3</v>
      </c>
      <c r="BI179" s="2">
        <v>1</v>
      </c>
      <c r="BJ179" s="2" t="s">
        <v>212</v>
      </c>
      <c r="BK179" s="2"/>
      <c r="BL179" s="2"/>
      <c r="BM179" s="2">
        <v>500001</v>
      </c>
      <c r="BN179" s="2">
        <v>0</v>
      </c>
      <c r="BO179" s="2" t="s">
        <v>6</v>
      </c>
      <c r="BP179" s="2">
        <v>0</v>
      </c>
      <c r="BQ179" s="2">
        <v>20</v>
      </c>
      <c r="BR179" s="2">
        <v>0</v>
      </c>
      <c r="BS179" s="2">
        <v>1</v>
      </c>
      <c r="BT179" s="2">
        <v>1</v>
      </c>
      <c r="BU179" s="2">
        <v>1</v>
      </c>
      <c r="BV179" s="2">
        <v>1</v>
      </c>
      <c r="BW179" s="2">
        <v>1</v>
      </c>
      <c r="BX179" s="2">
        <v>1</v>
      </c>
      <c r="BY179" s="2" t="s">
        <v>6</v>
      </c>
      <c r="BZ179" s="2">
        <v>0</v>
      </c>
      <c r="CA179" s="2">
        <v>0</v>
      </c>
      <c r="CB179" s="2" t="s">
        <v>6</v>
      </c>
      <c r="CC179" s="2"/>
      <c r="CD179" s="2"/>
      <c r="CE179" s="2">
        <v>0</v>
      </c>
      <c r="CF179" s="2">
        <v>0</v>
      </c>
      <c r="CG179" s="2">
        <v>0</v>
      </c>
      <c r="CH179" s="2"/>
      <c r="CI179" s="2"/>
      <c r="CJ179" s="2"/>
      <c r="CK179" s="2"/>
      <c r="CL179" s="2"/>
      <c r="CM179" s="2">
        <v>0</v>
      </c>
      <c r="CN179" s="2" t="s">
        <v>6</v>
      </c>
      <c r="CO179" s="2">
        <v>0</v>
      </c>
      <c r="CP179" s="2">
        <f t="shared" si="207"/>
        <v>2</v>
      </c>
      <c r="CQ179" s="2">
        <f t="shared" si="208"/>
        <v>6156.33</v>
      </c>
      <c r="CR179" s="2">
        <f t="shared" si="209"/>
        <v>0</v>
      </c>
      <c r="CS179" s="2">
        <f t="shared" si="210"/>
        <v>0</v>
      </c>
      <c r="CT179" s="2">
        <f t="shared" si="211"/>
        <v>0</v>
      </c>
      <c r="CU179" s="2">
        <f t="shared" si="212"/>
        <v>0</v>
      </c>
      <c r="CV179" s="2">
        <f t="shared" si="213"/>
        <v>0</v>
      </c>
      <c r="CW179" s="2">
        <f t="shared" si="214"/>
        <v>0</v>
      </c>
      <c r="CX179" s="2">
        <f t="shared" si="215"/>
        <v>0</v>
      </c>
      <c r="CY179" s="2">
        <f>(((S179+(R179*IF(0,0,1)))*AT179)/100)</f>
        <v>0</v>
      </c>
      <c r="CZ179" s="2">
        <f>(((S179+(R179*IF(0,0,1)))*AU179)/100)</f>
        <v>0</v>
      </c>
      <c r="DA179" s="2"/>
      <c r="DB179" s="2"/>
      <c r="DC179" s="2" t="s">
        <v>6</v>
      </c>
      <c r="DD179" s="2" t="s">
        <v>6</v>
      </c>
      <c r="DE179" s="2" t="s">
        <v>6</v>
      </c>
      <c r="DF179" s="2" t="s">
        <v>6</v>
      </c>
      <c r="DG179" s="2" t="s">
        <v>6</v>
      </c>
      <c r="DH179" s="2" t="s">
        <v>6</v>
      </c>
      <c r="DI179" s="2" t="s">
        <v>6</v>
      </c>
      <c r="DJ179" s="2" t="s">
        <v>6</v>
      </c>
      <c r="DK179" s="2" t="s">
        <v>6</v>
      </c>
      <c r="DL179" s="2" t="s">
        <v>6</v>
      </c>
      <c r="DM179" s="2" t="s">
        <v>6</v>
      </c>
      <c r="DN179" s="2">
        <v>0</v>
      </c>
      <c r="DO179" s="2">
        <v>0</v>
      </c>
      <c r="DP179" s="2">
        <v>1</v>
      </c>
      <c r="DQ179" s="2">
        <v>1</v>
      </c>
      <c r="DR179" s="2"/>
      <c r="DS179" s="2"/>
      <c r="DT179" s="2"/>
      <c r="DU179" s="2">
        <v>1009</v>
      </c>
      <c r="DV179" s="2" t="s">
        <v>63</v>
      </c>
      <c r="DW179" s="2" t="s">
        <v>63</v>
      </c>
      <c r="DX179" s="2">
        <v>1000</v>
      </c>
      <c r="DY179" s="2"/>
      <c r="DZ179" s="2" t="s">
        <v>6</v>
      </c>
      <c r="EA179" s="2" t="s">
        <v>6</v>
      </c>
      <c r="EB179" s="2" t="s">
        <v>6</v>
      </c>
      <c r="EC179" s="2" t="s">
        <v>6</v>
      </c>
      <c r="ED179" s="2"/>
      <c r="EE179" s="2">
        <v>54938781</v>
      </c>
      <c r="EF179" s="2">
        <v>20</v>
      </c>
      <c r="EG179" s="2" t="s">
        <v>34</v>
      </c>
      <c r="EH179" s="2">
        <v>0</v>
      </c>
      <c r="EI179" s="2" t="s">
        <v>6</v>
      </c>
      <c r="EJ179" s="2">
        <v>1</v>
      </c>
      <c r="EK179" s="2">
        <v>500001</v>
      </c>
      <c r="EL179" s="2" t="s">
        <v>35</v>
      </c>
      <c r="EM179" s="2" t="s">
        <v>36</v>
      </c>
      <c r="EN179" s="2"/>
      <c r="EO179" s="2" t="s">
        <v>6</v>
      </c>
      <c r="EP179" s="2"/>
      <c r="EQ179" s="2">
        <v>0</v>
      </c>
      <c r="ER179" s="2">
        <v>6156.33</v>
      </c>
      <c r="ES179" s="110">
        <f>'1.Лок.смета.и.Акт'!F332</f>
        <v>6156.33</v>
      </c>
      <c r="ET179" s="2">
        <v>0</v>
      </c>
      <c r="EU179" s="2">
        <v>0</v>
      </c>
      <c r="EV179" s="2">
        <v>0</v>
      </c>
      <c r="EW179" s="2">
        <v>0</v>
      </c>
      <c r="EX179" s="2">
        <v>0</v>
      </c>
      <c r="EY179" s="2"/>
      <c r="EZ179" s="2"/>
      <c r="FA179" s="2"/>
      <c r="FB179" s="2"/>
      <c r="FC179" s="2"/>
      <c r="FD179" s="2"/>
      <c r="FE179" s="2"/>
      <c r="FF179" s="2"/>
      <c r="FG179" s="2"/>
      <c r="FH179" s="2"/>
      <c r="FI179" s="2"/>
      <c r="FJ179" s="2"/>
      <c r="FK179" s="2"/>
      <c r="FL179" s="2"/>
      <c r="FM179" s="2"/>
      <c r="FN179" s="2"/>
      <c r="FO179" s="2"/>
      <c r="FP179" s="2"/>
      <c r="FQ179" s="2">
        <v>0</v>
      </c>
      <c r="FR179" s="2">
        <f t="shared" si="216"/>
        <v>0</v>
      </c>
      <c r="FS179" s="2">
        <v>0</v>
      </c>
      <c r="FT179" s="2"/>
      <c r="FU179" s="2"/>
      <c r="FV179" s="2"/>
      <c r="FW179" s="2"/>
      <c r="FX179" s="2">
        <v>0</v>
      </c>
      <c r="FY179" s="2">
        <v>0</v>
      </c>
      <c r="FZ179" s="2"/>
      <c r="GA179" s="2" t="s">
        <v>6</v>
      </c>
      <c r="GB179" s="2"/>
      <c r="GC179" s="2"/>
      <c r="GD179" s="2">
        <v>1</v>
      </c>
      <c r="GE179" s="2"/>
      <c r="GF179" s="2">
        <v>1677997654</v>
      </c>
      <c r="GG179" s="2">
        <v>2</v>
      </c>
      <c r="GH179" s="2">
        <v>1</v>
      </c>
      <c r="GI179" s="2">
        <v>-2</v>
      </c>
      <c r="GJ179" s="2">
        <v>0</v>
      </c>
      <c r="GK179" s="2">
        <v>0</v>
      </c>
      <c r="GL179" s="2">
        <f t="shared" si="217"/>
        <v>0</v>
      </c>
      <c r="GM179" s="2">
        <f t="shared" si="218"/>
        <v>2</v>
      </c>
      <c r="GN179" s="2">
        <f t="shared" si="219"/>
        <v>2</v>
      </c>
      <c r="GO179" s="2">
        <f t="shared" si="220"/>
        <v>0</v>
      </c>
      <c r="GP179" s="2">
        <f t="shared" si="221"/>
        <v>0</v>
      </c>
      <c r="GQ179" s="2"/>
      <c r="GR179" s="2">
        <v>0</v>
      </c>
      <c r="GS179" s="2">
        <v>3</v>
      </c>
      <c r="GT179" s="2">
        <v>0</v>
      </c>
      <c r="GU179" s="2" t="s">
        <v>6</v>
      </c>
      <c r="GV179" s="2">
        <f>ROUND((GT179),2)</f>
        <v>0</v>
      </c>
      <c r="GW179" s="2">
        <v>1</v>
      </c>
      <c r="GX179" s="2">
        <f t="shared" si="222"/>
        <v>0</v>
      </c>
      <c r="GY179" s="2"/>
      <c r="GZ179" s="2"/>
      <c r="HA179" s="2">
        <v>0</v>
      </c>
      <c r="HB179" s="2">
        <v>0</v>
      </c>
      <c r="HC179" s="2">
        <f t="shared" si="223"/>
        <v>0</v>
      </c>
      <c r="HD179" s="2"/>
      <c r="HE179" s="2" t="s">
        <v>6</v>
      </c>
      <c r="HF179" s="2" t="s">
        <v>6</v>
      </c>
      <c r="HG179" s="2"/>
      <c r="HH179" s="2"/>
      <c r="HI179" s="2"/>
      <c r="HJ179" s="2"/>
      <c r="HK179" s="2"/>
      <c r="HL179" s="2"/>
      <c r="HM179" s="2" t="s">
        <v>206</v>
      </c>
      <c r="HN179" s="2" t="s">
        <v>6</v>
      </c>
      <c r="HO179" s="2" t="s">
        <v>6</v>
      </c>
      <c r="HP179" s="2" t="s">
        <v>6</v>
      </c>
      <c r="HQ179" s="2" t="s">
        <v>6</v>
      </c>
      <c r="HR179" s="2"/>
      <c r="HS179" s="2"/>
      <c r="HT179" s="2"/>
      <c r="HU179" s="2"/>
      <c r="HV179" s="2"/>
      <c r="HW179" s="2"/>
      <c r="HX179" s="2"/>
      <c r="HY179" s="2"/>
      <c r="HZ179" s="2"/>
      <c r="IA179" s="2"/>
      <c r="IB179" s="2"/>
      <c r="IC179" s="2"/>
      <c r="ID179" s="2"/>
      <c r="IE179" s="2"/>
      <c r="IF179" s="2">
        <v>-1</v>
      </c>
      <c r="IG179" s="2"/>
      <c r="IH179" s="2"/>
      <c r="II179" s="2"/>
      <c r="IJ179" s="2"/>
      <c r="IK179" s="2">
        <v>0</v>
      </c>
      <c r="IL179" s="2"/>
      <c r="IM179" s="2"/>
      <c r="IN179" s="2"/>
      <c r="IO179" s="2"/>
      <c r="IP179" s="2"/>
      <c r="IQ179" s="2"/>
      <c r="IR179" s="2"/>
      <c r="IS179" s="2"/>
      <c r="IT179" s="2"/>
      <c r="IU179" s="2"/>
    </row>
    <row r="180" spans="1:255" x14ac:dyDescent="0.2">
      <c r="A180">
        <v>18</v>
      </c>
      <c r="B180">
        <v>1</v>
      </c>
      <c r="C180">
        <v>313</v>
      </c>
      <c r="E180" t="s">
        <v>336</v>
      </c>
      <c r="F180" t="e">
        <f>'2.Лок.смета.и.Акт'!#REF!</f>
        <v>#REF!</v>
      </c>
      <c r="G180" t="s">
        <v>211</v>
      </c>
      <c r="H180" t="s">
        <v>63</v>
      </c>
      <c r="I180">
        <f>I178*J180</f>
        <v>2.5599999999999999E-4</v>
      </c>
      <c r="J180">
        <v>2.8039430449069E-3</v>
      </c>
      <c r="K180">
        <v>1.4E-3</v>
      </c>
      <c r="O180">
        <f t="shared" si="193"/>
        <v>26</v>
      </c>
      <c r="P180">
        <f t="shared" si="194"/>
        <v>26</v>
      </c>
      <c r="Q180">
        <f t="shared" si="195"/>
        <v>0</v>
      </c>
      <c r="R180">
        <f t="shared" si="196"/>
        <v>0</v>
      </c>
      <c r="S180">
        <f t="shared" si="197"/>
        <v>0</v>
      </c>
      <c r="T180">
        <f t="shared" si="198"/>
        <v>0</v>
      </c>
      <c r="U180">
        <f t="shared" si="199"/>
        <v>0</v>
      </c>
      <c r="V180">
        <f t="shared" si="200"/>
        <v>0</v>
      </c>
      <c r="W180">
        <f t="shared" si="201"/>
        <v>0</v>
      </c>
      <c r="X180">
        <f t="shared" si="202"/>
        <v>0</v>
      </c>
      <c r="Y180">
        <f t="shared" si="203"/>
        <v>0</v>
      </c>
      <c r="AA180">
        <v>86295184</v>
      </c>
      <c r="AB180">
        <f t="shared" si="204"/>
        <v>13260</v>
      </c>
      <c r="AC180">
        <f>ROUND((ES180),2)</f>
        <v>13260</v>
      </c>
      <c r="AD180">
        <f>ROUND((((ET180)-(EU180))+AE180),2)</f>
        <v>0</v>
      </c>
      <c r="AE180">
        <f t="shared" si="224"/>
        <v>0</v>
      </c>
      <c r="AF180">
        <f t="shared" si="224"/>
        <v>0</v>
      </c>
      <c r="AG180">
        <f t="shared" si="205"/>
        <v>0</v>
      </c>
      <c r="AH180">
        <f t="shared" si="225"/>
        <v>0</v>
      </c>
      <c r="AI180">
        <f t="shared" si="225"/>
        <v>0</v>
      </c>
      <c r="AJ180">
        <f t="shared" si="206"/>
        <v>0</v>
      </c>
      <c r="AK180">
        <v>13260</v>
      </c>
      <c r="AL180">
        <v>13260</v>
      </c>
      <c r="AM180">
        <v>0</v>
      </c>
      <c r="AN180">
        <v>0</v>
      </c>
      <c r="AO180">
        <v>0</v>
      </c>
      <c r="AP180">
        <v>0</v>
      </c>
      <c r="AQ180">
        <v>0</v>
      </c>
      <c r="AR180">
        <v>0</v>
      </c>
      <c r="AS180">
        <v>0</v>
      </c>
      <c r="AT180">
        <v>0</v>
      </c>
      <c r="AU180">
        <v>0</v>
      </c>
      <c r="AV180">
        <v>1</v>
      </c>
      <c r="AW180">
        <v>1</v>
      </c>
      <c r="AZ180">
        <v>1</v>
      </c>
      <c r="BA180">
        <v>1</v>
      </c>
      <c r="BB180">
        <v>1</v>
      </c>
      <c r="BC180">
        <v>7.56</v>
      </c>
      <c r="BD180" t="s">
        <v>6</v>
      </c>
      <c r="BE180" t="s">
        <v>6</v>
      </c>
      <c r="BF180" t="s">
        <v>6</v>
      </c>
      <c r="BG180" t="s">
        <v>6</v>
      </c>
      <c r="BH180">
        <v>3</v>
      </c>
      <c r="BI180">
        <v>1</v>
      </c>
      <c r="BJ180" t="s">
        <v>212</v>
      </c>
      <c r="BM180">
        <v>500001</v>
      </c>
      <c r="BN180">
        <v>0</v>
      </c>
      <c r="BO180" t="s">
        <v>6</v>
      </c>
      <c r="BP180">
        <v>0</v>
      </c>
      <c r="BQ180">
        <v>20</v>
      </c>
      <c r="BR180">
        <v>0</v>
      </c>
      <c r="BS180">
        <v>1</v>
      </c>
      <c r="BT180">
        <v>1</v>
      </c>
      <c r="BU180">
        <v>1</v>
      </c>
      <c r="BV180">
        <v>1</v>
      </c>
      <c r="BW180">
        <v>1</v>
      </c>
      <c r="BX180">
        <v>1</v>
      </c>
      <c r="BY180" t="s">
        <v>6</v>
      </c>
      <c r="BZ180">
        <v>0</v>
      </c>
      <c r="CA180">
        <v>0</v>
      </c>
      <c r="CB180" t="s">
        <v>6</v>
      </c>
      <c r="CE180">
        <v>0</v>
      </c>
      <c r="CF180">
        <v>0</v>
      </c>
      <c r="CG180">
        <v>0</v>
      </c>
      <c r="CM180">
        <v>0</v>
      </c>
      <c r="CN180" t="s">
        <v>6</v>
      </c>
      <c r="CO180">
        <v>0</v>
      </c>
      <c r="CP180">
        <f t="shared" si="207"/>
        <v>26</v>
      </c>
      <c r="CQ180">
        <f t="shared" si="208"/>
        <v>100245.59999999999</v>
      </c>
      <c r="CR180">
        <f t="shared" si="209"/>
        <v>0</v>
      </c>
      <c r="CS180">
        <f t="shared" si="210"/>
        <v>0</v>
      </c>
      <c r="CT180">
        <f t="shared" si="211"/>
        <v>0</v>
      </c>
      <c r="CU180">
        <f t="shared" si="212"/>
        <v>0</v>
      </c>
      <c r="CV180">
        <f t="shared" si="213"/>
        <v>0</v>
      </c>
      <c r="CW180">
        <f t="shared" si="214"/>
        <v>0</v>
      </c>
      <c r="CX180">
        <f t="shared" si="215"/>
        <v>0</v>
      </c>
      <c r="CY180">
        <f>(S180+R180)*(BZ180/100)</f>
        <v>0</v>
      </c>
      <c r="CZ180">
        <f>(S180+R180)*(CA180/100)</f>
        <v>0</v>
      </c>
      <c r="DC180" t="s">
        <v>6</v>
      </c>
      <c r="DD180" t="s">
        <v>6</v>
      </c>
      <c r="DE180" t="s">
        <v>6</v>
      </c>
      <c r="DF180" t="s">
        <v>6</v>
      </c>
      <c r="DG180" t="s">
        <v>6</v>
      </c>
      <c r="DH180" t="s">
        <v>6</v>
      </c>
      <c r="DI180" t="s">
        <v>6</v>
      </c>
      <c r="DJ180" t="s">
        <v>6</v>
      </c>
      <c r="DK180" t="s">
        <v>6</v>
      </c>
      <c r="DL180" t="s">
        <v>6</v>
      </c>
      <c r="DM180" t="s">
        <v>6</v>
      </c>
      <c r="DN180">
        <v>0</v>
      </c>
      <c r="DO180">
        <v>0</v>
      </c>
      <c r="DP180">
        <v>1</v>
      </c>
      <c r="DQ180">
        <v>1</v>
      </c>
      <c r="DU180">
        <v>1009</v>
      </c>
      <c r="DV180" t="s">
        <v>63</v>
      </c>
      <c r="DW180" t="e">
        <f>'2.Лок.смета.и.Акт'!#REF!</f>
        <v>#REF!</v>
      </c>
      <c r="DX180">
        <v>1000</v>
      </c>
      <c r="DZ180" t="s">
        <v>6</v>
      </c>
      <c r="EA180" t="s">
        <v>6</v>
      </c>
      <c r="EB180" t="s">
        <v>6</v>
      </c>
      <c r="EC180" t="s">
        <v>6</v>
      </c>
      <c r="EE180">
        <v>54938781</v>
      </c>
      <c r="EF180">
        <v>20</v>
      </c>
      <c r="EG180" t="s">
        <v>34</v>
      </c>
      <c r="EH180">
        <v>0</v>
      </c>
      <c r="EI180" t="s">
        <v>6</v>
      </c>
      <c r="EJ180">
        <v>1</v>
      </c>
      <c r="EK180">
        <v>500001</v>
      </c>
      <c r="EL180" t="s">
        <v>35</v>
      </c>
      <c r="EM180" t="s">
        <v>36</v>
      </c>
      <c r="EO180" t="s">
        <v>6</v>
      </c>
      <c r="EQ180">
        <v>0</v>
      </c>
      <c r="ER180">
        <v>94500</v>
      </c>
      <c r="ES180">
        <v>13260</v>
      </c>
      <c r="ET180">
        <v>0</v>
      </c>
      <c r="EU180">
        <v>0</v>
      </c>
      <c r="EV180">
        <v>0</v>
      </c>
      <c r="EW180">
        <v>0</v>
      </c>
      <c r="EX180">
        <v>0</v>
      </c>
      <c r="EZ180">
        <v>5</v>
      </c>
      <c r="FC180">
        <v>0</v>
      </c>
      <c r="FD180">
        <v>18</v>
      </c>
      <c r="FF180">
        <v>94500</v>
      </c>
      <c r="FQ180">
        <v>0</v>
      </c>
      <c r="FR180">
        <f t="shared" si="216"/>
        <v>0</v>
      </c>
      <c r="FS180">
        <v>0</v>
      </c>
      <c r="FX180">
        <v>0</v>
      </c>
      <c r="FY180">
        <v>0</v>
      </c>
      <c r="GA180" t="s">
        <v>213</v>
      </c>
      <c r="GD180">
        <v>1</v>
      </c>
      <c r="GF180">
        <v>1677997654</v>
      </c>
      <c r="GG180">
        <v>2</v>
      </c>
      <c r="GH180">
        <v>3</v>
      </c>
      <c r="GI180">
        <v>5</v>
      </c>
      <c r="GJ180">
        <v>0</v>
      </c>
      <c r="GK180">
        <v>0</v>
      </c>
      <c r="GL180">
        <f t="shared" si="217"/>
        <v>0</v>
      </c>
      <c r="GM180">
        <f t="shared" si="218"/>
        <v>26</v>
      </c>
      <c r="GN180">
        <f t="shared" si="219"/>
        <v>26</v>
      </c>
      <c r="GO180">
        <f t="shared" si="220"/>
        <v>0</v>
      </c>
      <c r="GP180">
        <f t="shared" si="221"/>
        <v>0</v>
      </c>
      <c r="GR180">
        <v>1</v>
      </c>
      <c r="GS180">
        <v>1</v>
      </c>
      <c r="GT180">
        <v>0</v>
      </c>
      <c r="GU180" t="s">
        <v>6</v>
      </c>
      <c r="GV180">
        <f>ROUND((GT180),2)</f>
        <v>0</v>
      </c>
      <c r="GW180">
        <v>1</v>
      </c>
      <c r="GX180">
        <f t="shared" si="222"/>
        <v>0</v>
      </c>
      <c r="HA180">
        <v>0</v>
      </c>
      <c r="HB180">
        <v>0</v>
      </c>
      <c r="HC180">
        <f t="shared" si="223"/>
        <v>0</v>
      </c>
      <c r="HE180" t="s">
        <v>38</v>
      </c>
      <c r="HF180" t="s">
        <v>39</v>
      </c>
      <c r="HM180" t="s">
        <v>206</v>
      </c>
      <c r="HN180" t="s">
        <v>6</v>
      </c>
      <c r="HO180" t="s">
        <v>6</v>
      </c>
      <c r="HP180" t="s">
        <v>6</v>
      </c>
      <c r="HQ180" t="s">
        <v>6</v>
      </c>
      <c r="IF180">
        <v>-1</v>
      </c>
      <c r="IK180">
        <v>0</v>
      </c>
    </row>
    <row r="181" spans="1:255" x14ac:dyDescent="0.2">
      <c r="A181" s="2">
        <v>18</v>
      </c>
      <c r="B181" s="2">
        <v>1</v>
      </c>
      <c r="C181" s="2">
        <v>306</v>
      </c>
      <c r="D181" s="2"/>
      <c r="E181" s="2" t="s">
        <v>337</v>
      </c>
      <c r="F181" s="2" t="s">
        <v>176</v>
      </c>
      <c r="G181" s="2" t="s">
        <v>177</v>
      </c>
      <c r="H181" s="2" t="s">
        <v>63</v>
      </c>
      <c r="I181" s="2">
        <f>I177*J181</f>
        <v>3.4689999999999999E-3</v>
      </c>
      <c r="J181" s="216">
        <f>'5.Ведомость_списания'!F101</f>
        <v>3.7995618838992329E-2</v>
      </c>
      <c r="K181" s="2">
        <v>1.9E-2</v>
      </c>
      <c r="L181" s="2"/>
      <c r="M181" s="2"/>
      <c r="N181" s="2"/>
      <c r="O181" s="2">
        <f t="shared" si="193"/>
        <v>50</v>
      </c>
      <c r="P181" s="2">
        <f t="shared" si="194"/>
        <v>50</v>
      </c>
      <c r="Q181" s="2">
        <f t="shared" si="195"/>
        <v>0</v>
      </c>
      <c r="R181" s="2">
        <f t="shared" si="196"/>
        <v>0</v>
      </c>
      <c r="S181" s="2">
        <f t="shared" si="197"/>
        <v>0</v>
      </c>
      <c r="T181" s="2">
        <f t="shared" si="198"/>
        <v>0</v>
      </c>
      <c r="U181" s="2">
        <f t="shared" si="199"/>
        <v>0</v>
      </c>
      <c r="V181" s="2">
        <f t="shared" si="200"/>
        <v>0</v>
      </c>
      <c r="W181" s="2">
        <f t="shared" si="201"/>
        <v>0</v>
      </c>
      <c r="X181" s="2">
        <f t="shared" si="202"/>
        <v>0</v>
      </c>
      <c r="Y181" s="2">
        <f t="shared" si="203"/>
        <v>0</v>
      </c>
      <c r="Z181" s="2"/>
      <c r="AA181" s="2">
        <v>86295183</v>
      </c>
      <c r="AB181" s="2">
        <f t="shared" si="204"/>
        <v>14313</v>
      </c>
      <c r="AC181" s="2">
        <f>ROUND((ES181),2)</f>
        <v>14313</v>
      </c>
      <c r="AD181" s="2">
        <f>ROUND((((ET181)-(EU181))+AE181),2)</f>
        <v>0</v>
      </c>
      <c r="AE181" s="2">
        <f t="shared" si="224"/>
        <v>0</v>
      </c>
      <c r="AF181" s="2">
        <f t="shared" si="224"/>
        <v>0</v>
      </c>
      <c r="AG181" s="2">
        <f t="shared" si="205"/>
        <v>0</v>
      </c>
      <c r="AH181" s="2">
        <f t="shared" si="225"/>
        <v>0</v>
      </c>
      <c r="AI181" s="2">
        <f t="shared" si="225"/>
        <v>0</v>
      </c>
      <c r="AJ181" s="2">
        <f t="shared" si="206"/>
        <v>0</v>
      </c>
      <c r="AK181" s="2">
        <v>14313</v>
      </c>
      <c r="AL181" s="110">
        <f>'1.Лок.смета.и.Акт'!F334</f>
        <v>14313</v>
      </c>
      <c r="AM181" s="2">
        <v>0</v>
      </c>
      <c r="AN181" s="2">
        <v>0</v>
      </c>
      <c r="AO181" s="2">
        <v>0</v>
      </c>
      <c r="AP181" s="2">
        <v>0</v>
      </c>
      <c r="AQ181" s="2">
        <v>0</v>
      </c>
      <c r="AR181" s="2">
        <v>0</v>
      </c>
      <c r="AS181" s="2">
        <v>0</v>
      </c>
      <c r="AT181" s="2">
        <v>0</v>
      </c>
      <c r="AU181" s="2">
        <v>0</v>
      </c>
      <c r="AV181" s="2">
        <v>1</v>
      </c>
      <c r="AW181" s="2">
        <v>1</v>
      </c>
      <c r="AX181" s="2"/>
      <c r="AY181" s="2"/>
      <c r="AZ181" s="2">
        <v>1</v>
      </c>
      <c r="BA181" s="2">
        <v>1</v>
      </c>
      <c r="BB181" s="2">
        <v>1</v>
      </c>
      <c r="BC181" s="2">
        <v>1</v>
      </c>
      <c r="BD181" s="2" t="s">
        <v>6</v>
      </c>
      <c r="BE181" s="2" t="s">
        <v>6</v>
      </c>
      <c r="BF181" s="2" t="s">
        <v>6</v>
      </c>
      <c r="BG181" s="2" t="s">
        <v>6</v>
      </c>
      <c r="BH181" s="2">
        <v>3</v>
      </c>
      <c r="BI181" s="2">
        <v>1</v>
      </c>
      <c r="BJ181" s="2" t="s">
        <v>178</v>
      </c>
      <c r="BK181" s="2"/>
      <c r="BL181" s="2"/>
      <c r="BM181" s="2">
        <v>500001</v>
      </c>
      <c r="BN181" s="2">
        <v>0</v>
      </c>
      <c r="BO181" s="2" t="s">
        <v>6</v>
      </c>
      <c r="BP181" s="2">
        <v>0</v>
      </c>
      <c r="BQ181" s="2">
        <v>20</v>
      </c>
      <c r="BR181" s="2">
        <v>0</v>
      </c>
      <c r="BS181" s="2">
        <v>1</v>
      </c>
      <c r="BT181" s="2">
        <v>1</v>
      </c>
      <c r="BU181" s="2">
        <v>1</v>
      </c>
      <c r="BV181" s="2">
        <v>1</v>
      </c>
      <c r="BW181" s="2">
        <v>1</v>
      </c>
      <c r="BX181" s="2">
        <v>1</v>
      </c>
      <c r="BY181" s="2" t="s">
        <v>6</v>
      </c>
      <c r="BZ181" s="2">
        <v>0</v>
      </c>
      <c r="CA181" s="2">
        <v>0</v>
      </c>
      <c r="CB181" s="2" t="s">
        <v>6</v>
      </c>
      <c r="CC181" s="2"/>
      <c r="CD181" s="2"/>
      <c r="CE181" s="2">
        <v>0</v>
      </c>
      <c r="CF181" s="2">
        <v>0</v>
      </c>
      <c r="CG181" s="2">
        <v>0</v>
      </c>
      <c r="CH181" s="2"/>
      <c r="CI181" s="2"/>
      <c r="CJ181" s="2"/>
      <c r="CK181" s="2"/>
      <c r="CL181" s="2"/>
      <c r="CM181" s="2">
        <v>0</v>
      </c>
      <c r="CN181" s="2" t="s">
        <v>6</v>
      </c>
      <c r="CO181" s="2">
        <v>0</v>
      </c>
      <c r="CP181" s="2">
        <f t="shared" si="207"/>
        <v>50</v>
      </c>
      <c r="CQ181" s="2">
        <f t="shared" si="208"/>
        <v>14313</v>
      </c>
      <c r="CR181" s="2">
        <f t="shared" si="209"/>
        <v>0</v>
      </c>
      <c r="CS181" s="2">
        <f t="shared" si="210"/>
        <v>0</v>
      </c>
      <c r="CT181" s="2">
        <f t="shared" si="211"/>
        <v>0</v>
      </c>
      <c r="CU181" s="2">
        <f t="shared" si="212"/>
        <v>0</v>
      </c>
      <c r="CV181" s="2">
        <f t="shared" si="213"/>
        <v>0</v>
      </c>
      <c r="CW181" s="2">
        <f t="shared" si="214"/>
        <v>0</v>
      </c>
      <c r="CX181" s="2">
        <f t="shared" si="215"/>
        <v>0</v>
      </c>
      <c r="CY181" s="2">
        <f>(((S181+(R181*IF(0,0,1)))*AT181)/100)</f>
        <v>0</v>
      </c>
      <c r="CZ181" s="2">
        <f>(((S181+(R181*IF(0,0,1)))*AU181)/100)</f>
        <v>0</v>
      </c>
      <c r="DA181" s="2"/>
      <c r="DB181" s="2"/>
      <c r="DC181" s="2" t="s">
        <v>6</v>
      </c>
      <c r="DD181" s="2" t="s">
        <v>6</v>
      </c>
      <c r="DE181" s="2" t="s">
        <v>6</v>
      </c>
      <c r="DF181" s="2" t="s">
        <v>6</v>
      </c>
      <c r="DG181" s="2" t="s">
        <v>6</v>
      </c>
      <c r="DH181" s="2" t="s">
        <v>6</v>
      </c>
      <c r="DI181" s="2" t="s">
        <v>6</v>
      </c>
      <c r="DJ181" s="2" t="s">
        <v>6</v>
      </c>
      <c r="DK181" s="2" t="s">
        <v>6</v>
      </c>
      <c r="DL181" s="2" t="s">
        <v>6</v>
      </c>
      <c r="DM181" s="2" t="s">
        <v>6</v>
      </c>
      <c r="DN181" s="2">
        <v>0</v>
      </c>
      <c r="DO181" s="2">
        <v>0</v>
      </c>
      <c r="DP181" s="2">
        <v>1</v>
      </c>
      <c r="DQ181" s="2">
        <v>1</v>
      </c>
      <c r="DR181" s="2"/>
      <c r="DS181" s="2"/>
      <c r="DT181" s="2"/>
      <c r="DU181" s="2">
        <v>1009</v>
      </c>
      <c r="DV181" s="2" t="s">
        <v>63</v>
      </c>
      <c r="DW181" s="2" t="s">
        <v>63</v>
      </c>
      <c r="DX181" s="2">
        <v>1000</v>
      </c>
      <c r="DY181" s="2"/>
      <c r="DZ181" s="2" t="s">
        <v>6</v>
      </c>
      <c r="EA181" s="2" t="s">
        <v>6</v>
      </c>
      <c r="EB181" s="2" t="s">
        <v>6</v>
      </c>
      <c r="EC181" s="2" t="s">
        <v>6</v>
      </c>
      <c r="ED181" s="2"/>
      <c r="EE181" s="2">
        <v>54938781</v>
      </c>
      <c r="EF181" s="2">
        <v>20</v>
      </c>
      <c r="EG181" s="2" t="s">
        <v>34</v>
      </c>
      <c r="EH181" s="2">
        <v>0</v>
      </c>
      <c r="EI181" s="2" t="s">
        <v>6</v>
      </c>
      <c r="EJ181" s="2">
        <v>1</v>
      </c>
      <c r="EK181" s="2">
        <v>500001</v>
      </c>
      <c r="EL181" s="2" t="s">
        <v>35</v>
      </c>
      <c r="EM181" s="2" t="s">
        <v>36</v>
      </c>
      <c r="EN181" s="2"/>
      <c r="EO181" s="2" t="s">
        <v>6</v>
      </c>
      <c r="EP181" s="2"/>
      <c r="EQ181" s="2">
        <v>0</v>
      </c>
      <c r="ER181" s="2">
        <v>14313</v>
      </c>
      <c r="ES181" s="110">
        <f>'1.Лок.смета.и.Акт'!F334</f>
        <v>14313</v>
      </c>
      <c r="ET181" s="2">
        <v>0</v>
      </c>
      <c r="EU181" s="2">
        <v>0</v>
      </c>
      <c r="EV181" s="2">
        <v>0</v>
      </c>
      <c r="EW181" s="2">
        <v>0</v>
      </c>
      <c r="EX181" s="2">
        <v>0</v>
      </c>
      <c r="EY181" s="2"/>
      <c r="EZ181" s="2"/>
      <c r="FA181" s="2"/>
      <c r="FB181" s="2"/>
      <c r="FC181" s="2"/>
      <c r="FD181" s="2"/>
      <c r="FE181" s="2"/>
      <c r="FF181" s="2"/>
      <c r="FG181" s="2"/>
      <c r="FH181" s="2"/>
      <c r="FI181" s="2"/>
      <c r="FJ181" s="2"/>
      <c r="FK181" s="2"/>
      <c r="FL181" s="2"/>
      <c r="FM181" s="2"/>
      <c r="FN181" s="2"/>
      <c r="FO181" s="2"/>
      <c r="FP181" s="2"/>
      <c r="FQ181" s="2">
        <v>0</v>
      </c>
      <c r="FR181" s="2">
        <f t="shared" si="216"/>
        <v>0</v>
      </c>
      <c r="FS181" s="2">
        <v>0</v>
      </c>
      <c r="FT181" s="2"/>
      <c r="FU181" s="2"/>
      <c r="FV181" s="2"/>
      <c r="FW181" s="2"/>
      <c r="FX181" s="2">
        <v>0</v>
      </c>
      <c r="FY181" s="2">
        <v>0</v>
      </c>
      <c r="FZ181" s="2"/>
      <c r="GA181" s="2" t="s">
        <v>6</v>
      </c>
      <c r="GB181" s="2"/>
      <c r="GC181" s="2"/>
      <c r="GD181" s="2">
        <v>1</v>
      </c>
      <c r="GE181" s="2"/>
      <c r="GF181" s="2">
        <v>1793674503</v>
      </c>
      <c r="GG181" s="2">
        <v>2</v>
      </c>
      <c r="GH181" s="2">
        <v>1</v>
      </c>
      <c r="GI181" s="2">
        <v>-2</v>
      </c>
      <c r="GJ181" s="2">
        <v>0</v>
      </c>
      <c r="GK181" s="2">
        <v>0</v>
      </c>
      <c r="GL181" s="2">
        <f t="shared" si="217"/>
        <v>0</v>
      </c>
      <c r="GM181" s="2">
        <f t="shared" si="218"/>
        <v>50</v>
      </c>
      <c r="GN181" s="2">
        <f t="shared" si="219"/>
        <v>50</v>
      </c>
      <c r="GO181" s="2">
        <f t="shared" si="220"/>
        <v>0</v>
      </c>
      <c r="GP181" s="2">
        <f t="shared" si="221"/>
        <v>0</v>
      </c>
      <c r="GQ181" s="2"/>
      <c r="GR181" s="2">
        <v>0</v>
      </c>
      <c r="GS181" s="2">
        <v>3</v>
      </c>
      <c r="GT181" s="2">
        <v>0</v>
      </c>
      <c r="GU181" s="2" t="s">
        <v>6</v>
      </c>
      <c r="GV181" s="2">
        <f>ROUND((GT181),2)</f>
        <v>0</v>
      </c>
      <c r="GW181" s="2">
        <v>1</v>
      </c>
      <c r="GX181" s="2">
        <f t="shared" si="222"/>
        <v>0</v>
      </c>
      <c r="GY181" s="2"/>
      <c r="GZ181" s="2"/>
      <c r="HA181" s="2">
        <v>0</v>
      </c>
      <c r="HB181" s="2">
        <v>0</v>
      </c>
      <c r="HC181" s="2">
        <f t="shared" si="223"/>
        <v>0</v>
      </c>
      <c r="HD181" s="2"/>
      <c r="HE181" s="2" t="s">
        <v>6</v>
      </c>
      <c r="HF181" s="2" t="s">
        <v>6</v>
      </c>
      <c r="HG181" s="2"/>
      <c r="HH181" s="2"/>
      <c r="HI181" s="2"/>
      <c r="HJ181" s="2"/>
      <c r="HK181" s="2"/>
      <c r="HL181" s="2"/>
      <c r="HM181" s="2" t="s">
        <v>206</v>
      </c>
      <c r="HN181" s="2" t="s">
        <v>6</v>
      </c>
      <c r="HO181" s="2" t="s">
        <v>6</v>
      </c>
      <c r="HP181" s="2" t="s">
        <v>6</v>
      </c>
      <c r="HQ181" s="2" t="s">
        <v>6</v>
      </c>
      <c r="HR181" s="2"/>
      <c r="HS181" s="2"/>
      <c r="HT181" s="2"/>
      <c r="HU181" s="2"/>
      <c r="HV181" s="2"/>
      <c r="HW181" s="2"/>
      <c r="HX181" s="2"/>
      <c r="HY181" s="2"/>
      <c r="HZ181" s="2"/>
      <c r="IA181" s="2"/>
      <c r="IB181" s="2"/>
      <c r="IC181" s="2"/>
      <c r="ID181" s="2"/>
      <c r="IE181" s="2"/>
      <c r="IF181" s="2">
        <v>-1</v>
      </c>
      <c r="IG181" s="2"/>
      <c r="IH181" s="2"/>
      <c r="II181" s="2"/>
      <c r="IJ181" s="2"/>
      <c r="IK181" s="2">
        <v>0</v>
      </c>
      <c r="IL181" s="2"/>
      <c r="IM181" s="2"/>
      <c r="IN181" s="2"/>
      <c r="IO181" s="2"/>
      <c r="IP181" s="2"/>
      <c r="IQ181" s="2"/>
      <c r="IR181" s="2"/>
      <c r="IS181" s="2"/>
      <c r="IT181" s="2"/>
      <c r="IU181" s="2"/>
    </row>
    <row r="182" spans="1:255" x14ac:dyDescent="0.2">
      <c r="A182">
        <v>18</v>
      </c>
      <c r="B182">
        <v>1</v>
      </c>
      <c r="C182">
        <v>314</v>
      </c>
      <c r="E182" t="s">
        <v>337</v>
      </c>
      <c r="F182" t="e">
        <f>'2.Лок.смета.и.Акт'!#REF!</f>
        <v>#REF!</v>
      </c>
      <c r="G182" t="s">
        <v>177</v>
      </c>
      <c r="H182" t="s">
        <v>63</v>
      </c>
      <c r="I182">
        <f>I178*J182</f>
        <v>3.4689999999999999E-3</v>
      </c>
      <c r="J182">
        <v>3.7995618838992329E-2</v>
      </c>
      <c r="K182">
        <v>1.9E-2</v>
      </c>
      <c r="O182">
        <f t="shared" si="193"/>
        <v>456</v>
      </c>
      <c r="P182">
        <f t="shared" si="194"/>
        <v>456</v>
      </c>
      <c r="Q182">
        <f t="shared" si="195"/>
        <v>0</v>
      </c>
      <c r="R182">
        <f t="shared" si="196"/>
        <v>0</v>
      </c>
      <c r="S182">
        <f t="shared" si="197"/>
        <v>0</v>
      </c>
      <c r="T182">
        <f t="shared" si="198"/>
        <v>0</v>
      </c>
      <c r="U182">
        <f t="shared" si="199"/>
        <v>0</v>
      </c>
      <c r="V182">
        <f t="shared" si="200"/>
        <v>0</v>
      </c>
      <c r="W182">
        <f t="shared" si="201"/>
        <v>0</v>
      </c>
      <c r="X182">
        <f t="shared" si="202"/>
        <v>0</v>
      </c>
      <c r="Y182">
        <f t="shared" si="203"/>
        <v>0</v>
      </c>
      <c r="AA182">
        <v>86295184</v>
      </c>
      <c r="AB182">
        <f t="shared" si="204"/>
        <v>17403.57</v>
      </c>
      <c r="AC182">
        <f>ROUND((ES182),2)</f>
        <v>17403.57</v>
      </c>
      <c r="AD182">
        <f>ROUND((((ET182)-(EU182))+AE182),2)</f>
        <v>0</v>
      </c>
      <c r="AE182">
        <f t="shared" si="224"/>
        <v>0</v>
      </c>
      <c r="AF182">
        <f t="shared" si="224"/>
        <v>0</v>
      </c>
      <c r="AG182">
        <f t="shared" si="205"/>
        <v>0</v>
      </c>
      <c r="AH182">
        <f t="shared" si="225"/>
        <v>0</v>
      </c>
      <c r="AI182">
        <f t="shared" si="225"/>
        <v>0</v>
      </c>
      <c r="AJ182">
        <f t="shared" si="206"/>
        <v>0</v>
      </c>
      <c r="AK182">
        <v>17403.570000000003</v>
      </c>
      <c r="AL182">
        <v>17403.570000000003</v>
      </c>
      <c r="AM182">
        <v>0</v>
      </c>
      <c r="AN182">
        <v>0</v>
      </c>
      <c r="AO182">
        <v>0</v>
      </c>
      <c r="AP182">
        <v>0</v>
      </c>
      <c r="AQ182">
        <v>0</v>
      </c>
      <c r="AR182">
        <v>0</v>
      </c>
      <c r="AS182">
        <v>0</v>
      </c>
      <c r="AT182">
        <v>0</v>
      </c>
      <c r="AU182">
        <v>0</v>
      </c>
      <c r="AV182">
        <v>1</v>
      </c>
      <c r="AW182">
        <v>1</v>
      </c>
      <c r="AZ182">
        <v>1</v>
      </c>
      <c r="BA182">
        <v>1</v>
      </c>
      <c r="BB182">
        <v>1</v>
      </c>
      <c r="BC182">
        <v>7.56</v>
      </c>
      <c r="BD182" t="s">
        <v>6</v>
      </c>
      <c r="BE182" t="s">
        <v>6</v>
      </c>
      <c r="BF182" t="s">
        <v>6</v>
      </c>
      <c r="BG182" t="s">
        <v>6</v>
      </c>
      <c r="BH182">
        <v>3</v>
      </c>
      <c r="BI182">
        <v>1</v>
      </c>
      <c r="BJ182" t="s">
        <v>178</v>
      </c>
      <c r="BM182">
        <v>500001</v>
      </c>
      <c r="BN182">
        <v>0</v>
      </c>
      <c r="BO182" t="s">
        <v>6</v>
      </c>
      <c r="BP182">
        <v>0</v>
      </c>
      <c r="BQ182">
        <v>20</v>
      </c>
      <c r="BR182">
        <v>0</v>
      </c>
      <c r="BS182">
        <v>1</v>
      </c>
      <c r="BT182">
        <v>1</v>
      </c>
      <c r="BU182">
        <v>1</v>
      </c>
      <c r="BV182">
        <v>1</v>
      </c>
      <c r="BW182">
        <v>1</v>
      </c>
      <c r="BX182">
        <v>1</v>
      </c>
      <c r="BY182" t="s">
        <v>6</v>
      </c>
      <c r="BZ182">
        <v>0</v>
      </c>
      <c r="CA182">
        <v>0</v>
      </c>
      <c r="CB182" t="s">
        <v>6</v>
      </c>
      <c r="CE182">
        <v>0</v>
      </c>
      <c r="CF182">
        <v>0</v>
      </c>
      <c r="CG182">
        <v>0</v>
      </c>
      <c r="CM182">
        <v>0</v>
      </c>
      <c r="CN182" t="s">
        <v>6</v>
      </c>
      <c r="CO182">
        <v>0</v>
      </c>
      <c r="CP182">
        <f t="shared" si="207"/>
        <v>456</v>
      </c>
      <c r="CQ182">
        <f t="shared" si="208"/>
        <v>131570.98919999998</v>
      </c>
      <c r="CR182">
        <f t="shared" si="209"/>
        <v>0</v>
      </c>
      <c r="CS182">
        <f t="shared" si="210"/>
        <v>0</v>
      </c>
      <c r="CT182">
        <f t="shared" si="211"/>
        <v>0</v>
      </c>
      <c r="CU182">
        <f t="shared" si="212"/>
        <v>0</v>
      </c>
      <c r="CV182">
        <f t="shared" si="213"/>
        <v>0</v>
      </c>
      <c r="CW182">
        <f t="shared" si="214"/>
        <v>0</v>
      </c>
      <c r="CX182">
        <f t="shared" si="215"/>
        <v>0</v>
      </c>
      <c r="CY182">
        <f>(S182+R182)*(BZ182/100)</f>
        <v>0</v>
      </c>
      <c r="CZ182">
        <f>(S182+R182)*(CA182/100)</f>
        <v>0</v>
      </c>
      <c r="DC182" t="s">
        <v>6</v>
      </c>
      <c r="DD182" t="s">
        <v>6</v>
      </c>
      <c r="DE182" t="s">
        <v>6</v>
      </c>
      <c r="DF182" t="s">
        <v>6</v>
      </c>
      <c r="DG182" t="s">
        <v>6</v>
      </c>
      <c r="DH182" t="s">
        <v>6</v>
      </c>
      <c r="DI182" t="s">
        <v>6</v>
      </c>
      <c r="DJ182" t="s">
        <v>6</v>
      </c>
      <c r="DK182" t="s">
        <v>6</v>
      </c>
      <c r="DL182" t="s">
        <v>6</v>
      </c>
      <c r="DM182" t="s">
        <v>6</v>
      </c>
      <c r="DN182">
        <v>0</v>
      </c>
      <c r="DO182">
        <v>0</v>
      </c>
      <c r="DP182">
        <v>1</v>
      </c>
      <c r="DQ182">
        <v>1</v>
      </c>
      <c r="DU182">
        <v>1009</v>
      </c>
      <c r="DV182" t="s">
        <v>63</v>
      </c>
      <c r="DW182" t="e">
        <f>'2.Лок.смета.и.Акт'!#REF!</f>
        <v>#REF!</v>
      </c>
      <c r="DX182">
        <v>1000</v>
      </c>
      <c r="DZ182" t="s">
        <v>6</v>
      </c>
      <c r="EA182" t="s">
        <v>6</v>
      </c>
      <c r="EB182" t="s">
        <v>6</v>
      </c>
      <c r="EC182" t="s">
        <v>6</v>
      </c>
      <c r="EE182">
        <v>54938781</v>
      </c>
      <c r="EF182">
        <v>20</v>
      </c>
      <c r="EG182" t="s">
        <v>34</v>
      </c>
      <c r="EH182">
        <v>0</v>
      </c>
      <c r="EI182" t="s">
        <v>6</v>
      </c>
      <c r="EJ182">
        <v>1</v>
      </c>
      <c r="EK182">
        <v>500001</v>
      </c>
      <c r="EL182" t="s">
        <v>35</v>
      </c>
      <c r="EM182" t="s">
        <v>36</v>
      </c>
      <c r="EO182" t="s">
        <v>6</v>
      </c>
      <c r="EQ182">
        <v>0</v>
      </c>
      <c r="ER182">
        <v>124030</v>
      </c>
      <c r="ES182">
        <v>17403.570000000003</v>
      </c>
      <c r="ET182">
        <v>0</v>
      </c>
      <c r="EU182">
        <v>0</v>
      </c>
      <c r="EV182">
        <v>0</v>
      </c>
      <c r="EW182">
        <v>0</v>
      </c>
      <c r="EX182">
        <v>0</v>
      </c>
      <c r="EZ182">
        <v>5</v>
      </c>
      <c r="FC182">
        <v>0</v>
      </c>
      <c r="FD182">
        <v>18</v>
      </c>
      <c r="FF182">
        <v>124030</v>
      </c>
      <c r="FQ182">
        <v>0</v>
      </c>
      <c r="FR182">
        <f t="shared" si="216"/>
        <v>0</v>
      </c>
      <c r="FS182">
        <v>0</v>
      </c>
      <c r="FX182">
        <v>0</v>
      </c>
      <c r="FY182">
        <v>0</v>
      </c>
      <c r="GA182" t="s">
        <v>174</v>
      </c>
      <c r="GD182">
        <v>1</v>
      </c>
      <c r="GF182">
        <v>1793674503</v>
      </c>
      <c r="GG182">
        <v>2</v>
      </c>
      <c r="GH182">
        <v>3</v>
      </c>
      <c r="GI182">
        <v>5</v>
      </c>
      <c r="GJ182">
        <v>0</v>
      </c>
      <c r="GK182">
        <v>0</v>
      </c>
      <c r="GL182">
        <f t="shared" si="217"/>
        <v>0</v>
      </c>
      <c r="GM182">
        <f t="shared" si="218"/>
        <v>456</v>
      </c>
      <c r="GN182">
        <f t="shared" si="219"/>
        <v>456</v>
      </c>
      <c r="GO182">
        <f t="shared" si="220"/>
        <v>0</v>
      </c>
      <c r="GP182">
        <f t="shared" si="221"/>
        <v>0</v>
      </c>
      <c r="GR182">
        <v>1</v>
      </c>
      <c r="GS182">
        <v>1</v>
      </c>
      <c r="GT182">
        <v>0</v>
      </c>
      <c r="GU182" t="s">
        <v>6</v>
      </c>
      <c r="GV182">
        <f>ROUND((GT182),2)</f>
        <v>0</v>
      </c>
      <c r="GW182">
        <v>1</v>
      </c>
      <c r="GX182">
        <f t="shared" si="222"/>
        <v>0</v>
      </c>
      <c r="HA182">
        <v>0</v>
      </c>
      <c r="HB182">
        <v>0</v>
      </c>
      <c r="HC182">
        <f t="shared" si="223"/>
        <v>0</v>
      </c>
      <c r="HE182" t="s">
        <v>38</v>
      </c>
      <c r="HF182" t="s">
        <v>39</v>
      </c>
      <c r="HM182" t="s">
        <v>206</v>
      </c>
      <c r="HN182" t="s">
        <v>6</v>
      </c>
      <c r="HO182" t="s">
        <v>6</v>
      </c>
      <c r="HP182" t="s">
        <v>6</v>
      </c>
      <c r="HQ182" t="s">
        <v>6</v>
      </c>
      <c r="IF182">
        <v>-1</v>
      </c>
      <c r="IK182">
        <v>0</v>
      </c>
    </row>
    <row r="183" spans="1:255" x14ac:dyDescent="0.2">
      <c r="A183" s="2">
        <v>17</v>
      </c>
      <c r="B183" s="2">
        <v>1</v>
      </c>
      <c r="C183" s="2">
        <f>ROW(SmtRes!A321)</f>
        <v>321</v>
      </c>
      <c r="D183" s="2">
        <f>ROW(EtalonRes!A369)</f>
        <v>369</v>
      </c>
      <c r="E183" s="2" t="s">
        <v>338</v>
      </c>
      <c r="F183" s="2" t="s">
        <v>339</v>
      </c>
      <c r="G183" s="2" t="s">
        <v>340</v>
      </c>
      <c r="H183" s="2" t="s">
        <v>166</v>
      </c>
      <c r="I183" s="2">
        <f>'2.Лок.смета.и.Акт'!E45</f>
        <v>0.31</v>
      </c>
      <c r="J183" s="2">
        <v>0</v>
      </c>
      <c r="K183" s="2">
        <v>0.31</v>
      </c>
      <c r="L183" s="2"/>
      <c r="M183" s="2"/>
      <c r="N183" s="2"/>
      <c r="O183" s="2">
        <f t="shared" si="193"/>
        <v>1142</v>
      </c>
      <c r="P183" s="2">
        <f t="shared" si="194"/>
        <v>0</v>
      </c>
      <c r="Q183" s="2">
        <f t="shared" si="195"/>
        <v>238</v>
      </c>
      <c r="R183" s="2">
        <f t="shared" si="196"/>
        <v>9</v>
      </c>
      <c r="S183" s="2">
        <f t="shared" si="197"/>
        <v>904</v>
      </c>
      <c r="T183" s="2">
        <f t="shared" si="198"/>
        <v>0</v>
      </c>
      <c r="U183" s="2">
        <f t="shared" si="199"/>
        <v>98.766000000000005</v>
      </c>
      <c r="V183" s="2">
        <f t="shared" si="200"/>
        <v>0.84629999999999994</v>
      </c>
      <c r="W183" s="2">
        <f t="shared" si="201"/>
        <v>0</v>
      </c>
      <c r="X183" s="2">
        <f t="shared" si="202"/>
        <v>822</v>
      </c>
      <c r="Y183" s="2">
        <f t="shared" si="203"/>
        <v>639</v>
      </c>
      <c r="Z183" s="2"/>
      <c r="AA183" s="2">
        <v>86295183</v>
      </c>
      <c r="AB183" s="2">
        <f t="shared" si="204"/>
        <v>3683.73</v>
      </c>
      <c r="AC183" s="2">
        <f>ROUND(((ES183*3)+(SUM(SmtRes!BC315:'SmtRes'!BC321)+SUM(EtalonRes!AL363:'EtalonRes'!AL369))),2)</f>
        <v>0</v>
      </c>
      <c r="AD183" s="2">
        <f>ROUND(((((ET183*3))-((EU183*3)))+AE183),2)</f>
        <v>768.54</v>
      </c>
      <c r="AE183" s="2">
        <f>ROUND(((EU183*3)),2)</f>
        <v>27.69</v>
      </c>
      <c r="AF183" s="2">
        <f>ROUND(((EV183*3)),2)</f>
        <v>2915.19</v>
      </c>
      <c r="AG183" s="2">
        <f t="shared" si="205"/>
        <v>0</v>
      </c>
      <c r="AH183" s="2">
        <f>((EW183*3))</f>
        <v>318.60000000000002</v>
      </c>
      <c r="AI183" s="2">
        <f>((EX183*3))</f>
        <v>2.73</v>
      </c>
      <c r="AJ183" s="2">
        <f t="shared" si="206"/>
        <v>0</v>
      </c>
      <c r="AK183" s="2">
        <v>24266.11</v>
      </c>
      <c r="AL183" s="2">
        <v>23038.2</v>
      </c>
      <c r="AM183" s="2">
        <v>256.18</v>
      </c>
      <c r="AN183" s="2">
        <v>9.23</v>
      </c>
      <c r="AO183" s="2">
        <v>971.73</v>
      </c>
      <c r="AP183" s="2">
        <v>0</v>
      </c>
      <c r="AQ183" s="2">
        <v>106.2</v>
      </c>
      <c r="AR183" s="2">
        <v>0.91</v>
      </c>
      <c r="AS183" s="2">
        <v>0</v>
      </c>
      <c r="AT183" s="2">
        <v>90</v>
      </c>
      <c r="AU183" s="2">
        <v>70</v>
      </c>
      <c r="AV183" s="2">
        <v>1</v>
      </c>
      <c r="AW183" s="2">
        <v>1</v>
      </c>
      <c r="AX183" s="2"/>
      <c r="AY183" s="2"/>
      <c r="AZ183" s="2">
        <v>1</v>
      </c>
      <c r="BA183" s="2">
        <v>1</v>
      </c>
      <c r="BB183" s="2">
        <v>1</v>
      </c>
      <c r="BC183" s="2">
        <v>1</v>
      </c>
      <c r="BD183" s="2" t="s">
        <v>6</v>
      </c>
      <c r="BE183" s="2" t="s">
        <v>6</v>
      </c>
      <c r="BF183" s="2" t="s">
        <v>6</v>
      </c>
      <c r="BG183" s="2" t="s">
        <v>6</v>
      </c>
      <c r="BH183" s="2">
        <v>0</v>
      </c>
      <c r="BI183" s="2">
        <v>1</v>
      </c>
      <c r="BJ183" s="2" t="s">
        <v>341</v>
      </c>
      <c r="BK183" s="2"/>
      <c r="BL183" s="2"/>
      <c r="BM183" s="2">
        <v>13001</v>
      </c>
      <c r="BN183" s="2">
        <v>0</v>
      </c>
      <c r="BO183" s="2" t="s">
        <v>6</v>
      </c>
      <c r="BP183" s="2">
        <v>0</v>
      </c>
      <c r="BQ183" s="2">
        <v>1</v>
      </c>
      <c r="BR183" s="2">
        <v>0</v>
      </c>
      <c r="BS183" s="2">
        <v>1</v>
      </c>
      <c r="BT183" s="2">
        <v>1</v>
      </c>
      <c r="BU183" s="2">
        <v>1</v>
      </c>
      <c r="BV183" s="2">
        <v>1</v>
      </c>
      <c r="BW183" s="2">
        <v>1</v>
      </c>
      <c r="BX183" s="2">
        <v>1</v>
      </c>
      <c r="BY183" s="2" t="s">
        <v>6</v>
      </c>
      <c r="BZ183" s="2">
        <v>90</v>
      </c>
      <c r="CA183" s="2">
        <v>70</v>
      </c>
      <c r="CB183" s="2" t="s">
        <v>6</v>
      </c>
      <c r="CC183" s="2"/>
      <c r="CD183" s="2"/>
      <c r="CE183" s="2">
        <v>0</v>
      </c>
      <c r="CF183" s="2">
        <v>0</v>
      </c>
      <c r="CG183" s="2">
        <v>0</v>
      </c>
      <c r="CH183" s="2"/>
      <c r="CI183" s="2"/>
      <c r="CJ183" s="2"/>
      <c r="CK183" s="2"/>
      <c r="CL183" s="2"/>
      <c r="CM183" s="2">
        <v>0</v>
      </c>
      <c r="CN183" s="2" t="s">
        <v>6</v>
      </c>
      <c r="CO183" s="2">
        <v>0</v>
      </c>
      <c r="CP183" s="2">
        <f t="shared" si="207"/>
        <v>1142</v>
      </c>
      <c r="CQ183" s="2">
        <f t="shared" si="208"/>
        <v>0</v>
      </c>
      <c r="CR183" s="2">
        <f t="shared" si="209"/>
        <v>768.54</v>
      </c>
      <c r="CS183" s="2">
        <f t="shared" si="210"/>
        <v>27.69</v>
      </c>
      <c r="CT183" s="2">
        <f t="shared" si="211"/>
        <v>2915.19</v>
      </c>
      <c r="CU183" s="2">
        <f t="shared" si="212"/>
        <v>0</v>
      </c>
      <c r="CV183" s="2">
        <f t="shared" si="213"/>
        <v>318.60000000000002</v>
      </c>
      <c r="CW183" s="2">
        <f t="shared" si="214"/>
        <v>2.73</v>
      </c>
      <c r="CX183" s="2">
        <f t="shared" si="215"/>
        <v>0</v>
      </c>
      <c r="CY183" s="2">
        <f>(((S183+(R183*IF(0,0,1)))*AT183)/100)</f>
        <v>821.7</v>
      </c>
      <c r="CZ183" s="2">
        <f>(((S183+(R183*IF(0,0,1)))*AU183)/100)</f>
        <v>639.1</v>
      </c>
      <c r="DA183" s="2"/>
      <c r="DB183" s="2"/>
      <c r="DC183" s="2" t="s">
        <v>6</v>
      </c>
      <c r="DD183" s="2" t="s">
        <v>342</v>
      </c>
      <c r="DE183" s="2" t="s">
        <v>342</v>
      </c>
      <c r="DF183" s="2" t="s">
        <v>342</v>
      </c>
      <c r="DG183" s="2" t="s">
        <v>342</v>
      </c>
      <c r="DH183" s="2" t="s">
        <v>6</v>
      </c>
      <c r="DI183" s="2" t="s">
        <v>342</v>
      </c>
      <c r="DJ183" s="2" t="s">
        <v>342</v>
      </c>
      <c r="DK183" s="2" t="s">
        <v>6</v>
      </c>
      <c r="DL183" s="2" t="s">
        <v>6</v>
      </c>
      <c r="DM183" s="2" t="s">
        <v>6</v>
      </c>
      <c r="DN183" s="2">
        <v>0</v>
      </c>
      <c r="DO183" s="2">
        <v>0</v>
      </c>
      <c r="DP183" s="2">
        <v>1</v>
      </c>
      <c r="DQ183" s="2">
        <v>1</v>
      </c>
      <c r="DR183" s="2"/>
      <c r="DS183" s="2"/>
      <c r="DT183" s="2"/>
      <c r="DU183" s="2">
        <v>1005</v>
      </c>
      <c r="DV183" s="2" t="s">
        <v>166</v>
      </c>
      <c r="DW183" s="2" t="s">
        <v>166</v>
      </c>
      <c r="DX183" s="2">
        <v>100</v>
      </c>
      <c r="DY183" s="2"/>
      <c r="DZ183" s="2" t="s">
        <v>6</v>
      </c>
      <c r="EA183" s="2" t="s">
        <v>6</v>
      </c>
      <c r="EB183" s="2" t="s">
        <v>6</v>
      </c>
      <c r="EC183" s="2" t="s">
        <v>6</v>
      </c>
      <c r="ED183" s="2"/>
      <c r="EE183" s="2">
        <v>54938608</v>
      </c>
      <c r="EF183" s="2">
        <v>1</v>
      </c>
      <c r="EG183" s="2" t="s">
        <v>25</v>
      </c>
      <c r="EH183" s="2">
        <v>0</v>
      </c>
      <c r="EI183" s="2" t="s">
        <v>6</v>
      </c>
      <c r="EJ183" s="2">
        <v>1</v>
      </c>
      <c r="EK183" s="2">
        <v>13001</v>
      </c>
      <c r="EL183" s="2" t="s">
        <v>207</v>
      </c>
      <c r="EM183" s="2" t="s">
        <v>208</v>
      </c>
      <c r="EN183" s="2"/>
      <c r="EO183" s="2" t="s">
        <v>6</v>
      </c>
      <c r="EP183" s="2"/>
      <c r="EQ183" s="2">
        <v>0</v>
      </c>
      <c r="ER183" s="2">
        <v>24266.11</v>
      </c>
      <c r="ES183" s="2">
        <v>23038.2</v>
      </c>
      <c r="ET183" s="2">
        <v>256.18</v>
      </c>
      <c r="EU183" s="2">
        <v>9.23</v>
      </c>
      <c r="EV183" s="2">
        <v>971.73</v>
      </c>
      <c r="EW183" s="2">
        <v>106.2</v>
      </c>
      <c r="EX183" s="2">
        <v>0.91</v>
      </c>
      <c r="EY183" s="2">
        <v>1</v>
      </c>
      <c r="EZ183" s="2"/>
      <c r="FA183" s="2"/>
      <c r="FB183" s="2"/>
      <c r="FC183" s="2"/>
      <c r="FD183" s="2"/>
      <c r="FE183" s="2"/>
      <c r="FF183" s="2"/>
      <c r="FG183" s="2"/>
      <c r="FH183" s="2"/>
      <c r="FI183" s="2"/>
      <c r="FJ183" s="2"/>
      <c r="FK183" s="2"/>
      <c r="FL183" s="2"/>
      <c r="FM183" s="2"/>
      <c r="FN183" s="2"/>
      <c r="FO183" s="2"/>
      <c r="FP183" s="2"/>
      <c r="FQ183" s="2">
        <v>0</v>
      </c>
      <c r="FR183" s="2">
        <f t="shared" si="216"/>
        <v>0</v>
      </c>
      <c r="FS183" s="2">
        <v>0</v>
      </c>
      <c r="FT183" s="2"/>
      <c r="FU183" s="2"/>
      <c r="FV183" s="2"/>
      <c r="FW183" s="2"/>
      <c r="FX183" s="2">
        <v>90</v>
      </c>
      <c r="FY183" s="2">
        <v>70</v>
      </c>
      <c r="FZ183" s="2"/>
      <c r="GA183" s="2" t="s">
        <v>6</v>
      </c>
      <c r="GB183" s="2"/>
      <c r="GC183" s="2"/>
      <c r="GD183" s="2">
        <v>1</v>
      </c>
      <c r="GE183" s="2"/>
      <c r="GF183" s="2">
        <v>1157023452</v>
      </c>
      <c r="GG183" s="2">
        <v>2</v>
      </c>
      <c r="GH183" s="2">
        <v>1</v>
      </c>
      <c r="GI183" s="2">
        <v>-2</v>
      </c>
      <c r="GJ183" s="2">
        <v>0</v>
      </c>
      <c r="GK183" s="2">
        <v>0</v>
      </c>
      <c r="GL183" s="2">
        <f t="shared" si="217"/>
        <v>0</v>
      </c>
      <c r="GM183" s="2">
        <f t="shared" si="218"/>
        <v>2603</v>
      </c>
      <c r="GN183" s="2">
        <f t="shared" si="219"/>
        <v>2603</v>
      </c>
      <c r="GO183" s="2">
        <f t="shared" si="220"/>
        <v>0</v>
      </c>
      <c r="GP183" s="2">
        <f t="shared" si="221"/>
        <v>0</v>
      </c>
      <c r="GQ183" s="2"/>
      <c r="GR183" s="2">
        <v>0</v>
      </c>
      <c r="GS183" s="2">
        <v>3</v>
      </c>
      <c r="GT183" s="2">
        <v>0</v>
      </c>
      <c r="GU183" s="2" t="s">
        <v>342</v>
      </c>
      <c r="GV183" s="2">
        <f>ROUND(((GT183*3)),2)</f>
        <v>0</v>
      </c>
      <c r="GW183" s="2">
        <v>1</v>
      </c>
      <c r="GX183" s="2">
        <f t="shared" si="222"/>
        <v>0</v>
      </c>
      <c r="GY183" s="2"/>
      <c r="GZ183" s="2"/>
      <c r="HA183" s="2">
        <v>0</v>
      </c>
      <c r="HB183" s="2">
        <v>0</v>
      </c>
      <c r="HC183" s="2">
        <f t="shared" si="223"/>
        <v>0</v>
      </c>
      <c r="HD183" s="2"/>
      <c r="HE183" s="2" t="s">
        <v>6</v>
      </c>
      <c r="HF183" s="2" t="s">
        <v>6</v>
      </c>
      <c r="HG183" s="2"/>
      <c r="HH183" s="2"/>
      <c r="HI183" s="2"/>
      <c r="HJ183" s="2"/>
      <c r="HK183" s="2"/>
      <c r="HL183" s="2"/>
      <c r="HM183" s="2" t="s">
        <v>6</v>
      </c>
      <c r="HN183" s="2" t="s">
        <v>6</v>
      </c>
      <c r="HO183" s="2" t="s">
        <v>6</v>
      </c>
      <c r="HP183" s="2" t="s">
        <v>6</v>
      </c>
      <c r="HQ183" s="2" t="s">
        <v>6</v>
      </c>
      <c r="HR183" s="2"/>
      <c r="HS183" s="2"/>
      <c r="HT183" s="2"/>
      <c r="HU183" s="2"/>
      <c r="HV183" s="2"/>
      <c r="HW183" s="2"/>
      <c r="HX183" s="2"/>
      <c r="HY183" s="2"/>
      <c r="HZ183" s="2"/>
      <c r="IA183" s="2"/>
      <c r="IB183" s="2"/>
      <c r="IC183" s="2"/>
      <c r="ID183" s="2"/>
      <c r="IE183" s="2"/>
      <c r="IF183" s="2">
        <v>-1</v>
      </c>
      <c r="IG183" s="2"/>
      <c r="IH183" s="2"/>
      <c r="II183" s="2"/>
      <c r="IJ183" s="2"/>
      <c r="IK183" s="2">
        <v>0</v>
      </c>
      <c r="IL183" s="2"/>
      <c r="IM183" s="2"/>
      <c r="IN183" s="2"/>
      <c r="IO183" s="2"/>
      <c r="IP183" s="2"/>
      <c r="IQ183" s="2"/>
      <c r="IR183" s="2"/>
      <c r="IS183" s="2"/>
      <c r="IT183" s="2"/>
      <c r="IU183" s="2"/>
    </row>
    <row r="184" spans="1:255" x14ac:dyDescent="0.2">
      <c r="A184">
        <v>17</v>
      </c>
      <c r="B184">
        <v>1</v>
      </c>
      <c r="C184">
        <f>ROW(SmtRes!A328)</f>
        <v>328</v>
      </c>
      <c r="D184">
        <f>ROW(EtalonRes!A376)</f>
        <v>376</v>
      </c>
      <c r="E184" t="s">
        <v>338</v>
      </c>
      <c r="F184" t="s">
        <v>339</v>
      </c>
      <c r="G184" t="s">
        <v>340</v>
      </c>
      <c r="H184" t="s">
        <v>166</v>
      </c>
      <c r="I184">
        <f>'2.Лок.смета.и.Акт'!E45</f>
        <v>0.31</v>
      </c>
      <c r="J184">
        <v>0</v>
      </c>
      <c r="K184">
        <v>0.31</v>
      </c>
      <c r="O184">
        <f t="shared" si="193"/>
        <v>26571</v>
      </c>
      <c r="P184">
        <f t="shared" si="194"/>
        <v>0</v>
      </c>
      <c r="Q184">
        <f t="shared" si="195"/>
        <v>2216</v>
      </c>
      <c r="R184">
        <f t="shared" si="196"/>
        <v>170</v>
      </c>
      <c r="S184">
        <f t="shared" si="197"/>
        <v>24355</v>
      </c>
      <c r="T184">
        <f t="shared" si="198"/>
        <v>0</v>
      </c>
      <c r="U184" t="e">
        <f t="shared" si="199"/>
        <v>#REF!</v>
      </c>
      <c r="V184">
        <f t="shared" si="200"/>
        <v>0.84629999999999994</v>
      </c>
      <c r="W184">
        <f t="shared" si="201"/>
        <v>0</v>
      </c>
      <c r="X184" t="e">
        <f t="shared" si="202"/>
        <v>#REF!</v>
      </c>
      <c r="Y184" t="e">
        <f t="shared" si="203"/>
        <v>#REF!</v>
      </c>
      <c r="AA184">
        <v>86295184</v>
      </c>
      <c r="AB184">
        <f t="shared" si="204"/>
        <v>3683.73</v>
      </c>
      <c r="AC184">
        <f>ROUND(((ES184*3)+(SUM(SmtRes!BC322:'SmtRes'!BC328)+SUM(EtalonRes!AL370:'EtalonRes'!AL376))),2)</f>
        <v>0</v>
      </c>
      <c r="AD184">
        <f>ROUND(((((ET184*3))-((EU184*3)))+AE184),2)</f>
        <v>768.54</v>
      </c>
      <c r="AE184">
        <f>ROUND(((EU184*3)),2)</f>
        <v>27.69</v>
      </c>
      <c r="AF184">
        <f>ROUND(((EV184*3)),2)</f>
        <v>2915.19</v>
      </c>
      <c r="AG184">
        <f t="shared" si="205"/>
        <v>0</v>
      </c>
      <c r="AH184" t="e">
        <f>((EW184*3))</f>
        <v>#REF!</v>
      </c>
      <c r="AI184">
        <f>((EX184*3))</f>
        <v>2.73</v>
      </c>
      <c r="AJ184">
        <f t="shared" si="206"/>
        <v>0</v>
      </c>
      <c r="AK184">
        <f>AL184+AM184+AO184</f>
        <v>24266.11</v>
      </c>
      <c r="AL184">
        <v>23038.2</v>
      </c>
      <c r="AM184" s="75">
        <f>'1.Лок.смета.и.Акт'!F341</f>
        <v>256.18</v>
      </c>
      <c r="AN184" s="75">
        <f>'1.Лок.смета.и.Акт'!F342</f>
        <v>9.23</v>
      </c>
      <c r="AO184" s="75">
        <f>'1.Лок.смета.и.Акт'!F340</f>
        <v>971.73</v>
      </c>
      <c r="AP184">
        <v>0</v>
      </c>
      <c r="AQ184" t="e">
        <f>'2.Лок.смета.и.Акт'!#REF!</f>
        <v>#REF!</v>
      </c>
      <c r="AR184">
        <v>0.91</v>
      </c>
      <c r="AS184">
        <v>0</v>
      </c>
      <c r="AT184">
        <v>86</v>
      </c>
      <c r="AU184">
        <v>60</v>
      </c>
      <c r="AV184">
        <v>1</v>
      </c>
      <c r="AW184">
        <v>1</v>
      </c>
      <c r="AZ184">
        <v>1</v>
      </c>
      <c r="BA184">
        <f>'1.Лок.смета.и.Акт'!J340</f>
        <v>26.95</v>
      </c>
      <c r="BB184">
        <f>'1.Лок.смета.и.Акт'!J341</f>
        <v>9.3000000000000007</v>
      </c>
      <c r="BC184">
        <v>7.56</v>
      </c>
      <c r="BD184" t="s">
        <v>6</v>
      </c>
      <c r="BE184" t="s">
        <v>6</v>
      </c>
      <c r="BF184" t="s">
        <v>6</v>
      </c>
      <c r="BG184" t="s">
        <v>6</v>
      </c>
      <c r="BH184">
        <v>0</v>
      </c>
      <c r="BI184">
        <v>1</v>
      </c>
      <c r="BJ184" t="s">
        <v>341</v>
      </c>
      <c r="BM184">
        <v>13001</v>
      </c>
      <c r="BN184">
        <v>0</v>
      </c>
      <c r="BO184" t="s">
        <v>339</v>
      </c>
      <c r="BP184">
        <v>1</v>
      </c>
      <c r="BQ184">
        <v>1</v>
      </c>
      <c r="BR184">
        <v>0</v>
      </c>
      <c r="BS184">
        <f>'1.Лок.смета.и.Акт'!J342</f>
        <v>19.8</v>
      </c>
      <c r="BT184">
        <v>1</v>
      </c>
      <c r="BU184">
        <v>1</v>
      </c>
      <c r="BV184">
        <v>1</v>
      </c>
      <c r="BW184">
        <v>1</v>
      </c>
      <c r="BX184">
        <v>1</v>
      </c>
      <c r="BY184" t="s">
        <v>6</v>
      </c>
      <c r="BZ184" t="e">
        <f>'2.Лок.смета.и.Акт'!#REF!</f>
        <v>#REF!</v>
      </c>
      <c r="CA184" t="e">
        <f>'2.Лок.смета.и.Акт'!#REF!</f>
        <v>#REF!</v>
      </c>
      <c r="CB184" t="s">
        <v>6</v>
      </c>
      <c r="CE184">
        <v>0</v>
      </c>
      <c r="CF184">
        <v>0</v>
      </c>
      <c r="CG184">
        <v>0</v>
      </c>
      <c r="CM184">
        <v>0</v>
      </c>
      <c r="CN184" t="s">
        <v>6</v>
      </c>
      <c r="CO184">
        <v>0</v>
      </c>
      <c r="CP184">
        <f t="shared" si="207"/>
        <v>26571</v>
      </c>
      <c r="CQ184">
        <f t="shared" si="208"/>
        <v>0</v>
      </c>
      <c r="CR184">
        <f t="shared" si="209"/>
        <v>7147.4220000000005</v>
      </c>
      <c r="CS184">
        <f t="shared" si="210"/>
        <v>548.26200000000006</v>
      </c>
      <c r="CT184">
        <f t="shared" si="211"/>
        <v>78564.370500000005</v>
      </c>
      <c r="CU184">
        <f t="shared" si="212"/>
        <v>0</v>
      </c>
      <c r="CV184" t="e">
        <f t="shared" si="213"/>
        <v>#REF!</v>
      </c>
      <c r="CW184">
        <f t="shared" si="214"/>
        <v>2.73</v>
      </c>
      <c r="CX184">
        <f t="shared" si="215"/>
        <v>0</v>
      </c>
      <c r="CY184" t="e">
        <f>(S184+R184)*(BZ184/100)</f>
        <v>#REF!</v>
      </c>
      <c r="CZ184" t="e">
        <f>(S184+R184)*(CA184/100)</f>
        <v>#REF!</v>
      </c>
      <c r="DC184" t="s">
        <v>6</v>
      </c>
      <c r="DD184" t="s">
        <v>342</v>
      </c>
      <c r="DE184" t="s">
        <v>342</v>
      </c>
      <c r="DF184" t="s">
        <v>342</v>
      </c>
      <c r="DG184" t="s">
        <v>342</v>
      </c>
      <c r="DH184" t="s">
        <v>6</v>
      </c>
      <c r="DI184" t="s">
        <v>342</v>
      </c>
      <c r="DJ184" t="s">
        <v>342</v>
      </c>
      <c r="DK184" t="s">
        <v>6</v>
      </c>
      <c r="DL184" t="s">
        <v>6</v>
      </c>
      <c r="DM184" t="s">
        <v>6</v>
      </c>
      <c r="DN184">
        <f>'1.Лок.смета.и.Акт'!E343</f>
        <v>90</v>
      </c>
      <c r="DO184">
        <f>'1.Лок.смета.и.Акт'!E344</f>
        <v>70</v>
      </c>
      <c r="DP184">
        <v>1</v>
      </c>
      <c r="DQ184">
        <v>1</v>
      </c>
      <c r="DU184">
        <v>1005</v>
      </c>
      <c r="DV184" t="s">
        <v>166</v>
      </c>
      <c r="DW184" t="str">
        <f>'2.Лок.смета.и.Акт'!D45</f>
        <v>100 м2 окрашиваемой поверхности</v>
      </c>
      <c r="DX184">
        <v>100</v>
      </c>
      <c r="DZ184" t="s">
        <v>6</v>
      </c>
      <c r="EA184" t="s">
        <v>6</v>
      </c>
      <c r="EB184" t="s">
        <v>6</v>
      </c>
      <c r="EC184" t="s">
        <v>6</v>
      </c>
      <c r="EE184">
        <v>54938608</v>
      </c>
      <c r="EF184">
        <v>1</v>
      </c>
      <c r="EG184" t="s">
        <v>25</v>
      </c>
      <c r="EH184">
        <v>0</v>
      </c>
      <c r="EI184" t="s">
        <v>6</v>
      </c>
      <c r="EJ184">
        <v>1</v>
      </c>
      <c r="EK184">
        <v>13001</v>
      </c>
      <c r="EL184" t="s">
        <v>207</v>
      </c>
      <c r="EM184" t="s">
        <v>208</v>
      </c>
      <c r="EO184" t="s">
        <v>6</v>
      </c>
      <c r="EQ184">
        <v>0</v>
      </c>
      <c r="ER184">
        <f>ES184+ET184+EV184</f>
        <v>24266.11</v>
      </c>
      <c r="ES184">
        <v>23038.2</v>
      </c>
      <c r="ET184" s="75">
        <f>'1.Лок.смета.и.Акт'!F341</f>
        <v>256.18</v>
      </c>
      <c r="EU184" s="75">
        <f>'1.Лок.смета.и.Акт'!F342</f>
        <v>9.23</v>
      </c>
      <c r="EV184" s="75">
        <f>'1.Лок.смета.и.Акт'!F340</f>
        <v>971.73</v>
      </c>
      <c r="EW184" t="e">
        <f>'2.Лок.смета.и.Акт'!#REF!</f>
        <v>#REF!</v>
      </c>
      <c r="EX184">
        <v>0.91</v>
      </c>
      <c r="EY184">
        <v>1</v>
      </c>
      <c r="FQ184">
        <v>0</v>
      </c>
      <c r="FR184">
        <f t="shared" si="216"/>
        <v>0</v>
      </c>
      <c r="FS184">
        <v>0</v>
      </c>
      <c r="FX184">
        <v>90</v>
      </c>
      <c r="FY184">
        <v>70</v>
      </c>
      <c r="GA184" t="s">
        <v>6</v>
      </c>
      <c r="GD184">
        <v>1</v>
      </c>
      <c r="GF184">
        <v>1157023452</v>
      </c>
      <c r="GG184">
        <v>2</v>
      </c>
      <c r="GH184">
        <v>1</v>
      </c>
      <c r="GI184">
        <v>2</v>
      </c>
      <c r="GJ184">
        <v>0</v>
      </c>
      <c r="GK184">
        <v>0</v>
      </c>
      <c r="GL184">
        <f t="shared" si="217"/>
        <v>0</v>
      </c>
      <c r="GM184" t="e">
        <f t="shared" si="218"/>
        <v>#REF!</v>
      </c>
      <c r="GN184" t="e">
        <f t="shared" si="219"/>
        <v>#REF!</v>
      </c>
      <c r="GO184">
        <f t="shared" si="220"/>
        <v>0</v>
      </c>
      <c r="GP184">
        <f t="shared" si="221"/>
        <v>0</v>
      </c>
      <c r="GR184">
        <v>0</v>
      </c>
      <c r="GS184">
        <v>3</v>
      </c>
      <c r="GT184">
        <v>0</v>
      </c>
      <c r="GU184" t="s">
        <v>342</v>
      </c>
      <c r="GV184">
        <f>ROUND(((GT184*3)),2)</f>
        <v>0</v>
      </c>
      <c r="GW184">
        <v>1009.3</v>
      </c>
      <c r="GX184">
        <f t="shared" si="222"/>
        <v>0</v>
      </c>
      <c r="HA184">
        <v>0</v>
      </c>
      <c r="HB184">
        <v>0</v>
      </c>
      <c r="HC184">
        <f t="shared" si="223"/>
        <v>0</v>
      </c>
      <c r="HE184" t="s">
        <v>6</v>
      </c>
      <c r="HF184" t="s">
        <v>6</v>
      </c>
      <c r="HM184" t="s">
        <v>6</v>
      </c>
      <c r="HN184" t="s">
        <v>6</v>
      </c>
      <c r="HO184" t="s">
        <v>6</v>
      </c>
      <c r="HP184" t="s">
        <v>6</v>
      </c>
      <c r="HQ184" t="s">
        <v>6</v>
      </c>
      <c r="IF184">
        <v>-1</v>
      </c>
      <c r="IK184">
        <v>0</v>
      </c>
    </row>
    <row r="185" spans="1:255" x14ac:dyDescent="0.2">
      <c r="A185" s="2">
        <v>18</v>
      </c>
      <c r="B185" s="2">
        <v>1</v>
      </c>
      <c r="C185" s="2">
        <v>321</v>
      </c>
      <c r="D185" s="2"/>
      <c r="E185" s="2" t="s">
        <v>343</v>
      </c>
      <c r="F185" s="2" t="s">
        <v>344</v>
      </c>
      <c r="G185" s="2" t="s">
        <v>345</v>
      </c>
      <c r="H185" s="2" t="s">
        <v>182</v>
      </c>
      <c r="I185" s="2">
        <f>I183*J185</f>
        <v>71.286919999999995</v>
      </c>
      <c r="J185" s="216">
        <f>'5.Ведомость_списания'!F103</f>
        <v>229.9578064516129</v>
      </c>
      <c r="K185" s="2">
        <v>229.95780600000001</v>
      </c>
      <c r="L185" s="2"/>
      <c r="M185" s="2"/>
      <c r="N185" s="2"/>
      <c r="O185" s="2">
        <f t="shared" si="193"/>
        <v>2164</v>
      </c>
      <c r="P185" s="2">
        <f t="shared" si="194"/>
        <v>2164</v>
      </c>
      <c r="Q185" s="2">
        <f t="shared" si="195"/>
        <v>0</v>
      </c>
      <c r="R185" s="2">
        <f t="shared" si="196"/>
        <v>0</v>
      </c>
      <c r="S185" s="2">
        <f t="shared" si="197"/>
        <v>0</v>
      </c>
      <c r="T185" s="2">
        <f t="shared" si="198"/>
        <v>0</v>
      </c>
      <c r="U185" s="2">
        <f t="shared" si="199"/>
        <v>0</v>
      </c>
      <c r="V185" s="2">
        <f t="shared" si="200"/>
        <v>0</v>
      </c>
      <c r="W185" s="2">
        <f t="shared" si="201"/>
        <v>1</v>
      </c>
      <c r="X185" s="2">
        <f t="shared" si="202"/>
        <v>0</v>
      </c>
      <c r="Y185" s="2">
        <f t="shared" si="203"/>
        <v>0</v>
      </c>
      <c r="Z185" s="2"/>
      <c r="AA185" s="2">
        <v>86295183</v>
      </c>
      <c r="AB185" s="2">
        <f t="shared" si="204"/>
        <v>30.36</v>
      </c>
      <c r="AC185" s="2">
        <f>ROUND((ES185),2)</f>
        <v>30.36</v>
      </c>
      <c r="AD185" s="2">
        <f>ROUND((((ET185)-(EU185))+AE185),2)</f>
        <v>0</v>
      </c>
      <c r="AE185" s="2">
        <f>ROUND((EU185),2)</f>
        <v>0</v>
      </c>
      <c r="AF185" s="2">
        <f>ROUND((EV185),2)</f>
        <v>0</v>
      </c>
      <c r="AG185" s="2">
        <f t="shared" si="205"/>
        <v>0</v>
      </c>
      <c r="AH185" s="2">
        <f>(EW185)</f>
        <v>0</v>
      </c>
      <c r="AI185" s="2">
        <f>(EX185)</f>
        <v>0</v>
      </c>
      <c r="AJ185" s="2">
        <f t="shared" si="206"/>
        <v>0.01</v>
      </c>
      <c r="AK185" s="2">
        <v>30.36</v>
      </c>
      <c r="AL185" s="110">
        <f>'1.Лок.смета.и.Акт'!F346</f>
        <v>30.36</v>
      </c>
      <c r="AM185" s="2">
        <v>0</v>
      </c>
      <c r="AN185" s="2">
        <v>0</v>
      </c>
      <c r="AO185" s="2">
        <v>0</v>
      </c>
      <c r="AP185" s="2">
        <v>0</v>
      </c>
      <c r="AQ185" s="2">
        <v>0</v>
      </c>
      <c r="AR185" s="2">
        <v>0</v>
      </c>
      <c r="AS185" s="2">
        <v>0.01</v>
      </c>
      <c r="AT185" s="2">
        <v>0</v>
      </c>
      <c r="AU185" s="2">
        <v>0</v>
      </c>
      <c r="AV185" s="2">
        <v>1</v>
      </c>
      <c r="AW185" s="2">
        <v>1</v>
      </c>
      <c r="AX185" s="2"/>
      <c r="AY185" s="2"/>
      <c r="AZ185" s="2">
        <v>1</v>
      </c>
      <c r="BA185" s="2">
        <v>1</v>
      </c>
      <c r="BB185" s="2">
        <v>1</v>
      </c>
      <c r="BC185" s="2">
        <v>1</v>
      </c>
      <c r="BD185" s="2" t="s">
        <v>6</v>
      </c>
      <c r="BE185" s="2" t="s">
        <v>6</v>
      </c>
      <c r="BF185" s="2" t="s">
        <v>6</v>
      </c>
      <c r="BG185" s="2" t="s">
        <v>6</v>
      </c>
      <c r="BH185" s="2">
        <v>3</v>
      </c>
      <c r="BI185" s="2">
        <v>1</v>
      </c>
      <c r="BJ185" s="2" t="s">
        <v>346</v>
      </c>
      <c r="BK185" s="2"/>
      <c r="BL185" s="2"/>
      <c r="BM185" s="2">
        <v>500001</v>
      </c>
      <c r="BN185" s="2">
        <v>0</v>
      </c>
      <c r="BO185" s="2" t="s">
        <v>6</v>
      </c>
      <c r="BP185" s="2">
        <v>0</v>
      </c>
      <c r="BQ185" s="2">
        <v>20</v>
      </c>
      <c r="BR185" s="2">
        <v>0</v>
      </c>
      <c r="BS185" s="2">
        <v>1</v>
      </c>
      <c r="BT185" s="2">
        <v>1</v>
      </c>
      <c r="BU185" s="2">
        <v>1</v>
      </c>
      <c r="BV185" s="2">
        <v>1</v>
      </c>
      <c r="BW185" s="2">
        <v>1</v>
      </c>
      <c r="BX185" s="2">
        <v>1</v>
      </c>
      <c r="BY185" s="2" t="s">
        <v>6</v>
      </c>
      <c r="BZ185" s="2">
        <v>0</v>
      </c>
      <c r="CA185" s="2">
        <v>0</v>
      </c>
      <c r="CB185" s="2" t="s">
        <v>6</v>
      </c>
      <c r="CC185" s="2"/>
      <c r="CD185" s="2"/>
      <c r="CE185" s="2">
        <v>0</v>
      </c>
      <c r="CF185" s="2">
        <v>0</v>
      </c>
      <c r="CG185" s="2">
        <v>0</v>
      </c>
      <c r="CH185" s="2"/>
      <c r="CI185" s="2"/>
      <c r="CJ185" s="2"/>
      <c r="CK185" s="2"/>
      <c r="CL185" s="2"/>
      <c r="CM185" s="2">
        <v>0</v>
      </c>
      <c r="CN185" s="2" t="s">
        <v>6</v>
      </c>
      <c r="CO185" s="2">
        <v>0</v>
      </c>
      <c r="CP185" s="2">
        <f t="shared" si="207"/>
        <v>2164</v>
      </c>
      <c r="CQ185" s="2">
        <f t="shared" si="208"/>
        <v>30.36</v>
      </c>
      <c r="CR185" s="2">
        <f t="shared" si="209"/>
        <v>0</v>
      </c>
      <c r="CS185" s="2">
        <f t="shared" si="210"/>
        <v>0</v>
      </c>
      <c r="CT185" s="2">
        <f t="shared" si="211"/>
        <v>0</v>
      </c>
      <c r="CU185" s="2">
        <f t="shared" si="212"/>
        <v>0</v>
      </c>
      <c r="CV185" s="2">
        <f t="shared" si="213"/>
        <v>0</v>
      </c>
      <c r="CW185" s="2">
        <f t="shared" si="214"/>
        <v>0</v>
      </c>
      <c r="CX185" s="2">
        <f t="shared" si="215"/>
        <v>0.01</v>
      </c>
      <c r="CY185" s="2">
        <f>(((S185+(R185*IF(0,0,1)))*AT185)/100)</f>
        <v>0</v>
      </c>
      <c r="CZ185" s="2">
        <f>(((S185+(R185*IF(0,0,1)))*AU185)/100)</f>
        <v>0</v>
      </c>
      <c r="DA185" s="2"/>
      <c r="DB185" s="2"/>
      <c r="DC185" s="2" t="s">
        <v>6</v>
      </c>
      <c r="DD185" s="2" t="s">
        <v>6</v>
      </c>
      <c r="DE185" s="2" t="s">
        <v>6</v>
      </c>
      <c r="DF185" s="2" t="s">
        <v>6</v>
      </c>
      <c r="DG185" s="2" t="s">
        <v>6</v>
      </c>
      <c r="DH185" s="2" t="s">
        <v>6</v>
      </c>
      <c r="DI185" s="2" t="s">
        <v>6</v>
      </c>
      <c r="DJ185" s="2" t="s">
        <v>6</v>
      </c>
      <c r="DK185" s="2" t="s">
        <v>6</v>
      </c>
      <c r="DL185" s="2" t="s">
        <v>6</v>
      </c>
      <c r="DM185" s="2" t="s">
        <v>6</v>
      </c>
      <c r="DN185" s="2">
        <v>0</v>
      </c>
      <c r="DO185" s="2">
        <v>0</v>
      </c>
      <c r="DP185" s="2">
        <v>1</v>
      </c>
      <c r="DQ185" s="2">
        <v>1</v>
      </c>
      <c r="DR185" s="2"/>
      <c r="DS185" s="2"/>
      <c r="DT185" s="2"/>
      <c r="DU185" s="2">
        <v>1009</v>
      </c>
      <c r="DV185" s="2" t="s">
        <v>182</v>
      </c>
      <c r="DW185" s="2" t="s">
        <v>182</v>
      </c>
      <c r="DX185" s="2">
        <v>1</v>
      </c>
      <c r="DY185" s="2"/>
      <c r="DZ185" s="2" t="s">
        <v>6</v>
      </c>
      <c r="EA185" s="2" t="s">
        <v>6</v>
      </c>
      <c r="EB185" s="2" t="s">
        <v>6</v>
      </c>
      <c r="EC185" s="2" t="s">
        <v>6</v>
      </c>
      <c r="ED185" s="2"/>
      <c r="EE185" s="2">
        <v>54938781</v>
      </c>
      <c r="EF185" s="2">
        <v>20</v>
      </c>
      <c r="EG185" s="2" t="s">
        <v>34</v>
      </c>
      <c r="EH185" s="2">
        <v>0</v>
      </c>
      <c r="EI185" s="2" t="s">
        <v>6</v>
      </c>
      <c r="EJ185" s="2">
        <v>1</v>
      </c>
      <c r="EK185" s="2">
        <v>500001</v>
      </c>
      <c r="EL185" s="2" t="s">
        <v>35</v>
      </c>
      <c r="EM185" s="2" t="s">
        <v>36</v>
      </c>
      <c r="EN185" s="2"/>
      <c r="EO185" s="2" t="s">
        <v>6</v>
      </c>
      <c r="EP185" s="2"/>
      <c r="EQ185" s="2">
        <v>0</v>
      </c>
      <c r="ER185" s="2">
        <v>30.36</v>
      </c>
      <c r="ES185" s="110">
        <f>'1.Лок.смета.и.Акт'!F346</f>
        <v>30.36</v>
      </c>
      <c r="ET185" s="2">
        <v>0</v>
      </c>
      <c r="EU185" s="2">
        <v>0</v>
      </c>
      <c r="EV185" s="2">
        <v>0</v>
      </c>
      <c r="EW185" s="2">
        <v>0</v>
      </c>
      <c r="EX185" s="2">
        <v>0</v>
      </c>
      <c r="EY185" s="2"/>
      <c r="EZ185" s="2"/>
      <c r="FA185" s="2"/>
      <c r="FB185" s="2"/>
      <c r="FC185" s="2"/>
      <c r="FD185" s="2"/>
      <c r="FE185" s="2"/>
      <c r="FF185" s="2"/>
      <c r="FG185" s="2"/>
      <c r="FH185" s="2"/>
      <c r="FI185" s="2"/>
      <c r="FJ185" s="2"/>
      <c r="FK185" s="2"/>
      <c r="FL185" s="2"/>
      <c r="FM185" s="2"/>
      <c r="FN185" s="2"/>
      <c r="FO185" s="2"/>
      <c r="FP185" s="2"/>
      <c r="FQ185" s="2">
        <v>0</v>
      </c>
      <c r="FR185" s="2">
        <f t="shared" si="216"/>
        <v>0</v>
      </c>
      <c r="FS185" s="2">
        <v>0</v>
      </c>
      <c r="FT185" s="2"/>
      <c r="FU185" s="2"/>
      <c r="FV185" s="2"/>
      <c r="FW185" s="2"/>
      <c r="FX185" s="2">
        <v>0</v>
      </c>
      <c r="FY185" s="2">
        <v>0</v>
      </c>
      <c r="FZ185" s="2"/>
      <c r="GA185" s="2" t="s">
        <v>6</v>
      </c>
      <c r="GB185" s="2"/>
      <c r="GC185" s="2"/>
      <c r="GD185" s="2">
        <v>1</v>
      </c>
      <c r="GE185" s="2"/>
      <c r="GF185" s="2">
        <v>-1572081851</v>
      </c>
      <c r="GG185" s="2">
        <v>2</v>
      </c>
      <c r="GH185" s="2">
        <v>1</v>
      </c>
      <c r="GI185" s="2">
        <v>-2</v>
      </c>
      <c r="GJ185" s="2">
        <v>0</v>
      </c>
      <c r="GK185" s="2">
        <v>0</v>
      </c>
      <c r="GL185" s="2">
        <f t="shared" si="217"/>
        <v>0</v>
      </c>
      <c r="GM185" s="2">
        <f t="shared" si="218"/>
        <v>2164</v>
      </c>
      <c r="GN185" s="2">
        <f t="shared" si="219"/>
        <v>2164</v>
      </c>
      <c r="GO185" s="2">
        <f t="shared" si="220"/>
        <v>0</v>
      </c>
      <c r="GP185" s="2">
        <f t="shared" si="221"/>
        <v>0</v>
      </c>
      <c r="GQ185" s="2"/>
      <c r="GR185" s="2">
        <v>0</v>
      </c>
      <c r="GS185" s="2">
        <v>3</v>
      </c>
      <c r="GT185" s="2">
        <v>0</v>
      </c>
      <c r="GU185" s="2" t="s">
        <v>6</v>
      </c>
      <c r="GV185" s="2">
        <f>ROUND((GT185),2)</f>
        <v>0</v>
      </c>
      <c r="GW185" s="2">
        <v>1</v>
      </c>
      <c r="GX185" s="2">
        <f t="shared" si="222"/>
        <v>0</v>
      </c>
      <c r="GY185" s="2"/>
      <c r="GZ185" s="2"/>
      <c r="HA185" s="2">
        <v>0</v>
      </c>
      <c r="HB185" s="2">
        <v>0</v>
      </c>
      <c r="HC185" s="2">
        <f t="shared" si="223"/>
        <v>0</v>
      </c>
      <c r="HD185" s="2"/>
      <c r="HE185" s="2" t="s">
        <v>6</v>
      </c>
      <c r="HF185" s="2" t="s">
        <v>6</v>
      </c>
      <c r="HG185" s="2"/>
      <c r="HH185" s="2"/>
      <c r="HI185" s="2"/>
      <c r="HJ185" s="2"/>
      <c r="HK185" s="2"/>
      <c r="HL185" s="2"/>
      <c r="HM185" s="2" t="s">
        <v>6</v>
      </c>
      <c r="HN185" s="2" t="s">
        <v>6</v>
      </c>
      <c r="HO185" s="2" t="s">
        <v>6</v>
      </c>
      <c r="HP185" s="2" t="s">
        <v>6</v>
      </c>
      <c r="HQ185" s="2" t="s">
        <v>6</v>
      </c>
      <c r="HR185" s="2"/>
      <c r="HS185" s="2"/>
      <c r="HT185" s="2"/>
      <c r="HU185" s="2"/>
      <c r="HV185" s="2"/>
      <c r="HW185" s="2"/>
      <c r="HX185" s="2"/>
      <c r="HY185" s="2"/>
      <c r="HZ185" s="2"/>
      <c r="IA185" s="2"/>
      <c r="IB185" s="2"/>
      <c r="IC185" s="2"/>
      <c r="ID185" s="2"/>
      <c r="IE185" s="2"/>
      <c r="IF185" s="2">
        <v>-1</v>
      </c>
      <c r="IG185" s="2"/>
      <c r="IH185" s="2"/>
      <c r="II185" s="2"/>
      <c r="IJ185" s="2"/>
      <c r="IK185" s="2">
        <v>0</v>
      </c>
      <c r="IL185" s="2"/>
      <c r="IM185" s="2"/>
      <c r="IN185" s="2"/>
      <c r="IO185" s="2"/>
      <c r="IP185" s="2"/>
      <c r="IQ185" s="2"/>
      <c r="IR185" s="2"/>
      <c r="IS185" s="2"/>
      <c r="IT185" s="2"/>
      <c r="IU185" s="2"/>
    </row>
    <row r="186" spans="1:255" x14ac:dyDescent="0.2">
      <c r="A186">
        <v>18</v>
      </c>
      <c r="B186">
        <v>1</v>
      </c>
      <c r="C186">
        <v>328</v>
      </c>
      <c r="E186" t="s">
        <v>343</v>
      </c>
      <c r="F186" t="e">
        <f>'2.Лок.смета.и.Акт'!#REF!</f>
        <v>#REF!</v>
      </c>
      <c r="G186" t="s">
        <v>345</v>
      </c>
      <c r="H186" t="s">
        <v>182</v>
      </c>
      <c r="I186">
        <f>I184*J186</f>
        <v>71.286919999999995</v>
      </c>
      <c r="J186">
        <v>229.9578064516129</v>
      </c>
      <c r="K186">
        <v>229.95780600000001</v>
      </c>
      <c r="O186">
        <f t="shared" si="193"/>
        <v>23950</v>
      </c>
      <c r="P186">
        <f t="shared" si="194"/>
        <v>23950</v>
      </c>
      <c r="Q186">
        <f t="shared" si="195"/>
        <v>0</v>
      </c>
      <c r="R186">
        <f t="shared" si="196"/>
        <v>0</v>
      </c>
      <c r="S186">
        <f t="shared" si="197"/>
        <v>0</v>
      </c>
      <c r="T186">
        <f t="shared" si="198"/>
        <v>0</v>
      </c>
      <c r="U186">
        <f t="shared" si="199"/>
        <v>0</v>
      </c>
      <c r="V186">
        <f t="shared" si="200"/>
        <v>0</v>
      </c>
      <c r="W186">
        <f t="shared" si="201"/>
        <v>1</v>
      </c>
      <c r="X186">
        <f t="shared" si="202"/>
        <v>0</v>
      </c>
      <c r="Y186">
        <f t="shared" si="203"/>
        <v>0</v>
      </c>
      <c r="AA186">
        <v>86295184</v>
      </c>
      <c r="AB186">
        <f t="shared" si="204"/>
        <v>44.44</v>
      </c>
      <c r="AC186">
        <f>ROUND((ES186),2)</f>
        <v>44.44</v>
      </c>
      <c r="AD186">
        <f>ROUND((((ET186)-(EU186))+AE186),2)</f>
        <v>0</v>
      </c>
      <c r="AE186">
        <f>ROUND((EU186),2)</f>
        <v>0</v>
      </c>
      <c r="AF186">
        <f>ROUND((EV186),2)</f>
        <v>0</v>
      </c>
      <c r="AG186">
        <f t="shared" si="205"/>
        <v>0</v>
      </c>
      <c r="AH186">
        <f>(EW186)</f>
        <v>0</v>
      </c>
      <c r="AI186">
        <f>(EX186)</f>
        <v>0</v>
      </c>
      <c r="AJ186">
        <f t="shared" si="206"/>
        <v>0.01</v>
      </c>
      <c r="AK186">
        <v>44.44</v>
      </c>
      <c r="AL186">
        <v>44.44</v>
      </c>
      <c r="AM186">
        <v>0</v>
      </c>
      <c r="AN186">
        <v>0</v>
      </c>
      <c r="AO186">
        <v>0</v>
      </c>
      <c r="AP186">
        <v>0</v>
      </c>
      <c r="AQ186">
        <v>0</v>
      </c>
      <c r="AR186">
        <v>0</v>
      </c>
      <c r="AS186">
        <v>0.01</v>
      </c>
      <c r="AT186">
        <v>0</v>
      </c>
      <c r="AU186">
        <v>0</v>
      </c>
      <c r="AV186">
        <v>1</v>
      </c>
      <c r="AW186">
        <v>1</v>
      </c>
      <c r="AZ186">
        <v>1</v>
      </c>
      <c r="BA186">
        <v>1</v>
      </c>
      <c r="BB186">
        <v>1</v>
      </c>
      <c r="BC186">
        <v>7.56</v>
      </c>
      <c r="BD186" t="s">
        <v>6</v>
      </c>
      <c r="BE186" t="s">
        <v>6</v>
      </c>
      <c r="BF186" t="s">
        <v>6</v>
      </c>
      <c r="BG186" t="s">
        <v>6</v>
      </c>
      <c r="BH186">
        <v>3</v>
      </c>
      <c r="BI186">
        <v>1</v>
      </c>
      <c r="BJ186" t="s">
        <v>346</v>
      </c>
      <c r="BM186">
        <v>500001</v>
      </c>
      <c r="BN186">
        <v>0</v>
      </c>
      <c r="BO186" t="s">
        <v>6</v>
      </c>
      <c r="BP186">
        <v>0</v>
      </c>
      <c r="BQ186">
        <v>20</v>
      </c>
      <c r="BR186">
        <v>0</v>
      </c>
      <c r="BS186">
        <v>1</v>
      </c>
      <c r="BT186">
        <v>1</v>
      </c>
      <c r="BU186">
        <v>1</v>
      </c>
      <c r="BV186">
        <v>1</v>
      </c>
      <c r="BW186">
        <v>1</v>
      </c>
      <c r="BX186">
        <v>1</v>
      </c>
      <c r="BY186" t="s">
        <v>6</v>
      </c>
      <c r="BZ186">
        <v>0</v>
      </c>
      <c r="CA186">
        <v>0</v>
      </c>
      <c r="CB186" t="s">
        <v>6</v>
      </c>
      <c r="CE186">
        <v>0</v>
      </c>
      <c r="CF186">
        <v>0</v>
      </c>
      <c r="CG186">
        <v>0</v>
      </c>
      <c r="CM186">
        <v>0</v>
      </c>
      <c r="CN186" t="s">
        <v>6</v>
      </c>
      <c r="CO186">
        <v>0</v>
      </c>
      <c r="CP186">
        <f t="shared" si="207"/>
        <v>23950</v>
      </c>
      <c r="CQ186">
        <f t="shared" si="208"/>
        <v>335.96639999999996</v>
      </c>
      <c r="CR186">
        <f t="shared" si="209"/>
        <v>0</v>
      </c>
      <c r="CS186">
        <f t="shared" si="210"/>
        <v>0</v>
      </c>
      <c r="CT186">
        <f t="shared" si="211"/>
        <v>0</v>
      </c>
      <c r="CU186">
        <f t="shared" si="212"/>
        <v>0</v>
      </c>
      <c r="CV186">
        <f t="shared" si="213"/>
        <v>0</v>
      </c>
      <c r="CW186">
        <f t="shared" si="214"/>
        <v>0</v>
      </c>
      <c r="CX186">
        <f t="shared" si="215"/>
        <v>0.01</v>
      </c>
      <c r="CY186">
        <f>(S186+R186)*(BZ186/100)</f>
        <v>0</v>
      </c>
      <c r="CZ186">
        <f>(S186+R186)*(CA186/100)</f>
        <v>0</v>
      </c>
      <c r="DC186" t="s">
        <v>6</v>
      </c>
      <c r="DD186" t="s">
        <v>6</v>
      </c>
      <c r="DE186" t="s">
        <v>6</v>
      </c>
      <c r="DF186" t="s">
        <v>6</v>
      </c>
      <c r="DG186" t="s">
        <v>6</v>
      </c>
      <c r="DH186" t="s">
        <v>6</v>
      </c>
      <c r="DI186" t="s">
        <v>6</v>
      </c>
      <c r="DJ186" t="s">
        <v>6</v>
      </c>
      <c r="DK186" t="s">
        <v>6</v>
      </c>
      <c r="DL186" t="s">
        <v>6</v>
      </c>
      <c r="DM186" t="s">
        <v>6</v>
      </c>
      <c r="DN186">
        <v>0</v>
      </c>
      <c r="DO186">
        <v>0</v>
      </c>
      <c r="DP186">
        <v>1</v>
      </c>
      <c r="DQ186">
        <v>1</v>
      </c>
      <c r="DU186">
        <v>1009</v>
      </c>
      <c r="DV186" t="s">
        <v>182</v>
      </c>
      <c r="DW186" t="e">
        <f>'2.Лок.смета.и.Акт'!#REF!</f>
        <v>#REF!</v>
      </c>
      <c r="DX186">
        <v>1</v>
      </c>
      <c r="DZ186" t="s">
        <v>6</v>
      </c>
      <c r="EA186" t="s">
        <v>6</v>
      </c>
      <c r="EB186" t="s">
        <v>6</v>
      </c>
      <c r="EC186" t="s">
        <v>6</v>
      </c>
      <c r="EE186">
        <v>54938781</v>
      </c>
      <c r="EF186">
        <v>20</v>
      </c>
      <c r="EG186" t="s">
        <v>34</v>
      </c>
      <c r="EH186">
        <v>0</v>
      </c>
      <c r="EI186" t="s">
        <v>6</v>
      </c>
      <c r="EJ186">
        <v>1</v>
      </c>
      <c r="EK186">
        <v>500001</v>
      </c>
      <c r="EL186" t="s">
        <v>35</v>
      </c>
      <c r="EM186" t="s">
        <v>36</v>
      </c>
      <c r="EO186" t="s">
        <v>6</v>
      </c>
      <c r="EQ186">
        <v>0</v>
      </c>
      <c r="ER186">
        <v>316.67</v>
      </c>
      <c r="ES186">
        <v>44.44</v>
      </c>
      <c r="ET186">
        <v>0</v>
      </c>
      <c r="EU186">
        <v>0</v>
      </c>
      <c r="EV186">
        <v>0</v>
      </c>
      <c r="EW186">
        <v>0</v>
      </c>
      <c r="EX186">
        <v>0</v>
      </c>
      <c r="EZ186">
        <v>5</v>
      </c>
      <c r="FC186">
        <v>0</v>
      </c>
      <c r="FD186">
        <v>18</v>
      </c>
      <c r="FF186">
        <v>316.67</v>
      </c>
      <c r="FQ186">
        <v>0</v>
      </c>
      <c r="FR186">
        <f t="shared" si="216"/>
        <v>0</v>
      </c>
      <c r="FS186">
        <v>0</v>
      </c>
      <c r="FX186">
        <v>0</v>
      </c>
      <c r="FY186">
        <v>0</v>
      </c>
      <c r="GA186" t="s">
        <v>347</v>
      </c>
      <c r="GD186">
        <v>1</v>
      </c>
      <c r="GF186">
        <v>-1572081851</v>
      </c>
      <c r="GG186">
        <v>2</v>
      </c>
      <c r="GH186">
        <v>3</v>
      </c>
      <c r="GI186">
        <v>5</v>
      </c>
      <c r="GJ186">
        <v>0</v>
      </c>
      <c r="GK186">
        <v>0</v>
      </c>
      <c r="GL186">
        <f t="shared" si="217"/>
        <v>0</v>
      </c>
      <c r="GM186">
        <f t="shared" si="218"/>
        <v>23950</v>
      </c>
      <c r="GN186">
        <f t="shared" si="219"/>
        <v>23950</v>
      </c>
      <c r="GO186">
        <f t="shared" si="220"/>
        <v>0</v>
      </c>
      <c r="GP186">
        <f t="shared" si="221"/>
        <v>0</v>
      </c>
      <c r="GR186">
        <v>1</v>
      </c>
      <c r="GS186">
        <v>1</v>
      </c>
      <c r="GT186">
        <v>0</v>
      </c>
      <c r="GU186" t="s">
        <v>6</v>
      </c>
      <c r="GV186">
        <f>ROUND((GT186),2)</f>
        <v>0</v>
      </c>
      <c r="GW186">
        <v>1</v>
      </c>
      <c r="GX186">
        <f t="shared" si="222"/>
        <v>0</v>
      </c>
      <c r="HA186">
        <v>0</v>
      </c>
      <c r="HB186">
        <v>0</v>
      </c>
      <c r="HC186">
        <f t="shared" si="223"/>
        <v>0</v>
      </c>
      <c r="HE186" t="s">
        <v>38</v>
      </c>
      <c r="HF186" t="s">
        <v>39</v>
      </c>
      <c r="HM186" t="s">
        <v>6</v>
      </c>
      <c r="HN186" t="s">
        <v>6</v>
      </c>
      <c r="HO186" t="s">
        <v>6</v>
      </c>
      <c r="HP186" t="s">
        <v>6</v>
      </c>
      <c r="HQ186" t="s">
        <v>6</v>
      </c>
      <c r="IF186">
        <v>-1</v>
      </c>
      <c r="IK186">
        <v>0</v>
      </c>
    </row>
    <row r="187" spans="1:255" x14ac:dyDescent="0.2">
      <c r="IF187">
        <v>-1</v>
      </c>
    </row>
    <row r="188" spans="1:255" x14ac:dyDescent="0.2">
      <c r="A188" s="3">
        <v>51</v>
      </c>
      <c r="B188" s="3">
        <f>B24</f>
        <v>1</v>
      </c>
      <c r="C188" s="3">
        <f>A24</f>
        <v>4</v>
      </c>
      <c r="D188" s="3">
        <f>ROW(A24)</f>
        <v>24</v>
      </c>
      <c r="E188" s="3"/>
      <c r="F188" s="3" t="str">
        <f>IF(F24&lt;&gt;"",F24,"")</f>
        <v>Лестница с.1-2 7-20 этажи</v>
      </c>
      <c r="G188" s="3" t="str">
        <f>IF(G24&lt;&gt;"",G24,"")</f>
        <v>Лестница с.1-2 7-20 этажи</v>
      </c>
      <c r="H188" s="3">
        <v>0</v>
      </c>
      <c r="I188" s="3"/>
      <c r="J188" s="3"/>
      <c r="K188" s="3"/>
      <c r="L188" s="3"/>
      <c r="M188" s="3"/>
      <c r="N188" s="3"/>
      <c r="O188" s="3">
        <f t="shared" ref="O188:T188" si="226">ROUND(AB188,0)</f>
        <v>202484</v>
      </c>
      <c r="P188" s="3">
        <f t="shared" si="226"/>
        <v>185855</v>
      </c>
      <c r="Q188" s="3">
        <f t="shared" si="226"/>
        <v>10889</v>
      </c>
      <c r="R188" s="3">
        <f t="shared" si="226"/>
        <v>1217</v>
      </c>
      <c r="S188" s="3">
        <f t="shared" si="226"/>
        <v>5740</v>
      </c>
      <c r="T188" s="3">
        <f t="shared" si="226"/>
        <v>0</v>
      </c>
      <c r="U188" s="3">
        <f>AH188</f>
        <v>623.34606199999985</v>
      </c>
      <c r="V188" s="3">
        <f>AI188</f>
        <v>90.046986000000004</v>
      </c>
      <c r="W188" s="3">
        <f>ROUND(AJ188,0)</f>
        <v>1</v>
      </c>
      <c r="X188" s="3">
        <f>ROUND(AK188,0)</f>
        <v>9071</v>
      </c>
      <c r="Y188" s="3">
        <f>ROUND(AL188,0)</f>
        <v>5989</v>
      </c>
      <c r="Z188" s="3"/>
      <c r="AA188" s="3"/>
      <c r="AB188" s="3">
        <f>ROUND(SUMIF(AA28:AA186,"=86295183",O28:O186),0)</f>
        <v>202484</v>
      </c>
      <c r="AC188" s="3">
        <f>ROUND(SUMIF(AA28:AA186,"=86295183",P28:P186),0)</f>
        <v>185855</v>
      </c>
      <c r="AD188" s="3">
        <f>ROUND(SUMIF(AA28:AA186,"=86295183",Q28:Q186),0)</f>
        <v>10889</v>
      </c>
      <c r="AE188" s="3">
        <f>ROUND(SUMIF(AA28:AA186,"=86295183",R28:R186),0)</f>
        <v>1217</v>
      </c>
      <c r="AF188" s="3">
        <f>ROUND(SUMIF(AA28:AA186,"=86295183",S28:S186),0)</f>
        <v>5740</v>
      </c>
      <c r="AG188" s="3">
        <f>ROUND(SUMIF(AA28:AA186,"=86295183",T28:T186),0)</f>
        <v>0</v>
      </c>
      <c r="AH188" s="3">
        <f>SUMIF(AA28:AA186,"=86295183",U28:U186)</f>
        <v>623.34606199999985</v>
      </c>
      <c r="AI188" s="3">
        <f>SUMIF(AA28:AA186,"=86295183",V28:V186)</f>
        <v>90.046986000000004</v>
      </c>
      <c r="AJ188" s="3">
        <f>ROUND(SUMIF(AA28:AA186,"=86295183",W28:W186),0)</f>
        <v>1</v>
      </c>
      <c r="AK188" s="3">
        <f>ROUND(SUMIF(AA28:AA186,"=86295183",X28:X186),0)</f>
        <v>9071</v>
      </c>
      <c r="AL188" s="3">
        <f>ROUND(SUMIF(AA28:AA186,"=86295183",Y28:Y186),0)</f>
        <v>5989</v>
      </c>
      <c r="AM188" s="3"/>
      <c r="AN188" s="3"/>
      <c r="AO188" s="3">
        <f t="shared" ref="AO188:BD188" si="227">ROUND(BX188,0)</f>
        <v>0</v>
      </c>
      <c r="AP188" s="3">
        <f t="shared" si="227"/>
        <v>0</v>
      </c>
      <c r="AQ188" s="3">
        <f t="shared" si="227"/>
        <v>0</v>
      </c>
      <c r="AR188" s="3">
        <f t="shared" si="227"/>
        <v>217544</v>
      </c>
      <c r="AS188" s="3">
        <f t="shared" si="227"/>
        <v>217544</v>
      </c>
      <c r="AT188" s="3">
        <f t="shared" si="227"/>
        <v>0</v>
      </c>
      <c r="AU188" s="3">
        <f t="shared" si="227"/>
        <v>0</v>
      </c>
      <c r="AV188" s="3">
        <f t="shared" si="227"/>
        <v>185855</v>
      </c>
      <c r="AW188" s="3">
        <f t="shared" si="227"/>
        <v>185855</v>
      </c>
      <c r="AX188" s="3">
        <f t="shared" si="227"/>
        <v>0</v>
      </c>
      <c r="AY188" s="3">
        <f t="shared" si="227"/>
        <v>185855</v>
      </c>
      <c r="AZ188" s="3">
        <f t="shared" si="227"/>
        <v>0</v>
      </c>
      <c r="BA188" s="3">
        <f t="shared" si="227"/>
        <v>0</v>
      </c>
      <c r="BB188" s="3">
        <f t="shared" si="227"/>
        <v>0</v>
      </c>
      <c r="BC188" s="3">
        <f t="shared" si="227"/>
        <v>0</v>
      </c>
      <c r="BD188" s="3">
        <f t="shared" si="227"/>
        <v>0</v>
      </c>
      <c r="BE188" s="3"/>
      <c r="BF188" s="3"/>
      <c r="BG188" s="3"/>
      <c r="BH188" s="3"/>
      <c r="BI188" s="3"/>
      <c r="BJ188" s="3"/>
      <c r="BK188" s="3"/>
      <c r="BL188" s="3"/>
      <c r="BM188" s="3"/>
      <c r="BN188" s="3"/>
      <c r="BO188" s="3"/>
      <c r="BP188" s="3"/>
      <c r="BQ188" s="3"/>
      <c r="BR188" s="3"/>
      <c r="BS188" s="3"/>
      <c r="BT188" s="3"/>
      <c r="BU188" s="3"/>
      <c r="BV188" s="3"/>
      <c r="BW188" s="3"/>
      <c r="BX188" s="3">
        <f>ROUND(SUMIF(AA28:AA186,"=86295183",FQ28:FQ186),0)</f>
        <v>0</v>
      </c>
      <c r="BY188" s="3">
        <f>ROUND(SUMIF(AA28:AA186,"=86295183",FR28:FR186),0)</f>
        <v>0</v>
      </c>
      <c r="BZ188" s="3">
        <f>ROUND(SUMIF(AA28:AA186,"=86295183",GL28:GL186),0)</f>
        <v>0</v>
      </c>
      <c r="CA188" s="3">
        <f>ROUND(SUMIF(AA28:AA186,"=86295183",GM28:GM186),0)</f>
        <v>217544</v>
      </c>
      <c r="CB188" s="3">
        <f>ROUND(SUMIF(AA28:AA186,"=86295183",GN28:GN186),0)</f>
        <v>217544</v>
      </c>
      <c r="CC188" s="3">
        <f>ROUND(SUMIF(AA28:AA186,"=86295183",GO28:GO186),0)</f>
        <v>0</v>
      </c>
      <c r="CD188" s="3">
        <f>ROUND(SUMIF(AA28:AA186,"=86295183",GP28:GP186),0)</f>
        <v>0</v>
      </c>
      <c r="CE188" s="3">
        <f>AC188-BX188</f>
        <v>185855</v>
      </c>
      <c r="CF188" s="3">
        <f>AC188-BY188</f>
        <v>185855</v>
      </c>
      <c r="CG188" s="3">
        <f>BX188-BZ188</f>
        <v>0</v>
      </c>
      <c r="CH188" s="3">
        <f>AC188-BX188-BY188+BZ188</f>
        <v>185855</v>
      </c>
      <c r="CI188" s="3">
        <f>BY188-BZ188</f>
        <v>0</v>
      </c>
      <c r="CJ188" s="3">
        <f>ROUND(SUMIF(AA28:AA186,"=86295183",GX28:GX186),0)</f>
        <v>0</v>
      </c>
      <c r="CK188" s="3">
        <f>ROUND(SUMIF(AA28:AA186,"=86295183",GY28:GY186),0)</f>
        <v>0</v>
      </c>
      <c r="CL188" s="3">
        <f>ROUND(SUMIF(AA28:AA186,"=86295183",GZ28:GZ186),0)</f>
        <v>0</v>
      </c>
      <c r="CM188" s="3">
        <f>ROUND(SUMIF(AA28:AA186,"=86295183",HD28:HD186),0)</f>
        <v>0</v>
      </c>
      <c r="CN188" s="3"/>
      <c r="CO188" s="3"/>
      <c r="CP188" s="3"/>
      <c r="CQ188" s="3"/>
      <c r="CR188" s="3"/>
      <c r="CS188" s="3"/>
      <c r="CT188" s="3"/>
      <c r="CU188" s="3"/>
      <c r="CV188" s="3"/>
      <c r="CW188" s="3"/>
      <c r="CX188" s="3"/>
      <c r="CY188" s="3"/>
      <c r="CZ188" s="3"/>
      <c r="DA188" s="3"/>
      <c r="DB188" s="3"/>
      <c r="DC188" s="3"/>
      <c r="DD188" s="3"/>
      <c r="DE188" s="3"/>
      <c r="DF188" s="3"/>
      <c r="DG188" s="4">
        <f t="shared" ref="DG188:DL188" si="228">ROUND(DT188,0)</f>
        <v>1807276</v>
      </c>
      <c r="DH188" s="4">
        <f t="shared" si="228"/>
        <v>1556752</v>
      </c>
      <c r="DI188" s="4">
        <f t="shared" si="228"/>
        <v>101272</v>
      </c>
      <c r="DJ188" s="4">
        <f t="shared" si="228"/>
        <v>24108</v>
      </c>
      <c r="DK188" s="4">
        <f t="shared" si="228"/>
        <v>149252</v>
      </c>
      <c r="DL188" s="4">
        <f t="shared" si="228"/>
        <v>0</v>
      </c>
      <c r="DM188" s="4" t="e">
        <f>DZ188</f>
        <v>#REF!</v>
      </c>
      <c r="DN188" s="4">
        <f>EA188</f>
        <v>90.046986000000004</v>
      </c>
      <c r="DO188" s="4">
        <f>ROUND(EB188,0)</f>
        <v>1</v>
      </c>
      <c r="DP188" s="4" t="e">
        <f>ROUND(EC188,0)</f>
        <v>#REF!</v>
      </c>
      <c r="DQ188" s="4" t="e">
        <f>ROUND(ED188,0)</f>
        <v>#REF!</v>
      </c>
      <c r="DR188" s="4"/>
      <c r="DS188" s="4"/>
      <c r="DT188" s="4">
        <f>ROUND(SUMIF(AA28:AA186,"=86295184",O28:O186),0)</f>
        <v>1807276</v>
      </c>
      <c r="DU188" s="4">
        <f>ROUND(SUMIF(AA28:AA186,"=86295184",P28:P186),0)</f>
        <v>1556752</v>
      </c>
      <c r="DV188" s="4">
        <f>ROUND(SUMIF(AA28:AA186,"=86295184",Q28:Q186),0)</f>
        <v>101272</v>
      </c>
      <c r="DW188" s="4">
        <f>ROUND(SUMIF(AA28:AA186,"=86295184",R28:R186),0)</f>
        <v>24108</v>
      </c>
      <c r="DX188" s="4">
        <f>ROUND(SUMIF(AA28:AA186,"=86295184",S28:S186),0)</f>
        <v>149252</v>
      </c>
      <c r="DY188" s="4">
        <f>ROUND(SUMIF(AA28:AA186,"=86295184",T28:T186),0)</f>
        <v>0</v>
      </c>
      <c r="DZ188" s="4" t="e">
        <f>SUMIF(AA28:AA186,"=86295184",U28:U186)</f>
        <v>#REF!</v>
      </c>
      <c r="EA188" s="4">
        <f>SUMIF(AA28:AA186,"=86295184",V28:V186)</f>
        <v>90.046986000000004</v>
      </c>
      <c r="EB188" s="4">
        <f>ROUND(SUMIF(AA28:AA186,"=86295184",W28:W186),0)</f>
        <v>1</v>
      </c>
      <c r="EC188" s="4" t="e">
        <f>ROUND(SUMIF(AA28:AA186,"=86295184",X28:X186),0)</f>
        <v>#REF!</v>
      </c>
      <c r="ED188" s="4" t="e">
        <f>ROUND(SUMIF(AA28:AA186,"=86295184",Y28:Y186),0)</f>
        <v>#REF!</v>
      </c>
      <c r="EE188" s="4"/>
      <c r="EF188" s="4"/>
      <c r="EG188" s="4">
        <f t="shared" ref="EG188:EV188" si="229">ROUND(FP188,0)</f>
        <v>0</v>
      </c>
      <c r="EH188" s="4">
        <f t="shared" si="229"/>
        <v>0</v>
      </c>
      <c r="EI188" s="4">
        <f t="shared" si="229"/>
        <v>0</v>
      </c>
      <c r="EJ188" s="4" t="e">
        <f t="shared" si="229"/>
        <v>#REF!</v>
      </c>
      <c r="EK188" s="4" t="e">
        <f t="shared" si="229"/>
        <v>#REF!</v>
      </c>
      <c r="EL188" s="4">
        <f t="shared" si="229"/>
        <v>0</v>
      </c>
      <c r="EM188" s="4">
        <f t="shared" si="229"/>
        <v>0</v>
      </c>
      <c r="EN188" s="4">
        <f t="shared" si="229"/>
        <v>1556752</v>
      </c>
      <c r="EO188" s="4">
        <f t="shared" si="229"/>
        <v>1556752</v>
      </c>
      <c r="EP188" s="4">
        <f t="shared" si="229"/>
        <v>0</v>
      </c>
      <c r="EQ188" s="4">
        <f t="shared" si="229"/>
        <v>1556752</v>
      </c>
      <c r="ER188" s="4">
        <f t="shared" si="229"/>
        <v>0</v>
      </c>
      <c r="ES188" s="4">
        <f t="shared" si="229"/>
        <v>0</v>
      </c>
      <c r="ET188" s="4">
        <f t="shared" si="229"/>
        <v>0</v>
      </c>
      <c r="EU188" s="4">
        <f t="shared" si="229"/>
        <v>0</v>
      </c>
      <c r="EV188" s="4">
        <f t="shared" si="229"/>
        <v>0</v>
      </c>
      <c r="EW188" s="4"/>
      <c r="EX188" s="4"/>
      <c r="EY188" s="4"/>
      <c r="EZ188" s="4"/>
      <c r="FA188" s="4"/>
      <c r="FB188" s="4"/>
      <c r="FC188" s="4"/>
      <c r="FD188" s="4"/>
      <c r="FE188" s="4"/>
      <c r="FF188" s="4"/>
      <c r="FG188" s="4"/>
      <c r="FH188" s="4"/>
      <c r="FI188" s="4"/>
      <c r="FJ188" s="4"/>
      <c r="FK188" s="4"/>
      <c r="FL188" s="4"/>
      <c r="FM188" s="4"/>
      <c r="FN188" s="4"/>
      <c r="FO188" s="4"/>
      <c r="FP188" s="4">
        <f>ROUND(SUMIF(AA28:AA186,"=86295184",FQ28:FQ186),0)</f>
        <v>0</v>
      </c>
      <c r="FQ188" s="4">
        <f>ROUND(SUMIF(AA28:AA186,"=86295184",FR28:FR186),0)</f>
        <v>0</v>
      </c>
      <c r="FR188" s="4">
        <f>ROUND(SUMIF(AA28:AA186,"=86295184",GL28:GL186),0)</f>
        <v>0</v>
      </c>
      <c r="FS188" s="4" t="e">
        <f>ROUND(SUMIF(AA28:AA186,"=86295184",GM28:GM186),0)</f>
        <v>#REF!</v>
      </c>
      <c r="FT188" s="4" t="e">
        <f>ROUND(SUMIF(AA28:AA186,"=86295184",GN28:GN186),0)</f>
        <v>#REF!</v>
      </c>
      <c r="FU188" s="4">
        <f>ROUND(SUMIF(AA28:AA186,"=86295184",GO28:GO186),0)</f>
        <v>0</v>
      </c>
      <c r="FV188" s="4">
        <f>ROUND(SUMIF(AA28:AA186,"=86295184",GP28:GP186),0)</f>
        <v>0</v>
      </c>
      <c r="FW188" s="4">
        <f>DU188-FP188</f>
        <v>1556752</v>
      </c>
      <c r="FX188" s="4">
        <f>DU188-FQ188</f>
        <v>1556752</v>
      </c>
      <c r="FY188" s="4">
        <f>FP188-FR188</f>
        <v>0</v>
      </c>
      <c r="FZ188" s="4">
        <f>DU188-FP188-FQ188+FR188</f>
        <v>1556752</v>
      </c>
      <c r="GA188" s="4">
        <f>FQ188-FR188</f>
        <v>0</v>
      </c>
      <c r="GB188" s="4">
        <f>ROUND(SUMIF(AA28:AA186,"=86295184",GX28:GX186),0)</f>
        <v>0</v>
      </c>
      <c r="GC188" s="4">
        <f>ROUND(SUMIF(AA28:AA186,"=86295184",GY28:GY186),0)</f>
        <v>0</v>
      </c>
      <c r="GD188" s="4">
        <f>ROUND(SUMIF(AA28:AA186,"=86295184",GZ28:GZ186),0)</f>
        <v>0</v>
      </c>
      <c r="GE188" s="4">
        <f>ROUND(SUMIF(AA28:AA186,"=86295184",HD28:HD186),0)</f>
        <v>0</v>
      </c>
      <c r="GF188" s="4"/>
      <c r="GG188" s="4"/>
      <c r="GH188" s="4"/>
      <c r="GI188" s="4"/>
      <c r="GJ188" s="4"/>
      <c r="GK188" s="4"/>
      <c r="GL188" s="4"/>
      <c r="GM188" s="4"/>
      <c r="GN188" s="4"/>
      <c r="GO188" s="4"/>
      <c r="GP188" s="4"/>
      <c r="GQ188" s="4"/>
      <c r="GR188" s="4"/>
      <c r="GS188" s="4"/>
      <c r="GT188" s="4"/>
      <c r="GU188" s="4"/>
      <c r="GV188" s="4"/>
      <c r="GW188" s="4"/>
      <c r="GX188" s="4">
        <v>0</v>
      </c>
      <c r="IF188">
        <v>-1</v>
      </c>
    </row>
    <row r="189" spans="1:255" x14ac:dyDescent="0.2">
      <c r="IF189">
        <v>-1</v>
      </c>
    </row>
    <row r="190" spans="1:255" x14ac:dyDescent="0.2">
      <c r="A190" s="5">
        <v>50</v>
      </c>
      <c r="B190" s="5">
        <v>0</v>
      </c>
      <c r="C190" s="5">
        <v>0</v>
      </c>
      <c r="D190" s="5">
        <v>1</v>
      </c>
      <c r="E190" s="5">
        <v>201</v>
      </c>
      <c r="F190" s="5">
        <f>ROUND(Source!O188,O190)</f>
        <v>202484</v>
      </c>
      <c r="G190" s="5" t="s">
        <v>348</v>
      </c>
      <c r="H190" s="5" t="s">
        <v>349</v>
      </c>
      <c r="I190" s="5"/>
      <c r="J190" s="5"/>
      <c r="K190" s="5">
        <v>201</v>
      </c>
      <c r="L190" s="5">
        <v>1</v>
      </c>
      <c r="M190" s="5">
        <v>3</v>
      </c>
      <c r="N190" s="5" t="s">
        <v>6</v>
      </c>
      <c r="O190" s="5">
        <v>0</v>
      </c>
      <c r="P190" s="5">
        <f>ROUND(Source!DG188,O190)</f>
        <v>1807276</v>
      </c>
      <c r="Q190" s="5"/>
      <c r="R190" s="5"/>
      <c r="S190" s="5"/>
      <c r="T190" s="5"/>
      <c r="U190" s="5"/>
      <c r="V190" s="5"/>
      <c r="W190" s="5">
        <v>202484</v>
      </c>
      <c r="X190" s="5">
        <v>1</v>
      </c>
      <c r="Y190" s="5">
        <v>202484</v>
      </c>
      <c r="Z190" s="5">
        <v>1807276</v>
      </c>
      <c r="AA190" s="5">
        <v>1</v>
      </c>
      <c r="AB190" s="5">
        <v>1807276</v>
      </c>
      <c r="IF190">
        <v>-1</v>
      </c>
    </row>
    <row r="191" spans="1:255" x14ac:dyDescent="0.2">
      <c r="A191" s="5">
        <v>50</v>
      </c>
      <c r="B191" s="5">
        <v>0</v>
      </c>
      <c r="C191" s="5">
        <v>0</v>
      </c>
      <c r="D191" s="5">
        <v>1</v>
      </c>
      <c r="E191" s="5">
        <v>202</v>
      </c>
      <c r="F191" s="5">
        <f>ROUND(Source!P188,O191)</f>
        <v>185855</v>
      </c>
      <c r="G191" s="5" t="s">
        <v>350</v>
      </c>
      <c r="H191" s="5" t="s">
        <v>351</v>
      </c>
      <c r="I191" s="5"/>
      <c r="J191" s="5"/>
      <c r="K191" s="5">
        <v>202</v>
      </c>
      <c r="L191" s="5">
        <v>2</v>
      </c>
      <c r="M191" s="5">
        <v>3</v>
      </c>
      <c r="N191" s="5" t="s">
        <v>6</v>
      </c>
      <c r="O191" s="5">
        <v>0</v>
      </c>
      <c r="P191" s="5">
        <f>ROUND(Source!DH188,O191)</f>
        <v>1556752</v>
      </c>
      <c r="Q191" s="5"/>
      <c r="R191" s="5"/>
      <c r="S191" s="5"/>
      <c r="T191" s="5"/>
      <c r="U191" s="5"/>
      <c r="V191" s="5"/>
      <c r="W191" s="5">
        <v>185855</v>
      </c>
      <c r="X191" s="5">
        <v>1</v>
      </c>
      <c r="Y191" s="5">
        <v>185855</v>
      </c>
      <c r="Z191" s="5">
        <v>1556752</v>
      </c>
      <c r="AA191" s="5">
        <v>1</v>
      </c>
      <c r="AB191" s="5">
        <v>1556752</v>
      </c>
      <c r="IF191">
        <v>-1</v>
      </c>
    </row>
    <row r="192" spans="1:255" x14ac:dyDescent="0.2">
      <c r="A192" s="5">
        <v>50</v>
      </c>
      <c r="B192" s="5">
        <v>0</v>
      </c>
      <c r="C192" s="5">
        <v>0</v>
      </c>
      <c r="D192" s="5">
        <v>1</v>
      </c>
      <c r="E192" s="5">
        <v>227</v>
      </c>
      <c r="F192" s="5">
        <f>ROUND(Source!AO188,O192)</f>
        <v>0</v>
      </c>
      <c r="G192" s="5" t="s">
        <v>352</v>
      </c>
      <c r="H192" s="5" t="s">
        <v>353</v>
      </c>
      <c r="I192" s="5"/>
      <c r="J192" s="5"/>
      <c r="K192" s="5">
        <v>222</v>
      </c>
      <c r="L192" s="5">
        <v>3</v>
      </c>
      <c r="M192" s="5">
        <v>3</v>
      </c>
      <c r="N192" s="5" t="s">
        <v>6</v>
      </c>
      <c r="O192" s="5">
        <v>0</v>
      </c>
      <c r="P192" s="5">
        <f>ROUND(Source!EG188,O192)</f>
        <v>0</v>
      </c>
      <c r="Q192" s="5"/>
      <c r="R192" s="5"/>
      <c r="S192" s="5"/>
      <c r="T192" s="5"/>
      <c r="U192" s="5"/>
      <c r="V192" s="5"/>
      <c r="W192" s="5">
        <v>0</v>
      </c>
      <c r="X192" s="5">
        <v>1</v>
      </c>
      <c r="Y192" s="5">
        <v>0</v>
      </c>
      <c r="Z192" s="5">
        <v>0</v>
      </c>
      <c r="AA192" s="5">
        <v>1</v>
      </c>
      <c r="AB192" s="5">
        <v>0</v>
      </c>
      <c r="IF192">
        <v>-1</v>
      </c>
    </row>
    <row r="193" spans="1:240" x14ac:dyDescent="0.2">
      <c r="A193" s="5">
        <v>50</v>
      </c>
      <c r="B193" s="5">
        <v>0</v>
      </c>
      <c r="C193" s="5">
        <v>0</v>
      </c>
      <c r="D193" s="5">
        <v>1</v>
      </c>
      <c r="E193" s="5">
        <v>225</v>
      </c>
      <c r="F193" s="5">
        <f>ROUND(Source!AV188,O193)</f>
        <v>185855</v>
      </c>
      <c r="G193" s="5" t="s">
        <v>354</v>
      </c>
      <c r="H193" s="5" t="s">
        <v>355</v>
      </c>
      <c r="I193" s="5"/>
      <c r="J193" s="5"/>
      <c r="K193" s="5">
        <v>225</v>
      </c>
      <c r="L193" s="5">
        <v>4</v>
      </c>
      <c r="M193" s="5">
        <v>3</v>
      </c>
      <c r="N193" s="5" t="s">
        <v>6</v>
      </c>
      <c r="O193" s="5">
        <v>0</v>
      </c>
      <c r="P193" s="5">
        <f>ROUND(Source!EN188,O193)</f>
        <v>1556752</v>
      </c>
      <c r="Q193" s="5"/>
      <c r="R193" s="5"/>
      <c r="S193" s="5"/>
      <c r="T193" s="5"/>
      <c r="U193" s="5"/>
      <c r="V193" s="5"/>
      <c r="W193" s="5">
        <v>185855</v>
      </c>
      <c r="X193" s="5">
        <v>1</v>
      </c>
      <c r="Y193" s="5">
        <v>185855</v>
      </c>
      <c r="Z193" s="5">
        <v>1556752</v>
      </c>
      <c r="AA193" s="5">
        <v>1</v>
      </c>
      <c r="AB193" s="5">
        <v>1556752</v>
      </c>
      <c r="IF193">
        <v>-1</v>
      </c>
    </row>
    <row r="194" spans="1:240" x14ac:dyDescent="0.2">
      <c r="A194" s="5">
        <v>50</v>
      </c>
      <c r="B194" s="5">
        <v>0</v>
      </c>
      <c r="C194" s="5">
        <v>0</v>
      </c>
      <c r="D194" s="5">
        <v>1</v>
      </c>
      <c r="E194" s="5">
        <v>226</v>
      </c>
      <c r="F194" s="5">
        <f>ROUND(Source!AW188,O194)</f>
        <v>185855</v>
      </c>
      <c r="G194" s="5" t="s">
        <v>356</v>
      </c>
      <c r="H194" s="5" t="s">
        <v>357</v>
      </c>
      <c r="I194" s="5"/>
      <c r="J194" s="5"/>
      <c r="K194" s="5">
        <v>226</v>
      </c>
      <c r="L194" s="5">
        <v>5</v>
      </c>
      <c r="M194" s="5">
        <v>3</v>
      </c>
      <c r="N194" s="5" t="s">
        <v>6</v>
      </c>
      <c r="O194" s="5">
        <v>0</v>
      </c>
      <c r="P194" s="5">
        <f>ROUND(Source!EO188,O194)</f>
        <v>1556752</v>
      </c>
      <c r="Q194" s="5"/>
      <c r="R194" s="5"/>
      <c r="S194" s="5"/>
      <c r="T194" s="5"/>
      <c r="U194" s="5"/>
      <c r="V194" s="5"/>
      <c r="W194" s="5">
        <v>185855</v>
      </c>
      <c r="X194" s="5">
        <v>1</v>
      </c>
      <c r="Y194" s="5">
        <v>185855</v>
      </c>
      <c r="Z194" s="5">
        <v>1556752</v>
      </c>
      <c r="AA194" s="5">
        <v>1</v>
      </c>
      <c r="AB194" s="5">
        <v>1556752</v>
      </c>
      <c r="IF194">
        <v>-1</v>
      </c>
    </row>
    <row r="195" spans="1:240" x14ac:dyDescent="0.2">
      <c r="A195" s="5">
        <v>50</v>
      </c>
      <c r="B195" s="5">
        <v>0</v>
      </c>
      <c r="C195" s="5">
        <v>0</v>
      </c>
      <c r="D195" s="5">
        <v>1</v>
      </c>
      <c r="E195" s="5">
        <v>0</v>
      </c>
      <c r="F195" s="5">
        <f>ROUND(Source!AX188,O195)</f>
        <v>0</v>
      </c>
      <c r="G195" s="5" t="s">
        <v>358</v>
      </c>
      <c r="H195" s="5" t="s">
        <v>359</v>
      </c>
      <c r="I195" s="5"/>
      <c r="J195" s="5"/>
      <c r="K195" s="5">
        <v>227</v>
      </c>
      <c r="L195" s="5">
        <v>6</v>
      </c>
      <c r="M195" s="5">
        <v>3</v>
      </c>
      <c r="N195" s="5" t="s">
        <v>6</v>
      </c>
      <c r="O195" s="5">
        <v>0</v>
      </c>
      <c r="P195" s="5">
        <f>ROUND(Source!EP188,O195)</f>
        <v>0</v>
      </c>
      <c r="Q195" s="5"/>
      <c r="R195" s="5"/>
      <c r="S195" s="5"/>
      <c r="T195" s="5"/>
      <c r="U195" s="5"/>
      <c r="V195" s="5"/>
      <c r="W195" s="5">
        <v>0</v>
      </c>
      <c r="X195" s="5">
        <v>1</v>
      </c>
      <c r="Y195" s="5">
        <v>0</v>
      </c>
      <c r="Z195" s="5">
        <v>0</v>
      </c>
      <c r="AA195" s="5">
        <v>1</v>
      </c>
      <c r="AB195" s="5">
        <v>0</v>
      </c>
      <c r="IF195">
        <v>-1</v>
      </c>
    </row>
    <row r="196" spans="1:240" x14ac:dyDescent="0.2">
      <c r="A196" s="5">
        <v>50</v>
      </c>
      <c r="B196" s="5">
        <v>0</v>
      </c>
      <c r="C196" s="5">
        <v>0</v>
      </c>
      <c r="D196" s="5">
        <v>1</v>
      </c>
      <c r="E196" s="5">
        <v>228</v>
      </c>
      <c r="F196" s="5">
        <f>ROUND(Source!AY188,O196)</f>
        <v>185855</v>
      </c>
      <c r="G196" s="5" t="s">
        <v>360</v>
      </c>
      <c r="H196" s="5" t="s">
        <v>361</v>
      </c>
      <c r="I196" s="5"/>
      <c r="J196" s="5"/>
      <c r="K196" s="5">
        <v>228</v>
      </c>
      <c r="L196" s="5">
        <v>7</v>
      </c>
      <c r="M196" s="5">
        <v>3</v>
      </c>
      <c r="N196" s="5" t="s">
        <v>6</v>
      </c>
      <c r="O196" s="5">
        <v>0</v>
      </c>
      <c r="P196" s="5">
        <f>ROUND(Source!EQ188,O196)</f>
        <v>1556752</v>
      </c>
      <c r="Q196" s="5"/>
      <c r="R196" s="5"/>
      <c r="S196" s="5"/>
      <c r="T196" s="5"/>
      <c r="U196" s="5"/>
      <c r="V196" s="5"/>
      <c r="W196" s="5">
        <v>185855</v>
      </c>
      <c r="X196" s="5">
        <v>1</v>
      </c>
      <c r="Y196" s="5">
        <v>185855</v>
      </c>
      <c r="Z196" s="5">
        <v>1556752</v>
      </c>
      <c r="AA196" s="5">
        <v>1</v>
      </c>
      <c r="AB196" s="5">
        <v>1556752</v>
      </c>
      <c r="IF196">
        <v>-1</v>
      </c>
    </row>
    <row r="197" spans="1:240" x14ac:dyDescent="0.2">
      <c r="A197" s="5">
        <v>50</v>
      </c>
      <c r="B197" s="5">
        <v>0</v>
      </c>
      <c r="C197" s="5">
        <v>0</v>
      </c>
      <c r="D197" s="5">
        <v>1</v>
      </c>
      <c r="E197" s="5">
        <v>216</v>
      </c>
      <c r="F197" s="5">
        <f>ROUND(Source!AP188,O197)</f>
        <v>0</v>
      </c>
      <c r="G197" s="5" t="s">
        <v>362</v>
      </c>
      <c r="H197" s="5" t="s">
        <v>363</v>
      </c>
      <c r="I197" s="5"/>
      <c r="J197" s="5"/>
      <c r="K197" s="5">
        <v>216</v>
      </c>
      <c r="L197" s="5">
        <v>8</v>
      </c>
      <c r="M197" s="5">
        <v>3</v>
      </c>
      <c r="N197" s="5" t="s">
        <v>6</v>
      </c>
      <c r="O197" s="5">
        <v>0</v>
      </c>
      <c r="P197" s="5">
        <f>ROUND(Source!EH188,O197)</f>
        <v>0</v>
      </c>
      <c r="Q197" s="5"/>
      <c r="R197" s="5"/>
      <c r="S197" s="5"/>
      <c r="T197" s="5"/>
      <c r="U197" s="5"/>
      <c r="V197" s="5"/>
      <c r="W197" s="5">
        <v>0</v>
      </c>
      <c r="X197" s="5">
        <v>1</v>
      </c>
      <c r="Y197" s="5">
        <v>0</v>
      </c>
      <c r="Z197" s="5">
        <v>0</v>
      </c>
      <c r="AA197" s="5">
        <v>1</v>
      </c>
      <c r="AB197" s="5">
        <v>0</v>
      </c>
      <c r="IF197">
        <v>-1</v>
      </c>
    </row>
    <row r="198" spans="1:240" x14ac:dyDescent="0.2">
      <c r="A198" s="5">
        <v>50</v>
      </c>
      <c r="B198" s="5">
        <v>0</v>
      </c>
      <c r="C198" s="5">
        <v>0</v>
      </c>
      <c r="D198" s="5">
        <v>1</v>
      </c>
      <c r="E198" s="5">
        <v>223</v>
      </c>
      <c r="F198" s="5">
        <f>ROUND(Source!AQ188,O198)</f>
        <v>0</v>
      </c>
      <c r="G198" s="5" t="s">
        <v>364</v>
      </c>
      <c r="H198" s="5" t="s">
        <v>365</v>
      </c>
      <c r="I198" s="5"/>
      <c r="J198" s="5"/>
      <c r="K198" s="5">
        <v>223</v>
      </c>
      <c r="L198" s="5">
        <v>9</v>
      </c>
      <c r="M198" s="5">
        <v>3</v>
      </c>
      <c r="N198" s="5" t="s">
        <v>6</v>
      </c>
      <c r="O198" s="5">
        <v>0</v>
      </c>
      <c r="P198" s="5">
        <f>ROUND(Source!EI188,O198)</f>
        <v>0</v>
      </c>
      <c r="Q198" s="5"/>
      <c r="R198" s="5"/>
      <c r="S198" s="5"/>
      <c r="T198" s="5"/>
      <c r="U198" s="5"/>
      <c r="V198" s="5"/>
      <c r="W198" s="5">
        <v>0</v>
      </c>
      <c r="X198" s="5">
        <v>1</v>
      </c>
      <c r="Y198" s="5">
        <v>0</v>
      </c>
      <c r="Z198" s="5">
        <v>0</v>
      </c>
      <c r="AA198" s="5">
        <v>1</v>
      </c>
      <c r="AB198" s="5">
        <v>0</v>
      </c>
      <c r="IF198">
        <v>-1</v>
      </c>
    </row>
    <row r="199" spans="1:240" x14ac:dyDescent="0.2">
      <c r="A199" s="5">
        <v>50</v>
      </c>
      <c r="B199" s="5">
        <v>0</v>
      </c>
      <c r="C199" s="5">
        <v>0</v>
      </c>
      <c r="D199" s="5">
        <v>1</v>
      </c>
      <c r="E199" s="5">
        <v>229</v>
      </c>
      <c r="F199" s="5">
        <f>ROUND(Source!AZ188,O199)</f>
        <v>0</v>
      </c>
      <c r="G199" s="5" t="s">
        <v>366</v>
      </c>
      <c r="H199" s="5" t="s">
        <v>367</v>
      </c>
      <c r="I199" s="5"/>
      <c r="J199" s="5"/>
      <c r="K199" s="5">
        <v>229</v>
      </c>
      <c r="L199" s="5">
        <v>10</v>
      </c>
      <c r="M199" s="5">
        <v>3</v>
      </c>
      <c r="N199" s="5" t="s">
        <v>6</v>
      </c>
      <c r="O199" s="5">
        <v>0</v>
      </c>
      <c r="P199" s="5">
        <f>ROUND(Source!ER188,O199)</f>
        <v>0</v>
      </c>
      <c r="Q199" s="5"/>
      <c r="R199" s="5"/>
      <c r="S199" s="5"/>
      <c r="T199" s="5"/>
      <c r="U199" s="5"/>
      <c r="V199" s="5"/>
      <c r="W199" s="5">
        <v>0</v>
      </c>
      <c r="X199" s="5">
        <v>1</v>
      </c>
      <c r="Y199" s="5">
        <v>0</v>
      </c>
      <c r="Z199" s="5">
        <v>0</v>
      </c>
      <c r="AA199" s="5">
        <v>1</v>
      </c>
      <c r="AB199" s="5">
        <v>0</v>
      </c>
      <c r="IF199">
        <v>-1</v>
      </c>
    </row>
    <row r="200" spans="1:240" x14ac:dyDescent="0.2">
      <c r="A200" s="5">
        <v>50</v>
      </c>
      <c r="B200" s="5">
        <v>0</v>
      </c>
      <c r="C200" s="5">
        <v>0</v>
      </c>
      <c r="D200" s="5">
        <v>1</v>
      </c>
      <c r="E200" s="5">
        <v>203</v>
      </c>
      <c r="F200" s="5">
        <f>ROUND(Source!Q188,O200)</f>
        <v>10889</v>
      </c>
      <c r="G200" s="5" t="s">
        <v>368</v>
      </c>
      <c r="H200" s="5" t="s">
        <v>369</v>
      </c>
      <c r="I200" s="5"/>
      <c r="J200" s="5"/>
      <c r="K200" s="5">
        <v>203</v>
      </c>
      <c r="L200" s="5">
        <v>11</v>
      </c>
      <c r="M200" s="5">
        <v>3</v>
      </c>
      <c r="N200" s="5" t="s">
        <v>6</v>
      </c>
      <c r="O200" s="5">
        <v>0</v>
      </c>
      <c r="P200" s="5">
        <f>ROUND(Source!DI188,O200)</f>
        <v>101272</v>
      </c>
      <c r="Q200" s="5"/>
      <c r="R200" s="5"/>
      <c r="S200" s="5"/>
      <c r="T200" s="5"/>
      <c r="U200" s="5"/>
      <c r="V200" s="5"/>
      <c r="W200" s="5">
        <v>10889</v>
      </c>
      <c r="X200" s="5">
        <v>1</v>
      </c>
      <c r="Y200" s="5">
        <v>10889</v>
      </c>
      <c r="Z200" s="5">
        <v>101272</v>
      </c>
      <c r="AA200" s="5">
        <v>1</v>
      </c>
      <c r="AB200" s="5">
        <v>101272</v>
      </c>
      <c r="IF200">
        <v>-1</v>
      </c>
    </row>
    <row r="201" spans="1:240" x14ac:dyDescent="0.2">
      <c r="A201" s="5">
        <v>50</v>
      </c>
      <c r="B201" s="5">
        <v>0</v>
      </c>
      <c r="C201" s="5">
        <v>0</v>
      </c>
      <c r="D201" s="5">
        <v>1</v>
      </c>
      <c r="E201" s="5">
        <v>231</v>
      </c>
      <c r="F201" s="5">
        <f>ROUND(Source!BB188,O201)</f>
        <v>0</v>
      </c>
      <c r="G201" s="5" t="s">
        <v>370</v>
      </c>
      <c r="H201" s="5" t="s">
        <v>371</v>
      </c>
      <c r="I201" s="5"/>
      <c r="J201" s="5"/>
      <c r="K201" s="5">
        <v>231</v>
      </c>
      <c r="L201" s="5">
        <v>12</v>
      </c>
      <c r="M201" s="5">
        <v>3</v>
      </c>
      <c r="N201" s="5" t="s">
        <v>6</v>
      </c>
      <c r="O201" s="5">
        <v>0</v>
      </c>
      <c r="P201" s="5">
        <f>ROUND(Source!ET188,O201)</f>
        <v>0</v>
      </c>
      <c r="Q201" s="5"/>
      <c r="R201" s="5"/>
      <c r="S201" s="5"/>
      <c r="T201" s="5"/>
      <c r="U201" s="5"/>
      <c r="V201" s="5"/>
      <c r="W201" s="5">
        <v>0</v>
      </c>
      <c r="X201" s="5">
        <v>1</v>
      </c>
      <c r="Y201" s="5">
        <v>0</v>
      </c>
      <c r="Z201" s="5">
        <v>0</v>
      </c>
      <c r="AA201" s="5">
        <v>1</v>
      </c>
      <c r="AB201" s="5">
        <v>0</v>
      </c>
      <c r="IF201">
        <v>-1</v>
      </c>
    </row>
    <row r="202" spans="1:240" x14ac:dyDescent="0.2">
      <c r="A202" s="5">
        <v>50</v>
      </c>
      <c r="B202" s="5">
        <v>0</v>
      </c>
      <c r="C202" s="5">
        <v>0</v>
      </c>
      <c r="D202" s="5">
        <v>1</v>
      </c>
      <c r="E202" s="5">
        <v>204</v>
      </c>
      <c r="F202" s="5">
        <f>ROUND(Source!R188,O202)</f>
        <v>1217</v>
      </c>
      <c r="G202" s="5" t="s">
        <v>372</v>
      </c>
      <c r="H202" s="5" t="s">
        <v>373</v>
      </c>
      <c r="I202" s="5"/>
      <c r="J202" s="5"/>
      <c r="K202" s="5">
        <v>204</v>
      </c>
      <c r="L202" s="5">
        <v>13</v>
      </c>
      <c r="M202" s="5">
        <v>3</v>
      </c>
      <c r="N202" s="5" t="s">
        <v>6</v>
      </c>
      <c r="O202" s="5">
        <v>0</v>
      </c>
      <c r="P202" s="5">
        <f>ROUND(Source!DJ188,O202)</f>
        <v>24108</v>
      </c>
      <c r="Q202" s="5"/>
      <c r="R202" s="5"/>
      <c r="S202" s="5"/>
      <c r="T202" s="5"/>
      <c r="U202" s="5"/>
      <c r="V202" s="5"/>
      <c r="W202" s="5">
        <v>1217</v>
      </c>
      <c r="X202" s="5">
        <v>1</v>
      </c>
      <c r="Y202" s="5">
        <v>1217</v>
      </c>
      <c r="Z202" s="5">
        <v>24108</v>
      </c>
      <c r="AA202" s="5">
        <v>1</v>
      </c>
      <c r="AB202" s="5">
        <v>24108</v>
      </c>
      <c r="IF202">
        <v>-1</v>
      </c>
    </row>
    <row r="203" spans="1:240" x14ac:dyDescent="0.2">
      <c r="A203" s="5">
        <v>50</v>
      </c>
      <c r="B203" s="5">
        <v>0</v>
      </c>
      <c r="C203" s="5">
        <v>0</v>
      </c>
      <c r="D203" s="5">
        <v>1</v>
      </c>
      <c r="E203" s="5">
        <v>205</v>
      </c>
      <c r="F203" s="5">
        <f>ROUND(Source!S188,O203)</f>
        <v>5740</v>
      </c>
      <c r="G203" s="5" t="s">
        <v>374</v>
      </c>
      <c r="H203" s="5" t="s">
        <v>375</v>
      </c>
      <c r="I203" s="5"/>
      <c r="J203" s="5"/>
      <c r="K203" s="5">
        <v>205</v>
      </c>
      <c r="L203" s="5">
        <v>14</v>
      </c>
      <c r="M203" s="5">
        <v>3</v>
      </c>
      <c r="N203" s="5" t="s">
        <v>6</v>
      </c>
      <c r="O203" s="5">
        <v>0</v>
      </c>
      <c r="P203" s="5">
        <f>ROUND(Source!DK188,O203)</f>
        <v>149252</v>
      </c>
      <c r="Q203" s="5"/>
      <c r="R203" s="5"/>
      <c r="S203" s="5"/>
      <c r="T203" s="5"/>
      <c r="U203" s="5"/>
      <c r="V203" s="5"/>
      <c r="W203" s="5">
        <v>5740</v>
      </c>
      <c r="X203" s="5">
        <v>1</v>
      </c>
      <c r="Y203" s="5">
        <v>5740</v>
      </c>
      <c r="Z203" s="5">
        <v>149252</v>
      </c>
      <c r="AA203" s="5">
        <v>1</v>
      </c>
      <c r="AB203" s="5">
        <v>149252</v>
      </c>
      <c r="IF203">
        <v>-1</v>
      </c>
    </row>
    <row r="204" spans="1:240" x14ac:dyDescent="0.2">
      <c r="A204" s="5">
        <v>50</v>
      </c>
      <c r="B204" s="5">
        <v>0</v>
      </c>
      <c r="C204" s="5">
        <v>0</v>
      </c>
      <c r="D204" s="5">
        <v>1</v>
      </c>
      <c r="E204" s="5">
        <v>232</v>
      </c>
      <c r="F204" s="5">
        <f>ROUND(Source!BC188,O204)</f>
        <v>0</v>
      </c>
      <c r="G204" s="5" t="s">
        <v>376</v>
      </c>
      <c r="H204" s="5" t="s">
        <v>377</v>
      </c>
      <c r="I204" s="5"/>
      <c r="J204" s="5"/>
      <c r="K204" s="5">
        <v>232</v>
      </c>
      <c r="L204" s="5">
        <v>15</v>
      </c>
      <c r="M204" s="5">
        <v>3</v>
      </c>
      <c r="N204" s="5" t="s">
        <v>6</v>
      </c>
      <c r="O204" s="5">
        <v>0</v>
      </c>
      <c r="P204" s="5">
        <f>ROUND(Source!EU188,O204)</f>
        <v>0</v>
      </c>
      <c r="Q204" s="5"/>
      <c r="R204" s="5"/>
      <c r="S204" s="5"/>
      <c r="T204" s="5"/>
      <c r="U204" s="5"/>
      <c r="V204" s="5"/>
      <c r="W204" s="5">
        <v>0</v>
      </c>
      <c r="X204" s="5">
        <v>1</v>
      </c>
      <c r="Y204" s="5">
        <v>0</v>
      </c>
      <c r="Z204" s="5">
        <v>0</v>
      </c>
      <c r="AA204" s="5">
        <v>1</v>
      </c>
      <c r="AB204" s="5">
        <v>0</v>
      </c>
      <c r="IF204">
        <v>-1</v>
      </c>
    </row>
    <row r="205" spans="1:240" x14ac:dyDescent="0.2">
      <c r="A205" s="5">
        <v>50</v>
      </c>
      <c r="B205" s="5">
        <v>0</v>
      </c>
      <c r="C205" s="5">
        <v>0</v>
      </c>
      <c r="D205" s="5">
        <v>1</v>
      </c>
      <c r="E205" s="5">
        <v>214</v>
      </c>
      <c r="F205" s="5">
        <f>ROUND(Source!AS188,O205)</f>
        <v>217544</v>
      </c>
      <c r="G205" s="5" t="s">
        <v>378</v>
      </c>
      <c r="H205" s="5" t="s">
        <v>379</v>
      </c>
      <c r="I205" s="5"/>
      <c r="J205" s="5"/>
      <c r="K205" s="5">
        <v>214</v>
      </c>
      <c r="L205" s="5">
        <v>16</v>
      </c>
      <c r="M205" s="5">
        <v>3</v>
      </c>
      <c r="N205" s="5" t="s">
        <v>6</v>
      </c>
      <c r="O205" s="5">
        <v>0</v>
      </c>
      <c r="P205" s="5" t="e">
        <f>ROUND(Source!EK188,O205)</f>
        <v>#REF!</v>
      </c>
      <c r="Q205" s="5"/>
      <c r="R205" s="5"/>
      <c r="S205" s="5"/>
      <c r="T205" s="5"/>
      <c r="U205" s="5"/>
      <c r="V205" s="5"/>
      <c r="W205" s="5">
        <v>217544</v>
      </c>
      <c r="X205" s="5">
        <v>1</v>
      </c>
      <c r="Y205" s="5">
        <v>217544</v>
      </c>
      <c r="Z205" s="5">
        <v>2146796</v>
      </c>
      <c r="AA205" s="5">
        <v>1</v>
      </c>
      <c r="AB205" s="5">
        <v>2146796</v>
      </c>
      <c r="IF205">
        <v>-1</v>
      </c>
    </row>
    <row r="206" spans="1:240" x14ac:dyDescent="0.2">
      <c r="A206" s="5">
        <v>50</v>
      </c>
      <c r="B206" s="5">
        <v>0</v>
      </c>
      <c r="C206" s="5">
        <v>0</v>
      </c>
      <c r="D206" s="5">
        <v>1</v>
      </c>
      <c r="E206" s="5">
        <v>215</v>
      </c>
      <c r="F206" s="5">
        <f>ROUND(Source!AT188,O206)</f>
        <v>0</v>
      </c>
      <c r="G206" s="5" t="s">
        <v>380</v>
      </c>
      <c r="H206" s="5" t="s">
        <v>381</v>
      </c>
      <c r="I206" s="5"/>
      <c r="J206" s="5"/>
      <c r="K206" s="5">
        <v>215</v>
      </c>
      <c r="L206" s="5">
        <v>17</v>
      </c>
      <c r="M206" s="5">
        <v>3</v>
      </c>
      <c r="N206" s="5" t="s">
        <v>6</v>
      </c>
      <c r="O206" s="5">
        <v>0</v>
      </c>
      <c r="P206" s="5">
        <f>ROUND(Source!EL188,O206)</f>
        <v>0</v>
      </c>
      <c r="Q206" s="5"/>
      <c r="R206" s="5"/>
      <c r="S206" s="5"/>
      <c r="T206" s="5"/>
      <c r="U206" s="5"/>
      <c r="V206" s="5"/>
      <c r="W206" s="5">
        <v>0</v>
      </c>
      <c r="X206" s="5">
        <v>1</v>
      </c>
      <c r="Y206" s="5">
        <v>0</v>
      </c>
      <c r="Z206" s="5">
        <v>0</v>
      </c>
      <c r="AA206" s="5">
        <v>1</v>
      </c>
      <c r="AB206" s="5">
        <v>0</v>
      </c>
      <c r="IF206">
        <v>-1</v>
      </c>
    </row>
    <row r="207" spans="1:240" x14ac:dyDescent="0.2">
      <c r="A207" s="5">
        <v>50</v>
      </c>
      <c r="B207" s="5">
        <v>0</v>
      </c>
      <c r="C207" s="5">
        <v>0</v>
      </c>
      <c r="D207" s="5">
        <v>1</v>
      </c>
      <c r="E207" s="5">
        <v>217</v>
      </c>
      <c r="F207" s="5">
        <f>ROUND(Source!AU188,O207)</f>
        <v>0</v>
      </c>
      <c r="G207" s="5" t="s">
        <v>382</v>
      </c>
      <c r="H207" s="5" t="s">
        <v>383</v>
      </c>
      <c r="I207" s="5"/>
      <c r="J207" s="5"/>
      <c r="K207" s="5">
        <v>217</v>
      </c>
      <c r="L207" s="5">
        <v>18</v>
      </c>
      <c r="M207" s="5">
        <v>3</v>
      </c>
      <c r="N207" s="5" t="s">
        <v>6</v>
      </c>
      <c r="O207" s="5">
        <v>0</v>
      </c>
      <c r="P207" s="5">
        <f>ROUND(Source!EM188,O207)</f>
        <v>0</v>
      </c>
      <c r="Q207" s="5"/>
      <c r="R207" s="5"/>
      <c r="S207" s="5"/>
      <c r="T207" s="5"/>
      <c r="U207" s="5"/>
      <c r="V207" s="5"/>
      <c r="W207" s="5">
        <v>0</v>
      </c>
      <c r="X207" s="5">
        <v>1</v>
      </c>
      <c r="Y207" s="5">
        <v>0</v>
      </c>
      <c r="Z207" s="5">
        <v>0</v>
      </c>
      <c r="AA207" s="5">
        <v>1</v>
      </c>
      <c r="AB207" s="5">
        <v>0</v>
      </c>
      <c r="IF207">
        <v>-1</v>
      </c>
    </row>
    <row r="208" spans="1:240" x14ac:dyDescent="0.2">
      <c r="A208" s="5">
        <v>50</v>
      </c>
      <c r="B208" s="5">
        <v>0</v>
      </c>
      <c r="C208" s="5">
        <v>0</v>
      </c>
      <c r="D208" s="5">
        <v>1</v>
      </c>
      <c r="E208" s="5">
        <v>230</v>
      </c>
      <c r="F208" s="5">
        <f>ROUND(Source!BA188,O208)</f>
        <v>0</v>
      </c>
      <c r="G208" s="5" t="s">
        <v>384</v>
      </c>
      <c r="H208" s="5" t="s">
        <v>385</v>
      </c>
      <c r="I208" s="5"/>
      <c r="J208" s="5"/>
      <c r="K208" s="5">
        <v>230</v>
      </c>
      <c r="L208" s="5">
        <v>19</v>
      </c>
      <c r="M208" s="5">
        <v>3</v>
      </c>
      <c r="N208" s="5" t="s">
        <v>6</v>
      </c>
      <c r="O208" s="5">
        <v>0</v>
      </c>
      <c r="P208" s="5">
        <f>ROUND(Source!ES188,O208)</f>
        <v>0</v>
      </c>
      <c r="Q208" s="5"/>
      <c r="R208" s="5"/>
      <c r="S208" s="5"/>
      <c r="T208" s="5"/>
      <c r="U208" s="5"/>
      <c r="V208" s="5"/>
      <c r="W208" s="5">
        <v>0</v>
      </c>
      <c r="X208" s="5">
        <v>1</v>
      </c>
      <c r="Y208" s="5">
        <v>0</v>
      </c>
      <c r="Z208" s="5">
        <v>0</v>
      </c>
      <c r="AA208" s="5">
        <v>1</v>
      </c>
      <c r="AB208" s="5">
        <v>0</v>
      </c>
      <c r="IF208">
        <v>-1</v>
      </c>
    </row>
    <row r="209" spans="1:255" x14ac:dyDescent="0.2">
      <c r="A209" s="5">
        <v>50</v>
      </c>
      <c r="B209" s="5">
        <v>0</v>
      </c>
      <c r="C209" s="5">
        <v>0</v>
      </c>
      <c r="D209" s="5">
        <v>1</v>
      </c>
      <c r="E209" s="5">
        <v>206</v>
      </c>
      <c r="F209" s="5">
        <f>ROUND(Source!T188,O209)</f>
        <v>0</v>
      </c>
      <c r="G209" s="5" t="s">
        <v>386</v>
      </c>
      <c r="H209" s="5" t="s">
        <v>387</v>
      </c>
      <c r="I209" s="5"/>
      <c r="J209" s="5"/>
      <c r="K209" s="5">
        <v>206</v>
      </c>
      <c r="L209" s="5">
        <v>20</v>
      </c>
      <c r="M209" s="5">
        <v>3</v>
      </c>
      <c r="N209" s="5" t="s">
        <v>6</v>
      </c>
      <c r="O209" s="5">
        <v>0</v>
      </c>
      <c r="P209" s="5">
        <f>ROUND(Source!DL188,O209)</f>
        <v>0</v>
      </c>
      <c r="Q209" s="5"/>
      <c r="R209" s="5"/>
      <c r="S209" s="5"/>
      <c r="T209" s="5"/>
      <c r="U209" s="5"/>
      <c r="V209" s="5"/>
      <c r="W209" s="5">
        <v>0</v>
      </c>
      <c r="X209" s="5">
        <v>1</v>
      </c>
      <c r="Y209" s="5">
        <v>0</v>
      </c>
      <c r="Z209" s="5">
        <v>0</v>
      </c>
      <c r="AA209" s="5">
        <v>1</v>
      </c>
      <c r="AB209" s="5">
        <v>0</v>
      </c>
      <c r="IF209">
        <v>-1</v>
      </c>
    </row>
    <row r="210" spans="1:255" x14ac:dyDescent="0.2">
      <c r="A210" s="5">
        <v>50</v>
      </c>
      <c r="B210" s="5">
        <v>0</v>
      </c>
      <c r="C210" s="5">
        <v>0</v>
      </c>
      <c r="D210" s="5">
        <v>1</v>
      </c>
      <c r="E210" s="5">
        <v>207</v>
      </c>
      <c r="F210" s="5">
        <f>ROUND(Source!U188,O210)</f>
        <v>623</v>
      </c>
      <c r="G210" s="5" t="s">
        <v>388</v>
      </c>
      <c r="H210" s="5" t="s">
        <v>389</v>
      </c>
      <c r="I210" s="5"/>
      <c r="J210" s="5"/>
      <c r="K210" s="5">
        <v>207</v>
      </c>
      <c r="L210" s="5">
        <v>21</v>
      </c>
      <c r="M210" s="5">
        <v>3</v>
      </c>
      <c r="N210" s="5" t="s">
        <v>6</v>
      </c>
      <c r="O210" s="5">
        <v>0</v>
      </c>
      <c r="P210" s="5" t="e">
        <f>ROUND(Source!DM188,O210)</f>
        <v>#REF!</v>
      </c>
      <c r="Q210" s="5"/>
      <c r="R210" s="5"/>
      <c r="S210" s="5"/>
      <c r="T210" s="5"/>
      <c r="U210" s="5"/>
      <c r="V210" s="5"/>
      <c r="W210" s="5">
        <v>623</v>
      </c>
      <c r="X210" s="5">
        <v>1</v>
      </c>
      <c r="Y210" s="5">
        <v>623</v>
      </c>
      <c r="Z210" s="5">
        <v>623</v>
      </c>
      <c r="AA210" s="5">
        <v>1</v>
      </c>
      <c r="AB210" s="5">
        <v>623</v>
      </c>
      <c r="IF210">
        <v>-1</v>
      </c>
    </row>
    <row r="211" spans="1:255" x14ac:dyDescent="0.2">
      <c r="A211" s="5">
        <v>50</v>
      </c>
      <c r="B211" s="5">
        <v>0</v>
      </c>
      <c r="C211" s="5">
        <v>0</v>
      </c>
      <c r="D211" s="5">
        <v>1</v>
      </c>
      <c r="E211" s="5">
        <v>208</v>
      </c>
      <c r="F211" s="5">
        <f>ROUND(Source!V188,O211)</f>
        <v>90</v>
      </c>
      <c r="G211" s="5" t="s">
        <v>390</v>
      </c>
      <c r="H211" s="5" t="s">
        <v>391</v>
      </c>
      <c r="I211" s="5"/>
      <c r="J211" s="5"/>
      <c r="K211" s="5">
        <v>208</v>
      </c>
      <c r="L211" s="5">
        <v>22</v>
      </c>
      <c r="M211" s="5">
        <v>3</v>
      </c>
      <c r="N211" s="5" t="s">
        <v>6</v>
      </c>
      <c r="O211" s="5">
        <v>0</v>
      </c>
      <c r="P211" s="5">
        <f>ROUND(Source!DN188,O211)</f>
        <v>90</v>
      </c>
      <c r="Q211" s="5"/>
      <c r="R211" s="5"/>
      <c r="S211" s="5"/>
      <c r="T211" s="5"/>
      <c r="U211" s="5"/>
      <c r="V211" s="5"/>
      <c r="W211" s="5">
        <v>90</v>
      </c>
      <c r="X211" s="5">
        <v>1</v>
      </c>
      <c r="Y211" s="5">
        <v>90</v>
      </c>
      <c r="Z211" s="5">
        <v>90</v>
      </c>
      <c r="AA211" s="5">
        <v>1</v>
      </c>
      <c r="AB211" s="5">
        <v>90</v>
      </c>
      <c r="IF211">
        <v>-1</v>
      </c>
    </row>
    <row r="212" spans="1:255" x14ac:dyDescent="0.2">
      <c r="A212" s="5">
        <v>50</v>
      </c>
      <c r="B212" s="5">
        <v>0</v>
      </c>
      <c r="C212" s="5">
        <v>0</v>
      </c>
      <c r="D212" s="5">
        <v>1</v>
      </c>
      <c r="E212" s="5">
        <v>209</v>
      </c>
      <c r="F212" s="5">
        <f>ROUND(Source!W188,O212)</f>
        <v>1</v>
      </c>
      <c r="G212" s="5" t="s">
        <v>392</v>
      </c>
      <c r="H212" s="5" t="s">
        <v>393</v>
      </c>
      <c r="I212" s="5"/>
      <c r="J212" s="5"/>
      <c r="K212" s="5">
        <v>209</v>
      </c>
      <c r="L212" s="5">
        <v>23</v>
      </c>
      <c r="M212" s="5">
        <v>3</v>
      </c>
      <c r="N212" s="5" t="s">
        <v>6</v>
      </c>
      <c r="O212" s="5">
        <v>0</v>
      </c>
      <c r="P212" s="5">
        <f>ROUND(Source!DO188,O212)</f>
        <v>1</v>
      </c>
      <c r="Q212" s="5"/>
      <c r="R212" s="5"/>
      <c r="S212" s="5"/>
      <c r="T212" s="5"/>
      <c r="U212" s="5"/>
      <c r="V212" s="5"/>
      <c r="W212" s="5">
        <v>1</v>
      </c>
      <c r="X212" s="5">
        <v>1</v>
      </c>
      <c r="Y212" s="5">
        <v>1</v>
      </c>
      <c r="Z212" s="5">
        <v>1</v>
      </c>
      <c r="AA212" s="5">
        <v>1</v>
      </c>
      <c r="AB212" s="5">
        <v>1</v>
      </c>
      <c r="IF212">
        <v>-1</v>
      </c>
    </row>
    <row r="213" spans="1:255" x14ac:dyDescent="0.2">
      <c r="A213" s="5">
        <v>50</v>
      </c>
      <c r="B213" s="5">
        <v>0</v>
      </c>
      <c r="C213" s="5">
        <v>0</v>
      </c>
      <c r="D213" s="5">
        <v>1</v>
      </c>
      <c r="E213" s="5">
        <v>233</v>
      </c>
      <c r="F213" s="5">
        <f>ROUND(Source!BD188,O213)</f>
        <v>0</v>
      </c>
      <c r="G213" s="5" t="s">
        <v>394</v>
      </c>
      <c r="H213" s="5" t="s">
        <v>395</v>
      </c>
      <c r="I213" s="5"/>
      <c r="J213" s="5"/>
      <c r="K213" s="5">
        <v>233</v>
      </c>
      <c r="L213" s="5">
        <v>24</v>
      </c>
      <c r="M213" s="5">
        <v>3</v>
      </c>
      <c r="N213" s="5" t="s">
        <v>6</v>
      </c>
      <c r="O213" s="5">
        <v>0</v>
      </c>
      <c r="P213" s="5">
        <f>ROUND(Source!EV188,O213)</f>
        <v>0</v>
      </c>
      <c r="Q213" s="5"/>
      <c r="R213" s="5"/>
      <c r="S213" s="5"/>
      <c r="T213" s="5"/>
      <c r="U213" s="5"/>
      <c r="V213" s="5"/>
      <c r="W213" s="5">
        <v>0</v>
      </c>
      <c r="X213" s="5">
        <v>1</v>
      </c>
      <c r="Y213" s="5">
        <v>0</v>
      </c>
      <c r="Z213" s="5">
        <v>0</v>
      </c>
      <c r="AA213" s="5">
        <v>1</v>
      </c>
      <c r="AB213" s="5">
        <v>0</v>
      </c>
      <c r="IF213">
        <v>-1</v>
      </c>
    </row>
    <row r="214" spans="1:255" x14ac:dyDescent="0.2">
      <c r="A214" s="5">
        <v>50</v>
      </c>
      <c r="B214" s="5">
        <v>0</v>
      </c>
      <c r="C214" s="5">
        <v>0</v>
      </c>
      <c r="D214" s="5">
        <v>1</v>
      </c>
      <c r="E214" s="5">
        <v>210</v>
      </c>
      <c r="F214" s="5">
        <f>ROUND(Source!X188,O214)</f>
        <v>9071</v>
      </c>
      <c r="G214" s="5" t="s">
        <v>396</v>
      </c>
      <c r="H214" s="5" t="s">
        <v>397</v>
      </c>
      <c r="I214" s="5"/>
      <c r="J214" s="5"/>
      <c r="K214" s="5">
        <v>210</v>
      </c>
      <c r="L214" s="5">
        <v>25</v>
      </c>
      <c r="M214" s="5">
        <v>3</v>
      </c>
      <c r="N214" s="5" t="s">
        <v>6</v>
      </c>
      <c r="O214" s="5">
        <v>0</v>
      </c>
      <c r="P214" s="5" t="e">
        <f>ROUND(Source!DP188,O214)</f>
        <v>#REF!</v>
      </c>
      <c r="Q214" s="5"/>
      <c r="R214" s="5"/>
      <c r="S214" s="5"/>
      <c r="T214" s="5"/>
      <c r="U214" s="5"/>
      <c r="V214" s="5"/>
      <c r="W214" s="5">
        <v>9071</v>
      </c>
      <c r="X214" s="5">
        <v>1</v>
      </c>
      <c r="Y214" s="5">
        <v>9071</v>
      </c>
      <c r="Z214" s="5">
        <v>213531</v>
      </c>
      <c r="AA214" s="5">
        <v>1</v>
      </c>
      <c r="AB214" s="5">
        <v>213531</v>
      </c>
      <c r="IF214">
        <v>-1</v>
      </c>
    </row>
    <row r="215" spans="1:255" x14ac:dyDescent="0.2">
      <c r="A215" s="5">
        <v>50</v>
      </c>
      <c r="B215" s="5">
        <v>0</v>
      </c>
      <c r="C215" s="5">
        <v>0</v>
      </c>
      <c r="D215" s="5">
        <v>1</v>
      </c>
      <c r="E215" s="5">
        <v>211</v>
      </c>
      <c r="F215" s="5">
        <f>ROUND(Source!Y188,O215)</f>
        <v>5989</v>
      </c>
      <c r="G215" s="5" t="s">
        <v>398</v>
      </c>
      <c r="H215" s="5" t="s">
        <v>399</v>
      </c>
      <c r="I215" s="5"/>
      <c r="J215" s="5"/>
      <c r="K215" s="5">
        <v>211</v>
      </c>
      <c r="L215" s="5">
        <v>26</v>
      </c>
      <c r="M215" s="5">
        <v>3</v>
      </c>
      <c r="N215" s="5" t="s">
        <v>6</v>
      </c>
      <c r="O215" s="5">
        <v>0</v>
      </c>
      <c r="P215" s="5" t="e">
        <f>ROUND(Source!DQ188,O215)</f>
        <v>#REF!</v>
      </c>
      <c r="Q215" s="5"/>
      <c r="R215" s="5"/>
      <c r="S215" s="5"/>
      <c r="T215" s="5"/>
      <c r="U215" s="5"/>
      <c r="V215" s="5"/>
      <c r="W215" s="5">
        <v>5989</v>
      </c>
      <c r="X215" s="5">
        <v>1</v>
      </c>
      <c r="Y215" s="5">
        <v>5989</v>
      </c>
      <c r="Z215" s="5">
        <v>125989</v>
      </c>
      <c r="AA215" s="5">
        <v>1</v>
      </c>
      <c r="AB215" s="5">
        <v>125989</v>
      </c>
      <c r="IF215">
        <v>-1</v>
      </c>
    </row>
    <row r="216" spans="1:255" x14ac:dyDescent="0.2">
      <c r="A216" s="5">
        <v>50</v>
      </c>
      <c r="B216" s="5">
        <v>0</v>
      </c>
      <c r="C216" s="5">
        <v>0</v>
      </c>
      <c r="D216" s="5">
        <v>1</v>
      </c>
      <c r="E216" s="5">
        <v>224</v>
      </c>
      <c r="F216" s="5">
        <f>ROUND(Source!AR188,O216)</f>
        <v>217544</v>
      </c>
      <c r="G216" s="5" t="s">
        <v>400</v>
      </c>
      <c r="H216" s="5" t="s">
        <v>401</v>
      </c>
      <c r="I216" s="5"/>
      <c r="J216" s="5"/>
      <c r="K216" s="5">
        <v>224</v>
      </c>
      <c r="L216" s="5">
        <v>27</v>
      </c>
      <c r="M216" s="5">
        <v>3</v>
      </c>
      <c r="N216" s="5" t="s">
        <v>6</v>
      </c>
      <c r="O216" s="5">
        <v>0</v>
      </c>
      <c r="P216" s="5" t="e">
        <f>ROUND(Source!EJ188,O216)</f>
        <v>#REF!</v>
      </c>
      <c r="Q216" s="5"/>
      <c r="R216" s="5"/>
      <c r="S216" s="5"/>
      <c r="T216" s="5"/>
      <c r="U216" s="5"/>
      <c r="V216" s="5"/>
      <c r="W216" s="5">
        <v>217544</v>
      </c>
      <c r="X216" s="5">
        <v>1</v>
      </c>
      <c r="Y216" s="5">
        <v>217544</v>
      </c>
      <c r="Z216" s="5">
        <v>2146796</v>
      </c>
      <c r="AA216" s="5">
        <v>1</v>
      </c>
      <c r="AB216" s="5">
        <v>2146796</v>
      </c>
      <c r="IF216">
        <v>-1</v>
      </c>
    </row>
    <row r="217" spans="1:255" x14ac:dyDescent="0.2">
      <c r="IF217">
        <v>-1</v>
      </c>
    </row>
    <row r="218" spans="1:255" x14ac:dyDescent="0.2">
      <c r="A218" s="1">
        <v>4</v>
      </c>
      <c r="B218" s="1">
        <v>1</v>
      </c>
      <c r="C218" s="1"/>
      <c r="D218" s="1">
        <f>ROW(A386)</f>
        <v>386</v>
      </c>
      <c r="E218" s="1"/>
      <c r="F218" s="1" t="s">
        <v>402</v>
      </c>
      <c r="G218" s="1" t="s">
        <v>402</v>
      </c>
      <c r="H218" s="1" t="s">
        <v>6</v>
      </c>
      <c r="I218" s="1">
        <v>0</v>
      </c>
      <c r="J218" s="1"/>
      <c r="K218" s="1">
        <v>-1</v>
      </c>
      <c r="L218" s="1"/>
      <c r="M218" s="1" t="s">
        <v>6</v>
      </c>
      <c r="N218" s="1"/>
      <c r="O218" s="1"/>
      <c r="P218" s="1"/>
      <c r="Q218" s="1"/>
      <c r="R218" s="1"/>
      <c r="S218" s="1">
        <v>0</v>
      </c>
      <c r="T218" s="1">
        <v>0</v>
      </c>
      <c r="U218" s="1" t="s">
        <v>6</v>
      </c>
      <c r="V218" s="1">
        <v>0</v>
      </c>
      <c r="W218" s="1"/>
      <c r="X218" s="1"/>
      <c r="Y218" s="1"/>
      <c r="Z218" s="1"/>
      <c r="AA218" s="1"/>
      <c r="AB218" s="1" t="s">
        <v>6</v>
      </c>
      <c r="AC218" s="1" t="s">
        <v>6</v>
      </c>
      <c r="AD218" s="1" t="s">
        <v>6</v>
      </c>
      <c r="AE218" s="1" t="s">
        <v>6</v>
      </c>
      <c r="AF218" s="1" t="s">
        <v>6</v>
      </c>
      <c r="AG218" s="1" t="s">
        <v>6</v>
      </c>
      <c r="AH218" s="1"/>
      <c r="AI218" s="1"/>
      <c r="AJ218" s="1"/>
      <c r="AK218" s="1"/>
      <c r="AL218" s="1"/>
      <c r="AM218" s="1"/>
      <c r="AN218" s="1"/>
      <c r="AO218" s="1"/>
      <c r="AP218" s="1" t="s">
        <v>6</v>
      </c>
      <c r="AQ218" s="1" t="s">
        <v>6</v>
      </c>
      <c r="AR218" s="1" t="s">
        <v>6</v>
      </c>
      <c r="AS218" s="1"/>
      <c r="AT218" s="1"/>
      <c r="AU218" s="1"/>
      <c r="AV218" s="1"/>
      <c r="AW218" s="1"/>
      <c r="AX218" s="1"/>
      <c r="AY218" s="1"/>
      <c r="AZ218" s="1" t="s">
        <v>6</v>
      </c>
      <c r="BA218" s="1"/>
      <c r="BB218" s="1" t="s">
        <v>6</v>
      </c>
      <c r="BC218" s="1" t="s">
        <v>6</v>
      </c>
      <c r="BD218" s="1" t="s">
        <v>6</v>
      </c>
      <c r="BE218" s="1" t="s">
        <v>6</v>
      </c>
      <c r="BF218" s="1" t="s">
        <v>6</v>
      </c>
      <c r="BG218" s="1" t="s">
        <v>6</v>
      </c>
      <c r="BH218" s="1" t="s">
        <v>6</v>
      </c>
      <c r="BI218" s="1" t="s">
        <v>6</v>
      </c>
      <c r="BJ218" s="1" t="s">
        <v>6</v>
      </c>
      <c r="BK218" s="1" t="s">
        <v>6</v>
      </c>
      <c r="BL218" s="1" t="s">
        <v>6</v>
      </c>
      <c r="BM218" s="1" t="s">
        <v>6</v>
      </c>
      <c r="BN218" s="1" t="s">
        <v>6</v>
      </c>
      <c r="BO218" s="1" t="s">
        <v>6</v>
      </c>
      <c r="BP218" s="1" t="s">
        <v>6</v>
      </c>
      <c r="BQ218" s="1"/>
      <c r="BR218" s="1"/>
      <c r="BS218" s="1"/>
      <c r="BT218" s="1"/>
      <c r="BU218" s="1"/>
      <c r="BV218" s="1"/>
      <c r="BW218" s="1"/>
      <c r="BX218" s="1">
        <v>0</v>
      </c>
      <c r="BY218" s="1"/>
      <c r="BZ218" s="1"/>
      <c r="CA218" s="1"/>
      <c r="CB218" s="1"/>
      <c r="CC218" s="1"/>
      <c r="CD218" s="1"/>
      <c r="CE218" s="1"/>
      <c r="CF218" s="1"/>
      <c r="CG218" s="1"/>
      <c r="CH218" s="1"/>
      <c r="CI218" s="1"/>
      <c r="CJ218" s="1">
        <v>0</v>
      </c>
      <c r="IF218">
        <v>-1</v>
      </c>
    </row>
    <row r="219" spans="1:255" x14ac:dyDescent="0.2">
      <c r="IF219">
        <v>-1</v>
      </c>
    </row>
    <row r="220" spans="1:255" x14ac:dyDescent="0.2">
      <c r="A220" s="3">
        <v>52</v>
      </c>
      <c r="B220" s="3">
        <f t="shared" ref="B220:G220" si="230">B386</f>
        <v>1</v>
      </c>
      <c r="C220" s="3">
        <f t="shared" si="230"/>
        <v>4</v>
      </c>
      <c r="D220" s="3">
        <f t="shared" si="230"/>
        <v>218</v>
      </c>
      <c r="E220" s="3">
        <f t="shared" si="230"/>
        <v>0</v>
      </c>
      <c r="F220" s="3" t="str">
        <f t="shared" si="230"/>
        <v>Лестница с.3-4 7-20 этажи</v>
      </c>
      <c r="G220" s="3" t="str">
        <f t="shared" si="230"/>
        <v>Лестница с.3-4 7-20 этажи</v>
      </c>
      <c r="H220" s="3"/>
      <c r="I220" s="3"/>
      <c r="J220" s="3"/>
      <c r="K220" s="3"/>
      <c r="L220" s="3"/>
      <c r="M220" s="3"/>
      <c r="N220" s="3"/>
      <c r="O220" s="3">
        <f t="shared" ref="O220:AT220" si="231">O386</f>
        <v>221149</v>
      </c>
      <c r="P220" s="3">
        <f t="shared" si="231"/>
        <v>202987</v>
      </c>
      <c r="Q220" s="3">
        <f t="shared" si="231"/>
        <v>11974</v>
      </c>
      <c r="R220" s="3">
        <f t="shared" si="231"/>
        <v>1346</v>
      </c>
      <c r="S220" s="3">
        <f t="shared" si="231"/>
        <v>6188</v>
      </c>
      <c r="T220" s="3">
        <f t="shared" si="231"/>
        <v>0</v>
      </c>
      <c r="U220" s="3">
        <f t="shared" si="231"/>
        <v>671.84769699999981</v>
      </c>
      <c r="V220" s="3">
        <f t="shared" si="231"/>
        <v>99.433599999999984</v>
      </c>
      <c r="W220" s="3">
        <f t="shared" si="231"/>
        <v>1</v>
      </c>
      <c r="X220" s="3">
        <f t="shared" si="231"/>
        <v>9890</v>
      </c>
      <c r="Y220" s="3">
        <f t="shared" si="231"/>
        <v>6511</v>
      </c>
      <c r="Z220" s="3">
        <f t="shared" si="231"/>
        <v>0</v>
      </c>
      <c r="AA220" s="3">
        <f t="shared" si="231"/>
        <v>0</v>
      </c>
      <c r="AB220" s="3">
        <f t="shared" si="231"/>
        <v>221149</v>
      </c>
      <c r="AC220" s="3">
        <f t="shared" si="231"/>
        <v>202987</v>
      </c>
      <c r="AD220" s="3">
        <f t="shared" si="231"/>
        <v>11974</v>
      </c>
      <c r="AE220" s="3">
        <f t="shared" si="231"/>
        <v>1346</v>
      </c>
      <c r="AF220" s="3">
        <f t="shared" si="231"/>
        <v>6188</v>
      </c>
      <c r="AG220" s="3">
        <f t="shared" si="231"/>
        <v>0</v>
      </c>
      <c r="AH220" s="3">
        <f t="shared" si="231"/>
        <v>671.84769699999981</v>
      </c>
      <c r="AI220" s="3">
        <f t="shared" si="231"/>
        <v>99.433599999999984</v>
      </c>
      <c r="AJ220" s="3">
        <f t="shared" si="231"/>
        <v>1</v>
      </c>
      <c r="AK220" s="3">
        <f t="shared" si="231"/>
        <v>9890</v>
      </c>
      <c r="AL220" s="3">
        <f t="shared" si="231"/>
        <v>6511</v>
      </c>
      <c r="AM220" s="3">
        <f t="shared" si="231"/>
        <v>0</v>
      </c>
      <c r="AN220" s="3">
        <f t="shared" si="231"/>
        <v>0</v>
      </c>
      <c r="AO220" s="3">
        <f t="shared" si="231"/>
        <v>0</v>
      </c>
      <c r="AP220" s="3">
        <f t="shared" si="231"/>
        <v>0</v>
      </c>
      <c r="AQ220" s="3">
        <f t="shared" si="231"/>
        <v>0</v>
      </c>
      <c r="AR220" s="3">
        <f t="shared" si="231"/>
        <v>237550</v>
      </c>
      <c r="AS220" s="3">
        <f t="shared" si="231"/>
        <v>237550</v>
      </c>
      <c r="AT220" s="3">
        <f t="shared" si="231"/>
        <v>0</v>
      </c>
      <c r="AU220" s="3">
        <f t="shared" ref="AU220:BZ220" si="232">AU386</f>
        <v>0</v>
      </c>
      <c r="AV220" s="3">
        <f t="shared" si="232"/>
        <v>202987</v>
      </c>
      <c r="AW220" s="3">
        <f t="shared" si="232"/>
        <v>202987</v>
      </c>
      <c r="AX220" s="3">
        <f t="shared" si="232"/>
        <v>0</v>
      </c>
      <c r="AY220" s="3">
        <f t="shared" si="232"/>
        <v>202987</v>
      </c>
      <c r="AZ220" s="3">
        <f t="shared" si="232"/>
        <v>0</v>
      </c>
      <c r="BA220" s="3">
        <f t="shared" si="232"/>
        <v>0</v>
      </c>
      <c r="BB220" s="3">
        <f t="shared" si="232"/>
        <v>0</v>
      </c>
      <c r="BC220" s="3">
        <f t="shared" si="232"/>
        <v>0</v>
      </c>
      <c r="BD220" s="3">
        <f t="shared" si="232"/>
        <v>0</v>
      </c>
      <c r="BE220" s="3">
        <f t="shared" si="232"/>
        <v>0</v>
      </c>
      <c r="BF220" s="3">
        <f t="shared" si="232"/>
        <v>0</v>
      </c>
      <c r="BG220" s="3">
        <f t="shared" si="232"/>
        <v>0</v>
      </c>
      <c r="BH220" s="3">
        <f t="shared" si="232"/>
        <v>0</v>
      </c>
      <c r="BI220" s="3">
        <f t="shared" si="232"/>
        <v>0</v>
      </c>
      <c r="BJ220" s="3">
        <f t="shared" si="232"/>
        <v>0</v>
      </c>
      <c r="BK220" s="3">
        <f t="shared" si="232"/>
        <v>0</v>
      </c>
      <c r="BL220" s="3">
        <f t="shared" si="232"/>
        <v>0</v>
      </c>
      <c r="BM220" s="3">
        <f t="shared" si="232"/>
        <v>0</v>
      </c>
      <c r="BN220" s="3">
        <f t="shared" si="232"/>
        <v>0</v>
      </c>
      <c r="BO220" s="3">
        <f t="shared" si="232"/>
        <v>0</v>
      </c>
      <c r="BP220" s="3">
        <f t="shared" si="232"/>
        <v>0</v>
      </c>
      <c r="BQ220" s="3">
        <f t="shared" si="232"/>
        <v>0</v>
      </c>
      <c r="BR220" s="3">
        <f t="shared" si="232"/>
        <v>0</v>
      </c>
      <c r="BS220" s="3">
        <f t="shared" si="232"/>
        <v>0</v>
      </c>
      <c r="BT220" s="3">
        <f t="shared" si="232"/>
        <v>0</v>
      </c>
      <c r="BU220" s="3">
        <f t="shared" si="232"/>
        <v>0</v>
      </c>
      <c r="BV220" s="3">
        <f t="shared" si="232"/>
        <v>0</v>
      </c>
      <c r="BW220" s="3">
        <f t="shared" si="232"/>
        <v>0</v>
      </c>
      <c r="BX220" s="3">
        <f t="shared" si="232"/>
        <v>0</v>
      </c>
      <c r="BY220" s="3">
        <f t="shared" si="232"/>
        <v>0</v>
      </c>
      <c r="BZ220" s="3">
        <f t="shared" si="232"/>
        <v>0</v>
      </c>
      <c r="CA220" s="3">
        <f t="shared" ref="CA220:DF220" si="233">CA386</f>
        <v>237550</v>
      </c>
      <c r="CB220" s="3">
        <f t="shared" si="233"/>
        <v>237550</v>
      </c>
      <c r="CC220" s="3">
        <f t="shared" si="233"/>
        <v>0</v>
      </c>
      <c r="CD220" s="3">
        <f t="shared" si="233"/>
        <v>0</v>
      </c>
      <c r="CE220" s="3">
        <f t="shared" si="233"/>
        <v>202987</v>
      </c>
      <c r="CF220" s="3">
        <f t="shared" si="233"/>
        <v>202987</v>
      </c>
      <c r="CG220" s="3">
        <f t="shared" si="233"/>
        <v>0</v>
      </c>
      <c r="CH220" s="3">
        <f t="shared" si="233"/>
        <v>202987</v>
      </c>
      <c r="CI220" s="3">
        <f t="shared" si="233"/>
        <v>0</v>
      </c>
      <c r="CJ220" s="3">
        <f t="shared" si="233"/>
        <v>0</v>
      </c>
      <c r="CK220" s="3">
        <f t="shared" si="233"/>
        <v>0</v>
      </c>
      <c r="CL220" s="3">
        <f t="shared" si="233"/>
        <v>0</v>
      </c>
      <c r="CM220" s="3">
        <f t="shared" si="233"/>
        <v>0</v>
      </c>
      <c r="CN220" s="3">
        <f t="shared" si="233"/>
        <v>0</v>
      </c>
      <c r="CO220" s="3">
        <f t="shared" si="233"/>
        <v>0</v>
      </c>
      <c r="CP220" s="3">
        <f t="shared" si="233"/>
        <v>0</v>
      </c>
      <c r="CQ220" s="3">
        <f t="shared" si="233"/>
        <v>0</v>
      </c>
      <c r="CR220" s="3">
        <f t="shared" si="233"/>
        <v>0</v>
      </c>
      <c r="CS220" s="3">
        <f t="shared" si="233"/>
        <v>0</v>
      </c>
      <c r="CT220" s="3">
        <f t="shared" si="233"/>
        <v>0</v>
      </c>
      <c r="CU220" s="3">
        <f t="shared" si="233"/>
        <v>0</v>
      </c>
      <c r="CV220" s="3">
        <f t="shared" si="233"/>
        <v>0</v>
      </c>
      <c r="CW220" s="3">
        <f t="shared" si="233"/>
        <v>0</v>
      </c>
      <c r="CX220" s="3">
        <f t="shared" si="233"/>
        <v>0</v>
      </c>
      <c r="CY220" s="3">
        <f t="shared" si="233"/>
        <v>0</v>
      </c>
      <c r="CZ220" s="3">
        <f t="shared" si="233"/>
        <v>0</v>
      </c>
      <c r="DA220" s="3">
        <f t="shared" si="233"/>
        <v>0</v>
      </c>
      <c r="DB220" s="3">
        <f t="shared" si="233"/>
        <v>0</v>
      </c>
      <c r="DC220" s="3">
        <f t="shared" si="233"/>
        <v>0</v>
      </c>
      <c r="DD220" s="3">
        <f t="shared" si="233"/>
        <v>0</v>
      </c>
      <c r="DE220" s="3">
        <f t="shared" si="233"/>
        <v>0</v>
      </c>
      <c r="DF220" s="3">
        <f t="shared" si="233"/>
        <v>0</v>
      </c>
      <c r="DG220" s="4">
        <f t="shared" ref="DG220:EL220" si="234">DG386</f>
        <v>1971086</v>
      </c>
      <c r="DH220" s="4">
        <f t="shared" si="234"/>
        <v>1698937</v>
      </c>
      <c r="DI220" s="4">
        <f t="shared" si="234"/>
        <v>111357</v>
      </c>
      <c r="DJ220" s="4">
        <f t="shared" si="234"/>
        <v>26638</v>
      </c>
      <c r="DK220" s="4">
        <f t="shared" si="234"/>
        <v>160792</v>
      </c>
      <c r="DL220" s="4">
        <f t="shared" si="234"/>
        <v>0</v>
      </c>
      <c r="DM220" s="4" t="e">
        <f t="shared" si="234"/>
        <v>#REF!</v>
      </c>
      <c r="DN220" s="4">
        <f t="shared" si="234"/>
        <v>99.433599999999984</v>
      </c>
      <c r="DO220" s="4">
        <f t="shared" si="234"/>
        <v>1</v>
      </c>
      <c r="DP220" s="4" t="e">
        <f t="shared" si="234"/>
        <v>#REF!</v>
      </c>
      <c r="DQ220" s="4" t="e">
        <f t="shared" si="234"/>
        <v>#REF!</v>
      </c>
      <c r="DR220" s="4">
        <f t="shared" si="234"/>
        <v>0</v>
      </c>
      <c r="DS220" s="4">
        <f t="shared" si="234"/>
        <v>0</v>
      </c>
      <c r="DT220" s="4">
        <f t="shared" si="234"/>
        <v>1971086</v>
      </c>
      <c r="DU220" s="4">
        <f t="shared" si="234"/>
        <v>1698937</v>
      </c>
      <c r="DV220" s="4">
        <f t="shared" si="234"/>
        <v>111357</v>
      </c>
      <c r="DW220" s="4">
        <f t="shared" si="234"/>
        <v>26638</v>
      </c>
      <c r="DX220" s="4">
        <f t="shared" si="234"/>
        <v>160792</v>
      </c>
      <c r="DY220" s="4">
        <f t="shared" si="234"/>
        <v>0</v>
      </c>
      <c r="DZ220" s="4" t="e">
        <f t="shared" si="234"/>
        <v>#REF!</v>
      </c>
      <c r="EA220" s="4">
        <f t="shared" si="234"/>
        <v>99.433599999999984</v>
      </c>
      <c r="EB220" s="4">
        <f t="shared" si="234"/>
        <v>1</v>
      </c>
      <c r="EC220" s="4" t="e">
        <f t="shared" si="234"/>
        <v>#REF!</v>
      </c>
      <c r="ED220" s="4" t="e">
        <f t="shared" si="234"/>
        <v>#REF!</v>
      </c>
      <c r="EE220" s="4">
        <f t="shared" si="234"/>
        <v>0</v>
      </c>
      <c r="EF220" s="4">
        <f t="shared" si="234"/>
        <v>0</v>
      </c>
      <c r="EG220" s="4">
        <f t="shared" si="234"/>
        <v>0</v>
      </c>
      <c r="EH220" s="4">
        <f t="shared" si="234"/>
        <v>0</v>
      </c>
      <c r="EI220" s="4">
        <f t="shared" si="234"/>
        <v>0</v>
      </c>
      <c r="EJ220" s="4" t="e">
        <f t="shared" si="234"/>
        <v>#REF!</v>
      </c>
      <c r="EK220" s="4" t="e">
        <f t="shared" si="234"/>
        <v>#REF!</v>
      </c>
      <c r="EL220" s="4">
        <f t="shared" si="234"/>
        <v>0</v>
      </c>
      <c r="EM220" s="4">
        <f t="shared" ref="EM220:FR220" si="235">EM386</f>
        <v>0</v>
      </c>
      <c r="EN220" s="4">
        <f t="shared" si="235"/>
        <v>1698937</v>
      </c>
      <c r="EO220" s="4">
        <f t="shared" si="235"/>
        <v>1698937</v>
      </c>
      <c r="EP220" s="4">
        <f t="shared" si="235"/>
        <v>0</v>
      </c>
      <c r="EQ220" s="4">
        <f t="shared" si="235"/>
        <v>1698937</v>
      </c>
      <c r="ER220" s="4">
        <f t="shared" si="235"/>
        <v>0</v>
      </c>
      <c r="ES220" s="4">
        <f t="shared" si="235"/>
        <v>0</v>
      </c>
      <c r="ET220" s="4">
        <f t="shared" si="235"/>
        <v>0</v>
      </c>
      <c r="EU220" s="4">
        <f t="shared" si="235"/>
        <v>0</v>
      </c>
      <c r="EV220" s="4">
        <f t="shared" si="235"/>
        <v>0</v>
      </c>
      <c r="EW220" s="4">
        <f t="shared" si="235"/>
        <v>0</v>
      </c>
      <c r="EX220" s="4">
        <f t="shared" si="235"/>
        <v>0</v>
      </c>
      <c r="EY220" s="4">
        <f t="shared" si="235"/>
        <v>0</v>
      </c>
      <c r="EZ220" s="4">
        <f t="shared" si="235"/>
        <v>0</v>
      </c>
      <c r="FA220" s="4">
        <f t="shared" si="235"/>
        <v>0</v>
      </c>
      <c r="FB220" s="4">
        <f t="shared" si="235"/>
        <v>0</v>
      </c>
      <c r="FC220" s="4">
        <f t="shared" si="235"/>
        <v>0</v>
      </c>
      <c r="FD220" s="4">
        <f t="shared" si="235"/>
        <v>0</v>
      </c>
      <c r="FE220" s="4">
        <f t="shared" si="235"/>
        <v>0</v>
      </c>
      <c r="FF220" s="4">
        <f t="shared" si="235"/>
        <v>0</v>
      </c>
      <c r="FG220" s="4">
        <f t="shared" si="235"/>
        <v>0</v>
      </c>
      <c r="FH220" s="4">
        <f t="shared" si="235"/>
        <v>0</v>
      </c>
      <c r="FI220" s="4">
        <f t="shared" si="235"/>
        <v>0</v>
      </c>
      <c r="FJ220" s="4">
        <f t="shared" si="235"/>
        <v>0</v>
      </c>
      <c r="FK220" s="4">
        <f t="shared" si="235"/>
        <v>0</v>
      </c>
      <c r="FL220" s="4">
        <f t="shared" si="235"/>
        <v>0</v>
      </c>
      <c r="FM220" s="4">
        <f t="shared" si="235"/>
        <v>0</v>
      </c>
      <c r="FN220" s="4">
        <f t="shared" si="235"/>
        <v>0</v>
      </c>
      <c r="FO220" s="4">
        <f t="shared" si="235"/>
        <v>0</v>
      </c>
      <c r="FP220" s="4">
        <f t="shared" si="235"/>
        <v>0</v>
      </c>
      <c r="FQ220" s="4">
        <f t="shared" si="235"/>
        <v>0</v>
      </c>
      <c r="FR220" s="4">
        <f t="shared" si="235"/>
        <v>0</v>
      </c>
      <c r="FS220" s="4" t="e">
        <f t="shared" ref="FS220:GX220" si="236">FS386</f>
        <v>#REF!</v>
      </c>
      <c r="FT220" s="4" t="e">
        <f t="shared" si="236"/>
        <v>#REF!</v>
      </c>
      <c r="FU220" s="4">
        <f t="shared" si="236"/>
        <v>0</v>
      </c>
      <c r="FV220" s="4">
        <f t="shared" si="236"/>
        <v>0</v>
      </c>
      <c r="FW220" s="4">
        <f t="shared" si="236"/>
        <v>1698937</v>
      </c>
      <c r="FX220" s="4">
        <f t="shared" si="236"/>
        <v>1698937</v>
      </c>
      <c r="FY220" s="4">
        <f t="shared" si="236"/>
        <v>0</v>
      </c>
      <c r="FZ220" s="4">
        <f t="shared" si="236"/>
        <v>1698937</v>
      </c>
      <c r="GA220" s="4">
        <f t="shared" si="236"/>
        <v>0</v>
      </c>
      <c r="GB220" s="4">
        <f t="shared" si="236"/>
        <v>0</v>
      </c>
      <c r="GC220" s="4">
        <f t="shared" si="236"/>
        <v>0</v>
      </c>
      <c r="GD220" s="4">
        <f t="shared" si="236"/>
        <v>0</v>
      </c>
      <c r="GE220" s="4">
        <f t="shared" si="236"/>
        <v>0</v>
      </c>
      <c r="GF220" s="4">
        <f t="shared" si="236"/>
        <v>0</v>
      </c>
      <c r="GG220" s="4">
        <f t="shared" si="236"/>
        <v>0</v>
      </c>
      <c r="GH220" s="4">
        <f t="shared" si="236"/>
        <v>0</v>
      </c>
      <c r="GI220" s="4">
        <f t="shared" si="236"/>
        <v>0</v>
      </c>
      <c r="GJ220" s="4">
        <f t="shared" si="236"/>
        <v>0</v>
      </c>
      <c r="GK220" s="4">
        <f t="shared" si="236"/>
        <v>0</v>
      </c>
      <c r="GL220" s="4">
        <f t="shared" si="236"/>
        <v>0</v>
      </c>
      <c r="GM220" s="4">
        <f t="shared" si="236"/>
        <v>0</v>
      </c>
      <c r="GN220" s="4">
        <f t="shared" si="236"/>
        <v>0</v>
      </c>
      <c r="GO220" s="4">
        <f t="shared" si="236"/>
        <v>0</v>
      </c>
      <c r="GP220" s="4">
        <f t="shared" si="236"/>
        <v>0</v>
      </c>
      <c r="GQ220" s="4">
        <f t="shared" si="236"/>
        <v>0</v>
      </c>
      <c r="GR220" s="4">
        <f t="shared" si="236"/>
        <v>0</v>
      </c>
      <c r="GS220" s="4">
        <f t="shared" si="236"/>
        <v>0</v>
      </c>
      <c r="GT220" s="4">
        <f t="shared" si="236"/>
        <v>0</v>
      </c>
      <c r="GU220" s="4">
        <f t="shared" si="236"/>
        <v>0</v>
      </c>
      <c r="GV220" s="4">
        <f t="shared" si="236"/>
        <v>0</v>
      </c>
      <c r="GW220" s="4">
        <f t="shared" si="236"/>
        <v>0</v>
      </c>
      <c r="GX220" s="4">
        <f t="shared" si="236"/>
        <v>0</v>
      </c>
      <c r="IF220">
        <v>-1</v>
      </c>
    </row>
    <row r="221" spans="1:255" x14ac:dyDescent="0.2">
      <c r="IF221">
        <v>-1</v>
      </c>
    </row>
    <row r="222" spans="1:255" x14ac:dyDescent="0.2">
      <c r="A222" s="2">
        <v>17</v>
      </c>
      <c r="B222" s="2">
        <v>1</v>
      </c>
      <c r="C222" s="2">
        <f>ROW(SmtRes!A333)</f>
        <v>333</v>
      </c>
      <c r="D222" s="2">
        <f>ROW(EtalonRes!A381)</f>
        <v>381</v>
      </c>
      <c r="E222" s="2" t="s">
        <v>403</v>
      </c>
      <c r="F222" s="2" t="s">
        <v>19</v>
      </c>
      <c r="G222" s="2" t="s">
        <v>20</v>
      </c>
      <c r="H222" s="2" t="s">
        <v>21</v>
      </c>
      <c r="I222" s="2">
        <f>'2.Лок.смета.и.Акт'!E49</f>
        <v>0.3</v>
      </c>
      <c r="J222" s="2">
        <v>0</v>
      </c>
      <c r="K222" s="2">
        <v>0.3</v>
      </c>
      <c r="L222" s="2"/>
      <c r="M222" s="2"/>
      <c r="N222" s="2"/>
      <c r="O222" s="2">
        <f t="shared" ref="O222:O269" si="237">ROUND(CP222,0)</f>
        <v>2819</v>
      </c>
      <c r="P222" s="2">
        <f t="shared" ref="P222:P269" si="238">ROUND(CQ222*I222,0)</f>
        <v>0</v>
      </c>
      <c r="Q222" s="2">
        <f t="shared" ref="Q222:Q269" si="239">ROUND(CR222*I222,0)</f>
        <v>2089</v>
      </c>
      <c r="R222" s="2">
        <f t="shared" ref="R222:R269" si="240">ROUND(CS222*I222,0)</f>
        <v>246</v>
      </c>
      <c r="S222" s="2">
        <f t="shared" ref="S222:S269" si="241">ROUND(CT222*I222,0)</f>
        <v>730</v>
      </c>
      <c r="T222" s="2">
        <f t="shared" ref="T222:T269" si="242">ROUND(CU222*I222,0)</f>
        <v>0</v>
      </c>
      <c r="U222" s="2">
        <f t="shared" ref="U222:U269" si="243">CV222*I222</f>
        <v>78.825599999999994</v>
      </c>
      <c r="V222" s="2">
        <f t="shared" ref="V222:V269" si="244">CW222*I222</f>
        <v>18.064799999999998</v>
      </c>
      <c r="W222" s="2">
        <f t="shared" ref="W222:W269" si="245">ROUND(CX222*I222,0)</f>
        <v>0</v>
      </c>
      <c r="X222" s="2">
        <f t="shared" ref="X222:X269" si="246">ROUND(CY222,0)</f>
        <v>1269</v>
      </c>
      <c r="Y222" s="2">
        <f t="shared" ref="Y222:Y269" si="247">ROUND(CZ222,0)</f>
        <v>830</v>
      </c>
      <c r="Z222" s="2"/>
      <c r="AA222" s="2">
        <v>86295183</v>
      </c>
      <c r="AB222" s="2">
        <f t="shared" ref="AB222:AB269" si="248">ROUND((AC222+AD222+AF222),2)</f>
        <v>9396.4500000000007</v>
      </c>
      <c r="AC222" s="2">
        <f>ROUND((ES222+(SUM(SmtRes!BC329:'SmtRes'!BC333)+SUM(EtalonRes!AL377:'EtalonRes'!AL381))),2)</f>
        <v>0</v>
      </c>
      <c r="AD222" s="2">
        <f>ROUND(((((ET222*1.2)+(SUM(SmtRes!BD329:'SmtRes'!BD333)+SUM(EtalonRes!AM377:'EtalonRes'!AM381)))-((EU222*1.2)+(SUM(SmtRes!BE329:'SmtRes'!BE333)+SUM(EtalonRes!AN377:'EtalonRes'!AN381))))+AE222),2)</f>
        <v>6963.37</v>
      </c>
      <c r="AE222" s="2">
        <f>ROUND(((EU222*1.2)+(SUM(SmtRes!BE329:'SmtRes'!BE333)+SUM(EtalonRes!AN377:'EtalonRes'!AN381))),2)</f>
        <v>819.54</v>
      </c>
      <c r="AF222" s="2">
        <f>ROUND(((EV222*1.2)),2)</f>
        <v>2433.08</v>
      </c>
      <c r="AG222" s="2">
        <f t="shared" ref="AG222:AG269" si="249">ROUND((AP222),2)</f>
        <v>0</v>
      </c>
      <c r="AH222" s="2">
        <f>((EW222*1.2))</f>
        <v>262.75200000000001</v>
      </c>
      <c r="AI222" s="2">
        <f>((EX222*1.2))</f>
        <v>60.215999999999994</v>
      </c>
      <c r="AJ222" s="2">
        <f t="shared" ref="AJ222:AJ269" si="250">(AS222)</f>
        <v>0</v>
      </c>
      <c r="AK222" s="2">
        <v>6669.69</v>
      </c>
      <c r="AL222" s="2">
        <v>41.12</v>
      </c>
      <c r="AM222" s="2">
        <v>4601</v>
      </c>
      <c r="AN222" s="2">
        <v>682.95</v>
      </c>
      <c r="AO222" s="2">
        <v>2027.57</v>
      </c>
      <c r="AP222" s="2">
        <v>0</v>
      </c>
      <c r="AQ222" s="2">
        <v>218.96</v>
      </c>
      <c r="AR222" s="2">
        <v>50.18</v>
      </c>
      <c r="AS222" s="2">
        <v>0</v>
      </c>
      <c r="AT222" s="2">
        <v>130</v>
      </c>
      <c r="AU222" s="2">
        <v>85</v>
      </c>
      <c r="AV222" s="2">
        <v>1</v>
      </c>
      <c r="AW222" s="2">
        <v>1</v>
      </c>
      <c r="AX222" s="2"/>
      <c r="AY222" s="2"/>
      <c r="AZ222" s="2">
        <v>1</v>
      </c>
      <c r="BA222" s="2">
        <v>1</v>
      </c>
      <c r="BB222" s="2">
        <v>1</v>
      </c>
      <c r="BC222" s="2">
        <v>1</v>
      </c>
      <c r="BD222" s="2" t="s">
        <v>6</v>
      </c>
      <c r="BE222" s="2" t="s">
        <v>6</v>
      </c>
      <c r="BF222" s="2" t="s">
        <v>6</v>
      </c>
      <c r="BG222" s="2" t="s">
        <v>6</v>
      </c>
      <c r="BH222" s="2">
        <v>0</v>
      </c>
      <c r="BI222" s="2">
        <v>1</v>
      </c>
      <c r="BJ222" s="2" t="s">
        <v>22</v>
      </c>
      <c r="BK222" s="2"/>
      <c r="BL222" s="2"/>
      <c r="BM222" s="2">
        <v>7001</v>
      </c>
      <c r="BN222" s="2">
        <v>0</v>
      </c>
      <c r="BO222" s="2" t="s">
        <v>6</v>
      </c>
      <c r="BP222" s="2">
        <v>0</v>
      </c>
      <c r="BQ222" s="2">
        <v>1</v>
      </c>
      <c r="BR222" s="2">
        <v>0</v>
      </c>
      <c r="BS222" s="2">
        <v>1</v>
      </c>
      <c r="BT222" s="2">
        <v>1</v>
      </c>
      <c r="BU222" s="2">
        <v>1</v>
      </c>
      <c r="BV222" s="2">
        <v>1</v>
      </c>
      <c r="BW222" s="2">
        <v>1</v>
      </c>
      <c r="BX222" s="2">
        <v>1</v>
      </c>
      <c r="BY222" s="2" t="s">
        <v>6</v>
      </c>
      <c r="BZ222" s="2">
        <v>130</v>
      </c>
      <c r="CA222" s="2">
        <v>85</v>
      </c>
      <c r="CB222" s="2" t="s">
        <v>6</v>
      </c>
      <c r="CC222" s="2"/>
      <c r="CD222" s="2"/>
      <c r="CE222" s="2">
        <v>0</v>
      </c>
      <c r="CF222" s="2">
        <v>0</v>
      </c>
      <c r="CG222" s="2">
        <v>0</v>
      </c>
      <c r="CH222" s="2"/>
      <c r="CI222" s="2"/>
      <c r="CJ222" s="2"/>
      <c r="CK222" s="2"/>
      <c r="CL222" s="2"/>
      <c r="CM222" s="2">
        <v>0</v>
      </c>
      <c r="CN222" s="2" t="s">
        <v>23</v>
      </c>
      <c r="CO222" s="2">
        <v>0</v>
      </c>
      <c r="CP222" s="2">
        <f t="shared" ref="CP222:CP269" si="251">(P222+Q222+S222)</f>
        <v>2819</v>
      </c>
      <c r="CQ222" s="2">
        <f t="shared" ref="CQ222:CQ269" si="252">AC222*BC222</f>
        <v>0</v>
      </c>
      <c r="CR222" s="2">
        <f t="shared" ref="CR222:CR269" si="253">AD222*BB222</f>
        <v>6963.37</v>
      </c>
      <c r="CS222" s="2">
        <f t="shared" ref="CS222:CS269" si="254">AE222*BS222</f>
        <v>819.54</v>
      </c>
      <c r="CT222" s="2">
        <f t="shared" ref="CT222:CT269" si="255">AF222*BA222</f>
        <v>2433.08</v>
      </c>
      <c r="CU222" s="2">
        <f t="shared" ref="CU222:CU269" si="256">AG222</f>
        <v>0</v>
      </c>
      <c r="CV222" s="2">
        <f t="shared" ref="CV222:CV269" si="257">AH222</f>
        <v>262.75200000000001</v>
      </c>
      <c r="CW222" s="2">
        <f t="shared" ref="CW222:CW269" si="258">AI222</f>
        <v>60.215999999999994</v>
      </c>
      <c r="CX222" s="2">
        <f t="shared" ref="CX222:CX269" si="259">AJ222</f>
        <v>0</v>
      </c>
      <c r="CY222" s="2">
        <f>(((S222+(R222*IF(0,0,1)))*AT222)/100)</f>
        <v>1268.8</v>
      </c>
      <c r="CZ222" s="2">
        <f>(((S222+(R222*IF(0,0,1)))*AU222)/100)</f>
        <v>829.6</v>
      </c>
      <c r="DA222" s="2"/>
      <c r="DB222" s="2"/>
      <c r="DC222" s="2" t="s">
        <v>6</v>
      </c>
      <c r="DD222" s="2" t="s">
        <v>6</v>
      </c>
      <c r="DE222" s="2" t="s">
        <v>24</v>
      </c>
      <c r="DF222" s="2" t="s">
        <v>24</v>
      </c>
      <c r="DG222" s="2" t="s">
        <v>24</v>
      </c>
      <c r="DH222" s="2" t="s">
        <v>6</v>
      </c>
      <c r="DI222" s="2" t="s">
        <v>24</v>
      </c>
      <c r="DJ222" s="2" t="s">
        <v>24</v>
      </c>
      <c r="DK222" s="2" t="s">
        <v>6</v>
      </c>
      <c r="DL222" s="2" t="s">
        <v>6</v>
      </c>
      <c r="DM222" s="2" t="s">
        <v>6</v>
      </c>
      <c r="DN222" s="2">
        <v>0</v>
      </c>
      <c r="DO222" s="2">
        <v>0</v>
      </c>
      <c r="DP222" s="2">
        <v>1</v>
      </c>
      <c r="DQ222" s="2">
        <v>1</v>
      </c>
      <c r="DR222" s="2"/>
      <c r="DS222" s="2"/>
      <c r="DT222" s="2"/>
      <c r="DU222" s="2">
        <v>1013</v>
      </c>
      <c r="DV222" s="2" t="s">
        <v>21</v>
      </c>
      <c r="DW222" s="2" t="s">
        <v>21</v>
      </c>
      <c r="DX222" s="2">
        <v>1</v>
      </c>
      <c r="DY222" s="2"/>
      <c r="DZ222" s="2" t="s">
        <v>6</v>
      </c>
      <c r="EA222" s="2" t="s">
        <v>6</v>
      </c>
      <c r="EB222" s="2" t="s">
        <v>6</v>
      </c>
      <c r="EC222" s="2" t="s">
        <v>6</v>
      </c>
      <c r="ED222" s="2"/>
      <c r="EE222" s="2">
        <v>54938594</v>
      </c>
      <c r="EF222" s="2">
        <v>1</v>
      </c>
      <c r="EG222" s="2" t="s">
        <v>25</v>
      </c>
      <c r="EH222" s="2">
        <v>0</v>
      </c>
      <c r="EI222" s="2" t="s">
        <v>6</v>
      </c>
      <c r="EJ222" s="2">
        <v>1</v>
      </c>
      <c r="EK222" s="2">
        <v>7001</v>
      </c>
      <c r="EL222" s="2" t="s">
        <v>26</v>
      </c>
      <c r="EM222" s="2" t="s">
        <v>27</v>
      </c>
      <c r="EN222" s="2"/>
      <c r="EO222" s="2" t="s">
        <v>28</v>
      </c>
      <c r="EP222" s="2"/>
      <c r="EQ222" s="2">
        <v>0</v>
      </c>
      <c r="ER222" s="2">
        <v>6669.69</v>
      </c>
      <c r="ES222" s="2">
        <v>41.12</v>
      </c>
      <c r="ET222" s="2">
        <v>4601</v>
      </c>
      <c r="EU222" s="2">
        <v>682.95</v>
      </c>
      <c r="EV222" s="2">
        <v>2027.57</v>
      </c>
      <c r="EW222" s="2">
        <v>218.96</v>
      </c>
      <c r="EX222" s="2">
        <v>50.18</v>
      </c>
      <c r="EY222" s="2">
        <v>1</v>
      </c>
      <c r="EZ222" s="2"/>
      <c r="FA222" s="2"/>
      <c r="FB222" s="2"/>
      <c r="FC222" s="2"/>
      <c r="FD222" s="2"/>
      <c r="FE222" s="2"/>
      <c r="FF222" s="2"/>
      <c r="FG222" s="2"/>
      <c r="FH222" s="2"/>
      <c r="FI222" s="2"/>
      <c r="FJ222" s="2"/>
      <c r="FK222" s="2"/>
      <c r="FL222" s="2"/>
      <c r="FM222" s="2"/>
      <c r="FN222" s="2"/>
      <c r="FO222" s="2"/>
      <c r="FP222" s="2"/>
      <c r="FQ222" s="2">
        <v>0</v>
      </c>
      <c r="FR222" s="2">
        <f t="shared" ref="FR222:FR269" si="260">ROUND(IF(BI222=3,GM222,0),0)</f>
        <v>0</v>
      </c>
      <c r="FS222" s="2">
        <v>0</v>
      </c>
      <c r="FT222" s="2"/>
      <c r="FU222" s="2"/>
      <c r="FV222" s="2"/>
      <c r="FW222" s="2"/>
      <c r="FX222" s="2">
        <v>130</v>
      </c>
      <c r="FY222" s="2">
        <v>85</v>
      </c>
      <c r="FZ222" s="2"/>
      <c r="GA222" s="2" t="s">
        <v>6</v>
      </c>
      <c r="GB222" s="2"/>
      <c r="GC222" s="2"/>
      <c r="GD222" s="2">
        <v>1</v>
      </c>
      <c r="GE222" s="2"/>
      <c r="GF222" s="2">
        <v>-1518090174</v>
      </c>
      <c r="GG222" s="2">
        <v>2</v>
      </c>
      <c r="GH222" s="2">
        <v>1</v>
      </c>
      <c r="GI222" s="2">
        <v>-2</v>
      </c>
      <c r="GJ222" s="2">
        <v>0</v>
      </c>
      <c r="GK222" s="2">
        <v>0</v>
      </c>
      <c r="GL222" s="2">
        <f t="shared" ref="GL222:GL269" si="261">ROUND(IF(AND(BH222=3,BI222=3,FS222&lt;&gt;0),P222,0),0)</f>
        <v>0</v>
      </c>
      <c r="GM222" s="2">
        <f t="shared" ref="GM222:GM269" si="262">ROUND(O222+X222+Y222,0)+GX222</f>
        <v>4918</v>
      </c>
      <c r="GN222" s="2">
        <f t="shared" ref="GN222:GN269" si="263">IF(OR(BI222=0,BI222=1),GM222-GX222,0)</f>
        <v>4918</v>
      </c>
      <c r="GO222" s="2">
        <f t="shared" ref="GO222:GO269" si="264">IF(BI222=2,GM222-GX222,0)</f>
        <v>0</v>
      </c>
      <c r="GP222" s="2">
        <f t="shared" ref="GP222:GP269" si="265">IF(BI222=4,GM222-GX222,0)</f>
        <v>0</v>
      </c>
      <c r="GQ222" s="2"/>
      <c r="GR222" s="2">
        <v>0</v>
      </c>
      <c r="GS222" s="2">
        <v>3</v>
      </c>
      <c r="GT222" s="2">
        <v>0</v>
      </c>
      <c r="GU222" s="2" t="s">
        <v>6</v>
      </c>
      <c r="GV222" s="2">
        <f t="shared" ref="GV222:GV269" si="266">ROUND((GT222),2)</f>
        <v>0</v>
      </c>
      <c r="GW222" s="2">
        <v>1</v>
      </c>
      <c r="GX222" s="2">
        <f t="shared" ref="GX222:GX269" si="267">ROUND(HC222*I222,0)</f>
        <v>0</v>
      </c>
      <c r="GY222" s="2"/>
      <c r="GZ222" s="2"/>
      <c r="HA222" s="2">
        <v>0</v>
      </c>
      <c r="HB222" s="2">
        <v>0</v>
      </c>
      <c r="HC222" s="2">
        <f t="shared" ref="HC222:HC269" si="268">GV222*GW222</f>
        <v>0</v>
      </c>
      <c r="HD222" s="2"/>
      <c r="HE222" s="2" t="s">
        <v>6</v>
      </c>
      <c r="HF222" s="2" t="s">
        <v>6</v>
      </c>
      <c r="HG222" s="2"/>
      <c r="HH222" s="2"/>
      <c r="HI222" s="2"/>
      <c r="HJ222" s="2"/>
      <c r="HK222" s="2"/>
      <c r="HL222" s="2"/>
      <c r="HM222" s="2" t="s">
        <v>6</v>
      </c>
      <c r="HN222" s="2" t="s">
        <v>6</v>
      </c>
      <c r="HO222" s="2" t="s">
        <v>6</v>
      </c>
      <c r="HP222" s="2" t="s">
        <v>6</v>
      </c>
      <c r="HQ222" s="2" t="s">
        <v>6</v>
      </c>
      <c r="HR222" s="2"/>
      <c r="HS222" s="2"/>
      <c r="HT222" s="2"/>
      <c r="HU222" s="2"/>
      <c r="HV222" s="2"/>
      <c r="HW222" s="2"/>
      <c r="HX222" s="2"/>
      <c r="HY222" s="2"/>
      <c r="HZ222" s="2"/>
      <c r="IA222" s="2"/>
      <c r="IB222" s="2"/>
      <c r="IC222" s="2"/>
      <c r="ID222" s="2"/>
      <c r="IE222" s="2"/>
      <c r="IF222" s="2">
        <v>-1</v>
      </c>
      <c r="IG222" s="2"/>
      <c r="IH222" s="2"/>
      <c r="II222" s="2"/>
      <c r="IJ222" s="2"/>
      <c r="IK222" s="2">
        <v>0</v>
      </c>
      <c r="IL222" s="2"/>
      <c r="IM222" s="2"/>
      <c r="IN222" s="2"/>
      <c r="IO222" s="2"/>
      <c r="IP222" s="2"/>
      <c r="IQ222" s="2"/>
      <c r="IR222" s="2"/>
      <c r="IS222" s="2"/>
      <c r="IT222" s="2"/>
      <c r="IU222" s="2"/>
    </row>
    <row r="223" spans="1:255" x14ac:dyDescent="0.2">
      <c r="A223">
        <v>17</v>
      </c>
      <c r="B223">
        <v>1</v>
      </c>
      <c r="C223">
        <f>ROW(SmtRes!A338)</f>
        <v>338</v>
      </c>
      <c r="D223">
        <f>ROW(EtalonRes!A386)</f>
        <v>386</v>
      </c>
      <c r="E223" t="s">
        <v>403</v>
      </c>
      <c r="F223" t="s">
        <v>19</v>
      </c>
      <c r="G223" t="s">
        <v>20</v>
      </c>
      <c r="H223" t="s">
        <v>21</v>
      </c>
      <c r="I223">
        <f>'2.Лок.смета.и.Акт'!E49</f>
        <v>0.3</v>
      </c>
      <c r="J223">
        <v>0</v>
      </c>
      <c r="K223">
        <v>0.3</v>
      </c>
      <c r="O223">
        <f t="shared" si="237"/>
        <v>38114</v>
      </c>
      <c r="P223">
        <f t="shared" si="238"/>
        <v>0</v>
      </c>
      <c r="Q223">
        <f t="shared" si="239"/>
        <v>19428</v>
      </c>
      <c r="R223">
        <f t="shared" si="240"/>
        <v>4868</v>
      </c>
      <c r="S223">
        <f t="shared" si="241"/>
        <v>18686</v>
      </c>
      <c r="T223">
        <f t="shared" si="242"/>
        <v>0</v>
      </c>
      <c r="U223" t="e">
        <f t="shared" si="243"/>
        <v>#REF!</v>
      </c>
      <c r="V223">
        <f t="shared" si="244"/>
        <v>18.064799999999998</v>
      </c>
      <c r="W223">
        <f t="shared" si="245"/>
        <v>0</v>
      </c>
      <c r="X223" t="e">
        <f t="shared" si="246"/>
        <v>#REF!</v>
      </c>
      <c r="Y223" t="e">
        <f t="shared" si="247"/>
        <v>#REF!</v>
      </c>
      <c r="AA223">
        <v>86295184</v>
      </c>
      <c r="AB223">
        <f t="shared" si="248"/>
        <v>9396.4500000000007</v>
      </c>
      <c r="AC223">
        <f>ROUND((ES223+(SUM(SmtRes!BC334:'SmtRes'!BC338)+SUM(EtalonRes!AL382:'EtalonRes'!AL386))),2)</f>
        <v>0</v>
      </c>
      <c r="AD223">
        <f>ROUND(((((ET223*1.2)+(SUM(SmtRes!BD334:'SmtRes'!BD338)+SUM(EtalonRes!AM382:'EtalonRes'!AM386)))-((EU223*1.2)+(SUM(SmtRes!BE334:'SmtRes'!BE338)+SUM(EtalonRes!AN382:'EtalonRes'!AN386))))+AE223),2)</f>
        <v>6963.37</v>
      </c>
      <c r="AE223">
        <f>ROUND(((EU223*1.2)+(SUM(SmtRes!BE334:'SmtRes'!BE338)+SUM(EtalonRes!AN382:'EtalonRes'!AN386))),2)</f>
        <v>819.54</v>
      </c>
      <c r="AF223">
        <f>ROUND(((EV223*1.2)),2)</f>
        <v>2433.08</v>
      </c>
      <c r="AG223">
        <f t="shared" si="249"/>
        <v>0</v>
      </c>
      <c r="AH223" t="e">
        <f>((EW223*1.2))</f>
        <v>#REF!</v>
      </c>
      <c r="AI223">
        <f>((EX223*1.2))</f>
        <v>60.215999999999994</v>
      </c>
      <c r="AJ223">
        <f t="shared" si="250"/>
        <v>0</v>
      </c>
      <c r="AK223">
        <f>AL223+AM223+AO223</f>
        <v>6669.69</v>
      </c>
      <c r="AL223">
        <v>41.12</v>
      </c>
      <c r="AM223" s="75">
        <f>'1.Лок.смета.и.Акт'!F421</f>
        <v>4601</v>
      </c>
      <c r="AN223" s="75">
        <f>'1.Лок.смета.и.Акт'!F422</f>
        <v>682.95</v>
      </c>
      <c r="AO223" s="75">
        <f>'1.Лок.смета.и.Акт'!F420</f>
        <v>2027.57</v>
      </c>
      <c r="AP223">
        <v>0</v>
      </c>
      <c r="AQ223" t="e">
        <f>'2.Лок.смета.и.Акт'!#REF!</f>
        <v>#REF!</v>
      </c>
      <c r="AR223">
        <v>50.18</v>
      </c>
      <c r="AS223">
        <v>0</v>
      </c>
      <c r="AT223">
        <v>124</v>
      </c>
      <c r="AU223">
        <v>72</v>
      </c>
      <c r="AV223">
        <v>1</v>
      </c>
      <c r="AW223">
        <v>1</v>
      </c>
      <c r="AZ223">
        <v>1</v>
      </c>
      <c r="BA223">
        <f>'1.Лок.смета.и.Акт'!J420</f>
        <v>25.6</v>
      </c>
      <c r="BB223">
        <f>'1.Лок.смета.и.Акт'!J421</f>
        <v>9.3000000000000007</v>
      </c>
      <c r="BC223">
        <v>7.56</v>
      </c>
      <c r="BD223" t="s">
        <v>6</v>
      </c>
      <c r="BE223" t="s">
        <v>6</v>
      </c>
      <c r="BF223" t="s">
        <v>6</v>
      </c>
      <c r="BG223" t="s">
        <v>6</v>
      </c>
      <c r="BH223">
        <v>0</v>
      </c>
      <c r="BI223">
        <v>1</v>
      </c>
      <c r="BJ223" t="s">
        <v>22</v>
      </c>
      <c r="BM223">
        <v>7001</v>
      </c>
      <c r="BN223">
        <v>0</v>
      </c>
      <c r="BO223" t="s">
        <v>19</v>
      </c>
      <c r="BP223">
        <v>1</v>
      </c>
      <c r="BQ223">
        <v>1</v>
      </c>
      <c r="BR223">
        <v>0</v>
      </c>
      <c r="BS223">
        <f>'1.Лок.смета.и.Акт'!J422</f>
        <v>19.8</v>
      </c>
      <c r="BT223">
        <v>1</v>
      </c>
      <c r="BU223">
        <v>1</v>
      </c>
      <c r="BV223">
        <v>1</v>
      </c>
      <c r="BW223">
        <v>1</v>
      </c>
      <c r="BX223">
        <v>1</v>
      </c>
      <c r="BY223" t="s">
        <v>6</v>
      </c>
      <c r="BZ223" t="e">
        <f>'2.Лок.смета.и.Акт'!#REF!</f>
        <v>#REF!</v>
      </c>
      <c r="CA223" t="e">
        <f>'2.Лок.смета.и.Акт'!#REF!</f>
        <v>#REF!</v>
      </c>
      <c r="CB223" t="s">
        <v>6</v>
      </c>
      <c r="CE223">
        <v>0</v>
      </c>
      <c r="CF223">
        <v>0</v>
      </c>
      <c r="CG223">
        <v>0</v>
      </c>
      <c r="CM223">
        <v>0</v>
      </c>
      <c r="CN223" t="s">
        <v>23</v>
      </c>
      <c r="CO223">
        <v>0</v>
      </c>
      <c r="CP223">
        <f t="shared" si="251"/>
        <v>38114</v>
      </c>
      <c r="CQ223">
        <f t="shared" si="252"/>
        <v>0</v>
      </c>
      <c r="CR223">
        <f t="shared" si="253"/>
        <v>64759.341</v>
      </c>
      <c r="CS223">
        <f t="shared" si="254"/>
        <v>16226.892</v>
      </c>
      <c r="CT223">
        <f t="shared" si="255"/>
        <v>62286.847999999998</v>
      </c>
      <c r="CU223">
        <f t="shared" si="256"/>
        <v>0</v>
      </c>
      <c r="CV223" t="e">
        <f t="shared" si="257"/>
        <v>#REF!</v>
      </c>
      <c r="CW223">
        <f t="shared" si="258"/>
        <v>60.215999999999994</v>
      </c>
      <c r="CX223">
        <f t="shared" si="259"/>
        <v>0</v>
      </c>
      <c r="CY223" t="e">
        <f>(S223+R223)*(BZ223/100)</f>
        <v>#REF!</v>
      </c>
      <c r="CZ223" t="e">
        <f>(S223+R223)*(CA223/100)</f>
        <v>#REF!</v>
      </c>
      <c r="DC223" t="s">
        <v>6</v>
      </c>
      <c r="DD223" t="s">
        <v>6</v>
      </c>
      <c r="DE223" t="s">
        <v>24</v>
      </c>
      <c r="DF223" t="s">
        <v>24</v>
      </c>
      <c r="DG223" t="s">
        <v>24</v>
      </c>
      <c r="DH223" t="s">
        <v>6</v>
      </c>
      <c r="DI223" t="s">
        <v>24</v>
      </c>
      <c r="DJ223" t="s">
        <v>24</v>
      </c>
      <c r="DK223" t="s">
        <v>6</v>
      </c>
      <c r="DL223" t="s">
        <v>6</v>
      </c>
      <c r="DM223" t="s">
        <v>6</v>
      </c>
      <c r="DN223">
        <f>'1.Лок.смета.и.Акт'!E423</f>
        <v>130</v>
      </c>
      <c r="DO223">
        <f>'1.Лок.смета.и.Акт'!E424</f>
        <v>85</v>
      </c>
      <c r="DP223">
        <v>1</v>
      </c>
      <c r="DQ223">
        <v>1</v>
      </c>
      <c r="DU223">
        <v>1013</v>
      </c>
      <c r="DV223" t="s">
        <v>21</v>
      </c>
      <c r="DW223" t="str">
        <f>'2.Лок.смета.и.Акт'!D49</f>
        <v>100 шт. сборных конструкций</v>
      </c>
      <c r="DX223">
        <v>1</v>
      </c>
      <c r="DZ223" t="s">
        <v>6</v>
      </c>
      <c r="EA223" t="s">
        <v>6</v>
      </c>
      <c r="EB223" t="s">
        <v>6</v>
      </c>
      <c r="EC223" t="s">
        <v>6</v>
      </c>
      <c r="EE223">
        <v>54938594</v>
      </c>
      <c r="EF223">
        <v>1</v>
      </c>
      <c r="EG223" t="s">
        <v>25</v>
      </c>
      <c r="EH223">
        <v>0</v>
      </c>
      <c r="EI223" t="s">
        <v>6</v>
      </c>
      <c r="EJ223">
        <v>1</v>
      </c>
      <c r="EK223">
        <v>7001</v>
      </c>
      <c r="EL223" t="s">
        <v>26</v>
      </c>
      <c r="EM223" t="s">
        <v>27</v>
      </c>
      <c r="EO223" t="s">
        <v>28</v>
      </c>
      <c r="EQ223">
        <v>0</v>
      </c>
      <c r="ER223">
        <f>ES223+ET223+EV223</f>
        <v>6669.69</v>
      </c>
      <c r="ES223">
        <v>41.12</v>
      </c>
      <c r="ET223" s="75">
        <f>'1.Лок.смета.и.Акт'!F421</f>
        <v>4601</v>
      </c>
      <c r="EU223" s="75">
        <f>'1.Лок.смета.и.Акт'!F422</f>
        <v>682.95</v>
      </c>
      <c r="EV223" s="75">
        <f>'1.Лок.смета.и.Акт'!F420</f>
        <v>2027.57</v>
      </c>
      <c r="EW223" t="e">
        <f>'2.Лок.смета.и.Акт'!#REF!</f>
        <v>#REF!</v>
      </c>
      <c r="EX223">
        <v>50.18</v>
      </c>
      <c r="EY223">
        <v>1</v>
      </c>
      <c r="FQ223">
        <v>0</v>
      </c>
      <c r="FR223">
        <f t="shared" si="260"/>
        <v>0</v>
      </c>
      <c r="FS223">
        <v>0</v>
      </c>
      <c r="FX223">
        <v>130</v>
      </c>
      <c r="FY223">
        <v>85</v>
      </c>
      <c r="GA223" t="s">
        <v>6</v>
      </c>
      <c r="GD223">
        <v>1</v>
      </c>
      <c r="GF223">
        <v>-1518090174</v>
      </c>
      <c r="GG223">
        <v>2</v>
      </c>
      <c r="GH223">
        <v>1</v>
      </c>
      <c r="GI223">
        <v>2</v>
      </c>
      <c r="GJ223">
        <v>0</v>
      </c>
      <c r="GK223">
        <v>0</v>
      </c>
      <c r="GL223">
        <f t="shared" si="261"/>
        <v>0</v>
      </c>
      <c r="GM223" t="e">
        <f t="shared" si="262"/>
        <v>#REF!</v>
      </c>
      <c r="GN223" t="e">
        <f t="shared" si="263"/>
        <v>#REF!</v>
      </c>
      <c r="GO223">
        <f t="shared" si="264"/>
        <v>0</v>
      </c>
      <c r="GP223">
        <f t="shared" si="265"/>
        <v>0</v>
      </c>
      <c r="GR223">
        <v>0</v>
      </c>
      <c r="GS223">
        <v>3</v>
      </c>
      <c r="GT223">
        <v>0</v>
      </c>
      <c r="GU223" t="s">
        <v>6</v>
      </c>
      <c r="GV223">
        <f t="shared" si="266"/>
        <v>0</v>
      </c>
      <c r="GW223">
        <v>1008.3</v>
      </c>
      <c r="GX223">
        <f t="shared" si="267"/>
        <v>0</v>
      </c>
      <c r="HA223">
        <v>0</v>
      </c>
      <c r="HB223">
        <v>0</v>
      </c>
      <c r="HC223">
        <f t="shared" si="268"/>
        <v>0</v>
      </c>
      <c r="HE223" t="s">
        <v>6</v>
      </c>
      <c r="HF223" t="s">
        <v>6</v>
      </c>
      <c r="HM223" t="s">
        <v>6</v>
      </c>
      <c r="HN223" t="s">
        <v>6</v>
      </c>
      <c r="HO223" t="s">
        <v>6</v>
      </c>
      <c r="HP223" t="s">
        <v>6</v>
      </c>
      <c r="HQ223" t="s">
        <v>6</v>
      </c>
      <c r="IF223">
        <v>-1</v>
      </c>
      <c r="IK223">
        <v>0</v>
      </c>
    </row>
    <row r="224" spans="1:255" x14ac:dyDescent="0.2">
      <c r="A224" s="2">
        <v>18</v>
      </c>
      <c r="B224" s="2">
        <v>1</v>
      </c>
      <c r="C224" s="2">
        <v>332</v>
      </c>
      <c r="D224" s="2"/>
      <c r="E224" s="2" t="s">
        <v>404</v>
      </c>
      <c r="F224" s="2" t="s">
        <v>30</v>
      </c>
      <c r="G224" s="2" t="s">
        <v>31</v>
      </c>
      <c r="H224" s="2" t="s">
        <v>32</v>
      </c>
      <c r="I224" s="2">
        <f>I222*J224</f>
        <v>2.7E-2</v>
      </c>
      <c r="J224" s="216">
        <f>'5.Ведомость_списания'!F106</f>
        <v>0.09</v>
      </c>
      <c r="K224" s="2">
        <v>0.09</v>
      </c>
      <c r="L224" s="2"/>
      <c r="M224" s="2"/>
      <c r="N224" s="2"/>
      <c r="O224" s="2">
        <f t="shared" si="237"/>
        <v>16</v>
      </c>
      <c r="P224" s="2">
        <f t="shared" si="238"/>
        <v>16</v>
      </c>
      <c r="Q224" s="2">
        <f t="shared" si="239"/>
        <v>0</v>
      </c>
      <c r="R224" s="2">
        <f t="shared" si="240"/>
        <v>0</v>
      </c>
      <c r="S224" s="2">
        <f t="shared" si="241"/>
        <v>0</v>
      </c>
      <c r="T224" s="2">
        <f t="shared" si="242"/>
        <v>0</v>
      </c>
      <c r="U224" s="2">
        <f t="shared" si="243"/>
        <v>0</v>
      </c>
      <c r="V224" s="2">
        <f t="shared" si="244"/>
        <v>0</v>
      </c>
      <c r="W224" s="2">
        <f t="shared" si="245"/>
        <v>0</v>
      </c>
      <c r="X224" s="2">
        <f t="shared" si="246"/>
        <v>0</v>
      </c>
      <c r="Y224" s="2">
        <f t="shared" si="247"/>
        <v>0</v>
      </c>
      <c r="Z224" s="2"/>
      <c r="AA224" s="2">
        <v>86295183</v>
      </c>
      <c r="AB224" s="2">
        <f t="shared" si="248"/>
        <v>586.71</v>
      </c>
      <c r="AC224" s="2">
        <f>ROUND((ES224),2)</f>
        <v>586.71</v>
      </c>
      <c r="AD224" s="2">
        <f>ROUND((((ET224)-(EU224))+AE224),2)</f>
        <v>0</v>
      </c>
      <c r="AE224" s="2">
        <f t="shared" ref="AE224:AF227" si="269">ROUND((EU224),2)</f>
        <v>0</v>
      </c>
      <c r="AF224" s="2">
        <f t="shared" si="269"/>
        <v>0</v>
      </c>
      <c r="AG224" s="2">
        <f t="shared" si="249"/>
        <v>0</v>
      </c>
      <c r="AH224" s="2">
        <f t="shared" ref="AH224:AI227" si="270">(EW224)</f>
        <v>0</v>
      </c>
      <c r="AI224" s="2">
        <f t="shared" si="270"/>
        <v>0</v>
      </c>
      <c r="AJ224" s="2">
        <f t="shared" si="250"/>
        <v>0</v>
      </c>
      <c r="AK224" s="2">
        <v>586.71</v>
      </c>
      <c r="AL224" s="110">
        <f>'1.Лок.смета.и.Акт'!F426</f>
        <v>586.71</v>
      </c>
      <c r="AM224" s="2">
        <v>0</v>
      </c>
      <c r="AN224" s="2">
        <v>0</v>
      </c>
      <c r="AO224" s="2">
        <v>0</v>
      </c>
      <c r="AP224" s="2">
        <v>0</v>
      </c>
      <c r="AQ224" s="2">
        <v>0</v>
      </c>
      <c r="AR224" s="2">
        <v>0</v>
      </c>
      <c r="AS224" s="2">
        <v>0</v>
      </c>
      <c r="AT224" s="2">
        <v>0</v>
      </c>
      <c r="AU224" s="2">
        <v>0</v>
      </c>
      <c r="AV224" s="2">
        <v>1</v>
      </c>
      <c r="AW224" s="2">
        <v>1</v>
      </c>
      <c r="AX224" s="2"/>
      <c r="AY224" s="2"/>
      <c r="AZ224" s="2">
        <v>1</v>
      </c>
      <c r="BA224" s="2">
        <v>1</v>
      </c>
      <c r="BB224" s="2">
        <v>1</v>
      </c>
      <c r="BC224" s="2">
        <v>1</v>
      </c>
      <c r="BD224" s="2" t="s">
        <v>6</v>
      </c>
      <c r="BE224" s="2" t="s">
        <v>6</v>
      </c>
      <c r="BF224" s="2" t="s">
        <v>6</v>
      </c>
      <c r="BG224" s="2" t="s">
        <v>6</v>
      </c>
      <c r="BH224" s="2">
        <v>3</v>
      </c>
      <c r="BI224" s="2">
        <v>1</v>
      </c>
      <c r="BJ224" s="2" t="s">
        <v>33</v>
      </c>
      <c r="BK224" s="2"/>
      <c r="BL224" s="2"/>
      <c r="BM224" s="2">
        <v>500001</v>
      </c>
      <c r="BN224" s="2">
        <v>0</v>
      </c>
      <c r="BO224" s="2" t="s">
        <v>6</v>
      </c>
      <c r="BP224" s="2">
        <v>0</v>
      </c>
      <c r="BQ224" s="2">
        <v>20</v>
      </c>
      <c r="BR224" s="2">
        <v>0</v>
      </c>
      <c r="BS224" s="2">
        <v>1</v>
      </c>
      <c r="BT224" s="2">
        <v>1</v>
      </c>
      <c r="BU224" s="2">
        <v>1</v>
      </c>
      <c r="BV224" s="2">
        <v>1</v>
      </c>
      <c r="BW224" s="2">
        <v>1</v>
      </c>
      <c r="BX224" s="2">
        <v>1</v>
      </c>
      <c r="BY224" s="2" t="s">
        <v>6</v>
      </c>
      <c r="BZ224" s="2">
        <v>0</v>
      </c>
      <c r="CA224" s="2">
        <v>0</v>
      </c>
      <c r="CB224" s="2" t="s">
        <v>6</v>
      </c>
      <c r="CC224" s="2"/>
      <c r="CD224" s="2"/>
      <c r="CE224" s="2">
        <v>0</v>
      </c>
      <c r="CF224" s="2">
        <v>0</v>
      </c>
      <c r="CG224" s="2">
        <v>0</v>
      </c>
      <c r="CH224" s="2"/>
      <c r="CI224" s="2"/>
      <c r="CJ224" s="2"/>
      <c r="CK224" s="2"/>
      <c r="CL224" s="2"/>
      <c r="CM224" s="2">
        <v>0</v>
      </c>
      <c r="CN224" s="2" t="s">
        <v>6</v>
      </c>
      <c r="CO224" s="2">
        <v>0</v>
      </c>
      <c r="CP224" s="2">
        <f t="shared" si="251"/>
        <v>16</v>
      </c>
      <c r="CQ224" s="2">
        <f t="shared" si="252"/>
        <v>586.71</v>
      </c>
      <c r="CR224" s="2">
        <f t="shared" si="253"/>
        <v>0</v>
      </c>
      <c r="CS224" s="2">
        <f t="shared" si="254"/>
        <v>0</v>
      </c>
      <c r="CT224" s="2">
        <f t="shared" si="255"/>
        <v>0</v>
      </c>
      <c r="CU224" s="2">
        <f t="shared" si="256"/>
        <v>0</v>
      </c>
      <c r="CV224" s="2">
        <f t="shared" si="257"/>
        <v>0</v>
      </c>
      <c r="CW224" s="2">
        <f t="shared" si="258"/>
        <v>0</v>
      </c>
      <c r="CX224" s="2">
        <f t="shared" si="259"/>
        <v>0</v>
      </c>
      <c r="CY224" s="2">
        <f>(((S224+(R224*IF(0,0,1)))*AT224)/100)</f>
        <v>0</v>
      </c>
      <c r="CZ224" s="2">
        <f>(((S224+(R224*IF(0,0,1)))*AU224)/100)</f>
        <v>0</v>
      </c>
      <c r="DA224" s="2"/>
      <c r="DB224" s="2"/>
      <c r="DC224" s="2" t="s">
        <v>6</v>
      </c>
      <c r="DD224" s="2" t="s">
        <v>6</v>
      </c>
      <c r="DE224" s="2" t="s">
        <v>6</v>
      </c>
      <c r="DF224" s="2" t="s">
        <v>6</v>
      </c>
      <c r="DG224" s="2" t="s">
        <v>6</v>
      </c>
      <c r="DH224" s="2" t="s">
        <v>6</v>
      </c>
      <c r="DI224" s="2" t="s">
        <v>6</v>
      </c>
      <c r="DJ224" s="2" t="s">
        <v>6</v>
      </c>
      <c r="DK224" s="2" t="s">
        <v>6</v>
      </c>
      <c r="DL224" s="2" t="s">
        <v>6</v>
      </c>
      <c r="DM224" s="2" t="s">
        <v>6</v>
      </c>
      <c r="DN224" s="2">
        <v>0</v>
      </c>
      <c r="DO224" s="2">
        <v>0</v>
      </c>
      <c r="DP224" s="2">
        <v>1</v>
      </c>
      <c r="DQ224" s="2">
        <v>1</v>
      </c>
      <c r="DR224" s="2"/>
      <c r="DS224" s="2"/>
      <c r="DT224" s="2"/>
      <c r="DU224" s="2">
        <v>1007</v>
      </c>
      <c r="DV224" s="2" t="s">
        <v>32</v>
      </c>
      <c r="DW224" s="2" t="s">
        <v>32</v>
      </c>
      <c r="DX224" s="2">
        <v>1</v>
      </c>
      <c r="DY224" s="2"/>
      <c r="DZ224" s="2" t="s">
        <v>6</v>
      </c>
      <c r="EA224" s="2" t="s">
        <v>6</v>
      </c>
      <c r="EB224" s="2" t="s">
        <v>6</v>
      </c>
      <c r="EC224" s="2" t="s">
        <v>6</v>
      </c>
      <c r="ED224" s="2"/>
      <c r="EE224" s="2">
        <v>54938781</v>
      </c>
      <c r="EF224" s="2">
        <v>20</v>
      </c>
      <c r="EG224" s="2" t="s">
        <v>34</v>
      </c>
      <c r="EH224" s="2">
        <v>0</v>
      </c>
      <c r="EI224" s="2" t="s">
        <v>6</v>
      </c>
      <c r="EJ224" s="2">
        <v>1</v>
      </c>
      <c r="EK224" s="2">
        <v>500001</v>
      </c>
      <c r="EL224" s="2" t="s">
        <v>35</v>
      </c>
      <c r="EM224" s="2" t="s">
        <v>36</v>
      </c>
      <c r="EN224" s="2"/>
      <c r="EO224" s="2" t="s">
        <v>6</v>
      </c>
      <c r="EP224" s="2"/>
      <c r="EQ224" s="2">
        <v>0</v>
      </c>
      <c r="ER224" s="2">
        <v>586.71</v>
      </c>
      <c r="ES224" s="110">
        <f>'1.Лок.смета.и.Акт'!F426</f>
        <v>586.71</v>
      </c>
      <c r="ET224" s="2">
        <v>0</v>
      </c>
      <c r="EU224" s="2">
        <v>0</v>
      </c>
      <c r="EV224" s="2">
        <v>0</v>
      </c>
      <c r="EW224" s="2">
        <v>0</v>
      </c>
      <c r="EX224" s="2">
        <v>0</v>
      </c>
      <c r="EY224" s="2"/>
      <c r="EZ224" s="2"/>
      <c r="FA224" s="2"/>
      <c r="FB224" s="2"/>
      <c r="FC224" s="2"/>
      <c r="FD224" s="2"/>
      <c r="FE224" s="2"/>
      <c r="FF224" s="2"/>
      <c r="FG224" s="2"/>
      <c r="FH224" s="2"/>
      <c r="FI224" s="2"/>
      <c r="FJ224" s="2"/>
      <c r="FK224" s="2"/>
      <c r="FL224" s="2"/>
      <c r="FM224" s="2"/>
      <c r="FN224" s="2"/>
      <c r="FO224" s="2"/>
      <c r="FP224" s="2"/>
      <c r="FQ224" s="2">
        <v>0</v>
      </c>
      <c r="FR224" s="2">
        <f t="shared" si="260"/>
        <v>0</v>
      </c>
      <c r="FS224" s="2">
        <v>0</v>
      </c>
      <c r="FT224" s="2"/>
      <c r="FU224" s="2"/>
      <c r="FV224" s="2"/>
      <c r="FW224" s="2"/>
      <c r="FX224" s="2">
        <v>0</v>
      </c>
      <c r="FY224" s="2">
        <v>0</v>
      </c>
      <c r="FZ224" s="2"/>
      <c r="GA224" s="2" t="s">
        <v>6</v>
      </c>
      <c r="GB224" s="2"/>
      <c r="GC224" s="2"/>
      <c r="GD224" s="2">
        <v>1</v>
      </c>
      <c r="GE224" s="2"/>
      <c r="GF224" s="2">
        <v>2111049581</v>
      </c>
      <c r="GG224" s="2">
        <v>2</v>
      </c>
      <c r="GH224" s="2">
        <v>2</v>
      </c>
      <c r="GI224" s="2">
        <v>-2</v>
      </c>
      <c r="GJ224" s="2">
        <v>0</v>
      </c>
      <c r="GK224" s="2">
        <v>0</v>
      </c>
      <c r="GL224" s="2">
        <f t="shared" si="261"/>
        <v>0</v>
      </c>
      <c r="GM224" s="2">
        <f t="shared" si="262"/>
        <v>16</v>
      </c>
      <c r="GN224" s="2">
        <f t="shared" si="263"/>
        <v>16</v>
      </c>
      <c r="GO224" s="2">
        <f t="shared" si="264"/>
        <v>0</v>
      </c>
      <c r="GP224" s="2">
        <f t="shared" si="265"/>
        <v>0</v>
      </c>
      <c r="GQ224" s="2"/>
      <c r="GR224" s="2">
        <v>0</v>
      </c>
      <c r="GS224" s="2">
        <v>2</v>
      </c>
      <c r="GT224" s="2">
        <v>0</v>
      </c>
      <c r="GU224" s="2" t="s">
        <v>6</v>
      </c>
      <c r="GV224" s="2">
        <f t="shared" si="266"/>
        <v>0</v>
      </c>
      <c r="GW224" s="2">
        <v>1</v>
      </c>
      <c r="GX224" s="2">
        <f t="shared" si="267"/>
        <v>0</v>
      </c>
      <c r="GY224" s="2"/>
      <c r="GZ224" s="2"/>
      <c r="HA224" s="2">
        <v>0</v>
      </c>
      <c r="HB224" s="2">
        <v>0</v>
      </c>
      <c r="HC224" s="2">
        <f t="shared" si="268"/>
        <v>0</v>
      </c>
      <c r="HD224" s="2"/>
      <c r="HE224" s="2" t="s">
        <v>6</v>
      </c>
      <c r="HF224" s="2" t="s">
        <v>6</v>
      </c>
      <c r="HG224" s="2"/>
      <c r="HH224" s="2"/>
      <c r="HI224" s="2"/>
      <c r="HJ224" s="2"/>
      <c r="HK224" s="2"/>
      <c r="HL224" s="2"/>
      <c r="HM224" s="2" t="s">
        <v>6</v>
      </c>
      <c r="HN224" s="2" t="s">
        <v>6</v>
      </c>
      <c r="HO224" s="2" t="s">
        <v>6</v>
      </c>
      <c r="HP224" s="2" t="s">
        <v>6</v>
      </c>
      <c r="HQ224" s="2" t="s">
        <v>6</v>
      </c>
      <c r="HR224" s="2"/>
      <c r="HS224" s="2"/>
      <c r="HT224" s="2"/>
      <c r="HU224" s="2"/>
      <c r="HV224" s="2"/>
      <c r="HW224" s="2"/>
      <c r="HX224" s="2"/>
      <c r="HY224" s="2"/>
      <c r="HZ224" s="2"/>
      <c r="IA224" s="2"/>
      <c r="IB224" s="2"/>
      <c r="IC224" s="2"/>
      <c r="ID224" s="2"/>
      <c r="IE224" s="2"/>
      <c r="IF224" s="2">
        <v>-1</v>
      </c>
      <c r="IG224" s="2"/>
      <c r="IH224" s="2"/>
      <c r="II224" s="2"/>
      <c r="IJ224" s="2"/>
      <c r="IK224" s="2">
        <v>0</v>
      </c>
      <c r="IL224" s="2"/>
      <c r="IM224" s="2"/>
      <c r="IN224" s="2"/>
      <c r="IO224" s="2"/>
      <c r="IP224" s="2"/>
      <c r="IQ224" s="2"/>
      <c r="IR224" s="2"/>
      <c r="IS224" s="2"/>
      <c r="IT224" s="2"/>
      <c r="IU224" s="2"/>
    </row>
    <row r="225" spans="1:255" x14ac:dyDescent="0.2">
      <c r="A225">
        <v>18</v>
      </c>
      <c r="B225">
        <v>1</v>
      </c>
      <c r="C225">
        <v>337</v>
      </c>
      <c r="E225" t="s">
        <v>404</v>
      </c>
      <c r="F225" t="e">
        <f>'2.Лок.смета.и.Акт'!#REF!</f>
        <v>#REF!</v>
      </c>
      <c r="G225" t="s">
        <v>31</v>
      </c>
      <c r="H225" t="s">
        <v>32</v>
      </c>
      <c r="I225">
        <f>I223*J225</f>
        <v>2.7E-2</v>
      </c>
      <c r="J225">
        <v>0.09</v>
      </c>
      <c r="K225">
        <v>0.09</v>
      </c>
      <c r="O225">
        <f t="shared" si="237"/>
        <v>141</v>
      </c>
      <c r="P225">
        <f t="shared" si="238"/>
        <v>141</v>
      </c>
      <c r="Q225">
        <f t="shared" si="239"/>
        <v>0</v>
      </c>
      <c r="R225">
        <f t="shared" si="240"/>
        <v>0</v>
      </c>
      <c r="S225">
        <f t="shared" si="241"/>
        <v>0</v>
      </c>
      <c r="T225">
        <f t="shared" si="242"/>
        <v>0</v>
      </c>
      <c r="U225">
        <f t="shared" si="243"/>
        <v>0</v>
      </c>
      <c r="V225">
        <f t="shared" si="244"/>
        <v>0</v>
      </c>
      <c r="W225">
        <f t="shared" si="245"/>
        <v>0</v>
      </c>
      <c r="X225">
        <f t="shared" si="246"/>
        <v>0</v>
      </c>
      <c r="Y225">
        <f t="shared" si="247"/>
        <v>0</v>
      </c>
      <c r="AA225">
        <v>86295184</v>
      </c>
      <c r="AB225">
        <f t="shared" si="248"/>
        <v>691.67</v>
      </c>
      <c r="AC225">
        <f>ROUND((ES225),2)</f>
        <v>691.67</v>
      </c>
      <c r="AD225">
        <f>ROUND((((ET225)-(EU225))+AE225),2)</f>
        <v>0</v>
      </c>
      <c r="AE225">
        <f t="shared" si="269"/>
        <v>0</v>
      </c>
      <c r="AF225">
        <f t="shared" si="269"/>
        <v>0</v>
      </c>
      <c r="AG225">
        <f t="shared" si="249"/>
        <v>0</v>
      </c>
      <c r="AH225">
        <f t="shared" si="270"/>
        <v>0</v>
      </c>
      <c r="AI225">
        <f t="shared" si="270"/>
        <v>0</v>
      </c>
      <c r="AJ225">
        <f t="shared" si="250"/>
        <v>0</v>
      </c>
      <c r="AK225">
        <v>691.67</v>
      </c>
      <c r="AL225">
        <v>691.67</v>
      </c>
      <c r="AM225">
        <v>0</v>
      </c>
      <c r="AN225">
        <v>0</v>
      </c>
      <c r="AO225">
        <v>0</v>
      </c>
      <c r="AP225">
        <v>0</v>
      </c>
      <c r="AQ225">
        <v>0</v>
      </c>
      <c r="AR225">
        <v>0</v>
      </c>
      <c r="AS225">
        <v>0</v>
      </c>
      <c r="AT225">
        <v>0</v>
      </c>
      <c r="AU225">
        <v>0</v>
      </c>
      <c r="AV225">
        <v>1</v>
      </c>
      <c r="AW225">
        <v>1</v>
      </c>
      <c r="AZ225">
        <v>1</v>
      </c>
      <c r="BA225">
        <v>1</v>
      </c>
      <c r="BB225">
        <v>1</v>
      </c>
      <c r="BC225">
        <v>7.56</v>
      </c>
      <c r="BD225" t="s">
        <v>6</v>
      </c>
      <c r="BE225" t="s">
        <v>6</v>
      </c>
      <c r="BF225" t="s">
        <v>6</v>
      </c>
      <c r="BG225" t="s">
        <v>6</v>
      </c>
      <c r="BH225">
        <v>3</v>
      </c>
      <c r="BI225">
        <v>1</v>
      </c>
      <c r="BJ225" t="s">
        <v>33</v>
      </c>
      <c r="BM225">
        <v>500001</v>
      </c>
      <c r="BN225">
        <v>0</v>
      </c>
      <c r="BO225" t="s">
        <v>6</v>
      </c>
      <c r="BP225">
        <v>0</v>
      </c>
      <c r="BQ225">
        <v>20</v>
      </c>
      <c r="BR225">
        <v>0</v>
      </c>
      <c r="BS225">
        <v>1</v>
      </c>
      <c r="BT225">
        <v>1</v>
      </c>
      <c r="BU225">
        <v>1</v>
      </c>
      <c r="BV225">
        <v>1</v>
      </c>
      <c r="BW225">
        <v>1</v>
      </c>
      <c r="BX225">
        <v>1</v>
      </c>
      <c r="BY225" t="s">
        <v>6</v>
      </c>
      <c r="BZ225">
        <v>0</v>
      </c>
      <c r="CA225">
        <v>0</v>
      </c>
      <c r="CB225" t="s">
        <v>6</v>
      </c>
      <c r="CE225">
        <v>0</v>
      </c>
      <c r="CF225">
        <v>0</v>
      </c>
      <c r="CG225">
        <v>0</v>
      </c>
      <c r="CM225">
        <v>0</v>
      </c>
      <c r="CN225" t="s">
        <v>6</v>
      </c>
      <c r="CO225">
        <v>0</v>
      </c>
      <c r="CP225">
        <f t="shared" si="251"/>
        <v>141</v>
      </c>
      <c r="CQ225">
        <f t="shared" si="252"/>
        <v>5229.0251999999991</v>
      </c>
      <c r="CR225">
        <f t="shared" si="253"/>
        <v>0</v>
      </c>
      <c r="CS225">
        <f t="shared" si="254"/>
        <v>0</v>
      </c>
      <c r="CT225">
        <f t="shared" si="255"/>
        <v>0</v>
      </c>
      <c r="CU225">
        <f t="shared" si="256"/>
        <v>0</v>
      </c>
      <c r="CV225">
        <f t="shared" si="257"/>
        <v>0</v>
      </c>
      <c r="CW225">
        <f t="shared" si="258"/>
        <v>0</v>
      </c>
      <c r="CX225">
        <f t="shared" si="259"/>
        <v>0</v>
      </c>
      <c r="CY225">
        <f>(S225+R225)*(BZ225/100)</f>
        <v>0</v>
      </c>
      <c r="CZ225">
        <f>(S225+R225)*(CA225/100)</f>
        <v>0</v>
      </c>
      <c r="DC225" t="s">
        <v>6</v>
      </c>
      <c r="DD225" t="s">
        <v>6</v>
      </c>
      <c r="DE225" t="s">
        <v>6</v>
      </c>
      <c r="DF225" t="s">
        <v>6</v>
      </c>
      <c r="DG225" t="s">
        <v>6</v>
      </c>
      <c r="DH225" t="s">
        <v>6</v>
      </c>
      <c r="DI225" t="s">
        <v>6</v>
      </c>
      <c r="DJ225" t="s">
        <v>6</v>
      </c>
      <c r="DK225" t="s">
        <v>6</v>
      </c>
      <c r="DL225" t="s">
        <v>6</v>
      </c>
      <c r="DM225" t="s">
        <v>6</v>
      </c>
      <c r="DN225">
        <v>0</v>
      </c>
      <c r="DO225">
        <v>0</v>
      </c>
      <c r="DP225">
        <v>1</v>
      </c>
      <c r="DQ225">
        <v>1</v>
      </c>
      <c r="DU225">
        <v>1007</v>
      </c>
      <c r="DV225" t="s">
        <v>32</v>
      </c>
      <c r="DW225" t="e">
        <f>'2.Лок.смета.и.Акт'!#REF!</f>
        <v>#REF!</v>
      </c>
      <c r="DX225">
        <v>1</v>
      </c>
      <c r="DZ225" t="s">
        <v>6</v>
      </c>
      <c r="EA225" t="s">
        <v>6</v>
      </c>
      <c r="EB225" t="s">
        <v>6</v>
      </c>
      <c r="EC225" t="s">
        <v>6</v>
      </c>
      <c r="EE225">
        <v>54938781</v>
      </c>
      <c r="EF225">
        <v>20</v>
      </c>
      <c r="EG225" t="s">
        <v>34</v>
      </c>
      <c r="EH225">
        <v>0</v>
      </c>
      <c r="EI225" t="s">
        <v>6</v>
      </c>
      <c r="EJ225">
        <v>1</v>
      </c>
      <c r="EK225">
        <v>500001</v>
      </c>
      <c r="EL225" t="s">
        <v>35</v>
      </c>
      <c r="EM225" t="s">
        <v>36</v>
      </c>
      <c r="EO225" t="s">
        <v>6</v>
      </c>
      <c r="EQ225">
        <v>0</v>
      </c>
      <c r="ER225">
        <v>4929.3500000000004</v>
      </c>
      <c r="ES225">
        <v>691.67</v>
      </c>
      <c r="ET225">
        <v>0</v>
      </c>
      <c r="EU225">
        <v>0</v>
      </c>
      <c r="EV225">
        <v>0</v>
      </c>
      <c r="EW225">
        <v>0</v>
      </c>
      <c r="EX225">
        <v>0</v>
      </c>
      <c r="EZ225">
        <v>5</v>
      </c>
      <c r="FC225">
        <v>0</v>
      </c>
      <c r="FD225">
        <v>18</v>
      </c>
      <c r="FF225">
        <v>4929.3500000000004</v>
      </c>
      <c r="FQ225">
        <v>0</v>
      </c>
      <c r="FR225">
        <f t="shared" si="260"/>
        <v>0</v>
      </c>
      <c r="FS225">
        <v>0</v>
      </c>
      <c r="FX225">
        <v>0</v>
      </c>
      <c r="FY225">
        <v>0</v>
      </c>
      <c r="GA225" t="s">
        <v>37</v>
      </c>
      <c r="GD225">
        <v>1</v>
      </c>
      <c r="GF225">
        <v>2111049581</v>
      </c>
      <c r="GG225">
        <v>2</v>
      </c>
      <c r="GH225">
        <v>3</v>
      </c>
      <c r="GI225">
        <v>5</v>
      </c>
      <c r="GJ225">
        <v>0</v>
      </c>
      <c r="GK225">
        <v>0</v>
      </c>
      <c r="GL225">
        <f t="shared" si="261"/>
        <v>0</v>
      </c>
      <c r="GM225">
        <f t="shared" si="262"/>
        <v>141</v>
      </c>
      <c r="GN225">
        <f t="shared" si="263"/>
        <v>141</v>
      </c>
      <c r="GO225">
        <f t="shared" si="264"/>
        <v>0</v>
      </c>
      <c r="GP225">
        <f t="shared" si="265"/>
        <v>0</v>
      </c>
      <c r="GR225">
        <v>1</v>
      </c>
      <c r="GS225">
        <v>1</v>
      </c>
      <c r="GT225">
        <v>0</v>
      </c>
      <c r="GU225" t="s">
        <v>6</v>
      </c>
      <c r="GV225">
        <f t="shared" si="266"/>
        <v>0</v>
      </c>
      <c r="GW225">
        <v>1</v>
      </c>
      <c r="GX225">
        <f t="shared" si="267"/>
        <v>0</v>
      </c>
      <c r="HA225">
        <v>0</v>
      </c>
      <c r="HB225">
        <v>0</v>
      </c>
      <c r="HC225">
        <f t="shared" si="268"/>
        <v>0</v>
      </c>
      <c r="HE225" t="s">
        <v>38</v>
      </c>
      <c r="HF225" t="s">
        <v>39</v>
      </c>
      <c r="HM225" t="s">
        <v>6</v>
      </c>
      <c r="HN225" t="s">
        <v>6</v>
      </c>
      <c r="HO225" t="s">
        <v>6</v>
      </c>
      <c r="HP225" t="s">
        <v>6</v>
      </c>
      <c r="HQ225" t="s">
        <v>6</v>
      </c>
      <c r="IF225">
        <v>-1</v>
      </c>
      <c r="IK225">
        <v>0</v>
      </c>
    </row>
    <row r="226" spans="1:255" x14ac:dyDescent="0.2">
      <c r="A226" s="2">
        <v>18</v>
      </c>
      <c r="B226" s="2">
        <v>1</v>
      </c>
      <c r="C226" s="2">
        <v>333</v>
      </c>
      <c r="D226" s="2"/>
      <c r="E226" s="2" t="s">
        <v>405</v>
      </c>
      <c r="F226" s="2" t="s">
        <v>41</v>
      </c>
      <c r="G226" s="2" t="s">
        <v>42</v>
      </c>
      <c r="H226" s="2" t="s">
        <v>43</v>
      </c>
      <c r="I226" s="2">
        <f>I222*J226</f>
        <v>30</v>
      </c>
      <c r="J226" s="216">
        <f>'5.Ведомость_списания'!F107</f>
        <v>100</v>
      </c>
      <c r="K226" s="2">
        <v>100</v>
      </c>
      <c r="L226" s="2"/>
      <c r="M226" s="2"/>
      <c r="N226" s="2"/>
      <c r="O226" s="2">
        <f t="shared" si="237"/>
        <v>21311</v>
      </c>
      <c r="P226" s="2">
        <f t="shared" si="238"/>
        <v>21311</v>
      </c>
      <c r="Q226" s="2">
        <f t="shared" si="239"/>
        <v>0</v>
      </c>
      <c r="R226" s="2">
        <f t="shared" si="240"/>
        <v>0</v>
      </c>
      <c r="S226" s="2">
        <f t="shared" si="241"/>
        <v>0</v>
      </c>
      <c r="T226" s="2">
        <f t="shared" si="242"/>
        <v>0</v>
      </c>
      <c r="U226" s="2">
        <f t="shared" si="243"/>
        <v>0</v>
      </c>
      <c r="V226" s="2">
        <f t="shared" si="244"/>
        <v>0</v>
      </c>
      <c r="W226" s="2">
        <f t="shared" si="245"/>
        <v>0</v>
      </c>
      <c r="X226" s="2">
        <f t="shared" si="246"/>
        <v>0</v>
      </c>
      <c r="Y226" s="2">
        <f t="shared" si="247"/>
        <v>0</v>
      </c>
      <c r="Z226" s="2"/>
      <c r="AA226" s="2">
        <v>86295183</v>
      </c>
      <c r="AB226" s="2">
        <f t="shared" si="248"/>
        <v>710.36</v>
      </c>
      <c r="AC226" s="2">
        <f>ROUND((ES226),2)</f>
        <v>710.36</v>
      </c>
      <c r="AD226" s="2">
        <f>ROUND((((ET226)-(EU226))+AE226),2)</f>
        <v>0</v>
      </c>
      <c r="AE226" s="2">
        <f t="shared" si="269"/>
        <v>0</v>
      </c>
      <c r="AF226" s="2">
        <f t="shared" si="269"/>
        <v>0</v>
      </c>
      <c r="AG226" s="2">
        <f t="shared" si="249"/>
        <v>0</v>
      </c>
      <c r="AH226" s="2">
        <f t="shared" si="270"/>
        <v>0</v>
      </c>
      <c r="AI226" s="2">
        <f t="shared" si="270"/>
        <v>0</v>
      </c>
      <c r="AJ226" s="2">
        <f t="shared" si="250"/>
        <v>0</v>
      </c>
      <c r="AK226" s="2">
        <v>710.36</v>
      </c>
      <c r="AL226" s="110">
        <f>'1.Лок.смета.и.Акт'!F428</f>
        <v>710.36</v>
      </c>
      <c r="AM226" s="2">
        <v>0</v>
      </c>
      <c r="AN226" s="2">
        <v>0</v>
      </c>
      <c r="AO226" s="2">
        <v>0</v>
      </c>
      <c r="AP226" s="2">
        <v>0</v>
      </c>
      <c r="AQ226" s="2">
        <v>0</v>
      </c>
      <c r="AR226" s="2">
        <v>0</v>
      </c>
      <c r="AS226" s="2">
        <v>0</v>
      </c>
      <c r="AT226" s="2">
        <v>0</v>
      </c>
      <c r="AU226" s="2">
        <v>0</v>
      </c>
      <c r="AV226" s="2">
        <v>1</v>
      </c>
      <c r="AW226" s="2">
        <v>1</v>
      </c>
      <c r="AX226" s="2"/>
      <c r="AY226" s="2"/>
      <c r="AZ226" s="2">
        <v>1</v>
      </c>
      <c r="BA226" s="2">
        <v>1</v>
      </c>
      <c r="BB226" s="2">
        <v>1</v>
      </c>
      <c r="BC226" s="2">
        <v>1</v>
      </c>
      <c r="BD226" s="2" t="s">
        <v>6</v>
      </c>
      <c r="BE226" s="2" t="s">
        <v>6</v>
      </c>
      <c r="BF226" s="2" t="s">
        <v>6</v>
      </c>
      <c r="BG226" s="2" t="s">
        <v>6</v>
      </c>
      <c r="BH226" s="2">
        <v>3</v>
      </c>
      <c r="BI226" s="2">
        <v>1</v>
      </c>
      <c r="BJ226" s="2" t="s">
        <v>44</v>
      </c>
      <c r="BK226" s="2"/>
      <c r="BL226" s="2"/>
      <c r="BM226" s="2">
        <v>500003</v>
      </c>
      <c r="BN226" s="2">
        <v>0</v>
      </c>
      <c r="BO226" s="2" t="s">
        <v>6</v>
      </c>
      <c r="BP226" s="2">
        <v>0</v>
      </c>
      <c r="BQ226" s="2">
        <v>22</v>
      </c>
      <c r="BR226" s="2">
        <v>0</v>
      </c>
      <c r="BS226" s="2">
        <v>1</v>
      </c>
      <c r="BT226" s="2">
        <v>1</v>
      </c>
      <c r="BU226" s="2">
        <v>1</v>
      </c>
      <c r="BV226" s="2">
        <v>1</v>
      </c>
      <c r="BW226" s="2">
        <v>1</v>
      </c>
      <c r="BX226" s="2">
        <v>1</v>
      </c>
      <c r="BY226" s="2" t="s">
        <v>6</v>
      </c>
      <c r="BZ226" s="2">
        <v>0</v>
      </c>
      <c r="CA226" s="2">
        <v>0</v>
      </c>
      <c r="CB226" s="2" t="s">
        <v>6</v>
      </c>
      <c r="CC226" s="2"/>
      <c r="CD226" s="2"/>
      <c r="CE226" s="2">
        <v>0</v>
      </c>
      <c r="CF226" s="2">
        <v>0</v>
      </c>
      <c r="CG226" s="2">
        <v>0</v>
      </c>
      <c r="CH226" s="2"/>
      <c r="CI226" s="2"/>
      <c r="CJ226" s="2"/>
      <c r="CK226" s="2"/>
      <c r="CL226" s="2"/>
      <c r="CM226" s="2">
        <v>0</v>
      </c>
      <c r="CN226" s="2" t="s">
        <v>6</v>
      </c>
      <c r="CO226" s="2">
        <v>0</v>
      </c>
      <c r="CP226" s="2">
        <f t="shared" si="251"/>
        <v>21311</v>
      </c>
      <c r="CQ226" s="2">
        <f t="shared" si="252"/>
        <v>710.36</v>
      </c>
      <c r="CR226" s="2">
        <f t="shared" si="253"/>
        <v>0</v>
      </c>
      <c r="CS226" s="2">
        <f t="shared" si="254"/>
        <v>0</v>
      </c>
      <c r="CT226" s="2">
        <f t="shared" si="255"/>
        <v>0</v>
      </c>
      <c r="CU226" s="2">
        <f t="shared" si="256"/>
        <v>0</v>
      </c>
      <c r="CV226" s="2">
        <f t="shared" si="257"/>
        <v>0</v>
      </c>
      <c r="CW226" s="2">
        <f t="shared" si="258"/>
        <v>0</v>
      </c>
      <c r="CX226" s="2">
        <f t="shared" si="259"/>
        <v>0</v>
      </c>
      <c r="CY226" s="2">
        <f>(((S226+(R226*IF(0,0,1)))*AT226)/100)</f>
        <v>0</v>
      </c>
      <c r="CZ226" s="2">
        <f>(((S226+(R226*IF(0,0,1)))*AU226)/100)</f>
        <v>0</v>
      </c>
      <c r="DA226" s="2"/>
      <c r="DB226" s="2"/>
      <c r="DC226" s="2" t="s">
        <v>6</v>
      </c>
      <c r="DD226" s="2" t="s">
        <v>6</v>
      </c>
      <c r="DE226" s="2" t="s">
        <v>6</v>
      </c>
      <c r="DF226" s="2" t="s">
        <v>6</v>
      </c>
      <c r="DG226" s="2" t="s">
        <v>6</v>
      </c>
      <c r="DH226" s="2" t="s">
        <v>6</v>
      </c>
      <c r="DI226" s="2" t="s">
        <v>6</v>
      </c>
      <c r="DJ226" s="2" t="s">
        <v>6</v>
      </c>
      <c r="DK226" s="2" t="s">
        <v>6</v>
      </c>
      <c r="DL226" s="2" t="s">
        <v>6</v>
      </c>
      <c r="DM226" s="2" t="s">
        <v>6</v>
      </c>
      <c r="DN226" s="2">
        <v>0</v>
      </c>
      <c r="DO226" s="2">
        <v>0</v>
      </c>
      <c r="DP226" s="2">
        <v>1</v>
      </c>
      <c r="DQ226" s="2">
        <v>1</v>
      </c>
      <c r="DR226" s="2"/>
      <c r="DS226" s="2"/>
      <c r="DT226" s="2"/>
      <c r="DU226" s="2">
        <v>1010</v>
      </c>
      <c r="DV226" s="2" t="s">
        <v>43</v>
      </c>
      <c r="DW226" s="2" t="s">
        <v>43</v>
      </c>
      <c r="DX226" s="2">
        <v>1</v>
      </c>
      <c r="DY226" s="2"/>
      <c r="DZ226" s="2" t="s">
        <v>6</v>
      </c>
      <c r="EA226" s="2" t="s">
        <v>6</v>
      </c>
      <c r="EB226" s="2" t="s">
        <v>6</v>
      </c>
      <c r="EC226" s="2" t="s">
        <v>6</v>
      </c>
      <c r="ED226" s="2"/>
      <c r="EE226" s="2">
        <v>54938783</v>
      </c>
      <c r="EF226" s="2">
        <v>22</v>
      </c>
      <c r="EG226" s="2" t="s">
        <v>45</v>
      </c>
      <c r="EH226" s="2">
        <v>0</v>
      </c>
      <c r="EI226" s="2" t="s">
        <v>6</v>
      </c>
      <c r="EJ226" s="2">
        <v>1</v>
      </c>
      <c r="EK226" s="2">
        <v>500003</v>
      </c>
      <c r="EL226" s="2" t="s">
        <v>46</v>
      </c>
      <c r="EM226" s="2" t="s">
        <v>47</v>
      </c>
      <c r="EN226" s="2"/>
      <c r="EO226" s="2" t="s">
        <v>6</v>
      </c>
      <c r="EP226" s="2"/>
      <c r="EQ226" s="2">
        <v>0</v>
      </c>
      <c r="ER226" s="2">
        <v>710.36</v>
      </c>
      <c r="ES226" s="110">
        <f>'1.Лок.смета.и.Акт'!F428</f>
        <v>710.36</v>
      </c>
      <c r="ET226" s="2">
        <v>0</v>
      </c>
      <c r="EU226" s="2">
        <v>0</v>
      </c>
      <c r="EV226" s="2">
        <v>0</v>
      </c>
      <c r="EW226" s="2">
        <v>0</v>
      </c>
      <c r="EX226" s="2">
        <v>0</v>
      </c>
      <c r="EY226" s="2"/>
      <c r="EZ226" s="2"/>
      <c r="FA226" s="2"/>
      <c r="FB226" s="2"/>
      <c r="FC226" s="2"/>
      <c r="FD226" s="2"/>
      <c r="FE226" s="2"/>
      <c r="FF226" s="2"/>
      <c r="FG226" s="2"/>
      <c r="FH226" s="2"/>
      <c r="FI226" s="2"/>
      <c r="FJ226" s="2"/>
      <c r="FK226" s="2"/>
      <c r="FL226" s="2"/>
      <c r="FM226" s="2"/>
      <c r="FN226" s="2"/>
      <c r="FO226" s="2"/>
      <c r="FP226" s="2"/>
      <c r="FQ226" s="2">
        <v>0</v>
      </c>
      <c r="FR226" s="2">
        <f t="shared" si="260"/>
        <v>0</v>
      </c>
      <c r="FS226" s="2">
        <v>0</v>
      </c>
      <c r="FT226" s="2"/>
      <c r="FU226" s="2"/>
      <c r="FV226" s="2"/>
      <c r="FW226" s="2"/>
      <c r="FX226" s="2">
        <v>0</v>
      </c>
      <c r="FY226" s="2">
        <v>0</v>
      </c>
      <c r="FZ226" s="2"/>
      <c r="GA226" s="2" t="s">
        <v>6</v>
      </c>
      <c r="GB226" s="2"/>
      <c r="GC226" s="2"/>
      <c r="GD226" s="2">
        <v>1</v>
      </c>
      <c r="GE226" s="2"/>
      <c r="GF226" s="2">
        <v>-1879357629</v>
      </c>
      <c r="GG226" s="2">
        <v>2</v>
      </c>
      <c r="GH226" s="2">
        <v>2</v>
      </c>
      <c r="GI226" s="2">
        <v>-2</v>
      </c>
      <c r="GJ226" s="2">
        <v>0</v>
      </c>
      <c r="GK226" s="2">
        <v>0</v>
      </c>
      <c r="GL226" s="2">
        <f t="shared" si="261"/>
        <v>0</v>
      </c>
      <c r="GM226" s="2">
        <f t="shared" si="262"/>
        <v>21311</v>
      </c>
      <c r="GN226" s="2">
        <f t="shared" si="263"/>
        <v>21311</v>
      </c>
      <c r="GO226" s="2">
        <f t="shared" si="264"/>
        <v>0</v>
      </c>
      <c r="GP226" s="2">
        <f t="shared" si="265"/>
        <v>0</v>
      </c>
      <c r="GQ226" s="2"/>
      <c r="GR226" s="2">
        <v>0</v>
      </c>
      <c r="GS226" s="2">
        <v>2</v>
      </c>
      <c r="GT226" s="2">
        <v>0</v>
      </c>
      <c r="GU226" s="2" t="s">
        <v>6</v>
      </c>
      <c r="GV226" s="2">
        <f t="shared" si="266"/>
        <v>0</v>
      </c>
      <c r="GW226" s="2">
        <v>1</v>
      </c>
      <c r="GX226" s="2">
        <f t="shared" si="267"/>
        <v>0</v>
      </c>
      <c r="GY226" s="2"/>
      <c r="GZ226" s="2"/>
      <c r="HA226" s="2">
        <v>0</v>
      </c>
      <c r="HB226" s="2">
        <v>0</v>
      </c>
      <c r="HC226" s="2">
        <f t="shared" si="268"/>
        <v>0</v>
      </c>
      <c r="HD226" s="2"/>
      <c r="HE226" s="2" t="s">
        <v>6</v>
      </c>
      <c r="HF226" s="2" t="s">
        <v>6</v>
      </c>
      <c r="HG226" s="2"/>
      <c r="HH226" s="2"/>
      <c r="HI226" s="2"/>
      <c r="HJ226" s="2"/>
      <c r="HK226" s="2"/>
      <c r="HL226" s="2"/>
      <c r="HM226" s="2" t="s">
        <v>6</v>
      </c>
      <c r="HN226" s="2" t="s">
        <v>6</v>
      </c>
      <c r="HO226" s="2" t="s">
        <v>6</v>
      </c>
      <c r="HP226" s="2" t="s">
        <v>6</v>
      </c>
      <c r="HQ226" s="2" t="s">
        <v>6</v>
      </c>
      <c r="HR226" s="2"/>
      <c r="HS226" s="2"/>
      <c r="HT226" s="2"/>
      <c r="HU226" s="2"/>
      <c r="HV226" s="2"/>
      <c r="HW226" s="2"/>
      <c r="HX226" s="2"/>
      <c r="HY226" s="2"/>
      <c r="HZ226" s="2"/>
      <c r="IA226" s="2"/>
      <c r="IB226" s="2"/>
      <c r="IC226" s="2"/>
      <c r="ID226" s="2"/>
      <c r="IE226" s="2"/>
      <c r="IF226" s="2">
        <v>-1</v>
      </c>
      <c r="IG226" s="2"/>
      <c r="IH226" s="2"/>
      <c r="II226" s="2"/>
      <c r="IJ226" s="2"/>
      <c r="IK226" s="2">
        <v>0</v>
      </c>
      <c r="IL226" s="2"/>
      <c r="IM226" s="2"/>
      <c r="IN226" s="2"/>
      <c r="IO226" s="2"/>
      <c r="IP226" s="2"/>
      <c r="IQ226" s="2"/>
      <c r="IR226" s="2"/>
      <c r="IS226" s="2"/>
      <c r="IT226" s="2"/>
      <c r="IU226" s="2"/>
    </row>
    <row r="227" spans="1:255" x14ac:dyDescent="0.2">
      <c r="A227">
        <v>18</v>
      </c>
      <c r="B227">
        <v>1</v>
      </c>
      <c r="C227">
        <v>338</v>
      </c>
      <c r="E227" t="s">
        <v>405</v>
      </c>
      <c r="F227" t="e">
        <f>'2.Лок.смета.и.Акт'!#REF!</f>
        <v>#REF!</v>
      </c>
      <c r="G227" t="s">
        <v>42</v>
      </c>
      <c r="H227" t="s">
        <v>43</v>
      </c>
      <c r="I227">
        <f>I223*J227</f>
        <v>30</v>
      </c>
      <c r="J227">
        <v>100</v>
      </c>
      <c r="K227">
        <v>100</v>
      </c>
      <c r="O227">
        <f t="shared" si="237"/>
        <v>182985</v>
      </c>
      <c r="P227">
        <f t="shared" si="238"/>
        <v>182985</v>
      </c>
      <c r="Q227">
        <f t="shared" si="239"/>
        <v>0</v>
      </c>
      <c r="R227">
        <f t="shared" si="240"/>
        <v>0</v>
      </c>
      <c r="S227">
        <f t="shared" si="241"/>
        <v>0</v>
      </c>
      <c r="T227">
        <f t="shared" si="242"/>
        <v>0</v>
      </c>
      <c r="U227">
        <f t="shared" si="243"/>
        <v>0</v>
      </c>
      <c r="V227">
        <f t="shared" si="244"/>
        <v>0</v>
      </c>
      <c r="W227">
        <f t="shared" si="245"/>
        <v>0</v>
      </c>
      <c r="X227">
        <f t="shared" si="246"/>
        <v>0</v>
      </c>
      <c r="Y227">
        <f t="shared" si="247"/>
        <v>0</v>
      </c>
      <c r="AA227">
        <v>86295184</v>
      </c>
      <c r="AB227">
        <f t="shared" si="248"/>
        <v>806.81</v>
      </c>
      <c r="AC227">
        <f>ROUND((ES227),2)</f>
        <v>806.81</v>
      </c>
      <c r="AD227">
        <f>ROUND((((ET227)-(EU227))+AE227),2)</f>
        <v>0</v>
      </c>
      <c r="AE227">
        <f t="shared" si="269"/>
        <v>0</v>
      </c>
      <c r="AF227">
        <f t="shared" si="269"/>
        <v>0</v>
      </c>
      <c r="AG227">
        <f t="shared" si="249"/>
        <v>0</v>
      </c>
      <c r="AH227">
        <f t="shared" si="270"/>
        <v>0</v>
      </c>
      <c r="AI227">
        <f t="shared" si="270"/>
        <v>0</v>
      </c>
      <c r="AJ227">
        <f t="shared" si="250"/>
        <v>0</v>
      </c>
      <c r="AK227">
        <v>806.81000000000006</v>
      </c>
      <c r="AL227">
        <v>806.81000000000006</v>
      </c>
      <c r="AM227">
        <v>0</v>
      </c>
      <c r="AN227">
        <v>0</v>
      </c>
      <c r="AO227">
        <v>0</v>
      </c>
      <c r="AP227">
        <v>0</v>
      </c>
      <c r="AQ227">
        <v>0</v>
      </c>
      <c r="AR227">
        <v>0</v>
      </c>
      <c r="AS227">
        <v>0</v>
      </c>
      <c r="AT227">
        <v>0</v>
      </c>
      <c r="AU227">
        <v>0</v>
      </c>
      <c r="AV227">
        <v>1</v>
      </c>
      <c r="AW227">
        <v>1</v>
      </c>
      <c r="AZ227">
        <v>1</v>
      </c>
      <c r="BA227">
        <v>1</v>
      </c>
      <c r="BB227">
        <v>1</v>
      </c>
      <c r="BC227">
        <v>7.56</v>
      </c>
      <c r="BD227" t="s">
        <v>6</v>
      </c>
      <c r="BE227" t="s">
        <v>6</v>
      </c>
      <c r="BF227" t="s">
        <v>6</v>
      </c>
      <c r="BG227" t="s">
        <v>6</v>
      </c>
      <c r="BH227">
        <v>3</v>
      </c>
      <c r="BI227">
        <v>1</v>
      </c>
      <c r="BJ227" t="s">
        <v>44</v>
      </c>
      <c r="BM227">
        <v>500003</v>
      </c>
      <c r="BN227">
        <v>0</v>
      </c>
      <c r="BO227" t="s">
        <v>6</v>
      </c>
      <c r="BP227">
        <v>0</v>
      </c>
      <c r="BQ227">
        <v>22</v>
      </c>
      <c r="BR227">
        <v>0</v>
      </c>
      <c r="BS227">
        <v>1</v>
      </c>
      <c r="BT227">
        <v>1</v>
      </c>
      <c r="BU227">
        <v>1</v>
      </c>
      <c r="BV227">
        <v>1</v>
      </c>
      <c r="BW227">
        <v>1</v>
      </c>
      <c r="BX227">
        <v>1</v>
      </c>
      <c r="BY227" t="s">
        <v>6</v>
      </c>
      <c r="BZ227">
        <v>0</v>
      </c>
      <c r="CA227">
        <v>0</v>
      </c>
      <c r="CB227" t="s">
        <v>6</v>
      </c>
      <c r="CE227">
        <v>0</v>
      </c>
      <c r="CF227">
        <v>0</v>
      </c>
      <c r="CG227">
        <v>0</v>
      </c>
      <c r="CM227">
        <v>0</v>
      </c>
      <c r="CN227" t="s">
        <v>6</v>
      </c>
      <c r="CO227">
        <v>0</v>
      </c>
      <c r="CP227">
        <f t="shared" si="251"/>
        <v>182985</v>
      </c>
      <c r="CQ227">
        <f t="shared" si="252"/>
        <v>6099.4835999999996</v>
      </c>
      <c r="CR227">
        <f t="shared" si="253"/>
        <v>0</v>
      </c>
      <c r="CS227">
        <f t="shared" si="254"/>
        <v>0</v>
      </c>
      <c r="CT227">
        <f t="shared" si="255"/>
        <v>0</v>
      </c>
      <c r="CU227">
        <f t="shared" si="256"/>
        <v>0</v>
      </c>
      <c r="CV227">
        <f t="shared" si="257"/>
        <v>0</v>
      </c>
      <c r="CW227">
        <f t="shared" si="258"/>
        <v>0</v>
      </c>
      <c r="CX227">
        <f t="shared" si="259"/>
        <v>0</v>
      </c>
      <c r="CY227">
        <f>(S227+R227)*(BZ227/100)</f>
        <v>0</v>
      </c>
      <c r="CZ227">
        <f>(S227+R227)*(CA227/100)</f>
        <v>0</v>
      </c>
      <c r="DC227" t="s">
        <v>6</v>
      </c>
      <c r="DD227" t="s">
        <v>6</v>
      </c>
      <c r="DE227" t="s">
        <v>6</v>
      </c>
      <c r="DF227" t="s">
        <v>6</v>
      </c>
      <c r="DG227" t="s">
        <v>6</v>
      </c>
      <c r="DH227" t="s">
        <v>6</v>
      </c>
      <c r="DI227" t="s">
        <v>6</v>
      </c>
      <c r="DJ227" t="s">
        <v>6</v>
      </c>
      <c r="DK227" t="s">
        <v>6</v>
      </c>
      <c r="DL227" t="s">
        <v>6</v>
      </c>
      <c r="DM227" t="s">
        <v>6</v>
      </c>
      <c r="DN227">
        <v>0</v>
      </c>
      <c r="DO227">
        <v>0</v>
      </c>
      <c r="DP227">
        <v>1</v>
      </c>
      <c r="DQ227">
        <v>1</v>
      </c>
      <c r="DU227">
        <v>1010</v>
      </c>
      <c r="DV227" t="s">
        <v>43</v>
      </c>
      <c r="DW227" t="e">
        <f>'2.Лок.смета.и.Акт'!#REF!</f>
        <v>#REF!</v>
      </c>
      <c r="DX227">
        <v>1</v>
      </c>
      <c r="DZ227" t="s">
        <v>6</v>
      </c>
      <c r="EA227" t="s">
        <v>6</v>
      </c>
      <c r="EB227" t="s">
        <v>6</v>
      </c>
      <c r="EC227" t="s">
        <v>6</v>
      </c>
      <c r="EE227">
        <v>54938783</v>
      </c>
      <c r="EF227">
        <v>22</v>
      </c>
      <c r="EG227" t="s">
        <v>45</v>
      </c>
      <c r="EH227">
        <v>0</v>
      </c>
      <c r="EI227" t="s">
        <v>6</v>
      </c>
      <c r="EJ227">
        <v>1</v>
      </c>
      <c r="EK227">
        <v>500003</v>
      </c>
      <c r="EL227" t="s">
        <v>46</v>
      </c>
      <c r="EM227" t="s">
        <v>47</v>
      </c>
      <c r="EO227" t="s">
        <v>6</v>
      </c>
      <c r="EQ227">
        <v>0</v>
      </c>
      <c r="ER227">
        <v>5749.91</v>
      </c>
      <c r="ES227">
        <v>806.81000000000006</v>
      </c>
      <c r="ET227">
        <v>0</v>
      </c>
      <c r="EU227">
        <v>0</v>
      </c>
      <c r="EV227">
        <v>0</v>
      </c>
      <c r="EW227">
        <v>0</v>
      </c>
      <c r="EX227">
        <v>0</v>
      </c>
      <c r="EZ227">
        <v>5</v>
      </c>
      <c r="FC227">
        <v>0</v>
      </c>
      <c r="FD227">
        <v>18</v>
      </c>
      <c r="FF227">
        <v>5749.91</v>
      </c>
      <c r="FQ227">
        <v>0</v>
      </c>
      <c r="FR227">
        <f t="shared" si="260"/>
        <v>0</v>
      </c>
      <c r="FS227">
        <v>0</v>
      </c>
      <c r="FX227">
        <v>0</v>
      </c>
      <c r="FY227">
        <v>0</v>
      </c>
      <c r="GA227" t="s">
        <v>48</v>
      </c>
      <c r="GD227">
        <v>1</v>
      </c>
      <c r="GF227">
        <v>-1879357629</v>
      </c>
      <c r="GG227">
        <v>2</v>
      </c>
      <c r="GH227">
        <v>3</v>
      </c>
      <c r="GI227">
        <v>5</v>
      </c>
      <c r="GJ227">
        <v>0</v>
      </c>
      <c r="GK227">
        <v>0</v>
      </c>
      <c r="GL227">
        <f t="shared" si="261"/>
        <v>0</v>
      </c>
      <c r="GM227">
        <f t="shared" si="262"/>
        <v>182985</v>
      </c>
      <c r="GN227">
        <f t="shared" si="263"/>
        <v>182985</v>
      </c>
      <c r="GO227">
        <f t="shared" si="264"/>
        <v>0</v>
      </c>
      <c r="GP227">
        <f t="shared" si="265"/>
        <v>0</v>
      </c>
      <c r="GR227">
        <v>1</v>
      </c>
      <c r="GS227">
        <v>1</v>
      </c>
      <c r="GT227">
        <v>0</v>
      </c>
      <c r="GU227" t="s">
        <v>6</v>
      </c>
      <c r="GV227">
        <f t="shared" si="266"/>
        <v>0</v>
      </c>
      <c r="GW227">
        <v>1</v>
      </c>
      <c r="GX227">
        <f t="shared" si="267"/>
        <v>0</v>
      </c>
      <c r="HA227">
        <v>0</v>
      </c>
      <c r="HB227">
        <v>0</v>
      </c>
      <c r="HC227">
        <f t="shared" si="268"/>
        <v>0</v>
      </c>
      <c r="HE227" t="s">
        <v>38</v>
      </c>
      <c r="HF227" t="s">
        <v>39</v>
      </c>
      <c r="HM227" t="s">
        <v>6</v>
      </c>
      <c r="HN227" t="s">
        <v>6</v>
      </c>
      <c r="HO227" t="s">
        <v>6</v>
      </c>
      <c r="HP227" t="s">
        <v>6</v>
      </c>
      <c r="HQ227" t="s">
        <v>6</v>
      </c>
      <c r="IF227">
        <v>-1</v>
      </c>
      <c r="IK227">
        <v>0</v>
      </c>
    </row>
    <row r="228" spans="1:255" x14ac:dyDescent="0.2">
      <c r="A228" s="2">
        <v>17</v>
      </c>
      <c r="B228" s="2">
        <v>1</v>
      </c>
      <c r="C228" s="2">
        <f>ROW(SmtRes!A343)</f>
        <v>343</v>
      </c>
      <c r="D228" s="2">
        <f>ROW(EtalonRes!A391)</f>
        <v>391</v>
      </c>
      <c r="E228" s="2" t="s">
        <v>406</v>
      </c>
      <c r="F228" s="2" t="s">
        <v>19</v>
      </c>
      <c r="G228" s="2" t="s">
        <v>20</v>
      </c>
      <c r="H228" s="2" t="s">
        <v>21</v>
      </c>
      <c r="I228" s="2">
        <f>'2.Лок.смета.и.Акт'!E50</f>
        <v>0.3</v>
      </c>
      <c r="J228" s="2">
        <v>0</v>
      </c>
      <c r="K228" s="2">
        <v>0.3</v>
      </c>
      <c r="L228" s="2"/>
      <c r="M228" s="2"/>
      <c r="N228" s="2"/>
      <c r="O228" s="2">
        <f t="shared" si="237"/>
        <v>2819</v>
      </c>
      <c r="P228" s="2">
        <f t="shared" si="238"/>
        <v>0</v>
      </c>
      <c r="Q228" s="2">
        <f t="shared" si="239"/>
        <v>2089</v>
      </c>
      <c r="R228" s="2">
        <f t="shared" si="240"/>
        <v>246</v>
      </c>
      <c r="S228" s="2">
        <f t="shared" si="241"/>
        <v>730</v>
      </c>
      <c r="T228" s="2">
        <f t="shared" si="242"/>
        <v>0</v>
      </c>
      <c r="U228" s="2">
        <f t="shared" si="243"/>
        <v>78.825599999999994</v>
      </c>
      <c r="V228" s="2">
        <f t="shared" si="244"/>
        <v>18.064799999999998</v>
      </c>
      <c r="W228" s="2">
        <f t="shared" si="245"/>
        <v>0</v>
      </c>
      <c r="X228" s="2">
        <f t="shared" si="246"/>
        <v>1269</v>
      </c>
      <c r="Y228" s="2">
        <f t="shared" si="247"/>
        <v>830</v>
      </c>
      <c r="Z228" s="2"/>
      <c r="AA228" s="2">
        <v>86295183</v>
      </c>
      <c r="AB228" s="2">
        <f t="shared" si="248"/>
        <v>9396.4500000000007</v>
      </c>
      <c r="AC228" s="2">
        <f>ROUND((ES228+(SUM(SmtRes!BC339:'SmtRes'!BC343)+SUM(EtalonRes!AL387:'EtalonRes'!AL391))),2)</f>
        <v>0</v>
      </c>
      <c r="AD228" s="2">
        <f>ROUND(((((ET228*1.2)+(SUM(SmtRes!BD339:'SmtRes'!BD343)+SUM(EtalonRes!AM387:'EtalonRes'!AM391)))-((EU228*1.2)+(SUM(SmtRes!BE339:'SmtRes'!BE343)+SUM(EtalonRes!AN387:'EtalonRes'!AN391))))+AE228),2)</f>
        <v>6963.37</v>
      </c>
      <c r="AE228" s="2">
        <f>ROUND(((EU228*1.2)+(SUM(SmtRes!BE339:'SmtRes'!BE343)+SUM(EtalonRes!AN387:'EtalonRes'!AN391))),2)</f>
        <v>819.54</v>
      </c>
      <c r="AF228" s="2">
        <f>ROUND(((EV228*1.2)),2)</f>
        <v>2433.08</v>
      </c>
      <c r="AG228" s="2">
        <f t="shared" si="249"/>
        <v>0</v>
      </c>
      <c r="AH228" s="2">
        <f>((EW228*1.2))</f>
        <v>262.75200000000001</v>
      </c>
      <c r="AI228" s="2">
        <f>((EX228*1.2))</f>
        <v>60.215999999999994</v>
      </c>
      <c r="AJ228" s="2">
        <f t="shared" si="250"/>
        <v>0</v>
      </c>
      <c r="AK228" s="2">
        <v>6669.69</v>
      </c>
      <c r="AL228" s="2">
        <v>41.12</v>
      </c>
      <c r="AM228" s="2">
        <v>4601</v>
      </c>
      <c r="AN228" s="2">
        <v>682.95</v>
      </c>
      <c r="AO228" s="2">
        <v>2027.57</v>
      </c>
      <c r="AP228" s="2">
        <v>0</v>
      </c>
      <c r="AQ228" s="2">
        <v>218.96</v>
      </c>
      <c r="AR228" s="2">
        <v>50.18</v>
      </c>
      <c r="AS228" s="2">
        <v>0</v>
      </c>
      <c r="AT228" s="2">
        <v>130</v>
      </c>
      <c r="AU228" s="2">
        <v>85</v>
      </c>
      <c r="AV228" s="2">
        <v>1</v>
      </c>
      <c r="AW228" s="2">
        <v>1</v>
      </c>
      <c r="AX228" s="2"/>
      <c r="AY228" s="2"/>
      <c r="AZ228" s="2">
        <v>1</v>
      </c>
      <c r="BA228" s="2">
        <v>1</v>
      </c>
      <c r="BB228" s="2">
        <v>1</v>
      </c>
      <c r="BC228" s="2">
        <v>1</v>
      </c>
      <c r="BD228" s="2" t="s">
        <v>6</v>
      </c>
      <c r="BE228" s="2" t="s">
        <v>6</v>
      </c>
      <c r="BF228" s="2" t="s">
        <v>6</v>
      </c>
      <c r="BG228" s="2" t="s">
        <v>6</v>
      </c>
      <c r="BH228" s="2">
        <v>0</v>
      </c>
      <c r="BI228" s="2">
        <v>1</v>
      </c>
      <c r="BJ228" s="2" t="s">
        <v>22</v>
      </c>
      <c r="BK228" s="2"/>
      <c r="BL228" s="2"/>
      <c r="BM228" s="2">
        <v>7001</v>
      </c>
      <c r="BN228" s="2">
        <v>0</v>
      </c>
      <c r="BO228" s="2" t="s">
        <v>6</v>
      </c>
      <c r="BP228" s="2">
        <v>0</v>
      </c>
      <c r="BQ228" s="2">
        <v>1</v>
      </c>
      <c r="BR228" s="2">
        <v>0</v>
      </c>
      <c r="BS228" s="2">
        <v>1</v>
      </c>
      <c r="BT228" s="2">
        <v>1</v>
      </c>
      <c r="BU228" s="2">
        <v>1</v>
      </c>
      <c r="BV228" s="2">
        <v>1</v>
      </c>
      <c r="BW228" s="2">
        <v>1</v>
      </c>
      <c r="BX228" s="2">
        <v>1</v>
      </c>
      <c r="BY228" s="2" t="s">
        <v>6</v>
      </c>
      <c r="BZ228" s="2">
        <v>130</v>
      </c>
      <c r="CA228" s="2">
        <v>85</v>
      </c>
      <c r="CB228" s="2" t="s">
        <v>6</v>
      </c>
      <c r="CC228" s="2"/>
      <c r="CD228" s="2"/>
      <c r="CE228" s="2">
        <v>0</v>
      </c>
      <c r="CF228" s="2">
        <v>0</v>
      </c>
      <c r="CG228" s="2">
        <v>0</v>
      </c>
      <c r="CH228" s="2"/>
      <c r="CI228" s="2"/>
      <c r="CJ228" s="2"/>
      <c r="CK228" s="2"/>
      <c r="CL228" s="2"/>
      <c r="CM228" s="2">
        <v>0</v>
      </c>
      <c r="CN228" s="2" t="s">
        <v>23</v>
      </c>
      <c r="CO228" s="2">
        <v>0</v>
      </c>
      <c r="CP228" s="2">
        <f t="shared" si="251"/>
        <v>2819</v>
      </c>
      <c r="CQ228" s="2">
        <f t="shared" si="252"/>
        <v>0</v>
      </c>
      <c r="CR228" s="2">
        <f t="shared" si="253"/>
        <v>6963.37</v>
      </c>
      <c r="CS228" s="2">
        <f t="shared" si="254"/>
        <v>819.54</v>
      </c>
      <c r="CT228" s="2">
        <f t="shared" si="255"/>
        <v>2433.08</v>
      </c>
      <c r="CU228" s="2">
        <f t="shared" si="256"/>
        <v>0</v>
      </c>
      <c r="CV228" s="2">
        <f t="shared" si="257"/>
        <v>262.75200000000001</v>
      </c>
      <c r="CW228" s="2">
        <f t="shared" si="258"/>
        <v>60.215999999999994</v>
      </c>
      <c r="CX228" s="2">
        <f t="shared" si="259"/>
        <v>0</v>
      </c>
      <c r="CY228" s="2">
        <f>(((S228+(R228*IF(0,0,1)))*AT228)/100)</f>
        <v>1268.8</v>
      </c>
      <c r="CZ228" s="2">
        <f>(((S228+(R228*IF(0,0,1)))*AU228)/100)</f>
        <v>829.6</v>
      </c>
      <c r="DA228" s="2"/>
      <c r="DB228" s="2"/>
      <c r="DC228" s="2" t="s">
        <v>6</v>
      </c>
      <c r="DD228" s="2" t="s">
        <v>6</v>
      </c>
      <c r="DE228" s="2" t="s">
        <v>24</v>
      </c>
      <c r="DF228" s="2" t="s">
        <v>24</v>
      </c>
      <c r="DG228" s="2" t="s">
        <v>24</v>
      </c>
      <c r="DH228" s="2" t="s">
        <v>6</v>
      </c>
      <c r="DI228" s="2" t="s">
        <v>24</v>
      </c>
      <c r="DJ228" s="2" t="s">
        <v>24</v>
      </c>
      <c r="DK228" s="2" t="s">
        <v>6</v>
      </c>
      <c r="DL228" s="2" t="s">
        <v>6</v>
      </c>
      <c r="DM228" s="2" t="s">
        <v>6</v>
      </c>
      <c r="DN228" s="2">
        <v>0</v>
      </c>
      <c r="DO228" s="2">
        <v>0</v>
      </c>
      <c r="DP228" s="2">
        <v>1</v>
      </c>
      <c r="DQ228" s="2">
        <v>1</v>
      </c>
      <c r="DR228" s="2"/>
      <c r="DS228" s="2"/>
      <c r="DT228" s="2"/>
      <c r="DU228" s="2">
        <v>1013</v>
      </c>
      <c r="DV228" s="2" t="s">
        <v>21</v>
      </c>
      <c r="DW228" s="2" t="s">
        <v>21</v>
      </c>
      <c r="DX228" s="2">
        <v>1</v>
      </c>
      <c r="DY228" s="2"/>
      <c r="DZ228" s="2" t="s">
        <v>6</v>
      </c>
      <c r="EA228" s="2" t="s">
        <v>6</v>
      </c>
      <c r="EB228" s="2" t="s">
        <v>6</v>
      </c>
      <c r="EC228" s="2" t="s">
        <v>6</v>
      </c>
      <c r="ED228" s="2"/>
      <c r="EE228" s="2">
        <v>54938594</v>
      </c>
      <c r="EF228" s="2">
        <v>1</v>
      </c>
      <c r="EG228" s="2" t="s">
        <v>25</v>
      </c>
      <c r="EH228" s="2">
        <v>0</v>
      </c>
      <c r="EI228" s="2" t="s">
        <v>6</v>
      </c>
      <c r="EJ228" s="2">
        <v>1</v>
      </c>
      <c r="EK228" s="2">
        <v>7001</v>
      </c>
      <c r="EL228" s="2" t="s">
        <v>26</v>
      </c>
      <c r="EM228" s="2" t="s">
        <v>27</v>
      </c>
      <c r="EN228" s="2"/>
      <c r="EO228" s="2" t="s">
        <v>28</v>
      </c>
      <c r="EP228" s="2"/>
      <c r="EQ228" s="2">
        <v>0</v>
      </c>
      <c r="ER228" s="2">
        <v>6669.69</v>
      </c>
      <c r="ES228" s="2">
        <v>41.12</v>
      </c>
      <c r="ET228" s="2">
        <v>4601</v>
      </c>
      <c r="EU228" s="2">
        <v>682.95</v>
      </c>
      <c r="EV228" s="2">
        <v>2027.57</v>
      </c>
      <c r="EW228" s="2">
        <v>218.96</v>
      </c>
      <c r="EX228" s="2">
        <v>50.18</v>
      </c>
      <c r="EY228" s="2">
        <v>1</v>
      </c>
      <c r="EZ228" s="2"/>
      <c r="FA228" s="2"/>
      <c r="FB228" s="2"/>
      <c r="FC228" s="2"/>
      <c r="FD228" s="2"/>
      <c r="FE228" s="2"/>
      <c r="FF228" s="2"/>
      <c r="FG228" s="2"/>
      <c r="FH228" s="2"/>
      <c r="FI228" s="2"/>
      <c r="FJ228" s="2"/>
      <c r="FK228" s="2"/>
      <c r="FL228" s="2"/>
      <c r="FM228" s="2"/>
      <c r="FN228" s="2"/>
      <c r="FO228" s="2"/>
      <c r="FP228" s="2"/>
      <c r="FQ228" s="2">
        <v>0</v>
      </c>
      <c r="FR228" s="2">
        <f t="shared" si="260"/>
        <v>0</v>
      </c>
      <c r="FS228" s="2">
        <v>0</v>
      </c>
      <c r="FT228" s="2"/>
      <c r="FU228" s="2"/>
      <c r="FV228" s="2"/>
      <c r="FW228" s="2"/>
      <c r="FX228" s="2">
        <v>130</v>
      </c>
      <c r="FY228" s="2">
        <v>85</v>
      </c>
      <c r="FZ228" s="2"/>
      <c r="GA228" s="2" t="s">
        <v>6</v>
      </c>
      <c r="GB228" s="2"/>
      <c r="GC228" s="2"/>
      <c r="GD228" s="2">
        <v>1</v>
      </c>
      <c r="GE228" s="2"/>
      <c r="GF228" s="2">
        <v>-1518090174</v>
      </c>
      <c r="GG228" s="2">
        <v>2</v>
      </c>
      <c r="GH228" s="2">
        <v>1</v>
      </c>
      <c r="GI228" s="2">
        <v>-2</v>
      </c>
      <c r="GJ228" s="2">
        <v>0</v>
      </c>
      <c r="GK228" s="2">
        <v>0</v>
      </c>
      <c r="GL228" s="2">
        <f t="shared" si="261"/>
        <v>0</v>
      </c>
      <c r="GM228" s="2">
        <f t="shared" si="262"/>
        <v>4918</v>
      </c>
      <c r="GN228" s="2">
        <f t="shared" si="263"/>
        <v>4918</v>
      </c>
      <c r="GO228" s="2">
        <f t="shared" si="264"/>
        <v>0</v>
      </c>
      <c r="GP228" s="2">
        <f t="shared" si="265"/>
        <v>0</v>
      </c>
      <c r="GQ228" s="2"/>
      <c r="GR228" s="2">
        <v>0</v>
      </c>
      <c r="GS228" s="2">
        <v>3</v>
      </c>
      <c r="GT228" s="2">
        <v>0</v>
      </c>
      <c r="GU228" s="2" t="s">
        <v>6</v>
      </c>
      <c r="GV228" s="2">
        <f t="shared" si="266"/>
        <v>0</v>
      </c>
      <c r="GW228" s="2">
        <v>1</v>
      </c>
      <c r="GX228" s="2">
        <f t="shared" si="267"/>
        <v>0</v>
      </c>
      <c r="GY228" s="2"/>
      <c r="GZ228" s="2"/>
      <c r="HA228" s="2">
        <v>0</v>
      </c>
      <c r="HB228" s="2">
        <v>0</v>
      </c>
      <c r="HC228" s="2">
        <f t="shared" si="268"/>
        <v>0</v>
      </c>
      <c r="HD228" s="2"/>
      <c r="HE228" s="2" t="s">
        <v>6</v>
      </c>
      <c r="HF228" s="2" t="s">
        <v>6</v>
      </c>
      <c r="HG228" s="2"/>
      <c r="HH228" s="2"/>
      <c r="HI228" s="2"/>
      <c r="HJ228" s="2"/>
      <c r="HK228" s="2"/>
      <c r="HL228" s="2"/>
      <c r="HM228" s="2" t="s">
        <v>6</v>
      </c>
      <c r="HN228" s="2" t="s">
        <v>6</v>
      </c>
      <c r="HO228" s="2" t="s">
        <v>6</v>
      </c>
      <c r="HP228" s="2" t="s">
        <v>6</v>
      </c>
      <c r="HQ228" s="2" t="s">
        <v>6</v>
      </c>
      <c r="HR228" s="2"/>
      <c r="HS228" s="2"/>
      <c r="HT228" s="2"/>
      <c r="HU228" s="2"/>
      <c r="HV228" s="2"/>
      <c r="HW228" s="2"/>
      <c r="HX228" s="2"/>
      <c r="HY228" s="2"/>
      <c r="HZ228" s="2"/>
      <c r="IA228" s="2"/>
      <c r="IB228" s="2"/>
      <c r="IC228" s="2"/>
      <c r="ID228" s="2"/>
      <c r="IE228" s="2"/>
      <c r="IF228" s="2">
        <v>-1</v>
      </c>
      <c r="IG228" s="2"/>
      <c r="IH228" s="2"/>
      <c r="II228" s="2"/>
      <c r="IJ228" s="2"/>
      <c r="IK228" s="2">
        <v>0</v>
      </c>
      <c r="IL228" s="2"/>
      <c r="IM228" s="2"/>
      <c r="IN228" s="2"/>
      <c r="IO228" s="2"/>
      <c r="IP228" s="2"/>
      <c r="IQ228" s="2"/>
      <c r="IR228" s="2"/>
      <c r="IS228" s="2"/>
      <c r="IT228" s="2"/>
      <c r="IU228" s="2"/>
    </row>
    <row r="229" spans="1:255" x14ac:dyDescent="0.2">
      <c r="A229">
        <v>17</v>
      </c>
      <c r="B229">
        <v>1</v>
      </c>
      <c r="C229">
        <f>ROW(SmtRes!A348)</f>
        <v>348</v>
      </c>
      <c r="D229">
        <f>ROW(EtalonRes!A396)</f>
        <v>396</v>
      </c>
      <c r="E229" t="s">
        <v>406</v>
      </c>
      <c r="F229" t="s">
        <v>19</v>
      </c>
      <c r="G229" t="s">
        <v>20</v>
      </c>
      <c r="H229" t="s">
        <v>21</v>
      </c>
      <c r="I229">
        <f>'2.Лок.смета.и.Акт'!E50</f>
        <v>0.3</v>
      </c>
      <c r="J229">
        <v>0</v>
      </c>
      <c r="K229">
        <v>0.3</v>
      </c>
      <c r="O229">
        <f t="shared" si="237"/>
        <v>38114</v>
      </c>
      <c r="P229">
        <f t="shared" si="238"/>
        <v>0</v>
      </c>
      <c r="Q229">
        <f t="shared" si="239"/>
        <v>19428</v>
      </c>
      <c r="R229">
        <f t="shared" si="240"/>
        <v>4868</v>
      </c>
      <c r="S229">
        <f t="shared" si="241"/>
        <v>18686</v>
      </c>
      <c r="T229">
        <f t="shared" si="242"/>
        <v>0</v>
      </c>
      <c r="U229" t="e">
        <f t="shared" si="243"/>
        <v>#REF!</v>
      </c>
      <c r="V229">
        <f t="shared" si="244"/>
        <v>18.064799999999998</v>
      </c>
      <c r="W229">
        <f t="shared" si="245"/>
        <v>0</v>
      </c>
      <c r="X229" t="e">
        <f t="shared" si="246"/>
        <v>#REF!</v>
      </c>
      <c r="Y229" t="e">
        <f t="shared" si="247"/>
        <v>#REF!</v>
      </c>
      <c r="AA229">
        <v>86295184</v>
      </c>
      <c r="AB229">
        <f t="shared" si="248"/>
        <v>9396.4500000000007</v>
      </c>
      <c r="AC229">
        <f>ROUND((ES229+(SUM(SmtRes!BC344:'SmtRes'!BC348)+SUM(EtalonRes!AL392:'EtalonRes'!AL396))),2)</f>
        <v>0</v>
      </c>
      <c r="AD229">
        <f>ROUND(((((ET229*1.2)+(SUM(SmtRes!BD344:'SmtRes'!BD348)+SUM(EtalonRes!AM392:'EtalonRes'!AM396)))-((EU229*1.2)+(SUM(SmtRes!BE344:'SmtRes'!BE348)+SUM(EtalonRes!AN392:'EtalonRes'!AN396))))+AE229),2)</f>
        <v>6963.37</v>
      </c>
      <c r="AE229">
        <f>ROUND(((EU229*1.2)+(SUM(SmtRes!BE344:'SmtRes'!BE348)+SUM(EtalonRes!AN392:'EtalonRes'!AN396))),2)</f>
        <v>819.54</v>
      </c>
      <c r="AF229">
        <f>ROUND(((EV229*1.2)),2)</f>
        <v>2433.08</v>
      </c>
      <c r="AG229">
        <f t="shared" si="249"/>
        <v>0</v>
      </c>
      <c r="AH229" t="e">
        <f>((EW229*1.2))</f>
        <v>#REF!</v>
      </c>
      <c r="AI229">
        <f>((EX229*1.2))</f>
        <v>60.215999999999994</v>
      </c>
      <c r="AJ229">
        <f t="shared" si="250"/>
        <v>0</v>
      </c>
      <c r="AK229">
        <f>AL229+AM229+AO229</f>
        <v>6669.69</v>
      </c>
      <c r="AL229">
        <v>41.12</v>
      </c>
      <c r="AM229" s="75">
        <f>'1.Лок.смета.и.Акт'!F435</f>
        <v>4601</v>
      </c>
      <c r="AN229" s="75">
        <f>'1.Лок.смета.и.Акт'!F436</f>
        <v>682.95</v>
      </c>
      <c r="AO229" s="75">
        <f>'1.Лок.смета.и.Акт'!F434</f>
        <v>2027.57</v>
      </c>
      <c r="AP229">
        <v>0</v>
      </c>
      <c r="AQ229" t="e">
        <f>'2.Лок.смета.и.Акт'!#REF!</f>
        <v>#REF!</v>
      </c>
      <c r="AR229">
        <v>50.18</v>
      </c>
      <c r="AS229">
        <v>0</v>
      </c>
      <c r="AT229">
        <v>124</v>
      </c>
      <c r="AU229">
        <v>72</v>
      </c>
      <c r="AV229">
        <v>1</v>
      </c>
      <c r="AW229">
        <v>1</v>
      </c>
      <c r="AZ229">
        <v>1</v>
      </c>
      <c r="BA229">
        <f>'1.Лок.смета.и.Акт'!J434</f>
        <v>25.6</v>
      </c>
      <c r="BB229">
        <f>'1.Лок.смета.и.Акт'!J435</f>
        <v>9.3000000000000007</v>
      </c>
      <c r="BC229">
        <v>7.56</v>
      </c>
      <c r="BD229" t="s">
        <v>6</v>
      </c>
      <c r="BE229" t="s">
        <v>6</v>
      </c>
      <c r="BF229" t="s">
        <v>6</v>
      </c>
      <c r="BG229" t="s">
        <v>6</v>
      </c>
      <c r="BH229">
        <v>0</v>
      </c>
      <c r="BI229">
        <v>1</v>
      </c>
      <c r="BJ229" t="s">
        <v>22</v>
      </c>
      <c r="BM229">
        <v>7001</v>
      </c>
      <c r="BN229">
        <v>0</v>
      </c>
      <c r="BO229" t="s">
        <v>19</v>
      </c>
      <c r="BP229">
        <v>1</v>
      </c>
      <c r="BQ229">
        <v>1</v>
      </c>
      <c r="BR229">
        <v>0</v>
      </c>
      <c r="BS229">
        <f>'1.Лок.смета.и.Акт'!J436</f>
        <v>19.8</v>
      </c>
      <c r="BT229">
        <v>1</v>
      </c>
      <c r="BU229">
        <v>1</v>
      </c>
      <c r="BV229">
        <v>1</v>
      </c>
      <c r="BW229">
        <v>1</v>
      </c>
      <c r="BX229">
        <v>1</v>
      </c>
      <c r="BY229" t="s">
        <v>6</v>
      </c>
      <c r="BZ229" t="e">
        <f>'2.Лок.смета.и.Акт'!#REF!</f>
        <v>#REF!</v>
      </c>
      <c r="CA229" t="e">
        <f>'2.Лок.смета.и.Акт'!#REF!</f>
        <v>#REF!</v>
      </c>
      <c r="CB229" t="s">
        <v>6</v>
      </c>
      <c r="CE229">
        <v>0</v>
      </c>
      <c r="CF229">
        <v>0</v>
      </c>
      <c r="CG229">
        <v>0</v>
      </c>
      <c r="CM229">
        <v>0</v>
      </c>
      <c r="CN229" t="s">
        <v>23</v>
      </c>
      <c r="CO229">
        <v>0</v>
      </c>
      <c r="CP229">
        <f t="shared" si="251"/>
        <v>38114</v>
      </c>
      <c r="CQ229">
        <f t="shared" si="252"/>
        <v>0</v>
      </c>
      <c r="CR229">
        <f t="shared" si="253"/>
        <v>64759.341</v>
      </c>
      <c r="CS229">
        <f t="shared" si="254"/>
        <v>16226.892</v>
      </c>
      <c r="CT229">
        <f t="shared" si="255"/>
        <v>62286.847999999998</v>
      </c>
      <c r="CU229">
        <f t="shared" si="256"/>
        <v>0</v>
      </c>
      <c r="CV229" t="e">
        <f t="shared" si="257"/>
        <v>#REF!</v>
      </c>
      <c r="CW229">
        <f t="shared" si="258"/>
        <v>60.215999999999994</v>
      </c>
      <c r="CX229">
        <f t="shared" si="259"/>
        <v>0</v>
      </c>
      <c r="CY229" t="e">
        <f>(S229+R229)*(BZ229/100)</f>
        <v>#REF!</v>
      </c>
      <c r="CZ229" t="e">
        <f>(S229+R229)*(CA229/100)</f>
        <v>#REF!</v>
      </c>
      <c r="DC229" t="s">
        <v>6</v>
      </c>
      <c r="DD229" t="s">
        <v>6</v>
      </c>
      <c r="DE229" t="s">
        <v>24</v>
      </c>
      <c r="DF229" t="s">
        <v>24</v>
      </c>
      <c r="DG229" t="s">
        <v>24</v>
      </c>
      <c r="DH229" t="s">
        <v>6</v>
      </c>
      <c r="DI229" t="s">
        <v>24</v>
      </c>
      <c r="DJ229" t="s">
        <v>24</v>
      </c>
      <c r="DK229" t="s">
        <v>6</v>
      </c>
      <c r="DL229" t="s">
        <v>6</v>
      </c>
      <c r="DM229" t="s">
        <v>6</v>
      </c>
      <c r="DN229">
        <f>'1.Лок.смета.и.Акт'!E437</f>
        <v>130</v>
      </c>
      <c r="DO229">
        <f>'1.Лок.смета.и.Акт'!E438</f>
        <v>85</v>
      </c>
      <c r="DP229">
        <v>1</v>
      </c>
      <c r="DQ229">
        <v>1</v>
      </c>
      <c r="DU229">
        <v>1013</v>
      </c>
      <c r="DV229" t="s">
        <v>21</v>
      </c>
      <c r="DW229" t="str">
        <f>'2.Лок.смета.и.Акт'!D50</f>
        <v>100 шт. сборных конструкций</v>
      </c>
      <c r="DX229">
        <v>1</v>
      </c>
      <c r="DZ229" t="s">
        <v>6</v>
      </c>
      <c r="EA229" t="s">
        <v>6</v>
      </c>
      <c r="EB229" t="s">
        <v>6</v>
      </c>
      <c r="EC229" t="s">
        <v>6</v>
      </c>
      <c r="EE229">
        <v>54938594</v>
      </c>
      <c r="EF229">
        <v>1</v>
      </c>
      <c r="EG229" t="s">
        <v>25</v>
      </c>
      <c r="EH229">
        <v>0</v>
      </c>
      <c r="EI229" t="s">
        <v>6</v>
      </c>
      <c r="EJ229">
        <v>1</v>
      </c>
      <c r="EK229">
        <v>7001</v>
      </c>
      <c r="EL229" t="s">
        <v>26</v>
      </c>
      <c r="EM229" t="s">
        <v>27</v>
      </c>
      <c r="EO229" t="s">
        <v>28</v>
      </c>
      <c r="EQ229">
        <v>0</v>
      </c>
      <c r="ER229">
        <f>ES229+ET229+EV229</f>
        <v>6669.69</v>
      </c>
      <c r="ES229">
        <v>41.12</v>
      </c>
      <c r="ET229" s="75">
        <f>'1.Лок.смета.и.Акт'!F435</f>
        <v>4601</v>
      </c>
      <c r="EU229" s="75">
        <f>'1.Лок.смета.и.Акт'!F436</f>
        <v>682.95</v>
      </c>
      <c r="EV229" s="75">
        <f>'1.Лок.смета.и.Акт'!F434</f>
        <v>2027.57</v>
      </c>
      <c r="EW229" t="e">
        <f>'2.Лок.смета.и.Акт'!#REF!</f>
        <v>#REF!</v>
      </c>
      <c r="EX229">
        <v>50.18</v>
      </c>
      <c r="EY229">
        <v>1</v>
      </c>
      <c r="FQ229">
        <v>0</v>
      </c>
      <c r="FR229">
        <f t="shared" si="260"/>
        <v>0</v>
      </c>
      <c r="FS229">
        <v>0</v>
      </c>
      <c r="FX229">
        <v>130</v>
      </c>
      <c r="FY229">
        <v>85</v>
      </c>
      <c r="GA229" t="s">
        <v>6</v>
      </c>
      <c r="GD229">
        <v>1</v>
      </c>
      <c r="GF229">
        <v>-1518090174</v>
      </c>
      <c r="GG229">
        <v>2</v>
      </c>
      <c r="GH229">
        <v>1</v>
      </c>
      <c r="GI229">
        <v>2</v>
      </c>
      <c r="GJ229">
        <v>0</v>
      </c>
      <c r="GK229">
        <v>0</v>
      </c>
      <c r="GL229">
        <f t="shared" si="261"/>
        <v>0</v>
      </c>
      <c r="GM229" t="e">
        <f t="shared" si="262"/>
        <v>#REF!</v>
      </c>
      <c r="GN229" t="e">
        <f t="shared" si="263"/>
        <v>#REF!</v>
      </c>
      <c r="GO229">
        <f t="shared" si="264"/>
        <v>0</v>
      </c>
      <c r="GP229">
        <f t="shared" si="265"/>
        <v>0</v>
      </c>
      <c r="GR229">
        <v>0</v>
      </c>
      <c r="GS229">
        <v>3</v>
      </c>
      <c r="GT229">
        <v>0</v>
      </c>
      <c r="GU229" t="s">
        <v>6</v>
      </c>
      <c r="GV229">
        <f t="shared" si="266"/>
        <v>0</v>
      </c>
      <c r="GW229">
        <v>1008.3</v>
      </c>
      <c r="GX229">
        <f t="shared" si="267"/>
        <v>0</v>
      </c>
      <c r="HA229">
        <v>0</v>
      </c>
      <c r="HB229">
        <v>0</v>
      </c>
      <c r="HC229">
        <f t="shared" si="268"/>
        <v>0</v>
      </c>
      <c r="HE229" t="s">
        <v>6</v>
      </c>
      <c r="HF229" t="s">
        <v>6</v>
      </c>
      <c r="HM229" t="s">
        <v>6</v>
      </c>
      <c r="HN229" t="s">
        <v>6</v>
      </c>
      <c r="HO229" t="s">
        <v>6</v>
      </c>
      <c r="HP229" t="s">
        <v>6</v>
      </c>
      <c r="HQ229" t="s">
        <v>6</v>
      </c>
      <c r="IF229">
        <v>-1</v>
      </c>
      <c r="IK229">
        <v>0</v>
      </c>
    </row>
    <row r="230" spans="1:255" x14ac:dyDescent="0.2">
      <c r="A230" s="2">
        <v>18</v>
      </c>
      <c r="B230" s="2">
        <v>1</v>
      </c>
      <c r="C230" s="2">
        <v>342</v>
      </c>
      <c r="D230" s="2"/>
      <c r="E230" s="2" t="s">
        <v>407</v>
      </c>
      <c r="F230" s="2" t="s">
        <v>30</v>
      </c>
      <c r="G230" s="2" t="s">
        <v>31</v>
      </c>
      <c r="H230" s="2" t="s">
        <v>32</v>
      </c>
      <c r="I230" s="2">
        <f>I228*J230</f>
        <v>2.7E-2</v>
      </c>
      <c r="J230" s="216">
        <f>'5.Ведомость_списания'!F109</f>
        <v>0.09</v>
      </c>
      <c r="K230" s="2">
        <v>0.09</v>
      </c>
      <c r="L230" s="2"/>
      <c r="M230" s="2"/>
      <c r="N230" s="2"/>
      <c r="O230" s="2">
        <f t="shared" si="237"/>
        <v>16</v>
      </c>
      <c r="P230" s="2">
        <f t="shared" si="238"/>
        <v>16</v>
      </c>
      <c r="Q230" s="2">
        <f t="shared" si="239"/>
        <v>0</v>
      </c>
      <c r="R230" s="2">
        <f t="shared" si="240"/>
        <v>0</v>
      </c>
      <c r="S230" s="2">
        <f t="shared" si="241"/>
        <v>0</v>
      </c>
      <c r="T230" s="2">
        <f t="shared" si="242"/>
        <v>0</v>
      </c>
      <c r="U230" s="2">
        <f t="shared" si="243"/>
        <v>0</v>
      </c>
      <c r="V230" s="2">
        <f t="shared" si="244"/>
        <v>0</v>
      </c>
      <c r="W230" s="2">
        <f t="shared" si="245"/>
        <v>0</v>
      </c>
      <c r="X230" s="2">
        <f t="shared" si="246"/>
        <v>0</v>
      </c>
      <c r="Y230" s="2">
        <f t="shared" si="247"/>
        <v>0</v>
      </c>
      <c r="Z230" s="2"/>
      <c r="AA230" s="2">
        <v>86295183</v>
      </c>
      <c r="AB230" s="2">
        <f t="shared" si="248"/>
        <v>586.71</v>
      </c>
      <c r="AC230" s="2">
        <f>ROUND((ES230),2)</f>
        <v>586.71</v>
      </c>
      <c r="AD230" s="2">
        <f t="shared" ref="AD230:AD243" si="271">ROUND((((ET230)-(EU230))+AE230),2)</f>
        <v>0</v>
      </c>
      <c r="AE230" s="2">
        <f t="shared" ref="AE230:AE243" si="272">ROUND((EU230),2)</f>
        <v>0</v>
      </c>
      <c r="AF230" s="2">
        <f t="shared" ref="AF230:AF243" si="273">ROUND((EV230),2)</f>
        <v>0</v>
      </c>
      <c r="AG230" s="2">
        <f t="shared" si="249"/>
        <v>0</v>
      </c>
      <c r="AH230" s="2">
        <f t="shared" ref="AH230:AH243" si="274">(EW230)</f>
        <v>0</v>
      </c>
      <c r="AI230" s="2">
        <f t="shared" ref="AI230:AI243" si="275">(EX230)</f>
        <v>0</v>
      </c>
      <c r="AJ230" s="2">
        <f t="shared" si="250"/>
        <v>0</v>
      </c>
      <c r="AK230" s="2">
        <v>586.71</v>
      </c>
      <c r="AL230" s="110">
        <f>'1.Лок.смета.и.Акт'!F440</f>
        <v>586.71</v>
      </c>
      <c r="AM230" s="2">
        <v>0</v>
      </c>
      <c r="AN230" s="2">
        <v>0</v>
      </c>
      <c r="AO230" s="2">
        <v>0</v>
      </c>
      <c r="AP230" s="2">
        <v>0</v>
      </c>
      <c r="AQ230" s="2">
        <v>0</v>
      </c>
      <c r="AR230" s="2">
        <v>0</v>
      </c>
      <c r="AS230" s="2">
        <v>0</v>
      </c>
      <c r="AT230" s="2">
        <v>0</v>
      </c>
      <c r="AU230" s="2">
        <v>0</v>
      </c>
      <c r="AV230" s="2">
        <v>1</v>
      </c>
      <c r="AW230" s="2">
        <v>1</v>
      </c>
      <c r="AX230" s="2"/>
      <c r="AY230" s="2"/>
      <c r="AZ230" s="2">
        <v>1</v>
      </c>
      <c r="BA230" s="2">
        <v>1</v>
      </c>
      <c r="BB230" s="2">
        <v>1</v>
      </c>
      <c r="BC230" s="2">
        <v>1</v>
      </c>
      <c r="BD230" s="2" t="s">
        <v>6</v>
      </c>
      <c r="BE230" s="2" t="s">
        <v>6</v>
      </c>
      <c r="BF230" s="2" t="s">
        <v>6</v>
      </c>
      <c r="BG230" s="2" t="s">
        <v>6</v>
      </c>
      <c r="BH230" s="2">
        <v>3</v>
      </c>
      <c r="BI230" s="2">
        <v>1</v>
      </c>
      <c r="BJ230" s="2" t="s">
        <v>33</v>
      </c>
      <c r="BK230" s="2"/>
      <c r="BL230" s="2"/>
      <c r="BM230" s="2">
        <v>500001</v>
      </c>
      <c r="BN230" s="2">
        <v>0</v>
      </c>
      <c r="BO230" s="2" t="s">
        <v>6</v>
      </c>
      <c r="BP230" s="2">
        <v>0</v>
      </c>
      <c r="BQ230" s="2">
        <v>20</v>
      </c>
      <c r="BR230" s="2">
        <v>0</v>
      </c>
      <c r="BS230" s="2">
        <v>1</v>
      </c>
      <c r="BT230" s="2">
        <v>1</v>
      </c>
      <c r="BU230" s="2">
        <v>1</v>
      </c>
      <c r="BV230" s="2">
        <v>1</v>
      </c>
      <c r="BW230" s="2">
        <v>1</v>
      </c>
      <c r="BX230" s="2">
        <v>1</v>
      </c>
      <c r="BY230" s="2" t="s">
        <v>6</v>
      </c>
      <c r="BZ230" s="2">
        <v>0</v>
      </c>
      <c r="CA230" s="2">
        <v>0</v>
      </c>
      <c r="CB230" s="2" t="s">
        <v>6</v>
      </c>
      <c r="CC230" s="2"/>
      <c r="CD230" s="2"/>
      <c r="CE230" s="2">
        <v>0</v>
      </c>
      <c r="CF230" s="2">
        <v>0</v>
      </c>
      <c r="CG230" s="2">
        <v>0</v>
      </c>
      <c r="CH230" s="2"/>
      <c r="CI230" s="2"/>
      <c r="CJ230" s="2"/>
      <c r="CK230" s="2"/>
      <c r="CL230" s="2"/>
      <c r="CM230" s="2">
        <v>0</v>
      </c>
      <c r="CN230" s="2" t="s">
        <v>6</v>
      </c>
      <c r="CO230" s="2">
        <v>0</v>
      </c>
      <c r="CP230" s="2">
        <f t="shared" si="251"/>
        <v>16</v>
      </c>
      <c r="CQ230" s="2">
        <f t="shared" si="252"/>
        <v>586.71</v>
      </c>
      <c r="CR230" s="2">
        <f t="shared" si="253"/>
        <v>0</v>
      </c>
      <c r="CS230" s="2">
        <f t="shared" si="254"/>
        <v>0</v>
      </c>
      <c r="CT230" s="2">
        <f t="shared" si="255"/>
        <v>0</v>
      </c>
      <c r="CU230" s="2">
        <f t="shared" si="256"/>
        <v>0</v>
      </c>
      <c r="CV230" s="2">
        <f t="shared" si="257"/>
        <v>0</v>
      </c>
      <c r="CW230" s="2">
        <f t="shared" si="258"/>
        <v>0</v>
      </c>
      <c r="CX230" s="2">
        <f t="shared" si="259"/>
        <v>0</v>
      </c>
      <c r="CY230" s="2">
        <f>(((S230+(R230*IF(0,0,1)))*AT230)/100)</f>
        <v>0</v>
      </c>
      <c r="CZ230" s="2">
        <f>(((S230+(R230*IF(0,0,1)))*AU230)/100)</f>
        <v>0</v>
      </c>
      <c r="DA230" s="2"/>
      <c r="DB230" s="2"/>
      <c r="DC230" s="2" t="s">
        <v>6</v>
      </c>
      <c r="DD230" s="2" t="s">
        <v>6</v>
      </c>
      <c r="DE230" s="2" t="s">
        <v>6</v>
      </c>
      <c r="DF230" s="2" t="s">
        <v>6</v>
      </c>
      <c r="DG230" s="2" t="s">
        <v>6</v>
      </c>
      <c r="DH230" s="2" t="s">
        <v>6</v>
      </c>
      <c r="DI230" s="2" t="s">
        <v>6</v>
      </c>
      <c r="DJ230" s="2" t="s">
        <v>6</v>
      </c>
      <c r="DK230" s="2" t="s">
        <v>6</v>
      </c>
      <c r="DL230" s="2" t="s">
        <v>6</v>
      </c>
      <c r="DM230" s="2" t="s">
        <v>6</v>
      </c>
      <c r="DN230" s="2">
        <v>0</v>
      </c>
      <c r="DO230" s="2">
        <v>0</v>
      </c>
      <c r="DP230" s="2">
        <v>1</v>
      </c>
      <c r="DQ230" s="2">
        <v>1</v>
      </c>
      <c r="DR230" s="2"/>
      <c r="DS230" s="2"/>
      <c r="DT230" s="2"/>
      <c r="DU230" s="2">
        <v>1007</v>
      </c>
      <c r="DV230" s="2" t="s">
        <v>32</v>
      </c>
      <c r="DW230" s="2" t="s">
        <v>32</v>
      </c>
      <c r="DX230" s="2">
        <v>1</v>
      </c>
      <c r="DY230" s="2"/>
      <c r="DZ230" s="2" t="s">
        <v>6</v>
      </c>
      <c r="EA230" s="2" t="s">
        <v>6</v>
      </c>
      <c r="EB230" s="2" t="s">
        <v>6</v>
      </c>
      <c r="EC230" s="2" t="s">
        <v>6</v>
      </c>
      <c r="ED230" s="2"/>
      <c r="EE230" s="2">
        <v>54938781</v>
      </c>
      <c r="EF230" s="2">
        <v>20</v>
      </c>
      <c r="EG230" s="2" t="s">
        <v>34</v>
      </c>
      <c r="EH230" s="2">
        <v>0</v>
      </c>
      <c r="EI230" s="2" t="s">
        <v>6</v>
      </c>
      <c r="EJ230" s="2">
        <v>1</v>
      </c>
      <c r="EK230" s="2">
        <v>500001</v>
      </c>
      <c r="EL230" s="2" t="s">
        <v>35</v>
      </c>
      <c r="EM230" s="2" t="s">
        <v>36</v>
      </c>
      <c r="EN230" s="2"/>
      <c r="EO230" s="2" t="s">
        <v>6</v>
      </c>
      <c r="EP230" s="2"/>
      <c r="EQ230" s="2">
        <v>0</v>
      </c>
      <c r="ER230" s="2">
        <v>586.71</v>
      </c>
      <c r="ES230" s="110">
        <f>'1.Лок.смета.и.Акт'!F440</f>
        <v>586.71</v>
      </c>
      <c r="ET230" s="2">
        <v>0</v>
      </c>
      <c r="EU230" s="2">
        <v>0</v>
      </c>
      <c r="EV230" s="2">
        <v>0</v>
      </c>
      <c r="EW230" s="2">
        <v>0</v>
      </c>
      <c r="EX230" s="2">
        <v>0</v>
      </c>
      <c r="EY230" s="2"/>
      <c r="EZ230" s="2"/>
      <c r="FA230" s="2"/>
      <c r="FB230" s="2"/>
      <c r="FC230" s="2"/>
      <c r="FD230" s="2"/>
      <c r="FE230" s="2"/>
      <c r="FF230" s="2"/>
      <c r="FG230" s="2"/>
      <c r="FH230" s="2"/>
      <c r="FI230" s="2"/>
      <c r="FJ230" s="2"/>
      <c r="FK230" s="2"/>
      <c r="FL230" s="2"/>
      <c r="FM230" s="2"/>
      <c r="FN230" s="2"/>
      <c r="FO230" s="2"/>
      <c r="FP230" s="2"/>
      <c r="FQ230" s="2">
        <v>0</v>
      </c>
      <c r="FR230" s="2">
        <f t="shared" si="260"/>
        <v>0</v>
      </c>
      <c r="FS230" s="2">
        <v>0</v>
      </c>
      <c r="FT230" s="2"/>
      <c r="FU230" s="2"/>
      <c r="FV230" s="2"/>
      <c r="FW230" s="2"/>
      <c r="FX230" s="2">
        <v>0</v>
      </c>
      <c r="FY230" s="2">
        <v>0</v>
      </c>
      <c r="FZ230" s="2"/>
      <c r="GA230" s="2" t="s">
        <v>6</v>
      </c>
      <c r="GB230" s="2"/>
      <c r="GC230" s="2"/>
      <c r="GD230" s="2">
        <v>1</v>
      </c>
      <c r="GE230" s="2"/>
      <c r="GF230" s="2">
        <v>2111049581</v>
      </c>
      <c r="GG230" s="2">
        <v>2</v>
      </c>
      <c r="GH230" s="2">
        <v>2</v>
      </c>
      <c r="GI230" s="2">
        <v>-2</v>
      </c>
      <c r="GJ230" s="2">
        <v>0</v>
      </c>
      <c r="GK230" s="2">
        <v>0</v>
      </c>
      <c r="GL230" s="2">
        <f t="shared" si="261"/>
        <v>0</v>
      </c>
      <c r="GM230" s="2">
        <f t="shared" si="262"/>
        <v>16</v>
      </c>
      <c r="GN230" s="2">
        <f t="shared" si="263"/>
        <v>16</v>
      </c>
      <c r="GO230" s="2">
        <f t="shared" si="264"/>
        <v>0</v>
      </c>
      <c r="GP230" s="2">
        <f t="shared" si="265"/>
        <v>0</v>
      </c>
      <c r="GQ230" s="2"/>
      <c r="GR230" s="2">
        <v>0</v>
      </c>
      <c r="GS230" s="2">
        <v>2</v>
      </c>
      <c r="GT230" s="2">
        <v>0</v>
      </c>
      <c r="GU230" s="2" t="s">
        <v>6</v>
      </c>
      <c r="GV230" s="2">
        <f t="shared" si="266"/>
        <v>0</v>
      </c>
      <c r="GW230" s="2">
        <v>1</v>
      </c>
      <c r="GX230" s="2">
        <f t="shared" si="267"/>
        <v>0</v>
      </c>
      <c r="GY230" s="2"/>
      <c r="GZ230" s="2"/>
      <c r="HA230" s="2">
        <v>0</v>
      </c>
      <c r="HB230" s="2">
        <v>0</v>
      </c>
      <c r="HC230" s="2">
        <f t="shared" si="268"/>
        <v>0</v>
      </c>
      <c r="HD230" s="2"/>
      <c r="HE230" s="2" t="s">
        <v>6</v>
      </c>
      <c r="HF230" s="2" t="s">
        <v>6</v>
      </c>
      <c r="HG230" s="2"/>
      <c r="HH230" s="2"/>
      <c r="HI230" s="2"/>
      <c r="HJ230" s="2"/>
      <c r="HK230" s="2"/>
      <c r="HL230" s="2"/>
      <c r="HM230" s="2" t="s">
        <v>6</v>
      </c>
      <c r="HN230" s="2" t="s">
        <v>6</v>
      </c>
      <c r="HO230" s="2" t="s">
        <v>6</v>
      </c>
      <c r="HP230" s="2" t="s">
        <v>6</v>
      </c>
      <c r="HQ230" s="2" t="s">
        <v>6</v>
      </c>
      <c r="HR230" s="2"/>
      <c r="HS230" s="2"/>
      <c r="HT230" s="2"/>
      <c r="HU230" s="2"/>
      <c r="HV230" s="2"/>
      <c r="HW230" s="2"/>
      <c r="HX230" s="2"/>
      <c r="HY230" s="2"/>
      <c r="HZ230" s="2"/>
      <c r="IA230" s="2"/>
      <c r="IB230" s="2"/>
      <c r="IC230" s="2"/>
      <c r="ID230" s="2"/>
      <c r="IE230" s="2"/>
      <c r="IF230" s="2">
        <v>-1</v>
      </c>
      <c r="IG230" s="2"/>
      <c r="IH230" s="2"/>
      <c r="II230" s="2"/>
      <c r="IJ230" s="2"/>
      <c r="IK230" s="2">
        <v>0</v>
      </c>
      <c r="IL230" s="2"/>
      <c r="IM230" s="2"/>
      <c r="IN230" s="2"/>
      <c r="IO230" s="2"/>
      <c r="IP230" s="2"/>
      <c r="IQ230" s="2"/>
      <c r="IR230" s="2"/>
      <c r="IS230" s="2"/>
      <c r="IT230" s="2"/>
      <c r="IU230" s="2"/>
    </row>
    <row r="231" spans="1:255" x14ac:dyDescent="0.2">
      <c r="A231">
        <v>18</v>
      </c>
      <c r="B231">
        <v>1</v>
      </c>
      <c r="C231">
        <v>347</v>
      </c>
      <c r="E231" t="s">
        <v>407</v>
      </c>
      <c r="F231" t="e">
        <f>'2.Лок.смета.и.Акт'!#REF!</f>
        <v>#REF!</v>
      </c>
      <c r="G231" t="s">
        <v>31</v>
      </c>
      <c r="H231" t="s">
        <v>32</v>
      </c>
      <c r="I231">
        <f>I229*J231</f>
        <v>2.7E-2</v>
      </c>
      <c r="J231">
        <v>0.09</v>
      </c>
      <c r="K231">
        <v>0.09</v>
      </c>
      <c r="O231">
        <f t="shared" si="237"/>
        <v>141</v>
      </c>
      <c r="P231">
        <f t="shared" si="238"/>
        <v>141</v>
      </c>
      <c r="Q231">
        <f t="shared" si="239"/>
        <v>0</v>
      </c>
      <c r="R231">
        <f t="shared" si="240"/>
        <v>0</v>
      </c>
      <c r="S231">
        <f t="shared" si="241"/>
        <v>0</v>
      </c>
      <c r="T231">
        <f t="shared" si="242"/>
        <v>0</v>
      </c>
      <c r="U231">
        <f t="shared" si="243"/>
        <v>0</v>
      </c>
      <c r="V231">
        <f t="shared" si="244"/>
        <v>0</v>
      </c>
      <c r="W231">
        <f t="shared" si="245"/>
        <v>0</v>
      </c>
      <c r="X231">
        <f t="shared" si="246"/>
        <v>0</v>
      </c>
      <c r="Y231">
        <f t="shared" si="247"/>
        <v>0</v>
      </c>
      <c r="AA231">
        <v>86295184</v>
      </c>
      <c r="AB231">
        <f t="shared" si="248"/>
        <v>691.67</v>
      </c>
      <c r="AC231">
        <f>ROUND((ES231),2)</f>
        <v>691.67</v>
      </c>
      <c r="AD231">
        <f t="shared" si="271"/>
        <v>0</v>
      </c>
      <c r="AE231">
        <f t="shared" si="272"/>
        <v>0</v>
      </c>
      <c r="AF231">
        <f t="shared" si="273"/>
        <v>0</v>
      </c>
      <c r="AG231">
        <f t="shared" si="249"/>
        <v>0</v>
      </c>
      <c r="AH231">
        <f t="shared" si="274"/>
        <v>0</v>
      </c>
      <c r="AI231">
        <f t="shared" si="275"/>
        <v>0</v>
      </c>
      <c r="AJ231">
        <f t="shared" si="250"/>
        <v>0</v>
      </c>
      <c r="AK231">
        <v>691.67</v>
      </c>
      <c r="AL231">
        <v>691.67</v>
      </c>
      <c r="AM231">
        <v>0</v>
      </c>
      <c r="AN231">
        <v>0</v>
      </c>
      <c r="AO231">
        <v>0</v>
      </c>
      <c r="AP231">
        <v>0</v>
      </c>
      <c r="AQ231">
        <v>0</v>
      </c>
      <c r="AR231">
        <v>0</v>
      </c>
      <c r="AS231">
        <v>0</v>
      </c>
      <c r="AT231">
        <v>0</v>
      </c>
      <c r="AU231">
        <v>0</v>
      </c>
      <c r="AV231">
        <v>1</v>
      </c>
      <c r="AW231">
        <v>1</v>
      </c>
      <c r="AZ231">
        <v>1</v>
      </c>
      <c r="BA231">
        <v>1</v>
      </c>
      <c r="BB231">
        <v>1</v>
      </c>
      <c r="BC231">
        <v>7.56</v>
      </c>
      <c r="BD231" t="s">
        <v>6</v>
      </c>
      <c r="BE231" t="s">
        <v>6</v>
      </c>
      <c r="BF231" t="s">
        <v>6</v>
      </c>
      <c r="BG231" t="s">
        <v>6</v>
      </c>
      <c r="BH231">
        <v>3</v>
      </c>
      <c r="BI231">
        <v>1</v>
      </c>
      <c r="BJ231" t="s">
        <v>33</v>
      </c>
      <c r="BM231">
        <v>500001</v>
      </c>
      <c r="BN231">
        <v>0</v>
      </c>
      <c r="BO231" t="s">
        <v>6</v>
      </c>
      <c r="BP231">
        <v>0</v>
      </c>
      <c r="BQ231">
        <v>20</v>
      </c>
      <c r="BR231">
        <v>0</v>
      </c>
      <c r="BS231">
        <v>1</v>
      </c>
      <c r="BT231">
        <v>1</v>
      </c>
      <c r="BU231">
        <v>1</v>
      </c>
      <c r="BV231">
        <v>1</v>
      </c>
      <c r="BW231">
        <v>1</v>
      </c>
      <c r="BX231">
        <v>1</v>
      </c>
      <c r="BY231" t="s">
        <v>6</v>
      </c>
      <c r="BZ231">
        <v>0</v>
      </c>
      <c r="CA231">
        <v>0</v>
      </c>
      <c r="CB231" t="s">
        <v>6</v>
      </c>
      <c r="CE231">
        <v>0</v>
      </c>
      <c r="CF231">
        <v>0</v>
      </c>
      <c r="CG231">
        <v>0</v>
      </c>
      <c r="CM231">
        <v>0</v>
      </c>
      <c r="CN231" t="s">
        <v>6</v>
      </c>
      <c r="CO231">
        <v>0</v>
      </c>
      <c r="CP231">
        <f t="shared" si="251"/>
        <v>141</v>
      </c>
      <c r="CQ231">
        <f t="shared" si="252"/>
        <v>5229.0251999999991</v>
      </c>
      <c r="CR231">
        <f t="shared" si="253"/>
        <v>0</v>
      </c>
      <c r="CS231">
        <f t="shared" si="254"/>
        <v>0</v>
      </c>
      <c r="CT231">
        <f t="shared" si="255"/>
        <v>0</v>
      </c>
      <c r="CU231">
        <f t="shared" si="256"/>
        <v>0</v>
      </c>
      <c r="CV231">
        <f t="shared" si="257"/>
        <v>0</v>
      </c>
      <c r="CW231">
        <f t="shared" si="258"/>
        <v>0</v>
      </c>
      <c r="CX231">
        <f t="shared" si="259"/>
        <v>0</v>
      </c>
      <c r="CY231">
        <f>(S231+R231)*(BZ231/100)</f>
        <v>0</v>
      </c>
      <c r="CZ231">
        <f>(S231+R231)*(CA231/100)</f>
        <v>0</v>
      </c>
      <c r="DC231" t="s">
        <v>6</v>
      </c>
      <c r="DD231" t="s">
        <v>6</v>
      </c>
      <c r="DE231" t="s">
        <v>6</v>
      </c>
      <c r="DF231" t="s">
        <v>6</v>
      </c>
      <c r="DG231" t="s">
        <v>6</v>
      </c>
      <c r="DH231" t="s">
        <v>6</v>
      </c>
      <c r="DI231" t="s">
        <v>6</v>
      </c>
      <c r="DJ231" t="s">
        <v>6</v>
      </c>
      <c r="DK231" t="s">
        <v>6</v>
      </c>
      <c r="DL231" t="s">
        <v>6</v>
      </c>
      <c r="DM231" t="s">
        <v>6</v>
      </c>
      <c r="DN231">
        <v>0</v>
      </c>
      <c r="DO231">
        <v>0</v>
      </c>
      <c r="DP231">
        <v>1</v>
      </c>
      <c r="DQ231">
        <v>1</v>
      </c>
      <c r="DU231">
        <v>1007</v>
      </c>
      <c r="DV231" t="s">
        <v>32</v>
      </c>
      <c r="DW231" t="e">
        <f>'2.Лок.смета.и.Акт'!#REF!</f>
        <v>#REF!</v>
      </c>
      <c r="DX231">
        <v>1</v>
      </c>
      <c r="DZ231" t="s">
        <v>6</v>
      </c>
      <c r="EA231" t="s">
        <v>6</v>
      </c>
      <c r="EB231" t="s">
        <v>6</v>
      </c>
      <c r="EC231" t="s">
        <v>6</v>
      </c>
      <c r="EE231">
        <v>54938781</v>
      </c>
      <c r="EF231">
        <v>20</v>
      </c>
      <c r="EG231" t="s">
        <v>34</v>
      </c>
      <c r="EH231">
        <v>0</v>
      </c>
      <c r="EI231" t="s">
        <v>6</v>
      </c>
      <c r="EJ231">
        <v>1</v>
      </c>
      <c r="EK231">
        <v>500001</v>
      </c>
      <c r="EL231" t="s">
        <v>35</v>
      </c>
      <c r="EM231" t="s">
        <v>36</v>
      </c>
      <c r="EO231" t="s">
        <v>6</v>
      </c>
      <c r="EQ231">
        <v>0</v>
      </c>
      <c r="ER231">
        <v>4929.3500000000004</v>
      </c>
      <c r="ES231">
        <v>691.67</v>
      </c>
      <c r="ET231">
        <v>0</v>
      </c>
      <c r="EU231">
        <v>0</v>
      </c>
      <c r="EV231">
        <v>0</v>
      </c>
      <c r="EW231">
        <v>0</v>
      </c>
      <c r="EX231">
        <v>0</v>
      </c>
      <c r="EZ231">
        <v>5</v>
      </c>
      <c r="FC231">
        <v>0</v>
      </c>
      <c r="FD231">
        <v>18</v>
      </c>
      <c r="FF231">
        <v>4929.3500000000004</v>
      </c>
      <c r="FQ231">
        <v>0</v>
      </c>
      <c r="FR231">
        <f t="shared" si="260"/>
        <v>0</v>
      </c>
      <c r="FS231">
        <v>0</v>
      </c>
      <c r="FX231">
        <v>0</v>
      </c>
      <c r="FY231">
        <v>0</v>
      </c>
      <c r="GA231" t="s">
        <v>37</v>
      </c>
      <c r="GD231">
        <v>1</v>
      </c>
      <c r="GF231">
        <v>2111049581</v>
      </c>
      <c r="GG231">
        <v>2</v>
      </c>
      <c r="GH231">
        <v>3</v>
      </c>
      <c r="GI231">
        <v>5</v>
      </c>
      <c r="GJ231">
        <v>0</v>
      </c>
      <c r="GK231">
        <v>0</v>
      </c>
      <c r="GL231">
        <f t="shared" si="261"/>
        <v>0</v>
      </c>
      <c r="GM231">
        <f t="shared" si="262"/>
        <v>141</v>
      </c>
      <c r="GN231">
        <f t="shared" si="263"/>
        <v>141</v>
      </c>
      <c r="GO231">
        <f t="shared" si="264"/>
        <v>0</v>
      </c>
      <c r="GP231">
        <f t="shared" si="265"/>
        <v>0</v>
      </c>
      <c r="GR231">
        <v>1</v>
      </c>
      <c r="GS231">
        <v>1</v>
      </c>
      <c r="GT231">
        <v>0</v>
      </c>
      <c r="GU231" t="s">
        <v>6</v>
      </c>
      <c r="GV231">
        <f t="shared" si="266"/>
        <v>0</v>
      </c>
      <c r="GW231">
        <v>1</v>
      </c>
      <c r="GX231">
        <f t="shared" si="267"/>
        <v>0</v>
      </c>
      <c r="HA231">
        <v>0</v>
      </c>
      <c r="HB231">
        <v>0</v>
      </c>
      <c r="HC231">
        <f t="shared" si="268"/>
        <v>0</v>
      </c>
      <c r="HE231" t="s">
        <v>38</v>
      </c>
      <c r="HF231" t="s">
        <v>39</v>
      </c>
      <c r="HM231" t="s">
        <v>6</v>
      </c>
      <c r="HN231" t="s">
        <v>6</v>
      </c>
      <c r="HO231" t="s">
        <v>6</v>
      </c>
      <c r="HP231" t="s">
        <v>6</v>
      </c>
      <c r="HQ231" t="s">
        <v>6</v>
      </c>
      <c r="IF231">
        <v>-1</v>
      </c>
      <c r="IK231">
        <v>0</v>
      </c>
    </row>
    <row r="232" spans="1:255" x14ac:dyDescent="0.2">
      <c r="A232" s="2">
        <v>18</v>
      </c>
      <c r="B232" s="2">
        <v>1</v>
      </c>
      <c r="C232" s="2">
        <v>343</v>
      </c>
      <c r="D232" s="2"/>
      <c r="E232" s="2" t="s">
        <v>408</v>
      </c>
      <c r="F232" s="2" t="s">
        <v>51</v>
      </c>
      <c r="G232" s="2" t="s">
        <v>52</v>
      </c>
      <c r="H232" s="2" t="s">
        <v>43</v>
      </c>
      <c r="I232" s="2">
        <f>I228*J232</f>
        <v>30</v>
      </c>
      <c r="J232" s="216">
        <f>'5.Ведомость_списания'!F110</f>
        <v>100</v>
      </c>
      <c r="K232" s="2">
        <v>100</v>
      </c>
      <c r="L232" s="2"/>
      <c r="M232" s="2"/>
      <c r="N232" s="2"/>
      <c r="O232" s="2">
        <f t="shared" si="237"/>
        <v>32103</v>
      </c>
      <c r="P232" s="2">
        <f t="shared" si="238"/>
        <v>32103</v>
      </c>
      <c r="Q232" s="2">
        <f t="shared" si="239"/>
        <v>0</v>
      </c>
      <c r="R232" s="2">
        <f t="shared" si="240"/>
        <v>0</v>
      </c>
      <c r="S232" s="2">
        <f t="shared" si="241"/>
        <v>0</v>
      </c>
      <c r="T232" s="2">
        <f t="shared" si="242"/>
        <v>0</v>
      </c>
      <c r="U232" s="2">
        <f t="shared" si="243"/>
        <v>0</v>
      </c>
      <c r="V232" s="2">
        <f t="shared" si="244"/>
        <v>0</v>
      </c>
      <c r="W232" s="2">
        <f t="shared" si="245"/>
        <v>0</v>
      </c>
      <c r="X232" s="2">
        <f t="shared" si="246"/>
        <v>0</v>
      </c>
      <c r="Y232" s="2">
        <f t="shared" si="247"/>
        <v>0</v>
      </c>
      <c r="Z232" s="2"/>
      <c r="AA232" s="2">
        <v>86295183</v>
      </c>
      <c r="AB232" s="2">
        <f t="shared" si="248"/>
        <v>1070.0899999999999</v>
      </c>
      <c r="AC232" s="2">
        <f>ROUND((ES232),2)</f>
        <v>1070.0899999999999</v>
      </c>
      <c r="AD232" s="2">
        <f t="shared" si="271"/>
        <v>0</v>
      </c>
      <c r="AE232" s="2">
        <f t="shared" si="272"/>
        <v>0</v>
      </c>
      <c r="AF232" s="2">
        <f t="shared" si="273"/>
        <v>0</v>
      </c>
      <c r="AG232" s="2">
        <f t="shared" si="249"/>
        <v>0</v>
      </c>
      <c r="AH232" s="2">
        <f t="shared" si="274"/>
        <v>0</v>
      </c>
      <c r="AI232" s="2">
        <f t="shared" si="275"/>
        <v>0</v>
      </c>
      <c r="AJ232" s="2">
        <f t="shared" si="250"/>
        <v>0</v>
      </c>
      <c r="AK232" s="2">
        <v>1070.0899999999999</v>
      </c>
      <c r="AL232" s="110">
        <f>'1.Лок.смета.и.Акт'!F442</f>
        <v>1070.0899999999999</v>
      </c>
      <c r="AM232" s="2">
        <v>0</v>
      </c>
      <c r="AN232" s="2">
        <v>0</v>
      </c>
      <c r="AO232" s="2">
        <v>0</v>
      </c>
      <c r="AP232" s="2">
        <v>0</v>
      </c>
      <c r="AQ232" s="2">
        <v>0</v>
      </c>
      <c r="AR232" s="2">
        <v>0</v>
      </c>
      <c r="AS232" s="2">
        <v>0</v>
      </c>
      <c r="AT232" s="2">
        <v>0</v>
      </c>
      <c r="AU232" s="2">
        <v>0</v>
      </c>
      <c r="AV232" s="2">
        <v>1</v>
      </c>
      <c r="AW232" s="2">
        <v>1</v>
      </c>
      <c r="AX232" s="2"/>
      <c r="AY232" s="2"/>
      <c r="AZ232" s="2">
        <v>1</v>
      </c>
      <c r="BA232" s="2">
        <v>1</v>
      </c>
      <c r="BB232" s="2">
        <v>1</v>
      </c>
      <c r="BC232" s="2">
        <v>1</v>
      </c>
      <c r="BD232" s="2" t="s">
        <v>6</v>
      </c>
      <c r="BE232" s="2" t="s">
        <v>6</v>
      </c>
      <c r="BF232" s="2" t="s">
        <v>6</v>
      </c>
      <c r="BG232" s="2" t="s">
        <v>6</v>
      </c>
      <c r="BH232" s="2">
        <v>3</v>
      </c>
      <c r="BI232" s="2">
        <v>1</v>
      </c>
      <c r="BJ232" s="2" t="s">
        <v>53</v>
      </c>
      <c r="BK232" s="2"/>
      <c r="BL232" s="2"/>
      <c r="BM232" s="2">
        <v>500003</v>
      </c>
      <c r="BN232" s="2">
        <v>0</v>
      </c>
      <c r="BO232" s="2" t="s">
        <v>6</v>
      </c>
      <c r="BP232" s="2">
        <v>0</v>
      </c>
      <c r="BQ232" s="2">
        <v>22</v>
      </c>
      <c r="BR232" s="2">
        <v>0</v>
      </c>
      <c r="BS232" s="2">
        <v>1</v>
      </c>
      <c r="BT232" s="2">
        <v>1</v>
      </c>
      <c r="BU232" s="2">
        <v>1</v>
      </c>
      <c r="BV232" s="2">
        <v>1</v>
      </c>
      <c r="BW232" s="2">
        <v>1</v>
      </c>
      <c r="BX232" s="2">
        <v>1</v>
      </c>
      <c r="BY232" s="2" t="s">
        <v>6</v>
      </c>
      <c r="BZ232" s="2">
        <v>0</v>
      </c>
      <c r="CA232" s="2">
        <v>0</v>
      </c>
      <c r="CB232" s="2" t="s">
        <v>6</v>
      </c>
      <c r="CC232" s="2"/>
      <c r="CD232" s="2"/>
      <c r="CE232" s="2">
        <v>0</v>
      </c>
      <c r="CF232" s="2">
        <v>0</v>
      </c>
      <c r="CG232" s="2">
        <v>0</v>
      </c>
      <c r="CH232" s="2"/>
      <c r="CI232" s="2"/>
      <c r="CJ232" s="2"/>
      <c r="CK232" s="2"/>
      <c r="CL232" s="2"/>
      <c r="CM232" s="2">
        <v>0</v>
      </c>
      <c r="CN232" s="2" t="s">
        <v>6</v>
      </c>
      <c r="CO232" s="2">
        <v>0</v>
      </c>
      <c r="CP232" s="2">
        <f t="shared" si="251"/>
        <v>32103</v>
      </c>
      <c r="CQ232" s="2">
        <f t="shared" si="252"/>
        <v>1070.0899999999999</v>
      </c>
      <c r="CR232" s="2">
        <f t="shared" si="253"/>
        <v>0</v>
      </c>
      <c r="CS232" s="2">
        <f t="shared" si="254"/>
        <v>0</v>
      </c>
      <c r="CT232" s="2">
        <f t="shared" si="255"/>
        <v>0</v>
      </c>
      <c r="CU232" s="2">
        <f t="shared" si="256"/>
        <v>0</v>
      </c>
      <c r="CV232" s="2">
        <f t="shared" si="257"/>
        <v>0</v>
      </c>
      <c r="CW232" s="2">
        <f t="shared" si="258"/>
        <v>0</v>
      </c>
      <c r="CX232" s="2">
        <f t="shared" si="259"/>
        <v>0</v>
      </c>
      <c r="CY232" s="2">
        <f>(((S232+(R232*IF(0,0,1)))*AT232)/100)</f>
        <v>0</v>
      </c>
      <c r="CZ232" s="2">
        <f>(((S232+(R232*IF(0,0,1)))*AU232)/100)</f>
        <v>0</v>
      </c>
      <c r="DA232" s="2"/>
      <c r="DB232" s="2"/>
      <c r="DC232" s="2" t="s">
        <v>6</v>
      </c>
      <c r="DD232" s="2" t="s">
        <v>6</v>
      </c>
      <c r="DE232" s="2" t="s">
        <v>6</v>
      </c>
      <c r="DF232" s="2" t="s">
        <v>6</v>
      </c>
      <c r="DG232" s="2" t="s">
        <v>6</v>
      </c>
      <c r="DH232" s="2" t="s">
        <v>6</v>
      </c>
      <c r="DI232" s="2" t="s">
        <v>6</v>
      </c>
      <c r="DJ232" s="2" t="s">
        <v>6</v>
      </c>
      <c r="DK232" s="2" t="s">
        <v>6</v>
      </c>
      <c r="DL232" s="2" t="s">
        <v>6</v>
      </c>
      <c r="DM232" s="2" t="s">
        <v>6</v>
      </c>
      <c r="DN232" s="2">
        <v>0</v>
      </c>
      <c r="DO232" s="2">
        <v>0</v>
      </c>
      <c r="DP232" s="2">
        <v>1</v>
      </c>
      <c r="DQ232" s="2">
        <v>1</v>
      </c>
      <c r="DR232" s="2"/>
      <c r="DS232" s="2"/>
      <c r="DT232" s="2"/>
      <c r="DU232" s="2">
        <v>1010</v>
      </c>
      <c r="DV232" s="2" t="s">
        <v>43</v>
      </c>
      <c r="DW232" s="2" t="s">
        <v>43</v>
      </c>
      <c r="DX232" s="2">
        <v>1</v>
      </c>
      <c r="DY232" s="2"/>
      <c r="DZ232" s="2" t="s">
        <v>6</v>
      </c>
      <c r="EA232" s="2" t="s">
        <v>6</v>
      </c>
      <c r="EB232" s="2" t="s">
        <v>6</v>
      </c>
      <c r="EC232" s="2" t="s">
        <v>6</v>
      </c>
      <c r="ED232" s="2"/>
      <c r="EE232" s="2">
        <v>54938783</v>
      </c>
      <c r="EF232" s="2">
        <v>22</v>
      </c>
      <c r="EG232" s="2" t="s">
        <v>45</v>
      </c>
      <c r="EH232" s="2">
        <v>0</v>
      </c>
      <c r="EI232" s="2" t="s">
        <v>6</v>
      </c>
      <c r="EJ232" s="2">
        <v>1</v>
      </c>
      <c r="EK232" s="2">
        <v>500003</v>
      </c>
      <c r="EL232" s="2" t="s">
        <v>46</v>
      </c>
      <c r="EM232" s="2" t="s">
        <v>47</v>
      </c>
      <c r="EN232" s="2"/>
      <c r="EO232" s="2" t="s">
        <v>6</v>
      </c>
      <c r="EP232" s="2"/>
      <c r="EQ232" s="2">
        <v>0</v>
      </c>
      <c r="ER232" s="2">
        <v>1070.0899999999999</v>
      </c>
      <c r="ES232" s="110">
        <f>'1.Лок.смета.и.Акт'!F442</f>
        <v>1070.0899999999999</v>
      </c>
      <c r="ET232" s="2">
        <v>0</v>
      </c>
      <c r="EU232" s="2">
        <v>0</v>
      </c>
      <c r="EV232" s="2">
        <v>0</v>
      </c>
      <c r="EW232" s="2">
        <v>0</v>
      </c>
      <c r="EX232" s="2">
        <v>0</v>
      </c>
      <c r="EY232" s="2"/>
      <c r="EZ232" s="2"/>
      <c r="FA232" s="2"/>
      <c r="FB232" s="2"/>
      <c r="FC232" s="2"/>
      <c r="FD232" s="2"/>
      <c r="FE232" s="2"/>
      <c r="FF232" s="2"/>
      <c r="FG232" s="2"/>
      <c r="FH232" s="2"/>
      <c r="FI232" s="2"/>
      <c r="FJ232" s="2"/>
      <c r="FK232" s="2"/>
      <c r="FL232" s="2"/>
      <c r="FM232" s="2"/>
      <c r="FN232" s="2"/>
      <c r="FO232" s="2"/>
      <c r="FP232" s="2"/>
      <c r="FQ232" s="2">
        <v>0</v>
      </c>
      <c r="FR232" s="2">
        <f t="shared" si="260"/>
        <v>0</v>
      </c>
      <c r="FS232" s="2">
        <v>0</v>
      </c>
      <c r="FT232" s="2"/>
      <c r="FU232" s="2"/>
      <c r="FV232" s="2"/>
      <c r="FW232" s="2"/>
      <c r="FX232" s="2">
        <v>0</v>
      </c>
      <c r="FY232" s="2">
        <v>0</v>
      </c>
      <c r="FZ232" s="2"/>
      <c r="GA232" s="2" t="s">
        <v>6</v>
      </c>
      <c r="GB232" s="2"/>
      <c r="GC232" s="2"/>
      <c r="GD232" s="2">
        <v>1</v>
      </c>
      <c r="GE232" s="2"/>
      <c r="GF232" s="2">
        <v>-1296992834</v>
      </c>
      <c r="GG232" s="2">
        <v>2</v>
      </c>
      <c r="GH232" s="2">
        <v>2</v>
      </c>
      <c r="GI232" s="2">
        <v>-2</v>
      </c>
      <c r="GJ232" s="2">
        <v>0</v>
      </c>
      <c r="GK232" s="2">
        <v>0</v>
      </c>
      <c r="GL232" s="2">
        <f t="shared" si="261"/>
        <v>0</v>
      </c>
      <c r="GM232" s="2">
        <f t="shared" si="262"/>
        <v>32103</v>
      </c>
      <c r="GN232" s="2">
        <f t="shared" si="263"/>
        <v>32103</v>
      </c>
      <c r="GO232" s="2">
        <f t="shared" si="264"/>
        <v>0</v>
      </c>
      <c r="GP232" s="2">
        <f t="shared" si="265"/>
        <v>0</v>
      </c>
      <c r="GQ232" s="2"/>
      <c r="GR232" s="2">
        <v>0</v>
      </c>
      <c r="GS232" s="2">
        <v>2</v>
      </c>
      <c r="GT232" s="2">
        <v>0</v>
      </c>
      <c r="GU232" s="2" t="s">
        <v>6</v>
      </c>
      <c r="GV232" s="2">
        <f t="shared" si="266"/>
        <v>0</v>
      </c>
      <c r="GW232" s="2">
        <v>1</v>
      </c>
      <c r="GX232" s="2">
        <f t="shared" si="267"/>
        <v>0</v>
      </c>
      <c r="GY232" s="2"/>
      <c r="GZ232" s="2"/>
      <c r="HA232" s="2">
        <v>0</v>
      </c>
      <c r="HB232" s="2">
        <v>0</v>
      </c>
      <c r="HC232" s="2">
        <f t="shared" si="268"/>
        <v>0</v>
      </c>
      <c r="HD232" s="2"/>
      <c r="HE232" s="2" t="s">
        <v>6</v>
      </c>
      <c r="HF232" s="2" t="s">
        <v>6</v>
      </c>
      <c r="HG232" s="2"/>
      <c r="HH232" s="2"/>
      <c r="HI232" s="2"/>
      <c r="HJ232" s="2"/>
      <c r="HK232" s="2"/>
      <c r="HL232" s="2"/>
      <c r="HM232" s="2" t="s">
        <v>6</v>
      </c>
      <c r="HN232" s="2" t="s">
        <v>6</v>
      </c>
      <c r="HO232" s="2" t="s">
        <v>6</v>
      </c>
      <c r="HP232" s="2" t="s">
        <v>6</v>
      </c>
      <c r="HQ232" s="2" t="s">
        <v>6</v>
      </c>
      <c r="HR232" s="2"/>
      <c r="HS232" s="2"/>
      <c r="HT232" s="2"/>
      <c r="HU232" s="2"/>
      <c r="HV232" s="2"/>
      <c r="HW232" s="2"/>
      <c r="HX232" s="2"/>
      <c r="HY232" s="2"/>
      <c r="HZ232" s="2"/>
      <c r="IA232" s="2"/>
      <c r="IB232" s="2"/>
      <c r="IC232" s="2"/>
      <c r="ID232" s="2"/>
      <c r="IE232" s="2"/>
      <c r="IF232" s="2">
        <v>-1</v>
      </c>
      <c r="IG232" s="2"/>
      <c r="IH232" s="2"/>
      <c r="II232" s="2"/>
      <c r="IJ232" s="2"/>
      <c r="IK232" s="2">
        <v>0</v>
      </c>
      <c r="IL232" s="2"/>
      <c r="IM232" s="2"/>
      <c r="IN232" s="2"/>
      <c r="IO232" s="2"/>
      <c r="IP232" s="2"/>
      <c r="IQ232" s="2"/>
      <c r="IR232" s="2"/>
      <c r="IS232" s="2"/>
      <c r="IT232" s="2"/>
      <c r="IU232" s="2"/>
    </row>
    <row r="233" spans="1:255" x14ac:dyDescent="0.2">
      <c r="A233">
        <v>18</v>
      </c>
      <c r="B233">
        <v>1</v>
      </c>
      <c r="C233">
        <v>348</v>
      </c>
      <c r="E233" t="s">
        <v>408</v>
      </c>
      <c r="F233" t="e">
        <f>'2.Лок.смета.и.Акт'!#REF!</f>
        <v>#REF!</v>
      </c>
      <c r="G233" t="s">
        <v>52</v>
      </c>
      <c r="H233" t="s">
        <v>43</v>
      </c>
      <c r="I233">
        <f>I229*J233</f>
        <v>30</v>
      </c>
      <c r="J233">
        <v>100</v>
      </c>
      <c r="K233">
        <v>100</v>
      </c>
      <c r="O233">
        <f t="shared" si="237"/>
        <v>272117</v>
      </c>
      <c r="P233">
        <f t="shared" si="238"/>
        <v>272117</v>
      </c>
      <c r="Q233">
        <f t="shared" si="239"/>
        <v>0</v>
      </c>
      <c r="R233">
        <f t="shared" si="240"/>
        <v>0</v>
      </c>
      <c r="S233">
        <f t="shared" si="241"/>
        <v>0</v>
      </c>
      <c r="T233">
        <f t="shared" si="242"/>
        <v>0</v>
      </c>
      <c r="U233">
        <f t="shared" si="243"/>
        <v>0</v>
      </c>
      <c r="V233">
        <f t="shared" si="244"/>
        <v>0</v>
      </c>
      <c r="W233">
        <f t="shared" si="245"/>
        <v>0</v>
      </c>
      <c r="X233">
        <f t="shared" si="246"/>
        <v>0</v>
      </c>
      <c r="Y233">
        <f t="shared" si="247"/>
        <v>0</v>
      </c>
      <c r="AA233">
        <v>86295184</v>
      </c>
      <c r="AB233">
        <f t="shared" si="248"/>
        <v>1199.81</v>
      </c>
      <c r="AC233">
        <f>ROUND((ES233),2)</f>
        <v>1199.81</v>
      </c>
      <c r="AD233">
        <f t="shared" si="271"/>
        <v>0</v>
      </c>
      <c r="AE233">
        <f t="shared" si="272"/>
        <v>0</v>
      </c>
      <c r="AF233">
        <f t="shared" si="273"/>
        <v>0</v>
      </c>
      <c r="AG233">
        <f t="shared" si="249"/>
        <v>0</v>
      </c>
      <c r="AH233">
        <f t="shared" si="274"/>
        <v>0</v>
      </c>
      <c r="AI233">
        <f t="shared" si="275"/>
        <v>0</v>
      </c>
      <c r="AJ233">
        <f t="shared" si="250"/>
        <v>0</v>
      </c>
      <c r="AK233">
        <v>1199.81</v>
      </c>
      <c r="AL233">
        <v>1199.81</v>
      </c>
      <c r="AM233">
        <v>0</v>
      </c>
      <c r="AN233">
        <v>0</v>
      </c>
      <c r="AO233">
        <v>0</v>
      </c>
      <c r="AP233">
        <v>0</v>
      </c>
      <c r="AQ233">
        <v>0</v>
      </c>
      <c r="AR233">
        <v>0</v>
      </c>
      <c r="AS233">
        <v>0</v>
      </c>
      <c r="AT233">
        <v>0</v>
      </c>
      <c r="AU233">
        <v>0</v>
      </c>
      <c r="AV233">
        <v>1</v>
      </c>
      <c r="AW233">
        <v>1</v>
      </c>
      <c r="AZ233">
        <v>1</v>
      </c>
      <c r="BA233">
        <v>1</v>
      </c>
      <c r="BB233">
        <v>1</v>
      </c>
      <c r="BC233">
        <v>7.56</v>
      </c>
      <c r="BD233" t="s">
        <v>6</v>
      </c>
      <c r="BE233" t="s">
        <v>6</v>
      </c>
      <c r="BF233" t="s">
        <v>6</v>
      </c>
      <c r="BG233" t="s">
        <v>6</v>
      </c>
      <c r="BH233">
        <v>3</v>
      </c>
      <c r="BI233">
        <v>1</v>
      </c>
      <c r="BJ233" t="s">
        <v>53</v>
      </c>
      <c r="BM233">
        <v>500003</v>
      </c>
      <c r="BN233">
        <v>0</v>
      </c>
      <c r="BO233" t="s">
        <v>6</v>
      </c>
      <c r="BP233">
        <v>0</v>
      </c>
      <c r="BQ233">
        <v>22</v>
      </c>
      <c r="BR233">
        <v>0</v>
      </c>
      <c r="BS233">
        <v>1</v>
      </c>
      <c r="BT233">
        <v>1</v>
      </c>
      <c r="BU233">
        <v>1</v>
      </c>
      <c r="BV233">
        <v>1</v>
      </c>
      <c r="BW233">
        <v>1</v>
      </c>
      <c r="BX233">
        <v>1</v>
      </c>
      <c r="BY233" t="s">
        <v>6</v>
      </c>
      <c r="BZ233">
        <v>0</v>
      </c>
      <c r="CA233">
        <v>0</v>
      </c>
      <c r="CB233" t="s">
        <v>6</v>
      </c>
      <c r="CE233">
        <v>0</v>
      </c>
      <c r="CF233">
        <v>0</v>
      </c>
      <c r="CG233">
        <v>0</v>
      </c>
      <c r="CM233">
        <v>0</v>
      </c>
      <c r="CN233" t="s">
        <v>6</v>
      </c>
      <c r="CO233">
        <v>0</v>
      </c>
      <c r="CP233">
        <f t="shared" si="251"/>
        <v>272117</v>
      </c>
      <c r="CQ233">
        <f t="shared" si="252"/>
        <v>9070.5635999999995</v>
      </c>
      <c r="CR233">
        <f t="shared" si="253"/>
        <v>0</v>
      </c>
      <c r="CS233">
        <f t="shared" si="254"/>
        <v>0</v>
      </c>
      <c r="CT233">
        <f t="shared" si="255"/>
        <v>0</v>
      </c>
      <c r="CU233">
        <f t="shared" si="256"/>
        <v>0</v>
      </c>
      <c r="CV233">
        <f t="shared" si="257"/>
        <v>0</v>
      </c>
      <c r="CW233">
        <f t="shared" si="258"/>
        <v>0</v>
      </c>
      <c r="CX233">
        <f t="shared" si="259"/>
        <v>0</v>
      </c>
      <c r="CY233">
        <f>(S233+R233)*(BZ233/100)</f>
        <v>0</v>
      </c>
      <c r="CZ233">
        <f>(S233+R233)*(CA233/100)</f>
        <v>0</v>
      </c>
      <c r="DC233" t="s">
        <v>6</v>
      </c>
      <c r="DD233" t="s">
        <v>6</v>
      </c>
      <c r="DE233" t="s">
        <v>6</v>
      </c>
      <c r="DF233" t="s">
        <v>6</v>
      </c>
      <c r="DG233" t="s">
        <v>6</v>
      </c>
      <c r="DH233" t="s">
        <v>6</v>
      </c>
      <c r="DI233" t="s">
        <v>6</v>
      </c>
      <c r="DJ233" t="s">
        <v>6</v>
      </c>
      <c r="DK233" t="s">
        <v>6</v>
      </c>
      <c r="DL233" t="s">
        <v>6</v>
      </c>
      <c r="DM233" t="s">
        <v>6</v>
      </c>
      <c r="DN233">
        <v>0</v>
      </c>
      <c r="DO233">
        <v>0</v>
      </c>
      <c r="DP233">
        <v>1</v>
      </c>
      <c r="DQ233">
        <v>1</v>
      </c>
      <c r="DU233">
        <v>1010</v>
      </c>
      <c r="DV233" t="s">
        <v>43</v>
      </c>
      <c r="DW233" t="e">
        <f>'2.Лок.смета.и.Акт'!#REF!</f>
        <v>#REF!</v>
      </c>
      <c r="DX233">
        <v>1</v>
      </c>
      <c r="DZ233" t="s">
        <v>6</v>
      </c>
      <c r="EA233" t="s">
        <v>6</v>
      </c>
      <c r="EB233" t="s">
        <v>6</v>
      </c>
      <c r="EC233" t="s">
        <v>6</v>
      </c>
      <c r="EE233">
        <v>54938783</v>
      </c>
      <c r="EF233">
        <v>22</v>
      </c>
      <c r="EG233" t="s">
        <v>45</v>
      </c>
      <c r="EH233">
        <v>0</v>
      </c>
      <c r="EI233" t="s">
        <v>6</v>
      </c>
      <c r="EJ233">
        <v>1</v>
      </c>
      <c r="EK233">
        <v>500003</v>
      </c>
      <c r="EL233" t="s">
        <v>46</v>
      </c>
      <c r="EM233" t="s">
        <v>47</v>
      </c>
      <c r="EO233" t="s">
        <v>6</v>
      </c>
      <c r="EQ233">
        <v>0</v>
      </c>
      <c r="ER233">
        <v>8550.68</v>
      </c>
      <c r="ES233">
        <v>1199.81</v>
      </c>
      <c r="ET233">
        <v>0</v>
      </c>
      <c r="EU233">
        <v>0</v>
      </c>
      <c r="EV233">
        <v>0</v>
      </c>
      <c r="EW233">
        <v>0</v>
      </c>
      <c r="EX233">
        <v>0</v>
      </c>
      <c r="EZ233">
        <v>5</v>
      </c>
      <c r="FC233">
        <v>0</v>
      </c>
      <c r="FD233">
        <v>18</v>
      </c>
      <c r="FF233">
        <v>8550.68</v>
      </c>
      <c r="FQ233">
        <v>0</v>
      </c>
      <c r="FR233">
        <f t="shared" si="260"/>
        <v>0</v>
      </c>
      <c r="FS233">
        <v>0</v>
      </c>
      <c r="FX233">
        <v>0</v>
      </c>
      <c r="FY233">
        <v>0</v>
      </c>
      <c r="GA233" t="s">
        <v>54</v>
      </c>
      <c r="GD233">
        <v>1</v>
      </c>
      <c r="GF233">
        <v>-1296992834</v>
      </c>
      <c r="GG233">
        <v>2</v>
      </c>
      <c r="GH233">
        <v>3</v>
      </c>
      <c r="GI233">
        <v>5</v>
      </c>
      <c r="GJ233">
        <v>0</v>
      </c>
      <c r="GK233">
        <v>0</v>
      </c>
      <c r="GL233">
        <f t="shared" si="261"/>
        <v>0</v>
      </c>
      <c r="GM233">
        <f t="shared" si="262"/>
        <v>272117</v>
      </c>
      <c r="GN233">
        <f t="shared" si="263"/>
        <v>272117</v>
      </c>
      <c r="GO233">
        <f t="shared" si="264"/>
        <v>0</v>
      </c>
      <c r="GP233">
        <f t="shared" si="265"/>
        <v>0</v>
      </c>
      <c r="GR233">
        <v>1</v>
      </c>
      <c r="GS233">
        <v>1</v>
      </c>
      <c r="GT233">
        <v>0</v>
      </c>
      <c r="GU233" t="s">
        <v>6</v>
      </c>
      <c r="GV233">
        <f t="shared" si="266"/>
        <v>0</v>
      </c>
      <c r="GW233">
        <v>1</v>
      </c>
      <c r="GX233">
        <f t="shared" si="267"/>
        <v>0</v>
      </c>
      <c r="HA233">
        <v>0</v>
      </c>
      <c r="HB233">
        <v>0</v>
      </c>
      <c r="HC233">
        <f t="shared" si="268"/>
        <v>0</v>
      </c>
      <c r="HE233" t="s">
        <v>38</v>
      </c>
      <c r="HF233" t="s">
        <v>39</v>
      </c>
      <c r="HM233" t="s">
        <v>6</v>
      </c>
      <c r="HN233" t="s">
        <v>6</v>
      </c>
      <c r="HO233" t="s">
        <v>6</v>
      </c>
      <c r="HP233" t="s">
        <v>6</v>
      </c>
      <c r="HQ233" t="s">
        <v>6</v>
      </c>
      <c r="IF233">
        <v>-1</v>
      </c>
      <c r="IK233">
        <v>0</v>
      </c>
    </row>
    <row r="234" spans="1:255" x14ac:dyDescent="0.2">
      <c r="A234" s="2">
        <v>17</v>
      </c>
      <c r="B234" s="2">
        <v>1</v>
      </c>
      <c r="C234" s="2">
        <f>ROW(SmtRes!A357)</f>
        <v>357</v>
      </c>
      <c r="D234" s="2">
        <f>ROW(EtalonRes!A404)</f>
        <v>404</v>
      </c>
      <c r="E234" s="2" t="s">
        <v>409</v>
      </c>
      <c r="F234" s="2" t="s">
        <v>56</v>
      </c>
      <c r="G234" s="2" t="s">
        <v>57</v>
      </c>
      <c r="H234" s="2" t="s">
        <v>58</v>
      </c>
      <c r="I234" s="2">
        <f>'2.Лок.смета.и.Акт'!E51</f>
        <v>2.5000000000000001E-2</v>
      </c>
      <c r="J234" s="2">
        <v>0</v>
      </c>
      <c r="K234" s="2">
        <v>2.5000000000000001E-2</v>
      </c>
      <c r="L234" s="2"/>
      <c r="M234" s="2"/>
      <c r="N234" s="2"/>
      <c r="O234" s="2">
        <f t="shared" si="237"/>
        <v>81</v>
      </c>
      <c r="P234" s="2">
        <f t="shared" si="238"/>
        <v>0</v>
      </c>
      <c r="Q234" s="2">
        <f t="shared" si="239"/>
        <v>48</v>
      </c>
      <c r="R234" s="2">
        <f t="shared" si="240"/>
        <v>5</v>
      </c>
      <c r="S234" s="2">
        <f t="shared" si="241"/>
        <v>33</v>
      </c>
      <c r="T234" s="2">
        <f t="shared" si="242"/>
        <v>0</v>
      </c>
      <c r="U234" s="2">
        <f t="shared" si="243"/>
        <v>3.4880000000000004</v>
      </c>
      <c r="V234" s="2">
        <f t="shared" si="244"/>
        <v>0.35425000000000001</v>
      </c>
      <c r="W234" s="2">
        <f t="shared" si="245"/>
        <v>0</v>
      </c>
      <c r="X234" s="2">
        <f t="shared" si="246"/>
        <v>49</v>
      </c>
      <c r="Y234" s="2">
        <f t="shared" si="247"/>
        <v>32</v>
      </c>
      <c r="Z234" s="2"/>
      <c r="AA234" s="2">
        <v>86295183</v>
      </c>
      <c r="AB234" s="2">
        <f t="shared" si="248"/>
        <v>3228.17</v>
      </c>
      <c r="AC234" s="2">
        <f>ROUND((ES234+(SUM(SmtRes!BC349:'SmtRes'!BC357)+SUM(EtalonRes!AL397:'EtalonRes'!AL404))),2)</f>
        <v>0</v>
      </c>
      <c r="AD234" s="2">
        <f t="shared" si="271"/>
        <v>1905.52</v>
      </c>
      <c r="AE234" s="2">
        <f t="shared" si="272"/>
        <v>192.85</v>
      </c>
      <c r="AF234" s="2">
        <f t="shared" si="273"/>
        <v>1322.65</v>
      </c>
      <c r="AG234" s="2">
        <f t="shared" si="249"/>
        <v>0</v>
      </c>
      <c r="AH234" s="2">
        <f t="shared" si="274"/>
        <v>139.52000000000001</v>
      </c>
      <c r="AI234" s="2">
        <f t="shared" si="275"/>
        <v>14.17</v>
      </c>
      <c r="AJ234" s="2">
        <f t="shared" si="250"/>
        <v>0</v>
      </c>
      <c r="AK234" s="2">
        <v>79078.5</v>
      </c>
      <c r="AL234" s="2">
        <v>75850.33</v>
      </c>
      <c r="AM234" s="2">
        <v>1905.52</v>
      </c>
      <c r="AN234" s="2">
        <v>192.85</v>
      </c>
      <c r="AO234" s="2">
        <v>1322.65</v>
      </c>
      <c r="AP234" s="2">
        <v>0</v>
      </c>
      <c r="AQ234" s="2">
        <v>139.52000000000001</v>
      </c>
      <c r="AR234" s="2">
        <v>14.17</v>
      </c>
      <c r="AS234" s="2">
        <v>0</v>
      </c>
      <c r="AT234" s="2">
        <v>130</v>
      </c>
      <c r="AU234" s="2">
        <v>85</v>
      </c>
      <c r="AV234" s="2">
        <v>1</v>
      </c>
      <c r="AW234" s="2">
        <v>1</v>
      </c>
      <c r="AX234" s="2"/>
      <c r="AY234" s="2"/>
      <c r="AZ234" s="2">
        <v>1</v>
      </c>
      <c r="BA234" s="2">
        <v>1</v>
      </c>
      <c r="BB234" s="2">
        <v>1</v>
      </c>
      <c r="BC234" s="2">
        <v>1</v>
      </c>
      <c r="BD234" s="2" t="s">
        <v>6</v>
      </c>
      <c r="BE234" s="2" t="s">
        <v>6</v>
      </c>
      <c r="BF234" s="2" t="s">
        <v>6</v>
      </c>
      <c r="BG234" s="2" t="s">
        <v>6</v>
      </c>
      <c r="BH234" s="2">
        <v>0</v>
      </c>
      <c r="BI234" s="2">
        <v>1</v>
      </c>
      <c r="BJ234" s="2" t="s">
        <v>59</v>
      </c>
      <c r="BK234" s="2"/>
      <c r="BL234" s="2"/>
      <c r="BM234" s="2">
        <v>7001</v>
      </c>
      <c r="BN234" s="2">
        <v>0</v>
      </c>
      <c r="BO234" s="2" t="s">
        <v>6</v>
      </c>
      <c r="BP234" s="2">
        <v>0</v>
      </c>
      <c r="BQ234" s="2">
        <v>1</v>
      </c>
      <c r="BR234" s="2">
        <v>0</v>
      </c>
      <c r="BS234" s="2">
        <v>1</v>
      </c>
      <c r="BT234" s="2">
        <v>1</v>
      </c>
      <c r="BU234" s="2">
        <v>1</v>
      </c>
      <c r="BV234" s="2">
        <v>1</v>
      </c>
      <c r="BW234" s="2">
        <v>1</v>
      </c>
      <c r="BX234" s="2">
        <v>1</v>
      </c>
      <c r="BY234" s="2" t="s">
        <v>6</v>
      </c>
      <c r="BZ234" s="2">
        <v>130</v>
      </c>
      <c r="CA234" s="2">
        <v>85</v>
      </c>
      <c r="CB234" s="2" t="s">
        <v>6</v>
      </c>
      <c r="CC234" s="2"/>
      <c r="CD234" s="2"/>
      <c r="CE234" s="2">
        <v>0</v>
      </c>
      <c r="CF234" s="2">
        <v>0</v>
      </c>
      <c r="CG234" s="2">
        <v>0</v>
      </c>
      <c r="CH234" s="2"/>
      <c r="CI234" s="2"/>
      <c r="CJ234" s="2"/>
      <c r="CK234" s="2"/>
      <c r="CL234" s="2"/>
      <c r="CM234" s="2">
        <v>0</v>
      </c>
      <c r="CN234" s="2" t="s">
        <v>6</v>
      </c>
      <c r="CO234" s="2">
        <v>0</v>
      </c>
      <c r="CP234" s="2">
        <f t="shared" si="251"/>
        <v>81</v>
      </c>
      <c r="CQ234" s="2">
        <f t="shared" si="252"/>
        <v>0</v>
      </c>
      <c r="CR234" s="2">
        <f t="shared" si="253"/>
        <v>1905.52</v>
      </c>
      <c r="CS234" s="2">
        <f t="shared" si="254"/>
        <v>192.85</v>
      </c>
      <c r="CT234" s="2">
        <f t="shared" si="255"/>
        <v>1322.65</v>
      </c>
      <c r="CU234" s="2">
        <f t="shared" si="256"/>
        <v>0</v>
      </c>
      <c r="CV234" s="2">
        <f t="shared" si="257"/>
        <v>139.52000000000001</v>
      </c>
      <c r="CW234" s="2">
        <f t="shared" si="258"/>
        <v>14.17</v>
      </c>
      <c r="CX234" s="2">
        <f t="shared" si="259"/>
        <v>0</v>
      </c>
      <c r="CY234" s="2">
        <f>(((S234+(R234*IF(0,0,1)))*AT234)/100)</f>
        <v>49.4</v>
      </c>
      <c r="CZ234" s="2">
        <f>(((S234+(R234*IF(0,0,1)))*AU234)/100)</f>
        <v>32.299999999999997</v>
      </c>
      <c r="DA234" s="2"/>
      <c r="DB234" s="2"/>
      <c r="DC234" s="2" t="s">
        <v>6</v>
      </c>
      <c r="DD234" s="2" t="s">
        <v>6</v>
      </c>
      <c r="DE234" s="2" t="s">
        <v>6</v>
      </c>
      <c r="DF234" s="2" t="s">
        <v>6</v>
      </c>
      <c r="DG234" s="2" t="s">
        <v>6</v>
      </c>
      <c r="DH234" s="2" t="s">
        <v>6</v>
      </c>
      <c r="DI234" s="2" t="s">
        <v>6</v>
      </c>
      <c r="DJ234" s="2" t="s">
        <v>6</v>
      </c>
      <c r="DK234" s="2" t="s">
        <v>6</v>
      </c>
      <c r="DL234" s="2" t="s">
        <v>6</v>
      </c>
      <c r="DM234" s="2" t="s">
        <v>6</v>
      </c>
      <c r="DN234" s="2">
        <v>0</v>
      </c>
      <c r="DO234" s="2">
        <v>0</v>
      </c>
      <c r="DP234" s="2">
        <v>1</v>
      </c>
      <c r="DQ234" s="2">
        <v>1</v>
      </c>
      <c r="DR234" s="2"/>
      <c r="DS234" s="2"/>
      <c r="DT234" s="2"/>
      <c r="DU234" s="2">
        <v>1013</v>
      </c>
      <c r="DV234" s="2" t="s">
        <v>58</v>
      </c>
      <c r="DW234" s="2" t="s">
        <v>58</v>
      </c>
      <c r="DX234" s="2">
        <v>1</v>
      </c>
      <c r="DY234" s="2"/>
      <c r="DZ234" s="2" t="s">
        <v>6</v>
      </c>
      <c r="EA234" s="2" t="s">
        <v>6</v>
      </c>
      <c r="EB234" s="2" t="s">
        <v>6</v>
      </c>
      <c r="EC234" s="2" t="s">
        <v>6</v>
      </c>
      <c r="ED234" s="2"/>
      <c r="EE234" s="2">
        <v>54938594</v>
      </c>
      <c r="EF234" s="2">
        <v>1</v>
      </c>
      <c r="EG234" s="2" t="s">
        <v>25</v>
      </c>
      <c r="EH234" s="2">
        <v>0</v>
      </c>
      <c r="EI234" s="2" t="s">
        <v>6</v>
      </c>
      <c r="EJ234" s="2">
        <v>1</v>
      </c>
      <c r="EK234" s="2">
        <v>7001</v>
      </c>
      <c r="EL234" s="2" t="s">
        <v>26</v>
      </c>
      <c r="EM234" s="2" t="s">
        <v>27</v>
      </c>
      <c r="EN234" s="2"/>
      <c r="EO234" s="2" t="s">
        <v>6</v>
      </c>
      <c r="EP234" s="2"/>
      <c r="EQ234" s="2">
        <v>0</v>
      </c>
      <c r="ER234" s="2">
        <v>79078.5</v>
      </c>
      <c r="ES234" s="2">
        <v>75850.33</v>
      </c>
      <c r="ET234" s="2">
        <v>1905.52</v>
      </c>
      <c r="EU234" s="2">
        <v>192.85</v>
      </c>
      <c r="EV234" s="2">
        <v>1322.65</v>
      </c>
      <c r="EW234" s="2">
        <v>139.52000000000001</v>
      </c>
      <c r="EX234" s="2">
        <v>14.17</v>
      </c>
      <c r="EY234" s="2">
        <v>1</v>
      </c>
      <c r="EZ234" s="2"/>
      <c r="FA234" s="2"/>
      <c r="FB234" s="2"/>
      <c r="FC234" s="2"/>
      <c r="FD234" s="2"/>
      <c r="FE234" s="2"/>
      <c r="FF234" s="2"/>
      <c r="FG234" s="2"/>
      <c r="FH234" s="2"/>
      <c r="FI234" s="2"/>
      <c r="FJ234" s="2"/>
      <c r="FK234" s="2"/>
      <c r="FL234" s="2"/>
      <c r="FM234" s="2"/>
      <c r="FN234" s="2"/>
      <c r="FO234" s="2"/>
      <c r="FP234" s="2"/>
      <c r="FQ234" s="2">
        <v>0</v>
      </c>
      <c r="FR234" s="2">
        <f t="shared" si="260"/>
        <v>0</v>
      </c>
      <c r="FS234" s="2">
        <v>0</v>
      </c>
      <c r="FT234" s="2"/>
      <c r="FU234" s="2"/>
      <c r="FV234" s="2"/>
      <c r="FW234" s="2"/>
      <c r="FX234" s="2">
        <v>130</v>
      </c>
      <c r="FY234" s="2">
        <v>85</v>
      </c>
      <c r="FZ234" s="2"/>
      <c r="GA234" s="2" t="s">
        <v>6</v>
      </c>
      <c r="GB234" s="2"/>
      <c r="GC234" s="2"/>
      <c r="GD234" s="2">
        <v>1</v>
      </c>
      <c r="GE234" s="2"/>
      <c r="GF234" s="2">
        <v>-1508658689</v>
      </c>
      <c r="GG234" s="2">
        <v>2</v>
      </c>
      <c r="GH234" s="2">
        <v>1</v>
      </c>
      <c r="GI234" s="2">
        <v>-2</v>
      </c>
      <c r="GJ234" s="2">
        <v>0</v>
      </c>
      <c r="GK234" s="2">
        <v>0</v>
      </c>
      <c r="GL234" s="2">
        <f t="shared" si="261"/>
        <v>0</v>
      </c>
      <c r="GM234" s="2">
        <f t="shared" si="262"/>
        <v>162</v>
      </c>
      <c r="GN234" s="2">
        <f t="shared" si="263"/>
        <v>162</v>
      </c>
      <c r="GO234" s="2">
        <f t="shared" si="264"/>
        <v>0</v>
      </c>
      <c r="GP234" s="2">
        <f t="shared" si="265"/>
        <v>0</v>
      </c>
      <c r="GQ234" s="2"/>
      <c r="GR234" s="2">
        <v>0</v>
      </c>
      <c r="GS234" s="2">
        <v>3</v>
      </c>
      <c r="GT234" s="2">
        <v>0</v>
      </c>
      <c r="GU234" s="2" t="s">
        <v>6</v>
      </c>
      <c r="GV234" s="2">
        <f t="shared" si="266"/>
        <v>0</v>
      </c>
      <c r="GW234" s="2">
        <v>1</v>
      </c>
      <c r="GX234" s="2">
        <f t="shared" si="267"/>
        <v>0</v>
      </c>
      <c r="GY234" s="2"/>
      <c r="GZ234" s="2"/>
      <c r="HA234" s="2">
        <v>0</v>
      </c>
      <c r="HB234" s="2">
        <v>0</v>
      </c>
      <c r="HC234" s="2">
        <f t="shared" si="268"/>
        <v>0</v>
      </c>
      <c r="HD234" s="2"/>
      <c r="HE234" s="2" t="s">
        <v>6</v>
      </c>
      <c r="HF234" s="2" t="s">
        <v>6</v>
      </c>
      <c r="HG234" s="2"/>
      <c r="HH234" s="2"/>
      <c r="HI234" s="2"/>
      <c r="HJ234" s="2"/>
      <c r="HK234" s="2"/>
      <c r="HL234" s="2"/>
      <c r="HM234" s="2" t="s">
        <v>6</v>
      </c>
      <c r="HN234" s="2" t="s">
        <v>6</v>
      </c>
      <c r="HO234" s="2" t="s">
        <v>6</v>
      </c>
      <c r="HP234" s="2" t="s">
        <v>6</v>
      </c>
      <c r="HQ234" s="2" t="s">
        <v>6</v>
      </c>
      <c r="HR234" s="2"/>
      <c r="HS234" s="2"/>
      <c r="HT234" s="2"/>
      <c r="HU234" s="2"/>
      <c r="HV234" s="2"/>
      <c r="HW234" s="2"/>
      <c r="HX234" s="2"/>
      <c r="HY234" s="2"/>
      <c r="HZ234" s="2"/>
      <c r="IA234" s="2"/>
      <c r="IB234" s="2"/>
      <c r="IC234" s="2"/>
      <c r="ID234" s="2"/>
      <c r="IE234" s="2"/>
      <c r="IF234" s="2">
        <v>-1</v>
      </c>
      <c r="IG234" s="2"/>
      <c r="IH234" s="2"/>
      <c r="II234" s="2"/>
      <c r="IJ234" s="2"/>
      <c r="IK234" s="2">
        <v>0</v>
      </c>
      <c r="IL234" s="2"/>
      <c r="IM234" s="2"/>
      <c r="IN234" s="2"/>
      <c r="IO234" s="2"/>
      <c r="IP234" s="2"/>
      <c r="IQ234" s="2"/>
      <c r="IR234" s="2"/>
      <c r="IS234" s="2"/>
      <c r="IT234" s="2"/>
      <c r="IU234" s="2"/>
    </row>
    <row r="235" spans="1:255" x14ac:dyDescent="0.2">
      <c r="A235">
        <v>17</v>
      </c>
      <c r="B235">
        <v>1</v>
      </c>
      <c r="C235">
        <f>ROW(SmtRes!A366)</f>
        <v>366</v>
      </c>
      <c r="D235">
        <f>ROW(EtalonRes!A412)</f>
        <v>412</v>
      </c>
      <c r="E235" t="s">
        <v>409</v>
      </c>
      <c r="F235" t="s">
        <v>56</v>
      </c>
      <c r="G235" t="s">
        <v>57</v>
      </c>
      <c r="H235" t="s">
        <v>58</v>
      </c>
      <c r="I235">
        <f>'2.Лок.смета.и.Акт'!E51</f>
        <v>2.5000000000000001E-2</v>
      </c>
      <c r="J235">
        <v>0</v>
      </c>
      <c r="K235">
        <v>2.5000000000000001E-2</v>
      </c>
      <c r="O235">
        <f t="shared" si="237"/>
        <v>1289</v>
      </c>
      <c r="P235">
        <f t="shared" si="238"/>
        <v>0</v>
      </c>
      <c r="Q235">
        <f t="shared" si="239"/>
        <v>443</v>
      </c>
      <c r="R235">
        <f t="shared" si="240"/>
        <v>95</v>
      </c>
      <c r="S235">
        <f t="shared" si="241"/>
        <v>846</v>
      </c>
      <c r="T235">
        <f t="shared" si="242"/>
        <v>0</v>
      </c>
      <c r="U235" t="e">
        <f t="shared" si="243"/>
        <v>#REF!</v>
      </c>
      <c r="V235">
        <f t="shared" si="244"/>
        <v>0.35425000000000001</v>
      </c>
      <c r="W235">
        <f t="shared" si="245"/>
        <v>0</v>
      </c>
      <c r="X235" t="e">
        <f t="shared" si="246"/>
        <v>#REF!</v>
      </c>
      <c r="Y235" t="e">
        <f t="shared" si="247"/>
        <v>#REF!</v>
      </c>
      <c r="AA235">
        <v>86295184</v>
      </c>
      <c r="AB235">
        <f t="shared" si="248"/>
        <v>3228.17</v>
      </c>
      <c r="AC235">
        <f>ROUND((ES235+(SUM(SmtRes!BC358:'SmtRes'!BC366)+SUM(EtalonRes!AL405:'EtalonRes'!AL412))),2)</f>
        <v>0</v>
      </c>
      <c r="AD235">
        <f t="shared" si="271"/>
        <v>1905.52</v>
      </c>
      <c r="AE235">
        <f t="shared" si="272"/>
        <v>192.85</v>
      </c>
      <c r="AF235">
        <f t="shared" si="273"/>
        <v>1322.65</v>
      </c>
      <c r="AG235">
        <f t="shared" si="249"/>
        <v>0</v>
      </c>
      <c r="AH235" t="e">
        <f t="shared" si="274"/>
        <v>#REF!</v>
      </c>
      <c r="AI235">
        <f t="shared" si="275"/>
        <v>14.17</v>
      </c>
      <c r="AJ235">
        <f t="shared" si="250"/>
        <v>0</v>
      </c>
      <c r="AK235">
        <f>AL235+AM235+AO235</f>
        <v>79078.5</v>
      </c>
      <c r="AL235">
        <v>75850.33</v>
      </c>
      <c r="AM235" s="75">
        <f>'1.Лок.смета.и.Акт'!F449</f>
        <v>1905.52</v>
      </c>
      <c r="AN235" s="75">
        <f>'1.Лок.смета.и.Акт'!F450</f>
        <v>192.85</v>
      </c>
      <c r="AO235" s="75">
        <f>'1.Лок.смета.и.Акт'!F448</f>
        <v>1322.65</v>
      </c>
      <c r="AP235">
        <v>0</v>
      </c>
      <c r="AQ235" t="e">
        <f>'2.Лок.смета.и.Акт'!#REF!</f>
        <v>#REF!</v>
      </c>
      <c r="AR235">
        <v>14.17</v>
      </c>
      <c r="AS235">
        <v>0</v>
      </c>
      <c r="AT235">
        <v>124</v>
      </c>
      <c r="AU235">
        <v>72</v>
      </c>
      <c r="AV235">
        <v>1</v>
      </c>
      <c r="AW235">
        <v>1</v>
      </c>
      <c r="AZ235">
        <v>1</v>
      </c>
      <c r="BA235">
        <f>'1.Лок.смета.и.Акт'!J448</f>
        <v>25.6</v>
      </c>
      <c r="BB235">
        <f>'1.Лок.смета.и.Акт'!J449</f>
        <v>9.3000000000000007</v>
      </c>
      <c r="BC235">
        <v>7.56</v>
      </c>
      <c r="BD235" t="s">
        <v>6</v>
      </c>
      <c r="BE235" t="s">
        <v>6</v>
      </c>
      <c r="BF235" t="s">
        <v>6</v>
      </c>
      <c r="BG235" t="s">
        <v>6</v>
      </c>
      <c r="BH235">
        <v>0</v>
      </c>
      <c r="BI235">
        <v>1</v>
      </c>
      <c r="BJ235" t="s">
        <v>59</v>
      </c>
      <c r="BM235">
        <v>7001</v>
      </c>
      <c r="BN235">
        <v>0</v>
      </c>
      <c r="BO235" t="s">
        <v>56</v>
      </c>
      <c r="BP235">
        <v>1</v>
      </c>
      <c r="BQ235">
        <v>1</v>
      </c>
      <c r="BR235">
        <v>0</v>
      </c>
      <c r="BS235">
        <f>'1.Лок.смета.и.Акт'!J450</f>
        <v>19.8</v>
      </c>
      <c r="BT235">
        <v>1</v>
      </c>
      <c r="BU235">
        <v>1</v>
      </c>
      <c r="BV235">
        <v>1</v>
      </c>
      <c r="BW235">
        <v>1</v>
      </c>
      <c r="BX235">
        <v>1</v>
      </c>
      <c r="BY235" t="s">
        <v>6</v>
      </c>
      <c r="BZ235" t="e">
        <f>'2.Лок.смета.и.Акт'!#REF!</f>
        <v>#REF!</v>
      </c>
      <c r="CA235" t="e">
        <f>'2.Лок.смета.и.Акт'!#REF!</f>
        <v>#REF!</v>
      </c>
      <c r="CB235" t="s">
        <v>6</v>
      </c>
      <c r="CE235">
        <v>0</v>
      </c>
      <c r="CF235">
        <v>0</v>
      </c>
      <c r="CG235">
        <v>0</v>
      </c>
      <c r="CM235">
        <v>0</v>
      </c>
      <c r="CN235" t="s">
        <v>6</v>
      </c>
      <c r="CO235">
        <v>0</v>
      </c>
      <c r="CP235">
        <f t="shared" si="251"/>
        <v>1289</v>
      </c>
      <c r="CQ235">
        <f t="shared" si="252"/>
        <v>0</v>
      </c>
      <c r="CR235">
        <f t="shared" si="253"/>
        <v>17721.336000000003</v>
      </c>
      <c r="CS235">
        <f t="shared" si="254"/>
        <v>3818.43</v>
      </c>
      <c r="CT235">
        <f t="shared" si="255"/>
        <v>33859.840000000004</v>
      </c>
      <c r="CU235">
        <f t="shared" si="256"/>
        <v>0</v>
      </c>
      <c r="CV235" t="e">
        <f t="shared" si="257"/>
        <v>#REF!</v>
      </c>
      <c r="CW235">
        <f t="shared" si="258"/>
        <v>14.17</v>
      </c>
      <c r="CX235">
        <f t="shared" si="259"/>
        <v>0</v>
      </c>
      <c r="CY235" t="e">
        <f>(S235+R235)*(BZ235/100)</f>
        <v>#REF!</v>
      </c>
      <c r="CZ235" t="e">
        <f>(S235+R235)*(CA235/100)</f>
        <v>#REF!</v>
      </c>
      <c r="DC235" t="s">
        <v>6</v>
      </c>
      <c r="DD235" t="s">
        <v>6</v>
      </c>
      <c r="DE235" t="s">
        <v>6</v>
      </c>
      <c r="DF235" t="s">
        <v>6</v>
      </c>
      <c r="DG235" t="s">
        <v>6</v>
      </c>
      <c r="DH235" t="s">
        <v>6</v>
      </c>
      <c r="DI235" t="s">
        <v>6</v>
      </c>
      <c r="DJ235" t="s">
        <v>6</v>
      </c>
      <c r="DK235" t="s">
        <v>6</v>
      </c>
      <c r="DL235" t="s">
        <v>6</v>
      </c>
      <c r="DM235" t="s">
        <v>6</v>
      </c>
      <c r="DN235">
        <f>'1.Лок.смета.и.Акт'!E451</f>
        <v>130</v>
      </c>
      <c r="DO235">
        <f>'1.Лок.смета.и.Акт'!E452</f>
        <v>85</v>
      </c>
      <c r="DP235">
        <v>1</v>
      </c>
      <c r="DQ235">
        <v>1</v>
      </c>
      <c r="DU235">
        <v>1013</v>
      </c>
      <c r="DV235" t="s">
        <v>58</v>
      </c>
      <c r="DW235" t="str">
        <f>'2.Лок.смета.и.Акт'!D51</f>
        <v>100 М3 БЕТОНА В ДЕЛЕ</v>
      </c>
      <c r="DX235">
        <v>1</v>
      </c>
      <c r="DZ235" t="s">
        <v>6</v>
      </c>
      <c r="EA235" t="s">
        <v>6</v>
      </c>
      <c r="EB235" t="s">
        <v>6</v>
      </c>
      <c r="EC235" t="s">
        <v>6</v>
      </c>
      <c r="EE235">
        <v>54938594</v>
      </c>
      <c r="EF235">
        <v>1</v>
      </c>
      <c r="EG235" t="s">
        <v>25</v>
      </c>
      <c r="EH235">
        <v>0</v>
      </c>
      <c r="EI235" t="s">
        <v>6</v>
      </c>
      <c r="EJ235">
        <v>1</v>
      </c>
      <c r="EK235">
        <v>7001</v>
      </c>
      <c r="EL235" t="s">
        <v>26</v>
      </c>
      <c r="EM235" t="s">
        <v>27</v>
      </c>
      <c r="EO235" t="s">
        <v>6</v>
      </c>
      <c r="EQ235">
        <v>0</v>
      </c>
      <c r="ER235">
        <f>ES235+ET235+EV235</f>
        <v>79078.5</v>
      </c>
      <c r="ES235">
        <v>75850.33</v>
      </c>
      <c r="ET235" s="75">
        <f>'1.Лок.смета.и.Акт'!F449</f>
        <v>1905.52</v>
      </c>
      <c r="EU235" s="75">
        <f>'1.Лок.смета.и.Акт'!F450</f>
        <v>192.85</v>
      </c>
      <c r="EV235" s="75">
        <f>'1.Лок.смета.и.Акт'!F448</f>
        <v>1322.65</v>
      </c>
      <c r="EW235" t="e">
        <f>'2.Лок.смета.и.Акт'!#REF!</f>
        <v>#REF!</v>
      </c>
      <c r="EX235">
        <v>14.17</v>
      </c>
      <c r="EY235">
        <v>1</v>
      </c>
      <c r="FQ235">
        <v>0</v>
      </c>
      <c r="FR235">
        <f t="shared" si="260"/>
        <v>0</v>
      </c>
      <c r="FS235">
        <v>0</v>
      </c>
      <c r="FX235">
        <v>130</v>
      </c>
      <c r="FY235">
        <v>85</v>
      </c>
      <c r="GA235" t="s">
        <v>6</v>
      </c>
      <c r="GD235">
        <v>1</v>
      </c>
      <c r="GF235">
        <v>-1508658689</v>
      </c>
      <c r="GG235">
        <v>2</v>
      </c>
      <c r="GH235">
        <v>1</v>
      </c>
      <c r="GI235">
        <v>2</v>
      </c>
      <c r="GJ235">
        <v>0</v>
      </c>
      <c r="GK235">
        <v>0</v>
      </c>
      <c r="GL235">
        <f t="shared" si="261"/>
        <v>0</v>
      </c>
      <c r="GM235" t="e">
        <f t="shared" si="262"/>
        <v>#REF!</v>
      </c>
      <c r="GN235" t="e">
        <f t="shared" si="263"/>
        <v>#REF!</v>
      </c>
      <c r="GO235">
        <f t="shared" si="264"/>
        <v>0</v>
      </c>
      <c r="GP235">
        <f t="shared" si="265"/>
        <v>0</v>
      </c>
      <c r="GR235">
        <v>0</v>
      </c>
      <c r="GS235">
        <v>3</v>
      </c>
      <c r="GT235">
        <v>0</v>
      </c>
      <c r="GU235" t="s">
        <v>6</v>
      </c>
      <c r="GV235">
        <f t="shared" si="266"/>
        <v>0</v>
      </c>
      <c r="GW235">
        <v>1008.3</v>
      </c>
      <c r="GX235">
        <f t="shared" si="267"/>
        <v>0</v>
      </c>
      <c r="HA235">
        <v>0</v>
      </c>
      <c r="HB235">
        <v>0</v>
      </c>
      <c r="HC235">
        <f t="shared" si="268"/>
        <v>0</v>
      </c>
      <c r="HE235" t="s">
        <v>6</v>
      </c>
      <c r="HF235" t="s">
        <v>6</v>
      </c>
      <c r="HM235" t="s">
        <v>6</v>
      </c>
      <c r="HN235" t="s">
        <v>6</v>
      </c>
      <c r="HO235" t="s">
        <v>6</v>
      </c>
      <c r="HP235" t="s">
        <v>6</v>
      </c>
      <c r="HQ235" t="s">
        <v>6</v>
      </c>
      <c r="IF235">
        <v>-1</v>
      </c>
      <c r="IK235">
        <v>0</v>
      </c>
    </row>
    <row r="236" spans="1:255" x14ac:dyDescent="0.2">
      <c r="A236" s="2">
        <v>18</v>
      </c>
      <c r="B236" s="2">
        <v>1</v>
      </c>
      <c r="C236" s="2">
        <v>354</v>
      </c>
      <c r="D236" s="2"/>
      <c r="E236" s="2" t="s">
        <v>410</v>
      </c>
      <c r="F236" s="2" t="s">
        <v>61</v>
      </c>
      <c r="G236" s="2" t="s">
        <v>62</v>
      </c>
      <c r="H236" s="2" t="s">
        <v>63</v>
      </c>
      <c r="I236" s="2">
        <f>I234*J236</f>
        <v>5.0000000000000004E-6</v>
      </c>
      <c r="J236" s="216">
        <f>'5.Ведомость_списания'!F112</f>
        <v>2.0000000000000001E-4</v>
      </c>
      <c r="K236" s="2">
        <v>2.0000000000000001E-4</v>
      </c>
      <c r="L236" s="2"/>
      <c r="M236" s="2"/>
      <c r="N236" s="2"/>
      <c r="O236" s="2">
        <f t="shared" si="237"/>
        <v>0</v>
      </c>
      <c r="P236" s="2">
        <f t="shared" si="238"/>
        <v>0</v>
      </c>
      <c r="Q236" s="2">
        <f t="shared" si="239"/>
        <v>0</v>
      </c>
      <c r="R236" s="2">
        <f t="shared" si="240"/>
        <v>0</v>
      </c>
      <c r="S236" s="2">
        <f t="shared" si="241"/>
        <v>0</v>
      </c>
      <c r="T236" s="2">
        <f t="shared" si="242"/>
        <v>0</v>
      </c>
      <c r="U236" s="2">
        <f t="shared" si="243"/>
        <v>0</v>
      </c>
      <c r="V236" s="2">
        <f t="shared" si="244"/>
        <v>0</v>
      </c>
      <c r="W236" s="2">
        <f t="shared" si="245"/>
        <v>0</v>
      </c>
      <c r="X236" s="2">
        <f t="shared" si="246"/>
        <v>0</v>
      </c>
      <c r="Y236" s="2">
        <f t="shared" si="247"/>
        <v>0</v>
      </c>
      <c r="Z236" s="2"/>
      <c r="AA236" s="2">
        <v>86295183</v>
      </c>
      <c r="AB236" s="2">
        <f t="shared" si="248"/>
        <v>8475</v>
      </c>
      <c r="AC236" s="2">
        <f t="shared" ref="AC236:AC243" si="276">ROUND((ES236),2)</f>
        <v>8475</v>
      </c>
      <c r="AD236" s="2">
        <f t="shared" si="271"/>
        <v>0</v>
      </c>
      <c r="AE236" s="2">
        <f t="shared" si="272"/>
        <v>0</v>
      </c>
      <c r="AF236" s="2">
        <f t="shared" si="273"/>
        <v>0</v>
      </c>
      <c r="AG236" s="2">
        <f t="shared" si="249"/>
        <v>0</v>
      </c>
      <c r="AH236" s="2">
        <f t="shared" si="274"/>
        <v>0</v>
      </c>
      <c r="AI236" s="2">
        <f t="shared" si="275"/>
        <v>0</v>
      </c>
      <c r="AJ236" s="2">
        <f t="shared" si="250"/>
        <v>0</v>
      </c>
      <c r="AK236" s="2">
        <v>8475</v>
      </c>
      <c r="AL236" s="110">
        <f>'1.Лок.смета.и.Акт'!F454</f>
        <v>8475</v>
      </c>
      <c r="AM236" s="2">
        <v>0</v>
      </c>
      <c r="AN236" s="2">
        <v>0</v>
      </c>
      <c r="AO236" s="2">
        <v>0</v>
      </c>
      <c r="AP236" s="2">
        <v>0</v>
      </c>
      <c r="AQ236" s="2">
        <v>0</v>
      </c>
      <c r="AR236" s="2">
        <v>0</v>
      </c>
      <c r="AS236" s="2">
        <v>0</v>
      </c>
      <c r="AT236" s="2">
        <v>0</v>
      </c>
      <c r="AU236" s="2">
        <v>0</v>
      </c>
      <c r="AV236" s="2">
        <v>1</v>
      </c>
      <c r="AW236" s="2">
        <v>1</v>
      </c>
      <c r="AX236" s="2"/>
      <c r="AY236" s="2"/>
      <c r="AZ236" s="2">
        <v>1</v>
      </c>
      <c r="BA236" s="2">
        <v>1</v>
      </c>
      <c r="BB236" s="2">
        <v>1</v>
      </c>
      <c r="BC236" s="2">
        <v>1</v>
      </c>
      <c r="BD236" s="2" t="s">
        <v>6</v>
      </c>
      <c r="BE236" s="2" t="s">
        <v>6</v>
      </c>
      <c r="BF236" s="2" t="s">
        <v>6</v>
      </c>
      <c r="BG236" s="2" t="s">
        <v>6</v>
      </c>
      <c r="BH236" s="2">
        <v>3</v>
      </c>
      <c r="BI236" s="2">
        <v>1</v>
      </c>
      <c r="BJ236" s="2" t="s">
        <v>64</v>
      </c>
      <c r="BK236" s="2"/>
      <c r="BL236" s="2"/>
      <c r="BM236" s="2">
        <v>500001</v>
      </c>
      <c r="BN236" s="2">
        <v>0</v>
      </c>
      <c r="BO236" s="2" t="s">
        <v>6</v>
      </c>
      <c r="BP236" s="2">
        <v>0</v>
      </c>
      <c r="BQ236" s="2">
        <v>20</v>
      </c>
      <c r="BR236" s="2">
        <v>0</v>
      </c>
      <c r="BS236" s="2">
        <v>1</v>
      </c>
      <c r="BT236" s="2">
        <v>1</v>
      </c>
      <c r="BU236" s="2">
        <v>1</v>
      </c>
      <c r="BV236" s="2">
        <v>1</v>
      </c>
      <c r="BW236" s="2">
        <v>1</v>
      </c>
      <c r="BX236" s="2">
        <v>1</v>
      </c>
      <c r="BY236" s="2" t="s">
        <v>6</v>
      </c>
      <c r="BZ236" s="2">
        <v>0</v>
      </c>
      <c r="CA236" s="2">
        <v>0</v>
      </c>
      <c r="CB236" s="2" t="s">
        <v>6</v>
      </c>
      <c r="CC236" s="2"/>
      <c r="CD236" s="2"/>
      <c r="CE236" s="2">
        <v>0</v>
      </c>
      <c r="CF236" s="2">
        <v>0</v>
      </c>
      <c r="CG236" s="2">
        <v>0</v>
      </c>
      <c r="CH236" s="2"/>
      <c r="CI236" s="2"/>
      <c r="CJ236" s="2"/>
      <c r="CK236" s="2"/>
      <c r="CL236" s="2"/>
      <c r="CM236" s="2">
        <v>0</v>
      </c>
      <c r="CN236" s="2" t="s">
        <v>6</v>
      </c>
      <c r="CO236" s="2">
        <v>0</v>
      </c>
      <c r="CP236" s="2">
        <f t="shared" si="251"/>
        <v>0</v>
      </c>
      <c r="CQ236" s="2">
        <f t="shared" si="252"/>
        <v>8475</v>
      </c>
      <c r="CR236" s="2">
        <f t="shared" si="253"/>
        <v>0</v>
      </c>
      <c r="CS236" s="2">
        <f t="shared" si="254"/>
        <v>0</v>
      </c>
      <c r="CT236" s="2">
        <f t="shared" si="255"/>
        <v>0</v>
      </c>
      <c r="CU236" s="2">
        <f t="shared" si="256"/>
        <v>0</v>
      </c>
      <c r="CV236" s="2">
        <f t="shared" si="257"/>
        <v>0</v>
      </c>
      <c r="CW236" s="2">
        <f t="shared" si="258"/>
        <v>0</v>
      </c>
      <c r="CX236" s="2">
        <f t="shared" si="259"/>
        <v>0</v>
      </c>
      <c r="CY236" s="2">
        <f>(((S236+(R236*IF(0,0,1)))*AT236)/100)</f>
        <v>0</v>
      </c>
      <c r="CZ236" s="2">
        <f>(((S236+(R236*IF(0,0,1)))*AU236)/100)</f>
        <v>0</v>
      </c>
      <c r="DA236" s="2"/>
      <c r="DB236" s="2"/>
      <c r="DC236" s="2" t="s">
        <v>6</v>
      </c>
      <c r="DD236" s="2" t="s">
        <v>6</v>
      </c>
      <c r="DE236" s="2" t="s">
        <v>6</v>
      </c>
      <c r="DF236" s="2" t="s">
        <v>6</v>
      </c>
      <c r="DG236" s="2" t="s">
        <v>6</v>
      </c>
      <c r="DH236" s="2" t="s">
        <v>6</v>
      </c>
      <c r="DI236" s="2" t="s">
        <v>6</v>
      </c>
      <c r="DJ236" s="2" t="s">
        <v>6</v>
      </c>
      <c r="DK236" s="2" t="s">
        <v>6</v>
      </c>
      <c r="DL236" s="2" t="s">
        <v>6</v>
      </c>
      <c r="DM236" s="2" t="s">
        <v>6</v>
      </c>
      <c r="DN236" s="2">
        <v>0</v>
      </c>
      <c r="DO236" s="2">
        <v>0</v>
      </c>
      <c r="DP236" s="2">
        <v>1</v>
      </c>
      <c r="DQ236" s="2">
        <v>1</v>
      </c>
      <c r="DR236" s="2"/>
      <c r="DS236" s="2"/>
      <c r="DT236" s="2"/>
      <c r="DU236" s="2">
        <v>1009</v>
      </c>
      <c r="DV236" s="2" t="s">
        <v>63</v>
      </c>
      <c r="DW236" s="2" t="s">
        <v>63</v>
      </c>
      <c r="DX236" s="2">
        <v>1000</v>
      </c>
      <c r="DY236" s="2"/>
      <c r="DZ236" s="2" t="s">
        <v>6</v>
      </c>
      <c r="EA236" s="2" t="s">
        <v>6</v>
      </c>
      <c r="EB236" s="2" t="s">
        <v>6</v>
      </c>
      <c r="EC236" s="2" t="s">
        <v>6</v>
      </c>
      <c r="ED236" s="2"/>
      <c r="EE236" s="2">
        <v>54938781</v>
      </c>
      <c r="EF236" s="2">
        <v>20</v>
      </c>
      <c r="EG236" s="2" t="s">
        <v>34</v>
      </c>
      <c r="EH236" s="2">
        <v>0</v>
      </c>
      <c r="EI236" s="2" t="s">
        <v>6</v>
      </c>
      <c r="EJ236" s="2">
        <v>1</v>
      </c>
      <c r="EK236" s="2">
        <v>500001</v>
      </c>
      <c r="EL236" s="2" t="s">
        <v>35</v>
      </c>
      <c r="EM236" s="2" t="s">
        <v>36</v>
      </c>
      <c r="EN236" s="2"/>
      <c r="EO236" s="2" t="s">
        <v>6</v>
      </c>
      <c r="EP236" s="2"/>
      <c r="EQ236" s="2">
        <v>0</v>
      </c>
      <c r="ER236" s="2">
        <v>8475</v>
      </c>
      <c r="ES236" s="110">
        <f>'1.Лок.смета.и.Акт'!F454</f>
        <v>8475</v>
      </c>
      <c r="ET236" s="2">
        <v>0</v>
      </c>
      <c r="EU236" s="2">
        <v>0</v>
      </c>
      <c r="EV236" s="2">
        <v>0</v>
      </c>
      <c r="EW236" s="2">
        <v>0</v>
      </c>
      <c r="EX236" s="2">
        <v>0</v>
      </c>
      <c r="EY236" s="2"/>
      <c r="EZ236" s="2"/>
      <c r="FA236" s="2"/>
      <c r="FB236" s="2"/>
      <c r="FC236" s="2"/>
      <c r="FD236" s="2"/>
      <c r="FE236" s="2"/>
      <c r="FF236" s="2"/>
      <c r="FG236" s="2"/>
      <c r="FH236" s="2"/>
      <c r="FI236" s="2"/>
      <c r="FJ236" s="2"/>
      <c r="FK236" s="2"/>
      <c r="FL236" s="2"/>
      <c r="FM236" s="2"/>
      <c r="FN236" s="2"/>
      <c r="FO236" s="2"/>
      <c r="FP236" s="2"/>
      <c r="FQ236" s="2">
        <v>0</v>
      </c>
      <c r="FR236" s="2">
        <f t="shared" si="260"/>
        <v>0</v>
      </c>
      <c r="FS236" s="2">
        <v>0</v>
      </c>
      <c r="FT236" s="2"/>
      <c r="FU236" s="2"/>
      <c r="FV236" s="2"/>
      <c r="FW236" s="2"/>
      <c r="FX236" s="2">
        <v>0</v>
      </c>
      <c r="FY236" s="2">
        <v>0</v>
      </c>
      <c r="FZ236" s="2"/>
      <c r="GA236" s="2" t="s">
        <v>6</v>
      </c>
      <c r="GB236" s="2"/>
      <c r="GC236" s="2"/>
      <c r="GD236" s="2">
        <v>1</v>
      </c>
      <c r="GE236" s="2"/>
      <c r="GF236" s="2">
        <v>2105756975</v>
      </c>
      <c r="GG236" s="2">
        <v>2</v>
      </c>
      <c r="GH236" s="2">
        <v>0</v>
      </c>
      <c r="GI236" s="2">
        <v>-2</v>
      </c>
      <c r="GJ236" s="2">
        <v>0</v>
      </c>
      <c r="GK236" s="2">
        <v>0</v>
      </c>
      <c r="GL236" s="2">
        <f t="shared" si="261"/>
        <v>0</v>
      </c>
      <c r="GM236" s="2">
        <f t="shared" si="262"/>
        <v>0</v>
      </c>
      <c r="GN236" s="2">
        <f t="shared" si="263"/>
        <v>0</v>
      </c>
      <c r="GO236" s="2">
        <f t="shared" si="264"/>
        <v>0</v>
      </c>
      <c r="GP236" s="2">
        <f t="shared" si="265"/>
        <v>0</v>
      </c>
      <c r="GQ236" s="2"/>
      <c r="GR236" s="2">
        <v>0</v>
      </c>
      <c r="GS236" s="2">
        <v>3</v>
      </c>
      <c r="GT236" s="2">
        <v>0</v>
      </c>
      <c r="GU236" s="2" t="s">
        <v>6</v>
      </c>
      <c r="GV236" s="2">
        <f t="shared" si="266"/>
        <v>0</v>
      </c>
      <c r="GW236" s="2">
        <v>1</v>
      </c>
      <c r="GX236" s="2">
        <f t="shared" si="267"/>
        <v>0</v>
      </c>
      <c r="GY236" s="2"/>
      <c r="GZ236" s="2"/>
      <c r="HA236" s="2">
        <v>0</v>
      </c>
      <c r="HB236" s="2">
        <v>0</v>
      </c>
      <c r="HC236" s="2">
        <f t="shared" si="268"/>
        <v>0</v>
      </c>
      <c r="HD236" s="2"/>
      <c r="HE236" s="2" t="s">
        <v>6</v>
      </c>
      <c r="HF236" s="2" t="s">
        <v>6</v>
      </c>
      <c r="HG236" s="2"/>
      <c r="HH236" s="2"/>
      <c r="HI236" s="2"/>
      <c r="HJ236" s="2"/>
      <c r="HK236" s="2"/>
      <c r="HL236" s="2"/>
      <c r="HM236" s="2" t="s">
        <v>6</v>
      </c>
      <c r="HN236" s="2" t="s">
        <v>6</v>
      </c>
      <c r="HO236" s="2" t="s">
        <v>6</v>
      </c>
      <c r="HP236" s="2" t="s">
        <v>6</v>
      </c>
      <c r="HQ236" s="2" t="s">
        <v>6</v>
      </c>
      <c r="HR236" s="2"/>
      <c r="HS236" s="2"/>
      <c r="HT236" s="2"/>
      <c r="HU236" s="2"/>
      <c r="HV236" s="2"/>
      <c r="HW236" s="2"/>
      <c r="HX236" s="2"/>
      <c r="HY236" s="2"/>
      <c r="HZ236" s="2"/>
      <c r="IA236" s="2"/>
      <c r="IB236" s="2"/>
      <c r="IC236" s="2"/>
      <c r="ID236" s="2"/>
      <c r="IE236" s="2"/>
      <c r="IF236" s="2">
        <v>-1</v>
      </c>
      <c r="IG236" s="2"/>
      <c r="IH236" s="2"/>
      <c r="II236" s="2"/>
      <c r="IJ236" s="2"/>
      <c r="IK236" s="2">
        <v>0</v>
      </c>
      <c r="IL236" s="2"/>
      <c r="IM236" s="2"/>
      <c r="IN236" s="2"/>
      <c r="IO236" s="2"/>
      <c r="IP236" s="2"/>
      <c r="IQ236" s="2"/>
      <c r="IR236" s="2"/>
      <c r="IS236" s="2"/>
      <c r="IT236" s="2"/>
      <c r="IU236" s="2"/>
    </row>
    <row r="237" spans="1:255" x14ac:dyDescent="0.2">
      <c r="A237">
        <v>18</v>
      </c>
      <c r="B237">
        <v>1</v>
      </c>
      <c r="C237">
        <v>363</v>
      </c>
      <c r="E237" t="s">
        <v>410</v>
      </c>
      <c r="F237" t="e">
        <f>'2.Лок.смета.и.Акт'!#REF!</f>
        <v>#REF!</v>
      </c>
      <c r="G237" t="s">
        <v>62</v>
      </c>
      <c r="H237" t="s">
        <v>63</v>
      </c>
      <c r="I237">
        <f>I235*J237</f>
        <v>5.0000000000000004E-6</v>
      </c>
      <c r="J237">
        <v>2.0000000000000001E-4</v>
      </c>
      <c r="K237">
        <v>2.0000000000000001E-4</v>
      </c>
      <c r="O237">
        <f t="shared" si="237"/>
        <v>0</v>
      </c>
      <c r="P237">
        <f t="shared" si="238"/>
        <v>0</v>
      </c>
      <c r="Q237">
        <f t="shared" si="239"/>
        <v>0</v>
      </c>
      <c r="R237">
        <f t="shared" si="240"/>
        <v>0</v>
      </c>
      <c r="S237">
        <f t="shared" si="241"/>
        <v>0</v>
      </c>
      <c r="T237">
        <f t="shared" si="242"/>
        <v>0</v>
      </c>
      <c r="U237">
        <f t="shared" si="243"/>
        <v>0</v>
      </c>
      <c r="V237">
        <f t="shared" si="244"/>
        <v>0</v>
      </c>
      <c r="W237">
        <f t="shared" si="245"/>
        <v>0</v>
      </c>
      <c r="X237">
        <f t="shared" si="246"/>
        <v>0</v>
      </c>
      <c r="Y237">
        <f t="shared" si="247"/>
        <v>0</v>
      </c>
      <c r="AA237">
        <v>86295184</v>
      </c>
      <c r="AB237">
        <f t="shared" si="248"/>
        <v>9962.5300000000007</v>
      </c>
      <c r="AC237">
        <f t="shared" si="276"/>
        <v>9962.5300000000007</v>
      </c>
      <c r="AD237">
        <f t="shared" si="271"/>
        <v>0</v>
      </c>
      <c r="AE237">
        <f t="shared" si="272"/>
        <v>0</v>
      </c>
      <c r="AF237">
        <f t="shared" si="273"/>
        <v>0</v>
      </c>
      <c r="AG237">
        <f t="shared" si="249"/>
        <v>0</v>
      </c>
      <c r="AH237">
        <f t="shared" si="274"/>
        <v>0</v>
      </c>
      <c r="AI237">
        <f t="shared" si="275"/>
        <v>0</v>
      </c>
      <c r="AJ237">
        <f t="shared" si="250"/>
        <v>0</v>
      </c>
      <c r="AK237">
        <v>9962.5300000000007</v>
      </c>
      <c r="AL237">
        <v>9962.5300000000007</v>
      </c>
      <c r="AM237">
        <v>0</v>
      </c>
      <c r="AN237">
        <v>0</v>
      </c>
      <c r="AO237">
        <v>0</v>
      </c>
      <c r="AP237">
        <v>0</v>
      </c>
      <c r="AQ237">
        <v>0</v>
      </c>
      <c r="AR237">
        <v>0</v>
      </c>
      <c r="AS237">
        <v>0</v>
      </c>
      <c r="AT237">
        <v>0</v>
      </c>
      <c r="AU237">
        <v>0</v>
      </c>
      <c r="AV237">
        <v>1</v>
      </c>
      <c r="AW237">
        <v>1</v>
      </c>
      <c r="AZ237">
        <v>1</v>
      </c>
      <c r="BA237">
        <v>1</v>
      </c>
      <c r="BB237">
        <v>1</v>
      </c>
      <c r="BC237">
        <v>7.56</v>
      </c>
      <c r="BD237" t="s">
        <v>6</v>
      </c>
      <c r="BE237" t="s">
        <v>6</v>
      </c>
      <c r="BF237" t="s">
        <v>6</v>
      </c>
      <c r="BG237" t="s">
        <v>6</v>
      </c>
      <c r="BH237">
        <v>3</v>
      </c>
      <c r="BI237">
        <v>1</v>
      </c>
      <c r="BJ237" t="s">
        <v>64</v>
      </c>
      <c r="BM237">
        <v>500001</v>
      </c>
      <c r="BN237">
        <v>0</v>
      </c>
      <c r="BO237" t="s">
        <v>6</v>
      </c>
      <c r="BP237">
        <v>0</v>
      </c>
      <c r="BQ237">
        <v>20</v>
      </c>
      <c r="BR237">
        <v>0</v>
      </c>
      <c r="BS237">
        <v>1</v>
      </c>
      <c r="BT237">
        <v>1</v>
      </c>
      <c r="BU237">
        <v>1</v>
      </c>
      <c r="BV237">
        <v>1</v>
      </c>
      <c r="BW237">
        <v>1</v>
      </c>
      <c r="BX237">
        <v>1</v>
      </c>
      <c r="BY237" t="s">
        <v>6</v>
      </c>
      <c r="BZ237">
        <v>0</v>
      </c>
      <c r="CA237">
        <v>0</v>
      </c>
      <c r="CB237" t="s">
        <v>6</v>
      </c>
      <c r="CE237">
        <v>0</v>
      </c>
      <c r="CF237">
        <v>0</v>
      </c>
      <c r="CG237">
        <v>0</v>
      </c>
      <c r="CM237">
        <v>0</v>
      </c>
      <c r="CN237" t="s">
        <v>6</v>
      </c>
      <c r="CO237">
        <v>0</v>
      </c>
      <c r="CP237">
        <f t="shared" si="251"/>
        <v>0</v>
      </c>
      <c r="CQ237">
        <f t="shared" si="252"/>
        <v>75316.726800000004</v>
      </c>
      <c r="CR237">
        <f t="shared" si="253"/>
        <v>0</v>
      </c>
      <c r="CS237">
        <f t="shared" si="254"/>
        <v>0</v>
      </c>
      <c r="CT237">
        <f t="shared" si="255"/>
        <v>0</v>
      </c>
      <c r="CU237">
        <f t="shared" si="256"/>
        <v>0</v>
      </c>
      <c r="CV237">
        <f t="shared" si="257"/>
        <v>0</v>
      </c>
      <c r="CW237">
        <f t="shared" si="258"/>
        <v>0</v>
      </c>
      <c r="CX237">
        <f t="shared" si="259"/>
        <v>0</v>
      </c>
      <c r="CY237">
        <f>(S237+R237)*(BZ237/100)</f>
        <v>0</v>
      </c>
      <c r="CZ237">
        <f>(S237+R237)*(CA237/100)</f>
        <v>0</v>
      </c>
      <c r="DC237" t="s">
        <v>6</v>
      </c>
      <c r="DD237" t="s">
        <v>6</v>
      </c>
      <c r="DE237" t="s">
        <v>6</v>
      </c>
      <c r="DF237" t="s">
        <v>6</v>
      </c>
      <c r="DG237" t="s">
        <v>6</v>
      </c>
      <c r="DH237" t="s">
        <v>6</v>
      </c>
      <c r="DI237" t="s">
        <v>6</v>
      </c>
      <c r="DJ237" t="s">
        <v>6</v>
      </c>
      <c r="DK237" t="s">
        <v>6</v>
      </c>
      <c r="DL237" t="s">
        <v>6</v>
      </c>
      <c r="DM237" t="s">
        <v>6</v>
      </c>
      <c r="DN237">
        <v>0</v>
      </c>
      <c r="DO237">
        <v>0</v>
      </c>
      <c r="DP237">
        <v>1</v>
      </c>
      <c r="DQ237">
        <v>1</v>
      </c>
      <c r="DU237">
        <v>1009</v>
      </c>
      <c r="DV237" t="s">
        <v>63</v>
      </c>
      <c r="DW237" t="e">
        <f>'2.Лок.смета.и.Акт'!#REF!</f>
        <v>#REF!</v>
      </c>
      <c r="DX237">
        <v>1000</v>
      </c>
      <c r="DZ237" t="s">
        <v>6</v>
      </c>
      <c r="EA237" t="s">
        <v>6</v>
      </c>
      <c r="EB237" t="s">
        <v>6</v>
      </c>
      <c r="EC237" t="s">
        <v>6</v>
      </c>
      <c r="EE237">
        <v>54938781</v>
      </c>
      <c r="EF237">
        <v>20</v>
      </c>
      <c r="EG237" t="s">
        <v>34</v>
      </c>
      <c r="EH237">
        <v>0</v>
      </c>
      <c r="EI237" t="s">
        <v>6</v>
      </c>
      <c r="EJ237">
        <v>1</v>
      </c>
      <c r="EK237">
        <v>500001</v>
      </c>
      <c r="EL237" t="s">
        <v>35</v>
      </c>
      <c r="EM237" t="s">
        <v>36</v>
      </c>
      <c r="EO237" t="s">
        <v>6</v>
      </c>
      <c r="EQ237">
        <v>0</v>
      </c>
      <c r="ER237">
        <v>71000</v>
      </c>
      <c r="ES237">
        <v>9962.5300000000007</v>
      </c>
      <c r="ET237">
        <v>0</v>
      </c>
      <c r="EU237">
        <v>0</v>
      </c>
      <c r="EV237">
        <v>0</v>
      </c>
      <c r="EW237">
        <v>0</v>
      </c>
      <c r="EX237">
        <v>0</v>
      </c>
      <c r="EZ237">
        <v>5</v>
      </c>
      <c r="FC237">
        <v>0</v>
      </c>
      <c r="FD237">
        <v>18</v>
      </c>
      <c r="FF237">
        <v>71000</v>
      </c>
      <c r="FQ237">
        <v>0</v>
      </c>
      <c r="FR237">
        <f t="shared" si="260"/>
        <v>0</v>
      </c>
      <c r="FS237">
        <v>0</v>
      </c>
      <c r="FX237">
        <v>0</v>
      </c>
      <c r="FY237">
        <v>0</v>
      </c>
      <c r="GA237" t="s">
        <v>65</v>
      </c>
      <c r="GD237">
        <v>1</v>
      </c>
      <c r="GF237">
        <v>2105756975</v>
      </c>
      <c r="GG237">
        <v>2</v>
      </c>
      <c r="GH237">
        <v>3</v>
      </c>
      <c r="GI237">
        <v>5</v>
      </c>
      <c r="GJ237">
        <v>0</v>
      </c>
      <c r="GK237">
        <v>0</v>
      </c>
      <c r="GL237">
        <f t="shared" si="261"/>
        <v>0</v>
      </c>
      <c r="GM237">
        <f t="shared" si="262"/>
        <v>0</v>
      </c>
      <c r="GN237">
        <f t="shared" si="263"/>
        <v>0</v>
      </c>
      <c r="GO237">
        <f t="shared" si="264"/>
        <v>0</v>
      </c>
      <c r="GP237">
        <f t="shared" si="265"/>
        <v>0</v>
      </c>
      <c r="GR237">
        <v>1</v>
      </c>
      <c r="GS237">
        <v>1</v>
      </c>
      <c r="GT237">
        <v>0</v>
      </c>
      <c r="GU237" t="s">
        <v>6</v>
      </c>
      <c r="GV237">
        <f t="shared" si="266"/>
        <v>0</v>
      </c>
      <c r="GW237">
        <v>1</v>
      </c>
      <c r="GX237">
        <f t="shared" si="267"/>
        <v>0</v>
      </c>
      <c r="HA237">
        <v>0</v>
      </c>
      <c r="HB237">
        <v>0</v>
      </c>
      <c r="HC237">
        <f t="shared" si="268"/>
        <v>0</v>
      </c>
      <c r="HE237" t="s">
        <v>38</v>
      </c>
      <c r="HF237" t="s">
        <v>39</v>
      </c>
      <c r="HM237" t="s">
        <v>6</v>
      </c>
      <c r="HN237" t="s">
        <v>6</v>
      </c>
      <c r="HO237" t="s">
        <v>6</v>
      </c>
      <c r="HP237" t="s">
        <v>6</v>
      </c>
      <c r="HQ237" t="s">
        <v>6</v>
      </c>
      <c r="IF237">
        <v>-1</v>
      </c>
      <c r="IK237">
        <v>0</v>
      </c>
    </row>
    <row r="238" spans="1:255" x14ac:dyDescent="0.2">
      <c r="A238" s="2">
        <v>18</v>
      </c>
      <c r="B238" s="2">
        <v>1</v>
      </c>
      <c r="C238" s="2">
        <v>355</v>
      </c>
      <c r="D238" s="2"/>
      <c r="E238" s="2" t="s">
        <v>411</v>
      </c>
      <c r="F238" s="2" t="s">
        <v>67</v>
      </c>
      <c r="G238" s="2" t="s">
        <v>68</v>
      </c>
      <c r="H238" s="2" t="s">
        <v>32</v>
      </c>
      <c r="I238" s="2">
        <f>I234*J238</f>
        <v>0.01</v>
      </c>
      <c r="J238" s="216">
        <f>'5.Ведомость_списания'!F113</f>
        <v>0.39999999999999997</v>
      </c>
      <c r="K238" s="2">
        <v>0.4</v>
      </c>
      <c r="L238" s="2"/>
      <c r="M238" s="2"/>
      <c r="N238" s="2"/>
      <c r="O238" s="2">
        <f t="shared" si="237"/>
        <v>20</v>
      </c>
      <c r="P238" s="2">
        <f t="shared" si="238"/>
        <v>20</v>
      </c>
      <c r="Q238" s="2">
        <f t="shared" si="239"/>
        <v>0</v>
      </c>
      <c r="R238" s="2">
        <f t="shared" si="240"/>
        <v>0</v>
      </c>
      <c r="S238" s="2">
        <f t="shared" si="241"/>
        <v>0</v>
      </c>
      <c r="T238" s="2">
        <f t="shared" si="242"/>
        <v>0</v>
      </c>
      <c r="U238" s="2">
        <f t="shared" si="243"/>
        <v>0</v>
      </c>
      <c r="V238" s="2">
        <f t="shared" si="244"/>
        <v>0</v>
      </c>
      <c r="W238" s="2">
        <f t="shared" si="245"/>
        <v>0</v>
      </c>
      <c r="X238" s="2">
        <f t="shared" si="246"/>
        <v>0</v>
      </c>
      <c r="Y238" s="2">
        <f t="shared" si="247"/>
        <v>0</v>
      </c>
      <c r="Z238" s="2"/>
      <c r="AA238" s="2">
        <v>86295183</v>
      </c>
      <c r="AB238" s="2">
        <f t="shared" si="248"/>
        <v>1980</v>
      </c>
      <c r="AC238" s="2">
        <f t="shared" si="276"/>
        <v>1980</v>
      </c>
      <c r="AD238" s="2">
        <f t="shared" si="271"/>
        <v>0</v>
      </c>
      <c r="AE238" s="2">
        <f t="shared" si="272"/>
        <v>0</v>
      </c>
      <c r="AF238" s="2">
        <f t="shared" si="273"/>
        <v>0</v>
      </c>
      <c r="AG238" s="2">
        <f t="shared" si="249"/>
        <v>0</v>
      </c>
      <c r="AH238" s="2">
        <f t="shared" si="274"/>
        <v>0</v>
      </c>
      <c r="AI238" s="2">
        <f t="shared" si="275"/>
        <v>0</v>
      </c>
      <c r="AJ238" s="2">
        <f t="shared" si="250"/>
        <v>0</v>
      </c>
      <c r="AK238" s="2">
        <v>1980</v>
      </c>
      <c r="AL238" s="110">
        <f>'1.Лок.смета.и.Акт'!F456</f>
        <v>1980</v>
      </c>
      <c r="AM238" s="2">
        <v>0</v>
      </c>
      <c r="AN238" s="2">
        <v>0</v>
      </c>
      <c r="AO238" s="2">
        <v>0</v>
      </c>
      <c r="AP238" s="2">
        <v>0</v>
      </c>
      <c r="AQ238" s="2">
        <v>0</v>
      </c>
      <c r="AR238" s="2">
        <v>0</v>
      </c>
      <c r="AS238" s="2">
        <v>0</v>
      </c>
      <c r="AT238" s="2">
        <v>0</v>
      </c>
      <c r="AU238" s="2">
        <v>0</v>
      </c>
      <c r="AV238" s="2">
        <v>1</v>
      </c>
      <c r="AW238" s="2">
        <v>1</v>
      </c>
      <c r="AX238" s="2"/>
      <c r="AY238" s="2"/>
      <c r="AZ238" s="2">
        <v>1</v>
      </c>
      <c r="BA238" s="2">
        <v>1</v>
      </c>
      <c r="BB238" s="2">
        <v>1</v>
      </c>
      <c r="BC238" s="2">
        <v>1</v>
      </c>
      <c r="BD238" s="2" t="s">
        <v>6</v>
      </c>
      <c r="BE238" s="2" t="s">
        <v>6</v>
      </c>
      <c r="BF238" s="2" t="s">
        <v>6</v>
      </c>
      <c r="BG238" s="2" t="s">
        <v>6</v>
      </c>
      <c r="BH238" s="2">
        <v>3</v>
      </c>
      <c r="BI238" s="2">
        <v>1</v>
      </c>
      <c r="BJ238" s="2" t="s">
        <v>69</v>
      </c>
      <c r="BK238" s="2"/>
      <c r="BL238" s="2"/>
      <c r="BM238" s="2">
        <v>500001</v>
      </c>
      <c r="BN238" s="2">
        <v>0</v>
      </c>
      <c r="BO238" s="2" t="s">
        <v>6</v>
      </c>
      <c r="BP238" s="2">
        <v>0</v>
      </c>
      <c r="BQ238" s="2">
        <v>20</v>
      </c>
      <c r="BR238" s="2">
        <v>0</v>
      </c>
      <c r="BS238" s="2">
        <v>1</v>
      </c>
      <c r="BT238" s="2">
        <v>1</v>
      </c>
      <c r="BU238" s="2">
        <v>1</v>
      </c>
      <c r="BV238" s="2">
        <v>1</v>
      </c>
      <c r="BW238" s="2">
        <v>1</v>
      </c>
      <c r="BX238" s="2">
        <v>1</v>
      </c>
      <c r="BY238" s="2" t="s">
        <v>6</v>
      </c>
      <c r="BZ238" s="2">
        <v>0</v>
      </c>
      <c r="CA238" s="2">
        <v>0</v>
      </c>
      <c r="CB238" s="2" t="s">
        <v>6</v>
      </c>
      <c r="CC238" s="2"/>
      <c r="CD238" s="2"/>
      <c r="CE238" s="2">
        <v>0</v>
      </c>
      <c r="CF238" s="2">
        <v>0</v>
      </c>
      <c r="CG238" s="2">
        <v>0</v>
      </c>
      <c r="CH238" s="2"/>
      <c r="CI238" s="2"/>
      <c r="CJ238" s="2"/>
      <c r="CK238" s="2"/>
      <c r="CL238" s="2"/>
      <c r="CM238" s="2">
        <v>0</v>
      </c>
      <c r="CN238" s="2" t="s">
        <v>6</v>
      </c>
      <c r="CO238" s="2">
        <v>0</v>
      </c>
      <c r="CP238" s="2">
        <f t="shared" si="251"/>
        <v>20</v>
      </c>
      <c r="CQ238" s="2">
        <f t="shared" si="252"/>
        <v>1980</v>
      </c>
      <c r="CR238" s="2">
        <f t="shared" si="253"/>
        <v>0</v>
      </c>
      <c r="CS238" s="2">
        <f t="shared" si="254"/>
        <v>0</v>
      </c>
      <c r="CT238" s="2">
        <f t="shared" si="255"/>
        <v>0</v>
      </c>
      <c r="CU238" s="2">
        <f t="shared" si="256"/>
        <v>0</v>
      </c>
      <c r="CV238" s="2">
        <f t="shared" si="257"/>
        <v>0</v>
      </c>
      <c r="CW238" s="2">
        <f t="shared" si="258"/>
        <v>0</v>
      </c>
      <c r="CX238" s="2">
        <f t="shared" si="259"/>
        <v>0</v>
      </c>
      <c r="CY238" s="2">
        <f>(((S238+(R238*IF(0,0,1)))*AT238)/100)</f>
        <v>0</v>
      </c>
      <c r="CZ238" s="2">
        <f>(((S238+(R238*IF(0,0,1)))*AU238)/100)</f>
        <v>0</v>
      </c>
      <c r="DA238" s="2"/>
      <c r="DB238" s="2"/>
      <c r="DC238" s="2" t="s">
        <v>6</v>
      </c>
      <c r="DD238" s="2" t="s">
        <v>6</v>
      </c>
      <c r="DE238" s="2" t="s">
        <v>6</v>
      </c>
      <c r="DF238" s="2" t="s">
        <v>6</v>
      </c>
      <c r="DG238" s="2" t="s">
        <v>6</v>
      </c>
      <c r="DH238" s="2" t="s">
        <v>6</v>
      </c>
      <c r="DI238" s="2" t="s">
        <v>6</v>
      </c>
      <c r="DJ238" s="2" t="s">
        <v>6</v>
      </c>
      <c r="DK238" s="2" t="s">
        <v>6</v>
      </c>
      <c r="DL238" s="2" t="s">
        <v>6</v>
      </c>
      <c r="DM238" s="2" t="s">
        <v>6</v>
      </c>
      <c r="DN238" s="2">
        <v>0</v>
      </c>
      <c r="DO238" s="2">
        <v>0</v>
      </c>
      <c r="DP238" s="2">
        <v>1</v>
      </c>
      <c r="DQ238" s="2">
        <v>1</v>
      </c>
      <c r="DR238" s="2"/>
      <c r="DS238" s="2"/>
      <c r="DT238" s="2"/>
      <c r="DU238" s="2">
        <v>1007</v>
      </c>
      <c r="DV238" s="2" t="s">
        <v>32</v>
      </c>
      <c r="DW238" s="2" t="s">
        <v>32</v>
      </c>
      <c r="DX238" s="2">
        <v>1</v>
      </c>
      <c r="DY238" s="2"/>
      <c r="DZ238" s="2" t="s">
        <v>6</v>
      </c>
      <c r="EA238" s="2" t="s">
        <v>6</v>
      </c>
      <c r="EB238" s="2" t="s">
        <v>6</v>
      </c>
      <c r="EC238" s="2" t="s">
        <v>6</v>
      </c>
      <c r="ED238" s="2"/>
      <c r="EE238" s="2">
        <v>54938781</v>
      </c>
      <c r="EF238" s="2">
        <v>20</v>
      </c>
      <c r="EG238" s="2" t="s">
        <v>34</v>
      </c>
      <c r="EH238" s="2">
        <v>0</v>
      </c>
      <c r="EI238" s="2" t="s">
        <v>6</v>
      </c>
      <c r="EJ238" s="2">
        <v>1</v>
      </c>
      <c r="EK238" s="2">
        <v>500001</v>
      </c>
      <c r="EL238" s="2" t="s">
        <v>35</v>
      </c>
      <c r="EM238" s="2" t="s">
        <v>36</v>
      </c>
      <c r="EN238" s="2"/>
      <c r="EO238" s="2" t="s">
        <v>6</v>
      </c>
      <c r="EP238" s="2"/>
      <c r="EQ238" s="2">
        <v>0</v>
      </c>
      <c r="ER238" s="2">
        <v>1980</v>
      </c>
      <c r="ES238" s="110">
        <f>'1.Лок.смета.и.Акт'!F456</f>
        <v>1980</v>
      </c>
      <c r="ET238" s="2">
        <v>0</v>
      </c>
      <c r="EU238" s="2">
        <v>0</v>
      </c>
      <c r="EV238" s="2">
        <v>0</v>
      </c>
      <c r="EW238" s="2">
        <v>0</v>
      </c>
      <c r="EX238" s="2">
        <v>0</v>
      </c>
      <c r="EY238" s="2"/>
      <c r="EZ238" s="2"/>
      <c r="FA238" s="2"/>
      <c r="FB238" s="2"/>
      <c r="FC238" s="2"/>
      <c r="FD238" s="2"/>
      <c r="FE238" s="2"/>
      <c r="FF238" s="2"/>
      <c r="FG238" s="2"/>
      <c r="FH238" s="2"/>
      <c r="FI238" s="2"/>
      <c r="FJ238" s="2"/>
      <c r="FK238" s="2"/>
      <c r="FL238" s="2"/>
      <c r="FM238" s="2"/>
      <c r="FN238" s="2"/>
      <c r="FO238" s="2"/>
      <c r="FP238" s="2"/>
      <c r="FQ238" s="2">
        <v>0</v>
      </c>
      <c r="FR238" s="2">
        <f t="shared" si="260"/>
        <v>0</v>
      </c>
      <c r="FS238" s="2">
        <v>0</v>
      </c>
      <c r="FT238" s="2"/>
      <c r="FU238" s="2"/>
      <c r="FV238" s="2"/>
      <c r="FW238" s="2"/>
      <c r="FX238" s="2">
        <v>0</v>
      </c>
      <c r="FY238" s="2">
        <v>0</v>
      </c>
      <c r="FZ238" s="2"/>
      <c r="GA238" s="2" t="s">
        <v>6</v>
      </c>
      <c r="GB238" s="2"/>
      <c r="GC238" s="2"/>
      <c r="GD238" s="2">
        <v>1</v>
      </c>
      <c r="GE238" s="2"/>
      <c r="GF238" s="2">
        <v>-1086851567</v>
      </c>
      <c r="GG238" s="2">
        <v>2</v>
      </c>
      <c r="GH238" s="2">
        <v>0</v>
      </c>
      <c r="GI238" s="2">
        <v>-2</v>
      </c>
      <c r="GJ238" s="2">
        <v>0</v>
      </c>
      <c r="GK238" s="2">
        <v>0</v>
      </c>
      <c r="GL238" s="2">
        <f t="shared" si="261"/>
        <v>0</v>
      </c>
      <c r="GM238" s="2">
        <f t="shared" si="262"/>
        <v>20</v>
      </c>
      <c r="GN238" s="2">
        <f t="shared" si="263"/>
        <v>20</v>
      </c>
      <c r="GO238" s="2">
        <f t="shared" si="264"/>
        <v>0</v>
      </c>
      <c r="GP238" s="2">
        <f t="shared" si="265"/>
        <v>0</v>
      </c>
      <c r="GQ238" s="2"/>
      <c r="GR238" s="2">
        <v>0</v>
      </c>
      <c r="GS238" s="2">
        <v>3</v>
      </c>
      <c r="GT238" s="2">
        <v>0</v>
      </c>
      <c r="GU238" s="2" t="s">
        <v>6</v>
      </c>
      <c r="GV238" s="2">
        <f t="shared" si="266"/>
        <v>0</v>
      </c>
      <c r="GW238" s="2">
        <v>1</v>
      </c>
      <c r="GX238" s="2">
        <f t="shared" si="267"/>
        <v>0</v>
      </c>
      <c r="GY238" s="2"/>
      <c r="GZ238" s="2"/>
      <c r="HA238" s="2">
        <v>0</v>
      </c>
      <c r="HB238" s="2">
        <v>0</v>
      </c>
      <c r="HC238" s="2">
        <f t="shared" si="268"/>
        <v>0</v>
      </c>
      <c r="HD238" s="2"/>
      <c r="HE238" s="2" t="s">
        <v>6</v>
      </c>
      <c r="HF238" s="2" t="s">
        <v>6</v>
      </c>
      <c r="HG238" s="2"/>
      <c r="HH238" s="2"/>
      <c r="HI238" s="2"/>
      <c r="HJ238" s="2"/>
      <c r="HK238" s="2"/>
      <c r="HL238" s="2"/>
      <c r="HM238" s="2" t="s">
        <v>6</v>
      </c>
      <c r="HN238" s="2" t="s">
        <v>6</v>
      </c>
      <c r="HO238" s="2" t="s">
        <v>6</v>
      </c>
      <c r="HP238" s="2" t="s">
        <v>6</v>
      </c>
      <c r="HQ238" s="2" t="s">
        <v>6</v>
      </c>
      <c r="HR238" s="2"/>
      <c r="HS238" s="2"/>
      <c r="HT238" s="2"/>
      <c r="HU238" s="2"/>
      <c r="HV238" s="2"/>
      <c r="HW238" s="2"/>
      <c r="HX238" s="2"/>
      <c r="HY238" s="2"/>
      <c r="HZ238" s="2"/>
      <c r="IA238" s="2"/>
      <c r="IB238" s="2"/>
      <c r="IC238" s="2"/>
      <c r="ID238" s="2"/>
      <c r="IE238" s="2"/>
      <c r="IF238" s="2">
        <v>-1</v>
      </c>
      <c r="IG238" s="2"/>
      <c r="IH238" s="2"/>
      <c r="II238" s="2"/>
      <c r="IJ238" s="2"/>
      <c r="IK238" s="2">
        <v>0</v>
      </c>
      <c r="IL238" s="2"/>
      <c r="IM238" s="2"/>
      <c r="IN238" s="2"/>
      <c r="IO238" s="2"/>
      <c r="IP238" s="2"/>
      <c r="IQ238" s="2"/>
      <c r="IR238" s="2"/>
      <c r="IS238" s="2"/>
      <c r="IT238" s="2"/>
      <c r="IU238" s="2"/>
    </row>
    <row r="239" spans="1:255" x14ac:dyDescent="0.2">
      <c r="A239">
        <v>18</v>
      </c>
      <c r="B239">
        <v>1</v>
      </c>
      <c r="C239">
        <v>364</v>
      </c>
      <c r="E239" t="s">
        <v>411</v>
      </c>
      <c r="F239" t="e">
        <f>'2.Лок.смета.и.Акт'!#REF!</f>
        <v>#REF!</v>
      </c>
      <c r="G239" t="s">
        <v>68</v>
      </c>
      <c r="H239" t="s">
        <v>32</v>
      </c>
      <c r="I239">
        <f>I235*J239</f>
        <v>0.01</v>
      </c>
      <c r="J239">
        <v>0.39999999999999997</v>
      </c>
      <c r="K239">
        <v>0.4</v>
      </c>
      <c r="O239">
        <f t="shared" si="237"/>
        <v>177</v>
      </c>
      <c r="P239">
        <f t="shared" si="238"/>
        <v>177</v>
      </c>
      <c r="Q239">
        <f t="shared" si="239"/>
        <v>0</v>
      </c>
      <c r="R239">
        <f t="shared" si="240"/>
        <v>0</v>
      </c>
      <c r="S239">
        <f t="shared" si="241"/>
        <v>0</v>
      </c>
      <c r="T239">
        <f t="shared" si="242"/>
        <v>0</v>
      </c>
      <c r="U239">
        <f t="shared" si="243"/>
        <v>0</v>
      </c>
      <c r="V239">
        <f t="shared" si="244"/>
        <v>0</v>
      </c>
      <c r="W239">
        <f t="shared" si="245"/>
        <v>0</v>
      </c>
      <c r="X239">
        <f t="shared" si="246"/>
        <v>0</v>
      </c>
      <c r="Y239">
        <f t="shared" si="247"/>
        <v>0</v>
      </c>
      <c r="AA239">
        <v>86295184</v>
      </c>
      <c r="AB239">
        <f t="shared" si="248"/>
        <v>2338.63</v>
      </c>
      <c r="AC239">
        <f t="shared" si="276"/>
        <v>2338.63</v>
      </c>
      <c r="AD239">
        <f t="shared" si="271"/>
        <v>0</v>
      </c>
      <c r="AE239">
        <f t="shared" si="272"/>
        <v>0</v>
      </c>
      <c r="AF239">
        <f t="shared" si="273"/>
        <v>0</v>
      </c>
      <c r="AG239">
        <f t="shared" si="249"/>
        <v>0</v>
      </c>
      <c r="AH239">
        <f t="shared" si="274"/>
        <v>0</v>
      </c>
      <c r="AI239">
        <f t="shared" si="275"/>
        <v>0</v>
      </c>
      <c r="AJ239">
        <f t="shared" si="250"/>
        <v>0</v>
      </c>
      <c r="AK239">
        <v>2338.63</v>
      </c>
      <c r="AL239">
        <v>2338.63</v>
      </c>
      <c r="AM239">
        <v>0</v>
      </c>
      <c r="AN239">
        <v>0</v>
      </c>
      <c r="AO239">
        <v>0</v>
      </c>
      <c r="AP239">
        <v>0</v>
      </c>
      <c r="AQ239">
        <v>0</v>
      </c>
      <c r="AR239">
        <v>0</v>
      </c>
      <c r="AS239">
        <v>0</v>
      </c>
      <c r="AT239">
        <v>0</v>
      </c>
      <c r="AU239">
        <v>0</v>
      </c>
      <c r="AV239">
        <v>1</v>
      </c>
      <c r="AW239">
        <v>1</v>
      </c>
      <c r="AZ239">
        <v>1</v>
      </c>
      <c r="BA239">
        <v>1</v>
      </c>
      <c r="BB239">
        <v>1</v>
      </c>
      <c r="BC239">
        <v>7.56</v>
      </c>
      <c r="BD239" t="s">
        <v>6</v>
      </c>
      <c r="BE239" t="s">
        <v>6</v>
      </c>
      <c r="BF239" t="s">
        <v>6</v>
      </c>
      <c r="BG239" t="s">
        <v>6</v>
      </c>
      <c r="BH239">
        <v>3</v>
      </c>
      <c r="BI239">
        <v>1</v>
      </c>
      <c r="BJ239" t="s">
        <v>69</v>
      </c>
      <c r="BM239">
        <v>500001</v>
      </c>
      <c r="BN239">
        <v>0</v>
      </c>
      <c r="BO239" t="s">
        <v>6</v>
      </c>
      <c r="BP239">
        <v>0</v>
      </c>
      <c r="BQ239">
        <v>20</v>
      </c>
      <c r="BR239">
        <v>0</v>
      </c>
      <c r="BS239">
        <v>1</v>
      </c>
      <c r="BT239">
        <v>1</v>
      </c>
      <c r="BU239">
        <v>1</v>
      </c>
      <c r="BV239">
        <v>1</v>
      </c>
      <c r="BW239">
        <v>1</v>
      </c>
      <c r="BX239">
        <v>1</v>
      </c>
      <c r="BY239" t="s">
        <v>6</v>
      </c>
      <c r="BZ239">
        <v>0</v>
      </c>
      <c r="CA239">
        <v>0</v>
      </c>
      <c r="CB239" t="s">
        <v>6</v>
      </c>
      <c r="CE239">
        <v>0</v>
      </c>
      <c r="CF239">
        <v>0</v>
      </c>
      <c r="CG239">
        <v>0</v>
      </c>
      <c r="CM239">
        <v>0</v>
      </c>
      <c r="CN239" t="s">
        <v>6</v>
      </c>
      <c r="CO239">
        <v>0</v>
      </c>
      <c r="CP239">
        <f t="shared" si="251"/>
        <v>177</v>
      </c>
      <c r="CQ239">
        <f t="shared" si="252"/>
        <v>17680.042799999999</v>
      </c>
      <c r="CR239">
        <f t="shared" si="253"/>
        <v>0</v>
      </c>
      <c r="CS239">
        <f t="shared" si="254"/>
        <v>0</v>
      </c>
      <c r="CT239">
        <f t="shared" si="255"/>
        <v>0</v>
      </c>
      <c r="CU239">
        <f t="shared" si="256"/>
        <v>0</v>
      </c>
      <c r="CV239">
        <f t="shared" si="257"/>
        <v>0</v>
      </c>
      <c r="CW239">
        <f t="shared" si="258"/>
        <v>0</v>
      </c>
      <c r="CX239">
        <f t="shared" si="259"/>
        <v>0</v>
      </c>
      <c r="CY239">
        <f>(S239+R239)*(BZ239/100)</f>
        <v>0</v>
      </c>
      <c r="CZ239">
        <f>(S239+R239)*(CA239/100)</f>
        <v>0</v>
      </c>
      <c r="DC239" t="s">
        <v>6</v>
      </c>
      <c r="DD239" t="s">
        <v>6</v>
      </c>
      <c r="DE239" t="s">
        <v>6</v>
      </c>
      <c r="DF239" t="s">
        <v>6</v>
      </c>
      <c r="DG239" t="s">
        <v>6</v>
      </c>
      <c r="DH239" t="s">
        <v>6</v>
      </c>
      <c r="DI239" t="s">
        <v>6</v>
      </c>
      <c r="DJ239" t="s">
        <v>6</v>
      </c>
      <c r="DK239" t="s">
        <v>6</v>
      </c>
      <c r="DL239" t="s">
        <v>6</v>
      </c>
      <c r="DM239" t="s">
        <v>6</v>
      </c>
      <c r="DN239">
        <v>0</v>
      </c>
      <c r="DO239">
        <v>0</v>
      </c>
      <c r="DP239">
        <v>1</v>
      </c>
      <c r="DQ239">
        <v>1</v>
      </c>
      <c r="DU239">
        <v>1007</v>
      </c>
      <c r="DV239" t="s">
        <v>32</v>
      </c>
      <c r="DW239" t="e">
        <f>'2.Лок.смета.и.Акт'!#REF!</f>
        <v>#REF!</v>
      </c>
      <c r="DX239">
        <v>1</v>
      </c>
      <c r="DZ239" t="s">
        <v>6</v>
      </c>
      <c r="EA239" t="s">
        <v>6</v>
      </c>
      <c r="EB239" t="s">
        <v>6</v>
      </c>
      <c r="EC239" t="s">
        <v>6</v>
      </c>
      <c r="EE239">
        <v>54938781</v>
      </c>
      <c r="EF239">
        <v>20</v>
      </c>
      <c r="EG239" t="s">
        <v>34</v>
      </c>
      <c r="EH239">
        <v>0</v>
      </c>
      <c r="EI239" t="s">
        <v>6</v>
      </c>
      <c r="EJ239">
        <v>1</v>
      </c>
      <c r="EK239">
        <v>500001</v>
      </c>
      <c r="EL239" t="s">
        <v>35</v>
      </c>
      <c r="EM239" t="s">
        <v>36</v>
      </c>
      <c r="EO239" t="s">
        <v>6</v>
      </c>
      <c r="EQ239">
        <v>0</v>
      </c>
      <c r="ER239">
        <v>16666.669999999998</v>
      </c>
      <c r="ES239">
        <v>2338.63</v>
      </c>
      <c r="ET239">
        <v>0</v>
      </c>
      <c r="EU239">
        <v>0</v>
      </c>
      <c r="EV239">
        <v>0</v>
      </c>
      <c r="EW239">
        <v>0</v>
      </c>
      <c r="EX239">
        <v>0</v>
      </c>
      <c r="EZ239">
        <v>5</v>
      </c>
      <c r="FC239">
        <v>0</v>
      </c>
      <c r="FD239">
        <v>18</v>
      </c>
      <c r="FF239">
        <v>16666.669999999998</v>
      </c>
      <c r="FQ239">
        <v>0</v>
      </c>
      <c r="FR239">
        <f t="shared" si="260"/>
        <v>0</v>
      </c>
      <c r="FS239">
        <v>0</v>
      </c>
      <c r="FX239">
        <v>0</v>
      </c>
      <c r="FY239">
        <v>0</v>
      </c>
      <c r="GA239" t="s">
        <v>70</v>
      </c>
      <c r="GD239">
        <v>1</v>
      </c>
      <c r="GF239">
        <v>-1086851567</v>
      </c>
      <c r="GG239">
        <v>2</v>
      </c>
      <c r="GH239">
        <v>3</v>
      </c>
      <c r="GI239">
        <v>5</v>
      </c>
      <c r="GJ239">
        <v>0</v>
      </c>
      <c r="GK239">
        <v>0</v>
      </c>
      <c r="GL239">
        <f t="shared" si="261"/>
        <v>0</v>
      </c>
      <c r="GM239">
        <f t="shared" si="262"/>
        <v>177</v>
      </c>
      <c r="GN239">
        <f t="shared" si="263"/>
        <v>177</v>
      </c>
      <c r="GO239">
        <f t="shared" si="264"/>
        <v>0</v>
      </c>
      <c r="GP239">
        <f t="shared" si="265"/>
        <v>0</v>
      </c>
      <c r="GR239">
        <v>1</v>
      </c>
      <c r="GS239">
        <v>1</v>
      </c>
      <c r="GT239">
        <v>0</v>
      </c>
      <c r="GU239" t="s">
        <v>6</v>
      </c>
      <c r="GV239">
        <f t="shared" si="266"/>
        <v>0</v>
      </c>
      <c r="GW239">
        <v>1</v>
      </c>
      <c r="GX239">
        <f t="shared" si="267"/>
        <v>0</v>
      </c>
      <c r="HA239">
        <v>0</v>
      </c>
      <c r="HB239">
        <v>0</v>
      </c>
      <c r="HC239">
        <f t="shared" si="268"/>
        <v>0</v>
      </c>
      <c r="HE239" t="s">
        <v>38</v>
      </c>
      <c r="HF239" t="s">
        <v>39</v>
      </c>
      <c r="HM239" t="s">
        <v>6</v>
      </c>
      <c r="HN239" t="s">
        <v>6</v>
      </c>
      <c r="HO239" t="s">
        <v>6</v>
      </c>
      <c r="HP239" t="s">
        <v>6</v>
      </c>
      <c r="HQ239" t="s">
        <v>6</v>
      </c>
      <c r="IF239">
        <v>-1</v>
      </c>
      <c r="IK239">
        <v>0</v>
      </c>
    </row>
    <row r="240" spans="1:255" x14ac:dyDescent="0.2">
      <c r="A240" s="2">
        <v>18</v>
      </c>
      <c r="B240" s="2">
        <v>1</v>
      </c>
      <c r="C240" s="2">
        <v>356</v>
      </c>
      <c r="D240" s="2"/>
      <c r="E240" s="2" t="s">
        <v>412</v>
      </c>
      <c r="F240" s="2" t="s">
        <v>72</v>
      </c>
      <c r="G240" s="2" t="s">
        <v>73</v>
      </c>
      <c r="H240" s="2" t="s">
        <v>32</v>
      </c>
      <c r="I240" s="2">
        <f>I234*J240</f>
        <v>2.04</v>
      </c>
      <c r="J240" s="216">
        <f>'5.Ведомость_списания'!F114</f>
        <v>81.599999999999994</v>
      </c>
      <c r="K240" s="2">
        <v>81.599999999999994</v>
      </c>
      <c r="L240" s="2"/>
      <c r="M240" s="2"/>
      <c r="N240" s="2"/>
      <c r="O240" s="2">
        <f t="shared" si="237"/>
        <v>1793</v>
      </c>
      <c r="P240" s="2">
        <f t="shared" si="238"/>
        <v>1793</v>
      </c>
      <c r="Q240" s="2">
        <f t="shared" si="239"/>
        <v>0</v>
      </c>
      <c r="R240" s="2">
        <f t="shared" si="240"/>
        <v>0</v>
      </c>
      <c r="S240" s="2">
        <f t="shared" si="241"/>
        <v>0</v>
      </c>
      <c r="T240" s="2">
        <f t="shared" si="242"/>
        <v>0</v>
      </c>
      <c r="U240" s="2">
        <f t="shared" si="243"/>
        <v>0</v>
      </c>
      <c r="V240" s="2">
        <f t="shared" si="244"/>
        <v>0</v>
      </c>
      <c r="W240" s="2">
        <f t="shared" si="245"/>
        <v>0</v>
      </c>
      <c r="X240" s="2">
        <f t="shared" si="246"/>
        <v>0</v>
      </c>
      <c r="Y240" s="2">
        <f t="shared" si="247"/>
        <v>0</v>
      </c>
      <c r="Z240" s="2"/>
      <c r="AA240" s="2">
        <v>86295183</v>
      </c>
      <c r="AB240" s="2">
        <f t="shared" si="248"/>
        <v>878.79</v>
      </c>
      <c r="AC240" s="2">
        <f t="shared" si="276"/>
        <v>878.79</v>
      </c>
      <c r="AD240" s="2">
        <f t="shared" si="271"/>
        <v>0</v>
      </c>
      <c r="AE240" s="2">
        <f t="shared" si="272"/>
        <v>0</v>
      </c>
      <c r="AF240" s="2">
        <f t="shared" si="273"/>
        <v>0</v>
      </c>
      <c r="AG240" s="2">
        <f t="shared" si="249"/>
        <v>0</v>
      </c>
      <c r="AH240" s="2">
        <f t="shared" si="274"/>
        <v>0</v>
      </c>
      <c r="AI240" s="2">
        <f t="shared" si="275"/>
        <v>0</v>
      </c>
      <c r="AJ240" s="2">
        <f t="shared" si="250"/>
        <v>0</v>
      </c>
      <c r="AK240" s="2">
        <v>878.79</v>
      </c>
      <c r="AL240" s="110">
        <f>'1.Лок.смета.и.Акт'!F458</f>
        <v>878.79</v>
      </c>
      <c r="AM240" s="2">
        <v>0</v>
      </c>
      <c r="AN240" s="2">
        <v>0</v>
      </c>
      <c r="AO240" s="2">
        <v>0</v>
      </c>
      <c r="AP240" s="2">
        <v>0</v>
      </c>
      <c r="AQ240" s="2">
        <v>0</v>
      </c>
      <c r="AR240" s="2">
        <v>0</v>
      </c>
      <c r="AS240" s="2">
        <v>0</v>
      </c>
      <c r="AT240" s="2">
        <v>0</v>
      </c>
      <c r="AU240" s="2">
        <v>0</v>
      </c>
      <c r="AV240" s="2">
        <v>1</v>
      </c>
      <c r="AW240" s="2">
        <v>1</v>
      </c>
      <c r="AX240" s="2"/>
      <c r="AY240" s="2"/>
      <c r="AZ240" s="2">
        <v>1</v>
      </c>
      <c r="BA240" s="2">
        <v>1</v>
      </c>
      <c r="BB240" s="2">
        <v>1</v>
      </c>
      <c r="BC240" s="2">
        <v>1</v>
      </c>
      <c r="BD240" s="2" t="s">
        <v>6</v>
      </c>
      <c r="BE240" s="2" t="s">
        <v>6</v>
      </c>
      <c r="BF240" s="2" t="s">
        <v>6</v>
      </c>
      <c r="BG240" s="2" t="s">
        <v>6</v>
      </c>
      <c r="BH240" s="2">
        <v>3</v>
      </c>
      <c r="BI240" s="2">
        <v>1</v>
      </c>
      <c r="BJ240" s="2" t="s">
        <v>74</v>
      </c>
      <c r="BK240" s="2"/>
      <c r="BL240" s="2"/>
      <c r="BM240" s="2">
        <v>500003</v>
      </c>
      <c r="BN240" s="2">
        <v>0</v>
      </c>
      <c r="BO240" s="2" t="s">
        <v>6</v>
      </c>
      <c r="BP240" s="2">
        <v>0</v>
      </c>
      <c r="BQ240" s="2">
        <v>22</v>
      </c>
      <c r="BR240" s="2">
        <v>0</v>
      </c>
      <c r="BS240" s="2">
        <v>1</v>
      </c>
      <c r="BT240" s="2">
        <v>1</v>
      </c>
      <c r="BU240" s="2">
        <v>1</v>
      </c>
      <c r="BV240" s="2">
        <v>1</v>
      </c>
      <c r="BW240" s="2">
        <v>1</v>
      </c>
      <c r="BX240" s="2">
        <v>1</v>
      </c>
      <c r="BY240" s="2" t="s">
        <v>6</v>
      </c>
      <c r="BZ240" s="2">
        <v>0</v>
      </c>
      <c r="CA240" s="2">
        <v>0</v>
      </c>
      <c r="CB240" s="2" t="s">
        <v>6</v>
      </c>
      <c r="CC240" s="2"/>
      <c r="CD240" s="2"/>
      <c r="CE240" s="2">
        <v>0</v>
      </c>
      <c r="CF240" s="2">
        <v>0</v>
      </c>
      <c r="CG240" s="2">
        <v>0</v>
      </c>
      <c r="CH240" s="2"/>
      <c r="CI240" s="2"/>
      <c r="CJ240" s="2"/>
      <c r="CK240" s="2"/>
      <c r="CL240" s="2"/>
      <c r="CM240" s="2">
        <v>0</v>
      </c>
      <c r="CN240" s="2" t="s">
        <v>6</v>
      </c>
      <c r="CO240" s="2">
        <v>0</v>
      </c>
      <c r="CP240" s="2">
        <f t="shared" si="251"/>
        <v>1793</v>
      </c>
      <c r="CQ240" s="2">
        <f t="shared" si="252"/>
        <v>878.79</v>
      </c>
      <c r="CR240" s="2">
        <f t="shared" si="253"/>
        <v>0</v>
      </c>
      <c r="CS240" s="2">
        <f t="shared" si="254"/>
        <v>0</v>
      </c>
      <c r="CT240" s="2">
        <f t="shared" si="255"/>
        <v>0</v>
      </c>
      <c r="CU240" s="2">
        <f t="shared" si="256"/>
        <v>0</v>
      </c>
      <c r="CV240" s="2">
        <f t="shared" si="257"/>
        <v>0</v>
      </c>
      <c r="CW240" s="2">
        <f t="shared" si="258"/>
        <v>0</v>
      </c>
      <c r="CX240" s="2">
        <f t="shared" si="259"/>
        <v>0</v>
      </c>
      <c r="CY240" s="2">
        <f>(((S240+(R240*IF(0,0,1)))*AT240)/100)</f>
        <v>0</v>
      </c>
      <c r="CZ240" s="2">
        <f>(((S240+(R240*IF(0,0,1)))*AU240)/100)</f>
        <v>0</v>
      </c>
      <c r="DA240" s="2"/>
      <c r="DB240" s="2"/>
      <c r="DC240" s="2" t="s">
        <v>6</v>
      </c>
      <c r="DD240" s="2" t="s">
        <v>6</v>
      </c>
      <c r="DE240" s="2" t="s">
        <v>6</v>
      </c>
      <c r="DF240" s="2" t="s">
        <v>6</v>
      </c>
      <c r="DG240" s="2" t="s">
        <v>6</v>
      </c>
      <c r="DH240" s="2" t="s">
        <v>6</v>
      </c>
      <c r="DI240" s="2" t="s">
        <v>6</v>
      </c>
      <c r="DJ240" s="2" t="s">
        <v>6</v>
      </c>
      <c r="DK240" s="2" t="s">
        <v>6</v>
      </c>
      <c r="DL240" s="2" t="s">
        <v>6</v>
      </c>
      <c r="DM240" s="2" t="s">
        <v>6</v>
      </c>
      <c r="DN240" s="2">
        <v>0</v>
      </c>
      <c r="DO240" s="2">
        <v>0</v>
      </c>
      <c r="DP240" s="2">
        <v>1</v>
      </c>
      <c r="DQ240" s="2">
        <v>1</v>
      </c>
      <c r="DR240" s="2"/>
      <c r="DS240" s="2"/>
      <c r="DT240" s="2"/>
      <c r="DU240" s="2">
        <v>1007</v>
      </c>
      <c r="DV240" s="2" t="s">
        <v>32</v>
      </c>
      <c r="DW240" s="2" t="s">
        <v>32</v>
      </c>
      <c r="DX240" s="2">
        <v>1</v>
      </c>
      <c r="DY240" s="2"/>
      <c r="DZ240" s="2" t="s">
        <v>6</v>
      </c>
      <c r="EA240" s="2" t="s">
        <v>6</v>
      </c>
      <c r="EB240" s="2" t="s">
        <v>6</v>
      </c>
      <c r="EC240" s="2" t="s">
        <v>6</v>
      </c>
      <c r="ED240" s="2"/>
      <c r="EE240" s="2">
        <v>54938783</v>
      </c>
      <c r="EF240" s="2">
        <v>22</v>
      </c>
      <c r="EG240" s="2" t="s">
        <v>45</v>
      </c>
      <c r="EH240" s="2">
        <v>0</v>
      </c>
      <c r="EI240" s="2" t="s">
        <v>6</v>
      </c>
      <c r="EJ240" s="2">
        <v>1</v>
      </c>
      <c r="EK240" s="2">
        <v>500003</v>
      </c>
      <c r="EL240" s="2" t="s">
        <v>46</v>
      </c>
      <c r="EM240" s="2" t="s">
        <v>47</v>
      </c>
      <c r="EN240" s="2"/>
      <c r="EO240" s="2" t="s">
        <v>6</v>
      </c>
      <c r="EP240" s="2"/>
      <c r="EQ240" s="2">
        <v>0</v>
      </c>
      <c r="ER240" s="2">
        <v>878.79</v>
      </c>
      <c r="ES240" s="110">
        <f>'1.Лок.смета.и.Акт'!F458</f>
        <v>878.79</v>
      </c>
      <c r="ET240" s="2">
        <v>0</v>
      </c>
      <c r="EU240" s="2">
        <v>0</v>
      </c>
      <c r="EV240" s="2">
        <v>0</v>
      </c>
      <c r="EW240" s="2">
        <v>0</v>
      </c>
      <c r="EX240" s="2">
        <v>0</v>
      </c>
      <c r="EY240" s="2"/>
      <c r="EZ240" s="2"/>
      <c r="FA240" s="2"/>
      <c r="FB240" s="2"/>
      <c r="FC240" s="2"/>
      <c r="FD240" s="2"/>
      <c r="FE240" s="2"/>
      <c r="FF240" s="2"/>
      <c r="FG240" s="2"/>
      <c r="FH240" s="2"/>
      <c r="FI240" s="2"/>
      <c r="FJ240" s="2"/>
      <c r="FK240" s="2"/>
      <c r="FL240" s="2"/>
      <c r="FM240" s="2"/>
      <c r="FN240" s="2"/>
      <c r="FO240" s="2"/>
      <c r="FP240" s="2"/>
      <c r="FQ240" s="2">
        <v>0</v>
      </c>
      <c r="FR240" s="2">
        <f t="shared" si="260"/>
        <v>0</v>
      </c>
      <c r="FS240" s="2">
        <v>0</v>
      </c>
      <c r="FT240" s="2"/>
      <c r="FU240" s="2"/>
      <c r="FV240" s="2"/>
      <c r="FW240" s="2"/>
      <c r="FX240" s="2">
        <v>0</v>
      </c>
      <c r="FY240" s="2">
        <v>0</v>
      </c>
      <c r="FZ240" s="2"/>
      <c r="GA240" s="2" t="s">
        <v>6</v>
      </c>
      <c r="GB240" s="2"/>
      <c r="GC240" s="2"/>
      <c r="GD240" s="2">
        <v>1</v>
      </c>
      <c r="GE240" s="2"/>
      <c r="GF240" s="2">
        <v>907176927</v>
      </c>
      <c r="GG240" s="2">
        <v>2</v>
      </c>
      <c r="GH240" s="2">
        <v>2</v>
      </c>
      <c r="GI240" s="2">
        <v>-2</v>
      </c>
      <c r="GJ240" s="2">
        <v>0</v>
      </c>
      <c r="GK240" s="2">
        <v>0</v>
      </c>
      <c r="GL240" s="2">
        <f t="shared" si="261"/>
        <v>0</v>
      </c>
      <c r="GM240" s="2">
        <f t="shared" si="262"/>
        <v>1793</v>
      </c>
      <c r="GN240" s="2">
        <f t="shared" si="263"/>
        <v>1793</v>
      </c>
      <c r="GO240" s="2">
        <f t="shared" si="264"/>
        <v>0</v>
      </c>
      <c r="GP240" s="2">
        <f t="shared" si="265"/>
        <v>0</v>
      </c>
      <c r="GQ240" s="2"/>
      <c r="GR240" s="2">
        <v>0</v>
      </c>
      <c r="GS240" s="2">
        <v>2</v>
      </c>
      <c r="GT240" s="2">
        <v>0</v>
      </c>
      <c r="GU240" s="2" t="s">
        <v>6</v>
      </c>
      <c r="GV240" s="2">
        <f t="shared" si="266"/>
        <v>0</v>
      </c>
      <c r="GW240" s="2">
        <v>1</v>
      </c>
      <c r="GX240" s="2">
        <f t="shared" si="267"/>
        <v>0</v>
      </c>
      <c r="GY240" s="2"/>
      <c r="GZ240" s="2"/>
      <c r="HA240" s="2">
        <v>0</v>
      </c>
      <c r="HB240" s="2">
        <v>0</v>
      </c>
      <c r="HC240" s="2">
        <f t="shared" si="268"/>
        <v>0</v>
      </c>
      <c r="HD240" s="2"/>
      <c r="HE240" s="2" t="s">
        <v>6</v>
      </c>
      <c r="HF240" s="2" t="s">
        <v>6</v>
      </c>
      <c r="HG240" s="2"/>
      <c r="HH240" s="2"/>
      <c r="HI240" s="2"/>
      <c r="HJ240" s="2"/>
      <c r="HK240" s="2"/>
      <c r="HL240" s="2"/>
      <c r="HM240" s="2" t="s">
        <v>6</v>
      </c>
      <c r="HN240" s="2" t="s">
        <v>6</v>
      </c>
      <c r="HO240" s="2" t="s">
        <v>6</v>
      </c>
      <c r="HP240" s="2" t="s">
        <v>6</v>
      </c>
      <c r="HQ240" s="2" t="s">
        <v>6</v>
      </c>
      <c r="HR240" s="2"/>
      <c r="HS240" s="2"/>
      <c r="HT240" s="2"/>
      <c r="HU240" s="2"/>
      <c r="HV240" s="2"/>
      <c r="HW240" s="2"/>
      <c r="HX240" s="2"/>
      <c r="HY240" s="2"/>
      <c r="HZ240" s="2"/>
      <c r="IA240" s="2"/>
      <c r="IB240" s="2"/>
      <c r="IC240" s="2"/>
      <c r="ID240" s="2"/>
      <c r="IE240" s="2"/>
      <c r="IF240" s="2">
        <v>-1</v>
      </c>
      <c r="IG240" s="2"/>
      <c r="IH240" s="2"/>
      <c r="II240" s="2"/>
      <c r="IJ240" s="2"/>
      <c r="IK240" s="2">
        <v>0</v>
      </c>
      <c r="IL240" s="2"/>
      <c r="IM240" s="2"/>
      <c r="IN240" s="2"/>
      <c r="IO240" s="2"/>
      <c r="IP240" s="2"/>
      <c r="IQ240" s="2"/>
      <c r="IR240" s="2"/>
      <c r="IS240" s="2"/>
      <c r="IT240" s="2"/>
      <c r="IU240" s="2"/>
    </row>
    <row r="241" spans="1:255" x14ac:dyDescent="0.2">
      <c r="A241">
        <v>18</v>
      </c>
      <c r="B241">
        <v>1</v>
      </c>
      <c r="C241">
        <v>365</v>
      </c>
      <c r="E241" t="s">
        <v>412</v>
      </c>
      <c r="F241" t="e">
        <f>'2.Лок.смета.и.Акт'!#REF!</f>
        <v>#REF!</v>
      </c>
      <c r="G241" t="s">
        <v>73</v>
      </c>
      <c r="H241" t="s">
        <v>32</v>
      </c>
      <c r="I241">
        <f>I235*J241</f>
        <v>2.04</v>
      </c>
      <c r="J241">
        <v>81.599999999999994</v>
      </c>
      <c r="K241">
        <v>81.599999999999994</v>
      </c>
      <c r="O241">
        <f t="shared" si="237"/>
        <v>15037</v>
      </c>
      <c r="P241">
        <f t="shared" si="238"/>
        <v>15037</v>
      </c>
      <c r="Q241">
        <f t="shared" si="239"/>
        <v>0</v>
      </c>
      <c r="R241">
        <f t="shared" si="240"/>
        <v>0</v>
      </c>
      <c r="S241">
        <f t="shared" si="241"/>
        <v>0</v>
      </c>
      <c r="T241">
        <f t="shared" si="242"/>
        <v>0</v>
      </c>
      <c r="U241">
        <f t="shared" si="243"/>
        <v>0</v>
      </c>
      <c r="V241">
        <f t="shared" si="244"/>
        <v>0</v>
      </c>
      <c r="W241">
        <f t="shared" si="245"/>
        <v>0</v>
      </c>
      <c r="X241">
        <f t="shared" si="246"/>
        <v>0</v>
      </c>
      <c r="Y241">
        <f t="shared" si="247"/>
        <v>0</v>
      </c>
      <c r="AA241">
        <v>86295184</v>
      </c>
      <c r="AB241">
        <f t="shared" si="248"/>
        <v>975</v>
      </c>
      <c r="AC241">
        <f t="shared" si="276"/>
        <v>975</v>
      </c>
      <c r="AD241">
        <f t="shared" si="271"/>
        <v>0</v>
      </c>
      <c r="AE241">
        <f t="shared" si="272"/>
        <v>0</v>
      </c>
      <c r="AF241">
        <f t="shared" si="273"/>
        <v>0</v>
      </c>
      <c r="AG241">
        <f t="shared" si="249"/>
        <v>0</v>
      </c>
      <c r="AH241">
        <f t="shared" si="274"/>
        <v>0</v>
      </c>
      <c r="AI241">
        <f t="shared" si="275"/>
        <v>0</v>
      </c>
      <c r="AJ241">
        <f t="shared" si="250"/>
        <v>0</v>
      </c>
      <c r="AK241">
        <v>975</v>
      </c>
      <c r="AL241">
        <v>975</v>
      </c>
      <c r="AM241">
        <v>0</v>
      </c>
      <c r="AN241">
        <v>0</v>
      </c>
      <c r="AO241">
        <v>0</v>
      </c>
      <c r="AP241">
        <v>0</v>
      </c>
      <c r="AQ241">
        <v>0</v>
      </c>
      <c r="AR241">
        <v>0</v>
      </c>
      <c r="AS241">
        <v>0</v>
      </c>
      <c r="AT241">
        <v>0</v>
      </c>
      <c r="AU241">
        <v>0</v>
      </c>
      <c r="AV241">
        <v>1</v>
      </c>
      <c r="AW241">
        <v>1</v>
      </c>
      <c r="AZ241">
        <v>1</v>
      </c>
      <c r="BA241">
        <v>1</v>
      </c>
      <c r="BB241">
        <v>1</v>
      </c>
      <c r="BC241">
        <v>7.56</v>
      </c>
      <c r="BD241" t="s">
        <v>6</v>
      </c>
      <c r="BE241" t="s">
        <v>6</v>
      </c>
      <c r="BF241" t="s">
        <v>6</v>
      </c>
      <c r="BG241" t="s">
        <v>6</v>
      </c>
      <c r="BH241">
        <v>3</v>
      </c>
      <c r="BI241">
        <v>1</v>
      </c>
      <c r="BJ241" t="s">
        <v>74</v>
      </c>
      <c r="BM241">
        <v>500003</v>
      </c>
      <c r="BN241">
        <v>0</v>
      </c>
      <c r="BO241" t="s">
        <v>6</v>
      </c>
      <c r="BP241">
        <v>0</v>
      </c>
      <c r="BQ241">
        <v>22</v>
      </c>
      <c r="BR241">
        <v>0</v>
      </c>
      <c r="BS241">
        <v>1</v>
      </c>
      <c r="BT241">
        <v>1</v>
      </c>
      <c r="BU241">
        <v>1</v>
      </c>
      <c r="BV241">
        <v>1</v>
      </c>
      <c r="BW241">
        <v>1</v>
      </c>
      <c r="BX241">
        <v>1</v>
      </c>
      <c r="BY241" t="s">
        <v>6</v>
      </c>
      <c r="BZ241">
        <v>0</v>
      </c>
      <c r="CA241">
        <v>0</v>
      </c>
      <c r="CB241" t="s">
        <v>6</v>
      </c>
      <c r="CE241">
        <v>0</v>
      </c>
      <c r="CF241">
        <v>0</v>
      </c>
      <c r="CG241">
        <v>0</v>
      </c>
      <c r="CM241">
        <v>0</v>
      </c>
      <c r="CN241" t="s">
        <v>6</v>
      </c>
      <c r="CO241">
        <v>0</v>
      </c>
      <c r="CP241">
        <f t="shared" si="251"/>
        <v>15037</v>
      </c>
      <c r="CQ241">
        <f t="shared" si="252"/>
        <v>7371</v>
      </c>
      <c r="CR241">
        <f t="shared" si="253"/>
        <v>0</v>
      </c>
      <c r="CS241">
        <f t="shared" si="254"/>
        <v>0</v>
      </c>
      <c r="CT241">
        <f t="shared" si="255"/>
        <v>0</v>
      </c>
      <c r="CU241">
        <f t="shared" si="256"/>
        <v>0</v>
      </c>
      <c r="CV241">
        <f t="shared" si="257"/>
        <v>0</v>
      </c>
      <c r="CW241">
        <f t="shared" si="258"/>
        <v>0</v>
      </c>
      <c r="CX241">
        <f t="shared" si="259"/>
        <v>0</v>
      </c>
      <c r="CY241">
        <f>(S241+R241)*(BZ241/100)</f>
        <v>0</v>
      </c>
      <c r="CZ241">
        <f>(S241+R241)*(CA241/100)</f>
        <v>0</v>
      </c>
      <c r="DC241" t="s">
        <v>6</v>
      </c>
      <c r="DD241" t="s">
        <v>6</v>
      </c>
      <c r="DE241" t="s">
        <v>6</v>
      </c>
      <c r="DF241" t="s">
        <v>6</v>
      </c>
      <c r="DG241" t="s">
        <v>6</v>
      </c>
      <c r="DH241" t="s">
        <v>6</v>
      </c>
      <c r="DI241" t="s">
        <v>6</v>
      </c>
      <c r="DJ241" t="s">
        <v>6</v>
      </c>
      <c r="DK241" t="s">
        <v>6</v>
      </c>
      <c r="DL241" t="s">
        <v>6</v>
      </c>
      <c r="DM241" t="s">
        <v>6</v>
      </c>
      <c r="DN241">
        <v>0</v>
      </c>
      <c r="DO241">
        <v>0</v>
      </c>
      <c r="DP241">
        <v>1</v>
      </c>
      <c r="DQ241">
        <v>1</v>
      </c>
      <c r="DU241">
        <v>1007</v>
      </c>
      <c r="DV241" t="s">
        <v>32</v>
      </c>
      <c r="DW241" t="e">
        <f>'2.Лок.смета.и.Акт'!#REF!</f>
        <v>#REF!</v>
      </c>
      <c r="DX241">
        <v>1</v>
      </c>
      <c r="DZ241" t="s">
        <v>6</v>
      </c>
      <c r="EA241" t="s">
        <v>6</v>
      </c>
      <c r="EB241" t="s">
        <v>6</v>
      </c>
      <c r="EC241" t="s">
        <v>6</v>
      </c>
      <c r="EE241">
        <v>54938783</v>
      </c>
      <c r="EF241">
        <v>22</v>
      </c>
      <c r="EG241" t="s">
        <v>45</v>
      </c>
      <c r="EH241">
        <v>0</v>
      </c>
      <c r="EI241" t="s">
        <v>6</v>
      </c>
      <c r="EJ241">
        <v>1</v>
      </c>
      <c r="EK241">
        <v>500003</v>
      </c>
      <c r="EL241" t="s">
        <v>46</v>
      </c>
      <c r="EM241" t="s">
        <v>47</v>
      </c>
      <c r="EO241" t="s">
        <v>6</v>
      </c>
      <c r="EQ241">
        <v>0</v>
      </c>
      <c r="ER241">
        <v>6948.56</v>
      </c>
      <c r="ES241">
        <v>975</v>
      </c>
      <c r="ET241">
        <v>0</v>
      </c>
      <c r="EU241">
        <v>0</v>
      </c>
      <c r="EV241">
        <v>0</v>
      </c>
      <c r="EW241">
        <v>0</v>
      </c>
      <c r="EX241">
        <v>0</v>
      </c>
      <c r="EZ241">
        <v>5</v>
      </c>
      <c r="FC241">
        <v>0</v>
      </c>
      <c r="FD241">
        <v>18</v>
      </c>
      <c r="FF241">
        <v>6948.56</v>
      </c>
      <c r="FQ241">
        <v>0</v>
      </c>
      <c r="FR241">
        <f t="shared" si="260"/>
        <v>0</v>
      </c>
      <c r="FS241">
        <v>0</v>
      </c>
      <c r="FX241">
        <v>0</v>
      </c>
      <c r="FY241">
        <v>0</v>
      </c>
      <c r="GA241" t="s">
        <v>75</v>
      </c>
      <c r="GD241">
        <v>1</v>
      </c>
      <c r="GF241">
        <v>907176927</v>
      </c>
      <c r="GG241">
        <v>2</v>
      </c>
      <c r="GH241">
        <v>3</v>
      </c>
      <c r="GI241">
        <v>5</v>
      </c>
      <c r="GJ241">
        <v>0</v>
      </c>
      <c r="GK241">
        <v>0</v>
      </c>
      <c r="GL241">
        <f t="shared" si="261"/>
        <v>0</v>
      </c>
      <c r="GM241">
        <f t="shared" si="262"/>
        <v>15037</v>
      </c>
      <c r="GN241">
        <f t="shared" si="263"/>
        <v>15037</v>
      </c>
      <c r="GO241">
        <f t="shared" si="264"/>
        <v>0</v>
      </c>
      <c r="GP241">
        <f t="shared" si="265"/>
        <v>0</v>
      </c>
      <c r="GR241">
        <v>1</v>
      </c>
      <c r="GS241">
        <v>1</v>
      </c>
      <c r="GT241">
        <v>0</v>
      </c>
      <c r="GU241" t="s">
        <v>6</v>
      </c>
      <c r="GV241">
        <f t="shared" si="266"/>
        <v>0</v>
      </c>
      <c r="GW241">
        <v>1</v>
      </c>
      <c r="GX241">
        <f t="shared" si="267"/>
        <v>0</v>
      </c>
      <c r="HA241">
        <v>0</v>
      </c>
      <c r="HB241">
        <v>0</v>
      </c>
      <c r="HC241">
        <f t="shared" si="268"/>
        <v>0</v>
      </c>
      <c r="HE241" t="s">
        <v>38</v>
      </c>
      <c r="HF241" t="s">
        <v>39</v>
      </c>
      <c r="HM241" t="s">
        <v>6</v>
      </c>
      <c r="HN241" t="s">
        <v>6</v>
      </c>
      <c r="HO241" t="s">
        <v>6</v>
      </c>
      <c r="HP241" t="s">
        <v>6</v>
      </c>
      <c r="HQ241" t="s">
        <v>6</v>
      </c>
      <c r="IF241">
        <v>-1</v>
      </c>
      <c r="IK241">
        <v>0</v>
      </c>
    </row>
    <row r="242" spans="1:255" x14ac:dyDescent="0.2">
      <c r="A242" s="2">
        <v>18</v>
      </c>
      <c r="B242" s="2">
        <v>1</v>
      </c>
      <c r="C242" s="2">
        <v>357</v>
      </c>
      <c r="D242" s="2"/>
      <c r="E242" s="2" t="s">
        <v>413</v>
      </c>
      <c r="F242" s="2" t="s">
        <v>77</v>
      </c>
      <c r="G242" s="2" t="s">
        <v>414</v>
      </c>
      <c r="H242" s="2" t="s">
        <v>32</v>
      </c>
      <c r="I242" s="2">
        <f>I234*J242</f>
        <v>0.49</v>
      </c>
      <c r="J242" s="216">
        <f>'5.Ведомость_списания'!F115</f>
        <v>19.599999999999998</v>
      </c>
      <c r="K242" s="2">
        <v>19.600000000000001</v>
      </c>
      <c r="L242" s="2"/>
      <c r="M242" s="2"/>
      <c r="N242" s="2"/>
      <c r="O242" s="2">
        <f t="shared" si="237"/>
        <v>408</v>
      </c>
      <c r="P242" s="2">
        <f t="shared" si="238"/>
        <v>408</v>
      </c>
      <c r="Q242" s="2">
        <f t="shared" si="239"/>
        <v>0</v>
      </c>
      <c r="R242" s="2">
        <f t="shared" si="240"/>
        <v>0</v>
      </c>
      <c r="S242" s="2">
        <f t="shared" si="241"/>
        <v>0</v>
      </c>
      <c r="T242" s="2">
        <f t="shared" si="242"/>
        <v>0</v>
      </c>
      <c r="U242" s="2">
        <f t="shared" si="243"/>
        <v>0</v>
      </c>
      <c r="V242" s="2">
        <f t="shared" si="244"/>
        <v>0</v>
      </c>
      <c r="W242" s="2">
        <f t="shared" si="245"/>
        <v>0</v>
      </c>
      <c r="X242" s="2">
        <f t="shared" si="246"/>
        <v>0</v>
      </c>
      <c r="Y242" s="2">
        <f t="shared" si="247"/>
        <v>0</v>
      </c>
      <c r="Z242" s="2"/>
      <c r="AA242" s="2">
        <v>86295183</v>
      </c>
      <c r="AB242" s="2">
        <f t="shared" si="248"/>
        <v>832.88</v>
      </c>
      <c r="AC242" s="2">
        <f t="shared" si="276"/>
        <v>832.88</v>
      </c>
      <c r="AD242" s="2">
        <f t="shared" si="271"/>
        <v>0</v>
      </c>
      <c r="AE242" s="2">
        <f t="shared" si="272"/>
        <v>0</v>
      </c>
      <c r="AF242" s="2">
        <f t="shared" si="273"/>
        <v>0</v>
      </c>
      <c r="AG242" s="2">
        <f t="shared" si="249"/>
        <v>0</v>
      </c>
      <c r="AH242" s="2">
        <f t="shared" si="274"/>
        <v>0</v>
      </c>
      <c r="AI242" s="2">
        <f t="shared" si="275"/>
        <v>0</v>
      </c>
      <c r="AJ242" s="2">
        <f t="shared" si="250"/>
        <v>0</v>
      </c>
      <c r="AK242" s="2">
        <v>832.88</v>
      </c>
      <c r="AL242" s="110">
        <f>'1.Лок.смета.и.Акт'!F460</f>
        <v>832.88</v>
      </c>
      <c r="AM242" s="2">
        <v>0</v>
      </c>
      <c r="AN242" s="2">
        <v>0</v>
      </c>
      <c r="AO242" s="2">
        <v>0</v>
      </c>
      <c r="AP242" s="2">
        <v>0</v>
      </c>
      <c r="AQ242" s="2">
        <v>0</v>
      </c>
      <c r="AR242" s="2">
        <v>0</v>
      </c>
      <c r="AS242" s="2">
        <v>0</v>
      </c>
      <c r="AT242" s="2">
        <v>0</v>
      </c>
      <c r="AU242" s="2">
        <v>0</v>
      </c>
      <c r="AV242" s="2">
        <v>1</v>
      </c>
      <c r="AW242" s="2">
        <v>1</v>
      </c>
      <c r="AX242" s="2"/>
      <c r="AY242" s="2"/>
      <c r="AZ242" s="2">
        <v>1</v>
      </c>
      <c r="BA242" s="2">
        <v>1</v>
      </c>
      <c r="BB242" s="2">
        <v>1</v>
      </c>
      <c r="BC242" s="2">
        <v>1</v>
      </c>
      <c r="BD242" s="2" t="s">
        <v>6</v>
      </c>
      <c r="BE242" s="2" t="s">
        <v>6</v>
      </c>
      <c r="BF242" s="2" t="s">
        <v>6</v>
      </c>
      <c r="BG242" s="2" t="s">
        <v>6</v>
      </c>
      <c r="BH242" s="2">
        <v>3</v>
      </c>
      <c r="BI242" s="2">
        <v>1</v>
      </c>
      <c r="BJ242" s="2" t="s">
        <v>79</v>
      </c>
      <c r="BK242" s="2"/>
      <c r="BL242" s="2"/>
      <c r="BM242" s="2">
        <v>500003</v>
      </c>
      <c r="BN242" s="2">
        <v>0</v>
      </c>
      <c r="BO242" s="2" t="s">
        <v>6</v>
      </c>
      <c r="BP242" s="2">
        <v>0</v>
      </c>
      <c r="BQ242" s="2">
        <v>22</v>
      </c>
      <c r="BR242" s="2">
        <v>0</v>
      </c>
      <c r="BS242" s="2">
        <v>1</v>
      </c>
      <c r="BT242" s="2">
        <v>1</v>
      </c>
      <c r="BU242" s="2">
        <v>1</v>
      </c>
      <c r="BV242" s="2">
        <v>1</v>
      </c>
      <c r="BW242" s="2">
        <v>1</v>
      </c>
      <c r="BX242" s="2">
        <v>1</v>
      </c>
      <c r="BY242" s="2" t="s">
        <v>6</v>
      </c>
      <c r="BZ242" s="2">
        <v>0</v>
      </c>
      <c r="CA242" s="2">
        <v>0</v>
      </c>
      <c r="CB242" s="2" t="s">
        <v>6</v>
      </c>
      <c r="CC242" s="2"/>
      <c r="CD242" s="2"/>
      <c r="CE242" s="2">
        <v>0</v>
      </c>
      <c r="CF242" s="2">
        <v>0</v>
      </c>
      <c r="CG242" s="2">
        <v>0</v>
      </c>
      <c r="CH242" s="2"/>
      <c r="CI242" s="2"/>
      <c r="CJ242" s="2"/>
      <c r="CK242" s="2"/>
      <c r="CL242" s="2"/>
      <c r="CM242" s="2">
        <v>0</v>
      </c>
      <c r="CN242" s="2" t="s">
        <v>6</v>
      </c>
      <c r="CO242" s="2">
        <v>0</v>
      </c>
      <c r="CP242" s="2">
        <f t="shared" si="251"/>
        <v>408</v>
      </c>
      <c r="CQ242" s="2">
        <f t="shared" si="252"/>
        <v>832.88</v>
      </c>
      <c r="CR242" s="2">
        <f t="shared" si="253"/>
        <v>0</v>
      </c>
      <c r="CS242" s="2">
        <f t="shared" si="254"/>
        <v>0</v>
      </c>
      <c r="CT242" s="2">
        <f t="shared" si="255"/>
        <v>0</v>
      </c>
      <c r="CU242" s="2">
        <f t="shared" si="256"/>
        <v>0</v>
      </c>
      <c r="CV242" s="2">
        <f t="shared" si="257"/>
        <v>0</v>
      </c>
      <c r="CW242" s="2">
        <f t="shared" si="258"/>
        <v>0</v>
      </c>
      <c r="CX242" s="2">
        <f t="shared" si="259"/>
        <v>0</v>
      </c>
      <c r="CY242" s="2">
        <f>(((S242+(R242*IF(0,0,1)))*AT242)/100)</f>
        <v>0</v>
      </c>
      <c r="CZ242" s="2">
        <f>(((S242+(R242*IF(0,0,1)))*AU242)/100)</f>
        <v>0</v>
      </c>
      <c r="DA242" s="2"/>
      <c r="DB242" s="2"/>
      <c r="DC242" s="2" t="s">
        <v>6</v>
      </c>
      <c r="DD242" s="2" t="s">
        <v>6</v>
      </c>
      <c r="DE242" s="2" t="s">
        <v>6</v>
      </c>
      <c r="DF242" s="2" t="s">
        <v>6</v>
      </c>
      <c r="DG242" s="2" t="s">
        <v>6</v>
      </c>
      <c r="DH242" s="2" t="s">
        <v>6</v>
      </c>
      <c r="DI242" s="2" t="s">
        <v>6</v>
      </c>
      <c r="DJ242" s="2" t="s">
        <v>6</v>
      </c>
      <c r="DK242" s="2" t="s">
        <v>6</v>
      </c>
      <c r="DL242" s="2" t="s">
        <v>6</v>
      </c>
      <c r="DM242" s="2" t="s">
        <v>6</v>
      </c>
      <c r="DN242" s="2">
        <v>0</v>
      </c>
      <c r="DO242" s="2">
        <v>0</v>
      </c>
      <c r="DP242" s="2">
        <v>1</v>
      </c>
      <c r="DQ242" s="2">
        <v>1</v>
      </c>
      <c r="DR242" s="2"/>
      <c r="DS242" s="2"/>
      <c r="DT242" s="2"/>
      <c r="DU242" s="2">
        <v>1007</v>
      </c>
      <c r="DV242" s="2" t="s">
        <v>32</v>
      </c>
      <c r="DW242" s="2" t="s">
        <v>32</v>
      </c>
      <c r="DX242" s="2">
        <v>1</v>
      </c>
      <c r="DY242" s="2"/>
      <c r="DZ242" s="2" t="s">
        <v>6</v>
      </c>
      <c r="EA242" s="2" t="s">
        <v>6</v>
      </c>
      <c r="EB242" s="2" t="s">
        <v>6</v>
      </c>
      <c r="EC242" s="2" t="s">
        <v>6</v>
      </c>
      <c r="ED242" s="2"/>
      <c r="EE242" s="2">
        <v>54938783</v>
      </c>
      <c r="EF242" s="2">
        <v>22</v>
      </c>
      <c r="EG242" s="2" t="s">
        <v>45</v>
      </c>
      <c r="EH242" s="2">
        <v>0</v>
      </c>
      <c r="EI242" s="2" t="s">
        <v>6</v>
      </c>
      <c r="EJ242" s="2">
        <v>1</v>
      </c>
      <c r="EK242" s="2">
        <v>500003</v>
      </c>
      <c r="EL242" s="2" t="s">
        <v>46</v>
      </c>
      <c r="EM242" s="2" t="s">
        <v>47</v>
      </c>
      <c r="EN242" s="2"/>
      <c r="EO242" s="2" t="s">
        <v>6</v>
      </c>
      <c r="EP242" s="2"/>
      <c r="EQ242" s="2">
        <v>0</v>
      </c>
      <c r="ER242" s="2">
        <v>832.88</v>
      </c>
      <c r="ES242" s="110">
        <f>'1.Лок.смета.и.Акт'!F460</f>
        <v>832.88</v>
      </c>
      <c r="ET242" s="2">
        <v>0</v>
      </c>
      <c r="EU242" s="2">
        <v>0</v>
      </c>
      <c r="EV242" s="2">
        <v>0</v>
      </c>
      <c r="EW242" s="2">
        <v>0</v>
      </c>
      <c r="EX242" s="2">
        <v>0</v>
      </c>
      <c r="EY242" s="2"/>
      <c r="EZ242" s="2"/>
      <c r="FA242" s="2"/>
      <c r="FB242" s="2"/>
      <c r="FC242" s="2"/>
      <c r="FD242" s="2"/>
      <c r="FE242" s="2"/>
      <c r="FF242" s="2"/>
      <c r="FG242" s="2"/>
      <c r="FH242" s="2"/>
      <c r="FI242" s="2"/>
      <c r="FJ242" s="2"/>
      <c r="FK242" s="2"/>
      <c r="FL242" s="2"/>
      <c r="FM242" s="2"/>
      <c r="FN242" s="2"/>
      <c r="FO242" s="2"/>
      <c r="FP242" s="2"/>
      <c r="FQ242" s="2">
        <v>0</v>
      </c>
      <c r="FR242" s="2">
        <f t="shared" si="260"/>
        <v>0</v>
      </c>
      <c r="FS242" s="2">
        <v>0</v>
      </c>
      <c r="FT242" s="2"/>
      <c r="FU242" s="2"/>
      <c r="FV242" s="2"/>
      <c r="FW242" s="2"/>
      <c r="FX242" s="2">
        <v>0</v>
      </c>
      <c r="FY242" s="2">
        <v>0</v>
      </c>
      <c r="FZ242" s="2"/>
      <c r="GA242" s="2" t="s">
        <v>6</v>
      </c>
      <c r="GB242" s="2"/>
      <c r="GC242" s="2"/>
      <c r="GD242" s="2">
        <v>1</v>
      </c>
      <c r="GE242" s="2"/>
      <c r="GF242" s="2">
        <v>1421145445</v>
      </c>
      <c r="GG242" s="2">
        <v>2</v>
      </c>
      <c r="GH242" s="2">
        <v>1</v>
      </c>
      <c r="GI242" s="2">
        <v>-2</v>
      </c>
      <c r="GJ242" s="2">
        <v>0</v>
      </c>
      <c r="GK242" s="2">
        <v>0</v>
      </c>
      <c r="GL242" s="2">
        <f t="shared" si="261"/>
        <v>0</v>
      </c>
      <c r="GM242" s="2">
        <f t="shared" si="262"/>
        <v>408</v>
      </c>
      <c r="GN242" s="2">
        <f t="shared" si="263"/>
        <v>408</v>
      </c>
      <c r="GO242" s="2">
        <f t="shared" si="264"/>
        <v>0</v>
      </c>
      <c r="GP242" s="2">
        <f t="shared" si="265"/>
        <v>0</v>
      </c>
      <c r="GQ242" s="2"/>
      <c r="GR242" s="2">
        <v>0</v>
      </c>
      <c r="GS242" s="2">
        <v>3</v>
      </c>
      <c r="GT242" s="2">
        <v>0</v>
      </c>
      <c r="GU242" s="2" t="s">
        <v>6</v>
      </c>
      <c r="GV242" s="2">
        <f t="shared" si="266"/>
        <v>0</v>
      </c>
      <c r="GW242" s="2">
        <v>1</v>
      </c>
      <c r="GX242" s="2">
        <f t="shared" si="267"/>
        <v>0</v>
      </c>
      <c r="GY242" s="2"/>
      <c r="GZ242" s="2"/>
      <c r="HA242" s="2">
        <v>0</v>
      </c>
      <c r="HB242" s="2">
        <v>0</v>
      </c>
      <c r="HC242" s="2">
        <f t="shared" si="268"/>
        <v>0</v>
      </c>
      <c r="HD242" s="2"/>
      <c r="HE242" s="2" t="s">
        <v>6</v>
      </c>
      <c r="HF242" s="2" t="s">
        <v>6</v>
      </c>
      <c r="HG242" s="2"/>
      <c r="HH242" s="2"/>
      <c r="HI242" s="2"/>
      <c r="HJ242" s="2"/>
      <c r="HK242" s="2"/>
      <c r="HL242" s="2"/>
      <c r="HM242" s="2" t="s">
        <v>6</v>
      </c>
      <c r="HN242" s="2" t="s">
        <v>6</v>
      </c>
      <c r="HO242" s="2" t="s">
        <v>6</v>
      </c>
      <c r="HP242" s="2" t="s">
        <v>6</v>
      </c>
      <c r="HQ242" s="2" t="s">
        <v>6</v>
      </c>
      <c r="HR242" s="2"/>
      <c r="HS242" s="2"/>
      <c r="HT242" s="2"/>
      <c r="HU242" s="2"/>
      <c r="HV242" s="2"/>
      <c r="HW242" s="2"/>
      <c r="HX242" s="2"/>
      <c r="HY242" s="2"/>
      <c r="HZ242" s="2"/>
      <c r="IA242" s="2"/>
      <c r="IB242" s="2"/>
      <c r="IC242" s="2"/>
      <c r="ID242" s="2"/>
      <c r="IE242" s="2"/>
      <c r="IF242" s="2">
        <v>-1</v>
      </c>
      <c r="IG242" s="2"/>
      <c r="IH242" s="2"/>
      <c r="II242" s="2"/>
      <c r="IJ242" s="2"/>
      <c r="IK242" s="2">
        <v>0</v>
      </c>
      <c r="IL242" s="2"/>
      <c r="IM242" s="2"/>
      <c r="IN242" s="2"/>
      <c r="IO242" s="2"/>
      <c r="IP242" s="2"/>
      <c r="IQ242" s="2"/>
      <c r="IR242" s="2"/>
      <c r="IS242" s="2"/>
      <c r="IT242" s="2"/>
      <c r="IU242" s="2"/>
    </row>
    <row r="243" spans="1:255" x14ac:dyDescent="0.2">
      <c r="A243">
        <v>18</v>
      </c>
      <c r="B243">
        <v>1</v>
      </c>
      <c r="C243">
        <v>366</v>
      </c>
      <c r="E243" t="s">
        <v>413</v>
      </c>
      <c r="F243" t="e">
        <f>'2.Лок.смета.и.Акт'!#REF!</f>
        <v>#REF!</v>
      </c>
      <c r="G243" t="s">
        <v>414</v>
      </c>
      <c r="H243" t="s">
        <v>32</v>
      </c>
      <c r="I243">
        <f>I235*J243</f>
        <v>0.49</v>
      </c>
      <c r="J243">
        <v>19.599999999999998</v>
      </c>
      <c r="K243">
        <v>19.600000000000001</v>
      </c>
      <c r="O243">
        <f t="shared" si="237"/>
        <v>3179</v>
      </c>
      <c r="P243">
        <f t="shared" si="238"/>
        <v>3179</v>
      </c>
      <c r="Q243">
        <f t="shared" si="239"/>
        <v>0</v>
      </c>
      <c r="R243">
        <f t="shared" si="240"/>
        <v>0</v>
      </c>
      <c r="S243">
        <f t="shared" si="241"/>
        <v>0</v>
      </c>
      <c r="T243">
        <f t="shared" si="242"/>
        <v>0</v>
      </c>
      <c r="U243">
        <f t="shared" si="243"/>
        <v>0</v>
      </c>
      <c r="V243">
        <f t="shared" si="244"/>
        <v>0</v>
      </c>
      <c r="W243">
        <f t="shared" si="245"/>
        <v>0</v>
      </c>
      <c r="X243">
        <f t="shared" si="246"/>
        <v>0</v>
      </c>
      <c r="Y243">
        <f t="shared" si="247"/>
        <v>0</v>
      </c>
      <c r="AA243">
        <v>86295184</v>
      </c>
      <c r="AB243">
        <f t="shared" si="248"/>
        <v>858.08</v>
      </c>
      <c r="AC243">
        <f t="shared" si="276"/>
        <v>858.08</v>
      </c>
      <c r="AD243">
        <f t="shared" si="271"/>
        <v>0</v>
      </c>
      <c r="AE243">
        <f t="shared" si="272"/>
        <v>0</v>
      </c>
      <c r="AF243">
        <f t="shared" si="273"/>
        <v>0</v>
      </c>
      <c r="AG243">
        <f t="shared" si="249"/>
        <v>0</v>
      </c>
      <c r="AH243">
        <f t="shared" si="274"/>
        <v>0</v>
      </c>
      <c r="AI243">
        <f t="shared" si="275"/>
        <v>0</v>
      </c>
      <c r="AJ243">
        <f t="shared" si="250"/>
        <v>0</v>
      </c>
      <c r="AK243">
        <v>858.08</v>
      </c>
      <c r="AL243">
        <v>858.08</v>
      </c>
      <c r="AM243">
        <v>0</v>
      </c>
      <c r="AN243">
        <v>0</v>
      </c>
      <c r="AO243">
        <v>0</v>
      </c>
      <c r="AP243">
        <v>0</v>
      </c>
      <c r="AQ243">
        <v>0</v>
      </c>
      <c r="AR243">
        <v>0</v>
      </c>
      <c r="AS243">
        <v>0</v>
      </c>
      <c r="AT243">
        <v>0</v>
      </c>
      <c r="AU243">
        <v>0</v>
      </c>
      <c r="AV243">
        <v>1</v>
      </c>
      <c r="AW243">
        <v>1</v>
      </c>
      <c r="AZ243">
        <v>1</v>
      </c>
      <c r="BA243">
        <v>1</v>
      </c>
      <c r="BB243">
        <v>1</v>
      </c>
      <c r="BC243">
        <v>7.56</v>
      </c>
      <c r="BD243" t="s">
        <v>6</v>
      </c>
      <c r="BE243" t="s">
        <v>6</v>
      </c>
      <c r="BF243" t="s">
        <v>6</v>
      </c>
      <c r="BG243" t="s">
        <v>6</v>
      </c>
      <c r="BH243">
        <v>3</v>
      </c>
      <c r="BI243">
        <v>1</v>
      </c>
      <c r="BJ243" t="s">
        <v>79</v>
      </c>
      <c r="BM243">
        <v>500003</v>
      </c>
      <c r="BN243">
        <v>0</v>
      </c>
      <c r="BO243" t="s">
        <v>6</v>
      </c>
      <c r="BP243">
        <v>0</v>
      </c>
      <c r="BQ243">
        <v>22</v>
      </c>
      <c r="BR243">
        <v>0</v>
      </c>
      <c r="BS243">
        <v>1</v>
      </c>
      <c r="BT243">
        <v>1</v>
      </c>
      <c r="BU243">
        <v>1</v>
      </c>
      <c r="BV243">
        <v>1</v>
      </c>
      <c r="BW243">
        <v>1</v>
      </c>
      <c r="BX243">
        <v>1</v>
      </c>
      <c r="BY243" t="s">
        <v>6</v>
      </c>
      <c r="BZ243">
        <v>0</v>
      </c>
      <c r="CA243">
        <v>0</v>
      </c>
      <c r="CB243" t="s">
        <v>6</v>
      </c>
      <c r="CE243">
        <v>0</v>
      </c>
      <c r="CF243">
        <v>0</v>
      </c>
      <c r="CG243">
        <v>0</v>
      </c>
      <c r="CM243">
        <v>0</v>
      </c>
      <c r="CN243" t="s">
        <v>6</v>
      </c>
      <c r="CO243">
        <v>0</v>
      </c>
      <c r="CP243">
        <f t="shared" si="251"/>
        <v>3179</v>
      </c>
      <c r="CQ243">
        <f t="shared" si="252"/>
        <v>6487.0847999999996</v>
      </c>
      <c r="CR243">
        <f t="shared" si="253"/>
        <v>0</v>
      </c>
      <c r="CS243">
        <f t="shared" si="254"/>
        <v>0</v>
      </c>
      <c r="CT243">
        <f t="shared" si="255"/>
        <v>0</v>
      </c>
      <c r="CU243">
        <f t="shared" si="256"/>
        <v>0</v>
      </c>
      <c r="CV243">
        <f t="shared" si="257"/>
        <v>0</v>
      </c>
      <c r="CW243">
        <f t="shared" si="258"/>
        <v>0</v>
      </c>
      <c r="CX243">
        <f t="shared" si="259"/>
        <v>0</v>
      </c>
      <c r="CY243">
        <f>(S243+R243)*(BZ243/100)</f>
        <v>0</v>
      </c>
      <c r="CZ243">
        <f>(S243+R243)*(CA243/100)</f>
        <v>0</v>
      </c>
      <c r="DC243" t="s">
        <v>6</v>
      </c>
      <c r="DD243" t="s">
        <v>6</v>
      </c>
      <c r="DE243" t="s">
        <v>6</v>
      </c>
      <c r="DF243" t="s">
        <v>6</v>
      </c>
      <c r="DG243" t="s">
        <v>6</v>
      </c>
      <c r="DH243" t="s">
        <v>6</v>
      </c>
      <c r="DI243" t="s">
        <v>6</v>
      </c>
      <c r="DJ243" t="s">
        <v>6</v>
      </c>
      <c r="DK243" t="s">
        <v>6</v>
      </c>
      <c r="DL243" t="s">
        <v>6</v>
      </c>
      <c r="DM243" t="s">
        <v>6</v>
      </c>
      <c r="DN243">
        <v>0</v>
      </c>
      <c r="DO243">
        <v>0</v>
      </c>
      <c r="DP243">
        <v>1</v>
      </c>
      <c r="DQ243">
        <v>1</v>
      </c>
      <c r="DU243">
        <v>1007</v>
      </c>
      <c r="DV243" t="s">
        <v>32</v>
      </c>
      <c r="DW243" t="e">
        <f>'2.Лок.смета.и.Акт'!#REF!</f>
        <v>#REF!</v>
      </c>
      <c r="DX243">
        <v>1</v>
      </c>
      <c r="DZ243" t="s">
        <v>6</v>
      </c>
      <c r="EA243" t="s">
        <v>6</v>
      </c>
      <c r="EB243" t="s">
        <v>6</v>
      </c>
      <c r="EC243" t="s">
        <v>6</v>
      </c>
      <c r="EE243">
        <v>54938783</v>
      </c>
      <c r="EF243">
        <v>22</v>
      </c>
      <c r="EG243" t="s">
        <v>45</v>
      </c>
      <c r="EH243">
        <v>0</v>
      </c>
      <c r="EI243" t="s">
        <v>6</v>
      </c>
      <c r="EJ243">
        <v>1</v>
      </c>
      <c r="EK243">
        <v>500003</v>
      </c>
      <c r="EL243" t="s">
        <v>46</v>
      </c>
      <c r="EM243" t="s">
        <v>47</v>
      </c>
      <c r="EO243" t="s">
        <v>6</v>
      </c>
      <c r="EQ243">
        <v>0</v>
      </c>
      <c r="ER243">
        <v>6115.22</v>
      </c>
      <c r="ES243">
        <v>858.08</v>
      </c>
      <c r="ET243">
        <v>0</v>
      </c>
      <c r="EU243">
        <v>0</v>
      </c>
      <c r="EV243">
        <v>0</v>
      </c>
      <c r="EW243">
        <v>0</v>
      </c>
      <c r="EX243">
        <v>0</v>
      </c>
      <c r="EZ243">
        <v>5</v>
      </c>
      <c r="FC243">
        <v>0</v>
      </c>
      <c r="FD243">
        <v>18</v>
      </c>
      <c r="FF243">
        <v>6115.22</v>
      </c>
      <c r="FQ243">
        <v>0</v>
      </c>
      <c r="FR243">
        <f t="shared" si="260"/>
        <v>0</v>
      </c>
      <c r="FS243">
        <v>0</v>
      </c>
      <c r="FX243">
        <v>0</v>
      </c>
      <c r="FY243">
        <v>0</v>
      </c>
      <c r="GA243" t="s">
        <v>80</v>
      </c>
      <c r="GD243">
        <v>1</v>
      </c>
      <c r="GF243">
        <v>1421145445</v>
      </c>
      <c r="GG243">
        <v>2</v>
      </c>
      <c r="GH243">
        <v>3</v>
      </c>
      <c r="GI243">
        <v>5</v>
      </c>
      <c r="GJ243">
        <v>0</v>
      </c>
      <c r="GK243">
        <v>0</v>
      </c>
      <c r="GL243">
        <f t="shared" si="261"/>
        <v>0</v>
      </c>
      <c r="GM243">
        <f t="shared" si="262"/>
        <v>3179</v>
      </c>
      <c r="GN243">
        <f t="shared" si="263"/>
        <v>3179</v>
      </c>
      <c r="GO243">
        <f t="shared" si="264"/>
        <v>0</v>
      </c>
      <c r="GP243">
        <f t="shared" si="265"/>
        <v>0</v>
      </c>
      <c r="GR243">
        <v>1</v>
      </c>
      <c r="GS243">
        <v>1</v>
      </c>
      <c r="GT243">
        <v>0</v>
      </c>
      <c r="GU243" t="s">
        <v>6</v>
      </c>
      <c r="GV243">
        <f t="shared" si="266"/>
        <v>0</v>
      </c>
      <c r="GW243">
        <v>1</v>
      </c>
      <c r="GX243">
        <f t="shared" si="267"/>
        <v>0</v>
      </c>
      <c r="HA243">
        <v>0</v>
      </c>
      <c r="HB243">
        <v>0</v>
      </c>
      <c r="HC243">
        <f t="shared" si="268"/>
        <v>0</v>
      </c>
      <c r="HE243" t="s">
        <v>38</v>
      </c>
      <c r="HF243" t="s">
        <v>39</v>
      </c>
      <c r="HM243" t="s">
        <v>6</v>
      </c>
      <c r="HN243" t="s">
        <v>6</v>
      </c>
      <c r="HO243" t="s">
        <v>6</v>
      </c>
      <c r="HP243" t="s">
        <v>6</v>
      </c>
      <c r="HQ243" t="s">
        <v>6</v>
      </c>
      <c r="IF243">
        <v>-1</v>
      </c>
      <c r="IK243">
        <v>0</v>
      </c>
    </row>
    <row r="244" spans="1:255" x14ac:dyDescent="0.2">
      <c r="A244" s="2">
        <v>17</v>
      </c>
      <c r="B244" s="2">
        <v>1</v>
      </c>
      <c r="C244" s="2">
        <f>ROW(SmtRes!A376)</f>
        <v>376</v>
      </c>
      <c r="D244" s="2">
        <f>ROW(EtalonRes!A421)</f>
        <v>421</v>
      </c>
      <c r="E244" s="2" t="s">
        <v>415</v>
      </c>
      <c r="F244" s="2" t="s">
        <v>81</v>
      </c>
      <c r="G244" s="2" t="s">
        <v>82</v>
      </c>
      <c r="H244" s="2" t="s">
        <v>21</v>
      </c>
      <c r="I244" s="2">
        <f>'2.Лок.смета.и.Акт'!E52</f>
        <v>0.3</v>
      </c>
      <c r="J244" s="2">
        <v>0</v>
      </c>
      <c r="K244" s="2">
        <v>0.3</v>
      </c>
      <c r="L244" s="2"/>
      <c r="M244" s="2"/>
      <c r="N244" s="2"/>
      <c r="O244" s="2">
        <f t="shared" si="237"/>
        <v>3699</v>
      </c>
      <c r="P244" s="2">
        <f t="shared" si="238"/>
        <v>0</v>
      </c>
      <c r="Q244" s="2">
        <f t="shared" si="239"/>
        <v>2779</v>
      </c>
      <c r="R244" s="2">
        <f t="shared" si="240"/>
        <v>321</v>
      </c>
      <c r="S244" s="2">
        <f t="shared" si="241"/>
        <v>920</v>
      </c>
      <c r="T244" s="2">
        <f t="shared" si="242"/>
        <v>0</v>
      </c>
      <c r="U244" s="2">
        <f t="shared" si="243"/>
        <v>98.146439999999984</v>
      </c>
      <c r="V244" s="2">
        <f t="shared" si="244"/>
        <v>23.587439999999997</v>
      </c>
      <c r="W244" s="2">
        <f t="shared" si="245"/>
        <v>0</v>
      </c>
      <c r="X244" s="2">
        <f t="shared" si="246"/>
        <v>1924</v>
      </c>
      <c r="Y244" s="2">
        <f t="shared" si="247"/>
        <v>1241</v>
      </c>
      <c r="Z244" s="2"/>
      <c r="AA244" s="2">
        <v>86295183</v>
      </c>
      <c r="AB244" s="2">
        <f t="shared" si="248"/>
        <v>12328.44</v>
      </c>
      <c r="AC244" s="2">
        <f>ROUND((ES244+(SUM(SmtRes!BC367:'SmtRes'!BC376)+SUM(EtalonRes!AL413:'EtalonRes'!AL421))),2)</f>
        <v>0</v>
      </c>
      <c r="AD244" s="2">
        <f>ROUND(((((ET244*1.16)+(SUM(SmtRes!BD367:'SmtRes'!BD376)+SUM(EtalonRes!AM413:'EtalonRes'!AM421)))-((EU244*1.16)+(SUM(SmtRes!BE367:'SmtRes'!BE376)+SUM(EtalonRes!AN413:'EtalonRes'!AN421))))+AE244),2)</f>
        <v>9263</v>
      </c>
      <c r="AE244" s="2">
        <f>ROUND(((EU244*1.16)+(SUM(SmtRes!BE367:'SmtRes'!BE376)+SUM(EtalonRes!AN413:'EtalonRes'!AN421))),2)</f>
        <v>1070.0899999999999</v>
      </c>
      <c r="AF244" s="2">
        <f>ROUND(((EV244*1.16)),2)</f>
        <v>3065.44</v>
      </c>
      <c r="AG244" s="2">
        <f t="shared" si="249"/>
        <v>0</v>
      </c>
      <c r="AH244" s="2">
        <f>((EW244*1.16))</f>
        <v>327.15479999999997</v>
      </c>
      <c r="AI244" s="2">
        <f>((EX244*1.16))</f>
        <v>78.624799999999993</v>
      </c>
      <c r="AJ244" s="2">
        <f t="shared" si="250"/>
        <v>0</v>
      </c>
      <c r="AK244" s="2">
        <v>9460.4599999999991</v>
      </c>
      <c r="AL244" s="2">
        <v>455.83</v>
      </c>
      <c r="AM244" s="2">
        <v>6362.01</v>
      </c>
      <c r="AN244" s="2">
        <v>922.49</v>
      </c>
      <c r="AO244" s="2">
        <v>2642.62</v>
      </c>
      <c r="AP244" s="2">
        <v>0</v>
      </c>
      <c r="AQ244" s="2">
        <v>282.02999999999997</v>
      </c>
      <c r="AR244" s="2">
        <v>67.78</v>
      </c>
      <c r="AS244" s="2">
        <v>0</v>
      </c>
      <c r="AT244" s="2">
        <v>155</v>
      </c>
      <c r="AU244" s="2">
        <v>100</v>
      </c>
      <c r="AV244" s="2">
        <v>1</v>
      </c>
      <c r="AW244" s="2">
        <v>1</v>
      </c>
      <c r="AX244" s="2"/>
      <c r="AY244" s="2"/>
      <c r="AZ244" s="2">
        <v>1</v>
      </c>
      <c r="BA244" s="2">
        <v>1</v>
      </c>
      <c r="BB244" s="2">
        <v>1</v>
      </c>
      <c r="BC244" s="2">
        <v>1</v>
      </c>
      <c r="BD244" s="2" t="s">
        <v>6</v>
      </c>
      <c r="BE244" s="2" t="s">
        <v>6</v>
      </c>
      <c r="BF244" s="2" t="s">
        <v>6</v>
      </c>
      <c r="BG244" s="2" t="s">
        <v>6</v>
      </c>
      <c r="BH244" s="2">
        <v>0</v>
      </c>
      <c r="BI244" s="2">
        <v>1</v>
      </c>
      <c r="BJ244" s="2" t="s">
        <v>83</v>
      </c>
      <c r="BK244" s="2"/>
      <c r="BL244" s="2"/>
      <c r="BM244" s="2">
        <v>7005</v>
      </c>
      <c r="BN244" s="2">
        <v>0</v>
      </c>
      <c r="BO244" s="2" t="s">
        <v>6</v>
      </c>
      <c r="BP244" s="2">
        <v>0</v>
      </c>
      <c r="BQ244" s="2">
        <v>1</v>
      </c>
      <c r="BR244" s="2">
        <v>0</v>
      </c>
      <c r="BS244" s="2">
        <v>1</v>
      </c>
      <c r="BT244" s="2">
        <v>1</v>
      </c>
      <c r="BU244" s="2">
        <v>1</v>
      </c>
      <c r="BV244" s="2">
        <v>1</v>
      </c>
      <c r="BW244" s="2">
        <v>1</v>
      </c>
      <c r="BX244" s="2">
        <v>1</v>
      </c>
      <c r="BY244" s="2" t="s">
        <v>6</v>
      </c>
      <c r="BZ244" s="2">
        <v>155</v>
      </c>
      <c r="CA244" s="2">
        <v>100</v>
      </c>
      <c r="CB244" s="2" t="s">
        <v>6</v>
      </c>
      <c r="CC244" s="2"/>
      <c r="CD244" s="2"/>
      <c r="CE244" s="2">
        <v>0</v>
      </c>
      <c r="CF244" s="2">
        <v>0</v>
      </c>
      <c r="CG244" s="2">
        <v>0</v>
      </c>
      <c r="CH244" s="2"/>
      <c r="CI244" s="2"/>
      <c r="CJ244" s="2"/>
      <c r="CK244" s="2"/>
      <c r="CL244" s="2"/>
      <c r="CM244" s="2">
        <v>0</v>
      </c>
      <c r="CN244" s="2" t="s">
        <v>84</v>
      </c>
      <c r="CO244" s="2">
        <v>0</v>
      </c>
      <c r="CP244" s="2">
        <f t="shared" si="251"/>
        <v>3699</v>
      </c>
      <c r="CQ244" s="2">
        <f t="shared" si="252"/>
        <v>0</v>
      </c>
      <c r="CR244" s="2">
        <f t="shared" si="253"/>
        <v>9263</v>
      </c>
      <c r="CS244" s="2">
        <f t="shared" si="254"/>
        <v>1070.0899999999999</v>
      </c>
      <c r="CT244" s="2">
        <f t="shared" si="255"/>
        <v>3065.44</v>
      </c>
      <c r="CU244" s="2">
        <f t="shared" si="256"/>
        <v>0</v>
      </c>
      <c r="CV244" s="2">
        <f t="shared" si="257"/>
        <v>327.15479999999997</v>
      </c>
      <c r="CW244" s="2">
        <f t="shared" si="258"/>
        <v>78.624799999999993</v>
      </c>
      <c r="CX244" s="2">
        <f t="shared" si="259"/>
        <v>0</v>
      </c>
      <c r="CY244" s="2">
        <f>(((S244+(R244*IF(0,0,1)))*AT244)/100)</f>
        <v>1923.55</v>
      </c>
      <c r="CZ244" s="2">
        <f>(((S244+(R244*IF(0,0,1)))*AU244)/100)</f>
        <v>1241</v>
      </c>
      <c r="DA244" s="2"/>
      <c r="DB244" s="2"/>
      <c r="DC244" s="2" t="s">
        <v>6</v>
      </c>
      <c r="DD244" s="2" t="s">
        <v>6</v>
      </c>
      <c r="DE244" s="2" t="s">
        <v>85</v>
      </c>
      <c r="DF244" s="2" t="s">
        <v>85</v>
      </c>
      <c r="DG244" s="2" t="s">
        <v>85</v>
      </c>
      <c r="DH244" s="2" t="s">
        <v>6</v>
      </c>
      <c r="DI244" s="2" t="s">
        <v>85</v>
      </c>
      <c r="DJ244" s="2" t="s">
        <v>85</v>
      </c>
      <c r="DK244" s="2" t="s">
        <v>6</v>
      </c>
      <c r="DL244" s="2" t="s">
        <v>6</v>
      </c>
      <c r="DM244" s="2" t="s">
        <v>6</v>
      </c>
      <c r="DN244" s="2">
        <v>0</v>
      </c>
      <c r="DO244" s="2">
        <v>0</v>
      </c>
      <c r="DP244" s="2">
        <v>1</v>
      </c>
      <c r="DQ244" s="2">
        <v>1</v>
      </c>
      <c r="DR244" s="2"/>
      <c r="DS244" s="2"/>
      <c r="DT244" s="2"/>
      <c r="DU244" s="2">
        <v>1013</v>
      </c>
      <c r="DV244" s="2" t="s">
        <v>21</v>
      </c>
      <c r="DW244" s="2" t="s">
        <v>21</v>
      </c>
      <c r="DX244" s="2">
        <v>1</v>
      </c>
      <c r="DY244" s="2"/>
      <c r="DZ244" s="2" t="s">
        <v>6</v>
      </c>
      <c r="EA244" s="2" t="s">
        <v>6</v>
      </c>
      <c r="EB244" s="2" t="s">
        <v>6</v>
      </c>
      <c r="EC244" s="2" t="s">
        <v>6</v>
      </c>
      <c r="ED244" s="2"/>
      <c r="EE244" s="2">
        <v>54938598</v>
      </c>
      <c r="EF244" s="2">
        <v>1</v>
      </c>
      <c r="EG244" s="2" t="s">
        <v>25</v>
      </c>
      <c r="EH244" s="2">
        <v>0</v>
      </c>
      <c r="EI244" s="2" t="s">
        <v>6</v>
      </c>
      <c r="EJ244" s="2">
        <v>1</v>
      </c>
      <c r="EK244" s="2">
        <v>7005</v>
      </c>
      <c r="EL244" s="2" t="s">
        <v>86</v>
      </c>
      <c r="EM244" s="2" t="s">
        <v>27</v>
      </c>
      <c r="EN244" s="2"/>
      <c r="EO244" s="2" t="s">
        <v>87</v>
      </c>
      <c r="EP244" s="2"/>
      <c r="EQ244" s="2">
        <v>0</v>
      </c>
      <c r="ER244" s="2">
        <v>9460.4599999999991</v>
      </c>
      <c r="ES244" s="2">
        <v>455.83</v>
      </c>
      <c r="ET244" s="2">
        <v>6362.01</v>
      </c>
      <c r="EU244" s="2">
        <v>922.49</v>
      </c>
      <c r="EV244" s="2">
        <v>2642.62</v>
      </c>
      <c r="EW244" s="2">
        <v>282.02999999999997</v>
      </c>
      <c r="EX244" s="2">
        <v>67.78</v>
      </c>
      <c r="EY244" s="2">
        <v>1</v>
      </c>
      <c r="EZ244" s="2"/>
      <c r="FA244" s="2"/>
      <c r="FB244" s="2"/>
      <c r="FC244" s="2"/>
      <c r="FD244" s="2"/>
      <c r="FE244" s="2"/>
      <c r="FF244" s="2"/>
      <c r="FG244" s="2"/>
      <c r="FH244" s="2"/>
      <c r="FI244" s="2"/>
      <c r="FJ244" s="2"/>
      <c r="FK244" s="2"/>
      <c r="FL244" s="2"/>
      <c r="FM244" s="2"/>
      <c r="FN244" s="2"/>
      <c r="FO244" s="2"/>
      <c r="FP244" s="2"/>
      <c r="FQ244" s="2">
        <v>0</v>
      </c>
      <c r="FR244" s="2">
        <f t="shared" si="260"/>
        <v>0</v>
      </c>
      <c r="FS244" s="2">
        <v>0</v>
      </c>
      <c r="FT244" s="2"/>
      <c r="FU244" s="2"/>
      <c r="FV244" s="2"/>
      <c r="FW244" s="2"/>
      <c r="FX244" s="2">
        <v>155</v>
      </c>
      <c r="FY244" s="2">
        <v>100</v>
      </c>
      <c r="FZ244" s="2"/>
      <c r="GA244" s="2" t="s">
        <v>6</v>
      </c>
      <c r="GB244" s="2"/>
      <c r="GC244" s="2"/>
      <c r="GD244" s="2">
        <v>1</v>
      </c>
      <c r="GE244" s="2"/>
      <c r="GF244" s="2">
        <v>1698703148</v>
      </c>
      <c r="GG244" s="2">
        <v>2</v>
      </c>
      <c r="GH244" s="2">
        <v>1</v>
      </c>
      <c r="GI244" s="2">
        <v>-2</v>
      </c>
      <c r="GJ244" s="2">
        <v>0</v>
      </c>
      <c r="GK244" s="2">
        <v>0</v>
      </c>
      <c r="GL244" s="2">
        <f t="shared" si="261"/>
        <v>0</v>
      </c>
      <c r="GM244" s="2">
        <f t="shared" si="262"/>
        <v>6864</v>
      </c>
      <c r="GN244" s="2">
        <f t="shared" si="263"/>
        <v>6864</v>
      </c>
      <c r="GO244" s="2">
        <f t="shared" si="264"/>
        <v>0</v>
      </c>
      <c r="GP244" s="2">
        <f t="shared" si="265"/>
        <v>0</v>
      </c>
      <c r="GQ244" s="2"/>
      <c r="GR244" s="2">
        <v>0</v>
      </c>
      <c r="GS244" s="2">
        <v>3</v>
      </c>
      <c r="GT244" s="2">
        <v>0</v>
      </c>
      <c r="GU244" s="2" t="s">
        <v>6</v>
      </c>
      <c r="GV244" s="2">
        <f t="shared" si="266"/>
        <v>0</v>
      </c>
      <c r="GW244" s="2">
        <v>1</v>
      </c>
      <c r="GX244" s="2">
        <f t="shared" si="267"/>
        <v>0</v>
      </c>
      <c r="GY244" s="2"/>
      <c r="GZ244" s="2"/>
      <c r="HA244" s="2">
        <v>0</v>
      </c>
      <c r="HB244" s="2">
        <v>0</v>
      </c>
      <c r="HC244" s="2">
        <f t="shared" si="268"/>
        <v>0</v>
      </c>
      <c r="HD244" s="2"/>
      <c r="HE244" s="2" t="s">
        <v>6</v>
      </c>
      <c r="HF244" s="2" t="s">
        <v>6</v>
      </c>
      <c r="HG244" s="2"/>
      <c r="HH244" s="2"/>
      <c r="HI244" s="2"/>
      <c r="HJ244" s="2"/>
      <c r="HK244" s="2"/>
      <c r="HL244" s="2"/>
      <c r="HM244" s="2" t="s">
        <v>6</v>
      </c>
      <c r="HN244" s="2" t="s">
        <v>6</v>
      </c>
      <c r="HO244" s="2" t="s">
        <v>6</v>
      </c>
      <c r="HP244" s="2" t="s">
        <v>6</v>
      </c>
      <c r="HQ244" s="2" t="s">
        <v>6</v>
      </c>
      <c r="HR244" s="2"/>
      <c r="HS244" s="2"/>
      <c r="HT244" s="2"/>
      <c r="HU244" s="2"/>
      <c r="HV244" s="2"/>
      <c r="HW244" s="2"/>
      <c r="HX244" s="2"/>
      <c r="HY244" s="2"/>
      <c r="HZ244" s="2"/>
      <c r="IA244" s="2"/>
      <c r="IB244" s="2"/>
      <c r="IC244" s="2"/>
      <c r="ID244" s="2"/>
      <c r="IE244" s="2"/>
      <c r="IF244" s="2">
        <v>-1</v>
      </c>
      <c r="IG244" s="2"/>
      <c r="IH244" s="2"/>
      <c r="II244" s="2"/>
      <c r="IJ244" s="2"/>
      <c r="IK244" s="2">
        <v>0</v>
      </c>
      <c r="IL244" s="2"/>
      <c r="IM244" s="2"/>
      <c r="IN244" s="2"/>
      <c r="IO244" s="2"/>
      <c r="IP244" s="2"/>
      <c r="IQ244" s="2"/>
      <c r="IR244" s="2"/>
      <c r="IS244" s="2"/>
      <c r="IT244" s="2"/>
      <c r="IU244" s="2"/>
    </row>
    <row r="245" spans="1:255" x14ac:dyDescent="0.2">
      <c r="A245">
        <v>17</v>
      </c>
      <c r="B245">
        <v>1</v>
      </c>
      <c r="C245">
        <f>ROW(SmtRes!A386)</f>
        <v>386</v>
      </c>
      <c r="D245">
        <f>ROW(EtalonRes!A430)</f>
        <v>430</v>
      </c>
      <c r="E245" t="s">
        <v>415</v>
      </c>
      <c r="F245" t="s">
        <v>81</v>
      </c>
      <c r="G245" t="s">
        <v>82</v>
      </c>
      <c r="H245" t="s">
        <v>21</v>
      </c>
      <c r="I245">
        <f>'2.Лок.смета.и.Акт'!E52</f>
        <v>0.3</v>
      </c>
      <c r="J245">
        <v>0</v>
      </c>
      <c r="K245">
        <v>0.3</v>
      </c>
      <c r="O245">
        <f t="shared" si="237"/>
        <v>49387</v>
      </c>
      <c r="P245">
        <f t="shared" si="238"/>
        <v>0</v>
      </c>
      <c r="Q245">
        <f t="shared" si="239"/>
        <v>25844</v>
      </c>
      <c r="R245">
        <f t="shared" si="240"/>
        <v>6356</v>
      </c>
      <c r="S245">
        <f t="shared" si="241"/>
        <v>23543</v>
      </c>
      <c r="T245">
        <f t="shared" si="242"/>
        <v>0</v>
      </c>
      <c r="U245" t="e">
        <f t="shared" si="243"/>
        <v>#REF!</v>
      </c>
      <c r="V245">
        <f t="shared" si="244"/>
        <v>23.587439999999997</v>
      </c>
      <c r="W245">
        <f t="shared" si="245"/>
        <v>0</v>
      </c>
      <c r="X245" t="e">
        <f t="shared" si="246"/>
        <v>#REF!</v>
      </c>
      <c r="Y245" t="e">
        <f t="shared" si="247"/>
        <v>#REF!</v>
      </c>
      <c r="AA245">
        <v>86295184</v>
      </c>
      <c r="AB245">
        <f t="shared" si="248"/>
        <v>12328.44</v>
      </c>
      <c r="AC245">
        <f>ROUND((ES245+(SUM(SmtRes!BC377:'SmtRes'!BC386)+SUM(EtalonRes!AL422:'EtalonRes'!AL430))),2)</f>
        <v>0</v>
      </c>
      <c r="AD245">
        <f>ROUND(((((ET245*1.16)+(SUM(SmtRes!BD377:'SmtRes'!BD386)+SUM(EtalonRes!AM422:'EtalonRes'!AM430)))-((EU245*1.16)+(SUM(SmtRes!BE377:'SmtRes'!BE386)+SUM(EtalonRes!AN422:'EtalonRes'!AN430))))+AE245),2)</f>
        <v>9263</v>
      </c>
      <c r="AE245">
        <f>ROUND(((EU245*1.16)+(SUM(SmtRes!BE377:'SmtRes'!BE386)+SUM(EtalonRes!AN422:'EtalonRes'!AN430))),2)</f>
        <v>1070.0899999999999</v>
      </c>
      <c r="AF245">
        <f>ROUND(((EV245*1.16)),2)</f>
        <v>3065.44</v>
      </c>
      <c r="AG245">
        <f t="shared" si="249"/>
        <v>0</v>
      </c>
      <c r="AH245" t="e">
        <f>((EW245*1.16))</f>
        <v>#REF!</v>
      </c>
      <c r="AI245">
        <f>((EX245*1.16))</f>
        <v>78.624799999999993</v>
      </c>
      <c r="AJ245">
        <f t="shared" si="250"/>
        <v>0</v>
      </c>
      <c r="AK245">
        <f>AL245+AM245+AO245</f>
        <v>9460.4599999999991</v>
      </c>
      <c r="AL245">
        <v>455.83</v>
      </c>
      <c r="AM245" s="75">
        <f>'1.Лок.смета.и.Акт'!F467</f>
        <v>6362.01</v>
      </c>
      <c r="AN245" s="75">
        <f>'1.Лок.смета.и.Акт'!F468</f>
        <v>922.49</v>
      </c>
      <c r="AO245" s="75">
        <f>'1.Лок.смета.и.Акт'!F466</f>
        <v>2642.62</v>
      </c>
      <c r="AP245">
        <v>0</v>
      </c>
      <c r="AQ245" t="e">
        <f>'2.Лок.смета.и.Акт'!#REF!</f>
        <v>#REF!</v>
      </c>
      <c r="AR245">
        <v>67.78</v>
      </c>
      <c r="AS245">
        <v>0</v>
      </c>
      <c r="AT245">
        <v>147</v>
      </c>
      <c r="AU245">
        <v>85</v>
      </c>
      <c r="AV245">
        <v>1</v>
      </c>
      <c r="AW245">
        <v>1</v>
      </c>
      <c r="AZ245">
        <v>1</v>
      </c>
      <c r="BA245">
        <f>'1.Лок.смета.и.Акт'!J466</f>
        <v>25.6</v>
      </c>
      <c r="BB245">
        <f>'1.Лок.смета.и.Акт'!J467</f>
        <v>9.3000000000000007</v>
      </c>
      <c r="BC245">
        <v>7.56</v>
      </c>
      <c r="BD245" t="s">
        <v>6</v>
      </c>
      <c r="BE245" t="s">
        <v>6</v>
      </c>
      <c r="BF245" t="s">
        <v>6</v>
      </c>
      <c r="BG245" t="s">
        <v>6</v>
      </c>
      <c r="BH245">
        <v>0</v>
      </c>
      <c r="BI245">
        <v>1</v>
      </c>
      <c r="BJ245" t="s">
        <v>83</v>
      </c>
      <c r="BM245">
        <v>7005</v>
      </c>
      <c r="BN245">
        <v>0</v>
      </c>
      <c r="BO245" t="s">
        <v>81</v>
      </c>
      <c r="BP245">
        <v>1</v>
      </c>
      <c r="BQ245">
        <v>1</v>
      </c>
      <c r="BR245">
        <v>0</v>
      </c>
      <c r="BS245">
        <f>'1.Лок.смета.и.Акт'!J468</f>
        <v>19.8</v>
      </c>
      <c r="BT245">
        <v>1</v>
      </c>
      <c r="BU245">
        <v>1</v>
      </c>
      <c r="BV245">
        <v>1</v>
      </c>
      <c r="BW245">
        <v>1</v>
      </c>
      <c r="BX245">
        <v>1</v>
      </c>
      <c r="BY245" t="s">
        <v>6</v>
      </c>
      <c r="BZ245" t="e">
        <f>'2.Лок.смета.и.Акт'!#REF!</f>
        <v>#REF!</v>
      </c>
      <c r="CA245" t="e">
        <f>'2.Лок.смета.и.Акт'!#REF!</f>
        <v>#REF!</v>
      </c>
      <c r="CB245" t="s">
        <v>6</v>
      </c>
      <c r="CE245">
        <v>0</v>
      </c>
      <c r="CF245">
        <v>0</v>
      </c>
      <c r="CG245">
        <v>0</v>
      </c>
      <c r="CM245">
        <v>0</v>
      </c>
      <c r="CN245" t="s">
        <v>84</v>
      </c>
      <c r="CO245">
        <v>0</v>
      </c>
      <c r="CP245">
        <f t="shared" si="251"/>
        <v>49387</v>
      </c>
      <c r="CQ245">
        <f t="shared" si="252"/>
        <v>0</v>
      </c>
      <c r="CR245">
        <f t="shared" si="253"/>
        <v>86145.900000000009</v>
      </c>
      <c r="CS245">
        <f t="shared" si="254"/>
        <v>21187.781999999999</v>
      </c>
      <c r="CT245">
        <f t="shared" si="255"/>
        <v>78475.26400000001</v>
      </c>
      <c r="CU245">
        <f t="shared" si="256"/>
        <v>0</v>
      </c>
      <c r="CV245" t="e">
        <f t="shared" si="257"/>
        <v>#REF!</v>
      </c>
      <c r="CW245">
        <f t="shared" si="258"/>
        <v>78.624799999999993</v>
      </c>
      <c r="CX245">
        <f t="shared" si="259"/>
        <v>0</v>
      </c>
      <c r="CY245" t="e">
        <f>(S245+R245)*(BZ245/100)</f>
        <v>#REF!</v>
      </c>
      <c r="CZ245" t="e">
        <f>(S245+R245)*(CA245/100)</f>
        <v>#REF!</v>
      </c>
      <c r="DC245" t="s">
        <v>6</v>
      </c>
      <c r="DD245" t="s">
        <v>6</v>
      </c>
      <c r="DE245" t="s">
        <v>85</v>
      </c>
      <c r="DF245" t="s">
        <v>85</v>
      </c>
      <c r="DG245" t="s">
        <v>85</v>
      </c>
      <c r="DH245" t="s">
        <v>6</v>
      </c>
      <c r="DI245" t="s">
        <v>85</v>
      </c>
      <c r="DJ245" t="s">
        <v>85</v>
      </c>
      <c r="DK245" t="s">
        <v>6</v>
      </c>
      <c r="DL245" t="s">
        <v>6</v>
      </c>
      <c r="DM245" t="s">
        <v>6</v>
      </c>
      <c r="DN245">
        <f>'1.Лок.смета.и.Акт'!E469</f>
        <v>155</v>
      </c>
      <c r="DO245">
        <f>'1.Лок.смета.и.Акт'!E470</f>
        <v>100</v>
      </c>
      <c r="DP245">
        <v>1</v>
      </c>
      <c r="DQ245">
        <v>1</v>
      </c>
      <c r="DU245">
        <v>1013</v>
      </c>
      <c r="DV245" t="s">
        <v>21</v>
      </c>
      <c r="DW245" t="str">
        <f>'2.Лок.смета.и.Акт'!D52</f>
        <v>100 шт. сборных конструкций</v>
      </c>
      <c r="DX245">
        <v>1</v>
      </c>
      <c r="DZ245" t="s">
        <v>6</v>
      </c>
      <c r="EA245" t="s">
        <v>6</v>
      </c>
      <c r="EB245" t="s">
        <v>6</v>
      </c>
      <c r="EC245" t="s">
        <v>6</v>
      </c>
      <c r="EE245">
        <v>54938598</v>
      </c>
      <c r="EF245">
        <v>1</v>
      </c>
      <c r="EG245" t="s">
        <v>25</v>
      </c>
      <c r="EH245">
        <v>0</v>
      </c>
      <c r="EI245" t="s">
        <v>6</v>
      </c>
      <c r="EJ245">
        <v>1</v>
      </c>
      <c r="EK245">
        <v>7005</v>
      </c>
      <c r="EL245" t="s">
        <v>86</v>
      </c>
      <c r="EM245" t="s">
        <v>27</v>
      </c>
      <c r="EO245" t="s">
        <v>87</v>
      </c>
      <c r="EQ245">
        <v>0</v>
      </c>
      <c r="ER245">
        <f>ES245+ET245+EV245</f>
        <v>9460.4599999999991</v>
      </c>
      <c r="ES245">
        <v>455.83</v>
      </c>
      <c r="ET245" s="75">
        <f>'1.Лок.смета.и.Акт'!F467</f>
        <v>6362.01</v>
      </c>
      <c r="EU245" s="75">
        <f>'1.Лок.смета.и.Акт'!F468</f>
        <v>922.49</v>
      </c>
      <c r="EV245" s="75">
        <f>'1.Лок.смета.и.Акт'!F466</f>
        <v>2642.62</v>
      </c>
      <c r="EW245" t="e">
        <f>'2.Лок.смета.и.Акт'!#REF!</f>
        <v>#REF!</v>
      </c>
      <c r="EX245">
        <v>67.78</v>
      </c>
      <c r="EY245">
        <v>1</v>
      </c>
      <c r="FQ245">
        <v>0</v>
      </c>
      <c r="FR245">
        <f t="shared" si="260"/>
        <v>0</v>
      </c>
      <c r="FS245">
        <v>0</v>
      </c>
      <c r="FX245">
        <v>155</v>
      </c>
      <c r="FY245">
        <v>100</v>
      </c>
      <c r="GA245" t="s">
        <v>6</v>
      </c>
      <c r="GD245">
        <v>1</v>
      </c>
      <c r="GF245">
        <v>1698703148</v>
      </c>
      <c r="GG245">
        <v>2</v>
      </c>
      <c r="GH245">
        <v>1</v>
      </c>
      <c r="GI245">
        <v>2</v>
      </c>
      <c r="GJ245">
        <v>0</v>
      </c>
      <c r="GK245">
        <v>0</v>
      </c>
      <c r="GL245">
        <f t="shared" si="261"/>
        <v>0</v>
      </c>
      <c r="GM245" t="e">
        <f t="shared" si="262"/>
        <v>#REF!</v>
      </c>
      <c r="GN245" t="e">
        <f t="shared" si="263"/>
        <v>#REF!</v>
      </c>
      <c r="GO245">
        <f t="shared" si="264"/>
        <v>0</v>
      </c>
      <c r="GP245">
        <f t="shared" si="265"/>
        <v>0</v>
      </c>
      <c r="GR245">
        <v>0</v>
      </c>
      <c r="GS245">
        <v>3</v>
      </c>
      <c r="GT245">
        <v>0</v>
      </c>
      <c r="GU245" t="s">
        <v>6</v>
      </c>
      <c r="GV245">
        <f t="shared" si="266"/>
        <v>0</v>
      </c>
      <c r="GW245">
        <v>1008.4</v>
      </c>
      <c r="GX245">
        <f t="shared" si="267"/>
        <v>0</v>
      </c>
      <c r="HA245">
        <v>0</v>
      </c>
      <c r="HB245">
        <v>0</v>
      </c>
      <c r="HC245">
        <f t="shared" si="268"/>
        <v>0</v>
      </c>
      <c r="HE245" t="s">
        <v>6</v>
      </c>
      <c r="HF245" t="s">
        <v>6</v>
      </c>
      <c r="HM245" t="s">
        <v>6</v>
      </c>
      <c r="HN245" t="s">
        <v>6</v>
      </c>
      <c r="HO245" t="s">
        <v>6</v>
      </c>
      <c r="HP245" t="s">
        <v>6</v>
      </c>
      <c r="HQ245" t="s">
        <v>6</v>
      </c>
      <c r="IF245">
        <v>-1</v>
      </c>
      <c r="IK245">
        <v>0</v>
      </c>
    </row>
    <row r="246" spans="1:255" x14ac:dyDescent="0.2">
      <c r="A246" s="2">
        <v>18</v>
      </c>
      <c r="B246" s="2">
        <v>1</v>
      </c>
      <c r="C246" s="2">
        <v>372</v>
      </c>
      <c r="D246" s="2"/>
      <c r="E246" s="2" t="s">
        <v>416</v>
      </c>
      <c r="F246" s="2" t="s">
        <v>89</v>
      </c>
      <c r="G246" s="2" t="s">
        <v>90</v>
      </c>
      <c r="H246" s="2" t="s">
        <v>63</v>
      </c>
      <c r="I246" s="2">
        <f>I244*J246</f>
        <v>3.0000000000000001E-3</v>
      </c>
      <c r="J246" s="216">
        <f>'5.Ведомость_списания'!F117</f>
        <v>0.01</v>
      </c>
      <c r="K246" s="2">
        <v>0.01</v>
      </c>
      <c r="L246" s="2"/>
      <c r="M246" s="2"/>
      <c r="N246" s="2"/>
      <c r="O246" s="2">
        <f t="shared" si="237"/>
        <v>31</v>
      </c>
      <c r="P246" s="2">
        <f t="shared" si="238"/>
        <v>31</v>
      </c>
      <c r="Q246" s="2">
        <f t="shared" si="239"/>
        <v>0</v>
      </c>
      <c r="R246" s="2">
        <f t="shared" si="240"/>
        <v>0</v>
      </c>
      <c r="S246" s="2">
        <f t="shared" si="241"/>
        <v>0</v>
      </c>
      <c r="T246" s="2">
        <f t="shared" si="242"/>
        <v>0</v>
      </c>
      <c r="U246" s="2">
        <f t="shared" si="243"/>
        <v>0</v>
      </c>
      <c r="V246" s="2">
        <f t="shared" si="244"/>
        <v>0</v>
      </c>
      <c r="W246" s="2">
        <f t="shared" si="245"/>
        <v>0</v>
      </c>
      <c r="X246" s="2">
        <f t="shared" si="246"/>
        <v>0</v>
      </c>
      <c r="Y246" s="2">
        <f t="shared" si="247"/>
        <v>0</v>
      </c>
      <c r="Z246" s="2"/>
      <c r="AA246" s="2">
        <v>86295183</v>
      </c>
      <c r="AB246" s="2">
        <f t="shared" si="248"/>
        <v>10380</v>
      </c>
      <c r="AC246" s="2">
        <f t="shared" ref="AC246:AC255" si="277">ROUND((ES246),2)</f>
        <v>10380</v>
      </c>
      <c r="AD246" s="2">
        <f t="shared" ref="AD246:AD255" si="278">ROUND((((ET246)-(EU246))+AE246),2)</f>
        <v>0</v>
      </c>
      <c r="AE246" s="2">
        <f t="shared" ref="AE246:AE255" si="279">ROUND((EU246),2)</f>
        <v>0</v>
      </c>
      <c r="AF246" s="2">
        <f t="shared" ref="AF246:AF255" si="280">ROUND((EV246),2)</f>
        <v>0</v>
      </c>
      <c r="AG246" s="2">
        <f t="shared" si="249"/>
        <v>0</v>
      </c>
      <c r="AH246" s="2">
        <f t="shared" ref="AH246:AH255" si="281">(EW246)</f>
        <v>0</v>
      </c>
      <c r="AI246" s="2">
        <f t="shared" ref="AI246:AI255" si="282">(EX246)</f>
        <v>0</v>
      </c>
      <c r="AJ246" s="2">
        <f t="shared" si="250"/>
        <v>0</v>
      </c>
      <c r="AK246" s="2">
        <v>10380</v>
      </c>
      <c r="AL246" s="110">
        <f>'1.Лок.смета.и.Акт'!F472</f>
        <v>10380</v>
      </c>
      <c r="AM246" s="2">
        <v>0</v>
      </c>
      <c r="AN246" s="2">
        <v>0</v>
      </c>
      <c r="AO246" s="2">
        <v>0</v>
      </c>
      <c r="AP246" s="2">
        <v>0</v>
      </c>
      <c r="AQ246" s="2">
        <v>0</v>
      </c>
      <c r="AR246" s="2">
        <v>0</v>
      </c>
      <c r="AS246" s="2">
        <v>0</v>
      </c>
      <c r="AT246" s="2">
        <v>0</v>
      </c>
      <c r="AU246" s="2">
        <v>0</v>
      </c>
      <c r="AV246" s="2">
        <v>1</v>
      </c>
      <c r="AW246" s="2">
        <v>1</v>
      </c>
      <c r="AX246" s="2"/>
      <c r="AY246" s="2"/>
      <c r="AZ246" s="2">
        <v>1</v>
      </c>
      <c r="BA246" s="2">
        <v>1</v>
      </c>
      <c r="BB246" s="2">
        <v>1</v>
      </c>
      <c r="BC246" s="2">
        <v>1</v>
      </c>
      <c r="BD246" s="2" t="s">
        <v>6</v>
      </c>
      <c r="BE246" s="2" t="s">
        <v>6</v>
      </c>
      <c r="BF246" s="2" t="s">
        <v>6</v>
      </c>
      <c r="BG246" s="2" t="s">
        <v>6</v>
      </c>
      <c r="BH246" s="2">
        <v>3</v>
      </c>
      <c r="BI246" s="2">
        <v>1</v>
      </c>
      <c r="BJ246" s="2" t="s">
        <v>91</v>
      </c>
      <c r="BK246" s="2"/>
      <c r="BL246" s="2"/>
      <c r="BM246" s="2">
        <v>500001</v>
      </c>
      <c r="BN246" s="2">
        <v>0</v>
      </c>
      <c r="BO246" s="2" t="s">
        <v>6</v>
      </c>
      <c r="BP246" s="2">
        <v>0</v>
      </c>
      <c r="BQ246" s="2">
        <v>20</v>
      </c>
      <c r="BR246" s="2">
        <v>0</v>
      </c>
      <c r="BS246" s="2">
        <v>1</v>
      </c>
      <c r="BT246" s="2">
        <v>1</v>
      </c>
      <c r="BU246" s="2">
        <v>1</v>
      </c>
      <c r="BV246" s="2">
        <v>1</v>
      </c>
      <c r="BW246" s="2">
        <v>1</v>
      </c>
      <c r="BX246" s="2">
        <v>1</v>
      </c>
      <c r="BY246" s="2" t="s">
        <v>6</v>
      </c>
      <c r="BZ246" s="2">
        <v>0</v>
      </c>
      <c r="CA246" s="2">
        <v>0</v>
      </c>
      <c r="CB246" s="2" t="s">
        <v>6</v>
      </c>
      <c r="CC246" s="2"/>
      <c r="CD246" s="2"/>
      <c r="CE246" s="2">
        <v>0</v>
      </c>
      <c r="CF246" s="2">
        <v>0</v>
      </c>
      <c r="CG246" s="2">
        <v>0</v>
      </c>
      <c r="CH246" s="2"/>
      <c r="CI246" s="2"/>
      <c r="CJ246" s="2"/>
      <c r="CK246" s="2"/>
      <c r="CL246" s="2"/>
      <c r="CM246" s="2">
        <v>0</v>
      </c>
      <c r="CN246" s="2" t="s">
        <v>6</v>
      </c>
      <c r="CO246" s="2">
        <v>0</v>
      </c>
      <c r="CP246" s="2">
        <f t="shared" si="251"/>
        <v>31</v>
      </c>
      <c r="CQ246" s="2">
        <f t="shared" si="252"/>
        <v>10380</v>
      </c>
      <c r="CR246" s="2">
        <f t="shared" si="253"/>
        <v>0</v>
      </c>
      <c r="CS246" s="2">
        <f t="shared" si="254"/>
        <v>0</v>
      </c>
      <c r="CT246" s="2">
        <f t="shared" si="255"/>
        <v>0</v>
      </c>
      <c r="CU246" s="2">
        <f t="shared" si="256"/>
        <v>0</v>
      </c>
      <c r="CV246" s="2">
        <f t="shared" si="257"/>
        <v>0</v>
      </c>
      <c r="CW246" s="2">
        <f t="shared" si="258"/>
        <v>0</v>
      </c>
      <c r="CX246" s="2">
        <f t="shared" si="259"/>
        <v>0</v>
      </c>
      <c r="CY246" s="2">
        <f>(((S246+(R246*IF(0,0,1)))*AT246)/100)</f>
        <v>0</v>
      </c>
      <c r="CZ246" s="2">
        <f>(((S246+(R246*IF(0,0,1)))*AU246)/100)</f>
        <v>0</v>
      </c>
      <c r="DA246" s="2"/>
      <c r="DB246" s="2"/>
      <c r="DC246" s="2" t="s">
        <v>6</v>
      </c>
      <c r="DD246" s="2" t="s">
        <v>6</v>
      </c>
      <c r="DE246" s="2" t="s">
        <v>6</v>
      </c>
      <c r="DF246" s="2" t="s">
        <v>6</v>
      </c>
      <c r="DG246" s="2" t="s">
        <v>6</v>
      </c>
      <c r="DH246" s="2" t="s">
        <v>6</v>
      </c>
      <c r="DI246" s="2" t="s">
        <v>6</v>
      </c>
      <c r="DJ246" s="2" t="s">
        <v>6</v>
      </c>
      <c r="DK246" s="2" t="s">
        <v>6</v>
      </c>
      <c r="DL246" s="2" t="s">
        <v>6</v>
      </c>
      <c r="DM246" s="2" t="s">
        <v>6</v>
      </c>
      <c r="DN246" s="2">
        <v>0</v>
      </c>
      <c r="DO246" s="2">
        <v>0</v>
      </c>
      <c r="DP246" s="2">
        <v>1</v>
      </c>
      <c r="DQ246" s="2">
        <v>1</v>
      </c>
      <c r="DR246" s="2"/>
      <c r="DS246" s="2"/>
      <c r="DT246" s="2"/>
      <c r="DU246" s="2">
        <v>1009</v>
      </c>
      <c r="DV246" s="2" t="s">
        <v>63</v>
      </c>
      <c r="DW246" s="2" t="s">
        <v>63</v>
      </c>
      <c r="DX246" s="2">
        <v>1000</v>
      </c>
      <c r="DY246" s="2"/>
      <c r="DZ246" s="2" t="s">
        <v>6</v>
      </c>
      <c r="EA246" s="2" t="s">
        <v>6</v>
      </c>
      <c r="EB246" s="2" t="s">
        <v>6</v>
      </c>
      <c r="EC246" s="2" t="s">
        <v>6</v>
      </c>
      <c r="ED246" s="2"/>
      <c r="EE246" s="2">
        <v>54938781</v>
      </c>
      <c r="EF246" s="2">
        <v>20</v>
      </c>
      <c r="EG246" s="2" t="s">
        <v>34</v>
      </c>
      <c r="EH246" s="2">
        <v>0</v>
      </c>
      <c r="EI246" s="2" t="s">
        <v>6</v>
      </c>
      <c r="EJ246" s="2">
        <v>1</v>
      </c>
      <c r="EK246" s="2">
        <v>500001</v>
      </c>
      <c r="EL246" s="2" t="s">
        <v>35</v>
      </c>
      <c r="EM246" s="2" t="s">
        <v>36</v>
      </c>
      <c r="EN246" s="2"/>
      <c r="EO246" s="2" t="s">
        <v>6</v>
      </c>
      <c r="EP246" s="2"/>
      <c r="EQ246" s="2">
        <v>0</v>
      </c>
      <c r="ER246" s="2">
        <v>10380</v>
      </c>
      <c r="ES246" s="110">
        <f>'1.Лок.смета.и.Акт'!F472</f>
        <v>10380</v>
      </c>
      <c r="ET246" s="2">
        <v>0</v>
      </c>
      <c r="EU246" s="2">
        <v>0</v>
      </c>
      <c r="EV246" s="2">
        <v>0</v>
      </c>
      <c r="EW246" s="2">
        <v>0</v>
      </c>
      <c r="EX246" s="2">
        <v>0</v>
      </c>
      <c r="EY246" s="2"/>
      <c r="EZ246" s="2"/>
      <c r="FA246" s="2"/>
      <c r="FB246" s="2"/>
      <c r="FC246" s="2"/>
      <c r="FD246" s="2"/>
      <c r="FE246" s="2"/>
      <c r="FF246" s="2"/>
      <c r="FG246" s="2"/>
      <c r="FH246" s="2"/>
      <c r="FI246" s="2"/>
      <c r="FJ246" s="2"/>
      <c r="FK246" s="2"/>
      <c r="FL246" s="2"/>
      <c r="FM246" s="2"/>
      <c r="FN246" s="2"/>
      <c r="FO246" s="2"/>
      <c r="FP246" s="2"/>
      <c r="FQ246" s="2">
        <v>0</v>
      </c>
      <c r="FR246" s="2">
        <f t="shared" si="260"/>
        <v>0</v>
      </c>
      <c r="FS246" s="2">
        <v>0</v>
      </c>
      <c r="FT246" s="2"/>
      <c r="FU246" s="2"/>
      <c r="FV246" s="2"/>
      <c r="FW246" s="2"/>
      <c r="FX246" s="2">
        <v>0</v>
      </c>
      <c r="FY246" s="2">
        <v>0</v>
      </c>
      <c r="FZ246" s="2"/>
      <c r="GA246" s="2" t="s">
        <v>6</v>
      </c>
      <c r="GB246" s="2"/>
      <c r="GC246" s="2"/>
      <c r="GD246" s="2">
        <v>1</v>
      </c>
      <c r="GE246" s="2"/>
      <c r="GF246" s="2">
        <v>1570490953</v>
      </c>
      <c r="GG246" s="2">
        <v>2</v>
      </c>
      <c r="GH246" s="2">
        <v>0</v>
      </c>
      <c r="GI246" s="2">
        <v>-2</v>
      </c>
      <c r="GJ246" s="2">
        <v>0</v>
      </c>
      <c r="GK246" s="2">
        <v>0</v>
      </c>
      <c r="GL246" s="2">
        <f t="shared" si="261"/>
        <v>0</v>
      </c>
      <c r="GM246" s="2">
        <f t="shared" si="262"/>
        <v>31</v>
      </c>
      <c r="GN246" s="2">
        <f t="shared" si="263"/>
        <v>31</v>
      </c>
      <c r="GO246" s="2">
        <f t="shared" si="264"/>
        <v>0</v>
      </c>
      <c r="GP246" s="2">
        <f t="shared" si="265"/>
        <v>0</v>
      </c>
      <c r="GQ246" s="2"/>
      <c r="GR246" s="2">
        <v>0</v>
      </c>
      <c r="GS246" s="2">
        <v>3</v>
      </c>
      <c r="GT246" s="2">
        <v>0</v>
      </c>
      <c r="GU246" s="2" t="s">
        <v>6</v>
      </c>
      <c r="GV246" s="2">
        <f t="shared" si="266"/>
        <v>0</v>
      </c>
      <c r="GW246" s="2">
        <v>1</v>
      </c>
      <c r="GX246" s="2">
        <f t="shared" si="267"/>
        <v>0</v>
      </c>
      <c r="GY246" s="2"/>
      <c r="GZ246" s="2"/>
      <c r="HA246" s="2">
        <v>0</v>
      </c>
      <c r="HB246" s="2">
        <v>0</v>
      </c>
      <c r="HC246" s="2">
        <f t="shared" si="268"/>
        <v>0</v>
      </c>
      <c r="HD246" s="2"/>
      <c r="HE246" s="2" t="s">
        <v>6</v>
      </c>
      <c r="HF246" s="2" t="s">
        <v>6</v>
      </c>
      <c r="HG246" s="2"/>
      <c r="HH246" s="2"/>
      <c r="HI246" s="2"/>
      <c r="HJ246" s="2"/>
      <c r="HK246" s="2"/>
      <c r="HL246" s="2"/>
      <c r="HM246" s="2" t="s">
        <v>6</v>
      </c>
      <c r="HN246" s="2" t="s">
        <v>6</v>
      </c>
      <c r="HO246" s="2" t="s">
        <v>6</v>
      </c>
      <c r="HP246" s="2" t="s">
        <v>6</v>
      </c>
      <c r="HQ246" s="2" t="s">
        <v>6</v>
      </c>
      <c r="HR246" s="2"/>
      <c r="HS246" s="2"/>
      <c r="HT246" s="2"/>
      <c r="HU246" s="2"/>
      <c r="HV246" s="2"/>
      <c r="HW246" s="2"/>
      <c r="HX246" s="2"/>
      <c r="HY246" s="2"/>
      <c r="HZ246" s="2"/>
      <c r="IA246" s="2"/>
      <c r="IB246" s="2"/>
      <c r="IC246" s="2"/>
      <c r="ID246" s="2"/>
      <c r="IE246" s="2"/>
      <c r="IF246" s="2">
        <v>-1</v>
      </c>
      <c r="IG246" s="2"/>
      <c r="IH246" s="2"/>
      <c r="II246" s="2"/>
      <c r="IJ246" s="2"/>
      <c r="IK246" s="2">
        <v>0</v>
      </c>
      <c r="IL246" s="2"/>
      <c r="IM246" s="2"/>
      <c r="IN246" s="2"/>
      <c r="IO246" s="2"/>
      <c r="IP246" s="2"/>
      <c r="IQ246" s="2"/>
      <c r="IR246" s="2"/>
      <c r="IS246" s="2"/>
      <c r="IT246" s="2"/>
      <c r="IU246" s="2"/>
    </row>
    <row r="247" spans="1:255" x14ac:dyDescent="0.2">
      <c r="A247">
        <v>18</v>
      </c>
      <c r="B247">
        <v>1</v>
      </c>
      <c r="C247">
        <v>382</v>
      </c>
      <c r="E247" t="s">
        <v>416</v>
      </c>
      <c r="F247" t="e">
        <f>'2.Лок.смета.и.Акт'!#REF!</f>
        <v>#REF!</v>
      </c>
      <c r="G247" t="s">
        <v>90</v>
      </c>
      <c r="H247" t="s">
        <v>63</v>
      </c>
      <c r="I247">
        <f>I245*J247</f>
        <v>3.0000000000000001E-3</v>
      </c>
      <c r="J247">
        <v>0.01</v>
      </c>
      <c r="K247">
        <v>0.01</v>
      </c>
      <c r="O247">
        <f t="shared" si="237"/>
        <v>573</v>
      </c>
      <c r="P247">
        <f t="shared" si="238"/>
        <v>573</v>
      </c>
      <c r="Q247">
        <f t="shared" si="239"/>
        <v>0</v>
      </c>
      <c r="R247">
        <f t="shared" si="240"/>
        <v>0</v>
      </c>
      <c r="S247">
        <f t="shared" si="241"/>
        <v>0</v>
      </c>
      <c r="T247">
        <f t="shared" si="242"/>
        <v>0</v>
      </c>
      <c r="U247">
        <f t="shared" si="243"/>
        <v>0</v>
      </c>
      <c r="V247">
        <f t="shared" si="244"/>
        <v>0</v>
      </c>
      <c r="W247">
        <f t="shared" si="245"/>
        <v>0</v>
      </c>
      <c r="X247">
        <f t="shared" si="246"/>
        <v>0</v>
      </c>
      <c r="Y247">
        <f t="shared" si="247"/>
        <v>0</v>
      </c>
      <c r="AA247">
        <v>86295184</v>
      </c>
      <c r="AB247">
        <f t="shared" si="248"/>
        <v>25257.14</v>
      </c>
      <c r="AC247">
        <f t="shared" si="277"/>
        <v>25257.14</v>
      </c>
      <c r="AD247">
        <f t="shared" si="278"/>
        <v>0</v>
      </c>
      <c r="AE247">
        <f t="shared" si="279"/>
        <v>0</v>
      </c>
      <c r="AF247">
        <f t="shared" si="280"/>
        <v>0</v>
      </c>
      <c r="AG247">
        <f t="shared" si="249"/>
        <v>0</v>
      </c>
      <c r="AH247">
        <f t="shared" si="281"/>
        <v>0</v>
      </c>
      <c r="AI247">
        <f t="shared" si="282"/>
        <v>0</v>
      </c>
      <c r="AJ247">
        <f t="shared" si="250"/>
        <v>0</v>
      </c>
      <c r="AK247">
        <v>25257.140000000003</v>
      </c>
      <c r="AL247">
        <v>25257.140000000003</v>
      </c>
      <c r="AM247">
        <v>0</v>
      </c>
      <c r="AN247">
        <v>0</v>
      </c>
      <c r="AO247">
        <v>0</v>
      </c>
      <c r="AP247">
        <v>0</v>
      </c>
      <c r="AQ247">
        <v>0</v>
      </c>
      <c r="AR247">
        <v>0</v>
      </c>
      <c r="AS247">
        <v>0</v>
      </c>
      <c r="AT247">
        <v>0</v>
      </c>
      <c r="AU247">
        <v>0</v>
      </c>
      <c r="AV247">
        <v>1</v>
      </c>
      <c r="AW247">
        <v>1</v>
      </c>
      <c r="AZ247">
        <v>1</v>
      </c>
      <c r="BA247">
        <v>1</v>
      </c>
      <c r="BB247">
        <v>1</v>
      </c>
      <c r="BC247">
        <v>7.56</v>
      </c>
      <c r="BD247" t="s">
        <v>6</v>
      </c>
      <c r="BE247" t="s">
        <v>6</v>
      </c>
      <c r="BF247" t="s">
        <v>6</v>
      </c>
      <c r="BG247" t="s">
        <v>6</v>
      </c>
      <c r="BH247">
        <v>3</v>
      </c>
      <c r="BI247">
        <v>1</v>
      </c>
      <c r="BJ247" t="s">
        <v>91</v>
      </c>
      <c r="BM247">
        <v>500001</v>
      </c>
      <c r="BN247">
        <v>0</v>
      </c>
      <c r="BO247" t="s">
        <v>6</v>
      </c>
      <c r="BP247">
        <v>0</v>
      </c>
      <c r="BQ247">
        <v>20</v>
      </c>
      <c r="BR247">
        <v>0</v>
      </c>
      <c r="BS247">
        <v>1</v>
      </c>
      <c r="BT247">
        <v>1</v>
      </c>
      <c r="BU247">
        <v>1</v>
      </c>
      <c r="BV247">
        <v>1</v>
      </c>
      <c r="BW247">
        <v>1</v>
      </c>
      <c r="BX247">
        <v>1</v>
      </c>
      <c r="BY247" t="s">
        <v>6</v>
      </c>
      <c r="BZ247">
        <v>0</v>
      </c>
      <c r="CA247">
        <v>0</v>
      </c>
      <c r="CB247" t="s">
        <v>6</v>
      </c>
      <c r="CE247">
        <v>0</v>
      </c>
      <c r="CF247">
        <v>0</v>
      </c>
      <c r="CG247">
        <v>0</v>
      </c>
      <c r="CM247">
        <v>0</v>
      </c>
      <c r="CN247" t="s">
        <v>6</v>
      </c>
      <c r="CO247">
        <v>0</v>
      </c>
      <c r="CP247">
        <f t="shared" si="251"/>
        <v>573</v>
      </c>
      <c r="CQ247">
        <f t="shared" si="252"/>
        <v>190943.97839999999</v>
      </c>
      <c r="CR247">
        <f t="shared" si="253"/>
        <v>0</v>
      </c>
      <c r="CS247">
        <f t="shared" si="254"/>
        <v>0</v>
      </c>
      <c r="CT247">
        <f t="shared" si="255"/>
        <v>0</v>
      </c>
      <c r="CU247">
        <f t="shared" si="256"/>
        <v>0</v>
      </c>
      <c r="CV247">
        <f t="shared" si="257"/>
        <v>0</v>
      </c>
      <c r="CW247">
        <f t="shared" si="258"/>
        <v>0</v>
      </c>
      <c r="CX247">
        <f t="shared" si="259"/>
        <v>0</v>
      </c>
      <c r="CY247">
        <f>(S247+R247)*(BZ247/100)</f>
        <v>0</v>
      </c>
      <c r="CZ247">
        <f>(S247+R247)*(CA247/100)</f>
        <v>0</v>
      </c>
      <c r="DC247" t="s">
        <v>6</v>
      </c>
      <c r="DD247" t="s">
        <v>6</v>
      </c>
      <c r="DE247" t="s">
        <v>6</v>
      </c>
      <c r="DF247" t="s">
        <v>6</v>
      </c>
      <c r="DG247" t="s">
        <v>6</v>
      </c>
      <c r="DH247" t="s">
        <v>6</v>
      </c>
      <c r="DI247" t="s">
        <v>6</v>
      </c>
      <c r="DJ247" t="s">
        <v>6</v>
      </c>
      <c r="DK247" t="s">
        <v>6</v>
      </c>
      <c r="DL247" t="s">
        <v>6</v>
      </c>
      <c r="DM247" t="s">
        <v>6</v>
      </c>
      <c r="DN247">
        <v>0</v>
      </c>
      <c r="DO247">
        <v>0</v>
      </c>
      <c r="DP247">
        <v>1</v>
      </c>
      <c r="DQ247">
        <v>1</v>
      </c>
      <c r="DU247">
        <v>1009</v>
      </c>
      <c r="DV247" t="s">
        <v>63</v>
      </c>
      <c r="DW247" t="e">
        <f>'2.Лок.смета.и.Акт'!#REF!</f>
        <v>#REF!</v>
      </c>
      <c r="DX247">
        <v>1000</v>
      </c>
      <c r="DZ247" t="s">
        <v>6</v>
      </c>
      <c r="EA247" t="s">
        <v>6</v>
      </c>
      <c r="EB247" t="s">
        <v>6</v>
      </c>
      <c r="EC247" t="s">
        <v>6</v>
      </c>
      <c r="EE247">
        <v>54938781</v>
      </c>
      <c r="EF247">
        <v>20</v>
      </c>
      <c r="EG247" t="s">
        <v>34</v>
      </c>
      <c r="EH247">
        <v>0</v>
      </c>
      <c r="EI247" t="s">
        <v>6</v>
      </c>
      <c r="EJ247">
        <v>1</v>
      </c>
      <c r="EK247">
        <v>500001</v>
      </c>
      <c r="EL247" t="s">
        <v>35</v>
      </c>
      <c r="EM247" t="s">
        <v>36</v>
      </c>
      <c r="EO247" t="s">
        <v>6</v>
      </c>
      <c r="EQ247">
        <v>0</v>
      </c>
      <c r="ER247">
        <v>180000</v>
      </c>
      <c r="ES247">
        <v>25257.140000000003</v>
      </c>
      <c r="ET247">
        <v>0</v>
      </c>
      <c r="EU247">
        <v>0</v>
      </c>
      <c r="EV247">
        <v>0</v>
      </c>
      <c r="EW247">
        <v>0</v>
      </c>
      <c r="EX247">
        <v>0</v>
      </c>
      <c r="EZ247">
        <v>5</v>
      </c>
      <c r="FC247">
        <v>0</v>
      </c>
      <c r="FD247">
        <v>18</v>
      </c>
      <c r="FF247">
        <v>180000</v>
      </c>
      <c r="FQ247">
        <v>0</v>
      </c>
      <c r="FR247">
        <f t="shared" si="260"/>
        <v>0</v>
      </c>
      <c r="FS247">
        <v>0</v>
      </c>
      <c r="FX247">
        <v>0</v>
      </c>
      <c r="FY247">
        <v>0</v>
      </c>
      <c r="GA247" t="s">
        <v>92</v>
      </c>
      <c r="GD247">
        <v>1</v>
      </c>
      <c r="GF247">
        <v>1570490953</v>
      </c>
      <c r="GG247">
        <v>2</v>
      </c>
      <c r="GH247">
        <v>3</v>
      </c>
      <c r="GI247">
        <v>5</v>
      </c>
      <c r="GJ247">
        <v>0</v>
      </c>
      <c r="GK247">
        <v>0</v>
      </c>
      <c r="GL247">
        <f t="shared" si="261"/>
        <v>0</v>
      </c>
      <c r="GM247">
        <f t="shared" si="262"/>
        <v>573</v>
      </c>
      <c r="GN247">
        <f t="shared" si="263"/>
        <v>573</v>
      </c>
      <c r="GO247">
        <f t="shared" si="264"/>
        <v>0</v>
      </c>
      <c r="GP247">
        <f t="shared" si="265"/>
        <v>0</v>
      </c>
      <c r="GR247">
        <v>1</v>
      </c>
      <c r="GS247">
        <v>1</v>
      </c>
      <c r="GT247">
        <v>0</v>
      </c>
      <c r="GU247" t="s">
        <v>6</v>
      </c>
      <c r="GV247">
        <f t="shared" si="266"/>
        <v>0</v>
      </c>
      <c r="GW247">
        <v>1</v>
      </c>
      <c r="GX247">
        <f t="shared" si="267"/>
        <v>0</v>
      </c>
      <c r="HA247">
        <v>0</v>
      </c>
      <c r="HB247">
        <v>0</v>
      </c>
      <c r="HC247">
        <f t="shared" si="268"/>
        <v>0</v>
      </c>
      <c r="HE247" t="s">
        <v>38</v>
      </c>
      <c r="HF247" t="s">
        <v>39</v>
      </c>
      <c r="HM247" t="s">
        <v>6</v>
      </c>
      <c r="HN247" t="s">
        <v>6</v>
      </c>
      <c r="HO247" t="s">
        <v>6</v>
      </c>
      <c r="HP247" t="s">
        <v>6</v>
      </c>
      <c r="HQ247" t="s">
        <v>6</v>
      </c>
      <c r="IF247">
        <v>-1</v>
      </c>
      <c r="IK247">
        <v>0</v>
      </c>
    </row>
    <row r="248" spans="1:255" x14ac:dyDescent="0.2">
      <c r="A248" s="2">
        <v>18</v>
      </c>
      <c r="B248" s="2">
        <v>1</v>
      </c>
      <c r="C248" s="2">
        <v>373</v>
      </c>
      <c r="D248" s="2"/>
      <c r="E248" s="2" t="s">
        <v>417</v>
      </c>
      <c r="F248" s="2" t="s">
        <v>30</v>
      </c>
      <c r="G248" s="2" t="s">
        <v>31</v>
      </c>
      <c r="H248" s="2" t="s">
        <v>32</v>
      </c>
      <c r="I248" s="2">
        <f>I244*J248</f>
        <v>0.21</v>
      </c>
      <c r="J248" s="216">
        <f>'5.Ведомость_списания'!F118</f>
        <v>0.7</v>
      </c>
      <c r="K248" s="2">
        <v>0.7</v>
      </c>
      <c r="L248" s="2"/>
      <c r="M248" s="2"/>
      <c r="N248" s="2"/>
      <c r="O248" s="2">
        <f t="shared" si="237"/>
        <v>123</v>
      </c>
      <c r="P248" s="2">
        <f t="shared" si="238"/>
        <v>123</v>
      </c>
      <c r="Q248" s="2">
        <f t="shared" si="239"/>
        <v>0</v>
      </c>
      <c r="R248" s="2">
        <f t="shared" si="240"/>
        <v>0</v>
      </c>
      <c r="S248" s="2">
        <f t="shared" si="241"/>
        <v>0</v>
      </c>
      <c r="T248" s="2">
        <f t="shared" si="242"/>
        <v>0</v>
      </c>
      <c r="U248" s="2">
        <f t="shared" si="243"/>
        <v>0</v>
      </c>
      <c r="V248" s="2">
        <f t="shared" si="244"/>
        <v>0</v>
      </c>
      <c r="W248" s="2">
        <f t="shared" si="245"/>
        <v>0</v>
      </c>
      <c r="X248" s="2">
        <f t="shared" si="246"/>
        <v>0</v>
      </c>
      <c r="Y248" s="2">
        <f t="shared" si="247"/>
        <v>0</v>
      </c>
      <c r="Z248" s="2"/>
      <c r="AA248" s="2">
        <v>86295183</v>
      </c>
      <c r="AB248" s="2">
        <f t="shared" si="248"/>
        <v>586.71</v>
      </c>
      <c r="AC248" s="2">
        <f t="shared" si="277"/>
        <v>586.71</v>
      </c>
      <c r="AD248" s="2">
        <f t="shared" si="278"/>
        <v>0</v>
      </c>
      <c r="AE248" s="2">
        <f t="shared" si="279"/>
        <v>0</v>
      </c>
      <c r="AF248" s="2">
        <f t="shared" si="280"/>
        <v>0</v>
      </c>
      <c r="AG248" s="2">
        <f t="shared" si="249"/>
        <v>0</v>
      </c>
      <c r="AH248" s="2">
        <f t="shared" si="281"/>
        <v>0</v>
      </c>
      <c r="AI248" s="2">
        <f t="shared" si="282"/>
        <v>0</v>
      </c>
      <c r="AJ248" s="2">
        <f t="shared" si="250"/>
        <v>0</v>
      </c>
      <c r="AK248" s="2">
        <v>586.71</v>
      </c>
      <c r="AL248" s="110">
        <f>'1.Лок.смета.и.Акт'!F474</f>
        <v>586.71</v>
      </c>
      <c r="AM248" s="2">
        <v>0</v>
      </c>
      <c r="AN248" s="2">
        <v>0</v>
      </c>
      <c r="AO248" s="2">
        <v>0</v>
      </c>
      <c r="AP248" s="2">
        <v>0</v>
      </c>
      <c r="AQ248" s="2">
        <v>0</v>
      </c>
      <c r="AR248" s="2">
        <v>0</v>
      </c>
      <c r="AS248" s="2">
        <v>0</v>
      </c>
      <c r="AT248" s="2">
        <v>0</v>
      </c>
      <c r="AU248" s="2">
        <v>0</v>
      </c>
      <c r="AV248" s="2">
        <v>1</v>
      </c>
      <c r="AW248" s="2">
        <v>1</v>
      </c>
      <c r="AX248" s="2"/>
      <c r="AY248" s="2"/>
      <c r="AZ248" s="2">
        <v>1</v>
      </c>
      <c r="BA248" s="2">
        <v>1</v>
      </c>
      <c r="BB248" s="2">
        <v>1</v>
      </c>
      <c r="BC248" s="2">
        <v>1</v>
      </c>
      <c r="BD248" s="2" t="s">
        <v>6</v>
      </c>
      <c r="BE248" s="2" t="s">
        <v>6</v>
      </c>
      <c r="BF248" s="2" t="s">
        <v>6</v>
      </c>
      <c r="BG248" s="2" t="s">
        <v>6</v>
      </c>
      <c r="BH248" s="2">
        <v>3</v>
      </c>
      <c r="BI248" s="2">
        <v>1</v>
      </c>
      <c r="BJ248" s="2" t="s">
        <v>33</v>
      </c>
      <c r="BK248" s="2"/>
      <c r="BL248" s="2"/>
      <c r="BM248" s="2">
        <v>500001</v>
      </c>
      <c r="BN248" s="2">
        <v>0</v>
      </c>
      <c r="BO248" s="2" t="s">
        <v>6</v>
      </c>
      <c r="BP248" s="2">
        <v>0</v>
      </c>
      <c r="BQ248" s="2">
        <v>20</v>
      </c>
      <c r="BR248" s="2">
        <v>0</v>
      </c>
      <c r="BS248" s="2">
        <v>1</v>
      </c>
      <c r="BT248" s="2">
        <v>1</v>
      </c>
      <c r="BU248" s="2">
        <v>1</v>
      </c>
      <c r="BV248" s="2">
        <v>1</v>
      </c>
      <c r="BW248" s="2">
        <v>1</v>
      </c>
      <c r="BX248" s="2">
        <v>1</v>
      </c>
      <c r="BY248" s="2" t="s">
        <v>6</v>
      </c>
      <c r="BZ248" s="2">
        <v>0</v>
      </c>
      <c r="CA248" s="2">
        <v>0</v>
      </c>
      <c r="CB248" s="2" t="s">
        <v>6</v>
      </c>
      <c r="CC248" s="2"/>
      <c r="CD248" s="2"/>
      <c r="CE248" s="2">
        <v>0</v>
      </c>
      <c r="CF248" s="2">
        <v>0</v>
      </c>
      <c r="CG248" s="2">
        <v>0</v>
      </c>
      <c r="CH248" s="2"/>
      <c r="CI248" s="2"/>
      <c r="CJ248" s="2"/>
      <c r="CK248" s="2"/>
      <c r="CL248" s="2"/>
      <c r="CM248" s="2">
        <v>0</v>
      </c>
      <c r="CN248" s="2" t="s">
        <v>6</v>
      </c>
      <c r="CO248" s="2">
        <v>0</v>
      </c>
      <c r="CP248" s="2">
        <f t="shared" si="251"/>
        <v>123</v>
      </c>
      <c r="CQ248" s="2">
        <f t="shared" si="252"/>
        <v>586.71</v>
      </c>
      <c r="CR248" s="2">
        <f t="shared" si="253"/>
        <v>0</v>
      </c>
      <c r="CS248" s="2">
        <f t="shared" si="254"/>
        <v>0</v>
      </c>
      <c r="CT248" s="2">
        <f t="shared" si="255"/>
        <v>0</v>
      </c>
      <c r="CU248" s="2">
        <f t="shared" si="256"/>
        <v>0</v>
      </c>
      <c r="CV248" s="2">
        <f t="shared" si="257"/>
        <v>0</v>
      </c>
      <c r="CW248" s="2">
        <f t="shared" si="258"/>
        <v>0</v>
      </c>
      <c r="CX248" s="2">
        <f t="shared" si="259"/>
        <v>0</v>
      </c>
      <c r="CY248" s="2">
        <f>(((S248+(R248*IF(0,0,1)))*AT248)/100)</f>
        <v>0</v>
      </c>
      <c r="CZ248" s="2">
        <f>(((S248+(R248*IF(0,0,1)))*AU248)/100)</f>
        <v>0</v>
      </c>
      <c r="DA248" s="2"/>
      <c r="DB248" s="2"/>
      <c r="DC248" s="2" t="s">
        <v>6</v>
      </c>
      <c r="DD248" s="2" t="s">
        <v>6</v>
      </c>
      <c r="DE248" s="2" t="s">
        <v>6</v>
      </c>
      <c r="DF248" s="2" t="s">
        <v>6</v>
      </c>
      <c r="DG248" s="2" t="s">
        <v>6</v>
      </c>
      <c r="DH248" s="2" t="s">
        <v>6</v>
      </c>
      <c r="DI248" s="2" t="s">
        <v>6</v>
      </c>
      <c r="DJ248" s="2" t="s">
        <v>6</v>
      </c>
      <c r="DK248" s="2" t="s">
        <v>6</v>
      </c>
      <c r="DL248" s="2" t="s">
        <v>6</v>
      </c>
      <c r="DM248" s="2" t="s">
        <v>6</v>
      </c>
      <c r="DN248" s="2">
        <v>0</v>
      </c>
      <c r="DO248" s="2">
        <v>0</v>
      </c>
      <c r="DP248" s="2">
        <v>1</v>
      </c>
      <c r="DQ248" s="2">
        <v>1</v>
      </c>
      <c r="DR248" s="2"/>
      <c r="DS248" s="2"/>
      <c r="DT248" s="2"/>
      <c r="DU248" s="2">
        <v>1007</v>
      </c>
      <c r="DV248" s="2" t="s">
        <v>32</v>
      </c>
      <c r="DW248" s="2" t="s">
        <v>32</v>
      </c>
      <c r="DX248" s="2">
        <v>1</v>
      </c>
      <c r="DY248" s="2"/>
      <c r="DZ248" s="2" t="s">
        <v>6</v>
      </c>
      <c r="EA248" s="2" t="s">
        <v>6</v>
      </c>
      <c r="EB248" s="2" t="s">
        <v>6</v>
      </c>
      <c r="EC248" s="2" t="s">
        <v>6</v>
      </c>
      <c r="ED248" s="2"/>
      <c r="EE248" s="2">
        <v>54938781</v>
      </c>
      <c r="EF248" s="2">
        <v>20</v>
      </c>
      <c r="EG248" s="2" t="s">
        <v>34</v>
      </c>
      <c r="EH248" s="2">
        <v>0</v>
      </c>
      <c r="EI248" s="2" t="s">
        <v>6</v>
      </c>
      <c r="EJ248" s="2">
        <v>1</v>
      </c>
      <c r="EK248" s="2">
        <v>500001</v>
      </c>
      <c r="EL248" s="2" t="s">
        <v>35</v>
      </c>
      <c r="EM248" s="2" t="s">
        <v>36</v>
      </c>
      <c r="EN248" s="2"/>
      <c r="EO248" s="2" t="s">
        <v>6</v>
      </c>
      <c r="EP248" s="2"/>
      <c r="EQ248" s="2">
        <v>0</v>
      </c>
      <c r="ER248" s="2">
        <v>586.71</v>
      </c>
      <c r="ES248" s="110">
        <f>'1.Лок.смета.и.Акт'!F474</f>
        <v>586.71</v>
      </c>
      <c r="ET248" s="2">
        <v>0</v>
      </c>
      <c r="EU248" s="2">
        <v>0</v>
      </c>
      <c r="EV248" s="2">
        <v>0</v>
      </c>
      <c r="EW248" s="2">
        <v>0</v>
      </c>
      <c r="EX248" s="2">
        <v>0</v>
      </c>
      <c r="EY248" s="2"/>
      <c r="EZ248" s="2"/>
      <c r="FA248" s="2"/>
      <c r="FB248" s="2"/>
      <c r="FC248" s="2"/>
      <c r="FD248" s="2"/>
      <c r="FE248" s="2"/>
      <c r="FF248" s="2"/>
      <c r="FG248" s="2"/>
      <c r="FH248" s="2"/>
      <c r="FI248" s="2"/>
      <c r="FJ248" s="2"/>
      <c r="FK248" s="2"/>
      <c r="FL248" s="2"/>
      <c r="FM248" s="2"/>
      <c r="FN248" s="2"/>
      <c r="FO248" s="2"/>
      <c r="FP248" s="2"/>
      <c r="FQ248" s="2">
        <v>0</v>
      </c>
      <c r="FR248" s="2">
        <f t="shared" si="260"/>
        <v>0</v>
      </c>
      <c r="FS248" s="2">
        <v>0</v>
      </c>
      <c r="FT248" s="2"/>
      <c r="FU248" s="2"/>
      <c r="FV248" s="2"/>
      <c r="FW248" s="2"/>
      <c r="FX248" s="2">
        <v>0</v>
      </c>
      <c r="FY248" s="2">
        <v>0</v>
      </c>
      <c r="FZ248" s="2"/>
      <c r="GA248" s="2" t="s">
        <v>6</v>
      </c>
      <c r="GB248" s="2"/>
      <c r="GC248" s="2"/>
      <c r="GD248" s="2">
        <v>1</v>
      </c>
      <c r="GE248" s="2"/>
      <c r="GF248" s="2">
        <v>2111049581</v>
      </c>
      <c r="GG248" s="2">
        <v>2</v>
      </c>
      <c r="GH248" s="2">
        <v>2</v>
      </c>
      <c r="GI248" s="2">
        <v>-2</v>
      </c>
      <c r="GJ248" s="2">
        <v>0</v>
      </c>
      <c r="GK248" s="2">
        <v>0</v>
      </c>
      <c r="GL248" s="2">
        <f t="shared" si="261"/>
        <v>0</v>
      </c>
      <c r="GM248" s="2">
        <f t="shared" si="262"/>
        <v>123</v>
      </c>
      <c r="GN248" s="2">
        <f t="shared" si="263"/>
        <v>123</v>
      </c>
      <c r="GO248" s="2">
        <f t="shared" si="264"/>
        <v>0</v>
      </c>
      <c r="GP248" s="2">
        <f t="shared" si="265"/>
        <v>0</v>
      </c>
      <c r="GQ248" s="2"/>
      <c r="GR248" s="2">
        <v>0</v>
      </c>
      <c r="GS248" s="2">
        <v>2</v>
      </c>
      <c r="GT248" s="2">
        <v>0</v>
      </c>
      <c r="GU248" s="2" t="s">
        <v>6</v>
      </c>
      <c r="GV248" s="2">
        <f t="shared" si="266"/>
        <v>0</v>
      </c>
      <c r="GW248" s="2">
        <v>1</v>
      </c>
      <c r="GX248" s="2">
        <f t="shared" si="267"/>
        <v>0</v>
      </c>
      <c r="GY248" s="2"/>
      <c r="GZ248" s="2"/>
      <c r="HA248" s="2">
        <v>0</v>
      </c>
      <c r="HB248" s="2">
        <v>0</v>
      </c>
      <c r="HC248" s="2">
        <f t="shared" si="268"/>
        <v>0</v>
      </c>
      <c r="HD248" s="2"/>
      <c r="HE248" s="2" t="s">
        <v>6</v>
      </c>
      <c r="HF248" s="2" t="s">
        <v>6</v>
      </c>
      <c r="HG248" s="2"/>
      <c r="HH248" s="2"/>
      <c r="HI248" s="2"/>
      <c r="HJ248" s="2"/>
      <c r="HK248" s="2"/>
      <c r="HL248" s="2"/>
      <c r="HM248" s="2" t="s">
        <v>6</v>
      </c>
      <c r="HN248" s="2" t="s">
        <v>6</v>
      </c>
      <c r="HO248" s="2" t="s">
        <v>6</v>
      </c>
      <c r="HP248" s="2" t="s">
        <v>6</v>
      </c>
      <c r="HQ248" s="2" t="s">
        <v>6</v>
      </c>
      <c r="HR248" s="2"/>
      <c r="HS248" s="2"/>
      <c r="HT248" s="2"/>
      <c r="HU248" s="2"/>
      <c r="HV248" s="2"/>
      <c r="HW248" s="2"/>
      <c r="HX248" s="2"/>
      <c r="HY248" s="2"/>
      <c r="HZ248" s="2"/>
      <c r="IA248" s="2"/>
      <c r="IB248" s="2"/>
      <c r="IC248" s="2"/>
      <c r="ID248" s="2"/>
      <c r="IE248" s="2"/>
      <c r="IF248" s="2">
        <v>-1</v>
      </c>
      <c r="IG248" s="2"/>
      <c r="IH248" s="2"/>
      <c r="II248" s="2"/>
      <c r="IJ248" s="2"/>
      <c r="IK248" s="2">
        <v>0</v>
      </c>
      <c r="IL248" s="2"/>
      <c r="IM248" s="2"/>
      <c r="IN248" s="2"/>
      <c r="IO248" s="2"/>
      <c r="IP248" s="2"/>
      <c r="IQ248" s="2"/>
      <c r="IR248" s="2"/>
      <c r="IS248" s="2"/>
      <c r="IT248" s="2"/>
      <c r="IU248" s="2"/>
    </row>
    <row r="249" spans="1:255" x14ac:dyDescent="0.2">
      <c r="A249">
        <v>18</v>
      </c>
      <c r="B249">
        <v>1</v>
      </c>
      <c r="C249">
        <v>383</v>
      </c>
      <c r="E249" t="s">
        <v>417</v>
      </c>
      <c r="F249" t="e">
        <f>'2.Лок.смета.и.Акт'!#REF!</f>
        <v>#REF!</v>
      </c>
      <c r="G249" t="s">
        <v>31</v>
      </c>
      <c r="H249" t="s">
        <v>32</v>
      </c>
      <c r="I249">
        <f>I245*J249</f>
        <v>0.21</v>
      </c>
      <c r="J249">
        <v>0.7</v>
      </c>
      <c r="K249">
        <v>0.7</v>
      </c>
      <c r="O249">
        <f t="shared" si="237"/>
        <v>1098</v>
      </c>
      <c r="P249">
        <f t="shared" si="238"/>
        <v>1098</v>
      </c>
      <c r="Q249">
        <f t="shared" si="239"/>
        <v>0</v>
      </c>
      <c r="R249">
        <f t="shared" si="240"/>
        <v>0</v>
      </c>
      <c r="S249">
        <f t="shared" si="241"/>
        <v>0</v>
      </c>
      <c r="T249">
        <f t="shared" si="242"/>
        <v>0</v>
      </c>
      <c r="U249">
        <f t="shared" si="243"/>
        <v>0</v>
      </c>
      <c r="V249">
        <f t="shared" si="244"/>
        <v>0</v>
      </c>
      <c r="W249">
        <f t="shared" si="245"/>
        <v>0</v>
      </c>
      <c r="X249">
        <f t="shared" si="246"/>
        <v>0</v>
      </c>
      <c r="Y249">
        <f t="shared" si="247"/>
        <v>0</v>
      </c>
      <c r="AA249">
        <v>86295184</v>
      </c>
      <c r="AB249">
        <f t="shared" si="248"/>
        <v>691.67</v>
      </c>
      <c r="AC249">
        <f t="shared" si="277"/>
        <v>691.67</v>
      </c>
      <c r="AD249">
        <f t="shared" si="278"/>
        <v>0</v>
      </c>
      <c r="AE249">
        <f t="shared" si="279"/>
        <v>0</v>
      </c>
      <c r="AF249">
        <f t="shared" si="280"/>
        <v>0</v>
      </c>
      <c r="AG249">
        <f t="shared" si="249"/>
        <v>0</v>
      </c>
      <c r="AH249">
        <f t="shared" si="281"/>
        <v>0</v>
      </c>
      <c r="AI249">
        <f t="shared" si="282"/>
        <v>0</v>
      </c>
      <c r="AJ249">
        <f t="shared" si="250"/>
        <v>0</v>
      </c>
      <c r="AK249">
        <v>691.67</v>
      </c>
      <c r="AL249">
        <v>691.67</v>
      </c>
      <c r="AM249">
        <v>0</v>
      </c>
      <c r="AN249">
        <v>0</v>
      </c>
      <c r="AO249">
        <v>0</v>
      </c>
      <c r="AP249">
        <v>0</v>
      </c>
      <c r="AQ249">
        <v>0</v>
      </c>
      <c r="AR249">
        <v>0</v>
      </c>
      <c r="AS249">
        <v>0</v>
      </c>
      <c r="AT249">
        <v>0</v>
      </c>
      <c r="AU249">
        <v>0</v>
      </c>
      <c r="AV249">
        <v>1</v>
      </c>
      <c r="AW249">
        <v>1</v>
      </c>
      <c r="AZ249">
        <v>1</v>
      </c>
      <c r="BA249">
        <v>1</v>
      </c>
      <c r="BB249">
        <v>1</v>
      </c>
      <c r="BC249">
        <v>7.56</v>
      </c>
      <c r="BD249" t="s">
        <v>6</v>
      </c>
      <c r="BE249" t="s">
        <v>6</v>
      </c>
      <c r="BF249" t="s">
        <v>6</v>
      </c>
      <c r="BG249" t="s">
        <v>6</v>
      </c>
      <c r="BH249">
        <v>3</v>
      </c>
      <c r="BI249">
        <v>1</v>
      </c>
      <c r="BJ249" t="s">
        <v>33</v>
      </c>
      <c r="BM249">
        <v>500001</v>
      </c>
      <c r="BN249">
        <v>0</v>
      </c>
      <c r="BO249" t="s">
        <v>6</v>
      </c>
      <c r="BP249">
        <v>0</v>
      </c>
      <c r="BQ249">
        <v>20</v>
      </c>
      <c r="BR249">
        <v>0</v>
      </c>
      <c r="BS249">
        <v>1</v>
      </c>
      <c r="BT249">
        <v>1</v>
      </c>
      <c r="BU249">
        <v>1</v>
      </c>
      <c r="BV249">
        <v>1</v>
      </c>
      <c r="BW249">
        <v>1</v>
      </c>
      <c r="BX249">
        <v>1</v>
      </c>
      <c r="BY249" t="s">
        <v>6</v>
      </c>
      <c r="BZ249">
        <v>0</v>
      </c>
      <c r="CA249">
        <v>0</v>
      </c>
      <c r="CB249" t="s">
        <v>6</v>
      </c>
      <c r="CE249">
        <v>0</v>
      </c>
      <c r="CF249">
        <v>0</v>
      </c>
      <c r="CG249">
        <v>0</v>
      </c>
      <c r="CM249">
        <v>0</v>
      </c>
      <c r="CN249" t="s">
        <v>6</v>
      </c>
      <c r="CO249">
        <v>0</v>
      </c>
      <c r="CP249">
        <f t="shared" si="251"/>
        <v>1098</v>
      </c>
      <c r="CQ249">
        <f t="shared" si="252"/>
        <v>5229.0251999999991</v>
      </c>
      <c r="CR249">
        <f t="shared" si="253"/>
        <v>0</v>
      </c>
      <c r="CS249">
        <f t="shared" si="254"/>
        <v>0</v>
      </c>
      <c r="CT249">
        <f t="shared" si="255"/>
        <v>0</v>
      </c>
      <c r="CU249">
        <f t="shared" si="256"/>
        <v>0</v>
      </c>
      <c r="CV249">
        <f t="shared" si="257"/>
        <v>0</v>
      </c>
      <c r="CW249">
        <f t="shared" si="258"/>
        <v>0</v>
      </c>
      <c r="CX249">
        <f t="shared" si="259"/>
        <v>0</v>
      </c>
      <c r="CY249">
        <f>(S249+R249)*(BZ249/100)</f>
        <v>0</v>
      </c>
      <c r="CZ249">
        <f>(S249+R249)*(CA249/100)</f>
        <v>0</v>
      </c>
      <c r="DC249" t="s">
        <v>6</v>
      </c>
      <c r="DD249" t="s">
        <v>6</v>
      </c>
      <c r="DE249" t="s">
        <v>6</v>
      </c>
      <c r="DF249" t="s">
        <v>6</v>
      </c>
      <c r="DG249" t="s">
        <v>6</v>
      </c>
      <c r="DH249" t="s">
        <v>6</v>
      </c>
      <c r="DI249" t="s">
        <v>6</v>
      </c>
      <c r="DJ249" t="s">
        <v>6</v>
      </c>
      <c r="DK249" t="s">
        <v>6</v>
      </c>
      <c r="DL249" t="s">
        <v>6</v>
      </c>
      <c r="DM249" t="s">
        <v>6</v>
      </c>
      <c r="DN249">
        <v>0</v>
      </c>
      <c r="DO249">
        <v>0</v>
      </c>
      <c r="DP249">
        <v>1</v>
      </c>
      <c r="DQ249">
        <v>1</v>
      </c>
      <c r="DU249">
        <v>1007</v>
      </c>
      <c r="DV249" t="s">
        <v>32</v>
      </c>
      <c r="DW249" t="e">
        <f>'2.Лок.смета.и.Акт'!#REF!</f>
        <v>#REF!</v>
      </c>
      <c r="DX249">
        <v>1</v>
      </c>
      <c r="DZ249" t="s">
        <v>6</v>
      </c>
      <c r="EA249" t="s">
        <v>6</v>
      </c>
      <c r="EB249" t="s">
        <v>6</v>
      </c>
      <c r="EC249" t="s">
        <v>6</v>
      </c>
      <c r="EE249">
        <v>54938781</v>
      </c>
      <c r="EF249">
        <v>20</v>
      </c>
      <c r="EG249" t="s">
        <v>34</v>
      </c>
      <c r="EH249">
        <v>0</v>
      </c>
      <c r="EI249" t="s">
        <v>6</v>
      </c>
      <c r="EJ249">
        <v>1</v>
      </c>
      <c r="EK249">
        <v>500001</v>
      </c>
      <c r="EL249" t="s">
        <v>35</v>
      </c>
      <c r="EM249" t="s">
        <v>36</v>
      </c>
      <c r="EO249" t="s">
        <v>6</v>
      </c>
      <c r="EQ249">
        <v>0</v>
      </c>
      <c r="ER249">
        <v>4929.3500000000004</v>
      </c>
      <c r="ES249">
        <v>691.67</v>
      </c>
      <c r="ET249">
        <v>0</v>
      </c>
      <c r="EU249">
        <v>0</v>
      </c>
      <c r="EV249">
        <v>0</v>
      </c>
      <c r="EW249">
        <v>0</v>
      </c>
      <c r="EX249">
        <v>0</v>
      </c>
      <c r="EZ249">
        <v>5</v>
      </c>
      <c r="FC249">
        <v>0</v>
      </c>
      <c r="FD249">
        <v>18</v>
      </c>
      <c r="FF249">
        <v>4929.3500000000004</v>
      </c>
      <c r="FQ249">
        <v>0</v>
      </c>
      <c r="FR249">
        <f t="shared" si="260"/>
        <v>0</v>
      </c>
      <c r="FS249">
        <v>0</v>
      </c>
      <c r="FX249">
        <v>0</v>
      </c>
      <c r="FY249">
        <v>0</v>
      </c>
      <c r="GA249" t="s">
        <v>37</v>
      </c>
      <c r="GD249">
        <v>1</v>
      </c>
      <c r="GF249">
        <v>2111049581</v>
      </c>
      <c r="GG249">
        <v>2</v>
      </c>
      <c r="GH249">
        <v>3</v>
      </c>
      <c r="GI249">
        <v>5</v>
      </c>
      <c r="GJ249">
        <v>0</v>
      </c>
      <c r="GK249">
        <v>0</v>
      </c>
      <c r="GL249">
        <f t="shared" si="261"/>
        <v>0</v>
      </c>
      <c r="GM249">
        <f t="shared" si="262"/>
        <v>1098</v>
      </c>
      <c r="GN249">
        <f t="shared" si="263"/>
        <v>1098</v>
      </c>
      <c r="GO249">
        <f t="shared" si="264"/>
        <v>0</v>
      </c>
      <c r="GP249">
        <f t="shared" si="265"/>
        <v>0</v>
      </c>
      <c r="GR249">
        <v>1</v>
      </c>
      <c r="GS249">
        <v>1</v>
      </c>
      <c r="GT249">
        <v>0</v>
      </c>
      <c r="GU249" t="s">
        <v>6</v>
      </c>
      <c r="GV249">
        <f t="shared" si="266"/>
        <v>0</v>
      </c>
      <c r="GW249">
        <v>1</v>
      </c>
      <c r="GX249">
        <f t="shared" si="267"/>
        <v>0</v>
      </c>
      <c r="HA249">
        <v>0</v>
      </c>
      <c r="HB249">
        <v>0</v>
      </c>
      <c r="HC249">
        <f t="shared" si="268"/>
        <v>0</v>
      </c>
      <c r="HE249" t="s">
        <v>38</v>
      </c>
      <c r="HF249" t="s">
        <v>39</v>
      </c>
      <c r="HM249" t="s">
        <v>6</v>
      </c>
      <c r="HN249" t="s">
        <v>6</v>
      </c>
      <c r="HO249" t="s">
        <v>6</v>
      </c>
      <c r="HP249" t="s">
        <v>6</v>
      </c>
      <c r="HQ249" t="s">
        <v>6</v>
      </c>
      <c r="IF249">
        <v>-1</v>
      </c>
      <c r="IK249">
        <v>0</v>
      </c>
    </row>
    <row r="250" spans="1:255" x14ac:dyDescent="0.2">
      <c r="A250" s="2">
        <v>18</v>
      </c>
      <c r="B250" s="2">
        <v>1</v>
      </c>
      <c r="C250" s="2">
        <v>374</v>
      </c>
      <c r="D250" s="2"/>
      <c r="E250" s="2" t="s">
        <v>418</v>
      </c>
      <c r="F250" s="2" t="s">
        <v>95</v>
      </c>
      <c r="G250" s="2" t="s">
        <v>96</v>
      </c>
      <c r="H250" s="2" t="s">
        <v>43</v>
      </c>
      <c r="I250" s="2">
        <f>I244*J250</f>
        <v>14.000000000000002</v>
      </c>
      <c r="J250" s="216">
        <f>'5.Ведомость_списания'!F119</f>
        <v>46.666666666666671</v>
      </c>
      <c r="K250" s="2">
        <v>46.666666999999997</v>
      </c>
      <c r="L250" s="2"/>
      <c r="M250" s="2"/>
      <c r="N250" s="2"/>
      <c r="O250" s="2">
        <f t="shared" si="237"/>
        <v>21589</v>
      </c>
      <c r="P250" s="2">
        <f t="shared" si="238"/>
        <v>21589</v>
      </c>
      <c r="Q250" s="2">
        <f t="shared" si="239"/>
        <v>0</v>
      </c>
      <c r="R250" s="2">
        <f t="shared" si="240"/>
        <v>0</v>
      </c>
      <c r="S250" s="2">
        <f t="shared" si="241"/>
        <v>0</v>
      </c>
      <c r="T250" s="2">
        <f t="shared" si="242"/>
        <v>0</v>
      </c>
      <c r="U250" s="2">
        <f t="shared" si="243"/>
        <v>0</v>
      </c>
      <c r="V250" s="2">
        <f t="shared" si="244"/>
        <v>0</v>
      </c>
      <c r="W250" s="2">
        <f t="shared" si="245"/>
        <v>0</v>
      </c>
      <c r="X250" s="2">
        <f t="shared" si="246"/>
        <v>0</v>
      </c>
      <c r="Y250" s="2">
        <f t="shared" si="247"/>
        <v>0</v>
      </c>
      <c r="Z250" s="2"/>
      <c r="AA250" s="2">
        <v>86295183</v>
      </c>
      <c r="AB250" s="2">
        <f t="shared" si="248"/>
        <v>1542.04</v>
      </c>
      <c r="AC250" s="2">
        <f t="shared" si="277"/>
        <v>1542.04</v>
      </c>
      <c r="AD250" s="2">
        <f t="shared" si="278"/>
        <v>0</v>
      </c>
      <c r="AE250" s="2">
        <f t="shared" si="279"/>
        <v>0</v>
      </c>
      <c r="AF250" s="2">
        <f t="shared" si="280"/>
        <v>0</v>
      </c>
      <c r="AG250" s="2">
        <f t="shared" si="249"/>
        <v>0</v>
      </c>
      <c r="AH250" s="2">
        <f t="shared" si="281"/>
        <v>0</v>
      </c>
      <c r="AI250" s="2">
        <f t="shared" si="282"/>
        <v>0</v>
      </c>
      <c r="AJ250" s="2">
        <f t="shared" si="250"/>
        <v>0</v>
      </c>
      <c r="AK250" s="2">
        <v>1542.04</v>
      </c>
      <c r="AL250" s="110">
        <f>'1.Лок.смета.и.Акт'!F476</f>
        <v>1542.04</v>
      </c>
      <c r="AM250" s="2">
        <v>0</v>
      </c>
      <c r="AN250" s="2">
        <v>0</v>
      </c>
      <c r="AO250" s="2">
        <v>0</v>
      </c>
      <c r="AP250" s="2">
        <v>0</v>
      </c>
      <c r="AQ250" s="2">
        <v>0</v>
      </c>
      <c r="AR250" s="2">
        <v>0</v>
      </c>
      <c r="AS250" s="2">
        <v>0</v>
      </c>
      <c r="AT250" s="2">
        <v>0</v>
      </c>
      <c r="AU250" s="2">
        <v>0</v>
      </c>
      <c r="AV250" s="2">
        <v>1</v>
      </c>
      <c r="AW250" s="2">
        <v>1</v>
      </c>
      <c r="AX250" s="2"/>
      <c r="AY250" s="2"/>
      <c r="AZ250" s="2">
        <v>1</v>
      </c>
      <c r="BA250" s="2">
        <v>1</v>
      </c>
      <c r="BB250" s="2">
        <v>1</v>
      </c>
      <c r="BC250" s="2">
        <v>1</v>
      </c>
      <c r="BD250" s="2" t="s">
        <v>6</v>
      </c>
      <c r="BE250" s="2" t="s">
        <v>6</v>
      </c>
      <c r="BF250" s="2" t="s">
        <v>6</v>
      </c>
      <c r="BG250" s="2" t="s">
        <v>6</v>
      </c>
      <c r="BH250" s="2">
        <v>3</v>
      </c>
      <c r="BI250" s="2">
        <v>1</v>
      </c>
      <c r="BJ250" s="2" t="s">
        <v>97</v>
      </c>
      <c r="BK250" s="2"/>
      <c r="BL250" s="2"/>
      <c r="BM250" s="2">
        <v>500003</v>
      </c>
      <c r="BN250" s="2">
        <v>0</v>
      </c>
      <c r="BO250" s="2" t="s">
        <v>6</v>
      </c>
      <c r="BP250" s="2">
        <v>0</v>
      </c>
      <c r="BQ250" s="2">
        <v>22</v>
      </c>
      <c r="BR250" s="2">
        <v>0</v>
      </c>
      <c r="BS250" s="2">
        <v>1</v>
      </c>
      <c r="BT250" s="2">
        <v>1</v>
      </c>
      <c r="BU250" s="2">
        <v>1</v>
      </c>
      <c r="BV250" s="2">
        <v>1</v>
      </c>
      <c r="BW250" s="2">
        <v>1</v>
      </c>
      <c r="BX250" s="2">
        <v>1</v>
      </c>
      <c r="BY250" s="2" t="s">
        <v>6</v>
      </c>
      <c r="BZ250" s="2">
        <v>0</v>
      </c>
      <c r="CA250" s="2">
        <v>0</v>
      </c>
      <c r="CB250" s="2" t="s">
        <v>6</v>
      </c>
      <c r="CC250" s="2"/>
      <c r="CD250" s="2"/>
      <c r="CE250" s="2">
        <v>0</v>
      </c>
      <c r="CF250" s="2">
        <v>0</v>
      </c>
      <c r="CG250" s="2">
        <v>0</v>
      </c>
      <c r="CH250" s="2"/>
      <c r="CI250" s="2"/>
      <c r="CJ250" s="2"/>
      <c r="CK250" s="2"/>
      <c r="CL250" s="2"/>
      <c r="CM250" s="2">
        <v>0</v>
      </c>
      <c r="CN250" s="2" t="s">
        <v>6</v>
      </c>
      <c r="CO250" s="2">
        <v>0</v>
      </c>
      <c r="CP250" s="2">
        <f t="shared" si="251"/>
        <v>21589</v>
      </c>
      <c r="CQ250" s="2">
        <f t="shared" si="252"/>
        <v>1542.04</v>
      </c>
      <c r="CR250" s="2">
        <f t="shared" si="253"/>
        <v>0</v>
      </c>
      <c r="CS250" s="2">
        <f t="shared" si="254"/>
        <v>0</v>
      </c>
      <c r="CT250" s="2">
        <f t="shared" si="255"/>
        <v>0</v>
      </c>
      <c r="CU250" s="2">
        <f t="shared" si="256"/>
        <v>0</v>
      </c>
      <c r="CV250" s="2">
        <f t="shared" si="257"/>
        <v>0</v>
      </c>
      <c r="CW250" s="2">
        <f t="shared" si="258"/>
        <v>0</v>
      </c>
      <c r="CX250" s="2">
        <f t="shared" si="259"/>
        <v>0</v>
      </c>
      <c r="CY250" s="2">
        <f>(((S250+(R250*IF(0,0,1)))*AT250)/100)</f>
        <v>0</v>
      </c>
      <c r="CZ250" s="2">
        <f>(((S250+(R250*IF(0,0,1)))*AU250)/100)</f>
        <v>0</v>
      </c>
      <c r="DA250" s="2"/>
      <c r="DB250" s="2"/>
      <c r="DC250" s="2" t="s">
        <v>6</v>
      </c>
      <c r="DD250" s="2" t="s">
        <v>6</v>
      </c>
      <c r="DE250" s="2" t="s">
        <v>6</v>
      </c>
      <c r="DF250" s="2" t="s">
        <v>6</v>
      </c>
      <c r="DG250" s="2" t="s">
        <v>6</v>
      </c>
      <c r="DH250" s="2" t="s">
        <v>6</v>
      </c>
      <c r="DI250" s="2" t="s">
        <v>6</v>
      </c>
      <c r="DJ250" s="2" t="s">
        <v>6</v>
      </c>
      <c r="DK250" s="2" t="s">
        <v>6</v>
      </c>
      <c r="DL250" s="2" t="s">
        <v>6</v>
      </c>
      <c r="DM250" s="2" t="s">
        <v>6</v>
      </c>
      <c r="DN250" s="2">
        <v>0</v>
      </c>
      <c r="DO250" s="2">
        <v>0</v>
      </c>
      <c r="DP250" s="2">
        <v>1</v>
      </c>
      <c r="DQ250" s="2">
        <v>1</v>
      </c>
      <c r="DR250" s="2"/>
      <c r="DS250" s="2"/>
      <c r="DT250" s="2"/>
      <c r="DU250" s="2">
        <v>1010</v>
      </c>
      <c r="DV250" s="2" t="s">
        <v>43</v>
      </c>
      <c r="DW250" s="2" t="s">
        <v>43</v>
      </c>
      <c r="DX250" s="2">
        <v>1</v>
      </c>
      <c r="DY250" s="2"/>
      <c r="DZ250" s="2" t="s">
        <v>6</v>
      </c>
      <c r="EA250" s="2" t="s">
        <v>6</v>
      </c>
      <c r="EB250" s="2" t="s">
        <v>6</v>
      </c>
      <c r="EC250" s="2" t="s">
        <v>6</v>
      </c>
      <c r="ED250" s="2"/>
      <c r="EE250" s="2">
        <v>54938783</v>
      </c>
      <c r="EF250" s="2">
        <v>22</v>
      </c>
      <c r="EG250" s="2" t="s">
        <v>45</v>
      </c>
      <c r="EH250" s="2">
        <v>0</v>
      </c>
      <c r="EI250" s="2" t="s">
        <v>6</v>
      </c>
      <c r="EJ250" s="2">
        <v>1</v>
      </c>
      <c r="EK250" s="2">
        <v>500003</v>
      </c>
      <c r="EL250" s="2" t="s">
        <v>46</v>
      </c>
      <c r="EM250" s="2" t="s">
        <v>47</v>
      </c>
      <c r="EN250" s="2"/>
      <c r="EO250" s="2" t="s">
        <v>6</v>
      </c>
      <c r="EP250" s="2"/>
      <c r="EQ250" s="2">
        <v>0</v>
      </c>
      <c r="ER250" s="2">
        <v>1542.04</v>
      </c>
      <c r="ES250" s="110">
        <f>'1.Лок.смета.и.Акт'!F476</f>
        <v>1542.04</v>
      </c>
      <c r="ET250" s="2">
        <v>0</v>
      </c>
      <c r="EU250" s="2">
        <v>0</v>
      </c>
      <c r="EV250" s="2">
        <v>0</v>
      </c>
      <c r="EW250" s="2">
        <v>0</v>
      </c>
      <c r="EX250" s="2">
        <v>0</v>
      </c>
      <c r="EY250" s="2"/>
      <c r="EZ250" s="2"/>
      <c r="FA250" s="2"/>
      <c r="FB250" s="2"/>
      <c r="FC250" s="2"/>
      <c r="FD250" s="2"/>
      <c r="FE250" s="2"/>
      <c r="FF250" s="2"/>
      <c r="FG250" s="2"/>
      <c r="FH250" s="2"/>
      <c r="FI250" s="2"/>
      <c r="FJ250" s="2"/>
      <c r="FK250" s="2"/>
      <c r="FL250" s="2"/>
      <c r="FM250" s="2"/>
      <c r="FN250" s="2"/>
      <c r="FO250" s="2"/>
      <c r="FP250" s="2"/>
      <c r="FQ250" s="2">
        <v>0</v>
      </c>
      <c r="FR250" s="2">
        <f t="shared" si="260"/>
        <v>0</v>
      </c>
      <c r="FS250" s="2">
        <v>0</v>
      </c>
      <c r="FT250" s="2"/>
      <c r="FU250" s="2"/>
      <c r="FV250" s="2"/>
      <c r="FW250" s="2"/>
      <c r="FX250" s="2">
        <v>0</v>
      </c>
      <c r="FY250" s="2">
        <v>0</v>
      </c>
      <c r="FZ250" s="2"/>
      <c r="GA250" s="2" t="s">
        <v>6</v>
      </c>
      <c r="GB250" s="2"/>
      <c r="GC250" s="2"/>
      <c r="GD250" s="2">
        <v>1</v>
      </c>
      <c r="GE250" s="2"/>
      <c r="GF250" s="2">
        <v>-185893987</v>
      </c>
      <c r="GG250" s="2">
        <v>2</v>
      </c>
      <c r="GH250" s="2">
        <v>0</v>
      </c>
      <c r="GI250" s="2">
        <v>-2</v>
      </c>
      <c r="GJ250" s="2">
        <v>0</v>
      </c>
      <c r="GK250" s="2">
        <v>0</v>
      </c>
      <c r="GL250" s="2">
        <f t="shared" si="261"/>
        <v>0</v>
      </c>
      <c r="GM250" s="2">
        <f t="shared" si="262"/>
        <v>21589</v>
      </c>
      <c r="GN250" s="2">
        <f t="shared" si="263"/>
        <v>21589</v>
      </c>
      <c r="GO250" s="2">
        <f t="shared" si="264"/>
        <v>0</v>
      </c>
      <c r="GP250" s="2">
        <f t="shared" si="265"/>
        <v>0</v>
      </c>
      <c r="GQ250" s="2"/>
      <c r="GR250" s="2">
        <v>0</v>
      </c>
      <c r="GS250" s="2">
        <v>3</v>
      </c>
      <c r="GT250" s="2">
        <v>0</v>
      </c>
      <c r="GU250" s="2" t="s">
        <v>6</v>
      </c>
      <c r="GV250" s="2">
        <f t="shared" si="266"/>
        <v>0</v>
      </c>
      <c r="GW250" s="2">
        <v>1</v>
      </c>
      <c r="GX250" s="2">
        <f t="shared" si="267"/>
        <v>0</v>
      </c>
      <c r="GY250" s="2"/>
      <c r="GZ250" s="2"/>
      <c r="HA250" s="2">
        <v>0</v>
      </c>
      <c r="HB250" s="2">
        <v>0</v>
      </c>
      <c r="HC250" s="2">
        <f t="shared" si="268"/>
        <v>0</v>
      </c>
      <c r="HD250" s="2"/>
      <c r="HE250" s="2" t="s">
        <v>6</v>
      </c>
      <c r="HF250" s="2" t="s">
        <v>6</v>
      </c>
      <c r="HG250" s="2"/>
      <c r="HH250" s="2"/>
      <c r="HI250" s="2"/>
      <c r="HJ250" s="2"/>
      <c r="HK250" s="2"/>
      <c r="HL250" s="2"/>
      <c r="HM250" s="2" t="s">
        <v>6</v>
      </c>
      <c r="HN250" s="2" t="s">
        <v>6</v>
      </c>
      <c r="HO250" s="2" t="s">
        <v>6</v>
      </c>
      <c r="HP250" s="2" t="s">
        <v>6</v>
      </c>
      <c r="HQ250" s="2" t="s">
        <v>6</v>
      </c>
      <c r="HR250" s="2"/>
      <c r="HS250" s="2"/>
      <c r="HT250" s="2"/>
      <c r="HU250" s="2"/>
      <c r="HV250" s="2"/>
      <c r="HW250" s="2"/>
      <c r="HX250" s="2"/>
      <c r="HY250" s="2"/>
      <c r="HZ250" s="2"/>
      <c r="IA250" s="2"/>
      <c r="IB250" s="2"/>
      <c r="IC250" s="2"/>
      <c r="ID250" s="2"/>
      <c r="IE250" s="2"/>
      <c r="IF250" s="2">
        <v>-1</v>
      </c>
      <c r="IG250" s="2"/>
      <c r="IH250" s="2"/>
      <c r="II250" s="2"/>
      <c r="IJ250" s="2"/>
      <c r="IK250" s="2">
        <v>0</v>
      </c>
      <c r="IL250" s="2"/>
      <c r="IM250" s="2"/>
      <c r="IN250" s="2"/>
      <c r="IO250" s="2"/>
      <c r="IP250" s="2"/>
      <c r="IQ250" s="2"/>
      <c r="IR250" s="2"/>
      <c r="IS250" s="2"/>
      <c r="IT250" s="2"/>
      <c r="IU250" s="2"/>
    </row>
    <row r="251" spans="1:255" x14ac:dyDescent="0.2">
      <c r="A251">
        <v>18</v>
      </c>
      <c r="B251">
        <v>1</v>
      </c>
      <c r="C251">
        <v>384</v>
      </c>
      <c r="E251" t="s">
        <v>418</v>
      </c>
      <c r="F251" t="e">
        <f>'2.Лок.смета.и.Акт'!#REF!</f>
        <v>#REF!</v>
      </c>
      <c r="G251" t="s">
        <v>96</v>
      </c>
      <c r="H251" t="s">
        <v>43</v>
      </c>
      <c r="I251">
        <f>I245*J251</f>
        <v>14.000000000000002</v>
      </c>
      <c r="J251">
        <v>46.666666666666671</v>
      </c>
      <c r="K251">
        <v>46.666666999999997</v>
      </c>
      <c r="O251">
        <f t="shared" si="237"/>
        <v>184473</v>
      </c>
      <c r="P251">
        <f t="shared" si="238"/>
        <v>184473</v>
      </c>
      <c r="Q251">
        <f t="shared" si="239"/>
        <v>0</v>
      </c>
      <c r="R251">
        <f t="shared" si="240"/>
        <v>0</v>
      </c>
      <c r="S251">
        <f t="shared" si="241"/>
        <v>0</v>
      </c>
      <c r="T251">
        <f t="shared" si="242"/>
        <v>0</v>
      </c>
      <c r="U251">
        <f t="shared" si="243"/>
        <v>0</v>
      </c>
      <c r="V251">
        <f t="shared" si="244"/>
        <v>0</v>
      </c>
      <c r="W251">
        <f t="shared" si="245"/>
        <v>0</v>
      </c>
      <c r="X251">
        <f t="shared" si="246"/>
        <v>0</v>
      </c>
      <c r="Y251">
        <f t="shared" si="247"/>
        <v>0</v>
      </c>
      <c r="AA251">
        <v>86295184</v>
      </c>
      <c r="AB251">
        <f t="shared" si="248"/>
        <v>1742.94</v>
      </c>
      <c r="AC251">
        <f t="shared" si="277"/>
        <v>1742.94</v>
      </c>
      <c r="AD251">
        <f t="shared" si="278"/>
        <v>0</v>
      </c>
      <c r="AE251">
        <f t="shared" si="279"/>
        <v>0</v>
      </c>
      <c r="AF251">
        <f t="shared" si="280"/>
        <v>0</v>
      </c>
      <c r="AG251">
        <f t="shared" si="249"/>
        <v>0</v>
      </c>
      <c r="AH251">
        <f t="shared" si="281"/>
        <v>0</v>
      </c>
      <c r="AI251">
        <f t="shared" si="282"/>
        <v>0</v>
      </c>
      <c r="AJ251">
        <f t="shared" si="250"/>
        <v>0</v>
      </c>
      <c r="AK251">
        <v>1742.94</v>
      </c>
      <c r="AL251">
        <v>1742.94</v>
      </c>
      <c r="AM251">
        <v>0</v>
      </c>
      <c r="AN251">
        <v>0</v>
      </c>
      <c r="AO251">
        <v>0</v>
      </c>
      <c r="AP251">
        <v>0</v>
      </c>
      <c r="AQ251">
        <v>0</v>
      </c>
      <c r="AR251">
        <v>0</v>
      </c>
      <c r="AS251">
        <v>0</v>
      </c>
      <c r="AT251">
        <v>0</v>
      </c>
      <c r="AU251">
        <v>0</v>
      </c>
      <c r="AV251">
        <v>1</v>
      </c>
      <c r="AW251">
        <v>1</v>
      </c>
      <c r="AZ251">
        <v>1</v>
      </c>
      <c r="BA251">
        <v>1</v>
      </c>
      <c r="BB251">
        <v>1</v>
      </c>
      <c r="BC251">
        <v>7.56</v>
      </c>
      <c r="BD251" t="s">
        <v>6</v>
      </c>
      <c r="BE251" t="s">
        <v>6</v>
      </c>
      <c r="BF251" t="s">
        <v>6</v>
      </c>
      <c r="BG251" t="s">
        <v>6</v>
      </c>
      <c r="BH251">
        <v>3</v>
      </c>
      <c r="BI251">
        <v>1</v>
      </c>
      <c r="BJ251" t="s">
        <v>97</v>
      </c>
      <c r="BM251">
        <v>500003</v>
      </c>
      <c r="BN251">
        <v>0</v>
      </c>
      <c r="BO251" t="s">
        <v>6</v>
      </c>
      <c r="BP251">
        <v>0</v>
      </c>
      <c r="BQ251">
        <v>22</v>
      </c>
      <c r="BR251">
        <v>0</v>
      </c>
      <c r="BS251">
        <v>1</v>
      </c>
      <c r="BT251">
        <v>1</v>
      </c>
      <c r="BU251">
        <v>1</v>
      </c>
      <c r="BV251">
        <v>1</v>
      </c>
      <c r="BW251">
        <v>1</v>
      </c>
      <c r="BX251">
        <v>1</v>
      </c>
      <c r="BY251" t="s">
        <v>6</v>
      </c>
      <c r="BZ251">
        <v>0</v>
      </c>
      <c r="CA251">
        <v>0</v>
      </c>
      <c r="CB251" t="s">
        <v>6</v>
      </c>
      <c r="CE251">
        <v>0</v>
      </c>
      <c r="CF251">
        <v>0</v>
      </c>
      <c r="CG251">
        <v>0</v>
      </c>
      <c r="CM251">
        <v>0</v>
      </c>
      <c r="CN251" t="s">
        <v>6</v>
      </c>
      <c r="CO251">
        <v>0</v>
      </c>
      <c r="CP251">
        <f t="shared" si="251"/>
        <v>184473</v>
      </c>
      <c r="CQ251">
        <f t="shared" si="252"/>
        <v>13176.626399999999</v>
      </c>
      <c r="CR251">
        <f t="shared" si="253"/>
        <v>0</v>
      </c>
      <c r="CS251">
        <f t="shared" si="254"/>
        <v>0</v>
      </c>
      <c r="CT251">
        <f t="shared" si="255"/>
        <v>0</v>
      </c>
      <c r="CU251">
        <f t="shared" si="256"/>
        <v>0</v>
      </c>
      <c r="CV251">
        <f t="shared" si="257"/>
        <v>0</v>
      </c>
      <c r="CW251">
        <f t="shared" si="258"/>
        <v>0</v>
      </c>
      <c r="CX251">
        <f t="shared" si="259"/>
        <v>0</v>
      </c>
      <c r="CY251">
        <f>(S251+R251)*(BZ251/100)</f>
        <v>0</v>
      </c>
      <c r="CZ251">
        <f>(S251+R251)*(CA251/100)</f>
        <v>0</v>
      </c>
      <c r="DC251" t="s">
        <v>6</v>
      </c>
      <c r="DD251" t="s">
        <v>6</v>
      </c>
      <c r="DE251" t="s">
        <v>6</v>
      </c>
      <c r="DF251" t="s">
        <v>6</v>
      </c>
      <c r="DG251" t="s">
        <v>6</v>
      </c>
      <c r="DH251" t="s">
        <v>6</v>
      </c>
      <c r="DI251" t="s">
        <v>6</v>
      </c>
      <c r="DJ251" t="s">
        <v>6</v>
      </c>
      <c r="DK251" t="s">
        <v>6</v>
      </c>
      <c r="DL251" t="s">
        <v>6</v>
      </c>
      <c r="DM251" t="s">
        <v>6</v>
      </c>
      <c r="DN251">
        <v>0</v>
      </c>
      <c r="DO251">
        <v>0</v>
      </c>
      <c r="DP251">
        <v>1</v>
      </c>
      <c r="DQ251">
        <v>1</v>
      </c>
      <c r="DU251">
        <v>1010</v>
      </c>
      <c r="DV251" t="s">
        <v>43</v>
      </c>
      <c r="DW251" t="e">
        <f>'2.Лок.смета.и.Акт'!#REF!</f>
        <v>#REF!</v>
      </c>
      <c r="DX251">
        <v>1</v>
      </c>
      <c r="DZ251" t="s">
        <v>6</v>
      </c>
      <c r="EA251" t="s">
        <v>6</v>
      </c>
      <c r="EB251" t="s">
        <v>6</v>
      </c>
      <c r="EC251" t="s">
        <v>6</v>
      </c>
      <c r="EE251">
        <v>54938783</v>
      </c>
      <c r="EF251">
        <v>22</v>
      </c>
      <c r="EG251" t="s">
        <v>45</v>
      </c>
      <c r="EH251">
        <v>0</v>
      </c>
      <c r="EI251" t="s">
        <v>6</v>
      </c>
      <c r="EJ251">
        <v>1</v>
      </c>
      <c r="EK251">
        <v>500003</v>
      </c>
      <c r="EL251" t="s">
        <v>46</v>
      </c>
      <c r="EM251" t="s">
        <v>47</v>
      </c>
      <c r="EO251" t="s">
        <v>6</v>
      </c>
      <c r="EQ251">
        <v>0</v>
      </c>
      <c r="ER251">
        <v>12421.35</v>
      </c>
      <c r="ES251">
        <v>1742.94</v>
      </c>
      <c r="ET251">
        <v>0</v>
      </c>
      <c r="EU251">
        <v>0</v>
      </c>
      <c r="EV251">
        <v>0</v>
      </c>
      <c r="EW251">
        <v>0</v>
      </c>
      <c r="EX251">
        <v>0</v>
      </c>
      <c r="EZ251">
        <v>5</v>
      </c>
      <c r="FC251">
        <v>0</v>
      </c>
      <c r="FD251">
        <v>18</v>
      </c>
      <c r="FF251">
        <v>12421.35</v>
      </c>
      <c r="FQ251">
        <v>0</v>
      </c>
      <c r="FR251">
        <f t="shared" si="260"/>
        <v>0</v>
      </c>
      <c r="FS251">
        <v>0</v>
      </c>
      <c r="FX251">
        <v>0</v>
      </c>
      <c r="FY251">
        <v>0</v>
      </c>
      <c r="GA251" t="s">
        <v>98</v>
      </c>
      <c r="GD251">
        <v>1</v>
      </c>
      <c r="GF251">
        <v>-185893987</v>
      </c>
      <c r="GG251">
        <v>2</v>
      </c>
      <c r="GH251">
        <v>3</v>
      </c>
      <c r="GI251">
        <v>5</v>
      </c>
      <c r="GJ251">
        <v>0</v>
      </c>
      <c r="GK251">
        <v>0</v>
      </c>
      <c r="GL251">
        <f t="shared" si="261"/>
        <v>0</v>
      </c>
      <c r="GM251">
        <f t="shared" si="262"/>
        <v>184473</v>
      </c>
      <c r="GN251">
        <f t="shared" si="263"/>
        <v>184473</v>
      </c>
      <c r="GO251">
        <f t="shared" si="264"/>
        <v>0</v>
      </c>
      <c r="GP251">
        <f t="shared" si="265"/>
        <v>0</v>
      </c>
      <c r="GR251">
        <v>1</v>
      </c>
      <c r="GS251">
        <v>1</v>
      </c>
      <c r="GT251">
        <v>0</v>
      </c>
      <c r="GU251" t="s">
        <v>6</v>
      </c>
      <c r="GV251">
        <f t="shared" si="266"/>
        <v>0</v>
      </c>
      <c r="GW251">
        <v>1</v>
      </c>
      <c r="GX251">
        <f t="shared" si="267"/>
        <v>0</v>
      </c>
      <c r="HA251">
        <v>0</v>
      </c>
      <c r="HB251">
        <v>0</v>
      </c>
      <c r="HC251">
        <f t="shared" si="268"/>
        <v>0</v>
      </c>
      <c r="HE251" t="s">
        <v>38</v>
      </c>
      <c r="HF251" t="s">
        <v>39</v>
      </c>
      <c r="HM251" t="s">
        <v>6</v>
      </c>
      <c r="HN251" t="s">
        <v>6</v>
      </c>
      <c r="HO251" t="s">
        <v>6</v>
      </c>
      <c r="HP251" t="s">
        <v>6</v>
      </c>
      <c r="HQ251" t="s">
        <v>6</v>
      </c>
      <c r="IF251">
        <v>-1</v>
      </c>
      <c r="IK251">
        <v>0</v>
      </c>
    </row>
    <row r="252" spans="1:255" x14ac:dyDescent="0.2">
      <c r="A252" s="2">
        <v>18</v>
      </c>
      <c r="B252" s="2">
        <v>1</v>
      </c>
      <c r="C252" s="2">
        <v>376</v>
      </c>
      <c r="D252" s="2"/>
      <c r="E252" s="2" t="s">
        <v>419</v>
      </c>
      <c r="F252" s="2" t="s">
        <v>100</v>
      </c>
      <c r="G252" s="2" t="s">
        <v>101</v>
      </c>
      <c r="H252" s="2" t="s">
        <v>43</v>
      </c>
      <c r="I252" s="2">
        <f>I244*J252</f>
        <v>15</v>
      </c>
      <c r="J252" s="216">
        <f>'5.Ведомость_списания'!F120</f>
        <v>50</v>
      </c>
      <c r="K252" s="2">
        <v>50</v>
      </c>
      <c r="L252" s="2"/>
      <c r="M252" s="2"/>
      <c r="N252" s="2"/>
      <c r="O252" s="2">
        <f t="shared" si="237"/>
        <v>23591</v>
      </c>
      <c r="P252" s="2">
        <f t="shared" si="238"/>
        <v>23591</v>
      </c>
      <c r="Q252" s="2">
        <f t="shared" si="239"/>
        <v>0</v>
      </c>
      <c r="R252" s="2">
        <f t="shared" si="240"/>
        <v>0</v>
      </c>
      <c r="S252" s="2">
        <f t="shared" si="241"/>
        <v>0</v>
      </c>
      <c r="T252" s="2">
        <f t="shared" si="242"/>
        <v>0</v>
      </c>
      <c r="U252" s="2">
        <f t="shared" si="243"/>
        <v>0</v>
      </c>
      <c r="V252" s="2">
        <f t="shared" si="244"/>
        <v>0</v>
      </c>
      <c r="W252" s="2">
        <f t="shared" si="245"/>
        <v>0</v>
      </c>
      <c r="X252" s="2">
        <f t="shared" si="246"/>
        <v>0</v>
      </c>
      <c r="Y252" s="2">
        <f t="shared" si="247"/>
        <v>0</v>
      </c>
      <c r="Z252" s="2"/>
      <c r="AA252" s="2">
        <v>86295183</v>
      </c>
      <c r="AB252" s="2">
        <f t="shared" si="248"/>
        <v>1572.7</v>
      </c>
      <c r="AC252" s="2">
        <f t="shared" si="277"/>
        <v>1572.7</v>
      </c>
      <c r="AD252" s="2">
        <f t="shared" si="278"/>
        <v>0</v>
      </c>
      <c r="AE252" s="2">
        <f t="shared" si="279"/>
        <v>0</v>
      </c>
      <c r="AF252" s="2">
        <f t="shared" si="280"/>
        <v>0</v>
      </c>
      <c r="AG252" s="2">
        <f t="shared" si="249"/>
        <v>0</v>
      </c>
      <c r="AH252" s="2">
        <f t="shared" si="281"/>
        <v>0</v>
      </c>
      <c r="AI252" s="2">
        <f t="shared" si="282"/>
        <v>0</v>
      </c>
      <c r="AJ252" s="2">
        <f t="shared" si="250"/>
        <v>0</v>
      </c>
      <c r="AK252" s="2">
        <v>1572.7</v>
      </c>
      <c r="AL252" s="110">
        <f>'1.Лок.смета.и.Акт'!F478</f>
        <v>1572.7</v>
      </c>
      <c r="AM252" s="2">
        <v>0</v>
      </c>
      <c r="AN252" s="2">
        <v>0</v>
      </c>
      <c r="AO252" s="2">
        <v>0</v>
      </c>
      <c r="AP252" s="2">
        <v>0</v>
      </c>
      <c r="AQ252" s="2">
        <v>0</v>
      </c>
      <c r="AR252" s="2">
        <v>0</v>
      </c>
      <c r="AS252" s="2">
        <v>0</v>
      </c>
      <c r="AT252" s="2">
        <v>0</v>
      </c>
      <c r="AU252" s="2">
        <v>0</v>
      </c>
      <c r="AV252" s="2">
        <v>1</v>
      </c>
      <c r="AW252" s="2">
        <v>1</v>
      </c>
      <c r="AX252" s="2"/>
      <c r="AY252" s="2"/>
      <c r="AZ252" s="2">
        <v>1</v>
      </c>
      <c r="BA252" s="2">
        <v>1</v>
      </c>
      <c r="BB252" s="2">
        <v>1</v>
      </c>
      <c r="BC252" s="2">
        <v>1</v>
      </c>
      <c r="BD252" s="2" t="s">
        <v>6</v>
      </c>
      <c r="BE252" s="2" t="s">
        <v>6</v>
      </c>
      <c r="BF252" s="2" t="s">
        <v>6</v>
      </c>
      <c r="BG252" s="2" t="s">
        <v>6</v>
      </c>
      <c r="BH252" s="2">
        <v>3</v>
      </c>
      <c r="BI252" s="2">
        <v>1</v>
      </c>
      <c r="BJ252" s="2" t="s">
        <v>102</v>
      </c>
      <c r="BK252" s="2"/>
      <c r="BL252" s="2"/>
      <c r="BM252" s="2">
        <v>500003</v>
      </c>
      <c r="BN252" s="2">
        <v>0</v>
      </c>
      <c r="BO252" s="2" t="s">
        <v>6</v>
      </c>
      <c r="BP252" s="2">
        <v>0</v>
      </c>
      <c r="BQ252" s="2">
        <v>22</v>
      </c>
      <c r="BR252" s="2">
        <v>0</v>
      </c>
      <c r="BS252" s="2">
        <v>1</v>
      </c>
      <c r="BT252" s="2">
        <v>1</v>
      </c>
      <c r="BU252" s="2">
        <v>1</v>
      </c>
      <c r="BV252" s="2">
        <v>1</v>
      </c>
      <c r="BW252" s="2">
        <v>1</v>
      </c>
      <c r="BX252" s="2">
        <v>1</v>
      </c>
      <c r="BY252" s="2" t="s">
        <v>6</v>
      </c>
      <c r="BZ252" s="2">
        <v>0</v>
      </c>
      <c r="CA252" s="2">
        <v>0</v>
      </c>
      <c r="CB252" s="2" t="s">
        <v>6</v>
      </c>
      <c r="CC252" s="2"/>
      <c r="CD252" s="2"/>
      <c r="CE252" s="2">
        <v>0</v>
      </c>
      <c r="CF252" s="2">
        <v>0</v>
      </c>
      <c r="CG252" s="2">
        <v>0</v>
      </c>
      <c r="CH252" s="2"/>
      <c r="CI252" s="2"/>
      <c r="CJ252" s="2"/>
      <c r="CK252" s="2"/>
      <c r="CL252" s="2"/>
      <c r="CM252" s="2">
        <v>0</v>
      </c>
      <c r="CN252" s="2" t="s">
        <v>6</v>
      </c>
      <c r="CO252" s="2">
        <v>0</v>
      </c>
      <c r="CP252" s="2">
        <f t="shared" si="251"/>
        <v>23591</v>
      </c>
      <c r="CQ252" s="2">
        <f t="shared" si="252"/>
        <v>1572.7</v>
      </c>
      <c r="CR252" s="2">
        <f t="shared" si="253"/>
        <v>0</v>
      </c>
      <c r="CS252" s="2">
        <f t="shared" si="254"/>
        <v>0</v>
      </c>
      <c r="CT252" s="2">
        <f t="shared" si="255"/>
        <v>0</v>
      </c>
      <c r="CU252" s="2">
        <f t="shared" si="256"/>
        <v>0</v>
      </c>
      <c r="CV252" s="2">
        <f t="shared" si="257"/>
        <v>0</v>
      </c>
      <c r="CW252" s="2">
        <f t="shared" si="258"/>
        <v>0</v>
      </c>
      <c r="CX252" s="2">
        <f t="shared" si="259"/>
        <v>0</v>
      </c>
      <c r="CY252" s="2">
        <f>(((S252+(R252*IF(0,0,1)))*AT252)/100)</f>
        <v>0</v>
      </c>
      <c r="CZ252" s="2">
        <f>(((S252+(R252*IF(0,0,1)))*AU252)/100)</f>
        <v>0</v>
      </c>
      <c r="DA252" s="2"/>
      <c r="DB252" s="2"/>
      <c r="DC252" s="2" t="s">
        <v>6</v>
      </c>
      <c r="DD252" s="2" t="s">
        <v>6</v>
      </c>
      <c r="DE252" s="2" t="s">
        <v>6</v>
      </c>
      <c r="DF252" s="2" t="s">
        <v>6</v>
      </c>
      <c r="DG252" s="2" t="s">
        <v>6</v>
      </c>
      <c r="DH252" s="2" t="s">
        <v>6</v>
      </c>
      <c r="DI252" s="2" t="s">
        <v>6</v>
      </c>
      <c r="DJ252" s="2" t="s">
        <v>6</v>
      </c>
      <c r="DK252" s="2" t="s">
        <v>6</v>
      </c>
      <c r="DL252" s="2" t="s">
        <v>6</v>
      </c>
      <c r="DM252" s="2" t="s">
        <v>6</v>
      </c>
      <c r="DN252" s="2">
        <v>0</v>
      </c>
      <c r="DO252" s="2">
        <v>0</v>
      </c>
      <c r="DP252" s="2">
        <v>1</v>
      </c>
      <c r="DQ252" s="2">
        <v>1</v>
      </c>
      <c r="DR252" s="2"/>
      <c r="DS252" s="2"/>
      <c r="DT252" s="2"/>
      <c r="DU252" s="2">
        <v>1010</v>
      </c>
      <c r="DV252" s="2" t="s">
        <v>43</v>
      </c>
      <c r="DW252" s="2" t="s">
        <v>43</v>
      </c>
      <c r="DX252" s="2">
        <v>1</v>
      </c>
      <c r="DY252" s="2"/>
      <c r="DZ252" s="2" t="s">
        <v>6</v>
      </c>
      <c r="EA252" s="2" t="s">
        <v>6</v>
      </c>
      <c r="EB252" s="2" t="s">
        <v>6</v>
      </c>
      <c r="EC252" s="2" t="s">
        <v>6</v>
      </c>
      <c r="ED252" s="2"/>
      <c r="EE252" s="2">
        <v>54938783</v>
      </c>
      <c r="EF252" s="2">
        <v>22</v>
      </c>
      <c r="EG252" s="2" t="s">
        <v>45</v>
      </c>
      <c r="EH252" s="2">
        <v>0</v>
      </c>
      <c r="EI252" s="2" t="s">
        <v>6</v>
      </c>
      <c r="EJ252" s="2">
        <v>1</v>
      </c>
      <c r="EK252" s="2">
        <v>500003</v>
      </c>
      <c r="EL252" s="2" t="s">
        <v>46</v>
      </c>
      <c r="EM252" s="2" t="s">
        <v>47</v>
      </c>
      <c r="EN252" s="2"/>
      <c r="EO252" s="2" t="s">
        <v>6</v>
      </c>
      <c r="EP252" s="2"/>
      <c r="EQ252" s="2">
        <v>0</v>
      </c>
      <c r="ER252" s="2">
        <v>1572.7</v>
      </c>
      <c r="ES252" s="110">
        <f>'1.Лок.смета.и.Акт'!F478</f>
        <v>1572.7</v>
      </c>
      <c r="ET252" s="2">
        <v>0</v>
      </c>
      <c r="EU252" s="2">
        <v>0</v>
      </c>
      <c r="EV252" s="2">
        <v>0</v>
      </c>
      <c r="EW252" s="2">
        <v>0</v>
      </c>
      <c r="EX252" s="2">
        <v>0</v>
      </c>
      <c r="EY252" s="2"/>
      <c r="EZ252" s="2"/>
      <c r="FA252" s="2"/>
      <c r="FB252" s="2"/>
      <c r="FC252" s="2"/>
      <c r="FD252" s="2"/>
      <c r="FE252" s="2"/>
      <c r="FF252" s="2"/>
      <c r="FG252" s="2"/>
      <c r="FH252" s="2"/>
      <c r="FI252" s="2"/>
      <c r="FJ252" s="2"/>
      <c r="FK252" s="2"/>
      <c r="FL252" s="2"/>
      <c r="FM252" s="2"/>
      <c r="FN252" s="2"/>
      <c r="FO252" s="2"/>
      <c r="FP252" s="2"/>
      <c r="FQ252" s="2">
        <v>0</v>
      </c>
      <c r="FR252" s="2">
        <f t="shared" si="260"/>
        <v>0</v>
      </c>
      <c r="FS252" s="2">
        <v>0</v>
      </c>
      <c r="FT252" s="2"/>
      <c r="FU252" s="2"/>
      <c r="FV252" s="2"/>
      <c r="FW252" s="2"/>
      <c r="FX252" s="2">
        <v>0</v>
      </c>
      <c r="FY252" s="2">
        <v>0</v>
      </c>
      <c r="FZ252" s="2"/>
      <c r="GA252" s="2" t="s">
        <v>6</v>
      </c>
      <c r="GB252" s="2"/>
      <c r="GC252" s="2"/>
      <c r="GD252" s="2">
        <v>1</v>
      </c>
      <c r="GE252" s="2"/>
      <c r="GF252" s="2">
        <v>1605446080</v>
      </c>
      <c r="GG252" s="2">
        <v>2</v>
      </c>
      <c r="GH252" s="2">
        <v>0</v>
      </c>
      <c r="GI252" s="2">
        <v>-2</v>
      </c>
      <c r="GJ252" s="2">
        <v>0</v>
      </c>
      <c r="GK252" s="2">
        <v>0</v>
      </c>
      <c r="GL252" s="2">
        <f t="shared" si="261"/>
        <v>0</v>
      </c>
      <c r="GM252" s="2">
        <f t="shared" si="262"/>
        <v>23591</v>
      </c>
      <c r="GN252" s="2">
        <f t="shared" si="263"/>
        <v>23591</v>
      </c>
      <c r="GO252" s="2">
        <f t="shared" si="264"/>
        <v>0</v>
      </c>
      <c r="GP252" s="2">
        <f t="shared" si="265"/>
        <v>0</v>
      </c>
      <c r="GQ252" s="2"/>
      <c r="GR252" s="2">
        <v>0</v>
      </c>
      <c r="GS252" s="2">
        <v>3</v>
      </c>
      <c r="GT252" s="2">
        <v>0</v>
      </c>
      <c r="GU252" s="2" t="s">
        <v>6</v>
      </c>
      <c r="GV252" s="2">
        <f t="shared" si="266"/>
        <v>0</v>
      </c>
      <c r="GW252" s="2">
        <v>1</v>
      </c>
      <c r="GX252" s="2">
        <f t="shared" si="267"/>
        <v>0</v>
      </c>
      <c r="GY252" s="2"/>
      <c r="GZ252" s="2"/>
      <c r="HA252" s="2">
        <v>0</v>
      </c>
      <c r="HB252" s="2">
        <v>0</v>
      </c>
      <c r="HC252" s="2">
        <f t="shared" si="268"/>
        <v>0</v>
      </c>
      <c r="HD252" s="2"/>
      <c r="HE252" s="2" t="s">
        <v>6</v>
      </c>
      <c r="HF252" s="2" t="s">
        <v>6</v>
      </c>
      <c r="HG252" s="2"/>
      <c r="HH252" s="2"/>
      <c r="HI252" s="2"/>
      <c r="HJ252" s="2"/>
      <c r="HK252" s="2"/>
      <c r="HL252" s="2"/>
      <c r="HM252" s="2" t="s">
        <v>6</v>
      </c>
      <c r="HN252" s="2" t="s">
        <v>6</v>
      </c>
      <c r="HO252" s="2" t="s">
        <v>6</v>
      </c>
      <c r="HP252" s="2" t="s">
        <v>6</v>
      </c>
      <c r="HQ252" s="2" t="s">
        <v>6</v>
      </c>
      <c r="HR252" s="2"/>
      <c r="HS252" s="2"/>
      <c r="HT252" s="2"/>
      <c r="HU252" s="2"/>
      <c r="HV252" s="2"/>
      <c r="HW252" s="2"/>
      <c r="HX252" s="2"/>
      <c r="HY252" s="2"/>
      <c r="HZ252" s="2"/>
      <c r="IA252" s="2"/>
      <c r="IB252" s="2"/>
      <c r="IC252" s="2"/>
      <c r="ID252" s="2"/>
      <c r="IE252" s="2"/>
      <c r="IF252" s="2">
        <v>-1</v>
      </c>
      <c r="IG252" s="2"/>
      <c r="IH252" s="2"/>
      <c r="II252" s="2"/>
      <c r="IJ252" s="2"/>
      <c r="IK252" s="2">
        <v>0</v>
      </c>
      <c r="IL252" s="2"/>
      <c r="IM252" s="2"/>
      <c r="IN252" s="2"/>
      <c r="IO252" s="2"/>
      <c r="IP252" s="2"/>
      <c r="IQ252" s="2"/>
      <c r="IR252" s="2"/>
      <c r="IS252" s="2"/>
      <c r="IT252" s="2"/>
      <c r="IU252" s="2"/>
    </row>
    <row r="253" spans="1:255" x14ac:dyDescent="0.2">
      <c r="A253">
        <v>18</v>
      </c>
      <c r="B253">
        <v>1</v>
      </c>
      <c r="C253">
        <v>386</v>
      </c>
      <c r="E253" t="s">
        <v>419</v>
      </c>
      <c r="F253" t="e">
        <f>'2.Лок.смета.и.Акт'!#REF!</f>
        <v>#REF!</v>
      </c>
      <c r="G253" t="s">
        <v>101</v>
      </c>
      <c r="H253" t="s">
        <v>43</v>
      </c>
      <c r="I253">
        <f>I245*J253</f>
        <v>15</v>
      </c>
      <c r="J253">
        <v>50</v>
      </c>
      <c r="K253">
        <v>50</v>
      </c>
      <c r="O253">
        <f t="shared" si="237"/>
        <v>201181</v>
      </c>
      <c r="P253">
        <f t="shared" si="238"/>
        <v>201181</v>
      </c>
      <c r="Q253">
        <f t="shared" si="239"/>
        <v>0</v>
      </c>
      <c r="R253">
        <f t="shared" si="240"/>
        <v>0</v>
      </c>
      <c r="S253">
        <f t="shared" si="241"/>
        <v>0</v>
      </c>
      <c r="T253">
        <f t="shared" si="242"/>
        <v>0</v>
      </c>
      <c r="U253">
        <f t="shared" si="243"/>
        <v>0</v>
      </c>
      <c r="V253">
        <f t="shared" si="244"/>
        <v>0</v>
      </c>
      <c r="W253">
        <f t="shared" si="245"/>
        <v>0</v>
      </c>
      <c r="X253">
        <f t="shared" si="246"/>
        <v>0</v>
      </c>
      <c r="Y253">
        <f t="shared" si="247"/>
        <v>0</v>
      </c>
      <c r="AA253">
        <v>86295184</v>
      </c>
      <c r="AB253">
        <f t="shared" si="248"/>
        <v>1774.08</v>
      </c>
      <c r="AC253">
        <f t="shared" si="277"/>
        <v>1774.08</v>
      </c>
      <c r="AD253">
        <f t="shared" si="278"/>
        <v>0</v>
      </c>
      <c r="AE253">
        <f t="shared" si="279"/>
        <v>0</v>
      </c>
      <c r="AF253">
        <f t="shared" si="280"/>
        <v>0</v>
      </c>
      <c r="AG253">
        <f t="shared" si="249"/>
        <v>0</v>
      </c>
      <c r="AH253">
        <f t="shared" si="281"/>
        <v>0</v>
      </c>
      <c r="AI253">
        <f t="shared" si="282"/>
        <v>0</v>
      </c>
      <c r="AJ253">
        <f t="shared" si="250"/>
        <v>0</v>
      </c>
      <c r="AK253">
        <v>1774.0800000000002</v>
      </c>
      <c r="AL253">
        <v>1774.0800000000002</v>
      </c>
      <c r="AM253">
        <v>0</v>
      </c>
      <c r="AN253">
        <v>0</v>
      </c>
      <c r="AO253">
        <v>0</v>
      </c>
      <c r="AP253">
        <v>0</v>
      </c>
      <c r="AQ253">
        <v>0</v>
      </c>
      <c r="AR253">
        <v>0</v>
      </c>
      <c r="AS253">
        <v>0</v>
      </c>
      <c r="AT253">
        <v>0</v>
      </c>
      <c r="AU253">
        <v>0</v>
      </c>
      <c r="AV253">
        <v>1</v>
      </c>
      <c r="AW253">
        <v>1</v>
      </c>
      <c r="AZ253">
        <v>1</v>
      </c>
      <c r="BA253">
        <v>1</v>
      </c>
      <c r="BB253">
        <v>1</v>
      </c>
      <c r="BC253">
        <v>7.56</v>
      </c>
      <c r="BD253" t="s">
        <v>6</v>
      </c>
      <c r="BE253" t="s">
        <v>6</v>
      </c>
      <c r="BF253" t="s">
        <v>6</v>
      </c>
      <c r="BG253" t="s">
        <v>6</v>
      </c>
      <c r="BH253">
        <v>3</v>
      </c>
      <c r="BI253">
        <v>1</v>
      </c>
      <c r="BJ253" t="s">
        <v>102</v>
      </c>
      <c r="BM253">
        <v>500003</v>
      </c>
      <c r="BN253">
        <v>0</v>
      </c>
      <c r="BO253" t="s">
        <v>6</v>
      </c>
      <c r="BP253">
        <v>0</v>
      </c>
      <c r="BQ253">
        <v>22</v>
      </c>
      <c r="BR253">
        <v>0</v>
      </c>
      <c r="BS253">
        <v>1</v>
      </c>
      <c r="BT253">
        <v>1</v>
      </c>
      <c r="BU253">
        <v>1</v>
      </c>
      <c r="BV253">
        <v>1</v>
      </c>
      <c r="BW253">
        <v>1</v>
      </c>
      <c r="BX253">
        <v>1</v>
      </c>
      <c r="BY253" t="s">
        <v>6</v>
      </c>
      <c r="BZ253">
        <v>0</v>
      </c>
      <c r="CA253">
        <v>0</v>
      </c>
      <c r="CB253" t="s">
        <v>6</v>
      </c>
      <c r="CE253">
        <v>0</v>
      </c>
      <c r="CF253">
        <v>0</v>
      </c>
      <c r="CG253">
        <v>0</v>
      </c>
      <c r="CM253">
        <v>0</v>
      </c>
      <c r="CN253" t="s">
        <v>6</v>
      </c>
      <c r="CO253">
        <v>0</v>
      </c>
      <c r="CP253">
        <f t="shared" si="251"/>
        <v>201181</v>
      </c>
      <c r="CQ253">
        <f t="shared" si="252"/>
        <v>13412.044799999998</v>
      </c>
      <c r="CR253">
        <f t="shared" si="253"/>
        <v>0</v>
      </c>
      <c r="CS253">
        <f t="shared" si="254"/>
        <v>0</v>
      </c>
      <c r="CT253">
        <f t="shared" si="255"/>
        <v>0</v>
      </c>
      <c r="CU253">
        <f t="shared" si="256"/>
        <v>0</v>
      </c>
      <c r="CV253">
        <f t="shared" si="257"/>
        <v>0</v>
      </c>
      <c r="CW253">
        <f t="shared" si="258"/>
        <v>0</v>
      </c>
      <c r="CX253">
        <f t="shared" si="259"/>
        <v>0</v>
      </c>
      <c r="CY253">
        <f>(S253+R253)*(BZ253/100)</f>
        <v>0</v>
      </c>
      <c r="CZ253">
        <f>(S253+R253)*(CA253/100)</f>
        <v>0</v>
      </c>
      <c r="DC253" t="s">
        <v>6</v>
      </c>
      <c r="DD253" t="s">
        <v>6</v>
      </c>
      <c r="DE253" t="s">
        <v>6</v>
      </c>
      <c r="DF253" t="s">
        <v>6</v>
      </c>
      <c r="DG253" t="s">
        <v>6</v>
      </c>
      <c r="DH253" t="s">
        <v>6</v>
      </c>
      <c r="DI253" t="s">
        <v>6</v>
      </c>
      <c r="DJ253" t="s">
        <v>6</v>
      </c>
      <c r="DK253" t="s">
        <v>6</v>
      </c>
      <c r="DL253" t="s">
        <v>6</v>
      </c>
      <c r="DM253" t="s">
        <v>6</v>
      </c>
      <c r="DN253">
        <v>0</v>
      </c>
      <c r="DO253">
        <v>0</v>
      </c>
      <c r="DP253">
        <v>1</v>
      </c>
      <c r="DQ253">
        <v>1</v>
      </c>
      <c r="DU253">
        <v>1010</v>
      </c>
      <c r="DV253" t="s">
        <v>43</v>
      </c>
      <c r="DW253" t="e">
        <f>'2.Лок.смета.и.Акт'!#REF!</f>
        <v>#REF!</v>
      </c>
      <c r="DX253">
        <v>1</v>
      </c>
      <c r="DZ253" t="s">
        <v>6</v>
      </c>
      <c r="EA253" t="s">
        <v>6</v>
      </c>
      <c r="EB253" t="s">
        <v>6</v>
      </c>
      <c r="EC253" t="s">
        <v>6</v>
      </c>
      <c r="EE253">
        <v>54938783</v>
      </c>
      <c r="EF253">
        <v>22</v>
      </c>
      <c r="EG253" t="s">
        <v>45</v>
      </c>
      <c r="EH253">
        <v>0</v>
      </c>
      <c r="EI253" t="s">
        <v>6</v>
      </c>
      <c r="EJ253">
        <v>1</v>
      </c>
      <c r="EK253">
        <v>500003</v>
      </c>
      <c r="EL253" t="s">
        <v>46</v>
      </c>
      <c r="EM253" t="s">
        <v>47</v>
      </c>
      <c r="EO253" t="s">
        <v>6</v>
      </c>
      <c r="EQ253">
        <v>0</v>
      </c>
      <c r="ER253">
        <v>12643.24</v>
      </c>
      <c r="ES253">
        <v>1774.0800000000002</v>
      </c>
      <c r="ET253">
        <v>0</v>
      </c>
      <c r="EU253">
        <v>0</v>
      </c>
      <c r="EV253">
        <v>0</v>
      </c>
      <c r="EW253">
        <v>0</v>
      </c>
      <c r="EX253">
        <v>0</v>
      </c>
      <c r="EZ253">
        <v>5</v>
      </c>
      <c r="FC253">
        <v>0</v>
      </c>
      <c r="FD253">
        <v>18</v>
      </c>
      <c r="FF253">
        <v>12643.24</v>
      </c>
      <c r="FQ253">
        <v>0</v>
      </c>
      <c r="FR253">
        <f t="shared" si="260"/>
        <v>0</v>
      </c>
      <c r="FS253">
        <v>0</v>
      </c>
      <c r="FX253">
        <v>0</v>
      </c>
      <c r="FY253">
        <v>0</v>
      </c>
      <c r="GA253" t="s">
        <v>103</v>
      </c>
      <c r="GD253">
        <v>1</v>
      </c>
      <c r="GF253">
        <v>1605446080</v>
      </c>
      <c r="GG253">
        <v>2</v>
      </c>
      <c r="GH253">
        <v>3</v>
      </c>
      <c r="GI253">
        <v>5</v>
      </c>
      <c r="GJ253">
        <v>0</v>
      </c>
      <c r="GK253">
        <v>0</v>
      </c>
      <c r="GL253">
        <f t="shared" si="261"/>
        <v>0</v>
      </c>
      <c r="GM253">
        <f t="shared" si="262"/>
        <v>201181</v>
      </c>
      <c r="GN253">
        <f t="shared" si="263"/>
        <v>201181</v>
      </c>
      <c r="GO253">
        <f t="shared" si="264"/>
        <v>0</v>
      </c>
      <c r="GP253">
        <f t="shared" si="265"/>
        <v>0</v>
      </c>
      <c r="GR253">
        <v>1</v>
      </c>
      <c r="GS253">
        <v>1</v>
      </c>
      <c r="GT253">
        <v>0</v>
      </c>
      <c r="GU253" t="s">
        <v>6</v>
      </c>
      <c r="GV253">
        <f t="shared" si="266"/>
        <v>0</v>
      </c>
      <c r="GW253">
        <v>1</v>
      </c>
      <c r="GX253">
        <f t="shared" si="267"/>
        <v>0</v>
      </c>
      <c r="HA253">
        <v>0</v>
      </c>
      <c r="HB253">
        <v>0</v>
      </c>
      <c r="HC253">
        <f t="shared" si="268"/>
        <v>0</v>
      </c>
      <c r="HE253" t="s">
        <v>38</v>
      </c>
      <c r="HF253" t="s">
        <v>39</v>
      </c>
      <c r="HM253" t="s">
        <v>6</v>
      </c>
      <c r="HN253" t="s">
        <v>6</v>
      </c>
      <c r="HO253" t="s">
        <v>6</v>
      </c>
      <c r="HP253" t="s">
        <v>6</v>
      </c>
      <c r="HQ253" t="s">
        <v>6</v>
      </c>
      <c r="IF253">
        <v>-1</v>
      </c>
      <c r="IK253">
        <v>0</v>
      </c>
    </row>
    <row r="254" spans="1:255" x14ac:dyDescent="0.2">
      <c r="A254" s="2">
        <v>18</v>
      </c>
      <c r="B254" s="2">
        <v>1</v>
      </c>
      <c r="C254" s="2">
        <v>375</v>
      </c>
      <c r="D254" s="2"/>
      <c r="E254" s="2" t="s">
        <v>420</v>
      </c>
      <c r="F254" s="2" t="s">
        <v>95</v>
      </c>
      <c r="G254" s="2" t="s">
        <v>105</v>
      </c>
      <c r="H254" s="2" t="s">
        <v>43</v>
      </c>
      <c r="I254" s="2">
        <f>I244*J254</f>
        <v>1</v>
      </c>
      <c r="J254" s="216">
        <f>'5.Ведомость_списания'!F121</f>
        <v>3.3333333333333335</v>
      </c>
      <c r="K254" s="2">
        <v>3.3333330000000001</v>
      </c>
      <c r="L254" s="2"/>
      <c r="M254" s="2"/>
      <c r="N254" s="2"/>
      <c r="O254" s="2">
        <f t="shared" si="237"/>
        <v>1542</v>
      </c>
      <c r="P254" s="2">
        <f t="shared" si="238"/>
        <v>1542</v>
      </c>
      <c r="Q254" s="2">
        <f t="shared" si="239"/>
        <v>0</v>
      </c>
      <c r="R254" s="2">
        <f t="shared" si="240"/>
        <v>0</v>
      </c>
      <c r="S254" s="2">
        <f t="shared" si="241"/>
        <v>0</v>
      </c>
      <c r="T254" s="2">
        <f t="shared" si="242"/>
        <v>0</v>
      </c>
      <c r="U254" s="2">
        <f t="shared" si="243"/>
        <v>0</v>
      </c>
      <c r="V254" s="2">
        <f t="shared" si="244"/>
        <v>0</v>
      </c>
      <c r="W254" s="2">
        <f t="shared" si="245"/>
        <v>0</v>
      </c>
      <c r="X254" s="2">
        <f t="shared" si="246"/>
        <v>0</v>
      </c>
      <c r="Y254" s="2">
        <f t="shared" si="247"/>
        <v>0</v>
      </c>
      <c r="Z254" s="2"/>
      <c r="AA254" s="2">
        <v>86295183</v>
      </c>
      <c r="AB254" s="2">
        <f t="shared" si="248"/>
        <v>1542.04</v>
      </c>
      <c r="AC254" s="2">
        <f t="shared" si="277"/>
        <v>1542.04</v>
      </c>
      <c r="AD254" s="2">
        <f t="shared" si="278"/>
        <v>0</v>
      </c>
      <c r="AE254" s="2">
        <f t="shared" si="279"/>
        <v>0</v>
      </c>
      <c r="AF254" s="2">
        <f t="shared" si="280"/>
        <v>0</v>
      </c>
      <c r="AG254" s="2">
        <f t="shared" si="249"/>
        <v>0</v>
      </c>
      <c r="AH254" s="2">
        <f t="shared" si="281"/>
        <v>0</v>
      </c>
      <c r="AI254" s="2">
        <f t="shared" si="282"/>
        <v>0</v>
      </c>
      <c r="AJ254" s="2">
        <f t="shared" si="250"/>
        <v>0</v>
      </c>
      <c r="AK254" s="2">
        <v>1542.04</v>
      </c>
      <c r="AL254" s="110">
        <f>'1.Лок.смета.и.Акт'!F480</f>
        <v>1542.04</v>
      </c>
      <c r="AM254" s="2">
        <v>0</v>
      </c>
      <c r="AN254" s="2">
        <v>0</v>
      </c>
      <c r="AO254" s="2">
        <v>0</v>
      </c>
      <c r="AP254" s="2">
        <v>0</v>
      </c>
      <c r="AQ254" s="2">
        <v>0</v>
      </c>
      <c r="AR254" s="2">
        <v>0</v>
      </c>
      <c r="AS254" s="2">
        <v>0</v>
      </c>
      <c r="AT254" s="2">
        <v>0</v>
      </c>
      <c r="AU254" s="2">
        <v>0</v>
      </c>
      <c r="AV254" s="2">
        <v>1</v>
      </c>
      <c r="AW254" s="2">
        <v>1</v>
      </c>
      <c r="AX254" s="2"/>
      <c r="AY254" s="2"/>
      <c r="AZ254" s="2">
        <v>1</v>
      </c>
      <c r="BA254" s="2">
        <v>1</v>
      </c>
      <c r="BB254" s="2">
        <v>1</v>
      </c>
      <c r="BC254" s="2">
        <v>1</v>
      </c>
      <c r="BD254" s="2" t="s">
        <v>6</v>
      </c>
      <c r="BE254" s="2" t="s">
        <v>6</v>
      </c>
      <c r="BF254" s="2" t="s">
        <v>6</v>
      </c>
      <c r="BG254" s="2" t="s">
        <v>6</v>
      </c>
      <c r="BH254" s="2">
        <v>3</v>
      </c>
      <c r="BI254" s="2">
        <v>1</v>
      </c>
      <c r="BJ254" s="2" t="s">
        <v>97</v>
      </c>
      <c r="BK254" s="2"/>
      <c r="BL254" s="2"/>
      <c r="BM254" s="2">
        <v>500003</v>
      </c>
      <c r="BN254" s="2">
        <v>0</v>
      </c>
      <c r="BO254" s="2" t="s">
        <v>6</v>
      </c>
      <c r="BP254" s="2">
        <v>0</v>
      </c>
      <c r="BQ254" s="2">
        <v>22</v>
      </c>
      <c r="BR254" s="2">
        <v>0</v>
      </c>
      <c r="BS254" s="2">
        <v>1</v>
      </c>
      <c r="BT254" s="2">
        <v>1</v>
      </c>
      <c r="BU254" s="2">
        <v>1</v>
      </c>
      <c r="BV254" s="2">
        <v>1</v>
      </c>
      <c r="BW254" s="2">
        <v>1</v>
      </c>
      <c r="BX254" s="2">
        <v>1</v>
      </c>
      <c r="BY254" s="2" t="s">
        <v>6</v>
      </c>
      <c r="BZ254" s="2">
        <v>0</v>
      </c>
      <c r="CA254" s="2">
        <v>0</v>
      </c>
      <c r="CB254" s="2" t="s">
        <v>6</v>
      </c>
      <c r="CC254" s="2"/>
      <c r="CD254" s="2"/>
      <c r="CE254" s="2">
        <v>0</v>
      </c>
      <c r="CF254" s="2">
        <v>0</v>
      </c>
      <c r="CG254" s="2">
        <v>0</v>
      </c>
      <c r="CH254" s="2"/>
      <c r="CI254" s="2"/>
      <c r="CJ254" s="2"/>
      <c r="CK254" s="2"/>
      <c r="CL254" s="2"/>
      <c r="CM254" s="2">
        <v>0</v>
      </c>
      <c r="CN254" s="2" t="s">
        <v>6</v>
      </c>
      <c r="CO254" s="2">
        <v>0</v>
      </c>
      <c r="CP254" s="2">
        <f t="shared" si="251"/>
        <v>1542</v>
      </c>
      <c r="CQ254" s="2">
        <f t="shared" si="252"/>
        <v>1542.04</v>
      </c>
      <c r="CR254" s="2">
        <f t="shared" si="253"/>
        <v>0</v>
      </c>
      <c r="CS254" s="2">
        <f t="shared" si="254"/>
        <v>0</v>
      </c>
      <c r="CT254" s="2">
        <f t="shared" si="255"/>
        <v>0</v>
      </c>
      <c r="CU254" s="2">
        <f t="shared" si="256"/>
        <v>0</v>
      </c>
      <c r="CV254" s="2">
        <f t="shared" si="257"/>
        <v>0</v>
      </c>
      <c r="CW254" s="2">
        <f t="shared" si="258"/>
        <v>0</v>
      </c>
      <c r="CX254" s="2">
        <f t="shared" si="259"/>
        <v>0</v>
      </c>
      <c r="CY254" s="2">
        <f>(((S254+(R254*IF(0,0,1)))*AT254)/100)</f>
        <v>0</v>
      </c>
      <c r="CZ254" s="2">
        <f>(((S254+(R254*IF(0,0,1)))*AU254)/100)</f>
        <v>0</v>
      </c>
      <c r="DA254" s="2"/>
      <c r="DB254" s="2"/>
      <c r="DC254" s="2" t="s">
        <v>6</v>
      </c>
      <c r="DD254" s="2" t="s">
        <v>6</v>
      </c>
      <c r="DE254" s="2" t="s">
        <v>6</v>
      </c>
      <c r="DF254" s="2" t="s">
        <v>6</v>
      </c>
      <c r="DG254" s="2" t="s">
        <v>6</v>
      </c>
      <c r="DH254" s="2" t="s">
        <v>6</v>
      </c>
      <c r="DI254" s="2" t="s">
        <v>6</v>
      </c>
      <c r="DJ254" s="2" t="s">
        <v>6</v>
      </c>
      <c r="DK254" s="2" t="s">
        <v>6</v>
      </c>
      <c r="DL254" s="2" t="s">
        <v>6</v>
      </c>
      <c r="DM254" s="2" t="s">
        <v>6</v>
      </c>
      <c r="DN254" s="2">
        <v>0</v>
      </c>
      <c r="DO254" s="2">
        <v>0</v>
      </c>
      <c r="DP254" s="2">
        <v>1</v>
      </c>
      <c r="DQ254" s="2">
        <v>1</v>
      </c>
      <c r="DR254" s="2"/>
      <c r="DS254" s="2"/>
      <c r="DT254" s="2"/>
      <c r="DU254" s="2">
        <v>1010</v>
      </c>
      <c r="DV254" s="2" t="s">
        <v>43</v>
      </c>
      <c r="DW254" s="2" t="s">
        <v>43</v>
      </c>
      <c r="DX254" s="2">
        <v>1</v>
      </c>
      <c r="DY254" s="2"/>
      <c r="DZ254" s="2" t="s">
        <v>6</v>
      </c>
      <c r="EA254" s="2" t="s">
        <v>6</v>
      </c>
      <c r="EB254" s="2" t="s">
        <v>6</v>
      </c>
      <c r="EC254" s="2" t="s">
        <v>6</v>
      </c>
      <c r="ED254" s="2"/>
      <c r="EE254" s="2">
        <v>54938783</v>
      </c>
      <c r="EF254" s="2">
        <v>22</v>
      </c>
      <c r="EG254" s="2" t="s">
        <v>45</v>
      </c>
      <c r="EH254" s="2">
        <v>0</v>
      </c>
      <c r="EI254" s="2" t="s">
        <v>6</v>
      </c>
      <c r="EJ254" s="2">
        <v>1</v>
      </c>
      <c r="EK254" s="2">
        <v>500003</v>
      </c>
      <c r="EL254" s="2" t="s">
        <v>46</v>
      </c>
      <c r="EM254" s="2" t="s">
        <v>47</v>
      </c>
      <c r="EN254" s="2"/>
      <c r="EO254" s="2" t="s">
        <v>6</v>
      </c>
      <c r="EP254" s="2"/>
      <c r="EQ254" s="2">
        <v>0</v>
      </c>
      <c r="ER254" s="2">
        <v>1542.04</v>
      </c>
      <c r="ES254" s="110">
        <f>'1.Лок.смета.и.Акт'!F480</f>
        <v>1542.04</v>
      </c>
      <c r="ET254" s="2">
        <v>0</v>
      </c>
      <c r="EU254" s="2">
        <v>0</v>
      </c>
      <c r="EV254" s="2">
        <v>0</v>
      </c>
      <c r="EW254" s="2">
        <v>0</v>
      </c>
      <c r="EX254" s="2">
        <v>0</v>
      </c>
      <c r="EY254" s="2"/>
      <c r="EZ254" s="2"/>
      <c r="FA254" s="2"/>
      <c r="FB254" s="2"/>
      <c r="FC254" s="2"/>
      <c r="FD254" s="2"/>
      <c r="FE254" s="2"/>
      <c r="FF254" s="2"/>
      <c r="FG254" s="2"/>
      <c r="FH254" s="2"/>
      <c r="FI254" s="2"/>
      <c r="FJ254" s="2"/>
      <c r="FK254" s="2"/>
      <c r="FL254" s="2"/>
      <c r="FM254" s="2"/>
      <c r="FN254" s="2"/>
      <c r="FO254" s="2"/>
      <c r="FP254" s="2"/>
      <c r="FQ254" s="2">
        <v>0</v>
      </c>
      <c r="FR254" s="2">
        <f t="shared" si="260"/>
        <v>0</v>
      </c>
      <c r="FS254" s="2">
        <v>0</v>
      </c>
      <c r="FT254" s="2"/>
      <c r="FU254" s="2"/>
      <c r="FV254" s="2"/>
      <c r="FW254" s="2"/>
      <c r="FX254" s="2">
        <v>0</v>
      </c>
      <c r="FY254" s="2">
        <v>0</v>
      </c>
      <c r="FZ254" s="2"/>
      <c r="GA254" s="2" t="s">
        <v>6</v>
      </c>
      <c r="GB254" s="2"/>
      <c r="GC254" s="2"/>
      <c r="GD254" s="2">
        <v>1</v>
      </c>
      <c r="GE254" s="2"/>
      <c r="GF254" s="2">
        <v>681805642</v>
      </c>
      <c r="GG254" s="2">
        <v>2</v>
      </c>
      <c r="GH254" s="2">
        <v>0</v>
      </c>
      <c r="GI254" s="2">
        <v>-2</v>
      </c>
      <c r="GJ254" s="2">
        <v>0</v>
      </c>
      <c r="GK254" s="2">
        <v>0</v>
      </c>
      <c r="GL254" s="2">
        <f t="shared" si="261"/>
        <v>0</v>
      </c>
      <c r="GM254" s="2">
        <f t="shared" si="262"/>
        <v>1542</v>
      </c>
      <c r="GN254" s="2">
        <f t="shared" si="263"/>
        <v>1542</v>
      </c>
      <c r="GO254" s="2">
        <f t="shared" si="264"/>
        <v>0</v>
      </c>
      <c r="GP254" s="2">
        <f t="shared" si="265"/>
        <v>0</v>
      </c>
      <c r="GQ254" s="2"/>
      <c r="GR254" s="2">
        <v>0</v>
      </c>
      <c r="GS254" s="2">
        <v>3</v>
      </c>
      <c r="GT254" s="2">
        <v>0</v>
      </c>
      <c r="GU254" s="2" t="s">
        <v>6</v>
      </c>
      <c r="GV254" s="2">
        <f t="shared" si="266"/>
        <v>0</v>
      </c>
      <c r="GW254" s="2">
        <v>1</v>
      </c>
      <c r="GX254" s="2">
        <f t="shared" si="267"/>
        <v>0</v>
      </c>
      <c r="GY254" s="2"/>
      <c r="GZ254" s="2"/>
      <c r="HA254" s="2">
        <v>0</v>
      </c>
      <c r="HB254" s="2">
        <v>0</v>
      </c>
      <c r="HC254" s="2">
        <f t="shared" si="268"/>
        <v>0</v>
      </c>
      <c r="HD254" s="2"/>
      <c r="HE254" s="2" t="s">
        <v>6</v>
      </c>
      <c r="HF254" s="2" t="s">
        <v>6</v>
      </c>
      <c r="HG254" s="2"/>
      <c r="HH254" s="2"/>
      <c r="HI254" s="2"/>
      <c r="HJ254" s="2"/>
      <c r="HK254" s="2"/>
      <c r="HL254" s="2"/>
      <c r="HM254" s="2" t="s">
        <v>6</v>
      </c>
      <c r="HN254" s="2" t="s">
        <v>6</v>
      </c>
      <c r="HO254" s="2" t="s">
        <v>6</v>
      </c>
      <c r="HP254" s="2" t="s">
        <v>6</v>
      </c>
      <c r="HQ254" s="2" t="s">
        <v>6</v>
      </c>
      <c r="HR254" s="2"/>
      <c r="HS254" s="2"/>
      <c r="HT254" s="2"/>
      <c r="HU254" s="2"/>
      <c r="HV254" s="2"/>
      <c r="HW254" s="2"/>
      <c r="HX254" s="2"/>
      <c r="HY254" s="2"/>
      <c r="HZ254" s="2"/>
      <c r="IA254" s="2"/>
      <c r="IB254" s="2"/>
      <c r="IC254" s="2"/>
      <c r="ID254" s="2"/>
      <c r="IE254" s="2"/>
      <c r="IF254" s="2">
        <v>-1</v>
      </c>
      <c r="IG254" s="2"/>
      <c r="IH254" s="2"/>
      <c r="II254" s="2"/>
      <c r="IJ254" s="2"/>
      <c r="IK254" s="2">
        <v>0</v>
      </c>
      <c r="IL254" s="2"/>
      <c r="IM254" s="2"/>
      <c r="IN254" s="2"/>
      <c r="IO254" s="2"/>
      <c r="IP254" s="2"/>
      <c r="IQ254" s="2"/>
      <c r="IR254" s="2"/>
      <c r="IS254" s="2"/>
      <c r="IT254" s="2"/>
      <c r="IU254" s="2"/>
    </row>
    <row r="255" spans="1:255" x14ac:dyDescent="0.2">
      <c r="A255">
        <v>18</v>
      </c>
      <c r="B255">
        <v>1</v>
      </c>
      <c r="C255">
        <v>385</v>
      </c>
      <c r="E255" t="s">
        <v>420</v>
      </c>
      <c r="F255" t="e">
        <f>'2.Лок.смета.и.Акт'!#REF!</f>
        <v>#REF!</v>
      </c>
      <c r="G255" t="s">
        <v>105</v>
      </c>
      <c r="H255" t="s">
        <v>43</v>
      </c>
      <c r="I255">
        <f>I245*J255</f>
        <v>1</v>
      </c>
      <c r="J255">
        <v>3.3333333333333335</v>
      </c>
      <c r="K255">
        <v>3.3333330000000001</v>
      </c>
      <c r="O255">
        <f t="shared" si="237"/>
        <v>13177</v>
      </c>
      <c r="P255">
        <f t="shared" si="238"/>
        <v>13177</v>
      </c>
      <c r="Q255">
        <f t="shared" si="239"/>
        <v>0</v>
      </c>
      <c r="R255">
        <f t="shared" si="240"/>
        <v>0</v>
      </c>
      <c r="S255">
        <f t="shared" si="241"/>
        <v>0</v>
      </c>
      <c r="T255">
        <f t="shared" si="242"/>
        <v>0</v>
      </c>
      <c r="U255">
        <f t="shared" si="243"/>
        <v>0</v>
      </c>
      <c r="V255">
        <f t="shared" si="244"/>
        <v>0</v>
      </c>
      <c r="W255">
        <f t="shared" si="245"/>
        <v>0</v>
      </c>
      <c r="X255">
        <f t="shared" si="246"/>
        <v>0</v>
      </c>
      <c r="Y255">
        <f t="shared" si="247"/>
        <v>0</v>
      </c>
      <c r="AA255">
        <v>86295184</v>
      </c>
      <c r="AB255">
        <f t="shared" si="248"/>
        <v>1742.94</v>
      </c>
      <c r="AC255">
        <f t="shared" si="277"/>
        <v>1742.94</v>
      </c>
      <c r="AD255">
        <f t="shared" si="278"/>
        <v>0</v>
      </c>
      <c r="AE255">
        <f t="shared" si="279"/>
        <v>0</v>
      </c>
      <c r="AF255">
        <f t="shared" si="280"/>
        <v>0</v>
      </c>
      <c r="AG255">
        <f t="shared" si="249"/>
        <v>0</v>
      </c>
      <c r="AH255">
        <f t="shared" si="281"/>
        <v>0</v>
      </c>
      <c r="AI255">
        <f t="shared" si="282"/>
        <v>0</v>
      </c>
      <c r="AJ255">
        <f t="shared" si="250"/>
        <v>0</v>
      </c>
      <c r="AK255">
        <v>1742.94</v>
      </c>
      <c r="AL255">
        <v>1742.94</v>
      </c>
      <c r="AM255">
        <v>0</v>
      </c>
      <c r="AN255">
        <v>0</v>
      </c>
      <c r="AO255">
        <v>0</v>
      </c>
      <c r="AP255">
        <v>0</v>
      </c>
      <c r="AQ255">
        <v>0</v>
      </c>
      <c r="AR255">
        <v>0</v>
      </c>
      <c r="AS255">
        <v>0</v>
      </c>
      <c r="AT255">
        <v>0</v>
      </c>
      <c r="AU255">
        <v>0</v>
      </c>
      <c r="AV255">
        <v>1</v>
      </c>
      <c r="AW255">
        <v>1</v>
      </c>
      <c r="AZ255">
        <v>1</v>
      </c>
      <c r="BA255">
        <v>1</v>
      </c>
      <c r="BB255">
        <v>1</v>
      </c>
      <c r="BC255">
        <v>7.56</v>
      </c>
      <c r="BD255" t="s">
        <v>6</v>
      </c>
      <c r="BE255" t="s">
        <v>6</v>
      </c>
      <c r="BF255" t="s">
        <v>6</v>
      </c>
      <c r="BG255" t="s">
        <v>6</v>
      </c>
      <c r="BH255">
        <v>3</v>
      </c>
      <c r="BI255">
        <v>1</v>
      </c>
      <c r="BJ255" t="s">
        <v>97</v>
      </c>
      <c r="BM255">
        <v>500003</v>
      </c>
      <c r="BN255">
        <v>0</v>
      </c>
      <c r="BO255" t="s">
        <v>6</v>
      </c>
      <c r="BP255">
        <v>0</v>
      </c>
      <c r="BQ255">
        <v>22</v>
      </c>
      <c r="BR255">
        <v>0</v>
      </c>
      <c r="BS255">
        <v>1</v>
      </c>
      <c r="BT255">
        <v>1</v>
      </c>
      <c r="BU255">
        <v>1</v>
      </c>
      <c r="BV255">
        <v>1</v>
      </c>
      <c r="BW255">
        <v>1</v>
      </c>
      <c r="BX255">
        <v>1</v>
      </c>
      <c r="BY255" t="s">
        <v>6</v>
      </c>
      <c r="BZ255">
        <v>0</v>
      </c>
      <c r="CA255">
        <v>0</v>
      </c>
      <c r="CB255" t="s">
        <v>6</v>
      </c>
      <c r="CE255">
        <v>0</v>
      </c>
      <c r="CF255">
        <v>0</v>
      </c>
      <c r="CG255">
        <v>0</v>
      </c>
      <c r="CM255">
        <v>0</v>
      </c>
      <c r="CN255" t="s">
        <v>6</v>
      </c>
      <c r="CO255">
        <v>0</v>
      </c>
      <c r="CP255">
        <f t="shared" si="251"/>
        <v>13177</v>
      </c>
      <c r="CQ255">
        <f t="shared" si="252"/>
        <v>13176.626399999999</v>
      </c>
      <c r="CR255">
        <f t="shared" si="253"/>
        <v>0</v>
      </c>
      <c r="CS255">
        <f t="shared" si="254"/>
        <v>0</v>
      </c>
      <c r="CT255">
        <f t="shared" si="255"/>
        <v>0</v>
      </c>
      <c r="CU255">
        <f t="shared" si="256"/>
        <v>0</v>
      </c>
      <c r="CV255">
        <f t="shared" si="257"/>
        <v>0</v>
      </c>
      <c r="CW255">
        <f t="shared" si="258"/>
        <v>0</v>
      </c>
      <c r="CX255">
        <f t="shared" si="259"/>
        <v>0</v>
      </c>
      <c r="CY255">
        <f>(S255+R255)*(BZ255/100)</f>
        <v>0</v>
      </c>
      <c r="CZ255">
        <f>(S255+R255)*(CA255/100)</f>
        <v>0</v>
      </c>
      <c r="DC255" t="s">
        <v>6</v>
      </c>
      <c r="DD255" t="s">
        <v>6</v>
      </c>
      <c r="DE255" t="s">
        <v>6</v>
      </c>
      <c r="DF255" t="s">
        <v>6</v>
      </c>
      <c r="DG255" t="s">
        <v>6</v>
      </c>
      <c r="DH255" t="s">
        <v>6</v>
      </c>
      <c r="DI255" t="s">
        <v>6</v>
      </c>
      <c r="DJ255" t="s">
        <v>6</v>
      </c>
      <c r="DK255" t="s">
        <v>6</v>
      </c>
      <c r="DL255" t="s">
        <v>6</v>
      </c>
      <c r="DM255" t="s">
        <v>6</v>
      </c>
      <c r="DN255">
        <v>0</v>
      </c>
      <c r="DO255">
        <v>0</v>
      </c>
      <c r="DP255">
        <v>1</v>
      </c>
      <c r="DQ255">
        <v>1</v>
      </c>
      <c r="DU255">
        <v>1010</v>
      </c>
      <c r="DV255" t="s">
        <v>43</v>
      </c>
      <c r="DW255" t="e">
        <f>'2.Лок.смета.и.Акт'!#REF!</f>
        <v>#REF!</v>
      </c>
      <c r="DX255">
        <v>1</v>
      </c>
      <c r="DZ255" t="s">
        <v>6</v>
      </c>
      <c r="EA255" t="s">
        <v>6</v>
      </c>
      <c r="EB255" t="s">
        <v>6</v>
      </c>
      <c r="EC255" t="s">
        <v>6</v>
      </c>
      <c r="EE255">
        <v>54938783</v>
      </c>
      <c r="EF255">
        <v>22</v>
      </c>
      <c r="EG255" t="s">
        <v>45</v>
      </c>
      <c r="EH255">
        <v>0</v>
      </c>
      <c r="EI255" t="s">
        <v>6</v>
      </c>
      <c r="EJ255">
        <v>1</v>
      </c>
      <c r="EK255">
        <v>500003</v>
      </c>
      <c r="EL255" t="s">
        <v>46</v>
      </c>
      <c r="EM255" t="s">
        <v>47</v>
      </c>
      <c r="EO255" t="s">
        <v>6</v>
      </c>
      <c r="EQ255">
        <v>0</v>
      </c>
      <c r="ER255">
        <v>12421.35</v>
      </c>
      <c r="ES255">
        <v>1742.94</v>
      </c>
      <c r="ET255">
        <v>0</v>
      </c>
      <c r="EU255">
        <v>0</v>
      </c>
      <c r="EV255">
        <v>0</v>
      </c>
      <c r="EW255">
        <v>0</v>
      </c>
      <c r="EX255">
        <v>0</v>
      </c>
      <c r="EZ255">
        <v>5</v>
      </c>
      <c r="FC255">
        <v>0</v>
      </c>
      <c r="FD255">
        <v>18</v>
      </c>
      <c r="FF255">
        <v>12421.35</v>
      </c>
      <c r="FQ255">
        <v>0</v>
      </c>
      <c r="FR255">
        <f t="shared" si="260"/>
        <v>0</v>
      </c>
      <c r="FS255">
        <v>0</v>
      </c>
      <c r="FX255">
        <v>0</v>
      </c>
      <c r="FY255">
        <v>0</v>
      </c>
      <c r="GA255" t="s">
        <v>98</v>
      </c>
      <c r="GD255">
        <v>1</v>
      </c>
      <c r="GF255">
        <v>681805642</v>
      </c>
      <c r="GG255">
        <v>2</v>
      </c>
      <c r="GH255">
        <v>3</v>
      </c>
      <c r="GI255">
        <v>5</v>
      </c>
      <c r="GJ255">
        <v>0</v>
      </c>
      <c r="GK255">
        <v>0</v>
      </c>
      <c r="GL255">
        <f t="shared" si="261"/>
        <v>0</v>
      </c>
      <c r="GM255">
        <f t="shared" si="262"/>
        <v>13177</v>
      </c>
      <c r="GN255">
        <f t="shared" si="263"/>
        <v>13177</v>
      </c>
      <c r="GO255">
        <f t="shared" si="264"/>
        <v>0</v>
      </c>
      <c r="GP255">
        <f t="shared" si="265"/>
        <v>0</v>
      </c>
      <c r="GR255">
        <v>1</v>
      </c>
      <c r="GS255">
        <v>1</v>
      </c>
      <c r="GT255">
        <v>0</v>
      </c>
      <c r="GU255" t="s">
        <v>6</v>
      </c>
      <c r="GV255">
        <f t="shared" si="266"/>
        <v>0</v>
      </c>
      <c r="GW255">
        <v>1</v>
      </c>
      <c r="GX255">
        <f t="shared" si="267"/>
        <v>0</v>
      </c>
      <c r="HA255">
        <v>0</v>
      </c>
      <c r="HB255">
        <v>0</v>
      </c>
      <c r="HC255">
        <f t="shared" si="268"/>
        <v>0</v>
      </c>
      <c r="HE255" t="s">
        <v>38</v>
      </c>
      <c r="HF255" t="s">
        <v>39</v>
      </c>
      <c r="HM255" t="s">
        <v>6</v>
      </c>
      <c r="HN255" t="s">
        <v>6</v>
      </c>
      <c r="HO255" t="s">
        <v>6</v>
      </c>
      <c r="HP255" t="s">
        <v>6</v>
      </c>
      <c r="HQ255" t="s">
        <v>6</v>
      </c>
      <c r="IF255">
        <v>-1</v>
      </c>
      <c r="IK255">
        <v>0</v>
      </c>
    </row>
    <row r="256" spans="1:255" x14ac:dyDescent="0.2">
      <c r="A256" s="2">
        <v>17</v>
      </c>
      <c r="B256" s="2">
        <v>1</v>
      </c>
      <c r="C256" s="2">
        <f>ROW(SmtRes!A394)</f>
        <v>394</v>
      </c>
      <c r="D256" s="2">
        <f>ROW(EtalonRes!A439)</f>
        <v>439</v>
      </c>
      <c r="E256" s="2" t="s">
        <v>421</v>
      </c>
      <c r="F256" s="2" t="s">
        <v>107</v>
      </c>
      <c r="G256" s="2" t="s">
        <v>108</v>
      </c>
      <c r="H256" s="2" t="s">
        <v>21</v>
      </c>
      <c r="I256" s="2">
        <f>'2.Лок.смета.и.Акт'!E53</f>
        <v>0.15</v>
      </c>
      <c r="J256" s="2">
        <v>0</v>
      </c>
      <c r="K256" s="2">
        <v>0.15</v>
      </c>
      <c r="L256" s="2"/>
      <c r="M256" s="2"/>
      <c r="N256" s="2"/>
      <c r="O256" s="2">
        <f t="shared" si="237"/>
        <v>1073</v>
      </c>
      <c r="P256" s="2">
        <f t="shared" si="238"/>
        <v>0</v>
      </c>
      <c r="Q256" s="2">
        <f t="shared" si="239"/>
        <v>772</v>
      </c>
      <c r="R256" s="2">
        <f t="shared" si="240"/>
        <v>111</v>
      </c>
      <c r="S256" s="2">
        <f t="shared" si="241"/>
        <v>301</v>
      </c>
      <c r="T256" s="2">
        <f t="shared" si="242"/>
        <v>0</v>
      </c>
      <c r="U256" s="2">
        <f t="shared" si="243"/>
        <v>32.508420000000001</v>
      </c>
      <c r="V256" s="2">
        <f t="shared" si="244"/>
        <v>8.1658199999999983</v>
      </c>
      <c r="W256" s="2">
        <f t="shared" si="245"/>
        <v>0</v>
      </c>
      <c r="X256" s="2">
        <f t="shared" si="246"/>
        <v>639</v>
      </c>
      <c r="Y256" s="2">
        <f t="shared" si="247"/>
        <v>412</v>
      </c>
      <c r="Z256" s="2"/>
      <c r="AA256" s="2">
        <v>86295183</v>
      </c>
      <c r="AB256" s="2">
        <f t="shared" si="248"/>
        <v>7156.19</v>
      </c>
      <c r="AC256" s="2">
        <f>ROUND((ES256+(SUM(SmtRes!BC387:'SmtRes'!BC394)+SUM(EtalonRes!AL431:'EtalonRes'!AL439))),2)</f>
        <v>0</v>
      </c>
      <c r="AD256" s="2">
        <f>ROUND(((((ET256*1.16))-((EU256*1.16)))+AE256),2)</f>
        <v>5149.33</v>
      </c>
      <c r="AE256" s="2">
        <f>ROUND(((EU256*1.16)),2)</f>
        <v>740.92</v>
      </c>
      <c r="AF256" s="2">
        <f>ROUND(((EV256*1.16)),2)</f>
        <v>2006.86</v>
      </c>
      <c r="AG256" s="2">
        <f t="shared" si="249"/>
        <v>0</v>
      </c>
      <c r="AH256" s="2">
        <f>((EW256*1.16))</f>
        <v>216.72280000000001</v>
      </c>
      <c r="AI256" s="2">
        <f>((EX256*1.16))</f>
        <v>54.438799999999993</v>
      </c>
      <c r="AJ256" s="2">
        <f t="shared" si="250"/>
        <v>0</v>
      </c>
      <c r="AK256" s="2">
        <v>6624.95</v>
      </c>
      <c r="AL256" s="2">
        <v>455.83</v>
      </c>
      <c r="AM256" s="2">
        <v>4439.07</v>
      </c>
      <c r="AN256" s="2">
        <v>638.72</v>
      </c>
      <c r="AO256" s="2">
        <v>1730.05</v>
      </c>
      <c r="AP256" s="2">
        <v>0</v>
      </c>
      <c r="AQ256" s="2">
        <v>186.83</v>
      </c>
      <c r="AR256" s="2">
        <v>46.93</v>
      </c>
      <c r="AS256" s="2">
        <v>0</v>
      </c>
      <c r="AT256" s="2">
        <v>155</v>
      </c>
      <c r="AU256" s="2">
        <v>100</v>
      </c>
      <c r="AV256" s="2">
        <v>1</v>
      </c>
      <c r="AW256" s="2">
        <v>1</v>
      </c>
      <c r="AX256" s="2"/>
      <c r="AY256" s="2"/>
      <c r="AZ256" s="2">
        <v>1</v>
      </c>
      <c r="BA256" s="2">
        <v>1</v>
      </c>
      <c r="BB256" s="2">
        <v>1</v>
      </c>
      <c r="BC256" s="2">
        <v>1</v>
      </c>
      <c r="BD256" s="2" t="s">
        <v>6</v>
      </c>
      <c r="BE256" s="2" t="s">
        <v>6</v>
      </c>
      <c r="BF256" s="2" t="s">
        <v>6</v>
      </c>
      <c r="BG256" s="2" t="s">
        <v>6</v>
      </c>
      <c r="BH256" s="2">
        <v>0</v>
      </c>
      <c r="BI256" s="2">
        <v>1</v>
      </c>
      <c r="BJ256" s="2" t="s">
        <v>109</v>
      </c>
      <c r="BK256" s="2"/>
      <c r="BL256" s="2"/>
      <c r="BM256" s="2">
        <v>7005</v>
      </c>
      <c r="BN256" s="2">
        <v>0</v>
      </c>
      <c r="BO256" s="2" t="s">
        <v>6</v>
      </c>
      <c r="BP256" s="2">
        <v>0</v>
      </c>
      <c r="BQ256" s="2">
        <v>1</v>
      </c>
      <c r="BR256" s="2">
        <v>0</v>
      </c>
      <c r="BS256" s="2">
        <v>1</v>
      </c>
      <c r="BT256" s="2">
        <v>1</v>
      </c>
      <c r="BU256" s="2">
        <v>1</v>
      </c>
      <c r="BV256" s="2">
        <v>1</v>
      </c>
      <c r="BW256" s="2">
        <v>1</v>
      </c>
      <c r="BX256" s="2">
        <v>1</v>
      </c>
      <c r="BY256" s="2" t="s">
        <v>6</v>
      </c>
      <c r="BZ256" s="2">
        <v>155</v>
      </c>
      <c r="CA256" s="2">
        <v>100</v>
      </c>
      <c r="CB256" s="2" t="s">
        <v>6</v>
      </c>
      <c r="CC256" s="2"/>
      <c r="CD256" s="2"/>
      <c r="CE256" s="2">
        <v>0</v>
      </c>
      <c r="CF256" s="2">
        <v>0</v>
      </c>
      <c r="CG256" s="2">
        <v>0</v>
      </c>
      <c r="CH256" s="2"/>
      <c r="CI256" s="2"/>
      <c r="CJ256" s="2"/>
      <c r="CK256" s="2"/>
      <c r="CL256" s="2"/>
      <c r="CM256" s="2">
        <v>0</v>
      </c>
      <c r="CN256" s="2" t="s">
        <v>110</v>
      </c>
      <c r="CO256" s="2">
        <v>0</v>
      </c>
      <c r="CP256" s="2">
        <f t="shared" si="251"/>
        <v>1073</v>
      </c>
      <c r="CQ256" s="2">
        <f t="shared" si="252"/>
        <v>0</v>
      </c>
      <c r="CR256" s="2">
        <f t="shared" si="253"/>
        <v>5149.33</v>
      </c>
      <c r="CS256" s="2">
        <f t="shared" si="254"/>
        <v>740.92</v>
      </c>
      <c r="CT256" s="2">
        <f t="shared" si="255"/>
        <v>2006.86</v>
      </c>
      <c r="CU256" s="2">
        <f t="shared" si="256"/>
        <v>0</v>
      </c>
      <c r="CV256" s="2">
        <f t="shared" si="257"/>
        <v>216.72280000000001</v>
      </c>
      <c r="CW256" s="2">
        <f t="shared" si="258"/>
        <v>54.438799999999993</v>
      </c>
      <c r="CX256" s="2">
        <f t="shared" si="259"/>
        <v>0</v>
      </c>
      <c r="CY256" s="2">
        <f>(((S256+(R256*IF(0,0,1)))*AT256)/100)</f>
        <v>638.6</v>
      </c>
      <c r="CZ256" s="2">
        <f>(((S256+(R256*IF(0,0,1)))*AU256)/100)</f>
        <v>412</v>
      </c>
      <c r="DA256" s="2"/>
      <c r="DB256" s="2"/>
      <c r="DC256" s="2" t="s">
        <v>6</v>
      </c>
      <c r="DD256" s="2" t="s">
        <v>6</v>
      </c>
      <c r="DE256" s="2" t="s">
        <v>85</v>
      </c>
      <c r="DF256" s="2" t="s">
        <v>85</v>
      </c>
      <c r="DG256" s="2" t="s">
        <v>85</v>
      </c>
      <c r="DH256" s="2" t="s">
        <v>6</v>
      </c>
      <c r="DI256" s="2" t="s">
        <v>85</v>
      </c>
      <c r="DJ256" s="2" t="s">
        <v>85</v>
      </c>
      <c r="DK256" s="2" t="s">
        <v>6</v>
      </c>
      <c r="DL256" s="2" t="s">
        <v>6</v>
      </c>
      <c r="DM256" s="2" t="s">
        <v>6</v>
      </c>
      <c r="DN256" s="2">
        <v>0</v>
      </c>
      <c r="DO256" s="2">
        <v>0</v>
      </c>
      <c r="DP256" s="2">
        <v>1</v>
      </c>
      <c r="DQ256" s="2">
        <v>1</v>
      </c>
      <c r="DR256" s="2"/>
      <c r="DS256" s="2"/>
      <c r="DT256" s="2"/>
      <c r="DU256" s="2">
        <v>1013</v>
      </c>
      <c r="DV256" s="2" t="s">
        <v>21</v>
      </c>
      <c r="DW256" s="2" t="s">
        <v>21</v>
      </c>
      <c r="DX256" s="2">
        <v>1</v>
      </c>
      <c r="DY256" s="2"/>
      <c r="DZ256" s="2" t="s">
        <v>6</v>
      </c>
      <c r="EA256" s="2" t="s">
        <v>6</v>
      </c>
      <c r="EB256" s="2" t="s">
        <v>6</v>
      </c>
      <c r="EC256" s="2" t="s">
        <v>6</v>
      </c>
      <c r="ED256" s="2"/>
      <c r="EE256" s="2">
        <v>54938598</v>
      </c>
      <c r="EF256" s="2">
        <v>1</v>
      </c>
      <c r="EG256" s="2" t="s">
        <v>25</v>
      </c>
      <c r="EH256" s="2">
        <v>0</v>
      </c>
      <c r="EI256" s="2" t="s">
        <v>6</v>
      </c>
      <c r="EJ256" s="2">
        <v>1</v>
      </c>
      <c r="EK256" s="2">
        <v>7005</v>
      </c>
      <c r="EL256" s="2" t="s">
        <v>86</v>
      </c>
      <c r="EM256" s="2" t="s">
        <v>27</v>
      </c>
      <c r="EN256" s="2"/>
      <c r="EO256" s="2" t="s">
        <v>87</v>
      </c>
      <c r="EP256" s="2"/>
      <c r="EQ256" s="2">
        <v>0</v>
      </c>
      <c r="ER256" s="2">
        <v>6624.95</v>
      </c>
      <c r="ES256" s="2">
        <v>455.83</v>
      </c>
      <c r="ET256" s="2">
        <v>4439.07</v>
      </c>
      <c r="EU256" s="2">
        <v>638.72</v>
      </c>
      <c r="EV256" s="2">
        <v>1730.05</v>
      </c>
      <c r="EW256" s="2">
        <v>186.83</v>
      </c>
      <c r="EX256" s="2">
        <v>46.93</v>
      </c>
      <c r="EY256" s="2">
        <v>1</v>
      </c>
      <c r="EZ256" s="2"/>
      <c r="FA256" s="2"/>
      <c r="FB256" s="2"/>
      <c r="FC256" s="2"/>
      <c r="FD256" s="2"/>
      <c r="FE256" s="2"/>
      <c r="FF256" s="2"/>
      <c r="FG256" s="2"/>
      <c r="FH256" s="2"/>
      <c r="FI256" s="2"/>
      <c r="FJ256" s="2"/>
      <c r="FK256" s="2"/>
      <c r="FL256" s="2"/>
      <c r="FM256" s="2"/>
      <c r="FN256" s="2"/>
      <c r="FO256" s="2"/>
      <c r="FP256" s="2"/>
      <c r="FQ256" s="2">
        <v>0</v>
      </c>
      <c r="FR256" s="2">
        <f t="shared" si="260"/>
        <v>0</v>
      </c>
      <c r="FS256" s="2">
        <v>0</v>
      </c>
      <c r="FT256" s="2"/>
      <c r="FU256" s="2"/>
      <c r="FV256" s="2"/>
      <c r="FW256" s="2"/>
      <c r="FX256" s="2">
        <v>155</v>
      </c>
      <c r="FY256" s="2">
        <v>100</v>
      </c>
      <c r="FZ256" s="2"/>
      <c r="GA256" s="2" t="s">
        <v>6</v>
      </c>
      <c r="GB256" s="2"/>
      <c r="GC256" s="2"/>
      <c r="GD256" s="2">
        <v>1</v>
      </c>
      <c r="GE256" s="2"/>
      <c r="GF256" s="2">
        <v>-1695096936</v>
      </c>
      <c r="GG256" s="2">
        <v>2</v>
      </c>
      <c r="GH256" s="2">
        <v>1</v>
      </c>
      <c r="GI256" s="2">
        <v>-2</v>
      </c>
      <c r="GJ256" s="2">
        <v>0</v>
      </c>
      <c r="GK256" s="2">
        <v>0</v>
      </c>
      <c r="GL256" s="2">
        <f t="shared" si="261"/>
        <v>0</v>
      </c>
      <c r="GM256" s="2">
        <f t="shared" si="262"/>
        <v>2124</v>
      </c>
      <c r="GN256" s="2">
        <f t="shared" si="263"/>
        <v>2124</v>
      </c>
      <c r="GO256" s="2">
        <f t="shared" si="264"/>
        <v>0</v>
      </c>
      <c r="GP256" s="2">
        <f t="shared" si="265"/>
        <v>0</v>
      </c>
      <c r="GQ256" s="2"/>
      <c r="GR256" s="2">
        <v>0</v>
      </c>
      <c r="GS256" s="2">
        <v>3</v>
      </c>
      <c r="GT256" s="2">
        <v>0</v>
      </c>
      <c r="GU256" s="2" t="s">
        <v>6</v>
      </c>
      <c r="GV256" s="2">
        <f t="shared" si="266"/>
        <v>0</v>
      </c>
      <c r="GW256" s="2">
        <v>1</v>
      </c>
      <c r="GX256" s="2">
        <f t="shared" si="267"/>
        <v>0</v>
      </c>
      <c r="GY256" s="2"/>
      <c r="GZ256" s="2"/>
      <c r="HA256" s="2">
        <v>0</v>
      </c>
      <c r="HB256" s="2">
        <v>0</v>
      </c>
      <c r="HC256" s="2">
        <f t="shared" si="268"/>
        <v>0</v>
      </c>
      <c r="HD256" s="2"/>
      <c r="HE256" s="2" t="s">
        <v>6</v>
      </c>
      <c r="HF256" s="2" t="s">
        <v>6</v>
      </c>
      <c r="HG256" s="2"/>
      <c r="HH256" s="2"/>
      <c r="HI256" s="2"/>
      <c r="HJ256" s="2"/>
      <c r="HK256" s="2"/>
      <c r="HL256" s="2"/>
      <c r="HM256" s="2" t="s">
        <v>6</v>
      </c>
      <c r="HN256" s="2" t="s">
        <v>6</v>
      </c>
      <c r="HO256" s="2" t="s">
        <v>6</v>
      </c>
      <c r="HP256" s="2" t="s">
        <v>6</v>
      </c>
      <c r="HQ256" s="2" t="s">
        <v>6</v>
      </c>
      <c r="HR256" s="2"/>
      <c r="HS256" s="2"/>
      <c r="HT256" s="2"/>
      <c r="HU256" s="2"/>
      <c r="HV256" s="2"/>
      <c r="HW256" s="2"/>
      <c r="HX256" s="2"/>
      <c r="HY256" s="2"/>
      <c r="HZ256" s="2"/>
      <c r="IA256" s="2"/>
      <c r="IB256" s="2"/>
      <c r="IC256" s="2"/>
      <c r="ID256" s="2"/>
      <c r="IE256" s="2"/>
      <c r="IF256" s="2">
        <v>-1</v>
      </c>
      <c r="IG256" s="2"/>
      <c r="IH256" s="2"/>
      <c r="II256" s="2"/>
      <c r="IJ256" s="2"/>
      <c r="IK256" s="2">
        <v>0</v>
      </c>
      <c r="IL256" s="2"/>
      <c r="IM256" s="2"/>
      <c r="IN256" s="2"/>
      <c r="IO256" s="2"/>
      <c r="IP256" s="2"/>
      <c r="IQ256" s="2"/>
      <c r="IR256" s="2"/>
      <c r="IS256" s="2"/>
      <c r="IT256" s="2"/>
      <c r="IU256" s="2"/>
    </row>
    <row r="257" spans="1:255" x14ac:dyDescent="0.2">
      <c r="A257">
        <v>17</v>
      </c>
      <c r="B257">
        <v>1</v>
      </c>
      <c r="C257">
        <f>ROW(SmtRes!A402)</f>
        <v>402</v>
      </c>
      <c r="D257">
        <f>ROW(EtalonRes!A448)</f>
        <v>448</v>
      </c>
      <c r="E257" t="s">
        <v>421</v>
      </c>
      <c r="F257" t="s">
        <v>107</v>
      </c>
      <c r="G257" t="s">
        <v>108</v>
      </c>
      <c r="H257" t="s">
        <v>21</v>
      </c>
      <c r="I257">
        <f>'2.Лок.смета.и.Акт'!E53</f>
        <v>0.15</v>
      </c>
      <c r="J257">
        <v>0</v>
      </c>
      <c r="K257">
        <v>0.15</v>
      </c>
      <c r="O257">
        <f t="shared" si="237"/>
        <v>14889</v>
      </c>
      <c r="P257">
        <f t="shared" si="238"/>
        <v>0</v>
      </c>
      <c r="Q257">
        <f t="shared" si="239"/>
        <v>7183</v>
      </c>
      <c r="R257">
        <f t="shared" si="240"/>
        <v>2201</v>
      </c>
      <c r="S257">
        <f t="shared" si="241"/>
        <v>7706</v>
      </c>
      <c r="T257">
        <f t="shared" si="242"/>
        <v>0</v>
      </c>
      <c r="U257" t="e">
        <f t="shared" si="243"/>
        <v>#REF!</v>
      </c>
      <c r="V257">
        <f t="shared" si="244"/>
        <v>8.1658199999999983</v>
      </c>
      <c r="W257">
        <f t="shared" si="245"/>
        <v>0</v>
      </c>
      <c r="X257" t="e">
        <f t="shared" si="246"/>
        <v>#REF!</v>
      </c>
      <c r="Y257" t="e">
        <f t="shared" si="247"/>
        <v>#REF!</v>
      </c>
      <c r="AA257">
        <v>86295184</v>
      </c>
      <c r="AB257">
        <f t="shared" si="248"/>
        <v>7156.19</v>
      </c>
      <c r="AC257">
        <f>ROUND((ES257+(SUM(SmtRes!BC395:'SmtRes'!BC402)+SUM(EtalonRes!AL440:'EtalonRes'!AL448))),2)</f>
        <v>0</v>
      </c>
      <c r="AD257">
        <f>ROUND(((((ET257*1.16))-((EU257*1.16)))+AE257),2)</f>
        <v>5149.33</v>
      </c>
      <c r="AE257">
        <f>ROUND(((EU257*1.16)),2)</f>
        <v>740.92</v>
      </c>
      <c r="AF257">
        <f>ROUND(((EV257*1.16)),2)</f>
        <v>2006.86</v>
      </c>
      <c r="AG257">
        <f t="shared" si="249"/>
        <v>0</v>
      </c>
      <c r="AH257" t="e">
        <f>((EW257*1.16))</f>
        <v>#REF!</v>
      </c>
      <c r="AI257">
        <f>((EX257*1.16))</f>
        <v>54.438799999999993</v>
      </c>
      <c r="AJ257">
        <f t="shared" si="250"/>
        <v>0</v>
      </c>
      <c r="AK257">
        <f>AL257+AM257+AO257</f>
        <v>6624.95</v>
      </c>
      <c r="AL257">
        <v>455.83</v>
      </c>
      <c r="AM257" s="75">
        <f>'1.Лок.смета.и.Акт'!F487</f>
        <v>4439.07</v>
      </c>
      <c r="AN257" s="75">
        <f>'1.Лок.смета.и.Акт'!F488</f>
        <v>638.72</v>
      </c>
      <c r="AO257" s="75">
        <f>'1.Лок.смета.и.Акт'!F486</f>
        <v>1730.05</v>
      </c>
      <c r="AP257">
        <v>0</v>
      </c>
      <c r="AQ257" t="e">
        <f>'2.Лок.смета.и.Акт'!#REF!</f>
        <v>#REF!</v>
      </c>
      <c r="AR257">
        <v>46.93</v>
      </c>
      <c r="AS257">
        <v>0</v>
      </c>
      <c r="AT257">
        <v>147</v>
      </c>
      <c r="AU257">
        <v>85</v>
      </c>
      <c r="AV257">
        <v>1</v>
      </c>
      <c r="AW257">
        <v>1</v>
      </c>
      <c r="AZ257">
        <v>1</v>
      </c>
      <c r="BA257">
        <f>'1.Лок.смета.и.Акт'!J486</f>
        <v>25.6</v>
      </c>
      <c r="BB257">
        <f>'1.Лок.смета.и.Акт'!J487</f>
        <v>9.3000000000000007</v>
      </c>
      <c r="BC257">
        <v>7.56</v>
      </c>
      <c r="BD257" t="s">
        <v>6</v>
      </c>
      <c r="BE257" t="s">
        <v>6</v>
      </c>
      <c r="BF257" t="s">
        <v>6</v>
      </c>
      <c r="BG257" t="s">
        <v>6</v>
      </c>
      <c r="BH257">
        <v>0</v>
      </c>
      <c r="BI257">
        <v>1</v>
      </c>
      <c r="BJ257" t="s">
        <v>109</v>
      </c>
      <c r="BM257">
        <v>7005</v>
      </c>
      <c r="BN257">
        <v>0</v>
      </c>
      <c r="BO257" t="s">
        <v>107</v>
      </c>
      <c r="BP257">
        <v>1</v>
      </c>
      <c r="BQ257">
        <v>1</v>
      </c>
      <c r="BR257">
        <v>0</v>
      </c>
      <c r="BS257">
        <f>'1.Лок.смета.и.Акт'!J488</f>
        <v>19.8</v>
      </c>
      <c r="BT257">
        <v>1</v>
      </c>
      <c r="BU257">
        <v>1</v>
      </c>
      <c r="BV257">
        <v>1</v>
      </c>
      <c r="BW257">
        <v>1</v>
      </c>
      <c r="BX257">
        <v>1</v>
      </c>
      <c r="BY257" t="s">
        <v>6</v>
      </c>
      <c r="BZ257" t="e">
        <f>'2.Лок.смета.и.Акт'!#REF!</f>
        <v>#REF!</v>
      </c>
      <c r="CA257" t="e">
        <f>'2.Лок.смета.и.Акт'!#REF!</f>
        <v>#REF!</v>
      </c>
      <c r="CB257" t="s">
        <v>6</v>
      </c>
      <c r="CE257">
        <v>0</v>
      </c>
      <c r="CF257">
        <v>0</v>
      </c>
      <c r="CG257">
        <v>0</v>
      </c>
      <c r="CM257">
        <v>0</v>
      </c>
      <c r="CN257" t="s">
        <v>110</v>
      </c>
      <c r="CO257">
        <v>0</v>
      </c>
      <c r="CP257">
        <f t="shared" si="251"/>
        <v>14889</v>
      </c>
      <c r="CQ257">
        <f t="shared" si="252"/>
        <v>0</v>
      </c>
      <c r="CR257">
        <f t="shared" si="253"/>
        <v>47888.769</v>
      </c>
      <c r="CS257">
        <f t="shared" si="254"/>
        <v>14670.216</v>
      </c>
      <c r="CT257">
        <f t="shared" si="255"/>
        <v>51375.616000000002</v>
      </c>
      <c r="CU257">
        <f t="shared" si="256"/>
        <v>0</v>
      </c>
      <c r="CV257" t="e">
        <f t="shared" si="257"/>
        <v>#REF!</v>
      </c>
      <c r="CW257">
        <f t="shared" si="258"/>
        <v>54.438799999999993</v>
      </c>
      <c r="CX257">
        <f t="shared" si="259"/>
        <v>0</v>
      </c>
      <c r="CY257" t="e">
        <f>(S257+R257)*(BZ257/100)</f>
        <v>#REF!</v>
      </c>
      <c r="CZ257" t="e">
        <f>(S257+R257)*(CA257/100)</f>
        <v>#REF!</v>
      </c>
      <c r="DC257" t="s">
        <v>6</v>
      </c>
      <c r="DD257" t="s">
        <v>6</v>
      </c>
      <c r="DE257" t="s">
        <v>85</v>
      </c>
      <c r="DF257" t="s">
        <v>85</v>
      </c>
      <c r="DG257" t="s">
        <v>85</v>
      </c>
      <c r="DH257" t="s">
        <v>6</v>
      </c>
      <c r="DI257" t="s">
        <v>85</v>
      </c>
      <c r="DJ257" t="s">
        <v>85</v>
      </c>
      <c r="DK257" t="s">
        <v>6</v>
      </c>
      <c r="DL257" t="s">
        <v>6</v>
      </c>
      <c r="DM257" t="s">
        <v>6</v>
      </c>
      <c r="DN257">
        <f>'1.Лок.смета.и.Акт'!E489</f>
        <v>155</v>
      </c>
      <c r="DO257">
        <f>'1.Лок.смета.и.Акт'!E490</f>
        <v>100</v>
      </c>
      <c r="DP257">
        <v>1</v>
      </c>
      <c r="DQ257">
        <v>1</v>
      </c>
      <c r="DU257">
        <v>1013</v>
      </c>
      <c r="DV257" t="s">
        <v>21</v>
      </c>
      <c r="DW257" t="str">
        <f>'2.Лок.смета.и.Акт'!D53</f>
        <v>100 шт. сборных конструкций</v>
      </c>
      <c r="DX257">
        <v>1</v>
      </c>
      <c r="DZ257" t="s">
        <v>6</v>
      </c>
      <c r="EA257" t="s">
        <v>6</v>
      </c>
      <c r="EB257" t="s">
        <v>6</v>
      </c>
      <c r="EC257" t="s">
        <v>6</v>
      </c>
      <c r="EE257">
        <v>54938598</v>
      </c>
      <c r="EF257">
        <v>1</v>
      </c>
      <c r="EG257" t="s">
        <v>25</v>
      </c>
      <c r="EH257">
        <v>0</v>
      </c>
      <c r="EI257" t="s">
        <v>6</v>
      </c>
      <c r="EJ257">
        <v>1</v>
      </c>
      <c r="EK257">
        <v>7005</v>
      </c>
      <c r="EL257" t="s">
        <v>86</v>
      </c>
      <c r="EM257" t="s">
        <v>27</v>
      </c>
      <c r="EO257" t="s">
        <v>87</v>
      </c>
      <c r="EQ257">
        <v>0</v>
      </c>
      <c r="ER257">
        <f>ES257+ET257+EV257</f>
        <v>6624.95</v>
      </c>
      <c r="ES257">
        <v>455.83</v>
      </c>
      <c r="ET257" s="75">
        <f>'1.Лок.смета.и.Акт'!F487</f>
        <v>4439.07</v>
      </c>
      <c r="EU257" s="75">
        <f>'1.Лок.смета.и.Акт'!F488</f>
        <v>638.72</v>
      </c>
      <c r="EV257" s="75">
        <f>'1.Лок.смета.и.Акт'!F486</f>
        <v>1730.05</v>
      </c>
      <c r="EW257" t="e">
        <f>'2.Лок.смета.и.Акт'!#REF!</f>
        <v>#REF!</v>
      </c>
      <c r="EX257">
        <v>46.93</v>
      </c>
      <c r="EY257">
        <v>1</v>
      </c>
      <c r="FQ257">
        <v>0</v>
      </c>
      <c r="FR257">
        <f t="shared" si="260"/>
        <v>0</v>
      </c>
      <c r="FS257">
        <v>0</v>
      </c>
      <c r="FX257">
        <v>155</v>
      </c>
      <c r="FY257">
        <v>100</v>
      </c>
      <c r="GA257" t="s">
        <v>6</v>
      </c>
      <c r="GD257">
        <v>1</v>
      </c>
      <c r="GF257">
        <v>-1695096936</v>
      </c>
      <c r="GG257">
        <v>2</v>
      </c>
      <c r="GH257">
        <v>1</v>
      </c>
      <c r="GI257">
        <v>2</v>
      </c>
      <c r="GJ257">
        <v>0</v>
      </c>
      <c r="GK257">
        <v>0</v>
      </c>
      <c r="GL257">
        <f t="shared" si="261"/>
        <v>0</v>
      </c>
      <c r="GM257" t="e">
        <f t="shared" si="262"/>
        <v>#REF!</v>
      </c>
      <c r="GN257" t="e">
        <f t="shared" si="263"/>
        <v>#REF!</v>
      </c>
      <c r="GO257">
        <f t="shared" si="264"/>
        <v>0</v>
      </c>
      <c r="GP257">
        <f t="shared" si="265"/>
        <v>0</v>
      </c>
      <c r="GR257">
        <v>0</v>
      </c>
      <c r="GS257">
        <v>3</v>
      </c>
      <c r="GT257">
        <v>0</v>
      </c>
      <c r="GU257" t="s">
        <v>6</v>
      </c>
      <c r="GV257">
        <f t="shared" si="266"/>
        <v>0</v>
      </c>
      <c r="GW257">
        <v>1008.4</v>
      </c>
      <c r="GX257">
        <f t="shared" si="267"/>
        <v>0</v>
      </c>
      <c r="HA257">
        <v>0</v>
      </c>
      <c r="HB257">
        <v>0</v>
      </c>
      <c r="HC257">
        <f t="shared" si="268"/>
        <v>0</v>
      </c>
      <c r="HE257" t="s">
        <v>6</v>
      </c>
      <c r="HF257" t="s">
        <v>6</v>
      </c>
      <c r="HM257" t="s">
        <v>6</v>
      </c>
      <c r="HN257" t="s">
        <v>6</v>
      </c>
      <c r="HO257" t="s">
        <v>6</v>
      </c>
      <c r="HP257" t="s">
        <v>6</v>
      </c>
      <c r="HQ257" t="s">
        <v>6</v>
      </c>
      <c r="IF257">
        <v>-1</v>
      </c>
      <c r="IK257">
        <v>0</v>
      </c>
    </row>
    <row r="258" spans="1:255" x14ac:dyDescent="0.2">
      <c r="A258" s="2">
        <v>18</v>
      </c>
      <c r="B258" s="2">
        <v>1</v>
      </c>
      <c r="C258" s="2">
        <v>392</v>
      </c>
      <c r="D258" s="2"/>
      <c r="E258" s="2" t="s">
        <v>422</v>
      </c>
      <c r="F258" s="2" t="s">
        <v>89</v>
      </c>
      <c r="G258" s="2" t="s">
        <v>90</v>
      </c>
      <c r="H258" s="2" t="s">
        <v>63</v>
      </c>
      <c r="I258" s="2">
        <f>I256*J258</f>
        <v>1.5E-3</v>
      </c>
      <c r="J258" s="216">
        <f>'5.Ведомость_списания'!F123</f>
        <v>0.01</v>
      </c>
      <c r="K258" s="2">
        <v>0.01</v>
      </c>
      <c r="L258" s="2"/>
      <c r="M258" s="2"/>
      <c r="N258" s="2"/>
      <c r="O258" s="2">
        <f t="shared" si="237"/>
        <v>16</v>
      </c>
      <c r="P258" s="2">
        <f t="shared" si="238"/>
        <v>16</v>
      </c>
      <c r="Q258" s="2">
        <f t="shared" si="239"/>
        <v>0</v>
      </c>
      <c r="R258" s="2">
        <f t="shared" si="240"/>
        <v>0</v>
      </c>
      <c r="S258" s="2">
        <f t="shared" si="241"/>
        <v>0</v>
      </c>
      <c r="T258" s="2">
        <f t="shared" si="242"/>
        <v>0</v>
      </c>
      <c r="U258" s="2">
        <f t="shared" si="243"/>
        <v>0</v>
      </c>
      <c r="V258" s="2">
        <f t="shared" si="244"/>
        <v>0</v>
      </c>
      <c r="W258" s="2">
        <f t="shared" si="245"/>
        <v>0</v>
      </c>
      <c r="X258" s="2">
        <f t="shared" si="246"/>
        <v>0</v>
      </c>
      <c r="Y258" s="2">
        <f t="shared" si="247"/>
        <v>0</v>
      </c>
      <c r="Z258" s="2"/>
      <c r="AA258" s="2">
        <v>86295183</v>
      </c>
      <c r="AB258" s="2">
        <f t="shared" si="248"/>
        <v>10380</v>
      </c>
      <c r="AC258" s="2">
        <f t="shared" ref="AC258:AC263" si="283">ROUND((ES258),2)</f>
        <v>10380</v>
      </c>
      <c r="AD258" s="2">
        <f t="shared" ref="AD258:AD263" si="284">ROUND((((ET258)-(EU258))+AE258),2)</f>
        <v>0</v>
      </c>
      <c r="AE258" s="2">
        <f t="shared" ref="AE258:AF263" si="285">ROUND((EU258),2)</f>
        <v>0</v>
      </c>
      <c r="AF258" s="2">
        <f t="shared" si="285"/>
        <v>0</v>
      </c>
      <c r="AG258" s="2">
        <f t="shared" si="249"/>
        <v>0</v>
      </c>
      <c r="AH258" s="2">
        <f t="shared" ref="AH258:AI263" si="286">(EW258)</f>
        <v>0</v>
      </c>
      <c r="AI258" s="2">
        <f t="shared" si="286"/>
        <v>0</v>
      </c>
      <c r="AJ258" s="2">
        <f t="shared" si="250"/>
        <v>0</v>
      </c>
      <c r="AK258" s="2">
        <v>10380</v>
      </c>
      <c r="AL258" s="110">
        <f>'1.Лок.смета.и.Акт'!F492</f>
        <v>10380</v>
      </c>
      <c r="AM258" s="2">
        <v>0</v>
      </c>
      <c r="AN258" s="2">
        <v>0</v>
      </c>
      <c r="AO258" s="2">
        <v>0</v>
      </c>
      <c r="AP258" s="2">
        <v>0</v>
      </c>
      <c r="AQ258" s="2">
        <v>0</v>
      </c>
      <c r="AR258" s="2">
        <v>0</v>
      </c>
      <c r="AS258" s="2">
        <v>0</v>
      </c>
      <c r="AT258" s="2">
        <v>0</v>
      </c>
      <c r="AU258" s="2">
        <v>0</v>
      </c>
      <c r="AV258" s="2">
        <v>1</v>
      </c>
      <c r="AW258" s="2">
        <v>1</v>
      </c>
      <c r="AX258" s="2"/>
      <c r="AY258" s="2"/>
      <c r="AZ258" s="2">
        <v>1</v>
      </c>
      <c r="BA258" s="2">
        <v>1</v>
      </c>
      <c r="BB258" s="2">
        <v>1</v>
      </c>
      <c r="BC258" s="2">
        <v>1</v>
      </c>
      <c r="BD258" s="2" t="s">
        <v>6</v>
      </c>
      <c r="BE258" s="2" t="s">
        <v>6</v>
      </c>
      <c r="BF258" s="2" t="s">
        <v>6</v>
      </c>
      <c r="BG258" s="2" t="s">
        <v>6</v>
      </c>
      <c r="BH258" s="2">
        <v>3</v>
      </c>
      <c r="BI258" s="2">
        <v>1</v>
      </c>
      <c r="BJ258" s="2" t="s">
        <v>91</v>
      </c>
      <c r="BK258" s="2"/>
      <c r="BL258" s="2"/>
      <c r="BM258" s="2">
        <v>500001</v>
      </c>
      <c r="BN258" s="2">
        <v>0</v>
      </c>
      <c r="BO258" s="2" t="s">
        <v>6</v>
      </c>
      <c r="BP258" s="2">
        <v>0</v>
      </c>
      <c r="BQ258" s="2">
        <v>20</v>
      </c>
      <c r="BR258" s="2">
        <v>0</v>
      </c>
      <c r="BS258" s="2">
        <v>1</v>
      </c>
      <c r="BT258" s="2">
        <v>1</v>
      </c>
      <c r="BU258" s="2">
        <v>1</v>
      </c>
      <c r="BV258" s="2">
        <v>1</v>
      </c>
      <c r="BW258" s="2">
        <v>1</v>
      </c>
      <c r="BX258" s="2">
        <v>1</v>
      </c>
      <c r="BY258" s="2" t="s">
        <v>6</v>
      </c>
      <c r="BZ258" s="2">
        <v>0</v>
      </c>
      <c r="CA258" s="2">
        <v>0</v>
      </c>
      <c r="CB258" s="2" t="s">
        <v>6</v>
      </c>
      <c r="CC258" s="2"/>
      <c r="CD258" s="2"/>
      <c r="CE258" s="2">
        <v>0</v>
      </c>
      <c r="CF258" s="2">
        <v>0</v>
      </c>
      <c r="CG258" s="2">
        <v>0</v>
      </c>
      <c r="CH258" s="2"/>
      <c r="CI258" s="2"/>
      <c r="CJ258" s="2"/>
      <c r="CK258" s="2"/>
      <c r="CL258" s="2"/>
      <c r="CM258" s="2">
        <v>0</v>
      </c>
      <c r="CN258" s="2" t="s">
        <v>6</v>
      </c>
      <c r="CO258" s="2">
        <v>0</v>
      </c>
      <c r="CP258" s="2">
        <f t="shared" si="251"/>
        <v>16</v>
      </c>
      <c r="CQ258" s="2">
        <f t="shared" si="252"/>
        <v>10380</v>
      </c>
      <c r="CR258" s="2">
        <f t="shared" si="253"/>
        <v>0</v>
      </c>
      <c r="CS258" s="2">
        <f t="shared" si="254"/>
        <v>0</v>
      </c>
      <c r="CT258" s="2">
        <f t="shared" si="255"/>
        <v>0</v>
      </c>
      <c r="CU258" s="2">
        <f t="shared" si="256"/>
        <v>0</v>
      </c>
      <c r="CV258" s="2">
        <f t="shared" si="257"/>
        <v>0</v>
      </c>
      <c r="CW258" s="2">
        <f t="shared" si="258"/>
        <v>0</v>
      </c>
      <c r="CX258" s="2">
        <f t="shared" si="259"/>
        <v>0</v>
      </c>
      <c r="CY258" s="2">
        <f>(((S258+(R258*IF(0,0,1)))*AT258)/100)</f>
        <v>0</v>
      </c>
      <c r="CZ258" s="2">
        <f>(((S258+(R258*IF(0,0,1)))*AU258)/100)</f>
        <v>0</v>
      </c>
      <c r="DA258" s="2"/>
      <c r="DB258" s="2"/>
      <c r="DC258" s="2" t="s">
        <v>6</v>
      </c>
      <c r="DD258" s="2" t="s">
        <v>6</v>
      </c>
      <c r="DE258" s="2" t="s">
        <v>6</v>
      </c>
      <c r="DF258" s="2" t="s">
        <v>6</v>
      </c>
      <c r="DG258" s="2" t="s">
        <v>6</v>
      </c>
      <c r="DH258" s="2" t="s">
        <v>6</v>
      </c>
      <c r="DI258" s="2" t="s">
        <v>6</v>
      </c>
      <c r="DJ258" s="2" t="s">
        <v>6</v>
      </c>
      <c r="DK258" s="2" t="s">
        <v>6</v>
      </c>
      <c r="DL258" s="2" t="s">
        <v>6</v>
      </c>
      <c r="DM258" s="2" t="s">
        <v>6</v>
      </c>
      <c r="DN258" s="2">
        <v>0</v>
      </c>
      <c r="DO258" s="2">
        <v>0</v>
      </c>
      <c r="DP258" s="2">
        <v>1</v>
      </c>
      <c r="DQ258" s="2">
        <v>1</v>
      </c>
      <c r="DR258" s="2"/>
      <c r="DS258" s="2"/>
      <c r="DT258" s="2"/>
      <c r="DU258" s="2">
        <v>1009</v>
      </c>
      <c r="DV258" s="2" t="s">
        <v>63</v>
      </c>
      <c r="DW258" s="2" t="s">
        <v>63</v>
      </c>
      <c r="DX258" s="2">
        <v>1000</v>
      </c>
      <c r="DY258" s="2"/>
      <c r="DZ258" s="2" t="s">
        <v>6</v>
      </c>
      <c r="EA258" s="2" t="s">
        <v>6</v>
      </c>
      <c r="EB258" s="2" t="s">
        <v>6</v>
      </c>
      <c r="EC258" s="2" t="s">
        <v>6</v>
      </c>
      <c r="ED258" s="2"/>
      <c r="EE258" s="2">
        <v>54938781</v>
      </c>
      <c r="EF258" s="2">
        <v>20</v>
      </c>
      <c r="EG258" s="2" t="s">
        <v>34</v>
      </c>
      <c r="EH258" s="2">
        <v>0</v>
      </c>
      <c r="EI258" s="2" t="s">
        <v>6</v>
      </c>
      <c r="EJ258" s="2">
        <v>1</v>
      </c>
      <c r="EK258" s="2">
        <v>500001</v>
      </c>
      <c r="EL258" s="2" t="s">
        <v>35</v>
      </c>
      <c r="EM258" s="2" t="s">
        <v>36</v>
      </c>
      <c r="EN258" s="2"/>
      <c r="EO258" s="2" t="s">
        <v>6</v>
      </c>
      <c r="EP258" s="2"/>
      <c r="EQ258" s="2">
        <v>0</v>
      </c>
      <c r="ER258" s="2">
        <v>10380</v>
      </c>
      <c r="ES258" s="110">
        <f>'1.Лок.смета.и.Акт'!F492</f>
        <v>10380</v>
      </c>
      <c r="ET258" s="2">
        <v>0</v>
      </c>
      <c r="EU258" s="2">
        <v>0</v>
      </c>
      <c r="EV258" s="2">
        <v>0</v>
      </c>
      <c r="EW258" s="2">
        <v>0</v>
      </c>
      <c r="EX258" s="2">
        <v>0</v>
      </c>
      <c r="EY258" s="2"/>
      <c r="EZ258" s="2"/>
      <c r="FA258" s="2"/>
      <c r="FB258" s="2"/>
      <c r="FC258" s="2"/>
      <c r="FD258" s="2"/>
      <c r="FE258" s="2"/>
      <c r="FF258" s="2"/>
      <c r="FG258" s="2"/>
      <c r="FH258" s="2"/>
      <c r="FI258" s="2"/>
      <c r="FJ258" s="2"/>
      <c r="FK258" s="2"/>
      <c r="FL258" s="2"/>
      <c r="FM258" s="2"/>
      <c r="FN258" s="2"/>
      <c r="FO258" s="2"/>
      <c r="FP258" s="2"/>
      <c r="FQ258" s="2">
        <v>0</v>
      </c>
      <c r="FR258" s="2">
        <f t="shared" si="260"/>
        <v>0</v>
      </c>
      <c r="FS258" s="2">
        <v>0</v>
      </c>
      <c r="FT258" s="2"/>
      <c r="FU258" s="2"/>
      <c r="FV258" s="2"/>
      <c r="FW258" s="2"/>
      <c r="FX258" s="2">
        <v>0</v>
      </c>
      <c r="FY258" s="2">
        <v>0</v>
      </c>
      <c r="FZ258" s="2"/>
      <c r="GA258" s="2" t="s">
        <v>6</v>
      </c>
      <c r="GB258" s="2"/>
      <c r="GC258" s="2"/>
      <c r="GD258" s="2">
        <v>1</v>
      </c>
      <c r="GE258" s="2"/>
      <c r="GF258" s="2">
        <v>1570490953</v>
      </c>
      <c r="GG258" s="2">
        <v>2</v>
      </c>
      <c r="GH258" s="2">
        <v>0</v>
      </c>
      <c r="GI258" s="2">
        <v>-2</v>
      </c>
      <c r="GJ258" s="2">
        <v>0</v>
      </c>
      <c r="GK258" s="2">
        <v>0</v>
      </c>
      <c r="GL258" s="2">
        <f t="shared" si="261"/>
        <v>0</v>
      </c>
      <c r="GM258" s="2">
        <f t="shared" si="262"/>
        <v>16</v>
      </c>
      <c r="GN258" s="2">
        <f t="shared" si="263"/>
        <v>16</v>
      </c>
      <c r="GO258" s="2">
        <f t="shared" si="264"/>
        <v>0</v>
      </c>
      <c r="GP258" s="2">
        <f t="shared" si="265"/>
        <v>0</v>
      </c>
      <c r="GQ258" s="2"/>
      <c r="GR258" s="2">
        <v>0</v>
      </c>
      <c r="GS258" s="2">
        <v>3</v>
      </c>
      <c r="GT258" s="2">
        <v>0</v>
      </c>
      <c r="GU258" s="2" t="s">
        <v>6</v>
      </c>
      <c r="GV258" s="2">
        <f t="shared" si="266"/>
        <v>0</v>
      </c>
      <c r="GW258" s="2">
        <v>1</v>
      </c>
      <c r="GX258" s="2">
        <f t="shared" si="267"/>
        <v>0</v>
      </c>
      <c r="GY258" s="2"/>
      <c r="GZ258" s="2"/>
      <c r="HA258" s="2">
        <v>0</v>
      </c>
      <c r="HB258" s="2">
        <v>0</v>
      </c>
      <c r="HC258" s="2">
        <f t="shared" si="268"/>
        <v>0</v>
      </c>
      <c r="HD258" s="2"/>
      <c r="HE258" s="2" t="s">
        <v>6</v>
      </c>
      <c r="HF258" s="2" t="s">
        <v>6</v>
      </c>
      <c r="HG258" s="2"/>
      <c r="HH258" s="2"/>
      <c r="HI258" s="2"/>
      <c r="HJ258" s="2"/>
      <c r="HK258" s="2"/>
      <c r="HL258" s="2"/>
      <c r="HM258" s="2" t="s">
        <v>6</v>
      </c>
      <c r="HN258" s="2" t="s">
        <v>6</v>
      </c>
      <c r="HO258" s="2" t="s">
        <v>6</v>
      </c>
      <c r="HP258" s="2" t="s">
        <v>6</v>
      </c>
      <c r="HQ258" s="2" t="s">
        <v>6</v>
      </c>
      <c r="HR258" s="2"/>
      <c r="HS258" s="2"/>
      <c r="HT258" s="2"/>
      <c r="HU258" s="2"/>
      <c r="HV258" s="2"/>
      <c r="HW258" s="2"/>
      <c r="HX258" s="2"/>
      <c r="HY258" s="2"/>
      <c r="HZ258" s="2"/>
      <c r="IA258" s="2"/>
      <c r="IB258" s="2"/>
      <c r="IC258" s="2"/>
      <c r="ID258" s="2"/>
      <c r="IE258" s="2"/>
      <c r="IF258" s="2">
        <v>-1</v>
      </c>
      <c r="IG258" s="2"/>
      <c r="IH258" s="2"/>
      <c r="II258" s="2"/>
      <c r="IJ258" s="2"/>
      <c r="IK258" s="2">
        <v>0</v>
      </c>
      <c r="IL258" s="2"/>
      <c r="IM258" s="2"/>
      <c r="IN258" s="2"/>
      <c r="IO258" s="2"/>
      <c r="IP258" s="2"/>
      <c r="IQ258" s="2"/>
      <c r="IR258" s="2"/>
      <c r="IS258" s="2"/>
      <c r="IT258" s="2"/>
      <c r="IU258" s="2"/>
    </row>
    <row r="259" spans="1:255" x14ac:dyDescent="0.2">
      <c r="A259">
        <v>18</v>
      </c>
      <c r="B259">
        <v>1</v>
      </c>
      <c r="C259">
        <v>400</v>
      </c>
      <c r="E259" t="s">
        <v>422</v>
      </c>
      <c r="F259" t="e">
        <f>'2.Лок.смета.и.Акт'!#REF!</f>
        <v>#REF!</v>
      </c>
      <c r="G259" t="s">
        <v>90</v>
      </c>
      <c r="H259" t="s">
        <v>63</v>
      </c>
      <c r="I259">
        <f>I257*J259</f>
        <v>1.5E-3</v>
      </c>
      <c r="J259">
        <v>0.01</v>
      </c>
      <c r="K259">
        <v>0.01</v>
      </c>
      <c r="O259">
        <f t="shared" si="237"/>
        <v>286</v>
      </c>
      <c r="P259">
        <f t="shared" si="238"/>
        <v>286</v>
      </c>
      <c r="Q259">
        <f t="shared" si="239"/>
        <v>0</v>
      </c>
      <c r="R259">
        <f t="shared" si="240"/>
        <v>0</v>
      </c>
      <c r="S259">
        <f t="shared" si="241"/>
        <v>0</v>
      </c>
      <c r="T259">
        <f t="shared" si="242"/>
        <v>0</v>
      </c>
      <c r="U259">
        <f t="shared" si="243"/>
        <v>0</v>
      </c>
      <c r="V259">
        <f t="shared" si="244"/>
        <v>0</v>
      </c>
      <c r="W259">
        <f t="shared" si="245"/>
        <v>0</v>
      </c>
      <c r="X259">
        <f t="shared" si="246"/>
        <v>0</v>
      </c>
      <c r="Y259">
        <f t="shared" si="247"/>
        <v>0</v>
      </c>
      <c r="AA259">
        <v>86295184</v>
      </c>
      <c r="AB259">
        <f t="shared" si="248"/>
        <v>25257.14</v>
      </c>
      <c r="AC259">
        <f t="shared" si="283"/>
        <v>25257.14</v>
      </c>
      <c r="AD259">
        <f t="shared" si="284"/>
        <v>0</v>
      </c>
      <c r="AE259">
        <f t="shared" si="285"/>
        <v>0</v>
      </c>
      <c r="AF259">
        <f t="shared" si="285"/>
        <v>0</v>
      </c>
      <c r="AG259">
        <f t="shared" si="249"/>
        <v>0</v>
      </c>
      <c r="AH259">
        <f t="shared" si="286"/>
        <v>0</v>
      </c>
      <c r="AI259">
        <f t="shared" si="286"/>
        <v>0</v>
      </c>
      <c r="AJ259">
        <f t="shared" si="250"/>
        <v>0</v>
      </c>
      <c r="AK259">
        <v>25257.140000000003</v>
      </c>
      <c r="AL259">
        <v>25257.140000000003</v>
      </c>
      <c r="AM259">
        <v>0</v>
      </c>
      <c r="AN259">
        <v>0</v>
      </c>
      <c r="AO259">
        <v>0</v>
      </c>
      <c r="AP259">
        <v>0</v>
      </c>
      <c r="AQ259">
        <v>0</v>
      </c>
      <c r="AR259">
        <v>0</v>
      </c>
      <c r="AS259">
        <v>0</v>
      </c>
      <c r="AT259">
        <v>0</v>
      </c>
      <c r="AU259">
        <v>0</v>
      </c>
      <c r="AV259">
        <v>1</v>
      </c>
      <c r="AW259">
        <v>1</v>
      </c>
      <c r="AZ259">
        <v>1</v>
      </c>
      <c r="BA259">
        <v>1</v>
      </c>
      <c r="BB259">
        <v>1</v>
      </c>
      <c r="BC259">
        <v>7.56</v>
      </c>
      <c r="BD259" t="s">
        <v>6</v>
      </c>
      <c r="BE259" t="s">
        <v>6</v>
      </c>
      <c r="BF259" t="s">
        <v>6</v>
      </c>
      <c r="BG259" t="s">
        <v>6</v>
      </c>
      <c r="BH259">
        <v>3</v>
      </c>
      <c r="BI259">
        <v>1</v>
      </c>
      <c r="BJ259" t="s">
        <v>91</v>
      </c>
      <c r="BM259">
        <v>500001</v>
      </c>
      <c r="BN259">
        <v>0</v>
      </c>
      <c r="BO259" t="s">
        <v>6</v>
      </c>
      <c r="BP259">
        <v>0</v>
      </c>
      <c r="BQ259">
        <v>20</v>
      </c>
      <c r="BR259">
        <v>0</v>
      </c>
      <c r="BS259">
        <v>1</v>
      </c>
      <c r="BT259">
        <v>1</v>
      </c>
      <c r="BU259">
        <v>1</v>
      </c>
      <c r="BV259">
        <v>1</v>
      </c>
      <c r="BW259">
        <v>1</v>
      </c>
      <c r="BX259">
        <v>1</v>
      </c>
      <c r="BY259" t="s">
        <v>6</v>
      </c>
      <c r="BZ259">
        <v>0</v>
      </c>
      <c r="CA259">
        <v>0</v>
      </c>
      <c r="CB259" t="s">
        <v>6</v>
      </c>
      <c r="CE259">
        <v>0</v>
      </c>
      <c r="CF259">
        <v>0</v>
      </c>
      <c r="CG259">
        <v>0</v>
      </c>
      <c r="CM259">
        <v>0</v>
      </c>
      <c r="CN259" t="s">
        <v>6</v>
      </c>
      <c r="CO259">
        <v>0</v>
      </c>
      <c r="CP259">
        <f t="shared" si="251"/>
        <v>286</v>
      </c>
      <c r="CQ259">
        <f t="shared" si="252"/>
        <v>190943.97839999999</v>
      </c>
      <c r="CR259">
        <f t="shared" si="253"/>
        <v>0</v>
      </c>
      <c r="CS259">
        <f t="shared" si="254"/>
        <v>0</v>
      </c>
      <c r="CT259">
        <f t="shared" si="255"/>
        <v>0</v>
      </c>
      <c r="CU259">
        <f t="shared" si="256"/>
        <v>0</v>
      </c>
      <c r="CV259">
        <f t="shared" si="257"/>
        <v>0</v>
      </c>
      <c r="CW259">
        <f t="shared" si="258"/>
        <v>0</v>
      </c>
      <c r="CX259">
        <f t="shared" si="259"/>
        <v>0</v>
      </c>
      <c r="CY259">
        <f>(S259+R259)*(BZ259/100)</f>
        <v>0</v>
      </c>
      <c r="CZ259">
        <f>(S259+R259)*(CA259/100)</f>
        <v>0</v>
      </c>
      <c r="DC259" t="s">
        <v>6</v>
      </c>
      <c r="DD259" t="s">
        <v>6</v>
      </c>
      <c r="DE259" t="s">
        <v>6</v>
      </c>
      <c r="DF259" t="s">
        <v>6</v>
      </c>
      <c r="DG259" t="s">
        <v>6</v>
      </c>
      <c r="DH259" t="s">
        <v>6</v>
      </c>
      <c r="DI259" t="s">
        <v>6</v>
      </c>
      <c r="DJ259" t="s">
        <v>6</v>
      </c>
      <c r="DK259" t="s">
        <v>6</v>
      </c>
      <c r="DL259" t="s">
        <v>6</v>
      </c>
      <c r="DM259" t="s">
        <v>6</v>
      </c>
      <c r="DN259">
        <v>0</v>
      </c>
      <c r="DO259">
        <v>0</v>
      </c>
      <c r="DP259">
        <v>1</v>
      </c>
      <c r="DQ259">
        <v>1</v>
      </c>
      <c r="DU259">
        <v>1009</v>
      </c>
      <c r="DV259" t="s">
        <v>63</v>
      </c>
      <c r="DW259" t="e">
        <f>'2.Лок.смета.и.Акт'!#REF!</f>
        <v>#REF!</v>
      </c>
      <c r="DX259">
        <v>1000</v>
      </c>
      <c r="DZ259" t="s">
        <v>6</v>
      </c>
      <c r="EA259" t="s">
        <v>6</v>
      </c>
      <c r="EB259" t="s">
        <v>6</v>
      </c>
      <c r="EC259" t="s">
        <v>6</v>
      </c>
      <c r="EE259">
        <v>54938781</v>
      </c>
      <c r="EF259">
        <v>20</v>
      </c>
      <c r="EG259" t="s">
        <v>34</v>
      </c>
      <c r="EH259">
        <v>0</v>
      </c>
      <c r="EI259" t="s">
        <v>6</v>
      </c>
      <c r="EJ259">
        <v>1</v>
      </c>
      <c r="EK259">
        <v>500001</v>
      </c>
      <c r="EL259" t="s">
        <v>35</v>
      </c>
      <c r="EM259" t="s">
        <v>36</v>
      </c>
      <c r="EO259" t="s">
        <v>6</v>
      </c>
      <c r="EQ259">
        <v>0</v>
      </c>
      <c r="ER259">
        <v>180000</v>
      </c>
      <c r="ES259">
        <v>25257.140000000003</v>
      </c>
      <c r="ET259">
        <v>0</v>
      </c>
      <c r="EU259">
        <v>0</v>
      </c>
      <c r="EV259">
        <v>0</v>
      </c>
      <c r="EW259">
        <v>0</v>
      </c>
      <c r="EX259">
        <v>0</v>
      </c>
      <c r="EZ259">
        <v>5</v>
      </c>
      <c r="FC259">
        <v>0</v>
      </c>
      <c r="FD259">
        <v>18</v>
      </c>
      <c r="FF259">
        <v>180000</v>
      </c>
      <c r="FQ259">
        <v>0</v>
      </c>
      <c r="FR259">
        <f t="shared" si="260"/>
        <v>0</v>
      </c>
      <c r="FS259">
        <v>0</v>
      </c>
      <c r="FX259">
        <v>0</v>
      </c>
      <c r="FY259">
        <v>0</v>
      </c>
      <c r="GA259" t="s">
        <v>92</v>
      </c>
      <c r="GD259">
        <v>1</v>
      </c>
      <c r="GF259">
        <v>1570490953</v>
      </c>
      <c r="GG259">
        <v>2</v>
      </c>
      <c r="GH259">
        <v>3</v>
      </c>
      <c r="GI259">
        <v>5</v>
      </c>
      <c r="GJ259">
        <v>0</v>
      </c>
      <c r="GK259">
        <v>0</v>
      </c>
      <c r="GL259">
        <f t="shared" si="261"/>
        <v>0</v>
      </c>
      <c r="GM259">
        <f t="shared" si="262"/>
        <v>286</v>
      </c>
      <c r="GN259">
        <f t="shared" si="263"/>
        <v>286</v>
      </c>
      <c r="GO259">
        <f t="shared" si="264"/>
        <v>0</v>
      </c>
      <c r="GP259">
        <f t="shared" si="265"/>
        <v>0</v>
      </c>
      <c r="GR259">
        <v>1</v>
      </c>
      <c r="GS259">
        <v>1</v>
      </c>
      <c r="GT259">
        <v>0</v>
      </c>
      <c r="GU259" t="s">
        <v>6</v>
      </c>
      <c r="GV259">
        <f t="shared" si="266"/>
        <v>0</v>
      </c>
      <c r="GW259">
        <v>1</v>
      </c>
      <c r="GX259">
        <f t="shared" si="267"/>
        <v>0</v>
      </c>
      <c r="HA259">
        <v>0</v>
      </c>
      <c r="HB259">
        <v>0</v>
      </c>
      <c r="HC259">
        <f t="shared" si="268"/>
        <v>0</v>
      </c>
      <c r="HE259" t="s">
        <v>38</v>
      </c>
      <c r="HF259" t="s">
        <v>39</v>
      </c>
      <c r="HM259" t="s">
        <v>6</v>
      </c>
      <c r="HN259" t="s">
        <v>6</v>
      </c>
      <c r="HO259" t="s">
        <v>6</v>
      </c>
      <c r="HP259" t="s">
        <v>6</v>
      </c>
      <c r="HQ259" t="s">
        <v>6</v>
      </c>
      <c r="IF259">
        <v>-1</v>
      </c>
      <c r="IK259">
        <v>0</v>
      </c>
    </row>
    <row r="260" spans="1:255" x14ac:dyDescent="0.2">
      <c r="A260" s="2">
        <v>18</v>
      </c>
      <c r="B260" s="2">
        <v>1</v>
      </c>
      <c r="C260" s="2">
        <v>393</v>
      </c>
      <c r="D260" s="2"/>
      <c r="E260" s="2" t="s">
        <v>423</v>
      </c>
      <c r="F260" s="2" t="s">
        <v>30</v>
      </c>
      <c r="G260" s="2" t="s">
        <v>31</v>
      </c>
      <c r="H260" s="2" t="s">
        <v>32</v>
      </c>
      <c r="I260" s="2">
        <f>I256*J260</f>
        <v>0.105</v>
      </c>
      <c r="J260" s="216">
        <f>'5.Ведомость_списания'!F124</f>
        <v>0.7</v>
      </c>
      <c r="K260" s="2">
        <v>0.7</v>
      </c>
      <c r="L260" s="2"/>
      <c r="M260" s="2"/>
      <c r="N260" s="2"/>
      <c r="O260" s="2">
        <f t="shared" si="237"/>
        <v>62</v>
      </c>
      <c r="P260" s="2">
        <f t="shared" si="238"/>
        <v>62</v>
      </c>
      <c r="Q260" s="2">
        <f t="shared" si="239"/>
        <v>0</v>
      </c>
      <c r="R260" s="2">
        <f t="shared" si="240"/>
        <v>0</v>
      </c>
      <c r="S260" s="2">
        <f t="shared" si="241"/>
        <v>0</v>
      </c>
      <c r="T260" s="2">
        <f t="shared" si="242"/>
        <v>0</v>
      </c>
      <c r="U260" s="2">
        <f t="shared" si="243"/>
        <v>0</v>
      </c>
      <c r="V260" s="2">
        <f t="shared" si="244"/>
        <v>0</v>
      </c>
      <c r="W260" s="2">
        <f t="shared" si="245"/>
        <v>0</v>
      </c>
      <c r="X260" s="2">
        <f t="shared" si="246"/>
        <v>0</v>
      </c>
      <c r="Y260" s="2">
        <f t="shared" si="247"/>
        <v>0</v>
      </c>
      <c r="Z260" s="2"/>
      <c r="AA260" s="2">
        <v>86295183</v>
      </c>
      <c r="AB260" s="2">
        <f t="shared" si="248"/>
        <v>586.71</v>
      </c>
      <c r="AC260" s="2">
        <f t="shared" si="283"/>
        <v>586.71</v>
      </c>
      <c r="AD260" s="2">
        <f t="shared" si="284"/>
        <v>0</v>
      </c>
      <c r="AE260" s="2">
        <f t="shared" si="285"/>
        <v>0</v>
      </c>
      <c r="AF260" s="2">
        <f t="shared" si="285"/>
        <v>0</v>
      </c>
      <c r="AG260" s="2">
        <f t="shared" si="249"/>
        <v>0</v>
      </c>
      <c r="AH260" s="2">
        <f t="shared" si="286"/>
        <v>0</v>
      </c>
      <c r="AI260" s="2">
        <f t="shared" si="286"/>
        <v>0</v>
      </c>
      <c r="AJ260" s="2">
        <f t="shared" si="250"/>
        <v>0</v>
      </c>
      <c r="AK260" s="2">
        <v>586.71</v>
      </c>
      <c r="AL260" s="110">
        <f>'1.Лок.смета.и.Акт'!F494</f>
        <v>586.71</v>
      </c>
      <c r="AM260" s="2">
        <v>0</v>
      </c>
      <c r="AN260" s="2">
        <v>0</v>
      </c>
      <c r="AO260" s="2">
        <v>0</v>
      </c>
      <c r="AP260" s="2">
        <v>0</v>
      </c>
      <c r="AQ260" s="2">
        <v>0</v>
      </c>
      <c r="AR260" s="2">
        <v>0</v>
      </c>
      <c r="AS260" s="2">
        <v>0</v>
      </c>
      <c r="AT260" s="2">
        <v>0</v>
      </c>
      <c r="AU260" s="2">
        <v>0</v>
      </c>
      <c r="AV260" s="2">
        <v>1</v>
      </c>
      <c r="AW260" s="2">
        <v>1</v>
      </c>
      <c r="AX260" s="2"/>
      <c r="AY260" s="2"/>
      <c r="AZ260" s="2">
        <v>1</v>
      </c>
      <c r="BA260" s="2">
        <v>1</v>
      </c>
      <c r="BB260" s="2">
        <v>1</v>
      </c>
      <c r="BC260" s="2">
        <v>1</v>
      </c>
      <c r="BD260" s="2" t="s">
        <v>6</v>
      </c>
      <c r="BE260" s="2" t="s">
        <v>6</v>
      </c>
      <c r="BF260" s="2" t="s">
        <v>6</v>
      </c>
      <c r="BG260" s="2" t="s">
        <v>6</v>
      </c>
      <c r="BH260" s="2">
        <v>3</v>
      </c>
      <c r="BI260" s="2">
        <v>1</v>
      </c>
      <c r="BJ260" s="2" t="s">
        <v>33</v>
      </c>
      <c r="BK260" s="2"/>
      <c r="BL260" s="2"/>
      <c r="BM260" s="2">
        <v>500003</v>
      </c>
      <c r="BN260" s="2">
        <v>0</v>
      </c>
      <c r="BO260" s="2" t="s">
        <v>6</v>
      </c>
      <c r="BP260" s="2">
        <v>0</v>
      </c>
      <c r="BQ260" s="2">
        <v>22</v>
      </c>
      <c r="BR260" s="2">
        <v>0</v>
      </c>
      <c r="BS260" s="2">
        <v>1</v>
      </c>
      <c r="BT260" s="2">
        <v>1</v>
      </c>
      <c r="BU260" s="2">
        <v>1</v>
      </c>
      <c r="BV260" s="2">
        <v>1</v>
      </c>
      <c r="BW260" s="2">
        <v>1</v>
      </c>
      <c r="BX260" s="2">
        <v>1</v>
      </c>
      <c r="BY260" s="2" t="s">
        <v>6</v>
      </c>
      <c r="BZ260" s="2">
        <v>0</v>
      </c>
      <c r="CA260" s="2">
        <v>0</v>
      </c>
      <c r="CB260" s="2" t="s">
        <v>6</v>
      </c>
      <c r="CC260" s="2"/>
      <c r="CD260" s="2"/>
      <c r="CE260" s="2">
        <v>0</v>
      </c>
      <c r="CF260" s="2">
        <v>0</v>
      </c>
      <c r="CG260" s="2">
        <v>0</v>
      </c>
      <c r="CH260" s="2"/>
      <c r="CI260" s="2"/>
      <c r="CJ260" s="2"/>
      <c r="CK260" s="2"/>
      <c r="CL260" s="2"/>
      <c r="CM260" s="2">
        <v>0</v>
      </c>
      <c r="CN260" s="2" t="s">
        <v>6</v>
      </c>
      <c r="CO260" s="2">
        <v>0</v>
      </c>
      <c r="CP260" s="2">
        <f t="shared" si="251"/>
        <v>62</v>
      </c>
      <c r="CQ260" s="2">
        <f t="shared" si="252"/>
        <v>586.71</v>
      </c>
      <c r="CR260" s="2">
        <f t="shared" si="253"/>
        <v>0</v>
      </c>
      <c r="CS260" s="2">
        <f t="shared" si="254"/>
        <v>0</v>
      </c>
      <c r="CT260" s="2">
        <f t="shared" si="255"/>
        <v>0</v>
      </c>
      <c r="CU260" s="2">
        <f t="shared" si="256"/>
        <v>0</v>
      </c>
      <c r="CV260" s="2">
        <f t="shared" si="257"/>
        <v>0</v>
      </c>
      <c r="CW260" s="2">
        <f t="shared" si="258"/>
        <v>0</v>
      </c>
      <c r="CX260" s="2">
        <f t="shared" si="259"/>
        <v>0</v>
      </c>
      <c r="CY260" s="2">
        <f>(((S260+(R260*IF(0,0,1)))*AT260)/100)</f>
        <v>0</v>
      </c>
      <c r="CZ260" s="2">
        <f>(((S260+(R260*IF(0,0,1)))*AU260)/100)</f>
        <v>0</v>
      </c>
      <c r="DA260" s="2"/>
      <c r="DB260" s="2"/>
      <c r="DC260" s="2" t="s">
        <v>6</v>
      </c>
      <c r="DD260" s="2" t="s">
        <v>6</v>
      </c>
      <c r="DE260" s="2" t="s">
        <v>6</v>
      </c>
      <c r="DF260" s="2" t="s">
        <v>6</v>
      </c>
      <c r="DG260" s="2" t="s">
        <v>6</v>
      </c>
      <c r="DH260" s="2" t="s">
        <v>6</v>
      </c>
      <c r="DI260" s="2" t="s">
        <v>6</v>
      </c>
      <c r="DJ260" s="2" t="s">
        <v>6</v>
      </c>
      <c r="DK260" s="2" t="s">
        <v>6</v>
      </c>
      <c r="DL260" s="2" t="s">
        <v>6</v>
      </c>
      <c r="DM260" s="2" t="s">
        <v>6</v>
      </c>
      <c r="DN260" s="2">
        <v>0</v>
      </c>
      <c r="DO260" s="2">
        <v>0</v>
      </c>
      <c r="DP260" s="2">
        <v>1</v>
      </c>
      <c r="DQ260" s="2">
        <v>1</v>
      </c>
      <c r="DR260" s="2"/>
      <c r="DS260" s="2"/>
      <c r="DT260" s="2"/>
      <c r="DU260" s="2">
        <v>1007</v>
      </c>
      <c r="DV260" s="2" t="s">
        <v>32</v>
      </c>
      <c r="DW260" s="2" t="s">
        <v>32</v>
      </c>
      <c r="DX260" s="2">
        <v>1</v>
      </c>
      <c r="DY260" s="2"/>
      <c r="DZ260" s="2" t="s">
        <v>6</v>
      </c>
      <c r="EA260" s="2" t="s">
        <v>6</v>
      </c>
      <c r="EB260" s="2" t="s">
        <v>6</v>
      </c>
      <c r="EC260" s="2" t="s">
        <v>6</v>
      </c>
      <c r="ED260" s="2"/>
      <c r="EE260" s="2">
        <v>54938783</v>
      </c>
      <c r="EF260" s="2">
        <v>22</v>
      </c>
      <c r="EG260" s="2" t="s">
        <v>45</v>
      </c>
      <c r="EH260" s="2">
        <v>0</v>
      </c>
      <c r="EI260" s="2" t="s">
        <v>6</v>
      </c>
      <c r="EJ260" s="2">
        <v>1</v>
      </c>
      <c r="EK260" s="2">
        <v>500003</v>
      </c>
      <c r="EL260" s="2" t="s">
        <v>46</v>
      </c>
      <c r="EM260" s="2" t="s">
        <v>47</v>
      </c>
      <c r="EN260" s="2"/>
      <c r="EO260" s="2" t="s">
        <v>6</v>
      </c>
      <c r="EP260" s="2"/>
      <c r="EQ260" s="2">
        <v>0</v>
      </c>
      <c r="ER260" s="2">
        <v>586.71</v>
      </c>
      <c r="ES260" s="110">
        <f>'1.Лок.смета.и.Акт'!F494</f>
        <v>586.71</v>
      </c>
      <c r="ET260" s="2">
        <v>0</v>
      </c>
      <c r="EU260" s="2">
        <v>0</v>
      </c>
      <c r="EV260" s="2">
        <v>0</v>
      </c>
      <c r="EW260" s="2">
        <v>0</v>
      </c>
      <c r="EX260" s="2">
        <v>0</v>
      </c>
      <c r="EY260" s="2"/>
      <c r="EZ260" s="2"/>
      <c r="FA260" s="2"/>
      <c r="FB260" s="2"/>
      <c r="FC260" s="2"/>
      <c r="FD260" s="2"/>
      <c r="FE260" s="2"/>
      <c r="FF260" s="2"/>
      <c r="FG260" s="2"/>
      <c r="FH260" s="2"/>
      <c r="FI260" s="2"/>
      <c r="FJ260" s="2"/>
      <c r="FK260" s="2"/>
      <c r="FL260" s="2"/>
      <c r="FM260" s="2"/>
      <c r="FN260" s="2"/>
      <c r="FO260" s="2"/>
      <c r="FP260" s="2"/>
      <c r="FQ260" s="2">
        <v>0</v>
      </c>
      <c r="FR260" s="2">
        <f t="shared" si="260"/>
        <v>0</v>
      </c>
      <c r="FS260" s="2">
        <v>0</v>
      </c>
      <c r="FT260" s="2"/>
      <c r="FU260" s="2"/>
      <c r="FV260" s="2"/>
      <c r="FW260" s="2"/>
      <c r="FX260" s="2">
        <v>0</v>
      </c>
      <c r="FY260" s="2">
        <v>0</v>
      </c>
      <c r="FZ260" s="2"/>
      <c r="GA260" s="2" t="s">
        <v>6</v>
      </c>
      <c r="GB260" s="2"/>
      <c r="GC260" s="2"/>
      <c r="GD260" s="2">
        <v>1</v>
      </c>
      <c r="GE260" s="2"/>
      <c r="GF260" s="2">
        <v>2111049581</v>
      </c>
      <c r="GG260" s="2">
        <v>2</v>
      </c>
      <c r="GH260" s="2">
        <v>2</v>
      </c>
      <c r="GI260" s="2">
        <v>-2</v>
      </c>
      <c r="GJ260" s="2">
        <v>0</v>
      </c>
      <c r="GK260" s="2">
        <v>0</v>
      </c>
      <c r="GL260" s="2">
        <f t="shared" si="261"/>
        <v>0</v>
      </c>
      <c r="GM260" s="2">
        <f t="shared" si="262"/>
        <v>62</v>
      </c>
      <c r="GN260" s="2">
        <f t="shared" si="263"/>
        <v>62</v>
      </c>
      <c r="GO260" s="2">
        <f t="shared" si="264"/>
        <v>0</v>
      </c>
      <c r="GP260" s="2">
        <f t="shared" si="265"/>
        <v>0</v>
      </c>
      <c r="GQ260" s="2"/>
      <c r="GR260" s="2">
        <v>0</v>
      </c>
      <c r="GS260" s="2">
        <v>2</v>
      </c>
      <c r="GT260" s="2">
        <v>0</v>
      </c>
      <c r="GU260" s="2" t="s">
        <v>6</v>
      </c>
      <c r="GV260" s="2">
        <f t="shared" si="266"/>
        <v>0</v>
      </c>
      <c r="GW260" s="2">
        <v>1</v>
      </c>
      <c r="GX260" s="2">
        <f t="shared" si="267"/>
        <v>0</v>
      </c>
      <c r="GY260" s="2"/>
      <c r="GZ260" s="2"/>
      <c r="HA260" s="2">
        <v>0</v>
      </c>
      <c r="HB260" s="2">
        <v>0</v>
      </c>
      <c r="HC260" s="2">
        <f t="shared" si="268"/>
        <v>0</v>
      </c>
      <c r="HD260" s="2"/>
      <c r="HE260" s="2" t="s">
        <v>6</v>
      </c>
      <c r="HF260" s="2" t="s">
        <v>6</v>
      </c>
      <c r="HG260" s="2"/>
      <c r="HH260" s="2"/>
      <c r="HI260" s="2"/>
      <c r="HJ260" s="2"/>
      <c r="HK260" s="2"/>
      <c r="HL260" s="2"/>
      <c r="HM260" s="2" t="s">
        <v>6</v>
      </c>
      <c r="HN260" s="2" t="s">
        <v>6</v>
      </c>
      <c r="HO260" s="2" t="s">
        <v>6</v>
      </c>
      <c r="HP260" s="2" t="s">
        <v>6</v>
      </c>
      <c r="HQ260" s="2" t="s">
        <v>6</v>
      </c>
      <c r="HR260" s="2"/>
      <c r="HS260" s="2"/>
      <c r="HT260" s="2"/>
      <c r="HU260" s="2"/>
      <c r="HV260" s="2"/>
      <c r="HW260" s="2"/>
      <c r="HX260" s="2"/>
      <c r="HY260" s="2"/>
      <c r="HZ260" s="2"/>
      <c r="IA260" s="2"/>
      <c r="IB260" s="2"/>
      <c r="IC260" s="2"/>
      <c r="ID260" s="2"/>
      <c r="IE260" s="2"/>
      <c r="IF260" s="2">
        <v>-1</v>
      </c>
      <c r="IG260" s="2"/>
      <c r="IH260" s="2"/>
      <c r="II260" s="2"/>
      <c r="IJ260" s="2"/>
      <c r="IK260" s="2">
        <v>0</v>
      </c>
      <c r="IL260" s="2"/>
      <c r="IM260" s="2"/>
      <c r="IN260" s="2"/>
      <c r="IO260" s="2"/>
      <c r="IP260" s="2"/>
      <c r="IQ260" s="2"/>
      <c r="IR260" s="2"/>
      <c r="IS260" s="2"/>
      <c r="IT260" s="2"/>
      <c r="IU260" s="2"/>
    </row>
    <row r="261" spans="1:255" x14ac:dyDescent="0.2">
      <c r="A261">
        <v>18</v>
      </c>
      <c r="B261">
        <v>1</v>
      </c>
      <c r="C261">
        <v>401</v>
      </c>
      <c r="E261" t="s">
        <v>423</v>
      </c>
      <c r="F261" t="e">
        <f>'2.Лок.смета.и.Акт'!#REF!</f>
        <v>#REF!</v>
      </c>
      <c r="G261" t="s">
        <v>31</v>
      </c>
      <c r="H261" t="s">
        <v>32</v>
      </c>
      <c r="I261">
        <f>I257*J261</f>
        <v>0.105</v>
      </c>
      <c r="J261">
        <v>0.7</v>
      </c>
      <c r="K261">
        <v>0.7</v>
      </c>
      <c r="O261">
        <f t="shared" si="237"/>
        <v>549</v>
      </c>
      <c r="P261">
        <f t="shared" si="238"/>
        <v>549</v>
      </c>
      <c r="Q261">
        <f t="shared" si="239"/>
        <v>0</v>
      </c>
      <c r="R261">
        <f t="shared" si="240"/>
        <v>0</v>
      </c>
      <c r="S261">
        <f t="shared" si="241"/>
        <v>0</v>
      </c>
      <c r="T261">
        <f t="shared" si="242"/>
        <v>0</v>
      </c>
      <c r="U261">
        <f t="shared" si="243"/>
        <v>0</v>
      </c>
      <c r="V261">
        <f t="shared" si="244"/>
        <v>0</v>
      </c>
      <c r="W261">
        <f t="shared" si="245"/>
        <v>0</v>
      </c>
      <c r="X261">
        <f t="shared" si="246"/>
        <v>0</v>
      </c>
      <c r="Y261">
        <f t="shared" si="247"/>
        <v>0</v>
      </c>
      <c r="AA261">
        <v>86295184</v>
      </c>
      <c r="AB261">
        <f t="shared" si="248"/>
        <v>691.67</v>
      </c>
      <c r="AC261">
        <f t="shared" si="283"/>
        <v>691.67</v>
      </c>
      <c r="AD261">
        <f t="shared" si="284"/>
        <v>0</v>
      </c>
      <c r="AE261">
        <f t="shared" si="285"/>
        <v>0</v>
      </c>
      <c r="AF261">
        <f t="shared" si="285"/>
        <v>0</v>
      </c>
      <c r="AG261">
        <f t="shared" si="249"/>
        <v>0</v>
      </c>
      <c r="AH261">
        <f t="shared" si="286"/>
        <v>0</v>
      </c>
      <c r="AI261">
        <f t="shared" si="286"/>
        <v>0</v>
      </c>
      <c r="AJ261">
        <f t="shared" si="250"/>
        <v>0</v>
      </c>
      <c r="AK261">
        <v>691.67</v>
      </c>
      <c r="AL261">
        <v>691.67</v>
      </c>
      <c r="AM261">
        <v>0</v>
      </c>
      <c r="AN261">
        <v>0</v>
      </c>
      <c r="AO261">
        <v>0</v>
      </c>
      <c r="AP261">
        <v>0</v>
      </c>
      <c r="AQ261">
        <v>0</v>
      </c>
      <c r="AR261">
        <v>0</v>
      </c>
      <c r="AS261">
        <v>0</v>
      </c>
      <c r="AT261">
        <v>0</v>
      </c>
      <c r="AU261">
        <v>0</v>
      </c>
      <c r="AV261">
        <v>1</v>
      </c>
      <c r="AW261">
        <v>1</v>
      </c>
      <c r="AZ261">
        <v>1</v>
      </c>
      <c r="BA261">
        <v>1</v>
      </c>
      <c r="BB261">
        <v>1</v>
      </c>
      <c r="BC261">
        <v>7.56</v>
      </c>
      <c r="BD261" t="s">
        <v>6</v>
      </c>
      <c r="BE261" t="s">
        <v>6</v>
      </c>
      <c r="BF261" t="s">
        <v>6</v>
      </c>
      <c r="BG261" t="s">
        <v>6</v>
      </c>
      <c r="BH261">
        <v>3</v>
      </c>
      <c r="BI261">
        <v>1</v>
      </c>
      <c r="BJ261" t="s">
        <v>33</v>
      </c>
      <c r="BM261">
        <v>500003</v>
      </c>
      <c r="BN261">
        <v>0</v>
      </c>
      <c r="BO261" t="s">
        <v>6</v>
      </c>
      <c r="BP261">
        <v>0</v>
      </c>
      <c r="BQ261">
        <v>22</v>
      </c>
      <c r="BR261">
        <v>0</v>
      </c>
      <c r="BS261">
        <v>1</v>
      </c>
      <c r="BT261">
        <v>1</v>
      </c>
      <c r="BU261">
        <v>1</v>
      </c>
      <c r="BV261">
        <v>1</v>
      </c>
      <c r="BW261">
        <v>1</v>
      </c>
      <c r="BX261">
        <v>1</v>
      </c>
      <c r="BY261" t="s">
        <v>6</v>
      </c>
      <c r="BZ261">
        <v>0</v>
      </c>
      <c r="CA261">
        <v>0</v>
      </c>
      <c r="CB261" t="s">
        <v>6</v>
      </c>
      <c r="CE261">
        <v>0</v>
      </c>
      <c r="CF261">
        <v>0</v>
      </c>
      <c r="CG261">
        <v>0</v>
      </c>
      <c r="CM261">
        <v>0</v>
      </c>
      <c r="CN261" t="s">
        <v>6</v>
      </c>
      <c r="CO261">
        <v>0</v>
      </c>
      <c r="CP261">
        <f t="shared" si="251"/>
        <v>549</v>
      </c>
      <c r="CQ261">
        <f t="shared" si="252"/>
        <v>5229.0251999999991</v>
      </c>
      <c r="CR261">
        <f t="shared" si="253"/>
        <v>0</v>
      </c>
      <c r="CS261">
        <f t="shared" si="254"/>
        <v>0</v>
      </c>
      <c r="CT261">
        <f t="shared" si="255"/>
        <v>0</v>
      </c>
      <c r="CU261">
        <f t="shared" si="256"/>
        <v>0</v>
      </c>
      <c r="CV261">
        <f t="shared" si="257"/>
        <v>0</v>
      </c>
      <c r="CW261">
        <f t="shared" si="258"/>
        <v>0</v>
      </c>
      <c r="CX261">
        <f t="shared" si="259"/>
        <v>0</v>
      </c>
      <c r="CY261">
        <f>(S261+R261)*(BZ261/100)</f>
        <v>0</v>
      </c>
      <c r="CZ261">
        <f>(S261+R261)*(CA261/100)</f>
        <v>0</v>
      </c>
      <c r="DC261" t="s">
        <v>6</v>
      </c>
      <c r="DD261" t="s">
        <v>6</v>
      </c>
      <c r="DE261" t="s">
        <v>6</v>
      </c>
      <c r="DF261" t="s">
        <v>6</v>
      </c>
      <c r="DG261" t="s">
        <v>6</v>
      </c>
      <c r="DH261" t="s">
        <v>6</v>
      </c>
      <c r="DI261" t="s">
        <v>6</v>
      </c>
      <c r="DJ261" t="s">
        <v>6</v>
      </c>
      <c r="DK261" t="s">
        <v>6</v>
      </c>
      <c r="DL261" t="s">
        <v>6</v>
      </c>
      <c r="DM261" t="s">
        <v>6</v>
      </c>
      <c r="DN261">
        <v>0</v>
      </c>
      <c r="DO261">
        <v>0</v>
      </c>
      <c r="DP261">
        <v>1</v>
      </c>
      <c r="DQ261">
        <v>1</v>
      </c>
      <c r="DU261">
        <v>1007</v>
      </c>
      <c r="DV261" t="s">
        <v>32</v>
      </c>
      <c r="DW261" t="e">
        <f>'2.Лок.смета.и.Акт'!#REF!</f>
        <v>#REF!</v>
      </c>
      <c r="DX261">
        <v>1</v>
      </c>
      <c r="DZ261" t="s">
        <v>6</v>
      </c>
      <c r="EA261" t="s">
        <v>6</v>
      </c>
      <c r="EB261" t="s">
        <v>6</v>
      </c>
      <c r="EC261" t="s">
        <v>6</v>
      </c>
      <c r="EE261">
        <v>54938783</v>
      </c>
      <c r="EF261">
        <v>22</v>
      </c>
      <c r="EG261" t="s">
        <v>45</v>
      </c>
      <c r="EH261">
        <v>0</v>
      </c>
      <c r="EI261" t="s">
        <v>6</v>
      </c>
      <c r="EJ261">
        <v>1</v>
      </c>
      <c r="EK261">
        <v>500003</v>
      </c>
      <c r="EL261" t="s">
        <v>46</v>
      </c>
      <c r="EM261" t="s">
        <v>47</v>
      </c>
      <c r="EO261" t="s">
        <v>6</v>
      </c>
      <c r="EQ261">
        <v>0</v>
      </c>
      <c r="ER261">
        <v>4929.3500000000004</v>
      </c>
      <c r="ES261">
        <v>691.67</v>
      </c>
      <c r="ET261">
        <v>0</v>
      </c>
      <c r="EU261">
        <v>0</v>
      </c>
      <c r="EV261">
        <v>0</v>
      </c>
      <c r="EW261">
        <v>0</v>
      </c>
      <c r="EX261">
        <v>0</v>
      </c>
      <c r="EZ261">
        <v>5</v>
      </c>
      <c r="FC261">
        <v>0</v>
      </c>
      <c r="FD261">
        <v>18</v>
      </c>
      <c r="FF261">
        <v>4929.3500000000004</v>
      </c>
      <c r="FQ261">
        <v>0</v>
      </c>
      <c r="FR261">
        <f t="shared" si="260"/>
        <v>0</v>
      </c>
      <c r="FS261">
        <v>0</v>
      </c>
      <c r="FX261">
        <v>0</v>
      </c>
      <c r="FY261">
        <v>0</v>
      </c>
      <c r="GA261" t="s">
        <v>37</v>
      </c>
      <c r="GD261">
        <v>1</v>
      </c>
      <c r="GF261">
        <v>2111049581</v>
      </c>
      <c r="GG261">
        <v>2</v>
      </c>
      <c r="GH261">
        <v>3</v>
      </c>
      <c r="GI261">
        <v>5</v>
      </c>
      <c r="GJ261">
        <v>0</v>
      </c>
      <c r="GK261">
        <v>0</v>
      </c>
      <c r="GL261">
        <f t="shared" si="261"/>
        <v>0</v>
      </c>
      <c r="GM261">
        <f t="shared" si="262"/>
        <v>549</v>
      </c>
      <c r="GN261">
        <f t="shared" si="263"/>
        <v>549</v>
      </c>
      <c r="GO261">
        <f t="shared" si="264"/>
        <v>0</v>
      </c>
      <c r="GP261">
        <f t="shared" si="265"/>
        <v>0</v>
      </c>
      <c r="GR261">
        <v>1</v>
      </c>
      <c r="GS261">
        <v>1</v>
      </c>
      <c r="GT261">
        <v>0</v>
      </c>
      <c r="GU261" t="s">
        <v>6</v>
      </c>
      <c r="GV261">
        <f t="shared" si="266"/>
        <v>0</v>
      </c>
      <c r="GW261">
        <v>1</v>
      </c>
      <c r="GX261">
        <f t="shared" si="267"/>
        <v>0</v>
      </c>
      <c r="HA261">
        <v>0</v>
      </c>
      <c r="HB261">
        <v>0</v>
      </c>
      <c r="HC261">
        <f t="shared" si="268"/>
        <v>0</v>
      </c>
      <c r="HE261" t="s">
        <v>38</v>
      </c>
      <c r="HF261" t="s">
        <v>39</v>
      </c>
      <c r="HM261" t="s">
        <v>6</v>
      </c>
      <c r="HN261" t="s">
        <v>6</v>
      </c>
      <c r="HO261" t="s">
        <v>6</v>
      </c>
      <c r="HP261" t="s">
        <v>6</v>
      </c>
      <c r="HQ261" t="s">
        <v>6</v>
      </c>
      <c r="IF261">
        <v>-1</v>
      </c>
      <c r="IK261">
        <v>0</v>
      </c>
    </row>
    <row r="262" spans="1:255" x14ac:dyDescent="0.2">
      <c r="A262" s="2">
        <v>18</v>
      </c>
      <c r="B262" s="2">
        <v>1</v>
      </c>
      <c r="C262" s="2">
        <v>394</v>
      </c>
      <c r="D262" s="2"/>
      <c r="E262" s="2" t="s">
        <v>424</v>
      </c>
      <c r="F262" s="2" t="s">
        <v>114</v>
      </c>
      <c r="G262" s="2" t="s">
        <v>115</v>
      </c>
      <c r="H262" s="2" t="s">
        <v>43</v>
      </c>
      <c r="I262" s="2">
        <f>I256*J262</f>
        <v>15</v>
      </c>
      <c r="J262" s="216">
        <f>'5.Ведомость_списания'!F125</f>
        <v>100</v>
      </c>
      <c r="K262" s="2">
        <v>100</v>
      </c>
      <c r="L262" s="2"/>
      <c r="M262" s="2"/>
      <c r="N262" s="2"/>
      <c r="O262" s="2">
        <f t="shared" si="237"/>
        <v>7466</v>
      </c>
      <c r="P262" s="2">
        <f t="shared" si="238"/>
        <v>7466</v>
      </c>
      <c r="Q262" s="2">
        <f t="shared" si="239"/>
        <v>0</v>
      </c>
      <c r="R262" s="2">
        <f t="shared" si="240"/>
        <v>0</v>
      </c>
      <c r="S262" s="2">
        <f t="shared" si="241"/>
        <v>0</v>
      </c>
      <c r="T262" s="2">
        <f t="shared" si="242"/>
        <v>0</v>
      </c>
      <c r="U262" s="2">
        <f t="shared" si="243"/>
        <v>0</v>
      </c>
      <c r="V262" s="2">
        <f t="shared" si="244"/>
        <v>0</v>
      </c>
      <c r="W262" s="2">
        <f t="shared" si="245"/>
        <v>0</v>
      </c>
      <c r="X262" s="2">
        <f t="shared" si="246"/>
        <v>0</v>
      </c>
      <c r="Y262" s="2">
        <f t="shared" si="247"/>
        <v>0</v>
      </c>
      <c r="Z262" s="2"/>
      <c r="AA262" s="2">
        <v>86295183</v>
      </c>
      <c r="AB262" s="2">
        <f t="shared" si="248"/>
        <v>497.72</v>
      </c>
      <c r="AC262" s="2">
        <f t="shared" si="283"/>
        <v>497.72</v>
      </c>
      <c r="AD262" s="2">
        <f t="shared" si="284"/>
        <v>0</v>
      </c>
      <c r="AE262" s="2">
        <f t="shared" si="285"/>
        <v>0</v>
      </c>
      <c r="AF262" s="2">
        <f t="shared" si="285"/>
        <v>0</v>
      </c>
      <c r="AG262" s="2">
        <f t="shared" si="249"/>
        <v>0</v>
      </c>
      <c r="AH262" s="2">
        <f t="shared" si="286"/>
        <v>0</v>
      </c>
      <c r="AI262" s="2">
        <f t="shared" si="286"/>
        <v>0</v>
      </c>
      <c r="AJ262" s="2">
        <f t="shared" si="250"/>
        <v>0</v>
      </c>
      <c r="AK262" s="2">
        <v>497.72</v>
      </c>
      <c r="AL262" s="110">
        <f>'1.Лок.смета.и.Акт'!F496</f>
        <v>497.72</v>
      </c>
      <c r="AM262" s="2">
        <v>0</v>
      </c>
      <c r="AN262" s="2">
        <v>0</v>
      </c>
      <c r="AO262" s="2">
        <v>0</v>
      </c>
      <c r="AP262" s="2">
        <v>0</v>
      </c>
      <c r="AQ262" s="2">
        <v>0</v>
      </c>
      <c r="AR262" s="2">
        <v>0</v>
      </c>
      <c r="AS262" s="2">
        <v>0</v>
      </c>
      <c r="AT262" s="2">
        <v>0</v>
      </c>
      <c r="AU262" s="2">
        <v>0</v>
      </c>
      <c r="AV262" s="2">
        <v>1</v>
      </c>
      <c r="AW262" s="2">
        <v>1</v>
      </c>
      <c r="AX262" s="2"/>
      <c r="AY262" s="2"/>
      <c r="AZ262" s="2">
        <v>1</v>
      </c>
      <c r="BA262" s="2">
        <v>1</v>
      </c>
      <c r="BB262" s="2">
        <v>1</v>
      </c>
      <c r="BC262" s="2">
        <v>1</v>
      </c>
      <c r="BD262" s="2" t="s">
        <v>6</v>
      </c>
      <c r="BE262" s="2" t="s">
        <v>6</v>
      </c>
      <c r="BF262" s="2" t="s">
        <v>6</v>
      </c>
      <c r="BG262" s="2" t="s">
        <v>6</v>
      </c>
      <c r="BH262" s="2">
        <v>3</v>
      </c>
      <c r="BI262" s="2">
        <v>1</v>
      </c>
      <c r="BJ262" s="2" t="s">
        <v>116</v>
      </c>
      <c r="BK262" s="2"/>
      <c r="BL262" s="2"/>
      <c r="BM262" s="2">
        <v>500003</v>
      </c>
      <c r="BN262" s="2">
        <v>0</v>
      </c>
      <c r="BO262" s="2" t="s">
        <v>6</v>
      </c>
      <c r="BP262" s="2">
        <v>0</v>
      </c>
      <c r="BQ262" s="2">
        <v>22</v>
      </c>
      <c r="BR262" s="2">
        <v>0</v>
      </c>
      <c r="BS262" s="2">
        <v>1</v>
      </c>
      <c r="BT262" s="2">
        <v>1</v>
      </c>
      <c r="BU262" s="2">
        <v>1</v>
      </c>
      <c r="BV262" s="2">
        <v>1</v>
      </c>
      <c r="BW262" s="2">
        <v>1</v>
      </c>
      <c r="BX262" s="2">
        <v>1</v>
      </c>
      <c r="BY262" s="2" t="s">
        <v>6</v>
      </c>
      <c r="BZ262" s="2">
        <v>0</v>
      </c>
      <c r="CA262" s="2">
        <v>0</v>
      </c>
      <c r="CB262" s="2" t="s">
        <v>6</v>
      </c>
      <c r="CC262" s="2"/>
      <c r="CD262" s="2"/>
      <c r="CE262" s="2">
        <v>0</v>
      </c>
      <c r="CF262" s="2">
        <v>0</v>
      </c>
      <c r="CG262" s="2">
        <v>0</v>
      </c>
      <c r="CH262" s="2"/>
      <c r="CI262" s="2"/>
      <c r="CJ262" s="2"/>
      <c r="CK262" s="2"/>
      <c r="CL262" s="2"/>
      <c r="CM262" s="2">
        <v>0</v>
      </c>
      <c r="CN262" s="2" t="s">
        <v>6</v>
      </c>
      <c r="CO262" s="2">
        <v>0</v>
      </c>
      <c r="CP262" s="2">
        <f t="shared" si="251"/>
        <v>7466</v>
      </c>
      <c r="CQ262" s="2">
        <f t="shared" si="252"/>
        <v>497.72</v>
      </c>
      <c r="CR262" s="2">
        <f t="shared" si="253"/>
        <v>0</v>
      </c>
      <c r="CS262" s="2">
        <f t="shared" si="254"/>
        <v>0</v>
      </c>
      <c r="CT262" s="2">
        <f t="shared" si="255"/>
        <v>0</v>
      </c>
      <c r="CU262" s="2">
        <f t="shared" si="256"/>
        <v>0</v>
      </c>
      <c r="CV262" s="2">
        <f t="shared" si="257"/>
        <v>0</v>
      </c>
      <c r="CW262" s="2">
        <f t="shared" si="258"/>
        <v>0</v>
      </c>
      <c r="CX262" s="2">
        <f t="shared" si="259"/>
        <v>0</v>
      </c>
      <c r="CY262" s="2">
        <f>(((S262+(R262*IF(0,0,1)))*AT262)/100)</f>
        <v>0</v>
      </c>
      <c r="CZ262" s="2">
        <f>(((S262+(R262*IF(0,0,1)))*AU262)/100)</f>
        <v>0</v>
      </c>
      <c r="DA262" s="2"/>
      <c r="DB262" s="2"/>
      <c r="DC262" s="2" t="s">
        <v>6</v>
      </c>
      <c r="DD262" s="2" t="s">
        <v>6</v>
      </c>
      <c r="DE262" s="2" t="s">
        <v>6</v>
      </c>
      <c r="DF262" s="2" t="s">
        <v>6</v>
      </c>
      <c r="DG262" s="2" t="s">
        <v>6</v>
      </c>
      <c r="DH262" s="2" t="s">
        <v>6</v>
      </c>
      <c r="DI262" s="2" t="s">
        <v>6</v>
      </c>
      <c r="DJ262" s="2" t="s">
        <v>6</v>
      </c>
      <c r="DK262" s="2" t="s">
        <v>6</v>
      </c>
      <c r="DL262" s="2" t="s">
        <v>6</v>
      </c>
      <c r="DM262" s="2" t="s">
        <v>6</v>
      </c>
      <c r="DN262" s="2">
        <v>0</v>
      </c>
      <c r="DO262" s="2">
        <v>0</v>
      </c>
      <c r="DP262" s="2">
        <v>1</v>
      </c>
      <c r="DQ262" s="2">
        <v>1</v>
      </c>
      <c r="DR262" s="2"/>
      <c r="DS262" s="2"/>
      <c r="DT262" s="2"/>
      <c r="DU262" s="2">
        <v>1010</v>
      </c>
      <c r="DV262" s="2" t="s">
        <v>43</v>
      </c>
      <c r="DW262" s="2" t="s">
        <v>43</v>
      </c>
      <c r="DX262" s="2">
        <v>1</v>
      </c>
      <c r="DY262" s="2"/>
      <c r="DZ262" s="2" t="s">
        <v>6</v>
      </c>
      <c r="EA262" s="2" t="s">
        <v>6</v>
      </c>
      <c r="EB262" s="2" t="s">
        <v>6</v>
      </c>
      <c r="EC262" s="2" t="s">
        <v>6</v>
      </c>
      <c r="ED262" s="2"/>
      <c r="EE262" s="2">
        <v>54938783</v>
      </c>
      <c r="EF262" s="2">
        <v>22</v>
      </c>
      <c r="EG262" s="2" t="s">
        <v>45</v>
      </c>
      <c r="EH262" s="2">
        <v>0</v>
      </c>
      <c r="EI262" s="2" t="s">
        <v>6</v>
      </c>
      <c r="EJ262" s="2">
        <v>1</v>
      </c>
      <c r="EK262" s="2">
        <v>500003</v>
      </c>
      <c r="EL262" s="2" t="s">
        <v>46</v>
      </c>
      <c r="EM262" s="2" t="s">
        <v>47</v>
      </c>
      <c r="EN262" s="2"/>
      <c r="EO262" s="2" t="s">
        <v>6</v>
      </c>
      <c r="EP262" s="2"/>
      <c r="EQ262" s="2">
        <v>0</v>
      </c>
      <c r="ER262" s="2">
        <v>497.72</v>
      </c>
      <c r="ES262" s="110">
        <f>'1.Лок.смета.и.Акт'!F496</f>
        <v>497.72</v>
      </c>
      <c r="ET262" s="2">
        <v>0</v>
      </c>
      <c r="EU262" s="2">
        <v>0</v>
      </c>
      <c r="EV262" s="2">
        <v>0</v>
      </c>
      <c r="EW262" s="2">
        <v>0</v>
      </c>
      <c r="EX262" s="2">
        <v>0</v>
      </c>
      <c r="EY262" s="2"/>
      <c r="EZ262" s="2"/>
      <c r="FA262" s="2"/>
      <c r="FB262" s="2"/>
      <c r="FC262" s="2"/>
      <c r="FD262" s="2"/>
      <c r="FE262" s="2"/>
      <c r="FF262" s="2"/>
      <c r="FG262" s="2"/>
      <c r="FH262" s="2"/>
      <c r="FI262" s="2"/>
      <c r="FJ262" s="2"/>
      <c r="FK262" s="2"/>
      <c r="FL262" s="2"/>
      <c r="FM262" s="2"/>
      <c r="FN262" s="2"/>
      <c r="FO262" s="2"/>
      <c r="FP262" s="2"/>
      <c r="FQ262" s="2">
        <v>0</v>
      </c>
      <c r="FR262" s="2">
        <f t="shared" si="260"/>
        <v>0</v>
      </c>
      <c r="FS262" s="2">
        <v>0</v>
      </c>
      <c r="FT262" s="2"/>
      <c r="FU262" s="2"/>
      <c r="FV262" s="2"/>
      <c r="FW262" s="2"/>
      <c r="FX262" s="2">
        <v>0</v>
      </c>
      <c r="FY262" s="2">
        <v>0</v>
      </c>
      <c r="FZ262" s="2"/>
      <c r="GA262" s="2" t="s">
        <v>6</v>
      </c>
      <c r="GB262" s="2"/>
      <c r="GC262" s="2"/>
      <c r="GD262" s="2">
        <v>1</v>
      </c>
      <c r="GE262" s="2"/>
      <c r="GF262" s="2">
        <v>1274110454</v>
      </c>
      <c r="GG262" s="2">
        <v>2</v>
      </c>
      <c r="GH262" s="2">
        <v>0</v>
      </c>
      <c r="GI262" s="2">
        <v>-2</v>
      </c>
      <c r="GJ262" s="2">
        <v>0</v>
      </c>
      <c r="GK262" s="2">
        <v>0</v>
      </c>
      <c r="GL262" s="2">
        <f t="shared" si="261"/>
        <v>0</v>
      </c>
      <c r="GM262" s="2">
        <f t="shared" si="262"/>
        <v>7466</v>
      </c>
      <c r="GN262" s="2">
        <f t="shared" si="263"/>
        <v>7466</v>
      </c>
      <c r="GO262" s="2">
        <f t="shared" si="264"/>
        <v>0</v>
      </c>
      <c r="GP262" s="2">
        <f t="shared" si="265"/>
        <v>0</v>
      </c>
      <c r="GQ262" s="2"/>
      <c r="GR262" s="2">
        <v>0</v>
      </c>
      <c r="GS262" s="2">
        <v>3</v>
      </c>
      <c r="GT262" s="2">
        <v>0</v>
      </c>
      <c r="GU262" s="2" t="s">
        <v>6</v>
      </c>
      <c r="GV262" s="2">
        <f t="shared" si="266"/>
        <v>0</v>
      </c>
      <c r="GW262" s="2">
        <v>1</v>
      </c>
      <c r="GX262" s="2">
        <f t="shared" si="267"/>
        <v>0</v>
      </c>
      <c r="GY262" s="2"/>
      <c r="GZ262" s="2"/>
      <c r="HA262" s="2">
        <v>0</v>
      </c>
      <c r="HB262" s="2">
        <v>0</v>
      </c>
      <c r="HC262" s="2">
        <f t="shared" si="268"/>
        <v>0</v>
      </c>
      <c r="HD262" s="2"/>
      <c r="HE262" s="2" t="s">
        <v>6</v>
      </c>
      <c r="HF262" s="2" t="s">
        <v>6</v>
      </c>
      <c r="HG262" s="2"/>
      <c r="HH262" s="2"/>
      <c r="HI262" s="2"/>
      <c r="HJ262" s="2"/>
      <c r="HK262" s="2"/>
      <c r="HL262" s="2"/>
      <c r="HM262" s="2" t="s">
        <v>6</v>
      </c>
      <c r="HN262" s="2" t="s">
        <v>6</v>
      </c>
      <c r="HO262" s="2" t="s">
        <v>6</v>
      </c>
      <c r="HP262" s="2" t="s">
        <v>6</v>
      </c>
      <c r="HQ262" s="2" t="s">
        <v>6</v>
      </c>
      <c r="HR262" s="2"/>
      <c r="HS262" s="2"/>
      <c r="HT262" s="2"/>
      <c r="HU262" s="2"/>
      <c r="HV262" s="2"/>
      <c r="HW262" s="2"/>
      <c r="HX262" s="2"/>
      <c r="HY262" s="2"/>
      <c r="HZ262" s="2"/>
      <c r="IA262" s="2"/>
      <c r="IB262" s="2"/>
      <c r="IC262" s="2"/>
      <c r="ID262" s="2"/>
      <c r="IE262" s="2"/>
      <c r="IF262" s="2">
        <v>-1</v>
      </c>
      <c r="IG262" s="2"/>
      <c r="IH262" s="2"/>
      <c r="II262" s="2"/>
      <c r="IJ262" s="2"/>
      <c r="IK262" s="2">
        <v>0</v>
      </c>
      <c r="IL262" s="2"/>
      <c r="IM262" s="2"/>
      <c r="IN262" s="2"/>
      <c r="IO262" s="2"/>
      <c r="IP262" s="2"/>
      <c r="IQ262" s="2"/>
      <c r="IR262" s="2"/>
      <c r="IS262" s="2"/>
      <c r="IT262" s="2"/>
      <c r="IU262" s="2"/>
    </row>
    <row r="263" spans="1:255" x14ac:dyDescent="0.2">
      <c r="A263">
        <v>18</v>
      </c>
      <c r="B263">
        <v>1</v>
      </c>
      <c r="C263">
        <v>402</v>
      </c>
      <c r="E263" t="s">
        <v>424</v>
      </c>
      <c r="F263" t="e">
        <f>'2.Лок.смета.и.Акт'!#REF!</f>
        <v>#REF!</v>
      </c>
      <c r="G263" t="s">
        <v>115</v>
      </c>
      <c r="H263" t="s">
        <v>43</v>
      </c>
      <c r="I263">
        <f>I257*J263</f>
        <v>15</v>
      </c>
      <c r="J263">
        <v>100</v>
      </c>
      <c r="K263">
        <v>100</v>
      </c>
      <c r="O263">
        <f t="shared" si="237"/>
        <v>62863</v>
      </c>
      <c r="P263">
        <f t="shared" si="238"/>
        <v>62863</v>
      </c>
      <c r="Q263">
        <f t="shared" si="239"/>
        <v>0</v>
      </c>
      <c r="R263">
        <f t="shared" si="240"/>
        <v>0</v>
      </c>
      <c r="S263">
        <f t="shared" si="241"/>
        <v>0</v>
      </c>
      <c r="T263">
        <f t="shared" si="242"/>
        <v>0</v>
      </c>
      <c r="U263">
        <f t="shared" si="243"/>
        <v>0</v>
      </c>
      <c r="V263">
        <f t="shared" si="244"/>
        <v>0</v>
      </c>
      <c r="W263">
        <f t="shared" si="245"/>
        <v>0</v>
      </c>
      <c r="X263">
        <f t="shared" si="246"/>
        <v>0</v>
      </c>
      <c r="Y263">
        <f t="shared" si="247"/>
        <v>0</v>
      </c>
      <c r="AA263">
        <v>86295184</v>
      </c>
      <c r="AB263">
        <f t="shared" si="248"/>
        <v>554.35</v>
      </c>
      <c r="AC263">
        <f t="shared" si="283"/>
        <v>554.35</v>
      </c>
      <c r="AD263">
        <f t="shared" si="284"/>
        <v>0</v>
      </c>
      <c r="AE263">
        <f t="shared" si="285"/>
        <v>0</v>
      </c>
      <c r="AF263">
        <f t="shared" si="285"/>
        <v>0</v>
      </c>
      <c r="AG263">
        <f t="shared" si="249"/>
        <v>0</v>
      </c>
      <c r="AH263">
        <f t="shared" si="286"/>
        <v>0</v>
      </c>
      <c r="AI263">
        <f t="shared" si="286"/>
        <v>0</v>
      </c>
      <c r="AJ263">
        <f t="shared" si="250"/>
        <v>0</v>
      </c>
      <c r="AK263">
        <v>554.35</v>
      </c>
      <c r="AL263">
        <v>554.35</v>
      </c>
      <c r="AM263">
        <v>0</v>
      </c>
      <c r="AN263">
        <v>0</v>
      </c>
      <c r="AO263">
        <v>0</v>
      </c>
      <c r="AP263">
        <v>0</v>
      </c>
      <c r="AQ263">
        <v>0</v>
      </c>
      <c r="AR263">
        <v>0</v>
      </c>
      <c r="AS263">
        <v>0</v>
      </c>
      <c r="AT263">
        <v>0</v>
      </c>
      <c r="AU263">
        <v>0</v>
      </c>
      <c r="AV263">
        <v>1</v>
      </c>
      <c r="AW263">
        <v>1</v>
      </c>
      <c r="AZ263">
        <v>1</v>
      </c>
      <c r="BA263">
        <v>1</v>
      </c>
      <c r="BB263">
        <v>1</v>
      </c>
      <c r="BC263">
        <v>7.56</v>
      </c>
      <c r="BD263" t="s">
        <v>6</v>
      </c>
      <c r="BE263" t="s">
        <v>6</v>
      </c>
      <c r="BF263" t="s">
        <v>6</v>
      </c>
      <c r="BG263" t="s">
        <v>6</v>
      </c>
      <c r="BH263">
        <v>3</v>
      </c>
      <c r="BI263">
        <v>1</v>
      </c>
      <c r="BJ263" t="s">
        <v>116</v>
      </c>
      <c r="BM263">
        <v>500003</v>
      </c>
      <c r="BN263">
        <v>0</v>
      </c>
      <c r="BO263" t="s">
        <v>6</v>
      </c>
      <c r="BP263">
        <v>0</v>
      </c>
      <c r="BQ263">
        <v>22</v>
      </c>
      <c r="BR263">
        <v>0</v>
      </c>
      <c r="BS263">
        <v>1</v>
      </c>
      <c r="BT263">
        <v>1</v>
      </c>
      <c r="BU263">
        <v>1</v>
      </c>
      <c r="BV263">
        <v>1</v>
      </c>
      <c r="BW263">
        <v>1</v>
      </c>
      <c r="BX263">
        <v>1</v>
      </c>
      <c r="BY263" t="s">
        <v>6</v>
      </c>
      <c r="BZ263">
        <v>0</v>
      </c>
      <c r="CA263">
        <v>0</v>
      </c>
      <c r="CB263" t="s">
        <v>6</v>
      </c>
      <c r="CE263">
        <v>0</v>
      </c>
      <c r="CF263">
        <v>0</v>
      </c>
      <c r="CG263">
        <v>0</v>
      </c>
      <c r="CM263">
        <v>0</v>
      </c>
      <c r="CN263" t="s">
        <v>6</v>
      </c>
      <c r="CO263">
        <v>0</v>
      </c>
      <c r="CP263">
        <f t="shared" si="251"/>
        <v>62863</v>
      </c>
      <c r="CQ263">
        <f t="shared" si="252"/>
        <v>4190.8859999999995</v>
      </c>
      <c r="CR263">
        <f t="shared" si="253"/>
        <v>0</v>
      </c>
      <c r="CS263">
        <f t="shared" si="254"/>
        <v>0</v>
      </c>
      <c r="CT263">
        <f t="shared" si="255"/>
        <v>0</v>
      </c>
      <c r="CU263">
        <f t="shared" si="256"/>
        <v>0</v>
      </c>
      <c r="CV263">
        <f t="shared" si="257"/>
        <v>0</v>
      </c>
      <c r="CW263">
        <f t="shared" si="258"/>
        <v>0</v>
      </c>
      <c r="CX263">
        <f t="shared" si="259"/>
        <v>0</v>
      </c>
      <c r="CY263">
        <f>(S263+R263)*(BZ263/100)</f>
        <v>0</v>
      </c>
      <c r="CZ263">
        <f>(S263+R263)*(CA263/100)</f>
        <v>0</v>
      </c>
      <c r="DC263" t="s">
        <v>6</v>
      </c>
      <c r="DD263" t="s">
        <v>6</v>
      </c>
      <c r="DE263" t="s">
        <v>6</v>
      </c>
      <c r="DF263" t="s">
        <v>6</v>
      </c>
      <c r="DG263" t="s">
        <v>6</v>
      </c>
      <c r="DH263" t="s">
        <v>6</v>
      </c>
      <c r="DI263" t="s">
        <v>6</v>
      </c>
      <c r="DJ263" t="s">
        <v>6</v>
      </c>
      <c r="DK263" t="s">
        <v>6</v>
      </c>
      <c r="DL263" t="s">
        <v>6</v>
      </c>
      <c r="DM263" t="s">
        <v>6</v>
      </c>
      <c r="DN263">
        <v>0</v>
      </c>
      <c r="DO263">
        <v>0</v>
      </c>
      <c r="DP263">
        <v>1</v>
      </c>
      <c r="DQ263">
        <v>1</v>
      </c>
      <c r="DU263">
        <v>1010</v>
      </c>
      <c r="DV263" t="s">
        <v>43</v>
      </c>
      <c r="DW263" t="e">
        <f>'2.Лок.смета.и.Акт'!#REF!</f>
        <v>#REF!</v>
      </c>
      <c r="DX263">
        <v>1</v>
      </c>
      <c r="DZ263" t="s">
        <v>6</v>
      </c>
      <c r="EA263" t="s">
        <v>6</v>
      </c>
      <c r="EB263" t="s">
        <v>6</v>
      </c>
      <c r="EC263" t="s">
        <v>6</v>
      </c>
      <c r="EE263">
        <v>54938783</v>
      </c>
      <c r="EF263">
        <v>22</v>
      </c>
      <c r="EG263" t="s">
        <v>45</v>
      </c>
      <c r="EH263">
        <v>0</v>
      </c>
      <c r="EI263" t="s">
        <v>6</v>
      </c>
      <c r="EJ263">
        <v>1</v>
      </c>
      <c r="EK263">
        <v>500003</v>
      </c>
      <c r="EL263" t="s">
        <v>46</v>
      </c>
      <c r="EM263" t="s">
        <v>47</v>
      </c>
      <c r="EO263" t="s">
        <v>6</v>
      </c>
      <c r="EQ263">
        <v>0</v>
      </c>
      <c r="ER263">
        <v>3950.71</v>
      </c>
      <c r="ES263">
        <v>554.35</v>
      </c>
      <c r="ET263">
        <v>0</v>
      </c>
      <c r="EU263">
        <v>0</v>
      </c>
      <c r="EV263">
        <v>0</v>
      </c>
      <c r="EW263">
        <v>0</v>
      </c>
      <c r="EX263">
        <v>0</v>
      </c>
      <c r="EZ263">
        <v>5</v>
      </c>
      <c r="FC263">
        <v>0</v>
      </c>
      <c r="FD263">
        <v>18</v>
      </c>
      <c r="FF263">
        <v>3950.71</v>
      </c>
      <c r="FQ263">
        <v>0</v>
      </c>
      <c r="FR263">
        <f t="shared" si="260"/>
        <v>0</v>
      </c>
      <c r="FS263">
        <v>0</v>
      </c>
      <c r="FX263">
        <v>0</v>
      </c>
      <c r="FY263">
        <v>0</v>
      </c>
      <c r="GA263" t="s">
        <v>117</v>
      </c>
      <c r="GD263">
        <v>1</v>
      </c>
      <c r="GF263">
        <v>1274110454</v>
      </c>
      <c r="GG263">
        <v>2</v>
      </c>
      <c r="GH263">
        <v>3</v>
      </c>
      <c r="GI263">
        <v>5</v>
      </c>
      <c r="GJ263">
        <v>0</v>
      </c>
      <c r="GK263">
        <v>0</v>
      </c>
      <c r="GL263">
        <f t="shared" si="261"/>
        <v>0</v>
      </c>
      <c r="GM263">
        <f t="shared" si="262"/>
        <v>62863</v>
      </c>
      <c r="GN263">
        <f t="shared" si="263"/>
        <v>62863</v>
      </c>
      <c r="GO263">
        <f t="shared" si="264"/>
        <v>0</v>
      </c>
      <c r="GP263">
        <f t="shared" si="265"/>
        <v>0</v>
      </c>
      <c r="GR263">
        <v>1</v>
      </c>
      <c r="GS263">
        <v>1</v>
      </c>
      <c r="GT263">
        <v>0</v>
      </c>
      <c r="GU263" t="s">
        <v>6</v>
      </c>
      <c r="GV263">
        <f t="shared" si="266"/>
        <v>0</v>
      </c>
      <c r="GW263">
        <v>1</v>
      </c>
      <c r="GX263">
        <f t="shared" si="267"/>
        <v>0</v>
      </c>
      <c r="HA263">
        <v>0</v>
      </c>
      <c r="HB263">
        <v>0</v>
      </c>
      <c r="HC263">
        <f t="shared" si="268"/>
        <v>0</v>
      </c>
      <c r="HE263" t="s">
        <v>38</v>
      </c>
      <c r="HF263" t="s">
        <v>39</v>
      </c>
      <c r="HM263" t="s">
        <v>6</v>
      </c>
      <c r="HN263" t="s">
        <v>6</v>
      </c>
      <c r="HO263" t="s">
        <v>6</v>
      </c>
      <c r="HP263" t="s">
        <v>6</v>
      </c>
      <c r="HQ263" t="s">
        <v>6</v>
      </c>
      <c r="IF263">
        <v>-1</v>
      </c>
      <c r="IK263">
        <v>0</v>
      </c>
    </row>
    <row r="264" spans="1:255" x14ac:dyDescent="0.2">
      <c r="A264" s="2">
        <v>17</v>
      </c>
      <c r="B264" s="2">
        <v>1</v>
      </c>
      <c r="C264" s="2">
        <f>ROW(SmtRes!A408)</f>
        <v>408</v>
      </c>
      <c r="D264" s="2">
        <f>ROW(EtalonRes!A454)</f>
        <v>454</v>
      </c>
      <c r="E264" s="2" t="s">
        <v>425</v>
      </c>
      <c r="F264" s="2" t="s">
        <v>119</v>
      </c>
      <c r="G264" s="2" t="s">
        <v>120</v>
      </c>
      <c r="H264" s="2" t="s">
        <v>21</v>
      </c>
      <c r="I264" s="2">
        <f>'2.Лок.смета.и.Акт'!E54</f>
        <v>0.3</v>
      </c>
      <c r="J264" s="2">
        <v>0</v>
      </c>
      <c r="K264" s="2">
        <v>0.3</v>
      </c>
      <c r="L264" s="2"/>
      <c r="M264" s="2"/>
      <c r="N264" s="2"/>
      <c r="O264" s="2">
        <f t="shared" si="237"/>
        <v>3511</v>
      </c>
      <c r="P264" s="2">
        <f t="shared" si="238"/>
        <v>0</v>
      </c>
      <c r="Q264" s="2">
        <f t="shared" si="239"/>
        <v>2677</v>
      </c>
      <c r="R264" s="2">
        <f t="shared" si="240"/>
        <v>313</v>
      </c>
      <c r="S264" s="2">
        <f t="shared" si="241"/>
        <v>834</v>
      </c>
      <c r="T264" s="2">
        <f t="shared" si="242"/>
        <v>0</v>
      </c>
      <c r="U264" s="2">
        <f t="shared" si="243"/>
        <v>91.106399999999994</v>
      </c>
      <c r="V264" s="2">
        <f t="shared" si="244"/>
        <v>22.995839999999998</v>
      </c>
      <c r="W264" s="2">
        <f t="shared" si="245"/>
        <v>0</v>
      </c>
      <c r="X264" s="2">
        <f t="shared" si="246"/>
        <v>1778</v>
      </c>
      <c r="Y264" s="2">
        <f t="shared" si="247"/>
        <v>1147</v>
      </c>
      <c r="Z264" s="2"/>
      <c r="AA264" s="2">
        <v>86295183</v>
      </c>
      <c r="AB264" s="2">
        <f t="shared" si="248"/>
        <v>11702.46</v>
      </c>
      <c r="AC264" s="2">
        <f>ROUND((ES264+(SUM(SmtRes!BC403:'SmtRes'!BC408)+SUM(EtalonRes!AL449:'EtalonRes'!AL454))),2)</f>
        <v>0</v>
      </c>
      <c r="AD264" s="2">
        <f>ROUND(((((ET264*1.16)+(SUM(SmtRes!BD403:'SmtRes'!BD408)+SUM(EtalonRes!AM449:'EtalonRes'!AM454)))-((EU264*1.16)+(SUM(SmtRes!BE403:'SmtRes'!BE408)+SUM(EtalonRes!AN449:'EtalonRes'!AN454))))+AE264),2)</f>
        <v>8923.7099999999991</v>
      </c>
      <c r="AE264" s="2">
        <f>ROUND(((EU264*1.16)+(SUM(SmtRes!BE403:'SmtRes'!BE408)+SUM(EtalonRes!AN449:'EtalonRes'!AN454))),2)</f>
        <v>1043.25</v>
      </c>
      <c r="AF264" s="2">
        <f>ROUND(((EV264*1.16)),2)</f>
        <v>2778.75</v>
      </c>
      <c r="AG264" s="2">
        <f t="shared" si="249"/>
        <v>0</v>
      </c>
      <c r="AH264" s="2">
        <f>((EW264*1.16))</f>
        <v>303.68799999999999</v>
      </c>
      <c r="AI264" s="2">
        <f>((EX264*1.16))</f>
        <v>76.652799999999999</v>
      </c>
      <c r="AJ264" s="2">
        <f t="shared" si="250"/>
        <v>0</v>
      </c>
      <c r="AK264" s="2">
        <v>8784.43</v>
      </c>
      <c r="AL264" s="2">
        <v>278.73</v>
      </c>
      <c r="AM264" s="2">
        <v>6110.23</v>
      </c>
      <c r="AN264" s="2">
        <v>899.35</v>
      </c>
      <c r="AO264" s="2">
        <v>2395.4699999999998</v>
      </c>
      <c r="AP264" s="2">
        <v>0</v>
      </c>
      <c r="AQ264" s="2">
        <v>261.8</v>
      </c>
      <c r="AR264" s="2">
        <v>66.08</v>
      </c>
      <c r="AS264" s="2">
        <v>0</v>
      </c>
      <c r="AT264" s="2">
        <v>155</v>
      </c>
      <c r="AU264" s="2">
        <v>100</v>
      </c>
      <c r="AV264" s="2">
        <v>1</v>
      </c>
      <c r="AW264" s="2">
        <v>1</v>
      </c>
      <c r="AX264" s="2"/>
      <c r="AY264" s="2"/>
      <c r="AZ264" s="2">
        <v>1</v>
      </c>
      <c r="BA264" s="2">
        <v>1</v>
      </c>
      <c r="BB264" s="2">
        <v>1</v>
      </c>
      <c r="BC264" s="2">
        <v>1</v>
      </c>
      <c r="BD264" s="2" t="s">
        <v>6</v>
      </c>
      <c r="BE264" s="2" t="s">
        <v>6</v>
      </c>
      <c r="BF264" s="2" t="s">
        <v>6</v>
      </c>
      <c r="BG264" s="2" t="s">
        <v>6</v>
      </c>
      <c r="BH264" s="2">
        <v>0</v>
      </c>
      <c r="BI264" s="2">
        <v>1</v>
      </c>
      <c r="BJ264" s="2" t="s">
        <v>121</v>
      </c>
      <c r="BK264" s="2"/>
      <c r="BL264" s="2"/>
      <c r="BM264" s="2">
        <v>7005</v>
      </c>
      <c r="BN264" s="2">
        <v>0</v>
      </c>
      <c r="BO264" s="2" t="s">
        <v>6</v>
      </c>
      <c r="BP264" s="2">
        <v>0</v>
      </c>
      <c r="BQ264" s="2">
        <v>1</v>
      </c>
      <c r="BR264" s="2">
        <v>0</v>
      </c>
      <c r="BS264" s="2">
        <v>1</v>
      </c>
      <c r="BT264" s="2">
        <v>1</v>
      </c>
      <c r="BU264" s="2">
        <v>1</v>
      </c>
      <c r="BV264" s="2">
        <v>1</v>
      </c>
      <c r="BW264" s="2">
        <v>1</v>
      </c>
      <c r="BX264" s="2">
        <v>1</v>
      </c>
      <c r="BY264" s="2" t="s">
        <v>6</v>
      </c>
      <c r="BZ264" s="2">
        <v>155</v>
      </c>
      <c r="CA264" s="2">
        <v>100</v>
      </c>
      <c r="CB264" s="2" t="s">
        <v>6</v>
      </c>
      <c r="CC264" s="2"/>
      <c r="CD264" s="2"/>
      <c r="CE264" s="2">
        <v>0</v>
      </c>
      <c r="CF264" s="2">
        <v>0</v>
      </c>
      <c r="CG264" s="2">
        <v>0</v>
      </c>
      <c r="CH264" s="2"/>
      <c r="CI264" s="2"/>
      <c r="CJ264" s="2"/>
      <c r="CK264" s="2"/>
      <c r="CL264" s="2"/>
      <c r="CM264" s="2">
        <v>0</v>
      </c>
      <c r="CN264" s="2" t="s">
        <v>84</v>
      </c>
      <c r="CO264" s="2">
        <v>0</v>
      </c>
      <c r="CP264" s="2">
        <f t="shared" si="251"/>
        <v>3511</v>
      </c>
      <c r="CQ264" s="2">
        <f t="shared" si="252"/>
        <v>0</v>
      </c>
      <c r="CR264" s="2">
        <f t="shared" si="253"/>
        <v>8923.7099999999991</v>
      </c>
      <c r="CS264" s="2">
        <f t="shared" si="254"/>
        <v>1043.25</v>
      </c>
      <c r="CT264" s="2">
        <f t="shared" si="255"/>
        <v>2778.75</v>
      </c>
      <c r="CU264" s="2">
        <f t="shared" si="256"/>
        <v>0</v>
      </c>
      <c r="CV264" s="2">
        <f t="shared" si="257"/>
        <v>303.68799999999999</v>
      </c>
      <c r="CW264" s="2">
        <f t="shared" si="258"/>
        <v>76.652799999999999</v>
      </c>
      <c r="CX264" s="2">
        <f t="shared" si="259"/>
        <v>0</v>
      </c>
      <c r="CY264" s="2">
        <f>(((S264+(R264*IF(0,0,1)))*AT264)/100)</f>
        <v>1777.85</v>
      </c>
      <c r="CZ264" s="2">
        <f>(((S264+(R264*IF(0,0,1)))*AU264)/100)</f>
        <v>1147</v>
      </c>
      <c r="DA264" s="2"/>
      <c r="DB264" s="2"/>
      <c r="DC264" s="2" t="s">
        <v>6</v>
      </c>
      <c r="DD264" s="2" t="s">
        <v>6</v>
      </c>
      <c r="DE264" s="2" t="s">
        <v>85</v>
      </c>
      <c r="DF264" s="2" t="s">
        <v>85</v>
      </c>
      <c r="DG264" s="2" t="s">
        <v>85</v>
      </c>
      <c r="DH264" s="2" t="s">
        <v>6</v>
      </c>
      <c r="DI264" s="2" t="s">
        <v>85</v>
      </c>
      <c r="DJ264" s="2" t="s">
        <v>85</v>
      </c>
      <c r="DK264" s="2" t="s">
        <v>6</v>
      </c>
      <c r="DL264" s="2" t="s">
        <v>6</v>
      </c>
      <c r="DM264" s="2" t="s">
        <v>6</v>
      </c>
      <c r="DN264" s="2">
        <v>0</v>
      </c>
      <c r="DO264" s="2">
        <v>0</v>
      </c>
      <c r="DP264" s="2">
        <v>1</v>
      </c>
      <c r="DQ264" s="2">
        <v>1</v>
      </c>
      <c r="DR264" s="2"/>
      <c r="DS264" s="2"/>
      <c r="DT264" s="2"/>
      <c r="DU264" s="2">
        <v>1013</v>
      </c>
      <c r="DV264" s="2" t="s">
        <v>21</v>
      </c>
      <c r="DW264" s="2" t="s">
        <v>21</v>
      </c>
      <c r="DX264" s="2">
        <v>1</v>
      </c>
      <c r="DY264" s="2"/>
      <c r="DZ264" s="2" t="s">
        <v>6</v>
      </c>
      <c r="EA264" s="2" t="s">
        <v>6</v>
      </c>
      <c r="EB264" s="2" t="s">
        <v>6</v>
      </c>
      <c r="EC264" s="2" t="s">
        <v>6</v>
      </c>
      <c r="ED264" s="2"/>
      <c r="EE264" s="2">
        <v>54938598</v>
      </c>
      <c r="EF264" s="2">
        <v>1</v>
      </c>
      <c r="EG264" s="2" t="s">
        <v>25</v>
      </c>
      <c r="EH264" s="2">
        <v>0</v>
      </c>
      <c r="EI264" s="2" t="s">
        <v>6</v>
      </c>
      <c r="EJ264" s="2">
        <v>1</v>
      </c>
      <c r="EK264" s="2">
        <v>7005</v>
      </c>
      <c r="EL264" s="2" t="s">
        <v>86</v>
      </c>
      <c r="EM264" s="2" t="s">
        <v>27</v>
      </c>
      <c r="EN264" s="2"/>
      <c r="EO264" s="2" t="s">
        <v>87</v>
      </c>
      <c r="EP264" s="2"/>
      <c r="EQ264" s="2">
        <v>0</v>
      </c>
      <c r="ER264" s="2">
        <v>8784.43</v>
      </c>
      <c r="ES264" s="2">
        <v>278.73</v>
      </c>
      <c r="ET264" s="2">
        <v>6110.23</v>
      </c>
      <c r="EU264" s="2">
        <v>899.35</v>
      </c>
      <c r="EV264" s="2">
        <v>2395.4699999999998</v>
      </c>
      <c r="EW264" s="2">
        <v>261.8</v>
      </c>
      <c r="EX264" s="2">
        <v>66.08</v>
      </c>
      <c r="EY264" s="2">
        <v>1</v>
      </c>
      <c r="EZ264" s="2"/>
      <c r="FA264" s="2"/>
      <c r="FB264" s="2"/>
      <c r="FC264" s="2"/>
      <c r="FD264" s="2"/>
      <c r="FE264" s="2"/>
      <c r="FF264" s="2"/>
      <c r="FG264" s="2"/>
      <c r="FH264" s="2"/>
      <c r="FI264" s="2"/>
      <c r="FJ264" s="2"/>
      <c r="FK264" s="2"/>
      <c r="FL264" s="2"/>
      <c r="FM264" s="2"/>
      <c r="FN264" s="2"/>
      <c r="FO264" s="2"/>
      <c r="FP264" s="2"/>
      <c r="FQ264" s="2">
        <v>0</v>
      </c>
      <c r="FR264" s="2">
        <f t="shared" si="260"/>
        <v>0</v>
      </c>
      <c r="FS264" s="2">
        <v>0</v>
      </c>
      <c r="FT264" s="2"/>
      <c r="FU264" s="2"/>
      <c r="FV264" s="2"/>
      <c r="FW264" s="2"/>
      <c r="FX264" s="2">
        <v>155</v>
      </c>
      <c r="FY264" s="2">
        <v>100</v>
      </c>
      <c r="FZ264" s="2"/>
      <c r="GA264" s="2" t="s">
        <v>6</v>
      </c>
      <c r="GB264" s="2"/>
      <c r="GC264" s="2"/>
      <c r="GD264" s="2">
        <v>1</v>
      </c>
      <c r="GE264" s="2"/>
      <c r="GF264" s="2">
        <v>50334686</v>
      </c>
      <c r="GG264" s="2">
        <v>2</v>
      </c>
      <c r="GH264" s="2">
        <v>1</v>
      </c>
      <c r="GI264" s="2">
        <v>-2</v>
      </c>
      <c r="GJ264" s="2">
        <v>0</v>
      </c>
      <c r="GK264" s="2">
        <v>0</v>
      </c>
      <c r="GL264" s="2">
        <f t="shared" si="261"/>
        <v>0</v>
      </c>
      <c r="GM264" s="2">
        <f t="shared" si="262"/>
        <v>6436</v>
      </c>
      <c r="GN264" s="2">
        <f t="shared" si="263"/>
        <v>6436</v>
      </c>
      <c r="GO264" s="2">
        <f t="shared" si="264"/>
        <v>0</v>
      </c>
      <c r="GP264" s="2">
        <f t="shared" si="265"/>
        <v>0</v>
      </c>
      <c r="GQ264" s="2"/>
      <c r="GR264" s="2">
        <v>0</v>
      </c>
      <c r="GS264" s="2">
        <v>3</v>
      </c>
      <c r="GT264" s="2">
        <v>0</v>
      </c>
      <c r="GU264" s="2" t="s">
        <v>6</v>
      </c>
      <c r="GV264" s="2">
        <f t="shared" si="266"/>
        <v>0</v>
      </c>
      <c r="GW264" s="2">
        <v>1</v>
      </c>
      <c r="GX264" s="2">
        <f t="shared" si="267"/>
        <v>0</v>
      </c>
      <c r="GY264" s="2"/>
      <c r="GZ264" s="2"/>
      <c r="HA264" s="2">
        <v>0</v>
      </c>
      <c r="HB264" s="2">
        <v>0</v>
      </c>
      <c r="HC264" s="2">
        <f t="shared" si="268"/>
        <v>0</v>
      </c>
      <c r="HD264" s="2"/>
      <c r="HE264" s="2" t="s">
        <v>6</v>
      </c>
      <c r="HF264" s="2" t="s">
        <v>6</v>
      </c>
      <c r="HG264" s="2"/>
      <c r="HH264" s="2"/>
      <c r="HI264" s="2"/>
      <c r="HJ264" s="2"/>
      <c r="HK264" s="2"/>
      <c r="HL264" s="2"/>
      <c r="HM264" s="2" t="s">
        <v>6</v>
      </c>
      <c r="HN264" s="2" t="s">
        <v>6</v>
      </c>
      <c r="HO264" s="2" t="s">
        <v>6</v>
      </c>
      <c r="HP264" s="2" t="s">
        <v>6</v>
      </c>
      <c r="HQ264" s="2" t="s">
        <v>6</v>
      </c>
      <c r="HR264" s="2"/>
      <c r="HS264" s="2"/>
      <c r="HT264" s="2"/>
      <c r="HU264" s="2"/>
      <c r="HV264" s="2"/>
      <c r="HW264" s="2"/>
      <c r="HX264" s="2"/>
      <c r="HY264" s="2"/>
      <c r="HZ264" s="2"/>
      <c r="IA264" s="2"/>
      <c r="IB264" s="2"/>
      <c r="IC264" s="2"/>
      <c r="ID264" s="2"/>
      <c r="IE264" s="2"/>
      <c r="IF264" s="2">
        <v>-1</v>
      </c>
      <c r="IG264" s="2"/>
      <c r="IH264" s="2"/>
      <c r="II264" s="2"/>
      <c r="IJ264" s="2"/>
      <c r="IK264" s="2">
        <v>0</v>
      </c>
      <c r="IL264" s="2"/>
      <c r="IM264" s="2"/>
      <c r="IN264" s="2"/>
      <c r="IO264" s="2"/>
      <c r="IP264" s="2"/>
      <c r="IQ264" s="2"/>
      <c r="IR264" s="2"/>
      <c r="IS264" s="2"/>
      <c r="IT264" s="2"/>
      <c r="IU264" s="2"/>
    </row>
    <row r="265" spans="1:255" x14ac:dyDescent="0.2">
      <c r="A265">
        <v>17</v>
      </c>
      <c r="B265">
        <v>1</v>
      </c>
      <c r="C265">
        <f>ROW(SmtRes!A414)</f>
        <v>414</v>
      </c>
      <c r="D265">
        <f>ROW(EtalonRes!A460)</f>
        <v>460</v>
      </c>
      <c r="E265" t="s">
        <v>425</v>
      </c>
      <c r="F265" t="s">
        <v>119</v>
      </c>
      <c r="G265" t="s">
        <v>120</v>
      </c>
      <c r="H265" t="s">
        <v>21</v>
      </c>
      <c r="I265">
        <f>'2.Лок.смета.и.Акт'!E54</f>
        <v>0.3</v>
      </c>
      <c r="J265">
        <v>0</v>
      </c>
      <c r="K265">
        <v>0.3</v>
      </c>
      <c r="O265">
        <f t="shared" si="237"/>
        <v>46238</v>
      </c>
      <c r="P265">
        <f t="shared" si="238"/>
        <v>0</v>
      </c>
      <c r="Q265">
        <f t="shared" si="239"/>
        <v>24897</v>
      </c>
      <c r="R265">
        <f t="shared" si="240"/>
        <v>6197</v>
      </c>
      <c r="S265">
        <f t="shared" si="241"/>
        <v>21341</v>
      </c>
      <c r="T265">
        <f t="shared" si="242"/>
        <v>0</v>
      </c>
      <c r="U265" t="e">
        <f t="shared" si="243"/>
        <v>#REF!</v>
      </c>
      <c r="V265">
        <f t="shared" si="244"/>
        <v>22.995839999999998</v>
      </c>
      <c r="W265">
        <f t="shared" si="245"/>
        <v>0</v>
      </c>
      <c r="X265" t="e">
        <f t="shared" si="246"/>
        <v>#REF!</v>
      </c>
      <c r="Y265" t="e">
        <f t="shared" si="247"/>
        <v>#REF!</v>
      </c>
      <c r="AA265">
        <v>86295184</v>
      </c>
      <c r="AB265">
        <f t="shared" si="248"/>
        <v>11702.46</v>
      </c>
      <c r="AC265">
        <f>ROUND((ES265+(SUM(SmtRes!BC409:'SmtRes'!BC414)+SUM(EtalonRes!AL455:'EtalonRes'!AL460))),2)</f>
        <v>0</v>
      </c>
      <c r="AD265">
        <f>ROUND(((((ET265*1.16)+(SUM(SmtRes!BD409:'SmtRes'!BD414)+SUM(EtalonRes!AM455:'EtalonRes'!AM460)))-((EU265*1.16)+(SUM(SmtRes!BE409:'SmtRes'!BE414)+SUM(EtalonRes!AN455:'EtalonRes'!AN460))))+AE265),2)</f>
        <v>8923.7099999999991</v>
      </c>
      <c r="AE265">
        <f>ROUND(((EU265*1.16)+(SUM(SmtRes!BE409:'SmtRes'!BE414)+SUM(EtalonRes!AN455:'EtalonRes'!AN460))),2)</f>
        <v>1043.25</v>
      </c>
      <c r="AF265">
        <f>ROUND(((EV265*1.16)),2)</f>
        <v>2778.75</v>
      </c>
      <c r="AG265">
        <f t="shared" si="249"/>
        <v>0</v>
      </c>
      <c r="AH265" t="e">
        <f>((EW265*1.16))</f>
        <v>#REF!</v>
      </c>
      <c r="AI265">
        <f>((EX265*1.16))</f>
        <v>76.652799999999999</v>
      </c>
      <c r="AJ265">
        <f t="shared" si="250"/>
        <v>0</v>
      </c>
      <c r="AK265">
        <f>AL265+AM265+AO265</f>
        <v>8784.4299999999985</v>
      </c>
      <c r="AL265">
        <v>278.73</v>
      </c>
      <c r="AM265" s="75">
        <f>'1.Лок.смета.и.Акт'!F503</f>
        <v>6110.23</v>
      </c>
      <c r="AN265" s="75">
        <f>'1.Лок.смета.и.Акт'!F504</f>
        <v>899.35</v>
      </c>
      <c r="AO265" s="75">
        <f>'1.Лок.смета.и.Акт'!F502</f>
        <v>2395.4699999999998</v>
      </c>
      <c r="AP265">
        <v>0</v>
      </c>
      <c r="AQ265" t="e">
        <f>'2.Лок.смета.и.Акт'!#REF!</f>
        <v>#REF!</v>
      </c>
      <c r="AR265">
        <v>66.08</v>
      </c>
      <c r="AS265">
        <v>0</v>
      </c>
      <c r="AT265">
        <v>147</v>
      </c>
      <c r="AU265">
        <v>85</v>
      </c>
      <c r="AV265">
        <v>1</v>
      </c>
      <c r="AW265">
        <v>1</v>
      </c>
      <c r="AZ265">
        <v>1</v>
      </c>
      <c r="BA265">
        <f>'1.Лок.смета.и.Акт'!J502</f>
        <v>25.6</v>
      </c>
      <c r="BB265">
        <f>'1.Лок.смета.и.Акт'!J503</f>
        <v>9.3000000000000007</v>
      </c>
      <c r="BC265">
        <v>7.56</v>
      </c>
      <c r="BD265" t="s">
        <v>6</v>
      </c>
      <c r="BE265" t="s">
        <v>6</v>
      </c>
      <c r="BF265" t="s">
        <v>6</v>
      </c>
      <c r="BG265" t="s">
        <v>6</v>
      </c>
      <c r="BH265">
        <v>0</v>
      </c>
      <c r="BI265">
        <v>1</v>
      </c>
      <c r="BJ265" t="s">
        <v>121</v>
      </c>
      <c r="BM265">
        <v>7005</v>
      </c>
      <c r="BN265">
        <v>0</v>
      </c>
      <c r="BO265" t="s">
        <v>119</v>
      </c>
      <c r="BP265">
        <v>1</v>
      </c>
      <c r="BQ265">
        <v>1</v>
      </c>
      <c r="BR265">
        <v>0</v>
      </c>
      <c r="BS265">
        <f>'1.Лок.смета.и.Акт'!J504</f>
        <v>19.8</v>
      </c>
      <c r="BT265">
        <v>1</v>
      </c>
      <c r="BU265">
        <v>1</v>
      </c>
      <c r="BV265">
        <v>1</v>
      </c>
      <c r="BW265">
        <v>1</v>
      </c>
      <c r="BX265">
        <v>1</v>
      </c>
      <c r="BY265" t="s">
        <v>6</v>
      </c>
      <c r="BZ265" t="e">
        <f>'2.Лок.смета.и.Акт'!#REF!</f>
        <v>#REF!</v>
      </c>
      <c r="CA265" t="e">
        <f>'2.Лок.смета.и.Акт'!#REF!</f>
        <v>#REF!</v>
      </c>
      <c r="CB265" t="s">
        <v>6</v>
      </c>
      <c r="CE265">
        <v>0</v>
      </c>
      <c r="CF265">
        <v>0</v>
      </c>
      <c r="CG265">
        <v>0</v>
      </c>
      <c r="CM265">
        <v>0</v>
      </c>
      <c r="CN265" t="s">
        <v>84</v>
      </c>
      <c r="CO265">
        <v>0</v>
      </c>
      <c r="CP265">
        <f t="shared" si="251"/>
        <v>46238</v>
      </c>
      <c r="CQ265">
        <f t="shared" si="252"/>
        <v>0</v>
      </c>
      <c r="CR265">
        <f t="shared" si="253"/>
        <v>82990.502999999997</v>
      </c>
      <c r="CS265">
        <f t="shared" si="254"/>
        <v>20656.350000000002</v>
      </c>
      <c r="CT265">
        <f t="shared" si="255"/>
        <v>71136</v>
      </c>
      <c r="CU265">
        <f t="shared" si="256"/>
        <v>0</v>
      </c>
      <c r="CV265" t="e">
        <f t="shared" si="257"/>
        <v>#REF!</v>
      </c>
      <c r="CW265">
        <f t="shared" si="258"/>
        <v>76.652799999999999</v>
      </c>
      <c r="CX265">
        <f t="shared" si="259"/>
        <v>0</v>
      </c>
      <c r="CY265" t="e">
        <f>(S265+R265)*(BZ265/100)</f>
        <v>#REF!</v>
      </c>
      <c r="CZ265" t="e">
        <f>(S265+R265)*(CA265/100)</f>
        <v>#REF!</v>
      </c>
      <c r="DC265" t="s">
        <v>6</v>
      </c>
      <c r="DD265" t="s">
        <v>6</v>
      </c>
      <c r="DE265" t="s">
        <v>85</v>
      </c>
      <c r="DF265" t="s">
        <v>85</v>
      </c>
      <c r="DG265" t="s">
        <v>85</v>
      </c>
      <c r="DH265" t="s">
        <v>6</v>
      </c>
      <c r="DI265" t="s">
        <v>85</v>
      </c>
      <c r="DJ265" t="s">
        <v>85</v>
      </c>
      <c r="DK265" t="s">
        <v>6</v>
      </c>
      <c r="DL265" t="s">
        <v>6</v>
      </c>
      <c r="DM265" t="s">
        <v>6</v>
      </c>
      <c r="DN265">
        <f>'1.Лок.смета.и.Акт'!E505</f>
        <v>155</v>
      </c>
      <c r="DO265">
        <f>'1.Лок.смета.и.Акт'!E506</f>
        <v>100</v>
      </c>
      <c r="DP265">
        <v>1</v>
      </c>
      <c r="DQ265">
        <v>1</v>
      </c>
      <c r="DU265">
        <v>1013</v>
      </c>
      <c r="DV265" t="s">
        <v>21</v>
      </c>
      <c r="DW265" t="str">
        <f>'2.Лок.смета.и.Акт'!D54</f>
        <v>100 шт. сборных конструкций</v>
      </c>
      <c r="DX265">
        <v>1</v>
      </c>
      <c r="DZ265" t="s">
        <v>6</v>
      </c>
      <c r="EA265" t="s">
        <v>6</v>
      </c>
      <c r="EB265" t="s">
        <v>6</v>
      </c>
      <c r="EC265" t="s">
        <v>6</v>
      </c>
      <c r="EE265">
        <v>54938598</v>
      </c>
      <c r="EF265">
        <v>1</v>
      </c>
      <c r="EG265" t="s">
        <v>25</v>
      </c>
      <c r="EH265">
        <v>0</v>
      </c>
      <c r="EI265" t="s">
        <v>6</v>
      </c>
      <c r="EJ265">
        <v>1</v>
      </c>
      <c r="EK265">
        <v>7005</v>
      </c>
      <c r="EL265" t="s">
        <v>86</v>
      </c>
      <c r="EM265" t="s">
        <v>27</v>
      </c>
      <c r="EO265" t="s">
        <v>87</v>
      </c>
      <c r="EQ265">
        <v>0</v>
      </c>
      <c r="ER265">
        <f>ES265+ET265+EV265</f>
        <v>8784.4299999999985</v>
      </c>
      <c r="ES265">
        <v>278.73</v>
      </c>
      <c r="ET265" s="75">
        <f>'1.Лок.смета.и.Акт'!F503</f>
        <v>6110.23</v>
      </c>
      <c r="EU265" s="75">
        <f>'1.Лок.смета.и.Акт'!F504</f>
        <v>899.35</v>
      </c>
      <c r="EV265" s="75">
        <f>'1.Лок.смета.и.Акт'!F502</f>
        <v>2395.4699999999998</v>
      </c>
      <c r="EW265" t="e">
        <f>'2.Лок.смета.и.Акт'!#REF!</f>
        <v>#REF!</v>
      </c>
      <c r="EX265">
        <v>66.08</v>
      </c>
      <c r="EY265">
        <v>1</v>
      </c>
      <c r="FQ265">
        <v>0</v>
      </c>
      <c r="FR265">
        <f t="shared" si="260"/>
        <v>0</v>
      </c>
      <c r="FS265">
        <v>0</v>
      </c>
      <c r="FX265">
        <v>155</v>
      </c>
      <c r="FY265">
        <v>100</v>
      </c>
      <c r="GA265" t="s">
        <v>6</v>
      </c>
      <c r="GD265">
        <v>1</v>
      </c>
      <c r="GF265">
        <v>50334686</v>
      </c>
      <c r="GG265">
        <v>2</v>
      </c>
      <c r="GH265">
        <v>1</v>
      </c>
      <c r="GI265">
        <v>2</v>
      </c>
      <c r="GJ265">
        <v>0</v>
      </c>
      <c r="GK265">
        <v>0</v>
      </c>
      <c r="GL265">
        <f t="shared" si="261"/>
        <v>0</v>
      </c>
      <c r="GM265" t="e">
        <f t="shared" si="262"/>
        <v>#REF!</v>
      </c>
      <c r="GN265" t="e">
        <f t="shared" si="263"/>
        <v>#REF!</v>
      </c>
      <c r="GO265">
        <f t="shared" si="264"/>
        <v>0</v>
      </c>
      <c r="GP265">
        <f t="shared" si="265"/>
        <v>0</v>
      </c>
      <c r="GR265">
        <v>0</v>
      </c>
      <c r="GS265">
        <v>3</v>
      </c>
      <c r="GT265">
        <v>0</v>
      </c>
      <c r="GU265" t="s">
        <v>6</v>
      </c>
      <c r="GV265">
        <f t="shared" si="266"/>
        <v>0</v>
      </c>
      <c r="GW265">
        <v>1008.4</v>
      </c>
      <c r="GX265">
        <f t="shared" si="267"/>
        <v>0</v>
      </c>
      <c r="HA265">
        <v>0</v>
      </c>
      <c r="HB265">
        <v>0</v>
      </c>
      <c r="HC265">
        <f t="shared" si="268"/>
        <v>0</v>
      </c>
      <c r="HE265" t="s">
        <v>6</v>
      </c>
      <c r="HF265" t="s">
        <v>6</v>
      </c>
      <c r="HM265" t="s">
        <v>6</v>
      </c>
      <c r="HN265" t="s">
        <v>6</v>
      </c>
      <c r="HO265" t="s">
        <v>6</v>
      </c>
      <c r="HP265" t="s">
        <v>6</v>
      </c>
      <c r="HQ265" t="s">
        <v>6</v>
      </c>
      <c r="IF265">
        <v>-1</v>
      </c>
      <c r="IK265">
        <v>0</v>
      </c>
    </row>
    <row r="266" spans="1:255" x14ac:dyDescent="0.2">
      <c r="A266" s="2">
        <v>18</v>
      </c>
      <c r="B266" s="2">
        <v>1</v>
      </c>
      <c r="C266" s="2">
        <v>407</v>
      </c>
      <c r="D266" s="2"/>
      <c r="E266" s="2" t="s">
        <v>426</v>
      </c>
      <c r="F266" s="2" t="s">
        <v>30</v>
      </c>
      <c r="G266" s="2" t="s">
        <v>31</v>
      </c>
      <c r="H266" s="2" t="s">
        <v>32</v>
      </c>
      <c r="I266" s="2">
        <f>I264*J266</f>
        <v>0.183</v>
      </c>
      <c r="J266" s="216">
        <f>'5.Ведомость_списания'!F127</f>
        <v>0.61</v>
      </c>
      <c r="K266" s="2">
        <v>0.61</v>
      </c>
      <c r="L266" s="2"/>
      <c r="M266" s="2"/>
      <c r="N266" s="2"/>
      <c r="O266" s="2">
        <f t="shared" si="237"/>
        <v>107</v>
      </c>
      <c r="P266" s="2">
        <f t="shared" si="238"/>
        <v>107</v>
      </c>
      <c r="Q266" s="2">
        <f t="shared" si="239"/>
        <v>0</v>
      </c>
      <c r="R266" s="2">
        <f t="shared" si="240"/>
        <v>0</v>
      </c>
      <c r="S266" s="2">
        <f t="shared" si="241"/>
        <v>0</v>
      </c>
      <c r="T266" s="2">
        <f t="shared" si="242"/>
        <v>0</v>
      </c>
      <c r="U266" s="2">
        <f t="shared" si="243"/>
        <v>0</v>
      </c>
      <c r="V266" s="2">
        <f t="shared" si="244"/>
        <v>0</v>
      </c>
      <c r="W266" s="2">
        <f t="shared" si="245"/>
        <v>0</v>
      </c>
      <c r="X266" s="2">
        <f t="shared" si="246"/>
        <v>0</v>
      </c>
      <c r="Y266" s="2">
        <f t="shared" si="247"/>
        <v>0</v>
      </c>
      <c r="Z266" s="2"/>
      <c r="AA266" s="2">
        <v>86295183</v>
      </c>
      <c r="AB266" s="2">
        <f t="shared" si="248"/>
        <v>586.71</v>
      </c>
      <c r="AC266" s="2">
        <f>ROUND((ES266),2)</f>
        <v>586.71</v>
      </c>
      <c r="AD266" s="2">
        <f>ROUND((((ET266)-(EU266))+AE266),2)</f>
        <v>0</v>
      </c>
      <c r="AE266" s="2">
        <f t="shared" ref="AE266:AF269" si="287">ROUND((EU266),2)</f>
        <v>0</v>
      </c>
      <c r="AF266" s="2">
        <f t="shared" si="287"/>
        <v>0</v>
      </c>
      <c r="AG266" s="2">
        <f t="shared" si="249"/>
        <v>0</v>
      </c>
      <c r="AH266" s="2">
        <f t="shared" ref="AH266:AI269" si="288">(EW266)</f>
        <v>0</v>
      </c>
      <c r="AI266" s="2">
        <f t="shared" si="288"/>
        <v>0</v>
      </c>
      <c r="AJ266" s="2">
        <f t="shared" si="250"/>
        <v>0</v>
      </c>
      <c r="AK266" s="2">
        <v>586.71</v>
      </c>
      <c r="AL266" s="110">
        <f>'1.Лок.смета.и.Акт'!F508</f>
        <v>586.71</v>
      </c>
      <c r="AM266" s="2">
        <v>0</v>
      </c>
      <c r="AN266" s="2">
        <v>0</v>
      </c>
      <c r="AO266" s="2">
        <v>0</v>
      </c>
      <c r="AP266" s="2">
        <v>0</v>
      </c>
      <c r="AQ266" s="2">
        <v>0</v>
      </c>
      <c r="AR266" s="2">
        <v>0</v>
      </c>
      <c r="AS266" s="2">
        <v>0</v>
      </c>
      <c r="AT266" s="2">
        <v>0</v>
      </c>
      <c r="AU266" s="2">
        <v>0</v>
      </c>
      <c r="AV266" s="2">
        <v>1</v>
      </c>
      <c r="AW266" s="2">
        <v>1</v>
      </c>
      <c r="AX266" s="2"/>
      <c r="AY266" s="2"/>
      <c r="AZ266" s="2">
        <v>1</v>
      </c>
      <c r="BA266" s="2">
        <v>1</v>
      </c>
      <c r="BB266" s="2">
        <v>1</v>
      </c>
      <c r="BC266" s="2">
        <v>1</v>
      </c>
      <c r="BD266" s="2" t="s">
        <v>6</v>
      </c>
      <c r="BE266" s="2" t="s">
        <v>6</v>
      </c>
      <c r="BF266" s="2" t="s">
        <v>6</v>
      </c>
      <c r="BG266" s="2" t="s">
        <v>6</v>
      </c>
      <c r="BH266" s="2">
        <v>3</v>
      </c>
      <c r="BI266" s="2">
        <v>1</v>
      </c>
      <c r="BJ266" s="2" t="s">
        <v>33</v>
      </c>
      <c r="BK266" s="2"/>
      <c r="BL266" s="2"/>
      <c r="BM266" s="2">
        <v>500001</v>
      </c>
      <c r="BN266" s="2">
        <v>0</v>
      </c>
      <c r="BO266" s="2" t="s">
        <v>6</v>
      </c>
      <c r="BP266" s="2">
        <v>0</v>
      </c>
      <c r="BQ266" s="2">
        <v>20</v>
      </c>
      <c r="BR266" s="2">
        <v>0</v>
      </c>
      <c r="BS266" s="2">
        <v>1</v>
      </c>
      <c r="BT266" s="2">
        <v>1</v>
      </c>
      <c r="BU266" s="2">
        <v>1</v>
      </c>
      <c r="BV266" s="2">
        <v>1</v>
      </c>
      <c r="BW266" s="2">
        <v>1</v>
      </c>
      <c r="BX266" s="2">
        <v>1</v>
      </c>
      <c r="BY266" s="2" t="s">
        <v>6</v>
      </c>
      <c r="BZ266" s="2">
        <v>0</v>
      </c>
      <c r="CA266" s="2">
        <v>0</v>
      </c>
      <c r="CB266" s="2" t="s">
        <v>6</v>
      </c>
      <c r="CC266" s="2"/>
      <c r="CD266" s="2"/>
      <c r="CE266" s="2">
        <v>0</v>
      </c>
      <c r="CF266" s="2">
        <v>0</v>
      </c>
      <c r="CG266" s="2">
        <v>0</v>
      </c>
      <c r="CH266" s="2"/>
      <c r="CI266" s="2"/>
      <c r="CJ266" s="2"/>
      <c r="CK266" s="2"/>
      <c r="CL266" s="2"/>
      <c r="CM266" s="2">
        <v>0</v>
      </c>
      <c r="CN266" s="2" t="s">
        <v>6</v>
      </c>
      <c r="CO266" s="2">
        <v>0</v>
      </c>
      <c r="CP266" s="2">
        <f t="shared" si="251"/>
        <v>107</v>
      </c>
      <c r="CQ266" s="2">
        <f t="shared" si="252"/>
        <v>586.71</v>
      </c>
      <c r="CR266" s="2">
        <f t="shared" si="253"/>
        <v>0</v>
      </c>
      <c r="CS266" s="2">
        <f t="shared" si="254"/>
        <v>0</v>
      </c>
      <c r="CT266" s="2">
        <f t="shared" si="255"/>
        <v>0</v>
      </c>
      <c r="CU266" s="2">
        <f t="shared" si="256"/>
        <v>0</v>
      </c>
      <c r="CV266" s="2">
        <f t="shared" si="257"/>
        <v>0</v>
      </c>
      <c r="CW266" s="2">
        <f t="shared" si="258"/>
        <v>0</v>
      </c>
      <c r="CX266" s="2">
        <f t="shared" si="259"/>
        <v>0</v>
      </c>
      <c r="CY266" s="2">
        <f>(((S266+(R266*IF(0,0,1)))*AT266)/100)</f>
        <v>0</v>
      </c>
      <c r="CZ266" s="2">
        <f>(((S266+(R266*IF(0,0,1)))*AU266)/100)</f>
        <v>0</v>
      </c>
      <c r="DA266" s="2"/>
      <c r="DB266" s="2"/>
      <c r="DC266" s="2" t="s">
        <v>6</v>
      </c>
      <c r="DD266" s="2" t="s">
        <v>6</v>
      </c>
      <c r="DE266" s="2" t="s">
        <v>6</v>
      </c>
      <c r="DF266" s="2" t="s">
        <v>6</v>
      </c>
      <c r="DG266" s="2" t="s">
        <v>6</v>
      </c>
      <c r="DH266" s="2" t="s">
        <v>6</v>
      </c>
      <c r="DI266" s="2" t="s">
        <v>6</v>
      </c>
      <c r="DJ266" s="2" t="s">
        <v>6</v>
      </c>
      <c r="DK266" s="2" t="s">
        <v>6</v>
      </c>
      <c r="DL266" s="2" t="s">
        <v>6</v>
      </c>
      <c r="DM266" s="2" t="s">
        <v>6</v>
      </c>
      <c r="DN266" s="2">
        <v>0</v>
      </c>
      <c r="DO266" s="2">
        <v>0</v>
      </c>
      <c r="DP266" s="2">
        <v>1</v>
      </c>
      <c r="DQ266" s="2">
        <v>1</v>
      </c>
      <c r="DR266" s="2"/>
      <c r="DS266" s="2"/>
      <c r="DT266" s="2"/>
      <c r="DU266" s="2">
        <v>1007</v>
      </c>
      <c r="DV266" s="2" t="s">
        <v>32</v>
      </c>
      <c r="DW266" s="2" t="s">
        <v>32</v>
      </c>
      <c r="DX266" s="2">
        <v>1</v>
      </c>
      <c r="DY266" s="2"/>
      <c r="DZ266" s="2" t="s">
        <v>6</v>
      </c>
      <c r="EA266" s="2" t="s">
        <v>6</v>
      </c>
      <c r="EB266" s="2" t="s">
        <v>6</v>
      </c>
      <c r="EC266" s="2" t="s">
        <v>6</v>
      </c>
      <c r="ED266" s="2"/>
      <c r="EE266" s="2">
        <v>54938781</v>
      </c>
      <c r="EF266" s="2">
        <v>20</v>
      </c>
      <c r="EG266" s="2" t="s">
        <v>34</v>
      </c>
      <c r="EH266" s="2">
        <v>0</v>
      </c>
      <c r="EI266" s="2" t="s">
        <v>6</v>
      </c>
      <c r="EJ266" s="2">
        <v>1</v>
      </c>
      <c r="EK266" s="2">
        <v>500001</v>
      </c>
      <c r="EL266" s="2" t="s">
        <v>35</v>
      </c>
      <c r="EM266" s="2" t="s">
        <v>36</v>
      </c>
      <c r="EN266" s="2"/>
      <c r="EO266" s="2" t="s">
        <v>6</v>
      </c>
      <c r="EP266" s="2"/>
      <c r="EQ266" s="2">
        <v>0</v>
      </c>
      <c r="ER266" s="2">
        <v>586.71</v>
      </c>
      <c r="ES266" s="110">
        <f>'1.Лок.смета.и.Акт'!F508</f>
        <v>586.71</v>
      </c>
      <c r="ET266" s="2">
        <v>0</v>
      </c>
      <c r="EU266" s="2">
        <v>0</v>
      </c>
      <c r="EV266" s="2">
        <v>0</v>
      </c>
      <c r="EW266" s="2">
        <v>0</v>
      </c>
      <c r="EX266" s="2">
        <v>0</v>
      </c>
      <c r="EY266" s="2"/>
      <c r="EZ266" s="2"/>
      <c r="FA266" s="2"/>
      <c r="FB266" s="2"/>
      <c r="FC266" s="2"/>
      <c r="FD266" s="2"/>
      <c r="FE266" s="2"/>
      <c r="FF266" s="2"/>
      <c r="FG266" s="2"/>
      <c r="FH266" s="2"/>
      <c r="FI266" s="2"/>
      <c r="FJ266" s="2"/>
      <c r="FK266" s="2"/>
      <c r="FL266" s="2"/>
      <c r="FM266" s="2"/>
      <c r="FN266" s="2"/>
      <c r="FO266" s="2"/>
      <c r="FP266" s="2"/>
      <c r="FQ266" s="2">
        <v>0</v>
      </c>
      <c r="FR266" s="2">
        <f t="shared" si="260"/>
        <v>0</v>
      </c>
      <c r="FS266" s="2">
        <v>0</v>
      </c>
      <c r="FT266" s="2"/>
      <c r="FU266" s="2"/>
      <c r="FV266" s="2"/>
      <c r="FW266" s="2"/>
      <c r="FX266" s="2">
        <v>0</v>
      </c>
      <c r="FY266" s="2">
        <v>0</v>
      </c>
      <c r="FZ266" s="2"/>
      <c r="GA266" s="2" t="s">
        <v>6</v>
      </c>
      <c r="GB266" s="2"/>
      <c r="GC266" s="2"/>
      <c r="GD266" s="2">
        <v>1</v>
      </c>
      <c r="GE266" s="2"/>
      <c r="GF266" s="2">
        <v>2111049581</v>
      </c>
      <c r="GG266" s="2">
        <v>2</v>
      </c>
      <c r="GH266" s="2">
        <v>2</v>
      </c>
      <c r="GI266" s="2">
        <v>-2</v>
      </c>
      <c r="GJ266" s="2">
        <v>0</v>
      </c>
      <c r="GK266" s="2">
        <v>0</v>
      </c>
      <c r="GL266" s="2">
        <f t="shared" si="261"/>
        <v>0</v>
      </c>
      <c r="GM266" s="2">
        <f t="shared" si="262"/>
        <v>107</v>
      </c>
      <c r="GN266" s="2">
        <f t="shared" si="263"/>
        <v>107</v>
      </c>
      <c r="GO266" s="2">
        <f t="shared" si="264"/>
        <v>0</v>
      </c>
      <c r="GP266" s="2">
        <f t="shared" si="265"/>
        <v>0</v>
      </c>
      <c r="GQ266" s="2"/>
      <c r="GR266" s="2">
        <v>0</v>
      </c>
      <c r="GS266" s="2">
        <v>2</v>
      </c>
      <c r="GT266" s="2">
        <v>0</v>
      </c>
      <c r="GU266" s="2" t="s">
        <v>6</v>
      </c>
      <c r="GV266" s="2">
        <f t="shared" si="266"/>
        <v>0</v>
      </c>
      <c r="GW266" s="2">
        <v>1</v>
      </c>
      <c r="GX266" s="2">
        <f t="shared" si="267"/>
        <v>0</v>
      </c>
      <c r="GY266" s="2"/>
      <c r="GZ266" s="2"/>
      <c r="HA266" s="2">
        <v>0</v>
      </c>
      <c r="HB266" s="2">
        <v>0</v>
      </c>
      <c r="HC266" s="2">
        <f t="shared" si="268"/>
        <v>0</v>
      </c>
      <c r="HD266" s="2"/>
      <c r="HE266" s="2" t="s">
        <v>6</v>
      </c>
      <c r="HF266" s="2" t="s">
        <v>6</v>
      </c>
      <c r="HG266" s="2"/>
      <c r="HH266" s="2"/>
      <c r="HI266" s="2"/>
      <c r="HJ266" s="2"/>
      <c r="HK266" s="2"/>
      <c r="HL266" s="2"/>
      <c r="HM266" s="2" t="s">
        <v>6</v>
      </c>
      <c r="HN266" s="2" t="s">
        <v>6</v>
      </c>
      <c r="HO266" s="2" t="s">
        <v>6</v>
      </c>
      <c r="HP266" s="2" t="s">
        <v>6</v>
      </c>
      <c r="HQ266" s="2" t="s">
        <v>6</v>
      </c>
      <c r="HR266" s="2"/>
      <c r="HS266" s="2"/>
      <c r="HT266" s="2"/>
      <c r="HU266" s="2"/>
      <c r="HV266" s="2"/>
      <c r="HW266" s="2"/>
      <c r="HX266" s="2"/>
      <c r="HY266" s="2"/>
      <c r="HZ266" s="2"/>
      <c r="IA266" s="2"/>
      <c r="IB266" s="2"/>
      <c r="IC266" s="2"/>
      <c r="ID266" s="2"/>
      <c r="IE266" s="2"/>
      <c r="IF266" s="2">
        <v>-1</v>
      </c>
      <c r="IG266" s="2"/>
      <c r="IH266" s="2"/>
      <c r="II266" s="2"/>
      <c r="IJ266" s="2"/>
      <c r="IK266" s="2">
        <v>0</v>
      </c>
      <c r="IL266" s="2"/>
      <c r="IM266" s="2"/>
      <c r="IN266" s="2"/>
      <c r="IO266" s="2"/>
      <c r="IP266" s="2"/>
      <c r="IQ266" s="2"/>
      <c r="IR266" s="2"/>
      <c r="IS266" s="2"/>
      <c r="IT266" s="2"/>
      <c r="IU266" s="2"/>
    </row>
    <row r="267" spans="1:255" x14ac:dyDescent="0.2">
      <c r="A267">
        <v>18</v>
      </c>
      <c r="B267">
        <v>1</v>
      </c>
      <c r="C267">
        <v>413</v>
      </c>
      <c r="E267" t="s">
        <v>426</v>
      </c>
      <c r="F267" t="e">
        <f>'2.Лок.смета.и.Акт'!#REF!</f>
        <v>#REF!</v>
      </c>
      <c r="G267" t="s">
        <v>31</v>
      </c>
      <c r="H267" t="s">
        <v>32</v>
      </c>
      <c r="I267">
        <f>I265*J267</f>
        <v>0.183</v>
      </c>
      <c r="J267">
        <v>0.61</v>
      </c>
      <c r="K267">
        <v>0.61</v>
      </c>
      <c r="O267">
        <f t="shared" si="237"/>
        <v>957</v>
      </c>
      <c r="P267">
        <f t="shared" si="238"/>
        <v>957</v>
      </c>
      <c r="Q267">
        <f t="shared" si="239"/>
        <v>0</v>
      </c>
      <c r="R267">
        <f t="shared" si="240"/>
        <v>0</v>
      </c>
      <c r="S267">
        <f t="shared" si="241"/>
        <v>0</v>
      </c>
      <c r="T267">
        <f t="shared" si="242"/>
        <v>0</v>
      </c>
      <c r="U267">
        <f t="shared" si="243"/>
        <v>0</v>
      </c>
      <c r="V267">
        <f t="shared" si="244"/>
        <v>0</v>
      </c>
      <c r="W267">
        <f t="shared" si="245"/>
        <v>0</v>
      </c>
      <c r="X267">
        <f t="shared" si="246"/>
        <v>0</v>
      </c>
      <c r="Y267">
        <f t="shared" si="247"/>
        <v>0</v>
      </c>
      <c r="AA267">
        <v>86295184</v>
      </c>
      <c r="AB267">
        <f t="shared" si="248"/>
        <v>691.67</v>
      </c>
      <c r="AC267">
        <f>ROUND((ES267),2)</f>
        <v>691.67</v>
      </c>
      <c r="AD267">
        <f>ROUND((((ET267)-(EU267))+AE267),2)</f>
        <v>0</v>
      </c>
      <c r="AE267">
        <f t="shared" si="287"/>
        <v>0</v>
      </c>
      <c r="AF267">
        <f t="shared" si="287"/>
        <v>0</v>
      </c>
      <c r="AG267">
        <f t="shared" si="249"/>
        <v>0</v>
      </c>
      <c r="AH267">
        <f t="shared" si="288"/>
        <v>0</v>
      </c>
      <c r="AI267">
        <f t="shared" si="288"/>
        <v>0</v>
      </c>
      <c r="AJ267">
        <f t="shared" si="250"/>
        <v>0</v>
      </c>
      <c r="AK267">
        <v>691.67</v>
      </c>
      <c r="AL267">
        <v>691.67</v>
      </c>
      <c r="AM267">
        <v>0</v>
      </c>
      <c r="AN267">
        <v>0</v>
      </c>
      <c r="AO267">
        <v>0</v>
      </c>
      <c r="AP267">
        <v>0</v>
      </c>
      <c r="AQ267">
        <v>0</v>
      </c>
      <c r="AR267">
        <v>0</v>
      </c>
      <c r="AS267">
        <v>0</v>
      </c>
      <c r="AT267">
        <v>0</v>
      </c>
      <c r="AU267">
        <v>0</v>
      </c>
      <c r="AV267">
        <v>1</v>
      </c>
      <c r="AW267">
        <v>1</v>
      </c>
      <c r="AZ267">
        <v>1</v>
      </c>
      <c r="BA267">
        <v>1</v>
      </c>
      <c r="BB267">
        <v>1</v>
      </c>
      <c r="BC267">
        <v>7.56</v>
      </c>
      <c r="BD267" t="s">
        <v>6</v>
      </c>
      <c r="BE267" t="s">
        <v>6</v>
      </c>
      <c r="BF267" t="s">
        <v>6</v>
      </c>
      <c r="BG267" t="s">
        <v>6</v>
      </c>
      <c r="BH267">
        <v>3</v>
      </c>
      <c r="BI267">
        <v>1</v>
      </c>
      <c r="BJ267" t="s">
        <v>33</v>
      </c>
      <c r="BM267">
        <v>500001</v>
      </c>
      <c r="BN267">
        <v>0</v>
      </c>
      <c r="BO267" t="s">
        <v>6</v>
      </c>
      <c r="BP267">
        <v>0</v>
      </c>
      <c r="BQ267">
        <v>20</v>
      </c>
      <c r="BR267">
        <v>0</v>
      </c>
      <c r="BS267">
        <v>1</v>
      </c>
      <c r="BT267">
        <v>1</v>
      </c>
      <c r="BU267">
        <v>1</v>
      </c>
      <c r="BV267">
        <v>1</v>
      </c>
      <c r="BW267">
        <v>1</v>
      </c>
      <c r="BX267">
        <v>1</v>
      </c>
      <c r="BY267" t="s">
        <v>6</v>
      </c>
      <c r="BZ267">
        <v>0</v>
      </c>
      <c r="CA267">
        <v>0</v>
      </c>
      <c r="CB267" t="s">
        <v>6</v>
      </c>
      <c r="CE267">
        <v>0</v>
      </c>
      <c r="CF267">
        <v>0</v>
      </c>
      <c r="CG267">
        <v>0</v>
      </c>
      <c r="CM267">
        <v>0</v>
      </c>
      <c r="CN267" t="s">
        <v>6</v>
      </c>
      <c r="CO267">
        <v>0</v>
      </c>
      <c r="CP267">
        <f t="shared" si="251"/>
        <v>957</v>
      </c>
      <c r="CQ267">
        <f t="shared" si="252"/>
        <v>5229.0251999999991</v>
      </c>
      <c r="CR267">
        <f t="shared" si="253"/>
        <v>0</v>
      </c>
      <c r="CS267">
        <f t="shared" si="254"/>
        <v>0</v>
      </c>
      <c r="CT267">
        <f t="shared" si="255"/>
        <v>0</v>
      </c>
      <c r="CU267">
        <f t="shared" si="256"/>
        <v>0</v>
      </c>
      <c r="CV267">
        <f t="shared" si="257"/>
        <v>0</v>
      </c>
      <c r="CW267">
        <f t="shared" si="258"/>
        <v>0</v>
      </c>
      <c r="CX267">
        <f t="shared" si="259"/>
        <v>0</v>
      </c>
      <c r="CY267">
        <f>(S267+R267)*(BZ267/100)</f>
        <v>0</v>
      </c>
      <c r="CZ267">
        <f>(S267+R267)*(CA267/100)</f>
        <v>0</v>
      </c>
      <c r="DC267" t="s">
        <v>6</v>
      </c>
      <c r="DD267" t="s">
        <v>6</v>
      </c>
      <c r="DE267" t="s">
        <v>6</v>
      </c>
      <c r="DF267" t="s">
        <v>6</v>
      </c>
      <c r="DG267" t="s">
        <v>6</v>
      </c>
      <c r="DH267" t="s">
        <v>6</v>
      </c>
      <c r="DI267" t="s">
        <v>6</v>
      </c>
      <c r="DJ267" t="s">
        <v>6</v>
      </c>
      <c r="DK267" t="s">
        <v>6</v>
      </c>
      <c r="DL267" t="s">
        <v>6</v>
      </c>
      <c r="DM267" t="s">
        <v>6</v>
      </c>
      <c r="DN267">
        <v>0</v>
      </c>
      <c r="DO267">
        <v>0</v>
      </c>
      <c r="DP267">
        <v>1</v>
      </c>
      <c r="DQ267">
        <v>1</v>
      </c>
      <c r="DU267">
        <v>1007</v>
      </c>
      <c r="DV267" t="s">
        <v>32</v>
      </c>
      <c r="DW267" t="e">
        <f>'2.Лок.смета.и.Акт'!#REF!</f>
        <v>#REF!</v>
      </c>
      <c r="DX267">
        <v>1</v>
      </c>
      <c r="DZ267" t="s">
        <v>6</v>
      </c>
      <c r="EA267" t="s">
        <v>6</v>
      </c>
      <c r="EB267" t="s">
        <v>6</v>
      </c>
      <c r="EC267" t="s">
        <v>6</v>
      </c>
      <c r="EE267">
        <v>54938781</v>
      </c>
      <c r="EF267">
        <v>20</v>
      </c>
      <c r="EG267" t="s">
        <v>34</v>
      </c>
      <c r="EH267">
        <v>0</v>
      </c>
      <c r="EI267" t="s">
        <v>6</v>
      </c>
      <c r="EJ267">
        <v>1</v>
      </c>
      <c r="EK267">
        <v>500001</v>
      </c>
      <c r="EL267" t="s">
        <v>35</v>
      </c>
      <c r="EM267" t="s">
        <v>36</v>
      </c>
      <c r="EO267" t="s">
        <v>6</v>
      </c>
      <c r="EQ267">
        <v>0</v>
      </c>
      <c r="ER267">
        <v>4929.3500000000004</v>
      </c>
      <c r="ES267">
        <v>691.67</v>
      </c>
      <c r="ET267">
        <v>0</v>
      </c>
      <c r="EU267">
        <v>0</v>
      </c>
      <c r="EV267">
        <v>0</v>
      </c>
      <c r="EW267">
        <v>0</v>
      </c>
      <c r="EX267">
        <v>0</v>
      </c>
      <c r="EZ267">
        <v>5</v>
      </c>
      <c r="FC267">
        <v>0</v>
      </c>
      <c r="FD267">
        <v>18</v>
      </c>
      <c r="FF267">
        <v>4929.3500000000004</v>
      </c>
      <c r="FQ267">
        <v>0</v>
      </c>
      <c r="FR267">
        <f t="shared" si="260"/>
        <v>0</v>
      </c>
      <c r="FS267">
        <v>0</v>
      </c>
      <c r="FX267">
        <v>0</v>
      </c>
      <c r="FY267">
        <v>0</v>
      </c>
      <c r="GA267" t="s">
        <v>37</v>
      </c>
      <c r="GD267">
        <v>1</v>
      </c>
      <c r="GF267">
        <v>2111049581</v>
      </c>
      <c r="GG267">
        <v>2</v>
      </c>
      <c r="GH267">
        <v>3</v>
      </c>
      <c r="GI267">
        <v>5</v>
      </c>
      <c r="GJ267">
        <v>0</v>
      </c>
      <c r="GK267">
        <v>0</v>
      </c>
      <c r="GL267">
        <f t="shared" si="261"/>
        <v>0</v>
      </c>
      <c r="GM267">
        <f t="shared" si="262"/>
        <v>957</v>
      </c>
      <c r="GN267">
        <f t="shared" si="263"/>
        <v>957</v>
      </c>
      <c r="GO267">
        <f t="shared" si="264"/>
        <v>0</v>
      </c>
      <c r="GP267">
        <f t="shared" si="265"/>
        <v>0</v>
      </c>
      <c r="GR267">
        <v>1</v>
      </c>
      <c r="GS267">
        <v>1</v>
      </c>
      <c r="GT267">
        <v>0</v>
      </c>
      <c r="GU267" t="s">
        <v>6</v>
      </c>
      <c r="GV267">
        <f t="shared" si="266"/>
        <v>0</v>
      </c>
      <c r="GW267">
        <v>1</v>
      </c>
      <c r="GX267">
        <f t="shared" si="267"/>
        <v>0</v>
      </c>
      <c r="HA267">
        <v>0</v>
      </c>
      <c r="HB267">
        <v>0</v>
      </c>
      <c r="HC267">
        <f t="shared" si="268"/>
        <v>0</v>
      </c>
      <c r="HE267" t="s">
        <v>38</v>
      </c>
      <c r="HF267" t="s">
        <v>39</v>
      </c>
      <c r="HM267" t="s">
        <v>6</v>
      </c>
      <c r="HN267" t="s">
        <v>6</v>
      </c>
      <c r="HO267" t="s">
        <v>6</v>
      </c>
      <c r="HP267" t="s">
        <v>6</v>
      </c>
      <c r="HQ267" t="s">
        <v>6</v>
      </c>
      <c r="IF267">
        <v>-1</v>
      </c>
      <c r="IK267">
        <v>0</v>
      </c>
    </row>
    <row r="268" spans="1:255" x14ac:dyDescent="0.2">
      <c r="A268" s="2">
        <v>18</v>
      </c>
      <c r="B268" s="2">
        <v>1</v>
      </c>
      <c r="C268" s="2">
        <v>408</v>
      </c>
      <c r="D268" s="2"/>
      <c r="E268" s="2" t="s">
        <v>427</v>
      </c>
      <c r="F268" s="2" t="s">
        <v>124</v>
      </c>
      <c r="G268" s="2" t="s">
        <v>125</v>
      </c>
      <c r="H268" s="2" t="s">
        <v>43</v>
      </c>
      <c r="I268" s="2">
        <f>I264*J268</f>
        <v>30</v>
      </c>
      <c r="J268" s="216">
        <f>'5.Ведомость_списания'!F128</f>
        <v>100</v>
      </c>
      <c r="K268" s="2">
        <v>100</v>
      </c>
      <c r="L268" s="2"/>
      <c r="M268" s="2"/>
      <c r="N268" s="2"/>
      <c r="O268" s="2">
        <f t="shared" si="237"/>
        <v>45421</v>
      </c>
      <c r="P268" s="2">
        <f t="shared" si="238"/>
        <v>45421</v>
      </c>
      <c r="Q268" s="2">
        <f t="shared" si="239"/>
        <v>0</v>
      </c>
      <c r="R268" s="2">
        <f t="shared" si="240"/>
        <v>0</v>
      </c>
      <c r="S268" s="2">
        <f t="shared" si="241"/>
        <v>0</v>
      </c>
      <c r="T268" s="2">
        <f t="shared" si="242"/>
        <v>0</v>
      </c>
      <c r="U268" s="2">
        <f t="shared" si="243"/>
        <v>0</v>
      </c>
      <c r="V268" s="2">
        <f t="shared" si="244"/>
        <v>0</v>
      </c>
      <c r="W268" s="2">
        <f t="shared" si="245"/>
        <v>0</v>
      </c>
      <c r="X268" s="2">
        <f t="shared" si="246"/>
        <v>0</v>
      </c>
      <c r="Y268" s="2">
        <f t="shared" si="247"/>
        <v>0</v>
      </c>
      <c r="Z268" s="2"/>
      <c r="AA268" s="2">
        <v>86295183</v>
      </c>
      <c r="AB268" s="2">
        <f t="shared" si="248"/>
        <v>1514.04</v>
      </c>
      <c r="AC268" s="2">
        <f>ROUND((ES268),2)</f>
        <v>1514.04</v>
      </c>
      <c r="AD268" s="2">
        <f>ROUND((((ET268)-(EU268))+AE268),2)</f>
        <v>0</v>
      </c>
      <c r="AE268" s="2">
        <f t="shared" si="287"/>
        <v>0</v>
      </c>
      <c r="AF268" s="2">
        <f t="shared" si="287"/>
        <v>0</v>
      </c>
      <c r="AG268" s="2">
        <f t="shared" si="249"/>
        <v>0</v>
      </c>
      <c r="AH268" s="2">
        <f t="shared" si="288"/>
        <v>0</v>
      </c>
      <c r="AI268" s="2">
        <f t="shared" si="288"/>
        <v>0</v>
      </c>
      <c r="AJ268" s="2">
        <f t="shared" si="250"/>
        <v>0</v>
      </c>
      <c r="AK268" s="2">
        <v>1514.04</v>
      </c>
      <c r="AL268" s="110">
        <f>'1.Лок.смета.и.Акт'!F510</f>
        <v>1514.04</v>
      </c>
      <c r="AM268" s="2">
        <v>0</v>
      </c>
      <c r="AN268" s="2">
        <v>0</v>
      </c>
      <c r="AO268" s="2">
        <v>0</v>
      </c>
      <c r="AP268" s="2">
        <v>0</v>
      </c>
      <c r="AQ268" s="2">
        <v>0</v>
      </c>
      <c r="AR268" s="2">
        <v>0</v>
      </c>
      <c r="AS268" s="2">
        <v>0</v>
      </c>
      <c r="AT268" s="2">
        <v>0</v>
      </c>
      <c r="AU268" s="2">
        <v>0</v>
      </c>
      <c r="AV268" s="2">
        <v>1</v>
      </c>
      <c r="AW268" s="2">
        <v>1</v>
      </c>
      <c r="AX268" s="2"/>
      <c r="AY268" s="2"/>
      <c r="AZ268" s="2">
        <v>1</v>
      </c>
      <c r="BA268" s="2">
        <v>1</v>
      </c>
      <c r="BB268" s="2">
        <v>1</v>
      </c>
      <c r="BC268" s="2">
        <v>1</v>
      </c>
      <c r="BD268" s="2" t="s">
        <v>6</v>
      </c>
      <c r="BE268" s="2" t="s">
        <v>6</v>
      </c>
      <c r="BF268" s="2" t="s">
        <v>6</v>
      </c>
      <c r="BG268" s="2" t="s">
        <v>6</v>
      </c>
      <c r="BH268" s="2">
        <v>3</v>
      </c>
      <c r="BI268" s="2">
        <v>1</v>
      </c>
      <c r="BJ268" s="2" t="s">
        <v>126</v>
      </c>
      <c r="BK268" s="2"/>
      <c r="BL268" s="2"/>
      <c r="BM268" s="2">
        <v>500001</v>
      </c>
      <c r="BN268" s="2">
        <v>0</v>
      </c>
      <c r="BO268" s="2" t="s">
        <v>6</v>
      </c>
      <c r="BP268" s="2">
        <v>0</v>
      </c>
      <c r="BQ268" s="2">
        <v>20</v>
      </c>
      <c r="BR268" s="2">
        <v>0</v>
      </c>
      <c r="BS268" s="2">
        <v>1</v>
      </c>
      <c r="BT268" s="2">
        <v>1</v>
      </c>
      <c r="BU268" s="2">
        <v>1</v>
      </c>
      <c r="BV268" s="2">
        <v>1</v>
      </c>
      <c r="BW268" s="2">
        <v>1</v>
      </c>
      <c r="BX268" s="2">
        <v>1</v>
      </c>
      <c r="BY268" s="2" t="s">
        <v>6</v>
      </c>
      <c r="BZ268" s="2">
        <v>0</v>
      </c>
      <c r="CA268" s="2">
        <v>0</v>
      </c>
      <c r="CB268" s="2" t="s">
        <v>6</v>
      </c>
      <c r="CC268" s="2"/>
      <c r="CD268" s="2"/>
      <c r="CE268" s="2">
        <v>0</v>
      </c>
      <c r="CF268" s="2">
        <v>0</v>
      </c>
      <c r="CG268" s="2">
        <v>0</v>
      </c>
      <c r="CH268" s="2"/>
      <c r="CI268" s="2"/>
      <c r="CJ268" s="2"/>
      <c r="CK268" s="2"/>
      <c r="CL268" s="2"/>
      <c r="CM268" s="2">
        <v>0</v>
      </c>
      <c r="CN268" s="2" t="s">
        <v>6</v>
      </c>
      <c r="CO268" s="2">
        <v>0</v>
      </c>
      <c r="CP268" s="2">
        <f t="shared" si="251"/>
        <v>45421</v>
      </c>
      <c r="CQ268" s="2">
        <f t="shared" si="252"/>
        <v>1514.04</v>
      </c>
      <c r="CR268" s="2">
        <f t="shared" si="253"/>
        <v>0</v>
      </c>
      <c r="CS268" s="2">
        <f t="shared" si="254"/>
        <v>0</v>
      </c>
      <c r="CT268" s="2">
        <f t="shared" si="255"/>
        <v>0</v>
      </c>
      <c r="CU268" s="2">
        <f t="shared" si="256"/>
        <v>0</v>
      </c>
      <c r="CV268" s="2">
        <f t="shared" si="257"/>
        <v>0</v>
      </c>
      <c r="CW268" s="2">
        <f t="shared" si="258"/>
        <v>0</v>
      </c>
      <c r="CX268" s="2">
        <f t="shared" si="259"/>
        <v>0</v>
      </c>
      <c r="CY268" s="2">
        <f>(((S268+(R268*IF(0,0,1)))*AT268)/100)</f>
        <v>0</v>
      </c>
      <c r="CZ268" s="2">
        <f>(((S268+(R268*IF(0,0,1)))*AU268)/100)</f>
        <v>0</v>
      </c>
      <c r="DA268" s="2"/>
      <c r="DB268" s="2"/>
      <c r="DC268" s="2" t="s">
        <v>6</v>
      </c>
      <c r="DD268" s="2" t="s">
        <v>6</v>
      </c>
      <c r="DE268" s="2" t="s">
        <v>6</v>
      </c>
      <c r="DF268" s="2" t="s">
        <v>6</v>
      </c>
      <c r="DG268" s="2" t="s">
        <v>6</v>
      </c>
      <c r="DH268" s="2" t="s">
        <v>6</v>
      </c>
      <c r="DI268" s="2" t="s">
        <v>6</v>
      </c>
      <c r="DJ268" s="2" t="s">
        <v>6</v>
      </c>
      <c r="DK268" s="2" t="s">
        <v>6</v>
      </c>
      <c r="DL268" s="2" t="s">
        <v>6</v>
      </c>
      <c r="DM268" s="2" t="s">
        <v>6</v>
      </c>
      <c r="DN268" s="2">
        <v>0</v>
      </c>
      <c r="DO268" s="2">
        <v>0</v>
      </c>
      <c r="DP268" s="2">
        <v>1</v>
      </c>
      <c r="DQ268" s="2">
        <v>1</v>
      </c>
      <c r="DR268" s="2"/>
      <c r="DS268" s="2"/>
      <c r="DT268" s="2"/>
      <c r="DU268" s="2">
        <v>1010</v>
      </c>
      <c r="DV268" s="2" t="s">
        <v>43</v>
      </c>
      <c r="DW268" s="2" t="s">
        <v>43</v>
      </c>
      <c r="DX268" s="2">
        <v>1</v>
      </c>
      <c r="DY268" s="2"/>
      <c r="DZ268" s="2" t="s">
        <v>6</v>
      </c>
      <c r="EA268" s="2" t="s">
        <v>6</v>
      </c>
      <c r="EB268" s="2" t="s">
        <v>6</v>
      </c>
      <c r="EC268" s="2" t="s">
        <v>6</v>
      </c>
      <c r="ED268" s="2"/>
      <c r="EE268" s="2">
        <v>54938781</v>
      </c>
      <c r="EF268" s="2">
        <v>20</v>
      </c>
      <c r="EG268" s="2" t="s">
        <v>34</v>
      </c>
      <c r="EH268" s="2">
        <v>0</v>
      </c>
      <c r="EI268" s="2" t="s">
        <v>6</v>
      </c>
      <c r="EJ268" s="2">
        <v>1</v>
      </c>
      <c r="EK268" s="2">
        <v>500001</v>
      </c>
      <c r="EL268" s="2" t="s">
        <v>35</v>
      </c>
      <c r="EM268" s="2" t="s">
        <v>36</v>
      </c>
      <c r="EN268" s="2"/>
      <c r="EO268" s="2" t="s">
        <v>6</v>
      </c>
      <c r="EP268" s="2"/>
      <c r="EQ268" s="2">
        <v>0</v>
      </c>
      <c r="ER268" s="2">
        <v>1514.04</v>
      </c>
      <c r="ES268" s="110">
        <f>'1.Лок.смета.и.Акт'!F510</f>
        <v>1514.04</v>
      </c>
      <c r="ET268" s="2">
        <v>0</v>
      </c>
      <c r="EU268" s="2">
        <v>0</v>
      </c>
      <c r="EV268" s="2">
        <v>0</v>
      </c>
      <c r="EW268" s="2">
        <v>0</v>
      </c>
      <c r="EX268" s="2">
        <v>0</v>
      </c>
      <c r="EY268" s="2"/>
      <c r="EZ268" s="2"/>
      <c r="FA268" s="2"/>
      <c r="FB268" s="2"/>
      <c r="FC268" s="2"/>
      <c r="FD268" s="2"/>
      <c r="FE268" s="2"/>
      <c r="FF268" s="2"/>
      <c r="FG268" s="2"/>
      <c r="FH268" s="2"/>
      <c r="FI268" s="2"/>
      <c r="FJ268" s="2"/>
      <c r="FK268" s="2"/>
      <c r="FL268" s="2"/>
      <c r="FM268" s="2"/>
      <c r="FN268" s="2"/>
      <c r="FO268" s="2"/>
      <c r="FP268" s="2"/>
      <c r="FQ268" s="2">
        <v>0</v>
      </c>
      <c r="FR268" s="2">
        <f t="shared" si="260"/>
        <v>0</v>
      </c>
      <c r="FS268" s="2">
        <v>0</v>
      </c>
      <c r="FT268" s="2"/>
      <c r="FU268" s="2"/>
      <c r="FV268" s="2"/>
      <c r="FW268" s="2"/>
      <c r="FX268" s="2">
        <v>0</v>
      </c>
      <c r="FY268" s="2">
        <v>0</v>
      </c>
      <c r="FZ268" s="2"/>
      <c r="GA268" s="2" t="s">
        <v>6</v>
      </c>
      <c r="GB268" s="2"/>
      <c r="GC268" s="2"/>
      <c r="GD268" s="2">
        <v>1</v>
      </c>
      <c r="GE268" s="2"/>
      <c r="GF268" s="2">
        <v>-1915266066</v>
      </c>
      <c r="GG268" s="2">
        <v>2</v>
      </c>
      <c r="GH268" s="2">
        <v>0</v>
      </c>
      <c r="GI268" s="2">
        <v>-2</v>
      </c>
      <c r="GJ268" s="2">
        <v>0</v>
      </c>
      <c r="GK268" s="2">
        <v>0</v>
      </c>
      <c r="GL268" s="2">
        <f t="shared" si="261"/>
        <v>0</v>
      </c>
      <c r="GM268" s="2">
        <f t="shared" si="262"/>
        <v>45421</v>
      </c>
      <c r="GN268" s="2">
        <f t="shared" si="263"/>
        <v>45421</v>
      </c>
      <c r="GO268" s="2">
        <f t="shared" si="264"/>
        <v>0</v>
      </c>
      <c r="GP268" s="2">
        <f t="shared" si="265"/>
        <v>0</v>
      </c>
      <c r="GQ268" s="2"/>
      <c r="GR268" s="2">
        <v>0</v>
      </c>
      <c r="GS268" s="2">
        <v>3</v>
      </c>
      <c r="GT268" s="2">
        <v>0</v>
      </c>
      <c r="GU268" s="2" t="s">
        <v>6</v>
      </c>
      <c r="GV268" s="2">
        <f t="shared" si="266"/>
        <v>0</v>
      </c>
      <c r="GW268" s="2">
        <v>1</v>
      </c>
      <c r="GX268" s="2">
        <f t="shared" si="267"/>
        <v>0</v>
      </c>
      <c r="GY268" s="2"/>
      <c r="GZ268" s="2"/>
      <c r="HA268" s="2">
        <v>0</v>
      </c>
      <c r="HB268" s="2">
        <v>0</v>
      </c>
      <c r="HC268" s="2">
        <f t="shared" si="268"/>
        <v>0</v>
      </c>
      <c r="HD268" s="2"/>
      <c r="HE268" s="2" t="s">
        <v>6</v>
      </c>
      <c r="HF268" s="2" t="s">
        <v>6</v>
      </c>
      <c r="HG268" s="2"/>
      <c r="HH268" s="2"/>
      <c r="HI268" s="2"/>
      <c r="HJ268" s="2"/>
      <c r="HK268" s="2"/>
      <c r="HL268" s="2"/>
      <c r="HM268" s="2" t="s">
        <v>6</v>
      </c>
      <c r="HN268" s="2" t="s">
        <v>6</v>
      </c>
      <c r="HO268" s="2" t="s">
        <v>6</v>
      </c>
      <c r="HP268" s="2" t="s">
        <v>6</v>
      </c>
      <c r="HQ268" s="2" t="s">
        <v>6</v>
      </c>
      <c r="HR268" s="2"/>
      <c r="HS268" s="2"/>
      <c r="HT268" s="2"/>
      <c r="HU268" s="2"/>
      <c r="HV268" s="2"/>
      <c r="HW268" s="2"/>
      <c r="HX268" s="2"/>
      <c r="HY268" s="2"/>
      <c r="HZ268" s="2"/>
      <c r="IA268" s="2"/>
      <c r="IB268" s="2"/>
      <c r="IC268" s="2"/>
      <c r="ID268" s="2"/>
      <c r="IE268" s="2"/>
      <c r="IF268" s="2">
        <v>-1</v>
      </c>
      <c r="IG268" s="2"/>
      <c r="IH268" s="2"/>
      <c r="II268" s="2"/>
      <c r="IJ268" s="2"/>
      <c r="IK268" s="2">
        <v>0</v>
      </c>
      <c r="IL268" s="2"/>
      <c r="IM268" s="2"/>
      <c r="IN268" s="2"/>
      <c r="IO268" s="2"/>
      <c r="IP268" s="2"/>
      <c r="IQ268" s="2"/>
      <c r="IR268" s="2"/>
      <c r="IS268" s="2"/>
      <c r="IT268" s="2"/>
      <c r="IU268" s="2"/>
    </row>
    <row r="269" spans="1:255" x14ac:dyDescent="0.2">
      <c r="A269">
        <v>18</v>
      </c>
      <c r="B269">
        <v>1</v>
      </c>
      <c r="C269">
        <v>414</v>
      </c>
      <c r="E269" t="s">
        <v>427</v>
      </c>
      <c r="F269" t="e">
        <f>'2.Лок.смета.и.Акт'!#REF!</f>
        <v>#REF!</v>
      </c>
      <c r="G269" t="s">
        <v>125</v>
      </c>
      <c r="H269" t="s">
        <v>43</v>
      </c>
      <c r="I269">
        <f>I265*J269</f>
        <v>30</v>
      </c>
      <c r="J269">
        <v>100</v>
      </c>
      <c r="K269">
        <v>100</v>
      </c>
      <c r="O269">
        <f t="shared" si="237"/>
        <v>342398</v>
      </c>
      <c r="P269">
        <f t="shared" si="238"/>
        <v>342398</v>
      </c>
      <c r="Q269">
        <f t="shared" si="239"/>
        <v>0</v>
      </c>
      <c r="R269">
        <f t="shared" si="240"/>
        <v>0</v>
      </c>
      <c r="S269">
        <f t="shared" si="241"/>
        <v>0</v>
      </c>
      <c r="T269">
        <f t="shared" si="242"/>
        <v>0</v>
      </c>
      <c r="U269">
        <f t="shared" si="243"/>
        <v>0</v>
      </c>
      <c r="V269">
        <f t="shared" si="244"/>
        <v>0</v>
      </c>
      <c r="W269">
        <f t="shared" si="245"/>
        <v>0</v>
      </c>
      <c r="X269">
        <f t="shared" si="246"/>
        <v>0</v>
      </c>
      <c r="Y269">
        <f t="shared" si="247"/>
        <v>0</v>
      </c>
      <c r="AA269">
        <v>86295184</v>
      </c>
      <c r="AB269">
        <f t="shared" si="248"/>
        <v>1509.69</v>
      </c>
      <c r="AC269">
        <f>ROUND((ES269),2)</f>
        <v>1509.69</v>
      </c>
      <c r="AD269">
        <f>ROUND((((ET269)-(EU269))+AE269),2)</f>
        <v>0</v>
      </c>
      <c r="AE269">
        <f t="shared" si="287"/>
        <v>0</v>
      </c>
      <c r="AF269">
        <f t="shared" si="287"/>
        <v>0</v>
      </c>
      <c r="AG269">
        <f t="shared" si="249"/>
        <v>0</v>
      </c>
      <c r="AH269">
        <f t="shared" si="288"/>
        <v>0</v>
      </c>
      <c r="AI269">
        <f t="shared" si="288"/>
        <v>0</v>
      </c>
      <c r="AJ269">
        <f t="shared" si="250"/>
        <v>0</v>
      </c>
      <c r="AK269">
        <v>1509.69</v>
      </c>
      <c r="AL269">
        <v>1509.69</v>
      </c>
      <c r="AM269">
        <v>0</v>
      </c>
      <c r="AN269">
        <v>0</v>
      </c>
      <c r="AO269">
        <v>0</v>
      </c>
      <c r="AP269">
        <v>0</v>
      </c>
      <c r="AQ269">
        <v>0</v>
      </c>
      <c r="AR269">
        <v>0</v>
      </c>
      <c r="AS269">
        <v>0</v>
      </c>
      <c r="AT269">
        <v>0</v>
      </c>
      <c r="AU269">
        <v>0</v>
      </c>
      <c r="AV269">
        <v>1</v>
      </c>
      <c r="AW269">
        <v>1</v>
      </c>
      <c r="AZ269">
        <v>1</v>
      </c>
      <c r="BA269">
        <v>1</v>
      </c>
      <c r="BB269">
        <v>1</v>
      </c>
      <c r="BC269">
        <v>7.56</v>
      </c>
      <c r="BD269" t="s">
        <v>6</v>
      </c>
      <c r="BE269" t="s">
        <v>6</v>
      </c>
      <c r="BF269" t="s">
        <v>6</v>
      </c>
      <c r="BG269" t="s">
        <v>6</v>
      </c>
      <c r="BH269">
        <v>3</v>
      </c>
      <c r="BI269">
        <v>1</v>
      </c>
      <c r="BJ269" t="s">
        <v>126</v>
      </c>
      <c r="BM269">
        <v>500001</v>
      </c>
      <c r="BN269">
        <v>0</v>
      </c>
      <c r="BO269" t="s">
        <v>6</v>
      </c>
      <c r="BP269">
        <v>0</v>
      </c>
      <c r="BQ269">
        <v>20</v>
      </c>
      <c r="BR269">
        <v>0</v>
      </c>
      <c r="BS269">
        <v>1</v>
      </c>
      <c r="BT269">
        <v>1</v>
      </c>
      <c r="BU269">
        <v>1</v>
      </c>
      <c r="BV269">
        <v>1</v>
      </c>
      <c r="BW269">
        <v>1</v>
      </c>
      <c r="BX269">
        <v>1</v>
      </c>
      <c r="BY269" t="s">
        <v>6</v>
      </c>
      <c r="BZ269">
        <v>0</v>
      </c>
      <c r="CA269">
        <v>0</v>
      </c>
      <c r="CB269" t="s">
        <v>6</v>
      </c>
      <c r="CE269">
        <v>0</v>
      </c>
      <c r="CF269">
        <v>0</v>
      </c>
      <c r="CG269">
        <v>0</v>
      </c>
      <c r="CM269">
        <v>0</v>
      </c>
      <c r="CN269" t="s">
        <v>6</v>
      </c>
      <c r="CO269">
        <v>0</v>
      </c>
      <c r="CP269">
        <f t="shared" si="251"/>
        <v>342398</v>
      </c>
      <c r="CQ269">
        <f t="shared" si="252"/>
        <v>11413.2564</v>
      </c>
      <c r="CR269">
        <f t="shared" si="253"/>
        <v>0</v>
      </c>
      <c r="CS269">
        <f t="shared" si="254"/>
        <v>0</v>
      </c>
      <c r="CT269">
        <f t="shared" si="255"/>
        <v>0</v>
      </c>
      <c r="CU269">
        <f t="shared" si="256"/>
        <v>0</v>
      </c>
      <c r="CV269">
        <f t="shared" si="257"/>
        <v>0</v>
      </c>
      <c r="CW269">
        <f t="shared" si="258"/>
        <v>0</v>
      </c>
      <c r="CX269">
        <f t="shared" si="259"/>
        <v>0</v>
      </c>
      <c r="CY269">
        <f>(S269+R269)*(BZ269/100)</f>
        <v>0</v>
      </c>
      <c r="CZ269">
        <f>(S269+R269)*(CA269/100)</f>
        <v>0</v>
      </c>
      <c r="DC269" t="s">
        <v>6</v>
      </c>
      <c r="DD269" t="s">
        <v>6</v>
      </c>
      <c r="DE269" t="s">
        <v>6</v>
      </c>
      <c r="DF269" t="s">
        <v>6</v>
      </c>
      <c r="DG269" t="s">
        <v>6</v>
      </c>
      <c r="DH269" t="s">
        <v>6</v>
      </c>
      <c r="DI269" t="s">
        <v>6</v>
      </c>
      <c r="DJ269" t="s">
        <v>6</v>
      </c>
      <c r="DK269" t="s">
        <v>6</v>
      </c>
      <c r="DL269" t="s">
        <v>6</v>
      </c>
      <c r="DM269" t="s">
        <v>6</v>
      </c>
      <c r="DN269">
        <v>0</v>
      </c>
      <c r="DO269">
        <v>0</v>
      </c>
      <c r="DP269">
        <v>1</v>
      </c>
      <c r="DQ269">
        <v>1</v>
      </c>
      <c r="DU269">
        <v>1010</v>
      </c>
      <c r="DV269" t="s">
        <v>43</v>
      </c>
      <c r="DW269" t="e">
        <f>'2.Лок.смета.и.Акт'!#REF!</f>
        <v>#REF!</v>
      </c>
      <c r="DX269">
        <v>1</v>
      </c>
      <c r="DZ269" t="s">
        <v>6</v>
      </c>
      <c r="EA269" t="s">
        <v>6</v>
      </c>
      <c r="EB269" t="s">
        <v>6</v>
      </c>
      <c r="EC269" t="s">
        <v>6</v>
      </c>
      <c r="EE269">
        <v>54938781</v>
      </c>
      <c r="EF269">
        <v>20</v>
      </c>
      <c r="EG269" t="s">
        <v>34</v>
      </c>
      <c r="EH269">
        <v>0</v>
      </c>
      <c r="EI269" t="s">
        <v>6</v>
      </c>
      <c r="EJ269">
        <v>1</v>
      </c>
      <c r="EK269">
        <v>500001</v>
      </c>
      <c r="EL269" t="s">
        <v>35</v>
      </c>
      <c r="EM269" t="s">
        <v>36</v>
      </c>
      <c r="EO269" t="s">
        <v>6</v>
      </c>
      <c r="EQ269">
        <v>0</v>
      </c>
      <c r="ER269">
        <v>10759.07</v>
      </c>
      <c r="ES269">
        <v>1509.69</v>
      </c>
      <c r="ET269">
        <v>0</v>
      </c>
      <c r="EU269">
        <v>0</v>
      </c>
      <c r="EV269">
        <v>0</v>
      </c>
      <c r="EW269">
        <v>0</v>
      </c>
      <c r="EX269">
        <v>0</v>
      </c>
      <c r="EZ269">
        <v>5</v>
      </c>
      <c r="FC269">
        <v>0</v>
      </c>
      <c r="FD269">
        <v>18</v>
      </c>
      <c r="FF269">
        <v>10759.07</v>
      </c>
      <c r="FQ269">
        <v>0</v>
      </c>
      <c r="FR269">
        <f t="shared" si="260"/>
        <v>0</v>
      </c>
      <c r="FS269">
        <v>0</v>
      </c>
      <c r="FX269">
        <v>0</v>
      </c>
      <c r="FY269">
        <v>0</v>
      </c>
      <c r="GA269" t="s">
        <v>127</v>
      </c>
      <c r="GD269">
        <v>1</v>
      </c>
      <c r="GF269">
        <v>-1915266066</v>
      </c>
      <c r="GG269">
        <v>2</v>
      </c>
      <c r="GH269">
        <v>3</v>
      </c>
      <c r="GI269">
        <v>5</v>
      </c>
      <c r="GJ269">
        <v>0</v>
      </c>
      <c r="GK269">
        <v>0</v>
      </c>
      <c r="GL269">
        <f t="shared" si="261"/>
        <v>0</v>
      </c>
      <c r="GM269">
        <f t="shared" si="262"/>
        <v>342398</v>
      </c>
      <c r="GN269">
        <f t="shared" si="263"/>
        <v>342398</v>
      </c>
      <c r="GO269">
        <f t="shared" si="264"/>
        <v>0</v>
      </c>
      <c r="GP269">
        <f t="shared" si="265"/>
        <v>0</v>
      </c>
      <c r="GR269">
        <v>1</v>
      </c>
      <c r="GS269">
        <v>1</v>
      </c>
      <c r="GT269">
        <v>0</v>
      </c>
      <c r="GU269" t="s">
        <v>6</v>
      </c>
      <c r="GV269">
        <f t="shared" si="266"/>
        <v>0</v>
      </c>
      <c r="GW269">
        <v>1</v>
      </c>
      <c r="GX269">
        <f t="shared" si="267"/>
        <v>0</v>
      </c>
      <c r="HA269">
        <v>0</v>
      </c>
      <c r="HB269">
        <v>0</v>
      </c>
      <c r="HC269">
        <f t="shared" si="268"/>
        <v>0</v>
      </c>
      <c r="HE269" t="s">
        <v>38</v>
      </c>
      <c r="HF269" t="s">
        <v>39</v>
      </c>
      <c r="HM269" t="s">
        <v>6</v>
      </c>
      <c r="HN269" t="s">
        <v>6</v>
      </c>
      <c r="HO269" t="s">
        <v>6</v>
      </c>
      <c r="HP269" t="s">
        <v>6</v>
      </c>
      <c r="HQ269" t="s">
        <v>6</v>
      </c>
      <c r="IF269">
        <v>-1</v>
      </c>
      <c r="IK269">
        <v>0</v>
      </c>
    </row>
    <row r="270" spans="1:255" x14ac:dyDescent="0.2">
      <c r="A270" s="2">
        <v>19</v>
      </c>
      <c r="B270" s="2">
        <v>1</v>
      </c>
      <c r="C270" s="2"/>
      <c r="D270" s="2"/>
      <c r="E270" s="2"/>
      <c r="F270" s="2" t="s">
        <v>6</v>
      </c>
      <c r="G270" s="2" t="s">
        <v>428</v>
      </c>
      <c r="H270" s="2" t="s">
        <v>6</v>
      </c>
      <c r="I270" s="2"/>
      <c r="J270" s="2"/>
      <c r="K270" s="2"/>
      <c r="L270" s="2"/>
      <c r="M270" s="2"/>
      <c r="N270" s="2"/>
      <c r="O270" s="2"/>
      <c r="P270" s="2"/>
      <c r="Q270" s="2"/>
      <c r="R270" s="2"/>
      <c r="S270" s="2"/>
      <c r="T270" s="2"/>
      <c r="U270" s="2"/>
      <c r="V270" s="2"/>
      <c r="W270" s="2"/>
      <c r="X270" s="2"/>
      <c r="Y270" s="2"/>
      <c r="Z270" s="2"/>
      <c r="AA270" s="2">
        <v>1</v>
      </c>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v>-1</v>
      </c>
      <c r="IG270" s="2"/>
      <c r="IH270" s="2"/>
      <c r="II270" s="2"/>
      <c r="IJ270" s="2"/>
      <c r="IK270" s="2">
        <v>0</v>
      </c>
      <c r="IL270" s="2"/>
      <c r="IM270" s="2"/>
      <c r="IN270" s="2"/>
      <c r="IO270" s="2"/>
      <c r="IP270" s="2"/>
      <c r="IQ270" s="2"/>
      <c r="IR270" s="2"/>
      <c r="IS270" s="2"/>
      <c r="IT270" s="2"/>
      <c r="IU270" s="2"/>
    </row>
    <row r="271" spans="1:255" x14ac:dyDescent="0.2">
      <c r="A271" s="2">
        <v>17</v>
      </c>
      <c r="B271" s="2">
        <v>1</v>
      </c>
      <c r="C271" s="2">
        <f>ROW(SmtRes!A427)</f>
        <v>427</v>
      </c>
      <c r="D271" s="2">
        <f>ROW(EtalonRes!A469)</f>
        <v>469</v>
      </c>
      <c r="E271" s="2" t="s">
        <v>429</v>
      </c>
      <c r="F271" s="2" t="s">
        <v>130</v>
      </c>
      <c r="G271" s="2" t="s">
        <v>131</v>
      </c>
      <c r="H271" s="2" t="s">
        <v>132</v>
      </c>
      <c r="I271" s="2">
        <f>'2.Лок.смета.и.Акт'!E58</f>
        <v>1.077</v>
      </c>
      <c r="J271" s="2">
        <v>0</v>
      </c>
      <c r="K271" s="2">
        <v>1.077</v>
      </c>
      <c r="L271" s="2"/>
      <c r="M271" s="2"/>
      <c r="N271" s="2"/>
      <c r="O271" s="2">
        <f t="shared" ref="O271:O302" si="289">ROUND(CP271,0)</f>
        <v>748</v>
      </c>
      <c r="P271" s="2">
        <f t="shared" ref="P271:P302" si="290">ROUND(CQ271*I271,0)</f>
        <v>0</v>
      </c>
      <c r="Q271" s="2">
        <f t="shared" ref="Q271:Q302" si="291">ROUND(CR271*I271,0)</f>
        <v>282</v>
      </c>
      <c r="R271" s="2">
        <f t="shared" ref="R271:R302" si="292">ROUND(CS271*I271,0)</f>
        <v>6</v>
      </c>
      <c r="S271" s="2">
        <f t="shared" ref="S271:S302" si="293">ROUND(CT271*I271,0)</f>
        <v>466</v>
      </c>
      <c r="T271" s="2">
        <f t="shared" ref="T271:T302" si="294">ROUND(CU271*I271,0)</f>
        <v>0</v>
      </c>
      <c r="U271" s="2">
        <f t="shared" ref="U271:U302" si="295">CV271*I271</f>
        <v>49.165049999999994</v>
      </c>
      <c r="V271" s="2">
        <f t="shared" ref="V271:V302" si="296">CW271*I271</f>
        <v>0.40926000000000001</v>
      </c>
      <c r="W271" s="2">
        <f t="shared" ref="W271:W302" si="297">ROUND(CX271*I271,0)</f>
        <v>0</v>
      </c>
      <c r="X271" s="2">
        <f t="shared" ref="X271:X302" si="298">ROUND(CY271,0)</f>
        <v>732</v>
      </c>
      <c r="Y271" s="2">
        <f t="shared" ref="Y271:Y302" si="299">ROUND(CZ271,0)</f>
        <v>472</v>
      </c>
      <c r="Z271" s="2"/>
      <c r="AA271" s="2">
        <v>86295183</v>
      </c>
      <c r="AB271" s="2">
        <f t="shared" ref="AB271:AB302" si="300">ROUND((AC271+AD271+AF271),2)</f>
        <v>694.55</v>
      </c>
      <c r="AC271" s="2">
        <f>ROUND((ES271+(SUM(SmtRes!BC415:'SmtRes'!BC427)+SUM(EtalonRes!AL461:'EtalonRes'!AL469))),2)</f>
        <v>0</v>
      </c>
      <c r="AD271" s="2">
        <f t="shared" ref="AD271:AD304" si="301">ROUND((((ET271)-(EU271))+AE271),2)</f>
        <v>261.79000000000002</v>
      </c>
      <c r="AE271" s="2">
        <f t="shared" ref="AE271:AE304" si="302">ROUND((EU271),2)</f>
        <v>5.17</v>
      </c>
      <c r="AF271" s="2">
        <f t="shared" ref="AF271:AF304" si="303">ROUND((EV271),2)</f>
        <v>432.76</v>
      </c>
      <c r="AG271" s="2">
        <f t="shared" ref="AG271:AG302" si="304">ROUND((AP271),2)</f>
        <v>0</v>
      </c>
      <c r="AH271" s="2">
        <f t="shared" ref="AH271:AH304" si="305">(EW271)</f>
        <v>45.65</v>
      </c>
      <c r="AI271" s="2">
        <f t="shared" ref="AI271:AI304" si="306">(EX271)</f>
        <v>0.38</v>
      </c>
      <c r="AJ271" s="2">
        <f t="shared" ref="AJ271:AJ302" si="307">(AS271)</f>
        <v>0</v>
      </c>
      <c r="AK271" s="2">
        <v>15154.2</v>
      </c>
      <c r="AL271" s="2">
        <v>14459.65</v>
      </c>
      <c r="AM271" s="2">
        <v>261.79000000000002</v>
      </c>
      <c r="AN271" s="2">
        <v>5.17</v>
      </c>
      <c r="AO271" s="2">
        <v>432.76</v>
      </c>
      <c r="AP271" s="2">
        <v>0</v>
      </c>
      <c r="AQ271" s="2">
        <v>45.65</v>
      </c>
      <c r="AR271" s="2">
        <v>0.38</v>
      </c>
      <c r="AS271" s="2">
        <v>0</v>
      </c>
      <c r="AT271" s="2">
        <v>155</v>
      </c>
      <c r="AU271" s="2">
        <v>100</v>
      </c>
      <c r="AV271" s="2">
        <v>1</v>
      </c>
      <c r="AW271" s="2">
        <v>1</v>
      </c>
      <c r="AX271" s="2"/>
      <c r="AY271" s="2"/>
      <c r="AZ271" s="2">
        <v>1</v>
      </c>
      <c r="BA271" s="2">
        <v>1</v>
      </c>
      <c r="BB271" s="2">
        <v>1</v>
      </c>
      <c r="BC271" s="2">
        <v>1</v>
      </c>
      <c r="BD271" s="2" t="s">
        <v>6</v>
      </c>
      <c r="BE271" s="2" t="s">
        <v>6</v>
      </c>
      <c r="BF271" s="2" t="s">
        <v>6</v>
      </c>
      <c r="BG271" s="2" t="s">
        <v>6</v>
      </c>
      <c r="BH271" s="2">
        <v>0</v>
      </c>
      <c r="BI271" s="2">
        <v>1</v>
      </c>
      <c r="BJ271" s="2" t="s">
        <v>133</v>
      </c>
      <c r="BK271" s="2"/>
      <c r="BL271" s="2"/>
      <c r="BM271" s="2">
        <v>7005</v>
      </c>
      <c r="BN271" s="2">
        <v>0</v>
      </c>
      <c r="BO271" s="2" t="s">
        <v>6</v>
      </c>
      <c r="BP271" s="2">
        <v>0</v>
      </c>
      <c r="BQ271" s="2">
        <v>1</v>
      </c>
      <c r="BR271" s="2">
        <v>0</v>
      </c>
      <c r="BS271" s="2">
        <v>1</v>
      </c>
      <c r="BT271" s="2">
        <v>1</v>
      </c>
      <c r="BU271" s="2">
        <v>1</v>
      </c>
      <c r="BV271" s="2">
        <v>1</v>
      </c>
      <c r="BW271" s="2">
        <v>1</v>
      </c>
      <c r="BX271" s="2">
        <v>1</v>
      </c>
      <c r="BY271" s="2" t="s">
        <v>6</v>
      </c>
      <c r="BZ271" s="2">
        <v>155</v>
      </c>
      <c r="CA271" s="2">
        <v>100</v>
      </c>
      <c r="CB271" s="2" t="s">
        <v>6</v>
      </c>
      <c r="CC271" s="2"/>
      <c r="CD271" s="2"/>
      <c r="CE271" s="2">
        <v>0</v>
      </c>
      <c r="CF271" s="2">
        <v>0</v>
      </c>
      <c r="CG271" s="2">
        <v>0</v>
      </c>
      <c r="CH271" s="2"/>
      <c r="CI271" s="2"/>
      <c r="CJ271" s="2"/>
      <c r="CK271" s="2"/>
      <c r="CL271" s="2"/>
      <c r="CM271" s="2">
        <v>0</v>
      </c>
      <c r="CN271" s="2" t="s">
        <v>6</v>
      </c>
      <c r="CO271" s="2">
        <v>0</v>
      </c>
      <c r="CP271" s="2">
        <f t="shared" ref="CP271:CP302" si="308">(P271+Q271+S271)</f>
        <v>748</v>
      </c>
      <c r="CQ271" s="2">
        <f t="shared" ref="CQ271:CQ302" si="309">AC271*BC271</f>
        <v>0</v>
      </c>
      <c r="CR271" s="2">
        <f t="shared" ref="CR271:CR302" si="310">AD271*BB271</f>
        <v>261.79000000000002</v>
      </c>
      <c r="CS271" s="2">
        <f t="shared" ref="CS271:CS302" si="311">AE271*BS271</f>
        <v>5.17</v>
      </c>
      <c r="CT271" s="2">
        <f t="shared" ref="CT271:CT302" si="312">AF271*BA271</f>
        <v>432.76</v>
      </c>
      <c r="CU271" s="2">
        <f t="shared" ref="CU271:CU302" si="313">AG271</f>
        <v>0</v>
      </c>
      <c r="CV271" s="2">
        <f t="shared" ref="CV271:CV302" si="314">AH271</f>
        <v>45.65</v>
      </c>
      <c r="CW271" s="2">
        <f t="shared" ref="CW271:CW302" si="315">AI271</f>
        <v>0.38</v>
      </c>
      <c r="CX271" s="2">
        <f t="shared" ref="CX271:CX302" si="316">AJ271</f>
        <v>0</v>
      </c>
      <c r="CY271" s="2">
        <f>(((S271+(R271*IF(0,0,1)))*AT271)/100)</f>
        <v>731.6</v>
      </c>
      <c r="CZ271" s="2">
        <f>(((S271+(R271*IF(0,0,1)))*AU271)/100)</f>
        <v>472</v>
      </c>
      <c r="DA271" s="2"/>
      <c r="DB271" s="2"/>
      <c r="DC271" s="2" t="s">
        <v>6</v>
      </c>
      <c r="DD271" s="2" t="s">
        <v>6</v>
      </c>
      <c r="DE271" s="2" t="s">
        <v>6</v>
      </c>
      <c r="DF271" s="2" t="s">
        <v>6</v>
      </c>
      <c r="DG271" s="2" t="s">
        <v>6</v>
      </c>
      <c r="DH271" s="2" t="s">
        <v>6</v>
      </c>
      <c r="DI271" s="2" t="s">
        <v>6</v>
      </c>
      <c r="DJ271" s="2" t="s">
        <v>6</v>
      </c>
      <c r="DK271" s="2" t="s">
        <v>6</v>
      </c>
      <c r="DL271" s="2" t="s">
        <v>6</v>
      </c>
      <c r="DM271" s="2" t="s">
        <v>6</v>
      </c>
      <c r="DN271" s="2">
        <v>0</v>
      </c>
      <c r="DO271" s="2">
        <v>0</v>
      </c>
      <c r="DP271" s="2">
        <v>1</v>
      </c>
      <c r="DQ271" s="2">
        <v>1</v>
      </c>
      <c r="DR271" s="2"/>
      <c r="DS271" s="2"/>
      <c r="DT271" s="2"/>
      <c r="DU271" s="2">
        <v>1013</v>
      </c>
      <c r="DV271" s="2" t="s">
        <v>132</v>
      </c>
      <c r="DW271" s="2" t="s">
        <v>132</v>
      </c>
      <c r="DX271" s="2">
        <v>1</v>
      </c>
      <c r="DY271" s="2"/>
      <c r="DZ271" s="2" t="s">
        <v>6</v>
      </c>
      <c r="EA271" s="2" t="s">
        <v>6</v>
      </c>
      <c r="EB271" s="2" t="s">
        <v>6</v>
      </c>
      <c r="EC271" s="2" t="s">
        <v>6</v>
      </c>
      <c r="ED271" s="2"/>
      <c r="EE271" s="2">
        <v>54938598</v>
      </c>
      <c r="EF271" s="2">
        <v>1</v>
      </c>
      <c r="EG271" s="2" t="s">
        <v>25</v>
      </c>
      <c r="EH271" s="2">
        <v>0</v>
      </c>
      <c r="EI271" s="2" t="s">
        <v>6</v>
      </c>
      <c r="EJ271" s="2">
        <v>1</v>
      </c>
      <c r="EK271" s="2">
        <v>7005</v>
      </c>
      <c r="EL271" s="2" t="s">
        <v>86</v>
      </c>
      <c r="EM271" s="2" t="s">
        <v>27</v>
      </c>
      <c r="EN271" s="2"/>
      <c r="EO271" s="2" t="s">
        <v>6</v>
      </c>
      <c r="EP271" s="2"/>
      <c r="EQ271" s="2">
        <v>0</v>
      </c>
      <c r="ER271" s="2">
        <v>15154.2</v>
      </c>
      <c r="ES271" s="2">
        <v>14459.65</v>
      </c>
      <c r="ET271" s="2">
        <v>261.79000000000002</v>
      </c>
      <c r="EU271" s="2">
        <v>5.17</v>
      </c>
      <c r="EV271" s="2">
        <v>432.76</v>
      </c>
      <c r="EW271" s="2">
        <v>45.65</v>
      </c>
      <c r="EX271" s="2">
        <v>0.38</v>
      </c>
      <c r="EY271" s="2">
        <v>1</v>
      </c>
      <c r="EZ271" s="2"/>
      <c r="FA271" s="2"/>
      <c r="FB271" s="2"/>
      <c r="FC271" s="2"/>
      <c r="FD271" s="2"/>
      <c r="FE271" s="2"/>
      <c r="FF271" s="2"/>
      <c r="FG271" s="2"/>
      <c r="FH271" s="2"/>
      <c r="FI271" s="2"/>
      <c r="FJ271" s="2"/>
      <c r="FK271" s="2"/>
      <c r="FL271" s="2"/>
      <c r="FM271" s="2"/>
      <c r="FN271" s="2"/>
      <c r="FO271" s="2"/>
      <c r="FP271" s="2"/>
      <c r="FQ271" s="2">
        <v>0</v>
      </c>
      <c r="FR271" s="2">
        <f t="shared" ref="FR271:FR302" si="317">ROUND(IF(BI271=3,GM271,0),0)</f>
        <v>0</v>
      </c>
      <c r="FS271" s="2">
        <v>0</v>
      </c>
      <c r="FT271" s="2"/>
      <c r="FU271" s="2"/>
      <c r="FV271" s="2"/>
      <c r="FW271" s="2"/>
      <c r="FX271" s="2">
        <v>155</v>
      </c>
      <c r="FY271" s="2">
        <v>100</v>
      </c>
      <c r="FZ271" s="2"/>
      <c r="GA271" s="2" t="s">
        <v>6</v>
      </c>
      <c r="GB271" s="2"/>
      <c r="GC271" s="2"/>
      <c r="GD271" s="2">
        <v>1</v>
      </c>
      <c r="GE271" s="2"/>
      <c r="GF271" s="2">
        <v>-1157638469</v>
      </c>
      <c r="GG271" s="2">
        <v>2</v>
      </c>
      <c r="GH271" s="2">
        <v>1</v>
      </c>
      <c r="GI271" s="2">
        <v>-2</v>
      </c>
      <c r="GJ271" s="2">
        <v>0</v>
      </c>
      <c r="GK271" s="2">
        <v>0</v>
      </c>
      <c r="GL271" s="2">
        <f t="shared" ref="GL271:GL302" si="318">ROUND(IF(AND(BH271=3,BI271=3,FS271&lt;&gt;0),P271,0),0)</f>
        <v>0</v>
      </c>
      <c r="GM271" s="2">
        <f t="shared" ref="GM271:GM302" si="319">ROUND(O271+X271+Y271,0)+GX271</f>
        <v>1952</v>
      </c>
      <c r="GN271" s="2">
        <f t="shared" ref="GN271:GN302" si="320">IF(OR(BI271=0,BI271=1),GM271-GX271,0)</f>
        <v>1952</v>
      </c>
      <c r="GO271" s="2">
        <f t="shared" ref="GO271:GO302" si="321">IF(BI271=2,GM271-GX271,0)</f>
        <v>0</v>
      </c>
      <c r="GP271" s="2">
        <f t="shared" ref="GP271:GP302" si="322">IF(BI271=4,GM271-GX271,0)</f>
        <v>0</v>
      </c>
      <c r="GQ271" s="2"/>
      <c r="GR271" s="2">
        <v>0</v>
      </c>
      <c r="GS271" s="2">
        <v>3</v>
      </c>
      <c r="GT271" s="2">
        <v>0</v>
      </c>
      <c r="GU271" s="2" t="s">
        <v>6</v>
      </c>
      <c r="GV271" s="2">
        <f t="shared" ref="GV271:GV304" si="323">ROUND((GT271),2)</f>
        <v>0</v>
      </c>
      <c r="GW271" s="2">
        <v>1</v>
      </c>
      <c r="GX271" s="2">
        <f t="shared" ref="GX271:GX302" si="324">ROUND(HC271*I271,0)</f>
        <v>0</v>
      </c>
      <c r="GY271" s="2"/>
      <c r="GZ271" s="2"/>
      <c r="HA271" s="2">
        <v>0</v>
      </c>
      <c r="HB271" s="2">
        <v>0</v>
      </c>
      <c r="HC271" s="2">
        <f t="shared" ref="HC271:HC302" si="325">GV271*GW271</f>
        <v>0</v>
      </c>
      <c r="HD271" s="2"/>
      <c r="HE271" s="2" t="s">
        <v>6</v>
      </c>
      <c r="HF271" s="2" t="s">
        <v>6</v>
      </c>
      <c r="HG271" s="2"/>
      <c r="HH271" s="2"/>
      <c r="HI271" s="2"/>
      <c r="HJ271" s="2"/>
      <c r="HK271" s="2"/>
      <c r="HL271" s="2"/>
      <c r="HM271" s="2" t="s">
        <v>6</v>
      </c>
      <c r="HN271" s="2" t="s">
        <v>6</v>
      </c>
      <c r="HO271" s="2" t="s">
        <v>6</v>
      </c>
      <c r="HP271" s="2" t="s">
        <v>6</v>
      </c>
      <c r="HQ271" s="2" t="s">
        <v>6</v>
      </c>
      <c r="HR271" s="2"/>
      <c r="HS271" s="2"/>
      <c r="HT271" s="2"/>
      <c r="HU271" s="2"/>
      <c r="HV271" s="2"/>
      <c r="HW271" s="2"/>
      <c r="HX271" s="2"/>
      <c r="HY271" s="2"/>
      <c r="HZ271" s="2"/>
      <c r="IA271" s="2"/>
      <c r="IB271" s="2"/>
      <c r="IC271" s="2"/>
      <c r="ID271" s="2"/>
      <c r="IE271" s="2"/>
      <c r="IF271" s="2">
        <v>-1</v>
      </c>
      <c r="IG271" s="2"/>
      <c r="IH271" s="2"/>
      <c r="II271" s="2"/>
      <c r="IJ271" s="2"/>
      <c r="IK271" s="2">
        <v>0</v>
      </c>
      <c r="IL271" s="2"/>
      <c r="IM271" s="2"/>
      <c r="IN271" s="2"/>
      <c r="IO271" s="2"/>
      <c r="IP271" s="2"/>
      <c r="IQ271" s="2"/>
      <c r="IR271" s="2"/>
      <c r="IS271" s="2"/>
      <c r="IT271" s="2"/>
      <c r="IU271" s="2"/>
    </row>
    <row r="272" spans="1:255" x14ac:dyDescent="0.2">
      <c r="A272">
        <v>17</v>
      </c>
      <c r="B272">
        <v>1</v>
      </c>
      <c r="C272">
        <f>ROW(SmtRes!A440)</f>
        <v>440</v>
      </c>
      <c r="D272">
        <f>ROW(EtalonRes!A478)</f>
        <v>478</v>
      </c>
      <c r="E272" t="s">
        <v>429</v>
      </c>
      <c r="F272" t="s">
        <v>130</v>
      </c>
      <c r="G272" t="s">
        <v>131</v>
      </c>
      <c r="H272" t="s">
        <v>132</v>
      </c>
      <c r="I272">
        <f>'2.Лок.смета.и.Акт'!E58</f>
        <v>1.077</v>
      </c>
      <c r="J272">
        <v>0</v>
      </c>
      <c r="K272">
        <v>1.077</v>
      </c>
      <c r="O272">
        <f t="shared" si="289"/>
        <v>14554</v>
      </c>
      <c r="P272">
        <f t="shared" si="290"/>
        <v>0</v>
      </c>
      <c r="Q272">
        <f t="shared" si="291"/>
        <v>2622</v>
      </c>
      <c r="R272">
        <f t="shared" si="292"/>
        <v>110</v>
      </c>
      <c r="S272">
        <f t="shared" si="293"/>
        <v>11932</v>
      </c>
      <c r="T272">
        <f t="shared" si="294"/>
        <v>0</v>
      </c>
      <c r="U272" t="e">
        <f t="shared" si="295"/>
        <v>#REF!</v>
      </c>
      <c r="V272">
        <f t="shared" si="296"/>
        <v>0.40926000000000001</v>
      </c>
      <c r="W272">
        <f t="shared" si="297"/>
        <v>0</v>
      </c>
      <c r="X272" t="e">
        <f t="shared" si="298"/>
        <v>#REF!</v>
      </c>
      <c r="Y272" t="e">
        <f t="shared" si="299"/>
        <v>#REF!</v>
      </c>
      <c r="AA272">
        <v>86295184</v>
      </c>
      <c r="AB272">
        <f t="shared" si="300"/>
        <v>694.55</v>
      </c>
      <c r="AC272">
        <f>ROUND((ES272+(SUM(SmtRes!BC428:'SmtRes'!BC440)+SUM(EtalonRes!AL470:'EtalonRes'!AL478))),2)</f>
        <v>0</v>
      </c>
      <c r="AD272">
        <f t="shared" si="301"/>
        <v>261.79000000000002</v>
      </c>
      <c r="AE272">
        <f t="shared" si="302"/>
        <v>5.17</v>
      </c>
      <c r="AF272">
        <f t="shared" si="303"/>
        <v>432.76</v>
      </c>
      <c r="AG272">
        <f t="shared" si="304"/>
        <v>0</v>
      </c>
      <c r="AH272" t="e">
        <f t="shared" si="305"/>
        <v>#REF!</v>
      </c>
      <c r="AI272">
        <f t="shared" si="306"/>
        <v>0.38</v>
      </c>
      <c r="AJ272">
        <f t="shared" si="307"/>
        <v>0</v>
      </c>
      <c r="AK272">
        <f>AL272+AM272+AO272</f>
        <v>15154.2</v>
      </c>
      <c r="AL272">
        <v>14459.65</v>
      </c>
      <c r="AM272" s="75">
        <f>'1.Лок.смета.и.Акт'!F520</f>
        <v>261.79000000000002</v>
      </c>
      <c r="AN272" s="75">
        <f>'1.Лок.смета.и.Акт'!F521</f>
        <v>5.17</v>
      </c>
      <c r="AO272" s="75">
        <f>'1.Лок.смета.и.Акт'!F519</f>
        <v>432.76</v>
      </c>
      <c r="AP272">
        <v>0</v>
      </c>
      <c r="AQ272" t="e">
        <f>'2.Лок.смета.и.Акт'!#REF!</f>
        <v>#REF!</v>
      </c>
      <c r="AR272">
        <v>0.38</v>
      </c>
      <c r="AS272">
        <v>0</v>
      </c>
      <c r="AT272">
        <v>147</v>
      </c>
      <c r="AU272">
        <v>85</v>
      </c>
      <c r="AV272">
        <v>1</v>
      </c>
      <c r="AW272">
        <v>1</v>
      </c>
      <c r="AZ272">
        <v>1</v>
      </c>
      <c r="BA272">
        <f>'1.Лок.смета.и.Акт'!J519</f>
        <v>25.6</v>
      </c>
      <c r="BB272">
        <f>'1.Лок.смета.и.Акт'!J520</f>
        <v>9.3000000000000007</v>
      </c>
      <c r="BC272">
        <v>7.56</v>
      </c>
      <c r="BD272" t="s">
        <v>6</v>
      </c>
      <c r="BE272" t="s">
        <v>6</v>
      </c>
      <c r="BF272" t="s">
        <v>6</v>
      </c>
      <c r="BG272" t="s">
        <v>6</v>
      </c>
      <c r="BH272">
        <v>0</v>
      </c>
      <c r="BI272">
        <v>1</v>
      </c>
      <c r="BJ272" t="s">
        <v>133</v>
      </c>
      <c r="BM272">
        <v>7005</v>
      </c>
      <c r="BN272">
        <v>0</v>
      </c>
      <c r="BO272" t="s">
        <v>130</v>
      </c>
      <c r="BP272">
        <v>1</v>
      </c>
      <c r="BQ272">
        <v>1</v>
      </c>
      <c r="BR272">
        <v>0</v>
      </c>
      <c r="BS272">
        <f>'1.Лок.смета.и.Акт'!J521</f>
        <v>19.8</v>
      </c>
      <c r="BT272">
        <v>1</v>
      </c>
      <c r="BU272">
        <v>1</v>
      </c>
      <c r="BV272">
        <v>1</v>
      </c>
      <c r="BW272">
        <v>1</v>
      </c>
      <c r="BX272">
        <v>1</v>
      </c>
      <c r="BY272" t="s">
        <v>6</v>
      </c>
      <c r="BZ272" t="e">
        <f>'2.Лок.смета.и.Акт'!#REF!</f>
        <v>#REF!</v>
      </c>
      <c r="CA272" t="e">
        <f>'2.Лок.смета.и.Акт'!#REF!</f>
        <v>#REF!</v>
      </c>
      <c r="CB272" t="s">
        <v>6</v>
      </c>
      <c r="CE272">
        <v>0</v>
      </c>
      <c r="CF272">
        <v>0</v>
      </c>
      <c r="CG272">
        <v>0</v>
      </c>
      <c r="CM272">
        <v>0</v>
      </c>
      <c r="CN272" t="s">
        <v>6</v>
      </c>
      <c r="CO272">
        <v>0</v>
      </c>
      <c r="CP272">
        <f t="shared" si="308"/>
        <v>14554</v>
      </c>
      <c r="CQ272">
        <f t="shared" si="309"/>
        <v>0</v>
      </c>
      <c r="CR272">
        <f t="shared" si="310"/>
        <v>2434.6470000000004</v>
      </c>
      <c r="CS272">
        <f t="shared" si="311"/>
        <v>102.366</v>
      </c>
      <c r="CT272">
        <f t="shared" si="312"/>
        <v>11078.656000000001</v>
      </c>
      <c r="CU272">
        <f t="shared" si="313"/>
        <v>0</v>
      </c>
      <c r="CV272" t="e">
        <f t="shared" si="314"/>
        <v>#REF!</v>
      </c>
      <c r="CW272">
        <f t="shared" si="315"/>
        <v>0.38</v>
      </c>
      <c r="CX272">
        <f t="shared" si="316"/>
        <v>0</v>
      </c>
      <c r="CY272" t="e">
        <f>(S272+R272)*(BZ272/100)</f>
        <v>#REF!</v>
      </c>
      <c r="CZ272" t="e">
        <f>(S272+R272)*(CA272/100)</f>
        <v>#REF!</v>
      </c>
      <c r="DC272" t="s">
        <v>6</v>
      </c>
      <c r="DD272" t="s">
        <v>6</v>
      </c>
      <c r="DE272" t="s">
        <v>6</v>
      </c>
      <c r="DF272" t="s">
        <v>6</v>
      </c>
      <c r="DG272" t="s">
        <v>6</v>
      </c>
      <c r="DH272" t="s">
        <v>6</v>
      </c>
      <c r="DI272" t="s">
        <v>6</v>
      </c>
      <c r="DJ272" t="s">
        <v>6</v>
      </c>
      <c r="DK272" t="s">
        <v>6</v>
      </c>
      <c r="DL272" t="s">
        <v>6</v>
      </c>
      <c r="DM272" t="s">
        <v>6</v>
      </c>
      <c r="DN272">
        <f>'1.Лок.смета.и.Акт'!E522</f>
        <v>155</v>
      </c>
      <c r="DO272">
        <f>'1.Лок.смета.и.Акт'!E523</f>
        <v>100</v>
      </c>
      <c r="DP272">
        <v>1</v>
      </c>
      <c r="DQ272">
        <v>1</v>
      </c>
      <c r="DU272">
        <v>1013</v>
      </c>
      <c r="DV272" t="s">
        <v>132</v>
      </c>
      <c r="DW272" t="str">
        <f>'2.Лок.смета.и.Акт'!D58</f>
        <v>100 м ограждения</v>
      </c>
      <c r="DX272">
        <v>1</v>
      </c>
      <c r="DZ272" t="s">
        <v>6</v>
      </c>
      <c r="EA272" t="s">
        <v>6</v>
      </c>
      <c r="EB272" t="s">
        <v>6</v>
      </c>
      <c r="EC272" t="s">
        <v>6</v>
      </c>
      <c r="EE272">
        <v>54938598</v>
      </c>
      <c r="EF272">
        <v>1</v>
      </c>
      <c r="EG272" t="s">
        <v>25</v>
      </c>
      <c r="EH272">
        <v>0</v>
      </c>
      <c r="EI272" t="s">
        <v>6</v>
      </c>
      <c r="EJ272">
        <v>1</v>
      </c>
      <c r="EK272">
        <v>7005</v>
      </c>
      <c r="EL272" t="s">
        <v>86</v>
      </c>
      <c r="EM272" t="s">
        <v>27</v>
      </c>
      <c r="EO272" t="s">
        <v>6</v>
      </c>
      <c r="EQ272">
        <v>0</v>
      </c>
      <c r="ER272">
        <f>ES272+ET272+EV272</f>
        <v>15154.2</v>
      </c>
      <c r="ES272">
        <v>14459.65</v>
      </c>
      <c r="ET272" s="75">
        <f>'1.Лок.смета.и.Акт'!F520</f>
        <v>261.79000000000002</v>
      </c>
      <c r="EU272" s="75">
        <f>'1.Лок.смета.и.Акт'!F521</f>
        <v>5.17</v>
      </c>
      <c r="EV272" s="75">
        <f>'1.Лок.смета.и.Акт'!F519</f>
        <v>432.76</v>
      </c>
      <c r="EW272" t="e">
        <f>'2.Лок.смета.и.Акт'!#REF!</f>
        <v>#REF!</v>
      </c>
      <c r="EX272">
        <v>0.38</v>
      </c>
      <c r="EY272">
        <v>1</v>
      </c>
      <c r="FQ272">
        <v>0</v>
      </c>
      <c r="FR272">
        <f t="shared" si="317"/>
        <v>0</v>
      </c>
      <c r="FS272">
        <v>0</v>
      </c>
      <c r="FX272">
        <v>155</v>
      </c>
      <c r="FY272">
        <v>100</v>
      </c>
      <c r="GA272" t="s">
        <v>6</v>
      </c>
      <c r="GD272">
        <v>1</v>
      </c>
      <c r="GF272">
        <v>-1157638469</v>
      </c>
      <c r="GG272">
        <v>2</v>
      </c>
      <c r="GH272">
        <v>1</v>
      </c>
      <c r="GI272">
        <v>2</v>
      </c>
      <c r="GJ272">
        <v>0</v>
      </c>
      <c r="GK272">
        <v>0</v>
      </c>
      <c r="GL272">
        <f t="shared" si="318"/>
        <v>0</v>
      </c>
      <c r="GM272" t="e">
        <f t="shared" si="319"/>
        <v>#REF!</v>
      </c>
      <c r="GN272" t="e">
        <f t="shared" si="320"/>
        <v>#REF!</v>
      </c>
      <c r="GO272">
        <f t="shared" si="321"/>
        <v>0</v>
      </c>
      <c r="GP272">
        <f t="shared" si="322"/>
        <v>0</v>
      </c>
      <c r="GR272">
        <v>0</v>
      </c>
      <c r="GS272">
        <v>3</v>
      </c>
      <c r="GT272">
        <v>0</v>
      </c>
      <c r="GU272" t="s">
        <v>6</v>
      </c>
      <c r="GV272">
        <f t="shared" si="323"/>
        <v>0</v>
      </c>
      <c r="GW272">
        <v>1008.4</v>
      </c>
      <c r="GX272">
        <f t="shared" si="324"/>
        <v>0</v>
      </c>
      <c r="HA272">
        <v>0</v>
      </c>
      <c r="HB272">
        <v>0</v>
      </c>
      <c r="HC272">
        <f t="shared" si="325"/>
        <v>0</v>
      </c>
      <c r="HE272" t="s">
        <v>6</v>
      </c>
      <c r="HF272" t="s">
        <v>6</v>
      </c>
      <c r="HM272" t="s">
        <v>6</v>
      </c>
      <c r="HN272" t="s">
        <v>6</v>
      </c>
      <c r="HO272" t="s">
        <v>6</v>
      </c>
      <c r="HP272" t="s">
        <v>6</v>
      </c>
      <c r="HQ272" t="s">
        <v>6</v>
      </c>
      <c r="IF272">
        <v>-1</v>
      </c>
      <c r="IK272">
        <v>0</v>
      </c>
    </row>
    <row r="273" spans="1:255" x14ac:dyDescent="0.2">
      <c r="A273" s="2">
        <v>18</v>
      </c>
      <c r="B273" s="2">
        <v>1</v>
      </c>
      <c r="C273" s="2">
        <v>420</v>
      </c>
      <c r="D273" s="2"/>
      <c r="E273" s="2" t="s">
        <v>430</v>
      </c>
      <c r="F273" s="2" t="s">
        <v>135</v>
      </c>
      <c r="G273" s="2" t="s">
        <v>136</v>
      </c>
      <c r="H273" s="2" t="s">
        <v>63</v>
      </c>
      <c r="I273" s="2">
        <f>I271*J273</f>
        <v>0.16155</v>
      </c>
      <c r="J273" s="216">
        <f>'5.Ведомость_списания'!F131</f>
        <v>0.15</v>
      </c>
      <c r="K273" s="2">
        <v>0.15</v>
      </c>
      <c r="L273" s="2"/>
      <c r="M273" s="2"/>
      <c r="N273" s="2"/>
      <c r="O273" s="2">
        <f t="shared" si="289"/>
        <v>53</v>
      </c>
      <c r="P273" s="2">
        <f t="shared" si="290"/>
        <v>53</v>
      </c>
      <c r="Q273" s="2">
        <f t="shared" si="291"/>
        <v>0</v>
      </c>
      <c r="R273" s="2">
        <f t="shared" si="292"/>
        <v>0</v>
      </c>
      <c r="S273" s="2">
        <f t="shared" si="293"/>
        <v>0</v>
      </c>
      <c r="T273" s="2">
        <f t="shared" si="294"/>
        <v>0</v>
      </c>
      <c r="U273" s="2">
        <f t="shared" si="295"/>
        <v>0</v>
      </c>
      <c r="V273" s="2">
        <f t="shared" si="296"/>
        <v>0</v>
      </c>
      <c r="W273" s="2">
        <f t="shared" si="297"/>
        <v>0</v>
      </c>
      <c r="X273" s="2">
        <f t="shared" si="298"/>
        <v>0</v>
      </c>
      <c r="Y273" s="2">
        <f t="shared" si="299"/>
        <v>0</v>
      </c>
      <c r="Z273" s="2"/>
      <c r="AA273" s="2">
        <v>86295183</v>
      </c>
      <c r="AB273" s="2">
        <f t="shared" si="300"/>
        <v>325</v>
      </c>
      <c r="AC273" s="2">
        <f t="shared" ref="AC273:AC288" si="326">ROUND((ES273),2)</f>
        <v>325</v>
      </c>
      <c r="AD273" s="2">
        <f t="shared" si="301"/>
        <v>0</v>
      </c>
      <c r="AE273" s="2">
        <f t="shared" si="302"/>
        <v>0</v>
      </c>
      <c r="AF273" s="2">
        <f t="shared" si="303"/>
        <v>0</v>
      </c>
      <c r="AG273" s="2">
        <f t="shared" si="304"/>
        <v>0</v>
      </c>
      <c r="AH273" s="2">
        <f t="shared" si="305"/>
        <v>0</v>
      </c>
      <c r="AI273" s="2">
        <f t="shared" si="306"/>
        <v>0</v>
      </c>
      <c r="AJ273" s="2">
        <f t="shared" si="307"/>
        <v>0</v>
      </c>
      <c r="AK273" s="2">
        <v>325</v>
      </c>
      <c r="AL273" s="110">
        <f>'1.Лок.смета.и.Акт'!F525</f>
        <v>325</v>
      </c>
      <c r="AM273" s="2">
        <v>0</v>
      </c>
      <c r="AN273" s="2">
        <v>0</v>
      </c>
      <c r="AO273" s="2">
        <v>0</v>
      </c>
      <c r="AP273" s="2">
        <v>0</v>
      </c>
      <c r="AQ273" s="2">
        <v>0</v>
      </c>
      <c r="AR273" s="2">
        <v>0</v>
      </c>
      <c r="AS273" s="2">
        <v>0</v>
      </c>
      <c r="AT273" s="2">
        <v>0</v>
      </c>
      <c r="AU273" s="2">
        <v>0</v>
      </c>
      <c r="AV273" s="2">
        <v>1</v>
      </c>
      <c r="AW273" s="2">
        <v>1</v>
      </c>
      <c r="AX273" s="2"/>
      <c r="AY273" s="2"/>
      <c r="AZ273" s="2">
        <v>1</v>
      </c>
      <c r="BA273" s="2">
        <v>1</v>
      </c>
      <c r="BB273" s="2">
        <v>1</v>
      </c>
      <c r="BC273" s="2">
        <v>1</v>
      </c>
      <c r="BD273" s="2" t="s">
        <v>6</v>
      </c>
      <c r="BE273" s="2" t="s">
        <v>6</v>
      </c>
      <c r="BF273" s="2" t="s">
        <v>6</v>
      </c>
      <c r="BG273" s="2" t="s">
        <v>6</v>
      </c>
      <c r="BH273" s="2">
        <v>3</v>
      </c>
      <c r="BI273" s="2">
        <v>1</v>
      </c>
      <c r="BJ273" s="2" t="s">
        <v>137</v>
      </c>
      <c r="BK273" s="2"/>
      <c r="BL273" s="2"/>
      <c r="BM273" s="2">
        <v>500001</v>
      </c>
      <c r="BN273" s="2">
        <v>0</v>
      </c>
      <c r="BO273" s="2" t="s">
        <v>6</v>
      </c>
      <c r="BP273" s="2">
        <v>0</v>
      </c>
      <c r="BQ273" s="2">
        <v>20</v>
      </c>
      <c r="BR273" s="2">
        <v>0</v>
      </c>
      <c r="BS273" s="2">
        <v>1</v>
      </c>
      <c r="BT273" s="2">
        <v>1</v>
      </c>
      <c r="BU273" s="2">
        <v>1</v>
      </c>
      <c r="BV273" s="2">
        <v>1</v>
      </c>
      <c r="BW273" s="2">
        <v>1</v>
      </c>
      <c r="BX273" s="2">
        <v>1</v>
      </c>
      <c r="BY273" s="2" t="s">
        <v>6</v>
      </c>
      <c r="BZ273" s="2">
        <v>0</v>
      </c>
      <c r="CA273" s="2">
        <v>0</v>
      </c>
      <c r="CB273" s="2" t="s">
        <v>6</v>
      </c>
      <c r="CC273" s="2"/>
      <c r="CD273" s="2"/>
      <c r="CE273" s="2">
        <v>0</v>
      </c>
      <c r="CF273" s="2">
        <v>0</v>
      </c>
      <c r="CG273" s="2">
        <v>0</v>
      </c>
      <c r="CH273" s="2"/>
      <c r="CI273" s="2"/>
      <c r="CJ273" s="2"/>
      <c r="CK273" s="2"/>
      <c r="CL273" s="2"/>
      <c r="CM273" s="2">
        <v>0</v>
      </c>
      <c r="CN273" s="2" t="s">
        <v>6</v>
      </c>
      <c r="CO273" s="2">
        <v>0</v>
      </c>
      <c r="CP273" s="2">
        <f t="shared" si="308"/>
        <v>53</v>
      </c>
      <c r="CQ273" s="2">
        <f t="shared" si="309"/>
        <v>325</v>
      </c>
      <c r="CR273" s="2">
        <f t="shared" si="310"/>
        <v>0</v>
      </c>
      <c r="CS273" s="2">
        <f t="shared" si="311"/>
        <v>0</v>
      </c>
      <c r="CT273" s="2">
        <f t="shared" si="312"/>
        <v>0</v>
      </c>
      <c r="CU273" s="2">
        <f t="shared" si="313"/>
        <v>0</v>
      </c>
      <c r="CV273" s="2">
        <f t="shared" si="314"/>
        <v>0</v>
      </c>
      <c r="CW273" s="2">
        <f t="shared" si="315"/>
        <v>0</v>
      </c>
      <c r="CX273" s="2">
        <f t="shared" si="316"/>
        <v>0</v>
      </c>
      <c r="CY273" s="2">
        <f>(((S273+(R273*IF(0,0,1)))*AT273)/100)</f>
        <v>0</v>
      </c>
      <c r="CZ273" s="2">
        <f>(((S273+(R273*IF(0,0,1)))*AU273)/100)</f>
        <v>0</v>
      </c>
      <c r="DA273" s="2"/>
      <c r="DB273" s="2"/>
      <c r="DC273" s="2" t="s">
        <v>6</v>
      </c>
      <c r="DD273" s="2" t="s">
        <v>6</v>
      </c>
      <c r="DE273" s="2" t="s">
        <v>6</v>
      </c>
      <c r="DF273" s="2" t="s">
        <v>6</v>
      </c>
      <c r="DG273" s="2" t="s">
        <v>6</v>
      </c>
      <c r="DH273" s="2" t="s">
        <v>6</v>
      </c>
      <c r="DI273" s="2" t="s">
        <v>6</v>
      </c>
      <c r="DJ273" s="2" t="s">
        <v>6</v>
      </c>
      <c r="DK273" s="2" t="s">
        <v>6</v>
      </c>
      <c r="DL273" s="2" t="s">
        <v>6</v>
      </c>
      <c r="DM273" s="2" t="s">
        <v>6</v>
      </c>
      <c r="DN273" s="2">
        <v>0</v>
      </c>
      <c r="DO273" s="2">
        <v>0</v>
      </c>
      <c r="DP273" s="2">
        <v>1</v>
      </c>
      <c r="DQ273" s="2">
        <v>1</v>
      </c>
      <c r="DR273" s="2"/>
      <c r="DS273" s="2"/>
      <c r="DT273" s="2"/>
      <c r="DU273" s="2">
        <v>1009</v>
      </c>
      <c r="DV273" s="2" t="s">
        <v>63</v>
      </c>
      <c r="DW273" s="2" t="s">
        <v>63</v>
      </c>
      <c r="DX273" s="2">
        <v>1000</v>
      </c>
      <c r="DY273" s="2"/>
      <c r="DZ273" s="2" t="s">
        <v>6</v>
      </c>
      <c r="EA273" s="2" t="s">
        <v>6</v>
      </c>
      <c r="EB273" s="2" t="s">
        <v>6</v>
      </c>
      <c r="EC273" s="2" t="s">
        <v>6</v>
      </c>
      <c r="ED273" s="2"/>
      <c r="EE273" s="2">
        <v>54938781</v>
      </c>
      <c r="EF273" s="2">
        <v>20</v>
      </c>
      <c r="EG273" s="2" t="s">
        <v>34</v>
      </c>
      <c r="EH273" s="2">
        <v>0</v>
      </c>
      <c r="EI273" s="2" t="s">
        <v>6</v>
      </c>
      <c r="EJ273" s="2">
        <v>1</v>
      </c>
      <c r="EK273" s="2">
        <v>500001</v>
      </c>
      <c r="EL273" s="2" t="s">
        <v>35</v>
      </c>
      <c r="EM273" s="2" t="s">
        <v>36</v>
      </c>
      <c r="EN273" s="2"/>
      <c r="EO273" s="2" t="s">
        <v>6</v>
      </c>
      <c r="EP273" s="2"/>
      <c r="EQ273" s="2">
        <v>0</v>
      </c>
      <c r="ER273" s="2">
        <v>325</v>
      </c>
      <c r="ES273" s="110">
        <f>'1.Лок.смета.и.Акт'!F525</f>
        <v>325</v>
      </c>
      <c r="ET273" s="2">
        <v>0</v>
      </c>
      <c r="EU273" s="2">
        <v>0</v>
      </c>
      <c r="EV273" s="2">
        <v>0</v>
      </c>
      <c r="EW273" s="2">
        <v>0</v>
      </c>
      <c r="EX273" s="2">
        <v>0</v>
      </c>
      <c r="EY273" s="2"/>
      <c r="EZ273" s="2"/>
      <c r="FA273" s="2"/>
      <c r="FB273" s="2"/>
      <c r="FC273" s="2"/>
      <c r="FD273" s="2"/>
      <c r="FE273" s="2"/>
      <c r="FF273" s="2"/>
      <c r="FG273" s="2"/>
      <c r="FH273" s="2"/>
      <c r="FI273" s="2"/>
      <c r="FJ273" s="2"/>
      <c r="FK273" s="2"/>
      <c r="FL273" s="2"/>
      <c r="FM273" s="2"/>
      <c r="FN273" s="2"/>
      <c r="FO273" s="2"/>
      <c r="FP273" s="2"/>
      <c r="FQ273" s="2">
        <v>0</v>
      </c>
      <c r="FR273" s="2">
        <f t="shared" si="317"/>
        <v>0</v>
      </c>
      <c r="FS273" s="2">
        <v>0</v>
      </c>
      <c r="FT273" s="2"/>
      <c r="FU273" s="2"/>
      <c r="FV273" s="2"/>
      <c r="FW273" s="2"/>
      <c r="FX273" s="2">
        <v>0</v>
      </c>
      <c r="FY273" s="2">
        <v>0</v>
      </c>
      <c r="FZ273" s="2"/>
      <c r="GA273" s="2" t="s">
        <v>6</v>
      </c>
      <c r="GB273" s="2"/>
      <c r="GC273" s="2"/>
      <c r="GD273" s="2">
        <v>1</v>
      </c>
      <c r="GE273" s="2"/>
      <c r="GF273" s="2">
        <v>1478683954</v>
      </c>
      <c r="GG273" s="2">
        <v>2</v>
      </c>
      <c r="GH273" s="2">
        <v>1</v>
      </c>
      <c r="GI273" s="2">
        <v>-2</v>
      </c>
      <c r="GJ273" s="2">
        <v>0</v>
      </c>
      <c r="GK273" s="2">
        <v>0</v>
      </c>
      <c r="GL273" s="2">
        <f t="shared" si="318"/>
        <v>0</v>
      </c>
      <c r="GM273" s="2">
        <f t="shared" si="319"/>
        <v>53</v>
      </c>
      <c r="GN273" s="2">
        <f t="shared" si="320"/>
        <v>53</v>
      </c>
      <c r="GO273" s="2">
        <f t="shared" si="321"/>
        <v>0</v>
      </c>
      <c r="GP273" s="2">
        <f t="shared" si="322"/>
        <v>0</v>
      </c>
      <c r="GQ273" s="2"/>
      <c r="GR273" s="2">
        <v>0</v>
      </c>
      <c r="GS273" s="2">
        <v>3</v>
      </c>
      <c r="GT273" s="2">
        <v>0</v>
      </c>
      <c r="GU273" s="2" t="s">
        <v>6</v>
      </c>
      <c r="GV273" s="2">
        <f t="shared" si="323"/>
        <v>0</v>
      </c>
      <c r="GW273" s="2">
        <v>1</v>
      </c>
      <c r="GX273" s="2">
        <f t="shared" si="324"/>
        <v>0</v>
      </c>
      <c r="GY273" s="2"/>
      <c r="GZ273" s="2"/>
      <c r="HA273" s="2">
        <v>0</v>
      </c>
      <c r="HB273" s="2">
        <v>0</v>
      </c>
      <c r="HC273" s="2">
        <f t="shared" si="325"/>
        <v>0</v>
      </c>
      <c r="HD273" s="2"/>
      <c r="HE273" s="2" t="s">
        <v>6</v>
      </c>
      <c r="HF273" s="2" t="s">
        <v>6</v>
      </c>
      <c r="HG273" s="2"/>
      <c r="HH273" s="2"/>
      <c r="HI273" s="2"/>
      <c r="HJ273" s="2"/>
      <c r="HK273" s="2"/>
      <c r="HL273" s="2"/>
      <c r="HM273" s="2" t="s">
        <v>6</v>
      </c>
      <c r="HN273" s="2" t="s">
        <v>6</v>
      </c>
      <c r="HO273" s="2" t="s">
        <v>6</v>
      </c>
      <c r="HP273" s="2" t="s">
        <v>6</v>
      </c>
      <c r="HQ273" s="2" t="s">
        <v>6</v>
      </c>
      <c r="HR273" s="2"/>
      <c r="HS273" s="2"/>
      <c r="HT273" s="2"/>
      <c r="HU273" s="2"/>
      <c r="HV273" s="2"/>
      <c r="HW273" s="2"/>
      <c r="HX273" s="2"/>
      <c r="HY273" s="2"/>
      <c r="HZ273" s="2"/>
      <c r="IA273" s="2"/>
      <c r="IB273" s="2"/>
      <c r="IC273" s="2"/>
      <c r="ID273" s="2"/>
      <c r="IE273" s="2"/>
      <c r="IF273" s="2">
        <v>-1</v>
      </c>
      <c r="IG273" s="2"/>
      <c r="IH273" s="2"/>
      <c r="II273" s="2"/>
      <c r="IJ273" s="2"/>
      <c r="IK273" s="2">
        <v>0</v>
      </c>
      <c r="IL273" s="2"/>
      <c r="IM273" s="2"/>
      <c r="IN273" s="2"/>
      <c r="IO273" s="2"/>
      <c r="IP273" s="2"/>
      <c r="IQ273" s="2"/>
      <c r="IR273" s="2"/>
      <c r="IS273" s="2"/>
      <c r="IT273" s="2"/>
      <c r="IU273" s="2"/>
    </row>
    <row r="274" spans="1:255" x14ac:dyDescent="0.2">
      <c r="A274">
        <v>18</v>
      </c>
      <c r="B274">
        <v>1</v>
      </c>
      <c r="C274">
        <v>433</v>
      </c>
      <c r="E274" t="s">
        <v>430</v>
      </c>
      <c r="F274" t="e">
        <f>'2.Лок.смета.и.Акт'!#REF!</f>
        <v>#REF!</v>
      </c>
      <c r="G274" t="s">
        <v>136</v>
      </c>
      <c r="H274" t="s">
        <v>63</v>
      </c>
      <c r="I274">
        <f>I272*J274</f>
        <v>0.16155</v>
      </c>
      <c r="J274">
        <v>0.15</v>
      </c>
      <c r="K274">
        <v>0.15</v>
      </c>
      <c r="O274">
        <f t="shared" si="289"/>
        <v>1119</v>
      </c>
      <c r="P274">
        <f t="shared" si="290"/>
        <v>1119</v>
      </c>
      <c r="Q274">
        <f t="shared" si="291"/>
        <v>0</v>
      </c>
      <c r="R274">
        <f t="shared" si="292"/>
        <v>0</v>
      </c>
      <c r="S274">
        <f t="shared" si="293"/>
        <v>0</v>
      </c>
      <c r="T274">
        <f t="shared" si="294"/>
        <v>0</v>
      </c>
      <c r="U274">
        <f t="shared" si="295"/>
        <v>0</v>
      </c>
      <c r="V274">
        <f t="shared" si="296"/>
        <v>0</v>
      </c>
      <c r="W274">
        <f t="shared" si="297"/>
        <v>0</v>
      </c>
      <c r="X274">
        <f t="shared" si="298"/>
        <v>0</v>
      </c>
      <c r="Y274">
        <f t="shared" si="299"/>
        <v>0</v>
      </c>
      <c r="AA274">
        <v>86295184</v>
      </c>
      <c r="AB274">
        <f t="shared" si="300"/>
        <v>916.28</v>
      </c>
      <c r="AC274">
        <f t="shared" si="326"/>
        <v>916.28</v>
      </c>
      <c r="AD274">
        <f t="shared" si="301"/>
        <v>0</v>
      </c>
      <c r="AE274">
        <f t="shared" si="302"/>
        <v>0</v>
      </c>
      <c r="AF274">
        <f t="shared" si="303"/>
        <v>0</v>
      </c>
      <c r="AG274">
        <f t="shared" si="304"/>
        <v>0</v>
      </c>
      <c r="AH274">
        <f t="shared" si="305"/>
        <v>0</v>
      </c>
      <c r="AI274">
        <f t="shared" si="306"/>
        <v>0</v>
      </c>
      <c r="AJ274">
        <f t="shared" si="307"/>
        <v>0</v>
      </c>
      <c r="AK274">
        <v>916.28</v>
      </c>
      <c r="AL274">
        <v>916.28</v>
      </c>
      <c r="AM274">
        <v>0</v>
      </c>
      <c r="AN274">
        <v>0</v>
      </c>
      <c r="AO274">
        <v>0</v>
      </c>
      <c r="AP274">
        <v>0</v>
      </c>
      <c r="AQ274">
        <v>0</v>
      </c>
      <c r="AR274">
        <v>0</v>
      </c>
      <c r="AS274">
        <v>0</v>
      </c>
      <c r="AT274">
        <v>0</v>
      </c>
      <c r="AU274">
        <v>0</v>
      </c>
      <c r="AV274">
        <v>1</v>
      </c>
      <c r="AW274">
        <v>1</v>
      </c>
      <c r="AZ274">
        <v>1</v>
      </c>
      <c r="BA274">
        <v>1</v>
      </c>
      <c r="BB274">
        <v>1</v>
      </c>
      <c r="BC274">
        <v>7.56</v>
      </c>
      <c r="BD274" t="s">
        <v>6</v>
      </c>
      <c r="BE274" t="s">
        <v>6</v>
      </c>
      <c r="BF274" t="s">
        <v>6</v>
      </c>
      <c r="BG274" t="s">
        <v>6</v>
      </c>
      <c r="BH274">
        <v>3</v>
      </c>
      <c r="BI274">
        <v>1</v>
      </c>
      <c r="BJ274" t="s">
        <v>137</v>
      </c>
      <c r="BM274">
        <v>500001</v>
      </c>
      <c r="BN274">
        <v>0</v>
      </c>
      <c r="BO274" t="s">
        <v>6</v>
      </c>
      <c r="BP274">
        <v>0</v>
      </c>
      <c r="BQ274">
        <v>20</v>
      </c>
      <c r="BR274">
        <v>0</v>
      </c>
      <c r="BS274">
        <v>1</v>
      </c>
      <c r="BT274">
        <v>1</v>
      </c>
      <c r="BU274">
        <v>1</v>
      </c>
      <c r="BV274">
        <v>1</v>
      </c>
      <c r="BW274">
        <v>1</v>
      </c>
      <c r="BX274">
        <v>1</v>
      </c>
      <c r="BY274" t="s">
        <v>6</v>
      </c>
      <c r="BZ274">
        <v>0</v>
      </c>
      <c r="CA274">
        <v>0</v>
      </c>
      <c r="CB274" t="s">
        <v>6</v>
      </c>
      <c r="CE274">
        <v>0</v>
      </c>
      <c r="CF274">
        <v>0</v>
      </c>
      <c r="CG274">
        <v>0</v>
      </c>
      <c r="CM274">
        <v>0</v>
      </c>
      <c r="CN274" t="s">
        <v>6</v>
      </c>
      <c r="CO274">
        <v>0</v>
      </c>
      <c r="CP274">
        <f t="shared" si="308"/>
        <v>1119</v>
      </c>
      <c r="CQ274">
        <f t="shared" si="309"/>
        <v>6927.0767999999998</v>
      </c>
      <c r="CR274">
        <f t="shared" si="310"/>
        <v>0</v>
      </c>
      <c r="CS274">
        <f t="shared" si="311"/>
        <v>0</v>
      </c>
      <c r="CT274">
        <f t="shared" si="312"/>
        <v>0</v>
      </c>
      <c r="CU274">
        <f t="shared" si="313"/>
        <v>0</v>
      </c>
      <c r="CV274">
        <f t="shared" si="314"/>
        <v>0</v>
      </c>
      <c r="CW274">
        <f t="shared" si="315"/>
        <v>0</v>
      </c>
      <c r="CX274">
        <f t="shared" si="316"/>
        <v>0</v>
      </c>
      <c r="CY274">
        <f>(S274+R274)*(BZ274/100)</f>
        <v>0</v>
      </c>
      <c r="CZ274">
        <f>(S274+R274)*(CA274/100)</f>
        <v>0</v>
      </c>
      <c r="DC274" t="s">
        <v>6</v>
      </c>
      <c r="DD274" t="s">
        <v>6</v>
      </c>
      <c r="DE274" t="s">
        <v>6</v>
      </c>
      <c r="DF274" t="s">
        <v>6</v>
      </c>
      <c r="DG274" t="s">
        <v>6</v>
      </c>
      <c r="DH274" t="s">
        <v>6</v>
      </c>
      <c r="DI274" t="s">
        <v>6</v>
      </c>
      <c r="DJ274" t="s">
        <v>6</v>
      </c>
      <c r="DK274" t="s">
        <v>6</v>
      </c>
      <c r="DL274" t="s">
        <v>6</v>
      </c>
      <c r="DM274" t="s">
        <v>6</v>
      </c>
      <c r="DN274">
        <v>0</v>
      </c>
      <c r="DO274">
        <v>0</v>
      </c>
      <c r="DP274">
        <v>1</v>
      </c>
      <c r="DQ274">
        <v>1</v>
      </c>
      <c r="DU274">
        <v>1009</v>
      </c>
      <c r="DV274" t="s">
        <v>63</v>
      </c>
      <c r="DW274" t="e">
        <f>'2.Лок.смета.и.Акт'!#REF!</f>
        <v>#REF!</v>
      </c>
      <c r="DX274">
        <v>1000</v>
      </c>
      <c r="DZ274" t="s">
        <v>6</v>
      </c>
      <c r="EA274" t="s">
        <v>6</v>
      </c>
      <c r="EB274" t="s">
        <v>6</v>
      </c>
      <c r="EC274" t="s">
        <v>6</v>
      </c>
      <c r="EE274">
        <v>54938781</v>
      </c>
      <c r="EF274">
        <v>20</v>
      </c>
      <c r="EG274" t="s">
        <v>34</v>
      </c>
      <c r="EH274">
        <v>0</v>
      </c>
      <c r="EI274" t="s">
        <v>6</v>
      </c>
      <c r="EJ274">
        <v>1</v>
      </c>
      <c r="EK274">
        <v>500001</v>
      </c>
      <c r="EL274" t="s">
        <v>35</v>
      </c>
      <c r="EM274" t="s">
        <v>36</v>
      </c>
      <c r="EO274" t="s">
        <v>6</v>
      </c>
      <c r="EQ274">
        <v>0</v>
      </c>
      <c r="ER274">
        <v>916.28</v>
      </c>
      <c r="ES274">
        <v>916.28</v>
      </c>
      <c r="ET274">
        <v>0</v>
      </c>
      <c r="EU274">
        <v>0</v>
      </c>
      <c r="EV274">
        <v>0</v>
      </c>
      <c r="EW274">
        <v>0</v>
      </c>
      <c r="EX274">
        <v>0</v>
      </c>
      <c r="EZ274">
        <v>5</v>
      </c>
      <c r="FC274">
        <v>0</v>
      </c>
      <c r="FD274">
        <v>18</v>
      </c>
      <c r="FF274">
        <v>6530</v>
      </c>
      <c r="FQ274">
        <v>0</v>
      </c>
      <c r="FR274">
        <f t="shared" si="317"/>
        <v>0</v>
      </c>
      <c r="FS274">
        <v>0</v>
      </c>
      <c r="FX274">
        <v>0</v>
      </c>
      <c r="FY274">
        <v>0</v>
      </c>
      <c r="GA274" t="s">
        <v>138</v>
      </c>
      <c r="GD274">
        <v>1</v>
      </c>
      <c r="GF274">
        <v>1478683954</v>
      </c>
      <c r="GG274">
        <v>2</v>
      </c>
      <c r="GH274">
        <v>3</v>
      </c>
      <c r="GI274">
        <v>5</v>
      </c>
      <c r="GJ274">
        <v>0</v>
      </c>
      <c r="GK274">
        <v>0</v>
      </c>
      <c r="GL274">
        <f t="shared" si="318"/>
        <v>0</v>
      </c>
      <c r="GM274">
        <f t="shared" si="319"/>
        <v>1119</v>
      </c>
      <c r="GN274">
        <f t="shared" si="320"/>
        <v>1119</v>
      </c>
      <c r="GO274">
        <f t="shared" si="321"/>
        <v>0</v>
      </c>
      <c r="GP274">
        <f t="shared" si="322"/>
        <v>0</v>
      </c>
      <c r="GR274">
        <v>1</v>
      </c>
      <c r="GS274">
        <v>1</v>
      </c>
      <c r="GT274">
        <v>0</v>
      </c>
      <c r="GU274" t="s">
        <v>6</v>
      </c>
      <c r="GV274">
        <f t="shared" si="323"/>
        <v>0</v>
      </c>
      <c r="GW274">
        <v>1</v>
      </c>
      <c r="GX274">
        <f t="shared" si="324"/>
        <v>0</v>
      </c>
      <c r="HA274">
        <v>0</v>
      </c>
      <c r="HB274">
        <v>0</v>
      </c>
      <c r="HC274">
        <f t="shared" si="325"/>
        <v>0</v>
      </c>
      <c r="HE274" t="s">
        <v>38</v>
      </c>
      <c r="HF274" t="s">
        <v>39</v>
      </c>
      <c r="HM274" t="s">
        <v>6</v>
      </c>
      <c r="HN274" t="s">
        <v>6</v>
      </c>
      <c r="HO274" t="s">
        <v>6</v>
      </c>
      <c r="HP274" t="s">
        <v>6</v>
      </c>
      <c r="HQ274" t="s">
        <v>6</v>
      </c>
      <c r="IF274">
        <v>-1</v>
      </c>
      <c r="IK274">
        <v>0</v>
      </c>
    </row>
    <row r="275" spans="1:255" x14ac:dyDescent="0.2">
      <c r="A275" s="2">
        <v>18</v>
      </c>
      <c r="B275" s="2">
        <v>1</v>
      </c>
      <c r="C275" s="2">
        <v>421</v>
      </c>
      <c r="D275" s="2"/>
      <c r="E275" s="2" t="s">
        <v>431</v>
      </c>
      <c r="F275" s="2" t="s">
        <v>140</v>
      </c>
      <c r="G275" s="2" t="s">
        <v>141</v>
      </c>
      <c r="H275" s="2" t="s">
        <v>63</v>
      </c>
      <c r="I275" s="2">
        <f>I271*J275</f>
        <v>2.154E-2</v>
      </c>
      <c r="J275" s="216">
        <f>'5.Ведомость_списания'!F132</f>
        <v>0.02</v>
      </c>
      <c r="K275" s="2">
        <v>0.02</v>
      </c>
      <c r="L275" s="2"/>
      <c r="M275" s="2"/>
      <c r="N275" s="2"/>
      <c r="O275" s="2">
        <f t="shared" si="289"/>
        <v>204</v>
      </c>
      <c r="P275" s="2">
        <f t="shared" si="290"/>
        <v>204</v>
      </c>
      <c r="Q275" s="2">
        <f t="shared" si="291"/>
        <v>0</v>
      </c>
      <c r="R275" s="2">
        <f t="shared" si="292"/>
        <v>0</v>
      </c>
      <c r="S275" s="2">
        <f t="shared" si="293"/>
        <v>0</v>
      </c>
      <c r="T275" s="2">
        <f t="shared" si="294"/>
        <v>0</v>
      </c>
      <c r="U275" s="2">
        <f t="shared" si="295"/>
        <v>0</v>
      </c>
      <c r="V275" s="2">
        <f t="shared" si="296"/>
        <v>0</v>
      </c>
      <c r="W275" s="2">
        <f t="shared" si="297"/>
        <v>0</v>
      </c>
      <c r="X275" s="2">
        <f t="shared" si="298"/>
        <v>0</v>
      </c>
      <c r="Y275" s="2">
        <f t="shared" si="299"/>
        <v>0</v>
      </c>
      <c r="Z275" s="2"/>
      <c r="AA275" s="2">
        <v>86295183</v>
      </c>
      <c r="AB275" s="2">
        <f t="shared" si="300"/>
        <v>9480</v>
      </c>
      <c r="AC275" s="2">
        <f t="shared" si="326"/>
        <v>9480</v>
      </c>
      <c r="AD275" s="2">
        <f t="shared" si="301"/>
        <v>0</v>
      </c>
      <c r="AE275" s="2">
        <f t="shared" si="302"/>
        <v>0</v>
      </c>
      <c r="AF275" s="2">
        <f t="shared" si="303"/>
        <v>0</v>
      </c>
      <c r="AG275" s="2">
        <f t="shared" si="304"/>
        <v>0</v>
      </c>
      <c r="AH275" s="2">
        <f t="shared" si="305"/>
        <v>0</v>
      </c>
      <c r="AI275" s="2">
        <f t="shared" si="306"/>
        <v>0</v>
      </c>
      <c r="AJ275" s="2">
        <f t="shared" si="307"/>
        <v>0</v>
      </c>
      <c r="AK275" s="2">
        <v>9480</v>
      </c>
      <c r="AL275" s="110">
        <f>'1.Лок.смета.и.Акт'!F527</f>
        <v>9480</v>
      </c>
      <c r="AM275" s="2">
        <v>0</v>
      </c>
      <c r="AN275" s="2">
        <v>0</v>
      </c>
      <c r="AO275" s="2">
        <v>0</v>
      </c>
      <c r="AP275" s="2">
        <v>0</v>
      </c>
      <c r="AQ275" s="2">
        <v>0</v>
      </c>
      <c r="AR275" s="2">
        <v>0</v>
      </c>
      <c r="AS275" s="2">
        <v>0</v>
      </c>
      <c r="AT275" s="2">
        <v>0</v>
      </c>
      <c r="AU275" s="2">
        <v>0</v>
      </c>
      <c r="AV275" s="2">
        <v>1</v>
      </c>
      <c r="AW275" s="2">
        <v>1</v>
      </c>
      <c r="AX275" s="2"/>
      <c r="AY275" s="2"/>
      <c r="AZ275" s="2">
        <v>1</v>
      </c>
      <c r="BA275" s="2">
        <v>1</v>
      </c>
      <c r="BB275" s="2">
        <v>1</v>
      </c>
      <c r="BC275" s="2">
        <v>1</v>
      </c>
      <c r="BD275" s="2" t="s">
        <v>6</v>
      </c>
      <c r="BE275" s="2" t="s">
        <v>6</v>
      </c>
      <c r="BF275" s="2" t="s">
        <v>6</v>
      </c>
      <c r="BG275" s="2" t="s">
        <v>6</v>
      </c>
      <c r="BH275" s="2">
        <v>3</v>
      </c>
      <c r="BI275" s="2">
        <v>1</v>
      </c>
      <c r="BJ275" s="2" t="s">
        <v>142</v>
      </c>
      <c r="BK275" s="2"/>
      <c r="BL275" s="2"/>
      <c r="BM275" s="2">
        <v>500001</v>
      </c>
      <c r="BN275" s="2">
        <v>0</v>
      </c>
      <c r="BO275" s="2" t="s">
        <v>6</v>
      </c>
      <c r="BP275" s="2">
        <v>0</v>
      </c>
      <c r="BQ275" s="2">
        <v>20</v>
      </c>
      <c r="BR275" s="2">
        <v>0</v>
      </c>
      <c r="BS275" s="2">
        <v>1</v>
      </c>
      <c r="BT275" s="2">
        <v>1</v>
      </c>
      <c r="BU275" s="2">
        <v>1</v>
      </c>
      <c r="BV275" s="2">
        <v>1</v>
      </c>
      <c r="BW275" s="2">
        <v>1</v>
      </c>
      <c r="BX275" s="2">
        <v>1</v>
      </c>
      <c r="BY275" s="2" t="s">
        <v>6</v>
      </c>
      <c r="BZ275" s="2">
        <v>0</v>
      </c>
      <c r="CA275" s="2">
        <v>0</v>
      </c>
      <c r="CB275" s="2" t="s">
        <v>6</v>
      </c>
      <c r="CC275" s="2"/>
      <c r="CD275" s="2"/>
      <c r="CE275" s="2">
        <v>0</v>
      </c>
      <c r="CF275" s="2">
        <v>0</v>
      </c>
      <c r="CG275" s="2">
        <v>0</v>
      </c>
      <c r="CH275" s="2"/>
      <c r="CI275" s="2"/>
      <c r="CJ275" s="2"/>
      <c r="CK275" s="2"/>
      <c r="CL275" s="2"/>
      <c r="CM275" s="2">
        <v>0</v>
      </c>
      <c r="CN275" s="2" t="s">
        <v>6</v>
      </c>
      <c r="CO275" s="2">
        <v>0</v>
      </c>
      <c r="CP275" s="2">
        <f t="shared" si="308"/>
        <v>204</v>
      </c>
      <c r="CQ275" s="2">
        <f t="shared" si="309"/>
        <v>9480</v>
      </c>
      <c r="CR275" s="2">
        <f t="shared" si="310"/>
        <v>0</v>
      </c>
      <c r="CS275" s="2">
        <f t="shared" si="311"/>
        <v>0</v>
      </c>
      <c r="CT275" s="2">
        <f t="shared" si="312"/>
        <v>0</v>
      </c>
      <c r="CU275" s="2">
        <f t="shared" si="313"/>
        <v>0</v>
      </c>
      <c r="CV275" s="2">
        <f t="shared" si="314"/>
        <v>0</v>
      </c>
      <c r="CW275" s="2">
        <f t="shared" si="315"/>
        <v>0</v>
      </c>
      <c r="CX275" s="2">
        <f t="shared" si="316"/>
        <v>0</v>
      </c>
      <c r="CY275" s="2">
        <f>(((S275+(R275*IF(0,0,1)))*AT275)/100)</f>
        <v>0</v>
      </c>
      <c r="CZ275" s="2">
        <f>(((S275+(R275*IF(0,0,1)))*AU275)/100)</f>
        <v>0</v>
      </c>
      <c r="DA275" s="2"/>
      <c r="DB275" s="2"/>
      <c r="DC275" s="2" t="s">
        <v>6</v>
      </c>
      <c r="DD275" s="2" t="s">
        <v>6</v>
      </c>
      <c r="DE275" s="2" t="s">
        <v>6</v>
      </c>
      <c r="DF275" s="2" t="s">
        <v>6</v>
      </c>
      <c r="DG275" s="2" t="s">
        <v>6</v>
      </c>
      <c r="DH275" s="2" t="s">
        <v>6</v>
      </c>
      <c r="DI275" s="2" t="s">
        <v>6</v>
      </c>
      <c r="DJ275" s="2" t="s">
        <v>6</v>
      </c>
      <c r="DK275" s="2" t="s">
        <v>6</v>
      </c>
      <c r="DL275" s="2" t="s">
        <v>6</v>
      </c>
      <c r="DM275" s="2" t="s">
        <v>6</v>
      </c>
      <c r="DN275" s="2">
        <v>0</v>
      </c>
      <c r="DO275" s="2">
        <v>0</v>
      </c>
      <c r="DP275" s="2">
        <v>1</v>
      </c>
      <c r="DQ275" s="2">
        <v>1</v>
      </c>
      <c r="DR275" s="2"/>
      <c r="DS275" s="2"/>
      <c r="DT275" s="2"/>
      <c r="DU275" s="2">
        <v>1009</v>
      </c>
      <c r="DV275" s="2" t="s">
        <v>63</v>
      </c>
      <c r="DW275" s="2" t="s">
        <v>63</v>
      </c>
      <c r="DX275" s="2">
        <v>1000</v>
      </c>
      <c r="DY275" s="2"/>
      <c r="DZ275" s="2" t="s">
        <v>6</v>
      </c>
      <c r="EA275" s="2" t="s">
        <v>6</v>
      </c>
      <c r="EB275" s="2" t="s">
        <v>6</v>
      </c>
      <c r="EC275" s="2" t="s">
        <v>6</v>
      </c>
      <c r="ED275" s="2"/>
      <c r="EE275" s="2">
        <v>54938781</v>
      </c>
      <c r="EF275" s="2">
        <v>20</v>
      </c>
      <c r="EG275" s="2" t="s">
        <v>34</v>
      </c>
      <c r="EH275" s="2">
        <v>0</v>
      </c>
      <c r="EI275" s="2" t="s">
        <v>6</v>
      </c>
      <c r="EJ275" s="2">
        <v>1</v>
      </c>
      <c r="EK275" s="2">
        <v>500001</v>
      </c>
      <c r="EL275" s="2" t="s">
        <v>35</v>
      </c>
      <c r="EM275" s="2" t="s">
        <v>36</v>
      </c>
      <c r="EN275" s="2"/>
      <c r="EO275" s="2" t="s">
        <v>6</v>
      </c>
      <c r="EP275" s="2"/>
      <c r="EQ275" s="2">
        <v>0</v>
      </c>
      <c r="ER275" s="2">
        <v>9480</v>
      </c>
      <c r="ES275" s="110">
        <f>'1.Лок.смета.и.Акт'!F527</f>
        <v>9480</v>
      </c>
      <c r="ET275" s="2">
        <v>0</v>
      </c>
      <c r="EU275" s="2">
        <v>0</v>
      </c>
      <c r="EV275" s="2">
        <v>0</v>
      </c>
      <c r="EW275" s="2">
        <v>0</v>
      </c>
      <c r="EX275" s="2">
        <v>0</v>
      </c>
      <c r="EY275" s="2"/>
      <c r="EZ275" s="2"/>
      <c r="FA275" s="2"/>
      <c r="FB275" s="2"/>
      <c r="FC275" s="2"/>
      <c r="FD275" s="2"/>
      <c r="FE275" s="2"/>
      <c r="FF275" s="2"/>
      <c r="FG275" s="2"/>
      <c r="FH275" s="2"/>
      <c r="FI275" s="2"/>
      <c r="FJ275" s="2"/>
      <c r="FK275" s="2"/>
      <c r="FL275" s="2"/>
      <c r="FM275" s="2"/>
      <c r="FN275" s="2"/>
      <c r="FO275" s="2"/>
      <c r="FP275" s="2"/>
      <c r="FQ275" s="2">
        <v>0</v>
      </c>
      <c r="FR275" s="2">
        <f t="shared" si="317"/>
        <v>0</v>
      </c>
      <c r="FS275" s="2">
        <v>0</v>
      </c>
      <c r="FT275" s="2"/>
      <c r="FU275" s="2"/>
      <c r="FV275" s="2"/>
      <c r="FW275" s="2"/>
      <c r="FX275" s="2">
        <v>0</v>
      </c>
      <c r="FY275" s="2">
        <v>0</v>
      </c>
      <c r="FZ275" s="2"/>
      <c r="GA275" s="2" t="s">
        <v>6</v>
      </c>
      <c r="GB275" s="2"/>
      <c r="GC275" s="2"/>
      <c r="GD275" s="2">
        <v>1</v>
      </c>
      <c r="GE275" s="2"/>
      <c r="GF275" s="2">
        <v>149258535</v>
      </c>
      <c r="GG275" s="2">
        <v>2</v>
      </c>
      <c r="GH275" s="2">
        <v>0</v>
      </c>
      <c r="GI275" s="2">
        <v>-2</v>
      </c>
      <c r="GJ275" s="2">
        <v>0</v>
      </c>
      <c r="GK275" s="2">
        <v>0</v>
      </c>
      <c r="GL275" s="2">
        <f t="shared" si="318"/>
        <v>0</v>
      </c>
      <c r="GM275" s="2">
        <f t="shared" si="319"/>
        <v>204</v>
      </c>
      <c r="GN275" s="2">
        <f t="shared" si="320"/>
        <v>204</v>
      </c>
      <c r="GO275" s="2">
        <f t="shared" si="321"/>
        <v>0</v>
      </c>
      <c r="GP275" s="2">
        <f t="shared" si="322"/>
        <v>0</v>
      </c>
      <c r="GQ275" s="2"/>
      <c r="GR275" s="2">
        <v>0</v>
      </c>
      <c r="GS275" s="2">
        <v>3</v>
      </c>
      <c r="GT275" s="2">
        <v>0</v>
      </c>
      <c r="GU275" s="2" t="s">
        <v>6</v>
      </c>
      <c r="GV275" s="2">
        <f t="shared" si="323"/>
        <v>0</v>
      </c>
      <c r="GW275" s="2">
        <v>1</v>
      </c>
      <c r="GX275" s="2">
        <f t="shared" si="324"/>
        <v>0</v>
      </c>
      <c r="GY275" s="2"/>
      <c r="GZ275" s="2"/>
      <c r="HA275" s="2">
        <v>0</v>
      </c>
      <c r="HB275" s="2">
        <v>0</v>
      </c>
      <c r="HC275" s="2">
        <f t="shared" si="325"/>
        <v>0</v>
      </c>
      <c r="HD275" s="2"/>
      <c r="HE275" s="2" t="s">
        <v>6</v>
      </c>
      <c r="HF275" s="2" t="s">
        <v>6</v>
      </c>
      <c r="HG275" s="2"/>
      <c r="HH275" s="2"/>
      <c r="HI275" s="2"/>
      <c r="HJ275" s="2"/>
      <c r="HK275" s="2"/>
      <c r="HL275" s="2"/>
      <c r="HM275" s="2" t="s">
        <v>6</v>
      </c>
      <c r="HN275" s="2" t="s">
        <v>6</v>
      </c>
      <c r="HO275" s="2" t="s">
        <v>6</v>
      </c>
      <c r="HP275" s="2" t="s">
        <v>6</v>
      </c>
      <c r="HQ275" s="2" t="s">
        <v>6</v>
      </c>
      <c r="HR275" s="2"/>
      <c r="HS275" s="2"/>
      <c r="HT275" s="2"/>
      <c r="HU275" s="2"/>
      <c r="HV275" s="2"/>
      <c r="HW275" s="2"/>
      <c r="HX275" s="2"/>
      <c r="HY275" s="2"/>
      <c r="HZ275" s="2"/>
      <c r="IA275" s="2"/>
      <c r="IB275" s="2"/>
      <c r="IC275" s="2"/>
      <c r="ID275" s="2"/>
      <c r="IE275" s="2"/>
      <c r="IF275" s="2">
        <v>-1</v>
      </c>
      <c r="IG275" s="2"/>
      <c r="IH275" s="2"/>
      <c r="II275" s="2"/>
      <c r="IJ275" s="2"/>
      <c r="IK275" s="2">
        <v>0</v>
      </c>
      <c r="IL275" s="2"/>
      <c r="IM275" s="2"/>
      <c r="IN275" s="2"/>
      <c r="IO275" s="2"/>
      <c r="IP275" s="2"/>
      <c r="IQ275" s="2"/>
      <c r="IR275" s="2"/>
      <c r="IS275" s="2"/>
      <c r="IT275" s="2"/>
      <c r="IU275" s="2"/>
    </row>
    <row r="276" spans="1:255" x14ac:dyDescent="0.2">
      <c r="A276">
        <v>18</v>
      </c>
      <c r="B276">
        <v>1</v>
      </c>
      <c r="C276">
        <v>434</v>
      </c>
      <c r="E276" t="s">
        <v>431</v>
      </c>
      <c r="F276" t="e">
        <f>'2.Лок.смета.и.Акт'!#REF!</f>
        <v>#REF!</v>
      </c>
      <c r="G276" t="s">
        <v>141</v>
      </c>
      <c r="H276" t="s">
        <v>63</v>
      </c>
      <c r="I276">
        <f>I272*J276</f>
        <v>2.154E-2</v>
      </c>
      <c r="J276">
        <v>0.02</v>
      </c>
      <c r="K276">
        <v>0.02</v>
      </c>
      <c r="O276">
        <f t="shared" si="289"/>
        <v>4113</v>
      </c>
      <c r="P276">
        <f t="shared" si="290"/>
        <v>4113</v>
      </c>
      <c r="Q276">
        <f t="shared" si="291"/>
        <v>0</v>
      </c>
      <c r="R276">
        <f t="shared" si="292"/>
        <v>0</v>
      </c>
      <c r="S276">
        <f t="shared" si="293"/>
        <v>0</v>
      </c>
      <c r="T276">
        <f t="shared" si="294"/>
        <v>0</v>
      </c>
      <c r="U276">
        <f t="shared" si="295"/>
        <v>0</v>
      </c>
      <c r="V276">
        <f t="shared" si="296"/>
        <v>0</v>
      </c>
      <c r="W276">
        <f t="shared" si="297"/>
        <v>0</v>
      </c>
      <c r="X276">
        <f t="shared" si="298"/>
        <v>0</v>
      </c>
      <c r="Y276">
        <f t="shared" si="299"/>
        <v>0</v>
      </c>
      <c r="AA276">
        <v>86295184</v>
      </c>
      <c r="AB276">
        <f t="shared" si="300"/>
        <v>25257.14</v>
      </c>
      <c r="AC276">
        <f t="shared" si="326"/>
        <v>25257.14</v>
      </c>
      <c r="AD276">
        <f t="shared" si="301"/>
        <v>0</v>
      </c>
      <c r="AE276">
        <f t="shared" si="302"/>
        <v>0</v>
      </c>
      <c r="AF276">
        <f t="shared" si="303"/>
        <v>0</v>
      </c>
      <c r="AG276">
        <f t="shared" si="304"/>
        <v>0</v>
      </c>
      <c r="AH276">
        <f t="shared" si="305"/>
        <v>0</v>
      </c>
      <c r="AI276">
        <f t="shared" si="306"/>
        <v>0</v>
      </c>
      <c r="AJ276">
        <f t="shared" si="307"/>
        <v>0</v>
      </c>
      <c r="AK276">
        <v>25257.140000000003</v>
      </c>
      <c r="AL276">
        <v>25257.140000000003</v>
      </c>
      <c r="AM276">
        <v>0</v>
      </c>
      <c r="AN276">
        <v>0</v>
      </c>
      <c r="AO276">
        <v>0</v>
      </c>
      <c r="AP276">
        <v>0</v>
      </c>
      <c r="AQ276">
        <v>0</v>
      </c>
      <c r="AR276">
        <v>0</v>
      </c>
      <c r="AS276">
        <v>0</v>
      </c>
      <c r="AT276">
        <v>0</v>
      </c>
      <c r="AU276">
        <v>0</v>
      </c>
      <c r="AV276">
        <v>1</v>
      </c>
      <c r="AW276">
        <v>1</v>
      </c>
      <c r="AZ276">
        <v>1</v>
      </c>
      <c r="BA276">
        <v>1</v>
      </c>
      <c r="BB276">
        <v>1</v>
      </c>
      <c r="BC276">
        <v>7.56</v>
      </c>
      <c r="BD276" t="s">
        <v>6</v>
      </c>
      <c r="BE276" t="s">
        <v>6</v>
      </c>
      <c r="BF276" t="s">
        <v>6</v>
      </c>
      <c r="BG276" t="s">
        <v>6</v>
      </c>
      <c r="BH276">
        <v>3</v>
      </c>
      <c r="BI276">
        <v>1</v>
      </c>
      <c r="BJ276" t="s">
        <v>142</v>
      </c>
      <c r="BM276">
        <v>500001</v>
      </c>
      <c r="BN276">
        <v>0</v>
      </c>
      <c r="BO276" t="s">
        <v>6</v>
      </c>
      <c r="BP276">
        <v>0</v>
      </c>
      <c r="BQ276">
        <v>20</v>
      </c>
      <c r="BR276">
        <v>0</v>
      </c>
      <c r="BS276">
        <v>1</v>
      </c>
      <c r="BT276">
        <v>1</v>
      </c>
      <c r="BU276">
        <v>1</v>
      </c>
      <c r="BV276">
        <v>1</v>
      </c>
      <c r="BW276">
        <v>1</v>
      </c>
      <c r="BX276">
        <v>1</v>
      </c>
      <c r="BY276" t="s">
        <v>6</v>
      </c>
      <c r="BZ276">
        <v>0</v>
      </c>
      <c r="CA276">
        <v>0</v>
      </c>
      <c r="CB276" t="s">
        <v>6</v>
      </c>
      <c r="CE276">
        <v>0</v>
      </c>
      <c r="CF276">
        <v>0</v>
      </c>
      <c r="CG276">
        <v>0</v>
      </c>
      <c r="CM276">
        <v>0</v>
      </c>
      <c r="CN276" t="s">
        <v>6</v>
      </c>
      <c r="CO276">
        <v>0</v>
      </c>
      <c r="CP276">
        <f t="shared" si="308"/>
        <v>4113</v>
      </c>
      <c r="CQ276">
        <f t="shared" si="309"/>
        <v>190943.97839999999</v>
      </c>
      <c r="CR276">
        <f t="shared" si="310"/>
        <v>0</v>
      </c>
      <c r="CS276">
        <f t="shared" si="311"/>
        <v>0</v>
      </c>
      <c r="CT276">
        <f t="shared" si="312"/>
        <v>0</v>
      </c>
      <c r="CU276">
        <f t="shared" si="313"/>
        <v>0</v>
      </c>
      <c r="CV276">
        <f t="shared" si="314"/>
        <v>0</v>
      </c>
      <c r="CW276">
        <f t="shared" si="315"/>
        <v>0</v>
      </c>
      <c r="CX276">
        <f t="shared" si="316"/>
        <v>0</v>
      </c>
      <c r="CY276">
        <f>(S276+R276)*(BZ276/100)</f>
        <v>0</v>
      </c>
      <c r="CZ276">
        <f>(S276+R276)*(CA276/100)</f>
        <v>0</v>
      </c>
      <c r="DC276" t="s">
        <v>6</v>
      </c>
      <c r="DD276" t="s">
        <v>6</v>
      </c>
      <c r="DE276" t="s">
        <v>6</v>
      </c>
      <c r="DF276" t="s">
        <v>6</v>
      </c>
      <c r="DG276" t="s">
        <v>6</v>
      </c>
      <c r="DH276" t="s">
        <v>6</v>
      </c>
      <c r="DI276" t="s">
        <v>6</v>
      </c>
      <c r="DJ276" t="s">
        <v>6</v>
      </c>
      <c r="DK276" t="s">
        <v>6</v>
      </c>
      <c r="DL276" t="s">
        <v>6</v>
      </c>
      <c r="DM276" t="s">
        <v>6</v>
      </c>
      <c r="DN276">
        <v>0</v>
      </c>
      <c r="DO276">
        <v>0</v>
      </c>
      <c r="DP276">
        <v>1</v>
      </c>
      <c r="DQ276">
        <v>1</v>
      </c>
      <c r="DU276">
        <v>1009</v>
      </c>
      <c r="DV276" t="s">
        <v>63</v>
      </c>
      <c r="DW276" t="e">
        <f>'2.Лок.смета.и.Акт'!#REF!</f>
        <v>#REF!</v>
      </c>
      <c r="DX276">
        <v>1000</v>
      </c>
      <c r="DZ276" t="s">
        <v>6</v>
      </c>
      <c r="EA276" t="s">
        <v>6</v>
      </c>
      <c r="EB276" t="s">
        <v>6</v>
      </c>
      <c r="EC276" t="s">
        <v>6</v>
      </c>
      <c r="EE276">
        <v>54938781</v>
      </c>
      <c r="EF276">
        <v>20</v>
      </c>
      <c r="EG276" t="s">
        <v>34</v>
      </c>
      <c r="EH276">
        <v>0</v>
      </c>
      <c r="EI276" t="s">
        <v>6</v>
      </c>
      <c r="EJ276">
        <v>1</v>
      </c>
      <c r="EK276">
        <v>500001</v>
      </c>
      <c r="EL276" t="s">
        <v>35</v>
      </c>
      <c r="EM276" t="s">
        <v>36</v>
      </c>
      <c r="EO276" t="s">
        <v>6</v>
      </c>
      <c r="EQ276">
        <v>0</v>
      </c>
      <c r="ER276">
        <v>180000</v>
      </c>
      <c r="ES276">
        <v>25257.140000000003</v>
      </c>
      <c r="ET276">
        <v>0</v>
      </c>
      <c r="EU276">
        <v>0</v>
      </c>
      <c r="EV276">
        <v>0</v>
      </c>
      <c r="EW276">
        <v>0</v>
      </c>
      <c r="EX276">
        <v>0</v>
      </c>
      <c r="EZ276">
        <v>5</v>
      </c>
      <c r="FC276">
        <v>0</v>
      </c>
      <c r="FD276">
        <v>18</v>
      </c>
      <c r="FF276">
        <v>180000</v>
      </c>
      <c r="FQ276">
        <v>0</v>
      </c>
      <c r="FR276">
        <f t="shared" si="317"/>
        <v>0</v>
      </c>
      <c r="FS276">
        <v>0</v>
      </c>
      <c r="FX276">
        <v>0</v>
      </c>
      <c r="FY276">
        <v>0</v>
      </c>
      <c r="GA276" t="s">
        <v>92</v>
      </c>
      <c r="GD276">
        <v>1</v>
      </c>
      <c r="GF276">
        <v>149258535</v>
      </c>
      <c r="GG276">
        <v>2</v>
      </c>
      <c r="GH276">
        <v>3</v>
      </c>
      <c r="GI276">
        <v>5</v>
      </c>
      <c r="GJ276">
        <v>0</v>
      </c>
      <c r="GK276">
        <v>0</v>
      </c>
      <c r="GL276">
        <f t="shared" si="318"/>
        <v>0</v>
      </c>
      <c r="GM276">
        <f t="shared" si="319"/>
        <v>4113</v>
      </c>
      <c r="GN276">
        <f t="shared" si="320"/>
        <v>4113</v>
      </c>
      <c r="GO276">
        <f t="shared" si="321"/>
        <v>0</v>
      </c>
      <c r="GP276">
        <f t="shared" si="322"/>
        <v>0</v>
      </c>
      <c r="GR276">
        <v>1</v>
      </c>
      <c r="GS276">
        <v>1</v>
      </c>
      <c r="GT276">
        <v>0</v>
      </c>
      <c r="GU276" t="s">
        <v>6</v>
      </c>
      <c r="GV276">
        <f t="shared" si="323"/>
        <v>0</v>
      </c>
      <c r="GW276">
        <v>1</v>
      </c>
      <c r="GX276">
        <f t="shared" si="324"/>
        <v>0</v>
      </c>
      <c r="HA276">
        <v>0</v>
      </c>
      <c r="HB276">
        <v>0</v>
      </c>
      <c r="HC276">
        <f t="shared" si="325"/>
        <v>0</v>
      </c>
      <c r="HE276" t="s">
        <v>38</v>
      </c>
      <c r="HF276" t="s">
        <v>39</v>
      </c>
      <c r="HM276" t="s">
        <v>6</v>
      </c>
      <c r="HN276" t="s">
        <v>6</v>
      </c>
      <c r="HO276" t="s">
        <v>6</v>
      </c>
      <c r="HP276" t="s">
        <v>6</v>
      </c>
      <c r="HQ276" t="s">
        <v>6</v>
      </c>
      <c r="IF276">
        <v>-1</v>
      </c>
      <c r="IK276">
        <v>0</v>
      </c>
    </row>
    <row r="277" spans="1:255" x14ac:dyDescent="0.2">
      <c r="A277" s="2">
        <v>18</v>
      </c>
      <c r="B277" s="2">
        <v>1</v>
      </c>
      <c r="C277" s="2">
        <v>425</v>
      </c>
      <c r="D277" s="2"/>
      <c r="E277" s="2" t="s">
        <v>432</v>
      </c>
      <c r="F277" s="2" t="s">
        <v>144</v>
      </c>
      <c r="G277" s="2" t="s">
        <v>433</v>
      </c>
      <c r="H277" s="2" t="s">
        <v>63</v>
      </c>
      <c r="I277" s="2">
        <f>I271*J277</f>
        <v>1.4079999999999999</v>
      </c>
      <c r="J277" s="216">
        <f>'5.Ведомость_списания'!F133</f>
        <v>1.3073351903435468</v>
      </c>
      <c r="K277" s="2">
        <v>1.3073349999999999</v>
      </c>
      <c r="L277" s="2"/>
      <c r="M277" s="2"/>
      <c r="N277" s="2"/>
      <c r="O277" s="2">
        <f t="shared" si="289"/>
        <v>30128</v>
      </c>
      <c r="P277" s="2">
        <f t="shared" si="290"/>
        <v>30128</v>
      </c>
      <c r="Q277" s="2">
        <f t="shared" si="291"/>
        <v>0</v>
      </c>
      <c r="R277" s="2">
        <f t="shared" si="292"/>
        <v>0</v>
      </c>
      <c r="S277" s="2">
        <f t="shared" si="293"/>
        <v>0</v>
      </c>
      <c r="T277" s="2">
        <f t="shared" si="294"/>
        <v>0</v>
      </c>
      <c r="U277" s="2">
        <f t="shared" si="295"/>
        <v>0</v>
      </c>
      <c r="V277" s="2">
        <f t="shared" si="296"/>
        <v>0</v>
      </c>
      <c r="W277" s="2">
        <f t="shared" si="297"/>
        <v>0</v>
      </c>
      <c r="X277" s="2">
        <f t="shared" si="298"/>
        <v>0</v>
      </c>
      <c r="Y277" s="2">
        <f t="shared" si="299"/>
        <v>0</v>
      </c>
      <c r="Z277" s="2"/>
      <c r="AA277" s="2">
        <v>86295183</v>
      </c>
      <c r="AB277" s="2">
        <f t="shared" si="300"/>
        <v>21397.48</v>
      </c>
      <c r="AC277" s="2">
        <f t="shared" si="326"/>
        <v>21397.48</v>
      </c>
      <c r="AD277" s="2">
        <f t="shared" si="301"/>
        <v>0</v>
      </c>
      <c r="AE277" s="2">
        <f t="shared" si="302"/>
        <v>0</v>
      </c>
      <c r="AF277" s="2">
        <f t="shared" si="303"/>
        <v>0</v>
      </c>
      <c r="AG277" s="2">
        <f t="shared" si="304"/>
        <v>0</v>
      </c>
      <c r="AH277" s="2">
        <f t="shared" si="305"/>
        <v>0</v>
      </c>
      <c r="AI277" s="2">
        <f t="shared" si="306"/>
        <v>0</v>
      </c>
      <c r="AJ277" s="2">
        <f t="shared" si="307"/>
        <v>0</v>
      </c>
      <c r="AK277" s="2">
        <v>21397.48</v>
      </c>
      <c r="AL277" s="110">
        <f>'1.Лок.смета.и.Акт'!F529</f>
        <v>21397.48</v>
      </c>
      <c r="AM277" s="2">
        <v>0</v>
      </c>
      <c r="AN277" s="2">
        <v>0</v>
      </c>
      <c r="AO277" s="2">
        <v>0</v>
      </c>
      <c r="AP277" s="2">
        <v>0</v>
      </c>
      <c r="AQ277" s="2">
        <v>0</v>
      </c>
      <c r="AR277" s="2">
        <v>0</v>
      </c>
      <c r="AS277" s="2">
        <v>0</v>
      </c>
      <c r="AT277" s="2">
        <v>0</v>
      </c>
      <c r="AU277" s="2">
        <v>0</v>
      </c>
      <c r="AV277" s="2">
        <v>1</v>
      </c>
      <c r="AW277" s="2">
        <v>1</v>
      </c>
      <c r="AX277" s="2"/>
      <c r="AY277" s="2"/>
      <c r="AZ277" s="2">
        <v>1</v>
      </c>
      <c r="BA277" s="2">
        <v>1</v>
      </c>
      <c r="BB277" s="2">
        <v>1</v>
      </c>
      <c r="BC277" s="2">
        <v>1</v>
      </c>
      <c r="BD277" s="2" t="s">
        <v>6</v>
      </c>
      <c r="BE277" s="2" t="s">
        <v>6</v>
      </c>
      <c r="BF277" s="2" t="s">
        <v>6</v>
      </c>
      <c r="BG277" s="2" t="s">
        <v>6</v>
      </c>
      <c r="BH277" s="2">
        <v>3</v>
      </c>
      <c r="BI277" s="2">
        <v>1</v>
      </c>
      <c r="BJ277" s="2" t="s">
        <v>146</v>
      </c>
      <c r="BK277" s="2"/>
      <c r="BL277" s="2"/>
      <c r="BM277" s="2">
        <v>500003</v>
      </c>
      <c r="BN277" s="2">
        <v>0</v>
      </c>
      <c r="BO277" s="2" t="s">
        <v>6</v>
      </c>
      <c r="BP277" s="2">
        <v>0</v>
      </c>
      <c r="BQ277" s="2">
        <v>22</v>
      </c>
      <c r="BR277" s="2">
        <v>0</v>
      </c>
      <c r="BS277" s="2">
        <v>1</v>
      </c>
      <c r="BT277" s="2">
        <v>1</v>
      </c>
      <c r="BU277" s="2">
        <v>1</v>
      </c>
      <c r="BV277" s="2">
        <v>1</v>
      </c>
      <c r="BW277" s="2">
        <v>1</v>
      </c>
      <c r="BX277" s="2">
        <v>1</v>
      </c>
      <c r="BY277" s="2" t="s">
        <v>6</v>
      </c>
      <c r="BZ277" s="2">
        <v>0</v>
      </c>
      <c r="CA277" s="2">
        <v>0</v>
      </c>
      <c r="CB277" s="2" t="s">
        <v>6</v>
      </c>
      <c r="CC277" s="2"/>
      <c r="CD277" s="2"/>
      <c r="CE277" s="2">
        <v>0</v>
      </c>
      <c r="CF277" s="2">
        <v>0</v>
      </c>
      <c r="CG277" s="2">
        <v>0</v>
      </c>
      <c r="CH277" s="2"/>
      <c r="CI277" s="2"/>
      <c r="CJ277" s="2"/>
      <c r="CK277" s="2"/>
      <c r="CL277" s="2"/>
      <c r="CM277" s="2">
        <v>0</v>
      </c>
      <c r="CN277" s="2" t="s">
        <v>6</v>
      </c>
      <c r="CO277" s="2">
        <v>0</v>
      </c>
      <c r="CP277" s="2">
        <f t="shared" si="308"/>
        <v>30128</v>
      </c>
      <c r="CQ277" s="2">
        <f t="shared" si="309"/>
        <v>21397.48</v>
      </c>
      <c r="CR277" s="2">
        <f t="shared" si="310"/>
        <v>0</v>
      </c>
      <c r="CS277" s="2">
        <f t="shared" si="311"/>
        <v>0</v>
      </c>
      <c r="CT277" s="2">
        <f t="shared" si="312"/>
        <v>0</v>
      </c>
      <c r="CU277" s="2">
        <f t="shared" si="313"/>
        <v>0</v>
      </c>
      <c r="CV277" s="2">
        <f t="shared" si="314"/>
        <v>0</v>
      </c>
      <c r="CW277" s="2">
        <f t="shared" si="315"/>
        <v>0</v>
      </c>
      <c r="CX277" s="2">
        <f t="shared" si="316"/>
        <v>0</v>
      </c>
      <c r="CY277" s="2">
        <f>(((S277+(R277*IF(0,0,1)))*AT277)/100)</f>
        <v>0</v>
      </c>
      <c r="CZ277" s="2">
        <f>(((S277+(R277*IF(0,0,1)))*AU277)/100)</f>
        <v>0</v>
      </c>
      <c r="DA277" s="2"/>
      <c r="DB277" s="2"/>
      <c r="DC277" s="2" t="s">
        <v>6</v>
      </c>
      <c r="DD277" s="2" t="s">
        <v>6</v>
      </c>
      <c r="DE277" s="2" t="s">
        <v>6</v>
      </c>
      <c r="DF277" s="2" t="s">
        <v>6</v>
      </c>
      <c r="DG277" s="2" t="s">
        <v>6</v>
      </c>
      <c r="DH277" s="2" t="s">
        <v>6</v>
      </c>
      <c r="DI277" s="2" t="s">
        <v>6</v>
      </c>
      <c r="DJ277" s="2" t="s">
        <v>6</v>
      </c>
      <c r="DK277" s="2" t="s">
        <v>6</v>
      </c>
      <c r="DL277" s="2" t="s">
        <v>6</v>
      </c>
      <c r="DM277" s="2" t="s">
        <v>6</v>
      </c>
      <c r="DN277" s="2">
        <v>0</v>
      </c>
      <c r="DO277" s="2">
        <v>0</v>
      </c>
      <c r="DP277" s="2">
        <v>1</v>
      </c>
      <c r="DQ277" s="2">
        <v>1</v>
      </c>
      <c r="DR277" s="2"/>
      <c r="DS277" s="2"/>
      <c r="DT277" s="2"/>
      <c r="DU277" s="2">
        <v>1009</v>
      </c>
      <c r="DV277" s="2" t="s">
        <v>63</v>
      </c>
      <c r="DW277" s="2" t="s">
        <v>63</v>
      </c>
      <c r="DX277" s="2">
        <v>1000</v>
      </c>
      <c r="DY277" s="2"/>
      <c r="DZ277" s="2" t="s">
        <v>6</v>
      </c>
      <c r="EA277" s="2" t="s">
        <v>6</v>
      </c>
      <c r="EB277" s="2" t="s">
        <v>6</v>
      </c>
      <c r="EC277" s="2" t="s">
        <v>6</v>
      </c>
      <c r="ED277" s="2"/>
      <c r="EE277" s="2">
        <v>54938783</v>
      </c>
      <c r="EF277" s="2">
        <v>22</v>
      </c>
      <c r="EG277" s="2" t="s">
        <v>45</v>
      </c>
      <c r="EH277" s="2">
        <v>0</v>
      </c>
      <c r="EI277" s="2" t="s">
        <v>6</v>
      </c>
      <c r="EJ277" s="2">
        <v>1</v>
      </c>
      <c r="EK277" s="2">
        <v>500003</v>
      </c>
      <c r="EL277" s="2" t="s">
        <v>46</v>
      </c>
      <c r="EM277" s="2" t="s">
        <v>47</v>
      </c>
      <c r="EN277" s="2"/>
      <c r="EO277" s="2" t="s">
        <v>6</v>
      </c>
      <c r="EP277" s="2"/>
      <c r="EQ277" s="2">
        <v>0</v>
      </c>
      <c r="ER277" s="2">
        <v>21397.48</v>
      </c>
      <c r="ES277" s="110">
        <f>'1.Лок.смета.и.Акт'!F529</f>
        <v>21397.48</v>
      </c>
      <c r="ET277" s="2">
        <v>0</v>
      </c>
      <c r="EU277" s="2">
        <v>0</v>
      </c>
      <c r="EV277" s="2">
        <v>0</v>
      </c>
      <c r="EW277" s="2">
        <v>0</v>
      </c>
      <c r="EX277" s="2">
        <v>0</v>
      </c>
      <c r="EY277" s="2"/>
      <c r="EZ277" s="2"/>
      <c r="FA277" s="2"/>
      <c r="FB277" s="2"/>
      <c r="FC277" s="2"/>
      <c r="FD277" s="2"/>
      <c r="FE277" s="2"/>
      <c r="FF277" s="2"/>
      <c r="FG277" s="2"/>
      <c r="FH277" s="2"/>
      <c r="FI277" s="2"/>
      <c r="FJ277" s="2"/>
      <c r="FK277" s="2"/>
      <c r="FL277" s="2"/>
      <c r="FM277" s="2"/>
      <c r="FN277" s="2"/>
      <c r="FO277" s="2"/>
      <c r="FP277" s="2"/>
      <c r="FQ277" s="2">
        <v>0</v>
      </c>
      <c r="FR277" s="2">
        <f t="shared" si="317"/>
        <v>0</v>
      </c>
      <c r="FS277" s="2">
        <v>0</v>
      </c>
      <c r="FT277" s="2"/>
      <c r="FU277" s="2"/>
      <c r="FV277" s="2"/>
      <c r="FW277" s="2"/>
      <c r="FX277" s="2">
        <v>0</v>
      </c>
      <c r="FY277" s="2">
        <v>0</v>
      </c>
      <c r="FZ277" s="2"/>
      <c r="GA277" s="2" t="s">
        <v>6</v>
      </c>
      <c r="GB277" s="2"/>
      <c r="GC277" s="2"/>
      <c r="GD277" s="2">
        <v>1</v>
      </c>
      <c r="GE277" s="2"/>
      <c r="GF277" s="2">
        <v>1449558321</v>
      </c>
      <c r="GG277" s="2">
        <v>2</v>
      </c>
      <c r="GH277" s="2">
        <v>2</v>
      </c>
      <c r="GI277" s="2">
        <v>-2</v>
      </c>
      <c r="GJ277" s="2">
        <v>0</v>
      </c>
      <c r="GK277" s="2">
        <v>0</v>
      </c>
      <c r="GL277" s="2">
        <f t="shared" si="318"/>
        <v>0</v>
      </c>
      <c r="GM277" s="2">
        <f t="shared" si="319"/>
        <v>30128</v>
      </c>
      <c r="GN277" s="2">
        <f t="shared" si="320"/>
        <v>30128</v>
      </c>
      <c r="GO277" s="2">
        <f t="shared" si="321"/>
        <v>0</v>
      </c>
      <c r="GP277" s="2">
        <f t="shared" si="322"/>
        <v>0</v>
      </c>
      <c r="GQ277" s="2"/>
      <c r="GR277" s="2">
        <v>0</v>
      </c>
      <c r="GS277" s="2">
        <v>2</v>
      </c>
      <c r="GT277" s="2">
        <v>0</v>
      </c>
      <c r="GU277" s="2" t="s">
        <v>6</v>
      </c>
      <c r="GV277" s="2">
        <f t="shared" si="323"/>
        <v>0</v>
      </c>
      <c r="GW277" s="2">
        <v>1</v>
      </c>
      <c r="GX277" s="2">
        <f t="shared" si="324"/>
        <v>0</v>
      </c>
      <c r="GY277" s="2"/>
      <c r="GZ277" s="2"/>
      <c r="HA277" s="2">
        <v>0</v>
      </c>
      <c r="HB277" s="2">
        <v>0</v>
      </c>
      <c r="HC277" s="2">
        <f t="shared" si="325"/>
        <v>0</v>
      </c>
      <c r="HD277" s="2"/>
      <c r="HE277" s="2" t="s">
        <v>6</v>
      </c>
      <c r="HF277" s="2" t="s">
        <v>6</v>
      </c>
      <c r="HG277" s="2"/>
      <c r="HH277" s="2"/>
      <c r="HI277" s="2"/>
      <c r="HJ277" s="2"/>
      <c r="HK277" s="2"/>
      <c r="HL277" s="2"/>
      <c r="HM277" s="2" t="s">
        <v>6</v>
      </c>
      <c r="HN277" s="2" t="s">
        <v>6</v>
      </c>
      <c r="HO277" s="2" t="s">
        <v>6</v>
      </c>
      <c r="HP277" s="2" t="s">
        <v>6</v>
      </c>
      <c r="HQ277" s="2" t="s">
        <v>6</v>
      </c>
      <c r="HR277" s="2"/>
      <c r="HS277" s="2"/>
      <c r="HT277" s="2"/>
      <c r="HU277" s="2"/>
      <c r="HV277" s="2"/>
      <c r="HW277" s="2"/>
      <c r="HX277" s="2"/>
      <c r="HY277" s="2"/>
      <c r="HZ277" s="2"/>
      <c r="IA277" s="2"/>
      <c r="IB277" s="2"/>
      <c r="IC277" s="2"/>
      <c r="ID277" s="2"/>
      <c r="IE277" s="2"/>
      <c r="IF277" s="2">
        <v>-1</v>
      </c>
      <c r="IG277" s="2"/>
      <c r="IH277" s="2"/>
      <c r="II277" s="2"/>
      <c r="IJ277" s="2"/>
      <c r="IK277" s="2">
        <v>0</v>
      </c>
      <c r="IL277" s="2"/>
      <c r="IM277" s="2"/>
      <c r="IN277" s="2"/>
      <c r="IO277" s="2"/>
      <c r="IP277" s="2"/>
      <c r="IQ277" s="2"/>
      <c r="IR277" s="2"/>
      <c r="IS277" s="2"/>
      <c r="IT277" s="2"/>
      <c r="IU277" s="2"/>
    </row>
    <row r="278" spans="1:255" x14ac:dyDescent="0.2">
      <c r="A278">
        <v>18</v>
      </c>
      <c r="B278">
        <v>1</v>
      </c>
      <c r="C278">
        <v>438</v>
      </c>
      <c r="E278" t="s">
        <v>432</v>
      </c>
      <c r="F278" t="e">
        <f>'2.Лок.смета.и.Акт'!#REF!</f>
        <v>#REF!</v>
      </c>
      <c r="G278" t="s">
        <v>433</v>
      </c>
      <c r="H278" t="s">
        <v>63</v>
      </c>
      <c r="I278">
        <f>I272*J278</f>
        <v>1.4079999999999999</v>
      </c>
      <c r="J278">
        <v>1.3073351903435468</v>
      </c>
      <c r="K278">
        <v>1.3073349999999999</v>
      </c>
      <c r="O278">
        <f t="shared" si="289"/>
        <v>264899</v>
      </c>
      <c r="P278">
        <f t="shared" si="290"/>
        <v>264899</v>
      </c>
      <c r="Q278">
        <f t="shared" si="291"/>
        <v>0</v>
      </c>
      <c r="R278">
        <f t="shared" si="292"/>
        <v>0</v>
      </c>
      <c r="S278">
        <f t="shared" si="293"/>
        <v>0</v>
      </c>
      <c r="T278">
        <f t="shared" si="294"/>
        <v>0</v>
      </c>
      <c r="U278">
        <f t="shared" si="295"/>
        <v>0</v>
      </c>
      <c r="V278">
        <f t="shared" si="296"/>
        <v>0</v>
      </c>
      <c r="W278">
        <f t="shared" si="297"/>
        <v>0</v>
      </c>
      <c r="X278">
        <f t="shared" si="298"/>
        <v>0</v>
      </c>
      <c r="Y278">
        <f t="shared" si="299"/>
        <v>0</v>
      </c>
      <c r="AA278">
        <v>86295184</v>
      </c>
      <c r="AB278">
        <f t="shared" si="300"/>
        <v>24886.01</v>
      </c>
      <c r="AC278">
        <f t="shared" si="326"/>
        <v>24886.01</v>
      </c>
      <c r="AD278">
        <f t="shared" si="301"/>
        <v>0</v>
      </c>
      <c r="AE278">
        <f t="shared" si="302"/>
        <v>0</v>
      </c>
      <c r="AF278">
        <f t="shared" si="303"/>
        <v>0</v>
      </c>
      <c r="AG278">
        <f t="shared" si="304"/>
        <v>0</v>
      </c>
      <c r="AH278">
        <f t="shared" si="305"/>
        <v>0</v>
      </c>
      <c r="AI278">
        <f t="shared" si="306"/>
        <v>0</v>
      </c>
      <c r="AJ278">
        <f t="shared" si="307"/>
        <v>0</v>
      </c>
      <c r="AK278">
        <v>24886.01</v>
      </c>
      <c r="AL278">
        <v>24886.01</v>
      </c>
      <c r="AM278">
        <v>0</v>
      </c>
      <c r="AN278">
        <v>0</v>
      </c>
      <c r="AO278">
        <v>0</v>
      </c>
      <c r="AP278">
        <v>0</v>
      </c>
      <c r="AQ278">
        <v>0</v>
      </c>
      <c r="AR278">
        <v>0</v>
      </c>
      <c r="AS278">
        <v>0</v>
      </c>
      <c r="AT278">
        <v>0</v>
      </c>
      <c r="AU278">
        <v>0</v>
      </c>
      <c r="AV278">
        <v>1</v>
      </c>
      <c r="AW278">
        <v>1</v>
      </c>
      <c r="AZ278">
        <v>1</v>
      </c>
      <c r="BA278">
        <v>1</v>
      </c>
      <c r="BB278">
        <v>1</v>
      </c>
      <c r="BC278">
        <v>7.56</v>
      </c>
      <c r="BD278" t="s">
        <v>6</v>
      </c>
      <c r="BE278" t="s">
        <v>6</v>
      </c>
      <c r="BF278" t="s">
        <v>6</v>
      </c>
      <c r="BG278" t="s">
        <v>6</v>
      </c>
      <c r="BH278">
        <v>3</v>
      </c>
      <c r="BI278">
        <v>1</v>
      </c>
      <c r="BJ278" t="s">
        <v>146</v>
      </c>
      <c r="BM278">
        <v>500003</v>
      </c>
      <c r="BN278">
        <v>0</v>
      </c>
      <c r="BO278" t="s">
        <v>6</v>
      </c>
      <c r="BP278">
        <v>0</v>
      </c>
      <c r="BQ278">
        <v>22</v>
      </c>
      <c r="BR278">
        <v>0</v>
      </c>
      <c r="BS278">
        <v>1</v>
      </c>
      <c r="BT278">
        <v>1</v>
      </c>
      <c r="BU278">
        <v>1</v>
      </c>
      <c r="BV278">
        <v>1</v>
      </c>
      <c r="BW278">
        <v>1</v>
      </c>
      <c r="BX278">
        <v>1</v>
      </c>
      <c r="BY278" t="s">
        <v>6</v>
      </c>
      <c r="BZ278">
        <v>0</v>
      </c>
      <c r="CA278">
        <v>0</v>
      </c>
      <c r="CB278" t="s">
        <v>6</v>
      </c>
      <c r="CE278">
        <v>0</v>
      </c>
      <c r="CF278">
        <v>0</v>
      </c>
      <c r="CG278">
        <v>0</v>
      </c>
      <c r="CM278">
        <v>0</v>
      </c>
      <c r="CN278" t="s">
        <v>6</v>
      </c>
      <c r="CO278">
        <v>0</v>
      </c>
      <c r="CP278">
        <f t="shared" si="308"/>
        <v>264899</v>
      </c>
      <c r="CQ278">
        <f t="shared" si="309"/>
        <v>188138.23559999999</v>
      </c>
      <c r="CR278">
        <f t="shared" si="310"/>
        <v>0</v>
      </c>
      <c r="CS278">
        <f t="shared" si="311"/>
        <v>0</v>
      </c>
      <c r="CT278">
        <f t="shared" si="312"/>
        <v>0</v>
      </c>
      <c r="CU278">
        <f t="shared" si="313"/>
        <v>0</v>
      </c>
      <c r="CV278">
        <f t="shared" si="314"/>
        <v>0</v>
      </c>
      <c r="CW278">
        <f t="shared" si="315"/>
        <v>0</v>
      </c>
      <c r="CX278">
        <f t="shared" si="316"/>
        <v>0</v>
      </c>
      <c r="CY278">
        <f>(S278+R278)*(BZ278/100)</f>
        <v>0</v>
      </c>
      <c r="CZ278">
        <f>(S278+R278)*(CA278/100)</f>
        <v>0</v>
      </c>
      <c r="DC278" t="s">
        <v>6</v>
      </c>
      <c r="DD278" t="s">
        <v>6</v>
      </c>
      <c r="DE278" t="s">
        <v>6</v>
      </c>
      <c r="DF278" t="s">
        <v>6</v>
      </c>
      <c r="DG278" t="s">
        <v>6</v>
      </c>
      <c r="DH278" t="s">
        <v>6</v>
      </c>
      <c r="DI278" t="s">
        <v>6</v>
      </c>
      <c r="DJ278" t="s">
        <v>6</v>
      </c>
      <c r="DK278" t="s">
        <v>6</v>
      </c>
      <c r="DL278" t="s">
        <v>6</v>
      </c>
      <c r="DM278" t="s">
        <v>6</v>
      </c>
      <c r="DN278">
        <v>0</v>
      </c>
      <c r="DO278">
        <v>0</v>
      </c>
      <c r="DP278">
        <v>1</v>
      </c>
      <c r="DQ278">
        <v>1</v>
      </c>
      <c r="DU278">
        <v>1009</v>
      </c>
      <c r="DV278" t="s">
        <v>63</v>
      </c>
      <c r="DW278" t="e">
        <f>'2.Лок.смета.и.Акт'!#REF!</f>
        <v>#REF!</v>
      </c>
      <c r="DX278">
        <v>1000</v>
      </c>
      <c r="DZ278" t="s">
        <v>6</v>
      </c>
      <c r="EA278" t="s">
        <v>6</v>
      </c>
      <c r="EB278" t="s">
        <v>6</v>
      </c>
      <c r="EC278" t="s">
        <v>6</v>
      </c>
      <c r="EE278">
        <v>54938783</v>
      </c>
      <c r="EF278">
        <v>22</v>
      </c>
      <c r="EG278" t="s">
        <v>45</v>
      </c>
      <c r="EH278">
        <v>0</v>
      </c>
      <c r="EI278" t="s">
        <v>6</v>
      </c>
      <c r="EJ278">
        <v>1</v>
      </c>
      <c r="EK278">
        <v>500003</v>
      </c>
      <c r="EL278" t="s">
        <v>46</v>
      </c>
      <c r="EM278" t="s">
        <v>47</v>
      </c>
      <c r="EO278" t="s">
        <v>6</v>
      </c>
      <c r="EQ278">
        <v>0</v>
      </c>
      <c r="ER278">
        <v>177355.02</v>
      </c>
      <c r="ES278">
        <v>24886.01</v>
      </c>
      <c r="ET278">
        <v>0</v>
      </c>
      <c r="EU278">
        <v>0</v>
      </c>
      <c r="EV278">
        <v>0</v>
      </c>
      <c r="EW278">
        <v>0</v>
      </c>
      <c r="EX278">
        <v>0</v>
      </c>
      <c r="EZ278">
        <v>5</v>
      </c>
      <c r="FC278">
        <v>0</v>
      </c>
      <c r="FD278">
        <v>18</v>
      </c>
      <c r="FF278">
        <v>177355.02</v>
      </c>
      <c r="FQ278">
        <v>0</v>
      </c>
      <c r="FR278">
        <f t="shared" si="317"/>
        <v>0</v>
      </c>
      <c r="FS278">
        <v>0</v>
      </c>
      <c r="FX278">
        <v>0</v>
      </c>
      <c r="FY278">
        <v>0</v>
      </c>
      <c r="GA278" t="s">
        <v>147</v>
      </c>
      <c r="GD278">
        <v>1</v>
      </c>
      <c r="GF278">
        <v>1449558321</v>
      </c>
      <c r="GG278">
        <v>2</v>
      </c>
      <c r="GH278">
        <v>3</v>
      </c>
      <c r="GI278">
        <v>5</v>
      </c>
      <c r="GJ278">
        <v>0</v>
      </c>
      <c r="GK278">
        <v>0</v>
      </c>
      <c r="GL278">
        <f t="shared" si="318"/>
        <v>0</v>
      </c>
      <c r="GM278">
        <f t="shared" si="319"/>
        <v>264899</v>
      </c>
      <c r="GN278">
        <f t="shared" si="320"/>
        <v>264899</v>
      </c>
      <c r="GO278">
        <f t="shared" si="321"/>
        <v>0</v>
      </c>
      <c r="GP278">
        <f t="shared" si="322"/>
        <v>0</v>
      </c>
      <c r="GR278">
        <v>1</v>
      </c>
      <c r="GS278">
        <v>1</v>
      </c>
      <c r="GT278">
        <v>0</v>
      </c>
      <c r="GU278" t="s">
        <v>6</v>
      </c>
      <c r="GV278">
        <f t="shared" si="323"/>
        <v>0</v>
      </c>
      <c r="GW278">
        <v>1</v>
      </c>
      <c r="GX278">
        <f t="shared" si="324"/>
        <v>0</v>
      </c>
      <c r="HA278">
        <v>0</v>
      </c>
      <c r="HB278">
        <v>0</v>
      </c>
      <c r="HC278">
        <f t="shared" si="325"/>
        <v>0</v>
      </c>
      <c r="HE278" t="s">
        <v>38</v>
      </c>
      <c r="HF278" t="s">
        <v>39</v>
      </c>
      <c r="HM278" t="s">
        <v>6</v>
      </c>
      <c r="HN278" t="s">
        <v>6</v>
      </c>
      <c r="HO278" t="s">
        <v>6</v>
      </c>
      <c r="HP278" t="s">
        <v>6</v>
      </c>
      <c r="HQ278" t="s">
        <v>6</v>
      </c>
      <c r="IF278">
        <v>-1</v>
      </c>
      <c r="IK278">
        <v>0</v>
      </c>
    </row>
    <row r="279" spans="1:255" x14ac:dyDescent="0.2">
      <c r="A279" s="2">
        <v>18</v>
      </c>
      <c r="B279" s="2">
        <v>1</v>
      </c>
      <c r="C279" s="2">
        <v>427</v>
      </c>
      <c r="D279" s="2"/>
      <c r="E279" s="2" t="s">
        <v>434</v>
      </c>
      <c r="F279" s="2" t="s">
        <v>435</v>
      </c>
      <c r="G279" s="2" t="s">
        <v>436</v>
      </c>
      <c r="H279" s="2" t="s">
        <v>63</v>
      </c>
      <c r="I279" s="2">
        <f>I271*J279</f>
        <v>9.4800000000000006E-3</v>
      </c>
      <c r="J279" s="216">
        <f>'5.Ведомость_списания'!F134</f>
        <v>8.8022284122562678E-3</v>
      </c>
      <c r="K279" s="2">
        <v>8.8020000000000008E-3</v>
      </c>
      <c r="L279" s="2"/>
      <c r="M279" s="2"/>
      <c r="N279" s="2"/>
      <c r="O279" s="2">
        <f t="shared" si="289"/>
        <v>143</v>
      </c>
      <c r="P279" s="2">
        <f t="shared" si="290"/>
        <v>143</v>
      </c>
      <c r="Q279" s="2">
        <f t="shared" si="291"/>
        <v>0</v>
      </c>
      <c r="R279" s="2">
        <f t="shared" si="292"/>
        <v>0</v>
      </c>
      <c r="S279" s="2">
        <f t="shared" si="293"/>
        <v>0</v>
      </c>
      <c r="T279" s="2">
        <f t="shared" si="294"/>
        <v>0</v>
      </c>
      <c r="U279" s="2">
        <f t="shared" si="295"/>
        <v>0</v>
      </c>
      <c r="V279" s="2">
        <f t="shared" si="296"/>
        <v>0</v>
      </c>
      <c r="W279" s="2">
        <f t="shared" si="297"/>
        <v>0</v>
      </c>
      <c r="X279" s="2">
        <f t="shared" si="298"/>
        <v>0</v>
      </c>
      <c r="Y279" s="2">
        <f t="shared" si="299"/>
        <v>0</v>
      </c>
      <c r="Z279" s="2"/>
      <c r="AA279" s="2">
        <v>86295183</v>
      </c>
      <c r="AB279" s="2">
        <f t="shared" si="300"/>
        <v>15101.3</v>
      </c>
      <c r="AC279" s="2">
        <f t="shared" si="326"/>
        <v>15101.3</v>
      </c>
      <c r="AD279" s="2">
        <f t="shared" si="301"/>
        <v>0</v>
      </c>
      <c r="AE279" s="2">
        <f t="shared" si="302"/>
        <v>0</v>
      </c>
      <c r="AF279" s="2">
        <f t="shared" si="303"/>
        <v>0</v>
      </c>
      <c r="AG279" s="2">
        <f t="shared" si="304"/>
        <v>0</v>
      </c>
      <c r="AH279" s="2">
        <f t="shared" si="305"/>
        <v>0</v>
      </c>
      <c r="AI279" s="2">
        <f t="shared" si="306"/>
        <v>0</v>
      </c>
      <c r="AJ279" s="2">
        <f t="shared" si="307"/>
        <v>0</v>
      </c>
      <c r="AK279" s="2">
        <v>15101.3</v>
      </c>
      <c r="AL279" s="110">
        <f>'1.Лок.смета.и.Акт'!F531</f>
        <v>15101.3</v>
      </c>
      <c r="AM279" s="2">
        <v>0</v>
      </c>
      <c r="AN279" s="2">
        <v>0</v>
      </c>
      <c r="AO279" s="2">
        <v>0</v>
      </c>
      <c r="AP279" s="2">
        <v>0</v>
      </c>
      <c r="AQ279" s="2">
        <v>0</v>
      </c>
      <c r="AR279" s="2">
        <v>0</v>
      </c>
      <c r="AS279" s="2">
        <v>0</v>
      </c>
      <c r="AT279" s="2">
        <v>0</v>
      </c>
      <c r="AU279" s="2">
        <v>0</v>
      </c>
      <c r="AV279" s="2">
        <v>1</v>
      </c>
      <c r="AW279" s="2">
        <v>1</v>
      </c>
      <c r="AX279" s="2"/>
      <c r="AY279" s="2"/>
      <c r="AZ279" s="2">
        <v>1</v>
      </c>
      <c r="BA279" s="2">
        <v>1</v>
      </c>
      <c r="BB279" s="2">
        <v>1</v>
      </c>
      <c r="BC279" s="2">
        <v>1</v>
      </c>
      <c r="BD279" s="2" t="s">
        <v>6</v>
      </c>
      <c r="BE279" s="2" t="s">
        <v>6</v>
      </c>
      <c r="BF279" s="2" t="s">
        <v>6</v>
      </c>
      <c r="BG279" s="2" t="s">
        <v>6</v>
      </c>
      <c r="BH279" s="2">
        <v>3</v>
      </c>
      <c r="BI279" s="2">
        <v>1</v>
      </c>
      <c r="BJ279" s="2" t="s">
        <v>437</v>
      </c>
      <c r="BK279" s="2"/>
      <c r="BL279" s="2"/>
      <c r="BM279" s="2">
        <v>500003</v>
      </c>
      <c r="BN279" s="2">
        <v>0</v>
      </c>
      <c r="BO279" s="2" t="s">
        <v>6</v>
      </c>
      <c r="BP279" s="2">
        <v>0</v>
      </c>
      <c r="BQ279" s="2">
        <v>22</v>
      </c>
      <c r="BR279" s="2">
        <v>0</v>
      </c>
      <c r="BS279" s="2">
        <v>1</v>
      </c>
      <c r="BT279" s="2">
        <v>1</v>
      </c>
      <c r="BU279" s="2">
        <v>1</v>
      </c>
      <c r="BV279" s="2">
        <v>1</v>
      </c>
      <c r="BW279" s="2">
        <v>1</v>
      </c>
      <c r="BX279" s="2">
        <v>1</v>
      </c>
      <c r="BY279" s="2" t="s">
        <v>6</v>
      </c>
      <c r="BZ279" s="2">
        <v>0</v>
      </c>
      <c r="CA279" s="2">
        <v>0</v>
      </c>
      <c r="CB279" s="2" t="s">
        <v>6</v>
      </c>
      <c r="CC279" s="2"/>
      <c r="CD279" s="2"/>
      <c r="CE279" s="2">
        <v>0</v>
      </c>
      <c r="CF279" s="2">
        <v>0</v>
      </c>
      <c r="CG279" s="2">
        <v>0</v>
      </c>
      <c r="CH279" s="2"/>
      <c r="CI279" s="2"/>
      <c r="CJ279" s="2"/>
      <c r="CK279" s="2"/>
      <c r="CL279" s="2"/>
      <c r="CM279" s="2">
        <v>0</v>
      </c>
      <c r="CN279" s="2" t="s">
        <v>6</v>
      </c>
      <c r="CO279" s="2">
        <v>0</v>
      </c>
      <c r="CP279" s="2">
        <f t="shared" si="308"/>
        <v>143</v>
      </c>
      <c r="CQ279" s="2">
        <f t="shared" si="309"/>
        <v>15101.3</v>
      </c>
      <c r="CR279" s="2">
        <f t="shared" si="310"/>
        <v>0</v>
      </c>
      <c r="CS279" s="2">
        <f t="shared" si="311"/>
        <v>0</v>
      </c>
      <c r="CT279" s="2">
        <f t="shared" si="312"/>
        <v>0</v>
      </c>
      <c r="CU279" s="2">
        <f t="shared" si="313"/>
        <v>0</v>
      </c>
      <c r="CV279" s="2">
        <f t="shared" si="314"/>
        <v>0</v>
      </c>
      <c r="CW279" s="2">
        <f t="shared" si="315"/>
        <v>0</v>
      </c>
      <c r="CX279" s="2">
        <f t="shared" si="316"/>
        <v>0</v>
      </c>
      <c r="CY279" s="2">
        <f>(((S279+(R279*IF(0,0,1)))*AT279)/100)</f>
        <v>0</v>
      </c>
      <c r="CZ279" s="2">
        <f>(((S279+(R279*IF(0,0,1)))*AU279)/100)</f>
        <v>0</v>
      </c>
      <c r="DA279" s="2"/>
      <c r="DB279" s="2"/>
      <c r="DC279" s="2" t="s">
        <v>6</v>
      </c>
      <c r="DD279" s="2" t="s">
        <v>6</v>
      </c>
      <c r="DE279" s="2" t="s">
        <v>6</v>
      </c>
      <c r="DF279" s="2" t="s">
        <v>6</v>
      </c>
      <c r="DG279" s="2" t="s">
        <v>6</v>
      </c>
      <c r="DH279" s="2" t="s">
        <v>6</v>
      </c>
      <c r="DI279" s="2" t="s">
        <v>6</v>
      </c>
      <c r="DJ279" s="2" t="s">
        <v>6</v>
      </c>
      <c r="DK279" s="2" t="s">
        <v>6</v>
      </c>
      <c r="DL279" s="2" t="s">
        <v>6</v>
      </c>
      <c r="DM279" s="2" t="s">
        <v>6</v>
      </c>
      <c r="DN279" s="2">
        <v>0</v>
      </c>
      <c r="DO279" s="2">
        <v>0</v>
      </c>
      <c r="DP279" s="2">
        <v>1</v>
      </c>
      <c r="DQ279" s="2">
        <v>1</v>
      </c>
      <c r="DR279" s="2"/>
      <c r="DS279" s="2"/>
      <c r="DT279" s="2"/>
      <c r="DU279" s="2">
        <v>1009</v>
      </c>
      <c r="DV279" s="2" t="s">
        <v>63</v>
      </c>
      <c r="DW279" s="2" t="s">
        <v>63</v>
      </c>
      <c r="DX279" s="2">
        <v>1000</v>
      </c>
      <c r="DY279" s="2"/>
      <c r="DZ279" s="2" t="s">
        <v>6</v>
      </c>
      <c r="EA279" s="2" t="s">
        <v>6</v>
      </c>
      <c r="EB279" s="2" t="s">
        <v>6</v>
      </c>
      <c r="EC279" s="2" t="s">
        <v>6</v>
      </c>
      <c r="ED279" s="2"/>
      <c r="EE279" s="2">
        <v>54938783</v>
      </c>
      <c r="EF279" s="2">
        <v>22</v>
      </c>
      <c r="EG279" s="2" t="s">
        <v>45</v>
      </c>
      <c r="EH279" s="2">
        <v>0</v>
      </c>
      <c r="EI279" s="2" t="s">
        <v>6</v>
      </c>
      <c r="EJ279" s="2">
        <v>1</v>
      </c>
      <c r="EK279" s="2">
        <v>500003</v>
      </c>
      <c r="EL279" s="2" t="s">
        <v>46</v>
      </c>
      <c r="EM279" s="2" t="s">
        <v>47</v>
      </c>
      <c r="EN279" s="2"/>
      <c r="EO279" s="2" t="s">
        <v>6</v>
      </c>
      <c r="EP279" s="2"/>
      <c r="EQ279" s="2">
        <v>0</v>
      </c>
      <c r="ER279" s="2">
        <v>15101.3</v>
      </c>
      <c r="ES279" s="110">
        <f>'1.Лок.смета.и.Акт'!F531</f>
        <v>15101.3</v>
      </c>
      <c r="ET279" s="2">
        <v>0</v>
      </c>
      <c r="EU279" s="2">
        <v>0</v>
      </c>
      <c r="EV279" s="2">
        <v>0</v>
      </c>
      <c r="EW279" s="2">
        <v>0</v>
      </c>
      <c r="EX279" s="2">
        <v>0</v>
      </c>
      <c r="EY279" s="2"/>
      <c r="EZ279" s="2"/>
      <c r="FA279" s="2"/>
      <c r="FB279" s="2"/>
      <c r="FC279" s="2"/>
      <c r="FD279" s="2"/>
      <c r="FE279" s="2"/>
      <c r="FF279" s="2"/>
      <c r="FG279" s="2"/>
      <c r="FH279" s="2"/>
      <c r="FI279" s="2"/>
      <c r="FJ279" s="2"/>
      <c r="FK279" s="2"/>
      <c r="FL279" s="2"/>
      <c r="FM279" s="2"/>
      <c r="FN279" s="2"/>
      <c r="FO279" s="2"/>
      <c r="FP279" s="2"/>
      <c r="FQ279" s="2">
        <v>0</v>
      </c>
      <c r="FR279" s="2">
        <f t="shared" si="317"/>
        <v>0</v>
      </c>
      <c r="FS279" s="2">
        <v>0</v>
      </c>
      <c r="FT279" s="2"/>
      <c r="FU279" s="2"/>
      <c r="FV279" s="2"/>
      <c r="FW279" s="2"/>
      <c r="FX279" s="2">
        <v>0</v>
      </c>
      <c r="FY279" s="2">
        <v>0</v>
      </c>
      <c r="FZ279" s="2"/>
      <c r="GA279" s="2" t="s">
        <v>6</v>
      </c>
      <c r="GB279" s="2"/>
      <c r="GC279" s="2"/>
      <c r="GD279" s="2">
        <v>1</v>
      </c>
      <c r="GE279" s="2"/>
      <c r="GF279" s="2">
        <v>-1037329196</v>
      </c>
      <c r="GG279" s="2">
        <v>2</v>
      </c>
      <c r="GH279" s="2">
        <v>1</v>
      </c>
      <c r="GI279" s="2">
        <v>-2</v>
      </c>
      <c r="GJ279" s="2">
        <v>0</v>
      </c>
      <c r="GK279" s="2">
        <v>0</v>
      </c>
      <c r="GL279" s="2">
        <f t="shared" si="318"/>
        <v>0</v>
      </c>
      <c r="GM279" s="2">
        <f t="shared" si="319"/>
        <v>143</v>
      </c>
      <c r="GN279" s="2">
        <f t="shared" si="320"/>
        <v>143</v>
      </c>
      <c r="GO279" s="2">
        <f t="shared" si="321"/>
        <v>0</v>
      </c>
      <c r="GP279" s="2">
        <f t="shared" si="322"/>
        <v>0</v>
      </c>
      <c r="GQ279" s="2"/>
      <c r="GR279" s="2">
        <v>0</v>
      </c>
      <c r="GS279" s="2">
        <v>3</v>
      </c>
      <c r="GT279" s="2">
        <v>0</v>
      </c>
      <c r="GU279" s="2" t="s">
        <v>6</v>
      </c>
      <c r="GV279" s="2">
        <f t="shared" si="323"/>
        <v>0</v>
      </c>
      <c r="GW279" s="2">
        <v>1</v>
      </c>
      <c r="GX279" s="2">
        <f t="shared" si="324"/>
        <v>0</v>
      </c>
      <c r="GY279" s="2"/>
      <c r="GZ279" s="2"/>
      <c r="HA279" s="2">
        <v>0</v>
      </c>
      <c r="HB279" s="2">
        <v>0</v>
      </c>
      <c r="HC279" s="2">
        <f t="shared" si="325"/>
        <v>0</v>
      </c>
      <c r="HD279" s="2"/>
      <c r="HE279" s="2" t="s">
        <v>6</v>
      </c>
      <c r="HF279" s="2" t="s">
        <v>6</v>
      </c>
      <c r="HG279" s="2"/>
      <c r="HH279" s="2"/>
      <c r="HI279" s="2"/>
      <c r="HJ279" s="2"/>
      <c r="HK279" s="2"/>
      <c r="HL279" s="2"/>
      <c r="HM279" s="2" t="s">
        <v>6</v>
      </c>
      <c r="HN279" s="2" t="s">
        <v>6</v>
      </c>
      <c r="HO279" s="2" t="s">
        <v>6</v>
      </c>
      <c r="HP279" s="2" t="s">
        <v>6</v>
      </c>
      <c r="HQ279" s="2" t="s">
        <v>6</v>
      </c>
      <c r="HR279" s="2"/>
      <c r="HS279" s="2"/>
      <c r="HT279" s="2"/>
      <c r="HU279" s="2"/>
      <c r="HV279" s="2"/>
      <c r="HW279" s="2"/>
      <c r="HX279" s="2"/>
      <c r="HY279" s="2"/>
      <c r="HZ279" s="2"/>
      <c r="IA279" s="2"/>
      <c r="IB279" s="2"/>
      <c r="IC279" s="2"/>
      <c r="ID279" s="2"/>
      <c r="IE279" s="2"/>
      <c r="IF279" s="2">
        <v>-1</v>
      </c>
      <c r="IG279" s="2"/>
      <c r="IH279" s="2"/>
      <c r="II279" s="2"/>
      <c r="IJ279" s="2"/>
      <c r="IK279" s="2">
        <v>0</v>
      </c>
      <c r="IL279" s="2"/>
      <c r="IM279" s="2"/>
      <c r="IN279" s="2"/>
      <c r="IO279" s="2"/>
      <c r="IP279" s="2"/>
      <c r="IQ279" s="2"/>
      <c r="IR279" s="2"/>
      <c r="IS279" s="2"/>
      <c r="IT279" s="2"/>
      <c r="IU279" s="2"/>
    </row>
    <row r="280" spans="1:255" x14ac:dyDescent="0.2">
      <c r="A280">
        <v>18</v>
      </c>
      <c r="B280">
        <v>1</v>
      </c>
      <c r="C280">
        <v>440</v>
      </c>
      <c r="E280" t="s">
        <v>434</v>
      </c>
      <c r="F280" t="e">
        <f>'2.Лок.смета.и.Акт'!#REF!</f>
        <v>#REF!</v>
      </c>
      <c r="G280" t="s">
        <v>436</v>
      </c>
      <c r="H280" t="s">
        <v>63</v>
      </c>
      <c r="I280">
        <f>I272*J280</f>
        <v>9.4800000000000006E-3</v>
      </c>
      <c r="J280">
        <v>8.8022284122562678E-3</v>
      </c>
      <c r="K280">
        <v>8.8020000000000008E-3</v>
      </c>
      <c r="O280">
        <f t="shared" si="289"/>
        <v>1130</v>
      </c>
      <c r="P280">
        <f t="shared" si="290"/>
        <v>1130</v>
      </c>
      <c r="Q280">
        <f t="shared" si="291"/>
        <v>0</v>
      </c>
      <c r="R280">
        <f t="shared" si="292"/>
        <v>0</v>
      </c>
      <c r="S280">
        <f t="shared" si="293"/>
        <v>0</v>
      </c>
      <c r="T280">
        <f t="shared" si="294"/>
        <v>0</v>
      </c>
      <c r="U280">
        <f t="shared" si="295"/>
        <v>0</v>
      </c>
      <c r="V280">
        <f t="shared" si="296"/>
        <v>0</v>
      </c>
      <c r="W280">
        <f t="shared" si="297"/>
        <v>0</v>
      </c>
      <c r="X280">
        <f t="shared" si="298"/>
        <v>0</v>
      </c>
      <c r="Y280">
        <f t="shared" si="299"/>
        <v>0</v>
      </c>
      <c r="AA280">
        <v>86295184</v>
      </c>
      <c r="AB280">
        <f t="shared" si="300"/>
        <v>15764.59</v>
      </c>
      <c r="AC280">
        <f t="shared" si="326"/>
        <v>15764.59</v>
      </c>
      <c r="AD280">
        <f t="shared" si="301"/>
        <v>0</v>
      </c>
      <c r="AE280">
        <f t="shared" si="302"/>
        <v>0</v>
      </c>
      <c r="AF280">
        <f t="shared" si="303"/>
        <v>0</v>
      </c>
      <c r="AG280">
        <f t="shared" si="304"/>
        <v>0</v>
      </c>
      <c r="AH280">
        <f t="shared" si="305"/>
        <v>0</v>
      </c>
      <c r="AI280">
        <f t="shared" si="306"/>
        <v>0</v>
      </c>
      <c r="AJ280">
        <f t="shared" si="307"/>
        <v>0</v>
      </c>
      <c r="AK280">
        <v>15764.590000000002</v>
      </c>
      <c r="AL280">
        <v>15764.590000000002</v>
      </c>
      <c r="AM280">
        <v>0</v>
      </c>
      <c r="AN280">
        <v>0</v>
      </c>
      <c r="AO280">
        <v>0</v>
      </c>
      <c r="AP280">
        <v>0</v>
      </c>
      <c r="AQ280">
        <v>0</v>
      </c>
      <c r="AR280">
        <v>0</v>
      </c>
      <c r="AS280">
        <v>0</v>
      </c>
      <c r="AT280">
        <v>0</v>
      </c>
      <c r="AU280">
        <v>0</v>
      </c>
      <c r="AV280">
        <v>1</v>
      </c>
      <c r="AW280">
        <v>1</v>
      </c>
      <c r="AZ280">
        <v>1</v>
      </c>
      <c r="BA280">
        <v>1</v>
      </c>
      <c r="BB280">
        <v>1</v>
      </c>
      <c r="BC280">
        <v>7.56</v>
      </c>
      <c r="BD280" t="s">
        <v>6</v>
      </c>
      <c r="BE280" t="s">
        <v>6</v>
      </c>
      <c r="BF280" t="s">
        <v>6</v>
      </c>
      <c r="BG280" t="s">
        <v>6</v>
      </c>
      <c r="BH280">
        <v>3</v>
      </c>
      <c r="BI280">
        <v>1</v>
      </c>
      <c r="BJ280" t="s">
        <v>437</v>
      </c>
      <c r="BM280">
        <v>500003</v>
      </c>
      <c r="BN280">
        <v>0</v>
      </c>
      <c r="BO280" t="s">
        <v>6</v>
      </c>
      <c r="BP280">
        <v>0</v>
      </c>
      <c r="BQ280">
        <v>22</v>
      </c>
      <c r="BR280">
        <v>0</v>
      </c>
      <c r="BS280">
        <v>1</v>
      </c>
      <c r="BT280">
        <v>1</v>
      </c>
      <c r="BU280">
        <v>1</v>
      </c>
      <c r="BV280">
        <v>1</v>
      </c>
      <c r="BW280">
        <v>1</v>
      </c>
      <c r="BX280">
        <v>1</v>
      </c>
      <c r="BY280" t="s">
        <v>6</v>
      </c>
      <c r="BZ280">
        <v>0</v>
      </c>
      <c r="CA280">
        <v>0</v>
      </c>
      <c r="CB280" t="s">
        <v>6</v>
      </c>
      <c r="CE280">
        <v>0</v>
      </c>
      <c r="CF280">
        <v>0</v>
      </c>
      <c r="CG280">
        <v>0</v>
      </c>
      <c r="CM280">
        <v>0</v>
      </c>
      <c r="CN280" t="s">
        <v>6</v>
      </c>
      <c r="CO280">
        <v>0</v>
      </c>
      <c r="CP280">
        <f t="shared" si="308"/>
        <v>1130</v>
      </c>
      <c r="CQ280">
        <f t="shared" si="309"/>
        <v>119180.30039999999</v>
      </c>
      <c r="CR280">
        <f t="shared" si="310"/>
        <v>0</v>
      </c>
      <c r="CS280">
        <f t="shared" si="311"/>
        <v>0</v>
      </c>
      <c r="CT280">
        <f t="shared" si="312"/>
        <v>0</v>
      </c>
      <c r="CU280">
        <f t="shared" si="313"/>
        <v>0</v>
      </c>
      <c r="CV280">
        <f t="shared" si="314"/>
        <v>0</v>
      </c>
      <c r="CW280">
        <f t="shared" si="315"/>
        <v>0</v>
      </c>
      <c r="CX280">
        <f t="shared" si="316"/>
        <v>0</v>
      </c>
      <c r="CY280">
        <f>(S280+R280)*(BZ280/100)</f>
        <v>0</v>
      </c>
      <c r="CZ280">
        <f>(S280+R280)*(CA280/100)</f>
        <v>0</v>
      </c>
      <c r="DC280" t="s">
        <v>6</v>
      </c>
      <c r="DD280" t="s">
        <v>6</v>
      </c>
      <c r="DE280" t="s">
        <v>6</v>
      </c>
      <c r="DF280" t="s">
        <v>6</v>
      </c>
      <c r="DG280" t="s">
        <v>6</v>
      </c>
      <c r="DH280" t="s">
        <v>6</v>
      </c>
      <c r="DI280" t="s">
        <v>6</v>
      </c>
      <c r="DJ280" t="s">
        <v>6</v>
      </c>
      <c r="DK280" t="s">
        <v>6</v>
      </c>
      <c r="DL280" t="s">
        <v>6</v>
      </c>
      <c r="DM280" t="s">
        <v>6</v>
      </c>
      <c r="DN280">
        <v>0</v>
      </c>
      <c r="DO280">
        <v>0</v>
      </c>
      <c r="DP280">
        <v>1</v>
      </c>
      <c r="DQ280">
        <v>1</v>
      </c>
      <c r="DU280">
        <v>1009</v>
      </c>
      <c r="DV280" t="s">
        <v>63</v>
      </c>
      <c r="DW280" t="e">
        <f>'2.Лок.смета.и.Акт'!#REF!</f>
        <v>#REF!</v>
      </c>
      <c r="DX280">
        <v>1000</v>
      </c>
      <c r="DZ280" t="s">
        <v>6</v>
      </c>
      <c r="EA280" t="s">
        <v>6</v>
      </c>
      <c r="EB280" t="s">
        <v>6</v>
      </c>
      <c r="EC280" t="s">
        <v>6</v>
      </c>
      <c r="EE280">
        <v>54938783</v>
      </c>
      <c r="EF280">
        <v>22</v>
      </c>
      <c r="EG280" t="s">
        <v>45</v>
      </c>
      <c r="EH280">
        <v>0</v>
      </c>
      <c r="EI280" t="s">
        <v>6</v>
      </c>
      <c r="EJ280">
        <v>1</v>
      </c>
      <c r="EK280">
        <v>500003</v>
      </c>
      <c r="EL280" t="s">
        <v>46</v>
      </c>
      <c r="EM280" t="s">
        <v>47</v>
      </c>
      <c r="EO280" t="s">
        <v>6</v>
      </c>
      <c r="EQ280">
        <v>0</v>
      </c>
      <c r="ER280">
        <v>112349.47</v>
      </c>
      <c r="ES280">
        <v>15764.590000000002</v>
      </c>
      <c r="ET280">
        <v>0</v>
      </c>
      <c r="EU280">
        <v>0</v>
      </c>
      <c r="EV280">
        <v>0</v>
      </c>
      <c r="EW280">
        <v>0</v>
      </c>
      <c r="EX280">
        <v>0</v>
      </c>
      <c r="EZ280">
        <v>5</v>
      </c>
      <c r="FC280">
        <v>0</v>
      </c>
      <c r="FD280">
        <v>18</v>
      </c>
      <c r="FF280">
        <v>112349.47</v>
      </c>
      <c r="FQ280">
        <v>0</v>
      </c>
      <c r="FR280">
        <f t="shared" si="317"/>
        <v>0</v>
      </c>
      <c r="FS280">
        <v>0</v>
      </c>
      <c r="FX280">
        <v>0</v>
      </c>
      <c r="FY280">
        <v>0</v>
      </c>
      <c r="GA280" t="s">
        <v>438</v>
      </c>
      <c r="GD280">
        <v>1</v>
      </c>
      <c r="GF280">
        <v>-1037329196</v>
      </c>
      <c r="GG280">
        <v>2</v>
      </c>
      <c r="GH280">
        <v>3</v>
      </c>
      <c r="GI280">
        <v>5</v>
      </c>
      <c r="GJ280">
        <v>0</v>
      </c>
      <c r="GK280">
        <v>0</v>
      </c>
      <c r="GL280">
        <f t="shared" si="318"/>
        <v>0</v>
      </c>
      <c r="GM280">
        <f t="shared" si="319"/>
        <v>1130</v>
      </c>
      <c r="GN280">
        <f t="shared" si="320"/>
        <v>1130</v>
      </c>
      <c r="GO280">
        <f t="shared" si="321"/>
        <v>0</v>
      </c>
      <c r="GP280">
        <f t="shared" si="322"/>
        <v>0</v>
      </c>
      <c r="GR280">
        <v>1</v>
      </c>
      <c r="GS280">
        <v>1</v>
      </c>
      <c r="GT280">
        <v>0</v>
      </c>
      <c r="GU280" t="s">
        <v>6</v>
      </c>
      <c r="GV280">
        <f t="shared" si="323"/>
        <v>0</v>
      </c>
      <c r="GW280">
        <v>1</v>
      </c>
      <c r="GX280">
        <f t="shared" si="324"/>
        <v>0</v>
      </c>
      <c r="HA280">
        <v>0</v>
      </c>
      <c r="HB280">
        <v>0</v>
      </c>
      <c r="HC280">
        <f t="shared" si="325"/>
        <v>0</v>
      </c>
      <c r="HE280" t="s">
        <v>38</v>
      </c>
      <c r="HF280" t="s">
        <v>39</v>
      </c>
      <c r="HM280" t="s">
        <v>6</v>
      </c>
      <c r="HN280" t="s">
        <v>6</v>
      </c>
      <c r="HO280" t="s">
        <v>6</v>
      </c>
      <c r="HP280" t="s">
        <v>6</v>
      </c>
      <c r="HQ280" t="s">
        <v>6</v>
      </c>
      <c r="IF280">
        <v>-1</v>
      </c>
      <c r="IK280">
        <v>0</v>
      </c>
    </row>
    <row r="281" spans="1:255" x14ac:dyDescent="0.2">
      <c r="A281" s="2">
        <v>18</v>
      </c>
      <c r="B281" s="2">
        <v>1</v>
      </c>
      <c r="C281" s="2">
        <v>426</v>
      </c>
      <c r="D281" s="2"/>
      <c r="E281" s="2" t="s">
        <v>439</v>
      </c>
      <c r="F281" s="2" t="s">
        <v>149</v>
      </c>
      <c r="G281" s="2" t="s">
        <v>150</v>
      </c>
      <c r="H281" s="2" t="s">
        <v>63</v>
      </c>
      <c r="I281" s="2">
        <f>I271*J281</f>
        <v>3.3349999999999998E-2</v>
      </c>
      <c r="J281" s="216">
        <f>'5.Ведомость_списания'!F135</f>
        <v>3.0965645311049211E-2</v>
      </c>
      <c r="K281" s="2">
        <v>3.0966E-2</v>
      </c>
      <c r="L281" s="2"/>
      <c r="M281" s="2"/>
      <c r="N281" s="2"/>
      <c r="O281" s="2">
        <f t="shared" si="289"/>
        <v>655</v>
      </c>
      <c r="P281" s="2">
        <f t="shared" si="290"/>
        <v>655</v>
      </c>
      <c r="Q281" s="2">
        <f t="shared" si="291"/>
        <v>0</v>
      </c>
      <c r="R281" s="2">
        <f t="shared" si="292"/>
        <v>0</v>
      </c>
      <c r="S281" s="2">
        <f t="shared" si="293"/>
        <v>0</v>
      </c>
      <c r="T281" s="2">
        <f t="shared" si="294"/>
        <v>0</v>
      </c>
      <c r="U281" s="2">
        <f t="shared" si="295"/>
        <v>0</v>
      </c>
      <c r="V281" s="2">
        <f t="shared" si="296"/>
        <v>0</v>
      </c>
      <c r="W281" s="2">
        <f t="shared" si="297"/>
        <v>0</v>
      </c>
      <c r="X281" s="2">
        <f t="shared" si="298"/>
        <v>0</v>
      </c>
      <c r="Y281" s="2">
        <f t="shared" si="299"/>
        <v>0</v>
      </c>
      <c r="Z281" s="2"/>
      <c r="AA281" s="2">
        <v>86295183</v>
      </c>
      <c r="AB281" s="2">
        <f t="shared" si="300"/>
        <v>19650.669999999998</v>
      </c>
      <c r="AC281" s="2">
        <f t="shared" si="326"/>
        <v>19650.669999999998</v>
      </c>
      <c r="AD281" s="2">
        <f t="shared" si="301"/>
        <v>0</v>
      </c>
      <c r="AE281" s="2">
        <f t="shared" si="302"/>
        <v>0</v>
      </c>
      <c r="AF281" s="2">
        <f t="shared" si="303"/>
        <v>0</v>
      </c>
      <c r="AG281" s="2">
        <f t="shared" si="304"/>
        <v>0</v>
      </c>
      <c r="AH281" s="2">
        <f t="shared" si="305"/>
        <v>0</v>
      </c>
      <c r="AI281" s="2">
        <f t="shared" si="306"/>
        <v>0</v>
      </c>
      <c r="AJ281" s="2">
        <f t="shared" si="307"/>
        <v>0</v>
      </c>
      <c r="AK281" s="2">
        <v>19650.669999999998</v>
      </c>
      <c r="AL281" s="110">
        <f>'1.Лок.смета.и.Акт'!F533</f>
        <v>19650.669999999998</v>
      </c>
      <c r="AM281" s="2">
        <v>0</v>
      </c>
      <c r="AN281" s="2">
        <v>0</v>
      </c>
      <c r="AO281" s="2">
        <v>0</v>
      </c>
      <c r="AP281" s="2">
        <v>0</v>
      </c>
      <c r="AQ281" s="2">
        <v>0</v>
      </c>
      <c r="AR281" s="2">
        <v>0</v>
      </c>
      <c r="AS281" s="2">
        <v>0</v>
      </c>
      <c r="AT281" s="2">
        <v>0</v>
      </c>
      <c r="AU281" s="2">
        <v>0</v>
      </c>
      <c r="AV281" s="2">
        <v>1</v>
      </c>
      <c r="AW281" s="2">
        <v>1</v>
      </c>
      <c r="AX281" s="2"/>
      <c r="AY281" s="2"/>
      <c r="AZ281" s="2">
        <v>1</v>
      </c>
      <c r="BA281" s="2">
        <v>1</v>
      </c>
      <c r="BB281" s="2">
        <v>1</v>
      </c>
      <c r="BC281" s="2">
        <v>1</v>
      </c>
      <c r="BD281" s="2" t="s">
        <v>6</v>
      </c>
      <c r="BE281" s="2" t="s">
        <v>6</v>
      </c>
      <c r="BF281" s="2" t="s">
        <v>6</v>
      </c>
      <c r="BG281" s="2" t="s">
        <v>6</v>
      </c>
      <c r="BH281" s="2">
        <v>3</v>
      </c>
      <c r="BI281" s="2">
        <v>1</v>
      </c>
      <c r="BJ281" s="2" t="s">
        <v>151</v>
      </c>
      <c r="BK281" s="2"/>
      <c r="BL281" s="2"/>
      <c r="BM281" s="2">
        <v>500003</v>
      </c>
      <c r="BN281" s="2">
        <v>0</v>
      </c>
      <c r="BO281" s="2" t="s">
        <v>6</v>
      </c>
      <c r="BP281" s="2">
        <v>0</v>
      </c>
      <c r="BQ281" s="2">
        <v>22</v>
      </c>
      <c r="BR281" s="2">
        <v>0</v>
      </c>
      <c r="BS281" s="2">
        <v>1</v>
      </c>
      <c r="BT281" s="2">
        <v>1</v>
      </c>
      <c r="BU281" s="2">
        <v>1</v>
      </c>
      <c r="BV281" s="2">
        <v>1</v>
      </c>
      <c r="BW281" s="2">
        <v>1</v>
      </c>
      <c r="BX281" s="2">
        <v>1</v>
      </c>
      <c r="BY281" s="2" t="s">
        <v>6</v>
      </c>
      <c r="BZ281" s="2">
        <v>0</v>
      </c>
      <c r="CA281" s="2">
        <v>0</v>
      </c>
      <c r="CB281" s="2" t="s">
        <v>6</v>
      </c>
      <c r="CC281" s="2"/>
      <c r="CD281" s="2"/>
      <c r="CE281" s="2">
        <v>0</v>
      </c>
      <c r="CF281" s="2">
        <v>0</v>
      </c>
      <c r="CG281" s="2">
        <v>0</v>
      </c>
      <c r="CH281" s="2"/>
      <c r="CI281" s="2"/>
      <c r="CJ281" s="2"/>
      <c r="CK281" s="2"/>
      <c r="CL281" s="2"/>
      <c r="CM281" s="2">
        <v>0</v>
      </c>
      <c r="CN281" s="2" t="s">
        <v>6</v>
      </c>
      <c r="CO281" s="2">
        <v>0</v>
      </c>
      <c r="CP281" s="2">
        <f t="shared" si="308"/>
        <v>655</v>
      </c>
      <c r="CQ281" s="2">
        <f t="shared" si="309"/>
        <v>19650.669999999998</v>
      </c>
      <c r="CR281" s="2">
        <f t="shared" si="310"/>
        <v>0</v>
      </c>
      <c r="CS281" s="2">
        <f t="shared" si="311"/>
        <v>0</v>
      </c>
      <c r="CT281" s="2">
        <f t="shared" si="312"/>
        <v>0</v>
      </c>
      <c r="CU281" s="2">
        <f t="shared" si="313"/>
        <v>0</v>
      </c>
      <c r="CV281" s="2">
        <f t="shared" si="314"/>
        <v>0</v>
      </c>
      <c r="CW281" s="2">
        <f t="shared" si="315"/>
        <v>0</v>
      </c>
      <c r="CX281" s="2">
        <f t="shared" si="316"/>
        <v>0</v>
      </c>
      <c r="CY281" s="2">
        <f>(((S281+(R281*IF(0,0,1)))*AT281)/100)</f>
        <v>0</v>
      </c>
      <c r="CZ281" s="2">
        <f>(((S281+(R281*IF(0,0,1)))*AU281)/100)</f>
        <v>0</v>
      </c>
      <c r="DA281" s="2"/>
      <c r="DB281" s="2"/>
      <c r="DC281" s="2" t="s">
        <v>6</v>
      </c>
      <c r="DD281" s="2" t="s">
        <v>6</v>
      </c>
      <c r="DE281" s="2" t="s">
        <v>6</v>
      </c>
      <c r="DF281" s="2" t="s">
        <v>6</v>
      </c>
      <c r="DG281" s="2" t="s">
        <v>6</v>
      </c>
      <c r="DH281" s="2" t="s">
        <v>6</v>
      </c>
      <c r="DI281" s="2" t="s">
        <v>6</v>
      </c>
      <c r="DJ281" s="2" t="s">
        <v>6</v>
      </c>
      <c r="DK281" s="2" t="s">
        <v>6</v>
      </c>
      <c r="DL281" s="2" t="s">
        <v>6</v>
      </c>
      <c r="DM281" s="2" t="s">
        <v>6</v>
      </c>
      <c r="DN281" s="2">
        <v>0</v>
      </c>
      <c r="DO281" s="2">
        <v>0</v>
      </c>
      <c r="DP281" s="2">
        <v>1</v>
      </c>
      <c r="DQ281" s="2">
        <v>1</v>
      </c>
      <c r="DR281" s="2"/>
      <c r="DS281" s="2"/>
      <c r="DT281" s="2"/>
      <c r="DU281" s="2">
        <v>1009</v>
      </c>
      <c r="DV281" s="2" t="s">
        <v>63</v>
      </c>
      <c r="DW281" s="2" t="s">
        <v>63</v>
      </c>
      <c r="DX281" s="2">
        <v>1000</v>
      </c>
      <c r="DY281" s="2"/>
      <c r="DZ281" s="2" t="s">
        <v>6</v>
      </c>
      <c r="EA281" s="2" t="s">
        <v>6</v>
      </c>
      <c r="EB281" s="2" t="s">
        <v>6</v>
      </c>
      <c r="EC281" s="2" t="s">
        <v>6</v>
      </c>
      <c r="ED281" s="2"/>
      <c r="EE281" s="2">
        <v>54938783</v>
      </c>
      <c r="EF281" s="2">
        <v>22</v>
      </c>
      <c r="EG281" s="2" t="s">
        <v>45</v>
      </c>
      <c r="EH281" s="2">
        <v>0</v>
      </c>
      <c r="EI281" s="2" t="s">
        <v>6</v>
      </c>
      <c r="EJ281" s="2">
        <v>1</v>
      </c>
      <c r="EK281" s="2">
        <v>500003</v>
      </c>
      <c r="EL281" s="2" t="s">
        <v>46</v>
      </c>
      <c r="EM281" s="2" t="s">
        <v>47</v>
      </c>
      <c r="EN281" s="2"/>
      <c r="EO281" s="2" t="s">
        <v>6</v>
      </c>
      <c r="EP281" s="2"/>
      <c r="EQ281" s="2">
        <v>0</v>
      </c>
      <c r="ER281" s="2">
        <v>19650.669999999998</v>
      </c>
      <c r="ES281" s="110">
        <f>'1.Лок.смета.и.Акт'!F533</f>
        <v>19650.669999999998</v>
      </c>
      <c r="ET281" s="2">
        <v>0</v>
      </c>
      <c r="EU281" s="2">
        <v>0</v>
      </c>
      <c r="EV281" s="2">
        <v>0</v>
      </c>
      <c r="EW281" s="2">
        <v>0</v>
      </c>
      <c r="EX281" s="2">
        <v>0</v>
      </c>
      <c r="EY281" s="2"/>
      <c r="EZ281" s="2"/>
      <c r="FA281" s="2"/>
      <c r="FB281" s="2"/>
      <c r="FC281" s="2"/>
      <c r="FD281" s="2"/>
      <c r="FE281" s="2"/>
      <c r="FF281" s="2"/>
      <c r="FG281" s="2"/>
      <c r="FH281" s="2"/>
      <c r="FI281" s="2"/>
      <c r="FJ281" s="2"/>
      <c r="FK281" s="2"/>
      <c r="FL281" s="2"/>
      <c r="FM281" s="2"/>
      <c r="FN281" s="2"/>
      <c r="FO281" s="2"/>
      <c r="FP281" s="2"/>
      <c r="FQ281" s="2">
        <v>0</v>
      </c>
      <c r="FR281" s="2">
        <f t="shared" si="317"/>
        <v>0</v>
      </c>
      <c r="FS281" s="2">
        <v>0</v>
      </c>
      <c r="FT281" s="2"/>
      <c r="FU281" s="2"/>
      <c r="FV281" s="2"/>
      <c r="FW281" s="2"/>
      <c r="FX281" s="2">
        <v>0</v>
      </c>
      <c r="FY281" s="2">
        <v>0</v>
      </c>
      <c r="FZ281" s="2"/>
      <c r="GA281" s="2" t="s">
        <v>6</v>
      </c>
      <c r="GB281" s="2"/>
      <c r="GC281" s="2"/>
      <c r="GD281" s="2">
        <v>1</v>
      </c>
      <c r="GE281" s="2"/>
      <c r="GF281" s="2">
        <v>-1245446461</v>
      </c>
      <c r="GG281" s="2">
        <v>2</v>
      </c>
      <c r="GH281" s="2">
        <v>1</v>
      </c>
      <c r="GI281" s="2">
        <v>-2</v>
      </c>
      <c r="GJ281" s="2">
        <v>0</v>
      </c>
      <c r="GK281" s="2">
        <v>0</v>
      </c>
      <c r="GL281" s="2">
        <f t="shared" si="318"/>
        <v>0</v>
      </c>
      <c r="GM281" s="2">
        <f t="shared" si="319"/>
        <v>655</v>
      </c>
      <c r="GN281" s="2">
        <f t="shared" si="320"/>
        <v>655</v>
      </c>
      <c r="GO281" s="2">
        <f t="shared" si="321"/>
        <v>0</v>
      </c>
      <c r="GP281" s="2">
        <f t="shared" si="322"/>
        <v>0</v>
      </c>
      <c r="GQ281" s="2"/>
      <c r="GR281" s="2">
        <v>0</v>
      </c>
      <c r="GS281" s="2">
        <v>3</v>
      </c>
      <c r="GT281" s="2">
        <v>0</v>
      </c>
      <c r="GU281" s="2" t="s">
        <v>6</v>
      </c>
      <c r="GV281" s="2">
        <f t="shared" si="323"/>
        <v>0</v>
      </c>
      <c r="GW281" s="2">
        <v>1</v>
      </c>
      <c r="GX281" s="2">
        <f t="shared" si="324"/>
        <v>0</v>
      </c>
      <c r="GY281" s="2"/>
      <c r="GZ281" s="2"/>
      <c r="HA281" s="2">
        <v>0</v>
      </c>
      <c r="HB281" s="2">
        <v>0</v>
      </c>
      <c r="HC281" s="2">
        <f t="shared" si="325"/>
        <v>0</v>
      </c>
      <c r="HD281" s="2"/>
      <c r="HE281" s="2" t="s">
        <v>6</v>
      </c>
      <c r="HF281" s="2" t="s">
        <v>6</v>
      </c>
      <c r="HG281" s="2"/>
      <c r="HH281" s="2"/>
      <c r="HI281" s="2"/>
      <c r="HJ281" s="2"/>
      <c r="HK281" s="2"/>
      <c r="HL281" s="2"/>
      <c r="HM281" s="2" t="s">
        <v>6</v>
      </c>
      <c r="HN281" s="2" t="s">
        <v>6</v>
      </c>
      <c r="HO281" s="2" t="s">
        <v>6</v>
      </c>
      <c r="HP281" s="2" t="s">
        <v>6</v>
      </c>
      <c r="HQ281" s="2" t="s">
        <v>6</v>
      </c>
      <c r="HR281" s="2"/>
      <c r="HS281" s="2"/>
      <c r="HT281" s="2"/>
      <c r="HU281" s="2"/>
      <c r="HV281" s="2"/>
      <c r="HW281" s="2"/>
      <c r="HX281" s="2"/>
      <c r="HY281" s="2"/>
      <c r="HZ281" s="2"/>
      <c r="IA281" s="2"/>
      <c r="IB281" s="2"/>
      <c r="IC281" s="2"/>
      <c r="ID281" s="2"/>
      <c r="IE281" s="2"/>
      <c r="IF281" s="2">
        <v>-1</v>
      </c>
      <c r="IG281" s="2"/>
      <c r="IH281" s="2"/>
      <c r="II281" s="2"/>
      <c r="IJ281" s="2"/>
      <c r="IK281" s="2">
        <v>0</v>
      </c>
      <c r="IL281" s="2"/>
      <c r="IM281" s="2"/>
      <c r="IN281" s="2"/>
      <c r="IO281" s="2"/>
      <c r="IP281" s="2"/>
      <c r="IQ281" s="2"/>
      <c r="IR281" s="2"/>
      <c r="IS281" s="2"/>
      <c r="IT281" s="2"/>
      <c r="IU281" s="2"/>
    </row>
    <row r="282" spans="1:255" x14ac:dyDescent="0.2">
      <c r="A282">
        <v>18</v>
      </c>
      <c r="B282">
        <v>1</v>
      </c>
      <c r="C282">
        <v>439</v>
      </c>
      <c r="E282" t="s">
        <v>439</v>
      </c>
      <c r="F282" t="e">
        <f>'2.Лок.смета.и.Акт'!#REF!</f>
        <v>#REF!</v>
      </c>
      <c r="G282" t="s">
        <v>150</v>
      </c>
      <c r="H282" t="s">
        <v>63</v>
      </c>
      <c r="I282">
        <f>I272*J282</f>
        <v>3.3349999999999998E-2</v>
      </c>
      <c r="J282">
        <v>3.0965645311049211E-2</v>
      </c>
      <c r="K282">
        <v>3.0966E-2</v>
      </c>
      <c r="O282">
        <f t="shared" si="289"/>
        <v>5118</v>
      </c>
      <c r="P282">
        <f t="shared" si="290"/>
        <v>5118</v>
      </c>
      <c r="Q282">
        <f t="shared" si="291"/>
        <v>0</v>
      </c>
      <c r="R282">
        <f t="shared" si="292"/>
        <v>0</v>
      </c>
      <c r="S282">
        <f t="shared" si="293"/>
        <v>0</v>
      </c>
      <c r="T282">
        <f t="shared" si="294"/>
        <v>0</v>
      </c>
      <c r="U282">
        <f t="shared" si="295"/>
        <v>0</v>
      </c>
      <c r="V282">
        <f t="shared" si="296"/>
        <v>0</v>
      </c>
      <c r="W282">
        <f t="shared" si="297"/>
        <v>0</v>
      </c>
      <c r="X282">
        <f t="shared" si="298"/>
        <v>0</v>
      </c>
      <c r="Y282">
        <f t="shared" si="299"/>
        <v>0</v>
      </c>
      <c r="AA282">
        <v>86295184</v>
      </c>
      <c r="AB282">
        <f t="shared" si="300"/>
        <v>20300.189999999999</v>
      </c>
      <c r="AC282">
        <f t="shared" si="326"/>
        <v>20300.189999999999</v>
      </c>
      <c r="AD282">
        <f t="shared" si="301"/>
        <v>0</v>
      </c>
      <c r="AE282">
        <f t="shared" si="302"/>
        <v>0</v>
      </c>
      <c r="AF282">
        <f t="shared" si="303"/>
        <v>0</v>
      </c>
      <c r="AG282">
        <f t="shared" si="304"/>
        <v>0</v>
      </c>
      <c r="AH282">
        <f t="shared" si="305"/>
        <v>0</v>
      </c>
      <c r="AI282">
        <f t="shared" si="306"/>
        <v>0</v>
      </c>
      <c r="AJ282">
        <f t="shared" si="307"/>
        <v>0</v>
      </c>
      <c r="AK282">
        <v>20300.190000000002</v>
      </c>
      <c r="AL282">
        <v>20300.190000000002</v>
      </c>
      <c r="AM282">
        <v>0</v>
      </c>
      <c r="AN282">
        <v>0</v>
      </c>
      <c r="AO282">
        <v>0</v>
      </c>
      <c r="AP282">
        <v>0</v>
      </c>
      <c r="AQ282">
        <v>0</v>
      </c>
      <c r="AR282">
        <v>0</v>
      </c>
      <c r="AS282">
        <v>0</v>
      </c>
      <c r="AT282">
        <v>0</v>
      </c>
      <c r="AU282">
        <v>0</v>
      </c>
      <c r="AV282">
        <v>1</v>
      </c>
      <c r="AW282">
        <v>1</v>
      </c>
      <c r="AZ282">
        <v>1</v>
      </c>
      <c r="BA282">
        <v>1</v>
      </c>
      <c r="BB282">
        <v>1</v>
      </c>
      <c r="BC282">
        <v>7.56</v>
      </c>
      <c r="BD282" t="s">
        <v>6</v>
      </c>
      <c r="BE282" t="s">
        <v>6</v>
      </c>
      <c r="BF282" t="s">
        <v>6</v>
      </c>
      <c r="BG282" t="s">
        <v>6</v>
      </c>
      <c r="BH282">
        <v>3</v>
      </c>
      <c r="BI282">
        <v>1</v>
      </c>
      <c r="BJ282" t="s">
        <v>151</v>
      </c>
      <c r="BM282">
        <v>500003</v>
      </c>
      <c r="BN282">
        <v>0</v>
      </c>
      <c r="BO282" t="s">
        <v>6</v>
      </c>
      <c r="BP282">
        <v>0</v>
      </c>
      <c r="BQ282">
        <v>22</v>
      </c>
      <c r="BR282">
        <v>0</v>
      </c>
      <c r="BS282">
        <v>1</v>
      </c>
      <c r="BT282">
        <v>1</v>
      </c>
      <c r="BU282">
        <v>1</v>
      </c>
      <c r="BV282">
        <v>1</v>
      </c>
      <c r="BW282">
        <v>1</v>
      </c>
      <c r="BX282">
        <v>1</v>
      </c>
      <c r="BY282" t="s">
        <v>6</v>
      </c>
      <c r="BZ282">
        <v>0</v>
      </c>
      <c r="CA282">
        <v>0</v>
      </c>
      <c r="CB282" t="s">
        <v>6</v>
      </c>
      <c r="CE282">
        <v>0</v>
      </c>
      <c r="CF282">
        <v>0</v>
      </c>
      <c r="CG282">
        <v>0</v>
      </c>
      <c r="CM282">
        <v>0</v>
      </c>
      <c r="CN282" t="s">
        <v>6</v>
      </c>
      <c r="CO282">
        <v>0</v>
      </c>
      <c r="CP282">
        <f t="shared" si="308"/>
        <v>5118</v>
      </c>
      <c r="CQ282">
        <f t="shared" si="309"/>
        <v>153469.43639999998</v>
      </c>
      <c r="CR282">
        <f t="shared" si="310"/>
        <v>0</v>
      </c>
      <c r="CS282">
        <f t="shared" si="311"/>
        <v>0</v>
      </c>
      <c r="CT282">
        <f t="shared" si="312"/>
        <v>0</v>
      </c>
      <c r="CU282">
        <f t="shared" si="313"/>
        <v>0</v>
      </c>
      <c r="CV282">
        <f t="shared" si="314"/>
        <v>0</v>
      </c>
      <c r="CW282">
        <f t="shared" si="315"/>
        <v>0</v>
      </c>
      <c r="CX282">
        <f t="shared" si="316"/>
        <v>0</v>
      </c>
      <c r="CY282">
        <f>(S282+R282)*(BZ282/100)</f>
        <v>0</v>
      </c>
      <c r="CZ282">
        <f>(S282+R282)*(CA282/100)</f>
        <v>0</v>
      </c>
      <c r="DC282" t="s">
        <v>6</v>
      </c>
      <c r="DD282" t="s">
        <v>6</v>
      </c>
      <c r="DE282" t="s">
        <v>6</v>
      </c>
      <c r="DF282" t="s">
        <v>6</v>
      </c>
      <c r="DG282" t="s">
        <v>6</v>
      </c>
      <c r="DH282" t="s">
        <v>6</v>
      </c>
      <c r="DI282" t="s">
        <v>6</v>
      </c>
      <c r="DJ282" t="s">
        <v>6</v>
      </c>
      <c r="DK282" t="s">
        <v>6</v>
      </c>
      <c r="DL282" t="s">
        <v>6</v>
      </c>
      <c r="DM282" t="s">
        <v>6</v>
      </c>
      <c r="DN282">
        <v>0</v>
      </c>
      <c r="DO282">
        <v>0</v>
      </c>
      <c r="DP282">
        <v>1</v>
      </c>
      <c r="DQ282">
        <v>1</v>
      </c>
      <c r="DU282">
        <v>1009</v>
      </c>
      <c r="DV282" t="s">
        <v>63</v>
      </c>
      <c r="DW282" t="e">
        <f>'2.Лок.смета.и.Акт'!#REF!</f>
        <v>#REF!</v>
      </c>
      <c r="DX282">
        <v>1000</v>
      </c>
      <c r="DZ282" t="s">
        <v>6</v>
      </c>
      <c r="EA282" t="s">
        <v>6</v>
      </c>
      <c r="EB282" t="s">
        <v>6</v>
      </c>
      <c r="EC282" t="s">
        <v>6</v>
      </c>
      <c r="EE282">
        <v>54938783</v>
      </c>
      <c r="EF282">
        <v>22</v>
      </c>
      <c r="EG282" t="s">
        <v>45</v>
      </c>
      <c r="EH282">
        <v>0</v>
      </c>
      <c r="EI282" t="s">
        <v>6</v>
      </c>
      <c r="EJ282">
        <v>1</v>
      </c>
      <c r="EK282">
        <v>500003</v>
      </c>
      <c r="EL282" t="s">
        <v>46</v>
      </c>
      <c r="EM282" t="s">
        <v>47</v>
      </c>
      <c r="EO282" t="s">
        <v>6</v>
      </c>
      <c r="EQ282">
        <v>0</v>
      </c>
      <c r="ER282">
        <v>144673.31</v>
      </c>
      <c r="ES282">
        <v>20300.190000000002</v>
      </c>
      <c r="ET282">
        <v>0</v>
      </c>
      <c r="EU282">
        <v>0</v>
      </c>
      <c r="EV282">
        <v>0</v>
      </c>
      <c r="EW282">
        <v>0</v>
      </c>
      <c r="EX282">
        <v>0</v>
      </c>
      <c r="EZ282">
        <v>5</v>
      </c>
      <c r="FC282">
        <v>0</v>
      </c>
      <c r="FD282">
        <v>18</v>
      </c>
      <c r="FF282">
        <v>144673.31</v>
      </c>
      <c r="FQ282">
        <v>0</v>
      </c>
      <c r="FR282">
        <f t="shared" si="317"/>
        <v>0</v>
      </c>
      <c r="FS282">
        <v>0</v>
      </c>
      <c r="FX282">
        <v>0</v>
      </c>
      <c r="FY282">
        <v>0</v>
      </c>
      <c r="GA282" t="s">
        <v>152</v>
      </c>
      <c r="GD282">
        <v>1</v>
      </c>
      <c r="GF282">
        <v>-1245446461</v>
      </c>
      <c r="GG282">
        <v>2</v>
      </c>
      <c r="GH282">
        <v>3</v>
      </c>
      <c r="GI282">
        <v>5</v>
      </c>
      <c r="GJ282">
        <v>0</v>
      </c>
      <c r="GK282">
        <v>0</v>
      </c>
      <c r="GL282">
        <f t="shared" si="318"/>
        <v>0</v>
      </c>
      <c r="GM282">
        <f t="shared" si="319"/>
        <v>5118</v>
      </c>
      <c r="GN282">
        <f t="shared" si="320"/>
        <v>5118</v>
      </c>
      <c r="GO282">
        <f t="shared" si="321"/>
        <v>0</v>
      </c>
      <c r="GP282">
        <f t="shared" si="322"/>
        <v>0</v>
      </c>
      <c r="GR282">
        <v>1</v>
      </c>
      <c r="GS282">
        <v>1</v>
      </c>
      <c r="GT282">
        <v>0</v>
      </c>
      <c r="GU282" t="s">
        <v>6</v>
      </c>
      <c r="GV282">
        <f t="shared" si="323"/>
        <v>0</v>
      </c>
      <c r="GW282">
        <v>1</v>
      </c>
      <c r="GX282">
        <f t="shared" si="324"/>
        <v>0</v>
      </c>
      <c r="HA282">
        <v>0</v>
      </c>
      <c r="HB282">
        <v>0</v>
      </c>
      <c r="HC282">
        <f t="shared" si="325"/>
        <v>0</v>
      </c>
      <c r="HE282" t="s">
        <v>38</v>
      </c>
      <c r="HF282" t="s">
        <v>39</v>
      </c>
      <c r="HM282" t="s">
        <v>6</v>
      </c>
      <c r="HN282" t="s">
        <v>6</v>
      </c>
      <c r="HO282" t="s">
        <v>6</v>
      </c>
      <c r="HP282" t="s">
        <v>6</v>
      </c>
      <c r="HQ282" t="s">
        <v>6</v>
      </c>
      <c r="IF282">
        <v>-1</v>
      </c>
      <c r="IK282">
        <v>0</v>
      </c>
    </row>
    <row r="283" spans="1:255" x14ac:dyDescent="0.2">
      <c r="A283" s="2">
        <v>18</v>
      </c>
      <c r="B283" s="2">
        <v>1</v>
      </c>
      <c r="C283" s="2">
        <v>423</v>
      </c>
      <c r="D283" s="2"/>
      <c r="E283" s="2" t="s">
        <v>440</v>
      </c>
      <c r="F283" s="2" t="s">
        <v>154</v>
      </c>
      <c r="G283" s="2" t="s">
        <v>155</v>
      </c>
      <c r="H283" s="2" t="s">
        <v>43</v>
      </c>
      <c r="I283" s="2">
        <f>I271*J283</f>
        <v>600</v>
      </c>
      <c r="J283" s="216">
        <f>'5.Ведомость_списания'!F136</f>
        <v>557.10306406685243</v>
      </c>
      <c r="K283" s="2">
        <v>557.10306400000002</v>
      </c>
      <c r="L283" s="2"/>
      <c r="M283" s="2"/>
      <c r="N283" s="2"/>
      <c r="O283" s="2">
        <f t="shared" si="289"/>
        <v>612</v>
      </c>
      <c r="P283" s="2">
        <f t="shared" si="290"/>
        <v>612</v>
      </c>
      <c r="Q283" s="2">
        <f t="shared" si="291"/>
        <v>0</v>
      </c>
      <c r="R283" s="2">
        <f t="shared" si="292"/>
        <v>0</v>
      </c>
      <c r="S283" s="2">
        <f t="shared" si="293"/>
        <v>0</v>
      </c>
      <c r="T283" s="2">
        <f t="shared" si="294"/>
        <v>0</v>
      </c>
      <c r="U283" s="2">
        <f t="shared" si="295"/>
        <v>0</v>
      </c>
      <c r="V283" s="2">
        <f t="shared" si="296"/>
        <v>0</v>
      </c>
      <c r="W283" s="2">
        <f t="shared" si="297"/>
        <v>0</v>
      </c>
      <c r="X283" s="2">
        <f t="shared" si="298"/>
        <v>0</v>
      </c>
      <c r="Y283" s="2">
        <f t="shared" si="299"/>
        <v>0</v>
      </c>
      <c r="Z283" s="2"/>
      <c r="AA283" s="2">
        <v>86295183</v>
      </c>
      <c r="AB283" s="2">
        <f t="shared" si="300"/>
        <v>1.02</v>
      </c>
      <c r="AC283" s="2">
        <f t="shared" si="326"/>
        <v>1.02</v>
      </c>
      <c r="AD283" s="2">
        <f t="shared" si="301"/>
        <v>0</v>
      </c>
      <c r="AE283" s="2">
        <f t="shared" si="302"/>
        <v>0</v>
      </c>
      <c r="AF283" s="2">
        <f t="shared" si="303"/>
        <v>0</v>
      </c>
      <c r="AG283" s="2">
        <f t="shared" si="304"/>
        <v>0</v>
      </c>
      <c r="AH283" s="2">
        <f t="shared" si="305"/>
        <v>0</v>
      </c>
      <c r="AI283" s="2">
        <f t="shared" si="306"/>
        <v>0</v>
      </c>
      <c r="AJ283" s="2">
        <f t="shared" si="307"/>
        <v>0</v>
      </c>
      <c r="AK283" s="2">
        <v>1.02</v>
      </c>
      <c r="AL283" s="110">
        <f>'1.Лок.смета.и.Акт'!F535</f>
        <v>1.02</v>
      </c>
      <c r="AM283" s="2">
        <v>0</v>
      </c>
      <c r="AN283" s="2">
        <v>0</v>
      </c>
      <c r="AO283" s="2">
        <v>0</v>
      </c>
      <c r="AP283" s="2">
        <v>0</v>
      </c>
      <c r="AQ283" s="2">
        <v>0</v>
      </c>
      <c r="AR283" s="2">
        <v>0</v>
      </c>
      <c r="AS283" s="2">
        <v>0</v>
      </c>
      <c r="AT283" s="2">
        <v>0</v>
      </c>
      <c r="AU283" s="2">
        <v>0</v>
      </c>
      <c r="AV283" s="2">
        <v>1</v>
      </c>
      <c r="AW283" s="2">
        <v>1</v>
      </c>
      <c r="AX283" s="2"/>
      <c r="AY283" s="2"/>
      <c r="AZ283" s="2">
        <v>1</v>
      </c>
      <c r="BA283" s="2">
        <v>1</v>
      </c>
      <c r="BB283" s="2">
        <v>1</v>
      </c>
      <c r="BC283" s="2">
        <v>1</v>
      </c>
      <c r="BD283" s="2" t="s">
        <v>6</v>
      </c>
      <c r="BE283" s="2" t="s">
        <v>6</v>
      </c>
      <c r="BF283" s="2" t="s">
        <v>6</v>
      </c>
      <c r="BG283" s="2" t="s">
        <v>6</v>
      </c>
      <c r="BH283" s="2">
        <v>3</v>
      </c>
      <c r="BI283" s="2">
        <v>1</v>
      </c>
      <c r="BJ283" s="2" t="s">
        <v>156</v>
      </c>
      <c r="BK283" s="2"/>
      <c r="BL283" s="2"/>
      <c r="BM283" s="2">
        <v>500001</v>
      </c>
      <c r="BN283" s="2">
        <v>0</v>
      </c>
      <c r="BO283" s="2" t="s">
        <v>6</v>
      </c>
      <c r="BP283" s="2">
        <v>0</v>
      </c>
      <c r="BQ283" s="2">
        <v>20</v>
      </c>
      <c r="BR283" s="2">
        <v>0</v>
      </c>
      <c r="BS283" s="2">
        <v>1</v>
      </c>
      <c r="BT283" s="2">
        <v>1</v>
      </c>
      <c r="BU283" s="2">
        <v>1</v>
      </c>
      <c r="BV283" s="2">
        <v>1</v>
      </c>
      <c r="BW283" s="2">
        <v>1</v>
      </c>
      <c r="BX283" s="2">
        <v>1</v>
      </c>
      <c r="BY283" s="2" t="s">
        <v>6</v>
      </c>
      <c r="BZ283" s="2">
        <v>0</v>
      </c>
      <c r="CA283" s="2">
        <v>0</v>
      </c>
      <c r="CB283" s="2" t="s">
        <v>6</v>
      </c>
      <c r="CC283" s="2"/>
      <c r="CD283" s="2"/>
      <c r="CE283" s="2">
        <v>0</v>
      </c>
      <c r="CF283" s="2">
        <v>0</v>
      </c>
      <c r="CG283" s="2">
        <v>0</v>
      </c>
      <c r="CH283" s="2"/>
      <c r="CI283" s="2"/>
      <c r="CJ283" s="2"/>
      <c r="CK283" s="2"/>
      <c r="CL283" s="2"/>
      <c r="CM283" s="2">
        <v>0</v>
      </c>
      <c r="CN283" s="2" t="s">
        <v>6</v>
      </c>
      <c r="CO283" s="2">
        <v>0</v>
      </c>
      <c r="CP283" s="2">
        <f t="shared" si="308"/>
        <v>612</v>
      </c>
      <c r="CQ283" s="2">
        <f t="shared" si="309"/>
        <v>1.02</v>
      </c>
      <c r="CR283" s="2">
        <f t="shared" si="310"/>
        <v>0</v>
      </c>
      <c r="CS283" s="2">
        <f t="shared" si="311"/>
        <v>0</v>
      </c>
      <c r="CT283" s="2">
        <f t="shared" si="312"/>
        <v>0</v>
      </c>
      <c r="CU283" s="2">
        <f t="shared" si="313"/>
        <v>0</v>
      </c>
      <c r="CV283" s="2">
        <f t="shared" si="314"/>
        <v>0</v>
      </c>
      <c r="CW283" s="2">
        <f t="shared" si="315"/>
        <v>0</v>
      </c>
      <c r="CX283" s="2">
        <f t="shared" si="316"/>
        <v>0</v>
      </c>
      <c r="CY283" s="2">
        <f>(((S283+(R283*IF(0,0,1)))*AT283)/100)</f>
        <v>0</v>
      </c>
      <c r="CZ283" s="2">
        <f>(((S283+(R283*IF(0,0,1)))*AU283)/100)</f>
        <v>0</v>
      </c>
      <c r="DA283" s="2"/>
      <c r="DB283" s="2"/>
      <c r="DC283" s="2" t="s">
        <v>6</v>
      </c>
      <c r="DD283" s="2" t="s">
        <v>6</v>
      </c>
      <c r="DE283" s="2" t="s">
        <v>6</v>
      </c>
      <c r="DF283" s="2" t="s">
        <v>6</v>
      </c>
      <c r="DG283" s="2" t="s">
        <v>6</v>
      </c>
      <c r="DH283" s="2" t="s">
        <v>6</v>
      </c>
      <c r="DI283" s="2" t="s">
        <v>6</v>
      </c>
      <c r="DJ283" s="2" t="s">
        <v>6</v>
      </c>
      <c r="DK283" s="2" t="s">
        <v>6</v>
      </c>
      <c r="DL283" s="2" t="s">
        <v>6</v>
      </c>
      <c r="DM283" s="2" t="s">
        <v>6</v>
      </c>
      <c r="DN283" s="2">
        <v>0</v>
      </c>
      <c r="DO283" s="2">
        <v>0</v>
      </c>
      <c r="DP283" s="2">
        <v>1</v>
      </c>
      <c r="DQ283" s="2">
        <v>1</v>
      </c>
      <c r="DR283" s="2"/>
      <c r="DS283" s="2"/>
      <c r="DT283" s="2"/>
      <c r="DU283" s="2">
        <v>1010</v>
      </c>
      <c r="DV283" s="2" t="s">
        <v>43</v>
      </c>
      <c r="DW283" s="2" t="s">
        <v>43</v>
      </c>
      <c r="DX283" s="2">
        <v>1</v>
      </c>
      <c r="DY283" s="2"/>
      <c r="DZ283" s="2" t="s">
        <v>6</v>
      </c>
      <c r="EA283" s="2" t="s">
        <v>6</v>
      </c>
      <c r="EB283" s="2" t="s">
        <v>6</v>
      </c>
      <c r="EC283" s="2" t="s">
        <v>6</v>
      </c>
      <c r="ED283" s="2"/>
      <c r="EE283" s="2">
        <v>54938781</v>
      </c>
      <c r="EF283" s="2">
        <v>20</v>
      </c>
      <c r="EG283" s="2" t="s">
        <v>34</v>
      </c>
      <c r="EH283" s="2">
        <v>0</v>
      </c>
      <c r="EI283" s="2" t="s">
        <v>6</v>
      </c>
      <c r="EJ283" s="2">
        <v>1</v>
      </c>
      <c r="EK283" s="2">
        <v>500001</v>
      </c>
      <c r="EL283" s="2" t="s">
        <v>35</v>
      </c>
      <c r="EM283" s="2" t="s">
        <v>36</v>
      </c>
      <c r="EN283" s="2"/>
      <c r="EO283" s="2" t="s">
        <v>6</v>
      </c>
      <c r="EP283" s="2"/>
      <c r="EQ283" s="2">
        <v>0</v>
      </c>
      <c r="ER283" s="2">
        <v>1.02</v>
      </c>
      <c r="ES283" s="110">
        <f>'1.Лок.смета.и.Акт'!F535</f>
        <v>1.02</v>
      </c>
      <c r="ET283" s="2">
        <v>0</v>
      </c>
      <c r="EU283" s="2">
        <v>0</v>
      </c>
      <c r="EV283" s="2">
        <v>0</v>
      </c>
      <c r="EW283" s="2">
        <v>0</v>
      </c>
      <c r="EX283" s="2">
        <v>0</v>
      </c>
      <c r="EY283" s="2"/>
      <c r="EZ283" s="2"/>
      <c r="FA283" s="2"/>
      <c r="FB283" s="2"/>
      <c r="FC283" s="2"/>
      <c r="FD283" s="2"/>
      <c r="FE283" s="2"/>
      <c r="FF283" s="2"/>
      <c r="FG283" s="2"/>
      <c r="FH283" s="2"/>
      <c r="FI283" s="2"/>
      <c r="FJ283" s="2"/>
      <c r="FK283" s="2"/>
      <c r="FL283" s="2"/>
      <c r="FM283" s="2"/>
      <c r="FN283" s="2"/>
      <c r="FO283" s="2"/>
      <c r="FP283" s="2"/>
      <c r="FQ283" s="2">
        <v>0</v>
      </c>
      <c r="FR283" s="2">
        <f t="shared" si="317"/>
        <v>0</v>
      </c>
      <c r="FS283" s="2">
        <v>0</v>
      </c>
      <c r="FT283" s="2"/>
      <c r="FU283" s="2"/>
      <c r="FV283" s="2"/>
      <c r="FW283" s="2"/>
      <c r="FX283" s="2">
        <v>0</v>
      </c>
      <c r="FY283" s="2">
        <v>0</v>
      </c>
      <c r="FZ283" s="2"/>
      <c r="GA283" s="2" t="s">
        <v>6</v>
      </c>
      <c r="GB283" s="2"/>
      <c r="GC283" s="2"/>
      <c r="GD283" s="2">
        <v>1</v>
      </c>
      <c r="GE283" s="2"/>
      <c r="GF283" s="2">
        <v>2089729805</v>
      </c>
      <c r="GG283" s="2">
        <v>2</v>
      </c>
      <c r="GH283" s="2">
        <v>1</v>
      </c>
      <c r="GI283" s="2">
        <v>-2</v>
      </c>
      <c r="GJ283" s="2">
        <v>0</v>
      </c>
      <c r="GK283" s="2">
        <v>0</v>
      </c>
      <c r="GL283" s="2">
        <f t="shared" si="318"/>
        <v>0</v>
      </c>
      <c r="GM283" s="2">
        <f t="shared" si="319"/>
        <v>612</v>
      </c>
      <c r="GN283" s="2">
        <f t="shared" si="320"/>
        <v>612</v>
      </c>
      <c r="GO283" s="2">
        <f t="shared" si="321"/>
        <v>0</v>
      </c>
      <c r="GP283" s="2">
        <f t="shared" si="322"/>
        <v>0</v>
      </c>
      <c r="GQ283" s="2"/>
      <c r="GR283" s="2">
        <v>0</v>
      </c>
      <c r="GS283" s="2">
        <v>3</v>
      </c>
      <c r="GT283" s="2">
        <v>0</v>
      </c>
      <c r="GU283" s="2" t="s">
        <v>6</v>
      </c>
      <c r="GV283" s="2">
        <f t="shared" si="323"/>
        <v>0</v>
      </c>
      <c r="GW283" s="2">
        <v>1</v>
      </c>
      <c r="GX283" s="2">
        <f t="shared" si="324"/>
        <v>0</v>
      </c>
      <c r="GY283" s="2"/>
      <c r="GZ283" s="2"/>
      <c r="HA283" s="2">
        <v>0</v>
      </c>
      <c r="HB283" s="2">
        <v>0</v>
      </c>
      <c r="HC283" s="2">
        <f t="shared" si="325"/>
        <v>0</v>
      </c>
      <c r="HD283" s="2"/>
      <c r="HE283" s="2" t="s">
        <v>6</v>
      </c>
      <c r="HF283" s="2" t="s">
        <v>6</v>
      </c>
      <c r="HG283" s="2"/>
      <c r="HH283" s="2"/>
      <c r="HI283" s="2"/>
      <c r="HJ283" s="2"/>
      <c r="HK283" s="2"/>
      <c r="HL283" s="2"/>
      <c r="HM283" s="2" t="s">
        <v>6</v>
      </c>
      <c r="HN283" s="2" t="s">
        <v>6</v>
      </c>
      <c r="HO283" s="2" t="s">
        <v>6</v>
      </c>
      <c r="HP283" s="2" t="s">
        <v>6</v>
      </c>
      <c r="HQ283" s="2" t="s">
        <v>6</v>
      </c>
      <c r="HR283" s="2"/>
      <c r="HS283" s="2"/>
      <c r="HT283" s="2"/>
      <c r="HU283" s="2"/>
      <c r="HV283" s="2"/>
      <c r="HW283" s="2"/>
      <c r="HX283" s="2"/>
      <c r="HY283" s="2"/>
      <c r="HZ283" s="2"/>
      <c r="IA283" s="2"/>
      <c r="IB283" s="2"/>
      <c r="IC283" s="2"/>
      <c r="ID283" s="2"/>
      <c r="IE283" s="2"/>
      <c r="IF283" s="2">
        <v>-1</v>
      </c>
      <c r="IG283" s="2"/>
      <c r="IH283" s="2"/>
      <c r="II283" s="2"/>
      <c r="IJ283" s="2"/>
      <c r="IK283" s="2">
        <v>0</v>
      </c>
      <c r="IL283" s="2"/>
      <c r="IM283" s="2"/>
      <c r="IN283" s="2"/>
      <c r="IO283" s="2"/>
      <c r="IP283" s="2"/>
      <c r="IQ283" s="2"/>
      <c r="IR283" s="2"/>
      <c r="IS283" s="2"/>
      <c r="IT283" s="2"/>
      <c r="IU283" s="2"/>
    </row>
    <row r="284" spans="1:255" x14ac:dyDescent="0.2">
      <c r="A284">
        <v>18</v>
      </c>
      <c r="B284">
        <v>1</v>
      </c>
      <c r="C284">
        <v>436</v>
      </c>
      <c r="E284" t="s">
        <v>440</v>
      </c>
      <c r="F284" t="e">
        <f>'2.Лок.смета.и.Акт'!#REF!</f>
        <v>#REF!</v>
      </c>
      <c r="G284" t="s">
        <v>155</v>
      </c>
      <c r="H284" t="s">
        <v>43</v>
      </c>
      <c r="I284">
        <f>I272*J284</f>
        <v>600</v>
      </c>
      <c r="J284">
        <v>557.10306406685243</v>
      </c>
      <c r="K284">
        <v>557.10306400000002</v>
      </c>
      <c r="O284">
        <f t="shared" si="289"/>
        <v>5715</v>
      </c>
      <c r="P284">
        <f t="shared" si="290"/>
        <v>5715</v>
      </c>
      <c r="Q284">
        <f t="shared" si="291"/>
        <v>0</v>
      </c>
      <c r="R284">
        <f t="shared" si="292"/>
        <v>0</v>
      </c>
      <c r="S284">
        <f t="shared" si="293"/>
        <v>0</v>
      </c>
      <c r="T284">
        <f t="shared" si="294"/>
        <v>0</v>
      </c>
      <c r="U284">
        <f t="shared" si="295"/>
        <v>0</v>
      </c>
      <c r="V284">
        <f t="shared" si="296"/>
        <v>0</v>
      </c>
      <c r="W284">
        <f t="shared" si="297"/>
        <v>0</v>
      </c>
      <c r="X284">
        <f t="shared" si="298"/>
        <v>0</v>
      </c>
      <c r="Y284">
        <f t="shared" si="299"/>
        <v>0</v>
      </c>
      <c r="AA284">
        <v>86295184</v>
      </c>
      <c r="AB284">
        <f t="shared" si="300"/>
        <v>1.26</v>
      </c>
      <c r="AC284">
        <f t="shared" si="326"/>
        <v>1.26</v>
      </c>
      <c r="AD284">
        <f t="shared" si="301"/>
        <v>0</v>
      </c>
      <c r="AE284">
        <f t="shared" si="302"/>
        <v>0</v>
      </c>
      <c r="AF284">
        <f t="shared" si="303"/>
        <v>0</v>
      </c>
      <c r="AG284">
        <f t="shared" si="304"/>
        <v>0</v>
      </c>
      <c r="AH284">
        <f t="shared" si="305"/>
        <v>0</v>
      </c>
      <c r="AI284">
        <f t="shared" si="306"/>
        <v>0</v>
      </c>
      <c r="AJ284">
        <f t="shared" si="307"/>
        <v>0</v>
      </c>
      <c r="AK284">
        <v>1.26</v>
      </c>
      <c r="AL284">
        <v>1.26</v>
      </c>
      <c r="AM284">
        <v>0</v>
      </c>
      <c r="AN284">
        <v>0</v>
      </c>
      <c r="AO284">
        <v>0</v>
      </c>
      <c r="AP284">
        <v>0</v>
      </c>
      <c r="AQ284">
        <v>0</v>
      </c>
      <c r="AR284">
        <v>0</v>
      </c>
      <c r="AS284">
        <v>0</v>
      </c>
      <c r="AT284">
        <v>0</v>
      </c>
      <c r="AU284">
        <v>0</v>
      </c>
      <c r="AV284">
        <v>1</v>
      </c>
      <c r="AW284">
        <v>1</v>
      </c>
      <c r="AZ284">
        <v>1</v>
      </c>
      <c r="BA284">
        <v>1</v>
      </c>
      <c r="BB284">
        <v>1</v>
      </c>
      <c r="BC284">
        <v>7.56</v>
      </c>
      <c r="BD284" t="s">
        <v>6</v>
      </c>
      <c r="BE284" t="s">
        <v>6</v>
      </c>
      <c r="BF284" t="s">
        <v>6</v>
      </c>
      <c r="BG284" t="s">
        <v>6</v>
      </c>
      <c r="BH284">
        <v>3</v>
      </c>
      <c r="BI284">
        <v>1</v>
      </c>
      <c r="BJ284" t="s">
        <v>156</v>
      </c>
      <c r="BM284">
        <v>500001</v>
      </c>
      <c r="BN284">
        <v>0</v>
      </c>
      <c r="BO284" t="s">
        <v>6</v>
      </c>
      <c r="BP284">
        <v>0</v>
      </c>
      <c r="BQ284">
        <v>20</v>
      </c>
      <c r="BR284">
        <v>0</v>
      </c>
      <c r="BS284">
        <v>1</v>
      </c>
      <c r="BT284">
        <v>1</v>
      </c>
      <c r="BU284">
        <v>1</v>
      </c>
      <c r="BV284">
        <v>1</v>
      </c>
      <c r="BW284">
        <v>1</v>
      </c>
      <c r="BX284">
        <v>1</v>
      </c>
      <c r="BY284" t="s">
        <v>6</v>
      </c>
      <c r="BZ284">
        <v>0</v>
      </c>
      <c r="CA284">
        <v>0</v>
      </c>
      <c r="CB284" t="s">
        <v>6</v>
      </c>
      <c r="CE284">
        <v>0</v>
      </c>
      <c r="CF284">
        <v>0</v>
      </c>
      <c r="CG284">
        <v>0</v>
      </c>
      <c r="CM284">
        <v>0</v>
      </c>
      <c r="CN284" t="s">
        <v>6</v>
      </c>
      <c r="CO284">
        <v>0</v>
      </c>
      <c r="CP284">
        <f t="shared" si="308"/>
        <v>5715</v>
      </c>
      <c r="CQ284">
        <f t="shared" si="309"/>
        <v>9.525599999999999</v>
      </c>
      <c r="CR284">
        <f t="shared" si="310"/>
        <v>0</v>
      </c>
      <c r="CS284">
        <f t="shared" si="311"/>
        <v>0</v>
      </c>
      <c r="CT284">
        <f t="shared" si="312"/>
        <v>0</v>
      </c>
      <c r="CU284">
        <f t="shared" si="313"/>
        <v>0</v>
      </c>
      <c r="CV284">
        <f t="shared" si="314"/>
        <v>0</v>
      </c>
      <c r="CW284">
        <f t="shared" si="315"/>
        <v>0</v>
      </c>
      <c r="CX284">
        <f t="shared" si="316"/>
        <v>0</v>
      </c>
      <c r="CY284">
        <f>(S284+R284)*(BZ284/100)</f>
        <v>0</v>
      </c>
      <c r="CZ284">
        <f>(S284+R284)*(CA284/100)</f>
        <v>0</v>
      </c>
      <c r="DC284" t="s">
        <v>6</v>
      </c>
      <c r="DD284" t="s">
        <v>6</v>
      </c>
      <c r="DE284" t="s">
        <v>6</v>
      </c>
      <c r="DF284" t="s">
        <v>6</v>
      </c>
      <c r="DG284" t="s">
        <v>6</v>
      </c>
      <c r="DH284" t="s">
        <v>6</v>
      </c>
      <c r="DI284" t="s">
        <v>6</v>
      </c>
      <c r="DJ284" t="s">
        <v>6</v>
      </c>
      <c r="DK284" t="s">
        <v>6</v>
      </c>
      <c r="DL284" t="s">
        <v>6</v>
      </c>
      <c r="DM284" t="s">
        <v>6</v>
      </c>
      <c r="DN284">
        <v>0</v>
      </c>
      <c r="DO284">
        <v>0</v>
      </c>
      <c r="DP284">
        <v>1</v>
      </c>
      <c r="DQ284">
        <v>1</v>
      </c>
      <c r="DU284">
        <v>1010</v>
      </c>
      <c r="DV284" t="s">
        <v>43</v>
      </c>
      <c r="DW284" t="e">
        <f>'2.Лок.смета.и.Акт'!#REF!</f>
        <v>#REF!</v>
      </c>
      <c r="DX284">
        <v>1</v>
      </c>
      <c r="DZ284" t="s">
        <v>6</v>
      </c>
      <c r="EA284" t="s">
        <v>6</v>
      </c>
      <c r="EB284" t="s">
        <v>6</v>
      </c>
      <c r="EC284" t="s">
        <v>6</v>
      </c>
      <c r="EE284">
        <v>54938781</v>
      </c>
      <c r="EF284">
        <v>20</v>
      </c>
      <c r="EG284" t="s">
        <v>34</v>
      </c>
      <c r="EH284">
        <v>0</v>
      </c>
      <c r="EI284" t="s">
        <v>6</v>
      </c>
      <c r="EJ284">
        <v>1</v>
      </c>
      <c r="EK284">
        <v>500001</v>
      </c>
      <c r="EL284" t="s">
        <v>35</v>
      </c>
      <c r="EM284" t="s">
        <v>36</v>
      </c>
      <c r="EO284" t="s">
        <v>6</v>
      </c>
      <c r="EQ284">
        <v>0</v>
      </c>
      <c r="ER284">
        <v>8.9600000000000009</v>
      </c>
      <c r="ES284">
        <v>1.26</v>
      </c>
      <c r="ET284">
        <v>0</v>
      </c>
      <c r="EU284">
        <v>0</v>
      </c>
      <c r="EV284">
        <v>0</v>
      </c>
      <c r="EW284">
        <v>0</v>
      </c>
      <c r="EX284">
        <v>0</v>
      </c>
      <c r="EZ284">
        <v>5</v>
      </c>
      <c r="FC284">
        <v>0</v>
      </c>
      <c r="FD284">
        <v>18</v>
      </c>
      <c r="FF284">
        <v>8.9600000000000009</v>
      </c>
      <c r="FQ284">
        <v>0</v>
      </c>
      <c r="FR284">
        <f t="shared" si="317"/>
        <v>0</v>
      </c>
      <c r="FS284">
        <v>0</v>
      </c>
      <c r="FX284">
        <v>0</v>
      </c>
      <c r="FY284">
        <v>0</v>
      </c>
      <c r="GA284" t="s">
        <v>157</v>
      </c>
      <c r="GD284">
        <v>1</v>
      </c>
      <c r="GF284">
        <v>2089729805</v>
      </c>
      <c r="GG284">
        <v>2</v>
      </c>
      <c r="GH284">
        <v>3</v>
      </c>
      <c r="GI284">
        <v>5</v>
      </c>
      <c r="GJ284">
        <v>0</v>
      </c>
      <c r="GK284">
        <v>0</v>
      </c>
      <c r="GL284">
        <f t="shared" si="318"/>
        <v>0</v>
      </c>
      <c r="GM284">
        <f t="shared" si="319"/>
        <v>5715</v>
      </c>
      <c r="GN284">
        <f t="shared" si="320"/>
        <v>5715</v>
      </c>
      <c r="GO284">
        <f t="shared" si="321"/>
        <v>0</v>
      </c>
      <c r="GP284">
        <f t="shared" si="322"/>
        <v>0</v>
      </c>
      <c r="GR284">
        <v>1</v>
      </c>
      <c r="GS284">
        <v>1</v>
      </c>
      <c r="GT284">
        <v>0</v>
      </c>
      <c r="GU284" t="s">
        <v>6</v>
      </c>
      <c r="GV284">
        <f t="shared" si="323"/>
        <v>0</v>
      </c>
      <c r="GW284">
        <v>1</v>
      </c>
      <c r="GX284">
        <f t="shared" si="324"/>
        <v>0</v>
      </c>
      <c r="HA284">
        <v>0</v>
      </c>
      <c r="HB284">
        <v>0</v>
      </c>
      <c r="HC284">
        <f t="shared" si="325"/>
        <v>0</v>
      </c>
      <c r="HE284" t="s">
        <v>38</v>
      </c>
      <c r="HF284" t="s">
        <v>39</v>
      </c>
      <c r="HM284" t="s">
        <v>6</v>
      </c>
      <c r="HN284" t="s">
        <v>6</v>
      </c>
      <c r="HO284" t="s">
        <v>6</v>
      </c>
      <c r="HP284" t="s">
        <v>6</v>
      </c>
      <c r="HQ284" t="s">
        <v>6</v>
      </c>
      <c r="IF284">
        <v>-1</v>
      </c>
      <c r="IK284">
        <v>0</v>
      </c>
    </row>
    <row r="285" spans="1:255" x14ac:dyDescent="0.2">
      <c r="A285" s="2">
        <v>18</v>
      </c>
      <c r="B285" s="2">
        <v>1</v>
      </c>
      <c r="C285" s="2">
        <v>422</v>
      </c>
      <c r="D285" s="2"/>
      <c r="E285" s="2" t="s">
        <v>441</v>
      </c>
      <c r="F285" s="2" t="s">
        <v>442</v>
      </c>
      <c r="G285" s="2" t="s">
        <v>443</v>
      </c>
      <c r="H285" s="2" t="s">
        <v>43</v>
      </c>
      <c r="I285" s="2">
        <f>I271*J285</f>
        <v>6</v>
      </c>
      <c r="J285" s="216">
        <f>'5.Ведомость_списания'!F137</f>
        <v>5.5710306406685239</v>
      </c>
      <c r="K285" s="2">
        <v>5.5710309999999996</v>
      </c>
      <c r="L285" s="2"/>
      <c r="M285" s="2"/>
      <c r="N285" s="2"/>
      <c r="O285" s="2">
        <f t="shared" si="289"/>
        <v>5</v>
      </c>
      <c r="P285" s="2">
        <f t="shared" si="290"/>
        <v>5</v>
      </c>
      <c r="Q285" s="2">
        <f t="shared" si="291"/>
        <v>0</v>
      </c>
      <c r="R285" s="2">
        <f t="shared" si="292"/>
        <v>0</v>
      </c>
      <c r="S285" s="2">
        <f t="shared" si="293"/>
        <v>0</v>
      </c>
      <c r="T285" s="2">
        <f t="shared" si="294"/>
        <v>0</v>
      </c>
      <c r="U285" s="2">
        <f t="shared" si="295"/>
        <v>0</v>
      </c>
      <c r="V285" s="2">
        <f t="shared" si="296"/>
        <v>0</v>
      </c>
      <c r="W285" s="2">
        <f t="shared" si="297"/>
        <v>0</v>
      </c>
      <c r="X285" s="2">
        <f t="shared" si="298"/>
        <v>0</v>
      </c>
      <c r="Y285" s="2">
        <f t="shared" si="299"/>
        <v>0</v>
      </c>
      <c r="Z285" s="2"/>
      <c r="AA285" s="2">
        <v>86295183</v>
      </c>
      <c r="AB285" s="2">
        <f t="shared" si="300"/>
        <v>0.86</v>
      </c>
      <c r="AC285" s="2">
        <f t="shared" si="326"/>
        <v>0.86</v>
      </c>
      <c r="AD285" s="2">
        <f t="shared" si="301"/>
        <v>0</v>
      </c>
      <c r="AE285" s="2">
        <f t="shared" si="302"/>
        <v>0</v>
      </c>
      <c r="AF285" s="2">
        <f t="shared" si="303"/>
        <v>0</v>
      </c>
      <c r="AG285" s="2">
        <f t="shared" si="304"/>
        <v>0</v>
      </c>
      <c r="AH285" s="2">
        <f t="shared" si="305"/>
        <v>0</v>
      </c>
      <c r="AI285" s="2">
        <f t="shared" si="306"/>
        <v>0</v>
      </c>
      <c r="AJ285" s="2">
        <f t="shared" si="307"/>
        <v>0</v>
      </c>
      <c r="AK285" s="2">
        <v>0.86</v>
      </c>
      <c r="AL285" s="110">
        <f>'1.Лок.смета.и.Акт'!F537</f>
        <v>0.86</v>
      </c>
      <c r="AM285" s="2">
        <v>0</v>
      </c>
      <c r="AN285" s="2">
        <v>0</v>
      </c>
      <c r="AO285" s="2">
        <v>0</v>
      </c>
      <c r="AP285" s="2">
        <v>0</v>
      </c>
      <c r="AQ285" s="2">
        <v>0</v>
      </c>
      <c r="AR285" s="2">
        <v>0</v>
      </c>
      <c r="AS285" s="2">
        <v>0</v>
      </c>
      <c r="AT285" s="2">
        <v>0</v>
      </c>
      <c r="AU285" s="2">
        <v>0</v>
      </c>
      <c r="AV285" s="2">
        <v>1</v>
      </c>
      <c r="AW285" s="2">
        <v>1</v>
      </c>
      <c r="AX285" s="2"/>
      <c r="AY285" s="2"/>
      <c r="AZ285" s="2">
        <v>1</v>
      </c>
      <c r="BA285" s="2">
        <v>1</v>
      </c>
      <c r="BB285" s="2">
        <v>1</v>
      </c>
      <c r="BC285" s="2">
        <v>1</v>
      </c>
      <c r="BD285" s="2" t="s">
        <v>6</v>
      </c>
      <c r="BE285" s="2" t="s">
        <v>6</v>
      </c>
      <c r="BF285" s="2" t="s">
        <v>6</v>
      </c>
      <c r="BG285" s="2" t="s">
        <v>6</v>
      </c>
      <c r="BH285" s="2">
        <v>3</v>
      </c>
      <c r="BI285" s="2">
        <v>1</v>
      </c>
      <c r="BJ285" s="2" t="s">
        <v>444</v>
      </c>
      <c r="BK285" s="2"/>
      <c r="BL285" s="2"/>
      <c r="BM285" s="2">
        <v>500001</v>
      </c>
      <c r="BN285" s="2">
        <v>0</v>
      </c>
      <c r="BO285" s="2" t="s">
        <v>6</v>
      </c>
      <c r="BP285" s="2">
        <v>0</v>
      </c>
      <c r="BQ285" s="2">
        <v>20</v>
      </c>
      <c r="BR285" s="2">
        <v>0</v>
      </c>
      <c r="BS285" s="2">
        <v>1</v>
      </c>
      <c r="BT285" s="2">
        <v>1</v>
      </c>
      <c r="BU285" s="2">
        <v>1</v>
      </c>
      <c r="BV285" s="2">
        <v>1</v>
      </c>
      <c r="BW285" s="2">
        <v>1</v>
      </c>
      <c r="BX285" s="2">
        <v>1</v>
      </c>
      <c r="BY285" s="2" t="s">
        <v>6</v>
      </c>
      <c r="BZ285" s="2">
        <v>0</v>
      </c>
      <c r="CA285" s="2">
        <v>0</v>
      </c>
      <c r="CB285" s="2" t="s">
        <v>6</v>
      </c>
      <c r="CC285" s="2"/>
      <c r="CD285" s="2"/>
      <c r="CE285" s="2">
        <v>0</v>
      </c>
      <c r="CF285" s="2">
        <v>0</v>
      </c>
      <c r="CG285" s="2">
        <v>0</v>
      </c>
      <c r="CH285" s="2"/>
      <c r="CI285" s="2"/>
      <c r="CJ285" s="2"/>
      <c r="CK285" s="2"/>
      <c r="CL285" s="2"/>
      <c r="CM285" s="2">
        <v>0</v>
      </c>
      <c r="CN285" s="2" t="s">
        <v>6</v>
      </c>
      <c r="CO285" s="2">
        <v>0</v>
      </c>
      <c r="CP285" s="2">
        <f t="shared" si="308"/>
        <v>5</v>
      </c>
      <c r="CQ285" s="2">
        <f t="shared" si="309"/>
        <v>0.86</v>
      </c>
      <c r="CR285" s="2">
        <f t="shared" si="310"/>
        <v>0</v>
      </c>
      <c r="CS285" s="2">
        <f t="shared" si="311"/>
        <v>0</v>
      </c>
      <c r="CT285" s="2">
        <f t="shared" si="312"/>
        <v>0</v>
      </c>
      <c r="CU285" s="2">
        <f t="shared" si="313"/>
        <v>0</v>
      </c>
      <c r="CV285" s="2">
        <f t="shared" si="314"/>
        <v>0</v>
      </c>
      <c r="CW285" s="2">
        <f t="shared" si="315"/>
        <v>0</v>
      </c>
      <c r="CX285" s="2">
        <f t="shared" si="316"/>
        <v>0</v>
      </c>
      <c r="CY285" s="2">
        <f>(((S285+(R285*IF(0,0,1)))*AT285)/100)</f>
        <v>0</v>
      </c>
      <c r="CZ285" s="2">
        <f>(((S285+(R285*IF(0,0,1)))*AU285)/100)</f>
        <v>0</v>
      </c>
      <c r="DA285" s="2"/>
      <c r="DB285" s="2"/>
      <c r="DC285" s="2" t="s">
        <v>6</v>
      </c>
      <c r="DD285" s="2" t="s">
        <v>6</v>
      </c>
      <c r="DE285" s="2" t="s">
        <v>6</v>
      </c>
      <c r="DF285" s="2" t="s">
        <v>6</v>
      </c>
      <c r="DG285" s="2" t="s">
        <v>6</v>
      </c>
      <c r="DH285" s="2" t="s">
        <v>6</v>
      </c>
      <c r="DI285" s="2" t="s">
        <v>6</v>
      </c>
      <c r="DJ285" s="2" t="s">
        <v>6</v>
      </c>
      <c r="DK285" s="2" t="s">
        <v>6</v>
      </c>
      <c r="DL285" s="2" t="s">
        <v>6</v>
      </c>
      <c r="DM285" s="2" t="s">
        <v>6</v>
      </c>
      <c r="DN285" s="2">
        <v>0</v>
      </c>
      <c r="DO285" s="2">
        <v>0</v>
      </c>
      <c r="DP285" s="2">
        <v>1</v>
      </c>
      <c r="DQ285" s="2">
        <v>1</v>
      </c>
      <c r="DR285" s="2"/>
      <c r="DS285" s="2"/>
      <c r="DT285" s="2"/>
      <c r="DU285" s="2">
        <v>1010</v>
      </c>
      <c r="DV285" s="2" t="s">
        <v>43</v>
      </c>
      <c r="DW285" s="2" t="s">
        <v>43</v>
      </c>
      <c r="DX285" s="2">
        <v>1</v>
      </c>
      <c r="DY285" s="2"/>
      <c r="DZ285" s="2" t="s">
        <v>6</v>
      </c>
      <c r="EA285" s="2" t="s">
        <v>6</v>
      </c>
      <c r="EB285" s="2" t="s">
        <v>6</v>
      </c>
      <c r="EC285" s="2" t="s">
        <v>6</v>
      </c>
      <c r="ED285" s="2"/>
      <c r="EE285" s="2">
        <v>54938781</v>
      </c>
      <c r="EF285" s="2">
        <v>20</v>
      </c>
      <c r="EG285" s="2" t="s">
        <v>34</v>
      </c>
      <c r="EH285" s="2">
        <v>0</v>
      </c>
      <c r="EI285" s="2" t="s">
        <v>6</v>
      </c>
      <c r="EJ285" s="2">
        <v>1</v>
      </c>
      <c r="EK285" s="2">
        <v>500001</v>
      </c>
      <c r="EL285" s="2" t="s">
        <v>35</v>
      </c>
      <c r="EM285" s="2" t="s">
        <v>36</v>
      </c>
      <c r="EN285" s="2"/>
      <c r="EO285" s="2" t="s">
        <v>6</v>
      </c>
      <c r="EP285" s="2"/>
      <c r="EQ285" s="2">
        <v>0</v>
      </c>
      <c r="ER285" s="2">
        <v>0.86</v>
      </c>
      <c r="ES285" s="110">
        <f>'1.Лок.смета.и.Акт'!F537</f>
        <v>0.86</v>
      </c>
      <c r="ET285" s="2">
        <v>0</v>
      </c>
      <c r="EU285" s="2">
        <v>0</v>
      </c>
      <c r="EV285" s="2">
        <v>0</v>
      </c>
      <c r="EW285" s="2">
        <v>0</v>
      </c>
      <c r="EX285" s="2">
        <v>0</v>
      </c>
      <c r="EY285" s="2"/>
      <c r="EZ285" s="2"/>
      <c r="FA285" s="2"/>
      <c r="FB285" s="2"/>
      <c r="FC285" s="2"/>
      <c r="FD285" s="2"/>
      <c r="FE285" s="2"/>
      <c r="FF285" s="2"/>
      <c r="FG285" s="2"/>
      <c r="FH285" s="2"/>
      <c r="FI285" s="2"/>
      <c r="FJ285" s="2"/>
      <c r="FK285" s="2"/>
      <c r="FL285" s="2"/>
      <c r="FM285" s="2"/>
      <c r="FN285" s="2"/>
      <c r="FO285" s="2"/>
      <c r="FP285" s="2"/>
      <c r="FQ285" s="2">
        <v>0</v>
      </c>
      <c r="FR285" s="2">
        <f t="shared" si="317"/>
        <v>0</v>
      </c>
      <c r="FS285" s="2">
        <v>0</v>
      </c>
      <c r="FT285" s="2"/>
      <c r="FU285" s="2"/>
      <c r="FV285" s="2"/>
      <c r="FW285" s="2"/>
      <c r="FX285" s="2">
        <v>0</v>
      </c>
      <c r="FY285" s="2">
        <v>0</v>
      </c>
      <c r="FZ285" s="2"/>
      <c r="GA285" s="2" t="s">
        <v>6</v>
      </c>
      <c r="GB285" s="2"/>
      <c r="GC285" s="2"/>
      <c r="GD285" s="2">
        <v>1</v>
      </c>
      <c r="GE285" s="2"/>
      <c r="GF285" s="2">
        <v>2135729039</v>
      </c>
      <c r="GG285" s="2">
        <v>2</v>
      </c>
      <c r="GH285" s="2">
        <v>1</v>
      </c>
      <c r="GI285" s="2">
        <v>-2</v>
      </c>
      <c r="GJ285" s="2">
        <v>0</v>
      </c>
      <c r="GK285" s="2">
        <v>0</v>
      </c>
      <c r="GL285" s="2">
        <f t="shared" si="318"/>
        <v>0</v>
      </c>
      <c r="GM285" s="2">
        <f t="shared" si="319"/>
        <v>5</v>
      </c>
      <c r="GN285" s="2">
        <f t="shared" si="320"/>
        <v>5</v>
      </c>
      <c r="GO285" s="2">
        <f t="shared" si="321"/>
        <v>0</v>
      </c>
      <c r="GP285" s="2">
        <f t="shared" si="322"/>
        <v>0</v>
      </c>
      <c r="GQ285" s="2"/>
      <c r="GR285" s="2">
        <v>0</v>
      </c>
      <c r="GS285" s="2">
        <v>3</v>
      </c>
      <c r="GT285" s="2">
        <v>0</v>
      </c>
      <c r="GU285" s="2" t="s">
        <v>6</v>
      </c>
      <c r="GV285" s="2">
        <f t="shared" si="323"/>
        <v>0</v>
      </c>
      <c r="GW285" s="2">
        <v>1</v>
      </c>
      <c r="GX285" s="2">
        <f t="shared" si="324"/>
        <v>0</v>
      </c>
      <c r="GY285" s="2"/>
      <c r="GZ285" s="2"/>
      <c r="HA285" s="2">
        <v>0</v>
      </c>
      <c r="HB285" s="2">
        <v>0</v>
      </c>
      <c r="HC285" s="2">
        <f t="shared" si="325"/>
        <v>0</v>
      </c>
      <c r="HD285" s="2"/>
      <c r="HE285" s="2" t="s">
        <v>6</v>
      </c>
      <c r="HF285" s="2" t="s">
        <v>6</v>
      </c>
      <c r="HG285" s="2"/>
      <c r="HH285" s="2"/>
      <c r="HI285" s="2"/>
      <c r="HJ285" s="2"/>
      <c r="HK285" s="2"/>
      <c r="HL285" s="2"/>
      <c r="HM285" s="2" t="s">
        <v>6</v>
      </c>
      <c r="HN285" s="2" t="s">
        <v>6</v>
      </c>
      <c r="HO285" s="2" t="s">
        <v>6</v>
      </c>
      <c r="HP285" s="2" t="s">
        <v>6</v>
      </c>
      <c r="HQ285" s="2" t="s">
        <v>6</v>
      </c>
      <c r="HR285" s="2"/>
      <c r="HS285" s="2"/>
      <c r="HT285" s="2"/>
      <c r="HU285" s="2"/>
      <c r="HV285" s="2"/>
      <c r="HW285" s="2"/>
      <c r="HX285" s="2"/>
      <c r="HY285" s="2"/>
      <c r="HZ285" s="2"/>
      <c r="IA285" s="2"/>
      <c r="IB285" s="2"/>
      <c r="IC285" s="2"/>
      <c r="ID285" s="2"/>
      <c r="IE285" s="2"/>
      <c r="IF285" s="2">
        <v>-1</v>
      </c>
      <c r="IG285" s="2"/>
      <c r="IH285" s="2"/>
      <c r="II285" s="2"/>
      <c r="IJ285" s="2"/>
      <c r="IK285" s="2">
        <v>0</v>
      </c>
      <c r="IL285" s="2"/>
      <c r="IM285" s="2"/>
      <c r="IN285" s="2"/>
      <c r="IO285" s="2"/>
      <c r="IP285" s="2"/>
      <c r="IQ285" s="2"/>
      <c r="IR285" s="2"/>
      <c r="IS285" s="2"/>
      <c r="IT285" s="2"/>
      <c r="IU285" s="2"/>
    </row>
    <row r="286" spans="1:255" x14ac:dyDescent="0.2">
      <c r="A286">
        <v>18</v>
      </c>
      <c r="B286">
        <v>1</v>
      </c>
      <c r="C286">
        <v>435</v>
      </c>
      <c r="E286" t="s">
        <v>441</v>
      </c>
      <c r="F286" t="e">
        <f>'2.Лок.смета.и.Акт'!#REF!</f>
        <v>#REF!</v>
      </c>
      <c r="G286" t="s">
        <v>443</v>
      </c>
      <c r="H286" t="s">
        <v>43</v>
      </c>
      <c r="I286">
        <f>I272*J286</f>
        <v>6</v>
      </c>
      <c r="J286">
        <v>5.5710306406685239</v>
      </c>
      <c r="K286">
        <v>5.5710309999999996</v>
      </c>
      <c r="O286">
        <f t="shared" si="289"/>
        <v>485</v>
      </c>
      <c r="P286">
        <f t="shared" si="290"/>
        <v>485</v>
      </c>
      <c r="Q286">
        <f t="shared" si="291"/>
        <v>0</v>
      </c>
      <c r="R286">
        <f t="shared" si="292"/>
        <v>0</v>
      </c>
      <c r="S286">
        <f t="shared" si="293"/>
        <v>0</v>
      </c>
      <c r="T286">
        <f t="shared" si="294"/>
        <v>0</v>
      </c>
      <c r="U286">
        <f t="shared" si="295"/>
        <v>0</v>
      </c>
      <c r="V286">
        <f t="shared" si="296"/>
        <v>0</v>
      </c>
      <c r="W286">
        <f t="shared" si="297"/>
        <v>0</v>
      </c>
      <c r="X286">
        <f t="shared" si="298"/>
        <v>0</v>
      </c>
      <c r="Y286">
        <f t="shared" si="299"/>
        <v>0</v>
      </c>
      <c r="AA286">
        <v>86295184</v>
      </c>
      <c r="AB286">
        <f t="shared" si="300"/>
        <v>10.7</v>
      </c>
      <c r="AC286">
        <f t="shared" si="326"/>
        <v>10.7</v>
      </c>
      <c r="AD286">
        <f t="shared" si="301"/>
        <v>0</v>
      </c>
      <c r="AE286">
        <f t="shared" si="302"/>
        <v>0</v>
      </c>
      <c r="AF286">
        <f t="shared" si="303"/>
        <v>0</v>
      </c>
      <c r="AG286">
        <f t="shared" si="304"/>
        <v>0</v>
      </c>
      <c r="AH286">
        <f t="shared" si="305"/>
        <v>0</v>
      </c>
      <c r="AI286">
        <f t="shared" si="306"/>
        <v>0</v>
      </c>
      <c r="AJ286">
        <f t="shared" si="307"/>
        <v>0</v>
      </c>
      <c r="AK286">
        <v>10.700000000000001</v>
      </c>
      <c r="AL286">
        <v>10.700000000000001</v>
      </c>
      <c r="AM286">
        <v>0</v>
      </c>
      <c r="AN286">
        <v>0</v>
      </c>
      <c r="AO286">
        <v>0</v>
      </c>
      <c r="AP286">
        <v>0</v>
      </c>
      <c r="AQ286">
        <v>0</v>
      </c>
      <c r="AR286">
        <v>0</v>
      </c>
      <c r="AS286">
        <v>0</v>
      </c>
      <c r="AT286">
        <v>0</v>
      </c>
      <c r="AU286">
        <v>0</v>
      </c>
      <c r="AV286">
        <v>1</v>
      </c>
      <c r="AW286">
        <v>1</v>
      </c>
      <c r="AZ286">
        <v>1</v>
      </c>
      <c r="BA286">
        <v>1</v>
      </c>
      <c r="BB286">
        <v>1</v>
      </c>
      <c r="BC286">
        <v>7.56</v>
      </c>
      <c r="BD286" t="s">
        <v>6</v>
      </c>
      <c r="BE286" t="s">
        <v>6</v>
      </c>
      <c r="BF286" t="s">
        <v>6</v>
      </c>
      <c r="BG286" t="s">
        <v>6</v>
      </c>
      <c r="BH286">
        <v>3</v>
      </c>
      <c r="BI286">
        <v>1</v>
      </c>
      <c r="BJ286" t="s">
        <v>444</v>
      </c>
      <c r="BM286">
        <v>500001</v>
      </c>
      <c r="BN286">
        <v>0</v>
      </c>
      <c r="BO286" t="s">
        <v>6</v>
      </c>
      <c r="BP286">
        <v>0</v>
      </c>
      <c r="BQ286">
        <v>20</v>
      </c>
      <c r="BR286">
        <v>0</v>
      </c>
      <c r="BS286">
        <v>1</v>
      </c>
      <c r="BT286">
        <v>1</v>
      </c>
      <c r="BU286">
        <v>1</v>
      </c>
      <c r="BV286">
        <v>1</v>
      </c>
      <c r="BW286">
        <v>1</v>
      </c>
      <c r="BX286">
        <v>1</v>
      </c>
      <c r="BY286" t="s">
        <v>6</v>
      </c>
      <c r="BZ286">
        <v>0</v>
      </c>
      <c r="CA286">
        <v>0</v>
      </c>
      <c r="CB286" t="s">
        <v>6</v>
      </c>
      <c r="CE286">
        <v>0</v>
      </c>
      <c r="CF286">
        <v>0</v>
      </c>
      <c r="CG286">
        <v>0</v>
      </c>
      <c r="CM286">
        <v>0</v>
      </c>
      <c r="CN286" t="s">
        <v>6</v>
      </c>
      <c r="CO286">
        <v>0</v>
      </c>
      <c r="CP286">
        <f t="shared" si="308"/>
        <v>485</v>
      </c>
      <c r="CQ286">
        <f t="shared" si="309"/>
        <v>80.891999999999996</v>
      </c>
      <c r="CR286">
        <f t="shared" si="310"/>
        <v>0</v>
      </c>
      <c r="CS286">
        <f t="shared" si="311"/>
        <v>0</v>
      </c>
      <c r="CT286">
        <f t="shared" si="312"/>
        <v>0</v>
      </c>
      <c r="CU286">
        <f t="shared" si="313"/>
        <v>0</v>
      </c>
      <c r="CV286">
        <f t="shared" si="314"/>
        <v>0</v>
      </c>
      <c r="CW286">
        <f t="shared" si="315"/>
        <v>0</v>
      </c>
      <c r="CX286">
        <f t="shared" si="316"/>
        <v>0</v>
      </c>
      <c r="CY286">
        <f>(S286+R286)*(BZ286/100)</f>
        <v>0</v>
      </c>
      <c r="CZ286">
        <f>(S286+R286)*(CA286/100)</f>
        <v>0</v>
      </c>
      <c r="DC286" t="s">
        <v>6</v>
      </c>
      <c r="DD286" t="s">
        <v>6</v>
      </c>
      <c r="DE286" t="s">
        <v>6</v>
      </c>
      <c r="DF286" t="s">
        <v>6</v>
      </c>
      <c r="DG286" t="s">
        <v>6</v>
      </c>
      <c r="DH286" t="s">
        <v>6</v>
      </c>
      <c r="DI286" t="s">
        <v>6</v>
      </c>
      <c r="DJ286" t="s">
        <v>6</v>
      </c>
      <c r="DK286" t="s">
        <v>6</v>
      </c>
      <c r="DL286" t="s">
        <v>6</v>
      </c>
      <c r="DM286" t="s">
        <v>6</v>
      </c>
      <c r="DN286">
        <v>0</v>
      </c>
      <c r="DO286">
        <v>0</v>
      </c>
      <c r="DP286">
        <v>1</v>
      </c>
      <c r="DQ286">
        <v>1</v>
      </c>
      <c r="DU286">
        <v>1010</v>
      </c>
      <c r="DV286" t="s">
        <v>43</v>
      </c>
      <c r="DW286" t="e">
        <f>'2.Лок.смета.и.Акт'!#REF!</f>
        <v>#REF!</v>
      </c>
      <c r="DX286">
        <v>1</v>
      </c>
      <c r="DZ286" t="s">
        <v>6</v>
      </c>
      <c r="EA286" t="s">
        <v>6</v>
      </c>
      <c r="EB286" t="s">
        <v>6</v>
      </c>
      <c r="EC286" t="s">
        <v>6</v>
      </c>
      <c r="EE286">
        <v>54938781</v>
      </c>
      <c r="EF286">
        <v>20</v>
      </c>
      <c r="EG286" t="s">
        <v>34</v>
      </c>
      <c r="EH286">
        <v>0</v>
      </c>
      <c r="EI286" t="s">
        <v>6</v>
      </c>
      <c r="EJ286">
        <v>1</v>
      </c>
      <c r="EK286">
        <v>500001</v>
      </c>
      <c r="EL286" t="s">
        <v>35</v>
      </c>
      <c r="EM286" t="s">
        <v>36</v>
      </c>
      <c r="EO286" t="s">
        <v>6</v>
      </c>
      <c r="EQ286">
        <v>0</v>
      </c>
      <c r="ER286">
        <v>76.28</v>
      </c>
      <c r="ES286">
        <v>10.700000000000001</v>
      </c>
      <c r="ET286">
        <v>0</v>
      </c>
      <c r="EU286">
        <v>0</v>
      </c>
      <c r="EV286">
        <v>0</v>
      </c>
      <c r="EW286">
        <v>0</v>
      </c>
      <c r="EX286">
        <v>0</v>
      </c>
      <c r="EZ286">
        <v>5</v>
      </c>
      <c r="FC286">
        <v>0</v>
      </c>
      <c r="FD286">
        <v>18</v>
      </c>
      <c r="FF286">
        <v>76.28</v>
      </c>
      <c r="FQ286">
        <v>0</v>
      </c>
      <c r="FR286">
        <f t="shared" si="317"/>
        <v>0</v>
      </c>
      <c r="FS286">
        <v>0</v>
      </c>
      <c r="FX286">
        <v>0</v>
      </c>
      <c r="FY286">
        <v>0</v>
      </c>
      <c r="GA286" t="s">
        <v>302</v>
      </c>
      <c r="GD286">
        <v>1</v>
      </c>
      <c r="GF286">
        <v>2135729039</v>
      </c>
      <c r="GG286">
        <v>2</v>
      </c>
      <c r="GH286">
        <v>3</v>
      </c>
      <c r="GI286">
        <v>5</v>
      </c>
      <c r="GJ286">
        <v>0</v>
      </c>
      <c r="GK286">
        <v>0</v>
      </c>
      <c r="GL286">
        <f t="shared" si="318"/>
        <v>0</v>
      </c>
      <c r="GM286">
        <f t="shared" si="319"/>
        <v>485</v>
      </c>
      <c r="GN286">
        <f t="shared" si="320"/>
        <v>485</v>
      </c>
      <c r="GO286">
        <f t="shared" si="321"/>
        <v>0</v>
      </c>
      <c r="GP286">
        <f t="shared" si="322"/>
        <v>0</v>
      </c>
      <c r="GR286">
        <v>1</v>
      </c>
      <c r="GS286">
        <v>1</v>
      </c>
      <c r="GT286">
        <v>0</v>
      </c>
      <c r="GU286" t="s">
        <v>6</v>
      </c>
      <c r="GV286">
        <f t="shared" si="323"/>
        <v>0</v>
      </c>
      <c r="GW286">
        <v>1</v>
      </c>
      <c r="GX286">
        <f t="shared" si="324"/>
        <v>0</v>
      </c>
      <c r="HA286">
        <v>0</v>
      </c>
      <c r="HB286">
        <v>0</v>
      </c>
      <c r="HC286">
        <f t="shared" si="325"/>
        <v>0</v>
      </c>
      <c r="HE286" t="s">
        <v>38</v>
      </c>
      <c r="HF286" t="s">
        <v>39</v>
      </c>
      <c r="HM286" t="s">
        <v>6</v>
      </c>
      <c r="HN286" t="s">
        <v>6</v>
      </c>
      <c r="HO286" t="s">
        <v>6</v>
      </c>
      <c r="HP286" t="s">
        <v>6</v>
      </c>
      <c r="HQ286" t="s">
        <v>6</v>
      </c>
      <c r="IF286">
        <v>-1</v>
      </c>
      <c r="IK286">
        <v>0</v>
      </c>
    </row>
    <row r="287" spans="1:255" x14ac:dyDescent="0.2">
      <c r="A287" s="2">
        <v>18</v>
      </c>
      <c r="B287" s="2">
        <v>1</v>
      </c>
      <c r="C287" s="2">
        <v>424</v>
      </c>
      <c r="D287" s="2"/>
      <c r="E287" s="2" t="s">
        <v>445</v>
      </c>
      <c r="F287" s="2" t="s">
        <v>159</v>
      </c>
      <c r="G287" s="2" t="s">
        <v>160</v>
      </c>
      <c r="H287" s="2" t="s">
        <v>32</v>
      </c>
      <c r="I287" s="2">
        <f>I271*J287</f>
        <v>0.1077</v>
      </c>
      <c r="J287" s="216">
        <f>'5.Ведомость_списания'!F138</f>
        <v>0.1</v>
      </c>
      <c r="K287" s="2">
        <v>0.1</v>
      </c>
      <c r="L287" s="2"/>
      <c r="M287" s="2"/>
      <c r="N287" s="2"/>
      <c r="O287" s="2">
        <f t="shared" si="289"/>
        <v>1</v>
      </c>
      <c r="P287" s="2">
        <f t="shared" si="290"/>
        <v>1</v>
      </c>
      <c r="Q287" s="2">
        <f t="shared" si="291"/>
        <v>0</v>
      </c>
      <c r="R287" s="2">
        <f t="shared" si="292"/>
        <v>0</v>
      </c>
      <c r="S287" s="2">
        <f t="shared" si="293"/>
        <v>0</v>
      </c>
      <c r="T287" s="2">
        <f t="shared" si="294"/>
        <v>0</v>
      </c>
      <c r="U287" s="2">
        <f t="shared" si="295"/>
        <v>0</v>
      </c>
      <c r="V287" s="2">
        <f t="shared" si="296"/>
        <v>0</v>
      </c>
      <c r="W287" s="2">
        <f t="shared" si="297"/>
        <v>0</v>
      </c>
      <c r="X287" s="2">
        <f t="shared" si="298"/>
        <v>0</v>
      </c>
      <c r="Y287" s="2">
        <f t="shared" si="299"/>
        <v>0</v>
      </c>
      <c r="Z287" s="2"/>
      <c r="AA287" s="2">
        <v>86295183</v>
      </c>
      <c r="AB287" s="2">
        <f t="shared" si="300"/>
        <v>7.14</v>
      </c>
      <c r="AC287" s="2">
        <f t="shared" si="326"/>
        <v>7.14</v>
      </c>
      <c r="AD287" s="2">
        <f t="shared" si="301"/>
        <v>0</v>
      </c>
      <c r="AE287" s="2">
        <f t="shared" si="302"/>
        <v>0</v>
      </c>
      <c r="AF287" s="2">
        <f t="shared" si="303"/>
        <v>0</v>
      </c>
      <c r="AG287" s="2">
        <f t="shared" si="304"/>
        <v>0</v>
      </c>
      <c r="AH287" s="2">
        <f t="shared" si="305"/>
        <v>0</v>
      </c>
      <c r="AI287" s="2">
        <f t="shared" si="306"/>
        <v>0</v>
      </c>
      <c r="AJ287" s="2">
        <f t="shared" si="307"/>
        <v>0</v>
      </c>
      <c r="AK287" s="2">
        <v>7.14</v>
      </c>
      <c r="AL287" s="110">
        <f>'1.Лок.смета.и.Акт'!F539</f>
        <v>7.14</v>
      </c>
      <c r="AM287" s="2">
        <v>0</v>
      </c>
      <c r="AN287" s="2">
        <v>0</v>
      </c>
      <c r="AO287" s="2">
        <v>0</v>
      </c>
      <c r="AP287" s="2">
        <v>0</v>
      </c>
      <c r="AQ287" s="2">
        <v>0</v>
      </c>
      <c r="AR287" s="2">
        <v>0</v>
      </c>
      <c r="AS287" s="2">
        <v>0</v>
      </c>
      <c r="AT287" s="2">
        <v>0</v>
      </c>
      <c r="AU287" s="2">
        <v>0</v>
      </c>
      <c r="AV287" s="2">
        <v>1</v>
      </c>
      <c r="AW287" s="2">
        <v>1</v>
      </c>
      <c r="AX287" s="2"/>
      <c r="AY287" s="2"/>
      <c r="AZ287" s="2">
        <v>1</v>
      </c>
      <c r="BA287" s="2">
        <v>1</v>
      </c>
      <c r="BB287" s="2">
        <v>1</v>
      </c>
      <c r="BC287" s="2">
        <v>1</v>
      </c>
      <c r="BD287" s="2" t="s">
        <v>6</v>
      </c>
      <c r="BE287" s="2" t="s">
        <v>6</v>
      </c>
      <c r="BF287" s="2" t="s">
        <v>6</v>
      </c>
      <c r="BG287" s="2" t="s">
        <v>6</v>
      </c>
      <c r="BH287" s="2">
        <v>3</v>
      </c>
      <c r="BI287" s="2">
        <v>1</v>
      </c>
      <c r="BJ287" s="2" t="s">
        <v>161</v>
      </c>
      <c r="BK287" s="2"/>
      <c r="BL287" s="2"/>
      <c r="BM287" s="2">
        <v>500001</v>
      </c>
      <c r="BN287" s="2">
        <v>0</v>
      </c>
      <c r="BO287" s="2" t="s">
        <v>6</v>
      </c>
      <c r="BP287" s="2">
        <v>0</v>
      </c>
      <c r="BQ287" s="2">
        <v>20</v>
      </c>
      <c r="BR287" s="2">
        <v>0</v>
      </c>
      <c r="BS287" s="2">
        <v>1</v>
      </c>
      <c r="BT287" s="2">
        <v>1</v>
      </c>
      <c r="BU287" s="2">
        <v>1</v>
      </c>
      <c r="BV287" s="2">
        <v>1</v>
      </c>
      <c r="BW287" s="2">
        <v>1</v>
      </c>
      <c r="BX287" s="2">
        <v>1</v>
      </c>
      <c r="BY287" s="2" t="s">
        <v>6</v>
      </c>
      <c r="BZ287" s="2">
        <v>0</v>
      </c>
      <c r="CA287" s="2">
        <v>0</v>
      </c>
      <c r="CB287" s="2" t="s">
        <v>6</v>
      </c>
      <c r="CC287" s="2"/>
      <c r="CD287" s="2"/>
      <c r="CE287" s="2">
        <v>0</v>
      </c>
      <c r="CF287" s="2">
        <v>0</v>
      </c>
      <c r="CG287" s="2">
        <v>0</v>
      </c>
      <c r="CH287" s="2"/>
      <c r="CI287" s="2"/>
      <c r="CJ287" s="2"/>
      <c r="CK287" s="2"/>
      <c r="CL287" s="2"/>
      <c r="CM287" s="2">
        <v>0</v>
      </c>
      <c r="CN287" s="2" t="s">
        <v>6</v>
      </c>
      <c r="CO287" s="2">
        <v>0</v>
      </c>
      <c r="CP287" s="2">
        <f t="shared" si="308"/>
        <v>1</v>
      </c>
      <c r="CQ287" s="2">
        <f t="shared" si="309"/>
        <v>7.14</v>
      </c>
      <c r="CR287" s="2">
        <f t="shared" si="310"/>
        <v>0</v>
      </c>
      <c r="CS287" s="2">
        <f t="shared" si="311"/>
        <v>0</v>
      </c>
      <c r="CT287" s="2">
        <f t="shared" si="312"/>
        <v>0</v>
      </c>
      <c r="CU287" s="2">
        <f t="shared" si="313"/>
        <v>0</v>
      </c>
      <c r="CV287" s="2">
        <f t="shared" si="314"/>
        <v>0</v>
      </c>
      <c r="CW287" s="2">
        <f t="shared" si="315"/>
        <v>0</v>
      </c>
      <c r="CX287" s="2">
        <f t="shared" si="316"/>
        <v>0</v>
      </c>
      <c r="CY287" s="2">
        <f>(((S287+(R287*IF(0,0,1)))*AT287)/100)</f>
        <v>0</v>
      </c>
      <c r="CZ287" s="2">
        <f>(((S287+(R287*IF(0,0,1)))*AU287)/100)</f>
        <v>0</v>
      </c>
      <c r="DA287" s="2"/>
      <c r="DB287" s="2"/>
      <c r="DC287" s="2" t="s">
        <v>6</v>
      </c>
      <c r="DD287" s="2" t="s">
        <v>6</v>
      </c>
      <c r="DE287" s="2" t="s">
        <v>6</v>
      </c>
      <c r="DF287" s="2" t="s">
        <v>6</v>
      </c>
      <c r="DG287" s="2" t="s">
        <v>6</v>
      </c>
      <c r="DH287" s="2" t="s">
        <v>6</v>
      </c>
      <c r="DI287" s="2" t="s">
        <v>6</v>
      </c>
      <c r="DJ287" s="2" t="s">
        <v>6</v>
      </c>
      <c r="DK287" s="2" t="s">
        <v>6</v>
      </c>
      <c r="DL287" s="2" t="s">
        <v>6</v>
      </c>
      <c r="DM287" s="2" t="s">
        <v>6</v>
      </c>
      <c r="DN287" s="2">
        <v>0</v>
      </c>
      <c r="DO287" s="2">
        <v>0</v>
      </c>
      <c r="DP287" s="2">
        <v>1</v>
      </c>
      <c r="DQ287" s="2">
        <v>1</v>
      </c>
      <c r="DR287" s="2"/>
      <c r="DS287" s="2"/>
      <c r="DT287" s="2"/>
      <c r="DU287" s="2">
        <v>1007</v>
      </c>
      <c r="DV287" s="2" t="s">
        <v>32</v>
      </c>
      <c r="DW287" s="2" t="s">
        <v>32</v>
      </c>
      <c r="DX287" s="2">
        <v>1</v>
      </c>
      <c r="DY287" s="2"/>
      <c r="DZ287" s="2" t="s">
        <v>6</v>
      </c>
      <c r="EA287" s="2" t="s">
        <v>6</v>
      </c>
      <c r="EB287" s="2" t="s">
        <v>6</v>
      </c>
      <c r="EC287" s="2" t="s">
        <v>6</v>
      </c>
      <c r="ED287" s="2"/>
      <c r="EE287" s="2">
        <v>54938781</v>
      </c>
      <c r="EF287" s="2">
        <v>20</v>
      </c>
      <c r="EG287" s="2" t="s">
        <v>34</v>
      </c>
      <c r="EH287" s="2">
        <v>0</v>
      </c>
      <c r="EI287" s="2" t="s">
        <v>6</v>
      </c>
      <c r="EJ287" s="2">
        <v>1</v>
      </c>
      <c r="EK287" s="2">
        <v>500001</v>
      </c>
      <c r="EL287" s="2" t="s">
        <v>35</v>
      </c>
      <c r="EM287" s="2" t="s">
        <v>36</v>
      </c>
      <c r="EN287" s="2"/>
      <c r="EO287" s="2" t="s">
        <v>6</v>
      </c>
      <c r="EP287" s="2"/>
      <c r="EQ287" s="2">
        <v>0</v>
      </c>
      <c r="ER287" s="2">
        <v>7.14</v>
      </c>
      <c r="ES287" s="110">
        <f>'1.Лок.смета.и.Акт'!F539</f>
        <v>7.14</v>
      </c>
      <c r="ET287" s="2">
        <v>0</v>
      </c>
      <c r="EU287" s="2">
        <v>0</v>
      </c>
      <c r="EV287" s="2">
        <v>0</v>
      </c>
      <c r="EW287" s="2">
        <v>0</v>
      </c>
      <c r="EX287" s="2">
        <v>0</v>
      </c>
      <c r="EY287" s="2"/>
      <c r="EZ287" s="2"/>
      <c r="FA287" s="2"/>
      <c r="FB287" s="2"/>
      <c r="FC287" s="2"/>
      <c r="FD287" s="2"/>
      <c r="FE287" s="2"/>
      <c r="FF287" s="2"/>
      <c r="FG287" s="2"/>
      <c r="FH287" s="2"/>
      <c r="FI287" s="2"/>
      <c r="FJ287" s="2"/>
      <c r="FK287" s="2"/>
      <c r="FL287" s="2"/>
      <c r="FM287" s="2"/>
      <c r="FN287" s="2"/>
      <c r="FO287" s="2"/>
      <c r="FP287" s="2"/>
      <c r="FQ287" s="2">
        <v>0</v>
      </c>
      <c r="FR287" s="2">
        <f t="shared" si="317"/>
        <v>0</v>
      </c>
      <c r="FS287" s="2">
        <v>0</v>
      </c>
      <c r="FT287" s="2"/>
      <c r="FU287" s="2"/>
      <c r="FV287" s="2"/>
      <c r="FW287" s="2"/>
      <c r="FX287" s="2">
        <v>0</v>
      </c>
      <c r="FY287" s="2">
        <v>0</v>
      </c>
      <c r="FZ287" s="2"/>
      <c r="GA287" s="2" t="s">
        <v>6</v>
      </c>
      <c r="GB287" s="2"/>
      <c r="GC287" s="2"/>
      <c r="GD287" s="2">
        <v>1</v>
      </c>
      <c r="GE287" s="2"/>
      <c r="GF287" s="2">
        <v>-50505369</v>
      </c>
      <c r="GG287" s="2">
        <v>2</v>
      </c>
      <c r="GH287" s="2">
        <v>0</v>
      </c>
      <c r="GI287" s="2">
        <v>-2</v>
      </c>
      <c r="GJ287" s="2">
        <v>0</v>
      </c>
      <c r="GK287" s="2">
        <v>0</v>
      </c>
      <c r="GL287" s="2">
        <f t="shared" si="318"/>
        <v>0</v>
      </c>
      <c r="GM287" s="2">
        <f t="shared" si="319"/>
        <v>1</v>
      </c>
      <c r="GN287" s="2">
        <f t="shared" si="320"/>
        <v>1</v>
      </c>
      <c r="GO287" s="2">
        <f t="shared" si="321"/>
        <v>0</v>
      </c>
      <c r="GP287" s="2">
        <f t="shared" si="322"/>
        <v>0</v>
      </c>
      <c r="GQ287" s="2"/>
      <c r="GR287" s="2">
        <v>0</v>
      </c>
      <c r="GS287" s="2">
        <v>3</v>
      </c>
      <c r="GT287" s="2">
        <v>0</v>
      </c>
      <c r="GU287" s="2" t="s">
        <v>6</v>
      </c>
      <c r="GV287" s="2">
        <f t="shared" si="323"/>
        <v>0</v>
      </c>
      <c r="GW287" s="2">
        <v>1</v>
      </c>
      <c r="GX287" s="2">
        <f t="shared" si="324"/>
        <v>0</v>
      </c>
      <c r="GY287" s="2"/>
      <c r="GZ287" s="2"/>
      <c r="HA287" s="2">
        <v>0</v>
      </c>
      <c r="HB287" s="2">
        <v>0</v>
      </c>
      <c r="HC287" s="2">
        <f t="shared" si="325"/>
        <v>0</v>
      </c>
      <c r="HD287" s="2"/>
      <c r="HE287" s="2" t="s">
        <v>6</v>
      </c>
      <c r="HF287" s="2" t="s">
        <v>6</v>
      </c>
      <c r="HG287" s="2"/>
      <c r="HH287" s="2"/>
      <c r="HI287" s="2"/>
      <c r="HJ287" s="2"/>
      <c r="HK287" s="2"/>
      <c r="HL287" s="2"/>
      <c r="HM287" s="2" t="s">
        <v>6</v>
      </c>
      <c r="HN287" s="2" t="s">
        <v>6</v>
      </c>
      <c r="HO287" s="2" t="s">
        <v>6</v>
      </c>
      <c r="HP287" s="2" t="s">
        <v>6</v>
      </c>
      <c r="HQ287" s="2" t="s">
        <v>6</v>
      </c>
      <c r="HR287" s="2"/>
      <c r="HS287" s="2"/>
      <c r="HT287" s="2"/>
      <c r="HU287" s="2"/>
      <c r="HV287" s="2"/>
      <c r="HW287" s="2"/>
      <c r="HX287" s="2"/>
      <c r="HY287" s="2"/>
      <c r="HZ287" s="2"/>
      <c r="IA287" s="2"/>
      <c r="IB287" s="2"/>
      <c r="IC287" s="2"/>
      <c r="ID287" s="2"/>
      <c r="IE287" s="2"/>
      <c r="IF287" s="2">
        <v>-1</v>
      </c>
      <c r="IG287" s="2"/>
      <c r="IH287" s="2"/>
      <c r="II287" s="2"/>
      <c r="IJ287" s="2"/>
      <c r="IK287" s="2">
        <v>0</v>
      </c>
      <c r="IL287" s="2"/>
      <c r="IM287" s="2"/>
      <c r="IN287" s="2"/>
      <c r="IO287" s="2"/>
      <c r="IP287" s="2"/>
      <c r="IQ287" s="2"/>
      <c r="IR287" s="2"/>
      <c r="IS287" s="2"/>
      <c r="IT287" s="2"/>
      <c r="IU287" s="2"/>
    </row>
    <row r="288" spans="1:255" x14ac:dyDescent="0.2">
      <c r="A288">
        <v>18</v>
      </c>
      <c r="B288">
        <v>1</v>
      </c>
      <c r="C288">
        <v>437</v>
      </c>
      <c r="E288" t="s">
        <v>445</v>
      </c>
      <c r="F288" t="e">
        <f>'2.Лок.смета.и.Акт'!#REF!</f>
        <v>#REF!</v>
      </c>
      <c r="G288" t="s">
        <v>160</v>
      </c>
      <c r="H288" t="s">
        <v>32</v>
      </c>
      <c r="I288">
        <f>I272*J288</f>
        <v>0.1077</v>
      </c>
      <c r="J288">
        <v>0.1</v>
      </c>
      <c r="K288">
        <v>0.1</v>
      </c>
      <c r="O288">
        <f t="shared" si="289"/>
        <v>2</v>
      </c>
      <c r="P288">
        <f t="shared" si="290"/>
        <v>2</v>
      </c>
      <c r="Q288">
        <f t="shared" si="291"/>
        <v>0</v>
      </c>
      <c r="R288">
        <f t="shared" si="292"/>
        <v>0</v>
      </c>
      <c r="S288">
        <f t="shared" si="293"/>
        <v>0</v>
      </c>
      <c r="T288">
        <f t="shared" si="294"/>
        <v>0</v>
      </c>
      <c r="U288">
        <f t="shared" si="295"/>
        <v>0</v>
      </c>
      <c r="V288">
        <f t="shared" si="296"/>
        <v>0</v>
      </c>
      <c r="W288">
        <f t="shared" si="297"/>
        <v>0</v>
      </c>
      <c r="X288">
        <f t="shared" si="298"/>
        <v>0</v>
      </c>
      <c r="Y288">
        <f t="shared" si="299"/>
        <v>0</v>
      </c>
      <c r="AA288">
        <v>86295184</v>
      </c>
      <c r="AB288">
        <f t="shared" si="300"/>
        <v>2</v>
      </c>
      <c r="AC288">
        <f t="shared" si="326"/>
        <v>2</v>
      </c>
      <c r="AD288">
        <f t="shared" si="301"/>
        <v>0</v>
      </c>
      <c r="AE288">
        <f t="shared" si="302"/>
        <v>0</v>
      </c>
      <c r="AF288">
        <f t="shared" si="303"/>
        <v>0</v>
      </c>
      <c r="AG288">
        <f t="shared" si="304"/>
        <v>0</v>
      </c>
      <c r="AH288">
        <f t="shared" si="305"/>
        <v>0</v>
      </c>
      <c r="AI288">
        <f t="shared" si="306"/>
        <v>0</v>
      </c>
      <c r="AJ288">
        <f t="shared" si="307"/>
        <v>0</v>
      </c>
      <c r="AK288">
        <v>2</v>
      </c>
      <c r="AL288">
        <v>2</v>
      </c>
      <c r="AM288">
        <v>0</v>
      </c>
      <c r="AN288">
        <v>0</v>
      </c>
      <c r="AO288">
        <v>0</v>
      </c>
      <c r="AP288">
        <v>0</v>
      </c>
      <c r="AQ288">
        <v>0</v>
      </c>
      <c r="AR288">
        <v>0</v>
      </c>
      <c r="AS288">
        <v>0</v>
      </c>
      <c r="AT288">
        <v>0</v>
      </c>
      <c r="AU288">
        <v>0</v>
      </c>
      <c r="AV288">
        <v>1</v>
      </c>
      <c r="AW288">
        <v>1</v>
      </c>
      <c r="AZ288">
        <v>1</v>
      </c>
      <c r="BA288">
        <v>1</v>
      </c>
      <c r="BB288">
        <v>1</v>
      </c>
      <c r="BC288">
        <v>7.56</v>
      </c>
      <c r="BD288" t="s">
        <v>6</v>
      </c>
      <c r="BE288" t="s">
        <v>6</v>
      </c>
      <c r="BF288" t="s">
        <v>6</v>
      </c>
      <c r="BG288" t="s">
        <v>6</v>
      </c>
      <c r="BH288">
        <v>3</v>
      </c>
      <c r="BI288">
        <v>1</v>
      </c>
      <c r="BJ288" t="s">
        <v>161</v>
      </c>
      <c r="BM288">
        <v>500001</v>
      </c>
      <c r="BN288">
        <v>0</v>
      </c>
      <c r="BO288" t="s">
        <v>6</v>
      </c>
      <c r="BP288">
        <v>0</v>
      </c>
      <c r="BQ288">
        <v>20</v>
      </c>
      <c r="BR288">
        <v>0</v>
      </c>
      <c r="BS288">
        <v>1</v>
      </c>
      <c r="BT288">
        <v>1</v>
      </c>
      <c r="BU288">
        <v>1</v>
      </c>
      <c r="BV288">
        <v>1</v>
      </c>
      <c r="BW288">
        <v>1</v>
      </c>
      <c r="BX288">
        <v>1</v>
      </c>
      <c r="BY288" t="s">
        <v>6</v>
      </c>
      <c r="BZ288">
        <v>0</v>
      </c>
      <c r="CA288">
        <v>0</v>
      </c>
      <c r="CB288" t="s">
        <v>6</v>
      </c>
      <c r="CE288">
        <v>0</v>
      </c>
      <c r="CF288">
        <v>0</v>
      </c>
      <c r="CG288">
        <v>0</v>
      </c>
      <c r="CM288">
        <v>0</v>
      </c>
      <c r="CN288" t="s">
        <v>6</v>
      </c>
      <c r="CO288">
        <v>0</v>
      </c>
      <c r="CP288">
        <f t="shared" si="308"/>
        <v>2</v>
      </c>
      <c r="CQ288">
        <f t="shared" si="309"/>
        <v>15.12</v>
      </c>
      <c r="CR288">
        <f t="shared" si="310"/>
        <v>0</v>
      </c>
      <c r="CS288">
        <f t="shared" si="311"/>
        <v>0</v>
      </c>
      <c r="CT288">
        <f t="shared" si="312"/>
        <v>0</v>
      </c>
      <c r="CU288">
        <f t="shared" si="313"/>
        <v>0</v>
      </c>
      <c r="CV288">
        <f t="shared" si="314"/>
        <v>0</v>
      </c>
      <c r="CW288">
        <f t="shared" si="315"/>
        <v>0</v>
      </c>
      <c r="CX288">
        <f t="shared" si="316"/>
        <v>0</v>
      </c>
      <c r="CY288">
        <f>(S288+R288)*(BZ288/100)</f>
        <v>0</v>
      </c>
      <c r="CZ288">
        <f>(S288+R288)*(CA288/100)</f>
        <v>0</v>
      </c>
      <c r="DC288" t="s">
        <v>6</v>
      </c>
      <c r="DD288" t="s">
        <v>6</v>
      </c>
      <c r="DE288" t="s">
        <v>6</v>
      </c>
      <c r="DF288" t="s">
        <v>6</v>
      </c>
      <c r="DG288" t="s">
        <v>6</v>
      </c>
      <c r="DH288" t="s">
        <v>6</v>
      </c>
      <c r="DI288" t="s">
        <v>6</v>
      </c>
      <c r="DJ288" t="s">
        <v>6</v>
      </c>
      <c r="DK288" t="s">
        <v>6</v>
      </c>
      <c r="DL288" t="s">
        <v>6</v>
      </c>
      <c r="DM288" t="s">
        <v>6</v>
      </c>
      <c r="DN288">
        <v>0</v>
      </c>
      <c r="DO288">
        <v>0</v>
      </c>
      <c r="DP288">
        <v>1</v>
      </c>
      <c r="DQ288">
        <v>1</v>
      </c>
      <c r="DU288">
        <v>1007</v>
      </c>
      <c r="DV288" t="s">
        <v>32</v>
      </c>
      <c r="DW288" t="e">
        <f>'2.Лок.смета.и.Акт'!#REF!</f>
        <v>#REF!</v>
      </c>
      <c r="DX288">
        <v>1</v>
      </c>
      <c r="DZ288" t="s">
        <v>6</v>
      </c>
      <c r="EA288" t="s">
        <v>6</v>
      </c>
      <c r="EB288" t="s">
        <v>6</v>
      </c>
      <c r="EC288" t="s">
        <v>6</v>
      </c>
      <c r="EE288">
        <v>54938781</v>
      </c>
      <c r="EF288">
        <v>20</v>
      </c>
      <c r="EG288" t="s">
        <v>34</v>
      </c>
      <c r="EH288">
        <v>0</v>
      </c>
      <c r="EI288" t="s">
        <v>6</v>
      </c>
      <c r="EJ288">
        <v>1</v>
      </c>
      <c r="EK288">
        <v>500001</v>
      </c>
      <c r="EL288" t="s">
        <v>35</v>
      </c>
      <c r="EM288" t="s">
        <v>36</v>
      </c>
      <c r="EO288" t="s">
        <v>6</v>
      </c>
      <c r="EQ288">
        <v>0</v>
      </c>
      <c r="ER288">
        <v>14.19</v>
      </c>
      <c r="ES288">
        <v>2</v>
      </c>
      <c r="ET288">
        <v>0</v>
      </c>
      <c r="EU288">
        <v>0</v>
      </c>
      <c r="EV288">
        <v>0</v>
      </c>
      <c r="EW288">
        <v>0</v>
      </c>
      <c r="EX288">
        <v>0</v>
      </c>
      <c r="EZ288">
        <v>5</v>
      </c>
      <c r="FC288">
        <v>0</v>
      </c>
      <c r="FD288">
        <v>18</v>
      </c>
      <c r="FF288">
        <v>14.19</v>
      </c>
      <c r="FQ288">
        <v>0</v>
      </c>
      <c r="FR288">
        <f t="shared" si="317"/>
        <v>0</v>
      </c>
      <c r="FS288">
        <v>0</v>
      </c>
      <c r="FX288">
        <v>0</v>
      </c>
      <c r="FY288">
        <v>0</v>
      </c>
      <c r="GA288" t="s">
        <v>162</v>
      </c>
      <c r="GD288">
        <v>1</v>
      </c>
      <c r="GF288">
        <v>-50505369</v>
      </c>
      <c r="GG288">
        <v>2</v>
      </c>
      <c r="GH288">
        <v>3</v>
      </c>
      <c r="GI288">
        <v>5</v>
      </c>
      <c r="GJ288">
        <v>0</v>
      </c>
      <c r="GK288">
        <v>0</v>
      </c>
      <c r="GL288">
        <f t="shared" si="318"/>
        <v>0</v>
      </c>
      <c r="GM288">
        <f t="shared" si="319"/>
        <v>2</v>
      </c>
      <c r="GN288">
        <f t="shared" si="320"/>
        <v>2</v>
      </c>
      <c r="GO288">
        <f t="shared" si="321"/>
        <v>0</v>
      </c>
      <c r="GP288">
        <f t="shared" si="322"/>
        <v>0</v>
      </c>
      <c r="GR288">
        <v>1</v>
      </c>
      <c r="GS288">
        <v>1</v>
      </c>
      <c r="GT288">
        <v>0</v>
      </c>
      <c r="GU288" t="s">
        <v>6</v>
      </c>
      <c r="GV288">
        <f t="shared" si="323"/>
        <v>0</v>
      </c>
      <c r="GW288">
        <v>1</v>
      </c>
      <c r="GX288">
        <f t="shared" si="324"/>
        <v>0</v>
      </c>
      <c r="HA288">
        <v>0</v>
      </c>
      <c r="HB288">
        <v>0</v>
      </c>
      <c r="HC288">
        <f t="shared" si="325"/>
        <v>0</v>
      </c>
      <c r="HE288" t="s">
        <v>38</v>
      </c>
      <c r="HF288" t="s">
        <v>39</v>
      </c>
      <c r="HM288" t="s">
        <v>6</v>
      </c>
      <c r="HN288" t="s">
        <v>6</v>
      </c>
      <c r="HO288" t="s">
        <v>6</v>
      </c>
      <c r="HP288" t="s">
        <v>6</v>
      </c>
      <c r="HQ288" t="s">
        <v>6</v>
      </c>
      <c r="IF288">
        <v>-1</v>
      </c>
      <c r="IK288">
        <v>0</v>
      </c>
    </row>
    <row r="289" spans="1:255" x14ac:dyDescent="0.2">
      <c r="A289" s="2">
        <v>17</v>
      </c>
      <c r="B289" s="2">
        <v>1</v>
      </c>
      <c r="C289" s="2">
        <f>ROW(SmtRes!A448)</f>
        <v>448</v>
      </c>
      <c r="D289" s="2">
        <f>ROW(EtalonRes!A485)</f>
        <v>485</v>
      </c>
      <c r="E289" s="2" t="s">
        <v>446</v>
      </c>
      <c r="F289" s="2" t="s">
        <v>164</v>
      </c>
      <c r="G289" s="2" t="s">
        <v>165</v>
      </c>
      <c r="H289" s="2" t="s">
        <v>166</v>
      </c>
      <c r="I289" s="2">
        <f>'2.Лок.смета.и.Акт'!E59</f>
        <v>1.35</v>
      </c>
      <c r="J289" s="2">
        <v>0</v>
      </c>
      <c r="K289" s="2">
        <v>1.35</v>
      </c>
      <c r="L289" s="2"/>
      <c r="M289" s="2"/>
      <c r="N289" s="2"/>
      <c r="O289" s="2">
        <f t="shared" si="289"/>
        <v>861</v>
      </c>
      <c r="P289" s="2">
        <f t="shared" si="290"/>
        <v>0</v>
      </c>
      <c r="Q289" s="2">
        <f t="shared" si="291"/>
        <v>4</v>
      </c>
      <c r="R289" s="2">
        <f t="shared" si="292"/>
        <v>0</v>
      </c>
      <c r="S289" s="2">
        <f t="shared" si="293"/>
        <v>857</v>
      </c>
      <c r="T289" s="2">
        <f t="shared" si="294"/>
        <v>0</v>
      </c>
      <c r="U289" s="2">
        <f t="shared" si="295"/>
        <v>95.931000000000012</v>
      </c>
      <c r="V289" s="2">
        <f t="shared" si="296"/>
        <v>1.3500000000000002E-2</v>
      </c>
      <c r="W289" s="2">
        <f t="shared" si="297"/>
        <v>0</v>
      </c>
      <c r="X289" s="2">
        <f t="shared" si="298"/>
        <v>900</v>
      </c>
      <c r="Y289" s="2">
        <f t="shared" si="299"/>
        <v>471</v>
      </c>
      <c r="Z289" s="2"/>
      <c r="AA289" s="2">
        <v>86295183</v>
      </c>
      <c r="AB289" s="2">
        <f t="shared" si="300"/>
        <v>637.67999999999995</v>
      </c>
      <c r="AC289" s="2">
        <f>ROUND((ES289+(SUM(SmtRes!BC441:'SmtRes'!BC448)+SUM(EtalonRes!AL479:'EtalonRes'!AL485))),2)</f>
        <v>0</v>
      </c>
      <c r="AD289" s="2">
        <f t="shared" si="301"/>
        <v>3.11</v>
      </c>
      <c r="AE289" s="2">
        <f t="shared" si="302"/>
        <v>0.14000000000000001</v>
      </c>
      <c r="AF289" s="2">
        <f t="shared" si="303"/>
        <v>634.57000000000005</v>
      </c>
      <c r="AG289" s="2">
        <f t="shared" si="304"/>
        <v>0</v>
      </c>
      <c r="AH289" s="2">
        <f t="shared" si="305"/>
        <v>71.06</v>
      </c>
      <c r="AI289" s="2">
        <f t="shared" si="306"/>
        <v>0.01</v>
      </c>
      <c r="AJ289" s="2">
        <f t="shared" si="307"/>
        <v>0</v>
      </c>
      <c r="AK289" s="2">
        <v>1115.47</v>
      </c>
      <c r="AL289" s="2">
        <v>477.79</v>
      </c>
      <c r="AM289" s="2">
        <v>3.11</v>
      </c>
      <c r="AN289" s="2">
        <v>0.14000000000000001</v>
      </c>
      <c r="AO289" s="2">
        <v>634.57000000000005</v>
      </c>
      <c r="AP289" s="2">
        <v>0</v>
      </c>
      <c r="AQ289" s="2">
        <v>71.06</v>
      </c>
      <c r="AR289" s="2">
        <v>0.01</v>
      </c>
      <c r="AS289" s="2">
        <v>0</v>
      </c>
      <c r="AT289" s="2">
        <v>105</v>
      </c>
      <c r="AU289" s="2">
        <v>55</v>
      </c>
      <c r="AV289" s="2">
        <v>1</v>
      </c>
      <c r="AW289" s="2">
        <v>1</v>
      </c>
      <c r="AX289" s="2"/>
      <c r="AY289" s="2"/>
      <c r="AZ289" s="2">
        <v>1</v>
      </c>
      <c r="BA289" s="2">
        <v>1</v>
      </c>
      <c r="BB289" s="2">
        <v>1</v>
      </c>
      <c r="BC289" s="2">
        <v>1</v>
      </c>
      <c r="BD289" s="2" t="s">
        <v>6</v>
      </c>
      <c r="BE289" s="2" t="s">
        <v>6</v>
      </c>
      <c r="BF289" s="2" t="s">
        <v>6</v>
      </c>
      <c r="BG289" s="2" t="s">
        <v>6</v>
      </c>
      <c r="BH289" s="2">
        <v>0</v>
      </c>
      <c r="BI289" s="2">
        <v>1</v>
      </c>
      <c r="BJ289" s="2" t="s">
        <v>167</v>
      </c>
      <c r="BK289" s="2"/>
      <c r="BL289" s="2"/>
      <c r="BM289" s="2">
        <v>15001</v>
      </c>
      <c r="BN289" s="2">
        <v>0</v>
      </c>
      <c r="BO289" s="2" t="s">
        <v>6</v>
      </c>
      <c r="BP289" s="2">
        <v>0</v>
      </c>
      <c r="BQ289" s="2">
        <v>1</v>
      </c>
      <c r="BR289" s="2">
        <v>0</v>
      </c>
      <c r="BS289" s="2">
        <v>1</v>
      </c>
      <c r="BT289" s="2">
        <v>1</v>
      </c>
      <c r="BU289" s="2">
        <v>1</v>
      </c>
      <c r="BV289" s="2">
        <v>1</v>
      </c>
      <c r="BW289" s="2">
        <v>1</v>
      </c>
      <c r="BX289" s="2">
        <v>1</v>
      </c>
      <c r="BY289" s="2" t="s">
        <v>6</v>
      </c>
      <c r="BZ289" s="2">
        <v>105</v>
      </c>
      <c r="CA289" s="2">
        <v>55</v>
      </c>
      <c r="CB289" s="2" t="s">
        <v>6</v>
      </c>
      <c r="CC289" s="2"/>
      <c r="CD289" s="2"/>
      <c r="CE289" s="2">
        <v>0</v>
      </c>
      <c r="CF289" s="2">
        <v>0</v>
      </c>
      <c r="CG289" s="2">
        <v>0</v>
      </c>
      <c r="CH289" s="2"/>
      <c r="CI289" s="2"/>
      <c r="CJ289" s="2"/>
      <c r="CK289" s="2"/>
      <c r="CL289" s="2"/>
      <c r="CM289" s="2">
        <v>0</v>
      </c>
      <c r="CN289" s="2" t="s">
        <v>6</v>
      </c>
      <c r="CO289" s="2">
        <v>0</v>
      </c>
      <c r="CP289" s="2">
        <f t="shared" si="308"/>
        <v>861</v>
      </c>
      <c r="CQ289" s="2">
        <f t="shared" si="309"/>
        <v>0</v>
      </c>
      <c r="CR289" s="2">
        <f t="shared" si="310"/>
        <v>3.11</v>
      </c>
      <c r="CS289" s="2">
        <f t="shared" si="311"/>
        <v>0.14000000000000001</v>
      </c>
      <c r="CT289" s="2">
        <f t="shared" si="312"/>
        <v>634.57000000000005</v>
      </c>
      <c r="CU289" s="2">
        <f t="shared" si="313"/>
        <v>0</v>
      </c>
      <c r="CV289" s="2">
        <f t="shared" si="314"/>
        <v>71.06</v>
      </c>
      <c r="CW289" s="2">
        <f t="shared" si="315"/>
        <v>0.01</v>
      </c>
      <c r="CX289" s="2">
        <f t="shared" si="316"/>
        <v>0</v>
      </c>
      <c r="CY289" s="2">
        <f>(((S289+(R289*IF(0,0,1)))*AT289)/100)</f>
        <v>899.85</v>
      </c>
      <c r="CZ289" s="2">
        <f>(((S289+(R289*IF(0,0,1)))*AU289)/100)</f>
        <v>471.35</v>
      </c>
      <c r="DA289" s="2"/>
      <c r="DB289" s="2"/>
      <c r="DC289" s="2" t="s">
        <v>6</v>
      </c>
      <c r="DD289" s="2" t="s">
        <v>6</v>
      </c>
      <c r="DE289" s="2" t="s">
        <v>6</v>
      </c>
      <c r="DF289" s="2" t="s">
        <v>6</v>
      </c>
      <c r="DG289" s="2" t="s">
        <v>6</v>
      </c>
      <c r="DH289" s="2" t="s">
        <v>6</v>
      </c>
      <c r="DI289" s="2" t="s">
        <v>6</v>
      </c>
      <c r="DJ289" s="2" t="s">
        <v>6</v>
      </c>
      <c r="DK289" s="2" t="s">
        <v>6</v>
      </c>
      <c r="DL289" s="2" t="s">
        <v>6</v>
      </c>
      <c r="DM289" s="2" t="s">
        <v>6</v>
      </c>
      <c r="DN289" s="2">
        <v>0</v>
      </c>
      <c r="DO289" s="2">
        <v>0</v>
      </c>
      <c r="DP289" s="2">
        <v>1</v>
      </c>
      <c r="DQ289" s="2">
        <v>1</v>
      </c>
      <c r="DR289" s="2"/>
      <c r="DS289" s="2"/>
      <c r="DT289" s="2"/>
      <c r="DU289" s="2">
        <v>1005</v>
      </c>
      <c r="DV289" s="2" t="s">
        <v>166</v>
      </c>
      <c r="DW289" s="2" t="s">
        <v>166</v>
      </c>
      <c r="DX289" s="2">
        <v>100</v>
      </c>
      <c r="DY289" s="2"/>
      <c r="DZ289" s="2" t="s">
        <v>6</v>
      </c>
      <c r="EA289" s="2" t="s">
        <v>6</v>
      </c>
      <c r="EB289" s="2" t="s">
        <v>6</v>
      </c>
      <c r="EC289" s="2" t="s">
        <v>6</v>
      </c>
      <c r="ED289" s="2"/>
      <c r="EE289" s="2">
        <v>54938628</v>
      </c>
      <c r="EF289" s="2">
        <v>1</v>
      </c>
      <c r="EG289" s="2" t="s">
        <v>25</v>
      </c>
      <c r="EH289" s="2">
        <v>0</v>
      </c>
      <c r="EI289" s="2" t="s">
        <v>6</v>
      </c>
      <c r="EJ289" s="2">
        <v>1</v>
      </c>
      <c r="EK289" s="2">
        <v>15001</v>
      </c>
      <c r="EL289" s="2" t="s">
        <v>168</v>
      </c>
      <c r="EM289" s="2" t="s">
        <v>169</v>
      </c>
      <c r="EN289" s="2"/>
      <c r="EO289" s="2" t="s">
        <v>6</v>
      </c>
      <c r="EP289" s="2"/>
      <c r="EQ289" s="2">
        <v>0</v>
      </c>
      <c r="ER289" s="2">
        <v>1115.47</v>
      </c>
      <c r="ES289" s="2">
        <v>477.79</v>
      </c>
      <c r="ET289" s="2">
        <v>3.11</v>
      </c>
      <c r="EU289" s="2">
        <v>0.14000000000000001</v>
      </c>
      <c r="EV289" s="2">
        <v>634.57000000000005</v>
      </c>
      <c r="EW289" s="2">
        <v>71.06</v>
      </c>
      <c r="EX289" s="2">
        <v>0.01</v>
      </c>
      <c r="EY289" s="2">
        <v>1</v>
      </c>
      <c r="EZ289" s="2"/>
      <c r="FA289" s="2"/>
      <c r="FB289" s="2"/>
      <c r="FC289" s="2"/>
      <c r="FD289" s="2"/>
      <c r="FE289" s="2"/>
      <c r="FF289" s="2"/>
      <c r="FG289" s="2"/>
      <c r="FH289" s="2"/>
      <c r="FI289" s="2"/>
      <c r="FJ289" s="2"/>
      <c r="FK289" s="2"/>
      <c r="FL289" s="2"/>
      <c r="FM289" s="2"/>
      <c r="FN289" s="2"/>
      <c r="FO289" s="2"/>
      <c r="FP289" s="2"/>
      <c r="FQ289" s="2">
        <v>0</v>
      </c>
      <c r="FR289" s="2">
        <f t="shared" si="317"/>
        <v>0</v>
      </c>
      <c r="FS289" s="2">
        <v>0</v>
      </c>
      <c r="FT289" s="2"/>
      <c r="FU289" s="2"/>
      <c r="FV289" s="2"/>
      <c r="FW289" s="2"/>
      <c r="FX289" s="2">
        <v>105</v>
      </c>
      <c r="FY289" s="2">
        <v>55</v>
      </c>
      <c r="FZ289" s="2"/>
      <c r="GA289" s="2" t="s">
        <v>6</v>
      </c>
      <c r="GB289" s="2"/>
      <c r="GC289" s="2"/>
      <c r="GD289" s="2">
        <v>1</v>
      </c>
      <c r="GE289" s="2"/>
      <c r="GF289" s="2">
        <v>-1252844172</v>
      </c>
      <c r="GG289" s="2">
        <v>2</v>
      </c>
      <c r="GH289" s="2">
        <v>1</v>
      </c>
      <c r="GI289" s="2">
        <v>-2</v>
      </c>
      <c r="GJ289" s="2">
        <v>0</v>
      </c>
      <c r="GK289" s="2">
        <v>0</v>
      </c>
      <c r="GL289" s="2">
        <f t="shared" si="318"/>
        <v>0</v>
      </c>
      <c r="GM289" s="2">
        <f t="shared" si="319"/>
        <v>2232</v>
      </c>
      <c r="GN289" s="2">
        <f t="shared" si="320"/>
        <v>2232</v>
      </c>
      <c r="GO289" s="2">
        <f t="shared" si="321"/>
        <v>0</v>
      </c>
      <c r="GP289" s="2">
        <f t="shared" si="322"/>
        <v>0</v>
      </c>
      <c r="GQ289" s="2"/>
      <c r="GR289" s="2">
        <v>0</v>
      </c>
      <c r="GS289" s="2">
        <v>3</v>
      </c>
      <c r="GT289" s="2">
        <v>0</v>
      </c>
      <c r="GU289" s="2" t="s">
        <v>6</v>
      </c>
      <c r="GV289" s="2">
        <f t="shared" si="323"/>
        <v>0</v>
      </c>
      <c r="GW289" s="2">
        <v>1</v>
      </c>
      <c r="GX289" s="2">
        <f t="shared" si="324"/>
        <v>0</v>
      </c>
      <c r="GY289" s="2"/>
      <c r="GZ289" s="2"/>
      <c r="HA289" s="2">
        <v>0</v>
      </c>
      <c r="HB289" s="2">
        <v>0</v>
      </c>
      <c r="HC289" s="2">
        <f t="shared" si="325"/>
        <v>0</v>
      </c>
      <c r="HD289" s="2"/>
      <c r="HE289" s="2" t="s">
        <v>6</v>
      </c>
      <c r="HF289" s="2" t="s">
        <v>6</v>
      </c>
      <c r="HG289" s="2"/>
      <c r="HH289" s="2"/>
      <c r="HI289" s="2"/>
      <c r="HJ289" s="2"/>
      <c r="HK289" s="2"/>
      <c r="HL289" s="2"/>
      <c r="HM289" s="2" t="s">
        <v>6</v>
      </c>
      <c r="HN289" s="2" t="s">
        <v>6</v>
      </c>
      <c r="HO289" s="2" t="s">
        <v>6</v>
      </c>
      <c r="HP289" s="2" t="s">
        <v>6</v>
      </c>
      <c r="HQ289" s="2" t="s">
        <v>6</v>
      </c>
      <c r="HR289" s="2"/>
      <c r="HS289" s="2"/>
      <c r="HT289" s="2"/>
      <c r="HU289" s="2"/>
      <c r="HV289" s="2"/>
      <c r="HW289" s="2"/>
      <c r="HX289" s="2"/>
      <c r="HY289" s="2"/>
      <c r="HZ289" s="2"/>
      <c r="IA289" s="2"/>
      <c r="IB289" s="2"/>
      <c r="IC289" s="2"/>
      <c r="ID289" s="2"/>
      <c r="IE289" s="2"/>
      <c r="IF289" s="2">
        <v>-1</v>
      </c>
      <c r="IG289" s="2"/>
      <c r="IH289" s="2"/>
      <c r="II289" s="2"/>
      <c r="IJ289" s="2"/>
      <c r="IK289" s="2">
        <v>0</v>
      </c>
      <c r="IL289" s="2"/>
      <c r="IM289" s="2"/>
      <c r="IN289" s="2"/>
      <c r="IO289" s="2"/>
      <c r="IP289" s="2"/>
      <c r="IQ289" s="2"/>
      <c r="IR289" s="2"/>
      <c r="IS289" s="2"/>
      <c r="IT289" s="2"/>
      <c r="IU289" s="2"/>
    </row>
    <row r="290" spans="1:255" x14ac:dyDescent="0.2">
      <c r="A290">
        <v>17</v>
      </c>
      <c r="B290">
        <v>1</v>
      </c>
      <c r="C290">
        <f>ROW(SmtRes!A456)</f>
        <v>456</v>
      </c>
      <c r="D290">
        <f>ROW(EtalonRes!A492)</f>
        <v>492</v>
      </c>
      <c r="E290" t="s">
        <v>446</v>
      </c>
      <c r="F290" t="s">
        <v>164</v>
      </c>
      <c r="G290" t="s">
        <v>165</v>
      </c>
      <c r="H290" t="s">
        <v>166</v>
      </c>
      <c r="I290">
        <f>'2.Лок.смета.и.Акт'!E59</f>
        <v>1.35</v>
      </c>
      <c r="J290">
        <v>0</v>
      </c>
      <c r="K290">
        <v>1.35</v>
      </c>
      <c r="O290">
        <f t="shared" si="289"/>
        <v>23126</v>
      </c>
      <c r="P290">
        <f t="shared" si="290"/>
        <v>0</v>
      </c>
      <c r="Q290">
        <f t="shared" si="291"/>
        <v>39</v>
      </c>
      <c r="R290">
        <f t="shared" si="292"/>
        <v>4</v>
      </c>
      <c r="S290">
        <f t="shared" si="293"/>
        <v>23087</v>
      </c>
      <c r="T290">
        <f t="shared" si="294"/>
        <v>0</v>
      </c>
      <c r="U290" t="e">
        <f t="shared" si="295"/>
        <v>#REF!</v>
      </c>
      <c r="V290">
        <f t="shared" si="296"/>
        <v>1.3500000000000002E-2</v>
      </c>
      <c r="W290">
        <f t="shared" si="297"/>
        <v>0</v>
      </c>
      <c r="X290" t="e">
        <f t="shared" si="298"/>
        <v>#REF!</v>
      </c>
      <c r="Y290" t="e">
        <f t="shared" si="299"/>
        <v>#REF!</v>
      </c>
      <c r="AA290">
        <v>86295184</v>
      </c>
      <c r="AB290">
        <f t="shared" si="300"/>
        <v>637.67999999999995</v>
      </c>
      <c r="AC290">
        <f>ROUND((ES290+(SUM(SmtRes!BC449:'SmtRes'!BC456)+SUM(EtalonRes!AL486:'EtalonRes'!AL492))),2)</f>
        <v>0</v>
      </c>
      <c r="AD290">
        <f t="shared" si="301"/>
        <v>3.11</v>
      </c>
      <c r="AE290">
        <f t="shared" si="302"/>
        <v>0.14000000000000001</v>
      </c>
      <c r="AF290">
        <f t="shared" si="303"/>
        <v>634.57000000000005</v>
      </c>
      <c r="AG290">
        <f t="shared" si="304"/>
        <v>0</v>
      </c>
      <c r="AH290" t="e">
        <f t="shared" si="305"/>
        <v>#REF!</v>
      </c>
      <c r="AI290">
        <f t="shared" si="306"/>
        <v>0.01</v>
      </c>
      <c r="AJ290">
        <f t="shared" si="307"/>
        <v>0</v>
      </c>
      <c r="AK290">
        <f>AL290+AM290+AO290</f>
        <v>1115.47</v>
      </c>
      <c r="AL290">
        <v>477.79</v>
      </c>
      <c r="AM290" s="75">
        <f>'1.Лок.смета.и.Акт'!F546</f>
        <v>3.11</v>
      </c>
      <c r="AN290" s="75">
        <f>'1.Лок.смета.и.Акт'!F547</f>
        <v>0.14000000000000001</v>
      </c>
      <c r="AO290" s="75">
        <f>'1.Лок.смета.и.Акт'!F545</f>
        <v>634.57000000000005</v>
      </c>
      <c r="AP290">
        <v>0</v>
      </c>
      <c r="AQ290" t="e">
        <f>'2.Лок.смета.и.Акт'!#REF!</f>
        <v>#REF!</v>
      </c>
      <c r="AR290">
        <v>0.01</v>
      </c>
      <c r="AS290">
        <v>0</v>
      </c>
      <c r="AT290">
        <v>100</v>
      </c>
      <c r="AU290">
        <v>47</v>
      </c>
      <c r="AV290">
        <v>1</v>
      </c>
      <c r="AW290">
        <v>1</v>
      </c>
      <c r="AZ290">
        <v>1</v>
      </c>
      <c r="BA290">
        <f>'1.Лок.смета.и.Акт'!J545</f>
        <v>26.95</v>
      </c>
      <c r="BB290">
        <f>'1.Лок.смета.и.Акт'!J546</f>
        <v>9.3000000000000007</v>
      </c>
      <c r="BC290">
        <v>7.56</v>
      </c>
      <c r="BD290" t="s">
        <v>6</v>
      </c>
      <c r="BE290" t="s">
        <v>6</v>
      </c>
      <c r="BF290" t="s">
        <v>6</v>
      </c>
      <c r="BG290" t="s">
        <v>6</v>
      </c>
      <c r="BH290">
        <v>0</v>
      </c>
      <c r="BI290">
        <v>1</v>
      </c>
      <c r="BJ290" t="s">
        <v>167</v>
      </c>
      <c r="BM290">
        <v>15001</v>
      </c>
      <c r="BN290">
        <v>0</v>
      </c>
      <c r="BO290" t="s">
        <v>164</v>
      </c>
      <c r="BP290">
        <v>1</v>
      </c>
      <c r="BQ290">
        <v>1</v>
      </c>
      <c r="BR290">
        <v>0</v>
      </c>
      <c r="BS290">
        <f>'1.Лок.смета.и.Акт'!J547</f>
        <v>19.8</v>
      </c>
      <c r="BT290">
        <v>1</v>
      </c>
      <c r="BU290">
        <v>1</v>
      </c>
      <c r="BV290">
        <v>1</v>
      </c>
      <c r="BW290">
        <v>1</v>
      </c>
      <c r="BX290">
        <v>1</v>
      </c>
      <c r="BY290" t="s">
        <v>6</v>
      </c>
      <c r="BZ290" t="e">
        <f>'2.Лок.смета.и.Акт'!#REF!</f>
        <v>#REF!</v>
      </c>
      <c r="CA290" t="e">
        <f>'2.Лок.смета.и.Акт'!#REF!</f>
        <v>#REF!</v>
      </c>
      <c r="CB290" t="s">
        <v>6</v>
      </c>
      <c r="CE290">
        <v>0</v>
      </c>
      <c r="CF290">
        <v>0</v>
      </c>
      <c r="CG290">
        <v>0</v>
      </c>
      <c r="CM290">
        <v>0</v>
      </c>
      <c r="CN290" t="s">
        <v>6</v>
      </c>
      <c r="CO290">
        <v>0</v>
      </c>
      <c r="CP290">
        <f t="shared" si="308"/>
        <v>23126</v>
      </c>
      <c r="CQ290">
        <f t="shared" si="309"/>
        <v>0</v>
      </c>
      <c r="CR290">
        <f t="shared" si="310"/>
        <v>28.923000000000002</v>
      </c>
      <c r="CS290">
        <f t="shared" si="311"/>
        <v>2.7720000000000002</v>
      </c>
      <c r="CT290">
        <f t="shared" si="312"/>
        <v>17101.661500000002</v>
      </c>
      <c r="CU290">
        <f t="shared" si="313"/>
        <v>0</v>
      </c>
      <c r="CV290" t="e">
        <f t="shared" si="314"/>
        <v>#REF!</v>
      </c>
      <c r="CW290">
        <f t="shared" si="315"/>
        <v>0.01</v>
      </c>
      <c r="CX290">
        <f t="shared" si="316"/>
        <v>0</v>
      </c>
      <c r="CY290" t="e">
        <f>(S290+R290)*(BZ290/100)</f>
        <v>#REF!</v>
      </c>
      <c r="CZ290" t="e">
        <f>(S290+R290)*(CA290/100)</f>
        <v>#REF!</v>
      </c>
      <c r="DC290" t="s">
        <v>6</v>
      </c>
      <c r="DD290" t="s">
        <v>6</v>
      </c>
      <c r="DE290" t="s">
        <v>6</v>
      </c>
      <c r="DF290" t="s">
        <v>6</v>
      </c>
      <c r="DG290" t="s">
        <v>6</v>
      </c>
      <c r="DH290" t="s">
        <v>6</v>
      </c>
      <c r="DI290" t="s">
        <v>6</v>
      </c>
      <c r="DJ290" t="s">
        <v>6</v>
      </c>
      <c r="DK290" t="s">
        <v>6</v>
      </c>
      <c r="DL290" t="s">
        <v>6</v>
      </c>
      <c r="DM290" t="s">
        <v>6</v>
      </c>
      <c r="DN290">
        <f>'1.Лок.смета.и.Акт'!E548</f>
        <v>105</v>
      </c>
      <c r="DO290">
        <f>'1.Лок.смета.и.Акт'!E549</f>
        <v>55</v>
      </c>
      <c r="DP290">
        <v>1</v>
      </c>
      <c r="DQ290">
        <v>1</v>
      </c>
      <c r="DU290">
        <v>1005</v>
      </c>
      <c r="DV290" t="s">
        <v>166</v>
      </c>
      <c r="DW290" t="str">
        <f>'2.Лок.смета.и.Акт'!D59</f>
        <v>100 м2 окрашиваемой поверхности</v>
      </c>
      <c r="DX290">
        <v>100</v>
      </c>
      <c r="DZ290" t="s">
        <v>6</v>
      </c>
      <c r="EA290" t="s">
        <v>6</v>
      </c>
      <c r="EB290" t="s">
        <v>6</v>
      </c>
      <c r="EC290" t="s">
        <v>6</v>
      </c>
      <c r="EE290">
        <v>54938628</v>
      </c>
      <c r="EF290">
        <v>1</v>
      </c>
      <c r="EG290" t="s">
        <v>25</v>
      </c>
      <c r="EH290">
        <v>0</v>
      </c>
      <c r="EI290" t="s">
        <v>6</v>
      </c>
      <c r="EJ290">
        <v>1</v>
      </c>
      <c r="EK290">
        <v>15001</v>
      </c>
      <c r="EL290" t="s">
        <v>168</v>
      </c>
      <c r="EM290" t="s">
        <v>169</v>
      </c>
      <c r="EO290" t="s">
        <v>6</v>
      </c>
      <c r="EQ290">
        <v>0</v>
      </c>
      <c r="ER290">
        <f>ES290+ET290+EV290</f>
        <v>1115.47</v>
      </c>
      <c r="ES290">
        <v>477.79</v>
      </c>
      <c r="ET290" s="75">
        <f>'1.Лок.смета.и.Акт'!F546</f>
        <v>3.11</v>
      </c>
      <c r="EU290" s="75">
        <f>'1.Лок.смета.и.Акт'!F547</f>
        <v>0.14000000000000001</v>
      </c>
      <c r="EV290" s="75">
        <f>'1.Лок.смета.и.Акт'!F545</f>
        <v>634.57000000000005</v>
      </c>
      <c r="EW290" t="e">
        <f>'2.Лок.смета.и.Акт'!#REF!</f>
        <v>#REF!</v>
      </c>
      <c r="EX290">
        <v>0.01</v>
      </c>
      <c r="EY290">
        <v>1</v>
      </c>
      <c r="FQ290">
        <v>0</v>
      </c>
      <c r="FR290">
        <f t="shared" si="317"/>
        <v>0</v>
      </c>
      <c r="FS290">
        <v>0</v>
      </c>
      <c r="FX290">
        <v>105</v>
      </c>
      <c r="FY290">
        <v>55</v>
      </c>
      <c r="GA290" t="s">
        <v>6</v>
      </c>
      <c r="GD290">
        <v>1</v>
      </c>
      <c r="GF290">
        <v>-1252844172</v>
      </c>
      <c r="GG290">
        <v>2</v>
      </c>
      <c r="GH290">
        <v>1</v>
      </c>
      <c r="GI290">
        <v>2</v>
      </c>
      <c r="GJ290">
        <v>0</v>
      </c>
      <c r="GK290">
        <v>0</v>
      </c>
      <c r="GL290">
        <f t="shared" si="318"/>
        <v>0</v>
      </c>
      <c r="GM290" t="e">
        <f t="shared" si="319"/>
        <v>#REF!</v>
      </c>
      <c r="GN290" t="e">
        <f t="shared" si="320"/>
        <v>#REF!</v>
      </c>
      <c r="GO290">
        <f t="shared" si="321"/>
        <v>0</v>
      </c>
      <c r="GP290">
        <f t="shared" si="322"/>
        <v>0</v>
      </c>
      <c r="GR290">
        <v>0</v>
      </c>
      <c r="GS290">
        <v>3</v>
      </c>
      <c r="GT290">
        <v>0</v>
      </c>
      <c r="GU290" t="s">
        <v>6</v>
      </c>
      <c r="GV290">
        <f t="shared" si="323"/>
        <v>0</v>
      </c>
      <c r="GW290">
        <v>1009.4</v>
      </c>
      <c r="GX290">
        <f t="shared" si="324"/>
        <v>0</v>
      </c>
      <c r="HA290">
        <v>0</v>
      </c>
      <c r="HB290">
        <v>0</v>
      </c>
      <c r="HC290">
        <f t="shared" si="325"/>
        <v>0</v>
      </c>
      <c r="HE290" t="s">
        <v>6</v>
      </c>
      <c r="HF290" t="s">
        <v>6</v>
      </c>
      <c r="HM290" t="s">
        <v>6</v>
      </c>
      <c r="HN290" t="s">
        <v>6</v>
      </c>
      <c r="HO290" t="s">
        <v>6</v>
      </c>
      <c r="HP290" t="s">
        <v>6</v>
      </c>
      <c r="HQ290" t="s">
        <v>6</v>
      </c>
      <c r="IF290">
        <v>-1</v>
      </c>
      <c r="IK290">
        <v>0</v>
      </c>
    </row>
    <row r="291" spans="1:255" x14ac:dyDescent="0.2">
      <c r="A291" s="2">
        <v>18</v>
      </c>
      <c r="B291" s="2">
        <v>1</v>
      </c>
      <c r="C291" s="2">
        <v>445</v>
      </c>
      <c r="D291" s="2"/>
      <c r="E291" s="2" t="s">
        <v>447</v>
      </c>
      <c r="F291" s="2" t="s">
        <v>171</v>
      </c>
      <c r="G291" s="2" t="s">
        <v>172</v>
      </c>
      <c r="H291" s="2" t="s">
        <v>63</v>
      </c>
      <c r="I291" s="2">
        <f>I289*J291</f>
        <v>0</v>
      </c>
      <c r="J291" s="2">
        <v>0</v>
      </c>
      <c r="K291" s="2">
        <v>0</v>
      </c>
      <c r="L291" s="2"/>
      <c r="M291" s="2"/>
      <c r="N291" s="2"/>
      <c r="O291" s="2">
        <f t="shared" si="289"/>
        <v>0</v>
      </c>
      <c r="P291" s="2">
        <f t="shared" si="290"/>
        <v>0</v>
      </c>
      <c r="Q291" s="2">
        <f t="shared" si="291"/>
        <v>0</v>
      </c>
      <c r="R291" s="2">
        <f t="shared" si="292"/>
        <v>0</v>
      </c>
      <c r="S291" s="2">
        <f t="shared" si="293"/>
        <v>0</v>
      </c>
      <c r="T291" s="2">
        <f t="shared" si="294"/>
        <v>0</v>
      </c>
      <c r="U291" s="2">
        <f t="shared" si="295"/>
        <v>0</v>
      </c>
      <c r="V291" s="2">
        <f t="shared" si="296"/>
        <v>0</v>
      </c>
      <c r="W291" s="2">
        <f t="shared" si="297"/>
        <v>0</v>
      </c>
      <c r="X291" s="2">
        <f t="shared" si="298"/>
        <v>0</v>
      </c>
      <c r="Y291" s="2">
        <f t="shared" si="299"/>
        <v>0</v>
      </c>
      <c r="Z291" s="2"/>
      <c r="AA291" s="2">
        <v>86295183</v>
      </c>
      <c r="AB291" s="2">
        <f t="shared" si="300"/>
        <v>15801.24</v>
      </c>
      <c r="AC291" s="2">
        <f t="shared" ref="AC291:AC298" si="327">ROUND((ES291),2)</f>
        <v>15801.24</v>
      </c>
      <c r="AD291" s="2">
        <f t="shared" si="301"/>
        <v>0</v>
      </c>
      <c r="AE291" s="2">
        <f t="shared" si="302"/>
        <v>0</v>
      </c>
      <c r="AF291" s="2">
        <f t="shared" si="303"/>
        <v>0</v>
      </c>
      <c r="AG291" s="2">
        <f t="shared" si="304"/>
        <v>0</v>
      </c>
      <c r="AH291" s="2">
        <f t="shared" si="305"/>
        <v>0</v>
      </c>
      <c r="AI291" s="2">
        <f t="shared" si="306"/>
        <v>0</v>
      </c>
      <c r="AJ291" s="2">
        <f t="shared" si="307"/>
        <v>0</v>
      </c>
      <c r="AK291" s="2">
        <v>15801.24</v>
      </c>
      <c r="AL291" s="2">
        <v>15801.24</v>
      </c>
      <c r="AM291" s="2">
        <v>0</v>
      </c>
      <c r="AN291" s="2">
        <v>0</v>
      </c>
      <c r="AO291" s="2">
        <v>0</v>
      </c>
      <c r="AP291" s="2">
        <v>0</v>
      </c>
      <c r="AQ291" s="2">
        <v>0</v>
      </c>
      <c r="AR291" s="2">
        <v>0</v>
      </c>
      <c r="AS291" s="2">
        <v>0</v>
      </c>
      <c r="AT291" s="2">
        <v>0</v>
      </c>
      <c r="AU291" s="2">
        <v>0</v>
      </c>
      <c r="AV291" s="2">
        <v>1</v>
      </c>
      <c r="AW291" s="2">
        <v>1</v>
      </c>
      <c r="AX291" s="2"/>
      <c r="AY291" s="2"/>
      <c r="AZ291" s="2">
        <v>1</v>
      </c>
      <c r="BA291" s="2">
        <v>1</v>
      </c>
      <c r="BB291" s="2">
        <v>1</v>
      </c>
      <c r="BC291" s="2">
        <v>1</v>
      </c>
      <c r="BD291" s="2" t="s">
        <v>6</v>
      </c>
      <c r="BE291" s="2" t="s">
        <v>6</v>
      </c>
      <c r="BF291" s="2" t="s">
        <v>6</v>
      </c>
      <c r="BG291" s="2" t="s">
        <v>6</v>
      </c>
      <c r="BH291" s="2">
        <v>3</v>
      </c>
      <c r="BI291" s="2">
        <v>1</v>
      </c>
      <c r="BJ291" s="2" t="s">
        <v>173</v>
      </c>
      <c r="BK291" s="2"/>
      <c r="BL291" s="2"/>
      <c r="BM291" s="2">
        <v>500001</v>
      </c>
      <c r="BN291" s="2">
        <v>0</v>
      </c>
      <c r="BO291" s="2" t="s">
        <v>6</v>
      </c>
      <c r="BP291" s="2">
        <v>0</v>
      </c>
      <c r="BQ291" s="2">
        <v>20</v>
      </c>
      <c r="BR291" s="2">
        <v>0</v>
      </c>
      <c r="BS291" s="2">
        <v>1</v>
      </c>
      <c r="BT291" s="2">
        <v>1</v>
      </c>
      <c r="BU291" s="2">
        <v>1</v>
      </c>
      <c r="BV291" s="2">
        <v>1</v>
      </c>
      <c r="BW291" s="2">
        <v>1</v>
      </c>
      <c r="BX291" s="2">
        <v>1</v>
      </c>
      <c r="BY291" s="2" t="s">
        <v>6</v>
      </c>
      <c r="BZ291" s="2">
        <v>0</v>
      </c>
      <c r="CA291" s="2">
        <v>0</v>
      </c>
      <c r="CB291" s="2" t="s">
        <v>6</v>
      </c>
      <c r="CC291" s="2"/>
      <c r="CD291" s="2"/>
      <c r="CE291" s="2">
        <v>0</v>
      </c>
      <c r="CF291" s="2">
        <v>0</v>
      </c>
      <c r="CG291" s="2">
        <v>0</v>
      </c>
      <c r="CH291" s="2"/>
      <c r="CI291" s="2"/>
      <c r="CJ291" s="2"/>
      <c r="CK291" s="2"/>
      <c r="CL291" s="2"/>
      <c r="CM291" s="2">
        <v>0</v>
      </c>
      <c r="CN291" s="2" t="s">
        <v>6</v>
      </c>
      <c r="CO291" s="2">
        <v>0</v>
      </c>
      <c r="CP291" s="2">
        <f t="shared" si="308"/>
        <v>0</v>
      </c>
      <c r="CQ291" s="2">
        <f t="shared" si="309"/>
        <v>15801.24</v>
      </c>
      <c r="CR291" s="2">
        <f t="shared" si="310"/>
        <v>0</v>
      </c>
      <c r="CS291" s="2">
        <f t="shared" si="311"/>
        <v>0</v>
      </c>
      <c r="CT291" s="2">
        <f t="shared" si="312"/>
        <v>0</v>
      </c>
      <c r="CU291" s="2">
        <f t="shared" si="313"/>
        <v>0</v>
      </c>
      <c r="CV291" s="2">
        <f t="shared" si="314"/>
        <v>0</v>
      </c>
      <c r="CW291" s="2">
        <f t="shared" si="315"/>
        <v>0</v>
      </c>
      <c r="CX291" s="2">
        <f t="shared" si="316"/>
        <v>0</v>
      </c>
      <c r="CY291" s="2">
        <f>(((S291+(R291*IF(0,0,1)))*AT291)/100)</f>
        <v>0</v>
      </c>
      <c r="CZ291" s="2">
        <f>(((S291+(R291*IF(0,0,1)))*AU291)/100)</f>
        <v>0</v>
      </c>
      <c r="DA291" s="2"/>
      <c r="DB291" s="2"/>
      <c r="DC291" s="2" t="s">
        <v>6</v>
      </c>
      <c r="DD291" s="2" t="s">
        <v>6</v>
      </c>
      <c r="DE291" s="2" t="s">
        <v>6</v>
      </c>
      <c r="DF291" s="2" t="s">
        <v>6</v>
      </c>
      <c r="DG291" s="2" t="s">
        <v>6</v>
      </c>
      <c r="DH291" s="2" t="s">
        <v>6</v>
      </c>
      <c r="DI291" s="2" t="s">
        <v>6</v>
      </c>
      <c r="DJ291" s="2" t="s">
        <v>6</v>
      </c>
      <c r="DK291" s="2" t="s">
        <v>6</v>
      </c>
      <c r="DL291" s="2" t="s">
        <v>6</v>
      </c>
      <c r="DM291" s="2" t="s">
        <v>6</v>
      </c>
      <c r="DN291" s="2">
        <v>0</v>
      </c>
      <c r="DO291" s="2">
        <v>0</v>
      </c>
      <c r="DP291" s="2">
        <v>1</v>
      </c>
      <c r="DQ291" s="2">
        <v>1</v>
      </c>
      <c r="DR291" s="2"/>
      <c r="DS291" s="2"/>
      <c r="DT291" s="2"/>
      <c r="DU291" s="2">
        <v>1009</v>
      </c>
      <c r="DV291" s="2" t="s">
        <v>63</v>
      </c>
      <c r="DW291" s="2" t="s">
        <v>63</v>
      </c>
      <c r="DX291" s="2">
        <v>1000</v>
      </c>
      <c r="DY291" s="2"/>
      <c r="DZ291" s="2" t="s">
        <v>6</v>
      </c>
      <c r="EA291" s="2" t="s">
        <v>6</v>
      </c>
      <c r="EB291" s="2" t="s">
        <v>6</v>
      </c>
      <c r="EC291" s="2" t="s">
        <v>6</v>
      </c>
      <c r="ED291" s="2"/>
      <c r="EE291" s="2">
        <v>54938781</v>
      </c>
      <c r="EF291" s="2">
        <v>20</v>
      </c>
      <c r="EG291" s="2" t="s">
        <v>34</v>
      </c>
      <c r="EH291" s="2">
        <v>0</v>
      </c>
      <c r="EI291" s="2" t="s">
        <v>6</v>
      </c>
      <c r="EJ291" s="2">
        <v>1</v>
      </c>
      <c r="EK291" s="2">
        <v>500001</v>
      </c>
      <c r="EL291" s="2" t="s">
        <v>35</v>
      </c>
      <c r="EM291" s="2" t="s">
        <v>36</v>
      </c>
      <c r="EN291" s="2"/>
      <c r="EO291" s="2" t="s">
        <v>6</v>
      </c>
      <c r="EP291" s="2"/>
      <c r="EQ291" s="2">
        <v>0</v>
      </c>
      <c r="ER291" s="2">
        <v>15801.24</v>
      </c>
      <c r="ES291" s="2">
        <v>15801.24</v>
      </c>
      <c r="ET291" s="2">
        <v>0</v>
      </c>
      <c r="EU291" s="2">
        <v>0</v>
      </c>
      <c r="EV291" s="2">
        <v>0</v>
      </c>
      <c r="EW291" s="2">
        <v>0</v>
      </c>
      <c r="EX291" s="2">
        <v>0</v>
      </c>
      <c r="EY291" s="2"/>
      <c r="EZ291" s="2"/>
      <c r="FA291" s="2"/>
      <c r="FB291" s="2"/>
      <c r="FC291" s="2"/>
      <c r="FD291" s="2"/>
      <c r="FE291" s="2"/>
      <c r="FF291" s="2"/>
      <c r="FG291" s="2"/>
      <c r="FH291" s="2"/>
      <c r="FI291" s="2"/>
      <c r="FJ291" s="2"/>
      <c r="FK291" s="2"/>
      <c r="FL291" s="2"/>
      <c r="FM291" s="2"/>
      <c r="FN291" s="2"/>
      <c r="FO291" s="2"/>
      <c r="FP291" s="2"/>
      <c r="FQ291" s="2">
        <v>0</v>
      </c>
      <c r="FR291" s="2">
        <f t="shared" si="317"/>
        <v>0</v>
      </c>
      <c r="FS291" s="2">
        <v>0</v>
      </c>
      <c r="FT291" s="2"/>
      <c r="FU291" s="2"/>
      <c r="FV291" s="2"/>
      <c r="FW291" s="2"/>
      <c r="FX291" s="2">
        <v>0</v>
      </c>
      <c r="FY291" s="2">
        <v>0</v>
      </c>
      <c r="FZ291" s="2"/>
      <c r="GA291" s="2" t="s">
        <v>6</v>
      </c>
      <c r="GB291" s="2"/>
      <c r="GC291" s="2"/>
      <c r="GD291" s="2">
        <v>1</v>
      </c>
      <c r="GE291" s="2"/>
      <c r="GF291" s="2">
        <v>-1513962653</v>
      </c>
      <c r="GG291" s="2">
        <v>2</v>
      </c>
      <c r="GH291" s="2">
        <v>0</v>
      </c>
      <c r="GI291" s="2">
        <v>-2</v>
      </c>
      <c r="GJ291" s="2">
        <v>0</v>
      </c>
      <c r="GK291" s="2">
        <v>0</v>
      </c>
      <c r="GL291" s="2">
        <f t="shared" si="318"/>
        <v>0</v>
      </c>
      <c r="GM291" s="2">
        <f t="shared" si="319"/>
        <v>0</v>
      </c>
      <c r="GN291" s="2">
        <f t="shared" si="320"/>
        <v>0</v>
      </c>
      <c r="GO291" s="2">
        <f t="shared" si="321"/>
        <v>0</v>
      </c>
      <c r="GP291" s="2">
        <f t="shared" si="322"/>
        <v>0</v>
      </c>
      <c r="GQ291" s="2"/>
      <c r="GR291" s="2">
        <v>0</v>
      </c>
      <c r="GS291" s="2">
        <v>3</v>
      </c>
      <c r="GT291" s="2">
        <v>0</v>
      </c>
      <c r="GU291" s="2" t="s">
        <v>6</v>
      </c>
      <c r="GV291" s="2">
        <f t="shared" si="323"/>
        <v>0</v>
      </c>
      <c r="GW291" s="2">
        <v>1</v>
      </c>
      <c r="GX291" s="2">
        <f t="shared" si="324"/>
        <v>0</v>
      </c>
      <c r="GY291" s="2"/>
      <c r="GZ291" s="2"/>
      <c r="HA291" s="2">
        <v>0</v>
      </c>
      <c r="HB291" s="2">
        <v>0</v>
      </c>
      <c r="HC291" s="2">
        <f t="shared" si="325"/>
        <v>0</v>
      </c>
      <c r="HD291" s="2"/>
      <c r="HE291" s="2" t="s">
        <v>6</v>
      </c>
      <c r="HF291" s="2" t="s">
        <v>6</v>
      </c>
      <c r="HG291" s="2"/>
      <c r="HH291" s="2"/>
      <c r="HI291" s="2"/>
      <c r="HJ291" s="2"/>
      <c r="HK291" s="2"/>
      <c r="HL291" s="2"/>
      <c r="HM291" s="2" t="s">
        <v>6</v>
      </c>
      <c r="HN291" s="2" t="s">
        <v>6</v>
      </c>
      <c r="HO291" s="2" t="s">
        <v>6</v>
      </c>
      <c r="HP291" s="2" t="s">
        <v>6</v>
      </c>
      <c r="HQ291" s="2" t="s">
        <v>6</v>
      </c>
      <c r="HR291" s="2"/>
      <c r="HS291" s="2"/>
      <c r="HT291" s="2"/>
      <c r="HU291" s="2"/>
      <c r="HV291" s="2"/>
      <c r="HW291" s="2"/>
      <c r="HX291" s="2"/>
      <c r="HY291" s="2"/>
      <c r="HZ291" s="2"/>
      <c r="IA291" s="2"/>
      <c r="IB291" s="2"/>
      <c r="IC291" s="2"/>
      <c r="ID291" s="2"/>
      <c r="IE291" s="2"/>
      <c r="IF291" s="2">
        <v>-1</v>
      </c>
      <c r="IG291" s="2"/>
      <c r="IH291" s="2"/>
      <c r="II291" s="2"/>
      <c r="IJ291" s="2"/>
      <c r="IK291" s="2">
        <v>0</v>
      </c>
      <c r="IL291" s="2"/>
      <c r="IM291" s="2"/>
      <c r="IN291" s="2"/>
      <c r="IO291" s="2"/>
      <c r="IP291" s="2"/>
      <c r="IQ291" s="2"/>
      <c r="IR291" s="2"/>
      <c r="IS291" s="2"/>
      <c r="IT291" s="2"/>
      <c r="IU291" s="2"/>
    </row>
    <row r="292" spans="1:255" x14ac:dyDescent="0.2">
      <c r="A292">
        <v>18</v>
      </c>
      <c r="B292">
        <v>1</v>
      </c>
      <c r="C292">
        <v>453</v>
      </c>
      <c r="E292" t="s">
        <v>447</v>
      </c>
      <c r="F292" t="e">
        <f>'2.Лок.смета.и.Акт'!#REF!</f>
        <v>#REF!</v>
      </c>
      <c r="G292" t="s">
        <v>172</v>
      </c>
      <c r="H292" t="s">
        <v>63</v>
      </c>
      <c r="I292">
        <f>I290*J292</f>
        <v>0</v>
      </c>
      <c r="J292">
        <v>0</v>
      </c>
      <c r="K292">
        <v>0</v>
      </c>
      <c r="O292">
        <f t="shared" si="289"/>
        <v>0</v>
      </c>
      <c r="P292">
        <f t="shared" si="290"/>
        <v>0</v>
      </c>
      <c r="Q292">
        <f t="shared" si="291"/>
        <v>0</v>
      </c>
      <c r="R292">
        <f t="shared" si="292"/>
        <v>0</v>
      </c>
      <c r="S292">
        <f t="shared" si="293"/>
        <v>0</v>
      </c>
      <c r="T292">
        <f t="shared" si="294"/>
        <v>0</v>
      </c>
      <c r="U292">
        <f t="shared" si="295"/>
        <v>0</v>
      </c>
      <c r="V292">
        <f t="shared" si="296"/>
        <v>0</v>
      </c>
      <c r="W292">
        <f t="shared" si="297"/>
        <v>0</v>
      </c>
      <c r="X292">
        <f t="shared" si="298"/>
        <v>0</v>
      </c>
      <c r="Y292">
        <f t="shared" si="299"/>
        <v>0</v>
      </c>
      <c r="AA292">
        <v>86295184</v>
      </c>
      <c r="AB292">
        <f t="shared" si="300"/>
        <v>17403.57</v>
      </c>
      <c r="AC292">
        <f t="shared" si="327"/>
        <v>17403.57</v>
      </c>
      <c r="AD292">
        <f t="shared" si="301"/>
        <v>0</v>
      </c>
      <c r="AE292">
        <f t="shared" si="302"/>
        <v>0</v>
      </c>
      <c r="AF292">
        <f t="shared" si="303"/>
        <v>0</v>
      </c>
      <c r="AG292">
        <f t="shared" si="304"/>
        <v>0</v>
      </c>
      <c r="AH292">
        <f t="shared" si="305"/>
        <v>0</v>
      </c>
      <c r="AI292">
        <f t="shared" si="306"/>
        <v>0</v>
      </c>
      <c r="AJ292">
        <f t="shared" si="307"/>
        <v>0</v>
      </c>
      <c r="AK292">
        <v>17403.570000000003</v>
      </c>
      <c r="AL292">
        <v>17403.570000000003</v>
      </c>
      <c r="AM292">
        <v>0</v>
      </c>
      <c r="AN292">
        <v>0</v>
      </c>
      <c r="AO292">
        <v>0</v>
      </c>
      <c r="AP292">
        <v>0</v>
      </c>
      <c r="AQ292">
        <v>0</v>
      </c>
      <c r="AR292">
        <v>0</v>
      </c>
      <c r="AS292">
        <v>0</v>
      </c>
      <c r="AT292">
        <v>0</v>
      </c>
      <c r="AU292">
        <v>0</v>
      </c>
      <c r="AV292">
        <v>1</v>
      </c>
      <c r="AW292">
        <v>1</v>
      </c>
      <c r="AZ292">
        <v>1</v>
      </c>
      <c r="BA292">
        <v>1</v>
      </c>
      <c r="BB292">
        <v>1</v>
      </c>
      <c r="BC292">
        <v>7.56</v>
      </c>
      <c r="BD292" t="s">
        <v>6</v>
      </c>
      <c r="BE292" t="s">
        <v>6</v>
      </c>
      <c r="BF292" t="s">
        <v>6</v>
      </c>
      <c r="BG292" t="s">
        <v>6</v>
      </c>
      <c r="BH292">
        <v>3</v>
      </c>
      <c r="BI292">
        <v>1</v>
      </c>
      <c r="BJ292" t="s">
        <v>173</v>
      </c>
      <c r="BM292">
        <v>500001</v>
      </c>
      <c r="BN292">
        <v>0</v>
      </c>
      <c r="BO292" t="s">
        <v>6</v>
      </c>
      <c r="BP292">
        <v>0</v>
      </c>
      <c r="BQ292">
        <v>20</v>
      </c>
      <c r="BR292">
        <v>0</v>
      </c>
      <c r="BS292">
        <v>1</v>
      </c>
      <c r="BT292">
        <v>1</v>
      </c>
      <c r="BU292">
        <v>1</v>
      </c>
      <c r="BV292">
        <v>1</v>
      </c>
      <c r="BW292">
        <v>1</v>
      </c>
      <c r="BX292">
        <v>1</v>
      </c>
      <c r="BY292" t="s">
        <v>6</v>
      </c>
      <c r="BZ292">
        <v>0</v>
      </c>
      <c r="CA292">
        <v>0</v>
      </c>
      <c r="CB292" t="s">
        <v>6</v>
      </c>
      <c r="CE292">
        <v>0</v>
      </c>
      <c r="CF292">
        <v>0</v>
      </c>
      <c r="CG292">
        <v>0</v>
      </c>
      <c r="CM292">
        <v>0</v>
      </c>
      <c r="CN292" t="s">
        <v>6</v>
      </c>
      <c r="CO292">
        <v>0</v>
      </c>
      <c r="CP292">
        <f t="shared" si="308"/>
        <v>0</v>
      </c>
      <c r="CQ292">
        <f t="shared" si="309"/>
        <v>131570.98919999998</v>
      </c>
      <c r="CR292">
        <f t="shared" si="310"/>
        <v>0</v>
      </c>
      <c r="CS292">
        <f t="shared" si="311"/>
        <v>0</v>
      </c>
      <c r="CT292">
        <f t="shared" si="312"/>
        <v>0</v>
      </c>
      <c r="CU292">
        <f t="shared" si="313"/>
        <v>0</v>
      </c>
      <c r="CV292">
        <f t="shared" si="314"/>
        <v>0</v>
      </c>
      <c r="CW292">
        <f t="shared" si="315"/>
        <v>0</v>
      </c>
      <c r="CX292">
        <f t="shared" si="316"/>
        <v>0</v>
      </c>
      <c r="CY292">
        <f>(S292+R292)*(BZ292/100)</f>
        <v>0</v>
      </c>
      <c r="CZ292">
        <f>(S292+R292)*(CA292/100)</f>
        <v>0</v>
      </c>
      <c r="DC292" t="s">
        <v>6</v>
      </c>
      <c r="DD292" t="s">
        <v>6</v>
      </c>
      <c r="DE292" t="s">
        <v>6</v>
      </c>
      <c r="DF292" t="s">
        <v>6</v>
      </c>
      <c r="DG292" t="s">
        <v>6</v>
      </c>
      <c r="DH292" t="s">
        <v>6</v>
      </c>
      <c r="DI292" t="s">
        <v>6</v>
      </c>
      <c r="DJ292" t="s">
        <v>6</v>
      </c>
      <c r="DK292" t="s">
        <v>6</v>
      </c>
      <c r="DL292" t="s">
        <v>6</v>
      </c>
      <c r="DM292" t="s">
        <v>6</v>
      </c>
      <c r="DN292">
        <v>0</v>
      </c>
      <c r="DO292">
        <v>0</v>
      </c>
      <c r="DP292">
        <v>1</v>
      </c>
      <c r="DQ292">
        <v>1</v>
      </c>
      <c r="DU292">
        <v>1009</v>
      </c>
      <c r="DV292" t="s">
        <v>63</v>
      </c>
      <c r="DW292" t="e">
        <f>'2.Лок.смета.и.Акт'!#REF!</f>
        <v>#REF!</v>
      </c>
      <c r="DX292">
        <v>1000</v>
      </c>
      <c r="DZ292" t="s">
        <v>6</v>
      </c>
      <c r="EA292" t="s">
        <v>6</v>
      </c>
      <c r="EB292" t="s">
        <v>6</v>
      </c>
      <c r="EC292" t="s">
        <v>6</v>
      </c>
      <c r="EE292">
        <v>54938781</v>
      </c>
      <c r="EF292">
        <v>20</v>
      </c>
      <c r="EG292" t="s">
        <v>34</v>
      </c>
      <c r="EH292">
        <v>0</v>
      </c>
      <c r="EI292" t="s">
        <v>6</v>
      </c>
      <c r="EJ292">
        <v>1</v>
      </c>
      <c r="EK292">
        <v>500001</v>
      </c>
      <c r="EL292" t="s">
        <v>35</v>
      </c>
      <c r="EM292" t="s">
        <v>36</v>
      </c>
      <c r="EO292" t="s">
        <v>6</v>
      </c>
      <c r="EQ292">
        <v>0</v>
      </c>
      <c r="ER292">
        <v>124030</v>
      </c>
      <c r="ES292">
        <v>17403.570000000003</v>
      </c>
      <c r="ET292">
        <v>0</v>
      </c>
      <c r="EU292">
        <v>0</v>
      </c>
      <c r="EV292">
        <v>0</v>
      </c>
      <c r="EW292">
        <v>0</v>
      </c>
      <c r="EX292">
        <v>0</v>
      </c>
      <c r="EZ292">
        <v>5</v>
      </c>
      <c r="FC292">
        <v>0</v>
      </c>
      <c r="FD292">
        <v>18</v>
      </c>
      <c r="FF292">
        <v>124030</v>
      </c>
      <c r="FQ292">
        <v>0</v>
      </c>
      <c r="FR292">
        <f t="shared" si="317"/>
        <v>0</v>
      </c>
      <c r="FS292">
        <v>0</v>
      </c>
      <c r="FX292">
        <v>0</v>
      </c>
      <c r="FY292">
        <v>0</v>
      </c>
      <c r="GA292" t="s">
        <v>174</v>
      </c>
      <c r="GD292">
        <v>1</v>
      </c>
      <c r="GF292">
        <v>-1513962653</v>
      </c>
      <c r="GG292">
        <v>2</v>
      </c>
      <c r="GH292">
        <v>3</v>
      </c>
      <c r="GI292">
        <v>5</v>
      </c>
      <c r="GJ292">
        <v>0</v>
      </c>
      <c r="GK292">
        <v>0</v>
      </c>
      <c r="GL292">
        <f t="shared" si="318"/>
        <v>0</v>
      </c>
      <c r="GM292">
        <f t="shared" si="319"/>
        <v>0</v>
      </c>
      <c r="GN292">
        <f t="shared" si="320"/>
        <v>0</v>
      </c>
      <c r="GO292">
        <f t="shared" si="321"/>
        <v>0</v>
      </c>
      <c r="GP292">
        <f t="shared" si="322"/>
        <v>0</v>
      </c>
      <c r="GR292">
        <v>1</v>
      </c>
      <c r="GS292">
        <v>1</v>
      </c>
      <c r="GT292">
        <v>0</v>
      </c>
      <c r="GU292" t="s">
        <v>6</v>
      </c>
      <c r="GV292">
        <f t="shared" si="323"/>
        <v>0</v>
      </c>
      <c r="GW292">
        <v>1</v>
      </c>
      <c r="GX292">
        <f t="shared" si="324"/>
        <v>0</v>
      </c>
      <c r="HA292">
        <v>0</v>
      </c>
      <c r="HB292">
        <v>0</v>
      </c>
      <c r="HC292">
        <f t="shared" si="325"/>
        <v>0</v>
      </c>
      <c r="HE292" t="s">
        <v>38</v>
      </c>
      <c r="HF292" t="s">
        <v>39</v>
      </c>
      <c r="HM292" t="s">
        <v>6</v>
      </c>
      <c r="HN292" t="s">
        <v>6</v>
      </c>
      <c r="HO292" t="s">
        <v>6</v>
      </c>
      <c r="HP292" t="s">
        <v>6</v>
      </c>
      <c r="HQ292" t="s">
        <v>6</v>
      </c>
      <c r="IF292">
        <v>-1</v>
      </c>
      <c r="IK292">
        <v>0</v>
      </c>
    </row>
    <row r="293" spans="1:255" x14ac:dyDescent="0.2">
      <c r="A293" s="2">
        <v>18</v>
      </c>
      <c r="B293" s="2">
        <v>1</v>
      </c>
      <c r="C293" s="2">
        <v>448</v>
      </c>
      <c r="D293" s="2"/>
      <c r="E293" s="2" t="s">
        <v>448</v>
      </c>
      <c r="F293" s="2" t="s">
        <v>176</v>
      </c>
      <c r="G293" s="2" t="s">
        <v>177</v>
      </c>
      <c r="H293" s="2" t="s">
        <v>63</v>
      </c>
      <c r="I293" s="2">
        <f>I289*J293</f>
        <v>3.3210000000000003E-2</v>
      </c>
      <c r="J293" s="216">
        <f>'5.Ведомость_списания'!F140</f>
        <v>2.46E-2</v>
      </c>
      <c r="K293" s="2">
        <v>2.46E-2</v>
      </c>
      <c r="L293" s="2"/>
      <c r="M293" s="2"/>
      <c r="N293" s="2"/>
      <c r="O293" s="2">
        <f t="shared" si="289"/>
        <v>475</v>
      </c>
      <c r="P293" s="2">
        <f t="shared" si="290"/>
        <v>475</v>
      </c>
      <c r="Q293" s="2">
        <f t="shared" si="291"/>
        <v>0</v>
      </c>
      <c r="R293" s="2">
        <f t="shared" si="292"/>
        <v>0</v>
      </c>
      <c r="S293" s="2">
        <f t="shared" si="293"/>
        <v>0</v>
      </c>
      <c r="T293" s="2">
        <f t="shared" si="294"/>
        <v>0</v>
      </c>
      <c r="U293" s="2">
        <f t="shared" si="295"/>
        <v>0</v>
      </c>
      <c r="V293" s="2">
        <f t="shared" si="296"/>
        <v>0</v>
      </c>
      <c r="W293" s="2">
        <f t="shared" si="297"/>
        <v>0</v>
      </c>
      <c r="X293" s="2">
        <f t="shared" si="298"/>
        <v>0</v>
      </c>
      <c r="Y293" s="2">
        <f t="shared" si="299"/>
        <v>0</v>
      </c>
      <c r="Z293" s="2"/>
      <c r="AA293" s="2">
        <v>86295183</v>
      </c>
      <c r="AB293" s="2">
        <f t="shared" si="300"/>
        <v>14313</v>
      </c>
      <c r="AC293" s="2">
        <f t="shared" si="327"/>
        <v>14313</v>
      </c>
      <c r="AD293" s="2">
        <f t="shared" si="301"/>
        <v>0</v>
      </c>
      <c r="AE293" s="2">
        <f t="shared" si="302"/>
        <v>0</v>
      </c>
      <c r="AF293" s="2">
        <f t="shared" si="303"/>
        <v>0</v>
      </c>
      <c r="AG293" s="2">
        <f t="shared" si="304"/>
        <v>0</v>
      </c>
      <c r="AH293" s="2">
        <f t="shared" si="305"/>
        <v>0</v>
      </c>
      <c r="AI293" s="2">
        <f t="shared" si="306"/>
        <v>0</v>
      </c>
      <c r="AJ293" s="2">
        <f t="shared" si="307"/>
        <v>0</v>
      </c>
      <c r="AK293" s="2">
        <v>14313</v>
      </c>
      <c r="AL293" s="110">
        <f>'1.Лок.смета.и.Акт'!F551</f>
        <v>14313</v>
      </c>
      <c r="AM293" s="2">
        <v>0</v>
      </c>
      <c r="AN293" s="2">
        <v>0</v>
      </c>
      <c r="AO293" s="2">
        <v>0</v>
      </c>
      <c r="AP293" s="2">
        <v>0</v>
      </c>
      <c r="AQ293" s="2">
        <v>0</v>
      </c>
      <c r="AR293" s="2">
        <v>0</v>
      </c>
      <c r="AS293" s="2">
        <v>0</v>
      </c>
      <c r="AT293" s="2">
        <v>0</v>
      </c>
      <c r="AU293" s="2">
        <v>0</v>
      </c>
      <c r="AV293" s="2">
        <v>1</v>
      </c>
      <c r="AW293" s="2">
        <v>1</v>
      </c>
      <c r="AX293" s="2"/>
      <c r="AY293" s="2"/>
      <c r="AZ293" s="2">
        <v>1</v>
      </c>
      <c r="BA293" s="2">
        <v>1</v>
      </c>
      <c r="BB293" s="2">
        <v>1</v>
      </c>
      <c r="BC293" s="2">
        <v>1</v>
      </c>
      <c r="BD293" s="2" t="s">
        <v>6</v>
      </c>
      <c r="BE293" s="2" t="s">
        <v>6</v>
      </c>
      <c r="BF293" s="2" t="s">
        <v>6</v>
      </c>
      <c r="BG293" s="2" t="s">
        <v>6</v>
      </c>
      <c r="BH293" s="2">
        <v>3</v>
      </c>
      <c r="BI293" s="2">
        <v>1</v>
      </c>
      <c r="BJ293" s="2" t="s">
        <v>178</v>
      </c>
      <c r="BK293" s="2"/>
      <c r="BL293" s="2"/>
      <c r="BM293" s="2">
        <v>500001</v>
      </c>
      <c r="BN293" s="2">
        <v>0</v>
      </c>
      <c r="BO293" s="2" t="s">
        <v>6</v>
      </c>
      <c r="BP293" s="2">
        <v>0</v>
      </c>
      <c r="BQ293" s="2">
        <v>20</v>
      </c>
      <c r="BR293" s="2">
        <v>0</v>
      </c>
      <c r="BS293" s="2">
        <v>1</v>
      </c>
      <c r="BT293" s="2">
        <v>1</v>
      </c>
      <c r="BU293" s="2">
        <v>1</v>
      </c>
      <c r="BV293" s="2">
        <v>1</v>
      </c>
      <c r="BW293" s="2">
        <v>1</v>
      </c>
      <c r="BX293" s="2">
        <v>1</v>
      </c>
      <c r="BY293" s="2" t="s">
        <v>6</v>
      </c>
      <c r="BZ293" s="2">
        <v>0</v>
      </c>
      <c r="CA293" s="2">
        <v>0</v>
      </c>
      <c r="CB293" s="2" t="s">
        <v>6</v>
      </c>
      <c r="CC293" s="2"/>
      <c r="CD293" s="2"/>
      <c r="CE293" s="2">
        <v>0</v>
      </c>
      <c r="CF293" s="2">
        <v>0</v>
      </c>
      <c r="CG293" s="2">
        <v>0</v>
      </c>
      <c r="CH293" s="2"/>
      <c r="CI293" s="2"/>
      <c r="CJ293" s="2"/>
      <c r="CK293" s="2"/>
      <c r="CL293" s="2"/>
      <c r="CM293" s="2">
        <v>0</v>
      </c>
      <c r="CN293" s="2" t="s">
        <v>6</v>
      </c>
      <c r="CO293" s="2">
        <v>0</v>
      </c>
      <c r="CP293" s="2">
        <f t="shared" si="308"/>
        <v>475</v>
      </c>
      <c r="CQ293" s="2">
        <f t="shared" si="309"/>
        <v>14313</v>
      </c>
      <c r="CR293" s="2">
        <f t="shared" si="310"/>
        <v>0</v>
      </c>
      <c r="CS293" s="2">
        <f t="shared" si="311"/>
        <v>0</v>
      </c>
      <c r="CT293" s="2">
        <f t="shared" si="312"/>
        <v>0</v>
      </c>
      <c r="CU293" s="2">
        <f t="shared" si="313"/>
        <v>0</v>
      </c>
      <c r="CV293" s="2">
        <f t="shared" si="314"/>
        <v>0</v>
      </c>
      <c r="CW293" s="2">
        <f t="shared" si="315"/>
        <v>0</v>
      </c>
      <c r="CX293" s="2">
        <f t="shared" si="316"/>
        <v>0</v>
      </c>
      <c r="CY293" s="2">
        <f>(((S293+(R293*IF(0,0,1)))*AT293)/100)</f>
        <v>0</v>
      </c>
      <c r="CZ293" s="2">
        <f>(((S293+(R293*IF(0,0,1)))*AU293)/100)</f>
        <v>0</v>
      </c>
      <c r="DA293" s="2"/>
      <c r="DB293" s="2"/>
      <c r="DC293" s="2" t="s">
        <v>6</v>
      </c>
      <c r="DD293" s="2" t="s">
        <v>6</v>
      </c>
      <c r="DE293" s="2" t="s">
        <v>6</v>
      </c>
      <c r="DF293" s="2" t="s">
        <v>6</v>
      </c>
      <c r="DG293" s="2" t="s">
        <v>6</v>
      </c>
      <c r="DH293" s="2" t="s">
        <v>6</v>
      </c>
      <c r="DI293" s="2" t="s">
        <v>6</v>
      </c>
      <c r="DJ293" s="2" t="s">
        <v>6</v>
      </c>
      <c r="DK293" s="2" t="s">
        <v>6</v>
      </c>
      <c r="DL293" s="2" t="s">
        <v>6</v>
      </c>
      <c r="DM293" s="2" t="s">
        <v>6</v>
      </c>
      <c r="DN293" s="2">
        <v>0</v>
      </c>
      <c r="DO293" s="2">
        <v>0</v>
      </c>
      <c r="DP293" s="2">
        <v>1</v>
      </c>
      <c r="DQ293" s="2">
        <v>1</v>
      </c>
      <c r="DR293" s="2"/>
      <c r="DS293" s="2"/>
      <c r="DT293" s="2"/>
      <c r="DU293" s="2">
        <v>1009</v>
      </c>
      <c r="DV293" s="2" t="s">
        <v>63</v>
      </c>
      <c r="DW293" s="2" t="s">
        <v>63</v>
      </c>
      <c r="DX293" s="2">
        <v>1000</v>
      </c>
      <c r="DY293" s="2"/>
      <c r="DZ293" s="2" t="s">
        <v>6</v>
      </c>
      <c r="EA293" s="2" t="s">
        <v>6</v>
      </c>
      <c r="EB293" s="2" t="s">
        <v>6</v>
      </c>
      <c r="EC293" s="2" t="s">
        <v>6</v>
      </c>
      <c r="ED293" s="2"/>
      <c r="EE293" s="2">
        <v>54938781</v>
      </c>
      <c r="EF293" s="2">
        <v>20</v>
      </c>
      <c r="EG293" s="2" t="s">
        <v>34</v>
      </c>
      <c r="EH293" s="2">
        <v>0</v>
      </c>
      <c r="EI293" s="2" t="s">
        <v>6</v>
      </c>
      <c r="EJ293" s="2">
        <v>1</v>
      </c>
      <c r="EK293" s="2">
        <v>500001</v>
      </c>
      <c r="EL293" s="2" t="s">
        <v>35</v>
      </c>
      <c r="EM293" s="2" t="s">
        <v>36</v>
      </c>
      <c r="EN293" s="2"/>
      <c r="EO293" s="2" t="s">
        <v>6</v>
      </c>
      <c r="EP293" s="2"/>
      <c r="EQ293" s="2">
        <v>0</v>
      </c>
      <c r="ER293" s="2">
        <v>14313</v>
      </c>
      <c r="ES293" s="110">
        <f>'1.Лок.смета.и.Акт'!F551</f>
        <v>14313</v>
      </c>
      <c r="ET293" s="2">
        <v>0</v>
      </c>
      <c r="EU293" s="2">
        <v>0</v>
      </c>
      <c r="EV293" s="2">
        <v>0</v>
      </c>
      <c r="EW293" s="2">
        <v>0</v>
      </c>
      <c r="EX293" s="2">
        <v>0</v>
      </c>
      <c r="EY293" s="2"/>
      <c r="EZ293" s="2"/>
      <c r="FA293" s="2"/>
      <c r="FB293" s="2"/>
      <c r="FC293" s="2"/>
      <c r="FD293" s="2"/>
      <c r="FE293" s="2"/>
      <c r="FF293" s="2"/>
      <c r="FG293" s="2"/>
      <c r="FH293" s="2"/>
      <c r="FI293" s="2"/>
      <c r="FJ293" s="2"/>
      <c r="FK293" s="2"/>
      <c r="FL293" s="2"/>
      <c r="FM293" s="2"/>
      <c r="FN293" s="2"/>
      <c r="FO293" s="2"/>
      <c r="FP293" s="2"/>
      <c r="FQ293" s="2">
        <v>0</v>
      </c>
      <c r="FR293" s="2">
        <f t="shared" si="317"/>
        <v>0</v>
      </c>
      <c r="FS293" s="2">
        <v>0</v>
      </c>
      <c r="FT293" s="2"/>
      <c r="FU293" s="2"/>
      <c r="FV293" s="2"/>
      <c r="FW293" s="2"/>
      <c r="FX293" s="2">
        <v>0</v>
      </c>
      <c r="FY293" s="2">
        <v>0</v>
      </c>
      <c r="FZ293" s="2"/>
      <c r="GA293" s="2" t="s">
        <v>6</v>
      </c>
      <c r="GB293" s="2"/>
      <c r="GC293" s="2"/>
      <c r="GD293" s="2">
        <v>1</v>
      </c>
      <c r="GE293" s="2"/>
      <c r="GF293" s="2">
        <v>1793674503</v>
      </c>
      <c r="GG293" s="2">
        <v>2</v>
      </c>
      <c r="GH293" s="2">
        <v>0</v>
      </c>
      <c r="GI293" s="2">
        <v>-2</v>
      </c>
      <c r="GJ293" s="2">
        <v>0</v>
      </c>
      <c r="GK293" s="2">
        <v>0</v>
      </c>
      <c r="GL293" s="2">
        <f t="shared" si="318"/>
        <v>0</v>
      </c>
      <c r="GM293" s="2">
        <f t="shared" si="319"/>
        <v>475</v>
      </c>
      <c r="GN293" s="2">
        <f t="shared" si="320"/>
        <v>475</v>
      </c>
      <c r="GO293" s="2">
        <f t="shared" si="321"/>
        <v>0</v>
      </c>
      <c r="GP293" s="2">
        <f t="shared" si="322"/>
        <v>0</v>
      </c>
      <c r="GQ293" s="2"/>
      <c r="GR293" s="2">
        <v>0</v>
      </c>
      <c r="GS293" s="2">
        <v>3</v>
      </c>
      <c r="GT293" s="2">
        <v>0</v>
      </c>
      <c r="GU293" s="2" t="s">
        <v>6</v>
      </c>
      <c r="GV293" s="2">
        <f t="shared" si="323"/>
        <v>0</v>
      </c>
      <c r="GW293" s="2">
        <v>1</v>
      </c>
      <c r="GX293" s="2">
        <f t="shared" si="324"/>
        <v>0</v>
      </c>
      <c r="GY293" s="2"/>
      <c r="GZ293" s="2"/>
      <c r="HA293" s="2">
        <v>0</v>
      </c>
      <c r="HB293" s="2">
        <v>0</v>
      </c>
      <c r="HC293" s="2">
        <f t="shared" si="325"/>
        <v>0</v>
      </c>
      <c r="HD293" s="2"/>
      <c r="HE293" s="2" t="s">
        <v>6</v>
      </c>
      <c r="HF293" s="2" t="s">
        <v>6</v>
      </c>
      <c r="HG293" s="2"/>
      <c r="HH293" s="2"/>
      <c r="HI293" s="2"/>
      <c r="HJ293" s="2"/>
      <c r="HK293" s="2"/>
      <c r="HL293" s="2"/>
      <c r="HM293" s="2" t="s">
        <v>6</v>
      </c>
      <c r="HN293" s="2" t="s">
        <v>6</v>
      </c>
      <c r="HO293" s="2" t="s">
        <v>6</v>
      </c>
      <c r="HP293" s="2" t="s">
        <v>6</v>
      </c>
      <c r="HQ293" s="2" t="s">
        <v>6</v>
      </c>
      <c r="HR293" s="2"/>
      <c r="HS293" s="2"/>
      <c r="HT293" s="2"/>
      <c r="HU293" s="2"/>
      <c r="HV293" s="2"/>
      <c r="HW293" s="2"/>
      <c r="HX293" s="2"/>
      <c r="HY293" s="2"/>
      <c r="HZ293" s="2"/>
      <c r="IA293" s="2"/>
      <c r="IB293" s="2"/>
      <c r="IC293" s="2"/>
      <c r="ID293" s="2"/>
      <c r="IE293" s="2"/>
      <c r="IF293" s="2">
        <v>-1</v>
      </c>
      <c r="IG293" s="2"/>
      <c r="IH293" s="2"/>
      <c r="II293" s="2"/>
      <c r="IJ293" s="2"/>
      <c r="IK293" s="2">
        <v>0</v>
      </c>
      <c r="IL293" s="2"/>
      <c r="IM293" s="2"/>
      <c r="IN293" s="2"/>
      <c r="IO293" s="2"/>
      <c r="IP293" s="2"/>
      <c r="IQ293" s="2"/>
      <c r="IR293" s="2"/>
      <c r="IS293" s="2"/>
      <c r="IT293" s="2"/>
      <c r="IU293" s="2"/>
    </row>
    <row r="294" spans="1:255" x14ac:dyDescent="0.2">
      <c r="A294">
        <v>18</v>
      </c>
      <c r="B294">
        <v>1</v>
      </c>
      <c r="C294">
        <v>456</v>
      </c>
      <c r="E294" t="s">
        <v>448</v>
      </c>
      <c r="F294" t="e">
        <f>'2.Лок.смета.и.Акт'!#REF!</f>
        <v>#REF!</v>
      </c>
      <c r="G294" t="s">
        <v>177</v>
      </c>
      <c r="H294" t="s">
        <v>63</v>
      </c>
      <c r="I294">
        <f>I290*J294</f>
        <v>3.3210000000000003E-2</v>
      </c>
      <c r="J294">
        <v>2.46E-2</v>
      </c>
      <c r="K294">
        <v>2.46E-2</v>
      </c>
      <c r="O294">
        <f t="shared" si="289"/>
        <v>4369</v>
      </c>
      <c r="P294">
        <f t="shared" si="290"/>
        <v>4369</v>
      </c>
      <c r="Q294">
        <f t="shared" si="291"/>
        <v>0</v>
      </c>
      <c r="R294">
        <f t="shared" si="292"/>
        <v>0</v>
      </c>
      <c r="S294">
        <f t="shared" si="293"/>
        <v>0</v>
      </c>
      <c r="T294">
        <f t="shared" si="294"/>
        <v>0</v>
      </c>
      <c r="U294">
        <f t="shared" si="295"/>
        <v>0</v>
      </c>
      <c r="V294">
        <f t="shared" si="296"/>
        <v>0</v>
      </c>
      <c r="W294">
        <f t="shared" si="297"/>
        <v>0</v>
      </c>
      <c r="X294">
        <f t="shared" si="298"/>
        <v>0</v>
      </c>
      <c r="Y294">
        <f t="shared" si="299"/>
        <v>0</v>
      </c>
      <c r="AA294">
        <v>86295184</v>
      </c>
      <c r="AB294">
        <f t="shared" si="300"/>
        <v>17403.57</v>
      </c>
      <c r="AC294">
        <f t="shared" si="327"/>
        <v>17403.57</v>
      </c>
      <c r="AD294">
        <f t="shared" si="301"/>
        <v>0</v>
      </c>
      <c r="AE294">
        <f t="shared" si="302"/>
        <v>0</v>
      </c>
      <c r="AF294">
        <f t="shared" si="303"/>
        <v>0</v>
      </c>
      <c r="AG294">
        <f t="shared" si="304"/>
        <v>0</v>
      </c>
      <c r="AH294">
        <f t="shared" si="305"/>
        <v>0</v>
      </c>
      <c r="AI294">
        <f t="shared" si="306"/>
        <v>0</v>
      </c>
      <c r="AJ294">
        <f t="shared" si="307"/>
        <v>0</v>
      </c>
      <c r="AK294">
        <v>17403.570000000003</v>
      </c>
      <c r="AL294">
        <v>17403.570000000003</v>
      </c>
      <c r="AM294">
        <v>0</v>
      </c>
      <c r="AN294">
        <v>0</v>
      </c>
      <c r="AO294">
        <v>0</v>
      </c>
      <c r="AP294">
        <v>0</v>
      </c>
      <c r="AQ294">
        <v>0</v>
      </c>
      <c r="AR294">
        <v>0</v>
      </c>
      <c r="AS294">
        <v>0</v>
      </c>
      <c r="AT294">
        <v>0</v>
      </c>
      <c r="AU294">
        <v>0</v>
      </c>
      <c r="AV294">
        <v>1</v>
      </c>
      <c r="AW294">
        <v>1</v>
      </c>
      <c r="AZ294">
        <v>1</v>
      </c>
      <c r="BA294">
        <v>1</v>
      </c>
      <c r="BB294">
        <v>1</v>
      </c>
      <c r="BC294">
        <v>7.56</v>
      </c>
      <c r="BD294" t="s">
        <v>6</v>
      </c>
      <c r="BE294" t="s">
        <v>6</v>
      </c>
      <c r="BF294" t="s">
        <v>6</v>
      </c>
      <c r="BG294" t="s">
        <v>6</v>
      </c>
      <c r="BH294">
        <v>3</v>
      </c>
      <c r="BI294">
        <v>1</v>
      </c>
      <c r="BJ294" t="s">
        <v>178</v>
      </c>
      <c r="BM294">
        <v>500001</v>
      </c>
      <c r="BN294">
        <v>0</v>
      </c>
      <c r="BO294" t="s">
        <v>6</v>
      </c>
      <c r="BP294">
        <v>0</v>
      </c>
      <c r="BQ294">
        <v>20</v>
      </c>
      <c r="BR294">
        <v>0</v>
      </c>
      <c r="BS294">
        <v>1</v>
      </c>
      <c r="BT294">
        <v>1</v>
      </c>
      <c r="BU294">
        <v>1</v>
      </c>
      <c r="BV294">
        <v>1</v>
      </c>
      <c r="BW294">
        <v>1</v>
      </c>
      <c r="BX294">
        <v>1</v>
      </c>
      <c r="BY294" t="s">
        <v>6</v>
      </c>
      <c r="BZ294">
        <v>0</v>
      </c>
      <c r="CA294">
        <v>0</v>
      </c>
      <c r="CB294" t="s">
        <v>6</v>
      </c>
      <c r="CE294">
        <v>0</v>
      </c>
      <c r="CF294">
        <v>0</v>
      </c>
      <c r="CG294">
        <v>0</v>
      </c>
      <c r="CM294">
        <v>0</v>
      </c>
      <c r="CN294" t="s">
        <v>6</v>
      </c>
      <c r="CO294">
        <v>0</v>
      </c>
      <c r="CP294">
        <f t="shared" si="308"/>
        <v>4369</v>
      </c>
      <c r="CQ294">
        <f t="shared" si="309"/>
        <v>131570.98919999998</v>
      </c>
      <c r="CR294">
        <f t="shared" si="310"/>
        <v>0</v>
      </c>
      <c r="CS294">
        <f t="shared" si="311"/>
        <v>0</v>
      </c>
      <c r="CT294">
        <f t="shared" si="312"/>
        <v>0</v>
      </c>
      <c r="CU294">
        <f t="shared" si="313"/>
        <v>0</v>
      </c>
      <c r="CV294">
        <f t="shared" si="314"/>
        <v>0</v>
      </c>
      <c r="CW294">
        <f t="shared" si="315"/>
        <v>0</v>
      </c>
      <c r="CX294">
        <f t="shared" si="316"/>
        <v>0</v>
      </c>
      <c r="CY294">
        <f>(S294+R294)*(BZ294/100)</f>
        <v>0</v>
      </c>
      <c r="CZ294">
        <f>(S294+R294)*(CA294/100)</f>
        <v>0</v>
      </c>
      <c r="DC294" t="s">
        <v>6</v>
      </c>
      <c r="DD294" t="s">
        <v>6</v>
      </c>
      <c r="DE294" t="s">
        <v>6</v>
      </c>
      <c r="DF294" t="s">
        <v>6</v>
      </c>
      <c r="DG294" t="s">
        <v>6</v>
      </c>
      <c r="DH294" t="s">
        <v>6</v>
      </c>
      <c r="DI294" t="s">
        <v>6</v>
      </c>
      <c r="DJ294" t="s">
        <v>6</v>
      </c>
      <c r="DK294" t="s">
        <v>6</v>
      </c>
      <c r="DL294" t="s">
        <v>6</v>
      </c>
      <c r="DM294" t="s">
        <v>6</v>
      </c>
      <c r="DN294">
        <v>0</v>
      </c>
      <c r="DO294">
        <v>0</v>
      </c>
      <c r="DP294">
        <v>1</v>
      </c>
      <c r="DQ294">
        <v>1</v>
      </c>
      <c r="DU294">
        <v>1009</v>
      </c>
      <c r="DV294" t="s">
        <v>63</v>
      </c>
      <c r="DW294" t="e">
        <f>'2.Лок.смета.и.Акт'!#REF!</f>
        <v>#REF!</v>
      </c>
      <c r="DX294">
        <v>1000</v>
      </c>
      <c r="DZ294" t="s">
        <v>6</v>
      </c>
      <c r="EA294" t="s">
        <v>6</v>
      </c>
      <c r="EB294" t="s">
        <v>6</v>
      </c>
      <c r="EC294" t="s">
        <v>6</v>
      </c>
      <c r="EE294">
        <v>54938781</v>
      </c>
      <c r="EF294">
        <v>20</v>
      </c>
      <c r="EG294" t="s">
        <v>34</v>
      </c>
      <c r="EH294">
        <v>0</v>
      </c>
      <c r="EI294" t="s">
        <v>6</v>
      </c>
      <c r="EJ294">
        <v>1</v>
      </c>
      <c r="EK294">
        <v>500001</v>
      </c>
      <c r="EL294" t="s">
        <v>35</v>
      </c>
      <c r="EM294" t="s">
        <v>36</v>
      </c>
      <c r="EO294" t="s">
        <v>6</v>
      </c>
      <c r="EQ294">
        <v>0</v>
      </c>
      <c r="ER294">
        <v>124030</v>
      </c>
      <c r="ES294">
        <v>17403.570000000003</v>
      </c>
      <c r="ET294">
        <v>0</v>
      </c>
      <c r="EU294">
        <v>0</v>
      </c>
      <c r="EV294">
        <v>0</v>
      </c>
      <c r="EW294">
        <v>0</v>
      </c>
      <c r="EX294">
        <v>0</v>
      </c>
      <c r="EZ294">
        <v>5</v>
      </c>
      <c r="FC294">
        <v>0</v>
      </c>
      <c r="FD294">
        <v>18</v>
      </c>
      <c r="FF294">
        <v>124030</v>
      </c>
      <c r="FQ294">
        <v>0</v>
      </c>
      <c r="FR294">
        <f t="shared" si="317"/>
        <v>0</v>
      </c>
      <c r="FS294">
        <v>0</v>
      </c>
      <c r="FX294">
        <v>0</v>
      </c>
      <c r="FY294">
        <v>0</v>
      </c>
      <c r="GA294" t="s">
        <v>174</v>
      </c>
      <c r="GD294">
        <v>1</v>
      </c>
      <c r="GF294">
        <v>1793674503</v>
      </c>
      <c r="GG294">
        <v>2</v>
      </c>
      <c r="GH294">
        <v>3</v>
      </c>
      <c r="GI294">
        <v>5</v>
      </c>
      <c r="GJ294">
        <v>0</v>
      </c>
      <c r="GK294">
        <v>0</v>
      </c>
      <c r="GL294">
        <f t="shared" si="318"/>
        <v>0</v>
      </c>
      <c r="GM294">
        <f t="shared" si="319"/>
        <v>4369</v>
      </c>
      <c r="GN294">
        <f t="shared" si="320"/>
        <v>4369</v>
      </c>
      <c r="GO294">
        <f t="shared" si="321"/>
        <v>0</v>
      </c>
      <c r="GP294">
        <f t="shared" si="322"/>
        <v>0</v>
      </c>
      <c r="GR294">
        <v>1</v>
      </c>
      <c r="GS294">
        <v>1</v>
      </c>
      <c r="GT294">
        <v>0</v>
      </c>
      <c r="GU294" t="s">
        <v>6</v>
      </c>
      <c r="GV294">
        <f t="shared" si="323"/>
        <v>0</v>
      </c>
      <c r="GW294">
        <v>1</v>
      </c>
      <c r="GX294">
        <f t="shared" si="324"/>
        <v>0</v>
      </c>
      <c r="HA294">
        <v>0</v>
      </c>
      <c r="HB294">
        <v>0</v>
      </c>
      <c r="HC294">
        <f t="shared" si="325"/>
        <v>0</v>
      </c>
      <c r="HE294" t="s">
        <v>38</v>
      </c>
      <c r="HF294" t="s">
        <v>39</v>
      </c>
      <c r="HM294" t="s">
        <v>6</v>
      </c>
      <c r="HN294" t="s">
        <v>6</v>
      </c>
      <c r="HO294" t="s">
        <v>6</v>
      </c>
      <c r="HP294" t="s">
        <v>6</v>
      </c>
      <c r="HQ294" t="s">
        <v>6</v>
      </c>
      <c r="IF294">
        <v>-1</v>
      </c>
      <c r="IK294">
        <v>0</v>
      </c>
    </row>
    <row r="295" spans="1:255" x14ac:dyDescent="0.2">
      <c r="A295" s="2">
        <v>18</v>
      </c>
      <c r="B295" s="2">
        <v>1</v>
      </c>
      <c r="C295" s="2">
        <v>446</v>
      </c>
      <c r="D295" s="2"/>
      <c r="E295" s="2" t="s">
        <v>449</v>
      </c>
      <c r="F295" s="2" t="s">
        <v>180</v>
      </c>
      <c r="G295" s="2" t="s">
        <v>181</v>
      </c>
      <c r="H295" s="2" t="s">
        <v>182</v>
      </c>
      <c r="I295" s="2">
        <f>I289*J295</f>
        <v>0.40500000000000003</v>
      </c>
      <c r="J295" s="216">
        <f>'5.Ведомость_списания'!F141</f>
        <v>0.3</v>
      </c>
      <c r="K295" s="2">
        <v>0.3</v>
      </c>
      <c r="L295" s="2"/>
      <c r="M295" s="2"/>
      <c r="N295" s="2"/>
      <c r="O295" s="2">
        <f t="shared" si="289"/>
        <v>1</v>
      </c>
      <c r="P295" s="2">
        <f t="shared" si="290"/>
        <v>1</v>
      </c>
      <c r="Q295" s="2">
        <f t="shared" si="291"/>
        <v>0</v>
      </c>
      <c r="R295" s="2">
        <f t="shared" si="292"/>
        <v>0</v>
      </c>
      <c r="S295" s="2">
        <f t="shared" si="293"/>
        <v>0</v>
      </c>
      <c r="T295" s="2">
        <f t="shared" si="294"/>
        <v>0</v>
      </c>
      <c r="U295" s="2">
        <f t="shared" si="295"/>
        <v>0</v>
      </c>
      <c r="V295" s="2">
        <f t="shared" si="296"/>
        <v>0</v>
      </c>
      <c r="W295" s="2">
        <f t="shared" si="297"/>
        <v>0</v>
      </c>
      <c r="X295" s="2">
        <f t="shared" si="298"/>
        <v>0</v>
      </c>
      <c r="Y295" s="2">
        <f t="shared" si="299"/>
        <v>0</v>
      </c>
      <c r="Z295" s="2"/>
      <c r="AA295" s="2">
        <v>86295183</v>
      </c>
      <c r="AB295" s="2">
        <f t="shared" si="300"/>
        <v>1.82</v>
      </c>
      <c r="AC295" s="2">
        <f t="shared" si="327"/>
        <v>1.82</v>
      </c>
      <c r="AD295" s="2">
        <f t="shared" si="301"/>
        <v>0</v>
      </c>
      <c r="AE295" s="2">
        <f t="shared" si="302"/>
        <v>0</v>
      </c>
      <c r="AF295" s="2">
        <f t="shared" si="303"/>
        <v>0</v>
      </c>
      <c r="AG295" s="2">
        <f t="shared" si="304"/>
        <v>0</v>
      </c>
      <c r="AH295" s="2">
        <f t="shared" si="305"/>
        <v>0</v>
      </c>
      <c r="AI295" s="2">
        <f t="shared" si="306"/>
        <v>0</v>
      </c>
      <c r="AJ295" s="2">
        <f t="shared" si="307"/>
        <v>0</v>
      </c>
      <c r="AK295" s="2">
        <v>1.82</v>
      </c>
      <c r="AL295" s="110">
        <f>'1.Лок.смета.и.Акт'!F553</f>
        <v>1.82</v>
      </c>
      <c r="AM295" s="2">
        <v>0</v>
      </c>
      <c r="AN295" s="2">
        <v>0</v>
      </c>
      <c r="AO295" s="2">
        <v>0</v>
      </c>
      <c r="AP295" s="2">
        <v>0</v>
      </c>
      <c r="AQ295" s="2">
        <v>0</v>
      </c>
      <c r="AR295" s="2">
        <v>0</v>
      </c>
      <c r="AS295" s="2">
        <v>0</v>
      </c>
      <c r="AT295" s="2">
        <v>0</v>
      </c>
      <c r="AU295" s="2">
        <v>0</v>
      </c>
      <c r="AV295" s="2">
        <v>1</v>
      </c>
      <c r="AW295" s="2">
        <v>1</v>
      </c>
      <c r="AX295" s="2"/>
      <c r="AY295" s="2"/>
      <c r="AZ295" s="2">
        <v>1</v>
      </c>
      <c r="BA295" s="2">
        <v>1</v>
      </c>
      <c r="BB295" s="2">
        <v>1</v>
      </c>
      <c r="BC295" s="2">
        <v>1</v>
      </c>
      <c r="BD295" s="2" t="s">
        <v>6</v>
      </c>
      <c r="BE295" s="2" t="s">
        <v>6</v>
      </c>
      <c r="BF295" s="2" t="s">
        <v>6</v>
      </c>
      <c r="BG295" s="2" t="s">
        <v>6</v>
      </c>
      <c r="BH295" s="2">
        <v>3</v>
      </c>
      <c r="BI295" s="2">
        <v>1</v>
      </c>
      <c r="BJ295" s="2" t="s">
        <v>183</v>
      </c>
      <c r="BK295" s="2"/>
      <c r="BL295" s="2"/>
      <c r="BM295" s="2">
        <v>500001</v>
      </c>
      <c r="BN295" s="2">
        <v>0</v>
      </c>
      <c r="BO295" s="2" t="s">
        <v>6</v>
      </c>
      <c r="BP295" s="2">
        <v>0</v>
      </c>
      <c r="BQ295" s="2">
        <v>20</v>
      </c>
      <c r="BR295" s="2">
        <v>0</v>
      </c>
      <c r="BS295" s="2">
        <v>1</v>
      </c>
      <c r="BT295" s="2">
        <v>1</v>
      </c>
      <c r="BU295" s="2">
        <v>1</v>
      </c>
      <c r="BV295" s="2">
        <v>1</v>
      </c>
      <c r="BW295" s="2">
        <v>1</v>
      </c>
      <c r="BX295" s="2">
        <v>1</v>
      </c>
      <c r="BY295" s="2" t="s">
        <v>6</v>
      </c>
      <c r="BZ295" s="2">
        <v>0</v>
      </c>
      <c r="CA295" s="2">
        <v>0</v>
      </c>
      <c r="CB295" s="2" t="s">
        <v>6</v>
      </c>
      <c r="CC295" s="2"/>
      <c r="CD295" s="2"/>
      <c r="CE295" s="2">
        <v>0</v>
      </c>
      <c r="CF295" s="2">
        <v>0</v>
      </c>
      <c r="CG295" s="2">
        <v>0</v>
      </c>
      <c r="CH295" s="2"/>
      <c r="CI295" s="2"/>
      <c r="CJ295" s="2"/>
      <c r="CK295" s="2"/>
      <c r="CL295" s="2"/>
      <c r="CM295" s="2">
        <v>0</v>
      </c>
      <c r="CN295" s="2" t="s">
        <v>6</v>
      </c>
      <c r="CO295" s="2">
        <v>0</v>
      </c>
      <c r="CP295" s="2">
        <f t="shared" si="308"/>
        <v>1</v>
      </c>
      <c r="CQ295" s="2">
        <f t="shared" si="309"/>
        <v>1.82</v>
      </c>
      <c r="CR295" s="2">
        <f t="shared" si="310"/>
        <v>0</v>
      </c>
      <c r="CS295" s="2">
        <f t="shared" si="311"/>
        <v>0</v>
      </c>
      <c r="CT295" s="2">
        <f t="shared" si="312"/>
        <v>0</v>
      </c>
      <c r="CU295" s="2">
        <f t="shared" si="313"/>
        <v>0</v>
      </c>
      <c r="CV295" s="2">
        <f t="shared" si="314"/>
        <v>0</v>
      </c>
      <c r="CW295" s="2">
        <f t="shared" si="315"/>
        <v>0</v>
      </c>
      <c r="CX295" s="2">
        <f t="shared" si="316"/>
        <v>0</v>
      </c>
      <c r="CY295" s="2">
        <f>(((S295+(R295*IF(0,0,1)))*AT295)/100)</f>
        <v>0</v>
      </c>
      <c r="CZ295" s="2">
        <f>(((S295+(R295*IF(0,0,1)))*AU295)/100)</f>
        <v>0</v>
      </c>
      <c r="DA295" s="2"/>
      <c r="DB295" s="2"/>
      <c r="DC295" s="2" t="s">
        <v>6</v>
      </c>
      <c r="DD295" s="2" t="s">
        <v>6</v>
      </c>
      <c r="DE295" s="2" t="s">
        <v>6</v>
      </c>
      <c r="DF295" s="2" t="s">
        <v>6</v>
      </c>
      <c r="DG295" s="2" t="s">
        <v>6</v>
      </c>
      <c r="DH295" s="2" t="s">
        <v>6</v>
      </c>
      <c r="DI295" s="2" t="s">
        <v>6</v>
      </c>
      <c r="DJ295" s="2" t="s">
        <v>6</v>
      </c>
      <c r="DK295" s="2" t="s">
        <v>6</v>
      </c>
      <c r="DL295" s="2" t="s">
        <v>6</v>
      </c>
      <c r="DM295" s="2" t="s">
        <v>6</v>
      </c>
      <c r="DN295" s="2">
        <v>0</v>
      </c>
      <c r="DO295" s="2">
        <v>0</v>
      </c>
      <c r="DP295" s="2">
        <v>1</v>
      </c>
      <c r="DQ295" s="2">
        <v>1</v>
      </c>
      <c r="DR295" s="2"/>
      <c r="DS295" s="2"/>
      <c r="DT295" s="2"/>
      <c r="DU295" s="2">
        <v>1009</v>
      </c>
      <c r="DV295" s="2" t="s">
        <v>182</v>
      </c>
      <c r="DW295" s="2" t="s">
        <v>182</v>
      </c>
      <c r="DX295" s="2">
        <v>1</v>
      </c>
      <c r="DY295" s="2"/>
      <c r="DZ295" s="2" t="s">
        <v>6</v>
      </c>
      <c r="EA295" s="2" t="s">
        <v>6</v>
      </c>
      <c r="EB295" s="2" t="s">
        <v>6</v>
      </c>
      <c r="EC295" s="2" t="s">
        <v>6</v>
      </c>
      <c r="ED295" s="2"/>
      <c r="EE295" s="2">
        <v>54938781</v>
      </c>
      <c r="EF295" s="2">
        <v>20</v>
      </c>
      <c r="EG295" s="2" t="s">
        <v>34</v>
      </c>
      <c r="EH295" s="2">
        <v>0</v>
      </c>
      <c r="EI295" s="2" t="s">
        <v>6</v>
      </c>
      <c r="EJ295" s="2">
        <v>1</v>
      </c>
      <c r="EK295" s="2">
        <v>500001</v>
      </c>
      <c r="EL295" s="2" t="s">
        <v>35</v>
      </c>
      <c r="EM295" s="2" t="s">
        <v>36</v>
      </c>
      <c r="EN295" s="2"/>
      <c r="EO295" s="2" t="s">
        <v>6</v>
      </c>
      <c r="EP295" s="2"/>
      <c r="EQ295" s="2">
        <v>0</v>
      </c>
      <c r="ER295" s="2">
        <v>1.82</v>
      </c>
      <c r="ES295" s="110">
        <f>'1.Лок.смета.и.Акт'!F553</f>
        <v>1.82</v>
      </c>
      <c r="ET295" s="2">
        <v>0</v>
      </c>
      <c r="EU295" s="2">
        <v>0</v>
      </c>
      <c r="EV295" s="2">
        <v>0</v>
      </c>
      <c r="EW295" s="2">
        <v>0</v>
      </c>
      <c r="EX295" s="2">
        <v>0</v>
      </c>
      <c r="EY295" s="2"/>
      <c r="EZ295" s="2"/>
      <c r="FA295" s="2"/>
      <c r="FB295" s="2"/>
      <c r="FC295" s="2"/>
      <c r="FD295" s="2"/>
      <c r="FE295" s="2"/>
      <c r="FF295" s="2"/>
      <c r="FG295" s="2"/>
      <c r="FH295" s="2"/>
      <c r="FI295" s="2"/>
      <c r="FJ295" s="2"/>
      <c r="FK295" s="2"/>
      <c r="FL295" s="2"/>
      <c r="FM295" s="2"/>
      <c r="FN295" s="2"/>
      <c r="FO295" s="2"/>
      <c r="FP295" s="2"/>
      <c r="FQ295" s="2">
        <v>0</v>
      </c>
      <c r="FR295" s="2">
        <f t="shared" si="317"/>
        <v>0</v>
      </c>
      <c r="FS295" s="2">
        <v>0</v>
      </c>
      <c r="FT295" s="2"/>
      <c r="FU295" s="2"/>
      <c r="FV295" s="2"/>
      <c r="FW295" s="2"/>
      <c r="FX295" s="2">
        <v>0</v>
      </c>
      <c r="FY295" s="2">
        <v>0</v>
      </c>
      <c r="FZ295" s="2"/>
      <c r="GA295" s="2" t="s">
        <v>6</v>
      </c>
      <c r="GB295" s="2"/>
      <c r="GC295" s="2"/>
      <c r="GD295" s="2">
        <v>1</v>
      </c>
      <c r="GE295" s="2"/>
      <c r="GF295" s="2">
        <v>-2014069362</v>
      </c>
      <c r="GG295" s="2">
        <v>2</v>
      </c>
      <c r="GH295" s="2">
        <v>0</v>
      </c>
      <c r="GI295" s="2">
        <v>-2</v>
      </c>
      <c r="GJ295" s="2">
        <v>0</v>
      </c>
      <c r="GK295" s="2">
        <v>0</v>
      </c>
      <c r="GL295" s="2">
        <f t="shared" si="318"/>
        <v>0</v>
      </c>
      <c r="GM295" s="2">
        <f t="shared" si="319"/>
        <v>1</v>
      </c>
      <c r="GN295" s="2">
        <f t="shared" si="320"/>
        <v>1</v>
      </c>
      <c r="GO295" s="2">
        <f t="shared" si="321"/>
        <v>0</v>
      </c>
      <c r="GP295" s="2">
        <f t="shared" si="322"/>
        <v>0</v>
      </c>
      <c r="GQ295" s="2"/>
      <c r="GR295" s="2">
        <v>0</v>
      </c>
      <c r="GS295" s="2">
        <v>3</v>
      </c>
      <c r="GT295" s="2">
        <v>0</v>
      </c>
      <c r="GU295" s="2" t="s">
        <v>6</v>
      </c>
      <c r="GV295" s="2">
        <f t="shared" si="323"/>
        <v>0</v>
      </c>
      <c r="GW295" s="2">
        <v>1</v>
      </c>
      <c r="GX295" s="2">
        <f t="shared" si="324"/>
        <v>0</v>
      </c>
      <c r="GY295" s="2"/>
      <c r="GZ295" s="2"/>
      <c r="HA295" s="2">
        <v>0</v>
      </c>
      <c r="HB295" s="2">
        <v>0</v>
      </c>
      <c r="HC295" s="2">
        <f t="shared" si="325"/>
        <v>0</v>
      </c>
      <c r="HD295" s="2"/>
      <c r="HE295" s="2" t="s">
        <v>6</v>
      </c>
      <c r="HF295" s="2" t="s">
        <v>6</v>
      </c>
      <c r="HG295" s="2"/>
      <c r="HH295" s="2"/>
      <c r="HI295" s="2"/>
      <c r="HJ295" s="2"/>
      <c r="HK295" s="2"/>
      <c r="HL295" s="2"/>
      <c r="HM295" s="2" t="s">
        <v>6</v>
      </c>
      <c r="HN295" s="2" t="s">
        <v>6</v>
      </c>
      <c r="HO295" s="2" t="s">
        <v>6</v>
      </c>
      <c r="HP295" s="2" t="s">
        <v>6</v>
      </c>
      <c r="HQ295" s="2" t="s">
        <v>6</v>
      </c>
      <c r="HR295" s="2"/>
      <c r="HS295" s="2"/>
      <c r="HT295" s="2"/>
      <c r="HU295" s="2"/>
      <c r="HV295" s="2"/>
      <c r="HW295" s="2"/>
      <c r="HX295" s="2"/>
      <c r="HY295" s="2"/>
      <c r="HZ295" s="2"/>
      <c r="IA295" s="2"/>
      <c r="IB295" s="2"/>
      <c r="IC295" s="2"/>
      <c r="ID295" s="2"/>
      <c r="IE295" s="2"/>
      <c r="IF295" s="2">
        <v>-1</v>
      </c>
      <c r="IG295" s="2"/>
      <c r="IH295" s="2"/>
      <c r="II295" s="2"/>
      <c r="IJ295" s="2"/>
      <c r="IK295" s="2">
        <v>0</v>
      </c>
      <c r="IL295" s="2"/>
      <c r="IM295" s="2"/>
      <c r="IN295" s="2"/>
      <c r="IO295" s="2"/>
      <c r="IP295" s="2"/>
      <c r="IQ295" s="2"/>
      <c r="IR295" s="2"/>
      <c r="IS295" s="2"/>
      <c r="IT295" s="2"/>
      <c r="IU295" s="2"/>
    </row>
    <row r="296" spans="1:255" x14ac:dyDescent="0.2">
      <c r="A296">
        <v>18</v>
      </c>
      <c r="B296">
        <v>1</v>
      </c>
      <c r="C296">
        <v>454</v>
      </c>
      <c r="E296" t="s">
        <v>449</v>
      </c>
      <c r="F296" t="e">
        <f>'2.Лок.смета.и.Акт'!#REF!</f>
        <v>#REF!</v>
      </c>
      <c r="G296" t="s">
        <v>181</v>
      </c>
      <c r="H296" t="s">
        <v>182</v>
      </c>
      <c r="I296">
        <f>I290*J296</f>
        <v>0.40500000000000003</v>
      </c>
      <c r="J296">
        <v>0.3</v>
      </c>
      <c r="K296">
        <v>0.3</v>
      </c>
      <c r="O296">
        <f t="shared" si="289"/>
        <v>13</v>
      </c>
      <c r="P296">
        <f t="shared" si="290"/>
        <v>13</v>
      </c>
      <c r="Q296">
        <f t="shared" si="291"/>
        <v>0</v>
      </c>
      <c r="R296">
        <f t="shared" si="292"/>
        <v>0</v>
      </c>
      <c r="S296">
        <f t="shared" si="293"/>
        <v>0</v>
      </c>
      <c r="T296">
        <f t="shared" si="294"/>
        <v>0</v>
      </c>
      <c r="U296">
        <f t="shared" si="295"/>
        <v>0</v>
      </c>
      <c r="V296">
        <f t="shared" si="296"/>
        <v>0</v>
      </c>
      <c r="W296">
        <f t="shared" si="297"/>
        <v>0</v>
      </c>
      <c r="X296">
        <f t="shared" si="298"/>
        <v>0</v>
      </c>
      <c r="Y296">
        <f t="shared" si="299"/>
        <v>0</v>
      </c>
      <c r="AA296">
        <v>86295184</v>
      </c>
      <c r="AB296">
        <f t="shared" si="300"/>
        <v>4.21</v>
      </c>
      <c r="AC296">
        <f t="shared" si="327"/>
        <v>4.21</v>
      </c>
      <c r="AD296">
        <f t="shared" si="301"/>
        <v>0</v>
      </c>
      <c r="AE296">
        <f t="shared" si="302"/>
        <v>0</v>
      </c>
      <c r="AF296">
        <f t="shared" si="303"/>
        <v>0</v>
      </c>
      <c r="AG296">
        <f t="shared" si="304"/>
        <v>0</v>
      </c>
      <c r="AH296">
        <f t="shared" si="305"/>
        <v>0</v>
      </c>
      <c r="AI296">
        <f t="shared" si="306"/>
        <v>0</v>
      </c>
      <c r="AJ296">
        <f t="shared" si="307"/>
        <v>0</v>
      </c>
      <c r="AK296">
        <v>4.21</v>
      </c>
      <c r="AL296">
        <v>4.21</v>
      </c>
      <c r="AM296">
        <v>0</v>
      </c>
      <c r="AN296">
        <v>0</v>
      </c>
      <c r="AO296">
        <v>0</v>
      </c>
      <c r="AP296">
        <v>0</v>
      </c>
      <c r="AQ296">
        <v>0</v>
      </c>
      <c r="AR296">
        <v>0</v>
      </c>
      <c r="AS296">
        <v>0</v>
      </c>
      <c r="AT296">
        <v>0</v>
      </c>
      <c r="AU296">
        <v>0</v>
      </c>
      <c r="AV296">
        <v>1</v>
      </c>
      <c r="AW296">
        <v>1</v>
      </c>
      <c r="AZ296">
        <v>1</v>
      </c>
      <c r="BA296">
        <v>1</v>
      </c>
      <c r="BB296">
        <v>1</v>
      </c>
      <c r="BC296">
        <v>7.56</v>
      </c>
      <c r="BD296" t="s">
        <v>6</v>
      </c>
      <c r="BE296" t="s">
        <v>6</v>
      </c>
      <c r="BF296" t="s">
        <v>6</v>
      </c>
      <c r="BG296" t="s">
        <v>6</v>
      </c>
      <c r="BH296">
        <v>3</v>
      </c>
      <c r="BI296">
        <v>1</v>
      </c>
      <c r="BJ296" t="s">
        <v>183</v>
      </c>
      <c r="BM296">
        <v>500001</v>
      </c>
      <c r="BN296">
        <v>0</v>
      </c>
      <c r="BO296" t="s">
        <v>6</v>
      </c>
      <c r="BP296">
        <v>0</v>
      </c>
      <c r="BQ296">
        <v>20</v>
      </c>
      <c r="BR296">
        <v>0</v>
      </c>
      <c r="BS296">
        <v>1</v>
      </c>
      <c r="BT296">
        <v>1</v>
      </c>
      <c r="BU296">
        <v>1</v>
      </c>
      <c r="BV296">
        <v>1</v>
      </c>
      <c r="BW296">
        <v>1</v>
      </c>
      <c r="BX296">
        <v>1</v>
      </c>
      <c r="BY296" t="s">
        <v>6</v>
      </c>
      <c r="BZ296">
        <v>0</v>
      </c>
      <c r="CA296">
        <v>0</v>
      </c>
      <c r="CB296" t="s">
        <v>6</v>
      </c>
      <c r="CE296">
        <v>0</v>
      </c>
      <c r="CF296">
        <v>0</v>
      </c>
      <c r="CG296">
        <v>0</v>
      </c>
      <c r="CM296">
        <v>0</v>
      </c>
      <c r="CN296" t="s">
        <v>6</v>
      </c>
      <c r="CO296">
        <v>0</v>
      </c>
      <c r="CP296">
        <f t="shared" si="308"/>
        <v>13</v>
      </c>
      <c r="CQ296">
        <f t="shared" si="309"/>
        <v>31.827599999999997</v>
      </c>
      <c r="CR296">
        <f t="shared" si="310"/>
        <v>0</v>
      </c>
      <c r="CS296">
        <f t="shared" si="311"/>
        <v>0</v>
      </c>
      <c r="CT296">
        <f t="shared" si="312"/>
        <v>0</v>
      </c>
      <c r="CU296">
        <f t="shared" si="313"/>
        <v>0</v>
      </c>
      <c r="CV296">
        <f t="shared" si="314"/>
        <v>0</v>
      </c>
      <c r="CW296">
        <f t="shared" si="315"/>
        <v>0</v>
      </c>
      <c r="CX296">
        <f t="shared" si="316"/>
        <v>0</v>
      </c>
      <c r="CY296">
        <f>(S296+R296)*(BZ296/100)</f>
        <v>0</v>
      </c>
      <c r="CZ296">
        <f>(S296+R296)*(CA296/100)</f>
        <v>0</v>
      </c>
      <c r="DC296" t="s">
        <v>6</v>
      </c>
      <c r="DD296" t="s">
        <v>6</v>
      </c>
      <c r="DE296" t="s">
        <v>6</v>
      </c>
      <c r="DF296" t="s">
        <v>6</v>
      </c>
      <c r="DG296" t="s">
        <v>6</v>
      </c>
      <c r="DH296" t="s">
        <v>6</v>
      </c>
      <c r="DI296" t="s">
        <v>6</v>
      </c>
      <c r="DJ296" t="s">
        <v>6</v>
      </c>
      <c r="DK296" t="s">
        <v>6</v>
      </c>
      <c r="DL296" t="s">
        <v>6</v>
      </c>
      <c r="DM296" t="s">
        <v>6</v>
      </c>
      <c r="DN296">
        <v>0</v>
      </c>
      <c r="DO296">
        <v>0</v>
      </c>
      <c r="DP296">
        <v>1</v>
      </c>
      <c r="DQ296">
        <v>1</v>
      </c>
      <c r="DU296">
        <v>1009</v>
      </c>
      <c r="DV296" t="s">
        <v>182</v>
      </c>
      <c r="DW296" t="e">
        <f>'2.Лок.смета.и.Акт'!#REF!</f>
        <v>#REF!</v>
      </c>
      <c r="DX296">
        <v>1</v>
      </c>
      <c r="DZ296" t="s">
        <v>6</v>
      </c>
      <c r="EA296" t="s">
        <v>6</v>
      </c>
      <c r="EB296" t="s">
        <v>6</v>
      </c>
      <c r="EC296" t="s">
        <v>6</v>
      </c>
      <c r="EE296">
        <v>54938781</v>
      </c>
      <c r="EF296">
        <v>20</v>
      </c>
      <c r="EG296" t="s">
        <v>34</v>
      </c>
      <c r="EH296">
        <v>0</v>
      </c>
      <c r="EI296" t="s">
        <v>6</v>
      </c>
      <c r="EJ296">
        <v>1</v>
      </c>
      <c r="EK296">
        <v>500001</v>
      </c>
      <c r="EL296" t="s">
        <v>35</v>
      </c>
      <c r="EM296" t="s">
        <v>36</v>
      </c>
      <c r="EO296" t="s">
        <v>6</v>
      </c>
      <c r="EQ296">
        <v>0</v>
      </c>
      <c r="ER296">
        <v>30</v>
      </c>
      <c r="ES296">
        <v>4.21</v>
      </c>
      <c r="ET296">
        <v>0</v>
      </c>
      <c r="EU296">
        <v>0</v>
      </c>
      <c r="EV296">
        <v>0</v>
      </c>
      <c r="EW296">
        <v>0</v>
      </c>
      <c r="EX296">
        <v>0</v>
      </c>
      <c r="EZ296">
        <v>5</v>
      </c>
      <c r="FC296">
        <v>0</v>
      </c>
      <c r="FD296">
        <v>18</v>
      </c>
      <c r="FF296">
        <v>30</v>
      </c>
      <c r="FQ296">
        <v>0</v>
      </c>
      <c r="FR296">
        <f t="shared" si="317"/>
        <v>0</v>
      </c>
      <c r="FS296">
        <v>0</v>
      </c>
      <c r="FX296">
        <v>0</v>
      </c>
      <c r="FY296">
        <v>0</v>
      </c>
      <c r="GA296" t="s">
        <v>184</v>
      </c>
      <c r="GD296">
        <v>1</v>
      </c>
      <c r="GF296">
        <v>-2014069362</v>
      </c>
      <c r="GG296">
        <v>2</v>
      </c>
      <c r="GH296">
        <v>3</v>
      </c>
      <c r="GI296">
        <v>5</v>
      </c>
      <c r="GJ296">
        <v>0</v>
      </c>
      <c r="GK296">
        <v>0</v>
      </c>
      <c r="GL296">
        <f t="shared" si="318"/>
        <v>0</v>
      </c>
      <c r="GM296">
        <f t="shared" si="319"/>
        <v>13</v>
      </c>
      <c r="GN296">
        <f t="shared" si="320"/>
        <v>13</v>
      </c>
      <c r="GO296">
        <f t="shared" si="321"/>
        <v>0</v>
      </c>
      <c r="GP296">
        <f t="shared" si="322"/>
        <v>0</v>
      </c>
      <c r="GR296">
        <v>1</v>
      </c>
      <c r="GS296">
        <v>1</v>
      </c>
      <c r="GT296">
        <v>0</v>
      </c>
      <c r="GU296" t="s">
        <v>6</v>
      </c>
      <c r="GV296">
        <f t="shared" si="323"/>
        <v>0</v>
      </c>
      <c r="GW296">
        <v>1</v>
      </c>
      <c r="GX296">
        <f t="shared" si="324"/>
        <v>0</v>
      </c>
      <c r="HA296">
        <v>0</v>
      </c>
      <c r="HB296">
        <v>0</v>
      </c>
      <c r="HC296">
        <f t="shared" si="325"/>
        <v>0</v>
      </c>
      <c r="HE296" t="s">
        <v>38</v>
      </c>
      <c r="HF296" t="s">
        <v>39</v>
      </c>
      <c r="HM296" t="s">
        <v>6</v>
      </c>
      <c r="HN296" t="s">
        <v>6</v>
      </c>
      <c r="HO296" t="s">
        <v>6</v>
      </c>
      <c r="HP296" t="s">
        <v>6</v>
      </c>
      <c r="HQ296" t="s">
        <v>6</v>
      </c>
      <c r="IF296">
        <v>-1</v>
      </c>
      <c r="IK296">
        <v>0</v>
      </c>
    </row>
    <row r="297" spans="1:255" x14ac:dyDescent="0.2">
      <c r="A297" s="2">
        <v>18</v>
      </c>
      <c r="B297" s="2">
        <v>1</v>
      </c>
      <c r="C297" s="2">
        <v>447</v>
      </c>
      <c r="D297" s="2"/>
      <c r="E297" s="2" t="s">
        <v>450</v>
      </c>
      <c r="F297" s="2" t="s">
        <v>186</v>
      </c>
      <c r="G297" s="2" t="s">
        <v>187</v>
      </c>
      <c r="H297" s="2" t="s">
        <v>182</v>
      </c>
      <c r="I297" s="2">
        <f>I289*J297</f>
        <v>3.645</v>
      </c>
      <c r="J297" s="216">
        <f>'5.Ведомость_списания'!F142</f>
        <v>2.6999999999999997</v>
      </c>
      <c r="K297" s="2">
        <v>2.7</v>
      </c>
      <c r="L297" s="2"/>
      <c r="M297" s="2"/>
      <c r="N297" s="2"/>
      <c r="O297" s="2">
        <f t="shared" si="289"/>
        <v>120</v>
      </c>
      <c r="P297" s="2">
        <f t="shared" si="290"/>
        <v>120</v>
      </c>
      <c r="Q297" s="2">
        <f t="shared" si="291"/>
        <v>0</v>
      </c>
      <c r="R297" s="2">
        <f t="shared" si="292"/>
        <v>0</v>
      </c>
      <c r="S297" s="2">
        <f t="shared" si="293"/>
        <v>0</v>
      </c>
      <c r="T297" s="2">
        <f t="shared" si="294"/>
        <v>0</v>
      </c>
      <c r="U297" s="2">
        <f t="shared" si="295"/>
        <v>0</v>
      </c>
      <c r="V297" s="2">
        <f t="shared" si="296"/>
        <v>0</v>
      </c>
      <c r="W297" s="2">
        <f t="shared" si="297"/>
        <v>0</v>
      </c>
      <c r="X297" s="2">
        <f t="shared" si="298"/>
        <v>0</v>
      </c>
      <c r="Y297" s="2">
        <f t="shared" si="299"/>
        <v>0</v>
      </c>
      <c r="Z297" s="2"/>
      <c r="AA297" s="2">
        <v>86295183</v>
      </c>
      <c r="AB297" s="2">
        <f t="shared" si="300"/>
        <v>32.79</v>
      </c>
      <c r="AC297" s="2">
        <f t="shared" si="327"/>
        <v>32.79</v>
      </c>
      <c r="AD297" s="2">
        <f t="shared" si="301"/>
        <v>0</v>
      </c>
      <c r="AE297" s="2">
        <f t="shared" si="302"/>
        <v>0</v>
      </c>
      <c r="AF297" s="2">
        <f t="shared" si="303"/>
        <v>0</v>
      </c>
      <c r="AG297" s="2">
        <f t="shared" si="304"/>
        <v>0</v>
      </c>
      <c r="AH297" s="2">
        <f t="shared" si="305"/>
        <v>0</v>
      </c>
      <c r="AI297" s="2">
        <f t="shared" si="306"/>
        <v>0</v>
      </c>
      <c r="AJ297" s="2">
        <f t="shared" si="307"/>
        <v>0</v>
      </c>
      <c r="AK297" s="2">
        <v>32.79</v>
      </c>
      <c r="AL297" s="110">
        <f>'1.Лок.смета.и.Акт'!F555</f>
        <v>32.79</v>
      </c>
      <c r="AM297" s="2">
        <v>0</v>
      </c>
      <c r="AN297" s="2">
        <v>0</v>
      </c>
      <c r="AO297" s="2">
        <v>0</v>
      </c>
      <c r="AP297" s="2">
        <v>0</v>
      </c>
      <c r="AQ297" s="2">
        <v>0</v>
      </c>
      <c r="AR297" s="2">
        <v>0</v>
      </c>
      <c r="AS297" s="2">
        <v>0</v>
      </c>
      <c r="AT297" s="2">
        <v>0</v>
      </c>
      <c r="AU297" s="2">
        <v>0</v>
      </c>
      <c r="AV297" s="2">
        <v>1</v>
      </c>
      <c r="AW297" s="2">
        <v>1</v>
      </c>
      <c r="AX297" s="2"/>
      <c r="AY297" s="2"/>
      <c r="AZ297" s="2">
        <v>1</v>
      </c>
      <c r="BA297" s="2">
        <v>1</v>
      </c>
      <c r="BB297" s="2">
        <v>1</v>
      </c>
      <c r="BC297" s="2">
        <v>1</v>
      </c>
      <c r="BD297" s="2" t="s">
        <v>6</v>
      </c>
      <c r="BE297" s="2" t="s">
        <v>6</v>
      </c>
      <c r="BF297" s="2" t="s">
        <v>6</v>
      </c>
      <c r="BG297" s="2" t="s">
        <v>6</v>
      </c>
      <c r="BH297" s="2">
        <v>3</v>
      </c>
      <c r="BI297" s="2">
        <v>1</v>
      </c>
      <c r="BJ297" s="2" t="s">
        <v>188</v>
      </c>
      <c r="BK297" s="2"/>
      <c r="BL297" s="2"/>
      <c r="BM297" s="2">
        <v>500001</v>
      </c>
      <c r="BN297" s="2">
        <v>0</v>
      </c>
      <c r="BO297" s="2" t="s">
        <v>6</v>
      </c>
      <c r="BP297" s="2">
        <v>0</v>
      </c>
      <c r="BQ297" s="2">
        <v>20</v>
      </c>
      <c r="BR297" s="2">
        <v>0</v>
      </c>
      <c r="BS297" s="2">
        <v>1</v>
      </c>
      <c r="BT297" s="2">
        <v>1</v>
      </c>
      <c r="BU297" s="2">
        <v>1</v>
      </c>
      <c r="BV297" s="2">
        <v>1</v>
      </c>
      <c r="BW297" s="2">
        <v>1</v>
      </c>
      <c r="BX297" s="2">
        <v>1</v>
      </c>
      <c r="BY297" s="2" t="s">
        <v>6</v>
      </c>
      <c r="BZ297" s="2">
        <v>0</v>
      </c>
      <c r="CA297" s="2">
        <v>0</v>
      </c>
      <c r="CB297" s="2" t="s">
        <v>6</v>
      </c>
      <c r="CC297" s="2"/>
      <c r="CD297" s="2"/>
      <c r="CE297" s="2">
        <v>0</v>
      </c>
      <c r="CF297" s="2">
        <v>0</v>
      </c>
      <c r="CG297" s="2">
        <v>0</v>
      </c>
      <c r="CH297" s="2"/>
      <c r="CI297" s="2"/>
      <c r="CJ297" s="2"/>
      <c r="CK297" s="2"/>
      <c r="CL297" s="2"/>
      <c r="CM297" s="2">
        <v>0</v>
      </c>
      <c r="CN297" s="2" t="s">
        <v>6</v>
      </c>
      <c r="CO297" s="2">
        <v>0</v>
      </c>
      <c r="CP297" s="2">
        <f t="shared" si="308"/>
        <v>120</v>
      </c>
      <c r="CQ297" s="2">
        <f t="shared" si="309"/>
        <v>32.79</v>
      </c>
      <c r="CR297" s="2">
        <f t="shared" si="310"/>
        <v>0</v>
      </c>
      <c r="CS297" s="2">
        <f t="shared" si="311"/>
        <v>0</v>
      </c>
      <c r="CT297" s="2">
        <f t="shared" si="312"/>
        <v>0</v>
      </c>
      <c r="CU297" s="2">
        <f t="shared" si="313"/>
        <v>0</v>
      </c>
      <c r="CV297" s="2">
        <f t="shared" si="314"/>
        <v>0</v>
      </c>
      <c r="CW297" s="2">
        <f t="shared" si="315"/>
        <v>0</v>
      </c>
      <c r="CX297" s="2">
        <f t="shared" si="316"/>
        <v>0</v>
      </c>
      <c r="CY297" s="2">
        <f>(((S297+(R297*IF(0,0,1)))*AT297)/100)</f>
        <v>0</v>
      </c>
      <c r="CZ297" s="2">
        <f>(((S297+(R297*IF(0,0,1)))*AU297)/100)</f>
        <v>0</v>
      </c>
      <c r="DA297" s="2"/>
      <c r="DB297" s="2"/>
      <c r="DC297" s="2" t="s">
        <v>6</v>
      </c>
      <c r="DD297" s="2" t="s">
        <v>6</v>
      </c>
      <c r="DE297" s="2" t="s">
        <v>6</v>
      </c>
      <c r="DF297" s="2" t="s">
        <v>6</v>
      </c>
      <c r="DG297" s="2" t="s">
        <v>6</v>
      </c>
      <c r="DH297" s="2" t="s">
        <v>6</v>
      </c>
      <c r="DI297" s="2" t="s">
        <v>6</v>
      </c>
      <c r="DJ297" s="2" t="s">
        <v>6</v>
      </c>
      <c r="DK297" s="2" t="s">
        <v>6</v>
      </c>
      <c r="DL297" s="2" t="s">
        <v>6</v>
      </c>
      <c r="DM297" s="2" t="s">
        <v>6</v>
      </c>
      <c r="DN297" s="2">
        <v>0</v>
      </c>
      <c r="DO297" s="2">
        <v>0</v>
      </c>
      <c r="DP297" s="2">
        <v>1</v>
      </c>
      <c r="DQ297" s="2">
        <v>1</v>
      </c>
      <c r="DR297" s="2"/>
      <c r="DS297" s="2"/>
      <c r="DT297" s="2"/>
      <c r="DU297" s="2">
        <v>1009</v>
      </c>
      <c r="DV297" s="2" t="s">
        <v>182</v>
      </c>
      <c r="DW297" s="2" t="s">
        <v>182</v>
      </c>
      <c r="DX297" s="2">
        <v>1</v>
      </c>
      <c r="DY297" s="2"/>
      <c r="DZ297" s="2" t="s">
        <v>6</v>
      </c>
      <c r="EA297" s="2" t="s">
        <v>6</v>
      </c>
      <c r="EB297" s="2" t="s">
        <v>6</v>
      </c>
      <c r="EC297" s="2" t="s">
        <v>6</v>
      </c>
      <c r="ED297" s="2"/>
      <c r="EE297" s="2">
        <v>54938781</v>
      </c>
      <c r="EF297" s="2">
        <v>20</v>
      </c>
      <c r="EG297" s="2" t="s">
        <v>34</v>
      </c>
      <c r="EH297" s="2">
        <v>0</v>
      </c>
      <c r="EI297" s="2" t="s">
        <v>6</v>
      </c>
      <c r="EJ297" s="2">
        <v>1</v>
      </c>
      <c r="EK297" s="2">
        <v>500001</v>
      </c>
      <c r="EL297" s="2" t="s">
        <v>35</v>
      </c>
      <c r="EM297" s="2" t="s">
        <v>36</v>
      </c>
      <c r="EN297" s="2"/>
      <c r="EO297" s="2" t="s">
        <v>6</v>
      </c>
      <c r="EP297" s="2"/>
      <c r="EQ297" s="2">
        <v>0</v>
      </c>
      <c r="ER297" s="2">
        <v>32.79</v>
      </c>
      <c r="ES297" s="110">
        <f>'1.Лок.смета.и.Акт'!F555</f>
        <v>32.79</v>
      </c>
      <c r="ET297" s="2">
        <v>0</v>
      </c>
      <c r="EU297" s="2">
        <v>0</v>
      </c>
      <c r="EV297" s="2">
        <v>0</v>
      </c>
      <c r="EW297" s="2">
        <v>0</v>
      </c>
      <c r="EX297" s="2">
        <v>0</v>
      </c>
      <c r="EY297" s="2"/>
      <c r="EZ297" s="2"/>
      <c r="FA297" s="2"/>
      <c r="FB297" s="2"/>
      <c r="FC297" s="2"/>
      <c r="FD297" s="2"/>
      <c r="FE297" s="2"/>
      <c r="FF297" s="2"/>
      <c r="FG297" s="2"/>
      <c r="FH297" s="2"/>
      <c r="FI297" s="2"/>
      <c r="FJ297" s="2"/>
      <c r="FK297" s="2"/>
      <c r="FL297" s="2"/>
      <c r="FM297" s="2"/>
      <c r="FN297" s="2"/>
      <c r="FO297" s="2"/>
      <c r="FP297" s="2"/>
      <c r="FQ297" s="2">
        <v>0</v>
      </c>
      <c r="FR297" s="2">
        <f t="shared" si="317"/>
        <v>0</v>
      </c>
      <c r="FS297" s="2">
        <v>0</v>
      </c>
      <c r="FT297" s="2"/>
      <c r="FU297" s="2"/>
      <c r="FV297" s="2"/>
      <c r="FW297" s="2"/>
      <c r="FX297" s="2">
        <v>0</v>
      </c>
      <c r="FY297" s="2">
        <v>0</v>
      </c>
      <c r="FZ297" s="2"/>
      <c r="GA297" s="2" t="s">
        <v>6</v>
      </c>
      <c r="GB297" s="2"/>
      <c r="GC297" s="2"/>
      <c r="GD297" s="2">
        <v>1</v>
      </c>
      <c r="GE297" s="2"/>
      <c r="GF297" s="2">
        <v>1530665707</v>
      </c>
      <c r="GG297" s="2">
        <v>2</v>
      </c>
      <c r="GH297" s="2">
        <v>0</v>
      </c>
      <c r="GI297" s="2">
        <v>-2</v>
      </c>
      <c r="GJ297" s="2">
        <v>0</v>
      </c>
      <c r="GK297" s="2">
        <v>0</v>
      </c>
      <c r="GL297" s="2">
        <f t="shared" si="318"/>
        <v>0</v>
      </c>
      <c r="GM297" s="2">
        <f t="shared" si="319"/>
        <v>120</v>
      </c>
      <c r="GN297" s="2">
        <f t="shared" si="320"/>
        <v>120</v>
      </c>
      <c r="GO297" s="2">
        <f t="shared" si="321"/>
        <v>0</v>
      </c>
      <c r="GP297" s="2">
        <f t="shared" si="322"/>
        <v>0</v>
      </c>
      <c r="GQ297" s="2"/>
      <c r="GR297" s="2">
        <v>0</v>
      </c>
      <c r="GS297" s="2">
        <v>3</v>
      </c>
      <c r="GT297" s="2">
        <v>0</v>
      </c>
      <c r="GU297" s="2" t="s">
        <v>6</v>
      </c>
      <c r="GV297" s="2">
        <f t="shared" si="323"/>
        <v>0</v>
      </c>
      <c r="GW297" s="2">
        <v>1</v>
      </c>
      <c r="GX297" s="2">
        <f t="shared" si="324"/>
        <v>0</v>
      </c>
      <c r="GY297" s="2"/>
      <c r="GZ297" s="2"/>
      <c r="HA297" s="2">
        <v>0</v>
      </c>
      <c r="HB297" s="2">
        <v>0</v>
      </c>
      <c r="HC297" s="2">
        <f t="shared" si="325"/>
        <v>0</v>
      </c>
      <c r="HD297" s="2"/>
      <c r="HE297" s="2" t="s">
        <v>6</v>
      </c>
      <c r="HF297" s="2" t="s">
        <v>6</v>
      </c>
      <c r="HG297" s="2"/>
      <c r="HH297" s="2"/>
      <c r="HI297" s="2"/>
      <c r="HJ297" s="2"/>
      <c r="HK297" s="2"/>
      <c r="HL297" s="2"/>
      <c r="HM297" s="2" t="s">
        <v>6</v>
      </c>
      <c r="HN297" s="2" t="s">
        <v>6</v>
      </c>
      <c r="HO297" s="2" t="s">
        <v>6</v>
      </c>
      <c r="HP297" s="2" t="s">
        <v>6</v>
      </c>
      <c r="HQ297" s="2" t="s">
        <v>6</v>
      </c>
      <c r="HR297" s="2"/>
      <c r="HS297" s="2"/>
      <c r="HT297" s="2"/>
      <c r="HU297" s="2"/>
      <c r="HV297" s="2"/>
      <c r="HW297" s="2"/>
      <c r="HX297" s="2"/>
      <c r="HY297" s="2"/>
      <c r="HZ297" s="2"/>
      <c r="IA297" s="2"/>
      <c r="IB297" s="2"/>
      <c r="IC297" s="2"/>
      <c r="ID297" s="2"/>
      <c r="IE297" s="2"/>
      <c r="IF297" s="2">
        <v>-1</v>
      </c>
      <c r="IG297" s="2"/>
      <c r="IH297" s="2"/>
      <c r="II297" s="2"/>
      <c r="IJ297" s="2"/>
      <c r="IK297" s="2">
        <v>0</v>
      </c>
      <c r="IL297" s="2"/>
      <c r="IM297" s="2"/>
      <c r="IN297" s="2"/>
      <c r="IO297" s="2"/>
      <c r="IP297" s="2"/>
      <c r="IQ297" s="2"/>
      <c r="IR297" s="2"/>
      <c r="IS297" s="2"/>
      <c r="IT297" s="2"/>
      <c r="IU297" s="2"/>
    </row>
    <row r="298" spans="1:255" x14ac:dyDescent="0.2">
      <c r="A298">
        <v>18</v>
      </c>
      <c r="B298">
        <v>1</v>
      </c>
      <c r="C298">
        <v>455</v>
      </c>
      <c r="E298" t="s">
        <v>450</v>
      </c>
      <c r="F298" t="e">
        <f>'2.Лок.смета.и.Акт'!#REF!</f>
        <v>#REF!</v>
      </c>
      <c r="G298" t="s">
        <v>187</v>
      </c>
      <c r="H298" t="s">
        <v>182</v>
      </c>
      <c r="I298">
        <f>I290*J298</f>
        <v>3.645</v>
      </c>
      <c r="J298">
        <v>2.6999999999999997</v>
      </c>
      <c r="K298">
        <v>2.7</v>
      </c>
      <c r="O298">
        <f t="shared" si="289"/>
        <v>251</v>
      </c>
      <c r="P298">
        <f t="shared" si="290"/>
        <v>251</v>
      </c>
      <c r="Q298">
        <f t="shared" si="291"/>
        <v>0</v>
      </c>
      <c r="R298">
        <f t="shared" si="292"/>
        <v>0</v>
      </c>
      <c r="S298">
        <f t="shared" si="293"/>
        <v>0</v>
      </c>
      <c r="T298">
        <f t="shared" si="294"/>
        <v>0</v>
      </c>
      <c r="U298">
        <f t="shared" si="295"/>
        <v>0</v>
      </c>
      <c r="V298">
        <f t="shared" si="296"/>
        <v>0</v>
      </c>
      <c r="W298">
        <f t="shared" si="297"/>
        <v>0</v>
      </c>
      <c r="X298">
        <f t="shared" si="298"/>
        <v>0</v>
      </c>
      <c r="Y298">
        <f t="shared" si="299"/>
        <v>0</v>
      </c>
      <c r="AA298">
        <v>86295184</v>
      </c>
      <c r="AB298">
        <f t="shared" si="300"/>
        <v>9.1199999999999992</v>
      </c>
      <c r="AC298">
        <f t="shared" si="327"/>
        <v>9.1199999999999992</v>
      </c>
      <c r="AD298">
        <f t="shared" si="301"/>
        <v>0</v>
      </c>
      <c r="AE298">
        <f t="shared" si="302"/>
        <v>0</v>
      </c>
      <c r="AF298">
        <f t="shared" si="303"/>
        <v>0</v>
      </c>
      <c r="AG298">
        <f t="shared" si="304"/>
        <v>0</v>
      </c>
      <c r="AH298">
        <f t="shared" si="305"/>
        <v>0</v>
      </c>
      <c r="AI298">
        <f t="shared" si="306"/>
        <v>0</v>
      </c>
      <c r="AJ298">
        <f t="shared" si="307"/>
        <v>0</v>
      </c>
      <c r="AK298">
        <v>9.1199999999999992</v>
      </c>
      <c r="AL298">
        <v>9.1199999999999992</v>
      </c>
      <c r="AM298">
        <v>0</v>
      </c>
      <c r="AN298">
        <v>0</v>
      </c>
      <c r="AO298">
        <v>0</v>
      </c>
      <c r="AP298">
        <v>0</v>
      </c>
      <c r="AQ298">
        <v>0</v>
      </c>
      <c r="AR298">
        <v>0</v>
      </c>
      <c r="AS298">
        <v>0</v>
      </c>
      <c r="AT298">
        <v>0</v>
      </c>
      <c r="AU298">
        <v>0</v>
      </c>
      <c r="AV298">
        <v>1</v>
      </c>
      <c r="AW298">
        <v>1</v>
      </c>
      <c r="AZ298">
        <v>1</v>
      </c>
      <c r="BA298">
        <v>1</v>
      </c>
      <c r="BB298">
        <v>1</v>
      </c>
      <c r="BC298">
        <v>7.56</v>
      </c>
      <c r="BD298" t="s">
        <v>6</v>
      </c>
      <c r="BE298" t="s">
        <v>6</v>
      </c>
      <c r="BF298" t="s">
        <v>6</v>
      </c>
      <c r="BG298" t="s">
        <v>6</v>
      </c>
      <c r="BH298">
        <v>3</v>
      </c>
      <c r="BI298">
        <v>1</v>
      </c>
      <c r="BJ298" t="s">
        <v>188</v>
      </c>
      <c r="BM298">
        <v>500001</v>
      </c>
      <c r="BN298">
        <v>0</v>
      </c>
      <c r="BO298" t="s">
        <v>6</v>
      </c>
      <c r="BP298">
        <v>0</v>
      </c>
      <c r="BQ298">
        <v>20</v>
      </c>
      <c r="BR298">
        <v>0</v>
      </c>
      <c r="BS298">
        <v>1</v>
      </c>
      <c r="BT298">
        <v>1</v>
      </c>
      <c r="BU298">
        <v>1</v>
      </c>
      <c r="BV298">
        <v>1</v>
      </c>
      <c r="BW298">
        <v>1</v>
      </c>
      <c r="BX298">
        <v>1</v>
      </c>
      <c r="BY298" t="s">
        <v>6</v>
      </c>
      <c r="BZ298">
        <v>0</v>
      </c>
      <c r="CA298">
        <v>0</v>
      </c>
      <c r="CB298" t="s">
        <v>6</v>
      </c>
      <c r="CE298">
        <v>0</v>
      </c>
      <c r="CF298">
        <v>0</v>
      </c>
      <c r="CG298">
        <v>0</v>
      </c>
      <c r="CM298">
        <v>0</v>
      </c>
      <c r="CN298" t="s">
        <v>6</v>
      </c>
      <c r="CO298">
        <v>0</v>
      </c>
      <c r="CP298">
        <f t="shared" si="308"/>
        <v>251</v>
      </c>
      <c r="CQ298">
        <f t="shared" si="309"/>
        <v>68.947199999999995</v>
      </c>
      <c r="CR298">
        <f t="shared" si="310"/>
        <v>0</v>
      </c>
      <c r="CS298">
        <f t="shared" si="311"/>
        <v>0</v>
      </c>
      <c r="CT298">
        <f t="shared" si="312"/>
        <v>0</v>
      </c>
      <c r="CU298">
        <f t="shared" si="313"/>
        <v>0</v>
      </c>
      <c r="CV298">
        <f t="shared" si="314"/>
        <v>0</v>
      </c>
      <c r="CW298">
        <f t="shared" si="315"/>
        <v>0</v>
      </c>
      <c r="CX298">
        <f t="shared" si="316"/>
        <v>0</v>
      </c>
      <c r="CY298">
        <f>(S298+R298)*(BZ298/100)</f>
        <v>0</v>
      </c>
      <c r="CZ298">
        <f>(S298+R298)*(CA298/100)</f>
        <v>0</v>
      </c>
      <c r="DC298" t="s">
        <v>6</v>
      </c>
      <c r="DD298" t="s">
        <v>6</v>
      </c>
      <c r="DE298" t="s">
        <v>6</v>
      </c>
      <c r="DF298" t="s">
        <v>6</v>
      </c>
      <c r="DG298" t="s">
        <v>6</v>
      </c>
      <c r="DH298" t="s">
        <v>6</v>
      </c>
      <c r="DI298" t="s">
        <v>6</v>
      </c>
      <c r="DJ298" t="s">
        <v>6</v>
      </c>
      <c r="DK298" t="s">
        <v>6</v>
      </c>
      <c r="DL298" t="s">
        <v>6</v>
      </c>
      <c r="DM298" t="s">
        <v>6</v>
      </c>
      <c r="DN298">
        <v>0</v>
      </c>
      <c r="DO298">
        <v>0</v>
      </c>
      <c r="DP298">
        <v>1</v>
      </c>
      <c r="DQ298">
        <v>1</v>
      </c>
      <c r="DU298">
        <v>1009</v>
      </c>
      <c r="DV298" t="s">
        <v>182</v>
      </c>
      <c r="DW298" t="e">
        <f>'2.Лок.смета.и.Акт'!#REF!</f>
        <v>#REF!</v>
      </c>
      <c r="DX298">
        <v>1</v>
      </c>
      <c r="DZ298" t="s">
        <v>6</v>
      </c>
      <c r="EA298" t="s">
        <v>6</v>
      </c>
      <c r="EB298" t="s">
        <v>6</v>
      </c>
      <c r="EC298" t="s">
        <v>6</v>
      </c>
      <c r="EE298">
        <v>54938781</v>
      </c>
      <c r="EF298">
        <v>20</v>
      </c>
      <c r="EG298" t="s">
        <v>34</v>
      </c>
      <c r="EH298">
        <v>0</v>
      </c>
      <c r="EI298" t="s">
        <v>6</v>
      </c>
      <c r="EJ298">
        <v>1</v>
      </c>
      <c r="EK298">
        <v>500001</v>
      </c>
      <c r="EL298" t="s">
        <v>35</v>
      </c>
      <c r="EM298" t="s">
        <v>36</v>
      </c>
      <c r="EO298" t="s">
        <v>6</v>
      </c>
      <c r="EQ298">
        <v>0</v>
      </c>
      <c r="ER298">
        <v>65.040000000000006</v>
      </c>
      <c r="ES298">
        <v>9.1199999999999992</v>
      </c>
      <c r="ET298">
        <v>0</v>
      </c>
      <c r="EU298">
        <v>0</v>
      </c>
      <c r="EV298">
        <v>0</v>
      </c>
      <c r="EW298">
        <v>0</v>
      </c>
      <c r="EX298">
        <v>0</v>
      </c>
      <c r="EZ298">
        <v>5</v>
      </c>
      <c r="FC298">
        <v>0</v>
      </c>
      <c r="FD298">
        <v>18</v>
      </c>
      <c r="FF298">
        <v>65.040000000000006</v>
      </c>
      <c r="FQ298">
        <v>0</v>
      </c>
      <c r="FR298">
        <f t="shared" si="317"/>
        <v>0</v>
      </c>
      <c r="FS298">
        <v>0</v>
      </c>
      <c r="FX298">
        <v>0</v>
      </c>
      <c r="FY298">
        <v>0</v>
      </c>
      <c r="GA298" t="s">
        <v>189</v>
      </c>
      <c r="GD298">
        <v>1</v>
      </c>
      <c r="GF298">
        <v>1530665707</v>
      </c>
      <c r="GG298">
        <v>2</v>
      </c>
      <c r="GH298">
        <v>3</v>
      </c>
      <c r="GI298">
        <v>5</v>
      </c>
      <c r="GJ298">
        <v>0</v>
      </c>
      <c r="GK298">
        <v>0</v>
      </c>
      <c r="GL298">
        <f t="shared" si="318"/>
        <v>0</v>
      </c>
      <c r="GM298">
        <f t="shared" si="319"/>
        <v>251</v>
      </c>
      <c r="GN298">
        <f t="shared" si="320"/>
        <v>251</v>
      </c>
      <c r="GO298">
        <f t="shared" si="321"/>
        <v>0</v>
      </c>
      <c r="GP298">
        <f t="shared" si="322"/>
        <v>0</v>
      </c>
      <c r="GR298">
        <v>1</v>
      </c>
      <c r="GS298">
        <v>1</v>
      </c>
      <c r="GT298">
        <v>0</v>
      </c>
      <c r="GU298" t="s">
        <v>6</v>
      </c>
      <c r="GV298">
        <f t="shared" si="323"/>
        <v>0</v>
      </c>
      <c r="GW298">
        <v>1</v>
      </c>
      <c r="GX298">
        <f t="shared" si="324"/>
        <v>0</v>
      </c>
      <c r="HA298">
        <v>0</v>
      </c>
      <c r="HB298">
        <v>0</v>
      </c>
      <c r="HC298">
        <f t="shared" si="325"/>
        <v>0</v>
      </c>
      <c r="HE298" t="s">
        <v>38</v>
      </c>
      <c r="HF298" t="s">
        <v>39</v>
      </c>
      <c r="HM298" t="s">
        <v>6</v>
      </c>
      <c r="HN298" t="s">
        <v>6</v>
      </c>
      <c r="HO298" t="s">
        <v>6</v>
      </c>
      <c r="HP298" t="s">
        <v>6</v>
      </c>
      <c r="HQ298" t="s">
        <v>6</v>
      </c>
      <c r="IF298">
        <v>-1</v>
      </c>
      <c r="IK298">
        <v>0</v>
      </c>
    </row>
    <row r="299" spans="1:255" x14ac:dyDescent="0.2">
      <c r="A299" s="2">
        <v>17</v>
      </c>
      <c r="B299" s="2">
        <v>1</v>
      </c>
      <c r="C299" s="2">
        <f>ROW(SmtRes!A461)</f>
        <v>461</v>
      </c>
      <c r="D299" s="2">
        <f>ROW(EtalonRes!A497)</f>
        <v>497</v>
      </c>
      <c r="E299" s="2" t="s">
        <v>451</v>
      </c>
      <c r="F299" s="2" t="s">
        <v>191</v>
      </c>
      <c r="G299" s="2" t="s">
        <v>192</v>
      </c>
      <c r="H299" s="2" t="s">
        <v>193</v>
      </c>
      <c r="I299" s="2">
        <f>'2.Лок.смета.и.Акт'!E60</f>
        <v>1.15E-2</v>
      </c>
      <c r="J299" s="2">
        <v>0</v>
      </c>
      <c r="K299" s="2">
        <v>1.15E-2</v>
      </c>
      <c r="L299" s="2"/>
      <c r="M299" s="2"/>
      <c r="N299" s="2"/>
      <c r="O299" s="2">
        <f t="shared" si="289"/>
        <v>26</v>
      </c>
      <c r="P299" s="2">
        <f t="shared" si="290"/>
        <v>0</v>
      </c>
      <c r="Q299" s="2">
        <f t="shared" si="291"/>
        <v>6</v>
      </c>
      <c r="R299" s="2">
        <f t="shared" si="292"/>
        <v>0</v>
      </c>
      <c r="S299" s="2">
        <f t="shared" si="293"/>
        <v>20</v>
      </c>
      <c r="T299" s="2">
        <f t="shared" si="294"/>
        <v>0</v>
      </c>
      <c r="U299" s="2">
        <f t="shared" si="295"/>
        <v>1.9550000000000001</v>
      </c>
      <c r="V299" s="2">
        <f t="shared" si="296"/>
        <v>0</v>
      </c>
      <c r="W299" s="2">
        <f t="shared" si="297"/>
        <v>0</v>
      </c>
      <c r="X299" s="2">
        <f t="shared" si="298"/>
        <v>26</v>
      </c>
      <c r="Y299" s="2">
        <f t="shared" si="299"/>
        <v>17</v>
      </c>
      <c r="Z299" s="2"/>
      <c r="AA299" s="2">
        <v>86295183</v>
      </c>
      <c r="AB299" s="2">
        <f t="shared" si="300"/>
        <v>2232.2600000000002</v>
      </c>
      <c r="AC299" s="2">
        <f>ROUND((ES299+(SUM(SmtRes!BC457:'SmtRes'!BC461)+SUM(EtalonRes!AL493:'EtalonRes'!AL497))),2)</f>
        <v>0</v>
      </c>
      <c r="AD299" s="2">
        <f t="shared" si="301"/>
        <v>481.26</v>
      </c>
      <c r="AE299" s="2">
        <f t="shared" si="302"/>
        <v>0</v>
      </c>
      <c r="AF299" s="2">
        <f t="shared" si="303"/>
        <v>1751</v>
      </c>
      <c r="AG299" s="2">
        <f t="shared" si="304"/>
        <v>0</v>
      </c>
      <c r="AH299" s="2">
        <f t="shared" si="305"/>
        <v>170</v>
      </c>
      <c r="AI299" s="2">
        <f t="shared" si="306"/>
        <v>0</v>
      </c>
      <c r="AJ299" s="2">
        <f t="shared" si="307"/>
        <v>0</v>
      </c>
      <c r="AK299" s="2">
        <v>10206.26</v>
      </c>
      <c r="AL299" s="2">
        <v>7974</v>
      </c>
      <c r="AM299" s="2">
        <v>481.26</v>
      </c>
      <c r="AN299" s="2">
        <v>0</v>
      </c>
      <c r="AO299" s="2">
        <v>1751</v>
      </c>
      <c r="AP299" s="2">
        <v>0</v>
      </c>
      <c r="AQ299" s="2">
        <v>170</v>
      </c>
      <c r="AR299" s="2">
        <v>0</v>
      </c>
      <c r="AS299" s="2">
        <v>0</v>
      </c>
      <c r="AT299" s="2">
        <v>130</v>
      </c>
      <c r="AU299" s="2">
        <v>85</v>
      </c>
      <c r="AV299" s="2">
        <v>1</v>
      </c>
      <c r="AW299" s="2">
        <v>1</v>
      </c>
      <c r="AX299" s="2"/>
      <c r="AY299" s="2"/>
      <c r="AZ299" s="2">
        <v>1</v>
      </c>
      <c r="BA299" s="2">
        <v>1</v>
      </c>
      <c r="BB299" s="2">
        <v>1</v>
      </c>
      <c r="BC299" s="2">
        <v>1</v>
      </c>
      <c r="BD299" s="2" t="s">
        <v>6</v>
      </c>
      <c r="BE299" s="2" t="s">
        <v>6</v>
      </c>
      <c r="BF299" s="2" t="s">
        <v>6</v>
      </c>
      <c r="BG299" s="2" t="s">
        <v>6</v>
      </c>
      <c r="BH299" s="2">
        <v>0</v>
      </c>
      <c r="BI299" s="2">
        <v>1</v>
      </c>
      <c r="BJ299" s="2" t="s">
        <v>194</v>
      </c>
      <c r="BK299" s="2"/>
      <c r="BL299" s="2"/>
      <c r="BM299" s="2">
        <v>7001</v>
      </c>
      <c r="BN299" s="2">
        <v>0</v>
      </c>
      <c r="BO299" s="2" t="s">
        <v>6</v>
      </c>
      <c r="BP299" s="2">
        <v>0</v>
      </c>
      <c r="BQ299" s="2">
        <v>1</v>
      </c>
      <c r="BR299" s="2">
        <v>0</v>
      </c>
      <c r="BS299" s="2">
        <v>1</v>
      </c>
      <c r="BT299" s="2">
        <v>1</v>
      </c>
      <c r="BU299" s="2">
        <v>1</v>
      </c>
      <c r="BV299" s="2">
        <v>1</v>
      </c>
      <c r="BW299" s="2">
        <v>1</v>
      </c>
      <c r="BX299" s="2">
        <v>1</v>
      </c>
      <c r="BY299" s="2" t="s">
        <v>6</v>
      </c>
      <c r="BZ299" s="2">
        <v>130</v>
      </c>
      <c r="CA299" s="2">
        <v>85</v>
      </c>
      <c r="CB299" s="2" t="s">
        <v>6</v>
      </c>
      <c r="CC299" s="2"/>
      <c r="CD299" s="2"/>
      <c r="CE299" s="2">
        <v>0</v>
      </c>
      <c r="CF299" s="2">
        <v>0</v>
      </c>
      <c r="CG299" s="2">
        <v>0</v>
      </c>
      <c r="CH299" s="2"/>
      <c r="CI299" s="2"/>
      <c r="CJ299" s="2"/>
      <c r="CK299" s="2"/>
      <c r="CL299" s="2"/>
      <c r="CM299" s="2">
        <v>0</v>
      </c>
      <c r="CN299" s="2" t="s">
        <v>6</v>
      </c>
      <c r="CO299" s="2">
        <v>0</v>
      </c>
      <c r="CP299" s="2">
        <f t="shared" si="308"/>
        <v>26</v>
      </c>
      <c r="CQ299" s="2">
        <f t="shared" si="309"/>
        <v>0</v>
      </c>
      <c r="CR299" s="2">
        <f t="shared" si="310"/>
        <v>481.26</v>
      </c>
      <c r="CS299" s="2">
        <f t="shared" si="311"/>
        <v>0</v>
      </c>
      <c r="CT299" s="2">
        <f t="shared" si="312"/>
        <v>1751</v>
      </c>
      <c r="CU299" s="2">
        <f t="shared" si="313"/>
        <v>0</v>
      </c>
      <c r="CV299" s="2">
        <f t="shared" si="314"/>
        <v>170</v>
      </c>
      <c r="CW299" s="2">
        <f t="shared" si="315"/>
        <v>0</v>
      </c>
      <c r="CX299" s="2">
        <f t="shared" si="316"/>
        <v>0</v>
      </c>
      <c r="CY299" s="2">
        <f>(((S299+(R299*IF(0,0,1)))*AT299)/100)</f>
        <v>26</v>
      </c>
      <c r="CZ299" s="2">
        <f>(((S299+(R299*IF(0,0,1)))*AU299)/100)</f>
        <v>17</v>
      </c>
      <c r="DA299" s="2"/>
      <c r="DB299" s="2"/>
      <c r="DC299" s="2" t="s">
        <v>6</v>
      </c>
      <c r="DD299" s="2" t="s">
        <v>6</v>
      </c>
      <c r="DE299" s="2" t="s">
        <v>6</v>
      </c>
      <c r="DF299" s="2" t="s">
        <v>6</v>
      </c>
      <c r="DG299" s="2" t="s">
        <v>6</v>
      </c>
      <c r="DH299" s="2" t="s">
        <v>6</v>
      </c>
      <c r="DI299" s="2" t="s">
        <v>6</v>
      </c>
      <c r="DJ299" s="2" t="s">
        <v>6</v>
      </c>
      <c r="DK299" s="2" t="s">
        <v>6</v>
      </c>
      <c r="DL299" s="2" t="s">
        <v>6</v>
      </c>
      <c r="DM299" s="2" t="s">
        <v>6</v>
      </c>
      <c r="DN299" s="2">
        <v>0</v>
      </c>
      <c r="DO299" s="2">
        <v>0</v>
      </c>
      <c r="DP299" s="2">
        <v>1</v>
      </c>
      <c r="DQ299" s="2">
        <v>1</v>
      </c>
      <c r="DR299" s="2"/>
      <c r="DS299" s="2"/>
      <c r="DT299" s="2"/>
      <c r="DU299" s="2">
        <v>1013</v>
      </c>
      <c r="DV299" s="2" t="s">
        <v>193</v>
      </c>
      <c r="DW299" s="2" t="s">
        <v>193</v>
      </c>
      <c r="DX299" s="2">
        <v>1</v>
      </c>
      <c r="DY299" s="2"/>
      <c r="DZ299" s="2" t="s">
        <v>6</v>
      </c>
      <c r="EA299" s="2" t="s">
        <v>6</v>
      </c>
      <c r="EB299" s="2" t="s">
        <v>6</v>
      </c>
      <c r="EC299" s="2" t="s">
        <v>6</v>
      </c>
      <c r="ED299" s="2"/>
      <c r="EE299" s="2">
        <v>54938594</v>
      </c>
      <c r="EF299" s="2">
        <v>1</v>
      </c>
      <c r="EG299" s="2" t="s">
        <v>25</v>
      </c>
      <c r="EH299" s="2">
        <v>0</v>
      </c>
      <c r="EI299" s="2" t="s">
        <v>6</v>
      </c>
      <c r="EJ299" s="2">
        <v>1</v>
      </c>
      <c r="EK299" s="2">
        <v>7001</v>
      </c>
      <c r="EL299" s="2" t="s">
        <v>26</v>
      </c>
      <c r="EM299" s="2" t="s">
        <v>27</v>
      </c>
      <c r="EN299" s="2"/>
      <c r="EO299" s="2" t="s">
        <v>6</v>
      </c>
      <c r="EP299" s="2"/>
      <c r="EQ299" s="2">
        <v>0</v>
      </c>
      <c r="ER299" s="2">
        <v>10206.26</v>
      </c>
      <c r="ES299" s="2">
        <v>7974</v>
      </c>
      <c r="ET299" s="2">
        <v>481.26</v>
      </c>
      <c r="EU299" s="2">
        <v>0</v>
      </c>
      <c r="EV299" s="2">
        <v>1751</v>
      </c>
      <c r="EW299" s="2">
        <v>170</v>
      </c>
      <c r="EX299" s="2">
        <v>0</v>
      </c>
      <c r="EY299" s="2">
        <v>1</v>
      </c>
      <c r="EZ299" s="2"/>
      <c r="FA299" s="2"/>
      <c r="FB299" s="2"/>
      <c r="FC299" s="2"/>
      <c r="FD299" s="2"/>
      <c r="FE299" s="2"/>
      <c r="FF299" s="2"/>
      <c r="FG299" s="2"/>
      <c r="FH299" s="2"/>
      <c r="FI299" s="2"/>
      <c r="FJ299" s="2"/>
      <c r="FK299" s="2"/>
      <c r="FL299" s="2"/>
      <c r="FM299" s="2"/>
      <c r="FN299" s="2"/>
      <c r="FO299" s="2"/>
      <c r="FP299" s="2"/>
      <c r="FQ299" s="2">
        <v>0</v>
      </c>
      <c r="FR299" s="2">
        <f t="shared" si="317"/>
        <v>0</v>
      </c>
      <c r="FS299" s="2">
        <v>0</v>
      </c>
      <c r="FT299" s="2"/>
      <c r="FU299" s="2"/>
      <c r="FV299" s="2"/>
      <c r="FW299" s="2"/>
      <c r="FX299" s="2">
        <v>130</v>
      </c>
      <c r="FY299" s="2">
        <v>85</v>
      </c>
      <c r="FZ299" s="2"/>
      <c r="GA299" s="2" t="s">
        <v>6</v>
      </c>
      <c r="GB299" s="2"/>
      <c r="GC299" s="2"/>
      <c r="GD299" s="2">
        <v>1</v>
      </c>
      <c r="GE299" s="2"/>
      <c r="GF299" s="2">
        <v>-1983409115</v>
      </c>
      <c r="GG299" s="2">
        <v>2</v>
      </c>
      <c r="GH299" s="2">
        <v>1</v>
      </c>
      <c r="GI299" s="2">
        <v>-2</v>
      </c>
      <c r="GJ299" s="2">
        <v>0</v>
      </c>
      <c r="GK299" s="2">
        <v>0</v>
      </c>
      <c r="GL299" s="2">
        <f t="shared" si="318"/>
        <v>0</v>
      </c>
      <c r="GM299" s="2">
        <f t="shared" si="319"/>
        <v>69</v>
      </c>
      <c r="GN299" s="2">
        <f t="shared" si="320"/>
        <v>69</v>
      </c>
      <c r="GO299" s="2">
        <f t="shared" si="321"/>
        <v>0</v>
      </c>
      <c r="GP299" s="2">
        <f t="shared" si="322"/>
        <v>0</v>
      </c>
      <c r="GQ299" s="2"/>
      <c r="GR299" s="2">
        <v>0</v>
      </c>
      <c r="GS299" s="2">
        <v>3</v>
      </c>
      <c r="GT299" s="2">
        <v>0</v>
      </c>
      <c r="GU299" s="2" t="s">
        <v>6</v>
      </c>
      <c r="GV299" s="2">
        <f t="shared" si="323"/>
        <v>0</v>
      </c>
      <c r="GW299" s="2">
        <v>1</v>
      </c>
      <c r="GX299" s="2">
        <f t="shared" si="324"/>
        <v>0</v>
      </c>
      <c r="GY299" s="2"/>
      <c r="GZ299" s="2"/>
      <c r="HA299" s="2">
        <v>0</v>
      </c>
      <c r="HB299" s="2">
        <v>0</v>
      </c>
      <c r="HC299" s="2">
        <f t="shared" si="325"/>
        <v>0</v>
      </c>
      <c r="HD299" s="2"/>
      <c r="HE299" s="2" t="s">
        <v>6</v>
      </c>
      <c r="HF299" s="2" t="s">
        <v>6</v>
      </c>
      <c r="HG299" s="2"/>
      <c r="HH299" s="2"/>
      <c r="HI299" s="2"/>
      <c r="HJ299" s="2"/>
      <c r="HK299" s="2"/>
      <c r="HL299" s="2"/>
      <c r="HM299" s="2" t="s">
        <v>6</v>
      </c>
      <c r="HN299" s="2" t="s">
        <v>6</v>
      </c>
      <c r="HO299" s="2" t="s">
        <v>6</v>
      </c>
      <c r="HP299" s="2" t="s">
        <v>6</v>
      </c>
      <c r="HQ299" s="2" t="s">
        <v>6</v>
      </c>
      <c r="HR299" s="2"/>
      <c r="HS299" s="2"/>
      <c r="HT299" s="2"/>
      <c r="HU299" s="2"/>
      <c r="HV299" s="2"/>
      <c r="HW299" s="2"/>
      <c r="HX299" s="2"/>
      <c r="HY299" s="2"/>
      <c r="HZ299" s="2"/>
      <c r="IA299" s="2"/>
      <c r="IB299" s="2"/>
      <c r="IC299" s="2"/>
      <c r="ID299" s="2"/>
      <c r="IE299" s="2"/>
      <c r="IF299" s="2">
        <v>-1</v>
      </c>
      <c r="IG299" s="2"/>
      <c r="IH299" s="2"/>
      <c r="II299" s="2"/>
      <c r="IJ299" s="2"/>
      <c r="IK299" s="2">
        <v>0</v>
      </c>
      <c r="IL299" s="2"/>
      <c r="IM299" s="2"/>
      <c r="IN299" s="2"/>
      <c r="IO299" s="2"/>
      <c r="IP299" s="2"/>
      <c r="IQ299" s="2"/>
      <c r="IR299" s="2"/>
      <c r="IS299" s="2"/>
      <c r="IT299" s="2"/>
      <c r="IU299" s="2"/>
    </row>
    <row r="300" spans="1:255" x14ac:dyDescent="0.2">
      <c r="A300">
        <v>17</v>
      </c>
      <c r="B300">
        <v>1</v>
      </c>
      <c r="C300">
        <f>ROW(SmtRes!A466)</f>
        <v>466</v>
      </c>
      <c r="D300">
        <f>ROW(EtalonRes!A502)</f>
        <v>502</v>
      </c>
      <c r="E300" t="s">
        <v>451</v>
      </c>
      <c r="F300" t="s">
        <v>191</v>
      </c>
      <c r="G300" t="s">
        <v>192</v>
      </c>
      <c r="H300" t="s">
        <v>193</v>
      </c>
      <c r="I300">
        <f>'2.Лок.смета.и.Акт'!E60</f>
        <v>1.15E-2</v>
      </c>
      <c r="J300">
        <v>0</v>
      </c>
      <c r="K300">
        <v>1.15E-2</v>
      </c>
      <c r="O300">
        <f t="shared" si="289"/>
        <v>566</v>
      </c>
      <c r="P300">
        <f t="shared" si="290"/>
        <v>0</v>
      </c>
      <c r="Q300">
        <f t="shared" si="291"/>
        <v>51</v>
      </c>
      <c r="R300">
        <f t="shared" si="292"/>
        <v>0</v>
      </c>
      <c r="S300">
        <f t="shared" si="293"/>
        <v>515</v>
      </c>
      <c r="T300">
        <f t="shared" si="294"/>
        <v>0</v>
      </c>
      <c r="U300" t="e">
        <f t="shared" si="295"/>
        <v>#REF!</v>
      </c>
      <c r="V300">
        <f t="shared" si="296"/>
        <v>0</v>
      </c>
      <c r="W300">
        <f t="shared" si="297"/>
        <v>0</v>
      </c>
      <c r="X300" t="e">
        <f t="shared" si="298"/>
        <v>#REF!</v>
      </c>
      <c r="Y300" t="e">
        <f t="shared" si="299"/>
        <v>#REF!</v>
      </c>
      <c r="AA300">
        <v>86295184</v>
      </c>
      <c r="AB300">
        <f t="shared" si="300"/>
        <v>2232.2600000000002</v>
      </c>
      <c r="AC300">
        <f>ROUND((ES300+(SUM(SmtRes!BC462:'SmtRes'!BC466)+SUM(EtalonRes!AL498:'EtalonRes'!AL502))),2)</f>
        <v>0</v>
      </c>
      <c r="AD300">
        <f t="shared" si="301"/>
        <v>481.26</v>
      </c>
      <c r="AE300">
        <f t="shared" si="302"/>
        <v>0</v>
      </c>
      <c r="AF300">
        <f t="shared" si="303"/>
        <v>1751</v>
      </c>
      <c r="AG300">
        <f t="shared" si="304"/>
        <v>0</v>
      </c>
      <c r="AH300" t="e">
        <f t="shared" si="305"/>
        <v>#REF!</v>
      </c>
      <c r="AI300">
        <f t="shared" si="306"/>
        <v>0</v>
      </c>
      <c r="AJ300">
        <f t="shared" si="307"/>
        <v>0</v>
      </c>
      <c r="AK300">
        <f>AL300+AM300+AO300</f>
        <v>10206.26</v>
      </c>
      <c r="AL300">
        <v>7974</v>
      </c>
      <c r="AM300" s="75">
        <f>'1.Лок.смета.и.Акт'!F562</f>
        <v>481.26</v>
      </c>
      <c r="AN300">
        <v>0</v>
      </c>
      <c r="AO300" s="75">
        <f>'1.Лок.смета.и.Акт'!F561</f>
        <v>1751</v>
      </c>
      <c r="AP300">
        <v>0</v>
      </c>
      <c r="AQ300" t="e">
        <f>'2.Лок.смета.и.Акт'!#REF!</f>
        <v>#REF!</v>
      </c>
      <c r="AR300">
        <v>0</v>
      </c>
      <c r="AS300">
        <v>0</v>
      </c>
      <c r="AT300">
        <v>124</v>
      </c>
      <c r="AU300">
        <v>72</v>
      </c>
      <c r="AV300">
        <v>1</v>
      </c>
      <c r="AW300">
        <v>1</v>
      </c>
      <c r="AZ300">
        <v>1</v>
      </c>
      <c r="BA300">
        <f>'1.Лок.смета.и.Акт'!J561</f>
        <v>25.6</v>
      </c>
      <c r="BB300">
        <f>'1.Лок.смета.и.Акт'!J562</f>
        <v>9.3000000000000007</v>
      </c>
      <c r="BC300">
        <v>7.56</v>
      </c>
      <c r="BD300" t="s">
        <v>6</v>
      </c>
      <c r="BE300" t="s">
        <v>6</v>
      </c>
      <c r="BF300" t="s">
        <v>6</v>
      </c>
      <c r="BG300" t="s">
        <v>6</v>
      </c>
      <c r="BH300">
        <v>0</v>
      </c>
      <c r="BI300">
        <v>1</v>
      </c>
      <c r="BJ300" t="s">
        <v>194</v>
      </c>
      <c r="BM300">
        <v>7001</v>
      </c>
      <c r="BN300">
        <v>0</v>
      </c>
      <c r="BO300" t="s">
        <v>191</v>
      </c>
      <c r="BP300">
        <v>1</v>
      </c>
      <c r="BQ300">
        <v>1</v>
      </c>
      <c r="BR300">
        <v>0</v>
      </c>
      <c r="BS300">
        <v>19.8</v>
      </c>
      <c r="BT300">
        <v>1</v>
      </c>
      <c r="BU300">
        <v>1</v>
      </c>
      <c r="BV300">
        <v>1</v>
      </c>
      <c r="BW300">
        <v>1</v>
      </c>
      <c r="BX300">
        <v>1</v>
      </c>
      <c r="BY300" t="s">
        <v>6</v>
      </c>
      <c r="BZ300" t="e">
        <f>'2.Лок.смета.и.Акт'!#REF!</f>
        <v>#REF!</v>
      </c>
      <c r="CA300" t="e">
        <f>'2.Лок.смета.и.Акт'!#REF!</f>
        <v>#REF!</v>
      </c>
      <c r="CB300" t="s">
        <v>6</v>
      </c>
      <c r="CE300">
        <v>0</v>
      </c>
      <c r="CF300">
        <v>0</v>
      </c>
      <c r="CG300">
        <v>0</v>
      </c>
      <c r="CM300">
        <v>0</v>
      </c>
      <c r="CN300" t="s">
        <v>6</v>
      </c>
      <c r="CO300">
        <v>0</v>
      </c>
      <c r="CP300">
        <f t="shared" si="308"/>
        <v>566</v>
      </c>
      <c r="CQ300">
        <f t="shared" si="309"/>
        <v>0</v>
      </c>
      <c r="CR300">
        <f t="shared" si="310"/>
        <v>4475.7179999999998</v>
      </c>
      <c r="CS300">
        <f t="shared" si="311"/>
        <v>0</v>
      </c>
      <c r="CT300">
        <f t="shared" si="312"/>
        <v>44825.600000000006</v>
      </c>
      <c r="CU300">
        <f t="shared" si="313"/>
        <v>0</v>
      </c>
      <c r="CV300" t="e">
        <f t="shared" si="314"/>
        <v>#REF!</v>
      </c>
      <c r="CW300">
        <f t="shared" si="315"/>
        <v>0</v>
      </c>
      <c r="CX300">
        <f t="shared" si="316"/>
        <v>0</v>
      </c>
      <c r="CY300" t="e">
        <f>(S300+R300)*(BZ300/100)</f>
        <v>#REF!</v>
      </c>
      <c r="CZ300" t="e">
        <f>(S300+R300)*(CA300/100)</f>
        <v>#REF!</v>
      </c>
      <c r="DC300" t="s">
        <v>6</v>
      </c>
      <c r="DD300" t="s">
        <v>6</v>
      </c>
      <c r="DE300" t="s">
        <v>6</v>
      </c>
      <c r="DF300" t="s">
        <v>6</v>
      </c>
      <c r="DG300" t="s">
        <v>6</v>
      </c>
      <c r="DH300" t="s">
        <v>6</v>
      </c>
      <c r="DI300" t="s">
        <v>6</v>
      </c>
      <c r="DJ300" t="s">
        <v>6</v>
      </c>
      <c r="DK300" t="s">
        <v>6</v>
      </c>
      <c r="DL300" t="s">
        <v>6</v>
      </c>
      <c r="DM300" t="s">
        <v>6</v>
      </c>
      <c r="DN300">
        <f>'1.Лок.смета.и.Акт'!E563</f>
        <v>130</v>
      </c>
      <c r="DO300">
        <f>'1.Лок.смета.и.Акт'!E564</f>
        <v>85</v>
      </c>
      <c r="DP300">
        <v>1</v>
      </c>
      <c r="DQ300">
        <v>1</v>
      </c>
      <c r="DU300">
        <v>1013</v>
      </c>
      <c r="DV300" t="s">
        <v>193</v>
      </c>
      <c r="DW300" t="str">
        <f>'2.Лок.смета.и.Акт'!D60</f>
        <v>1 т стальных элементов</v>
      </c>
      <c r="DX300">
        <v>1</v>
      </c>
      <c r="DZ300" t="s">
        <v>6</v>
      </c>
      <c r="EA300" t="s">
        <v>6</v>
      </c>
      <c r="EB300" t="s">
        <v>6</v>
      </c>
      <c r="EC300" t="s">
        <v>6</v>
      </c>
      <c r="EE300">
        <v>54938594</v>
      </c>
      <c r="EF300">
        <v>1</v>
      </c>
      <c r="EG300" t="s">
        <v>25</v>
      </c>
      <c r="EH300">
        <v>0</v>
      </c>
      <c r="EI300" t="s">
        <v>6</v>
      </c>
      <c r="EJ300">
        <v>1</v>
      </c>
      <c r="EK300">
        <v>7001</v>
      </c>
      <c r="EL300" t="s">
        <v>26</v>
      </c>
      <c r="EM300" t="s">
        <v>27</v>
      </c>
      <c r="EO300" t="s">
        <v>6</v>
      </c>
      <c r="EQ300">
        <v>0</v>
      </c>
      <c r="ER300">
        <f>ES300+ET300+EV300</f>
        <v>10206.26</v>
      </c>
      <c r="ES300">
        <v>7974</v>
      </c>
      <c r="ET300" s="75">
        <f>'1.Лок.смета.и.Акт'!F562</f>
        <v>481.26</v>
      </c>
      <c r="EU300">
        <v>0</v>
      </c>
      <c r="EV300" s="75">
        <f>'1.Лок.смета.и.Акт'!F561</f>
        <v>1751</v>
      </c>
      <c r="EW300" t="e">
        <f>'2.Лок.смета.и.Акт'!#REF!</f>
        <v>#REF!</v>
      </c>
      <c r="EX300">
        <v>0</v>
      </c>
      <c r="EY300">
        <v>1</v>
      </c>
      <c r="FQ300">
        <v>0</v>
      </c>
      <c r="FR300">
        <f t="shared" si="317"/>
        <v>0</v>
      </c>
      <c r="FS300">
        <v>0</v>
      </c>
      <c r="FX300">
        <v>130</v>
      </c>
      <c r="FY300">
        <v>85</v>
      </c>
      <c r="GA300" t="s">
        <v>6</v>
      </c>
      <c r="GD300">
        <v>1</v>
      </c>
      <c r="GF300">
        <v>-1983409115</v>
      </c>
      <c r="GG300">
        <v>2</v>
      </c>
      <c r="GH300">
        <v>1</v>
      </c>
      <c r="GI300">
        <v>2</v>
      </c>
      <c r="GJ300">
        <v>0</v>
      </c>
      <c r="GK300">
        <v>0</v>
      </c>
      <c r="GL300">
        <f t="shared" si="318"/>
        <v>0</v>
      </c>
      <c r="GM300" t="e">
        <f t="shared" si="319"/>
        <v>#REF!</v>
      </c>
      <c r="GN300" t="e">
        <f t="shared" si="320"/>
        <v>#REF!</v>
      </c>
      <c r="GO300">
        <f t="shared" si="321"/>
        <v>0</v>
      </c>
      <c r="GP300">
        <f t="shared" si="322"/>
        <v>0</v>
      </c>
      <c r="GR300">
        <v>0</v>
      </c>
      <c r="GS300">
        <v>3</v>
      </c>
      <c r="GT300">
        <v>0</v>
      </c>
      <c r="GU300" t="s">
        <v>6</v>
      </c>
      <c r="GV300">
        <f t="shared" si="323"/>
        <v>0</v>
      </c>
      <c r="GW300">
        <v>1008.3</v>
      </c>
      <c r="GX300">
        <f t="shared" si="324"/>
        <v>0</v>
      </c>
      <c r="HA300">
        <v>0</v>
      </c>
      <c r="HB300">
        <v>0</v>
      </c>
      <c r="HC300">
        <f t="shared" si="325"/>
        <v>0</v>
      </c>
      <c r="HE300" t="s">
        <v>6</v>
      </c>
      <c r="HF300" t="s">
        <v>6</v>
      </c>
      <c r="HM300" t="s">
        <v>6</v>
      </c>
      <c r="HN300" t="s">
        <v>6</v>
      </c>
      <c r="HO300" t="s">
        <v>6</v>
      </c>
      <c r="HP300" t="s">
        <v>6</v>
      </c>
      <c r="HQ300" t="s">
        <v>6</v>
      </c>
      <c r="IF300">
        <v>-1</v>
      </c>
      <c r="IK300">
        <v>0</v>
      </c>
    </row>
    <row r="301" spans="1:255" x14ac:dyDescent="0.2">
      <c r="A301" s="2">
        <v>18</v>
      </c>
      <c r="B301" s="2">
        <v>1</v>
      </c>
      <c r="C301" s="2">
        <v>460</v>
      </c>
      <c r="D301" s="2"/>
      <c r="E301" s="2" t="s">
        <v>452</v>
      </c>
      <c r="F301" s="2" t="s">
        <v>89</v>
      </c>
      <c r="G301" s="2" t="s">
        <v>90</v>
      </c>
      <c r="H301" s="2" t="s">
        <v>63</v>
      </c>
      <c r="I301" s="2">
        <f>I299*J301</f>
        <v>9.2000000000000003E-4</v>
      </c>
      <c r="J301" s="216">
        <f>'5.Ведомость_списания'!F144</f>
        <v>0.08</v>
      </c>
      <c r="K301" s="2">
        <v>0.08</v>
      </c>
      <c r="L301" s="2"/>
      <c r="M301" s="2"/>
      <c r="N301" s="2"/>
      <c r="O301" s="2">
        <f t="shared" si="289"/>
        <v>10</v>
      </c>
      <c r="P301" s="2">
        <f t="shared" si="290"/>
        <v>10</v>
      </c>
      <c r="Q301" s="2">
        <f t="shared" si="291"/>
        <v>0</v>
      </c>
      <c r="R301" s="2">
        <f t="shared" si="292"/>
        <v>0</v>
      </c>
      <c r="S301" s="2">
        <f t="shared" si="293"/>
        <v>0</v>
      </c>
      <c r="T301" s="2">
        <f t="shared" si="294"/>
        <v>0</v>
      </c>
      <c r="U301" s="2">
        <f t="shared" si="295"/>
        <v>0</v>
      </c>
      <c r="V301" s="2">
        <f t="shared" si="296"/>
        <v>0</v>
      </c>
      <c r="W301" s="2">
        <f t="shared" si="297"/>
        <v>0</v>
      </c>
      <c r="X301" s="2">
        <f t="shared" si="298"/>
        <v>0</v>
      </c>
      <c r="Y301" s="2">
        <f t="shared" si="299"/>
        <v>0</v>
      </c>
      <c r="Z301" s="2"/>
      <c r="AA301" s="2">
        <v>86295183</v>
      </c>
      <c r="AB301" s="2">
        <f t="shared" si="300"/>
        <v>10380</v>
      </c>
      <c r="AC301" s="2">
        <f>ROUND((ES301),2)</f>
        <v>10380</v>
      </c>
      <c r="AD301" s="2">
        <f t="shared" si="301"/>
        <v>0</v>
      </c>
      <c r="AE301" s="2">
        <f t="shared" si="302"/>
        <v>0</v>
      </c>
      <c r="AF301" s="2">
        <f t="shared" si="303"/>
        <v>0</v>
      </c>
      <c r="AG301" s="2">
        <f t="shared" si="304"/>
        <v>0</v>
      </c>
      <c r="AH301" s="2">
        <f t="shared" si="305"/>
        <v>0</v>
      </c>
      <c r="AI301" s="2">
        <f t="shared" si="306"/>
        <v>0</v>
      </c>
      <c r="AJ301" s="2">
        <f t="shared" si="307"/>
        <v>0</v>
      </c>
      <c r="AK301" s="2">
        <v>10380</v>
      </c>
      <c r="AL301" s="110">
        <f>'1.Лок.смета.и.Акт'!F566</f>
        <v>10380</v>
      </c>
      <c r="AM301" s="2">
        <v>0</v>
      </c>
      <c r="AN301" s="2">
        <v>0</v>
      </c>
      <c r="AO301" s="2">
        <v>0</v>
      </c>
      <c r="AP301" s="2">
        <v>0</v>
      </c>
      <c r="AQ301" s="2">
        <v>0</v>
      </c>
      <c r="AR301" s="2">
        <v>0</v>
      </c>
      <c r="AS301" s="2">
        <v>0</v>
      </c>
      <c r="AT301" s="2">
        <v>0</v>
      </c>
      <c r="AU301" s="2">
        <v>0</v>
      </c>
      <c r="AV301" s="2">
        <v>1</v>
      </c>
      <c r="AW301" s="2">
        <v>1</v>
      </c>
      <c r="AX301" s="2"/>
      <c r="AY301" s="2"/>
      <c r="AZ301" s="2">
        <v>1</v>
      </c>
      <c r="BA301" s="2">
        <v>1</v>
      </c>
      <c r="BB301" s="2">
        <v>1</v>
      </c>
      <c r="BC301" s="2">
        <v>1</v>
      </c>
      <c r="BD301" s="2" t="s">
        <v>6</v>
      </c>
      <c r="BE301" s="2" t="s">
        <v>6</v>
      </c>
      <c r="BF301" s="2" t="s">
        <v>6</v>
      </c>
      <c r="BG301" s="2" t="s">
        <v>6</v>
      </c>
      <c r="BH301" s="2">
        <v>3</v>
      </c>
      <c r="BI301" s="2">
        <v>1</v>
      </c>
      <c r="BJ301" s="2" t="s">
        <v>91</v>
      </c>
      <c r="BK301" s="2"/>
      <c r="BL301" s="2"/>
      <c r="BM301" s="2">
        <v>500001</v>
      </c>
      <c r="BN301" s="2">
        <v>0</v>
      </c>
      <c r="BO301" s="2" t="s">
        <v>6</v>
      </c>
      <c r="BP301" s="2">
        <v>0</v>
      </c>
      <c r="BQ301" s="2">
        <v>20</v>
      </c>
      <c r="BR301" s="2">
        <v>0</v>
      </c>
      <c r="BS301" s="2">
        <v>1</v>
      </c>
      <c r="BT301" s="2">
        <v>1</v>
      </c>
      <c r="BU301" s="2">
        <v>1</v>
      </c>
      <c r="BV301" s="2">
        <v>1</v>
      </c>
      <c r="BW301" s="2">
        <v>1</v>
      </c>
      <c r="BX301" s="2">
        <v>1</v>
      </c>
      <c r="BY301" s="2" t="s">
        <v>6</v>
      </c>
      <c r="BZ301" s="2">
        <v>0</v>
      </c>
      <c r="CA301" s="2">
        <v>0</v>
      </c>
      <c r="CB301" s="2" t="s">
        <v>6</v>
      </c>
      <c r="CC301" s="2"/>
      <c r="CD301" s="2"/>
      <c r="CE301" s="2">
        <v>0</v>
      </c>
      <c r="CF301" s="2">
        <v>0</v>
      </c>
      <c r="CG301" s="2">
        <v>0</v>
      </c>
      <c r="CH301" s="2"/>
      <c r="CI301" s="2"/>
      <c r="CJ301" s="2"/>
      <c r="CK301" s="2"/>
      <c r="CL301" s="2"/>
      <c r="CM301" s="2">
        <v>0</v>
      </c>
      <c r="CN301" s="2" t="s">
        <v>6</v>
      </c>
      <c r="CO301" s="2">
        <v>0</v>
      </c>
      <c r="CP301" s="2">
        <f t="shared" si="308"/>
        <v>10</v>
      </c>
      <c r="CQ301" s="2">
        <f t="shared" si="309"/>
        <v>10380</v>
      </c>
      <c r="CR301" s="2">
        <f t="shared" si="310"/>
        <v>0</v>
      </c>
      <c r="CS301" s="2">
        <f t="shared" si="311"/>
        <v>0</v>
      </c>
      <c r="CT301" s="2">
        <f t="shared" si="312"/>
        <v>0</v>
      </c>
      <c r="CU301" s="2">
        <f t="shared" si="313"/>
        <v>0</v>
      </c>
      <c r="CV301" s="2">
        <f t="shared" si="314"/>
        <v>0</v>
      </c>
      <c r="CW301" s="2">
        <f t="shared" si="315"/>
        <v>0</v>
      </c>
      <c r="CX301" s="2">
        <f t="shared" si="316"/>
        <v>0</v>
      </c>
      <c r="CY301" s="2">
        <f>(((S301+(R301*IF(0,0,1)))*AT301)/100)</f>
        <v>0</v>
      </c>
      <c r="CZ301" s="2">
        <f>(((S301+(R301*IF(0,0,1)))*AU301)/100)</f>
        <v>0</v>
      </c>
      <c r="DA301" s="2"/>
      <c r="DB301" s="2"/>
      <c r="DC301" s="2" t="s">
        <v>6</v>
      </c>
      <c r="DD301" s="2" t="s">
        <v>6</v>
      </c>
      <c r="DE301" s="2" t="s">
        <v>6</v>
      </c>
      <c r="DF301" s="2" t="s">
        <v>6</v>
      </c>
      <c r="DG301" s="2" t="s">
        <v>6</v>
      </c>
      <c r="DH301" s="2" t="s">
        <v>6</v>
      </c>
      <c r="DI301" s="2" t="s">
        <v>6</v>
      </c>
      <c r="DJ301" s="2" t="s">
        <v>6</v>
      </c>
      <c r="DK301" s="2" t="s">
        <v>6</v>
      </c>
      <c r="DL301" s="2" t="s">
        <v>6</v>
      </c>
      <c r="DM301" s="2" t="s">
        <v>6</v>
      </c>
      <c r="DN301" s="2">
        <v>0</v>
      </c>
      <c r="DO301" s="2">
        <v>0</v>
      </c>
      <c r="DP301" s="2">
        <v>1</v>
      </c>
      <c r="DQ301" s="2">
        <v>1</v>
      </c>
      <c r="DR301" s="2"/>
      <c r="DS301" s="2"/>
      <c r="DT301" s="2"/>
      <c r="DU301" s="2">
        <v>1009</v>
      </c>
      <c r="DV301" s="2" t="s">
        <v>63</v>
      </c>
      <c r="DW301" s="2" t="s">
        <v>63</v>
      </c>
      <c r="DX301" s="2">
        <v>1000</v>
      </c>
      <c r="DY301" s="2"/>
      <c r="DZ301" s="2" t="s">
        <v>6</v>
      </c>
      <c r="EA301" s="2" t="s">
        <v>6</v>
      </c>
      <c r="EB301" s="2" t="s">
        <v>6</v>
      </c>
      <c r="EC301" s="2" t="s">
        <v>6</v>
      </c>
      <c r="ED301" s="2"/>
      <c r="EE301" s="2">
        <v>54938781</v>
      </c>
      <c r="EF301" s="2">
        <v>20</v>
      </c>
      <c r="EG301" s="2" t="s">
        <v>34</v>
      </c>
      <c r="EH301" s="2">
        <v>0</v>
      </c>
      <c r="EI301" s="2" t="s">
        <v>6</v>
      </c>
      <c r="EJ301" s="2">
        <v>1</v>
      </c>
      <c r="EK301" s="2">
        <v>500001</v>
      </c>
      <c r="EL301" s="2" t="s">
        <v>35</v>
      </c>
      <c r="EM301" s="2" t="s">
        <v>36</v>
      </c>
      <c r="EN301" s="2"/>
      <c r="EO301" s="2" t="s">
        <v>6</v>
      </c>
      <c r="EP301" s="2"/>
      <c r="EQ301" s="2">
        <v>0</v>
      </c>
      <c r="ER301" s="2">
        <v>10380</v>
      </c>
      <c r="ES301" s="110">
        <f>'1.Лок.смета.и.Акт'!F566</f>
        <v>10380</v>
      </c>
      <c r="ET301" s="2">
        <v>0</v>
      </c>
      <c r="EU301" s="2">
        <v>0</v>
      </c>
      <c r="EV301" s="2">
        <v>0</v>
      </c>
      <c r="EW301" s="2">
        <v>0</v>
      </c>
      <c r="EX301" s="2">
        <v>0</v>
      </c>
      <c r="EY301" s="2"/>
      <c r="EZ301" s="2"/>
      <c r="FA301" s="2"/>
      <c r="FB301" s="2"/>
      <c r="FC301" s="2"/>
      <c r="FD301" s="2"/>
      <c r="FE301" s="2"/>
      <c r="FF301" s="2"/>
      <c r="FG301" s="2"/>
      <c r="FH301" s="2"/>
      <c r="FI301" s="2"/>
      <c r="FJ301" s="2"/>
      <c r="FK301" s="2"/>
      <c r="FL301" s="2"/>
      <c r="FM301" s="2"/>
      <c r="FN301" s="2"/>
      <c r="FO301" s="2"/>
      <c r="FP301" s="2"/>
      <c r="FQ301" s="2">
        <v>0</v>
      </c>
      <c r="FR301" s="2">
        <f t="shared" si="317"/>
        <v>0</v>
      </c>
      <c r="FS301" s="2">
        <v>0</v>
      </c>
      <c r="FT301" s="2"/>
      <c r="FU301" s="2"/>
      <c r="FV301" s="2"/>
      <c r="FW301" s="2"/>
      <c r="FX301" s="2">
        <v>0</v>
      </c>
      <c r="FY301" s="2">
        <v>0</v>
      </c>
      <c r="FZ301" s="2"/>
      <c r="GA301" s="2" t="s">
        <v>6</v>
      </c>
      <c r="GB301" s="2"/>
      <c r="GC301" s="2"/>
      <c r="GD301" s="2">
        <v>1</v>
      </c>
      <c r="GE301" s="2"/>
      <c r="GF301" s="2">
        <v>1570490953</v>
      </c>
      <c r="GG301" s="2">
        <v>2</v>
      </c>
      <c r="GH301" s="2">
        <v>0</v>
      </c>
      <c r="GI301" s="2">
        <v>-2</v>
      </c>
      <c r="GJ301" s="2">
        <v>0</v>
      </c>
      <c r="GK301" s="2">
        <v>0</v>
      </c>
      <c r="GL301" s="2">
        <f t="shared" si="318"/>
        <v>0</v>
      </c>
      <c r="GM301" s="2">
        <f t="shared" si="319"/>
        <v>10</v>
      </c>
      <c r="GN301" s="2">
        <f t="shared" si="320"/>
        <v>10</v>
      </c>
      <c r="GO301" s="2">
        <f t="shared" si="321"/>
        <v>0</v>
      </c>
      <c r="GP301" s="2">
        <f t="shared" si="322"/>
        <v>0</v>
      </c>
      <c r="GQ301" s="2"/>
      <c r="GR301" s="2">
        <v>0</v>
      </c>
      <c r="GS301" s="2">
        <v>3</v>
      </c>
      <c r="GT301" s="2">
        <v>0</v>
      </c>
      <c r="GU301" s="2" t="s">
        <v>6</v>
      </c>
      <c r="GV301" s="2">
        <f t="shared" si="323"/>
        <v>0</v>
      </c>
      <c r="GW301" s="2">
        <v>1</v>
      </c>
      <c r="GX301" s="2">
        <f t="shared" si="324"/>
        <v>0</v>
      </c>
      <c r="GY301" s="2"/>
      <c r="GZ301" s="2"/>
      <c r="HA301" s="2">
        <v>0</v>
      </c>
      <c r="HB301" s="2">
        <v>0</v>
      </c>
      <c r="HC301" s="2">
        <f t="shared" si="325"/>
        <v>0</v>
      </c>
      <c r="HD301" s="2"/>
      <c r="HE301" s="2" t="s">
        <v>6</v>
      </c>
      <c r="HF301" s="2" t="s">
        <v>6</v>
      </c>
      <c r="HG301" s="2"/>
      <c r="HH301" s="2"/>
      <c r="HI301" s="2"/>
      <c r="HJ301" s="2"/>
      <c r="HK301" s="2"/>
      <c r="HL301" s="2"/>
      <c r="HM301" s="2" t="s">
        <v>6</v>
      </c>
      <c r="HN301" s="2" t="s">
        <v>6</v>
      </c>
      <c r="HO301" s="2" t="s">
        <v>6</v>
      </c>
      <c r="HP301" s="2" t="s">
        <v>6</v>
      </c>
      <c r="HQ301" s="2" t="s">
        <v>6</v>
      </c>
      <c r="HR301" s="2"/>
      <c r="HS301" s="2"/>
      <c r="HT301" s="2"/>
      <c r="HU301" s="2"/>
      <c r="HV301" s="2"/>
      <c r="HW301" s="2"/>
      <c r="HX301" s="2"/>
      <c r="HY301" s="2"/>
      <c r="HZ301" s="2"/>
      <c r="IA301" s="2"/>
      <c r="IB301" s="2"/>
      <c r="IC301" s="2"/>
      <c r="ID301" s="2"/>
      <c r="IE301" s="2"/>
      <c r="IF301" s="2">
        <v>-1</v>
      </c>
      <c r="IG301" s="2"/>
      <c r="IH301" s="2"/>
      <c r="II301" s="2"/>
      <c r="IJ301" s="2"/>
      <c r="IK301" s="2">
        <v>0</v>
      </c>
      <c r="IL301" s="2"/>
      <c r="IM301" s="2"/>
      <c r="IN301" s="2"/>
      <c r="IO301" s="2"/>
      <c r="IP301" s="2"/>
      <c r="IQ301" s="2"/>
      <c r="IR301" s="2"/>
      <c r="IS301" s="2"/>
      <c r="IT301" s="2"/>
      <c r="IU301" s="2"/>
    </row>
    <row r="302" spans="1:255" x14ac:dyDescent="0.2">
      <c r="A302">
        <v>18</v>
      </c>
      <c r="B302">
        <v>1</v>
      </c>
      <c r="C302">
        <v>465</v>
      </c>
      <c r="E302" t="s">
        <v>452</v>
      </c>
      <c r="F302" t="e">
        <f>'2.Лок.смета.и.Акт'!#REF!</f>
        <v>#REF!</v>
      </c>
      <c r="G302" t="s">
        <v>90</v>
      </c>
      <c r="H302" t="s">
        <v>63</v>
      </c>
      <c r="I302">
        <f>I300*J302</f>
        <v>9.2000000000000003E-4</v>
      </c>
      <c r="J302">
        <v>0.08</v>
      </c>
      <c r="K302">
        <v>0.08</v>
      </c>
      <c r="O302">
        <f t="shared" si="289"/>
        <v>176</v>
      </c>
      <c r="P302">
        <f t="shared" si="290"/>
        <v>176</v>
      </c>
      <c r="Q302">
        <f t="shared" si="291"/>
        <v>0</v>
      </c>
      <c r="R302">
        <f t="shared" si="292"/>
        <v>0</v>
      </c>
      <c r="S302">
        <f t="shared" si="293"/>
        <v>0</v>
      </c>
      <c r="T302">
        <f t="shared" si="294"/>
        <v>0</v>
      </c>
      <c r="U302">
        <f t="shared" si="295"/>
        <v>0</v>
      </c>
      <c r="V302">
        <f t="shared" si="296"/>
        <v>0</v>
      </c>
      <c r="W302">
        <f t="shared" si="297"/>
        <v>0</v>
      </c>
      <c r="X302">
        <f t="shared" si="298"/>
        <v>0</v>
      </c>
      <c r="Y302">
        <f t="shared" si="299"/>
        <v>0</v>
      </c>
      <c r="AA302">
        <v>86295184</v>
      </c>
      <c r="AB302">
        <f t="shared" si="300"/>
        <v>25257.14</v>
      </c>
      <c r="AC302">
        <f>ROUND((ES302),2)</f>
        <v>25257.14</v>
      </c>
      <c r="AD302">
        <f t="shared" si="301"/>
        <v>0</v>
      </c>
      <c r="AE302">
        <f t="shared" si="302"/>
        <v>0</v>
      </c>
      <c r="AF302">
        <f t="shared" si="303"/>
        <v>0</v>
      </c>
      <c r="AG302">
        <f t="shared" si="304"/>
        <v>0</v>
      </c>
      <c r="AH302">
        <f t="shared" si="305"/>
        <v>0</v>
      </c>
      <c r="AI302">
        <f t="shared" si="306"/>
        <v>0</v>
      </c>
      <c r="AJ302">
        <f t="shared" si="307"/>
        <v>0</v>
      </c>
      <c r="AK302">
        <v>25257.140000000003</v>
      </c>
      <c r="AL302">
        <v>25257.140000000003</v>
      </c>
      <c r="AM302">
        <v>0</v>
      </c>
      <c r="AN302">
        <v>0</v>
      </c>
      <c r="AO302">
        <v>0</v>
      </c>
      <c r="AP302">
        <v>0</v>
      </c>
      <c r="AQ302">
        <v>0</v>
      </c>
      <c r="AR302">
        <v>0</v>
      </c>
      <c r="AS302">
        <v>0</v>
      </c>
      <c r="AT302">
        <v>0</v>
      </c>
      <c r="AU302">
        <v>0</v>
      </c>
      <c r="AV302">
        <v>1</v>
      </c>
      <c r="AW302">
        <v>1</v>
      </c>
      <c r="AZ302">
        <v>1</v>
      </c>
      <c r="BA302">
        <v>1</v>
      </c>
      <c r="BB302">
        <v>1</v>
      </c>
      <c r="BC302">
        <v>7.56</v>
      </c>
      <c r="BD302" t="s">
        <v>6</v>
      </c>
      <c r="BE302" t="s">
        <v>6</v>
      </c>
      <c r="BF302" t="s">
        <v>6</v>
      </c>
      <c r="BG302" t="s">
        <v>6</v>
      </c>
      <c r="BH302">
        <v>3</v>
      </c>
      <c r="BI302">
        <v>1</v>
      </c>
      <c r="BJ302" t="s">
        <v>91</v>
      </c>
      <c r="BM302">
        <v>500001</v>
      </c>
      <c r="BN302">
        <v>0</v>
      </c>
      <c r="BO302" t="s">
        <v>6</v>
      </c>
      <c r="BP302">
        <v>0</v>
      </c>
      <c r="BQ302">
        <v>20</v>
      </c>
      <c r="BR302">
        <v>0</v>
      </c>
      <c r="BS302">
        <v>1</v>
      </c>
      <c r="BT302">
        <v>1</v>
      </c>
      <c r="BU302">
        <v>1</v>
      </c>
      <c r="BV302">
        <v>1</v>
      </c>
      <c r="BW302">
        <v>1</v>
      </c>
      <c r="BX302">
        <v>1</v>
      </c>
      <c r="BY302" t="s">
        <v>6</v>
      </c>
      <c r="BZ302">
        <v>0</v>
      </c>
      <c r="CA302">
        <v>0</v>
      </c>
      <c r="CB302" t="s">
        <v>6</v>
      </c>
      <c r="CE302">
        <v>0</v>
      </c>
      <c r="CF302">
        <v>0</v>
      </c>
      <c r="CG302">
        <v>0</v>
      </c>
      <c r="CM302">
        <v>0</v>
      </c>
      <c r="CN302" t="s">
        <v>6</v>
      </c>
      <c r="CO302">
        <v>0</v>
      </c>
      <c r="CP302">
        <f t="shared" si="308"/>
        <v>176</v>
      </c>
      <c r="CQ302">
        <f t="shared" si="309"/>
        <v>190943.97839999999</v>
      </c>
      <c r="CR302">
        <f t="shared" si="310"/>
        <v>0</v>
      </c>
      <c r="CS302">
        <f t="shared" si="311"/>
        <v>0</v>
      </c>
      <c r="CT302">
        <f t="shared" si="312"/>
        <v>0</v>
      </c>
      <c r="CU302">
        <f t="shared" si="313"/>
        <v>0</v>
      </c>
      <c r="CV302">
        <f t="shared" si="314"/>
        <v>0</v>
      </c>
      <c r="CW302">
        <f t="shared" si="315"/>
        <v>0</v>
      </c>
      <c r="CX302">
        <f t="shared" si="316"/>
        <v>0</v>
      </c>
      <c r="CY302">
        <f>(S302+R302)*(BZ302/100)</f>
        <v>0</v>
      </c>
      <c r="CZ302">
        <f>(S302+R302)*(CA302/100)</f>
        <v>0</v>
      </c>
      <c r="DC302" t="s">
        <v>6</v>
      </c>
      <c r="DD302" t="s">
        <v>6</v>
      </c>
      <c r="DE302" t="s">
        <v>6</v>
      </c>
      <c r="DF302" t="s">
        <v>6</v>
      </c>
      <c r="DG302" t="s">
        <v>6</v>
      </c>
      <c r="DH302" t="s">
        <v>6</v>
      </c>
      <c r="DI302" t="s">
        <v>6</v>
      </c>
      <c r="DJ302" t="s">
        <v>6</v>
      </c>
      <c r="DK302" t="s">
        <v>6</v>
      </c>
      <c r="DL302" t="s">
        <v>6</v>
      </c>
      <c r="DM302" t="s">
        <v>6</v>
      </c>
      <c r="DN302">
        <v>0</v>
      </c>
      <c r="DO302">
        <v>0</v>
      </c>
      <c r="DP302">
        <v>1</v>
      </c>
      <c r="DQ302">
        <v>1</v>
      </c>
      <c r="DU302">
        <v>1009</v>
      </c>
      <c r="DV302" t="s">
        <v>63</v>
      </c>
      <c r="DW302" t="e">
        <f>'2.Лок.смета.и.Акт'!#REF!</f>
        <v>#REF!</v>
      </c>
      <c r="DX302">
        <v>1000</v>
      </c>
      <c r="DZ302" t="s">
        <v>6</v>
      </c>
      <c r="EA302" t="s">
        <v>6</v>
      </c>
      <c r="EB302" t="s">
        <v>6</v>
      </c>
      <c r="EC302" t="s">
        <v>6</v>
      </c>
      <c r="EE302">
        <v>54938781</v>
      </c>
      <c r="EF302">
        <v>20</v>
      </c>
      <c r="EG302" t="s">
        <v>34</v>
      </c>
      <c r="EH302">
        <v>0</v>
      </c>
      <c r="EI302" t="s">
        <v>6</v>
      </c>
      <c r="EJ302">
        <v>1</v>
      </c>
      <c r="EK302">
        <v>500001</v>
      </c>
      <c r="EL302" t="s">
        <v>35</v>
      </c>
      <c r="EM302" t="s">
        <v>36</v>
      </c>
      <c r="EO302" t="s">
        <v>6</v>
      </c>
      <c r="EQ302">
        <v>0</v>
      </c>
      <c r="ER302">
        <v>180000</v>
      </c>
      <c r="ES302">
        <v>25257.140000000003</v>
      </c>
      <c r="ET302">
        <v>0</v>
      </c>
      <c r="EU302">
        <v>0</v>
      </c>
      <c r="EV302">
        <v>0</v>
      </c>
      <c r="EW302">
        <v>0</v>
      </c>
      <c r="EX302">
        <v>0</v>
      </c>
      <c r="EZ302">
        <v>5</v>
      </c>
      <c r="FC302">
        <v>0</v>
      </c>
      <c r="FD302">
        <v>18</v>
      </c>
      <c r="FF302">
        <v>180000</v>
      </c>
      <c r="FQ302">
        <v>0</v>
      </c>
      <c r="FR302">
        <f t="shared" si="317"/>
        <v>0</v>
      </c>
      <c r="FS302">
        <v>0</v>
      </c>
      <c r="FX302">
        <v>0</v>
      </c>
      <c r="FY302">
        <v>0</v>
      </c>
      <c r="GA302" t="s">
        <v>92</v>
      </c>
      <c r="GD302">
        <v>1</v>
      </c>
      <c r="GF302">
        <v>1570490953</v>
      </c>
      <c r="GG302">
        <v>2</v>
      </c>
      <c r="GH302">
        <v>3</v>
      </c>
      <c r="GI302">
        <v>5</v>
      </c>
      <c r="GJ302">
        <v>0</v>
      </c>
      <c r="GK302">
        <v>0</v>
      </c>
      <c r="GL302">
        <f t="shared" si="318"/>
        <v>0</v>
      </c>
      <c r="GM302">
        <f t="shared" si="319"/>
        <v>176</v>
      </c>
      <c r="GN302">
        <f t="shared" si="320"/>
        <v>176</v>
      </c>
      <c r="GO302">
        <f t="shared" si="321"/>
        <v>0</v>
      </c>
      <c r="GP302">
        <f t="shared" si="322"/>
        <v>0</v>
      </c>
      <c r="GR302">
        <v>1</v>
      </c>
      <c r="GS302">
        <v>1</v>
      </c>
      <c r="GT302">
        <v>0</v>
      </c>
      <c r="GU302" t="s">
        <v>6</v>
      </c>
      <c r="GV302">
        <f t="shared" si="323"/>
        <v>0</v>
      </c>
      <c r="GW302">
        <v>1</v>
      </c>
      <c r="GX302">
        <f t="shared" si="324"/>
        <v>0</v>
      </c>
      <c r="HA302">
        <v>0</v>
      </c>
      <c r="HB302">
        <v>0</v>
      </c>
      <c r="HC302">
        <f t="shared" si="325"/>
        <v>0</v>
      </c>
      <c r="HE302" t="s">
        <v>38</v>
      </c>
      <c r="HF302" t="s">
        <v>39</v>
      </c>
      <c r="HM302" t="s">
        <v>6</v>
      </c>
      <c r="HN302" t="s">
        <v>6</v>
      </c>
      <c r="HO302" t="s">
        <v>6</v>
      </c>
      <c r="HP302" t="s">
        <v>6</v>
      </c>
      <c r="HQ302" t="s">
        <v>6</v>
      </c>
      <c r="IF302">
        <v>-1</v>
      </c>
      <c r="IK302">
        <v>0</v>
      </c>
    </row>
    <row r="303" spans="1:255" x14ac:dyDescent="0.2">
      <c r="A303" s="2">
        <v>18</v>
      </c>
      <c r="B303" s="2">
        <v>1</v>
      </c>
      <c r="C303" s="2">
        <v>461</v>
      </c>
      <c r="D303" s="2"/>
      <c r="E303" s="2" t="s">
        <v>453</v>
      </c>
      <c r="F303" s="2" t="s">
        <v>197</v>
      </c>
      <c r="G303" s="2" t="s">
        <v>198</v>
      </c>
      <c r="H303" s="2" t="s">
        <v>63</v>
      </c>
      <c r="I303" s="2">
        <f>I299*J303</f>
        <v>1.15E-2</v>
      </c>
      <c r="J303" s="216">
        <f>'5.Ведомость_списания'!F145</f>
        <v>1</v>
      </c>
      <c r="K303" s="2">
        <v>1</v>
      </c>
      <c r="L303" s="2"/>
      <c r="M303" s="2"/>
      <c r="N303" s="2"/>
      <c r="O303" s="2">
        <f t="shared" ref="O303:O334" si="328">ROUND(CP303,0)</f>
        <v>170</v>
      </c>
      <c r="P303" s="2">
        <f t="shared" ref="P303:P334" si="329">ROUND(CQ303*I303,0)</f>
        <v>170</v>
      </c>
      <c r="Q303" s="2">
        <f t="shared" ref="Q303:Q334" si="330">ROUND(CR303*I303,0)</f>
        <v>0</v>
      </c>
      <c r="R303" s="2">
        <f t="shared" ref="R303:R334" si="331">ROUND(CS303*I303,0)</f>
        <v>0</v>
      </c>
      <c r="S303" s="2">
        <f t="shared" ref="S303:S334" si="332">ROUND(CT303*I303,0)</f>
        <v>0</v>
      </c>
      <c r="T303" s="2">
        <f t="shared" ref="T303:T334" si="333">ROUND(CU303*I303,0)</f>
        <v>0</v>
      </c>
      <c r="U303" s="2">
        <f t="shared" ref="U303:U334" si="334">CV303*I303</f>
        <v>0</v>
      </c>
      <c r="V303" s="2">
        <f t="shared" ref="V303:V334" si="335">CW303*I303</f>
        <v>0</v>
      </c>
      <c r="W303" s="2">
        <f t="shared" ref="W303:W334" si="336">ROUND(CX303*I303,0)</f>
        <v>0</v>
      </c>
      <c r="X303" s="2">
        <f t="shared" ref="X303:X334" si="337">ROUND(CY303,0)</f>
        <v>0</v>
      </c>
      <c r="Y303" s="2">
        <f t="shared" ref="Y303:Y334" si="338">ROUND(CZ303,0)</f>
        <v>0</v>
      </c>
      <c r="Z303" s="2"/>
      <c r="AA303" s="2">
        <v>86295183</v>
      </c>
      <c r="AB303" s="2">
        <f t="shared" ref="AB303:AB334" si="339">ROUND((AC303+AD303+AF303),2)</f>
        <v>14744.52</v>
      </c>
      <c r="AC303" s="2">
        <f>ROUND((ES303),2)</f>
        <v>14744.52</v>
      </c>
      <c r="AD303" s="2">
        <f t="shared" si="301"/>
        <v>0</v>
      </c>
      <c r="AE303" s="2">
        <f t="shared" si="302"/>
        <v>0</v>
      </c>
      <c r="AF303" s="2">
        <f t="shared" si="303"/>
        <v>0</v>
      </c>
      <c r="AG303" s="2">
        <f t="shared" ref="AG303:AG334" si="340">ROUND((AP303),2)</f>
        <v>0</v>
      </c>
      <c r="AH303" s="2">
        <f t="shared" si="305"/>
        <v>0</v>
      </c>
      <c r="AI303" s="2">
        <f t="shared" si="306"/>
        <v>0</v>
      </c>
      <c r="AJ303" s="2">
        <f t="shared" ref="AJ303:AJ334" si="341">(AS303)</f>
        <v>0</v>
      </c>
      <c r="AK303" s="2">
        <v>14744.52</v>
      </c>
      <c r="AL303" s="110">
        <f>'1.Лок.смета.и.Акт'!F568</f>
        <v>14744.52</v>
      </c>
      <c r="AM303" s="2">
        <v>0</v>
      </c>
      <c r="AN303" s="2">
        <v>0</v>
      </c>
      <c r="AO303" s="2">
        <v>0</v>
      </c>
      <c r="AP303" s="2">
        <v>0</v>
      </c>
      <c r="AQ303" s="2">
        <v>0</v>
      </c>
      <c r="AR303" s="2">
        <v>0</v>
      </c>
      <c r="AS303" s="2">
        <v>0</v>
      </c>
      <c r="AT303" s="2">
        <v>0</v>
      </c>
      <c r="AU303" s="2">
        <v>0</v>
      </c>
      <c r="AV303" s="2">
        <v>1</v>
      </c>
      <c r="AW303" s="2">
        <v>1</v>
      </c>
      <c r="AX303" s="2"/>
      <c r="AY303" s="2"/>
      <c r="AZ303" s="2">
        <v>1</v>
      </c>
      <c r="BA303" s="2">
        <v>1</v>
      </c>
      <c r="BB303" s="2">
        <v>1</v>
      </c>
      <c r="BC303" s="2">
        <v>1</v>
      </c>
      <c r="BD303" s="2" t="s">
        <v>6</v>
      </c>
      <c r="BE303" s="2" t="s">
        <v>6</v>
      </c>
      <c r="BF303" s="2" t="s">
        <v>6</v>
      </c>
      <c r="BG303" s="2" t="s">
        <v>6</v>
      </c>
      <c r="BH303" s="2">
        <v>3</v>
      </c>
      <c r="BI303" s="2">
        <v>1</v>
      </c>
      <c r="BJ303" s="2" t="s">
        <v>199</v>
      </c>
      <c r="BK303" s="2"/>
      <c r="BL303" s="2"/>
      <c r="BM303" s="2">
        <v>500003</v>
      </c>
      <c r="BN303" s="2">
        <v>0</v>
      </c>
      <c r="BO303" s="2" t="s">
        <v>6</v>
      </c>
      <c r="BP303" s="2">
        <v>0</v>
      </c>
      <c r="BQ303" s="2">
        <v>22</v>
      </c>
      <c r="BR303" s="2">
        <v>0</v>
      </c>
      <c r="BS303" s="2">
        <v>1</v>
      </c>
      <c r="BT303" s="2">
        <v>1</v>
      </c>
      <c r="BU303" s="2">
        <v>1</v>
      </c>
      <c r="BV303" s="2">
        <v>1</v>
      </c>
      <c r="BW303" s="2">
        <v>1</v>
      </c>
      <c r="BX303" s="2">
        <v>1</v>
      </c>
      <c r="BY303" s="2" t="s">
        <v>6</v>
      </c>
      <c r="BZ303" s="2">
        <v>0</v>
      </c>
      <c r="CA303" s="2">
        <v>0</v>
      </c>
      <c r="CB303" s="2" t="s">
        <v>6</v>
      </c>
      <c r="CC303" s="2"/>
      <c r="CD303" s="2"/>
      <c r="CE303" s="2">
        <v>0</v>
      </c>
      <c r="CF303" s="2">
        <v>0</v>
      </c>
      <c r="CG303" s="2">
        <v>0</v>
      </c>
      <c r="CH303" s="2"/>
      <c r="CI303" s="2"/>
      <c r="CJ303" s="2"/>
      <c r="CK303" s="2"/>
      <c r="CL303" s="2"/>
      <c r="CM303" s="2">
        <v>0</v>
      </c>
      <c r="CN303" s="2" t="s">
        <v>6</v>
      </c>
      <c r="CO303" s="2">
        <v>0</v>
      </c>
      <c r="CP303" s="2">
        <f t="shared" ref="CP303:CP334" si="342">(P303+Q303+S303)</f>
        <v>170</v>
      </c>
      <c r="CQ303" s="2">
        <f t="shared" ref="CQ303:CQ334" si="343">AC303*BC303</f>
        <v>14744.52</v>
      </c>
      <c r="CR303" s="2">
        <f t="shared" ref="CR303:CR334" si="344">AD303*BB303</f>
        <v>0</v>
      </c>
      <c r="CS303" s="2">
        <f t="shared" ref="CS303:CS334" si="345">AE303*BS303</f>
        <v>0</v>
      </c>
      <c r="CT303" s="2">
        <f t="shared" ref="CT303:CT334" si="346">AF303*BA303</f>
        <v>0</v>
      </c>
      <c r="CU303" s="2">
        <f t="shared" ref="CU303:CU334" si="347">AG303</f>
        <v>0</v>
      </c>
      <c r="CV303" s="2">
        <f t="shared" ref="CV303:CV334" si="348">AH303</f>
        <v>0</v>
      </c>
      <c r="CW303" s="2">
        <f t="shared" ref="CW303:CW334" si="349">AI303</f>
        <v>0</v>
      </c>
      <c r="CX303" s="2">
        <f t="shared" ref="CX303:CX334" si="350">AJ303</f>
        <v>0</v>
      </c>
      <c r="CY303" s="2">
        <f>(((S303+(R303*IF(0,0,1)))*AT303)/100)</f>
        <v>0</v>
      </c>
      <c r="CZ303" s="2">
        <f>(((S303+(R303*IF(0,0,1)))*AU303)/100)</f>
        <v>0</v>
      </c>
      <c r="DA303" s="2"/>
      <c r="DB303" s="2"/>
      <c r="DC303" s="2" t="s">
        <v>6</v>
      </c>
      <c r="DD303" s="2" t="s">
        <v>6</v>
      </c>
      <c r="DE303" s="2" t="s">
        <v>6</v>
      </c>
      <c r="DF303" s="2" t="s">
        <v>6</v>
      </c>
      <c r="DG303" s="2" t="s">
        <v>6</v>
      </c>
      <c r="DH303" s="2" t="s">
        <v>6</v>
      </c>
      <c r="DI303" s="2" t="s">
        <v>6</v>
      </c>
      <c r="DJ303" s="2" t="s">
        <v>6</v>
      </c>
      <c r="DK303" s="2" t="s">
        <v>6</v>
      </c>
      <c r="DL303" s="2" t="s">
        <v>6</v>
      </c>
      <c r="DM303" s="2" t="s">
        <v>6</v>
      </c>
      <c r="DN303" s="2">
        <v>0</v>
      </c>
      <c r="DO303" s="2">
        <v>0</v>
      </c>
      <c r="DP303" s="2">
        <v>1</v>
      </c>
      <c r="DQ303" s="2">
        <v>1</v>
      </c>
      <c r="DR303" s="2"/>
      <c r="DS303" s="2"/>
      <c r="DT303" s="2"/>
      <c r="DU303" s="2">
        <v>1009</v>
      </c>
      <c r="DV303" s="2" t="s">
        <v>63</v>
      </c>
      <c r="DW303" s="2" t="s">
        <v>63</v>
      </c>
      <c r="DX303" s="2">
        <v>1000</v>
      </c>
      <c r="DY303" s="2"/>
      <c r="DZ303" s="2" t="s">
        <v>6</v>
      </c>
      <c r="EA303" s="2" t="s">
        <v>6</v>
      </c>
      <c r="EB303" s="2" t="s">
        <v>6</v>
      </c>
      <c r="EC303" s="2" t="s">
        <v>6</v>
      </c>
      <c r="ED303" s="2"/>
      <c r="EE303" s="2">
        <v>54938783</v>
      </c>
      <c r="EF303" s="2">
        <v>22</v>
      </c>
      <c r="EG303" s="2" t="s">
        <v>45</v>
      </c>
      <c r="EH303" s="2">
        <v>0</v>
      </c>
      <c r="EI303" s="2" t="s">
        <v>6</v>
      </c>
      <c r="EJ303" s="2">
        <v>1</v>
      </c>
      <c r="EK303" s="2">
        <v>500003</v>
      </c>
      <c r="EL303" s="2" t="s">
        <v>46</v>
      </c>
      <c r="EM303" s="2" t="s">
        <v>47</v>
      </c>
      <c r="EN303" s="2"/>
      <c r="EO303" s="2" t="s">
        <v>6</v>
      </c>
      <c r="EP303" s="2"/>
      <c r="EQ303" s="2">
        <v>0</v>
      </c>
      <c r="ER303" s="2">
        <v>14744.52</v>
      </c>
      <c r="ES303" s="110">
        <f>'1.Лок.смета.и.Акт'!F568</f>
        <v>14744.52</v>
      </c>
      <c r="ET303" s="2">
        <v>0</v>
      </c>
      <c r="EU303" s="2">
        <v>0</v>
      </c>
      <c r="EV303" s="2">
        <v>0</v>
      </c>
      <c r="EW303" s="2">
        <v>0</v>
      </c>
      <c r="EX303" s="2">
        <v>0</v>
      </c>
      <c r="EY303" s="2"/>
      <c r="EZ303" s="2"/>
      <c r="FA303" s="2"/>
      <c r="FB303" s="2"/>
      <c r="FC303" s="2"/>
      <c r="FD303" s="2"/>
      <c r="FE303" s="2"/>
      <c r="FF303" s="2"/>
      <c r="FG303" s="2"/>
      <c r="FH303" s="2"/>
      <c r="FI303" s="2"/>
      <c r="FJ303" s="2"/>
      <c r="FK303" s="2"/>
      <c r="FL303" s="2"/>
      <c r="FM303" s="2"/>
      <c r="FN303" s="2"/>
      <c r="FO303" s="2"/>
      <c r="FP303" s="2"/>
      <c r="FQ303" s="2">
        <v>0</v>
      </c>
      <c r="FR303" s="2">
        <f t="shared" ref="FR303:FR334" si="351">ROUND(IF(BI303=3,GM303,0),0)</f>
        <v>0</v>
      </c>
      <c r="FS303" s="2">
        <v>0</v>
      </c>
      <c r="FT303" s="2"/>
      <c r="FU303" s="2"/>
      <c r="FV303" s="2"/>
      <c r="FW303" s="2"/>
      <c r="FX303" s="2">
        <v>0</v>
      </c>
      <c r="FY303" s="2">
        <v>0</v>
      </c>
      <c r="FZ303" s="2"/>
      <c r="GA303" s="2" t="s">
        <v>6</v>
      </c>
      <c r="GB303" s="2"/>
      <c r="GC303" s="2"/>
      <c r="GD303" s="2">
        <v>1</v>
      </c>
      <c r="GE303" s="2"/>
      <c r="GF303" s="2">
        <v>1009799935</v>
      </c>
      <c r="GG303" s="2">
        <v>2</v>
      </c>
      <c r="GH303" s="2">
        <v>2</v>
      </c>
      <c r="GI303" s="2">
        <v>-2</v>
      </c>
      <c r="GJ303" s="2">
        <v>0</v>
      </c>
      <c r="GK303" s="2">
        <v>0</v>
      </c>
      <c r="GL303" s="2">
        <f t="shared" ref="GL303:GL334" si="352">ROUND(IF(AND(BH303=3,BI303=3,FS303&lt;&gt;0),P303,0),0)</f>
        <v>0</v>
      </c>
      <c r="GM303" s="2">
        <f t="shared" ref="GM303:GM334" si="353">ROUND(O303+X303+Y303,0)+GX303</f>
        <v>170</v>
      </c>
      <c r="GN303" s="2">
        <f t="shared" ref="GN303:GN334" si="354">IF(OR(BI303=0,BI303=1),GM303-GX303,0)</f>
        <v>170</v>
      </c>
      <c r="GO303" s="2">
        <f t="shared" ref="GO303:GO334" si="355">IF(BI303=2,GM303-GX303,0)</f>
        <v>0</v>
      </c>
      <c r="GP303" s="2">
        <f t="shared" ref="GP303:GP334" si="356">IF(BI303=4,GM303-GX303,0)</f>
        <v>0</v>
      </c>
      <c r="GQ303" s="2"/>
      <c r="GR303" s="2">
        <v>0</v>
      </c>
      <c r="GS303" s="2">
        <v>2</v>
      </c>
      <c r="GT303" s="2">
        <v>0</v>
      </c>
      <c r="GU303" s="2" t="s">
        <v>6</v>
      </c>
      <c r="GV303" s="2">
        <f t="shared" si="323"/>
        <v>0</v>
      </c>
      <c r="GW303" s="2">
        <v>1</v>
      </c>
      <c r="GX303" s="2">
        <f t="shared" ref="GX303:GX334" si="357">ROUND(HC303*I303,0)</f>
        <v>0</v>
      </c>
      <c r="GY303" s="2"/>
      <c r="GZ303" s="2"/>
      <c r="HA303" s="2">
        <v>0</v>
      </c>
      <c r="HB303" s="2">
        <v>0</v>
      </c>
      <c r="HC303" s="2">
        <f t="shared" ref="HC303:HC334" si="358">GV303*GW303</f>
        <v>0</v>
      </c>
      <c r="HD303" s="2"/>
      <c r="HE303" s="2" t="s">
        <v>6</v>
      </c>
      <c r="HF303" s="2" t="s">
        <v>6</v>
      </c>
      <c r="HG303" s="2"/>
      <c r="HH303" s="2"/>
      <c r="HI303" s="2"/>
      <c r="HJ303" s="2"/>
      <c r="HK303" s="2"/>
      <c r="HL303" s="2"/>
      <c r="HM303" s="2" t="s">
        <v>6</v>
      </c>
      <c r="HN303" s="2" t="s">
        <v>6</v>
      </c>
      <c r="HO303" s="2" t="s">
        <v>6</v>
      </c>
      <c r="HP303" s="2" t="s">
        <v>6</v>
      </c>
      <c r="HQ303" s="2" t="s">
        <v>6</v>
      </c>
      <c r="HR303" s="2"/>
      <c r="HS303" s="2"/>
      <c r="HT303" s="2"/>
      <c r="HU303" s="2"/>
      <c r="HV303" s="2"/>
      <c r="HW303" s="2"/>
      <c r="HX303" s="2"/>
      <c r="HY303" s="2"/>
      <c r="HZ303" s="2"/>
      <c r="IA303" s="2"/>
      <c r="IB303" s="2"/>
      <c r="IC303" s="2"/>
      <c r="ID303" s="2"/>
      <c r="IE303" s="2"/>
      <c r="IF303" s="2">
        <v>-1</v>
      </c>
      <c r="IG303" s="2"/>
      <c r="IH303" s="2"/>
      <c r="II303" s="2"/>
      <c r="IJ303" s="2"/>
      <c r="IK303" s="2">
        <v>0</v>
      </c>
      <c r="IL303" s="2"/>
      <c r="IM303" s="2"/>
      <c r="IN303" s="2"/>
      <c r="IO303" s="2"/>
      <c r="IP303" s="2"/>
      <c r="IQ303" s="2"/>
      <c r="IR303" s="2"/>
      <c r="IS303" s="2"/>
      <c r="IT303" s="2"/>
      <c r="IU303" s="2"/>
    </row>
    <row r="304" spans="1:255" x14ac:dyDescent="0.2">
      <c r="A304">
        <v>18</v>
      </c>
      <c r="B304">
        <v>1</v>
      </c>
      <c r="C304">
        <v>466</v>
      </c>
      <c r="E304" t="s">
        <v>453</v>
      </c>
      <c r="F304" t="e">
        <f>'2.Лок.смета.и.Акт'!#REF!</f>
        <v>#REF!</v>
      </c>
      <c r="G304" t="s">
        <v>198</v>
      </c>
      <c r="H304" t="s">
        <v>63</v>
      </c>
      <c r="I304">
        <f>I300*J304</f>
        <v>1.15E-2</v>
      </c>
      <c r="J304">
        <v>1</v>
      </c>
      <c r="K304">
        <v>1</v>
      </c>
      <c r="O304">
        <f t="shared" si="328"/>
        <v>1343</v>
      </c>
      <c r="P304">
        <f t="shared" si="329"/>
        <v>1343</v>
      </c>
      <c r="Q304">
        <f t="shared" si="330"/>
        <v>0</v>
      </c>
      <c r="R304">
        <f t="shared" si="331"/>
        <v>0</v>
      </c>
      <c r="S304">
        <f t="shared" si="332"/>
        <v>0</v>
      </c>
      <c r="T304">
        <f t="shared" si="333"/>
        <v>0</v>
      </c>
      <c r="U304">
        <f t="shared" si="334"/>
        <v>0</v>
      </c>
      <c r="V304">
        <f t="shared" si="335"/>
        <v>0</v>
      </c>
      <c r="W304">
        <f t="shared" si="336"/>
        <v>0</v>
      </c>
      <c r="X304">
        <f t="shared" si="337"/>
        <v>0</v>
      </c>
      <c r="Y304">
        <f t="shared" si="338"/>
        <v>0</v>
      </c>
      <c r="AA304">
        <v>86295184</v>
      </c>
      <c r="AB304">
        <f t="shared" si="339"/>
        <v>15449.31</v>
      </c>
      <c r="AC304">
        <f>ROUND((ES304),2)</f>
        <v>15449.31</v>
      </c>
      <c r="AD304">
        <f t="shared" si="301"/>
        <v>0</v>
      </c>
      <c r="AE304">
        <f t="shared" si="302"/>
        <v>0</v>
      </c>
      <c r="AF304">
        <f t="shared" si="303"/>
        <v>0</v>
      </c>
      <c r="AG304">
        <f t="shared" si="340"/>
        <v>0</v>
      </c>
      <c r="AH304">
        <f t="shared" si="305"/>
        <v>0</v>
      </c>
      <c r="AI304">
        <f t="shared" si="306"/>
        <v>0</v>
      </c>
      <c r="AJ304">
        <f t="shared" si="341"/>
        <v>0</v>
      </c>
      <c r="AK304">
        <v>15449.310000000001</v>
      </c>
      <c r="AL304">
        <v>15449.310000000001</v>
      </c>
      <c r="AM304">
        <v>0</v>
      </c>
      <c r="AN304">
        <v>0</v>
      </c>
      <c r="AO304">
        <v>0</v>
      </c>
      <c r="AP304">
        <v>0</v>
      </c>
      <c r="AQ304">
        <v>0</v>
      </c>
      <c r="AR304">
        <v>0</v>
      </c>
      <c r="AS304">
        <v>0</v>
      </c>
      <c r="AT304">
        <v>0</v>
      </c>
      <c r="AU304">
        <v>0</v>
      </c>
      <c r="AV304">
        <v>1</v>
      </c>
      <c r="AW304">
        <v>1</v>
      </c>
      <c r="AZ304">
        <v>1</v>
      </c>
      <c r="BA304">
        <v>1</v>
      </c>
      <c r="BB304">
        <v>1</v>
      </c>
      <c r="BC304">
        <v>7.56</v>
      </c>
      <c r="BD304" t="s">
        <v>6</v>
      </c>
      <c r="BE304" t="s">
        <v>6</v>
      </c>
      <c r="BF304" t="s">
        <v>6</v>
      </c>
      <c r="BG304" t="s">
        <v>6</v>
      </c>
      <c r="BH304">
        <v>3</v>
      </c>
      <c r="BI304">
        <v>1</v>
      </c>
      <c r="BJ304" t="s">
        <v>199</v>
      </c>
      <c r="BM304">
        <v>500003</v>
      </c>
      <c r="BN304">
        <v>0</v>
      </c>
      <c r="BO304" t="s">
        <v>6</v>
      </c>
      <c r="BP304">
        <v>0</v>
      </c>
      <c r="BQ304">
        <v>22</v>
      </c>
      <c r="BR304">
        <v>0</v>
      </c>
      <c r="BS304">
        <v>1</v>
      </c>
      <c r="BT304">
        <v>1</v>
      </c>
      <c r="BU304">
        <v>1</v>
      </c>
      <c r="BV304">
        <v>1</v>
      </c>
      <c r="BW304">
        <v>1</v>
      </c>
      <c r="BX304">
        <v>1</v>
      </c>
      <c r="BY304" t="s">
        <v>6</v>
      </c>
      <c r="BZ304">
        <v>0</v>
      </c>
      <c r="CA304">
        <v>0</v>
      </c>
      <c r="CB304" t="s">
        <v>6</v>
      </c>
      <c r="CE304">
        <v>0</v>
      </c>
      <c r="CF304">
        <v>0</v>
      </c>
      <c r="CG304">
        <v>0</v>
      </c>
      <c r="CM304">
        <v>0</v>
      </c>
      <c r="CN304" t="s">
        <v>6</v>
      </c>
      <c r="CO304">
        <v>0</v>
      </c>
      <c r="CP304">
        <f t="shared" si="342"/>
        <v>1343</v>
      </c>
      <c r="CQ304">
        <f t="shared" si="343"/>
        <v>116796.7836</v>
      </c>
      <c r="CR304">
        <f t="shared" si="344"/>
        <v>0</v>
      </c>
      <c r="CS304">
        <f t="shared" si="345"/>
        <v>0</v>
      </c>
      <c r="CT304">
        <f t="shared" si="346"/>
        <v>0</v>
      </c>
      <c r="CU304">
        <f t="shared" si="347"/>
        <v>0</v>
      </c>
      <c r="CV304">
        <f t="shared" si="348"/>
        <v>0</v>
      </c>
      <c r="CW304">
        <f t="shared" si="349"/>
        <v>0</v>
      </c>
      <c r="CX304">
        <f t="shared" si="350"/>
        <v>0</v>
      </c>
      <c r="CY304">
        <f>(S304+R304)*(BZ304/100)</f>
        <v>0</v>
      </c>
      <c r="CZ304">
        <f>(S304+R304)*(CA304/100)</f>
        <v>0</v>
      </c>
      <c r="DC304" t="s">
        <v>6</v>
      </c>
      <c r="DD304" t="s">
        <v>6</v>
      </c>
      <c r="DE304" t="s">
        <v>6</v>
      </c>
      <c r="DF304" t="s">
        <v>6</v>
      </c>
      <c r="DG304" t="s">
        <v>6</v>
      </c>
      <c r="DH304" t="s">
        <v>6</v>
      </c>
      <c r="DI304" t="s">
        <v>6</v>
      </c>
      <c r="DJ304" t="s">
        <v>6</v>
      </c>
      <c r="DK304" t="s">
        <v>6</v>
      </c>
      <c r="DL304" t="s">
        <v>6</v>
      </c>
      <c r="DM304" t="s">
        <v>6</v>
      </c>
      <c r="DN304">
        <v>0</v>
      </c>
      <c r="DO304">
        <v>0</v>
      </c>
      <c r="DP304">
        <v>1</v>
      </c>
      <c r="DQ304">
        <v>1</v>
      </c>
      <c r="DU304">
        <v>1009</v>
      </c>
      <c r="DV304" t="s">
        <v>63</v>
      </c>
      <c r="DW304" t="e">
        <f>'2.Лок.смета.и.Акт'!#REF!</f>
        <v>#REF!</v>
      </c>
      <c r="DX304">
        <v>1000</v>
      </c>
      <c r="DZ304" t="s">
        <v>6</v>
      </c>
      <c r="EA304" t="s">
        <v>6</v>
      </c>
      <c r="EB304" t="s">
        <v>6</v>
      </c>
      <c r="EC304" t="s">
        <v>6</v>
      </c>
      <c r="EE304">
        <v>54938783</v>
      </c>
      <c r="EF304">
        <v>22</v>
      </c>
      <c r="EG304" t="s">
        <v>45</v>
      </c>
      <c r="EH304">
        <v>0</v>
      </c>
      <c r="EI304" t="s">
        <v>6</v>
      </c>
      <c r="EJ304">
        <v>1</v>
      </c>
      <c r="EK304">
        <v>500003</v>
      </c>
      <c r="EL304" t="s">
        <v>46</v>
      </c>
      <c r="EM304" t="s">
        <v>47</v>
      </c>
      <c r="EO304" t="s">
        <v>6</v>
      </c>
      <c r="EQ304">
        <v>0</v>
      </c>
      <c r="ER304">
        <v>111468.54</v>
      </c>
      <c r="ES304">
        <v>15449.310000000001</v>
      </c>
      <c r="ET304">
        <v>0</v>
      </c>
      <c r="EU304">
        <v>0</v>
      </c>
      <c r="EV304">
        <v>0</v>
      </c>
      <c r="EW304">
        <v>0</v>
      </c>
      <c r="EX304">
        <v>0</v>
      </c>
      <c r="EZ304">
        <v>5</v>
      </c>
      <c r="FC304">
        <v>0</v>
      </c>
      <c r="FD304">
        <v>18</v>
      </c>
      <c r="FF304">
        <v>111468.54</v>
      </c>
      <c r="FQ304">
        <v>0</v>
      </c>
      <c r="FR304">
        <f t="shared" si="351"/>
        <v>0</v>
      </c>
      <c r="FS304">
        <v>0</v>
      </c>
      <c r="FX304">
        <v>0</v>
      </c>
      <c r="FY304">
        <v>0</v>
      </c>
      <c r="GA304" t="s">
        <v>200</v>
      </c>
      <c r="GD304">
        <v>1</v>
      </c>
      <c r="GF304">
        <v>1009799935</v>
      </c>
      <c r="GG304">
        <v>2</v>
      </c>
      <c r="GH304">
        <v>3</v>
      </c>
      <c r="GI304">
        <v>5</v>
      </c>
      <c r="GJ304">
        <v>0</v>
      </c>
      <c r="GK304">
        <v>0</v>
      </c>
      <c r="GL304">
        <f t="shared" si="352"/>
        <v>0</v>
      </c>
      <c r="GM304">
        <f t="shared" si="353"/>
        <v>1343</v>
      </c>
      <c r="GN304">
        <f t="shared" si="354"/>
        <v>1343</v>
      </c>
      <c r="GO304">
        <f t="shared" si="355"/>
        <v>0</v>
      </c>
      <c r="GP304">
        <f t="shared" si="356"/>
        <v>0</v>
      </c>
      <c r="GR304">
        <v>1</v>
      </c>
      <c r="GS304">
        <v>1</v>
      </c>
      <c r="GT304">
        <v>0</v>
      </c>
      <c r="GU304" t="s">
        <v>6</v>
      </c>
      <c r="GV304">
        <f t="shared" si="323"/>
        <v>0</v>
      </c>
      <c r="GW304">
        <v>1</v>
      </c>
      <c r="GX304">
        <f t="shared" si="357"/>
        <v>0</v>
      </c>
      <c r="HA304">
        <v>0</v>
      </c>
      <c r="HB304">
        <v>0</v>
      </c>
      <c r="HC304">
        <f t="shared" si="358"/>
        <v>0</v>
      </c>
      <c r="HE304" t="s">
        <v>38</v>
      </c>
      <c r="HF304" t="s">
        <v>201</v>
      </c>
      <c r="HM304" t="s">
        <v>6</v>
      </c>
      <c r="HN304" t="s">
        <v>6</v>
      </c>
      <c r="HO304" t="s">
        <v>6</v>
      </c>
      <c r="HP304" t="s">
        <v>6</v>
      </c>
      <c r="HQ304" t="s">
        <v>6</v>
      </c>
      <c r="IF304">
        <v>-1</v>
      </c>
      <c r="IK304">
        <v>0</v>
      </c>
    </row>
    <row r="305" spans="1:255" x14ac:dyDescent="0.2">
      <c r="A305" s="2">
        <v>17</v>
      </c>
      <c r="B305" s="2">
        <v>1</v>
      </c>
      <c r="C305" s="2">
        <f>ROW(SmtRes!A474)</f>
        <v>474</v>
      </c>
      <c r="D305" s="2">
        <f>ROW(EtalonRes!A510)</f>
        <v>510</v>
      </c>
      <c r="E305" s="2" t="s">
        <v>454</v>
      </c>
      <c r="F305" s="2" t="s">
        <v>203</v>
      </c>
      <c r="G305" s="2" t="s">
        <v>204</v>
      </c>
      <c r="H305" s="2" t="s">
        <v>166</v>
      </c>
      <c r="I305" s="2">
        <f>'2.Лок.смета.и.Акт'!E61</f>
        <v>5.0000000000000001E-3</v>
      </c>
      <c r="J305" s="2">
        <v>0</v>
      </c>
      <c r="K305" s="2">
        <v>5.0000000000000001E-3</v>
      </c>
      <c r="L305" s="2"/>
      <c r="M305" s="2"/>
      <c r="N305" s="2"/>
      <c r="O305" s="2">
        <f t="shared" si="328"/>
        <v>0</v>
      </c>
      <c r="P305" s="2">
        <f t="shared" si="329"/>
        <v>0</v>
      </c>
      <c r="Q305" s="2">
        <f t="shared" si="330"/>
        <v>0</v>
      </c>
      <c r="R305" s="2">
        <f t="shared" si="331"/>
        <v>0</v>
      </c>
      <c r="S305" s="2">
        <f t="shared" si="332"/>
        <v>0</v>
      </c>
      <c r="T305" s="2">
        <f t="shared" si="333"/>
        <v>0</v>
      </c>
      <c r="U305" s="2">
        <f t="shared" si="334"/>
        <v>3.8300000000000001E-2</v>
      </c>
      <c r="V305" s="2">
        <f t="shared" si="335"/>
        <v>1E-4</v>
      </c>
      <c r="W305" s="2">
        <f t="shared" si="336"/>
        <v>0</v>
      </c>
      <c r="X305" s="2">
        <f t="shared" si="337"/>
        <v>0</v>
      </c>
      <c r="Y305" s="2">
        <f t="shared" si="338"/>
        <v>0</v>
      </c>
      <c r="Z305" s="2"/>
      <c r="AA305" s="2">
        <v>86295183</v>
      </c>
      <c r="AB305" s="2">
        <f t="shared" si="339"/>
        <v>82.63</v>
      </c>
      <c r="AC305" s="2">
        <f>ROUND(((ES305*2)+(SUM(SmtRes!BC467:'SmtRes'!BC474)+SUM(EtalonRes!AL503:'EtalonRes'!AL510))),2)</f>
        <v>0.01</v>
      </c>
      <c r="AD305" s="2">
        <f>ROUND(((((ET305*2))-((EU305*2)))+AE305),2)</f>
        <v>12.54</v>
      </c>
      <c r="AE305" s="2">
        <f>ROUND(((EU305*2)),2)</f>
        <v>0.2</v>
      </c>
      <c r="AF305" s="2">
        <f>ROUND(((EV305*2)),2)</f>
        <v>70.08</v>
      </c>
      <c r="AG305" s="2">
        <f t="shared" si="340"/>
        <v>0</v>
      </c>
      <c r="AH305" s="2">
        <f>((EW305*2))</f>
        <v>7.66</v>
      </c>
      <c r="AI305" s="2">
        <f>((EX305*2))</f>
        <v>0.02</v>
      </c>
      <c r="AJ305" s="2">
        <f t="shared" si="341"/>
        <v>0</v>
      </c>
      <c r="AK305" s="2">
        <v>321.88</v>
      </c>
      <c r="AL305" s="2">
        <v>280.57</v>
      </c>
      <c r="AM305" s="2">
        <v>6.27</v>
      </c>
      <c r="AN305" s="2">
        <v>0.1</v>
      </c>
      <c r="AO305" s="2">
        <v>35.04</v>
      </c>
      <c r="AP305" s="2">
        <v>0</v>
      </c>
      <c r="AQ305" s="2">
        <v>3.83</v>
      </c>
      <c r="AR305" s="2">
        <v>0.01</v>
      </c>
      <c r="AS305" s="2">
        <v>0</v>
      </c>
      <c r="AT305" s="2">
        <v>90</v>
      </c>
      <c r="AU305" s="2">
        <v>70</v>
      </c>
      <c r="AV305" s="2">
        <v>1</v>
      </c>
      <c r="AW305" s="2">
        <v>1</v>
      </c>
      <c r="AX305" s="2"/>
      <c r="AY305" s="2"/>
      <c r="AZ305" s="2">
        <v>1</v>
      </c>
      <c r="BA305" s="2">
        <v>1</v>
      </c>
      <c r="BB305" s="2">
        <v>1</v>
      </c>
      <c r="BC305" s="2">
        <v>1</v>
      </c>
      <c r="BD305" s="2" t="s">
        <v>6</v>
      </c>
      <c r="BE305" s="2" t="s">
        <v>6</v>
      </c>
      <c r="BF305" s="2" t="s">
        <v>6</v>
      </c>
      <c r="BG305" s="2" t="s">
        <v>6</v>
      </c>
      <c r="BH305" s="2">
        <v>0</v>
      </c>
      <c r="BI305" s="2">
        <v>1</v>
      </c>
      <c r="BJ305" s="2" t="s">
        <v>205</v>
      </c>
      <c r="BK305" s="2"/>
      <c r="BL305" s="2"/>
      <c r="BM305" s="2">
        <v>13001</v>
      </c>
      <c r="BN305" s="2">
        <v>0</v>
      </c>
      <c r="BO305" s="2" t="s">
        <v>6</v>
      </c>
      <c r="BP305" s="2">
        <v>0</v>
      </c>
      <c r="BQ305" s="2">
        <v>1</v>
      </c>
      <c r="BR305" s="2">
        <v>0</v>
      </c>
      <c r="BS305" s="2">
        <v>1</v>
      </c>
      <c r="BT305" s="2">
        <v>1</v>
      </c>
      <c r="BU305" s="2">
        <v>1</v>
      </c>
      <c r="BV305" s="2">
        <v>1</v>
      </c>
      <c r="BW305" s="2">
        <v>1</v>
      </c>
      <c r="BX305" s="2">
        <v>1</v>
      </c>
      <c r="BY305" s="2" t="s">
        <v>6</v>
      </c>
      <c r="BZ305" s="2">
        <v>90</v>
      </c>
      <c r="CA305" s="2">
        <v>70</v>
      </c>
      <c r="CB305" s="2" t="s">
        <v>6</v>
      </c>
      <c r="CC305" s="2"/>
      <c r="CD305" s="2"/>
      <c r="CE305" s="2">
        <v>0</v>
      </c>
      <c r="CF305" s="2">
        <v>0</v>
      </c>
      <c r="CG305" s="2">
        <v>0</v>
      </c>
      <c r="CH305" s="2"/>
      <c r="CI305" s="2"/>
      <c r="CJ305" s="2"/>
      <c r="CK305" s="2"/>
      <c r="CL305" s="2"/>
      <c r="CM305" s="2">
        <v>0</v>
      </c>
      <c r="CN305" s="2" t="s">
        <v>6</v>
      </c>
      <c r="CO305" s="2">
        <v>0</v>
      </c>
      <c r="CP305" s="2">
        <f t="shared" si="342"/>
        <v>0</v>
      </c>
      <c r="CQ305" s="2">
        <f t="shared" si="343"/>
        <v>0.01</v>
      </c>
      <c r="CR305" s="2">
        <f t="shared" si="344"/>
        <v>12.54</v>
      </c>
      <c r="CS305" s="2">
        <f t="shared" si="345"/>
        <v>0.2</v>
      </c>
      <c r="CT305" s="2">
        <f t="shared" si="346"/>
        <v>70.08</v>
      </c>
      <c r="CU305" s="2">
        <f t="shared" si="347"/>
        <v>0</v>
      </c>
      <c r="CV305" s="2">
        <f t="shared" si="348"/>
        <v>7.66</v>
      </c>
      <c r="CW305" s="2">
        <f t="shared" si="349"/>
        <v>0.02</v>
      </c>
      <c r="CX305" s="2">
        <f t="shared" si="350"/>
        <v>0</v>
      </c>
      <c r="CY305" s="2">
        <f>(((S305+(R305*IF(0,0,1)))*AT305)/100)</f>
        <v>0</v>
      </c>
      <c r="CZ305" s="2">
        <f>(((S305+(R305*IF(0,0,1)))*AU305)/100)</f>
        <v>0</v>
      </c>
      <c r="DA305" s="2"/>
      <c r="DB305" s="2"/>
      <c r="DC305" s="2" t="s">
        <v>6</v>
      </c>
      <c r="DD305" s="2" t="s">
        <v>206</v>
      </c>
      <c r="DE305" s="2" t="s">
        <v>206</v>
      </c>
      <c r="DF305" s="2" t="s">
        <v>206</v>
      </c>
      <c r="DG305" s="2" t="s">
        <v>206</v>
      </c>
      <c r="DH305" s="2" t="s">
        <v>6</v>
      </c>
      <c r="DI305" s="2" t="s">
        <v>206</v>
      </c>
      <c r="DJ305" s="2" t="s">
        <v>206</v>
      </c>
      <c r="DK305" s="2" t="s">
        <v>6</v>
      </c>
      <c r="DL305" s="2" t="s">
        <v>6</v>
      </c>
      <c r="DM305" s="2" t="s">
        <v>6</v>
      </c>
      <c r="DN305" s="2">
        <v>0</v>
      </c>
      <c r="DO305" s="2">
        <v>0</v>
      </c>
      <c r="DP305" s="2">
        <v>1</v>
      </c>
      <c r="DQ305" s="2">
        <v>1</v>
      </c>
      <c r="DR305" s="2"/>
      <c r="DS305" s="2"/>
      <c r="DT305" s="2"/>
      <c r="DU305" s="2">
        <v>1005</v>
      </c>
      <c r="DV305" s="2" t="s">
        <v>166</v>
      </c>
      <c r="DW305" s="2" t="s">
        <v>166</v>
      </c>
      <c r="DX305" s="2">
        <v>100</v>
      </c>
      <c r="DY305" s="2"/>
      <c r="DZ305" s="2" t="s">
        <v>6</v>
      </c>
      <c r="EA305" s="2" t="s">
        <v>6</v>
      </c>
      <c r="EB305" s="2" t="s">
        <v>6</v>
      </c>
      <c r="EC305" s="2" t="s">
        <v>6</v>
      </c>
      <c r="ED305" s="2"/>
      <c r="EE305" s="2">
        <v>54938608</v>
      </c>
      <c r="EF305" s="2">
        <v>1</v>
      </c>
      <c r="EG305" s="2" t="s">
        <v>25</v>
      </c>
      <c r="EH305" s="2">
        <v>0</v>
      </c>
      <c r="EI305" s="2" t="s">
        <v>6</v>
      </c>
      <c r="EJ305" s="2">
        <v>1</v>
      </c>
      <c r="EK305" s="2">
        <v>13001</v>
      </c>
      <c r="EL305" s="2" t="s">
        <v>207</v>
      </c>
      <c r="EM305" s="2" t="s">
        <v>208</v>
      </c>
      <c r="EN305" s="2"/>
      <c r="EO305" s="2" t="s">
        <v>6</v>
      </c>
      <c r="EP305" s="2"/>
      <c r="EQ305" s="2">
        <v>0</v>
      </c>
      <c r="ER305" s="2">
        <v>321.88</v>
      </c>
      <c r="ES305" s="2">
        <v>280.57</v>
      </c>
      <c r="ET305" s="2">
        <v>6.27</v>
      </c>
      <c r="EU305" s="2">
        <v>0.1</v>
      </c>
      <c r="EV305" s="2">
        <v>35.04</v>
      </c>
      <c r="EW305" s="2">
        <v>3.83</v>
      </c>
      <c r="EX305" s="2">
        <v>0.01</v>
      </c>
      <c r="EY305" s="2">
        <v>1</v>
      </c>
      <c r="EZ305" s="2"/>
      <c r="FA305" s="2"/>
      <c r="FB305" s="2"/>
      <c r="FC305" s="2"/>
      <c r="FD305" s="2"/>
      <c r="FE305" s="2"/>
      <c r="FF305" s="2"/>
      <c r="FG305" s="2"/>
      <c r="FH305" s="2"/>
      <c r="FI305" s="2"/>
      <c r="FJ305" s="2"/>
      <c r="FK305" s="2"/>
      <c r="FL305" s="2"/>
      <c r="FM305" s="2"/>
      <c r="FN305" s="2"/>
      <c r="FO305" s="2"/>
      <c r="FP305" s="2"/>
      <c r="FQ305" s="2">
        <v>0</v>
      </c>
      <c r="FR305" s="2">
        <f t="shared" si="351"/>
        <v>0</v>
      </c>
      <c r="FS305" s="2">
        <v>0</v>
      </c>
      <c r="FT305" s="2"/>
      <c r="FU305" s="2"/>
      <c r="FV305" s="2"/>
      <c r="FW305" s="2"/>
      <c r="FX305" s="2">
        <v>90</v>
      </c>
      <c r="FY305" s="2">
        <v>70</v>
      </c>
      <c r="FZ305" s="2"/>
      <c r="GA305" s="2" t="s">
        <v>6</v>
      </c>
      <c r="GB305" s="2"/>
      <c r="GC305" s="2"/>
      <c r="GD305" s="2">
        <v>1</v>
      </c>
      <c r="GE305" s="2"/>
      <c r="GF305" s="2">
        <v>-479942791</v>
      </c>
      <c r="GG305" s="2">
        <v>2</v>
      </c>
      <c r="GH305" s="2">
        <v>1</v>
      </c>
      <c r="GI305" s="2">
        <v>-2</v>
      </c>
      <c r="GJ305" s="2">
        <v>0</v>
      </c>
      <c r="GK305" s="2">
        <v>0</v>
      </c>
      <c r="GL305" s="2">
        <f t="shared" si="352"/>
        <v>0</v>
      </c>
      <c r="GM305" s="2">
        <f t="shared" si="353"/>
        <v>0</v>
      </c>
      <c r="GN305" s="2">
        <f t="shared" si="354"/>
        <v>0</v>
      </c>
      <c r="GO305" s="2">
        <f t="shared" si="355"/>
        <v>0</v>
      </c>
      <c r="GP305" s="2">
        <f t="shared" si="356"/>
        <v>0</v>
      </c>
      <c r="GQ305" s="2"/>
      <c r="GR305" s="2">
        <v>0</v>
      </c>
      <c r="GS305" s="2">
        <v>3</v>
      </c>
      <c r="GT305" s="2">
        <v>0</v>
      </c>
      <c r="GU305" s="2" t="s">
        <v>206</v>
      </c>
      <c r="GV305" s="2">
        <f>ROUND(((GT305*2)),2)</f>
        <v>0</v>
      </c>
      <c r="GW305" s="2">
        <v>1</v>
      </c>
      <c r="GX305" s="2">
        <f t="shared" si="357"/>
        <v>0</v>
      </c>
      <c r="GY305" s="2"/>
      <c r="GZ305" s="2"/>
      <c r="HA305" s="2">
        <v>0</v>
      </c>
      <c r="HB305" s="2">
        <v>0</v>
      </c>
      <c r="HC305" s="2">
        <f t="shared" si="358"/>
        <v>0</v>
      </c>
      <c r="HD305" s="2"/>
      <c r="HE305" s="2" t="s">
        <v>6</v>
      </c>
      <c r="HF305" s="2" t="s">
        <v>6</v>
      </c>
      <c r="HG305" s="2"/>
      <c r="HH305" s="2"/>
      <c r="HI305" s="2"/>
      <c r="HJ305" s="2"/>
      <c r="HK305" s="2"/>
      <c r="HL305" s="2"/>
      <c r="HM305" s="2" t="s">
        <v>6</v>
      </c>
      <c r="HN305" s="2" t="s">
        <v>6</v>
      </c>
      <c r="HO305" s="2" t="s">
        <v>6</v>
      </c>
      <c r="HP305" s="2" t="s">
        <v>6</v>
      </c>
      <c r="HQ305" s="2" t="s">
        <v>6</v>
      </c>
      <c r="HR305" s="2"/>
      <c r="HS305" s="2"/>
      <c r="HT305" s="2"/>
      <c r="HU305" s="2"/>
      <c r="HV305" s="2"/>
      <c r="HW305" s="2"/>
      <c r="HX305" s="2"/>
      <c r="HY305" s="2"/>
      <c r="HZ305" s="2"/>
      <c r="IA305" s="2"/>
      <c r="IB305" s="2"/>
      <c r="IC305" s="2"/>
      <c r="ID305" s="2"/>
      <c r="IE305" s="2"/>
      <c r="IF305" s="2">
        <v>-1</v>
      </c>
      <c r="IG305" s="2"/>
      <c r="IH305" s="2"/>
      <c r="II305" s="2"/>
      <c r="IJ305" s="2"/>
      <c r="IK305" s="2">
        <v>0</v>
      </c>
      <c r="IL305" s="2"/>
      <c r="IM305" s="2"/>
      <c r="IN305" s="2"/>
      <c r="IO305" s="2"/>
      <c r="IP305" s="2"/>
      <c r="IQ305" s="2"/>
      <c r="IR305" s="2"/>
      <c r="IS305" s="2"/>
      <c r="IT305" s="2"/>
      <c r="IU305" s="2"/>
    </row>
    <row r="306" spans="1:255" x14ac:dyDescent="0.2">
      <c r="A306">
        <v>17</v>
      </c>
      <c r="B306">
        <v>1</v>
      </c>
      <c r="C306">
        <f>ROW(SmtRes!A482)</f>
        <v>482</v>
      </c>
      <c r="D306">
        <f>ROW(EtalonRes!A518)</f>
        <v>518</v>
      </c>
      <c r="E306" t="s">
        <v>454</v>
      </c>
      <c r="F306" t="s">
        <v>203</v>
      </c>
      <c r="G306" t="s">
        <v>204</v>
      </c>
      <c r="H306" t="s">
        <v>166</v>
      </c>
      <c r="I306">
        <f>'2.Лок.смета.и.Акт'!E61</f>
        <v>5.0000000000000001E-3</v>
      </c>
      <c r="J306">
        <v>0</v>
      </c>
      <c r="K306">
        <v>5.0000000000000001E-3</v>
      </c>
      <c r="O306">
        <f t="shared" si="328"/>
        <v>10</v>
      </c>
      <c r="P306">
        <f t="shared" si="329"/>
        <v>0</v>
      </c>
      <c r="Q306">
        <f t="shared" si="330"/>
        <v>1</v>
      </c>
      <c r="R306">
        <f t="shared" si="331"/>
        <v>0</v>
      </c>
      <c r="S306">
        <f t="shared" si="332"/>
        <v>9</v>
      </c>
      <c r="T306">
        <f t="shared" si="333"/>
        <v>0</v>
      </c>
      <c r="U306" t="e">
        <f t="shared" si="334"/>
        <v>#REF!</v>
      </c>
      <c r="V306">
        <f t="shared" si="335"/>
        <v>1E-4</v>
      </c>
      <c r="W306">
        <f t="shared" si="336"/>
        <v>0</v>
      </c>
      <c r="X306" t="e">
        <f t="shared" si="337"/>
        <v>#REF!</v>
      </c>
      <c r="Y306" t="e">
        <f t="shared" si="338"/>
        <v>#REF!</v>
      </c>
      <c r="AA306">
        <v>86295184</v>
      </c>
      <c r="AB306">
        <f t="shared" si="339"/>
        <v>82.63</v>
      </c>
      <c r="AC306">
        <f>ROUND(((ES306*2)+(SUM(SmtRes!BC475:'SmtRes'!BC482)+SUM(EtalonRes!AL511:'EtalonRes'!AL518))),2)</f>
        <v>0.01</v>
      </c>
      <c r="AD306">
        <f>ROUND(((((ET306*2))-((EU306*2)))+AE306),2)</f>
        <v>12.54</v>
      </c>
      <c r="AE306">
        <f>ROUND(((EU306*2)),2)</f>
        <v>0.2</v>
      </c>
      <c r="AF306">
        <f>ROUND(((EV306*2)),2)</f>
        <v>70.08</v>
      </c>
      <c r="AG306">
        <f t="shared" si="340"/>
        <v>0</v>
      </c>
      <c r="AH306" t="e">
        <f>((EW306*2))</f>
        <v>#REF!</v>
      </c>
      <c r="AI306">
        <f>((EX306*2))</f>
        <v>0.02</v>
      </c>
      <c r="AJ306">
        <f t="shared" si="341"/>
        <v>0</v>
      </c>
      <c r="AK306">
        <f>AL306+AM306+AO306</f>
        <v>321.88</v>
      </c>
      <c r="AL306" s="75">
        <f>'1.Лок.смета.и.Акт'!F577</f>
        <v>280.57</v>
      </c>
      <c r="AM306" s="75">
        <f>'1.Лок.смета.и.Акт'!F575</f>
        <v>6.27</v>
      </c>
      <c r="AN306" s="75">
        <f>'1.Лок.смета.и.Акт'!F576</f>
        <v>0.1</v>
      </c>
      <c r="AO306" s="75">
        <f>'1.Лок.смета.и.Акт'!F574</f>
        <v>35.04</v>
      </c>
      <c r="AP306">
        <v>0</v>
      </c>
      <c r="AQ306" t="e">
        <f>'2.Лок.смета.и.Акт'!#REF!</f>
        <v>#REF!</v>
      </c>
      <c r="AR306">
        <v>0.01</v>
      </c>
      <c r="AS306">
        <v>0</v>
      </c>
      <c r="AT306">
        <v>86</v>
      </c>
      <c r="AU306">
        <v>60</v>
      </c>
      <c r="AV306">
        <v>1</v>
      </c>
      <c r="AW306">
        <v>1</v>
      </c>
      <c r="AZ306">
        <v>1</v>
      </c>
      <c r="BA306">
        <f>'1.Лок.смета.и.Акт'!J574</f>
        <v>26.95</v>
      </c>
      <c r="BB306">
        <f>'1.Лок.смета.и.Акт'!J575</f>
        <v>9.3000000000000007</v>
      </c>
      <c r="BC306">
        <f>'1.Лок.смета.и.Акт'!J577</f>
        <v>7.56</v>
      </c>
      <c r="BD306" t="s">
        <v>6</v>
      </c>
      <c r="BE306" t="s">
        <v>6</v>
      </c>
      <c r="BF306" t="s">
        <v>6</v>
      </c>
      <c r="BG306" t="s">
        <v>6</v>
      </c>
      <c r="BH306">
        <v>0</v>
      </c>
      <c r="BI306">
        <v>1</v>
      </c>
      <c r="BJ306" t="s">
        <v>205</v>
      </c>
      <c r="BM306">
        <v>13001</v>
      </c>
      <c r="BN306">
        <v>0</v>
      </c>
      <c r="BO306" t="s">
        <v>203</v>
      </c>
      <c r="BP306">
        <v>1</v>
      </c>
      <c r="BQ306">
        <v>1</v>
      </c>
      <c r="BR306">
        <v>0</v>
      </c>
      <c r="BS306">
        <f>'1.Лок.смета.и.Акт'!J576</f>
        <v>19.8</v>
      </c>
      <c r="BT306">
        <v>1</v>
      </c>
      <c r="BU306">
        <v>1</v>
      </c>
      <c r="BV306">
        <v>1</v>
      </c>
      <c r="BW306">
        <v>1</v>
      </c>
      <c r="BX306">
        <v>1</v>
      </c>
      <c r="BY306" t="s">
        <v>6</v>
      </c>
      <c r="BZ306" t="e">
        <f>'2.Лок.смета.и.Акт'!#REF!</f>
        <v>#REF!</v>
      </c>
      <c r="CA306" t="e">
        <f>'2.Лок.смета.и.Акт'!#REF!</f>
        <v>#REF!</v>
      </c>
      <c r="CB306" t="s">
        <v>6</v>
      </c>
      <c r="CE306">
        <v>0</v>
      </c>
      <c r="CF306">
        <v>0</v>
      </c>
      <c r="CG306">
        <v>0</v>
      </c>
      <c r="CM306">
        <v>0</v>
      </c>
      <c r="CN306" t="s">
        <v>6</v>
      </c>
      <c r="CO306">
        <v>0</v>
      </c>
      <c r="CP306">
        <f t="shared" si="342"/>
        <v>10</v>
      </c>
      <c r="CQ306">
        <f t="shared" si="343"/>
        <v>7.5600000000000001E-2</v>
      </c>
      <c r="CR306">
        <f t="shared" si="344"/>
        <v>116.622</v>
      </c>
      <c r="CS306">
        <f t="shared" si="345"/>
        <v>3.9600000000000004</v>
      </c>
      <c r="CT306">
        <f t="shared" si="346"/>
        <v>1888.6559999999999</v>
      </c>
      <c r="CU306">
        <f t="shared" si="347"/>
        <v>0</v>
      </c>
      <c r="CV306" t="e">
        <f t="shared" si="348"/>
        <v>#REF!</v>
      </c>
      <c r="CW306">
        <f t="shared" si="349"/>
        <v>0.02</v>
      </c>
      <c r="CX306">
        <f t="shared" si="350"/>
        <v>0</v>
      </c>
      <c r="CY306" t="e">
        <f>(S306+R306)*(BZ306/100)</f>
        <v>#REF!</v>
      </c>
      <c r="CZ306" t="e">
        <f>(S306+R306)*(CA306/100)</f>
        <v>#REF!</v>
      </c>
      <c r="DC306" t="s">
        <v>6</v>
      </c>
      <c r="DD306" t="s">
        <v>206</v>
      </c>
      <c r="DE306" t="s">
        <v>206</v>
      </c>
      <c r="DF306" t="s">
        <v>206</v>
      </c>
      <c r="DG306" t="s">
        <v>206</v>
      </c>
      <c r="DH306" t="s">
        <v>6</v>
      </c>
      <c r="DI306" t="s">
        <v>206</v>
      </c>
      <c r="DJ306" t="s">
        <v>206</v>
      </c>
      <c r="DK306" t="s">
        <v>6</v>
      </c>
      <c r="DL306" t="s">
        <v>6</v>
      </c>
      <c r="DM306" t="s">
        <v>6</v>
      </c>
      <c r="DN306">
        <f>'1.Лок.смета.и.Акт'!E578</f>
        <v>90</v>
      </c>
      <c r="DO306">
        <f>'1.Лок.смета.и.Акт'!E579</f>
        <v>70</v>
      </c>
      <c r="DP306">
        <v>1</v>
      </c>
      <c r="DQ306">
        <v>1</v>
      </c>
      <c r="DU306">
        <v>1005</v>
      </c>
      <c r="DV306" t="s">
        <v>166</v>
      </c>
      <c r="DW306" t="str">
        <f>'2.Лок.смета.и.Акт'!D61</f>
        <v>100 м2 окрашиваемой поверхности</v>
      </c>
      <c r="DX306">
        <v>100</v>
      </c>
      <c r="DZ306" t="s">
        <v>6</v>
      </c>
      <c r="EA306" t="s">
        <v>6</v>
      </c>
      <c r="EB306" t="s">
        <v>6</v>
      </c>
      <c r="EC306" t="s">
        <v>6</v>
      </c>
      <c r="EE306">
        <v>54938608</v>
      </c>
      <c r="EF306">
        <v>1</v>
      </c>
      <c r="EG306" t="s">
        <v>25</v>
      </c>
      <c r="EH306">
        <v>0</v>
      </c>
      <c r="EI306" t="s">
        <v>6</v>
      </c>
      <c r="EJ306">
        <v>1</v>
      </c>
      <c r="EK306">
        <v>13001</v>
      </c>
      <c r="EL306" t="s">
        <v>207</v>
      </c>
      <c r="EM306" t="s">
        <v>208</v>
      </c>
      <c r="EO306" t="s">
        <v>6</v>
      </c>
      <c r="EQ306">
        <v>0</v>
      </c>
      <c r="ER306">
        <f>ES306+ET306+EV306</f>
        <v>321.88</v>
      </c>
      <c r="ES306" s="75">
        <f>'1.Лок.смета.и.Акт'!F577</f>
        <v>280.57</v>
      </c>
      <c r="ET306" s="75">
        <f>'1.Лок.смета.и.Акт'!F575</f>
        <v>6.27</v>
      </c>
      <c r="EU306" s="75">
        <f>'1.Лок.смета.и.Акт'!F576</f>
        <v>0.1</v>
      </c>
      <c r="EV306" s="75">
        <f>'1.Лок.смета.и.Акт'!F574</f>
        <v>35.04</v>
      </c>
      <c r="EW306" t="e">
        <f>'2.Лок.смета.и.Акт'!#REF!</f>
        <v>#REF!</v>
      </c>
      <c r="EX306">
        <v>0.01</v>
      </c>
      <c r="EY306">
        <v>1</v>
      </c>
      <c r="FQ306">
        <v>0</v>
      </c>
      <c r="FR306">
        <f t="shared" si="351"/>
        <v>0</v>
      </c>
      <c r="FS306">
        <v>0</v>
      </c>
      <c r="FX306">
        <v>90</v>
      </c>
      <c r="FY306">
        <v>70</v>
      </c>
      <c r="GA306" t="s">
        <v>6</v>
      </c>
      <c r="GD306">
        <v>1</v>
      </c>
      <c r="GF306">
        <v>-479942791</v>
      </c>
      <c r="GG306">
        <v>2</v>
      </c>
      <c r="GH306">
        <v>1</v>
      </c>
      <c r="GI306">
        <v>2</v>
      </c>
      <c r="GJ306">
        <v>0</v>
      </c>
      <c r="GK306">
        <v>0</v>
      </c>
      <c r="GL306">
        <f t="shared" si="352"/>
        <v>0</v>
      </c>
      <c r="GM306" t="e">
        <f t="shared" si="353"/>
        <v>#REF!</v>
      </c>
      <c r="GN306" t="e">
        <f t="shared" si="354"/>
        <v>#REF!</v>
      </c>
      <c r="GO306">
        <f t="shared" si="355"/>
        <v>0</v>
      </c>
      <c r="GP306">
        <f t="shared" si="356"/>
        <v>0</v>
      </c>
      <c r="GR306">
        <v>0</v>
      </c>
      <c r="GS306">
        <v>3</v>
      </c>
      <c r="GT306">
        <v>0</v>
      </c>
      <c r="GU306" t="s">
        <v>206</v>
      </c>
      <c r="GV306">
        <f>ROUND(((GT306*2)),2)</f>
        <v>0</v>
      </c>
      <c r="GW306">
        <v>1009.3</v>
      </c>
      <c r="GX306">
        <f t="shared" si="357"/>
        <v>0</v>
      </c>
      <c r="HA306">
        <v>0</v>
      </c>
      <c r="HB306">
        <v>0</v>
      </c>
      <c r="HC306">
        <f t="shared" si="358"/>
        <v>0</v>
      </c>
      <c r="HE306" t="s">
        <v>6</v>
      </c>
      <c r="HF306" t="s">
        <v>6</v>
      </c>
      <c r="HM306" t="s">
        <v>6</v>
      </c>
      <c r="HN306" t="s">
        <v>6</v>
      </c>
      <c r="HO306" t="s">
        <v>6</v>
      </c>
      <c r="HP306" t="s">
        <v>6</v>
      </c>
      <c r="HQ306" t="s">
        <v>6</v>
      </c>
      <c r="IF306">
        <v>-1</v>
      </c>
      <c r="IK306">
        <v>0</v>
      </c>
    </row>
    <row r="307" spans="1:255" x14ac:dyDescent="0.2">
      <c r="A307" s="2">
        <v>18</v>
      </c>
      <c r="B307" s="2">
        <v>1</v>
      </c>
      <c r="C307" s="2">
        <v>473</v>
      </c>
      <c r="D307" s="2"/>
      <c r="E307" s="2" t="s">
        <v>455</v>
      </c>
      <c r="F307" s="2" t="s">
        <v>210</v>
      </c>
      <c r="G307" s="2" t="s">
        <v>211</v>
      </c>
      <c r="H307" s="2" t="s">
        <v>63</v>
      </c>
      <c r="I307" s="2">
        <f>I305*J307</f>
        <v>1.4E-5</v>
      </c>
      <c r="J307" s="216">
        <f>'5.Ведомость_списания'!F147</f>
        <v>2.8E-3</v>
      </c>
      <c r="K307" s="2">
        <v>1.4E-3</v>
      </c>
      <c r="L307" s="2"/>
      <c r="M307" s="2"/>
      <c r="N307" s="2"/>
      <c r="O307" s="2">
        <f t="shared" si="328"/>
        <v>0</v>
      </c>
      <c r="P307" s="2">
        <f t="shared" si="329"/>
        <v>0</v>
      </c>
      <c r="Q307" s="2">
        <f t="shared" si="330"/>
        <v>0</v>
      </c>
      <c r="R307" s="2">
        <f t="shared" si="331"/>
        <v>0</v>
      </c>
      <c r="S307" s="2">
        <f t="shared" si="332"/>
        <v>0</v>
      </c>
      <c r="T307" s="2">
        <f t="shared" si="333"/>
        <v>0</v>
      </c>
      <c r="U307" s="2">
        <f t="shared" si="334"/>
        <v>0</v>
      </c>
      <c r="V307" s="2">
        <f t="shared" si="335"/>
        <v>0</v>
      </c>
      <c r="W307" s="2">
        <f t="shared" si="336"/>
        <v>0</v>
      </c>
      <c r="X307" s="2">
        <f t="shared" si="337"/>
        <v>0</v>
      </c>
      <c r="Y307" s="2">
        <f t="shared" si="338"/>
        <v>0</v>
      </c>
      <c r="Z307" s="2"/>
      <c r="AA307" s="2">
        <v>86295183</v>
      </c>
      <c r="AB307" s="2">
        <f t="shared" si="339"/>
        <v>6156.33</v>
      </c>
      <c r="AC307" s="2">
        <f>ROUND((ES307),2)</f>
        <v>6156.33</v>
      </c>
      <c r="AD307" s="2">
        <f t="shared" ref="AD307:AD318" si="359">ROUND((((ET307)-(EU307))+AE307),2)</f>
        <v>0</v>
      </c>
      <c r="AE307" s="2">
        <f t="shared" ref="AE307:AE318" si="360">ROUND((EU307),2)</f>
        <v>0</v>
      </c>
      <c r="AF307" s="2">
        <f t="shared" ref="AF307:AF318" si="361">ROUND((EV307),2)</f>
        <v>0</v>
      </c>
      <c r="AG307" s="2">
        <f t="shared" si="340"/>
        <v>0</v>
      </c>
      <c r="AH307" s="2">
        <f t="shared" ref="AH307:AH318" si="362">(EW307)</f>
        <v>0</v>
      </c>
      <c r="AI307" s="2">
        <f t="shared" ref="AI307:AI318" si="363">(EX307)</f>
        <v>0</v>
      </c>
      <c r="AJ307" s="2">
        <f t="shared" si="341"/>
        <v>0</v>
      </c>
      <c r="AK307" s="2">
        <v>6156.33</v>
      </c>
      <c r="AL307" s="110">
        <f>'1.Лок.смета.и.Акт'!F581</f>
        <v>6156.33</v>
      </c>
      <c r="AM307" s="2">
        <v>0</v>
      </c>
      <c r="AN307" s="2">
        <v>0</v>
      </c>
      <c r="AO307" s="2">
        <v>0</v>
      </c>
      <c r="AP307" s="2">
        <v>0</v>
      </c>
      <c r="AQ307" s="2">
        <v>0</v>
      </c>
      <c r="AR307" s="2">
        <v>0</v>
      </c>
      <c r="AS307" s="2">
        <v>0</v>
      </c>
      <c r="AT307" s="2">
        <v>0</v>
      </c>
      <c r="AU307" s="2">
        <v>0</v>
      </c>
      <c r="AV307" s="2">
        <v>1</v>
      </c>
      <c r="AW307" s="2">
        <v>1</v>
      </c>
      <c r="AX307" s="2"/>
      <c r="AY307" s="2"/>
      <c r="AZ307" s="2">
        <v>1</v>
      </c>
      <c r="BA307" s="2">
        <v>1</v>
      </c>
      <c r="BB307" s="2">
        <v>1</v>
      </c>
      <c r="BC307" s="2">
        <v>1</v>
      </c>
      <c r="BD307" s="2" t="s">
        <v>6</v>
      </c>
      <c r="BE307" s="2" t="s">
        <v>6</v>
      </c>
      <c r="BF307" s="2" t="s">
        <v>6</v>
      </c>
      <c r="BG307" s="2" t="s">
        <v>6</v>
      </c>
      <c r="BH307" s="2">
        <v>3</v>
      </c>
      <c r="BI307" s="2">
        <v>1</v>
      </c>
      <c r="BJ307" s="2" t="s">
        <v>212</v>
      </c>
      <c r="BK307" s="2"/>
      <c r="BL307" s="2"/>
      <c r="BM307" s="2">
        <v>500001</v>
      </c>
      <c r="BN307" s="2">
        <v>0</v>
      </c>
      <c r="BO307" s="2" t="s">
        <v>6</v>
      </c>
      <c r="BP307" s="2">
        <v>0</v>
      </c>
      <c r="BQ307" s="2">
        <v>20</v>
      </c>
      <c r="BR307" s="2">
        <v>0</v>
      </c>
      <c r="BS307" s="2">
        <v>1</v>
      </c>
      <c r="BT307" s="2">
        <v>1</v>
      </c>
      <c r="BU307" s="2">
        <v>1</v>
      </c>
      <c r="BV307" s="2">
        <v>1</v>
      </c>
      <c r="BW307" s="2">
        <v>1</v>
      </c>
      <c r="BX307" s="2">
        <v>1</v>
      </c>
      <c r="BY307" s="2" t="s">
        <v>6</v>
      </c>
      <c r="BZ307" s="2">
        <v>0</v>
      </c>
      <c r="CA307" s="2">
        <v>0</v>
      </c>
      <c r="CB307" s="2" t="s">
        <v>6</v>
      </c>
      <c r="CC307" s="2"/>
      <c r="CD307" s="2"/>
      <c r="CE307" s="2">
        <v>0</v>
      </c>
      <c r="CF307" s="2">
        <v>0</v>
      </c>
      <c r="CG307" s="2">
        <v>0</v>
      </c>
      <c r="CH307" s="2"/>
      <c r="CI307" s="2"/>
      <c r="CJ307" s="2"/>
      <c r="CK307" s="2"/>
      <c r="CL307" s="2"/>
      <c r="CM307" s="2">
        <v>0</v>
      </c>
      <c r="CN307" s="2" t="s">
        <v>6</v>
      </c>
      <c r="CO307" s="2">
        <v>0</v>
      </c>
      <c r="CP307" s="2">
        <f t="shared" si="342"/>
        <v>0</v>
      </c>
      <c r="CQ307" s="2">
        <f t="shared" si="343"/>
        <v>6156.33</v>
      </c>
      <c r="CR307" s="2">
        <f t="shared" si="344"/>
        <v>0</v>
      </c>
      <c r="CS307" s="2">
        <f t="shared" si="345"/>
        <v>0</v>
      </c>
      <c r="CT307" s="2">
        <f t="shared" si="346"/>
        <v>0</v>
      </c>
      <c r="CU307" s="2">
        <f t="shared" si="347"/>
        <v>0</v>
      </c>
      <c r="CV307" s="2">
        <f t="shared" si="348"/>
        <v>0</v>
      </c>
      <c r="CW307" s="2">
        <f t="shared" si="349"/>
        <v>0</v>
      </c>
      <c r="CX307" s="2">
        <f t="shared" si="350"/>
        <v>0</v>
      </c>
      <c r="CY307" s="2">
        <f>(((S307+(R307*IF(0,0,1)))*AT307)/100)</f>
        <v>0</v>
      </c>
      <c r="CZ307" s="2">
        <f>(((S307+(R307*IF(0,0,1)))*AU307)/100)</f>
        <v>0</v>
      </c>
      <c r="DA307" s="2"/>
      <c r="DB307" s="2"/>
      <c r="DC307" s="2" t="s">
        <v>6</v>
      </c>
      <c r="DD307" s="2" t="s">
        <v>6</v>
      </c>
      <c r="DE307" s="2" t="s">
        <v>6</v>
      </c>
      <c r="DF307" s="2" t="s">
        <v>6</v>
      </c>
      <c r="DG307" s="2" t="s">
        <v>6</v>
      </c>
      <c r="DH307" s="2" t="s">
        <v>6</v>
      </c>
      <c r="DI307" s="2" t="s">
        <v>6</v>
      </c>
      <c r="DJ307" s="2" t="s">
        <v>6</v>
      </c>
      <c r="DK307" s="2" t="s">
        <v>6</v>
      </c>
      <c r="DL307" s="2" t="s">
        <v>6</v>
      </c>
      <c r="DM307" s="2" t="s">
        <v>6</v>
      </c>
      <c r="DN307" s="2">
        <v>0</v>
      </c>
      <c r="DO307" s="2">
        <v>0</v>
      </c>
      <c r="DP307" s="2">
        <v>1</v>
      </c>
      <c r="DQ307" s="2">
        <v>1</v>
      </c>
      <c r="DR307" s="2"/>
      <c r="DS307" s="2"/>
      <c r="DT307" s="2"/>
      <c r="DU307" s="2">
        <v>1009</v>
      </c>
      <c r="DV307" s="2" t="s">
        <v>63</v>
      </c>
      <c r="DW307" s="2" t="s">
        <v>63</v>
      </c>
      <c r="DX307" s="2">
        <v>1000</v>
      </c>
      <c r="DY307" s="2"/>
      <c r="DZ307" s="2" t="s">
        <v>6</v>
      </c>
      <c r="EA307" s="2" t="s">
        <v>6</v>
      </c>
      <c r="EB307" s="2" t="s">
        <v>6</v>
      </c>
      <c r="EC307" s="2" t="s">
        <v>6</v>
      </c>
      <c r="ED307" s="2"/>
      <c r="EE307" s="2">
        <v>54938781</v>
      </c>
      <c r="EF307" s="2">
        <v>20</v>
      </c>
      <c r="EG307" s="2" t="s">
        <v>34</v>
      </c>
      <c r="EH307" s="2">
        <v>0</v>
      </c>
      <c r="EI307" s="2" t="s">
        <v>6</v>
      </c>
      <c r="EJ307" s="2">
        <v>1</v>
      </c>
      <c r="EK307" s="2">
        <v>500001</v>
      </c>
      <c r="EL307" s="2" t="s">
        <v>35</v>
      </c>
      <c r="EM307" s="2" t="s">
        <v>36</v>
      </c>
      <c r="EN307" s="2"/>
      <c r="EO307" s="2" t="s">
        <v>6</v>
      </c>
      <c r="EP307" s="2"/>
      <c r="EQ307" s="2">
        <v>0</v>
      </c>
      <c r="ER307" s="2">
        <v>6156.33</v>
      </c>
      <c r="ES307" s="110">
        <f>'1.Лок.смета.и.Акт'!F581</f>
        <v>6156.33</v>
      </c>
      <c r="ET307" s="2">
        <v>0</v>
      </c>
      <c r="EU307" s="2">
        <v>0</v>
      </c>
      <c r="EV307" s="2">
        <v>0</v>
      </c>
      <c r="EW307" s="2">
        <v>0</v>
      </c>
      <c r="EX307" s="2">
        <v>0</v>
      </c>
      <c r="EY307" s="2"/>
      <c r="EZ307" s="2"/>
      <c r="FA307" s="2"/>
      <c r="FB307" s="2"/>
      <c r="FC307" s="2"/>
      <c r="FD307" s="2"/>
      <c r="FE307" s="2"/>
      <c r="FF307" s="2"/>
      <c r="FG307" s="2"/>
      <c r="FH307" s="2"/>
      <c r="FI307" s="2"/>
      <c r="FJ307" s="2"/>
      <c r="FK307" s="2"/>
      <c r="FL307" s="2"/>
      <c r="FM307" s="2"/>
      <c r="FN307" s="2"/>
      <c r="FO307" s="2"/>
      <c r="FP307" s="2"/>
      <c r="FQ307" s="2">
        <v>0</v>
      </c>
      <c r="FR307" s="2">
        <f t="shared" si="351"/>
        <v>0</v>
      </c>
      <c r="FS307" s="2">
        <v>0</v>
      </c>
      <c r="FT307" s="2"/>
      <c r="FU307" s="2"/>
      <c r="FV307" s="2"/>
      <c r="FW307" s="2"/>
      <c r="FX307" s="2">
        <v>0</v>
      </c>
      <c r="FY307" s="2">
        <v>0</v>
      </c>
      <c r="FZ307" s="2"/>
      <c r="GA307" s="2" t="s">
        <v>6</v>
      </c>
      <c r="GB307" s="2"/>
      <c r="GC307" s="2"/>
      <c r="GD307" s="2">
        <v>1</v>
      </c>
      <c r="GE307" s="2"/>
      <c r="GF307" s="2">
        <v>1677997654</v>
      </c>
      <c r="GG307" s="2">
        <v>2</v>
      </c>
      <c r="GH307" s="2">
        <v>0</v>
      </c>
      <c r="GI307" s="2">
        <v>-2</v>
      </c>
      <c r="GJ307" s="2">
        <v>0</v>
      </c>
      <c r="GK307" s="2">
        <v>0</v>
      </c>
      <c r="GL307" s="2">
        <f t="shared" si="352"/>
        <v>0</v>
      </c>
      <c r="GM307" s="2">
        <f t="shared" si="353"/>
        <v>0</v>
      </c>
      <c r="GN307" s="2">
        <f t="shared" si="354"/>
        <v>0</v>
      </c>
      <c r="GO307" s="2">
        <f t="shared" si="355"/>
        <v>0</v>
      </c>
      <c r="GP307" s="2">
        <f t="shared" si="356"/>
        <v>0</v>
      </c>
      <c r="GQ307" s="2"/>
      <c r="GR307" s="2">
        <v>0</v>
      </c>
      <c r="GS307" s="2">
        <v>3</v>
      </c>
      <c r="GT307" s="2">
        <v>0</v>
      </c>
      <c r="GU307" s="2" t="s">
        <v>6</v>
      </c>
      <c r="GV307" s="2">
        <f t="shared" ref="GV307:GV338" si="364">ROUND((GT307),2)</f>
        <v>0</v>
      </c>
      <c r="GW307" s="2">
        <v>1</v>
      </c>
      <c r="GX307" s="2">
        <f t="shared" si="357"/>
        <v>0</v>
      </c>
      <c r="GY307" s="2"/>
      <c r="GZ307" s="2"/>
      <c r="HA307" s="2">
        <v>0</v>
      </c>
      <c r="HB307" s="2">
        <v>0</v>
      </c>
      <c r="HC307" s="2">
        <f t="shared" si="358"/>
        <v>0</v>
      </c>
      <c r="HD307" s="2"/>
      <c r="HE307" s="2" t="s">
        <v>6</v>
      </c>
      <c r="HF307" s="2" t="s">
        <v>6</v>
      </c>
      <c r="HG307" s="2"/>
      <c r="HH307" s="2"/>
      <c r="HI307" s="2"/>
      <c r="HJ307" s="2"/>
      <c r="HK307" s="2"/>
      <c r="HL307" s="2"/>
      <c r="HM307" s="2" t="s">
        <v>206</v>
      </c>
      <c r="HN307" s="2" t="s">
        <v>6</v>
      </c>
      <c r="HO307" s="2" t="s">
        <v>6</v>
      </c>
      <c r="HP307" s="2" t="s">
        <v>6</v>
      </c>
      <c r="HQ307" s="2" t="s">
        <v>6</v>
      </c>
      <c r="HR307" s="2"/>
      <c r="HS307" s="2"/>
      <c r="HT307" s="2"/>
      <c r="HU307" s="2"/>
      <c r="HV307" s="2"/>
      <c r="HW307" s="2"/>
      <c r="HX307" s="2"/>
      <c r="HY307" s="2"/>
      <c r="HZ307" s="2"/>
      <c r="IA307" s="2"/>
      <c r="IB307" s="2"/>
      <c r="IC307" s="2"/>
      <c r="ID307" s="2"/>
      <c r="IE307" s="2"/>
      <c r="IF307" s="2">
        <v>-1</v>
      </c>
      <c r="IG307" s="2"/>
      <c r="IH307" s="2"/>
      <c r="II307" s="2"/>
      <c r="IJ307" s="2"/>
      <c r="IK307" s="2">
        <v>0</v>
      </c>
      <c r="IL307" s="2"/>
      <c r="IM307" s="2"/>
      <c r="IN307" s="2"/>
      <c r="IO307" s="2"/>
      <c r="IP307" s="2"/>
      <c r="IQ307" s="2"/>
      <c r="IR307" s="2"/>
      <c r="IS307" s="2"/>
      <c r="IT307" s="2"/>
      <c r="IU307" s="2"/>
    </row>
    <row r="308" spans="1:255" x14ac:dyDescent="0.2">
      <c r="A308">
        <v>18</v>
      </c>
      <c r="B308">
        <v>1</v>
      </c>
      <c r="C308">
        <v>481</v>
      </c>
      <c r="E308" t="s">
        <v>455</v>
      </c>
      <c r="F308" t="e">
        <f>'2.Лок.смета.и.Акт'!#REF!</f>
        <v>#REF!</v>
      </c>
      <c r="G308" t="s">
        <v>211</v>
      </c>
      <c r="H308" t="s">
        <v>63</v>
      </c>
      <c r="I308">
        <f>I306*J308</f>
        <v>1.4E-5</v>
      </c>
      <c r="J308">
        <v>2.8E-3</v>
      </c>
      <c r="K308">
        <v>1.4E-3</v>
      </c>
      <c r="O308">
        <f t="shared" si="328"/>
        <v>1</v>
      </c>
      <c r="P308">
        <f t="shared" si="329"/>
        <v>1</v>
      </c>
      <c r="Q308">
        <f t="shared" si="330"/>
        <v>0</v>
      </c>
      <c r="R308">
        <f t="shared" si="331"/>
        <v>0</v>
      </c>
      <c r="S308">
        <f t="shared" si="332"/>
        <v>0</v>
      </c>
      <c r="T308">
        <f t="shared" si="333"/>
        <v>0</v>
      </c>
      <c r="U308">
        <f t="shared" si="334"/>
        <v>0</v>
      </c>
      <c r="V308">
        <f t="shared" si="335"/>
        <v>0</v>
      </c>
      <c r="W308">
        <f t="shared" si="336"/>
        <v>0</v>
      </c>
      <c r="X308">
        <f t="shared" si="337"/>
        <v>0</v>
      </c>
      <c r="Y308">
        <f t="shared" si="338"/>
        <v>0</v>
      </c>
      <c r="AA308">
        <v>86295184</v>
      </c>
      <c r="AB308">
        <f t="shared" si="339"/>
        <v>13260</v>
      </c>
      <c r="AC308">
        <f>ROUND((ES308),2)</f>
        <v>13260</v>
      </c>
      <c r="AD308">
        <f t="shared" si="359"/>
        <v>0</v>
      </c>
      <c r="AE308">
        <f t="shared" si="360"/>
        <v>0</v>
      </c>
      <c r="AF308">
        <f t="shared" si="361"/>
        <v>0</v>
      </c>
      <c r="AG308">
        <f t="shared" si="340"/>
        <v>0</v>
      </c>
      <c r="AH308">
        <f t="shared" si="362"/>
        <v>0</v>
      </c>
      <c r="AI308">
        <f t="shared" si="363"/>
        <v>0</v>
      </c>
      <c r="AJ308">
        <f t="shared" si="341"/>
        <v>0</v>
      </c>
      <c r="AK308">
        <v>13260</v>
      </c>
      <c r="AL308">
        <v>13260</v>
      </c>
      <c r="AM308">
        <v>0</v>
      </c>
      <c r="AN308">
        <v>0</v>
      </c>
      <c r="AO308">
        <v>0</v>
      </c>
      <c r="AP308">
        <v>0</v>
      </c>
      <c r="AQ308">
        <v>0</v>
      </c>
      <c r="AR308">
        <v>0</v>
      </c>
      <c r="AS308">
        <v>0</v>
      </c>
      <c r="AT308">
        <v>0</v>
      </c>
      <c r="AU308">
        <v>0</v>
      </c>
      <c r="AV308">
        <v>1</v>
      </c>
      <c r="AW308">
        <v>1</v>
      </c>
      <c r="AZ308">
        <v>1</v>
      </c>
      <c r="BA308">
        <v>1</v>
      </c>
      <c r="BB308">
        <v>1</v>
      </c>
      <c r="BC308">
        <v>7.56</v>
      </c>
      <c r="BD308" t="s">
        <v>6</v>
      </c>
      <c r="BE308" t="s">
        <v>6</v>
      </c>
      <c r="BF308" t="s">
        <v>6</v>
      </c>
      <c r="BG308" t="s">
        <v>6</v>
      </c>
      <c r="BH308">
        <v>3</v>
      </c>
      <c r="BI308">
        <v>1</v>
      </c>
      <c r="BJ308" t="s">
        <v>212</v>
      </c>
      <c r="BM308">
        <v>500001</v>
      </c>
      <c r="BN308">
        <v>0</v>
      </c>
      <c r="BO308" t="s">
        <v>6</v>
      </c>
      <c r="BP308">
        <v>0</v>
      </c>
      <c r="BQ308">
        <v>20</v>
      </c>
      <c r="BR308">
        <v>0</v>
      </c>
      <c r="BS308">
        <v>1</v>
      </c>
      <c r="BT308">
        <v>1</v>
      </c>
      <c r="BU308">
        <v>1</v>
      </c>
      <c r="BV308">
        <v>1</v>
      </c>
      <c r="BW308">
        <v>1</v>
      </c>
      <c r="BX308">
        <v>1</v>
      </c>
      <c r="BY308" t="s">
        <v>6</v>
      </c>
      <c r="BZ308">
        <v>0</v>
      </c>
      <c r="CA308">
        <v>0</v>
      </c>
      <c r="CB308" t="s">
        <v>6</v>
      </c>
      <c r="CE308">
        <v>0</v>
      </c>
      <c r="CF308">
        <v>0</v>
      </c>
      <c r="CG308">
        <v>0</v>
      </c>
      <c r="CM308">
        <v>0</v>
      </c>
      <c r="CN308" t="s">
        <v>6</v>
      </c>
      <c r="CO308">
        <v>0</v>
      </c>
      <c r="CP308">
        <f t="shared" si="342"/>
        <v>1</v>
      </c>
      <c r="CQ308">
        <f t="shared" si="343"/>
        <v>100245.59999999999</v>
      </c>
      <c r="CR308">
        <f t="shared" si="344"/>
        <v>0</v>
      </c>
      <c r="CS308">
        <f t="shared" si="345"/>
        <v>0</v>
      </c>
      <c r="CT308">
        <f t="shared" si="346"/>
        <v>0</v>
      </c>
      <c r="CU308">
        <f t="shared" si="347"/>
        <v>0</v>
      </c>
      <c r="CV308">
        <f t="shared" si="348"/>
        <v>0</v>
      </c>
      <c r="CW308">
        <f t="shared" si="349"/>
        <v>0</v>
      </c>
      <c r="CX308">
        <f t="shared" si="350"/>
        <v>0</v>
      </c>
      <c r="CY308">
        <f>(S308+R308)*(BZ308/100)</f>
        <v>0</v>
      </c>
      <c r="CZ308">
        <f>(S308+R308)*(CA308/100)</f>
        <v>0</v>
      </c>
      <c r="DC308" t="s">
        <v>6</v>
      </c>
      <c r="DD308" t="s">
        <v>6</v>
      </c>
      <c r="DE308" t="s">
        <v>6</v>
      </c>
      <c r="DF308" t="s">
        <v>6</v>
      </c>
      <c r="DG308" t="s">
        <v>6</v>
      </c>
      <c r="DH308" t="s">
        <v>6</v>
      </c>
      <c r="DI308" t="s">
        <v>6</v>
      </c>
      <c r="DJ308" t="s">
        <v>6</v>
      </c>
      <c r="DK308" t="s">
        <v>6</v>
      </c>
      <c r="DL308" t="s">
        <v>6</v>
      </c>
      <c r="DM308" t="s">
        <v>6</v>
      </c>
      <c r="DN308">
        <v>0</v>
      </c>
      <c r="DO308">
        <v>0</v>
      </c>
      <c r="DP308">
        <v>1</v>
      </c>
      <c r="DQ308">
        <v>1</v>
      </c>
      <c r="DU308">
        <v>1009</v>
      </c>
      <c r="DV308" t="s">
        <v>63</v>
      </c>
      <c r="DW308" t="e">
        <f>'2.Лок.смета.и.Акт'!#REF!</f>
        <v>#REF!</v>
      </c>
      <c r="DX308">
        <v>1000</v>
      </c>
      <c r="DZ308" t="s">
        <v>6</v>
      </c>
      <c r="EA308" t="s">
        <v>6</v>
      </c>
      <c r="EB308" t="s">
        <v>6</v>
      </c>
      <c r="EC308" t="s">
        <v>6</v>
      </c>
      <c r="EE308">
        <v>54938781</v>
      </c>
      <c r="EF308">
        <v>20</v>
      </c>
      <c r="EG308" t="s">
        <v>34</v>
      </c>
      <c r="EH308">
        <v>0</v>
      </c>
      <c r="EI308" t="s">
        <v>6</v>
      </c>
      <c r="EJ308">
        <v>1</v>
      </c>
      <c r="EK308">
        <v>500001</v>
      </c>
      <c r="EL308" t="s">
        <v>35</v>
      </c>
      <c r="EM308" t="s">
        <v>36</v>
      </c>
      <c r="EO308" t="s">
        <v>6</v>
      </c>
      <c r="EQ308">
        <v>0</v>
      </c>
      <c r="ER308">
        <v>94500</v>
      </c>
      <c r="ES308">
        <v>13260</v>
      </c>
      <c r="ET308">
        <v>0</v>
      </c>
      <c r="EU308">
        <v>0</v>
      </c>
      <c r="EV308">
        <v>0</v>
      </c>
      <c r="EW308">
        <v>0</v>
      </c>
      <c r="EX308">
        <v>0</v>
      </c>
      <c r="EZ308">
        <v>5</v>
      </c>
      <c r="FC308">
        <v>0</v>
      </c>
      <c r="FD308">
        <v>18</v>
      </c>
      <c r="FF308">
        <v>94500</v>
      </c>
      <c r="FQ308">
        <v>0</v>
      </c>
      <c r="FR308">
        <f t="shared" si="351"/>
        <v>0</v>
      </c>
      <c r="FS308">
        <v>0</v>
      </c>
      <c r="FX308">
        <v>0</v>
      </c>
      <c r="FY308">
        <v>0</v>
      </c>
      <c r="GA308" t="s">
        <v>213</v>
      </c>
      <c r="GD308">
        <v>1</v>
      </c>
      <c r="GF308">
        <v>1677997654</v>
      </c>
      <c r="GG308">
        <v>2</v>
      </c>
      <c r="GH308">
        <v>3</v>
      </c>
      <c r="GI308">
        <v>5</v>
      </c>
      <c r="GJ308">
        <v>0</v>
      </c>
      <c r="GK308">
        <v>0</v>
      </c>
      <c r="GL308">
        <f t="shared" si="352"/>
        <v>0</v>
      </c>
      <c r="GM308">
        <f t="shared" si="353"/>
        <v>1</v>
      </c>
      <c r="GN308">
        <f t="shared" si="354"/>
        <v>1</v>
      </c>
      <c r="GO308">
        <f t="shared" si="355"/>
        <v>0</v>
      </c>
      <c r="GP308">
        <f t="shared" si="356"/>
        <v>0</v>
      </c>
      <c r="GR308">
        <v>1</v>
      </c>
      <c r="GS308">
        <v>1</v>
      </c>
      <c r="GT308">
        <v>0</v>
      </c>
      <c r="GU308" t="s">
        <v>6</v>
      </c>
      <c r="GV308">
        <f t="shared" si="364"/>
        <v>0</v>
      </c>
      <c r="GW308">
        <v>1</v>
      </c>
      <c r="GX308">
        <f t="shared" si="357"/>
        <v>0</v>
      </c>
      <c r="HA308">
        <v>0</v>
      </c>
      <c r="HB308">
        <v>0</v>
      </c>
      <c r="HC308">
        <f t="shared" si="358"/>
        <v>0</v>
      </c>
      <c r="HE308" t="s">
        <v>38</v>
      </c>
      <c r="HF308" t="s">
        <v>39</v>
      </c>
      <c r="HM308" t="s">
        <v>206</v>
      </c>
      <c r="HN308" t="s">
        <v>6</v>
      </c>
      <c r="HO308" t="s">
        <v>6</v>
      </c>
      <c r="HP308" t="s">
        <v>6</v>
      </c>
      <c r="HQ308" t="s">
        <v>6</v>
      </c>
      <c r="IF308">
        <v>-1</v>
      </c>
      <c r="IK308">
        <v>0</v>
      </c>
    </row>
    <row r="309" spans="1:255" x14ac:dyDescent="0.2">
      <c r="A309" s="2">
        <v>18</v>
      </c>
      <c r="B309" s="2">
        <v>1</v>
      </c>
      <c r="C309" s="2">
        <v>474</v>
      </c>
      <c r="D309" s="2"/>
      <c r="E309" s="2" t="s">
        <v>456</v>
      </c>
      <c r="F309" s="2" t="s">
        <v>176</v>
      </c>
      <c r="G309" s="2" t="s">
        <v>177</v>
      </c>
      <c r="H309" s="2" t="s">
        <v>63</v>
      </c>
      <c r="I309" s="2">
        <f>I305*J309</f>
        <v>1.9000000000000001E-4</v>
      </c>
      <c r="J309" s="216">
        <f>'5.Ведомость_списания'!F148</f>
        <v>3.7999999999999999E-2</v>
      </c>
      <c r="K309" s="2">
        <v>1.9E-2</v>
      </c>
      <c r="L309" s="2"/>
      <c r="M309" s="2"/>
      <c r="N309" s="2"/>
      <c r="O309" s="2">
        <f t="shared" si="328"/>
        <v>3</v>
      </c>
      <c r="P309" s="2">
        <f t="shared" si="329"/>
        <v>3</v>
      </c>
      <c r="Q309" s="2">
        <f t="shared" si="330"/>
        <v>0</v>
      </c>
      <c r="R309" s="2">
        <f t="shared" si="331"/>
        <v>0</v>
      </c>
      <c r="S309" s="2">
        <f t="shared" si="332"/>
        <v>0</v>
      </c>
      <c r="T309" s="2">
        <f t="shared" si="333"/>
        <v>0</v>
      </c>
      <c r="U309" s="2">
        <f t="shared" si="334"/>
        <v>0</v>
      </c>
      <c r="V309" s="2">
        <f t="shared" si="335"/>
        <v>0</v>
      </c>
      <c r="W309" s="2">
        <f t="shared" si="336"/>
        <v>0</v>
      </c>
      <c r="X309" s="2">
        <f t="shared" si="337"/>
        <v>0</v>
      </c>
      <c r="Y309" s="2">
        <f t="shared" si="338"/>
        <v>0</v>
      </c>
      <c r="Z309" s="2"/>
      <c r="AA309" s="2">
        <v>86295183</v>
      </c>
      <c r="AB309" s="2">
        <f t="shared" si="339"/>
        <v>14313</v>
      </c>
      <c r="AC309" s="2">
        <f>ROUND((ES309),2)</f>
        <v>14313</v>
      </c>
      <c r="AD309" s="2">
        <f t="shared" si="359"/>
        <v>0</v>
      </c>
      <c r="AE309" s="2">
        <f t="shared" si="360"/>
        <v>0</v>
      </c>
      <c r="AF309" s="2">
        <f t="shared" si="361"/>
        <v>0</v>
      </c>
      <c r="AG309" s="2">
        <f t="shared" si="340"/>
        <v>0</v>
      </c>
      <c r="AH309" s="2">
        <f t="shared" si="362"/>
        <v>0</v>
      </c>
      <c r="AI309" s="2">
        <f t="shared" si="363"/>
        <v>0</v>
      </c>
      <c r="AJ309" s="2">
        <f t="shared" si="341"/>
        <v>0</v>
      </c>
      <c r="AK309" s="2">
        <v>14313</v>
      </c>
      <c r="AL309" s="110">
        <f>'1.Лок.смета.и.Акт'!F583</f>
        <v>14313</v>
      </c>
      <c r="AM309" s="2">
        <v>0</v>
      </c>
      <c r="AN309" s="2">
        <v>0</v>
      </c>
      <c r="AO309" s="2">
        <v>0</v>
      </c>
      <c r="AP309" s="2">
        <v>0</v>
      </c>
      <c r="AQ309" s="2">
        <v>0</v>
      </c>
      <c r="AR309" s="2">
        <v>0</v>
      </c>
      <c r="AS309" s="2">
        <v>0</v>
      </c>
      <c r="AT309" s="2">
        <v>0</v>
      </c>
      <c r="AU309" s="2">
        <v>0</v>
      </c>
      <c r="AV309" s="2">
        <v>1</v>
      </c>
      <c r="AW309" s="2">
        <v>1</v>
      </c>
      <c r="AX309" s="2"/>
      <c r="AY309" s="2"/>
      <c r="AZ309" s="2">
        <v>1</v>
      </c>
      <c r="BA309" s="2">
        <v>1</v>
      </c>
      <c r="BB309" s="2">
        <v>1</v>
      </c>
      <c r="BC309" s="2">
        <v>1</v>
      </c>
      <c r="BD309" s="2" t="s">
        <v>6</v>
      </c>
      <c r="BE309" s="2" t="s">
        <v>6</v>
      </c>
      <c r="BF309" s="2" t="s">
        <v>6</v>
      </c>
      <c r="BG309" s="2" t="s">
        <v>6</v>
      </c>
      <c r="BH309" s="2">
        <v>3</v>
      </c>
      <c r="BI309" s="2">
        <v>1</v>
      </c>
      <c r="BJ309" s="2" t="s">
        <v>178</v>
      </c>
      <c r="BK309" s="2"/>
      <c r="BL309" s="2"/>
      <c r="BM309" s="2">
        <v>500001</v>
      </c>
      <c r="BN309" s="2">
        <v>0</v>
      </c>
      <c r="BO309" s="2" t="s">
        <v>6</v>
      </c>
      <c r="BP309" s="2">
        <v>0</v>
      </c>
      <c r="BQ309" s="2">
        <v>20</v>
      </c>
      <c r="BR309" s="2">
        <v>0</v>
      </c>
      <c r="BS309" s="2">
        <v>1</v>
      </c>
      <c r="BT309" s="2">
        <v>1</v>
      </c>
      <c r="BU309" s="2">
        <v>1</v>
      </c>
      <c r="BV309" s="2">
        <v>1</v>
      </c>
      <c r="BW309" s="2">
        <v>1</v>
      </c>
      <c r="BX309" s="2">
        <v>1</v>
      </c>
      <c r="BY309" s="2" t="s">
        <v>6</v>
      </c>
      <c r="BZ309" s="2">
        <v>0</v>
      </c>
      <c r="CA309" s="2">
        <v>0</v>
      </c>
      <c r="CB309" s="2" t="s">
        <v>6</v>
      </c>
      <c r="CC309" s="2"/>
      <c r="CD309" s="2"/>
      <c r="CE309" s="2">
        <v>0</v>
      </c>
      <c r="CF309" s="2">
        <v>0</v>
      </c>
      <c r="CG309" s="2">
        <v>0</v>
      </c>
      <c r="CH309" s="2"/>
      <c r="CI309" s="2"/>
      <c r="CJ309" s="2"/>
      <c r="CK309" s="2"/>
      <c r="CL309" s="2"/>
      <c r="CM309" s="2">
        <v>0</v>
      </c>
      <c r="CN309" s="2" t="s">
        <v>6</v>
      </c>
      <c r="CO309" s="2">
        <v>0</v>
      </c>
      <c r="CP309" s="2">
        <f t="shared" si="342"/>
        <v>3</v>
      </c>
      <c r="CQ309" s="2">
        <f t="shared" si="343"/>
        <v>14313</v>
      </c>
      <c r="CR309" s="2">
        <f t="shared" si="344"/>
        <v>0</v>
      </c>
      <c r="CS309" s="2">
        <f t="shared" si="345"/>
        <v>0</v>
      </c>
      <c r="CT309" s="2">
        <f t="shared" si="346"/>
        <v>0</v>
      </c>
      <c r="CU309" s="2">
        <f t="shared" si="347"/>
        <v>0</v>
      </c>
      <c r="CV309" s="2">
        <f t="shared" si="348"/>
        <v>0</v>
      </c>
      <c r="CW309" s="2">
        <f t="shared" si="349"/>
        <v>0</v>
      </c>
      <c r="CX309" s="2">
        <f t="shared" si="350"/>
        <v>0</v>
      </c>
      <c r="CY309" s="2">
        <f>(((S309+(R309*IF(0,0,1)))*AT309)/100)</f>
        <v>0</v>
      </c>
      <c r="CZ309" s="2">
        <f>(((S309+(R309*IF(0,0,1)))*AU309)/100)</f>
        <v>0</v>
      </c>
      <c r="DA309" s="2"/>
      <c r="DB309" s="2"/>
      <c r="DC309" s="2" t="s">
        <v>6</v>
      </c>
      <c r="DD309" s="2" t="s">
        <v>6</v>
      </c>
      <c r="DE309" s="2" t="s">
        <v>6</v>
      </c>
      <c r="DF309" s="2" t="s">
        <v>6</v>
      </c>
      <c r="DG309" s="2" t="s">
        <v>6</v>
      </c>
      <c r="DH309" s="2" t="s">
        <v>6</v>
      </c>
      <c r="DI309" s="2" t="s">
        <v>6</v>
      </c>
      <c r="DJ309" s="2" t="s">
        <v>6</v>
      </c>
      <c r="DK309" s="2" t="s">
        <v>6</v>
      </c>
      <c r="DL309" s="2" t="s">
        <v>6</v>
      </c>
      <c r="DM309" s="2" t="s">
        <v>6</v>
      </c>
      <c r="DN309" s="2">
        <v>0</v>
      </c>
      <c r="DO309" s="2">
        <v>0</v>
      </c>
      <c r="DP309" s="2">
        <v>1</v>
      </c>
      <c r="DQ309" s="2">
        <v>1</v>
      </c>
      <c r="DR309" s="2"/>
      <c r="DS309" s="2"/>
      <c r="DT309" s="2"/>
      <c r="DU309" s="2">
        <v>1009</v>
      </c>
      <c r="DV309" s="2" t="s">
        <v>63</v>
      </c>
      <c r="DW309" s="2" t="s">
        <v>63</v>
      </c>
      <c r="DX309" s="2">
        <v>1000</v>
      </c>
      <c r="DY309" s="2"/>
      <c r="DZ309" s="2" t="s">
        <v>6</v>
      </c>
      <c r="EA309" s="2" t="s">
        <v>6</v>
      </c>
      <c r="EB309" s="2" t="s">
        <v>6</v>
      </c>
      <c r="EC309" s="2" t="s">
        <v>6</v>
      </c>
      <c r="ED309" s="2"/>
      <c r="EE309" s="2">
        <v>54938781</v>
      </c>
      <c r="EF309" s="2">
        <v>20</v>
      </c>
      <c r="EG309" s="2" t="s">
        <v>34</v>
      </c>
      <c r="EH309" s="2">
        <v>0</v>
      </c>
      <c r="EI309" s="2" t="s">
        <v>6</v>
      </c>
      <c r="EJ309" s="2">
        <v>1</v>
      </c>
      <c r="EK309" s="2">
        <v>500001</v>
      </c>
      <c r="EL309" s="2" t="s">
        <v>35</v>
      </c>
      <c r="EM309" s="2" t="s">
        <v>36</v>
      </c>
      <c r="EN309" s="2"/>
      <c r="EO309" s="2" t="s">
        <v>6</v>
      </c>
      <c r="EP309" s="2"/>
      <c r="EQ309" s="2">
        <v>0</v>
      </c>
      <c r="ER309" s="2">
        <v>14313</v>
      </c>
      <c r="ES309" s="110">
        <f>'1.Лок.смета.и.Акт'!F583</f>
        <v>14313</v>
      </c>
      <c r="ET309" s="2">
        <v>0</v>
      </c>
      <c r="EU309" s="2">
        <v>0</v>
      </c>
      <c r="EV309" s="2">
        <v>0</v>
      </c>
      <c r="EW309" s="2">
        <v>0</v>
      </c>
      <c r="EX309" s="2">
        <v>0</v>
      </c>
      <c r="EY309" s="2"/>
      <c r="EZ309" s="2"/>
      <c r="FA309" s="2"/>
      <c r="FB309" s="2"/>
      <c r="FC309" s="2"/>
      <c r="FD309" s="2"/>
      <c r="FE309" s="2"/>
      <c r="FF309" s="2"/>
      <c r="FG309" s="2"/>
      <c r="FH309" s="2"/>
      <c r="FI309" s="2"/>
      <c r="FJ309" s="2"/>
      <c r="FK309" s="2"/>
      <c r="FL309" s="2"/>
      <c r="FM309" s="2"/>
      <c r="FN309" s="2"/>
      <c r="FO309" s="2"/>
      <c r="FP309" s="2"/>
      <c r="FQ309" s="2">
        <v>0</v>
      </c>
      <c r="FR309" s="2">
        <f t="shared" si="351"/>
        <v>0</v>
      </c>
      <c r="FS309" s="2">
        <v>0</v>
      </c>
      <c r="FT309" s="2"/>
      <c r="FU309" s="2"/>
      <c r="FV309" s="2"/>
      <c r="FW309" s="2"/>
      <c r="FX309" s="2">
        <v>0</v>
      </c>
      <c r="FY309" s="2">
        <v>0</v>
      </c>
      <c r="FZ309" s="2"/>
      <c r="GA309" s="2" t="s">
        <v>6</v>
      </c>
      <c r="GB309" s="2"/>
      <c r="GC309" s="2"/>
      <c r="GD309" s="2">
        <v>1</v>
      </c>
      <c r="GE309" s="2"/>
      <c r="GF309" s="2">
        <v>1793674503</v>
      </c>
      <c r="GG309" s="2">
        <v>2</v>
      </c>
      <c r="GH309" s="2">
        <v>0</v>
      </c>
      <c r="GI309" s="2">
        <v>-2</v>
      </c>
      <c r="GJ309" s="2">
        <v>0</v>
      </c>
      <c r="GK309" s="2">
        <v>0</v>
      </c>
      <c r="GL309" s="2">
        <f t="shared" si="352"/>
        <v>0</v>
      </c>
      <c r="GM309" s="2">
        <f t="shared" si="353"/>
        <v>3</v>
      </c>
      <c r="GN309" s="2">
        <f t="shared" si="354"/>
        <v>3</v>
      </c>
      <c r="GO309" s="2">
        <f t="shared" si="355"/>
        <v>0</v>
      </c>
      <c r="GP309" s="2">
        <f t="shared" si="356"/>
        <v>0</v>
      </c>
      <c r="GQ309" s="2"/>
      <c r="GR309" s="2">
        <v>0</v>
      </c>
      <c r="GS309" s="2">
        <v>3</v>
      </c>
      <c r="GT309" s="2">
        <v>0</v>
      </c>
      <c r="GU309" s="2" t="s">
        <v>6</v>
      </c>
      <c r="GV309" s="2">
        <f t="shared" si="364"/>
        <v>0</v>
      </c>
      <c r="GW309" s="2">
        <v>1</v>
      </c>
      <c r="GX309" s="2">
        <f t="shared" si="357"/>
        <v>0</v>
      </c>
      <c r="GY309" s="2"/>
      <c r="GZ309" s="2"/>
      <c r="HA309" s="2">
        <v>0</v>
      </c>
      <c r="HB309" s="2">
        <v>0</v>
      </c>
      <c r="HC309" s="2">
        <f t="shared" si="358"/>
        <v>0</v>
      </c>
      <c r="HD309" s="2"/>
      <c r="HE309" s="2" t="s">
        <v>6</v>
      </c>
      <c r="HF309" s="2" t="s">
        <v>6</v>
      </c>
      <c r="HG309" s="2"/>
      <c r="HH309" s="2"/>
      <c r="HI309" s="2"/>
      <c r="HJ309" s="2"/>
      <c r="HK309" s="2"/>
      <c r="HL309" s="2"/>
      <c r="HM309" s="2" t="s">
        <v>206</v>
      </c>
      <c r="HN309" s="2" t="s">
        <v>6</v>
      </c>
      <c r="HO309" s="2" t="s">
        <v>6</v>
      </c>
      <c r="HP309" s="2" t="s">
        <v>6</v>
      </c>
      <c r="HQ309" s="2" t="s">
        <v>6</v>
      </c>
      <c r="HR309" s="2"/>
      <c r="HS309" s="2"/>
      <c r="HT309" s="2"/>
      <c r="HU309" s="2"/>
      <c r="HV309" s="2"/>
      <c r="HW309" s="2"/>
      <c r="HX309" s="2"/>
      <c r="HY309" s="2"/>
      <c r="HZ309" s="2"/>
      <c r="IA309" s="2"/>
      <c r="IB309" s="2"/>
      <c r="IC309" s="2"/>
      <c r="ID309" s="2"/>
      <c r="IE309" s="2"/>
      <c r="IF309" s="2">
        <v>-1</v>
      </c>
      <c r="IG309" s="2"/>
      <c r="IH309" s="2"/>
      <c r="II309" s="2"/>
      <c r="IJ309" s="2"/>
      <c r="IK309" s="2">
        <v>0</v>
      </c>
      <c r="IL309" s="2"/>
      <c r="IM309" s="2"/>
      <c r="IN309" s="2"/>
      <c r="IO309" s="2"/>
      <c r="IP309" s="2"/>
      <c r="IQ309" s="2"/>
      <c r="IR309" s="2"/>
      <c r="IS309" s="2"/>
      <c r="IT309" s="2"/>
      <c r="IU309" s="2"/>
    </row>
    <row r="310" spans="1:255" x14ac:dyDescent="0.2">
      <c r="A310">
        <v>18</v>
      </c>
      <c r="B310">
        <v>1</v>
      </c>
      <c r="C310">
        <v>482</v>
      </c>
      <c r="E310" t="s">
        <v>456</v>
      </c>
      <c r="F310" t="e">
        <f>'2.Лок.смета.и.Акт'!#REF!</f>
        <v>#REF!</v>
      </c>
      <c r="G310" t="s">
        <v>177</v>
      </c>
      <c r="H310" t="s">
        <v>63</v>
      </c>
      <c r="I310">
        <f>I306*J310</f>
        <v>1.9000000000000001E-4</v>
      </c>
      <c r="J310">
        <v>3.7999999999999999E-2</v>
      </c>
      <c r="K310">
        <v>1.9E-2</v>
      </c>
      <c r="O310">
        <f t="shared" si="328"/>
        <v>25</v>
      </c>
      <c r="P310">
        <f t="shared" si="329"/>
        <v>25</v>
      </c>
      <c r="Q310">
        <f t="shared" si="330"/>
        <v>0</v>
      </c>
      <c r="R310">
        <f t="shared" si="331"/>
        <v>0</v>
      </c>
      <c r="S310">
        <f t="shared" si="332"/>
        <v>0</v>
      </c>
      <c r="T310">
        <f t="shared" si="333"/>
        <v>0</v>
      </c>
      <c r="U310">
        <f t="shared" si="334"/>
        <v>0</v>
      </c>
      <c r="V310">
        <f t="shared" si="335"/>
        <v>0</v>
      </c>
      <c r="W310">
        <f t="shared" si="336"/>
        <v>0</v>
      </c>
      <c r="X310">
        <f t="shared" si="337"/>
        <v>0</v>
      </c>
      <c r="Y310">
        <f t="shared" si="338"/>
        <v>0</v>
      </c>
      <c r="AA310">
        <v>86295184</v>
      </c>
      <c r="AB310">
        <f t="shared" si="339"/>
        <v>17403.57</v>
      </c>
      <c r="AC310">
        <f>ROUND((ES310),2)</f>
        <v>17403.57</v>
      </c>
      <c r="AD310">
        <f t="shared" si="359"/>
        <v>0</v>
      </c>
      <c r="AE310">
        <f t="shared" si="360"/>
        <v>0</v>
      </c>
      <c r="AF310">
        <f t="shared" si="361"/>
        <v>0</v>
      </c>
      <c r="AG310">
        <f t="shared" si="340"/>
        <v>0</v>
      </c>
      <c r="AH310">
        <f t="shared" si="362"/>
        <v>0</v>
      </c>
      <c r="AI310">
        <f t="shared" si="363"/>
        <v>0</v>
      </c>
      <c r="AJ310">
        <f t="shared" si="341"/>
        <v>0</v>
      </c>
      <c r="AK310">
        <v>17403.570000000003</v>
      </c>
      <c r="AL310">
        <v>17403.570000000003</v>
      </c>
      <c r="AM310">
        <v>0</v>
      </c>
      <c r="AN310">
        <v>0</v>
      </c>
      <c r="AO310">
        <v>0</v>
      </c>
      <c r="AP310">
        <v>0</v>
      </c>
      <c r="AQ310">
        <v>0</v>
      </c>
      <c r="AR310">
        <v>0</v>
      </c>
      <c r="AS310">
        <v>0</v>
      </c>
      <c r="AT310">
        <v>0</v>
      </c>
      <c r="AU310">
        <v>0</v>
      </c>
      <c r="AV310">
        <v>1</v>
      </c>
      <c r="AW310">
        <v>1</v>
      </c>
      <c r="AZ310">
        <v>1</v>
      </c>
      <c r="BA310">
        <v>1</v>
      </c>
      <c r="BB310">
        <v>1</v>
      </c>
      <c r="BC310">
        <v>7.56</v>
      </c>
      <c r="BD310" t="s">
        <v>6</v>
      </c>
      <c r="BE310" t="s">
        <v>6</v>
      </c>
      <c r="BF310" t="s">
        <v>6</v>
      </c>
      <c r="BG310" t="s">
        <v>6</v>
      </c>
      <c r="BH310">
        <v>3</v>
      </c>
      <c r="BI310">
        <v>1</v>
      </c>
      <c r="BJ310" t="s">
        <v>178</v>
      </c>
      <c r="BM310">
        <v>500001</v>
      </c>
      <c r="BN310">
        <v>0</v>
      </c>
      <c r="BO310" t="s">
        <v>6</v>
      </c>
      <c r="BP310">
        <v>0</v>
      </c>
      <c r="BQ310">
        <v>20</v>
      </c>
      <c r="BR310">
        <v>0</v>
      </c>
      <c r="BS310">
        <v>1</v>
      </c>
      <c r="BT310">
        <v>1</v>
      </c>
      <c r="BU310">
        <v>1</v>
      </c>
      <c r="BV310">
        <v>1</v>
      </c>
      <c r="BW310">
        <v>1</v>
      </c>
      <c r="BX310">
        <v>1</v>
      </c>
      <c r="BY310" t="s">
        <v>6</v>
      </c>
      <c r="BZ310">
        <v>0</v>
      </c>
      <c r="CA310">
        <v>0</v>
      </c>
      <c r="CB310" t="s">
        <v>6</v>
      </c>
      <c r="CE310">
        <v>0</v>
      </c>
      <c r="CF310">
        <v>0</v>
      </c>
      <c r="CG310">
        <v>0</v>
      </c>
      <c r="CM310">
        <v>0</v>
      </c>
      <c r="CN310" t="s">
        <v>6</v>
      </c>
      <c r="CO310">
        <v>0</v>
      </c>
      <c r="CP310">
        <f t="shared" si="342"/>
        <v>25</v>
      </c>
      <c r="CQ310">
        <f t="shared" si="343"/>
        <v>131570.98919999998</v>
      </c>
      <c r="CR310">
        <f t="shared" si="344"/>
        <v>0</v>
      </c>
      <c r="CS310">
        <f t="shared" si="345"/>
        <v>0</v>
      </c>
      <c r="CT310">
        <f t="shared" si="346"/>
        <v>0</v>
      </c>
      <c r="CU310">
        <f t="shared" si="347"/>
        <v>0</v>
      </c>
      <c r="CV310">
        <f t="shared" si="348"/>
        <v>0</v>
      </c>
      <c r="CW310">
        <f t="shared" si="349"/>
        <v>0</v>
      </c>
      <c r="CX310">
        <f t="shared" si="350"/>
        <v>0</v>
      </c>
      <c r="CY310">
        <f>(S310+R310)*(BZ310/100)</f>
        <v>0</v>
      </c>
      <c r="CZ310">
        <f>(S310+R310)*(CA310/100)</f>
        <v>0</v>
      </c>
      <c r="DC310" t="s">
        <v>6</v>
      </c>
      <c r="DD310" t="s">
        <v>6</v>
      </c>
      <c r="DE310" t="s">
        <v>6</v>
      </c>
      <c r="DF310" t="s">
        <v>6</v>
      </c>
      <c r="DG310" t="s">
        <v>6</v>
      </c>
      <c r="DH310" t="s">
        <v>6</v>
      </c>
      <c r="DI310" t="s">
        <v>6</v>
      </c>
      <c r="DJ310" t="s">
        <v>6</v>
      </c>
      <c r="DK310" t="s">
        <v>6</v>
      </c>
      <c r="DL310" t="s">
        <v>6</v>
      </c>
      <c r="DM310" t="s">
        <v>6</v>
      </c>
      <c r="DN310">
        <v>0</v>
      </c>
      <c r="DO310">
        <v>0</v>
      </c>
      <c r="DP310">
        <v>1</v>
      </c>
      <c r="DQ310">
        <v>1</v>
      </c>
      <c r="DU310">
        <v>1009</v>
      </c>
      <c r="DV310" t="s">
        <v>63</v>
      </c>
      <c r="DW310" t="e">
        <f>'2.Лок.смета.и.Акт'!#REF!</f>
        <v>#REF!</v>
      </c>
      <c r="DX310">
        <v>1000</v>
      </c>
      <c r="DZ310" t="s">
        <v>6</v>
      </c>
      <c r="EA310" t="s">
        <v>6</v>
      </c>
      <c r="EB310" t="s">
        <v>6</v>
      </c>
      <c r="EC310" t="s">
        <v>6</v>
      </c>
      <c r="EE310">
        <v>54938781</v>
      </c>
      <c r="EF310">
        <v>20</v>
      </c>
      <c r="EG310" t="s">
        <v>34</v>
      </c>
      <c r="EH310">
        <v>0</v>
      </c>
      <c r="EI310" t="s">
        <v>6</v>
      </c>
      <c r="EJ310">
        <v>1</v>
      </c>
      <c r="EK310">
        <v>500001</v>
      </c>
      <c r="EL310" t="s">
        <v>35</v>
      </c>
      <c r="EM310" t="s">
        <v>36</v>
      </c>
      <c r="EO310" t="s">
        <v>6</v>
      </c>
      <c r="EQ310">
        <v>0</v>
      </c>
      <c r="ER310">
        <v>124030</v>
      </c>
      <c r="ES310">
        <v>17403.570000000003</v>
      </c>
      <c r="ET310">
        <v>0</v>
      </c>
      <c r="EU310">
        <v>0</v>
      </c>
      <c r="EV310">
        <v>0</v>
      </c>
      <c r="EW310">
        <v>0</v>
      </c>
      <c r="EX310">
        <v>0</v>
      </c>
      <c r="EZ310">
        <v>5</v>
      </c>
      <c r="FC310">
        <v>0</v>
      </c>
      <c r="FD310">
        <v>18</v>
      </c>
      <c r="FF310">
        <v>124030</v>
      </c>
      <c r="FQ310">
        <v>0</v>
      </c>
      <c r="FR310">
        <f t="shared" si="351"/>
        <v>0</v>
      </c>
      <c r="FS310">
        <v>0</v>
      </c>
      <c r="FX310">
        <v>0</v>
      </c>
      <c r="FY310">
        <v>0</v>
      </c>
      <c r="GA310" t="s">
        <v>174</v>
      </c>
      <c r="GD310">
        <v>1</v>
      </c>
      <c r="GF310">
        <v>1793674503</v>
      </c>
      <c r="GG310">
        <v>2</v>
      </c>
      <c r="GH310">
        <v>3</v>
      </c>
      <c r="GI310">
        <v>5</v>
      </c>
      <c r="GJ310">
        <v>0</v>
      </c>
      <c r="GK310">
        <v>0</v>
      </c>
      <c r="GL310">
        <f t="shared" si="352"/>
        <v>0</v>
      </c>
      <c r="GM310">
        <f t="shared" si="353"/>
        <v>25</v>
      </c>
      <c r="GN310">
        <f t="shared" si="354"/>
        <v>25</v>
      </c>
      <c r="GO310">
        <f t="shared" si="355"/>
        <v>0</v>
      </c>
      <c r="GP310">
        <f t="shared" si="356"/>
        <v>0</v>
      </c>
      <c r="GR310">
        <v>1</v>
      </c>
      <c r="GS310">
        <v>1</v>
      </c>
      <c r="GT310">
        <v>0</v>
      </c>
      <c r="GU310" t="s">
        <v>6</v>
      </c>
      <c r="GV310">
        <f t="shared" si="364"/>
        <v>0</v>
      </c>
      <c r="GW310">
        <v>1</v>
      </c>
      <c r="GX310">
        <f t="shared" si="357"/>
        <v>0</v>
      </c>
      <c r="HA310">
        <v>0</v>
      </c>
      <c r="HB310">
        <v>0</v>
      </c>
      <c r="HC310">
        <f t="shared" si="358"/>
        <v>0</v>
      </c>
      <c r="HE310" t="s">
        <v>38</v>
      </c>
      <c r="HF310" t="s">
        <v>39</v>
      </c>
      <c r="HM310" t="s">
        <v>206</v>
      </c>
      <c r="HN310" t="s">
        <v>6</v>
      </c>
      <c r="HO310" t="s">
        <v>6</v>
      </c>
      <c r="HP310" t="s">
        <v>6</v>
      </c>
      <c r="HQ310" t="s">
        <v>6</v>
      </c>
      <c r="IF310">
        <v>-1</v>
      </c>
      <c r="IK310">
        <v>0</v>
      </c>
    </row>
    <row r="311" spans="1:255" x14ac:dyDescent="0.2">
      <c r="A311" s="2">
        <v>17</v>
      </c>
      <c r="B311" s="2">
        <v>1</v>
      </c>
      <c r="C311" s="2">
        <f>ROW(SmtRes!A486)</f>
        <v>486</v>
      </c>
      <c r="D311" s="2">
        <f>ROW(EtalonRes!A522)</f>
        <v>522</v>
      </c>
      <c r="E311" s="2" t="s">
        <v>457</v>
      </c>
      <c r="F311" s="2" t="s">
        <v>216</v>
      </c>
      <c r="G311" s="2" t="s">
        <v>217</v>
      </c>
      <c r="H311" s="2" t="s">
        <v>218</v>
      </c>
      <c r="I311" s="2">
        <f>'2.Лок.смета.и.Акт'!E62</f>
        <v>4.4999999999999998E-2</v>
      </c>
      <c r="J311" s="2">
        <v>0</v>
      </c>
      <c r="K311" s="2">
        <v>4.4999999999999998E-2</v>
      </c>
      <c r="L311" s="2"/>
      <c r="M311" s="2"/>
      <c r="N311" s="2"/>
      <c r="O311" s="2">
        <f t="shared" si="328"/>
        <v>7</v>
      </c>
      <c r="P311" s="2">
        <f t="shared" si="329"/>
        <v>0</v>
      </c>
      <c r="Q311" s="2">
        <f t="shared" si="330"/>
        <v>3</v>
      </c>
      <c r="R311" s="2">
        <f t="shared" si="331"/>
        <v>0</v>
      </c>
      <c r="S311" s="2">
        <f t="shared" si="332"/>
        <v>4</v>
      </c>
      <c r="T311" s="2">
        <f t="shared" si="333"/>
        <v>0</v>
      </c>
      <c r="U311" s="2">
        <f t="shared" si="334"/>
        <v>0.47609999999999997</v>
      </c>
      <c r="V311" s="2">
        <f t="shared" si="335"/>
        <v>0</v>
      </c>
      <c r="W311" s="2">
        <f t="shared" si="336"/>
        <v>0</v>
      </c>
      <c r="X311" s="2">
        <f t="shared" si="337"/>
        <v>4</v>
      </c>
      <c r="Y311" s="2">
        <f t="shared" si="338"/>
        <v>3</v>
      </c>
      <c r="Z311" s="2"/>
      <c r="AA311" s="2">
        <v>86295183</v>
      </c>
      <c r="AB311" s="2">
        <f t="shared" si="339"/>
        <v>160.12</v>
      </c>
      <c r="AC311" s="2">
        <f>ROUND((ES311+(SUM(SmtRes!BC483:'SmtRes'!BC486)+SUM(EtalonRes!AL519:'EtalonRes'!AL522))),2)</f>
        <v>0</v>
      </c>
      <c r="AD311" s="2">
        <f t="shared" si="359"/>
        <v>60.99</v>
      </c>
      <c r="AE311" s="2">
        <f t="shared" si="360"/>
        <v>0</v>
      </c>
      <c r="AF311" s="2">
        <f t="shared" si="361"/>
        <v>99.13</v>
      </c>
      <c r="AG311" s="2">
        <f t="shared" si="340"/>
        <v>0</v>
      </c>
      <c r="AH311" s="2">
        <f t="shared" si="362"/>
        <v>10.58</v>
      </c>
      <c r="AI311" s="2">
        <f t="shared" si="363"/>
        <v>0</v>
      </c>
      <c r="AJ311" s="2">
        <f t="shared" si="341"/>
        <v>0</v>
      </c>
      <c r="AK311" s="2">
        <v>1727.25</v>
      </c>
      <c r="AL311" s="2">
        <v>1567.13</v>
      </c>
      <c r="AM311" s="2">
        <v>60.99</v>
      </c>
      <c r="AN311" s="2">
        <v>0</v>
      </c>
      <c r="AO311" s="2">
        <v>99.13</v>
      </c>
      <c r="AP311" s="2">
        <v>0</v>
      </c>
      <c r="AQ311" s="2">
        <v>10.58</v>
      </c>
      <c r="AR311" s="2">
        <v>0</v>
      </c>
      <c r="AS311" s="2">
        <v>0</v>
      </c>
      <c r="AT311" s="2">
        <v>100</v>
      </c>
      <c r="AU311" s="2">
        <v>70</v>
      </c>
      <c r="AV311" s="2">
        <v>1</v>
      </c>
      <c r="AW311" s="2">
        <v>1</v>
      </c>
      <c r="AX311" s="2"/>
      <c r="AY311" s="2"/>
      <c r="AZ311" s="2">
        <v>1</v>
      </c>
      <c r="BA311" s="2">
        <v>1</v>
      </c>
      <c r="BB311" s="2">
        <v>1</v>
      </c>
      <c r="BC311" s="2">
        <v>1</v>
      </c>
      <c r="BD311" s="2" t="s">
        <v>6</v>
      </c>
      <c r="BE311" s="2" t="s">
        <v>6</v>
      </c>
      <c r="BF311" s="2" t="s">
        <v>6</v>
      </c>
      <c r="BG311" s="2" t="s">
        <v>6</v>
      </c>
      <c r="BH311" s="2">
        <v>0</v>
      </c>
      <c r="BI311" s="2">
        <v>1</v>
      </c>
      <c r="BJ311" s="2" t="s">
        <v>219</v>
      </c>
      <c r="BK311" s="2"/>
      <c r="BL311" s="2"/>
      <c r="BM311" s="2">
        <v>26001</v>
      </c>
      <c r="BN311" s="2">
        <v>0</v>
      </c>
      <c r="BO311" s="2" t="s">
        <v>6</v>
      </c>
      <c r="BP311" s="2">
        <v>0</v>
      </c>
      <c r="BQ311" s="2">
        <v>1</v>
      </c>
      <c r="BR311" s="2">
        <v>0</v>
      </c>
      <c r="BS311" s="2">
        <v>1</v>
      </c>
      <c r="BT311" s="2">
        <v>1</v>
      </c>
      <c r="BU311" s="2">
        <v>1</v>
      </c>
      <c r="BV311" s="2">
        <v>1</v>
      </c>
      <c r="BW311" s="2">
        <v>1</v>
      </c>
      <c r="BX311" s="2">
        <v>1</v>
      </c>
      <c r="BY311" s="2" t="s">
        <v>6</v>
      </c>
      <c r="BZ311" s="2">
        <v>100</v>
      </c>
      <c r="CA311" s="2">
        <v>70</v>
      </c>
      <c r="CB311" s="2" t="s">
        <v>6</v>
      </c>
      <c r="CC311" s="2"/>
      <c r="CD311" s="2"/>
      <c r="CE311" s="2">
        <v>0</v>
      </c>
      <c r="CF311" s="2">
        <v>0</v>
      </c>
      <c r="CG311" s="2">
        <v>0</v>
      </c>
      <c r="CH311" s="2"/>
      <c r="CI311" s="2"/>
      <c r="CJ311" s="2"/>
      <c r="CK311" s="2"/>
      <c r="CL311" s="2"/>
      <c r="CM311" s="2">
        <v>0</v>
      </c>
      <c r="CN311" s="2" t="s">
        <v>6</v>
      </c>
      <c r="CO311" s="2">
        <v>0</v>
      </c>
      <c r="CP311" s="2">
        <f t="shared" si="342"/>
        <v>7</v>
      </c>
      <c r="CQ311" s="2">
        <f t="shared" si="343"/>
        <v>0</v>
      </c>
      <c r="CR311" s="2">
        <f t="shared" si="344"/>
        <v>60.99</v>
      </c>
      <c r="CS311" s="2">
        <f t="shared" si="345"/>
        <v>0</v>
      </c>
      <c r="CT311" s="2">
        <f t="shared" si="346"/>
        <v>99.13</v>
      </c>
      <c r="CU311" s="2">
        <f t="shared" si="347"/>
        <v>0</v>
      </c>
      <c r="CV311" s="2">
        <f t="shared" si="348"/>
        <v>10.58</v>
      </c>
      <c r="CW311" s="2">
        <f t="shared" si="349"/>
        <v>0</v>
      </c>
      <c r="CX311" s="2">
        <f t="shared" si="350"/>
        <v>0</v>
      </c>
      <c r="CY311" s="2">
        <f>(((S311+(R311*IF(0,0,1)))*AT311)/100)</f>
        <v>4</v>
      </c>
      <c r="CZ311" s="2">
        <f>(((S311+(R311*IF(0,0,1)))*AU311)/100)</f>
        <v>2.8</v>
      </c>
      <c r="DA311" s="2"/>
      <c r="DB311" s="2"/>
      <c r="DC311" s="2" t="s">
        <v>6</v>
      </c>
      <c r="DD311" s="2" t="s">
        <v>6</v>
      </c>
      <c r="DE311" s="2" t="s">
        <v>6</v>
      </c>
      <c r="DF311" s="2" t="s">
        <v>6</v>
      </c>
      <c r="DG311" s="2" t="s">
        <v>6</v>
      </c>
      <c r="DH311" s="2" t="s">
        <v>6</v>
      </c>
      <c r="DI311" s="2" t="s">
        <v>6</v>
      </c>
      <c r="DJ311" s="2" t="s">
        <v>6</v>
      </c>
      <c r="DK311" s="2" t="s">
        <v>6</v>
      </c>
      <c r="DL311" s="2" t="s">
        <v>6</v>
      </c>
      <c r="DM311" s="2" t="s">
        <v>6</v>
      </c>
      <c r="DN311" s="2">
        <v>0</v>
      </c>
      <c r="DO311" s="2">
        <v>0</v>
      </c>
      <c r="DP311" s="2">
        <v>1</v>
      </c>
      <c r="DQ311" s="2">
        <v>1</v>
      </c>
      <c r="DR311" s="2"/>
      <c r="DS311" s="2"/>
      <c r="DT311" s="2"/>
      <c r="DU311" s="2">
        <v>1013</v>
      </c>
      <c r="DV311" s="2" t="s">
        <v>218</v>
      </c>
      <c r="DW311" s="2" t="s">
        <v>218</v>
      </c>
      <c r="DX311" s="2">
        <v>1</v>
      </c>
      <c r="DY311" s="2"/>
      <c r="DZ311" s="2" t="s">
        <v>6</v>
      </c>
      <c r="EA311" s="2" t="s">
        <v>6</v>
      </c>
      <c r="EB311" s="2" t="s">
        <v>6</v>
      </c>
      <c r="EC311" s="2" t="s">
        <v>6</v>
      </c>
      <c r="ED311" s="2"/>
      <c r="EE311" s="2">
        <v>54938639</v>
      </c>
      <c r="EF311" s="2">
        <v>1</v>
      </c>
      <c r="EG311" s="2" t="s">
        <v>25</v>
      </c>
      <c r="EH311" s="2">
        <v>0</v>
      </c>
      <c r="EI311" s="2" t="s">
        <v>6</v>
      </c>
      <c r="EJ311" s="2">
        <v>1</v>
      </c>
      <c r="EK311" s="2">
        <v>26001</v>
      </c>
      <c r="EL311" s="2" t="s">
        <v>220</v>
      </c>
      <c r="EM311" s="2" t="s">
        <v>221</v>
      </c>
      <c r="EN311" s="2"/>
      <c r="EO311" s="2" t="s">
        <v>6</v>
      </c>
      <c r="EP311" s="2"/>
      <c r="EQ311" s="2">
        <v>0</v>
      </c>
      <c r="ER311" s="2">
        <v>1727.25</v>
      </c>
      <c r="ES311" s="2">
        <v>1567.13</v>
      </c>
      <c r="ET311" s="2">
        <v>60.99</v>
      </c>
      <c r="EU311" s="2">
        <v>0</v>
      </c>
      <c r="EV311" s="2">
        <v>99.13</v>
      </c>
      <c r="EW311" s="2">
        <v>10.58</v>
      </c>
      <c r="EX311" s="2">
        <v>0</v>
      </c>
      <c r="EY311" s="2">
        <v>1</v>
      </c>
      <c r="EZ311" s="2"/>
      <c r="FA311" s="2"/>
      <c r="FB311" s="2"/>
      <c r="FC311" s="2"/>
      <c r="FD311" s="2"/>
      <c r="FE311" s="2"/>
      <c r="FF311" s="2"/>
      <c r="FG311" s="2"/>
      <c r="FH311" s="2"/>
      <c r="FI311" s="2"/>
      <c r="FJ311" s="2"/>
      <c r="FK311" s="2"/>
      <c r="FL311" s="2"/>
      <c r="FM311" s="2"/>
      <c r="FN311" s="2"/>
      <c r="FO311" s="2"/>
      <c r="FP311" s="2"/>
      <c r="FQ311" s="2">
        <v>0</v>
      </c>
      <c r="FR311" s="2">
        <f t="shared" si="351"/>
        <v>0</v>
      </c>
      <c r="FS311" s="2">
        <v>0</v>
      </c>
      <c r="FT311" s="2"/>
      <c r="FU311" s="2"/>
      <c r="FV311" s="2"/>
      <c r="FW311" s="2"/>
      <c r="FX311" s="2">
        <v>100</v>
      </c>
      <c r="FY311" s="2">
        <v>70</v>
      </c>
      <c r="FZ311" s="2"/>
      <c r="GA311" s="2" t="s">
        <v>6</v>
      </c>
      <c r="GB311" s="2"/>
      <c r="GC311" s="2"/>
      <c r="GD311" s="2">
        <v>1</v>
      </c>
      <c r="GE311" s="2"/>
      <c r="GF311" s="2">
        <v>-1663272726</v>
      </c>
      <c r="GG311" s="2">
        <v>2</v>
      </c>
      <c r="GH311" s="2">
        <v>1</v>
      </c>
      <c r="GI311" s="2">
        <v>-2</v>
      </c>
      <c r="GJ311" s="2">
        <v>0</v>
      </c>
      <c r="GK311" s="2">
        <v>0</v>
      </c>
      <c r="GL311" s="2">
        <f t="shared" si="352"/>
        <v>0</v>
      </c>
      <c r="GM311" s="2">
        <f t="shared" si="353"/>
        <v>14</v>
      </c>
      <c r="GN311" s="2">
        <f t="shared" si="354"/>
        <v>14</v>
      </c>
      <c r="GO311" s="2">
        <f t="shared" si="355"/>
        <v>0</v>
      </c>
      <c r="GP311" s="2">
        <f t="shared" si="356"/>
        <v>0</v>
      </c>
      <c r="GQ311" s="2"/>
      <c r="GR311" s="2">
        <v>0</v>
      </c>
      <c r="GS311" s="2">
        <v>3</v>
      </c>
      <c r="GT311" s="2">
        <v>0</v>
      </c>
      <c r="GU311" s="2" t="s">
        <v>6</v>
      </c>
      <c r="GV311" s="2">
        <f t="shared" si="364"/>
        <v>0</v>
      </c>
      <c r="GW311" s="2">
        <v>1</v>
      </c>
      <c r="GX311" s="2">
        <f t="shared" si="357"/>
        <v>0</v>
      </c>
      <c r="GY311" s="2"/>
      <c r="GZ311" s="2"/>
      <c r="HA311" s="2">
        <v>0</v>
      </c>
      <c r="HB311" s="2">
        <v>0</v>
      </c>
      <c r="HC311" s="2">
        <f t="shared" si="358"/>
        <v>0</v>
      </c>
      <c r="HD311" s="2"/>
      <c r="HE311" s="2" t="s">
        <v>6</v>
      </c>
      <c r="HF311" s="2" t="s">
        <v>6</v>
      </c>
      <c r="HG311" s="2"/>
      <c r="HH311" s="2"/>
      <c r="HI311" s="2"/>
      <c r="HJ311" s="2"/>
      <c r="HK311" s="2"/>
      <c r="HL311" s="2"/>
      <c r="HM311" s="2" t="s">
        <v>6</v>
      </c>
      <c r="HN311" s="2" t="s">
        <v>6</v>
      </c>
      <c r="HO311" s="2" t="s">
        <v>6</v>
      </c>
      <c r="HP311" s="2" t="s">
        <v>6</v>
      </c>
      <c r="HQ311" s="2" t="s">
        <v>6</v>
      </c>
      <c r="HR311" s="2"/>
      <c r="HS311" s="2"/>
      <c r="HT311" s="2"/>
      <c r="HU311" s="2"/>
      <c r="HV311" s="2"/>
      <c r="HW311" s="2"/>
      <c r="HX311" s="2"/>
      <c r="HY311" s="2"/>
      <c r="HZ311" s="2"/>
      <c r="IA311" s="2"/>
      <c r="IB311" s="2"/>
      <c r="IC311" s="2"/>
      <c r="ID311" s="2"/>
      <c r="IE311" s="2"/>
      <c r="IF311" s="2">
        <v>-1</v>
      </c>
      <c r="IG311" s="2"/>
      <c r="IH311" s="2"/>
      <c r="II311" s="2"/>
      <c r="IJ311" s="2"/>
      <c r="IK311" s="2">
        <v>0</v>
      </c>
      <c r="IL311" s="2"/>
      <c r="IM311" s="2"/>
      <c r="IN311" s="2"/>
      <c r="IO311" s="2"/>
      <c r="IP311" s="2"/>
      <c r="IQ311" s="2"/>
      <c r="IR311" s="2"/>
      <c r="IS311" s="2"/>
      <c r="IT311" s="2"/>
      <c r="IU311" s="2"/>
    </row>
    <row r="312" spans="1:255" x14ac:dyDescent="0.2">
      <c r="A312">
        <v>17</v>
      </c>
      <c r="B312">
        <v>1</v>
      </c>
      <c r="C312">
        <f>ROW(SmtRes!A490)</f>
        <v>490</v>
      </c>
      <c r="D312">
        <f>ROW(EtalonRes!A526)</f>
        <v>526</v>
      </c>
      <c r="E312" t="s">
        <v>457</v>
      </c>
      <c r="F312" t="s">
        <v>216</v>
      </c>
      <c r="G312" t="s">
        <v>217</v>
      </c>
      <c r="H312" t="s">
        <v>218</v>
      </c>
      <c r="I312">
        <f>'2.Лок.смета.и.Акт'!E62</f>
        <v>4.4999999999999998E-2</v>
      </c>
      <c r="J312">
        <v>0</v>
      </c>
      <c r="K312">
        <v>4.4999999999999998E-2</v>
      </c>
      <c r="O312">
        <f t="shared" si="328"/>
        <v>140</v>
      </c>
      <c r="P312">
        <f t="shared" si="329"/>
        <v>0</v>
      </c>
      <c r="Q312">
        <f t="shared" si="330"/>
        <v>26</v>
      </c>
      <c r="R312">
        <f t="shared" si="331"/>
        <v>0</v>
      </c>
      <c r="S312">
        <f t="shared" si="332"/>
        <v>114</v>
      </c>
      <c r="T312">
        <f t="shared" si="333"/>
        <v>0</v>
      </c>
      <c r="U312" t="e">
        <f t="shared" si="334"/>
        <v>#REF!</v>
      </c>
      <c r="V312">
        <f t="shared" si="335"/>
        <v>0</v>
      </c>
      <c r="W312">
        <f t="shared" si="336"/>
        <v>0</v>
      </c>
      <c r="X312" t="e">
        <f t="shared" si="337"/>
        <v>#REF!</v>
      </c>
      <c r="Y312" t="e">
        <f t="shared" si="338"/>
        <v>#REF!</v>
      </c>
      <c r="AA312">
        <v>86295184</v>
      </c>
      <c r="AB312">
        <f t="shared" si="339"/>
        <v>160.12</v>
      </c>
      <c r="AC312">
        <f>ROUND((ES312+(SUM(SmtRes!BC487:'SmtRes'!BC490)+SUM(EtalonRes!AL523:'EtalonRes'!AL526))),2)</f>
        <v>0</v>
      </c>
      <c r="AD312">
        <f t="shared" si="359"/>
        <v>60.99</v>
      </c>
      <c r="AE312">
        <f t="shared" si="360"/>
        <v>0</v>
      </c>
      <c r="AF312">
        <f t="shared" si="361"/>
        <v>99.13</v>
      </c>
      <c r="AG312">
        <f t="shared" si="340"/>
        <v>0</v>
      </c>
      <c r="AH312" t="e">
        <f t="shared" si="362"/>
        <v>#REF!</v>
      </c>
      <c r="AI312">
        <f t="shared" si="363"/>
        <v>0</v>
      </c>
      <c r="AJ312">
        <f t="shared" si="341"/>
        <v>0</v>
      </c>
      <c r="AK312">
        <f>AL312+AM312+AO312</f>
        <v>1727.25</v>
      </c>
      <c r="AL312">
        <v>1567.13</v>
      </c>
      <c r="AM312" s="75">
        <f>'1.Лок.смета.и.Акт'!F590</f>
        <v>60.99</v>
      </c>
      <c r="AN312">
        <v>0</v>
      </c>
      <c r="AO312" s="75">
        <f>'1.Лок.смета.и.Акт'!F589</f>
        <v>99.13</v>
      </c>
      <c r="AP312">
        <v>0</v>
      </c>
      <c r="AQ312" t="e">
        <f>'2.Лок.смета.и.Акт'!#REF!</f>
        <v>#REF!</v>
      </c>
      <c r="AR312">
        <v>0</v>
      </c>
      <c r="AS312">
        <v>0</v>
      </c>
      <c r="AT312">
        <v>95</v>
      </c>
      <c r="AU312">
        <v>60</v>
      </c>
      <c r="AV312">
        <v>1</v>
      </c>
      <c r="AW312">
        <v>1</v>
      </c>
      <c r="AZ312">
        <v>1</v>
      </c>
      <c r="BA312">
        <f>'1.Лок.смета.и.Акт'!J589</f>
        <v>25.6</v>
      </c>
      <c r="BB312">
        <f>'1.Лок.смета.и.Акт'!J590</f>
        <v>9.3000000000000007</v>
      </c>
      <c r="BC312">
        <v>7.56</v>
      </c>
      <c r="BD312" t="s">
        <v>6</v>
      </c>
      <c r="BE312" t="s">
        <v>6</v>
      </c>
      <c r="BF312" t="s">
        <v>6</v>
      </c>
      <c r="BG312" t="s">
        <v>6</v>
      </c>
      <c r="BH312">
        <v>0</v>
      </c>
      <c r="BI312">
        <v>1</v>
      </c>
      <c r="BJ312" t="s">
        <v>219</v>
      </c>
      <c r="BM312">
        <v>26001</v>
      </c>
      <c r="BN312">
        <v>0</v>
      </c>
      <c r="BO312" t="s">
        <v>216</v>
      </c>
      <c r="BP312">
        <v>1</v>
      </c>
      <c r="BQ312">
        <v>1</v>
      </c>
      <c r="BR312">
        <v>0</v>
      </c>
      <c r="BS312">
        <v>19.8</v>
      </c>
      <c r="BT312">
        <v>1</v>
      </c>
      <c r="BU312">
        <v>1</v>
      </c>
      <c r="BV312">
        <v>1</v>
      </c>
      <c r="BW312">
        <v>1</v>
      </c>
      <c r="BX312">
        <v>1</v>
      </c>
      <c r="BY312" t="s">
        <v>6</v>
      </c>
      <c r="BZ312" t="e">
        <f>'2.Лок.смета.и.Акт'!#REF!</f>
        <v>#REF!</v>
      </c>
      <c r="CA312" t="e">
        <f>'2.Лок.смета.и.Акт'!#REF!</f>
        <v>#REF!</v>
      </c>
      <c r="CB312" t="s">
        <v>6</v>
      </c>
      <c r="CE312">
        <v>0</v>
      </c>
      <c r="CF312">
        <v>0</v>
      </c>
      <c r="CG312">
        <v>0</v>
      </c>
      <c r="CM312">
        <v>0</v>
      </c>
      <c r="CN312" t="s">
        <v>6</v>
      </c>
      <c r="CO312">
        <v>0</v>
      </c>
      <c r="CP312">
        <f t="shared" si="342"/>
        <v>140</v>
      </c>
      <c r="CQ312">
        <f t="shared" si="343"/>
        <v>0</v>
      </c>
      <c r="CR312">
        <f t="shared" si="344"/>
        <v>567.20700000000011</v>
      </c>
      <c r="CS312">
        <f t="shared" si="345"/>
        <v>0</v>
      </c>
      <c r="CT312">
        <f t="shared" si="346"/>
        <v>2537.7280000000001</v>
      </c>
      <c r="CU312">
        <f t="shared" si="347"/>
        <v>0</v>
      </c>
      <c r="CV312" t="e">
        <f t="shared" si="348"/>
        <v>#REF!</v>
      </c>
      <c r="CW312">
        <f t="shared" si="349"/>
        <v>0</v>
      </c>
      <c r="CX312">
        <f t="shared" si="350"/>
        <v>0</v>
      </c>
      <c r="CY312" t="e">
        <f>(S312+R312)*(BZ312/100)</f>
        <v>#REF!</v>
      </c>
      <c r="CZ312" t="e">
        <f>(S312+R312)*(CA312/100)</f>
        <v>#REF!</v>
      </c>
      <c r="DC312" t="s">
        <v>6</v>
      </c>
      <c r="DD312" t="s">
        <v>6</v>
      </c>
      <c r="DE312" t="s">
        <v>6</v>
      </c>
      <c r="DF312" t="s">
        <v>6</v>
      </c>
      <c r="DG312" t="s">
        <v>6</v>
      </c>
      <c r="DH312" t="s">
        <v>6</v>
      </c>
      <c r="DI312" t="s">
        <v>6</v>
      </c>
      <c r="DJ312" t="s">
        <v>6</v>
      </c>
      <c r="DK312" t="s">
        <v>6</v>
      </c>
      <c r="DL312" t="s">
        <v>6</v>
      </c>
      <c r="DM312" t="s">
        <v>6</v>
      </c>
      <c r="DN312">
        <f>'1.Лок.смета.и.Акт'!E591</f>
        <v>100</v>
      </c>
      <c r="DO312">
        <f>'1.Лок.смета.и.Акт'!E592</f>
        <v>70</v>
      </c>
      <c r="DP312">
        <v>1</v>
      </c>
      <c r="DQ312">
        <v>1</v>
      </c>
      <c r="DU312">
        <v>1013</v>
      </c>
      <c r="DV312" t="s">
        <v>218</v>
      </c>
      <c r="DW312" t="str">
        <f>'2.Лок.смета.и.Акт'!D62</f>
        <v>1 м3 изоляции</v>
      </c>
      <c r="DX312">
        <v>1</v>
      </c>
      <c r="DZ312" t="s">
        <v>6</v>
      </c>
      <c r="EA312" t="s">
        <v>6</v>
      </c>
      <c r="EB312" t="s">
        <v>6</v>
      </c>
      <c r="EC312" t="s">
        <v>6</v>
      </c>
      <c r="EE312">
        <v>54938639</v>
      </c>
      <c r="EF312">
        <v>1</v>
      </c>
      <c r="EG312" t="s">
        <v>25</v>
      </c>
      <c r="EH312">
        <v>0</v>
      </c>
      <c r="EI312" t="s">
        <v>6</v>
      </c>
      <c r="EJ312">
        <v>1</v>
      </c>
      <c r="EK312">
        <v>26001</v>
      </c>
      <c r="EL312" t="s">
        <v>220</v>
      </c>
      <c r="EM312" t="s">
        <v>221</v>
      </c>
      <c r="EO312" t="s">
        <v>6</v>
      </c>
      <c r="EQ312">
        <v>0</v>
      </c>
      <c r="ER312">
        <f>ES312+ET312+EV312</f>
        <v>1727.25</v>
      </c>
      <c r="ES312">
        <v>1567.13</v>
      </c>
      <c r="ET312" s="75">
        <f>'1.Лок.смета.и.Акт'!F590</f>
        <v>60.99</v>
      </c>
      <c r="EU312">
        <v>0</v>
      </c>
      <c r="EV312" s="75">
        <f>'1.Лок.смета.и.Акт'!F589</f>
        <v>99.13</v>
      </c>
      <c r="EW312" t="e">
        <f>'2.Лок.смета.и.Акт'!#REF!</f>
        <v>#REF!</v>
      </c>
      <c r="EX312">
        <v>0</v>
      </c>
      <c r="EY312">
        <v>1</v>
      </c>
      <c r="FQ312">
        <v>0</v>
      </c>
      <c r="FR312">
        <f t="shared" si="351"/>
        <v>0</v>
      </c>
      <c r="FS312">
        <v>0</v>
      </c>
      <c r="FX312">
        <v>100</v>
      </c>
      <c r="FY312">
        <v>70</v>
      </c>
      <c r="GA312" t="s">
        <v>6</v>
      </c>
      <c r="GD312">
        <v>1</v>
      </c>
      <c r="GF312">
        <v>-1663272726</v>
      </c>
      <c r="GG312">
        <v>2</v>
      </c>
      <c r="GH312">
        <v>1</v>
      </c>
      <c r="GI312">
        <v>2</v>
      </c>
      <c r="GJ312">
        <v>0</v>
      </c>
      <c r="GK312">
        <v>0</v>
      </c>
      <c r="GL312">
        <f t="shared" si="352"/>
        <v>0</v>
      </c>
      <c r="GM312" t="e">
        <f t="shared" si="353"/>
        <v>#REF!</v>
      </c>
      <c r="GN312" t="e">
        <f t="shared" si="354"/>
        <v>#REF!</v>
      </c>
      <c r="GO312">
        <f t="shared" si="355"/>
        <v>0</v>
      </c>
      <c r="GP312">
        <f t="shared" si="356"/>
        <v>0</v>
      </c>
      <c r="GR312">
        <v>0</v>
      </c>
      <c r="GS312">
        <v>3</v>
      </c>
      <c r="GT312">
        <v>0</v>
      </c>
      <c r="GU312" t="s">
        <v>6</v>
      </c>
      <c r="GV312">
        <f t="shared" si="364"/>
        <v>0</v>
      </c>
      <c r="GW312">
        <v>1008.11</v>
      </c>
      <c r="GX312">
        <f t="shared" si="357"/>
        <v>0</v>
      </c>
      <c r="HA312">
        <v>0</v>
      </c>
      <c r="HB312">
        <v>0</v>
      </c>
      <c r="HC312">
        <f t="shared" si="358"/>
        <v>0</v>
      </c>
      <c r="HE312" t="s">
        <v>6</v>
      </c>
      <c r="HF312" t="s">
        <v>6</v>
      </c>
      <c r="HM312" t="s">
        <v>6</v>
      </c>
      <c r="HN312" t="s">
        <v>6</v>
      </c>
      <c r="HO312" t="s">
        <v>6</v>
      </c>
      <c r="HP312" t="s">
        <v>6</v>
      </c>
      <c r="HQ312" t="s">
        <v>6</v>
      </c>
      <c r="IF312">
        <v>-1</v>
      </c>
      <c r="IK312">
        <v>0</v>
      </c>
    </row>
    <row r="313" spans="1:255" x14ac:dyDescent="0.2">
      <c r="A313" s="2">
        <v>18</v>
      </c>
      <c r="B313" s="2">
        <v>1</v>
      </c>
      <c r="C313" s="2">
        <v>486</v>
      </c>
      <c r="D313" s="2"/>
      <c r="E313" s="2" t="s">
        <v>458</v>
      </c>
      <c r="F313" s="2" t="s">
        <v>223</v>
      </c>
      <c r="G313" s="2" t="s">
        <v>224</v>
      </c>
      <c r="H313" s="2" t="s">
        <v>32</v>
      </c>
      <c r="I313" s="2">
        <f>I311*J313</f>
        <v>4.5899999999999996E-2</v>
      </c>
      <c r="J313" s="216">
        <f>'5.Ведомость_списания'!F150</f>
        <v>1.02</v>
      </c>
      <c r="K313" s="2">
        <v>1.02</v>
      </c>
      <c r="L313" s="2"/>
      <c r="M313" s="2"/>
      <c r="N313" s="2"/>
      <c r="O313" s="2">
        <f t="shared" si="328"/>
        <v>32</v>
      </c>
      <c r="P313" s="2">
        <f t="shared" si="329"/>
        <v>32</v>
      </c>
      <c r="Q313" s="2">
        <f t="shared" si="330"/>
        <v>0</v>
      </c>
      <c r="R313" s="2">
        <f t="shared" si="331"/>
        <v>0</v>
      </c>
      <c r="S313" s="2">
        <f t="shared" si="332"/>
        <v>0</v>
      </c>
      <c r="T313" s="2">
        <f t="shared" si="333"/>
        <v>0</v>
      </c>
      <c r="U313" s="2">
        <f t="shared" si="334"/>
        <v>0</v>
      </c>
      <c r="V313" s="2">
        <f t="shared" si="335"/>
        <v>0</v>
      </c>
      <c r="W313" s="2">
        <f t="shared" si="336"/>
        <v>0</v>
      </c>
      <c r="X313" s="2">
        <f t="shared" si="337"/>
        <v>0</v>
      </c>
      <c r="Y313" s="2">
        <f t="shared" si="338"/>
        <v>0</v>
      </c>
      <c r="Z313" s="2"/>
      <c r="AA313" s="2">
        <v>86295183</v>
      </c>
      <c r="AB313" s="2">
        <f t="shared" si="339"/>
        <v>699.86</v>
      </c>
      <c r="AC313" s="2">
        <f>ROUND((ES313),2)</f>
        <v>699.86</v>
      </c>
      <c r="AD313" s="2">
        <f t="shared" si="359"/>
        <v>0</v>
      </c>
      <c r="AE313" s="2">
        <f t="shared" si="360"/>
        <v>0</v>
      </c>
      <c r="AF313" s="2">
        <f t="shared" si="361"/>
        <v>0</v>
      </c>
      <c r="AG313" s="2">
        <f t="shared" si="340"/>
        <v>0</v>
      </c>
      <c r="AH313" s="2">
        <f t="shared" si="362"/>
        <v>0</v>
      </c>
      <c r="AI313" s="2">
        <f t="shared" si="363"/>
        <v>0</v>
      </c>
      <c r="AJ313" s="2">
        <f t="shared" si="341"/>
        <v>1.64</v>
      </c>
      <c r="AK313" s="2">
        <v>699.86</v>
      </c>
      <c r="AL313" s="110">
        <f>'1.Лок.смета.и.Акт'!F594</f>
        <v>699.86</v>
      </c>
      <c r="AM313" s="2">
        <v>0</v>
      </c>
      <c r="AN313" s="2">
        <v>0</v>
      </c>
      <c r="AO313" s="2">
        <v>0</v>
      </c>
      <c r="AP313" s="2">
        <v>0</v>
      </c>
      <c r="AQ313" s="2">
        <v>0</v>
      </c>
      <c r="AR313" s="2">
        <v>0</v>
      </c>
      <c r="AS313" s="2">
        <v>1.64</v>
      </c>
      <c r="AT313" s="2">
        <v>0</v>
      </c>
      <c r="AU313" s="2">
        <v>0</v>
      </c>
      <c r="AV313" s="2">
        <v>1</v>
      </c>
      <c r="AW313" s="2">
        <v>1</v>
      </c>
      <c r="AX313" s="2"/>
      <c r="AY313" s="2"/>
      <c r="AZ313" s="2">
        <v>1</v>
      </c>
      <c r="BA313" s="2">
        <v>1</v>
      </c>
      <c r="BB313" s="2">
        <v>1</v>
      </c>
      <c r="BC313" s="2">
        <v>1</v>
      </c>
      <c r="BD313" s="2" t="s">
        <v>6</v>
      </c>
      <c r="BE313" s="2" t="s">
        <v>6</v>
      </c>
      <c r="BF313" s="2" t="s">
        <v>6</v>
      </c>
      <c r="BG313" s="2" t="s">
        <v>6</v>
      </c>
      <c r="BH313" s="2">
        <v>3</v>
      </c>
      <c r="BI313" s="2">
        <v>1</v>
      </c>
      <c r="BJ313" s="2" t="s">
        <v>225</v>
      </c>
      <c r="BK313" s="2"/>
      <c r="BL313" s="2"/>
      <c r="BM313" s="2">
        <v>500001</v>
      </c>
      <c r="BN313" s="2">
        <v>0</v>
      </c>
      <c r="BO313" s="2" t="s">
        <v>6</v>
      </c>
      <c r="BP313" s="2">
        <v>0</v>
      </c>
      <c r="BQ313" s="2">
        <v>20</v>
      </c>
      <c r="BR313" s="2">
        <v>0</v>
      </c>
      <c r="BS313" s="2">
        <v>1</v>
      </c>
      <c r="BT313" s="2">
        <v>1</v>
      </c>
      <c r="BU313" s="2">
        <v>1</v>
      </c>
      <c r="BV313" s="2">
        <v>1</v>
      </c>
      <c r="BW313" s="2">
        <v>1</v>
      </c>
      <c r="BX313" s="2">
        <v>1</v>
      </c>
      <c r="BY313" s="2" t="s">
        <v>6</v>
      </c>
      <c r="BZ313" s="2">
        <v>0</v>
      </c>
      <c r="CA313" s="2">
        <v>0</v>
      </c>
      <c r="CB313" s="2" t="s">
        <v>6</v>
      </c>
      <c r="CC313" s="2"/>
      <c r="CD313" s="2"/>
      <c r="CE313" s="2">
        <v>0</v>
      </c>
      <c r="CF313" s="2">
        <v>0</v>
      </c>
      <c r="CG313" s="2">
        <v>0</v>
      </c>
      <c r="CH313" s="2"/>
      <c r="CI313" s="2"/>
      <c r="CJ313" s="2"/>
      <c r="CK313" s="2"/>
      <c r="CL313" s="2"/>
      <c r="CM313" s="2">
        <v>0</v>
      </c>
      <c r="CN313" s="2" t="s">
        <v>6</v>
      </c>
      <c r="CO313" s="2">
        <v>0</v>
      </c>
      <c r="CP313" s="2">
        <f t="shared" si="342"/>
        <v>32</v>
      </c>
      <c r="CQ313" s="2">
        <f t="shared" si="343"/>
        <v>699.86</v>
      </c>
      <c r="CR313" s="2">
        <f t="shared" si="344"/>
        <v>0</v>
      </c>
      <c r="CS313" s="2">
        <f t="shared" si="345"/>
        <v>0</v>
      </c>
      <c r="CT313" s="2">
        <f t="shared" si="346"/>
        <v>0</v>
      </c>
      <c r="CU313" s="2">
        <f t="shared" si="347"/>
        <v>0</v>
      </c>
      <c r="CV313" s="2">
        <f t="shared" si="348"/>
        <v>0</v>
      </c>
      <c r="CW313" s="2">
        <f t="shared" si="349"/>
        <v>0</v>
      </c>
      <c r="CX313" s="2">
        <f t="shared" si="350"/>
        <v>1.64</v>
      </c>
      <c r="CY313" s="2">
        <f>(((S313+(R313*IF(0,0,1)))*AT313)/100)</f>
        <v>0</v>
      </c>
      <c r="CZ313" s="2">
        <f>(((S313+(R313*IF(0,0,1)))*AU313)/100)</f>
        <v>0</v>
      </c>
      <c r="DA313" s="2"/>
      <c r="DB313" s="2"/>
      <c r="DC313" s="2" t="s">
        <v>6</v>
      </c>
      <c r="DD313" s="2" t="s">
        <v>6</v>
      </c>
      <c r="DE313" s="2" t="s">
        <v>6</v>
      </c>
      <c r="DF313" s="2" t="s">
        <v>6</v>
      </c>
      <c r="DG313" s="2" t="s">
        <v>6</v>
      </c>
      <c r="DH313" s="2" t="s">
        <v>6</v>
      </c>
      <c r="DI313" s="2" t="s">
        <v>6</v>
      </c>
      <c r="DJ313" s="2" t="s">
        <v>6</v>
      </c>
      <c r="DK313" s="2" t="s">
        <v>6</v>
      </c>
      <c r="DL313" s="2" t="s">
        <v>6</v>
      </c>
      <c r="DM313" s="2" t="s">
        <v>6</v>
      </c>
      <c r="DN313" s="2">
        <v>0</v>
      </c>
      <c r="DO313" s="2">
        <v>0</v>
      </c>
      <c r="DP313" s="2">
        <v>1</v>
      </c>
      <c r="DQ313" s="2">
        <v>1</v>
      </c>
      <c r="DR313" s="2"/>
      <c r="DS313" s="2"/>
      <c r="DT313" s="2"/>
      <c r="DU313" s="2">
        <v>1007</v>
      </c>
      <c r="DV313" s="2" t="s">
        <v>32</v>
      </c>
      <c r="DW313" s="2" t="s">
        <v>32</v>
      </c>
      <c r="DX313" s="2">
        <v>1</v>
      </c>
      <c r="DY313" s="2"/>
      <c r="DZ313" s="2" t="s">
        <v>6</v>
      </c>
      <c r="EA313" s="2" t="s">
        <v>6</v>
      </c>
      <c r="EB313" s="2" t="s">
        <v>6</v>
      </c>
      <c r="EC313" s="2" t="s">
        <v>6</v>
      </c>
      <c r="ED313" s="2"/>
      <c r="EE313" s="2">
        <v>54938781</v>
      </c>
      <c r="EF313" s="2">
        <v>20</v>
      </c>
      <c r="EG313" s="2" t="s">
        <v>34</v>
      </c>
      <c r="EH313" s="2">
        <v>0</v>
      </c>
      <c r="EI313" s="2" t="s">
        <v>6</v>
      </c>
      <c r="EJ313" s="2">
        <v>1</v>
      </c>
      <c r="EK313" s="2">
        <v>500001</v>
      </c>
      <c r="EL313" s="2" t="s">
        <v>35</v>
      </c>
      <c r="EM313" s="2" t="s">
        <v>36</v>
      </c>
      <c r="EN313" s="2"/>
      <c r="EO313" s="2" t="s">
        <v>6</v>
      </c>
      <c r="EP313" s="2"/>
      <c r="EQ313" s="2">
        <v>0</v>
      </c>
      <c r="ER313" s="2">
        <v>699.86</v>
      </c>
      <c r="ES313" s="110">
        <f>'1.Лок.смета.и.Акт'!F594</f>
        <v>699.86</v>
      </c>
      <c r="ET313" s="2">
        <v>0</v>
      </c>
      <c r="EU313" s="2">
        <v>0</v>
      </c>
      <c r="EV313" s="2">
        <v>0</v>
      </c>
      <c r="EW313" s="2">
        <v>0</v>
      </c>
      <c r="EX313" s="2">
        <v>0</v>
      </c>
      <c r="EY313" s="2"/>
      <c r="EZ313" s="2"/>
      <c r="FA313" s="2"/>
      <c r="FB313" s="2"/>
      <c r="FC313" s="2"/>
      <c r="FD313" s="2"/>
      <c r="FE313" s="2"/>
      <c r="FF313" s="2"/>
      <c r="FG313" s="2"/>
      <c r="FH313" s="2"/>
      <c r="FI313" s="2"/>
      <c r="FJ313" s="2"/>
      <c r="FK313" s="2"/>
      <c r="FL313" s="2"/>
      <c r="FM313" s="2"/>
      <c r="FN313" s="2"/>
      <c r="FO313" s="2"/>
      <c r="FP313" s="2"/>
      <c r="FQ313" s="2">
        <v>0</v>
      </c>
      <c r="FR313" s="2">
        <f t="shared" si="351"/>
        <v>0</v>
      </c>
      <c r="FS313" s="2">
        <v>0</v>
      </c>
      <c r="FT313" s="2"/>
      <c r="FU313" s="2"/>
      <c r="FV313" s="2"/>
      <c r="FW313" s="2"/>
      <c r="FX313" s="2">
        <v>0</v>
      </c>
      <c r="FY313" s="2">
        <v>0</v>
      </c>
      <c r="FZ313" s="2"/>
      <c r="GA313" s="2" t="s">
        <v>6</v>
      </c>
      <c r="GB313" s="2"/>
      <c r="GC313" s="2"/>
      <c r="GD313" s="2">
        <v>1</v>
      </c>
      <c r="GE313" s="2"/>
      <c r="GF313" s="2">
        <v>-1085093626</v>
      </c>
      <c r="GG313" s="2">
        <v>2</v>
      </c>
      <c r="GH313" s="2">
        <v>1</v>
      </c>
      <c r="GI313" s="2">
        <v>-2</v>
      </c>
      <c r="GJ313" s="2">
        <v>0</v>
      </c>
      <c r="GK313" s="2">
        <v>0</v>
      </c>
      <c r="GL313" s="2">
        <f t="shared" si="352"/>
        <v>0</v>
      </c>
      <c r="GM313" s="2">
        <f t="shared" si="353"/>
        <v>32</v>
      </c>
      <c r="GN313" s="2">
        <f t="shared" si="354"/>
        <v>32</v>
      </c>
      <c r="GO313" s="2">
        <f t="shared" si="355"/>
        <v>0</v>
      </c>
      <c r="GP313" s="2">
        <f t="shared" si="356"/>
        <v>0</v>
      </c>
      <c r="GQ313" s="2"/>
      <c r="GR313" s="2">
        <v>0</v>
      </c>
      <c r="GS313" s="2">
        <v>3</v>
      </c>
      <c r="GT313" s="2">
        <v>0</v>
      </c>
      <c r="GU313" s="2" t="s">
        <v>6</v>
      </c>
      <c r="GV313" s="2">
        <f t="shared" si="364"/>
        <v>0</v>
      </c>
      <c r="GW313" s="2">
        <v>1</v>
      </c>
      <c r="GX313" s="2">
        <f t="shared" si="357"/>
        <v>0</v>
      </c>
      <c r="GY313" s="2"/>
      <c r="GZ313" s="2"/>
      <c r="HA313" s="2">
        <v>0</v>
      </c>
      <c r="HB313" s="2">
        <v>0</v>
      </c>
      <c r="HC313" s="2">
        <f t="shared" si="358"/>
        <v>0</v>
      </c>
      <c r="HD313" s="2"/>
      <c r="HE313" s="2" t="s">
        <v>6</v>
      </c>
      <c r="HF313" s="2" t="s">
        <v>6</v>
      </c>
      <c r="HG313" s="2"/>
      <c r="HH313" s="2"/>
      <c r="HI313" s="2"/>
      <c r="HJ313" s="2"/>
      <c r="HK313" s="2"/>
      <c r="HL313" s="2"/>
      <c r="HM313" s="2" t="s">
        <v>6</v>
      </c>
      <c r="HN313" s="2" t="s">
        <v>6</v>
      </c>
      <c r="HO313" s="2" t="s">
        <v>6</v>
      </c>
      <c r="HP313" s="2" t="s">
        <v>6</v>
      </c>
      <c r="HQ313" s="2" t="s">
        <v>6</v>
      </c>
      <c r="HR313" s="2"/>
      <c r="HS313" s="2"/>
      <c r="HT313" s="2"/>
      <c r="HU313" s="2"/>
      <c r="HV313" s="2"/>
      <c r="HW313" s="2"/>
      <c r="HX313" s="2"/>
      <c r="HY313" s="2"/>
      <c r="HZ313" s="2"/>
      <c r="IA313" s="2"/>
      <c r="IB313" s="2"/>
      <c r="IC313" s="2"/>
      <c r="ID313" s="2"/>
      <c r="IE313" s="2"/>
      <c r="IF313" s="2">
        <v>-1</v>
      </c>
      <c r="IG313" s="2"/>
      <c r="IH313" s="2"/>
      <c r="II313" s="2"/>
      <c r="IJ313" s="2"/>
      <c r="IK313" s="2">
        <v>0</v>
      </c>
      <c r="IL313" s="2"/>
      <c r="IM313" s="2"/>
      <c r="IN313" s="2"/>
      <c r="IO313" s="2"/>
      <c r="IP313" s="2"/>
      <c r="IQ313" s="2"/>
      <c r="IR313" s="2"/>
      <c r="IS313" s="2"/>
      <c r="IT313" s="2"/>
      <c r="IU313" s="2"/>
    </row>
    <row r="314" spans="1:255" x14ac:dyDescent="0.2">
      <c r="A314">
        <v>18</v>
      </c>
      <c r="B314">
        <v>1</v>
      </c>
      <c r="C314">
        <v>490</v>
      </c>
      <c r="E314" t="s">
        <v>458</v>
      </c>
      <c r="F314" t="e">
        <f>'2.Лок.смета.и.Акт'!#REF!</f>
        <v>#REF!</v>
      </c>
      <c r="G314" t="s">
        <v>224</v>
      </c>
      <c r="H314" t="s">
        <v>32</v>
      </c>
      <c r="I314">
        <f>I312*J314</f>
        <v>4.5899999999999996E-2</v>
      </c>
      <c r="J314">
        <v>1.02</v>
      </c>
      <c r="K314">
        <v>1.02</v>
      </c>
      <c r="O314">
        <f t="shared" si="328"/>
        <v>356</v>
      </c>
      <c r="P314">
        <f t="shared" si="329"/>
        <v>356</v>
      </c>
      <c r="Q314">
        <f t="shared" si="330"/>
        <v>0</v>
      </c>
      <c r="R314">
        <f t="shared" si="331"/>
        <v>0</v>
      </c>
      <c r="S314">
        <f t="shared" si="332"/>
        <v>0</v>
      </c>
      <c r="T314">
        <f t="shared" si="333"/>
        <v>0</v>
      </c>
      <c r="U314">
        <f t="shared" si="334"/>
        <v>0</v>
      </c>
      <c r="V314">
        <f t="shared" si="335"/>
        <v>0</v>
      </c>
      <c r="W314">
        <f t="shared" si="336"/>
        <v>0</v>
      </c>
      <c r="X314">
        <f t="shared" si="337"/>
        <v>0</v>
      </c>
      <c r="Y314">
        <f t="shared" si="338"/>
        <v>0</v>
      </c>
      <c r="AA314">
        <v>86295184</v>
      </c>
      <c r="AB314">
        <f t="shared" si="339"/>
        <v>1026.6500000000001</v>
      </c>
      <c r="AC314">
        <f>ROUND((ES314),2)</f>
        <v>1026.6500000000001</v>
      </c>
      <c r="AD314">
        <f t="shared" si="359"/>
        <v>0</v>
      </c>
      <c r="AE314">
        <f t="shared" si="360"/>
        <v>0</v>
      </c>
      <c r="AF314">
        <f t="shared" si="361"/>
        <v>0</v>
      </c>
      <c r="AG314">
        <f t="shared" si="340"/>
        <v>0</v>
      </c>
      <c r="AH314">
        <f t="shared" si="362"/>
        <v>0</v>
      </c>
      <c r="AI314">
        <f t="shared" si="363"/>
        <v>0</v>
      </c>
      <c r="AJ314">
        <f t="shared" si="341"/>
        <v>1.64</v>
      </c>
      <c r="AK314">
        <v>1026.6500000000001</v>
      </c>
      <c r="AL314">
        <v>1026.6500000000001</v>
      </c>
      <c r="AM314">
        <v>0</v>
      </c>
      <c r="AN314">
        <v>0</v>
      </c>
      <c r="AO314">
        <v>0</v>
      </c>
      <c r="AP314">
        <v>0</v>
      </c>
      <c r="AQ314">
        <v>0</v>
      </c>
      <c r="AR314">
        <v>0</v>
      </c>
      <c r="AS314">
        <v>1.64</v>
      </c>
      <c r="AT314">
        <v>0</v>
      </c>
      <c r="AU314">
        <v>0</v>
      </c>
      <c r="AV314">
        <v>1</v>
      </c>
      <c r="AW314">
        <v>1</v>
      </c>
      <c r="AZ314">
        <v>1</v>
      </c>
      <c r="BA314">
        <v>1</v>
      </c>
      <c r="BB314">
        <v>1</v>
      </c>
      <c r="BC314">
        <v>7.56</v>
      </c>
      <c r="BD314" t="s">
        <v>6</v>
      </c>
      <c r="BE314" t="s">
        <v>6</v>
      </c>
      <c r="BF314" t="s">
        <v>6</v>
      </c>
      <c r="BG314" t="s">
        <v>6</v>
      </c>
      <c r="BH314">
        <v>3</v>
      </c>
      <c r="BI314">
        <v>1</v>
      </c>
      <c r="BJ314" t="s">
        <v>225</v>
      </c>
      <c r="BM314">
        <v>500001</v>
      </c>
      <c r="BN314">
        <v>0</v>
      </c>
      <c r="BO314" t="s">
        <v>6</v>
      </c>
      <c r="BP314">
        <v>0</v>
      </c>
      <c r="BQ314">
        <v>20</v>
      </c>
      <c r="BR314">
        <v>0</v>
      </c>
      <c r="BS314">
        <v>1</v>
      </c>
      <c r="BT314">
        <v>1</v>
      </c>
      <c r="BU314">
        <v>1</v>
      </c>
      <c r="BV314">
        <v>1</v>
      </c>
      <c r="BW314">
        <v>1</v>
      </c>
      <c r="BX314">
        <v>1</v>
      </c>
      <c r="BY314" t="s">
        <v>6</v>
      </c>
      <c r="BZ314">
        <v>0</v>
      </c>
      <c r="CA314">
        <v>0</v>
      </c>
      <c r="CB314" t="s">
        <v>6</v>
      </c>
      <c r="CE314">
        <v>0</v>
      </c>
      <c r="CF314">
        <v>0</v>
      </c>
      <c r="CG314">
        <v>0</v>
      </c>
      <c r="CM314">
        <v>0</v>
      </c>
      <c r="CN314" t="s">
        <v>6</v>
      </c>
      <c r="CO314">
        <v>0</v>
      </c>
      <c r="CP314">
        <f t="shared" si="342"/>
        <v>356</v>
      </c>
      <c r="CQ314">
        <f t="shared" si="343"/>
        <v>7761.4740000000002</v>
      </c>
      <c r="CR314">
        <f t="shared" si="344"/>
        <v>0</v>
      </c>
      <c r="CS314">
        <f t="shared" si="345"/>
        <v>0</v>
      </c>
      <c r="CT314">
        <f t="shared" si="346"/>
        <v>0</v>
      </c>
      <c r="CU314">
        <f t="shared" si="347"/>
        <v>0</v>
      </c>
      <c r="CV314">
        <f t="shared" si="348"/>
        <v>0</v>
      </c>
      <c r="CW314">
        <f t="shared" si="349"/>
        <v>0</v>
      </c>
      <c r="CX314">
        <f t="shared" si="350"/>
        <v>1.64</v>
      </c>
      <c r="CY314">
        <f>(S314+R314)*(BZ314/100)</f>
        <v>0</v>
      </c>
      <c r="CZ314">
        <f>(S314+R314)*(CA314/100)</f>
        <v>0</v>
      </c>
      <c r="DC314" t="s">
        <v>6</v>
      </c>
      <c r="DD314" t="s">
        <v>6</v>
      </c>
      <c r="DE314" t="s">
        <v>6</v>
      </c>
      <c r="DF314" t="s">
        <v>6</v>
      </c>
      <c r="DG314" t="s">
        <v>6</v>
      </c>
      <c r="DH314" t="s">
        <v>6</v>
      </c>
      <c r="DI314" t="s">
        <v>6</v>
      </c>
      <c r="DJ314" t="s">
        <v>6</v>
      </c>
      <c r="DK314" t="s">
        <v>6</v>
      </c>
      <c r="DL314" t="s">
        <v>6</v>
      </c>
      <c r="DM314" t="s">
        <v>6</v>
      </c>
      <c r="DN314">
        <v>0</v>
      </c>
      <c r="DO314">
        <v>0</v>
      </c>
      <c r="DP314">
        <v>1</v>
      </c>
      <c r="DQ314">
        <v>1</v>
      </c>
      <c r="DU314">
        <v>1007</v>
      </c>
      <c r="DV314" t="s">
        <v>32</v>
      </c>
      <c r="DW314" t="e">
        <f>'2.Лок.смета.и.Акт'!#REF!</f>
        <v>#REF!</v>
      </c>
      <c r="DX314">
        <v>1</v>
      </c>
      <c r="DZ314" t="s">
        <v>6</v>
      </c>
      <c r="EA314" t="s">
        <v>6</v>
      </c>
      <c r="EB314" t="s">
        <v>6</v>
      </c>
      <c r="EC314" t="s">
        <v>6</v>
      </c>
      <c r="EE314">
        <v>54938781</v>
      </c>
      <c r="EF314">
        <v>20</v>
      </c>
      <c r="EG314" t="s">
        <v>34</v>
      </c>
      <c r="EH314">
        <v>0</v>
      </c>
      <c r="EI314" t="s">
        <v>6</v>
      </c>
      <c r="EJ314">
        <v>1</v>
      </c>
      <c r="EK314">
        <v>500001</v>
      </c>
      <c r="EL314" t="s">
        <v>35</v>
      </c>
      <c r="EM314" t="s">
        <v>36</v>
      </c>
      <c r="EO314" t="s">
        <v>6</v>
      </c>
      <c r="EQ314">
        <v>0</v>
      </c>
      <c r="ER314">
        <v>7316.67</v>
      </c>
      <c r="ES314">
        <v>1026.6500000000001</v>
      </c>
      <c r="ET314">
        <v>0</v>
      </c>
      <c r="EU314">
        <v>0</v>
      </c>
      <c r="EV314">
        <v>0</v>
      </c>
      <c r="EW314">
        <v>0</v>
      </c>
      <c r="EX314">
        <v>0</v>
      </c>
      <c r="EZ314">
        <v>5</v>
      </c>
      <c r="FC314">
        <v>0</v>
      </c>
      <c r="FD314">
        <v>18</v>
      </c>
      <c r="FF314">
        <v>7316.67</v>
      </c>
      <c r="FQ314">
        <v>0</v>
      </c>
      <c r="FR314">
        <f t="shared" si="351"/>
        <v>0</v>
      </c>
      <c r="FS314">
        <v>0</v>
      </c>
      <c r="FX314">
        <v>0</v>
      </c>
      <c r="FY314">
        <v>0</v>
      </c>
      <c r="GA314" t="s">
        <v>226</v>
      </c>
      <c r="GD314">
        <v>1</v>
      </c>
      <c r="GF314">
        <v>-1085093626</v>
      </c>
      <c r="GG314">
        <v>2</v>
      </c>
      <c r="GH314">
        <v>3</v>
      </c>
      <c r="GI314">
        <v>5</v>
      </c>
      <c r="GJ314">
        <v>0</v>
      </c>
      <c r="GK314">
        <v>0</v>
      </c>
      <c r="GL314">
        <f t="shared" si="352"/>
        <v>0</v>
      </c>
      <c r="GM314">
        <f t="shared" si="353"/>
        <v>356</v>
      </c>
      <c r="GN314">
        <f t="shared" si="354"/>
        <v>356</v>
      </c>
      <c r="GO314">
        <f t="shared" si="355"/>
        <v>0</v>
      </c>
      <c r="GP314">
        <f t="shared" si="356"/>
        <v>0</v>
      </c>
      <c r="GR314">
        <v>1</v>
      </c>
      <c r="GS314">
        <v>1</v>
      </c>
      <c r="GT314">
        <v>0</v>
      </c>
      <c r="GU314" t="s">
        <v>6</v>
      </c>
      <c r="GV314">
        <f t="shared" si="364"/>
        <v>0</v>
      </c>
      <c r="GW314">
        <v>1</v>
      </c>
      <c r="GX314">
        <f t="shared" si="357"/>
        <v>0</v>
      </c>
      <c r="HA314">
        <v>0</v>
      </c>
      <c r="HB314">
        <v>0</v>
      </c>
      <c r="HC314">
        <f t="shared" si="358"/>
        <v>0</v>
      </c>
      <c r="HE314" t="s">
        <v>38</v>
      </c>
      <c r="HF314" t="s">
        <v>39</v>
      </c>
      <c r="HM314" t="s">
        <v>6</v>
      </c>
      <c r="HN314" t="s">
        <v>6</v>
      </c>
      <c r="HO314" t="s">
        <v>6</v>
      </c>
      <c r="HP314" t="s">
        <v>6</v>
      </c>
      <c r="HQ314" t="s">
        <v>6</v>
      </c>
      <c r="IF314">
        <v>-1</v>
      </c>
      <c r="IK314">
        <v>0</v>
      </c>
    </row>
    <row r="315" spans="1:255" x14ac:dyDescent="0.2">
      <c r="A315" s="2">
        <v>17</v>
      </c>
      <c r="B315" s="2">
        <v>1</v>
      </c>
      <c r="C315" s="2">
        <f>ROW(SmtRes!A497)</f>
        <v>497</v>
      </c>
      <c r="D315" s="2">
        <f>ROW(EtalonRes!A533)</f>
        <v>533</v>
      </c>
      <c r="E315" s="2" t="s">
        <v>459</v>
      </c>
      <c r="F315" s="2" t="s">
        <v>228</v>
      </c>
      <c r="G315" s="2" t="s">
        <v>229</v>
      </c>
      <c r="H315" s="2" t="s">
        <v>230</v>
      </c>
      <c r="I315" s="2">
        <f>'2.Лок.смета.и.Акт'!E63</f>
        <v>0.36</v>
      </c>
      <c r="J315" s="2">
        <v>0</v>
      </c>
      <c r="K315" s="2">
        <v>0.36</v>
      </c>
      <c r="L315" s="2"/>
      <c r="M315" s="2"/>
      <c r="N315" s="2"/>
      <c r="O315" s="2">
        <f t="shared" si="328"/>
        <v>337</v>
      </c>
      <c r="P315" s="2">
        <f t="shared" si="329"/>
        <v>0</v>
      </c>
      <c r="Q315" s="2">
        <f t="shared" si="330"/>
        <v>279</v>
      </c>
      <c r="R315" s="2">
        <f t="shared" si="331"/>
        <v>15</v>
      </c>
      <c r="S315" s="2">
        <f t="shared" si="332"/>
        <v>58</v>
      </c>
      <c r="T315" s="2">
        <f t="shared" si="333"/>
        <v>0</v>
      </c>
      <c r="U315" s="2">
        <f t="shared" si="334"/>
        <v>6.39</v>
      </c>
      <c r="V315" s="2">
        <f t="shared" si="335"/>
        <v>1.4832000000000001</v>
      </c>
      <c r="W315" s="2">
        <f t="shared" si="336"/>
        <v>0</v>
      </c>
      <c r="X315" s="2">
        <f t="shared" si="337"/>
        <v>113</v>
      </c>
      <c r="Y315" s="2">
        <f t="shared" si="338"/>
        <v>73</v>
      </c>
      <c r="Z315" s="2"/>
      <c r="AA315" s="2">
        <v>86295183</v>
      </c>
      <c r="AB315" s="2">
        <f t="shared" si="339"/>
        <v>936.48</v>
      </c>
      <c r="AC315" s="2">
        <f>ROUND((ES315+(SUM(SmtRes!BC491:'SmtRes'!BC497)+SUM(EtalonRes!AL527:'EtalonRes'!AL533))),2)</f>
        <v>0</v>
      </c>
      <c r="AD315" s="2">
        <f t="shared" si="359"/>
        <v>774.07</v>
      </c>
      <c r="AE315" s="2">
        <f t="shared" si="360"/>
        <v>41.78</v>
      </c>
      <c r="AF315" s="2">
        <f t="shared" si="361"/>
        <v>162.41</v>
      </c>
      <c r="AG315" s="2">
        <f t="shared" si="340"/>
        <v>0</v>
      </c>
      <c r="AH315" s="2">
        <f t="shared" si="362"/>
        <v>17.75</v>
      </c>
      <c r="AI315" s="2">
        <f t="shared" si="363"/>
        <v>4.12</v>
      </c>
      <c r="AJ315" s="2">
        <f t="shared" si="341"/>
        <v>0</v>
      </c>
      <c r="AK315" s="2">
        <v>1941.88</v>
      </c>
      <c r="AL315" s="2">
        <v>1005.4</v>
      </c>
      <c r="AM315" s="2">
        <v>774.07</v>
      </c>
      <c r="AN315" s="2">
        <v>41.78</v>
      </c>
      <c r="AO315" s="2">
        <v>162.41</v>
      </c>
      <c r="AP315" s="2">
        <v>0</v>
      </c>
      <c r="AQ315" s="2">
        <v>17.75</v>
      </c>
      <c r="AR315" s="2">
        <v>4.12</v>
      </c>
      <c r="AS315" s="2">
        <v>0</v>
      </c>
      <c r="AT315" s="2">
        <v>155</v>
      </c>
      <c r="AU315" s="2">
        <v>100</v>
      </c>
      <c r="AV315" s="2">
        <v>1</v>
      </c>
      <c r="AW315" s="2">
        <v>1</v>
      </c>
      <c r="AX315" s="2"/>
      <c r="AY315" s="2"/>
      <c r="AZ315" s="2">
        <v>1</v>
      </c>
      <c r="BA315" s="2">
        <v>1</v>
      </c>
      <c r="BB315" s="2">
        <v>1</v>
      </c>
      <c r="BC315" s="2">
        <v>1</v>
      </c>
      <c r="BD315" s="2" t="s">
        <v>6</v>
      </c>
      <c r="BE315" s="2" t="s">
        <v>6</v>
      </c>
      <c r="BF315" s="2" t="s">
        <v>6</v>
      </c>
      <c r="BG315" s="2" t="s">
        <v>6</v>
      </c>
      <c r="BH315" s="2">
        <v>0</v>
      </c>
      <c r="BI315" s="2">
        <v>1</v>
      </c>
      <c r="BJ315" s="2" t="s">
        <v>231</v>
      </c>
      <c r="BK315" s="2"/>
      <c r="BL315" s="2"/>
      <c r="BM315" s="2">
        <v>7005</v>
      </c>
      <c r="BN315" s="2">
        <v>0</v>
      </c>
      <c r="BO315" s="2" t="s">
        <v>6</v>
      </c>
      <c r="BP315" s="2">
        <v>0</v>
      </c>
      <c r="BQ315" s="2">
        <v>1</v>
      </c>
      <c r="BR315" s="2">
        <v>0</v>
      </c>
      <c r="BS315" s="2">
        <v>1</v>
      </c>
      <c r="BT315" s="2">
        <v>1</v>
      </c>
      <c r="BU315" s="2">
        <v>1</v>
      </c>
      <c r="BV315" s="2">
        <v>1</v>
      </c>
      <c r="BW315" s="2">
        <v>1</v>
      </c>
      <c r="BX315" s="2">
        <v>1</v>
      </c>
      <c r="BY315" s="2" t="s">
        <v>6</v>
      </c>
      <c r="BZ315" s="2">
        <v>155</v>
      </c>
      <c r="CA315" s="2">
        <v>100</v>
      </c>
      <c r="CB315" s="2" t="s">
        <v>6</v>
      </c>
      <c r="CC315" s="2"/>
      <c r="CD315" s="2"/>
      <c r="CE315" s="2">
        <v>0</v>
      </c>
      <c r="CF315" s="2">
        <v>0</v>
      </c>
      <c r="CG315" s="2">
        <v>0</v>
      </c>
      <c r="CH315" s="2"/>
      <c r="CI315" s="2"/>
      <c r="CJ315" s="2"/>
      <c r="CK315" s="2"/>
      <c r="CL315" s="2"/>
      <c r="CM315" s="2">
        <v>0</v>
      </c>
      <c r="CN315" s="2" t="s">
        <v>6</v>
      </c>
      <c r="CO315" s="2">
        <v>0</v>
      </c>
      <c r="CP315" s="2">
        <f t="shared" si="342"/>
        <v>337</v>
      </c>
      <c r="CQ315" s="2">
        <f t="shared" si="343"/>
        <v>0</v>
      </c>
      <c r="CR315" s="2">
        <f t="shared" si="344"/>
        <v>774.07</v>
      </c>
      <c r="CS315" s="2">
        <f t="shared" si="345"/>
        <v>41.78</v>
      </c>
      <c r="CT315" s="2">
        <f t="shared" si="346"/>
        <v>162.41</v>
      </c>
      <c r="CU315" s="2">
        <f t="shared" si="347"/>
        <v>0</v>
      </c>
      <c r="CV315" s="2">
        <f t="shared" si="348"/>
        <v>17.75</v>
      </c>
      <c r="CW315" s="2">
        <f t="shared" si="349"/>
        <v>4.12</v>
      </c>
      <c r="CX315" s="2">
        <f t="shared" si="350"/>
        <v>0</v>
      </c>
      <c r="CY315" s="2">
        <f>(((S315+(R315*IF(0,0,1)))*AT315)/100)</f>
        <v>113.15</v>
      </c>
      <c r="CZ315" s="2">
        <f>(((S315+(R315*IF(0,0,1)))*AU315)/100)</f>
        <v>73</v>
      </c>
      <c r="DA315" s="2"/>
      <c r="DB315" s="2"/>
      <c r="DC315" s="2" t="s">
        <v>6</v>
      </c>
      <c r="DD315" s="2" t="s">
        <v>6</v>
      </c>
      <c r="DE315" s="2" t="s">
        <v>6</v>
      </c>
      <c r="DF315" s="2" t="s">
        <v>6</v>
      </c>
      <c r="DG315" s="2" t="s">
        <v>6</v>
      </c>
      <c r="DH315" s="2" t="s">
        <v>6</v>
      </c>
      <c r="DI315" s="2" t="s">
        <v>6</v>
      </c>
      <c r="DJ315" s="2" t="s">
        <v>6</v>
      </c>
      <c r="DK315" s="2" t="s">
        <v>6</v>
      </c>
      <c r="DL315" s="2" t="s">
        <v>6</v>
      </c>
      <c r="DM315" s="2" t="s">
        <v>6</v>
      </c>
      <c r="DN315" s="2">
        <v>0</v>
      </c>
      <c r="DO315" s="2">
        <v>0</v>
      </c>
      <c r="DP315" s="2">
        <v>1</v>
      </c>
      <c r="DQ315" s="2">
        <v>1</v>
      </c>
      <c r="DR315" s="2"/>
      <c r="DS315" s="2"/>
      <c r="DT315" s="2"/>
      <c r="DU315" s="2">
        <v>1013</v>
      </c>
      <c r="DV315" s="2" t="s">
        <v>230</v>
      </c>
      <c r="DW315" s="2" t="s">
        <v>230</v>
      </c>
      <c r="DX315" s="2">
        <v>1</v>
      </c>
      <c r="DY315" s="2"/>
      <c r="DZ315" s="2" t="s">
        <v>6</v>
      </c>
      <c r="EA315" s="2" t="s">
        <v>6</v>
      </c>
      <c r="EB315" s="2" t="s">
        <v>6</v>
      </c>
      <c r="EC315" s="2" t="s">
        <v>6</v>
      </c>
      <c r="ED315" s="2"/>
      <c r="EE315" s="2">
        <v>54938598</v>
      </c>
      <c r="EF315" s="2">
        <v>1</v>
      </c>
      <c r="EG315" s="2" t="s">
        <v>25</v>
      </c>
      <c r="EH315" s="2">
        <v>0</v>
      </c>
      <c r="EI315" s="2" t="s">
        <v>6</v>
      </c>
      <c r="EJ315" s="2">
        <v>1</v>
      </c>
      <c r="EK315" s="2">
        <v>7005</v>
      </c>
      <c r="EL315" s="2" t="s">
        <v>86</v>
      </c>
      <c r="EM315" s="2" t="s">
        <v>27</v>
      </c>
      <c r="EN315" s="2"/>
      <c r="EO315" s="2" t="s">
        <v>6</v>
      </c>
      <c r="EP315" s="2"/>
      <c r="EQ315" s="2">
        <v>0</v>
      </c>
      <c r="ER315" s="2">
        <v>1941.88</v>
      </c>
      <c r="ES315" s="2">
        <v>1005.4</v>
      </c>
      <c r="ET315" s="2">
        <v>774.07</v>
      </c>
      <c r="EU315" s="2">
        <v>41.78</v>
      </c>
      <c r="EV315" s="2">
        <v>162.41</v>
      </c>
      <c r="EW315" s="2">
        <v>17.75</v>
      </c>
      <c r="EX315" s="2">
        <v>4.12</v>
      </c>
      <c r="EY315" s="2">
        <v>1</v>
      </c>
      <c r="EZ315" s="2"/>
      <c r="FA315" s="2"/>
      <c r="FB315" s="2"/>
      <c r="FC315" s="2"/>
      <c r="FD315" s="2"/>
      <c r="FE315" s="2"/>
      <c r="FF315" s="2"/>
      <c r="FG315" s="2"/>
      <c r="FH315" s="2"/>
      <c r="FI315" s="2"/>
      <c r="FJ315" s="2"/>
      <c r="FK315" s="2"/>
      <c r="FL315" s="2"/>
      <c r="FM315" s="2"/>
      <c r="FN315" s="2"/>
      <c r="FO315" s="2"/>
      <c r="FP315" s="2"/>
      <c r="FQ315" s="2">
        <v>0</v>
      </c>
      <c r="FR315" s="2">
        <f t="shared" si="351"/>
        <v>0</v>
      </c>
      <c r="FS315" s="2">
        <v>0</v>
      </c>
      <c r="FT315" s="2"/>
      <c r="FU315" s="2"/>
      <c r="FV315" s="2"/>
      <c r="FW315" s="2"/>
      <c r="FX315" s="2">
        <v>155</v>
      </c>
      <c r="FY315" s="2">
        <v>100</v>
      </c>
      <c r="FZ315" s="2"/>
      <c r="GA315" s="2" t="s">
        <v>6</v>
      </c>
      <c r="GB315" s="2"/>
      <c r="GC315" s="2"/>
      <c r="GD315" s="2">
        <v>1</v>
      </c>
      <c r="GE315" s="2"/>
      <c r="GF315" s="2">
        <v>-1095874454</v>
      </c>
      <c r="GG315" s="2">
        <v>2</v>
      </c>
      <c r="GH315" s="2">
        <v>1</v>
      </c>
      <c r="GI315" s="2">
        <v>-2</v>
      </c>
      <c r="GJ315" s="2">
        <v>0</v>
      </c>
      <c r="GK315" s="2">
        <v>0</v>
      </c>
      <c r="GL315" s="2">
        <f t="shared" si="352"/>
        <v>0</v>
      </c>
      <c r="GM315" s="2">
        <f t="shared" si="353"/>
        <v>523</v>
      </c>
      <c r="GN315" s="2">
        <f t="shared" si="354"/>
        <v>523</v>
      </c>
      <c r="GO315" s="2">
        <f t="shared" si="355"/>
        <v>0</v>
      </c>
      <c r="GP315" s="2">
        <f t="shared" si="356"/>
        <v>0</v>
      </c>
      <c r="GQ315" s="2"/>
      <c r="GR315" s="2">
        <v>0</v>
      </c>
      <c r="GS315" s="2">
        <v>3</v>
      </c>
      <c r="GT315" s="2">
        <v>0</v>
      </c>
      <c r="GU315" s="2" t="s">
        <v>6</v>
      </c>
      <c r="GV315" s="2">
        <f t="shared" si="364"/>
        <v>0</v>
      </c>
      <c r="GW315" s="2">
        <v>1</v>
      </c>
      <c r="GX315" s="2">
        <f t="shared" si="357"/>
        <v>0</v>
      </c>
      <c r="GY315" s="2"/>
      <c r="GZ315" s="2"/>
      <c r="HA315" s="2">
        <v>0</v>
      </c>
      <c r="HB315" s="2">
        <v>0</v>
      </c>
      <c r="HC315" s="2">
        <f t="shared" si="358"/>
        <v>0</v>
      </c>
      <c r="HD315" s="2"/>
      <c r="HE315" s="2" t="s">
        <v>6</v>
      </c>
      <c r="HF315" s="2" t="s">
        <v>6</v>
      </c>
      <c r="HG315" s="2"/>
      <c r="HH315" s="2"/>
      <c r="HI315" s="2"/>
      <c r="HJ315" s="2"/>
      <c r="HK315" s="2"/>
      <c r="HL315" s="2"/>
      <c r="HM315" s="2" t="s">
        <v>6</v>
      </c>
      <c r="HN315" s="2" t="s">
        <v>6</v>
      </c>
      <c r="HO315" s="2" t="s">
        <v>6</v>
      </c>
      <c r="HP315" s="2" t="s">
        <v>6</v>
      </c>
      <c r="HQ315" s="2" t="s">
        <v>6</v>
      </c>
      <c r="HR315" s="2"/>
      <c r="HS315" s="2"/>
      <c r="HT315" s="2"/>
      <c r="HU315" s="2"/>
      <c r="HV315" s="2"/>
      <c r="HW315" s="2"/>
      <c r="HX315" s="2"/>
      <c r="HY315" s="2"/>
      <c r="HZ315" s="2"/>
      <c r="IA315" s="2"/>
      <c r="IB315" s="2"/>
      <c r="IC315" s="2"/>
      <c r="ID315" s="2"/>
      <c r="IE315" s="2"/>
      <c r="IF315" s="2">
        <v>-1</v>
      </c>
      <c r="IG315" s="2"/>
      <c r="IH315" s="2"/>
      <c r="II315" s="2"/>
      <c r="IJ315" s="2"/>
      <c r="IK315" s="2">
        <v>0</v>
      </c>
      <c r="IL315" s="2"/>
      <c r="IM315" s="2"/>
      <c r="IN315" s="2"/>
      <c r="IO315" s="2"/>
      <c r="IP315" s="2"/>
      <c r="IQ315" s="2"/>
      <c r="IR315" s="2"/>
      <c r="IS315" s="2"/>
      <c r="IT315" s="2"/>
      <c r="IU315" s="2"/>
    </row>
    <row r="316" spans="1:255" x14ac:dyDescent="0.2">
      <c r="A316">
        <v>17</v>
      </c>
      <c r="B316">
        <v>1</v>
      </c>
      <c r="C316">
        <f>ROW(SmtRes!A504)</f>
        <v>504</v>
      </c>
      <c r="D316">
        <f>ROW(EtalonRes!A540)</f>
        <v>540</v>
      </c>
      <c r="E316" t="s">
        <v>459</v>
      </c>
      <c r="F316" t="s">
        <v>228</v>
      </c>
      <c r="G316" t="s">
        <v>229</v>
      </c>
      <c r="H316" t="s">
        <v>230</v>
      </c>
      <c r="I316">
        <f>'2.Лок.смета.и.Акт'!E63</f>
        <v>0.36</v>
      </c>
      <c r="J316">
        <v>0</v>
      </c>
      <c r="K316">
        <v>0.36</v>
      </c>
      <c r="O316">
        <f t="shared" si="328"/>
        <v>4089</v>
      </c>
      <c r="P316">
        <f t="shared" si="329"/>
        <v>0</v>
      </c>
      <c r="Q316">
        <f t="shared" si="330"/>
        <v>2592</v>
      </c>
      <c r="R316">
        <f t="shared" si="331"/>
        <v>298</v>
      </c>
      <c r="S316">
        <f t="shared" si="332"/>
        <v>1497</v>
      </c>
      <c r="T316">
        <f t="shared" si="333"/>
        <v>0</v>
      </c>
      <c r="U316" t="e">
        <f t="shared" si="334"/>
        <v>#REF!</v>
      </c>
      <c r="V316">
        <f t="shared" si="335"/>
        <v>1.4832000000000001</v>
      </c>
      <c r="W316">
        <f t="shared" si="336"/>
        <v>0</v>
      </c>
      <c r="X316" t="e">
        <f t="shared" si="337"/>
        <v>#REF!</v>
      </c>
      <c r="Y316" t="e">
        <f t="shared" si="338"/>
        <v>#REF!</v>
      </c>
      <c r="AA316">
        <v>86295184</v>
      </c>
      <c r="AB316">
        <f t="shared" si="339"/>
        <v>936.48</v>
      </c>
      <c r="AC316">
        <f>ROUND((ES316+(SUM(SmtRes!BC498:'SmtRes'!BC504)+SUM(EtalonRes!AL534:'EtalonRes'!AL540))),2)</f>
        <v>0</v>
      </c>
      <c r="AD316">
        <f t="shared" si="359"/>
        <v>774.07</v>
      </c>
      <c r="AE316">
        <f t="shared" si="360"/>
        <v>41.78</v>
      </c>
      <c r="AF316">
        <f t="shared" si="361"/>
        <v>162.41</v>
      </c>
      <c r="AG316">
        <f t="shared" si="340"/>
        <v>0</v>
      </c>
      <c r="AH316" t="e">
        <f t="shared" si="362"/>
        <v>#REF!</v>
      </c>
      <c r="AI316">
        <f t="shared" si="363"/>
        <v>4.12</v>
      </c>
      <c r="AJ316">
        <f t="shared" si="341"/>
        <v>0</v>
      </c>
      <c r="AK316">
        <f>AL316+AM316+AO316</f>
        <v>1941.88</v>
      </c>
      <c r="AL316">
        <v>1005.4</v>
      </c>
      <c r="AM316" s="75">
        <f>'1.Лок.смета.и.Акт'!F601</f>
        <v>774.07</v>
      </c>
      <c r="AN316" s="75">
        <f>'1.Лок.смета.и.Акт'!F602</f>
        <v>41.78</v>
      </c>
      <c r="AO316" s="75">
        <f>'1.Лок.смета.и.Акт'!F600</f>
        <v>162.41</v>
      </c>
      <c r="AP316">
        <v>0</v>
      </c>
      <c r="AQ316" t="e">
        <f>'2.Лок.смета.и.Акт'!#REF!</f>
        <v>#REF!</v>
      </c>
      <c r="AR316">
        <v>4.12</v>
      </c>
      <c r="AS316">
        <v>0</v>
      </c>
      <c r="AT316">
        <v>147</v>
      </c>
      <c r="AU316">
        <v>85</v>
      </c>
      <c r="AV316">
        <v>1</v>
      </c>
      <c r="AW316">
        <v>1</v>
      </c>
      <c r="AZ316">
        <v>1</v>
      </c>
      <c r="BA316">
        <f>'1.Лок.смета.и.Акт'!J600</f>
        <v>25.6</v>
      </c>
      <c r="BB316">
        <f>'1.Лок.смета.и.Акт'!J601</f>
        <v>9.3000000000000007</v>
      </c>
      <c r="BC316">
        <v>7.56</v>
      </c>
      <c r="BD316" t="s">
        <v>6</v>
      </c>
      <c r="BE316" t="s">
        <v>6</v>
      </c>
      <c r="BF316" t="s">
        <v>6</v>
      </c>
      <c r="BG316" t="s">
        <v>6</v>
      </c>
      <c r="BH316">
        <v>0</v>
      </c>
      <c r="BI316">
        <v>1</v>
      </c>
      <c r="BJ316" t="s">
        <v>231</v>
      </c>
      <c r="BM316">
        <v>7005</v>
      </c>
      <c r="BN316">
        <v>0</v>
      </c>
      <c r="BO316" t="s">
        <v>228</v>
      </c>
      <c r="BP316">
        <v>1</v>
      </c>
      <c r="BQ316">
        <v>1</v>
      </c>
      <c r="BR316">
        <v>0</v>
      </c>
      <c r="BS316">
        <f>'1.Лок.смета.и.Акт'!J602</f>
        <v>19.8</v>
      </c>
      <c r="BT316">
        <v>1</v>
      </c>
      <c r="BU316">
        <v>1</v>
      </c>
      <c r="BV316">
        <v>1</v>
      </c>
      <c r="BW316">
        <v>1</v>
      </c>
      <c r="BX316">
        <v>1</v>
      </c>
      <c r="BY316" t="s">
        <v>6</v>
      </c>
      <c r="BZ316" t="e">
        <f>'2.Лок.смета.и.Акт'!#REF!</f>
        <v>#REF!</v>
      </c>
      <c r="CA316" t="e">
        <f>'2.Лок.смета.и.Акт'!#REF!</f>
        <v>#REF!</v>
      </c>
      <c r="CB316" t="s">
        <v>6</v>
      </c>
      <c r="CE316">
        <v>0</v>
      </c>
      <c r="CF316">
        <v>0</v>
      </c>
      <c r="CG316">
        <v>0</v>
      </c>
      <c r="CM316">
        <v>0</v>
      </c>
      <c r="CN316" t="s">
        <v>6</v>
      </c>
      <c r="CO316">
        <v>0</v>
      </c>
      <c r="CP316">
        <f t="shared" si="342"/>
        <v>4089</v>
      </c>
      <c r="CQ316">
        <f t="shared" si="343"/>
        <v>0</v>
      </c>
      <c r="CR316">
        <f t="shared" si="344"/>
        <v>7198.8510000000006</v>
      </c>
      <c r="CS316">
        <f t="shared" si="345"/>
        <v>827.24400000000003</v>
      </c>
      <c r="CT316">
        <f t="shared" si="346"/>
        <v>4157.6959999999999</v>
      </c>
      <c r="CU316">
        <f t="shared" si="347"/>
        <v>0</v>
      </c>
      <c r="CV316" t="e">
        <f t="shared" si="348"/>
        <v>#REF!</v>
      </c>
      <c r="CW316">
        <f t="shared" si="349"/>
        <v>4.12</v>
      </c>
      <c r="CX316">
        <f t="shared" si="350"/>
        <v>0</v>
      </c>
      <c r="CY316" t="e">
        <f>(S316+R316)*(BZ316/100)</f>
        <v>#REF!</v>
      </c>
      <c r="CZ316" t="e">
        <f>(S316+R316)*(CA316/100)</f>
        <v>#REF!</v>
      </c>
      <c r="DC316" t="s">
        <v>6</v>
      </c>
      <c r="DD316" t="s">
        <v>6</v>
      </c>
      <c r="DE316" t="s">
        <v>6</v>
      </c>
      <c r="DF316" t="s">
        <v>6</v>
      </c>
      <c r="DG316" t="s">
        <v>6</v>
      </c>
      <c r="DH316" t="s">
        <v>6</v>
      </c>
      <c r="DI316" t="s">
        <v>6</v>
      </c>
      <c r="DJ316" t="s">
        <v>6</v>
      </c>
      <c r="DK316" t="s">
        <v>6</v>
      </c>
      <c r="DL316" t="s">
        <v>6</v>
      </c>
      <c r="DM316" t="s">
        <v>6</v>
      </c>
      <c r="DN316">
        <f>'1.Лок.смета.и.Акт'!E603</f>
        <v>155</v>
      </c>
      <c r="DO316">
        <f>'1.Лок.смета.и.Акт'!E604</f>
        <v>100</v>
      </c>
      <c r="DP316">
        <v>1</v>
      </c>
      <c r="DQ316">
        <v>1</v>
      </c>
      <c r="DU316">
        <v>1013</v>
      </c>
      <c r="DV316" t="s">
        <v>230</v>
      </c>
      <c r="DW316" t="str">
        <f>'2.Лок.смета.и.Акт'!D63</f>
        <v>100 м шва</v>
      </c>
      <c r="DX316">
        <v>1</v>
      </c>
      <c r="DZ316" t="s">
        <v>6</v>
      </c>
      <c r="EA316" t="s">
        <v>6</v>
      </c>
      <c r="EB316" t="s">
        <v>6</v>
      </c>
      <c r="EC316" t="s">
        <v>6</v>
      </c>
      <c r="EE316">
        <v>54938598</v>
      </c>
      <c r="EF316">
        <v>1</v>
      </c>
      <c r="EG316" t="s">
        <v>25</v>
      </c>
      <c r="EH316">
        <v>0</v>
      </c>
      <c r="EI316" t="s">
        <v>6</v>
      </c>
      <c r="EJ316">
        <v>1</v>
      </c>
      <c r="EK316">
        <v>7005</v>
      </c>
      <c r="EL316" t="s">
        <v>86</v>
      </c>
      <c r="EM316" t="s">
        <v>27</v>
      </c>
      <c r="EO316" t="s">
        <v>6</v>
      </c>
      <c r="EQ316">
        <v>0</v>
      </c>
      <c r="ER316">
        <f>ES316+ET316+EV316</f>
        <v>1941.88</v>
      </c>
      <c r="ES316">
        <v>1005.4</v>
      </c>
      <c r="ET316" s="75">
        <f>'1.Лок.смета.и.Акт'!F601</f>
        <v>774.07</v>
      </c>
      <c r="EU316" s="75">
        <f>'1.Лок.смета.и.Акт'!F602</f>
        <v>41.78</v>
      </c>
      <c r="EV316" s="75">
        <f>'1.Лок.смета.и.Акт'!F600</f>
        <v>162.41</v>
      </c>
      <c r="EW316" t="e">
        <f>'2.Лок.смета.и.Акт'!#REF!</f>
        <v>#REF!</v>
      </c>
      <c r="EX316">
        <v>4.12</v>
      </c>
      <c r="EY316">
        <v>1</v>
      </c>
      <c r="FQ316">
        <v>0</v>
      </c>
      <c r="FR316">
        <f t="shared" si="351"/>
        <v>0</v>
      </c>
      <c r="FS316">
        <v>0</v>
      </c>
      <c r="FX316">
        <v>155</v>
      </c>
      <c r="FY316">
        <v>100</v>
      </c>
      <c r="GA316" t="s">
        <v>6</v>
      </c>
      <c r="GD316">
        <v>1</v>
      </c>
      <c r="GF316">
        <v>-1095874454</v>
      </c>
      <c r="GG316">
        <v>2</v>
      </c>
      <c r="GH316">
        <v>1</v>
      </c>
      <c r="GI316">
        <v>2</v>
      </c>
      <c r="GJ316">
        <v>0</v>
      </c>
      <c r="GK316">
        <v>0</v>
      </c>
      <c r="GL316">
        <f t="shared" si="352"/>
        <v>0</v>
      </c>
      <c r="GM316" t="e">
        <f t="shared" si="353"/>
        <v>#REF!</v>
      </c>
      <c r="GN316" t="e">
        <f t="shared" si="354"/>
        <v>#REF!</v>
      </c>
      <c r="GO316">
        <f t="shared" si="355"/>
        <v>0</v>
      </c>
      <c r="GP316">
        <f t="shared" si="356"/>
        <v>0</v>
      </c>
      <c r="GR316">
        <v>0</v>
      </c>
      <c r="GS316">
        <v>3</v>
      </c>
      <c r="GT316">
        <v>0</v>
      </c>
      <c r="GU316" t="s">
        <v>6</v>
      </c>
      <c r="GV316">
        <f t="shared" si="364"/>
        <v>0</v>
      </c>
      <c r="GW316">
        <v>1008.6</v>
      </c>
      <c r="GX316">
        <f t="shared" si="357"/>
        <v>0</v>
      </c>
      <c r="HA316">
        <v>0</v>
      </c>
      <c r="HB316">
        <v>0</v>
      </c>
      <c r="HC316">
        <f t="shared" si="358"/>
        <v>0</v>
      </c>
      <c r="HE316" t="s">
        <v>6</v>
      </c>
      <c r="HF316" t="s">
        <v>6</v>
      </c>
      <c r="HM316" t="s">
        <v>6</v>
      </c>
      <c r="HN316" t="s">
        <v>6</v>
      </c>
      <c r="HO316" t="s">
        <v>6</v>
      </c>
      <c r="HP316" t="s">
        <v>6</v>
      </c>
      <c r="HQ316" t="s">
        <v>6</v>
      </c>
      <c r="IF316">
        <v>-1</v>
      </c>
      <c r="IK316">
        <v>0</v>
      </c>
    </row>
    <row r="317" spans="1:255" x14ac:dyDescent="0.2">
      <c r="A317" s="2">
        <v>18</v>
      </c>
      <c r="B317" s="2">
        <v>1</v>
      </c>
      <c r="C317" s="2">
        <v>497</v>
      </c>
      <c r="D317" s="2"/>
      <c r="E317" s="2" t="s">
        <v>460</v>
      </c>
      <c r="F317" s="2" t="s">
        <v>233</v>
      </c>
      <c r="G317" s="2" t="s">
        <v>234</v>
      </c>
      <c r="H317" s="2" t="s">
        <v>63</v>
      </c>
      <c r="I317" s="2">
        <f>I315*J317</f>
        <v>7.9200000000000006E-4</v>
      </c>
      <c r="J317" s="216">
        <f>'5.Ведомость_списания'!F152</f>
        <v>2.2000000000000001E-3</v>
      </c>
      <c r="K317" s="2">
        <v>2.2000000000000001E-3</v>
      </c>
      <c r="L317" s="2"/>
      <c r="M317" s="2"/>
      <c r="N317" s="2"/>
      <c r="O317" s="2">
        <f t="shared" si="328"/>
        <v>12</v>
      </c>
      <c r="P317" s="2">
        <f t="shared" si="329"/>
        <v>12</v>
      </c>
      <c r="Q317" s="2">
        <f t="shared" si="330"/>
        <v>0</v>
      </c>
      <c r="R317" s="2">
        <f t="shared" si="331"/>
        <v>0</v>
      </c>
      <c r="S317" s="2">
        <f t="shared" si="332"/>
        <v>0</v>
      </c>
      <c r="T317" s="2">
        <f t="shared" si="333"/>
        <v>0</v>
      </c>
      <c r="U317" s="2">
        <f t="shared" si="334"/>
        <v>0</v>
      </c>
      <c r="V317" s="2">
        <f t="shared" si="335"/>
        <v>0</v>
      </c>
      <c r="W317" s="2">
        <f t="shared" si="336"/>
        <v>0</v>
      </c>
      <c r="X317" s="2">
        <f t="shared" si="337"/>
        <v>0</v>
      </c>
      <c r="Y317" s="2">
        <f t="shared" si="338"/>
        <v>0</v>
      </c>
      <c r="Z317" s="2"/>
      <c r="AA317" s="2">
        <v>86295183</v>
      </c>
      <c r="AB317" s="2">
        <f t="shared" si="339"/>
        <v>14987.97</v>
      </c>
      <c r="AC317" s="2">
        <f>ROUND((ES317),2)</f>
        <v>14987.97</v>
      </c>
      <c r="AD317" s="2">
        <f t="shared" si="359"/>
        <v>0</v>
      </c>
      <c r="AE317" s="2">
        <f t="shared" si="360"/>
        <v>0</v>
      </c>
      <c r="AF317" s="2">
        <f t="shared" si="361"/>
        <v>0</v>
      </c>
      <c r="AG317" s="2">
        <f t="shared" si="340"/>
        <v>0</v>
      </c>
      <c r="AH317" s="2">
        <f t="shared" si="362"/>
        <v>0</v>
      </c>
      <c r="AI317" s="2">
        <f t="shared" si="363"/>
        <v>0</v>
      </c>
      <c r="AJ317" s="2">
        <f t="shared" si="341"/>
        <v>48.33</v>
      </c>
      <c r="AK317" s="2">
        <v>14987.97</v>
      </c>
      <c r="AL317" s="110">
        <f>'1.Лок.смета.и.Акт'!F606</f>
        <v>14987.97</v>
      </c>
      <c r="AM317" s="2">
        <v>0</v>
      </c>
      <c r="AN317" s="2">
        <v>0</v>
      </c>
      <c r="AO317" s="2">
        <v>0</v>
      </c>
      <c r="AP317" s="2">
        <v>0</v>
      </c>
      <c r="AQ317" s="2">
        <v>0</v>
      </c>
      <c r="AR317" s="2">
        <v>0</v>
      </c>
      <c r="AS317" s="2">
        <v>48.33</v>
      </c>
      <c r="AT317" s="2">
        <v>0</v>
      </c>
      <c r="AU317" s="2">
        <v>0</v>
      </c>
      <c r="AV317" s="2">
        <v>1</v>
      </c>
      <c r="AW317" s="2">
        <v>1</v>
      </c>
      <c r="AX317" s="2"/>
      <c r="AY317" s="2"/>
      <c r="AZ317" s="2">
        <v>1</v>
      </c>
      <c r="BA317" s="2">
        <v>1</v>
      </c>
      <c r="BB317" s="2">
        <v>1</v>
      </c>
      <c r="BC317" s="2">
        <v>1</v>
      </c>
      <c r="BD317" s="2" t="s">
        <v>6</v>
      </c>
      <c r="BE317" s="2" t="s">
        <v>6</v>
      </c>
      <c r="BF317" s="2" t="s">
        <v>6</v>
      </c>
      <c r="BG317" s="2" t="s">
        <v>6</v>
      </c>
      <c r="BH317" s="2">
        <v>3</v>
      </c>
      <c r="BI317" s="2">
        <v>1</v>
      </c>
      <c r="BJ317" s="2" t="s">
        <v>235</v>
      </c>
      <c r="BK317" s="2"/>
      <c r="BL317" s="2"/>
      <c r="BM317" s="2">
        <v>500001</v>
      </c>
      <c r="BN317" s="2">
        <v>0</v>
      </c>
      <c r="BO317" s="2" t="s">
        <v>6</v>
      </c>
      <c r="BP317" s="2">
        <v>0</v>
      </c>
      <c r="BQ317" s="2">
        <v>20</v>
      </c>
      <c r="BR317" s="2">
        <v>0</v>
      </c>
      <c r="BS317" s="2">
        <v>1</v>
      </c>
      <c r="BT317" s="2">
        <v>1</v>
      </c>
      <c r="BU317" s="2">
        <v>1</v>
      </c>
      <c r="BV317" s="2">
        <v>1</v>
      </c>
      <c r="BW317" s="2">
        <v>1</v>
      </c>
      <c r="BX317" s="2">
        <v>1</v>
      </c>
      <c r="BY317" s="2" t="s">
        <v>6</v>
      </c>
      <c r="BZ317" s="2">
        <v>0</v>
      </c>
      <c r="CA317" s="2">
        <v>0</v>
      </c>
      <c r="CB317" s="2" t="s">
        <v>6</v>
      </c>
      <c r="CC317" s="2"/>
      <c r="CD317" s="2"/>
      <c r="CE317" s="2">
        <v>0</v>
      </c>
      <c r="CF317" s="2">
        <v>0</v>
      </c>
      <c r="CG317" s="2">
        <v>0</v>
      </c>
      <c r="CH317" s="2"/>
      <c r="CI317" s="2"/>
      <c r="CJ317" s="2"/>
      <c r="CK317" s="2"/>
      <c r="CL317" s="2"/>
      <c r="CM317" s="2">
        <v>0</v>
      </c>
      <c r="CN317" s="2" t="s">
        <v>6</v>
      </c>
      <c r="CO317" s="2">
        <v>0</v>
      </c>
      <c r="CP317" s="2">
        <f t="shared" si="342"/>
        <v>12</v>
      </c>
      <c r="CQ317" s="2">
        <f t="shared" si="343"/>
        <v>14987.97</v>
      </c>
      <c r="CR317" s="2">
        <f t="shared" si="344"/>
        <v>0</v>
      </c>
      <c r="CS317" s="2">
        <f t="shared" si="345"/>
        <v>0</v>
      </c>
      <c r="CT317" s="2">
        <f t="shared" si="346"/>
        <v>0</v>
      </c>
      <c r="CU317" s="2">
        <f t="shared" si="347"/>
        <v>0</v>
      </c>
      <c r="CV317" s="2">
        <f t="shared" si="348"/>
        <v>0</v>
      </c>
      <c r="CW317" s="2">
        <f t="shared" si="349"/>
        <v>0</v>
      </c>
      <c r="CX317" s="2">
        <f t="shared" si="350"/>
        <v>48.33</v>
      </c>
      <c r="CY317" s="2">
        <f>(((S317+(R317*IF(0,0,1)))*AT317)/100)</f>
        <v>0</v>
      </c>
      <c r="CZ317" s="2">
        <f>(((S317+(R317*IF(0,0,1)))*AU317)/100)</f>
        <v>0</v>
      </c>
      <c r="DA317" s="2"/>
      <c r="DB317" s="2"/>
      <c r="DC317" s="2" t="s">
        <v>6</v>
      </c>
      <c r="DD317" s="2" t="s">
        <v>6</v>
      </c>
      <c r="DE317" s="2" t="s">
        <v>6</v>
      </c>
      <c r="DF317" s="2" t="s">
        <v>6</v>
      </c>
      <c r="DG317" s="2" t="s">
        <v>6</v>
      </c>
      <c r="DH317" s="2" t="s">
        <v>6</v>
      </c>
      <c r="DI317" s="2" t="s">
        <v>6</v>
      </c>
      <c r="DJ317" s="2" t="s">
        <v>6</v>
      </c>
      <c r="DK317" s="2" t="s">
        <v>6</v>
      </c>
      <c r="DL317" s="2" t="s">
        <v>6</v>
      </c>
      <c r="DM317" s="2" t="s">
        <v>6</v>
      </c>
      <c r="DN317" s="2">
        <v>0</v>
      </c>
      <c r="DO317" s="2">
        <v>0</v>
      </c>
      <c r="DP317" s="2">
        <v>1</v>
      </c>
      <c r="DQ317" s="2">
        <v>1</v>
      </c>
      <c r="DR317" s="2"/>
      <c r="DS317" s="2"/>
      <c r="DT317" s="2"/>
      <c r="DU317" s="2">
        <v>1009</v>
      </c>
      <c r="DV317" s="2" t="s">
        <v>63</v>
      </c>
      <c r="DW317" s="2" t="s">
        <v>63</v>
      </c>
      <c r="DX317" s="2">
        <v>1000</v>
      </c>
      <c r="DY317" s="2"/>
      <c r="DZ317" s="2" t="s">
        <v>6</v>
      </c>
      <c r="EA317" s="2" t="s">
        <v>6</v>
      </c>
      <c r="EB317" s="2" t="s">
        <v>6</v>
      </c>
      <c r="EC317" s="2" t="s">
        <v>6</v>
      </c>
      <c r="ED317" s="2"/>
      <c r="EE317" s="2">
        <v>54938781</v>
      </c>
      <c r="EF317" s="2">
        <v>20</v>
      </c>
      <c r="EG317" s="2" t="s">
        <v>34</v>
      </c>
      <c r="EH317" s="2">
        <v>0</v>
      </c>
      <c r="EI317" s="2" t="s">
        <v>6</v>
      </c>
      <c r="EJ317" s="2">
        <v>1</v>
      </c>
      <c r="EK317" s="2">
        <v>500001</v>
      </c>
      <c r="EL317" s="2" t="s">
        <v>35</v>
      </c>
      <c r="EM317" s="2" t="s">
        <v>36</v>
      </c>
      <c r="EN317" s="2"/>
      <c r="EO317" s="2" t="s">
        <v>6</v>
      </c>
      <c r="EP317" s="2"/>
      <c r="EQ317" s="2">
        <v>0</v>
      </c>
      <c r="ER317" s="2">
        <v>14987.97</v>
      </c>
      <c r="ES317" s="110">
        <f>'1.Лок.смета.и.Акт'!F606</f>
        <v>14987.97</v>
      </c>
      <c r="ET317" s="2">
        <v>0</v>
      </c>
      <c r="EU317" s="2">
        <v>0</v>
      </c>
      <c r="EV317" s="2">
        <v>0</v>
      </c>
      <c r="EW317" s="2">
        <v>0</v>
      </c>
      <c r="EX317" s="2">
        <v>0</v>
      </c>
      <c r="EY317" s="2"/>
      <c r="EZ317" s="2"/>
      <c r="FA317" s="2"/>
      <c r="FB317" s="2"/>
      <c r="FC317" s="2"/>
      <c r="FD317" s="2"/>
      <c r="FE317" s="2"/>
      <c r="FF317" s="2"/>
      <c r="FG317" s="2"/>
      <c r="FH317" s="2"/>
      <c r="FI317" s="2"/>
      <c r="FJ317" s="2"/>
      <c r="FK317" s="2"/>
      <c r="FL317" s="2"/>
      <c r="FM317" s="2"/>
      <c r="FN317" s="2"/>
      <c r="FO317" s="2"/>
      <c r="FP317" s="2"/>
      <c r="FQ317" s="2">
        <v>0</v>
      </c>
      <c r="FR317" s="2">
        <f t="shared" si="351"/>
        <v>0</v>
      </c>
      <c r="FS317" s="2">
        <v>0</v>
      </c>
      <c r="FT317" s="2"/>
      <c r="FU317" s="2"/>
      <c r="FV317" s="2"/>
      <c r="FW317" s="2"/>
      <c r="FX317" s="2">
        <v>0</v>
      </c>
      <c r="FY317" s="2">
        <v>0</v>
      </c>
      <c r="FZ317" s="2"/>
      <c r="GA317" s="2" t="s">
        <v>6</v>
      </c>
      <c r="GB317" s="2"/>
      <c r="GC317" s="2"/>
      <c r="GD317" s="2">
        <v>1</v>
      </c>
      <c r="GE317" s="2"/>
      <c r="GF317" s="2">
        <v>-1209958094</v>
      </c>
      <c r="GG317" s="2">
        <v>2</v>
      </c>
      <c r="GH317" s="2">
        <v>1</v>
      </c>
      <c r="GI317" s="2">
        <v>-2</v>
      </c>
      <c r="GJ317" s="2">
        <v>0</v>
      </c>
      <c r="GK317" s="2">
        <v>0</v>
      </c>
      <c r="GL317" s="2">
        <f t="shared" si="352"/>
        <v>0</v>
      </c>
      <c r="GM317" s="2">
        <f t="shared" si="353"/>
        <v>12</v>
      </c>
      <c r="GN317" s="2">
        <f t="shared" si="354"/>
        <v>12</v>
      </c>
      <c r="GO317" s="2">
        <f t="shared" si="355"/>
        <v>0</v>
      </c>
      <c r="GP317" s="2">
        <f t="shared" si="356"/>
        <v>0</v>
      </c>
      <c r="GQ317" s="2"/>
      <c r="GR317" s="2">
        <v>0</v>
      </c>
      <c r="GS317" s="2">
        <v>3</v>
      </c>
      <c r="GT317" s="2">
        <v>0</v>
      </c>
      <c r="GU317" s="2" t="s">
        <v>6</v>
      </c>
      <c r="GV317" s="2">
        <f t="shared" si="364"/>
        <v>0</v>
      </c>
      <c r="GW317" s="2">
        <v>1</v>
      </c>
      <c r="GX317" s="2">
        <f t="shared" si="357"/>
        <v>0</v>
      </c>
      <c r="GY317" s="2"/>
      <c r="GZ317" s="2"/>
      <c r="HA317" s="2">
        <v>0</v>
      </c>
      <c r="HB317" s="2">
        <v>0</v>
      </c>
      <c r="HC317" s="2">
        <f t="shared" si="358"/>
        <v>0</v>
      </c>
      <c r="HD317" s="2"/>
      <c r="HE317" s="2" t="s">
        <v>6</v>
      </c>
      <c r="HF317" s="2" t="s">
        <v>6</v>
      </c>
      <c r="HG317" s="2"/>
      <c r="HH317" s="2"/>
      <c r="HI317" s="2"/>
      <c r="HJ317" s="2"/>
      <c r="HK317" s="2"/>
      <c r="HL317" s="2"/>
      <c r="HM317" s="2" t="s">
        <v>6</v>
      </c>
      <c r="HN317" s="2" t="s">
        <v>6</v>
      </c>
      <c r="HO317" s="2" t="s">
        <v>6</v>
      </c>
      <c r="HP317" s="2" t="s">
        <v>6</v>
      </c>
      <c r="HQ317" s="2" t="s">
        <v>6</v>
      </c>
      <c r="HR317" s="2"/>
      <c r="HS317" s="2"/>
      <c r="HT317" s="2"/>
      <c r="HU317" s="2"/>
      <c r="HV317" s="2"/>
      <c r="HW317" s="2"/>
      <c r="HX317" s="2"/>
      <c r="HY317" s="2"/>
      <c r="HZ317" s="2"/>
      <c r="IA317" s="2"/>
      <c r="IB317" s="2"/>
      <c r="IC317" s="2"/>
      <c r="ID317" s="2"/>
      <c r="IE317" s="2"/>
      <c r="IF317" s="2">
        <v>-1</v>
      </c>
      <c r="IG317" s="2"/>
      <c r="IH317" s="2"/>
      <c r="II317" s="2"/>
      <c r="IJ317" s="2"/>
      <c r="IK317" s="2">
        <v>0</v>
      </c>
      <c r="IL317" s="2"/>
      <c r="IM317" s="2"/>
      <c r="IN317" s="2"/>
      <c r="IO317" s="2"/>
      <c r="IP317" s="2"/>
      <c r="IQ317" s="2"/>
      <c r="IR317" s="2"/>
      <c r="IS317" s="2"/>
      <c r="IT317" s="2"/>
      <c r="IU317" s="2"/>
    </row>
    <row r="318" spans="1:255" x14ac:dyDescent="0.2">
      <c r="A318">
        <v>18</v>
      </c>
      <c r="B318">
        <v>1</v>
      </c>
      <c r="C318">
        <v>504</v>
      </c>
      <c r="E318" t="s">
        <v>460</v>
      </c>
      <c r="F318" t="e">
        <f>'2.Лок.смета.и.Акт'!#REF!</f>
        <v>#REF!</v>
      </c>
      <c r="G318" t="s">
        <v>234</v>
      </c>
      <c r="H318" t="s">
        <v>63</v>
      </c>
      <c r="I318">
        <f>I316*J318</f>
        <v>7.9200000000000006E-4</v>
      </c>
      <c r="J318">
        <v>2.2000000000000001E-3</v>
      </c>
      <c r="K318">
        <v>2.2000000000000001E-3</v>
      </c>
      <c r="O318">
        <f t="shared" si="328"/>
        <v>13</v>
      </c>
      <c r="P318">
        <f t="shared" si="329"/>
        <v>13</v>
      </c>
      <c r="Q318">
        <f t="shared" si="330"/>
        <v>0</v>
      </c>
      <c r="R318">
        <f t="shared" si="331"/>
        <v>0</v>
      </c>
      <c r="S318">
        <f t="shared" si="332"/>
        <v>0</v>
      </c>
      <c r="T318">
        <f t="shared" si="333"/>
        <v>0</v>
      </c>
      <c r="U318">
        <f t="shared" si="334"/>
        <v>0</v>
      </c>
      <c r="V318">
        <f t="shared" si="335"/>
        <v>0</v>
      </c>
      <c r="W318">
        <f t="shared" si="336"/>
        <v>0</v>
      </c>
      <c r="X318">
        <f t="shared" si="337"/>
        <v>0</v>
      </c>
      <c r="Y318">
        <f t="shared" si="338"/>
        <v>0</v>
      </c>
      <c r="AA318">
        <v>86295184</v>
      </c>
      <c r="AB318">
        <f t="shared" si="339"/>
        <v>2104.77</v>
      </c>
      <c r="AC318">
        <f>ROUND((ES318),2)</f>
        <v>2104.77</v>
      </c>
      <c r="AD318">
        <f t="shared" si="359"/>
        <v>0</v>
      </c>
      <c r="AE318">
        <f t="shared" si="360"/>
        <v>0</v>
      </c>
      <c r="AF318">
        <f t="shared" si="361"/>
        <v>0</v>
      </c>
      <c r="AG318">
        <f t="shared" si="340"/>
        <v>0</v>
      </c>
      <c r="AH318">
        <f t="shared" si="362"/>
        <v>0</v>
      </c>
      <c r="AI318">
        <f t="shared" si="363"/>
        <v>0</v>
      </c>
      <c r="AJ318">
        <f t="shared" si="341"/>
        <v>48.33</v>
      </c>
      <c r="AK318">
        <v>2104.77</v>
      </c>
      <c r="AL318">
        <v>2104.77</v>
      </c>
      <c r="AM318">
        <v>0</v>
      </c>
      <c r="AN318">
        <v>0</v>
      </c>
      <c r="AO318">
        <v>0</v>
      </c>
      <c r="AP318">
        <v>0</v>
      </c>
      <c r="AQ318">
        <v>0</v>
      </c>
      <c r="AR318">
        <v>0</v>
      </c>
      <c r="AS318">
        <v>48.33</v>
      </c>
      <c r="AT318">
        <v>0</v>
      </c>
      <c r="AU318">
        <v>0</v>
      </c>
      <c r="AV318">
        <v>1</v>
      </c>
      <c r="AW318">
        <v>1</v>
      </c>
      <c r="AZ318">
        <v>1</v>
      </c>
      <c r="BA318">
        <v>1</v>
      </c>
      <c r="BB318">
        <v>1</v>
      </c>
      <c r="BC318">
        <v>7.56</v>
      </c>
      <c r="BD318" t="s">
        <v>6</v>
      </c>
      <c r="BE318" t="s">
        <v>6</v>
      </c>
      <c r="BF318" t="s">
        <v>6</v>
      </c>
      <c r="BG318" t="s">
        <v>6</v>
      </c>
      <c r="BH318">
        <v>3</v>
      </c>
      <c r="BI318">
        <v>1</v>
      </c>
      <c r="BJ318" t="s">
        <v>235</v>
      </c>
      <c r="BM318">
        <v>500001</v>
      </c>
      <c r="BN318">
        <v>0</v>
      </c>
      <c r="BO318" t="s">
        <v>6</v>
      </c>
      <c r="BP318">
        <v>0</v>
      </c>
      <c r="BQ318">
        <v>20</v>
      </c>
      <c r="BR318">
        <v>0</v>
      </c>
      <c r="BS318">
        <v>1</v>
      </c>
      <c r="BT318">
        <v>1</v>
      </c>
      <c r="BU318">
        <v>1</v>
      </c>
      <c r="BV318">
        <v>1</v>
      </c>
      <c r="BW318">
        <v>1</v>
      </c>
      <c r="BX318">
        <v>1</v>
      </c>
      <c r="BY318" t="s">
        <v>6</v>
      </c>
      <c r="BZ318">
        <v>0</v>
      </c>
      <c r="CA318">
        <v>0</v>
      </c>
      <c r="CB318" t="s">
        <v>6</v>
      </c>
      <c r="CE318">
        <v>0</v>
      </c>
      <c r="CF318">
        <v>0</v>
      </c>
      <c r="CG318">
        <v>0</v>
      </c>
      <c r="CM318">
        <v>0</v>
      </c>
      <c r="CN318" t="s">
        <v>6</v>
      </c>
      <c r="CO318">
        <v>0</v>
      </c>
      <c r="CP318">
        <f t="shared" si="342"/>
        <v>13</v>
      </c>
      <c r="CQ318">
        <f t="shared" si="343"/>
        <v>15912.061199999998</v>
      </c>
      <c r="CR318">
        <f t="shared" si="344"/>
        <v>0</v>
      </c>
      <c r="CS318">
        <f t="shared" si="345"/>
        <v>0</v>
      </c>
      <c r="CT318">
        <f t="shared" si="346"/>
        <v>0</v>
      </c>
      <c r="CU318">
        <f t="shared" si="347"/>
        <v>0</v>
      </c>
      <c r="CV318">
        <f t="shared" si="348"/>
        <v>0</v>
      </c>
      <c r="CW318">
        <f t="shared" si="349"/>
        <v>0</v>
      </c>
      <c r="CX318">
        <f t="shared" si="350"/>
        <v>48.33</v>
      </c>
      <c r="CY318">
        <f>(S318+R318)*(BZ318/100)</f>
        <v>0</v>
      </c>
      <c r="CZ318">
        <f>(S318+R318)*(CA318/100)</f>
        <v>0</v>
      </c>
      <c r="DC318" t="s">
        <v>6</v>
      </c>
      <c r="DD318" t="s">
        <v>6</v>
      </c>
      <c r="DE318" t="s">
        <v>6</v>
      </c>
      <c r="DF318" t="s">
        <v>6</v>
      </c>
      <c r="DG318" t="s">
        <v>6</v>
      </c>
      <c r="DH318" t="s">
        <v>6</v>
      </c>
      <c r="DI318" t="s">
        <v>6</v>
      </c>
      <c r="DJ318" t="s">
        <v>6</v>
      </c>
      <c r="DK318" t="s">
        <v>6</v>
      </c>
      <c r="DL318" t="s">
        <v>6</v>
      </c>
      <c r="DM318" t="s">
        <v>6</v>
      </c>
      <c r="DN318">
        <v>0</v>
      </c>
      <c r="DO318">
        <v>0</v>
      </c>
      <c r="DP318">
        <v>1</v>
      </c>
      <c r="DQ318">
        <v>1</v>
      </c>
      <c r="DU318">
        <v>1009</v>
      </c>
      <c r="DV318" t="s">
        <v>63</v>
      </c>
      <c r="DW318" t="e">
        <f>'2.Лок.смета.и.Акт'!#REF!</f>
        <v>#REF!</v>
      </c>
      <c r="DX318">
        <v>1000</v>
      </c>
      <c r="DZ318" t="s">
        <v>6</v>
      </c>
      <c r="EA318" t="s">
        <v>6</v>
      </c>
      <c r="EB318" t="s">
        <v>6</v>
      </c>
      <c r="EC318" t="s">
        <v>6</v>
      </c>
      <c r="EE318">
        <v>54938781</v>
      </c>
      <c r="EF318">
        <v>20</v>
      </c>
      <c r="EG318" t="s">
        <v>34</v>
      </c>
      <c r="EH318">
        <v>0</v>
      </c>
      <c r="EI318" t="s">
        <v>6</v>
      </c>
      <c r="EJ318">
        <v>1</v>
      </c>
      <c r="EK318">
        <v>500001</v>
      </c>
      <c r="EL318" t="s">
        <v>35</v>
      </c>
      <c r="EM318" t="s">
        <v>36</v>
      </c>
      <c r="EO318" t="s">
        <v>6</v>
      </c>
      <c r="EQ318">
        <v>0</v>
      </c>
      <c r="ER318">
        <v>15000</v>
      </c>
      <c r="ES318">
        <v>2104.77</v>
      </c>
      <c r="ET318">
        <v>0</v>
      </c>
      <c r="EU318">
        <v>0</v>
      </c>
      <c r="EV318">
        <v>0</v>
      </c>
      <c r="EW318">
        <v>0</v>
      </c>
      <c r="EX318">
        <v>0</v>
      </c>
      <c r="EZ318">
        <v>5</v>
      </c>
      <c r="FC318">
        <v>0</v>
      </c>
      <c r="FD318">
        <v>18</v>
      </c>
      <c r="FF318">
        <v>15000</v>
      </c>
      <c r="FQ318">
        <v>0</v>
      </c>
      <c r="FR318">
        <f t="shared" si="351"/>
        <v>0</v>
      </c>
      <c r="FS318">
        <v>0</v>
      </c>
      <c r="FX318">
        <v>0</v>
      </c>
      <c r="FY318">
        <v>0</v>
      </c>
      <c r="GA318" t="s">
        <v>236</v>
      </c>
      <c r="GD318">
        <v>1</v>
      </c>
      <c r="GF318">
        <v>-1209958094</v>
      </c>
      <c r="GG318">
        <v>2</v>
      </c>
      <c r="GH318">
        <v>3</v>
      </c>
      <c r="GI318">
        <v>5</v>
      </c>
      <c r="GJ318">
        <v>0</v>
      </c>
      <c r="GK318">
        <v>0</v>
      </c>
      <c r="GL318">
        <f t="shared" si="352"/>
        <v>0</v>
      </c>
      <c r="GM318">
        <f t="shared" si="353"/>
        <v>13</v>
      </c>
      <c r="GN318">
        <f t="shared" si="354"/>
        <v>13</v>
      </c>
      <c r="GO318">
        <f t="shared" si="355"/>
        <v>0</v>
      </c>
      <c r="GP318">
        <f t="shared" si="356"/>
        <v>0</v>
      </c>
      <c r="GR318">
        <v>1</v>
      </c>
      <c r="GS318">
        <v>1</v>
      </c>
      <c r="GT318">
        <v>0</v>
      </c>
      <c r="GU318" t="s">
        <v>6</v>
      </c>
      <c r="GV318">
        <f t="shared" si="364"/>
        <v>0</v>
      </c>
      <c r="GW318">
        <v>1</v>
      </c>
      <c r="GX318">
        <f t="shared" si="357"/>
        <v>0</v>
      </c>
      <c r="HA318">
        <v>0</v>
      </c>
      <c r="HB318">
        <v>0</v>
      </c>
      <c r="HC318">
        <f t="shared" si="358"/>
        <v>0</v>
      </c>
      <c r="HE318" t="s">
        <v>38</v>
      </c>
      <c r="HF318" t="s">
        <v>39</v>
      </c>
      <c r="HM318" t="s">
        <v>6</v>
      </c>
      <c r="HN318" t="s">
        <v>6</v>
      </c>
      <c r="HO318" t="s">
        <v>6</v>
      </c>
      <c r="HP318" t="s">
        <v>6</v>
      </c>
      <c r="HQ318" t="s">
        <v>6</v>
      </c>
      <c r="IF318">
        <v>-1</v>
      </c>
      <c r="IK318">
        <v>0</v>
      </c>
    </row>
    <row r="319" spans="1:255" x14ac:dyDescent="0.2">
      <c r="A319" s="2">
        <v>17</v>
      </c>
      <c r="B319" s="2">
        <v>1</v>
      </c>
      <c r="C319" s="2">
        <f>ROW(SmtRes!A519)</f>
        <v>519</v>
      </c>
      <c r="D319" s="2">
        <f>ROW(EtalonRes!A565)</f>
        <v>565</v>
      </c>
      <c r="E319" s="2" t="s">
        <v>461</v>
      </c>
      <c r="F319" s="2" t="s">
        <v>238</v>
      </c>
      <c r="G319" s="2" t="s">
        <v>239</v>
      </c>
      <c r="H319" s="2" t="s">
        <v>240</v>
      </c>
      <c r="I319" s="2">
        <f>'2.Лок.смета.и.Акт'!E64</f>
        <v>0.247</v>
      </c>
      <c r="J319" s="2">
        <v>0</v>
      </c>
      <c r="K319" s="2">
        <v>0.247</v>
      </c>
      <c r="L319" s="2"/>
      <c r="M319" s="2"/>
      <c r="N319" s="2"/>
      <c r="O319" s="2">
        <f t="shared" si="328"/>
        <v>325</v>
      </c>
      <c r="P319" s="2">
        <f t="shared" si="329"/>
        <v>0</v>
      </c>
      <c r="Q319" s="2">
        <f t="shared" si="330"/>
        <v>245</v>
      </c>
      <c r="R319" s="2">
        <f t="shared" si="331"/>
        <v>30</v>
      </c>
      <c r="S319" s="2">
        <f t="shared" si="332"/>
        <v>80</v>
      </c>
      <c r="T319" s="2">
        <f t="shared" si="333"/>
        <v>0</v>
      </c>
      <c r="U319" s="2">
        <f t="shared" si="334"/>
        <v>8.3951595000000001</v>
      </c>
      <c r="V319" s="2">
        <f t="shared" si="335"/>
        <v>2.2289279999999998</v>
      </c>
      <c r="W319" s="2">
        <f t="shared" si="336"/>
        <v>0</v>
      </c>
      <c r="X319" s="2">
        <f t="shared" si="337"/>
        <v>99</v>
      </c>
      <c r="Y319" s="2">
        <f t="shared" si="338"/>
        <v>94</v>
      </c>
      <c r="Z319" s="2"/>
      <c r="AA319" s="2">
        <v>86295183</v>
      </c>
      <c r="AB319" s="2">
        <f t="shared" si="339"/>
        <v>1315.25</v>
      </c>
      <c r="AC319" s="2">
        <f>ROUND((ES319+(SUM(SmtRes!BC505:'SmtRes'!BC519)+SUM(EtalonRes!AL541:'EtalonRes'!AL565))),2)</f>
        <v>0</v>
      </c>
      <c r="AD319" s="2">
        <f>ROUND(((((ET319*1.6))-((EU319*1.6)))+AE319),2)</f>
        <v>993.04</v>
      </c>
      <c r="AE319" s="2">
        <f>ROUND(((EU319*1.6)),2)</f>
        <v>122.99</v>
      </c>
      <c r="AF319" s="2">
        <f>ROUND(((EV319*1.05)),2)</f>
        <v>322.20999999999998</v>
      </c>
      <c r="AG319" s="2">
        <f t="shared" si="340"/>
        <v>0</v>
      </c>
      <c r="AH319" s="2">
        <f>((EW319*1.05))</f>
        <v>33.988500000000002</v>
      </c>
      <c r="AI319" s="2">
        <f>((EX319*1.6))</f>
        <v>9.0239999999999991</v>
      </c>
      <c r="AJ319" s="2">
        <f t="shared" si="341"/>
        <v>0</v>
      </c>
      <c r="AK319" s="2">
        <v>1019.5</v>
      </c>
      <c r="AL319" s="2">
        <v>91.98</v>
      </c>
      <c r="AM319" s="2">
        <v>620.65</v>
      </c>
      <c r="AN319" s="2">
        <v>76.87</v>
      </c>
      <c r="AO319" s="2">
        <v>306.87</v>
      </c>
      <c r="AP319" s="2">
        <v>0</v>
      </c>
      <c r="AQ319" s="2">
        <v>32.369999999999997</v>
      </c>
      <c r="AR319" s="2">
        <v>5.64</v>
      </c>
      <c r="AS319" s="2">
        <v>0</v>
      </c>
      <c r="AT319" s="2">
        <v>90</v>
      </c>
      <c r="AU319" s="2">
        <v>85</v>
      </c>
      <c r="AV319" s="2">
        <v>1</v>
      </c>
      <c r="AW319" s="2">
        <v>1</v>
      </c>
      <c r="AX319" s="2"/>
      <c r="AY319" s="2"/>
      <c r="AZ319" s="2">
        <v>1</v>
      </c>
      <c r="BA319" s="2">
        <v>1</v>
      </c>
      <c r="BB319" s="2">
        <v>1</v>
      </c>
      <c r="BC319" s="2">
        <v>1</v>
      </c>
      <c r="BD319" s="2" t="s">
        <v>6</v>
      </c>
      <c r="BE319" s="2" t="s">
        <v>6</v>
      </c>
      <c r="BF319" s="2" t="s">
        <v>6</v>
      </c>
      <c r="BG319" s="2" t="s">
        <v>6</v>
      </c>
      <c r="BH319" s="2">
        <v>0</v>
      </c>
      <c r="BI319" s="2">
        <v>1</v>
      </c>
      <c r="BJ319" s="2" t="s">
        <v>241</v>
      </c>
      <c r="BK319" s="2"/>
      <c r="BL319" s="2"/>
      <c r="BM319" s="2">
        <v>9001</v>
      </c>
      <c r="BN319" s="2">
        <v>0</v>
      </c>
      <c r="BO319" s="2" t="s">
        <v>6</v>
      </c>
      <c r="BP319" s="2">
        <v>0</v>
      </c>
      <c r="BQ319" s="2">
        <v>1</v>
      </c>
      <c r="BR319" s="2">
        <v>0</v>
      </c>
      <c r="BS319" s="2">
        <v>1</v>
      </c>
      <c r="BT319" s="2">
        <v>1</v>
      </c>
      <c r="BU319" s="2">
        <v>1</v>
      </c>
      <c r="BV319" s="2">
        <v>1</v>
      </c>
      <c r="BW319" s="2">
        <v>1</v>
      </c>
      <c r="BX319" s="2">
        <v>1</v>
      </c>
      <c r="BY319" s="2" t="s">
        <v>6</v>
      </c>
      <c r="BZ319" s="2">
        <v>90</v>
      </c>
      <c r="CA319" s="2">
        <v>85</v>
      </c>
      <c r="CB319" s="2" t="s">
        <v>6</v>
      </c>
      <c r="CC319" s="2"/>
      <c r="CD319" s="2"/>
      <c r="CE319" s="2">
        <v>0</v>
      </c>
      <c r="CF319" s="2">
        <v>0</v>
      </c>
      <c r="CG319" s="2">
        <v>0</v>
      </c>
      <c r="CH319" s="2"/>
      <c r="CI319" s="2"/>
      <c r="CJ319" s="2"/>
      <c r="CK319" s="2"/>
      <c r="CL319" s="2"/>
      <c r="CM319" s="2">
        <v>0</v>
      </c>
      <c r="CN319" s="2" t="s">
        <v>242</v>
      </c>
      <c r="CO319" s="2">
        <v>0</v>
      </c>
      <c r="CP319" s="2">
        <f t="shared" si="342"/>
        <v>325</v>
      </c>
      <c r="CQ319" s="2">
        <f t="shared" si="343"/>
        <v>0</v>
      </c>
      <c r="CR319" s="2">
        <f t="shared" si="344"/>
        <v>993.04</v>
      </c>
      <c r="CS319" s="2">
        <f t="shared" si="345"/>
        <v>122.99</v>
      </c>
      <c r="CT319" s="2">
        <f t="shared" si="346"/>
        <v>322.20999999999998</v>
      </c>
      <c r="CU319" s="2">
        <f t="shared" si="347"/>
        <v>0</v>
      </c>
      <c r="CV319" s="2">
        <f t="shared" si="348"/>
        <v>33.988500000000002</v>
      </c>
      <c r="CW319" s="2">
        <f t="shared" si="349"/>
        <v>9.0239999999999991</v>
      </c>
      <c r="CX319" s="2">
        <f t="shared" si="350"/>
        <v>0</v>
      </c>
      <c r="CY319" s="2">
        <f>(((S319+(R319*IF(0,0,1)))*AT319)/100)</f>
        <v>99</v>
      </c>
      <c r="CZ319" s="2">
        <f>(((S319+(R319*IF(0,0,1)))*AU319)/100)</f>
        <v>93.5</v>
      </c>
      <c r="DA319" s="2"/>
      <c r="DB319" s="2"/>
      <c r="DC319" s="2" t="s">
        <v>6</v>
      </c>
      <c r="DD319" s="2" t="s">
        <v>6</v>
      </c>
      <c r="DE319" s="2" t="s">
        <v>243</v>
      </c>
      <c r="DF319" s="2" t="s">
        <v>243</v>
      </c>
      <c r="DG319" s="2" t="s">
        <v>244</v>
      </c>
      <c r="DH319" s="2" t="s">
        <v>6</v>
      </c>
      <c r="DI319" s="2" t="s">
        <v>244</v>
      </c>
      <c r="DJ319" s="2" t="s">
        <v>243</v>
      </c>
      <c r="DK319" s="2" t="s">
        <v>6</v>
      </c>
      <c r="DL319" s="2" t="s">
        <v>6</v>
      </c>
      <c r="DM319" s="2" t="s">
        <v>6</v>
      </c>
      <c r="DN319" s="2">
        <v>0</v>
      </c>
      <c r="DO319" s="2">
        <v>0</v>
      </c>
      <c r="DP319" s="2">
        <v>1</v>
      </c>
      <c r="DQ319" s="2">
        <v>1</v>
      </c>
      <c r="DR319" s="2"/>
      <c r="DS319" s="2"/>
      <c r="DT319" s="2"/>
      <c r="DU319" s="2">
        <v>1013</v>
      </c>
      <c r="DV319" s="2" t="s">
        <v>240</v>
      </c>
      <c r="DW319" s="2" t="s">
        <v>240</v>
      </c>
      <c r="DX319" s="2">
        <v>1</v>
      </c>
      <c r="DY319" s="2"/>
      <c r="DZ319" s="2" t="s">
        <v>6</v>
      </c>
      <c r="EA319" s="2" t="s">
        <v>6</v>
      </c>
      <c r="EB319" s="2" t="s">
        <v>6</v>
      </c>
      <c r="EC319" s="2" t="s">
        <v>6</v>
      </c>
      <c r="ED319" s="2"/>
      <c r="EE319" s="2">
        <v>54938604</v>
      </c>
      <c r="EF319" s="2">
        <v>1</v>
      </c>
      <c r="EG319" s="2" t="s">
        <v>25</v>
      </c>
      <c r="EH319" s="2">
        <v>0</v>
      </c>
      <c r="EI319" s="2" t="s">
        <v>6</v>
      </c>
      <c r="EJ319" s="2">
        <v>1</v>
      </c>
      <c r="EK319" s="2">
        <v>9001</v>
      </c>
      <c r="EL319" s="2" t="s">
        <v>245</v>
      </c>
      <c r="EM319" s="2" t="s">
        <v>246</v>
      </c>
      <c r="EN319" s="2"/>
      <c r="EO319" s="2" t="s">
        <v>247</v>
      </c>
      <c r="EP319" s="2"/>
      <c r="EQ319" s="2">
        <v>0</v>
      </c>
      <c r="ER319" s="2">
        <v>1019.5</v>
      </c>
      <c r="ES319" s="2">
        <v>91.98</v>
      </c>
      <c r="ET319" s="2">
        <v>620.65</v>
      </c>
      <c r="EU319" s="2">
        <v>76.87</v>
      </c>
      <c r="EV319" s="2">
        <v>306.87</v>
      </c>
      <c r="EW319" s="2">
        <v>32.369999999999997</v>
      </c>
      <c r="EX319" s="2">
        <v>5.64</v>
      </c>
      <c r="EY319" s="2">
        <v>1</v>
      </c>
      <c r="EZ319" s="2"/>
      <c r="FA319" s="2"/>
      <c r="FB319" s="2"/>
      <c r="FC319" s="2"/>
      <c r="FD319" s="2"/>
      <c r="FE319" s="2"/>
      <c r="FF319" s="2"/>
      <c r="FG319" s="2"/>
      <c r="FH319" s="2"/>
      <c r="FI319" s="2"/>
      <c r="FJ319" s="2"/>
      <c r="FK319" s="2"/>
      <c r="FL319" s="2"/>
      <c r="FM319" s="2"/>
      <c r="FN319" s="2"/>
      <c r="FO319" s="2"/>
      <c r="FP319" s="2"/>
      <c r="FQ319" s="2">
        <v>0</v>
      </c>
      <c r="FR319" s="2">
        <f t="shared" si="351"/>
        <v>0</v>
      </c>
      <c r="FS319" s="2">
        <v>0</v>
      </c>
      <c r="FT319" s="2"/>
      <c r="FU319" s="2"/>
      <c r="FV319" s="2"/>
      <c r="FW319" s="2"/>
      <c r="FX319" s="2">
        <v>90</v>
      </c>
      <c r="FY319" s="2">
        <v>85</v>
      </c>
      <c r="FZ319" s="2"/>
      <c r="GA319" s="2" t="s">
        <v>6</v>
      </c>
      <c r="GB319" s="2"/>
      <c r="GC319" s="2"/>
      <c r="GD319" s="2">
        <v>1</v>
      </c>
      <c r="GE319" s="2"/>
      <c r="GF319" s="2">
        <v>-1468188869</v>
      </c>
      <c r="GG319" s="2">
        <v>2</v>
      </c>
      <c r="GH319" s="2">
        <v>1</v>
      </c>
      <c r="GI319" s="2">
        <v>-2</v>
      </c>
      <c r="GJ319" s="2">
        <v>0</v>
      </c>
      <c r="GK319" s="2">
        <v>0</v>
      </c>
      <c r="GL319" s="2">
        <f t="shared" si="352"/>
        <v>0</v>
      </c>
      <c r="GM319" s="2">
        <f t="shared" si="353"/>
        <v>518</v>
      </c>
      <c r="GN319" s="2">
        <f t="shared" si="354"/>
        <v>518</v>
      </c>
      <c r="GO319" s="2">
        <f t="shared" si="355"/>
        <v>0</v>
      </c>
      <c r="GP319" s="2">
        <f t="shared" si="356"/>
        <v>0</v>
      </c>
      <c r="GQ319" s="2"/>
      <c r="GR319" s="2">
        <v>0</v>
      </c>
      <c r="GS319" s="2">
        <v>3</v>
      </c>
      <c r="GT319" s="2">
        <v>0</v>
      </c>
      <c r="GU319" s="2" t="s">
        <v>6</v>
      </c>
      <c r="GV319" s="2">
        <f t="shared" si="364"/>
        <v>0</v>
      </c>
      <c r="GW319" s="2">
        <v>1</v>
      </c>
      <c r="GX319" s="2">
        <f t="shared" si="357"/>
        <v>0</v>
      </c>
      <c r="GY319" s="2"/>
      <c r="GZ319" s="2"/>
      <c r="HA319" s="2">
        <v>0</v>
      </c>
      <c r="HB319" s="2">
        <v>0</v>
      </c>
      <c r="HC319" s="2">
        <f t="shared" si="358"/>
        <v>0</v>
      </c>
      <c r="HD319" s="2"/>
      <c r="HE319" s="2" t="s">
        <v>6</v>
      </c>
      <c r="HF319" s="2" t="s">
        <v>6</v>
      </c>
      <c r="HG319" s="2"/>
      <c r="HH319" s="2"/>
      <c r="HI319" s="2"/>
      <c r="HJ319" s="2"/>
      <c r="HK319" s="2"/>
      <c r="HL319" s="2"/>
      <c r="HM319" s="2" t="s">
        <v>6</v>
      </c>
      <c r="HN319" s="2" t="s">
        <v>6</v>
      </c>
      <c r="HO319" s="2" t="s">
        <v>6</v>
      </c>
      <c r="HP319" s="2" t="s">
        <v>6</v>
      </c>
      <c r="HQ319" s="2" t="s">
        <v>6</v>
      </c>
      <c r="HR319" s="2"/>
      <c r="HS319" s="2"/>
      <c r="HT319" s="2"/>
      <c r="HU319" s="2"/>
      <c r="HV319" s="2"/>
      <c r="HW319" s="2"/>
      <c r="HX319" s="2"/>
      <c r="HY319" s="2"/>
      <c r="HZ319" s="2"/>
      <c r="IA319" s="2"/>
      <c r="IB319" s="2"/>
      <c r="IC319" s="2"/>
      <c r="ID319" s="2"/>
      <c r="IE319" s="2"/>
      <c r="IF319" s="2">
        <v>-1</v>
      </c>
      <c r="IG319" s="2"/>
      <c r="IH319" s="2"/>
      <c r="II319" s="2"/>
      <c r="IJ319" s="2"/>
      <c r="IK319" s="2">
        <v>0</v>
      </c>
      <c r="IL319" s="2"/>
      <c r="IM319" s="2"/>
      <c r="IN319" s="2"/>
      <c r="IO319" s="2"/>
      <c r="IP319" s="2"/>
      <c r="IQ319" s="2"/>
      <c r="IR319" s="2"/>
      <c r="IS319" s="2"/>
      <c r="IT319" s="2"/>
      <c r="IU319" s="2"/>
    </row>
    <row r="320" spans="1:255" x14ac:dyDescent="0.2">
      <c r="A320">
        <v>17</v>
      </c>
      <c r="B320">
        <v>1</v>
      </c>
      <c r="C320">
        <f>ROW(SmtRes!A534)</f>
        <v>534</v>
      </c>
      <c r="D320">
        <f>ROW(EtalonRes!A590)</f>
        <v>590</v>
      </c>
      <c r="E320" t="s">
        <v>461</v>
      </c>
      <c r="F320" t="s">
        <v>238</v>
      </c>
      <c r="G320" t="s">
        <v>239</v>
      </c>
      <c r="H320" t="s">
        <v>240</v>
      </c>
      <c r="I320">
        <f>'2.Лок.смета.и.Акт'!E64</f>
        <v>0.247</v>
      </c>
      <c r="J320">
        <v>0</v>
      </c>
      <c r="K320">
        <v>0.247</v>
      </c>
      <c r="O320">
        <f t="shared" si="328"/>
        <v>4318</v>
      </c>
      <c r="P320">
        <f t="shared" si="329"/>
        <v>0</v>
      </c>
      <c r="Q320">
        <f t="shared" si="330"/>
        <v>2281</v>
      </c>
      <c r="R320">
        <f t="shared" si="331"/>
        <v>601</v>
      </c>
      <c r="S320">
        <f t="shared" si="332"/>
        <v>2037</v>
      </c>
      <c r="T320">
        <f t="shared" si="333"/>
        <v>0</v>
      </c>
      <c r="U320" t="e">
        <f t="shared" si="334"/>
        <v>#REF!</v>
      </c>
      <c r="V320">
        <f t="shared" si="335"/>
        <v>2.2289279999999998</v>
      </c>
      <c r="W320">
        <f t="shared" si="336"/>
        <v>0</v>
      </c>
      <c r="X320" t="e">
        <f t="shared" si="337"/>
        <v>#REF!</v>
      </c>
      <c r="Y320" t="e">
        <f t="shared" si="338"/>
        <v>#REF!</v>
      </c>
      <c r="AA320">
        <v>86295184</v>
      </c>
      <c r="AB320">
        <f t="shared" si="339"/>
        <v>1315.25</v>
      </c>
      <c r="AC320">
        <f>ROUND((ES320+(SUM(SmtRes!BC520:'SmtRes'!BC534)+SUM(EtalonRes!AL566:'EtalonRes'!AL590))),2)</f>
        <v>0</v>
      </c>
      <c r="AD320">
        <f>ROUND(((((ET320*1.6))-((EU320*1.6)))+AE320),2)</f>
        <v>993.04</v>
      </c>
      <c r="AE320">
        <f>ROUND(((EU320*1.6)),2)</f>
        <v>122.99</v>
      </c>
      <c r="AF320">
        <f>ROUND(((EV320*1.05)),2)</f>
        <v>322.20999999999998</v>
      </c>
      <c r="AG320">
        <f t="shared" si="340"/>
        <v>0</v>
      </c>
      <c r="AH320" t="e">
        <f>((EW320*1.05))</f>
        <v>#REF!</v>
      </c>
      <c r="AI320">
        <f>((EX320*1.6))</f>
        <v>9.0239999999999991</v>
      </c>
      <c r="AJ320">
        <f t="shared" si="341"/>
        <v>0</v>
      </c>
      <c r="AK320">
        <f>AL320+AM320+AO320</f>
        <v>1019.5</v>
      </c>
      <c r="AL320">
        <v>91.98</v>
      </c>
      <c r="AM320" s="75">
        <f>'1.Лок.смета.и.Акт'!F613</f>
        <v>620.65</v>
      </c>
      <c r="AN320" s="75">
        <f>'1.Лок.смета.и.Акт'!F614</f>
        <v>76.87</v>
      </c>
      <c r="AO320" s="75">
        <f>'1.Лок.смета.и.Акт'!F612</f>
        <v>306.87</v>
      </c>
      <c r="AP320">
        <v>0</v>
      </c>
      <c r="AQ320" t="e">
        <f>'2.Лок.смета.и.Акт'!#REF!</f>
        <v>#REF!</v>
      </c>
      <c r="AR320">
        <v>5.64</v>
      </c>
      <c r="AS320">
        <v>0</v>
      </c>
      <c r="AT320">
        <v>86</v>
      </c>
      <c r="AU320">
        <v>72</v>
      </c>
      <c r="AV320">
        <v>1</v>
      </c>
      <c r="AW320">
        <v>1</v>
      </c>
      <c r="AZ320">
        <v>1</v>
      </c>
      <c r="BA320">
        <f>'1.Лок.смета.и.Акт'!J612</f>
        <v>25.6</v>
      </c>
      <c r="BB320">
        <f>'1.Лок.смета.и.Акт'!J613</f>
        <v>9.3000000000000007</v>
      </c>
      <c r="BC320">
        <v>7.56</v>
      </c>
      <c r="BD320" t="s">
        <v>6</v>
      </c>
      <c r="BE320" t="s">
        <v>6</v>
      </c>
      <c r="BF320" t="s">
        <v>6</v>
      </c>
      <c r="BG320" t="s">
        <v>6</v>
      </c>
      <c r="BH320">
        <v>0</v>
      </c>
      <c r="BI320">
        <v>1</v>
      </c>
      <c r="BJ320" t="s">
        <v>241</v>
      </c>
      <c r="BM320">
        <v>9001</v>
      </c>
      <c r="BN320">
        <v>0</v>
      </c>
      <c r="BO320" t="s">
        <v>238</v>
      </c>
      <c r="BP320">
        <v>1</v>
      </c>
      <c r="BQ320">
        <v>1</v>
      </c>
      <c r="BR320">
        <v>0</v>
      </c>
      <c r="BS320">
        <f>'1.Лок.смета.и.Акт'!J614</f>
        <v>19.8</v>
      </c>
      <c r="BT320">
        <v>1</v>
      </c>
      <c r="BU320">
        <v>1</v>
      </c>
      <c r="BV320">
        <v>1</v>
      </c>
      <c r="BW320">
        <v>1</v>
      </c>
      <c r="BX320">
        <v>1</v>
      </c>
      <c r="BY320" t="s">
        <v>6</v>
      </c>
      <c r="BZ320" t="e">
        <f>'2.Лок.смета.и.Акт'!#REF!</f>
        <v>#REF!</v>
      </c>
      <c r="CA320" t="e">
        <f>'2.Лок.смета.и.Акт'!#REF!</f>
        <v>#REF!</v>
      </c>
      <c r="CB320" t="s">
        <v>6</v>
      </c>
      <c r="CE320">
        <v>0</v>
      </c>
      <c r="CF320">
        <v>0</v>
      </c>
      <c r="CG320">
        <v>0</v>
      </c>
      <c r="CM320">
        <v>0</v>
      </c>
      <c r="CN320" t="s">
        <v>242</v>
      </c>
      <c r="CO320">
        <v>0</v>
      </c>
      <c r="CP320">
        <f t="shared" si="342"/>
        <v>4318</v>
      </c>
      <c r="CQ320">
        <f t="shared" si="343"/>
        <v>0</v>
      </c>
      <c r="CR320">
        <f t="shared" si="344"/>
        <v>9235.2720000000008</v>
      </c>
      <c r="CS320">
        <f t="shared" si="345"/>
        <v>2435.2019999999998</v>
      </c>
      <c r="CT320">
        <f t="shared" si="346"/>
        <v>8248.5759999999991</v>
      </c>
      <c r="CU320">
        <f t="shared" si="347"/>
        <v>0</v>
      </c>
      <c r="CV320" t="e">
        <f t="shared" si="348"/>
        <v>#REF!</v>
      </c>
      <c r="CW320">
        <f t="shared" si="349"/>
        <v>9.0239999999999991</v>
      </c>
      <c r="CX320">
        <f t="shared" si="350"/>
        <v>0</v>
      </c>
      <c r="CY320" t="e">
        <f>(S320+R320)*(BZ320/100)</f>
        <v>#REF!</v>
      </c>
      <c r="CZ320" t="e">
        <f>(S320+R320)*(CA320/100)</f>
        <v>#REF!</v>
      </c>
      <c r="DC320" t="s">
        <v>6</v>
      </c>
      <c r="DD320" t="s">
        <v>6</v>
      </c>
      <c r="DE320" t="s">
        <v>243</v>
      </c>
      <c r="DF320" t="s">
        <v>243</v>
      </c>
      <c r="DG320" t="s">
        <v>244</v>
      </c>
      <c r="DH320" t="s">
        <v>6</v>
      </c>
      <c r="DI320" t="s">
        <v>244</v>
      </c>
      <c r="DJ320" t="s">
        <v>243</v>
      </c>
      <c r="DK320" t="s">
        <v>6</v>
      </c>
      <c r="DL320" t="s">
        <v>6</v>
      </c>
      <c r="DM320" t="s">
        <v>6</v>
      </c>
      <c r="DN320">
        <f>'1.Лок.смета.и.Акт'!E615</f>
        <v>90</v>
      </c>
      <c r="DO320">
        <f>'1.Лок.смета.и.Акт'!E616</f>
        <v>85</v>
      </c>
      <c r="DP320">
        <v>1</v>
      </c>
      <c r="DQ320">
        <v>1</v>
      </c>
      <c r="DU320">
        <v>1013</v>
      </c>
      <c r="DV320" t="s">
        <v>240</v>
      </c>
      <c r="DW320" t="str">
        <f>'2.Лок.смета.и.Акт'!D64</f>
        <v>1 т конструкций</v>
      </c>
      <c r="DX320">
        <v>1</v>
      </c>
      <c r="DZ320" t="s">
        <v>6</v>
      </c>
      <c r="EA320" t="s">
        <v>6</v>
      </c>
      <c r="EB320" t="s">
        <v>6</v>
      </c>
      <c r="EC320" t="s">
        <v>6</v>
      </c>
      <c r="EE320">
        <v>54938604</v>
      </c>
      <c r="EF320">
        <v>1</v>
      </c>
      <c r="EG320" t="s">
        <v>25</v>
      </c>
      <c r="EH320">
        <v>0</v>
      </c>
      <c r="EI320" t="s">
        <v>6</v>
      </c>
      <c r="EJ320">
        <v>1</v>
      </c>
      <c r="EK320">
        <v>9001</v>
      </c>
      <c r="EL320" t="s">
        <v>245</v>
      </c>
      <c r="EM320" t="s">
        <v>246</v>
      </c>
      <c r="EO320" t="s">
        <v>247</v>
      </c>
      <c r="EQ320">
        <v>0</v>
      </c>
      <c r="ER320">
        <f>ES320+ET320+EV320</f>
        <v>1019.5</v>
      </c>
      <c r="ES320">
        <v>91.98</v>
      </c>
      <c r="ET320" s="75">
        <f>'1.Лок.смета.и.Акт'!F613</f>
        <v>620.65</v>
      </c>
      <c r="EU320" s="75">
        <f>'1.Лок.смета.и.Акт'!F614</f>
        <v>76.87</v>
      </c>
      <c r="EV320" s="75">
        <f>'1.Лок.смета.и.Акт'!F612</f>
        <v>306.87</v>
      </c>
      <c r="EW320" t="e">
        <f>'2.Лок.смета.и.Акт'!#REF!</f>
        <v>#REF!</v>
      </c>
      <c r="EX320">
        <v>5.64</v>
      </c>
      <c r="EY320">
        <v>1</v>
      </c>
      <c r="FQ320">
        <v>0</v>
      </c>
      <c r="FR320">
        <f t="shared" si="351"/>
        <v>0</v>
      </c>
      <c r="FS320">
        <v>0</v>
      </c>
      <c r="FX320">
        <v>90</v>
      </c>
      <c r="FY320">
        <v>85</v>
      </c>
      <c r="GA320" t="s">
        <v>6</v>
      </c>
      <c r="GD320">
        <v>1</v>
      </c>
      <c r="GF320">
        <v>-1468188869</v>
      </c>
      <c r="GG320">
        <v>2</v>
      </c>
      <c r="GH320">
        <v>1</v>
      </c>
      <c r="GI320">
        <v>2</v>
      </c>
      <c r="GJ320">
        <v>0</v>
      </c>
      <c r="GK320">
        <v>0</v>
      </c>
      <c r="GL320">
        <f t="shared" si="352"/>
        <v>0</v>
      </c>
      <c r="GM320" t="e">
        <f t="shared" si="353"/>
        <v>#REF!</v>
      </c>
      <c r="GN320" t="e">
        <f t="shared" si="354"/>
        <v>#REF!</v>
      </c>
      <c r="GO320">
        <f t="shared" si="355"/>
        <v>0</v>
      </c>
      <c r="GP320">
        <f t="shared" si="356"/>
        <v>0</v>
      </c>
      <c r="GR320">
        <v>0</v>
      </c>
      <c r="GS320">
        <v>3</v>
      </c>
      <c r="GT320">
        <v>0</v>
      </c>
      <c r="GU320" t="s">
        <v>6</v>
      </c>
      <c r="GV320">
        <f t="shared" si="364"/>
        <v>0</v>
      </c>
      <c r="GW320">
        <v>1008.9</v>
      </c>
      <c r="GX320">
        <f t="shared" si="357"/>
        <v>0</v>
      </c>
      <c r="HA320">
        <v>0</v>
      </c>
      <c r="HB320">
        <v>0</v>
      </c>
      <c r="HC320">
        <f t="shared" si="358"/>
        <v>0</v>
      </c>
      <c r="HE320" t="s">
        <v>6</v>
      </c>
      <c r="HF320" t="s">
        <v>6</v>
      </c>
      <c r="HM320" t="s">
        <v>6</v>
      </c>
      <c r="HN320" t="s">
        <v>6</v>
      </c>
      <c r="HO320" t="s">
        <v>6</v>
      </c>
      <c r="HP320" t="s">
        <v>6</v>
      </c>
      <c r="HQ320" t="s">
        <v>6</v>
      </c>
      <c r="IF320">
        <v>-1</v>
      </c>
      <c r="IK320">
        <v>0</v>
      </c>
    </row>
    <row r="321" spans="1:255" x14ac:dyDescent="0.2">
      <c r="A321" s="2">
        <v>18</v>
      </c>
      <c r="B321" s="2">
        <v>1</v>
      </c>
      <c r="C321" s="2">
        <v>516</v>
      </c>
      <c r="D321" s="2"/>
      <c r="E321" s="2" t="s">
        <v>462</v>
      </c>
      <c r="F321" s="2" t="s">
        <v>249</v>
      </c>
      <c r="G321" s="2" t="s">
        <v>250</v>
      </c>
      <c r="H321" s="2" t="s">
        <v>32</v>
      </c>
      <c r="I321" s="2">
        <f>I319*J321</f>
        <v>0.33839000000000002</v>
      </c>
      <c r="J321" s="216">
        <f>'5.Ведомость_списания'!F154</f>
        <v>1.37</v>
      </c>
      <c r="K321" s="2">
        <v>1.37</v>
      </c>
      <c r="L321" s="2"/>
      <c r="M321" s="2"/>
      <c r="N321" s="2"/>
      <c r="O321" s="2">
        <f t="shared" si="328"/>
        <v>2</v>
      </c>
      <c r="P321" s="2">
        <f t="shared" si="329"/>
        <v>2</v>
      </c>
      <c r="Q321" s="2">
        <f t="shared" si="330"/>
        <v>0</v>
      </c>
      <c r="R321" s="2">
        <f t="shared" si="331"/>
        <v>0</v>
      </c>
      <c r="S321" s="2">
        <f t="shared" si="332"/>
        <v>0</v>
      </c>
      <c r="T321" s="2">
        <f t="shared" si="333"/>
        <v>0</v>
      </c>
      <c r="U321" s="2">
        <f t="shared" si="334"/>
        <v>0</v>
      </c>
      <c r="V321" s="2">
        <f t="shared" si="335"/>
        <v>0</v>
      </c>
      <c r="W321" s="2">
        <f t="shared" si="336"/>
        <v>0</v>
      </c>
      <c r="X321" s="2">
        <f t="shared" si="337"/>
        <v>0</v>
      </c>
      <c r="Y321" s="2">
        <f t="shared" si="338"/>
        <v>0</v>
      </c>
      <c r="Z321" s="2"/>
      <c r="AA321" s="2">
        <v>86295183</v>
      </c>
      <c r="AB321" s="2">
        <f t="shared" si="339"/>
        <v>6.22</v>
      </c>
      <c r="AC321" s="2">
        <f t="shared" ref="AC321:AC328" si="365">ROUND((ES321),2)</f>
        <v>6.22</v>
      </c>
      <c r="AD321" s="2">
        <f t="shared" ref="AD321:AD328" si="366">ROUND((((ET321)-(EU321))+AE321),2)</f>
        <v>0</v>
      </c>
      <c r="AE321" s="2">
        <f t="shared" ref="AE321:AF328" si="367">ROUND((EU321),2)</f>
        <v>0</v>
      </c>
      <c r="AF321" s="2">
        <f t="shared" si="367"/>
        <v>0</v>
      </c>
      <c r="AG321" s="2">
        <f t="shared" si="340"/>
        <v>0</v>
      </c>
      <c r="AH321" s="2">
        <f t="shared" ref="AH321:AI328" si="368">(EW321)</f>
        <v>0</v>
      </c>
      <c r="AI321" s="2">
        <f t="shared" si="368"/>
        <v>0</v>
      </c>
      <c r="AJ321" s="2">
        <f t="shared" si="341"/>
        <v>0</v>
      </c>
      <c r="AK321" s="2">
        <v>6.22</v>
      </c>
      <c r="AL321" s="110">
        <f>'1.Лок.смета.и.Акт'!F618</f>
        <v>6.22</v>
      </c>
      <c r="AM321" s="2">
        <v>0</v>
      </c>
      <c r="AN321" s="2">
        <v>0</v>
      </c>
      <c r="AO321" s="2">
        <v>0</v>
      </c>
      <c r="AP321" s="2">
        <v>0</v>
      </c>
      <c r="AQ321" s="2">
        <v>0</v>
      </c>
      <c r="AR321" s="2">
        <v>0</v>
      </c>
      <c r="AS321" s="2">
        <v>0</v>
      </c>
      <c r="AT321" s="2">
        <v>0</v>
      </c>
      <c r="AU321" s="2">
        <v>0</v>
      </c>
      <c r="AV321" s="2">
        <v>1</v>
      </c>
      <c r="AW321" s="2">
        <v>1</v>
      </c>
      <c r="AX321" s="2"/>
      <c r="AY321" s="2"/>
      <c r="AZ321" s="2">
        <v>1</v>
      </c>
      <c r="BA321" s="2">
        <v>1</v>
      </c>
      <c r="BB321" s="2">
        <v>1</v>
      </c>
      <c r="BC321" s="2">
        <v>1</v>
      </c>
      <c r="BD321" s="2" t="s">
        <v>6</v>
      </c>
      <c r="BE321" s="2" t="s">
        <v>6</v>
      </c>
      <c r="BF321" s="2" t="s">
        <v>6</v>
      </c>
      <c r="BG321" s="2" t="s">
        <v>6</v>
      </c>
      <c r="BH321" s="2">
        <v>3</v>
      </c>
      <c r="BI321" s="2">
        <v>1</v>
      </c>
      <c r="BJ321" s="2" t="s">
        <v>251</v>
      </c>
      <c r="BK321" s="2"/>
      <c r="BL321" s="2"/>
      <c r="BM321" s="2">
        <v>500001</v>
      </c>
      <c r="BN321" s="2">
        <v>0</v>
      </c>
      <c r="BO321" s="2" t="s">
        <v>6</v>
      </c>
      <c r="BP321" s="2">
        <v>0</v>
      </c>
      <c r="BQ321" s="2">
        <v>20</v>
      </c>
      <c r="BR321" s="2">
        <v>0</v>
      </c>
      <c r="BS321" s="2">
        <v>1</v>
      </c>
      <c r="BT321" s="2">
        <v>1</v>
      </c>
      <c r="BU321" s="2">
        <v>1</v>
      </c>
      <c r="BV321" s="2">
        <v>1</v>
      </c>
      <c r="BW321" s="2">
        <v>1</v>
      </c>
      <c r="BX321" s="2">
        <v>1</v>
      </c>
      <c r="BY321" s="2" t="s">
        <v>6</v>
      </c>
      <c r="BZ321" s="2">
        <v>0</v>
      </c>
      <c r="CA321" s="2">
        <v>0</v>
      </c>
      <c r="CB321" s="2" t="s">
        <v>6</v>
      </c>
      <c r="CC321" s="2"/>
      <c r="CD321" s="2"/>
      <c r="CE321" s="2">
        <v>0</v>
      </c>
      <c r="CF321" s="2">
        <v>0</v>
      </c>
      <c r="CG321" s="2">
        <v>0</v>
      </c>
      <c r="CH321" s="2"/>
      <c r="CI321" s="2"/>
      <c r="CJ321" s="2"/>
      <c r="CK321" s="2"/>
      <c r="CL321" s="2"/>
      <c r="CM321" s="2">
        <v>0</v>
      </c>
      <c r="CN321" s="2" t="s">
        <v>6</v>
      </c>
      <c r="CO321" s="2">
        <v>0</v>
      </c>
      <c r="CP321" s="2">
        <f t="shared" si="342"/>
        <v>2</v>
      </c>
      <c r="CQ321" s="2">
        <f t="shared" si="343"/>
        <v>6.22</v>
      </c>
      <c r="CR321" s="2">
        <f t="shared" si="344"/>
        <v>0</v>
      </c>
      <c r="CS321" s="2">
        <f t="shared" si="345"/>
        <v>0</v>
      </c>
      <c r="CT321" s="2">
        <f t="shared" si="346"/>
        <v>0</v>
      </c>
      <c r="CU321" s="2">
        <f t="shared" si="347"/>
        <v>0</v>
      </c>
      <c r="CV321" s="2">
        <f t="shared" si="348"/>
        <v>0</v>
      </c>
      <c r="CW321" s="2">
        <f t="shared" si="349"/>
        <v>0</v>
      </c>
      <c r="CX321" s="2">
        <f t="shared" si="350"/>
        <v>0</v>
      </c>
      <c r="CY321" s="2">
        <f>(((S321+(R321*IF(0,0,1)))*AT321)/100)</f>
        <v>0</v>
      </c>
      <c r="CZ321" s="2">
        <f>(((S321+(R321*IF(0,0,1)))*AU321)/100)</f>
        <v>0</v>
      </c>
      <c r="DA321" s="2"/>
      <c r="DB321" s="2"/>
      <c r="DC321" s="2" t="s">
        <v>6</v>
      </c>
      <c r="DD321" s="2" t="s">
        <v>6</v>
      </c>
      <c r="DE321" s="2" t="s">
        <v>6</v>
      </c>
      <c r="DF321" s="2" t="s">
        <v>6</v>
      </c>
      <c r="DG321" s="2" t="s">
        <v>6</v>
      </c>
      <c r="DH321" s="2" t="s">
        <v>6</v>
      </c>
      <c r="DI321" s="2" t="s">
        <v>6</v>
      </c>
      <c r="DJ321" s="2" t="s">
        <v>6</v>
      </c>
      <c r="DK321" s="2" t="s">
        <v>6</v>
      </c>
      <c r="DL321" s="2" t="s">
        <v>6</v>
      </c>
      <c r="DM321" s="2" t="s">
        <v>6</v>
      </c>
      <c r="DN321" s="2">
        <v>0</v>
      </c>
      <c r="DO321" s="2">
        <v>0</v>
      </c>
      <c r="DP321" s="2">
        <v>1</v>
      </c>
      <c r="DQ321" s="2">
        <v>1</v>
      </c>
      <c r="DR321" s="2"/>
      <c r="DS321" s="2"/>
      <c r="DT321" s="2"/>
      <c r="DU321" s="2">
        <v>1007</v>
      </c>
      <c r="DV321" s="2" t="s">
        <v>32</v>
      </c>
      <c r="DW321" s="2" t="s">
        <v>32</v>
      </c>
      <c r="DX321" s="2">
        <v>1</v>
      </c>
      <c r="DY321" s="2"/>
      <c r="DZ321" s="2" t="s">
        <v>6</v>
      </c>
      <c r="EA321" s="2" t="s">
        <v>6</v>
      </c>
      <c r="EB321" s="2" t="s">
        <v>6</v>
      </c>
      <c r="EC321" s="2" t="s">
        <v>6</v>
      </c>
      <c r="ED321" s="2"/>
      <c r="EE321" s="2">
        <v>54938781</v>
      </c>
      <c r="EF321" s="2">
        <v>20</v>
      </c>
      <c r="EG321" s="2" t="s">
        <v>34</v>
      </c>
      <c r="EH321" s="2">
        <v>0</v>
      </c>
      <c r="EI321" s="2" t="s">
        <v>6</v>
      </c>
      <c r="EJ321" s="2">
        <v>1</v>
      </c>
      <c r="EK321" s="2">
        <v>500001</v>
      </c>
      <c r="EL321" s="2" t="s">
        <v>35</v>
      </c>
      <c r="EM321" s="2" t="s">
        <v>36</v>
      </c>
      <c r="EN321" s="2"/>
      <c r="EO321" s="2" t="s">
        <v>6</v>
      </c>
      <c r="EP321" s="2"/>
      <c r="EQ321" s="2">
        <v>0</v>
      </c>
      <c r="ER321" s="2">
        <v>6.22</v>
      </c>
      <c r="ES321" s="110">
        <f>'1.Лок.смета.и.Акт'!F618</f>
        <v>6.22</v>
      </c>
      <c r="ET321" s="2">
        <v>0</v>
      </c>
      <c r="EU321" s="2">
        <v>0</v>
      </c>
      <c r="EV321" s="2">
        <v>0</v>
      </c>
      <c r="EW321" s="2">
        <v>0</v>
      </c>
      <c r="EX321" s="2">
        <v>0</v>
      </c>
      <c r="EY321" s="2"/>
      <c r="EZ321" s="2"/>
      <c r="FA321" s="2"/>
      <c r="FB321" s="2"/>
      <c r="FC321" s="2"/>
      <c r="FD321" s="2"/>
      <c r="FE321" s="2"/>
      <c r="FF321" s="2"/>
      <c r="FG321" s="2"/>
      <c r="FH321" s="2"/>
      <c r="FI321" s="2"/>
      <c r="FJ321" s="2"/>
      <c r="FK321" s="2"/>
      <c r="FL321" s="2"/>
      <c r="FM321" s="2"/>
      <c r="FN321" s="2"/>
      <c r="FO321" s="2"/>
      <c r="FP321" s="2"/>
      <c r="FQ321" s="2">
        <v>0</v>
      </c>
      <c r="FR321" s="2">
        <f t="shared" si="351"/>
        <v>0</v>
      </c>
      <c r="FS321" s="2">
        <v>0</v>
      </c>
      <c r="FT321" s="2"/>
      <c r="FU321" s="2"/>
      <c r="FV321" s="2"/>
      <c r="FW321" s="2"/>
      <c r="FX321" s="2">
        <v>0</v>
      </c>
      <c r="FY321" s="2">
        <v>0</v>
      </c>
      <c r="FZ321" s="2"/>
      <c r="GA321" s="2" t="s">
        <v>6</v>
      </c>
      <c r="GB321" s="2"/>
      <c r="GC321" s="2"/>
      <c r="GD321" s="2">
        <v>1</v>
      </c>
      <c r="GE321" s="2"/>
      <c r="GF321" s="2">
        <v>-394915385</v>
      </c>
      <c r="GG321" s="2">
        <v>2</v>
      </c>
      <c r="GH321" s="2">
        <v>1</v>
      </c>
      <c r="GI321" s="2">
        <v>-2</v>
      </c>
      <c r="GJ321" s="2">
        <v>0</v>
      </c>
      <c r="GK321" s="2">
        <v>0</v>
      </c>
      <c r="GL321" s="2">
        <f t="shared" si="352"/>
        <v>0</v>
      </c>
      <c r="GM321" s="2">
        <f t="shared" si="353"/>
        <v>2</v>
      </c>
      <c r="GN321" s="2">
        <f t="shared" si="354"/>
        <v>2</v>
      </c>
      <c r="GO321" s="2">
        <f t="shared" si="355"/>
        <v>0</v>
      </c>
      <c r="GP321" s="2">
        <f t="shared" si="356"/>
        <v>0</v>
      </c>
      <c r="GQ321" s="2"/>
      <c r="GR321" s="2">
        <v>0</v>
      </c>
      <c r="GS321" s="2">
        <v>3</v>
      </c>
      <c r="GT321" s="2">
        <v>0</v>
      </c>
      <c r="GU321" s="2" t="s">
        <v>6</v>
      </c>
      <c r="GV321" s="2">
        <f t="shared" si="364"/>
        <v>0</v>
      </c>
      <c r="GW321" s="2">
        <v>1</v>
      </c>
      <c r="GX321" s="2">
        <f t="shared" si="357"/>
        <v>0</v>
      </c>
      <c r="GY321" s="2"/>
      <c r="GZ321" s="2"/>
      <c r="HA321" s="2">
        <v>0</v>
      </c>
      <c r="HB321" s="2">
        <v>0</v>
      </c>
      <c r="HC321" s="2">
        <f t="shared" si="358"/>
        <v>0</v>
      </c>
      <c r="HD321" s="2"/>
      <c r="HE321" s="2" t="s">
        <v>6</v>
      </c>
      <c r="HF321" s="2" t="s">
        <v>6</v>
      </c>
      <c r="HG321" s="2"/>
      <c r="HH321" s="2"/>
      <c r="HI321" s="2"/>
      <c r="HJ321" s="2"/>
      <c r="HK321" s="2"/>
      <c r="HL321" s="2"/>
      <c r="HM321" s="2" t="s">
        <v>6</v>
      </c>
      <c r="HN321" s="2" t="s">
        <v>6</v>
      </c>
      <c r="HO321" s="2" t="s">
        <v>6</v>
      </c>
      <c r="HP321" s="2" t="s">
        <v>6</v>
      </c>
      <c r="HQ321" s="2" t="s">
        <v>6</v>
      </c>
      <c r="HR321" s="2"/>
      <c r="HS321" s="2"/>
      <c r="HT321" s="2"/>
      <c r="HU321" s="2"/>
      <c r="HV321" s="2"/>
      <c r="HW321" s="2"/>
      <c r="HX321" s="2"/>
      <c r="HY321" s="2"/>
      <c r="HZ321" s="2"/>
      <c r="IA321" s="2"/>
      <c r="IB321" s="2"/>
      <c r="IC321" s="2"/>
      <c r="ID321" s="2"/>
      <c r="IE321" s="2"/>
      <c r="IF321" s="2">
        <v>-1</v>
      </c>
      <c r="IG321" s="2"/>
      <c r="IH321" s="2"/>
      <c r="II321" s="2"/>
      <c r="IJ321" s="2"/>
      <c r="IK321" s="2">
        <v>0</v>
      </c>
      <c r="IL321" s="2"/>
      <c r="IM321" s="2"/>
      <c r="IN321" s="2"/>
      <c r="IO321" s="2"/>
      <c r="IP321" s="2"/>
      <c r="IQ321" s="2"/>
      <c r="IR321" s="2"/>
      <c r="IS321" s="2"/>
      <c r="IT321" s="2"/>
      <c r="IU321" s="2"/>
    </row>
    <row r="322" spans="1:255" x14ac:dyDescent="0.2">
      <c r="A322">
        <v>18</v>
      </c>
      <c r="B322">
        <v>1</v>
      </c>
      <c r="C322">
        <v>531</v>
      </c>
      <c r="E322" t="s">
        <v>462</v>
      </c>
      <c r="F322" t="e">
        <f>'2.Лок.смета.и.Акт'!#REF!</f>
        <v>#REF!</v>
      </c>
      <c r="G322" t="s">
        <v>250</v>
      </c>
      <c r="H322" t="s">
        <v>32</v>
      </c>
      <c r="I322">
        <f>I320*J322</f>
        <v>0.33839000000000002</v>
      </c>
      <c r="J322">
        <v>1.37</v>
      </c>
      <c r="K322">
        <v>1.37</v>
      </c>
      <c r="O322">
        <f t="shared" si="328"/>
        <v>16</v>
      </c>
      <c r="P322">
        <f t="shared" si="329"/>
        <v>16</v>
      </c>
      <c r="Q322">
        <f t="shared" si="330"/>
        <v>0</v>
      </c>
      <c r="R322">
        <f t="shared" si="331"/>
        <v>0</v>
      </c>
      <c r="S322">
        <f t="shared" si="332"/>
        <v>0</v>
      </c>
      <c r="T322">
        <f t="shared" si="333"/>
        <v>0</v>
      </c>
      <c r="U322">
        <f t="shared" si="334"/>
        <v>0</v>
      </c>
      <c r="V322">
        <f t="shared" si="335"/>
        <v>0</v>
      </c>
      <c r="W322">
        <f t="shared" si="336"/>
        <v>0</v>
      </c>
      <c r="X322">
        <f t="shared" si="337"/>
        <v>0</v>
      </c>
      <c r="Y322">
        <f t="shared" si="338"/>
        <v>0</v>
      </c>
      <c r="AA322">
        <v>86295184</v>
      </c>
      <c r="AB322">
        <f t="shared" si="339"/>
        <v>6.08</v>
      </c>
      <c r="AC322">
        <f t="shared" si="365"/>
        <v>6.08</v>
      </c>
      <c r="AD322">
        <f t="shared" si="366"/>
        <v>0</v>
      </c>
      <c r="AE322">
        <f t="shared" si="367"/>
        <v>0</v>
      </c>
      <c r="AF322">
        <f t="shared" si="367"/>
        <v>0</v>
      </c>
      <c r="AG322">
        <f t="shared" si="340"/>
        <v>0</v>
      </c>
      <c r="AH322">
        <f t="shared" si="368"/>
        <v>0</v>
      </c>
      <c r="AI322">
        <f t="shared" si="368"/>
        <v>0</v>
      </c>
      <c r="AJ322">
        <f t="shared" si="341"/>
        <v>0</v>
      </c>
      <c r="AK322">
        <v>6.080000000000001</v>
      </c>
      <c r="AL322">
        <v>6.080000000000001</v>
      </c>
      <c r="AM322">
        <v>0</v>
      </c>
      <c r="AN322">
        <v>0</v>
      </c>
      <c r="AO322">
        <v>0</v>
      </c>
      <c r="AP322">
        <v>0</v>
      </c>
      <c r="AQ322">
        <v>0</v>
      </c>
      <c r="AR322">
        <v>0</v>
      </c>
      <c r="AS322">
        <v>0</v>
      </c>
      <c r="AT322">
        <v>0</v>
      </c>
      <c r="AU322">
        <v>0</v>
      </c>
      <c r="AV322">
        <v>1</v>
      </c>
      <c r="AW322">
        <v>1</v>
      </c>
      <c r="AZ322">
        <v>1</v>
      </c>
      <c r="BA322">
        <v>1</v>
      </c>
      <c r="BB322">
        <v>1</v>
      </c>
      <c r="BC322">
        <v>7.56</v>
      </c>
      <c r="BD322" t="s">
        <v>6</v>
      </c>
      <c r="BE322" t="s">
        <v>6</v>
      </c>
      <c r="BF322" t="s">
        <v>6</v>
      </c>
      <c r="BG322" t="s">
        <v>6</v>
      </c>
      <c r="BH322">
        <v>3</v>
      </c>
      <c r="BI322">
        <v>1</v>
      </c>
      <c r="BJ322" t="s">
        <v>251</v>
      </c>
      <c r="BM322">
        <v>500001</v>
      </c>
      <c r="BN322">
        <v>0</v>
      </c>
      <c r="BO322" t="s">
        <v>6</v>
      </c>
      <c r="BP322">
        <v>0</v>
      </c>
      <c r="BQ322">
        <v>20</v>
      </c>
      <c r="BR322">
        <v>0</v>
      </c>
      <c r="BS322">
        <v>1</v>
      </c>
      <c r="BT322">
        <v>1</v>
      </c>
      <c r="BU322">
        <v>1</v>
      </c>
      <c r="BV322">
        <v>1</v>
      </c>
      <c r="BW322">
        <v>1</v>
      </c>
      <c r="BX322">
        <v>1</v>
      </c>
      <c r="BY322" t="s">
        <v>6</v>
      </c>
      <c r="BZ322">
        <v>0</v>
      </c>
      <c r="CA322">
        <v>0</v>
      </c>
      <c r="CB322" t="s">
        <v>6</v>
      </c>
      <c r="CE322">
        <v>0</v>
      </c>
      <c r="CF322">
        <v>0</v>
      </c>
      <c r="CG322">
        <v>0</v>
      </c>
      <c r="CM322">
        <v>0</v>
      </c>
      <c r="CN322" t="s">
        <v>6</v>
      </c>
      <c r="CO322">
        <v>0</v>
      </c>
      <c r="CP322">
        <f t="shared" si="342"/>
        <v>16</v>
      </c>
      <c r="CQ322">
        <f t="shared" si="343"/>
        <v>45.964799999999997</v>
      </c>
      <c r="CR322">
        <f t="shared" si="344"/>
        <v>0</v>
      </c>
      <c r="CS322">
        <f t="shared" si="345"/>
        <v>0</v>
      </c>
      <c r="CT322">
        <f t="shared" si="346"/>
        <v>0</v>
      </c>
      <c r="CU322">
        <f t="shared" si="347"/>
        <v>0</v>
      </c>
      <c r="CV322">
        <f t="shared" si="348"/>
        <v>0</v>
      </c>
      <c r="CW322">
        <f t="shared" si="349"/>
        <v>0</v>
      </c>
      <c r="CX322">
        <f t="shared" si="350"/>
        <v>0</v>
      </c>
      <c r="CY322">
        <f>(S322+R322)*(BZ322/100)</f>
        <v>0</v>
      </c>
      <c r="CZ322">
        <f>(S322+R322)*(CA322/100)</f>
        <v>0</v>
      </c>
      <c r="DC322" t="s">
        <v>6</v>
      </c>
      <c r="DD322" t="s">
        <v>6</v>
      </c>
      <c r="DE322" t="s">
        <v>6</v>
      </c>
      <c r="DF322" t="s">
        <v>6</v>
      </c>
      <c r="DG322" t="s">
        <v>6</v>
      </c>
      <c r="DH322" t="s">
        <v>6</v>
      </c>
      <c r="DI322" t="s">
        <v>6</v>
      </c>
      <c r="DJ322" t="s">
        <v>6</v>
      </c>
      <c r="DK322" t="s">
        <v>6</v>
      </c>
      <c r="DL322" t="s">
        <v>6</v>
      </c>
      <c r="DM322" t="s">
        <v>6</v>
      </c>
      <c r="DN322">
        <v>0</v>
      </c>
      <c r="DO322">
        <v>0</v>
      </c>
      <c r="DP322">
        <v>1</v>
      </c>
      <c r="DQ322">
        <v>1</v>
      </c>
      <c r="DU322">
        <v>1007</v>
      </c>
      <c r="DV322" t="s">
        <v>32</v>
      </c>
      <c r="DW322" t="e">
        <f>'2.Лок.смета.и.Акт'!#REF!</f>
        <v>#REF!</v>
      </c>
      <c r="DX322">
        <v>1</v>
      </c>
      <c r="DZ322" t="s">
        <v>6</v>
      </c>
      <c r="EA322" t="s">
        <v>6</v>
      </c>
      <c r="EB322" t="s">
        <v>6</v>
      </c>
      <c r="EC322" t="s">
        <v>6</v>
      </c>
      <c r="EE322">
        <v>54938781</v>
      </c>
      <c r="EF322">
        <v>20</v>
      </c>
      <c r="EG322" t="s">
        <v>34</v>
      </c>
      <c r="EH322">
        <v>0</v>
      </c>
      <c r="EI322" t="s">
        <v>6</v>
      </c>
      <c r="EJ322">
        <v>1</v>
      </c>
      <c r="EK322">
        <v>500001</v>
      </c>
      <c r="EL322" t="s">
        <v>35</v>
      </c>
      <c r="EM322" t="s">
        <v>36</v>
      </c>
      <c r="EO322" t="s">
        <v>6</v>
      </c>
      <c r="EQ322">
        <v>0</v>
      </c>
      <c r="ER322">
        <v>43.3</v>
      </c>
      <c r="ES322">
        <v>6.080000000000001</v>
      </c>
      <c r="ET322">
        <v>0</v>
      </c>
      <c r="EU322">
        <v>0</v>
      </c>
      <c r="EV322">
        <v>0</v>
      </c>
      <c r="EW322">
        <v>0</v>
      </c>
      <c r="EX322">
        <v>0</v>
      </c>
      <c r="EZ322">
        <v>5</v>
      </c>
      <c r="FC322">
        <v>0</v>
      </c>
      <c r="FD322">
        <v>18</v>
      </c>
      <c r="FF322">
        <v>43.3</v>
      </c>
      <c r="FQ322">
        <v>0</v>
      </c>
      <c r="FR322">
        <f t="shared" si="351"/>
        <v>0</v>
      </c>
      <c r="FS322">
        <v>0</v>
      </c>
      <c r="FX322">
        <v>0</v>
      </c>
      <c r="FY322">
        <v>0</v>
      </c>
      <c r="GA322" t="s">
        <v>252</v>
      </c>
      <c r="GD322">
        <v>1</v>
      </c>
      <c r="GF322">
        <v>-394915385</v>
      </c>
      <c r="GG322">
        <v>2</v>
      </c>
      <c r="GH322">
        <v>3</v>
      </c>
      <c r="GI322">
        <v>5</v>
      </c>
      <c r="GJ322">
        <v>0</v>
      </c>
      <c r="GK322">
        <v>0</v>
      </c>
      <c r="GL322">
        <f t="shared" si="352"/>
        <v>0</v>
      </c>
      <c r="GM322">
        <f t="shared" si="353"/>
        <v>16</v>
      </c>
      <c r="GN322">
        <f t="shared" si="354"/>
        <v>16</v>
      </c>
      <c r="GO322">
        <f t="shared" si="355"/>
        <v>0</v>
      </c>
      <c r="GP322">
        <f t="shared" si="356"/>
        <v>0</v>
      </c>
      <c r="GR322">
        <v>1</v>
      </c>
      <c r="GS322">
        <v>1</v>
      </c>
      <c r="GT322">
        <v>0</v>
      </c>
      <c r="GU322" t="s">
        <v>6</v>
      </c>
      <c r="GV322">
        <f t="shared" si="364"/>
        <v>0</v>
      </c>
      <c r="GW322">
        <v>1</v>
      </c>
      <c r="GX322">
        <f t="shared" si="357"/>
        <v>0</v>
      </c>
      <c r="HA322">
        <v>0</v>
      </c>
      <c r="HB322">
        <v>0</v>
      </c>
      <c r="HC322">
        <f t="shared" si="358"/>
        <v>0</v>
      </c>
      <c r="HE322" t="s">
        <v>38</v>
      </c>
      <c r="HF322" t="s">
        <v>39</v>
      </c>
      <c r="HM322" t="s">
        <v>6</v>
      </c>
      <c r="HN322" t="s">
        <v>6</v>
      </c>
      <c r="HO322" t="s">
        <v>6</v>
      </c>
      <c r="HP322" t="s">
        <v>6</v>
      </c>
      <c r="HQ322" t="s">
        <v>6</v>
      </c>
      <c r="IF322">
        <v>-1</v>
      </c>
      <c r="IK322">
        <v>0</v>
      </c>
    </row>
    <row r="323" spans="1:255" x14ac:dyDescent="0.2">
      <c r="A323" s="2">
        <v>18</v>
      </c>
      <c r="B323" s="2">
        <v>1</v>
      </c>
      <c r="C323" s="2">
        <v>517</v>
      </c>
      <c r="D323" s="2"/>
      <c r="E323" s="2" t="s">
        <v>463</v>
      </c>
      <c r="F323" s="2" t="s">
        <v>89</v>
      </c>
      <c r="G323" s="2" t="s">
        <v>90</v>
      </c>
      <c r="H323" s="2" t="s">
        <v>63</v>
      </c>
      <c r="I323" s="2">
        <f>I319*J323</f>
        <v>9.8799999999999995E-4</v>
      </c>
      <c r="J323" s="216">
        <f>'5.Ведомость_списания'!F155</f>
        <v>4.0000000000000001E-3</v>
      </c>
      <c r="K323" s="2">
        <v>4.0000000000000001E-3</v>
      </c>
      <c r="L323" s="2"/>
      <c r="M323" s="2"/>
      <c r="N323" s="2"/>
      <c r="O323" s="2">
        <f t="shared" si="328"/>
        <v>10</v>
      </c>
      <c r="P323" s="2">
        <f t="shared" si="329"/>
        <v>10</v>
      </c>
      <c r="Q323" s="2">
        <f t="shared" si="330"/>
        <v>0</v>
      </c>
      <c r="R323" s="2">
        <f t="shared" si="331"/>
        <v>0</v>
      </c>
      <c r="S323" s="2">
        <f t="shared" si="332"/>
        <v>0</v>
      </c>
      <c r="T323" s="2">
        <f t="shared" si="333"/>
        <v>0</v>
      </c>
      <c r="U323" s="2">
        <f t="shared" si="334"/>
        <v>0</v>
      </c>
      <c r="V323" s="2">
        <f t="shared" si="335"/>
        <v>0</v>
      </c>
      <c r="W323" s="2">
        <f t="shared" si="336"/>
        <v>0</v>
      </c>
      <c r="X323" s="2">
        <f t="shared" si="337"/>
        <v>0</v>
      </c>
      <c r="Y323" s="2">
        <f t="shared" si="338"/>
        <v>0</v>
      </c>
      <c r="Z323" s="2"/>
      <c r="AA323" s="2">
        <v>86295183</v>
      </c>
      <c r="AB323" s="2">
        <f t="shared" si="339"/>
        <v>10380</v>
      </c>
      <c r="AC323" s="2">
        <f t="shared" si="365"/>
        <v>10380</v>
      </c>
      <c r="AD323" s="2">
        <f t="shared" si="366"/>
        <v>0</v>
      </c>
      <c r="AE323" s="2">
        <f t="shared" si="367"/>
        <v>0</v>
      </c>
      <c r="AF323" s="2">
        <f t="shared" si="367"/>
        <v>0</v>
      </c>
      <c r="AG323" s="2">
        <f t="shared" si="340"/>
        <v>0</v>
      </c>
      <c r="AH323" s="2">
        <f t="shared" si="368"/>
        <v>0</v>
      </c>
      <c r="AI323" s="2">
        <f t="shared" si="368"/>
        <v>0</v>
      </c>
      <c r="AJ323" s="2">
        <f t="shared" si="341"/>
        <v>0</v>
      </c>
      <c r="AK323" s="2">
        <v>10380</v>
      </c>
      <c r="AL323" s="110">
        <f>'1.Лок.смета.и.Акт'!F620</f>
        <v>10380</v>
      </c>
      <c r="AM323" s="2">
        <v>0</v>
      </c>
      <c r="AN323" s="2">
        <v>0</v>
      </c>
      <c r="AO323" s="2">
        <v>0</v>
      </c>
      <c r="AP323" s="2">
        <v>0</v>
      </c>
      <c r="AQ323" s="2">
        <v>0</v>
      </c>
      <c r="AR323" s="2">
        <v>0</v>
      </c>
      <c r="AS323" s="2">
        <v>0</v>
      </c>
      <c r="AT323" s="2">
        <v>0</v>
      </c>
      <c r="AU323" s="2">
        <v>0</v>
      </c>
      <c r="AV323" s="2">
        <v>1</v>
      </c>
      <c r="AW323" s="2">
        <v>1</v>
      </c>
      <c r="AX323" s="2"/>
      <c r="AY323" s="2"/>
      <c r="AZ323" s="2">
        <v>1</v>
      </c>
      <c r="BA323" s="2">
        <v>1</v>
      </c>
      <c r="BB323" s="2">
        <v>1</v>
      </c>
      <c r="BC323" s="2">
        <v>1</v>
      </c>
      <c r="BD323" s="2" t="s">
        <v>6</v>
      </c>
      <c r="BE323" s="2" t="s">
        <v>6</v>
      </c>
      <c r="BF323" s="2" t="s">
        <v>6</v>
      </c>
      <c r="BG323" s="2" t="s">
        <v>6</v>
      </c>
      <c r="BH323" s="2">
        <v>3</v>
      </c>
      <c r="BI323" s="2">
        <v>1</v>
      </c>
      <c r="BJ323" s="2" t="s">
        <v>91</v>
      </c>
      <c r="BK323" s="2"/>
      <c r="BL323" s="2"/>
      <c r="BM323" s="2">
        <v>500001</v>
      </c>
      <c r="BN323" s="2">
        <v>0</v>
      </c>
      <c r="BO323" s="2" t="s">
        <v>6</v>
      </c>
      <c r="BP323" s="2">
        <v>0</v>
      </c>
      <c r="BQ323" s="2">
        <v>20</v>
      </c>
      <c r="BR323" s="2">
        <v>0</v>
      </c>
      <c r="BS323" s="2">
        <v>1</v>
      </c>
      <c r="BT323" s="2">
        <v>1</v>
      </c>
      <c r="BU323" s="2">
        <v>1</v>
      </c>
      <c r="BV323" s="2">
        <v>1</v>
      </c>
      <c r="BW323" s="2">
        <v>1</v>
      </c>
      <c r="BX323" s="2">
        <v>1</v>
      </c>
      <c r="BY323" s="2" t="s">
        <v>6</v>
      </c>
      <c r="BZ323" s="2">
        <v>0</v>
      </c>
      <c r="CA323" s="2">
        <v>0</v>
      </c>
      <c r="CB323" s="2" t="s">
        <v>6</v>
      </c>
      <c r="CC323" s="2"/>
      <c r="CD323" s="2"/>
      <c r="CE323" s="2">
        <v>0</v>
      </c>
      <c r="CF323" s="2">
        <v>0</v>
      </c>
      <c r="CG323" s="2">
        <v>0</v>
      </c>
      <c r="CH323" s="2"/>
      <c r="CI323" s="2"/>
      <c r="CJ323" s="2"/>
      <c r="CK323" s="2"/>
      <c r="CL323" s="2"/>
      <c r="CM323" s="2">
        <v>0</v>
      </c>
      <c r="CN323" s="2" t="s">
        <v>6</v>
      </c>
      <c r="CO323" s="2">
        <v>0</v>
      </c>
      <c r="CP323" s="2">
        <f t="shared" si="342"/>
        <v>10</v>
      </c>
      <c r="CQ323" s="2">
        <f t="shared" si="343"/>
        <v>10380</v>
      </c>
      <c r="CR323" s="2">
        <f t="shared" si="344"/>
        <v>0</v>
      </c>
      <c r="CS323" s="2">
        <f t="shared" si="345"/>
        <v>0</v>
      </c>
      <c r="CT323" s="2">
        <f t="shared" si="346"/>
        <v>0</v>
      </c>
      <c r="CU323" s="2">
        <f t="shared" si="347"/>
        <v>0</v>
      </c>
      <c r="CV323" s="2">
        <f t="shared" si="348"/>
        <v>0</v>
      </c>
      <c r="CW323" s="2">
        <f t="shared" si="349"/>
        <v>0</v>
      </c>
      <c r="CX323" s="2">
        <f t="shared" si="350"/>
        <v>0</v>
      </c>
      <c r="CY323" s="2">
        <f>(((S323+(R323*IF(0,0,1)))*AT323)/100)</f>
        <v>0</v>
      </c>
      <c r="CZ323" s="2">
        <f>(((S323+(R323*IF(0,0,1)))*AU323)/100)</f>
        <v>0</v>
      </c>
      <c r="DA323" s="2"/>
      <c r="DB323" s="2"/>
      <c r="DC323" s="2" t="s">
        <v>6</v>
      </c>
      <c r="DD323" s="2" t="s">
        <v>6</v>
      </c>
      <c r="DE323" s="2" t="s">
        <v>6</v>
      </c>
      <c r="DF323" s="2" t="s">
        <v>6</v>
      </c>
      <c r="DG323" s="2" t="s">
        <v>6</v>
      </c>
      <c r="DH323" s="2" t="s">
        <v>6</v>
      </c>
      <c r="DI323" s="2" t="s">
        <v>6</v>
      </c>
      <c r="DJ323" s="2" t="s">
        <v>6</v>
      </c>
      <c r="DK323" s="2" t="s">
        <v>6</v>
      </c>
      <c r="DL323" s="2" t="s">
        <v>6</v>
      </c>
      <c r="DM323" s="2" t="s">
        <v>6</v>
      </c>
      <c r="DN323" s="2">
        <v>0</v>
      </c>
      <c r="DO323" s="2">
        <v>0</v>
      </c>
      <c r="DP323" s="2">
        <v>1</v>
      </c>
      <c r="DQ323" s="2">
        <v>1</v>
      </c>
      <c r="DR323" s="2"/>
      <c r="DS323" s="2"/>
      <c r="DT323" s="2"/>
      <c r="DU323" s="2">
        <v>1009</v>
      </c>
      <c r="DV323" s="2" t="s">
        <v>63</v>
      </c>
      <c r="DW323" s="2" t="s">
        <v>63</v>
      </c>
      <c r="DX323" s="2">
        <v>1000</v>
      </c>
      <c r="DY323" s="2"/>
      <c r="DZ323" s="2" t="s">
        <v>6</v>
      </c>
      <c r="EA323" s="2" t="s">
        <v>6</v>
      </c>
      <c r="EB323" s="2" t="s">
        <v>6</v>
      </c>
      <c r="EC323" s="2" t="s">
        <v>6</v>
      </c>
      <c r="ED323" s="2"/>
      <c r="EE323" s="2">
        <v>54938781</v>
      </c>
      <c r="EF323" s="2">
        <v>20</v>
      </c>
      <c r="EG323" s="2" t="s">
        <v>34</v>
      </c>
      <c r="EH323" s="2">
        <v>0</v>
      </c>
      <c r="EI323" s="2" t="s">
        <v>6</v>
      </c>
      <c r="EJ323" s="2">
        <v>1</v>
      </c>
      <c r="EK323" s="2">
        <v>500001</v>
      </c>
      <c r="EL323" s="2" t="s">
        <v>35</v>
      </c>
      <c r="EM323" s="2" t="s">
        <v>36</v>
      </c>
      <c r="EN323" s="2"/>
      <c r="EO323" s="2" t="s">
        <v>6</v>
      </c>
      <c r="EP323" s="2"/>
      <c r="EQ323" s="2">
        <v>0</v>
      </c>
      <c r="ER323" s="2">
        <v>10380</v>
      </c>
      <c r="ES323" s="110">
        <f>'1.Лок.смета.и.Акт'!F620</f>
        <v>10380</v>
      </c>
      <c r="ET323" s="2">
        <v>0</v>
      </c>
      <c r="EU323" s="2">
        <v>0</v>
      </c>
      <c r="EV323" s="2">
        <v>0</v>
      </c>
      <c r="EW323" s="2">
        <v>0</v>
      </c>
      <c r="EX323" s="2">
        <v>0</v>
      </c>
      <c r="EY323" s="2"/>
      <c r="EZ323" s="2"/>
      <c r="FA323" s="2"/>
      <c r="FB323" s="2"/>
      <c r="FC323" s="2"/>
      <c r="FD323" s="2"/>
      <c r="FE323" s="2"/>
      <c r="FF323" s="2"/>
      <c r="FG323" s="2"/>
      <c r="FH323" s="2"/>
      <c r="FI323" s="2"/>
      <c r="FJ323" s="2"/>
      <c r="FK323" s="2"/>
      <c r="FL323" s="2"/>
      <c r="FM323" s="2"/>
      <c r="FN323" s="2"/>
      <c r="FO323" s="2"/>
      <c r="FP323" s="2"/>
      <c r="FQ323" s="2">
        <v>0</v>
      </c>
      <c r="FR323" s="2">
        <f t="shared" si="351"/>
        <v>0</v>
      </c>
      <c r="FS323" s="2">
        <v>0</v>
      </c>
      <c r="FT323" s="2"/>
      <c r="FU323" s="2"/>
      <c r="FV323" s="2"/>
      <c r="FW323" s="2"/>
      <c r="FX323" s="2">
        <v>0</v>
      </c>
      <c r="FY323" s="2">
        <v>0</v>
      </c>
      <c r="FZ323" s="2"/>
      <c r="GA323" s="2" t="s">
        <v>6</v>
      </c>
      <c r="GB323" s="2"/>
      <c r="GC323" s="2"/>
      <c r="GD323" s="2">
        <v>1</v>
      </c>
      <c r="GE323" s="2"/>
      <c r="GF323" s="2">
        <v>1570490953</v>
      </c>
      <c r="GG323" s="2">
        <v>2</v>
      </c>
      <c r="GH323" s="2">
        <v>0</v>
      </c>
      <c r="GI323" s="2">
        <v>-2</v>
      </c>
      <c r="GJ323" s="2">
        <v>0</v>
      </c>
      <c r="GK323" s="2">
        <v>0</v>
      </c>
      <c r="GL323" s="2">
        <f t="shared" si="352"/>
        <v>0</v>
      </c>
      <c r="GM323" s="2">
        <f t="shared" si="353"/>
        <v>10</v>
      </c>
      <c r="GN323" s="2">
        <f t="shared" si="354"/>
        <v>10</v>
      </c>
      <c r="GO323" s="2">
        <f t="shared" si="355"/>
        <v>0</v>
      </c>
      <c r="GP323" s="2">
        <f t="shared" si="356"/>
        <v>0</v>
      </c>
      <c r="GQ323" s="2"/>
      <c r="GR323" s="2">
        <v>0</v>
      </c>
      <c r="GS323" s="2">
        <v>3</v>
      </c>
      <c r="GT323" s="2">
        <v>0</v>
      </c>
      <c r="GU323" s="2" t="s">
        <v>6</v>
      </c>
      <c r="GV323" s="2">
        <f t="shared" si="364"/>
        <v>0</v>
      </c>
      <c r="GW323" s="2">
        <v>1</v>
      </c>
      <c r="GX323" s="2">
        <f t="shared" si="357"/>
        <v>0</v>
      </c>
      <c r="GY323" s="2"/>
      <c r="GZ323" s="2"/>
      <c r="HA323" s="2">
        <v>0</v>
      </c>
      <c r="HB323" s="2">
        <v>0</v>
      </c>
      <c r="HC323" s="2">
        <f t="shared" si="358"/>
        <v>0</v>
      </c>
      <c r="HD323" s="2"/>
      <c r="HE323" s="2" t="s">
        <v>6</v>
      </c>
      <c r="HF323" s="2" t="s">
        <v>6</v>
      </c>
      <c r="HG323" s="2"/>
      <c r="HH323" s="2"/>
      <c r="HI323" s="2"/>
      <c r="HJ323" s="2"/>
      <c r="HK323" s="2"/>
      <c r="HL323" s="2"/>
      <c r="HM323" s="2" t="s">
        <v>6</v>
      </c>
      <c r="HN323" s="2" t="s">
        <v>6</v>
      </c>
      <c r="HO323" s="2" t="s">
        <v>6</v>
      </c>
      <c r="HP323" s="2" t="s">
        <v>6</v>
      </c>
      <c r="HQ323" s="2" t="s">
        <v>6</v>
      </c>
      <c r="HR323" s="2"/>
      <c r="HS323" s="2"/>
      <c r="HT323" s="2"/>
      <c r="HU323" s="2"/>
      <c r="HV323" s="2"/>
      <c r="HW323" s="2"/>
      <c r="HX323" s="2"/>
      <c r="HY323" s="2"/>
      <c r="HZ323" s="2"/>
      <c r="IA323" s="2"/>
      <c r="IB323" s="2"/>
      <c r="IC323" s="2"/>
      <c r="ID323" s="2"/>
      <c r="IE323" s="2"/>
      <c r="IF323" s="2">
        <v>-1</v>
      </c>
      <c r="IG323" s="2"/>
      <c r="IH323" s="2"/>
      <c r="II323" s="2"/>
      <c r="IJ323" s="2"/>
      <c r="IK323" s="2">
        <v>0</v>
      </c>
      <c r="IL323" s="2"/>
      <c r="IM323" s="2"/>
      <c r="IN323" s="2"/>
      <c r="IO323" s="2"/>
      <c r="IP323" s="2"/>
      <c r="IQ323" s="2"/>
      <c r="IR323" s="2"/>
      <c r="IS323" s="2"/>
      <c r="IT323" s="2"/>
      <c r="IU323" s="2"/>
    </row>
    <row r="324" spans="1:255" x14ac:dyDescent="0.2">
      <c r="A324">
        <v>18</v>
      </c>
      <c r="B324">
        <v>1</v>
      </c>
      <c r="C324">
        <v>532</v>
      </c>
      <c r="E324" t="s">
        <v>463</v>
      </c>
      <c r="F324" t="e">
        <f>'2.Лок.смета.и.Акт'!#REF!</f>
        <v>#REF!</v>
      </c>
      <c r="G324" t="s">
        <v>90</v>
      </c>
      <c r="H324" t="s">
        <v>63</v>
      </c>
      <c r="I324">
        <f>I320*J324</f>
        <v>9.8799999999999995E-4</v>
      </c>
      <c r="J324">
        <v>4.0000000000000001E-3</v>
      </c>
      <c r="K324">
        <v>4.0000000000000001E-3</v>
      </c>
      <c r="O324">
        <f t="shared" si="328"/>
        <v>189</v>
      </c>
      <c r="P324">
        <f t="shared" si="329"/>
        <v>189</v>
      </c>
      <c r="Q324">
        <f t="shared" si="330"/>
        <v>0</v>
      </c>
      <c r="R324">
        <f t="shared" si="331"/>
        <v>0</v>
      </c>
      <c r="S324">
        <f t="shared" si="332"/>
        <v>0</v>
      </c>
      <c r="T324">
        <f t="shared" si="333"/>
        <v>0</v>
      </c>
      <c r="U324">
        <f t="shared" si="334"/>
        <v>0</v>
      </c>
      <c r="V324">
        <f t="shared" si="335"/>
        <v>0</v>
      </c>
      <c r="W324">
        <f t="shared" si="336"/>
        <v>0</v>
      </c>
      <c r="X324">
        <f t="shared" si="337"/>
        <v>0</v>
      </c>
      <c r="Y324">
        <f t="shared" si="338"/>
        <v>0</v>
      </c>
      <c r="AA324">
        <v>86295184</v>
      </c>
      <c r="AB324">
        <f t="shared" si="339"/>
        <v>25257.14</v>
      </c>
      <c r="AC324">
        <f t="shared" si="365"/>
        <v>25257.14</v>
      </c>
      <c r="AD324">
        <f t="shared" si="366"/>
        <v>0</v>
      </c>
      <c r="AE324">
        <f t="shared" si="367"/>
        <v>0</v>
      </c>
      <c r="AF324">
        <f t="shared" si="367"/>
        <v>0</v>
      </c>
      <c r="AG324">
        <f t="shared" si="340"/>
        <v>0</v>
      </c>
      <c r="AH324">
        <f t="shared" si="368"/>
        <v>0</v>
      </c>
      <c r="AI324">
        <f t="shared" si="368"/>
        <v>0</v>
      </c>
      <c r="AJ324">
        <f t="shared" si="341"/>
        <v>0</v>
      </c>
      <c r="AK324">
        <v>25257.140000000003</v>
      </c>
      <c r="AL324">
        <v>25257.140000000003</v>
      </c>
      <c r="AM324">
        <v>0</v>
      </c>
      <c r="AN324">
        <v>0</v>
      </c>
      <c r="AO324">
        <v>0</v>
      </c>
      <c r="AP324">
        <v>0</v>
      </c>
      <c r="AQ324">
        <v>0</v>
      </c>
      <c r="AR324">
        <v>0</v>
      </c>
      <c r="AS324">
        <v>0</v>
      </c>
      <c r="AT324">
        <v>0</v>
      </c>
      <c r="AU324">
        <v>0</v>
      </c>
      <c r="AV324">
        <v>1</v>
      </c>
      <c r="AW324">
        <v>1</v>
      </c>
      <c r="AZ324">
        <v>1</v>
      </c>
      <c r="BA324">
        <v>1</v>
      </c>
      <c r="BB324">
        <v>1</v>
      </c>
      <c r="BC324">
        <v>7.56</v>
      </c>
      <c r="BD324" t="s">
        <v>6</v>
      </c>
      <c r="BE324" t="s">
        <v>6</v>
      </c>
      <c r="BF324" t="s">
        <v>6</v>
      </c>
      <c r="BG324" t="s">
        <v>6</v>
      </c>
      <c r="BH324">
        <v>3</v>
      </c>
      <c r="BI324">
        <v>1</v>
      </c>
      <c r="BJ324" t="s">
        <v>91</v>
      </c>
      <c r="BM324">
        <v>500001</v>
      </c>
      <c r="BN324">
        <v>0</v>
      </c>
      <c r="BO324" t="s">
        <v>6</v>
      </c>
      <c r="BP324">
        <v>0</v>
      </c>
      <c r="BQ324">
        <v>20</v>
      </c>
      <c r="BR324">
        <v>0</v>
      </c>
      <c r="BS324">
        <v>1</v>
      </c>
      <c r="BT324">
        <v>1</v>
      </c>
      <c r="BU324">
        <v>1</v>
      </c>
      <c r="BV324">
        <v>1</v>
      </c>
      <c r="BW324">
        <v>1</v>
      </c>
      <c r="BX324">
        <v>1</v>
      </c>
      <c r="BY324" t="s">
        <v>6</v>
      </c>
      <c r="BZ324">
        <v>0</v>
      </c>
      <c r="CA324">
        <v>0</v>
      </c>
      <c r="CB324" t="s">
        <v>6</v>
      </c>
      <c r="CE324">
        <v>0</v>
      </c>
      <c r="CF324">
        <v>0</v>
      </c>
      <c r="CG324">
        <v>0</v>
      </c>
      <c r="CM324">
        <v>0</v>
      </c>
      <c r="CN324" t="s">
        <v>6</v>
      </c>
      <c r="CO324">
        <v>0</v>
      </c>
      <c r="CP324">
        <f t="shared" si="342"/>
        <v>189</v>
      </c>
      <c r="CQ324">
        <f t="shared" si="343"/>
        <v>190943.97839999999</v>
      </c>
      <c r="CR324">
        <f t="shared" si="344"/>
        <v>0</v>
      </c>
      <c r="CS324">
        <f t="shared" si="345"/>
        <v>0</v>
      </c>
      <c r="CT324">
        <f t="shared" si="346"/>
        <v>0</v>
      </c>
      <c r="CU324">
        <f t="shared" si="347"/>
        <v>0</v>
      </c>
      <c r="CV324">
        <f t="shared" si="348"/>
        <v>0</v>
      </c>
      <c r="CW324">
        <f t="shared" si="349"/>
        <v>0</v>
      </c>
      <c r="CX324">
        <f t="shared" si="350"/>
        <v>0</v>
      </c>
      <c r="CY324">
        <f>(S324+R324)*(BZ324/100)</f>
        <v>0</v>
      </c>
      <c r="CZ324">
        <f>(S324+R324)*(CA324/100)</f>
        <v>0</v>
      </c>
      <c r="DC324" t="s">
        <v>6</v>
      </c>
      <c r="DD324" t="s">
        <v>6</v>
      </c>
      <c r="DE324" t="s">
        <v>6</v>
      </c>
      <c r="DF324" t="s">
        <v>6</v>
      </c>
      <c r="DG324" t="s">
        <v>6</v>
      </c>
      <c r="DH324" t="s">
        <v>6</v>
      </c>
      <c r="DI324" t="s">
        <v>6</v>
      </c>
      <c r="DJ324" t="s">
        <v>6</v>
      </c>
      <c r="DK324" t="s">
        <v>6</v>
      </c>
      <c r="DL324" t="s">
        <v>6</v>
      </c>
      <c r="DM324" t="s">
        <v>6</v>
      </c>
      <c r="DN324">
        <v>0</v>
      </c>
      <c r="DO324">
        <v>0</v>
      </c>
      <c r="DP324">
        <v>1</v>
      </c>
      <c r="DQ324">
        <v>1</v>
      </c>
      <c r="DU324">
        <v>1009</v>
      </c>
      <c r="DV324" t="s">
        <v>63</v>
      </c>
      <c r="DW324" t="e">
        <f>'2.Лок.смета.и.Акт'!#REF!</f>
        <v>#REF!</v>
      </c>
      <c r="DX324">
        <v>1000</v>
      </c>
      <c r="DZ324" t="s">
        <v>6</v>
      </c>
      <c r="EA324" t="s">
        <v>6</v>
      </c>
      <c r="EB324" t="s">
        <v>6</v>
      </c>
      <c r="EC324" t="s">
        <v>6</v>
      </c>
      <c r="EE324">
        <v>54938781</v>
      </c>
      <c r="EF324">
        <v>20</v>
      </c>
      <c r="EG324" t="s">
        <v>34</v>
      </c>
      <c r="EH324">
        <v>0</v>
      </c>
      <c r="EI324" t="s">
        <v>6</v>
      </c>
      <c r="EJ324">
        <v>1</v>
      </c>
      <c r="EK324">
        <v>500001</v>
      </c>
      <c r="EL324" t="s">
        <v>35</v>
      </c>
      <c r="EM324" t="s">
        <v>36</v>
      </c>
      <c r="EO324" t="s">
        <v>6</v>
      </c>
      <c r="EQ324">
        <v>0</v>
      </c>
      <c r="ER324">
        <v>180000</v>
      </c>
      <c r="ES324">
        <v>25257.140000000003</v>
      </c>
      <c r="ET324">
        <v>0</v>
      </c>
      <c r="EU324">
        <v>0</v>
      </c>
      <c r="EV324">
        <v>0</v>
      </c>
      <c r="EW324">
        <v>0</v>
      </c>
      <c r="EX324">
        <v>0</v>
      </c>
      <c r="EZ324">
        <v>5</v>
      </c>
      <c r="FC324">
        <v>0</v>
      </c>
      <c r="FD324">
        <v>18</v>
      </c>
      <c r="FF324">
        <v>180000</v>
      </c>
      <c r="FQ324">
        <v>0</v>
      </c>
      <c r="FR324">
        <f t="shared" si="351"/>
        <v>0</v>
      </c>
      <c r="FS324">
        <v>0</v>
      </c>
      <c r="FX324">
        <v>0</v>
      </c>
      <c r="FY324">
        <v>0</v>
      </c>
      <c r="GA324" t="s">
        <v>92</v>
      </c>
      <c r="GD324">
        <v>1</v>
      </c>
      <c r="GF324">
        <v>1570490953</v>
      </c>
      <c r="GG324">
        <v>2</v>
      </c>
      <c r="GH324">
        <v>3</v>
      </c>
      <c r="GI324">
        <v>5</v>
      </c>
      <c r="GJ324">
        <v>0</v>
      </c>
      <c r="GK324">
        <v>0</v>
      </c>
      <c r="GL324">
        <f t="shared" si="352"/>
        <v>0</v>
      </c>
      <c r="GM324">
        <f t="shared" si="353"/>
        <v>189</v>
      </c>
      <c r="GN324">
        <f t="shared" si="354"/>
        <v>189</v>
      </c>
      <c r="GO324">
        <f t="shared" si="355"/>
        <v>0</v>
      </c>
      <c r="GP324">
        <f t="shared" si="356"/>
        <v>0</v>
      </c>
      <c r="GR324">
        <v>1</v>
      </c>
      <c r="GS324">
        <v>1</v>
      </c>
      <c r="GT324">
        <v>0</v>
      </c>
      <c r="GU324" t="s">
        <v>6</v>
      </c>
      <c r="GV324">
        <f t="shared" si="364"/>
        <v>0</v>
      </c>
      <c r="GW324">
        <v>1</v>
      </c>
      <c r="GX324">
        <f t="shared" si="357"/>
        <v>0</v>
      </c>
      <c r="HA324">
        <v>0</v>
      </c>
      <c r="HB324">
        <v>0</v>
      </c>
      <c r="HC324">
        <f t="shared" si="358"/>
        <v>0</v>
      </c>
      <c r="HE324" t="s">
        <v>38</v>
      </c>
      <c r="HF324" t="s">
        <v>39</v>
      </c>
      <c r="HM324" t="s">
        <v>6</v>
      </c>
      <c r="HN324" t="s">
        <v>6</v>
      </c>
      <c r="HO324" t="s">
        <v>6</v>
      </c>
      <c r="HP324" t="s">
        <v>6</v>
      </c>
      <c r="HQ324" t="s">
        <v>6</v>
      </c>
      <c r="IF324">
        <v>-1</v>
      </c>
      <c r="IK324">
        <v>0</v>
      </c>
    </row>
    <row r="325" spans="1:255" x14ac:dyDescent="0.2">
      <c r="A325" s="2">
        <v>18</v>
      </c>
      <c r="B325" s="2">
        <v>1</v>
      </c>
      <c r="C325" s="2">
        <v>518</v>
      </c>
      <c r="D325" s="2"/>
      <c r="E325" s="2" t="s">
        <v>464</v>
      </c>
      <c r="F325" s="2" t="s">
        <v>255</v>
      </c>
      <c r="G325" s="2" t="s">
        <v>256</v>
      </c>
      <c r="H325" s="2" t="s">
        <v>182</v>
      </c>
      <c r="I325" s="2">
        <f>I319*J325</f>
        <v>0.10127</v>
      </c>
      <c r="J325" s="216">
        <f>'5.Ведомость_списания'!F156</f>
        <v>0.41</v>
      </c>
      <c r="K325" s="2">
        <v>0.41</v>
      </c>
      <c r="L325" s="2"/>
      <c r="M325" s="2"/>
      <c r="N325" s="2"/>
      <c r="O325" s="2">
        <f t="shared" si="328"/>
        <v>1</v>
      </c>
      <c r="P325" s="2">
        <f t="shared" si="329"/>
        <v>1</v>
      </c>
      <c r="Q325" s="2">
        <f t="shared" si="330"/>
        <v>0</v>
      </c>
      <c r="R325" s="2">
        <f t="shared" si="331"/>
        <v>0</v>
      </c>
      <c r="S325" s="2">
        <f t="shared" si="332"/>
        <v>0</v>
      </c>
      <c r="T325" s="2">
        <f t="shared" si="333"/>
        <v>0</v>
      </c>
      <c r="U325" s="2">
        <f t="shared" si="334"/>
        <v>0</v>
      </c>
      <c r="V325" s="2">
        <f t="shared" si="335"/>
        <v>0</v>
      </c>
      <c r="W325" s="2">
        <f t="shared" si="336"/>
        <v>0</v>
      </c>
      <c r="X325" s="2">
        <f t="shared" si="337"/>
        <v>0</v>
      </c>
      <c r="Y325" s="2">
        <f t="shared" si="338"/>
        <v>0</v>
      </c>
      <c r="Z325" s="2"/>
      <c r="AA325" s="2">
        <v>86295183</v>
      </c>
      <c r="AB325" s="2">
        <f t="shared" si="339"/>
        <v>6.12</v>
      </c>
      <c r="AC325" s="2">
        <f t="shared" si="365"/>
        <v>6.12</v>
      </c>
      <c r="AD325" s="2">
        <f t="shared" si="366"/>
        <v>0</v>
      </c>
      <c r="AE325" s="2">
        <f t="shared" si="367"/>
        <v>0</v>
      </c>
      <c r="AF325" s="2">
        <f t="shared" si="367"/>
        <v>0</v>
      </c>
      <c r="AG325" s="2">
        <f t="shared" si="340"/>
        <v>0</v>
      </c>
      <c r="AH325" s="2">
        <f t="shared" si="368"/>
        <v>0</v>
      </c>
      <c r="AI325" s="2">
        <f t="shared" si="368"/>
        <v>0</v>
      </c>
      <c r="AJ325" s="2">
        <f t="shared" si="341"/>
        <v>0</v>
      </c>
      <c r="AK325" s="2">
        <v>6.12</v>
      </c>
      <c r="AL325" s="110">
        <f>'1.Лок.смета.и.Акт'!F622</f>
        <v>6.12</v>
      </c>
      <c r="AM325" s="2">
        <v>0</v>
      </c>
      <c r="AN325" s="2">
        <v>0</v>
      </c>
      <c r="AO325" s="2">
        <v>0</v>
      </c>
      <c r="AP325" s="2">
        <v>0</v>
      </c>
      <c r="AQ325" s="2">
        <v>0</v>
      </c>
      <c r="AR325" s="2">
        <v>0</v>
      </c>
      <c r="AS325" s="2">
        <v>0</v>
      </c>
      <c r="AT325" s="2">
        <v>0</v>
      </c>
      <c r="AU325" s="2">
        <v>0</v>
      </c>
      <c r="AV325" s="2">
        <v>1</v>
      </c>
      <c r="AW325" s="2">
        <v>1</v>
      </c>
      <c r="AX325" s="2"/>
      <c r="AY325" s="2"/>
      <c r="AZ325" s="2">
        <v>1</v>
      </c>
      <c r="BA325" s="2">
        <v>1</v>
      </c>
      <c r="BB325" s="2">
        <v>1</v>
      </c>
      <c r="BC325" s="2">
        <v>1</v>
      </c>
      <c r="BD325" s="2" t="s">
        <v>6</v>
      </c>
      <c r="BE325" s="2" t="s">
        <v>6</v>
      </c>
      <c r="BF325" s="2" t="s">
        <v>6</v>
      </c>
      <c r="BG325" s="2" t="s">
        <v>6</v>
      </c>
      <c r="BH325" s="2">
        <v>3</v>
      </c>
      <c r="BI325" s="2">
        <v>1</v>
      </c>
      <c r="BJ325" s="2" t="s">
        <v>257</v>
      </c>
      <c r="BK325" s="2"/>
      <c r="BL325" s="2"/>
      <c r="BM325" s="2">
        <v>500001</v>
      </c>
      <c r="BN325" s="2">
        <v>0</v>
      </c>
      <c r="BO325" s="2" t="s">
        <v>6</v>
      </c>
      <c r="BP325" s="2">
        <v>0</v>
      </c>
      <c r="BQ325" s="2">
        <v>20</v>
      </c>
      <c r="BR325" s="2">
        <v>0</v>
      </c>
      <c r="BS325" s="2">
        <v>1</v>
      </c>
      <c r="BT325" s="2">
        <v>1</v>
      </c>
      <c r="BU325" s="2">
        <v>1</v>
      </c>
      <c r="BV325" s="2">
        <v>1</v>
      </c>
      <c r="BW325" s="2">
        <v>1</v>
      </c>
      <c r="BX325" s="2">
        <v>1</v>
      </c>
      <c r="BY325" s="2" t="s">
        <v>6</v>
      </c>
      <c r="BZ325" s="2">
        <v>0</v>
      </c>
      <c r="CA325" s="2">
        <v>0</v>
      </c>
      <c r="CB325" s="2" t="s">
        <v>6</v>
      </c>
      <c r="CC325" s="2"/>
      <c r="CD325" s="2"/>
      <c r="CE325" s="2">
        <v>0</v>
      </c>
      <c r="CF325" s="2">
        <v>0</v>
      </c>
      <c r="CG325" s="2">
        <v>0</v>
      </c>
      <c r="CH325" s="2"/>
      <c r="CI325" s="2"/>
      <c r="CJ325" s="2"/>
      <c r="CK325" s="2"/>
      <c r="CL325" s="2"/>
      <c r="CM325" s="2">
        <v>0</v>
      </c>
      <c r="CN325" s="2" t="s">
        <v>6</v>
      </c>
      <c r="CO325" s="2">
        <v>0</v>
      </c>
      <c r="CP325" s="2">
        <f t="shared" si="342"/>
        <v>1</v>
      </c>
      <c r="CQ325" s="2">
        <f t="shared" si="343"/>
        <v>6.12</v>
      </c>
      <c r="CR325" s="2">
        <f t="shared" si="344"/>
        <v>0</v>
      </c>
      <c r="CS325" s="2">
        <f t="shared" si="345"/>
        <v>0</v>
      </c>
      <c r="CT325" s="2">
        <f t="shared" si="346"/>
        <v>0</v>
      </c>
      <c r="CU325" s="2">
        <f t="shared" si="347"/>
        <v>0</v>
      </c>
      <c r="CV325" s="2">
        <f t="shared" si="348"/>
        <v>0</v>
      </c>
      <c r="CW325" s="2">
        <f t="shared" si="349"/>
        <v>0</v>
      </c>
      <c r="CX325" s="2">
        <f t="shared" si="350"/>
        <v>0</v>
      </c>
      <c r="CY325" s="2">
        <f>(((S325+(R325*IF(0,0,1)))*AT325)/100)</f>
        <v>0</v>
      </c>
      <c r="CZ325" s="2">
        <f>(((S325+(R325*IF(0,0,1)))*AU325)/100)</f>
        <v>0</v>
      </c>
      <c r="DA325" s="2"/>
      <c r="DB325" s="2"/>
      <c r="DC325" s="2" t="s">
        <v>6</v>
      </c>
      <c r="DD325" s="2" t="s">
        <v>6</v>
      </c>
      <c r="DE325" s="2" t="s">
        <v>6</v>
      </c>
      <c r="DF325" s="2" t="s">
        <v>6</v>
      </c>
      <c r="DG325" s="2" t="s">
        <v>6</v>
      </c>
      <c r="DH325" s="2" t="s">
        <v>6</v>
      </c>
      <c r="DI325" s="2" t="s">
        <v>6</v>
      </c>
      <c r="DJ325" s="2" t="s">
        <v>6</v>
      </c>
      <c r="DK325" s="2" t="s">
        <v>6</v>
      </c>
      <c r="DL325" s="2" t="s">
        <v>6</v>
      </c>
      <c r="DM325" s="2" t="s">
        <v>6</v>
      </c>
      <c r="DN325" s="2">
        <v>0</v>
      </c>
      <c r="DO325" s="2">
        <v>0</v>
      </c>
      <c r="DP325" s="2">
        <v>1</v>
      </c>
      <c r="DQ325" s="2">
        <v>1</v>
      </c>
      <c r="DR325" s="2"/>
      <c r="DS325" s="2"/>
      <c r="DT325" s="2"/>
      <c r="DU325" s="2">
        <v>1009</v>
      </c>
      <c r="DV325" s="2" t="s">
        <v>182</v>
      </c>
      <c r="DW325" s="2" t="s">
        <v>182</v>
      </c>
      <c r="DX325" s="2">
        <v>1</v>
      </c>
      <c r="DY325" s="2"/>
      <c r="DZ325" s="2" t="s">
        <v>6</v>
      </c>
      <c r="EA325" s="2" t="s">
        <v>6</v>
      </c>
      <c r="EB325" s="2" t="s">
        <v>6</v>
      </c>
      <c r="EC325" s="2" t="s">
        <v>6</v>
      </c>
      <c r="ED325" s="2"/>
      <c r="EE325" s="2">
        <v>54938781</v>
      </c>
      <c r="EF325" s="2">
        <v>20</v>
      </c>
      <c r="EG325" s="2" t="s">
        <v>34</v>
      </c>
      <c r="EH325" s="2">
        <v>0</v>
      </c>
      <c r="EI325" s="2" t="s">
        <v>6</v>
      </c>
      <c r="EJ325" s="2">
        <v>1</v>
      </c>
      <c r="EK325" s="2">
        <v>500001</v>
      </c>
      <c r="EL325" s="2" t="s">
        <v>35</v>
      </c>
      <c r="EM325" s="2" t="s">
        <v>36</v>
      </c>
      <c r="EN325" s="2"/>
      <c r="EO325" s="2" t="s">
        <v>6</v>
      </c>
      <c r="EP325" s="2"/>
      <c r="EQ325" s="2">
        <v>0</v>
      </c>
      <c r="ER325" s="2">
        <v>6.12</v>
      </c>
      <c r="ES325" s="110">
        <f>'1.Лок.смета.и.Акт'!F622</f>
        <v>6.12</v>
      </c>
      <c r="ET325" s="2">
        <v>0</v>
      </c>
      <c r="EU325" s="2">
        <v>0</v>
      </c>
      <c r="EV325" s="2">
        <v>0</v>
      </c>
      <c r="EW325" s="2">
        <v>0</v>
      </c>
      <c r="EX325" s="2">
        <v>0</v>
      </c>
      <c r="EY325" s="2"/>
      <c r="EZ325" s="2"/>
      <c r="FA325" s="2"/>
      <c r="FB325" s="2"/>
      <c r="FC325" s="2"/>
      <c r="FD325" s="2"/>
      <c r="FE325" s="2"/>
      <c r="FF325" s="2"/>
      <c r="FG325" s="2"/>
      <c r="FH325" s="2"/>
      <c r="FI325" s="2"/>
      <c r="FJ325" s="2"/>
      <c r="FK325" s="2"/>
      <c r="FL325" s="2"/>
      <c r="FM325" s="2"/>
      <c r="FN325" s="2"/>
      <c r="FO325" s="2"/>
      <c r="FP325" s="2"/>
      <c r="FQ325" s="2">
        <v>0</v>
      </c>
      <c r="FR325" s="2">
        <f t="shared" si="351"/>
        <v>0</v>
      </c>
      <c r="FS325" s="2">
        <v>0</v>
      </c>
      <c r="FT325" s="2"/>
      <c r="FU325" s="2"/>
      <c r="FV325" s="2"/>
      <c r="FW325" s="2"/>
      <c r="FX325" s="2">
        <v>0</v>
      </c>
      <c r="FY325" s="2">
        <v>0</v>
      </c>
      <c r="FZ325" s="2"/>
      <c r="GA325" s="2" t="s">
        <v>6</v>
      </c>
      <c r="GB325" s="2"/>
      <c r="GC325" s="2"/>
      <c r="GD325" s="2">
        <v>1</v>
      </c>
      <c r="GE325" s="2"/>
      <c r="GF325" s="2">
        <v>-1982328944</v>
      </c>
      <c r="GG325" s="2">
        <v>2</v>
      </c>
      <c r="GH325" s="2">
        <v>1</v>
      </c>
      <c r="GI325" s="2">
        <v>-2</v>
      </c>
      <c r="GJ325" s="2">
        <v>0</v>
      </c>
      <c r="GK325" s="2">
        <v>0</v>
      </c>
      <c r="GL325" s="2">
        <f t="shared" si="352"/>
        <v>0</v>
      </c>
      <c r="GM325" s="2">
        <f t="shared" si="353"/>
        <v>1</v>
      </c>
      <c r="GN325" s="2">
        <f t="shared" si="354"/>
        <v>1</v>
      </c>
      <c r="GO325" s="2">
        <f t="shared" si="355"/>
        <v>0</v>
      </c>
      <c r="GP325" s="2">
        <f t="shared" si="356"/>
        <v>0</v>
      </c>
      <c r="GQ325" s="2"/>
      <c r="GR325" s="2">
        <v>0</v>
      </c>
      <c r="GS325" s="2">
        <v>3</v>
      </c>
      <c r="GT325" s="2">
        <v>0</v>
      </c>
      <c r="GU325" s="2" t="s">
        <v>6</v>
      </c>
      <c r="GV325" s="2">
        <f t="shared" si="364"/>
        <v>0</v>
      </c>
      <c r="GW325" s="2">
        <v>1</v>
      </c>
      <c r="GX325" s="2">
        <f t="shared" si="357"/>
        <v>0</v>
      </c>
      <c r="GY325" s="2"/>
      <c r="GZ325" s="2"/>
      <c r="HA325" s="2">
        <v>0</v>
      </c>
      <c r="HB325" s="2">
        <v>0</v>
      </c>
      <c r="HC325" s="2">
        <f t="shared" si="358"/>
        <v>0</v>
      </c>
      <c r="HD325" s="2"/>
      <c r="HE325" s="2" t="s">
        <v>6</v>
      </c>
      <c r="HF325" s="2" t="s">
        <v>6</v>
      </c>
      <c r="HG325" s="2"/>
      <c r="HH325" s="2"/>
      <c r="HI325" s="2"/>
      <c r="HJ325" s="2"/>
      <c r="HK325" s="2"/>
      <c r="HL325" s="2"/>
      <c r="HM325" s="2" t="s">
        <v>6</v>
      </c>
      <c r="HN325" s="2" t="s">
        <v>6</v>
      </c>
      <c r="HO325" s="2" t="s">
        <v>6</v>
      </c>
      <c r="HP325" s="2" t="s">
        <v>6</v>
      </c>
      <c r="HQ325" s="2" t="s">
        <v>6</v>
      </c>
      <c r="HR325" s="2"/>
      <c r="HS325" s="2"/>
      <c r="HT325" s="2"/>
      <c r="HU325" s="2"/>
      <c r="HV325" s="2"/>
      <c r="HW325" s="2"/>
      <c r="HX325" s="2"/>
      <c r="HY325" s="2"/>
      <c r="HZ325" s="2"/>
      <c r="IA325" s="2"/>
      <c r="IB325" s="2"/>
      <c r="IC325" s="2"/>
      <c r="ID325" s="2"/>
      <c r="IE325" s="2"/>
      <c r="IF325" s="2">
        <v>-1</v>
      </c>
      <c r="IG325" s="2"/>
      <c r="IH325" s="2"/>
      <c r="II325" s="2"/>
      <c r="IJ325" s="2"/>
      <c r="IK325" s="2">
        <v>0</v>
      </c>
      <c r="IL325" s="2"/>
      <c r="IM325" s="2"/>
      <c r="IN325" s="2"/>
      <c r="IO325" s="2"/>
      <c r="IP325" s="2"/>
      <c r="IQ325" s="2"/>
      <c r="IR325" s="2"/>
      <c r="IS325" s="2"/>
      <c r="IT325" s="2"/>
      <c r="IU325" s="2"/>
    </row>
    <row r="326" spans="1:255" x14ac:dyDescent="0.2">
      <c r="A326">
        <v>18</v>
      </c>
      <c r="B326">
        <v>1</v>
      </c>
      <c r="C326">
        <v>533</v>
      </c>
      <c r="E326" t="s">
        <v>464</v>
      </c>
      <c r="F326" t="e">
        <f>'2.Лок.смета.и.Акт'!#REF!</f>
        <v>#REF!</v>
      </c>
      <c r="G326" t="s">
        <v>256</v>
      </c>
      <c r="H326" t="s">
        <v>182</v>
      </c>
      <c r="I326">
        <f>I320*J326</f>
        <v>0.10127</v>
      </c>
      <c r="J326">
        <v>0.41</v>
      </c>
      <c r="K326">
        <v>0.41</v>
      </c>
      <c r="O326">
        <f t="shared" si="328"/>
        <v>3</v>
      </c>
      <c r="P326">
        <f t="shared" si="329"/>
        <v>3</v>
      </c>
      <c r="Q326">
        <f t="shared" si="330"/>
        <v>0</v>
      </c>
      <c r="R326">
        <f t="shared" si="331"/>
        <v>0</v>
      </c>
      <c r="S326">
        <f t="shared" si="332"/>
        <v>0</v>
      </c>
      <c r="T326">
        <f t="shared" si="333"/>
        <v>0</v>
      </c>
      <c r="U326">
        <f t="shared" si="334"/>
        <v>0</v>
      </c>
      <c r="V326">
        <f t="shared" si="335"/>
        <v>0</v>
      </c>
      <c r="W326">
        <f t="shared" si="336"/>
        <v>0</v>
      </c>
      <c r="X326">
        <f t="shared" si="337"/>
        <v>0</v>
      </c>
      <c r="Y326">
        <f t="shared" si="338"/>
        <v>0</v>
      </c>
      <c r="AA326">
        <v>86295184</v>
      </c>
      <c r="AB326">
        <f t="shared" si="339"/>
        <v>3.4</v>
      </c>
      <c r="AC326">
        <f t="shared" si="365"/>
        <v>3.4</v>
      </c>
      <c r="AD326">
        <f t="shared" si="366"/>
        <v>0</v>
      </c>
      <c r="AE326">
        <f t="shared" si="367"/>
        <v>0</v>
      </c>
      <c r="AF326">
        <f t="shared" si="367"/>
        <v>0</v>
      </c>
      <c r="AG326">
        <f t="shared" si="340"/>
        <v>0</v>
      </c>
      <c r="AH326">
        <f t="shared" si="368"/>
        <v>0</v>
      </c>
      <c r="AI326">
        <f t="shared" si="368"/>
        <v>0</v>
      </c>
      <c r="AJ326">
        <f t="shared" si="341"/>
        <v>0</v>
      </c>
      <c r="AK326">
        <v>3.4</v>
      </c>
      <c r="AL326">
        <v>3.4</v>
      </c>
      <c r="AM326">
        <v>0</v>
      </c>
      <c r="AN326">
        <v>0</v>
      </c>
      <c r="AO326">
        <v>0</v>
      </c>
      <c r="AP326">
        <v>0</v>
      </c>
      <c r="AQ326">
        <v>0</v>
      </c>
      <c r="AR326">
        <v>0</v>
      </c>
      <c r="AS326">
        <v>0</v>
      </c>
      <c r="AT326">
        <v>0</v>
      </c>
      <c r="AU326">
        <v>0</v>
      </c>
      <c r="AV326">
        <v>1</v>
      </c>
      <c r="AW326">
        <v>1</v>
      </c>
      <c r="AZ326">
        <v>1</v>
      </c>
      <c r="BA326">
        <v>1</v>
      </c>
      <c r="BB326">
        <v>1</v>
      </c>
      <c r="BC326">
        <v>7.56</v>
      </c>
      <c r="BD326" t="s">
        <v>6</v>
      </c>
      <c r="BE326" t="s">
        <v>6</v>
      </c>
      <c r="BF326" t="s">
        <v>6</v>
      </c>
      <c r="BG326" t="s">
        <v>6</v>
      </c>
      <c r="BH326">
        <v>3</v>
      </c>
      <c r="BI326">
        <v>1</v>
      </c>
      <c r="BJ326" t="s">
        <v>257</v>
      </c>
      <c r="BM326">
        <v>500001</v>
      </c>
      <c r="BN326">
        <v>0</v>
      </c>
      <c r="BO326" t="s">
        <v>6</v>
      </c>
      <c r="BP326">
        <v>0</v>
      </c>
      <c r="BQ326">
        <v>20</v>
      </c>
      <c r="BR326">
        <v>0</v>
      </c>
      <c r="BS326">
        <v>1</v>
      </c>
      <c r="BT326">
        <v>1</v>
      </c>
      <c r="BU326">
        <v>1</v>
      </c>
      <c r="BV326">
        <v>1</v>
      </c>
      <c r="BW326">
        <v>1</v>
      </c>
      <c r="BX326">
        <v>1</v>
      </c>
      <c r="BY326" t="s">
        <v>6</v>
      </c>
      <c r="BZ326">
        <v>0</v>
      </c>
      <c r="CA326">
        <v>0</v>
      </c>
      <c r="CB326" t="s">
        <v>6</v>
      </c>
      <c r="CE326">
        <v>0</v>
      </c>
      <c r="CF326">
        <v>0</v>
      </c>
      <c r="CG326">
        <v>0</v>
      </c>
      <c r="CM326">
        <v>0</v>
      </c>
      <c r="CN326" t="s">
        <v>6</v>
      </c>
      <c r="CO326">
        <v>0</v>
      </c>
      <c r="CP326">
        <f t="shared" si="342"/>
        <v>3</v>
      </c>
      <c r="CQ326">
        <f t="shared" si="343"/>
        <v>25.703999999999997</v>
      </c>
      <c r="CR326">
        <f t="shared" si="344"/>
        <v>0</v>
      </c>
      <c r="CS326">
        <f t="shared" si="345"/>
        <v>0</v>
      </c>
      <c r="CT326">
        <f t="shared" si="346"/>
        <v>0</v>
      </c>
      <c r="CU326">
        <f t="shared" si="347"/>
        <v>0</v>
      </c>
      <c r="CV326">
        <f t="shared" si="348"/>
        <v>0</v>
      </c>
      <c r="CW326">
        <f t="shared" si="349"/>
        <v>0</v>
      </c>
      <c r="CX326">
        <f t="shared" si="350"/>
        <v>0</v>
      </c>
      <c r="CY326">
        <f>(S326+R326)*(BZ326/100)</f>
        <v>0</v>
      </c>
      <c r="CZ326">
        <f>(S326+R326)*(CA326/100)</f>
        <v>0</v>
      </c>
      <c r="DC326" t="s">
        <v>6</v>
      </c>
      <c r="DD326" t="s">
        <v>6</v>
      </c>
      <c r="DE326" t="s">
        <v>6</v>
      </c>
      <c r="DF326" t="s">
        <v>6</v>
      </c>
      <c r="DG326" t="s">
        <v>6</v>
      </c>
      <c r="DH326" t="s">
        <v>6</v>
      </c>
      <c r="DI326" t="s">
        <v>6</v>
      </c>
      <c r="DJ326" t="s">
        <v>6</v>
      </c>
      <c r="DK326" t="s">
        <v>6</v>
      </c>
      <c r="DL326" t="s">
        <v>6</v>
      </c>
      <c r="DM326" t="s">
        <v>6</v>
      </c>
      <c r="DN326">
        <v>0</v>
      </c>
      <c r="DO326">
        <v>0</v>
      </c>
      <c r="DP326">
        <v>1</v>
      </c>
      <c r="DQ326">
        <v>1</v>
      </c>
      <c r="DU326">
        <v>1009</v>
      </c>
      <c r="DV326" t="s">
        <v>182</v>
      </c>
      <c r="DW326" t="e">
        <f>'2.Лок.смета.и.Акт'!#REF!</f>
        <v>#REF!</v>
      </c>
      <c r="DX326">
        <v>1</v>
      </c>
      <c r="DZ326" t="s">
        <v>6</v>
      </c>
      <c r="EA326" t="s">
        <v>6</v>
      </c>
      <c r="EB326" t="s">
        <v>6</v>
      </c>
      <c r="EC326" t="s">
        <v>6</v>
      </c>
      <c r="EE326">
        <v>54938781</v>
      </c>
      <c r="EF326">
        <v>20</v>
      </c>
      <c r="EG326" t="s">
        <v>34</v>
      </c>
      <c r="EH326">
        <v>0</v>
      </c>
      <c r="EI326" t="s">
        <v>6</v>
      </c>
      <c r="EJ326">
        <v>1</v>
      </c>
      <c r="EK326">
        <v>500001</v>
      </c>
      <c r="EL326" t="s">
        <v>35</v>
      </c>
      <c r="EM326" t="s">
        <v>36</v>
      </c>
      <c r="EO326" t="s">
        <v>6</v>
      </c>
      <c r="EQ326">
        <v>0</v>
      </c>
      <c r="ER326">
        <v>24.21</v>
      </c>
      <c r="ES326">
        <v>3.4</v>
      </c>
      <c r="ET326">
        <v>0</v>
      </c>
      <c r="EU326">
        <v>0</v>
      </c>
      <c r="EV326">
        <v>0</v>
      </c>
      <c r="EW326">
        <v>0</v>
      </c>
      <c r="EX326">
        <v>0</v>
      </c>
      <c r="EZ326">
        <v>5</v>
      </c>
      <c r="FC326">
        <v>0</v>
      </c>
      <c r="FD326">
        <v>18</v>
      </c>
      <c r="FF326">
        <v>24.21</v>
      </c>
      <c r="FQ326">
        <v>0</v>
      </c>
      <c r="FR326">
        <f t="shared" si="351"/>
        <v>0</v>
      </c>
      <c r="FS326">
        <v>0</v>
      </c>
      <c r="FX326">
        <v>0</v>
      </c>
      <c r="FY326">
        <v>0</v>
      </c>
      <c r="GA326" t="s">
        <v>258</v>
      </c>
      <c r="GD326">
        <v>1</v>
      </c>
      <c r="GF326">
        <v>-1982328944</v>
      </c>
      <c r="GG326">
        <v>2</v>
      </c>
      <c r="GH326">
        <v>3</v>
      </c>
      <c r="GI326">
        <v>5</v>
      </c>
      <c r="GJ326">
        <v>0</v>
      </c>
      <c r="GK326">
        <v>0</v>
      </c>
      <c r="GL326">
        <f t="shared" si="352"/>
        <v>0</v>
      </c>
      <c r="GM326">
        <f t="shared" si="353"/>
        <v>3</v>
      </c>
      <c r="GN326">
        <f t="shared" si="354"/>
        <v>3</v>
      </c>
      <c r="GO326">
        <f t="shared" si="355"/>
        <v>0</v>
      </c>
      <c r="GP326">
        <f t="shared" si="356"/>
        <v>0</v>
      </c>
      <c r="GR326">
        <v>1</v>
      </c>
      <c r="GS326">
        <v>1</v>
      </c>
      <c r="GT326">
        <v>0</v>
      </c>
      <c r="GU326" t="s">
        <v>6</v>
      </c>
      <c r="GV326">
        <f t="shared" si="364"/>
        <v>0</v>
      </c>
      <c r="GW326">
        <v>1</v>
      </c>
      <c r="GX326">
        <f t="shared" si="357"/>
        <v>0</v>
      </c>
      <c r="HA326">
        <v>0</v>
      </c>
      <c r="HB326">
        <v>0</v>
      </c>
      <c r="HC326">
        <f t="shared" si="358"/>
        <v>0</v>
      </c>
      <c r="HE326" t="s">
        <v>38</v>
      </c>
      <c r="HF326" t="s">
        <v>39</v>
      </c>
      <c r="HM326" t="s">
        <v>6</v>
      </c>
      <c r="HN326" t="s">
        <v>6</v>
      </c>
      <c r="HO326" t="s">
        <v>6</v>
      </c>
      <c r="HP326" t="s">
        <v>6</v>
      </c>
      <c r="HQ326" t="s">
        <v>6</v>
      </c>
      <c r="IF326">
        <v>-1</v>
      </c>
      <c r="IK326">
        <v>0</v>
      </c>
    </row>
    <row r="327" spans="1:255" x14ac:dyDescent="0.2">
      <c r="A327" s="2">
        <v>18</v>
      </c>
      <c r="B327" s="2">
        <v>1</v>
      </c>
      <c r="C327" s="2">
        <v>519</v>
      </c>
      <c r="D327" s="2"/>
      <c r="E327" s="2" t="s">
        <v>465</v>
      </c>
      <c r="F327" s="2" t="s">
        <v>260</v>
      </c>
      <c r="G327" s="2" t="s">
        <v>261</v>
      </c>
      <c r="H327" s="2" t="s">
        <v>63</v>
      </c>
      <c r="I327" s="2">
        <f>I319*J327</f>
        <v>0.247</v>
      </c>
      <c r="J327" s="216">
        <f>'5.Ведомость_списания'!F157</f>
        <v>1</v>
      </c>
      <c r="K327" s="2">
        <v>1</v>
      </c>
      <c r="L327" s="2"/>
      <c r="M327" s="2"/>
      <c r="N327" s="2"/>
      <c r="O327" s="2">
        <f t="shared" si="328"/>
        <v>3892</v>
      </c>
      <c r="P327" s="2">
        <f t="shared" si="329"/>
        <v>3892</v>
      </c>
      <c r="Q327" s="2">
        <f t="shared" si="330"/>
        <v>0</v>
      </c>
      <c r="R327" s="2">
        <f t="shared" si="331"/>
        <v>0</v>
      </c>
      <c r="S327" s="2">
        <f t="shared" si="332"/>
        <v>0</v>
      </c>
      <c r="T327" s="2">
        <f t="shared" si="333"/>
        <v>0</v>
      </c>
      <c r="U327" s="2">
        <f t="shared" si="334"/>
        <v>0</v>
      </c>
      <c r="V327" s="2">
        <f t="shared" si="335"/>
        <v>0</v>
      </c>
      <c r="W327" s="2">
        <f t="shared" si="336"/>
        <v>0</v>
      </c>
      <c r="X327" s="2">
        <f t="shared" si="337"/>
        <v>0</v>
      </c>
      <c r="Y327" s="2">
        <f t="shared" si="338"/>
        <v>0</v>
      </c>
      <c r="Z327" s="2"/>
      <c r="AA327" s="2">
        <v>86295183</v>
      </c>
      <c r="AB327" s="2">
        <f t="shared" si="339"/>
        <v>15757.58</v>
      </c>
      <c r="AC327" s="2">
        <f t="shared" si="365"/>
        <v>15757.58</v>
      </c>
      <c r="AD327" s="2">
        <f t="shared" si="366"/>
        <v>0</v>
      </c>
      <c r="AE327" s="2">
        <f t="shared" si="367"/>
        <v>0</v>
      </c>
      <c r="AF327" s="2">
        <f t="shared" si="367"/>
        <v>0</v>
      </c>
      <c r="AG327" s="2">
        <f t="shared" si="340"/>
        <v>0</v>
      </c>
      <c r="AH327" s="2">
        <f t="shared" si="368"/>
        <v>0</v>
      </c>
      <c r="AI327" s="2">
        <f t="shared" si="368"/>
        <v>0</v>
      </c>
      <c r="AJ327" s="2">
        <f t="shared" si="341"/>
        <v>0</v>
      </c>
      <c r="AK327" s="2">
        <v>15757.58</v>
      </c>
      <c r="AL327" s="110">
        <f>'1.Лок.смета.и.Акт'!F624</f>
        <v>15757.58</v>
      </c>
      <c r="AM327" s="2">
        <v>0</v>
      </c>
      <c r="AN327" s="2">
        <v>0</v>
      </c>
      <c r="AO327" s="2">
        <v>0</v>
      </c>
      <c r="AP327" s="2">
        <v>0</v>
      </c>
      <c r="AQ327" s="2">
        <v>0</v>
      </c>
      <c r="AR327" s="2">
        <v>0</v>
      </c>
      <c r="AS327" s="2">
        <v>0</v>
      </c>
      <c r="AT327" s="2">
        <v>0</v>
      </c>
      <c r="AU327" s="2">
        <v>0</v>
      </c>
      <c r="AV327" s="2">
        <v>1</v>
      </c>
      <c r="AW327" s="2">
        <v>1</v>
      </c>
      <c r="AX327" s="2"/>
      <c r="AY327" s="2"/>
      <c r="AZ327" s="2">
        <v>1</v>
      </c>
      <c r="BA327" s="2">
        <v>1</v>
      </c>
      <c r="BB327" s="2">
        <v>1</v>
      </c>
      <c r="BC327" s="2">
        <v>1</v>
      </c>
      <c r="BD327" s="2" t="s">
        <v>6</v>
      </c>
      <c r="BE327" s="2" t="s">
        <v>6</v>
      </c>
      <c r="BF327" s="2" t="s">
        <v>6</v>
      </c>
      <c r="BG327" s="2" t="s">
        <v>6</v>
      </c>
      <c r="BH327" s="2">
        <v>3</v>
      </c>
      <c r="BI327" s="2">
        <v>1</v>
      </c>
      <c r="BJ327" s="2" t="s">
        <v>262</v>
      </c>
      <c r="BK327" s="2"/>
      <c r="BL327" s="2"/>
      <c r="BM327" s="2">
        <v>500003</v>
      </c>
      <c r="BN327" s="2">
        <v>0</v>
      </c>
      <c r="BO327" s="2" t="s">
        <v>6</v>
      </c>
      <c r="BP327" s="2">
        <v>0</v>
      </c>
      <c r="BQ327" s="2">
        <v>22</v>
      </c>
      <c r="BR327" s="2">
        <v>0</v>
      </c>
      <c r="BS327" s="2">
        <v>1</v>
      </c>
      <c r="BT327" s="2">
        <v>1</v>
      </c>
      <c r="BU327" s="2">
        <v>1</v>
      </c>
      <c r="BV327" s="2">
        <v>1</v>
      </c>
      <c r="BW327" s="2">
        <v>1</v>
      </c>
      <c r="BX327" s="2">
        <v>1</v>
      </c>
      <c r="BY327" s="2" t="s">
        <v>6</v>
      </c>
      <c r="BZ327" s="2">
        <v>0</v>
      </c>
      <c r="CA327" s="2">
        <v>0</v>
      </c>
      <c r="CB327" s="2" t="s">
        <v>6</v>
      </c>
      <c r="CC327" s="2"/>
      <c r="CD327" s="2"/>
      <c r="CE327" s="2">
        <v>0</v>
      </c>
      <c r="CF327" s="2">
        <v>0</v>
      </c>
      <c r="CG327" s="2">
        <v>0</v>
      </c>
      <c r="CH327" s="2"/>
      <c r="CI327" s="2"/>
      <c r="CJ327" s="2"/>
      <c r="CK327" s="2"/>
      <c r="CL327" s="2"/>
      <c r="CM327" s="2">
        <v>0</v>
      </c>
      <c r="CN327" s="2" t="s">
        <v>6</v>
      </c>
      <c r="CO327" s="2">
        <v>0</v>
      </c>
      <c r="CP327" s="2">
        <f t="shared" si="342"/>
        <v>3892</v>
      </c>
      <c r="CQ327" s="2">
        <f t="shared" si="343"/>
        <v>15757.58</v>
      </c>
      <c r="CR327" s="2">
        <f t="shared" si="344"/>
        <v>0</v>
      </c>
      <c r="CS327" s="2">
        <f t="shared" si="345"/>
        <v>0</v>
      </c>
      <c r="CT327" s="2">
        <f t="shared" si="346"/>
        <v>0</v>
      </c>
      <c r="CU327" s="2">
        <f t="shared" si="347"/>
        <v>0</v>
      </c>
      <c r="CV327" s="2">
        <f t="shared" si="348"/>
        <v>0</v>
      </c>
      <c r="CW327" s="2">
        <f t="shared" si="349"/>
        <v>0</v>
      </c>
      <c r="CX327" s="2">
        <f t="shared" si="350"/>
        <v>0</v>
      </c>
      <c r="CY327" s="2">
        <f>(((S327+(R327*IF(0,0,1)))*AT327)/100)</f>
        <v>0</v>
      </c>
      <c r="CZ327" s="2">
        <f>(((S327+(R327*IF(0,0,1)))*AU327)/100)</f>
        <v>0</v>
      </c>
      <c r="DA327" s="2"/>
      <c r="DB327" s="2"/>
      <c r="DC327" s="2" t="s">
        <v>6</v>
      </c>
      <c r="DD327" s="2" t="s">
        <v>6</v>
      </c>
      <c r="DE327" s="2" t="s">
        <v>6</v>
      </c>
      <c r="DF327" s="2" t="s">
        <v>6</v>
      </c>
      <c r="DG327" s="2" t="s">
        <v>6</v>
      </c>
      <c r="DH327" s="2" t="s">
        <v>6</v>
      </c>
      <c r="DI327" s="2" t="s">
        <v>6</v>
      </c>
      <c r="DJ327" s="2" t="s">
        <v>6</v>
      </c>
      <c r="DK327" s="2" t="s">
        <v>6</v>
      </c>
      <c r="DL327" s="2" t="s">
        <v>6</v>
      </c>
      <c r="DM327" s="2" t="s">
        <v>6</v>
      </c>
      <c r="DN327" s="2">
        <v>0</v>
      </c>
      <c r="DO327" s="2">
        <v>0</v>
      </c>
      <c r="DP327" s="2">
        <v>1</v>
      </c>
      <c r="DQ327" s="2">
        <v>1</v>
      </c>
      <c r="DR327" s="2"/>
      <c r="DS327" s="2"/>
      <c r="DT327" s="2"/>
      <c r="DU327" s="2">
        <v>1009</v>
      </c>
      <c r="DV327" s="2" t="s">
        <v>63</v>
      </c>
      <c r="DW327" s="2" t="s">
        <v>63</v>
      </c>
      <c r="DX327" s="2">
        <v>1000</v>
      </c>
      <c r="DY327" s="2"/>
      <c r="DZ327" s="2" t="s">
        <v>6</v>
      </c>
      <c r="EA327" s="2" t="s">
        <v>6</v>
      </c>
      <c r="EB327" s="2" t="s">
        <v>6</v>
      </c>
      <c r="EC327" s="2" t="s">
        <v>6</v>
      </c>
      <c r="ED327" s="2"/>
      <c r="EE327" s="2">
        <v>54938783</v>
      </c>
      <c r="EF327" s="2">
        <v>22</v>
      </c>
      <c r="EG327" s="2" t="s">
        <v>45</v>
      </c>
      <c r="EH327" s="2">
        <v>0</v>
      </c>
      <c r="EI327" s="2" t="s">
        <v>6</v>
      </c>
      <c r="EJ327" s="2">
        <v>1</v>
      </c>
      <c r="EK327" s="2">
        <v>500003</v>
      </c>
      <c r="EL327" s="2" t="s">
        <v>46</v>
      </c>
      <c r="EM327" s="2" t="s">
        <v>47</v>
      </c>
      <c r="EN327" s="2"/>
      <c r="EO327" s="2" t="s">
        <v>6</v>
      </c>
      <c r="EP327" s="2"/>
      <c r="EQ327" s="2">
        <v>0</v>
      </c>
      <c r="ER327" s="2">
        <v>15757.58</v>
      </c>
      <c r="ES327" s="110">
        <f>'1.Лок.смета.и.Акт'!F624</f>
        <v>15757.58</v>
      </c>
      <c r="ET327" s="2">
        <v>0</v>
      </c>
      <c r="EU327" s="2">
        <v>0</v>
      </c>
      <c r="EV327" s="2">
        <v>0</v>
      </c>
      <c r="EW327" s="2">
        <v>0</v>
      </c>
      <c r="EX327" s="2">
        <v>0</v>
      </c>
      <c r="EY327" s="2"/>
      <c r="EZ327" s="2"/>
      <c r="FA327" s="2"/>
      <c r="FB327" s="2"/>
      <c r="FC327" s="2"/>
      <c r="FD327" s="2"/>
      <c r="FE327" s="2"/>
      <c r="FF327" s="2"/>
      <c r="FG327" s="2"/>
      <c r="FH327" s="2"/>
      <c r="FI327" s="2"/>
      <c r="FJ327" s="2"/>
      <c r="FK327" s="2"/>
      <c r="FL327" s="2"/>
      <c r="FM327" s="2"/>
      <c r="FN327" s="2"/>
      <c r="FO327" s="2"/>
      <c r="FP327" s="2"/>
      <c r="FQ327" s="2">
        <v>0</v>
      </c>
      <c r="FR327" s="2">
        <f t="shared" si="351"/>
        <v>0</v>
      </c>
      <c r="FS327" s="2">
        <v>0</v>
      </c>
      <c r="FT327" s="2"/>
      <c r="FU327" s="2"/>
      <c r="FV327" s="2"/>
      <c r="FW327" s="2"/>
      <c r="FX327" s="2">
        <v>0</v>
      </c>
      <c r="FY327" s="2">
        <v>0</v>
      </c>
      <c r="FZ327" s="2"/>
      <c r="GA327" s="2" t="s">
        <v>6</v>
      </c>
      <c r="GB327" s="2"/>
      <c r="GC327" s="2"/>
      <c r="GD327" s="2">
        <v>1</v>
      </c>
      <c r="GE327" s="2"/>
      <c r="GF327" s="2">
        <v>-1399758959</v>
      </c>
      <c r="GG327" s="2">
        <v>2</v>
      </c>
      <c r="GH327" s="2">
        <v>2</v>
      </c>
      <c r="GI327" s="2">
        <v>-2</v>
      </c>
      <c r="GJ327" s="2">
        <v>0</v>
      </c>
      <c r="GK327" s="2">
        <v>0</v>
      </c>
      <c r="GL327" s="2">
        <f t="shared" si="352"/>
        <v>0</v>
      </c>
      <c r="GM327" s="2">
        <f t="shared" si="353"/>
        <v>3892</v>
      </c>
      <c r="GN327" s="2">
        <f t="shared" si="354"/>
        <v>3892</v>
      </c>
      <c r="GO327" s="2">
        <f t="shared" si="355"/>
        <v>0</v>
      </c>
      <c r="GP327" s="2">
        <f t="shared" si="356"/>
        <v>0</v>
      </c>
      <c r="GQ327" s="2"/>
      <c r="GR327" s="2">
        <v>0</v>
      </c>
      <c r="GS327" s="2">
        <v>2</v>
      </c>
      <c r="GT327" s="2">
        <v>0</v>
      </c>
      <c r="GU327" s="2" t="s">
        <v>6</v>
      </c>
      <c r="GV327" s="2">
        <f t="shared" si="364"/>
        <v>0</v>
      </c>
      <c r="GW327" s="2">
        <v>1</v>
      </c>
      <c r="GX327" s="2">
        <f t="shared" si="357"/>
        <v>0</v>
      </c>
      <c r="GY327" s="2"/>
      <c r="GZ327" s="2"/>
      <c r="HA327" s="2">
        <v>0</v>
      </c>
      <c r="HB327" s="2">
        <v>0</v>
      </c>
      <c r="HC327" s="2">
        <f t="shared" si="358"/>
        <v>0</v>
      </c>
      <c r="HD327" s="2"/>
      <c r="HE327" s="2" t="s">
        <v>6</v>
      </c>
      <c r="HF327" s="2" t="s">
        <v>6</v>
      </c>
      <c r="HG327" s="2"/>
      <c r="HH327" s="2"/>
      <c r="HI327" s="2"/>
      <c r="HJ327" s="2"/>
      <c r="HK327" s="2"/>
      <c r="HL327" s="2"/>
      <c r="HM327" s="2" t="s">
        <v>6</v>
      </c>
      <c r="HN327" s="2" t="s">
        <v>6</v>
      </c>
      <c r="HO327" s="2" t="s">
        <v>6</v>
      </c>
      <c r="HP327" s="2" t="s">
        <v>6</v>
      </c>
      <c r="HQ327" s="2" t="s">
        <v>6</v>
      </c>
      <c r="HR327" s="2"/>
      <c r="HS327" s="2"/>
      <c r="HT327" s="2"/>
      <c r="HU327" s="2"/>
      <c r="HV327" s="2"/>
      <c r="HW327" s="2"/>
      <c r="HX327" s="2"/>
      <c r="HY327" s="2"/>
      <c r="HZ327" s="2"/>
      <c r="IA327" s="2"/>
      <c r="IB327" s="2"/>
      <c r="IC327" s="2"/>
      <c r="ID327" s="2"/>
      <c r="IE327" s="2"/>
      <c r="IF327" s="2">
        <v>-1</v>
      </c>
      <c r="IG327" s="2"/>
      <c r="IH327" s="2"/>
      <c r="II327" s="2"/>
      <c r="IJ327" s="2"/>
      <c r="IK327" s="2">
        <v>0</v>
      </c>
      <c r="IL327" s="2"/>
      <c r="IM327" s="2"/>
      <c r="IN327" s="2"/>
      <c r="IO327" s="2"/>
      <c r="IP327" s="2"/>
      <c r="IQ327" s="2"/>
      <c r="IR327" s="2"/>
      <c r="IS327" s="2"/>
      <c r="IT327" s="2"/>
      <c r="IU327" s="2"/>
    </row>
    <row r="328" spans="1:255" x14ac:dyDescent="0.2">
      <c r="A328">
        <v>18</v>
      </c>
      <c r="B328">
        <v>1</v>
      </c>
      <c r="C328">
        <v>534</v>
      </c>
      <c r="E328" t="s">
        <v>465</v>
      </c>
      <c r="F328" t="e">
        <f>'2.Лок.смета.и.Акт'!#REF!</f>
        <v>#REF!</v>
      </c>
      <c r="G328" t="s">
        <v>261</v>
      </c>
      <c r="H328" t="s">
        <v>63</v>
      </c>
      <c r="I328">
        <f>I320*J328</f>
        <v>0.247</v>
      </c>
      <c r="J328">
        <v>1</v>
      </c>
      <c r="K328">
        <v>1</v>
      </c>
      <c r="O328">
        <f t="shared" si="328"/>
        <v>32654</v>
      </c>
      <c r="P328">
        <f t="shared" si="329"/>
        <v>32654</v>
      </c>
      <c r="Q328">
        <f t="shared" si="330"/>
        <v>0</v>
      </c>
      <c r="R328">
        <f t="shared" si="331"/>
        <v>0</v>
      </c>
      <c r="S328">
        <f t="shared" si="332"/>
        <v>0</v>
      </c>
      <c r="T328">
        <f t="shared" si="333"/>
        <v>0</v>
      </c>
      <c r="U328">
        <f t="shared" si="334"/>
        <v>0</v>
      </c>
      <c r="V328">
        <f t="shared" si="335"/>
        <v>0</v>
      </c>
      <c r="W328">
        <f t="shared" si="336"/>
        <v>0</v>
      </c>
      <c r="X328">
        <f t="shared" si="337"/>
        <v>0</v>
      </c>
      <c r="Y328">
        <f t="shared" si="338"/>
        <v>0</v>
      </c>
      <c r="AA328">
        <v>86295184</v>
      </c>
      <c r="AB328">
        <f t="shared" si="339"/>
        <v>17486.96</v>
      </c>
      <c r="AC328">
        <f t="shared" si="365"/>
        <v>17486.96</v>
      </c>
      <c r="AD328">
        <f t="shared" si="366"/>
        <v>0</v>
      </c>
      <c r="AE328">
        <f t="shared" si="367"/>
        <v>0</v>
      </c>
      <c r="AF328">
        <f t="shared" si="367"/>
        <v>0</v>
      </c>
      <c r="AG328">
        <f t="shared" si="340"/>
        <v>0</v>
      </c>
      <c r="AH328">
        <f t="shared" si="368"/>
        <v>0</v>
      </c>
      <c r="AI328">
        <f t="shared" si="368"/>
        <v>0</v>
      </c>
      <c r="AJ328">
        <f t="shared" si="341"/>
        <v>0</v>
      </c>
      <c r="AK328">
        <v>17486.96</v>
      </c>
      <c r="AL328">
        <v>17486.96</v>
      </c>
      <c r="AM328">
        <v>0</v>
      </c>
      <c r="AN328">
        <v>0</v>
      </c>
      <c r="AO328">
        <v>0</v>
      </c>
      <c r="AP328">
        <v>0</v>
      </c>
      <c r="AQ328">
        <v>0</v>
      </c>
      <c r="AR328">
        <v>0</v>
      </c>
      <c r="AS328">
        <v>0</v>
      </c>
      <c r="AT328">
        <v>0</v>
      </c>
      <c r="AU328">
        <v>0</v>
      </c>
      <c r="AV328">
        <v>1</v>
      </c>
      <c r="AW328">
        <v>1</v>
      </c>
      <c r="AZ328">
        <v>1</v>
      </c>
      <c r="BA328">
        <v>1</v>
      </c>
      <c r="BB328">
        <v>1</v>
      </c>
      <c r="BC328">
        <v>7.56</v>
      </c>
      <c r="BD328" t="s">
        <v>6</v>
      </c>
      <c r="BE328" t="s">
        <v>6</v>
      </c>
      <c r="BF328" t="s">
        <v>6</v>
      </c>
      <c r="BG328" t="s">
        <v>6</v>
      </c>
      <c r="BH328">
        <v>3</v>
      </c>
      <c r="BI328">
        <v>1</v>
      </c>
      <c r="BJ328" t="s">
        <v>262</v>
      </c>
      <c r="BM328">
        <v>500003</v>
      </c>
      <c r="BN328">
        <v>0</v>
      </c>
      <c r="BO328" t="s">
        <v>6</v>
      </c>
      <c r="BP328">
        <v>0</v>
      </c>
      <c r="BQ328">
        <v>22</v>
      </c>
      <c r="BR328">
        <v>0</v>
      </c>
      <c r="BS328">
        <v>1</v>
      </c>
      <c r="BT328">
        <v>1</v>
      </c>
      <c r="BU328">
        <v>1</v>
      </c>
      <c r="BV328">
        <v>1</v>
      </c>
      <c r="BW328">
        <v>1</v>
      </c>
      <c r="BX328">
        <v>1</v>
      </c>
      <c r="BY328" t="s">
        <v>6</v>
      </c>
      <c r="BZ328">
        <v>0</v>
      </c>
      <c r="CA328">
        <v>0</v>
      </c>
      <c r="CB328" t="s">
        <v>6</v>
      </c>
      <c r="CE328">
        <v>0</v>
      </c>
      <c r="CF328">
        <v>0</v>
      </c>
      <c r="CG328">
        <v>0</v>
      </c>
      <c r="CM328">
        <v>0</v>
      </c>
      <c r="CN328" t="s">
        <v>6</v>
      </c>
      <c r="CO328">
        <v>0</v>
      </c>
      <c r="CP328">
        <f t="shared" si="342"/>
        <v>32654</v>
      </c>
      <c r="CQ328">
        <f t="shared" si="343"/>
        <v>132201.41759999999</v>
      </c>
      <c r="CR328">
        <f t="shared" si="344"/>
        <v>0</v>
      </c>
      <c r="CS328">
        <f t="shared" si="345"/>
        <v>0</v>
      </c>
      <c r="CT328">
        <f t="shared" si="346"/>
        <v>0</v>
      </c>
      <c r="CU328">
        <f t="shared" si="347"/>
        <v>0</v>
      </c>
      <c r="CV328">
        <f t="shared" si="348"/>
        <v>0</v>
      </c>
      <c r="CW328">
        <f t="shared" si="349"/>
        <v>0</v>
      </c>
      <c r="CX328">
        <f t="shared" si="350"/>
        <v>0</v>
      </c>
      <c r="CY328">
        <f>(S328+R328)*(BZ328/100)</f>
        <v>0</v>
      </c>
      <c r="CZ328">
        <f>(S328+R328)*(CA328/100)</f>
        <v>0</v>
      </c>
      <c r="DC328" t="s">
        <v>6</v>
      </c>
      <c r="DD328" t="s">
        <v>6</v>
      </c>
      <c r="DE328" t="s">
        <v>6</v>
      </c>
      <c r="DF328" t="s">
        <v>6</v>
      </c>
      <c r="DG328" t="s">
        <v>6</v>
      </c>
      <c r="DH328" t="s">
        <v>6</v>
      </c>
      <c r="DI328" t="s">
        <v>6</v>
      </c>
      <c r="DJ328" t="s">
        <v>6</v>
      </c>
      <c r="DK328" t="s">
        <v>6</v>
      </c>
      <c r="DL328" t="s">
        <v>6</v>
      </c>
      <c r="DM328" t="s">
        <v>6</v>
      </c>
      <c r="DN328">
        <v>0</v>
      </c>
      <c r="DO328">
        <v>0</v>
      </c>
      <c r="DP328">
        <v>1</v>
      </c>
      <c r="DQ328">
        <v>1</v>
      </c>
      <c r="DU328">
        <v>1009</v>
      </c>
      <c r="DV328" t="s">
        <v>63</v>
      </c>
      <c r="DW328" t="e">
        <f>'2.Лок.смета.и.Акт'!#REF!</f>
        <v>#REF!</v>
      </c>
      <c r="DX328">
        <v>1000</v>
      </c>
      <c r="DZ328" t="s">
        <v>6</v>
      </c>
      <c r="EA328" t="s">
        <v>6</v>
      </c>
      <c r="EB328" t="s">
        <v>6</v>
      </c>
      <c r="EC328" t="s">
        <v>6</v>
      </c>
      <c r="EE328">
        <v>54938783</v>
      </c>
      <c r="EF328">
        <v>22</v>
      </c>
      <c r="EG328" t="s">
        <v>45</v>
      </c>
      <c r="EH328">
        <v>0</v>
      </c>
      <c r="EI328" t="s">
        <v>6</v>
      </c>
      <c r="EJ328">
        <v>1</v>
      </c>
      <c r="EK328">
        <v>500003</v>
      </c>
      <c r="EL328" t="s">
        <v>46</v>
      </c>
      <c r="EM328" t="s">
        <v>47</v>
      </c>
      <c r="EO328" t="s">
        <v>6</v>
      </c>
      <c r="EQ328">
        <v>0</v>
      </c>
      <c r="ER328">
        <v>126170.45</v>
      </c>
      <c r="ES328">
        <v>17486.96</v>
      </c>
      <c r="ET328">
        <v>0</v>
      </c>
      <c r="EU328">
        <v>0</v>
      </c>
      <c r="EV328">
        <v>0</v>
      </c>
      <c r="EW328">
        <v>0</v>
      </c>
      <c r="EX328">
        <v>0</v>
      </c>
      <c r="EZ328">
        <v>5</v>
      </c>
      <c r="FC328">
        <v>0</v>
      </c>
      <c r="FD328">
        <v>18</v>
      </c>
      <c r="FF328">
        <v>126170.45</v>
      </c>
      <c r="FQ328">
        <v>0</v>
      </c>
      <c r="FR328">
        <f t="shared" si="351"/>
        <v>0</v>
      </c>
      <c r="FS328">
        <v>0</v>
      </c>
      <c r="FX328">
        <v>0</v>
      </c>
      <c r="FY328">
        <v>0</v>
      </c>
      <c r="GA328" t="s">
        <v>263</v>
      </c>
      <c r="GD328">
        <v>1</v>
      </c>
      <c r="GF328">
        <v>-1399758959</v>
      </c>
      <c r="GG328">
        <v>2</v>
      </c>
      <c r="GH328">
        <v>3</v>
      </c>
      <c r="GI328">
        <v>5</v>
      </c>
      <c r="GJ328">
        <v>0</v>
      </c>
      <c r="GK328">
        <v>0</v>
      </c>
      <c r="GL328">
        <f t="shared" si="352"/>
        <v>0</v>
      </c>
      <c r="GM328">
        <f t="shared" si="353"/>
        <v>32654</v>
      </c>
      <c r="GN328">
        <f t="shared" si="354"/>
        <v>32654</v>
      </c>
      <c r="GO328">
        <f t="shared" si="355"/>
        <v>0</v>
      </c>
      <c r="GP328">
        <f t="shared" si="356"/>
        <v>0</v>
      </c>
      <c r="GR328">
        <v>1</v>
      </c>
      <c r="GS328">
        <v>1</v>
      </c>
      <c r="GT328">
        <v>0</v>
      </c>
      <c r="GU328" t="s">
        <v>6</v>
      </c>
      <c r="GV328">
        <f t="shared" si="364"/>
        <v>0</v>
      </c>
      <c r="GW328">
        <v>1</v>
      </c>
      <c r="GX328">
        <f t="shared" si="357"/>
        <v>0</v>
      </c>
      <c r="HA328">
        <v>0</v>
      </c>
      <c r="HB328">
        <v>0</v>
      </c>
      <c r="HC328">
        <f t="shared" si="358"/>
        <v>0</v>
      </c>
      <c r="HE328" t="s">
        <v>38</v>
      </c>
      <c r="HF328" t="s">
        <v>201</v>
      </c>
      <c r="HM328" t="s">
        <v>6</v>
      </c>
      <c r="HN328" t="s">
        <v>6</v>
      </c>
      <c r="HO328" t="s">
        <v>6</v>
      </c>
      <c r="HP328" t="s">
        <v>6</v>
      </c>
      <c r="HQ328" t="s">
        <v>6</v>
      </c>
      <c r="IF328">
        <v>-1</v>
      </c>
      <c r="IK328">
        <v>0</v>
      </c>
    </row>
    <row r="329" spans="1:255" x14ac:dyDescent="0.2">
      <c r="A329" s="2">
        <v>17</v>
      </c>
      <c r="B329" s="2">
        <v>1</v>
      </c>
      <c r="C329" s="2">
        <f>ROW(SmtRes!A551)</f>
        <v>551</v>
      </c>
      <c r="D329" s="2">
        <f>ROW(EtalonRes!A614)</f>
        <v>614</v>
      </c>
      <c r="E329" s="2" t="s">
        <v>466</v>
      </c>
      <c r="F329" s="2" t="s">
        <v>265</v>
      </c>
      <c r="G329" s="2" t="s">
        <v>266</v>
      </c>
      <c r="H329" s="2" t="s">
        <v>240</v>
      </c>
      <c r="I329" s="2">
        <f>'2.Лок.смета.и.Акт'!E65</f>
        <v>0.42299999999999999</v>
      </c>
      <c r="J329" s="2">
        <v>0</v>
      </c>
      <c r="K329" s="2">
        <v>0.42299999999999999</v>
      </c>
      <c r="L329" s="2"/>
      <c r="M329" s="2"/>
      <c r="N329" s="2"/>
      <c r="O329" s="2">
        <f t="shared" si="328"/>
        <v>594</v>
      </c>
      <c r="P329" s="2">
        <f t="shared" si="329"/>
        <v>0</v>
      </c>
      <c r="Q329" s="2">
        <f t="shared" si="330"/>
        <v>433</v>
      </c>
      <c r="R329" s="2">
        <f t="shared" si="331"/>
        <v>44</v>
      </c>
      <c r="S329" s="2">
        <f t="shared" si="332"/>
        <v>161</v>
      </c>
      <c r="T329" s="2">
        <f t="shared" si="333"/>
        <v>0</v>
      </c>
      <c r="U329" s="2">
        <f t="shared" si="334"/>
        <v>17.379589500000002</v>
      </c>
      <c r="V329" s="2">
        <f t="shared" si="335"/>
        <v>3.1944959999999996</v>
      </c>
      <c r="W329" s="2">
        <f t="shared" si="336"/>
        <v>0</v>
      </c>
      <c r="X329" s="2">
        <f t="shared" si="337"/>
        <v>185</v>
      </c>
      <c r="Y329" s="2">
        <f t="shared" si="338"/>
        <v>174</v>
      </c>
      <c r="Z329" s="2"/>
      <c r="AA329" s="2">
        <v>86295183</v>
      </c>
      <c r="AB329" s="2">
        <f t="shared" si="339"/>
        <v>1404.73</v>
      </c>
      <c r="AC329" s="2">
        <f>ROUND((ES329+(SUM(SmtRes!BC535:'SmtRes'!BC551)+SUM(EtalonRes!AL591:'EtalonRes'!AL614))),2)</f>
        <v>0</v>
      </c>
      <c r="AD329" s="2">
        <f>ROUND(((((ET329*1.6))-((EU329*1.6)))+AE329),2)</f>
        <v>1024.27</v>
      </c>
      <c r="AE329" s="2">
        <f>ROUND(((EU329*1.6)),2)</f>
        <v>103.09</v>
      </c>
      <c r="AF329" s="2">
        <f>ROUND(((EV329*1.05)),2)</f>
        <v>380.46</v>
      </c>
      <c r="AG329" s="2">
        <f t="shared" si="340"/>
        <v>0</v>
      </c>
      <c r="AH329" s="2">
        <f>((EW329*1.05))</f>
        <v>41.086500000000001</v>
      </c>
      <c r="AI329" s="2">
        <f>((EX329*1.6))</f>
        <v>7.5519999999999996</v>
      </c>
      <c r="AJ329" s="2">
        <f t="shared" si="341"/>
        <v>0</v>
      </c>
      <c r="AK329" s="2">
        <v>1094.49</v>
      </c>
      <c r="AL329" s="2">
        <v>91.98</v>
      </c>
      <c r="AM329" s="2">
        <v>640.16999999999996</v>
      </c>
      <c r="AN329" s="2">
        <v>64.430000000000007</v>
      </c>
      <c r="AO329" s="2">
        <v>362.34</v>
      </c>
      <c r="AP329" s="2">
        <v>0</v>
      </c>
      <c r="AQ329" s="2">
        <v>39.130000000000003</v>
      </c>
      <c r="AR329" s="2">
        <v>4.72</v>
      </c>
      <c r="AS329" s="2">
        <v>0</v>
      </c>
      <c r="AT329" s="2">
        <v>90</v>
      </c>
      <c r="AU329" s="2">
        <v>85</v>
      </c>
      <c r="AV329" s="2">
        <v>1</v>
      </c>
      <c r="AW329" s="2">
        <v>1</v>
      </c>
      <c r="AX329" s="2"/>
      <c r="AY329" s="2"/>
      <c r="AZ329" s="2">
        <v>1</v>
      </c>
      <c r="BA329" s="2">
        <v>1</v>
      </c>
      <c r="BB329" s="2">
        <v>1</v>
      </c>
      <c r="BC329" s="2">
        <v>1</v>
      </c>
      <c r="BD329" s="2" t="s">
        <v>6</v>
      </c>
      <c r="BE329" s="2" t="s">
        <v>6</v>
      </c>
      <c r="BF329" s="2" t="s">
        <v>6</v>
      </c>
      <c r="BG329" s="2" t="s">
        <v>6</v>
      </c>
      <c r="BH329" s="2">
        <v>0</v>
      </c>
      <c r="BI329" s="2">
        <v>1</v>
      </c>
      <c r="BJ329" s="2" t="s">
        <v>267</v>
      </c>
      <c r="BK329" s="2"/>
      <c r="BL329" s="2"/>
      <c r="BM329" s="2">
        <v>9001</v>
      </c>
      <c r="BN329" s="2">
        <v>0</v>
      </c>
      <c r="BO329" s="2" t="s">
        <v>6</v>
      </c>
      <c r="BP329" s="2">
        <v>0</v>
      </c>
      <c r="BQ329" s="2">
        <v>1</v>
      </c>
      <c r="BR329" s="2">
        <v>0</v>
      </c>
      <c r="BS329" s="2">
        <v>1</v>
      </c>
      <c r="BT329" s="2">
        <v>1</v>
      </c>
      <c r="BU329" s="2">
        <v>1</v>
      </c>
      <c r="BV329" s="2">
        <v>1</v>
      </c>
      <c r="BW329" s="2">
        <v>1</v>
      </c>
      <c r="BX329" s="2">
        <v>1</v>
      </c>
      <c r="BY329" s="2" t="s">
        <v>6</v>
      </c>
      <c r="BZ329" s="2">
        <v>90</v>
      </c>
      <c r="CA329" s="2">
        <v>85</v>
      </c>
      <c r="CB329" s="2" t="s">
        <v>6</v>
      </c>
      <c r="CC329" s="2"/>
      <c r="CD329" s="2"/>
      <c r="CE329" s="2">
        <v>0</v>
      </c>
      <c r="CF329" s="2">
        <v>0</v>
      </c>
      <c r="CG329" s="2">
        <v>0</v>
      </c>
      <c r="CH329" s="2"/>
      <c r="CI329" s="2"/>
      <c r="CJ329" s="2"/>
      <c r="CK329" s="2"/>
      <c r="CL329" s="2"/>
      <c r="CM329" s="2">
        <v>0</v>
      </c>
      <c r="CN329" s="2" t="s">
        <v>242</v>
      </c>
      <c r="CO329" s="2">
        <v>0</v>
      </c>
      <c r="CP329" s="2">
        <f t="shared" si="342"/>
        <v>594</v>
      </c>
      <c r="CQ329" s="2">
        <f t="shared" si="343"/>
        <v>0</v>
      </c>
      <c r="CR329" s="2">
        <f t="shared" si="344"/>
        <v>1024.27</v>
      </c>
      <c r="CS329" s="2">
        <f t="shared" si="345"/>
        <v>103.09</v>
      </c>
      <c r="CT329" s="2">
        <f t="shared" si="346"/>
        <v>380.46</v>
      </c>
      <c r="CU329" s="2">
        <f t="shared" si="347"/>
        <v>0</v>
      </c>
      <c r="CV329" s="2">
        <f t="shared" si="348"/>
        <v>41.086500000000001</v>
      </c>
      <c r="CW329" s="2">
        <f t="shared" si="349"/>
        <v>7.5519999999999996</v>
      </c>
      <c r="CX329" s="2">
        <f t="shared" si="350"/>
        <v>0</v>
      </c>
      <c r="CY329" s="2">
        <f>(((S329+(R329*IF(0,0,1)))*AT329)/100)</f>
        <v>184.5</v>
      </c>
      <c r="CZ329" s="2">
        <f>(((S329+(R329*IF(0,0,1)))*AU329)/100)</f>
        <v>174.25</v>
      </c>
      <c r="DA329" s="2"/>
      <c r="DB329" s="2"/>
      <c r="DC329" s="2" t="s">
        <v>6</v>
      </c>
      <c r="DD329" s="2" t="s">
        <v>6</v>
      </c>
      <c r="DE329" s="2" t="s">
        <v>243</v>
      </c>
      <c r="DF329" s="2" t="s">
        <v>243</v>
      </c>
      <c r="DG329" s="2" t="s">
        <v>244</v>
      </c>
      <c r="DH329" s="2" t="s">
        <v>6</v>
      </c>
      <c r="DI329" s="2" t="s">
        <v>244</v>
      </c>
      <c r="DJ329" s="2" t="s">
        <v>243</v>
      </c>
      <c r="DK329" s="2" t="s">
        <v>6</v>
      </c>
      <c r="DL329" s="2" t="s">
        <v>6</v>
      </c>
      <c r="DM329" s="2" t="s">
        <v>6</v>
      </c>
      <c r="DN329" s="2">
        <v>0</v>
      </c>
      <c r="DO329" s="2">
        <v>0</v>
      </c>
      <c r="DP329" s="2">
        <v>1</v>
      </c>
      <c r="DQ329" s="2">
        <v>1</v>
      </c>
      <c r="DR329" s="2"/>
      <c r="DS329" s="2"/>
      <c r="DT329" s="2"/>
      <c r="DU329" s="2">
        <v>1013</v>
      </c>
      <c r="DV329" s="2" t="s">
        <v>240</v>
      </c>
      <c r="DW329" s="2" t="s">
        <v>240</v>
      </c>
      <c r="DX329" s="2">
        <v>1</v>
      </c>
      <c r="DY329" s="2"/>
      <c r="DZ329" s="2" t="s">
        <v>6</v>
      </c>
      <c r="EA329" s="2" t="s">
        <v>6</v>
      </c>
      <c r="EB329" s="2" t="s">
        <v>6</v>
      </c>
      <c r="EC329" s="2" t="s">
        <v>6</v>
      </c>
      <c r="ED329" s="2"/>
      <c r="EE329" s="2">
        <v>54938604</v>
      </c>
      <c r="EF329" s="2">
        <v>1</v>
      </c>
      <c r="EG329" s="2" t="s">
        <v>25</v>
      </c>
      <c r="EH329" s="2">
        <v>0</v>
      </c>
      <c r="EI329" s="2" t="s">
        <v>6</v>
      </c>
      <c r="EJ329" s="2">
        <v>1</v>
      </c>
      <c r="EK329" s="2">
        <v>9001</v>
      </c>
      <c r="EL329" s="2" t="s">
        <v>245</v>
      </c>
      <c r="EM329" s="2" t="s">
        <v>246</v>
      </c>
      <c r="EN329" s="2"/>
      <c r="EO329" s="2" t="s">
        <v>247</v>
      </c>
      <c r="EP329" s="2"/>
      <c r="EQ329" s="2">
        <v>0</v>
      </c>
      <c r="ER329" s="2">
        <v>1094.49</v>
      </c>
      <c r="ES329" s="2">
        <v>91.98</v>
      </c>
      <c r="ET329" s="2">
        <v>640.16999999999996</v>
      </c>
      <c r="EU329" s="2">
        <v>64.430000000000007</v>
      </c>
      <c r="EV329" s="2">
        <v>362.34</v>
      </c>
      <c r="EW329" s="2">
        <v>39.130000000000003</v>
      </c>
      <c r="EX329" s="2">
        <v>4.72</v>
      </c>
      <c r="EY329" s="2">
        <v>1</v>
      </c>
      <c r="EZ329" s="2"/>
      <c r="FA329" s="2"/>
      <c r="FB329" s="2"/>
      <c r="FC329" s="2"/>
      <c r="FD329" s="2"/>
      <c r="FE329" s="2"/>
      <c r="FF329" s="2"/>
      <c r="FG329" s="2"/>
      <c r="FH329" s="2"/>
      <c r="FI329" s="2"/>
      <c r="FJ329" s="2"/>
      <c r="FK329" s="2"/>
      <c r="FL329" s="2"/>
      <c r="FM329" s="2"/>
      <c r="FN329" s="2"/>
      <c r="FO329" s="2"/>
      <c r="FP329" s="2"/>
      <c r="FQ329" s="2">
        <v>0</v>
      </c>
      <c r="FR329" s="2">
        <f t="shared" si="351"/>
        <v>0</v>
      </c>
      <c r="FS329" s="2">
        <v>0</v>
      </c>
      <c r="FT329" s="2"/>
      <c r="FU329" s="2"/>
      <c r="FV329" s="2"/>
      <c r="FW329" s="2"/>
      <c r="FX329" s="2">
        <v>90</v>
      </c>
      <c r="FY329" s="2">
        <v>85</v>
      </c>
      <c r="FZ329" s="2"/>
      <c r="GA329" s="2" t="s">
        <v>6</v>
      </c>
      <c r="GB329" s="2"/>
      <c r="GC329" s="2"/>
      <c r="GD329" s="2">
        <v>1</v>
      </c>
      <c r="GE329" s="2"/>
      <c r="GF329" s="2">
        <v>1351921000</v>
      </c>
      <c r="GG329" s="2">
        <v>2</v>
      </c>
      <c r="GH329" s="2">
        <v>1</v>
      </c>
      <c r="GI329" s="2">
        <v>-2</v>
      </c>
      <c r="GJ329" s="2">
        <v>0</v>
      </c>
      <c r="GK329" s="2">
        <v>0</v>
      </c>
      <c r="GL329" s="2">
        <f t="shared" si="352"/>
        <v>0</v>
      </c>
      <c r="GM329" s="2">
        <f t="shared" si="353"/>
        <v>953</v>
      </c>
      <c r="GN329" s="2">
        <f t="shared" si="354"/>
        <v>953</v>
      </c>
      <c r="GO329" s="2">
        <f t="shared" si="355"/>
        <v>0</v>
      </c>
      <c r="GP329" s="2">
        <f t="shared" si="356"/>
        <v>0</v>
      </c>
      <c r="GQ329" s="2"/>
      <c r="GR329" s="2">
        <v>0</v>
      </c>
      <c r="GS329" s="2">
        <v>3</v>
      </c>
      <c r="GT329" s="2">
        <v>0</v>
      </c>
      <c r="GU329" s="2" t="s">
        <v>6</v>
      </c>
      <c r="GV329" s="2">
        <f t="shared" si="364"/>
        <v>0</v>
      </c>
      <c r="GW329" s="2">
        <v>1</v>
      </c>
      <c r="GX329" s="2">
        <f t="shared" si="357"/>
        <v>0</v>
      </c>
      <c r="GY329" s="2"/>
      <c r="GZ329" s="2"/>
      <c r="HA329" s="2">
        <v>0</v>
      </c>
      <c r="HB329" s="2">
        <v>0</v>
      </c>
      <c r="HC329" s="2">
        <f t="shared" si="358"/>
        <v>0</v>
      </c>
      <c r="HD329" s="2"/>
      <c r="HE329" s="2" t="s">
        <v>6</v>
      </c>
      <c r="HF329" s="2" t="s">
        <v>6</v>
      </c>
      <c r="HG329" s="2"/>
      <c r="HH329" s="2"/>
      <c r="HI329" s="2"/>
      <c r="HJ329" s="2"/>
      <c r="HK329" s="2"/>
      <c r="HL329" s="2"/>
      <c r="HM329" s="2" t="s">
        <v>6</v>
      </c>
      <c r="HN329" s="2" t="s">
        <v>6</v>
      </c>
      <c r="HO329" s="2" t="s">
        <v>6</v>
      </c>
      <c r="HP329" s="2" t="s">
        <v>6</v>
      </c>
      <c r="HQ329" s="2" t="s">
        <v>6</v>
      </c>
      <c r="HR329" s="2"/>
      <c r="HS329" s="2"/>
      <c r="HT329" s="2"/>
      <c r="HU329" s="2"/>
      <c r="HV329" s="2"/>
      <c r="HW329" s="2"/>
      <c r="HX329" s="2"/>
      <c r="HY329" s="2"/>
      <c r="HZ329" s="2"/>
      <c r="IA329" s="2"/>
      <c r="IB329" s="2"/>
      <c r="IC329" s="2"/>
      <c r="ID329" s="2"/>
      <c r="IE329" s="2"/>
      <c r="IF329" s="2">
        <v>-1</v>
      </c>
      <c r="IG329" s="2"/>
      <c r="IH329" s="2"/>
      <c r="II329" s="2"/>
      <c r="IJ329" s="2"/>
      <c r="IK329" s="2">
        <v>0</v>
      </c>
      <c r="IL329" s="2"/>
      <c r="IM329" s="2"/>
      <c r="IN329" s="2"/>
      <c r="IO329" s="2"/>
      <c r="IP329" s="2"/>
      <c r="IQ329" s="2"/>
      <c r="IR329" s="2"/>
      <c r="IS329" s="2"/>
      <c r="IT329" s="2"/>
      <c r="IU329" s="2"/>
    </row>
    <row r="330" spans="1:255" x14ac:dyDescent="0.2">
      <c r="A330">
        <v>17</v>
      </c>
      <c r="B330">
        <v>1</v>
      </c>
      <c r="C330">
        <f>ROW(SmtRes!A568)</f>
        <v>568</v>
      </c>
      <c r="D330">
        <f>ROW(EtalonRes!A638)</f>
        <v>638</v>
      </c>
      <c r="E330" t="s">
        <v>466</v>
      </c>
      <c r="F330" t="s">
        <v>265</v>
      </c>
      <c r="G330" t="s">
        <v>266</v>
      </c>
      <c r="H330" t="s">
        <v>240</v>
      </c>
      <c r="I330">
        <f>'2.Лок.смета.и.Акт'!E65</f>
        <v>0.42299999999999999</v>
      </c>
      <c r="J330">
        <v>0</v>
      </c>
      <c r="K330">
        <v>0.42299999999999999</v>
      </c>
      <c r="O330">
        <f t="shared" si="328"/>
        <v>8149</v>
      </c>
      <c r="P330">
        <f t="shared" si="329"/>
        <v>0</v>
      </c>
      <c r="Q330">
        <f t="shared" si="330"/>
        <v>4029</v>
      </c>
      <c r="R330">
        <f t="shared" si="331"/>
        <v>863</v>
      </c>
      <c r="S330">
        <f t="shared" si="332"/>
        <v>4120</v>
      </c>
      <c r="T330">
        <f t="shared" si="333"/>
        <v>0</v>
      </c>
      <c r="U330" t="e">
        <f t="shared" si="334"/>
        <v>#REF!</v>
      </c>
      <c r="V330">
        <f t="shared" si="335"/>
        <v>3.1944959999999996</v>
      </c>
      <c r="W330">
        <f t="shared" si="336"/>
        <v>0</v>
      </c>
      <c r="X330" t="e">
        <f t="shared" si="337"/>
        <v>#REF!</v>
      </c>
      <c r="Y330" t="e">
        <f t="shared" si="338"/>
        <v>#REF!</v>
      </c>
      <c r="AA330">
        <v>86295184</v>
      </c>
      <c r="AB330">
        <f t="shared" si="339"/>
        <v>1404.73</v>
      </c>
      <c r="AC330">
        <f>ROUND((ES330+(SUM(SmtRes!BC552:'SmtRes'!BC568)+SUM(EtalonRes!AL615:'EtalonRes'!AL638))),2)</f>
        <v>0</v>
      </c>
      <c r="AD330">
        <f>ROUND(((((ET330*1.6))-((EU330*1.6)))+AE330),2)</f>
        <v>1024.27</v>
      </c>
      <c r="AE330">
        <f>ROUND(((EU330*1.6)),2)</f>
        <v>103.09</v>
      </c>
      <c r="AF330">
        <f>ROUND(((EV330*1.05)),2)</f>
        <v>380.46</v>
      </c>
      <c r="AG330">
        <f t="shared" si="340"/>
        <v>0</v>
      </c>
      <c r="AH330" t="e">
        <f>((EW330*1.05))</f>
        <v>#REF!</v>
      </c>
      <c r="AI330">
        <f>((EX330*1.6))</f>
        <v>7.5519999999999996</v>
      </c>
      <c r="AJ330">
        <f t="shared" si="341"/>
        <v>0</v>
      </c>
      <c r="AK330">
        <f>AL330+AM330+AO330</f>
        <v>1094.49</v>
      </c>
      <c r="AL330">
        <v>91.98</v>
      </c>
      <c r="AM330" s="75">
        <f>'1.Лок.смета.и.Акт'!F631</f>
        <v>640.16999999999996</v>
      </c>
      <c r="AN330" s="75">
        <f>'1.Лок.смета.и.Акт'!F632</f>
        <v>64.430000000000007</v>
      </c>
      <c r="AO330" s="75">
        <f>'1.Лок.смета.и.Акт'!F630</f>
        <v>362.34</v>
      </c>
      <c r="AP330">
        <v>0</v>
      </c>
      <c r="AQ330" t="e">
        <f>'2.Лок.смета.и.Акт'!#REF!</f>
        <v>#REF!</v>
      </c>
      <c r="AR330">
        <v>4.72</v>
      </c>
      <c r="AS330">
        <v>0</v>
      </c>
      <c r="AT330">
        <v>86</v>
      </c>
      <c r="AU330">
        <v>72</v>
      </c>
      <c r="AV330">
        <v>1</v>
      </c>
      <c r="AW330">
        <v>1</v>
      </c>
      <c r="AZ330">
        <v>1</v>
      </c>
      <c r="BA330">
        <f>'1.Лок.смета.и.Акт'!J630</f>
        <v>25.6</v>
      </c>
      <c r="BB330">
        <f>'1.Лок.смета.и.Акт'!J631</f>
        <v>9.3000000000000007</v>
      </c>
      <c r="BC330">
        <v>7.56</v>
      </c>
      <c r="BD330" t="s">
        <v>6</v>
      </c>
      <c r="BE330" t="s">
        <v>6</v>
      </c>
      <c r="BF330" t="s">
        <v>6</v>
      </c>
      <c r="BG330" t="s">
        <v>6</v>
      </c>
      <c r="BH330">
        <v>0</v>
      </c>
      <c r="BI330">
        <v>1</v>
      </c>
      <c r="BJ330" t="s">
        <v>267</v>
      </c>
      <c r="BM330">
        <v>9001</v>
      </c>
      <c r="BN330">
        <v>0</v>
      </c>
      <c r="BO330" t="s">
        <v>265</v>
      </c>
      <c r="BP330">
        <v>1</v>
      </c>
      <c r="BQ330">
        <v>1</v>
      </c>
      <c r="BR330">
        <v>0</v>
      </c>
      <c r="BS330">
        <f>'1.Лок.смета.и.Акт'!J632</f>
        <v>19.8</v>
      </c>
      <c r="BT330">
        <v>1</v>
      </c>
      <c r="BU330">
        <v>1</v>
      </c>
      <c r="BV330">
        <v>1</v>
      </c>
      <c r="BW330">
        <v>1</v>
      </c>
      <c r="BX330">
        <v>1</v>
      </c>
      <c r="BY330" t="s">
        <v>6</v>
      </c>
      <c r="BZ330" t="e">
        <f>'2.Лок.смета.и.Акт'!#REF!</f>
        <v>#REF!</v>
      </c>
      <c r="CA330" t="e">
        <f>'2.Лок.смета.и.Акт'!#REF!</f>
        <v>#REF!</v>
      </c>
      <c r="CB330" t="s">
        <v>6</v>
      </c>
      <c r="CE330">
        <v>0</v>
      </c>
      <c r="CF330">
        <v>0</v>
      </c>
      <c r="CG330">
        <v>0</v>
      </c>
      <c r="CM330">
        <v>0</v>
      </c>
      <c r="CN330" t="s">
        <v>242</v>
      </c>
      <c r="CO330">
        <v>0</v>
      </c>
      <c r="CP330">
        <f t="shared" si="342"/>
        <v>8149</v>
      </c>
      <c r="CQ330">
        <f t="shared" si="343"/>
        <v>0</v>
      </c>
      <c r="CR330">
        <f t="shared" si="344"/>
        <v>9525.7110000000011</v>
      </c>
      <c r="CS330">
        <f t="shared" si="345"/>
        <v>2041.1820000000002</v>
      </c>
      <c r="CT330">
        <f t="shared" si="346"/>
        <v>9739.7759999999998</v>
      </c>
      <c r="CU330">
        <f t="shared" si="347"/>
        <v>0</v>
      </c>
      <c r="CV330" t="e">
        <f t="shared" si="348"/>
        <v>#REF!</v>
      </c>
      <c r="CW330">
        <f t="shared" si="349"/>
        <v>7.5519999999999996</v>
      </c>
      <c r="CX330">
        <f t="shared" si="350"/>
        <v>0</v>
      </c>
      <c r="CY330" t="e">
        <f>(S330+R330)*(BZ330/100)</f>
        <v>#REF!</v>
      </c>
      <c r="CZ330" t="e">
        <f>(S330+R330)*(CA330/100)</f>
        <v>#REF!</v>
      </c>
      <c r="DC330" t="s">
        <v>6</v>
      </c>
      <c r="DD330" t="s">
        <v>6</v>
      </c>
      <c r="DE330" t="s">
        <v>243</v>
      </c>
      <c r="DF330" t="s">
        <v>243</v>
      </c>
      <c r="DG330" t="s">
        <v>244</v>
      </c>
      <c r="DH330" t="s">
        <v>6</v>
      </c>
      <c r="DI330" t="s">
        <v>244</v>
      </c>
      <c r="DJ330" t="s">
        <v>243</v>
      </c>
      <c r="DK330" t="s">
        <v>6</v>
      </c>
      <c r="DL330" t="s">
        <v>6</v>
      </c>
      <c r="DM330" t="s">
        <v>6</v>
      </c>
      <c r="DN330">
        <f>'1.Лок.смета.и.Акт'!E633</f>
        <v>90</v>
      </c>
      <c r="DO330">
        <f>'1.Лок.смета.и.Акт'!E634</f>
        <v>85</v>
      </c>
      <c r="DP330">
        <v>1</v>
      </c>
      <c r="DQ330">
        <v>1</v>
      </c>
      <c r="DU330">
        <v>1013</v>
      </c>
      <c r="DV330" t="s">
        <v>240</v>
      </c>
      <c r="DW330" t="str">
        <f>'2.Лок.смета.и.Акт'!D65</f>
        <v>1 т конструкций</v>
      </c>
      <c r="DX330">
        <v>1</v>
      </c>
      <c r="DZ330" t="s">
        <v>6</v>
      </c>
      <c r="EA330" t="s">
        <v>6</v>
      </c>
      <c r="EB330" t="s">
        <v>6</v>
      </c>
      <c r="EC330" t="s">
        <v>6</v>
      </c>
      <c r="EE330">
        <v>54938604</v>
      </c>
      <c r="EF330">
        <v>1</v>
      </c>
      <c r="EG330" t="s">
        <v>25</v>
      </c>
      <c r="EH330">
        <v>0</v>
      </c>
      <c r="EI330" t="s">
        <v>6</v>
      </c>
      <c r="EJ330">
        <v>1</v>
      </c>
      <c r="EK330">
        <v>9001</v>
      </c>
      <c r="EL330" t="s">
        <v>245</v>
      </c>
      <c r="EM330" t="s">
        <v>246</v>
      </c>
      <c r="EO330" t="s">
        <v>247</v>
      </c>
      <c r="EQ330">
        <v>0</v>
      </c>
      <c r="ER330">
        <f>ES330+ET330+EV330</f>
        <v>1094.49</v>
      </c>
      <c r="ES330">
        <v>91.98</v>
      </c>
      <c r="ET330" s="75">
        <f>'1.Лок.смета.и.Акт'!F631</f>
        <v>640.16999999999996</v>
      </c>
      <c r="EU330" s="75">
        <f>'1.Лок.смета.и.Акт'!F632</f>
        <v>64.430000000000007</v>
      </c>
      <c r="EV330" s="75">
        <f>'1.Лок.смета.и.Акт'!F630</f>
        <v>362.34</v>
      </c>
      <c r="EW330" t="e">
        <f>'2.Лок.смета.и.Акт'!#REF!</f>
        <v>#REF!</v>
      </c>
      <c r="EX330">
        <v>4.72</v>
      </c>
      <c r="EY330">
        <v>1</v>
      </c>
      <c r="FQ330">
        <v>0</v>
      </c>
      <c r="FR330">
        <f t="shared" si="351"/>
        <v>0</v>
      </c>
      <c r="FS330">
        <v>0</v>
      </c>
      <c r="FX330">
        <v>90</v>
      </c>
      <c r="FY330">
        <v>85</v>
      </c>
      <c r="GA330" t="s">
        <v>6</v>
      </c>
      <c r="GD330">
        <v>1</v>
      </c>
      <c r="GF330">
        <v>1351921000</v>
      </c>
      <c r="GG330">
        <v>2</v>
      </c>
      <c r="GH330">
        <v>1</v>
      </c>
      <c r="GI330">
        <v>2</v>
      </c>
      <c r="GJ330">
        <v>0</v>
      </c>
      <c r="GK330">
        <v>0</v>
      </c>
      <c r="GL330">
        <f t="shared" si="352"/>
        <v>0</v>
      </c>
      <c r="GM330" t="e">
        <f t="shared" si="353"/>
        <v>#REF!</v>
      </c>
      <c r="GN330" t="e">
        <f t="shared" si="354"/>
        <v>#REF!</v>
      </c>
      <c r="GO330">
        <f t="shared" si="355"/>
        <v>0</v>
      </c>
      <c r="GP330">
        <f t="shared" si="356"/>
        <v>0</v>
      </c>
      <c r="GR330">
        <v>0</v>
      </c>
      <c r="GS330">
        <v>3</v>
      </c>
      <c r="GT330">
        <v>0</v>
      </c>
      <c r="GU330" t="s">
        <v>6</v>
      </c>
      <c r="GV330">
        <f t="shared" si="364"/>
        <v>0</v>
      </c>
      <c r="GW330">
        <v>1008.9</v>
      </c>
      <c r="GX330">
        <f t="shared" si="357"/>
        <v>0</v>
      </c>
      <c r="HA330">
        <v>0</v>
      </c>
      <c r="HB330">
        <v>0</v>
      </c>
      <c r="HC330">
        <f t="shared" si="358"/>
        <v>0</v>
      </c>
      <c r="HE330" t="s">
        <v>6</v>
      </c>
      <c r="HF330" t="s">
        <v>6</v>
      </c>
      <c r="HM330" t="s">
        <v>6</v>
      </c>
      <c r="HN330" t="s">
        <v>6</v>
      </c>
      <c r="HO330" t="s">
        <v>6</v>
      </c>
      <c r="HP330" t="s">
        <v>6</v>
      </c>
      <c r="HQ330" t="s">
        <v>6</v>
      </c>
      <c r="IF330">
        <v>-1</v>
      </c>
      <c r="IK330">
        <v>0</v>
      </c>
    </row>
    <row r="331" spans="1:255" x14ac:dyDescent="0.2">
      <c r="A331" s="2">
        <v>18</v>
      </c>
      <c r="B331" s="2">
        <v>1</v>
      </c>
      <c r="C331" s="2">
        <v>545</v>
      </c>
      <c r="D331" s="2"/>
      <c r="E331" s="2" t="s">
        <v>467</v>
      </c>
      <c r="F331" s="2" t="s">
        <v>249</v>
      </c>
      <c r="G331" s="2" t="s">
        <v>250</v>
      </c>
      <c r="H331" s="2" t="s">
        <v>32</v>
      </c>
      <c r="I331" s="2">
        <f>I329*J331</f>
        <v>0.57950999999999997</v>
      </c>
      <c r="J331" s="216">
        <f>'5.Ведомость_списания'!F159</f>
        <v>1.3699999999999999</v>
      </c>
      <c r="K331" s="2">
        <v>1.37</v>
      </c>
      <c r="L331" s="2"/>
      <c r="M331" s="2"/>
      <c r="N331" s="2"/>
      <c r="O331" s="2">
        <f t="shared" si="328"/>
        <v>4</v>
      </c>
      <c r="P331" s="2">
        <f t="shared" si="329"/>
        <v>4</v>
      </c>
      <c r="Q331" s="2">
        <f t="shared" si="330"/>
        <v>0</v>
      </c>
      <c r="R331" s="2">
        <f t="shared" si="331"/>
        <v>0</v>
      </c>
      <c r="S331" s="2">
        <f t="shared" si="332"/>
        <v>0</v>
      </c>
      <c r="T331" s="2">
        <f t="shared" si="333"/>
        <v>0</v>
      </c>
      <c r="U331" s="2">
        <f t="shared" si="334"/>
        <v>0</v>
      </c>
      <c r="V331" s="2">
        <f t="shared" si="335"/>
        <v>0</v>
      </c>
      <c r="W331" s="2">
        <f t="shared" si="336"/>
        <v>0</v>
      </c>
      <c r="X331" s="2">
        <f t="shared" si="337"/>
        <v>0</v>
      </c>
      <c r="Y331" s="2">
        <f t="shared" si="338"/>
        <v>0</v>
      </c>
      <c r="Z331" s="2"/>
      <c r="AA331" s="2">
        <v>86295183</v>
      </c>
      <c r="AB331" s="2">
        <f t="shared" si="339"/>
        <v>6.22</v>
      </c>
      <c r="AC331" s="2">
        <f t="shared" ref="AC331:AC344" si="369">ROUND((ES331),2)</f>
        <v>6.22</v>
      </c>
      <c r="AD331" s="2">
        <f t="shared" ref="AD331:AD374" si="370">ROUND((((ET331)-(EU331))+AE331),2)</f>
        <v>0</v>
      </c>
      <c r="AE331" s="2">
        <f t="shared" ref="AE331:AE374" si="371">ROUND((EU331),2)</f>
        <v>0</v>
      </c>
      <c r="AF331" s="2">
        <f t="shared" ref="AF331:AF374" si="372">ROUND((EV331),2)</f>
        <v>0</v>
      </c>
      <c r="AG331" s="2">
        <f t="shared" si="340"/>
        <v>0</v>
      </c>
      <c r="AH331" s="2">
        <f t="shared" ref="AH331:AH374" si="373">(EW331)</f>
        <v>0</v>
      </c>
      <c r="AI331" s="2">
        <f t="shared" ref="AI331:AI374" si="374">(EX331)</f>
        <v>0</v>
      </c>
      <c r="AJ331" s="2">
        <f t="shared" si="341"/>
        <v>0</v>
      </c>
      <c r="AK331" s="2">
        <v>6.22</v>
      </c>
      <c r="AL331" s="110">
        <f>'1.Лок.смета.и.Акт'!F636</f>
        <v>6.22</v>
      </c>
      <c r="AM331" s="2">
        <v>0</v>
      </c>
      <c r="AN331" s="2">
        <v>0</v>
      </c>
      <c r="AO331" s="2">
        <v>0</v>
      </c>
      <c r="AP331" s="2">
        <v>0</v>
      </c>
      <c r="AQ331" s="2">
        <v>0</v>
      </c>
      <c r="AR331" s="2">
        <v>0</v>
      </c>
      <c r="AS331" s="2">
        <v>0</v>
      </c>
      <c r="AT331" s="2">
        <v>0</v>
      </c>
      <c r="AU331" s="2">
        <v>0</v>
      </c>
      <c r="AV331" s="2">
        <v>1</v>
      </c>
      <c r="AW331" s="2">
        <v>1</v>
      </c>
      <c r="AX331" s="2"/>
      <c r="AY331" s="2"/>
      <c r="AZ331" s="2">
        <v>1</v>
      </c>
      <c r="BA331" s="2">
        <v>1</v>
      </c>
      <c r="BB331" s="2">
        <v>1</v>
      </c>
      <c r="BC331" s="2">
        <v>1</v>
      </c>
      <c r="BD331" s="2" t="s">
        <v>6</v>
      </c>
      <c r="BE331" s="2" t="s">
        <v>6</v>
      </c>
      <c r="BF331" s="2" t="s">
        <v>6</v>
      </c>
      <c r="BG331" s="2" t="s">
        <v>6</v>
      </c>
      <c r="BH331" s="2">
        <v>3</v>
      </c>
      <c r="BI331" s="2">
        <v>1</v>
      </c>
      <c r="BJ331" s="2" t="s">
        <v>251</v>
      </c>
      <c r="BK331" s="2"/>
      <c r="BL331" s="2"/>
      <c r="BM331" s="2">
        <v>500001</v>
      </c>
      <c r="BN331" s="2">
        <v>0</v>
      </c>
      <c r="BO331" s="2" t="s">
        <v>6</v>
      </c>
      <c r="BP331" s="2">
        <v>0</v>
      </c>
      <c r="BQ331" s="2">
        <v>20</v>
      </c>
      <c r="BR331" s="2">
        <v>0</v>
      </c>
      <c r="BS331" s="2">
        <v>1</v>
      </c>
      <c r="BT331" s="2">
        <v>1</v>
      </c>
      <c r="BU331" s="2">
        <v>1</v>
      </c>
      <c r="BV331" s="2">
        <v>1</v>
      </c>
      <c r="BW331" s="2">
        <v>1</v>
      </c>
      <c r="BX331" s="2">
        <v>1</v>
      </c>
      <c r="BY331" s="2" t="s">
        <v>6</v>
      </c>
      <c r="BZ331" s="2">
        <v>0</v>
      </c>
      <c r="CA331" s="2">
        <v>0</v>
      </c>
      <c r="CB331" s="2" t="s">
        <v>6</v>
      </c>
      <c r="CC331" s="2"/>
      <c r="CD331" s="2"/>
      <c r="CE331" s="2">
        <v>0</v>
      </c>
      <c r="CF331" s="2">
        <v>0</v>
      </c>
      <c r="CG331" s="2">
        <v>0</v>
      </c>
      <c r="CH331" s="2"/>
      <c r="CI331" s="2"/>
      <c r="CJ331" s="2"/>
      <c r="CK331" s="2"/>
      <c r="CL331" s="2"/>
      <c r="CM331" s="2">
        <v>0</v>
      </c>
      <c r="CN331" s="2" t="s">
        <v>6</v>
      </c>
      <c r="CO331" s="2">
        <v>0</v>
      </c>
      <c r="CP331" s="2">
        <f t="shared" si="342"/>
        <v>4</v>
      </c>
      <c r="CQ331" s="2">
        <f t="shared" si="343"/>
        <v>6.22</v>
      </c>
      <c r="CR331" s="2">
        <f t="shared" si="344"/>
        <v>0</v>
      </c>
      <c r="CS331" s="2">
        <f t="shared" si="345"/>
        <v>0</v>
      </c>
      <c r="CT331" s="2">
        <f t="shared" si="346"/>
        <v>0</v>
      </c>
      <c r="CU331" s="2">
        <f t="shared" si="347"/>
        <v>0</v>
      </c>
      <c r="CV331" s="2">
        <f t="shared" si="348"/>
        <v>0</v>
      </c>
      <c r="CW331" s="2">
        <f t="shared" si="349"/>
        <v>0</v>
      </c>
      <c r="CX331" s="2">
        <f t="shared" si="350"/>
        <v>0</v>
      </c>
      <c r="CY331" s="2">
        <f>(((S331+(R331*IF(0,0,1)))*AT331)/100)</f>
        <v>0</v>
      </c>
      <c r="CZ331" s="2">
        <f>(((S331+(R331*IF(0,0,1)))*AU331)/100)</f>
        <v>0</v>
      </c>
      <c r="DA331" s="2"/>
      <c r="DB331" s="2"/>
      <c r="DC331" s="2" t="s">
        <v>6</v>
      </c>
      <c r="DD331" s="2" t="s">
        <v>6</v>
      </c>
      <c r="DE331" s="2" t="s">
        <v>6</v>
      </c>
      <c r="DF331" s="2" t="s">
        <v>6</v>
      </c>
      <c r="DG331" s="2" t="s">
        <v>6</v>
      </c>
      <c r="DH331" s="2" t="s">
        <v>6</v>
      </c>
      <c r="DI331" s="2" t="s">
        <v>6</v>
      </c>
      <c r="DJ331" s="2" t="s">
        <v>6</v>
      </c>
      <c r="DK331" s="2" t="s">
        <v>6</v>
      </c>
      <c r="DL331" s="2" t="s">
        <v>6</v>
      </c>
      <c r="DM331" s="2" t="s">
        <v>6</v>
      </c>
      <c r="DN331" s="2">
        <v>0</v>
      </c>
      <c r="DO331" s="2">
        <v>0</v>
      </c>
      <c r="DP331" s="2">
        <v>1</v>
      </c>
      <c r="DQ331" s="2">
        <v>1</v>
      </c>
      <c r="DR331" s="2"/>
      <c r="DS331" s="2"/>
      <c r="DT331" s="2"/>
      <c r="DU331" s="2">
        <v>1007</v>
      </c>
      <c r="DV331" s="2" t="s">
        <v>32</v>
      </c>
      <c r="DW331" s="2" t="s">
        <v>32</v>
      </c>
      <c r="DX331" s="2">
        <v>1</v>
      </c>
      <c r="DY331" s="2"/>
      <c r="DZ331" s="2" t="s">
        <v>6</v>
      </c>
      <c r="EA331" s="2" t="s">
        <v>6</v>
      </c>
      <c r="EB331" s="2" t="s">
        <v>6</v>
      </c>
      <c r="EC331" s="2" t="s">
        <v>6</v>
      </c>
      <c r="ED331" s="2"/>
      <c r="EE331" s="2">
        <v>54938781</v>
      </c>
      <c r="EF331" s="2">
        <v>20</v>
      </c>
      <c r="EG331" s="2" t="s">
        <v>34</v>
      </c>
      <c r="EH331" s="2">
        <v>0</v>
      </c>
      <c r="EI331" s="2" t="s">
        <v>6</v>
      </c>
      <c r="EJ331" s="2">
        <v>1</v>
      </c>
      <c r="EK331" s="2">
        <v>500001</v>
      </c>
      <c r="EL331" s="2" t="s">
        <v>35</v>
      </c>
      <c r="EM331" s="2" t="s">
        <v>36</v>
      </c>
      <c r="EN331" s="2"/>
      <c r="EO331" s="2" t="s">
        <v>6</v>
      </c>
      <c r="EP331" s="2"/>
      <c r="EQ331" s="2">
        <v>0</v>
      </c>
      <c r="ER331" s="2">
        <v>6.22</v>
      </c>
      <c r="ES331" s="110">
        <f>'1.Лок.смета.и.Акт'!F636</f>
        <v>6.22</v>
      </c>
      <c r="ET331" s="2">
        <v>0</v>
      </c>
      <c r="EU331" s="2">
        <v>0</v>
      </c>
      <c r="EV331" s="2">
        <v>0</v>
      </c>
      <c r="EW331" s="2">
        <v>0</v>
      </c>
      <c r="EX331" s="2">
        <v>0</v>
      </c>
      <c r="EY331" s="2"/>
      <c r="EZ331" s="2"/>
      <c r="FA331" s="2"/>
      <c r="FB331" s="2"/>
      <c r="FC331" s="2"/>
      <c r="FD331" s="2"/>
      <c r="FE331" s="2"/>
      <c r="FF331" s="2"/>
      <c r="FG331" s="2"/>
      <c r="FH331" s="2"/>
      <c r="FI331" s="2"/>
      <c r="FJ331" s="2"/>
      <c r="FK331" s="2"/>
      <c r="FL331" s="2"/>
      <c r="FM331" s="2"/>
      <c r="FN331" s="2"/>
      <c r="FO331" s="2"/>
      <c r="FP331" s="2"/>
      <c r="FQ331" s="2">
        <v>0</v>
      </c>
      <c r="FR331" s="2">
        <f t="shared" si="351"/>
        <v>0</v>
      </c>
      <c r="FS331" s="2">
        <v>0</v>
      </c>
      <c r="FT331" s="2"/>
      <c r="FU331" s="2"/>
      <c r="FV331" s="2"/>
      <c r="FW331" s="2"/>
      <c r="FX331" s="2">
        <v>0</v>
      </c>
      <c r="FY331" s="2">
        <v>0</v>
      </c>
      <c r="FZ331" s="2"/>
      <c r="GA331" s="2" t="s">
        <v>6</v>
      </c>
      <c r="GB331" s="2"/>
      <c r="GC331" s="2"/>
      <c r="GD331" s="2">
        <v>1</v>
      </c>
      <c r="GE331" s="2"/>
      <c r="GF331" s="2">
        <v>-394915385</v>
      </c>
      <c r="GG331" s="2">
        <v>2</v>
      </c>
      <c r="GH331" s="2">
        <v>1</v>
      </c>
      <c r="GI331" s="2">
        <v>-2</v>
      </c>
      <c r="GJ331" s="2">
        <v>0</v>
      </c>
      <c r="GK331" s="2">
        <v>0</v>
      </c>
      <c r="GL331" s="2">
        <f t="shared" si="352"/>
        <v>0</v>
      </c>
      <c r="GM331" s="2">
        <f t="shared" si="353"/>
        <v>4</v>
      </c>
      <c r="GN331" s="2">
        <f t="shared" si="354"/>
        <v>4</v>
      </c>
      <c r="GO331" s="2">
        <f t="shared" si="355"/>
        <v>0</v>
      </c>
      <c r="GP331" s="2">
        <f t="shared" si="356"/>
        <v>0</v>
      </c>
      <c r="GQ331" s="2"/>
      <c r="GR331" s="2">
        <v>0</v>
      </c>
      <c r="GS331" s="2">
        <v>3</v>
      </c>
      <c r="GT331" s="2">
        <v>0</v>
      </c>
      <c r="GU331" s="2" t="s">
        <v>6</v>
      </c>
      <c r="GV331" s="2">
        <f t="shared" si="364"/>
        <v>0</v>
      </c>
      <c r="GW331" s="2">
        <v>1</v>
      </c>
      <c r="GX331" s="2">
        <f t="shared" si="357"/>
        <v>0</v>
      </c>
      <c r="GY331" s="2"/>
      <c r="GZ331" s="2"/>
      <c r="HA331" s="2">
        <v>0</v>
      </c>
      <c r="HB331" s="2">
        <v>0</v>
      </c>
      <c r="HC331" s="2">
        <f t="shared" si="358"/>
        <v>0</v>
      </c>
      <c r="HD331" s="2"/>
      <c r="HE331" s="2" t="s">
        <v>6</v>
      </c>
      <c r="HF331" s="2" t="s">
        <v>6</v>
      </c>
      <c r="HG331" s="2"/>
      <c r="HH331" s="2"/>
      <c r="HI331" s="2"/>
      <c r="HJ331" s="2"/>
      <c r="HK331" s="2"/>
      <c r="HL331" s="2"/>
      <c r="HM331" s="2" t="s">
        <v>6</v>
      </c>
      <c r="HN331" s="2" t="s">
        <v>6</v>
      </c>
      <c r="HO331" s="2" t="s">
        <v>6</v>
      </c>
      <c r="HP331" s="2" t="s">
        <v>6</v>
      </c>
      <c r="HQ331" s="2" t="s">
        <v>6</v>
      </c>
      <c r="HR331" s="2"/>
      <c r="HS331" s="2"/>
      <c r="HT331" s="2"/>
      <c r="HU331" s="2"/>
      <c r="HV331" s="2"/>
      <c r="HW331" s="2"/>
      <c r="HX331" s="2"/>
      <c r="HY331" s="2"/>
      <c r="HZ331" s="2"/>
      <c r="IA331" s="2"/>
      <c r="IB331" s="2"/>
      <c r="IC331" s="2"/>
      <c r="ID331" s="2"/>
      <c r="IE331" s="2"/>
      <c r="IF331" s="2">
        <v>-1</v>
      </c>
      <c r="IG331" s="2"/>
      <c r="IH331" s="2"/>
      <c r="II331" s="2"/>
      <c r="IJ331" s="2"/>
      <c r="IK331" s="2">
        <v>0</v>
      </c>
      <c r="IL331" s="2"/>
      <c r="IM331" s="2"/>
      <c r="IN331" s="2"/>
      <c r="IO331" s="2"/>
      <c r="IP331" s="2"/>
      <c r="IQ331" s="2"/>
      <c r="IR331" s="2"/>
      <c r="IS331" s="2"/>
      <c r="IT331" s="2"/>
      <c r="IU331" s="2"/>
    </row>
    <row r="332" spans="1:255" x14ac:dyDescent="0.2">
      <c r="A332">
        <v>18</v>
      </c>
      <c r="B332">
        <v>1</v>
      </c>
      <c r="C332">
        <v>562</v>
      </c>
      <c r="E332" t="s">
        <v>467</v>
      </c>
      <c r="F332" t="e">
        <f>'2.Лок.смета.и.Акт'!#REF!</f>
        <v>#REF!</v>
      </c>
      <c r="G332" t="s">
        <v>250</v>
      </c>
      <c r="H332" t="s">
        <v>32</v>
      </c>
      <c r="I332">
        <f>I330*J332</f>
        <v>0.57950999999999997</v>
      </c>
      <c r="J332">
        <v>1.3699999999999999</v>
      </c>
      <c r="K332">
        <v>1.37</v>
      </c>
      <c r="O332">
        <f t="shared" si="328"/>
        <v>27</v>
      </c>
      <c r="P332">
        <f t="shared" si="329"/>
        <v>27</v>
      </c>
      <c r="Q332">
        <f t="shared" si="330"/>
        <v>0</v>
      </c>
      <c r="R332">
        <f t="shared" si="331"/>
        <v>0</v>
      </c>
      <c r="S332">
        <f t="shared" si="332"/>
        <v>0</v>
      </c>
      <c r="T332">
        <f t="shared" si="333"/>
        <v>0</v>
      </c>
      <c r="U332">
        <f t="shared" si="334"/>
        <v>0</v>
      </c>
      <c r="V332">
        <f t="shared" si="335"/>
        <v>0</v>
      </c>
      <c r="W332">
        <f t="shared" si="336"/>
        <v>0</v>
      </c>
      <c r="X332">
        <f t="shared" si="337"/>
        <v>0</v>
      </c>
      <c r="Y332">
        <f t="shared" si="338"/>
        <v>0</v>
      </c>
      <c r="AA332">
        <v>86295184</v>
      </c>
      <c r="AB332">
        <f t="shared" si="339"/>
        <v>6.08</v>
      </c>
      <c r="AC332">
        <f t="shared" si="369"/>
        <v>6.08</v>
      </c>
      <c r="AD332">
        <f t="shared" si="370"/>
        <v>0</v>
      </c>
      <c r="AE332">
        <f t="shared" si="371"/>
        <v>0</v>
      </c>
      <c r="AF332">
        <f t="shared" si="372"/>
        <v>0</v>
      </c>
      <c r="AG332">
        <f t="shared" si="340"/>
        <v>0</v>
      </c>
      <c r="AH332">
        <f t="shared" si="373"/>
        <v>0</v>
      </c>
      <c r="AI332">
        <f t="shared" si="374"/>
        <v>0</v>
      </c>
      <c r="AJ332">
        <f t="shared" si="341"/>
        <v>0</v>
      </c>
      <c r="AK332">
        <v>6.080000000000001</v>
      </c>
      <c r="AL332">
        <v>6.080000000000001</v>
      </c>
      <c r="AM332">
        <v>0</v>
      </c>
      <c r="AN332">
        <v>0</v>
      </c>
      <c r="AO332">
        <v>0</v>
      </c>
      <c r="AP332">
        <v>0</v>
      </c>
      <c r="AQ332">
        <v>0</v>
      </c>
      <c r="AR332">
        <v>0</v>
      </c>
      <c r="AS332">
        <v>0</v>
      </c>
      <c r="AT332">
        <v>0</v>
      </c>
      <c r="AU332">
        <v>0</v>
      </c>
      <c r="AV332">
        <v>1</v>
      </c>
      <c r="AW332">
        <v>1</v>
      </c>
      <c r="AZ332">
        <v>1</v>
      </c>
      <c r="BA332">
        <v>1</v>
      </c>
      <c r="BB332">
        <v>1</v>
      </c>
      <c r="BC332">
        <v>7.56</v>
      </c>
      <c r="BD332" t="s">
        <v>6</v>
      </c>
      <c r="BE332" t="s">
        <v>6</v>
      </c>
      <c r="BF332" t="s">
        <v>6</v>
      </c>
      <c r="BG332" t="s">
        <v>6</v>
      </c>
      <c r="BH332">
        <v>3</v>
      </c>
      <c r="BI332">
        <v>1</v>
      </c>
      <c r="BJ332" t="s">
        <v>251</v>
      </c>
      <c r="BM332">
        <v>500001</v>
      </c>
      <c r="BN332">
        <v>0</v>
      </c>
      <c r="BO332" t="s">
        <v>6</v>
      </c>
      <c r="BP332">
        <v>0</v>
      </c>
      <c r="BQ332">
        <v>20</v>
      </c>
      <c r="BR332">
        <v>0</v>
      </c>
      <c r="BS332">
        <v>1</v>
      </c>
      <c r="BT332">
        <v>1</v>
      </c>
      <c r="BU332">
        <v>1</v>
      </c>
      <c r="BV332">
        <v>1</v>
      </c>
      <c r="BW332">
        <v>1</v>
      </c>
      <c r="BX332">
        <v>1</v>
      </c>
      <c r="BY332" t="s">
        <v>6</v>
      </c>
      <c r="BZ332">
        <v>0</v>
      </c>
      <c r="CA332">
        <v>0</v>
      </c>
      <c r="CB332" t="s">
        <v>6</v>
      </c>
      <c r="CE332">
        <v>0</v>
      </c>
      <c r="CF332">
        <v>0</v>
      </c>
      <c r="CG332">
        <v>0</v>
      </c>
      <c r="CM332">
        <v>0</v>
      </c>
      <c r="CN332" t="s">
        <v>6</v>
      </c>
      <c r="CO332">
        <v>0</v>
      </c>
      <c r="CP332">
        <f t="shared" si="342"/>
        <v>27</v>
      </c>
      <c r="CQ332">
        <f t="shared" si="343"/>
        <v>45.964799999999997</v>
      </c>
      <c r="CR332">
        <f t="shared" si="344"/>
        <v>0</v>
      </c>
      <c r="CS332">
        <f t="shared" si="345"/>
        <v>0</v>
      </c>
      <c r="CT332">
        <f t="shared" si="346"/>
        <v>0</v>
      </c>
      <c r="CU332">
        <f t="shared" si="347"/>
        <v>0</v>
      </c>
      <c r="CV332">
        <f t="shared" si="348"/>
        <v>0</v>
      </c>
      <c r="CW332">
        <f t="shared" si="349"/>
        <v>0</v>
      </c>
      <c r="CX332">
        <f t="shared" si="350"/>
        <v>0</v>
      </c>
      <c r="CY332">
        <f>(S332+R332)*(BZ332/100)</f>
        <v>0</v>
      </c>
      <c r="CZ332">
        <f>(S332+R332)*(CA332/100)</f>
        <v>0</v>
      </c>
      <c r="DC332" t="s">
        <v>6</v>
      </c>
      <c r="DD332" t="s">
        <v>6</v>
      </c>
      <c r="DE332" t="s">
        <v>6</v>
      </c>
      <c r="DF332" t="s">
        <v>6</v>
      </c>
      <c r="DG332" t="s">
        <v>6</v>
      </c>
      <c r="DH332" t="s">
        <v>6</v>
      </c>
      <c r="DI332" t="s">
        <v>6</v>
      </c>
      <c r="DJ332" t="s">
        <v>6</v>
      </c>
      <c r="DK332" t="s">
        <v>6</v>
      </c>
      <c r="DL332" t="s">
        <v>6</v>
      </c>
      <c r="DM332" t="s">
        <v>6</v>
      </c>
      <c r="DN332">
        <v>0</v>
      </c>
      <c r="DO332">
        <v>0</v>
      </c>
      <c r="DP332">
        <v>1</v>
      </c>
      <c r="DQ332">
        <v>1</v>
      </c>
      <c r="DU332">
        <v>1007</v>
      </c>
      <c r="DV332" t="s">
        <v>32</v>
      </c>
      <c r="DW332" t="e">
        <f>'2.Лок.смета.и.Акт'!#REF!</f>
        <v>#REF!</v>
      </c>
      <c r="DX332">
        <v>1</v>
      </c>
      <c r="DZ332" t="s">
        <v>6</v>
      </c>
      <c r="EA332" t="s">
        <v>6</v>
      </c>
      <c r="EB332" t="s">
        <v>6</v>
      </c>
      <c r="EC332" t="s">
        <v>6</v>
      </c>
      <c r="EE332">
        <v>54938781</v>
      </c>
      <c r="EF332">
        <v>20</v>
      </c>
      <c r="EG332" t="s">
        <v>34</v>
      </c>
      <c r="EH332">
        <v>0</v>
      </c>
      <c r="EI332" t="s">
        <v>6</v>
      </c>
      <c r="EJ332">
        <v>1</v>
      </c>
      <c r="EK332">
        <v>500001</v>
      </c>
      <c r="EL332" t="s">
        <v>35</v>
      </c>
      <c r="EM332" t="s">
        <v>36</v>
      </c>
      <c r="EO332" t="s">
        <v>6</v>
      </c>
      <c r="EQ332">
        <v>0</v>
      </c>
      <c r="ER332">
        <v>43.3</v>
      </c>
      <c r="ES332">
        <v>6.080000000000001</v>
      </c>
      <c r="ET332">
        <v>0</v>
      </c>
      <c r="EU332">
        <v>0</v>
      </c>
      <c r="EV332">
        <v>0</v>
      </c>
      <c r="EW332">
        <v>0</v>
      </c>
      <c r="EX332">
        <v>0</v>
      </c>
      <c r="EZ332">
        <v>5</v>
      </c>
      <c r="FC332">
        <v>0</v>
      </c>
      <c r="FD332">
        <v>18</v>
      </c>
      <c r="FF332">
        <v>43.3</v>
      </c>
      <c r="FQ332">
        <v>0</v>
      </c>
      <c r="FR332">
        <f t="shared" si="351"/>
        <v>0</v>
      </c>
      <c r="FS332">
        <v>0</v>
      </c>
      <c r="FX332">
        <v>0</v>
      </c>
      <c r="FY332">
        <v>0</v>
      </c>
      <c r="GA332" t="s">
        <v>252</v>
      </c>
      <c r="GD332">
        <v>1</v>
      </c>
      <c r="GF332">
        <v>-394915385</v>
      </c>
      <c r="GG332">
        <v>2</v>
      </c>
      <c r="GH332">
        <v>3</v>
      </c>
      <c r="GI332">
        <v>5</v>
      </c>
      <c r="GJ332">
        <v>0</v>
      </c>
      <c r="GK332">
        <v>0</v>
      </c>
      <c r="GL332">
        <f t="shared" si="352"/>
        <v>0</v>
      </c>
      <c r="GM332">
        <f t="shared" si="353"/>
        <v>27</v>
      </c>
      <c r="GN332">
        <f t="shared" si="354"/>
        <v>27</v>
      </c>
      <c r="GO332">
        <f t="shared" si="355"/>
        <v>0</v>
      </c>
      <c r="GP332">
        <f t="shared" si="356"/>
        <v>0</v>
      </c>
      <c r="GR332">
        <v>1</v>
      </c>
      <c r="GS332">
        <v>1</v>
      </c>
      <c r="GT332">
        <v>0</v>
      </c>
      <c r="GU332" t="s">
        <v>6</v>
      </c>
      <c r="GV332">
        <f t="shared" si="364"/>
        <v>0</v>
      </c>
      <c r="GW332">
        <v>1</v>
      </c>
      <c r="GX332">
        <f t="shared" si="357"/>
        <v>0</v>
      </c>
      <c r="HA332">
        <v>0</v>
      </c>
      <c r="HB332">
        <v>0</v>
      </c>
      <c r="HC332">
        <f t="shared" si="358"/>
        <v>0</v>
      </c>
      <c r="HE332" t="s">
        <v>38</v>
      </c>
      <c r="HF332" t="s">
        <v>39</v>
      </c>
      <c r="HM332" t="s">
        <v>6</v>
      </c>
      <c r="HN332" t="s">
        <v>6</v>
      </c>
      <c r="HO332" t="s">
        <v>6</v>
      </c>
      <c r="HP332" t="s">
        <v>6</v>
      </c>
      <c r="HQ332" t="s">
        <v>6</v>
      </c>
      <c r="IF332">
        <v>-1</v>
      </c>
      <c r="IK332">
        <v>0</v>
      </c>
    </row>
    <row r="333" spans="1:255" x14ac:dyDescent="0.2">
      <c r="A333" s="2">
        <v>18</v>
      </c>
      <c r="B333" s="2">
        <v>1</v>
      </c>
      <c r="C333" s="2">
        <v>546</v>
      </c>
      <c r="D333" s="2"/>
      <c r="E333" s="2" t="s">
        <v>468</v>
      </c>
      <c r="F333" s="2" t="s">
        <v>89</v>
      </c>
      <c r="G333" s="2" t="s">
        <v>90</v>
      </c>
      <c r="H333" s="2" t="s">
        <v>63</v>
      </c>
      <c r="I333" s="2">
        <f>I329*J333</f>
        <v>1.6919999999999999E-3</v>
      </c>
      <c r="J333" s="216">
        <f>'5.Ведомость_списания'!F160</f>
        <v>4.0000000000000001E-3</v>
      </c>
      <c r="K333" s="2">
        <v>4.0000000000000001E-3</v>
      </c>
      <c r="L333" s="2"/>
      <c r="M333" s="2"/>
      <c r="N333" s="2"/>
      <c r="O333" s="2">
        <f t="shared" si="328"/>
        <v>18</v>
      </c>
      <c r="P333" s="2">
        <f t="shared" si="329"/>
        <v>18</v>
      </c>
      <c r="Q333" s="2">
        <f t="shared" si="330"/>
        <v>0</v>
      </c>
      <c r="R333" s="2">
        <f t="shared" si="331"/>
        <v>0</v>
      </c>
      <c r="S333" s="2">
        <f t="shared" si="332"/>
        <v>0</v>
      </c>
      <c r="T333" s="2">
        <f t="shared" si="333"/>
        <v>0</v>
      </c>
      <c r="U333" s="2">
        <f t="shared" si="334"/>
        <v>0</v>
      </c>
      <c r="V333" s="2">
        <f t="shared" si="335"/>
        <v>0</v>
      </c>
      <c r="W333" s="2">
        <f t="shared" si="336"/>
        <v>0</v>
      </c>
      <c r="X333" s="2">
        <f t="shared" si="337"/>
        <v>0</v>
      </c>
      <c r="Y333" s="2">
        <f t="shared" si="338"/>
        <v>0</v>
      </c>
      <c r="Z333" s="2"/>
      <c r="AA333" s="2">
        <v>86295183</v>
      </c>
      <c r="AB333" s="2">
        <f t="shared" si="339"/>
        <v>10380</v>
      </c>
      <c r="AC333" s="2">
        <f t="shared" si="369"/>
        <v>10380</v>
      </c>
      <c r="AD333" s="2">
        <f t="shared" si="370"/>
        <v>0</v>
      </c>
      <c r="AE333" s="2">
        <f t="shared" si="371"/>
        <v>0</v>
      </c>
      <c r="AF333" s="2">
        <f t="shared" si="372"/>
        <v>0</v>
      </c>
      <c r="AG333" s="2">
        <f t="shared" si="340"/>
        <v>0</v>
      </c>
      <c r="AH333" s="2">
        <f t="shared" si="373"/>
        <v>0</v>
      </c>
      <c r="AI333" s="2">
        <f t="shared" si="374"/>
        <v>0</v>
      </c>
      <c r="AJ333" s="2">
        <f t="shared" si="341"/>
        <v>0</v>
      </c>
      <c r="AK333" s="2">
        <v>10380</v>
      </c>
      <c r="AL333" s="110">
        <f>'1.Лок.смета.и.Акт'!F638</f>
        <v>10380</v>
      </c>
      <c r="AM333" s="2">
        <v>0</v>
      </c>
      <c r="AN333" s="2">
        <v>0</v>
      </c>
      <c r="AO333" s="2">
        <v>0</v>
      </c>
      <c r="AP333" s="2">
        <v>0</v>
      </c>
      <c r="AQ333" s="2">
        <v>0</v>
      </c>
      <c r="AR333" s="2">
        <v>0</v>
      </c>
      <c r="AS333" s="2">
        <v>0</v>
      </c>
      <c r="AT333" s="2">
        <v>0</v>
      </c>
      <c r="AU333" s="2">
        <v>0</v>
      </c>
      <c r="AV333" s="2">
        <v>1</v>
      </c>
      <c r="AW333" s="2">
        <v>1</v>
      </c>
      <c r="AX333" s="2"/>
      <c r="AY333" s="2"/>
      <c r="AZ333" s="2">
        <v>1</v>
      </c>
      <c r="BA333" s="2">
        <v>1</v>
      </c>
      <c r="BB333" s="2">
        <v>1</v>
      </c>
      <c r="BC333" s="2">
        <v>1</v>
      </c>
      <c r="BD333" s="2" t="s">
        <v>6</v>
      </c>
      <c r="BE333" s="2" t="s">
        <v>6</v>
      </c>
      <c r="BF333" s="2" t="s">
        <v>6</v>
      </c>
      <c r="BG333" s="2" t="s">
        <v>6</v>
      </c>
      <c r="BH333" s="2">
        <v>3</v>
      </c>
      <c r="BI333" s="2">
        <v>1</v>
      </c>
      <c r="BJ333" s="2" t="s">
        <v>91</v>
      </c>
      <c r="BK333" s="2"/>
      <c r="BL333" s="2"/>
      <c r="BM333" s="2">
        <v>500001</v>
      </c>
      <c r="BN333" s="2">
        <v>0</v>
      </c>
      <c r="BO333" s="2" t="s">
        <v>6</v>
      </c>
      <c r="BP333" s="2">
        <v>0</v>
      </c>
      <c r="BQ333" s="2">
        <v>20</v>
      </c>
      <c r="BR333" s="2">
        <v>0</v>
      </c>
      <c r="BS333" s="2">
        <v>1</v>
      </c>
      <c r="BT333" s="2">
        <v>1</v>
      </c>
      <c r="BU333" s="2">
        <v>1</v>
      </c>
      <c r="BV333" s="2">
        <v>1</v>
      </c>
      <c r="BW333" s="2">
        <v>1</v>
      </c>
      <c r="BX333" s="2">
        <v>1</v>
      </c>
      <c r="BY333" s="2" t="s">
        <v>6</v>
      </c>
      <c r="BZ333" s="2">
        <v>0</v>
      </c>
      <c r="CA333" s="2">
        <v>0</v>
      </c>
      <c r="CB333" s="2" t="s">
        <v>6</v>
      </c>
      <c r="CC333" s="2"/>
      <c r="CD333" s="2"/>
      <c r="CE333" s="2">
        <v>0</v>
      </c>
      <c r="CF333" s="2">
        <v>0</v>
      </c>
      <c r="CG333" s="2">
        <v>0</v>
      </c>
      <c r="CH333" s="2"/>
      <c r="CI333" s="2"/>
      <c r="CJ333" s="2"/>
      <c r="CK333" s="2"/>
      <c r="CL333" s="2"/>
      <c r="CM333" s="2">
        <v>0</v>
      </c>
      <c r="CN333" s="2" t="s">
        <v>6</v>
      </c>
      <c r="CO333" s="2">
        <v>0</v>
      </c>
      <c r="CP333" s="2">
        <f t="shared" si="342"/>
        <v>18</v>
      </c>
      <c r="CQ333" s="2">
        <f t="shared" si="343"/>
        <v>10380</v>
      </c>
      <c r="CR333" s="2">
        <f t="shared" si="344"/>
        <v>0</v>
      </c>
      <c r="CS333" s="2">
        <f t="shared" si="345"/>
        <v>0</v>
      </c>
      <c r="CT333" s="2">
        <f t="shared" si="346"/>
        <v>0</v>
      </c>
      <c r="CU333" s="2">
        <f t="shared" si="347"/>
        <v>0</v>
      </c>
      <c r="CV333" s="2">
        <f t="shared" si="348"/>
        <v>0</v>
      </c>
      <c r="CW333" s="2">
        <f t="shared" si="349"/>
        <v>0</v>
      </c>
      <c r="CX333" s="2">
        <f t="shared" si="350"/>
        <v>0</v>
      </c>
      <c r="CY333" s="2">
        <f>(((S333+(R333*IF(0,0,1)))*AT333)/100)</f>
        <v>0</v>
      </c>
      <c r="CZ333" s="2">
        <f>(((S333+(R333*IF(0,0,1)))*AU333)/100)</f>
        <v>0</v>
      </c>
      <c r="DA333" s="2"/>
      <c r="DB333" s="2"/>
      <c r="DC333" s="2" t="s">
        <v>6</v>
      </c>
      <c r="DD333" s="2" t="s">
        <v>6</v>
      </c>
      <c r="DE333" s="2" t="s">
        <v>6</v>
      </c>
      <c r="DF333" s="2" t="s">
        <v>6</v>
      </c>
      <c r="DG333" s="2" t="s">
        <v>6</v>
      </c>
      <c r="DH333" s="2" t="s">
        <v>6</v>
      </c>
      <c r="DI333" s="2" t="s">
        <v>6</v>
      </c>
      <c r="DJ333" s="2" t="s">
        <v>6</v>
      </c>
      <c r="DK333" s="2" t="s">
        <v>6</v>
      </c>
      <c r="DL333" s="2" t="s">
        <v>6</v>
      </c>
      <c r="DM333" s="2" t="s">
        <v>6</v>
      </c>
      <c r="DN333" s="2">
        <v>0</v>
      </c>
      <c r="DO333" s="2">
        <v>0</v>
      </c>
      <c r="DP333" s="2">
        <v>1</v>
      </c>
      <c r="DQ333" s="2">
        <v>1</v>
      </c>
      <c r="DR333" s="2"/>
      <c r="DS333" s="2"/>
      <c r="DT333" s="2"/>
      <c r="DU333" s="2">
        <v>1009</v>
      </c>
      <c r="DV333" s="2" t="s">
        <v>63</v>
      </c>
      <c r="DW333" s="2" t="s">
        <v>63</v>
      </c>
      <c r="DX333" s="2">
        <v>1000</v>
      </c>
      <c r="DY333" s="2"/>
      <c r="DZ333" s="2" t="s">
        <v>6</v>
      </c>
      <c r="EA333" s="2" t="s">
        <v>6</v>
      </c>
      <c r="EB333" s="2" t="s">
        <v>6</v>
      </c>
      <c r="EC333" s="2" t="s">
        <v>6</v>
      </c>
      <c r="ED333" s="2"/>
      <c r="EE333" s="2">
        <v>54938781</v>
      </c>
      <c r="EF333" s="2">
        <v>20</v>
      </c>
      <c r="EG333" s="2" t="s">
        <v>34</v>
      </c>
      <c r="EH333" s="2">
        <v>0</v>
      </c>
      <c r="EI333" s="2" t="s">
        <v>6</v>
      </c>
      <c r="EJ333" s="2">
        <v>1</v>
      </c>
      <c r="EK333" s="2">
        <v>500001</v>
      </c>
      <c r="EL333" s="2" t="s">
        <v>35</v>
      </c>
      <c r="EM333" s="2" t="s">
        <v>36</v>
      </c>
      <c r="EN333" s="2"/>
      <c r="EO333" s="2" t="s">
        <v>6</v>
      </c>
      <c r="EP333" s="2"/>
      <c r="EQ333" s="2">
        <v>0</v>
      </c>
      <c r="ER333" s="2">
        <v>10380</v>
      </c>
      <c r="ES333" s="110">
        <f>'1.Лок.смета.и.Акт'!F638</f>
        <v>10380</v>
      </c>
      <c r="ET333" s="2">
        <v>0</v>
      </c>
      <c r="EU333" s="2">
        <v>0</v>
      </c>
      <c r="EV333" s="2">
        <v>0</v>
      </c>
      <c r="EW333" s="2">
        <v>0</v>
      </c>
      <c r="EX333" s="2">
        <v>0</v>
      </c>
      <c r="EY333" s="2"/>
      <c r="EZ333" s="2"/>
      <c r="FA333" s="2"/>
      <c r="FB333" s="2"/>
      <c r="FC333" s="2"/>
      <c r="FD333" s="2"/>
      <c r="FE333" s="2"/>
      <c r="FF333" s="2"/>
      <c r="FG333" s="2"/>
      <c r="FH333" s="2"/>
      <c r="FI333" s="2"/>
      <c r="FJ333" s="2"/>
      <c r="FK333" s="2"/>
      <c r="FL333" s="2"/>
      <c r="FM333" s="2"/>
      <c r="FN333" s="2"/>
      <c r="FO333" s="2"/>
      <c r="FP333" s="2"/>
      <c r="FQ333" s="2">
        <v>0</v>
      </c>
      <c r="FR333" s="2">
        <f t="shared" si="351"/>
        <v>0</v>
      </c>
      <c r="FS333" s="2">
        <v>0</v>
      </c>
      <c r="FT333" s="2"/>
      <c r="FU333" s="2"/>
      <c r="FV333" s="2"/>
      <c r="FW333" s="2"/>
      <c r="FX333" s="2">
        <v>0</v>
      </c>
      <c r="FY333" s="2">
        <v>0</v>
      </c>
      <c r="FZ333" s="2"/>
      <c r="GA333" s="2" t="s">
        <v>6</v>
      </c>
      <c r="GB333" s="2"/>
      <c r="GC333" s="2"/>
      <c r="GD333" s="2">
        <v>1</v>
      </c>
      <c r="GE333" s="2"/>
      <c r="GF333" s="2">
        <v>1570490953</v>
      </c>
      <c r="GG333" s="2">
        <v>2</v>
      </c>
      <c r="GH333" s="2">
        <v>0</v>
      </c>
      <c r="GI333" s="2">
        <v>-2</v>
      </c>
      <c r="GJ333" s="2">
        <v>0</v>
      </c>
      <c r="GK333" s="2">
        <v>0</v>
      </c>
      <c r="GL333" s="2">
        <f t="shared" si="352"/>
        <v>0</v>
      </c>
      <c r="GM333" s="2">
        <f t="shared" si="353"/>
        <v>18</v>
      </c>
      <c r="GN333" s="2">
        <f t="shared" si="354"/>
        <v>18</v>
      </c>
      <c r="GO333" s="2">
        <f t="shared" si="355"/>
        <v>0</v>
      </c>
      <c r="GP333" s="2">
        <f t="shared" si="356"/>
        <v>0</v>
      </c>
      <c r="GQ333" s="2"/>
      <c r="GR333" s="2">
        <v>0</v>
      </c>
      <c r="GS333" s="2">
        <v>3</v>
      </c>
      <c r="GT333" s="2">
        <v>0</v>
      </c>
      <c r="GU333" s="2" t="s">
        <v>6</v>
      </c>
      <c r="GV333" s="2">
        <f t="shared" si="364"/>
        <v>0</v>
      </c>
      <c r="GW333" s="2">
        <v>1</v>
      </c>
      <c r="GX333" s="2">
        <f t="shared" si="357"/>
        <v>0</v>
      </c>
      <c r="GY333" s="2"/>
      <c r="GZ333" s="2"/>
      <c r="HA333" s="2">
        <v>0</v>
      </c>
      <c r="HB333" s="2">
        <v>0</v>
      </c>
      <c r="HC333" s="2">
        <f t="shared" si="358"/>
        <v>0</v>
      </c>
      <c r="HD333" s="2"/>
      <c r="HE333" s="2" t="s">
        <v>6</v>
      </c>
      <c r="HF333" s="2" t="s">
        <v>6</v>
      </c>
      <c r="HG333" s="2"/>
      <c r="HH333" s="2"/>
      <c r="HI333" s="2"/>
      <c r="HJ333" s="2"/>
      <c r="HK333" s="2"/>
      <c r="HL333" s="2"/>
      <c r="HM333" s="2" t="s">
        <v>6</v>
      </c>
      <c r="HN333" s="2" t="s">
        <v>6</v>
      </c>
      <c r="HO333" s="2" t="s">
        <v>6</v>
      </c>
      <c r="HP333" s="2" t="s">
        <v>6</v>
      </c>
      <c r="HQ333" s="2" t="s">
        <v>6</v>
      </c>
      <c r="HR333" s="2"/>
      <c r="HS333" s="2"/>
      <c r="HT333" s="2"/>
      <c r="HU333" s="2"/>
      <c r="HV333" s="2"/>
      <c r="HW333" s="2"/>
      <c r="HX333" s="2"/>
      <c r="HY333" s="2"/>
      <c r="HZ333" s="2"/>
      <c r="IA333" s="2"/>
      <c r="IB333" s="2"/>
      <c r="IC333" s="2"/>
      <c r="ID333" s="2"/>
      <c r="IE333" s="2"/>
      <c r="IF333" s="2">
        <v>-1</v>
      </c>
      <c r="IG333" s="2"/>
      <c r="IH333" s="2"/>
      <c r="II333" s="2"/>
      <c r="IJ333" s="2"/>
      <c r="IK333" s="2">
        <v>0</v>
      </c>
      <c r="IL333" s="2"/>
      <c r="IM333" s="2"/>
      <c r="IN333" s="2"/>
      <c r="IO333" s="2"/>
      <c r="IP333" s="2"/>
      <c r="IQ333" s="2"/>
      <c r="IR333" s="2"/>
      <c r="IS333" s="2"/>
      <c r="IT333" s="2"/>
      <c r="IU333" s="2"/>
    </row>
    <row r="334" spans="1:255" x14ac:dyDescent="0.2">
      <c r="A334">
        <v>18</v>
      </c>
      <c r="B334">
        <v>1</v>
      </c>
      <c r="C334">
        <v>563</v>
      </c>
      <c r="E334" t="s">
        <v>468</v>
      </c>
      <c r="F334" t="e">
        <f>'2.Лок.смета.и.Акт'!#REF!</f>
        <v>#REF!</v>
      </c>
      <c r="G334" t="s">
        <v>90</v>
      </c>
      <c r="H334" t="s">
        <v>63</v>
      </c>
      <c r="I334">
        <f>I330*J334</f>
        <v>1.6919999999999999E-3</v>
      </c>
      <c r="J334">
        <v>4.0000000000000001E-3</v>
      </c>
      <c r="K334">
        <v>4.0000000000000001E-3</v>
      </c>
      <c r="O334">
        <f t="shared" si="328"/>
        <v>323</v>
      </c>
      <c r="P334">
        <f t="shared" si="329"/>
        <v>323</v>
      </c>
      <c r="Q334">
        <f t="shared" si="330"/>
        <v>0</v>
      </c>
      <c r="R334">
        <f t="shared" si="331"/>
        <v>0</v>
      </c>
      <c r="S334">
        <f t="shared" si="332"/>
        <v>0</v>
      </c>
      <c r="T334">
        <f t="shared" si="333"/>
        <v>0</v>
      </c>
      <c r="U334">
        <f t="shared" si="334"/>
        <v>0</v>
      </c>
      <c r="V334">
        <f t="shared" si="335"/>
        <v>0</v>
      </c>
      <c r="W334">
        <f t="shared" si="336"/>
        <v>0</v>
      </c>
      <c r="X334">
        <f t="shared" si="337"/>
        <v>0</v>
      </c>
      <c r="Y334">
        <f t="shared" si="338"/>
        <v>0</v>
      </c>
      <c r="AA334">
        <v>86295184</v>
      </c>
      <c r="AB334">
        <f t="shared" si="339"/>
        <v>25257.14</v>
      </c>
      <c r="AC334">
        <f t="shared" si="369"/>
        <v>25257.14</v>
      </c>
      <c r="AD334">
        <f t="shared" si="370"/>
        <v>0</v>
      </c>
      <c r="AE334">
        <f t="shared" si="371"/>
        <v>0</v>
      </c>
      <c r="AF334">
        <f t="shared" si="372"/>
        <v>0</v>
      </c>
      <c r="AG334">
        <f t="shared" si="340"/>
        <v>0</v>
      </c>
      <c r="AH334">
        <f t="shared" si="373"/>
        <v>0</v>
      </c>
      <c r="AI334">
        <f t="shared" si="374"/>
        <v>0</v>
      </c>
      <c r="AJ334">
        <f t="shared" si="341"/>
        <v>0</v>
      </c>
      <c r="AK334">
        <v>25257.140000000003</v>
      </c>
      <c r="AL334">
        <v>25257.140000000003</v>
      </c>
      <c r="AM334">
        <v>0</v>
      </c>
      <c r="AN334">
        <v>0</v>
      </c>
      <c r="AO334">
        <v>0</v>
      </c>
      <c r="AP334">
        <v>0</v>
      </c>
      <c r="AQ334">
        <v>0</v>
      </c>
      <c r="AR334">
        <v>0</v>
      </c>
      <c r="AS334">
        <v>0</v>
      </c>
      <c r="AT334">
        <v>0</v>
      </c>
      <c r="AU334">
        <v>0</v>
      </c>
      <c r="AV334">
        <v>1</v>
      </c>
      <c r="AW334">
        <v>1</v>
      </c>
      <c r="AZ334">
        <v>1</v>
      </c>
      <c r="BA334">
        <v>1</v>
      </c>
      <c r="BB334">
        <v>1</v>
      </c>
      <c r="BC334">
        <v>7.56</v>
      </c>
      <c r="BD334" t="s">
        <v>6</v>
      </c>
      <c r="BE334" t="s">
        <v>6</v>
      </c>
      <c r="BF334" t="s">
        <v>6</v>
      </c>
      <c r="BG334" t="s">
        <v>6</v>
      </c>
      <c r="BH334">
        <v>3</v>
      </c>
      <c r="BI334">
        <v>1</v>
      </c>
      <c r="BJ334" t="s">
        <v>91</v>
      </c>
      <c r="BM334">
        <v>500001</v>
      </c>
      <c r="BN334">
        <v>0</v>
      </c>
      <c r="BO334" t="s">
        <v>6</v>
      </c>
      <c r="BP334">
        <v>0</v>
      </c>
      <c r="BQ334">
        <v>20</v>
      </c>
      <c r="BR334">
        <v>0</v>
      </c>
      <c r="BS334">
        <v>1</v>
      </c>
      <c r="BT334">
        <v>1</v>
      </c>
      <c r="BU334">
        <v>1</v>
      </c>
      <c r="BV334">
        <v>1</v>
      </c>
      <c r="BW334">
        <v>1</v>
      </c>
      <c r="BX334">
        <v>1</v>
      </c>
      <c r="BY334" t="s">
        <v>6</v>
      </c>
      <c r="BZ334">
        <v>0</v>
      </c>
      <c r="CA334">
        <v>0</v>
      </c>
      <c r="CB334" t="s">
        <v>6</v>
      </c>
      <c r="CE334">
        <v>0</v>
      </c>
      <c r="CF334">
        <v>0</v>
      </c>
      <c r="CG334">
        <v>0</v>
      </c>
      <c r="CM334">
        <v>0</v>
      </c>
      <c r="CN334" t="s">
        <v>6</v>
      </c>
      <c r="CO334">
        <v>0</v>
      </c>
      <c r="CP334">
        <f t="shared" si="342"/>
        <v>323</v>
      </c>
      <c r="CQ334">
        <f t="shared" si="343"/>
        <v>190943.97839999999</v>
      </c>
      <c r="CR334">
        <f t="shared" si="344"/>
        <v>0</v>
      </c>
      <c r="CS334">
        <f t="shared" si="345"/>
        <v>0</v>
      </c>
      <c r="CT334">
        <f t="shared" si="346"/>
        <v>0</v>
      </c>
      <c r="CU334">
        <f t="shared" si="347"/>
        <v>0</v>
      </c>
      <c r="CV334">
        <f t="shared" si="348"/>
        <v>0</v>
      </c>
      <c r="CW334">
        <f t="shared" si="349"/>
        <v>0</v>
      </c>
      <c r="CX334">
        <f t="shared" si="350"/>
        <v>0</v>
      </c>
      <c r="CY334">
        <f>(S334+R334)*(BZ334/100)</f>
        <v>0</v>
      </c>
      <c r="CZ334">
        <f>(S334+R334)*(CA334/100)</f>
        <v>0</v>
      </c>
      <c r="DC334" t="s">
        <v>6</v>
      </c>
      <c r="DD334" t="s">
        <v>6</v>
      </c>
      <c r="DE334" t="s">
        <v>6</v>
      </c>
      <c r="DF334" t="s">
        <v>6</v>
      </c>
      <c r="DG334" t="s">
        <v>6</v>
      </c>
      <c r="DH334" t="s">
        <v>6</v>
      </c>
      <c r="DI334" t="s">
        <v>6</v>
      </c>
      <c r="DJ334" t="s">
        <v>6</v>
      </c>
      <c r="DK334" t="s">
        <v>6</v>
      </c>
      <c r="DL334" t="s">
        <v>6</v>
      </c>
      <c r="DM334" t="s">
        <v>6</v>
      </c>
      <c r="DN334">
        <v>0</v>
      </c>
      <c r="DO334">
        <v>0</v>
      </c>
      <c r="DP334">
        <v>1</v>
      </c>
      <c r="DQ334">
        <v>1</v>
      </c>
      <c r="DU334">
        <v>1009</v>
      </c>
      <c r="DV334" t="s">
        <v>63</v>
      </c>
      <c r="DW334" t="e">
        <f>'2.Лок.смета.и.Акт'!#REF!</f>
        <v>#REF!</v>
      </c>
      <c r="DX334">
        <v>1000</v>
      </c>
      <c r="DZ334" t="s">
        <v>6</v>
      </c>
      <c r="EA334" t="s">
        <v>6</v>
      </c>
      <c r="EB334" t="s">
        <v>6</v>
      </c>
      <c r="EC334" t="s">
        <v>6</v>
      </c>
      <c r="EE334">
        <v>54938781</v>
      </c>
      <c r="EF334">
        <v>20</v>
      </c>
      <c r="EG334" t="s">
        <v>34</v>
      </c>
      <c r="EH334">
        <v>0</v>
      </c>
      <c r="EI334" t="s">
        <v>6</v>
      </c>
      <c r="EJ334">
        <v>1</v>
      </c>
      <c r="EK334">
        <v>500001</v>
      </c>
      <c r="EL334" t="s">
        <v>35</v>
      </c>
      <c r="EM334" t="s">
        <v>36</v>
      </c>
      <c r="EO334" t="s">
        <v>6</v>
      </c>
      <c r="EQ334">
        <v>0</v>
      </c>
      <c r="ER334">
        <v>180000</v>
      </c>
      <c r="ES334">
        <v>25257.140000000003</v>
      </c>
      <c r="ET334">
        <v>0</v>
      </c>
      <c r="EU334">
        <v>0</v>
      </c>
      <c r="EV334">
        <v>0</v>
      </c>
      <c r="EW334">
        <v>0</v>
      </c>
      <c r="EX334">
        <v>0</v>
      </c>
      <c r="EZ334">
        <v>5</v>
      </c>
      <c r="FC334">
        <v>0</v>
      </c>
      <c r="FD334">
        <v>18</v>
      </c>
      <c r="FF334">
        <v>180000</v>
      </c>
      <c r="FQ334">
        <v>0</v>
      </c>
      <c r="FR334">
        <f t="shared" si="351"/>
        <v>0</v>
      </c>
      <c r="FS334">
        <v>0</v>
      </c>
      <c r="FX334">
        <v>0</v>
      </c>
      <c r="FY334">
        <v>0</v>
      </c>
      <c r="GA334" t="s">
        <v>92</v>
      </c>
      <c r="GD334">
        <v>1</v>
      </c>
      <c r="GF334">
        <v>1570490953</v>
      </c>
      <c r="GG334">
        <v>2</v>
      </c>
      <c r="GH334">
        <v>3</v>
      </c>
      <c r="GI334">
        <v>5</v>
      </c>
      <c r="GJ334">
        <v>0</v>
      </c>
      <c r="GK334">
        <v>0</v>
      </c>
      <c r="GL334">
        <f t="shared" si="352"/>
        <v>0</v>
      </c>
      <c r="GM334">
        <f t="shared" si="353"/>
        <v>323</v>
      </c>
      <c r="GN334">
        <f t="shared" si="354"/>
        <v>323</v>
      </c>
      <c r="GO334">
        <f t="shared" si="355"/>
        <v>0</v>
      </c>
      <c r="GP334">
        <f t="shared" si="356"/>
        <v>0</v>
      </c>
      <c r="GR334">
        <v>1</v>
      </c>
      <c r="GS334">
        <v>1</v>
      </c>
      <c r="GT334">
        <v>0</v>
      </c>
      <c r="GU334" t="s">
        <v>6</v>
      </c>
      <c r="GV334">
        <f t="shared" si="364"/>
        <v>0</v>
      </c>
      <c r="GW334">
        <v>1</v>
      </c>
      <c r="GX334">
        <f t="shared" si="357"/>
        <v>0</v>
      </c>
      <c r="HA334">
        <v>0</v>
      </c>
      <c r="HB334">
        <v>0</v>
      </c>
      <c r="HC334">
        <f t="shared" si="358"/>
        <v>0</v>
      </c>
      <c r="HE334" t="s">
        <v>38</v>
      </c>
      <c r="HF334" t="s">
        <v>39</v>
      </c>
      <c r="HM334" t="s">
        <v>6</v>
      </c>
      <c r="HN334" t="s">
        <v>6</v>
      </c>
      <c r="HO334" t="s">
        <v>6</v>
      </c>
      <c r="HP334" t="s">
        <v>6</v>
      </c>
      <c r="HQ334" t="s">
        <v>6</v>
      </c>
      <c r="IF334">
        <v>-1</v>
      </c>
      <c r="IK334">
        <v>0</v>
      </c>
    </row>
    <row r="335" spans="1:255" x14ac:dyDescent="0.2">
      <c r="A335" s="2">
        <v>18</v>
      </c>
      <c r="B335" s="2">
        <v>1</v>
      </c>
      <c r="C335" s="2">
        <v>547</v>
      </c>
      <c r="D335" s="2"/>
      <c r="E335" s="2" t="s">
        <v>469</v>
      </c>
      <c r="F335" s="2" t="s">
        <v>255</v>
      </c>
      <c r="G335" s="2" t="s">
        <v>256</v>
      </c>
      <c r="H335" s="2" t="s">
        <v>182</v>
      </c>
      <c r="I335" s="2">
        <f>I329*J335</f>
        <v>0.17343</v>
      </c>
      <c r="J335" s="216">
        <f>'5.Ведомость_списания'!F161</f>
        <v>0.41000000000000003</v>
      </c>
      <c r="K335" s="2">
        <v>0.41</v>
      </c>
      <c r="L335" s="2"/>
      <c r="M335" s="2"/>
      <c r="N335" s="2"/>
      <c r="O335" s="2">
        <f t="shared" ref="O335:O366" si="375">ROUND(CP335,0)</f>
        <v>1</v>
      </c>
      <c r="P335" s="2">
        <f t="shared" ref="P335:P366" si="376">ROUND(CQ335*I335,0)</f>
        <v>1</v>
      </c>
      <c r="Q335" s="2">
        <f t="shared" ref="Q335:Q366" si="377">ROUND(CR335*I335,0)</f>
        <v>0</v>
      </c>
      <c r="R335" s="2">
        <f t="shared" ref="R335:R366" si="378">ROUND(CS335*I335,0)</f>
        <v>0</v>
      </c>
      <c r="S335" s="2">
        <f t="shared" ref="S335:S366" si="379">ROUND(CT335*I335,0)</f>
        <v>0</v>
      </c>
      <c r="T335" s="2">
        <f t="shared" ref="T335:T366" si="380">ROUND(CU335*I335,0)</f>
        <v>0</v>
      </c>
      <c r="U335" s="2">
        <f t="shared" ref="U335:U366" si="381">CV335*I335</f>
        <v>0</v>
      </c>
      <c r="V335" s="2">
        <f t="shared" ref="V335:V366" si="382">CW335*I335</f>
        <v>0</v>
      </c>
      <c r="W335" s="2">
        <f t="shared" ref="W335:W366" si="383">ROUND(CX335*I335,0)</f>
        <v>0</v>
      </c>
      <c r="X335" s="2">
        <f t="shared" ref="X335:X366" si="384">ROUND(CY335,0)</f>
        <v>0</v>
      </c>
      <c r="Y335" s="2">
        <f t="shared" ref="Y335:Y366" si="385">ROUND(CZ335,0)</f>
        <v>0</v>
      </c>
      <c r="Z335" s="2"/>
      <c r="AA335" s="2">
        <v>86295183</v>
      </c>
      <c r="AB335" s="2">
        <f t="shared" ref="AB335:AB366" si="386">ROUND((AC335+AD335+AF335),2)</f>
        <v>6.12</v>
      </c>
      <c r="AC335" s="2">
        <f t="shared" si="369"/>
        <v>6.12</v>
      </c>
      <c r="AD335" s="2">
        <f t="shared" si="370"/>
        <v>0</v>
      </c>
      <c r="AE335" s="2">
        <f t="shared" si="371"/>
        <v>0</v>
      </c>
      <c r="AF335" s="2">
        <f t="shared" si="372"/>
        <v>0</v>
      </c>
      <c r="AG335" s="2">
        <f t="shared" ref="AG335:AG366" si="387">ROUND((AP335),2)</f>
        <v>0</v>
      </c>
      <c r="AH335" s="2">
        <f t="shared" si="373"/>
        <v>0</v>
      </c>
      <c r="AI335" s="2">
        <f t="shared" si="374"/>
        <v>0</v>
      </c>
      <c r="AJ335" s="2">
        <f t="shared" ref="AJ335:AJ366" si="388">(AS335)</f>
        <v>0</v>
      </c>
      <c r="AK335" s="2">
        <v>6.12</v>
      </c>
      <c r="AL335" s="110">
        <f>'1.Лок.смета.и.Акт'!F640</f>
        <v>6.12</v>
      </c>
      <c r="AM335" s="2">
        <v>0</v>
      </c>
      <c r="AN335" s="2">
        <v>0</v>
      </c>
      <c r="AO335" s="2">
        <v>0</v>
      </c>
      <c r="AP335" s="2">
        <v>0</v>
      </c>
      <c r="AQ335" s="2">
        <v>0</v>
      </c>
      <c r="AR335" s="2">
        <v>0</v>
      </c>
      <c r="AS335" s="2">
        <v>0</v>
      </c>
      <c r="AT335" s="2">
        <v>0</v>
      </c>
      <c r="AU335" s="2">
        <v>0</v>
      </c>
      <c r="AV335" s="2">
        <v>1</v>
      </c>
      <c r="AW335" s="2">
        <v>1</v>
      </c>
      <c r="AX335" s="2"/>
      <c r="AY335" s="2"/>
      <c r="AZ335" s="2">
        <v>1</v>
      </c>
      <c r="BA335" s="2">
        <v>1</v>
      </c>
      <c r="BB335" s="2">
        <v>1</v>
      </c>
      <c r="BC335" s="2">
        <v>1</v>
      </c>
      <c r="BD335" s="2" t="s">
        <v>6</v>
      </c>
      <c r="BE335" s="2" t="s">
        <v>6</v>
      </c>
      <c r="BF335" s="2" t="s">
        <v>6</v>
      </c>
      <c r="BG335" s="2" t="s">
        <v>6</v>
      </c>
      <c r="BH335" s="2">
        <v>3</v>
      </c>
      <c r="BI335" s="2">
        <v>1</v>
      </c>
      <c r="BJ335" s="2" t="s">
        <v>257</v>
      </c>
      <c r="BK335" s="2"/>
      <c r="BL335" s="2"/>
      <c r="BM335" s="2">
        <v>500001</v>
      </c>
      <c r="BN335" s="2">
        <v>0</v>
      </c>
      <c r="BO335" s="2" t="s">
        <v>6</v>
      </c>
      <c r="BP335" s="2">
        <v>0</v>
      </c>
      <c r="BQ335" s="2">
        <v>20</v>
      </c>
      <c r="BR335" s="2">
        <v>0</v>
      </c>
      <c r="BS335" s="2">
        <v>1</v>
      </c>
      <c r="BT335" s="2">
        <v>1</v>
      </c>
      <c r="BU335" s="2">
        <v>1</v>
      </c>
      <c r="BV335" s="2">
        <v>1</v>
      </c>
      <c r="BW335" s="2">
        <v>1</v>
      </c>
      <c r="BX335" s="2">
        <v>1</v>
      </c>
      <c r="BY335" s="2" t="s">
        <v>6</v>
      </c>
      <c r="BZ335" s="2">
        <v>0</v>
      </c>
      <c r="CA335" s="2">
        <v>0</v>
      </c>
      <c r="CB335" s="2" t="s">
        <v>6</v>
      </c>
      <c r="CC335" s="2"/>
      <c r="CD335" s="2"/>
      <c r="CE335" s="2">
        <v>0</v>
      </c>
      <c r="CF335" s="2">
        <v>0</v>
      </c>
      <c r="CG335" s="2">
        <v>0</v>
      </c>
      <c r="CH335" s="2"/>
      <c r="CI335" s="2"/>
      <c r="CJ335" s="2"/>
      <c r="CK335" s="2"/>
      <c r="CL335" s="2"/>
      <c r="CM335" s="2">
        <v>0</v>
      </c>
      <c r="CN335" s="2" t="s">
        <v>6</v>
      </c>
      <c r="CO335" s="2">
        <v>0</v>
      </c>
      <c r="CP335" s="2">
        <f t="shared" ref="CP335:CP366" si="389">(P335+Q335+S335)</f>
        <v>1</v>
      </c>
      <c r="CQ335" s="2">
        <f t="shared" ref="CQ335:CQ366" si="390">AC335*BC335</f>
        <v>6.12</v>
      </c>
      <c r="CR335" s="2">
        <f t="shared" ref="CR335:CR366" si="391">AD335*BB335</f>
        <v>0</v>
      </c>
      <c r="CS335" s="2">
        <f t="shared" ref="CS335:CS366" si="392">AE335*BS335</f>
        <v>0</v>
      </c>
      <c r="CT335" s="2">
        <f t="shared" ref="CT335:CT366" si="393">AF335*BA335</f>
        <v>0</v>
      </c>
      <c r="CU335" s="2">
        <f t="shared" ref="CU335:CU366" si="394">AG335</f>
        <v>0</v>
      </c>
      <c r="CV335" s="2">
        <f t="shared" ref="CV335:CV366" si="395">AH335</f>
        <v>0</v>
      </c>
      <c r="CW335" s="2">
        <f t="shared" ref="CW335:CW366" si="396">AI335</f>
        <v>0</v>
      </c>
      <c r="CX335" s="2">
        <f t="shared" ref="CX335:CX366" si="397">AJ335</f>
        <v>0</v>
      </c>
      <c r="CY335" s="2">
        <f>(((S335+(R335*IF(0,0,1)))*AT335)/100)</f>
        <v>0</v>
      </c>
      <c r="CZ335" s="2">
        <f>(((S335+(R335*IF(0,0,1)))*AU335)/100)</f>
        <v>0</v>
      </c>
      <c r="DA335" s="2"/>
      <c r="DB335" s="2"/>
      <c r="DC335" s="2" t="s">
        <v>6</v>
      </c>
      <c r="DD335" s="2" t="s">
        <v>6</v>
      </c>
      <c r="DE335" s="2" t="s">
        <v>6</v>
      </c>
      <c r="DF335" s="2" t="s">
        <v>6</v>
      </c>
      <c r="DG335" s="2" t="s">
        <v>6</v>
      </c>
      <c r="DH335" s="2" t="s">
        <v>6</v>
      </c>
      <c r="DI335" s="2" t="s">
        <v>6</v>
      </c>
      <c r="DJ335" s="2" t="s">
        <v>6</v>
      </c>
      <c r="DK335" s="2" t="s">
        <v>6</v>
      </c>
      <c r="DL335" s="2" t="s">
        <v>6</v>
      </c>
      <c r="DM335" s="2" t="s">
        <v>6</v>
      </c>
      <c r="DN335" s="2">
        <v>0</v>
      </c>
      <c r="DO335" s="2">
        <v>0</v>
      </c>
      <c r="DP335" s="2">
        <v>1</v>
      </c>
      <c r="DQ335" s="2">
        <v>1</v>
      </c>
      <c r="DR335" s="2"/>
      <c r="DS335" s="2"/>
      <c r="DT335" s="2"/>
      <c r="DU335" s="2">
        <v>1009</v>
      </c>
      <c r="DV335" s="2" t="s">
        <v>182</v>
      </c>
      <c r="DW335" s="2" t="s">
        <v>182</v>
      </c>
      <c r="DX335" s="2">
        <v>1</v>
      </c>
      <c r="DY335" s="2"/>
      <c r="DZ335" s="2" t="s">
        <v>6</v>
      </c>
      <c r="EA335" s="2" t="s">
        <v>6</v>
      </c>
      <c r="EB335" s="2" t="s">
        <v>6</v>
      </c>
      <c r="EC335" s="2" t="s">
        <v>6</v>
      </c>
      <c r="ED335" s="2"/>
      <c r="EE335" s="2">
        <v>54938781</v>
      </c>
      <c r="EF335" s="2">
        <v>20</v>
      </c>
      <c r="EG335" s="2" t="s">
        <v>34</v>
      </c>
      <c r="EH335" s="2">
        <v>0</v>
      </c>
      <c r="EI335" s="2" t="s">
        <v>6</v>
      </c>
      <c r="EJ335" s="2">
        <v>1</v>
      </c>
      <c r="EK335" s="2">
        <v>500001</v>
      </c>
      <c r="EL335" s="2" t="s">
        <v>35</v>
      </c>
      <c r="EM335" s="2" t="s">
        <v>36</v>
      </c>
      <c r="EN335" s="2"/>
      <c r="EO335" s="2" t="s">
        <v>6</v>
      </c>
      <c r="EP335" s="2"/>
      <c r="EQ335" s="2">
        <v>0</v>
      </c>
      <c r="ER335" s="2">
        <v>6.12</v>
      </c>
      <c r="ES335" s="110">
        <f>'1.Лок.смета.и.Акт'!F640</f>
        <v>6.12</v>
      </c>
      <c r="ET335" s="2">
        <v>0</v>
      </c>
      <c r="EU335" s="2">
        <v>0</v>
      </c>
      <c r="EV335" s="2">
        <v>0</v>
      </c>
      <c r="EW335" s="2">
        <v>0</v>
      </c>
      <c r="EX335" s="2">
        <v>0</v>
      </c>
      <c r="EY335" s="2"/>
      <c r="EZ335" s="2"/>
      <c r="FA335" s="2"/>
      <c r="FB335" s="2"/>
      <c r="FC335" s="2"/>
      <c r="FD335" s="2"/>
      <c r="FE335" s="2"/>
      <c r="FF335" s="2"/>
      <c r="FG335" s="2"/>
      <c r="FH335" s="2"/>
      <c r="FI335" s="2"/>
      <c r="FJ335" s="2"/>
      <c r="FK335" s="2"/>
      <c r="FL335" s="2"/>
      <c r="FM335" s="2"/>
      <c r="FN335" s="2"/>
      <c r="FO335" s="2"/>
      <c r="FP335" s="2"/>
      <c r="FQ335" s="2">
        <v>0</v>
      </c>
      <c r="FR335" s="2">
        <f t="shared" ref="FR335:FR366" si="398">ROUND(IF(BI335=3,GM335,0),0)</f>
        <v>0</v>
      </c>
      <c r="FS335" s="2">
        <v>0</v>
      </c>
      <c r="FT335" s="2"/>
      <c r="FU335" s="2"/>
      <c r="FV335" s="2"/>
      <c r="FW335" s="2"/>
      <c r="FX335" s="2">
        <v>0</v>
      </c>
      <c r="FY335" s="2">
        <v>0</v>
      </c>
      <c r="FZ335" s="2"/>
      <c r="GA335" s="2" t="s">
        <v>6</v>
      </c>
      <c r="GB335" s="2"/>
      <c r="GC335" s="2"/>
      <c r="GD335" s="2">
        <v>1</v>
      </c>
      <c r="GE335" s="2"/>
      <c r="GF335" s="2">
        <v>-1982328944</v>
      </c>
      <c r="GG335" s="2">
        <v>2</v>
      </c>
      <c r="GH335" s="2">
        <v>1</v>
      </c>
      <c r="GI335" s="2">
        <v>-2</v>
      </c>
      <c r="GJ335" s="2">
        <v>0</v>
      </c>
      <c r="GK335" s="2">
        <v>0</v>
      </c>
      <c r="GL335" s="2">
        <f t="shared" ref="GL335:GL366" si="399">ROUND(IF(AND(BH335=3,BI335=3,FS335&lt;&gt;0),P335,0),0)</f>
        <v>0</v>
      </c>
      <c r="GM335" s="2">
        <f t="shared" ref="GM335:GM366" si="400">ROUND(O335+X335+Y335,0)+GX335</f>
        <v>1</v>
      </c>
      <c r="GN335" s="2">
        <f t="shared" ref="GN335:GN366" si="401">IF(OR(BI335=0,BI335=1),GM335-GX335,0)</f>
        <v>1</v>
      </c>
      <c r="GO335" s="2">
        <f t="shared" ref="GO335:GO366" si="402">IF(BI335=2,GM335-GX335,0)</f>
        <v>0</v>
      </c>
      <c r="GP335" s="2">
        <f t="shared" ref="GP335:GP366" si="403">IF(BI335=4,GM335-GX335,0)</f>
        <v>0</v>
      </c>
      <c r="GQ335" s="2"/>
      <c r="GR335" s="2">
        <v>0</v>
      </c>
      <c r="GS335" s="2">
        <v>3</v>
      </c>
      <c r="GT335" s="2">
        <v>0</v>
      </c>
      <c r="GU335" s="2" t="s">
        <v>6</v>
      </c>
      <c r="GV335" s="2">
        <f t="shared" si="364"/>
        <v>0</v>
      </c>
      <c r="GW335" s="2">
        <v>1</v>
      </c>
      <c r="GX335" s="2">
        <f t="shared" ref="GX335:GX366" si="404">ROUND(HC335*I335,0)</f>
        <v>0</v>
      </c>
      <c r="GY335" s="2"/>
      <c r="GZ335" s="2"/>
      <c r="HA335" s="2">
        <v>0</v>
      </c>
      <c r="HB335" s="2">
        <v>0</v>
      </c>
      <c r="HC335" s="2">
        <f t="shared" ref="HC335:HC366" si="405">GV335*GW335</f>
        <v>0</v>
      </c>
      <c r="HD335" s="2"/>
      <c r="HE335" s="2" t="s">
        <v>6</v>
      </c>
      <c r="HF335" s="2" t="s">
        <v>6</v>
      </c>
      <c r="HG335" s="2"/>
      <c r="HH335" s="2"/>
      <c r="HI335" s="2"/>
      <c r="HJ335" s="2"/>
      <c r="HK335" s="2"/>
      <c r="HL335" s="2"/>
      <c r="HM335" s="2" t="s">
        <v>6</v>
      </c>
      <c r="HN335" s="2" t="s">
        <v>6</v>
      </c>
      <c r="HO335" s="2" t="s">
        <v>6</v>
      </c>
      <c r="HP335" s="2" t="s">
        <v>6</v>
      </c>
      <c r="HQ335" s="2" t="s">
        <v>6</v>
      </c>
      <c r="HR335" s="2"/>
      <c r="HS335" s="2"/>
      <c r="HT335" s="2"/>
      <c r="HU335" s="2"/>
      <c r="HV335" s="2"/>
      <c r="HW335" s="2"/>
      <c r="HX335" s="2"/>
      <c r="HY335" s="2"/>
      <c r="HZ335" s="2"/>
      <c r="IA335" s="2"/>
      <c r="IB335" s="2"/>
      <c r="IC335" s="2"/>
      <c r="ID335" s="2"/>
      <c r="IE335" s="2"/>
      <c r="IF335" s="2">
        <v>-1</v>
      </c>
      <c r="IG335" s="2"/>
      <c r="IH335" s="2"/>
      <c r="II335" s="2"/>
      <c r="IJ335" s="2"/>
      <c r="IK335" s="2">
        <v>0</v>
      </c>
      <c r="IL335" s="2"/>
      <c r="IM335" s="2"/>
      <c r="IN335" s="2"/>
      <c r="IO335" s="2"/>
      <c r="IP335" s="2"/>
      <c r="IQ335" s="2"/>
      <c r="IR335" s="2"/>
      <c r="IS335" s="2"/>
      <c r="IT335" s="2"/>
      <c r="IU335" s="2"/>
    </row>
    <row r="336" spans="1:255" x14ac:dyDescent="0.2">
      <c r="A336">
        <v>18</v>
      </c>
      <c r="B336">
        <v>1</v>
      </c>
      <c r="C336">
        <v>564</v>
      </c>
      <c r="E336" t="s">
        <v>469</v>
      </c>
      <c r="F336" t="e">
        <f>'2.Лок.смета.и.Акт'!#REF!</f>
        <v>#REF!</v>
      </c>
      <c r="G336" t="s">
        <v>256</v>
      </c>
      <c r="H336" t="s">
        <v>182</v>
      </c>
      <c r="I336">
        <f>I330*J336</f>
        <v>0.17343</v>
      </c>
      <c r="J336">
        <v>0.41000000000000003</v>
      </c>
      <c r="K336">
        <v>0.41</v>
      </c>
      <c r="O336">
        <f t="shared" si="375"/>
        <v>4</v>
      </c>
      <c r="P336">
        <f t="shared" si="376"/>
        <v>4</v>
      </c>
      <c r="Q336">
        <f t="shared" si="377"/>
        <v>0</v>
      </c>
      <c r="R336">
        <f t="shared" si="378"/>
        <v>0</v>
      </c>
      <c r="S336">
        <f t="shared" si="379"/>
        <v>0</v>
      </c>
      <c r="T336">
        <f t="shared" si="380"/>
        <v>0</v>
      </c>
      <c r="U336">
        <f t="shared" si="381"/>
        <v>0</v>
      </c>
      <c r="V336">
        <f t="shared" si="382"/>
        <v>0</v>
      </c>
      <c r="W336">
        <f t="shared" si="383"/>
        <v>0</v>
      </c>
      <c r="X336">
        <f t="shared" si="384"/>
        <v>0</v>
      </c>
      <c r="Y336">
        <f t="shared" si="385"/>
        <v>0</v>
      </c>
      <c r="AA336">
        <v>86295184</v>
      </c>
      <c r="AB336">
        <f t="shared" si="386"/>
        <v>3.4</v>
      </c>
      <c r="AC336">
        <f t="shared" si="369"/>
        <v>3.4</v>
      </c>
      <c r="AD336">
        <f t="shared" si="370"/>
        <v>0</v>
      </c>
      <c r="AE336">
        <f t="shared" si="371"/>
        <v>0</v>
      </c>
      <c r="AF336">
        <f t="shared" si="372"/>
        <v>0</v>
      </c>
      <c r="AG336">
        <f t="shared" si="387"/>
        <v>0</v>
      </c>
      <c r="AH336">
        <f t="shared" si="373"/>
        <v>0</v>
      </c>
      <c r="AI336">
        <f t="shared" si="374"/>
        <v>0</v>
      </c>
      <c r="AJ336">
        <f t="shared" si="388"/>
        <v>0</v>
      </c>
      <c r="AK336">
        <v>3.4</v>
      </c>
      <c r="AL336">
        <v>3.4</v>
      </c>
      <c r="AM336">
        <v>0</v>
      </c>
      <c r="AN336">
        <v>0</v>
      </c>
      <c r="AO336">
        <v>0</v>
      </c>
      <c r="AP336">
        <v>0</v>
      </c>
      <c r="AQ336">
        <v>0</v>
      </c>
      <c r="AR336">
        <v>0</v>
      </c>
      <c r="AS336">
        <v>0</v>
      </c>
      <c r="AT336">
        <v>0</v>
      </c>
      <c r="AU336">
        <v>0</v>
      </c>
      <c r="AV336">
        <v>1</v>
      </c>
      <c r="AW336">
        <v>1</v>
      </c>
      <c r="AZ336">
        <v>1</v>
      </c>
      <c r="BA336">
        <v>1</v>
      </c>
      <c r="BB336">
        <v>1</v>
      </c>
      <c r="BC336">
        <v>7.56</v>
      </c>
      <c r="BD336" t="s">
        <v>6</v>
      </c>
      <c r="BE336" t="s">
        <v>6</v>
      </c>
      <c r="BF336" t="s">
        <v>6</v>
      </c>
      <c r="BG336" t="s">
        <v>6</v>
      </c>
      <c r="BH336">
        <v>3</v>
      </c>
      <c r="BI336">
        <v>1</v>
      </c>
      <c r="BJ336" t="s">
        <v>257</v>
      </c>
      <c r="BM336">
        <v>500001</v>
      </c>
      <c r="BN336">
        <v>0</v>
      </c>
      <c r="BO336" t="s">
        <v>6</v>
      </c>
      <c r="BP336">
        <v>0</v>
      </c>
      <c r="BQ336">
        <v>20</v>
      </c>
      <c r="BR336">
        <v>0</v>
      </c>
      <c r="BS336">
        <v>1</v>
      </c>
      <c r="BT336">
        <v>1</v>
      </c>
      <c r="BU336">
        <v>1</v>
      </c>
      <c r="BV336">
        <v>1</v>
      </c>
      <c r="BW336">
        <v>1</v>
      </c>
      <c r="BX336">
        <v>1</v>
      </c>
      <c r="BY336" t="s">
        <v>6</v>
      </c>
      <c r="BZ336">
        <v>0</v>
      </c>
      <c r="CA336">
        <v>0</v>
      </c>
      <c r="CB336" t="s">
        <v>6</v>
      </c>
      <c r="CE336">
        <v>0</v>
      </c>
      <c r="CF336">
        <v>0</v>
      </c>
      <c r="CG336">
        <v>0</v>
      </c>
      <c r="CM336">
        <v>0</v>
      </c>
      <c r="CN336" t="s">
        <v>6</v>
      </c>
      <c r="CO336">
        <v>0</v>
      </c>
      <c r="CP336">
        <f t="shared" si="389"/>
        <v>4</v>
      </c>
      <c r="CQ336">
        <f t="shared" si="390"/>
        <v>25.703999999999997</v>
      </c>
      <c r="CR336">
        <f t="shared" si="391"/>
        <v>0</v>
      </c>
      <c r="CS336">
        <f t="shared" si="392"/>
        <v>0</v>
      </c>
      <c r="CT336">
        <f t="shared" si="393"/>
        <v>0</v>
      </c>
      <c r="CU336">
        <f t="shared" si="394"/>
        <v>0</v>
      </c>
      <c r="CV336">
        <f t="shared" si="395"/>
        <v>0</v>
      </c>
      <c r="CW336">
        <f t="shared" si="396"/>
        <v>0</v>
      </c>
      <c r="CX336">
        <f t="shared" si="397"/>
        <v>0</v>
      </c>
      <c r="CY336">
        <f>(S336+R336)*(BZ336/100)</f>
        <v>0</v>
      </c>
      <c r="CZ336">
        <f>(S336+R336)*(CA336/100)</f>
        <v>0</v>
      </c>
      <c r="DC336" t="s">
        <v>6</v>
      </c>
      <c r="DD336" t="s">
        <v>6</v>
      </c>
      <c r="DE336" t="s">
        <v>6</v>
      </c>
      <c r="DF336" t="s">
        <v>6</v>
      </c>
      <c r="DG336" t="s">
        <v>6</v>
      </c>
      <c r="DH336" t="s">
        <v>6</v>
      </c>
      <c r="DI336" t="s">
        <v>6</v>
      </c>
      <c r="DJ336" t="s">
        <v>6</v>
      </c>
      <c r="DK336" t="s">
        <v>6</v>
      </c>
      <c r="DL336" t="s">
        <v>6</v>
      </c>
      <c r="DM336" t="s">
        <v>6</v>
      </c>
      <c r="DN336">
        <v>0</v>
      </c>
      <c r="DO336">
        <v>0</v>
      </c>
      <c r="DP336">
        <v>1</v>
      </c>
      <c r="DQ336">
        <v>1</v>
      </c>
      <c r="DU336">
        <v>1009</v>
      </c>
      <c r="DV336" t="s">
        <v>182</v>
      </c>
      <c r="DW336" t="e">
        <f>'2.Лок.смета.и.Акт'!#REF!</f>
        <v>#REF!</v>
      </c>
      <c r="DX336">
        <v>1</v>
      </c>
      <c r="DZ336" t="s">
        <v>6</v>
      </c>
      <c r="EA336" t="s">
        <v>6</v>
      </c>
      <c r="EB336" t="s">
        <v>6</v>
      </c>
      <c r="EC336" t="s">
        <v>6</v>
      </c>
      <c r="EE336">
        <v>54938781</v>
      </c>
      <c r="EF336">
        <v>20</v>
      </c>
      <c r="EG336" t="s">
        <v>34</v>
      </c>
      <c r="EH336">
        <v>0</v>
      </c>
      <c r="EI336" t="s">
        <v>6</v>
      </c>
      <c r="EJ336">
        <v>1</v>
      </c>
      <c r="EK336">
        <v>500001</v>
      </c>
      <c r="EL336" t="s">
        <v>35</v>
      </c>
      <c r="EM336" t="s">
        <v>36</v>
      </c>
      <c r="EO336" t="s">
        <v>6</v>
      </c>
      <c r="EQ336">
        <v>0</v>
      </c>
      <c r="ER336">
        <v>24.21</v>
      </c>
      <c r="ES336">
        <v>3.4</v>
      </c>
      <c r="ET336">
        <v>0</v>
      </c>
      <c r="EU336">
        <v>0</v>
      </c>
      <c r="EV336">
        <v>0</v>
      </c>
      <c r="EW336">
        <v>0</v>
      </c>
      <c r="EX336">
        <v>0</v>
      </c>
      <c r="EZ336">
        <v>5</v>
      </c>
      <c r="FC336">
        <v>0</v>
      </c>
      <c r="FD336">
        <v>18</v>
      </c>
      <c r="FF336">
        <v>24.21</v>
      </c>
      <c r="FQ336">
        <v>0</v>
      </c>
      <c r="FR336">
        <f t="shared" si="398"/>
        <v>0</v>
      </c>
      <c r="FS336">
        <v>0</v>
      </c>
      <c r="FX336">
        <v>0</v>
      </c>
      <c r="FY336">
        <v>0</v>
      </c>
      <c r="GA336" t="s">
        <v>258</v>
      </c>
      <c r="GD336">
        <v>1</v>
      </c>
      <c r="GF336">
        <v>-1982328944</v>
      </c>
      <c r="GG336">
        <v>2</v>
      </c>
      <c r="GH336">
        <v>3</v>
      </c>
      <c r="GI336">
        <v>5</v>
      </c>
      <c r="GJ336">
        <v>0</v>
      </c>
      <c r="GK336">
        <v>0</v>
      </c>
      <c r="GL336">
        <f t="shared" si="399"/>
        <v>0</v>
      </c>
      <c r="GM336">
        <f t="shared" si="400"/>
        <v>4</v>
      </c>
      <c r="GN336">
        <f t="shared" si="401"/>
        <v>4</v>
      </c>
      <c r="GO336">
        <f t="shared" si="402"/>
        <v>0</v>
      </c>
      <c r="GP336">
        <f t="shared" si="403"/>
        <v>0</v>
      </c>
      <c r="GR336">
        <v>1</v>
      </c>
      <c r="GS336">
        <v>1</v>
      </c>
      <c r="GT336">
        <v>0</v>
      </c>
      <c r="GU336" t="s">
        <v>6</v>
      </c>
      <c r="GV336">
        <f t="shared" si="364"/>
        <v>0</v>
      </c>
      <c r="GW336">
        <v>1</v>
      </c>
      <c r="GX336">
        <f t="shared" si="404"/>
        <v>0</v>
      </c>
      <c r="HA336">
        <v>0</v>
      </c>
      <c r="HB336">
        <v>0</v>
      </c>
      <c r="HC336">
        <f t="shared" si="405"/>
        <v>0</v>
      </c>
      <c r="HE336" t="s">
        <v>38</v>
      </c>
      <c r="HF336" t="s">
        <v>39</v>
      </c>
      <c r="HM336" t="s">
        <v>6</v>
      </c>
      <c r="HN336" t="s">
        <v>6</v>
      </c>
      <c r="HO336" t="s">
        <v>6</v>
      </c>
      <c r="HP336" t="s">
        <v>6</v>
      </c>
      <c r="HQ336" t="s">
        <v>6</v>
      </c>
      <c r="IF336">
        <v>-1</v>
      </c>
      <c r="IK336">
        <v>0</v>
      </c>
    </row>
    <row r="337" spans="1:255" x14ac:dyDescent="0.2">
      <c r="A337" s="2">
        <v>18</v>
      </c>
      <c r="B337" s="2">
        <v>1</v>
      </c>
      <c r="C337" s="2">
        <v>549</v>
      </c>
      <c r="D337" s="2"/>
      <c r="E337" s="2" t="s">
        <v>470</v>
      </c>
      <c r="F337" s="2" t="s">
        <v>272</v>
      </c>
      <c r="G337" s="2" t="s">
        <v>273</v>
      </c>
      <c r="H337" s="2" t="s">
        <v>63</v>
      </c>
      <c r="I337" s="2">
        <f>I329*J337</f>
        <v>0.13469999999999999</v>
      </c>
      <c r="J337" s="216">
        <f>'5.Ведомость_списания'!F162</f>
        <v>0.3184397163120567</v>
      </c>
      <c r="K337" s="2">
        <v>0.31844</v>
      </c>
      <c r="L337" s="2"/>
      <c r="M337" s="2"/>
      <c r="N337" s="2"/>
      <c r="O337" s="2">
        <f t="shared" si="375"/>
        <v>2000</v>
      </c>
      <c r="P337" s="2">
        <f t="shared" si="376"/>
        <v>2000</v>
      </c>
      <c r="Q337" s="2">
        <f t="shared" si="377"/>
        <v>0</v>
      </c>
      <c r="R337" s="2">
        <f t="shared" si="378"/>
        <v>0</v>
      </c>
      <c r="S337" s="2">
        <f t="shared" si="379"/>
        <v>0</v>
      </c>
      <c r="T337" s="2">
        <f t="shared" si="380"/>
        <v>0</v>
      </c>
      <c r="U337" s="2">
        <f t="shared" si="381"/>
        <v>0</v>
      </c>
      <c r="V337" s="2">
        <f t="shared" si="382"/>
        <v>0</v>
      </c>
      <c r="W337" s="2">
        <f t="shared" si="383"/>
        <v>0</v>
      </c>
      <c r="X337" s="2">
        <f t="shared" si="384"/>
        <v>0</v>
      </c>
      <c r="Y337" s="2">
        <f t="shared" si="385"/>
        <v>0</v>
      </c>
      <c r="Z337" s="2"/>
      <c r="AA337" s="2">
        <v>86295183</v>
      </c>
      <c r="AB337" s="2">
        <f t="shared" si="386"/>
        <v>14847.44</v>
      </c>
      <c r="AC337" s="2">
        <f t="shared" si="369"/>
        <v>14847.44</v>
      </c>
      <c r="AD337" s="2">
        <f t="shared" si="370"/>
        <v>0</v>
      </c>
      <c r="AE337" s="2">
        <f t="shared" si="371"/>
        <v>0</v>
      </c>
      <c r="AF337" s="2">
        <f t="shared" si="372"/>
        <v>0</v>
      </c>
      <c r="AG337" s="2">
        <f t="shared" si="387"/>
        <v>0</v>
      </c>
      <c r="AH337" s="2">
        <f t="shared" si="373"/>
        <v>0</v>
      </c>
      <c r="AI337" s="2">
        <f t="shared" si="374"/>
        <v>0</v>
      </c>
      <c r="AJ337" s="2">
        <f t="shared" si="388"/>
        <v>0</v>
      </c>
      <c r="AK337" s="2">
        <v>14847.44</v>
      </c>
      <c r="AL337" s="110">
        <f>'1.Лок.смета.и.Акт'!F642</f>
        <v>14847.44</v>
      </c>
      <c r="AM337" s="2">
        <v>0</v>
      </c>
      <c r="AN337" s="2">
        <v>0</v>
      </c>
      <c r="AO337" s="2">
        <v>0</v>
      </c>
      <c r="AP337" s="2">
        <v>0</v>
      </c>
      <c r="AQ337" s="2">
        <v>0</v>
      </c>
      <c r="AR337" s="2">
        <v>0</v>
      </c>
      <c r="AS337" s="2">
        <v>0</v>
      </c>
      <c r="AT337" s="2">
        <v>0</v>
      </c>
      <c r="AU337" s="2">
        <v>0</v>
      </c>
      <c r="AV337" s="2">
        <v>1</v>
      </c>
      <c r="AW337" s="2">
        <v>1</v>
      </c>
      <c r="AX337" s="2"/>
      <c r="AY337" s="2"/>
      <c r="AZ337" s="2">
        <v>1</v>
      </c>
      <c r="BA337" s="2">
        <v>1</v>
      </c>
      <c r="BB337" s="2">
        <v>1</v>
      </c>
      <c r="BC337" s="2">
        <v>1</v>
      </c>
      <c r="BD337" s="2" t="s">
        <v>6</v>
      </c>
      <c r="BE337" s="2" t="s">
        <v>6</v>
      </c>
      <c r="BF337" s="2" t="s">
        <v>6</v>
      </c>
      <c r="BG337" s="2" t="s">
        <v>6</v>
      </c>
      <c r="BH337" s="2">
        <v>3</v>
      </c>
      <c r="BI337" s="2">
        <v>1</v>
      </c>
      <c r="BJ337" s="2" t="s">
        <v>274</v>
      </c>
      <c r="BK337" s="2"/>
      <c r="BL337" s="2"/>
      <c r="BM337" s="2">
        <v>500003</v>
      </c>
      <c r="BN337" s="2">
        <v>0</v>
      </c>
      <c r="BO337" s="2" t="s">
        <v>6</v>
      </c>
      <c r="BP337" s="2">
        <v>0</v>
      </c>
      <c r="BQ337" s="2">
        <v>22</v>
      </c>
      <c r="BR337" s="2">
        <v>0</v>
      </c>
      <c r="BS337" s="2">
        <v>1</v>
      </c>
      <c r="BT337" s="2">
        <v>1</v>
      </c>
      <c r="BU337" s="2">
        <v>1</v>
      </c>
      <c r="BV337" s="2">
        <v>1</v>
      </c>
      <c r="BW337" s="2">
        <v>1</v>
      </c>
      <c r="BX337" s="2">
        <v>1</v>
      </c>
      <c r="BY337" s="2" t="s">
        <v>6</v>
      </c>
      <c r="BZ337" s="2">
        <v>0</v>
      </c>
      <c r="CA337" s="2">
        <v>0</v>
      </c>
      <c r="CB337" s="2" t="s">
        <v>6</v>
      </c>
      <c r="CC337" s="2"/>
      <c r="CD337" s="2"/>
      <c r="CE337" s="2">
        <v>0</v>
      </c>
      <c r="CF337" s="2">
        <v>0</v>
      </c>
      <c r="CG337" s="2">
        <v>0</v>
      </c>
      <c r="CH337" s="2"/>
      <c r="CI337" s="2"/>
      <c r="CJ337" s="2"/>
      <c r="CK337" s="2"/>
      <c r="CL337" s="2"/>
      <c r="CM337" s="2">
        <v>0</v>
      </c>
      <c r="CN337" s="2" t="s">
        <v>6</v>
      </c>
      <c r="CO337" s="2">
        <v>0</v>
      </c>
      <c r="CP337" s="2">
        <f t="shared" si="389"/>
        <v>2000</v>
      </c>
      <c r="CQ337" s="2">
        <f t="shared" si="390"/>
        <v>14847.44</v>
      </c>
      <c r="CR337" s="2">
        <f t="shared" si="391"/>
        <v>0</v>
      </c>
      <c r="CS337" s="2">
        <f t="shared" si="392"/>
        <v>0</v>
      </c>
      <c r="CT337" s="2">
        <f t="shared" si="393"/>
        <v>0</v>
      </c>
      <c r="CU337" s="2">
        <f t="shared" si="394"/>
        <v>0</v>
      </c>
      <c r="CV337" s="2">
        <f t="shared" si="395"/>
        <v>0</v>
      </c>
      <c r="CW337" s="2">
        <f t="shared" si="396"/>
        <v>0</v>
      </c>
      <c r="CX337" s="2">
        <f t="shared" si="397"/>
        <v>0</v>
      </c>
      <c r="CY337" s="2">
        <f>(((S337+(R337*IF(0,0,1)))*AT337)/100)</f>
        <v>0</v>
      </c>
      <c r="CZ337" s="2">
        <f>(((S337+(R337*IF(0,0,1)))*AU337)/100)</f>
        <v>0</v>
      </c>
      <c r="DA337" s="2"/>
      <c r="DB337" s="2"/>
      <c r="DC337" s="2" t="s">
        <v>6</v>
      </c>
      <c r="DD337" s="2" t="s">
        <v>6</v>
      </c>
      <c r="DE337" s="2" t="s">
        <v>6</v>
      </c>
      <c r="DF337" s="2" t="s">
        <v>6</v>
      </c>
      <c r="DG337" s="2" t="s">
        <v>6</v>
      </c>
      <c r="DH337" s="2" t="s">
        <v>6</v>
      </c>
      <c r="DI337" s="2" t="s">
        <v>6</v>
      </c>
      <c r="DJ337" s="2" t="s">
        <v>6</v>
      </c>
      <c r="DK337" s="2" t="s">
        <v>6</v>
      </c>
      <c r="DL337" s="2" t="s">
        <v>6</v>
      </c>
      <c r="DM337" s="2" t="s">
        <v>6</v>
      </c>
      <c r="DN337" s="2">
        <v>0</v>
      </c>
      <c r="DO337" s="2">
        <v>0</v>
      </c>
      <c r="DP337" s="2">
        <v>1</v>
      </c>
      <c r="DQ337" s="2">
        <v>1</v>
      </c>
      <c r="DR337" s="2"/>
      <c r="DS337" s="2"/>
      <c r="DT337" s="2"/>
      <c r="DU337" s="2">
        <v>1009</v>
      </c>
      <c r="DV337" s="2" t="s">
        <v>63</v>
      </c>
      <c r="DW337" s="2" t="s">
        <v>63</v>
      </c>
      <c r="DX337" s="2">
        <v>1000</v>
      </c>
      <c r="DY337" s="2"/>
      <c r="DZ337" s="2" t="s">
        <v>6</v>
      </c>
      <c r="EA337" s="2" t="s">
        <v>6</v>
      </c>
      <c r="EB337" s="2" t="s">
        <v>6</v>
      </c>
      <c r="EC337" s="2" t="s">
        <v>6</v>
      </c>
      <c r="ED337" s="2"/>
      <c r="EE337" s="2">
        <v>54938783</v>
      </c>
      <c r="EF337" s="2">
        <v>22</v>
      </c>
      <c r="EG337" s="2" t="s">
        <v>45</v>
      </c>
      <c r="EH337" s="2">
        <v>0</v>
      </c>
      <c r="EI337" s="2" t="s">
        <v>6</v>
      </c>
      <c r="EJ337" s="2">
        <v>1</v>
      </c>
      <c r="EK337" s="2">
        <v>500003</v>
      </c>
      <c r="EL337" s="2" t="s">
        <v>46</v>
      </c>
      <c r="EM337" s="2" t="s">
        <v>47</v>
      </c>
      <c r="EN337" s="2"/>
      <c r="EO337" s="2" t="s">
        <v>6</v>
      </c>
      <c r="EP337" s="2"/>
      <c r="EQ337" s="2">
        <v>0</v>
      </c>
      <c r="ER337" s="2">
        <v>14847.44</v>
      </c>
      <c r="ES337" s="110">
        <f>'1.Лок.смета.и.Акт'!F642</f>
        <v>14847.44</v>
      </c>
      <c r="ET337" s="2">
        <v>0</v>
      </c>
      <c r="EU337" s="2">
        <v>0</v>
      </c>
      <c r="EV337" s="2">
        <v>0</v>
      </c>
      <c r="EW337" s="2">
        <v>0</v>
      </c>
      <c r="EX337" s="2">
        <v>0</v>
      </c>
      <c r="EY337" s="2"/>
      <c r="EZ337" s="2"/>
      <c r="FA337" s="2"/>
      <c r="FB337" s="2"/>
      <c r="FC337" s="2"/>
      <c r="FD337" s="2"/>
      <c r="FE337" s="2"/>
      <c r="FF337" s="2"/>
      <c r="FG337" s="2"/>
      <c r="FH337" s="2"/>
      <c r="FI337" s="2"/>
      <c r="FJ337" s="2"/>
      <c r="FK337" s="2"/>
      <c r="FL337" s="2"/>
      <c r="FM337" s="2"/>
      <c r="FN337" s="2"/>
      <c r="FO337" s="2"/>
      <c r="FP337" s="2"/>
      <c r="FQ337" s="2">
        <v>0</v>
      </c>
      <c r="FR337" s="2">
        <f t="shared" si="398"/>
        <v>0</v>
      </c>
      <c r="FS337" s="2">
        <v>0</v>
      </c>
      <c r="FT337" s="2"/>
      <c r="FU337" s="2"/>
      <c r="FV337" s="2"/>
      <c r="FW337" s="2"/>
      <c r="FX337" s="2">
        <v>0</v>
      </c>
      <c r="FY337" s="2">
        <v>0</v>
      </c>
      <c r="FZ337" s="2"/>
      <c r="GA337" s="2" t="s">
        <v>6</v>
      </c>
      <c r="GB337" s="2"/>
      <c r="GC337" s="2"/>
      <c r="GD337" s="2">
        <v>1</v>
      </c>
      <c r="GE337" s="2"/>
      <c r="GF337" s="2">
        <v>819729923</v>
      </c>
      <c r="GG337" s="2">
        <v>2</v>
      </c>
      <c r="GH337" s="2">
        <v>2</v>
      </c>
      <c r="GI337" s="2">
        <v>-2</v>
      </c>
      <c r="GJ337" s="2">
        <v>0</v>
      </c>
      <c r="GK337" s="2">
        <v>0</v>
      </c>
      <c r="GL337" s="2">
        <f t="shared" si="399"/>
        <v>0</v>
      </c>
      <c r="GM337" s="2">
        <f t="shared" si="400"/>
        <v>2000</v>
      </c>
      <c r="GN337" s="2">
        <f t="shared" si="401"/>
        <v>2000</v>
      </c>
      <c r="GO337" s="2">
        <f t="shared" si="402"/>
        <v>0</v>
      </c>
      <c r="GP337" s="2">
        <f t="shared" si="403"/>
        <v>0</v>
      </c>
      <c r="GQ337" s="2"/>
      <c r="GR337" s="2">
        <v>0</v>
      </c>
      <c r="GS337" s="2">
        <v>2</v>
      </c>
      <c r="GT337" s="2">
        <v>0</v>
      </c>
      <c r="GU337" s="2" t="s">
        <v>6</v>
      </c>
      <c r="GV337" s="2">
        <f t="shared" si="364"/>
        <v>0</v>
      </c>
      <c r="GW337" s="2">
        <v>1</v>
      </c>
      <c r="GX337" s="2">
        <f t="shared" si="404"/>
        <v>0</v>
      </c>
      <c r="GY337" s="2"/>
      <c r="GZ337" s="2"/>
      <c r="HA337" s="2">
        <v>0</v>
      </c>
      <c r="HB337" s="2">
        <v>0</v>
      </c>
      <c r="HC337" s="2">
        <f t="shared" si="405"/>
        <v>0</v>
      </c>
      <c r="HD337" s="2"/>
      <c r="HE337" s="2" t="s">
        <v>6</v>
      </c>
      <c r="HF337" s="2" t="s">
        <v>6</v>
      </c>
      <c r="HG337" s="2"/>
      <c r="HH337" s="2"/>
      <c r="HI337" s="2"/>
      <c r="HJ337" s="2"/>
      <c r="HK337" s="2"/>
      <c r="HL337" s="2"/>
      <c r="HM337" s="2" t="s">
        <v>6</v>
      </c>
      <c r="HN337" s="2" t="s">
        <v>6</v>
      </c>
      <c r="HO337" s="2" t="s">
        <v>6</v>
      </c>
      <c r="HP337" s="2" t="s">
        <v>6</v>
      </c>
      <c r="HQ337" s="2" t="s">
        <v>6</v>
      </c>
      <c r="HR337" s="2"/>
      <c r="HS337" s="2"/>
      <c r="HT337" s="2"/>
      <c r="HU337" s="2"/>
      <c r="HV337" s="2"/>
      <c r="HW337" s="2"/>
      <c r="HX337" s="2"/>
      <c r="HY337" s="2"/>
      <c r="HZ337" s="2"/>
      <c r="IA337" s="2"/>
      <c r="IB337" s="2"/>
      <c r="IC337" s="2"/>
      <c r="ID337" s="2"/>
      <c r="IE337" s="2"/>
      <c r="IF337" s="2">
        <v>-1</v>
      </c>
      <c r="IG337" s="2"/>
      <c r="IH337" s="2"/>
      <c r="II337" s="2"/>
      <c r="IJ337" s="2"/>
      <c r="IK337" s="2">
        <v>0</v>
      </c>
      <c r="IL337" s="2"/>
      <c r="IM337" s="2"/>
      <c r="IN337" s="2"/>
      <c r="IO337" s="2"/>
      <c r="IP337" s="2"/>
      <c r="IQ337" s="2"/>
      <c r="IR337" s="2"/>
      <c r="IS337" s="2"/>
      <c r="IT337" s="2"/>
      <c r="IU337" s="2"/>
    </row>
    <row r="338" spans="1:255" x14ac:dyDescent="0.2">
      <c r="A338">
        <v>18</v>
      </c>
      <c r="B338">
        <v>1</v>
      </c>
      <c r="C338">
        <v>566</v>
      </c>
      <c r="E338" t="s">
        <v>470</v>
      </c>
      <c r="F338" t="e">
        <f>'2.Лок.смета.и.Акт'!#REF!</f>
        <v>#REF!</v>
      </c>
      <c r="G338" t="s">
        <v>273</v>
      </c>
      <c r="H338" t="s">
        <v>63</v>
      </c>
      <c r="I338">
        <f>I330*J338</f>
        <v>0.13469999999999999</v>
      </c>
      <c r="J338">
        <v>0.3184397163120567</v>
      </c>
      <c r="K338">
        <v>0.31844</v>
      </c>
      <c r="O338">
        <f t="shared" si="375"/>
        <v>16410</v>
      </c>
      <c r="P338">
        <f t="shared" si="376"/>
        <v>16410</v>
      </c>
      <c r="Q338">
        <f t="shared" si="377"/>
        <v>0</v>
      </c>
      <c r="R338">
        <f t="shared" si="378"/>
        <v>0</v>
      </c>
      <c r="S338">
        <f t="shared" si="379"/>
        <v>0</v>
      </c>
      <c r="T338">
        <f t="shared" si="380"/>
        <v>0</v>
      </c>
      <c r="U338">
        <f t="shared" si="381"/>
        <v>0</v>
      </c>
      <c r="V338">
        <f t="shared" si="382"/>
        <v>0</v>
      </c>
      <c r="W338">
        <f t="shared" si="383"/>
        <v>0</v>
      </c>
      <c r="X338">
        <f t="shared" si="384"/>
        <v>0</v>
      </c>
      <c r="Y338">
        <f t="shared" si="385"/>
        <v>0</v>
      </c>
      <c r="AA338">
        <v>86295184</v>
      </c>
      <c r="AB338">
        <f t="shared" si="386"/>
        <v>16114.78</v>
      </c>
      <c r="AC338">
        <f t="shared" si="369"/>
        <v>16114.78</v>
      </c>
      <c r="AD338">
        <f t="shared" si="370"/>
        <v>0</v>
      </c>
      <c r="AE338">
        <f t="shared" si="371"/>
        <v>0</v>
      </c>
      <c r="AF338">
        <f t="shared" si="372"/>
        <v>0</v>
      </c>
      <c r="AG338">
        <f t="shared" si="387"/>
        <v>0</v>
      </c>
      <c r="AH338">
        <f t="shared" si="373"/>
        <v>0</v>
      </c>
      <c r="AI338">
        <f t="shared" si="374"/>
        <v>0</v>
      </c>
      <c r="AJ338">
        <f t="shared" si="388"/>
        <v>0</v>
      </c>
      <c r="AK338">
        <v>16114.779999999999</v>
      </c>
      <c r="AL338">
        <v>16114.779999999999</v>
      </c>
      <c r="AM338">
        <v>0</v>
      </c>
      <c r="AN338">
        <v>0</v>
      </c>
      <c r="AO338">
        <v>0</v>
      </c>
      <c r="AP338">
        <v>0</v>
      </c>
      <c r="AQ338">
        <v>0</v>
      </c>
      <c r="AR338">
        <v>0</v>
      </c>
      <c r="AS338">
        <v>0</v>
      </c>
      <c r="AT338">
        <v>0</v>
      </c>
      <c r="AU338">
        <v>0</v>
      </c>
      <c r="AV338">
        <v>1</v>
      </c>
      <c r="AW338">
        <v>1</v>
      </c>
      <c r="AZ338">
        <v>1</v>
      </c>
      <c r="BA338">
        <v>1</v>
      </c>
      <c r="BB338">
        <v>1</v>
      </c>
      <c r="BC338">
        <v>7.56</v>
      </c>
      <c r="BD338" t="s">
        <v>6</v>
      </c>
      <c r="BE338" t="s">
        <v>6</v>
      </c>
      <c r="BF338" t="s">
        <v>6</v>
      </c>
      <c r="BG338" t="s">
        <v>6</v>
      </c>
      <c r="BH338">
        <v>3</v>
      </c>
      <c r="BI338">
        <v>1</v>
      </c>
      <c r="BJ338" t="s">
        <v>274</v>
      </c>
      <c r="BM338">
        <v>500003</v>
      </c>
      <c r="BN338">
        <v>0</v>
      </c>
      <c r="BO338" t="s">
        <v>6</v>
      </c>
      <c r="BP338">
        <v>0</v>
      </c>
      <c r="BQ338">
        <v>22</v>
      </c>
      <c r="BR338">
        <v>0</v>
      </c>
      <c r="BS338">
        <v>1</v>
      </c>
      <c r="BT338">
        <v>1</v>
      </c>
      <c r="BU338">
        <v>1</v>
      </c>
      <c r="BV338">
        <v>1</v>
      </c>
      <c r="BW338">
        <v>1</v>
      </c>
      <c r="BX338">
        <v>1</v>
      </c>
      <c r="BY338" t="s">
        <v>6</v>
      </c>
      <c r="BZ338">
        <v>0</v>
      </c>
      <c r="CA338">
        <v>0</v>
      </c>
      <c r="CB338" t="s">
        <v>6</v>
      </c>
      <c r="CE338">
        <v>0</v>
      </c>
      <c r="CF338">
        <v>0</v>
      </c>
      <c r="CG338">
        <v>0</v>
      </c>
      <c r="CM338">
        <v>0</v>
      </c>
      <c r="CN338" t="s">
        <v>6</v>
      </c>
      <c r="CO338">
        <v>0</v>
      </c>
      <c r="CP338">
        <f t="shared" si="389"/>
        <v>16410</v>
      </c>
      <c r="CQ338">
        <f t="shared" si="390"/>
        <v>121827.7368</v>
      </c>
      <c r="CR338">
        <f t="shared" si="391"/>
        <v>0</v>
      </c>
      <c r="CS338">
        <f t="shared" si="392"/>
        <v>0</v>
      </c>
      <c r="CT338">
        <f t="shared" si="393"/>
        <v>0</v>
      </c>
      <c r="CU338">
        <f t="shared" si="394"/>
        <v>0</v>
      </c>
      <c r="CV338">
        <f t="shared" si="395"/>
        <v>0</v>
      </c>
      <c r="CW338">
        <f t="shared" si="396"/>
        <v>0</v>
      </c>
      <c r="CX338">
        <f t="shared" si="397"/>
        <v>0</v>
      </c>
      <c r="CY338">
        <f>(S338+R338)*(BZ338/100)</f>
        <v>0</v>
      </c>
      <c r="CZ338">
        <f>(S338+R338)*(CA338/100)</f>
        <v>0</v>
      </c>
      <c r="DC338" t="s">
        <v>6</v>
      </c>
      <c r="DD338" t="s">
        <v>6</v>
      </c>
      <c r="DE338" t="s">
        <v>6</v>
      </c>
      <c r="DF338" t="s">
        <v>6</v>
      </c>
      <c r="DG338" t="s">
        <v>6</v>
      </c>
      <c r="DH338" t="s">
        <v>6</v>
      </c>
      <c r="DI338" t="s">
        <v>6</v>
      </c>
      <c r="DJ338" t="s">
        <v>6</v>
      </c>
      <c r="DK338" t="s">
        <v>6</v>
      </c>
      <c r="DL338" t="s">
        <v>6</v>
      </c>
      <c r="DM338" t="s">
        <v>6</v>
      </c>
      <c r="DN338">
        <v>0</v>
      </c>
      <c r="DO338">
        <v>0</v>
      </c>
      <c r="DP338">
        <v>1</v>
      </c>
      <c r="DQ338">
        <v>1</v>
      </c>
      <c r="DU338">
        <v>1009</v>
      </c>
      <c r="DV338" t="s">
        <v>63</v>
      </c>
      <c r="DW338" t="e">
        <f>'2.Лок.смета.и.Акт'!#REF!</f>
        <v>#REF!</v>
      </c>
      <c r="DX338">
        <v>1000</v>
      </c>
      <c r="DZ338" t="s">
        <v>6</v>
      </c>
      <c r="EA338" t="s">
        <v>6</v>
      </c>
      <c r="EB338" t="s">
        <v>6</v>
      </c>
      <c r="EC338" t="s">
        <v>6</v>
      </c>
      <c r="EE338">
        <v>54938783</v>
      </c>
      <c r="EF338">
        <v>22</v>
      </c>
      <c r="EG338" t="s">
        <v>45</v>
      </c>
      <c r="EH338">
        <v>0</v>
      </c>
      <c r="EI338" t="s">
        <v>6</v>
      </c>
      <c r="EJ338">
        <v>1</v>
      </c>
      <c r="EK338">
        <v>500003</v>
      </c>
      <c r="EL338" t="s">
        <v>46</v>
      </c>
      <c r="EM338" t="s">
        <v>47</v>
      </c>
      <c r="EO338" t="s">
        <v>6</v>
      </c>
      <c r="EQ338">
        <v>0</v>
      </c>
      <c r="ER338">
        <v>116269.98</v>
      </c>
      <c r="ES338">
        <v>16114.779999999999</v>
      </c>
      <c r="ET338">
        <v>0</v>
      </c>
      <c r="EU338">
        <v>0</v>
      </c>
      <c r="EV338">
        <v>0</v>
      </c>
      <c r="EW338">
        <v>0</v>
      </c>
      <c r="EX338">
        <v>0</v>
      </c>
      <c r="EZ338">
        <v>5</v>
      </c>
      <c r="FC338">
        <v>0</v>
      </c>
      <c r="FD338">
        <v>18</v>
      </c>
      <c r="FF338">
        <v>116269.98</v>
      </c>
      <c r="FQ338">
        <v>0</v>
      </c>
      <c r="FR338">
        <f t="shared" si="398"/>
        <v>0</v>
      </c>
      <c r="FS338">
        <v>0</v>
      </c>
      <c r="FX338">
        <v>0</v>
      </c>
      <c r="FY338">
        <v>0</v>
      </c>
      <c r="GA338" t="s">
        <v>275</v>
      </c>
      <c r="GD338">
        <v>1</v>
      </c>
      <c r="GF338">
        <v>819729923</v>
      </c>
      <c r="GG338">
        <v>2</v>
      </c>
      <c r="GH338">
        <v>3</v>
      </c>
      <c r="GI338">
        <v>5</v>
      </c>
      <c r="GJ338">
        <v>0</v>
      </c>
      <c r="GK338">
        <v>0</v>
      </c>
      <c r="GL338">
        <f t="shared" si="399"/>
        <v>0</v>
      </c>
      <c r="GM338">
        <f t="shared" si="400"/>
        <v>16410</v>
      </c>
      <c r="GN338">
        <f t="shared" si="401"/>
        <v>16410</v>
      </c>
      <c r="GO338">
        <f t="shared" si="402"/>
        <v>0</v>
      </c>
      <c r="GP338">
        <f t="shared" si="403"/>
        <v>0</v>
      </c>
      <c r="GR338">
        <v>1</v>
      </c>
      <c r="GS338">
        <v>1</v>
      </c>
      <c r="GT338">
        <v>0</v>
      </c>
      <c r="GU338" t="s">
        <v>6</v>
      </c>
      <c r="GV338">
        <f t="shared" si="364"/>
        <v>0</v>
      </c>
      <c r="GW338">
        <v>1</v>
      </c>
      <c r="GX338">
        <f t="shared" si="404"/>
        <v>0</v>
      </c>
      <c r="HA338">
        <v>0</v>
      </c>
      <c r="HB338">
        <v>0</v>
      </c>
      <c r="HC338">
        <f t="shared" si="405"/>
        <v>0</v>
      </c>
      <c r="HE338" t="s">
        <v>38</v>
      </c>
      <c r="HF338" t="s">
        <v>201</v>
      </c>
      <c r="HM338" t="s">
        <v>6</v>
      </c>
      <c r="HN338" t="s">
        <v>6</v>
      </c>
      <c r="HO338" t="s">
        <v>6</v>
      </c>
      <c r="HP338" t="s">
        <v>6</v>
      </c>
      <c r="HQ338" t="s">
        <v>6</v>
      </c>
      <c r="IF338">
        <v>-1</v>
      </c>
      <c r="IK338">
        <v>0</v>
      </c>
    </row>
    <row r="339" spans="1:255" x14ac:dyDescent="0.2">
      <c r="A339" s="2">
        <v>18</v>
      </c>
      <c r="B339" s="2">
        <v>1</v>
      </c>
      <c r="C339" s="2">
        <v>550</v>
      </c>
      <c r="D339" s="2"/>
      <c r="E339" s="2" t="s">
        <v>471</v>
      </c>
      <c r="F339" s="2" t="s">
        <v>277</v>
      </c>
      <c r="G339" s="2" t="s">
        <v>278</v>
      </c>
      <c r="H339" s="2" t="s">
        <v>63</v>
      </c>
      <c r="I339" s="2">
        <f>I329*J339</f>
        <v>3.8379999999999997E-2</v>
      </c>
      <c r="J339" s="216">
        <f>'5.Ведомость_списания'!F163</f>
        <v>9.0732860520094563E-2</v>
      </c>
      <c r="K339" s="2">
        <v>9.0732999999999994E-2</v>
      </c>
      <c r="L339" s="2"/>
      <c r="M339" s="2"/>
      <c r="N339" s="2"/>
      <c r="O339" s="2">
        <f t="shared" si="375"/>
        <v>423</v>
      </c>
      <c r="P339" s="2">
        <f t="shared" si="376"/>
        <v>423</v>
      </c>
      <c r="Q339" s="2">
        <f t="shared" si="377"/>
        <v>0</v>
      </c>
      <c r="R339" s="2">
        <f t="shared" si="378"/>
        <v>0</v>
      </c>
      <c r="S339" s="2">
        <f t="shared" si="379"/>
        <v>0</v>
      </c>
      <c r="T339" s="2">
        <f t="shared" si="380"/>
        <v>0</v>
      </c>
      <c r="U339" s="2">
        <f t="shared" si="381"/>
        <v>0</v>
      </c>
      <c r="V339" s="2">
        <f t="shared" si="382"/>
        <v>0</v>
      </c>
      <c r="W339" s="2">
        <f t="shared" si="383"/>
        <v>0</v>
      </c>
      <c r="X339" s="2">
        <f t="shared" si="384"/>
        <v>0</v>
      </c>
      <c r="Y339" s="2">
        <f t="shared" si="385"/>
        <v>0</v>
      </c>
      <c r="Z339" s="2"/>
      <c r="AA339" s="2">
        <v>86295183</v>
      </c>
      <c r="AB339" s="2">
        <f t="shared" si="386"/>
        <v>11032.6</v>
      </c>
      <c r="AC339" s="2">
        <f t="shared" si="369"/>
        <v>11032.6</v>
      </c>
      <c r="AD339" s="2">
        <f t="shared" si="370"/>
        <v>0</v>
      </c>
      <c r="AE339" s="2">
        <f t="shared" si="371"/>
        <v>0</v>
      </c>
      <c r="AF339" s="2">
        <f t="shared" si="372"/>
        <v>0</v>
      </c>
      <c r="AG339" s="2">
        <f t="shared" si="387"/>
        <v>0</v>
      </c>
      <c r="AH339" s="2">
        <f t="shared" si="373"/>
        <v>0</v>
      </c>
      <c r="AI339" s="2">
        <f t="shared" si="374"/>
        <v>0</v>
      </c>
      <c r="AJ339" s="2">
        <f t="shared" si="388"/>
        <v>0</v>
      </c>
      <c r="AK339" s="2">
        <v>11032.6</v>
      </c>
      <c r="AL339" s="110">
        <f>'1.Лок.смета.и.Акт'!F644</f>
        <v>11032.6</v>
      </c>
      <c r="AM339" s="2">
        <v>0</v>
      </c>
      <c r="AN339" s="2">
        <v>0</v>
      </c>
      <c r="AO339" s="2">
        <v>0</v>
      </c>
      <c r="AP339" s="2">
        <v>0</v>
      </c>
      <c r="AQ339" s="2">
        <v>0</v>
      </c>
      <c r="AR339" s="2">
        <v>0</v>
      </c>
      <c r="AS339" s="2">
        <v>0</v>
      </c>
      <c r="AT339" s="2">
        <v>0</v>
      </c>
      <c r="AU339" s="2">
        <v>0</v>
      </c>
      <c r="AV339" s="2">
        <v>1</v>
      </c>
      <c r="AW339" s="2">
        <v>1</v>
      </c>
      <c r="AX339" s="2"/>
      <c r="AY339" s="2"/>
      <c r="AZ339" s="2">
        <v>1</v>
      </c>
      <c r="BA339" s="2">
        <v>1</v>
      </c>
      <c r="BB339" s="2">
        <v>1</v>
      </c>
      <c r="BC339" s="2">
        <v>1</v>
      </c>
      <c r="BD339" s="2" t="s">
        <v>6</v>
      </c>
      <c r="BE339" s="2" t="s">
        <v>6</v>
      </c>
      <c r="BF339" s="2" t="s">
        <v>6</v>
      </c>
      <c r="BG339" s="2" t="s">
        <v>6</v>
      </c>
      <c r="BH339" s="2">
        <v>3</v>
      </c>
      <c r="BI339" s="2">
        <v>1</v>
      </c>
      <c r="BJ339" s="2" t="s">
        <v>279</v>
      </c>
      <c r="BK339" s="2"/>
      <c r="BL339" s="2"/>
      <c r="BM339" s="2">
        <v>500003</v>
      </c>
      <c r="BN339" s="2">
        <v>0</v>
      </c>
      <c r="BO339" s="2" t="s">
        <v>6</v>
      </c>
      <c r="BP339" s="2">
        <v>0</v>
      </c>
      <c r="BQ339" s="2">
        <v>22</v>
      </c>
      <c r="BR339" s="2">
        <v>0</v>
      </c>
      <c r="BS339" s="2">
        <v>1</v>
      </c>
      <c r="BT339" s="2">
        <v>1</v>
      </c>
      <c r="BU339" s="2">
        <v>1</v>
      </c>
      <c r="BV339" s="2">
        <v>1</v>
      </c>
      <c r="BW339" s="2">
        <v>1</v>
      </c>
      <c r="BX339" s="2">
        <v>1</v>
      </c>
      <c r="BY339" s="2" t="s">
        <v>6</v>
      </c>
      <c r="BZ339" s="2">
        <v>0</v>
      </c>
      <c r="CA339" s="2">
        <v>0</v>
      </c>
      <c r="CB339" s="2" t="s">
        <v>6</v>
      </c>
      <c r="CC339" s="2"/>
      <c r="CD339" s="2"/>
      <c r="CE339" s="2">
        <v>0</v>
      </c>
      <c r="CF339" s="2">
        <v>0</v>
      </c>
      <c r="CG339" s="2">
        <v>0</v>
      </c>
      <c r="CH339" s="2"/>
      <c r="CI339" s="2"/>
      <c r="CJ339" s="2"/>
      <c r="CK339" s="2"/>
      <c r="CL339" s="2"/>
      <c r="CM339" s="2">
        <v>0</v>
      </c>
      <c r="CN339" s="2" t="s">
        <v>6</v>
      </c>
      <c r="CO339" s="2">
        <v>0</v>
      </c>
      <c r="CP339" s="2">
        <f t="shared" si="389"/>
        <v>423</v>
      </c>
      <c r="CQ339" s="2">
        <f t="shared" si="390"/>
        <v>11032.6</v>
      </c>
      <c r="CR339" s="2">
        <f t="shared" si="391"/>
        <v>0</v>
      </c>
      <c r="CS339" s="2">
        <f t="shared" si="392"/>
        <v>0</v>
      </c>
      <c r="CT339" s="2">
        <f t="shared" si="393"/>
        <v>0</v>
      </c>
      <c r="CU339" s="2">
        <f t="shared" si="394"/>
        <v>0</v>
      </c>
      <c r="CV339" s="2">
        <f t="shared" si="395"/>
        <v>0</v>
      </c>
      <c r="CW339" s="2">
        <f t="shared" si="396"/>
        <v>0</v>
      </c>
      <c r="CX339" s="2">
        <f t="shared" si="397"/>
        <v>0</v>
      </c>
      <c r="CY339" s="2">
        <f>(((S339+(R339*IF(0,0,1)))*AT339)/100)</f>
        <v>0</v>
      </c>
      <c r="CZ339" s="2">
        <f>(((S339+(R339*IF(0,0,1)))*AU339)/100)</f>
        <v>0</v>
      </c>
      <c r="DA339" s="2"/>
      <c r="DB339" s="2"/>
      <c r="DC339" s="2" t="s">
        <v>6</v>
      </c>
      <c r="DD339" s="2" t="s">
        <v>6</v>
      </c>
      <c r="DE339" s="2" t="s">
        <v>6</v>
      </c>
      <c r="DF339" s="2" t="s">
        <v>6</v>
      </c>
      <c r="DG339" s="2" t="s">
        <v>6</v>
      </c>
      <c r="DH339" s="2" t="s">
        <v>6</v>
      </c>
      <c r="DI339" s="2" t="s">
        <v>6</v>
      </c>
      <c r="DJ339" s="2" t="s">
        <v>6</v>
      </c>
      <c r="DK339" s="2" t="s">
        <v>6</v>
      </c>
      <c r="DL339" s="2" t="s">
        <v>6</v>
      </c>
      <c r="DM339" s="2" t="s">
        <v>6</v>
      </c>
      <c r="DN339" s="2">
        <v>0</v>
      </c>
      <c r="DO339" s="2">
        <v>0</v>
      </c>
      <c r="DP339" s="2">
        <v>1</v>
      </c>
      <c r="DQ339" s="2">
        <v>1</v>
      </c>
      <c r="DR339" s="2"/>
      <c r="DS339" s="2"/>
      <c r="DT339" s="2"/>
      <c r="DU339" s="2">
        <v>1009</v>
      </c>
      <c r="DV339" s="2" t="s">
        <v>63</v>
      </c>
      <c r="DW339" s="2" t="s">
        <v>63</v>
      </c>
      <c r="DX339" s="2">
        <v>1000</v>
      </c>
      <c r="DY339" s="2"/>
      <c r="DZ339" s="2" t="s">
        <v>6</v>
      </c>
      <c r="EA339" s="2" t="s">
        <v>6</v>
      </c>
      <c r="EB339" s="2" t="s">
        <v>6</v>
      </c>
      <c r="EC339" s="2" t="s">
        <v>6</v>
      </c>
      <c r="ED339" s="2"/>
      <c r="EE339" s="2">
        <v>54938783</v>
      </c>
      <c r="EF339" s="2">
        <v>22</v>
      </c>
      <c r="EG339" s="2" t="s">
        <v>45</v>
      </c>
      <c r="EH339" s="2">
        <v>0</v>
      </c>
      <c r="EI339" s="2" t="s">
        <v>6</v>
      </c>
      <c r="EJ339" s="2">
        <v>1</v>
      </c>
      <c r="EK339" s="2">
        <v>500003</v>
      </c>
      <c r="EL339" s="2" t="s">
        <v>46</v>
      </c>
      <c r="EM339" s="2" t="s">
        <v>47</v>
      </c>
      <c r="EN339" s="2"/>
      <c r="EO339" s="2" t="s">
        <v>6</v>
      </c>
      <c r="EP339" s="2"/>
      <c r="EQ339" s="2">
        <v>0</v>
      </c>
      <c r="ER339" s="2">
        <v>11032.6</v>
      </c>
      <c r="ES339" s="110">
        <f>'1.Лок.смета.и.Акт'!F644</f>
        <v>11032.6</v>
      </c>
      <c r="ET339" s="2">
        <v>0</v>
      </c>
      <c r="EU339" s="2">
        <v>0</v>
      </c>
      <c r="EV339" s="2">
        <v>0</v>
      </c>
      <c r="EW339" s="2">
        <v>0</v>
      </c>
      <c r="EX339" s="2">
        <v>0</v>
      </c>
      <c r="EY339" s="2"/>
      <c r="EZ339" s="2"/>
      <c r="FA339" s="2"/>
      <c r="FB339" s="2"/>
      <c r="FC339" s="2"/>
      <c r="FD339" s="2"/>
      <c r="FE339" s="2"/>
      <c r="FF339" s="2"/>
      <c r="FG339" s="2"/>
      <c r="FH339" s="2"/>
      <c r="FI339" s="2"/>
      <c r="FJ339" s="2"/>
      <c r="FK339" s="2"/>
      <c r="FL339" s="2"/>
      <c r="FM339" s="2"/>
      <c r="FN339" s="2"/>
      <c r="FO339" s="2"/>
      <c r="FP339" s="2"/>
      <c r="FQ339" s="2">
        <v>0</v>
      </c>
      <c r="FR339" s="2">
        <f t="shared" si="398"/>
        <v>0</v>
      </c>
      <c r="FS339" s="2">
        <v>0</v>
      </c>
      <c r="FT339" s="2"/>
      <c r="FU339" s="2"/>
      <c r="FV339" s="2"/>
      <c r="FW339" s="2"/>
      <c r="FX339" s="2">
        <v>0</v>
      </c>
      <c r="FY339" s="2">
        <v>0</v>
      </c>
      <c r="FZ339" s="2"/>
      <c r="GA339" s="2" t="s">
        <v>6</v>
      </c>
      <c r="GB339" s="2"/>
      <c r="GC339" s="2"/>
      <c r="GD339" s="2">
        <v>1</v>
      </c>
      <c r="GE339" s="2"/>
      <c r="GF339" s="2">
        <v>-723230509</v>
      </c>
      <c r="GG339" s="2">
        <v>2</v>
      </c>
      <c r="GH339" s="2">
        <v>2</v>
      </c>
      <c r="GI339" s="2">
        <v>-2</v>
      </c>
      <c r="GJ339" s="2">
        <v>0</v>
      </c>
      <c r="GK339" s="2">
        <v>0</v>
      </c>
      <c r="GL339" s="2">
        <f t="shared" si="399"/>
        <v>0</v>
      </c>
      <c r="GM339" s="2">
        <f t="shared" si="400"/>
        <v>423</v>
      </c>
      <c r="GN339" s="2">
        <f t="shared" si="401"/>
        <v>423</v>
      </c>
      <c r="GO339" s="2">
        <f t="shared" si="402"/>
        <v>0</v>
      </c>
      <c r="GP339" s="2">
        <f t="shared" si="403"/>
        <v>0</v>
      </c>
      <c r="GQ339" s="2"/>
      <c r="GR339" s="2">
        <v>0</v>
      </c>
      <c r="GS339" s="2">
        <v>2</v>
      </c>
      <c r="GT339" s="2">
        <v>0</v>
      </c>
      <c r="GU339" s="2" t="s">
        <v>6</v>
      </c>
      <c r="GV339" s="2">
        <f t="shared" ref="GV339:GV374" si="406">ROUND((GT339),2)</f>
        <v>0</v>
      </c>
      <c r="GW339" s="2">
        <v>1</v>
      </c>
      <c r="GX339" s="2">
        <f t="shared" si="404"/>
        <v>0</v>
      </c>
      <c r="GY339" s="2"/>
      <c r="GZ339" s="2"/>
      <c r="HA339" s="2">
        <v>0</v>
      </c>
      <c r="HB339" s="2">
        <v>0</v>
      </c>
      <c r="HC339" s="2">
        <f t="shared" si="405"/>
        <v>0</v>
      </c>
      <c r="HD339" s="2"/>
      <c r="HE339" s="2" t="s">
        <v>6</v>
      </c>
      <c r="HF339" s="2" t="s">
        <v>6</v>
      </c>
      <c r="HG339" s="2"/>
      <c r="HH339" s="2"/>
      <c r="HI339" s="2"/>
      <c r="HJ339" s="2"/>
      <c r="HK339" s="2"/>
      <c r="HL339" s="2"/>
      <c r="HM339" s="2" t="s">
        <v>6</v>
      </c>
      <c r="HN339" s="2" t="s">
        <v>6</v>
      </c>
      <c r="HO339" s="2" t="s">
        <v>6</v>
      </c>
      <c r="HP339" s="2" t="s">
        <v>6</v>
      </c>
      <c r="HQ339" s="2" t="s">
        <v>6</v>
      </c>
      <c r="HR339" s="2"/>
      <c r="HS339" s="2"/>
      <c r="HT339" s="2"/>
      <c r="HU339" s="2"/>
      <c r="HV339" s="2"/>
      <c r="HW339" s="2"/>
      <c r="HX339" s="2"/>
      <c r="HY339" s="2"/>
      <c r="HZ339" s="2"/>
      <c r="IA339" s="2"/>
      <c r="IB339" s="2"/>
      <c r="IC339" s="2"/>
      <c r="ID339" s="2"/>
      <c r="IE339" s="2"/>
      <c r="IF339" s="2">
        <v>-1</v>
      </c>
      <c r="IG339" s="2"/>
      <c r="IH339" s="2"/>
      <c r="II339" s="2"/>
      <c r="IJ339" s="2"/>
      <c r="IK339" s="2">
        <v>0</v>
      </c>
      <c r="IL339" s="2"/>
      <c r="IM339" s="2"/>
      <c r="IN339" s="2"/>
      <c r="IO339" s="2"/>
      <c r="IP339" s="2"/>
      <c r="IQ339" s="2"/>
      <c r="IR339" s="2"/>
      <c r="IS339" s="2"/>
      <c r="IT339" s="2"/>
      <c r="IU339" s="2"/>
    </row>
    <row r="340" spans="1:255" x14ac:dyDescent="0.2">
      <c r="A340">
        <v>18</v>
      </c>
      <c r="B340">
        <v>1</v>
      </c>
      <c r="C340">
        <v>567</v>
      </c>
      <c r="E340" t="s">
        <v>471</v>
      </c>
      <c r="F340" t="e">
        <f>'2.Лок.смета.и.Акт'!#REF!</f>
        <v>#REF!</v>
      </c>
      <c r="G340" t="s">
        <v>278</v>
      </c>
      <c r="H340" t="s">
        <v>63</v>
      </c>
      <c r="I340">
        <f>I330*J340</f>
        <v>3.8379999999999997E-2</v>
      </c>
      <c r="J340">
        <v>9.0732860520094563E-2</v>
      </c>
      <c r="K340">
        <v>9.0732999999999994E-2</v>
      </c>
      <c r="O340">
        <f t="shared" si="375"/>
        <v>3525</v>
      </c>
      <c r="P340">
        <f t="shared" si="376"/>
        <v>3525</v>
      </c>
      <c r="Q340">
        <f t="shared" si="377"/>
        <v>0</v>
      </c>
      <c r="R340">
        <f t="shared" si="378"/>
        <v>0</v>
      </c>
      <c r="S340">
        <f t="shared" si="379"/>
        <v>0</v>
      </c>
      <c r="T340">
        <f t="shared" si="380"/>
        <v>0</v>
      </c>
      <c r="U340">
        <f t="shared" si="381"/>
        <v>0</v>
      </c>
      <c r="V340">
        <f t="shared" si="382"/>
        <v>0</v>
      </c>
      <c r="W340">
        <f t="shared" si="383"/>
        <v>0</v>
      </c>
      <c r="X340">
        <f t="shared" si="384"/>
        <v>0</v>
      </c>
      <c r="Y340">
        <f t="shared" si="385"/>
        <v>0</v>
      </c>
      <c r="AA340">
        <v>86295184</v>
      </c>
      <c r="AB340">
        <f t="shared" si="386"/>
        <v>12149.95</v>
      </c>
      <c r="AC340">
        <f t="shared" si="369"/>
        <v>12149.95</v>
      </c>
      <c r="AD340">
        <f t="shared" si="370"/>
        <v>0</v>
      </c>
      <c r="AE340">
        <f t="shared" si="371"/>
        <v>0</v>
      </c>
      <c r="AF340">
        <f t="shared" si="372"/>
        <v>0</v>
      </c>
      <c r="AG340">
        <f t="shared" si="387"/>
        <v>0</v>
      </c>
      <c r="AH340">
        <f t="shared" si="373"/>
        <v>0</v>
      </c>
      <c r="AI340">
        <f t="shared" si="374"/>
        <v>0</v>
      </c>
      <c r="AJ340">
        <f t="shared" si="388"/>
        <v>0</v>
      </c>
      <c r="AK340">
        <v>12149.95</v>
      </c>
      <c r="AL340">
        <v>12149.95</v>
      </c>
      <c r="AM340">
        <v>0</v>
      </c>
      <c r="AN340">
        <v>0</v>
      </c>
      <c r="AO340">
        <v>0</v>
      </c>
      <c r="AP340">
        <v>0</v>
      </c>
      <c r="AQ340">
        <v>0</v>
      </c>
      <c r="AR340">
        <v>0</v>
      </c>
      <c r="AS340">
        <v>0</v>
      </c>
      <c r="AT340">
        <v>0</v>
      </c>
      <c r="AU340">
        <v>0</v>
      </c>
      <c r="AV340">
        <v>1</v>
      </c>
      <c r="AW340">
        <v>1</v>
      </c>
      <c r="AZ340">
        <v>1</v>
      </c>
      <c r="BA340">
        <v>1</v>
      </c>
      <c r="BB340">
        <v>1</v>
      </c>
      <c r="BC340">
        <v>7.56</v>
      </c>
      <c r="BD340" t="s">
        <v>6</v>
      </c>
      <c r="BE340" t="s">
        <v>6</v>
      </c>
      <c r="BF340" t="s">
        <v>6</v>
      </c>
      <c r="BG340" t="s">
        <v>6</v>
      </c>
      <c r="BH340">
        <v>3</v>
      </c>
      <c r="BI340">
        <v>1</v>
      </c>
      <c r="BJ340" t="s">
        <v>279</v>
      </c>
      <c r="BM340">
        <v>500003</v>
      </c>
      <c r="BN340">
        <v>0</v>
      </c>
      <c r="BO340" t="s">
        <v>6</v>
      </c>
      <c r="BP340">
        <v>0</v>
      </c>
      <c r="BQ340">
        <v>22</v>
      </c>
      <c r="BR340">
        <v>0</v>
      </c>
      <c r="BS340">
        <v>1</v>
      </c>
      <c r="BT340">
        <v>1</v>
      </c>
      <c r="BU340">
        <v>1</v>
      </c>
      <c r="BV340">
        <v>1</v>
      </c>
      <c r="BW340">
        <v>1</v>
      </c>
      <c r="BX340">
        <v>1</v>
      </c>
      <c r="BY340" t="s">
        <v>6</v>
      </c>
      <c r="BZ340">
        <v>0</v>
      </c>
      <c r="CA340">
        <v>0</v>
      </c>
      <c r="CB340" t="s">
        <v>6</v>
      </c>
      <c r="CE340">
        <v>0</v>
      </c>
      <c r="CF340">
        <v>0</v>
      </c>
      <c r="CG340">
        <v>0</v>
      </c>
      <c r="CM340">
        <v>0</v>
      </c>
      <c r="CN340" t="s">
        <v>6</v>
      </c>
      <c r="CO340">
        <v>0</v>
      </c>
      <c r="CP340">
        <f t="shared" si="389"/>
        <v>3525</v>
      </c>
      <c r="CQ340">
        <f t="shared" si="390"/>
        <v>91853.622000000003</v>
      </c>
      <c r="CR340">
        <f t="shared" si="391"/>
        <v>0</v>
      </c>
      <c r="CS340">
        <f t="shared" si="392"/>
        <v>0</v>
      </c>
      <c r="CT340">
        <f t="shared" si="393"/>
        <v>0</v>
      </c>
      <c r="CU340">
        <f t="shared" si="394"/>
        <v>0</v>
      </c>
      <c r="CV340">
        <f t="shared" si="395"/>
        <v>0</v>
      </c>
      <c r="CW340">
        <f t="shared" si="396"/>
        <v>0</v>
      </c>
      <c r="CX340">
        <f t="shared" si="397"/>
        <v>0</v>
      </c>
      <c r="CY340">
        <f>(S340+R340)*(BZ340/100)</f>
        <v>0</v>
      </c>
      <c r="CZ340">
        <f>(S340+R340)*(CA340/100)</f>
        <v>0</v>
      </c>
      <c r="DC340" t="s">
        <v>6</v>
      </c>
      <c r="DD340" t="s">
        <v>6</v>
      </c>
      <c r="DE340" t="s">
        <v>6</v>
      </c>
      <c r="DF340" t="s">
        <v>6</v>
      </c>
      <c r="DG340" t="s">
        <v>6</v>
      </c>
      <c r="DH340" t="s">
        <v>6</v>
      </c>
      <c r="DI340" t="s">
        <v>6</v>
      </c>
      <c r="DJ340" t="s">
        <v>6</v>
      </c>
      <c r="DK340" t="s">
        <v>6</v>
      </c>
      <c r="DL340" t="s">
        <v>6</v>
      </c>
      <c r="DM340" t="s">
        <v>6</v>
      </c>
      <c r="DN340">
        <v>0</v>
      </c>
      <c r="DO340">
        <v>0</v>
      </c>
      <c r="DP340">
        <v>1</v>
      </c>
      <c r="DQ340">
        <v>1</v>
      </c>
      <c r="DU340">
        <v>1009</v>
      </c>
      <c r="DV340" t="s">
        <v>63</v>
      </c>
      <c r="DW340" t="e">
        <f>'2.Лок.смета.и.Акт'!#REF!</f>
        <v>#REF!</v>
      </c>
      <c r="DX340">
        <v>1000</v>
      </c>
      <c r="DZ340" t="s">
        <v>6</v>
      </c>
      <c r="EA340" t="s">
        <v>6</v>
      </c>
      <c r="EB340" t="s">
        <v>6</v>
      </c>
      <c r="EC340" t="s">
        <v>6</v>
      </c>
      <c r="EE340">
        <v>54938783</v>
      </c>
      <c r="EF340">
        <v>22</v>
      </c>
      <c r="EG340" t="s">
        <v>45</v>
      </c>
      <c r="EH340">
        <v>0</v>
      </c>
      <c r="EI340" t="s">
        <v>6</v>
      </c>
      <c r="EJ340">
        <v>1</v>
      </c>
      <c r="EK340">
        <v>500003</v>
      </c>
      <c r="EL340" t="s">
        <v>46</v>
      </c>
      <c r="EM340" t="s">
        <v>47</v>
      </c>
      <c r="EO340" t="s">
        <v>6</v>
      </c>
      <c r="EQ340">
        <v>0</v>
      </c>
      <c r="ER340">
        <v>87663.23</v>
      </c>
      <c r="ES340">
        <v>12149.95</v>
      </c>
      <c r="ET340">
        <v>0</v>
      </c>
      <c r="EU340">
        <v>0</v>
      </c>
      <c r="EV340">
        <v>0</v>
      </c>
      <c r="EW340">
        <v>0</v>
      </c>
      <c r="EX340">
        <v>0</v>
      </c>
      <c r="EZ340">
        <v>5</v>
      </c>
      <c r="FC340">
        <v>0</v>
      </c>
      <c r="FD340">
        <v>18</v>
      </c>
      <c r="FF340">
        <v>87663.23</v>
      </c>
      <c r="FQ340">
        <v>0</v>
      </c>
      <c r="FR340">
        <f t="shared" si="398"/>
        <v>0</v>
      </c>
      <c r="FS340">
        <v>0</v>
      </c>
      <c r="FX340">
        <v>0</v>
      </c>
      <c r="FY340">
        <v>0</v>
      </c>
      <c r="GA340" t="s">
        <v>280</v>
      </c>
      <c r="GD340">
        <v>1</v>
      </c>
      <c r="GF340">
        <v>-723230509</v>
      </c>
      <c r="GG340">
        <v>2</v>
      </c>
      <c r="GH340">
        <v>3</v>
      </c>
      <c r="GI340">
        <v>5</v>
      </c>
      <c r="GJ340">
        <v>0</v>
      </c>
      <c r="GK340">
        <v>0</v>
      </c>
      <c r="GL340">
        <f t="shared" si="399"/>
        <v>0</v>
      </c>
      <c r="GM340">
        <f t="shared" si="400"/>
        <v>3525</v>
      </c>
      <c r="GN340">
        <f t="shared" si="401"/>
        <v>3525</v>
      </c>
      <c r="GO340">
        <f t="shared" si="402"/>
        <v>0</v>
      </c>
      <c r="GP340">
        <f t="shared" si="403"/>
        <v>0</v>
      </c>
      <c r="GR340">
        <v>1</v>
      </c>
      <c r="GS340">
        <v>1</v>
      </c>
      <c r="GT340">
        <v>0</v>
      </c>
      <c r="GU340" t="s">
        <v>6</v>
      </c>
      <c r="GV340">
        <f t="shared" si="406"/>
        <v>0</v>
      </c>
      <c r="GW340">
        <v>1</v>
      </c>
      <c r="GX340">
        <f t="shared" si="404"/>
        <v>0</v>
      </c>
      <c r="HA340">
        <v>0</v>
      </c>
      <c r="HB340">
        <v>0</v>
      </c>
      <c r="HC340">
        <f t="shared" si="405"/>
        <v>0</v>
      </c>
      <c r="HE340" t="s">
        <v>38</v>
      </c>
      <c r="HF340" t="s">
        <v>201</v>
      </c>
      <c r="HM340" t="s">
        <v>6</v>
      </c>
      <c r="HN340" t="s">
        <v>6</v>
      </c>
      <c r="HO340" t="s">
        <v>6</v>
      </c>
      <c r="HP340" t="s">
        <v>6</v>
      </c>
      <c r="HQ340" t="s">
        <v>6</v>
      </c>
      <c r="IF340">
        <v>-1</v>
      </c>
      <c r="IK340">
        <v>0</v>
      </c>
    </row>
    <row r="341" spans="1:255" x14ac:dyDescent="0.2">
      <c r="A341" s="2">
        <v>18</v>
      </c>
      <c r="B341" s="2">
        <v>1</v>
      </c>
      <c r="C341" s="2">
        <v>551</v>
      </c>
      <c r="D341" s="2"/>
      <c r="E341" s="2" t="s">
        <v>472</v>
      </c>
      <c r="F341" s="2" t="s">
        <v>282</v>
      </c>
      <c r="G341" s="2" t="s">
        <v>283</v>
      </c>
      <c r="H341" s="2" t="s">
        <v>63</v>
      </c>
      <c r="I341" s="2">
        <f>I329*J341</f>
        <v>0.23760000000000001</v>
      </c>
      <c r="J341" s="216">
        <f>'5.Ведомость_списания'!F164</f>
        <v>0.5617021276595745</v>
      </c>
      <c r="K341" s="2">
        <v>0.56170200000000003</v>
      </c>
      <c r="L341" s="2"/>
      <c r="M341" s="2"/>
      <c r="N341" s="2"/>
      <c r="O341" s="2">
        <f t="shared" si="375"/>
        <v>2808</v>
      </c>
      <c r="P341" s="2">
        <f t="shared" si="376"/>
        <v>2808</v>
      </c>
      <c r="Q341" s="2">
        <f t="shared" si="377"/>
        <v>0</v>
      </c>
      <c r="R341" s="2">
        <f t="shared" si="378"/>
        <v>0</v>
      </c>
      <c r="S341" s="2">
        <f t="shared" si="379"/>
        <v>0</v>
      </c>
      <c r="T341" s="2">
        <f t="shared" si="380"/>
        <v>0</v>
      </c>
      <c r="U341" s="2">
        <f t="shared" si="381"/>
        <v>0</v>
      </c>
      <c r="V341" s="2">
        <f t="shared" si="382"/>
        <v>0</v>
      </c>
      <c r="W341" s="2">
        <f t="shared" si="383"/>
        <v>0</v>
      </c>
      <c r="X341" s="2">
        <f t="shared" si="384"/>
        <v>0</v>
      </c>
      <c r="Y341" s="2">
        <f t="shared" si="385"/>
        <v>0</v>
      </c>
      <c r="Z341" s="2"/>
      <c r="AA341" s="2">
        <v>86295183</v>
      </c>
      <c r="AB341" s="2">
        <f t="shared" si="386"/>
        <v>11818.63</v>
      </c>
      <c r="AC341" s="2">
        <f t="shared" si="369"/>
        <v>11818.63</v>
      </c>
      <c r="AD341" s="2">
        <f t="shared" si="370"/>
        <v>0</v>
      </c>
      <c r="AE341" s="2">
        <f t="shared" si="371"/>
        <v>0</v>
      </c>
      <c r="AF341" s="2">
        <f t="shared" si="372"/>
        <v>0</v>
      </c>
      <c r="AG341" s="2">
        <f t="shared" si="387"/>
        <v>0</v>
      </c>
      <c r="AH341" s="2">
        <f t="shared" si="373"/>
        <v>0</v>
      </c>
      <c r="AI341" s="2">
        <f t="shared" si="374"/>
        <v>0</v>
      </c>
      <c r="AJ341" s="2">
        <f t="shared" si="388"/>
        <v>0</v>
      </c>
      <c r="AK341" s="2">
        <v>11818.63</v>
      </c>
      <c r="AL341" s="110">
        <f>'1.Лок.смета.и.Акт'!F646</f>
        <v>11818.63</v>
      </c>
      <c r="AM341" s="2">
        <v>0</v>
      </c>
      <c r="AN341" s="2">
        <v>0</v>
      </c>
      <c r="AO341" s="2">
        <v>0</v>
      </c>
      <c r="AP341" s="2">
        <v>0</v>
      </c>
      <c r="AQ341" s="2">
        <v>0</v>
      </c>
      <c r="AR341" s="2">
        <v>0</v>
      </c>
      <c r="AS341" s="2">
        <v>0</v>
      </c>
      <c r="AT341" s="2">
        <v>0</v>
      </c>
      <c r="AU341" s="2">
        <v>0</v>
      </c>
      <c r="AV341" s="2">
        <v>1</v>
      </c>
      <c r="AW341" s="2">
        <v>1</v>
      </c>
      <c r="AX341" s="2"/>
      <c r="AY341" s="2"/>
      <c r="AZ341" s="2">
        <v>1</v>
      </c>
      <c r="BA341" s="2">
        <v>1</v>
      </c>
      <c r="BB341" s="2">
        <v>1</v>
      </c>
      <c r="BC341" s="2">
        <v>1</v>
      </c>
      <c r="BD341" s="2" t="s">
        <v>6</v>
      </c>
      <c r="BE341" s="2" t="s">
        <v>6</v>
      </c>
      <c r="BF341" s="2" t="s">
        <v>6</v>
      </c>
      <c r="BG341" s="2" t="s">
        <v>6</v>
      </c>
      <c r="BH341" s="2">
        <v>3</v>
      </c>
      <c r="BI341" s="2">
        <v>1</v>
      </c>
      <c r="BJ341" s="2" t="s">
        <v>284</v>
      </c>
      <c r="BK341" s="2"/>
      <c r="BL341" s="2"/>
      <c r="BM341" s="2">
        <v>500003</v>
      </c>
      <c r="BN341" s="2">
        <v>0</v>
      </c>
      <c r="BO341" s="2" t="s">
        <v>6</v>
      </c>
      <c r="BP341" s="2">
        <v>0</v>
      </c>
      <c r="BQ341" s="2">
        <v>22</v>
      </c>
      <c r="BR341" s="2">
        <v>0</v>
      </c>
      <c r="BS341" s="2">
        <v>1</v>
      </c>
      <c r="BT341" s="2">
        <v>1</v>
      </c>
      <c r="BU341" s="2">
        <v>1</v>
      </c>
      <c r="BV341" s="2">
        <v>1</v>
      </c>
      <c r="BW341" s="2">
        <v>1</v>
      </c>
      <c r="BX341" s="2">
        <v>1</v>
      </c>
      <c r="BY341" s="2" t="s">
        <v>6</v>
      </c>
      <c r="BZ341" s="2">
        <v>0</v>
      </c>
      <c r="CA341" s="2">
        <v>0</v>
      </c>
      <c r="CB341" s="2" t="s">
        <v>6</v>
      </c>
      <c r="CC341" s="2"/>
      <c r="CD341" s="2"/>
      <c r="CE341" s="2">
        <v>0</v>
      </c>
      <c r="CF341" s="2">
        <v>0</v>
      </c>
      <c r="CG341" s="2">
        <v>0</v>
      </c>
      <c r="CH341" s="2"/>
      <c r="CI341" s="2"/>
      <c r="CJ341" s="2"/>
      <c r="CK341" s="2"/>
      <c r="CL341" s="2"/>
      <c r="CM341" s="2">
        <v>0</v>
      </c>
      <c r="CN341" s="2" t="s">
        <v>6</v>
      </c>
      <c r="CO341" s="2">
        <v>0</v>
      </c>
      <c r="CP341" s="2">
        <f t="shared" si="389"/>
        <v>2808</v>
      </c>
      <c r="CQ341" s="2">
        <f t="shared" si="390"/>
        <v>11818.63</v>
      </c>
      <c r="CR341" s="2">
        <f t="shared" si="391"/>
        <v>0</v>
      </c>
      <c r="CS341" s="2">
        <f t="shared" si="392"/>
        <v>0</v>
      </c>
      <c r="CT341" s="2">
        <f t="shared" si="393"/>
        <v>0</v>
      </c>
      <c r="CU341" s="2">
        <f t="shared" si="394"/>
        <v>0</v>
      </c>
      <c r="CV341" s="2">
        <f t="shared" si="395"/>
        <v>0</v>
      </c>
      <c r="CW341" s="2">
        <f t="shared" si="396"/>
        <v>0</v>
      </c>
      <c r="CX341" s="2">
        <f t="shared" si="397"/>
        <v>0</v>
      </c>
      <c r="CY341" s="2">
        <f>(((S341+(R341*IF(0,0,1)))*AT341)/100)</f>
        <v>0</v>
      </c>
      <c r="CZ341" s="2">
        <f>(((S341+(R341*IF(0,0,1)))*AU341)/100)</f>
        <v>0</v>
      </c>
      <c r="DA341" s="2"/>
      <c r="DB341" s="2"/>
      <c r="DC341" s="2" t="s">
        <v>6</v>
      </c>
      <c r="DD341" s="2" t="s">
        <v>6</v>
      </c>
      <c r="DE341" s="2" t="s">
        <v>6</v>
      </c>
      <c r="DF341" s="2" t="s">
        <v>6</v>
      </c>
      <c r="DG341" s="2" t="s">
        <v>6</v>
      </c>
      <c r="DH341" s="2" t="s">
        <v>6</v>
      </c>
      <c r="DI341" s="2" t="s">
        <v>6</v>
      </c>
      <c r="DJ341" s="2" t="s">
        <v>6</v>
      </c>
      <c r="DK341" s="2" t="s">
        <v>6</v>
      </c>
      <c r="DL341" s="2" t="s">
        <v>6</v>
      </c>
      <c r="DM341" s="2" t="s">
        <v>6</v>
      </c>
      <c r="DN341" s="2">
        <v>0</v>
      </c>
      <c r="DO341" s="2">
        <v>0</v>
      </c>
      <c r="DP341" s="2">
        <v>1</v>
      </c>
      <c r="DQ341" s="2">
        <v>1</v>
      </c>
      <c r="DR341" s="2"/>
      <c r="DS341" s="2"/>
      <c r="DT341" s="2"/>
      <c r="DU341" s="2">
        <v>1009</v>
      </c>
      <c r="DV341" s="2" t="s">
        <v>63</v>
      </c>
      <c r="DW341" s="2" t="s">
        <v>63</v>
      </c>
      <c r="DX341" s="2">
        <v>1000</v>
      </c>
      <c r="DY341" s="2"/>
      <c r="DZ341" s="2" t="s">
        <v>6</v>
      </c>
      <c r="EA341" s="2" t="s">
        <v>6</v>
      </c>
      <c r="EB341" s="2" t="s">
        <v>6</v>
      </c>
      <c r="EC341" s="2" t="s">
        <v>6</v>
      </c>
      <c r="ED341" s="2"/>
      <c r="EE341" s="2">
        <v>54938783</v>
      </c>
      <c r="EF341" s="2">
        <v>22</v>
      </c>
      <c r="EG341" s="2" t="s">
        <v>45</v>
      </c>
      <c r="EH341" s="2">
        <v>0</v>
      </c>
      <c r="EI341" s="2" t="s">
        <v>6</v>
      </c>
      <c r="EJ341" s="2">
        <v>1</v>
      </c>
      <c r="EK341" s="2">
        <v>500003</v>
      </c>
      <c r="EL341" s="2" t="s">
        <v>46</v>
      </c>
      <c r="EM341" s="2" t="s">
        <v>47</v>
      </c>
      <c r="EN341" s="2"/>
      <c r="EO341" s="2" t="s">
        <v>6</v>
      </c>
      <c r="EP341" s="2"/>
      <c r="EQ341" s="2">
        <v>0</v>
      </c>
      <c r="ER341" s="2">
        <v>11818.63</v>
      </c>
      <c r="ES341" s="110">
        <f>'1.Лок.смета.и.Акт'!F646</f>
        <v>11818.63</v>
      </c>
      <c r="ET341" s="2">
        <v>0</v>
      </c>
      <c r="EU341" s="2">
        <v>0</v>
      </c>
      <c r="EV341" s="2">
        <v>0</v>
      </c>
      <c r="EW341" s="2">
        <v>0</v>
      </c>
      <c r="EX341" s="2">
        <v>0</v>
      </c>
      <c r="EY341" s="2"/>
      <c r="EZ341" s="2"/>
      <c r="FA341" s="2"/>
      <c r="FB341" s="2"/>
      <c r="FC341" s="2"/>
      <c r="FD341" s="2"/>
      <c r="FE341" s="2"/>
      <c r="FF341" s="2"/>
      <c r="FG341" s="2"/>
      <c r="FH341" s="2"/>
      <c r="FI341" s="2"/>
      <c r="FJ341" s="2"/>
      <c r="FK341" s="2"/>
      <c r="FL341" s="2"/>
      <c r="FM341" s="2"/>
      <c r="FN341" s="2"/>
      <c r="FO341" s="2"/>
      <c r="FP341" s="2"/>
      <c r="FQ341" s="2">
        <v>0</v>
      </c>
      <c r="FR341" s="2">
        <f t="shared" si="398"/>
        <v>0</v>
      </c>
      <c r="FS341" s="2">
        <v>0</v>
      </c>
      <c r="FT341" s="2"/>
      <c r="FU341" s="2"/>
      <c r="FV341" s="2"/>
      <c r="FW341" s="2"/>
      <c r="FX341" s="2">
        <v>0</v>
      </c>
      <c r="FY341" s="2">
        <v>0</v>
      </c>
      <c r="FZ341" s="2"/>
      <c r="GA341" s="2" t="s">
        <v>6</v>
      </c>
      <c r="GB341" s="2"/>
      <c r="GC341" s="2"/>
      <c r="GD341" s="2">
        <v>1</v>
      </c>
      <c r="GE341" s="2"/>
      <c r="GF341" s="2">
        <v>1729641416</v>
      </c>
      <c r="GG341" s="2">
        <v>2</v>
      </c>
      <c r="GH341" s="2">
        <v>2</v>
      </c>
      <c r="GI341" s="2">
        <v>-2</v>
      </c>
      <c r="GJ341" s="2">
        <v>0</v>
      </c>
      <c r="GK341" s="2">
        <v>0</v>
      </c>
      <c r="GL341" s="2">
        <f t="shared" si="399"/>
        <v>0</v>
      </c>
      <c r="GM341" s="2">
        <f t="shared" si="400"/>
        <v>2808</v>
      </c>
      <c r="GN341" s="2">
        <f t="shared" si="401"/>
        <v>2808</v>
      </c>
      <c r="GO341" s="2">
        <f t="shared" si="402"/>
        <v>0</v>
      </c>
      <c r="GP341" s="2">
        <f t="shared" si="403"/>
        <v>0</v>
      </c>
      <c r="GQ341" s="2"/>
      <c r="GR341" s="2">
        <v>0</v>
      </c>
      <c r="GS341" s="2">
        <v>2</v>
      </c>
      <c r="GT341" s="2">
        <v>0</v>
      </c>
      <c r="GU341" s="2" t="s">
        <v>6</v>
      </c>
      <c r="GV341" s="2">
        <f t="shared" si="406"/>
        <v>0</v>
      </c>
      <c r="GW341" s="2">
        <v>1</v>
      </c>
      <c r="GX341" s="2">
        <f t="shared" si="404"/>
        <v>0</v>
      </c>
      <c r="GY341" s="2"/>
      <c r="GZ341" s="2"/>
      <c r="HA341" s="2">
        <v>0</v>
      </c>
      <c r="HB341" s="2">
        <v>0</v>
      </c>
      <c r="HC341" s="2">
        <f t="shared" si="405"/>
        <v>0</v>
      </c>
      <c r="HD341" s="2"/>
      <c r="HE341" s="2" t="s">
        <v>6</v>
      </c>
      <c r="HF341" s="2" t="s">
        <v>6</v>
      </c>
      <c r="HG341" s="2"/>
      <c r="HH341" s="2"/>
      <c r="HI341" s="2"/>
      <c r="HJ341" s="2"/>
      <c r="HK341" s="2"/>
      <c r="HL341" s="2"/>
      <c r="HM341" s="2" t="s">
        <v>6</v>
      </c>
      <c r="HN341" s="2" t="s">
        <v>6</v>
      </c>
      <c r="HO341" s="2" t="s">
        <v>6</v>
      </c>
      <c r="HP341" s="2" t="s">
        <v>6</v>
      </c>
      <c r="HQ341" s="2" t="s">
        <v>6</v>
      </c>
      <c r="HR341" s="2"/>
      <c r="HS341" s="2"/>
      <c r="HT341" s="2"/>
      <c r="HU341" s="2"/>
      <c r="HV341" s="2"/>
      <c r="HW341" s="2"/>
      <c r="HX341" s="2"/>
      <c r="HY341" s="2"/>
      <c r="HZ341" s="2"/>
      <c r="IA341" s="2"/>
      <c r="IB341" s="2"/>
      <c r="IC341" s="2"/>
      <c r="ID341" s="2"/>
      <c r="IE341" s="2"/>
      <c r="IF341" s="2">
        <v>-1</v>
      </c>
      <c r="IG341" s="2"/>
      <c r="IH341" s="2"/>
      <c r="II341" s="2"/>
      <c r="IJ341" s="2"/>
      <c r="IK341" s="2">
        <v>0</v>
      </c>
      <c r="IL341" s="2"/>
      <c r="IM341" s="2"/>
      <c r="IN341" s="2"/>
      <c r="IO341" s="2"/>
      <c r="IP341" s="2"/>
      <c r="IQ341" s="2"/>
      <c r="IR341" s="2"/>
      <c r="IS341" s="2"/>
      <c r="IT341" s="2"/>
      <c r="IU341" s="2"/>
    </row>
    <row r="342" spans="1:255" x14ac:dyDescent="0.2">
      <c r="A342">
        <v>18</v>
      </c>
      <c r="B342">
        <v>1</v>
      </c>
      <c r="C342">
        <v>568</v>
      </c>
      <c r="E342" t="s">
        <v>472</v>
      </c>
      <c r="F342" t="e">
        <f>'2.Лок.смета.и.Акт'!#REF!</f>
        <v>#REF!</v>
      </c>
      <c r="G342" t="s">
        <v>283</v>
      </c>
      <c r="H342" t="s">
        <v>63</v>
      </c>
      <c r="I342">
        <f>I330*J342</f>
        <v>0.23760000000000001</v>
      </c>
      <c r="J342">
        <v>0.5617021276595745</v>
      </c>
      <c r="K342">
        <v>0.56170200000000003</v>
      </c>
      <c r="O342">
        <f t="shared" si="375"/>
        <v>22701</v>
      </c>
      <c r="P342">
        <f t="shared" si="376"/>
        <v>22701</v>
      </c>
      <c r="Q342">
        <f t="shared" si="377"/>
        <v>0</v>
      </c>
      <c r="R342">
        <f t="shared" si="378"/>
        <v>0</v>
      </c>
      <c r="S342">
        <f t="shared" si="379"/>
        <v>0</v>
      </c>
      <c r="T342">
        <f t="shared" si="380"/>
        <v>0</v>
      </c>
      <c r="U342">
        <f t="shared" si="381"/>
        <v>0</v>
      </c>
      <c r="V342">
        <f t="shared" si="382"/>
        <v>0</v>
      </c>
      <c r="W342">
        <f t="shared" si="383"/>
        <v>0</v>
      </c>
      <c r="X342">
        <f t="shared" si="384"/>
        <v>0</v>
      </c>
      <c r="Y342">
        <f t="shared" si="385"/>
        <v>0</v>
      </c>
      <c r="AA342">
        <v>86295184</v>
      </c>
      <c r="AB342">
        <f t="shared" si="386"/>
        <v>12637.77</v>
      </c>
      <c r="AC342">
        <f t="shared" si="369"/>
        <v>12637.77</v>
      </c>
      <c r="AD342">
        <f t="shared" si="370"/>
        <v>0</v>
      </c>
      <c r="AE342">
        <f t="shared" si="371"/>
        <v>0</v>
      </c>
      <c r="AF342">
        <f t="shared" si="372"/>
        <v>0</v>
      </c>
      <c r="AG342">
        <f t="shared" si="387"/>
        <v>0</v>
      </c>
      <c r="AH342">
        <f t="shared" si="373"/>
        <v>0</v>
      </c>
      <c r="AI342">
        <f t="shared" si="374"/>
        <v>0</v>
      </c>
      <c r="AJ342">
        <f t="shared" si="388"/>
        <v>0</v>
      </c>
      <c r="AK342">
        <v>12637.77</v>
      </c>
      <c r="AL342">
        <v>12637.77</v>
      </c>
      <c r="AM342">
        <v>0</v>
      </c>
      <c r="AN342">
        <v>0</v>
      </c>
      <c r="AO342">
        <v>0</v>
      </c>
      <c r="AP342">
        <v>0</v>
      </c>
      <c r="AQ342">
        <v>0</v>
      </c>
      <c r="AR342">
        <v>0</v>
      </c>
      <c r="AS342">
        <v>0</v>
      </c>
      <c r="AT342">
        <v>0</v>
      </c>
      <c r="AU342">
        <v>0</v>
      </c>
      <c r="AV342">
        <v>1</v>
      </c>
      <c r="AW342">
        <v>1</v>
      </c>
      <c r="AZ342">
        <v>1</v>
      </c>
      <c r="BA342">
        <v>1</v>
      </c>
      <c r="BB342">
        <v>1</v>
      </c>
      <c r="BC342">
        <v>7.56</v>
      </c>
      <c r="BD342" t="s">
        <v>6</v>
      </c>
      <c r="BE342" t="s">
        <v>6</v>
      </c>
      <c r="BF342" t="s">
        <v>6</v>
      </c>
      <c r="BG342" t="s">
        <v>6</v>
      </c>
      <c r="BH342">
        <v>3</v>
      </c>
      <c r="BI342">
        <v>1</v>
      </c>
      <c r="BJ342" t="s">
        <v>284</v>
      </c>
      <c r="BM342">
        <v>500003</v>
      </c>
      <c r="BN342">
        <v>0</v>
      </c>
      <c r="BO342" t="s">
        <v>6</v>
      </c>
      <c r="BP342">
        <v>0</v>
      </c>
      <c r="BQ342">
        <v>22</v>
      </c>
      <c r="BR342">
        <v>0</v>
      </c>
      <c r="BS342">
        <v>1</v>
      </c>
      <c r="BT342">
        <v>1</v>
      </c>
      <c r="BU342">
        <v>1</v>
      </c>
      <c r="BV342">
        <v>1</v>
      </c>
      <c r="BW342">
        <v>1</v>
      </c>
      <c r="BX342">
        <v>1</v>
      </c>
      <c r="BY342" t="s">
        <v>6</v>
      </c>
      <c r="BZ342">
        <v>0</v>
      </c>
      <c r="CA342">
        <v>0</v>
      </c>
      <c r="CB342" t="s">
        <v>6</v>
      </c>
      <c r="CE342">
        <v>0</v>
      </c>
      <c r="CF342">
        <v>0</v>
      </c>
      <c r="CG342">
        <v>0</v>
      </c>
      <c r="CM342">
        <v>0</v>
      </c>
      <c r="CN342" t="s">
        <v>6</v>
      </c>
      <c r="CO342">
        <v>0</v>
      </c>
      <c r="CP342">
        <f t="shared" si="389"/>
        <v>22701</v>
      </c>
      <c r="CQ342">
        <f t="shared" si="390"/>
        <v>95541.541199999992</v>
      </c>
      <c r="CR342">
        <f t="shared" si="391"/>
        <v>0</v>
      </c>
      <c r="CS342">
        <f t="shared" si="392"/>
        <v>0</v>
      </c>
      <c r="CT342">
        <f t="shared" si="393"/>
        <v>0</v>
      </c>
      <c r="CU342">
        <f t="shared" si="394"/>
        <v>0</v>
      </c>
      <c r="CV342">
        <f t="shared" si="395"/>
        <v>0</v>
      </c>
      <c r="CW342">
        <f t="shared" si="396"/>
        <v>0</v>
      </c>
      <c r="CX342">
        <f t="shared" si="397"/>
        <v>0</v>
      </c>
      <c r="CY342">
        <f>(S342+R342)*(BZ342/100)</f>
        <v>0</v>
      </c>
      <c r="CZ342">
        <f>(S342+R342)*(CA342/100)</f>
        <v>0</v>
      </c>
      <c r="DC342" t="s">
        <v>6</v>
      </c>
      <c r="DD342" t="s">
        <v>6</v>
      </c>
      <c r="DE342" t="s">
        <v>6</v>
      </c>
      <c r="DF342" t="s">
        <v>6</v>
      </c>
      <c r="DG342" t="s">
        <v>6</v>
      </c>
      <c r="DH342" t="s">
        <v>6</v>
      </c>
      <c r="DI342" t="s">
        <v>6</v>
      </c>
      <c r="DJ342" t="s">
        <v>6</v>
      </c>
      <c r="DK342" t="s">
        <v>6</v>
      </c>
      <c r="DL342" t="s">
        <v>6</v>
      </c>
      <c r="DM342" t="s">
        <v>6</v>
      </c>
      <c r="DN342">
        <v>0</v>
      </c>
      <c r="DO342">
        <v>0</v>
      </c>
      <c r="DP342">
        <v>1</v>
      </c>
      <c r="DQ342">
        <v>1</v>
      </c>
      <c r="DU342">
        <v>1009</v>
      </c>
      <c r="DV342" t="s">
        <v>63</v>
      </c>
      <c r="DW342" t="e">
        <f>'2.Лок.смета.и.Акт'!#REF!</f>
        <v>#REF!</v>
      </c>
      <c r="DX342">
        <v>1000</v>
      </c>
      <c r="DZ342" t="s">
        <v>6</v>
      </c>
      <c r="EA342" t="s">
        <v>6</v>
      </c>
      <c r="EB342" t="s">
        <v>6</v>
      </c>
      <c r="EC342" t="s">
        <v>6</v>
      </c>
      <c r="EE342">
        <v>54938783</v>
      </c>
      <c r="EF342">
        <v>22</v>
      </c>
      <c r="EG342" t="s">
        <v>45</v>
      </c>
      <c r="EH342">
        <v>0</v>
      </c>
      <c r="EI342" t="s">
        <v>6</v>
      </c>
      <c r="EJ342">
        <v>1</v>
      </c>
      <c r="EK342">
        <v>500003</v>
      </c>
      <c r="EL342" t="s">
        <v>46</v>
      </c>
      <c r="EM342" t="s">
        <v>47</v>
      </c>
      <c r="EO342" t="s">
        <v>6</v>
      </c>
      <c r="EQ342">
        <v>0</v>
      </c>
      <c r="ER342">
        <v>91182.94</v>
      </c>
      <c r="ES342">
        <v>12637.77</v>
      </c>
      <c r="ET342">
        <v>0</v>
      </c>
      <c r="EU342">
        <v>0</v>
      </c>
      <c r="EV342">
        <v>0</v>
      </c>
      <c r="EW342">
        <v>0</v>
      </c>
      <c r="EX342">
        <v>0</v>
      </c>
      <c r="EZ342">
        <v>5</v>
      </c>
      <c r="FC342">
        <v>0</v>
      </c>
      <c r="FD342">
        <v>18</v>
      </c>
      <c r="FF342">
        <v>91182.94</v>
      </c>
      <c r="FQ342">
        <v>0</v>
      </c>
      <c r="FR342">
        <f t="shared" si="398"/>
        <v>0</v>
      </c>
      <c r="FS342">
        <v>0</v>
      </c>
      <c r="FX342">
        <v>0</v>
      </c>
      <c r="FY342">
        <v>0</v>
      </c>
      <c r="GA342" t="s">
        <v>285</v>
      </c>
      <c r="GD342">
        <v>1</v>
      </c>
      <c r="GF342">
        <v>1729641416</v>
      </c>
      <c r="GG342">
        <v>2</v>
      </c>
      <c r="GH342">
        <v>3</v>
      </c>
      <c r="GI342">
        <v>5</v>
      </c>
      <c r="GJ342">
        <v>0</v>
      </c>
      <c r="GK342">
        <v>0</v>
      </c>
      <c r="GL342">
        <f t="shared" si="399"/>
        <v>0</v>
      </c>
      <c r="GM342">
        <f t="shared" si="400"/>
        <v>22701</v>
      </c>
      <c r="GN342">
        <f t="shared" si="401"/>
        <v>22701</v>
      </c>
      <c r="GO342">
        <f t="shared" si="402"/>
        <v>0</v>
      </c>
      <c r="GP342">
        <f t="shared" si="403"/>
        <v>0</v>
      </c>
      <c r="GR342">
        <v>1</v>
      </c>
      <c r="GS342">
        <v>1</v>
      </c>
      <c r="GT342">
        <v>0</v>
      </c>
      <c r="GU342" t="s">
        <v>6</v>
      </c>
      <c r="GV342">
        <f t="shared" si="406"/>
        <v>0</v>
      </c>
      <c r="GW342">
        <v>1</v>
      </c>
      <c r="GX342">
        <f t="shared" si="404"/>
        <v>0</v>
      </c>
      <c r="HA342">
        <v>0</v>
      </c>
      <c r="HB342">
        <v>0</v>
      </c>
      <c r="HC342">
        <f t="shared" si="405"/>
        <v>0</v>
      </c>
      <c r="HE342" t="s">
        <v>38</v>
      </c>
      <c r="HF342" t="s">
        <v>201</v>
      </c>
      <c r="HM342" t="s">
        <v>6</v>
      </c>
      <c r="HN342" t="s">
        <v>6</v>
      </c>
      <c r="HO342" t="s">
        <v>6</v>
      </c>
      <c r="HP342" t="s">
        <v>6</v>
      </c>
      <c r="HQ342" t="s">
        <v>6</v>
      </c>
      <c r="IF342">
        <v>-1</v>
      </c>
      <c r="IK342">
        <v>0</v>
      </c>
    </row>
    <row r="343" spans="1:255" x14ac:dyDescent="0.2">
      <c r="A343" s="2">
        <v>18</v>
      </c>
      <c r="B343" s="2">
        <v>1</v>
      </c>
      <c r="C343" s="2">
        <v>548</v>
      </c>
      <c r="D343" s="2"/>
      <c r="E343" s="2" t="s">
        <v>473</v>
      </c>
      <c r="F343" s="2" t="s">
        <v>287</v>
      </c>
      <c r="G343" s="2" t="s">
        <v>288</v>
      </c>
      <c r="H343" s="2" t="s">
        <v>63</v>
      </c>
      <c r="I343" s="2">
        <f>I329*J343</f>
        <v>1.2670000000000001E-2</v>
      </c>
      <c r="J343" s="216">
        <f>'5.Ведомость_списания'!F165</f>
        <v>2.9952718676122935E-2</v>
      </c>
      <c r="K343" s="2">
        <v>2.9953E-2</v>
      </c>
      <c r="L343" s="2"/>
      <c r="M343" s="2"/>
      <c r="N343" s="2"/>
      <c r="O343" s="2">
        <f t="shared" si="375"/>
        <v>285</v>
      </c>
      <c r="P343" s="2">
        <f t="shared" si="376"/>
        <v>285</v>
      </c>
      <c r="Q343" s="2">
        <f t="shared" si="377"/>
        <v>0</v>
      </c>
      <c r="R343" s="2">
        <f t="shared" si="378"/>
        <v>0</v>
      </c>
      <c r="S343" s="2">
        <f t="shared" si="379"/>
        <v>0</v>
      </c>
      <c r="T343" s="2">
        <f t="shared" si="380"/>
        <v>0</v>
      </c>
      <c r="U343" s="2">
        <f t="shared" si="381"/>
        <v>0</v>
      </c>
      <c r="V343" s="2">
        <f t="shared" si="382"/>
        <v>0</v>
      </c>
      <c r="W343" s="2">
        <f t="shared" si="383"/>
        <v>0</v>
      </c>
      <c r="X343" s="2">
        <f t="shared" si="384"/>
        <v>0</v>
      </c>
      <c r="Y343" s="2">
        <f t="shared" si="385"/>
        <v>0</v>
      </c>
      <c r="Z343" s="2"/>
      <c r="AA343" s="2">
        <v>86295183</v>
      </c>
      <c r="AB343" s="2">
        <f t="shared" si="386"/>
        <v>22509.360000000001</v>
      </c>
      <c r="AC343" s="2">
        <f t="shared" si="369"/>
        <v>22509.360000000001</v>
      </c>
      <c r="AD343" s="2">
        <f t="shared" si="370"/>
        <v>0</v>
      </c>
      <c r="AE343" s="2">
        <f t="shared" si="371"/>
        <v>0</v>
      </c>
      <c r="AF343" s="2">
        <f t="shared" si="372"/>
        <v>0</v>
      </c>
      <c r="AG343" s="2">
        <f t="shared" si="387"/>
        <v>0</v>
      </c>
      <c r="AH343" s="2">
        <f t="shared" si="373"/>
        <v>0</v>
      </c>
      <c r="AI343" s="2">
        <f t="shared" si="374"/>
        <v>0</v>
      </c>
      <c r="AJ343" s="2">
        <f t="shared" si="388"/>
        <v>0</v>
      </c>
      <c r="AK343" s="2">
        <v>22509.360000000001</v>
      </c>
      <c r="AL343" s="110">
        <f>'1.Лок.смета.и.Акт'!F648</f>
        <v>22509.360000000001</v>
      </c>
      <c r="AM343" s="2">
        <v>0</v>
      </c>
      <c r="AN343" s="2">
        <v>0</v>
      </c>
      <c r="AO343" s="2">
        <v>0</v>
      </c>
      <c r="AP343" s="2">
        <v>0</v>
      </c>
      <c r="AQ343" s="2">
        <v>0</v>
      </c>
      <c r="AR343" s="2">
        <v>0</v>
      </c>
      <c r="AS343" s="2">
        <v>0</v>
      </c>
      <c r="AT343" s="2">
        <v>0</v>
      </c>
      <c r="AU343" s="2">
        <v>0</v>
      </c>
      <c r="AV343" s="2">
        <v>1</v>
      </c>
      <c r="AW343" s="2">
        <v>1</v>
      </c>
      <c r="AX343" s="2"/>
      <c r="AY343" s="2"/>
      <c r="AZ343" s="2">
        <v>1</v>
      </c>
      <c r="BA343" s="2">
        <v>1</v>
      </c>
      <c r="BB343" s="2">
        <v>1</v>
      </c>
      <c r="BC343" s="2">
        <v>1</v>
      </c>
      <c r="BD343" s="2" t="s">
        <v>6</v>
      </c>
      <c r="BE343" s="2" t="s">
        <v>6</v>
      </c>
      <c r="BF343" s="2" t="s">
        <v>6</v>
      </c>
      <c r="BG343" s="2" t="s">
        <v>6</v>
      </c>
      <c r="BH343" s="2">
        <v>3</v>
      </c>
      <c r="BI343" s="2">
        <v>1</v>
      </c>
      <c r="BJ343" s="2" t="s">
        <v>289</v>
      </c>
      <c r="BK343" s="2"/>
      <c r="BL343" s="2"/>
      <c r="BM343" s="2">
        <v>500003</v>
      </c>
      <c r="BN343" s="2">
        <v>0</v>
      </c>
      <c r="BO343" s="2" t="s">
        <v>6</v>
      </c>
      <c r="BP343" s="2">
        <v>0</v>
      </c>
      <c r="BQ343" s="2">
        <v>22</v>
      </c>
      <c r="BR343" s="2">
        <v>0</v>
      </c>
      <c r="BS343" s="2">
        <v>1</v>
      </c>
      <c r="BT343" s="2">
        <v>1</v>
      </c>
      <c r="BU343" s="2">
        <v>1</v>
      </c>
      <c r="BV343" s="2">
        <v>1</v>
      </c>
      <c r="BW343" s="2">
        <v>1</v>
      </c>
      <c r="BX343" s="2">
        <v>1</v>
      </c>
      <c r="BY343" s="2" t="s">
        <v>6</v>
      </c>
      <c r="BZ343" s="2">
        <v>0</v>
      </c>
      <c r="CA343" s="2">
        <v>0</v>
      </c>
      <c r="CB343" s="2" t="s">
        <v>6</v>
      </c>
      <c r="CC343" s="2"/>
      <c r="CD343" s="2"/>
      <c r="CE343" s="2">
        <v>0</v>
      </c>
      <c r="CF343" s="2">
        <v>0</v>
      </c>
      <c r="CG343" s="2">
        <v>0</v>
      </c>
      <c r="CH343" s="2"/>
      <c r="CI343" s="2"/>
      <c r="CJ343" s="2"/>
      <c r="CK343" s="2"/>
      <c r="CL343" s="2"/>
      <c r="CM343" s="2">
        <v>0</v>
      </c>
      <c r="CN343" s="2" t="s">
        <v>6</v>
      </c>
      <c r="CO343" s="2">
        <v>0</v>
      </c>
      <c r="CP343" s="2">
        <f t="shared" si="389"/>
        <v>285</v>
      </c>
      <c r="CQ343" s="2">
        <f t="shared" si="390"/>
        <v>22509.360000000001</v>
      </c>
      <c r="CR343" s="2">
        <f t="shared" si="391"/>
        <v>0</v>
      </c>
      <c r="CS343" s="2">
        <f t="shared" si="392"/>
        <v>0</v>
      </c>
      <c r="CT343" s="2">
        <f t="shared" si="393"/>
        <v>0</v>
      </c>
      <c r="CU343" s="2">
        <f t="shared" si="394"/>
        <v>0</v>
      </c>
      <c r="CV343" s="2">
        <f t="shared" si="395"/>
        <v>0</v>
      </c>
      <c r="CW343" s="2">
        <f t="shared" si="396"/>
        <v>0</v>
      </c>
      <c r="CX343" s="2">
        <f t="shared" si="397"/>
        <v>0</v>
      </c>
      <c r="CY343" s="2">
        <f>(((S343+(R343*IF(0,0,1)))*AT343)/100)</f>
        <v>0</v>
      </c>
      <c r="CZ343" s="2">
        <f>(((S343+(R343*IF(0,0,1)))*AU343)/100)</f>
        <v>0</v>
      </c>
      <c r="DA343" s="2"/>
      <c r="DB343" s="2"/>
      <c r="DC343" s="2" t="s">
        <v>6</v>
      </c>
      <c r="DD343" s="2" t="s">
        <v>6</v>
      </c>
      <c r="DE343" s="2" t="s">
        <v>6</v>
      </c>
      <c r="DF343" s="2" t="s">
        <v>6</v>
      </c>
      <c r="DG343" s="2" t="s">
        <v>6</v>
      </c>
      <c r="DH343" s="2" t="s">
        <v>6</v>
      </c>
      <c r="DI343" s="2" t="s">
        <v>6</v>
      </c>
      <c r="DJ343" s="2" t="s">
        <v>6</v>
      </c>
      <c r="DK343" s="2" t="s">
        <v>6</v>
      </c>
      <c r="DL343" s="2" t="s">
        <v>6</v>
      </c>
      <c r="DM343" s="2" t="s">
        <v>6</v>
      </c>
      <c r="DN343" s="2">
        <v>0</v>
      </c>
      <c r="DO343" s="2">
        <v>0</v>
      </c>
      <c r="DP343" s="2">
        <v>1</v>
      </c>
      <c r="DQ343" s="2">
        <v>1</v>
      </c>
      <c r="DR343" s="2"/>
      <c r="DS343" s="2"/>
      <c r="DT343" s="2"/>
      <c r="DU343" s="2">
        <v>1009</v>
      </c>
      <c r="DV343" s="2" t="s">
        <v>63</v>
      </c>
      <c r="DW343" s="2" t="s">
        <v>63</v>
      </c>
      <c r="DX343" s="2">
        <v>1000</v>
      </c>
      <c r="DY343" s="2"/>
      <c r="DZ343" s="2" t="s">
        <v>6</v>
      </c>
      <c r="EA343" s="2" t="s">
        <v>6</v>
      </c>
      <c r="EB343" s="2" t="s">
        <v>6</v>
      </c>
      <c r="EC343" s="2" t="s">
        <v>6</v>
      </c>
      <c r="ED343" s="2"/>
      <c r="EE343" s="2">
        <v>54938783</v>
      </c>
      <c r="EF343" s="2">
        <v>22</v>
      </c>
      <c r="EG343" s="2" t="s">
        <v>45</v>
      </c>
      <c r="EH343" s="2">
        <v>0</v>
      </c>
      <c r="EI343" s="2" t="s">
        <v>6</v>
      </c>
      <c r="EJ343" s="2">
        <v>1</v>
      </c>
      <c r="EK343" s="2">
        <v>500003</v>
      </c>
      <c r="EL343" s="2" t="s">
        <v>46</v>
      </c>
      <c r="EM343" s="2" t="s">
        <v>47</v>
      </c>
      <c r="EN343" s="2"/>
      <c r="EO343" s="2" t="s">
        <v>6</v>
      </c>
      <c r="EP343" s="2"/>
      <c r="EQ343" s="2">
        <v>0</v>
      </c>
      <c r="ER343" s="2">
        <v>22509.360000000001</v>
      </c>
      <c r="ES343" s="110">
        <f>'1.Лок.смета.и.Акт'!F648</f>
        <v>22509.360000000001</v>
      </c>
      <c r="ET343" s="2">
        <v>0</v>
      </c>
      <c r="EU343" s="2">
        <v>0</v>
      </c>
      <c r="EV343" s="2">
        <v>0</v>
      </c>
      <c r="EW343" s="2">
        <v>0</v>
      </c>
      <c r="EX343" s="2">
        <v>0</v>
      </c>
      <c r="EY343" s="2"/>
      <c r="EZ343" s="2"/>
      <c r="FA343" s="2"/>
      <c r="FB343" s="2"/>
      <c r="FC343" s="2"/>
      <c r="FD343" s="2"/>
      <c r="FE343" s="2"/>
      <c r="FF343" s="2"/>
      <c r="FG343" s="2"/>
      <c r="FH343" s="2"/>
      <c r="FI343" s="2"/>
      <c r="FJ343" s="2"/>
      <c r="FK343" s="2"/>
      <c r="FL343" s="2"/>
      <c r="FM343" s="2"/>
      <c r="FN343" s="2"/>
      <c r="FO343" s="2"/>
      <c r="FP343" s="2"/>
      <c r="FQ343" s="2">
        <v>0</v>
      </c>
      <c r="FR343" s="2">
        <f t="shared" si="398"/>
        <v>0</v>
      </c>
      <c r="FS343" s="2">
        <v>0</v>
      </c>
      <c r="FT343" s="2"/>
      <c r="FU343" s="2"/>
      <c r="FV343" s="2"/>
      <c r="FW343" s="2"/>
      <c r="FX343" s="2">
        <v>0</v>
      </c>
      <c r="FY343" s="2">
        <v>0</v>
      </c>
      <c r="FZ343" s="2"/>
      <c r="GA343" s="2" t="s">
        <v>6</v>
      </c>
      <c r="GB343" s="2"/>
      <c r="GC343" s="2"/>
      <c r="GD343" s="2">
        <v>1</v>
      </c>
      <c r="GE343" s="2"/>
      <c r="GF343" s="2">
        <v>751657342</v>
      </c>
      <c r="GG343" s="2">
        <v>2</v>
      </c>
      <c r="GH343" s="2">
        <v>2</v>
      </c>
      <c r="GI343" s="2">
        <v>-2</v>
      </c>
      <c r="GJ343" s="2">
        <v>0</v>
      </c>
      <c r="GK343" s="2">
        <v>0</v>
      </c>
      <c r="GL343" s="2">
        <f t="shared" si="399"/>
        <v>0</v>
      </c>
      <c r="GM343" s="2">
        <f t="shared" si="400"/>
        <v>285</v>
      </c>
      <c r="GN343" s="2">
        <f t="shared" si="401"/>
        <v>285</v>
      </c>
      <c r="GO343" s="2">
        <f t="shared" si="402"/>
        <v>0</v>
      </c>
      <c r="GP343" s="2">
        <f t="shared" si="403"/>
        <v>0</v>
      </c>
      <c r="GQ343" s="2"/>
      <c r="GR343" s="2">
        <v>0</v>
      </c>
      <c r="GS343" s="2">
        <v>2</v>
      </c>
      <c r="GT343" s="2">
        <v>0</v>
      </c>
      <c r="GU343" s="2" t="s">
        <v>6</v>
      </c>
      <c r="GV343" s="2">
        <f t="shared" si="406"/>
        <v>0</v>
      </c>
      <c r="GW343" s="2">
        <v>1</v>
      </c>
      <c r="GX343" s="2">
        <f t="shared" si="404"/>
        <v>0</v>
      </c>
      <c r="GY343" s="2"/>
      <c r="GZ343" s="2"/>
      <c r="HA343" s="2">
        <v>0</v>
      </c>
      <c r="HB343" s="2">
        <v>0</v>
      </c>
      <c r="HC343" s="2">
        <f t="shared" si="405"/>
        <v>0</v>
      </c>
      <c r="HD343" s="2"/>
      <c r="HE343" s="2" t="s">
        <v>6</v>
      </c>
      <c r="HF343" s="2" t="s">
        <v>6</v>
      </c>
      <c r="HG343" s="2"/>
      <c r="HH343" s="2"/>
      <c r="HI343" s="2"/>
      <c r="HJ343" s="2"/>
      <c r="HK343" s="2"/>
      <c r="HL343" s="2"/>
      <c r="HM343" s="2" t="s">
        <v>6</v>
      </c>
      <c r="HN343" s="2" t="s">
        <v>6</v>
      </c>
      <c r="HO343" s="2" t="s">
        <v>6</v>
      </c>
      <c r="HP343" s="2" t="s">
        <v>6</v>
      </c>
      <c r="HQ343" s="2" t="s">
        <v>6</v>
      </c>
      <c r="HR343" s="2"/>
      <c r="HS343" s="2"/>
      <c r="HT343" s="2"/>
      <c r="HU343" s="2"/>
      <c r="HV343" s="2"/>
      <c r="HW343" s="2"/>
      <c r="HX343" s="2"/>
      <c r="HY343" s="2"/>
      <c r="HZ343" s="2"/>
      <c r="IA343" s="2"/>
      <c r="IB343" s="2"/>
      <c r="IC343" s="2"/>
      <c r="ID343" s="2"/>
      <c r="IE343" s="2"/>
      <c r="IF343" s="2">
        <v>-1</v>
      </c>
      <c r="IG343" s="2"/>
      <c r="IH343" s="2"/>
      <c r="II343" s="2"/>
      <c r="IJ343" s="2"/>
      <c r="IK343" s="2">
        <v>0</v>
      </c>
      <c r="IL343" s="2"/>
      <c r="IM343" s="2"/>
      <c r="IN343" s="2"/>
      <c r="IO343" s="2"/>
      <c r="IP343" s="2"/>
      <c r="IQ343" s="2"/>
      <c r="IR343" s="2"/>
      <c r="IS343" s="2"/>
      <c r="IT343" s="2"/>
      <c r="IU343" s="2"/>
    </row>
    <row r="344" spans="1:255" x14ac:dyDescent="0.2">
      <c r="A344">
        <v>18</v>
      </c>
      <c r="B344">
        <v>1</v>
      </c>
      <c r="C344">
        <v>565</v>
      </c>
      <c r="E344" t="s">
        <v>473</v>
      </c>
      <c r="F344" t="e">
        <f>'2.Лок.смета.и.Акт'!#REF!</f>
        <v>#REF!</v>
      </c>
      <c r="G344" t="s">
        <v>288</v>
      </c>
      <c r="H344" t="s">
        <v>63</v>
      </c>
      <c r="I344">
        <f>I330*J344</f>
        <v>1.2670000000000001E-2</v>
      </c>
      <c r="J344">
        <v>2.9952718676122935E-2</v>
      </c>
      <c r="K344">
        <v>2.9953E-2</v>
      </c>
      <c r="O344">
        <f t="shared" si="375"/>
        <v>2462</v>
      </c>
      <c r="P344">
        <f t="shared" si="376"/>
        <v>2462</v>
      </c>
      <c r="Q344">
        <f t="shared" si="377"/>
        <v>0</v>
      </c>
      <c r="R344">
        <f t="shared" si="378"/>
        <v>0</v>
      </c>
      <c r="S344">
        <f t="shared" si="379"/>
        <v>0</v>
      </c>
      <c r="T344">
        <f t="shared" si="380"/>
        <v>0</v>
      </c>
      <c r="U344">
        <f t="shared" si="381"/>
        <v>0</v>
      </c>
      <c r="V344">
        <f t="shared" si="382"/>
        <v>0</v>
      </c>
      <c r="W344">
        <f t="shared" si="383"/>
        <v>0</v>
      </c>
      <c r="X344">
        <f t="shared" si="384"/>
        <v>0</v>
      </c>
      <c r="Y344">
        <f t="shared" si="385"/>
        <v>0</v>
      </c>
      <c r="AA344">
        <v>86295184</v>
      </c>
      <c r="AB344">
        <f t="shared" si="386"/>
        <v>25700.1</v>
      </c>
      <c r="AC344">
        <f t="shared" si="369"/>
        <v>25700.1</v>
      </c>
      <c r="AD344">
        <f t="shared" si="370"/>
        <v>0</v>
      </c>
      <c r="AE344">
        <f t="shared" si="371"/>
        <v>0</v>
      </c>
      <c r="AF344">
        <f t="shared" si="372"/>
        <v>0</v>
      </c>
      <c r="AG344">
        <f t="shared" si="387"/>
        <v>0</v>
      </c>
      <c r="AH344">
        <f t="shared" si="373"/>
        <v>0</v>
      </c>
      <c r="AI344">
        <f t="shared" si="374"/>
        <v>0</v>
      </c>
      <c r="AJ344">
        <f t="shared" si="388"/>
        <v>0</v>
      </c>
      <c r="AK344">
        <v>25700.1</v>
      </c>
      <c r="AL344">
        <v>25700.1</v>
      </c>
      <c r="AM344">
        <v>0</v>
      </c>
      <c r="AN344">
        <v>0</v>
      </c>
      <c r="AO344">
        <v>0</v>
      </c>
      <c r="AP344">
        <v>0</v>
      </c>
      <c r="AQ344">
        <v>0</v>
      </c>
      <c r="AR344">
        <v>0</v>
      </c>
      <c r="AS344">
        <v>0</v>
      </c>
      <c r="AT344">
        <v>0</v>
      </c>
      <c r="AU344">
        <v>0</v>
      </c>
      <c r="AV344">
        <v>1</v>
      </c>
      <c r="AW344">
        <v>1</v>
      </c>
      <c r="AZ344">
        <v>1</v>
      </c>
      <c r="BA344">
        <v>1</v>
      </c>
      <c r="BB344">
        <v>1</v>
      </c>
      <c r="BC344">
        <v>7.56</v>
      </c>
      <c r="BD344" t="s">
        <v>6</v>
      </c>
      <c r="BE344" t="s">
        <v>6</v>
      </c>
      <c r="BF344" t="s">
        <v>6</v>
      </c>
      <c r="BG344" t="s">
        <v>6</v>
      </c>
      <c r="BH344">
        <v>3</v>
      </c>
      <c r="BI344">
        <v>1</v>
      </c>
      <c r="BJ344" t="s">
        <v>289</v>
      </c>
      <c r="BM344">
        <v>500003</v>
      </c>
      <c r="BN344">
        <v>0</v>
      </c>
      <c r="BO344" t="s">
        <v>6</v>
      </c>
      <c r="BP344">
        <v>0</v>
      </c>
      <c r="BQ344">
        <v>22</v>
      </c>
      <c r="BR344">
        <v>0</v>
      </c>
      <c r="BS344">
        <v>1</v>
      </c>
      <c r="BT344">
        <v>1</v>
      </c>
      <c r="BU344">
        <v>1</v>
      </c>
      <c r="BV344">
        <v>1</v>
      </c>
      <c r="BW344">
        <v>1</v>
      </c>
      <c r="BX344">
        <v>1</v>
      </c>
      <c r="BY344" t="s">
        <v>6</v>
      </c>
      <c r="BZ344">
        <v>0</v>
      </c>
      <c r="CA344">
        <v>0</v>
      </c>
      <c r="CB344" t="s">
        <v>6</v>
      </c>
      <c r="CE344">
        <v>0</v>
      </c>
      <c r="CF344">
        <v>0</v>
      </c>
      <c r="CG344">
        <v>0</v>
      </c>
      <c r="CM344">
        <v>0</v>
      </c>
      <c r="CN344" t="s">
        <v>6</v>
      </c>
      <c r="CO344">
        <v>0</v>
      </c>
      <c r="CP344">
        <f t="shared" si="389"/>
        <v>2462</v>
      </c>
      <c r="CQ344">
        <f t="shared" si="390"/>
        <v>194292.75599999996</v>
      </c>
      <c r="CR344">
        <f t="shared" si="391"/>
        <v>0</v>
      </c>
      <c r="CS344">
        <f t="shared" si="392"/>
        <v>0</v>
      </c>
      <c r="CT344">
        <f t="shared" si="393"/>
        <v>0</v>
      </c>
      <c r="CU344">
        <f t="shared" si="394"/>
        <v>0</v>
      </c>
      <c r="CV344">
        <f t="shared" si="395"/>
        <v>0</v>
      </c>
      <c r="CW344">
        <f t="shared" si="396"/>
        <v>0</v>
      </c>
      <c r="CX344">
        <f t="shared" si="397"/>
        <v>0</v>
      </c>
      <c r="CY344">
        <f>(S344+R344)*(BZ344/100)</f>
        <v>0</v>
      </c>
      <c r="CZ344">
        <f>(S344+R344)*(CA344/100)</f>
        <v>0</v>
      </c>
      <c r="DC344" t="s">
        <v>6</v>
      </c>
      <c r="DD344" t="s">
        <v>6</v>
      </c>
      <c r="DE344" t="s">
        <v>6</v>
      </c>
      <c r="DF344" t="s">
        <v>6</v>
      </c>
      <c r="DG344" t="s">
        <v>6</v>
      </c>
      <c r="DH344" t="s">
        <v>6</v>
      </c>
      <c r="DI344" t="s">
        <v>6</v>
      </c>
      <c r="DJ344" t="s">
        <v>6</v>
      </c>
      <c r="DK344" t="s">
        <v>6</v>
      </c>
      <c r="DL344" t="s">
        <v>6</v>
      </c>
      <c r="DM344" t="s">
        <v>6</v>
      </c>
      <c r="DN344">
        <v>0</v>
      </c>
      <c r="DO344">
        <v>0</v>
      </c>
      <c r="DP344">
        <v>1</v>
      </c>
      <c r="DQ344">
        <v>1</v>
      </c>
      <c r="DU344">
        <v>1009</v>
      </c>
      <c r="DV344" t="s">
        <v>63</v>
      </c>
      <c r="DW344" t="e">
        <f>'2.Лок.смета.и.Акт'!#REF!</f>
        <v>#REF!</v>
      </c>
      <c r="DX344">
        <v>1000</v>
      </c>
      <c r="DZ344" t="s">
        <v>6</v>
      </c>
      <c r="EA344" t="s">
        <v>6</v>
      </c>
      <c r="EB344" t="s">
        <v>6</v>
      </c>
      <c r="EC344" t="s">
        <v>6</v>
      </c>
      <c r="EE344">
        <v>54938783</v>
      </c>
      <c r="EF344">
        <v>22</v>
      </c>
      <c r="EG344" t="s">
        <v>45</v>
      </c>
      <c r="EH344">
        <v>0</v>
      </c>
      <c r="EI344" t="s">
        <v>6</v>
      </c>
      <c r="EJ344">
        <v>1</v>
      </c>
      <c r="EK344">
        <v>500003</v>
      </c>
      <c r="EL344" t="s">
        <v>46</v>
      </c>
      <c r="EM344" t="s">
        <v>47</v>
      </c>
      <c r="EO344" t="s">
        <v>6</v>
      </c>
      <c r="EQ344">
        <v>0</v>
      </c>
      <c r="ER344">
        <v>185429.16</v>
      </c>
      <c r="ES344">
        <v>25700.1</v>
      </c>
      <c r="ET344">
        <v>0</v>
      </c>
      <c r="EU344">
        <v>0</v>
      </c>
      <c r="EV344">
        <v>0</v>
      </c>
      <c r="EW344">
        <v>0</v>
      </c>
      <c r="EX344">
        <v>0</v>
      </c>
      <c r="EZ344">
        <v>5</v>
      </c>
      <c r="FC344">
        <v>0</v>
      </c>
      <c r="FD344">
        <v>18</v>
      </c>
      <c r="FF344">
        <v>185429.16</v>
      </c>
      <c r="FQ344">
        <v>0</v>
      </c>
      <c r="FR344">
        <f t="shared" si="398"/>
        <v>0</v>
      </c>
      <c r="FS344">
        <v>0</v>
      </c>
      <c r="FX344">
        <v>0</v>
      </c>
      <c r="FY344">
        <v>0</v>
      </c>
      <c r="GA344" t="s">
        <v>290</v>
      </c>
      <c r="GD344">
        <v>1</v>
      </c>
      <c r="GF344">
        <v>751657342</v>
      </c>
      <c r="GG344">
        <v>2</v>
      </c>
      <c r="GH344">
        <v>3</v>
      </c>
      <c r="GI344">
        <v>5</v>
      </c>
      <c r="GJ344">
        <v>0</v>
      </c>
      <c r="GK344">
        <v>0</v>
      </c>
      <c r="GL344">
        <f t="shared" si="399"/>
        <v>0</v>
      </c>
      <c r="GM344">
        <f t="shared" si="400"/>
        <v>2462</v>
      </c>
      <c r="GN344">
        <f t="shared" si="401"/>
        <v>2462</v>
      </c>
      <c r="GO344">
        <f t="shared" si="402"/>
        <v>0</v>
      </c>
      <c r="GP344">
        <f t="shared" si="403"/>
        <v>0</v>
      </c>
      <c r="GR344">
        <v>1</v>
      </c>
      <c r="GS344">
        <v>1</v>
      </c>
      <c r="GT344">
        <v>0</v>
      </c>
      <c r="GU344" t="s">
        <v>6</v>
      </c>
      <c r="GV344">
        <f t="shared" si="406"/>
        <v>0</v>
      </c>
      <c r="GW344">
        <v>1</v>
      </c>
      <c r="GX344">
        <f t="shared" si="404"/>
        <v>0</v>
      </c>
      <c r="HA344">
        <v>0</v>
      </c>
      <c r="HB344">
        <v>0</v>
      </c>
      <c r="HC344">
        <f t="shared" si="405"/>
        <v>0</v>
      </c>
      <c r="HE344" t="s">
        <v>38</v>
      </c>
      <c r="HF344" t="s">
        <v>201</v>
      </c>
      <c r="HM344" t="s">
        <v>6</v>
      </c>
      <c r="HN344" t="s">
        <v>6</v>
      </c>
      <c r="HO344" t="s">
        <v>6</v>
      </c>
      <c r="HP344" t="s">
        <v>6</v>
      </c>
      <c r="HQ344" t="s">
        <v>6</v>
      </c>
      <c r="IF344">
        <v>-1</v>
      </c>
      <c r="IK344">
        <v>0</v>
      </c>
    </row>
    <row r="345" spans="1:255" x14ac:dyDescent="0.2">
      <c r="A345" s="2">
        <v>17</v>
      </c>
      <c r="B345" s="2">
        <v>1</v>
      </c>
      <c r="C345" s="2">
        <f>ROW(SmtRes!A583)</f>
        <v>583</v>
      </c>
      <c r="D345" s="2">
        <f>ROW(EtalonRes!A659)</f>
        <v>659</v>
      </c>
      <c r="E345" s="2" t="s">
        <v>474</v>
      </c>
      <c r="F345" s="2" t="s">
        <v>292</v>
      </c>
      <c r="G345" s="2" t="s">
        <v>293</v>
      </c>
      <c r="H345" s="2" t="s">
        <v>240</v>
      </c>
      <c r="I345" s="2">
        <f>'2.Лок.смета.и.Акт'!E66</f>
        <v>5.1999999999999998E-2</v>
      </c>
      <c r="J345" s="2">
        <v>0</v>
      </c>
      <c r="K345" s="2">
        <v>5.1999999999999998E-2</v>
      </c>
      <c r="L345" s="2"/>
      <c r="M345" s="2"/>
      <c r="N345" s="2"/>
      <c r="O345" s="2">
        <f t="shared" si="375"/>
        <v>31</v>
      </c>
      <c r="P345" s="2">
        <f t="shared" si="376"/>
        <v>0</v>
      </c>
      <c r="Q345" s="2">
        <f t="shared" si="377"/>
        <v>8</v>
      </c>
      <c r="R345" s="2">
        <f t="shared" si="378"/>
        <v>0</v>
      </c>
      <c r="S345" s="2">
        <f t="shared" si="379"/>
        <v>23</v>
      </c>
      <c r="T345" s="2">
        <f t="shared" si="380"/>
        <v>0</v>
      </c>
      <c r="U345" s="2">
        <f t="shared" si="381"/>
        <v>2.6410799999999997</v>
      </c>
      <c r="V345" s="2">
        <f t="shared" si="382"/>
        <v>6.2399999999999999E-3</v>
      </c>
      <c r="W345" s="2">
        <f t="shared" si="383"/>
        <v>0</v>
      </c>
      <c r="X345" s="2">
        <f t="shared" si="384"/>
        <v>21</v>
      </c>
      <c r="Y345" s="2">
        <f t="shared" si="385"/>
        <v>20</v>
      </c>
      <c r="Z345" s="2"/>
      <c r="AA345" s="2">
        <v>86295183</v>
      </c>
      <c r="AB345" s="2">
        <f t="shared" si="386"/>
        <v>586.05999999999995</v>
      </c>
      <c r="AC345" s="2">
        <f>ROUND((ES345+(SUM(SmtRes!BC569:'SmtRes'!BC583)+SUM(EtalonRes!AL639:'EtalonRes'!AL659))),2)</f>
        <v>0</v>
      </c>
      <c r="AD345" s="2">
        <f t="shared" si="370"/>
        <v>149.27000000000001</v>
      </c>
      <c r="AE345" s="2">
        <f t="shared" si="371"/>
        <v>1.63</v>
      </c>
      <c r="AF345" s="2">
        <f t="shared" si="372"/>
        <v>436.79</v>
      </c>
      <c r="AG345" s="2">
        <f t="shared" si="387"/>
        <v>0</v>
      </c>
      <c r="AH345" s="2">
        <f t="shared" si="373"/>
        <v>50.79</v>
      </c>
      <c r="AI345" s="2">
        <f t="shared" si="374"/>
        <v>0.12</v>
      </c>
      <c r="AJ345" s="2">
        <f t="shared" si="388"/>
        <v>0</v>
      </c>
      <c r="AK345" s="2">
        <v>668.26</v>
      </c>
      <c r="AL345" s="2">
        <v>82.2</v>
      </c>
      <c r="AM345" s="2">
        <v>149.27000000000001</v>
      </c>
      <c r="AN345" s="2">
        <v>1.63</v>
      </c>
      <c r="AO345" s="2">
        <v>436.79</v>
      </c>
      <c r="AP345" s="2">
        <v>0</v>
      </c>
      <c r="AQ345" s="2">
        <v>50.79</v>
      </c>
      <c r="AR345" s="2">
        <v>0.12</v>
      </c>
      <c r="AS345" s="2">
        <v>0</v>
      </c>
      <c r="AT345" s="2">
        <v>90</v>
      </c>
      <c r="AU345" s="2">
        <v>85</v>
      </c>
      <c r="AV345" s="2">
        <v>1</v>
      </c>
      <c r="AW345" s="2">
        <v>1</v>
      </c>
      <c r="AX345" s="2"/>
      <c r="AY345" s="2"/>
      <c r="AZ345" s="2">
        <v>1</v>
      </c>
      <c r="BA345" s="2">
        <v>1</v>
      </c>
      <c r="BB345" s="2">
        <v>1</v>
      </c>
      <c r="BC345" s="2">
        <v>1</v>
      </c>
      <c r="BD345" s="2" t="s">
        <v>6</v>
      </c>
      <c r="BE345" s="2" t="s">
        <v>6</v>
      </c>
      <c r="BF345" s="2" t="s">
        <v>6</v>
      </c>
      <c r="BG345" s="2" t="s">
        <v>6</v>
      </c>
      <c r="BH345" s="2">
        <v>0</v>
      </c>
      <c r="BI345" s="2">
        <v>1</v>
      </c>
      <c r="BJ345" s="2" t="s">
        <v>294</v>
      </c>
      <c r="BK345" s="2"/>
      <c r="BL345" s="2"/>
      <c r="BM345" s="2">
        <v>9001</v>
      </c>
      <c r="BN345" s="2">
        <v>0</v>
      </c>
      <c r="BO345" s="2" t="s">
        <v>6</v>
      </c>
      <c r="BP345" s="2">
        <v>0</v>
      </c>
      <c r="BQ345" s="2">
        <v>1</v>
      </c>
      <c r="BR345" s="2">
        <v>0</v>
      </c>
      <c r="BS345" s="2">
        <v>1</v>
      </c>
      <c r="BT345" s="2">
        <v>1</v>
      </c>
      <c r="BU345" s="2">
        <v>1</v>
      </c>
      <c r="BV345" s="2">
        <v>1</v>
      </c>
      <c r="BW345" s="2">
        <v>1</v>
      </c>
      <c r="BX345" s="2">
        <v>1</v>
      </c>
      <c r="BY345" s="2" t="s">
        <v>6</v>
      </c>
      <c r="BZ345" s="2">
        <v>90</v>
      </c>
      <c r="CA345" s="2">
        <v>85</v>
      </c>
      <c r="CB345" s="2" t="s">
        <v>6</v>
      </c>
      <c r="CC345" s="2"/>
      <c r="CD345" s="2"/>
      <c r="CE345" s="2">
        <v>0</v>
      </c>
      <c r="CF345" s="2">
        <v>0</v>
      </c>
      <c r="CG345" s="2">
        <v>0</v>
      </c>
      <c r="CH345" s="2"/>
      <c r="CI345" s="2"/>
      <c r="CJ345" s="2"/>
      <c r="CK345" s="2"/>
      <c r="CL345" s="2"/>
      <c r="CM345" s="2">
        <v>0</v>
      </c>
      <c r="CN345" s="2" t="s">
        <v>6</v>
      </c>
      <c r="CO345" s="2">
        <v>0</v>
      </c>
      <c r="CP345" s="2">
        <f t="shared" si="389"/>
        <v>31</v>
      </c>
      <c r="CQ345" s="2">
        <f t="shared" si="390"/>
        <v>0</v>
      </c>
      <c r="CR345" s="2">
        <f t="shared" si="391"/>
        <v>149.27000000000001</v>
      </c>
      <c r="CS345" s="2">
        <f t="shared" si="392"/>
        <v>1.63</v>
      </c>
      <c r="CT345" s="2">
        <f t="shared" si="393"/>
        <v>436.79</v>
      </c>
      <c r="CU345" s="2">
        <f t="shared" si="394"/>
        <v>0</v>
      </c>
      <c r="CV345" s="2">
        <f t="shared" si="395"/>
        <v>50.79</v>
      </c>
      <c r="CW345" s="2">
        <f t="shared" si="396"/>
        <v>0.12</v>
      </c>
      <c r="CX345" s="2">
        <f t="shared" si="397"/>
        <v>0</v>
      </c>
      <c r="CY345" s="2">
        <f>(((S345+(R345*IF(0,0,1)))*AT345)/100)</f>
        <v>20.7</v>
      </c>
      <c r="CZ345" s="2">
        <f>(((S345+(R345*IF(0,0,1)))*AU345)/100)</f>
        <v>19.55</v>
      </c>
      <c r="DA345" s="2"/>
      <c r="DB345" s="2"/>
      <c r="DC345" s="2" t="s">
        <v>6</v>
      </c>
      <c r="DD345" s="2" t="s">
        <v>6</v>
      </c>
      <c r="DE345" s="2" t="s">
        <v>6</v>
      </c>
      <c r="DF345" s="2" t="s">
        <v>6</v>
      </c>
      <c r="DG345" s="2" t="s">
        <v>6</v>
      </c>
      <c r="DH345" s="2" t="s">
        <v>6</v>
      </c>
      <c r="DI345" s="2" t="s">
        <v>6</v>
      </c>
      <c r="DJ345" s="2" t="s">
        <v>6</v>
      </c>
      <c r="DK345" s="2" t="s">
        <v>6</v>
      </c>
      <c r="DL345" s="2" t="s">
        <v>6</v>
      </c>
      <c r="DM345" s="2" t="s">
        <v>6</v>
      </c>
      <c r="DN345" s="2">
        <v>0</v>
      </c>
      <c r="DO345" s="2">
        <v>0</v>
      </c>
      <c r="DP345" s="2">
        <v>1</v>
      </c>
      <c r="DQ345" s="2">
        <v>1</v>
      </c>
      <c r="DR345" s="2"/>
      <c r="DS345" s="2"/>
      <c r="DT345" s="2"/>
      <c r="DU345" s="2">
        <v>1013</v>
      </c>
      <c r="DV345" s="2" t="s">
        <v>240</v>
      </c>
      <c r="DW345" s="2" t="s">
        <v>240</v>
      </c>
      <c r="DX345" s="2">
        <v>1</v>
      </c>
      <c r="DY345" s="2"/>
      <c r="DZ345" s="2" t="s">
        <v>6</v>
      </c>
      <c r="EA345" s="2" t="s">
        <v>6</v>
      </c>
      <c r="EB345" s="2" t="s">
        <v>6</v>
      </c>
      <c r="EC345" s="2" t="s">
        <v>6</v>
      </c>
      <c r="ED345" s="2"/>
      <c r="EE345" s="2">
        <v>54938604</v>
      </c>
      <c r="EF345" s="2">
        <v>1</v>
      </c>
      <c r="EG345" s="2" t="s">
        <v>25</v>
      </c>
      <c r="EH345" s="2">
        <v>0</v>
      </c>
      <c r="EI345" s="2" t="s">
        <v>6</v>
      </c>
      <c r="EJ345" s="2">
        <v>1</v>
      </c>
      <c r="EK345" s="2">
        <v>9001</v>
      </c>
      <c r="EL345" s="2" t="s">
        <v>245</v>
      </c>
      <c r="EM345" s="2" t="s">
        <v>246</v>
      </c>
      <c r="EN345" s="2"/>
      <c r="EO345" s="2" t="s">
        <v>6</v>
      </c>
      <c r="EP345" s="2"/>
      <c r="EQ345" s="2">
        <v>0</v>
      </c>
      <c r="ER345" s="2">
        <v>668.26</v>
      </c>
      <c r="ES345" s="2">
        <v>82.2</v>
      </c>
      <c r="ET345" s="2">
        <v>149.27000000000001</v>
      </c>
      <c r="EU345" s="2">
        <v>1.63</v>
      </c>
      <c r="EV345" s="2">
        <v>436.79</v>
      </c>
      <c r="EW345" s="2">
        <v>50.79</v>
      </c>
      <c r="EX345" s="2">
        <v>0.12</v>
      </c>
      <c r="EY345" s="2">
        <v>1</v>
      </c>
      <c r="EZ345" s="2"/>
      <c r="FA345" s="2"/>
      <c r="FB345" s="2"/>
      <c r="FC345" s="2"/>
      <c r="FD345" s="2"/>
      <c r="FE345" s="2"/>
      <c r="FF345" s="2"/>
      <c r="FG345" s="2"/>
      <c r="FH345" s="2"/>
      <c r="FI345" s="2"/>
      <c r="FJ345" s="2"/>
      <c r="FK345" s="2"/>
      <c r="FL345" s="2"/>
      <c r="FM345" s="2"/>
      <c r="FN345" s="2"/>
      <c r="FO345" s="2"/>
      <c r="FP345" s="2"/>
      <c r="FQ345" s="2">
        <v>0</v>
      </c>
      <c r="FR345" s="2">
        <f t="shared" si="398"/>
        <v>0</v>
      </c>
      <c r="FS345" s="2">
        <v>0</v>
      </c>
      <c r="FT345" s="2"/>
      <c r="FU345" s="2"/>
      <c r="FV345" s="2"/>
      <c r="FW345" s="2"/>
      <c r="FX345" s="2">
        <v>90</v>
      </c>
      <c r="FY345" s="2">
        <v>85</v>
      </c>
      <c r="FZ345" s="2"/>
      <c r="GA345" s="2" t="s">
        <v>6</v>
      </c>
      <c r="GB345" s="2"/>
      <c r="GC345" s="2"/>
      <c r="GD345" s="2">
        <v>1</v>
      </c>
      <c r="GE345" s="2"/>
      <c r="GF345" s="2">
        <v>1729089004</v>
      </c>
      <c r="GG345" s="2">
        <v>2</v>
      </c>
      <c r="GH345" s="2">
        <v>1</v>
      </c>
      <c r="GI345" s="2">
        <v>-2</v>
      </c>
      <c r="GJ345" s="2">
        <v>0</v>
      </c>
      <c r="GK345" s="2">
        <v>0</v>
      </c>
      <c r="GL345" s="2">
        <f t="shared" si="399"/>
        <v>0</v>
      </c>
      <c r="GM345" s="2">
        <f t="shared" si="400"/>
        <v>72</v>
      </c>
      <c r="GN345" s="2">
        <f t="shared" si="401"/>
        <v>72</v>
      </c>
      <c r="GO345" s="2">
        <f t="shared" si="402"/>
        <v>0</v>
      </c>
      <c r="GP345" s="2">
        <f t="shared" si="403"/>
        <v>0</v>
      </c>
      <c r="GQ345" s="2"/>
      <c r="GR345" s="2">
        <v>0</v>
      </c>
      <c r="GS345" s="2">
        <v>3</v>
      </c>
      <c r="GT345" s="2">
        <v>0</v>
      </c>
      <c r="GU345" s="2" t="s">
        <v>6</v>
      </c>
      <c r="GV345" s="2">
        <f t="shared" si="406"/>
        <v>0</v>
      </c>
      <c r="GW345" s="2">
        <v>1</v>
      </c>
      <c r="GX345" s="2">
        <f t="shared" si="404"/>
        <v>0</v>
      </c>
      <c r="GY345" s="2"/>
      <c r="GZ345" s="2"/>
      <c r="HA345" s="2">
        <v>0</v>
      </c>
      <c r="HB345" s="2">
        <v>0</v>
      </c>
      <c r="HC345" s="2">
        <f t="shared" si="405"/>
        <v>0</v>
      </c>
      <c r="HD345" s="2"/>
      <c r="HE345" s="2" t="s">
        <v>6</v>
      </c>
      <c r="HF345" s="2" t="s">
        <v>6</v>
      </c>
      <c r="HG345" s="2"/>
      <c r="HH345" s="2"/>
      <c r="HI345" s="2"/>
      <c r="HJ345" s="2"/>
      <c r="HK345" s="2"/>
      <c r="HL345" s="2"/>
      <c r="HM345" s="2" t="s">
        <v>6</v>
      </c>
      <c r="HN345" s="2" t="s">
        <v>6</v>
      </c>
      <c r="HO345" s="2" t="s">
        <v>6</v>
      </c>
      <c r="HP345" s="2" t="s">
        <v>6</v>
      </c>
      <c r="HQ345" s="2" t="s">
        <v>6</v>
      </c>
      <c r="HR345" s="2"/>
      <c r="HS345" s="2"/>
      <c r="HT345" s="2"/>
      <c r="HU345" s="2"/>
      <c r="HV345" s="2"/>
      <c r="HW345" s="2"/>
      <c r="HX345" s="2"/>
      <c r="HY345" s="2"/>
      <c r="HZ345" s="2"/>
      <c r="IA345" s="2"/>
      <c r="IB345" s="2"/>
      <c r="IC345" s="2"/>
      <c r="ID345" s="2"/>
      <c r="IE345" s="2"/>
      <c r="IF345" s="2">
        <v>-1</v>
      </c>
      <c r="IG345" s="2"/>
      <c r="IH345" s="2"/>
      <c r="II345" s="2"/>
      <c r="IJ345" s="2"/>
      <c r="IK345" s="2">
        <v>0</v>
      </c>
      <c r="IL345" s="2"/>
      <c r="IM345" s="2"/>
      <c r="IN345" s="2"/>
      <c r="IO345" s="2"/>
      <c r="IP345" s="2"/>
      <c r="IQ345" s="2"/>
      <c r="IR345" s="2"/>
      <c r="IS345" s="2"/>
      <c r="IT345" s="2"/>
      <c r="IU345" s="2"/>
    </row>
    <row r="346" spans="1:255" x14ac:dyDescent="0.2">
      <c r="A346">
        <v>17</v>
      </c>
      <c r="B346">
        <v>1</v>
      </c>
      <c r="C346">
        <f>ROW(SmtRes!A598)</f>
        <v>598</v>
      </c>
      <c r="D346">
        <f>ROW(EtalonRes!A680)</f>
        <v>680</v>
      </c>
      <c r="E346" t="s">
        <v>474</v>
      </c>
      <c r="F346" t="s">
        <v>292</v>
      </c>
      <c r="G346" t="s">
        <v>293</v>
      </c>
      <c r="H346" t="s">
        <v>240</v>
      </c>
      <c r="I346">
        <f>'2.Лок.смета.и.Акт'!E66</f>
        <v>5.1999999999999998E-2</v>
      </c>
      <c r="J346">
        <v>0</v>
      </c>
      <c r="K346">
        <v>5.1999999999999998E-2</v>
      </c>
      <c r="O346">
        <f t="shared" si="375"/>
        <v>653</v>
      </c>
      <c r="P346">
        <f t="shared" si="376"/>
        <v>0</v>
      </c>
      <c r="Q346">
        <f t="shared" si="377"/>
        <v>72</v>
      </c>
      <c r="R346">
        <f t="shared" si="378"/>
        <v>2</v>
      </c>
      <c r="S346">
        <f t="shared" si="379"/>
        <v>581</v>
      </c>
      <c r="T346">
        <f t="shared" si="380"/>
        <v>0</v>
      </c>
      <c r="U346" t="e">
        <f t="shared" si="381"/>
        <v>#REF!</v>
      </c>
      <c r="V346">
        <f t="shared" si="382"/>
        <v>6.2399999999999999E-3</v>
      </c>
      <c r="W346">
        <f t="shared" si="383"/>
        <v>0</v>
      </c>
      <c r="X346" t="e">
        <f t="shared" si="384"/>
        <v>#REF!</v>
      </c>
      <c r="Y346" t="e">
        <f t="shared" si="385"/>
        <v>#REF!</v>
      </c>
      <c r="AA346">
        <v>86295184</v>
      </c>
      <c r="AB346">
        <f t="shared" si="386"/>
        <v>586.05999999999995</v>
      </c>
      <c r="AC346">
        <f>ROUND((ES346+(SUM(SmtRes!BC584:'SmtRes'!BC598)+SUM(EtalonRes!AL660:'EtalonRes'!AL680))),2)</f>
        <v>0</v>
      </c>
      <c r="AD346">
        <f t="shared" si="370"/>
        <v>149.27000000000001</v>
      </c>
      <c r="AE346">
        <f t="shared" si="371"/>
        <v>1.63</v>
      </c>
      <c r="AF346">
        <f t="shared" si="372"/>
        <v>436.79</v>
      </c>
      <c r="AG346">
        <f t="shared" si="387"/>
        <v>0</v>
      </c>
      <c r="AH346" t="e">
        <f t="shared" si="373"/>
        <v>#REF!</v>
      </c>
      <c r="AI346">
        <f t="shared" si="374"/>
        <v>0.12</v>
      </c>
      <c r="AJ346">
        <f t="shared" si="388"/>
        <v>0</v>
      </c>
      <c r="AK346">
        <f>AL346+AM346+AO346</f>
        <v>668.26</v>
      </c>
      <c r="AL346">
        <v>82.2</v>
      </c>
      <c r="AM346" s="75">
        <f>'1.Лок.смета.и.Акт'!F655</f>
        <v>149.27000000000001</v>
      </c>
      <c r="AN346" s="75">
        <f>'1.Лок.смета.и.Акт'!F656</f>
        <v>1.63</v>
      </c>
      <c r="AO346" s="75">
        <f>'1.Лок.смета.и.Акт'!F654</f>
        <v>436.79</v>
      </c>
      <c r="AP346">
        <v>0</v>
      </c>
      <c r="AQ346" t="e">
        <f>'2.Лок.смета.и.Акт'!#REF!</f>
        <v>#REF!</v>
      </c>
      <c r="AR346">
        <v>0.12</v>
      </c>
      <c r="AS346">
        <v>0</v>
      </c>
      <c r="AT346">
        <v>86</v>
      </c>
      <c r="AU346">
        <v>72</v>
      </c>
      <c r="AV346">
        <v>1</v>
      </c>
      <c r="AW346">
        <v>1</v>
      </c>
      <c r="AZ346">
        <v>1</v>
      </c>
      <c r="BA346">
        <f>'1.Лок.смета.и.Акт'!J654</f>
        <v>25.6</v>
      </c>
      <c r="BB346">
        <f>'1.Лок.смета.и.Акт'!J655</f>
        <v>9.3000000000000007</v>
      </c>
      <c r="BC346">
        <v>7.56</v>
      </c>
      <c r="BD346" t="s">
        <v>6</v>
      </c>
      <c r="BE346" t="s">
        <v>6</v>
      </c>
      <c r="BF346" t="s">
        <v>6</v>
      </c>
      <c r="BG346" t="s">
        <v>6</v>
      </c>
      <c r="BH346">
        <v>0</v>
      </c>
      <c r="BI346">
        <v>1</v>
      </c>
      <c r="BJ346" t="s">
        <v>294</v>
      </c>
      <c r="BM346">
        <v>9001</v>
      </c>
      <c r="BN346">
        <v>0</v>
      </c>
      <c r="BO346" t="s">
        <v>292</v>
      </c>
      <c r="BP346">
        <v>1</v>
      </c>
      <c r="BQ346">
        <v>1</v>
      </c>
      <c r="BR346">
        <v>0</v>
      </c>
      <c r="BS346">
        <f>'1.Лок.смета.и.Акт'!J656</f>
        <v>19.8</v>
      </c>
      <c r="BT346">
        <v>1</v>
      </c>
      <c r="BU346">
        <v>1</v>
      </c>
      <c r="BV346">
        <v>1</v>
      </c>
      <c r="BW346">
        <v>1</v>
      </c>
      <c r="BX346">
        <v>1</v>
      </c>
      <c r="BY346" t="s">
        <v>6</v>
      </c>
      <c r="BZ346" t="e">
        <f>'2.Лок.смета.и.Акт'!#REF!</f>
        <v>#REF!</v>
      </c>
      <c r="CA346" t="e">
        <f>'2.Лок.смета.и.Акт'!#REF!</f>
        <v>#REF!</v>
      </c>
      <c r="CB346" t="s">
        <v>6</v>
      </c>
      <c r="CE346">
        <v>0</v>
      </c>
      <c r="CF346">
        <v>0</v>
      </c>
      <c r="CG346">
        <v>0</v>
      </c>
      <c r="CM346">
        <v>0</v>
      </c>
      <c r="CN346" t="s">
        <v>6</v>
      </c>
      <c r="CO346">
        <v>0</v>
      </c>
      <c r="CP346">
        <f t="shared" si="389"/>
        <v>653</v>
      </c>
      <c r="CQ346">
        <f t="shared" si="390"/>
        <v>0</v>
      </c>
      <c r="CR346">
        <f t="shared" si="391"/>
        <v>1388.2110000000002</v>
      </c>
      <c r="CS346">
        <f t="shared" si="392"/>
        <v>32.274000000000001</v>
      </c>
      <c r="CT346">
        <f t="shared" si="393"/>
        <v>11181.824000000001</v>
      </c>
      <c r="CU346">
        <f t="shared" si="394"/>
        <v>0</v>
      </c>
      <c r="CV346" t="e">
        <f t="shared" si="395"/>
        <v>#REF!</v>
      </c>
      <c r="CW346">
        <f t="shared" si="396"/>
        <v>0.12</v>
      </c>
      <c r="CX346">
        <f t="shared" si="397"/>
        <v>0</v>
      </c>
      <c r="CY346" t="e">
        <f>(S346+R346)*(BZ346/100)</f>
        <v>#REF!</v>
      </c>
      <c r="CZ346" t="e">
        <f>(S346+R346)*(CA346/100)</f>
        <v>#REF!</v>
      </c>
      <c r="DC346" t="s">
        <v>6</v>
      </c>
      <c r="DD346" t="s">
        <v>6</v>
      </c>
      <c r="DE346" t="s">
        <v>6</v>
      </c>
      <c r="DF346" t="s">
        <v>6</v>
      </c>
      <c r="DG346" t="s">
        <v>6</v>
      </c>
      <c r="DH346" t="s">
        <v>6</v>
      </c>
      <c r="DI346" t="s">
        <v>6</v>
      </c>
      <c r="DJ346" t="s">
        <v>6</v>
      </c>
      <c r="DK346" t="s">
        <v>6</v>
      </c>
      <c r="DL346" t="s">
        <v>6</v>
      </c>
      <c r="DM346" t="s">
        <v>6</v>
      </c>
      <c r="DN346">
        <f>'1.Лок.смета.и.Акт'!E657</f>
        <v>90</v>
      </c>
      <c r="DO346">
        <f>'1.Лок.смета.и.Акт'!E658</f>
        <v>85</v>
      </c>
      <c r="DP346">
        <v>1</v>
      </c>
      <c r="DQ346">
        <v>1</v>
      </c>
      <c r="DU346">
        <v>1013</v>
      </c>
      <c r="DV346" t="s">
        <v>240</v>
      </c>
      <c r="DW346" t="str">
        <f>'2.Лок.смета.и.Акт'!D66</f>
        <v>1 т конструкций</v>
      </c>
      <c r="DX346">
        <v>1</v>
      </c>
      <c r="DZ346" t="s">
        <v>6</v>
      </c>
      <c r="EA346" t="s">
        <v>6</v>
      </c>
      <c r="EB346" t="s">
        <v>6</v>
      </c>
      <c r="EC346" t="s">
        <v>6</v>
      </c>
      <c r="EE346">
        <v>54938604</v>
      </c>
      <c r="EF346">
        <v>1</v>
      </c>
      <c r="EG346" t="s">
        <v>25</v>
      </c>
      <c r="EH346">
        <v>0</v>
      </c>
      <c r="EI346" t="s">
        <v>6</v>
      </c>
      <c r="EJ346">
        <v>1</v>
      </c>
      <c r="EK346">
        <v>9001</v>
      </c>
      <c r="EL346" t="s">
        <v>245</v>
      </c>
      <c r="EM346" t="s">
        <v>246</v>
      </c>
      <c r="EO346" t="s">
        <v>6</v>
      </c>
      <c r="EQ346">
        <v>0</v>
      </c>
      <c r="ER346">
        <f>ES346+ET346+EV346</f>
        <v>668.26</v>
      </c>
      <c r="ES346">
        <v>82.2</v>
      </c>
      <c r="ET346" s="75">
        <f>'1.Лок.смета.и.Акт'!F655</f>
        <v>149.27000000000001</v>
      </c>
      <c r="EU346" s="75">
        <f>'1.Лок.смета.и.Акт'!F656</f>
        <v>1.63</v>
      </c>
      <c r="EV346" s="75">
        <f>'1.Лок.смета.и.Акт'!F654</f>
        <v>436.79</v>
      </c>
      <c r="EW346" t="e">
        <f>'2.Лок.смета.и.Акт'!#REF!</f>
        <v>#REF!</v>
      </c>
      <c r="EX346">
        <v>0.12</v>
      </c>
      <c r="EY346">
        <v>1</v>
      </c>
      <c r="FQ346">
        <v>0</v>
      </c>
      <c r="FR346">
        <f t="shared" si="398"/>
        <v>0</v>
      </c>
      <c r="FS346">
        <v>0</v>
      </c>
      <c r="FX346">
        <v>90</v>
      </c>
      <c r="FY346">
        <v>85</v>
      </c>
      <c r="GA346" t="s">
        <v>6</v>
      </c>
      <c r="GD346">
        <v>1</v>
      </c>
      <c r="GF346">
        <v>1729089004</v>
      </c>
      <c r="GG346">
        <v>2</v>
      </c>
      <c r="GH346">
        <v>1</v>
      </c>
      <c r="GI346">
        <v>2</v>
      </c>
      <c r="GJ346">
        <v>0</v>
      </c>
      <c r="GK346">
        <v>0</v>
      </c>
      <c r="GL346">
        <f t="shared" si="399"/>
        <v>0</v>
      </c>
      <c r="GM346" t="e">
        <f t="shared" si="400"/>
        <v>#REF!</v>
      </c>
      <c r="GN346" t="e">
        <f t="shared" si="401"/>
        <v>#REF!</v>
      </c>
      <c r="GO346">
        <f t="shared" si="402"/>
        <v>0</v>
      </c>
      <c r="GP346">
        <f t="shared" si="403"/>
        <v>0</v>
      </c>
      <c r="GR346">
        <v>0</v>
      </c>
      <c r="GS346">
        <v>3</v>
      </c>
      <c r="GT346">
        <v>0</v>
      </c>
      <c r="GU346" t="s">
        <v>6</v>
      </c>
      <c r="GV346">
        <f t="shared" si="406"/>
        <v>0</v>
      </c>
      <c r="GW346">
        <v>1008.9</v>
      </c>
      <c r="GX346">
        <f t="shared" si="404"/>
        <v>0</v>
      </c>
      <c r="HA346">
        <v>0</v>
      </c>
      <c r="HB346">
        <v>0</v>
      </c>
      <c r="HC346">
        <f t="shared" si="405"/>
        <v>0</v>
      </c>
      <c r="HE346" t="s">
        <v>6</v>
      </c>
      <c r="HF346" t="s">
        <v>6</v>
      </c>
      <c r="HM346" t="s">
        <v>6</v>
      </c>
      <c r="HN346" t="s">
        <v>6</v>
      </c>
      <c r="HO346" t="s">
        <v>6</v>
      </c>
      <c r="HP346" t="s">
        <v>6</v>
      </c>
      <c r="HQ346" t="s">
        <v>6</v>
      </c>
      <c r="IF346">
        <v>-1</v>
      </c>
      <c r="IK346">
        <v>0</v>
      </c>
    </row>
    <row r="347" spans="1:255" x14ac:dyDescent="0.2">
      <c r="A347" s="2">
        <v>18</v>
      </c>
      <c r="B347" s="2">
        <v>1</v>
      </c>
      <c r="C347" s="2">
        <v>578</v>
      </c>
      <c r="D347" s="2"/>
      <c r="E347" s="2" t="s">
        <v>475</v>
      </c>
      <c r="F347" s="2" t="s">
        <v>249</v>
      </c>
      <c r="G347" s="2" t="s">
        <v>250</v>
      </c>
      <c r="H347" s="2" t="s">
        <v>32</v>
      </c>
      <c r="I347" s="2">
        <f>I345*J347</f>
        <v>7.8E-2</v>
      </c>
      <c r="J347" s="216">
        <f>'5.Ведомость_списания'!F167</f>
        <v>1.5</v>
      </c>
      <c r="K347" s="2">
        <v>1.5</v>
      </c>
      <c r="L347" s="2"/>
      <c r="M347" s="2"/>
      <c r="N347" s="2"/>
      <c r="O347" s="2">
        <f t="shared" si="375"/>
        <v>0</v>
      </c>
      <c r="P347" s="2">
        <f t="shared" si="376"/>
        <v>0</v>
      </c>
      <c r="Q347" s="2">
        <f t="shared" si="377"/>
        <v>0</v>
      </c>
      <c r="R347" s="2">
        <f t="shared" si="378"/>
        <v>0</v>
      </c>
      <c r="S347" s="2">
        <f t="shared" si="379"/>
        <v>0</v>
      </c>
      <c r="T347" s="2">
        <f t="shared" si="380"/>
        <v>0</v>
      </c>
      <c r="U347" s="2">
        <f t="shared" si="381"/>
        <v>0</v>
      </c>
      <c r="V347" s="2">
        <f t="shared" si="382"/>
        <v>0</v>
      </c>
      <c r="W347" s="2">
        <f t="shared" si="383"/>
        <v>0</v>
      </c>
      <c r="X347" s="2">
        <f t="shared" si="384"/>
        <v>0</v>
      </c>
      <c r="Y347" s="2">
        <f t="shared" si="385"/>
        <v>0</v>
      </c>
      <c r="Z347" s="2"/>
      <c r="AA347" s="2">
        <v>86295183</v>
      </c>
      <c r="AB347" s="2">
        <f t="shared" si="386"/>
        <v>6.22</v>
      </c>
      <c r="AC347" s="2">
        <f t="shared" ref="AC347:AC358" si="407">ROUND((ES347),2)</f>
        <v>6.22</v>
      </c>
      <c r="AD347" s="2">
        <f t="shared" si="370"/>
        <v>0</v>
      </c>
      <c r="AE347" s="2">
        <f t="shared" si="371"/>
        <v>0</v>
      </c>
      <c r="AF347" s="2">
        <f t="shared" si="372"/>
        <v>0</v>
      </c>
      <c r="AG347" s="2">
        <f t="shared" si="387"/>
        <v>0</v>
      </c>
      <c r="AH347" s="2">
        <f t="shared" si="373"/>
        <v>0</v>
      </c>
      <c r="AI347" s="2">
        <f t="shared" si="374"/>
        <v>0</v>
      </c>
      <c r="AJ347" s="2">
        <f t="shared" si="388"/>
        <v>0</v>
      </c>
      <c r="AK347" s="2">
        <v>6.22</v>
      </c>
      <c r="AL347" s="110">
        <f>'1.Лок.смета.и.Акт'!F660</f>
        <v>6.22</v>
      </c>
      <c r="AM347" s="2">
        <v>0</v>
      </c>
      <c r="AN347" s="2">
        <v>0</v>
      </c>
      <c r="AO347" s="2">
        <v>0</v>
      </c>
      <c r="AP347" s="2">
        <v>0</v>
      </c>
      <c r="AQ347" s="2">
        <v>0</v>
      </c>
      <c r="AR347" s="2">
        <v>0</v>
      </c>
      <c r="AS347" s="2">
        <v>0</v>
      </c>
      <c r="AT347" s="2">
        <v>0</v>
      </c>
      <c r="AU347" s="2">
        <v>0</v>
      </c>
      <c r="AV347" s="2">
        <v>1</v>
      </c>
      <c r="AW347" s="2">
        <v>1</v>
      </c>
      <c r="AX347" s="2"/>
      <c r="AY347" s="2"/>
      <c r="AZ347" s="2">
        <v>1</v>
      </c>
      <c r="BA347" s="2">
        <v>1</v>
      </c>
      <c r="BB347" s="2">
        <v>1</v>
      </c>
      <c r="BC347" s="2">
        <v>1</v>
      </c>
      <c r="BD347" s="2" t="s">
        <v>6</v>
      </c>
      <c r="BE347" s="2" t="s">
        <v>6</v>
      </c>
      <c r="BF347" s="2" t="s">
        <v>6</v>
      </c>
      <c r="BG347" s="2" t="s">
        <v>6</v>
      </c>
      <c r="BH347" s="2">
        <v>3</v>
      </c>
      <c r="BI347" s="2">
        <v>1</v>
      </c>
      <c r="BJ347" s="2" t="s">
        <v>251</v>
      </c>
      <c r="BK347" s="2"/>
      <c r="BL347" s="2"/>
      <c r="BM347" s="2">
        <v>500001</v>
      </c>
      <c r="BN347" s="2">
        <v>0</v>
      </c>
      <c r="BO347" s="2" t="s">
        <v>6</v>
      </c>
      <c r="BP347" s="2">
        <v>0</v>
      </c>
      <c r="BQ347" s="2">
        <v>20</v>
      </c>
      <c r="BR347" s="2">
        <v>0</v>
      </c>
      <c r="BS347" s="2">
        <v>1</v>
      </c>
      <c r="BT347" s="2">
        <v>1</v>
      </c>
      <c r="BU347" s="2">
        <v>1</v>
      </c>
      <c r="BV347" s="2">
        <v>1</v>
      </c>
      <c r="BW347" s="2">
        <v>1</v>
      </c>
      <c r="BX347" s="2">
        <v>1</v>
      </c>
      <c r="BY347" s="2" t="s">
        <v>6</v>
      </c>
      <c r="BZ347" s="2">
        <v>0</v>
      </c>
      <c r="CA347" s="2">
        <v>0</v>
      </c>
      <c r="CB347" s="2" t="s">
        <v>6</v>
      </c>
      <c r="CC347" s="2"/>
      <c r="CD347" s="2"/>
      <c r="CE347" s="2">
        <v>0</v>
      </c>
      <c r="CF347" s="2">
        <v>0</v>
      </c>
      <c r="CG347" s="2">
        <v>0</v>
      </c>
      <c r="CH347" s="2"/>
      <c r="CI347" s="2"/>
      <c r="CJ347" s="2"/>
      <c r="CK347" s="2"/>
      <c r="CL347" s="2"/>
      <c r="CM347" s="2">
        <v>0</v>
      </c>
      <c r="CN347" s="2" t="s">
        <v>6</v>
      </c>
      <c r="CO347" s="2">
        <v>0</v>
      </c>
      <c r="CP347" s="2">
        <f t="shared" si="389"/>
        <v>0</v>
      </c>
      <c r="CQ347" s="2">
        <f t="shared" si="390"/>
        <v>6.22</v>
      </c>
      <c r="CR347" s="2">
        <f t="shared" si="391"/>
        <v>0</v>
      </c>
      <c r="CS347" s="2">
        <f t="shared" si="392"/>
        <v>0</v>
      </c>
      <c r="CT347" s="2">
        <f t="shared" si="393"/>
        <v>0</v>
      </c>
      <c r="CU347" s="2">
        <f t="shared" si="394"/>
        <v>0</v>
      </c>
      <c r="CV347" s="2">
        <f t="shared" si="395"/>
        <v>0</v>
      </c>
      <c r="CW347" s="2">
        <f t="shared" si="396"/>
        <v>0</v>
      </c>
      <c r="CX347" s="2">
        <f t="shared" si="397"/>
        <v>0</v>
      </c>
      <c r="CY347" s="2">
        <f>(((S347+(R347*IF(0,0,1)))*AT347)/100)</f>
        <v>0</v>
      </c>
      <c r="CZ347" s="2">
        <f>(((S347+(R347*IF(0,0,1)))*AU347)/100)</f>
        <v>0</v>
      </c>
      <c r="DA347" s="2"/>
      <c r="DB347" s="2"/>
      <c r="DC347" s="2" t="s">
        <v>6</v>
      </c>
      <c r="DD347" s="2" t="s">
        <v>6</v>
      </c>
      <c r="DE347" s="2" t="s">
        <v>6</v>
      </c>
      <c r="DF347" s="2" t="s">
        <v>6</v>
      </c>
      <c r="DG347" s="2" t="s">
        <v>6</v>
      </c>
      <c r="DH347" s="2" t="s">
        <v>6</v>
      </c>
      <c r="DI347" s="2" t="s">
        <v>6</v>
      </c>
      <c r="DJ347" s="2" t="s">
        <v>6</v>
      </c>
      <c r="DK347" s="2" t="s">
        <v>6</v>
      </c>
      <c r="DL347" s="2" t="s">
        <v>6</v>
      </c>
      <c r="DM347" s="2" t="s">
        <v>6</v>
      </c>
      <c r="DN347" s="2">
        <v>0</v>
      </c>
      <c r="DO347" s="2">
        <v>0</v>
      </c>
      <c r="DP347" s="2">
        <v>1</v>
      </c>
      <c r="DQ347" s="2">
        <v>1</v>
      </c>
      <c r="DR347" s="2"/>
      <c r="DS347" s="2"/>
      <c r="DT347" s="2"/>
      <c r="DU347" s="2">
        <v>1007</v>
      </c>
      <c r="DV347" s="2" t="s">
        <v>32</v>
      </c>
      <c r="DW347" s="2" t="s">
        <v>32</v>
      </c>
      <c r="DX347" s="2">
        <v>1</v>
      </c>
      <c r="DY347" s="2"/>
      <c r="DZ347" s="2" t="s">
        <v>6</v>
      </c>
      <c r="EA347" s="2" t="s">
        <v>6</v>
      </c>
      <c r="EB347" s="2" t="s">
        <v>6</v>
      </c>
      <c r="EC347" s="2" t="s">
        <v>6</v>
      </c>
      <c r="ED347" s="2"/>
      <c r="EE347" s="2">
        <v>54938781</v>
      </c>
      <c r="EF347" s="2">
        <v>20</v>
      </c>
      <c r="EG347" s="2" t="s">
        <v>34</v>
      </c>
      <c r="EH347" s="2">
        <v>0</v>
      </c>
      <c r="EI347" s="2" t="s">
        <v>6</v>
      </c>
      <c r="EJ347" s="2">
        <v>1</v>
      </c>
      <c r="EK347" s="2">
        <v>500001</v>
      </c>
      <c r="EL347" s="2" t="s">
        <v>35</v>
      </c>
      <c r="EM347" s="2" t="s">
        <v>36</v>
      </c>
      <c r="EN347" s="2"/>
      <c r="EO347" s="2" t="s">
        <v>6</v>
      </c>
      <c r="EP347" s="2"/>
      <c r="EQ347" s="2">
        <v>0</v>
      </c>
      <c r="ER347" s="2">
        <v>6.22</v>
      </c>
      <c r="ES347" s="110">
        <f>'1.Лок.смета.и.Акт'!F660</f>
        <v>6.22</v>
      </c>
      <c r="ET347" s="2">
        <v>0</v>
      </c>
      <c r="EU347" s="2">
        <v>0</v>
      </c>
      <c r="EV347" s="2">
        <v>0</v>
      </c>
      <c r="EW347" s="2">
        <v>0</v>
      </c>
      <c r="EX347" s="2">
        <v>0</v>
      </c>
      <c r="EY347" s="2"/>
      <c r="EZ347" s="2"/>
      <c r="FA347" s="2"/>
      <c r="FB347" s="2"/>
      <c r="FC347" s="2"/>
      <c r="FD347" s="2"/>
      <c r="FE347" s="2"/>
      <c r="FF347" s="2"/>
      <c r="FG347" s="2"/>
      <c r="FH347" s="2"/>
      <c r="FI347" s="2"/>
      <c r="FJ347" s="2"/>
      <c r="FK347" s="2"/>
      <c r="FL347" s="2"/>
      <c r="FM347" s="2"/>
      <c r="FN347" s="2"/>
      <c r="FO347" s="2"/>
      <c r="FP347" s="2"/>
      <c r="FQ347" s="2">
        <v>0</v>
      </c>
      <c r="FR347" s="2">
        <f t="shared" si="398"/>
        <v>0</v>
      </c>
      <c r="FS347" s="2">
        <v>0</v>
      </c>
      <c r="FT347" s="2"/>
      <c r="FU347" s="2"/>
      <c r="FV347" s="2"/>
      <c r="FW347" s="2"/>
      <c r="FX347" s="2">
        <v>0</v>
      </c>
      <c r="FY347" s="2">
        <v>0</v>
      </c>
      <c r="FZ347" s="2"/>
      <c r="GA347" s="2" t="s">
        <v>6</v>
      </c>
      <c r="GB347" s="2"/>
      <c r="GC347" s="2"/>
      <c r="GD347" s="2">
        <v>1</v>
      </c>
      <c r="GE347" s="2"/>
      <c r="GF347" s="2">
        <v>-394915385</v>
      </c>
      <c r="GG347" s="2">
        <v>2</v>
      </c>
      <c r="GH347" s="2">
        <v>0</v>
      </c>
      <c r="GI347" s="2">
        <v>-2</v>
      </c>
      <c r="GJ347" s="2">
        <v>0</v>
      </c>
      <c r="GK347" s="2">
        <v>0</v>
      </c>
      <c r="GL347" s="2">
        <f t="shared" si="399"/>
        <v>0</v>
      </c>
      <c r="GM347" s="2">
        <f t="shared" si="400"/>
        <v>0</v>
      </c>
      <c r="GN347" s="2">
        <f t="shared" si="401"/>
        <v>0</v>
      </c>
      <c r="GO347" s="2">
        <f t="shared" si="402"/>
        <v>0</v>
      </c>
      <c r="GP347" s="2">
        <f t="shared" si="403"/>
        <v>0</v>
      </c>
      <c r="GQ347" s="2"/>
      <c r="GR347" s="2">
        <v>0</v>
      </c>
      <c r="GS347" s="2">
        <v>3</v>
      </c>
      <c r="GT347" s="2">
        <v>0</v>
      </c>
      <c r="GU347" s="2" t="s">
        <v>6</v>
      </c>
      <c r="GV347" s="2">
        <f t="shared" si="406"/>
        <v>0</v>
      </c>
      <c r="GW347" s="2">
        <v>1</v>
      </c>
      <c r="GX347" s="2">
        <f t="shared" si="404"/>
        <v>0</v>
      </c>
      <c r="GY347" s="2"/>
      <c r="GZ347" s="2"/>
      <c r="HA347" s="2">
        <v>0</v>
      </c>
      <c r="HB347" s="2">
        <v>0</v>
      </c>
      <c r="HC347" s="2">
        <f t="shared" si="405"/>
        <v>0</v>
      </c>
      <c r="HD347" s="2"/>
      <c r="HE347" s="2" t="s">
        <v>6</v>
      </c>
      <c r="HF347" s="2" t="s">
        <v>6</v>
      </c>
      <c r="HG347" s="2"/>
      <c r="HH347" s="2"/>
      <c r="HI347" s="2"/>
      <c r="HJ347" s="2"/>
      <c r="HK347" s="2"/>
      <c r="HL347" s="2"/>
      <c r="HM347" s="2" t="s">
        <v>6</v>
      </c>
      <c r="HN347" s="2" t="s">
        <v>6</v>
      </c>
      <c r="HO347" s="2" t="s">
        <v>6</v>
      </c>
      <c r="HP347" s="2" t="s">
        <v>6</v>
      </c>
      <c r="HQ347" s="2" t="s">
        <v>6</v>
      </c>
      <c r="HR347" s="2"/>
      <c r="HS347" s="2"/>
      <c r="HT347" s="2"/>
      <c r="HU347" s="2"/>
      <c r="HV347" s="2"/>
      <c r="HW347" s="2"/>
      <c r="HX347" s="2"/>
      <c r="HY347" s="2"/>
      <c r="HZ347" s="2"/>
      <c r="IA347" s="2"/>
      <c r="IB347" s="2"/>
      <c r="IC347" s="2"/>
      <c r="ID347" s="2"/>
      <c r="IE347" s="2"/>
      <c r="IF347" s="2">
        <v>-1</v>
      </c>
      <c r="IG347" s="2"/>
      <c r="IH347" s="2"/>
      <c r="II347" s="2"/>
      <c r="IJ347" s="2"/>
      <c r="IK347" s="2">
        <v>0</v>
      </c>
      <c r="IL347" s="2"/>
      <c r="IM347" s="2"/>
      <c r="IN347" s="2"/>
      <c r="IO347" s="2"/>
      <c r="IP347" s="2"/>
      <c r="IQ347" s="2"/>
      <c r="IR347" s="2"/>
      <c r="IS347" s="2"/>
      <c r="IT347" s="2"/>
      <c r="IU347" s="2"/>
    </row>
    <row r="348" spans="1:255" x14ac:dyDescent="0.2">
      <c r="A348">
        <v>18</v>
      </c>
      <c r="B348">
        <v>1</v>
      </c>
      <c r="C348">
        <v>593</v>
      </c>
      <c r="E348" t="s">
        <v>475</v>
      </c>
      <c r="F348" t="e">
        <f>'2.Лок.смета.и.Акт'!#REF!</f>
        <v>#REF!</v>
      </c>
      <c r="G348" t="s">
        <v>250</v>
      </c>
      <c r="H348" t="s">
        <v>32</v>
      </c>
      <c r="I348">
        <f>I346*J348</f>
        <v>7.8E-2</v>
      </c>
      <c r="J348">
        <v>1.5</v>
      </c>
      <c r="K348">
        <v>1.5</v>
      </c>
      <c r="O348">
        <f t="shared" si="375"/>
        <v>4</v>
      </c>
      <c r="P348">
        <f t="shared" si="376"/>
        <v>4</v>
      </c>
      <c r="Q348">
        <f t="shared" si="377"/>
        <v>0</v>
      </c>
      <c r="R348">
        <f t="shared" si="378"/>
        <v>0</v>
      </c>
      <c r="S348">
        <f t="shared" si="379"/>
        <v>0</v>
      </c>
      <c r="T348">
        <f t="shared" si="380"/>
        <v>0</v>
      </c>
      <c r="U348">
        <f t="shared" si="381"/>
        <v>0</v>
      </c>
      <c r="V348">
        <f t="shared" si="382"/>
        <v>0</v>
      </c>
      <c r="W348">
        <f t="shared" si="383"/>
        <v>0</v>
      </c>
      <c r="X348">
        <f t="shared" si="384"/>
        <v>0</v>
      </c>
      <c r="Y348">
        <f t="shared" si="385"/>
        <v>0</v>
      </c>
      <c r="AA348">
        <v>86295184</v>
      </c>
      <c r="AB348">
        <f t="shared" si="386"/>
        <v>6.08</v>
      </c>
      <c r="AC348">
        <f t="shared" si="407"/>
        <v>6.08</v>
      </c>
      <c r="AD348">
        <f t="shared" si="370"/>
        <v>0</v>
      </c>
      <c r="AE348">
        <f t="shared" si="371"/>
        <v>0</v>
      </c>
      <c r="AF348">
        <f t="shared" si="372"/>
        <v>0</v>
      </c>
      <c r="AG348">
        <f t="shared" si="387"/>
        <v>0</v>
      </c>
      <c r="AH348">
        <f t="shared" si="373"/>
        <v>0</v>
      </c>
      <c r="AI348">
        <f t="shared" si="374"/>
        <v>0</v>
      </c>
      <c r="AJ348">
        <f t="shared" si="388"/>
        <v>0</v>
      </c>
      <c r="AK348">
        <v>6.080000000000001</v>
      </c>
      <c r="AL348">
        <v>6.080000000000001</v>
      </c>
      <c r="AM348">
        <v>0</v>
      </c>
      <c r="AN348">
        <v>0</v>
      </c>
      <c r="AO348">
        <v>0</v>
      </c>
      <c r="AP348">
        <v>0</v>
      </c>
      <c r="AQ348">
        <v>0</v>
      </c>
      <c r="AR348">
        <v>0</v>
      </c>
      <c r="AS348">
        <v>0</v>
      </c>
      <c r="AT348">
        <v>0</v>
      </c>
      <c r="AU348">
        <v>0</v>
      </c>
      <c r="AV348">
        <v>1</v>
      </c>
      <c r="AW348">
        <v>1</v>
      </c>
      <c r="AZ348">
        <v>1</v>
      </c>
      <c r="BA348">
        <v>1</v>
      </c>
      <c r="BB348">
        <v>1</v>
      </c>
      <c r="BC348">
        <v>7.56</v>
      </c>
      <c r="BD348" t="s">
        <v>6</v>
      </c>
      <c r="BE348" t="s">
        <v>6</v>
      </c>
      <c r="BF348" t="s">
        <v>6</v>
      </c>
      <c r="BG348" t="s">
        <v>6</v>
      </c>
      <c r="BH348">
        <v>3</v>
      </c>
      <c r="BI348">
        <v>1</v>
      </c>
      <c r="BJ348" t="s">
        <v>251</v>
      </c>
      <c r="BM348">
        <v>500001</v>
      </c>
      <c r="BN348">
        <v>0</v>
      </c>
      <c r="BO348" t="s">
        <v>6</v>
      </c>
      <c r="BP348">
        <v>0</v>
      </c>
      <c r="BQ348">
        <v>20</v>
      </c>
      <c r="BR348">
        <v>0</v>
      </c>
      <c r="BS348">
        <v>1</v>
      </c>
      <c r="BT348">
        <v>1</v>
      </c>
      <c r="BU348">
        <v>1</v>
      </c>
      <c r="BV348">
        <v>1</v>
      </c>
      <c r="BW348">
        <v>1</v>
      </c>
      <c r="BX348">
        <v>1</v>
      </c>
      <c r="BY348" t="s">
        <v>6</v>
      </c>
      <c r="BZ348">
        <v>0</v>
      </c>
      <c r="CA348">
        <v>0</v>
      </c>
      <c r="CB348" t="s">
        <v>6</v>
      </c>
      <c r="CE348">
        <v>0</v>
      </c>
      <c r="CF348">
        <v>0</v>
      </c>
      <c r="CG348">
        <v>0</v>
      </c>
      <c r="CM348">
        <v>0</v>
      </c>
      <c r="CN348" t="s">
        <v>6</v>
      </c>
      <c r="CO348">
        <v>0</v>
      </c>
      <c r="CP348">
        <f t="shared" si="389"/>
        <v>4</v>
      </c>
      <c r="CQ348">
        <f t="shared" si="390"/>
        <v>45.964799999999997</v>
      </c>
      <c r="CR348">
        <f t="shared" si="391"/>
        <v>0</v>
      </c>
      <c r="CS348">
        <f t="shared" si="392"/>
        <v>0</v>
      </c>
      <c r="CT348">
        <f t="shared" si="393"/>
        <v>0</v>
      </c>
      <c r="CU348">
        <f t="shared" si="394"/>
        <v>0</v>
      </c>
      <c r="CV348">
        <f t="shared" si="395"/>
        <v>0</v>
      </c>
      <c r="CW348">
        <f t="shared" si="396"/>
        <v>0</v>
      </c>
      <c r="CX348">
        <f t="shared" si="397"/>
        <v>0</v>
      </c>
      <c r="CY348">
        <f>(S348+R348)*(BZ348/100)</f>
        <v>0</v>
      </c>
      <c r="CZ348">
        <f>(S348+R348)*(CA348/100)</f>
        <v>0</v>
      </c>
      <c r="DC348" t="s">
        <v>6</v>
      </c>
      <c r="DD348" t="s">
        <v>6</v>
      </c>
      <c r="DE348" t="s">
        <v>6</v>
      </c>
      <c r="DF348" t="s">
        <v>6</v>
      </c>
      <c r="DG348" t="s">
        <v>6</v>
      </c>
      <c r="DH348" t="s">
        <v>6</v>
      </c>
      <c r="DI348" t="s">
        <v>6</v>
      </c>
      <c r="DJ348" t="s">
        <v>6</v>
      </c>
      <c r="DK348" t="s">
        <v>6</v>
      </c>
      <c r="DL348" t="s">
        <v>6</v>
      </c>
      <c r="DM348" t="s">
        <v>6</v>
      </c>
      <c r="DN348">
        <v>0</v>
      </c>
      <c r="DO348">
        <v>0</v>
      </c>
      <c r="DP348">
        <v>1</v>
      </c>
      <c r="DQ348">
        <v>1</v>
      </c>
      <c r="DU348">
        <v>1007</v>
      </c>
      <c r="DV348" t="s">
        <v>32</v>
      </c>
      <c r="DW348" t="e">
        <f>'2.Лок.смета.и.Акт'!#REF!</f>
        <v>#REF!</v>
      </c>
      <c r="DX348">
        <v>1</v>
      </c>
      <c r="DZ348" t="s">
        <v>6</v>
      </c>
      <c r="EA348" t="s">
        <v>6</v>
      </c>
      <c r="EB348" t="s">
        <v>6</v>
      </c>
      <c r="EC348" t="s">
        <v>6</v>
      </c>
      <c r="EE348">
        <v>54938781</v>
      </c>
      <c r="EF348">
        <v>20</v>
      </c>
      <c r="EG348" t="s">
        <v>34</v>
      </c>
      <c r="EH348">
        <v>0</v>
      </c>
      <c r="EI348" t="s">
        <v>6</v>
      </c>
      <c r="EJ348">
        <v>1</v>
      </c>
      <c r="EK348">
        <v>500001</v>
      </c>
      <c r="EL348" t="s">
        <v>35</v>
      </c>
      <c r="EM348" t="s">
        <v>36</v>
      </c>
      <c r="EO348" t="s">
        <v>6</v>
      </c>
      <c r="EQ348">
        <v>0</v>
      </c>
      <c r="ER348">
        <v>43.3</v>
      </c>
      <c r="ES348">
        <v>6.080000000000001</v>
      </c>
      <c r="ET348">
        <v>0</v>
      </c>
      <c r="EU348">
        <v>0</v>
      </c>
      <c r="EV348">
        <v>0</v>
      </c>
      <c r="EW348">
        <v>0</v>
      </c>
      <c r="EX348">
        <v>0</v>
      </c>
      <c r="EZ348">
        <v>5</v>
      </c>
      <c r="FC348">
        <v>0</v>
      </c>
      <c r="FD348">
        <v>18</v>
      </c>
      <c r="FF348">
        <v>43.3</v>
      </c>
      <c r="FQ348">
        <v>0</v>
      </c>
      <c r="FR348">
        <f t="shared" si="398"/>
        <v>0</v>
      </c>
      <c r="FS348">
        <v>0</v>
      </c>
      <c r="FX348">
        <v>0</v>
      </c>
      <c r="FY348">
        <v>0</v>
      </c>
      <c r="GA348" t="s">
        <v>252</v>
      </c>
      <c r="GD348">
        <v>1</v>
      </c>
      <c r="GF348">
        <v>-394915385</v>
      </c>
      <c r="GG348">
        <v>2</v>
      </c>
      <c r="GH348">
        <v>3</v>
      </c>
      <c r="GI348">
        <v>5</v>
      </c>
      <c r="GJ348">
        <v>0</v>
      </c>
      <c r="GK348">
        <v>0</v>
      </c>
      <c r="GL348">
        <f t="shared" si="399"/>
        <v>0</v>
      </c>
      <c r="GM348">
        <f t="shared" si="400"/>
        <v>4</v>
      </c>
      <c r="GN348">
        <f t="shared" si="401"/>
        <v>4</v>
      </c>
      <c r="GO348">
        <f t="shared" si="402"/>
        <v>0</v>
      </c>
      <c r="GP348">
        <f t="shared" si="403"/>
        <v>0</v>
      </c>
      <c r="GR348">
        <v>1</v>
      </c>
      <c r="GS348">
        <v>1</v>
      </c>
      <c r="GT348">
        <v>0</v>
      </c>
      <c r="GU348" t="s">
        <v>6</v>
      </c>
      <c r="GV348">
        <f t="shared" si="406"/>
        <v>0</v>
      </c>
      <c r="GW348">
        <v>1</v>
      </c>
      <c r="GX348">
        <f t="shared" si="404"/>
        <v>0</v>
      </c>
      <c r="HA348">
        <v>0</v>
      </c>
      <c r="HB348">
        <v>0</v>
      </c>
      <c r="HC348">
        <f t="shared" si="405"/>
        <v>0</v>
      </c>
      <c r="HE348" t="s">
        <v>38</v>
      </c>
      <c r="HF348" t="s">
        <v>39</v>
      </c>
      <c r="HM348" t="s">
        <v>6</v>
      </c>
      <c r="HN348" t="s">
        <v>6</v>
      </c>
      <c r="HO348" t="s">
        <v>6</v>
      </c>
      <c r="HP348" t="s">
        <v>6</v>
      </c>
      <c r="HQ348" t="s">
        <v>6</v>
      </c>
      <c r="IF348">
        <v>-1</v>
      </c>
      <c r="IK348">
        <v>0</v>
      </c>
    </row>
    <row r="349" spans="1:255" x14ac:dyDescent="0.2">
      <c r="A349" s="2">
        <v>18</v>
      </c>
      <c r="B349" s="2">
        <v>1</v>
      </c>
      <c r="C349" s="2">
        <v>579</v>
      </c>
      <c r="D349" s="2"/>
      <c r="E349" s="2" t="s">
        <v>476</v>
      </c>
      <c r="F349" s="2" t="s">
        <v>89</v>
      </c>
      <c r="G349" s="2" t="s">
        <v>90</v>
      </c>
      <c r="H349" s="2" t="s">
        <v>63</v>
      </c>
      <c r="I349" s="2">
        <f>I345*J349</f>
        <v>7.2999999999999999E-5</v>
      </c>
      <c r="J349" s="216">
        <f>'5.Ведомость_списания'!F168</f>
        <v>1.403846153846154E-3</v>
      </c>
      <c r="K349" s="2">
        <v>1.4E-3</v>
      </c>
      <c r="L349" s="2"/>
      <c r="M349" s="2"/>
      <c r="N349" s="2"/>
      <c r="O349" s="2">
        <f t="shared" si="375"/>
        <v>1</v>
      </c>
      <c r="P349" s="2">
        <f t="shared" si="376"/>
        <v>1</v>
      </c>
      <c r="Q349" s="2">
        <f t="shared" si="377"/>
        <v>0</v>
      </c>
      <c r="R349" s="2">
        <f t="shared" si="378"/>
        <v>0</v>
      </c>
      <c r="S349" s="2">
        <f t="shared" si="379"/>
        <v>0</v>
      </c>
      <c r="T349" s="2">
        <f t="shared" si="380"/>
        <v>0</v>
      </c>
      <c r="U349" s="2">
        <f t="shared" si="381"/>
        <v>0</v>
      </c>
      <c r="V349" s="2">
        <f t="shared" si="382"/>
        <v>0</v>
      </c>
      <c r="W349" s="2">
        <f t="shared" si="383"/>
        <v>0</v>
      </c>
      <c r="X349" s="2">
        <f t="shared" si="384"/>
        <v>0</v>
      </c>
      <c r="Y349" s="2">
        <f t="shared" si="385"/>
        <v>0</v>
      </c>
      <c r="Z349" s="2"/>
      <c r="AA349" s="2">
        <v>86295183</v>
      </c>
      <c r="AB349" s="2">
        <f t="shared" si="386"/>
        <v>10380</v>
      </c>
      <c r="AC349" s="2">
        <f t="shared" si="407"/>
        <v>10380</v>
      </c>
      <c r="AD349" s="2">
        <f t="shared" si="370"/>
        <v>0</v>
      </c>
      <c r="AE349" s="2">
        <f t="shared" si="371"/>
        <v>0</v>
      </c>
      <c r="AF349" s="2">
        <f t="shared" si="372"/>
        <v>0</v>
      </c>
      <c r="AG349" s="2">
        <f t="shared" si="387"/>
        <v>0</v>
      </c>
      <c r="AH349" s="2">
        <f t="shared" si="373"/>
        <v>0</v>
      </c>
      <c r="AI349" s="2">
        <f t="shared" si="374"/>
        <v>0</v>
      </c>
      <c r="AJ349" s="2">
        <f t="shared" si="388"/>
        <v>0</v>
      </c>
      <c r="AK349" s="2">
        <v>10380</v>
      </c>
      <c r="AL349" s="110">
        <f>'1.Лок.смета.и.Акт'!F662</f>
        <v>10380</v>
      </c>
      <c r="AM349" s="2">
        <v>0</v>
      </c>
      <c r="AN349" s="2">
        <v>0</v>
      </c>
      <c r="AO349" s="2">
        <v>0</v>
      </c>
      <c r="AP349" s="2">
        <v>0</v>
      </c>
      <c r="AQ349" s="2">
        <v>0</v>
      </c>
      <c r="AR349" s="2">
        <v>0</v>
      </c>
      <c r="AS349" s="2">
        <v>0</v>
      </c>
      <c r="AT349" s="2">
        <v>0</v>
      </c>
      <c r="AU349" s="2">
        <v>0</v>
      </c>
      <c r="AV349" s="2">
        <v>1</v>
      </c>
      <c r="AW349" s="2">
        <v>1</v>
      </c>
      <c r="AX349" s="2"/>
      <c r="AY349" s="2"/>
      <c r="AZ349" s="2">
        <v>1</v>
      </c>
      <c r="BA349" s="2">
        <v>1</v>
      </c>
      <c r="BB349" s="2">
        <v>1</v>
      </c>
      <c r="BC349" s="2">
        <v>1</v>
      </c>
      <c r="BD349" s="2" t="s">
        <v>6</v>
      </c>
      <c r="BE349" s="2" t="s">
        <v>6</v>
      </c>
      <c r="BF349" s="2" t="s">
        <v>6</v>
      </c>
      <c r="BG349" s="2" t="s">
        <v>6</v>
      </c>
      <c r="BH349" s="2">
        <v>3</v>
      </c>
      <c r="BI349" s="2">
        <v>1</v>
      </c>
      <c r="BJ349" s="2" t="s">
        <v>91</v>
      </c>
      <c r="BK349" s="2"/>
      <c r="BL349" s="2"/>
      <c r="BM349" s="2">
        <v>500001</v>
      </c>
      <c r="BN349" s="2">
        <v>0</v>
      </c>
      <c r="BO349" s="2" t="s">
        <v>6</v>
      </c>
      <c r="BP349" s="2">
        <v>0</v>
      </c>
      <c r="BQ349" s="2">
        <v>20</v>
      </c>
      <c r="BR349" s="2">
        <v>0</v>
      </c>
      <c r="BS349" s="2">
        <v>1</v>
      </c>
      <c r="BT349" s="2">
        <v>1</v>
      </c>
      <c r="BU349" s="2">
        <v>1</v>
      </c>
      <c r="BV349" s="2">
        <v>1</v>
      </c>
      <c r="BW349" s="2">
        <v>1</v>
      </c>
      <c r="BX349" s="2">
        <v>1</v>
      </c>
      <c r="BY349" s="2" t="s">
        <v>6</v>
      </c>
      <c r="BZ349" s="2">
        <v>0</v>
      </c>
      <c r="CA349" s="2">
        <v>0</v>
      </c>
      <c r="CB349" s="2" t="s">
        <v>6</v>
      </c>
      <c r="CC349" s="2"/>
      <c r="CD349" s="2"/>
      <c r="CE349" s="2">
        <v>0</v>
      </c>
      <c r="CF349" s="2">
        <v>0</v>
      </c>
      <c r="CG349" s="2">
        <v>0</v>
      </c>
      <c r="CH349" s="2"/>
      <c r="CI349" s="2"/>
      <c r="CJ349" s="2"/>
      <c r="CK349" s="2"/>
      <c r="CL349" s="2"/>
      <c r="CM349" s="2">
        <v>0</v>
      </c>
      <c r="CN349" s="2" t="s">
        <v>6</v>
      </c>
      <c r="CO349" s="2">
        <v>0</v>
      </c>
      <c r="CP349" s="2">
        <f t="shared" si="389"/>
        <v>1</v>
      </c>
      <c r="CQ349" s="2">
        <f t="shared" si="390"/>
        <v>10380</v>
      </c>
      <c r="CR349" s="2">
        <f t="shared" si="391"/>
        <v>0</v>
      </c>
      <c r="CS349" s="2">
        <f t="shared" si="392"/>
        <v>0</v>
      </c>
      <c r="CT349" s="2">
        <f t="shared" si="393"/>
        <v>0</v>
      </c>
      <c r="CU349" s="2">
        <f t="shared" si="394"/>
        <v>0</v>
      </c>
      <c r="CV349" s="2">
        <f t="shared" si="395"/>
        <v>0</v>
      </c>
      <c r="CW349" s="2">
        <f t="shared" si="396"/>
        <v>0</v>
      </c>
      <c r="CX349" s="2">
        <f t="shared" si="397"/>
        <v>0</v>
      </c>
      <c r="CY349" s="2">
        <f>(((S349+(R349*IF(0,0,1)))*AT349)/100)</f>
        <v>0</v>
      </c>
      <c r="CZ349" s="2">
        <f>(((S349+(R349*IF(0,0,1)))*AU349)/100)</f>
        <v>0</v>
      </c>
      <c r="DA349" s="2"/>
      <c r="DB349" s="2"/>
      <c r="DC349" s="2" t="s">
        <v>6</v>
      </c>
      <c r="DD349" s="2" t="s">
        <v>6</v>
      </c>
      <c r="DE349" s="2" t="s">
        <v>6</v>
      </c>
      <c r="DF349" s="2" t="s">
        <v>6</v>
      </c>
      <c r="DG349" s="2" t="s">
        <v>6</v>
      </c>
      <c r="DH349" s="2" t="s">
        <v>6</v>
      </c>
      <c r="DI349" s="2" t="s">
        <v>6</v>
      </c>
      <c r="DJ349" s="2" t="s">
        <v>6</v>
      </c>
      <c r="DK349" s="2" t="s">
        <v>6</v>
      </c>
      <c r="DL349" s="2" t="s">
        <v>6</v>
      </c>
      <c r="DM349" s="2" t="s">
        <v>6</v>
      </c>
      <c r="DN349" s="2">
        <v>0</v>
      </c>
      <c r="DO349" s="2">
        <v>0</v>
      </c>
      <c r="DP349" s="2">
        <v>1</v>
      </c>
      <c r="DQ349" s="2">
        <v>1</v>
      </c>
      <c r="DR349" s="2"/>
      <c r="DS349" s="2"/>
      <c r="DT349" s="2"/>
      <c r="DU349" s="2">
        <v>1009</v>
      </c>
      <c r="DV349" s="2" t="s">
        <v>63</v>
      </c>
      <c r="DW349" s="2" t="s">
        <v>63</v>
      </c>
      <c r="DX349" s="2">
        <v>1000</v>
      </c>
      <c r="DY349" s="2"/>
      <c r="DZ349" s="2" t="s">
        <v>6</v>
      </c>
      <c r="EA349" s="2" t="s">
        <v>6</v>
      </c>
      <c r="EB349" s="2" t="s">
        <v>6</v>
      </c>
      <c r="EC349" s="2" t="s">
        <v>6</v>
      </c>
      <c r="ED349" s="2"/>
      <c r="EE349" s="2">
        <v>54938781</v>
      </c>
      <c r="EF349" s="2">
        <v>20</v>
      </c>
      <c r="EG349" s="2" t="s">
        <v>34</v>
      </c>
      <c r="EH349" s="2">
        <v>0</v>
      </c>
      <c r="EI349" s="2" t="s">
        <v>6</v>
      </c>
      <c r="EJ349" s="2">
        <v>1</v>
      </c>
      <c r="EK349" s="2">
        <v>500001</v>
      </c>
      <c r="EL349" s="2" t="s">
        <v>35</v>
      </c>
      <c r="EM349" s="2" t="s">
        <v>36</v>
      </c>
      <c r="EN349" s="2"/>
      <c r="EO349" s="2" t="s">
        <v>6</v>
      </c>
      <c r="EP349" s="2"/>
      <c r="EQ349" s="2">
        <v>0</v>
      </c>
      <c r="ER349" s="2">
        <v>10380</v>
      </c>
      <c r="ES349" s="110">
        <f>'1.Лок.смета.и.Акт'!F662</f>
        <v>10380</v>
      </c>
      <c r="ET349" s="2">
        <v>0</v>
      </c>
      <c r="EU349" s="2">
        <v>0</v>
      </c>
      <c r="EV349" s="2">
        <v>0</v>
      </c>
      <c r="EW349" s="2">
        <v>0</v>
      </c>
      <c r="EX349" s="2">
        <v>0</v>
      </c>
      <c r="EY349" s="2"/>
      <c r="EZ349" s="2"/>
      <c r="FA349" s="2"/>
      <c r="FB349" s="2"/>
      <c r="FC349" s="2"/>
      <c r="FD349" s="2"/>
      <c r="FE349" s="2"/>
      <c r="FF349" s="2"/>
      <c r="FG349" s="2"/>
      <c r="FH349" s="2"/>
      <c r="FI349" s="2"/>
      <c r="FJ349" s="2"/>
      <c r="FK349" s="2"/>
      <c r="FL349" s="2"/>
      <c r="FM349" s="2"/>
      <c r="FN349" s="2"/>
      <c r="FO349" s="2"/>
      <c r="FP349" s="2"/>
      <c r="FQ349" s="2">
        <v>0</v>
      </c>
      <c r="FR349" s="2">
        <f t="shared" si="398"/>
        <v>0</v>
      </c>
      <c r="FS349" s="2">
        <v>0</v>
      </c>
      <c r="FT349" s="2"/>
      <c r="FU349" s="2"/>
      <c r="FV349" s="2"/>
      <c r="FW349" s="2"/>
      <c r="FX349" s="2">
        <v>0</v>
      </c>
      <c r="FY349" s="2">
        <v>0</v>
      </c>
      <c r="FZ349" s="2"/>
      <c r="GA349" s="2" t="s">
        <v>6</v>
      </c>
      <c r="GB349" s="2"/>
      <c r="GC349" s="2"/>
      <c r="GD349" s="2">
        <v>1</v>
      </c>
      <c r="GE349" s="2"/>
      <c r="GF349" s="2">
        <v>1570490953</v>
      </c>
      <c r="GG349" s="2">
        <v>2</v>
      </c>
      <c r="GH349" s="2">
        <v>0</v>
      </c>
      <c r="GI349" s="2">
        <v>-2</v>
      </c>
      <c r="GJ349" s="2">
        <v>0</v>
      </c>
      <c r="GK349" s="2">
        <v>0</v>
      </c>
      <c r="GL349" s="2">
        <f t="shared" si="399"/>
        <v>0</v>
      </c>
      <c r="GM349" s="2">
        <f t="shared" si="400"/>
        <v>1</v>
      </c>
      <c r="GN349" s="2">
        <f t="shared" si="401"/>
        <v>1</v>
      </c>
      <c r="GO349" s="2">
        <f t="shared" si="402"/>
        <v>0</v>
      </c>
      <c r="GP349" s="2">
        <f t="shared" si="403"/>
        <v>0</v>
      </c>
      <c r="GQ349" s="2"/>
      <c r="GR349" s="2">
        <v>0</v>
      </c>
      <c r="GS349" s="2">
        <v>3</v>
      </c>
      <c r="GT349" s="2">
        <v>0</v>
      </c>
      <c r="GU349" s="2" t="s">
        <v>6</v>
      </c>
      <c r="GV349" s="2">
        <f t="shared" si="406"/>
        <v>0</v>
      </c>
      <c r="GW349" s="2">
        <v>1</v>
      </c>
      <c r="GX349" s="2">
        <f t="shared" si="404"/>
        <v>0</v>
      </c>
      <c r="GY349" s="2"/>
      <c r="GZ349" s="2"/>
      <c r="HA349" s="2">
        <v>0</v>
      </c>
      <c r="HB349" s="2">
        <v>0</v>
      </c>
      <c r="HC349" s="2">
        <f t="shared" si="405"/>
        <v>0</v>
      </c>
      <c r="HD349" s="2"/>
      <c r="HE349" s="2" t="s">
        <v>6</v>
      </c>
      <c r="HF349" s="2" t="s">
        <v>6</v>
      </c>
      <c r="HG349" s="2"/>
      <c r="HH349" s="2"/>
      <c r="HI349" s="2"/>
      <c r="HJ349" s="2"/>
      <c r="HK349" s="2"/>
      <c r="HL349" s="2"/>
      <c r="HM349" s="2" t="s">
        <v>6</v>
      </c>
      <c r="HN349" s="2" t="s">
        <v>6</v>
      </c>
      <c r="HO349" s="2" t="s">
        <v>6</v>
      </c>
      <c r="HP349" s="2" t="s">
        <v>6</v>
      </c>
      <c r="HQ349" s="2" t="s">
        <v>6</v>
      </c>
      <c r="HR349" s="2"/>
      <c r="HS349" s="2"/>
      <c r="HT349" s="2"/>
      <c r="HU349" s="2"/>
      <c r="HV349" s="2"/>
      <c r="HW349" s="2"/>
      <c r="HX349" s="2"/>
      <c r="HY349" s="2"/>
      <c r="HZ349" s="2"/>
      <c r="IA349" s="2"/>
      <c r="IB349" s="2"/>
      <c r="IC349" s="2"/>
      <c r="ID349" s="2"/>
      <c r="IE349" s="2"/>
      <c r="IF349" s="2">
        <v>-1</v>
      </c>
      <c r="IG349" s="2"/>
      <c r="IH349" s="2"/>
      <c r="II349" s="2"/>
      <c r="IJ349" s="2"/>
      <c r="IK349" s="2">
        <v>0</v>
      </c>
      <c r="IL349" s="2"/>
      <c r="IM349" s="2"/>
      <c r="IN349" s="2"/>
      <c r="IO349" s="2"/>
      <c r="IP349" s="2"/>
      <c r="IQ349" s="2"/>
      <c r="IR349" s="2"/>
      <c r="IS349" s="2"/>
      <c r="IT349" s="2"/>
      <c r="IU349" s="2"/>
    </row>
    <row r="350" spans="1:255" x14ac:dyDescent="0.2">
      <c r="A350">
        <v>18</v>
      </c>
      <c r="B350">
        <v>1</v>
      </c>
      <c r="C350">
        <v>594</v>
      </c>
      <c r="E350" t="s">
        <v>476</v>
      </c>
      <c r="F350" t="e">
        <f>'2.Лок.смета.и.Акт'!#REF!</f>
        <v>#REF!</v>
      </c>
      <c r="G350" t="s">
        <v>90</v>
      </c>
      <c r="H350" t="s">
        <v>63</v>
      </c>
      <c r="I350">
        <f>I346*J350</f>
        <v>7.2999999999999999E-5</v>
      </c>
      <c r="J350">
        <v>1.403846153846154E-3</v>
      </c>
      <c r="K350">
        <v>1.4E-3</v>
      </c>
      <c r="O350">
        <f t="shared" si="375"/>
        <v>14</v>
      </c>
      <c r="P350">
        <f t="shared" si="376"/>
        <v>14</v>
      </c>
      <c r="Q350">
        <f t="shared" si="377"/>
        <v>0</v>
      </c>
      <c r="R350">
        <f t="shared" si="378"/>
        <v>0</v>
      </c>
      <c r="S350">
        <f t="shared" si="379"/>
        <v>0</v>
      </c>
      <c r="T350">
        <f t="shared" si="380"/>
        <v>0</v>
      </c>
      <c r="U350">
        <f t="shared" si="381"/>
        <v>0</v>
      </c>
      <c r="V350">
        <f t="shared" si="382"/>
        <v>0</v>
      </c>
      <c r="W350">
        <f t="shared" si="383"/>
        <v>0</v>
      </c>
      <c r="X350">
        <f t="shared" si="384"/>
        <v>0</v>
      </c>
      <c r="Y350">
        <f t="shared" si="385"/>
        <v>0</v>
      </c>
      <c r="AA350">
        <v>86295184</v>
      </c>
      <c r="AB350">
        <f t="shared" si="386"/>
        <v>25257.14</v>
      </c>
      <c r="AC350">
        <f t="shared" si="407"/>
        <v>25257.14</v>
      </c>
      <c r="AD350">
        <f t="shared" si="370"/>
        <v>0</v>
      </c>
      <c r="AE350">
        <f t="shared" si="371"/>
        <v>0</v>
      </c>
      <c r="AF350">
        <f t="shared" si="372"/>
        <v>0</v>
      </c>
      <c r="AG350">
        <f t="shared" si="387"/>
        <v>0</v>
      </c>
      <c r="AH350">
        <f t="shared" si="373"/>
        <v>0</v>
      </c>
      <c r="AI350">
        <f t="shared" si="374"/>
        <v>0</v>
      </c>
      <c r="AJ350">
        <f t="shared" si="388"/>
        <v>0</v>
      </c>
      <c r="AK350">
        <v>25257.140000000003</v>
      </c>
      <c r="AL350">
        <v>25257.140000000003</v>
      </c>
      <c r="AM350">
        <v>0</v>
      </c>
      <c r="AN350">
        <v>0</v>
      </c>
      <c r="AO350">
        <v>0</v>
      </c>
      <c r="AP350">
        <v>0</v>
      </c>
      <c r="AQ350">
        <v>0</v>
      </c>
      <c r="AR350">
        <v>0</v>
      </c>
      <c r="AS350">
        <v>0</v>
      </c>
      <c r="AT350">
        <v>0</v>
      </c>
      <c r="AU350">
        <v>0</v>
      </c>
      <c r="AV350">
        <v>1</v>
      </c>
      <c r="AW350">
        <v>1</v>
      </c>
      <c r="AZ350">
        <v>1</v>
      </c>
      <c r="BA350">
        <v>1</v>
      </c>
      <c r="BB350">
        <v>1</v>
      </c>
      <c r="BC350">
        <v>7.56</v>
      </c>
      <c r="BD350" t="s">
        <v>6</v>
      </c>
      <c r="BE350" t="s">
        <v>6</v>
      </c>
      <c r="BF350" t="s">
        <v>6</v>
      </c>
      <c r="BG350" t="s">
        <v>6</v>
      </c>
      <c r="BH350">
        <v>3</v>
      </c>
      <c r="BI350">
        <v>1</v>
      </c>
      <c r="BJ350" t="s">
        <v>91</v>
      </c>
      <c r="BM350">
        <v>500001</v>
      </c>
      <c r="BN350">
        <v>0</v>
      </c>
      <c r="BO350" t="s">
        <v>6</v>
      </c>
      <c r="BP350">
        <v>0</v>
      </c>
      <c r="BQ350">
        <v>20</v>
      </c>
      <c r="BR350">
        <v>0</v>
      </c>
      <c r="BS350">
        <v>1</v>
      </c>
      <c r="BT350">
        <v>1</v>
      </c>
      <c r="BU350">
        <v>1</v>
      </c>
      <c r="BV350">
        <v>1</v>
      </c>
      <c r="BW350">
        <v>1</v>
      </c>
      <c r="BX350">
        <v>1</v>
      </c>
      <c r="BY350" t="s">
        <v>6</v>
      </c>
      <c r="BZ350">
        <v>0</v>
      </c>
      <c r="CA350">
        <v>0</v>
      </c>
      <c r="CB350" t="s">
        <v>6</v>
      </c>
      <c r="CE350">
        <v>0</v>
      </c>
      <c r="CF350">
        <v>0</v>
      </c>
      <c r="CG350">
        <v>0</v>
      </c>
      <c r="CM350">
        <v>0</v>
      </c>
      <c r="CN350" t="s">
        <v>6</v>
      </c>
      <c r="CO350">
        <v>0</v>
      </c>
      <c r="CP350">
        <f t="shared" si="389"/>
        <v>14</v>
      </c>
      <c r="CQ350">
        <f t="shared" si="390"/>
        <v>190943.97839999999</v>
      </c>
      <c r="CR350">
        <f t="shared" si="391"/>
        <v>0</v>
      </c>
      <c r="CS350">
        <f t="shared" si="392"/>
        <v>0</v>
      </c>
      <c r="CT350">
        <f t="shared" si="393"/>
        <v>0</v>
      </c>
      <c r="CU350">
        <f t="shared" si="394"/>
        <v>0</v>
      </c>
      <c r="CV350">
        <f t="shared" si="395"/>
        <v>0</v>
      </c>
      <c r="CW350">
        <f t="shared" si="396"/>
        <v>0</v>
      </c>
      <c r="CX350">
        <f t="shared" si="397"/>
        <v>0</v>
      </c>
      <c r="CY350">
        <f>(S350+R350)*(BZ350/100)</f>
        <v>0</v>
      </c>
      <c r="CZ350">
        <f>(S350+R350)*(CA350/100)</f>
        <v>0</v>
      </c>
      <c r="DC350" t="s">
        <v>6</v>
      </c>
      <c r="DD350" t="s">
        <v>6</v>
      </c>
      <c r="DE350" t="s">
        <v>6</v>
      </c>
      <c r="DF350" t="s">
        <v>6</v>
      </c>
      <c r="DG350" t="s">
        <v>6</v>
      </c>
      <c r="DH350" t="s">
        <v>6</v>
      </c>
      <c r="DI350" t="s">
        <v>6</v>
      </c>
      <c r="DJ350" t="s">
        <v>6</v>
      </c>
      <c r="DK350" t="s">
        <v>6</v>
      </c>
      <c r="DL350" t="s">
        <v>6</v>
      </c>
      <c r="DM350" t="s">
        <v>6</v>
      </c>
      <c r="DN350">
        <v>0</v>
      </c>
      <c r="DO350">
        <v>0</v>
      </c>
      <c r="DP350">
        <v>1</v>
      </c>
      <c r="DQ350">
        <v>1</v>
      </c>
      <c r="DU350">
        <v>1009</v>
      </c>
      <c r="DV350" t="s">
        <v>63</v>
      </c>
      <c r="DW350" t="e">
        <f>'2.Лок.смета.и.Акт'!#REF!</f>
        <v>#REF!</v>
      </c>
      <c r="DX350">
        <v>1000</v>
      </c>
      <c r="DZ350" t="s">
        <v>6</v>
      </c>
      <c r="EA350" t="s">
        <v>6</v>
      </c>
      <c r="EB350" t="s">
        <v>6</v>
      </c>
      <c r="EC350" t="s">
        <v>6</v>
      </c>
      <c r="EE350">
        <v>54938781</v>
      </c>
      <c r="EF350">
        <v>20</v>
      </c>
      <c r="EG350" t="s">
        <v>34</v>
      </c>
      <c r="EH350">
        <v>0</v>
      </c>
      <c r="EI350" t="s">
        <v>6</v>
      </c>
      <c r="EJ350">
        <v>1</v>
      </c>
      <c r="EK350">
        <v>500001</v>
      </c>
      <c r="EL350" t="s">
        <v>35</v>
      </c>
      <c r="EM350" t="s">
        <v>36</v>
      </c>
      <c r="EO350" t="s">
        <v>6</v>
      </c>
      <c r="EQ350">
        <v>0</v>
      </c>
      <c r="ER350">
        <v>180000</v>
      </c>
      <c r="ES350">
        <v>25257.140000000003</v>
      </c>
      <c r="ET350">
        <v>0</v>
      </c>
      <c r="EU350">
        <v>0</v>
      </c>
      <c r="EV350">
        <v>0</v>
      </c>
      <c r="EW350">
        <v>0</v>
      </c>
      <c r="EX350">
        <v>0</v>
      </c>
      <c r="EZ350">
        <v>5</v>
      </c>
      <c r="FC350">
        <v>0</v>
      </c>
      <c r="FD350">
        <v>18</v>
      </c>
      <c r="FF350">
        <v>180000</v>
      </c>
      <c r="FQ350">
        <v>0</v>
      </c>
      <c r="FR350">
        <f t="shared" si="398"/>
        <v>0</v>
      </c>
      <c r="FS350">
        <v>0</v>
      </c>
      <c r="FX350">
        <v>0</v>
      </c>
      <c r="FY350">
        <v>0</v>
      </c>
      <c r="GA350" t="s">
        <v>92</v>
      </c>
      <c r="GD350">
        <v>1</v>
      </c>
      <c r="GF350">
        <v>1570490953</v>
      </c>
      <c r="GG350">
        <v>2</v>
      </c>
      <c r="GH350">
        <v>3</v>
      </c>
      <c r="GI350">
        <v>5</v>
      </c>
      <c r="GJ350">
        <v>0</v>
      </c>
      <c r="GK350">
        <v>0</v>
      </c>
      <c r="GL350">
        <f t="shared" si="399"/>
        <v>0</v>
      </c>
      <c r="GM350">
        <f t="shared" si="400"/>
        <v>14</v>
      </c>
      <c r="GN350">
        <f t="shared" si="401"/>
        <v>14</v>
      </c>
      <c r="GO350">
        <f t="shared" si="402"/>
        <v>0</v>
      </c>
      <c r="GP350">
        <f t="shared" si="403"/>
        <v>0</v>
      </c>
      <c r="GR350">
        <v>1</v>
      </c>
      <c r="GS350">
        <v>1</v>
      </c>
      <c r="GT350">
        <v>0</v>
      </c>
      <c r="GU350" t="s">
        <v>6</v>
      </c>
      <c r="GV350">
        <f t="shared" si="406"/>
        <v>0</v>
      </c>
      <c r="GW350">
        <v>1</v>
      </c>
      <c r="GX350">
        <f t="shared" si="404"/>
        <v>0</v>
      </c>
      <c r="HA350">
        <v>0</v>
      </c>
      <c r="HB350">
        <v>0</v>
      </c>
      <c r="HC350">
        <f t="shared" si="405"/>
        <v>0</v>
      </c>
      <c r="HE350" t="s">
        <v>38</v>
      </c>
      <c r="HF350" t="s">
        <v>39</v>
      </c>
      <c r="HM350" t="s">
        <v>6</v>
      </c>
      <c r="HN350" t="s">
        <v>6</v>
      </c>
      <c r="HO350" t="s">
        <v>6</v>
      </c>
      <c r="HP350" t="s">
        <v>6</v>
      </c>
      <c r="HQ350" t="s">
        <v>6</v>
      </c>
      <c r="IF350">
        <v>-1</v>
      </c>
      <c r="IK350">
        <v>0</v>
      </c>
    </row>
    <row r="351" spans="1:255" x14ac:dyDescent="0.2">
      <c r="A351" s="2">
        <v>18</v>
      </c>
      <c r="B351" s="2">
        <v>1</v>
      </c>
      <c r="C351" s="2">
        <v>580</v>
      </c>
      <c r="D351" s="2"/>
      <c r="E351" s="2" t="s">
        <v>477</v>
      </c>
      <c r="F351" s="2" t="s">
        <v>255</v>
      </c>
      <c r="G351" s="2" t="s">
        <v>256</v>
      </c>
      <c r="H351" s="2" t="s">
        <v>182</v>
      </c>
      <c r="I351" s="2">
        <f>I345*J351</f>
        <v>2.3400000000000001E-2</v>
      </c>
      <c r="J351" s="216">
        <f>'5.Ведомость_списания'!F169</f>
        <v>0.45</v>
      </c>
      <c r="K351" s="2">
        <v>0.45</v>
      </c>
      <c r="L351" s="2"/>
      <c r="M351" s="2"/>
      <c r="N351" s="2"/>
      <c r="O351" s="2">
        <f t="shared" si="375"/>
        <v>0</v>
      </c>
      <c r="P351" s="2">
        <f t="shared" si="376"/>
        <v>0</v>
      </c>
      <c r="Q351" s="2">
        <f t="shared" si="377"/>
        <v>0</v>
      </c>
      <c r="R351" s="2">
        <f t="shared" si="378"/>
        <v>0</v>
      </c>
      <c r="S351" s="2">
        <f t="shared" si="379"/>
        <v>0</v>
      </c>
      <c r="T351" s="2">
        <f t="shared" si="380"/>
        <v>0</v>
      </c>
      <c r="U351" s="2">
        <f t="shared" si="381"/>
        <v>0</v>
      </c>
      <c r="V351" s="2">
        <f t="shared" si="382"/>
        <v>0</v>
      </c>
      <c r="W351" s="2">
        <f t="shared" si="383"/>
        <v>0</v>
      </c>
      <c r="X351" s="2">
        <f t="shared" si="384"/>
        <v>0</v>
      </c>
      <c r="Y351" s="2">
        <f t="shared" si="385"/>
        <v>0</v>
      </c>
      <c r="Z351" s="2"/>
      <c r="AA351" s="2">
        <v>86295183</v>
      </c>
      <c r="AB351" s="2">
        <f t="shared" si="386"/>
        <v>6.12</v>
      </c>
      <c r="AC351" s="2">
        <f t="shared" si="407"/>
        <v>6.12</v>
      </c>
      <c r="AD351" s="2">
        <f t="shared" si="370"/>
        <v>0</v>
      </c>
      <c r="AE351" s="2">
        <f t="shared" si="371"/>
        <v>0</v>
      </c>
      <c r="AF351" s="2">
        <f t="shared" si="372"/>
        <v>0</v>
      </c>
      <c r="AG351" s="2">
        <f t="shared" si="387"/>
        <v>0</v>
      </c>
      <c r="AH351" s="2">
        <f t="shared" si="373"/>
        <v>0</v>
      </c>
      <c r="AI351" s="2">
        <f t="shared" si="374"/>
        <v>0</v>
      </c>
      <c r="AJ351" s="2">
        <f t="shared" si="388"/>
        <v>0</v>
      </c>
      <c r="AK351" s="2">
        <v>6.12</v>
      </c>
      <c r="AL351" s="110">
        <f>'1.Лок.смета.и.Акт'!F664</f>
        <v>6.12</v>
      </c>
      <c r="AM351" s="2">
        <v>0</v>
      </c>
      <c r="AN351" s="2">
        <v>0</v>
      </c>
      <c r="AO351" s="2">
        <v>0</v>
      </c>
      <c r="AP351" s="2">
        <v>0</v>
      </c>
      <c r="AQ351" s="2">
        <v>0</v>
      </c>
      <c r="AR351" s="2">
        <v>0</v>
      </c>
      <c r="AS351" s="2">
        <v>0</v>
      </c>
      <c r="AT351" s="2">
        <v>0</v>
      </c>
      <c r="AU351" s="2">
        <v>0</v>
      </c>
      <c r="AV351" s="2">
        <v>1</v>
      </c>
      <c r="AW351" s="2">
        <v>1</v>
      </c>
      <c r="AX351" s="2"/>
      <c r="AY351" s="2"/>
      <c r="AZ351" s="2">
        <v>1</v>
      </c>
      <c r="BA351" s="2">
        <v>1</v>
      </c>
      <c r="BB351" s="2">
        <v>1</v>
      </c>
      <c r="BC351" s="2">
        <v>1</v>
      </c>
      <c r="BD351" s="2" t="s">
        <v>6</v>
      </c>
      <c r="BE351" s="2" t="s">
        <v>6</v>
      </c>
      <c r="BF351" s="2" t="s">
        <v>6</v>
      </c>
      <c r="BG351" s="2" t="s">
        <v>6</v>
      </c>
      <c r="BH351" s="2">
        <v>3</v>
      </c>
      <c r="BI351" s="2">
        <v>1</v>
      </c>
      <c r="BJ351" s="2" t="s">
        <v>257</v>
      </c>
      <c r="BK351" s="2"/>
      <c r="BL351" s="2"/>
      <c r="BM351" s="2">
        <v>500001</v>
      </c>
      <c r="BN351" s="2">
        <v>0</v>
      </c>
      <c r="BO351" s="2" t="s">
        <v>6</v>
      </c>
      <c r="BP351" s="2">
        <v>0</v>
      </c>
      <c r="BQ351" s="2">
        <v>20</v>
      </c>
      <c r="BR351" s="2">
        <v>0</v>
      </c>
      <c r="BS351" s="2">
        <v>1</v>
      </c>
      <c r="BT351" s="2">
        <v>1</v>
      </c>
      <c r="BU351" s="2">
        <v>1</v>
      </c>
      <c r="BV351" s="2">
        <v>1</v>
      </c>
      <c r="BW351" s="2">
        <v>1</v>
      </c>
      <c r="BX351" s="2">
        <v>1</v>
      </c>
      <c r="BY351" s="2" t="s">
        <v>6</v>
      </c>
      <c r="BZ351" s="2">
        <v>0</v>
      </c>
      <c r="CA351" s="2">
        <v>0</v>
      </c>
      <c r="CB351" s="2" t="s">
        <v>6</v>
      </c>
      <c r="CC351" s="2"/>
      <c r="CD351" s="2"/>
      <c r="CE351" s="2">
        <v>0</v>
      </c>
      <c r="CF351" s="2">
        <v>0</v>
      </c>
      <c r="CG351" s="2">
        <v>0</v>
      </c>
      <c r="CH351" s="2"/>
      <c r="CI351" s="2"/>
      <c r="CJ351" s="2"/>
      <c r="CK351" s="2"/>
      <c r="CL351" s="2"/>
      <c r="CM351" s="2">
        <v>0</v>
      </c>
      <c r="CN351" s="2" t="s">
        <v>6</v>
      </c>
      <c r="CO351" s="2">
        <v>0</v>
      </c>
      <c r="CP351" s="2">
        <f t="shared" si="389"/>
        <v>0</v>
      </c>
      <c r="CQ351" s="2">
        <f t="shared" si="390"/>
        <v>6.12</v>
      </c>
      <c r="CR351" s="2">
        <f t="shared" si="391"/>
        <v>0</v>
      </c>
      <c r="CS351" s="2">
        <f t="shared" si="392"/>
        <v>0</v>
      </c>
      <c r="CT351" s="2">
        <f t="shared" si="393"/>
        <v>0</v>
      </c>
      <c r="CU351" s="2">
        <f t="shared" si="394"/>
        <v>0</v>
      </c>
      <c r="CV351" s="2">
        <f t="shared" si="395"/>
        <v>0</v>
      </c>
      <c r="CW351" s="2">
        <f t="shared" si="396"/>
        <v>0</v>
      </c>
      <c r="CX351" s="2">
        <f t="shared" si="397"/>
        <v>0</v>
      </c>
      <c r="CY351" s="2">
        <f>(((S351+(R351*IF(0,0,1)))*AT351)/100)</f>
        <v>0</v>
      </c>
      <c r="CZ351" s="2">
        <f>(((S351+(R351*IF(0,0,1)))*AU351)/100)</f>
        <v>0</v>
      </c>
      <c r="DA351" s="2"/>
      <c r="DB351" s="2"/>
      <c r="DC351" s="2" t="s">
        <v>6</v>
      </c>
      <c r="DD351" s="2" t="s">
        <v>6</v>
      </c>
      <c r="DE351" s="2" t="s">
        <v>6</v>
      </c>
      <c r="DF351" s="2" t="s">
        <v>6</v>
      </c>
      <c r="DG351" s="2" t="s">
        <v>6</v>
      </c>
      <c r="DH351" s="2" t="s">
        <v>6</v>
      </c>
      <c r="DI351" s="2" t="s">
        <v>6</v>
      </c>
      <c r="DJ351" s="2" t="s">
        <v>6</v>
      </c>
      <c r="DK351" s="2" t="s">
        <v>6</v>
      </c>
      <c r="DL351" s="2" t="s">
        <v>6</v>
      </c>
      <c r="DM351" s="2" t="s">
        <v>6</v>
      </c>
      <c r="DN351" s="2">
        <v>0</v>
      </c>
      <c r="DO351" s="2">
        <v>0</v>
      </c>
      <c r="DP351" s="2">
        <v>1</v>
      </c>
      <c r="DQ351" s="2">
        <v>1</v>
      </c>
      <c r="DR351" s="2"/>
      <c r="DS351" s="2"/>
      <c r="DT351" s="2"/>
      <c r="DU351" s="2">
        <v>1009</v>
      </c>
      <c r="DV351" s="2" t="s">
        <v>182</v>
      </c>
      <c r="DW351" s="2" t="s">
        <v>182</v>
      </c>
      <c r="DX351" s="2">
        <v>1</v>
      </c>
      <c r="DY351" s="2"/>
      <c r="DZ351" s="2" t="s">
        <v>6</v>
      </c>
      <c r="EA351" s="2" t="s">
        <v>6</v>
      </c>
      <c r="EB351" s="2" t="s">
        <v>6</v>
      </c>
      <c r="EC351" s="2" t="s">
        <v>6</v>
      </c>
      <c r="ED351" s="2"/>
      <c r="EE351" s="2">
        <v>54938781</v>
      </c>
      <c r="EF351" s="2">
        <v>20</v>
      </c>
      <c r="EG351" s="2" t="s">
        <v>34</v>
      </c>
      <c r="EH351" s="2">
        <v>0</v>
      </c>
      <c r="EI351" s="2" t="s">
        <v>6</v>
      </c>
      <c r="EJ351" s="2">
        <v>1</v>
      </c>
      <c r="EK351" s="2">
        <v>500001</v>
      </c>
      <c r="EL351" s="2" t="s">
        <v>35</v>
      </c>
      <c r="EM351" s="2" t="s">
        <v>36</v>
      </c>
      <c r="EN351" s="2"/>
      <c r="EO351" s="2" t="s">
        <v>6</v>
      </c>
      <c r="EP351" s="2"/>
      <c r="EQ351" s="2">
        <v>0</v>
      </c>
      <c r="ER351" s="2">
        <v>6.12</v>
      </c>
      <c r="ES351" s="110">
        <f>'1.Лок.смета.и.Акт'!F664</f>
        <v>6.12</v>
      </c>
      <c r="ET351" s="2">
        <v>0</v>
      </c>
      <c r="EU351" s="2">
        <v>0</v>
      </c>
      <c r="EV351" s="2">
        <v>0</v>
      </c>
      <c r="EW351" s="2">
        <v>0</v>
      </c>
      <c r="EX351" s="2">
        <v>0</v>
      </c>
      <c r="EY351" s="2"/>
      <c r="EZ351" s="2"/>
      <c r="FA351" s="2"/>
      <c r="FB351" s="2"/>
      <c r="FC351" s="2"/>
      <c r="FD351" s="2"/>
      <c r="FE351" s="2"/>
      <c r="FF351" s="2"/>
      <c r="FG351" s="2"/>
      <c r="FH351" s="2"/>
      <c r="FI351" s="2"/>
      <c r="FJ351" s="2"/>
      <c r="FK351" s="2"/>
      <c r="FL351" s="2"/>
      <c r="FM351" s="2"/>
      <c r="FN351" s="2"/>
      <c r="FO351" s="2"/>
      <c r="FP351" s="2"/>
      <c r="FQ351" s="2">
        <v>0</v>
      </c>
      <c r="FR351" s="2">
        <f t="shared" si="398"/>
        <v>0</v>
      </c>
      <c r="FS351" s="2">
        <v>0</v>
      </c>
      <c r="FT351" s="2"/>
      <c r="FU351" s="2"/>
      <c r="FV351" s="2"/>
      <c r="FW351" s="2"/>
      <c r="FX351" s="2">
        <v>0</v>
      </c>
      <c r="FY351" s="2">
        <v>0</v>
      </c>
      <c r="FZ351" s="2"/>
      <c r="GA351" s="2" t="s">
        <v>6</v>
      </c>
      <c r="GB351" s="2"/>
      <c r="GC351" s="2"/>
      <c r="GD351" s="2">
        <v>1</v>
      </c>
      <c r="GE351" s="2"/>
      <c r="GF351" s="2">
        <v>-1982328944</v>
      </c>
      <c r="GG351" s="2">
        <v>2</v>
      </c>
      <c r="GH351" s="2">
        <v>0</v>
      </c>
      <c r="GI351" s="2">
        <v>-2</v>
      </c>
      <c r="GJ351" s="2">
        <v>0</v>
      </c>
      <c r="GK351" s="2">
        <v>0</v>
      </c>
      <c r="GL351" s="2">
        <f t="shared" si="399"/>
        <v>0</v>
      </c>
      <c r="GM351" s="2">
        <f t="shared" si="400"/>
        <v>0</v>
      </c>
      <c r="GN351" s="2">
        <f t="shared" si="401"/>
        <v>0</v>
      </c>
      <c r="GO351" s="2">
        <f t="shared" si="402"/>
        <v>0</v>
      </c>
      <c r="GP351" s="2">
        <f t="shared" si="403"/>
        <v>0</v>
      </c>
      <c r="GQ351" s="2"/>
      <c r="GR351" s="2">
        <v>0</v>
      </c>
      <c r="GS351" s="2">
        <v>3</v>
      </c>
      <c r="GT351" s="2">
        <v>0</v>
      </c>
      <c r="GU351" s="2" t="s">
        <v>6</v>
      </c>
      <c r="GV351" s="2">
        <f t="shared" si="406"/>
        <v>0</v>
      </c>
      <c r="GW351" s="2">
        <v>1</v>
      </c>
      <c r="GX351" s="2">
        <f t="shared" si="404"/>
        <v>0</v>
      </c>
      <c r="GY351" s="2"/>
      <c r="GZ351" s="2"/>
      <c r="HA351" s="2">
        <v>0</v>
      </c>
      <c r="HB351" s="2">
        <v>0</v>
      </c>
      <c r="HC351" s="2">
        <f t="shared" si="405"/>
        <v>0</v>
      </c>
      <c r="HD351" s="2"/>
      <c r="HE351" s="2" t="s">
        <v>6</v>
      </c>
      <c r="HF351" s="2" t="s">
        <v>6</v>
      </c>
      <c r="HG351" s="2"/>
      <c r="HH351" s="2"/>
      <c r="HI351" s="2"/>
      <c r="HJ351" s="2"/>
      <c r="HK351" s="2"/>
      <c r="HL351" s="2"/>
      <c r="HM351" s="2" t="s">
        <v>6</v>
      </c>
      <c r="HN351" s="2" t="s">
        <v>6</v>
      </c>
      <c r="HO351" s="2" t="s">
        <v>6</v>
      </c>
      <c r="HP351" s="2" t="s">
        <v>6</v>
      </c>
      <c r="HQ351" s="2" t="s">
        <v>6</v>
      </c>
      <c r="HR351" s="2"/>
      <c r="HS351" s="2"/>
      <c r="HT351" s="2"/>
      <c r="HU351" s="2"/>
      <c r="HV351" s="2"/>
      <c r="HW351" s="2"/>
      <c r="HX351" s="2"/>
      <c r="HY351" s="2"/>
      <c r="HZ351" s="2"/>
      <c r="IA351" s="2"/>
      <c r="IB351" s="2"/>
      <c r="IC351" s="2"/>
      <c r="ID351" s="2"/>
      <c r="IE351" s="2"/>
      <c r="IF351" s="2">
        <v>-1</v>
      </c>
      <c r="IG351" s="2"/>
      <c r="IH351" s="2"/>
      <c r="II351" s="2"/>
      <c r="IJ351" s="2"/>
      <c r="IK351" s="2">
        <v>0</v>
      </c>
      <c r="IL351" s="2"/>
      <c r="IM351" s="2"/>
      <c r="IN351" s="2"/>
      <c r="IO351" s="2"/>
      <c r="IP351" s="2"/>
      <c r="IQ351" s="2"/>
      <c r="IR351" s="2"/>
      <c r="IS351" s="2"/>
      <c r="IT351" s="2"/>
      <c r="IU351" s="2"/>
    </row>
    <row r="352" spans="1:255" x14ac:dyDescent="0.2">
      <c r="A352">
        <v>18</v>
      </c>
      <c r="B352">
        <v>1</v>
      </c>
      <c r="C352">
        <v>595</v>
      </c>
      <c r="E352" t="s">
        <v>477</v>
      </c>
      <c r="F352" t="e">
        <f>'2.Лок.смета.и.Акт'!#REF!</f>
        <v>#REF!</v>
      </c>
      <c r="G352" t="s">
        <v>256</v>
      </c>
      <c r="H352" t="s">
        <v>182</v>
      </c>
      <c r="I352">
        <f>I346*J352</f>
        <v>2.3400000000000001E-2</v>
      </c>
      <c r="J352">
        <v>0.45</v>
      </c>
      <c r="K352">
        <v>0.45</v>
      </c>
      <c r="O352">
        <f t="shared" si="375"/>
        <v>1</v>
      </c>
      <c r="P352">
        <f t="shared" si="376"/>
        <v>1</v>
      </c>
      <c r="Q352">
        <f t="shared" si="377"/>
        <v>0</v>
      </c>
      <c r="R352">
        <f t="shared" si="378"/>
        <v>0</v>
      </c>
      <c r="S352">
        <f t="shared" si="379"/>
        <v>0</v>
      </c>
      <c r="T352">
        <f t="shared" si="380"/>
        <v>0</v>
      </c>
      <c r="U352">
        <f t="shared" si="381"/>
        <v>0</v>
      </c>
      <c r="V352">
        <f t="shared" si="382"/>
        <v>0</v>
      </c>
      <c r="W352">
        <f t="shared" si="383"/>
        <v>0</v>
      </c>
      <c r="X352">
        <f t="shared" si="384"/>
        <v>0</v>
      </c>
      <c r="Y352">
        <f t="shared" si="385"/>
        <v>0</v>
      </c>
      <c r="AA352">
        <v>86295184</v>
      </c>
      <c r="AB352">
        <f t="shared" si="386"/>
        <v>3.4</v>
      </c>
      <c r="AC352">
        <f t="shared" si="407"/>
        <v>3.4</v>
      </c>
      <c r="AD352">
        <f t="shared" si="370"/>
        <v>0</v>
      </c>
      <c r="AE352">
        <f t="shared" si="371"/>
        <v>0</v>
      </c>
      <c r="AF352">
        <f t="shared" si="372"/>
        <v>0</v>
      </c>
      <c r="AG352">
        <f t="shared" si="387"/>
        <v>0</v>
      </c>
      <c r="AH352">
        <f t="shared" si="373"/>
        <v>0</v>
      </c>
      <c r="AI352">
        <f t="shared" si="374"/>
        <v>0</v>
      </c>
      <c r="AJ352">
        <f t="shared" si="388"/>
        <v>0</v>
      </c>
      <c r="AK352">
        <v>3.4</v>
      </c>
      <c r="AL352">
        <v>3.4</v>
      </c>
      <c r="AM352">
        <v>0</v>
      </c>
      <c r="AN352">
        <v>0</v>
      </c>
      <c r="AO352">
        <v>0</v>
      </c>
      <c r="AP352">
        <v>0</v>
      </c>
      <c r="AQ352">
        <v>0</v>
      </c>
      <c r="AR352">
        <v>0</v>
      </c>
      <c r="AS352">
        <v>0</v>
      </c>
      <c r="AT352">
        <v>0</v>
      </c>
      <c r="AU352">
        <v>0</v>
      </c>
      <c r="AV352">
        <v>1</v>
      </c>
      <c r="AW352">
        <v>1</v>
      </c>
      <c r="AZ352">
        <v>1</v>
      </c>
      <c r="BA352">
        <v>1</v>
      </c>
      <c r="BB352">
        <v>1</v>
      </c>
      <c r="BC352">
        <v>7.56</v>
      </c>
      <c r="BD352" t="s">
        <v>6</v>
      </c>
      <c r="BE352" t="s">
        <v>6</v>
      </c>
      <c r="BF352" t="s">
        <v>6</v>
      </c>
      <c r="BG352" t="s">
        <v>6</v>
      </c>
      <c r="BH352">
        <v>3</v>
      </c>
      <c r="BI352">
        <v>1</v>
      </c>
      <c r="BJ352" t="s">
        <v>257</v>
      </c>
      <c r="BM352">
        <v>500001</v>
      </c>
      <c r="BN352">
        <v>0</v>
      </c>
      <c r="BO352" t="s">
        <v>6</v>
      </c>
      <c r="BP352">
        <v>0</v>
      </c>
      <c r="BQ352">
        <v>20</v>
      </c>
      <c r="BR352">
        <v>0</v>
      </c>
      <c r="BS352">
        <v>1</v>
      </c>
      <c r="BT352">
        <v>1</v>
      </c>
      <c r="BU352">
        <v>1</v>
      </c>
      <c r="BV352">
        <v>1</v>
      </c>
      <c r="BW352">
        <v>1</v>
      </c>
      <c r="BX352">
        <v>1</v>
      </c>
      <c r="BY352" t="s">
        <v>6</v>
      </c>
      <c r="BZ352">
        <v>0</v>
      </c>
      <c r="CA352">
        <v>0</v>
      </c>
      <c r="CB352" t="s">
        <v>6</v>
      </c>
      <c r="CE352">
        <v>0</v>
      </c>
      <c r="CF352">
        <v>0</v>
      </c>
      <c r="CG352">
        <v>0</v>
      </c>
      <c r="CM352">
        <v>0</v>
      </c>
      <c r="CN352" t="s">
        <v>6</v>
      </c>
      <c r="CO352">
        <v>0</v>
      </c>
      <c r="CP352">
        <f t="shared" si="389"/>
        <v>1</v>
      </c>
      <c r="CQ352">
        <f t="shared" si="390"/>
        <v>25.703999999999997</v>
      </c>
      <c r="CR352">
        <f t="shared" si="391"/>
        <v>0</v>
      </c>
      <c r="CS352">
        <f t="shared" si="392"/>
        <v>0</v>
      </c>
      <c r="CT352">
        <f t="shared" si="393"/>
        <v>0</v>
      </c>
      <c r="CU352">
        <f t="shared" si="394"/>
        <v>0</v>
      </c>
      <c r="CV352">
        <f t="shared" si="395"/>
        <v>0</v>
      </c>
      <c r="CW352">
        <f t="shared" si="396"/>
        <v>0</v>
      </c>
      <c r="CX352">
        <f t="shared" si="397"/>
        <v>0</v>
      </c>
      <c r="CY352">
        <f>(S352+R352)*(BZ352/100)</f>
        <v>0</v>
      </c>
      <c r="CZ352">
        <f>(S352+R352)*(CA352/100)</f>
        <v>0</v>
      </c>
      <c r="DC352" t="s">
        <v>6</v>
      </c>
      <c r="DD352" t="s">
        <v>6</v>
      </c>
      <c r="DE352" t="s">
        <v>6</v>
      </c>
      <c r="DF352" t="s">
        <v>6</v>
      </c>
      <c r="DG352" t="s">
        <v>6</v>
      </c>
      <c r="DH352" t="s">
        <v>6</v>
      </c>
      <c r="DI352" t="s">
        <v>6</v>
      </c>
      <c r="DJ352" t="s">
        <v>6</v>
      </c>
      <c r="DK352" t="s">
        <v>6</v>
      </c>
      <c r="DL352" t="s">
        <v>6</v>
      </c>
      <c r="DM352" t="s">
        <v>6</v>
      </c>
      <c r="DN352">
        <v>0</v>
      </c>
      <c r="DO352">
        <v>0</v>
      </c>
      <c r="DP352">
        <v>1</v>
      </c>
      <c r="DQ352">
        <v>1</v>
      </c>
      <c r="DU352">
        <v>1009</v>
      </c>
      <c r="DV352" t="s">
        <v>182</v>
      </c>
      <c r="DW352" t="e">
        <f>'2.Лок.смета.и.Акт'!#REF!</f>
        <v>#REF!</v>
      </c>
      <c r="DX352">
        <v>1</v>
      </c>
      <c r="DZ352" t="s">
        <v>6</v>
      </c>
      <c r="EA352" t="s">
        <v>6</v>
      </c>
      <c r="EB352" t="s">
        <v>6</v>
      </c>
      <c r="EC352" t="s">
        <v>6</v>
      </c>
      <c r="EE352">
        <v>54938781</v>
      </c>
      <c r="EF352">
        <v>20</v>
      </c>
      <c r="EG352" t="s">
        <v>34</v>
      </c>
      <c r="EH352">
        <v>0</v>
      </c>
      <c r="EI352" t="s">
        <v>6</v>
      </c>
      <c r="EJ352">
        <v>1</v>
      </c>
      <c r="EK352">
        <v>500001</v>
      </c>
      <c r="EL352" t="s">
        <v>35</v>
      </c>
      <c r="EM352" t="s">
        <v>36</v>
      </c>
      <c r="EO352" t="s">
        <v>6</v>
      </c>
      <c r="EQ352">
        <v>0</v>
      </c>
      <c r="ER352">
        <v>24.21</v>
      </c>
      <c r="ES352">
        <v>3.4</v>
      </c>
      <c r="ET352">
        <v>0</v>
      </c>
      <c r="EU352">
        <v>0</v>
      </c>
      <c r="EV352">
        <v>0</v>
      </c>
      <c r="EW352">
        <v>0</v>
      </c>
      <c r="EX352">
        <v>0</v>
      </c>
      <c r="EZ352">
        <v>5</v>
      </c>
      <c r="FC352">
        <v>0</v>
      </c>
      <c r="FD352">
        <v>18</v>
      </c>
      <c r="FF352">
        <v>24.21</v>
      </c>
      <c r="FQ352">
        <v>0</v>
      </c>
      <c r="FR352">
        <f t="shared" si="398"/>
        <v>0</v>
      </c>
      <c r="FS352">
        <v>0</v>
      </c>
      <c r="FX352">
        <v>0</v>
      </c>
      <c r="FY352">
        <v>0</v>
      </c>
      <c r="GA352" t="s">
        <v>258</v>
      </c>
      <c r="GD352">
        <v>1</v>
      </c>
      <c r="GF352">
        <v>-1982328944</v>
      </c>
      <c r="GG352">
        <v>2</v>
      </c>
      <c r="GH352">
        <v>3</v>
      </c>
      <c r="GI352">
        <v>5</v>
      </c>
      <c r="GJ352">
        <v>0</v>
      </c>
      <c r="GK352">
        <v>0</v>
      </c>
      <c r="GL352">
        <f t="shared" si="399"/>
        <v>0</v>
      </c>
      <c r="GM352">
        <f t="shared" si="400"/>
        <v>1</v>
      </c>
      <c r="GN352">
        <f t="shared" si="401"/>
        <v>1</v>
      </c>
      <c r="GO352">
        <f t="shared" si="402"/>
        <v>0</v>
      </c>
      <c r="GP352">
        <f t="shared" si="403"/>
        <v>0</v>
      </c>
      <c r="GR352">
        <v>1</v>
      </c>
      <c r="GS352">
        <v>1</v>
      </c>
      <c r="GT352">
        <v>0</v>
      </c>
      <c r="GU352" t="s">
        <v>6</v>
      </c>
      <c r="GV352">
        <f t="shared" si="406"/>
        <v>0</v>
      </c>
      <c r="GW352">
        <v>1</v>
      </c>
      <c r="GX352">
        <f t="shared" si="404"/>
        <v>0</v>
      </c>
      <c r="HA352">
        <v>0</v>
      </c>
      <c r="HB352">
        <v>0</v>
      </c>
      <c r="HC352">
        <f t="shared" si="405"/>
        <v>0</v>
      </c>
      <c r="HE352" t="s">
        <v>38</v>
      </c>
      <c r="HF352" t="s">
        <v>39</v>
      </c>
      <c r="HM352" t="s">
        <v>6</v>
      </c>
      <c r="HN352" t="s">
        <v>6</v>
      </c>
      <c r="HO352" t="s">
        <v>6</v>
      </c>
      <c r="HP352" t="s">
        <v>6</v>
      </c>
      <c r="HQ352" t="s">
        <v>6</v>
      </c>
      <c r="IF352">
        <v>-1</v>
      </c>
      <c r="IK352">
        <v>0</v>
      </c>
    </row>
    <row r="353" spans="1:255" x14ac:dyDescent="0.2">
      <c r="A353" s="2">
        <v>18</v>
      </c>
      <c r="B353" s="2">
        <v>1</v>
      </c>
      <c r="C353" s="2">
        <v>581</v>
      </c>
      <c r="D353" s="2"/>
      <c r="E353" s="2" t="s">
        <v>478</v>
      </c>
      <c r="F353" s="2" t="s">
        <v>154</v>
      </c>
      <c r="G353" s="2" t="s">
        <v>299</v>
      </c>
      <c r="H353" s="2" t="s">
        <v>300</v>
      </c>
      <c r="I353" s="2">
        <f>I345*J353</f>
        <v>0</v>
      </c>
      <c r="J353" s="2">
        <v>0</v>
      </c>
      <c r="K353" s="2">
        <v>0</v>
      </c>
      <c r="L353" s="2"/>
      <c r="M353" s="2"/>
      <c r="N353" s="2"/>
      <c r="O353" s="2">
        <f t="shared" si="375"/>
        <v>0</v>
      </c>
      <c r="P353" s="2">
        <f t="shared" si="376"/>
        <v>0</v>
      </c>
      <c r="Q353" s="2">
        <f t="shared" si="377"/>
        <v>0</v>
      </c>
      <c r="R353" s="2">
        <f t="shared" si="378"/>
        <v>0</v>
      </c>
      <c r="S353" s="2">
        <f t="shared" si="379"/>
        <v>0</v>
      </c>
      <c r="T353" s="2">
        <f t="shared" si="380"/>
        <v>0</v>
      </c>
      <c r="U353" s="2">
        <f t="shared" si="381"/>
        <v>0</v>
      </c>
      <c r="V353" s="2">
        <f t="shared" si="382"/>
        <v>0</v>
      </c>
      <c r="W353" s="2">
        <f t="shared" si="383"/>
        <v>0</v>
      </c>
      <c r="X353" s="2">
        <f t="shared" si="384"/>
        <v>0</v>
      </c>
      <c r="Y353" s="2">
        <f t="shared" si="385"/>
        <v>0</v>
      </c>
      <c r="Z353" s="2"/>
      <c r="AA353" s="2">
        <v>86295183</v>
      </c>
      <c r="AB353" s="2">
        <f t="shared" si="386"/>
        <v>1.02</v>
      </c>
      <c r="AC353" s="2">
        <f t="shared" si="407"/>
        <v>1.02</v>
      </c>
      <c r="AD353" s="2">
        <f t="shared" si="370"/>
        <v>0</v>
      </c>
      <c r="AE353" s="2">
        <f t="shared" si="371"/>
        <v>0</v>
      </c>
      <c r="AF353" s="2">
        <f t="shared" si="372"/>
        <v>0</v>
      </c>
      <c r="AG353" s="2">
        <f t="shared" si="387"/>
        <v>0</v>
      </c>
      <c r="AH353" s="2">
        <f t="shared" si="373"/>
        <v>0</v>
      </c>
      <c r="AI353" s="2">
        <f t="shared" si="374"/>
        <v>0</v>
      </c>
      <c r="AJ353" s="2">
        <f t="shared" si="388"/>
        <v>0</v>
      </c>
      <c r="AK353" s="2">
        <v>1.02</v>
      </c>
      <c r="AL353" s="2">
        <v>1.02</v>
      </c>
      <c r="AM353" s="2">
        <v>0</v>
      </c>
      <c r="AN353" s="2">
        <v>0</v>
      </c>
      <c r="AO353" s="2">
        <v>0</v>
      </c>
      <c r="AP353" s="2">
        <v>0</v>
      </c>
      <c r="AQ353" s="2">
        <v>0</v>
      </c>
      <c r="AR353" s="2">
        <v>0</v>
      </c>
      <c r="AS353" s="2">
        <v>0</v>
      </c>
      <c r="AT353" s="2">
        <v>0</v>
      </c>
      <c r="AU353" s="2">
        <v>0</v>
      </c>
      <c r="AV353" s="2">
        <v>1</v>
      </c>
      <c r="AW353" s="2">
        <v>1</v>
      </c>
      <c r="AX353" s="2"/>
      <c r="AY353" s="2"/>
      <c r="AZ353" s="2">
        <v>1</v>
      </c>
      <c r="BA353" s="2">
        <v>1</v>
      </c>
      <c r="BB353" s="2">
        <v>1</v>
      </c>
      <c r="BC353" s="2">
        <v>1</v>
      </c>
      <c r="BD353" s="2" t="s">
        <v>6</v>
      </c>
      <c r="BE353" s="2" t="s">
        <v>6</v>
      </c>
      <c r="BF353" s="2" t="s">
        <v>6</v>
      </c>
      <c r="BG353" s="2" t="s">
        <v>6</v>
      </c>
      <c r="BH353" s="2">
        <v>3</v>
      </c>
      <c r="BI353" s="2">
        <v>1</v>
      </c>
      <c r="BJ353" s="2" t="s">
        <v>301</v>
      </c>
      <c r="BK353" s="2"/>
      <c r="BL353" s="2"/>
      <c r="BM353" s="2">
        <v>500001</v>
      </c>
      <c r="BN353" s="2">
        <v>0</v>
      </c>
      <c r="BO353" s="2" t="s">
        <v>6</v>
      </c>
      <c r="BP353" s="2">
        <v>0</v>
      </c>
      <c r="BQ353" s="2">
        <v>20</v>
      </c>
      <c r="BR353" s="2">
        <v>0</v>
      </c>
      <c r="BS353" s="2">
        <v>1</v>
      </c>
      <c r="BT353" s="2">
        <v>1</v>
      </c>
      <c r="BU353" s="2">
        <v>1</v>
      </c>
      <c r="BV353" s="2">
        <v>1</v>
      </c>
      <c r="BW353" s="2">
        <v>1</v>
      </c>
      <c r="BX353" s="2">
        <v>1</v>
      </c>
      <c r="BY353" s="2" t="s">
        <v>6</v>
      </c>
      <c r="BZ353" s="2">
        <v>0</v>
      </c>
      <c r="CA353" s="2">
        <v>0</v>
      </c>
      <c r="CB353" s="2" t="s">
        <v>6</v>
      </c>
      <c r="CC353" s="2"/>
      <c r="CD353" s="2"/>
      <c r="CE353" s="2">
        <v>0</v>
      </c>
      <c r="CF353" s="2">
        <v>0</v>
      </c>
      <c r="CG353" s="2">
        <v>0</v>
      </c>
      <c r="CH353" s="2"/>
      <c r="CI353" s="2"/>
      <c r="CJ353" s="2"/>
      <c r="CK353" s="2"/>
      <c r="CL353" s="2"/>
      <c r="CM353" s="2">
        <v>0</v>
      </c>
      <c r="CN353" s="2" t="s">
        <v>6</v>
      </c>
      <c r="CO353" s="2">
        <v>0</v>
      </c>
      <c r="CP353" s="2">
        <f t="shared" si="389"/>
        <v>0</v>
      </c>
      <c r="CQ353" s="2">
        <f t="shared" si="390"/>
        <v>1.02</v>
      </c>
      <c r="CR353" s="2">
        <f t="shared" si="391"/>
        <v>0</v>
      </c>
      <c r="CS353" s="2">
        <f t="shared" si="392"/>
        <v>0</v>
      </c>
      <c r="CT353" s="2">
        <f t="shared" si="393"/>
        <v>0</v>
      </c>
      <c r="CU353" s="2">
        <f t="shared" si="394"/>
        <v>0</v>
      </c>
      <c r="CV353" s="2">
        <f t="shared" si="395"/>
        <v>0</v>
      </c>
      <c r="CW353" s="2">
        <f t="shared" si="396"/>
        <v>0</v>
      </c>
      <c r="CX353" s="2">
        <f t="shared" si="397"/>
        <v>0</v>
      </c>
      <c r="CY353" s="2">
        <f>(((S353+(R353*IF(0,0,1)))*AT353)/100)</f>
        <v>0</v>
      </c>
      <c r="CZ353" s="2">
        <f>(((S353+(R353*IF(0,0,1)))*AU353)/100)</f>
        <v>0</v>
      </c>
      <c r="DA353" s="2"/>
      <c r="DB353" s="2"/>
      <c r="DC353" s="2" t="s">
        <v>6</v>
      </c>
      <c r="DD353" s="2" t="s">
        <v>6</v>
      </c>
      <c r="DE353" s="2" t="s">
        <v>6</v>
      </c>
      <c r="DF353" s="2" t="s">
        <v>6</v>
      </c>
      <c r="DG353" s="2" t="s">
        <v>6</v>
      </c>
      <c r="DH353" s="2" t="s">
        <v>6</v>
      </c>
      <c r="DI353" s="2" t="s">
        <v>6</v>
      </c>
      <c r="DJ353" s="2" t="s">
        <v>6</v>
      </c>
      <c r="DK353" s="2" t="s">
        <v>6</v>
      </c>
      <c r="DL353" s="2" t="s">
        <v>6</v>
      </c>
      <c r="DM353" s="2" t="s">
        <v>6</v>
      </c>
      <c r="DN353" s="2">
        <v>0</v>
      </c>
      <c r="DO353" s="2">
        <v>0</v>
      </c>
      <c r="DP353" s="2">
        <v>1</v>
      </c>
      <c r="DQ353" s="2">
        <v>1</v>
      </c>
      <c r="DR353" s="2"/>
      <c r="DS353" s="2"/>
      <c r="DT353" s="2"/>
      <c r="DU353" s="2">
        <v>1010</v>
      </c>
      <c r="DV353" s="2" t="s">
        <v>300</v>
      </c>
      <c r="DW353" s="2" t="s">
        <v>43</v>
      </c>
      <c r="DX353" s="2">
        <v>1</v>
      </c>
      <c r="DY353" s="2"/>
      <c r="DZ353" s="2" t="s">
        <v>6</v>
      </c>
      <c r="EA353" s="2" t="s">
        <v>6</v>
      </c>
      <c r="EB353" s="2" t="s">
        <v>6</v>
      </c>
      <c r="EC353" s="2" t="s">
        <v>6</v>
      </c>
      <c r="ED353" s="2"/>
      <c r="EE353" s="2">
        <v>54938781</v>
      </c>
      <c r="EF353" s="2">
        <v>20</v>
      </c>
      <c r="EG353" s="2" t="s">
        <v>34</v>
      </c>
      <c r="EH353" s="2">
        <v>0</v>
      </c>
      <c r="EI353" s="2" t="s">
        <v>6</v>
      </c>
      <c r="EJ353" s="2">
        <v>1</v>
      </c>
      <c r="EK353" s="2">
        <v>500001</v>
      </c>
      <c r="EL353" s="2" t="s">
        <v>35</v>
      </c>
      <c r="EM353" s="2" t="s">
        <v>36</v>
      </c>
      <c r="EN353" s="2"/>
      <c r="EO353" s="2" t="s">
        <v>6</v>
      </c>
      <c r="EP353" s="2"/>
      <c r="EQ353" s="2">
        <v>0</v>
      </c>
      <c r="ER353" s="2">
        <v>1.02</v>
      </c>
      <c r="ES353" s="2">
        <v>1.02</v>
      </c>
      <c r="ET353" s="2">
        <v>0</v>
      </c>
      <c r="EU353" s="2">
        <v>0</v>
      </c>
      <c r="EV353" s="2">
        <v>0</v>
      </c>
      <c r="EW353" s="2">
        <v>0</v>
      </c>
      <c r="EX353" s="2">
        <v>0</v>
      </c>
      <c r="EY353" s="2"/>
      <c r="EZ353" s="2"/>
      <c r="FA353" s="2"/>
      <c r="FB353" s="2"/>
      <c r="FC353" s="2"/>
      <c r="FD353" s="2"/>
      <c r="FE353" s="2"/>
      <c r="FF353" s="2"/>
      <c r="FG353" s="2"/>
      <c r="FH353" s="2"/>
      <c r="FI353" s="2"/>
      <c r="FJ353" s="2"/>
      <c r="FK353" s="2"/>
      <c r="FL353" s="2"/>
      <c r="FM353" s="2"/>
      <c r="FN353" s="2"/>
      <c r="FO353" s="2"/>
      <c r="FP353" s="2"/>
      <c r="FQ353" s="2">
        <v>0</v>
      </c>
      <c r="FR353" s="2">
        <f t="shared" si="398"/>
        <v>0</v>
      </c>
      <c r="FS353" s="2">
        <v>0</v>
      </c>
      <c r="FT353" s="2"/>
      <c r="FU353" s="2"/>
      <c r="FV353" s="2"/>
      <c r="FW353" s="2"/>
      <c r="FX353" s="2">
        <v>0</v>
      </c>
      <c r="FY353" s="2">
        <v>0</v>
      </c>
      <c r="FZ353" s="2"/>
      <c r="GA353" s="2" t="s">
        <v>6</v>
      </c>
      <c r="GB353" s="2"/>
      <c r="GC353" s="2"/>
      <c r="GD353" s="2">
        <v>1</v>
      </c>
      <c r="GE353" s="2"/>
      <c r="GF353" s="2">
        <v>426906457</v>
      </c>
      <c r="GG353" s="2">
        <v>2</v>
      </c>
      <c r="GH353" s="2">
        <v>1</v>
      </c>
      <c r="GI353" s="2">
        <v>-2</v>
      </c>
      <c r="GJ353" s="2">
        <v>0</v>
      </c>
      <c r="GK353" s="2">
        <v>0</v>
      </c>
      <c r="GL353" s="2">
        <f t="shared" si="399"/>
        <v>0</v>
      </c>
      <c r="GM353" s="2">
        <f t="shared" si="400"/>
        <v>0</v>
      </c>
      <c r="GN353" s="2">
        <f t="shared" si="401"/>
        <v>0</v>
      </c>
      <c r="GO353" s="2">
        <f t="shared" si="402"/>
        <v>0</v>
      </c>
      <c r="GP353" s="2">
        <f t="shared" si="403"/>
        <v>0</v>
      </c>
      <c r="GQ353" s="2"/>
      <c r="GR353" s="2">
        <v>0</v>
      </c>
      <c r="GS353" s="2">
        <v>3</v>
      </c>
      <c r="GT353" s="2">
        <v>0</v>
      </c>
      <c r="GU353" s="2" t="s">
        <v>6</v>
      </c>
      <c r="GV353" s="2">
        <f t="shared" si="406"/>
        <v>0</v>
      </c>
      <c r="GW353" s="2">
        <v>1</v>
      </c>
      <c r="GX353" s="2">
        <f t="shared" si="404"/>
        <v>0</v>
      </c>
      <c r="GY353" s="2"/>
      <c r="GZ353" s="2"/>
      <c r="HA353" s="2">
        <v>0</v>
      </c>
      <c r="HB353" s="2">
        <v>0</v>
      </c>
      <c r="HC353" s="2">
        <f t="shared" si="405"/>
        <v>0</v>
      </c>
      <c r="HD353" s="2"/>
      <c r="HE353" s="2" t="s">
        <v>6</v>
      </c>
      <c r="HF353" s="2" t="s">
        <v>6</v>
      </c>
      <c r="HG353" s="2"/>
      <c r="HH353" s="2"/>
      <c r="HI353" s="2"/>
      <c r="HJ353" s="2"/>
      <c r="HK353" s="2"/>
      <c r="HL353" s="2"/>
      <c r="HM353" s="2" t="s">
        <v>6</v>
      </c>
      <c r="HN353" s="2" t="s">
        <v>6</v>
      </c>
      <c r="HO353" s="2" t="s">
        <v>6</v>
      </c>
      <c r="HP353" s="2" t="s">
        <v>6</v>
      </c>
      <c r="HQ353" s="2" t="s">
        <v>6</v>
      </c>
      <c r="HR353" s="2"/>
      <c r="HS353" s="2"/>
      <c r="HT353" s="2"/>
      <c r="HU353" s="2"/>
      <c r="HV353" s="2"/>
      <c r="HW353" s="2"/>
      <c r="HX353" s="2"/>
      <c r="HY353" s="2"/>
      <c r="HZ353" s="2"/>
      <c r="IA353" s="2"/>
      <c r="IB353" s="2"/>
      <c r="IC353" s="2"/>
      <c r="ID353" s="2"/>
      <c r="IE353" s="2"/>
      <c r="IF353" s="2">
        <v>-1</v>
      </c>
      <c r="IG353" s="2"/>
      <c r="IH353" s="2"/>
      <c r="II353" s="2"/>
      <c r="IJ353" s="2"/>
      <c r="IK353" s="2">
        <v>0</v>
      </c>
      <c r="IL353" s="2"/>
      <c r="IM353" s="2"/>
      <c r="IN353" s="2"/>
      <c r="IO353" s="2"/>
      <c r="IP353" s="2"/>
      <c r="IQ353" s="2"/>
      <c r="IR353" s="2"/>
      <c r="IS353" s="2"/>
      <c r="IT353" s="2"/>
      <c r="IU353" s="2"/>
    </row>
    <row r="354" spans="1:255" x14ac:dyDescent="0.2">
      <c r="A354">
        <v>18</v>
      </c>
      <c r="B354">
        <v>1</v>
      </c>
      <c r="C354">
        <v>596</v>
      </c>
      <c r="E354" t="s">
        <v>478</v>
      </c>
      <c r="F354" t="e">
        <f>'2.Лок.смета.и.Акт'!#REF!</f>
        <v>#REF!</v>
      </c>
      <c r="G354" t="s">
        <v>299</v>
      </c>
      <c r="H354" t="s">
        <v>300</v>
      </c>
      <c r="I354">
        <f>I346*J354</f>
        <v>0</v>
      </c>
      <c r="J354">
        <v>0</v>
      </c>
      <c r="K354">
        <v>0</v>
      </c>
      <c r="O354">
        <f t="shared" si="375"/>
        <v>0</v>
      </c>
      <c r="P354">
        <f t="shared" si="376"/>
        <v>0</v>
      </c>
      <c r="Q354">
        <f t="shared" si="377"/>
        <v>0</v>
      </c>
      <c r="R354">
        <f t="shared" si="378"/>
        <v>0</v>
      </c>
      <c r="S354">
        <f t="shared" si="379"/>
        <v>0</v>
      </c>
      <c r="T354">
        <f t="shared" si="380"/>
        <v>0</v>
      </c>
      <c r="U354">
        <f t="shared" si="381"/>
        <v>0</v>
      </c>
      <c r="V354">
        <f t="shared" si="382"/>
        <v>0</v>
      </c>
      <c r="W354">
        <f t="shared" si="383"/>
        <v>0</v>
      </c>
      <c r="X354">
        <f t="shared" si="384"/>
        <v>0</v>
      </c>
      <c r="Y354">
        <f t="shared" si="385"/>
        <v>0</v>
      </c>
      <c r="AA354">
        <v>86295184</v>
      </c>
      <c r="AB354">
        <f t="shared" si="386"/>
        <v>10.7</v>
      </c>
      <c r="AC354">
        <f t="shared" si="407"/>
        <v>10.7</v>
      </c>
      <c r="AD354">
        <f t="shared" si="370"/>
        <v>0</v>
      </c>
      <c r="AE354">
        <f t="shared" si="371"/>
        <v>0</v>
      </c>
      <c r="AF354">
        <f t="shared" si="372"/>
        <v>0</v>
      </c>
      <c r="AG354">
        <f t="shared" si="387"/>
        <v>0</v>
      </c>
      <c r="AH354">
        <f t="shared" si="373"/>
        <v>0</v>
      </c>
      <c r="AI354">
        <f t="shared" si="374"/>
        <v>0</v>
      </c>
      <c r="AJ354">
        <f t="shared" si="388"/>
        <v>0</v>
      </c>
      <c r="AK354">
        <v>10.700000000000001</v>
      </c>
      <c r="AL354">
        <v>10.700000000000001</v>
      </c>
      <c r="AM354">
        <v>0</v>
      </c>
      <c r="AN354">
        <v>0</v>
      </c>
      <c r="AO354">
        <v>0</v>
      </c>
      <c r="AP354">
        <v>0</v>
      </c>
      <c r="AQ354">
        <v>0</v>
      </c>
      <c r="AR354">
        <v>0</v>
      </c>
      <c r="AS354">
        <v>0</v>
      </c>
      <c r="AT354">
        <v>0</v>
      </c>
      <c r="AU354">
        <v>0</v>
      </c>
      <c r="AV354">
        <v>1</v>
      </c>
      <c r="AW354">
        <v>1</v>
      </c>
      <c r="AZ354">
        <v>1</v>
      </c>
      <c r="BA354">
        <v>1</v>
      </c>
      <c r="BB354">
        <v>1</v>
      </c>
      <c r="BC354">
        <v>7.56</v>
      </c>
      <c r="BD354" t="s">
        <v>6</v>
      </c>
      <c r="BE354" t="s">
        <v>6</v>
      </c>
      <c r="BF354" t="s">
        <v>6</v>
      </c>
      <c r="BG354" t="s">
        <v>6</v>
      </c>
      <c r="BH354">
        <v>3</v>
      </c>
      <c r="BI354">
        <v>1</v>
      </c>
      <c r="BJ354" t="s">
        <v>301</v>
      </c>
      <c r="BM354">
        <v>500001</v>
      </c>
      <c r="BN354">
        <v>0</v>
      </c>
      <c r="BO354" t="s">
        <v>6</v>
      </c>
      <c r="BP354">
        <v>0</v>
      </c>
      <c r="BQ354">
        <v>20</v>
      </c>
      <c r="BR354">
        <v>0</v>
      </c>
      <c r="BS354">
        <v>1</v>
      </c>
      <c r="BT354">
        <v>1</v>
      </c>
      <c r="BU354">
        <v>1</v>
      </c>
      <c r="BV354">
        <v>1</v>
      </c>
      <c r="BW354">
        <v>1</v>
      </c>
      <c r="BX354">
        <v>1</v>
      </c>
      <c r="BY354" t="s">
        <v>6</v>
      </c>
      <c r="BZ354">
        <v>0</v>
      </c>
      <c r="CA354">
        <v>0</v>
      </c>
      <c r="CB354" t="s">
        <v>6</v>
      </c>
      <c r="CE354">
        <v>0</v>
      </c>
      <c r="CF354">
        <v>0</v>
      </c>
      <c r="CG354">
        <v>0</v>
      </c>
      <c r="CM354">
        <v>0</v>
      </c>
      <c r="CN354" t="s">
        <v>6</v>
      </c>
      <c r="CO354">
        <v>0</v>
      </c>
      <c r="CP354">
        <f t="shared" si="389"/>
        <v>0</v>
      </c>
      <c r="CQ354">
        <f t="shared" si="390"/>
        <v>80.891999999999996</v>
      </c>
      <c r="CR354">
        <f t="shared" si="391"/>
        <v>0</v>
      </c>
      <c r="CS354">
        <f t="shared" si="392"/>
        <v>0</v>
      </c>
      <c r="CT354">
        <f t="shared" si="393"/>
        <v>0</v>
      </c>
      <c r="CU354">
        <f t="shared" si="394"/>
        <v>0</v>
      </c>
      <c r="CV354">
        <f t="shared" si="395"/>
        <v>0</v>
      </c>
      <c r="CW354">
        <f t="shared" si="396"/>
        <v>0</v>
      </c>
      <c r="CX354">
        <f t="shared" si="397"/>
        <v>0</v>
      </c>
      <c r="CY354">
        <f>(S354+R354)*(BZ354/100)</f>
        <v>0</v>
      </c>
      <c r="CZ354">
        <f>(S354+R354)*(CA354/100)</f>
        <v>0</v>
      </c>
      <c r="DC354" t="s">
        <v>6</v>
      </c>
      <c r="DD354" t="s">
        <v>6</v>
      </c>
      <c r="DE354" t="s">
        <v>6</v>
      </c>
      <c r="DF354" t="s">
        <v>6</v>
      </c>
      <c r="DG354" t="s">
        <v>6</v>
      </c>
      <c r="DH354" t="s">
        <v>6</v>
      </c>
      <c r="DI354" t="s">
        <v>6</v>
      </c>
      <c r="DJ354" t="s">
        <v>6</v>
      </c>
      <c r="DK354" t="s">
        <v>6</v>
      </c>
      <c r="DL354" t="s">
        <v>6</v>
      </c>
      <c r="DM354" t="s">
        <v>6</v>
      </c>
      <c r="DN354">
        <v>0</v>
      </c>
      <c r="DO354">
        <v>0</v>
      </c>
      <c r="DP354">
        <v>1</v>
      </c>
      <c r="DQ354">
        <v>1</v>
      </c>
      <c r="DU354">
        <v>1010</v>
      </c>
      <c r="DV354" t="s">
        <v>300</v>
      </c>
      <c r="DW354" t="e">
        <f>'2.Лок.смета.и.Акт'!#REF!</f>
        <v>#REF!</v>
      </c>
      <c r="DX354">
        <v>1</v>
      </c>
      <c r="DZ354" t="s">
        <v>6</v>
      </c>
      <c r="EA354" t="s">
        <v>6</v>
      </c>
      <c r="EB354" t="s">
        <v>6</v>
      </c>
      <c r="EC354" t="s">
        <v>6</v>
      </c>
      <c r="EE354">
        <v>54938781</v>
      </c>
      <c r="EF354">
        <v>20</v>
      </c>
      <c r="EG354" t="s">
        <v>34</v>
      </c>
      <c r="EH354">
        <v>0</v>
      </c>
      <c r="EI354" t="s">
        <v>6</v>
      </c>
      <c r="EJ354">
        <v>1</v>
      </c>
      <c r="EK354">
        <v>500001</v>
      </c>
      <c r="EL354" t="s">
        <v>35</v>
      </c>
      <c r="EM354" t="s">
        <v>36</v>
      </c>
      <c r="EO354" t="s">
        <v>6</v>
      </c>
      <c r="EQ354">
        <v>0</v>
      </c>
      <c r="ER354">
        <v>76.28</v>
      </c>
      <c r="ES354">
        <v>10.700000000000001</v>
      </c>
      <c r="ET354">
        <v>0</v>
      </c>
      <c r="EU354">
        <v>0</v>
      </c>
      <c r="EV354">
        <v>0</v>
      </c>
      <c r="EW354">
        <v>0</v>
      </c>
      <c r="EX354">
        <v>0</v>
      </c>
      <c r="EZ354">
        <v>5</v>
      </c>
      <c r="FC354">
        <v>0</v>
      </c>
      <c r="FD354">
        <v>18</v>
      </c>
      <c r="FF354">
        <v>76.28</v>
      </c>
      <c r="FQ354">
        <v>0</v>
      </c>
      <c r="FR354">
        <f t="shared" si="398"/>
        <v>0</v>
      </c>
      <c r="FS354">
        <v>0</v>
      </c>
      <c r="FX354">
        <v>0</v>
      </c>
      <c r="FY354">
        <v>0</v>
      </c>
      <c r="GA354" t="s">
        <v>302</v>
      </c>
      <c r="GD354">
        <v>1</v>
      </c>
      <c r="GF354">
        <v>426906457</v>
      </c>
      <c r="GG354">
        <v>2</v>
      </c>
      <c r="GH354">
        <v>3</v>
      </c>
      <c r="GI354">
        <v>5</v>
      </c>
      <c r="GJ354">
        <v>0</v>
      </c>
      <c r="GK354">
        <v>0</v>
      </c>
      <c r="GL354">
        <f t="shared" si="399"/>
        <v>0</v>
      </c>
      <c r="GM354">
        <f t="shared" si="400"/>
        <v>0</v>
      </c>
      <c r="GN354">
        <f t="shared" si="401"/>
        <v>0</v>
      </c>
      <c r="GO354">
        <f t="shared" si="402"/>
        <v>0</v>
      </c>
      <c r="GP354">
        <f t="shared" si="403"/>
        <v>0</v>
      </c>
      <c r="GR354">
        <v>1</v>
      </c>
      <c r="GS354">
        <v>1</v>
      </c>
      <c r="GT354">
        <v>0</v>
      </c>
      <c r="GU354" t="s">
        <v>6</v>
      </c>
      <c r="GV354">
        <f t="shared" si="406"/>
        <v>0</v>
      </c>
      <c r="GW354">
        <v>1</v>
      </c>
      <c r="GX354">
        <f t="shared" si="404"/>
        <v>0</v>
      </c>
      <c r="HA354">
        <v>0</v>
      </c>
      <c r="HB354">
        <v>0</v>
      </c>
      <c r="HC354">
        <f t="shared" si="405"/>
        <v>0</v>
      </c>
      <c r="HE354" t="s">
        <v>38</v>
      </c>
      <c r="HF354" t="s">
        <v>39</v>
      </c>
      <c r="HM354" t="s">
        <v>6</v>
      </c>
      <c r="HN354" t="s">
        <v>6</v>
      </c>
      <c r="HO354" t="s">
        <v>6</v>
      </c>
      <c r="HP354" t="s">
        <v>6</v>
      </c>
      <c r="HQ354" t="s">
        <v>6</v>
      </c>
      <c r="IF354">
        <v>-1</v>
      </c>
      <c r="IK354">
        <v>0</v>
      </c>
    </row>
    <row r="355" spans="1:255" x14ac:dyDescent="0.2">
      <c r="A355" s="2">
        <v>18</v>
      </c>
      <c r="B355" s="2">
        <v>1</v>
      </c>
      <c r="C355" s="2">
        <v>582</v>
      </c>
      <c r="D355" s="2"/>
      <c r="E355" s="2" t="s">
        <v>479</v>
      </c>
      <c r="F355" s="2" t="s">
        <v>304</v>
      </c>
      <c r="G355" s="2" t="s">
        <v>305</v>
      </c>
      <c r="H355" s="2" t="s">
        <v>63</v>
      </c>
      <c r="I355" s="2">
        <f>I345*J355</f>
        <v>3.5400000000000001E-2</v>
      </c>
      <c r="J355" s="216">
        <f>'5.Ведомость_списания'!F170</f>
        <v>0.68076923076923079</v>
      </c>
      <c r="K355" s="2">
        <v>0.68076899999999996</v>
      </c>
      <c r="L355" s="2"/>
      <c r="M355" s="2"/>
      <c r="N355" s="2"/>
      <c r="O355" s="2">
        <f t="shared" si="375"/>
        <v>550</v>
      </c>
      <c r="P355" s="2">
        <f t="shared" si="376"/>
        <v>550</v>
      </c>
      <c r="Q355" s="2">
        <f t="shared" si="377"/>
        <v>0</v>
      </c>
      <c r="R355" s="2">
        <f t="shared" si="378"/>
        <v>0</v>
      </c>
      <c r="S355" s="2">
        <f t="shared" si="379"/>
        <v>0</v>
      </c>
      <c r="T355" s="2">
        <f t="shared" si="380"/>
        <v>0</v>
      </c>
      <c r="U355" s="2">
        <f t="shared" si="381"/>
        <v>0</v>
      </c>
      <c r="V355" s="2">
        <f t="shared" si="382"/>
        <v>0</v>
      </c>
      <c r="W355" s="2">
        <f t="shared" si="383"/>
        <v>0</v>
      </c>
      <c r="X355" s="2">
        <f t="shared" si="384"/>
        <v>0</v>
      </c>
      <c r="Y355" s="2">
        <f t="shared" si="385"/>
        <v>0</v>
      </c>
      <c r="Z355" s="2"/>
      <c r="AA355" s="2">
        <v>86295183</v>
      </c>
      <c r="AB355" s="2">
        <f t="shared" si="386"/>
        <v>15524.94</v>
      </c>
      <c r="AC355" s="2">
        <f t="shared" si="407"/>
        <v>15524.94</v>
      </c>
      <c r="AD355" s="2">
        <f t="shared" si="370"/>
        <v>0</v>
      </c>
      <c r="AE355" s="2">
        <f t="shared" si="371"/>
        <v>0</v>
      </c>
      <c r="AF355" s="2">
        <f t="shared" si="372"/>
        <v>0</v>
      </c>
      <c r="AG355" s="2">
        <f t="shared" si="387"/>
        <v>0</v>
      </c>
      <c r="AH355" s="2">
        <f t="shared" si="373"/>
        <v>0</v>
      </c>
      <c r="AI355" s="2">
        <f t="shared" si="374"/>
        <v>0</v>
      </c>
      <c r="AJ355" s="2">
        <f t="shared" si="388"/>
        <v>0</v>
      </c>
      <c r="AK355" s="2">
        <v>15524.94</v>
      </c>
      <c r="AL355" s="110">
        <f>'1.Лок.смета.и.Акт'!F666</f>
        <v>15524.94</v>
      </c>
      <c r="AM355" s="2">
        <v>0</v>
      </c>
      <c r="AN355" s="2">
        <v>0</v>
      </c>
      <c r="AO355" s="2">
        <v>0</v>
      </c>
      <c r="AP355" s="2">
        <v>0</v>
      </c>
      <c r="AQ355" s="2">
        <v>0</v>
      </c>
      <c r="AR355" s="2">
        <v>0</v>
      </c>
      <c r="AS355" s="2">
        <v>0</v>
      </c>
      <c r="AT355" s="2">
        <v>0</v>
      </c>
      <c r="AU355" s="2">
        <v>0</v>
      </c>
      <c r="AV355" s="2">
        <v>1</v>
      </c>
      <c r="AW355" s="2">
        <v>1</v>
      </c>
      <c r="AX355" s="2"/>
      <c r="AY355" s="2"/>
      <c r="AZ355" s="2">
        <v>1</v>
      </c>
      <c r="BA355" s="2">
        <v>1</v>
      </c>
      <c r="BB355" s="2">
        <v>1</v>
      </c>
      <c r="BC355" s="2">
        <v>1</v>
      </c>
      <c r="BD355" s="2" t="s">
        <v>6</v>
      </c>
      <c r="BE355" s="2" t="s">
        <v>6</v>
      </c>
      <c r="BF355" s="2" t="s">
        <v>6</v>
      </c>
      <c r="BG355" s="2" t="s">
        <v>6</v>
      </c>
      <c r="BH355" s="2">
        <v>3</v>
      </c>
      <c r="BI355" s="2">
        <v>1</v>
      </c>
      <c r="BJ355" s="2" t="s">
        <v>306</v>
      </c>
      <c r="BK355" s="2"/>
      <c r="BL355" s="2"/>
      <c r="BM355" s="2">
        <v>500003</v>
      </c>
      <c r="BN355" s="2">
        <v>0</v>
      </c>
      <c r="BO355" s="2" t="s">
        <v>6</v>
      </c>
      <c r="BP355" s="2">
        <v>0</v>
      </c>
      <c r="BQ355" s="2">
        <v>22</v>
      </c>
      <c r="BR355" s="2">
        <v>0</v>
      </c>
      <c r="BS355" s="2">
        <v>1</v>
      </c>
      <c r="BT355" s="2">
        <v>1</v>
      </c>
      <c r="BU355" s="2">
        <v>1</v>
      </c>
      <c r="BV355" s="2">
        <v>1</v>
      </c>
      <c r="BW355" s="2">
        <v>1</v>
      </c>
      <c r="BX355" s="2">
        <v>1</v>
      </c>
      <c r="BY355" s="2" t="s">
        <v>6</v>
      </c>
      <c r="BZ355" s="2">
        <v>0</v>
      </c>
      <c r="CA355" s="2">
        <v>0</v>
      </c>
      <c r="CB355" s="2" t="s">
        <v>6</v>
      </c>
      <c r="CC355" s="2"/>
      <c r="CD355" s="2"/>
      <c r="CE355" s="2">
        <v>0</v>
      </c>
      <c r="CF355" s="2">
        <v>0</v>
      </c>
      <c r="CG355" s="2">
        <v>0</v>
      </c>
      <c r="CH355" s="2"/>
      <c r="CI355" s="2"/>
      <c r="CJ355" s="2"/>
      <c r="CK355" s="2"/>
      <c r="CL355" s="2"/>
      <c r="CM355" s="2">
        <v>0</v>
      </c>
      <c r="CN355" s="2" t="s">
        <v>6</v>
      </c>
      <c r="CO355" s="2">
        <v>0</v>
      </c>
      <c r="CP355" s="2">
        <f t="shared" si="389"/>
        <v>550</v>
      </c>
      <c r="CQ355" s="2">
        <f t="shared" si="390"/>
        <v>15524.94</v>
      </c>
      <c r="CR355" s="2">
        <f t="shared" si="391"/>
        <v>0</v>
      </c>
      <c r="CS355" s="2">
        <f t="shared" si="392"/>
        <v>0</v>
      </c>
      <c r="CT355" s="2">
        <f t="shared" si="393"/>
        <v>0</v>
      </c>
      <c r="CU355" s="2">
        <f t="shared" si="394"/>
        <v>0</v>
      </c>
      <c r="CV355" s="2">
        <f t="shared" si="395"/>
        <v>0</v>
      </c>
      <c r="CW355" s="2">
        <f t="shared" si="396"/>
        <v>0</v>
      </c>
      <c r="CX355" s="2">
        <f t="shared" si="397"/>
        <v>0</v>
      </c>
      <c r="CY355" s="2">
        <f>(((S355+(R355*IF(0,0,1)))*AT355)/100)</f>
        <v>0</v>
      </c>
      <c r="CZ355" s="2">
        <f>(((S355+(R355*IF(0,0,1)))*AU355)/100)</f>
        <v>0</v>
      </c>
      <c r="DA355" s="2"/>
      <c r="DB355" s="2"/>
      <c r="DC355" s="2" t="s">
        <v>6</v>
      </c>
      <c r="DD355" s="2" t="s">
        <v>6</v>
      </c>
      <c r="DE355" s="2" t="s">
        <v>6</v>
      </c>
      <c r="DF355" s="2" t="s">
        <v>6</v>
      </c>
      <c r="DG355" s="2" t="s">
        <v>6</v>
      </c>
      <c r="DH355" s="2" t="s">
        <v>6</v>
      </c>
      <c r="DI355" s="2" t="s">
        <v>6</v>
      </c>
      <c r="DJ355" s="2" t="s">
        <v>6</v>
      </c>
      <c r="DK355" s="2" t="s">
        <v>6</v>
      </c>
      <c r="DL355" s="2" t="s">
        <v>6</v>
      </c>
      <c r="DM355" s="2" t="s">
        <v>6</v>
      </c>
      <c r="DN355" s="2">
        <v>0</v>
      </c>
      <c r="DO355" s="2">
        <v>0</v>
      </c>
      <c r="DP355" s="2">
        <v>1</v>
      </c>
      <c r="DQ355" s="2">
        <v>1</v>
      </c>
      <c r="DR355" s="2"/>
      <c r="DS355" s="2"/>
      <c r="DT355" s="2"/>
      <c r="DU355" s="2">
        <v>1009</v>
      </c>
      <c r="DV355" s="2" t="s">
        <v>63</v>
      </c>
      <c r="DW355" s="2" t="s">
        <v>63</v>
      </c>
      <c r="DX355" s="2">
        <v>1000</v>
      </c>
      <c r="DY355" s="2"/>
      <c r="DZ355" s="2" t="s">
        <v>6</v>
      </c>
      <c r="EA355" s="2" t="s">
        <v>6</v>
      </c>
      <c r="EB355" s="2" t="s">
        <v>6</v>
      </c>
      <c r="EC355" s="2" t="s">
        <v>6</v>
      </c>
      <c r="ED355" s="2"/>
      <c r="EE355" s="2">
        <v>54938783</v>
      </c>
      <c r="EF355" s="2">
        <v>22</v>
      </c>
      <c r="EG355" s="2" t="s">
        <v>45</v>
      </c>
      <c r="EH355" s="2">
        <v>0</v>
      </c>
      <c r="EI355" s="2" t="s">
        <v>6</v>
      </c>
      <c r="EJ355" s="2">
        <v>1</v>
      </c>
      <c r="EK355" s="2">
        <v>500003</v>
      </c>
      <c r="EL355" s="2" t="s">
        <v>46</v>
      </c>
      <c r="EM355" s="2" t="s">
        <v>47</v>
      </c>
      <c r="EN355" s="2"/>
      <c r="EO355" s="2" t="s">
        <v>6</v>
      </c>
      <c r="EP355" s="2"/>
      <c r="EQ355" s="2">
        <v>0</v>
      </c>
      <c r="ER355" s="2">
        <v>15524.94</v>
      </c>
      <c r="ES355" s="110">
        <f>'1.Лок.смета.и.Акт'!F666</f>
        <v>15524.94</v>
      </c>
      <c r="ET355" s="2">
        <v>0</v>
      </c>
      <c r="EU355" s="2">
        <v>0</v>
      </c>
      <c r="EV355" s="2">
        <v>0</v>
      </c>
      <c r="EW355" s="2">
        <v>0</v>
      </c>
      <c r="EX355" s="2">
        <v>0</v>
      </c>
      <c r="EY355" s="2"/>
      <c r="EZ355" s="2"/>
      <c r="FA355" s="2"/>
      <c r="FB355" s="2"/>
      <c r="FC355" s="2"/>
      <c r="FD355" s="2"/>
      <c r="FE355" s="2"/>
      <c r="FF355" s="2"/>
      <c r="FG355" s="2"/>
      <c r="FH355" s="2"/>
      <c r="FI355" s="2"/>
      <c r="FJ355" s="2"/>
      <c r="FK355" s="2"/>
      <c r="FL355" s="2"/>
      <c r="FM355" s="2"/>
      <c r="FN355" s="2"/>
      <c r="FO355" s="2"/>
      <c r="FP355" s="2"/>
      <c r="FQ355" s="2">
        <v>0</v>
      </c>
      <c r="FR355" s="2">
        <f t="shared" si="398"/>
        <v>0</v>
      </c>
      <c r="FS355" s="2">
        <v>0</v>
      </c>
      <c r="FT355" s="2"/>
      <c r="FU355" s="2"/>
      <c r="FV355" s="2"/>
      <c r="FW355" s="2"/>
      <c r="FX355" s="2">
        <v>0</v>
      </c>
      <c r="FY355" s="2">
        <v>0</v>
      </c>
      <c r="FZ355" s="2"/>
      <c r="GA355" s="2" t="s">
        <v>6</v>
      </c>
      <c r="GB355" s="2"/>
      <c r="GC355" s="2"/>
      <c r="GD355" s="2">
        <v>1</v>
      </c>
      <c r="GE355" s="2"/>
      <c r="GF355" s="2">
        <v>1791847805</v>
      </c>
      <c r="GG355" s="2">
        <v>2</v>
      </c>
      <c r="GH355" s="2">
        <v>2</v>
      </c>
      <c r="GI355" s="2">
        <v>-2</v>
      </c>
      <c r="GJ355" s="2">
        <v>0</v>
      </c>
      <c r="GK355" s="2">
        <v>0</v>
      </c>
      <c r="GL355" s="2">
        <f t="shared" si="399"/>
        <v>0</v>
      </c>
      <c r="GM355" s="2">
        <f t="shared" si="400"/>
        <v>550</v>
      </c>
      <c r="GN355" s="2">
        <f t="shared" si="401"/>
        <v>550</v>
      </c>
      <c r="GO355" s="2">
        <f t="shared" si="402"/>
        <v>0</v>
      </c>
      <c r="GP355" s="2">
        <f t="shared" si="403"/>
        <v>0</v>
      </c>
      <c r="GQ355" s="2"/>
      <c r="GR355" s="2">
        <v>0</v>
      </c>
      <c r="GS355" s="2">
        <v>2</v>
      </c>
      <c r="GT355" s="2">
        <v>0</v>
      </c>
      <c r="GU355" s="2" t="s">
        <v>6</v>
      </c>
      <c r="GV355" s="2">
        <f t="shared" si="406"/>
        <v>0</v>
      </c>
      <c r="GW355" s="2">
        <v>1</v>
      </c>
      <c r="GX355" s="2">
        <f t="shared" si="404"/>
        <v>0</v>
      </c>
      <c r="GY355" s="2"/>
      <c r="GZ355" s="2"/>
      <c r="HA355" s="2">
        <v>0</v>
      </c>
      <c r="HB355" s="2">
        <v>0</v>
      </c>
      <c r="HC355" s="2">
        <f t="shared" si="405"/>
        <v>0</v>
      </c>
      <c r="HD355" s="2"/>
      <c r="HE355" s="2" t="s">
        <v>6</v>
      </c>
      <c r="HF355" s="2" t="s">
        <v>6</v>
      </c>
      <c r="HG355" s="2"/>
      <c r="HH355" s="2"/>
      <c r="HI355" s="2"/>
      <c r="HJ355" s="2"/>
      <c r="HK355" s="2"/>
      <c r="HL355" s="2"/>
      <c r="HM355" s="2" t="s">
        <v>6</v>
      </c>
      <c r="HN355" s="2" t="s">
        <v>6</v>
      </c>
      <c r="HO355" s="2" t="s">
        <v>6</v>
      </c>
      <c r="HP355" s="2" t="s">
        <v>6</v>
      </c>
      <c r="HQ355" s="2" t="s">
        <v>6</v>
      </c>
      <c r="HR355" s="2"/>
      <c r="HS355" s="2"/>
      <c r="HT355" s="2"/>
      <c r="HU355" s="2"/>
      <c r="HV355" s="2"/>
      <c r="HW355" s="2"/>
      <c r="HX355" s="2"/>
      <c r="HY355" s="2"/>
      <c r="HZ355" s="2"/>
      <c r="IA355" s="2"/>
      <c r="IB355" s="2"/>
      <c r="IC355" s="2"/>
      <c r="ID355" s="2"/>
      <c r="IE355" s="2"/>
      <c r="IF355" s="2">
        <v>-1</v>
      </c>
      <c r="IG355" s="2"/>
      <c r="IH355" s="2"/>
      <c r="II355" s="2"/>
      <c r="IJ355" s="2"/>
      <c r="IK355" s="2">
        <v>0</v>
      </c>
      <c r="IL355" s="2"/>
      <c r="IM355" s="2"/>
      <c r="IN355" s="2"/>
      <c r="IO355" s="2"/>
      <c r="IP355" s="2"/>
      <c r="IQ355" s="2"/>
      <c r="IR355" s="2"/>
      <c r="IS355" s="2"/>
      <c r="IT355" s="2"/>
      <c r="IU355" s="2"/>
    </row>
    <row r="356" spans="1:255" x14ac:dyDescent="0.2">
      <c r="A356">
        <v>18</v>
      </c>
      <c r="B356">
        <v>1</v>
      </c>
      <c r="C356">
        <v>597</v>
      </c>
      <c r="E356" t="s">
        <v>479</v>
      </c>
      <c r="F356" t="e">
        <f>'2.Лок.смета.и.Акт'!#REF!</f>
        <v>#REF!</v>
      </c>
      <c r="G356" t="s">
        <v>305</v>
      </c>
      <c r="H356" t="s">
        <v>63</v>
      </c>
      <c r="I356">
        <f>I346*J356</f>
        <v>3.5400000000000001E-2</v>
      </c>
      <c r="J356">
        <v>0.68076923076923079</v>
      </c>
      <c r="K356">
        <v>0.68076899999999996</v>
      </c>
      <c r="O356">
        <f t="shared" si="375"/>
        <v>4614</v>
      </c>
      <c r="P356">
        <f t="shared" si="376"/>
        <v>4614</v>
      </c>
      <c r="Q356">
        <f t="shared" si="377"/>
        <v>0</v>
      </c>
      <c r="R356">
        <f t="shared" si="378"/>
        <v>0</v>
      </c>
      <c r="S356">
        <f t="shared" si="379"/>
        <v>0</v>
      </c>
      <c r="T356">
        <f t="shared" si="380"/>
        <v>0</v>
      </c>
      <c r="U356">
        <f t="shared" si="381"/>
        <v>0</v>
      </c>
      <c r="V356">
        <f t="shared" si="382"/>
        <v>0</v>
      </c>
      <c r="W356">
        <f t="shared" si="383"/>
        <v>0</v>
      </c>
      <c r="X356">
        <f t="shared" si="384"/>
        <v>0</v>
      </c>
      <c r="Y356">
        <f t="shared" si="385"/>
        <v>0</v>
      </c>
      <c r="AA356">
        <v>86295184</v>
      </c>
      <c r="AB356">
        <f t="shared" si="386"/>
        <v>17242.45</v>
      </c>
      <c r="AC356">
        <f t="shared" si="407"/>
        <v>17242.45</v>
      </c>
      <c r="AD356">
        <f t="shared" si="370"/>
        <v>0</v>
      </c>
      <c r="AE356">
        <f t="shared" si="371"/>
        <v>0</v>
      </c>
      <c r="AF356">
        <f t="shared" si="372"/>
        <v>0</v>
      </c>
      <c r="AG356">
        <f t="shared" si="387"/>
        <v>0</v>
      </c>
      <c r="AH356">
        <f t="shared" si="373"/>
        <v>0</v>
      </c>
      <c r="AI356">
        <f t="shared" si="374"/>
        <v>0</v>
      </c>
      <c r="AJ356">
        <f t="shared" si="388"/>
        <v>0</v>
      </c>
      <c r="AK356">
        <v>17242.45</v>
      </c>
      <c r="AL356">
        <v>17242.45</v>
      </c>
      <c r="AM356">
        <v>0</v>
      </c>
      <c r="AN356">
        <v>0</v>
      </c>
      <c r="AO356">
        <v>0</v>
      </c>
      <c r="AP356">
        <v>0</v>
      </c>
      <c r="AQ356">
        <v>0</v>
      </c>
      <c r="AR356">
        <v>0</v>
      </c>
      <c r="AS356">
        <v>0</v>
      </c>
      <c r="AT356">
        <v>0</v>
      </c>
      <c r="AU356">
        <v>0</v>
      </c>
      <c r="AV356">
        <v>1</v>
      </c>
      <c r="AW356">
        <v>1</v>
      </c>
      <c r="AZ356">
        <v>1</v>
      </c>
      <c r="BA356">
        <v>1</v>
      </c>
      <c r="BB356">
        <v>1</v>
      </c>
      <c r="BC356">
        <v>7.56</v>
      </c>
      <c r="BD356" t="s">
        <v>6</v>
      </c>
      <c r="BE356" t="s">
        <v>6</v>
      </c>
      <c r="BF356" t="s">
        <v>6</v>
      </c>
      <c r="BG356" t="s">
        <v>6</v>
      </c>
      <c r="BH356">
        <v>3</v>
      </c>
      <c r="BI356">
        <v>1</v>
      </c>
      <c r="BJ356" t="s">
        <v>306</v>
      </c>
      <c r="BM356">
        <v>500003</v>
      </c>
      <c r="BN356">
        <v>0</v>
      </c>
      <c r="BO356" t="s">
        <v>6</v>
      </c>
      <c r="BP356">
        <v>0</v>
      </c>
      <c r="BQ356">
        <v>22</v>
      </c>
      <c r="BR356">
        <v>0</v>
      </c>
      <c r="BS356">
        <v>1</v>
      </c>
      <c r="BT356">
        <v>1</v>
      </c>
      <c r="BU356">
        <v>1</v>
      </c>
      <c r="BV356">
        <v>1</v>
      </c>
      <c r="BW356">
        <v>1</v>
      </c>
      <c r="BX356">
        <v>1</v>
      </c>
      <c r="BY356" t="s">
        <v>6</v>
      </c>
      <c r="BZ356">
        <v>0</v>
      </c>
      <c r="CA356">
        <v>0</v>
      </c>
      <c r="CB356" t="s">
        <v>6</v>
      </c>
      <c r="CE356">
        <v>0</v>
      </c>
      <c r="CF356">
        <v>0</v>
      </c>
      <c r="CG356">
        <v>0</v>
      </c>
      <c r="CM356">
        <v>0</v>
      </c>
      <c r="CN356" t="s">
        <v>6</v>
      </c>
      <c r="CO356">
        <v>0</v>
      </c>
      <c r="CP356">
        <f t="shared" si="389"/>
        <v>4614</v>
      </c>
      <c r="CQ356">
        <f t="shared" si="390"/>
        <v>130352.92200000001</v>
      </c>
      <c r="CR356">
        <f t="shared" si="391"/>
        <v>0</v>
      </c>
      <c r="CS356">
        <f t="shared" si="392"/>
        <v>0</v>
      </c>
      <c r="CT356">
        <f t="shared" si="393"/>
        <v>0</v>
      </c>
      <c r="CU356">
        <f t="shared" si="394"/>
        <v>0</v>
      </c>
      <c r="CV356">
        <f t="shared" si="395"/>
        <v>0</v>
      </c>
      <c r="CW356">
        <f t="shared" si="396"/>
        <v>0</v>
      </c>
      <c r="CX356">
        <f t="shared" si="397"/>
        <v>0</v>
      </c>
      <c r="CY356">
        <f>(S356+R356)*(BZ356/100)</f>
        <v>0</v>
      </c>
      <c r="CZ356">
        <f>(S356+R356)*(CA356/100)</f>
        <v>0</v>
      </c>
      <c r="DC356" t="s">
        <v>6</v>
      </c>
      <c r="DD356" t="s">
        <v>6</v>
      </c>
      <c r="DE356" t="s">
        <v>6</v>
      </c>
      <c r="DF356" t="s">
        <v>6</v>
      </c>
      <c r="DG356" t="s">
        <v>6</v>
      </c>
      <c r="DH356" t="s">
        <v>6</v>
      </c>
      <c r="DI356" t="s">
        <v>6</v>
      </c>
      <c r="DJ356" t="s">
        <v>6</v>
      </c>
      <c r="DK356" t="s">
        <v>6</v>
      </c>
      <c r="DL356" t="s">
        <v>6</v>
      </c>
      <c r="DM356" t="s">
        <v>6</v>
      </c>
      <c r="DN356">
        <v>0</v>
      </c>
      <c r="DO356">
        <v>0</v>
      </c>
      <c r="DP356">
        <v>1</v>
      </c>
      <c r="DQ356">
        <v>1</v>
      </c>
      <c r="DU356">
        <v>1009</v>
      </c>
      <c r="DV356" t="s">
        <v>63</v>
      </c>
      <c r="DW356" t="e">
        <f>'2.Лок.смета.и.Акт'!#REF!</f>
        <v>#REF!</v>
      </c>
      <c r="DX356">
        <v>1000</v>
      </c>
      <c r="DZ356" t="s">
        <v>6</v>
      </c>
      <c r="EA356" t="s">
        <v>6</v>
      </c>
      <c r="EB356" t="s">
        <v>6</v>
      </c>
      <c r="EC356" t="s">
        <v>6</v>
      </c>
      <c r="EE356">
        <v>54938783</v>
      </c>
      <c r="EF356">
        <v>22</v>
      </c>
      <c r="EG356" t="s">
        <v>45</v>
      </c>
      <c r="EH356">
        <v>0</v>
      </c>
      <c r="EI356" t="s">
        <v>6</v>
      </c>
      <c r="EJ356">
        <v>1</v>
      </c>
      <c r="EK356">
        <v>500003</v>
      </c>
      <c r="EL356" t="s">
        <v>46</v>
      </c>
      <c r="EM356" t="s">
        <v>47</v>
      </c>
      <c r="EO356" t="s">
        <v>6</v>
      </c>
      <c r="EQ356">
        <v>0</v>
      </c>
      <c r="ER356">
        <v>124406.33</v>
      </c>
      <c r="ES356">
        <v>17242.45</v>
      </c>
      <c r="ET356">
        <v>0</v>
      </c>
      <c r="EU356">
        <v>0</v>
      </c>
      <c r="EV356">
        <v>0</v>
      </c>
      <c r="EW356">
        <v>0</v>
      </c>
      <c r="EX356">
        <v>0</v>
      </c>
      <c r="EZ356">
        <v>5</v>
      </c>
      <c r="FC356">
        <v>0</v>
      </c>
      <c r="FD356">
        <v>18</v>
      </c>
      <c r="FF356">
        <v>124406.33</v>
      </c>
      <c r="FQ356">
        <v>0</v>
      </c>
      <c r="FR356">
        <f t="shared" si="398"/>
        <v>0</v>
      </c>
      <c r="FS356">
        <v>0</v>
      </c>
      <c r="FX356">
        <v>0</v>
      </c>
      <c r="FY356">
        <v>0</v>
      </c>
      <c r="GA356" t="s">
        <v>307</v>
      </c>
      <c r="GD356">
        <v>1</v>
      </c>
      <c r="GF356">
        <v>1791847805</v>
      </c>
      <c r="GG356">
        <v>2</v>
      </c>
      <c r="GH356">
        <v>3</v>
      </c>
      <c r="GI356">
        <v>5</v>
      </c>
      <c r="GJ356">
        <v>0</v>
      </c>
      <c r="GK356">
        <v>0</v>
      </c>
      <c r="GL356">
        <f t="shared" si="399"/>
        <v>0</v>
      </c>
      <c r="GM356">
        <f t="shared" si="400"/>
        <v>4614</v>
      </c>
      <c r="GN356">
        <f t="shared" si="401"/>
        <v>4614</v>
      </c>
      <c r="GO356">
        <f t="shared" si="402"/>
        <v>0</v>
      </c>
      <c r="GP356">
        <f t="shared" si="403"/>
        <v>0</v>
      </c>
      <c r="GR356">
        <v>1</v>
      </c>
      <c r="GS356">
        <v>1</v>
      </c>
      <c r="GT356">
        <v>0</v>
      </c>
      <c r="GU356" t="s">
        <v>6</v>
      </c>
      <c r="GV356">
        <f t="shared" si="406"/>
        <v>0</v>
      </c>
      <c r="GW356">
        <v>1</v>
      </c>
      <c r="GX356">
        <f t="shared" si="404"/>
        <v>0</v>
      </c>
      <c r="HA356">
        <v>0</v>
      </c>
      <c r="HB356">
        <v>0</v>
      </c>
      <c r="HC356">
        <f t="shared" si="405"/>
        <v>0</v>
      </c>
      <c r="HE356" t="s">
        <v>38</v>
      </c>
      <c r="HF356" t="s">
        <v>201</v>
      </c>
      <c r="HM356" t="s">
        <v>6</v>
      </c>
      <c r="HN356" t="s">
        <v>6</v>
      </c>
      <c r="HO356" t="s">
        <v>6</v>
      </c>
      <c r="HP356" t="s">
        <v>6</v>
      </c>
      <c r="HQ356" t="s">
        <v>6</v>
      </c>
      <c r="IF356">
        <v>-1</v>
      </c>
      <c r="IK356">
        <v>0</v>
      </c>
    </row>
    <row r="357" spans="1:255" x14ac:dyDescent="0.2">
      <c r="A357" s="2">
        <v>18</v>
      </c>
      <c r="B357" s="2">
        <v>1</v>
      </c>
      <c r="C357" s="2">
        <v>583</v>
      </c>
      <c r="D357" s="2"/>
      <c r="E357" s="2" t="s">
        <v>480</v>
      </c>
      <c r="F357" s="2" t="s">
        <v>309</v>
      </c>
      <c r="G357" s="2" t="s">
        <v>310</v>
      </c>
      <c r="H357" s="2" t="s">
        <v>63</v>
      </c>
      <c r="I357" s="2">
        <f>I345*J357</f>
        <v>1.6709999999999999E-2</v>
      </c>
      <c r="J357" s="216">
        <f>'5.Ведомость_списания'!F171</f>
        <v>0.32134615384615384</v>
      </c>
      <c r="K357" s="2">
        <v>0.32134600000000002</v>
      </c>
      <c r="L357" s="2"/>
      <c r="M357" s="2"/>
      <c r="N357" s="2"/>
      <c r="O357" s="2">
        <f t="shared" si="375"/>
        <v>259</v>
      </c>
      <c r="P357" s="2">
        <f t="shared" si="376"/>
        <v>259</v>
      </c>
      <c r="Q357" s="2">
        <f t="shared" si="377"/>
        <v>0</v>
      </c>
      <c r="R357" s="2">
        <f t="shared" si="378"/>
        <v>0</v>
      </c>
      <c r="S357" s="2">
        <f t="shared" si="379"/>
        <v>0</v>
      </c>
      <c r="T357" s="2">
        <f t="shared" si="380"/>
        <v>0</v>
      </c>
      <c r="U357" s="2">
        <f t="shared" si="381"/>
        <v>0</v>
      </c>
      <c r="V357" s="2">
        <f t="shared" si="382"/>
        <v>0</v>
      </c>
      <c r="W357" s="2">
        <f t="shared" si="383"/>
        <v>0</v>
      </c>
      <c r="X357" s="2">
        <f t="shared" si="384"/>
        <v>0</v>
      </c>
      <c r="Y357" s="2">
        <f t="shared" si="385"/>
        <v>0</v>
      </c>
      <c r="Z357" s="2"/>
      <c r="AA357" s="2">
        <v>86295183</v>
      </c>
      <c r="AB357" s="2">
        <f t="shared" si="386"/>
        <v>15489.46</v>
      </c>
      <c r="AC357" s="2">
        <f t="shared" si="407"/>
        <v>15489.46</v>
      </c>
      <c r="AD357" s="2">
        <f t="shared" si="370"/>
        <v>0</v>
      </c>
      <c r="AE357" s="2">
        <f t="shared" si="371"/>
        <v>0</v>
      </c>
      <c r="AF357" s="2">
        <f t="shared" si="372"/>
        <v>0</v>
      </c>
      <c r="AG357" s="2">
        <f t="shared" si="387"/>
        <v>0</v>
      </c>
      <c r="AH357" s="2">
        <f t="shared" si="373"/>
        <v>0</v>
      </c>
      <c r="AI357" s="2">
        <f t="shared" si="374"/>
        <v>0</v>
      </c>
      <c r="AJ357" s="2">
        <f t="shared" si="388"/>
        <v>0</v>
      </c>
      <c r="AK357" s="2">
        <v>15489.46</v>
      </c>
      <c r="AL357" s="110">
        <f>'1.Лок.смета.и.Акт'!F668</f>
        <v>15489.46</v>
      </c>
      <c r="AM357" s="2">
        <v>0</v>
      </c>
      <c r="AN357" s="2">
        <v>0</v>
      </c>
      <c r="AO357" s="2">
        <v>0</v>
      </c>
      <c r="AP357" s="2">
        <v>0</v>
      </c>
      <c r="AQ357" s="2">
        <v>0</v>
      </c>
      <c r="AR357" s="2">
        <v>0</v>
      </c>
      <c r="AS357" s="2">
        <v>0</v>
      </c>
      <c r="AT357" s="2">
        <v>0</v>
      </c>
      <c r="AU357" s="2">
        <v>0</v>
      </c>
      <c r="AV357" s="2">
        <v>1</v>
      </c>
      <c r="AW357" s="2">
        <v>1</v>
      </c>
      <c r="AX357" s="2"/>
      <c r="AY357" s="2"/>
      <c r="AZ357" s="2">
        <v>1</v>
      </c>
      <c r="BA357" s="2">
        <v>1</v>
      </c>
      <c r="BB357" s="2">
        <v>1</v>
      </c>
      <c r="BC357" s="2">
        <v>1</v>
      </c>
      <c r="BD357" s="2" t="s">
        <v>6</v>
      </c>
      <c r="BE357" s="2" t="s">
        <v>6</v>
      </c>
      <c r="BF357" s="2" t="s">
        <v>6</v>
      </c>
      <c r="BG357" s="2" t="s">
        <v>6</v>
      </c>
      <c r="BH357" s="2">
        <v>3</v>
      </c>
      <c r="BI357" s="2">
        <v>1</v>
      </c>
      <c r="BJ357" s="2" t="s">
        <v>311</v>
      </c>
      <c r="BK357" s="2"/>
      <c r="BL357" s="2"/>
      <c r="BM357" s="2">
        <v>500003</v>
      </c>
      <c r="BN357" s="2">
        <v>0</v>
      </c>
      <c r="BO357" s="2" t="s">
        <v>6</v>
      </c>
      <c r="BP357" s="2">
        <v>0</v>
      </c>
      <c r="BQ357" s="2">
        <v>22</v>
      </c>
      <c r="BR357" s="2">
        <v>0</v>
      </c>
      <c r="BS357" s="2">
        <v>1</v>
      </c>
      <c r="BT357" s="2">
        <v>1</v>
      </c>
      <c r="BU357" s="2">
        <v>1</v>
      </c>
      <c r="BV357" s="2">
        <v>1</v>
      </c>
      <c r="BW357" s="2">
        <v>1</v>
      </c>
      <c r="BX357" s="2">
        <v>1</v>
      </c>
      <c r="BY357" s="2" t="s">
        <v>6</v>
      </c>
      <c r="BZ357" s="2">
        <v>0</v>
      </c>
      <c r="CA357" s="2">
        <v>0</v>
      </c>
      <c r="CB357" s="2" t="s">
        <v>6</v>
      </c>
      <c r="CC357" s="2"/>
      <c r="CD357" s="2"/>
      <c r="CE357" s="2">
        <v>0</v>
      </c>
      <c r="CF357" s="2">
        <v>0</v>
      </c>
      <c r="CG357" s="2">
        <v>0</v>
      </c>
      <c r="CH357" s="2"/>
      <c r="CI357" s="2"/>
      <c r="CJ357" s="2"/>
      <c r="CK357" s="2"/>
      <c r="CL357" s="2"/>
      <c r="CM357" s="2">
        <v>0</v>
      </c>
      <c r="CN357" s="2" t="s">
        <v>6</v>
      </c>
      <c r="CO357" s="2">
        <v>0</v>
      </c>
      <c r="CP357" s="2">
        <f t="shared" si="389"/>
        <v>259</v>
      </c>
      <c r="CQ357" s="2">
        <f t="shared" si="390"/>
        <v>15489.46</v>
      </c>
      <c r="CR357" s="2">
        <f t="shared" si="391"/>
        <v>0</v>
      </c>
      <c r="CS357" s="2">
        <f t="shared" si="392"/>
        <v>0</v>
      </c>
      <c r="CT357" s="2">
        <f t="shared" si="393"/>
        <v>0</v>
      </c>
      <c r="CU357" s="2">
        <f t="shared" si="394"/>
        <v>0</v>
      </c>
      <c r="CV357" s="2">
        <f t="shared" si="395"/>
        <v>0</v>
      </c>
      <c r="CW357" s="2">
        <f t="shared" si="396"/>
        <v>0</v>
      </c>
      <c r="CX357" s="2">
        <f t="shared" si="397"/>
        <v>0</v>
      </c>
      <c r="CY357" s="2">
        <f>(((S357+(R357*IF(0,0,1)))*AT357)/100)</f>
        <v>0</v>
      </c>
      <c r="CZ357" s="2">
        <f>(((S357+(R357*IF(0,0,1)))*AU357)/100)</f>
        <v>0</v>
      </c>
      <c r="DA357" s="2"/>
      <c r="DB357" s="2"/>
      <c r="DC357" s="2" t="s">
        <v>6</v>
      </c>
      <c r="DD357" s="2" t="s">
        <v>6</v>
      </c>
      <c r="DE357" s="2" t="s">
        <v>6</v>
      </c>
      <c r="DF357" s="2" t="s">
        <v>6</v>
      </c>
      <c r="DG357" s="2" t="s">
        <v>6</v>
      </c>
      <c r="DH357" s="2" t="s">
        <v>6</v>
      </c>
      <c r="DI357" s="2" t="s">
        <v>6</v>
      </c>
      <c r="DJ357" s="2" t="s">
        <v>6</v>
      </c>
      <c r="DK357" s="2" t="s">
        <v>6</v>
      </c>
      <c r="DL357" s="2" t="s">
        <v>6</v>
      </c>
      <c r="DM357" s="2" t="s">
        <v>6</v>
      </c>
      <c r="DN357" s="2">
        <v>0</v>
      </c>
      <c r="DO357" s="2">
        <v>0</v>
      </c>
      <c r="DP357" s="2">
        <v>1</v>
      </c>
      <c r="DQ357" s="2">
        <v>1</v>
      </c>
      <c r="DR357" s="2"/>
      <c r="DS357" s="2"/>
      <c r="DT357" s="2"/>
      <c r="DU357" s="2">
        <v>1009</v>
      </c>
      <c r="DV357" s="2" t="s">
        <v>63</v>
      </c>
      <c r="DW357" s="2" t="s">
        <v>63</v>
      </c>
      <c r="DX357" s="2">
        <v>1000</v>
      </c>
      <c r="DY357" s="2"/>
      <c r="DZ357" s="2" t="s">
        <v>6</v>
      </c>
      <c r="EA357" s="2" t="s">
        <v>6</v>
      </c>
      <c r="EB357" s="2" t="s">
        <v>6</v>
      </c>
      <c r="EC357" s="2" t="s">
        <v>6</v>
      </c>
      <c r="ED357" s="2"/>
      <c r="EE357" s="2">
        <v>54938783</v>
      </c>
      <c r="EF357" s="2">
        <v>22</v>
      </c>
      <c r="EG357" s="2" t="s">
        <v>45</v>
      </c>
      <c r="EH357" s="2">
        <v>0</v>
      </c>
      <c r="EI357" s="2" t="s">
        <v>6</v>
      </c>
      <c r="EJ357" s="2">
        <v>1</v>
      </c>
      <c r="EK357" s="2">
        <v>500003</v>
      </c>
      <c r="EL357" s="2" t="s">
        <v>46</v>
      </c>
      <c r="EM357" s="2" t="s">
        <v>47</v>
      </c>
      <c r="EN357" s="2"/>
      <c r="EO357" s="2" t="s">
        <v>6</v>
      </c>
      <c r="EP357" s="2"/>
      <c r="EQ357" s="2">
        <v>0</v>
      </c>
      <c r="ER357" s="2">
        <v>15489.46</v>
      </c>
      <c r="ES357" s="110">
        <f>'1.Лок.смета.и.Акт'!F668</f>
        <v>15489.46</v>
      </c>
      <c r="ET357" s="2">
        <v>0</v>
      </c>
      <c r="EU357" s="2">
        <v>0</v>
      </c>
      <c r="EV357" s="2">
        <v>0</v>
      </c>
      <c r="EW357" s="2">
        <v>0</v>
      </c>
      <c r="EX357" s="2">
        <v>0</v>
      </c>
      <c r="EY357" s="2"/>
      <c r="EZ357" s="2"/>
      <c r="FA357" s="2"/>
      <c r="FB357" s="2"/>
      <c r="FC357" s="2"/>
      <c r="FD357" s="2"/>
      <c r="FE357" s="2"/>
      <c r="FF357" s="2"/>
      <c r="FG357" s="2"/>
      <c r="FH357" s="2"/>
      <c r="FI357" s="2"/>
      <c r="FJ357" s="2"/>
      <c r="FK357" s="2"/>
      <c r="FL357" s="2"/>
      <c r="FM357" s="2"/>
      <c r="FN357" s="2"/>
      <c r="FO357" s="2"/>
      <c r="FP357" s="2"/>
      <c r="FQ357" s="2">
        <v>0</v>
      </c>
      <c r="FR357" s="2">
        <f t="shared" si="398"/>
        <v>0</v>
      </c>
      <c r="FS357" s="2">
        <v>0</v>
      </c>
      <c r="FT357" s="2"/>
      <c r="FU357" s="2"/>
      <c r="FV357" s="2"/>
      <c r="FW357" s="2"/>
      <c r="FX357" s="2">
        <v>0</v>
      </c>
      <c r="FY357" s="2">
        <v>0</v>
      </c>
      <c r="FZ357" s="2"/>
      <c r="GA357" s="2" t="s">
        <v>6</v>
      </c>
      <c r="GB357" s="2"/>
      <c r="GC357" s="2"/>
      <c r="GD357" s="2">
        <v>1</v>
      </c>
      <c r="GE357" s="2"/>
      <c r="GF357" s="2">
        <v>-736063391</v>
      </c>
      <c r="GG357" s="2">
        <v>2</v>
      </c>
      <c r="GH357" s="2">
        <v>2</v>
      </c>
      <c r="GI357" s="2">
        <v>-2</v>
      </c>
      <c r="GJ357" s="2">
        <v>0</v>
      </c>
      <c r="GK357" s="2">
        <v>0</v>
      </c>
      <c r="GL357" s="2">
        <f t="shared" si="399"/>
        <v>0</v>
      </c>
      <c r="GM357" s="2">
        <f t="shared" si="400"/>
        <v>259</v>
      </c>
      <c r="GN357" s="2">
        <f t="shared" si="401"/>
        <v>259</v>
      </c>
      <c r="GO357" s="2">
        <f t="shared" si="402"/>
        <v>0</v>
      </c>
      <c r="GP357" s="2">
        <f t="shared" si="403"/>
        <v>0</v>
      </c>
      <c r="GQ357" s="2"/>
      <c r="GR357" s="2">
        <v>0</v>
      </c>
      <c r="GS357" s="2">
        <v>2</v>
      </c>
      <c r="GT357" s="2">
        <v>0</v>
      </c>
      <c r="GU357" s="2" t="s">
        <v>6</v>
      </c>
      <c r="GV357" s="2">
        <f t="shared" si="406"/>
        <v>0</v>
      </c>
      <c r="GW357" s="2">
        <v>1</v>
      </c>
      <c r="GX357" s="2">
        <f t="shared" si="404"/>
        <v>0</v>
      </c>
      <c r="GY357" s="2"/>
      <c r="GZ357" s="2"/>
      <c r="HA357" s="2">
        <v>0</v>
      </c>
      <c r="HB357" s="2">
        <v>0</v>
      </c>
      <c r="HC357" s="2">
        <f t="shared" si="405"/>
        <v>0</v>
      </c>
      <c r="HD357" s="2"/>
      <c r="HE357" s="2" t="s">
        <v>6</v>
      </c>
      <c r="HF357" s="2" t="s">
        <v>6</v>
      </c>
      <c r="HG357" s="2"/>
      <c r="HH357" s="2"/>
      <c r="HI357" s="2"/>
      <c r="HJ357" s="2"/>
      <c r="HK357" s="2"/>
      <c r="HL357" s="2"/>
      <c r="HM357" s="2" t="s">
        <v>6</v>
      </c>
      <c r="HN357" s="2" t="s">
        <v>6</v>
      </c>
      <c r="HO357" s="2" t="s">
        <v>6</v>
      </c>
      <c r="HP357" s="2" t="s">
        <v>6</v>
      </c>
      <c r="HQ357" s="2" t="s">
        <v>6</v>
      </c>
      <c r="HR357" s="2"/>
      <c r="HS357" s="2"/>
      <c r="HT357" s="2"/>
      <c r="HU357" s="2"/>
      <c r="HV357" s="2"/>
      <c r="HW357" s="2"/>
      <c r="HX357" s="2"/>
      <c r="HY357" s="2"/>
      <c r="HZ357" s="2"/>
      <c r="IA357" s="2"/>
      <c r="IB357" s="2"/>
      <c r="IC357" s="2"/>
      <c r="ID357" s="2"/>
      <c r="IE357" s="2"/>
      <c r="IF357" s="2">
        <v>-1</v>
      </c>
      <c r="IG357" s="2"/>
      <c r="IH357" s="2"/>
      <c r="II357" s="2"/>
      <c r="IJ357" s="2"/>
      <c r="IK357" s="2">
        <v>0</v>
      </c>
      <c r="IL357" s="2"/>
      <c r="IM357" s="2"/>
      <c r="IN357" s="2"/>
      <c r="IO357" s="2"/>
      <c r="IP357" s="2"/>
      <c r="IQ357" s="2"/>
      <c r="IR357" s="2"/>
      <c r="IS357" s="2"/>
      <c r="IT357" s="2"/>
      <c r="IU357" s="2"/>
    </row>
    <row r="358" spans="1:255" x14ac:dyDescent="0.2">
      <c r="A358">
        <v>18</v>
      </c>
      <c r="B358">
        <v>1</v>
      </c>
      <c r="C358">
        <v>598</v>
      </c>
      <c r="E358" t="s">
        <v>480</v>
      </c>
      <c r="F358" t="e">
        <f>'2.Лок.смета.и.Акт'!#REF!</f>
        <v>#REF!</v>
      </c>
      <c r="G358" t="s">
        <v>310</v>
      </c>
      <c r="H358" t="s">
        <v>63</v>
      </c>
      <c r="I358">
        <f>I346*J358</f>
        <v>1.6709999999999999E-2</v>
      </c>
      <c r="J358">
        <v>0.32134615384615384</v>
      </c>
      <c r="K358">
        <v>0.32134600000000002</v>
      </c>
      <c r="O358">
        <f t="shared" si="375"/>
        <v>2205</v>
      </c>
      <c r="P358">
        <f t="shared" si="376"/>
        <v>2205</v>
      </c>
      <c r="Q358">
        <f t="shared" si="377"/>
        <v>0</v>
      </c>
      <c r="R358">
        <f t="shared" si="378"/>
        <v>0</v>
      </c>
      <c r="S358">
        <f t="shared" si="379"/>
        <v>0</v>
      </c>
      <c r="T358">
        <f t="shared" si="380"/>
        <v>0</v>
      </c>
      <c r="U358">
        <f t="shared" si="381"/>
        <v>0</v>
      </c>
      <c r="V358">
        <f t="shared" si="382"/>
        <v>0</v>
      </c>
      <c r="W358">
        <f t="shared" si="383"/>
        <v>0</v>
      </c>
      <c r="X358">
        <f t="shared" si="384"/>
        <v>0</v>
      </c>
      <c r="Y358">
        <f t="shared" si="385"/>
        <v>0</v>
      </c>
      <c r="AA358">
        <v>86295184</v>
      </c>
      <c r="AB358">
        <f t="shared" si="386"/>
        <v>17451.32</v>
      </c>
      <c r="AC358">
        <f t="shared" si="407"/>
        <v>17451.32</v>
      </c>
      <c r="AD358">
        <f t="shared" si="370"/>
        <v>0</v>
      </c>
      <c r="AE358">
        <f t="shared" si="371"/>
        <v>0</v>
      </c>
      <c r="AF358">
        <f t="shared" si="372"/>
        <v>0</v>
      </c>
      <c r="AG358">
        <f t="shared" si="387"/>
        <v>0</v>
      </c>
      <c r="AH358">
        <f t="shared" si="373"/>
        <v>0</v>
      </c>
      <c r="AI358">
        <f t="shared" si="374"/>
        <v>0</v>
      </c>
      <c r="AJ358">
        <f t="shared" si="388"/>
        <v>0</v>
      </c>
      <c r="AK358">
        <v>17451.32</v>
      </c>
      <c r="AL358">
        <v>17451.32</v>
      </c>
      <c r="AM358">
        <v>0</v>
      </c>
      <c r="AN358">
        <v>0</v>
      </c>
      <c r="AO358">
        <v>0</v>
      </c>
      <c r="AP358">
        <v>0</v>
      </c>
      <c r="AQ358">
        <v>0</v>
      </c>
      <c r="AR358">
        <v>0</v>
      </c>
      <c r="AS358">
        <v>0</v>
      </c>
      <c r="AT358">
        <v>0</v>
      </c>
      <c r="AU358">
        <v>0</v>
      </c>
      <c r="AV358">
        <v>1</v>
      </c>
      <c r="AW358">
        <v>1</v>
      </c>
      <c r="AZ358">
        <v>1</v>
      </c>
      <c r="BA358">
        <v>1</v>
      </c>
      <c r="BB358">
        <v>1</v>
      </c>
      <c r="BC358">
        <v>7.56</v>
      </c>
      <c r="BD358" t="s">
        <v>6</v>
      </c>
      <c r="BE358" t="s">
        <v>6</v>
      </c>
      <c r="BF358" t="s">
        <v>6</v>
      </c>
      <c r="BG358" t="s">
        <v>6</v>
      </c>
      <c r="BH358">
        <v>3</v>
      </c>
      <c r="BI358">
        <v>1</v>
      </c>
      <c r="BJ358" t="s">
        <v>311</v>
      </c>
      <c r="BM358">
        <v>500003</v>
      </c>
      <c r="BN358">
        <v>0</v>
      </c>
      <c r="BO358" t="s">
        <v>6</v>
      </c>
      <c r="BP358">
        <v>0</v>
      </c>
      <c r="BQ358">
        <v>22</v>
      </c>
      <c r="BR358">
        <v>0</v>
      </c>
      <c r="BS358">
        <v>1</v>
      </c>
      <c r="BT358">
        <v>1</v>
      </c>
      <c r="BU358">
        <v>1</v>
      </c>
      <c r="BV358">
        <v>1</v>
      </c>
      <c r="BW358">
        <v>1</v>
      </c>
      <c r="BX358">
        <v>1</v>
      </c>
      <c r="BY358" t="s">
        <v>6</v>
      </c>
      <c r="BZ358">
        <v>0</v>
      </c>
      <c r="CA358">
        <v>0</v>
      </c>
      <c r="CB358" t="s">
        <v>6</v>
      </c>
      <c r="CE358">
        <v>0</v>
      </c>
      <c r="CF358">
        <v>0</v>
      </c>
      <c r="CG358">
        <v>0</v>
      </c>
      <c r="CM358">
        <v>0</v>
      </c>
      <c r="CN358" t="s">
        <v>6</v>
      </c>
      <c r="CO358">
        <v>0</v>
      </c>
      <c r="CP358">
        <f t="shared" si="389"/>
        <v>2205</v>
      </c>
      <c r="CQ358">
        <f t="shared" si="390"/>
        <v>131931.9792</v>
      </c>
      <c r="CR358">
        <f t="shared" si="391"/>
        <v>0</v>
      </c>
      <c r="CS358">
        <f t="shared" si="392"/>
        <v>0</v>
      </c>
      <c r="CT358">
        <f t="shared" si="393"/>
        <v>0</v>
      </c>
      <c r="CU358">
        <f t="shared" si="394"/>
        <v>0</v>
      </c>
      <c r="CV358">
        <f t="shared" si="395"/>
        <v>0</v>
      </c>
      <c r="CW358">
        <f t="shared" si="396"/>
        <v>0</v>
      </c>
      <c r="CX358">
        <f t="shared" si="397"/>
        <v>0</v>
      </c>
      <c r="CY358">
        <f>(S358+R358)*(BZ358/100)</f>
        <v>0</v>
      </c>
      <c r="CZ358">
        <f>(S358+R358)*(CA358/100)</f>
        <v>0</v>
      </c>
      <c r="DC358" t="s">
        <v>6</v>
      </c>
      <c r="DD358" t="s">
        <v>6</v>
      </c>
      <c r="DE358" t="s">
        <v>6</v>
      </c>
      <c r="DF358" t="s">
        <v>6</v>
      </c>
      <c r="DG358" t="s">
        <v>6</v>
      </c>
      <c r="DH358" t="s">
        <v>6</v>
      </c>
      <c r="DI358" t="s">
        <v>6</v>
      </c>
      <c r="DJ358" t="s">
        <v>6</v>
      </c>
      <c r="DK358" t="s">
        <v>6</v>
      </c>
      <c r="DL358" t="s">
        <v>6</v>
      </c>
      <c r="DM358" t="s">
        <v>6</v>
      </c>
      <c r="DN358">
        <v>0</v>
      </c>
      <c r="DO358">
        <v>0</v>
      </c>
      <c r="DP358">
        <v>1</v>
      </c>
      <c r="DQ358">
        <v>1</v>
      </c>
      <c r="DU358">
        <v>1009</v>
      </c>
      <c r="DV358" t="s">
        <v>63</v>
      </c>
      <c r="DW358" t="e">
        <f>'2.Лок.смета.и.Акт'!#REF!</f>
        <v>#REF!</v>
      </c>
      <c r="DX358">
        <v>1000</v>
      </c>
      <c r="DZ358" t="s">
        <v>6</v>
      </c>
      <c r="EA358" t="s">
        <v>6</v>
      </c>
      <c r="EB358" t="s">
        <v>6</v>
      </c>
      <c r="EC358" t="s">
        <v>6</v>
      </c>
      <c r="EE358">
        <v>54938783</v>
      </c>
      <c r="EF358">
        <v>22</v>
      </c>
      <c r="EG358" t="s">
        <v>45</v>
      </c>
      <c r="EH358">
        <v>0</v>
      </c>
      <c r="EI358" t="s">
        <v>6</v>
      </c>
      <c r="EJ358">
        <v>1</v>
      </c>
      <c r="EK358">
        <v>500003</v>
      </c>
      <c r="EL358" t="s">
        <v>46</v>
      </c>
      <c r="EM358" t="s">
        <v>47</v>
      </c>
      <c r="EO358" t="s">
        <v>6</v>
      </c>
      <c r="EQ358">
        <v>0</v>
      </c>
      <c r="ER358">
        <v>125913.29</v>
      </c>
      <c r="ES358">
        <v>17451.32</v>
      </c>
      <c r="ET358">
        <v>0</v>
      </c>
      <c r="EU358">
        <v>0</v>
      </c>
      <c r="EV358">
        <v>0</v>
      </c>
      <c r="EW358">
        <v>0</v>
      </c>
      <c r="EX358">
        <v>0</v>
      </c>
      <c r="EZ358">
        <v>5</v>
      </c>
      <c r="FC358">
        <v>0</v>
      </c>
      <c r="FD358">
        <v>18</v>
      </c>
      <c r="FF358">
        <v>125913.29</v>
      </c>
      <c r="FQ358">
        <v>0</v>
      </c>
      <c r="FR358">
        <f t="shared" si="398"/>
        <v>0</v>
      </c>
      <c r="FS358">
        <v>0</v>
      </c>
      <c r="FX358">
        <v>0</v>
      </c>
      <c r="FY358">
        <v>0</v>
      </c>
      <c r="GA358" t="s">
        <v>312</v>
      </c>
      <c r="GD358">
        <v>1</v>
      </c>
      <c r="GF358">
        <v>-736063391</v>
      </c>
      <c r="GG358">
        <v>2</v>
      </c>
      <c r="GH358">
        <v>3</v>
      </c>
      <c r="GI358">
        <v>5</v>
      </c>
      <c r="GJ358">
        <v>0</v>
      </c>
      <c r="GK358">
        <v>0</v>
      </c>
      <c r="GL358">
        <f t="shared" si="399"/>
        <v>0</v>
      </c>
      <c r="GM358">
        <f t="shared" si="400"/>
        <v>2205</v>
      </c>
      <c r="GN358">
        <f t="shared" si="401"/>
        <v>2205</v>
      </c>
      <c r="GO358">
        <f t="shared" si="402"/>
        <v>0</v>
      </c>
      <c r="GP358">
        <f t="shared" si="403"/>
        <v>0</v>
      </c>
      <c r="GR358">
        <v>1</v>
      </c>
      <c r="GS358">
        <v>1</v>
      </c>
      <c r="GT358">
        <v>0</v>
      </c>
      <c r="GU358" t="s">
        <v>6</v>
      </c>
      <c r="GV358">
        <f t="shared" si="406"/>
        <v>0</v>
      </c>
      <c r="GW358">
        <v>1</v>
      </c>
      <c r="GX358">
        <f t="shared" si="404"/>
        <v>0</v>
      </c>
      <c r="HA358">
        <v>0</v>
      </c>
      <c r="HB358">
        <v>0</v>
      </c>
      <c r="HC358">
        <f t="shared" si="405"/>
        <v>0</v>
      </c>
      <c r="HE358" t="s">
        <v>38</v>
      </c>
      <c r="HF358" t="s">
        <v>201</v>
      </c>
      <c r="HM358" t="s">
        <v>6</v>
      </c>
      <c r="HN358" t="s">
        <v>6</v>
      </c>
      <c r="HO358" t="s">
        <v>6</v>
      </c>
      <c r="HP358" t="s">
        <v>6</v>
      </c>
      <c r="HQ358" t="s">
        <v>6</v>
      </c>
      <c r="IF358">
        <v>-1</v>
      </c>
      <c r="IK358">
        <v>0</v>
      </c>
    </row>
    <row r="359" spans="1:255" x14ac:dyDescent="0.2">
      <c r="A359" s="2">
        <v>17</v>
      </c>
      <c r="B359" s="2">
        <v>1</v>
      </c>
      <c r="C359" s="2">
        <f>ROW(SmtRes!A614)</f>
        <v>614</v>
      </c>
      <c r="D359" s="2">
        <f>ROW(EtalonRes!A701)</f>
        <v>701</v>
      </c>
      <c r="E359" s="2" t="s">
        <v>481</v>
      </c>
      <c r="F359" s="2" t="s">
        <v>292</v>
      </c>
      <c r="G359" s="2" t="s">
        <v>314</v>
      </c>
      <c r="H359" s="2" t="s">
        <v>240</v>
      </c>
      <c r="I359" s="2">
        <f>'2.Лок.смета.и.Акт'!E67</f>
        <v>0.14000000000000001</v>
      </c>
      <c r="J359" s="2">
        <v>0</v>
      </c>
      <c r="K359" s="2">
        <v>0.14000000000000001</v>
      </c>
      <c r="L359" s="2"/>
      <c r="M359" s="2"/>
      <c r="N359" s="2"/>
      <c r="O359" s="2">
        <f t="shared" si="375"/>
        <v>82</v>
      </c>
      <c r="P359" s="2">
        <f t="shared" si="376"/>
        <v>0</v>
      </c>
      <c r="Q359" s="2">
        <f t="shared" si="377"/>
        <v>21</v>
      </c>
      <c r="R359" s="2">
        <f t="shared" si="378"/>
        <v>0</v>
      </c>
      <c r="S359" s="2">
        <f t="shared" si="379"/>
        <v>61</v>
      </c>
      <c r="T359" s="2">
        <f t="shared" si="380"/>
        <v>0</v>
      </c>
      <c r="U359" s="2">
        <f t="shared" si="381"/>
        <v>7.1106000000000007</v>
      </c>
      <c r="V359" s="2">
        <f t="shared" si="382"/>
        <v>1.6800000000000002E-2</v>
      </c>
      <c r="W359" s="2">
        <f t="shared" si="383"/>
        <v>0</v>
      </c>
      <c r="X359" s="2">
        <f t="shared" si="384"/>
        <v>55</v>
      </c>
      <c r="Y359" s="2">
        <f t="shared" si="385"/>
        <v>52</v>
      </c>
      <c r="Z359" s="2"/>
      <c r="AA359" s="2">
        <v>86295183</v>
      </c>
      <c r="AB359" s="2">
        <f t="shared" si="386"/>
        <v>586.05999999999995</v>
      </c>
      <c r="AC359" s="2">
        <f>ROUND((ES359+(SUM(SmtRes!BC599:'SmtRes'!BC614)+SUM(EtalonRes!AL681:'EtalonRes'!AL701))),2)</f>
        <v>0</v>
      </c>
      <c r="AD359" s="2">
        <f t="shared" si="370"/>
        <v>149.27000000000001</v>
      </c>
      <c r="AE359" s="2">
        <f t="shared" si="371"/>
        <v>1.63</v>
      </c>
      <c r="AF359" s="2">
        <f t="shared" si="372"/>
        <v>436.79</v>
      </c>
      <c r="AG359" s="2">
        <f t="shared" si="387"/>
        <v>0</v>
      </c>
      <c r="AH359" s="2">
        <f t="shared" si="373"/>
        <v>50.79</v>
      </c>
      <c r="AI359" s="2">
        <f t="shared" si="374"/>
        <v>0.12</v>
      </c>
      <c r="AJ359" s="2">
        <f t="shared" si="388"/>
        <v>0</v>
      </c>
      <c r="AK359" s="2">
        <v>668.26</v>
      </c>
      <c r="AL359" s="2">
        <v>82.2</v>
      </c>
      <c r="AM359" s="2">
        <v>149.27000000000001</v>
      </c>
      <c r="AN359" s="2">
        <v>1.63</v>
      </c>
      <c r="AO359" s="2">
        <v>436.79</v>
      </c>
      <c r="AP359" s="2">
        <v>0</v>
      </c>
      <c r="AQ359" s="2">
        <v>50.79</v>
      </c>
      <c r="AR359" s="2">
        <v>0.12</v>
      </c>
      <c r="AS359" s="2">
        <v>0</v>
      </c>
      <c r="AT359" s="2">
        <v>90</v>
      </c>
      <c r="AU359" s="2">
        <v>85</v>
      </c>
      <c r="AV359" s="2">
        <v>1</v>
      </c>
      <c r="AW359" s="2">
        <v>1</v>
      </c>
      <c r="AX359" s="2"/>
      <c r="AY359" s="2"/>
      <c r="AZ359" s="2">
        <v>1</v>
      </c>
      <c r="BA359" s="2">
        <v>1</v>
      </c>
      <c r="BB359" s="2">
        <v>1</v>
      </c>
      <c r="BC359" s="2">
        <v>1</v>
      </c>
      <c r="BD359" s="2" t="s">
        <v>6</v>
      </c>
      <c r="BE359" s="2" t="s">
        <v>6</v>
      </c>
      <c r="BF359" s="2" t="s">
        <v>6</v>
      </c>
      <c r="BG359" s="2" t="s">
        <v>6</v>
      </c>
      <c r="BH359" s="2">
        <v>0</v>
      </c>
      <c r="BI359" s="2">
        <v>1</v>
      </c>
      <c r="BJ359" s="2" t="s">
        <v>294</v>
      </c>
      <c r="BK359" s="2"/>
      <c r="BL359" s="2"/>
      <c r="BM359" s="2">
        <v>9001</v>
      </c>
      <c r="BN359" s="2">
        <v>0</v>
      </c>
      <c r="BO359" s="2" t="s">
        <v>6</v>
      </c>
      <c r="BP359" s="2">
        <v>0</v>
      </c>
      <c r="BQ359" s="2">
        <v>1</v>
      </c>
      <c r="BR359" s="2">
        <v>0</v>
      </c>
      <c r="BS359" s="2">
        <v>1</v>
      </c>
      <c r="BT359" s="2">
        <v>1</v>
      </c>
      <c r="BU359" s="2">
        <v>1</v>
      </c>
      <c r="BV359" s="2">
        <v>1</v>
      </c>
      <c r="BW359" s="2">
        <v>1</v>
      </c>
      <c r="BX359" s="2">
        <v>1</v>
      </c>
      <c r="BY359" s="2" t="s">
        <v>6</v>
      </c>
      <c r="BZ359" s="2">
        <v>90</v>
      </c>
      <c r="CA359" s="2">
        <v>85</v>
      </c>
      <c r="CB359" s="2" t="s">
        <v>6</v>
      </c>
      <c r="CC359" s="2"/>
      <c r="CD359" s="2"/>
      <c r="CE359" s="2">
        <v>0</v>
      </c>
      <c r="CF359" s="2">
        <v>0</v>
      </c>
      <c r="CG359" s="2">
        <v>0</v>
      </c>
      <c r="CH359" s="2"/>
      <c r="CI359" s="2"/>
      <c r="CJ359" s="2"/>
      <c r="CK359" s="2"/>
      <c r="CL359" s="2"/>
      <c r="CM359" s="2">
        <v>0</v>
      </c>
      <c r="CN359" s="2" t="s">
        <v>6</v>
      </c>
      <c r="CO359" s="2">
        <v>0</v>
      </c>
      <c r="CP359" s="2">
        <f t="shared" si="389"/>
        <v>82</v>
      </c>
      <c r="CQ359" s="2">
        <f t="shared" si="390"/>
        <v>0</v>
      </c>
      <c r="CR359" s="2">
        <f t="shared" si="391"/>
        <v>149.27000000000001</v>
      </c>
      <c r="CS359" s="2">
        <f t="shared" si="392"/>
        <v>1.63</v>
      </c>
      <c r="CT359" s="2">
        <f t="shared" si="393"/>
        <v>436.79</v>
      </c>
      <c r="CU359" s="2">
        <f t="shared" si="394"/>
        <v>0</v>
      </c>
      <c r="CV359" s="2">
        <f t="shared" si="395"/>
        <v>50.79</v>
      </c>
      <c r="CW359" s="2">
        <f t="shared" si="396"/>
        <v>0.12</v>
      </c>
      <c r="CX359" s="2">
        <f t="shared" si="397"/>
        <v>0</v>
      </c>
      <c r="CY359" s="2">
        <f>(((S359+(R359*IF(0,0,1)))*AT359)/100)</f>
        <v>54.9</v>
      </c>
      <c r="CZ359" s="2">
        <f>(((S359+(R359*IF(0,0,1)))*AU359)/100)</f>
        <v>51.85</v>
      </c>
      <c r="DA359" s="2"/>
      <c r="DB359" s="2"/>
      <c r="DC359" s="2" t="s">
        <v>6</v>
      </c>
      <c r="DD359" s="2" t="s">
        <v>6</v>
      </c>
      <c r="DE359" s="2" t="s">
        <v>6</v>
      </c>
      <c r="DF359" s="2" t="s">
        <v>6</v>
      </c>
      <c r="DG359" s="2" t="s">
        <v>6</v>
      </c>
      <c r="DH359" s="2" t="s">
        <v>6</v>
      </c>
      <c r="DI359" s="2" t="s">
        <v>6</v>
      </c>
      <c r="DJ359" s="2" t="s">
        <v>6</v>
      </c>
      <c r="DK359" s="2" t="s">
        <v>6</v>
      </c>
      <c r="DL359" s="2" t="s">
        <v>6</v>
      </c>
      <c r="DM359" s="2" t="s">
        <v>6</v>
      </c>
      <c r="DN359" s="2">
        <v>0</v>
      </c>
      <c r="DO359" s="2">
        <v>0</v>
      </c>
      <c r="DP359" s="2">
        <v>1</v>
      </c>
      <c r="DQ359" s="2">
        <v>1</v>
      </c>
      <c r="DR359" s="2"/>
      <c r="DS359" s="2"/>
      <c r="DT359" s="2"/>
      <c r="DU359" s="2">
        <v>1013</v>
      </c>
      <c r="DV359" s="2" t="s">
        <v>240</v>
      </c>
      <c r="DW359" s="2" t="s">
        <v>240</v>
      </c>
      <c r="DX359" s="2">
        <v>1</v>
      </c>
      <c r="DY359" s="2"/>
      <c r="DZ359" s="2" t="s">
        <v>6</v>
      </c>
      <c r="EA359" s="2" t="s">
        <v>6</v>
      </c>
      <c r="EB359" s="2" t="s">
        <v>6</v>
      </c>
      <c r="EC359" s="2" t="s">
        <v>6</v>
      </c>
      <c r="ED359" s="2"/>
      <c r="EE359" s="2">
        <v>54938604</v>
      </c>
      <c r="EF359" s="2">
        <v>1</v>
      </c>
      <c r="EG359" s="2" t="s">
        <v>25</v>
      </c>
      <c r="EH359" s="2">
        <v>0</v>
      </c>
      <c r="EI359" s="2" t="s">
        <v>6</v>
      </c>
      <c r="EJ359" s="2">
        <v>1</v>
      </c>
      <c r="EK359" s="2">
        <v>9001</v>
      </c>
      <c r="EL359" s="2" t="s">
        <v>245</v>
      </c>
      <c r="EM359" s="2" t="s">
        <v>246</v>
      </c>
      <c r="EN359" s="2"/>
      <c r="EO359" s="2" t="s">
        <v>6</v>
      </c>
      <c r="EP359" s="2"/>
      <c r="EQ359" s="2">
        <v>0</v>
      </c>
      <c r="ER359" s="2">
        <v>668.26</v>
      </c>
      <c r="ES359" s="2">
        <v>82.2</v>
      </c>
      <c r="ET359" s="2">
        <v>149.27000000000001</v>
      </c>
      <c r="EU359" s="2">
        <v>1.63</v>
      </c>
      <c r="EV359" s="2">
        <v>436.79</v>
      </c>
      <c r="EW359" s="2">
        <v>50.79</v>
      </c>
      <c r="EX359" s="2">
        <v>0.12</v>
      </c>
      <c r="EY359" s="2">
        <v>1</v>
      </c>
      <c r="EZ359" s="2"/>
      <c r="FA359" s="2"/>
      <c r="FB359" s="2"/>
      <c r="FC359" s="2"/>
      <c r="FD359" s="2"/>
      <c r="FE359" s="2"/>
      <c r="FF359" s="2"/>
      <c r="FG359" s="2"/>
      <c r="FH359" s="2"/>
      <c r="FI359" s="2"/>
      <c r="FJ359" s="2"/>
      <c r="FK359" s="2"/>
      <c r="FL359" s="2"/>
      <c r="FM359" s="2"/>
      <c r="FN359" s="2"/>
      <c r="FO359" s="2"/>
      <c r="FP359" s="2"/>
      <c r="FQ359" s="2">
        <v>0</v>
      </c>
      <c r="FR359" s="2">
        <f t="shared" si="398"/>
        <v>0</v>
      </c>
      <c r="FS359" s="2">
        <v>0</v>
      </c>
      <c r="FT359" s="2"/>
      <c r="FU359" s="2"/>
      <c r="FV359" s="2"/>
      <c r="FW359" s="2"/>
      <c r="FX359" s="2">
        <v>90</v>
      </c>
      <c r="FY359" s="2">
        <v>85</v>
      </c>
      <c r="FZ359" s="2"/>
      <c r="GA359" s="2" t="s">
        <v>6</v>
      </c>
      <c r="GB359" s="2"/>
      <c r="GC359" s="2"/>
      <c r="GD359" s="2">
        <v>1</v>
      </c>
      <c r="GE359" s="2"/>
      <c r="GF359" s="2">
        <v>1527547445</v>
      </c>
      <c r="GG359" s="2">
        <v>2</v>
      </c>
      <c r="GH359" s="2">
        <v>1</v>
      </c>
      <c r="GI359" s="2">
        <v>-2</v>
      </c>
      <c r="GJ359" s="2">
        <v>0</v>
      </c>
      <c r="GK359" s="2">
        <v>0</v>
      </c>
      <c r="GL359" s="2">
        <f t="shared" si="399"/>
        <v>0</v>
      </c>
      <c r="GM359" s="2">
        <f t="shared" si="400"/>
        <v>189</v>
      </c>
      <c r="GN359" s="2">
        <f t="shared" si="401"/>
        <v>189</v>
      </c>
      <c r="GO359" s="2">
        <f t="shared" si="402"/>
        <v>0</v>
      </c>
      <c r="GP359" s="2">
        <f t="shared" si="403"/>
        <v>0</v>
      </c>
      <c r="GQ359" s="2"/>
      <c r="GR359" s="2">
        <v>0</v>
      </c>
      <c r="GS359" s="2">
        <v>3</v>
      </c>
      <c r="GT359" s="2">
        <v>0</v>
      </c>
      <c r="GU359" s="2" t="s">
        <v>6</v>
      </c>
      <c r="GV359" s="2">
        <f t="shared" si="406"/>
        <v>0</v>
      </c>
      <c r="GW359" s="2">
        <v>1</v>
      </c>
      <c r="GX359" s="2">
        <f t="shared" si="404"/>
        <v>0</v>
      </c>
      <c r="GY359" s="2"/>
      <c r="GZ359" s="2"/>
      <c r="HA359" s="2">
        <v>0</v>
      </c>
      <c r="HB359" s="2">
        <v>0</v>
      </c>
      <c r="HC359" s="2">
        <f t="shared" si="405"/>
        <v>0</v>
      </c>
      <c r="HD359" s="2"/>
      <c r="HE359" s="2" t="s">
        <v>6</v>
      </c>
      <c r="HF359" s="2" t="s">
        <v>6</v>
      </c>
      <c r="HG359" s="2"/>
      <c r="HH359" s="2"/>
      <c r="HI359" s="2"/>
      <c r="HJ359" s="2"/>
      <c r="HK359" s="2"/>
      <c r="HL359" s="2"/>
      <c r="HM359" s="2" t="s">
        <v>6</v>
      </c>
      <c r="HN359" s="2" t="s">
        <v>6</v>
      </c>
      <c r="HO359" s="2" t="s">
        <v>6</v>
      </c>
      <c r="HP359" s="2" t="s">
        <v>6</v>
      </c>
      <c r="HQ359" s="2" t="s">
        <v>6</v>
      </c>
      <c r="HR359" s="2"/>
      <c r="HS359" s="2"/>
      <c r="HT359" s="2"/>
      <c r="HU359" s="2"/>
      <c r="HV359" s="2"/>
      <c r="HW359" s="2"/>
      <c r="HX359" s="2"/>
      <c r="HY359" s="2"/>
      <c r="HZ359" s="2"/>
      <c r="IA359" s="2"/>
      <c r="IB359" s="2"/>
      <c r="IC359" s="2"/>
      <c r="ID359" s="2"/>
      <c r="IE359" s="2"/>
      <c r="IF359" s="2">
        <v>-1</v>
      </c>
      <c r="IG359" s="2"/>
      <c r="IH359" s="2"/>
      <c r="II359" s="2"/>
      <c r="IJ359" s="2"/>
      <c r="IK359" s="2">
        <v>0</v>
      </c>
      <c r="IL359" s="2"/>
      <c r="IM359" s="2"/>
      <c r="IN359" s="2"/>
      <c r="IO359" s="2"/>
      <c r="IP359" s="2"/>
      <c r="IQ359" s="2"/>
      <c r="IR359" s="2"/>
      <c r="IS359" s="2"/>
      <c r="IT359" s="2"/>
      <c r="IU359" s="2"/>
    </row>
    <row r="360" spans="1:255" x14ac:dyDescent="0.2">
      <c r="A360">
        <v>17</v>
      </c>
      <c r="B360">
        <v>1</v>
      </c>
      <c r="C360">
        <f>ROW(SmtRes!A630)</f>
        <v>630</v>
      </c>
      <c r="D360">
        <f>ROW(EtalonRes!A722)</f>
        <v>722</v>
      </c>
      <c r="E360" t="s">
        <v>481</v>
      </c>
      <c r="F360" t="s">
        <v>292</v>
      </c>
      <c r="G360" t="s">
        <v>314</v>
      </c>
      <c r="H360" t="s">
        <v>240</v>
      </c>
      <c r="I360">
        <f>'2.Лок.смета.и.Акт'!E67</f>
        <v>0.14000000000000001</v>
      </c>
      <c r="J360">
        <v>0</v>
      </c>
      <c r="K360">
        <v>0.14000000000000001</v>
      </c>
      <c r="O360">
        <f t="shared" si="375"/>
        <v>1759</v>
      </c>
      <c r="P360">
        <f t="shared" si="376"/>
        <v>0</v>
      </c>
      <c r="Q360">
        <f t="shared" si="377"/>
        <v>194</v>
      </c>
      <c r="R360">
        <f t="shared" si="378"/>
        <v>5</v>
      </c>
      <c r="S360">
        <f t="shared" si="379"/>
        <v>1565</v>
      </c>
      <c r="T360">
        <f t="shared" si="380"/>
        <v>0</v>
      </c>
      <c r="U360" t="e">
        <f t="shared" si="381"/>
        <v>#REF!</v>
      </c>
      <c r="V360">
        <f t="shared" si="382"/>
        <v>1.6800000000000002E-2</v>
      </c>
      <c r="W360">
        <f t="shared" si="383"/>
        <v>0</v>
      </c>
      <c r="X360" t="e">
        <f t="shared" si="384"/>
        <v>#REF!</v>
      </c>
      <c r="Y360" t="e">
        <f t="shared" si="385"/>
        <v>#REF!</v>
      </c>
      <c r="AA360">
        <v>86295184</v>
      </c>
      <c r="AB360">
        <f t="shared" si="386"/>
        <v>586.05999999999995</v>
      </c>
      <c r="AC360">
        <f>ROUND((ES360+(SUM(SmtRes!BC615:'SmtRes'!BC630)+SUM(EtalonRes!AL702:'EtalonRes'!AL722))),2)</f>
        <v>0</v>
      </c>
      <c r="AD360">
        <f t="shared" si="370"/>
        <v>149.27000000000001</v>
      </c>
      <c r="AE360">
        <f t="shared" si="371"/>
        <v>1.63</v>
      </c>
      <c r="AF360">
        <f t="shared" si="372"/>
        <v>436.79</v>
      </c>
      <c r="AG360">
        <f t="shared" si="387"/>
        <v>0</v>
      </c>
      <c r="AH360" t="e">
        <f t="shared" si="373"/>
        <v>#REF!</v>
      </c>
      <c r="AI360">
        <f t="shared" si="374"/>
        <v>0.12</v>
      </c>
      <c r="AJ360">
        <f t="shared" si="388"/>
        <v>0</v>
      </c>
      <c r="AK360">
        <f>AL360+AM360+AO360</f>
        <v>668.26</v>
      </c>
      <c r="AL360">
        <v>82.2</v>
      </c>
      <c r="AM360" s="75">
        <f>'1.Лок.смета.и.Акт'!F675</f>
        <v>149.27000000000001</v>
      </c>
      <c r="AN360" s="75">
        <f>'1.Лок.смета.и.Акт'!F676</f>
        <v>1.63</v>
      </c>
      <c r="AO360" s="75">
        <f>'1.Лок.смета.и.Акт'!F674</f>
        <v>436.79</v>
      </c>
      <c r="AP360">
        <v>0</v>
      </c>
      <c r="AQ360" t="e">
        <f>'2.Лок.смета.и.Акт'!#REF!</f>
        <v>#REF!</v>
      </c>
      <c r="AR360">
        <v>0.12</v>
      </c>
      <c r="AS360">
        <v>0</v>
      </c>
      <c r="AT360">
        <v>86</v>
      </c>
      <c r="AU360">
        <v>72</v>
      </c>
      <c r="AV360">
        <v>1</v>
      </c>
      <c r="AW360">
        <v>1</v>
      </c>
      <c r="AZ360">
        <v>1</v>
      </c>
      <c r="BA360">
        <f>'1.Лок.смета.и.Акт'!J674</f>
        <v>25.6</v>
      </c>
      <c r="BB360">
        <f>'1.Лок.смета.и.Акт'!J675</f>
        <v>9.3000000000000007</v>
      </c>
      <c r="BC360">
        <v>7.56</v>
      </c>
      <c r="BD360" t="s">
        <v>6</v>
      </c>
      <c r="BE360" t="s">
        <v>6</v>
      </c>
      <c r="BF360" t="s">
        <v>6</v>
      </c>
      <c r="BG360" t="s">
        <v>6</v>
      </c>
      <c r="BH360">
        <v>0</v>
      </c>
      <c r="BI360">
        <v>1</v>
      </c>
      <c r="BJ360" t="s">
        <v>294</v>
      </c>
      <c r="BM360">
        <v>9001</v>
      </c>
      <c r="BN360">
        <v>0</v>
      </c>
      <c r="BO360" t="s">
        <v>292</v>
      </c>
      <c r="BP360">
        <v>1</v>
      </c>
      <c r="BQ360">
        <v>1</v>
      </c>
      <c r="BR360">
        <v>0</v>
      </c>
      <c r="BS360">
        <f>'1.Лок.смета.и.Акт'!J676</f>
        <v>19.8</v>
      </c>
      <c r="BT360">
        <v>1</v>
      </c>
      <c r="BU360">
        <v>1</v>
      </c>
      <c r="BV360">
        <v>1</v>
      </c>
      <c r="BW360">
        <v>1</v>
      </c>
      <c r="BX360">
        <v>1</v>
      </c>
      <c r="BY360" t="s">
        <v>6</v>
      </c>
      <c r="BZ360" t="e">
        <f>'2.Лок.смета.и.Акт'!#REF!</f>
        <v>#REF!</v>
      </c>
      <c r="CA360" t="e">
        <f>'2.Лок.смета.и.Акт'!#REF!</f>
        <v>#REF!</v>
      </c>
      <c r="CB360" t="s">
        <v>6</v>
      </c>
      <c r="CE360">
        <v>0</v>
      </c>
      <c r="CF360">
        <v>0</v>
      </c>
      <c r="CG360">
        <v>0</v>
      </c>
      <c r="CM360">
        <v>0</v>
      </c>
      <c r="CN360" t="s">
        <v>6</v>
      </c>
      <c r="CO360">
        <v>0</v>
      </c>
      <c r="CP360">
        <f t="shared" si="389"/>
        <v>1759</v>
      </c>
      <c r="CQ360">
        <f t="shared" si="390"/>
        <v>0</v>
      </c>
      <c r="CR360">
        <f t="shared" si="391"/>
        <v>1388.2110000000002</v>
      </c>
      <c r="CS360">
        <f t="shared" si="392"/>
        <v>32.274000000000001</v>
      </c>
      <c r="CT360">
        <f t="shared" si="393"/>
        <v>11181.824000000001</v>
      </c>
      <c r="CU360">
        <f t="shared" si="394"/>
        <v>0</v>
      </c>
      <c r="CV360" t="e">
        <f t="shared" si="395"/>
        <v>#REF!</v>
      </c>
      <c r="CW360">
        <f t="shared" si="396"/>
        <v>0.12</v>
      </c>
      <c r="CX360">
        <f t="shared" si="397"/>
        <v>0</v>
      </c>
      <c r="CY360" t="e">
        <f>(S360+R360)*(BZ360/100)</f>
        <v>#REF!</v>
      </c>
      <c r="CZ360" t="e">
        <f>(S360+R360)*(CA360/100)</f>
        <v>#REF!</v>
      </c>
      <c r="DC360" t="s">
        <v>6</v>
      </c>
      <c r="DD360" t="s">
        <v>6</v>
      </c>
      <c r="DE360" t="s">
        <v>6</v>
      </c>
      <c r="DF360" t="s">
        <v>6</v>
      </c>
      <c r="DG360" t="s">
        <v>6</v>
      </c>
      <c r="DH360" t="s">
        <v>6</v>
      </c>
      <c r="DI360" t="s">
        <v>6</v>
      </c>
      <c r="DJ360" t="s">
        <v>6</v>
      </c>
      <c r="DK360" t="s">
        <v>6</v>
      </c>
      <c r="DL360" t="s">
        <v>6</v>
      </c>
      <c r="DM360" t="s">
        <v>6</v>
      </c>
      <c r="DN360">
        <f>'1.Лок.смета.и.Акт'!E677</f>
        <v>90</v>
      </c>
      <c r="DO360">
        <f>'1.Лок.смета.и.Акт'!E678</f>
        <v>85</v>
      </c>
      <c r="DP360">
        <v>1</v>
      </c>
      <c r="DQ360">
        <v>1</v>
      </c>
      <c r="DU360">
        <v>1013</v>
      </c>
      <c r="DV360" t="s">
        <v>240</v>
      </c>
      <c r="DW360" t="str">
        <f>'2.Лок.смета.и.Акт'!D67</f>
        <v>1 т конструкций</v>
      </c>
      <c r="DX360">
        <v>1</v>
      </c>
      <c r="DZ360" t="s">
        <v>6</v>
      </c>
      <c r="EA360" t="s">
        <v>6</v>
      </c>
      <c r="EB360" t="s">
        <v>6</v>
      </c>
      <c r="EC360" t="s">
        <v>6</v>
      </c>
      <c r="EE360">
        <v>54938604</v>
      </c>
      <c r="EF360">
        <v>1</v>
      </c>
      <c r="EG360" t="s">
        <v>25</v>
      </c>
      <c r="EH360">
        <v>0</v>
      </c>
      <c r="EI360" t="s">
        <v>6</v>
      </c>
      <c r="EJ360">
        <v>1</v>
      </c>
      <c r="EK360">
        <v>9001</v>
      </c>
      <c r="EL360" t="s">
        <v>245</v>
      </c>
      <c r="EM360" t="s">
        <v>246</v>
      </c>
      <c r="EO360" t="s">
        <v>6</v>
      </c>
      <c r="EQ360">
        <v>0</v>
      </c>
      <c r="ER360">
        <f>ES360+ET360+EV360</f>
        <v>668.26</v>
      </c>
      <c r="ES360">
        <v>82.2</v>
      </c>
      <c r="ET360" s="75">
        <f>'1.Лок.смета.и.Акт'!F675</f>
        <v>149.27000000000001</v>
      </c>
      <c r="EU360" s="75">
        <f>'1.Лок.смета.и.Акт'!F676</f>
        <v>1.63</v>
      </c>
      <c r="EV360" s="75">
        <f>'1.Лок.смета.и.Акт'!F674</f>
        <v>436.79</v>
      </c>
      <c r="EW360" t="e">
        <f>'2.Лок.смета.и.Акт'!#REF!</f>
        <v>#REF!</v>
      </c>
      <c r="EX360">
        <v>0.12</v>
      </c>
      <c r="EY360">
        <v>1</v>
      </c>
      <c r="FQ360">
        <v>0</v>
      </c>
      <c r="FR360">
        <f t="shared" si="398"/>
        <v>0</v>
      </c>
      <c r="FS360">
        <v>0</v>
      </c>
      <c r="FX360">
        <v>90</v>
      </c>
      <c r="FY360">
        <v>85</v>
      </c>
      <c r="GA360" t="s">
        <v>6</v>
      </c>
      <c r="GD360">
        <v>1</v>
      </c>
      <c r="GF360">
        <v>1527547445</v>
      </c>
      <c r="GG360">
        <v>2</v>
      </c>
      <c r="GH360">
        <v>1</v>
      </c>
      <c r="GI360">
        <v>2</v>
      </c>
      <c r="GJ360">
        <v>0</v>
      </c>
      <c r="GK360">
        <v>0</v>
      </c>
      <c r="GL360">
        <f t="shared" si="399"/>
        <v>0</v>
      </c>
      <c r="GM360" t="e">
        <f t="shared" si="400"/>
        <v>#REF!</v>
      </c>
      <c r="GN360" t="e">
        <f t="shared" si="401"/>
        <v>#REF!</v>
      </c>
      <c r="GO360">
        <f t="shared" si="402"/>
        <v>0</v>
      </c>
      <c r="GP360">
        <f t="shared" si="403"/>
        <v>0</v>
      </c>
      <c r="GR360">
        <v>0</v>
      </c>
      <c r="GS360">
        <v>0</v>
      </c>
      <c r="GT360">
        <v>0</v>
      </c>
      <c r="GU360" t="s">
        <v>6</v>
      </c>
      <c r="GV360">
        <f t="shared" si="406"/>
        <v>0</v>
      </c>
      <c r="GW360">
        <v>1008.9</v>
      </c>
      <c r="GX360">
        <f t="shared" si="404"/>
        <v>0</v>
      </c>
      <c r="HA360">
        <v>0</v>
      </c>
      <c r="HB360">
        <v>0</v>
      </c>
      <c r="HC360">
        <f t="shared" si="405"/>
        <v>0</v>
      </c>
      <c r="HE360" t="s">
        <v>6</v>
      </c>
      <c r="HF360" t="s">
        <v>6</v>
      </c>
      <c r="HM360" t="s">
        <v>6</v>
      </c>
      <c r="HN360" t="s">
        <v>6</v>
      </c>
      <c r="HO360" t="s">
        <v>6</v>
      </c>
      <c r="HP360" t="s">
        <v>6</v>
      </c>
      <c r="HQ360" t="s">
        <v>6</v>
      </c>
      <c r="IF360">
        <v>-1</v>
      </c>
      <c r="IK360">
        <v>0</v>
      </c>
    </row>
    <row r="361" spans="1:255" x14ac:dyDescent="0.2">
      <c r="A361" s="2">
        <v>18</v>
      </c>
      <c r="B361" s="2">
        <v>1</v>
      </c>
      <c r="C361" s="2">
        <v>608</v>
      </c>
      <c r="D361" s="2"/>
      <c r="E361" s="2" t="s">
        <v>482</v>
      </c>
      <c r="F361" s="2" t="s">
        <v>249</v>
      </c>
      <c r="G361" s="2" t="s">
        <v>250</v>
      </c>
      <c r="H361" s="2" t="s">
        <v>32</v>
      </c>
      <c r="I361" s="2">
        <f>I359*J361</f>
        <v>0.21</v>
      </c>
      <c r="J361" s="216">
        <f>'5.Ведомость_списания'!F173</f>
        <v>1.4999999999999998</v>
      </c>
      <c r="K361" s="2">
        <v>1.5</v>
      </c>
      <c r="L361" s="2"/>
      <c r="M361" s="2"/>
      <c r="N361" s="2"/>
      <c r="O361" s="2">
        <f t="shared" si="375"/>
        <v>1</v>
      </c>
      <c r="P361" s="2">
        <f t="shared" si="376"/>
        <v>1</v>
      </c>
      <c r="Q361" s="2">
        <f t="shared" si="377"/>
        <v>0</v>
      </c>
      <c r="R361" s="2">
        <f t="shared" si="378"/>
        <v>0</v>
      </c>
      <c r="S361" s="2">
        <f t="shared" si="379"/>
        <v>0</v>
      </c>
      <c r="T361" s="2">
        <f t="shared" si="380"/>
        <v>0</v>
      </c>
      <c r="U361" s="2">
        <f t="shared" si="381"/>
        <v>0</v>
      </c>
      <c r="V361" s="2">
        <f t="shared" si="382"/>
        <v>0</v>
      </c>
      <c r="W361" s="2">
        <f t="shared" si="383"/>
        <v>0</v>
      </c>
      <c r="X361" s="2">
        <f t="shared" si="384"/>
        <v>0</v>
      </c>
      <c r="Y361" s="2">
        <f t="shared" si="385"/>
        <v>0</v>
      </c>
      <c r="Z361" s="2"/>
      <c r="AA361" s="2">
        <v>86295183</v>
      </c>
      <c r="AB361" s="2">
        <f t="shared" si="386"/>
        <v>6.22</v>
      </c>
      <c r="AC361" s="2">
        <f t="shared" ref="AC361:AC374" si="408">ROUND((ES361),2)</f>
        <v>6.22</v>
      </c>
      <c r="AD361" s="2">
        <f t="shared" si="370"/>
        <v>0</v>
      </c>
      <c r="AE361" s="2">
        <f t="shared" si="371"/>
        <v>0</v>
      </c>
      <c r="AF361" s="2">
        <f t="shared" si="372"/>
        <v>0</v>
      </c>
      <c r="AG361" s="2">
        <f t="shared" si="387"/>
        <v>0</v>
      </c>
      <c r="AH361" s="2">
        <f t="shared" si="373"/>
        <v>0</v>
      </c>
      <c r="AI361" s="2">
        <f t="shared" si="374"/>
        <v>0</v>
      </c>
      <c r="AJ361" s="2">
        <f t="shared" si="388"/>
        <v>0.47</v>
      </c>
      <c r="AK361" s="2">
        <v>6.22</v>
      </c>
      <c r="AL361" s="110">
        <f>'1.Лок.смета.и.Акт'!F680</f>
        <v>6.22</v>
      </c>
      <c r="AM361" s="2">
        <v>0</v>
      </c>
      <c r="AN361" s="2">
        <v>0</v>
      </c>
      <c r="AO361" s="2">
        <v>0</v>
      </c>
      <c r="AP361" s="2">
        <v>0</v>
      </c>
      <c r="AQ361" s="2">
        <v>0</v>
      </c>
      <c r="AR361" s="2">
        <v>0</v>
      </c>
      <c r="AS361" s="2">
        <v>0.47</v>
      </c>
      <c r="AT361" s="2">
        <v>0</v>
      </c>
      <c r="AU361" s="2">
        <v>0</v>
      </c>
      <c r="AV361" s="2">
        <v>1</v>
      </c>
      <c r="AW361" s="2">
        <v>1</v>
      </c>
      <c r="AX361" s="2"/>
      <c r="AY361" s="2"/>
      <c r="AZ361" s="2">
        <v>1</v>
      </c>
      <c r="BA361" s="2">
        <v>1</v>
      </c>
      <c r="BB361" s="2">
        <v>1</v>
      </c>
      <c r="BC361" s="2">
        <v>1</v>
      </c>
      <c r="BD361" s="2" t="s">
        <v>6</v>
      </c>
      <c r="BE361" s="2" t="s">
        <v>6</v>
      </c>
      <c r="BF361" s="2" t="s">
        <v>6</v>
      </c>
      <c r="BG361" s="2" t="s">
        <v>6</v>
      </c>
      <c r="BH361" s="2">
        <v>3</v>
      </c>
      <c r="BI361" s="2">
        <v>1</v>
      </c>
      <c r="BJ361" s="2" t="s">
        <v>251</v>
      </c>
      <c r="BK361" s="2"/>
      <c r="BL361" s="2"/>
      <c r="BM361" s="2">
        <v>500001</v>
      </c>
      <c r="BN361" s="2">
        <v>0</v>
      </c>
      <c r="BO361" s="2" t="s">
        <v>6</v>
      </c>
      <c r="BP361" s="2">
        <v>0</v>
      </c>
      <c r="BQ361" s="2">
        <v>20</v>
      </c>
      <c r="BR361" s="2">
        <v>0</v>
      </c>
      <c r="BS361" s="2">
        <v>1</v>
      </c>
      <c r="BT361" s="2">
        <v>1</v>
      </c>
      <c r="BU361" s="2">
        <v>1</v>
      </c>
      <c r="BV361" s="2">
        <v>1</v>
      </c>
      <c r="BW361" s="2">
        <v>1</v>
      </c>
      <c r="BX361" s="2">
        <v>1</v>
      </c>
      <c r="BY361" s="2" t="s">
        <v>6</v>
      </c>
      <c r="BZ361" s="2">
        <v>0</v>
      </c>
      <c r="CA361" s="2">
        <v>0</v>
      </c>
      <c r="CB361" s="2" t="s">
        <v>6</v>
      </c>
      <c r="CC361" s="2"/>
      <c r="CD361" s="2"/>
      <c r="CE361" s="2">
        <v>0</v>
      </c>
      <c r="CF361" s="2">
        <v>0</v>
      </c>
      <c r="CG361" s="2">
        <v>0</v>
      </c>
      <c r="CH361" s="2"/>
      <c r="CI361" s="2"/>
      <c r="CJ361" s="2"/>
      <c r="CK361" s="2"/>
      <c r="CL361" s="2"/>
      <c r="CM361" s="2">
        <v>0</v>
      </c>
      <c r="CN361" s="2" t="s">
        <v>6</v>
      </c>
      <c r="CO361" s="2">
        <v>0</v>
      </c>
      <c r="CP361" s="2">
        <f t="shared" si="389"/>
        <v>1</v>
      </c>
      <c r="CQ361" s="2">
        <f t="shared" si="390"/>
        <v>6.22</v>
      </c>
      <c r="CR361" s="2">
        <f t="shared" si="391"/>
        <v>0</v>
      </c>
      <c r="CS361" s="2">
        <f t="shared" si="392"/>
        <v>0</v>
      </c>
      <c r="CT361" s="2">
        <f t="shared" si="393"/>
        <v>0</v>
      </c>
      <c r="CU361" s="2">
        <f t="shared" si="394"/>
        <v>0</v>
      </c>
      <c r="CV361" s="2">
        <f t="shared" si="395"/>
        <v>0</v>
      </c>
      <c r="CW361" s="2">
        <f t="shared" si="396"/>
        <v>0</v>
      </c>
      <c r="CX361" s="2">
        <f t="shared" si="397"/>
        <v>0.47</v>
      </c>
      <c r="CY361" s="2">
        <f>(((S361+(R361*IF(0,0,1)))*AT361)/100)</f>
        <v>0</v>
      </c>
      <c r="CZ361" s="2">
        <f>(((S361+(R361*IF(0,0,1)))*AU361)/100)</f>
        <v>0</v>
      </c>
      <c r="DA361" s="2"/>
      <c r="DB361" s="2"/>
      <c r="DC361" s="2" t="s">
        <v>6</v>
      </c>
      <c r="DD361" s="2" t="s">
        <v>6</v>
      </c>
      <c r="DE361" s="2" t="s">
        <v>6</v>
      </c>
      <c r="DF361" s="2" t="s">
        <v>6</v>
      </c>
      <c r="DG361" s="2" t="s">
        <v>6</v>
      </c>
      <c r="DH361" s="2" t="s">
        <v>6</v>
      </c>
      <c r="DI361" s="2" t="s">
        <v>6</v>
      </c>
      <c r="DJ361" s="2" t="s">
        <v>6</v>
      </c>
      <c r="DK361" s="2" t="s">
        <v>6</v>
      </c>
      <c r="DL361" s="2" t="s">
        <v>6</v>
      </c>
      <c r="DM361" s="2" t="s">
        <v>6</v>
      </c>
      <c r="DN361" s="2">
        <v>0</v>
      </c>
      <c r="DO361" s="2">
        <v>0</v>
      </c>
      <c r="DP361" s="2">
        <v>1</v>
      </c>
      <c r="DQ361" s="2">
        <v>1</v>
      </c>
      <c r="DR361" s="2"/>
      <c r="DS361" s="2"/>
      <c r="DT361" s="2"/>
      <c r="DU361" s="2">
        <v>1007</v>
      </c>
      <c r="DV361" s="2" t="s">
        <v>32</v>
      </c>
      <c r="DW361" s="2" t="s">
        <v>32</v>
      </c>
      <c r="DX361" s="2">
        <v>1</v>
      </c>
      <c r="DY361" s="2"/>
      <c r="DZ361" s="2" t="s">
        <v>6</v>
      </c>
      <c r="EA361" s="2" t="s">
        <v>6</v>
      </c>
      <c r="EB361" s="2" t="s">
        <v>6</v>
      </c>
      <c r="EC361" s="2" t="s">
        <v>6</v>
      </c>
      <c r="ED361" s="2"/>
      <c r="EE361" s="2">
        <v>54938781</v>
      </c>
      <c r="EF361" s="2">
        <v>20</v>
      </c>
      <c r="EG361" s="2" t="s">
        <v>34</v>
      </c>
      <c r="EH361" s="2">
        <v>0</v>
      </c>
      <c r="EI361" s="2" t="s">
        <v>6</v>
      </c>
      <c r="EJ361" s="2">
        <v>1</v>
      </c>
      <c r="EK361" s="2">
        <v>500001</v>
      </c>
      <c r="EL361" s="2" t="s">
        <v>35</v>
      </c>
      <c r="EM361" s="2" t="s">
        <v>36</v>
      </c>
      <c r="EN361" s="2"/>
      <c r="EO361" s="2" t="s">
        <v>6</v>
      </c>
      <c r="EP361" s="2"/>
      <c r="EQ361" s="2">
        <v>0</v>
      </c>
      <c r="ER361" s="2">
        <v>6.22</v>
      </c>
      <c r="ES361" s="110">
        <f>'1.Лок.смета.и.Акт'!F680</f>
        <v>6.22</v>
      </c>
      <c r="ET361" s="2">
        <v>0</v>
      </c>
      <c r="EU361" s="2">
        <v>0</v>
      </c>
      <c r="EV361" s="2">
        <v>0</v>
      </c>
      <c r="EW361" s="2">
        <v>0</v>
      </c>
      <c r="EX361" s="2">
        <v>0</v>
      </c>
      <c r="EY361" s="2"/>
      <c r="EZ361" s="2"/>
      <c r="FA361" s="2"/>
      <c r="FB361" s="2"/>
      <c r="FC361" s="2"/>
      <c r="FD361" s="2"/>
      <c r="FE361" s="2"/>
      <c r="FF361" s="2"/>
      <c r="FG361" s="2"/>
      <c r="FH361" s="2"/>
      <c r="FI361" s="2"/>
      <c r="FJ361" s="2"/>
      <c r="FK361" s="2"/>
      <c r="FL361" s="2"/>
      <c r="FM361" s="2"/>
      <c r="FN361" s="2"/>
      <c r="FO361" s="2"/>
      <c r="FP361" s="2"/>
      <c r="FQ361" s="2">
        <v>0</v>
      </c>
      <c r="FR361" s="2">
        <f t="shared" si="398"/>
        <v>0</v>
      </c>
      <c r="FS361" s="2">
        <v>0</v>
      </c>
      <c r="FT361" s="2"/>
      <c r="FU361" s="2"/>
      <c r="FV361" s="2"/>
      <c r="FW361" s="2"/>
      <c r="FX361" s="2">
        <v>0</v>
      </c>
      <c r="FY361" s="2">
        <v>0</v>
      </c>
      <c r="FZ361" s="2"/>
      <c r="GA361" s="2" t="s">
        <v>6</v>
      </c>
      <c r="GB361" s="2"/>
      <c r="GC361" s="2"/>
      <c r="GD361" s="2">
        <v>1</v>
      </c>
      <c r="GE361" s="2"/>
      <c r="GF361" s="2">
        <v>-394915385</v>
      </c>
      <c r="GG361" s="2">
        <v>2</v>
      </c>
      <c r="GH361" s="2">
        <v>0</v>
      </c>
      <c r="GI361" s="2">
        <v>-2</v>
      </c>
      <c r="GJ361" s="2">
        <v>0</v>
      </c>
      <c r="GK361" s="2">
        <v>0</v>
      </c>
      <c r="GL361" s="2">
        <f t="shared" si="399"/>
        <v>0</v>
      </c>
      <c r="GM361" s="2">
        <f t="shared" si="400"/>
        <v>1</v>
      </c>
      <c r="GN361" s="2">
        <f t="shared" si="401"/>
        <v>1</v>
      </c>
      <c r="GO361" s="2">
        <f t="shared" si="402"/>
        <v>0</v>
      </c>
      <c r="GP361" s="2">
        <f t="shared" si="403"/>
        <v>0</v>
      </c>
      <c r="GQ361" s="2"/>
      <c r="GR361" s="2">
        <v>0</v>
      </c>
      <c r="GS361" s="2">
        <v>3</v>
      </c>
      <c r="GT361" s="2">
        <v>0</v>
      </c>
      <c r="GU361" s="2" t="s">
        <v>6</v>
      </c>
      <c r="GV361" s="2">
        <f t="shared" si="406"/>
        <v>0</v>
      </c>
      <c r="GW361" s="2">
        <v>1</v>
      </c>
      <c r="GX361" s="2">
        <f t="shared" si="404"/>
        <v>0</v>
      </c>
      <c r="GY361" s="2"/>
      <c r="GZ361" s="2"/>
      <c r="HA361" s="2">
        <v>0</v>
      </c>
      <c r="HB361" s="2">
        <v>0</v>
      </c>
      <c r="HC361" s="2">
        <f t="shared" si="405"/>
        <v>0</v>
      </c>
      <c r="HD361" s="2"/>
      <c r="HE361" s="2" t="s">
        <v>6</v>
      </c>
      <c r="HF361" s="2" t="s">
        <v>6</v>
      </c>
      <c r="HG361" s="2"/>
      <c r="HH361" s="2"/>
      <c r="HI361" s="2"/>
      <c r="HJ361" s="2"/>
      <c r="HK361" s="2"/>
      <c r="HL361" s="2"/>
      <c r="HM361" s="2" t="s">
        <v>6</v>
      </c>
      <c r="HN361" s="2" t="s">
        <v>6</v>
      </c>
      <c r="HO361" s="2" t="s">
        <v>6</v>
      </c>
      <c r="HP361" s="2" t="s">
        <v>6</v>
      </c>
      <c r="HQ361" s="2" t="s">
        <v>6</v>
      </c>
      <c r="HR361" s="2"/>
      <c r="HS361" s="2"/>
      <c r="HT361" s="2"/>
      <c r="HU361" s="2"/>
      <c r="HV361" s="2"/>
      <c r="HW361" s="2"/>
      <c r="HX361" s="2"/>
      <c r="HY361" s="2"/>
      <c r="HZ361" s="2"/>
      <c r="IA361" s="2"/>
      <c r="IB361" s="2"/>
      <c r="IC361" s="2"/>
      <c r="ID361" s="2"/>
      <c r="IE361" s="2"/>
      <c r="IF361" s="2">
        <v>-1</v>
      </c>
      <c r="IG361" s="2"/>
      <c r="IH361" s="2"/>
      <c r="II361" s="2"/>
      <c r="IJ361" s="2"/>
      <c r="IK361" s="2">
        <v>0</v>
      </c>
      <c r="IL361" s="2"/>
      <c r="IM361" s="2"/>
      <c r="IN361" s="2"/>
      <c r="IO361" s="2"/>
      <c r="IP361" s="2"/>
      <c r="IQ361" s="2"/>
      <c r="IR361" s="2"/>
      <c r="IS361" s="2"/>
      <c r="IT361" s="2"/>
      <c r="IU361" s="2"/>
    </row>
    <row r="362" spans="1:255" x14ac:dyDescent="0.2">
      <c r="A362">
        <v>18</v>
      </c>
      <c r="B362">
        <v>1</v>
      </c>
      <c r="C362">
        <v>624</v>
      </c>
      <c r="E362" t="s">
        <v>482</v>
      </c>
      <c r="F362" t="e">
        <f>'2.Лок.смета.и.Акт'!#REF!</f>
        <v>#REF!</v>
      </c>
      <c r="G362" t="s">
        <v>250</v>
      </c>
      <c r="H362" t="s">
        <v>32</v>
      </c>
      <c r="I362">
        <f>I360*J362</f>
        <v>0.21</v>
      </c>
      <c r="J362">
        <v>1.4999999999999998</v>
      </c>
      <c r="K362">
        <v>1.5</v>
      </c>
      <c r="O362">
        <f t="shared" si="375"/>
        <v>10</v>
      </c>
      <c r="P362">
        <f t="shared" si="376"/>
        <v>10</v>
      </c>
      <c r="Q362">
        <f t="shared" si="377"/>
        <v>0</v>
      </c>
      <c r="R362">
        <f t="shared" si="378"/>
        <v>0</v>
      </c>
      <c r="S362">
        <f t="shared" si="379"/>
        <v>0</v>
      </c>
      <c r="T362">
        <f t="shared" si="380"/>
        <v>0</v>
      </c>
      <c r="U362">
        <f t="shared" si="381"/>
        <v>0</v>
      </c>
      <c r="V362">
        <f t="shared" si="382"/>
        <v>0</v>
      </c>
      <c r="W362">
        <f t="shared" si="383"/>
        <v>0</v>
      </c>
      <c r="X362">
        <f t="shared" si="384"/>
        <v>0</v>
      </c>
      <c r="Y362">
        <f t="shared" si="385"/>
        <v>0</v>
      </c>
      <c r="AA362">
        <v>86295184</v>
      </c>
      <c r="AB362">
        <f t="shared" si="386"/>
        <v>6.08</v>
      </c>
      <c r="AC362">
        <f t="shared" si="408"/>
        <v>6.08</v>
      </c>
      <c r="AD362">
        <f t="shared" si="370"/>
        <v>0</v>
      </c>
      <c r="AE362">
        <f t="shared" si="371"/>
        <v>0</v>
      </c>
      <c r="AF362">
        <f t="shared" si="372"/>
        <v>0</v>
      </c>
      <c r="AG362">
        <f t="shared" si="387"/>
        <v>0</v>
      </c>
      <c r="AH362">
        <f t="shared" si="373"/>
        <v>0</v>
      </c>
      <c r="AI362">
        <f t="shared" si="374"/>
        <v>0</v>
      </c>
      <c r="AJ362">
        <f t="shared" si="388"/>
        <v>0.47</v>
      </c>
      <c r="AK362">
        <v>6.080000000000001</v>
      </c>
      <c r="AL362">
        <v>6.080000000000001</v>
      </c>
      <c r="AM362">
        <v>0</v>
      </c>
      <c r="AN362">
        <v>0</v>
      </c>
      <c r="AO362">
        <v>0</v>
      </c>
      <c r="AP362">
        <v>0</v>
      </c>
      <c r="AQ362">
        <v>0</v>
      </c>
      <c r="AR362">
        <v>0</v>
      </c>
      <c r="AS362">
        <v>0.47</v>
      </c>
      <c r="AT362">
        <v>0</v>
      </c>
      <c r="AU362">
        <v>0</v>
      </c>
      <c r="AV362">
        <v>1</v>
      </c>
      <c r="AW362">
        <v>1</v>
      </c>
      <c r="AZ362">
        <v>1</v>
      </c>
      <c r="BA362">
        <v>1</v>
      </c>
      <c r="BB362">
        <v>1</v>
      </c>
      <c r="BC362">
        <v>7.56</v>
      </c>
      <c r="BD362" t="s">
        <v>6</v>
      </c>
      <c r="BE362" t="s">
        <v>6</v>
      </c>
      <c r="BF362" t="s">
        <v>6</v>
      </c>
      <c r="BG362" t="s">
        <v>6</v>
      </c>
      <c r="BH362">
        <v>3</v>
      </c>
      <c r="BI362">
        <v>1</v>
      </c>
      <c r="BJ362" t="s">
        <v>251</v>
      </c>
      <c r="BM362">
        <v>500001</v>
      </c>
      <c r="BN362">
        <v>0</v>
      </c>
      <c r="BO362" t="s">
        <v>6</v>
      </c>
      <c r="BP362">
        <v>0</v>
      </c>
      <c r="BQ362">
        <v>20</v>
      </c>
      <c r="BR362">
        <v>0</v>
      </c>
      <c r="BS362">
        <v>1</v>
      </c>
      <c r="BT362">
        <v>1</v>
      </c>
      <c r="BU362">
        <v>1</v>
      </c>
      <c r="BV362">
        <v>1</v>
      </c>
      <c r="BW362">
        <v>1</v>
      </c>
      <c r="BX362">
        <v>1</v>
      </c>
      <c r="BY362" t="s">
        <v>6</v>
      </c>
      <c r="BZ362">
        <v>0</v>
      </c>
      <c r="CA362">
        <v>0</v>
      </c>
      <c r="CB362" t="s">
        <v>6</v>
      </c>
      <c r="CE362">
        <v>0</v>
      </c>
      <c r="CF362">
        <v>0</v>
      </c>
      <c r="CG362">
        <v>0</v>
      </c>
      <c r="CM362">
        <v>0</v>
      </c>
      <c r="CN362" t="s">
        <v>6</v>
      </c>
      <c r="CO362">
        <v>0</v>
      </c>
      <c r="CP362">
        <f t="shared" si="389"/>
        <v>10</v>
      </c>
      <c r="CQ362">
        <f t="shared" si="390"/>
        <v>45.964799999999997</v>
      </c>
      <c r="CR362">
        <f t="shared" si="391"/>
        <v>0</v>
      </c>
      <c r="CS362">
        <f t="shared" si="392"/>
        <v>0</v>
      </c>
      <c r="CT362">
        <f t="shared" si="393"/>
        <v>0</v>
      </c>
      <c r="CU362">
        <f t="shared" si="394"/>
        <v>0</v>
      </c>
      <c r="CV362">
        <f t="shared" si="395"/>
        <v>0</v>
      </c>
      <c r="CW362">
        <f t="shared" si="396"/>
        <v>0</v>
      </c>
      <c r="CX362">
        <f t="shared" si="397"/>
        <v>0.47</v>
      </c>
      <c r="CY362">
        <f>(S362+R362)*(BZ362/100)</f>
        <v>0</v>
      </c>
      <c r="CZ362">
        <f>(S362+R362)*(CA362/100)</f>
        <v>0</v>
      </c>
      <c r="DC362" t="s">
        <v>6</v>
      </c>
      <c r="DD362" t="s">
        <v>6</v>
      </c>
      <c r="DE362" t="s">
        <v>6</v>
      </c>
      <c r="DF362" t="s">
        <v>6</v>
      </c>
      <c r="DG362" t="s">
        <v>6</v>
      </c>
      <c r="DH362" t="s">
        <v>6</v>
      </c>
      <c r="DI362" t="s">
        <v>6</v>
      </c>
      <c r="DJ362" t="s">
        <v>6</v>
      </c>
      <c r="DK362" t="s">
        <v>6</v>
      </c>
      <c r="DL362" t="s">
        <v>6</v>
      </c>
      <c r="DM362" t="s">
        <v>6</v>
      </c>
      <c r="DN362">
        <v>0</v>
      </c>
      <c r="DO362">
        <v>0</v>
      </c>
      <c r="DP362">
        <v>1</v>
      </c>
      <c r="DQ362">
        <v>1</v>
      </c>
      <c r="DU362">
        <v>1007</v>
      </c>
      <c r="DV362" t="s">
        <v>32</v>
      </c>
      <c r="DW362" t="e">
        <f>'2.Лок.смета.и.Акт'!#REF!</f>
        <v>#REF!</v>
      </c>
      <c r="DX362">
        <v>1</v>
      </c>
      <c r="DZ362" t="s">
        <v>6</v>
      </c>
      <c r="EA362" t="s">
        <v>6</v>
      </c>
      <c r="EB362" t="s">
        <v>6</v>
      </c>
      <c r="EC362" t="s">
        <v>6</v>
      </c>
      <c r="EE362">
        <v>54938781</v>
      </c>
      <c r="EF362">
        <v>20</v>
      </c>
      <c r="EG362" t="s">
        <v>34</v>
      </c>
      <c r="EH362">
        <v>0</v>
      </c>
      <c r="EI362" t="s">
        <v>6</v>
      </c>
      <c r="EJ362">
        <v>1</v>
      </c>
      <c r="EK362">
        <v>500001</v>
      </c>
      <c r="EL362" t="s">
        <v>35</v>
      </c>
      <c r="EM362" t="s">
        <v>36</v>
      </c>
      <c r="EO362" t="s">
        <v>6</v>
      </c>
      <c r="EQ362">
        <v>0</v>
      </c>
      <c r="ER362">
        <v>6.080000000000001</v>
      </c>
      <c r="ES362">
        <v>6.080000000000001</v>
      </c>
      <c r="ET362">
        <v>0</v>
      </c>
      <c r="EU362">
        <v>0</v>
      </c>
      <c r="EV362">
        <v>0</v>
      </c>
      <c r="EW362">
        <v>0</v>
      </c>
      <c r="EX362">
        <v>0</v>
      </c>
      <c r="EZ362">
        <v>5</v>
      </c>
      <c r="FC362">
        <v>0</v>
      </c>
      <c r="FD362">
        <v>18</v>
      </c>
      <c r="FF362">
        <v>43.3</v>
      </c>
      <c r="FQ362">
        <v>0</v>
      </c>
      <c r="FR362">
        <f t="shared" si="398"/>
        <v>0</v>
      </c>
      <c r="FS362">
        <v>0</v>
      </c>
      <c r="FX362">
        <v>0</v>
      </c>
      <c r="FY362">
        <v>0</v>
      </c>
      <c r="GA362" t="s">
        <v>252</v>
      </c>
      <c r="GD362">
        <v>1</v>
      </c>
      <c r="GF362">
        <v>-394915385</v>
      </c>
      <c r="GG362">
        <v>2</v>
      </c>
      <c r="GH362">
        <v>3</v>
      </c>
      <c r="GI362">
        <v>5</v>
      </c>
      <c r="GJ362">
        <v>0</v>
      </c>
      <c r="GK362">
        <v>0</v>
      </c>
      <c r="GL362">
        <f t="shared" si="399"/>
        <v>0</v>
      </c>
      <c r="GM362">
        <f t="shared" si="400"/>
        <v>10</v>
      </c>
      <c r="GN362">
        <f t="shared" si="401"/>
        <v>10</v>
      </c>
      <c r="GO362">
        <f t="shared" si="402"/>
        <v>0</v>
      </c>
      <c r="GP362">
        <f t="shared" si="403"/>
        <v>0</v>
      </c>
      <c r="GR362">
        <v>1</v>
      </c>
      <c r="GS362">
        <v>1</v>
      </c>
      <c r="GT362">
        <v>0</v>
      </c>
      <c r="GU362" t="s">
        <v>6</v>
      </c>
      <c r="GV362">
        <f t="shared" si="406"/>
        <v>0</v>
      </c>
      <c r="GW362">
        <v>1</v>
      </c>
      <c r="GX362">
        <f t="shared" si="404"/>
        <v>0</v>
      </c>
      <c r="HA362">
        <v>0</v>
      </c>
      <c r="HB362">
        <v>0</v>
      </c>
      <c r="HC362">
        <f t="shared" si="405"/>
        <v>0</v>
      </c>
      <c r="HE362" t="s">
        <v>38</v>
      </c>
      <c r="HF362" t="s">
        <v>39</v>
      </c>
      <c r="HM362" t="s">
        <v>6</v>
      </c>
      <c r="HN362" t="s">
        <v>6</v>
      </c>
      <c r="HO362" t="s">
        <v>6</v>
      </c>
      <c r="HP362" t="s">
        <v>6</v>
      </c>
      <c r="HQ362" t="s">
        <v>6</v>
      </c>
      <c r="IF362">
        <v>-1</v>
      </c>
      <c r="IK362">
        <v>0</v>
      </c>
    </row>
    <row r="363" spans="1:255" x14ac:dyDescent="0.2">
      <c r="A363" s="2">
        <v>18</v>
      </c>
      <c r="B363" s="2">
        <v>1</v>
      </c>
      <c r="C363" s="2">
        <v>609</v>
      </c>
      <c r="D363" s="2"/>
      <c r="E363" s="2" t="s">
        <v>483</v>
      </c>
      <c r="F363" s="2" t="s">
        <v>89</v>
      </c>
      <c r="G363" s="2" t="s">
        <v>90</v>
      </c>
      <c r="H363" s="2" t="s">
        <v>63</v>
      </c>
      <c r="I363" s="2">
        <f>I359*J363</f>
        <v>1.9599999999999999E-4</v>
      </c>
      <c r="J363" s="216">
        <f>'5.Ведомость_списания'!F174</f>
        <v>1.3999999999999998E-3</v>
      </c>
      <c r="K363" s="2">
        <v>1.4E-3</v>
      </c>
      <c r="L363" s="2"/>
      <c r="M363" s="2"/>
      <c r="N363" s="2"/>
      <c r="O363" s="2">
        <f t="shared" si="375"/>
        <v>2</v>
      </c>
      <c r="P363" s="2">
        <f t="shared" si="376"/>
        <v>2</v>
      </c>
      <c r="Q363" s="2">
        <f t="shared" si="377"/>
        <v>0</v>
      </c>
      <c r="R363" s="2">
        <f t="shared" si="378"/>
        <v>0</v>
      </c>
      <c r="S363" s="2">
        <f t="shared" si="379"/>
        <v>0</v>
      </c>
      <c r="T363" s="2">
        <f t="shared" si="380"/>
        <v>0</v>
      </c>
      <c r="U363" s="2">
        <f t="shared" si="381"/>
        <v>0</v>
      </c>
      <c r="V363" s="2">
        <f t="shared" si="382"/>
        <v>0</v>
      </c>
      <c r="W363" s="2">
        <f t="shared" si="383"/>
        <v>0</v>
      </c>
      <c r="X363" s="2">
        <f t="shared" si="384"/>
        <v>0</v>
      </c>
      <c r="Y363" s="2">
        <f t="shared" si="385"/>
        <v>0</v>
      </c>
      <c r="Z363" s="2"/>
      <c r="AA363" s="2">
        <v>86295183</v>
      </c>
      <c r="AB363" s="2">
        <f t="shared" si="386"/>
        <v>10380</v>
      </c>
      <c r="AC363" s="2">
        <f t="shared" si="408"/>
        <v>10380</v>
      </c>
      <c r="AD363" s="2">
        <f t="shared" si="370"/>
        <v>0</v>
      </c>
      <c r="AE363" s="2">
        <f t="shared" si="371"/>
        <v>0</v>
      </c>
      <c r="AF363" s="2">
        <f t="shared" si="372"/>
        <v>0</v>
      </c>
      <c r="AG363" s="2">
        <f t="shared" si="387"/>
        <v>0</v>
      </c>
      <c r="AH363" s="2">
        <f t="shared" si="373"/>
        <v>0</v>
      </c>
      <c r="AI363" s="2">
        <f t="shared" si="374"/>
        <v>0</v>
      </c>
      <c r="AJ363" s="2">
        <f t="shared" si="388"/>
        <v>0</v>
      </c>
      <c r="AK363" s="2">
        <v>10380</v>
      </c>
      <c r="AL363" s="110">
        <f>'1.Лок.смета.и.Акт'!F682</f>
        <v>10380</v>
      </c>
      <c r="AM363" s="2">
        <v>0</v>
      </c>
      <c r="AN363" s="2">
        <v>0</v>
      </c>
      <c r="AO363" s="2">
        <v>0</v>
      </c>
      <c r="AP363" s="2">
        <v>0</v>
      </c>
      <c r="AQ363" s="2">
        <v>0</v>
      </c>
      <c r="AR363" s="2">
        <v>0</v>
      </c>
      <c r="AS363" s="2">
        <v>0</v>
      </c>
      <c r="AT363" s="2">
        <v>0</v>
      </c>
      <c r="AU363" s="2">
        <v>0</v>
      </c>
      <c r="AV363" s="2">
        <v>1</v>
      </c>
      <c r="AW363" s="2">
        <v>1</v>
      </c>
      <c r="AX363" s="2"/>
      <c r="AY363" s="2"/>
      <c r="AZ363" s="2">
        <v>1</v>
      </c>
      <c r="BA363" s="2">
        <v>1</v>
      </c>
      <c r="BB363" s="2">
        <v>1</v>
      </c>
      <c r="BC363" s="2">
        <v>1</v>
      </c>
      <c r="BD363" s="2" t="s">
        <v>6</v>
      </c>
      <c r="BE363" s="2" t="s">
        <v>6</v>
      </c>
      <c r="BF363" s="2" t="s">
        <v>6</v>
      </c>
      <c r="BG363" s="2" t="s">
        <v>6</v>
      </c>
      <c r="BH363" s="2">
        <v>3</v>
      </c>
      <c r="BI363" s="2">
        <v>1</v>
      </c>
      <c r="BJ363" s="2" t="s">
        <v>91</v>
      </c>
      <c r="BK363" s="2"/>
      <c r="BL363" s="2"/>
      <c r="BM363" s="2">
        <v>500001</v>
      </c>
      <c r="BN363" s="2">
        <v>0</v>
      </c>
      <c r="BO363" s="2" t="s">
        <v>6</v>
      </c>
      <c r="BP363" s="2">
        <v>0</v>
      </c>
      <c r="BQ363" s="2">
        <v>20</v>
      </c>
      <c r="BR363" s="2">
        <v>0</v>
      </c>
      <c r="BS363" s="2">
        <v>1</v>
      </c>
      <c r="BT363" s="2">
        <v>1</v>
      </c>
      <c r="BU363" s="2">
        <v>1</v>
      </c>
      <c r="BV363" s="2">
        <v>1</v>
      </c>
      <c r="BW363" s="2">
        <v>1</v>
      </c>
      <c r="BX363" s="2">
        <v>1</v>
      </c>
      <c r="BY363" s="2" t="s">
        <v>6</v>
      </c>
      <c r="BZ363" s="2">
        <v>0</v>
      </c>
      <c r="CA363" s="2">
        <v>0</v>
      </c>
      <c r="CB363" s="2" t="s">
        <v>6</v>
      </c>
      <c r="CC363" s="2"/>
      <c r="CD363" s="2"/>
      <c r="CE363" s="2">
        <v>0</v>
      </c>
      <c r="CF363" s="2">
        <v>0</v>
      </c>
      <c r="CG363" s="2">
        <v>0</v>
      </c>
      <c r="CH363" s="2"/>
      <c r="CI363" s="2"/>
      <c r="CJ363" s="2"/>
      <c r="CK363" s="2"/>
      <c r="CL363" s="2"/>
      <c r="CM363" s="2">
        <v>0</v>
      </c>
      <c r="CN363" s="2" t="s">
        <v>6</v>
      </c>
      <c r="CO363" s="2">
        <v>0</v>
      </c>
      <c r="CP363" s="2">
        <f t="shared" si="389"/>
        <v>2</v>
      </c>
      <c r="CQ363" s="2">
        <f t="shared" si="390"/>
        <v>10380</v>
      </c>
      <c r="CR363" s="2">
        <f t="shared" si="391"/>
        <v>0</v>
      </c>
      <c r="CS363" s="2">
        <f t="shared" si="392"/>
        <v>0</v>
      </c>
      <c r="CT363" s="2">
        <f t="shared" si="393"/>
        <v>0</v>
      </c>
      <c r="CU363" s="2">
        <f t="shared" si="394"/>
        <v>0</v>
      </c>
      <c r="CV363" s="2">
        <f t="shared" si="395"/>
        <v>0</v>
      </c>
      <c r="CW363" s="2">
        <f t="shared" si="396"/>
        <v>0</v>
      </c>
      <c r="CX363" s="2">
        <f t="shared" si="397"/>
        <v>0</v>
      </c>
      <c r="CY363" s="2">
        <f>(((S363+(R363*IF(0,0,1)))*AT363)/100)</f>
        <v>0</v>
      </c>
      <c r="CZ363" s="2">
        <f>(((S363+(R363*IF(0,0,1)))*AU363)/100)</f>
        <v>0</v>
      </c>
      <c r="DA363" s="2"/>
      <c r="DB363" s="2"/>
      <c r="DC363" s="2" t="s">
        <v>6</v>
      </c>
      <c r="DD363" s="2" t="s">
        <v>6</v>
      </c>
      <c r="DE363" s="2" t="s">
        <v>6</v>
      </c>
      <c r="DF363" s="2" t="s">
        <v>6</v>
      </c>
      <c r="DG363" s="2" t="s">
        <v>6</v>
      </c>
      <c r="DH363" s="2" t="s">
        <v>6</v>
      </c>
      <c r="DI363" s="2" t="s">
        <v>6</v>
      </c>
      <c r="DJ363" s="2" t="s">
        <v>6</v>
      </c>
      <c r="DK363" s="2" t="s">
        <v>6</v>
      </c>
      <c r="DL363" s="2" t="s">
        <v>6</v>
      </c>
      <c r="DM363" s="2" t="s">
        <v>6</v>
      </c>
      <c r="DN363" s="2">
        <v>0</v>
      </c>
      <c r="DO363" s="2">
        <v>0</v>
      </c>
      <c r="DP363" s="2">
        <v>1</v>
      </c>
      <c r="DQ363" s="2">
        <v>1</v>
      </c>
      <c r="DR363" s="2"/>
      <c r="DS363" s="2"/>
      <c r="DT363" s="2"/>
      <c r="DU363" s="2">
        <v>1009</v>
      </c>
      <c r="DV363" s="2" t="s">
        <v>63</v>
      </c>
      <c r="DW363" s="2" t="s">
        <v>63</v>
      </c>
      <c r="DX363" s="2">
        <v>1000</v>
      </c>
      <c r="DY363" s="2"/>
      <c r="DZ363" s="2" t="s">
        <v>6</v>
      </c>
      <c r="EA363" s="2" t="s">
        <v>6</v>
      </c>
      <c r="EB363" s="2" t="s">
        <v>6</v>
      </c>
      <c r="EC363" s="2" t="s">
        <v>6</v>
      </c>
      <c r="ED363" s="2"/>
      <c r="EE363" s="2">
        <v>54938781</v>
      </c>
      <c r="EF363" s="2">
        <v>20</v>
      </c>
      <c r="EG363" s="2" t="s">
        <v>34</v>
      </c>
      <c r="EH363" s="2">
        <v>0</v>
      </c>
      <c r="EI363" s="2" t="s">
        <v>6</v>
      </c>
      <c r="EJ363" s="2">
        <v>1</v>
      </c>
      <c r="EK363" s="2">
        <v>500001</v>
      </c>
      <c r="EL363" s="2" t="s">
        <v>35</v>
      </c>
      <c r="EM363" s="2" t="s">
        <v>36</v>
      </c>
      <c r="EN363" s="2"/>
      <c r="EO363" s="2" t="s">
        <v>6</v>
      </c>
      <c r="EP363" s="2"/>
      <c r="EQ363" s="2">
        <v>0</v>
      </c>
      <c r="ER363" s="2">
        <v>10380</v>
      </c>
      <c r="ES363" s="110">
        <f>'1.Лок.смета.и.Акт'!F682</f>
        <v>10380</v>
      </c>
      <c r="ET363" s="2">
        <v>0</v>
      </c>
      <c r="EU363" s="2">
        <v>0</v>
      </c>
      <c r="EV363" s="2">
        <v>0</v>
      </c>
      <c r="EW363" s="2">
        <v>0</v>
      </c>
      <c r="EX363" s="2">
        <v>0</v>
      </c>
      <c r="EY363" s="2"/>
      <c r="EZ363" s="2"/>
      <c r="FA363" s="2"/>
      <c r="FB363" s="2"/>
      <c r="FC363" s="2"/>
      <c r="FD363" s="2"/>
      <c r="FE363" s="2"/>
      <c r="FF363" s="2"/>
      <c r="FG363" s="2"/>
      <c r="FH363" s="2"/>
      <c r="FI363" s="2"/>
      <c r="FJ363" s="2"/>
      <c r="FK363" s="2"/>
      <c r="FL363" s="2"/>
      <c r="FM363" s="2"/>
      <c r="FN363" s="2"/>
      <c r="FO363" s="2"/>
      <c r="FP363" s="2"/>
      <c r="FQ363" s="2">
        <v>0</v>
      </c>
      <c r="FR363" s="2">
        <f t="shared" si="398"/>
        <v>0</v>
      </c>
      <c r="FS363" s="2">
        <v>0</v>
      </c>
      <c r="FT363" s="2"/>
      <c r="FU363" s="2"/>
      <c r="FV363" s="2"/>
      <c r="FW363" s="2"/>
      <c r="FX363" s="2">
        <v>0</v>
      </c>
      <c r="FY363" s="2">
        <v>0</v>
      </c>
      <c r="FZ363" s="2"/>
      <c r="GA363" s="2" t="s">
        <v>6</v>
      </c>
      <c r="GB363" s="2"/>
      <c r="GC363" s="2"/>
      <c r="GD363" s="2">
        <v>1</v>
      </c>
      <c r="GE363" s="2"/>
      <c r="GF363" s="2">
        <v>1570490953</v>
      </c>
      <c r="GG363" s="2">
        <v>2</v>
      </c>
      <c r="GH363" s="2">
        <v>0</v>
      </c>
      <c r="GI363" s="2">
        <v>-2</v>
      </c>
      <c r="GJ363" s="2">
        <v>0</v>
      </c>
      <c r="GK363" s="2">
        <v>0</v>
      </c>
      <c r="GL363" s="2">
        <f t="shared" si="399"/>
        <v>0</v>
      </c>
      <c r="GM363" s="2">
        <f t="shared" si="400"/>
        <v>2</v>
      </c>
      <c r="GN363" s="2">
        <f t="shared" si="401"/>
        <v>2</v>
      </c>
      <c r="GO363" s="2">
        <f t="shared" si="402"/>
        <v>0</v>
      </c>
      <c r="GP363" s="2">
        <f t="shared" si="403"/>
        <v>0</v>
      </c>
      <c r="GQ363" s="2"/>
      <c r="GR363" s="2">
        <v>0</v>
      </c>
      <c r="GS363" s="2">
        <v>3</v>
      </c>
      <c r="GT363" s="2">
        <v>0</v>
      </c>
      <c r="GU363" s="2" t="s">
        <v>6</v>
      </c>
      <c r="GV363" s="2">
        <f t="shared" si="406"/>
        <v>0</v>
      </c>
      <c r="GW363" s="2">
        <v>1</v>
      </c>
      <c r="GX363" s="2">
        <f t="shared" si="404"/>
        <v>0</v>
      </c>
      <c r="GY363" s="2"/>
      <c r="GZ363" s="2"/>
      <c r="HA363" s="2">
        <v>0</v>
      </c>
      <c r="HB363" s="2">
        <v>0</v>
      </c>
      <c r="HC363" s="2">
        <f t="shared" si="405"/>
        <v>0</v>
      </c>
      <c r="HD363" s="2"/>
      <c r="HE363" s="2" t="s">
        <v>6</v>
      </c>
      <c r="HF363" s="2" t="s">
        <v>6</v>
      </c>
      <c r="HG363" s="2"/>
      <c r="HH363" s="2"/>
      <c r="HI363" s="2"/>
      <c r="HJ363" s="2"/>
      <c r="HK363" s="2"/>
      <c r="HL363" s="2"/>
      <c r="HM363" s="2" t="s">
        <v>6</v>
      </c>
      <c r="HN363" s="2" t="s">
        <v>6</v>
      </c>
      <c r="HO363" s="2" t="s">
        <v>6</v>
      </c>
      <c r="HP363" s="2" t="s">
        <v>6</v>
      </c>
      <c r="HQ363" s="2" t="s">
        <v>6</v>
      </c>
      <c r="HR363" s="2"/>
      <c r="HS363" s="2"/>
      <c r="HT363" s="2"/>
      <c r="HU363" s="2"/>
      <c r="HV363" s="2"/>
      <c r="HW363" s="2"/>
      <c r="HX363" s="2"/>
      <c r="HY363" s="2"/>
      <c r="HZ363" s="2"/>
      <c r="IA363" s="2"/>
      <c r="IB363" s="2"/>
      <c r="IC363" s="2"/>
      <c r="ID363" s="2"/>
      <c r="IE363" s="2"/>
      <c r="IF363" s="2">
        <v>-1</v>
      </c>
      <c r="IG363" s="2"/>
      <c r="IH363" s="2"/>
      <c r="II363" s="2"/>
      <c r="IJ363" s="2"/>
      <c r="IK363" s="2">
        <v>0</v>
      </c>
      <c r="IL363" s="2"/>
      <c r="IM363" s="2"/>
      <c r="IN363" s="2"/>
      <c r="IO363" s="2"/>
      <c r="IP363" s="2"/>
      <c r="IQ363" s="2"/>
      <c r="IR363" s="2"/>
      <c r="IS363" s="2"/>
      <c r="IT363" s="2"/>
      <c r="IU363" s="2"/>
    </row>
    <row r="364" spans="1:255" x14ac:dyDescent="0.2">
      <c r="A364">
        <v>18</v>
      </c>
      <c r="B364">
        <v>1</v>
      </c>
      <c r="C364">
        <v>625</v>
      </c>
      <c r="E364" t="s">
        <v>483</v>
      </c>
      <c r="F364" t="e">
        <f>'2.Лок.смета.и.Акт'!#REF!</f>
        <v>#REF!</v>
      </c>
      <c r="G364" t="s">
        <v>90</v>
      </c>
      <c r="H364" t="s">
        <v>63</v>
      </c>
      <c r="I364">
        <f>I360*J364</f>
        <v>1.9599999999999999E-4</v>
      </c>
      <c r="J364">
        <v>1.3999999999999998E-3</v>
      </c>
      <c r="K364">
        <v>1.4E-3</v>
      </c>
      <c r="O364">
        <f t="shared" si="375"/>
        <v>37</v>
      </c>
      <c r="P364">
        <f t="shared" si="376"/>
        <v>37</v>
      </c>
      <c r="Q364">
        <f t="shared" si="377"/>
        <v>0</v>
      </c>
      <c r="R364">
        <f t="shared" si="378"/>
        <v>0</v>
      </c>
      <c r="S364">
        <f t="shared" si="379"/>
        <v>0</v>
      </c>
      <c r="T364">
        <f t="shared" si="380"/>
        <v>0</v>
      </c>
      <c r="U364">
        <f t="shared" si="381"/>
        <v>0</v>
      </c>
      <c r="V364">
        <f t="shared" si="382"/>
        <v>0</v>
      </c>
      <c r="W364">
        <f t="shared" si="383"/>
        <v>0</v>
      </c>
      <c r="X364">
        <f t="shared" si="384"/>
        <v>0</v>
      </c>
      <c r="Y364">
        <f t="shared" si="385"/>
        <v>0</v>
      </c>
      <c r="AA364">
        <v>86295184</v>
      </c>
      <c r="AB364">
        <f t="shared" si="386"/>
        <v>25257.14</v>
      </c>
      <c r="AC364">
        <f t="shared" si="408"/>
        <v>25257.14</v>
      </c>
      <c r="AD364">
        <f t="shared" si="370"/>
        <v>0</v>
      </c>
      <c r="AE364">
        <f t="shared" si="371"/>
        <v>0</v>
      </c>
      <c r="AF364">
        <f t="shared" si="372"/>
        <v>0</v>
      </c>
      <c r="AG364">
        <f t="shared" si="387"/>
        <v>0</v>
      </c>
      <c r="AH364">
        <f t="shared" si="373"/>
        <v>0</v>
      </c>
      <c r="AI364">
        <f t="shared" si="374"/>
        <v>0</v>
      </c>
      <c r="AJ364">
        <f t="shared" si="388"/>
        <v>46.68</v>
      </c>
      <c r="AK364">
        <v>25257.140000000003</v>
      </c>
      <c r="AL364">
        <v>25257.140000000003</v>
      </c>
      <c r="AM364">
        <v>0</v>
      </c>
      <c r="AN364">
        <v>0</v>
      </c>
      <c r="AO364">
        <v>0</v>
      </c>
      <c r="AP364">
        <v>0</v>
      </c>
      <c r="AQ364">
        <v>0</v>
      </c>
      <c r="AR364">
        <v>0</v>
      </c>
      <c r="AS364">
        <v>46.68</v>
      </c>
      <c r="AT364">
        <v>0</v>
      </c>
      <c r="AU364">
        <v>0</v>
      </c>
      <c r="AV364">
        <v>1</v>
      </c>
      <c r="AW364">
        <v>1</v>
      </c>
      <c r="AZ364">
        <v>1</v>
      </c>
      <c r="BA364">
        <v>1</v>
      </c>
      <c r="BB364">
        <v>1</v>
      </c>
      <c r="BC364">
        <v>7.56</v>
      </c>
      <c r="BD364" t="s">
        <v>6</v>
      </c>
      <c r="BE364" t="s">
        <v>6</v>
      </c>
      <c r="BF364" t="s">
        <v>6</v>
      </c>
      <c r="BG364" t="s">
        <v>6</v>
      </c>
      <c r="BH364">
        <v>3</v>
      </c>
      <c r="BI364">
        <v>1</v>
      </c>
      <c r="BJ364" t="s">
        <v>91</v>
      </c>
      <c r="BM364">
        <v>500001</v>
      </c>
      <c r="BN364">
        <v>0</v>
      </c>
      <c r="BO364" t="s">
        <v>6</v>
      </c>
      <c r="BP364">
        <v>0</v>
      </c>
      <c r="BQ364">
        <v>20</v>
      </c>
      <c r="BR364">
        <v>0</v>
      </c>
      <c r="BS364">
        <v>1</v>
      </c>
      <c r="BT364">
        <v>1</v>
      </c>
      <c r="BU364">
        <v>1</v>
      </c>
      <c r="BV364">
        <v>1</v>
      </c>
      <c r="BW364">
        <v>1</v>
      </c>
      <c r="BX364">
        <v>1</v>
      </c>
      <c r="BY364" t="s">
        <v>6</v>
      </c>
      <c r="BZ364">
        <v>0</v>
      </c>
      <c r="CA364">
        <v>0</v>
      </c>
      <c r="CB364" t="s">
        <v>6</v>
      </c>
      <c r="CE364">
        <v>0</v>
      </c>
      <c r="CF364">
        <v>0</v>
      </c>
      <c r="CG364">
        <v>0</v>
      </c>
      <c r="CM364">
        <v>0</v>
      </c>
      <c r="CN364" t="s">
        <v>6</v>
      </c>
      <c r="CO364">
        <v>0</v>
      </c>
      <c r="CP364">
        <f t="shared" si="389"/>
        <v>37</v>
      </c>
      <c r="CQ364">
        <f t="shared" si="390"/>
        <v>190943.97839999999</v>
      </c>
      <c r="CR364">
        <f t="shared" si="391"/>
        <v>0</v>
      </c>
      <c r="CS364">
        <f t="shared" si="392"/>
        <v>0</v>
      </c>
      <c r="CT364">
        <f t="shared" si="393"/>
        <v>0</v>
      </c>
      <c r="CU364">
        <f t="shared" si="394"/>
        <v>0</v>
      </c>
      <c r="CV364">
        <f t="shared" si="395"/>
        <v>0</v>
      </c>
      <c r="CW364">
        <f t="shared" si="396"/>
        <v>0</v>
      </c>
      <c r="CX364">
        <f t="shared" si="397"/>
        <v>46.68</v>
      </c>
      <c r="CY364">
        <f>(S364+R364)*(BZ364/100)</f>
        <v>0</v>
      </c>
      <c r="CZ364">
        <f>(S364+R364)*(CA364/100)</f>
        <v>0</v>
      </c>
      <c r="DC364" t="s">
        <v>6</v>
      </c>
      <c r="DD364" t="s">
        <v>6</v>
      </c>
      <c r="DE364" t="s">
        <v>6</v>
      </c>
      <c r="DF364" t="s">
        <v>6</v>
      </c>
      <c r="DG364" t="s">
        <v>6</v>
      </c>
      <c r="DH364" t="s">
        <v>6</v>
      </c>
      <c r="DI364" t="s">
        <v>6</v>
      </c>
      <c r="DJ364" t="s">
        <v>6</v>
      </c>
      <c r="DK364" t="s">
        <v>6</v>
      </c>
      <c r="DL364" t="s">
        <v>6</v>
      </c>
      <c r="DM364" t="s">
        <v>6</v>
      </c>
      <c r="DN364">
        <v>0</v>
      </c>
      <c r="DO364">
        <v>0</v>
      </c>
      <c r="DP364">
        <v>1</v>
      </c>
      <c r="DQ364">
        <v>1</v>
      </c>
      <c r="DU364">
        <v>1009</v>
      </c>
      <c r="DV364" t="s">
        <v>63</v>
      </c>
      <c r="DW364" t="e">
        <f>'2.Лок.смета.и.Акт'!#REF!</f>
        <v>#REF!</v>
      </c>
      <c r="DX364">
        <v>1000</v>
      </c>
      <c r="DZ364" t="s">
        <v>6</v>
      </c>
      <c r="EA364" t="s">
        <v>6</v>
      </c>
      <c r="EB364" t="s">
        <v>6</v>
      </c>
      <c r="EC364" t="s">
        <v>6</v>
      </c>
      <c r="EE364">
        <v>54938781</v>
      </c>
      <c r="EF364">
        <v>20</v>
      </c>
      <c r="EG364" t="s">
        <v>34</v>
      </c>
      <c r="EH364">
        <v>0</v>
      </c>
      <c r="EI364" t="s">
        <v>6</v>
      </c>
      <c r="EJ364">
        <v>1</v>
      </c>
      <c r="EK364">
        <v>500001</v>
      </c>
      <c r="EL364" t="s">
        <v>35</v>
      </c>
      <c r="EM364" t="s">
        <v>36</v>
      </c>
      <c r="EO364" t="s">
        <v>6</v>
      </c>
      <c r="EQ364">
        <v>0</v>
      </c>
      <c r="ER364">
        <v>180000</v>
      </c>
      <c r="ES364">
        <v>25257.140000000003</v>
      </c>
      <c r="ET364">
        <v>0</v>
      </c>
      <c r="EU364">
        <v>0</v>
      </c>
      <c r="EV364">
        <v>0</v>
      </c>
      <c r="EW364">
        <v>0</v>
      </c>
      <c r="EX364">
        <v>0</v>
      </c>
      <c r="EZ364">
        <v>5</v>
      </c>
      <c r="FC364">
        <v>0</v>
      </c>
      <c r="FD364">
        <v>18</v>
      </c>
      <c r="FF364">
        <v>180000</v>
      </c>
      <c r="FQ364">
        <v>0</v>
      </c>
      <c r="FR364">
        <f t="shared" si="398"/>
        <v>0</v>
      </c>
      <c r="FS364">
        <v>0</v>
      </c>
      <c r="FX364">
        <v>0</v>
      </c>
      <c r="FY364">
        <v>0</v>
      </c>
      <c r="GA364" t="s">
        <v>92</v>
      </c>
      <c r="GD364">
        <v>1</v>
      </c>
      <c r="GF364">
        <v>1570490953</v>
      </c>
      <c r="GG364">
        <v>2</v>
      </c>
      <c r="GH364">
        <v>3</v>
      </c>
      <c r="GI364">
        <v>5</v>
      </c>
      <c r="GJ364">
        <v>0</v>
      </c>
      <c r="GK364">
        <v>0</v>
      </c>
      <c r="GL364">
        <f t="shared" si="399"/>
        <v>0</v>
      </c>
      <c r="GM364">
        <f t="shared" si="400"/>
        <v>37</v>
      </c>
      <c r="GN364">
        <f t="shared" si="401"/>
        <v>37</v>
      </c>
      <c r="GO364">
        <f t="shared" si="402"/>
        <v>0</v>
      </c>
      <c r="GP364">
        <f t="shared" si="403"/>
        <v>0</v>
      </c>
      <c r="GR364">
        <v>1</v>
      </c>
      <c r="GS364">
        <v>1</v>
      </c>
      <c r="GT364">
        <v>0</v>
      </c>
      <c r="GU364" t="s">
        <v>6</v>
      </c>
      <c r="GV364">
        <f t="shared" si="406"/>
        <v>0</v>
      </c>
      <c r="GW364">
        <v>1</v>
      </c>
      <c r="GX364">
        <f t="shared" si="404"/>
        <v>0</v>
      </c>
      <c r="HA364">
        <v>0</v>
      </c>
      <c r="HB364">
        <v>0</v>
      </c>
      <c r="HC364">
        <f t="shared" si="405"/>
        <v>0</v>
      </c>
      <c r="HE364" t="s">
        <v>38</v>
      </c>
      <c r="HF364" t="s">
        <v>39</v>
      </c>
      <c r="HM364" t="s">
        <v>6</v>
      </c>
      <c r="HN364" t="s">
        <v>6</v>
      </c>
      <c r="HO364" t="s">
        <v>6</v>
      </c>
      <c r="HP364" t="s">
        <v>6</v>
      </c>
      <c r="HQ364" t="s">
        <v>6</v>
      </c>
      <c r="IF364">
        <v>-1</v>
      </c>
      <c r="IK364">
        <v>0</v>
      </c>
    </row>
    <row r="365" spans="1:255" x14ac:dyDescent="0.2">
      <c r="A365" s="2">
        <v>18</v>
      </c>
      <c r="B365" s="2">
        <v>1</v>
      </c>
      <c r="C365" s="2">
        <v>610</v>
      </c>
      <c r="D365" s="2"/>
      <c r="E365" s="2" t="s">
        <v>484</v>
      </c>
      <c r="F365" s="2" t="s">
        <v>255</v>
      </c>
      <c r="G365" s="2" t="s">
        <v>256</v>
      </c>
      <c r="H365" s="2" t="s">
        <v>182</v>
      </c>
      <c r="I365" s="2">
        <f>I359*J365</f>
        <v>6.3E-2</v>
      </c>
      <c r="J365" s="216">
        <f>'5.Ведомость_списания'!F175</f>
        <v>0.44999999999999996</v>
      </c>
      <c r="K365" s="2">
        <v>0.45</v>
      </c>
      <c r="L365" s="2"/>
      <c r="M365" s="2"/>
      <c r="N365" s="2"/>
      <c r="O365" s="2">
        <f t="shared" si="375"/>
        <v>0</v>
      </c>
      <c r="P365" s="2">
        <f t="shared" si="376"/>
        <v>0</v>
      </c>
      <c r="Q365" s="2">
        <f t="shared" si="377"/>
        <v>0</v>
      </c>
      <c r="R365" s="2">
        <f t="shared" si="378"/>
        <v>0</v>
      </c>
      <c r="S365" s="2">
        <f t="shared" si="379"/>
        <v>0</v>
      </c>
      <c r="T365" s="2">
        <f t="shared" si="380"/>
        <v>0</v>
      </c>
      <c r="U365" s="2">
        <f t="shared" si="381"/>
        <v>0</v>
      </c>
      <c r="V365" s="2">
        <f t="shared" si="382"/>
        <v>0</v>
      </c>
      <c r="W365" s="2">
        <f t="shared" si="383"/>
        <v>0</v>
      </c>
      <c r="X365" s="2">
        <f t="shared" si="384"/>
        <v>0</v>
      </c>
      <c r="Y365" s="2">
        <f t="shared" si="385"/>
        <v>0</v>
      </c>
      <c r="Z365" s="2"/>
      <c r="AA365" s="2">
        <v>86295183</v>
      </c>
      <c r="AB365" s="2">
        <f t="shared" si="386"/>
        <v>6.12</v>
      </c>
      <c r="AC365" s="2">
        <f t="shared" si="408"/>
        <v>6.12</v>
      </c>
      <c r="AD365" s="2">
        <f t="shared" si="370"/>
        <v>0</v>
      </c>
      <c r="AE365" s="2">
        <f t="shared" si="371"/>
        <v>0</v>
      </c>
      <c r="AF365" s="2">
        <f t="shared" si="372"/>
        <v>0</v>
      </c>
      <c r="AG365" s="2">
        <f t="shared" si="387"/>
        <v>0</v>
      </c>
      <c r="AH365" s="2">
        <f t="shared" si="373"/>
        <v>0</v>
      </c>
      <c r="AI365" s="2">
        <f t="shared" si="374"/>
        <v>0</v>
      </c>
      <c r="AJ365" s="2">
        <f t="shared" si="388"/>
        <v>0</v>
      </c>
      <c r="AK365" s="2">
        <v>6.12</v>
      </c>
      <c r="AL365" s="110">
        <f>'1.Лок.смета.и.Акт'!F684</f>
        <v>6.12</v>
      </c>
      <c r="AM365" s="2">
        <v>0</v>
      </c>
      <c r="AN365" s="2">
        <v>0</v>
      </c>
      <c r="AO365" s="2">
        <v>0</v>
      </c>
      <c r="AP365" s="2">
        <v>0</v>
      </c>
      <c r="AQ365" s="2">
        <v>0</v>
      </c>
      <c r="AR365" s="2">
        <v>0</v>
      </c>
      <c r="AS365" s="2">
        <v>0</v>
      </c>
      <c r="AT365" s="2">
        <v>0</v>
      </c>
      <c r="AU365" s="2">
        <v>0</v>
      </c>
      <c r="AV365" s="2">
        <v>1</v>
      </c>
      <c r="AW365" s="2">
        <v>1</v>
      </c>
      <c r="AX365" s="2"/>
      <c r="AY365" s="2"/>
      <c r="AZ365" s="2">
        <v>1</v>
      </c>
      <c r="BA365" s="2">
        <v>1</v>
      </c>
      <c r="BB365" s="2">
        <v>1</v>
      </c>
      <c r="BC365" s="2">
        <v>1</v>
      </c>
      <c r="BD365" s="2" t="s">
        <v>6</v>
      </c>
      <c r="BE365" s="2" t="s">
        <v>6</v>
      </c>
      <c r="BF365" s="2" t="s">
        <v>6</v>
      </c>
      <c r="BG365" s="2" t="s">
        <v>6</v>
      </c>
      <c r="BH365" s="2">
        <v>3</v>
      </c>
      <c r="BI365" s="2">
        <v>1</v>
      </c>
      <c r="BJ365" s="2" t="s">
        <v>257</v>
      </c>
      <c r="BK365" s="2"/>
      <c r="BL365" s="2"/>
      <c r="BM365" s="2">
        <v>500001</v>
      </c>
      <c r="BN365" s="2">
        <v>0</v>
      </c>
      <c r="BO365" s="2" t="s">
        <v>6</v>
      </c>
      <c r="BP365" s="2">
        <v>0</v>
      </c>
      <c r="BQ365" s="2">
        <v>20</v>
      </c>
      <c r="BR365" s="2">
        <v>0</v>
      </c>
      <c r="BS365" s="2">
        <v>1</v>
      </c>
      <c r="BT365" s="2">
        <v>1</v>
      </c>
      <c r="BU365" s="2">
        <v>1</v>
      </c>
      <c r="BV365" s="2">
        <v>1</v>
      </c>
      <c r="BW365" s="2">
        <v>1</v>
      </c>
      <c r="BX365" s="2">
        <v>1</v>
      </c>
      <c r="BY365" s="2" t="s">
        <v>6</v>
      </c>
      <c r="BZ365" s="2">
        <v>0</v>
      </c>
      <c r="CA365" s="2">
        <v>0</v>
      </c>
      <c r="CB365" s="2" t="s">
        <v>6</v>
      </c>
      <c r="CC365" s="2"/>
      <c r="CD365" s="2"/>
      <c r="CE365" s="2">
        <v>0</v>
      </c>
      <c r="CF365" s="2">
        <v>0</v>
      </c>
      <c r="CG365" s="2">
        <v>0</v>
      </c>
      <c r="CH365" s="2"/>
      <c r="CI365" s="2"/>
      <c r="CJ365" s="2"/>
      <c r="CK365" s="2"/>
      <c r="CL365" s="2"/>
      <c r="CM365" s="2">
        <v>0</v>
      </c>
      <c r="CN365" s="2" t="s">
        <v>6</v>
      </c>
      <c r="CO365" s="2">
        <v>0</v>
      </c>
      <c r="CP365" s="2">
        <f t="shared" si="389"/>
        <v>0</v>
      </c>
      <c r="CQ365" s="2">
        <f t="shared" si="390"/>
        <v>6.12</v>
      </c>
      <c r="CR365" s="2">
        <f t="shared" si="391"/>
        <v>0</v>
      </c>
      <c r="CS365" s="2">
        <f t="shared" si="392"/>
        <v>0</v>
      </c>
      <c r="CT365" s="2">
        <f t="shared" si="393"/>
        <v>0</v>
      </c>
      <c r="CU365" s="2">
        <f t="shared" si="394"/>
        <v>0</v>
      </c>
      <c r="CV365" s="2">
        <f t="shared" si="395"/>
        <v>0</v>
      </c>
      <c r="CW365" s="2">
        <f t="shared" si="396"/>
        <v>0</v>
      </c>
      <c r="CX365" s="2">
        <f t="shared" si="397"/>
        <v>0</v>
      </c>
      <c r="CY365" s="2">
        <f>(((S365+(R365*IF(0,0,1)))*AT365)/100)</f>
        <v>0</v>
      </c>
      <c r="CZ365" s="2">
        <f>(((S365+(R365*IF(0,0,1)))*AU365)/100)</f>
        <v>0</v>
      </c>
      <c r="DA365" s="2"/>
      <c r="DB365" s="2"/>
      <c r="DC365" s="2" t="s">
        <v>6</v>
      </c>
      <c r="DD365" s="2" t="s">
        <v>6</v>
      </c>
      <c r="DE365" s="2" t="s">
        <v>6</v>
      </c>
      <c r="DF365" s="2" t="s">
        <v>6</v>
      </c>
      <c r="DG365" s="2" t="s">
        <v>6</v>
      </c>
      <c r="DH365" s="2" t="s">
        <v>6</v>
      </c>
      <c r="DI365" s="2" t="s">
        <v>6</v>
      </c>
      <c r="DJ365" s="2" t="s">
        <v>6</v>
      </c>
      <c r="DK365" s="2" t="s">
        <v>6</v>
      </c>
      <c r="DL365" s="2" t="s">
        <v>6</v>
      </c>
      <c r="DM365" s="2" t="s">
        <v>6</v>
      </c>
      <c r="DN365" s="2">
        <v>0</v>
      </c>
      <c r="DO365" s="2">
        <v>0</v>
      </c>
      <c r="DP365" s="2">
        <v>1</v>
      </c>
      <c r="DQ365" s="2">
        <v>1</v>
      </c>
      <c r="DR365" s="2"/>
      <c r="DS365" s="2"/>
      <c r="DT365" s="2"/>
      <c r="DU365" s="2">
        <v>1009</v>
      </c>
      <c r="DV365" s="2" t="s">
        <v>182</v>
      </c>
      <c r="DW365" s="2" t="s">
        <v>182</v>
      </c>
      <c r="DX365" s="2">
        <v>1</v>
      </c>
      <c r="DY365" s="2"/>
      <c r="DZ365" s="2" t="s">
        <v>6</v>
      </c>
      <c r="EA365" s="2" t="s">
        <v>6</v>
      </c>
      <c r="EB365" s="2" t="s">
        <v>6</v>
      </c>
      <c r="EC365" s="2" t="s">
        <v>6</v>
      </c>
      <c r="ED365" s="2"/>
      <c r="EE365" s="2">
        <v>54938781</v>
      </c>
      <c r="EF365" s="2">
        <v>20</v>
      </c>
      <c r="EG365" s="2" t="s">
        <v>34</v>
      </c>
      <c r="EH365" s="2">
        <v>0</v>
      </c>
      <c r="EI365" s="2" t="s">
        <v>6</v>
      </c>
      <c r="EJ365" s="2">
        <v>1</v>
      </c>
      <c r="EK365" s="2">
        <v>500001</v>
      </c>
      <c r="EL365" s="2" t="s">
        <v>35</v>
      </c>
      <c r="EM365" s="2" t="s">
        <v>36</v>
      </c>
      <c r="EN365" s="2"/>
      <c r="EO365" s="2" t="s">
        <v>6</v>
      </c>
      <c r="EP365" s="2"/>
      <c r="EQ365" s="2">
        <v>0</v>
      </c>
      <c r="ER365" s="2">
        <v>6.12</v>
      </c>
      <c r="ES365" s="110">
        <f>'1.Лок.смета.и.Акт'!F684</f>
        <v>6.12</v>
      </c>
      <c r="ET365" s="2">
        <v>0</v>
      </c>
      <c r="EU365" s="2">
        <v>0</v>
      </c>
      <c r="EV365" s="2">
        <v>0</v>
      </c>
      <c r="EW365" s="2">
        <v>0</v>
      </c>
      <c r="EX365" s="2">
        <v>0</v>
      </c>
      <c r="EY365" s="2"/>
      <c r="EZ365" s="2"/>
      <c r="FA365" s="2"/>
      <c r="FB365" s="2"/>
      <c r="FC365" s="2"/>
      <c r="FD365" s="2"/>
      <c r="FE365" s="2"/>
      <c r="FF365" s="2"/>
      <c r="FG365" s="2"/>
      <c r="FH365" s="2"/>
      <c r="FI365" s="2"/>
      <c r="FJ365" s="2"/>
      <c r="FK365" s="2"/>
      <c r="FL365" s="2"/>
      <c r="FM365" s="2"/>
      <c r="FN365" s="2"/>
      <c r="FO365" s="2"/>
      <c r="FP365" s="2"/>
      <c r="FQ365" s="2">
        <v>0</v>
      </c>
      <c r="FR365" s="2">
        <f t="shared" si="398"/>
        <v>0</v>
      </c>
      <c r="FS365" s="2">
        <v>0</v>
      </c>
      <c r="FT365" s="2"/>
      <c r="FU365" s="2"/>
      <c r="FV365" s="2"/>
      <c r="FW365" s="2"/>
      <c r="FX365" s="2">
        <v>0</v>
      </c>
      <c r="FY365" s="2">
        <v>0</v>
      </c>
      <c r="FZ365" s="2"/>
      <c r="GA365" s="2" t="s">
        <v>6</v>
      </c>
      <c r="GB365" s="2"/>
      <c r="GC365" s="2"/>
      <c r="GD365" s="2">
        <v>1</v>
      </c>
      <c r="GE365" s="2"/>
      <c r="GF365" s="2">
        <v>-1982328944</v>
      </c>
      <c r="GG365" s="2">
        <v>2</v>
      </c>
      <c r="GH365" s="2">
        <v>0</v>
      </c>
      <c r="GI365" s="2">
        <v>-2</v>
      </c>
      <c r="GJ365" s="2">
        <v>0</v>
      </c>
      <c r="GK365" s="2">
        <v>0</v>
      </c>
      <c r="GL365" s="2">
        <f t="shared" si="399"/>
        <v>0</v>
      </c>
      <c r="GM365" s="2">
        <f t="shared" si="400"/>
        <v>0</v>
      </c>
      <c r="GN365" s="2">
        <f t="shared" si="401"/>
        <v>0</v>
      </c>
      <c r="GO365" s="2">
        <f t="shared" si="402"/>
        <v>0</v>
      </c>
      <c r="GP365" s="2">
        <f t="shared" si="403"/>
        <v>0</v>
      </c>
      <c r="GQ365" s="2"/>
      <c r="GR365" s="2">
        <v>0</v>
      </c>
      <c r="GS365" s="2">
        <v>3</v>
      </c>
      <c r="GT365" s="2">
        <v>0</v>
      </c>
      <c r="GU365" s="2" t="s">
        <v>6</v>
      </c>
      <c r="GV365" s="2">
        <f t="shared" si="406"/>
        <v>0</v>
      </c>
      <c r="GW365" s="2">
        <v>1</v>
      </c>
      <c r="GX365" s="2">
        <f t="shared" si="404"/>
        <v>0</v>
      </c>
      <c r="GY365" s="2"/>
      <c r="GZ365" s="2"/>
      <c r="HA365" s="2">
        <v>0</v>
      </c>
      <c r="HB365" s="2">
        <v>0</v>
      </c>
      <c r="HC365" s="2">
        <f t="shared" si="405"/>
        <v>0</v>
      </c>
      <c r="HD365" s="2"/>
      <c r="HE365" s="2" t="s">
        <v>6</v>
      </c>
      <c r="HF365" s="2" t="s">
        <v>6</v>
      </c>
      <c r="HG365" s="2"/>
      <c r="HH365" s="2"/>
      <c r="HI365" s="2"/>
      <c r="HJ365" s="2"/>
      <c r="HK365" s="2"/>
      <c r="HL365" s="2"/>
      <c r="HM365" s="2" t="s">
        <v>6</v>
      </c>
      <c r="HN365" s="2" t="s">
        <v>6</v>
      </c>
      <c r="HO365" s="2" t="s">
        <v>6</v>
      </c>
      <c r="HP365" s="2" t="s">
        <v>6</v>
      </c>
      <c r="HQ365" s="2" t="s">
        <v>6</v>
      </c>
      <c r="HR365" s="2"/>
      <c r="HS365" s="2"/>
      <c r="HT365" s="2"/>
      <c r="HU365" s="2"/>
      <c r="HV365" s="2"/>
      <c r="HW365" s="2"/>
      <c r="HX365" s="2"/>
      <c r="HY365" s="2"/>
      <c r="HZ365" s="2"/>
      <c r="IA365" s="2"/>
      <c r="IB365" s="2"/>
      <c r="IC365" s="2"/>
      <c r="ID365" s="2"/>
      <c r="IE365" s="2"/>
      <c r="IF365" s="2">
        <v>-1</v>
      </c>
      <c r="IG365" s="2"/>
      <c r="IH365" s="2"/>
      <c r="II365" s="2"/>
      <c r="IJ365" s="2"/>
      <c r="IK365" s="2">
        <v>0</v>
      </c>
      <c r="IL365" s="2"/>
      <c r="IM365" s="2"/>
      <c r="IN365" s="2"/>
      <c r="IO365" s="2"/>
      <c r="IP365" s="2"/>
      <c r="IQ365" s="2"/>
      <c r="IR365" s="2"/>
      <c r="IS365" s="2"/>
      <c r="IT365" s="2"/>
      <c r="IU365" s="2"/>
    </row>
    <row r="366" spans="1:255" x14ac:dyDescent="0.2">
      <c r="A366">
        <v>18</v>
      </c>
      <c r="B366">
        <v>1</v>
      </c>
      <c r="C366">
        <v>626</v>
      </c>
      <c r="E366" t="s">
        <v>484</v>
      </c>
      <c r="F366" t="e">
        <f>'2.Лок.смета.и.Акт'!#REF!</f>
        <v>#REF!</v>
      </c>
      <c r="G366" t="s">
        <v>256</v>
      </c>
      <c r="H366" t="s">
        <v>182</v>
      </c>
      <c r="I366">
        <f>I360*J366</f>
        <v>6.3E-2</v>
      </c>
      <c r="J366">
        <v>0.44999999999999996</v>
      </c>
      <c r="K366">
        <v>0.45</v>
      </c>
      <c r="O366">
        <f t="shared" si="375"/>
        <v>2</v>
      </c>
      <c r="P366">
        <f t="shared" si="376"/>
        <v>2</v>
      </c>
      <c r="Q366">
        <f t="shared" si="377"/>
        <v>0</v>
      </c>
      <c r="R366">
        <f t="shared" si="378"/>
        <v>0</v>
      </c>
      <c r="S366">
        <f t="shared" si="379"/>
        <v>0</v>
      </c>
      <c r="T366">
        <f t="shared" si="380"/>
        <v>0</v>
      </c>
      <c r="U366">
        <f t="shared" si="381"/>
        <v>0</v>
      </c>
      <c r="V366">
        <f t="shared" si="382"/>
        <v>0</v>
      </c>
      <c r="W366">
        <f t="shared" si="383"/>
        <v>0</v>
      </c>
      <c r="X366">
        <f t="shared" si="384"/>
        <v>0</v>
      </c>
      <c r="Y366">
        <f t="shared" si="385"/>
        <v>0</v>
      </c>
      <c r="AA366">
        <v>86295184</v>
      </c>
      <c r="AB366">
        <f t="shared" si="386"/>
        <v>3.4</v>
      </c>
      <c r="AC366">
        <f t="shared" si="408"/>
        <v>3.4</v>
      </c>
      <c r="AD366">
        <f t="shared" si="370"/>
        <v>0</v>
      </c>
      <c r="AE366">
        <f t="shared" si="371"/>
        <v>0</v>
      </c>
      <c r="AF366">
        <f t="shared" si="372"/>
        <v>0</v>
      </c>
      <c r="AG366">
        <f t="shared" si="387"/>
        <v>0</v>
      </c>
      <c r="AH366">
        <f t="shared" si="373"/>
        <v>0</v>
      </c>
      <c r="AI366">
        <f t="shared" si="374"/>
        <v>0</v>
      </c>
      <c r="AJ366">
        <f t="shared" si="388"/>
        <v>0.46</v>
      </c>
      <c r="AK366">
        <v>3.4</v>
      </c>
      <c r="AL366">
        <v>3.4</v>
      </c>
      <c r="AM366">
        <v>0</v>
      </c>
      <c r="AN366">
        <v>0</v>
      </c>
      <c r="AO366">
        <v>0</v>
      </c>
      <c r="AP366">
        <v>0</v>
      </c>
      <c r="AQ366">
        <v>0</v>
      </c>
      <c r="AR366">
        <v>0</v>
      </c>
      <c r="AS366">
        <v>0.46</v>
      </c>
      <c r="AT366">
        <v>0</v>
      </c>
      <c r="AU366">
        <v>0</v>
      </c>
      <c r="AV366">
        <v>1</v>
      </c>
      <c r="AW366">
        <v>1</v>
      </c>
      <c r="AZ366">
        <v>1</v>
      </c>
      <c r="BA366">
        <v>1</v>
      </c>
      <c r="BB366">
        <v>1</v>
      </c>
      <c r="BC366">
        <v>7.56</v>
      </c>
      <c r="BD366" t="s">
        <v>6</v>
      </c>
      <c r="BE366" t="s">
        <v>6</v>
      </c>
      <c r="BF366" t="s">
        <v>6</v>
      </c>
      <c r="BG366" t="s">
        <v>6</v>
      </c>
      <c r="BH366">
        <v>3</v>
      </c>
      <c r="BI366">
        <v>1</v>
      </c>
      <c r="BJ366" t="s">
        <v>257</v>
      </c>
      <c r="BM366">
        <v>500001</v>
      </c>
      <c r="BN366">
        <v>0</v>
      </c>
      <c r="BO366" t="s">
        <v>6</v>
      </c>
      <c r="BP366">
        <v>0</v>
      </c>
      <c r="BQ366">
        <v>20</v>
      </c>
      <c r="BR366">
        <v>0</v>
      </c>
      <c r="BS366">
        <v>1</v>
      </c>
      <c r="BT366">
        <v>1</v>
      </c>
      <c r="BU366">
        <v>1</v>
      </c>
      <c r="BV366">
        <v>1</v>
      </c>
      <c r="BW366">
        <v>1</v>
      </c>
      <c r="BX366">
        <v>1</v>
      </c>
      <c r="BY366" t="s">
        <v>6</v>
      </c>
      <c r="BZ366">
        <v>0</v>
      </c>
      <c r="CA366">
        <v>0</v>
      </c>
      <c r="CB366" t="s">
        <v>6</v>
      </c>
      <c r="CE366">
        <v>0</v>
      </c>
      <c r="CF366">
        <v>0</v>
      </c>
      <c r="CG366">
        <v>0</v>
      </c>
      <c r="CM366">
        <v>0</v>
      </c>
      <c r="CN366" t="s">
        <v>6</v>
      </c>
      <c r="CO366">
        <v>0</v>
      </c>
      <c r="CP366">
        <f t="shared" si="389"/>
        <v>2</v>
      </c>
      <c r="CQ366">
        <f t="shared" si="390"/>
        <v>25.703999999999997</v>
      </c>
      <c r="CR366">
        <f t="shared" si="391"/>
        <v>0</v>
      </c>
      <c r="CS366">
        <f t="shared" si="392"/>
        <v>0</v>
      </c>
      <c r="CT366">
        <f t="shared" si="393"/>
        <v>0</v>
      </c>
      <c r="CU366">
        <f t="shared" si="394"/>
        <v>0</v>
      </c>
      <c r="CV366">
        <f t="shared" si="395"/>
        <v>0</v>
      </c>
      <c r="CW366">
        <f t="shared" si="396"/>
        <v>0</v>
      </c>
      <c r="CX366">
        <f t="shared" si="397"/>
        <v>0.46</v>
      </c>
      <c r="CY366">
        <f>(S366+R366)*(BZ366/100)</f>
        <v>0</v>
      </c>
      <c r="CZ366">
        <f>(S366+R366)*(CA366/100)</f>
        <v>0</v>
      </c>
      <c r="DC366" t="s">
        <v>6</v>
      </c>
      <c r="DD366" t="s">
        <v>6</v>
      </c>
      <c r="DE366" t="s">
        <v>6</v>
      </c>
      <c r="DF366" t="s">
        <v>6</v>
      </c>
      <c r="DG366" t="s">
        <v>6</v>
      </c>
      <c r="DH366" t="s">
        <v>6</v>
      </c>
      <c r="DI366" t="s">
        <v>6</v>
      </c>
      <c r="DJ366" t="s">
        <v>6</v>
      </c>
      <c r="DK366" t="s">
        <v>6</v>
      </c>
      <c r="DL366" t="s">
        <v>6</v>
      </c>
      <c r="DM366" t="s">
        <v>6</v>
      </c>
      <c r="DN366">
        <v>0</v>
      </c>
      <c r="DO366">
        <v>0</v>
      </c>
      <c r="DP366">
        <v>1</v>
      </c>
      <c r="DQ366">
        <v>1</v>
      </c>
      <c r="DU366">
        <v>1009</v>
      </c>
      <c r="DV366" t="s">
        <v>182</v>
      </c>
      <c r="DW366" t="e">
        <f>'2.Лок.смета.и.Акт'!#REF!</f>
        <v>#REF!</v>
      </c>
      <c r="DX366">
        <v>1</v>
      </c>
      <c r="DZ366" t="s">
        <v>6</v>
      </c>
      <c r="EA366" t="s">
        <v>6</v>
      </c>
      <c r="EB366" t="s">
        <v>6</v>
      </c>
      <c r="EC366" t="s">
        <v>6</v>
      </c>
      <c r="EE366">
        <v>54938781</v>
      </c>
      <c r="EF366">
        <v>20</v>
      </c>
      <c r="EG366" t="s">
        <v>34</v>
      </c>
      <c r="EH366">
        <v>0</v>
      </c>
      <c r="EI366" t="s">
        <v>6</v>
      </c>
      <c r="EJ366">
        <v>1</v>
      </c>
      <c r="EK366">
        <v>500001</v>
      </c>
      <c r="EL366" t="s">
        <v>35</v>
      </c>
      <c r="EM366" t="s">
        <v>36</v>
      </c>
      <c r="EO366" t="s">
        <v>6</v>
      </c>
      <c r="EQ366">
        <v>0</v>
      </c>
      <c r="ER366">
        <v>24.21</v>
      </c>
      <c r="ES366">
        <v>3.4</v>
      </c>
      <c r="ET366">
        <v>0</v>
      </c>
      <c r="EU366">
        <v>0</v>
      </c>
      <c r="EV366">
        <v>0</v>
      </c>
      <c r="EW366">
        <v>0</v>
      </c>
      <c r="EX366">
        <v>0</v>
      </c>
      <c r="EZ366">
        <v>5</v>
      </c>
      <c r="FC366">
        <v>0</v>
      </c>
      <c r="FD366">
        <v>18</v>
      </c>
      <c r="FF366">
        <v>24.21</v>
      </c>
      <c r="FQ366">
        <v>0</v>
      </c>
      <c r="FR366">
        <f t="shared" si="398"/>
        <v>0</v>
      </c>
      <c r="FS366">
        <v>0</v>
      </c>
      <c r="FX366">
        <v>0</v>
      </c>
      <c r="FY366">
        <v>0</v>
      </c>
      <c r="GA366" t="s">
        <v>258</v>
      </c>
      <c r="GD366">
        <v>1</v>
      </c>
      <c r="GF366">
        <v>-1982328944</v>
      </c>
      <c r="GG366">
        <v>2</v>
      </c>
      <c r="GH366">
        <v>3</v>
      </c>
      <c r="GI366">
        <v>5</v>
      </c>
      <c r="GJ366">
        <v>0</v>
      </c>
      <c r="GK366">
        <v>0</v>
      </c>
      <c r="GL366">
        <f t="shared" si="399"/>
        <v>0</v>
      </c>
      <c r="GM366">
        <f t="shared" si="400"/>
        <v>2</v>
      </c>
      <c r="GN366">
        <f t="shared" si="401"/>
        <v>2</v>
      </c>
      <c r="GO366">
        <f t="shared" si="402"/>
        <v>0</v>
      </c>
      <c r="GP366">
        <f t="shared" si="403"/>
        <v>0</v>
      </c>
      <c r="GR366">
        <v>1</v>
      </c>
      <c r="GS366">
        <v>1</v>
      </c>
      <c r="GT366">
        <v>0</v>
      </c>
      <c r="GU366" t="s">
        <v>6</v>
      </c>
      <c r="GV366">
        <f t="shared" si="406"/>
        <v>0</v>
      </c>
      <c r="GW366">
        <v>1</v>
      </c>
      <c r="GX366">
        <f t="shared" si="404"/>
        <v>0</v>
      </c>
      <c r="HA366">
        <v>0</v>
      </c>
      <c r="HB366">
        <v>0</v>
      </c>
      <c r="HC366">
        <f t="shared" si="405"/>
        <v>0</v>
      </c>
      <c r="HE366" t="s">
        <v>38</v>
      </c>
      <c r="HF366" t="s">
        <v>39</v>
      </c>
      <c r="HM366" t="s">
        <v>6</v>
      </c>
      <c r="HN366" t="s">
        <v>6</v>
      </c>
      <c r="HO366" t="s">
        <v>6</v>
      </c>
      <c r="HP366" t="s">
        <v>6</v>
      </c>
      <c r="HQ366" t="s">
        <v>6</v>
      </c>
      <c r="IF366">
        <v>-1</v>
      </c>
      <c r="IK366">
        <v>0</v>
      </c>
    </row>
    <row r="367" spans="1:255" x14ac:dyDescent="0.2">
      <c r="A367" s="2">
        <v>18</v>
      </c>
      <c r="B367" s="2">
        <v>1</v>
      </c>
      <c r="C367" s="2">
        <v>611</v>
      </c>
      <c r="D367" s="2"/>
      <c r="E367" s="2" t="s">
        <v>485</v>
      </c>
      <c r="F367" s="2" t="s">
        <v>319</v>
      </c>
      <c r="G367" s="2" t="s">
        <v>320</v>
      </c>
      <c r="H367" s="2" t="s">
        <v>300</v>
      </c>
      <c r="I367" s="2">
        <f>I359*J367</f>
        <v>10</v>
      </c>
      <c r="J367" s="216">
        <f>'5.Ведомость_списания'!F176</f>
        <v>71.428571428571416</v>
      </c>
      <c r="K367" s="2">
        <v>71.428571000000005</v>
      </c>
      <c r="L367" s="2"/>
      <c r="M367" s="2"/>
      <c r="N367" s="2"/>
      <c r="O367" s="2">
        <f t="shared" ref="O367:O384" si="409">ROUND(CP367,0)</f>
        <v>36</v>
      </c>
      <c r="P367" s="2">
        <f t="shared" ref="P367:P384" si="410">ROUND(CQ367*I367,0)</f>
        <v>36</v>
      </c>
      <c r="Q367" s="2">
        <f t="shared" ref="Q367:Q384" si="411">ROUND(CR367*I367,0)</f>
        <v>0</v>
      </c>
      <c r="R367" s="2">
        <f t="shared" ref="R367:R384" si="412">ROUND(CS367*I367,0)</f>
        <v>0</v>
      </c>
      <c r="S367" s="2">
        <f t="shared" ref="S367:S384" si="413">ROUND(CT367*I367,0)</f>
        <v>0</v>
      </c>
      <c r="T367" s="2">
        <f t="shared" ref="T367:T384" si="414">ROUND(CU367*I367,0)</f>
        <v>0</v>
      </c>
      <c r="U367" s="2">
        <f t="shared" ref="U367:U384" si="415">CV367*I367</f>
        <v>0</v>
      </c>
      <c r="V367" s="2">
        <f t="shared" ref="V367:V384" si="416">CW367*I367</f>
        <v>0</v>
      </c>
      <c r="W367" s="2">
        <f t="shared" ref="W367:W384" si="417">ROUND(CX367*I367,0)</f>
        <v>0</v>
      </c>
      <c r="X367" s="2">
        <f t="shared" ref="X367:X384" si="418">ROUND(CY367,0)</f>
        <v>0</v>
      </c>
      <c r="Y367" s="2">
        <f t="shared" ref="Y367:Y384" si="419">ROUND(CZ367,0)</f>
        <v>0</v>
      </c>
      <c r="Z367" s="2"/>
      <c r="AA367" s="2">
        <v>86295183</v>
      </c>
      <c r="AB367" s="2">
        <f t="shared" ref="AB367:AB384" si="420">ROUND((AC367+AD367+AF367),2)</f>
        <v>3.6</v>
      </c>
      <c r="AC367" s="2">
        <f t="shared" si="408"/>
        <v>3.6</v>
      </c>
      <c r="AD367" s="2">
        <f t="shared" si="370"/>
        <v>0</v>
      </c>
      <c r="AE367" s="2">
        <f t="shared" si="371"/>
        <v>0</v>
      </c>
      <c r="AF367" s="2">
        <f t="shared" si="372"/>
        <v>0</v>
      </c>
      <c r="AG367" s="2">
        <f t="shared" ref="AG367:AG384" si="421">ROUND((AP367),2)</f>
        <v>0</v>
      </c>
      <c r="AH367" s="2">
        <f t="shared" si="373"/>
        <v>0</v>
      </c>
      <c r="AI367" s="2">
        <f t="shared" si="374"/>
        <v>0</v>
      </c>
      <c r="AJ367" s="2">
        <f t="shared" ref="AJ367:AJ384" si="422">(AS367)</f>
        <v>0.01</v>
      </c>
      <c r="AK367" s="2">
        <v>3.6</v>
      </c>
      <c r="AL367" s="110">
        <f>'1.Лок.смета.и.Акт'!F686</f>
        <v>3.6</v>
      </c>
      <c r="AM367" s="2">
        <v>0</v>
      </c>
      <c r="AN367" s="2">
        <v>0</v>
      </c>
      <c r="AO367" s="2">
        <v>0</v>
      </c>
      <c r="AP367" s="2">
        <v>0</v>
      </c>
      <c r="AQ367" s="2">
        <v>0</v>
      </c>
      <c r="AR367" s="2">
        <v>0</v>
      </c>
      <c r="AS367" s="2">
        <v>0.01</v>
      </c>
      <c r="AT367" s="2">
        <v>0</v>
      </c>
      <c r="AU367" s="2">
        <v>0</v>
      </c>
      <c r="AV367" s="2">
        <v>1</v>
      </c>
      <c r="AW367" s="2">
        <v>1</v>
      </c>
      <c r="AX367" s="2"/>
      <c r="AY367" s="2"/>
      <c r="AZ367" s="2">
        <v>1</v>
      </c>
      <c r="BA367" s="2">
        <v>1</v>
      </c>
      <c r="BB367" s="2">
        <v>1</v>
      </c>
      <c r="BC367" s="2">
        <v>1</v>
      </c>
      <c r="BD367" s="2" t="s">
        <v>6</v>
      </c>
      <c r="BE367" s="2" t="s">
        <v>6</v>
      </c>
      <c r="BF367" s="2" t="s">
        <v>6</v>
      </c>
      <c r="BG367" s="2" t="s">
        <v>6</v>
      </c>
      <c r="BH367" s="2">
        <v>3</v>
      </c>
      <c r="BI367" s="2">
        <v>1</v>
      </c>
      <c r="BJ367" s="2" t="s">
        <v>321</v>
      </c>
      <c r="BK367" s="2"/>
      <c r="BL367" s="2"/>
      <c r="BM367" s="2">
        <v>500001</v>
      </c>
      <c r="BN367" s="2">
        <v>0</v>
      </c>
      <c r="BO367" s="2" t="s">
        <v>6</v>
      </c>
      <c r="BP367" s="2">
        <v>0</v>
      </c>
      <c r="BQ367" s="2">
        <v>20</v>
      </c>
      <c r="BR367" s="2">
        <v>0</v>
      </c>
      <c r="BS367" s="2">
        <v>1</v>
      </c>
      <c r="BT367" s="2">
        <v>1</v>
      </c>
      <c r="BU367" s="2">
        <v>1</v>
      </c>
      <c r="BV367" s="2">
        <v>1</v>
      </c>
      <c r="BW367" s="2">
        <v>1</v>
      </c>
      <c r="BX367" s="2">
        <v>1</v>
      </c>
      <c r="BY367" s="2" t="s">
        <v>6</v>
      </c>
      <c r="BZ367" s="2">
        <v>0</v>
      </c>
      <c r="CA367" s="2">
        <v>0</v>
      </c>
      <c r="CB367" s="2" t="s">
        <v>6</v>
      </c>
      <c r="CC367" s="2"/>
      <c r="CD367" s="2"/>
      <c r="CE367" s="2">
        <v>0</v>
      </c>
      <c r="CF367" s="2">
        <v>0</v>
      </c>
      <c r="CG367" s="2">
        <v>0</v>
      </c>
      <c r="CH367" s="2"/>
      <c r="CI367" s="2"/>
      <c r="CJ367" s="2"/>
      <c r="CK367" s="2"/>
      <c r="CL367" s="2"/>
      <c r="CM367" s="2">
        <v>0</v>
      </c>
      <c r="CN367" s="2" t="s">
        <v>6</v>
      </c>
      <c r="CO367" s="2">
        <v>0</v>
      </c>
      <c r="CP367" s="2">
        <f t="shared" ref="CP367:CP384" si="423">(P367+Q367+S367)</f>
        <v>36</v>
      </c>
      <c r="CQ367" s="2">
        <f t="shared" ref="CQ367:CQ384" si="424">AC367*BC367</f>
        <v>3.6</v>
      </c>
      <c r="CR367" s="2">
        <f t="shared" ref="CR367:CR384" si="425">AD367*BB367</f>
        <v>0</v>
      </c>
      <c r="CS367" s="2">
        <f t="shared" ref="CS367:CS384" si="426">AE367*BS367</f>
        <v>0</v>
      </c>
      <c r="CT367" s="2">
        <f t="shared" ref="CT367:CT384" si="427">AF367*BA367</f>
        <v>0</v>
      </c>
      <c r="CU367" s="2">
        <f t="shared" ref="CU367:CU384" si="428">AG367</f>
        <v>0</v>
      </c>
      <c r="CV367" s="2">
        <f t="shared" ref="CV367:CV384" si="429">AH367</f>
        <v>0</v>
      </c>
      <c r="CW367" s="2">
        <f t="shared" ref="CW367:CW384" si="430">AI367</f>
        <v>0</v>
      </c>
      <c r="CX367" s="2">
        <f t="shared" ref="CX367:CX384" si="431">AJ367</f>
        <v>0.01</v>
      </c>
      <c r="CY367" s="2">
        <f>(((S367+(R367*IF(0,0,1)))*AT367)/100)</f>
        <v>0</v>
      </c>
      <c r="CZ367" s="2">
        <f>(((S367+(R367*IF(0,0,1)))*AU367)/100)</f>
        <v>0</v>
      </c>
      <c r="DA367" s="2"/>
      <c r="DB367" s="2"/>
      <c r="DC367" s="2" t="s">
        <v>6</v>
      </c>
      <c r="DD367" s="2" t="s">
        <v>6</v>
      </c>
      <c r="DE367" s="2" t="s">
        <v>6</v>
      </c>
      <c r="DF367" s="2" t="s">
        <v>6</v>
      </c>
      <c r="DG367" s="2" t="s">
        <v>6</v>
      </c>
      <c r="DH367" s="2" t="s">
        <v>6</v>
      </c>
      <c r="DI367" s="2" t="s">
        <v>6</v>
      </c>
      <c r="DJ367" s="2" t="s">
        <v>6</v>
      </c>
      <c r="DK367" s="2" t="s">
        <v>6</v>
      </c>
      <c r="DL367" s="2" t="s">
        <v>6</v>
      </c>
      <c r="DM367" s="2" t="s">
        <v>6</v>
      </c>
      <c r="DN367" s="2">
        <v>0</v>
      </c>
      <c r="DO367" s="2">
        <v>0</v>
      </c>
      <c r="DP367" s="2">
        <v>1</v>
      </c>
      <c r="DQ367" s="2">
        <v>1</v>
      </c>
      <c r="DR367" s="2"/>
      <c r="DS367" s="2"/>
      <c r="DT367" s="2"/>
      <c r="DU367" s="2">
        <v>1010</v>
      </c>
      <c r="DV367" s="2" t="s">
        <v>300</v>
      </c>
      <c r="DW367" s="2" t="s">
        <v>43</v>
      </c>
      <c r="DX367" s="2">
        <v>1</v>
      </c>
      <c r="DY367" s="2"/>
      <c r="DZ367" s="2" t="s">
        <v>6</v>
      </c>
      <c r="EA367" s="2" t="s">
        <v>6</v>
      </c>
      <c r="EB367" s="2" t="s">
        <v>6</v>
      </c>
      <c r="EC367" s="2" t="s">
        <v>6</v>
      </c>
      <c r="ED367" s="2"/>
      <c r="EE367" s="2">
        <v>54938781</v>
      </c>
      <c r="EF367" s="2">
        <v>20</v>
      </c>
      <c r="EG367" s="2" t="s">
        <v>34</v>
      </c>
      <c r="EH367" s="2">
        <v>0</v>
      </c>
      <c r="EI367" s="2" t="s">
        <v>6</v>
      </c>
      <c r="EJ367" s="2">
        <v>1</v>
      </c>
      <c r="EK367" s="2">
        <v>500001</v>
      </c>
      <c r="EL367" s="2" t="s">
        <v>35</v>
      </c>
      <c r="EM367" s="2" t="s">
        <v>36</v>
      </c>
      <c r="EN367" s="2"/>
      <c r="EO367" s="2" t="s">
        <v>6</v>
      </c>
      <c r="EP367" s="2"/>
      <c r="EQ367" s="2">
        <v>0</v>
      </c>
      <c r="ER367" s="2">
        <v>3.6</v>
      </c>
      <c r="ES367" s="110">
        <f>'1.Лок.смета.и.Акт'!F686</f>
        <v>3.6</v>
      </c>
      <c r="ET367" s="2">
        <v>0</v>
      </c>
      <c r="EU367" s="2">
        <v>0</v>
      </c>
      <c r="EV367" s="2">
        <v>0</v>
      </c>
      <c r="EW367" s="2">
        <v>0</v>
      </c>
      <c r="EX367" s="2">
        <v>0</v>
      </c>
      <c r="EY367" s="2"/>
      <c r="EZ367" s="2"/>
      <c r="FA367" s="2"/>
      <c r="FB367" s="2"/>
      <c r="FC367" s="2"/>
      <c r="FD367" s="2"/>
      <c r="FE367" s="2"/>
      <c r="FF367" s="2"/>
      <c r="FG367" s="2"/>
      <c r="FH367" s="2"/>
      <c r="FI367" s="2"/>
      <c r="FJ367" s="2"/>
      <c r="FK367" s="2"/>
      <c r="FL367" s="2"/>
      <c r="FM367" s="2"/>
      <c r="FN367" s="2"/>
      <c r="FO367" s="2"/>
      <c r="FP367" s="2"/>
      <c r="FQ367" s="2">
        <v>0</v>
      </c>
      <c r="FR367" s="2">
        <f t="shared" ref="FR367:FR384" si="432">ROUND(IF(BI367=3,GM367,0),0)</f>
        <v>0</v>
      </c>
      <c r="FS367" s="2">
        <v>0</v>
      </c>
      <c r="FT367" s="2"/>
      <c r="FU367" s="2"/>
      <c r="FV367" s="2"/>
      <c r="FW367" s="2"/>
      <c r="FX367" s="2">
        <v>0</v>
      </c>
      <c r="FY367" s="2">
        <v>0</v>
      </c>
      <c r="FZ367" s="2"/>
      <c r="GA367" s="2" t="s">
        <v>6</v>
      </c>
      <c r="GB367" s="2"/>
      <c r="GC367" s="2"/>
      <c r="GD367" s="2">
        <v>1</v>
      </c>
      <c r="GE367" s="2"/>
      <c r="GF367" s="2">
        <v>-44255203</v>
      </c>
      <c r="GG367" s="2">
        <v>2</v>
      </c>
      <c r="GH367" s="2">
        <v>1</v>
      </c>
      <c r="GI367" s="2">
        <v>-2</v>
      </c>
      <c r="GJ367" s="2">
        <v>0</v>
      </c>
      <c r="GK367" s="2">
        <v>0</v>
      </c>
      <c r="GL367" s="2">
        <f t="shared" ref="GL367:GL384" si="433">ROUND(IF(AND(BH367=3,BI367=3,FS367&lt;&gt;0),P367,0),0)</f>
        <v>0</v>
      </c>
      <c r="GM367" s="2">
        <f t="shared" ref="GM367:GM384" si="434">ROUND(O367+X367+Y367,0)+GX367</f>
        <v>36</v>
      </c>
      <c r="GN367" s="2">
        <f t="shared" ref="GN367:GN384" si="435">IF(OR(BI367=0,BI367=1),GM367-GX367,0)</f>
        <v>36</v>
      </c>
      <c r="GO367" s="2">
        <f t="shared" ref="GO367:GO384" si="436">IF(BI367=2,GM367-GX367,0)</f>
        <v>0</v>
      </c>
      <c r="GP367" s="2">
        <f t="shared" ref="GP367:GP384" si="437">IF(BI367=4,GM367-GX367,0)</f>
        <v>0</v>
      </c>
      <c r="GQ367" s="2"/>
      <c r="GR367" s="2">
        <v>0</v>
      </c>
      <c r="GS367" s="2">
        <v>3</v>
      </c>
      <c r="GT367" s="2">
        <v>0</v>
      </c>
      <c r="GU367" s="2" t="s">
        <v>6</v>
      </c>
      <c r="GV367" s="2">
        <f t="shared" si="406"/>
        <v>0</v>
      </c>
      <c r="GW367" s="2">
        <v>1</v>
      </c>
      <c r="GX367" s="2">
        <f t="shared" ref="GX367:GX384" si="438">ROUND(HC367*I367,0)</f>
        <v>0</v>
      </c>
      <c r="GY367" s="2"/>
      <c r="GZ367" s="2"/>
      <c r="HA367" s="2">
        <v>0</v>
      </c>
      <c r="HB367" s="2">
        <v>0</v>
      </c>
      <c r="HC367" s="2">
        <f t="shared" ref="HC367:HC384" si="439">GV367*GW367</f>
        <v>0</v>
      </c>
      <c r="HD367" s="2"/>
      <c r="HE367" s="2" t="s">
        <v>6</v>
      </c>
      <c r="HF367" s="2" t="s">
        <v>6</v>
      </c>
      <c r="HG367" s="2"/>
      <c r="HH367" s="2"/>
      <c r="HI367" s="2"/>
      <c r="HJ367" s="2"/>
      <c r="HK367" s="2"/>
      <c r="HL367" s="2"/>
      <c r="HM367" s="2" t="s">
        <v>6</v>
      </c>
      <c r="HN367" s="2" t="s">
        <v>6</v>
      </c>
      <c r="HO367" s="2" t="s">
        <v>6</v>
      </c>
      <c r="HP367" s="2" t="s">
        <v>6</v>
      </c>
      <c r="HQ367" s="2" t="s">
        <v>6</v>
      </c>
      <c r="HR367" s="2"/>
      <c r="HS367" s="2"/>
      <c r="HT367" s="2"/>
      <c r="HU367" s="2"/>
      <c r="HV367" s="2"/>
      <c r="HW367" s="2"/>
      <c r="HX367" s="2"/>
      <c r="HY367" s="2"/>
      <c r="HZ367" s="2"/>
      <c r="IA367" s="2"/>
      <c r="IB367" s="2"/>
      <c r="IC367" s="2"/>
      <c r="ID367" s="2"/>
      <c r="IE367" s="2"/>
      <c r="IF367" s="2">
        <v>-1</v>
      </c>
      <c r="IG367" s="2"/>
      <c r="IH367" s="2"/>
      <c r="II367" s="2"/>
      <c r="IJ367" s="2"/>
      <c r="IK367" s="2">
        <v>0</v>
      </c>
      <c r="IL367" s="2"/>
      <c r="IM367" s="2"/>
      <c r="IN367" s="2"/>
      <c r="IO367" s="2"/>
      <c r="IP367" s="2"/>
      <c r="IQ367" s="2"/>
      <c r="IR367" s="2"/>
      <c r="IS367" s="2"/>
      <c r="IT367" s="2"/>
      <c r="IU367" s="2"/>
    </row>
    <row r="368" spans="1:255" x14ac:dyDescent="0.2">
      <c r="A368">
        <v>18</v>
      </c>
      <c r="B368">
        <v>1</v>
      </c>
      <c r="C368">
        <v>627</v>
      </c>
      <c r="E368" t="s">
        <v>485</v>
      </c>
      <c r="F368" t="e">
        <f>'2.Лок.смета.и.Акт'!#REF!</f>
        <v>#REF!</v>
      </c>
      <c r="G368" t="s">
        <v>320</v>
      </c>
      <c r="H368" t="s">
        <v>300</v>
      </c>
      <c r="I368">
        <f>I360*J368</f>
        <v>10</v>
      </c>
      <c r="J368">
        <v>71.428571428571416</v>
      </c>
      <c r="K368">
        <v>71.428571000000005</v>
      </c>
      <c r="O368">
        <f t="shared" si="409"/>
        <v>99</v>
      </c>
      <c r="P368">
        <f t="shared" si="410"/>
        <v>99</v>
      </c>
      <c r="Q368">
        <f t="shared" si="411"/>
        <v>0</v>
      </c>
      <c r="R368">
        <f t="shared" si="412"/>
        <v>0</v>
      </c>
      <c r="S368">
        <f t="shared" si="413"/>
        <v>0</v>
      </c>
      <c r="T368">
        <f t="shared" si="414"/>
        <v>0</v>
      </c>
      <c r="U368">
        <f t="shared" si="415"/>
        <v>0</v>
      </c>
      <c r="V368">
        <f t="shared" si="416"/>
        <v>0</v>
      </c>
      <c r="W368">
        <f t="shared" si="417"/>
        <v>0</v>
      </c>
      <c r="X368">
        <f t="shared" si="418"/>
        <v>0</v>
      </c>
      <c r="Y368">
        <f t="shared" si="419"/>
        <v>0</v>
      </c>
      <c r="AA368">
        <v>86295184</v>
      </c>
      <c r="AB368">
        <f t="shared" si="420"/>
        <v>1.31</v>
      </c>
      <c r="AC368">
        <f t="shared" si="408"/>
        <v>1.31</v>
      </c>
      <c r="AD368">
        <f t="shared" si="370"/>
        <v>0</v>
      </c>
      <c r="AE368">
        <f t="shared" si="371"/>
        <v>0</v>
      </c>
      <c r="AF368">
        <f t="shared" si="372"/>
        <v>0</v>
      </c>
      <c r="AG368">
        <f t="shared" si="421"/>
        <v>0</v>
      </c>
      <c r="AH368">
        <f t="shared" si="373"/>
        <v>0</v>
      </c>
      <c r="AI368">
        <f t="shared" si="374"/>
        <v>0</v>
      </c>
      <c r="AJ368">
        <f t="shared" si="422"/>
        <v>0.01</v>
      </c>
      <c r="AK368">
        <v>1.31</v>
      </c>
      <c r="AL368">
        <v>1.31</v>
      </c>
      <c r="AM368">
        <v>0</v>
      </c>
      <c r="AN368">
        <v>0</v>
      </c>
      <c r="AO368">
        <v>0</v>
      </c>
      <c r="AP368">
        <v>0</v>
      </c>
      <c r="AQ368">
        <v>0</v>
      </c>
      <c r="AR368">
        <v>0</v>
      </c>
      <c r="AS368">
        <v>0.01</v>
      </c>
      <c r="AT368">
        <v>0</v>
      </c>
      <c r="AU368">
        <v>0</v>
      </c>
      <c r="AV368">
        <v>1</v>
      </c>
      <c r="AW368">
        <v>1</v>
      </c>
      <c r="AZ368">
        <v>1</v>
      </c>
      <c r="BA368">
        <v>1</v>
      </c>
      <c r="BB368">
        <v>1</v>
      </c>
      <c r="BC368">
        <v>7.56</v>
      </c>
      <c r="BD368" t="s">
        <v>6</v>
      </c>
      <c r="BE368" t="s">
        <v>6</v>
      </c>
      <c r="BF368" t="s">
        <v>6</v>
      </c>
      <c r="BG368" t="s">
        <v>6</v>
      </c>
      <c r="BH368">
        <v>3</v>
      </c>
      <c r="BI368">
        <v>1</v>
      </c>
      <c r="BJ368" t="s">
        <v>321</v>
      </c>
      <c r="BM368">
        <v>500001</v>
      </c>
      <c r="BN368">
        <v>0</v>
      </c>
      <c r="BO368" t="s">
        <v>6</v>
      </c>
      <c r="BP368">
        <v>0</v>
      </c>
      <c r="BQ368">
        <v>20</v>
      </c>
      <c r="BR368">
        <v>0</v>
      </c>
      <c r="BS368">
        <v>1</v>
      </c>
      <c r="BT368">
        <v>1</v>
      </c>
      <c r="BU368">
        <v>1</v>
      </c>
      <c r="BV368">
        <v>1</v>
      </c>
      <c r="BW368">
        <v>1</v>
      </c>
      <c r="BX368">
        <v>1</v>
      </c>
      <c r="BY368" t="s">
        <v>6</v>
      </c>
      <c r="BZ368">
        <v>0</v>
      </c>
      <c r="CA368">
        <v>0</v>
      </c>
      <c r="CB368" t="s">
        <v>6</v>
      </c>
      <c r="CE368">
        <v>0</v>
      </c>
      <c r="CF368">
        <v>0</v>
      </c>
      <c r="CG368">
        <v>0</v>
      </c>
      <c r="CM368">
        <v>0</v>
      </c>
      <c r="CN368" t="s">
        <v>6</v>
      </c>
      <c r="CO368">
        <v>0</v>
      </c>
      <c r="CP368">
        <f t="shared" si="423"/>
        <v>99</v>
      </c>
      <c r="CQ368">
        <f t="shared" si="424"/>
        <v>9.9035999999999991</v>
      </c>
      <c r="CR368">
        <f t="shared" si="425"/>
        <v>0</v>
      </c>
      <c r="CS368">
        <f t="shared" si="426"/>
        <v>0</v>
      </c>
      <c r="CT368">
        <f t="shared" si="427"/>
        <v>0</v>
      </c>
      <c r="CU368">
        <f t="shared" si="428"/>
        <v>0</v>
      </c>
      <c r="CV368">
        <f t="shared" si="429"/>
        <v>0</v>
      </c>
      <c r="CW368">
        <f t="shared" si="430"/>
        <v>0</v>
      </c>
      <c r="CX368">
        <f t="shared" si="431"/>
        <v>0.01</v>
      </c>
      <c r="CY368">
        <f>(S368+R368)*(BZ368/100)</f>
        <v>0</v>
      </c>
      <c r="CZ368">
        <f>(S368+R368)*(CA368/100)</f>
        <v>0</v>
      </c>
      <c r="DC368" t="s">
        <v>6</v>
      </c>
      <c r="DD368" t="s">
        <v>6</v>
      </c>
      <c r="DE368" t="s">
        <v>6</v>
      </c>
      <c r="DF368" t="s">
        <v>6</v>
      </c>
      <c r="DG368" t="s">
        <v>6</v>
      </c>
      <c r="DH368" t="s">
        <v>6</v>
      </c>
      <c r="DI368" t="s">
        <v>6</v>
      </c>
      <c r="DJ368" t="s">
        <v>6</v>
      </c>
      <c r="DK368" t="s">
        <v>6</v>
      </c>
      <c r="DL368" t="s">
        <v>6</v>
      </c>
      <c r="DM368" t="s">
        <v>6</v>
      </c>
      <c r="DN368">
        <v>0</v>
      </c>
      <c r="DO368">
        <v>0</v>
      </c>
      <c r="DP368">
        <v>1</v>
      </c>
      <c r="DQ368">
        <v>1</v>
      </c>
      <c r="DU368">
        <v>1010</v>
      </c>
      <c r="DV368" t="s">
        <v>300</v>
      </c>
      <c r="DW368" t="e">
        <f>'2.Лок.смета.и.Акт'!#REF!</f>
        <v>#REF!</v>
      </c>
      <c r="DX368">
        <v>1</v>
      </c>
      <c r="DZ368" t="s">
        <v>6</v>
      </c>
      <c r="EA368" t="s">
        <v>6</v>
      </c>
      <c r="EB368" t="s">
        <v>6</v>
      </c>
      <c r="EC368" t="s">
        <v>6</v>
      </c>
      <c r="EE368">
        <v>54938781</v>
      </c>
      <c r="EF368">
        <v>20</v>
      </c>
      <c r="EG368" t="s">
        <v>34</v>
      </c>
      <c r="EH368">
        <v>0</v>
      </c>
      <c r="EI368" t="s">
        <v>6</v>
      </c>
      <c r="EJ368">
        <v>1</v>
      </c>
      <c r="EK368">
        <v>500001</v>
      </c>
      <c r="EL368" t="s">
        <v>35</v>
      </c>
      <c r="EM368" t="s">
        <v>36</v>
      </c>
      <c r="EO368" t="s">
        <v>6</v>
      </c>
      <c r="EQ368">
        <v>0</v>
      </c>
      <c r="ER368">
        <v>9.27</v>
      </c>
      <c r="ES368">
        <v>1.31</v>
      </c>
      <c r="ET368">
        <v>0</v>
      </c>
      <c r="EU368">
        <v>0</v>
      </c>
      <c r="EV368">
        <v>0</v>
      </c>
      <c r="EW368">
        <v>0</v>
      </c>
      <c r="EX368">
        <v>0</v>
      </c>
      <c r="EZ368">
        <v>5</v>
      </c>
      <c r="FC368">
        <v>0</v>
      </c>
      <c r="FD368">
        <v>18</v>
      </c>
      <c r="FF368">
        <v>9.27</v>
      </c>
      <c r="FQ368">
        <v>0</v>
      </c>
      <c r="FR368">
        <f t="shared" si="432"/>
        <v>0</v>
      </c>
      <c r="FS368">
        <v>0</v>
      </c>
      <c r="FX368">
        <v>0</v>
      </c>
      <c r="FY368">
        <v>0</v>
      </c>
      <c r="GA368" t="s">
        <v>322</v>
      </c>
      <c r="GD368">
        <v>1</v>
      </c>
      <c r="GF368">
        <v>-44255203</v>
      </c>
      <c r="GG368">
        <v>2</v>
      </c>
      <c r="GH368">
        <v>3</v>
      </c>
      <c r="GI368">
        <v>5</v>
      </c>
      <c r="GJ368">
        <v>0</v>
      </c>
      <c r="GK368">
        <v>0</v>
      </c>
      <c r="GL368">
        <f t="shared" si="433"/>
        <v>0</v>
      </c>
      <c r="GM368">
        <f t="shared" si="434"/>
        <v>99</v>
      </c>
      <c r="GN368">
        <f t="shared" si="435"/>
        <v>99</v>
      </c>
      <c r="GO368">
        <f t="shared" si="436"/>
        <v>0</v>
      </c>
      <c r="GP368">
        <f t="shared" si="437"/>
        <v>0</v>
      </c>
      <c r="GR368">
        <v>1</v>
      </c>
      <c r="GS368">
        <v>1</v>
      </c>
      <c r="GT368">
        <v>0</v>
      </c>
      <c r="GU368" t="s">
        <v>6</v>
      </c>
      <c r="GV368">
        <f t="shared" si="406"/>
        <v>0</v>
      </c>
      <c r="GW368">
        <v>1</v>
      </c>
      <c r="GX368">
        <f t="shared" si="438"/>
        <v>0</v>
      </c>
      <c r="HA368">
        <v>0</v>
      </c>
      <c r="HB368">
        <v>0</v>
      </c>
      <c r="HC368">
        <f t="shared" si="439"/>
        <v>0</v>
      </c>
      <c r="HE368" t="s">
        <v>38</v>
      </c>
      <c r="HF368" t="s">
        <v>39</v>
      </c>
      <c r="HM368" t="s">
        <v>6</v>
      </c>
      <c r="HN368" t="s">
        <v>6</v>
      </c>
      <c r="HO368" t="s">
        <v>6</v>
      </c>
      <c r="HP368" t="s">
        <v>6</v>
      </c>
      <c r="HQ368" t="s">
        <v>6</v>
      </c>
      <c r="IF368">
        <v>-1</v>
      </c>
      <c r="IK368">
        <v>0</v>
      </c>
    </row>
    <row r="369" spans="1:255" x14ac:dyDescent="0.2">
      <c r="A369" s="2">
        <v>18</v>
      </c>
      <c r="B369" s="2">
        <v>1</v>
      </c>
      <c r="C369" s="2">
        <v>612</v>
      </c>
      <c r="D369" s="2"/>
      <c r="E369" s="2" t="s">
        <v>486</v>
      </c>
      <c r="F369" s="2" t="s">
        <v>282</v>
      </c>
      <c r="G369" s="2" t="s">
        <v>324</v>
      </c>
      <c r="H369" s="2" t="s">
        <v>63</v>
      </c>
      <c r="I369" s="2">
        <f>I359*J369</f>
        <v>2.2599999999999999E-3</v>
      </c>
      <c r="J369" s="216">
        <f>'5.Ведомость_списания'!F177</f>
        <v>1.6142857142857139E-2</v>
      </c>
      <c r="K369" s="2">
        <v>1.6143000000000001E-2</v>
      </c>
      <c r="L369" s="2"/>
      <c r="M369" s="2"/>
      <c r="N369" s="2"/>
      <c r="O369" s="2">
        <f t="shared" si="409"/>
        <v>27</v>
      </c>
      <c r="P369" s="2">
        <f t="shared" si="410"/>
        <v>27</v>
      </c>
      <c r="Q369" s="2">
        <f t="shared" si="411"/>
        <v>0</v>
      </c>
      <c r="R369" s="2">
        <f t="shared" si="412"/>
        <v>0</v>
      </c>
      <c r="S369" s="2">
        <f t="shared" si="413"/>
        <v>0</v>
      </c>
      <c r="T369" s="2">
        <f t="shared" si="414"/>
        <v>0</v>
      </c>
      <c r="U369" s="2">
        <f t="shared" si="415"/>
        <v>0</v>
      </c>
      <c r="V369" s="2">
        <f t="shared" si="416"/>
        <v>0</v>
      </c>
      <c r="W369" s="2">
        <f t="shared" si="417"/>
        <v>0</v>
      </c>
      <c r="X369" s="2">
        <f t="shared" si="418"/>
        <v>0</v>
      </c>
      <c r="Y369" s="2">
        <f t="shared" si="419"/>
        <v>0</v>
      </c>
      <c r="Z369" s="2"/>
      <c r="AA369" s="2">
        <v>86295183</v>
      </c>
      <c r="AB369" s="2">
        <f t="shared" si="420"/>
        <v>11818.63</v>
      </c>
      <c r="AC369" s="2">
        <f t="shared" si="408"/>
        <v>11818.63</v>
      </c>
      <c r="AD369" s="2">
        <f t="shared" si="370"/>
        <v>0</v>
      </c>
      <c r="AE369" s="2">
        <f t="shared" si="371"/>
        <v>0</v>
      </c>
      <c r="AF369" s="2">
        <f t="shared" si="372"/>
        <v>0</v>
      </c>
      <c r="AG369" s="2">
        <f t="shared" si="421"/>
        <v>0</v>
      </c>
      <c r="AH369" s="2">
        <f t="shared" si="373"/>
        <v>0</v>
      </c>
      <c r="AI369" s="2">
        <f t="shared" si="374"/>
        <v>0</v>
      </c>
      <c r="AJ369" s="2">
        <f t="shared" si="422"/>
        <v>0</v>
      </c>
      <c r="AK369" s="2">
        <v>11818.63</v>
      </c>
      <c r="AL369" s="110">
        <f>'1.Лок.смета.и.Акт'!F688</f>
        <v>11818.63</v>
      </c>
      <c r="AM369" s="2">
        <v>0</v>
      </c>
      <c r="AN369" s="2">
        <v>0</v>
      </c>
      <c r="AO369" s="2">
        <v>0</v>
      </c>
      <c r="AP369" s="2">
        <v>0</v>
      </c>
      <c r="AQ369" s="2">
        <v>0</v>
      </c>
      <c r="AR369" s="2">
        <v>0</v>
      </c>
      <c r="AS369" s="2">
        <v>0</v>
      </c>
      <c r="AT369" s="2">
        <v>0</v>
      </c>
      <c r="AU369" s="2">
        <v>0</v>
      </c>
      <c r="AV369" s="2">
        <v>1</v>
      </c>
      <c r="AW369" s="2">
        <v>1</v>
      </c>
      <c r="AX369" s="2"/>
      <c r="AY369" s="2"/>
      <c r="AZ369" s="2">
        <v>1</v>
      </c>
      <c r="BA369" s="2">
        <v>1</v>
      </c>
      <c r="BB369" s="2">
        <v>1</v>
      </c>
      <c r="BC369" s="2">
        <v>1</v>
      </c>
      <c r="BD369" s="2" t="s">
        <v>6</v>
      </c>
      <c r="BE369" s="2" t="s">
        <v>6</v>
      </c>
      <c r="BF369" s="2" t="s">
        <v>6</v>
      </c>
      <c r="BG369" s="2" t="s">
        <v>6</v>
      </c>
      <c r="BH369" s="2">
        <v>3</v>
      </c>
      <c r="BI369" s="2">
        <v>1</v>
      </c>
      <c r="BJ369" s="2" t="s">
        <v>284</v>
      </c>
      <c r="BK369" s="2"/>
      <c r="BL369" s="2"/>
      <c r="BM369" s="2">
        <v>500003</v>
      </c>
      <c r="BN369" s="2">
        <v>0</v>
      </c>
      <c r="BO369" s="2" t="s">
        <v>6</v>
      </c>
      <c r="BP369" s="2">
        <v>0</v>
      </c>
      <c r="BQ369" s="2">
        <v>22</v>
      </c>
      <c r="BR369" s="2">
        <v>0</v>
      </c>
      <c r="BS369" s="2">
        <v>1</v>
      </c>
      <c r="BT369" s="2">
        <v>1</v>
      </c>
      <c r="BU369" s="2">
        <v>1</v>
      </c>
      <c r="BV369" s="2">
        <v>1</v>
      </c>
      <c r="BW369" s="2">
        <v>1</v>
      </c>
      <c r="BX369" s="2">
        <v>1</v>
      </c>
      <c r="BY369" s="2" t="s">
        <v>6</v>
      </c>
      <c r="BZ369" s="2">
        <v>0</v>
      </c>
      <c r="CA369" s="2">
        <v>0</v>
      </c>
      <c r="CB369" s="2" t="s">
        <v>6</v>
      </c>
      <c r="CC369" s="2"/>
      <c r="CD369" s="2"/>
      <c r="CE369" s="2">
        <v>0</v>
      </c>
      <c r="CF369" s="2">
        <v>0</v>
      </c>
      <c r="CG369" s="2">
        <v>0</v>
      </c>
      <c r="CH369" s="2"/>
      <c r="CI369" s="2"/>
      <c r="CJ369" s="2"/>
      <c r="CK369" s="2"/>
      <c r="CL369" s="2"/>
      <c r="CM369" s="2">
        <v>0</v>
      </c>
      <c r="CN369" s="2" t="s">
        <v>6</v>
      </c>
      <c r="CO369" s="2">
        <v>0</v>
      </c>
      <c r="CP369" s="2">
        <f t="shared" si="423"/>
        <v>27</v>
      </c>
      <c r="CQ369" s="2">
        <f t="shared" si="424"/>
        <v>11818.63</v>
      </c>
      <c r="CR369" s="2">
        <f t="shared" si="425"/>
        <v>0</v>
      </c>
      <c r="CS369" s="2">
        <f t="shared" si="426"/>
        <v>0</v>
      </c>
      <c r="CT369" s="2">
        <f t="shared" si="427"/>
        <v>0</v>
      </c>
      <c r="CU369" s="2">
        <f t="shared" si="428"/>
        <v>0</v>
      </c>
      <c r="CV369" s="2">
        <f t="shared" si="429"/>
        <v>0</v>
      </c>
      <c r="CW369" s="2">
        <f t="shared" si="430"/>
        <v>0</v>
      </c>
      <c r="CX369" s="2">
        <f t="shared" si="431"/>
        <v>0</v>
      </c>
      <c r="CY369" s="2">
        <f>(((S369+(R369*IF(0,0,1)))*AT369)/100)</f>
        <v>0</v>
      </c>
      <c r="CZ369" s="2">
        <f>(((S369+(R369*IF(0,0,1)))*AU369)/100)</f>
        <v>0</v>
      </c>
      <c r="DA369" s="2"/>
      <c r="DB369" s="2"/>
      <c r="DC369" s="2" t="s">
        <v>6</v>
      </c>
      <c r="DD369" s="2" t="s">
        <v>6</v>
      </c>
      <c r="DE369" s="2" t="s">
        <v>6</v>
      </c>
      <c r="DF369" s="2" t="s">
        <v>6</v>
      </c>
      <c r="DG369" s="2" t="s">
        <v>6</v>
      </c>
      <c r="DH369" s="2" t="s">
        <v>6</v>
      </c>
      <c r="DI369" s="2" t="s">
        <v>6</v>
      </c>
      <c r="DJ369" s="2" t="s">
        <v>6</v>
      </c>
      <c r="DK369" s="2" t="s">
        <v>6</v>
      </c>
      <c r="DL369" s="2" t="s">
        <v>6</v>
      </c>
      <c r="DM369" s="2" t="s">
        <v>6</v>
      </c>
      <c r="DN369" s="2">
        <v>0</v>
      </c>
      <c r="DO369" s="2">
        <v>0</v>
      </c>
      <c r="DP369" s="2">
        <v>1</v>
      </c>
      <c r="DQ369" s="2">
        <v>1</v>
      </c>
      <c r="DR369" s="2"/>
      <c r="DS369" s="2"/>
      <c r="DT369" s="2"/>
      <c r="DU369" s="2">
        <v>1009</v>
      </c>
      <c r="DV369" s="2" t="s">
        <v>63</v>
      </c>
      <c r="DW369" s="2" t="s">
        <v>63</v>
      </c>
      <c r="DX369" s="2">
        <v>1000</v>
      </c>
      <c r="DY369" s="2"/>
      <c r="DZ369" s="2" t="s">
        <v>6</v>
      </c>
      <c r="EA369" s="2" t="s">
        <v>6</v>
      </c>
      <c r="EB369" s="2" t="s">
        <v>6</v>
      </c>
      <c r="EC369" s="2" t="s">
        <v>6</v>
      </c>
      <c r="ED369" s="2"/>
      <c r="EE369" s="2">
        <v>54938783</v>
      </c>
      <c r="EF369" s="2">
        <v>22</v>
      </c>
      <c r="EG369" s="2" t="s">
        <v>45</v>
      </c>
      <c r="EH369" s="2">
        <v>0</v>
      </c>
      <c r="EI369" s="2" t="s">
        <v>6</v>
      </c>
      <c r="EJ369" s="2">
        <v>1</v>
      </c>
      <c r="EK369" s="2">
        <v>500003</v>
      </c>
      <c r="EL369" s="2" t="s">
        <v>46</v>
      </c>
      <c r="EM369" s="2" t="s">
        <v>47</v>
      </c>
      <c r="EN369" s="2"/>
      <c r="EO369" s="2" t="s">
        <v>6</v>
      </c>
      <c r="EP369" s="2"/>
      <c r="EQ369" s="2">
        <v>0</v>
      </c>
      <c r="ER369" s="2">
        <v>11818.63</v>
      </c>
      <c r="ES369" s="110">
        <f>'1.Лок.смета.и.Акт'!F688</f>
        <v>11818.63</v>
      </c>
      <c r="ET369" s="2">
        <v>0</v>
      </c>
      <c r="EU369" s="2">
        <v>0</v>
      </c>
      <c r="EV369" s="2">
        <v>0</v>
      </c>
      <c r="EW369" s="2">
        <v>0</v>
      </c>
      <c r="EX369" s="2">
        <v>0</v>
      </c>
      <c r="EY369" s="2"/>
      <c r="EZ369" s="2"/>
      <c r="FA369" s="2"/>
      <c r="FB369" s="2"/>
      <c r="FC369" s="2"/>
      <c r="FD369" s="2"/>
      <c r="FE369" s="2"/>
      <c r="FF369" s="2"/>
      <c r="FG369" s="2"/>
      <c r="FH369" s="2"/>
      <c r="FI369" s="2"/>
      <c r="FJ369" s="2"/>
      <c r="FK369" s="2"/>
      <c r="FL369" s="2"/>
      <c r="FM369" s="2"/>
      <c r="FN369" s="2"/>
      <c r="FO369" s="2"/>
      <c r="FP369" s="2"/>
      <c r="FQ369" s="2">
        <v>0</v>
      </c>
      <c r="FR369" s="2">
        <f t="shared" si="432"/>
        <v>0</v>
      </c>
      <c r="FS369" s="2">
        <v>0</v>
      </c>
      <c r="FT369" s="2"/>
      <c r="FU369" s="2"/>
      <c r="FV369" s="2"/>
      <c r="FW369" s="2"/>
      <c r="FX369" s="2">
        <v>0</v>
      </c>
      <c r="FY369" s="2">
        <v>0</v>
      </c>
      <c r="FZ369" s="2"/>
      <c r="GA369" s="2" t="s">
        <v>6</v>
      </c>
      <c r="GB369" s="2"/>
      <c r="GC369" s="2"/>
      <c r="GD369" s="2">
        <v>1</v>
      </c>
      <c r="GE369" s="2"/>
      <c r="GF369" s="2">
        <v>1832316663</v>
      </c>
      <c r="GG369" s="2">
        <v>2</v>
      </c>
      <c r="GH369" s="2">
        <v>2</v>
      </c>
      <c r="GI369" s="2">
        <v>-2</v>
      </c>
      <c r="GJ369" s="2">
        <v>0</v>
      </c>
      <c r="GK369" s="2">
        <v>0</v>
      </c>
      <c r="GL369" s="2">
        <f t="shared" si="433"/>
        <v>0</v>
      </c>
      <c r="GM369" s="2">
        <f t="shared" si="434"/>
        <v>27</v>
      </c>
      <c r="GN369" s="2">
        <f t="shared" si="435"/>
        <v>27</v>
      </c>
      <c r="GO369" s="2">
        <f t="shared" si="436"/>
        <v>0</v>
      </c>
      <c r="GP369" s="2">
        <f t="shared" si="437"/>
        <v>0</v>
      </c>
      <c r="GQ369" s="2"/>
      <c r="GR369" s="2">
        <v>0</v>
      </c>
      <c r="GS369" s="2">
        <v>2</v>
      </c>
      <c r="GT369" s="2">
        <v>0</v>
      </c>
      <c r="GU369" s="2" t="s">
        <v>6</v>
      </c>
      <c r="GV369" s="2">
        <f t="shared" si="406"/>
        <v>0</v>
      </c>
      <c r="GW369" s="2">
        <v>1</v>
      </c>
      <c r="GX369" s="2">
        <f t="shared" si="438"/>
        <v>0</v>
      </c>
      <c r="GY369" s="2"/>
      <c r="GZ369" s="2"/>
      <c r="HA369" s="2">
        <v>0</v>
      </c>
      <c r="HB369" s="2">
        <v>0</v>
      </c>
      <c r="HC369" s="2">
        <f t="shared" si="439"/>
        <v>0</v>
      </c>
      <c r="HD369" s="2"/>
      <c r="HE369" s="2" t="s">
        <v>6</v>
      </c>
      <c r="HF369" s="2" t="s">
        <v>6</v>
      </c>
      <c r="HG369" s="2"/>
      <c r="HH369" s="2"/>
      <c r="HI369" s="2"/>
      <c r="HJ369" s="2"/>
      <c r="HK369" s="2"/>
      <c r="HL369" s="2"/>
      <c r="HM369" s="2" t="s">
        <v>6</v>
      </c>
      <c r="HN369" s="2" t="s">
        <v>6</v>
      </c>
      <c r="HO369" s="2" t="s">
        <v>6</v>
      </c>
      <c r="HP369" s="2" t="s">
        <v>6</v>
      </c>
      <c r="HQ369" s="2" t="s">
        <v>6</v>
      </c>
      <c r="HR369" s="2"/>
      <c r="HS369" s="2"/>
      <c r="HT369" s="2"/>
      <c r="HU369" s="2"/>
      <c r="HV369" s="2"/>
      <c r="HW369" s="2"/>
      <c r="HX369" s="2"/>
      <c r="HY369" s="2"/>
      <c r="HZ369" s="2"/>
      <c r="IA369" s="2"/>
      <c r="IB369" s="2"/>
      <c r="IC369" s="2"/>
      <c r="ID369" s="2"/>
      <c r="IE369" s="2"/>
      <c r="IF369" s="2">
        <v>-1</v>
      </c>
      <c r="IG369" s="2"/>
      <c r="IH369" s="2"/>
      <c r="II369" s="2"/>
      <c r="IJ369" s="2"/>
      <c r="IK369" s="2">
        <v>0</v>
      </c>
      <c r="IL369" s="2"/>
      <c r="IM369" s="2"/>
      <c r="IN369" s="2"/>
      <c r="IO369" s="2"/>
      <c r="IP369" s="2"/>
      <c r="IQ369" s="2"/>
      <c r="IR369" s="2"/>
      <c r="IS369" s="2"/>
      <c r="IT369" s="2"/>
      <c r="IU369" s="2"/>
    </row>
    <row r="370" spans="1:255" x14ac:dyDescent="0.2">
      <c r="A370">
        <v>18</v>
      </c>
      <c r="B370">
        <v>1</v>
      </c>
      <c r="C370">
        <v>628</v>
      </c>
      <c r="E370" t="s">
        <v>486</v>
      </c>
      <c r="F370" t="e">
        <f>'2.Лок.смета.и.Акт'!#REF!</f>
        <v>#REF!</v>
      </c>
      <c r="G370" t="s">
        <v>324</v>
      </c>
      <c r="H370" t="s">
        <v>63</v>
      </c>
      <c r="I370">
        <f>I360*J370</f>
        <v>2.2599999999999999E-3</v>
      </c>
      <c r="J370">
        <v>1.6142857142857139E-2</v>
      </c>
      <c r="K370">
        <v>1.6143000000000001E-2</v>
      </c>
      <c r="O370">
        <f t="shared" si="409"/>
        <v>216</v>
      </c>
      <c r="P370">
        <f t="shared" si="410"/>
        <v>216</v>
      </c>
      <c r="Q370">
        <f t="shared" si="411"/>
        <v>0</v>
      </c>
      <c r="R370">
        <f t="shared" si="412"/>
        <v>0</v>
      </c>
      <c r="S370">
        <f t="shared" si="413"/>
        <v>0</v>
      </c>
      <c r="T370">
        <f t="shared" si="414"/>
        <v>0</v>
      </c>
      <c r="U370">
        <f t="shared" si="415"/>
        <v>0</v>
      </c>
      <c r="V370">
        <f t="shared" si="416"/>
        <v>0</v>
      </c>
      <c r="W370">
        <f t="shared" si="417"/>
        <v>0</v>
      </c>
      <c r="X370">
        <f t="shared" si="418"/>
        <v>0</v>
      </c>
      <c r="Y370">
        <f t="shared" si="419"/>
        <v>0</v>
      </c>
      <c r="AA370">
        <v>86295184</v>
      </c>
      <c r="AB370">
        <f t="shared" si="420"/>
        <v>12637.77</v>
      </c>
      <c r="AC370">
        <f t="shared" si="408"/>
        <v>12637.77</v>
      </c>
      <c r="AD370">
        <f t="shared" si="370"/>
        <v>0</v>
      </c>
      <c r="AE370">
        <f t="shared" si="371"/>
        <v>0</v>
      </c>
      <c r="AF370">
        <f t="shared" si="372"/>
        <v>0</v>
      </c>
      <c r="AG370">
        <f t="shared" si="421"/>
        <v>0</v>
      </c>
      <c r="AH370">
        <f t="shared" si="373"/>
        <v>0</v>
      </c>
      <c r="AI370">
        <f t="shared" si="374"/>
        <v>0</v>
      </c>
      <c r="AJ370">
        <f t="shared" si="422"/>
        <v>0</v>
      </c>
      <c r="AK370">
        <v>12637.77</v>
      </c>
      <c r="AL370">
        <v>12637.77</v>
      </c>
      <c r="AM370">
        <v>0</v>
      </c>
      <c r="AN370">
        <v>0</v>
      </c>
      <c r="AO370">
        <v>0</v>
      </c>
      <c r="AP370">
        <v>0</v>
      </c>
      <c r="AQ370">
        <v>0</v>
      </c>
      <c r="AR370">
        <v>0</v>
      </c>
      <c r="AS370">
        <v>0</v>
      </c>
      <c r="AT370">
        <v>0</v>
      </c>
      <c r="AU370">
        <v>0</v>
      </c>
      <c r="AV370">
        <v>1</v>
      </c>
      <c r="AW370">
        <v>1</v>
      </c>
      <c r="AZ370">
        <v>1</v>
      </c>
      <c r="BA370">
        <v>1</v>
      </c>
      <c r="BB370">
        <v>1</v>
      </c>
      <c r="BC370">
        <v>7.56</v>
      </c>
      <c r="BD370" t="s">
        <v>6</v>
      </c>
      <c r="BE370" t="s">
        <v>6</v>
      </c>
      <c r="BF370" t="s">
        <v>6</v>
      </c>
      <c r="BG370" t="s">
        <v>6</v>
      </c>
      <c r="BH370">
        <v>3</v>
      </c>
      <c r="BI370">
        <v>1</v>
      </c>
      <c r="BJ370" t="s">
        <v>284</v>
      </c>
      <c r="BM370">
        <v>500003</v>
      </c>
      <c r="BN370">
        <v>0</v>
      </c>
      <c r="BO370" t="s">
        <v>6</v>
      </c>
      <c r="BP370">
        <v>0</v>
      </c>
      <c r="BQ370">
        <v>22</v>
      </c>
      <c r="BR370">
        <v>0</v>
      </c>
      <c r="BS370">
        <v>1</v>
      </c>
      <c r="BT370">
        <v>1</v>
      </c>
      <c r="BU370">
        <v>1</v>
      </c>
      <c r="BV370">
        <v>1</v>
      </c>
      <c r="BW370">
        <v>1</v>
      </c>
      <c r="BX370">
        <v>1</v>
      </c>
      <c r="BY370" t="s">
        <v>6</v>
      </c>
      <c r="BZ370">
        <v>0</v>
      </c>
      <c r="CA370">
        <v>0</v>
      </c>
      <c r="CB370" t="s">
        <v>6</v>
      </c>
      <c r="CE370">
        <v>0</v>
      </c>
      <c r="CF370">
        <v>0</v>
      </c>
      <c r="CG370">
        <v>0</v>
      </c>
      <c r="CM370">
        <v>0</v>
      </c>
      <c r="CN370" t="s">
        <v>6</v>
      </c>
      <c r="CO370">
        <v>0</v>
      </c>
      <c r="CP370">
        <f t="shared" si="423"/>
        <v>216</v>
      </c>
      <c r="CQ370">
        <f t="shared" si="424"/>
        <v>95541.541199999992</v>
      </c>
      <c r="CR370">
        <f t="shared" si="425"/>
        <v>0</v>
      </c>
      <c r="CS370">
        <f t="shared" si="426"/>
        <v>0</v>
      </c>
      <c r="CT370">
        <f t="shared" si="427"/>
        <v>0</v>
      </c>
      <c r="CU370">
        <f t="shared" si="428"/>
        <v>0</v>
      </c>
      <c r="CV370">
        <f t="shared" si="429"/>
        <v>0</v>
      </c>
      <c r="CW370">
        <f t="shared" si="430"/>
        <v>0</v>
      </c>
      <c r="CX370">
        <f t="shared" si="431"/>
        <v>0</v>
      </c>
      <c r="CY370">
        <f>(S370+R370)*(BZ370/100)</f>
        <v>0</v>
      </c>
      <c r="CZ370">
        <f>(S370+R370)*(CA370/100)</f>
        <v>0</v>
      </c>
      <c r="DC370" t="s">
        <v>6</v>
      </c>
      <c r="DD370" t="s">
        <v>6</v>
      </c>
      <c r="DE370" t="s">
        <v>6</v>
      </c>
      <c r="DF370" t="s">
        <v>6</v>
      </c>
      <c r="DG370" t="s">
        <v>6</v>
      </c>
      <c r="DH370" t="s">
        <v>6</v>
      </c>
      <c r="DI370" t="s">
        <v>6</v>
      </c>
      <c r="DJ370" t="s">
        <v>6</v>
      </c>
      <c r="DK370" t="s">
        <v>6</v>
      </c>
      <c r="DL370" t="s">
        <v>6</v>
      </c>
      <c r="DM370" t="s">
        <v>6</v>
      </c>
      <c r="DN370">
        <v>0</v>
      </c>
      <c r="DO370">
        <v>0</v>
      </c>
      <c r="DP370">
        <v>1</v>
      </c>
      <c r="DQ370">
        <v>1</v>
      </c>
      <c r="DU370">
        <v>1009</v>
      </c>
      <c r="DV370" t="s">
        <v>63</v>
      </c>
      <c r="DW370" t="e">
        <f>'2.Лок.смета.и.Акт'!#REF!</f>
        <v>#REF!</v>
      </c>
      <c r="DX370">
        <v>1000</v>
      </c>
      <c r="DZ370" t="s">
        <v>6</v>
      </c>
      <c r="EA370" t="s">
        <v>6</v>
      </c>
      <c r="EB370" t="s">
        <v>6</v>
      </c>
      <c r="EC370" t="s">
        <v>6</v>
      </c>
      <c r="EE370">
        <v>54938783</v>
      </c>
      <c r="EF370">
        <v>22</v>
      </c>
      <c r="EG370" t="s">
        <v>45</v>
      </c>
      <c r="EH370">
        <v>0</v>
      </c>
      <c r="EI370" t="s">
        <v>6</v>
      </c>
      <c r="EJ370">
        <v>1</v>
      </c>
      <c r="EK370">
        <v>500003</v>
      </c>
      <c r="EL370" t="s">
        <v>46</v>
      </c>
      <c r="EM370" t="s">
        <v>47</v>
      </c>
      <c r="EO370" t="s">
        <v>6</v>
      </c>
      <c r="EQ370">
        <v>0</v>
      </c>
      <c r="ER370">
        <v>91182.94</v>
      </c>
      <c r="ES370">
        <v>12637.77</v>
      </c>
      <c r="ET370">
        <v>0</v>
      </c>
      <c r="EU370">
        <v>0</v>
      </c>
      <c r="EV370">
        <v>0</v>
      </c>
      <c r="EW370">
        <v>0</v>
      </c>
      <c r="EX370">
        <v>0</v>
      </c>
      <c r="EZ370">
        <v>5</v>
      </c>
      <c r="FC370">
        <v>0</v>
      </c>
      <c r="FD370">
        <v>18</v>
      </c>
      <c r="FF370">
        <v>91182.94</v>
      </c>
      <c r="FQ370">
        <v>0</v>
      </c>
      <c r="FR370">
        <f t="shared" si="432"/>
        <v>0</v>
      </c>
      <c r="FS370">
        <v>0</v>
      </c>
      <c r="FX370">
        <v>0</v>
      </c>
      <c r="FY370">
        <v>0</v>
      </c>
      <c r="GA370" t="s">
        <v>285</v>
      </c>
      <c r="GD370">
        <v>1</v>
      </c>
      <c r="GF370">
        <v>1832316663</v>
      </c>
      <c r="GG370">
        <v>2</v>
      </c>
      <c r="GH370">
        <v>3</v>
      </c>
      <c r="GI370">
        <v>5</v>
      </c>
      <c r="GJ370">
        <v>0</v>
      </c>
      <c r="GK370">
        <v>0</v>
      </c>
      <c r="GL370">
        <f t="shared" si="433"/>
        <v>0</v>
      </c>
      <c r="GM370">
        <f t="shared" si="434"/>
        <v>216</v>
      </c>
      <c r="GN370">
        <f t="shared" si="435"/>
        <v>216</v>
      </c>
      <c r="GO370">
        <f t="shared" si="436"/>
        <v>0</v>
      </c>
      <c r="GP370">
        <f t="shared" si="437"/>
        <v>0</v>
      </c>
      <c r="GR370">
        <v>1</v>
      </c>
      <c r="GS370">
        <v>1</v>
      </c>
      <c r="GT370">
        <v>0</v>
      </c>
      <c r="GU370" t="s">
        <v>6</v>
      </c>
      <c r="GV370">
        <f t="shared" si="406"/>
        <v>0</v>
      </c>
      <c r="GW370">
        <v>1</v>
      </c>
      <c r="GX370">
        <f t="shared" si="438"/>
        <v>0</v>
      </c>
      <c r="HA370">
        <v>0</v>
      </c>
      <c r="HB370">
        <v>0</v>
      </c>
      <c r="HC370">
        <f t="shared" si="439"/>
        <v>0</v>
      </c>
      <c r="HE370" t="s">
        <v>38</v>
      </c>
      <c r="HF370" t="s">
        <v>201</v>
      </c>
      <c r="HM370" t="s">
        <v>6</v>
      </c>
      <c r="HN370" t="s">
        <v>6</v>
      </c>
      <c r="HO370" t="s">
        <v>6</v>
      </c>
      <c r="HP370" t="s">
        <v>6</v>
      </c>
      <c r="HQ370" t="s">
        <v>6</v>
      </c>
      <c r="IF370">
        <v>-1</v>
      </c>
      <c r="IK370">
        <v>0</v>
      </c>
    </row>
    <row r="371" spans="1:255" x14ac:dyDescent="0.2">
      <c r="A371" s="2">
        <v>18</v>
      </c>
      <c r="B371" s="2">
        <v>1</v>
      </c>
      <c r="C371" s="2">
        <v>613</v>
      </c>
      <c r="D371" s="2"/>
      <c r="E371" s="2" t="s">
        <v>487</v>
      </c>
      <c r="F371" s="2" t="s">
        <v>326</v>
      </c>
      <c r="G371" s="2" t="s">
        <v>327</v>
      </c>
      <c r="H371" s="2" t="s">
        <v>63</v>
      </c>
      <c r="I371" s="2">
        <f>I359*J371</f>
        <v>8.3330000000000001E-2</v>
      </c>
      <c r="J371" s="216">
        <f>'5.Ведомость_списания'!F178</f>
        <v>0.5952142857142857</v>
      </c>
      <c r="K371" s="2">
        <v>0.59521400000000002</v>
      </c>
      <c r="L371" s="2"/>
      <c r="M371" s="2"/>
      <c r="N371" s="2"/>
      <c r="O371" s="2">
        <f t="shared" si="409"/>
        <v>1305</v>
      </c>
      <c r="P371" s="2">
        <f t="shared" si="410"/>
        <v>1305</v>
      </c>
      <c r="Q371" s="2">
        <f t="shared" si="411"/>
        <v>0</v>
      </c>
      <c r="R371" s="2">
        <f t="shared" si="412"/>
        <v>0</v>
      </c>
      <c r="S371" s="2">
        <f t="shared" si="413"/>
        <v>0</v>
      </c>
      <c r="T371" s="2">
        <f t="shared" si="414"/>
        <v>0</v>
      </c>
      <c r="U371" s="2">
        <f t="shared" si="415"/>
        <v>0</v>
      </c>
      <c r="V371" s="2">
        <f t="shared" si="416"/>
        <v>0</v>
      </c>
      <c r="W371" s="2">
        <f t="shared" si="417"/>
        <v>0</v>
      </c>
      <c r="X371" s="2">
        <f t="shared" si="418"/>
        <v>0</v>
      </c>
      <c r="Y371" s="2">
        <f t="shared" si="419"/>
        <v>0</v>
      </c>
      <c r="Z371" s="2"/>
      <c r="AA371" s="2">
        <v>86295183</v>
      </c>
      <c r="AB371" s="2">
        <f t="shared" si="420"/>
        <v>15662.39</v>
      </c>
      <c r="AC371" s="2">
        <f t="shared" si="408"/>
        <v>15662.39</v>
      </c>
      <c r="AD371" s="2">
        <f t="shared" si="370"/>
        <v>0</v>
      </c>
      <c r="AE371" s="2">
        <f t="shared" si="371"/>
        <v>0</v>
      </c>
      <c r="AF371" s="2">
        <f t="shared" si="372"/>
        <v>0</v>
      </c>
      <c r="AG371" s="2">
        <f t="shared" si="421"/>
        <v>0</v>
      </c>
      <c r="AH371" s="2">
        <f t="shared" si="373"/>
        <v>0</v>
      </c>
      <c r="AI371" s="2">
        <f t="shared" si="374"/>
        <v>0</v>
      </c>
      <c r="AJ371" s="2">
        <f t="shared" si="422"/>
        <v>0</v>
      </c>
      <c r="AK371" s="2">
        <v>15662.39</v>
      </c>
      <c r="AL371" s="110">
        <f>'1.Лок.смета.и.Акт'!F690</f>
        <v>15662.39</v>
      </c>
      <c r="AM371" s="2">
        <v>0</v>
      </c>
      <c r="AN371" s="2">
        <v>0</v>
      </c>
      <c r="AO371" s="2">
        <v>0</v>
      </c>
      <c r="AP371" s="2">
        <v>0</v>
      </c>
      <c r="AQ371" s="2">
        <v>0</v>
      </c>
      <c r="AR371" s="2">
        <v>0</v>
      </c>
      <c r="AS371" s="2">
        <v>0</v>
      </c>
      <c r="AT371" s="2">
        <v>0</v>
      </c>
      <c r="AU371" s="2">
        <v>0</v>
      </c>
      <c r="AV371" s="2">
        <v>1</v>
      </c>
      <c r="AW371" s="2">
        <v>1</v>
      </c>
      <c r="AX371" s="2"/>
      <c r="AY371" s="2"/>
      <c r="AZ371" s="2">
        <v>1</v>
      </c>
      <c r="BA371" s="2">
        <v>1</v>
      </c>
      <c r="BB371" s="2">
        <v>1</v>
      </c>
      <c r="BC371" s="2">
        <v>1</v>
      </c>
      <c r="BD371" s="2" t="s">
        <v>6</v>
      </c>
      <c r="BE371" s="2" t="s">
        <v>6</v>
      </c>
      <c r="BF371" s="2" t="s">
        <v>6</v>
      </c>
      <c r="BG371" s="2" t="s">
        <v>6</v>
      </c>
      <c r="BH371" s="2">
        <v>3</v>
      </c>
      <c r="BI371" s="2">
        <v>1</v>
      </c>
      <c r="BJ371" s="2" t="s">
        <v>328</v>
      </c>
      <c r="BK371" s="2"/>
      <c r="BL371" s="2"/>
      <c r="BM371" s="2">
        <v>500003</v>
      </c>
      <c r="BN371" s="2">
        <v>0</v>
      </c>
      <c r="BO371" s="2" t="s">
        <v>6</v>
      </c>
      <c r="BP371" s="2">
        <v>0</v>
      </c>
      <c r="BQ371" s="2">
        <v>22</v>
      </c>
      <c r="BR371" s="2">
        <v>0</v>
      </c>
      <c r="BS371" s="2">
        <v>1</v>
      </c>
      <c r="BT371" s="2">
        <v>1</v>
      </c>
      <c r="BU371" s="2">
        <v>1</v>
      </c>
      <c r="BV371" s="2">
        <v>1</v>
      </c>
      <c r="BW371" s="2">
        <v>1</v>
      </c>
      <c r="BX371" s="2">
        <v>1</v>
      </c>
      <c r="BY371" s="2" t="s">
        <v>6</v>
      </c>
      <c r="BZ371" s="2">
        <v>0</v>
      </c>
      <c r="CA371" s="2">
        <v>0</v>
      </c>
      <c r="CB371" s="2" t="s">
        <v>6</v>
      </c>
      <c r="CC371" s="2"/>
      <c r="CD371" s="2"/>
      <c r="CE371" s="2">
        <v>0</v>
      </c>
      <c r="CF371" s="2">
        <v>0</v>
      </c>
      <c r="CG371" s="2">
        <v>0</v>
      </c>
      <c r="CH371" s="2"/>
      <c r="CI371" s="2"/>
      <c r="CJ371" s="2"/>
      <c r="CK371" s="2"/>
      <c r="CL371" s="2"/>
      <c r="CM371" s="2">
        <v>0</v>
      </c>
      <c r="CN371" s="2" t="s">
        <v>6</v>
      </c>
      <c r="CO371" s="2">
        <v>0</v>
      </c>
      <c r="CP371" s="2">
        <f t="shared" si="423"/>
        <v>1305</v>
      </c>
      <c r="CQ371" s="2">
        <f t="shared" si="424"/>
        <v>15662.39</v>
      </c>
      <c r="CR371" s="2">
        <f t="shared" si="425"/>
        <v>0</v>
      </c>
      <c r="CS371" s="2">
        <f t="shared" si="426"/>
        <v>0</v>
      </c>
      <c r="CT371" s="2">
        <f t="shared" si="427"/>
        <v>0</v>
      </c>
      <c r="CU371" s="2">
        <f t="shared" si="428"/>
        <v>0</v>
      </c>
      <c r="CV371" s="2">
        <f t="shared" si="429"/>
        <v>0</v>
      </c>
      <c r="CW371" s="2">
        <f t="shared" si="430"/>
        <v>0</v>
      </c>
      <c r="CX371" s="2">
        <f t="shared" si="431"/>
        <v>0</v>
      </c>
      <c r="CY371" s="2">
        <f>(((S371+(R371*IF(0,0,1)))*AT371)/100)</f>
        <v>0</v>
      </c>
      <c r="CZ371" s="2">
        <f>(((S371+(R371*IF(0,0,1)))*AU371)/100)</f>
        <v>0</v>
      </c>
      <c r="DA371" s="2"/>
      <c r="DB371" s="2"/>
      <c r="DC371" s="2" t="s">
        <v>6</v>
      </c>
      <c r="DD371" s="2" t="s">
        <v>6</v>
      </c>
      <c r="DE371" s="2" t="s">
        <v>6</v>
      </c>
      <c r="DF371" s="2" t="s">
        <v>6</v>
      </c>
      <c r="DG371" s="2" t="s">
        <v>6</v>
      </c>
      <c r="DH371" s="2" t="s">
        <v>6</v>
      </c>
      <c r="DI371" s="2" t="s">
        <v>6</v>
      </c>
      <c r="DJ371" s="2" t="s">
        <v>6</v>
      </c>
      <c r="DK371" s="2" t="s">
        <v>6</v>
      </c>
      <c r="DL371" s="2" t="s">
        <v>6</v>
      </c>
      <c r="DM371" s="2" t="s">
        <v>6</v>
      </c>
      <c r="DN371" s="2">
        <v>0</v>
      </c>
      <c r="DO371" s="2">
        <v>0</v>
      </c>
      <c r="DP371" s="2">
        <v>1</v>
      </c>
      <c r="DQ371" s="2">
        <v>1</v>
      </c>
      <c r="DR371" s="2"/>
      <c r="DS371" s="2"/>
      <c r="DT371" s="2"/>
      <c r="DU371" s="2">
        <v>1009</v>
      </c>
      <c r="DV371" s="2" t="s">
        <v>63</v>
      </c>
      <c r="DW371" s="2" t="s">
        <v>63</v>
      </c>
      <c r="DX371" s="2">
        <v>1000</v>
      </c>
      <c r="DY371" s="2"/>
      <c r="DZ371" s="2" t="s">
        <v>6</v>
      </c>
      <c r="EA371" s="2" t="s">
        <v>6</v>
      </c>
      <c r="EB371" s="2" t="s">
        <v>6</v>
      </c>
      <c r="EC371" s="2" t="s">
        <v>6</v>
      </c>
      <c r="ED371" s="2"/>
      <c r="EE371" s="2">
        <v>54938783</v>
      </c>
      <c r="EF371" s="2">
        <v>22</v>
      </c>
      <c r="EG371" s="2" t="s">
        <v>45</v>
      </c>
      <c r="EH371" s="2">
        <v>0</v>
      </c>
      <c r="EI371" s="2" t="s">
        <v>6</v>
      </c>
      <c r="EJ371" s="2">
        <v>1</v>
      </c>
      <c r="EK371" s="2">
        <v>500003</v>
      </c>
      <c r="EL371" s="2" t="s">
        <v>46</v>
      </c>
      <c r="EM371" s="2" t="s">
        <v>47</v>
      </c>
      <c r="EN371" s="2"/>
      <c r="EO371" s="2" t="s">
        <v>6</v>
      </c>
      <c r="EP371" s="2"/>
      <c r="EQ371" s="2">
        <v>0</v>
      </c>
      <c r="ER371" s="2">
        <v>15662.39</v>
      </c>
      <c r="ES371" s="110">
        <f>'1.Лок.смета.и.Акт'!F690</f>
        <v>15662.39</v>
      </c>
      <c r="ET371" s="2">
        <v>0</v>
      </c>
      <c r="EU371" s="2">
        <v>0</v>
      </c>
      <c r="EV371" s="2">
        <v>0</v>
      </c>
      <c r="EW371" s="2">
        <v>0</v>
      </c>
      <c r="EX371" s="2">
        <v>0</v>
      </c>
      <c r="EY371" s="2"/>
      <c r="EZ371" s="2"/>
      <c r="FA371" s="2"/>
      <c r="FB371" s="2"/>
      <c r="FC371" s="2"/>
      <c r="FD371" s="2"/>
      <c r="FE371" s="2"/>
      <c r="FF371" s="2"/>
      <c r="FG371" s="2"/>
      <c r="FH371" s="2"/>
      <c r="FI371" s="2"/>
      <c r="FJ371" s="2"/>
      <c r="FK371" s="2"/>
      <c r="FL371" s="2"/>
      <c r="FM371" s="2"/>
      <c r="FN371" s="2"/>
      <c r="FO371" s="2"/>
      <c r="FP371" s="2"/>
      <c r="FQ371" s="2">
        <v>0</v>
      </c>
      <c r="FR371" s="2">
        <f t="shared" si="432"/>
        <v>0</v>
      </c>
      <c r="FS371" s="2">
        <v>0</v>
      </c>
      <c r="FT371" s="2"/>
      <c r="FU371" s="2"/>
      <c r="FV371" s="2"/>
      <c r="FW371" s="2"/>
      <c r="FX371" s="2">
        <v>0</v>
      </c>
      <c r="FY371" s="2">
        <v>0</v>
      </c>
      <c r="FZ371" s="2"/>
      <c r="GA371" s="2" t="s">
        <v>6</v>
      </c>
      <c r="GB371" s="2"/>
      <c r="GC371" s="2"/>
      <c r="GD371" s="2">
        <v>1</v>
      </c>
      <c r="GE371" s="2"/>
      <c r="GF371" s="2">
        <v>601312099</v>
      </c>
      <c r="GG371" s="2">
        <v>2</v>
      </c>
      <c r="GH371" s="2">
        <v>2</v>
      </c>
      <c r="GI371" s="2">
        <v>-2</v>
      </c>
      <c r="GJ371" s="2">
        <v>0</v>
      </c>
      <c r="GK371" s="2">
        <v>0</v>
      </c>
      <c r="GL371" s="2">
        <f t="shared" si="433"/>
        <v>0</v>
      </c>
      <c r="GM371" s="2">
        <f t="shared" si="434"/>
        <v>1305</v>
      </c>
      <c r="GN371" s="2">
        <f t="shared" si="435"/>
        <v>1305</v>
      </c>
      <c r="GO371" s="2">
        <f t="shared" si="436"/>
        <v>0</v>
      </c>
      <c r="GP371" s="2">
        <f t="shared" si="437"/>
        <v>0</v>
      </c>
      <c r="GQ371" s="2"/>
      <c r="GR371" s="2">
        <v>0</v>
      </c>
      <c r="GS371" s="2">
        <v>2</v>
      </c>
      <c r="GT371" s="2">
        <v>0</v>
      </c>
      <c r="GU371" s="2" t="s">
        <v>6</v>
      </c>
      <c r="GV371" s="2">
        <f t="shared" si="406"/>
        <v>0</v>
      </c>
      <c r="GW371" s="2">
        <v>1</v>
      </c>
      <c r="GX371" s="2">
        <f t="shared" si="438"/>
        <v>0</v>
      </c>
      <c r="GY371" s="2"/>
      <c r="GZ371" s="2"/>
      <c r="HA371" s="2">
        <v>0</v>
      </c>
      <c r="HB371" s="2">
        <v>0</v>
      </c>
      <c r="HC371" s="2">
        <f t="shared" si="439"/>
        <v>0</v>
      </c>
      <c r="HD371" s="2"/>
      <c r="HE371" s="2" t="s">
        <v>6</v>
      </c>
      <c r="HF371" s="2" t="s">
        <v>6</v>
      </c>
      <c r="HG371" s="2"/>
      <c r="HH371" s="2"/>
      <c r="HI371" s="2"/>
      <c r="HJ371" s="2"/>
      <c r="HK371" s="2"/>
      <c r="HL371" s="2"/>
      <c r="HM371" s="2" t="s">
        <v>6</v>
      </c>
      <c r="HN371" s="2" t="s">
        <v>6</v>
      </c>
      <c r="HO371" s="2" t="s">
        <v>6</v>
      </c>
      <c r="HP371" s="2" t="s">
        <v>6</v>
      </c>
      <c r="HQ371" s="2" t="s">
        <v>6</v>
      </c>
      <c r="HR371" s="2"/>
      <c r="HS371" s="2"/>
      <c r="HT371" s="2"/>
      <c r="HU371" s="2"/>
      <c r="HV371" s="2"/>
      <c r="HW371" s="2"/>
      <c r="HX371" s="2"/>
      <c r="HY371" s="2"/>
      <c r="HZ371" s="2"/>
      <c r="IA371" s="2"/>
      <c r="IB371" s="2"/>
      <c r="IC371" s="2"/>
      <c r="ID371" s="2"/>
      <c r="IE371" s="2"/>
      <c r="IF371" s="2">
        <v>-1</v>
      </c>
      <c r="IG371" s="2"/>
      <c r="IH371" s="2"/>
      <c r="II371" s="2"/>
      <c r="IJ371" s="2"/>
      <c r="IK371" s="2">
        <v>0</v>
      </c>
      <c r="IL371" s="2"/>
      <c r="IM371" s="2"/>
      <c r="IN371" s="2"/>
      <c r="IO371" s="2"/>
      <c r="IP371" s="2"/>
      <c r="IQ371" s="2"/>
      <c r="IR371" s="2"/>
      <c r="IS371" s="2"/>
      <c r="IT371" s="2"/>
      <c r="IU371" s="2"/>
    </row>
    <row r="372" spans="1:255" x14ac:dyDescent="0.2">
      <c r="A372">
        <v>18</v>
      </c>
      <c r="B372">
        <v>1</v>
      </c>
      <c r="C372">
        <v>629</v>
      </c>
      <c r="E372" t="s">
        <v>487</v>
      </c>
      <c r="F372" t="e">
        <f>'2.Лок.смета.и.Акт'!#REF!</f>
        <v>#REF!</v>
      </c>
      <c r="G372" t="s">
        <v>327</v>
      </c>
      <c r="H372" t="s">
        <v>63</v>
      </c>
      <c r="I372">
        <f>I360*J372</f>
        <v>8.3330000000000001E-2</v>
      </c>
      <c r="J372">
        <v>0.5952142857142857</v>
      </c>
      <c r="K372">
        <v>0.59521400000000002</v>
      </c>
      <c r="O372">
        <f t="shared" si="409"/>
        <v>10925</v>
      </c>
      <c r="P372">
        <f t="shared" si="410"/>
        <v>10925</v>
      </c>
      <c r="Q372">
        <f t="shared" si="411"/>
        <v>0</v>
      </c>
      <c r="R372">
        <f t="shared" si="412"/>
        <v>0</v>
      </c>
      <c r="S372">
        <f t="shared" si="413"/>
        <v>0</v>
      </c>
      <c r="T372">
        <f t="shared" si="414"/>
        <v>0</v>
      </c>
      <c r="U372">
        <f t="shared" si="415"/>
        <v>0</v>
      </c>
      <c r="V372">
        <f t="shared" si="416"/>
        <v>0</v>
      </c>
      <c r="W372">
        <f t="shared" si="417"/>
        <v>0</v>
      </c>
      <c r="X372">
        <f t="shared" si="418"/>
        <v>0</v>
      </c>
      <c r="Y372">
        <f t="shared" si="419"/>
        <v>0</v>
      </c>
      <c r="AA372">
        <v>86295184</v>
      </c>
      <c r="AB372">
        <f t="shared" si="420"/>
        <v>17342.43</v>
      </c>
      <c r="AC372">
        <f t="shared" si="408"/>
        <v>17342.43</v>
      </c>
      <c r="AD372">
        <f t="shared" si="370"/>
        <v>0</v>
      </c>
      <c r="AE372">
        <f t="shared" si="371"/>
        <v>0</v>
      </c>
      <c r="AF372">
        <f t="shared" si="372"/>
        <v>0</v>
      </c>
      <c r="AG372">
        <f t="shared" si="421"/>
        <v>0</v>
      </c>
      <c r="AH372">
        <f t="shared" si="373"/>
        <v>0</v>
      </c>
      <c r="AI372">
        <f t="shared" si="374"/>
        <v>0</v>
      </c>
      <c r="AJ372">
        <f t="shared" si="422"/>
        <v>0</v>
      </c>
      <c r="AK372">
        <v>17342.429999999997</v>
      </c>
      <c r="AL372">
        <v>17342.429999999997</v>
      </c>
      <c r="AM372">
        <v>0</v>
      </c>
      <c r="AN372">
        <v>0</v>
      </c>
      <c r="AO372">
        <v>0</v>
      </c>
      <c r="AP372">
        <v>0</v>
      </c>
      <c r="AQ372">
        <v>0</v>
      </c>
      <c r="AR372">
        <v>0</v>
      </c>
      <c r="AS372">
        <v>0</v>
      </c>
      <c r="AT372">
        <v>0</v>
      </c>
      <c r="AU372">
        <v>0</v>
      </c>
      <c r="AV372">
        <v>1</v>
      </c>
      <c r="AW372">
        <v>1</v>
      </c>
      <c r="AZ372">
        <v>1</v>
      </c>
      <c r="BA372">
        <v>1</v>
      </c>
      <c r="BB372">
        <v>1</v>
      </c>
      <c r="BC372">
        <v>7.56</v>
      </c>
      <c r="BD372" t="s">
        <v>6</v>
      </c>
      <c r="BE372" t="s">
        <v>6</v>
      </c>
      <c r="BF372" t="s">
        <v>6</v>
      </c>
      <c r="BG372" t="s">
        <v>6</v>
      </c>
      <c r="BH372">
        <v>3</v>
      </c>
      <c r="BI372">
        <v>1</v>
      </c>
      <c r="BJ372" t="s">
        <v>328</v>
      </c>
      <c r="BM372">
        <v>500003</v>
      </c>
      <c r="BN372">
        <v>0</v>
      </c>
      <c r="BO372" t="s">
        <v>6</v>
      </c>
      <c r="BP372">
        <v>0</v>
      </c>
      <c r="BQ372">
        <v>22</v>
      </c>
      <c r="BR372">
        <v>0</v>
      </c>
      <c r="BS372">
        <v>1</v>
      </c>
      <c r="BT372">
        <v>1</v>
      </c>
      <c r="BU372">
        <v>1</v>
      </c>
      <c r="BV372">
        <v>1</v>
      </c>
      <c r="BW372">
        <v>1</v>
      </c>
      <c r="BX372">
        <v>1</v>
      </c>
      <c r="BY372" t="s">
        <v>6</v>
      </c>
      <c r="BZ372">
        <v>0</v>
      </c>
      <c r="CA372">
        <v>0</v>
      </c>
      <c r="CB372" t="s">
        <v>6</v>
      </c>
      <c r="CE372">
        <v>0</v>
      </c>
      <c r="CF372">
        <v>0</v>
      </c>
      <c r="CG372">
        <v>0</v>
      </c>
      <c r="CM372">
        <v>0</v>
      </c>
      <c r="CN372" t="s">
        <v>6</v>
      </c>
      <c r="CO372">
        <v>0</v>
      </c>
      <c r="CP372">
        <f t="shared" si="423"/>
        <v>10925</v>
      </c>
      <c r="CQ372">
        <f t="shared" si="424"/>
        <v>131108.7708</v>
      </c>
      <c r="CR372">
        <f t="shared" si="425"/>
        <v>0</v>
      </c>
      <c r="CS372">
        <f t="shared" si="426"/>
        <v>0</v>
      </c>
      <c r="CT372">
        <f t="shared" si="427"/>
        <v>0</v>
      </c>
      <c r="CU372">
        <f t="shared" si="428"/>
        <v>0</v>
      </c>
      <c r="CV372">
        <f t="shared" si="429"/>
        <v>0</v>
      </c>
      <c r="CW372">
        <f t="shared" si="430"/>
        <v>0</v>
      </c>
      <c r="CX372">
        <f t="shared" si="431"/>
        <v>0</v>
      </c>
      <c r="CY372">
        <f>(S372+R372)*(BZ372/100)</f>
        <v>0</v>
      </c>
      <c r="CZ372">
        <f>(S372+R372)*(CA372/100)</f>
        <v>0</v>
      </c>
      <c r="DC372" t="s">
        <v>6</v>
      </c>
      <c r="DD372" t="s">
        <v>6</v>
      </c>
      <c r="DE372" t="s">
        <v>6</v>
      </c>
      <c r="DF372" t="s">
        <v>6</v>
      </c>
      <c r="DG372" t="s">
        <v>6</v>
      </c>
      <c r="DH372" t="s">
        <v>6</v>
      </c>
      <c r="DI372" t="s">
        <v>6</v>
      </c>
      <c r="DJ372" t="s">
        <v>6</v>
      </c>
      <c r="DK372" t="s">
        <v>6</v>
      </c>
      <c r="DL372" t="s">
        <v>6</v>
      </c>
      <c r="DM372" t="s">
        <v>6</v>
      </c>
      <c r="DN372">
        <v>0</v>
      </c>
      <c r="DO372">
        <v>0</v>
      </c>
      <c r="DP372">
        <v>1</v>
      </c>
      <c r="DQ372">
        <v>1</v>
      </c>
      <c r="DU372">
        <v>1009</v>
      </c>
      <c r="DV372" t="s">
        <v>63</v>
      </c>
      <c r="DW372" t="e">
        <f>'2.Лок.смета.и.Акт'!#REF!</f>
        <v>#REF!</v>
      </c>
      <c r="DX372">
        <v>1000</v>
      </c>
      <c r="DZ372" t="s">
        <v>6</v>
      </c>
      <c r="EA372" t="s">
        <v>6</v>
      </c>
      <c r="EB372" t="s">
        <v>6</v>
      </c>
      <c r="EC372" t="s">
        <v>6</v>
      </c>
      <c r="EE372">
        <v>54938783</v>
      </c>
      <c r="EF372">
        <v>22</v>
      </c>
      <c r="EG372" t="s">
        <v>45</v>
      </c>
      <c r="EH372">
        <v>0</v>
      </c>
      <c r="EI372" t="s">
        <v>6</v>
      </c>
      <c r="EJ372">
        <v>1</v>
      </c>
      <c r="EK372">
        <v>500003</v>
      </c>
      <c r="EL372" t="s">
        <v>46</v>
      </c>
      <c r="EM372" t="s">
        <v>47</v>
      </c>
      <c r="EO372" t="s">
        <v>6</v>
      </c>
      <c r="EQ372">
        <v>0</v>
      </c>
      <c r="ER372">
        <v>125127.69</v>
      </c>
      <c r="ES372">
        <v>17342.429999999997</v>
      </c>
      <c r="ET372">
        <v>0</v>
      </c>
      <c r="EU372">
        <v>0</v>
      </c>
      <c r="EV372">
        <v>0</v>
      </c>
      <c r="EW372">
        <v>0</v>
      </c>
      <c r="EX372">
        <v>0</v>
      </c>
      <c r="EZ372">
        <v>5</v>
      </c>
      <c r="FC372">
        <v>0</v>
      </c>
      <c r="FD372">
        <v>18</v>
      </c>
      <c r="FF372">
        <v>125127.69</v>
      </c>
      <c r="FQ372">
        <v>0</v>
      </c>
      <c r="FR372">
        <f t="shared" si="432"/>
        <v>0</v>
      </c>
      <c r="FS372">
        <v>0</v>
      </c>
      <c r="FX372">
        <v>0</v>
      </c>
      <c r="FY372">
        <v>0</v>
      </c>
      <c r="GA372" t="s">
        <v>329</v>
      </c>
      <c r="GD372">
        <v>1</v>
      </c>
      <c r="GF372">
        <v>601312099</v>
      </c>
      <c r="GG372">
        <v>2</v>
      </c>
      <c r="GH372">
        <v>3</v>
      </c>
      <c r="GI372">
        <v>5</v>
      </c>
      <c r="GJ372">
        <v>0</v>
      </c>
      <c r="GK372">
        <v>0</v>
      </c>
      <c r="GL372">
        <f t="shared" si="433"/>
        <v>0</v>
      </c>
      <c r="GM372">
        <f t="shared" si="434"/>
        <v>10925</v>
      </c>
      <c r="GN372">
        <f t="shared" si="435"/>
        <v>10925</v>
      </c>
      <c r="GO372">
        <f t="shared" si="436"/>
        <v>0</v>
      </c>
      <c r="GP372">
        <f t="shared" si="437"/>
        <v>0</v>
      </c>
      <c r="GR372">
        <v>1</v>
      </c>
      <c r="GS372">
        <v>1</v>
      </c>
      <c r="GT372">
        <v>0</v>
      </c>
      <c r="GU372" t="s">
        <v>6</v>
      </c>
      <c r="GV372">
        <f t="shared" si="406"/>
        <v>0</v>
      </c>
      <c r="GW372">
        <v>1</v>
      </c>
      <c r="GX372">
        <f t="shared" si="438"/>
        <v>0</v>
      </c>
      <c r="HA372">
        <v>0</v>
      </c>
      <c r="HB372">
        <v>0</v>
      </c>
      <c r="HC372">
        <f t="shared" si="439"/>
        <v>0</v>
      </c>
      <c r="HE372" t="s">
        <v>38</v>
      </c>
      <c r="HF372" t="s">
        <v>201</v>
      </c>
      <c r="HM372" t="s">
        <v>6</v>
      </c>
      <c r="HN372" t="s">
        <v>6</v>
      </c>
      <c r="HO372" t="s">
        <v>6</v>
      </c>
      <c r="HP372" t="s">
        <v>6</v>
      </c>
      <c r="HQ372" t="s">
        <v>6</v>
      </c>
      <c r="IF372">
        <v>-1</v>
      </c>
      <c r="IK372">
        <v>0</v>
      </c>
    </row>
    <row r="373" spans="1:255" x14ac:dyDescent="0.2">
      <c r="A373" s="2">
        <v>18</v>
      </c>
      <c r="B373" s="2">
        <v>1</v>
      </c>
      <c r="C373" s="2">
        <v>614</v>
      </c>
      <c r="D373" s="2"/>
      <c r="E373" s="2" t="s">
        <v>488</v>
      </c>
      <c r="F373" s="2" t="s">
        <v>331</v>
      </c>
      <c r="G373" s="2" t="s">
        <v>332</v>
      </c>
      <c r="H373" s="2" t="s">
        <v>63</v>
      </c>
      <c r="I373" s="2">
        <f>I359*J373</f>
        <v>5.4480000000000001E-2</v>
      </c>
      <c r="J373" s="216">
        <f>'5.Ведомость_списания'!F179</f>
        <v>0.38914285714285712</v>
      </c>
      <c r="K373" s="2">
        <v>0.38914300000000002</v>
      </c>
      <c r="L373" s="2"/>
      <c r="M373" s="2"/>
      <c r="N373" s="2"/>
      <c r="O373" s="2">
        <f t="shared" si="409"/>
        <v>907</v>
      </c>
      <c r="P373" s="2">
        <f t="shared" si="410"/>
        <v>907</v>
      </c>
      <c r="Q373" s="2">
        <f t="shared" si="411"/>
        <v>0</v>
      </c>
      <c r="R373" s="2">
        <f t="shared" si="412"/>
        <v>0</v>
      </c>
      <c r="S373" s="2">
        <f t="shared" si="413"/>
        <v>0</v>
      </c>
      <c r="T373" s="2">
        <f t="shared" si="414"/>
        <v>0</v>
      </c>
      <c r="U373" s="2">
        <f t="shared" si="415"/>
        <v>0</v>
      </c>
      <c r="V373" s="2">
        <f t="shared" si="416"/>
        <v>0</v>
      </c>
      <c r="W373" s="2">
        <f t="shared" si="417"/>
        <v>0</v>
      </c>
      <c r="X373" s="2">
        <f t="shared" si="418"/>
        <v>0</v>
      </c>
      <c r="Y373" s="2">
        <f t="shared" si="419"/>
        <v>0</v>
      </c>
      <c r="Z373" s="2"/>
      <c r="AA373" s="2">
        <v>86295183</v>
      </c>
      <c r="AB373" s="2">
        <f t="shared" si="420"/>
        <v>16641.939999999999</v>
      </c>
      <c r="AC373" s="2">
        <f t="shared" si="408"/>
        <v>16641.939999999999</v>
      </c>
      <c r="AD373" s="2">
        <f t="shared" si="370"/>
        <v>0</v>
      </c>
      <c r="AE373" s="2">
        <f t="shared" si="371"/>
        <v>0</v>
      </c>
      <c r="AF373" s="2">
        <f t="shared" si="372"/>
        <v>0</v>
      </c>
      <c r="AG373" s="2">
        <f t="shared" si="421"/>
        <v>0</v>
      </c>
      <c r="AH373" s="2">
        <f t="shared" si="373"/>
        <v>0</v>
      </c>
      <c r="AI373" s="2">
        <f t="shared" si="374"/>
        <v>0</v>
      </c>
      <c r="AJ373" s="2">
        <f t="shared" si="422"/>
        <v>0</v>
      </c>
      <c r="AK373" s="2">
        <v>16641.939999999999</v>
      </c>
      <c r="AL373" s="110">
        <f>'1.Лок.смета.и.Акт'!F692</f>
        <v>16641.939999999999</v>
      </c>
      <c r="AM373" s="2">
        <v>0</v>
      </c>
      <c r="AN373" s="2">
        <v>0</v>
      </c>
      <c r="AO373" s="2">
        <v>0</v>
      </c>
      <c r="AP373" s="2">
        <v>0</v>
      </c>
      <c r="AQ373" s="2">
        <v>0</v>
      </c>
      <c r="AR373" s="2">
        <v>0</v>
      </c>
      <c r="AS373" s="2">
        <v>0</v>
      </c>
      <c r="AT373" s="2">
        <v>0</v>
      </c>
      <c r="AU373" s="2">
        <v>0</v>
      </c>
      <c r="AV373" s="2">
        <v>1</v>
      </c>
      <c r="AW373" s="2">
        <v>1</v>
      </c>
      <c r="AX373" s="2"/>
      <c r="AY373" s="2"/>
      <c r="AZ373" s="2">
        <v>1</v>
      </c>
      <c r="BA373" s="2">
        <v>1</v>
      </c>
      <c r="BB373" s="2">
        <v>1</v>
      </c>
      <c r="BC373" s="2">
        <v>1</v>
      </c>
      <c r="BD373" s="2" t="s">
        <v>6</v>
      </c>
      <c r="BE373" s="2" t="s">
        <v>6</v>
      </c>
      <c r="BF373" s="2" t="s">
        <v>6</v>
      </c>
      <c r="BG373" s="2" t="s">
        <v>6</v>
      </c>
      <c r="BH373" s="2">
        <v>3</v>
      </c>
      <c r="BI373" s="2">
        <v>1</v>
      </c>
      <c r="BJ373" s="2" t="s">
        <v>333</v>
      </c>
      <c r="BK373" s="2"/>
      <c r="BL373" s="2"/>
      <c r="BM373" s="2">
        <v>500003</v>
      </c>
      <c r="BN373" s="2">
        <v>0</v>
      </c>
      <c r="BO373" s="2" t="s">
        <v>6</v>
      </c>
      <c r="BP373" s="2">
        <v>0</v>
      </c>
      <c r="BQ373" s="2">
        <v>22</v>
      </c>
      <c r="BR373" s="2">
        <v>0</v>
      </c>
      <c r="BS373" s="2">
        <v>1</v>
      </c>
      <c r="BT373" s="2">
        <v>1</v>
      </c>
      <c r="BU373" s="2">
        <v>1</v>
      </c>
      <c r="BV373" s="2">
        <v>1</v>
      </c>
      <c r="BW373" s="2">
        <v>1</v>
      </c>
      <c r="BX373" s="2">
        <v>1</v>
      </c>
      <c r="BY373" s="2" t="s">
        <v>6</v>
      </c>
      <c r="BZ373" s="2">
        <v>0</v>
      </c>
      <c r="CA373" s="2">
        <v>0</v>
      </c>
      <c r="CB373" s="2" t="s">
        <v>6</v>
      </c>
      <c r="CC373" s="2"/>
      <c r="CD373" s="2"/>
      <c r="CE373" s="2">
        <v>0</v>
      </c>
      <c r="CF373" s="2">
        <v>0</v>
      </c>
      <c r="CG373" s="2">
        <v>0</v>
      </c>
      <c r="CH373" s="2"/>
      <c r="CI373" s="2"/>
      <c r="CJ373" s="2"/>
      <c r="CK373" s="2"/>
      <c r="CL373" s="2"/>
      <c r="CM373" s="2">
        <v>0</v>
      </c>
      <c r="CN373" s="2" t="s">
        <v>6</v>
      </c>
      <c r="CO373" s="2">
        <v>0</v>
      </c>
      <c r="CP373" s="2">
        <f t="shared" si="423"/>
        <v>907</v>
      </c>
      <c r="CQ373" s="2">
        <f t="shared" si="424"/>
        <v>16641.939999999999</v>
      </c>
      <c r="CR373" s="2">
        <f t="shared" si="425"/>
        <v>0</v>
      </c>
      <c r="CS373" s="2">
        <f t="shared" si="426"/>
        <v>0</v>
      </c>
      <c r="CT373" s="2">
        <f t="shared" si="427"/>
        <v>0</v>
      </c>
      <c r="CU373" s="2">
        <f t="shared" si="428"/>
        <v>0</v>
      </c>
      <c r="CV373" s="2">
        <f t="shared" si="429"/>
        <v>0</v>
      </c>
      <c r="CW373" s="2">
        <f t="shared" si="430"/>
        <v>0</v>
      </c>
      <c r="CX373" s="2">
        <f t="shared" si="431"/>
        <v>0</v>
      </c>
      <c r="CY373" s="2">
        <f>(((S373+(R373*IF(0,0,1)))*AT373)/100)</f>
        <v>0</v>
      </c>
      <c r="CZ373" s="2">
        <f>(((S373+(R373*IF(0,0,1)))*AU373)/100)</f>
        <v>0</v>
      </c>
      <c r="DA373" s="2"/>
      <c r="DB373" s="2"/>
      <c r="DC373" s="2" t="s">
        <v>6</v>
      </c>
      <c r="DD373" s="2" t="s">
        <v>6</v>
      </c>
      <c r="DE373" s="2" t="s">
        <v>6</v>
      </c>
      <c r="DF373" s="2" t="s">
        <v>6</v>
      </c>
      <c r="DG373" s="2" t="s">
        <v>6</v>
      </c>
      <c r="DH373" s="2" t="s">
        <v>6</v>
      </c>
      <c r="DI373" s="2" t="s">
        <v>6</v>
      </c>
      <c r="DJ373" s="2" t="s">
        <v>6</v>
      </c>
      <c r="DK373" s="2" t="s">
        <v>6</v>
      </c>
      <c r="DL373" s="2" t="s">
        <v>6</v>
      </c>
      <c r="DM373" s="2" t="s">
        <v>6</v>
      </c>
      <c r="DN373" s="2">
        <v>0</v>
      </c>
      <c r="DO373" s="2">
        <v>0</v>
      </c>
      <c r="DP373" s="2">
        <v>1</v>
      </c>
      <c r="DQ373" s="2">
        <v>1</v>
      </c>
      <c r="DR373" s="2"/>
      <c r="DS373" s="2"/>
      <c r="DT373" s="2"/>
      <c r="DU373" s="2">
        <v>1009</v>
      </c>
      <c r="DV373" s="2" t="s">
        <v>63</v>
      </c>
      <c r="DW373" s="2" t="s">
        <v>63</v>
      </c>
      <c r="DX373" s="2">
        <v>1000</v>
      </c>
      <c r="DY373" s="2"/>
      <c r="DZ373" s="2" t="s">
        <v>6</v>
      </c>
      <c r="EA373" s="2" t="s">
        <v>6</v>
      </c>
      <c r="EB373" s="2" t="s">
        <v>6</v>
      </c>
      <c r="EC373" s="2" t="s">
        <v>6</v>
      </c>
      <c r="ED373" s="2"/>
      <c r="EE373" s="2">
        <v>54938783</v>
      </c>
      <c r="EF373" s="2">
        <v>22</v>
      </c>
      <c r="EG373" s="2" t="s">
        <v>45</v>
      </c>
      <c r="EH373" s="2">
        <v>0</v>
      </c>
      <c r="EI373" s="2" t="s">
        <v>6</v>
      </c>
      <c r="EJ373" s="2">
        <v>1</v>
      </c>
      <c r="EK373" s="2">
        <v>500003</v>
      </c>
      <c r="EL373" s="2" t="s">
        <v>46</v>
      </c>
      <c r="EM373" s="2" t="s">
        <v>47</v>
      </c>
      <c r="EN373" s="2"/>
      <c r="EO373" s="2" t="s">
        <v>6</v>
      </c>
      <c r="EP373" s="2"/>
      <c r="EQ373" s="2">
        <v>0</v>
      </c>
      <c r="ER373" s="2">
        <v>16641.939999999999</v>
      </c>
      <c r="ES373" s="110">
        <f>'1.Лок.смета.и.Акт'!F692</f>
        <v>16641.939999999999</v>
      </c>
      <c r="ET373" s="2">
        <v>0</v>
      </c>
      <c r="EU373" s="2">
        <v>0</v>
      </c>
      <c r="EV373" s="2">
        <v>0</v>
      </c>
      <c r="EW373" s="2">
        <v>0</v>
      </c>
      <c r="EX373" s="2">
        <v>0</v>
      </c>
      <c r="EY373" s="2"/>
      <c r="EZ373" s="2"/>
      <c r="FA373" s="2"/>
      <c r="FB373" s="2"/>
      <c r="FC373" s="2"/>
      <c r="FD373" s="2"/>
      <c r="FE373" s="2"/>
      <c r="FF373" s="2"/>
      <c r="FG373" s="2"/>
      <c r="FH373" s="2"/>
      <c r="FI373" s="2"/>
      <c r="FJ373" s="2"/>
      <c r="FK373" s="2"/>
      <c r="FL373" s="2"/>
      <c r="FM373" s="2"/>
      <c r="FN373" s="2"/>
      <c r="FO373" s="2"/>
      <c r="FP373" s="2"/>
      <c r="FQ373" s="2">
        <v>0</v>
      </c>
      <c r="FR373" s="2">
        <f t="shared" si="432"/>
        <v>0</v>
      </c>
      <c r="FS373" s="2">
        <v>0</v>
      </c>
      <c r="FT373" s="2"/>
      <c r="FU373" s="2"/>
      <c r="FV373" s="2"/>
      <c r="FW373" s="2"/>
      <c r="FX373" s="2">
        <v>0</v>
      </c>
      <c r="FY373" s="2">
        <v>0</v>
      </c>
      <c r="FZ373" s="2"/>
      <c r="GA373" s="2" t="s">
        <v>6</v>
      </c>
      <c r="GB373" s="2"/>
      <c r="GC373" s="2"/>
      <c r="GD373" s="2">
        <v>1</v>
      </c>
      <c r="GE373" s="2"/>
      <c r="GF373" s="2">
        <v>-1246022752</v>
      </c>
      <c r="GG373" s="2">
        <v>2</v>
      </c>
      <c r="GH373" s="2">
        <v>2</v>
      </c>
      <c r="GI373" s="2">
        <v>-2</v>
      </c>
      <c r="GJ373" s="2">
        <v>0</v>
      </c>
      <c r="GK373" s="2">
        <v>0</v>
      </c>
      <c r="GL373" s="2">
        <f t="shared" si="433"/>
        <v>0</v>
      </c>
      <c r="GM373" s="2">
        <f t="shared" si="434"/>
        <v>907</v>
      </c>
      <c r="GN373" s="2">
        <f t="shared" si="435"/>
        <v>907</v>
      </c>
      <c r="GO373" s="2">
        <f t="shared" si="436"/>
        <v>0</v>
      </c>
      <c r="GP373" s="2">
        <f t="shared" si="437"/>
        <v>0</v>
      </c>
      <c r="GQ373" s="2"/>
      <c r="GR373" s="2">
        <v>0</v>
      </c>
      <c r="GS373" s="2">
        <v>2</v>
      </c>
      <c r="GT373" s="2">
        <v>0</v>
      </c>
      <c r="GU373" s="2" t="s">
        <v>6</v>
      </c>
      <c r="GV373" s="2">
        <f t="shared" si="406"/>
        <v>0</v>
      </c>
      <c r="GW373" s="2">
        <v>1</v>
      </c>
      <c r="GX373" s="2">
        <f t="shared" si="438"/>
        <v>0</v>
      </c>
      <c r="GY373" s="2"/>
      <c r="GZ373" s="2"/>
      <c r="HA373" s="2">
        <v>0</v>
      </c>
      <c r="HB373" s="2">
        <v>0</v>
      </c>
      <c r="HC373" s="2">
        <f t="shared" si="439"/>
        <v>0</v>
      </c>
      <c r="HD373" s="2"/>
      <c r="HE373" s="2" t="s">
        <v>6</v>
      </c>
      <c r="HF373" s="2" t="s">
        <v>6</v>
      </c>
      <c r="HG373" s="2"/>
      <c r="HH373" s="2"/>
      <c r="HI373" s="2"/>
      <c r="HJ373" s="2"/>
      <c r="HK373" s="2"/>
      <c r="HL373" s="2"/>
      <c r="HM373" s="2" t="s">
        <v>6</v>
      </c>
      <c r="HN373" s="2" t="s">
        <v>6</v>
      </c>
      <c r="HO373" s="2" t="s">
        <v>6</v>
      </c>
      <c r="HP373" s="2" t="s">
        <v>6</v>
      </c>
      <c r="HQ373" s="2" t="s">
        <v>6</v>
      </c>
      <c r="HR373" s="2"/>
      <c r="HS373" s="2"/>
      <c r="HT373" s="2"/>
      <c r="HU373" s="2"/>
      <c r="HV373" s="2"/>
      <c r="HW373" s="2"/>
      <c r="HX373" s="2"/>
      <c r="HY373" s="2"/>
      <c r="HZ373" s="2"/>
      <c r="IA373" s="2"/>
      <c r="IB373" s="2"/>
      <c r="IC373" s="2"/>
      <c r="ID373" s="2"/>
      <c r="IE373" s="2"/>
      <c r="IF373" s="2">
        <v>-1</v>
      </c>
      <c r="IG373" s="2"/>
      <c r="IH373" s="2"/>
      <c r="II373" s="2"/>
      <c r="IJ373" s="2"/>
      <c r="IK373" s="2">
        <v>0</v>
      </c>
      <c r="IL373" s="2"/>
      <c r="IM373" s="2"/>
      <c r="IN373" s="2"/>
      <c r="IO373" s="2"/>
      <c r="IP373" s="2"/>
      <c r="IQ373" s="2"/>
      <c r="IR373" s="2"/>
      <c r="IS373" s="2"/>
      <c r="IT373" s="2"/>
      <c r="IU373" s="2"/>
    </row>
    <row r="374" spans="1:255" x14ac:dyDescent="0.2">
      <c r="A374">
        <v>18</v>
      </c>
      <c r="B374">
        <v>1</v>
      </c>
      <c r="C374">
        <v>630</v>
      </c>
      <c r="E374" t="s">
        <v>488</v>
      </c>
      <c r="F374" t="e">
        <f>'2.Лок.смета.и.Акт'!#REF!</f>
        <v>#REF!</v>
      </c>
      <c r="G374" t="s">
        <v>332</v>
      </c>
      <c r="H374" t="s">
        <v>63</v>
      </c>
      <c r="I374">
        <f>I360*J374</f>
        <v>5.4480000000000001E-2</v>
      </c>
      <c r="J374">
        <v>0.38914285714285712</v>
      </c>
      <c r="K374">
        <v>0.38914300000000002</v>
      </c>
      <c r="O374">
        <f t="shared" si="409"/>
        <v>7604</v>
      </c>
      <c r="P374">
        <f t="shared" si="410"/>
        <v>7604</v>
      </c>
      <c r="Q374">
        <f t="shared" si="411"/>
        <v>0</v>
      </c>
      <c r="R374">
        <f t="shared" si="412"/>
        <v>0</v>
      </c>
      <c r="S374">
        <f t="shared" si="413"/>
        <v>0</v>
      </c>
      <c r="T374">
        <f t="shared" si="414"/>
        <v>0</v>
      </c>
      <c r="U374">
        <f t="shared" si="415"/>
        <v>0</v>
      </c>
      <c r="V374">
        <f t="shared" si="416"/>
        <v>0</v>
      </c>
      <c r="W374">
        <f t="shared" si="417"/>
        <v>0</v>
      </c>
      <c r="X374">
        <f t="shared" si="418"/>
        <v>0</v>
      </c>
      <c r="Y374">
        <f t="shared" si="419"/>
        <v>0</v>
      </c>
      <c r="AA374">
        <v>86295184</v>
      </c>
      <c r="AB374">
        <f t="shared" si="420"/>
        <v>18462.419999999998</v>
      </c>
      <c r="AC374">
        <f t="shared" si="408"/>
        <v>18462.419999999998</v>
      </c>
      <c r="AD374">
        <f t="shared" si="370"/>
        <v>0</v>
      </c>
      <c r="AE374">
        <f t="shared" si="371"/>
        <v>0</v>
      </c>
      <c r="AF374">
        <f t="shared" si="372"/>
        <v>0</v>
      </c>
      <c r="AG374">
        <f t="shared" si="421"/>
        <v>0</v>
      </c>
      <c r="AH374">
        <f t="shared" si="373"/>
        <v>0</v>
      </c>
      <c r="AI374">
        <f t="shared" si="374"/>
        <v>0</v>
      </c>
      <c r="AJ374">
        <f t="shared" si="422"/>
        <v>0</v>
      </c>
      <c r="AK374">
        <v>18462.419999999998</v>
      </c>
      <c r="AL374">
        <v>18462.419999999998</v>
      </c>
      <c r="AM374">
        <v>0</v>
      </c>
      <c r="AN374">
        <v>0</v>
      </c>
      <c r="AO374">
        <v>0</v>
      </c>
      <c r="AP374">
        <v>0</v>
      </c>
      <c r="AQ374">
        <v>0</v>
      </c>
      <c r="AR374">
        <v>0</v>
      </c>
      <c r="AS374">
        <v>0</v>
      </c>
      <c r="AT374">
        <v>0</v>
      </c>
      <c r="AU374">
        <v>0</v>
      </c>
      <c r="AV374">
        <v>1</v>
      </c>
      <c r="AW374">
        <v>1</v>
      </c>
      <c r="AZ374">
        <v>1</v>
      </c>
      <c r="BA374">
        <v>1</v>
      </c>
      <c r="BB374">
        <v>1</v>
      </c>
      <c r="BC374">
        <v>7.56</v>
      </c>
      <c r="BD374" t="s">
        <v>6</v>
      </c>
      <c r="BE374" t="s">
        <v>6</v>
      </c>
      <c r="BF374" t="s">
        <v>6</v>
      </c>
      <c r="BG374" t="s">
        <v>6</v>
      </c>
      <c r="BH374">
        <v>3</v>
      </c>
      <c r="BI374">
        <v>1</v>
      </c>
      <c r="BJ374" t="s">
        <v>333</v>
      </c>
      <c r="BM374">
        <v>500003</v>
      </c>
      <c r="BN374">
        <v>0</v>
      </c>
      <c r="BO374" t="s">
        <v>6</v>
      </c>
      <c r="BP374">
        <v>0</v>
      </c>
      <c r="BQ374">
        <v>22</v>
      </c>
      <c r="BR374">
        <v>0</v>
      </c>
      <c r="BS374">
        <v>1</v>
      </c>
      <c r="BT374">
        <v>1</v>
      </c>
      <c r="BU374">
        <v>1</v>
      </c>
      <c r="BV374">
        <v>1</v>
      </c>
      <c r="BW374">
        <v>1</v>
      </c>
      <c r="BX374">
        <v>1</v>
      </c>
      <c r="BY374" t="s">
        <v>6</v>
      </c>
      <c r="BZ374">
        <v>0</v>
      </c>
      <c r="CA374">
        <v>0</v>
      </c>
      <c r="CB374" t="s">
        <v>6</v>
      </c>
      <c r="CE374">
        <v>0</v>
      </c>
      <c r="CF374">
        <v>0</v>
      </c>
      <c r="CG374">
        <v>0</v>
      </c>
      <c r="CM374">
        <v>0</v>
      </c>
      <c r="CN374" t="s">
        <v>6</v>
      </c>
      <c r="CO374">
        <v>0</v>
      </c>
      <c r="CP374">
        <f t="shared" si="423"/>
        <v>7604</v>
      </c>
      <c r="CQ374">
        <f t="shared" si="424"/>
        <v>139575.89519999997</v>
      </c>
      <c r="CR374">
        <f t="shared" si="425"/>
        <v>0</v>
      </c>
      <c r="CS374">
        <f t="shared" si="426"/>
        <v>0</v>
      </c>
      <c r="CT374">
        <f t="shared" si="427"/>
        <v>0</v>
      </c>
      <c r="CU374">
        <f t="shared" si="428"/>
        <v>0</v>
      </c>
      <c r="CV374">
        <f t="shared" si="429"/>
        <v>0</v>
      </c>
      <c r="CW374">
        <f t="shared" si="430"/>
        <v>0</v>
      </c>
      <c r="CX374">
        <f t="shared" si="431"/>
        <v>0</v>
      </c>
      <c r="CY374">
        <f>(S374+R374)*(BZ374/100)</f>
        <v>0</v>
      </c>
      <c r="CZ374">
        <f>(S374+R374)*(CA374/100)</f>
        <v>0</v>
      </c>
      <c r="DC374" t="s">
        <v>6</v>
      </c>
      <c r="DD374" t="s">
        <v>6</v>
      </c>
      <c r="DE374" t="s">
        <v>6</v>
      </c>
      <c r="DF374" t="s">
        <v>6</v>
      </c>
      <c r="DG374" t="s">
        <v>6</v>
      </c>
      <c r="DH374" t="s">
        <v>6</v>
      </c>
      <c r="DI374" t="s">
        <v>6</v>
      </c>
      <c r="DJ374" t="s">
        <v>6</v>
      </c>
      <c r="DK374" t="s">
        <v>6</v>
      </c>
      <c r="DL374" t="s">
        <v>6</v>
      </c>
      <c r="DM374" t="s">
        <v>6</v>
      </c>
      <c r="DN374">
        <v>0</v>
      </c>
      <c r="DO374">
        <v>0</v>
      </c>
      <c r="DP374">
        <v>1</v>
      </c>
      <c r="DQ374">
        <v>1</v>
      </c>
      <c r="DU374">
        <v>1009</v>
      </c>
      <c r="DV374" t="s">
        <v>63</v>
      </c>
      <c r="DW374" t="e">
        <f>'2.Лок.смета.и.Акт'!#REF!</f>
        <v>#REF!</v>
      </c>
      <c r="DX374">
        <v>1000</v>
      </c>
      <c r="DZ374" t="s">
        <v>6</v>
      </c>
      <c r="EA374" t="s">
        <v>6</v>
      </c>
      <c r="EB374" t="s">
        <v>6</v>
      </c>
      <c r="EC374" t="s">
        <v>6</v>
      </c>
      <c r="EE374">
        <v>54938783</v>
      </c>
      <c r="EF374">
        <v>22</v>
      </c>
      <c r="EG374" t="s">
        <v>45</v>
      </c>
      <c r="EH374">
        <v>0</v>
      </c>
      <c r="EI374" t="s">
        <v>6</v>
      </c>
      <c r="EJ374">
        <v>1</v>
      </c>
      <c r="EK374">
        <v>500003</v>
      </c>
      <c r="EL374" t="s">
        <v>46</v>
      </c>
      <c r="EM374" t="s">
        <v>47</v>
      </c>
      <c r="EO374" t="s">
        <v>6</v>
      </c>
      <c r="EQ374">
        <v>0</v>
      </c>
      <c r="ER374">
        <v>133208.48000000001</v>
      </c>
      <c r="ES374">
        <v>18462.419999999998</v>
      </c>
      <c r="ET374">
        <v>0</v>
      </c>
      <c r="EU374">
        <v>0</v>
      </c>
      <c r="EV374">
        <v>0</v>
      </c>
      <c r="EW374">
        <v>0</v>
      </c>
      <c r="EX374">
        <v>0</v>
      </c>
      <c r="EZ374">
        <v>5</v>
      </c>
      <c r="FC374">
        <v>0</v>
      </c>
      <c r="FD374">
        <v>18</v>
      </c>
      <c r="FF374">
        <v>133208.48000000001</v>
      </c>
      <c r="FQ374">
        <v>0</v>
      </c>
      <c r="FR374">
        <f t="shared" si="432"/>
        <v>0</v>
      </c>
      <c r="FS374">
        <v>0</v>
      </c>
      <c r="FX374">
        <v>0</v>
      </c>
      <c r="FY374">
        <v>0</v>
      </c>
      <c r="GA374" t="s">
        <v>334</v>
      </c>
      <c r="GD374">
        <v>1</v>
      </c>
      <c r="GF374">
        <v>-1246022752</v>
      </c>
      <c r="GG374">
        <v>2</v>
      </c>
      <c r="GH374">
        <v>3</v>
      </c>
      <c r="GI374">
        <v>5</v>
      </c>
      <c r="GJ374">
        <v>0</v>
      </c>
      <c r="GK374">
        <v>0</v>
      </c>
      <c r="GL374">
        <f t="shared" si="433"/>
        <v>0</v>
      </c>
      <c r="GM374">
        <f t="shared" si="434"/>
        <v>7604</v>
      </c>
      <c r="GN374">
        <f t="shared" si="435"/>
        <v>7604</v>
      </c>
      <c r="GO374">
        <f t="shared" si="436"/>
        <v>0</v>
      </c>
      <c r="GP374">
        <f t="shared" si="437"/>
        <v>0</v>
      </c>
      <c r="GR374">
        <v>1</v>
      </c>
      <c r="GS374">
        <v>1</v>
      </c>
      <c r="GT374">
        <v>0</v>
      </c>
      <c r="GU374" t="s">
        <v>6</v>
      </c>
      <c r="GV374">
        <f t="shared" si="406"/>
        <v>0</v>
      </c>
      <c r="GW374">
        <v>1</v>
      </c>
      <c r="GX374">
        <f t="shared" si="438"/>
        <v>0</v>
      </c>
      <c r="HA374">
        <v>0</v>
      </c>
      <c r="HB374">
        <v>0</v>
      </c>
      <c r="HC374">
        <f t="shared" si="439"/>
        <v>0</v>
      </c>
      <c r="HE374" t="s">
        <v>38</v>
      </c>
      <c r="HF374" t="s">
        <v>201</v>
      </c>
      <c r="HM374" t="s">
        <v>6</v>
      </c>
      <c r="HN374" t="s">
        <v>6</v>
      </c>
      <c r="HO374" t="s">
        <v>6</v>
      </c>
      <c r="HP374" t="s">
        <v>6</v>
      </c>
      <c r="HQ374" t="s">
        <v>6</v>
      </c>
      <c r="IF374">
        <v>-1</v>
      </c>
      <c r="IK374">
        <v>0</v>
      </c>
    </row>
    <row r="375" spans="1:255" x14ac:dyDescent="0.2">
      <c r="A375" s="2">
        <v>17</v>
      </c>
      <c r="B375" s="2">
        <v>1</v>
      </c>
      <c r="C375" s="2">
        <f>ROW(SmtRes!A638)</f>
        <v>638</v>
      </c>
      <c r="D375" s="2">
        <f>ROW(EtalonRes!A730)</f>
        <v>730</v>
      </c>
      <c r="E375" s="2" t="s">
        <v>489</v>
      </c>
      <c r="F375" s="2" t="s">
        <v>203</v>
      </c>
      <c r="G375" s="2" t="s">
        <v>204</v>
      </c>
      <c r="H375" s="2" t="s">
        <v>166</v>
      </c>
      <c r="I375" s="2">
        <f>'2.Лок.смета.и.Акт'!E68</f>
        <v>9.1300000000000006E-2</v>
      </c>
      <c r="J375" s="2">
        <v>0</v>
      </c>
      <c r="K375" s="2">
        <v>9.1300000000000006E-2</v>
      </c>
      <c r="L375" s="2"/>
      <c r="M375" s="2"/>
      <c r="N375" s="2"/>
      <c r="O375" s="2">
        <f t="shared" si="409"/>
        <v>7</v>
      </c>
      <c r="P375" s="2">
        <f t="shared" si="410"/>
        <v>0</v>
      </c>
      <c r="Q375" s="2">
        <f t="shared" si="411"/>
        <v>1</v>
      </c>
      <c r="R375" s="2">
        <f t="shared" si="412"/>
        <v>0</v>
      </c>
      <c r="S375" s="2">
        <f t="shared" si="413"/>
        <v>6</v>
      </c>
      <c r="T375" s="2">
        <f t="shared" si="414"/>
        <v>0</v>
      </c>
      <c r="U375" s="2">
        <f t="shared" si="415"/>
        <v>0.69935800000000004</v>
      </c>
      <c r="V375" s="2">
        <f t="shared" si="416"/>
        <v>1.8260000000000001E-3</v>
      </c>
      <c r="W375" s="2">
        <f t="shared" si="417"/>
        <v>0</v>
      </c>
      <c r="X375" s="2">
        <f t="shared" si="418"/>
        <v>5</v>
      </c>
      <c r="Y375" s="2">
        <f t="shared" si="419"/>
        <v>4</v>
      </c>
      <c r="Z375" s="2"/>
      <c r="AA375" s="2">
        <v>86295183</v>
      </c>
      <c r="AB375" s="2">
        <f t="shared" si="420"/>
        <v>82.63</v>
      </c>
      <c r="AC375" s="2">
        <f>ROUND(((ES375*2)+(SUM(SmtRes!BC631:'SmtRes'!BC638)+SUM(EtalonRes!AL723:'EtalonRes'!AL730))),2)</f>
        <v>0.01</v>
      </c>
      <c r="AD375" s="2">
        <f>ROUND(((((ET375*2))-((EU375*2)))+AE375),2)</f>
        <v>12.54</v>
      </c>
      <c r="AE375" s="2">
        <f>ROUND(((EU375*2)),2)</f>
        <v>0.2</v>
      </c>
      <c r="AF375" s="2">
        <f>ROUND(((EV375*2)),2)</f>
        <v>70.08</v>
      </c>
      <c r="AG375" s="2">
        <f t="shared" si="421"/>
        <v>0</v>
      </c>
      <c r="AH375" s="2">
        <f>((EW375*2))</f>
        <v>7.66</v>
      </c>
      <c r="AI375" s="2">
        <f>((EX375*2))</f>
        <v>0.02</v>
      </c>
      <c r="AJ375" s="2">
        <f t="shared" si="422"/>
        <v>0</v>
      </c>
      <c r="AK375" s="2">
        <v>321.88</v>
      </c>
      <c r="AL375" s="2">
        <v>280.57</v>
      </c>
      <c r="AM375" s="2">
        <v>6.27</v>
      </c>
      <c r="AN375" s="2">
        <v>0.1</v>
      </c>
      <c r="AO375" s="2">
        <v>35.04</v>
      </c>
      <c r="AP375" s="2">
        <v>0</v>
      </c>
      <c r="AQ375" s="2">
        <v>3.83</v>
      </c>
      <c r="AR375" s="2">
        <v>0.01</v>
      </c>
      <c r="AS375" s="2">
        <v>0</v>
      </c>
      <c r="AT375" s="2">
        <v>90</v>
      </c>
      <c r="AU375" s="2">
        <v>70</v>
      </c>
      <c r="AV375" s="2">
        <v>1</v>
      </c>
      <c r="AW375" s="2">
        <v>1</v>
      </c>
      <c r="AX375" s="2"/>
      <c r="AY375" s="2"/>
      <c r="AZ375" s="2">
        <v>1</v>
      </c>
      <c r="BA375" s="2">
        <v>1</v>
      </c>
      <c r="BB375" s="2">
        <v>1</v>
      </c>
      <c r="BC375" s="2">
        <v>1</v>
      </c>
      <c r="BD375" s="2" t="s">
        <v>6</v>
      </c>
      <c r="BE375" s="2" t="s">
        <v>6</v>
      </c>
      <c r="BF375" s="2" t="s">
        <v>6</v>
      </c>
      <c r="BG375" s="2" t="s">
        <v>6</v>
      </c>
      <c r="BH375" s="2">
        <v>0</v>
      </c>
      <c r="BI375" s="2">
        <v>1</v>
      </c>
      <c r="BJ375" s="2" t="s">
        <v>205</v>
      </c>
      <c r="BK375" s="2"/>
      <c r="BL375" s="2"/>
      <c r="BM375" s="2">
        <v>13001</v>
      </c>
      <c r="BN375" s="2">
        <v>0</v>
      </c>
      <c r="BO375" s="2" t="s">
        <v>6</v>
      </c>
      <c r="BP375" s="2">
        <v>0</v>
      </c>
      <c r="BQ375" s="2">
        <v>1</v>
      </c>
      <c r="BR375" s="2">
        <v>0</v>
      </c>
      <c r="BS375" s="2">
        <v>1</v>
      </c>
      <c r="BT375" s="2">
        <v>1</v>
      </c>
      <c r="BU375" s="2">
        <v>1</v>
      </c>
      <c r="BV375" s="2">
        <v>1</v>
      </c>
      <c r="BW375" s="2">
        <v>1</v>
      </c>
      <c r="BX375" s="2">
        <v>1</v>
      </c>
      <c r="BY375" s="2" t="s">
        <v>6</v>
      </c>
      <c r="BZ375" s="2">
        <v>90</v>
      </c>
      <c r="CA375" s="2">
        <v>70</v>
      </c>
      <c r="CB375" s="2" t="s">
        <v>6</v>
      </c>
      <c r="CC375" s="2"/>
      <c r="CD375" s="2"/>
      <c r="CE375" s="2">
        <v>0</v>
      </c>
      <c r="CF375" s="2">
        <v>0</v>
      </c>
      <c r="CG375" s="2">
        <v>0</v>
      </c>
      <c r="CH375" s="2"/>
      <c r="CI375" s="2"/>
      <c r="CJ375" s="2"/>
      <c r="CK375" s="2"/>
      <c r="CL375" s="2"/>
      <c r="CM375" s="2">
        <v>0</v>
      </c>
      <c r="CN375" s="2" t="s">
        <v>6</v>
      </c>
      <c r="CO375" s="2">
        <v>0</v>
      </c>
      <c r="CP375" s="2">
        <f t="shared" si="423"/>
        <v>7</v>
      </c>
      <c r="CQ375" s="2">
        <f t="shared" si="424"/>
        <v>0.01</v>
      </c>
      <c r="CR375" s="2">
        <f t="shared" si="425"/>
        <v>12.54</v>
      </c>
      <c r="CS375" s="2">
        <f t="shared" si="426"/>
        <v>0.2</v>
      </c>
      <c r="CT375" s="2">
        <f t="shared" si="427"/>
        <v>70.08</v>
      </c>
      <c r="CU375" s="2">
        <f t="shared" si="428"/>
        <v>0</v>
      </c>
      <c r="CV375" s="2">
        <f t="shared" si="429"/>
        <v>7.66</v>
      </c>
      <c r="CW375" s="2">
        <f t="shared" si="430"/>
        <v>0.02</v>
      </c>
      <c r="CX375" s="2">
        <f t="shared" si="431"/>
        <v>0</v>
      </c>
      <c r="CY375" s="2">
        <f>(((S375+(R375*IF(0,0,1)))*AT375)/100)</f>
        <v>5.4</v>
      </c>
      <c r="CZ375" s="2">
        <f>(((S375+(R375*IF(0,0,1)))*AU375)/100)</f>
        <v>4.2</v>
      </c>
      <c r="DA375" s="2"/>
      <c r="DB375" s="2"/>
      <c r="DC375" s="2" t="s">
        <v>6</v>
      </c>
      <c r="DD375" s="2" t="s">
        <v>206</v>
      </c>
      <c r="DE375" s="2" t="s">
        <v>206</v>
      </c>
      <c r="DF375" s="2" t="s">
        <v>206</v>
      </c>
      <c r="DG375" s="2" t="s">
        <v>206</v>
      </c>
      <c r="DH375" s="2" t="s">
        <v>6</v>
      </c>
      <c r="DI375" s="2" t="s">
        <v>206</v>
      </c>
      <c r="DJ375" s="2" t="s">
        <v>206</v>
      </c>
      <c r="DK375" s="2" t="s">
        <v>6</v>
      </c>
      <c r="DL375" s="2" t="s">
        <v>6</v>
      </c>
      <c r="DM375" s="2" t="s">
        <v>6</v>
      </c>
      <c r="DN375" s="2">
        <v>0</v>
      </c>
      <c r="DO375" s="2">
        <v>0</v>
      </c>
      <c r="DP375" s="2">
        <v>1</v>
      </c>
      <c r="DQ375" s="2">
        <v>1</v>
      </c>
      <c r="DR375" s="2"/>
      <c r="DS375" s="2"/>
      <c r="DT375" s="2"/>
      <c r="DU375" s="2">
        <v>1005</v>
      </c>
      <c r="DV375" s="2" t="s">
        <v>166</v>
      </c>
      <c r="DW375" s="2" t="s">
        <v>166</v>
      </c>
      <c r="DX375" s="2">
        <v>100</v>
      </c>
      <c r="DY375" s="2"/>
      <c r="DZ375" s="2" t="s">
        <v>6</v>
      </c>
      <c r="EA375" s="2" t="s">
        <v>6</v>
      </c>
      <c r="EB375" s="2" t="s">
        <v>6</v>
      </c>
      <c r="EC375" s="2" t="s">
        <v>6</v>
      </c>
      <c r="ED375" s="2"/>
      <c r="EE375" s="2">
        <v>54938608</v>
      </c>
      <c r="EF375" s="2">
        <v>1</v>
      </c>
      <c r="EG375" s="2" t="s">
        <v>25</v>
      </c>
      <c r="EH375" s="2">
        <v>0</v>
      </c>
      <c r="EI375" s="2" t="s">
        <v>6</v>
      </c>
      <c r="EJ375" s="2">
        <v>1</v>
      </c>
      <c r="EK375" s="2">
        <v>13001</v>
      </c>
      <c r="EL375" s="2" t="s">
        <v>207</v>
      </c>
      <c r="EM375" s="2" t="s">
        <v>208</v>
      </c>
      <c r="EN375" s="2"/>
      <c r="EO375" s="2" t="s">
        <v>6</v>
      </c>
      <c r="EP375" s="2"/>
      <c r="EQ375" s="2">
        <v>0</v>
      </c>
      <c r="ER375" s="2">
        <v>321.88</v>
      </c>
      <c r="ES375" s="2">
        <v>280.57</v>
      </c>
      <c r="ET375" s="2">
        <v>6.27</v>
      </c>
      <c r="EU375" s="2">
        <v>0.1</v>
      </c>
      <c r="EV375" s="2">
        <v>35.04</v>
      </c>
      <c r="EW375" s="2">
        <v>3.83</v>
      </c>
      <c r="EX375" s="2">
        <v>0.01</v>
      </c>
      <c r="EY375" s="2">
        <v>1</v>
      </c>
      <c r="EZ375" s="2"/>
      <c r="FA375" s="2"/>
      <c r="FB375" s="2"/>
      <c r="FC375" s="2"/>
      <c r="FD375" s="2"/>
      <c r="FE375" s="2"/>
      <c r="FF375" s="2"/>
      <c r="FG375" s="2"/>
      <c r="FH375" s="2"/>
      <c r="FI375" s="2"/>
      <c r="FJ375" s="2"/>
      <c r="FK375" s="2"/>
      <c r="FL375" s="2"/>
      <c r="FM375" s="2"/>
      <c r="FN375" s="2"/>
      <c r="FO375" s="2"/>
      <c r="FP375" s="2"/>
      <c r="FQ375" s="2">
        <v>0</v>
      </c>
      <c r="FR375" s="2">
        <f t="shared" si="432"/>
        <v>0</v>
      </c>
      <c r="FS375" s="2">
        <v>0</v>
      </c>
      <c r="FT375" s="2"/>
      <c r="FU375" s="2"/>
      <c r="FV375" s="2"/>
      <c r="FW375" s="2"/>
      <c r="FX375" s="2">
        <v>90</v>
      </c>
      <c r="FY375" s="2">
        <v>70</v>
      </c>
      <c r="FZ375" s="2"/>
      <c r="GA375" s="2" t="s">
        <v>6</v>
      </c>
      <c r="GB375" s="2"/>
      <c r="GC375" s="2"/>
      <c r="GD375" s="2">
        <v>1</v>
      </c>
      <c r="GE375" s="2"/>
      <c r="GF375" s="2">
        <v>-479942791</v>
      </c>
      <c r="GG375" s="2">
        <v>2</v>
      </c>
      <c r="GH375" s="2">
        <v>1</v>
      </c>
      <c r="GI375" s="2">
        <v>-2</v>
      </c>
      <c r="GJ375" s="2">
        <v>0</v>
      </c>
      <c r="GK375" s="2">
        <v>0</v>
      </c>
      <c r="GL375" s="2">
        <f t="shared" si="433"/>
        <v>0</v>
      </c>
      <c r="GM375" s="2">
        <f t="shared" si="434"/>
        <v>16</v>
      </c>
      <c r="GN375" s="2">
        <f t="shared" si="435"/>
        <v>16</v>
      </c>
      <c r="GO375" s="2">
        <f t="shared" si="436"/>
        <v>0</v>
      </c>
      <c r="GP375" s="2">
        <f t="shared" si="437"/>
        <v>0</v>
      </c>
      <c r="GQ375" s="2"/>
      <c r="GR375" s="2">
        <v>0</v>
      </c>
      <c r="GS375" s="2">
        <v>3</v>
      </c>
      <c r="GT375" s="2">
        <v>0</v>
      </c>
      <c r="GU375" s="2" t="s">
        <v>206</v>
      </c>
      <c r="GV375" s="2">
        <f>ROUND(((GT375*2)),2)</f>
        <v>0</v>
      </c>
      <c r="GW375" s="2">
        <v>1</v>
      </c>
      <c r="GX375" s="2">
        <f t="shared" si="438"/>
        <v>0</v>
      </c>
      <c r="GY375" s="2"/>
      <c r="GZ375" s="2"/>
      <c r="HA375" s="2">
        <v>0</v>
      </c>
      <c r="HB375" s="2">
        <v>0</v>
      </c>
      <c r="HC375" s="2">
        <f t="shared" si="439"/>
        <v>0</v>
      </c>
      <c r="HD375" s="2"/>
      <c r="HE375" s="2" t="s">
        <v>6</v>
      </c>
      <c r="HF375" s="2" t="s">
        <v>6</v>
      </c>
      <c r="HG375" s="2"/>
      <c r="HH375" s="2"/>
      <c r="HI375" s="2"/>
      <c r="HJ375" s="2"/>
      <c r="HK375" s="2"/>
      <c r="HL375" s="2"/>
      <c r="HM375" s="2" t="s">
        <v>6</v>
      </c>
      <c r="HN375" s="2" t="s">
        <v>6</v>
      </c>
      <c r="HO375" s="2" t="s">
        <v>6</v>
      </c>
      <c r="HP375" s="2" t="s">
        <v>6</v>
      </c>
      <c r="HQ375" s="2" t="s">
        <v>6</v>
      </c>
      <c r="HR375" s="2"/>
      <c r="HS375" s="2"/>
      <c r="HT375" s="2"/>
      <c r="HU375" s="2"/>
      <c r="HV375" s="2"/>
      <c r="HW375" s="2"/>
      <c r="HX375" s="2"/>
      <c r="HY375" s="2"/>
      <c r="HZ375" s="2"/>
      <c r="IA375" s="2"/>
      <c r="IB375" s="2"/>
      <c r="IC375" s="2"/>
      <c r="ID375" s="2"/>
      <c r="IE375" s="2"/>
      <c r="IF375" s="2">
        <v>-1</v>
      </c>
      <c r="IG375" s="2"/>
      <c r="IH375" s="2"/>
      <c r="II375" s="2"/>
      <c r="IJ375" s="2"/>
      <c r="IK375" s="2">
        <v>0</v>
      </c>
      <c r="IL375" s="2"/>
      <c r="IM375" s="2"/>
      <c r="IN375" s="2"/>
      <c r="IO375" s="2"/>
      <c r="IP375" s="2"/>
      <c r="IQ375" s="2"/>
      <c r="IR375" s="2"/>
      <c r="IS375" s="2"/>
      <c r="IT375" s="2"/>
      <c r="IU375" s="2"/>
    </row>
    <row r="376" spans="1:255" x14ac:dyDescent="0.2">
      <c r="A376">
        <v>17</v>
      </c>
      <c r="B376">
        <v>1</v>
      </c>
      <c r="C376">
        <f>ROW(SmtRes!A646)</f>
        <v>646</v>
      </c>
      <c r="D376">
        <f>ROW(EtalonRes!A738)</f>
        <v>738</v>
      </c>
      <c r="E376" t="s">
        <v>489</v>
      </c>
      <c r="F376" t="s">
        <v>203</v>
      </c>
      <c r="G376" t="s">
        <v>204</v>
      </c>
      <c r="H376" t="s">
        <v>166</v>
      </c>
      <c r="I376">
        <f>'2.Лок.смета.и.Акт'!E68</f>
        <v>9.1300000000000006E-2</v>
      </c>
      <c r="J376">
        <v>0</v>
      </c>
      <c r="K376">
        <v>9.1300000000000006E-2</v>
      </c>
      <c r="O376">
        <f t="shared" si="409"/>
        <v>183</v>
      </c>
      <c r="P376">
        <f t="shared" si="410"/>
        <v>0</v>
      </c>
      <c r="Q376">
        <f t="shared" si="411"/>
        <v>11</v>
      </c>
      <c r="R376">
        <f t="shared" si="412"/>
        <v>0</v>
      </c>
      <c r="S376">
        <f t="shared" si="413"/>
        <v>172</v>
      </c>
      <c r="T376">
        <f t="shared" si="414"/>
        <v>0</v>
      </c>
      <c r="U376" t="e">
        <f t="shared" si="415"/>
        <v>#REF!</v>
      </c>
      <c r="V376">
        <f t="shared" si="416"/>
        <v>1.8260000000000001E-3</v>
      </c>
      <c r="W376">
        <f t="shared" si="417"/>
        <v>0</v>
      </c>
      <c r="X376" t="e">
        <f t="shared" si="418"/>
        <v>#REF!</v>
      </c>
      <c r="Y376" t="e">
        <f t="shared" si="419"/>
        <v>#REF!</v>
      </c>
      <c r="AA376">
        <v>86295184</v>
      </c>
      <c r="AB376">
        <f t="shared" si="420"/>
        <v>82.63</v>
      </c>
      <c r="AC376">
        <f>ROUND(((ES376*2)+(SUM(SmtRes!BC639:'SmtRes'!BC646)+SUM(EtalonRes!AL731:'EtalonRes'!AL738))),2)</f>
        <v>0.01</v>
      </c>
      <c r="AD376">
        <f>ROUND(((((ET376*2))-((EU376*2)))+AE376),2)</f>
        <v>12.54</v>
      </c>
      <c r="AE376">
        <f>ROUND(((EU376*2)),2)</f>
        <v>0.2</v>
      </c>
      <c r="AF376">
        <f>ROUND(((EV376*2)),2)</f>
        <v>70.08</v>
      </c>
      <c r="AG376">
        <f t="shared" si="421"/>
        <v>0</v>
      </c>
      <c r="AH376" t="e">
        <f>((EW376*2))</f>
        <v>#REF!</v>
      </c>
      <c r="AI376">
        <f>((EX376*2))</f>
        <v>0.02</v>
      </c>
      <c r="AJ376">
        <f t="shared" si="422"/>
        <v>0</v>
      </c>
      <c r="AK376">
        <f>AL376+AM376+AO376</f>
        <v>321.88</v>
      </c>
      <c r="AL376" s="75">
        <f>'1.Лок.смета.и.Акт'!F701</f>
        <v>280.57</v>
      </c>
      <c r="AM376" s="75">
        <f>'1.Лок.смета.и.Акт'!F699</f>
        <v>6.27</v>
      </c>
      <c r="AN376" s="75">
        <f>'1.Лок.смета.и.Акт'!F700</f>
        <v>0.1</v>
      </c>
      <c r="AO376" s="75">
        <f>'1.Лок.смета.и.Акт'!F698</f>
        <v>35.04</v>
      </c>
      <c r="AP376">
        <v>0</v>
      </c>
      <c r="AQ376" t="e">
        <f>'2.Лок.смета.и.Акт'!#REF!</f>
        <v>#REF!</v>
      </c>
      <c r="AR376">
        <v>0.01</v>
      </c>
      <c r="AS376">
        <v>0</v>
      </c>
      <c r="AT376">
        <v>86</v>
      </c>
      <c r="AU376">
        <v>60</v>
      </c>
      <c r="AV376">
        <v>1</v>
      </c>
      <c r="AW376">
        <v>1</v>
      </c>
      <c r="AZ376">
        <v>1</v>
      </c>
      <c r="BA376">
        <f>'1.Лок.смета.и.Акт'!J698</f>
        <v>26.95</v>
      </c>
      <c r="BB376">
        <f>'1.Лок.смета.и.Акт'!J699</f>
        <v>9.3000000000000007</v>
      </c>
      <c r="BC376">
        <f>'1.Лок.смета.и.Акт'!J701</f>
        <v>7.56</v>
      </c>
      <c r="BD376" t="s">
        <v>6</v>
      </c>
      <c r="BE376" t="s">
        <v>6</v>
      </c>
      <c r="BF376" t="s">
        <v>6</v>
      </c>
      <c r="BG376" t="s">
        <v>6</v>
      </c>
      <c r="BH376">
        <v>0</v>
      </c>
      <c r="BI376">
        <v>1</v>
      </c>
      <c r="BJ376" t="s">
        <v>205</v>
      </c>
      <c r="BM376">
        <v>13001</v>
      </c>
      <c r="BN376">
        <v>0</v>
      </c>
      <c r="BO376" t="s">
        <v>203</v>
      </c>
      <c r="BP376">
        <v>1</v>
      </c>
      <c r="BQ376">
        <v>1</v>
      </c>
      <c r="BR376">
        <v>0</v>
      </c>
      <c r="BS376">
        <f>'1.Лок.смета.и.Акт'!J700</f>
        <v>19.8</v>
      </c>
      <c r="BT376">
        <v>1</v>
      </c>
      <c r="BU376">
        <v>1</v>
      </c>
      <c r="BV376">
        <v>1</v>
      </c>
      <c r="BW376">
        <v>1</v>
      </c>
      <c r="BX376">
        <v>1</v>
      </c>
      <c r="BY376" t="s">
        <v>6</v>
      </c>
      <c r="BZ376" t="e">
        <f>'2.Лок.смета.и.Акт'!#REF!</f>
        <v>#REF!</v>
      </c>
      <c r="CA376" t="e">
        <f>'2.Лок.смета.и.Акт'!#REF!</f>
        <v>#REF!</v>
      </c>
      <c r="CB376" t="s">
        <v>6</v>
      </c>
      <c r="CE376">
        <v>0</v>
      </c>
      <c r="CF376">
        <v>0</v>
      </c>
      <c r="CG376">
        <v>0</v>
      </c>
      <c r="CM376">
        <v>0</v>
      </c>
      <c r="CN376" t="s">
        <v>6</v>
      </c>
      <c r="CO376">
        <v>0</v>
      </c>
      <c r="CP376">
        <f t="shared" si="423"/>
        <v>183</v>
      </c>
      <c r="CQ376">
        <f t="shared" si="424"/>
        <v>7.5600000000000001E-2</v>
      </c>
      <c r="CR376">
        <f t="shared" si="425"/>
        <v>116.622</v>
      </c>
      <c r="CS376">
        <f t="shared" si="426"/>
        <v>3.9600000000000004</v>
      </c>
      <c r="CT376">
        <f t="shared" si="427"/>
        <v>1888.6559999999999</v>
      </c>
      <c r="CU376">
        <f t="shared" si="428"/>
        <v>0</v>
      </c>
      <c r="CV376" t="e">
        <f t="shared" si="429"/>
        <v>#REF!</v>
      </c>
      <c r="CW376">
        <f t="shared" si="430"/>
        <v>0.02</v>
      </c>
      <c r="CX376">
        <f t="shared" si="431"/>
        <v>0</v>
      </c>
      <c r="CY376" t="e">
        <f>(S376+R376)*(BZ376/100)</f>
        <v>#REF!</v>
      </c>
      <c r="CZ376" t="e">
        <f>(S376+R376)*(CA376/100)</f>
        <v>#REF!</v>
      </c>
      <c r="DC376" t="s">
        <v>6</v>
      </c>
      <c r="DD376" t="s">
        <v>206</v>
      </c>
      <c r="DE376" t="s">
        <v>206</v>
      </c>
      <c r="DF376" t="s">
        <v>206</v>
      </c>
      <c r="DG376" t="s">
        <v>206</v>
      </c>
      <c r="DH376" t="s">
        <v>6</v>
      </c>
      <c r="DI376" t="s">
        <v>206</v>
      </c>
      <c r="DJ376" t="s">
        <v>206</v>
      </c>
      <c r="DK376" t="s">
        <v>6</v>
      </c>
      <c r="DL376" t="s">
        <v>6</v>
      </c>
      <c r="DM376" t="s">
        <v>6</v>
      </c>
      <c r="DN376">
        <f>'1.Лок.смета.и.Акт'!E702</f>
        <v>90</v>
      </c>
      <c r="DO376">
        <f>'1.Лок.смета.и.Акт'!E703</f>
        <v>70</v>
      </c>
      <c r="DP376">
        <v>1</v>
      </c>
      <c r="DQ376">
        <v>1</v>
      </c>
      <c r="DU376">
        <v>1005</v>
      </c>
      <c r="DV376" t="s">
        <v>166</v>
      </c>
      <c r="DW376" t="str">
        <f>'2.Лок.смета.и.Акт'!D68</f>
        <v>100 м2 окрашиваемой поверхности</v>
      </c>
      <c r="DX376">
        <v>100</v>
      </c>
      <c r="DZ376" t="s">
        <v>6</v>
      </c>
      <c r="EA376" t="s">
        <v>6</v>
      </c>
      <c r="EB376" t="s">
        <v>6</v>
      </c>
      <c r="EC376" t="s">
        <v>6</v>
      </c>
      <c r="EE376">
        <v>54938608</v>
      </c>
      <c r="EF376">
        <v>1</v>
      </c>
      <c r="EG376" t="s">
        <v>25</v>
      </c>
      <c r="EH376">
        <v>0</v>
      </c>
      <c r="EI376" t="s">
        <v>6</v>
      </c>
      <c r="EJ376">
        <v>1</v>
      </c>
      <c r="EK376">
        <v>13001</v>
      </c>
      <c r="EL376" t="s">
        <v>207</v>
      </c>
      <c r="EM376" t="s">
        <v>208</v>
      </c>
      <c r="EO376" t="s">
        <v>6</v>
      </c>
      <c r="EQ376">
        <v>0</v>
      </c>
      <c r="ER376">
        <f>ES376+ET376+EV376</f>
        <v>321.88</v>
      </c>
      <c r="ES376" s="75">
        <f>'1.Лок.смета.и.Акт'!F701</f>
        <v>280.57</v>
      </c>
      <c r="ET376" s="75">
        <f>'1.Лок.смета.и.Акт'!F699</f>
        <v>6.27</v>
      </c>
      <c r="EU376" s="75">
        <f>'1.Лок.смета.и.Акт'!F700</f>
        <v>0.1</v>
      </c>
      <c r="EV376" s="75">
        <f>'1.Лок.смета.и.Акт'!F698</f>
        <v>35.04</v>
      </c>
      <c r="EW376" t="e">
        <f>'2.Лок.смета.и.Акт'!#REF!</f>
        <v>#REF!</v>
      </c>
      <c r="EX376">
        <v>0.01</v>
      </c>
      <c r="EY376">
        <v>1</v>
      </c>
      <c r="FQ376">
        <v>0</v>
      </c>
      <c r="FR376">
        <f t="shared" si="432"/>
        <v>0</v>
      </c>
      <c r="FS376">
        <v>0</v>
      </c>
      <c r="FX376">
        <v>90</v>
      </c>
      <c r="FY376">
        <v>70</v>
      </c>
      <c r="GA376" t="s">
        <v>6</v>
      </c>
      <c r="GD376">
        <v>1</v>
      </c>
      <c r="GF376">
        <v>-479942791</v>
      </c>
      <c r="GG376">
        <v>2</v>
      </c>
      <c r="GH376">
        <v>1</v>
      </c>
      <c r="GI376">
        <v>2</v>
      </c>
      <c r="GJ376">
        <v>0</v>
      </c>
      <c r="GK376">
        <v>0</v>
      </c>
      <c r="GL376">
        <f t="shared" si="433"/>
        <v>0</v>
      </c>
      <c r="GM376" t="e">
        <f t="shared" si="434"/>
        <v>#REF!</v>
      </c>
      <c r="GN376" t="e">
        <f t="shared" si="435"/>
        <v>#REF!</v>
      </c>
      <c r="GO376">
        <f t="shared" si="436"/>
        <v>0</v>
      </c>
      <c r="GP376">
        <f t="shared" si="437"/>
        <v>0</v>
      </c>
      <c r="GR376">
        <v>0</v>
      </c>
      <c r="GS376">
        <v>3</v>
      </c>
      <c r="GT376">
        <v>0</v>
      </c>
      <c r="GU376" t="s">
        <v>206</v>
      </c>
      <c r="GV376">
        <f>ROUND(((GT376*2)),2)</f>
        <v>0</v>
      </c>
      <c r="GW376">
        <v>1009.3</v>
      </c>
      <c r="GX376">
        <f t="shared" si="438"/>
        <v>0</v>
      </c>
      <c r="HA376">
        <v>0</v>
      </c>
      <c r="HB376">
        <v>0</v>
      </c>
      <c r="HC376">
        <f t="shared" si="439"/>
        <v>0</v>
      </c>
      <c r="HE376" t="s">
        <v>6</v>
      </c>
      <c r="HF376" t="s">
        <v>6</v>
      </c>
      <c r="HM376" t="s">
        <v>6</v>
      </c>
      <c r="HN376" t="s">
        <v>6</v>
      </c>
      <c r="HO376" t="s">
        <v>6</v>
      </c>
      <c r="HP376" t="s">
        <v>6</v>
      </c>
      <c r="HQ376" t="s">
        <v>6</v>
      </c>
      <c r="IF376">
        <v>-1</v>
      </c>
      <c r="IK376">
        <v>0</v>
      </c>
    </row>
    <row r="377" spans="1:255" x14ac:dyDescent="0.2">
      <c r="A377" s="2">
        <v>18</v>
      </c>
      <c r="B377" s="2">
        <v>1</v>
      </c>
      <c r="C377" s="2">
        <v>637</v>
      </c>
      <c r="D377" s="2"/>
      <c r="E377" s="2" t="s">
        <v>490</v>
      </c>
      <c r="F377" s="2" t="s">
        <v>210</v>
      </c>
      <c r="G377" s="2" t="s">
        <v>211</v>
      </c>
      <c r="H377" s="2" t="s">
        <v>63</v>
      </c>
      <c r="I377" s="2">
        <f>I375*J377</f>
        <v>2.5599999999999999E-4</v>
      </c>
      <c r="J377" s="216">
        <f>'5.Ведомость_списания'!F181</f>
        <v>2.8039430449069E-3</v>
      </c>
      <c r="K377" s="2">
        <v>1.4E-3</v>
      </c>
      <c r="L377" s="2"/>
      <c r="M377" s="2"/>
      <c r="N377" s="2"/>
      <c r="O377" s="2">
        <f t="shared" si="409"/>
        <v>2</v>
      </c>
      <c r="P377" s="2">
        <f t="shared" si="410"/>
        <v>2</v>
      </c>
      <c r="Q377" s="2">
        <f t="shared" si="411"/>
        <v>0</v>
      </c>
      <c r="R377" s="2">
        <f t="shared" si="412"/>
        <v>0</v>
      </c>
      <c r="S377" s="2">
        <f t="shared" si="413"/>
        <v>0</v>
      </c>
      <c r="T377" s="2">
        <f t="shared" si="414"/>
        <v>0</v>
      </c>
      <c r="U377" s="2">
        <f t="shared" si="415"/>
        <v>0</v>
      </c>
      <c r="V377" s="2">
        <f t="shared" si="416"/>
        <v>0</v>
      </c>
      <c r="W377" s="2">
        <f t="shared" si="417"/>
        <v>0</v>
      </c>
      <c r="X377" s="2">
        <f t="shared" si="418"/>
        <v>0</v>
      </c>
      <c r="Y377" s="2">
        <f t="shared" si="419"/>
        <v>0</v>
      </c>
      <c r="Z377" s="2"/>
      <c r="AA377" s="2">
        <v>86295183</v>
      </c>
      <c r="AB377" s="2">
        <f t="shared" si="420"/>
        <v>6156.33</v>
      </c>
      <c r="AC377" s="2">
        <f>ROUND((ES377),2)</f>
        <v>6156.33</v>
      </c>
      <c r="AD377" s="2">
        <f>ROUND((((ET377)-(EU377))+AE377),2)</f>
        <v>0</v>
      </c>
      <c r="AE377" s="2">
        <f t="shared" ref="AE377:AF380" si="440">ROUND((EU377),2)</f>
        <v>0</v>
      </c>
      <c r="AF377" s="2">
        <f t="shared" si="440"/>
        <v>0</v>
      </c>
      <c r="AG377" s="2">
        <f t="shared" si="421"/>
        <v>0</v>
      </c>
      <c r="AH377" s="2">
        <f t="shared" ref="AH377:AI380" si="441">(EW377)</f>
        <v>0</v>
      </c>
      <c r="AI377" s="2">
        <f t="shared" si="441"/>
        <v>0</v>
      </c>
      <c r="AJ377" s="2">
        <f t="shared" si="422"/>
        <v>0</v>
      </c>
      <c r="AK377" s="2">
        <v>6156.33</v>
      </c>
      <c r="AL377" s="110">
        <f>'1.Лок.смета.и.Акт'!F705</f>
        <v>6156.33</v>
      </c>
      <c r="AM377" s="2">
        <v>0</v>
      </c>
      <c r="AN377" s="2">
        <v>0</v>
      </c>
      <c r="AO377" s="2">
        <v>0</v>
      </c>
      <c r="AP377" s="2">
        <v>0</v>
      </c>
      <c r="AQ377" s="2">
        <v>0</v>
      </c>
      <c r="AR377" s="2">
        <v>0</v>
      </c>
      <c r="AS377" s="2">
        <v>0</v>
      </c>
      <c r="AT377" s="2">
        <v>0</v>
      </c>
      <c r="AU377" s="2">
        <v>0</v>
      </c>
      <c r="AV377" s="2">
        <v>1</v>
      </c>
      <c r="AW377" s="2">
        <v>1</v>
      </c>
      <c r="AX377" s="2"/>
      <c r="AY377" s="2"/>
      <c r="AZ377" s="2">
        <v>1</v>
      </c>
      <c r="BA377" s="2">
        <v>1</v>
      </c>
      <c r="BB377" s="2">
        <v>1</v>
      </c>
      <c r="BC377" s="2">
        <v>1</v>
      </c>
      <c r="BD377" s="2" t="s">
        <v>6</v>
      </c>
      <c r="BE377" s="2" t="s">
        <v>6</v>
      </c>
      <c r="BF377" s="2" t="s">
        <v>6</v>
      </c>
      <c r="BG377" s="2" t="s">
        <v>6</v>
      </c>
      <c r="BH377" s="2">
        <v>3</v>
      </c>
      <c r="BI377" s="2">
        <v>1</v>
      </c>
      <c r="BJ377" s="2" t="s">
        <v>212</v>
      </c>
      <c r="BK377" s="2"/>
      <c r="BL377" s="2"/>
      <c r="BM377" s="2">
        <v>500001</v>
      </c>
      <c r="BN377" s="2">
        <v>0</v>
      </c>
      <c r="BO377" s="2" t="s">
        <v>6</v>
      </c>
      <c r="BP377" s="2">
        <v>0</v>
      </c>
      <c r="BQ377" s="2">
        <v>20</v>
      </c>
      <c r="BR377" s="2">
        <v>0</v>
      </c>
      <c r="BS377" s="2">
        <v>1</v>
      </c>
      <c r="BT377" s="2">
        <v>1</v>
      </c>
      <c r="BU377" s="2">
        <v>1</v>
      </c>
      <c r="BV377" s="2">
        <v>1</v>
      </c>
      <c r="BW377" s="2">
        <v>1</v>
      </c>
      <c r="BX377" s="2">
        <v>1</v>
      </c>
      <c r="BY377" s="2" t="s">
        <v>6</v>
      </c>
      <c r="BZ377" s="2">
        <v>0</v>
      </c>
      <c r="CA377" s="2">
        <v>0</v>
      </c>
      <c r="CB377" s="2" t="s">
        <v>6</v>
      </c>
      <c r="CC377" s="2"/>
      <c r="CD377" s="2"/>
      <c r="CE377" s="2">
        <v>0</v>
      </c>
      <c r="CF377" s="2">
        <v>0</v>
      </c>
      <c r="CG377" s="2">
        <v>0</v>
      </c>
      <c r="CH377" s="2"/>
      <c r="CI377" s="2"/>
      <c r="CJ377" s="2"/>
      <c r="CK377" s="2"/>
      <c r="CL377" s="2"/>
      <c r="CM377" s="2">
        <v>0</v>
      </c>
      <c r="CN377" s="2" t="s">
        <v>6</v>
      </c>
      <c r="CO377" s="2">
        <v>0</v>
      </c>
      <c r="CP377" s="2">
        <f t="shared" si="423"/>
        <v>2</v>
      </c>
      <c r="CQ377" s="2">
        <f t="shared" si="424"/>
        <v>6156.33</v>
      </c>
      <c r="CR377" s="2">
        <f t="shared" si="425"/>
        <v>0</v>
      </c>
      <c r="CS377" s="2">
        <f t="shared" si="426"/>
        <v>0</v>
      </c>
      <c r="CT377" s="2">
        <f t="shared" si="427"/>
        <v>0</v>
      </c>
      <c r="CU377" s="2">
        <f t="shared" si="428"/>
        <v>0</v>
      </c>
      <c r="CV377" s="2">
        <f t="shared" si="429"/>
        <v>0</v>
      </c>
      <c r="CW377" s="2">
        <f t="shared" si="430"/>
        <v>0</v>
      </c>
      <c r="CX377" s="2">
        <f t="shared" si="431"/>
        <v>0</v>
      </c>
      <c r="CY377" s="2">
        <f>(((S377+(R377*IF(0,0,1)))*AT377)/100)</f>
        <v>0</v>
      </c>
      <c r="CZ377" s="2">
        <f>(((S377+(R377*IF(0,0,1)))*AU377)/100)</f>
        <v>0</v>
      </c>
      <c r="DA377" s="2"/>
      <c r="DB377" s="2"/>
      <c r="DC377" s="2" t="s">
        <v>6</v>
      </c>
      <c r="DD377" s="2" t="s">
        <v>6</v>
      </c>
      <c r="DE377" s="2" t="s">
        <v>6</v>
      </c>
      <c r="DF377" s="2" t="s">
        <v>6</v>
      </c>
      <c r="DG377" s="2" t="s">
        <v>6</v>
      </c>
      <c r="DH377" s="2" t="s">
        <v>6</v>
      </c>
      <c r="DI377" s="2" t="s">
        <v>6</v>
      </c>
      <c r="DJ377" s="2" t="s">
        <v>6</v>
      </c>
      <c r="DK377" s="2" t="s">
        <v>6</v>
      </c>
      <c r="DL377" s="2" t="s">
        <v>6</v>
      </c>
      <c r="DM377" s="2" t="s">
        <v>6</v>
      </c>
      <c r="DN377" s="2">
        <v>0</v>
      </c>
      <c r="DO377" s="2">
        <v>0</v>
      </c>
      <c r="DP377" s="2">
        <v>1</v>
      </c>
      <c r="DQ377" s="2">
        <v>1</v>
      </c>
      <c r="DR377" s="2"/>
      <c r="DS377" s="2"/>
      <c r="DT377" s="2"/>
      <c r="DU377" s="2">
        <v>1009</v>
      </c>
      <c r="DV377" s="2" t="s">
        <v>63</v>
      </c>
      <c r="DW377" s="2" t="s">
        <v>63</v>
      </c>
      <c r="DX377" s="2">
        <v>1000</v>
      </c>
      <c r="DY377" s="2"/>
      <c r="DZ377" s="2" t="s">
        <v>6</v>
      </c>
      <c r="EA377" s="2" t="s">
        <v>6</v>
      </c>
      <c r="EB377" s="2" t="s">
        <v>6</v>
      </c>
      <c r="EC377" s="2" t="s">
        <v>6</v>
      </c>
      <c r="ED377" s="2"/>
      <c r="EE377" s="2">
        <v>54938781</v>
      </c>
      <c r="EF377" s="2">
        <v>20</v>
      </c>
      <c r="EG377" s="2" t="s">
        <v>34</v>
      </c>
      <c r="EH377" s="2">
        <v>0</v>
      </c>
      <c r="EI377" s="2" t="s">
        <v>6</v>
      </c>
      <c r="EJ377" s="2">
        <v>1</v>
      </c>
      <c r="EK377" s="2">
        <v>500001</v>
      </c>
      <c r="EL377" s="2" t="s">
        <v>35</v>
      </c>
      <c r="EM377" s="2" t="s">
        <v>36</v>
      </c>
      <c r="EN377" s="2"/>
      <c r="EO377" s="2" t="s">
        <v>6</v>
      </c>
      <c r="EP377" s="2"/>
      <c r="EQ377" s="2">
        <v>0</v>
      </c>
      <c r="ER377" s="2">
        <v>6156.33</v>
      </c>
      <c r="ES377" s="110">
        <f>'1.Лок.смета.и.Акт'!F705</f>
        <v>6156.33</v>
      </c>
      <c r="ET377" s="2">
        <v>0</v>
      </c>
      <c r="EU377" s="2">
        <v>0</v>
      </c>
      <c r="EV377" s="2">
        <v>0</v>
      </c>
      <c r="EW377" s="2">
        <v>0</v>
      </c>
      <c r="EX377" s="2">
        <v>0</v>
      </c>
      <c r="EY377" s="2"/>
      <c r="EZ377" s="2"/>
      <c r="FA377" s="2"/>
      <c r="FB377" s="2"/>
      <c r="FC377" s="2"/>
      <c r="FD377" s="2"/>
      <c r="FE377" s="2"/>
      <c r="FF377" s="2"/>
      <c r="FG377" s="2"/>
      <c r="FH377" s="2"/>
      <c r="FI377" s="2"/>
      <c r="FJ377" s="2"/>
      <c r="FK377" s="2"/>
      <c r="FL377" s="2"/>
      <c r="FM377" s="2"/>
      <c r="FN377" s="2"/>
      <c r="FO377" s="2"/>
      <c r="FP377" s="2"/>
      <c r="FQ377" s="2">
        <v>0</v>
      </c>
      <c r="FR377" s="2">
        <f t="shared" si="432"/>
        <v>0</v>
      </c>
      <c r="FS377" s="2">
        <v>0</v>
      </c>
      <c r="FT377" s="2"/>
      <c r="FU377" s="2"/>
      <c r="FV377" s="2"/>
      <c r="FW377" s="2"/>
      <c r="FX377" s="2">
        <v>0</v>
      </c>
      <c r="FY377" s="2">
        <v>0</v>
      </c>
      <c r="FZ377" s="2"/>
      <c r="GA377" s="2" t="s">
        <v>6</v>
      </c>
      <c r="GB377" s="2"/>
      <c r="GC377" s="2"/>
      <c r="GD377" s="2">
        <v>1</v>
      </c>
      <c r="GE377" s="2"/>
      <c r="GF377" s="2">
        <v>1677997654</v>
      </c>
      <c r="GG377" s="2">
        <v>2</v>
      </c>
      <c r="GH377" s="2">
        <v>1</v>
      </c>
      <c r="GI377" s="2">
        <v>-2</v>
      </c>
      <c r="GJ377" s="2">
        <v>0</v>
      </c>
      <c r="GK377" s="2">
        <v>0</v>
      </c>
      <c r="GL377" s="2">
        <f t="shared" si="433"/>
        <v>0</v>
      </c>
      <c r="GM377" s="2">
        <f t="shared" si="434"/>
        <v>2</v>
      </c>
      <c r="GN377" s="2">
        <f t="shared" si="435"/>
        <v>2</v>
      </c>
      <c r="GO377" s="2">
        <f t="shared" si="436"/>
        <v>0</v>
      </c>
      <c r="GP377" s="2">
        <f t="shared" si="437"/>
        <v>0</v>
      </c>
      <c r="GQ377" s="2"/>
      <c r="GR377" s="2">
        <v>0</v>
      </c>
      <c r="GS377" s="2">
        <v>3</v>
      </c>
      <c r="GT377" s="2">
        <v>0</v>
      </c>
      <c r="GU377" s="2" t="s">
        <v>6</v>
      </c>
      <c r="GV377" s="2">
        <f>ROUND((GT377),2)</f>
        <v>0</v>
      </c>
      <c r="GW377" s="2">
        <v>1</v>
      </c>
      <c r="GX377" s="2">
        <f t="shared" si="438"/>
        <v>0</v>
      </c>
      <c r="GY377" s="2"/>
      <c r="GZ377" s="2"/>
      <c r="HA377" s="2">
        <v>0</v>
      </c>
      <c r="HB377" s="2">
        <v>0</v>
      </c>
      <c r="HC377" s="2">
        <f t="shared" si="439"/>
        <v>0</v>
      </c>
      <c r="HD377" s="2"/>
      <c r="HE377" s="2" t="s">
        <v>6</v>
      </c>
      <c r="HF377" s="2" t="s">
        <v>6</v>
      </c>
      <c r="HG377" s="2"/>
      <c r="HH377" s="2"/>
      <c r="HI377" s="2"/>
      <c r="HJ377" s="2"/>
      <c r="HK377" s="2"/>
      <c r="HL377" s="2"/>
      <c r="HM377" s="2" t="s">
        <v>206</v>
      </c>
      <c r="HN377" s="2" t="s">
        <v>6</v>
      </c>
      <c r="HO377" s="2" t="s">
        <v>6</v>
      </c>
      <c r="HP377" s="2" t="s">
        <v>6</v>
      </c>
      <c r="HQ377" s="2" t="s">
        <v>6</v>
      </c>
      <c r="HR377" s="2"/>
      <c r="HS377" s="2"/>
      <c r="HT377" s="2"/>
      <c r="HU377" s="2"/>
      <c r="HV377" s="2"/>
      <c r="HW377" s="2"/>
      <c r="HX377" s="2"/>
      <c r="HY377" s="2"/>
      <c r="HZ377" s="2"/>
      <c r="IA377" s="2"/>
      <c r="IB377" s="2"/>
      <c r="IC377" s="2"/>
      <c r="ID377" s="2"/>
      <c r="IE377" s="2"/>
      <c r="IF377" s="2">
        <v>-1</v>
      </c>
      <c r="IG377" s="2"/>
      <c r="IH377" s="2"/>
      <c r="II377" s="2"/>
      <c r="IJ377" s="2"/>
      <c r="IK377" s="2">
        <v>0</v>
      </c>
      <c r="IL377" s="2"/>
      <c r="IM377" s="2"/>
      <c r="IN377" s="2"/>
      <c r="IO377" s="2"/>
      <c r="IP377" s="2"/>
      <c r="IQ377" s="2"/>
      <c r="IR377" s="2"/>
      <c r="IS377" s="2"/>
      <c r="IT377" s="2"/>
      <c r="IU377" s="2"/>
    </row>
    <row r="378" spans="1:255" x14ac:dyDescent="0.2">
      <c r="A378">
        <v>18</v>
      </c>
      <c r="B378">
        <v>1</v>
      </c>
      <c r="C378">
        <v>645</v>
      </c>
      <c r="E378" t="s">
        <v>490</v>
      </c>
      <c r="F378" t="e">
        <f>'2.Лок.смета.и.Акт'!#REF!</f>
        <v>#REF!</v>
      </c>
      <c r="G378" t="s">
        <v>211</v>
      </c>
      <c r="H378" t="s">
        <v>63</v>
      </c>
      <c r="I378">
        <f>I376*J378</f>
        <v>2.5599999999999999E-4</v>
      </c>
      <c r="J378">
        <v>2.8039430449069E-3</v>
      </c>
      <c r="K378">
        <v>1.4E-3</v>
      </c>
      <c r="O378">
        <f t="shared" si="409"/>
        <v>26</v>
      </c>
      <c r="P378">
        <f t="shared" si="410"/>
        <v>26</v>
      </c>
      <c r="Q378">
        <f t="shared" si="411"/>
        <v>0</v>
      </c>
      <c r="R378">
        <f t="shared" si="412"/>
        <v>0</v>
      </c>
      <c r="S378">
        <f t="shared" si="413"/>
        <v>0</v>
      </c>
      <c r="T378">
        <f t="shared" si="414"/>
        <v>0</v>
      </c>
      <c r="U378">
        <f t="shared" si="415"/>
        <v>0</v>
      </c>
      <c r="V378">
        <f t="shared" si="416"/>
        <v>0</v>
      </c>
      <c r="W378">
        <f t="shared" si="417"/>
        <v>0</v>
      </c>
      <c r="X378">
        <f t="shared" si="418"/>
        <v>0</v>
      </c>
      <c r="Y378">
        <f t="shared" si="419"/>
        <v>0</v>
      </c>
      <c r="AA378">
        <v>86295184</v>
      </c>
      <c r="AB378">
        <f t="shared" si="420"/>
        <v>13260</v>
      </c>
      <c r="AC378">
        <f>ROUND((ES378),2)</f>
        <v>13260</v>
      </c>
      <c r="AD378">
        <f>ROUND((((ET378)-(EU378))+AE378),2)</f>
        <v>0</v>
      </c>
      <c r="AE378">
        <f t="shared" si="440"/>
        <v>0</v>
      </c>
      <c r="AF378">
        <f t="shared" si="440"/>
        <v>0</v>
      </c>
      <c r="AG378">
        <f t="shared" si="421"/>
        <v>0</v>
      </c>
      <c r="AH378">
        <f t="shared" si="441"/>
        <v>0</v>
      </c>
      <c r="AI378">
        <f t="shared" si="441"/>
        <v>0</v>
      </c>
      <c r="AJ378">
        <f t="shared" si="422"/>
        <v>0</v>
      </c>
      <c r="AK378">
        <v>13260</v>
      </c>
      <c r="AL378">
        <v>13260</v>
      </c>
      <c r="AM378">
        <v>0</v>
      </c>
      <c r="AN378">
        <v>0</v>
      </c>
      <c r="AO378">
        <v>0</v>
      </c>
      <c r="AP378">
        <v>0</v>
      </c>
      <c r="AQ378">
        <v>0</v>
      </c>
      <c r="AR378">
        <v>0</v>
      </c>
      <c r="AS378">
        <v>0</v>
      </c>
      <c r="AT378">
        <v>0</v>
      </c>
      <c r="AU378">
        <v>0</v>
      </c>
      <c r="AV378">
        <v>1</v>
      </c>
      <c r="AW378">
        <v>1</v>
      </c>
      <c r="AZ378">
        <v>1</v>
      </c>
      <c r="BA378">
        <v>1</v>
      </c>
      <c r="BB378">
        <v>1</v>
      </c>
      <c r="BC378">
        <v>7.56</v>
      </c>
      <c r="BD378" t="s">
        <v>6</v>
      </c>
      <c r="BE378" t="s">
        <v>6</v>
      </c>
      <c r="BF378" t="s">
        <v>6</v>
      </c>
      <c r="BG378" t="s">
        <v>6</v>
      </c>
      <c r="BH378">
        <v>3</v>
      </c>
      <c r="BI378">
        <v>1</v>
      </c>
      <c r="BJ378" t="s">
        <v>212</v>
      </c>
      <c r="BM378">
        <v>500001</v>
      </c>
      <c r="BN378">
        <v>0</v>
      </c>
      <c r="BO378" t="s">
        <v>6</v>
      </c>
      <c r="BP378">
        <v>0</v>
      </c>
      <c r="BQ378">
        <v>20</v>
      </c>
      <c r="BR378">
        <v>0</v>
      </c>
      <c r="BS378">
        <v>1</v>
      </c>
      <c r="BT378">
        <v>1</v>
      </c>
      <c r="BU378">
        <v>1</v>
      </c>
      <c r="BV378">
        <v>1</v>
      </c>
      <c r="BW378">
        <v>1</v>
      </c>
      <c r="BX378">
        <v>1</v>
      </c>
      <c r="BY378" t="s">
        <v>6</v>
      </c>
      <c r="BZ378">
        <v>0</v>
      </c>
      <c r="CA378">
        <v>0</v>
      </c>
      <c r="CB378" t="s">
        <v>6</v>
      </c>
      <c r="CE378">
        <v>0</v>
      </c>
      <c r="CF378">
        <v>0</v>
      </c>
      <c r="CG378">
        <v>0</v>
      </c>
      <c r="CM378">
        <v>0</v>
      </c>
      <c r="CN378" t="s">
        <v>6</v>
      </c>
      <c r="CO378">
        <v>0</v>
      </c>
      <c r="CP378">
        <f t="shared" si="423"/>
        <v>26</v>
      </c>
      <c r="CQ378">
        <f t="shared" si="424"/>
        <v>100245.59999999999</v>
      </c>
      <c r="CR378">
        <f t="shared" si="425"/>
        <v>0</v>
      </c>
      <c r="CS378">
        <f t="shared" si="426"/>
        <v>0</v>
      </c>
      <c r="CT378">
        <f t="shared" si="427"/>
        <v>0</v>
      </c>
      <c r="CU378">
        <f t="shared" si="428"/>
        <v>0</v>
      </c>
      <c r="CV378">
        <f t="shared" si="429"/>
        <v>0</v>
      </c>
      <c r="CW378">
        <f t="shared" si="430"/>
        <v>0</v>
      </c>
      <c r="CX378">
        <f t="shared" si="431"/>
        <v>0</v>
      </c>
      <c r="CY378">
        <f>(S378+R378)*(BZ378/100)</f>
        <v>0</v>
      </c>
      <c r="CZ378">
        <f>(S378+R378)*(CA378/100)</f>
        <v>0</v>
      </c>
      <c r="DC378" t="s">
        <v>6</v>
      </c>
      <c r="DD378" t="s">
        <v>6</v>
      </c>
      <c r="DE378" t="s">
        <v>6</v>
      </c>
      <c r="DF378" t="s">
        <v>6</v>
      </c>
      <c r="DG378" t="s">
        <v>6</v>
      </c>
      <c r="DH378" t="s">
        <v>6</v>
      </c>
      <c r="DI378" t="s">
        <v>6</v>
      </c>
      <c r="DJ378" t="s">
        <v>6</v>
      </c>
      <c r="DK378" t="s">
        <v>6</v>
      </c>
      <c r="DL378" t="s">
        <v>6</v>
      </c>
      <c r="DM378" t="s">
        <v>6</v>
      </c>
      <c r="DN378">
        <v>0</v>
      </c>
      <c r="DO378">
        <v>0</v>
      </c>
      <c r="DP378">
        <v>1</v>
      </c>
      <c r="DQ378">
        <v>1</v>
      </c>
      <c r="DU378">
        <v>1009</v>
      </c>
      <c r="DV378" t="s">
        <v>63</v>
      </c>
      <c r="DW378" t="e">
        <f>'2.Лок.смета.и.Акт'!#REF!</f>
        <v>#REF!</v>
      </c>
      <c r="DX378">
        <v>1000</v>
      </c>
      <c r="DZ378" t="s">
        <v>6</v>
      </c>
      <c r="EA378" t="s">
        <v>6</v>
      </c>
      <c r="EB378" t="s">
        <v>6</v>
      </c>
      <c r="EC378" t="s">
        <v>6</v>
      </c>
      <c r="EE378">
        <v>54938781</v>
      </c>
      <c r="EF378">
        <v>20</v>
      </c>
      <c r="EG378" t="s">
        <v>34</v>
      </c>
      <c r="EH378">
        <v>0</v>
      </c>
      <c r="EI378" t="s">
        <v>6</v>
      </c>
      <c r="EJ378">
        <v>1</v>
      </c>
      <c r="EK378">
        <v>500001</v>
      </c>
      <c r="EL378" t="s">
        <v>35</v>
      </c>
      <c r="EM378" t="s">
        <v>36</v>
      </c>
      <c r="EO378" t="s">
        <v>6</v>
      </c>
      <c r="EQ378">
        <v>0</v>
      </c>
      <c r="ER378">
        <v>94500</v>
      </c>
      <c r="ES378">
        <v>13260</v>
      </c>
      <c r="ET378">
        <v>0</v>
      </c>
      <c r="EU378">
        <v>0</v>
      </c>
      <c r="EV378">
        <v>0</v>
      </c>
      <c r="EW378">
        <v>0</v>
      </c>
      <c r="EX378">
        <v>0</v>
      </c>
      <c r="EZ378">
        <v>5</v>
      </c>
      <c r="FC378">
        <v>0</v>
      </c>
      <c r="FD378">
        <v>18</v>
      </c>
      <c r="FF378">
        <v>94500</v>
      </c>
      <c r="FQ378">
        <v>0</v>
      </c>
      <c r="FR378">
        <f t="shared" si="432"/>
        <v>0</v>
      </c>
      <c r="FS378">
        <v>0</v>
      </c>
      <c r="FX378">
        <v>0</v>
      </c>
      <c r="FY378">
        <v>0</v>
      </c>
      <c r="GA378" t="s">
        <v>213</v>
      </c>
      <c r="GD378">
        <v>1</v>
      </c>
      <c r="GF378">
        <v>1677997654</v>
      </c>
      <c r="GG378">
        <v>2</v>
      </c>
      <c r="GH378">
        <v>3</v>
      </c>
      <c r="GI378">
        <v>5</v>
      </c>
      <c r="GJ378">
        <v>0</v>
      </c>
      <c r="GK378">
        <v>0</v>
      </c>
      <c r="GL378">
        <f t="shared" si="433"/>
        <v>0</v>
      </c>
      <c r="GM378">
        <f t="shared" si="434"/>
        <v>26</v>
      </c>
      <c r="GN378">
        <f t="shared" si="435"/>
        <v>26</v>
      </c>
      <c r="GO378">
        <f t="shared" si="436"/>
        <v>0</v>
      </c>
      <c r="GP378">
        <f t="shared" si="437"/>
        <v>0</v>
      </c>
      <c r="GR378">
        <v>1</v>
      </c>
      <c r="GS378">
        <v>1</v>
      </c>
      <c r="GT378">
        <v>0</v>
      </c>
      <c r="GU378" t="s">
        <v>6</v>
      </c>
      <c r="GV378">
        <f>ROUND((GT378),2)</f>
        <v>0</v>
      </c>
      <c r="GW378">
        <v>1</v>
      </c>
      <c r="GX378">
        <f t="shared" si="438"/>
        <v>0</v>
      </c>
      <c r="HA378">
        <v>0</v>
      </c>
      <c r="HB378">
        <v>0</v>
      </c>
      <c r="HC378">
        <f t="shared" si="439"/>
        <v>0</v>
      </c>
      <c r="HE378" t="s">
        <v>38</v>
      </c>
      <c r="HF378" t="s">
        <v>39</v>
      </c>
      <c r="HM378" t="s">
        <v>206</v>
      </c>
      <c r="HN378" t="s">
        <v>6</v>
      </c>
      <c r="HO378" t="s">
        <v>6</v>
      </c>
      <c r="HP378" t="s">
        <v>6</v>
      </c>
      <c r="HQ378" t="s">
        <v>6</v>
      </c>
      <c r="IF378">
        <v>-1</v>
      </c>
      <c r="IK378">
        <v>0</v>
      </c>
    </row>
    <row r="379" spans="1:255" x14ac:dyDescent="0.2">
      <c r="A379" s="2">
        <v>18</v>
      </c>
      <c r="B379" s="2">
        <v>1</v>
      </c>
      <c r="C379" s="2">
        <v>638</v>
      </c>
      <c r="D379" s="2"/>
      <c r="E379" s="2" t="s">
        <v>491</v>
      </c>
      <c r="F379" s="2" t="s">
        <v>176</v>
      </c>
      <c r="G379" s="2" t="s">
        <v>177</v>
      </c>
      <c r="H379" s="2" t="s">
        <v>63</v>
      </c>
      <c r="I379" s="2">
        <f>I375*J379</f>
        <v>3.4689999999999999E-3</v>
      </c>
      <c r="J379" s="216">
        <f>'5.Ведомость_списания'!F182</f>
        <v>3.7995618838992329E-2</v>
      </c>
      <c r="K379" s="2">
        <v>1.9E-2</v>
      </c>
      <c r="L379" s="2"/>
      <c r="M379" s="2"/>
      <c r="N379" s="2"/>
      <c r="O379" s="2">
        <f t="shared" si="409"/>
        <v>50</v>
      </c>
      <c r="P379" s="2">
        <f t="shared" si="410"/>
        <v>50</v>
      </c>
      <c r="Q379" s="2">
        <f t="shared" si="411"/>
        <v>0</v>
      </c>
      <c r="R379" s="2">
        <f t="shared" si="412"/>
        <v>0</v>
      </c>
      <c r="S379" s="2">
        <f t="shared" si="413"/>
        <v>0</v>
      </c>
      <c r="T379" s="2">
        <f t="shared" si="414"/>
        <v>0</v>
      </c>
      <c r="U379" s="2">
        <f t="shared" si="415"/>
        <v>0</v>
      </c>
      <c r="V379" s="2">
        <f t="shared" si="416"/>
        <v>0</v>
      </c>
      <c r="W379" s="2">
        <f t="shared" si="417"/>
        <v>0</v>
      </c>
      <c r="X379" s="2">
        <f t="shared" si="418"/>
        <v>0</v>
      </c>
      <c r="Y379" s="2">
        <f t="shared" si="419"/>
        <v>0</v>
      </c>
      <c r="Z379" s="2"/>
      <c r="AA379" s="2">
        <v>86295183</v>
      </c>
      <c r="AB379" s="2">
        <f t="shared" si="420"/>
        <v>14313</v>
      </c>
      <c r="AC379" s="2">
        <f>ROUND((ES379),2)</f>
        <v>14313</v>
      </c>
      <c r="AD379" s="2">
        <f>ROUND((((ET379)-(EU379))+AE379),2)</f>
        <v>0</v>
      </c>
      <c r="AE379" s="2">
        <f t="shared" si="440"/>
        <v>0</v>
      </c>
      <c r="AF379" s="2">
        <f t="shared" si="440"/>
        <v>0</v>
      </c>
      <c r="AG379" s="2">
        <f t="shared" si="421"/>
        <v>0</v>
      </c>
      <c r="AH379" s="2">
        <f t="shared" si="441"/>
        <v>0</v>
      </c>
      <c r="AI379" s="2">
        <f t="shared" si="441"/>
        <v>0</v>
      </c>
      <c r="AJ379" s="2">
        <f t="shared" si="422"/>
        <v>0</v>
      </c>
      <c r="AK379" s="2">
        <v>14313</v>
      </c>
      <c r="AL379" s="110">
        <f>'1.Лок.смета.и.Акт'!F707</f>
        <v>14313</v>
      </c>
      <c r="AM379" s="2">
        <v>0</v>
      </c>
      <c r="AN379" s="2">
        <v>0</v>
      </c>
      <c r="AO379" s="2">
        <v>0</v>
      </c>
      <c r="AP379" s="2">
        <v>0</v>
      </c>
      <c r="AQ379" s="2">
        <v>0</v>
      </c>
      <c r="AR379" s="2">
        <v>0</v>
      </c>
      <c r="AS379" s="2">
        <v>0</v>
      </c>
      <c r="AT379" s="2">
        <v>0</v>
      </c>
      <c r="AU379" s="2">
        <v>0</v>
      </c>
      <c r="AV379" s="2">
        <v>1</v>
      </c>
      <c r="AW379" s="2">
        <v>1</v>
      </c>
      <c r="AX379" s="2"/>
      <c r="AY379" s="2"/>
      <c r="AZ379" s="2">
        <v>1</v>
      </c>
      <c r="BA379" s="2">
        <v>1</v>
      </c>
      <c r="BB379" s="2">
        <v>1</v>
      </c>
      <c r="BC379" s="2">
        <v>1</v>
      </c>
      <c r="BD379" s="2" t="s">
        <v>6</v>
      </c>
      <c r="BE379" s="2" t="s">
        <v>6</v>
      </c>
      <c r="BF379" s="2" t="s">
        <v>6</v>
      </c>
      <c r="BG379" s="2" t="s">
        <v>6</v>
      </c>
      <c r="BH379" s="2">
        <v>3</v>
      </c>
      <c r="BI379" s="2">
        <v>1</v>
      </c>
      <c r="BJ379" s="2" t="s">
        <v>178</v>
      </c>
      <c r="BK379" s="2"/>
      <c r="BL379" s="2"/>
      <c r="BM379" s="2">
        <v>500001</v>
      </c>
      <c r="BN379" s="2">
        <v>0</v>
      </c>
      <c r="BO379" s="2" t="s">
        <v>6</v>
      </c>
      <c r="BP379" s="2">
        <v>0</v>
      </c>
      <c r="BQ379" s="2">
        <v>20</v>
      </c>
      <c r="BR379" s="2">
        <v>0</v>
      </c>
      <c r="BS379" s="2">
        <v>1</v>
      </c>
      <c r="BT379" s="2">
        <v>1</v>
      </c>
      <c r="BU379" s="2">
        <v>1</v>
      </c>
      <c r="BV379" s="2">
        <v>1</v>
      </c>
      <c r="BW379" s="2">
        <v>1</v>
      </c>
      <c r="BX379" s="2">
        <v>1</v>
      </c>
      <c r="BY379" s="2" t="s">
        <v>6</v>
      </c>
      <c r="BZ379" s="2">
        <v>0</v>
      </c>
      <c r="CA379" s="2">
        <v>0</v>
      </c>
      <c r="CB379" s="2" t="s">
        <v>6</v>
      </c>
      <c r="CC379" s="2"/>
      <c r="CD379" s="2"/>
      <c r="CE379" s="2">
        <v>0</v>
      </c>
      <c r="CF379" s="2">
        <v>0</v>
      </c>
      <c r="CG379" s="2">
        <v>0</v>
      </c>
      <c r="CH379" s="2"/>
      <c r="CI379" s="2"/>
      <c r="CJ379" s="2"/>
      <c r="CK379" s="2"/>
      <c r="CL379" s="2"/>
      <c r="CM379" s="2">
        <v>0</v>
      </c>
      <c r="CN379" s="2" t="s">
        <v>6</v>
      </c>
      <c r="CO379" s="2">
        <v>0</v>
      </c>
      <c r="CP379" s="2">
        <f t="shared" si="423"/>
        <v>50</v>
      </c>
      <c r="CQ379" s="2">
        <f t="shared" si="424"/>
        <v>14313</v>
      </c>
      <c r="CR379" s="2">
        <f t="shared" si="425"/>
        <v>0</v>
      </c>
      <c r="CS379" s="2">
        <f t="shared" si="426"/>
        <v>0</v>
      </c>
      <c r="CT379" s="2">
        <f t="shared" si="427"/>
        <v>0</v>
      </c>
      <c r="CU379" s="2">
        <f t="shared" si="428"/>
        <v>0</v>
      </c>
      <c r="CV379" s="2">
        <f t="shared" si="429"/>
        <v>0</v>
      </c>
      <c r="CW379" s="2">
        <f t="shared" si="430"/>
        <v>0</v>
      </c>
      <c r="CX379" s="2">
        <f t="shared" si="431"/>
        <v>0</v>
      </c>
      <c r="CY379" s="2">
        <f>(((S379+(R379*IF(0,0,1)))*AT379)/100)</f>
        <v>0</v>
      </c>
      <c r="CZ379" s="2">
        <f>(((S379+(R379*IF(0,0,1)))*AU379)/100)</f>
        <v>0</v>
      </c>
      <c r="DA379" s="2"/>
      <c r="DB379" s="2"/>
      <c r="DC379" s="2" t="s">
        <v>6</v>
      </c>
      <c r="DD379" s="2" t="s">
        <v>6</v>
      </c>
      <c r="DE379" s="2" t="s">
        <v>6</v>
      </c>
      <c r="DF379" s="2" t="s">
        <v>6</v>
      </c>
      <c r="DG379" s="2" t="s">
        <v>6</v>
      </c>
      <c r="DH379" s="2" t="s">
        <v>6</v>
      </c>
      <c r="DI379" s="2" t="s">
        <v>6</v>
      </c>
      <c r="DJ379" s="2" t="s">
        <v>6</v>
      </c>
      <c r="DK379" s="2" t="s">
        <v>6</v>
      </c>
      <c r="DL379" s="2" t="s">
        <v>6</v>
      </c>
      <c r="DM379" s="2" t="s">
        <v>6</v>
      </c>
      <c r="DN379" s="2">
        <v>0</v>
      </c>
      <c r="DO379" s="2">
        <v>0</v>
      </c>
      <c r="DP379" s="2">
        <v>1</v>
      </c>
      <c r="DQ379" s="2">
        <v>1</v>
      </c>
      <c r="DR379" s="2"/>
      <c r="DS379" s="2"/>
      <c r="DT379" s="2"/>
      <c r="DU379" s="2">
        <v>1009</v>
      </c>
      <c r="DV379" s="2" t="s">
        <v>63</v>
      </c>
      <c r="DW379" s="2" t="s">
        <v>63</v>
      </c>
      <c r="DX379" s="2">
        <v>1000</v>
      </c>
      <c r="DY379" s="2"/>
      <c r="DZ379" s="2" t="s">
        <v>6</v>
      </c>
      <c r="EA379" s="2" t="s">
        <v>6</v>
      </c>
      <c r="EB379" s="2" t="s">
        <v>6</v>
      </c>
      <c r="EC379" s="2" t="s">
        <v>6</v>
      </c>
      <c r="ED379" s="2"/>
      <c r="EE379" s="2">
        <v>54938781</v>
      </c>
      <c r="EF379" s="2">
        <v>20</v>
      </c>
      <c r="EG379" s="2" t="s">
        <v>34</v>
      </c>
      <c r="EH379" s="2">
        <v>0</v>
      </c>
      <c r="EI379" s="2" t="s">
        <v>6</v>
      </c>
      <c r="EJ379" s="2">
        <v>1</v>
      </c>
      <c r="EK379" s="2">
        <v>500001</v>
      </c>
      <c r="EL379" s="2" t="s">
        <v>35</v>
      </c>
      <c r="EM379" s="2" t="s">
        <v>36</v>
      </c>
      <c r="EN379" s="2"/>
      <c r="EO379" s="2" t="s">
        <v>6</v>
      </c>
      <c r="EP379" s="2"/>
      <c r="EQ379" s="2">
        <v>0</v>
      </c>
      <c r="ER379" s="2">
        <v>14313</v>
      </c>
      <c r="ES379" s="110">
        <f>'1.Лок.смета.и.Акт'!F707</f>
        <v>14313</v>
      </c>
      <c r="ET379" s="2">
        <v>0</v>
      </c>
      <c r="EU379" s="2">
        <v>0</v>
      </c>
      <c r="EV379" s="2">
        <v>0</v>
      </c>
      <c r="EW379" s="2">
        <v>0</v>
      </c>
      <c r="EX379" s="2">
        <v>0</v>
      </c>
      <c r="EY379" s="2"/>
      <c r="EZ379" s="2"/>
      <c r="FA379" s="2"/>
      <c r="FB379" s="2"/>
      <c r="FC379" s="2"/>
      <c r="FD379" s="2"/>
      <c r="FE379" s="2"/>
      <c r="FF379" s="2"/>
      <c r="FG379" s="2"/>
      <c r="FH379" s="2"/>
      <c r="FI379" s="2"/>
      <c r="FJ379" s="2"/>
      <c r="FK379" s="2"/>
      <c r="FL379" s="2"/>
      <c r="FM379" s="2"/>
      <c r="FN379" s="2"/>
      <c r="FO379" s="2"/>
      <c r="FP379" s="2"/>
      <c r="FQ379" s="2">
        <v>0</v>
      </c>
      <c r="FR379" s="2">
        <f t="shared" si="432"/>
        <v>0</v>
      </c>
      <c r="FS379" s="2">
        <v>0</v>
      </c>
      <c r="FT379" s="2"/>
      <c r="FU379" s="2"/>
      <c r="FV379" s="2"/>
      <c r="FW379" s="2"/>
      <c r="FX379" s="2">
        <v>0</v>
      </c>
      <c r="FY379" s="2">
        <v>0</v>
      </c>
      <c r="FZ379" s="2"/>
      <c r="GA379" s="2" t="s">
        <v>6</v>
      </c>
      <c r="GB379" s="2"/>
      <c r="GC379" s="2"/>
      <c r="GD379" s="2">
        <v>1</v>
      </c>
      <c r="GE379" s="2"/>
      <c r="GF379" s="2">
        <v>1793674503</v>
      </c>
      <c r="GG379" s="2">
        <v>2</v>
      </c>
      <c r="GH379" s="2">
        <v>1</v>
      </c>
      <c r="GI379" s="2">
        <v>-2</v>
      </c>
      <c r="GJ379" s="2">
        <v>0</v>
      </c>
      <c r="GK379" s="2">
        <v>0</v>
      </c>
      <c r="GL379" s="2">
        <f t="shared" si="433"/>
        <v>0</v>
      </c>
      <c r="GM379" s="2">
        <f t="shared" si="434"/>
        <v>50</v>
      </c>
      <c r="GN379" s="2">
        <f t="shared" si="435"/>
        <v>50</v>
      </c>
      <c r="GO379" s="2">
        <f t="shared" si="436"/>
        <v>0</v>
      </c>
      <c r="GP379" s="2">
        <f t="shared" si="437"/>
        <v>0</v>
      </c>
      <c r="GQ379" s="2"/>
      <c r="GR379" s="2">
        <v>0</v>
      </c>
      <c r="GS379" s="2">
        <v>3</v>
      </c>
      <c r="GT379" s="2">
        <v>0</v>
      </c>
      <c r="GU379" s="2" t="s">
        <v>6</v>
      </c>
      <c r="GV379" s="2">
        <f>ROUND((GT379),2)</f>
        <v>0</v>
      </c>
      <c r="GW379" s="2">
        <v>1</v>
      </c>
      <c r="GX379" s="2">
        <f t="shared" si="438"/>
        <v>0</v>
      </c>
      <c r="GY379" s="2"/>
      <c r="GZ379" s="2"/>
      <c r="HA379" s="2">
        <v>0</v>
      </c>
      <c r="HB379" s="2">
        <v>0</v>
      </c>
      <c r="HC379" s="2">
        <f t="shared" si="439"/>
        <v>0</v>
      </c>
      <c r="HD379" s="2"/>
      <c r="HE379" s="2" t="s">
        <v>6</v>
      </c>
      <c r="HF379" s="2" t="s">
        <v>6</v>
      </c>
      <c r="HG379" s="2"/>
      <c r="HH379" s="2"/>
      <c r="HI379" s="2"/>
      <c r="HJ379" s="2"/>
      <c r="HK379" s="2"/>
      <c r="HL379" s="2"/>
      <c r="HM379" s="2" t="s">
        <v>206</v>
      </c>
      <c r="HN379" s="2" t="s">
        <v>6</v>
      </c>
      <c r="HO379" s="2" t="s">
        <v>6</v>
      </c>
      <c r="HP379" s="2" t="s">
        <v>6</v>
      </c>
      <c r="HQ379" s="2" t="s">
        <v>6</v>
      </c>
      <c r="HR379" s="2"/>
      <c r="HS379" s="2"/>
      <c r="HT379" s="2"/>
      <c r="HU379" s="2"/>
      <c r="HV379" s="2"/>
      <c r="HW379" s="2"/>
      <c r="HX379" s="2"/>
      <c r="HY379" s="2"/>
      <c r="HZ379" s="2"/>
      <c r="IA379" s="2"/>
      <c r="IB379" s="2"/>
      <c r="IC379" s="2"/>
      <c r="ID379" s="2"/>
      <c r="IE379" s="2"/>
      <c r="IF379" s="2">
        <v>-1</v>
      </c>
      <c r="IG379" s="2"/>
      <c r="IH379" s="2"/>
      <c r="II379" s="2"/>
      <c r="IJ379" s="2"/>
      <c r="IK379" s="2">
        <v>0</v>
      </c>
      <c r="IL379" s="2"/>
      <c r="IM379" s="2"/>
      <c r="IN379" s="2"/>
      <c r="IO379" s="2"/>
      <c r="IP379" s="2"/>
      <c r="IQ379" s="2"/>
      <c r="IR379" s="2"/>
      <c r="IS379" s="2"/>
      <c r="IT379" s="2"/>
      <c r="IU379" s="2"/>
    </row>
    <row r="380" spans="1:255" x14ac:dyDescent="0.2">
      <c r="A380">
        <v>18</v>
      </c>
      <c r="B380">
        <v>1</v>
      </c>
      <c r="C380">
        <v>646</v>
      </c>
      <c r="E380" t="s">
        <v>491</v>
      </c>
      <c r="F380" t="e">
        <f>'2.Лок.смета.и.Акт'!#REF!</f>
        <v>#REF!</v>
      </c>
      <c r="G380" t="s">
        <v>177</v>
      </c>
      <c r="H380" t="s">
        <v>63</v>
      </c>
      <c r="I380">
        <f>I376*J380</f>
        <v>3.4689999999999999E-3</v>
      </c>
      <c r="J380">
        <v>3.7995618838992329E-2</v>
      </c>
      <c r="K380">
        <v>1.9E-2</v>
      </c>
      <c r="O380">
        <f t="shared" si="409"/>
        <v>456</v>
      </c>
      <c r="P380">
        <f t="shared" si="410"/>
        <v>456</v>
      </c>
      <c r="Q380">
        <f t="shared" si="411"/>
        <v>0</v>
      </c>
      <c r="R380">
        <f t="shared" si="412"/>
        <v>0</v>
      </c>
      <c r="S380">
        <f t="shared" si="413"/>
        <v>0</v>
      </c>
      <c r="T380">
        <f t="shared" si="414"/>
        <v>0</v>
      </c>
      <c r="U380">
        <f t="shared" si="415"/>
        <v>0</v>
      </c>
      <c r="V380">
        <f t="shared" si="416"/>
        <v>0</v>
      </c>
      <c r="W380">
        <f t="shared" si="417"/>
        <v>0</v>
      </c>
      <c r="X380">
        <f t="shared" si="418"/>
        <v>0</v>
      </c>
      <c r="Y380">
        <f t="shared" si="419"/>
        <v>0</v>
      </c>
      <c r="AA380">
        <v>86295184</v>
      </c>
      <c r="AB380">
        <f t="shared" si="420"/>
        <v>17403.57</v>
      </c>
      <c r="AC380">
        <f>ROUND((ES380),2)</f>
        <v>17403.57</v>
      </c>
      <c r="AD380">
        <f>ROUND((((ET380)-(EU380))+AE380),2)</f>
        <v>0</v>
      </c>
      <c r="AE380">
        <f t="shared" si="440"/>
        <v>0</v>
      </c>
      <c r="AF380">
        <f t="shared" si="440"/>
        <v>0</v>
      </c>
      <c r="AG380">
        <f t="shared" si="421"/>
        <v>0</v>
      </c>
      <c r="AH380">
        <f t="shared" si="441"/>
        <v>0</v>
      </c>
      <c r="AI380">
        <f t="shared" si="441"/>
        <v>0</v>
      </c>
      <c r="AJ380">
        <f t="shared" si="422"/>
        <v>0</v>
      </c>
      <c r="AK380">
        <v>17403.570000000003</v>
      </c>
      <c r="AL380">
        <v>17403.570000000003</v>
      </c>
      <c r="AM380">
        <v>0</v>
      </c>
      <c r="AN380">
        <v>0</v>
      </c>
      <c r="AO380">
        <v>0</v>
      </c>
      <c r="AP380">
        <v>0</v>
      </c>
      <c r="AQ380">
        <v>0</v>
      </c>
      <c r="AR380">
        <v>0</v>
      </c>
      <c r="AS380">
        <v>0</v>
      </c>
      <c r="AT380">
        <v>0</v>
      </c>
      <c r="AU380">
        <v>0</v>
      </c>
      <c r="AV380">
        <v>1</v>
      </c>
      <c r="AW380">
        <v>1</v>
      </c>
      <c r="AZ380">
        <v>1</v>
      </c>
      <c r="BA380">
        <v>1</v>
      </c>
      <c r="BB380">
        <v>1</v>
      </c>
      <c r="BC380">
        <v>7.56</v>
      </c>
      <c r="BD380" t="s">
        <v>6</v>
      </c>
      <c r="BE380" t="s">
        <v>6</v>
      </c>
      <c r="BF380" t="s">
        <v>6</v>
      </c>
      <c r="BG380" t="s">
        <v>6</v>
      </c>
      <c r="BH380">
        <v>3</v>
      </c>
      <c r="BI380">
        <v>1</v>
      </c>
      <c r="BJ380" t="s">
        <v>178</v>
      </c>
      <c r="BM380">
        <v>500001</v>
      </c>
      <c r="BN380">
        <v>0</v>
      </c>
      <c r="BO380" t="s">
        <v>6</v>
      </c>
      <c r="BP380">
        <v>0</v>
      </c>
      <c r="BQ380">
        <v>20</v>
      </c>
      <c r="BR380">
        <v>0</v>
      </c>
      <c r="BS380">
        <v>1</v>
      </c>
      <c r="BT380">
        <v>1</v>
      </c>
      <c r="BU380">
        <v>1</v>
      </c>
      <c r="BV380">
        <v>1</v>
      </c>
      <c r="BW380">
        <v>1</v>
      </c>
      <c r="BX380">
        <v>1</v>
      </c>
      <c r="BY380" t="s">
        <v>6</v>
      </c>
      <c r="BZ380">
        <v>0</v>
      </c>
      <c r="CA380">
        <v>0</v>
      </c>
      <c r="CB380" t="s">
        <v>6</v>
      </c>
      <c r="CE380">
        <v>0</v>
      </c>
      <c r="CF380">
        <v>0</v>
      </c>
      <c r="CG380">
        <v>0</v>
      </c>
      <c r="CM380">
        <v>0</v>
      </c>
      <c r="CN380" t="s">
        <v>6</v>
      </c>
      <c r="CO380">
        <v>0</v>
      </c>
      <c r="CP380">
        <f t="shared" si="423"/>
        <v>456</v>
      </c>
      <c r="CQ380">
        <f t="shared" si="424"/>
        <v>131570.98919999998</v>
      </c>
      <c r="CR380">
        <f t="shared" si="425"/>
        <v>0</v>
      </c>
      <c r="CS380">
        <f t="shared" si="426"/>
        <v>0</v>
      </c>
      <c r="CT380">
        <f t="shared" si="427"/>
        <v>0</v>
      </c>
      <c r="CU380">
        <f t="shared" si="428"/>
        <v>0</v>
      </c>
      <c r="CV380">
        <f t="shared" si="429"/>
        <v>0</v>
      </c>
      <c r="CW380">
        <f t="shared" si="430"/>
        <v>0</v>
      </c>
      <c r="CX380">
        <f t="shared" si="431"/>
        <v>0</v>
      </c>
      <c r="CY380">
        <f>(S380+R380)*(BZ380/100)</f>
        <v>0</v>
      </c>
      <c r="CZ380">
        <f>(S380+R380)*(CA380/100)</f>
        <v>0</v>
      </c>
      <c r="DC380" t="s">
        <v>6</v>
      </c>
      <c r="DD380" t="s">
        <v>6</v>
      </c>
      <c r="DE380" t="s">
        <v>6</v>
      </c>
      <c r="DF380" t="s">
        <v>6</v>
      </c>
      <c r="DG380" t="s">
        <v>6</v>
      </c>
      <c r="DH380" t="s">
        <v>6</v>
      </c>
      <c r="DI380" t="s">
        <v>6</v>
      </c>
      <c r="DJ380" t="s">
        <v>6</v>
      </c>
      <c r="DK380" t="s">
        <v>6</v>
      </c>
      <c r="DL380" t="s">
        <v>6</v>
      </c>
      <c r="DM380" t="s">
        <v>6</v>
      </c>
      <c r="DN380">
        <v>0</v>
      </c>
      <c r="DO380">
        <v>0</v>
      </c>
      <c r="DP380">
        <v>1</v>
      </c>
      <c r="DQ380">
        <v>1</v>
      </c>
      <c r="DU380">
        <v>1009</v>
      </c>
      <c r="DV380" t="s">
        <v>63</v>
      </c>
      <c r="DW380" t="e">
        <f>'2.Лок.смета.и.Акт'!#REF!</f>
        <v>#REF!</v>
      </c>
      <c r="DX380">
        <v>1000</v>
      </c>
      <c r="DZ380" t="s">
        <v>6</v>
      </c>
      <c r="EA380" t="s">
        <v>6</v>
      </c>
      <c r="EB380" t="s">
        <v>6</v>
      </c>
      <c r="EC380" t="s">
        <v>6</v>
      </c>
      <c r="EE380">
        <v>54938781</v>
      </c>
      <c r="EF380">
        <v>20</v>
      </c>
      <c r="EG380" t="s">
        <v>34</v>
      </c>
      <c r="EH380">
        <v>0</v>
      </c>
      <c r="EI380" t="s">
        <v>6</v>
      </c>
      <c r="EJ380">
        <v>1</v>
      </c>
      <c r="EK380">
        <v>500001</v>
      </c>
      <c r="EL380" t="s">
        <v>35</v>
      </c>
      <c r="EM380" t="s">
        <v>36</v>
      </c>
      <c r="EO380" t="s">
        <v>6</v>
      </c>
      <c r="EQ380">
        <v>0</v>
      </c>
      <c r="ER380">
        <v>124030</v>
      </c>
      <c r="ES380">
        <v>17403.570000000003</v>
      </c>
      <c r="ET380">
        <v>0</v>
      </c>
      <c r="EU380">
        <v>0</v>
      </c>
      <c r="EV380">
        <v>0</v>
      </c>
      <c r="EW380">
        <v>0</v>
      </c>
      <c r="EX380">
        <v>0</v>
      </c>
      <c r="EZ380">
        <v>5</v>
      </c>
      <c r="FC380">
        <v>0</v>
      </c>
      <c r="FD380">
        <v>18</v>
      </c>
      <c r="FF380">
        <v>124030</v>
      </c>
      <c r="FQ380">
        <v>0</v>
      </c>
      <c r="FR380">
        <f t="shared" si="432"/>
        <v>0</v>
      </c>
      <c r="FS380">
        <v>0</v>
      </c>
      <c r="FX380">
        <v>0</v>
      </c>
      <c r="FY380">
        <v>0</v>
      </c>
      <c r="GA380" t="s">
        <v>174</v>
      </c>
      <c r="GD380">
        <v>1</v>
      </c>
      <c r="GF380">
        <v>1793674503</v>
      </c>
      <c r="GG380">
        <v>2</v>
      </c>
      <c r="GH380">
        <v>3</v>
      </c>
      <c r="GI380">
        <v>5</v>
      </c>
      <c r="GJ380">
        <v>0</v>
      </c>
      <c r="GK380">
        <v>0</v>
      </c>
      <c r="GL380">
        <f t="shared" si="433"/>
        <v>0</v>
      </c>
      <c r="GM380">
        <f t="shared" si="434"/>
        <v>456</v>
      </c>
      <c r="GN380">
        <f t="shared" si="435"/>
        <v>456</v>
      </c>
      <c r="GO380">
        <f t="shared" si="436"/>
        <v>0</v>
      </c>
      <c r="GP380">
        <f t="shared" si="437"/>
        <v>0</v>
      </c>
      <c r="GR380">
        <v>1</v>
      </c>
      <c r="GS380">
        <v>1</v>
      </c>
      <c r="GT380">
        <v>0</v>
      </c>
      <c r="GU380" t="s">
        <v>6</v>
      </c>
      <c r="GV380">
        <f>ROUND((GT380),2)</f>
        <v>0</v>
      </c>
      <c r="GW380">
        <v>1</v>
      </c>
      <c r="GX380">
        <f t="shared" si="438"/>
        <v>0</v>
      </c>
      <c r="HA380">
        <v>0</v>
      </c>
      <c r="HB380">
        <v>0</v>
      </c>
      <c r="HC380">
        <f t="shared" si="439"/>
        <v>0</v>
      </c>
      <c r="HE380" t="s">
        <v>38</v>
      </c>
      <c r="HF380" t="s">
        <v>39</v>
      </c>
      <c r="HM380" t="s">
        <v>206</v>
      </c>
      <c r="HN380" t="s">
        <v>6</v>
      </c>
      <c r="HO380" t="s">
        <v>6</v>
      </c>
      <c r="HP380" t="s">
        <v>6</v>
      </c>
      <c r="HQ380" t="s">
        <v>6</v>
      </c>
      <c r="IF380">
        <v>-1</v>
      </c>
      <c r="IK380">
        <v>0</v>
      </c>
    </row>
    <row r="381" spans="1:255" x14ac:dyDescent="0.2">
      <c r="A381" s="2">
        <v>17</v>
      </c>
      <c r="B381" s="2">
        <v>1</v>
      </c>
      <c r="C381" s="2">
        <f>ROW(SmtRes!A653)</f>
        <v>653</v>
      </c>
      <c r="D381" s="2">
        <f>ROW(EtalonRes!A745)</f>
        <v>745</v>
      </c>
      <c r="E381" s="2" t="s">
        <v>492</v>
      </c>
      <c r="F381" s="2" t="s">
        <v>339</v>
      </c>
      <c r="G381" s="2" t="s">
        <v>340</v>
      </c>
      <c r="H381" s="2" t="s">
        <v>166</v>
      </c>
      <c r="I381" s="2">
        <f>'2.Лок.смета.и.Акт'!E69</f>
        <v>0.31</v>
      </c>
      <c r="J381" s="2">
        <v>0</v>
      </c>
      <c r="K381" s="2">
        <v>0.31</v>
      </c>
      <c r="L381" s="2"/>
      <c r="M381" s="2"/>
      <c r="N381" s="2"/>
      <c r="O381" s="2">
        <f t="shared" si="409"/>
        <v>1142</v>
      </c>
      <c r="P381" s="2">
        <f t="shared" si="410"/>
        <v>0</v>
      </c>
      <c r="Q381" s="2">
        <f t="shared" si="411"/>
        <v>238</v>
      </c>
      <c r="R381" s="2">
        <f t="shared" si="412"/>
        <v>9</v>
      </c>
      <c r="S381" s="2">
        <f t="shared" si="413"/>
        <v>904</v>
      </c>
      <c r="T381" s="2">
        <f t="shared" si="414"/>
        <v>0</v>
      </c>
      <c r="U381" s="2">
        <f t="shared" si="415"/>
        <v>98.766000000000005</v>
      </c>
      <c r="V381" s="2">
        <f t="shared" si="416"/>
        <v>0.84629999999999994</v>
      </c>
      <c r="W381" s="2">
        <f t="shared" si="417"/>
        <v>0</v>
      </c>
      <c r="X381" s="2">
        <f t="shared" si="418"/>
        <v>822</v>
      </c>
      <c r="Y381" s="2">
        <f t="shared" si="419"/>
        <v>639</v>
      </c>
      <c r="Z381" s="2"/>
      <c r="AA381" s="2">
        <v>86295183</v>
      </c>
      <c r="AB381" s="2">
        <f t="shared" si="420"/>
        <v>3683.73</v>
      </c>
      <c r="AC381" s="2">
        <f>ROUND(((ES381*3)+(SUM(SmtRes!BC647:'SmtRes'!BC653)+SUM(EtalonRes!AL739:'EtalonRes'!AL745))),2)</f>
        <v>0</v>
      </c>
      <c r="AD381" s="2">
        <f>ROUND(((((ET381*3))-((EU381*3)))+AE381),2)</f>
        <v>768.54</v>
      </c>
      <c r="AE381" s="2">
        <f>ROUND(((EU381*3)),2)</f>
        <v>27.69</v>
      </c>
      <c r="AF381" s="2">
        <f>ROUND(((EV381*3)),2)</f>
        <v>2915.19</v>
      </c>
      <c r="AG381" s="2">
        <f t="shared" si="421"/>
        <v>0</v>
      </c>
      <c r="AH381" s="2">
        <f>((EW381*3))</f>
        <v>318.60000000000002</v>
      </c>
      <c r="AI381" s="2">
        <f>((EX381*3))</f>
        <v>2.73</v>
      </c>
      <c r="AJ381" s="2">
        <f t="shared" si="422"/>
        <v>0</v>
      </c>
      <c r="AK381" s="2">
        <v>24266.11</v>
      </c>
      <c r="AL381" s="2">
        <v>23038.2</v>
      </c>
      <c r="AM381" s="2">
        <v>256.18</v>
      </c>
      <c r="AN381" s="2">
        <v>9.23</v>
      </c>
      <c r="AO381" s="2">
        <v>971.73</v>
      </c>
      <c r="AP381" s="2">
        <v>0</v>
      </c>
      <c r="AQ381" s="2">
        <v>106.2</v>
      </c>
      <c r="AR381" s="2">
        <v>0.91</v>
      </c>
      <c r="AS381" s="2">
        <v>0</v>
      </c>
      <c r="AT381" s="2">
        <v>90</v>
      </c>
      <c r="AU381" s="2">
        <v>70</v>
      </c>
      <c r="AV381" s="2">
        <v>1</v>
      </c>
      <c r="AW381" s="2">
        <v>1</v>
      </c>
      <c r="AX381" s="2"/>
      <c r="AY381" s="2"/>
      <c r="AZ381" s="2">
        <v>1</v>
      </c>
      <c r="BA381" s="2">
        <v>1</v>
      </c>
      <c r="BB381" s="2">
        <v>1</v>
      </c>
      <c r="BC381" s="2">
        <v>1</v>
      </c>
      <c r="BD381" s="2" t="s">
        <v>6</v>
      </c>
      <c r="BE381" s="2" t="s">
        <v>6</v>
      </c>
      <c r="BF381" s="2" t="s">
        <v>6</v>
      </c>
      <c r="BG381" s="2" t="s">
        <v>6</v>
      </c>
      <c r="BH381" s="2">
        <v>0</v>
      </c>
      <c r="BI381" s="2">
        <v>1</v>
      </c>
      <c r="BJ381" s="2" t="s">
        <v>341</v>
      </c>
      <c r="BK381" s="2"/>
      <c r="BL381" s="2"/>
      <c r="BM381" s="2">
        <v>13001</v>
      </c>
      <c r="BN381" s="2">
        <v>0</v>
      </c>
      <c r="BO381" s="2" t="s">
        <v>6</v>
      </c>
      <c r="BP381" s="2">
        <v>0</v>
      </c>
      <c r="BQ381" s="2">
        <v>1</v>
      </c>
      <c r="BR381" s="2">
        <v>0</v>
      </c>
      <c r="BS381" s="2">
        <v>1</v>
      </c>
      <c r="BT381" s="2">
        <v>1</v>
      </c>
      <c r="BU381" s="2">
        <v>1</v>
      </c>
      <c r="BV381" s="2">
        <v>1</v>
      </c>
      <c r="BW381" s="2">
        <v>1</v>
      </c>
      <c r="BX381" s="2">
        <v>1</v>
      </c>
      <c r="BY381" s="2" t="s">
        <v>6</v>
      </c>
      <c r="BZ381" s="2">
        <v>90</v>
      </c>
      <c r="CA381" s="2">
        <v>70</v>
      </c>
      <c r="CB381" s="2" t="s">
        <v>6</v>
      </c>
      <c r="CC381" s="2"/>
      <c r="CD381" s="2"/>
      <c r="CE381" s="2">
        <v>0</v>
      </c>
      <c r="CF381" s="2">
        <v>0</v>
      </c>
      <c r="CG381" s="2">
        <v>0</v>
      </c>
      <c r="CH381" s="2"/>
      <c r="CI381" s="2"/>
      <c r="CJ381" s="2"/>
      <c r="CK381" s="2"/>
      <c r="CL381" s="2"/>
      <c r="CM381" s="2">
        <v>0</v>
      </c>
      <c r="CN381" s="2" t="s">
        <v>6</v>
      </c>
      <c r="CO381" s="2">
        <v>0</v>
      </c>
      <c r="CP381" s="2">
        <f t="shared" si="423"/>
        <v>1142</v>
      </c>
      <c r="CQ381" s="2">
        <f t="shared" si="424"/>
        <v>0</v>
      </c>
      <c r="CR381" s="2">
        <f t="shared" si="425"/>
        <v>768.54</v>
      </c>
      <c r="CS381" s="2">
        <f t="shared" si="426"/>
        <v>27.69</v>
      </c>
      <c r="CT381" s="2">
        <f t="shared" si="427"/>
        <v>2915.19</v>
      </c>
      <c r="CU381" s="2">
        <f t="shared" si="428"/>
        <v>0</v>
      </c>
      <c r="CV381" s="2">
        <f t="shared" si="429"/>
        <v>318.60000000000002</v>
      </c>
      <c r="CW381" s="2">
        <f t="shared" si="430"/>
        <v>2.73</v>
      </c>
      <c r="CX381" s="2">
        <f t="shared" si="431"/>
        <v>0</v>
      </c>
      <c r="CY381" s="2">
        <f>(((S381+(R381*IF(0,0,1)))*AT381)/100)</f>
        <v>821.7</v>
      </c>
      <c r="CZ381" s="2">
        <f>(((S381+(R381*IF(0,0,1)))*AU381)/100)</f>
        <v>639.1</v>
      </c>
      <c r="DA381" s="2"/>
      <c r="DB381" s="2"/>
      <c r="DC381" s="2" t="s">
        <v>6</v>
      </c>
      <c r="DD381" s="2" t="s">
        <v>342</v>
      </c>
      <c r="DE381" s="2" t="s">
        <v>342</v>
      </c>
      <c r="DF381" s="2" t="s">
        <v>342</v>
      </c>
      <c r="DG381" s="2" t="s">
        <v>342</v>
      </c>
      <c r="DH381" s="2" t="s">
        <v>6</v>
      </c>
      <c r="DI381" s="2" t="s">
        <v>342</v>
      </c>
      <c r="DJ381" s="2" t="s">
        <v>342</v>
      </c>
      <c r="DK381" s="2" t="s">
        <v>6</v>
      </c>
      <c r="DL381" s="2" t="s">
        <v>6</v>
      </c>
      <c r="DM381" s="2" t="s">
        <v>6</v>
      </c>
      <c r="DN381" s="2">
        <v>0</v>
      </c>
      <c r="DO381" s="2">
        <v>0</v>
      </c>
      <c r="DP381" s="2">
        <v>1</v>
      </c>
      <c r="DQ381" s="2">
        <v>1</v>
      </c>
      <c r="DR381" s="2"/>
      <c r="DS381" s="2"/>
      <c r="DT381" s="2"/>
      <c r="DU381" s="2">
        <v>1005</v>
      </c>
      <c r="DV381" s="2" t="s">
        <v>166</v>
      </c>
      <c r="DW381" s="2" t="s">
        <v>166</v>
      </c>
      <c r="DX381" s="2">
        <v>100</v>
      </c>
      <c r="DY381" s="2"/>
      <c r="DZ381" s="2" t="s">
        <v>6</v>
      </c>
      <c r="EA381" s="2" t="s">
        <v>6</v>
      </c>
      <c r="EB381" s="2" t="s">
        <v>6</v>
      </c>
      <c r="EC381" s="2" t="s">
        <v>6</v>
      </c>
      <c r="ED381" s="2"/>
      <c r="EE381" s="2">
        <v>54938608</v>
      </c>
      <c r="EF381" s="2">
        <v>1</v>
      </c>
      <c r="EG381" s="2" t="s">
        <v>25</v>
      </c>
      <c r="EH381" s="2">
        <v>0</v>
      </c>
      <c r="EI381" s="2" t="s">
        <v>6</v>
      </c>
      <c r="EJ381" s="2">
        <v>1</v>
      </c>
      <c r="EK381" s="2">
        <v>13001</v>
      </c>
      <c r="EL381" s="2" t="s">
        <v>207</v>
      </c>
      <c r="EM381" s="2" t="s">
        <v>208</v>
      </c>
      <c r="EN381" s="2"/>
      <c r="EO381" s="2" t="s">
        <v>6</v>
      </c>
      <c r="EP381" s="2"/>
      <c r="EQ381" s="2">
        <v>0</v>
      </c>
      <c r="ER381" s="2">
        <v>24266.11</v>
      </c>
      <c r="ES381" s="2">
        <v>23038.2</v>
      </c>
      <c r="ET381" s="2">
        <v>256.18</v>
      </c>
      <c r="EU381" s="2">
        <v>9.23</v>
      </c>
      <c r="EV381" s="2">
        <v>971.73</v>
      </c>
      <c r="EW381" s="2">
        <v>106.2</v>
      </c>
      <c r="EX381" s="2">
        <v>0.91</v>
      </c>
      <c r="EY381" s="2">
        <v>1</v>
      </c>
      <c r="EZ381" s="2"/>
      <c r="FA381" s="2"/>
      <c r="FB381" s="2"/>
      <c r="FC381" s="2"/>
      <c r="FD381" s="2"/>
      <c r="FE381" s="2"/>
      <c r="FF381" s="2"/>
      <c r="FG381" s="2"/>
      <c r="FH381" s="2"/>
      <c r="FI381" s="2"/>
      <c r="FJ381" s="2"/>
      <c r="FK381" s="2"/>
      <c r="FL381" s="2"/>
      <c r="FM381" s="2"/>
      <c r="FN381" s="2"/>
      <c r="FO381" s="2"/>
      <c r="FP381" s="2"/>
      <c r="FQ381" s="2">
        <v>0</v>
      </c>
      <c r="FR381" s="2">
        <f t="shared" si="432"/>
        <v>0</v>
      </c>
      <c r="FS381" s="2">
        <v>0</v>
      </c>
      <c r="FT381" s="2"/>
      <c r="FU381" s="2"/>
      <c r="FV381" s="2"/>
      <c r="FW381" s="2"/>
      <c r="FX381" s="2">
        <v>90</v>
      </c>
      <c r="FY381" s="2">
        <v>70</v>
      </c>
      <c r="FZ381" s="2"/>
      <c r="GA381" s="2" t="s">
        <v>6</v>
      </c>
      <c r="GB381" s="2"/>
      <c r="GC381" s="2"/>
      <c r="GD381" s="2">
        <v>1</v>
      </c>
      <c r="GE381" s="2"/>
      <c r="GF381" s="2">
        <v>1157023452</v>
      </c>
      <c r="GG381" s="2">
        <v>2</v>
      </c>
      <c r="GH381" s="2">
        <v>1</v>
      </c>
      <c r="GI381" s="2">
        <v>-2</v>
      </c>
      <c r="GJ381" s="2">
        <v>0</v>
      </c>
      <c r="GK381" s="2">
        <v>0</v>
      </c>
      <c r="GL381" s="2">
        <f t="shared" si="433"/>
        <v>0</v>
      </c>
      <c r="GM381" s="2">
        <f t="shared" si="434"/>
        <v>2603</v>
      </c>
      <c r="GN381" s="2">
        <f t="shared" si="435"/>
        <v>2603</v>
      </c>
      <c r="GO381" s="2">
        <f t="shared" si="436"/>
        <v>0</v>
      </c>
      <c r="GP381" s="2">
        <f t="shared" si="437"/>
        <v>0</v>
      </c>
      <c r="GQ381" s="2"/>
      <c r="GR381" s="2">
        <v>0</v>
      </c>
      <c r="GS381" s="2">
        <v>3</v>
      </c>
      <c r="GT381" s="2">
        <v>0</v>
      </c>
      <c r="GU381" s="2" t="s">
        <v>342</v>
      </c>
      <c r="GV381" s="2">
        <f>ROUND(((GT381*3)),2)</f>
        <v>0</v>
      </c>
      <c r="GW381" s="2">
        <v>1</v>
      </c>
      <c r="GX381" s="2">
        <f t="shared" si="438"/>
        <v>0</v>
      </c>
      <c r="GY381" s="2"/>
      <c r="GZ381" s="2"/>
      <c r="HA381" s="2">
        <v>0</v>
      </c>
      <c r="HB381" s="2">
        <v>0</v>
      </c>
      <c r="HC381" s="2">
        <f t="shared" si="439"/>
        <v>0</v>
      </c>
      <c r="HD381" s="2"/>
      <c r="HE381" s="2" t="s">
        <v>6</v>
      </c>
      <c r="HF381" s="2" t="s">
        <v>6</v>
      </c>
      <c r="HG381" s="2"/>
      <c r="HH381" s="2"/>
      <c r="HI381" s="2"/>
      <c r="HJ381" s="2"/>
      <c r="HK381" s="2"/>
      <c r="HL381" s="2"/>
      <c r="HM381" s="2" t="s">
        <v>6</v>
      </c>
      <c r="HN381" s="2" t="s">
        <v>6</v>
      </c>
      <c r="HO381" s="2" t="s">
        <v>6</v>
      </c>
      <c r="HP381" s="2" t="s">
        <v>6</v>
      </c>
      <c r="HQ381" s="2" t="s">
        <v>6</v>
      </c>
      <c r="HR381" s="2"/>
      <c r="HS381" s="2"/>
      <c r="HT381" s="2"/>
      <c r="HU381" s="2"/>
      <c r="HV381" s="2"/>
      <c r="HW381" s="2"/>
      <c r="HX381" s="2"/>
      <c r="HY381" s="2"/>
      <c r="HZ381" s="2"/>
      <c r="IA381" s="2"/>
      <c r="IB381" s="2"/>
      <c r="IC381" s="2"/>
      <c r="ID381" s="2"/>
      <c r="IE381" s="2"/>
      <c r="IF381" s="2">
        <v>-1</v>
      </c>
      <c r="IG381" s="2"/>
      <c r="IH381" s="2"/>
      <c r="II381" s="2"/>
      <c r="IJ381" s="2"/>
      <c r="IK381" s="2">
        <v>0</v>
      </c>
      <c r="IL381" s="2"/>
      <c r="IM381" s="2"/>
      <c r="IN381" s="2"/>
      <c r="IO381" s="2"/>
      <c r="IP381" s="2"/>
      <c r="IQ381" s="2"/>
      <c r="IR381" s="2"/>
      <c r="IS381" s="2"/>
      <c r="IT381" s="2"/>
      <c r="IU381" s="2"/>
    </row>
    <row r="382" spans="1:255" x14ac:dyDescent="0.2">
      <c r="A382">
        <v>17</v>
      </c>
      <c r="B382">
        <v>1</v>
      </c>
      <c r="C382">
        <f>ROW(SmtRes!A660)</f>
        <v>660</v>
      </c>
      <c r="D382">
        <f>ROW(EtalonRes!A752)</f>
        <v>752</v>
      </c>
      <c r="E382" t="s">
        <v>492</v>
      </c>
      <c r="F382" t="s">
        <v>339</v>
      </c>
      <c r="G382" t="s">
        <v>340</v>
      </c>
      <c r="H382" t="s">
        <v>166</v>
      </c>
      <c r="I382">
        <f>'2.Лок.смета.и.Акт'!E69</f>
        <v>0.31</v>
      </c>
      <c r="J382">
        <v>0</v>
      </c>
      <c r="K382">
        <v>0.31</v>
      </c>
      <c r="O382">
        <f t="shared" si="409"/>
        <v>26571</v>
      </c>
      <c r="P382">
        <f t="shared" si="410"/>
        <v>0</v>
      </c>
      <c r="Q382">
        <f t="shared" si="411"/>
        <v>2216</v>
      </c>
      <c r="R382">
        <f t="shared" si="412"/>
        <v>170</v>
      </c>
      <c r="S382">
        <f t="shared" si="413"/>
        <v>24355</v>
      </c>
      <c r="T382">
        <f t="shared" si="414"/>
        <v>0</v>
      </c>
      <c r="U382" t="e">
        <f t="shared" si="415"/>
        <v>#REF!</v>
      </c>
      <c r="V382">
        <f t="shared" si="416"/>
        <v>0.84629999999999994</v>
      </c>
      <c r="W382">
        <f t="shared" si="417"/>
        <v>0</v>
      </c>
      <c r="X382" t="e">
        <f t="shared" si="418"/>
        <v>#REF!</v>
      </c>
      <c r="Y382" t="e">
        <f t="shared" si="419"/>
        <v>#REF!</v>
      </c>
      <c r="AA382">
        <v>86295184</v>
      </c>
      <c r="AB382">
        <f t="shared" si="420"/>
        <v>3683.73</v>
      </c>
      <c r="AC382">
        <f>ROUND(((ES382*3)+(SUM(SmtRes!BC654:'SmtRes'!BC660)+SUM(EtalonRes!AL746:'EtalonRes'!AL752))),2)</f>
        <v>0</v>
      </c>
      <c r="AD382">
        <f>ROUND(((((ET382*3))-((EU382*3)))+AE382),2)</f>
        <v>768.54</v>
      </c>
      <c r="AE382">
        <f>ROUND(((EU382*3)),2)</f>
        <v>27.69</v>
      </c>
      <c r="AF382">
        <f>ROUND(((EV382*3)),2)</f>
        <v>2915.19</v>
      </c>
      <c r="AG382">
        <f t="shared" si="421"/>
        <v>0</v>
      </c>
      <c r="AH382" t="e">
        <f>((EW382*3))</f>
        <v>#REF!</v>
      </c>
      <c r="AI382">
        <f>((EX382*3))</f>
        <v>2.73</v>
      </c>
      <c r="AJ382">
        <f t="shared" si="422"/>
        <v>0</v>
      </c>
      <c r="AK382">
        <f>AL382+AM382+AO382</f>
        <v>24266.11</v>
      </c>
      <c r="AL382">
        <v>23038.2</v>
      </c>
      <c r="AM382" s="75">
        <f>'1.Лок.смета.и.Акт'!F714</f>
        <v>256.18</v>
      </c>
      <c r="AN382" s="75">
        <f>'1.Лок.смета.и.Акт'!F715</f>
        <v>9.23</v>
      </c>
      <c r="AO382" s="75">
        <f>'1.Лок.смета.и.Акт'!F713</f>
        <v>971.73</v>
      </c>
      <c r="AP382">
        <v>0</v>
      </c>
      <c r="AQ382" t="e">
        <f>'2.Лок.смета.и.Акт'!#REF!</f>
        <v>#REF!</v>
      </c>
      <c r="AR382">
        <v>0.91</v>
      </c>
      <c r="AS382">
        <v>0</v>
      </c>
      <c r="AT382">
        <v>86</v>
      </c>
      <c r="AU382">
        <v>60</v>
      </c>
      <c r="AV382">
        <v>1</v>
      </c>
      <c r="AW382">
        <v>1</v>
      </c>
      <c r="AZ382">
        <v>1</v>
      </c>
      <c r="BA382">
        <f>'1.Лок.смета.и.Акт'!J713</f>
        <v>26.95</v>
      </c>
      <c r="BB382">
        <f>'1.Лок.смета.и.Акт'!J714</f>
        <v>9.3000000000000007</v>
      </c>
      <c r="BC382">
        <v>7.56</v>
      </c>
      <c r="BD382" t="s">
        <v>6</v>
      </c>
      <c r="BE382" t="s">
        <v>6</v>
      </c>
      <c r="BF382" t="s">
        <v>6</v>
      </c>
      <c r="BG382" t="s">
        <v>6</v>
      </c>
      <c r="BH382">
        <v>0</v>
      </c>
      <c r="BI382">
        <v>1</v>
      </c>
      <c r="BJ382" t="s">
        <v>341</v>
      </c>
      <c r="BM382">
        <v>13001</v>
      </c>
      <c r="BN382">
        <v>0</v>
      </c>
      <c r="BO382" t="s">
        <v>339</v>
      </c>
      <c r="BP382">
        <v>1</v>
      </c>
      <c r="BQ382">
        <v>1</v>
      </c>
      <c r="BR382">
        <v>0</v>
      </c>
      <c r="BS382">
        <f>'1.Лок.смета.и.Акт'!J715</f>
        <v>19.8</v>
      </c>
      <c r="BT382">
        <v>1</v>
      </c>
      <c r="BU382">
        <v>1</v>
      </c>
      <c r="BV382">
        <v>1</v>
      </c>
      <c r="BW382">
        <v>1</v>
      </c>
      <c r="BX382">
        <v>1</v>
      </c>
      <c r="BY382" t="s">
        <v>6</v>
      </c>
      <c r="BZ382" t="e">
        <f>'2.Лок.смета.и.Акт'!#REF!</f>
        <v>#REF!</v>
      </c>
      <c r="CA382" t="e">
        <f>'2.Лок.смета.и.Акт'!#REF!</f>
        <v>#REF!</v>
      </c>
      <c r="CB382" t="s">
        <v>6</v>
      </c>
      <c r="CE382">
        <v>0</v>
      </c>
      <c r="CF382">
        <v>0</v>
      </c>
      <c r="CG382">
        <v>0</v>
      </c>
      <c r="CM382">
        <v>0</v>
      </c>
      <c r="CN382" t="s">
        <v>6</v>
      </c>
      <c r="CO382">
        <v>0</v>
      </c>
      <c r="CP382">
        <f t="shared" si="423"/>
        <v>26571</v>
      </c>
      <c r="CQ382">
        <f t="shared" si="424"/>
        <v>0</v>
      </c>
      <c r="CR382">
        <f t="shared" si="425"/>
        <v>7147.4220000000005</v>
      </c>
      <c r="CS382">
        <f t="shared" si="426"/>
        <v>548.26200000000006</v>
      </c>
      <c r="CT382">
        <f t="shared" si="427"/>
        <v>78564.370500000005</v>
      </c>
      <c r="CU382">
        <f t="shared" si="428"/>
        <v>0</v>
      </c>
      <c r="CV382" t="e">
        <f t="shared" si="429"/>
        <v>#REF!</v>
      </c>
      <c r="CW382">
        <f t="shared" si="430"/>
        <v>2.73</v>
      </c>
      <c r="CX382">
        <f t="shared" si="431"/>
        <v>0</v>
      </c>
      <c r="CY382" t="e">
        <f>(S382+R382)*(BZ382/100)</f>
        <v>#REF!</v>
      </c>
      <c r="CZ382" t="e">
        <f>(S382+R382)*(CA382/100)</f>
        <v>#REF!</v>
      </c>
      <c r="DC382" t="s">
        <v>6</v>
      </c>
      <c r="DD382" t="s">
        <v>342</v>
      </c>
      <c r="DE382" t="s">
        <v>342</v>
      </c>
      <c r="DF382" t="s">
        <v>342</v>
      </c>
      <c r="DG382" t="s">
        <v>342</v>
      </c>
      <c r="DH382" t="s">
        <v>6</v>
      </c>
      <c r="DI382" t="s">
        <v>342</v>
      </c>
      <c r="DJ382" t="s">
        <v>342</v>
      </c>
      <c r="DK382" t="s">
        <v>6</v>
      </c>
      <c r="DL382" t="s">
        <v>6</v>
      </c>
      <c r="DM382" t="s">
        <v>6</v>
      </c>
      <c r="DN382">
        <f>'1.Лок.смета.и.Акт'!E716</f>
        <v>90</v>
      </c>
      <c r="DO382">
        <f>'1.Лок.смета.и.Акт'!E717</f>
        <v>70</v>
      </c>
      <c r="DP382">
        <v>1</v>
      </c>
      <c r="DQ382">
        <v>1</v>
      </c>
      <c r="DU382">
        <v>1005</v>
      </c>
      <c r="DV382" t="s">
        <v>166</v>
      </c>
      <c r="DW382" t="str">
        <f>'2.Лок.смета.и.Акт'!D69</f>
        <v>100 м2 окрашиваемой поверхности</v>
      </c>
      <c r="DX382">
        <v>100</v>
      </c>
      <c r="DZ382" t="s">
        <v>6</v>
      </c>
      <c r="EA382" t="s">
        <v>6</v>
      </c>
      <c r="EB382" t="s">
        <v>6</v>
      </c>
      <c r="EC382" t="s">
        <v>6</v>
      </c>
      <c r="EE382">
        <v>54938608</v>
      </c>
      <c r="EF382">
        <v>1</v>
      </c>
      <c r="EG382" t="s">
        <v>25</v>
      </c>
      <c r="EH382">
        <v>0</v>
      </c>
      <c r="EI382" t="s">
        <v>6</v>
      </c>
      <c r="EJ382">
        <v>1</v>
      </c>
      <c r="EK382">
        <v>13001</v>
      </c>
      <c r="EL382" t="s">
        <v>207</v>
      </c>
      <c r="EM382" t="s">
        <v>208</v>
      </c>
      <c r="EO382" t="s">
        <v>6</v>
      </c>
      <c r="EQ382">
        <v>0</v>
      </c>
      <c r="ER382">
        <f>ES382+ET382+EV382</f>
        <v>24266.11</v>
      </c>
      <c r="ES382">
        <v>23038.2</v>
      </c>
      <c r="ET382" s="75">
        <f>'1.Лок.смета.и.Акт'!F714</f>
        <v>256.18</v>
      </c>
      <c r="EU382" s="75">
        <f>'1.Лок.смета.и.Акт'!F715</f>
        <v>9.23</v>
      </c>
      <c r="EV382" s="75">
        <f>'1.Лок.смета.и.Акт'!F713</f>
        <v>971.73</v>
      </c>
      <c r="EW382" t="e">
        <f>'2.Лок.смета.и.Акт'!#REF!</f>
        <v>#REF!</v>
      </c>
      <c r="EX382">
        <v>0.91</v>
      </c>
      <c r="EY382">
        <v>1</v>
      </c>
      <c r="FQ382">
        <v>0</v>
      </c>
      <c r="FR382">
        <f t="shared" si="432"/>
        <v>0</v>
      </c>
      <c r="FS382">
        <v>0</v>
      </c>
      <c r="FX382">
        <v>90</v>
      </c>
      <c r="FY382">
        <v>70</v>
      </c>
      <c r="GA382" t="s">
        <v>6</v>
      </c>
      <c r="GD382">
        <v>1</v>
      </c>
      <c r="GF382">
        <v>1157023452</v>
      </c>
      <c r="GG382">
        <v>2</v>
      </c>
      <c r="GH382">
        <v>1</v>
      </c>
      <c r="GI382">
        <v>2</v>
      </c>
      <c r="GJ382">
        <v>0</v>
      </c>
      <c r="GK382">
        <v>0</v>
      </c>
      <c r="GL382">
        <f t="shared" si="433"/>
        <v>0</v>
      </c>
      <c r="GM382" t="e">
        <f t="shared" si="434"/>
        <v>#REF!</v>
      </c>
      <c r="GN382" t="e">
        <f t="shared" si="435"/>
        <v>#REF!</v>
      </c>
      <c r="GO382">
        <f t="shared" si="436"/>
        <v>0</v>
      </c>
      <c r="GP382">
        <f t="shared" si="437"/>
        <v>0</v>
      </c>
      <c r="GR382">
        <v>0</v>
      </c>
      <c r="GS382">
        <v>3</v>
      </c>
      <c r="GT382">
        <v>0</v>
      </c>
      <c r="GU382" t="s">
        <v>342</v>
      </c>
      <c r="GV382">
        <f>ROUND(((GT382*3)),2)</f>
        <v>0</v>
      </c>
      <c r="GW382">
        <v>1009.3</v>
      </c>
      <c r="GX382">
        <f t="shared" si="438"/>
        <v>0</v>
      </c>
      <c r="HA382">
        <v>0</v>
      </c>
      <c r="HB382">
        <v>0</v>
      </c>
      <c r="HC382">
        <f t="shared" si="439"/>
        <v>0</v>
      </c>
      <c r="HE382" t="s">
        <v>6</v>
      </c>
      <c r="HF382" t="s">
        <v>6</v>
      </c>
      <c r="HM382" t="s">
        <v>6</v>
      </c>
      <c r="HN382" t="s">
        <v>6</v>
      </c>
      <c r="HO382" t="s">
        <v>6</v>
      </c>
      <c r="HP382" t="s">
        <v>6</v>
      </c>
      <c r="HQ382" t="s">
        <v>6</v>
      </c>
      <c r="IF382">
        <v>-1</v>
      </c>
      <c r="IK382">
        <v>0</v>
      </c>
    </row>
    <row r="383" spans="1:255" x14ac:dyDescent="0.2">
      <c r="A383" s="2">
        <v>18</v>
      </c>
      <c r="B383" s="2">
        <v>1</v>
      </c>
      <c r="C383" s="2">
        <v>653</v>
      </c>
      <c r="D383" s="2"/>
      <c r="E383" s="2" t="s">
        <v>493</v>
      </c>
      <c r="F383" s="2" t="s">
        <v>344</v>
      </c>
      <c r="G383" s="2" t="s">
        <v>345</v>
      </c>
      <c r="H383" s="2" t="s">
        <v>182</v>
      </c>
      <c r="I383" s="2">
        <f>I381*J383</f>
        <v>71.286919999999995</v>
      </c>
      <c r="J383" s="216">
        <f>'5.Ведомость_списания'!F184</f>
        <v>229.9578064516129</v>
      </c>
      <c r="K383" s="2">
        <v>229.95780600000001</v>
      </c>
      <c r="L383" s="2"/>
      <c r="M383" s="2"/>
      <c r="N383" s="2"/>
      <c r="O383" s="2">
        <f t="shared" si="409"/>
        <v>2164</v>
      </c>
      <c r="P383" s="2">
        <f t="shared" si="410"/>
        <v>2164</v>
      </c>
      <c r="Q383" s="2">
        <f t="shared" si="411"/>
        <v>0</v>
      </c>
      <c r="R383" s="2">
        <f t="shared" si="412"/>
        <v>0</v>
      </c>
      <c r="S383" s="2">
        <f t="shared" si="413"/>
        <v>0</v>
      </c>
      <c r="T383" s="2">
        <f t="shared" si="414"/>
        <v>0</v>
      </c>
      <c r="U383" s="2">
        <f t="shared" si="415"/>
        <v>0</v>
      </c>
      <c r="V383" s="2">
        <f t="shared" si="416"/>
        <v>0</v>
      </c>
      <c r="W383" s="2">
        <f t="shared" si="417"/>
        <v>1</v>
      </c>
      <c r="X383" s="2">
        <f t="shared" si="418"/>
        <v>0</v>
      </c>
      <c r="Y383" s="2">
        <f t="shared" si="419"/>
        <v>0</v>
      </c>
      <c r="Z383" s="2"/>
      <c r="AA383" s="2">
        <v>86295183</v>
      </c>
      <c r="AB383" s="2">
        <f t="shared" si="420"/>
        <v>30.36</v>
      </c>
      <c r="AC383" s="2">
        <f>ROUND((ES383),2)</f>
        <v>30.36</v>
      </c>
      <c r="AD383" s="2">
        <f>ROUND((((ET383)-(EU383))+AE383),2)</f>
        <v>0</v>
      </c>
      <c r="AE383" s="2">
        <f>ROUND((EU383),2)</f>
        <v>0</v>
      </c>
      <c r="AF383" s="2">
        <f>ROUND((EV383),2)</f>
        <v>0</v>
      </c>
      <c r="AG383" s="2">
        <f t="shared" si="421"/>
        <v>0</v>
      </c>
      <c r="AH383" s="2">
        <f>(EW383)</f>
        <v>0</v>
      </c>
      <c r="AI383" s="2">
        <f>(EX383)</f>
        <v>0</v>
      </c>
      <c r="AJ383" s="2">
        <f t="shared" si="422"/>
        <v>0.01</v>
      </c>
      <c r="AK383" s="2">
        <v>30.36</v>
      </c>
      <c r="AL383" s="110">
        <f>'1.Лок.смета.и.Акт'!F719</f>
        <v>30.36</v>
      </c>
      <c r="AM383" s="2">
        <v>0</v>
      </c>
      <c r="AN383" s="2">
        <v>0</v>
      </c>
      <c r="AO383" s="2">
        <v>0</v>
      </c>
      <c r="AP383" s="2">
        <v>0</v>
      </c>
      <c r="AQ383" s="2">
        <v>0</v>
      </c>
      <c r="AR383" s="2">
        <v>0</v>
      </c>
      <c r="AS383" s="2">
        <v>0.01</v>
      </c>
      <c r="AT383" s="2">
        <v>0</v>
      </c>
      <c r="AU383" s="2">
        <v>0</v>
      </c>
      <c r="AV383" s="2">
        <v>1</v>
      </c>
      <c r="AW383" s="2">
        <v>1</v>
      </c>
      <c r="AX383" s="2"/>
      <c r="AY383" s="2"/>
      <c r="AZ383" s="2">
        <v>1</v>
      </c>
      <c r="BA383" s="2">
        <v>1</v>
      </c>
      <c r="BB383" s="2">
        <v>1</v>
      </c>
      <c r="BC383" s="2">
        <v>1</v>
      </c>
      <c r="BD383" s="2" t="s">
        <v>6</v>
      </c>
      <c r="BE383" s="2" t="s">
        <v>6</v>
      </c>
      <c r="BF383" s="2" t="s">
        <v>6</v>
      </c>
      <c r="BG383" s="2" t="s">
        <v>6</v>
      </c>
      <c r="BH383" s="2">
        <v>3</v>
      </c>
      <c r="BI383" s="2">
        <v>1</v>
      </c>
      <c r="BJ383" s="2" t="s">
        <v>346</v>
      </c>
      <c r="BK383" s="2"/>
      <c r="BL383" s="2"/>
      <c r="BM383" s="2">
        <v>500001</v>
      </c>
      <c r="BN383" s="2">
        <v>0</v>
      </c>
      <c r="BO383" s="2" t="s">
        <v>6</v>
      </c>
      <c r="BP383" s="2">
        <v>0</v>
      </c>
      <c r="BQ383" s="2">
        <v>20</v>
      </c>
      <c r="BR383" s="2">
        <v>0</v>
      </c>
      <c r="BS383" s="2">
        <v>1</v>
      </c>
      <c r="BT383" s="2">
        <v>1</v>
      </c>
      <c r="BU383" s="2">
        <v>1</v>
      </c>
      <c r="BV383" s="2">
        <v>1</v>
      </c>
      <c r="BW383" s="2">
        <v>1</v>
      </c>
      <c r="BX383" s="2">
        <v>1</v>
      </c>
      <c r="BY383" s="2" t="s">
        <v>6</v>
      </c>
      <c r="BZ383" s="2">
        <v>0</v>
      </c>
      <c r="CA383" s="2">
        <v>0</v>
      </c>
      <c r="CB383" s="2" t="s">
        <v>6</v>
      </c>
      <c r="CC383" s="2"/>
      <c r="CD383" s="2"/>
      <c r="CE383" s="2">
        <v>0</v>
      </c>
      <c r="CF383" s="2">
        <v>0</v>
      </c>
      <c r="CG383" s="2">
        <v>0</v>
      </c>
      <c r="CH383" s="2"/>
      <c r="CI383" s="2"/>
      <c r="CJ383" s="2"/>
      <c r="CK383" s="2"/>
      <c r="CL383" s="2"/>
      <c r="CM383" s="2">
        <v>0</v>
      </c>
      <c r="CN383" s="2" t="s">
        <v>6</v>
      </c>
      <c r="CO383" s="2">
        <v>0</v>
      </c>
      <c r="CP383" s="2">
        <f t="shared" si="423"/>
        <v>2164</v>
      </c>
      <c r="CQ383" s="2">
        <f t="shared" si="424"/>
        <v>30.36</v>
      </c>
      <c r="CR383" s="2">
        <f t="shared" si="425"/>
        <v>0</v>
      </c>
      <c r="CS383" s="2">
        <f t="shared" si="426"/>
        <v>0</v>
      </c>
      <c r="CT383" s="2">
        <f t="shared" si="427"/>
        <v>0</v>
      </c>
      <c r="CU383" s="2">
        <f t="shared" si="428"/>
        <v>0</v>
      </c>
      <c r="CV383" s="2">
        <f t="shared" si="429"/>
        <v>0</v>
      </c>
      <c r="CW383" s="2">
        <f t="shared" si="430"/>
        <v>0</v>
      </c>
      <c r="CX383" s="2">
        <f t="shared" si="431"/>
        <v>0.01</v>
      </c>
      <c r="CY383" s="2">
        <f>(((S383+(R383*IF(0,0,1)))*AT383)/100)</f>
        <v>0</v>
      </c>
      <c r="CZ383" s="2">
        <f>(((S383+(R383*IF(0,0,1)))*AU383)/100)</f>
        <v>0</v>
      </c>
      <c r="DA383" s="2"/>
      <c r="DB383" s="2"/>
      <c r="DC383" s="2" t="s">
        <v>6</v>
      </c>
      <c r="DD383" s="2" t="s">
        <v>6</v>
      </c>
      <c r="DE383" s="2" t="s">
        <v>6</v>
      </c>
      <c r="DF383" s="2" t="s">
        <v>6</v>
      </c>
      <c r="DG383" s="2" t="s">
        <v>6</v>
      </c>
      <c r="DH383" s="2" t="s">
        <v>6</v>
      </c>
      <c r="DI383" s="2" t="s">
        <v>6</v>
      </c>
      <c r="DJ383" s="2" t="s">
        <v>6</v>
      </c>
      <c r="DK383" s="2" t="s">
        <v>6</v>
      </c>
      <c r="DL383" s="2" t="s">
        <v>6</v>
      </c>
      <c r="DM383" s="2" t="s">
        <v>6</v>
      </c>
      <c r="DN383" s="2">
        <v>0</v>
      </c>
      <c r="DO383" s="2">
        <v>0</v>
      </c>
      <c r="DP383" s="2">
        <v>1</v>
      </c>
      <c r="DQ383" s="2">
        <v>1</v>
      </c>
      <c r="DR383" s="2"/>
      <c r="DS383" s="2"/>
      <c r="DT383" s="2"/>
      <c r="DU383" s="2">
        <v>1009</v>
      </c>
      <c r="DV383" s="2" t="s">
        <v>182</v>
      </c>
      <c r="DW383" s="2" t="s">
        <v>182</v>
      </c>
      <c r="DX383" s="2">
        <v>1</v>
      </c>
      <c r="DY383" s="2"/>
      <c r="DZ383" s="2" t="s">
        <v>6</v>
      </c>
      <c r="EA383" s="2" t="s">
        <v>6</v>
      </c>
      <c r="EB383" s="2" t="s">
        <v>6</v>
      </c>
      <c r="EC383" s="2" t="s">
        <v>6</v>
      </c>
      <c r="ED383" s="2"/>
      <c r="EE383" s="2">
        <v>54938781</v>
      </c>
      <c r="EF383" s="2">
        <v>20</v>
      </c>
      <c r="EG383" s="2" t="s">
        <v>34</v>
      </c>
      <c r="EH383" s="2">
        <v>0</v>
      </c>
      <c r="EI383" s="2" t="s">
        <v>6</v>
      </c>
      <c r="EJ383" s="2">
        <v>1</v>
      </c>
      <c r="EK383" s="2">
        <v>500001</v>
      </c>
      <c r="EL383" s="2" t="s">
        <v>35</v>
      </c>
      <c r="EM383" s="2" t="s">
        <v>36</v>
      </c>
      <c r="EN383" s="2"/>
      <c r="EO383" s="2" t="s">
        <v>6</v>
      </c>
      <c r="EP383" s="2"/>
      <c r="EQ383" s="2">
        <v>0</v>
      </c>
      <c r="ER383" s="2">
        <v>30.36</v>
      </c>
      <c r="ES383" s="110">
        <f>'1.Лок.смета.и.Акт'!F719</f>
        <v>30.36</v>
      </c>
      <c r="ET383" s="2">
        <v>0</v>
      </c>
      <c r="EU383" s="2">
        <v>0</v>
      </c>
      <c r="EV383" s="2">
        <v>0</v>
      </c>
      <c r="EW383" s="2">
        <v>0</v>
      </c>
      <c r="EX383" s="2">
        <v>0</v>
      </c>
      <c r="EY383" s="2"/>
      <c r="EZ383" s="2"/>
      <c r="FA383" s="2"/>
      <c r="FB383" s="2"/>
      <c r="FC383" s="2"/>
      <c r="FD383" s="2"/>
      <c r="FE383" s="2"/>
      <c r="FF383" s="2"/>
      <c r="FG383" s="2"/>
      <c r="FH383" s="2"/>
      <c r="FI383" s="2"/>
      <c r="FJ383" s="2"/>
      <c r="FK383" s="2"/>
      <c r="FL383" s="2"/>
      <c r="FM383" s="2"/>
      <c r="FN383" s="2"/>
      <c r="FO383" s="2"/>
      <c r="FP383" s="2"/>
      <c r="FQ383" s="2">
        <v>0</v>
      </c>
      <c r="FR383" s="2">
        <f t="shared" si="432"/>
        <v>0</v>
      </c>
      <c r="FS383" s="2">
        <v>0</v>
      </c>
      <c r="FT383" s="2"/>
      <c r="FU383" s="2"/>
      <c r="FV383" s="2"/>
      <c r="FW383" s="2"/>
      <c r="FX383" s="2">
        <v>0</v>
      </c>
      <c r="FY383" s="2">
        <v>0</v>
      </c>
      <c r="FZ383" s="2"/>
      <c r="GA383" s="2" t="s">
        <v>6</v>
      </c>
      <c r="GB383" s="2"/>
      <c r="GC383" s="2"/>
      <c r="GD383" s="2">
        <v>1</v>
      </c>
      <c r="GE383" s="2"/>
      <c r="GF383" s="2">
        <v>-1572081851</v>
      </c>
      <c r="GG383" s="2">
        <v>2</v>
      </c>
      <c r="GH383" s="2">
        <v>1</v>
      </c>
      <c r="GI383" s="2">
        <v>-2</v>
      </c>
      <c r="GJ383" s="2">
        <v>0</v>
      </c>
      <c r="GK383" s="2">
        <v>0</v>
      </c>
      <c r="GL383" s="2">
        <f t="shared" si="433"/>
        <v>0</v>
      </c>
      <c r="GM383" s="2">
        <f t="shared" si="434"/>
        <v>2164</v>
      </c>
      <c r="GN383" s="2">
        <f t="shared" si="435"/>
        <v>2164</v>
      </c>
      <c r="GO383" s="2">
        <f t="shared" si="436"/>
        <v>0</v>
      </c>
      <c r="GP383" s="2">
        <f t="shared" si="437"/>
        <v>0</v>
      </c>
      <c r="GQ383" s="2"/>
      <c r="GR383" s="2">
        <v>0</v>
      </c>
      <c r="GS383" s="2">
        <v>3</v>
      </c>
      <c r="GT383" s="2">
        <v>0</v>
      </c>
      <c r="GU383" s="2" t="s">
        <v>6</v>
      </c>
      <c r="GV383" s="2">
        <f>ROUND((GT383),2)</f>
        <v>0</v>
      </c>
      <c r="GW383" s="2">
        <v>1</v>
      </c>
      <c r="GX383" s="2">
        <f t="shared" si="438"/>
        <v>0</v>
      </c>
      <c r="GY383" s="2"/>
      <c r="GZ383" s="2"/>
      <c r="HA383" s="2">
        <v>0</v>
      </c>
      <c r="HB383" s="2">
        <v>0</v>
      </c>
      <c r="HC383" s="2">
        <f t="shared" si="439"/>
        <v>0</v>
      </c>
      <c r="HD383" s="2"/>
      <c r="HE383" s="2" t="s">
        <v>6</v>
      </c>
      <c r="HF383" s="2" t="s">
        <v>6</v>
      </c>
      <c r="HG383" s="2"/>
      <c r="HH383" s="2"/>
      <c r="HI383" s="2"/>
      <c r="HJ383" s="2"/>
      <c r="HK383" s="2"/>
      <c r="HL383" s="2"/>
      <c r="HM383" s="2" t="s">
        <v>6</v>
      </c>
      <c r="HN383" s="2" t="s">
        <v>6</v>
      </c>
      <c r="HO383" s="2" t="s">
        <v>6</v>
      </c>
      <c r="HP383" s="2" t="s">
        <v>6</v>
      </c>
      <c r="HQ383" s="2" t="s">
        <v>6</v>
      </c>
      <c r="HR383" s="2"/>
      <c r="HS383" s="2"/>
      <c r="HT383" s="2"/>
      <c r="HU383" s="2"/>
      <c r="HV383" s="2"/>
      <c r="HW383" s="2"/>
      <c r="HX383" s="2"/>
      <c r="HY383" s="2"/>
      <c r="HZ383" s="2"/>
      <c r="IA383" s="2"/>
      <c r="IB383" s="2"/>
      <c r="IC383" s="2"/>
      <c r="ID383" s="2"/>
      <c r="IE383" s="2"/>
      <c r="IF383" s="2">
        <v>-1</v>
      </c>
      <c r="IG383" s="2"/>
      <c r="IH383" s="2"/>
      <c r="II383" s="2"/>
      <c r="IJ383" s="2"/>
      <c r="IK383" s="2">
        <v>0</v>
      </c>
      <c r="IL383" s="2"/>
      <c r="IM383" s="2"/>
      <c r="IN383" s="2"/>
      <c r="IO383" s="2"/>
      <c r="IP383" s="2"/>
      <c r="IQ383" s="2"/>
      <c r="IR383" s="2"/>
      <c r="IS383" s="2"/>
      <c r="IT383" s="2"/>
      <c r="IU383" s="2"/>
    </row>
    <row r="384" spans="1:255" x14ac:dyDescent="0.2">
      <c r="A384">
        <v>18</v>
      </c>
      <c r="B384">
        <v>1</v>
      </c>
      <c r="C384">
        <v>660</v>
      </c>
      <c r="E384" t="s">
        <v>493</v>
      </c>
      <c r="F384" t="e">
        <f>'2.Лок.смета.и.Акт'!#REF!</f>
        <v>#REF!</v>
      </c>
      <c r="G384" t="s">
        <v>345</v>
      </c>
      <c r="H384" t="s">
        <v>182</v>
      </c>
      <c r="I384">
        <f>I382*J384</f>
        <v>71.286919999999995</v>
      </c>
      <c r="J384">
        <v>229.9578064516129</v>
      </c>
      <c r="K384">
        <v>229.95780600000001</v>
      </c>
      <c r="O384">
        <f t="shared" si="409"/>
        <v>23950</v>
      </c>
      <c r="P384">
        <f t="shared" si="410"/>
        <v>23950</v>
      </c>
      <c r="Q384">
        <f t="shared" si="411"/>
        <v>0</v>
      </c>
      <c r="R384">
        <f t="shared" si="412"/>
        <v>0</v>
      </c>
      <c r="S384">
        <f t="shared" si="413"/>
        <v>0</v>
      </c>
      <c r="T384">
        <f t="shared" si="414"/>
        <v>0</v>
      </c>
      <c r="U384">
        <f t="shared" si="415"/>
        <v>0</v>
      </c>
      <c r="V384">
        <f t="shared" si="416"/>
        <v>0</v>
      </c>
      <c r="W384">
        <f t="shared" si="417"/>
        <v>1</v>
      </c>
      <c r="X384">
        <f t="shared" si="418"/>
        <v>0</v>
      </c>
      <c r="Y384">
        <f t="shared" si="419"/>
        <v>0</v>
      </c>
      <c r="AA384">
        <v>86295184</v>
      </c>
      <c r="AB384">
        <f t="shared" si="420"/>
        <v>44.44</v>
      </c>
      <c r="AC384">
        <f>ROUND((ES384),2)</f>
        <v>44.44</v>
      </c>
      <c r="AD384">
        <f>ROUND((((ET384)-(EU384))+AE384),2)</f>
        <v>0</v>
      </c>
      <c r="AE384">
        <f>ROUND((EU384),2)</f>
        <v>0</v>
      </c>
      <c r="AF384">
        <f>ROUND((EV384),2)</f>
        <v>0</v>
      </c>
      <c r="AG384">
        <f t="shared" si="421"/>
        <v>0</v>
      </c>
      <c r="AH384">
        <f>(EW384)</f>
        <v>0</v>
      </c>
      <c r="AI384">
        <f>(EX384)</f>
        <v>0</v>
      </c>
      <c r="AJ384">
        <f t="shared" si="422"/>
        <v>0.01</v>
      </c>
      <c r="AK384">
        <v>44.44</v>
      </c>
      <c r="AL384">
        <v>44.44</v>
      </c>
      <c r="AM384">
        <v>0</v>
      </c>
      <c r="AN384">
        <v>0</v>
      </c>
      <c r="AO384">
        <v>0</v>
      </c>
      <c r="AP384">
        <v>0</v>
      </c>
      <c r="AQ384">
        <v>0</v>
      </c>
      <c r="AR384">
        <v>0</v>
      </c>
      <c r="AS384">
        <v>0.01</v>
      </c>
      <c r="AT384">
        <v>0</v>
      </c>
      <c r="AU384">
        <v>0</v>
      </c>
      <c r="AV384">
        <v>1</v>
      </c>
      <c r="AW384">
        <v>1</v>
      </c>
      <c r="AZ384">
        <v>1</v>
      </c>
      <c r="BA384">
        <v>1</v>
      </c>
      <c r="BB384">
        <v>1</v>
      </c>
      <c r="BC384">
        <v>7.56</v>
      </c>
      <c r="BD384" t="s">
        <v>6</v>
      </c>
      <c r="BE384" t="s">
        <v>6</v>
      </c>
      <c r="BF384" t="s">
        <v>6</v>
      </c>
      <c r="BG384" t="s">
        <v>6</v>
      </c>
      <c r="BH384">
        <v>3</v>
      </c>
      <c r="BI384">
        <v>1</v>
      </c>
      <c r="BJ384" t="s">
        <v>346</v>
      </c>
      <c r="BM384">
        <v>500001</v>
      </c>
      <c r="BN384">
        <v>0</v>
      </c>
      <c r="BO384" t="s">
        <v>6</v>
      </c>
      <c r="BP384">
        <v>0</v>
      </c>
      <c r="BQ384">
        <v>20</v>
      </c>
      <c r="BR384">
        <v>0</v>
      </c>
      <c r="BS384">
        <v>1</v>
      </c>
      <c r="BT384">
        <v>1</v>
      </c>
      <c r="BU384">
        <v>1</v>
      </c>
      <c r="BV384">
        <v>1</v>
      </c>
      <c r="BW384">
        <v>1</v>
      </c>
      <c r="BX384">
        <v>1</v>
      </c>
      <c r="BY384" t="s">
        <v>6</v>
      </c>
      <c r="BZ384">
        <v>0</v>
      </c>
      <c r="CA384">
        <v>0</v>
      </c>
      <c r="CB384" t="s">
        <v>6</v>
      </c>
      <c r="CE384">
        <v>0</v>
      </c>
      <c r="CF384">
        <v>0</v>
      </c>
      <c r="CG384">
        <v>0</v>
      </c>
      <c r="CM384">
        <v>0</v>
      </c>
      <c r="CN384" t="s">
        <v>6</v>
      </c>
      <c r="CO384">
        <v>0</v>
      </c>
      <c r="CP384">
        <f t="shared" si="423"/>
        <v>23950</v>
      </c>
      <c r="CQ384">
        <f t="shared" si="424"/>
        <v>335.96639999999996</v>
      </c>
      <c r="CR384">
        <f t="shared" si="425"/>
        <v>0</v>
      </c>
      <c r="CS384">
        <f t="shared" si="426"/>
        <v>0</v>
      </c>
      <c r="CT384">
        <f t="shared" si="427"/>
        <v>0</v>
      </c>
      <c r="CU384">
        <f t="shared" si="428"/>
        <v>0</v>
      </c>
      <c r="CV384">
        <f t="shared" si="429"/>
        <v>0</v>
      </c>
      <c r="CW384">
        <f t="shared" si="430"/>
        <v>0</v>
      </c>
      <c r="CX384">
        <f t="shared" si="431"/>
        <v>0.01</v>
      </c>
      <c r="CY384">
        <f>(S384+R384)*(BZ384/100)</f>
        <v>0</v>
      </c>
      <c r="CZ384">
        <f>(S384+R384)*(CA384/100)</f>
        <v>0</v>
      </c>
      <c r="DC384" t="s">
        <v>6</v>
      </c>
      <c r="DD384" t="s">
        <v>6</v>
      </c>
      <c r="DE384" t="s">
        <v>6</v>
      </c>
      <c r="DF384" t="s">
        <v>6</v>
      </c>
      <c r="DG384" t="s">
        <v>6</v>
      </c>
      <c r="DH384" t="s">
        <v>6</v>
      </c>
      <c r="DI384" t="s">
        <v>6</v>
      </c>
      <c r="DJ384" t="s">
        <v>6</v>
      </c>
      <c r="DK384" t="s">
        <v>6</v>
      </c>
      <c r="DL384" t="s">
        <v>6</v>
      </c>
      <c r="DM384" t="s">
        <v>6</v>
      </c>
      <c r="DN384">
        <v>0</v>
      </c>
      <c r="DO384">
        <v>0</v>
      </c>
      <c r="DP384">
        <v>1</v>
      </c>
      <c r="DQ384">
        <v>1</v>
      </c>
      <c r="DU384">
        <v>1009</v>
      </c>
      <c r="DV384" t="s">
        <v>182</v>
      </c>
      <c r="DW384" t="e">
        <f>'2.Лок.смета.и.Акт'!#REF!</f>
        <v>#REF!</v>
      </c>
      <c r="DX384">
        <v>1</v>
      </c>
      <c r="DZ384" t="s">
        <v>6</v>
      </c>
      <c r="EA384" t="s">
        <v>6</v>
      </c>
      <c r="EB384" t="s">
        <v>6</v>
      </c>
      <c r="EC384" t="s">
        <v>6</v>
      </c>
      <c r="EE384">
        <v>54938781</v>
      </c>
      <c r="EF384">
        <v>20</v>
      </c>
      <c r="EG384" t="s">
        <v>34</v>
      </c>
      <c r="EH384">
        <v>0</v>
      </c>
      <c r="EI384" t="s">
        <v>6</v>
      </c>
      <c r="EJ384">
        <v>1</v>
      </c>
      <c r="EK384">
        <v>500001</v>
      </c>
      <c r="EL384" t="s">
        <v>35</v>
      </c>
      <c r="EM384" t="s">
        <v>36</v>
      </c>
      <c r="EO384" t="s">
        <v>6</v>
      </c>
      <c r="EQ384">
        <v>0</v>
      </c>
      <c r="ER384">
        <v>316.67</v>
      </c>
      <c r="ES384">
        <v>44.44</v>
      </c>
      <c r="ET384">
        <v>0</v>
      </c>
      <c r="EU384">
        <v>0</v>
      </c>
      <c r="EV384">
        <v>0</v>
      </c>
      <c r="EW384">
        <v>0</v>
      </c>
      <c r="EX384">
        <v>0</v>
      </c>
      <c r="EZ384">
        <v>5</v>
      </c>
      <c r="FC384">
        <v>0</v>
      </c>
      <c r="FD384">
        <v>18</v>
      </c>
      <c r="FF384">
        <v>316.67</v>
      </c>
      <c r="FQ384">
        <v>0</v>
      </c>
      <c r="FR384">
        <f t="shared" si="432"/>
        <v>0</v>
      </c>
      <c r="FS384">
        <v>0</v>
      </c>
      <c r="FX384">
        <v>0</v>
      </c>
      <c r="FY384">
        <v>0</v>
      </c>
      <c r="GA384" t="s">
        <v>347</v>
      </c>
      <c r="GD384">
        <v>1</v>
      </c>
      <c r="GF384">
        <v>-1572081851</v>
      </c>
      <c r="GG384">
        <v>2</v>
      </c>
      <c r="GH384">
        <v>3</v>
      </c>
      <c r="GI384">
        <v>5</v>
      </c>
      <c r="GJ384">
        <v>0</v>
      </c>
      <c r="GK384">
        <v>0</v>
      </c>
      <c r="GL384">
        <f t="shared" si="433"/>
        <v>0</v>
      </c>
      <c r="GM384">
        <f t="shared" si="434"/>
        <v>23950</v>
      </c>
      <c r="GN384">
        <f t="shared" si="435"/>
        <v>23950</v>
      </c>
      <c r="GO384">
        <f t="shared" si="436"/>
        <v>0</v>
      </c>
      <c r="GP384">
        <f t="shared" si="437"/>
        <v>0</v>
      </c>
      <c r="GR384">
        <v>1</v>
      </c>
      <c r="GS384">
        <v>1</v>
      </c>
      <c r="GT384">
        <v>0</v>
      </c>
      <c r="GU384" t="s">
        <v>6</v>
      </c>
      <c r="GV384">
        <f>ROUND((GT384),2)</f>
        <v>0</v>
      </c>
      <c r="GW384">
        <v>1</v>
      </c>
      <c r="GX384">
        <f t="shared" si="438"/>
        <v>0</v>
      </c>
      <c r="HA384">
        <v>0</v>
      </c>
      <c r="HB384">
        <v>0</v>
      </c>
      <c r="HC384">
        <f t="shared" si="439"/>
        <v>0</v>
      </c>
      <c r="HE384" t="s">
        <v>38</v>
      </c>
      <c r="HF384" t="s">
        <v>39</v>
      </c>
      <c r="HM384" t="s">
        <v>6</v>
      </c>
      <c r="HN384" t="s">
        <v>6</v>
      </c>
      <c r="HO384" t="s">
        <v>6</v>
      </c>
      <c r="HP384" t="s">
        <v>6</v>
      </c>
      <c r="HQ384" t="s">
        <v>6</v>
      </c>
      <c r="IF384">
        <v>-1</v>
      </c>
      <c r="IK384">
        <v>0</v>
      </c>
    </row>
    <row r="385" spans="1:240" x14ac:dyDescent="0.2">
      <c r="IF385">
        <v>-1</v>
      </c>
    </row>
    <row r="386" spans="1:240" x14ac:dyDescent="0.2">
      <c r="A386" s="3">
        <v>51</v>
      </c>
      <c r="B386" s="3">
        <f>B218</f>
        <v>1</v>
      </c>
      <c r="C386" s="3">
        <f>A218</f>
        <v>4</v>
      </c>
      <c r="D386" s="3">
        <f>ROW(A218)</f>
        <v>218</v>
      </c>
      <c r="E386" s="3"/>
      <c r="F386" s="3" t="str">
        <f>IF(F218&lt;&gt;"",F218,"")</f>
        <v>Лестница с.3-4 7-20 этажи</v>
      </c>
      <c r="G386" s="3" t="str">
        <f>IF(G218&lt;&gt;"",G218,"")</f>
        <v>Лестница с.3-4 7-20 этажи</v>
      </c>
      <c r="H386" s="3">
        <v>0</v>
      </c>
      <c r="I386" s="3"/>
      <c r="J386" s="3"/>
      <c r="K386" s="3"/>
      <c r="L386" s="3"/>
      <c r="M386" s="3"/>
      <c r="N386" s="3"/>
      <c r="O386" s="3">
        <f t="shared" ref="O386:T386" si="442">ROUND(AB386,0)</f>
        <v>221149</v>
      </c>
      <c r="P386" s="3">
        <f t="shared" si="442"/>
        <v>202987</v>
      </c>
      <c r="Q386" s="3">
        <f t="shared" si="442"/>
        <v>11974</v>
      </c>
      <c r="R386" s="3">
        <f t="shared" si="442"/>
        <v>1346</v>
      </c>
      <c r="S386" s="3">
        <f t="shared" si="442"/>
        <v>6188</v>
      </c>
      <c r="T386" s="3">
        <f t="shared" si="442"/>
        <v>0</v>
      </c>
      <c r="U386" s="3">
        <f>AH386</f>
        <v>671.84769699999981</v>
      </c>
      <c r="V386" s="3">
        <f>AI386</f>
        <v>99.433599999999984</v>
      </c>
      <c r="W386" s="3">
        <f>ROUND(AJ386,0)</f>
        <v>1</v>
      </c>
      <c r="X386" s="3">
        <f>ROUND(AK386,0)</f>
        <v>9890</v>
      </c>
      <c r="Y386" s="3">
        <f>ROUND(AL386,0)</f>
        <v>6511</v>
      </c>
      <c r="Z386" s="3"/>
      <c r="AA386" s="3"/>
      <c r="AB386" s="3">
        <f>ROUND(SUMIF(AA222:AA384,"=86295183",O222:O384),0)</f>
        <v>221149</v>
      </c>
      <c r="AC386" s="3">
        <f>ROUND(SUMIF(AA222:AA384,"=86295183",P222:P384),0)</f>
        <v>202987</v>
      </c>
      <c r="AD386" s="3">
        <f>ROUND(SUMIF(AA222:AA384,"=86295183",Q222:Q384),0)</f>
        <v>11974</v>
      </c>
      <c r="AE386" s="3">
        <f>ROUND(SUMIF(AA222:AA384,"=86295183",R222:R384),0)</f>
        <v>1346</v>
      </c>
      <c r="AF386" s="3">
        <f>ROUND(SUMIF(AA222:AA384,"=86295183",S222:S384),0)</f>
        <v>6188</v>
      </c>
      <c r="AG386" s="3">
        <f>ROUND(SUMIF(AA222:AA384,"=86295183",T222:T384),0)</f>
        <v>0</v>
      </c>
      <c r="AH386" s="3">
        <f>SUMIF(AA222:AA384,"=86295183",U222:U384)</f>
        <v>671.84769699999981</v>
      </c>
      <c r="AI386" s="3">
        <f>SUMIF(AA222:AA384,"=86295183",V222:V384)</f>
        <v>99.433599999999984</v>
      </c>
      <c r="AJ386" s="3">
        <f>ROUND(SUMIF(AA222:AA384,"=86295183",W222:W384),0)</f>
        <v>1</v>
      </c>
      <c r="AK386" s="3">
        <f>ROUND(SUMIF(AA222:AA384,"=86295183",X222:X384),0)</f>
        <v>9890</v>
      </c>
      <c r="AL386" s="3">
        <f>ROUND(SUMIF(AA222:AA384,"=86295183",Y222:Y384),0)</f>
        <v>6511</v>
      </c>
      <c r="AM386" s="3"/>
      <c r="AN386" s="3"/>
      <c r="AO386" s="3">
        <f t="shared" ref="AO386:BD386" si="443">ROUND(BX386,0)</f>
        <v>0</v>
      </c>
      <c r="AP386" s="3">
        <f t="shared" si="443"/>
        <v>0</v>
      </c>
      <c r="AQ386" s="3">
        <f t="shared" si="443"/>
        <v>0</v>
      </c>
      <c r="AR386" s="3">
        <f t="shared" si="443"/>
        <v>237550</v>
      </c>
      <c r="AS386" s="3">
        <f t="shared" si="443"/>
        <v>237550</v>
      </c>
      <c r="AT386" s="3">
        <f t="shared" si="443"/>
        <v>0</v>
      </c>
      <c r="AU386" s="3">
        <f t="shared" si="443"/>
        <v>0</v>
      </c>
      <c r="AV386" s="3">
        <f t="shared" si="443"/>
        <v>202987</v>
      </c>
      <c r="AW386" s="3">
        <f t="shared" si="443"/>
        <v>202987</v>
      </c>
      <c r="AX386" s="3">
        <f t="shared" si="443"/>
        <v>0</v>
      </c>
      <c r="AY386" s="3">
        <f t="shared" si="443"/>
        <v>202987</v>
      </c>
      <c r="AZ386" s="3">
        <f t="shared" si="443"/>
        <v>0</v>
      </c>
      <c r="BA386" s="3">
        <f t="shared" si="443"/>
        <v>0</v>
      </c>
      <c r="BB386" s="3">
        <f t="shared" si="443"/>
        <v>0</v>
      </c>
      <c r="BC386" s="3">
        <f t="shared" si="443"/>
        <v>0</v>
      </c>
      <c r="BD386" s="3">
        <f t="shared" si="443"/>
        <v>0</v>
      </c>
      <c r="BE386" s="3"/>
      <c r="BF386" s="3"/>
      <c r="BG386" s="3"/>
      <c r="BH386" s="3"/>
      <c r="BI386" s="3"/>
      <c r="BJ386" s="3"/>
      <c r="BK386" s="3"/>
      <c r="BL386" s="3"/>
      <c r="BM386" s="3"/>
      <c r="BN386" s="3"/>
      <c r="BO386" s="3"/>
      <c r="BP386" s="3"/>
      <c r="BQ386" s="3"/>
      <c r="BR386" s="3"/>
      <c r="BS386" s="3"/>
      <c r="BT386" s="3"/>
      <c r="BU386" s="3"/>
      <c r="BV386" s="3"/>
      <c r="BW386" s="3"/>
      <c r="BX386" s="3">
        <f>ROUND(SUMIF(AA222:AA384,"=86295183",FQ222:FQ384),0)</f>
        <v>0</v>
      </c>
      <c r="BY386" s="3">
        <f>ROUND(SUMIF(AA222:AA384,"=86295183",FR222:FR384),0)</f>
        <v>0</v>
      </c>
      <c r="BZ386" s="3">
        <f>ROUND(SUMIF(AA222:AA384,"=86295183",GL222:GL384),0)</f>
        <v>0</v>
      </c>
      <c r="CA386" s="3">
        <f>ROUND(SUMIF(AA222:AA384,"=86295183",GM222:GM384),0)</f>
        <v>237550</v>
      </c>
      <c r="CB386" s="3">
        <f>ROUND(SUMIF(AA222:AA384,"=86295183",GN222:GN384),0)</f>
        <v>237550</v>
      </c>
      <c r="CC386" s="3">
        <f>ROUND(SUMIF(AA222:AA384,"=86295183",GO222:GO384),0)</f>
        <v>0</v>
      </c>
      <c r="CD386" s="3">
        <f>ROUND(SUMIF(AA222:AA384,"=86295183",GP222:GP384),0)</f>
        <v>0</v>
      </c>
      <c r="CE386" s="3">
        <f>AC386-BX386</f>
        <v>202987</v>
      </c>
      <c r="CF386" s="3">
        <f>AC386-BY386</f>
        <v>202987</v>
      </c>
      <c r="CG386" s="3">
        <f>BX386-BZ386</f>
        <v>0</v>
      </c>
      <c r="CH386" s="3">
        <f>AC386-BX386-BY386+BZ386</f>
        <v>202987</v>
      </c>
      <c r="CI386" s="3">
        <f>BY386-BZ386</f>
        <v>0</v>
      </c>
      <c r="CJ386" s="3">
        <f>ROUND(SUMIF(AA222:AA384,"=86295183",GX222:GX384),0)</f>
        <v>0</v>
      </c>
      <c r="CK386" s="3">
        <f>ROUND(SUMIF(AA222:AA384,"=86295183",GY222:GY384),0)</f>
        <v>0</v>
      </c>
      <c r="CL386" s="3">
        <f>ROUND(SUMIF(AA222:AA384,"=86295183",GZ222:GZ384),0)</f>
        <v>0</v>
      </c>
      <c r="CM386" s="3">
        <f>ROUND(SUMIF(AA222:AA384,"=86295183",HD222:HD384),0)</f>
        <v>0</v>
      </c>
      <c r="CN386" s="3"/>
      <c r="CO386" s="3"/>
      <c r="CP386" s="3"/>
      <c r="CQ386" s="3"/>
      <c r="CR386" s="3"/>
      <c r="CS386" s="3"/>
      <c r="CT386" s="3"/>
      <c r="CU386" s="3"/>
      <c r="CV386" s="3"/>
      <c r="CW386" s="3"/>
      <c r="CX386" s="3"/>
      <c r="CY386" s="3"/>
      <c r="CZ386" s="3"/>
      <c r="DA386" s="3"/>
      <c r="DB386" s="3"/>
      <c r="DC386" s="3"/>
      <c r="DD386" s="3"/>
      <c r="DE386" s="3"/>
      <c r="DF386" s="3"/>
      <c r="DG386" s="4">
        <f t="shared" ref="DG386:DL386" si="444">ROUND(DT386,0)</f>
        <v>1971086</v>
      </c>
      <c r="DH386" s="4">
        <f t="shared" si="444"/>
        <v>1698937</v>
      </c>
      <c r="DI386" s="4">
        <f t="shared" si="444"/>
        <v>111357</v>
      </c>
      <c r="DJ386" s="4">
        <f t="shared" si="444"/>
        <v>26638</v>
      </c>
      <c r="DK386" s="4">
        <f t="shared" si="444"/>
        <v>160792</v>
      </c>
      <c r="DL386" s="4">
        <f t="shared" si="444"/>
        <v>0</v>
      </c>
      <c r="DM386" s="4" t="e">
        <f>DZ386</f>
        <v>#REF!</v>
      </c>
      <c r="DN386" s="4">
        <f>EA386</f>
        <v>99.433599999999984</v>
      </c>
      <c r="DO386" s="4">
        <f>ROUND(EB386,0)</f>
        <v>1</v>
      </c>
      <c r="DP386" s="4" t="e">
        <f>ROUND(EC386,0)</f>
        <v>#REF!</v>
      </c>
      <c r="DQ386" s="4" t="e">
        <f>ROUND(ED386,0)</f>
        <v>#REF!</v>
      </c>
      <c r="DR386" s="4"/>
      <c r="DS386" s="4"/>
      <c r="DT386" s="4">
        <f>ROUND(SUMIF(AA222:AA384,"=86295184",O222:O384),0)</f>
        <v>1971086</v>
      </c>
      <c r="DU386" s="4">
        <f>ROUND(SUMIF(AA222:AA384,"=86295184",P222:P384),0)</f>
        <v>1698937</v>
      </c>
      <c r="DV386" s="4">
        <f>ROUND(SUMIF(AA222:AA384,"=86295184",Q222:Q384),0)</f>
        <v>111357</v>
      </c>
      <c r="DW386" s="4">
        <f>ROUND(SUMIF(AA222:AA384,"=86295184",R222:R384),0)</f>
        <v>26638</v>
      </c>
      <c r="DX386" s="4">
        <f>ROUND(SUMIF(AA222:AA384,"=86295184",S222:S384),0)</f>
        <v>160792</v>
      </c>
      <c r="DY386" s="4">
        <f>ROUND(SUMIF(AA222:AA384,"=86295184",T222:T384),0)</f>
        <v>0</v>
      </c>
      <c r="DZ386" s="4" t="e">
        <f>SUMIF(AA222:AA384,"=86295184",U222:U384)</f>
        <v>#REF!</v>
      </c>
      <c r="EA386" s="4">
        <f>SUMIF(AA222:AA384,"=86295184",V222:V384)</f>
        <v>99.433599999999984</v>
      </c>
      <c r="EB386" s="4">
        <f>ROUND(SUMIF(AA222:AA384,"=86295184",W222:W384),0)</f>
        <v>1</v>
      </c>
      <c r="EC386" s="4" t="e">
        <f>ROUND(SUMIF(AA222:AA384,"=86295184",X222:X384),0)</f>
        <v>#REF!</v>
      </c>
      <c r="ED386" s="4" t="e">
        <f>ROUND(SUMIF(AA222:AA384,"=86295184",Y222:Y384),0)</f>
        <v>#REF!</v>
      </c>
      <c r="EE386" s="4"/>
      <c r="EF386" s="4"/>
      <c r="EG386" s="4">
        <f t="shared" ref="EG386:EV386" si="445">ROUND(FP386,0)</f>
        <v>0</v>
      </c>
      <c r="EH386" s="4">
        <f t="shared" si="445"/>
        <v>0</v>
      </c>
      <c r="EI386" s="4">
        <f t="shared" si="445"/>
        <v>0</v>
      </c>
      <c r="EJ386" s="4" t="e">
        <f t="shared" si="445"/>
        <v>#REF!</v>
      </c>
      <c r="EK386" s="4" t="e">
        <f t="shared" si="445"/>
        <v>#REF!</v>
      </c>
      <c r="EL386" s="4">
        <f t="shared" si="445"/>
        <v>0</v>
      </c>
      <c r="EM386" s="4">
        <f t="shared" si="445"/>
        <v>0</v>
      </c>
      <c r="EN386" s="4">
        <f t="shared" si="445"/>
        <v>1698937</v>
      </c>
      <c r="EO386" s="4">
        <f t="shared" si="445"/>
        <v>1698937</v>
      </c>
      <c r="EP386" s="4">
        <f t="shared" si="445"/>
        <v>0</v>
      </c>
      <c r="EQ386" s="4">
        <f t="shared" si="445"/>
        <v>1698937</v>
      </c>
      <c r="ER386" s="4">
        <f t="shared" si="445"/>
        <v>0</v>
      </c>
      <c r="ES386" s="4">
        <f t="shared" si="445"/>
        <v>0</v>
      </c>
      <c r="ET386" s="4">
        <f t="shared" si="445"/>
        <v>0</v>
      </c>
      <c r="EU386" s="4">
        <f t="shared" si="445"/>
        <v>0</v>
      </c>
      <c r="EV386" s="4">
        <f t="shared" si="445"/>
        <v>0</v>
      </c>
      <c r="EW386" s="4"/>
      <c r="EX386" s="4"/>
      <c r="EY386" s="4"/>
      <c r="EZ386" s="4"/>
      <c r="FA386" s="4"/>
      <c r="FB386" s="4"/>
      <c r="FC386" s="4"/>
      <c r="FD386" s="4"/>
      <c r="FE386" s="4"/>
      <c r="FF386" s="4"/>
      <c r="FG386" s="4"/>
      <c r="FH386" s="4"/>
      <c r="FI386" s="4"/>
      <c r="FJ386" s="4"/>
      <c r="FK386" s="4"/>
      <c r="FL386" s="4"/>
      <c r="FM386" s="4"/>
      <c r="FN386" s="4"/>
      <c r="FO386" s="4"/>
      <c r="FP386" s="4">
        <f>ROUND(SUMIF(AA222:AA384,"=86295184",FQ222:FQ384),0)</f>
        <v>0</v>
      </c>
      <c r="FQ386" s="4">
        <f>ROUND(SUMIF(AA222:AA384,"=86295184",FR222:FR384),0)</f>
        <v>0</v>
      </c>
      <c r="FR386" s="4">
        <f>ROUND(SUMIF(AA222:AA384,"=86295184",GL222:GL384),0)</f>
        <v>0</v>
      </c>
      <c r="FS386" s="4" t="e">
        <f>ROUND(SUMIF(AA222:AA384,"=86295184",GM222:GM384),0)</f>
        <v>#REF!</v>
      </c>
      <c r="FT386" s="4" t="e">
        <f>ROUND(SUMIF(AA222:AA384,"=86295184",GN222:GN384),0)</f>
        <v>#REF!</v>
      </c>
      <c r="FU386" s="4">
        <f>ROUND(SUMIF(AA222:AA384,"=86295184",GO222:GO384),0)</f>
        <v>0</v>
      </c>
      <c r="FV386" s="4">
        <f>ROUND(SUMIF(AA222:AA384,"=86295184",GP222:GP384),0)</f>
        <v>0</v>
      </c>
      <c r="FW386" s="4">
        <f>DU386-FP386</f>
        <v>1698937</v>
      </c>
      <c r="FX386" s="4">
        <f>DU386-FQ386</f>
        <v>1698937</v>
      </c>
      <c r="FY386" s="4">
        <f>FP386-FR386</f>
        <v>0</v>
      </c>
      <c r="FZ386" s="4">
        <f>DU386-FP386-FQ386+FR386</f>
        <v>1698937</v>
      </c>
      <c r="GA386" s="4">
        <f>FQ386-FR386</f>
        <v>0</v>
      </c>
      <c r="GB386" s="4">
        <f>ROUND(SUMIF(AA222:AA384,"=86295184",GX222:GX384),0)</f>
        <v>0</v>
      </c>
      <c r="GC386" s="4">
        <f>ROUND(SUMIF(AA222:AA384,"=86295184",GY222:GY384),0)</f>
        <v>0</v>
      </c>
      <c r="GD386" s="4">
        <f>ROUND(SUMIF(AA222:AA384,"=86295184",GZ222:GZ384),0)</f>
        <v>0</v>
      </c>
      <c r="GE386" s="4">
        <f>ROUND(SUMIF(AA222:AA384,"=86295184",HD222:HD384),0)</f>
        <v>0</v>
      </c>
      <c r="GF386" s="4"/>
      <c r="GG386" s="4"/>
      <c r="GH386" s="4"/>
      <c r="GI386" s="4"/>
      <c r="GJ386" s="4"/>
      <c r="GK386" s="4"/>
      <c r="GL386" s="4"/>
      <c r="GM386" s="4"/>
      <c r="GN386" s="4"/>
      <c r="GO386" s="4"/>
      <c r="GP386" s="4"/>
      <c r="GQ386" s="4"/>
      <c r="GR386" s="4"/>
      <c r="GS386" s="4"/>
      <c r="GT386" s="4"/>
      <c r="GU386" s="4"/>
      <c r="GV386" s="4"/>
      <c r="GW386" s="4"/>
      <c r="GX386" s="4">
        <v>0</v>
      </c>
      <c r="IF386">
        <v>-1</v>
      </c>
    </row>
    <row r="387" spans="1:240" x14ac:dyDescent="0.2">
      <c r="IF387">
        <v>-1</v>
      </c>
    </row>
    <row r="388" spans="1:240" x14ac:dyDescent="0.2">
      <c r="A388" s="5">
        <v>50</v>
      </c>
      <c r="B388" s="5">
        <v>0</v>
      </c>
      <c r="C388" s="5">
        <v>0</v>
      </c>
      <c r="D388" s="5">
        <v>1</v>
      </c>
      <c r="E388" s="5">
        <v>201</v>
      </c>
      <c r="F388" s="5">
        <f>ROUND(Source!O386,O388)</f>
        <v>221149</v>
      </c>
      <c r="G388" s="5" t="s">
        <v>348</v>
      </c>
      <c r="H388" s="5" t="s">
        <v>349</v>
      </c>
      <c r="I388" s="5"/>
      <c r="J388" s="5"/>
      <c r="K388" s="5">
        <v>201</v>
      </c>
      <c r="L388" s="5">
        <v>1</v>
      </c>
      <c r="M388" s="5">
        <v>3</v>
      </c>
      <c r="N388" s="5" t="s">
        <v>6</v>
      </c>
      <c r="O388" s="5">
        <v>0</v>
      </c>
      <c r="P388" s="5">
        <f>ROUND(Source!DG386,O388)</f>
        <v>1971086</v>
      </c>
      <c r="Q388" s="5"/>
      <c r="R388" s="5"/>
      <c r="S388" s="5"/>
      <c r="T388" s="5"/>
      <c r="U388" s="5"/>
      <c r="V388" s="5"/>
      <c r="W388" s="5">
        <v>221149</v>
      </c>
      <c r="X388" s="5">
        <v>1</v>
      </c>
      <c r="Y388" s="5">
        <v>221149</v>
      </c>
      <c r="Z388" s="5">
        <v>1971086</v>
      </c>
      <c r="AA388" s="5">
        <v>1</v>
      </c>
      <c r="AB388" s="5">
        <v>1971086</v>
      </c>
      <c r="IF388">
        <v>-1</v>
      </c>
    </row>
    <row r="389" spans="1:240" x14ac:dyDescent="0.2">
      <c r="A389" s="5">
        <v>50</v>
      </c>
      <c r="B389" s="5">
        <v>0</v>
      </c>
      <c r="C389" s="5">
        <v>0</v>
      </c>
      <c r="D389" s="5">
        <v>1</v>
      </c>
      <c r="E389" s="5">
        <v>202</v>
      </c>
      <c r="F389" s="5">
        <f>ROUND(Source!P386,O389)</f>
        <v>202987</v>
      </c>
      <c r="G389" s="5" t="s">
        <v>350</v>
      </c>
      <c r="H389" s="5" t="s">
        <v>351</v>
      </c>
      <c r="I389" s="5"/>
      <c r="J389" s="5"/>
      <c r="K389" s="5">
        <v>202</v>
      </c>
      <c r="L389" s="5">
        <v>2</v>
      </c>
      <c r="M389" s="5">
        <v>3</v>
      </c>
      <c r="N389" s="5" t="s">
        <v>6</v>
      </c>
      <c r="O389" s="5">
        <v>0</v>
      </c>
      <c r="P389" s="5">
        <f>ROUND(Source!DH386,O389)</f>
        <v>1698937</v>
      </c>
      <c r="Q389" s="5"/>
      <c r="R389" s="5"/>
      <c r="S389" s="5"/>
      <c r="T389" s="5"/>
      <c r="U389" s="5"/>
      <c r="V389" s="5"/>
      <c r="W389" s="5">
        <v>202987</v>
      </c>
      <c r="X389" s="5">
        <v>1</v>
      </c>
      <c r="Y389" s="5">
        <v>202987</v>
      </c>
      <c r="Z389" s="5">
        <v>1698937</v>
      </c>
      <c r="AA389" s="5">
        <v>1</v>
      </c>
      <c r="AB389" s="5">
        <v>1698937</v>
      </c>
      <c r="IF389">
        <v>-1</v>
      </c>
    </row>
    <row r="390" spans="1:240" x14ac:dyDescent="0.2">
      <c r="A390" s="5">
        <v>50</v>
      </c>
      <c r="B390" s="5">
        <v>0</v>
      </c>
      <c r="C390" s="5">
        <v>0</v>
      </c>
      <c r="D390" s="5">
        <v>1</v>
      </c>
      <c r="E390" s="5">
        <v>222</v>
      </c>
      <c r="F390" s="5">
        <f>ROUND(Source!AO386,O390)</f>
        <v>0</v>
      </c>
      <c r="G390" s="5" t="s">
        <v>352</v>
      </c>
      <c r="H390" s="5" t="s">
        <v>353</v>
      </c>
      <c r="I390" s="5"/>
      <c r="J390" s="5"/>
      <c r="K390" s="5">
        <v>222</v>
      </c>
      <c r="L390" s="5">
        <v>3</v>
      </c>
      <c r="M390" s="5">
        <v>3</v>
      </c>
      <c r="N390" s="5" t="s">
        <v>6</v>
      </c>
      <c r="O390" s="5">
        <v>0</v>
      </c>
      <c r="P390" s="5">
        <f>ROUND(Source!EG386,O390)</f>
        <v>0</v>
      </c>
      <c r="Q390" s="5"/>
      <c r="R390" s="5"/>
      <c r="S390" s="5"/>
      <c r="T390" s="5"/>
      <c r="U390" s="5"/>
      <c r="V390" s="5"/>
      <c r="W390" s="5">
        <v>0</v>
      </c>
      <c r="X390" s="5">
        <v>1</v>
      </c>
      <c r="Y390" s="5">
        <v>0</v>
      </c>
      <c r="Z390" s="5">
        <v>0</v>
      </c>
      <c r="AA390" s="5">
        <v>1</v>
      </c>
      <c r="AB390" s="5">
        <v>0</v>
      </c>
      <c r="IF390">
        <v>-1</v>
      </c>
    </row>
    <row r="391" spans="1:240" x14ac:dyDescent="0.2">
      <c r="A391" s="5">
        <v>50</v>
      </c>
      <c r="B391" s="5">
        <v>0</v>
      </c>
      <c r="C391" s="5">
        <v>0</v>
      </c>
      <c r="D391" s="5">
        <v>1</v>
      </c>
      <c r="E391" s="5">
        <v>225</v>
      </c>
      <c r="F391" s="5">
        <f>ROUND(Source!AV386,O391)</f>
        <v>202987</v>
      </c>
      <c r="G391" s="5" t="s">
        <v>354</v>
      </c>
      <c r="H391" s="5" t="s">
        <v>355</v>
      </c>
      <c r="I391" s="5"/>
      <c r="J391" s="5"/>
      <c r="K391" s="5">
        <v>225</v>
      </c>
      <c r="L391" s="5">
        <v>4</v>
      </c>
      <c r="M391" s="5">
        <v>3</v>
      </c>
      <c r="N391" s="5" t="s">
        <v>6</v>
      </c>
      <c r="O391" s="5">
        <v>0</v>
      </c>
      <c r="P391" s="5">
        <f>ROUND(Source!EN386,O391)</f>
        <v>1698937</v>
      </c>
      <c r="Q391" s="5"/>
      <c r="R391" s="5"/>
      <c r="S391" s="5"/>
      <c r="T391" s="5"/>
      <c r="U391" s="5"/>
      <c r="V391" s="5"/>
      <c r="W391" s="5">
        <v>202987</v>
      </c>
      <c r="X391" s="5">
        <v>1</v>
      </c>
      <c r="Y391" s="5">
        <v>202987</v>
      </c>
      <c r="Z391" s="5">
        <v>1698937</v>
      </c>
      <c r="AA391" s="5">
        <v>1</v>
      </c>
      <c r="AB391" s="5">
        <v>1698937</v>
      </c>
      <c r="IF391">
        <v>-1</v>
      </c>
    </row>
    <row r="392" spans="1:240" x14ac:dyDescent="0.2">
      <c r="A392" s="5">
        <v>50</v>
      </c>
      <c r="B392" s="5">
        <v>0</v>
      </c>
      <c r="C392" s="5">
        <v>0</v>
      </c>
      <c r="D392" s="5">
        <v>1</v>
      </c>
      <c r="E392" s="5">
        <v>226</v>
      </c>
      <c r="F392" s="5">
        <f>ROUND(Source!AW386,O392)</f>
        <v>202987</v>
      </c>
      <c r="G392" s="5" t="s">
        <v>356</v>
      </c>
      <c r="H392" s="5" t="s">
        <v>357</v>
      </c>
      <c r="I392" s="5"/>
      <c r="J392" s="5"/>
      <c r="K392" s="5">
        <v>226</v>
      </c>
      <c r="L392" s="5">
        <v>5</v>
      </c>
      <c r="M392" s="5">
        <v>3</v>
      </c>
      <c r="N392" s="5" t="s">
        <v>6</v>
      </c>
      <c r="O392" s="5">
        <v>0</v>
      </c>
      <c r="P392" s="5">
        <f>ROUND(Source!EO386,O392)</f>
        <v>1698937</v>
      </c>
      <c r="Q392" s="5"/>
      <c r="R392" s="5"/>
      <c r="S392" s="5"/>
      <c r="T392" s="5"/>
      <c r="U392" s="5"/>
      <c r="V392" s="5"/>
      <c r="W392" s="5">
        <v>202987</v>
      </c>
      <c r="X392" s="5">
        <v>1</v>
      </c>
      <c r="Y392" s="5">
        <v>202987</v>
      </c>
      <c r="Z392" s="5">
        <v>1698937</v>
      </c>
      <c r="AA392" s="5">
        <v>1</v>
      </c>
      <c r="AB392" s="5">
        <v>1698937</v>
      </c>
      <c r="IF392">
        <v>-1</v>
      </c>
    </row>
    <row r="393" spans="1:240" x14ac:dyDescent="0.2">
      <c r="A393" s="5">
        <v>50</v>
      </c>
      <c r="B393" s="5">
        <v>0</v>
      </c>
      <c r="C393" s="5">
        <v>0</v>
      </c>
      <c r="D393" s="5">
        <v>1</v>
      </c>
      <c r="E393" s="5">
        <v>227</v>
      </c>
      <c r="F393" s="5">
        <f>ROUND(Source!AX386,O393)</f>
        <v>0</v>
      </c>
      <c r="G393" s="5" t="s">
        <v>358</v>
      </c>
      <c r="H393" s="5" t="s">
        <v>359</v>
      </c>
      <c r="I393" s="5"/>
      <c r="J393" s="5"/>
      <c r="K393" s="5">
        <v>227</v>
      </c>
      <c r="L393" s="5">
        <v>6</v>
      </c>
      <c r="M393" s="5">
        <v>3</v>
      </c>
      <c r="N393" s="5" t="s">
        <v>6</v>
      </c>
      <c r="O393" s="5">
        <v>0</v>
      </c>
      <c r="P393" s="5">
        <f>ROUND(Source!EP386,O393)</f>
        <v>0</v>
      </c>
      <c r="Q393" s="5"/>
      <c r="R393" s="5"/>
      <c r="S393" s="5"/>
      <c r="T393" s="5"/>
      <c r="U393" s="5"/>
      <c r="V393" s="5"/>
      <c r="W393" s="5">
        <v>0</v>
      </c>
      <c r="X393" s="5">
        <v>1</v>
      </c>
      <c r="Y393" s="5">
        <v>0</v>
      </c>
      <c r="Z393" s="5">
        <v>0</v>
      </c>
      <c r="AA393" s="5">
        <v>1</v>
      </c>
      <c r="AB393" s="5">
        <v>0</v>
      </c>
      <c r="IF393">
        <v>-1</v>
      </c>
    </row>
    <row r="394" spans="1:240" x14ac:dyDescent="0.2">
      <c r="A394" s="5">
        <v>50</v>
      </c>
      <c r="B394" s="5">
        <v>0</v>
      </c>
      <c r="C394" s="5">
        <v>0</v>
      </c>
      <c r="D394" s="5">
        <v>1</v>
      </c>
      <c r="E394" s="5">
        <v>228</v>
      </c>
      <c r="F394" s="5">
        <f>ROUND(Source!AY386,O394)</f>
        <v>202987</v>
      </c>
      <c r="G394" s="5" t="s">
        <v>360</v>
      </c>
      <c r="H394" s="5" t="s">
        <v>361</v>
      </c>
      <c r="I394" s="5"/>
      <c r="J394" s="5"/>
      <c r="K394" s="5">
        <v>228</v>
      </c>
      <c r="L394" s="5">
        <v>7</v>
      </c>
      <c r="M394" s="5">
        <v>3</v>
      </c>
      <c r="N394" s="5" t="s">
        <v>6</v>
      </c>
      <c r="O394" s="5">
        <v>0</v>
      </c>
      <c r="P394" s="5">
        <f>ROUND(Source!EQ386,O394)</f>
        <v>1698937</v>
      </c>
      <c r="Q394" s="5"/>
      <c r="R394" s="5"/>
      <c r="S394" s="5"/>
      <c r="T394" s="5"/>
      <c r="U394" s="5"/>
      <c r="V394" s="5"/>
      <c r="W394" s="5">
        <v>202987</v>
      </c>
      <c r="X394" s="5">
        <v>1</v>
      </c>
      <c r="Y394" s="5">
        <v>202987</v>
      </c>
      <c r="Z394" s="5">
        <v>1698937</v>
      </c>
      <c r="AA394" s="5">
        <v>1</v>
      </c>
      <c r="AB394" s="5">
        <v>1698937</v>
      </c>
      <c r="IF394">
        <v>-1</v>
      </c>
    </row>
    <row r="395" spans="1:240" x14ac:dyDescent="0.2">
      <c r="A395" s="5">
        <v>50</v>
      </c>
      <c r="B395" s="5">
        <v>0</v>
      </c>
      <c r="C395" s="5">
        <v>0</v>
      </c>
      <c r="D395" s="5">
        <v>1</v>
      </c>
      <c r="E395" s="5">
        <v>216</v>
      </c>
      <c r="F395" s="5">
        <f>ROUND(Source!AP386,O395)</f>
        <v>0</v>
      </c>
      <c r="G395" s="5" t="s">
        <v>362</v>
      </c>
      <c r="H395" s="5" t="s">
        <v>363</v>
      </c>
      <c r="I395" s="5"/>
      <c r="J395" s="5"/>
      <c r="K395" s="5">
        <v>216</v>
      </c>
      <c r="L395" s="5">
        <v>8</v>
      </c>
      <c r="M395" s="5">
        <v>3</v>
      </c>
      <c r="N395" s="5" t="s">
        <v>6</v>
      </c>
      <c r="O395" s="5">
        <v>0</v>
      </c>
      <c r="P395" s="5">
        <f>ROUND(Source!EH386,O395)</f>
        <v>0</v>
      </c>
      <c r="Q395" s="5"/>
      <c r="R395" s="5"/>
      <c r="S395" s="5"/>
      <c r="T395" s="5"/>
      <c r="U395" s="5"/>
      <c r="V395" s="5"/>
      <c r="W395" s="5">
        <v>0</v>
      </c>
      <c r="X395" s="5">
        <v>1</v>
      </c>
      <c r="Y395" s="5">
        <v>0</v>
      </c>
      <c r="Z395" s="5">
        <v>0</v>
      </c>
      <c r="AA395" s="5">
        <v>1</v>
      </c>
      <c r="AB395" s="5">
        <v>0</v>
      </c>
      <c r="IF395">
        <v>-1</v>
      </c>
    </row>
    <row r="396" spans="1:240" x14ac:dyDescent="0.2">
      <c r="A396" s="5">
        <v>50</v>
      </c>
      <c r="B396" s="5">
        <v>0</v>
      </c>
      <c r="C396" s="5">
        <v>0</v>
      </c>
      <c r="D396" s="5">
        <v>1</v>
      </c>
      <c r="E396" s="5">
        <v>223</v>
      </c>
      <c r="F396" s="5">
        <f>ROUND(Source!AQ386,O396)</f>
        <v>0</v>
      </c>
      <c r="G396" s="5" t="s">
        <v>364</v>
      </c>
      <c r="H396" s="5" t="s">
        <v>365</v>
      </c>
      <c r="I396" s="5"/>
      <c r="J396" s="5"/>
      <c r="K396" s="5">
        <v>223</v>
      </c>
      <c r="L396" s="5">
        <v>9</v>
      </c>
      <c r="M396" s="5">
        <v>3</v>
      </c>
      <c r="N396" s="5" t="s">
        <v>6</v>
      </c>
      <c r="O396" s="5">
        <v>0</v>
      </c>
      <c r="P396" s="5">
        <f>ROUND(Source!EI386,O396)</f>
        <v>0</v>
      </c>
      <c r="Q396" s="5"/>
      <c r="R396" s="5"/>
      <c r="S396" s="5"/>
      <c r="T396" s="5"/>
      <c r="U396" s="5"/>
      <c r="V396" s="5"/>
      <c r="W396" s="5">
        <v>0</v>
      </c>
      <c r="X396" s="5">
        <v>1</v>
      </c>
      <c r="Y396" s="5">
        <v>0</v>
      </c>
      <c r="Z396" s="5">
        <v>0</v>
      </c>
      <c r="AA396" s="5">
        <v>1</v>
      </c>
      <c r="AB396" s="5">
        <v>0</v>
      </c>
      <c r="IF396">
        <v>-1</v>
      </c>
    </row>
    <row r="397" spans="1:240" x14ac:dyDescent="0.2">
      <c r="A397" s="5">
        <v>50</v>
      </c>
      <c r="B397" s="5">
        <v>0</v>
      </c>
      <c r="C397" s="5">
        <v>0</v>
      </c>
      <c r="D397" s="5">
        <v>1</v>
      </c>
      <c r="E397" s="5">
        <v>229</v>
      </c>
      <c r="F397" s="5">
        <f>ROUND(Source!AZ386,O397)</f>
        <v>0</v>
      </c>
      <c r="G397" s="5" t="s">
        <v>366</v>
      </c>
      <c r="H397" s="5" t="s">
        <v>367</v>
      </c>
      <c r="I397" s="5"/>
      <c r="J397" s="5"/>
      <c r="K397" s="5">
        <v>229</v>
      </c>
      <c r="L397" s="5">
        <v>10</v>
      </c>
      <c r="M397" s="5">
        <v>3</v>
      </c>
      <c r="N397" s="5" t="s">
        <v>6</v>
      </c>
      <c r="O397" s="5">
        <v>0</v>
      </c>
      <c r="P397" s="5">
        <f>ROUND(Source!ER386,O397)</f>
        <v>0</v>
      </c>
      <c r="Q397" s="5"/>
      <c r="R397" s="5"/>
      <c r="S397" s="5"/>
      <c r="T397" s="5"/>
      <c r="U397" s="5"/>
      <c r="V397" s="5"/>
      <c r="W397" s="5">
        <v>0</v>
      </c>
      <c r="X397" s="5">
        <v>1</v>
      </c>
      <c r="Y397" s="5">
        <v>0</v>
      </c>
      <c r="Z397" s="5">
        <v>0</v>
      </c>
      <c r="AA397" s="5">
        <v>1</v>
      </c>
      <c r="AB397" s="5">
        <v>0</v>
      </c>
      <c r="IF397">
        <v>-1</v>
      </c>
    </row>
    <row r="398" spans="1:240" x14ac:dyDescent="0.2">
      <c r="A398" s="5">
        <v>50</v>
      </c>
      <c r="B398" s="5">
        <v>0</v>
      </c>
      <c r="C398" s="5">
        <v>0</v>
      </c>
      <c r="D398" s="5">
        <v>1</v>
      </c>
      <c r="E398" s="5">
        <v>203</v>
      </c>
      <c r="F398" s="5">
        <f>ROUND(Source!Q386,O398)</f>
        <v>11974</v>
      </c>
      <c r="G398" s="5" t="s">
        <v>368</v>
      </c>
      <c r="H398" s="5" t="s">
        <v>369</v>
      </c>
      <c r="I398" s="5"/>
      <c r="J398" s="5"/>
      <c r="K398" s="5">
        <v>203</v>
      </c>
      <c r="L398" s="5">
        <v>11</v>
      </c>
      <c r="M398" s="5">
        <v>3</v>
      </c>
      <c r="N398" s="5" t="s">
        <v>6</v>
      </c>
      <c r="O398" s="5">
        <v>0</v>
      </c>
      <c r="P398" s="5">
        <f>ROUND(Source!DI386,O398)</f>
        <v>111357</v>
      </c>
      <c r="Q398" s="5"/>
      <c r="R398" s="5"/>
      <c r="S398" s="5"/>
      <c r="T398" s="5"/>
      <c r="U398" s="5"/>
      <c r="V398" s="5"/>
      <c r="W398" s="5">
        <v>11974</v>
      </c>
      <c r="X398" s="5">
        <v>1</v>
      </c>
      <c r="Y398" s="5">
        <v>11974</v>
      </c>
      <c r="Z398" s="5">
        <v>111357</v>
      </c>
      <c r="AA398" s="5">
        <v>1</v>
      </c>
      <c r="AB398" s="5">
        <v>111357</v>
      </c>
      <c r="IF398">
        <v>-1</v>
      </c>
    </row>
    <row r="399" spans="1:240" x14ac:dyDescent="0.2">
      <c r="A399" s="5">
        <v>50</v>
      </c>
      <c r="B399" s="5">
        <v>0</v>
      </c>
      <c r="C399" s="5">
        <v>0</v>
      </c>
      <c r="D399" s="5">
        <v>1</v>
      </c>
      <c r="E399" s="5">
        <v>231</v>
      </c>
      <c r="F399" s="5">
        <f>ROUND(Source!BB386,O399)</f>
        <v>0</v>
      </c>
      <c r="G399" s="5" t="s">
        <v>370</v>
      </c>
      <c r="H399" s="5" t="s">
        <v>371</v>
      </c>
      <c r="I399" s="5"/>
      <c r="J399" s="5"/>
      <c r="K399" s="5">
        <v>231</v>
      </c>
      <c r="L399" s="5">
        <v>12</v>
      </c>
      <c r="M399" s="5">
        <v>3</v>
      </c>
      <c r="N399" s="5" t="s">
        <v>6</v>
      </c>
      <c r="O399" s="5">
        <v>0</v>
      </c>
      <c r="P399" s="5">
        <f>ROUND(Source!ET386,O399)</f>
        <v>0</v>
      </c>
      <c r="Q399" s="5"/>
      <c r="R399" s="5"/>
      <c r="S399" s="5"/>
      <c r="T399" s="5"/>
      <c r="U399" s="5"/>
      <c r="V399" s="5"/>
      <c r="W399" s="5">
        <v>0</v>
      </c>
      <c r="X399" s="5">
        <v>1</v>
      </c>
      <c r="Y399" s="5">
        <v>0</v>
      </c>
      <c r="Z399" s="5">
        <v>0</v>
      </c>
      <c r="AA399" s="5">
        <v>1</v>
      </c>
      <c r="AB399" s="5">
        <v>0</v>
      </c>
      <c r="IF399">
        <v>-1</v>
      </c>
    </row>
    <row r="400" spans="1:240" x14ac:dyDescent="0.2">
      <c r="A400" s="5">
        <v>50</v>
      </c>
      <c r="B400" s="5">
        <v>0</v>
      </c>
      <c r="C400" s="5">
        <v>0</v>
      </c>
      <c r="D400" s="5">
        <v>1</v>
      </c>
      <c r="E400" s="5">
        <v>204</v>
      </c>
      <c r="F400" s="5">
        <f>ROUND(Source!R386,O400)</f>
        <v>1346</v>
      </c>
      <c r="G400" s="5" t="s">
        <v>372</v>
      </c>
      <c r="H400" s="5" t="s">
        <v>373</v>
      </c>
      <c r="I400" s="5"/>
      <c r="J400" s="5"/>
      <c r="K400" s="5">
        <v>204</v>
      </c>
      <c r="L400" s="5">
        <v>13</v>
      </c>
      <c r="M400" s="5">
        <v>3</v>
      </c>
      <c r="N400" s="5" t="s">
        <v>6</v>
      </c>
      <c r="O400" s="5">
        <v>0</v>
      </c>
      <c r="P400" s="5">
        <f>ROUND(Source!DJ386,O400)</f>
        <v>26638</v>
      </c>
      <c r="Q400" s="5"/>
      <c r="R400" s="5"/>
      <c r="S400" s="5"/>
      <c r="T400" s="5"/>
      <c r="U400" s="5"/>
      <c r="V400" s="5"/>
      <c r="W400" s="5">
        <v>1346</v>
      </c>
      <c r="X400" s="5">
        <v>1</v>
      </c>
      <c r="Y400" s="5">
        <v>1346</v>
      </c>
      <c r="Z400" s="5">
        <v>26638</v>
      </c>
      <c r="AA400" s="5">
        <v>1</v>
      </c>
      <c r="AB400" s="5">
        <v>26638</v>
      </c>
      <c r="IF400">
        <v>-1</v>
      </c>
    </row>
    <row r="401" spans="1:240" x14ac:dyDescent="0.2">
      <c r="A401" s="5">
        <v>50</v>
      </c>
      <c r="B401" s="5">
        <v>0</v>
      </c>
      <c r="C401" s="5">
        <v>0</v>
      </c>
      <c r="D401" s="5">
        <v>1</v>
      </c>
      <c r="E401" s="5">
        <v>205</v>
      </c>
      <c r="F401" s="5">
        <f>ROUND(Source!S386,O401)</f>
        <v>6188</v>
      </c>
      <c r="G401" s="5" t="s">
        <v>374</v>
      </c>
      <c r="H401" s="5" t="s">
        <v>375</v>
      </c>
      <c r="I401" s="5"/>
      <c r="J401" s="5"/>
      <c r="K401" s="5">
        <v>205</v>
      </c>
      <c r="L401" s="5">
        <v>14</v>
      </c>
      <c r="M401" s="5">
        <v>3</v>
      </c>
      <c r="N401" s="5" t="s">
        <v>6</v>
      </c>
      <c r="O401" s="5">
        <v>0</v>
      </c>
      <c r="P401" s="5">
        <f>ROUND(Source!DK386,O401)</f>
        <v>160792</v>
      </c>
      <c r="Q401" s="5"/>
      <c r="R401" s="5"/>
      <c r="S401" s="5"/>
      <c r="T401" s="5"/>
      <c r="U401" s="5"/>
      <c r="V401" s="5"/>
      <c r="W401" s="5">
        <v>6188</v>
      </c>
      <c r="X401" s="5">
        <v>1</v>
      </c>
      <c r="Y401" s="5">
        <v>6188</v>
      </c>
      <c r="Z401" s="5">
        <v>160792</v>
      </c>
      <c r="AA401" s="5">
        <v>1</v>
      </c>
      <c r="AB401" s="5">
        <v>160792</v>
      </c>
      <c r="IF401">
        <v>-1</v>
      </c>
    </row>
    <row r="402" spans="1:240" x14ac:dyDescent="0.2">
      <c r="A402" s="5">
        <v>50</v>
      </c>
      <c r="B402" s="5">
        <v>0</v>
      </c>
      <c r="C402" s="5">
        <v>0</v>
      </c>
      <c r="D402" s="5">
        <v>1</v>
      </c>
      <c r="E402" s="5">
        <v>232</v>
      </c>
      <c r="F402" s="5">
        <f>ROUND(Source!BC386,O402)</f>
        <v>0</v>
      </c>
      <c r="G402" s="5" t="s">
        <v>376</v>
      </c>
      <c r="H402" s="5" t="s">
        <v>377</v>
      </c>
      <c r="I402" s="5"/>
      <c r="J402" s="5"/>
      <c r="K402" s="5">
        <v>232</v>
      </c>
      <c r="L402" s="5">
        <v>15</v>
      </c>
      <c r="M402" s="5">
        <v>3</v>
      </c>
      <c r="N402" s="5" t="s">
        <v>6</v>
      </c>
      <c r="O402" s="5">
        <v>0</v>
      </c>
      <c r="P402" s="5">
        <f>ROUND(Source!EU386,O402)</f>
        <v>0</v>
      </c>
      <c r="Q402" s="5"/>
      <c r="R402" s="5"/>
      <c r="S402" s="5"/>
      <c r="T402" s="5"/>
      <c r="U402" s="5"/>
      <c r="V402" s="5"/>
      <c r="W402" s="5">
        <v>0</v>
      </c>
      <c r="X402" s="5">
        <v>1</v>
      </c>
      <c r="Y402" s="5">
        <v>0</v>
      </c>
      <c r="Z402" s="5">
        <v>0</v>
      </c>
      <c r="AA402" s="5">
        <v>1</v>
      </c>
      <c r="AB402" s="5">
        <v>0</v>
      </c>
      <c r="IF402">
        <v>-1</v>
      </c>
    </row>
    <row r="403" spans="1:240" x14ac:dyDescent="0.2">
      <c r="A403" s="5">
        <v>50</v>
      </c>
      <c r="B403" s="5">
        <v>0</v>
      </c>
      <c r="C403" s="5">
        <v>0</v>
      </c>
      <c r="D403" s="5">
        <v>1</v>
      </c>
      <c r="E403" s="5">
        <v>214</v>
      </c>
      <c r="F403" s="5">
        <f>ROUND(Source!AS386,O403)</f>
        <v>237550</v>
      </c>
      <c r="G403" s="5" t="s">
        <v>378</v>
      </c>
      <c r="H403" s="5" t="s">
        <v>379</v>
      </c>
      <c r="I403" s="5"/>
      <c r="J403" s="5"/>
      <c r="K403" s="5">
        <v>214</v>
      </c>
      <c r="L403" s="5">
        <v>16</v>
      </c>
      <c r="M403" s="5">
        <v>3</v>
      </c>
      <c r="N403" s="5" t="s">
        <v>6</v>
      </c>
      <c r="O403" s="5">
        <v>0</v>
      </c>
      <c r="P403" s="5" t="e">
        <f>ROUND(Source!EK386,O403)</f>
        <v>#REF!</v>
      </c>
      <c r="Q403" s="5"/>
      <c r="R403" s="5"/>
      <c r="S403" s="5"/>
      <c r="T403" s="5"/>
      <c r="U403" s="5"/>
      <c r="V403" s="5"/>
      <c r="W403" s="5">
        <v>237550</v>
      </c>
      <c r="X403" s="5">
        <v>1</v>
      </c>
      <c r="Y403" s="5">
        <v>237550</v>
      </c>
      <c r="Z403" s="5">
        <v>2340247</v>
      </c>
      <c r="AA403" s="5">
        <v>1</v>
      </c>
      <c r="AB403" s="5">
        <v>2340247</v>
      </c>
      <c r="IF403">
        <v>-1</v>
      </c>
    </row>
    <row r="404" spans="1:240" x14ac:dyDescent="0.2">
      <c r="A404" s="5">
        <v>50</v>
      </c>
      <c r="B404" s="5">
        <v>0</v>
      </c>
      <c r="C404" s="5">
        <v>0</v>
      </c>
      <c r="D404" s="5">
        <v>1</v>
      </c>
      <c r="E404" s="5">
        <v>215</v>
      </c>
      <c r="F404" s="5">
        <f>ROUND(Source!AT386,O404)</f>
        <v>0</v>
      </c>
      <c r="G404" s="5" t="s">
        <v>380</v>
      </c>
      <c r="H404" s="5" t="s">
        <v>381</v>
      </c>
      <c r="I404" s="5"/>
      <c r="J404" s="5"/>
      <c r="K404" s="5">
        <v>215</v>
      </c>
      <c r="L404" s="5">
        <v>17</v>
      </c>
      <c r="M404" s="5">
        <v>3</v>
      </c>
      <c r="N404" s="5" t="s">
        <v>6</v>
      </c>
      <c r="O404" s="5">
        <v>0</v>
      </c>
      <c r="P404" s="5">
        <f>ROUND(Source!EL386,O404)</f>
        <v>0</v>
      </c>
      <c r="Q404" s="5"/>
      <c r="R404" s="5"/>
      <c r="S404" s="5"/>
      <c r="T404" s="5"/>
      <c r="U404" s="5"/>
      <c r="V404" s="5"/>
      <c r="W404" s="5">
        <v>0</v>
      </c>
      <c r="X404" s="5">
        <v>1</v>
      </c>
      <c r="Y404" s="5">
        <v>0</v>
      </c>
      <c r="Z404" s="5">
        <v>0</v>
      </c>
      <c r="AA404" s="5">
        <v>1</v>
      </c>
      <c r="AB404" s="5">
        <v>0</v>
      </c>
      <c r="IF404">
        <v>-1</v>
      </c>
    </row>
    <row r="405" spans="1:240" x14ac:dyDescent="0.2">
      <c r="A405" s="5">
        <v>50</v>
      </c>
      <c r="B405" s="5">
        <v>0</v>
      </c>
      <c r="C405" s="5">
        <v>0</v>
      </c>
      <c r="D405" s="5">
        <v>1</v>
      </c>
      <c r="E405" s="5">
        <v>217</v>
      </c>
      <c r="F405" s="5">
        <f>ROUND(Source!AU386,O405)</f>
        <v>0</v>
      </c>
      <c r="G405" s="5" t="s">
        <v>382</v>
      </c>
      <c r="H405" s="5" t="s">
        <v>383</v>
      </c>
      <c r="I405" s="5"/>
      <c r="J405" s="5"/>
      <c r="K405" s="5">
        <v>217</v>
      </c>
      <c r="L405" s="5">
        <v>18</v>
      </c>
      <c r="M405" s="5">
        <v>3</v>
      </c>
      <c r="N405" s="5" t="s">
        <v>6</v>
      </c>
      <c r="O405" s="5">
        <v>0</v>
      </c>
      <c r="P405" s="5">
        <f>ROUND(Source!EM386,O405)</f>
        <v>0</v>
      </c>
      <c r="Q405" s="5"/>
      <c r="R405" s="5"/>
      <c r="S405" s="5"/>
      <c r="T405" s="5"/>
      <c r="U405" s="5"/>
      <c r="V405" s="5"/>
      <c r="W405" s="5">
        <v>0</v>
      </c>
      <c r="X405" s="5">
        <v>1</v>
      </c>
      <c r="Y405" s="5">
        <v>0</v>
      </c>
      <c r="Z405" s="5">
        <v>0</v>
      </c>
      <c r="AA405" s="5">
        <v>1</v>
      </c>
      <c r="AB405" s="5">
        <v>0</v>
      </c>
      <c r="IF405">
        <v>-1</v>
      </c>
    </row>
    <row r="406" spans="1:240" x14ac:dyDescent="0.2">
      <c r="A406" s="5">
        <v>50</v>
      </c>
      <c r="B406" s="5">
        <v>0</v>
      </c>
      <c r="C406" s="5">
        <v>0</v>
      </c>
      <c r="D406" s="5">
        <v>1</v>
      </c>
      <c r="E406" s="5">
        <v>230</v>
      </c>
      <c r="F406" s="5">
        <f>ROUND(Source!BA386,O406)</f>
        <v>0</v>
      </c>
      <c r="G406" s="5" t="s">
        <v>384</v>
      </c>
      <c r="H406" s="5" t="s">
        <v>385</v>
      </c>
      <c r="I406" s="5"/>
      <c r="J406" s="5"/>
      <c r="K406" s="5">
        <v>230</v>
      </c>
      <c r="L406" s="5">
        <v>19</v>
      </c>
      <c r="M406" s="5">
        <v>3</v>
      </c>
      <c r="N406" s="5" t="s">
        <v>6</v>
      </c>
      <c r="O406" s="5">
        <v>0</v>
      </c>
      <c r="P406" s="5">
        <f>ROUND(Source!ES386,O406)</f>
        <v>0</v>
      </c>
      <c r="Q406" s="5"/>
      <c r="R406" s="5"/>
      <c r="S406" s="5"/>
      <c r="T406" s="5"/>
      <c r="U406" s="5"/>
      <c r="V406" s="5"/>
      <c r="W406" s="5">
        <v>0</v>
      </c>
      <c r="X406" s="5">
        <v>1</v>
      </c>
      <c r="Y406" s="5">
        <v>0</v>
      </c>
      <c r="Z406" s="5">
        <v>0</v>
      </c>
      <c r="AA406" s="5">
        <v>1</v>
      </c>
      <c r="AB406" s="5">
        <v>0</v>
      </c>
      <c r="IF406">
        <v>-1</v>
      </c>
    </row>
    <row r="407" spans="1:240" x14ac:dyDescent="0.2">
      <c r="A407" s="5">
        <v>50</v>
      </c>
      <c r="B407" s="5">
        <v>0</v>
      </c>
      <c r="C407" s="5">
        <v>0</v>
      </c>
      <c r="D407" s="5">
        <v>1</v>
      </c>
      <c r="E407" s="5">
        <v>206</v>
      </c>
      <c r="F407" s="5">
        <f>ROUND(Source!T386,O407)</f>
        <v>0</v>
      </c>
      <c r="G407" s="5" t="s">
        <v>386</v>
      </c>
      <c r="H407" s="5" t="s">
        <v>387</v>
      </c>
      <c r="I407" s="5"/>
      <c r="J407" s="5"/>
      <c r="K407" s="5">
        <v>206</v>
      </c>
      <c r="L407" s="5">
        <v>20</v>
      </c>
      <c r="M407" s="5">
        <v>3</v>
      </c>
      <c r="N407" s="5" t="s">
        <v>6</v>
      </c>
      <c r="O407" s="5">
        <v>0</v>
      </c>
      <c r="P407" s="5">
        <f>ROUND(Source!DL386,O407)</f>
        <v>0</v>
      </c>
      <c r="Q407" s="5"/>
      <c r="R407" s="5"/>
      <c r="S407" s="5"/>
      <c r="T407" s="5"/>
      <c r="U407" s="5"/>
      <c r="V407" s="5"/>
      <c r="W407" s="5">
        <v>0</v>
      </c>
      <c r="X407" s="5">
        <v>1</v>
      </c>
      <c r="Y407" s="5">
        <v>0</v>
      </c>
      <c r="Z407" s="5">
        <v>0</v>
      </c>
      <c r="AA407" s="5">
        <v>1</v>
      </c>
      <c r="AB407" s="5">
        <v>0</v>
      </c>
      <c r="IF407">
        <v>-1</v>
      </c>
    </row>
    <row r="408" spans="1:240" x14ac:dyDescent="0.2">
      <c r="A408" s="5">
        <v>50</v>
      </c>
      <c r="B408" s="5">
        <v>0</v>
      </c>
      <c r="C408" s="5">
        <v>0</v>
      </c>
      <c r="D408" s="5">
        <v>1</v>
      </c>
      <c r="E408" s="5">
        <v>207</v>
      </c>
      <c r="F408" s="5">
        <f>Source!U386</f>
        <v>671.84769699999981</v>
      </c>
      <c r="G408" s="5" t="s">
        <v>388</v>
      </c>
      <c r="H408" s="5" t="s">
        <v>389</v>
      </c>
      <c r="I408" s="5"/>
      <c r="J408" s="5"/>
      <c r="K408" s="5">
        <v>207</v>
      </c>
      <c r="L408" s="5">
        <v>21</v>
      </c>
      <c r="M408" s="5">
        <v>3</v>
      </c>
      <c r="N408" s="5" t="s">
        <v>6</v>
      </c>
      <c r="O408" s="5">
        <v>-1</v>
      </c>
      <c r="P408" s="5" t="e">
        <f>Source!DM386</f>
        <v>#REF!</v>
      </c>
      <c r="Q408" s="5"/>
      <c r="R408" s="5"/>
      <c r="S408" s="5"/>
      <c r="T408" s="5"/>
      <c r="U408" s="5"/>
      <c r="V408" s="5"/>
      <c r="W408" s="5">
        <v>671.84769699999993</v>
      </c>
      <c r="X408" s="5">
        <v>1</v>
      </c>
      <c r="Y408" s="5">
        <v>671.84769699999993</v>
      </c>
      <c r="Z408" s="5">
        <v>671.84769699999993</v>
      </c>
      <c r="AA408" s="5">
        <v>1</v>
      </c>
      <c r="AB408" s="5">
        <v>671.84769699999993</v>
      </c>
      <c r="IF408">
        <v>-1</v>
      </c>
    </row>
    <row r="409" spans="1:240" x14ac:dyDescent="0.2">
      <c r="A409" s="5">
        <v>50</v>
      </c>
      <c r="B409" s="5">
        <v>0</v>
      </c>
      <c r="C409" s="5">
        <v>0</v>
      </c>
      <c r="D409" s="5">
        <v>1</v>
      </c>
      <c r="E409" s="5">
        <v>208</v>
      </c>
      <c r="F409" s="5">
        <f>Source!V386</f>
        <v>99.433599999999984</v>
      </c>
      <c r="G409" s="5" t="s">
        <v>390</v>
      </c>
      <c r="H409" s="5" t="s">
        <v>391</v>
      </c>
      <c r="I409" s="5"/>
      <c r="J409" s="5"/>
      <c r="K409" s="5">
        <v>208</v>
      </c>
      <c r="L409" s="5">
        <v>22</v>
      </c>
      <c r="M409" s="5">
        <v>3</v>
      </c>
      <c r="N409" s="5" t="s">
        <v>6</v>
      </c>
      <c r="O409" s="5">
        <v>-1</v>
      </c>
      <c r="P409" s="5">
        <f>Source!DN386</f>
        <v>99.433599999999984</v>
      </c>
      <c r="Q409" s="5"/>
      <c r="R409" s="5"/>
      <c r="S409" s="5"/>
      <c r="T409" s="5"/>
      <c r="U409" s="5"/>
      <c r="V409" s="5"/>
      <c r="W409" s="5">
        <v>99.433599999999998</v>
      </c>
      <c r="X409" s="5">
        <v>1</v>
      </c>
      <c r="Y409" s="5">
        <v>99.433599999999998</v>
      </c>
      <c r="Z409" s="5">
        <v>99.433599999999998</v>
      </c>
      <c r="AA409" s="5">
        <v>1</v>
      </c>
      <c r="AB409" s="5">
        <v>99.433599999999998</v>
      </c>
      <c r="IF409">
        <v>-1</v>
      </c>
    </row>
    <row r="410" spans="1:240" x14ac:dyDescent="0.2">
      <c r="A410" s="5">
        <v>50</v>
      </c>
      <c r="B410" s="5">
        <v>0</v>
      </c>
      <c r="C410" s="5">
        <v>0</v>
      </c>
      <c r="D410" s="5">
        <v>1</v>
      </c>
      <c r="E410" s="5">
        <v>209</v>
      </c>
      <c r="F410" s="5">
        <f>ROUND(Source!W386,O410)</f>
        <v>1</v>
      </c>
      <c r="G410" s="5" t="s">
        <v>392</v>
      </c>
      <c r="H410" s="5" t="s">
        <v>393</v>
      </c>
      <c r="I410" s="5"/>
      <c r="J410" s="5"/>
      <c r="K410" s="5">
        <v>209</v>
      </c>
      <c r="L410" s="5">
        <v>23</v>
      </c>
      <c r="M410" s="5">
        <v>3</v>
      </c>
      <c r="N410" s="5" t="s">
        <v>6</v>
      </c>
      <c r="O410" s="5">
        <v>0</v>
      </c>
      <c r="P410" s="5">
        <f>ROUND(Source!DO386,O410)</f>
        <v>1</v>
      </c>
      <c r="Q410" s="5"/>
      <c r="R410" s="5"/>
      <c r="S410" s="5"/>
      <c r="T410" s="5"/>
      <c r="U410" s="5"/>
      <c r="V410" s="5"/>
      <c r="W410" s="5">
        <v>1</v>
      </c>
      <c r="X410" s="5">
        <v>1</v>
      </c>
      <c r="Y410" s="5">
        <v>1</v>
      </c>
      <c r="Z410" s="5">
        <v>1</v>
      </c>
      <c r="AA410" s="5">
        <v>1</v>
      </c>
      <c r="AB410" s="5">
        <v>1</v>
      </c>
      <c r="IF410">
        <v>-1</v>
      </c>
    </row>
    <row r="411" spans="1:240" x14ac:dyDescent="0.2">
      <c r="A411" s="5">
        <v>50</v>
      </c>
      <c r="B411" s="5">
        <v>0</v>
      </c>
      <c r="C411" s="5">
        <v>0</v>
      </c>
      <c r="D411" s="5">
        <v>1</v>
      </c>
      <c r="E411" s="5">
        <v>233</v>
      </c>
      <c r="F411" s="5">
        <f>ROUND(Source!BD386,O411)</f>
        <v>0</v>
      </c>
      <c r="G411" s="5" t="s">
        <v>394</v>
      </c>
      <c r="H411" s="5" t="s">
        <v>395</v>
      </c>
      <c r="I411" s="5"/>
      <c r="J411" s="5"/>
      <c r="K411" s="5">
        <v>233</v>
      </c>
      <c r="L411" s="5">
        <v>24</v>
      </c>
      <c r="M411" s="5">
        <v>3</v>
      </c>
      <c r="N411" s="5" t="s">
        <v>6</v>
      </c>
      <c r="O411" s="5">
        <v>0</v>
      </c>
      <c r="P411" s="5">
        <f>ROUND(Source!EV386,O411)</f>
        <v>0</v>
      </c>
      <c r="Q411" s="5"/>
      <c r="R411" s="5"/>
      <c r="S411" s="5"/>
      <c r="T411" s="5"/>
      <c r="U411" s="5"/>
      <c r="V411" s="5"/>
      <c r="W411" s="5">
        <v>0</v>
      </c>
      <c r="X411" s="5">
        <v>1</v>
      </c>
      <c r="Y411" s="5">
        <v>0</v>
      </c>
      <c r="Z411" s="5">
        <v>0</v>
      </c>
      <c r="AA411" s="5">
        <v>1</v>
      </c>
      <c r="AB411" s="5">
        <v>0</v>
      </c>
      <c r="IF411">
        <v>-1</v>
      </c>
    </row>
    <row r="412" spans="1:240" x14ac:dyDescent="0.2">
      <c r="A412" s="5">
        <v>50</v>
      </c>
      <c r="B412" s="5">
        <v>0</v>
      </c>
      <c r="C412" s="5">
        <v>0</v>
      </c>
      <c r="D412" s="5">
        <v>1</v>
      </c>
      <c r="E412" s="5">
        <v>210</v>
      </c>
      <c r="F412" s="5">
        <f>ROUND(Source!X386,O412)</f>
        <v>9890</v>
      </c>
      <c r="G412" s="5" t="s">
        <v>396</v>
      </c>
      <c r="H412" s="5" t="s">
        <v>397</v>
      </c>
      <c r="I412" s="5"/>
      <c r="J412" s="5"/>
      <c r="K412" s="5">
        <v>210</v>
      </c>
      <c r="L412" s="5">
        <v>25</v>
      </c>
      <c r="M412" s="5">
        <v>3</v>
      </c>
      <c r="N412" s="5" t="s">
        <v>6</v>
      </c>
      <c r="O412" s="5">
        <v>0</v>
      </c>
      <c r="P412" s="5" t="e">
        <f>ROUND(Source!DP386,O412)</f>
        <v>#REF!</v>
      </c>
      <c r="Q412" s="5"/>
      <c r="R412" s="5"/>
      <c r="S412" s="5"/>
      <c r="T412" s="5"/>
      <c r="U412" s="5"/>
      <c r="V412" s="5"/>
      <c r="W412" s="5">
        <v>9890</v>
      </c>
      <c r="X412" s="5">
        <v>1</v>
      </c>
      <c r="Y412" s="5">
        <v>9890</v>
      </c>
      <c r="Z412" s="5">
        <v>232409</v>
      </c>
      <c r="AA412" s="5">
        <v>1</v>
      </c>
      <c r="AB412" s="5">
        <v>232409</v>
      </c>
      <c r="IF412">
        <v>-1</v>
      </c>
    </row>
    <row r="413" spans="1:240" x14ac:dyDescent="0.2">
      <c r="A413" s="5">
        <v>50</v>
      </c>
      <c r="B413" s="5">
        <v>0</v>
      </c>
      <c r="C413" s="5">
        <v>0</v>
      </c>
      <c r="D413" s="5">
        <v>1</v>
      </c>
      <c r="E413" s="5">
        <v>211</v>
      </c>
      <c r="F413" s="5">
        <f>ROUND(Source!Y386,O413)</f>
        <v>6511</v>
      </c>
      <c r="G413" s="5" t="s">
        <v>398</v>
      </c>
      <c r="H413" s="5" t="s">
        <v>399</v>
      </c>
      <c r="I413" s="5"/>
      <c r="J413" s="5"/>
      <c r="K413" s="5">
        <v>211</v>
      </c>
      <c r="L413" s="5">
        <v>26</v>
      </c>
      <c r="M413" s="5">
        <v>3</v>
      </c>
      <c r="N413" s="5" t="s">
        <v>6</v>
      </c>
      <c r="O413" s="5">
        <v>0</v>
      </c>
      <c r="P413" s="5" t="e">
        <f>ROUND(Source!DQ386,O413)</f>
        <v>#REF!</v>
      </c>
      <c r="Q413" s="5"/>
      <c r="R413" s="5"/>
      <c r="S413" s="5"/>
      <c r="T413" s="5"/>
      <c r="U413" s="5"/>
      <c r="V413" s="5"/>
      <c r="W413" s="5">
        <v>6511</v>
      </c>
      <c r="X413" s="5">
        <v>1</v>
      </c>
      <c r="Y413" s="5">
        <v>6511</v>
      </c>
      <c r="Z413" s="5">
        <v>136752</v>
      </c>
      <c r="AA413" s="5">
        <v>1</v>
      </c>
      <c r="AB413" s="5">
        <v>136752</v>
      </c>
      <c r="IF413">
        <v>-1</v>
      </c>
    </row>
    <row r="414" spans="1:240" x14ac:dyDescent="0.2">
      <c r="A414" s="5">
        <v>50</v>
      </c>
      <c r="B414" s="5">
        <v>0</v>
      </c>
      <c r="C414" s="5">
        <v>0</v>
      </c>
      <c r="D414" s="5">
        <v>1</v>
      </c>
      <c r="E414" s="5">
        <v>224</v>
      </c>
      <c r="F414" s="5">
        <f>ROUND(Source!AR386,O414)</f>
        <v>237550</v>
      </c>
      <c r="G414" s="5" t="s">
        <v>400</v>
      </c>
      <c r="H414" s="5" t="s">
        <v>401</v>
      </c>
      <c r="I414" s="5"/>
      <c r="J414" s="5"/>
      <c r="K414" s="5">
        <v>224</v>
      </c>
      <c r="L414" s="5">
        <v>27</v>
      </c>
      <c r="M414" s="5">
        <v>3</v>
      </c>
      <c r="N414" s="5" t="s">
        <v>6</v>
      </c>
      <c r="O414" s="5">
        <v>0</v>
      </c>
      <c r="P414" s="5" t="e">
        <f>ROUND(Source!EJ386,O414)</f>
        <v>#REF!</v>
      </c>
      <c r="Q414" s="5"/>
      <c r="R414" s="5"/>
      <c r="S414" s="5"/>
      <c r="T414" s="5"/>
      <c r="U414" s="5"/>
      <c r="V414" s="5"/>
      <c r="W414" s="5">
        <v>237550</v>
      </c>
      <c r="X414" s="5">
        <v>1</v>
      </c>
      <c r="Y414" s="5">
        <v>237550</v>
      </c>
      <c r="Z414" s="5">
        <v>2340247</v>
      </c>
      <c r="AA414" s="5">
        <v>1</v>
      </c>
      <c r="AB414" s="5">
        <v>2340247</v>
      </c>
      <c r="IF414">
        <v>-1</v>
      </c>
    </row>
    <row r="415" spans="1:240" x14ac:dyDescent="0.2">
      <c r="IF415">
        <v>-1</v>
      </c>
    </row>
    <row r="416" spans="1:240" x14ac:dyDescent="0.2">
      <c r="A416" s="1">
        <v>4</v>
      </c>
      <c r="B416" s="1">
        <v>1</v>
      </c>
      <c r="C416" s="1"/>
      <c r="D416" s="1">
        <f>ROW(A575)</f>
        <v>575</v>
      </c>
      <c r="E416" s="1"/>
      <c r="F416" s="1" t="s">
        <v>494</v>
      </c>
      <c r="G416" s="1" t="s">
        <v>494</v>
      </c>
      <c r="H416" s="1" t="s">
        <v>6</v>
      </c>
      <c r="I416" s="1">
        <v>0</v>
      </c>
      <c r="J416" s="1"/>
      <c r="K416" s="1">
        <v>-1</v>
      </c>
      <c r="L416" s="1"/>
      <c r="M416" s="1" t="s">
        <v>6</v>
      </c>
      <c r="N416" s="1"/>
      <c r="O416" s="1"/>
      <c r="P416" s="1"/>
      <c r="Q416" s="1"/>
      <c r="R416" s="1"/>
      <c r="S416" s="1">
        <v>0</v>
      </c>
      <c r="T416" s="1">
        <v>0</v>
      </c>
      <c r="U416" s="1" t="s">
        <v>6</v>
      </c>
      <c r="V416" s="1">
        <v>0</v>
      </c>
      <c r="W416" s="1"/>
      <c r="X416" s="1"/>
      <c r="Y416" s="1"/>
      <c r="Z416" s="1"/>
      <c r="AA416" s="1"/>
      <c r="AB416" s="1" t="s">
        <v>6</v>
      </c>
      <c r="AC416" s="1" t="s">
        <v>6</v>
      </c>
      <c r="AD416" s="1" t="s">
        <v>6</v>
      </c>
      <c r="AE416" s="1" t="s">
        <v>6</v>
      </c>
      <c r="AF416" s="1" t="s">
        <v>6</v>
      </c>
      <c r="AG416" s="1" t="s">
        <v>6</v>
      </c>
      <c r="AH416" s="1"/>
      <c r="AI416" s="1"/>
      <c r="AJ416" s="1"/>
      <c r="AK416" s="1"/>
      <c r="AL416" s="1"/>
      <c r="AM416" s="1"/>
      <c r="AN416" s="1"/>
      <c r="AO416" s="1"/>
      <c r="AP416" s="1" t="s">
        <v>6</v>
      </c>
      <c r="AQ416" s="1" t="s">
        <v>6</v>
      </c>
      <c r="AR416" s="1" t="s">
        <v>6</v>
      </c>
      <c r="AS416" s="1"/>
      <c r="AT416" s="1"/>
      <c r="AU416" s="1"/>
      <c r="AV416" s="1"/>
      <c r="AW416" s="1"/>
      <c r="AX416" s="1"/>
      <c r="AY416" s="1"/>
      <c r="AZ416" s="1" t="s">
        <v>6</v>
      </c>
      <c r="BA416" s="1"/>
      <c r="BB416" s="1" t="s">
        <v>6</v>
      </c>
      <c r="BC416" s="1" t="s">
        <v>6</v>
      </c>
      <c r="BD416" s="1" t="s">
        <v>6</v>
      </c>
      <c r="BE416" s="1" t="s">
        <v>6</v>
      </c>
      <c r="BF416" s="1" t="s">
        <v>6</v>
      </c>
      <c r="BG416" s="1" t="s">
        <v>6</v>
      </c>
      <c r="BH416" s="1" t="s">
        <v>6</v>
      </c>
      <c r="BI416" s="1" t="s">
        <v>6</v>
      </c>
      <c r="BJ416" s="1" t="s">
        <v>6</v>
      </c>
      <c r="BK416" s="1" t="s">
        <v>6</v>
      </c>
      <c r="BL416" s="1" t="s">
        <v>6</v>
      </c>
      <c r="BM416" s="1" t="s">
        <v>6</v>
      </c>
      <c r="BN416" s="1" t="s">
        <v>6</v>
      </c>
      <c r="BO416" s="1" t="s">
        <v>6</v>
      </c>
      <c r="BP416" s="1" t="s">
        <v>6</v>
      </c>
      <c r="BQ416" s="1"/>
      <c r="BR416" s="1"/>
      <c r="BS416" s="1"/>
      <c r="BT416" s="1"/>
      <c r="BU416" s="1"/>
      <c r="BV416" s="1"/>
      <c r="BW416" s="1"/>
      <c r="BX416" s="1">
        <v>0</v>
      </c>
      <c r="BY416" s="1"/>
      <c r="BZ416" s="1"/>
      <c r="CA416" s="1"/>
      <c r="CB416" s="1"/>
      <c r="CC416" s="1"/>
      <c r="CD416" s="1"/>
      <c r="CE416" s="1"/>
      <c r="CF416" s="1"/>
      <c r="CG416" s="1"/>
      <c r="CH416" s="1"/>
      <c r="CI416" s="1"/>
      <c r="CJ416" s="1">
        <v>0</v>
      </c>
      <c r="IF416">
        <v>-1</v>
      </c>
    </row>
    <row r="417" spans="1:255" x14ac:dyDescent="0.2">
      <c r="IF417">
        <v>-1</v>
      </c>
    </row>
    <row r="418" spans="1:255" x14ac:dyDescent="0.2">
      <c r="A418" s="3">
        <v>52</v>
      </c>
      <c r="B418" s="3">
        <f t="shared" ref="B418:G418" si="446">B575</f>
        <v>1</v>
      </c>
      <c r="C418" s="3">
        <f t="shared" si="446"/>
        <v>4</v>
      </c>
      <c r="D418" s="3">
        <f t="shared" si="446"/>
        <v>416</v>
      </c>
      <c r="E418" s="3">
        <f t="shared" si="446"/>
        <v>0</v>
      </c>
      <c r="F418" s="3" t="str">
        <f t="shared" si="446"/>
        <v>Вентблоки (вентканалы) с.1-2 7-20 этажи</v>
      </c>
      <c r="G418" s="3" t="str">
        <f t="shared" si="446"/>
        <v>Вентблоки (вентканалы) с.1-2 7-20 этажи</v>
      </c>
      <c r="H418" s="3"/>
      <c r="I418" s="3"/>
      <c r="J418" s="3"/>
      <c r="K418" s="3"/>
      <c r="L418" s="3"/>
      <c r="M418" s="3"/>
      <c r="N418" s="3"/>
      <c r="O418" s="3">
        <f t="shared" ref="O418:AT418" si="447">O575</f>
        <v>304828</v>
      </c>
      <c r="P418" s="3">
        <f t="shared" si="447"/>
        <v>278799</v>
      </c>
      <c r="Q418" s="3">
        <f t="shared" si="447"/>
        <v>18588</v>
      </c>
      <c r="R418" s="3">
        <f t="shared" si="447"/>
        <v>1965</v>
      </c>
      <c r="S418" s="3">
        <f t="shared" si="447"/>
        <v>7441</v>
      </c>
      <c r="T418" s="3">
        <f t="shared" si="447"/>
        <v>0</v>
      </c>
      <c r="U418" s="3">
        <f t="shared" si="447"/>
        <v>822.60176128000012</v>
      </c>
      <c r="V418" s="3">
        <f t="shared" si="447"/>
        <v>145.99447280000001</v>
      </c>
      <c r="W418" s="3">
        <f t="shared" si="447"/>
        <v>140</v>
      </c>
      <c r="X418" s="3">
        <f t="shared" si="447"/>
        <v>12090</v>
      </c>
      <c r="Y418" s="3">
        <f t="shared" si="447"/>
        <v>8548</v>
      </c>
      <c r="Z418" s="3">
        <f t="shared" si="447"/>
        <v>0</v>
      </c>
      <c r="AA418" s="3">
        <f t="shared" si="447"/>
        <v>0</v>
      </c>
      <c r="AB418" s="3">
        <f t="shared" si="447"/>
        <v>304828</v>
      </c>
      <c r="AC418" s="3">
        <f t="shared" si="447"/>
        <v>278799</v>
      </c>
      <c r="AD418" s="3">
        <f t="shared" si="447"/>
        <v>18588</v>
      </c>
      <c r="AE418" s="3">
        <f t="shared" si="447"/>
        <v>1965</v>
      </c>
      <c r="AF418" s="3">
        <f t="shared" si="447"/>
        <v>7441</v>
      </c>
      <c r="AG418" s="3">
        <f t="shared" si="447"/>
        <v>0</v>
      </c>
      <c r="AH418" s="3">
        <f t="shared" si="447"/>
        <v>822.60176128000012</v>
      </c>
      <c r="AI418" s="3">
        <f t="shared" si="447"/>
        <v>145.99447280000001</v>
      </c>
      <c r="AJ418" s="3">
        <f t="shared" si="447"/>
        <v>140</v>
      </c>
      <c r="AK418" s="3">
        <f t="shared" si="447"/>
        <v>12090</v>
      </c>
      <c r="AL418" s="3">
        <f t="shared" si="447"/>
        <v>8548</v>
      </c>
      <c r="AM418" s="3">
        <f t="shared" si="447"/>
        <v>0</v>
      </c>
      <c r="AN418" s="3">
        <f t="shared" si="447"/>
        <v>0</v>
      </c>
      <c r="AO418" s="3">
        <f t="shared" si="447"/>
        <v>0</v>
      </c>
      <c r="AP418" s="3">
        <f t="shared" si="447"/>
        <v>0</v>
      </c>
      <c r="AQ418" s="3">
        <f t="shared" si="447"/>
        <v>0</v>
      </c>
      <c r="AR418" s="3">
        <f t="shared" si="447"/>
        <v>325466</v>
      </c>
      <c r="AS418" s="3">
        <f t="shared" si="447"/>
        <v>325466</v>
      </c>
      <c r="AT418" s="3">
        <f t="shared" si="447"/>
        <v>0</v>
      </c>
      <c r="AU418" s="3">
        <f t="shared" ref="AU418:BZ418" si="448">AU575</f>
        <v>0</v>
      </c>
      <c r="AV418" s="3">
        <f t="shared" si="448"/>
        <v>278799</v>
      </c>
      <c r="AW418" s="3">
        <f t="shared" si="448"/>
        <v>278799</v>
      </c>
      <c r="AX418" s="3">
        <f t="shared" si="448"/>
        <v>0</v>
      </c>
      <c r="AY418" s="3">
        <f t="shared" si="448"/>
        <v>278799</v>
      </c>
      <c r="AZ418" s="3">
        <f t="shared" si="448"/>
        <v>0</v>
      </c>
      <c r="BA418" s="3">
        <f t="shared" si="448"/>
        <v>0</v>
      </c>
      <c r="BB418" s="3">
        <f t="shared" si="448"/>
        <v>0</v>
      </c>
      <c r="BC418" s="3">
        <f t="shared" si="448"/>
        <v>0</v>
      </c>
      <c r="BD418" s="3">
        <f t="shared" si="448"/>
        <v>0</v>
      </c>
      <c r="BE418" s="3">
        <f t="shared" si="448"/>
        <v>0</v>
      </c>
      <c r="BF418" s="3">
        <f t="shared" si="448"/>
        <v>0</v>
      </c>
      <c r="BG418" s="3">
        <f t="shared" si="448"/>
        <v>0</v>
      </c>
      <c r="BH418" s="3">
        <f t="shared" si="448"/>
        <v>0</v>
      </c>
      <c r="BI418" s="3">
        <f t="shared" si="448"/>
        <v>0</v>
      </c>
      <c r="BJ418" s="3">
        <f t="shared" si="448"/>
        <v>0</v>
      </c>
      <c r="BK418" s="3">
        <f t="shared" si="448"/>
        <v>0</v>
      </c>
      <c r="BL418" s="3">
        <f t="shared" si="448"/>
        <v>0</v>
      </c>
      <c r="BM418" s="3">
        <f t="shared" si="448"/>
        <v>0</v>
      </c>
      <c r="BN418" s="3">
        <f t="shared" si="448"/>
        <v>0</v>
      </c>
      <c r="BO418" s="3">
        <f t="shared" si="448"/>
        <v>0</v>
      </c>
      <c r="BP418" s="3">
        <f t="shared" si="448"/>
        <v>0</v>
      </c>
      <c r="BQ418" s="3">
        <f t="shared" si="448"/>
        <v>0</v>
      </c>
      <c r="BR418" s="3">
        <f t="shared" si="448"/>
        <v>0</v>
      </c>
      <c r="BS418" s="3">
        <f t="shared" si="448"/>
        <v>0</v>
      </c>
      <c r="BT418" s="3">
        <f t="shared" si="448"/>
        <v>0</v>
      </c>
      <c r="BU418" s="3">
        <f t="shared" si="448"/>
        <v>0</v>
      </c>
      <c r="BV418" s="3">
        <f t="shared" si="448"/>
        <v>0</v>
      </c>
      <c r="BW418" s="3">
        <f t="shared" si="448"/>
        <v>0</v>
      </c>
      <c r="BX418" s="3">
        <f t="shared" si="448"/>
        <v>0</v>
      </c>
      <c r="BY418" s="3">
        <f t="shared" si="448"/>
        <v>0</v>
      </c>
      <c r="BZ418" s="3">
        <f t="shared" si="448"/>
        <v>0</v>
      </c>
      <c r="CA418" s="3">
        <f t="shared" ref="CA418:DF418" si="449">CA575</f>
        <v>325466</v>
      </c>
      <c r="CB418" s="3">
        <f t="shared" si="449"/>
        <v>325466</v>
      </c>
      <c r="CC418" s="3">
        <f t="shared" si="449"/>
        <v>0</v>
      </c>
      <c r="CD418" s="3">
        <f t="shared" si="449"/>
        <v>0</v>
      </c>
      <c r="CE418" s="3">
        <f t="shared" si="449"/>
        <v>278799</v>
      </c>
      <c r="CF418" s="3">
        <f t="shared" si="449"/>
        <v>278799</v>
      </c>
      <c r="CG418" s="3">
        <f t="shared" si="449"/>
        <v>0</v>
      </c>
      <c r="CH418" s="3">
        <f t="shared" si="449"/>
        <v>278799</v>
      </c>
      <c r="CI418" s="3">
        <f t="shared" si="449"/>
        <v>0</v>
      </c>
      <c r="CJ418" s="3">
        <f t="shared" si="449"/>
        <v>0</v>
      </c>
      <c r="CK418" s="3">
        <f t="shared" si="449"/>
        <v>0</v>
      </c>
      <c r="CL418" s="3">
        <f t="shared" si="449"/>
        <v>0</v>
      </c>
      <c r="CM418" s="3">
        <f t="shared" si="449"/>
        <v>0</v>
      </c>
      <c r="CN418" s="3">
        <f t="shared" si="449"/>
        <v>0</v>
      </c>
      <c r="CO418" s="3">
        <f t="shared" si="449"/>
        <v>0</v>
      </c>
      <c r="CP418" s="3">
        <f t="shared" si="449"/>
        <v>0</v>
      </c>
      <c r="CQ418" s="3">
        <f t="shared" si="449"/>
        <v>0</v>
      </c>
      <c r="CR418" s="3">
        <f t="shared" si="449"/>
        <v>0</v>
      </c>
      <c r="CS418" s="3">
        <f t="shared" si="449"/>
        <v>0</v>
      </c>
      <c r="CT418" s="3">
        <f t="shared" si="449"/>
        <v>0</v>
      </c>
      <c r="CU418" s="3">
        <f t="shared" si="449"/>
        <v>0</v>
      </c>
      <c r="CV418" s="3">
        <f t="shared" si="449"/>
        <v>0</v>
      </c>
      <c r="CW418" s="3">
        <f t="shared" si="449"/>
        <v>0</v>
      </c>
      <c r="CX418" s="3">
        <f t="shared" si="449"/>
        <v>0</v>
      </c>
      <c r="CY418" s="3">
        <f t="shared" si="449"/>
        <v>0</v>
      </c>
      <c r="CZ418" s="3">
        <f t="shared" si="449"/>
        <v>0</v>
      </c>
      <c r="DA418" s="3">
        <f t="shared" si="449"/>
        <v>0</v>
      </c>
      <c r="DB418" s="3">
        <f t="shared" si="449"/>
        <v>0</v>
      </c>
      <c r="DC418" s="3">
        <f t="shared" si="449"/>
        <v>0</v>
      </c>
      <c r="DD418" s="3">
        <f t="shared" si="449"/>
        <v>0</v>
      </c>
      <c r="DE418" s="3">
        <f t="shared" si="449"/>
        <v>0</v>
      </c>
      <c r="DF418" s="3">
        <f t="shared" si="449"/>
        <v>0</v>
      </c>
      <c r="DG418" s="4">
        <f t="shared" ref="DG418:EL418" si="450">DG575</f>
        <v>2958240</v>
      </c>
      <c r="DH418" s="4">
        <f t="shared" si="450"/>
        <v>2593312</v>
      </c>
      <c r="DI418" s="4">
        <f t="shared" si="450"/>
        <v>171714</v>
      </c>
      <c r="DJ418" s="4">
        <f t="shared" si="450"/>
        <v>38937</v>
      </c>
      <c r="DK418" s="4">
        <f t="shared" si="450"/>
        <v>193214</v>
      </c>
      <c r="DL418" s="4">
        <f t="shared" si="450"/>
        <v>0</v>
      </c>
      <c r="DM418" s="4" t="e">
        <f t="shared" si="450"/>
        <v>#REF!</v>
      </c>
      <c r="DN418" s="4">
        <f t="shared" si="450"/>
        <v>145.99447280000001</v>
      </c>
      <c r="DO418" s="4">
        <f t="shared" si="450"/>
        <v>140</v>
      </c>
      <c r="DP418" s="4" t="e">
        <f t="shared" si="450"/>
        <v>#REF!</v>
      </c>
      <c r="DQ418" s="4" t="e">
        <f t="shared" si="450"/>
        <v>#REF!</v>
      </c>
      <c r="DR418" s="4">
        <f t="shared" si="450"/>
        <v>0</v>
      </c>
      <c r="DS418" s="4">
        <f t="shared" si="450"/>
        <v>0</v>
      </c>
      <c r="DT418" s="4">
        <f t="shared" si="450"/>
        <v>2958240</v>
      </c>
      <c r="DU418" s="4">
        <f t="shared" si="450"/>
        <v>2593312</v>
      </c>
      <c r="DV418" s="4">
        <f t="shared" si="450"/>
        <v>171714</v>
      </c>
      <c r="DW418" s="4">
        <f t="shared" si="450"/>
        <v>38937</v>
      </c>
      <c r="DX418" s="4">
        <f t="shared" si="450"/>
        <v>193214</v>
      </c>
      <c r="DY418" s="4">
        <f t="shared" si="450"/>
        <v>0</v>
      </c>
      <c r="DZ418" s="4" t="e">
        <f t="shared" si="450"/>
        <v>#REF!</v>
      </c>
      <c r="EA418" s="4">
        <f t="shared" si="450"/>
        <v>145.99447280000001</v>
      </c>
      <c r="EB418" s="4">
        <f t="shared" si="450"/>
        <v>140</v>
      </c>
      <c r="EC418" s="4" t="e">
        <f t="shared" si="450"/>
        <v>#REF!</v>
      </c>
      <c r="ED418" s="4" t="e">
        <f t="shared" si="450"/>
        <v>#REF!</v>
      </c>
      <c r="EE418" s="4">
        <f t="shared" si="450"/>
        <v>0</v>
      </c>
      <c r="EF418" s="4">
        <f t="shared" si="450"/>
        <v>0</v>
      </c>
      <c r="EG418" s="4">
        <f t="shared" si="450"/>
        <v>0</v>
      </c>
      <c r="EH418" s="4">
        <f t="shared" si="450"/>
        <v>0</v>
      </c>
      <c r="EI418" s="4">
        <f t="shared" si="450"/>
        <v>0</v>
      </c>
      <c r="EJ418" s="4" t="e">
        <f t="shared" si="450"/>
        <v>#REF!</v>
      </c>
      <c r="EK418" s="4" t="e">
        <f t="shared" si="450"/>
        <v>#REF!</v>
      </c>
      <c r="EL418" s="4">
        <f t="shared" si="450"/>
        <v>0</v>
      </c>
      <c r="EM418" s="4">
        <f t="shared" ref="EM418:FR418" si="451">EM575</f>
        <v>0</v>
      </c>
      <c r="EN418" s="4">
        <f t="shared" si="451"/>
        <v>2593312</v>
      </c>
      <c r="EO418" s="4">
        <f t="shared" si="451"/>
        <v>2593312</v>
      </c>
      <c r="EP418" s="4">
        <f t="shared" si="451"/>
        <v>0</v>
      </c>
      <c r="EQ418" s="4">
        <f t="shared" si="451"/>
        <v>2593312</v>
      </c>
      <c r="ER418" s="4">
        <f t="shared" si="451"/>
        <v>0</v>
      </c>
      <c r="ES418" s="4">
        <f t="shared" si="451"/>
        <v>0</v>
      </c>
      <c r="ET418" s="4">
        <f t="shared" si="451"/>
        <v>0</v>
      </c>
      <c r="EU418" s="4">
        <f t="shared" si="451"/>
        <v>0</v>
      </c>
      <c r="EV418" s="4">
        <f t="shared" si="451"/>
        <v>0</v>
      </c>
      <c r="EW418" s="4">
        <f t="shared" si="451"/>
        <v>0</v>
      </c>
      <c r="EX418" s="4">
        <f t="shared" si="451"/>
        <v>0</v>
      </c>
      <c r="EY418" s="4">
        <f t="shared" si="451"/>
        <v>0</v>
      </c>
      <c r="EZ418" s="4">
        <f t="shared" si="451"/>
        <v>0</v>
      </c>
      <c r="FA418" s="4">
        <f t="shared" si="451"/>
        <v>0</v>
      </c>
      <c r="FB418" s="4">
        <f t="shared" si="451"/>
        <v>0</v>
      </c>
      <c r="FC418" s="4">
        <f t="shared" si="451"/>
        <v>0</v>
      </c>
      <c r="FD418" s="4">
        <f t="shared" si="451"/>
        <v>0</v>
      </c>
      <c r="FE418" s="4">
        <f t="shared" si="451"/>
        <v>0</v>
      </c>
      <c r="FF418" s="4">
        <f t="shared" si="451"/>
        <v>0</v>
      </c>
      <c r="FG418" s="4">
        <f t="shared" si="451"/>
        <v>0</v>
      </c>
      <c r="FH418" s="4">
        <f t="shared" si="451"/>
        <v>0</v>
      </c>
      <c r="FI418" s="4">
        <f t="shared" si="451"/>
        <v>0</v>
      </c>
      <c r="FJ418" s="4">
        <f t="shared" si="451"/>
        <v>0</v>
      </c>
      <c r="FK418" s="4">
        <f t="shared" si="451"/>
        <v>0</v>
      </c>
      <c r="FL418" s="4">
        <f t="shared" si="451"/>
        <v>0</v>
      </c>
      <c r="FM418" s="4">
        <f t="shared" si="451"/>
        <v>0</v>
      </c>
      <c r="FN418" s="4">
        <f t="shared" si="451"/>
        <v>0</v>
      </c>
      <c r="FO418" s="4">
        <f t="shared" si="451"/>
        <v>0</v>
      </c>
      <c r="FP418" s="4">
        <f t="shared" si="451"/>
        <v>0</v>
      </c>
      <c r="FQ418" s="4">
        <f t="shared" si="451"/>
        <v>0</v>
      </c>
      <c r="FR418" s="4">
        <f t="shared" si="451"/>
        <v>0</v>
      </c>
      <c r="FS418" s="4" t="e">
        <f t="shared" ref="FS418:GX418" si="452">FS575</f>
        <v>#REF!</v>
      </c>
      <c r="FT418" s="4" t="e">
        <f t="shared" si="452"/>
        <v>#REF!</v>
      </c>
      <c r="FU418" s="4">
        <f t="shared" si="452"/>
        <v>0</v>
      </c>
      <c r="FV418" s="4">
        <f t="shared" si="452"/>
        <v>0</v>
      </c>
      <c r="FW418" s="4">
        <f t="shared" si="452"/>
        <v>2593312</v>
      </c>
      <c r="FX418" s="4">
        <f t="shared" si="452"/>
        <v>2593312</v>
      </c>
      <c r="FY418" s="4">
        <f t="shared" si="452"/>
        <v>0</v>
      </c>
      <c r="FZ418" s="4">
        <f t="shared" si="452"/>
        <v>2593312</v>
      </c>
      <c r="GA418" s="4">
        <f t="shared" si="452"/>
        <v>0</v>
      </c>
      <c r="GB418" s="4">
        <f t="shared" si="452"/>
        <v>0</v>
      </c>
      <c r="GC418" s="4">
        <f t="shared" si="452"/>
        <v>0</v>
      </c>
      <c r="GD418" s="4">
        <f t="shared" si="452"/>
        <v>0</v>
      </c>
      <c r="GE418" s="4">
        <f t="shared" si="452"/>
        <v>0</v>
      </c>
      <c r="GF418" s="4">
        <f t="shared" si="452"/>
        <v>0</v>
      </c>
      <c r="GG418" s="4">
        <f t="shared" si="452"/>
        <v>0</v>
      </c>
      <c r="GH418" s="4">
        <f t="shared" si="452"/>
        <v>0</v>
      </c>
      <c r="GI418" s="4">
        <f t="shared" si="452"/>
        <v>0</v>
      </c>
      <c r="GJ418" s="4">
        <f t="shared" si="452"/>
        <v>0</v>
      </c>
      <c r="GK418" s="4">
        <f t="shared" si="452"/>
        <v>0</v>
      </c>
      <c r="GL418" s="4">
        <f t="shared" si="452"/>
        <v>0</v>
      </c>
      <c r="GM418" s="4">
        <f t="shared" si="452"/>
        <v>0</v>
      </c>
      <c r="GN418" s="4">
        <f t="shared" si="452"/>
        <v>0</v>
      </c>
      <c r="GO418" s="4">
        <f t="shared" si="452"/>
        <v>0</v>
      </c>
      <c r="GP418" s="4">
        <f t="shared" si="452"/>
        <v>0</v>
      </c>
      <c r="GQ418" s="4">
        <f t="shared" si="452"/>
        <v>0</v>
      </c>
      <c r="GR418" s="4">
        <f t="shared" si="452"/>
        <v>0</v>
      </c>
      <c r="GS418" s="4">
        <f t="shared" si="452"/>
        <v>0</v>
      </c>
      <c r="GT418" s="4">
        <f t="shared" si="452"/>
        <v>0</v>
      </c>
      <c r="GU418" s="4">
        <f t="shared" si="452"/>
        <v>0</v>
      </c>
      <c r="GV418" s="4">
        <f t="shared" si="452"/>
        <v>0</v>
      </c>
      <c r="GW418" s="4">
        <f t="shared" si="452"/>
        <v>0</v>
      </c>
      <c r="GX418" s="4">
        <f t="shared" si="452"/>
        <v>0</v>
      </c>
      <c r="IF418">
        <v>-1</v>
      </c>
    </row>
    <row r="419" spans="1:255" x14ac:dyDescent="0.2">
      <c r="IF419">
        <v>-1</v>
      </c>
    </row>
    <row r="420" spans="1:255" x14ac:dyDescent="0.2">
      <c r="A420" s="2">
        <v>17</v>
      </c>
      <c r="B420" s="2">
        <v>1</v>
      </c>
      <c r="C420" s="2">
        <f>ROW(SmtRes!A677)</f>
        <v>677</v>
      </c>
      <c r="D420" s="2">
        <f>ROW(EtalonRes!A757)</f>
        <v>757</v>
      </c>
      <c r="E420" s="2" t="s">
        <v>495</v>
      </c>
      <c r="F420" s="2" t="s">
        <v>496</v>
      </c>
      <c r="G420" s="2" t="s">
        <v>497</v>
      </c>
      <c r="H420" s="2" t="s">
        <v>498</v>
      </c>
      <c r="I420" s="2">
        <f>'2.Лок.смета.и.Акт'!E73</f>
        <v>2.6</v>
      </c>
      <c r="J420" s="2">
        <v>0</v>
      </c>
      <c r="K420" s="2">
        <v>2.6</v>
      </c>
      <c r="L420" s="2"/>
      <c r="M420" s="2"/>
      <c r="N420" s="2"/>
      <c r="O420" s="2">
        <f t="shared" ref="O420:O451" si="453">ROUND(CP420,0)</f>
        <v>16823</v>
      </c>
      <c r="P420" s="2">
        <f t="shared" ref="P420:P451" si="454">ROUND(CQ420*I420,0)</f>
        <v>0</v>
      </c>
      <c r="Q420" s="2">
        <f t="shared" ref="Q420:Q451" si="455">ROUND(CR420*I420,0)</f>
        <v>13103</v>
      </c>
      <c r="R420" s="2">
        <f t="shared" ref="R420:R451" si="456">ROUND(CS420*I420,0)</f>
        <v>1542</v>
      </c>
      <c r="S420" s="2">
        <f t="shared" ref="S420:S451" si="457">ROUND(CT420*I420,0)</f>
        <v>3720</v>
      </c>
      <c r="T420" s="2">
        <f t="shared" ref="T420:T451" si="458">ROUND(CU420*I420,0)</f>
        <v>0</v>
      </c>
      <c r="U420" s="2">
        <f t="shared" ref="U420:U451" si="459">CV420*I420</f>
        <v>411.50200000000007</v>
      </c>
      <c r="V420" s="2">
        <f t="shared" ref="V420:V451" si="460">CW420*I420</f>
        <v>113.30799999999999</v>
      </c>
      <c r="W420" s="2">
        <f t="shared" ref="W420:W451" si="461">ROUND(CX420*I420,0)</f>
        <v>0</v>
      </c>
      <c r="X420" s="2">
        <f t="shared" ref="X420:X451" si="462">ROUND(CY420,0)</f>
        <v>8156</v>
      </c>
      <c r="Y420" s="2">
        <f t="shared" ref="Y420:Y451" si="463">ROUND(CZ420,0)</f>
        <v>5262</v>
      </c>
      <c r="Z420" s="2"/>
      <c r="AA420" s="2">
        <v>86295183</v>
      </c>
      <c r="AB420" s="2">
        <f t="shared" ref="AB420:AB451" si="464">ROUND((AC420+AD420+AF420),2)</f>
        <v>6470.35</v>
      </c>
      <c r="AC420" s="2">
        <f>ROUND((ES420+(SUM(SmtRes!BC661:'SmtRes'!BC677)+SUM(EtalonRes!AL753:'EtalonRes'!AL757))),2)</f>
        <v>0</v>
      </c>
      <c r="AD420" s="2">
        <f>ROUND((((ET420+(SUM(SmtRes!BD661:'SmtRes'!BD677)+SUM(EtalonRes!AM753:'EtalonRes'!AM757)))-(EU420+(SUM(SmtRes!BE661:'SmtRes'!BE677)+SUM(EtalonRes!AN753:'EtalonRes'!AN757))))+AE420),2)</f>
        <v>5039.59</v>
      </c>
      <c r="AE420" s="2">
        <f>ROUND((EU420+(SUM(SmtRes!BE661:'SmtRes'!BE677)+SUM(EtalonRes!AN753:'EtalonRes'!AN757))),2)</f>
        <v>593.12</v>
      </c>
      <c r="AF420" s="2">
        <f t="shared" ref="AF420:AF449" si="465">ROUND((EV420),2)</f>
        <v>1430.76</v>
      </c>
      <c r="AG420" s="2">
        <f t="shared" ref="AG420:AG451" si="466">ROUND((AP420),2)</f>
        <v>0</v>
      </c>
      <c r="AH420" s="2">
        <f t="shared" ref="AH420:AH449" si="467">(EW420)</f>
        <v>158.27000000000001</v>
      </c>
      <c r="AI420" s="2">
        <f t="shared" ref="AI420:AI449" si="468">(EX420)</f>
        <v>43.58</v>
      </c>
      <c r="AJ420" s="2">
        <f t="shared" ref="AJ420:AJ451" si="469">(AS420)</f>
        <v>0</v>
      </c>
      <c r="AK420" s="2">
        <v>5746.46</v>
      </c>
      <c r="AL420" s="2">
        <v>319.85000000000002</v>
      </c>
      <c r="AM420" s="2">
        <v>3995.85</v>
      </c>
      <c r="AN420" s="2">
        <v>593.12</v>
      </c>
      <c r="AO420" s="2">
        <v>1430.76</v>
      </c>
      <c r="AP420" s="2">
        <v>0</v>
      </c>
      <c r="AQ420" s="2">
        <v>158.27000000000001</v>
      </c>
      <c r="AR420" s="2">
        <v>43.58</v>
      </c>
      <c r="AS420" s="2">
        <v>0</v>
      </c>
      <c r="AT420" s="2">
        <v>155</v>
      </c>
      <c r="AU420" s="2">
        <v>100</v>
      </c>
      <c r="AV420" s="2">
        <v>1</v>
      </c>
      <c r="AW420" s="2">
        <v>1</v>
      </c>
      <c r="AX420" s="2"/>
      <c r="AY420" s="2"/>
      <c r="AZ420" s="2">
        <v>1</v>
      </c>
      <c r="BA420" s="2">
        <v>1</v>
      </c>
      <c r="BB420" s="2">
        <v>1</v>
      </c>
      <c r="BC420" s="2">
        <v>1</v>
      </c>
      <c r="BD420" s="2" t="s">
        <v>6</v>
      </c>
      <c r="BE420" s="2" t="s">
        <v>6</v>
      </c>
      <c r="BF420" s="2" t="s">
        <v>6</v>
      </c>
      <c r="BG420" s="2" t="s">
        <v>6</v>
      </c>
      <c r="BH420" s="2">
        <v>0</v>
      </c>
      <c r="BI420" s="2">
        <v>1</v>
      </c>
      <c r="BJ420" s="2" t="s">
        <v>499</v>
      </c>
      <c r="BK420" s="2"/>
      <c r="BL420" s="2"/>
      <c r="BM420" s="2">
        <v>7005</v>
      </c>
      <c r="BN420" s="2">
        <v>0</v>
      </c>
      <c r="BO420" s="2" t="s">
        <v>6</v>
      </c>
      <c r="BP420" s="2">
        <v>0</v>
      </c>
      <c r="BQ420" s="2">
        <v>1</v>
      </c>
      <c r="BR420" s="2">
        <v>0</v>
      </c>
      <c r="BS420" s="2">
        <v>1</v>
      </c>
      <c r="BT420" s="2">
        <v>1</v>
      </c>
      <c r="BU420" s="2">
        <v>1</v>
      </c>
      <c r="BV420" s="2">
        <v>1</v>
      </c>
      <c r="BW420" s="2">
        <v>1</v>
      </c>
      <c r="BX420" s="2">
        <v>1</v>
      </c>
      <c r="BY420" s="2" t="s">
        <v>6</v>
      </c>
      <c r="BZ420" s="2">
        <v>155</v>
      </c>
      <c r="CA420" s="2">
        <v>100</v>
      </c>
      <c r="CB420" s="2" t="s">
        <v>6</v>
      </c>
      <c r="CC420" s="2"/>
      <c r="CD420" s="2"/>
      <c r="CE420" s="2">
        <v>0</v>
      </c>
      <c r="CF420" s="2">
        <v>0</v>
      </c>
      <c r="CG420" s="2">
        <v>0</v>
      </c>
      <c r="CH420" s="2"/>
      <c r="CI420" s="2"/>
      <c r="CJ420" s="2"/>
      <c r="CK420" s="2"/>
      <c r="CL420" s="2"/>
      <c r="CM420" s="2">
        <v>0</v>
      </c>
      <c r="CN420" s="2" t="s">
        <v>6</v>
      </c>
      <c r="CO420" s="2">
        <v>0</v>
      </c>
      <c r="CP420" s="2">
        <f t="shared" ref="CP420:CP451" si="470">(P420+Q420+S420)</f>
        <v>16823</v>
      </c>
      <c r="CQ420" s="2">
        <f t="shared" ref="CQ420:CQ451" si="471">AC420*BC420</f>
        <v>0</v>
      </c>
      <c r="CR420" s="2">
        <f t="shared" ref="CR420:CR451" si="472">AD420*BB420</f>
        <v>5039.59</v>
      </c>
      <c r="CS420" s="2">
        <f t="shared" ref="CS420:CS451" si="473">AE420*BS420</f>
        <v>593.12</v>
      </c>
      <c r="CT420" s="2">
        <f t="shared" ref="CT420:CT451" si="474">AF420*BA420</f>
        <v>1430.76</v>
      </c>
      <c r="CU420" s="2">
        <f t="shared" ref="CU420:CU451" si="475">AG420</f>
        <v>0</v>
      </c>
      <c r="CV420" s="2">
        <f t="shared" ref="CV420:CV451" si="476">AH420</f>
        <v>158.27000000000001</v>
      </c>
      <c r="CW420" s="2">
        <f t="shared" ref="CW420:CW451" si="477">AI420</f>
        <v>43.58</v>
      </c>
      <c r="CX420" s="2">
        <f t="shared" ref="CX420:CX451" si="478">AJ420</f>
        <v>0</v>
      </c>
      <c r="CY420" s="2">
        <f>(((S420+(R420*IF(0,0,1)))*AT420)/100)</f>
        <v>8156.1</v>
      </c>
      <c r="CZ420" s="2">
        <f>(((S420+(R420*IF(0,0,1)))*AU420)/100)</f>
        <v>5262</v>
      </c>
      <c r="DA420" s="2"/>
      <c r="DB420" s="2"/>
      <c r="DC420" s="2" t="s">
        <v>6</v>
      </c>
      <c r="DD420" s="2" t="s">
        <v>6</v>
      </c>
      <c r="DE420" s="2" t="s">
        <v>6</v>
      </c>
      <c r="DF420" s="2" t="s">
        <v>6</v>
      </c>
      <c r="DG420" s="2" t="s">
        <v>6</v>
      </c>
      <c r="DH420" s="2" t="s">
        <v>6</v>
      </c>
      <c r="DI420" s="2" t="s">
        <v>6</v>
      </c>
      <c r="DJ420" s="2" t="s">
        <v>6</v>
      </c>
      <c r="DK420" s="2" t="s">
        <v>6</v>
      </c>
      <c r="DL420" s="2" t="s">
        <v>6</v>
      </c>
      <c r="DM420" s="2" t="s">
        <v>6</v>
      </c>
      <c r="DN420" s="2">
        <v>0</v>
      </c>
      <c r="DO420" s="2">
        <v>0</v>
      </c>
      <c r="DP420" s="2">
        <v>1</v>
      </c>
      <c r="DQ420" s="2">
        <v>1</v>
      </c>
      <c r="DR420" s="2"/>
      <c r="DS420" s="2"/>
      <c r="DT420" s="2"/>
      <c r="DU420" s="2">
        <v>1010</v>
      </c>
      <c r="DV420" s="2" t="s">
        <v>498</v>
      </c>
      <c r="DW420" s="2" t="s">
        <v>498</v>
      </c>
      <c r="DX420" s="2">
        <v>100</v>
      </c>
      <c r="DY420" s="2"/>
      <c r="DZ420" s="2" t="s">
        <v>6</v>
      </c>
      <c r="EA420" s="2" t="s">
        <v>6</v>
      </c>
      <c r="EB420" s="2" t="s">
        <v>6</v>
      </c>
      <c r="EC420" s="2" t="s">
        <v>6</v>
      </c>
      <c r="ED420" s="2"/>
      <c r="EE420" s="2">
        <v>54938598</v>
      </c>
      <c r="EF420" s="2">
        <v>1</v>
      </c>
      <c r="EG420" s="2" t="s">
        <v>25</v>
      </c>
      <c r="EH420" s="2">
        <v>0</v>
      </c>
      <c r="EI420" s="2" t="s">
        <v>6</v>
      </c>
      <c r="EJ420" s="2">
        <v>1</v>
      </c>
      <c r="EK420" s="2">
        <v>7005</v>
      </c>
      <c r="EL420" s="2" t="s">
        <v>86</v>
      </c>
      <c r="EM420" s="2" t="s">
        <v>27</v>
      </c>
      <c r="EN420" s="2"/>
      <c r="EO420" s="2" t="s">
        <v>6</v>
      </c>
      <c r="EP420" s="2"/>
      <c r="EQ420" s="2">
        <v>131072</v>
      </c>
      <c r="ER420" s="2">
        <v>5746.46</v>
      </c>
      <c r="ES420" s="2">
        <v>319.85000000000002</v>
      </c>
      <c r="ET420" s="2">
        <v>3995.85</v>
      </c>
      <c r="EU420" s="2">
        <v>593.12</v>
      </c>
      <c r="EV420" s="2">
        <v>1430.76</v>
      </c>
      <c r="EW420" s="2">
        <v>158.27000000000001</v>
      </c>
      <c r="EX420" s="2">
        <v>43.58</v>
      </c>
      <c r="EY420" s="2">
        <v>1</v>
      </c>
      <c r="EZ420" s="2"/>
      <c r="FA420" s="2"/>
      <c r="FB420" s="2"/>
      <c r="FC420" s="2"/>
      <c r="FD420" s="2"/>
      <c r="FE420" s="2"/>
      <c r="FF420" s="2"/>
      <c r="FG420" s="2"/>
      <c r="FH420" s="2"/>
      <c r="FI420" s="2"/>
      <c r="FJ420" s="2"/>
      <c r="FK420" s="2"/>
      <c r="FL420" s="2"/>
      <c r="FM420" s="2"/>
      <c r="FN420" s="2"/>
      <c r="FO420" s="2"/>
      <c r="FP420" s="2"/>
      <c r="FQ420" s="2">
        <v>0</v>
      </c>
      <c r="FR420" s="2">
        <f t="shared" ref="FR420:FR451" si="479">ROUND(IF(BI420=3,GM420,0),0)</f>
        <v>0</v>
      </c>
      <c r="FS420" s="2">
        <v>0</v>
      </c>
      <c r="FT420" s="2"/>
      <c r="FU420" s="2"/>
      <c r="FV420" s="2"/>
      <c r="FW420" s="2"/>
      <c r="FX420" s="2">
        <v>155</v>
      </c>
      <c r="FY420" s="2">
        <v>100</v>
      </c>
      <c r="FZ420" s="2"/>
      <c r="GA420" s="2" t="s">
        <v>6</v>
      </c>
      <c r="GB420" s="2"/>
      <c r="GC420" s="2"/>
      <c r="GD420" s="2">
        <v>1</v>
      </c>
      <c r="GE420" s="2"/>
      <c r="GF420" s="2">
        <v>564729814</v>
      </c>
      <c r="GG420" s="2">
        <v>2</v>
      </c>
      <c r="GH420" s="2">
        <v>1</v>
      </c>
      <c r="GI420" s="2">
        <v>-2</v>
      </c>
      <c r="GJ420" s="2">
        <v>0</v>
      </c>
      <c r="GK420" s="2">
        <v>0</v>
      </c>
      <c r="GL420" s="2">
        <f t="shared" ref="GL420:GL451" si="480">ROUND(IF(AND(BH420=3,BI420=3,FS420&lt;&gt;0),P420,0),0)</f>
        <v>0</v>
      </c>
      <c r="GM420" s="2">
        <f t="shared" ref="GM420:GM451" si="481">ROUND(O420+X420+Y420,0)+GX420</f>
        <v>30241</v>
      </c>
      <c r="GN420" s="2">
        <f t="shared" ref="GN420:GN451" si="482">IF(OR(BI420=0,BI420=1),GM420-GX420,0)</f>
        <v>30241</v>
      </c>
      <c r="GO420" s="2">
        <f t="shared" ref="GO420:GO451" si="483">IF(BI420=2,GM420-GX420,0)</f>
        <v>0</v>
      </c>
      <c r="GP420" s="2">
        <f t="shared" ref="GP420:GP451" si="484">IF(BI420=4,GM420-GX420,0)</f>
        <v>0</v>
      </c>
      <c r="GQ420" s="2"/>
      <c r="GR420" s="2">
        <v>0</v>
      </c>
      <c r="GS420" s="2">
        <v>3</v>
      </c>
      <c r="GT420" s="2">
        <v>0</v>
      </c>
      <c r="GU420" s="2" t="s">
        <v>6</v>
      </c>
      <c r="GV420" s="2">
        <f t="shared" ref="GV420:GV449" si="485">ROUND((GT420),2)</f>
        <v>0</v>
      </c>
      <c r="GW420" s="2">
        <v>1</v>
      </c>
      <c r="GX420" s="2">
        <f t="shared" ref="GX420:GX451" si="486">ROUND(HC420*I420,0)</f>
        <v>0</v>
      </c>
      <c r="GY420" s="2"/>
      <c r="GZ420" s="2"/>
      <c r="HA420" s="2">
        <v>0</v>
      </c>
      <c r="HB420" s="2">
        <v>0</v>
      </c>
      <c r="HC420" s="2">
        <f t="shared" ref="HC420:HC451" si="487">GV420*GW420</f>
        <v>0</v>
      </c>
      <c r="HD420" s="2"/>
      <c r="HE420" s="2" t="s">
        <v>6</v>
      </c>
      <c r="HF420" s="2" t="s">
        <v>6</v>
      </c>
      <c r="HG420" s="2"/>
      <c r="HH420" s="2"/>
      <c r="HI420" s="2"/>
      <c r="HJ420" s="2"/>
      <c r="HK420" s="2"/>
      <c r="HL420" s="2"/>
      <c r="HM420" s="2" t="s">
        <v>6</v>
      </c>
      <c r="HN420" s="2" t="s">
        <v>6</v>
      </c>
      <c r="HO420" s="2" t="s">
        <v>6</v>
      </c>
      <c r="HP420" s="2" t="s">
        <v>6</v>
      </c>
      <c r="HQ420" s="2" t="s">
        <v>6</v>
      </c>
      <c r="HR420" s="2"/>
      <c r="HS420" s="2"/>
      <c r="HT420" s="2"/>
      <c r="HU420" s="2"/>
      <c r="HV420" s="2"/>
      <c r="HW420" s="2"/>
      <c r="HX420" s="2"/>
      <c r="HY420" s="2"/>
      <c r="HZ420" s="2"/>
      <c r="IA420" s="2"/>
      <c r="IB420" s="2"/>
      <c r="IC420" s="2"/>
      <c r="ID420" s="2"/>
      <c r="IE420" s="2"/>
      <c r="IF420" s="2">
        <v>-1</v>
      </c>
      <c r="IG420" s="2"/>
      <c r="IH420" s="2"/>
      <c r="II420" s="2"/>
      <c r="IJ420" s="2"/>
      <c r="IK420" s="2">
        <v>0</v>
      </c>
      <c r="IL420" s="2"/>
      <c r="IM420" s="2"/>
      <c r="IN420" s="2"/>
      <c r="IO420" s="2"/>
      <c r="IP420" s="2"/>
      <c r="IQ420" s="2"/>
      <c r="IR420" s="2"/>
      <c r="IS420" s="2"/>
      <c r="IT420" s="2"/>
      <c r="IU420" s="2"/>
    </row>
    <row r="421" spans="1:255" x14ac:dyDescent="0.2">
      <c r="A421">
        <v>17</v>
      </c>
      <c r="B421">
        <v>1</v>
      </c>
      <c r="C421">
        <f>ROW(SmtRes!A694)</f>
        <v>694</v>
      </c>
      <c r="D421">
        <f>ROW(EtalonRes!A762)</f>
        <v>762</v>
      </c>
      <c r="E421" t="s">
        <v>495</v>
      </c>
      <c r="F421" t="s">
        <v>496</v>
      </c>
      <c r="G421" t="s">
        <v>497</v>
      </c>
      <c r="H421" t="s">
        <v>498</v>
      </c>
      <c r="I421">
        <f>'2.Лок.смета.и.Акт'!E73</f>
        <v>2.6</v>
      </c>
      <c r="J421">
        <v>0</v>
      </c>
      <c r="K421">
        <v>2.6</v>
      </c>
      <c r="O421">
        <f t="shared" si="453"/>
        <v>217088</v>
      </c>
      <c r="P421">
        <f t="shared" si="454"/>
        <v>0</v>
      </c>
      <c r="Q421">
        <f t="shared" si="455"/>
        <v>121857</v>
      </c>
      <c r="R421">
        <f t="shared" si="456"/>
        <v>30534</v>
      </c>
      <c r="S421">
        <f t="shared" si="457"/>
        <v>95231</v>
      </c>
      <c r="T421">
        <f t="shared" si="458"/>
        <v>0</v>
      </c>
      <c r="U421" t="e">
        <f t="shared" si="459"/>
        <v>#REF!</v>
      </c>
      <c r="V421">
        <f t="shared" si="460"/>
        <v>113.30799999999999</v>
      </c>
      <c r="W421">
        <f t="shared" si="461"/>
        <v>0</v>
      </c>
      <c r="X421" t="e">
        <f t="shared" si="462"/>
        <v>#REF!</v>
      </c>
      <c r="Y421" t="e">
        <f t="shared" si="463"/>
        <v>#REF!</v>
      </c>
      <c r="AA421">
        <v>86295184</v>
      </c>
      <c r="AB421">
        <f t="shared" si="464"/>
        <v>6470.35</v>
      </c>
      <c r="AC421">
        <f>ROUND((ES421+(SUM(SmtRes!BC678:'SmtRes'!BC694)+SUM(EtalonRes!AL758:'EtalonRes'!AL762))),2)</f>
        <v>0</v>
      </c>
      <c r="AD421">
        <f>ROUND((((ET421+(SUM(SmtRes!BD678:'SmtRes'!BD694)+SUM(EtalonRes!AM758:'EtalonRes'!AM762)))-(EU421+(SUM(SmtRes!BE678:'SmtRes'!BE694)+SUM(EtalonRes!AN758:'EtalonRes'!AN762))))+AE421),2)</f>
        <v>5039.59</v>
      </c>
      <c r="AE421">
        <f>ROUND((EU421+(SUM(SmtRes!BE678:'SmtRes'!BE694)+SUM(EtalonRes!AN758:'EtalonRes'!AN762))),2)</f>
        <v>593.12</v>
      </c>
      <c r="AF421">
        <f t="shared" si="465"/>
        <v>1430.76</v>
      </c>
      <c r="AG421">
        <f t="shared" si="466"/>
        <v>0</v>
      </c>
      <c r="AH421" t="e">
        <f t="shared" si="467"/>
        <v>#REF!</v>
      </c>
      <c r="AI421">
        <f t="shared" si="468"/>
        <v>43.58</v>
      </c>
      <c r="AJ421">
        <f t="shared" si="469"/>
        <v>0</v>
      </c>
      <c r="AK421">
        <f>AL421+AM421+AO421</f>
        <v>5746.46</v>
      </c>
      <c r="AL421">
        <v>319.85000000000002</v>
      </c>
      <c r="AM421" s="75">
        <f>'1.Лок.смета.и.Акт'!F794</f>
        <v>3995.85</v>
      </c>
      <c r="AN421" s="75">
        <f>'1.Лок.смета.и.Акт'!F795</f>
        <v>593.12</v>
      </c>
      <c r="AO421" s="75">
        <f>'1.Лок.смета.и.Акт'!F793</f>
        <v>1430.76</v>
      </c>
      <c r="AP421">
        <v>0</v>
      </c>
      <c r="AQ421" t="e">
        <f>'2.Лок.смета.и.Акт'!#REF!</f>
        <v>#REF!</v>
      </c>
      <c r="AR421">
        <v>43.58</v>
      </c>
      <c r="AS421">
        <v>0</v>
      </c>
      <c r="AT421">
        <v>147</v>
      </c>
      <c r="AU421">
        <v>85</v>
      </c>
      <c r="AV421">
        <v>1</v>
      </c>
      <c r="AW421">
        <v>1</v>
      </c>
      <c r="AZ421">
        <v>1</v>
      </c>
      <c r="BA421">
        <f>'1.Лок.смета.и.Акт'!J793</f>
        <v>25.6</v>
      </c>
      <c r="BB421">
        <f>'1.Лок.смета.и.Акт'!J794</f>
        <v>9.3000000000000007</v>
      </c>
      <c r="BC421">
        <v>7.56</v>
      </c>
      <c r="BD421" t="s">
        <v>6</v>
      </c>
      <c r="BE421" t="s">
        <v>6</v>
      </c>
      <c r="BF421" t="s">
        <v>6</v>
      </c>
      <c r="BG421" t="s">
        <v>6</v>
      </c>
      <c r="BH421">
        <v>0</v>
      </c>
      <c r="BI421">
        <v>1</v>
      </c>
      <c r="BJ421" t="s">
        <v>499</v>
      </c>
      <c r="BM421">
        <v>7005</v>
      </c>
      <c r="BN421">
        <v>0</v>
      </c>
      <c r="BO421" t="s">
        <v>496</v>
      </c>
      <c r="BP421">
        <v>1</v>
      </c>
      <c r="BQ421">
        <v>1</v>
      </c>
      <c r="BR421">
        <v>0</v>
      </c>
      <c r="BS421">
        <f>'1.Лок.смета.и.Акт'!J795</f>
        <v>19.8</v>
      </c>
      <c r="BT421">
        <v>1</v>
      </c>
      <c r="BU421">
        <v>1</v>
      </c>
      <c r="BV421">
        <v>1</v>
      </c>
      <c r="BW421">
        <v>1</v>
      </c>
      <c r="BX421">
        <v>1</v>
      </c>
      <c r="BY421" t="s">
        <v>6</v>
      </c>
      <c r="BZ421" t="e">
        <f>'2.Лок.смета.и.Акт'!#REF!</f>
        <v>#REF!</v>
      </c>
      <c r="CA421" t="e">
        <f>'2.Лок.смета.и.Акт'!#REF!</f>
        <v>#REF!</v>
      </c>
      <c r="CB421" t="s">
        <v>6</v>
      </c>
      <c r="CE421">
        <v>0</v>
      </c>
      <c r="CF421">
        <v>0</v>
      </c>
      <c r="CG421">
        <v>0</v>
      </c>
      <c r="CM421">
        <v>0</v>
      </c>
      <c r="CN421" t="s">
        <v>6</v>
      </c>
      <c r="CO421">
        <v>0</v>
      </c>
      <c r="CP421">
        <f t="shared" si="470"/>
        <v>217088</v>
      </c>
      <c r="CQ421">
        <f t="shared" si="471"/>
        <v>0</v>
      </c>
      <c r="CR421">
        <f t="shared" si="472"/>
        <v>46868.187000000005</v>
      </c>
      <c r="CS421">
        <f t="shared" si="473"/>
        <v>11743.776</v>
      </c>
      <c r="CT421">
        <f t="shared" si="474"/>
        <v>36627.455999999998</v>
      </c>
      <c r="CU421">
        <f t="shared" si="475"/>
        <v>0</v>
      </c>
      <c r="CV421" t="e">
        <f t="shared" si="476"/>
        <v>#REF!</v>
      </c>
      <c r="CW421">
        <f t="shared" si="477"/>
        <v>43.58</v>
      </c>
      <c r="CX421">
        <f t="shared" si="478"/>
        <v>0</v>
      </c>
      <c r="CY421" t="e">
        <f>(S421+R421)*(BZ421/100)</f>
        <v>#REF!</v>
      </c>
      <c r="CZ421" t="e">
        <f>(S421+R421)*(CA421/100)</f>
        <v>#REF!</v>
      </c>
      <c r="DC421" t="s">
        <v>6</v>
      </c>
      <c r="DD421" t="s">
        <v>6</v>
      </c>
      <c r="DE421" t="s">
        <v>6</v>
      </c>
      <c r="DF421" t="s">
        <v>6</v>
      </c>
      <c r="DG421" t="s">
        <v>6</v>
      </c>
      <c r="DH421" t="s">
        <v>6</v>
      </c>
      <c r="DI421" t="s">
        <v>6</v>
      </c>
      <c r="DJ421" t="s">
        <v>6</v>
      </c>
      <c r="DK421" t="s">
        <v>6</v>
      </c>
      <c r="DL421" t="s">
        <v>6</v>
      </c>
      <c r="DM421" t="s">
        <v>6</v>
      </c>
      <c r="DN421">
        <f>'1.Лок.смета.и.Акт'!E796</f>
        <v>155</v>
      </c>
      <c r="DO421">
        <f>'1.Лок.смета.и.Акт'!E797</f>
        <v>100</v>
      </c>
      <c r="DP421">
        <v>1</v>
      </c>
      <c r="DQ421">
        <v>1</v>
      </c>
      <c r="DU421">
        <v>1010</v>
      </c>
      <c r="DV421" t="s">
        <v>498</v>
      </c>
      <c r="DW421" t="str">
        <f>'2.Лок.смета.и.Акт'!D73</f>
        <v>100 шт.</v>
      </c>
      <c r="DX421">
        <v>100</v>
      </c>
      <c r="DZ421" t="s">
        <v>6</v>
      </c>
      <c r="EA421" t="s">
        <v>6</v>
      </c>
      <c r="EB421" t="s">
        <v>6</v>
      </c>
      <c r="EC421" t="s">
        <v>6</v>
      </c>
      <c r="EE421">
        <v>54938598</v>
      </c>
      <c r="EF421">
        <v>1</v>
      </c>
      <c r="EG421" t="s">
        <v>25</v>
      </c>
      <c r="EH421">
        <v>0</v>
      </c>
      <c r="EI421" t="s">
        <v>6</v>
      </c>
      <c r="EJ421">
        <v>1</v>
      </c>
      <c r="EK421">
        <v>7005</v>
      </c>
      <c r="EL421" t="s">
        <v>86</v>
      </c>
      <c r="EM421" t="s">
        <v>27</v>
      </c>
      <c r="EO421" t="s">
        <v>6</v>
      </c>
      <c r="EQ421">
        <v>131072</v>
      </c>
      <c r="ER421">
        <f>ES421+ET421+EV421</f>
        <v>5746.46</v>
      </c>
      <c r="ES421">
        <v>319.85000000000002</v>
      </c>
      <c r="ET421" s="75">
        <f>'1.Лок.смета.и.Акт'!F794</f>
        <v>3995.85</v>
      </c>
      <c r="EU421" s="75">
        <f>'1.Лок.смета.и.Акт'!F795</f>
        <v>593.12</v>
      </c>
      <c r="EV421" s="75">
        <f>'1.Лок.смета.и.Акт'!F793</f>
        <v>1430.76</v>
      </c>
      <c r="EW421" t="e">
        <f>'2.Лок.смета.и.Акт'!#REF!</f>
        <v>#REF!</v>
      </c>
      <c r="EX421">
        <v>43.58</v>
      </c>
      <c r="EY421">
        <v>1</v>
      </c>
      <c r="FQ421">
        <v>0</v>
      </c>
      <c r="FR421">
        <f t="shared" si="479"/>
        <v>0</v>
      </c>
      <c r="FS421">
        <v>0</v>
      </c>
      <c r="FX421">
        <v>155</v>
      </c>
      <c r="FY421">
        <v>100</v>
      </c>
      <c r="GA421" t="s">
        <v>6</v>
      </c>
      <c r="GD421">
        <v>1</v>
      </c>
      <c r="GF421">
        <v>564729814</v>
      </c>
      <c r="GG421">
        <v>2</v>
      </c>
      <c r="GH421">
        <v>1</v>
      </c>
      <c r="GI421">
        <v>2</v>
      </c>
      <c r="GJ421">
        <v>0</v>
      </c>
      <c r="GK421">
        <v>0</v>
      </c>
      <c r="GL421">
        <f t="shared" si="480"/>
        <v>0</v>
      </c>
      <c r="GM421" t="e">
        <f t="shared" si="481"/>
        <v>#REF!</v>
      </c>
      <c r="GN421" t="e">
        <f t="shared" si="482"/>
        <v>#REF!</v>
      </c>
      <c r="GO421">
        <f t="shared" si="483"/>
        <v>0</v>
      </c>
      <c r="GP421">
        <f t="shared" si="484"/>
        <v>0</v>
      </c>
      <c r="GR421">
        <v>0</v>
      </c>
      <c r="GS421">
        <v>3</v>
      </c>
      <c r="GT421">
        <v>0</v>
      </c>
      <c r="GU421" t="s">
        <v>6</v>
      </c>
      <c r="GV421">
        <f t="shared" si="485"/>
        <v>0</v>
      </c>
      <c r="GW421">
        <v>1008.4</v>
      </c>
      <c r="GX421">
        <f t="shared" si="486"/>
        <v>0</v>
      </c>
      <c r="HA421">
        <v>0</v>
      </c>
      <c r="HB421">
        <v>0</v>
      </c>
      <c r="HC421">
        <f t="shared" si="487"/>
        <v>0</v>
      </c>
      <c r="HE421" t="s">
        <v>6</v>
      </c>
      <c r="HF421" t="s">
        <v>6</v>
      </c>
      <c r="HM421" t="s">
        <v>6</v>
      </c>
      <c r="HN421" t="s">
        <v>6</v>
      </c>
      <c r="HO421" t="s">
        <v>6</v>
      </c>
      <c r="HP421" t="s">
        <v>6</v>
      </c>
      <c r="HQ421" t="s">
        <v>6</v>
      </c>
      <c r="IF421">
        <v>-1</v>
      </c>
      <c r="IK421">
        <v>0</v>
      </c>
    </row>
    <row r="422" spans="1:255" x14ac:dyDescent="0.2">
      <c r="A422" s="2">
        <v>18</v>
      </c>
      <c r="B422" s="2">
        <v>1</v>
      </c>
      <c r="C422" s="2">
        <v>664</v>
      </c>
      <c r="D422" s="2"/>
      <c r="E422" s="2" t="s">
        <v>500</v>
      </c>
      <c r="F422" s="2" t="s">
        <v>30</v>
      </c>
      <c r="G422" s="2" t="s">
        <v>31</v>
      </c>
      <c r="H422" s="2" t="s">
        <v>32</v>
      </c>
      <c r="I422" s="2">
        <f>I420*J422</f>
        <v>1.8199999999999998</v>
      </c>
      <c r="J422" s="216">
        <f>'5.Ведомость_списания'!F188</f>
        <v>0.7</v>
      </c>
      <c r="K422" s="2">
        <v>0.7</v>
      </c>
      <c r="L422" s="2"/>
      <c r="M422" s="2"/>
      <c r="N422" s="2"/>
      <c r="O422" s="2">
        <f t="shared" si="453"/>
        <v>1068</v>
      </c>
      <c r="P422" s="2">
        <f t="shared" si="454"/>
        <v>1068</v>
      </c>
      <c r="Q422" s="2">
        <f t="shared" si="455"/>
        <v>0</v>
      </c>
      <c r="R422" s="2">
        <f t="shared" si="456"/>
        <v>0</v>
      </c>
      <c r="S422" s="2">
        <f t="shared" si="457"/>
        <v>0</v>
      </c>
      <c r="T422" s="2">
        <f t="shared" si="458"/>
        <v>0</v>
      </c>
      <c r="U422" s="2">
        <f t="shared" si="459"/>
        <v>0</v>
      </c>
      <c r="V422" s="2">
        <f t="shared" si="460"/>
        <v>0</v>
      </c>
      <c r="W422" s="2">
        <f t="shared" si="461"/>
        <v>0</v>
      </c>
      <c r="X422" s="2">
        <f t="shared" si="462"/>
        <v>0</v>
      </c>
      <c r="Y422" s="2">
        <f t="shared" si="463"/>
        <v>0</v>
      </c>
      <c r="Z422" s="2"/>
      <c r="AA422" s="2">
        <v>86295183</v>
      </c>
      <c r="AB422" s="2">
        <f t="shared" si="464"/>
        <v>586.71</v>
      </c>
      <c r="AC422" s="2">
        <f t="shared" ref="AC422:AC449" si="488">ROUND((ES422),2)</f>
        <v>586.71</v>
      </c>
      <c r="AD422" s="2">
        <f t="shared" ref="AD422:AD449" si="489">ROUND((((ET422)-(EU422))+AE422),2)</f>
        <v>0</v>
      </c>
      <c r="AE422" s="2">
        <f t="shared" ref="AE422:AE449" si="490">ROUND((EU422),2)</f>
        <v>0</v>
      </c>
      <c r="AF422" s="2">
        <f t="shared" si="465"/>
        <v>0</v>
      </c>
      <c r="AG422" s="2">
        <f t="shared" si="466"/>
        <v>0</v>
      </c>
      <c r="AH422" s="2">
        <f t="shared" si="467"/>
        <v>0</v>
      </c>
      <c r="AI422" s="2">
        <f t="shared" si="468"/>
        <v>0</v>
      </c>
      <c r="AJ422" s="2">
        <f t="shared" si="469"/>
        <v>0</v>
      </c>
      <c r="AK422" s="2">
        <v>586.71</v>
      </c>
      <c r="AL422" s="110">
        <f>'1.Лок.смета.и.Акт'!F799</f>
        <v>586.71</v>
      </c>
      <c r="AM422" s="2">
        <v>0</v>
      </c>
      <c r="AN422" s="2">
        <v>0</v>
      </c>
      <c r="AO422" s="2">
        <v>0</v>
      </c>
      <c r="AP422" s="2">
        <v>0</v>
      </c>
      <c r="AQ422" s="2">
        <v>0</v>
      </c>
      <c r="AR422" s="2">
        <v>0</v>
      </c>
      <c r="AS422" s="2">
        <v>0</v>
      </c>
      <c r="AT422" s="2">
        <v>0</v>
      </c>
      <c r="AU422" s="2">
        <v>0</v>
      </c>
      <c r="AV422" s="2">
        <v>1</v>
      </c>
      <c r="AW422" s="2">
        <v>1</v>
      </c>
      <c r="AX422" s="2"/>
      <c r="AY422" s="2"/>
      <c r="AZ422" s="2">
        <v>1</v>
      </c>
      <c r="BA422" s="2">
        <v>1</v>
      </c>
      <c r="BB422" s="2">
        <v>1</v>
      </c>
      <c r="BC422" s="2">
        <v>1</v>
      </c>
      <c r="BD422" s="2" t="s">
        <v>6</v>
      </c>
      <c r="BE422" s="2" t="s">
        <v>6</v>
      </c>
      <c r="BF422" s="2" t="s">
        <v>6</v>
      </c>
      <c r="BG422" s="2" t="s">
        <v>6</v>
      </c>
      <c r="BH422" s="2">
        <v>3</v>
      </c>
      <c r="BI422" s="2">
        <v>1</v>
      </c>
      <c r="BJ422" s="2" t="s">
        <v>33</v>
      </c>
      <c r="BK422" s="2"/>
      <c r="BL422" s="2"/>
      <c r="BM422" s="2">
        <v>500001</v>
      </c>
      <c r="BN422" s="2">
        <v>0</v>
      </c>
      <c r="BO422" s="2" t="s">
        <v>6</v>
      </c>
      <c r="BP422" s="2">
        <v>0</v>
      </c>
      <c r="BQ422" s="2">
        <v>20</v>
      </c>
      <c r="BR422" s="2">
        <v>0</v>
      </c>
      <c r="BS422" s="2">
        <v>1</v>
      </c>
      <c r="BT422" s="2">
        <v>1</v>
      </c>
      <c r="BU422" s="2">
        <v>1</v>
      </c>
      <c r="BV422" s="2">
        <v>1</v>
      </c>
      <c r="BW422" s="2">
        <v>1</v>
      </c>
      <c r="BX422" s="2">
        <v>1</v>
      </c>
      <c r="BY422" s="2" t="s">
        <v>6</v>
      </c>
      <c r="BZ422" s="2">
        <v>0</v>
      </c>
      <c r="CA422" s="2">
        <v>0</v>
      </c>
      <c r="CB422" s="2" t="s">
        <v>6</v>
      </c>
      <c r="CC422" s="2"/>
      <c r="CD422" s="2"/>
      <c r="CE422" s="2">
        <v>0</v>
      </c>
      <c r="CF422" s="2">
        <v>0</v>
      </c>
      <c r="CG422" s="2">
        <v>0</v>
      </c>
      <c r="CH422" s="2"/>
      <c r="CI422" s="2"/>
      <c r="CJ422" s="2"/>
      <c r="CK422" s="2"/>
      <c r="CL422" s="2"/>
      <c r="CM422" s="2">
        <v>0</v>
      </c>
      <c r="CN422" s="2" t="s">
        <v>6</v>
      </c>
      <c r="CO422" s="2">
        <v>0</v>
      </c>
      <c r="CP422" s="2">
        <f t="shared" si="470"/>
        <v>1068</v>
      </c>
      <c r="CQ422" s="2">
        <f t="shared" si="471"/>
        <v>586.71</v>
      </c>
      <c r="CR422" s="2">
        <f t="shared" si="472"/>
        <v>0</v>
      </c>
      <c r="CS422" s="2">
        <f t="shared" si="473"/>
        <v>0</v>
      </c>
      <c r="CT422" s="2">
        <f t="shared" si="474"/>
        <v>0</v>
      </c>
      <c r="CU422" s="2">
        <f t="shared" si="475"/>
        <v>0</v>
      </c>
      <c r="CV422" s="2">
        <f t="shared" si="476"/>
        <v>0</v>
      </c>
      <c r="CW422" s="2">
        <f t="shared" si="477"/>
        <v>0</v>
      </c>
      <c r="CX422" s="2">
        <f t="shared" si="478"/>
        <v>0</v>
      </c>
      <c r="CY422" s="2">
        <f>(((S422+(R422*IF(0,0,1)))*AT422)/100)</f>
        <v>0</v>
      </c>
      <c r="CZ422" s="2">
        <f>(((S422+(R422*IF(0,0,1)))*AU422)/100)</f>
        <v>0</v>
      </c>
      <c r="DA422" s="2"/>
      <c r="DB422" s="2"/>
      <c r="DC422" s="2" t="s">
        <v>6</v>
      </c>
      <c r="DD422" s="2" t="s">
        <v>6</v>
      </c>
      <c r="DE422" s="2" t="s">
        <v>6</v>
      </c>
      <c r="DF422" s="2" t="s">
        <v>6</v>
      </c>
      <c r="DG422" s="2" t="s">
        <v>6</v>
      </c>
      <c r="DH422" s="2" t="s">
        <v>6</v>
      </c>
      <c r="DI422" s="2" t="s">
        <v>6</v>
      </c>
      <c r="DJ422" s="2" t="s">
        <v>6</v>
      </c>
      <c r="DK422" s="2" t="s">
        <v>6</v>
      </c>
      <c r="DL422" s="2" t="s">
        <v>6</v>
      </c>
      <c r="DM422" s="2" t="s">
        <v>6</v>
      </c>
      <c r="DN422" s="2">
        <v>0</v>
      </c>
      <c r="DO422" s="2">
        <v>0</v>
      </c>
      <c r="DP422" s="2">
        <v>1</v>
      </c>
      <c r="DQ422" s="2">
        <v>1</v>
      </c>
      <c r="DR422" s="2"/>
      <c r="DS422" s="2"/>
      <c r="DT422" s="2"/>
      <c r="DU422" s="2">
        <v>1007</v>
      </c>
      <c r="DV422" s="2" t="s">
        <v>32</v>
      </c>
      <c r="DW422" s="2" t="s">
        <v>32</v>
      </c>
      <c r="DX422" s="2">
        <v>1</v>
      </c>
      <c r="DY422" s="2"/>
      <c r="DZ422" s="2" t="s">
        <v>6</v>
      </c>
      <c r="EA422" s="2" t="s">
        <v>6</v>
      </c>
      <c r="EB422" s="2" t="s">
        <v>6</v>
      </c>
      <c r="EC422" s="2" t="s">
        <v>6</v>
      </c>
      <c r="ED422" s="2"/>
      <c r="EE422" s="2">
        <v>54938781</v>
      </c>
      <c r="EF422" s="2">
        <v>20</v>
      </c>
      <c r="EG422" s="2" t="s">
        <v>34</v>
      </c>
      <c r="EH422" s="2">
        <v>0</v>
      </c>
      <c r="EI422" s="2" t="s">
        <v>6</v>
      </c>
      <c r="EJ422" s="2">
        <v>1</v>
      </c>
      <c r="EK422" s="2">
        <v>500001</v>
      </c>
      <c r="EL422" s="2" t="s">
        <v>35</v>
      </c>
      <c r="EM422" s="2" t="s">
        <v>36</v>
      </c>
      <c r="EN422" s="2"/>
      <c r="EO422" s="2" t="s">
        <v>6</v>
      </c>
      <c r="EP422" s="2"/>
      <c r="EQ422" s="2">
        <v>0</v>
      </c>
      <c r="ER422" s="2">
        <v>586.71</v>
      </c>
      <c r="ES422" s="110">
        <f>'1.Лок.смета.и.Акт'!F799</f>
        <v>586.71</v>
      </c>
      <c r="ET422" s="2">
        <v>0</v>
      </c>
      <c r="EU422" s="2">
        <v>0</v>
      </c>
      <c r="EV422" s="2">
        <v>0</v>
      </c>
      <c r="EW422" s="2">
        <v>0</v>
      </c>
      <c r="EX422" s="2">
        <v>0</v>
      </c>
      <c r="EY422" s="2"/>
      <c r="EZ422" s="2"/>
      <c r="FA422" s="2"/>
      <c r="FB422" s="2"/>
      <c r="FC422" s="2"/>
      <c r="FD422" s="2"/>
      <c r="FE422" s="2"/>
      <c r="FF422" s="2"/>
      <c r="FG422" s="2"/>
      <c r="FH422" s="2"/>
      <c r="FI422" s="2"/>
      <c r="FJ422" s="2"/>
      <c r="FK422" s="2"/>
      <c r="FL422" s="2"/>
      <c r="FM422" s="2"/>
      <c r="FN422" s="2"/>
      <c r="FO422" s="2"/>
      <c r="FP422" s="2"/>
      <c r="FQ422" s="2">
        <v>0</v>
      </c>
      <c r="FR422" s="2">
        <f t="shared" si="479"/>
        <v>0</v>
      </c>
      <c r="FS422" s="2">
        <v>0</v>
      </c>
      <c r="FT422" s="2"/>
      <c r="FU422" s="2"/>
      <c r="FV422" s="2"/>
      <c r="FW422" s="2"/>
      <c r="FX422" s="2">
        <v>0</v>
      </c>
      <c r="FY422" s="2">
        <v>0</v>
      </c>
      <c r="FZ422" s="2"/>
      <c r="GA422" s="2" t="s">
        <v>6</v>
      </c>
      <c r="GB422" s="2"/>
      <c r="GC422" s="2"/>
      <c r="GD422" s="2">
        <v>1</v>
      </c>
      <c r="GE422" s="2"/>
      <c r="GF422" s="2">
        <v>2111049581</v>
      </c>
      <c r="GG422" s="2">
        <v>2</v>
      </c>
      <c r="GH422" s="2">
        <v>2</v>
      </c>
      <c r="GI422" s="2">
        <v>-2</v>
      </c>
      <c r="GJ422" s="2">
        <v>0</v>
      </c>
      <c r="GK422" s="2">
        <v>0</v>
      </c>
      <c r="GL422" s="2">
        <f t="shared" si="480"/>
        <v>0</v>
      </c>
      <c r="GM422" s="2">
        <f t="shared" si="481"/>
        <v>1068</v>
      </c>
      <c r="GN422" s="2">
        <f t="shared" si="482"/>
        <v>1068</v>
      </c>
      <c r="GO422" s="2">
        <f t="shared" si="483"/>
        <v>0</v>
      </c>
      <c r="GP422" s="2">
        <f t="shared" si="484"/>
        <v>0</v>
      </c>
      <c r="GQ422" s="2"/>
      <c r="GR422" s="2">
        <v>0</v>
      </c>
      <c r="GS422" s="2">
        <v>2</v>
      </c>
      <c r="GT422" s="2">
        <v>0</v>
      </c>
      <c r="GU422" s="2" t="s">
        <v>6</v>
      </c>
      <c r="GV422" s="2">
        <f t="shared" si="485"/>
        <v>0</v>
      </c>
      <c r="GW422" s="2">
        <v>1</v>
      </c>
      <c r="GX422" s="2">
        <f t="shared" si="486"/>
        <v>0</v>
      </c>
      <c r="GY422" s="2"/>
      <c r="GZ422" s="2"/>
      <c r="HA422" s="2">
        <v>0</v>
      </c>
      <c r="HB422" s="2">
        <v>0</v>
      </c>
      <c r="HC422" s="2">
        <f t="shared" si="487"/>
        <v>0</v>
      </c>
      <c r="HD422" s="2"/>
      <c r="HE422" s="2" t="s">
        <v>6</v>
      </c>
      <c r="HF422" s="2" t="s">
        <v>6</v>
      </c>
      <c r="HG422" s="2"/>
      <c r="HH422" s="2"/>
      <c r="HI422" s="2"/>
      <c r="HJ422" s="2"/>
      <c r="HK422" s="2"/>
      <c r="HL422" s="2"/>
      <c r="HM422" s="2" t="s">
        <v>6</v>
      </c>
      <c r="HN422" s="2" t="s">
        <v>6</v>
      </c>
      <c r="HO422" s="2" t="s">
        <v>6</v>
      </c>
      <c r="HP422" s="2" t="s">
        <v>6</v>
      </c>
      <c r="HQ422" s="2" t="s">
        <v>6</v>
      </c>
      <c r="HR422" s="2"/>
      <c r="HS422" s="2"/>
      <c r="HT422" s="2"/>
      <c r="HU422" s="2"/>
      <c r="HV422" s="2"/>
      <c r="HW422" s="2"/>
      <c r="HX422" s="2"/>
      <c r="HY422" s="2"/>
      <c r="HZ422" s="2"/>
      <c r="IA422" s="2"/>
      <c r="IB422" s="2"/>
      <c r="IC422" s="2"/>
      <c r="ID422" s="2"/>
      <c r="IE422" s="2"/>
      <c r="IF422" s="2">
        <v>-1</v>
      </c>
      <c r="IG422" s="2"/>
      <c r="IH422" s="2"/>
      <c r="II422" s="2"/>
      <c r="IJ422" s="2"/>
      <c r="IK422" s="2">
        <v>0</v>
      </c>
      <c r="IL422" s="2"/>
      <c r="IM422" s="2"/>
      <c r="IN422" s="2"/>
      <c r="IO422" s="2"/>
      <c r="IP422" s="2"/>
      <c r="IQ422" s="2"/>
      <c r="IR422" s="2"/>
      <c r="IS422" s="2"/>
      <c r="IT422" s="2"/>
      <c r="IU422" s="2"/>
    </row>
    <row r="423" spans="1:255" x14ac:dyDescent="0.2">
      <c r="A423">
        <v>18</v>
      </c>
      <c r="B423">
        <v>1</v>
      </c>
      <c r="C423">
        <v>681</v>
      </c>
      <c r="E423" t="s">
        <v>500</v>
      </c>
      <c r="F423" t="e">
        <f>'2.Лок.смета.и.Акт'!#REF!</f>
        <v>#REF!</v>
      </c>
      <c r="G423" t="s">
        <v>31</v>
      </c>
      <c r="H423" t="s">
        <v>32</v>
      </c>
      <c r="I423">
        <f>I421*J423</f>
        <v>1.8199999999999998</v>
      </c>
      <c r="J423">
        <v>0.7</v>
      </c>
      <c r="K423">
        <v>0.7</v>
      </c>
      <c r="O423">
        <f t="shared" si="453"/>
        <v>9517</v>
      </c>
      <c r="P423">
        <f t="shared" si="454"/>
        <v>9517</v>
      </c>
      <c r="Q423">
        <f t="shared" si="455"/>
        <v>0</v>
      </c>
      <c r="R423">
        <f t="shared" si="456"/>
        <v>0</v>
      </c>
      <c r="S423">
        <f t="shared" si="457"/>
        <v>0</v>
      </c>
      <c r="T423">
        <f t="shared" si="458"/>
        <v>0</v>
      </c>
      <c r="U423">
        <f t="shared" si="459"/>
        <v>0</v>
      </c>
      <c r="V423">
        <f t="shared" si="460"/>
        <v>0</v>
      </c>
      <c r="W423">
        <f t="shared" si="461"/>
        <v>0</v>
      </c>
      <c r="X423">
        <f t="shared" si="462"/>
        <v>0</v>
      </c>
      <c r="Y423">
        <f t="shared" si="463"/>
        <v>0</v>
      </c>
      <c r="AA423">
        <v>86295184</v>
      </c>
      <c r="AB423">
        <f t="shared" si="464"/>
        <v>691.67</v>
      </c>
      <c r="AC423">
        <f t="shared" si="488"/>
        <v>691.67</v>
      </c>
      <c r="AD423">
        <f t="shared" si="489"/>
        <v>0</v>
      </c>
      <c r="AE423">
        <f t="shared" si="490"/>
        <v>0</v>
      </c>
      <c r="AF423">
        <f t="shared" si="465"/>
        <v>0</v>
      </c>
      <c r="AG423">
        <f t="shared" si="466"/>
        <v>0</v>
      </c>
      <c r="AH423">
        <f t="shared" si="467"/>
        <v>0</v>
      </c>
      <c r="AI423">
        <f t="shared" si="468"/>
        <v>0</v>
      </c>
      <c r="AJ423">
        <f t="shared" si="469"/>
        <v>0</v>
      </c>
      <c r="AK423">
        <v>691.67</v>
      </c>
      <c r="AL423">
        <v>691.67</v>
      </c>
      <c r="AM423">
        <v>0</v>
      </c>
      <c r="AN423">
        <v>0</v>
      </c>
      <c r="AO423">
        <v>0</v>
      </c>
      <c r="AP423">
        <v>0</v>
      </c>
      <c r="AQ423">
        <v>0</v>
      </c>
      <c r="AR423">
        <v>0</v>
      </c>
      <c r="AS423">
        <v>0</v>
      </c>
      <c r="AT423">
        <v>0</v>
      </c>
      <c r="AU423">
        <v>0</v>
      </c>
      <c r="AV423">
        <v>1</v>
      </c>
      <c r="AW423">
        <v>1</v>
      </c>
      <c r="AZ423">
        <v>1</v>
      </c>
      <c r="BA423">
        <v>1</v>
      </c>
      <c r="BB423">
        <v>1</v>
      </c>
      <c r="BC423">
        <v>7.56</v>
      </c>
      <c r="BD423" t="s">
        <v>6</v>
      </c>
      <c r="BE423" t="s">
        <v>6</v>
      </c>
      <c r="BF423" t="s">
        <v>6</v>
      </c>
      <c r="BG423" t="s">
        <v>6</v>
      </c>
      <c r="BH423">
        <v>3</v>
      </c>
      <c r="BI423">
        <v>1</v>
      </c>
      <c r="BJ423" t="s">
        <v>33</v>
      </c>
      <c r="BM423">
        <v>500001</v>
      </c>
      <c r="BN423">
        <v>0</v>
      </c>
      <c r="BO423" t="s">
        <v>6</v>
      </c>
      <c r="BP423">
        <v>0</v>
      </c>
      <c r="BQ423">
        <v>20</v>
      </c>
      <c r="BR423">
        <v>0</v>
      </c>
      <c r="BS423">
        <v>1</v>
      </c>
      <c r="BT423">
        <v>1</v>
      </c>
      <c r="BU423">
        <v>1</v>
      </c>
      <c r="BV423">
        <v>1</v>
      </c>
      <c r="BW423">
        <v>1</v>
      </c>
      <c r="BX423">
        <v>1</v>
      </c>
      <c r="BY423" t="s">
        <v>6</v>
      </c>
      <c r="BZ423">
        <v>0</v>
      </c>
      <c r="CA423">
        <v>0</v>
      </c>
      <c r="CB423" t="s">
        <v>6</v>
      </c>
      <c r="CE423">
        <v>0</v>
      </c>
      <c r="CF423">
        <v>0</v>
      </c>
      <c r="CG423">
        <v>0</v>
      </c>
      <c r="CM423">
        <v>0</v>
      </c>
      <c r="CN423" t="s">
        <v>6</v>
      </c>
      <c r="CO423">
        <v>0</v>
      </c>
      <c r="CP423">
        <f t="shared" si="470"/>
        <v>9517</v>
      </c>
      <c r="CQ423">
        <f t="shared" si="471"/>
        <v>5229.0251999999991</v>
      </c>
      <c r="CR423">
        <f t="shared" si="472"/>
        <v>0</v>
      </c>
      <c r="CS423">
        <f t="shared" si="473"/>
        <v>0</v>
      </c>
      <c r="CT423">
        <f t="shared" si="474"/>
        <v>0</v>
      </c>
      <c r="CU423">
        <f t="shared" si="475"/>
        <v>0</v>
      </c>
      <c r="CV423">
        <f t="shared" si="476"/>
        <v>0</v>
      </c>
      <c r="CW423">
        <f t="shared" si="477"/>
        <v>0</v>
      </c>
      <c r="CX423">
        <f t="shared" si="478"/>
        <v>0</v>
      </c>
      <c r="CY423">
        <f>(S423+R423)*(BZ423/100)</f>
        <v>0</v>
      </c>
      <c r="CZ423">
        <f>(S423+R423)*(CA423/100)</f>
        <v>0</v>
      </c>
      <c r="DC423" t="s">
        <v>6</v>
      </c>
      <c r="DD423" t="s">
        <v>6</v>
      </c>
      <c r="DE423" t="s">
        <v>6</v>
      </c>
      <c r="DF423" t="s">
        <v>6</v>
      </c>
      <c r="DG423" t="s">
        <v>6</v>
      </c>
      <c r="DH423" t="s">
        <v>6</v>
      </c>
      <c r="DI423" t="s">
        <v>6</v>
      </c>
      <c r="DJ423" t="s">
        <v>6</v>
      </c>
      <c r="DK423" t="s">
        <v>6</v>
      </c>
      <c r="DL423" t="s">
        <v>6</v>
      </c>
      <c r="DM423" t="s">
        <v>6</v>
      </c>
      <c r="DN423">
        <v>0</v>
      </c>
      <c r="DO423">
        <v>0</v>
      </c>
      <c r="DP423">
        <v>1</v>
      </c>
      <c r="DQ423">
        <v>1</v>
      </c>
      <c r="DU423">
        <v>1007</v>
      </c>
      <c r="DV423" t="s">
        <v>32</v>
      </c>
      <c r="DW423" t="e">
        <f>'2.Лок.смета.и.Акт'!#REF!</f>
        <v>#REF!</v>
      </c>
      <c r="DX423">
        <v>1</v>
      </c>
      <c r="DZ423" t="s">
        <v>6</v>
      </c>
      <c r="EA423" t="s">
        <v>6</v>
      </c>
      <c r="EB423" t="s">
        <v>6</v>
      </c>
      <c r="EC423" t="s">
        <v>6</v>
      </c>
      <c r="EE423">
        <v>54938781</v>
      </c>
      <c r="EF423">
        <v>20</v>
      </c>
      <c r="EG423" t="s">
        <v>34</v>
      </c>
      <c r="EH423">
        <v>0</v>
      </c>
      <c r="EI423" t="s">
        <v>6</v>
      </c>
      <c r="EJ423">
        <v>1</v>
      </c>
      <c r="EK423">
        <v>500001</v>
      </c>
      <c r="EL423" t="s">
        <v>35</v>
      </c>
      <c r="EM423" t="s">
        <v>36</v>
      </c>
      <c r="EO423" t="s">
        <v>6</v>
      </c>
      <c r="EQ423">
        <v>0</v>
      </c>
      <c r="ER423">
        <v>4929.3500000000004</v>
      </c>
      <c r="ES423">
        <v>691.67</v>
      </c>
      <c r="ET423">
        <v>0</v>
      </c>
      <c r="EU423">
        <v>0</v>
      </c>
      <c r="EV423">
        <v>0</v>
      </c>
      <c r="EW423">
        <v>0</v>
      </c>
      <c r="EX423">
        <v>0</v>
      </c>
      <c r="EZ423">
        <v>5</v>
      </c>
      <c r="FC423">
        <v>0</v>
      </c>
      <c r="FD423">
        <v>18</v>
      </c>
      <c r="FF423">
        <v>4929.3500000000004</v>
      </c>
      <c r="FQ423">
        <v>0</v>
      </c>
      <c r="FR423">
        <f t="shared" si="479"/>
        <v>0</v>
      </c>
      <c r="FS423">
        <v>0</v>
      </c>
      <c r="FX423">
        <v>0</v>
      </c>
      <c r="FY423">
        <v>0</v>
      </c>
      <c r="GA423" t="s">
        <v>37</v>
      </c>
      <c r="GD423">
        <v>1</v>
      </c>
      <c r="GF423">
        <v>2111049581</v>
      </c>
      <c r="GG423">
        <v>2</v>
      </c>
      <c r="GH423">
        <v>3</v>
      </c>
      <c r="GI423">
        <v>5</v>
      </c>
      <c r="GJ423">
        <v>0</v>
      </c>
      <c r="GK423">
        <v>0</v>
      </c>
      <c r="GL423">
        <f t="shared" si="480"/>
        <v>0</v>
      </c>
      <c r="GM423">
        <f t="shared" si="481"/>
        <v>9517</v>
      </c>
      <c r="GN423">
        <f t="shared" si="482"/>
        <v>9517</v>
      </c>
      <c r="GO423">
        <f t="shared" si="483"/>
        <v>0</v>
      </c>
      <c r="GP423">
        <f t="shared" si="484"/>
        <v>0</v>
      </c>
      <c r="GR423">
        <v>1</v>
      </c>
      <c r="GS423">
        <v>1</v>
      </c>
      <c r="GT423">
        <v>0</v>
      </c>
      <c r="GU423" t="s">
        <v>6</v>
      </c>
      <c r="GV423">
        <f t="shared" si="485"/>
        <v>0</v>
      </c>
      <c r="GW423">
        <v>1</v>
      </c>
      <c r="GX423">
        <f t="shared" si="486"/>
        <v>0</v>
      </c>
      <c r="HA423">
        <v>0</v>
      </c>
      <c r="HB423">
        <v>0</v>
      </c>
      <c r="HC423">
        <f t="shared" si="487"/>
        <v>0</v>
      </c>
      <c r="HE423" t="s">
        <v>38</v>
      </c>
      <c r="HF423" t="s">
        <v>39</v>
      </c>
      <c r="HM423" t="s">
        <v>6</v>
      </c>
      <c r="HN423" t="s">
        <v>6</v>
      </c>
      <c r="HO423" t="s">
        <v>6</v>
      </c>
      <c r="HP423" t="s">
        <v>6</v>
      </c>
      <c r="HQ423" t="s">
        <v>6</v>
      </c>
      <c r="IF423">
        <v>-1</v>
      </c>
      <c r="IK423">
        <v>0</v>
      </c>
    </row>
    <row r="424" spans="1:255" x14ac:dyDescent="0.2">
      <c r="A424" s="2">
        <v>18</v>
      </c>
      <c r="B424" s="2">
        <v>1</v>
      </c>
      <c r="C424" s="2">
        <v>669</v>
      </c>
      <c r="D424" s="2"/>
      <c r="E424" s="2" t="s">
        <v>501</v>
      </c>
      <c r="F424" s="2" t="s">
        <v>502</v>
      </c>
      <c r="G424" s="2" t="s">
        <v>503</v>
      </c>
      <c r="H424" s="2" t="s">
        <v>43</v>
      </c>
      <c r="I424" s="2">
        <f>I420*J424</f>
        <v>117.99999999999999</v>
      </c>
      <c r="J424" s="216">
        <f>'5.Ведомость_списания'!F189</f>
        <v>45.38461538461538</v>
      </c>
      <c r="K424" s="2">
        <v>45.384615400000001</v>
      </c>
      <c r="L424" s="2"/>
      <c r="M424" s="2"/>
      <c r="N424" s="2"/>
      <c r="O424" s="2">
        <f t="shared" si="453"/>
        <v>76785</v>
      </c>
      <c r="P424" s="2">
        <f t="shared" si="454"/>
        <v>76785</v>
      </c>
      <c r="Q424" s="2">
        <f t="shared" si="455"/>
        <v>0</v>
      </c>
      <c r="R424" s="2">
        <f t="shared" si="456"/>
        <v>0</v>
      </c>
      <c r="S424" s="2">
        <f t="shared" si="457"/>
        <v>0</v>
      </c>
      <c r="T424" s="2">
        <f t="shared" si="458"/>
        <v>0</v>
      </c>
      <c r="U424" s="2">
        <f t="shared" si="459"/>
        <v>0</v>
      </c>
      <c r="V424" s="2">
        <f t="shared" si="460"/>
        <v>0</v>
      </c>
      <c r="W424" s="2">
        <f t="shared" si="461"/>
        <v>0</v>
      </c>
      <c r="X424" s="2">
        <f t="shared" si="462"/>
        <v>0</v>
      </c>
      <c r="Y424" s="2">
        <f t="shared" si="463"/>
        <v>0</v>
      </c>
      <c r="Z424" s="2"/>
      <c r="AA424" s="2">
        <v>86295183</v>
      </c>
      <c r="AB424" s="2">
        <f t="shared" si="464"/>
        <v>650.72</v>
      </c>
      <c r="AC424" s="2">
        <f t="shared" si="488"/>
        <v>650.72</v>
      </c>
      <c r="AD424" s="2">
        <f t="shared" si="489"/>
        <v>0</v>
      </c>
      <c r="AE424" s="2">
        <f t="shared" si="490"/>
        <v>0</v>
      </c>
      <c r="AF424" s="2">
        <f t="shared" si="465"/>
        <v>0</v>
      </c>
      <c r="AG424" s="2">
        <f t="shared" si="466"/>
        <v>0</v>
      </c>
      <c r="AH424" s="2">
        <f t="shared" si="467"/>
        <v>0</v>
      </c>
      <c r="AI424" s="2">
        <f t="shared" si="468"/>
        <v>0</v>
      </c>
      <c r="AJ424" s="2">
        <f t="shared" si="469"/>
        <v>0</v>
      </c>
      <c r="AK424" s="2">
        <v>650.72</v>
      </c>
      <c r="AL424" s="110">
        <f>'1.Лок.смета.и.Акт'!F801</f>
        <v>650.72</v>
      </c>
      <c r="AM424" s="2">
        <v>0</v>
      </c>
      <c r="AN424" s="2">
        <v>0</v>
      </c>
      <c r="AO424" s="2">
        <v>0</v>
      </c>
      <c r="AP424" s="2">
        <v>0</v>
      </c>
      <c r="AQ424" s="2">
        <v>0</v>
      </c>
      <c r="AR424" s="2">
        <v>0</v>
      </c>
      <c r="AS424" s="2">
        <v>0</v>
      </c>
      <c r="AT424" s="2">
        <v>0</v>
      </c>
      <c r="AU424" s="2">
        <v>0</v>
      </c>
      <c r="AV424" s="2">
        <v>1</v>
      </c>
      <c r="AW424" s="2">
        <v>1</v>
      </c>
      <c r="AX424" s="2"/>
      <c r="AY424" s="2"/>
      <c r="AZ424" s="2">
        <v>1</v>
      </c>
      <c r="BA424" s="2">
        <v>1</v>
      </c>
      <c r="BB424" s="2">
        <v>1</v>
      </c>
      <c r="BC424" s="2">
        <v>1</v>
      </c>
      <c r="BD424" s="2" t="s">
        <v>6</v>
      </c>
      <c r="BE424" s="2" t="s">
        <v>6</v>
      </c>
      <c r="BF424" s="2" t="s">
        <v>6</v>
      </c>
      <c r="BG424" s="2" t="s">
        <v>6</v>
      </c>
      <c r="BH424" s="2">
        <v>3</v>
      </c>
      <c r="BI424" s="2">
        <v>1</v>
      </c>
      <c r="BJ424" s="2" t="s">
        <v>504</v>
      </c>
      <c r="BK424" s="2"/>
      <c r="BL424" s="2"/>
      <c r="BM424" s="2">
        <v>500003</v>
      </c>
      <c r="BN424" s="2">
        <v>0</v>
      </c>
      <c r="BO424" s="2" t="s">
        <v>6</v>
      </c>
      <c r="BP424" s="2">
        <v>0</v>
      </c>
      <c r="BQ424" s="2">
        <v>22</v>
      </c>
      <c r="BR424" s="2">
        <v>0</v>
      </c>
      <c r="BS424" s="2">
        <v>1</v>
      </c>
      <c r="BT424" s="2">
        <v>1</v>
      </c>
      <c r="BU424" s="2">
        <v>1</v>
      </c>
      <c r="BV424" s="2">
        <v>1</v>
      </c>
      <c r="BW424" s="2">
        <v>1</v>
      </c>
      <c r="BX424" s="2">
        <v>1</v>
      </c>
      <c r="BY424" s="2" t="s">
        <v>6</v>
      </c>
      <c r="BZ424" s="2">
        <v>0</v>
      </c>
      <c r="CA424" s="2">
        <v>0</v>
      </c>
      <c r="CB424" s="2" t="s">
        <v>6</v>
      </c>
      <c r="CC424" s="2"/>
      <c r="CD424" s="2"/>
      <c r="CE424" s="2">
        <v>0</v>
      </c>
      <c r="CF424" s="2">
        <v>0</v>
      </c>
      <c r="CG424" s="2">
        <v>0</v>
      </c>
      <c r="CH424" s="2"/>
      <c r="CI424" s="2"/>
      <c r="CJ424" s="2"/>
      <c r="CK424" s="2"/>
      <c r="CL424" s="2"/>
      <c r="CM424" s="2">
        <v>0</v>
      </c>
      <c r="CN424" s="2" t="s">
        <v>6</v>
      </c>
      <c r="CO424" s="2">
        <v>0</v>
      </c>
      <c r="CP424" s="2">
        <f t="shared" si="470"/>
        <v>76785</v>
      </c>
      <c r="CQ424" s="2">
        <f t="shared" si="471"/>
        <v>650.72</v>
      </c>
      <c r="CR424" s="2">
        <f t="shared" si="472"/>
        <v>0</v>
      </c>
      <c r="CS424" s="2">
        <f t="shared" si="473"/>
        <v>0</v>
      </c>
      <c r="CT424" s="2">
        <f t="shared" si="474"/>
        <v>0</v>
      </c>
      <c r="CU424" s="2">
        <f t="shared" si="475"/>
        <v>0</v>
      </c>
      <c r="CV424" s="2">
        <f t="shared" si="476"/>
        <v>0</v>
      </c>
      <c r="CW424" s="2">
        <f t="shared" si="477"/>
        <v>0</v>
      </c>
      <c r="CX424" s="2">
        <f t="shared" si="478"/>
        <v>0</v>
      </c>
      <c r="CY424" s="2">
        <f>(((S424+(R424*IF(0,0,1)))*AT424)/100)</f>
        <v>0</v>
      </c>
      <c r="CZ424" s="2">
        <f>(((S424+(R424*IF(0,0,1)))*AU424)/100)</f>
        <v>0</v>
      </c>
      <c r="DA424" s="2"/>
      <c r="DB424" s="2"/>
      <c r="DC424" s="2" t="s">
        <v>6</v>
      </c>
      <c r="DD424" s="2" t="s">
        <v>6</v>
      </c>
      <c r="DE424" s="2" t="s">
        <v>6</v>
      </c>
      <c r="DF424" s="2" t="s">
        <v>6</v>
      </c>
      <c r="DG424" s="2" t="s">
        <v>6</v>
      </c>
      <c r="DH424" s="2" t="s">
        <v>6</v>
      </c>
      <c r="DI424" s="2" t="s">
        <v>6</v>
      </c>
      <c r="DJ424" s="2" t="s">
        <v>6</v>
      </c>
      <c r="DK424" s="2" t="s">
        <v>6</v>
      </c>
      <c r="DL424" s="2" t="s">
        <v>6</v>
      </c>
      <c r="DM424" s="2" t="s">
        <v>6</v>
      </c>
      <c r="DN424" s="2">
        <v>0</v>
      </c>
      <c r="DO424" s="2">
        <v>0</v>
      </c>
      <c r="DP424" s="2">
        <v>1</v>
      </c>
      <c r="DQ424" s="2">
        <v>1</v>
      </c>
      <c r="DR424" s="2"/>
      <c r="DS424" s="2"/>
      <c r="DT424" s="2"/>
      <c r="DU424" s="2">
        <v>1010</v>
      </c>
      <c r="DV424" s="2" t="s">
        <v>43</v>
      </c>
      <c r="DW424" s="2" t="s">
        <v>43</v>
      </c>
      <c r="DX424" s="2">
        <v>1</v>
      </c>
      <c r="DY424" s="2"/>
      <c r="DZ424" s="2" t="s">
        <v>6</v>
      </c>
      <c r="EA424" s="2" t="s">
        <v>6</v>
      </c>
      <c r="EB424" s="2" t="s">
        <v>6</v>
      </c>
      <c r="EC424" s="2" t="s">
        <v>6</v>
      </c>
      <c r="ED424" s="2"/>
      <c r="EE424" s="2">
        <v>54938783</v>
      </c>
      <c r="EF424" s="2">
        <v>22</v>
      </c>
      <c r="EG424" s="2" t="s">
        <v>45</v>
      </c>
      <c r="EH424" s="2">
        <v>0</v>
      </c>
      <c r="EI424" s="2" t="s">
        <v>6</v>
      </c>
      <c r="EJ424" s="2">
        <v>1</v>
      </c>
      <c r="EK424" s="2">
        <v>500003</v>
      </c>
      <c r="EL424" s="2" t="s">
        <v>46</v>
      </c>
      <c r="EM424" s="2" t="s">
        <v>47</v>
      </c>
      <c r="EN424" s="2"/>
      <c r="EO424" s="2" t="s">
        <v>6</v>
      </c>
      <c r="EP424" s="2"/>
      <c r="EQ424" s="2">
        <v>0</v>
      </c>
      <c r="ER424" s="2">
        <v>650.72</v>
      </c>
      <c r="ES424" s="110">
        <f>'1.Лок.смета.и.Акт'!F801</f>
        <v>650.72</v>
      </c>
      <c r="ET424" s="2">
        <v>0</v>
      </c>
      <c r="EU424" s="2">
        <v>0</v>
      </c>
      <c r="EV424" s="2">
        <v>0</v>
      </c>
      <c r="EW424" s="2">
        <v>0</v>
      </c>
      <c r="EX424" s="2">
        <v>0</v>
      </c>
      <c r="EY424" s="2"/>
      <c r="EZ424" s="2"/>
      <c r="FA424" s="2"/>
      <c r="FB424" s="2"/>
      <c r="FC424" s="2"/>
      <c r="FD424" s="2"/>
      <c r="FE424" s="2"/>
      <c r="FF424" s="2"/>
      <c r="FG424" s="2"/>
      <c r="FH424" s="2"/>
      <c r="FI424" s="2"/>
      <c r="FJ424" s="2"/>
      <c r="FK424" s="2"/>
      <c r="FL424" s="2"/>
      <c r="FM424" s="2"/>
      <c r="FN424" s="2"/>
      <c r="FO424" s="2"/>
      <c r="FP424" s="2"/>
      <c r="FQ424" s="2">
        <v>0</v>
      </c>
      <c r="FR424" s="2">
        <f t="shared" si="479"/>
        <v>0</v>
      </c>
      <c r="FS424" s="2">
        <v>0</v>
      </c>
      <c r="FT424" s="2"/>
      <c r="FU424" s="2"/>
      <c r="FV424" s="2"/>
      <c r="FW424" s="2"/>
      <c r="FX424" s="2">
        <v>0</v>
      </c>
      <c r="FY424" s="2">
        <v>0</v>
      </c>
      <c r="FZ424" s="2"/>
      <c r="GA424" s="2" t="s">
        <v>6</v>
      </c>
      <c r="GB424" s="2"/>
      <c r="GC424" s="2"/>
      <c r="GD424" s="2">
        <v>1</v>
      </c>
      <c r="GE424" s="2"/>
      <c r="GF424" s="2">
        <v>1344593891</v>
      </c>
      <c r="GG424" s="2">
        <v>2</v>
      </c>
      <c r="GH424" s="2">
        <v>2</v>
      </c>
      <c r="GI424" s="2">
        <v>-2</v>
      </c>
      <c r="GJ424" s="2">
        <v>0</v>
      </c>
      <c r="GK424" s="2">
        <v>0</v>
      </c>
      <c r="GL424" s="2">
        <f t="shared" si="480"/>
        <v>0</v>
      </c>
      <c r="GM424" s="2">
        <f t="shared" si="481"/>
        <v>76785</v>
      </c>
      <c r="GN424" s="2">
        <f t="shared" si="482"/>
        <v>76785</v>
      </c>
      <c r="GO424" s="2">
        <f t="shared" si="483"/>
        <v>0</v>
      </c>
      <c r="GP424" s="2">
        <f t="shared" si="484"/>
        <v>0</v>
      </c>
      <c r="GQ424" s="2"/>
      <c r="GR424" s="2">
        <v>0</v>
      </c>
      <c r="GS424" s="2">
        <v>2</v>
      </c>
      <c r="GT424" s="2">
        <v>0</v>
      </c>
      <c r="GU424" s="2" t="s">
        <v>6</v>
      </c>
      <c r="GV424" s="2">
        <f t="shared" si="485"/>
        <v>0</v>
      </c>
      <c r="GW424" s="2">
        <v>1</v>
      </c>
      <c r="GX424" s="2">
        <f t="shared" si="486"/>
        <v>0</v>
      </c>
      <c r="GY424" s="2"/>
      <c r="GZ424" s="2"/>
      <c r="HA424" s="2">
        <v>0</v>
      </c>
      <c r="HB424" s="2">
        <v>0</v>
      </c>
      <c r="HC424" s="2">
        <f t="shared" si="487"/>
        <v>0</v>
      </c>
      <c r="HD424" s="2"/>
      <c r="HE424" s="2" t="s">
        <v>6</v>
      </c>
      <c r="HF424" s="2" t="s">
        <v>6</v>
      </c>
      <c r="HG424" s="2"/>
      <c r="HH424" s="2"/>
      <c r="HI424" s="2"/>
      <c r="HJ424" s="2"/>
      <c r="HK424" s="2"/>
      <c r="HL424" s="2"/>
      <c r="HM424" s="2" t="s">
        <v>6</v>
      </c>
      <c r="HN424" s="2" t="s">
        <v>6</v>
      </c>
      <c r="HO424" s="2" t="s">
        <v>6</v>
      </c>
      <c r="HP424" s="2" t="s">
        <v>6</v>
      </c>
      <c r="HQ424" s="2" t="s">
        <v>6</v>
      </c>
      <c r="HR424" s="2"/>
      <c r="HS424" s="2"/>
      <c r="HT424" s="2"/>
      <c r="HU424" s="2"/>
      <c r="HV424" s="2"/>
      <c r="HW424" s="2"/>
      <c r="HX424" s="2"/>
      <c r="HY424" s="2"/>
      <c r="HZ424" s="2"/>
      <c r="IA424" s="2"/>
      <c r="IB424" s="2"/>
      <c r="IC424" s="2"/>
      <c r="ID424" s="2"/>
      <c r="IE424" s="2"/>
      <c r="IF424" s="2">
        <v>-1</v>
      </c>
      <c r="IG424" s="2"/>
      <c r="IH424" s="2"/>
      <c r="II424" s="2"/>
      <c r="IJ424" s="2"/>
      <c r="IK424" s="2">
        <v>0</v>
      </c>
      <c r="IL424" s="2"/>
      <c r="IM424" s="2"/>
      <c r="IN424" s="2"/>
      <c r="IO424" s="2"/>
      <c r="IP424" s="2"/>
      <c r="IQ424" s="2"/>
      <c r="IR424" s="2"/>
      <c r="IS424" s="2"/>
      <c r="IT424" s="2"/>
      <c r="IU424" s="2"/>
    </row>
    <row r="425" spans="1:255" x14ac:dyDescent="0.2">
      <c r="A425">
        <v>18</v>
      </c>
      <c r="B425">
        <v>1</v>
      </c>
      <c r="C425">
        <v>686</v>
      </c>
      <c r="E425" t="s">
        <v>501</v>
      </c>
      <c r="F425" t="e">
        <f>'2.Лок.смета.и.Акт'!#REF!</f>
        <v>#REF!</v>
      </c>
      <c r="G425" t="s">
        <v>503</v>
      </c>
      <c r="H425" t="s">
        <v>43</v>
      </c>
      <c r="I425">
        <f>I421*J425</f>
        <v>117.99999999999999</v>
      </c>
      <c r="J425">
        <v>45.38461538461538</v>
      </c>
      <c r="K425">
        <v>45.384615400000001</v>
      </c>
      <c r="O425">
        <f t="shared" si="453"/>
        <v>709097</v>
      </c>
      <c r="P425">
        <f t="shared" si="454"/>
        <v>709097</v>
      </c>
      <c r="Q425">
        <f t="shared" si="455"/>
        <v>0</v>
      </c>
      <c r="R425">
        <f t="shared" si="456"/>
        <v>0</v>
      </c>
      <c r="S425">
        <f t="shared" si="457"/>
        <v>0</v>
      </c>
      <c r="T425">
        <f t="shared" si="458"/>
        <v>0</v>
      </c>
      <c r="U425">
        <f t="shared" si="459"/>
        <v>0</v>
      </c>
      <c r="V425">
        <f t="shared" si="460"/>
        <v>0</v>
      </c>
      <c r="W425">
        <f t="shared" si="461"/>
        <v>0</v>
      </c>
      <c r="X425">
        <f t="shared" si="462"/>
        <v>0</v>
      </c>
      <c r="Y425">
        <f t="shared" si="463"/>
        <v>0</v>
      </c>
      <c r="AA425">
        <v>86295184</v>
      </c>
      <c r="AB425">
        <f t="shared" si="464"/>
        <v>794.88</v>
      </c>
      <c r="AC425">
        <f t="shared" si="488"/>
        <v>794.88</v>
      </c>
      <c r="AD425">
        <f t="shared" si="489"/>
        <v>0</v>
      </c>
      <c r="AE425">
        <f t="shared" si="490"/>
        <v>0</v>
      </c>
      <c r="AF425">
        <f t="shared" si="465"/>
        <v>0</v>
      </c>
      <c r="AG425">
        <f t="shared" si="466"/>
        <v>0</v>
      </c>
      <c r="AH425">
        <f t="shared" si="467"/>
        <v>0</v>
      </c>
      <c r="AI425">
        <f t="shared" si="468"/>
        <v>0</v>
      </c>
      <c r="AJ425">
        <f t="shared" si="469"/>
        <v>0</v>
      </c>
      <c r="AK425">
        <v>794.88000000000011</v>
      </c>
      <c r="AL425">
        <v>794.88000000000011</v>
      </c>
      <c r="AM425">
        <v>0</v>
      </c>
      <c r="AN425">
        <v>0</v>
      </c>
      <c r="AO425">
        <v>0</v>
      </c>
      <c r="AP425">
        <v>0</v>
      </c>
      <c r="AQ425">
        <v>0</v>
      </c>
      <c r="AR425">
        <v>0</v>
      </c>
      <c r="AS425">
        <v>0</v>
      </c>
      <c r="AT425">
        <v>0</v>
      </c>
      <c r="AU425">
        <v>0</v>
      </c>
      <c r="AV425">
        <v>1</v>
      </c>
      <c r="AW425">
        <v>1</v>
      </c>
      <c r="AZ425">
        <v>1</v>
      </c>
      <c r="BA425">
        <v>1</v>
      </c>
      <c r="BB425">
        <v>1</v>
      </c>
      <c r="BC425">
        <v>7.56</v>
      </c>
      <c r="BD425" t="s">
        <v>6</v>
      </c>
      <c r="BE425" t="s">
        <v>6</v>
      </c>
      <c r="BF425" t="s">
        <v>6</v>
      </c>
      <c r="BG425" t="s">
        <v>6</v>
      </c>
      <c r="BH425">
        <v>3</v>
      </c>
      <c r="BI425">
        <v>1</v>
      </c>
      <c r="BJ425" t="s">
        <v>504</v>
      </c>
      <c r="BM425">
        <v>500003</v>
      </c>
      <c r="BN425">
        <v>0</v>
      </c>
      <c r="BO425" t="s">
        <v>6</v>
      </c>
      <c r="BP425">
        <v>0</v>
      </c>
      <c r="BQ425">
        <v>22</v>
      </c>
      <c r="BR425">
        <v>0</v>
      </c>
      <c r="BS425">
        <v>1</v>
      </c>
      <c r="BT425">
        <v>1</v>
      </c>
      <c r="BU425">
        <v>1</v>
      </c>
      <c r="BV425">
        <v>1</v>
      </c>
      <c r="BW425">
        <v>1</v>
      </c>
      <c r="BX425">
        <v>1</v>
      </c>
      <c r="BY425" t="s">
        <v>6</v>
      </c>
      <c r="BZ425">
        <v>0</v>
      </c>
      <c r="CA425">
        <v>0</v>
      </c>
      <c r="CB425" t="s">
        <v>6</v>
      </c>
      <c r="CE425">
        <v>0</v>
      </c>
      <c r="CF425">
        <v>0</v>
      </c>
      <c r="CG425">
        <v>0</v>
      </c>
      <c r="CM425">
        <v>0</v>
      </c>
      <c r="CN425" t="s">
        <v>6</v>
      </c>
      <c r="CO425">
        <v>0</v>
      </c>
      <c r="CP425">
        <f t="shared" si="470"/>
        <v>709097</v>
      </c>
      <c r="CQ425">
        <f t="shared" si="471"/>
        <v>6009.2927999999993</v>
      </c>
      <c r="CR425">
        <f t="shared" si="472"/>
        <v>0</v>
      </c>
      <c r="CS425">
        <f t="shared" si="473"/>
        <v>0</v>
      </c>
      <c r="CT425">
        <f t="shared" si="474"/>
        <v>0</v>
      </c>
      <c r="CU425">
        <f t="shared" si="475"/>
        <v>0</v>
      </c>
      <c r="CV425">
        <f t="shared" si="476"/>
        <v>0</v>
      </c>
      <c r="CW425">
        <f t="shared" si="477"/>
        <v>0</v>
      </c>
      <c r="CX425">
        <f t="shared" si="478"/>
        <v>0</v>
      </c>
      <c r="CY425">
        <f>(S425+R425)*(BZ425/100)</f>
        <v>0</v>
      </c>
      <c r="CZ425">
        <f>(S425+R425)*(CA425/100)</f>
        <v>0</v>
      </c>
      <c r="DC425" t="s">
        <v>6</v>
      </c>
      <c r="DD425" t="s">
        <v>6</v>
      </c>
      <c r="DE425" t="s">
        <v>6</v>
      </c>
      <c r="DF425" t="s">
        <v>6</v>
      </c>
      <c r="DG425" t="s">
        <v>6</v>
      </c>
      <c r="DH425" t="s">
        <v>6</v>
      </c>
      <c r="DI425" t="s">
        <v>6</v>
      </c>
      <c r="DJ425" t="s">
        <v>6</v>
      </c>
      <c r="DK425" t="s">
        <v>6</v>
      </c>
      <c r="DL425" t="s">
        <v>6</v>
      </c>
      <c r="DM425" t="s">
        <v>6</v>
      </c>
      <c r="DN425">
        <v>0</v>
      </c>
      <c r="DO425">
        <v>0</v>
      </c>
      <c r="DP425">
        <v>1</v>
      </c>
      <c r="DQ425">
        <v>1</v>
      </c>
      <c r="DU425">
        <v>1010</v>
      </c>
      <c r="DV425" t="s">
        <v>43</v>
      </c>
      <c r="DW425" t="e">
        <f>'2.Лок.смета.и.Акт'!#REF!</f>
        <v>#REF!</v>
      </c>
      <c r="DX425">
        <v>1</v>
      </c>
      <c r="DZ425" t="s">
        <v>6</v>
      </c>
      <c r="EA425" t="s">
        <v>6</v>
      </c>
      <c r="EB425" t="s">
        <v>6</v>
      </c>
      <c r="EC425" t="s">
        <v>6</v>
      </c>
      <c r="EE425">
        <v>54938783</v>
      </c>
      <c r="EF425">
        <v>22</v>
      </c>
      <c r="EG425" t="s">
        <v>45</v>
      </c>
      <c r="EH425">
        <v>0</v>
      </c>
      <c r="EI425" t="s">
        <v>6</v>
      </c>
      <c r="EJ425">
        <v>1</v>
      </c>
      <c r="EK425">
        <v>500003</v>
      </c>
      <c r="EL425" t="s">
        <v>46</v>
      </c>
      <c r="EM425" t="s">
        <v>47</v>
      </c>
      <c r="EO425" t="s">
        <v>6</v>
      </c>
      <c r="EQ425">
        <v>0</v>
      </c>
      <c r="ER425">
        <v>5664.88</v>
      </c>
      <c r="ES425">
        <v>794.88000000000011</v>
      </c>
      <c r="ET425">
        <v>0</v>
      </c>
      <c r="EU425">
        <v>0</v>
      </c>
      <c r="EV425">
        <v>0</v>
      </c>
      <c r="EW425">
        <v>0</v>
      </c>
      <c r="EX425">
        <v>0</v>
      </c>
      <c r="EZ425">
        <v>5</v>
      </c>
      <c r="FC425">
        <v>0</v>
      </c>
      <c r="FD425">
        <v>18</v>
      </c>
      <c r="FF425">
        <v>5664.88</v>
      </c>
      <c r="FQ425">
        <v>0</v>
      </c>
      <c r="FR425">
        <f t="shared" si="479"/>
        <v>0</v>
      </c>
      <c r="FS425">
        <v>0</v>
      </c>
      <c r="FX425">
        <v>0</v>
      </c>
      <c r="FY425">
        <v>0</v>
      </c>
      <c r="GA425" t="s">
        <v>505</v>
      </c>
      <c r="GD425">
        <v>1</v>
      </c>
      <c r="GF425">
        <v>1344593891</v>
      </c>
      <c r="GG425">
        <v>2</v>
      </c>
      <c r="GH425">
        <v>3</v>
      </c>
      <c r="GI425">
        <v>5</v>
      </c>
      <c r="GJ425">
        <v>0</v>
      </c>
      <c r="GK425">
        <v>0</v>
      </c>
      <c r="GL425">
        <f t="shared" si="480"/>
        <v>0</v>
      </c>
      <c r="GM425">
        <f t="shared" si="481"/>
        <v>709097</v>
      </c>
      <c r="GN425">
        <f t="shared" si="482"/>
        <v>709097</v>
      </c>
      <c r="GO425">
        <f t="shared" si="483"/>
        <v>0</v>
      </c>
      <c r="GP425">
        <f t="shared" si="484"/>
        <v>0</v>
      </c>
      <c r="GR425">
        <v>1</v>
      </c>
      <c r="GS425">
        <v>1</v>
      </c>
      <c r="GT425">
        <v>0</v>
      </c>
      <c r="GU425" t="s">
        <v>6</v>
      </c>
      <c r="GV425">
        <f t="shared" si="485"/>
        <v>0</v>
      </c>
      <c r="GW425">
        <v>1</v>
      </c>
      <c r="GX425">
        <f t="shared" si="486"/>
        <v>0</v>
      </c>
      <c r="HA425">
        <v>0</v>
      </c>
      <c r="HB425">
        <v>0</v>
      </c>
      <c r="HC425">
        <f t="shared" si="487"/>
        <v>0</v>
      </c>
      <c r="HE425" t="s">
        <v>38</v>
      </c>
      <c r="HF425" t="s">
        <v>39</v>
      </c>
      <c r="HM425" t="s">
        <v>6</v>
      </c>
      <c r="HN425" t="s">
        <v>6</v>
      </c>
      <c r="HO425" t="s">
        <v>6</v>
      </c>
      <c r="HP425" t="s">
        <v>6</v>
      </c>
      <c r="HQ425" t="s">
        <v>6</v>
      </c>
      <c r="IF425">
        <v>-1</v>
      </c>
      <c r="IK425">
        <v>0</v>
      </c>
    </row>
    <row r="426" spans="1:255" x14ac:dyDescent="0.2">
      <c r="A426" s="2">
        <v>18</v>
      </c>
      <c r="B426" s="2">
        <v>1</v>
      </c>
      <c r="C426" s="2">
        <v>671</v>
      </c>
      <c r="D426" s="2"/>
      <c r="E426" s="2" t="s">
        <v>506</v>
      </c>
      <c r="F426" s="2" t="s">
        <v>507</v>
      </c>
      <c r="G426" s="2" t="s">
        <v>508</v>
      </c>
      <c r="H426" s="2" t="s">
        <v>43</v>
      </c>
      <c r="I426" s="2">
        <f>I420*J426</f>
        <v>37</v>
      </c>
      <c r="J426" s="216">
        <f>'5.Ведомость_списания'!F190</f>
        <v>14.23076923076923</v>
      </c>
      <c r="K426" s="2">
        <v>14.230769199999999</v>
      </c>
      <c r="L426" s="2"/>
      <c r="M426" s="2"/>
      <c r="N426" s="2"/>
      <c r="O426" s="2">
        <f t="shared" si="453"/>
        <v>24077</v>
      </c>
      <c r="P426" s="2">
        <f t="shared" si="454"/>
        <v>24077</v>
      </c>
      <c r="Q426" s="2">
        <f t="shared" si="455"/>
        <v>0</v>
      </c>
      <c r="R426" s="2">
        <f t="shared" si="456"/>
        <v>0</v>
      </c>
      <c r="S426" s="2">
        <f t="shared" si="457"/>
        <v>0</v>
      </c>
      <c r="T426" s="2">
        <f t="shared" si="458"/>
        <v>0</v>
      </c>
      <c r="U426" s="2">
        <f t="shared" si="459"/>
        <v>0</v>
      </c>
      <c r="V426" s="2">
        <f t="shared" si="460"/>
        <v>0</v>
      </c>
      <c r="W426" s="2">
        <f t="shared" si="461"/>
        <v>0</v>
      </c>
      <c r="X426" s="2">
        <f t="shared" si="462"/>
        <v>0</v>
      </c>
      <c r="Y426" s="2">
        <f t="shared" si="463"/>
        <v>0</v>
      </c>
      <c r="Z426" s="2"/>
      <c r="AA426" s="2">
        <v>86295183</v>
      </c>
      <c r="AB426" s="2">
        <f t="shared" si="464"/>
        <v>650.72</v>
      </c>
      <c r="AC426" s="2">
        <f t="shared" si="488"/>
        <v>650.72</v>
      </c>
      <c r="AD426" s="2">
        <f t="shared" si="489"/>
        <v>0</v>
      </c>
      <c r="AE426" s="2">
        <f t="shared" si="490"/>
        <v>0</v>
      </c>
      <c r="AF426" s="2">
        <f t="shared" si="465"/>
        <v>0</v>
      </c>
      <c r="AG426" s="2">
        <f t="shared" si="466"/>
        <v>0</v>
      </c>
      <c r="AH426" s="2">
        <f t="shared" si="467"/>
        <v>0</v>
      </c>
      <c r="AI426" s="2">
        <f t="shared" si="468"/>
        <v>0</v>
      </c>
      <c r="AJ426" s="2">
        <f t="shared" si="469"/>
        <v>0</v>
      </c>
      <c r="AK426" s="2">
        <v>650.72</v>
      </c>
      <c r="AL426" s="110">
        <f>'1.Лок.смета.и.Акт'!F803</f>
        <v>650.72</v>
      </c>
      <c r="AM426" s="2">
        <v>0</v>
      </c>
      <c r="AN426" s="2">
        <v>0</v>
      </c>
      <c r="AO426" s="2">
        <v>0</v>
      </c>
      <c r="AP426" s="2">
        <v>0</v>
      </c>
      <c r="AQ426" s="2">
        <v>0</v>
      </c>
      <c r="AR426" s="2">
        <v>0</v>
      </c>
      <c r="AS426" s="2">
        <v>0</v>
      </c>
      <c r="AT426" s="2">
        <v>0</v>
      </c>
      <c r="AU426" s="2">
        <v>0</v>
      </c>
      <c r="AV426" s="2">
        <v>1</v>
      </c>
      <c r="AW426" s="2">
        <v>1</v>
      </c>
      <c r="AX426" s="2"/>
      <c r="AY426" s="2"/>
      <c r="AZ426" s="2">
        <v>1</v>
      </c>
      <c r="BA426" s="2">
        <v>1</v>
      </c>
      <c r="BB426" s="2">
        <v>1</v>
      </c>
      <c r="BC426" s="2">
        <v>1</v>
      </c>
      <c r="BD426" s="2" t="s">
        <v>6</v>
      </c>
      <c r="BE426" s="2" t="s">
        <v>6</v>
      </c>
      <c r="BF426" s="2" t="s">
        <v>6</v>
      </c>
      <c r="BG426" s="2" t="s">
        <v>6</v>
      </c>
      <c r="BH426" s="2">
        <v>3</v>
      </c>
      <c r="BI426" s="2">
        <v>1</v>
      </c>
      <c r="BJ426" s="2" t="s">
        <v>509</v>
      </c>
      <c r="BK426" s="2"/>
      <c r="BL426" s="2"/>
      <c r="BM426" s="2">
        <v>500003</v>
      </c>
      <c r="BN426" s="2">
        <v>0</v>
      </c>
      <c r="BO426" s="2" t="s">
        <v>6</v>
      </c>
      <c r="BP426" s="2">
        <v>0</v>
      </c>
      <c r="BQ426" s="2">
        <v>22</v>
      </c>
      <c r="BR426" s="2">
        <v>0</v>
      </c>
      <c r="BS426" s="2">
        <v>1</v>
      </c>
      <c r="BT426" s="2">
        <v>1</v>
      </c>
      <c r="BU426" s="2">
        <v>1</v>
      </c>
      <c r="BV426" s="2">
        <v>1</v>
      </c>
      <c r="BW426" s="2">
        <v>1</v>
      </c>
      <c r="BX426" s="2">
        <v>1</v>
      </c>
      <c r="BY426" s="2" t="s">
        <v>6</v>
      </c>
      <c r="BZ426" s="2">
        <v>0</v>
      </c>
      <c r="CA426" s="2">
        <v>0</v>
      </c>
      <c r="CB426" s="2" t="s">
        <v>6</v>
      </c>
      <c r="CC426" s="2"/>
      <c r="CD426" s="2"/>
      <c r="CE426" s="2">
        <v>0</v>
      </c>
      <c r="CF426" s="2">
        <v>0</v>
      </c>
      <c r="CG426" s="2">
        <v>0</v>
      </c>
      <c r="CH426" s="2"/>
      <c r="CI426" s="2"/>
      <c r="CJ426" s="2"/>
      <c r="CK426" s="2"/>
      <c r="CL426" s="2"/>
      <c r="CM426" s="2">
        <v>0</v>
      </c>
      <c r="CN426" s="2" t="s">
        <v>6</v>
      </c>
      <c r="CO426" s="2">
        <v>0</v>
      </c>
      <c r="CP426" s="2">
        <f t="shared" si="470"/>
        <v>24077</v>
      </c>
      <c r="CQ426" s="2">
        <f t="shared" si="471"/>
        <v>650.72</v>
      </c>
      <c r="CR426" s="2">
        <f t="shared" si="472"/>
        <v>0</v>
      </c>
      <c r="CS426" s="2">
        <f t="shared" si="473"/>
        <v>0</v>
      </c>
      <c r="CT426" s="2">
        <f t="shared" si="474"/>
        <v>0</v>
      </c>
      <c r="CU426" s="2">
        <f t="shared" si="475"/>
        <v>0</v>
      </c>
      <c r="CV426" s="2">
        <f t="shared" si="476"/>
        <v>0</v>
      </c>
      <c r="CW426" s="2">
        <f t="shared" si="477"/>
        <v>0</v>
      </c>
      <c r="CX426" s="2">
        <f t="shared" si="478"/>
        <v>0</v>
      </c>
      <c r="CY426" s="2">
        <f>(((S426+(R426*IF(0,0,1)))*AT426)/100)</f>
        <v>0</v>
      </c>
      <c r="CZ426" s="2">
        <f>(((S426+(R426*IF(0,0,1)))*AU426)/100)</f>
        <v>0</v>
      </c>
      <c r="DA426" s="2"/>
      <c r="DB426" s="2"/>
      <c r="DC426" s="2" t="s">
        <v>6</v>
      </c>
      <c r="DD426" s="2" t="s">
        <v>6</v>
      </c>
      <c r="DE426" s="2" t="s">
        <v>6</v>
      </c>
      <c r="DF426" s="2" t="s">
        <v>6</v>
      </c>
      <c r="DG426" s="2" t="s">
        <v>6</v>
      </c>
      <c r="DH426" s="2" t="s">
        <v>6</v>
      </c>
      <c r="DI426" s="2" t="s">
        <v>6</v>
      </c>
      <c r="DJ426" s="2" t="s">
        <v>6</v>
      </c>
      <c r="DK426" s="2" t="s">
        <v>6</v>
      </c>
      <c r="DL426" s="2" t="s">
        <v>6</v>
      </c>
      <c r="DM426" s="2" t="s">
        <v>6</v>
      </c>
      <c r="DN426" s="2">
        <v>0</v>
      </c>
      <c r="DO426" s="2">
        <v>0</v>
      </c>
      <c r="DP426" s="2">
        <v>1</v>
      </c>
      <c r="DQ426" s="2">
        <v>1</v>
      </c>
      <c r="DR426" s="2"/>
      <c r="DS426" s="2"/>
      <c r="DT426" s="2"/>
      <c r="DU426" s="2">
        <v>1010</v>
      </c>
      <c r="DV426" s="2" t="s">
        <v>43</v>
      </c>
      <c r="DW426" s="2" t="s">
        <v>43</v>
      </c>
      <c r="DX426" s="2">
        <v>1</v>
      </c>
      <c r="DY426" s="2"/>
      <c r="DZ426" s="2" t="s">
        <v>6</v>
      </c>
      <c r="EA426" s="2" t="s">
        <v>6</v>
      </c>
      <c r="EB426" s="2" t="s">
        <v>6</v>
      </c>
      <c r="EC426" s="2" t="s">
        <v>6</v>
      </c>
      <c r="ED426" s="2"/>
      <c r="EE426" s="2">
        <v>54938783</v>
      </c>
      <c r="EF426" s="2">
        <v>22</v>
      </c>
      <c r="EG426" s="2" t="s">
        <v>45</v>
      </c>
      <c r="EH426" s="2">
        <v>0</v>
      </c>
      <c r="EI426" s="2" t="s">
        <v>6</v>
      </c>
      <c r="EJ426" s="2">
        <v>1</v>
      </c>
      <c r="EK426" s="2">
        <v>500003</v>
      </c>
      <c r="EL426" s="2" t="s">
        <v>46</v>
      </c>
      <c r="EM426" s="2" t="s">
        <v>47</v>
      </c>
      <c r="EN426" s="2"/>
      <c r="EO426" s="2" t="s">
        <v>6</v>
      </c>
      <c r="EP426" s="2"/>
      <c r="EQ426" s="2">
        <v>0</v>
      </c>
      <c r="ER426" s="2">
        <v>650.72</v>
      </c>
      <c r="ES426" s="110">
        <f>'1.Лок.смета.и.Акт'!F803</f>
        <v>650.72</v>
      </c>
      <c r="ET426" s="2">
        <v>0</v>
      </c>
      <c r="EU426" s="2">
        <v>0</v>
      </c>
      <c r="EV426" s="2">
        <v>0</v>
      </c>
      <c r="EW426" s="2">
        <v>0</v>
      </c>
      <c r="EX426" s="2">
        <v>0</v>
      </c>
      <c r="EY426" s="2"/>
      <c r="EZ426" s="2"/>
      <c r="FA426" s="2"/>
      <c r="FB426" s="2"/>
      <c r="FC426" s="2"/>
      <c r="FD426" s="2"/>
      <c r="FE426" s="2"/>
      <c r="FF426" s="2"/>
      <c r="FG426" s="2"/>
      <c r="FH426" s="2"/>
      <c r="FI426" s="2"/>
      <c r="FJ426" s="2"/>
      <c r="FK426" s="2"/>
      <c r="FL426" s="2"/>
      <c r="FM426" s="2"/>
      <c r="FN426" s="2"/>
      <c r="FO426" s="2"/>
      <c r="FP426" s="2"/>
      <c r="FQ426" s="2">
        <v>0</v>
      </c>
      <c r="FR426" s="2">
        <f t="shared" si="479"/>
        <v>0</v>
      </c>
      <c r="FS426" s="2">
        <v>0</v>
      </c>
      <c r="FT426" s="2"/>
      <c r="FU426" s="2"/>
      <c r="FV426" s="2"/>
      <c r="FW426" s="2"/>
      <c r="FX426" s="2">
        <v>0</v>
      </c>
      <c r="FY426" s="2">
        <v>0</v>
      </c>
      <c r="FZ426" s="2"/>
      <c r="GA426" s="2" t="s">
        <v>6</v>
      </c>
      <c r="GB426" s="2"/>
      <c r="GC426" s="2"/>
      <c r="GD426" s="2">
        <v>1</v>
      </c>
      <c r="GE426" s="2"/>
      <c r="GF426" s="2">
        <v>-1381314382</v>
      </c>
      <c r="GG426" s="2">
        <v>2</v>
      </c>
      <c r="GH426" s="2">
        <v>2</v>
      </c>
      <c r="GI426" s="2">
        <v>-2</v>
      </c>
      <c r="GJ426" s="2">
        <v>0</v>
      </c>
      <c r="GK426" s="2">
        <v>0</v>
      </c>
      <c r="GL426" s="2">
        <f t="shared" si="480"/>
        <v>0</v>
      </c>
      <c r="GM426" s="2">
        <f t="shared" si="481"/>
        <v>24077</v>
      </c>
      <c r="GN426" s="2">
        <f t="shared" si="482"/>
        <v>24077</v>
      </c>
      <c r="GO426" s="2">
        <f t="shared" si="483"/>
        <v>0</v>
      </c>
      <c r="GP426" s="2">
        <f t="shared" si="484"/>
        <v>0</v>
      </c>
      <c r="GQ426" s="2"/>
      <c r="GR426" s="2">
        <v>0</v>
      </c>
      <c r="GS426" s="2">
        <v>2</v>
      </c>
      <c r="GT426" s="2">
        <v>0</v>
      </c>
      <c r="GU426" s="2" t="s">
        <v>6</v>
      </c>
      <c r="GV426" s="2">
        <f t="shared" si="485"/>
        <v>0</v>
      </c>
      <c r="GW426" s="2">
        <v>1</v>
      </c>
      <c r="GX426" s="2">
        <f t="shared" si="486"/>
        <v>0</v>
      </c>
      <c r="GY426" s="2"/>
      <c r="GZ426" s="2"/>
      <c r="HA426" s="2">
        <v>0</v>
      </c>
      <c r="HB426" s="2">
        <v>0</v>
      </c>
      <c r="HC426" s="2">
        <f t="shared" si="487"/>
        <v>0</v>
      </c>
      <c r="HD426" s="2"/>
      <c r="HE426" s="2" t="s">
        <v>6</v>
      </c>
      <c r="HF426" s="2" t="s">
        <v>6</v>
      </c>
      <c r="HG426" s="2"/>
      <c r="HH426" s="2"/>
      <c r="HI426" s="2"/>
      <c r="HJ426" s="2"/>
      <c r="HK426" s="2"/>
      <c r="HL426" s="2"/>
      <c r="HM426" s="2" t="s">
        <v>6</v>
      </c>
      <c r="HN426" s="2" t="s">
        <v>6</v>
      </c>
      <c r="HO426" s="2" t="s">
        <v>6</v>
      </c>
      <c r="HP426" s="2" t="s">
        <v>6</v>
      </c>
      <c r="HQ426" s="2" t="s">
        <v>6</v>
      </c>
      <c r="HR426" s="2"/>
      <c r="HS426" s="2"/>
      <c r="HT426" s="2"/>
      <c r="HU426" s="2"/>
      <c r="HV426" s="2"/>
      <c r="HW426" s="2"/>
      <c r="HX426" s="2"/>
      <c r="HY426" s="2"/>
      <c r="HZ426" s="2"/>
      <c r="IA426" s="2"/>
      <c r="IB426" s="2"/>
      <c r="IC426" s="2"/>
      <c r="ID426" s="2"/>
      <c r="IE426" s="2"/>
      <c r="IF426" s="2">
        <v>-1</v>
      </c>
      <c r="IG426" s="2"/>
      <c r="IH426" s="2"/>
      <c r="II426" s="2"/>
      <c r="IJ426" s="2"/>
      <c r="IK426" s="2">
        <v>0</v>
      </c>
      <c r="IL426" s="2"/>
      <c r="IM426" s="2"/>
      <c r="IN426" s="2"/>
      <c r="IO426" s="2"/>
      <c r="IP426" s="2"/>
      <c r="IQ426" s="2"/>
      <c r="IR426" s="2"/>
      <c r="IS426" s="2"/>
      <c r="IT426" s="2"/>
      <c r="IU426" s="2"/>
    </row>
    <row r="427" spans="1:255" x14ac:dyDescent="0.2">
      <c r="A427">
        <v>18</v>
      </c>
      <c r="B427">
        <v>1</v>
      </c>
      <c r="C427">
        <v>688</v>
      </c>
      <c r="E427" t="s">
        <v>506</v>
      </c>
      <c r="F427" t="e">
        <f>'2.Лок.смета.и.Акт'!#REF!</f>
        <v>#REF!</v>
      </c>
      <c r="G427" t="s">
        <v>508</v>
      </c>
      <c r="H427" t="s">
        <v>43</v>
      </c>
      <c r="I427">
        <f>I421*J427</f>
        <v>37</v>
      </c>
      <c r="J427">
        <v>14.23076923076923</v>
      </c>
      <c r="K427">
        <v>14.230769199999999</v>
      </c>
      <c r="O427">
        <f t="shared" si="453"/>
        <v>222344</v>
      </c>
      <c r="P427">
        <f t="shared" si="454"/>
        <v>222344</v>
      </c>
      <c r="Q427">
        <f t="shared" si="455"/>
        <v>0</v>
      </c>
      <c r="R427">
        <f t="shared" si="456"/>
        <v>0</v>
      </c>
      <c r="S427">
        <f t="shared" si="457"/>
        <v>0</v>
      </c>
      <c r="T427">
        <f t="shared" si="458"/>
        <v>0</v>
      </c>
      <c r="U427">
        <f t="shared" si="459"/>
        <v>0</v>
      </c>
      <c r="V427">
        <f t="shared" si="460"/>
        <v>0</v>
      </c>
      <c r="W427">
        <f t="shared" si="461"/>
        <v>0</v>
      </c>
      <c r="X427">
        <f t="shared" si="462"/>
        <v>0</v>
      </c>
      <c r="Y427">
        <f t="shared" si="463"/>
        <v>0</v>
      </c>
      <c r="AA427">
        <v>86295184</v>
      </c>
      <c r="AB427">
        <f t="shared" si="464"/>
        <v>794.88</v>
      </c>
      <c r="AC427">
        <f t="shared" si="488"/>
        <v>794.88</v>
      </c>
      <c r="AD427">
        <f t="shared" si="489"/>
        <v>0</v>
      </c>
      <c r="AE427">
        <f t="shared" si="490"/>
        <v>0</v>
      </c>
      <c r="AF427">
        <f t="shared" si="465"/>
        <v>0</v>
      </c>
      <c r="AG427">
        <f t="shared" si="466"/>
        <v>0</v>
      </c>
      <c r="AH427">
        <f t="shared" si="467"/>
        <v>0</v>
      </c>
      <c r="AI427">
        <f t="shared" si="468"/>
        <v>0</v>
      </c>
      <c r="AJ427">
        <f t="shared" si="469"/>
        <v>0</v>
      </c>
      <c r="AK427">
        <v>794.88000000000011</v>
      </c>
      <c r="AL427">
        <v>794.88000000000011</v>
      </c>
      <c r="AM427">
        <v>0</v>
      </c>
      <c r="AN427">
        <v>0</v>
      </c>
      <c r="AO427">
        <v>0</v>
      </c>
      <c r="AP427">
        <v>0</v>
      </c>
      <c r="AQ427">
        <v>0</v>
      </c>
      <c r="AR427">
        <v>0</v>
      </c>
      <c r="AS427">
        <v>0</v>
      </c>
      <c r="AT427">
        <v>0</v>
      </c>
      <c r="AU427">
        <v>0</v>
      </c>
      <c r="AV427">
        <v>1</v>
      </c>
      <c r="AW427">
        <v>1</v>
      </c>
      <c r="AZ427">
        <v>1</v>
      </c>
      <c r="BA427">
        <v>1</v>
      </c>
      <c r="BB427">
        <v>1</v>
      </c>
      <c r="BC427">
        <v>7.56</v>
      </c>
      <c r="BD427" t="s">
        <v>6</v>
      </c>
      <c r="BE427" t="s">
        <v>6</v>
      </c>
      <c r="BF427" t="s">
        <v>6</v>
      </c>
      <c r="BG427" t="s">
        <v>6</v>
      </c>
      <c r="BH427">
        <v>3</v>
      </c>
      <c r="BI427">
        <v>1</v>
      </c>
      <c r="BJ427" t="s">
        <v>509</v>
      </c>
      <c r="BM427">
        <v>500003</v>
      </c>
      <c r="BN427">
        <v>0</v>
      </c>
      <c r="BO427" t="s">
        <v>6</v>
      </c>
      <c r="BP427">
        <v>0</v>
      </c>
      <c r="BQ427">
        <v>22</v>
      </c>
      <c r="BR427">
        <v>0</v>
      </c>
      <c r="BS427">
        <v>1</v>
      </c>
      <c r="BT427">
        <v>1</v>
      </c>
      <c r="BU427">
        <v>1</v>
      </c>
      <c r="BV427">
        <v>1</v>
      </c>
      <c r="BW427">
        <v>1</v>
      </c>
      <c r="BX427">
        <v>1</v>
      </c>
      <c r="BY427" t="s">
        <v>6</v>
      </c>
      <c r="BZ427">
        <v>0</v>
      </c>
      <c r="CA427">
        <v>0</v>
      </c>
      <c r="CB427" t="s">
        <v>6</v>
      </c>
      <c r="CE427">
        <v>0</v>
      </c>
      <c r="CF427">
        <v>0</v>
      </c>
      <c r="CG427">
        <v>0</v>
      </c>
      <c r="CM427">
        <v>0</v>
      </c>
      <c r="CN427" t="s">
        <v>6</v>
      </c>
      <c r="CO427">
        <v>0</v>
      </c>
      <c r="CP427">
        <f t="shared" si="470"/>
        <v>222344</v>
      </c>
      <c r="CQ427">
        <f t="shared" si="471"/>
        <v>6009.2927999999993</v>
      </c>
      <c r="CR427">
        <f t="shared" si="472"/>
        <v>0</v>
      </c>
      <c r="CS427">
        <f t="shared" si="473"/>
        <v>0</v>
      </c>
      <c r="CT427">
        <f t="shared" si="474"/>
        <v>0</v>
      </c>
      <c r="CU427">
        <f t="shared" si="475"/>
        <v>0</v>
      </c>
      <c r="CV427">
        <f t="shared" si="476"/>
        <v>0</v>
      </c>
      <c r="CW427">
        <f t="shared" si="477"/>
        <v>0</v>
      </c>
      <c r="CX427">
        <f t="shared" si="478"/>
        <v>0</v>
      </c>
      <c r="CY427">
        <f>(S427+R427)*(BZ427/100)</f>
        <v>0</v>
      </c>
      <c r="CZ427">
        <f>(S427+R427)*(CA427/100)</f>
        <v>0</v>
      </c>
      <c r="DC427" t="s">
        <v>6</v>
      </c>
      <c r="DD427" t="s">
        <v>6</v>
      </c>
      <c r="DE427" t="s">
        <v>6</v>
      </c>
      <c r="DF427" t="s">
        <v>6</v>
      </c>
      <c r="DG427" t="s">
        <v>6</v>
      </c>
      <c r="DH427" t="s">
        <v>6</v>
      </c>
      <c r="DI427" t="s">
        <v>6</v>
      </c>
      <c r="DJ427" t="s">
        <v>6</v>
      </c>
      <c r="DK427" t="s">
        <v>6</v>
      </c>
      <c r="DL427" t="s">
        <v>6</v>
      </c>
      <c r="DM427" t="s">
        <v>6</v>
      </c>
      <c r="DN427">
        <v>0</v>
      </c>
      <c r="DO427">
        <v>0</v>
      </c>
      <c r="DP427">
        <v>1</v>
      </c>
      <c r="DQ427">
        <v>1</v>
      </c>
      <c r="DU427">
        <v>1010</v>
      </c>
      <c r="DV427" t="s">
        <v>43</v>
      </c>
      <c r="DW427" t="e">
        <f>'2.Лок.смета.и.Акт'!#REF!</f>
        <v>#REF!</v>
      </c>
      <c r="DX427">
        <v>1</v>
      </c>
      <c r="DZ427" t="s">
        <v>6</v>
      </c>
      <c r="EA427" t="s">
        <v>6</v>
      </c>
      <c r="EB427" t="s">
        <v>6</v>
      </c>
      <c r="EC427" t="s">
        <v>6</v>
      </c>
      <c r="EE427">
        <v>54938783</v>
      </c>
      <c r="EF427">
        <v>22</v>
      </c>
      <c r="EG427" t="s">
        <v>45</v>
      </c>
      <c r="EH427">
        <v>0</v>
      </c>
      <c r="EI427" t="s">
        <v>6</v>
      </c>
      <c r="EJ427">
        <v>1</v>
      </c>
      <c r="EK427">
        <v>500003</v>
      </c>
      <c r="EL427" t="s">
        <v>46</v>
      </c>
      <c r="EM427" t="s">
        <v>47</v>
      </c>
      <c r="EO427" t="s">
        <v>6</v>
      </c>
      <c r="EQ427">
        <v>0</v>
      </c>
      <c r="ER427">
        <v>5664.88</v>
      </c>
      <c r="ES427">
        <v>794.88000000000011</v>
      </c>
      <c r="ET427">
        <v>0</v>
      </c>
      <c r="EU427">
        <v>0</v>
      </c>
      <c r="EV427">
        <v>0</v>
      </c>
      <c r="EW427">
        <v>0</v>
      </c>
      <c r="EX427">
        <v>0</v>
      </c>
      <c r="EZ427">
        <v>5</v>
      </c>
      <c r="FC427">
        <v>0</v>
      </c>
      <c r="FD427">
        <v>18</v>
      </c>
      <c r="FF427">
        <v>5664.88</v>
      </c>
      <c r="FQ427">
        <v>0</v>
      </c>
      <c r="FR427">
        <f t="shared" si="479"/>
        <v>0</v>
      </c>
      <c r="FS427">
        <v>0</v>
      </c>
      <c r="FX427">
        <v>0</v>
      </c>
      <c r="FY427">
        <v>0</v>
      </c>
      <c r="GA427" t="s">
        <v>505</v>
      </c>
      <c r="GD427">
        <v>1</v>
      </c>
      <c r="GF427">
        <v>-1381314382</v>
      </c>
      <c r="GG427">
        <v>2</v>
      </c>
      <c r="GH427">
        <v>3</v>
      </c>
      <c r="GI427">
        <v>5</v>
      </c>
      <c r="GJ427">
        <v>0</v>
      </c>
      <c r="GK427">
        <v>0</v>
      </c>
      <c r="GL427">
        <f t="shared" si="480"/>
        <v>0</v>
      </c>
      <c r="GM427">
        <f t="shared" si="481"/>
        <v>222344</v>
      </c>
      <c r="GN427">
        <f t="shared" si="482"/>
        <v>222344</v>
      </c>
      <c r="GO427">
        <f t="shared" si="483"/>
        <v>0</v>
      </c>
      <c r="GP427">
        <f t="shared" si="484"/>
        <v>0</v>
      </c>
      <c r="GR427">
        <v>1</v>
      </c>
      <c r="GS427">
        <v>1</v>
      </c>
      <c r="GT427">
        <v>0</v>
      </c>
      <c r="GU427" t="s">
        <v>6</v>
      </c>
      <c r="GV427">
        <f t="shared" si="485"/>
        <v>0</v>
      </c>
      <c r="GW427">
        <v>1</v>
      </c>
      <c r="GX427">
        <f t="shared" si="486"/>
        <v>0</v>
      </c>
      <c r="HA427">
        <v>0</v>
      </c>
      <c r="HB427">
        <v>0</v>
      </c>
      <c r="HC427">
        <f t="shared" si="487"/>
        <v>0</v>
      </c>
      <c r="HE427" t="s">
        <v>38</v>
      </c>
      <c r="HF427" t="s">
        <v>39</v>
      </c>
      <c r="HM427" t="s">
        <v>6</v>
      </c>
      <c r="HN427" t="s">
        <v>6</v>
      </c>
      <c r="HO427" t="s">
        <v>6</v>
      </c>
      <c r="HP427" t="s">
        <v>6</v>
      </c>
      <c r="HQ427" t="s">
        <v>6</v>
      </c>
      <c r="IF427">
        <v>-1</v>
      </c>
      <c r="IK427">
        <v>0</v>
      </c>
    </row>
    <row r="428" spans="1:255" x14ac:dyDescent="0.2">
      <c r="A428" s="2">
        <v>18</v>
      </c>
      <c r="B428" s="2">
        <v>1</v>
      </c>
      <c r="C428" s="2">
        <v>666</v>
      </c>
      <c r="D428" s="2"/>
      <c r="E428" s="2" t="s">
        <v>510</v>
      </c>
      <c r="F428" s="2" t="s">
        <v>511</v>
      </c>
      <c r="G428" s="2" t="s">
        <v>512</v>
      </c>
      <c r="H428" s="2" t="s">
        <v>43</v>
      </c>
      <c r="I428" s="2">
        <f>I420*J428</f>
        <v>81</v>
      </c>
      <c r="J428" s="216">
        <f>'5.Ведомость_списания'!F191</f>
        <v>31.153846153846153</v>
      </c>
      <c r="K428" s="2">
        <v>31.153846000000001</v>
      </c>
      <c r="L428" s="2"/>
      <c r="M428" s="2"/>
      <c r="N428" s="2"/>
      <c r="O428" s="2">
        <f t="shared" si="453"/>
        <v>68390</v>
      </c>
      <c r="P428" s="2">
        <f t="shared" si="454"/>
        <v>68390</v>
      </c>
      <c r="Q428" s="2">
        <f t="shared" si="455"/>
        <v>0</v>
      </c>
      <c r="R428" s="2">
        <f t="shared" si="456"/>
        <v>0</v>
      </c>
      <c r="S428" s="2">
        <f t="shared" si="457"/>
        <v>0</v>
      </c>
      <c r="T428" s="2">
        <f t="shared" si="458"/>
        <v>0</v>
      </c>
      <c r="U428" s="2">
        <f t="shared" si="459"/>
        <v>0</v>
      </c>
      <c r="V428" s="2">
        <f t="shared" si="460"/>
        <v>0</v>
      </c>
      <c r="W428" s="2">
        <f t="shared" si="461"/>
        <v>0</v>
      </c>
      <c r="X428" s="2">
        <f t="shared" si="462"/>
        <v>0</v>
      </c>
      <c r="Y428" s="2">
        <f t="shared" si="463"/>
        <v>0</v>
      </c>
      <c r="Z428" s="2"/>
      <c r="AA428" s="2">
        <v>86295183</v>
      </c>
      <c r="AB428" s="2">
        <f t="shared" si="464"/>
        <v>844.32</v>
      </c>
      <c r="AC428" s="2">
        <f t="shared" si="488"/>
        <v>844.32</v>
      </c>
      <c r="AD428" s="2">
        <f t="shared" si="489"/>
        <v>0</v>
      </c>
      <c r="AE428" s="2">
        <f t="shared" si="490"/>
        <v>0</v>
      </c>
      <c r="AF428" s="2">
        <f t="shared" si="465"/>
        <v>0</v>
      </c>
      <c r="AG428" s="2">
        <f t="shared" si="466"/>
        <v>0</v>
      </c>
      <c r="AH428" s="2">
        <f t="shared" si="467"/>
        <v>0</v>
      </c>
      <c r="AI428" s="2">
        <f t="shared" si="468"/>
        <v>0</v>
      </c>
      <c r="AJ428" s="2">
        <f t="shared" si="469"/>
        <v>0</v>
      </c>
      <c r="AK428" s="2">
        <v>844.32</v>
      </c>
      <c r="AL428" s="110">
        <f>'1.Лок.смета.и.Акт'!F805</f>
        <v>844.32</v>
      </c>
      <c r="AM428" s="2">
        <v>0</v>
      </c>
      <c r="AN428" s="2">
        <v>0</v>
      </c>
      <c r="AO428" s="2">
        <v>0</v>
      </c>
      <c r="AP428" s="2">
        <v>0</v>
      </c>
      <c r="AQ428" s="2">
        <v>0</v>
      </c>
      <c r="AR428" s="2">
        <v>0</v>
      </c>
      <c r="AS428" s="2">
        <v>0</v>
      </c>
      <c r="AT428" s="2">
        <v>0</v>
      </c>
      <c r="AU428" s="2">
        <v>0</v>
      </c>
      <c r="AV428" s="2">
        <v>1</v>
      </c>
      <c r="AW428" s="2">
        <v>1</v>
      </c>
      <c r="AX428" s="2"/>
      <c r="AY428" s="2"/>
      <c r="AZ428" s="2">
        <v>1</v>
      </c>
      <c r="BA428" s="2">
        <v>1</v>
      </c>
      <c r="BB428" s="2">
        <v>1</v>
      </c>
      <c r="BC428" s="2">
        <v>1</v>
      </c>
      <c r="BD428" s="2" t="s">
        <v>6</v>
      </c>
      <c r="BE428" s="2" t="s">
        <v>6</v>
      </c>
      <c r="BF428" s="2" t="s">
        <v>6</v>
      </c>
      <c r="BG428" s="2" t="s">
        <v>6</v>
      </c>
      <c r="BH428" s="2">
        <v>3</v>
      </c>
      <c r="BI428" s="2">
        <v>1</v>
      </c>
      <c r="BJ428" s="2" t="s">
        <v>513</v>
      </c>
      <c r="BK428" s="2"/>
      <c r="BL428" s="2"/>
      <c r="BM428" s="2">
        <v>500003</v>
      </c>
      <c r="BN428" s="2">
        <v>0</v>
      </c>
      <c r="BO428" s="2" t="s">
        <v>6</v>
      </c>
      <c r="BP428" s="2">
        <v>0</v>
      </c>
      <c r="BQ428" s="2">
        <v>22</v>
      </c>
      <c r="BR428" s="2">
        <v>0</v>
      </c>
      <c r="BS428" s="2">
        <v>1</v>
      </c>
      <c r="BT428" s="2">
        <v>1</v>
      </c>
      <c r="BU428" s="2">
        <v>1</v>
      </c>
      <c r="BV428" s="2">
        <v>1</v>
      </c>
      <c r="BW428" s="2">
        <v>1</v>
      </c>
      <c r="BX428" s="2">
        <v>1</v>
      </c>
      <c r="BY428" s="2" t="s">
        <v>6</v>
      </c>
      <c r="BZ428" s="2">
        <v>0</v>
      </c>
      <c r="CA428" s="2">
        <v>0</v>
      </c>
      <c r="CB428" s="2" t="s">
        <v>6</v>
      </c>
      <c r="CC428" s="2"/>
      <c r="CD428" s="2"/>
      <c r="CE428" s="2">
        <v>0</v>
      </c>
      <c r="CF428" s="2">
        <v>0</v>
      </c>
      <c r="CG428" s="2">
        <v>0</v>
      </c>
      <c r="CH428" s="2"/>
      <c r="CI428" s="2"/>
      <c r="CJ428" s="2"/>
      <c r="CK428" s="2"/>
      <c r="CL428" s="2"/>
      <c r="CM428" s="2">
        <v>0</v>
      </c>
      <c r="CN428" s="2" t="s">
        <v>6</v>
      </c>
      <c r="CO428" s="2">
        <v>0</v>
      </c>
      <c r="CP428" s="2">
        <f t="shared" si="470"/>
        <v>68390</v>
      </c>
      <c r="CQ428" s="2">
        <f t="shared" si="471"/>
        <v>844.32</v>
      </c>
      <c r="CR428" s="2">
        <f t="shared" si="472"/>
        <v>0</v>
      </c>
      <c r="CS428" s="2">
        <f t="shared" si="473"/>
        <v>0</v>
      </c>
      <c r="CT428" s="2">
        <f t="shared" si="474"/>
        <v>0</v>
      </c>
      <c r="CU428" s="2">
        <f t="shared" si="475"/>
        <v>0</v>
      </c>
      <c r="CV428" s="2">
        <f t="shared" si="476"/>
        <v>0</v>
      </c>
      <c r="CW428" s="2">
        <f t="shared" si="477"/>
        <v>0</v>
      </c>
      <c r="CX428" s="2">
        <f t="shared" si="478"/>
        <v>0</v>
      </c>
      <c r="CY428" s="2">
        <f>(((S428+(R428*IF(0,0,1)))*AT428)/100)</f>
        <v>0</v>
      </c>
      <c r="CZ428" s="2">
        <f>(((S428+(R428*IF(0,0,1)))*AU428)/100)</f>
        <v>0</v>
      </c>
      <c r="DA428" s="2"/>
      <c r="DB428" s="2"/>
      <c r="DC428" s="2" t="s">
        <v>6</v>
      </c>
      <c r="DD428" s="2" t="s">
        <v>6</v>
      </c>
      <c r="DE428" s="2" t="s">
        <v>6</v>
      </c>
      <c r="DF428" s="2" t="s">
        <v>6</v>
      </c>
      <c r="DG428" s="2" t="s">
        <v>6</v>
      </c>
      <c r="DH428" s="2" t="s">
        <v>6</v>
      </c>
      <c r="DI428" s="2" t="s">
        <v>6</v>
      </c>
      <c r="DJ428" s="2" t="s">
        <v>6</v>
      </c>
      <c r="DK428" s="2" t="s">
        <v>6</v>
      </c>
      <c r="DL428" s="2" t="s">
        <v>6</v>
      </c>
      <c r="DM428" s="2" t="s">
        <v>6</v>
      </c>
      <c r="DN428" s="2">
        <v>0</v>
      </c>
      <c r="DO428" s="2">
        <v>0</v>
      </c>
      <c r="DP428" s="2">
        <v>1</v>
      </c>
      <c r="DQ428" s="2">
        <v>1</v>
      </c>
      <c r="DR428" s="2"/>
      <c r="DS428" s="2"/>
      <c r="DT428" s="2"/>
      <c r="DU428" s="2">
        <v>1010</v>
      </c>
      <c r="DV428" s="2" t="s">
        <v>43</v>
      </c>
      <c r="DW428" s="2" t="s">
        <v>43</v>
      </c>
      <c r="DX428" s="2">
        <v>1</v>
      </c>
      <c r="DY428" s="2"/>
      <c r="DZ428" s="2" t="s">
        <v>6</v>
      </c>
      <c r="EA428" s="2" t="s">
        <v>6</v>
      </c>
      <c r="EB428" s="2" t="s">
        <v>6</v>
      </c>
      <c r="EC428" s="2" t="s">
        <v>6</v>
      </c>
      <c r="ED428" s="2"/>
      <c r="EE428" s="2">
        <v>54938783</v>
      </c>
      <c r="EF428" s="2">
        <v>22</v>
      </c>
      <c r="EG428" s="2" t="s">
        <v>45</v>
      </c>
      <c r="EH428" s="2">
        <v>0</v>
      </c>
      <c r="EI428" s="2" t="s">
        <v>6</v>
      </c>
      <c r="EJ428" s="2">
        <v>1</v>
      </c>
      <c r="EK428" s="2">
        <v>500003</v>
      </c>
      <c r="EL428" s="2" t="s">
        <v>46</v>
      </c>
      <c r="EM428" s="2" t="s">
        <v>47</v>
      </c>
      <c r="EN428" s="2"/>
      <c r="EO428" s="2" t="s">
        <v>6</v>
      </c>
      <c r="EP428" s="2"/>
      <c r="EQ428" s="2">
        <v>0</v>
      </c>
      <c r="ER428" s="2">
        <v>844.32</v>
      </c>
      <c r="ES428" s="110">
        <f>'1.Лок.смета.и.Акт'!F805</f>
        <v>844.32</v>
      </c>
      <c r="ET428" s="2">
        <v>0</v>
      </c>
      <c r="EU428" s="2">
        <v>0</v>
      </c>
      <c r="EV428" s="2">
        <v>0</v>
      </c>
      <c r="EW428" s="2">
        <v>0</v>
      </c>
      <c r="EX428" s="2">
        <v>0</v>
      </c>
      <c r="EY428" s="2"/>
      <c r="EZ428" s="2"/>
      <c r="FA428" s="2"/>
      <c r="FB428" s="2"/>
      <c r="FC428" s="2"/>
      <c r="FD428" s="2"/>
      <c r="FE428" s="2"/>
      <c r="FF428" s="2"/>
      <c r="FG428" s="2"/>
      <c r="FH428" s="2"/>
      <c r="FI428" s="2"/>
      <c r="FJ428" s="2"/>
      <c r="FK428" s="2"/>
      <c r="FL428" s="2"/>
      <c r="FM428" s="2"/>
      <c r="FN428" s="2"/>
      <c r="FO428" s="2"/>
      <c r="FP428" s="2"/>
      <c r="FQ428" s="2">
        <v>0</v>
      </c>
      <c r="FR428" s="2">
        <f t="shared" si="479"/>
        <v>0</v>
      </c>
      <c r="FS428" s="2">
        <v>0</v>
      </c>
      <c r="FT428" s="2"/>
      <c r="FU428" s="2"/>
      <c r="FV428" s="2"/>
      <c r="FW428" s="2"/>
      <c r="FX428" s="2">
        <v>0</v>
      </c>
      <c r="FY428" s="2">
        <v>0</v>
      </c>
      <c r="FZ428" s="2"/>
      <c r="GA428" s="2" t="s">
        <v>6</v>
      </c>
      <c r="GB428" s="2"/>
      <c r="GC428" s="2"/>
      <c r="GD428" s="2">
        <v>1</v>
      </c>
      <c r="GE428" s="2"/>
      <c r="GF428" s="2">
        <v>-560117757</v>
      </c>
      <c r="GG428" s="2">
        <v>2</v>
      </c>
      <c r="GH428" s="2">
        <v>1</v>
      </c>
      <c r="GI428" s="2">
        <v>-2</v>
      </c>
      <c r="GJ428" s="2">
        <v>0</v>
      </c>
      <c r="GK428" s="2">
        <v>0</v>
      </c>
      <c r="GL428" s="2">
        <f t="shared" si="480"/>
        <v>0</v>
      </c>
      <c r="GM428" s="2">
        <f t="shared" si="481"/>
        <v>68390</v>
      </c>
      <c r="GN428" s="2">
        <f t="shared" si="482"/>
        <v>68390</v>
      </c>
      <c r="GO428" s="2">
        <f t="shared" si="483"/>
        <v>0</v>
      </c>
      <c r="GP428" s="2">
        <f t="shared" si="484"/>
        <v>0</v>
      </c>
      <c r="GQ428" s="2"/>
      <c r="GR428" s="2">
        <v>0</v>
      </c>
      <c r="GS428" s="2">
        <v>3</v>
      </c>
      <c r="GT428" s="2">
        <v>0</v>
      </c>
      <c r="GU428" s="2" t="s">
        <v>6</v>
      </c>
      <c r="GV428" s="2">
        <f t="shared" si="485"/>
        <v>0</v>
      </c>
      <c r="GW428" s="2">
        <v>1</v>
      </c>
      <c r="GX428" s="2">
        <f t="shared" si="486"/>
        <v>0</v>
      </c>
      <c r="GY428" s="2"/>
      <c r="GZ428" s="2"/>
      <c r="HA428" s="2">
        <v>0</v>
      </c>
      <c r="HB428" s="2">
        <v>0</v>
      </c>
      <c r="HC428" s="2">
        <f t="shared" si="487"/>
        <v>0</v>
      </c>
      <c r="HD428" s="2"/>
      <c r="HE428" s="2" t="s">
        <v>6</v>
      </c>
      <c r="HF428" s="2" t="s">
        <v>6</v>
      </c>
      <c r="HG428" s="2"/>
      <c r="HH428" s="2"/>
      <c r="HI428" s="2"/>
      <c r="HJ428" s="2"/>
      <c r="HK428" s="2"/>
      <c r="HL428" s="2"/>
      <c r="HM428" s="2" t="s">
        <v>6</v>
      </c>
      <c r="HN428" s="2" t="s">
        <v>6</v>
      </c>
      <c r="HO428" s="2" t="s">
        <v>6</v>
      </c>
      <c r="HP428" s="2" t="s">
        <v>6</v>
      </c>
      <c r="HQ428" s="2" t="s">
        <v>6</v>
      </c>
      <c r="HR428" s="2"/>
      <c r="HS428" s="2"/>
      <c r="HT428" s="2"/>
      <c r="HU428" s="2"/>
      <c r="HV428" s="2"/>
      <c r="HW428" s="2"/>
      <c r="HX428" s="2"/>
      <c r="HY428" s="2"/>
      <c r="HZ428" s="2"/>
      <c r="IA428" s="2"/>
      <c r="IB428" s="2"/>
      <c r="IC428" s="2"/>
      <c r="ID428" s="2"/>
      <c r="IE428" s="2"/>
      <c r="IF428" s="2">
        <v>-1</v>
      </c>
      <c r="IG428" s="2"/>
      <c r="IH428" s="2"/>
      <c r="II428" s="2"/>
      <c r="IJ428" s="2"/>
      <c r="IK428" s="2">
        <v>0</v>
      </c>
      <c r="IL428" s="2"/>
      <c r="IM428" s="2"/>
      <c r="IN428" s="2"/>
      <c r="IO428" s="2"/>
      <c r="IP428" s="2"/>
      <c r="IQ428" s="2"/>
      <c r="IR428" s="2"/>
      <c r="IS428" s="2"/>
      <c r="IT428" s="2"/>
      <c r="IU428" s="2"/>
    </row>
    <row r="429" spans="1:255" x14ac:dyDescent="0.2">
      <c r="A429">
        <v>18</v>
      </c>
      <c r="B429">
        <v>1</v>
      </c>
      <c r="C429">
        <v>683</v>
      </c>
      <c r="E429" t="s">
        <v>510</v>
      </c>
      <c r="F429" t="e">
        <f>'2.Лок.смета.и.Акт'!#REF!</f>
        <v>#REF!</v>
      </c>
      <c r="G429" t="s">
        <v>512</v>
      </c>
      <c r="H429" t="s">
        <v>43</v>
      </c>
      <c r="I429">
        <f>I421*J429</f>
        <v>81</v>
      </c>
      <c r="J429">
        <v>31.153846153846153</v>
      </c>
      <c r="K429">
        <v>31.153846000000001</v>
      </c>
      <c r="O429">
        <f t="shared" si="453"/>
        <v>588925</v>
      </c>
      <c r="P429">
        <f t="shared" si="454"/>
        <v>588925</v>
      </c>
      <c r="Q429">
        <f t="shared" si="455"/>
        <v>0</v>
      </c>
      <c r="R429">
        <f t="shared" si="456"/>
        <v>0</v>
      </c>
      <c r="S429">
        <f t="shared" si="457"/>
        <v>0</v>
      </c>
      <c r="T429">
        <f t="shared" si="458"/>
        <v>0</v>
      </c>
      <c r="U429">
        <f t="shared" si="459"/>
        <v>0</v>
      </c>
      <c r="V429">
        <f t="shared" si="460"/>
        <v>0</v>
      </c>
      <c r="W429">
        <f t="shared" si="461"/>
        <v>0</v>
      </c>
      <c r="X429">
        <f t="shared" si="462"/>
        <v>0</v>
      </c>
      <c r="Y429">
        <f t="shared" si="463"/>
        <v>0</v>
      </c>
      <c r="AA429">
        <v>86295184</v>
      </c>
      <c r="AB429">
        <f t="shared" si="464"/>
        <v>961.73</v>
      </c>
      <c r="AC429">
        <f t="shared" si="488"/>
        <v>961.73</v>
      </c>
      <c r="AD429">
        <f t="shared" si="489"/>
        <v>0</v>
      </c>
      <c r="AE429">
        <f t="shared" si="490"/>
        <v>0</v>
      </c>
      <c r="AF429">
        <f t="shared" si="465"/>
        <v>0</v>
      </c>
      <c r="AG429">
        <f t="shared" si="466"/>
        <v>0</v>
      </c>
      <c r="AH429">
        <f t="shared" si="467"/>
        <v>0</v>
      </c>
      <c r="AI429">
        <f t="shared" si="468"/>
        <v>0</v>
      </c>
      <c r="AJ429">
        <f t="shared" si="469"/>
        <v>0</v>
      </c>
      <c r="AK429">
        <v>961.73</v>
      </c>
      <c r="AL429">
        <v>961.73</v>
      </c>
      <c r="AM429">
        <v>0</v>
      </c>
      <c r="AN429">
        <v>0</v>
      </c>
      <c r="AO429">
        <v>0</v>
      </c>
      <c r="AP429">
        <v>0</v>
      </c>
      <c r="AQ429">
        <v>0</v>
      </c>
      <c r="AR429">
        <v>0</v>
      </c>
      <c r="AS429">
        <v>0</v>
      </c>
      <c r="AT429">
        <v>0</v>
      </c>
      <c r="AU429">
        <v>0</v>
      </c>
      <c r="AV429">
        <v>1</v>
      </c>
      <c r="AW429">
        <v>1</v>
      </c>
      <c r="AZ429">
        <v>1</v>
      </c>
      <c r="BA429">
        <v>1</v>
      </c>
      <c r="BB429">
        <v>1</v>
      </c>
      <c r="BC429">
        <v>7.56</v>
      </c>
      <c r="BD429" t="s">
        <v>6</v>
      </c>
      <c r="BE429" t="s">
        <v>6</v>
      </c>
      <c r="BF429" t="s">
        <v>6</v>
      </c>
      <c r="BG429" t="s">
        <v>6</v>
      </c>
      <c r="BH429">
        <v>3</v>
      </c>
      <c r="BI429">
        <v>1</v>
      </c>
      <c r="BJ429" t="s">
        <v>513</v>
      </c>
      <c r="BM429">
        <v>500003</v>
      </c>
      <c r="BN429">
        <v>0</v>
      </c>
      <c r="BO429" t="s">
        <v>6</v>
      </c>
      <c r="BP429">
        <v>0</v>
      </c>
      <c r="BQ429">
        <v>22</v>
      </c>
      <c r="BR429">
        <v>0</v>
      </c>
      <c r="BS429">
        <v>1</v>
      </c>
      <c r="BT429">
        <v>1</v>
      </c>
      <c r="BU429">
        <v>1</v>
      </c>
      <c r="BV429">
        <v>1</v>
      </c>
      <c r="BW429">
        <v>1</v>
      </c>
      <c r="BX429">
        <v>1</v>
      </c>
      <c r="BY429" t="s">
        <v>6</v>
      </c>
      <c r="BZ429">
        <v>0</v>
      </c>
      <c r="CA429">
        <v>0</v>
      </c>
      <c r="CB429" t="s">
        <v>6</v>
      </c>
      <c r="CE429">
        <v>0</v>
      </c>
      <c r="CF429">
        <v>0</v>
      </c>
      <c r="CG429">
        <v>0</v>
      </c>
      <c r="CM429">
        <v>0</v>
      </c>
      <c r="CN429" t="s">
        <v>6</v>
      </c>
      <c r="CO429">
        <v>0</v>
      </c>
      <c r="CP429">
        <f t="shared" si="470"/>
        <v>588925</v>
      </c>
      <c r="CQ429">
        <f t="shared" si="471"/>
        <v>7270.6787999999997</v>
      </c>
      <c r="CR429">
        <f t="shared" si="472"/>
        <v>0</v>
      </c>
      <c r="CS429">
        <f t="shared" si="473"/>
        <v>0</v>
      </c>
      <c r="CT429">
        <f t="shared" si="474"/>
        <v>0</v>
      </c>
      <c r="CU429">
        <f t="shared" si="475"/>
        <v>0</v>
      </c>
      <c r="CV429">
        <f t="shared" si="476"/>
        <v>0</v>
      </c>
      <c r="CW429">
        <f t="shared" si="477"/>
        <v>0</v>
      </c>
      <c r="CX429">
        <f t="shared" si="478"/>
        <v>0</v>
      </c>
      <c r="CY429">
        <f>(S429+R429)*(BZ429/100)</f>
        <v>0</v>
      </c>
      <c r="CZ429">
        <f>(S429+R429)*(CA429/100)</f>
        <v>0</v>
      </c>
      <c r="DC429" t="s">
        <v>6</v>
      </c>
      <c r="DD429" t="s">
        <v>6</v>
      </c>
      <c r="DE429" t="s">
        <v>6</v>
      </c>
      <c r="DF429" t="s">
        <v>6</v>
      </c>
      <c r="DG429" t="s">
        <v>6</v>
      </c>
      <c r="DH429" t="s">
        <v>6</v>
      </c>
      <c r="DI429" t="s">
        <v>6</v>
      </c>
      <c r="DJ429" t="s">
        <v>6</v>
      </c>
      <c r="DK429" t="s">
        <v>6</v>
      </c>
      <c r="DL429" t="s">
        <v>6</v>
      </c>
      <c r="DM429" t="s">
        <v>6</v>
      </c>
      <c r="DN429">
        <v>0</v>
      </c>
      <c r="DO429">
        <v>0</v>
      </c>
      <c r="DP429">
        <v>1</v>
      </c>
      <c r="DQ429">
        <v>1</v>
      </c>
      <c r="DU429">
        <v>1010</v>
      </c>
      <c r="DV429" t="s">
        <v>43</v>
      </c>
      <c r="DW429" t="e">
        <f>'2.Лок.смета.и.Акт'!#REF!</f>
        <v>#REF!</v>
      </c>
      <c r="DX429">
        <v>1</v>
      </c>
      <c r="DZ429" t="s">
        <v>6</v>
      </c>
      <c r="EA429" t="s">
        <v>6</v>
      </c>
      <c r="EB429" t="s">
        <v>6</v>
      </c>
      <c r="EC429" t="s">
        <v>6</v>
      </c>
      <c r="EE429">
        <v>54938783</v>
      </c>
      <c r="EF429">
        <v>22</v>
      </c>
      <c r="EG429" t="s">
        <v>45</v>
      </c>
      <c r="EH429">
        <v>0</v>
      </c>
      <c r="EI429" t="s">
        <v>6</v>
      </c>
      <c r="EJ429">
        <v>1</v>
      </c>
      <c r="EK429">
        <v>500003</v>
      </c>
      <c r="EL429" t="s">
        <v>46</v>
      </c>
      <c r="EM429" t="s">
        <v>47</v>
      </c>
      <c r="EO429" t="s">
        <v>6</v>
      </c>
      <c r="EQ429">
        <v>0</v>
      </c>
      <c r="ER429">
        <v>6853.99</v>
      </c>
      <c r="ES429">
        <v>961.73</v>
      </c>
      <c r="ET429">
        <v>0</v>
      </c>
      <c r="EU429">
        <v>0</v>
      </c>
      <c r="EV429">
        <v>0</v>
      </c>
      <c r="EW429">
        <v>0</v>
      </c>
      <c r="EX429">
        <v>0</v>
      </c>
      <c r="EZ429">
        <v>5</v>
      </c>
      <c r="FC429">
        <v>0</v>
      </c>
      <c r="FD429">
        <v>18</v>
      </c>
      <c r="FF429">
        <v>6853.99</v>
      </c>
      <c r="FQ429">
        <v>0</v>
      </c>
      <c r="FR429">
        <f t="shared" si="479"/>
        <v>0</v>
      </c>
      <c r="FS429">
        <v>0</v>
      </c>
      <c r="FX429">
        <v>0</v>
      </c>
      <c r="FY429">
        <v>0</v>
      </c>
      <c r="GA429" t="s">
        <v>514</v>
      </c>
      <c r="GD429">
        <v>1</v>
      </c>
      <c r="GF429">
        <v>-560117757</v>
      </c>
      <c r="GG429">
        <v>2</v>
      </c>
      <c r="GH429">
        <v>3</v>
      </c>
      <c r="GI429">
        <v>5</v>
      </c>
      <c r="GJ429">
        <v>0</v>
      </c>
      <c r="GK429">
        <v>0</v>
      </c>
      <c r="GL429">
        <f t="shared" si="480"/>
        <v>0</v>
      </c>
      <c r="GM429">
        <f t="shared" si="481"/>
        <v>588925</v>
      </c>
      <c r="GN429">
        <f t="shared" si="482"/>
        <v>588925</v>
      </c>
      <c r="GO429">
        <f t="shared" si="483"/>
        <v>0</v>
      </c>
      <c r="GP429">
        <f t="shared" si="484"/>
        <v>0</v>
      </c>
      <c r="GR429">
        <v>1</v>
      </c>
      <c r="GS429">
        <v>1</v>
      </c>
      <c r="GT429">
        <v>0</v>
      </c>
      <c r="GU429" t="s">
        <v>6</v>
      </c>
      <c r="GV429">
        <f t="shared" si="485"/>
        <v>0</v>
      </c>
      <c r="GW429">
        <v>1</v>
      </c>
      <c r="GX429">
        <f t="shared" si="486"/>
        <v>0</v>
      </c>
      <c r="HA429">
        <v>0</v>
      </c>
      <c r="HB429">
        <v>0</v>
      </c>
      <c r="HC429">
        <f t="shared" si="487"/>
        <v>0</v>
      </c>
      <c r="HE429" t="s">
        <v>38</v>
      </c>
      <c r="HF429" t="s">
        <v>39</v>
      </c>
      <c r="HM429" t="s">
        <v>6</v>
      </c>
      <c r="HN429" t="s">
        <v>6</v>
      </c>
      <c r="HO429" t="s">
        <v>6</v>
      </c>
      <c r="HP429" t="s">
        <v>6</v>
      </c>
      <c r="HQ429" t="s">
        <v>6</v>
      </c>
      <c r="IF429">
        <v>-1</v>
      </c>
      <c r="IK429">
        <v>0</v>
      </c>
    </row>
    <row r="430" spans="1:255" x14ac:dyDescent="0.2">
      <c r="A430" s="2">
        <v>18</v>
      </c>
      <c r="B430" s="2">
        <v>1</v>
      </c>
      <c r="C430" s="2">
        <v>673</v>
      </c>
      <c r="D430" s="2"/>
      <c r="E430" s="2" t="s">
        <v>515</v>
      </c>
      <c r="F430" s="2" t="s">
        <v>516</v>
      </c>
      <c r="G430" s="2" t="s">
        <v>517</v>
      </c>
      <c r="H430" s="2" t="s">
        <v>43</v>
      </c>
      <c r="I430" s="2">
        <f>I420*J430</f>
        <v>3</v>
      </c>
      <c r="J430" s="216">
        <f>'5.Ведомость_списания'!F192</f>
        <v>1.1538461538461537</v>
      </c>
      <c r="K430" s="2">
        <v>1.1538459999999999</v>
      </c>
      <c r="L430" s="2"/>
      <c r="M430" s="2"/>
      <c r="N430" s="2"/>
      <c r="O430" s="2">
        <f t="shared" si="453"/>
        <v>1757</v>
      </c>
      <c r="P430" s="2">
        <f t="shared" si="454"/>
        <v>1757</v>
      </c>
      <c r="Q430" s="2">
        <f t="shared" si="455"/>
        <v>0</v>
      </c>
      <c r="R430" s="2">
        <f t="shared" si="456"/>
        <v>0</v>
      </c>
      <c r="S430" s="2">
        <f t="shared" si="457"/>
        <v>0</v>
      </c>
      <c r="T430" s="2">
        <f t="shared" si="458"/>
        <v>0</v>
      </c>
      <c r="U430" s="2">
        <f t="shared" si="459"/>
        <v>0</v>
      </c>
      <c r="V430" s="2">
        <f t="shared" si="460"/>
        <v>0</v>
      </c>
      <c r="W430" s="2">
        <f t="shared" si="461"/>
        <v>0</v>
      </c>
      <c r="X430" s="2">
        <f t="shared" si="462"/>
        <v>0</v>
      </c>
      <c r="Y430" s="2">
        <f t="shared" si="463"/>
        <v>0</v>
      </c>
      <c r="Z430" s="2"/>
      <c r="AA430" s="2">
        <v>86295183</v>
      </c>
      <c r="AB430" s="2">
        <f t="shared" si="464"/>
        <v>585.6</v>
      </c>
      <c r="AC430" s="2">
        <f t="shared" si="488"/>
        <v>585.6</v>
      </c>
      <c r="AD430" s="2">
        <f t="shared" si="489"/>
        <v>0</v>
      </c>
      <c r="AE430" s="2">
        <f t="shared" si="490"/>
        <v>0</v>
      </c>
      <c r="AF430" s="2">
        <f t="shared" si="465"/>
        <v>0</v>
      </c>
      <c r="AG430" s="2">
        <f t="shared" si="466"/>
        <v>0</v>
      </c>
      <c r="AH430" s="2">
        <f t="shared" si="467"/>
        <v>0</v>
      </c>
      <c r="AI430" s="2">
        <f t="shared" si="468"/>
        <v>0</v>
      </c>
      <c r="AJ430" s="2">
        <f t="shared" si="469"/>
        <v>0</v>
      </c>
      <c r="AK430" s="2">
        <v>585.6</v>
      </c>
      <c r="AL430" s="110">
        <f>'1.Лок.смета.и.Акт'!F807</f>
        <v>585.6</v>
      </c>
      <c r="AM430" s="2">
        <v>0</v>
      </c>
      <c r="AN430" s="2">
        <v>0</v>
      </c>
      <c r="AO430" s="2">
        <v>0</v>
      </c>
      <c r="AP430" s="2">
        <v>0</v>
      </c>
      <c r="AQ430" s="2">
        <v>0</v>
      </c>
      <c r="AR430" s="2">
        <v>0</v>
      </c>
      <c r="AS430" s="2">
        <v>0</v>
      </c>
      <c r="AT430" s="2">
        <v>0</v>
      </c>
      <c r="AU430" s="2">
        <v>0</v>
      </c>
      <c r="AV430" s="2">
        <v>1</v>
      </c>
      <c r="AW430" s="2">
        <v>1</v>
      </c>
      <c r="AX430" s="2"/>
      <c r="AY430" s="2"/>
      <c r="AZ430" s="2">
        <v>1</v>
      </c>
      <c r="BA430" s="2">
        <v>1</v>
      </c>
      <c r="BB430" s="2">
        <v>1</v>
      </c>
      <c r="BC430" s="2">
        <v>1</v>
      </c>
      <c r="BD430" s="2" t="s">
        <v>6</v>
      </c>
      <c r="BE430" s="2" t="s">
        <v>6</v>
      </c>
      <c r="BF430" s="2" t="s">
        <v>6</v>
      </c>
      <c r="BG430" s="2" t="s">
        <v>6</v>
      </c>
      <c r="BH430" s="2">
        <v>3</v>
      </c>
      <c r="BI430" s="2">
        <v>1</v>
      </c>
      <c r="BJ430" s="2" t="s">
        <v>518</v>
      </c>
      <c r="BK430" s="2"/>
      <c r="BL430" s="2"/>
      <c r="BM430" s="2">
        <v>500003</v>
      </c>
      <c r="BN430" s="2">
        <v>0</v>
      </c>
      <c r="BO430" s="2" t="s">
        <v>6</v>
      </c>
      <c r="BP430" s="2">
        <v>0</v>
      </c>
      <c r="BQ430" s="2">
        <v>22</v>
      </c>
      <c r="BR430" s="2">
        <v>0</v>
      </c>
      <c r="BS430" s="2">
        <v>1</v>
      </c>
      <c r="BT430" s="2">
        <v>1</v>
      </c>
      <c r="BU430" s="2">
        <v>1</v>
      </c>
      <c r="BV430" s="2">
        <v>1</v>
      </c>
      <c r="BW430" s="2">
        <v>1</v>
      </c>
      <c r="BX430" s="2">
        <v>1</v>
      </c>
      <c r="BY430" s="2" t="s">
        <v>6</v>
      </c>
      <c r="BZ430" s="2">
        <v>0</v>
      </c>
      <c r="CA430" s="2">
        <v>0</v>
      </c>
      <c r="CB430" s="2" t="s">
        <v>6</v>
      </c>
      <c r="CC430" s="2"/>
      <c r="CD430" s="2"/>
      <c r="CE430" s="2">
        <v>0</v>
      </c>
      <c r="CF430" s="2">
        <v>0</v>
      </c>
      <c r="CG430" s="2">
        <v>0</v>
      </c>
      <c r="CH430" s="2"/>
      <c r="CI430" s="2"/>
      <c r="CJ430" s="2"/>
      <c r="CK430" s="2"/>
      <c r="CL430" s="2"/>
      <c r="CM430" s="2">
        <v>0</v>
      </c>
      <c r="CN430" s="2" t="s">
        <v>6</v>
      </c>
      <c r="CO430" s="2">
        <v>0</v>
      </c>
      <c r="CP430" s="2">
        <f t="shared" si="470"/>
        <v>1757</v>
      </c>
      <c r="CQ430" s="2">
        <f t="shared" si="471"/>
        <v>585.6</v>
      </c>
      <c r="CR430" s="2">
        <f t="shared" si="472"/>
        <v>0</v>
      </c>
      <c r="CS430" s="2">
        <f t="shared" si="473"/>
        <v>0</v>
      </c>
      <c r="CT430" s="2">
        <f t="shared" si="474"/>
        <v>0</v>
      </c>
      <c r="CU430" s="2">
        <f t="shared" si="475"/>
        <v>0</v>
      </c>
      <c r="CV430" s="2">
        <f t="shared" si="476"/>
        <v>0</v>
      </c>
      <c r="CW430" s="2">
        <f t="shared" si="477"/>
        <v>0</v>
      </c>
      <c r="CX430" s="2">
        <f t="shared" si="478"/>
        <v>0</v>
      </c>
      <c r="CY430" s="2">
        <f>(((S430+(R430*IF(0,0,1)))*AT430)/100)</f>
        <v>0</v>
      </c>
      <c r="CZ430" s="2">
        <f>(((S430+(R430*IF(0,0,1)))*AU430)/100)</f>
        <v>0</v>
      </c>
      <c r="DA430" s="2"/>
      <c r="DB430" s="2"/>
      <c r="DC430" s="2" t="s">
        <v>6</v>
      </c>
      <c r="DD430" s="2" t="s">
        <v>6</v>
      </c>
      <c r="DE430" s="2" t="s">
        <v>6</v>
      </c>
      <c r="DF430" s="2" t="s">
        <v>6</v>
      </c>
      <c r="DG430" s="2" t="s">
        <v>6</v>
      </c>
      <c r="DH430" s="2" t="s">
        <v>6</v>
      </c>
      <c r="DI430" s="2" t="s">
        <v>6</v>
      </c>
      <c r="DJ430" s="2" t="s">
        <v>6</v>
      </c>
      <c r="DK430" s="2" t="s">
        <v>6</v>
      </c>
      <c r="DL430" s="2" t="s">
        <v>6</v>
      </c>
      <c r="DM430" s="2" t="s">
        <v>6</v>
      </c>
      <c r="DN430" s="2">
        <v>0</v>
      </c>
      <c r="DO430" s="2">
        <v>0</v>
      </c>
      <c r="DP430" s="2">
        <v>1</v>
      </c>
      <c r="DQ430" s="2">
        <v>1</v>
      </c>
      <c r="DR430" s="2"/>
      <c r="DS430" s="2"/>
      <c r="DT430" s="2"/>
      <c r="DU430" s="2">
        <v>1010</v>
      </c>
      <c r="DV430" s="2" t="s">
        <v>43</v>
      </c>
      <c r="DW430" s="2" t="s">
        <v>43</v>
      </c>
      <c r="DX430" s="2">
        <v>1</v>
      </c>
      <c r="DY430" s="2"/>
      <c r="DZ430" s="2" t="s">
        <v>6</v>
      </c>
      <c r="EA430" s="2" t="s">
        <v>6</v>
      </c>
      <c r="EB430" s="2" t="s">
        <v>6</v>
      </c>
      <c r="EC430" s="2" t="s">
        <v>6</v>
      </c>
      <c r="ED430" s="2"/>
      <c r="EE430" s="2">
        <v>54938783</v>
      </c>
      <c r="EF430" s="2">
        <v>22</v>
      </c>
      <c r="EG430" s="2" t="s">
        <v>45</v>
      </c>
      <c r="EH430" s="2">
        <v>0</v>
      </c>
      <c r="EI430" s="2" t="s">
        <v>6</v>
      </c>
      <c r="EJ430" s="2">
        <v>1</v>
      </c>
      <c r="EK430" s="2">
        <v>500003</v>
      </c>
      <c r="EL430" s="2" t="s">
        <v>46</v>
      </c>
      <c r="EM430" s="2" t="s">
        <v>47</v>
      </c>
      <c r="EN430" s="2"/>
      <c r="EO430" s="2" t="s">
        <v>6</v>
      </c>
      <c r="EP430" s="2"/>
      <c r="EQ430" s="2">
        <v>0</v>
      </c>
      <c r="ER430" s="2">
        <v>585.6</v>
      </c>
      <c r="ES430" s="110">
        <f>'1.Лок.смета.и.Акт'!F807</f>
        <v>585.6</v>
      </c>
      <c r="ET430" s="2">
        <v>0</v>
      </c>
      <c r="EU430" s="2">
        <v>0</v>
      </c>
      <c r="EV430" s="2">
        <v>0</v>
      </c>
      <c r="EW430" s="2">
        <v>0</v>
      </c>
      <c r="EX430" s="2">
        <v>0</v>
      </c>
      <c r="EY430" s="2"/>
      <c r="EZ430" s="2"/>
      <c r="FA430" s="2"/>
      <c r="FB430" s="2"/>
      <c r="FC430" s="2"/>
      <c r="FD430" s="2"/>
      <c r="FE430" s="2"/>
      <c r="FF430" s="2"/>
      <c r="FG430" s="2"/>
      <c r="FH430" s="2"/>
      <c r="FI430" s="2"/>
      <c r="FJ430" s="2"/>
      <c r="FK430" s="2"/>
      <c r="FL430" s="2"/>
      <c r="FM430" s="2"/>
      <c r="FN430" s="2"/>
      <c r="FO430" s="2"/>
      <c r="FP430" s="2"/>
      <c r="FQ430" s="2">
        <v>0</v>
      </c>
      <c r="FR430" s="2">
        <f t="shared" si="479"/>
        <v>0</v>
      </c>
      <c r="FS430" s="2">
        <v>0</v>
      </c>
      <c r="FT430" s="2"/>
      <c r="FU430" s="2"/>
      <c r="FV430" s="2"/>
      <c r="FW430" s="2"/>
      <c r="FX430" s="2">
        <v>0</v>
      </c>
      <c r="FY430" s="2">
        <v>0</v>
      </c>
      <c r="FZ430" s="2"/>
      <c r="GA430" s="2" t="s">
        <v>6</v>
      </c>
      <c r="GB430" s="2"/>
      <c r="GC430" s="2"/>
      <c r="GD430" s="2">
        <v>1</v>
      </c>
      <c r="GE430" s="2"/>
      <c r="GF430" s="2">
        <v>-1652029949</v>
      </c>
      <c r="GG430" s="2">
        <v>2</v>
      </c>
      <c r="GH430" s="2">
        <v>1</v>
      </c>
      <c r="GI430" s="2">
        <v>-2</v>
      </c>
      <c r="GJ430" s="2">
        <v>0</v>
      </c>
      <c r="GK430" s="2">
        <v>0</v>
      </c>
      <c r="GL430" s="2">
        <f t="shared" si="480"/>
        <v>0</v>
      </c>
      <c r="GM430" s="2">
        <f t="shared" si="481"/>
        <v>1757</v>
      </c>
      <c r="GN430" s="2">
        <f t="shared" si="482"/>
        <v>1757</v>
      </c>
      <c r="GO430" s="2">
        <f t="shared" si="483"/>
        <v>0</v>
      </c>
      <c r="GP430" s="2">
        <f t="shared" si="484"/>
        <v>0</v>
      </c>
      <c r="GQ430" s="2"/>
      <c r="GR430" s="2">
        <v>0</v>
      </c>
      <c r="GS430" s="2">
        <v>3</v>
      </c>
      <c r="GT430" s="2">
        <v>0</v>
      </c>
      <c r="GU430" s="2" t="s">
        <v>6</v>
      </c>
      <c r="GV430" s="2">
        <f t="shared" si="485"/>
        <v>0</v>
      </c>
      <c r="GW430" s="2">
        <v>1</v>
      </c>
      <c r="GX430" s="2">
        <f t="shared" si="486"/>
        <v>0</v>
      </c>
      <c r="GY430" s="2"/>
      <c r="GZ430" s="2"/>
      <c r="HA430" s="2">
        <v>0</v>
      </c>
      <c r="HB430" s="2">
        <v>0</v>
      </c>
      <c r="HC430" s="2">
        <f t="shared" si="487"/>
        <v>0</v>
      </c>
      <c r="HD430" s="2"/>
      <c r="HE430" s="2" t="s">
        <v>6</v>
      </c>
      <c r="HF430" s="2" t="s">
        <v>6</v>
      </c>
      <c r="HG430" s="2"/>
      <c r="HH430" s="2"/>
      <c r="HI430" s="2"/>
      <c r="HJ430" s="2"/>
      <c r="HK430" s="2"/>
      <c r="HL430" s="2"/>
      <c r="HM430" s="2" t="s">
        <v>6</v>
      </c>
      <c r="HN430" s="2" t="s">
        <v>6</v>
      </c>
      <c r="HO430" s="2" t="s">
        <v>6</v>
      </c>
      <c r="HP430" s="2" t="s">
        <v>6</v>
      </c>
      <c r="HQ430" s="2" t="s">
        <v>6</v>
      </c>
      <c r="HR430" s="2"/>
      <c r="HS430" s="2"/>
      <c r="HT430" s="2"/>
      <c r="HU430" s="2"/>
      <c r="HV430" s="2"/>
      <c r="HW430" s="2"/>
      <c r="HX430" s="2"/>
      <c r="HY430" s="2"/>
      <c r="HZ430" s="2"/>
      <c r="IA430" s="2"/>
      <c r="IB430" s="2"/>
      <c r="IC430" s="2"/>
      <c r="ID430" s="2"/>
      <c r="IE430" s="2"/>
      <c r="IF430" s="2">
        <v>-1</v>
      </c>
      <c r="IG430" s="2"/>
      <c r="IH430" s="2"/>
      <c r="II430" s="2"/>
      <c r="IJ430" s="2"/>
      <c r="IK430" s="2">
        <v>0</v>
      </c>
      <c r="IL430" s="2"/>
      <c r="IM430" s="2"/>
      <c r="IN430" s="2"/>
      <c r="IO430" s="2"/>
      <c r="IP430" s="2"/>
      <c r="IQ430" s="2"/>
      <c r="IR430" s="2"/>
      <c r="IS430" s="2"/>
      <c r="IT430" s="2"/>
      <c r="IU430" s="2"/>
    </row>
    <row r="431" spans="1:255" x14ac:dyDescent="0.2">
      <c r="A431">
        <v>18</v>
      </c>
      <c r="B431">
        <v>1</v>
      </c>
      <c r="C431">
        <v>690</v>
      </c>
      <c r="E431" t="s">
        <v>515</v>
      </c>
      <c r="F431" t="e">
        <f>'2.Лок.смета.и.Акт'!#REF!</f>
        <v>#REF!</v>
      </c>
      <c r="G431" t="s">
        <v>517</v>
      </c>
      <c r="H431" t="s">
        <v>43</v>
      </c>
      <c r="I431">
        <f>I421*J431</f>
        <v>3</v>
      </c>
      <c r="J431">
        <v>1.1538461538461537</v>
      </c>
      <c r="K431">
        <v>1.1538459999999999</v>
      </c>
      <c r="O431">
        <f t="shared" si="453"/>
        <v>14821</v>
      </c>
      <c r="P431">
        <f t="shared" si="454"/>
        <v>14821</v>
      </c>
      <c r="Q431">
        <f t="shared" si="455"/>
        <v>0</v>
      </c>
      <c r="R431">
        <f t="shared" si="456"/>
        <v>0</v>
      </c>
      <c r="S431">
        <f t="shared" si="457"/>
        <v>0</v>
      </c>
      <c r="T431">
        <f t="shared" si="458"/>
        <v>0</v>
      </c>
      <c r="U431">
        <f t="shared" si="459"/>
        <v>0</v>
      </c>
      <c r="V431">
        <f t="shared" si="460"/>
        <v>0</v>
      </c>
      <c r="W431">
        <f t="shared" si="461"/>
        <v>0</v>
      </c>
      <c r="X431">
        <f t="shared" si="462"/>
        <v>0</v>
      </c>
      <c r="Y431">
        <f t="shared" si="463"/>
        <v>0</v>
      </c>
      <c r="AA431">
        <v>86295184</v>
      </c>
      <c r="AB431">
        <f t="shared" si="464"/>
        <v>653.49</v>
      </c>
      <c r="AC431">
        <f t="shared" si="488"/>
        <v>653.49</v>
      </c>
      <c r="AD431">
        <f t="shared" si="489"/>
        <v>0</v>
      </c>
      <c r="AE431">
        <f t="shared" si="490"/>
        <v>0</v>
      </c>
      <c r="AF431">
        <f t="shared" si="465"/>
        <v>0</v>
      </c>
      <c r="AG431">
        <f t="shared" si="466"/>
        <v>0</v>
      </c>
      <c r="AH431">
        <f t="shared" si="467"/>
        <v>0</v>
      </c>
      <c r="AI431">
        <f t="shared" si="468"/>
        <v>0</v>
      </c>
      <c r="AJ431">
        <f t="shared" si="469"/>
        <v>0</v>
      </c>
      <c r="AK431">
        <v>653.4899999999999</v>
      </c>
      <c r="AL431">
        <v>653.4899999999999</v>
      </c>
      <c r="AM431">
        <v>0</v>
      </c>
      <c r="AN431">
        <v>0</v>
      </c>
      <c r="AO431">
        <v>0</v>
      </c>
      <c r="AP431">
        <v>0</v>
      </c>
      <c r="AQ431">
        <v>0</v>
      </c>
      <c r="AR431">
        <v>0</v>
      </c>
      <c r="AS431">
        <v>0</v>
      </c>
      <c r="AT431">
        <v>0</v>
      </c>
      <c r="AU431">
        <v>0</v>
      </c>
      <c r="AV431">
        <v>1</v>
      </c>
      <c r="AW431">
        <v>1</v>
      </c>
      <c r="AZ431">
        <v>1</v>
      </c>
      <c r="BA431">
        <v>1</v>
      </c>
      <c r="BB431">
        <v>1</v>
      </c>
      <c r="BC431">
        <v>7.56</v>
      </c>
      <c r="BD431" t="s">
        <v>6</v>
      </c>
      <c r="BE431" t="s">
        <v>6</v>
      </c>
      <c r="BF431" t="s">
        <v>6</v>
      </c>
      <c r="BG431" t="s">
        <v>6</v>
      </c>
      <c r="BH431">
        <v>3</v>
      </c>
      <c r="BI431">
        <v>1</v>
      </c>
      <c r="BJ431" t="s">
        <v>518</v>
      </c>
      <c r="BM431">
        <v>500003</v>
      </c>
      <c r="BN431">
        <v>0</v>
      </c>
      <c r="BO431" t="s">
        <v>6</v>
      </c>
      <c r="BP431">
        <v>0</v>
      </c>
      <c r="BQ431">
        <v>22</v>
      </c>
      <c r="BR431">
        <v>0</v>
      </c>
      <c r="BS431">
        <v>1</v>
      </c>
      <c r="BT431">
        <v>1</v>
      </c>
      <c r="BU431">
        <v>1</v>
      </c>
      <c r="BV431">
        <v>1</v>
      </c>
      <c r="BW431">
        <v>1</v>
      </c>
      <c r="BX431">
        <v>1</v>
      </c>
      <c r="BY431" t="s">
        <v>6</v>
      </c>
      <c r="BZ431">
        <v>0</v>
      </c>
      <c r="CA431">
        <v>0</v>
      </c>
      <c r="CB431" t="s">
        <v>6</v>
      </c>
      <c r="CE431">
        <v>0</v>
      </c>
      <c r="CF431">
        <v>0</v>
      </c>
      <c r="CG431">
        <v>0</v>
      </c>
      <c r="CM431">
        <v>0</v>
      </c>
      <c r="CN431" t="s">
        <v>6</v>
      </c>
      <c r="CO431">
        <v>0</v>
      </c>
      <c r="CP431">
        <f t="shared" si="470"/>
        <v>14821</v>
      </c>
      <c r="CQ431">
        <f t="shared" si="471"/>
        <v>4940.3843999999999</v>
      </c>
      <c r="CR431">
        <f t="shared" si="472"/>
        <v>0</v>
      </c>
      <c r="CS431">
        <f t="shared" si="473"/>
        <v>0</v>
      </c>
      <c r="CT431">
        <f t="shared" si="474"/>
        <v>0</v>
      </c>
      <c r="CU431">
        <f t="shared" si="475"/>
        <v>0</v>
      </c>
      <c r="CV431">
        <f t="shared" si="476"/>
        <v>0</v>
      </c>
      <c r="CW431">
        <f t="shared" si="477"/>
        <v>0</v>
      </c>
      <c r="CX431">
        <f t="shared" si="478"/>
        <v>0</v>
      </c>
      <c r="CY431">
        <f>(S431+R431)*(BZ431/100)</f>
        <v>0</v>
      </c>
      <c r="CZ431">
        <f>(S431+R431)*(CA431/100)</f>
        <v>0</v>
      </c>
      <c r="DC431" t="s">
        <v>6</v>
      </c>
      <c r="DD431" t="s">
        <v>6</v>
      </c>
      <c r="DE431" t="s">
        <v>6</v>
      </c>
      <c r="DF431" t="s">
        <v>6</v>
      </c>
      <c r="DG431" t="s">
        <v>6</v>
      </c>
      <c r="DH431" t="s">
        <v>6</v>
      </c>
      <c r="DI431" t="s">
        <v>6</v>
      </c>
      <c r="DJ431" t="s">
        <v>6</v>
      </c>
      <c r="DK431" t="s">
        <v>6</v>
      </c>
      <c r="DL431" t="s">
        <v>6</v>
      </c>
      <c r="DM431" t="s">
        <v>6</v>
      </c>
      <c r="DN431">
        <v>0</v>
      </c>
      <c r="DO431">
        <v>0</v>
      </c>
      <c r="DP431">
        <v>1</v>
      </c>
      <c r="DQ431">
        <v>1</v>
      </c>
      <c r="DU431">
        <v>1010</v>
      </c>
      <c r="DV431" t="s">
        <v>43</v>
      </c>
      <c r="DW431" t="e">
        <f>'2.Лок.смета.и.Акт'!#REF!</f>
        <v>#REF!</v>
      </c>
      <c r="DX431">
        <v>1</v>
      </c>
      <c r="DZ431" t="s">
        <v>6</v>
      </c>
      <c r="EA431" t="s">
        <v>6</v>
      </c>
      <c r="EB431" t="s">
        <v>6</v>
      </c>
      <c r="EC431" t="s">
        <v>6</v>
      </c>
      <c r="EE431">
        <v>54938783</v>
      </c>
      <c r="EF431">
        <v>22</v>
      </c>
      <c r="EG431" t="s">
        <v>45</v>
      </c>
      <c r="EH431">
        <v>0</v>
      </c>
      <c r="EI431" t="s">
        <v>6</v>
      </c>
      <c r="EJ431">
        <v>1</v>
      </c>
      <c r="EK431">
        <v>500003</v>
      </c>
      <c r="EL431" t="s">
        <v>46</v>
      </c>
      <c r="EM431" t="s">
        <v>47</v>
      </c>
      <c r="EO431" t="s">
        <v>6</v>
      </c>
      <c r="EQ431">
        <v>0</v>
      </c>
      <c r="ER431">
        <v>4657.2700000000004</v>
      </c>
      <c r="ES431">
        <v>653.4899999999999</v>
      </c>
      <c r="ET431">
        <v>0</v>
      </c>
      <c r="EU431">
        <v>0</v>
      </c>
      <c r="EV431">
        <v>0</v>
      </c>
      <c r="EW431">
        <v>0</v>
      </c>
      <c r="EX431">
        <v>0</v>
      </c>
      <c r="EZ431">
        <v>5</v>
      </c>
      <c r="FC431">
        <v>0</v>
      </c>
      <c r="FD431">
        <v>18</v>
      </c>
      <c r="FF431">
        <v>4657.2700000000004</v>
      </c>
      <c r="FQ431">
        <v>0</v>
      </c>
      <c r="FR431">
        <f t="shared" si="479"/>
        <v>0</v>
      </c>
      <c r="FS431">
        <v>0</v>
      </c>
      <c r="FX431">
        <v>0</v>
      </c>
      <c r="FY431">
        <v>0</v>
      </c>
      <c r="GA431" t="s">
        <v>519</v>
      </c>
      <c r="GD431">
        <v>1</v>
      </c>
      <c r="GF431">
        <v>-1652029949</v>
      </c>
      <c r="GG431">
        <v>2</v>
      </c>
      <c r="GH431">
        <v>3</v>
      </c>
      <c r="GI431">
        <v>5</v>
      </c>
      <c r="GJ431">
        <v>0</v>
      </c>
      <c r="GK431">
        <v>0</v>
      </c>
      <c r="GL431">
        <f t="shared" si="480"/>
        <v>0</v>
      </c>
      <c r="GM431">
        <f t="shared" si="481"/>
        <v>14821</v>
      </c>
      <c r="GN431">
        <f t="shared" si="482"/>
        <v>14821</v>
      </c>
      <c r="GO431">
        <f t="shared" si="483"/>
        <v>0</v>
      </c>
      <c r="GP431">
        <f t="shared" si="484"/>
        <v>0</v>
      </c>
      <c r="GR431">
        <v>1</v>
      </c>
      <c r="GS431">
        <v>1</v>
      </c>
      <c r="GT431">
        <v>0</v>
      </c>
      <c r="GU431" t="s">
        <v>6</v>
      </c>
      <c r="GV431">
        <f t="shared" si="485"/>
        <v>0</v>
      </c>
      <c r="GW431">
        <v>1</v>
      </c>
      <c r="GX431">
        <f t="shared" si="486"/>
        <v>0</v>
      </c>
      <c r="HA431">
        <v>0</v>
      </c>
      <c r="HB431">
        <v>0</v>
      </c>
      <c r="HC431">
        <f t="shared" si="487"/>
        <v>0</v>
      </c>
      <c r="HE431" t="s">
        <v>38</v>
      </c>
      <c r="HF431" t="s">
        <v>39</v>
      </c>
      <c r="HM431" t="s">
        <v>6</v>
      </c>
      <c r="HN431" t="s">
        <v>6</v>
      </c>
      <c r="HO431" t="s">
        <v>6</v>
      </c>
      <c r="HP431" t="s">
        <v>6</v>
      </c>
      <c r="HQ431" t="s">
        <v>6</v>
      </c>
      <c r="IF431">
        <v>-1</v>
      </c>
      <c r="IK431">
        <v>0</v>
      </c>
    </row>
    <row r="432" spans="1:255" x14ac:dyDescent="0.2">
      <c r="A432" s="2">
        <v>18</v>
      </c>
      <c r="B432" s="2">
        <v>1</v>
      </c>
      <c r="C432" s="2">
        <v>674</v>
      </c>
      <c r="D432" s="2"/>
      <c r="E432" s="2" t="s">
        <v>520</v>
      </c>
      <c r="F432" s="2" t="s">
        <v>516</v>
      </c>
      <c r="G432" s="2" t="s">
        <v>521</v>
      </c>
      <c r="H432" s="2" t="s">
        <v>43</v>
      </c>
      <c r="I432" s="2">
        <f>I420*J432</f>
        <v>1</v>
      </c>
      <c r="J432" s="216">
        <f>'5.Ведомость_списания'!F193</f>
        <v>0.38461538461538458</v>
      </c>
      <c r="K432" s="2">
        <v>0.3846154</v>
      </c>
      <c r="L432" s="2"/>
      <c r="M432" s="2"/>
      <c r="N432" s="2"/>
      <c r="O432" s="2">
        <f t="shared" si="453"/>
        <v>586</v>
      </c>
      <c r="P432" s="2">
        <f t="shared" si="454"/>
        <v>586</v>
      </c>
      <c r="Q432" s="2">
        <f t="shared" si="455"/>
        <v>0</v>
      </c>
      <c r="R432" s="2">
        <f t="shared" si="456"/>
        <v>0</v>
      </c>
      <c r="S432" s="2">
        <f t="shared" si="457"/>
        <v>0</v>
      </c>
      <c r="T432" s="2">
        <f t="shared" si="458"/>
        <v>0</v>
      </c>
      <c r="U432" s="2">
        <f t="shared" si="459"/>
        <v>0</v>
      </c>
      <c r="V432" s="2">
        <f t="shared" si="460"/>
        <v>0</v>
      </c>
      <c r="W432" s="2">
        <f t="shared" si="461"/>
        <v>0</v>
      </c>
      <c r="X432" s="2">
        <f t="shared" si="462"/>
        <v>0</v>
      </c>
      <c r="Y432" s="2">
        <f t="shared" si="463"/>
        <v>0</v>
      </c>
      <c r="Z432" s="2"/>
      <c r="AA432" s="2">
        <v>86295183</v>
      </c>
      <c r="AB432" s="2">
        <f t="shared" si="464"/>
        <v>585.6</v>
      </c>
      <c r="AC432" s="2">
        <f t="shared" si="488"/>
        <v>585.6</v>
      </c>
      <c r="AD432" s="2">
        <f t="shared" si="489"/>
        <v>0</v>
      </c>
      <c r="AE432" s="2">
        <f t="shared" si="490"/>
        <v>0</v>
      </c>
      <c r="AF432" s="2">
        <f t="shared" si="465"/>
        <v>0</v>
      </c>
      <c r="AG432" s="2">
        <f t="shared" si="466"/>
        <v>0</v>
      </c>
      <c r="AH432" s="2">
        <f t="shared" si="467"/>
        <v>0</v>
      </c>
      <c r="AI432" s="2">
        <f t="shared" si="468"/>
        <v>0</v>
      </c>
      <c r="AJ432" s="2">
        <f t="shared" si="469"/>
        <v>0</v>
      </c>
      <c r="AK432" s="2">
        <v>585.6</v>
      </c>
      <c r="AL432" s="110">
        <f>'1.Лок.смета.и.Акт'!F809</f>
        <v>585.6</v>
      </c>
      <c r="AM432" s="2">
        <v>0</v>
      </c>
      <c r="AN432" s="2">
        <v>0</v>
      </c>
      <c r="AO432" s="2">
        <v>0</v>
      </c>
      <c r="AP432" s="2">
        <v>0</v>
      </c>
      <c r="AQ432" s="2">
        <v>0</v>
      </c>
      <c r="AR432" s="2">
        <v>0</v>
      </c>
      <c r="AS432" s="2">
        <v>0</v>
      </c>
      <c r="AT432" s="2">
        <v>0</v>
      </c>
      <c r="AU432" s="2">
        <v>0</v>
      </c>
      <c r="AV432" s="2">
        <v>1</v>
      </c>
      <c r="AW432" s="2">
        <v>1</v>
      </c>
      <c r="AX432" s="2"/>
      <c r="AY432" s="2"/>
      <c r="AZ432" s="2">
        <v>1</v>
      </c>
      <c r="BA432" s="2">
        <v>1</v>
      </c>
      <c r="BB432" s="2">
        <v>1</v>
      </c>
      <c r="BC432" s="2">
        <v>1</v>
      </c>
      <c r="BD432" s="2" t="s">
        <v>6</v>
      </c>
      <c r="BE432" s="2" t="s">
        <v>6</v>
      </c>
      <c r="BF432" s="2" t="s">
        <v>6</v>
      </c>
      <c r="BG432" s="2" t="s">
        <v>6</v>
      </c>
      <c r="BH432" s="2">
        <v>3</v>
      </c>
      <c r="BI432" s="2">
        <v>1</v>
      </c>
      <c r="BJ432" s="2" t="s">
        <v>518</v>
      </c>
      <c r="BK432" s="2"/>
      <c r="BL432" s="2"/>
      <c r="BM432" s="2">
        <v>500003</v>
      </c>
      <c r="BN432" s="2">
        <v>0</v>
      </c>
      <c r="BO432" s="2" t="s">
        <v>6</v>
      </c>
      <c r="BP432" s="2">
        <v>0</v>
      </c>
      <c r="BQ432" s="2">
        <v>22</v>
      </c>
      <c r="BR432" s="2">
        <v>0</v>
      </c>
      <c r="BS432" s="2">
        <v>1</v>
      </c>
      <c r="BT432" s="2">
        <v>1</v>
      </c>
      <c r="BU432" s="2">
        <v>1</v>
      </c>
      <c r="BV432" s="2">
        <v>1</v>
      </c>
      <c r="BW432" s="2">
        <v>1</v>
      </c>
      <c r="BX432" s="2">
        <v>1</v>
      </c>
      <c r="BY432" s="2" t="s">
        <v>6</v>
      </c>
      <c r="BZ432" s="2">
        <v>0</v>
      </c>
      <c r="CA432" s="2">
        <v>0</v>
      </c>
      <c r="CB432" s="2" t="s">
        <v>6</v>
      </c>
      <c r="CC432" s="2"/>
      <c r="CD432" s="2"/>
      <c r="CE432" s="2">
        <v>0</v>
      </c>
      <c r="CF432" s="2">
        <v>0</v>
      </c>
      <c r="CG432" s="2">
        <v>0</v>
      </c>
      <c r="CH432" s="2"/>
      <c r="CI432" s="2"/>
      <c r="CJ432" s="2"/>
      <c r="CK432" s="2"/>
      <c r="CL432" s="2"/>
      <c r="CM432" s="2">
        <v>0</v>
      </c>
      <c r="CN432" s="2" t="s">
        <v>6</v>
      </c>
      <c r="CO432" s="2">
        <v>0</v>
      </c>
      <c r="CP432" s="2">
        <f t="shared" si="470"/>
        <v>586</v>
      </c>
      <c r="CQ432" s="2">
        <f t="shared" si="471"/>
        <v>585.6</v>
      </c>
      <c r="CR432" s="2">
        <f t="shared" si="472"/>
        <v>0</v>
      </c>
      <c r="CS432" s="2">
        <f t="shared" si="473"/>
        <v>0</v>
      </c>
      <c r="CT432" s="2">
        <f t="shared" si="474"/>
        <v>0</v>
      </c>
      <c r="CU432" s="2">
        <f t="shared" si="475"/>
        <v>0</v>
      </c>
      <c r="CV432" s="2">
        <f t="shared" si="476"/>
        <v>0</v>
      </c>
      <c r="CW432" s="2">
        <f t="shared" si="477"/>
        <v>0</v>
      </c>
      <c r="CX432" s="2">
        <f t="shared" si="478"/>
        <v>0</v>
      </c>
      <c r="CY432" s="2">
        <f>(((S432+(R432*IF(0,0,1)))*AT432)/100)</f>
        <v>0</v>
      </c>
      <c r="CZ432" s="2">
        <f>(((S432+(R432*IF(0,0,1)))*AU432)/100)</f>
        <v>0</v>
      </c>
      <c r="DA432" s="2"/>
      <c r="DB432" s="2"/>
      <c r="DC432" s="2" t="s">
        <v>6</v>
      </c>
      <c r="DD432" s="2" t="s">
        <v>6</v>
      </c>
      <c r="DE432" s="2" t="s">
        <v>6</v>
      </c>
      <c r="DF432" s="2" t="s">
        <v>6</v>
      </c>
      <c r="DG432" s="2" t="s">
        <v>6</v>
      </c>
      <c r="DH432" s="2" t="s">
        <v>6</v>
      </c>
      <c r="DI432" s="2" t="s">
        <v>6</v>
      </c>
      <c r="DJ432" s="2" t="s">
        <v>6</v>
      </c>
      <c r="DK432" s="2" t="s">
        <v>6</v>
      </c>
      <c r="DL432" s="2" t="s">
        <v>6</v>
      </c>
      <c r="DM432" s="2" t="s">
        <v>6</v>
      </c>
      <c r="DN432" s="2">
        <v>0</v>
      </c>
      <c r="DO432" s="2">
        <v>0</v>
      </c>
      <c r="DP432" s="2">
        <v>1</v>
      </c>
      <c r="DQ432" s="2">
        <v>1</v>
      </c>
      <c r="DR432" s="2"/>
      <c r="DS432" s="2"/>
      <c r="DT432" s="2"/>
      <c r="DU432" s="2">
        <v>1010</v>
      </c>
      <c r="DV432" s="2" t="s">
        <v>43</v>
      </c>
      <c r="DW432" s="2" t="s">
        <v>43</v>
      </c>
      <c r="DX432" s="2">
        <v>1</v>
      </c>
      <c r="DY432" s="2"/>
      <c r="DZ432" s="2" t="s">
        <v>6</v>
      </c>
      <c r="EA432" s="2" t="s">
        <v>6</v>
      </c>
      <c r="EB432" s="2" t="s">
        <v>6</v>
      </c>
      <c r="EC432" s="2" t="s">
        <v>6</v>
      </c>
      <c r="ED432" s="2"/>
      <c r="EE432" s="2">
        <v>54938783</v>
      </c>
      <c r="EF432" s="2">
        <v>22</v>
      </c>
      <c r="EG432" s="2" t="s">
        <v>45</v>
      </c>
      <c r="EH432" s="2">
        <v>0</v>
      </c>
      <c r="EI432" s="2" t="s">
        <v>6</v>
      </c>
      <c r="EJ432" s="2">
        <v>1</v>
      </c>
      <c r="EK432" s="2">
        <v>500003</v>
      </c>
      <c r="EL432" s="2" t="s">
        <v>46</v>
      </c>
      <c r="EM432" s="2" t="s">
        <v>47</v>
      </c>
      <c r="EN432" s="2"/>
      <c r="EO432" s="2" t="s">
        <v>6</v>
      </c>
      <c r="EP432" s="2"/>
      <c r="EQ432" s="2">
        <v>0</v>
      </c>
      <c r="ER432" s="2">
        <v>585.6</v>
      </c>
      <c r="ES432" s="110">
        <f>'1.Лок.смета.и.Акт'!F809</f>
        <v>585.6</v>
      </c>
      <c r="ET432" s="2">
        <v>0</v>
      </c>
      <c r="EU432" s="2">
        <v>0</v>
      </c>
      <c r="EV432" s="2">
        <v>0</v>
      </c>
      <c r="EW432" s="2">
        <v>0</v>
      </c>
      <c r="EX432" s="2">
        <v>0</v>
      </c>
      <c r="EY432" s="2"/>
      <c r="EZ432" s="2"/>
      <c r="FA432" s="2"/>
      <c r="FB432" s="2"/>
      <c r="FC432" s="2"/>
      <c r="FD432" s="2"/>
      <c r="FE432" s="2"/>
      <c r="FF432" s="2"/>
      <c r="FG432" s="2"/>
      <c r="FH432" s="2"/>
      <c r="FI432" s="2"/>
      <c r="FJ432" s="2"/>
      <c r="FK432" s="2"/>
      <c r="FL432" s="2"/>
      <c r="FM432" s="2"/>
      <c r="FN432" s="2"/>
      <c r="FO432" s="2"/>
      <c r="FP432" s="2"/>
      <c r="FQ432" s="2">
        <v>0</v>
      </c>
      <c r="FR432" s="2">
        <f t="shared" si="479"/>
        <v>0</v>
      </c>
      <c r="FS432" s="2">
        <v>0</v>
      </c>
      <c r="FT432" s="2"/>
      <c r="FU432" s="2"/>
      <c r="FV432" s="2"/>
      <c r="FW432" s="2"/>
      <c r="FX432" s="2">
        <v>0</v>
      </c>
      <c r="FY432" s="2">
        <v>0</v>
      </c>
      <c r="FZ432" s="2"/>
      <c r="GA432" s="2" t="s">
        <v>6</v>
      </c>
      <c r="GB432" s="2"/>
      <c r="GC432" s="2"/>
      <c r="GD432" s="2">
        <v>1</v>
      </c>
      <c r="GE432" s="2"/>
      <c r="GF432" s="2">
        <v>1032565231</v>
      </c>
      <c r="GG432" s="2">
        <v>2</v>
      </c>
      <c r="GH432" s="2">
        <v>1</v>
      </c>
      <c r="GI432" s="2">
        <v>-2</v>
      </c>
      <c r="GJ432" s="2">
        <v>0</v>
      </c>
      <c r="GK432" s="2">
        <v>0</v>
      </c>
      <c r="GL432" s="2">
        <f t="shared" si="480"/>
        <v>0</v>
      </c>
      <c r="GM432" s="2">
        <f t="shared" si="481"/>
        <v>586</v>
      </c>
      <c r="GN432" s="2">
        <f t="shared" si="482"/>
        <v>586</v>
      </c>
      <c r="GO432" s="2">
        <f t="shared" si="483"/>
        <v>0</v>
      </c>
      <c r="GP432" s="2">
        <f t="shared" si="484"/>
        <v>0</v>
      </c>
      <c r="GQ432" s="2"/>
      <c r="GR432" s="2">
        <v>0</v>
      </c>
      <c r="GS432" s="2">
        <v>3</v>
      </c>
      <c r="GT432" s="2">
        <v>0</v>
      </c>
      <c r="GU432" s="2" t="s">
        <v>6</v>
      </c>
      <c r="GV432" s="2">
        <f t="shared" si="485"/>
        <v>0</v>
      </c>
      <c r="GW432" s="2">
        <v>1</v>
      </c>
      <c r="GX432" s="2">
        <f t="shared" si="486"/>
        <v>0</v>
      </c>
      <c r="GY432" s="2"/>
      <c r="GZ432" s="2"/>
      <c r="HA432" s="2">
        <v>0</v>
      </c>
      <c r="HB432" s="2">
        <v>0</v>
      </c>
      <c r="HC432" s="2">
        <f t="shared" si="487"/>
        <v>0</v>
      </c>
      <c r="HD432" s="2"/>
      <c r="HE432" s="2" t="s">
        <v>6</v>
      </c>
      <c r="HF432" s="2" t="s">
        <v>6</v>
      </c>
      <c r="HG432" s="2"/>
      <c r="HH432" s="2"/>
      <c r="HI432" s="2"/>
      <c r="HJ432" s="2"/>
      <c r="HK432" s="2"/>
      <c r="HL432" s="2"/>
      <c r="HM432" s="2" t="s">
        <v>6</v>
      </c>
      <c r="HN432" s="2" t="s">
        <v>6</v>
      </c>
      <c r="HO432" s="2" t="s">
        <v>6</v>
      </c>
      <c r="HP432" s="2" t="s">
        <v>6</v>
      </c>
      <c r="HQ432" s="2" t="s">
        <v>6</v>
      </c>
      <c r="HR432" s="2"/>
      <c r="HS432" s="2"/>
      <c r="HT432" s="2"/>
      <c r="HU432" s="2"/>
      <c r="HV432" s="2"/>
      <c r="HW432" s="2"/>
      <c r="HX432" s="2"/>
      <c r="HY432" s="2"/>
      <c r="HZ432" s="2"/>
      <c r="IA432" s="2"/>
      <c r="IB432" s="2"/>
      <c r="IC432" s="2"/>
      <c r="ID432" s="2"/>
      <c r="IE432" s="2"/>
      <c r="IF432" s="2">
        <v>-1</v>
      </c>
      <c r="IG432" s="2"/>
      <c r="IH432" s="2"/>
      <c r="II432" s="2"/>
      <c r="IJ432" s="2"/>
      <c r="IK432" s="2">
        <v>0</v>
      </c>
      <c r="IL432" s="2"/>
      <c r="IM432" s="2"/>
      <c r="IN432" s="2"/>
      <c r="IO432" s="2"/>
      <c r="IP432" s="2"/>
      <c r="IQ432" s="2"/>
      <c r="IR432" s="2"/>
      <c r="IS432" s="2"/>
      <c r="IT432" s="2"/>
      <c r="IU432" s="2"/>
    </row>
    <row r="433" spans="1:255" x14ac:dyDescent="0.2">
      <c r="A433">
        <v>18</v>
      </c>
      <c r="B433">
        <v>1</v>
      </c>
      <c r="C433">
        <v>691</v>
      </c>
      <c r="E433" t="s">
        <v>520</v>
      </c>
      <c r="F433" t="e">
        <f>'2.Лок.смета.и.Акт'!#REF!</f>
        <v>#REF!</v>
      </c>
      <c r="G433" t="s">
        <v>521</v>
      </c>
      <c r="H433" t="s">
        <v>43</v>
      </c>
      <c r="I433">
        <f>I421*J433</f>
        <v>1</v>
      </c>
      <c r="J433">
        <v>0.38461538461538458</v>
      </c>
      <c r="K433">
        <v>0.3846154</v>
      </c>
      <c r="O433">
        <f t="shared" si="453"/>
        <v>4940</v>
      </c>
      <c r="P433">
        <f t="shared" si="454"/>
        <v>4940</v>
      </c>
      <c r="Q433">
        <f t="shared" si="455"/>
        <v>0</v>
      </c>
      <c r="R433">
        <f t="shared" si="456"/>
        <v>0</v>
      </c>
      <c r="S433">
        <f t="shared" si="457"/>
        <v>0</v>
      </c>
      <c r="T433">
        <f t="shared" si="458"/>
        <v>0</v>
      </c>
      <c r="U433">
        <f t="shared" si="459"/>
        <v>0</v>
      </c>
      <c r="V433">
        <f t="shared" si="460"/>
        <v>0</v>
      </c>
      <c r="W433">
        <f t="shared" si="461"/>
        <v>0</v>
      </c>
      <c r="X433">
        <f t="shared" si="462"/>
        <v>0</v>
      </c>
      <c r="Y433">
        <f t="shared" si="463"/>
        <v>0</v>
      </c>
      <c r="AA433">
        <v>86295184</v>
      </c>
      <c r="AB433">
        <f t="shared" si="464"/>
        <v>653.49</v>
      </c>
      <c r="AC433">
        <f t="shared" si="488"/>
        <v>653.49</v>
      </c>
      <c r="AD433">
        <f t="shared" si="489"/>
        <v>0</v>
      </c>
      <c r="AE433">
        <f t="shared" si="490"/>
        <v>0</v>
      </c>
      <c r="AF433">
        <f t="shared" si="465"/>
        <v>0</v>
      </c>
      <c r="AG433">
        <f t="shared" si="466"/>
        <v>0</v>
      </c>
      <c r="AH433">
        <f t="shared" si="467"/>
        <v>0</v>
      </c>
      <c r="AI433">
        <f t="shared" si="468"/>
        <v>0</v>
      </c>
      <c r="AJ433">
        <f t="shared" si="469"/>
        <v>0</v>
      </c>
      <c r="AK433">
        <v>653.4899999999999</v>
      </c>
      <c r="AL433">
        <v>653.4899999999999</v>
      </c>
      <c r="AM433">
        <v>0</v>
      </c>
      <c r="AN433">
        <v>0</v>
      </c>
      <c r="AO433">
        <v>0</v>
      </c>
      <c r="AP433">
        <v>0</v>
      </c>
      <c r="AQ433">
        <v>0</v>
      </c>
      <c r="AR433">
        <v>0</v>
      </c>
      <c r="AS433">
        <v>0</v>
      </c>
      <c r="AT433">
        <v>0</v>
      </c>
      <c r="AU433">
        <v>0</v>
      </c>
      <c r="AV433">
        <v>1</v>
      </c>
      <c r="AW433">
        <v>1</v>
      </c>
      <c r="AZ433">
        <v>1</v>
      </c>
      <c r="BA433">
        <v>1</v>
      </c>
      <c r="BB433">
        <v>1</v>
      </c>
      <c r="BC433">
        <v>7.56</v>
      </c>
      <c r="BD433" t="s">
        <v>6</v>
      </c>
      <c r="BE433" t="s">
        <v>6</v>
      </c>
      <c r="BF433" t="s">
        <v>6</v>
      </c>
      <c r="BG433" t="s">
        <v>6</v>
      </c>
      <c r="BH433">
        <v>3</v>
      </c>
      <c r="BI433">
        <v>1</v>
      </c>
      <c r="BJ433" t="s">
        <v>518</v>
      </c>
      <c r="BM433">
        <v>500003</v>
      </c>
      <c r="BN433">
        <v>0</v>
      </c>
      <c r="BO433" t="s">
        <v>6</v>
      </c>
      <c r="BP433">
        <v>0</v>
      </c>
      <c r="BQ433">
        <v>22</v>
      </c>
      <c r="BR433">
        <v>0</v>
      </c>
      <c r="BS433">
        <v>1</v>
      </c>
      <c r="BT433">
        <v>1</v>
      </c>
      <c r="BU433">
        <v>1</v>
      </c>
      <c r="BV433">
        <v>1</v>
      </c>
      <c r="BW433">
        <v>1</v>
      </c>
      <c r="BX433">
        <v>1</v>
      </c>
      <c r="BY433" t="s">
        <v>6</v>
      </c>
      <c r="BZ433">
        <v>0</v>
      </c>
      <c r="CA433">
        <v>0</v>
      </c>
      <c r="CB433" t="s">
        <v>6</v>
      </c>
      <c r="CE433">
        <v>0</v>
      </c>
      <c r="CF433">
        <v>0</v>
      </c>
      <c r="CG433">
        <v>0</v>
      </c>
      <c r="CM433">
        <v>0</v>
      </c>
      <c r="CN433" t="s">
        <v>6</v>
      </c>
      <c r="CO433">
        <v>0</v>
      </c>
      <c r="CP433">
        <f t="shared" si="470"/>
        <v>4940</v>
      </c>
      <c r="CQ433">
        <f t="shared" si="471"/>
        <v>4940.3843999999999</v>
      </c>
      <c r="CR433">
        <f t="shared" si="472"/>
        <v>0</v>
      </c>
      <c r="CS433">
        <f t="shared" si="473"/>
        <v>0</v>
      </c>
      <c r="CT433">
        <f t="shared" si="474"/>
        <v>0</v>
      </c>
      <c r="CU433">
        <f t="shared" si="475"/>
        <v>0</v>
      </c>
      <c r="CV433">
        <f t="shared" si="476"/>
        <v>0</v>
      </c>
      <c r="CW433">
        <f t="shared" si="477"/>
        <v>0</v>
      </c>
      <c r="CX433">
        <f t="shared" si="478"/>
        <v>0</v>
      </c>
      <c r="CY433">
        <f>(S433+R433)*(BZ433/100)</f>
        <v>0</v>
      </c>
      <c r="CZ433">
        <f>(S433+R433)*(CA433/100)</f>
        <v>0</v>
      </c>
      <c r="DC433" t="s">
        <v>6</v>
      </c>
      <c r="DD433" t="s">
        <v>6</v>
      </c>
      <c r="DE433" t="s">
        <v>6</v>
      </c>
      <c r="DF433" t="s">
        <v>6</v>
      </c>
      <c r="DG433" t="s">
        <v>6</v>
      </c>
      <c r="DH433" t="s">
        <v>6</v>
      </c>
      <c r="DI433" t="s">
        <v>6</v>
      </c>
      <c r="DJ433" t="s">
        <v>6</v>
      </c>
      <c r="DK433" t="s">
        <v>6</v>
      </c>
      <c r="DL433" t="s">
        <v>6</v>
      </c>
      <c r="DM433" t="s">
        <v>6</v>
      </c>
      <c r="DN433">
        <v>0</v>
      </c>
      <c r="DO433">
        <v>0</v>
      </c>
      <c r="DP433">
        <v>1</v>
      </c>
      <c r="DQ433">
        <v>1</v>
      </c>
      <c r="DU433">
        <v>1010</v>
      </c>
      <c r="DV433" t="s">
        <v>43</v>
      </c>
      <c r="DW433" t="e">
        <f>'2.Лок.смета.и.Акт'!#REF!</f>
        <v>#REF!</v>
      </c>
      <c r="DX433">
        <v>1</v>
      </c>
      <c r="DZ433" t="s">
        <v>6</v>
      </c>
      <c r="EA433" t="s">
        <v>6</v>
      </c>
      <c r="EB433" t="s">
        <v>6</v>
      </c>
      <c r="EC433" t="s">
        <v>6</v>
      </c>
      <c r="EE433">
        <v>54938783</v>
      </c>
      <c r="EF433">
        <v>22</v>
      </c>
      <c r="EG433" t="s">
        <v>45</v>
      </c>
      <c r="EH433">
        <v>0</v>
      </c>
      <c r="EI433" t="s">
        <v>6</v>
      </c>
      <c r="EJ433">
        <v>1</v>
      </c>
      <c r="EK433">
        <v>500003</v>
      </c>
      <c r="EL433" t="s">
        <v>46</v>
      </c>
      <c r="EM433" t="s">
        <v>47</v>
      </c>
      <c r="EO433" t="s">
        <v>6</v>
      </c>
      <c r="EQ433">
        <v>0</v>
      </c>
      <c r="ER433">
        <v>4657.2700000000004</v>
      </c>
      <c r="ES433">
        <v>653.4899999999999</v>
      </c>
      <c r="ET433">
        <v>0</v>
      </c>
      <c r="EU433">
        <v>0</v>
      </c>
      <c r="EV433">
        <v>0</v>
      </c>
      <c r="EW433">
        <v>0</v>
      </c>
      <c r="EX433">
        <v>0</v>
      </c>
      <c r="EZ433">
        <v>5</v>
      </c>
      <c r="FC433">
        <v>0</v>
      </c>
      <c r="FD433">
        <v>18</v>
      </c>
      <c r="FF433">
        <v>4657.2700000000004</v>
      </c>
      <c r="FQ433">
        <v>0</v>
      </c>
      <c r="FR433">
        <f t="shared" si="479"/>
        <v>0</v>
      </c>
      <c r="FS433">
        <v>0</v>
      </c>
      <c r="FX433">
        <v>0</v>
      </c>
      <c r="FY433">
        <v>0</v>
      </c>
      <c r="GA433" t="s">
        <v>519</v>
      </c>
      <c r="GD433">
        <v>1</v>
      </c>
      <c r="GF433">
        <v>1032565231</v>
      </c>
      <c r="GG433">
        <v>2</v>
      </c>
      <c r="GH433">
        <v>3</v>
      </c>
      <c r="GI433">
        <v>5</v>
      </c>
      <c r="GJ433">
        <v>0</v>
      </c>
      <c r="GK433">
        <v>0</v>
      </c>
      <c r="GL433">
        <f t="shared" si="480"/>
        <v>0</v>
      </c>
      <c r="GM433">
        <f t="shared" si="481"/>
        <v>4940</v>
      </c>
      <c r="GN433">
        <f t="shared" si="482"/>
        <v>4940</v>
      </c>
      <c r="GO433">
        <f t="shared" si="483"/>
        <v>0</v>
      </c>
      <c r="GP433">
        <f t="shared" si="484"/>
        <v>0</v>
      </c>
      <c r="GR433">
        <v>1</v>
      </c>
      <c r="GS433">
        <v>1</v>
      </c>
      <c r="GT433">
        <v>0</v>
      </c>
      <c r="GU433" t="s">
        <v>6</v>
      </c>
      <c r="GV433">
        <f t="shared" si="485"/>
        <v>0</v>
      </c>
      <c r="GW433">
        <v>1</v>
      </c>
      <c r="GX433">
        <f t="shared" si="486"/>
        <v>0</v>
      </c>
      <c r="HA433">
        <v>0</v>
      </c>
      <c r="HB433">
        <v>0</v>
      </c>
      <c r="HC433">
        <f t="shared" si="487"/>
        <v>0</v>
      </c>
      <c r="HE433" t="s">
        <v>38</v>
      </c>
      <c r="HF433" t="s">
        <v>39</v>
      </c>
      <c r="HM433" t="s">
        <v>6</v>
      </c>
      <c r="HN433" t="s">
        <v>6</v>
      </c>
      <c r="HO433" t="s">
        <v>6</v>
      </c>
      <c r="HP433" t="s">
        <v>6</v>
      </c>
      <c r="HQ433" t="s">
        <v>6</v>
      </c>
      <c r="IF433">
        <v>-1</v>
      </c>
      <c r="IK433">
        <v>0</v>
      </c>
    </row>
    <row r="434" spans="1:255" x14ac:dyDescent="0.2">
      <c r="A434" s="2">
        <v>18</v>
      </c>
      <c r="B434" s="2">
        <v>1</v>
      </c>
      <c r="C434" s="2">
        <v>672</v>
      </c>
      <c r="D434" s="2"/>
      <c r="E434" s="2" t="s">
        <v>522</v>
      </c>
      <c r="F434" s="2" t="s">
        <v>523</v>
      </c>
      <c r="G434" s="2" t="s">
        <v>524</v>
      </c>
      <c r="H434" s="2" t="s">
        <v>43</v>
      </c>
      <c r="I434" s="2">
        <f>I420*J434</f>
        <v>1</v>
      </c>
      <c r="J434" s="216">
        <f>'5.Ведомость_списания'!F194</f>
        <v>0.38461538461538458</v>
      </c>
      <c r="K434" s="2">
        <v>0.3846154</v>
      </c>
      <c r="L434" s="2"/>
      <c r="M434" s="2"/>
      <c r="N434" s="2"/>
      <c r="O434" s="2">
        <f t="shared" si="453"/>
        <v>701</v>
      </c>
      <c r="P434" s="2">
        <f t="shared" si="454"/>
        <v>701</v>
      </c>
      <c r="Q434" s="2">
        <f t="shared" si="455"/>
        <v>0</v>
      </c>
      <c r="R434" s="2">
        <f t="shared" si="456"/>
        <v>0</v>
      </c>
      <c r="S434" s="2">
        <f t="shared" si="457"/>
        <v>0</v>
      </c>
      <c r="T434" s="2">
        <f t="shared" si="458"/>
        <v>0</v>
      </c>
      <c r="U434" s="2">
        <f t="shared" si="459"/>
        <v>0</v>
      </c>
      <c r="V434" s="2">
        <f t="shared" si="460"/>
        <v>0</v>
      </c>
      <c r="W434" s="2">
        <f t="shared" si="461"/>
        <v>0</v>
      </c>
      <c r="X434" s="2">
        <f t="shared" si="462"/>
        <v>0</v>
      </c>
      <c r="Y434" s="2">
        <f t="shared" si="463"/>
        <v>0</v>
      </c>
      <c r="Z434" s="2"/>
      <c r="AA434" s="2">
        <v>86295183</v>
      </c>
      <c r="AB434" s="2">
        <f t="shared" si="464"/>
        <v>701.47</v>
      </c>
      <c r="AC434" s="2">
        <f t="shared" si="488"/>
        <v>701.47</v>
      </c>
      <c r="AD434" s="2">
        <f t="shared" si="489"/>
        <v>0</v>
      </c>
      <c r="AE434" s="2">
        <f t="shared" si="490"/>
        <v>0</v>
      </c>
      <c r="AF434" s="2">
        <f t="shared" si="465"/>
        <v>0</v>
      </c>
      <c r="AG434" s="2">
        <f t="shared" si="466"/>
        <v>0</v>
      </c>
      <c r="AH434" s="2">
        <f t="shared" si="467"/>
        <v>0</v>
      </c>
      <c r="AI434" s="2">
        <f t="shared" si="468"/>
        <v>0</v>
      </c>
      <c r="AJ434" s="2">
        <f t="shared" si="469"/>
        <v>0</v>
      </c>
      <c r="AK434" s="2">
        <v>701.47</v>
      </c>
      <c r="AL434" s="110">
        <f>'1.Лок.смета.и.Акт'!F811</f>
        <v>701.47</v>
      </c>
      <c r="AM434" s="2">
        <v>0</v>
      </c>
      <c r="AN434" s="2">
        <v>0</v>
      </c>
      <c r="AO434" s="2">
        <v>0</v>
      </c>
      <c r="AP434" s="2">
        <v>0</v>
      </c>
      <c r="AQ434" s="2">
        <v>0</v>
      </c>
      <c r="AR434" s="2">
        <v>0</v>
      </c>
      <c r="AS434" s="2">
        <v>0</v>
      </c>
      <c r="AT434" s="2">
        <v>0</v>
      </c>
      <c r="AU434" s="2">
        <v>0</v>
      </c>
      <c r="AV434" s="2">
        <v>1</v>
      </c>
      <c r="AW434" s="2">
        <v>1</v>
      </c>
      <c r="AX434" s="2"/>
      <c r="AY434" s="2"/>
      <c r="AZ434" s="2">
        <v>1</v>
      </c>
      <c r="BA434" s="2">
        <v>1</v>
      </c>
      <c r="BB434" s="2">
        <v>1</v>
      </c>
      <c r="BC434" s="2">
        <v>1</v>
      </c>
      <c r="BD434" s="2" t="s">
        <v>6</v>
      </c>
      <c r="BE434" s="2" t="s">
        <v>6</v>
      </c>
      <c r="BF434" s="2" t="s">
        <v>6</v>
      </c>
      <c r="BG434" s="2" t="s">
        <v>6</v>
      </c>
      <c r="BH434" s="2">
        <v>3</v>
      </c>
      <c r="BI434" s="2">
        <v>1</v>
      </c>
      <c r="BJ434" s="2" t="s">
        <v>525</v>
      </c>
      <c r="BK434" s="2"/>
      <c r="BL434" s="2"/>
      <c r="BM434" s="2">
        <v>500003</v>
      </c>
      <c r="BN434" s="2">
        <v>0</v>
      </c>
      <c r="BO434" s="2" t="s">
        <v>6</v>
      </c>
      <c r="BP434" s="2">
        <v>0</v>
      </c>
      <c r="BQ434" s="2">
        <v>22</v>
      </c>
      <c r="BR434" s="2">
        <v>0</v>
      </c>
      <c r="BS434" s="2">
        <v>1</v>
      </c>
      <c r="BT434" s="2">
        <v>1</v>
      </c>
      <c r="BU434" s="2">
        <v>1</v>
      </c>
      <c r="BV434" s="2">
        <v>1</v>
      </c>
      <c r="BW434" s="2">
        <v>1</v>
      </c>
      <c r="BX434" s="2">
        <v>1</v>
      </c>
      <c r="BY434" s="2" t="s">
        <v>6</v>
      </c>
      <c r="BZ434" s="2">
        <v>0</v>
      </c>
      <c r="CA434" s="2">
        <v>0</v>
      </c>
      <c r="CB434" s="2" t="s">
        <v>6</v>
      </c>
      <c r="CC434" s="2"/>
      <c r="CD434" s="2"/>
      <c r="CE434" s="2">
        <v>0</v>
      </c>
      <c r="CF434" s="2">
        <v>0</v>
      </c>
      <c r="CG434" s="2">
        <v>0</v>
      </c>
      <c r="CH434" s="2"/>
      <c r="CI434" s="2"/>
      <c r="CJ434" s="2"/>
      <c r="CK434" s="2"/>
      <c r="CL434" s="2"/>
      <c r="CM434" s="2">
        <v>0</v>
      </c>
      <c r="CN434" s="2" t="s">
        <v>6</v>
      </c>
      <c r="CO434" s="2">
        <v>0</v>
      </c>
      <c r="CP434" s="2">
        <f t="shared" si="470"/>
        <v>701</v>
      </c>
      <c r="CQ434" s="2">
        <f t="shared" si="471"/>
        <v>701.47</v>
      </c>
      <c r="CR434" s="2">
        <f t="shared" si="472"/>
        <v>0</v>
      </c>
      <c r="CS434" s="2">
        <f t="shared" si="473"/>
        <v>0</v>
      </c>
      <c r="CT434" s="2">
        <f t="shared" si="474"/>
        <v>0</v>
      </c>
      <c r="CU434" s="2">
        <f t="shared" si="475"/>
        <v>0</v>
      </c>
      <c r="CV434" s="2">
        <f t="shared" si="476"/>
        <v>0</v>
      </c>
      <c r="CW434" s="2">
        <f t="shared" si="477"/>
        <v>0</v>
      </c>
      <c r="CX434" s="2">
        <f t="shared" si="478"/>
        <v>0</v>
      </c>
      <c r="CY434" s="2">
        <f>(((S434+(R434*IF(0,0,1)))*AT434)/100)</f>
        <v>0</v>
      </c>
      <c r="CZ434" s="2">
        <f>(((S434+(R434*IF(0,0,1)))*AU434)/100)</f>
        <v>0</v>
      </c>
      <c r="DA434" s="2"/>
      <c r="DB434" s="2"/>
      <c r="DC434" s="2" t="s">
        <v>6</v>
      </c>
      <c r="DD434" s="2" t="s">
        <v>6</v>
      </c>
      <c r="DE434" s="2" t="s">
        <v>6</v>
      </c>
      <c r="DF434" s="2" t="s">
        <v>6</v>
      </c>
      <c r="DG434" s="2" t="s">
        <v>6</v>
      </c>
      <c r="DH434" s="2" t="s">
        <v>6</v>
      </c>
      <c r="DI434" s="2" t="s">
        <v>6</v>
      </c>
      <c r="DJ434" s="2" t="s">
        <v>6</v>
      </c>
      <c r="DK434" s="2" t="s">
        <v>6</v>
      </c>
      <c r="DL434" s="2" t="s">
        <v>6</v>
      </c>
      <c r="DM434" s="2" t="s">
        <v>6</v>
      </c>
      <c r="DN434" s="2">
        <v>0</v>
      </c>
      <c r="DO434" s="2">
        <v>0</v>
      </c>
      <c r="DP434" s="2">
        <v>1</v>
      </c>
      <c r="DQ434" s="2">
        <v>1</v>
      </c>
      <c r="DR434" s="2"/>
      <c r="DS434" s="2"/>
      <c r="DT434" s="2"/>
      <c r="DU434" s="2">
        <v>1010</v>
      </c>
      <c r="DV434" s="2" t="s">
        <v>43</v>
      </c>
      <c r="DW434" s="2" t="s">
        <v>43</v>
      </c>
      <c r="DX434" s="2">
        <v>1</v>
      </c>
      <c r="DY434" s="2"/>
      <c r="DZ434" s="2" t="s">
        <v>6</v>
      </c>
      <c r="EA434" s="2" t="s">
        <v>6</v>
      </c>
      <c r="EB434" s="2" t="s">
        <v>6</v>
      </c>
      <c r="EC434" s="2" t="s">
        <v>6</v>
      </c>
      <c r="ED434" s="2"/>
      <c r="EE434" s="2">
        <v>54938783</v>
      </c>
      <c r="EF434" s="2">
        <v>22</v>
      </c>
      <c r="EG434" s="2" t="s">
        <v>45</v>
      </c>
      <c r="EH434" s="2">
        <v>0</v>
      </c>
      <c r="EI434" s="2" t="s">
        <v>6</v>
      </c>
      <c r="EJ434" s="2">
        <v>1</v>
      </c>
      <c r="EK434" s="2">
        <v>500003</v>
      </c>
      <c r="EL434" s="2" t="s">
        <v>46</v>
      </c>
      <c r="EM434" s="2" t="s">
        <v>47</v>
      </c>
      <c r="EN434" s="2"/>
      <c r="EO434" s="2" t="s">
        <v>6</v>
      </c>
      <c r="EP434" s="2"/>
      <c r="EQ434" s="2">
        <v>0</v>
      </c>
      <c r="ER434" s="2">
        <v>701.47</v>
      </c>
      <c r="ES434" s="110">
        <f>'1.Лок.смета.и.Акт'!F811</f>
        <v>701.47</v>
      </c>
      <c r="ET434" s="2">
        <v>0</v>
      </c>
      <c r="EU434" s="2">
        <v>0</v>
      </c>
      <c r="EV434" s="2">
        <v>0</v>
      </c>
      <c r="EW434" s="2">
        <v>0</v>
      </c>
      <c r="EX434" s="2">
        <v>0</v>
      </c>
      <c r="EY434" s="2"/>
      <c r="EZ434" s="2"/>
      <c r="FA434" s="2"/>
      <c r="FB434" s="2"/>
      <c r="FC434" s="2"/>
      <c r="FD434" s="2"/>
      <c r="FE434" s="2"/>
      <c r="FF434" s="2"/>
      <c r="FG434" s="2"/>
      <c r="FH434" s="2"/>
      <c r="FI434" s="2"/>
      <c r="FJ434" s="2"/>
      <c r="FK434" s="2"/>
      <c r="FL434" s="2"/>
      <c r="FM434" s="2"/>
      <c r="FN434" s="2"/>
      <c r="FO434" s="2"/>
      <c r="FP434" s="2"/>
      <c r="FQ434" s="2">
        <v>0</v>
      </c>
      <c r="FR434" s="2">
        <f t="shared" si="479"/>
        <v>0</v>
      </c>
      <c r="FS434" s="2">
        <v>0</v>
      </c>
      <c r="FT434" s="2"/>
      <c r="FU434" s="2"/>
      <c r="FV434" s="2"/>
      <c r="FW434" s="2"/>
      <c r="FX434" s="2">
        <v>0</v>
      </c>
      <c r="FY434" s="2">
        <v>0</v>
      </c>
      <c r="FZ434" s="2"/>
      <c r="GA434" s="2" t="s">
        <v>6</v>
      </c>
      <c r="GB434" s="2"/>
      <c r="GC434" s="2"/>
      <c r="GD434" s="2">
        <v>1</v>
      </c>
      <c r="GE434" s="2"/>
      <c r="GF434" s="2">
        <v>1516034350</v>
      </c>
      <c r="GG434" s="2">
        <v>2</v>
      </c>
      <c r="GH434" s="2">
        <v>1</v>
      </c>
      <c r="GI434" s="2">
        <v>-2</v>
      </c>
      <c r="GJ434" s="2">
        <v>0</v>
      </c>
      <c r="GK434" s="2">
        <v>0</v>
      </c>
      <c r="GL434" s="2">
        <f t="shared" si="480"/>
        <v>0</v>
      </c>
      <c r="GM434" s="2">
        <f t="shared" si="481"/>
        <v>701</v>
      </c>
      <c r="GN434" s="2">
        <f t="shared" si="482"/>
        <v>701</v>
      </c>
      <c r="GO434" s="2">
        <f t="shared" si="483"/>
        <v>0</v>
      </c>
      <c r="GP434" s="2">
        <f t="shared" si="484"/>
        <v>0</v>
      </c>
      <c r="GQ434" s="2"/>
      <c r="GR434" s="2">
        <v>0</v>
      </c>
      <c r="GS434" s="2">
        <v>3</v>
      </c>
      <c r="GT434" s="2">
        <v>0</v>
      </c>
      <c r="GU434" s="2" t="s">
        <v>6</v>
      </c>
      <c r="GV434" s="2">
        <f t="shared" si="485"/>
        <v>0</v>
      </c>
      <c r="GW434" s="2">
        <v>1</v>
      </c>
      <c r="GX434" s="2">
        <f t="shared" si="486"/>
        <v>0</v>
      </c>
      <c r="GY434" s="2"/>
      <c r="GZ434" s="2"/>
      <c r="HA434" s="2">
        <v>0</v>
      </c>
      <c r="HB434" s="2">
        <v>0</v>
      </c>
      <c r="HC434" s="2">
        <f t="shared" si="487"/>
        <v>0</v>
      </c>
      <c r="HD434" s="2"/>
      <c r="HE434" s="2" t="s">
        <v>6</v>
      </c>
      <c r="HF434" s="2" t="s">
        <v>6</v>
      </c>
      <c r="HG434" s="2"/>
      <c r="HH434" s="2"/>
      <c r="HI434" s="2"/>
      <c r="HJ434" s="2"/>
      <c r="HK434" s="2"/>
      <c r="HL434" s="2"/>
      <c r="HM434" s="2" t="s">
        <v>6</v>
      </c>
      <c r="HN434" s="2" t="s">
        <v>6</v>
      </c>
      <c r="HO434" s="2" t="s">
        <v>6</v>
      </c>
      <c r="HP434" s="2" t="s">
        <v>6</v>
      </c>
      <c r="HQ434" s="2" t="s">
        <v>6</v>
      </c>
      <c r="HR434" s="2"/>
      <c r="HS434" s="2"/>
      <c r="HT434" s="2"/>
      <c r="HU434" s="2"/>
      <c r="HV434" s="2"/>
      <c r="HW434" s="2"/>
      <c r="HX434" s="2"/>
      <c r="HY434" s="2"/>
      <c r="HZ434" s="2"/>
      <c r="IA434" s="2"/>
      <c r="IB434" s="2"/>
      <c r="IC434" s="2"/>
      <c r="ID434" s="2"/>
      <c r="IE434" s="2"/>
      <c r="IF434" s="2">
        <v>-1</v>
      </c>
      <c r="IG434" s="2"/>
      <c r="IH434" s="2"/>
      <c r="II434" s="2"/>
      <c r="IJ434" s="2"/>
      <c r="IK434" s="2">
        <v>0</v>
      </c>
      <c r="IL434" s="2"/>
      <c r="IM434" s="2"/>
      <c r="IN434" s="2"/>
      <c r="IO434" s="2"/>
      <c r="IP434" s="2"/>
      <c r="IQ434" s="2"/>
      <c r="IR434" s="2"/>
      <c r="IS434" s="2"/>
      <c r="IT434" s="2"/>
      <c r="IU434" s="2"/>
    </row>
    <row r="435" spans="1:255" x14ac:dyDescent="0.2">
      <c r="A435">
        <v>18</v>
      </c>
      <c r="B435">
        <v>1</v>
      </c>
      <c r="C435">
        <v>689</v>
      </c>
      <c r="E435" t="s">
        <v>522</v>
      </c>
      <c r="F435" t="e">
        <f>'2.Лок.смета.и.Акт'!#REF!</f>
        <v>#REF!</v>
      </c>
      <c r="G435" t="s">
        <v>524</v>
      </c>
      <c r="H435" t="s">
        <v>43</v>
      </c>
      <c r="I435">
        <f>I421*J435</f>
        <v>1</v>
      </c>
      <c r="J435">
        <v>0.38461538461538458</v>
      </c>
      <c r="K435">
        <v>0.3846154</v>
      </c>
      <c r="O435">
        <f t="shared" si="453"/>
        <v>5962</v>
      </c>
      <c r="P435">
        <f t="shared" si="454"/>
        <v>5962</v>
      </c>
      <c r="Q435">
        <f t="shared" si="455"/>
        <v>0</v>
      </c>
      <c r="R435">
        <f t="shared" si="456"/>
        <v>0</v>
      </c>
      <c r="S435">
        <f t="shared" si="457"/>
        <v>0</v>
      </c>
      <c r="T435">
        <f t="shared" si="458"/>
        <v>0</v>
      </c>
      <c r="U435">
        <f t="shared" si="459"/>
        <v>0</v>
      </c>
      <c r="V435">
        <f t="shared" si="460"/>
        <v>0</v>
      </c>
      <c r="W435">
        <f t="shared" si="461"/>
        <v>0</v>
      </c>
      <c r="X435">
        <f t="shared" si="462"/>
        <v>0</v>
      </c>
      <c r="Y435">
        <f t="shared" si="463"/>
        <v>0</v>
      </c>
      <c r="AA435">
        <v>86295184</v>
      </c>
      <c r="AB435">
        <f t="shared" si="464"/>
        <v>788.63</v>
      </c>
      <c r="AC435">
        <f t="shared" si="488"/>
        <v>788.63</v>
      </c>
      <c r="AD435">
        <f t="shared" si="489"/>
        <v>0</v>
      </c>
      <c r="AE435">
        <f t="shared" si="490"/>
        <v>0</v>
      </c>
      <c r="AF435">
        <f t="shared" si="465"/>
        <v>0</v>
      </c>
      <c r="AG435">
        <f t="shared" si="466"/>
        <v>0</v>
      </c>
      <c r="AH435">
        <f t="shared" si="467"/>
        <v>0</v>
      </c>
      <c r="AI435">
        <f t="shared" si="468"/>
        <v>0</v>
      </c>
      <c r="AJ435">
        <f t="shared" si="469"/>
        <v>0</v>
      </c>
      <c r="AK435">
        <v>788.63</v>
      </c>
      <c r="AL435">
        <v>788.63</v>
      </c>
      <c r="AM435">
        <v>0</v>
      </c>
      <c r="AN435">
        <v>0</v>
      </c>
      <c r="AO435">
        <v>0</v>
      </c>
      <c r="AP435">
        <v>0</v>
      </c>
      <c r="AQ435">
        <v>0</v>
      </c>
      <c r="AR435">
        <v>0</v>
      </c>
      <c r="AS435">
        <v>0</v>
      </c>
      <c r="AT435">
        <v>0</v>
      </c>
      <c r="AU435">
        <v>0</v>
      </c>
      <c r="AV435">
        <v>1</v>
      </c>
      <c r="AW435">
        <v>1</v>
      </c>
      <c r="AZ435">
        <v>1</v>
      </c>
      <c r="BA435">
        <v>1</v>
      </c>
      <c r="BB435">
        <v>1</v>
      </c>
      <c r="BC435">
        <v>7.56</v>
      </c>
      <c r="BD435" t="s">
        <v>6</v>
      </c>
      <c r="BE435" t="s">
        <v>6</v>
      </c>
      <c r="BF435" t="s">
        <v>6</v>
      </c>
      <c r="BG435" t="s">
        <v>6</v>
      </c>
      <c r="BH435">
        <v>3</v>
      </c>
      <c r="BI435">
        <v>1</v>
      </c>
      <c r="BJ435" t="s">
        <v>525</v>
      </c>
      <c r="BM435">
        <v>500003</v>
      </c>
      <c r="BN435">
        <v>0</v>
      </c>
      <c r="BO435" t="s">
        <v>6</v>
      </c>
      <c r="BP435">
        <v>0</v>
      </c>
      <c r="BQ435">
        <v>22</v>
      </c>
      <c r="BR435">
        <v>0</v>
      </c>
      <c r="BS435">
        <v>1</v>
      </c>
      <c r="BT435">
        <v>1</v>
      </c>
      <c r="BU435">
        <v>1</v>
      </c>
      <c r="BV435">
        <v>1</v>
      </c>
      <c r="BW435">
        <v>1</v>
      </c>
      <c r="BX435">
        <v>1</v>
      </c>
      <c r="BY435" t="s">
        <v>6</v>
      </c>
      <c r="BZ435">
        <v>0</v>
      </c>
      <c r="CA435">
        <v>0</v>
      </c>
      <c r="CB435" t="s">
        <v>6</v>
      </c>
      <c r="CE435">
        <v>0</v>
      </c>
      <c r="CF435">
        <v>0</v>
      </c>
      <c r="CG435">
        <v>0</v>
      </c>
      <c r="CM435">
        <v>0</v>
      </c>
      <c r="CN435" t="s">
        <v>6</v>
      </c>
      <c r="CO435">
        <v>0</v>
      </c>
      <c r="CP435">
        <f t="shared" si="470"/>
        <v>5962</v>
      </c>
      <c r="CQ435">
        <f t="shared" si="471"/>
        <v>5962.0427999999993</v>
      </c>
      <c r="CR435">
        <f t="shared" si="472"/>
        <v>0</v>
      </c>
      <c r="CS435">
        <f t="shared" si="473"/>
        <v>0</v>
      </c>
      <c r="CT435">
        <f t="shared" si="474"/>
        <v>0</v>
      </c>
      <c r="CU435">
        <f t="shared" si="475"/>
        <v>0</v>
      </c>
      <c r="CV435">
        <f t="shared" si="476"/>
        <v>0</v>
      </c>
      <c r="CW435">
        <f t="shared" si="477"/>
        <v>0</v>
      </c>
      <c r="CX435">
        <f t="shared" si="478"/>
        <v>0</v>
      </c>
      <c r="CY435">
        <f>(S435+R435)*(BZ435/100)</f>
        <v>0</v>
      </c>
      <c r="CZ435">
        <f>(S435+R435)*(CA435/100)</f>
        <v>0</v>
      </c>
      <c r="DC435" t="s">
        <v>6</v>
      </c>
      <c r="DD435" t="s">
        <v>6</v>
      </c>
      <c r="DE435" t="s">
        <v>6</v>
      </c>
      <c r="DF435" t="s">
        <v>6</v>
      </c>
      <c r="DG435" t="s">
        <v>6</v>
      </c>
      <c r="DH435" t="s">
        <v>6</v>
      </c>
      <c r="DI435" t="s">
        <v>6</v>
      </c>
      <c r="DJ435" t="s">
        <v>6</v>
      </c>
      <c r="DK435" t="s">
        <v>6</v>
      </c>
      <c r="DL435" t="s">
        <v>6</v>
      </c>
      <c r="DM435" t="s">
        <v>6</v>
      </c>
      <c r="DN435">
        <v>0</v>
      </c>
      <c r="DO435">
        <v>0</v>
      </c>
      <c r="DP435">
        <v>1</v>
      </c>
      <c r="DQ435">
        <v>1</v>
      </c>
      <c r="DU435">
        <v>1010</v>
      </c>
      <c r="DV435" t="s">
        <v>43</v>
      </c>
      <c r="DW435" t="e">
        <f>'2.Лок.смета.и.Акт'!#REF!</f>
        <v>#REF!</v>
      </c>
      <c r="DX435">
        <v>1</v>
      </c>
      <c r="DZ435" t="s">
        <v>6</v>
      </c>
      <c r="EA435" t="s">
        <v>6</v>
      </c>
      <c r="EB435" t="s">
        <v>6</v>
      </c>
      <c r="EC435" t="s">
        <v>6</v>
      </c>
      <c r="EE435">
        <v>54938783</v>
      </c>
      <c r="EF435">
        <v>22</v>
      </c>
      <c r="EG435" t="s">
        <v>45</v>
      </c>
      <c r="EH435">
        <v>0</v>
      </c>
      <c r="EI435" t="s">
        <v>6</v>
      </c>
      <c r="EJ435">
        <v>1</v>
      </c>
      <c r="EK435">
        <v>500003</v>
      </c>
      <c r="EL435" t="s">
        <v>46</v>
      </c>
      <c r="EM435" t="s">
        <v>47</v>
      </c>
      <c r="EO435" t="s">
        <v>6</v>
      </c>
      <c r="EQ435">
        <v>0</v>
      </c>
      <c r="ER435">
        <v>5620.31</v>
      </c>
      <c r="ES435">
        <v>788.63</v>
      </c>
      <c r="ET435">
        <v>0</v>
      </c>
      <c r="EU435">
        <v>0</v>
      </c>
      <c r="EV435">
        <v>0</v>
      </c>
      <c r="EW435">
        <v>0</v>
      </c>
      <c r="EX435">
        <v>0</v>
      </c>
      <c r="EZ435">
        <v>5</v>
      </c>
      <c r="FC435">
        <v>0</v>
      </c>
      <c r="FD435">
        <v>18</v>
      </c>
      <c r="FF435">
        <v>5620.31</v>
      </c>
      <c r="FQ435">
        <v>0</v>
      </c>
      <c r="FR435">
        <f t="shared" si="479"/>
        <v>0</v>
      </c>
      <c r="FS435">
        <v>0</v>
      </c>
      <c r="FX435">
        <v>0</v>
      </c>
      <c r="FY435">
        <v>0</v>
      </c>
      <c r="GA435" t="s">
        <v>526</v>
      </c>
      <c r="GD435">
        <v>1</v>
      </c>
      <c r="GF435">
        <v>1516034350</v>
      </c>
      <c r="GG435">
        <v>2</v>
      </c>
      <c r="GH435">
        <v>3</v>
      </c>
      <c r="GI435">
        <v>5</v>
      </c>
      <c r="GJ435">
        <v>0</v>
      </c>
      <c r="GK435">
        <v>0</v>
      </c>
      <c r="GL435">
        <f t="shared" si="480"/>
        <v>0</v>
      </c>
      <c r="GM435">
        <f t="shared" si="481"/>
        <v>5962</v>
      </c>
      <c r="GN435">
        <f t="shared" si="482"/>
        <v>5962</v>
      </c>
      <c r="GO435">
        <f t="shared" si="483"/>
        <v>0</v>
      </c>
      <c r="GP435">
        <f t="shared" si="484"/>
        <v>0</v>
      </c>
      <c r="GR435">
        <v>1</v>
      </c>
      <c r="GS435">
        <v>1</v>
      </c>
      <c r="GT435">
        <v>0</v>
      </c>
      <c r="GU435" t="s">
        <v>6</v>
      </c>
      <c r="GV435">
        <f t="shared" si="485"/>
        <v>0</v>
      </c>
      <c r="GW435">
        <v>1</v>
      </c>
      <c r="GX435">
        <f t="shared" si="486"/>
        <v>0</v>
      </c>
      <c r="HA435">
        <v>0</v>
      </c>
      <c r="HB435">
        <v>0</v>
      </c>
      <c r="HC435">
        <f t="shared" si="487"/>
        <v>0</v>
      </c>
      <c r="HE435" t="s">
        <v>38</v>
      </c>
      <c r="HF435" t="s">
        <v>39</v>
      </c>
      <c r="HM435" t="s">
        <v>6</v>
      </c>
      <c r="HN435" t="s">
        <v>6</v>
      </c>
      <c r="HO435" t="s">
        <v>6</v>
      </c>
      <c r="HP435" t="s">
        <v>6</v>
      </c>
      <c r="HQ435" t="s">
        <v>6</v>
      </c>
      <c r="IF435">
        <v>-1</v>
      </c>
      <c r="IK435">
        <v>0</v>
      </c>
    </row>
    <row r="436" spans="1:255" x14ac:dyDescent="0.2">
      <c r="A436" s="2">
        <v>18</v>
      </c>
      <c r="B436" s="2">
        <v>1</v>
      </c>
      <c r="C436" s="2">
        <v>675</v>
      </c>
      <c r="D436" s="2"/>
      <c r="E436" s="2" t="s">
        <v>527</v>
      </c>
      <c r="F436" s="2" t="s">
        <v>516</v>
      </c>
      <c r="G436" s="2" t="s">
        <v>528</v>
      </c>
      <c r="H436" s="2" t="s">
        <v>43</v>
      </c>
      <c r="I436" s="2">
        <f>I420*J436</f>
        <v>1</v>
      </c>
      <c r="J436" s="216">
        <f>'5.Ведомость_списания'!F195</f>
        <v>0.38461538461538458</v>
      </c>
      <c r="K436" s="2">
        <v>0.3846154</v>
      </c>
      <c r="L436" s="2"/>
      <c r="M436" s="2"/>
      <c r="N436" s="2"/>
      <c r="O436" s="2">
        <f t="shared" si="453"/>
        <v>586</v>
      </c>
      <c r="P436" s="2">
        <f t="shared" si="454"/>
        <v>586</v>
      </c>
      <c r="Q436" s="2">
        <f t="shared" si="455"/>
        <v>0</v>
      </c>
      <c r="R436" s="2">
        <f t="shared" si="456"/>
        <v>0</v>
      </c>
      <c r="S436" s="2">
        <f t="shared" si="457"/>
        <v>0</v>
      </c>
      <c r="T436" s="2">
        <f t="shared" si="458"/>
        <v>0</v>
      </c>
      <c r="U436" s="2">
        <f t="shared" si="459"/>
        <v>0</v>
      </c>
      <c r="V436" s="2">
        <f t="shared" si="460"/>
        <v>0</v>
      </c>
      <c r="W436" s="2">
        <f t="shared" si="461"/>
        <v>0</v>
      </c>
      <c r="X436" s="2">
        <f t="shared" si="462"/>
        <v>0</v>
      </c>
      <c r="Y436" s="2">
        <f t="shared" si="463"/>
        <v>0</v>
      </c>
      <c r="Z436" s="2"/>
      <c r="AA436" s="2">
        <v>86295183</v>
      </c>
      <c r="AB436" s="2">
        <f t="shared" si="464"/>
        <v>585.6</v>
      </c>
      <c r="AC436" s="2">
        <f t="shared" si="488"/>
        <v>585.6</v>
      </c>
      <c r="AD436" s="2">
        <f t="shared" si="489"/>
        <v>0</v>
      </c>
      <c r="AE436" s="2">
        <f t="shared" si="490"/>
        <v>0</v>
      </c>
      <c r="AF436" s="2">
        <f t="shared" si="465"/>
        <v>0</v>
      </c>
      <c r="AG436" s="2">
        <f t="shared" si="466"/>
        <v>0</v>
      </c>
      <c r="AH436" s="2">
        <f t="shared" si="467"/>
        <v>0</v>
      </c>
      <c r="AI436" s="2">
        <f t="shared" si="468"/>
        <v>0</v>
      </c>
      <c r="AJ436" s="2">
        <f t="shared" si="469"/>
        <v>0</v>
      </c>
      <c r="AK436" s="2">
        <v>585.6</v>
      </c>
      <c r="AL436" s="110">
        <f>'1.Лок.смета.и.Акт'!F813</f>
        <v>585.6</v>
      </c>
      <c r="AM436" s="2">
        <v>0</v>
      </c>
      <c r="AN436" s="2">
        <v>0</v>
      </c>
      <c r="AO436" s="2">
        <v>0</v>
      </c>
      <c r="AP436" s="2">
        <v>0</v>
      </c>
      <c r="AQ436" s="2">
        <v>0</v>
      </c>
      <c r="AR436" s="2">
        <v>0</v>
      </c>
      <c r="AS436" s="2">
        <v>0</v>
      </c>
      <c r="AT436" s="2">
        <v>0</v>
      </c>
      <c r="AU436" s="2">
        <v>0</v>
      </c>
      <c r="AV436" s="2">
        <v>1</v>
      </c>
      <c r="AW436" s="2">
        <v>1</v>
      </c>
      <c r="AX436" s="2"/>
      <c r="AY436" s="2"/>
      <c r="AZ436" s="2">
        <v>1</v>
      </c>
      <c r="BA436" s="2">
        <v>1</v>
      </c>
      <c r="BB436" s="2">
        <v>1</v>
      </c>
      <c r="BC436" s="2">
        <v>1</v>
      </c>
      <c r="BD436" s="2" t="s">
        <v>6</v>
      </c>
      <c r="BE436" s="2" t="s">
        <v>6</v>
      </c>
      <c r="BF436" s="2" t="s">
        <v>6</v>
      </c>
      <c r="BG436" s="2" t="s">
        <v>6</v>
      </c>
      <c r="BH436" s="2">
        <v>3</v>
      </c>
      <c r="BI436" s="2">
        <v>1</v>
      </c>
      <c r="BJ436" s="2" t="s">
        <v>518</v>
      </c>
      <c r="BK436" s="2"/>
      <c r="BL436" s="2"/>
      <c r="BM436" s="2">
        <v>500003</v>
      </c>
      <c r="BN436" s="2">
        <v>0</v>
      </c>
      <c r="BO436" s="2" t="s">
        <v>6</v>
      </c>
      <c r="BP436" s="2">
        <v>0</v>
      </c>
      <c r="BQ436" s="2">
        <v>22</v>
      </c>
      <c r="BR436" s="2">
        <v>0</v>
      </c>
      <c r="BS436" s="2">
        <v>1</v>
      </c>
      <c r="BT436" s="2">
        <v>1</v>
      </c>
      <c r="BU436" s="2">
        <v>1</v>
      </c>
      <c r="BV436" s="2">
        <v>1</v>
      </c>
      <c r="BW436" s="2">
        <v>1</v>
      </c>
      <c r="BX436" s="2">
        <v>1</v>
      </c>
      <c r="BY436" s="2" t="s">
        <v>6</v>
      </c>
      <c r="BZ436" s="2">
        <v>0</v>
      </c>
      <c r="CA436" s="2">
        <v>0</v>
      </c>
      <c r="CB436" s="2" t="s">
        <v>6</v>
      </c>
      <c r="CC436" s="2"/>
      <c r="CD436" s="2"/>
      <c r="CE436" s="2">
        <v>0</v>
      </c>
      <c r="CF436" s="2">
        <v>0</v>
      </c>
      <c r="CG436" s="2">
        <v>0</v>
      </c>
      <c r="CH436" s="2"/>
      <c r="CI436" s="2"/>
      <c r="CJ436" s="2"/>
      <c r="CK436" s="2"/>
      <c r="CL436" s="2"/>
      <c r="CM436" s="2">
        <v>0</v>
      </c>
      <c r="CN436" s="2" t="s">
        <v>6</v>
      </c>
      <c r="CO436" s="2">
        <v>0</v>
      </c>
      <c r="CP436" s="2">
        <f t="shared" si="470"/>
        <v>586</v>
      </c>
      <c r="CQ436" s="2">
        <f t="shared" si="471"/>
        <v>585.6</v>
      </c>
      <c r="CR436" s="2">
        <f t="shared" si="472"/>
        <v>0</v>
      </c>
      <c r="CS436" s="2">
        <f t="shared" si="473"/>
        <v>0</v>
      </c>
      <c r="CT436" s="2">
        <f t="shared" si="474"/>
        <v>0</v>
      </c>
      <c r="CU436" s="2">
        <f t="shared" si="475"/>
        <v>0</v>
      </c>
      <c r="CV436" s="2">
        <f t="shared" si="476"/>
        <v>0</v>
      </c>
      <c r="CW436" s="2">
        <f t="shared" si="477"/>
        <v>0</v>
      </c>
      <c r="CX436" s="2">
        <f t="shared" si="478"/>
        <v>0</v>
      </c>
      <c r="CY436" s="2">
        <f>(((S436+(R436*IF(0,0,1)))*AT436)/100)</f>
        <v>0</v>
      </c>
      <c r="CZ436" s="2">
        <f>(((S436+(R436*IF(0,0,1)))*AU436)/100)</f>
        <v>0</v>
      </c>
      <c r="DA436" s="2"/>
      <c r="DB436" s="2"/>
      <c r="DC436" s="2" t="s">
        <v>6</v>
      </c>
      <c r="DD436" s="2" t="s">
        <v>6</v>
      </c>
      <c r="DE436" s="2" t="s">
        <v>6</v>
      </c>
      <c r="DF436" s="2" t="s">
        <v>6</v>
      </c>
      <c r="DG436" s="2" t="s">
        <v>6</v>
      </c>
      <c r="DH436" s="2" t="s">
        <v>6</v>
      </c>
      <c r="DI436" s="2" t="s">
        <v>6</v>
      </c>
      <c r="DJ436" s="2" t="s">
        <v>6</v>
      </c>
      <c r="DK436" s="2" t="s">
        <v>6</v>
      </c>
      <c r="DL436" s="2" t="s">
        <v>6</v>
      </c>
      <c r="DM436" s="2" t="s">
        <v>6</v>
      </c>
      <c r="DN436" s="2">
        <v>0</v>
      </c>
      <c r="DO436" s="2">
        <v>0</v>
      </c>
      <c r="DP436" s="2">
        <v>1</v>
      </c>
      <c r="DQ436" s="2">
        <v>1</v>
      </c>
      <c r="DR436" s="2"/>
      <c r="DS436" s="2"/>
      <c r="DT436" s="2"/>
      <c r="DU436" s="2">
        <v>1010</v>
      </c>
      <c r="DV436" s="2" t="s">
        <v>43</v>
      </c>
      <c r="DW436" s="2" t="s">
        <v>43</v>
      </c>
      <c r="DX436" s="2">
        <v>1</v>
      </c>
      <c r="DY436" s="2"/>
      <c r="DZ436" s="2" t="s">
        <v>6</v>
      </c>
      <c r="EA436" s="2" t="s">
        <v>6</v>
      </c>
      <c r="EB436" s="2" t="s">
        <v>6</v>
      </c>
      <c r="EC436" s="2" t="s">
        <v>6</v>
      </c>
      <c r="ED436" s="2"/>
      <c r="EE436" s="2">
        <v>54938783</v>
      </c>
      <c r="EF436" s="2">
        <v>22</v>
      </c>
      <c r="EG436" s="2" t="s">
        <v>45</v>
      </c>
      <c r="EH436" s="2">
        <v>0</v>
      </c>
      <c r="EI436" s="2" t="s">
        <v>6</v>
      </c>
      <c r="EJ436" s="2">
        <v>1</v>
      </c>
      <c r="EK436" s="2">
        <v>500003</v>
      </c>
      <c r="EL436" s="2" t="s">
        <v>46</v>
      </c>
      <c r="EM436" s="2" t="s">
        <v>47</v>
      </c>
      <c r="EN436" s="2"/>
      <c r="EO436" s="2" t="s">
        <v>6</v>
      </c>
      <c r="EP436" s="2"/>
      <c r="EQ436" s="2">
        <v>0</v>
      </c>
      <c r="ER436" s="2">
        <v>585.6</v>
      </c>
      <c r="ES436" s="110">
        <f>'1.Лок.смета.и.Акт'!F813</f>
        <v>585.6</v>
      </c>
      <c r="ET436" s="2">
        <v>0</v>
      </c>
      <c r="EU436" s="2">
        <v>0</v>
      </c>
      <c r="EV436" s="2">
        <v>0</v>
      </c>
      <c r="EW436" s="2">
        <v>0</v>
      </c>
      <c r="EX436" s="2">
        <v>0</v>
      </c>
      <c r="EY436" s="2"/>
      <c r="EZ436" s="2"/>
      <c r="FA436" s="2"/>
      <c r="FB436" s="2"/>
      <c r="FC436" s="2"/>
      <c r="FD436" s="2"/>
      <c r="FE436" s="2"/>
      <c r="FF436" s="2"/>
      <c r="FG436" s="2"/>
      <c r="FH436" s="2"/>
      <c r="FI436" s="2"/>
      <c r="FJ436" s="2"/>
      <c r="FK436" s="2"/>
      <c r="FL436" s="2"/>
      <c r="FM436" s="2"/>
      <c r="FN436" s="2"/>
      <c r="FO436" s="2"/>
      <c r="FP436" s="2"/>
      <c r="FQ436" s="2">
        <v>0</v>
      </c>
      <c r="FR436" s="2">
        <f t="shared" si="479"/>
        <v>0</v>
      </c>
      <c r="FS436" s="2">
        <v>0</v>
      </c>
      <c r="FT436" s="2"/>
      <c r="FU436" s="2"/>
      <c r="FV436" s="2"/>
      <c r="FW436" s="2"/>
      <c r="FX436" s="2">
        <v>0</v>
      </c>
      <c r="FY436" s="2">
        <v>0</v>
      </c>
      <c r="FZ436" s="2"/>
      <c r="GA436" s="2" t="s">
        <v>6</v>
      </c>
      <c r="GB436" s="2"/>
      <c r="GC436" s="2"/>
      <c r="GD436" s="2">
        <v>1</v>
      </c>
      <c r="GE436" s="2"/>
      <c r="GF436" s="2">
        <v>1632656182</v>
      </c>
      <c r="GG436" s="2">
        <v>2</v>
      </c>
      <c r="GH436" s="2">
        <v>1</v>
      </c>
      <c r="GI436" s="2">
        <v>-2</v>
      </c>
      <c r="GJ436" s="2">
        <v>0</v>
      </c>
      <c r="GK436" s="2">
        <v>0</v>
      </c>
      <c r="GL436" s="2">
        <f t="shared" si="480"/>
        <v>0</v>
      </c>
      <c r="GM436" s="2">
        <f t="shared" si="481"/>
        <v>586</v>
      </c>
      <c r="GN436" s="2">
        <f t="shared" si="482"/>
        <v>586</v>
      </c>
      <c r="GO436" s="2">
        <f t="shared" si="483"/>
        <v>0</v>
      </c>
      <c r="GP436" s="2">
        <f t="shared" si="484"/>
        <v>0</v>
      </c>
      <c r="GQ436" s="2"/>
      <c r="GR436" s="2">
        <v>0</v>
      </c>
      <c r="GS436" s="2">
        <v>3</v>
      </c>
      <c r="GT436" s="2">
        <v>0</v>
      </c>
      <c r="GU436" s="2" t="s">
        <v>6</v>
      </c>
      <c r="GV436" s="2">
        <f t="shared" si="485"/>
        <v>0</v>
      </c>
      <c r="GW436" s="2">
        <v>1</v>
      </c>
      <c r="GX436" s="2">
        <f t="shared" si="486"/>
        <v>0</v>
      </c>
      <c r="GY436" s="2"/>
      <c r="GZ436" s="2"/>
      <c r="HA436" s="2">
        <v>0</v>
      </c>
      <c r="HB436" s="2">
        <v>0</v>
      </c>
      <c r="HC436" s="2">
        <f t="shared" si="487"/>
        <v>0</v>
      </c>
      <c r="HD436" s="2"/>
      <c r="HE436" s="2" t="s">
        <v>6</v>
      </c>
      <c r="HF436" s="2" t="s">
        <v>6</v>
      </c>
      <c r="HG436" s="2"/>
      <c r="HH436" s="2"/>
      <c r="HI436" s="2"/>
      <c r="HJ436" s="2"/>
      <c r="HK436" s="2"/>
      <c r="HL436" s="2"/>
      <c r="HM436" s="2" t="s">
        <v>6</v>
      </c>
      <c r="HN436" s="2" t="s">
        <v>6</v>
      </c>
      <c r="HO436" s="2" t="s">
        <v>6</v>
      </c>
      <c r="HP436" s="2" t="s">
        <v>6</v>
      </c>
      <c r="HQ436" s="2" t="s">
        <v>6</v>
      </c>
      <c r="HR436" s="2"/>
      <c r="HS436" s="2"/>
      <c r="HT436" s="2"/>
      <c r="HU436" s="2"/>
      <c r="HV436" s="2"/>
      <c r="HW436" s="2"/>
      <c r="HX436" s="2"/>
      <c r="HY436" s="2"/>
      <c r="HZ436" s="2"/>
      <c r="IA436" s="2"/>
      <c r="IB436" s="2"/>
      <c r="IC436" s="2"/>
      <c r="ID436" s="2"/>
      <c r="IE436" s="2"/>
      <c r="IF436" s="2">
        <v>-1</v>
      </c>
      <c r="IG436" s="2"/>
      <c r="IH436" s="2"/>
      <c r="II436" s="2"/>
      <c r="IJ436" s="2"/>
      <c r="IK436" s="2">
        <v>0</v>
      </c>
      <c r="IL436" s="2"/>
      <c r="IM436" s="2"/>
      <c r="IN436" s="2"/>
      <c r="IO436" s="2"/>
      <c r="IP436" s="2"/>
      <c r="IQ436" s="2"/>
      <c r="IR436" s="2"/>
      <c r="IS436" s="2"/>
      <c r="IT436" s="2"/>
      <c r="IU436" s="2"/>
    </row>
    <row r="437" spans="1:255" x14ac:dyDescent="0.2">
      <c r="A437">
        <v>18</v>
      </c>
      <c r="B437">
        <v>1</v>
      </c>
      <c r="C437">
        <v>692</v>
      </c>
      <c r="E437" t="s">
        <v>527</v>
      </c>
      <c r="F437" t="e">
        <f>'2.Лок.смета.и.Акт'!#REF!</f>
        <v>#REF!</v>
      </c>
      <c r="G437" t="s">
        <v>528</v>
      </c>
      <c r="H437" t="s">
        <v>43</v>
      </c>
      <c r="I437">
        <f>I421*J437</f>
        <v>1</v>
      </c>
      <c r="J437">
        <v>0.38461538461538458</v>
      </c>
      <c r="K437">
        <v>0.3846154</v>
      </c>
      <c r="O437">
        <f t="shared" si="453"/>
        <v>4940</v>
      </c>
      <c r="P437">
        <f t="shared" si="454"/>
        <v>4940</v>
      </c>
      <c r="Q437">
        <f t="shared" si="455"/>
        <v>0</v>
      </c>
      <c r="R437">
        <f t="shared" si="456"/>
        <v>0</v>
      </c>
      <c r="S437">
        <f t="shared" si="457"/>
        <v>0</v>
      </c>
      <c r="T437">
        <f t="shared" si="458"/>
        <v>0</v>
      </c>
      <c r="U437">
        <f t="shared" si="459"/>
        <v>0</v>
      </c>
      <c r="V437">
        <f t="shared" si="460"/>
        <v>0</v>
      </c>
      <c r="W437">
        <f t="shared" si="461"/>
        <v>0</v>
      </c>
      <c r="X437">
        <f t="shared" si="462"/>
        <v>0</v>
      </c>
      <c r="Y437">
        <f t="shared" si="463"/>
        <v>0</v>
      </c>
      <c r="AA437">
        <v>86295184</v>
      </c>
      <c r="AB437">
        <f t="shared" si="464"/>
        <v>653.49</v>
      </c>
      <c r="AC437">
        <f t="shared" si="488"/>
        <v>653.49</v>
      </c>
      <c r="AD437">
        <f t="shared" si="489"/>
        <v>0</v>
      </c>
      <c r="AE437">
        <f t="shared" si="490"/>
        <v>0</v>
      </c>
      <c r="AF437">
        <f t="shared" si="465"/>
        <v>0</v>
      </c>
      <c r="AG437">
        <f t="shared" si="466"/>
        <v>0</v>
      </c>
      <c r="AH437">
        <f t="shared" si="467"/>
        <v>0</v>
      </c>
      <c r="AI437">
        <f t="shared" si="468"/>
        <v>0</v>
      </c>
      <c r="AJ437">
        <f t="shared" si="469"/>
        <v>0</v>
      </c>
      <c r="AK437">
        <v>653.4899999999999</v>
      </c>
      <c r="AL437">
        <v>653.4899999999999</v>
      </c>
      <c r="AM437">
        <v>0</v>
      </c>
      <c r="AN437">
        <v>0</v>
      </c>
      <c r="AO437">
        <v>0</v>
      </c>
      <c r="AP437">
        <v>0</v>
      </c>
      <c r="AQ437">
        <v>0</v>
      </c>
      <c r="AR437">
        <v>0</v>
      </c>
      <c r="AS437">
        <v>0</v>
      </c>
      <c r="AT437">
        <v>0</v>
      </c>
      <c r="AU437">
        <v>0</v>
      </c>
      <c r="AV437">
        <v>1</v>
      </c>
      <c r="AW437">
        <v>1</v>
      </c>
      <c r="AZ437">
        <v>1</v>
      </c>
      <c r="BA437">
        <v>1</v>
      </c>
      <c r="BB437">
        <v>1</v>
      </c>
      <c r="BC437">
        <v>7.56</v>
      </c>
      <c r="BD437" t="s">
        <v>6</v>
      </c>
      <c r="BE437" t="s">
        <v>6</v>
      </c>
      <c r="BF437" t="s">
        <v>6</v>
      </c>
      <c r="BG437" t="s">
        <v>6</v>
      </c>
      <c r="BH437">
        <v>3</v>
      </c>
      <c r="BI437">
        <v>1</v>
      </c>
      <c r="BJ437" t="s">
        <v>518</v>
      </c>
      <c r="BM437">
        <v>500003</v>
      </c>
      <c r="BN437">
        <v>0</v>
      </c>
      <c r="BO437" t="s">
        <v>6</v>
      </c>
      <c r="BP437">
        <v>0</v>
      </c>
      <c r="BQ437">
        <v>22</v>
      </c>
      <c r="BR437">
        <v>0</v>
      </c>
      <c r="BS437">
        <v>1</v>
      </c>
      <c r="BT437">
        <v>1</v>
      </c>
      <c r="BU437">
        <v>1</v>
      </c>
      <c r="BV437">
        <v>1</v>
      </c>
      <c r="BW437">
        <v>1</v>
      </c>
      <c r="BX437">
        <v>1</v>
      </c>
      <c r="BY437" t="s">
        <v>6</v>
      </c>
      <c r="BZ437">
        <v>0</v>
      </c>
      <c r="CA437">
        <v>0</v>
      </c>
      <c r="CB437" t="s">
        <v>6</v>
      </c>
      <c r="CE437">
        <v>0</v>
      </c>
      <c r="CF437">
        <v>0</v>
      </c>
      <c r="CG437">
        <v>0</v>
      </c>
      <c r="CM437">
        <v>0</v>
      </c>
      <c r="CN437" t="s">
        <v>6</v>
      </c>
      <c r="CO437">
        <v>0</v>
      </c>
      <c r="CP437">
        <f t="shared" si="470"/>
        <v>4940</v>
      </c>
      <c r="CQ437">
        <f t="shared" si="471"/>
        <v>4940.3843999999999</v>
      </c>
      <c r="CR437">
        <f t="shared" si="472"/>
        <v>0</v>
      </c>
      <c r="CS437">
        <f t="shared" si="473"/>
        <v>0</v>
      </c>
      <c r="CT437">
        <f t="shared" si="474"/>
        <v>0</v>
      </c>
      <c r="CU437">
        <f t="shared" si="475"/>
        <v>0</v>
      </c>
      <c r="CV437">
        <f t="shared" si="476"/>
        <v>0</v>
      </c>
      <c r="CW437">
        <f t="shared" si="477"/>
        <v>0</v>
      </c>
      <c r="CX437">
        <f t="shared" si="478"/>
        <v>0</v>
      </c>
      <c r="CY437">
        <f>(S437+R437)*(BZ437/100)</f>
        <v>0</v>
      </c>
      <c r="CZ437">
        <f>(S437+R437)*(CA437/100)</f>
        <v>0</v>
      </c>
      <c r="DC437" t="s">
        <v>6</v>
      </c>
      <c r="DD437" t="s">
        <v>6</v>
      </c>
      <c r="DE437" t="s">
        <v>6</v>
      </c>
      <c r="DF437" t="s">
        <v>6</v>
      </c>
      <c r="DG437" t="s">
        <v>6</v>
      </c>
      <c r="DH437" t="s">
        <v>6</v>
      </c>
      <c r="DI437" t="s">
        <v>6</v>
      </c>
      <c r="DJ437" t="s">
        <v>6</v>
      </c>
      <c r="DK437" t="s">
        <v>6</v>
      </c>
      <c r="DL437" t="s">
        <v>6</v>
      </c>
      <c r="DM437" t="s">
        <v>6</v>
      </c>
      <c r="DN437">
        <v>0</v>
      </c>
      <c r="DO437">
        <v>0</v>
      </c>
      <c r="DP437">
        <v>1</v>
      </c>
      <c r="DQ437">
        <v>1</v>
      </c>
      <c r="DU437">
        <v>1010</v>
      </c>
      <c r="DV437" t="s">
        <v>43</v>
      </c>
      <c r="DW437" t="e">
        <f>'2.Лок.смета.и.Акт'!#REF!</f>
        <v>#REF!</v>
      </c>
      <c r="DX437">
        <v>1</v>
      </c>
      <c r="DZ437" t="s">
        <v>6</v>
      </c>
      <c r="EA437" t="s">
        <v>6</v>
      </c>
      <c r="EB437" t="s">
        <v>6</v>
      </c>
      <c r="EC437" t="s">
        <v>6</v>
      </c>
      <c r="EE437">
        <v>54938783</v>
      </c>
      <c r="EF437">
        <v>22</v>
      </c>
      <c r="EG437" t="s">
        <v>45</v>
      </c>
      <c r="EH437">
        <v>0</v>
      </c>
      <c r="EI437" t="s">
        <v>6</v>
      </c>
      <c r="EJ437">
        <v>1</v>
      </c>
      <c r="EK437">
        <v>500003</v>
      </c>
      <c r="EL437" t="s">
        <v>46</v>
      </c>
      <c r="EM437" t="s">
        <v>47</v>
      </c>
      <c r="EO437" t="s">
        <v>6</v>
      </c>
      <c r="EQ437">
        <v>0</v>
      </c>
      <c r="ER437">
        <v>4657.2700000000004</v>
      </c>
      <c r="ES437">
        <v>653.4899999999999</v>
      </c>
      <c r="ET437">
        <v>0</v>
      </c>
      <c r="EU437">
        <v>0</v>
      </c>
      <c r="EV437">
        <v>0</v>
      </c>
      <c r="EW437">
        <v>0</v>
      </c>
      <c r="EX437">
        <v>0</v>
      </c>
      <c r="EZ437">
        <v>5</v>
      </c>
      <c r="FC437">
        <v>0</v>
      </c>
      <c r="FD437">
        <v>18</v>
      </c>
      <c r="FF437">
        <v>4657.2700000000004</v>
      </c>
      <c r="FQ437">
        <v>0</v>
      </c>
      <c r="FR437">
        <f t="shared" si="479"/>
        <v>0</v>
      </c>
      <c r="FS437">
        <v>0</v>
      </c>
      <c r="FX437">
        <v>0</v>
      </c>
      <c r="FY437">
        <v>0</v>
      </c>
      <c r="GA437" t="s">
        <v>519</v>
      </c>
      <c r="GD437">
        <v>1</v>
      </c>
      <c r="GF437">
        <v>1632656182</v>
      </c>
      <c r="GG437">
        <v>2</v>
      </c>
      <c r="GH437">
        <v>3</v>
      </c>
      <c r="GI437">
        <v>5</v>
      </c>
      <c r="GJ437">
        <v>0</v>
      </c>
      <c r="GK437">
        <v>0</v>
      </c>
      <c r="GL437">
        <f t="shared" si="480"/>
        <v>0</v>
      </c>
      <c r="GM437">
        <f t="shared" si="481"/>
        <v>4940</v>
      </c>
      <c r="GN437">
        <f t="shared" si="482"/>
        <v>4940</v>
      </c>
      <c r="GO437">
        <f t="shared" si="483"/>
        <v>0</v>
      </c>
      <c r="GP437">
        <f t="shared" si="484"/>
        <v>0</v>
      </c>
      <c r="GR437">
        <v>1</v>
      </c>
      <c r="GS437">
        <v>1</v>
      </c>
      <c r="GT437">
        <v>0</v>
      </c>
      <c r="GU437" t="s">
        <v>6</v>
      </c>
      <c r="GV437">
        <f t="shared" si="485"/>
        <v>0</v>
      </c>
      <c r="GW437">
        <v>1</v>
      </c>
      <c r="GX437">
        <f t="shared" si="486"/>
        <v>0</v>
      </c>
      <c r="HA437">
        <v>0</v>
      </c>
      <c r="HB437">
        <v>0</v>
      </c>
      <c r="HC437">
        <f t="shared" si="487"/>
        <v>0</v>
      </c>
      <c r="HE437" t="s">
        <v>38</v>
      </c>
      <c r="HF437" t="s">
        <v>39</v>
      </c>
      <c r="HM437" t="s">
        <v>6</v>
      </c>
      <c r="HN437" t="s">
        <v>6</v>
      </c>
      <c r="HO437" t="s">
        <v>6</v>
      </c>
      <c r="HP437" t="s">
        <v>6</v>
      </c>
      <c r="HQ437" t="s">
        <v>6</v>
      </c>
      <c r="IF437">
        <v>-1</v>
      </c>
      <c r="IK437">
        <v>0</v>
      </c>
    </row>
    <row r="438" spans="1:255" x14ac:dyDescent="0.2">
      <c r="A438" s="2">
        <v>18</v>
      </c>
      <c r="B438" s="2">
        <v>1</v>
      </c>
      <c r="C438" s="2">
        <v>670</v>
      </c>
      <c r="D438" s="2"/>
      <c r="E438" s="2" t="s">
        <v>529</v>
      </c>
      <c r="F438" s="2" t="s">
        <v>502</v>
      </c>
      <c r="G438" s="2" t="s">
        <v>530</v>
      </c>
      <c r="H438" s="2" t="s">
        <v>43</v>
      </c>
      <c r="I438" s="2">
        <f>I420*J438</f>
        <v>2</v>
      </c>
      <c r="J438" s="216">
        <f>'5.Ведомость_списания'!F196</f>
        <v>0.76923076923076916</v>
      </c>
      <c r="K438" s="2">
        <v>0.76923079999999999</v>
      </c>
      <c r="L438" s="2"/>
      <c r="M438" s="2"/>
      <c r="N438" s="2"/>
      <c r="O438" s="2">
        <f t="shared" si="453"/>
        <v>1385</v>
      </c>
      <c r="P438" s="2">
        <f t="shared" si="454"/>
        <v>1385</v>
      </c>
      <c r="Q438" s="2">
        <f t="shared" si="455"/>
        <v>0</v>
      </c>
      <c r="R438" s="2">
        <f t="shared" si="456"/>
        <v>0</v>
      </c>
      <c r="S438" s="2">
        <f t="shared" si="457"/>
        <v>0</v>
      </c>
      <c r="T438" s="2">
        <f t="shared" si="458"/>
        <v>0</v>
      </c>
      <c r="U438" s="2">
        <f t="shared" si="459"/>
        <v>0</v>
      </c>
      <c r="V438" s="2">
        <f t="shared" si="460"/>
        <v>0</v>
      </c>
      <c r="W438" s="2">
        <f t="shared" si="461"/>
        <v>0</v>
      </c>
      <c r="X438" s="2">
        <f t="shared" si="462"/>
        <v>0</v>
      </c>
      <c r="Y438" s="2">
        <f t="shared" si="463"/>
        <v>0</v>
      </c>
      <c r="Z438" s="2"/>
      <c r="AA438" s="2">
        <v>86295183</v>
      </c>
      <c r="AB438" s="2">
        <f t="shared" si="464"/>
        <v>692.28</v>
      </c>
      <c r="AC438" s="2">
        <f t="shared" si="488"/>
        <v>692.28</v>
      </c>
      <c r="AD438" s="2">
        <f t="shared" si="489"/>
        <v>0</v>
      </c>
      <c r="AE438" s="2">
        <f t="shared" si="490"/>
        <v>0</v>
      </c>
      <c r="AF438" s="2">
        <f t="shared" si="465"/>
        <v>0</v>
      </c>
      <c r="AG438" s="2">
        <f t="shared" si="466"/>
        <v>0</v>
      </c>
      <c r="AH438" s="2">
        <f t="shared" si="467"/>
        <v>0</v>
      </c>
      <c r="AI438" s="2">
        <f t="shared" si="468"/>
        <v>0</v>
      </c>
      <c r="AJ438" s="2">
        <f t="shared" si="469"/>
        <v>0</v>
      </c>
      <c r="AK438" s="2">
        <v>692.28</v>
      </c>
      <c r="AL438" s="110">
        <f>'1.Лок.смета.и.Акт'!F815</f>
        <v>692.28</v>
      </c>
      <c r="AM438" s="2">
        <v>0</v>
      </c>
      <c r="AN438" s="2">
        <v>0</v>
      </c>
      <c r="AO438" s="2">
        <v>0</v>
      </c>
      <c r="AP438" s="2">
        <v>0</v>
      </c>
      <c r="AQ438" s="2">
        <v>0</v>
      </c>
      <c r="AR438" s="2">
        <v>0</v>
      </c>
      <c r="AS438" s="2">
        <v>0</v>
      </c>
      <c r="AT438" s="2">
        <v>0</v>
      </c>
      <c r="AU438" s="2">
        <v>0</v>
      </c>
      <c r="AV438" s="2">
        <v>1</v>
      </c>
      <c r="AW438" s="2">
        <v>1</v>
      </c>
      <c r="AX438" s="2"/>
      <c r="AY438" s="2"/>
      <c r="AZ438" s="2">
        <v>1</v>
      </c>
      <c r="BA438" s="2">
        <v>1</v>
      </c>
      <c r="BB438" s="2">
        <v>1</v>
      </c>
      <c r="BC438" s="2">
        <v>1</v>
      </c>
      <c r="BD438" s="2" t="s">
        <v>6</v>
      </c>
      <c r="BE438" s="2" t="s">
        <v>6</v>
      </c>
      <c r="BF438" s="2" t="s">
        <v>6</v>
      </c>
      <c r="BG438" s="2" t="s">
        <v>6</v>
      </c>
      <c r="BH438" s="2">
        <v>3</v>
      </c>
      <c r="BI438" s="2">
        <v>1</v>
      </c>
      <c r="BJ438" s="2" t="s">
        <v>504</v>
      </c>
      <c r="BK438" s="2"/>
      <c r="BL438" s="2"/>
      <c r="BM438" s="2">
        <v>500003</v>
      </c>
      <c r="BN438" s="2">
        <v>0</v>
      </c>
      <c r="BO438" s="2" t="s">
        <v>6</v>
      </c>
      <c r="BP438" s="2">
        <v>0</v>
      </c>
      <c r="BQ438" s="2">
        <v>22</v>
      </c>
      <c r="BR438" s="2">
        <v>0</v>
      </c>
      <c r="BS438" s="2">
        <v>1</v>
      </c>
      <c r="BT438" s="2">
        <v>1</v>
      </c>
      <c r="BU438" s="2">
        <v>1</v>
      </c>
      <c r="BV438" s="2">
        <v>1</v>
      </c>
      <c r="BW438" s="2">
        <v>1</v>
      </c>
      <c r="BX438" s="2">
        <v>1</v>
      </c>
      <c r="BY438" s="2" t="s">
        <v>6</v>
      </c>
      <c r="BZ438" s="2">
        <v>0</v>
      </c>
      <c r="CA438" s="2">
        <v>0</v>
      </c>
      <c r="CB438" s="2" t="s">
        <v>6</v>
      </c>
      <c r="CC438" s="2"/>
      <c r="CD438" s="2"/>
      <c r="CE438" s="2">
        <v>0</v>
      </c>
      <c r="CF438" s="2">
        <v>0</v>
      </c>
      <c r="CG438" s="2">
        <v>0</v>
      </c>
      <c r="CH438" s="2"/>
      <c r="CI438" s="2"/>
      <c r="CJ438" s="2"/>
      <c r="CK438" s="2"/>
      <c r="CL438" s="2"/>
      <c r="CM438" s="2">
        <v>0</v>
      </c>
      <c r="CN438" s="2" t="s">
        <v>6</v>
      </c>
      <c r="CO438" s="2">
        <v>0</v>
      </c>
      <c r="CP438" s="2">
        <f t="shared" si="470"/>
        <v>1385</v>
      </c>
      <c r="CQ438" s="2">
        <f t="shared" si="471"/>
        <v>692.28</v>
      </c>
      <c r="CR438" s="2">
        <f t="shared" si="472"/>
        <v>0</v>
      </c>
      <c r="CS438" s="2">
        <f t="shared" si="473"/>
        <v>0</v>
      </c>
      <c r="CT438" s="2">
        <f t="shared" si="474"/>
        <v>0</v>
      </c>
      <c r="CU438" s="2">
        <f t="shared" si="475"/>
        <v>0</v>
      </c>
      <c r="CV438" s="2">
        <f t="shared" si="476"/>
        <v>0</v>
      </c>
      <c r="CW438" s="2">
        <f t="shared" si="477"/>
        <v>0</v>
      </c>
      <c r="CX438" s="2">
        <f t="shared" si="478"/>
        <v>0</v>
      </c>
      <c r="CY438" s="2">
        <f>(((S438+(R438*IF(0,0,1)))*AT438)/100)</f>
        <v>0</v>
      </c>
      <c r="CZ438" s="2">
        <f>(((S438+(R438*IF(0,0,1)))*AU438)/100)</f>
        <v>0</v>
      </c>
      <c r="DA438" s="2"/>
      <c r="DB438" s="2"/>
      <c r="DC438" s="2" t="s">
        <v>6</v>
      </c>
      <c r="DD438" s="2" t="s">
        <v>6</v>
      </c>
      <c r="DE438" s="2" t="s">
        <v>6</v>
      </c>
      <c r="DF438" s="2" t="s">
        <v>6</v>
      </c>
      <c r="DG438" s="2" t="s">
        <v>6</v>
      </c>
      <c r="DH438" s="2" t="s">
        <v>6</v>
      </c>
      <c r="DI438" s="2" t="s">
        <v>6</v>
      </c>
      <c r="DJ438" s="2" t="s">
        <v>6</v>
      </c>
      <c r="DK438" s="2" t="s">
        <v>6</v>
      </c>
      <c r="DL438" s="2" t="s">
        <v>6</v>
      </c>
      <c r="DM438" s="2" t="s">
        <v>6</v>
      </c>
      <c r="DN438" s="2">
        <v>0</v>
      </c>
      <c r="DO438" s="2">
        <v>0</v>
      </c>
      <c r="DP438" s="2">
        <v>1</v>
      </c>
      <c r="DQ438" s="2">
        <v>1</v>
      </c>
      <c r="DR438" s="2"/>
      <c r="DS438" s="2"/>
      <c r="DT438" s="2"/>
      <c r="DU438" s="2">
        <v>1010</v>
      </c>
      <c r="DV438" s="2" t="s">
        <v>43</v>
      </c>
      <c r="DW438" s="2" t="s">
        <v>43</v>
      </c>
      <c r="DX438" s="2">
        <v>1</v>
      </c>
      <c r="DY438" s="2"/>
      <c r="DZ438" s="2" t="s">
        <v>6</v>
      </c>
      <c r="EA438" s="2" t="s">
        <v>6</v>
      </c>
      <c r="EB438" s="2" t="s">
        <v>6</v>
      </c>
      <c r="EC438" s="2" t="s">
        <v>6</v>
      </c>
      <c r="ED438" s="2"/>
      <c r="EE438" s="2">
        <v>54938783</v>
      </c>
      <c r="EF438" s="2">
        <v>22</v>
      </c>
      <c r="EG438" s="2" t="s">
        <v>45</v>
      </c>
      <c r="EH438" s="2">
        <v>0</v>
      </c>
      <c r="EI438" s="2" t="s">
        <v>6</v>
      </c>
      <c r="EJ438" s="2">
        <v>1</v>
      </c>
      <c r="EK438" s="2">
        <v>500003</v>
      </c>
      <c r="EL438" s="2" t="s">
        <v>46</v>
      </c>
      <c r="EM438" s="2" t="s">
        <v>47</v>
      </c>
      <c r="EN438" s="2"/>
      <c r="EO438" s="2" t="s">
        <v>6</v>
      </c>
      <c r="EP438" s="2"/>
      <c r="EQ438" s="2">
        <v>0</v>
      </c>
      <c r="ER438" s="2">
        <v>692.28</v>
      </c>
      <c r="ES438" s="110">
        <f>'1.Лок.смета.и.Акт'!F815</f>
        <v>692.28</v>
      </c>
      <c r="ET438" s="2">
        <v>0</v>
      </c>
      <c r="EU438" s="2">
        <v>0</v>
      </c>
      <c r="EV438" s="2">
        <v>0</v>
      </c>
      <c r="EW438" s="2">
        <v>0</v>
      </c>
      <c r="EX438" s="2">
        <v>0</v>
      </c>
      <c r="EY438" s="2"/>
      <c r="EZ438" s="2"/>
      <c r="FA438" s="2"/>
      <c r="FB438" s="2"/>
      <c r="FC438" s="2"/>
      <c r="FD438" s="2"/>
      <c r="FE438" s="2"/>
      <c r="FF438" s="2"/>
      <c r="FG438" s="2"/>
      <c r="FH438" s="2"/>
      <c r="FI438" s="2"/>
      <c r="FJ438" s="2"/>
      <c r="FK438" s="2"/>
      <c r="FL438" s="2"/>
      <c r="FM438" s="2"/>
      <c r="FN438" s="2"/>
      <c r="FO438" s="2"/>
      <c r="FP438" s="2"/>
      <c r="FQ438" s="2">
        <v>0</v>
      </c>
      <c r="FR438" s="2">
        <f t="shared" si="479"/>
        <v>0</v>
      </c>
      <c r="FS438" s="2">
        <v>0</v>
      </c>
      <c r="FT438" s="2"/>
      <c r="FU438" s="2"/>
      <c r="FV438" s="2"/>
      <c r="FW438" s="2"/>
      <c r="FX438" s="2">
        <v>0</v>
      </c>
      <c r="FY438" s="2">
        <v>0</v>
      </c>
      <c r="FZ438" s="2"/>
      <c r="GA438" s="2" t="s">
        <v>6</v>
      </c>
      <c r="GB438" s="2"/>
      <c r="GC438" s="2"/>
      <c r="GD438" s="2">
        <v>1</v>
      </c>
      <c r="GE438" s="2"/>
      <c r="GF438" s="2">
        <v>333378709</v>
      </c>
      <c r="GG438" s="2">
        <v>2</v>
      </c>
      <c r="GH438" s="2">
        <v>1</v>
      </c>
      <c r="GI438" s="2">
        <v>-2</v>
      </c>
      <c r="GJ438" s="2">
        <v>0</v>
      </c>
      <c r="GK438" s="2">
        <v>0</v>
      </c>
      <c r="GL438" s="2">
        <f t="shared" si="480"/>
        <v>0</v>
      </c>
      <c r="GM438" s="2">
        <f t="shared" si="481"/>
        <v>1385</v>
      </c>
      <c r="GN438" s="2">
        <f t="shared" si="482"/>
        <v>1385</v>
      </c>
      <c r="GO438" s="2">
        <f t="shared" si="483"/>
        <v>0</v>
      </c>
      <c r="GP438" s="2">
        <f t="shared" si="484"/>
        <v>0</v>
      </c>
      <c r="GQ438" s="2"/>
      <c r="GR438" s="2">
        <v>0</v>
      </c>
      <c r="GS438" s="2">
        <v>3</v>
      </c>
      <c r="GT438" s="2">
        <v>0</v>
      </c>
      <c r="GU438" s="2" t="s">
        <v>6</v>
      </c>
      <c r="GV438" s="2">
        <f t="shared" si="485"/>
        <v>0</v>
      </c>
      <c r="GW438" s="2">
        <v>1</v>
      </c>
      <c r="GX438" s="2">
        <f t="shared" si="486"/>
        <v>0</v>
      </c>
      <c r="GY438" s="2"/>
      <c r="GZ438" s="2"/>
      <c r="HA438" s="2">
        <v>0</v>
      </c>
      <c r="HB438" s="2">
        <v>0</v>
      </c>
      <c r="HC438" s="2">
        <f t="shared" si="487"/>
        <v>0</v>
      </c>
      <c r="HD438" s="2"/>
      <c r="HE438" s="2" t="s">
        <v>6</v>
      </c>
      <c r="HF438" s="2" t="s">
        <v>6</v>
      </c>
      <c r="HG438" s="2"/>
      <c r="HH438" s="2"/>
      <c r="HI438" s="2"/>
      <c r="HJ438" s="2"/>
      <c r="HK438" s="2"/>
      <c r="HL438" s="2"/>
      <c r="HM438" s="2" t="s">
        <v>6</v>
      </c>
      <c r="HN438" s="2" t="s">
        <v>6</v>
      </c>
      <c r="HO438" s="2" t="s">
        <v>6</v>
      </c>
      <c r="HP438" s="2" t="s">
        <v>6</v>
      </c>
      <c r="HQ438" s="2" t="s">
        <v>6</v>
      </c>
      <c r="HR438" s="2"/>
      <c r="HS438" s="2"/>
      <c r="HT438" s="2"/>
      <c r="HU438" s="2"/>
      <c r="HV438" s="2"/>
      <c r="HW438" s="2"/>
      <c r="HX438" s="2"/>
      <c r="HY438" s="2"/>
      <c r="HZ438" s="2"/>
      <c r="IA438" s="2"/>
      <c r="IB438" s="2"/>
      <c r="IC438" s="2"/>
      <c r="ID438" s="2"/>
      <c r="IE438" s="2"/>
      <c r="IF438" s="2">
        <v>-1</v>
      </c>
      <c r="IG438" s="2"/>
      <c r="IH438" s="2"/>
      <c r="II438" s="2"/>
      <c r="IJ438" s="2"/>
      <c r="IK438" s="2">
        <v>0</v>
      </c>
      <c r="IL438" s="2"/>
      <c r="IM438" s="2"/>
      <c r="IN438" s="2"/>
      <c r="IO438" s="2"/>
      <c r="IP438" s="2"/>
      <c r="IQ438" s="2"/>
      <c r="IR438" s="2"/>
      <c r="IS438" s="2"/>
      <c r="IT438" s="2"/>
      <c r="IU438" s="2"/>
    </row>
    <row r="439" spans="1:255" x14ac:dyDescent="0.2">
      <c r="A439">
        <v>18</v>
      </c>
      <c r="B439">
        <v>1</v>
      </c>
      <c r="C439">
        <v>687</v>
      </c>
      <c r="E439" t="s">
        <v>529</v>
      </c>
      <c r="F439" t="e">
        <f>'2.Лок.смета.и.Акт'!#REF!</f>
        <v>#REF!</v>
      </c>
      <c r="G439" t="s">
        <v>530</v>
      </c>
      <c r="H439" t="s">
        <v>43</v>
      </c>
      <c r="I439">
        <f>I421*J439</f>
        <v>2</v>
      </c>
      <c r="J439">
        <v>0.76923076923076916</v>
      </c>
      <c r="K439">
        <v>0.76923079999999999</v>
      </c>
      <c r="O439">
        <f t="shared" si="453"/>
        <v>12019</v>
      </c>
      <c r="P439">
        <f t="shared" si="454"/>
        <v>12019</v>
      </c>
      <c r="Q439">
        <f t="shared" si="455"/>
        <v>0</v>
      </c>
      <c r="R439">
        <f t="shared" si="456"/>
        <v>0</v>
      </c>
      <c r="S439">
        <f t="shared" si="457"/>
        <v>0</v>
      </c>
      <c r="T439">
        <f t="shared" si="458"/>
        <v>0</v>
      </c>
      <c r="U439">
        <f t="shared" si="459"/>
        <v>0</v>
      </c>
      <c r="V439">
        <f t="shared" si="460"/>
        <v>0</v>
      </c>
      <c r="W439">
        <f t="shared" si="461"/>
        <v>0</v>
      </c>
      <c r="X439">
        <f t="shared" si="462"/>
        <v>0</v>
      </c>
      <c r="Y439">
        <f t="shared" si="463"/>
        <v>0</v>
      </c>
      <c r="AA439">
        <v>86295184</v>
      </c>
      <c r="AB439">
        <f t="shared" si="464"/>
        <v>794.88</v>
      </c>
      <c r="AC439">
        <f t="shared" si="488"/>
        <v>794.88</v>
      </c>
      <c r="AD439">
        <f t="shared" si="489"/>
        <v>0</v>
      </c>
      <c r="AE439">
        <f t="shared" si="490"/>
        <v>0</v>
      </c>
      <c r="AF439">
        <f t="shared" si="465"/>
        <v>0</v>
      </c>
      <c r="AG439">
        <f t="shared" si="466"/>
        <v>0</v>
      </c>
      <c r="AH439">
        <f t="shared" si="467"/>
        <v>0</v>
      </c>
      <c r="AI439">
        <f t="shared" si="468"/>
        <v>0</v>
      </c>
      <c r="AJ439">
        <f t="shared" si="469"/>
        <v>0</v>
      </c>
      <c r="AK439">
        <v>794.88000000000011</v>
      </c>
      <c r="AL439">
        <v>794.88000000000011</v>
      </c>
      <c r="AM439">
        <v>0</v>
      </c>
      <c r="AN439">
        <v>0</v>
      </c>
      <c r="AO439">
        <v>0</v>
      </c>
      <c r="AP439">
        <v>0</v>
      </c>
      <c r="AQ439">
        <v>0</v>
      </c>
      <c r="AR439">
        <v>0</v>
      </c>
      <c r="AS439">
        <v>0</v>
      </c>
      <c r="AT439">
        <v>0</v>
      </c>
      <c r="AU439">
        <v>0</v>
      </c>
      <c r="AV439">
        <v>1</v>
      </c>
      <c r="AW439">
        <v>1</v>
      </c>
      <c r="AZ439">
        <v>1</v>
      </c>
      <c r="BA439">
        <v>1</v>
      </c>
      <c r="BB439">
        <v>1</v>
      </c>
      <c r="BC439">
        <v>7.56</v>
      </c>
      <c r="BD439" t="s">
        <v>6</v>
      </c>
      <c r="BE439" t="s">
        <v>6</v>
      </c>
      <c r="BF439" t="s">
        <v>6</v>
      </c>
      <c r="BG439" t="s">
        <v>6</v>
      </c>
      <c r="BH439">
        <v>3</v>
      </c>
      <c r="BI439">
        <v>1</v>
      </c>
      <c r="BJ439" t="s">
        <v>504</v>
      </c>
      <c r="BM439">
        <v>500003</v>
      </c>
      <c r="BN439">
        <v>0</v>
      </c>
      <c r="BO439" t="s">
        <v>6</v>
      </c>
      <c r="BP439">
        <v>0</v>
      </c>
      <c r="BQ439">
        <v>22</v>
      </c>
      <c r="BR439">
        <v>0</v>
      </c>
      <c r="BS439">
        <v>1</v>
      </c>
      <c r="BT439">
        <v>1</v>
      </c>
      <c r="BU439">
        <v>1</v>
      </c>
      <c r="BV439">
        <v>1</v>
      </c>
      <c r="BW439">
        <v>1</v>
      </c>
      <c r="BX439">
        <v>1</v>
      </c>
      <c r="BY439" t="s">
        <v>6</v>
      </c>
      <c r="BZ439">
        <v>0</v>
      </c>
      <c r="CA439">
        <v>0</v>
      </c>
      <c r="CB439" t="s">
        <v>6</v>
      </c>
      <c r="CE439">
        <v>0</v>
      </c>
      <c r="CF439">
        <v>0</v>
      </c>
      <c r="CG439">
        <v>0</v>
      </c>
      <c r="CM439">
        <v>0</v>
      </c>
      <c r="CN439" t="s">
        <v>6</v>
      </c>
      <c r="CO439">
        <v>0</v>
      </c>
      <c r="CP439">
        <f t="shared" si="470"/>
        <v>12019</v>
      </c>
      <c r="CQ439">
        <f t="shared" si="471"/>
        <v>6009.2927999999993</v>
      </c>
      <c r="CR439">
        <f t="shared" si="472"/>
        <v>0</v>
      </c>
      <c r="CS439">
        <f t="shared" si="473"/>
        <v>0</v>
      </c>
      <c r="CT439">
        <f t="shared" si="474"/>
        <v>0</v>
      </c>
      <c r="CU439">
        <f t="shared" si="475"/>
        <v>0</v>
      </c>
      <c r="CV439">
        <f t="shared" si="476"/>
        <v>0</v>
      </c>
      <c r="CW439">
        <f t="shared" si="477"/>
        <v>0</v>
      </c>
      <c r="CX439">
        <f t="shared" si="478"/>
        <v>0</v>
      </c>
      <c r="CY439">
        <f>(S439+R439)*(BZ439/100)</f>
        <v>0</v>
      </c>
      <c r="CZ439">
        <f>(S439+R439)*(CA439/100)</f>
        <v>0</v>
      </c>
      <c r="DC439" t="s">
        <v>6</v>
      </c>
      <c r="DD439" t="s">
        <v>6</v>
      </c>
      <c r="DE439" t="s">
        <v>6</v>
      </c>
      <c r="DF439" t="s">
        <v>6</v>
      </c>
      <c r="DG439" t="s">
        <v>6</v>
      </c>
      <c r="DH439" t="s">
        <v>6</v>
      </c>
      <c r="DI439" t="s">
        <v>6</v>
      </c>
      <c r="DJ439" t="s">
        <v>6</v>
      </c>
      <c r="DK439" t="s">
        <v>6</v>
      </c>
      <c r="DL439" t="s">
        <v>6</v>
      </c>
      <c r="DM439" t="s">
        <v>6</v>
      </c>
      <c r="DN439">
        <v>0</v>
      </c>
      <c r="DO439">
        <v>0</v>
      </c>
      <c r="DP439">
        <v>1</v>
      </c>
      <c r="DQ439">
        <v>1</v>
      </c>
      <c r="DU439">
        <v>1010</v>
      </c>
      <c r="DV439" t="s">
        <v>43</v>
      </c>
      <c r="DW439" t="e">
        <f>'2.Лок.смета.и.Акт'!#REF!</f>
        <v>#REF!</v>
      </c>
      <c r="DX439">
        <v>1</v>
      </c>
      <c r="DZ439" t="s">
        <v>6</v>
      </c>
      <c r="EA439" t="s">
        <v>6</v>
      </c>
      <c r="EB439" t="s">
        <v>6</v>
      </c>
      <c r="EC439" t="s">
        <v>6</v>
      </c>
      <c r="EE439">
        <v>54938783</v>
      </c>
      <c r="EF439">
        <v>22</v>
      </c>
      <c r="EG439" t="s">
        <v>45</v>
      </c>
      <c r="EH439">
        <v>0</v>
      </c>
      <c r="EI439" t="s">
        <v>6</v>
      </c>
      <c r="EJ439">
        <v>1</v>
      </c>
      <c r="EK439">
        <v>500003</v>
      </c>
      <c r="EL439" t="s">
        <v>46</v>
      </c>
      <c r="EM439" t="s">
        <v>47</v>
      </c>
      <c r="EO439" t="s">
        <v>6</v>
      </c>
      <c r="EQ439">
        <v>0</v>
      </c>
      <c r="ER439">
        <v>5664.88</v>
      </c>
      <c r="ES439">
        <v>794.88000000000011</v>
      </c>
      <c r="ET439">
        <v>0</v>
      </c>
      <c r="EU439">
        <v>0</v>
      </c>
      <c r="EV439">
        <v>0</v>
      </c>
      <c r="EW439">
        <v>0</v>
      </c>
      <c r="EX439">
        <v>0</v>
      </c>
      <c r="EZ439">
        <v>5</v>
      </c>
      <c r="FC439">
        <v>0</v>
      </c>
      <c r="FD439">
        <v>18</v>
      </c>
      <c r="FF439">
        <v>5664.88</v>
      </c>
      <c r="FQ439">
        <v>0</v>
      </c>
      <c r="FR439">
        <f t="shared" si="479"/>
        <v>0</v>
      </c>
      <c r="FS439">
        <v>0</v>
      </c>
      <c r="FX439">
        <v>0</v>
      </c>
      <c r="FY439">
        <v>0</v>
      </c>
      <c r="GA439" t="s">
        <v>505</v>
      </c>
      <c r="GD439">
        <v>1</v>
      </c>
      <c r="GF439">
        <v>333378709</v>
      </c>
      <c r="GG439">
        <v>2</v>
      </c>
      <c r="GH439">
        <v>3</v>
      </c>
      <c r="GI439">
        <v>5</v>
      </c>
      <c r="GJ439">
        <v>0</v>
      </c>
      <c r="GK439">
        <v>0</v>
      </c>
      <c r="GL439">
        <f t="shared" si="480"/>
        <v>0</v>
      </c>
      <c r="GM439">
        <f t="shared" si="481"/>
        <v>12019</v>
      </c>
      <c r="GN439">
        <f t="shared" si="482"/>
        <v>12019</v>
      </c>
      <c r="GO439">
        <f t="shared" si="483"/>
        <v>0</v>
      </c>
      <c r="GP439">
        <f t="shared" si="484"/>
        <v>0</v>
      </c>
      <c r="GR439">
        <v>1</v>
      </c>
      <c r="GS439">
        <v>1</v>
      </c>
      <c r="GT439">
        <v>0</v>
      </c>
      <c r="GU439" t="s">
        <v>6</v>
      </c>
      <c r="GV439">
        <f t="shared" si="485"/>
        <v>0</v>
      </c>
      <c r="GW439">
        <v>1</v>
      </c>
      <c r="GX439">
        <f t="shared" si="486"/>
        <v>0</v>
      </c>
      <c r="HA439">
        <v>0</v>
      </c>
      <c r="HB439">
        <v>0</v>
      </c>
      <c r="HC439">
        <f t="shared" si="487"/>
        <v>0</v>
      </c>
      <c r="HE439" t="s">
        <v>38</v>
      </c>
      <c r="HF439" t="s">
        <v>39</v>
      </c>
      <c r="HM439" t="s">
        <v>6</v>
      </c>
      <c r="HN439" t="s">
        <v>6</v>
      </c>
      <c r="HO439" t="s">
        <v>6</v>
      </c>
      <c r="HP439" t="s">
        <v>6</v>
      </c>
      <c r="HQ439" t="s">
        <v>6</v>
      </c>
      <c r="IF439">
        <v>-1</v>
      </c>
      <c r="IK439">
        <v>0</v>
      </c>
    </row>
    <row r="440" spans="1:255" x14ac:dyDescent="0.2">
      <c r="A440" s="2">
        <v>18</v>
      </c>
      <c r="B440" s="2">
        <v>1</v>
      </c>
      <c r="C440" s="2">
        <v>676</v>
      </c>
      <c r="D440" s="2"/>
      <c r="E440" s="2" t="s">
        <v>531</v>
      </c>
      <c r="F440" s="2" t="s">
        <v>532</v>
      </c>
      <c r="G440" s="2" t="s">
        <v>533</v>
      </c>
      <c r="H440" s="2" t="s">
        <v>43</v>
      </c>
      <c r="I440" s="2">
        <f>I420*J440</f>
        <v>3</v>
      </c>
      <c r="J440" s="216">
        <f>'5.Ведомость_списания'!F197</f>
        <v>1.1538461538461537</v>
      </c>
      <c r="K440" s="2">
        <v>1.1538459999999999</v>
      </c>
      <c r="L440" s="2"/>
      <c r="M440" s="2"/>
      <c r="N440" s="2"/>
      <c r="O440" s="2">
        <f t="shared" si="453"/>
        <v>511</v>
      </c>
      <c r="P440" s="2">
        <f t="shared" si="454"/>
        <v>511</v>
      </c>
      <c r="Q440" s="2">
        <f t="shared" si="455"/>
        <v>0</v>
      </c>
      <c r="R440" s="2">
        <f t="shared" si="456"/>
        <v>0</v>
      </c>
      <c r="S440" s="2">
        <f t="shared" si="457"/>
        <v>0</v>
      </c>
      <c r="T440" s="2">
        <f t="shared" si="458"/>
        <v>0</v>
      </c>
      <c r="U440" s="2">
        <f t="shared" si="459"/>
        <v>0</v>
      </c>
      <c r="V440" s="2">
        <f t="shared" si="460"/>
        <v>0</v>
      </c>
      <c r="W440" s="2">
        <f t="shared" si="461"/>
        <v>0</v>
      </c>
      <c r="X440" s="2">
        <f t="shared" si="462"/>
        <v>0</v>
      </c>
      <c r="Y440" s="2">
        <f t="shared" si="463"/>
        <v>0</v>
      </c>
      <c r="Z440" s="2"/>
      <c r="AA440" s="2">
        <v>86295183</v>
      </c>
      <c r="AB440" s="2">
        <f t="shared" si="464"/>
        <v>170.48</v>
      </c>
      <c r="AC440" s="2">
        <f t="shared" si="488"/>
        <v>170.48</v>
      </c>
      <c r="AD440" s="2">
        <f t="shared" si="489"/>
        <v>0</v>
      </c>
      <c r="AE440" s="2">
        <f t="shared" si="490"/>
        <v>0</v>
      </c>
      <c r="AF440" s="2">
        <f t="shared" si="465"/>
        <v>0</v>
      </c>
      <c r="AG440" s="2">
        <f t="shared" si="466"/>
        <v>0</v>
      </c>
      <c r="AH440" s="2">
        <f t="shared" si="467"/>
        <v>0</v>
      </c>
      <c r="AI440" s="2">
        <f t="shared" si="468"/>
        <v>0</v>
      </c>
      <c r="AJ440" s="2">
        <f t="shared" si="469"/>
        <v>0</v>
      </c>
      <c r="AK440" s="2">
        <v>170.48</v>
      </c>
      <c r="AL440" s="110">
        <f>'1.Лок.смета.и.Акт'!F817</f>
        <v>170.48</v>
      </c>
      <c r="AM440" s="2">
        <v>0</v>
      </c>
      <c r="AN440" s="2">
        <v>0</v>
      </c>
      <c r="AO440" s="2">
        <v>0</v>
      </c>
      <c r="AP440" s="2">
        <v>0</v>
      </c>
      <c r="AQ440" s="2">
        <v>0</v>
      </c>
      <c r="AR440" s="2">
        <v>0</v>
      </c>
      <c r="AS440" s="2">
        <v>0</v>
      </c>
      <c r="AT440" s="2">
        <v>0</v>
      </c>
      <c r="AU440" s="2">
        <v>0</v>
      </c>
      <c r="AV440" s="2">
        <v>1</v>
      </c>
      <c r="AW440" s="2">
        <v>1</v>
      </c>
      <c r="AX440" s="2"/>
      <c r="AY440" s="2"/>
      <c r="AZ440" s="2">
        <v>1</v>
      </c>
      <c r="BA440" s="2">
        <v>1</v>
      </c>
      <c r="BB440" s="2">
        <v>1</v>
      </c>
      <c r="BC440" s="2">
        <v>1</v>
      </c>
      <c r="BD440" s="2" t="s">
        <v>6</v>
      </c>
      <c r="BE440" s="2" t="s">
        <v>6</v>
      </c>
      <c r="BF440" s="2" t="s">
        <v>6</v>
      </c>
      <c r="BG440" s="2" t="s">
        <v>6</v>
      </c>
      <c r="BH440" s="2">
        <v>3</v>
      </c>
      <c r="BI440" s="2">
        <v>1</v>
      </c>
      <c r="BJ440" s="2" t="s">
        <v>534</v>
      </c>
      <c r="BK440" s="2"/>
      <c r="BL440" s="2"/>
      <c r="BM440" s="2">
        <v>500003</v>
      </c>
      <c r="BN440" s="2">
        <v>0</v>
      </c>
      <c r="BO440" s="2" t="s">
        <v>6</v>
      </c>
      <c r="BP440" s="2">
        <v>0</v>
      </c>
      <c r="BQ440" s="2">
        <v>22</v>
      </c>
      <c r="BR440" s="2">
        <v>0</v>
      </c>
      <c r="BS440" s="2">
        <v>1</v>
      </c>
      <c r="BT440" s="2">
        <v>1</v>
      </c>
      <c r="BU440" s="2">
        <v>1</v>
      </c>
      <c r="BV440" s="2">
        <v>1</v>
      </c>
      <c r="BW440" s="2">
        <v>1</v>
      </c>
      <c r="BX440" s="2">
        <v>1</v>
      </c>
      <c r="BY440" s="2" t="s">
        <v>6</v>
      </c>
      <c r="BZ440" s="2">
        <v>0</v>
      </c>
      <c r="CA440" s="2">
        <v>0</v>
      </c>
      <c r="CB440" s="2" t="s">
        <v>6</v>
      </c>
      <c r="CC440" s="2"/>
      <c r="CD440" s="2"/>
      <c r="CE440" s="2">
        <v>0</v>
      </c>
      <c r="CF440" s="2">
        <v>0</v>
      </c>
      <c r="CG440" s="2">
        <v>0</v>
      </c>
      <c r="CH440" s="2"/>
      <c r="CI440" s="2"/>
      <c r="CJ440" s="2"/>
      <c r="CK440" s="2"/>
      <c r="CL440" s="2"/>
      <c r="CM440" s="2">
        <v>0</v>
      </c>
      <c r="CN440" s="2" t="s">
        <v>6</v>
      </c>
      <c r="CO440" s="2">
        <v>0</v>
      </c>
      <c r="CP440" s="2">
        <f t="shared" si="470"/>
        <v>511</v>
      </c>
      <c r="CQ440" s="2">
        <f t="shared" si="471"/>
        <v>170.48</v>
      </c>
      <c r="CR440" s="2">
        <f t="shared" si="472"/>
        <v>0</v>
      </c>
      <c r="CS440" s="2">
        <f t="shared" si="473"/>
        <v>0</v>
      </c>
      <c r="CT440" s="2">
        <f t="shared" si="474"/>
        <v>0</v>
      </c>
      <c r="CU440" s="2">
        <f t="shared" si="475"/>
        <v>0</v>
      </c>
      <c r="CV440" s="2">
        <f t="shared" si="476"/>
        <v>0</v>
      </c>
      <c r="CW440" s="2">
        <f t="shared" si="477"/>
        <v>0</v>
      </c>
      <c r="CX440" s="2">
        <f t="shared" si="478"/>
        <v>0</v>
      </c>
      <c r="CY440" s="2">
        <f>(((S440+(R440*IF(0,0,1)))*AT440)/100)</f>
        <v>0</v>
      </c>
      <c r="CZ440" s="2">
        <f>(((S440+(R440*IF(0,0,1)))*AU440)/100)</f>
        <v>0</v>
      </c>
      <c r="DA440" s="2"/>
      <c r="DB440" s="2"/>
      <c r="DC440" s="2" t="s">
        <v>6</v>
      </c>
      <c r="DD440" s="2" t="s">
        <v>6</v>
      </c>
      <c r="DE440" s="2" t="s">
        <v>6</v>
      </c>
      <c r="DF440" s="2" t="s">
        <v>6</v>
      </c>
      <c r="DG440" s="2" t="s">
        <v>6</v>
      </c>
      <c r="DH440" s="2" t="s">
        <v>6</v>
      </c>
      <c r="DI440" s="2" t="s">
        <v>6</v>
      </c>
      <c r="DJ440" s="2" t="s">
        <v>6</v>
      </c>
      <c r="DK440" s="2" t="s">
        <v>6</v>
      </c>
      <c r="DL440" s="2" t="s">
        <v>6</v>
      </c>
      <c r="DM440" s="2" t="s">
        <v>6</v>
      </c>
      <c r="DN440" s="2">
        <v>0</v>
      </c>
      <c r="DO440" s="2">
        <v>0</v>
      </c>
      <c r="DP440" s="2">
        <v>1</v>
      </c>
      <c r="DQ440" s="2">
        <v>1</v>
      </c>
      <c r="DR440" s="2"/>
      <c r="DS440" s="2"/>
      <c r="DT440" s="2"/>
      <c r="DU440" s="2">
        <v>1010</v>
      </c>
      <c r="DV440" s="2" t="s">
        <v>43</v>
      </c>
      <c r="DW440" s="2" t="s">
        <v>43</v>
      </c>
      <c r="DX440" s="2">
        <v>1</v>
      </c>
      <c r="DY440" s="2"/>
      <c r="DZ440" s="2" t="s">
        <v>6</v>
      </c>
      <c r="EA440" s="2" t="s">
        <v>6</v>
      </c>
      <c r="EB440" s="2" t="s">
        <v>6</v>
      </c>
      <c r="EC440" s="2" t="s">
        <v>6</v>
      </c>
      <c r="ED440" s="2"/>
      <c r="EE440" s="2">
        <v>54938783</v>
      </c>
      <c r="EF440" s="2">
        <v>22</v>
      </c>
      <c r="EG440" s="2" t="s">
        <v>45</v>
      </c>
      <c r="EH440" s="2">
        <v>0</v>
      </c>
      <c r="EI440" s="2" t="s">
        <v>6</v>
      </c>
      <c r="EJ440" s="2">
        <v>1</v>
      </c>
      <c r="EK440" s="2">
        <v>500003</v>
      </c>
      <c r="EL440" s="2" t="s">
        <v>46</v>
      </c>
      <c r="EM440" s="2" t="s">
        <v>47</v>
      </c>
      <c r="EN440" s="2"/>
      <c r="EO440" s="2" t="s">
        <v>6</v>
      </c>
      <c r="EP440" s="2"/>
      <c r="EQ440" s="2">
        <v>0</v>
      </c>
      <c r="ER440" s="2">
        <v>170.48</v>
      </c>
      <c r="ES440" s="110">
        <f>'1.Лок.смета.и.Акт'!F817</f>
        <v>170.48</v>
      </c>
      <c r="ET440" s="2">
        <v>0</v>
      </c>
      <c r="EU440" s="2">
        <v>0</v>
      </c>
      <c r="EV440" s="2">
        <v>0</v>
      </c>
      <c r="EW440" s="2">
        <v>0</v>
      </c>
      <c r="EX440" s="2">
        <v>0</v>
      </c>
      <c r="EY440" s="2"/>
      <c r="EZ440" s="2"/>
      <c r="FA440" s="2"/>
      <c r="FB440" s="2"/>
      <c r="FC440" s="2"/>
      <c r="FD440" s="2"/>
      <c r="FE440" s="2"/>
      <c r="FF440" s="2"/>
      <c r="FG440" s="2"/>
      <c r="FH440" s="2"/>
      <c r="FI440" s="2"/>
      <c r="FJ440" s="2"/>
      <c r="FK440" s="2"/>
      <c r="FL440" s="2"/>
      <c r="FM440" s="2"/>
      <c r="FN440" s="2"/>
      <c r="FO440" s="2"/>
      <c r="FP440" s="2"/>
      <c r="FQ440" s="2">
        <v>0</v>
      </c>
      <c r="FR440" s="2">
        <f t="shared" si="479"/>
        <v>0</v>
      </c>
      <c r="FS440" s="2">
        <v>0</v>
      </c>
      <c r="FT440" s="2"/>
      <c r="FU440" s="2"/>
      <c r="FV440" s="2"/>
      <c r="FW440" s="2"/>
      <c r="FX440" s="2">
        <v>0</v>
      </c>
      <c r="FY440" s="2">
        <v>0</v>
      </c>
      <c r="FZ440" s="2"/>
      <c r="GA440" s="2" t="s">
        <v>6</v>
      </c>
      <c r="GB440" s="2"/>
      <c r="GC440" s="2"/>
      <c r="GD440" s="2">
        <v>1</v>
      </c>
      <c r="GE440" s="2"/>
      <c r="GF440" s="2">
        <v>945467651</v>
      </c>
      <c r="GG440" s="2">
        <v>2</v>
      </c>
      <c r="GH440" s="2">
        <v>1</v>
      </c>
      <c r="GI440" s="2">
        <v>-2</v>
      </c>
      <c r="GJ440" s="2">
        <v>0</v>
      </c>
      <c r="GK440" s="2">
        <v>0</v>
      </c>
      <c r="GL440" s="2">
        <f t="shared" si="480"/>
        <v>0</v>
      </c>
      <c r="GM440" s="2">
        <f t="shared" si="481"/>
        <v>511</v>
      </c>
      <c r="GN440" s="2">
        <f t="shared" si="482"/>
        <v>511</v>
      </c>
      <c r="GO440" s="2">
        <f t="shared" si="483"/>
        <v>0</v>
      </c>
      <c r="GP440" s="2">
        <f t="shared" si="484"/>
        <v>0</v>
      </c>
      <c r="GQ440" s="2"/>
      <c r="GR440" s="2">
        <v>0</v>
      </c>
      <c r="GS440" s="2">
        <v>3</v>
      </c>
      <c r="GT440" s="2">
        <v>0</v>
      </c>
      <c r="GU440" s="2" t="s">
        <v>6</v>
      </c>
      <c r="GV440" s="2">
        <f t="shared" si="485"/>
        <v>0</v>
      </c>
      <c r="GW440" s="2">
        <v>1</v>
      </c>
      <c r="GX440" s="2">
        <f t="shared" si="486"/>
        <v>0</v>
      </c>
      <c r="GY440" s="2"/>
      <c r="GZ440" s="2"/>
      <c r="HA440" s="2">
        <v>0</v>
      </c>
      <c r="HB440" s="2">
        <v>0</v>
      </c>
      <c r="HC440" s="2">
        <f t="shared" si="487"/>
        <v>0</v>
      </c>
      <c r="HD440" s="2"/>
      <c r="HE440" s="2" t="s">
        <v>6</v>
      </c>
      <c r="HF440" s="2" t="s">
        <v>6</v>
      </c>
      <c r="HG440" s="2"/>
      <c r="HH440" s="2"/>
      <c r="HI440" s="2"/>
      <c r="HJ440" s="2"/>
      <c r="HK440" s="2"/>
      <c r="HL440" s="2"/>
      <c r="HM440" s="2" t="s">
        <v>6</v>
      </c>
      <c r="HN440" s="2" t="s">
        <v>6</v>
      </c>
      <c r="HO440" s="2" t="s">
        <v>6</v>
      </c>
      <c r="HP440" s="2" t="s">
        <v>6</v>
      </c>
      <c r="HQ440" s="2" t="s">
        <v>6</v>
      </c>
      <c r="HR440" s="2"/>
      <c r="HS440" s="2"/>
      <c r="HT440" s="2"/>
      <c r="HU440" s="2"/>
      <c r="HV440" s="2"/>
      <c r="HW440" s="2"/>
      <c r="HX440" s="2"/>
      <c r="HY440" s="2"/>
      <c r="HZ440" s="2"/>
      <c r="IA440" s="2"/>
      <c r="IB440" s="2"/>
      <c r="IC440" s="2"/>
      <c r="ID440" s="2"/>
      <c r="IE440" s="2"/>
      <c r="IF440" s="2">
        <v>-1</v>
      </c>
      <c r="IG440" s="2"/>
      <c r="IH440" s="2"/>
      <c r="II440" s="2"/>
      <c r="IJ440" s="2"/>
      <c r="IK440" s="2">
        <v>0</v>
      </c>
      <c r="IL440" s="2"/>
      <c r="IM440" s="2"/>
      <c r="IN440" s="2"/>
      <c r="IO440" s="2"/>
      <c r="IP440" s="2"/>
      <c r="IQ440" s="2"/>
      <c r="IR440" s="2"/>
      <c r="IS440" s="2"/>
      <c r="IT440" s="2"/>
      <c r="IU440" s="2"/>
    </row>
    <row r="441" spans="1:255" x14ac:dyDescent="0.2">
      <c r="A441">
        <v>18</v>
      </c>
      <c r="B441">
        <v>1</v>
      </c>
      <c r="C441">
        <v>693</v>
      </c>
      <c r="E441" t="s">
        <v>531</v>
      </c>
      <c r="F441" t="e">
        <f>'2.Лок.смета.и.Акт'!#REF!</f>
        <v>#REF!</v>
      </c>
      <c r="G441" t="s">
        <v>533</v>
      </c>
      <c r="H441" t="s">
        <v>43</v>
      </c>
      <c r="I441">
        <f>I421*J441</f>
        <v>3</v>
      </c>
      <c r="J441">
        <v>1.1538461538461537</v>
      </c>
      <c r="K441">
        <v>1.1538459999999999</v>
      </c>
      <c r="O441">
        <f t="shared" si="453"/>
        <v>4433</v>
      </c>
      <c r="P441">
        <f t="shared" si="454"/>
        <v>4433</v>
      </c>
      <c r="Q441">
        <f t="shared" si="455"/>
        <v>0</v>
      </c>
      <c r="R441">
        <f t="shared" si="456"/>
        <v>0</v>
      </c>
      <c r="S441">
        <f t="shared" si="457"/>
        <v>0</v>
      </c>
      <c r="T441">
        <f t="shared" si="458"/>
        <v>0</v>
      </c>
      <c r="U441">
        <f t="shared" si="459"/>
        <v>0</v>
      </c>
      <c r="V441">
        <f t="shared" si="460"/>
        <v>0</v>
      </c>
      <c r="W441">
        <f t="shared" si="461"/>
        <v>0</v>
      </c>
      <c r="X441">
        <f t="shared" si="462"/>
        <v>0</v>
      </c>
      <c r="Y441">
        <f t="shared" si="463"/>
        <v>0</v>
      </c>
      <c r="AA441">
        <v>86295184</v>
      </c>
      <c r="AB441">
        <f t="shared" si="464"/>
        <v>195.48</v>
      </c>
      <c r="AC441">
        <f t="shared" si="488"/>
        <v>195.48</v>
      </c>
      <c r="AD441">
        <f t="shared" si="489"/>
        <v>0</v>
      </c>
      <c r="AE441">
        <f t="shared" si="490"/>
        <v>0</v>
      </c>
      <c r="AF441">
        <f t="shared" si="465"/>
        <v>0</v>
      </c>
      <c r="AG441">
        <f t="shared" si="466"/>
        <v>0</v>
      </c>
      <c r="AH441">
        <f t="shared" si="467"/>
        <v>0</v>
      </c>
      <c r="AI441">
        <f t="shared" si="468"/>
        <v>0</v>
      </c>
      <c r="AJ441">
        <f t="shared" si="469"/>
        <v>0</v>
      </c>
      <c r="AK441">
        <v>195.48000000000002</v>
      </c>
      <c r="AL441">
        <v>195.48000000000002</v>
      </c>
      <c r="AM441">
        <v>0</v>
      </c>
      <c r="AN441">
        <v>0</v>
      </c>
      <c r="AO441">
        <v>0</v>
      </c>
      <c r="AP441">
        <v>0</v>
      </c>
      <c r="AQ441">
        <v>0</v>
      </c>
      <c r="AR441">
        <v>0</v>
      </c>
      <c r="AS441">
        <v>0</v>
      </c>
      <c r="AT441">
        <v>0</v>
      </c>
      <c r="AU441">
        <v>0</v>
      </c>
      <c r="AV441">
        <v>1</v>
      </c>
      <c r="AW441">
        <v>1</v>
      </c>
      <c r="AZ441">
        <v>1</v>
      </c>
      <c r="BA441">
        <v>1</v>
      </c>
      <c r="BB441">
        <v>1</v>
      </c>
      <c r="BC441">
        <v>7.56</v>
      </c>
      <c r="BD441" t="s">
        <v>6</v>
      </c>
      <c r="BE441" t="s">
        <v>6</v>
      </c>
      <c r="BF441" t="s">
        <v>6</v>
      </c>
      <c r="BG441" t="s">
        <v>6</v>
      </c>
      <c r="BH441">
        <v>3</v>
      </c>
      <c r="BI441">
        <v>1</v>
      </c>
      <c r="BJ441" t="s">
        <v>534</v>
      </c>
      <c r="BM441">
        <v>500003</v>
      </c>
      <c r="BN441">
        <v>0</v>
      </c>
      <c r="BO441" t="s">
        <v>6</v>
      </c>
      <c r="BP441">
        <v>0</v>
      </c>
      <c r="BQ441">
        <v>22</v>
      </c>
      <c r="BR441">
        <v>0</v>
      </c>
      <c r="BS441">
        <v>1</v>
      </c>
      <c r="BT441">
        <v>1</v>
      </c>
      <c r="BU441">
        <v>1</v>
      </c>
      <c r="BV441">
        <v>1</v>
      </c>
      <c r="BW441">
        <v>1</v>
      </c>
      <c r="BX441">
        <v>1</v>
      </c>
      <c r="BY441" t="s">
        <v>6</v>
      </c>
      <c r="BZ441">
        <v>0</v>
      </c>
      <c r="CA441">
        <v>0</v>
      </c>
      <c r="CB441" t="s">
        <v>6</v>
      </c>
      <c r="CE441">
        <v>0</v>
      </c>
      <c r="CF441">
        <v>0</v>
      </c>
      <c r="CG441">
        <v>0</v>
      </c>
      <c r="CM441">
        <v>0</v>
      </c>
      <c r="CN441" t="s">
        <v>6</v>
      </c>
      <c r="CO441">
        <v>0</v>
      </c>
      <c r="CP441">
        <f t="shared" si="470"/>
        <v>4433</v>
      </c>
      <c r="CQ441">
        <f t="shared" si="471"/>
        <v>1477.8287999999998</v>
      </c>
      <c r="CR441">
        <f t="shared" si="472"/>
        <v>0</v>
      </c>
      <c r="CS441">
        <f t="shared" si="473"/>
        <v>0</v>
      </c>
      <c r="CT441">
        <f t="shared" si="474"/>
        <v>0</v>
      </c>
      <c r="CU441">
        <f t="shared" si="475"/>
        <v>0</v>
      </c>
      <c r="CV441">
        <f t="shared" si="476"/>
        <v>0</v>
      </c>
      <c r="CW441">
        <f t="shared" si="477"/>
        <v>0</v>
      </c>
      <c r="CX441">
        <f t="shared" si="478"/>
        <v>0</v>
      </c>
      <c r="CY441">
        <f>(S441+R441)*(BZ441/100)</f>
        <v>0</v>
      </c>
      <c r="CZ441">
        <f>(S441+R441)*(CA441/100)</f>
        <v>0</v>
      </c>
      <c r="DC441" t="s">
        <v>6</v>
      </c>
      <c r="DD441" t="s">
        <v>6</v>
      </c>
      <c r="DE441" t="s">
        <v>6</v>
      </c>
      <c r="DF441" t="s">
        <v>6</v>
      </c>
      <c r="DG441" t="s">
        <v>6</v>
      </c>
      <c r="DH441" t="s">
        <v>6</v>
      </c>
      <c r="DI441" t="s">
        <v>6</v>
      </c>
      <c r="DJ441" t="s">
        <v>6</v>
      </c>
      <c r="DK441" t="s">
        <v>6</v>
      </c>
      <c r="DL441" t="s">
        <v>6</v>
      </c>
      <c r="DM441" t="s">
        <v>6</v>
      </c>
      <c r="DN441">
        <v>0</v>
      </c>
      <c r="DO441">
        <v>0</v>
      </c>
      <c r="DP441">
        <v>1</v>
      </c>
      <c r="DQ441">
        <v>1</v>
      </c>
      <c r="DU441">
        <v>1010</v>
      </c>
      <c r="DV441" t="s">
        <v>43</v>
      </c>
      <c r="DW441" t="e">
        <f>'2.Лок.смета.и.Акт'!#REF!</f>
        <v>#REF!</v>
      </c>
      <c r="DX441">
        <v>1</v>
      </c>
      <c r="DZ441" t="s">
        <v>6</v>
      </c>
      <c r="EA441" t="s">
        <v>6</v>
      </c>
      <c r="EB441" t="s">
        <v>6</v>
      </c>
      <c r="EC441" t="s">
        <v>6</v>
      </c>
      <c r="EE441">
        <v>54938783</v>
      </c>
      <c r="EF441">
        <v>22</v>
      </c>
      <c r="EG441" t="s">
        <v>45</v>
      </c>
      <c r="EH441">
        <v>0</v>
      </c>
      <c r="EI441" t="s">
        <v>6</v>
      </c>
      <c r="EJ441">
        <v>1</v>
      </c>
      <c r="EK441">
        <v>500003</v>
      </c>
      <c r="EL441" t="s">
        <v>46</v>
      </c>
      <c r="EM441" t="s">
        <v>47</v>
      </c>
      <c r="EO441" t="s">
        <v>6</v>
      </c>
      <c r="EQ441">
        <v>0</v>
      </c>
      <c r="ER441">
        <v>1393.19</v>
      </c>
      <c r="ES441">
        <v>195.48000000000002</v>
      </c>
      <c r="ET441">
        <v>0</v>
      </c>
      <c r="EU441">
        <v>0</v>
      </c>
      <c r="EV441">
        <v>0</v>
      </c>
      <c r="EW441">
        <v>0</v>
      </c>
      <c r="EX441">
        <v>0</v>
      </c>
      <c r="EZ441">
        <v>5</v>
      </c>
      <c r="FC441">
        <v>0</v>
      </c>
      <c r="FD441">
        <v>18</v>
      </c>
      <c r="FF441">
        <v>1393.19</v>
      </c>
      <c r="FQ441">
        <v>0</v>
      </c>
      <c r="FR441">
        <f t="shared" si="479"/>
        <v>0</v>
      </c>
      <c r="FS441">
        <v>0</v>
      </c>
      <c r="FX441">
        <v>0</v>
      </c>
      <c r="FY441">
        <v>0</v>
      </c>
      <c r="GA441" t="s">
        <v>535</v>
      </c>
      <c r="GD441">
        <v>1</v>
      </c>
      <c r="GF441">
        <v>945467651</v>
      </c>
      <c r="GG441">
        <v>2</v>
      </c>
      <c r="GH441">
        <v>3</v>
      </c>
      <c r="GI441">
        <v>5</v>
      </c>
      <c r="GJ441">
        <v>0</v>
      </c>
      <c r="GK441">
        <v>0</v>
      </c>
      <c r="GL441">
        <f t="shared" si="480"/>
        <v>0</v>
      </c>
      <c r="GM441">
        <f t="shared" si="481"/>
        <v>4433</v>
      </c>
      <c r="GN441">
        <f t="shared" si="482"/>
        <v>4433</v>
      </c>
      <c r="GO441">
        <f t="shared" si="483"/>
        <v>0</v>
      </c>
      <c r="GP441">
        <f t="shared" si="484"/>
        <v>0</v>
      </c>
      <c r="GR441">
        <v>1</v>
      </c>
      <c r="GS441">
        <v>1</v>
      </c>
      <c r="GT441">
        <v>0</v>
      </c>
      <c r="GU441" t="s">
        <v>6</v>
      </c>
      <c r="GV441">
        <f t="shared" si="485"/>
        <v>0</v>
      </c>
      <c r="GW441">
        <v>1</v>
      </c>
      <c r="GX441">
        <f t="shared" si="486"/>
        <v>0</v>
      </c>
      <c r="HA441">
        <v>0</v>
      </c>
      <c r="HB441">
        <v>0</v>
      </c>
      <c r="HC441">
        <f t="shared" si="487"/>
        <v>0</v>
      </c>
      <c r="HE441" t="s">
        <v>38</v>
      </c>
      <c r="HF441" t="s">
        <v>39</v>
      </c>
      <c r="HM441" t="s">
        <v>6</v>
      </c>
      <c r="HN441" t="s">
        <v>6</v>
      </c>
      <c r="HO441" t="s">
        <v>6</v>
      </c>
      <c r="HP441" t="s">
        <v>6</v>
      </c>
      <c r="HQ441" t="s">
        <v>6</v>
      </c>
      <c r="IF441">
        <v>-1</v>
      </c>
      <c r="IK441">
        <v>0</v>
      </c>
    </row>
    <row r="442" spans="1:255" x14ac:dyDescent="0.2">
      <c r="A442" s="2">
        <v>18</v>
      </c>
      <c r="B442" s="2">
        <v>1</v>
      </c>
      <c r="C442" s="2">
        <v>677</v>
      </c>
      <c r="D442" s="2"/>
      <c r="E442" s="2" t="s">
        <v>536</v>
      </c>
      <c r="F442" s="2" t="s">
        <v>537</v>
      </c>
      <c r="G442" s="2" t="s">
        <v>538</v>
      </c>
      <c r="H442" s="2" t="s">
        <v>43</v>
      </c>
      <c r="I442" s="2">
        <f>I420*J442</f>
        <v>4</v>
      </c>
      <c r="J442" s="216">
        <f>'5.Ведомость_списания'!F198</f>
        <v>1.5384615384615383</v>
      </c>
      <c r="K442" s="2">
        <v>1.5384614999999999</v>
      </c>
      <c r="L442" s="2"/>
      <c r="M442" s="2"/>
      <c r="N442" s="2"/>
      <c r="O442" s="2">
        <f t="shared" si="453"/>
        <v>682</v>
      </c>
      <c r="P442" s="2">
        <f t="shared" si="454"/>
        <v>682</v>
      </c>
      <c r="Q442" s="2">
        <f t="shared" si="455"/>
        <v>0</v>
      </c>
      <c r="R442" s="2">
        <f t="shared" si="456"/>
        <v>0</v>
      </c>
      <c r="S442" s="2">
        <f t="shared" si="457"/>
        <v>0</v>
      </c>
      <c r="T442" s="2">
        <f t="shared" si="458"/>
        <v>0</v>
      </c>
      <c r="U442" s="2">
        <f t="shared" si="459"/>
        <v>0</v>
      </c>
      <c r="V442" s="2">
        <f t="shared" si="460"/>
        <v>0</v>
      </c>
      <c r="W442" s="2">
        <f t="shared" si="461"/>
        <v>0</v>
      </c>
      <c r="X442" s="2">
        <f t="shared" si="462"/>
        <v>0</v>
      </c>
      <c r="Y442" s="2">
        <f t="shared" si="463"/>
        <v>0</v>
      </c>
      <c r="Z442" s="2"/>
      <c r="AA442" s="2">
        <v>86295183</v>
      </c>
      <c r="AB442" s="2">
        <f t="shared" si="464"/>
        <v>170.48</v>
      </c>
      <c r="AC442" s="2">
        <f t="shared" si="488"/>
        <v>170.48</v>
      </c>
      <c r="AD442" s="2">
        <f t="shared" si="489"/>
        <v>0</v>
      </c>
      <c r="AE442" s="2">
        <f t="shared" si="490"/>
        <v>0</v>
      </c>
      <c r="AF442" s="2">
        <f t="shared" si="465"/>
        <v>0</v>
      </c>
      <c r="AG442" s="2">
        <f t="shared" si="466"/>
        <v>0</v>
      </c>
      <c r="AH442" s="2">
        <f t="shared" si="467"/>
        <v>0</v>
      </c>
      <c r="AI442" s="2">
        <f t="shared" si="468"/>
        <v>0</v>
      </c>
      <c r="AJ442" s="2">
        <f t="shared" si="469"/>
        <v>0</v>
      </c>
      <c r="AK442" s="2">
        <v>170.48</v>
      </c>
      <c r="AL442" s="110">
        <f>'1.Лок.смета.и.Акт'!F819</f>
        <v>170.48</v>
      </c>
      <c r="AM442" s="2">
        <v>0</v>
      </c>
      <c r="AN442" s="2">
        <v>0</v>
      </c>
      <c r="AO442" s="2">
        <v>0</v>
      </c>
      <c r="AP442" s="2">
        <v>0</v>
      </c>
      <c r="AQ442" s="2">
        <v>0</v>
      </c>
      <c r="AR442" s="2">
        <v>0</v>
      </c>
      <c r="AS442" s="2">
        <v>0</v>
      </c>
      <c r="AT442" s="2">
        <v>0</v>
      </c>
      <c r="AU442" s="2">
        <v>0</v>
      </c>
      <c r="AV442" s="2">
        <v>1</v>
      </c>
      <c r="AW442" s="2">
        <v>1</v>
      </c>
      <c r="AX442" s="2"/>
      <c r="AY442" s="2"/>
      <c r="AZ442" s="2">
        <v>1</v>
      </c>
      <c r="BA442" s="2">
        <v>1</v>
      </c>
      <c r="BB442" s="2">
        <v>1</v>
      </c>
      <c r="BC442" s="2">
        <v>1</v>
      </c>
      <c r="BD442" s="2" t="s">
        <v>6</v>
      </c>
      <c r="BE442" s="2" t="s">
        <v>6</v>
      </c>
      <c r="BF442" s="2" t="s">
        <v>6</v>
      </c>
      <c r="BG442" s="2" t="s">
        <v>6</v>
      </c>
      <c r="BH442" s="2">
        <v>3</v>
      </c>
      <c r="BI442" s="2">
        <v>1</v>
      </c>
      <c r="BJ442" s="2" t="s">
        <v>539</v>
      </c>
      <c r="BK442" s="2"/>
      <c r="BL442" s="2"/>
      <c r="BM442" s="2">
        <v>500003</v>
      </c>
      <c r="BN442" s="2">
        <v>0</v>
      </c>
      <c r="BO442" s="2" t="s">
        <v>6</v>
      </c>
      <c r="BP442" s="2">
        <v>0</v>
      </c>
      <c r="BQ442" s="2">
        <v>22</v>
      </c>
      <c r="BR442" s="2">
        <v>0</v>
      </c>
      <c r="BS442" s="2">
        <v>1</v>
      </c>
      <c r="BT442" s="2">
        <v>1</v>
      </c>
      <c r="BU442" s="2">
        <v>1</v>
      </c>
      <c r="BV442" s="2">
        <v>1</v>
      </c>
      <c r="BW442" s="2">
        <v>1</v>
      </c>
      <c r="BX442" s="2">
        <v>1</v>
      </c>
      <c r="BY442" s="2" t="s">
        <v>6</v>
      </c>
      <c r="BZ442" s="2">
        <v>0</v>
      </c>
      <c r="CA442" s="2">
        <v>0</v>
      </c>
      <c r="CB442" s="2" t="s">
        <v>6</v>
      </c>
      <c r="CC442" s="2"/>
      <c r="CD442" s="2"/>
      <c r="CE442" s="2">
        <v>0</v>
      </c>
      <c r="CF442" s="2">
        <v>0</v>
      </c>
      <c r="CG442" s="2">
        <v>0</v>
      </c>
      <c r="CH442" s="2"/>
      <c r="CI442" s="2"/>
      <c r="CJ442" s="2"/>
      <c r="CK442" s="2"/>
      <c r="CL442" s="2"/>
      <c r="CM442" s="2">
        <v>0</v>
      </c>
      <c r="CN442" s="2" t="s">
        <v>6</v>
      </c>
      <c r="CO442" s="2">
        <v>0</v>
      </c>
      <c r="CP442" s="2">
        <f t="shared" si="470"/>
        <v>682</v>
      </c>
      <c r="CQ442" s="2">
        <f t="shared" si="471"/>
        <v>170.48</v>
      </c>
      <c r="CR442" s="2">
        <f t="shared" si="472"/>
        <v>0</v>
      </c>
      <c r="CS442" s="2">
        <f t="shared" si="473"/>
        <v>0</v>
      </c>
      <c r="CT442" s="2">
        <f t="shared" si="474"/>
        <v>0</v>
      </c>
      <c r="CU442" s="2">
        <f t="shared" si="475"/>
        <v>0</v>
      </c>
      <c r="CV442" s="2">
        <f t="shared" si="476"/>
        <v>0</v>
      </c>
      <c r="CW442" s="2">
        <f t="shared" si="477"/>
        <v>0</v>
      </c>
      <c r="CX442" s="2">
        <f t="shared" si="478"/>
        <v>0</v>
      </c>
      <c r="CY442" s="2">
        <f>(((S442+(R442*IF(0,0,1)))*AT442)/100)</f>
        <v>0</v>
      </c>
      <c r="CZ442" s="2">
        <f>(((S442+(R442*IF(0,0,1)))*AU442)/100)</f>
        <v>0</v>
      </c>
      <c r="DA442" s="2"/>
      <c r="DB442" s="2"/>
      <c r="DC442" s="2" t="s">
        <v>6</v>
      </c>
      <c r="DD442" s="2" t="s">
        <v>6</v>
      </c>
      <c r="DE442" s="2" t="s">
        <v>6</v>
      </c>
      <c r="DF442" s="2" t="s">
        <v>6</v>
      </c>
      <c r="DG442" s="2" t="s">
        <v>6</v>
      </c>
      <c r="DH442" s="2" t="s">
        <v>6</v>
      </c>
      <c r="DI442" s="2" t="s">
        <v>6</v>
      </c>
      <c r="DJ442" s="2" t="s">
        <v>6</v>
      </c>
      <c r="DK442" s="2" t="s">
        <v>6</v>
      </c>
      <c r="DL442" s="2" t="s">
        <v>6</v>
      </c>
      <c r="DM442" s="2" t="s">
        <v>6</v>
      </c>
      <c r="DN442" s="2">
        <v>0</v>
      </c>
      <c r="DO442" s="2">
        <v>0</v>
      </c>
      <c r="DP442" s="2">
        <v>1</v>
      </c>
      <c r="DQ442" s="2">
        <v>1</v>
      </c>
      <c r="DR442" s="2"/>
      <c r="DS442" s="2"/>
      <c r="DT442" s="2"/>
      <c r="DU442" s="2">
        <v>1010</v>
      </c>
      <c r="DV442" s="2" t="s">
        <v>43</v>
      </c>
      <c r="DW442" s="2" t="s">
        <v>43</v>
      </c>
      <c r="DX442" s="2">
        <v>1</v>
      </c>
      <c r="DY442" s="2"/>
      <c r="DZ442" s="2" t="s">
        <v>6</v>
      </c>
      <c r="EA442" s="2" t="s">
        <v>6</v>
      </c>
      <c r="EB442" s="2" t="s">
        <v>6</v>
      </c>
      <c r="EC442" s="2" t="s">
        <v>6</v>
      </c>
      <c r="ED442" s="2"/>
      <c r="EE442" s="2">
        <v>54938783</v>
      </c>
      <c r="EF442" s="2">
        <v>22</v>
      </c>
      <c r="EG442" s="2" t="s">
        <v>45</v>
      </c>
      <c r="EH442" s="2">
        <v>0</v>
      </c>
      <c r="EI442" s="2" t="s">
        <v>6</v>
      </c>
      <c r="EJ442" s="2">
        <v>1</v>
      </c>
      <c r="EK442" s="2">
        <v>500003</v>
      </c>
      <c r="EL442" s="2" t="s">
        <v>46</v>
      </c>
      <c r="EM442" s="2" t="s">
        <v>47</v>
      </c>
      <c r="EN442" s="2"/>
      <c r="EO442" s="2" t="s">
        <v>6</v>
      </c>
      <c r="EP442" s="2"/>
      <c r="EQ442" s="2">
        <v>0</v>
      </c>
      <c r="ER442" s="2">
        <v>170.48</v>
      </c>
      <c r="ES442" s="110">
        <f>'1.Лок.смета.и.Акт'!F819</f>
        <v>170.48</v>
      </c>
      <c r="ET442" s="2">
        <v>0</v>
      </c>
      <c r="EU442" s="2">
        <v>0</v>
      </c>
      <c r="EV442" s="2">
        <v>0</v>
      </c>
      <c r="EW442" s="2">
        <v>0</v>
      </c>
      <c r="EX442" s="2">
        <v>0</v>
      </c>
      <c r="EY442" s="2"/>
      <c r="EZ442" s="2"/>
      <c r="FA442" s="2"/>
      <c r="FB442" s="2"/>
      <c r="FC442" s="2"/>
      <c r="FD442" s="2"/>
      <c r="FE442" s="2"/>
      <c r="FF442" s="2"/>
      <c r="FG442" s="2"/>
      <c r="FH442" s="2"/>
      <c r="FI442" s="2"/>
      <c r="FJ442" s="2"/>
      <c r="FK442" s="2"/>
      <c r="FL442" s="2"/>
      <c r="FM442" s="2"/>
      <c r="FN442" s="2"/>
      <c r="FO442" s="2"/>
      <c r="FP442" s="2"/>
      <c r="FQ442" s="2">
        <v>0</v>
      </c>
      <c r="FR442" s="2">
        <f t="shared" si="479"/>
        <v>0</v>
      </c>
      <c r="FS442" s="2">
        <v>0</v>
      </c>
      <c r="FT442" s="2"/>
      <c r="FU442" s="2"/>
      <c r="FV442" s="2"/>
      <c r="FW442" s="2"/>
      <c r="FX442" s="2">
        <v>0</v>
      </c>
      <c r="FY442" s="2">
        <v>0</v>
      </c>
      <c r="FZ442" s="2"/>
      <c r="GA442" s="2" t="s">
        <v>6</v>
      </c>
      <c r="GB442" s="2"/>
      <c r="GC442" s="2"/>
      <c r="GD442" s="2">
        <v>1</v>
      </c>
      <c r="GE442" s="2"/>
      <c r="GF442" s="2">
        <v>-331038233</v>
      </c>
      <c r="GG442" s="2">
        <v>2</v>
      </c>
      <c r="GH442" s="2">
        <v>1</v>
      </c>
      <c r="GI442" s="2">
        <v>-2</v>
      </c>
      <c r="GJ442" s="2">
        <v>0</v>
      </c>
      <c r="GK442" s="2">
        <v>0</v>
      </c>
      <c r="GL442" s="2">
        <f t="shared" si="480"/>
        <v>0</v>
      </c>
      <c r="GM442" s="2">
        <f t="shared" si="481"/>
        <v>682</v>
      </c>
      <c r="GN442" s="2">
        <f t="shared" si="482"/>
        <v>682</v>
      </c>
      <c r="GO442" s="2">
        <f t="shared" si="483"/>
        <v>0</v>
      </c>
      <c r="GP442" s="2">
        <f t="shared" si="484"/>
        <v>0</v>
      </c>
      <c r="GQ442" s="2"/>
      <c r="GR442" s="2">
        <v>0</v>
      </c>
      <c r="GS442" s="2">
        <v>3</v>
      </c>
      <c r="GT442" s="2">
        <v>0</v>
      </c>
      <c r="GU442" s="2" t="s">
        <v>6</v>
      </c>
      <c r="GV442" s="2">
        <f t="shared" si="485"/>
        <v>0</v>
      </c>
      <c r="GW442" s="2">
        <v>1</v>
      </c>
      <c r="GX442" s="2">
        <f t="shared" si="486"/>
        <v>0</v>
      </c>
      <c r="GY442" s="2"/>
      <c r="GZ442" s="2"/>
      <c r="HA442" s="2">
        <v>0</v>
      </c>
      <c r="HB442" s="2">
        <v>0</v>
      </c>
      <c r="HC442" s="2">
        <f t="shared" si="487"/>
        <v>0</v>
      </c>
      <c r="HD442" s="2"/>
      <c r="HE442" s="2" t="s">
        <v>6</v>
      </c>
      <c r="HF442" s="2" t="s">
        <v>6</v>
      </c>
      <c r="HG442" s="2"/>
      <c r="HH442" s="2"/>
      <c r="HI442" s="2"/>
      <c r="HJ442" s="2"/>
      <c r="HK442" s="2"/>
      <c r="HL442" s="2"/>
      <c r="HM442" s="2" t="s">
        <v>6</v>
      </c>
      <c r="HN442" s="2" t="s">
        <v>6</v>
      </c>
      <c r="HO442" s="2" t="s">
        <v>6</v>
      </c>
      <c r="HP442" s="2" t="s">
        <v>6</v>
      </c>
      <c r="HQ442" s="2" t="s">
        <v>6</v>
      </c>
      <c r="HR442" s="2"/>
      <c r="HS442" s="2"/>
      <c r="HT442" s="2"/>
      <c r="HU442" s="2"/>
      <c r="HV442" s="2"/>
      <c r="HW442" s="2"/>
      <c r="HX442" s="2"/>
      <c r="HY442" s="2"/>
      <c r="HZ442" s="2"/>
      <c r="IA442" s="2"/>
      <c r="IB442" s="2"/>
      <c r="IC442" s="2"/>
      <c r="ID442" s="2"/>
      <c r="IE442" s="2"/>
      <c r="IF442" s="2">
        <v>-1</v>
      </c>
      <c r="IG442" s="2"/>
      <c r="IH442" s="2"/>
      <c r="II442" s="2"/>
      <c r="IJ442" s="2"/>
      <c r="IK442" s="2">
        <v>0</v>
      </c>
      <c r="IL442" s="2"/>
      <c r="IM442" s="2"/>
      <c r="IN442" s="2"/>
      <c r="IO442" s="2"/>
      <c r="IP442" s="2"/>
      <c r="IQ442" s="2"/>
      <c r="IR442" s="2"/>
      <c r="IS442" s="2"/>
      <c r="IT442" s="2"/>
      <c r="IU442" s="2"/>
    </row>
    <row r="443" spans="1:255" x14ac:dyDescent="0.2">
      <c r="A443">
        <v>18</v>
      </c>
      <c r="B443">
        <v>1</v>
      </c>
      <c r="C443">
        <v>694</v>
      </c>
      <c r="E443" t="s">
        <v>536</v>
      </c>
      <c r="F443" t="e">
        <f>'2.Лок.смета.и.Акт'!#REF!</f>
        <v>#REF!</v>
      </c>
      <c r="G443" t="s">
        <v>538</v>
      </c>
      <c r="H443" t="s">
        <v>43</v>
      </c>
      <c r="I443">
        <f>I421*J443</f>
        <v>4</v>
      </c>
      <c r="J443">
        <v>1.5384615384615383</v>
      </c>
      <c r="K443">
        <v>1.5384614999999999</v>
      </c>
      <c r="O443">
        <f t="shared" si="453"/>
        <v>5911</v>
      </c>
      <c r="P443">
        <f t="shared" si="454"/>
        <v>5911</v>
      </c>
      <c r="Q443">
        <f t="shared" si="455"/>
        <v>0</v>
      </c>
      <c r="R443">
        <f t="shared" si="456"/>
        <v>0</v>
      </c>
      <c r="S443">
        <f t="shared" si="457"/>
        <v>0</v>
      </c>
      <c r="T443">
        <f t="shared" si="458"/>
        <v>0</v>
      </c>
      <c r="U443">
        <f t="shared" si="459"/>
        <v>0</v>
      </c>
      <c r="V443">
        <f t="shared" si="460"/>
        <v>0</v>
      </c>
      <c r="W443">
        <f t="shared" si="461"/>
        <v>0</v>
      </c>
      <c r="X443">
        <f t="shared" si="462"/>
        <v>0</v>
      </c>
      <c r="Y443">
        <f t="shared" si="463"/>
        <v>0</v>
      </c>
      <c r="AA443">
        <v>86295184</v>
      </c>
      <c r="AB443">
        <f t="shared" si="464"/>
        <v>195.48</v>
      </c>
      <c r="AC443">
        <f t="shared" si="488"/>
        <v>195.48</v>
      </c>
      <c r="AD443">
        <f t="shared" si="489"/>
        <v>0</v>
      </c>
      <c r="AE443">
        <f t="shared" si="490"/>
        <v>0</v>
      </c>
      <c r="AF443">
        <f t="shared" si="465"/>
        <v>0</v>
      </c>
      <c r="AG443">
        <f t="shared" si="466"/>
        <v>0</v>
      </c>
      <c r="AH443">
        <f t="shared" si="467"/>
        <v>0</v>
      </c>
      <c r="AI443">
        <f t="shared" si="468"/>
        <v>0</v>
      </c>
      <c r="AJ443">
        <f t="shared" si="469"/>
        <v>0</v>
      </c>
      <c r="AK443">
        <v>195.48000000000002</v>
      </c>
      <c r="AL443">
        <v>195.48000000000002</v>
      </c>
      <c r="AM443">
        <v>0</v>
      </c>
      <c r="AN443">
        <v>0</v>
      </c>
      <c r="AO443">
        <v>0</v>
      </c>
      <c r="AP443">
        <v>0</v>
      </c>
      <c r="AQ443">
        <v>0</v>
      </c>
      <c r="AR443">
        <v>0</v>
      </c>
      <c r="AS443">
        <v>0</v>
      </c>
      <c r="AT443">
        <v>0</v>
      </c>
      <c r="AU443">
        <v>0</v>
      </c>
      <c r="AV443">
        <v>1</v>
      </c>
      <c r="AW443">
        <v>1</v>
      </c>
      <c r="AZ443">
        <v>1</v>
      </c>
      <c r="BA443">
        <v>1</v>
      </c>
      <c r="BB443">
        <v>1</v>
      </c>
      <c r="BC443">
        <v>7.56</v>
      </c>
      <c r="BD443" t="s">
        <v>6</v>
      </c>
      <c r="BE443" t="s">
        <v>6</v>
      </c>
      <c r="BF443" t="s">
        <v>6</v>
      </c>
      <c r="BG443" t="s">
        <v>6</v>
      </c>
      <c r="BH443">
        <v>3</v>
      </c>
      <c r="BI443">
        <v>1</v>
      </c>
      <c r="BJ443" t="s">
        <v>539</v>
      </c>
      <c r="BM443">
        <v>500003</v>
      </c>
      <c r="BN443">
        <v>0</v>
      </c>
      <c r="BO443" t="s">
        <v>6</v>
      </c>
      <c r="BP443">
        <v>0</v>
      </c>
      <c r="BQ443">
        <v>22</v>
      </c>
      <c r="BR443">
        <v>0</v>
      </c>
      <c r="BS443">
        <v>1</v>
      </c>
      <c r="BT443">
        <v>1</v>
      </c>
      <c r="BU443">
        <v>1</v>
      </c>
      <c r="BV443">
        <v>1</v>
      </c>
      <c r="BW443">
        <v>1</v>
      </c>
      <c r="BX443">
        <v>1</v>
      </c>
      <c r="BY443" t="s">
        <v>6</v>
      </c>
      <c r="BZ443">
        <v>0</v>
      </c>
      <c r="CA443">
        <v>0</v>
      </c>
      <c r="CB443" t="s">
        <v>6</v>
      </c>
      <c r="CE443">
        <v>0</v>
      </c>
      <c r="CF443">
        <v>0</v>
      </c>
      <c r="CG443">
        <v>0</v>
      </c>
      <c r="CM443">
        <v>0</v>
      </c>
      <c r="CN443" t="s">
        <v>6</v>
      </c>
      <c r="CO443">
        <v>0</v>
      </c>
      <c r="CP443">
        <f t="shared" si="470"/>
        <v>5911</v>
      </c>
      <c r="CQ443">
        <f t="shared" si="471"/>
        <v>1477.8287999999998</v>
      </c>
      <c r="CR443">
        <f t="shared" si="472"/>
        <v>0</v>
      </c>
      <c r="CS443">
        <f t="shared" si="473"/>
        <v>0</v>
      </c>
      <c r="CT443">
        <f t="shared" si="474"/>
        <v>0</v>
      </c>
      <c r="CU443">
        <f t="shared" si="475"/>
        <v>0</v>
      </c>
      <c r="CV443">
        <f t="shared" si="476"/>
        <v>0</v>
      </c>
      <c r="CW443">
        <f t="shared" si="477"/>
        <v>0</v>
      </c>
      <c r="CX443">
        <f t="shared" si="478"/>
        <v>0</v>
      </c>
      <c r="CY443">
        <f>(S443+R443)*(BZ443/100)</f>
        <v>0</v>
      </c>
      <c r="CZ443">
        <f>(S443+R443)*(CA443/100)</f>
        <v>0</v>
      </c>
      <c r="DC443" t="s">
        <v>6</v>
      </c>
      <c r="DD443" t="s">
        <v>6</v>
      </c>
      <c r="DE443" t="s">
        <v>6</v>
      </c>
      <c r="DF443" t="s">
        <v>6</v>
      </c>
      <c r="DG443" t="s">
        <v>6</v>
      </c>
      <c r="DH443" t="s">
        <v>6</v>
      </c>
      <c r="DI443" t="s">
        <v>6</v>
      </c>
      <c r="DJ443" t="s">
        <v>6</v>
      </c>
      <c r="DK443" t="s">
        <v>6</v>
      </c>
      <c r="DL443" t="s">
        <v>6</v>
      </c>
      <c r="DM443" t="s">
        <v>6</v>
      </c>
      <c r="DN443">
        <v>0</v>
      </c>
      <c r="DO443">
        <v>0</v>
      </c>
      <c r="DP443">
        <v>1</v>
      </c>
      <c r="DQ443">
        <v>1</v>
      </c>
      <c r="DU443">
        <v>1010</v>
      </c>
      <c r="DV443" t="s">
        <v>43</v>
      </c>
      <c r="DW443" t="e">
        <f>'2.Лок.смета.и.Акт'!#REF!</f>
        <v>#REF!</v>
      </c>
      <c r="DX443">
        <v>1</v>
      </c>
      <c r="DZ443" t="s">
        <v>6</v>
      </c>
      <c r="EA443" t="s">
        <v>6</v>
      </c>
      <c r="EB443" t="s">
        <v>6</v>
      </c>
      <c r="EC443" t="s">
        <v>6</v>
      </c>
      <c r="EE443">
        <v>54938783</v>
      </c>
      <c r="EF443">
        <v>22</v>
      </c>
      <c r="EG443" t="s">
        <v>45</v>
      </c>
      <c r="EH443">
        <v>0</v>
      </c>
      <c r="EI443" t="s">
        <v>6</v>
      </c>
      <c r="EJ443">
        <v>1</v>
      </c>
      <c r="EK443">
        <v>500003</v>
      </c>
      <c r="EL443" t="s">
        <v>46</v>
      </c>
      <c r="EM443" t="s">
        <v>47</v>
      </c>
      <c r="EO443" t="s">
        <v>6</v>
      </c>
      <c r="EQ443">
        <v>0</v>
      </c>
      <c r="ER443">
        <v>1393.19</v>
      </c>
      <c r="ES443">
        <v>195.48000000000002</v>
      </c>
      <c r="ET443">
        <v>0</v>
      </c>
      <c r="EU443">
        <v>0</v>
      </c>
      <c r="EV443">
        <v>0</v>
      </c>
      <c r="EW443">
        <v>0</v>
      </c>
      <c r="EX443">
        <v>0</v>
      </c>
      <c r="EZ443">
        <v>5</v>
      </c>
      <c r="FC443">
        <v>0</v>
      </c>
      <c r="FD443">
        <v>18</v>
      </c>
      <c r="FF443">
        <v>1393.19</v>
      </c>
      <c r="FQ443">
        <v>0</v>
      </c>
      <c r="FR443">
        <f t="shared" si="479"/>
        <v>0</v>
      </c>
      <c r="FS443">
        <v>0</v>
      </c>
      <c r="FX443">
        <v>0</v>
      </c>
      <c r="FY443">
        <v>0</v>
      </c>
      <c r="GA443" t="s">
        <v>535</v>
      </c>
      <c r="GD443">
        <v>1</v>
      </c>
      <c r="GF443">
        <v>-331038233</v>
      </c>
      <c r="GG443">
        <v>2</v>
      </c>
      <c r="GH443">
        <v>3</v>
      </c>
      <c r="GI443">
        <v>5</v>
      </c>
      <c r="GJ443">
        <v>0</v>
      </c>
      <c r="GK443">
        <v>0</v>
      </c>
      <c r="GL443">
        <f t="shared" si="480"/>
        <v>0</v>
      </c>
      <c r="GM443">
        <f t="shared" si="481"/>
        <v>5911</v>
      </c>
      <c r="GN443">
        <f t="shared" si="482"/>
        <v>5911</v>
      </c>
      <c r="GO443">
        <f t="shared" si="483"/>
        <v>0</v>
      </c>
      <c r="GP443">
        <f t="shared" si="484"/>
        <v>0</v>
      </c>
      <c r="GR443">
        <v>1</v>
      </c>
      <c r="GS443">
        <v>1</v>
      </c>
      <c r="GT443">
        <v>0</v>
      </c>
      <c r="GU443" t="s">
        <v>6</v>
      </c>
      <c r="GV443">
        <f t="shared" si="485"/>
        <v>0</v>
      </c>
      <c r="GW443">
        <v>1</v>
      </c>
      <c r="GX443">
        <f t="shared" si="486"/>
        <v>0</v>
      </c>
      <c r="HA443">
        <v>0</v>
      </c>
      <c r="HB443">
        <v>0</v>
      </c>
      <c r="HC443">
        <f t="shared" si="487"/>
        <v>0</v>
      </c>
      <c r="HE443" t="s">
        <v>38</v>
      </c>
      <c r="HF443" t="s">
        <v>39</v>
      </c>
      <c r="HM443" t="s">
        <v>6</v>
      </c>
      <c r="HN443" t="s">
        <v>6</v>
      </c>
      <c r="HO443" t="s">
        <v>6</v>
      </c>
      <c r="HP443" t="s">
        <v>6</v>
      </c>
      <c r="HQ443" t="s">
        <v>6</v>
      </c>
      <c r="IF443">
        <v>-1</v>
      </c>
      <c r="IK443">
        <v>0</v>
      </c>
    </row>
    <row r="444" spans="1:255" x14ac:dyDescent="0.2">
      <c r="A444" s="2">
        <v>18</v>
      </c>
      <c r="B444" s="2">
        <v>1</v>
      </c>
      <c r="C444" s="2">
        <v>668</v>
      </c>
      <c r="D444" s="2"/>
      <c r="E444" s="2" t="s">
        <v>540</v>
      </c>
      <c r="F444" s="2" t="s">
        <v>541</v>
      </c>
      <c r="G444" s="2" t="s">
        <v>542</v>
      </c>
      <c r="H444" s="2" t="s">
        <v>43</v>
      </c>
      <c r="I444" s="2">
        <f>I420*J444</f>
        <v>4</v>
      </c>
      <c r="J444" s="216">
        <f>'5.Ведомость_списания'!F199</f>
        <v>1.5384615384615383</v>
      </c>
      <c r="K444" s="2">
        <v>1.5384614999999999</v>
      </c>
      <c r="L444" s="2"/>
      <c r="M444" s="2"/>
      <c r="N444" s="2"/>
      <c r="O444" s="2">
        <f t="shared" si="453"/>
        <v>749</v>
      </c>
      <c r="P444" s="2">
        <f t="shared" si="454"/>
        <v>749</v>
      </c>
      <c r="Q444" s="2">
        <f t="shared" si="455"/>
        <v>0</v>
      </c>
      <c r="R444" s="2">
        <f t="shared" si="456"/>
        <v>0</v>
      </c>
      <c r="S444" s="2">
        <f t="shared" si="457"/>
        <v>0</v>
      </c>
      <c r="T444" s="2">
        <f t="shared" si="458"/>
        <v>0</v>
      </c>
      <c r="U444" s="2">
        <f t="shared" si="459"/>
        <v>0</v>
      </c>
      <c r="V444" s="2">
        <f t="shared" si="460"/>
        <v>0</v>
      </c>
      <c r="W444" s="2">
        <f t="shared" si="461"/>
        <v>0</v>
      </c>
      <c r="X444" s="2">
        <f t="shared" si="462"/>
        <v>0</v>
      </c>
      <c r="Y444" s="2">
        <f t="shared" si="463"/>
        <v>0</v>
      </c>
      <c r="Z444" s="2"/>
      <c r="AA444" s="2">
        <v>86295183</v>
      </c>
      <c r="AB444" s="2">
        <f t="shared" si="464"/>
        <v>187.21</v>
      </c>
      <c r="AC444" s="2">
        <f t="shared" si="488"/>
        <v>187.21</v>
      </c>
      <c r="AD444" s="2">
        <f t="shared" si="489"/>
        <v>0</v>
      </c>
      <c r="AE444" s="2">
        <f t="shared" si="490"/>
        <v>0</v>
      </c>
      <c r="AF444" s="2">
        <f t="shared" si="465"/>
        <v>0</v>
      </c>
      <c r="AG444" s="2">
        <f t="shared" si="466"/>
        <v>0</v>
      </c>
      <c r="AH444" s="2">
        <f t="shared" si="467"/>
        <v>0</v>
      </c>
      <c r="AI444" s="2">
        <f t="shared" si="468"/>
        <v>0</v>
      </c>
      <c r="AJ444" s="2">
        <f t="shared" si="469"/>
        <v>0</v>
      </c>
      <c r="AK444" s="2">
        <v>187.21</v>
      </c>
      <c r="AL444" s="110">
        <f>'1.Лок.смета.и.Акт'!F821</f>
        <v>187.21</v>
      </c>
      <c r="AM444" s="2">
        <v>0</v>
      </c>
      <c r="AN444" s="2">
        <v>0</v>
      </c>
      <c r="AO444" s="2">
        <v>0</v>
      </c>
      <c r="AP444" s="2">
        <v>0</v>
      </c>
      <c r="AQ444" s="2">
        <v>0</v>
      </c>
      <c r="AR444" s="2">
        <v>0</v>
      </c>
      <c r="AS444" s="2">
        <v>0</v>
      </c>
      <c r="AT444" s="2">
        <v>0</v>
      </c>
      <c r="AU444" s="2">
        <v>0</v>
      </c>
      <c r="AV444" s="2">
        <v>1</v>
      </c>
      <c r="AW444" s="2">
        <v>1</v>
      </c>
      <c r="AX444" s="2"/>
      <c r="AY444" s="2"/>
      <c r="AZ444" s="2">
        <v>1</v>
      </c>
      <c r="BA444" s="2">
        <v>1</v>
      </c>
      <c r="BB444" s="2">
        <v>1</v>
      </c>
      <c r="BC444" s="2">
        <v>1</v>
      </c>
      <c r="BD444" s="2" t="s">
        <v>6</v>
      </c>
      <c r="BE444" s="2" t="s">
        <v>6</v>
      </c>
      <c r="BF444" s="2" t="s">
        <v>6</v>
      </c>
      <c r="BG444" s="2" t="s">
        <v>6</v>
      </c>
      <c r="BH444" s="2">
        <v>3</v>
      </c>
      <c r="BI444" s="2">
        <v>1</v>
      </c>
      <c r="BJ444" s="2" t="s">
        <v>543</v>
      </c>
      <c r="BK444" s="2"/>
      <c r="BL444" s="2"/>
      <c r="BM444" s="2">
        <v>500003</v>
      </c>
      <c r="BN444" s="2">
        <v>0</v>
      </c>
      <c r="BO444" s="2" t="s">
        <v>6</v>
      </c>
      <c r="BP444" s="2">
        <v>0</v>
      </c>
      <c r="BQ444" s="2">
        <v>22</v>
      </c>
      <c r="BR444" s="2">
        <v>0</v>
      </c>
      <c r="BS444" s="2">
        <v>1</v>
      </c>
      <c r="BT444" s="2">
        <v>1</v>
      </c>
      <c r="BU444" s="2">
        <v>1</v>
      </c>
      <c r="BV444" s="2">
        <v>1</v>
      </c>
      <c r="BW444" s="2">
        <v>1</v>
      </c>
      <c r="BX444" s="2">
        <v>1</v>
      </c>
      <c r="BY444" s="2" t="s">
        <v>6</v>
      </c>
      <c r="BZ444" s="2">
        <v>0</v>
      </c>
      <c r="CA444" s="2">
        <v>0</v>
      </c>
      <c r="CB444" s="2" t="s">
        <v>6</v>
      </c>
      <c r="CC444" s="2"/>
      <c r="CD444" s="2"/>
      <c r="CE444" s="2">
        <v>0</v>
      </c>
      <c r="CF444" s="2">
        <v>0</v>
      </c>
      <c r="CG444" s="2">
        <v>0</v>
      </c>
      <c r="CH444" s="2"/>
      <c r="CI444" s="2"/>
      <c r="CJ444" s="2"/>
      <c r="CK444" s="2"/>
      <c r="CL444" s="2"/>
      <c r="CM444" s="2">
        <v>0</v>
      </c>
      <c r="CN444" s="2" t="s">
        <v>6</v>
      </c>
      <c r="CO444" s="2">
        <v>0</v>
      </c>
      <c r="CP444" s="2">
        <f t="shared" si="470"/>
        <v>749</v>
      </c>
      <c r="CQ444" s="2">
        <f t="shared" si="471"/>
        <v>187.21</v>
      </c>
      <c r="CR444" s="2">
        <f t="shared" si="472"/>
        <v>0</v>
      </c>
      <c r="CS444" s="2">
        <f t="shared" si="473"/>
        <v>0</v>
      </c>
      <c r="CT444" s="2">
        <f t="shared" si="474"/>
        <v>0</v>
      </c>
      <c r="CU444" s="2">
        <f t="shared" si="475"/>
        <v>0</v>
      </c>
      <c r="CV444" s="2">
        <f t="shared" si="476"/>
        <v>0</v>
      </c>
      <c r="CW444" s="2">
        <f t="shared" si="477"/>
        <v>0</v>
      </c>
      <c r="CX444" s="2">
        <f t="shared" si="478"/>
        <v>0</v>
      </c>
      <c r="CY444" s="2">
        <f>(((S444+(R444*IF(0,0,1)))*AT444)/100)</f>
        <v>0</v>
      </c>
      <c r="CZ444" s="2">
        <f>(((S444+(R444*IF(0,0,1)))*AU444)/100)</f>
        <v>0</v>
      </c>
      <c r="DA444" s="2"/>
      <c r="DB444" s="2"/>
      <c r="DC444" s="2" t="s">
        <v>6</v>
      </c>
      <c r="DD444" s="2" t="s">
        <v>6</v>
      </c>
      <c r="DE444" s="2" t="s">
        <v>6</v>
      </c>
      <c r="DF444" s="2" t="s">
        <v>6</v>
      </c>
      <c r="DG444" s="2" t="s">
        <v>6</v>
      </c>
      <c r="DH444" s="2" t="s">
        <v>6</v>
      </c>
      <c r="DI444" s="2" t="s">
        <v>6</v>
      </c>
      <c r="DJ444" s="2" t="s">
        <v>6</v>
      </c>
      <c r="DK444" s="2" t="s">
        <v>6</v>
      </c>
      <c r="DL444" s="2" t="s">
        <v>6</v>
      </c>
      <c r="DM444" s="2" t="s">
        <v>6</v>
      </c>
      <c r="DN444" s="2">
        <v>0</v>
      </c>
      <c r="DO444" s="2">
        <v>0</v>
      </c>
      <c r="DP444" s="2">
        <v>1</v>
      </c>
      <c r="DQ444" s="2">
        <v>1</v>
      </c>
      <c r="DR444" s="2"/>
      <c r="DS444" s="2"/>
      <c r="DT444" s="2"/>
      <c r="DU444" s="2">
        <v>1010</v>
      </c>
      <c r="DV444" s="2" t="s">
        <v>43</v>
      </c>
      <c r="DW444" s="2" t="s">
        <v>43</v>
      </c>
      <c r="DX444" s="2">
        <v>1</v>
      </c>
      <c r="DY444" s="2"/>
      <c r="DZ444" s="2" t="s">
        <v>6</v>
      </c>
      <c r="EA444" s="2" t="s">
        <v>6</v>
      </c>
      <c r="EB444" s="2" t="s">
        <v>6</v>
      </c>
      <c r="EC444" s="2" t="s">
        <v>6</v>
      </c>
      <c r="ED444" s="2"/>
      <c r="EE444" s="2">
        <v>54938783</v>
      </c>
      <c r="EF444" s="2">
        <v>22</v>
      </c>
      <c r="EG444" s="2" t="s">
        <v>45</v>
      </c>
      <c r="EH444" s="2">
        <v>0</v>
      </c>
      <c r="EI444" s="2" t="s">
        <v>6</v>
      </c>
      <c r="EJ444" s="2">
        <v>1</v>
      </c>
      <c r="EK444" s="2">
        <v>500003</v>
      </c>
      <c r="EL444" s="2" t="s">
        <v>46</v>
      </c>
      <c r="EM444" s="2" t="s">
        <v>47</v>
      </c>
      <c r="EN444" s="2"/>
      <c r="EO444" s="2" t="s">
        <v>6</v>
      </c>
      <c r="EP444" s="2"/>
      <c r="EQ444" s="2">
        <v>0</v>
      </c>
      <c r="ER444" s="2">
        <v>187.21</v>
      </c>
      <c r="ES444" s="110">
        <f>'1.Лок.смета.и.Акт'!F821</f>
        <v>187.21</v>
      </c>
      <c r="ET444" s="2">
        <v>0</v>
      </c>
      <c r="EU444" s="2">
        <v>0</v>
      </c>
      <c r="EV444" s="2">
        <v>0</v>
      </c>
      <c r="EW444" s="2">
        <v>0</v>
      </c>
      <c r="EX444" s="2">
        <v>0</v>
      </c>
      <c r="EY444" s="2"/>
      <c r="EZ444" s="2"/>
      <c r="FA444" s="2"/>
      <c r="FB444" s="2"/>
      <c r="FC444" s="2"/>
      <c r="FD444" s="2"/>
      <c r="FE444" s="2"/>
      <c r="FF444" s="2"/>
      <c r="FG444" s="2"/>
      <c r="FH444" s="2"/>
      <c r="FI444" s="2"/>
      <c r="FJ444" s="2"/>
      <c r="FK444" s="2"/>
      <c r="FL444" s="2"/>
      <c r="FM444" s="2"/>
      <c r="FN444" s="2"/>
      <c r="FO444" s="2"/>
      <c r="FP444" s="2"/>
      <c r="FQ444" s="2">
        <v>0</v>
      </c>
      <c r="FR444" s="2">
        <f t="shared" si="479"/>
        <v>0</v>
      </c>
      <c r="FS444" s="2">
        <v>0</v>
      </c>
      <c r="FT444" s="2"/>
      <c r="FU444" s="2"/>
      <c r="FV444" s="2"/>
      <c r="FW444" s="2"/>
      <c r="FX444" s="2">
        <v>0</v>
      </c>
      <c r="FY444" s="2">
        <v>0</v>
      </c>
      <c r="FZ444" s="2"/>
      <c r="GA444" s="2" t="s">
        <v>6</v>
      </c>
      <c r="GB444" s="2"/>
      <c r="GC444" s="2"/>
      <c r="GD444" s="2">
        <v>1</v>
      </c>
      <c r="GE444" s="2"/>
      <c r="GF444" s="2">
        <v>-1355024813</v>
      </c>
      <c r="GG444" s="2">
        <v>2</v>
      </c>
      <c r="GH444" s="2">
        <v>1</v>
      </c>
      <c r="GI444" s="2">
        <v>-2</v>
      </c>
      <c r="GJ444" s="2">
        <v>0</v>
      </c>
      <c r="GK444" s="2">
        <v>0</v>
      </c>
      <c r="GL444" s="2">
        <f t="shared" si="480"/>
        <v>0</v>
      </c>
      <c r="GM444" s="2">
        <f t="shared" si="481"/>
        <v>749</v>
      </c>
      <c r="GN444" s="2">
        <f t="shared" si="482"/>
        <v>749</v>
      </c>
      <c r="GO444" s="2">
        <f t="shared" si="483"/>
        <v>0</v>
      </c>
      <c r="GP444" s="2">
        <f t="shared" si="484"/>
        <v>0</v>
      </c>
      <c r="GQ444" s="2"/>
      <c r="GR444" s="2">
        <v>0</v>
      </c>
      <c r="GS444" s="2">
        <v>3</v>
      </c>
      <c r="GT444" s="2">
        <v>0</v>
      </c>
      <c r="GU444" s="2" t="s">
        <v>6</v>
      </c>
      <c r="GV444" s="2">
        <f t="shared" si="485"/>
        <v>0</v>
      </c>
      <c r="GW444" s="2">
        <v>1</v>
      </c>
      <c r="GX444" s="2">
        <f t="shared" si="486"/>
        <v>0</v>
      </c>
      <c r="GY444" s="2"/>
      <c r="GZ444" s="2"/>
      <c r="HA444" s="2">
        <v>0</v>
      </c>
      <c r="HB444" s="2">
        <v>0</v>
      </c>
      <c r="HC444" s="2">
        <f t="shared" si="487"/>
        <v>0</v>
      </c>
      <c r="HD444" s="2"/>
      <c r="HE444" s="2" t="s">
        <v>6</v>
      </c>
      <c r="HF444" s="2" t="s">
        <v>6</v>
      </c>
      <c r="HG444" s="2"/>
      <c r="HH444" s="2"/>
      <c r="HI444" s="2"/>
      <c r="HJ444" s="2"/>
      <c r="HK444" s="2"/>
      <c r="HL444" s="2"/>
      <c r="HM444" s="2" t="s">
        <v>6</v>
      </c>
      <c r="HN444" s="2" t="s">
        <v>6</v>
      </c>
      <c r="HO444" s="2" t="s">
        <v>6</v>
      </c>
      <c r="HP444" s="2" t="s">
        <v>6</v>
      </c>
      <c r="HQ444" s="2" t="s">
        <v>6</v>
      </c>
      <c r="HR444" s="2"/>
      <c r="HS444" s="2"/>
      <c r="HT444" s="2"/>
      <c r="HU444" s="2"/>
      <c r="HV444" s="2"/>
      <c r="HW444" s="2"/>
      <c r="HX444" s="2"/>
      <c r="HY444" s="2"/>
      <c r="HZ444" s="2"/>
      <c r="IA444" s="2"/>
      <c r="IB444" s="2"/>
      <c r="IC444" s="2"/>
      <c r="ID444" s="2"/>
      <c r="IE444" s="2"/>
      <c r="IF444" s="2">
        <v>-1</v>
      </c>
      <c r="IG444" s="2"/>
      <c r="IH444" s="2"/>
      <c r="II444" s="2"/>
      <c r="IJ444" s="2"/>
      <c r="IK444" s="2">
        <v>0</v>
      </c>
      <c r="IL444" s="2"/>
      <c r="IM444" s="2"/>
      <c r="IN444" s="2"/>
      <c r="IO444" s="2"/>
      <c r="IP444" s="2"/>
      <c r="IQ444" s="2"/>
      <c r="IR444" s="2"/>
      <c r="IS444" s="2"/>
      <c r="IT444" s="2"/>
      <c r="IU444" s="2"/>
    </row>
    <row r="445" spans="1:255" x14ac:dyDescent="0.2">
      <c r="A445">
        <v>18</v>
      </c>
      <c r="B445">
        <v>1</v>
      </c>
      <c r="C445">
        <v>685</v>
      </c>
      <c r="E445" t="s">
        <v>540</v>
      </c>
      <c r="F445" t="e">
        <f>'2.Лок.смета.и.Акт'!#REF!</f>
        <v>#REF!</v>
      </c>
      <c r="G445" t="s">
        <v>542</v>
      </c>
      <c r="H445" t="s">
        <v>43</v>
      </c>
      <c r="I445">
        <f>I421*J445</f>
        <v>4</v>
      </c>
      <c r="J445">
        <v>1.5384615384615383</v>
      </c>
      <c r="K445">
        <v>1.5384614999999999</v>
      </c>
      <c r="O445">
        <f t="shared" si="453"/>
        <v>6528</v>
      </c>
      <c r="P445">
        <f t="shared" si="454"/>
        <v>6528</v>
      </c>
      <c r="Q445">
        <f t="shared" si="455"/>
        <v>0</v>
      </c>
      <c r="R445">
        <f t="shared" si="456"/>
        <v>0</v>
      </c>
      <c r="S445">
        <f t="shared" si="457"/>
        <v>0</v>
      </c>
      <c r="T445">
        <f t="shared" si="458"/>
        <v>0</v>
      </c>
      <c r="U445">
        <f t="shared" si="459"/>
        <v>0</v>
      </c>
      <c r="V445">
        <f t="shared" si="460"/>
        <v>0</v>
      </c>
      <c r="W445">
        <f t="shared" si="461"/>
        <v>0</v>
      </c>
      <c r="X445">
        <f t="shared" si="462"/>
        <v>0</v>
      </c>
      <c r="Y445">
        <f t="shared" si="463"/>
        <v>0</v>
      </c>
      <c r="AA445">
        <v>86295184</v>
      </c>
      <c r="AB445">
        <f t="shared" si="464"/>
        <v>215.86</v>
      </c>
      <c r="AC445">
        <f t="shared" si="488"/>
        <v>215.86</v>
      </c>
      <c r="AD445">
        <f t="shared" si="489"/>
        <v>0</v>
      </c>
      <c r="AE445">
        <f t="shared" si="490"/>
        <v>0</v>
      </c>
      <c r="AF445">
        <f t="shared" si="465"/>
        <v>0</v>
      </c>
      <c r="AG445">
        <f t="shared" si="466"/>
        <v>0</v>
      </c>
      <c r="AH445">
        <f t="shared" si="467"/>
        <v>0</v>
      </c>
      <c r="AI445">
        <f t="shared" si="468"/>
        <v>0</v>
      </c>
      <c r="AJ445">
        <f t="shared" si="469"/>
        <v>0</v>
      </c>
      <c r="AK445">
        <v>215.85999999999999</v>
      </c>
      <c r="AL445">
        <v>215.85999999999999</v>
      </c>
      <c r="AM445">
        <v>0</v>
      </c>
      <c r="AN445">
        <v>0</v>
      </c>
      <c r="AO445">
        <v>0</v>
      </c>
      <c r="AP445">
        <v>0</v>
      </c>
      <c r="AQ445">
        <v>0</v>
      </c>
      <c r="AR445">
        <v>0</v>
      </c>
      <c r="AS445">
        <v>0</v>
      </c>
      <c r="AT445">
        <v>0</v>
      </c>
      <c r="AU445">
        <v>0</v>
      </c>
      <c r="AV445">
        <v>1</v>
      </c>
      <c r="AW445">
        <v>1</v>
      </c>
      <c r="AZ445">
        <v>1</v>
      </c>
      <c r="BA445">
        <v>1</v>
      </c>
      <c r="BB445">
        <v>1</v>
      </c>
      <c r="BC445">
        <v>7.56</v>
      </c>
      <c r="BD445" t="s">
        <v>6</v>
      </c>
      <c r="BE445" t="s">
        <v>6</v>
      </c>
      <c r="BF445" t="s">
        <v>6</v>
      </c>
      <c r="BG445" t="s">
        <v>6</v>
      </c>
      <c r="BH445">
        <v>3</v>
      </c>
      <c r="BI445">
        <v>1</v>
      </c>
      <c r="BJ445" t="s">
        <v>543</v>
      </c>
      <c r="BM445">
        <v>500003</v>
      </c>
      <c r="BN445">
        <v>0</v>
      </c>
      <c r="BO445" t="s">
        <v>6</v>
      </c>
      <c r="BP445">
        <v>0</v>
      </c>
      <c r="BQ445">
        <v>22</v>
      </c>
      <c r="BR445">
        <v>0</v>
      </c>
      <c r="BS445">
        <v>1</v>
      </c>
      <c r="BT445">
        <v>1</v>
      </c>
      <c r="BU445">
        <v>1</v>
      </c>
      <c r="BV445">
        <v>1</v>
      </c>
      <c r="BW445">
        <v>1</v>
      </c>
      <c r="BX445">
        <v>1</v>
      </c>
      <c r="BY445" t="s">
        <v>6</v>
      </c>
      <c r="BZ445">
        <v>0</v>
      </c>
      <c r="CA445">
        <v>0</v>
      </c>
      <c r="CB445" t="s">
        <v>6</v>
      </c>
      <c r="CE445">
        <v>0</v>
      </c>
      <c r="CF445">
        <v>0</v>
      </c>
      <c r="CG445">
        <v>0</v>
      </c>
      <c r="CM445">
        <v>0</v>
      </c>
      <c r="CN445" t="s">
        <v>6</v>
      </c>
      <c r="CO445">
        <v>0</v>
      </c>
      <c r="CP445">
        <f t="shared" si="470"/>
        <v>6528</v>
      </c>
      <c r="CQ445">
        <f t="shared" si="471"/>
        <v>1631.9015999999999</v>
      </c>
      <c r="CR445">
        <f t="shared" si="472"/>
        <v>0</v>
      </c>
      <c r="CS445">
        <f t="shared" si="473"/>
        <v>0</v>
      </c>
      <c r="CT445">
        <f t="shared" si="474"/>
        <v>0</v>
      </c>
      <c r="CU445">
        <f t="shared" si="475"/>
        <v>0</v>
      </c>
      <c r="CV445">
        <f t="shared" si="476"/>
        <v>0</v>
      </c>
      <c r="CW445">
        <f t="shared" si="477"/>
        <v>0</v>
      </c>
      <c r="CX445">
        <f t="shared" si="478"/>
        <v>0</v>
      </c>
      <c r="CY445">
        <f>(S445+R445)*(BZ445/100)</f>
        <v>0</v>
      </c>
      <c r="CZ445">
        <f>(S445+R445)*(CA445/100)</f>
        <v>0</v>
      </c>
      <c r="DC445" t="s">
        <v>6</v>
      </c>
      <c r="DD445" t="s">
        <v>6</v>
      </c>
      <c r="DE445" t="s">
        <v>6</v>
      </c>
      <c r="DF445" t="s">
        <v>6</v>
      </c>
      <c r="DG445" t="s">
        <v>6</v>
      </c>
      <c r="DH445" t="s">
        <v>6</v>
      </c>
      <c r="DI445" t="s">
        <v>6</v>
      </c>
      <c r="DJ445" t="s">
        <v>6</v>
      </c>
      <c r="DK445" t="s">
        <v>6</v>
      </c>
      <c r="DL445" t="s">
        <v>6</v>
      </c>
      <c r="DM445" t="s">
        <v>6</v>
      </c>
      <c r="DN445">
        <v>0</v>
      </c>
      <c r="DO445">
        <v>0</v>
      </c>
      <c r="DP445">
        <v>1</v>
      </c>
      <c r="DQ445">
        <v>1</v>
      </c>
      <c r="DU445">
        <v>1010</v>
      </c>
      <c r="DV445" t="s">
        <v>43</v>
      </c>
      <c r="DW445" t="e">
        <f>'2.Лок.смета.и.Акт'!#REF!</f>
        <v>#REF!</v>
      </c>
      <c r="DX445">
        <v>1</v>
      </c>
      <c r="DZ445" t="s">
        <v>6</v>
      </c>
      <c r="EA445" t="s">
        <v>6</v>
      </c>
      <c r="EB445" t="s">
        <v>6</v>
      </c>
      <c r="EC445" t="s">
        <v>6</v>
      </c>
      <c r="EE445">
        <v>54938783</v>
      </c>
      <c r="EF445">
        <v>22</v>
      </c>
      <c r="EG445" t="s">
        <v>45</v>
      </c>
      <c r="EH445">
        <v>0</v>
      </c>
      <c r="EI445" t="s">
        <v>6</v>
      </c>
      <c r="EJ445">
        <v>1</v>
      </c>
      <c r="EK445">
        <v>500003</v>
      </c>
      <c r="EL445" t="s">
        <v>46</v>
      </c>
      <c r="EM445" t="s">
        <v>47</v>
      </c>
      <c r="EO445" t="s">
        <v>6</v>
      </c>
      <c r="EQ445">
        <v>0</v>
      </c>
      <c r="ER445">
        <v>1538.38</v>
      </c>
      <c r="ES445">
        <v>215.85999999999999</v>
      </c>
      <c r="ET445">
        <v>0</v>
      </c>
      <c r="EU445">
        <v>0</v>
      </c>
      <c r="EV445">
        <v>0</v>
      </c>
      <c r="EW445">
        <v>0</v>
      </c>
      <c r="EX445">
        <v>0</v>
      </c>
      <c r="EZ445">
        <v>5</v>
      </c>
      <c r="FC445">
        <v>0</v>
      </c>
      <c r="FD445">
        <v>18</v>
      </c>
      <c r="FF445">
        <v>1538.38</v>
      </c>
      <c r="FQ445">
        <v>0</v>
      </c>
      <c r="FR445">
        <f t="shared" si="479"/>
        <v>0</v>
      </c>
      <c r="FS445">
        <v>0</v>
      </c>
      <c r="FX445">
        <v>0</v>
      </c>
      <c r="FY445">
        <v>0</v>
      </c>
      <c r="GA445" t="s">
        <v>544</v>
      </c>
      <c r="GD445">
        <v>1</v>
      </c>
      <c r="GF445">
        <v>-1355024813</v>
      </c>
      <c r="GG445">
        <v>2</v>
      </c>
      <c r="GH445">
        <v>3</v>
      </c>
      <c r="GI445">
        <v>5</v>
      </c>
      <c r="GJ445">
        <v>0</v>
      </c>
      <c r="GK445">
        <v>0</v>
      </c>
      <c r="GL445">
        <f t="shared" si="480"/>
        <v>0</v>
      </c>
      <c r="GM445">
        <f t="shared" si="481"/>
        <v>6528</v>
      </c>
      <c r="GN445">
        <f t="shared" si="482"/>
        <v>6528</v>
      </c>
      <c r="GO445">
        <f t="shared" si="483"/>
        <v>0</v>
      </c>
      <c r="GP445">
        <f t="shared" si="484"/>
        <v>0</v>
      </c>
      <c r="GR445">
        <v>1</v>
      </c>
      <c r="GS445">
        <v>1</v>
      </c>
      <c r="GT445">
        <v>0</v>
      </c>
      <c r="GU445" t="s">
        <v>6</v>
      </c>
      <c r="GV445">
        <f t="shared" si="485"/>
        <v>0</v>
      </c>
      <c r="GW445">
        <v>1</v>
      </c>
      <c r="GX445">
        <f t="shared" si="486"/>
        <v>0</v>
      </c>
      <c r="HA445">
        <v>0</v>
      </c>
      <c r="HB445">
        <v>0</v>
      </c>
      <c r="HC445">
        <f t="shared" si="487"/>
        <v>0</v>
      </c>
      <c r="HE445" t="s">
        <v>38</v>
      </c>
      <c r="HF445" t="s">
        <v>39</v>
      </c>
      <c r="HM445" t="s">
        <v>6</v>
      </c>
      <c r="HN445" t="s">
        <v>6</v>
      </c>
      <c r="HO445" t="s">
        <v>6</v>
      </c>
      <c r="HP445" t="s">
        <v>6</v>
      </c>
      <c r="HQ445" t="s">
        <v>6</v>
      </c>
      <c r="IF445">
        <v>-1</v>
      </c>
      <c r="IK445">
        <v>0</v>
      </c>
    </row>
    <row r="446" spans="1:255" x14ac:dyDescent="0.2">
      <c r="A446" s="2">
        <v>18</v>
      </c>
      <c r="B446" s="2">
        <v>1</v>
      </c>
      <c r="C446" s="2">
        <v>667</v>
      </c>
      <c r="D446" s="2"/>
      <c r="E446" s="2" t="s">
        <v>545</v>
      </c>
      <c r="F446" s="2" t="s">
        <v>546</v>
      </c>
      <c r="G446" s="2" t="s">
        <v>547</v>
      </c>
      <c r="H446" s="2" t="s">
        <v>43</v>
      </c>
      <c r="I446" s="2">
        <f>I420*J446</f>
        <v>5</v>
      </c>
      <c r="J446" s="216">
        <f>'5.Ведомость_списания'!F200</f>
        <v>1.9230769230769229</v>
      </c>
      <c r="K446" s="2">
        <v>1.9230769999999999</v>
      </c>
      <c r="L446" s="2"/>
      <c r="M446" s="2"/>
      <c r="N446" s="2"/>
      <c r="O446" s="2">
        <f t="shared" si="453"/>
        <v>936</v>
      </c>
      <c r="P446" s="2">
        <f t="shared" si="454"/>
        <v>936</v>
      </c>
      <c r="Q446" s="2">
        <f t="shared" si="455"/>
        <v>0</v>
      </c>
      <c r="R446" s="2">
        <f t="shared" si="456"/>
        <v>0</v>
      </c>
      <c r="S446" s="2">
        <f t="shared" si="457"/>
        <v>0</v>
      </c>
      <c r="T446" s="2">
        <f t="shared" si="458"/>
        <v>0</v>
      </c>
      <c r="U446" s="2">
        <f t="shared" si="459"/>
        <v>0</v>
      </c>
      <c r="V446" s="2">
        <f t="shared" si="460"/>
        <v>0</v>
      </c>
      <c r="W446" s="2">
        <f t="shared" si="461"/>
        <v>0</v>
      </c>
      <c r="X446" s="2">
        <f t="shared" si="462"/>
        <v>0</v>
      </c>
      <c r="Y446" s="2">
        <f t="shared" si="463"/>
        <v>0</v>
      </c>
      <c r="Z446" s="2"/>
      <c r="AA446" s="2">
        <v>86295183</v>
      </c>
      <c r="AB446" s="2">
        <f t="shared" si="464"/>
        <v>187.21</v>
      </c>
      <c r="AC446" s="2">
        <f t="shared" si="488"/>
        <v>187.21</v>
      </c>
      <c r="AD446" s="2">
        <f t="shared" si="489"/>
        <v>0</v>
      </c>
      <c r="AE446" s="2">
        <f t="shared" si="490"/>
        <v>0</v>
      </c>
      <c r="AF446" s="2">
        <f t="shared" si="465"/>
        <v>0</v>
      </c>
      <c r="AG446" s="2">
        <f t="shared" si="466"/>
        <v>0</v>
      </c>
      <c r="AH446" s="2">
        <f t="shared" si="467"/>
        <v>0</v>
      </c>
      <c r="AI446" s="2">
        <f t="shared" si="468"/>
        <v>0</v>
      </c>
      <c r="AJ446" s="2">
        <f t="shared" si="469"/>
        <v>0</v>
      </c>
      <c r="AK446" s="2">
        <v>187.21</v>
      </c>
      <c r="AL446" s="110">
        <f>'1.Лок.смета.и.Акт'!F823</f>
        <v>187.21</v>
      </c>
      <c r="AM446" s="2">
        <v>0</v>
      </c>
      <c r="AN446" s="2">
        <v>0</v>
      </c>
      <c r="AO446" s="2">
        <v>0</v>
      </c>
      <c r="AP446" s="2">
        <v>0</v>
      </c>
      <c r="AQ446" s="2">
        <v>0</v>
      </c>
      <c r="AR446" s="2">
        <v>0</v>
      </c>
      <c r="AS446" s="2">
        <v>0</v>
      </c>
      <c r="AT446" s="2">
        <v>0</v>
      </c>
      <c r="AU446" s="2">
        <v>0</v>
      </c>
      <c r="AV446" s="2">
        <v>1</v>
      </c>
      <c r="AW446" s="2">
        <v>1</v>
      </c>
      <c r="AX446" s="2"/>
      <c r="AY446" s="2"/>
      <c r="AZ446" s="2">
        <v>1</v>
      </c>
      <c r="BA446" s="2">
        <v>1</v>
      </c>
      <c r="BB446" s="2">
        <v>1</v>
      </c>
      <c r="BC446" s="2">
        <v>1</v>
      </c>
      <c r="BD446" s="2" t="s">
        <v>6</v>
      </c>
      <c r="BE446" s="2" t="s">
        <v>6</v>
      </c>
      <c r="BF446" s="2" t="s">
        <v>6</v>
      </c>
      <c r="BG446" s="2" t="s">
        <v>6</v>
      </c>
      <c r="BH446" s="2">
        <v>3</v>
      </c>
      <c r="BI446" s="2">
        <v>1</v>
      </c>
      <c r="BJ446" s="2" t="s">
        <v>548</v>
      </c>
      <c r="BK446" s="2"/>
      <c r="BL446" s="2"/>
      <c r="BM446" s="2">
        <v>500003</v>
      </c>
      <c r="BN446" s="2">
        <v>0</v>
      </c>
      <c r="BO446" s="2" t="s">
        <v>6</v>
      </c>
      <c r="BP446" s="2">
        <v>0</v>
      </c>
      <c r="BQ446" s="2">
        <v>22</v>
      </c>
      <c r="BR446" s="2">
        <v>0</v>
      </c>
      <c r="BS446" s="2">
        <v>1</v>
      </c>
      <c r="BT446" s="2">
        <v>1</v>
      </c>
      <c r="BU446" s="2">
        <v>1</v>
      </c>
      <c r="BV446" s="2">
        <v>1</v>
      </c>
      <c r="BW446" s="2">
        <v>1</v>
      </c>
      <c r="BX446" s="2">
        <v>1</v>
      </c>
      <c r="BY446" s="2" t="s">
        <v>6</v>
      </c>
      <c r="BZ446" s="2">
        <v>0</v>
      </c>
      <c r="CA446" s="2">
        <v>0</v>
      </c>
      <c r="CB446" s="2" t="s">
        <v>6</v>
      </c>
      <c r="CC446" s="2"/>
      <c r="CD446" s="2"/>
      <c r="CE446" s="2">
        <v>0</v>
      </c>
      <c r="CF446" s="2">
        <v>0</v>
      </c>
      <c r="CG446" s="2">
        <v>0</v>
      </c>
      <c r="CH446" s="2"/>
      <c r="CI446" s="2"/>
      <c r="CJ446" s="2"/>
      <c r="CK446" s="2"/>
      <c r="CL446" s="2"/>
      <c r="CM446" s="2">
        <v>0</v>
      </c>
      <c r="CN446" s="2" t="s">
        <v>6</v>
      </c>
      <c r="CO446" s="2">
        <v>0</v>
      </c>
      <c r="CP446" s="2">
        <f t="shared" si="470"/>
        <v>936</v>
      </c>
      <c r="CQ446" s="2">
        <f t="shared" si="471"/>
        <v>187.21</v>
      </c>
      <c r="CR446" s="2">
        <f t="shared" si="472"/>
        <v>0</v>
      </c>
      <c r="CS446" s="2">
        <f t="shared" si="473"/>
        <v>0</v>
      </c>
      <c r="CT446" s="2">
        <f t="shared" si="474"/>
        <v>0</v>
      </c>
      <c r="CU446" s="2">
        <f t="shared" si="475"/>
        <v>0</v>
      </c>
      <c r="CV446" s="2">
        <f t="shared" si="476"/>
        <v>0</v>
      </c>
      <c r="CW446" s="2">
        <f t="shared" si="477"/>
        <v>0</v>
      </c>
      <c r="CX446" s="2">
        <f t="shared" si="478"/>
        <v>0</v>
      </c>
      <c r="CY446" s="2">
        <f>(((S446+(R446*IF(0,0,1)))*AT446)/100)</f>
        <v>0</v>
      </c>
      <c r="CZ446" s="2">
        <f>(((S446+(R446*IF(0,0,1)))*AU446)/100)</f>
        <v>0</v>
      </c>
      <c r="DA446" s="2"/>
      <c r="DB446" s="2"/>
      <c r="DC446" s="2" t="s">
        <v>6</v>
      </c>
      <c r="DD446" s="2" t="s">
        <v>6</v>
      </c>
      <c r="DE446" s="2" t="s">
        <v>6</v>
      </c>
      <c r="DF446" s="2" t="s">
        <v>6</v>
      </c>
      <c r="DG446" s="2" t="s">
        <v>6</v>
      </c>
      <c r="DH446" s="2" t="s">
        <v>6</v>
      </c>
      <c r="DI446" s="2" t="s">
        <v>6</v>
      </c>
      <c r="DJ446" s="2" t="s">
        <v>6</v>
      </c>
      <c r="DK446" s="2" t="s">
        <v>6</v>
      </c>
      <c r="DL446" s="2" t="s">
        <v>6</v>
      </c>
      <c r="DM446" s="2" t="s">
        <v>6</v>
      </c>
      <c r="DN446" s="2">
        <v>0</v>
      </c>
      <c r="DO446" s="2">
        <v>0</v>
      </c>
      <c r="DP446" s="2">
        <v>1</v>
      </c>
      <c r="DQ446" s="2">
        <v>1</v>
      </c>
      <c r="DR446" s="2"/>
      <c r="DS446" s="2"/>
      <c r="DT446" s="2"/>
      <c r="DU446" s="2">
        <v>1010</v>
      </c>
      <c r="DV446" s="2" t="s">
        <v>43</v>
      </c>
      <c r="DW446" s="2" t="s">
        <v>43</v>
      </c>
      <c r="DX446" s="2">
        <v>1</v>
      </c>
      <c r="DY446" s="2"/>
      <c r="DZ446" s="2" t="s">
        <v>6</v>
      </c>
      <c r="EA446" s="2" t="s">
        <v>6</v>
      </c>
      <c r="EB446" s="2" t="s">
        <v>6</v>
      </c>
      <c r="EC446" s="2" t="s">
        <v>6</v>
      </c>
      <c r="ED446" s="2"/>
      <c r="EE446" s="2">
        <v>54938783</v>
      </c>
      <c r="EF446" s="2">
        <v>22</v>
      </c>
      <c r="EG446" s="2" t="s">
        <v>45</v>
      </c>
      <c r="EH446" s="2">
        <v>0</v>
      </c>
      <c r="EI446" s="2" t="s">
        <v>6</v>
      </c>
      <c r="EJ446" s="2">
        <v>1</v>
      </c>
      <c r="EK446" s="2">
        <v>500003</v>
      </c>
      <c r="EL446" s="2" t="s">
        <v>46</v>
      </c>
      <c r="EM446" s="2" t="s">
        <v>47</v>
      </c>
      <c r="EN446" s="2"/>
      <c r="EO446" s="2" t="s">
        <v>6</v>
      </c>
      <c r="EP446" s="2"/>
      <c r="EQ446" s="2">
        <v>0</v>
      </c>
      <c r="ER446" s="2">
        <v>187.21</v>
      </c>
      <c r="ES446" s="110">
        <f>'1.Лок.смета.и.Акт'!F823</f>
        <v>187.21</v>
      </c>
      <c r="ET446" s="2">
        <v>0</v>
      </c>
      <c r="EU446" s="2">
        <v>0</v>
      </c>
      <c r="EV446" s="2">
        <v>0</v>
      </c>
      <c r="EW446" s="2">
        <v>0</v>
      </c>
      <c r="EX446" s="2">
        <v>0</v>
      </c>
      <c r="EY446" s="2"/>
      <c r="EZ446" s="2"/>
      <c r="FA446" s="2"/>
      <c r="FB446" s="2"/>
      <c r="FC446" s="2"/>
      <c r="FD446" s="2"/>
      <c r="FE446" s="2"/>
      <c r="FF446" s="2"/>
      <c r="FG446" s="2"/>
      <c r="FH446" s="2"/>
      <c r="FI446" s="2"/>
      <c r="FJ446" s="2"/>
      <c r="FK446" s="2"/>
      <c r="FL446" s="2"/>
      <c r="FM446" s="2"/>
      <c r="FN446" s="2"/>
      <c r="FO446" s="2"/>
      <c r="FP446" s="2"/>
      <c r="FQ446" s="2">
        <v>0</v>
      </c>
      <c r="FR446" s="2">
        <f t="shared" si="479"/>
        <v>0</v>
      </c>
      <c r="FS446" s="2">
        <v>0</v>
      </c>
      <c r="FT446" s="2"/>
      <c r="FU446" s="2"/>
      <c r="FV446" s="2"/>
      <c r="FW446" s="2"/>
      <c r="FX446" s="2">
        <v>0</v>
      </c>
      <c r="FY446" s="2">
        <v>0</v>
      </c>
      <c r="FZ446" s="2"/>
      <c r="GA446" s="2" t="s">
        <v>6</v>
      </c>
      <c r="GB446" s="2"/>
      <c r="GC446" s="2"/>
      <c r="GD446" s="2">
        <v>1</v>
      </c>
      <c r="GE446" s="2"/>
      <c r="GF446" s="2">
        <v>1563734859</v>
      </c>
      <c r="GG446" s="2">
        <v>2</v>
      </c>
      <c r="GH446" s="2">
        <v>1</v>
      </c>
      <c r="GI446" s="2">
        <v>-2</v>
      </c>
      <c r="GJ446" s="2">
        <v>0</v>
      </c>
      <c r="GK446" s="2">
        <v>0</v>
      </c>
      <c r="GL446" s="2">
        <f t="shared" si="480"/>
        <v>0</v>
      </c>
      <c r="GM446" s="2">
        <f t="shared" si="481"/>
        <v>936</v>
      </c>
      <c r="GN446" s="2">
        <f t="shared" si="482"/>
        <v>936</v>
      </c>
      <c r="GO446" s="2">
        <f t="shared" si="483"/>
        <v>0</v>
      </c>
      <c r="GP446" s="2">
        <f t="shared" si="484"/>
        <v>0</v>
      </c>
      <c r="GQ446" s="2"/>
      <c r="GR446" s="2">
        <v>0</v>
      </c>
      <c r="GS446" s="2">
        <v>3</v>
      </c>
      <c r="GT446" s="2">
        <v>0</v>
      </c>
      <c r="GU446" s="2" t="s">
        <v>6</v>
      </c>
      <c r="GV446" s="2">
        <f t="shared" si="485"/>
        <v>0</v>
      </c>
      <c r="GW446" s="2">
        <v>1</v>
      </c>
      <c r="GX446" s="2">
        <f t="shared" si="486"/>
        <v>0</v>
      </c>
      <c r="GY446" s="2"/>
      <c r="GZ446" s="2"/>
      <c r="HA446" s="2">
        <v>0</v>
      </c>
      <c r="HB446" s="2">
        <v>0</v>
      </c>
      <c r="HC446" s="2">
        <f t="shared" si="487"/>
        <v>0</v>
      </c>
      <c r="HD446" s="2"/>
      <c r="HE446" s="2" t="s">
        <v>6</v>
      </c>
      <c r="HF446" s="2" t="s">
        <v>6</v>
      </c>
      <c r="HG446" s="2"/>
      <c r="HH446" s="2"/>
      <c r="HI446" s="2"/>
      <c r="HJ446" s="2"/>
      <c r="HK446" s="2"/>
      <c r="HL446" s="2"/>
      <c r="HM446" s="2" t="s">
        <v>6</v>
      </c>
      <c r="HN446" s="2" t="s">
        <v>6</v>
      </c>
      <c r="HO446" s="2" t="s">
        <v>6</v>
      </c>
      <c r="HP446" s="2" t="s">
        <v>6</v>
      </c>
      <c r="HQ446" s="2" t="s">
        <v>6</v>
      </c>
      <c r="HR446" s="2"/>
      <c r="HS446" s="2"/>
      <c r="HT446" s="2"/>
      <c r="HU446" s="2"/>
      <c r="HV446" s="2"/>
      <c r="HW446" s="2"/>
      <c r="HX446" s="2"/>
      <c r="HY446" s="2"/>
      <c r="HZ446" s="2"/>
      <c r="IA446" s="2"/>
      <c r="IB446" s="2"/>
      <c r="IC446" s="2"/>
      <c r="ID446" s="2"/>
      <c r="IE446" s="2"/>
      <c r="IF446" s="2">
        <v>-1</v>
      </c>
      <c r="IG446" s="2"/>
      <c r="IH446" s="2"/>
      <c r="II446" s="2"/>
      <c r="IJ446" s="2"/>
      <c r="IK446" s="2">
        <v>0</v>
      </c>
      <c r="IL446" s="2"/>
      <c r="IM446" s="2"/>
      <c r="IN446" s="2"/>
      <c r="IO446" s="2"/>
      <c r="IP446" s="2"/>
      <c r="IQ446" s="2"/>
      <c r="IR446" s="2"/>
      <c r="IS446" s="2"/>
      <c r="IT446" s="2"/>
      <c r="IU446" s="2"/>
    </row>
    <row r="447" spans="1:255" x14ac:dyDescent="0.2">
      <c r="A447">
        <v>18</v>
      </c>
      <c r="B447">
        <v>1</v>
      </c>
      <c r="C447">
        <v>684</v>
      </c>
      <c r="E447" t="s">
        <v>545</v>
      </c>
      <c r="F447" t="e">
        <f>'2.Лок.смета.и.Акт'!#REF!</f>
        <v>#REF!</v>
      </c>
      <c r="G447" t="s">
        <v>547</v>
      </c>
      <c r="H447" t="s">
        <v>43</v>
      </c>
      <c r="I447">
        <f>I421*J447</f>
        <v>5</v>
      </c>
      <c r="J447">
        <v>1.9230769230769229</v>
      </c>
      <c r="K447">
        <v>1.9230769999999999</v>
      </c>
      <c r="O447">
        <f t="shared" si="453"/>
        <v>8160</v>
      </c>
      <c r="P447">
        <f t="shared" si="454"/>
        <v>8160</v>
      </c>
      <c r="Q447">
        <f t="shared" si="455"/>
        <v>0</v>
      </c>
      <c r="R447">
        <f t="shared" si="456"/>
        <v>0</v>
      </c>
      <c r="S447">
        <f t="shared" si="457"/>
        <v>0</v>
      </c>
      <c r="T447">
        <f t="shared" si="458"/>
        <v>0</v>
      </c>
      <c r="U447">
        <f t="shared" si="459"/>
        <v>0</v>
      </c>
      <c r="V447">
        <f t="shared" si="460"/>
        <v>0</v>
      </c>
      <c r="W447">
        <f t="shared" si="461"/>
        <v>0</v>
      </c>
      <c r="X447">
        <f t="shared" si="462"/>
        <v>0</v>
      </c>
      <c r="Y447">
        <f t="shared" si="463"/>
        <v>0</v>
      </c>
      <c r="AA447">
        <v>86295184</v>
      </c>
      <c r="AB447">
        <f t="shared" si="464"/>
        <v>215.86</v>
      </c>
      <c r="AC447">
        <f t="shared" si="488"/>
        <v>215.86</v>
      </c>
      <c r="AD447">
        <f t="shared" si="489"/>
        <v>0</v>
      </c>
      <c r="AE447">
        <f t="shared" si="490"/>
        <v>0</v>
      </c>
      <c r="AF447">
        <f t="shared" si="465"/>
        <v>0</v>
      </c>
      <c r="AG447">
        <f t="shared" si="466"/>
        <v>0</v>
      </c>
      <c r="AH447">
        <f t="shared" si="467"/>
        <v>0</v>
      </c>
      <c r="AI447">
        <f t="shared" si="468"/>
        <v>0</v>
      </c>
      <c r="AJ447">
        <f t="shared" si="469"/>
        <v>0</v>
      </c>
      <c r="AK447">
        <v>215.85999999999999</v>
      </c>
      <c r="AL447">
        <v>215.85999999999999</v>
      </c>
      <c r="AM447">
        <v>0</v>
      </c>
      <c r="AN447">
        <v>0</v>
      </c>
      <c r="AO447">
        <v>0</v>
      </c>
      <c r="AP447">
        <v>0</v>
      </c>
      <c r="AQ447">
        <v>0</v>
      </c>
      <c r="AR447">
        <v>0</v>
      </c>
      <c r="AS447">
        <v>0</v>
      </c>
      <c r="AT447">
        <v>0</v>
      </c>
      <c r="AU447">
        <v>0</v>
      </c>
      <c r="AV447">
        <v>1</v>
      </c>
      <c r="AW447">
        <v>1</v>
      </c>
      <c r="AZ447">
        <v>1</v>
      </c>
      <c r="BA447">
        <v>1</v>
      </c>
      <c r="BB447">
        <v>1</v>
      </c>
      <c r="BC447">
        <v>7.56</v>
      </c>
      <c r="BD447" t="s">
        <v>6</v>
      </c>
      <c r="BE447" t="s">
        <v>6</v>
      </c>
      <c r="BF447" t="s">
        <v>6</v>
      </c>
      <c r="BG447" t="s">
        <v>6</v>
      </c>
      <c r="BH447">
        <v>3</v>
      </c>
      <c r="BI447">
        <v>1</v>
      </c>
      <c r="BJ447" t="s">
        <v>548</v>
      </c>
      <c r="BM447">
        <v>500003</v>
      </c>
      <c r="BN447">
        <v>0</v>
      </c>
      <c r="BO447" t="s">
        <v>6</v>
      </c>
      <c r="BP447">
        <v>0</v>
      </c>
      <c r="BQ447">
        <v>22</v>
      </c>
      <c r="BR447">
        <v>0</v>
      </c>
      <c r="BS447">
        <v>1</v>
      </c>
      <c r="BT447">
        <v>1</v>
      </c>
      <c r="BU447">
        <v>1</v>
      </c>
      <c r="BV447">
        <v>1</v>
      </c>
      <c r="BW447">
        <v>1</v>
      </c>
      <c r="BX447">
        <v>1</v>
      </c>
      <c r="BY447" t="s">
        <v>6</v>
      </c>
      <c r="BZ447">
        <v>0</v>
      </c>
      <c r="CA447">
        <v>0</v>
      </c>
      <c r="CB447" t="s">
        <v>6</v>
      </c>
      <c r="CE447">
        <v>0</v>
      </c>
      <c r="CF447">
        <v>0</v>
      </c>
      <c r="CG447">
        <v>0</v>
      </c>
      <c r="CM447">
        <v>0</v>
      </c>
      <c r="CN447" t="s">
        <v>6</v>
      </c>
      <c r="CO447">
        <v>0</v>
      </c>
      <c r="CP447">
        <f t="shared" si="470"/>
        <v>8160</v>
      </c>
      <c r="CQ447">
        <f t="shared" si="471"/>
        <v>1631.9015999999999</v>
      </c>
      <c r="CR447">
        <f t="shared" si="472"/>
        <v>0</v>
      </c>
      <c r="CS447">
        <f t="shared" si="473"/>
        <v>0</v>
      </c>
      <c r="CT447">
        <f t="shared" si="474"/>
        <v>0</v>
      </c>
      <c r="CU447">
        <f t="shared" si="475"/>
        <v>0</v>
      </c>
      <c r="CV447">
        <f t="shared" si="476"/>
        <v>0</v>
      </c>
      <c r="CW447">
        <f t="shared" si="477"/>
        <v>0</v>
      </c>
      <c r="CX447">
        <f t="shared" si="478"/>
        <v>0</v>
      </c>
      <c r="CY447">
        <f>(S447+R447)*(BZ447/100)</f>
        <v>0</v>
      </c>
      <c r="CZ447">
        <f>(S447+R447)*(CA447/100)</f>
        <v>0</v>
      </c>
      <c r="DC447" t="s">
        <v>6</v>
      </c>
      <c r="DD447" t="s">
        <v>6</v>
      </c>
      <c r="DE447" t="s">
        <v>6</v>
      </c>
      <c r="DF447" t="s">
        <v>6</v>
      </c>
      <c r="DG447" t="s">
        <v>6</v>
      </c>
      <c r="DH447" t="s">
        <v>6</v>
      </c>
      <c r="DI447" t="s">
        <v>6</v>
      </c>
      <c r="DJ447" t="s">
        <v>6</v>
      </c>
      <c r="DK447" t="s">
        <v>6</v>
      </c>
      <c r="DL447" t="s">
        <v>6</v>
      </c>
      <c r="DM447" t="s">
        <v>6</v>
      </c>
      <c r="DN447">
        <v>0</v>
      </c>
      <c r="DO447">
        <v>0</v>
      </c>
      <c r="DP447">
        <v>1</v>
      </c>
      <c r="DQ447">
        <v>1</v>
      </c>
      <c r="DU447">
        <v>1010</v>
      </c>
      <c r="DV447" t="s">
        <v>43</v>
      </c>
      <c r="DW447" t="e">
        <f>'2.Лок.смета.и.Акт'!#REF!</f>
        <v>#REF!</v>
      </c>
      <c r="DX447">
        <v>1</v>
      </c>
      <c r="DZ447" t="s">
        <v>6</v>
      </c>
      <c r="EA447" t="s">
        <v>6</v>
      </c>
      <c r="EB447" t="s">
        <v>6</v>
      </c>
      <c r="EC447" t="s">
        <v>6</v>
      </c>
      <c r="EE447">
        <v>54938783</v>
      </c>
      <c r="EF447">
        <v>22</v>
      </c>
      <c r="EG447" t="s">
        <v>45</v>
      </c>
      <c r="EH447">
        <v>0</v>
      </c>
      <c r="EI447" t="s">
        <v>6</v>
      </c>
      <c r="EJ447">
        <v>1</v>
      </c>
      <c r="EK447">
        <v>500003</v>
      </c>
      <c r="EL447" t="s">
        <v>46</v>
      </c>
      <c r="EM447" t="s">
        <v>47</v>
      </c>
      <c r="EO447" t="s">
        <v>6</v>
      </c>
      <c r="EQ447">
        <v>0</v>
      </c>
      <c r="ER447">
        <v>1538.38</v>
      </c>
      <c r="ES447">
        <v>215.85999999999999</v>
      </c>
      <c r="ET447">
        <v>0</v>
      </c>
      <c r="EU447">
        <v>0</v>
      </c>
      <c r="EV447">
        <v>0</v>
      </c>
      <c r="EW447">
        <v>0</v>
      </c>
      <c r="EX447">
        <v>0</v>
      </c>
      <c r="EZ447">
        <v>5</v>
      </c>
      <c r="FC447">
        <v>0</v>
      </c>
      <c r="FD447">
        <v>18</v>
      </c>
      <c r="FF447">
        <v>1538.38</v>
      </c>
      <c r="FQ447">
        <v>0</v>
      </c>
      <c r="FR447">
        <f t="shared" si="479"/>
        <v>0</v>
      </c>
      <c r="FS447">
        <v>0</v>
      </c>
      <c r="FX447">
        <v>0</v>
      </c>
      <c r="FY447">
        <v>0</v>
      </c>
      <c r="GA447" t="s">
        <v>544</v>
      </c>
      <c r="GD447">
        <v>1</v>
      </c>
      <c r="GF447">
        <v>1563734859</v>
      </c>
      <c r="GG447">
        <v>2</v>
      </c>
      <c r="GH447">
        <v>3</v>
      </c>
      <c r="GI447">
        <v>5</v>
      </c>
      <c r="GJ447">
        <v>0</v>
      </c>
      <c r="GK447">
        <v>0</v>
      </c>
      <c r="GL447">
        <f t="shared" si="480"/>
        <v>0</v>
      </c>
      <c r="GM447">
        <f t="shared" si="481"/>
        <v>8160</v>
      </c>
      <c r="GN447">
        <f t="shared" si="482"/>
        <v>8160</v>
      </c>
      <c r="GO447">
        <f t="shared" si="483"/>
        <v>0</v>
      </c>
      <c r="GP447">
        <f t="shared" si="484"/>
        <v>0</v>
      </c>
      <c r="GR447">
        <v>1</v>
      </c>
      <c r="GS447">
        <v>1</v>
      </c>
      <c r="GT447">
        <v>0</v>
      </c>
      <c r="GU447" t="s">
        <v>6</v>
      </c>
      <c r="GV447">
        <f t="shared" si="485"/>
        <v>0</v>
      </c>
      <c r="GW447">
        <v>1</v>
      </c>
      <c r="GX447">
        <f t="shared" si="486"/>
        <v>0</v>
      </c>
      <c r="HA447">
        <v>0</v>
      </c>
      <c r="HB447">
        <v>0</v>
      </c>
      <c r="HC447">
        <f t="shared" si="487"/>
        <v>0</v>
      </c>
      <c r="HE447" t="s">
        <v>38</v>
      </c>
      <c r="HF447" t="s">
        <v>39</v>
      </c>
      <c r="HM447" t="s">
        <v>6</v>
      </c>
      <c r="HN447" t="s">
        <v>6</v>
      </c>
      <c r="HO447" t="s">
        <v>6</v>
      </c>
      <c r="HP447" t="s">
        <v>6</v>
      </c>
      <c r="HQ447" t="s">
        <v>6</v>
      </c>
      <c r="IF447">
        <v>-1</v>
      </c>
      <c r="IK447">
        <v>0</v>
      </c>
    </row>
    <row r="448" spans="1:255" x14ac:dyDescent="0.2">
      <c r="A448" s="2">
        <v>17</v>
      </c>
      <c r="B448" s="2">
        <v>1</v>
      </c>
      <c r="C448" s="2">
        <f>ROW(SmtRes!A696)</f>
        <v>696</v>
      </c>
      <c r="D448" s="2">
        <f>ROW(EtalonRes!A764)</f>
        <v>764</v>
      </c>
      <c r="E448" s="2" t="s">
        <v>549</v>
      </c>
      <c r="F448" s="2" t="s">
        <v>550</v>
      </c>
      <c r="G448" s="2" t="s">
        <v>551</v>
      </c>
      <c r="H448" s="2" t="s">
        <v>552</v>
      </c>
      <c r="I448" s="2">
        <f>'2.Лок.смета.и.Акт'!E74</f>
        <v>10.64</v>
      </c>
      <c r="J448" s="2">
        <v>0</v>
      </c>
      <c r="K448" s="2">
        <v>10.64</v>
      </c>
      <c r="L448" s="2"/>
      <c r="M448" s="2"/>
      <c r="N448" s="2"/>
      <c r="O448" s="2">
        <f t="shared" si="453"/>
        <v>2079</v>
      </c>
      <c r="P448" s="2">
        <f t="shared" si="454"/>
        <v>0</v>
      </c>
      <c r="Q448" s="2">
        <f t="shared" si="455"/>
        <v>1453</v>
      </c>
      <c r="R448" s="2">
        <f t="shared" si="456"/>
        <v>0</v>
      </c>
      <c r="S448" s="2">
        <f t="shared" si="457"/>
        <v>626</v>
      </c>
      <c r="T448" s="2">
        <f t="shared" si="458"/>
        <v>0</v>
      </c>
      <c r="U448" s="2">
        <f t="shared" si="459"/>
        <v>72.777600000000007</v>
      </c>
      <c r="V448" s="2">
        <f t="shared" si="460"/>
        <v>0</v>
      </c>
      <c r="W448" s="2">
        <f t="shared" si="461"/>
        <v>0</v>
      </c>
      <c r="X448" s="2">
        <f t="shared" si="462"/>
        <v>689</v>
      </c>
      <c r="Y448" s="2">
        <f t="shared" si="463"/>
        <v>438</v>
      </c>
      <c r="Z448" s="2"/>
      <c r="AA448" s="2">
        <v>86295183</v>
      </c>
      <c r="AB448" s="2">
        <f t="shared" si="464"/>
        <v>195.37</v>
      </c>
      <c r="AC448" s="2">
        <f t="shared" si="488"/>
        <v>0</v>
      </c>
      <c r="AD448" s="2">
        <f t="shared" si="489"/>
        <v>136.55000000000001</v>
      </c>
      <c r="AE448" s="2">
        <f t="shared" si="490"/>
        <v>0</v>
      </c>
      <c r="AF448" s="2">
        <f t="shared" si="465"/>
        <v>58.82</v>
      </c>
      <c r="AG448" s="2">
        <f t="shared" si="466"/>
        <v>0</v>
      </c>
      <c r="AH448" s="2">
        <f t="shared" si="467"/>
        <v>6.84</v>
      </c>
      <c r="AI448" s="2">
        <f t="shared" si="468"/>
        <v>0</v>
      </c>
      <c r="AJ448" s="2">
        <f t="shared" si="469"/>
        <v>0</v>
      </c>
      <c r="AK448" s="2">
        <v>195.37</v>
      </c>
      <c r="AL448" s="2">
        <v>0</v>
      </c>
      <c r="AM448" s="2">
        <v>136.55000000000001</v>
      </c>
      <c r="AN448" s="2">
        <v>0</v>
      </c>
      <c r="AO448" s="2">
        <v>58.82</v>
      </c>
      <c r="AP448" s="2">
        <v>0</v>
      </c>
      <c r="AQ448" s="2">
        <v>6.84</v>
      </c>
      <c r="AR448" s="2">
        <v>0</v>
      </c>
      <c r="AS448" s="2">
        <v>0</v>
      </c>
      <c r="AT448" s="2">
        <v>110</v>
      </c>
      <c r="AU448" s="2">
        <v>70</v>
      </c>
      <c r="AV448" s="2">
        <v>1</v>
      </c>
      <c r="AW448" s="2">
        <v>1</v>
      </c>
      <c r="AX448" s="2"/>
      <c r="AY448" s="2"/>
      <c r="AZ448" s="2">
        <v>1</v>
      </c>
      <c r="BA448" s="2">
        <v>1</v>
      </c>
      <c r="BB448" s="2">
        <v>1</v>
      </c>
      <c r="BC448" s="2">
        <v>1</v>
      </c>
      <c r="BD448" s="2" t="s">
        <v>6</v>
      </c>
      <c r="BE448" s="2" t="s">
        <v>6</v>
      </c>
      <c r="BF448" s="2" t="s">
        <v>6</v>
      </c>
      <c r="BG448" s="2" t="s">
        <v>6</v>
      </c>
      <c r="BH448" s="2">
        <v>0</v>
      </c>
      <c r="BI448" s="2">
        <v>1</v>
      </c>
      <c r="BJ448" s="2" t="s">
        <v>553</v>
      </c>
      <c r="BK448" s="2"/>
      <c r="BL448" s="2"/>
      <c r="BM448" s="2">
        <v>46001</v>
      </c>
      <c r="BN448" s="2">
        <v>0</v>
      </c>
      <c r="BO448" s="2" t="s">
        <v>6</v>
      </c>
      <c r="BP448" s="2">
        <v>0</v>
      </c>
      <c r="BQ448" s="2">
        <v>9</v>
      </c>
      <c r="BR448" s="2">
        <v>0</v>
      </c>
      <c r="BS448" s="2">
        <v>1</v>
      </c>
      <c r="BT448" s="2">
        <v>1</v>
      </c>
      <c r="BU448" s="2">
        <v>1</v>
      </c>
      <c r="BV448" s="2">
        <v>1</v>
      </c>
      <c r="BW448" s="2">
        <v>1</v>
      </c>
      <c r="BX448" s="2">
        <v>1</v>
      </c>
      <c r="BY448" s="2" t="s">
        <v>6</v>
      </c>
      <c r="BZ448" s="2">
        <v>110</v>
      </c>
      <c r="CA448" s="2">
        <v>70</v>
      </c>
      <c r="CB448" s="2" t="s">
        <v>6</v>
      </c>
      <c r="CC448" s="2"/>
      <c r="CD448" s="2"/>
      <c r="CE448" s="2">
        <v>0</v>
      </c>
      <c r="CF448" s="2">
        <v>0</v>
      </c>
      <c r="CG448" s="2">
        <v>0</v>
      </c>
      <c r="CH448" s="2"/>
      <c r="CI448" s="2"/>
      <c r="CJ448" s="2"/>
      <c r="CK448" s="2"/>
      <c r="CL448" s="2"/>
      <c r="CM448" s="2">
        <v>0</v>
      </c>
      <c r="CN448" s="2" t="s">
        <v>6</v>
      </c>
      <c r="CO448" s="2">
        <v>0</v>
      </c>
      <c r="CP448" s="2">
        <f t="shared" si="470"/>
        <v>2079</v>
      </c>
      <c r="CQ448" s="2">
        <f t="shared" si="471"/>
        <v>0</v>
      </c>
      <c r="CR448" s="2">
        <f t="shared" si="472"/>
        <v>136.55000000000001</v>
      </c>
      <c r="CS448" s="2">
        <f t="shared" si="473"/>
        <v>0</v>
      </c>
      <c r="CT448" s="2">
        <f t="shared" si="474"/>
        <v>58.82</v>
      </c>
      <c r="CU448" s="2">
        <f t="shared" si="475"/>
        <v>0</v>
      </c>
      <c r="CV448" s="2">
        <f t="shared" si="476"/>
        <v>6.84</v>
      </c>
      <c r="CW448" s="2">
        <f t="shared" si="477"/>
        <v>0</v>
      </c>
      <c r="CX448" s="2">
        <f t="shared" si="478"/>
        <v>0</v>
      </c>
      <c r="CY448" s="2">
        <f>(((S448+(R448*IF(0,0,1)))*AT448)/100)</f>
        <v>688.6</v>
      </c>
      <c r="CZ448" s="2">
        <f>(((S448+(R448*IF(0,0,1)))*AU448)/100)</f>
        <v>438.2</v>
      </c>
      <c r="DA448" s="2"/>
      <c r="DB448" s="2"/>
      <c r="DC448" s="2" t="s">
        <v>6</v>
      </c>
      <c r="DD448" s="2" t="s">
        <v>6</v>
      </c>
      <c r="DE448" s="2" t="s">
        <v>6</v>
      </c>
      <c r="DF448" s="2" t="s">
        <v>6</v>
      </c>
      <c r="DG448" s="2" t="s">
        <v>6</v>
      </c>
      <c r="DH448" s="2" t="s">
        <v>6</v>
      </c>
      <c r="DI448" s="2" t="s">
        <v>6</v>
      </c>
      <c r="DJ448" s="2" t="s">
        <v>6</v>
      </c>
      <c r="DK448" s="2" t="s">
        <v>6</v>
      </c>
      <c r="DL448" s="2" t="s">
        <v>6</v>
      </c>
      <c r="DM448" s="2" t="s">
        <v>6</v>
      </c>
      <c r="DN448" s="2">
        <v>0</v>
      </c>
      <c r="DO448" s="2">
        <v>0</v>
      </c>
      <c r="DP448" s="2">
        <v>1</v>
      </c>
      <c r="DQ448" s="2">
        <v>1</v>
      </c>
      <c r="DR448" s="2"/>
      <c r="DS448" s="2"/>
      <c r="DT448" s="2"/>
      <c r="DU448" s="2">
        <v>1013</v>
      </c>
      <c r="DV448" s="2" t="s">
        <v>552</v>
      </c>
      <c r="DW448" s="2" t="s">
        <v>552</v>
      </c>
      <c r="DX448" s="2">
        <v>1</v>
      </c>
      <c r="DY448" s="2"/>
      <c r="DZ448" s="2" t="s">
        <v>6</v>
      </c>
      <c r="EA448" s="2" t="s">
        <v>6</v>
      </c>
      <c r="EB448" s="2" t="s">
        <v>6</v>
      </c>
      <c r="EC448" s="2" t="s">
        <v>6</v>
      </c>
      <c r="ED448" s="2"/>
      <c r="EE448" s="2">
        <v>54938666</v>
      </c>
      <c r="EF448" s="2">
        <v>9</v>
      </c>
      <c r="EG448" s="2" t="s">
        <v>554</v>
      </c>
      <c r="EH448" s="2">
        <v>0</v>
      </c>
      <c r="EI448" s="2" t="s">
        <v>6</v>
      </c>
      <c r="EJ448" s="2">
        <v>1</v>
      </c>
      <c r="EK448" s="2">
        <v>46001</v>
      </c>
      <c r="EL448" s="2" t="s">
        <v>554</v>
      </c>
      <c r="EM448" s="2" t="s">
        <v>555</v>
      </c>
      <c r="EN448" s="2"/>
      <c r="EO448" s="2" t="s">
        <v>6</v>
      </c>
      <c r="EP448" s="2"/>
      <c r="EQ448" s="2">
        <v>131072</v>
      </c>
      <c r="ER448" s="2">
        <v>195.37</v>
      </c>
      <c r="ES448" s="2">
        <v>0</v>
      </c>
      <c r="ET448" s="2">
        <v>136.55000000000001</v>
      </c>
      <c r="EU448" s="2">
        <v>0</v>
      </c>
      <c r="EV448" s="2">
        <v>58.82</v>
      </c>
      <c r="EW448" s="2">
        <v>6.84</v>
      </c>
      <c r="EX448" s="2">
        <v>0</v>
      </c>
      <c r="EY448" s="2">
        <v>0</v>
      </c>
      <c r="EZ448" s="2"/>
      <c r="FA448" s="2"/>
      <c r="FB448" s="2"/>
      <c r="FC448" s="2"/>
      <c r="FD448" s="2"/>
      <c r="FE448" s="2"/>
      <c r="FF448" s="2"/>
      <c r="FG448" s="2"/>
      <c r="FH448" s="2"/>
      <c r="FI448" s="2"/>
      <c r="FJ448" s="2"/>
      <c r="FK448" s="2"/>
      <c r="FL448" s="2"/>
      <c r="FM448" s="2"/>
      <c r="FN448" s="2"/>
      <c r="FO448" s="2"/>
      <c r="FP448" s="2"/>
      <c r="FQ448" s="2">
        <v>0</v>
      </c>
      <c r="FR448" s="2">
        <f t="shared" si="479"/>
        <v>0</v>
      </c>
      <c r="FS448" s="2">
        <v>0</v>
      </c>
      <c r="FT448" s="2"/>
      <c r="FU448" s="2"/>
      <c r="FV448" s="2"/>
      <c r="FW448" s="2"/>
      <c r="FX448" s="2">
        <v>110</v>
      </c>
      <c r="FY448" s="2">
        <v>70</v>
      </c>
      <c r="FZ448" s="2"/>
      <c r="GA448" s="2" t="s">
        <v>6</v>
      </c>
      <c r="GB448" s="2"/>
      <c r="GC448" s="2"/>
      <c r="GD448" s="2">
        <v>1</v>
      </c>
      <c r="GE448" s="2"/>
      <c r="GF448" s="2">
        <v>-243076545</v>
      </c>
      <c r="GG448" s="2">
        <v>2</v>
      </c>
      <c r="GH448" s="2">
        <v>1</v>
      </c>
      <c r="GI448" s="2">
        <v>-2</v>
      </c>
      <c r="GJ448" s="2">
        <v>0</v>
      </c>
      <c r="GK448" s="2">
        <v>0</v>
      </c>
      <c r="GL448" s="2">
        <f t="shared" si="480"/>
        <v>0</v>
      </c>
      <c r="GM448" s="2">
        <f t="shared" si="481"/>
        <v>3206</v>
      </c>
      <c r="GN448" s="2">
        <f t="shared" si="482"/>
        <v>3206</v>
      </c>
      <c r="GO448" s="2">
        <f t="shared" si="483"/>
        <v>0</v>
      </c>
      <c r="GP448" s="2">
        <f t="shared" si="484"/>
        <v>0</v>
      </c>
      <c r="GQ448" s="2"/>
      <c r="GR448" s="2">
        <v>0</v>
      </c>
      <c r="GS448" s="2">
        <v>3</v>
      </c>
      <c r="GT448" s="2">
        <v>0</v>
      </c>
      <c r="GU448" s="2" t="s">
        <v>6</v>
      </c>
      <c r="GV448" s="2">
        <f t="shared" si="485"/>
        <v>0</v>
      </c>
      <c r="GW448" s="2">
        <v>1</v>
      </c>
      <c r="GX448" s="2">
        <f t="shared" si="486"/>
        <v>0</v>
      </c>
      <c r="GY448" s="2"/>
      <c r="GZ448" s="2"/>
      <c r="HA448" s="2">
        <v>0</v>
      </c>
      <c r="HB448" s="2">
        <v>0</v>
      </c>
      <c r="HC448" s="2">
        <f t="shared" si="487"/>
        <v>0</v>
      </c>
      <c r="HD448" s="2"/>
      <c r="HE448" s="2" t="s">
        <v>6</v>
      </c>
      <c r="HF448" s="2" t="s">
        <v>6</v>
      </c>
      <c r="HG448" s="2"/>
      <c r="HH448" s="2"/>
      <c r="HI448" s="2"/>
      <c r="HJ448" s="2"/>
      <c r="HK448" s="2"/>
      <c r="HL448" s="2"/>
      <c r="HM448" s="2" t="s">
        <v>6</v>
      </c>
      <c r="HN448" s="2" t="s">
        <v>6</v>
      </c>
      <c r="HO448" s="2" t="s">
        <v>6</v>
      </c>
      <c r="HP448" s="2" t="s">
        <v>6</v>
      </c>
      <c r="HQ448" s="2" t="s">
        <v>6</v>
      </c>
      <c r="HR448" s="2"/>
      <c r="HS448" s="2"/>
      <c r="HT448" s="2"/>
      <c r="HU448" s="2"/>
      <c r="HV448" s="2"/>
      <c r="HW448" s="2"/>
      <c r="HX448" s="2"/>
      <c r="HY448" s="2"/>
      <c r="HZ448" s="2"/>
      <c r="IA448" s="2"/>
      <c r="IB448" s="2"/>
      <c r="IC448" s="2"/>
      <c r="ID448" s="2"/>
      <c r="IE448" s="2"/>
      <c r="IF448" s="2">
        <v>-1</v>
      </c>
      <c r="IG448" s="2"/>
      <c r="IH448" s="2"/>
      <c r="II448" s="2"/>
      <c r="IJ448" s="2"/>
      <c r="IK448" s="2">
        <v>0</v>
      </c>
      <c r="IL448" s="2"/>
      <c r="IM448" s="2"/>
      <c r="IN448" s="2"/>
      <c r="IO448" s="2"/>
      <c r="IP448" s="2"/>
      <c r="IQ448" s="2"/>
      <c r="IR448" s="2"/>
      <c r="IS448" s="2"/>
      <c r="IT448" s="2"/>
      <c r="IU448" s="2"/>
    </row>
    <row r="449" spans="1:255" x14ac:dyDescent="0.2">
      <c r="A449">
        <v>17</v>
      </c>
      <c r="B449">
        <v>1</v>
      </c>
      <c r="C449">
        <f>ROW(SmtRes!A698)</f>
        <v>698</v>
      </c>
      <c r="D449">
        <f>ROW(EtalonRes!A766)</f>
        <v>766</v>
      </c>
      <c r="E449" t="s">
        <v>549</v>
      </c>
      <c r="F449" t="s">
        <v>550</v>
      </c>
      <c r="G449" t="s">
        <v>551</v>
      </c>
      <c r="H449" t="s">
        <v>552</v>
      </c>
      <c r="I449">
        <f>'2.Лок.смета.и.Акт'!E74</f>
        <v>10.64</v>
      </c>
      <c r="J449">
        <v>0</v>
      </c>
      <c r="K449">
        <v>10.64</v>
      </c>
      <c r="O449">
        <f t="shared" si="453"/>
        <v>27262</v>
      </c>
      <c r="P449">
        <f t="shared" si="454"/>
        <v>0</v>
      </c>
      <c r="Q449">
        <f t="shared" si="455"/>
        <v>11391</v>
      </c>
      <c r="R449">
        <f t="shared" si="456"/>
        <v>0</v>
      </c>
      <c r="S449">
        <f t="shared" si="457"/>
        <v>15871</v>
      </c>
      <c r="T449">
        <f t="shared" si="458"/>
        <v>0</v>
      </c>
      <c r="U449" t="e">
        <f t="shared" si="459"/>
        <v>#REF!</v>
      </c>
      <c r="V449">
        <f t="shared" si="460"/>
        <v>0</v>
      </c>
      <c r="W449">
        <f t="shared" si="461"/>
        <v>0</v>
      </c>
      <c r="X449" t="e">
        <f t="shared" si="462"/>
        <v>#REF!</v>
      </c>
      <c r="Y449" t="e">
        <f t="shared" si="463"/>
        <v>#REF!</v>
      </c>
      <c r="AA449">
        <v>86295184</v>
      </c>
      <c r="AB449">
        <f t="shared" si="464"/>
        <v>195.37</v>
      </c>
      <c r="AC449">
        <f t="shared" si="488"/>
        <v>0</v>
      </c>
      <c r="AD449">
        <f t="shared" si="489"/>
        <v>136.55000000000001</v>
      </c>
      <c r="AE449">
        <f t="shared" si="490"/>
        <v>0</v>
      </c>
      <c r="AF449">
        <f t="shared" si="465"/>
        <v>58.82</v>
      </c>
      <c r="AG449">
        <f t="shared" si="466"/>
        <v>0</v>
      </c>
      <c r="AH449" t="e">
        <f t="shared" si="467"/>
        <v>#REF!</v>
      </c>
      <c r="AI449">
        <f t="shared" si="468"/>
        <v>0</v>
      </c>
      <c r="AJ449">
        <f t="shared" si="469"/>
        <v>0</v>
      </c>
      <c r="AK449">
        <f>AL449+AM449+AO449</f>
        <v>195.37</v>
      </c>
      <c r="AL449">
        <v>0</v>
      </c>
      <c r="AM449" s="75">
        <f>'1.Лок.смета.и.Акт'!F830</f>
        <v>136.55000000000001</v>
      </c>
      <c r="AN449">
        <v>0</v>
      </c>
      <c r="AO449" s="75">
        <f>'1.Лок.смета.и.Акт'!F829</f>
        <v>58.82</v>
      </c>
      <c r="AP449">
        <v>0</v>
      </c>
      <c r="AQ449" t="e">
        <f>'2.Лок.смета.и.Акт'!#REF!</f>
        <v>#REF!</v>
      </c>
      <c r="AR449">
        <v>0</v>
      </c>
      <c r="AS449">
        <v>0</v>
      </c>
      <c r="AT449">
        <v>105</v>
      </c>
      <c r="AU449">
        <v>60</v>
      </c>
      <c r="AV449">
        <v>1</v>
      </c>
      <c r="AW449">
        <v>1</v>
      </c>
      <c r="AZ449">
        <v>1</v>
      </c>
      <c r="BA449">
        <f>'1.Лок.смета.и.Акт'!J829</f>
        <v>25.36</v>
      </c>
      <c r="BB449">
        <f>'1.Лок.смета.и.Акт'!J830</f>
        <v>7.84</v>
      </c>
      <c r="BC449">
        <v>7.56</v>
      </c>
      <c r="BD449" t="s">
        <v>6</v>
      </c>
      <c r="BE449" t="s">
        <v>6</v>
      </c>
      <c r="BF449" t="s">
        <v>6</v>
      </c>
      <c r="BG449" t="s">
        <v>6</v>
      </c>
      <c r="BH449">
        <v>0</v>
      </c>
      <c r="BI449">
        <v>1</v>
      </c>
      <c r="BJ449" t="s">
        <v>553</v>
      </c>
      <c r="BM449">
        <v>46001</v>
      </c>
      <c r="BN449">
        <v>0</v>
      </c>
      <c r="BO449" t="s">
        <v>550</v>
      </c>
      <c r="BP449">
        <v>1</v>
      </c>
      <c r="BQ449">
        <v>9</v>
      </c>
      <c r="BR449">
        <v>0</v>
      </c>
      <c r="BS449">
        <v>19.8</v>
      </c>
      <c r="BT449">
        <v>1</v>
      </c>
      <c r="BU449">
        <v>1</v>
      </c>
      <c r="BV449">
        <v>1</v>
      </c>
      <c r="BW449">
        <v>1</v>
      </c>
      <c r="BX449">
        <v>1</v>
      </c>
      <c r="BY449" t="s">
        <v>6</v>
      </c>
      <c r="BZ449" t="e">
        <f>'2.Лок.смета.и.Акт'!#REF!</f>
        <v>#REF!</v>
      </c>
      <c r="CA449" t="e">
        <f>'2.Лок.смета.и.Акт'!#REF!</f>
        <v>#REF!</v>
      </c>
      <c r="CB449" t="s">
        <v>6</v>
      </c>
      <c r="CE449">
        <v>0</v>
      </c>
      <c r="CF449">
        <v>0</v>
      </c>
      <c r="CG449">
        <v>0</v>
      </c>
      <c r="CM449">
        <v>0</v>
      </c>
      <c r="CN449" t="s">
        <v>6</v>
      </c>
      <c r="CO449">
        <v>0</v>
      </c>
      <c r="CP449">
        <f t="shared" si="470"/>
        <v>27262</v>
      </c>
      <c r="CQ449">
        <f t="shared" si="471"/>
        <v>0</v>
      </c>
      <c r="CR449">
        <f t="shared" si="472"/>
        <v>1070.5520000000001</v>
      </c>
      <c r="CS449">
        <f t="shared" si="473"/>
        <v>0</v>
      </c>
      <c r="CT449">
        <f t="shared" si="474"/>
        <v>1491.6751999999999</v>
      </c>
      <c r="CU449">
        <f t="shared" si="475"/>
        <v>0</v>
      </c>
      <c r="CV449" t="e">
        <f t="shared" si="476"/>
        <v>#REF!</v>
      </c>
      <c r="CW449">
        <f t="shared" si="477"/>
        <v>0</v>
      </c>
      <c r="CX449">
        <f t="shared" si="478"/>
        <v>0</v>
      </c>
      <c r="CY449" t="e">
        <f>(S449+R449)*(BZ449/100)</f>
        <v>#REF!</v>
      </c>
      <c r="CZ449" t="e">
        <f>(S449+R449)*(CA449/100)</f>
        <v>#REF!</v>
      </c>
      <c r="DC449" t="s">
        <v>6</v>
      </c>
      <c r="DD449" t="s">
        <v>6</v>
      </c>
      <c r="DE449" t="s">
        <v>6</v>
      </c>
      <c r="DF449" t="s">
        <v>6</v>
      </c>
      <c r="DG449" t="s">
        <v>6</v>
      </c>
      <c r="DH449" t="s">
        <v>6</v>
      </c>
      <c r="DI449" t="s">
        <v>6</v>
      </c>
      <c r="DJ449" t="s">
        <v>6</v>
      </c>
      <c r="DK449" t="s">
        <v>6</v>
      </c>
      <c r="DL449" t="s">
        <v>6</v>
      </c>
      <c r="DM449" t="s">
        <v>6</v>
      </c>
      <c r="DN449">
        <f>'1.Лок.смета.и.Акт'!E831</f>
        <v>110</v>
      </c>
      <c r="DO449">
        <f>'1.Лок.смета.и.Акт'!E832</f>
        <v>70</v>
      </c>
      <c r="DP449">
        <v>1</v>
      </c>
      <c r="DQ449">
        <v>1</v>
      </c>
      <c r="DU449">
        <v>1013</v>
      </c>
      <c r="DV449" t="s">
        <v>552</v>
      </c>
      <c r="DW449" t="str">
        <f>'2.Лок.смета.и.Акт'!D74</f>
        <v>100 отверстий</v>
      </c>
      <c r="DX449">
        <v>1</v>
      </c>
      <c r="DZ449" t="s">
        <v>6</v>
      </c>
      <c r="EA449" t="s">
        <v>6</v>
      </c>
      <c r="EB449" t="s">
        <v>6</v>
      </c>
      <c r="EC449" t="s">
        <v>6</v>
      </c>
      <c r="EE449">
        <v>54938666</v>
      </c>
      <c r="EF449">
        <v>9</v>
      </c>
      <c r="EG449" t="s">
        <v>554</v>
      </c>
      <c r="EH449">
        <v>0</v>
      </c>
      <c r="EI449" t="s">
        <v>6</v>
      </c>
      <c r="EJ449">
        <v>1</v>
      </c>
      <c r="EK449">
        <v>46001</v>
      </c>
      <c r="EL449" t="s">
        <v>554</v>
      </c>
      <c r="EM449" t="s">
        <v>555</v>
      </c>
      <c r="EO449" t="s">
        <v>6</v>
      </c>
      <c r="EQ449">
        <v>131072</v>
      </c>
      <c r="ER449">
        <f>ES449+ET449+EV449</f>
        <v>195.37</v>
      </c>
      <c r="ES449">
        <v>0</v>
      </c>
      <c r="ET449" s="75">
        <f>'1.Лок.смета.и.Акт'!F830</f>
        <v>136.55000000000001</v>
      </c>
      <c r="EU449">
        <v>0</v>
      </c>
      <c r="EV449" s="75">
        <f>'1.Лок.смета.и.Акт'!F829</f>
        <v>58.82</v>
      </c>
      <c r="EW449" t="e">
        <f>'2.Лок.смета.и.Акт'!#REF!</f>
        <v>#REF!</v>
      </c>
      <c r="EX449">
        <v>0</v>
      </c>
      <c r="EY449">
        <v>0</v>
      </c>
      <c r="FQ449">
        <v>0</v>
      </c>
      <c r="FR449">
        <f t="shared" si="479"/>
        <v>0</v>
      </c>
      <c r="FS449">
        <v>0</v>
      </c>
      <c r="FX449">
        <v>110</v>
      </c>
      <c r="FY449">
        <v>70</v>
      </c>
      <c r="GA449" t="s">
        <v>6</v>
      </c>
      <c r="GD449">
        <v>1</v>
      </c>
      <c r="GF449">
        <v>-243076545</v>
      </c>
      <c r="GG449">
        <v>2</v>
      </c>
      <c r="GH449">
        <v>1</v>
      </c>
      <c r="GI449">
        <v>2</v>
      </c>
      <c r="GJ449">
        <v>0</v>
      </c>
      <c r="GK449">
        <v>0</v>
      </c>
      <c r="GL449">
        <f t="shared" si="480"/>
        <v>0</v>
      </c>
      <c r="GM449" t="e">
        <f t="shared" si="481"/>
        <v>#REF!</v>
      </c>
      <c r="GN449" t="e">
        <f t="shared" si="482"/>
        <v>#REF!</v>
      </c>
      <c r="GO449">
        <f t="shared" si="483"/>
        <v>0</v>
      </c>
      <c r="GP449">
        <f t="shared" si="484"/>
        <v>0</v>
      </c>
      <c r="GR449">
        <v>0</v>
      </c>
      <c r="GS449">
        <v>3</v>
      </c>
      <c r="GT449">
        <v>0</v>
      </c>
      <c r="GU449" t="s">
        <v>6</v>
      </c>
      <c r="GV449">
        <f t="shared" si="485"/>
        <v>0</v>
      </c>
      <c r="GW449">
        <v>1015.2</v>
      </c>
      <c r="GX449">
        <f t="shared" si="486"/>
        <v>0</v>
      </c>
      <c r="HA449">
        <v>0</v>
      </c>
      <c r="HB449">
        <v>0</v>
      </c>
      <c r="HC449">
        <f t="shared" si="487"/>
        <v>0</v>
      </c>
      <c r="HE449" t="s">
        <v>6</v>
      </c>
      <c r="HF449" t="s">
        <v>6</v>
      </c>
      <c r="HM449" t="s">
        <v>6</v>
      </c>
      <c r="HN449" t="s">
        <v>6</v>
      </c>
      <c r="HO449" t="s">
        <v>6</v>
      </c>
      <c r="HP449" t="s">
        <v>6</v>
      </c>
      <c r="HQ449" t="s">
        <v>6</v>
      </c>
      <c r="IF449">
        <v>-1</v>
      </c>
      <c r="IK449">
        <v>0</v>
      </c>
    </row>
    <row r="450" spans="1:255" x14ac:dyDescent="0.2">
      <c r="A450" s="2">
        <v>17</v>
      </c>
      <c r="B450" s="2">
        <v>1</v>
      </c>
      <c r="C450" s="2">
        <f>ROW(SmtRes!A700)</f>
        <v>700</v>
      </c>
      <c r="D450" s="2">
        <f>ROW(EtalonRes!A768)</f>
        <v>768</v>
      </c>
      <c r="E450" s="2" t="s">
        <v>556</v>
      </c>
      <c r="F450" s="2" t="s">
        <v>557</v>
      </c>
      <c r="G450" s="2" t="s">
        <v>558</v>
      </c>
      <c r="H450" s="2" t="s">
        <v>552</v>
      </c>
      <c r="I450" s="2">
        <f>'2.Лок.смета.и.Акт'!E75</f>
        <v>-10.64</v>
      </c>
      <c r="J450" s="2">
        <v>0</v>
      </c>
      <c r="K450" s="2">
        <v>-10.64</v>
      </c>
      <c r="L450" s="2"/>
      <c r="M450" s="2"/>
      <c r="N450" s="2"/>
      <c r="O450" s="2">
        <f t="shared" si="453"/>
        <v>-899</v>
      </c>
      <c r="P450" s="2">
        <f t="shared" si="454"/>
        <v>0</v>
      </c>
      <c r="Q450" s="2">
        <f t="shared" si="455"/>
        <v>-664</v>
      </c>
      <c r="R450" s="2">
        <f t="shared" si="456"/>
        <v>0</v>
      </c>
      <c r="S450" s="2">
        <f t="shared" si="457"/>
        <v>-235</v>
      </c>
      <c r="T450" s="2">
        <f t="shared" si="458"/>
        <v>0</v>
      </c>
      <c r="U450" s="2">
        <f t="shared" si="459"/>
        <v>-27.291600000000006</v>
      </c>
      <c r="V450" s="2">
        <f t="shared" si="460"/>
        <v>0</v>
      </c>
      <c r="W450" s="2">
        <f t="shared" si="461"/>
        <v>0</v>
      </c>
      <c r="X450" s="2">
        <f t="shared" si="462"/>
        <v>-259</v>
      </c>
      <c r="Y450" s="2">
        <f t="shared" si="463"/>
        <v>-165</v>
      </c>
      <c r="Z450" s="2"/>
      <c r="AA450" s="2">
        <v>86295183</v>
      </c>
      <c r="AB450" s="2">
        <f t="shared" si="464"/>
        <v>84.46</v>
      </c>
      <c r="AC450" s="2">
        <f>ROUND(((ES450*9.5)),2)</f>
        <v>0</v>
      </c>
      <c r="AD450" s="2">
        <f>ROUND(((((ET450*9.5))-((EU450*9.5)))+AE450),2)</f>
        <v>62.42</v>
      </c>
      <c r="AE450" s="2">
        <f>ROUND(((EU450*9.5)),2)</f>
        <v>0</v>
      </c>
      <c r="AF450" s="2">
        <f>ROUND(((EV450*9.5)),2)</f>
        <v>22.04</v>
      </c>
      <c r="AG450" s="2">
        <f t="shared" si="466"/>
        <v>0</v>
      </c>
      <c r="AH450" s="2">
        <f>((EW450*9.5))</f>
        <v>2.5650000000000004</v>
      </c>
      <c r="AI450" s="2">
        <f>((EX450*9.5))</f>
        <v>0</v>
      </c>
      <c r="AJ450" s="2">
        <f t="shared" si="469"/>
        <v>0</v>
      </c>
      <c r="AK450" s="2">
        <v>8.89</v>
      </c>
      <c r="AL450" s="2">
        <v>0</v>
      </c>
      <c r="AM450" s="2">
        <v>6.57</v>
      </c>
      <c r="AN450" s="2">
        <v>0</v>
      </c>
      <c r="AO450" s="2">
        <v>2.3199999999999998</v>
      </c>
      <c r="AP450" s="2">
        <v>0</v>
      </c>
      <c r="AQ450" s="2">
        <v>0.27</v>
      </c>
      <c r="AR450" s="2">
        <v>0</v>
      </c>
      <c r="AS450" s="2">
        <v>0</v>
      </c>
      <c r="AT450" s="2">
        <v>110</v>
      </c>
      <c r="AU450" s="2">
        <v>70</v>
      </c>
      <c r="AV450" s="2">
        <v>1</v>
      </c>
      <c r="AW450" s="2">
        <v>1</v>
      </c>
      <c r="AX450" s="2"/>
      <c r="AY450" s="2"/>
      <c r="AZ450" s="2">
        <v>1</v>
      </c>
      <c r="BA450" s="2">
        <v>1</v>
      </c>
      <c r="BB450" s="2">
        <v>1</v>
      </c>
      <c r="BC450" s="2">
        <v>1</v>
      </c>
      <c r="BD450" s="2" t="s">
        <v>6</v>
      </c>
      <c r="BE450" s="2" t="s">
        <v>6</v>
      </c>
      <c r="BF450" s="2" t="s">
        <v>6</v>
      </c>
      <c r="BG450" s="2" t="s">
        <v>6</v>
      </c>
      <c r="BH450" s="2">
        <v>0</v>
      </c>
      <c r="BI450" s="2">
        <v>1</v>
      </c>
      <c r="BJ450" s="2" t="s">
        <v>559</v>
      </c>
      <c r="BK450" s="2"/>
      <c r="BL450" s="2"/>
      <c r="BM450" s="2">
        <v>46001</v>
      </c>
      <c r="BN450" s="2">
        <v>0</v>
      </c>
      <c r="BO450" s="2" t="s">
        <v>6</v>
      </c>
      <c r="BP450" s="2">
        <v>0</v>
      </c>
      <c r="BQ450" s="2">
        <v>9</v>
      </c>
      <c r="BR450" s="2">
        <v>0</v>
      </c>
      <c r="BS450" s="2">
        <v>1</v>
      </c>
      <c r="BT450" s="2">
        <v>1</v>
      </c>
      <c r="BU450" s="2">
        <v>1</v>
      </c>
      <c r="BV450" s="2">
        <v>1</v>
      </c>
      <c r="BW450" s="2">
        <v>1</v>
      </c>
      <c r="BX450" s="2">
        <v>1</v>
      </c>
      <c r="BY450" s="2" t="s">
        <v>6</v>
      </c>
      <c r="BZ450" s="2">
        <v>110</v>
      </c>
      <c r="CA450" s="2">
        <v>70</v>
      </c>
      <c r="CB450" s="2" t="s">
        <v>6</v>
      </c>
      <c r="CC450" s="2"/>
      <c r="CD450" s="2"/>
      <c r="CE450" s="2">
        <v>0</v>
      </c>
      <c r="CF450" s="2">
        <v>0</v>
      </c>
      <c r="CG450" s="2">
        <v>0</v>
      </c>
      <c r="CH450" s="2"/>
      <c r="CI450" s="2"/>
      <c r="CJ450" s="2"/>
      <c r="CK450" s="2"/>
      <c r="CL450" s="2"/>
      <c r="CM450" s="2">
        <v>0</v>
      </c>
      <c r="CN450" s="2" t="s">
        <v>6</v>
      </c>
      <c r="CO450" s="2">
        <v>0</v>
      </c>
      <c r="CP450" s="2">
        <f t="shared" si="470"/>
        <v>-899</v>
      </c>
      <c r="CQ450" s="2">
        <f t="shared" si="471"/>
        <v>0</v>
      </c>
      <c r="CR450" s="2">
        <f t="shared" si="472"/>
        <v>62.42</v>
      </c>
      <c r="CS450" s="2">
        <f t="shared" si="473"/>
        <v>0</v>
      </c>
      <c r="CT450" s="2">
        <f t="shared" si="474"/>
        <v>22.04</v>
      </c>
      <c r="CU450" s="2">
        <f t="shared" si="475"/>
        <v>0</v>
      </c>
      <c r="CV450" s="2">
        <f t="shared" si="476"/>
        <v>2.5650000000000004</v>
      </c>
      <c r="CW450" s="2">
        <f t="shared" si="477"/>
        <v>0</v>
      </c>
      <c r="CX450" s="2">
        <f t="shared" si="478"/>
        <v>0</v>
      </c>
      <c r="CY450" s="2">
        <f>(((S450+(R450*IF(0,0,1)))*AT450)/100)</f>
        <v>-258.5</v>
      </c>
      <c r="CZ450" s="2">
        <f>(((S450+(R450*IF(0,0,1)))*AU450)/100)</f>
        <v>-164.5</v>
      </c>
      <c r="DA450" s="2"/>
      <c r="DB450" s="2"/>
      <c r="DC450" s="2" t="s">
        <v>6</v>
      </c>
      <c r="DD450" s="2" t="s">
        <v>560</v>
      </c>
      <c r="DE450" s="2" t="s">
        <v>560</v>
      </c>
      <c r="DF450" s="2" t="s">
        <v>560</v>
      </c>
      <c r="DG450" s="2" t="s">
        <v>560</v>
      </c>
      <c r="DH450" s="2" t="s">
        <v>6</v>
      </c>
      <c r="DI450" s="2" t="s">
        <v>560</v>
      </c>
      <c r="DJ450" s="2" t="s">
        <v>560</v>
      </c>
      <c r="DK450" s="2" t="s">
        <v>6</v>
      </c>
      <c r="DL450" s="2" t="s">
        <v>6</v>
      </c>
      <c r="DM450" s="2" t="s">
        <v>6</v>
      </c>
      <c r="DN450" s="2">
        <v>0</v>
      </c>
      <c r="DO450" s="2">
        <v>0</v>
      </c>
      <c r="DP450" s="2">
        <v>1</v>
      </c>
      <c r="DQ450" s="2">
        <v>1</v>
      </c>
      <c r="DR450" s="2"/>
      <c r="DS450" s="2"/>
      <c r="DT450" s="2"/>
      <c r="DU450" s="2">
        <v>1013</v>
      </c>
      <c r="DV450" s="2" t="s">
        <v>552</v>
      </c>
      <c r="DW450" s="2" t="s">
        <v>552</v>
      </c>
      <c r="DX450" s="2">
        <v>1</v>
      </c>
      <c r="DY450" s="2"/>
      <c r="DZ450" s="2" t="s">
        <v>6</v>
      </c>
      <c r="EA450" s="2" t="s">
        <v>6</v>
      </c>
      <c r="EB450" s="2" t="s">
        <v>6</v>
      </c>
      <c r="EC450" s="2" t="s">
        <v>6</v>
      </c>
      <c r="ED450" s="2"/>
      <c r="EE450" s="2">
        <v>54938666</v>
      </c>
      <c r="EF450" s="2">
        <v>9</v>
      </c>
      <c r="EG450" s="2" t="s">
        <v>554</v>
      </c>
      <c r="EH450" s="2">
        <v>0</v>
      </c>
      <c r="EI450" s="2" t="s">
        <v>6</v>
      </c>
      <c r="EJ450" s="2">
        <v>1</v>
      </c>
      <c r="EK450" s="2">
        <v>46001</v>
      </c>
      <c r="EL450" s="2" t="s">
        <v>554</v>
      </c>
      <c r="EM450" s="2" t="s">
        <v>555</v>
      </c>
      <c r="EN450" s="2"/>
      <c r="EO450" s="2" t="s">
        <v>6</v>
      </c>
      <c r="EP450" s="2"/>
      <c r="EQ450" s="2">
        <v>131072</v>
      </c>
      <c r="ER450" s="2">
        <v>8.89</v>
      </c>
      <c r="ES450" s="2">
        <v>0</v>
      </c>
      <c r="ET450" s="2">
        <v>6.57</v>
      </c>
      <c r="EU450" s="2">
        <v>0</v>
      </c>
      <c r="EV450" s="2">
        <v>2.3199999999999998</v>
      </c>
      <c r="EW450" s="2">
        <v>0.27</v>
      </c>
      <c r="EX450" s="2">
        <v>0</v>
      </c>
      <c r="EY450" s="2">
        <v>0</v>
      </c>
      <c r="EZ450" s="2"/>
      <c r="FA450" s="2"/>
      <c r="FB450" s="2"/>
      <c r="FC450" s="2"/>
      <c r="FD450" s="2"/>
      <c r="FE450" s="2"/>
      <c r="FF450" s="2"/>
      <c r="FG450" s="2"/>
      <c r="FH450" s="2"/>
      <c r="FI450" s="2"/>
      <c r="FJ450" s="2"/>
      <c r="FK450" s="2"/>
      <c r="FL450" s="2"/>
      <c r="FM450" s="2"/>
      <c r="FN450" s="2"/>
      <c r="FO450" s="2"/>
      <c r="FP450" s="2"/>
      <c r="FQ450" s="2">
        <v>0</v>
      </c>
      <c r="FR450" s="2">
        <f t="shared" si="479"/>
        <v>0</v>
      </c>
      <c r="FS450" s="2">
        <v>0</v>
      </c>
      <c r="FT450" s="2"/>
      <c r="FU450" s="2"/>
      <c r="FV450" s="2"/>
      <c r="FW450" s="2"/>
      <c r="FX450" s="2">
        <v>110</v>
      </c>
      <c r="FY450" s="2">
        <v>70</v>
      </c>
      <c r="FZ450" s="2"/>
      <c r="GA450" s="2" t="s">
        <v>6</v>
      </c>
      <c r="GB450" s="2"/>
      <c r="GC450" s="2"/>
      <c r="GD450" s="2">
        <v>1</v>
      </c>
      <c r="GE450" s="2"/>
      <c r="GF450" s="2">
        <v>-1305175964</v>
      </c>
      <c r="GG450" s="2">
        <v>2</v>
      </c>
      <c r="GH450" s="2">
        <v>1</v>
      </c>
      <c r="GI450" s="2">
        <v>-2</v>
      </c>
      <c r="GJ450" s="2">
        <v>0</v>
      </c>
      <c r="GK450" s="2">
        <v>0</v>
      </c>
      <c r="GL450" s="2">
        <f t="shared" si="480"/>
        <v>0</v>
      </c>
      <c r="GM450" s="2">
        <f t="shared" si="481"/>
        <v>-1323</v>
      </c>
      <c r="GN450" s="2">
        <f t="shared" si="482"/>
        <v>-1323</v>
      </c>
      <c r="GO450" s="2">
        <f t="shared" si="483"/>
        <v>0</v>
      </c>
      <c r="GP450" s="2">
        <f t="shared" si="484"/>
        <v>0</v>
      </c>
      <c r="GQ450" s="2"/>
      <c r="GR450" s="2">
        <v>0</v>
      </c>
      <c r="GS450" s="2">
        <v>3</v>
      </c>
      <c r="GT450" s="2">
        <v>0</v>
      </c>
      <c r="GU450" s="2" t="s">
        <v>560</v>
      </c>
      <c r="GV450" s="2">
        <f>ROUND(((GT450*9.5)),2)</f>
        <v>0</v>
      </c>
      <c r="GW450" s="2">
        <v>1</v>
      </c>
      <c r="GX450" s="2">
        <f t="shared" si="486"/>
        <v>0</v>
      </c>
      <c r="GY450" s="2"/>
      <c r="GZ450" s="2"/>
      <c r="HA450" s="2">
        <v>0</v>
      </c>
      <c r="HB450" s="2">
        <v>0</v>
      </c>
      <c r="HC450" s="2">
        <f t="shared" si="487"/>
        <v>0</v>
      </c>
      <c r="HD450" s="2"/>
      <c r="HE450" s="2" t="s">
        <v>6</v>
      </c>
      <c r="HF450" s="2" t="s">
        <v>6</v>
      </c>
      <c r="HG450" s="2"/>
      <c r="HH450" s="2"/>
      <c r="HI450" s="2"/>
      <c r="HJ450" s="2"/>
      <c r="HK450" s="2"/>
      <c r="HL450" s="2"/>
      <c r="HM450" s="2" t="s">
        <v>6</v>
      </c>
      <c r="HN450" s="2" t="s">
        <v>6</v>
      </c>
      <c r="HO450" s="2" t="s">
        <v>6</v>
      </c>
      <c r="HP450" s="2" t="s">
        <v>6</v>
      </c>
      <c r="HQ450" s="2" t="s">
        <v>6</v>
      </c>
      <c r="HR450" s="2"/>
      <c r="HS450" s="2"/>
      <c r="HT450" s="2"/>
      <c r="HU450" s="2"/>
      <c r="HV450" s="2"/>
      <c r="HW450" s="2"/>
      <c r="HX450" s="2"/>
      <c r="HY450" s="2"/>
      <c r="HZ450" s="2"/>
      <c r="IA450" s="2"/>
      <c r="IB450" s="2"/>
      <c r="IC450" s="2"/>
      <c r="ID450" s="2"/>
      <c r="IE450" s="2"/>
      <c r="IF450" s="2">
        <v>-1</v>
      </c>
      <c r="IG450" s="2"/>
      <c r="IH450" s="2"/>
      <c r="II450" s="2"/>
      <c r="IJ450" s="2"/>
      <c r="IK450" s="2">
        <v>0</v>
      </c>
      <c r="IL450" s="2"/>
      <c r="IM450" s="2"/>
      <c r="IN450" s="2"/>
      <c r="IO450" s="2"/>
      <c r="IP450" s="2"/>
      <c r="IQ450" s="2"/>
      <c r="IR450" s="2"/>
      <c r="IS450" s="2"/>
      <c r="IT450" s="2"/>
      <c r="IU450" s="2"/>
    </row>
    <row r="451" spans="1:255" x14ac:dyDescent="0.2">
      <c r="A451">
        <v>17</v>
      </c>
      <c r="B451">
        <v>1</v>
      </c>
      <c r="C451">
        <f>ROW(SmtRes!A702)</f>
        <v>702</v>
      </c>
      <c r="D451">
        <f>ROW(EtalonRes!A770)</f>
        <v>770</v>
      </c>
      <c r="E451" t="s">
        <v>556</v>
      </c>
      <c r="F451" t="s">
        <v>557</v>
      </c>
      <c r="G451" t="s">
        <v>558</v>
      </c>
      <c r="H451" t="s">
        <v>552</v>
      </c>
      <c r="I451">
        <f>'2.Лок.смета.и.Акт'!E75</f>
        <v>-10.64</v>
      </c>
      <c r="J451">
        <v>0</v>
      </c>
      <c r="K451">
        <v>-10.64</v>
      </c>
      <c r="O451">
        <f t="shared" si="453"/>
        <v>-11154</v>
      </c>
      <c r="P451">
        <f t="shared" si="454"/>
        <v>0</v>
      </c>
      <c r="Q451">
        <f t="shared" si="455"/>
        <v>-5207</v>
      </c>
      <c r="R451">
        <f t="shared" si="456"/>
        <v>0</v>
      </c>
      <c r="S451">
        <f t="shared" si="457"/>
        <v>-5947</v>
      </c>
      <c r="T451">
        <f t="shared" si="458"/>
        <v>0</v>
      </c>
      <c r="U451" t="e">
        <f t="shared" si="459"/>
        <v>#REF!</v>
      </c>
      <c r="V451">
        <f t="shared" si="460"/>
        <v>0</v>
      </c>
      <c r="W451">
        <f t="shared" si="461"/>
        <v>0</v>
      </c>
      <c r="X451" t="e">
        <f t="shared" si="462"/>
        <v>#REF!</v>
      </c>
      <c r="Y451" t="e">
        <f t="shared" si="463"/>
        <v>#REF!</v>
      </c>
      <c r="AA451">
        <v>86295184</v>
      </c>
      <c r="AB451">
        <f t="shared" si="464"/>
        <v>84.46</v>
      </c>
      <c r="AC451">
        <f>ROUND(((ES451*9.5)),2)</f>
        <v>0</v>
      </c>
      <c r="AD451">
        <f>ROUND(((((ET451*9.5))-((EU451*9.5)))+AE451),2)</f>
        <v>62.42</v>
      </c>
      <c r="AE451">
        <f>ROUND(((EU451*9.5)),2)</f>
        <v>0</v>
      </c>
      <c r="AF451">
        <f>ROUND(((EV451*9.5)),2)</f>
        <v>22.04</v>
      </c>
      <c r="AG451">
        <f t="shared" si="466"/>
        <v>0</v>
      </c>
      <c r="AH451" t="e">
        <f>((EW451*9.5))</f>
        <v>#REF!</v>
      </c>
      <c r="AI451">
        <f>((EX451*9.5))</f>
        <v>0</v>
      </c>
      <c r="AJ451">
        <f t="shared" si="469"/>
        <v>0</v>
      </c>
      <c r="AK451">
        <f>AL451+AM451+AO451</f>
        <v>8.89</v>
      </c>
      <c r="AL451">
        <v>0</v>
      </c>
      <c r="AM451" s="75">
        <f>'1.Лок.смета.и.Акт'!F838</f>
        <v>6.57</v>
      </c>
      <c r="AN451">
        <v>0</v>
      </c>
      <c r="AO451" s="75">
        <f>'1.Лок.смета.и.Акт'!F837</f>
        <v>2.3199999999999998</v>
      </c>
      <c r="AP451">
        <v>0</v>
      </c>
      <c r="AQ451" t="e">
        <f>'2.Лок.смета.и.Акт'!#REF!</f>
        <v>#REF!</v>
      </c>
      <c r="AR451">
        <v>0</v>
      </c>
      <c r="AS451">
        <v>0</v>
      </c>
      <c r="AT451">
        <v>105</v>
      </c>
      <c r="AU451">
        <v>60</v>
      </c>
      <c r="AV451">
        <v>1</v>
      </c>
      <c r="AW451">
        <v>1</v>
      </c>
      <c r="AZ451">
        <v>1</v>
      </c>
      <c r="BA451">
        <f>'1.Лок.смета.и.Акт'!J837</f>
        <v>25.36</v>
      </c>
      <c r="BB451">
        <f>'1.Лок.смета.и.Акт'!J838</f>
        <v>7.84</v>
      </c>
      <c r="BC451">
        <v>7.56</v>
      </c>
      <c r="BD451" t="s">
        <v>6</v>
      </c>
      <c r="BE451" t="s">
        <v>6</v>
      </c>
      <c r="BF451" t="s">
        <v>6</v>
      </c>
      <c r="BG451" t="s">
        <v>6</v>
      </c>
      <c r="BH451">
        <v>0</v>
      </c>
      <c r="BI451">
        <v>1</v>
      </c>
      <c r="BJ451" t="s">
        <v>559</v>
      </c>
      <c r="BM451">
        <v>46001</v>
      </c>
      <c r="BN451">
        <v>0</v>
      </c>
      <c r="BO451" t="s">
        <v>557</v>
      </c>
      <c r="BP451">
        <v>1</v>
      </c>
      <c r="BQ451">
        <v>9</v>
      </c>
      <c r="BR451">
        <v>0</v>
      </c>
      <c r="BS451">
        <v>19.8</v>
      </c>
      <c r="BT451">
        <v>1</v>
      </c>
      <c r="BU451">
        <v>1</v>
      </c>
      <c r="BV451">
        <v>1</v>
      </c>
      <c r="BW451">
        <v>1</v>
      </c>
      <c r="BX451">
        <v>1</v>
      </c>
      <c r="BY451" t="s">
        <v>6</v>
      </c>
      <c r="BZ451" t="e">
        <f>'2.Лок.смета.и.Акт'!#REF!</f>
        <v>#REF!</v>
      </c>
      <c r="CA451" t="e">
        <f>'2.Лок.смета.и.Акт'!#REF!</f>
        <v>#REF!</v>
      </c>
      <c r="CB451" t="s">
        <v>6</v>
      </c>
      <c r="CE451">
        <v>0</v>
      </c>
      <c r="CF451">
        <v>0</v>
      </c>
      <c r="CG451">
        <v>0</v>
      </c>
      <c r="CM451">
        <v>0</v>
      </c>
      <c r="CN451" t="s">
        <v>6</v>
      </c>
      <c r="CO451">
        <v>0</v>
      </c>
      <c r="CP451">
        <f t="shared" si="470"/>
        <v>-11154</v>
      </c>
      <c r="CQ451">
        <f t="shared" si="471"/>
        <v>0</v>
      </c>
      <c r="CR451">
        <f t="shared" si="472"/>
        <v>489.37279999999998</v>
      </c>
      <c r="CS451">
        <f t="shared" si="473"/>
        <v>0</v>
      </c>
      <c r="CT451">
        <f t="shared" si="474"/>
        <v>558.93439999999998</v>
      </c>
      <c r="CU451">
        <f t="shared" si="475"/>
        <v>0</v>
      </c>
      <c r="CV451" t="e">
        <f t="shared" si="476"/>
        <v>#REF!</v>
      </c>
      <c r="CW451">
        <f t="shared" si="477"/>
        <v>0</v>
      </c>
      <c r="CX451">
        <f t="shared" si="478"/>
        <v>0</v>
      </c>
      <c r="CY451" t="e">
        <f>(S451+R451)*(BZ451/100)</f>
        <v>#REF!</v>
      </c>
      <c r="CZ451" t="e">
        <f>(S451+R451)*(CA451/100)</f>
        <v>#REF!</v>
      </c>
      <c r="DC451" t="s">
        <v>6</v>
      </c>
      <c r="DD451" t="s">
        <v>560</v>
      </c>
      <c r="DE451" t="s">
        <v>560</v>
      </c>
      <c r="DF451" t="s">
        <v>560</v>
      </c>
      <c r="DG451" t="s">
        <v>560</v>
      </c>
      <c r="DH451" t="s">
        <v>6</v>
      </c>
      <c r="DI451" t="s">
        <v>560</v>
      </c>
      <c r="DJ451" t="s">
        <v>560</v>
      </c>
      <c r="DK451" t="s">
        <v>6</v>
      </c>
      <c r="DL451" t="s">
        <v>6</v>
      </c>
      <c r="DM451" t="s">
        <v>6</v>
      </c>
      <c r="DN451">
        <f>'1.Лок.смета.и.Акт'!E839</f>
        <v>110</v>
      </c>
      <c r="DO451">
        <f>'1.Лок.смета.и.Акт'!E840</f>
        <v>70</v>
      </c>
      <c r="DP451">
        <v>1</v>
      </c>
      <c r="DQ451">
        <v>1</v>
      </c>
      <c r="DU451">
        <v>1013</v>
      </c>
      <c r="DV451" t="s">
        <v>552</v>
      </c>
      <c r="DW451" t="str">
        <f>'2.Лок.смета.и.Акт'!D75</f>
        <v>100 отверстий</v>
      </c>
      <c r="DX451">
        <v>1</v>
      </c>
      <c r="DZ451" t="s">
        <v>6</v>
      </c>
      <c r="EA451" t="s">
        <v>6</v>
      </c>
      <c r="EB451" t="s">
        <v>6</v>
      </c>
      <c r="EC451" t="s">
        <v>6</v>
      </c>
      <c r="EE451">
        <v>54938666</v>
      </c>
      <c r="EF451">
        <v>9</v>
      </c>
      <c r="EG451" t="s">
        <v>554</v>
      </c>
      <c r="EH451">
        <v>0</v>
      </c>
      <c r="EI451" t="s">
        <v>6</v>
      </c>
      <c r="EJ451">
        <v>1</v>
      </c>
      <c r="EK451">
        <v>46001</v>
      </c>
      <c r="EL451" t="s">
        <v>554</v>
      </c>
      <c r="EM451" t="s">
        <v>555</v>
      </c>
      <c r="EO451" t="s">
        <v>6</v>
      </c>
      <c r="EQ451">
        <v>131072</v>
      </c>
      <c r="ER451">
        <f>ES451+ET451+EV451</f>
        <v>8.89</v>
      </c>
      <c r="ES451">
        <v>0</v>
      </c>
      <c r="ET451" s="75">
        <f>'1.Лок.смета.и.Акт'!F838</f>
        <v>6.57</v>
      </c>
      <c r="EU451">
        <v>0</v>
      </c>
      <c r="EV451" s="75">
        <f>'1.Лок.смета.и.Акт'!F837</f>
        <v>2.3199999999999998</v>
      </c>
      <c r="EW451" t="e">
        <f>'2.Лок.смета.и.Акт'!#REF!</f>
        <v>#REF!</v>
      </c>
      <c r="EX451">
        <v>0</v>
      </c>
      <c r="EY451">
        <v>0</v>
      </c>
      <c r="FQ451">
        <v>0</v>
      </c>
      <c r="FR451">
        <f t="shared" si="479"/>
        <v>0</v>
      </c>
      <c r="FS451">
        <v>0</v>
      </c>
      <c r="FX451">
        <v>110</v>
      </c>
      <c r="FY451">
        <v>70</v>
      </c>
      <c r="GA451" t="s">
        <v>6</v>
      </c>
      <c r="GD451">
        <v>1</v>
      </c>
      <c r="GF451">
        <v>-1305175964</v>
      </c>
      <c r="GG451">
        <v>2</v>
      </c>
      <c r="GH451">
        <v>1</v>
      </c>
      <c r="GI451">
        <v>2</v>
      </c>
      <c r="GJ451">
        <v>0</v>
      </c>
      <c r="GK451">
        <v>0</v>
      </c>
      <c r="GL451">
        <f t="shared" si="480"/>
        <v>0</v>
      </c>
      <c r="GM451" t="e">
        <f t="shared" si="481"/>
        <v>#REF!</v>
      </c>
      <c r="GN451" t="e">
        <f t="shared" si="482"/>
        <v>#REF!</v>
      </c>
      <c r="GO451">
        <f t="shared" si="483"/>
        <v>0</v>
      </c>
      <c r="GP451">
        <f t="shared" si="484"/>
        <v>0</v>
      </c>
      <c r="GR451">
        <v>0</v>
      </c>
      <c r="GS451">
        <v>3</v>
      </c>
      <c r="GT451">
        <v>0</v>
      </c>
      <c r="GU451" t="s">
        <v>560</v>
      </c>
      <c r="GV451">
        <f>ROUND(((GT451*9.5)),2)</f>
        <v>0</v>
      </c>
      <c r="GW451">
        <v>1015.2</v>
      </c>
      <c r="GX451">
        <f t="shared" si="486"/>
        <v>0</v>
      </c>
      <c r="HA451">
        <v>0</v>
      </c>
      <c r="HB451">
        <v>0</v>
      </c>
      <c r="HC451">
        <f t="shared" si="487"/>
        <v>0</v>
      </c>
      <c r="HE451" t="s">
        <v>6</v>
      </c>
      <c r="HF451" t="s">
        <v>6</v>
      </c>
      <c r="HM451" t="s">
        <v>6</v>
      </c>
      <c r="HN451" t="s">
        <v>6</v>
      </c>
      <c r="HO451" t="s">
        <v>6</v>
      </c>
      <c r="HP451" t="s">
        <v>6</v>
      </c>
      <c r="HQ451" t="s">
        <v>6</v>
      </c>
      <c r="IF451">
        <v>-1</v>
      </c>
      <c r="IK451">
        <v>0</v>
      </c>
    </row>
    <row r="452" spans="1:255" x14ac:dyDescent="0.2">
      <c r="A452" s="2">
        <v>17</v>
      </c>
      <c r="B452" s="2">
        <v>1</v>
      </c>
      <c r="C452" s="2">
        <f>ROW(SmtRes!A709)</f>
        <v>709</v>
      </c>
      <c r="D452" s="2">
        <f>ROW(EtalonRes!A775)</f>
        <v>775</v>
      </c>
      <c r="E452" s="2" t="s">
        <v>561</v>
      </c>
      <c r="F452" s="2" t="s">
        <v>562</v>
      </c>
      <c r="G452" s="2" t="s">
        <v>563</v>
      </c>
      <c r="H452" s="2" t="s">
        <v>193</v>
      </c>
      <c r="I452" s="2">
        <f>'2.Лок.смета.и.Акт'!E76</f>
        <v>0.499</v>
      </c>
      <c r="J452" s="2">
        <v>0</v>
      </c>
      <c r="K452" s="2">
        <v>0.499</v>
      </c>
      <c r="L452" s="2"/>
      <c r="M452" s="2"/>
      <c r="N452" s="2"/>
      <c r="O452" s="2">
        <f t="shared" ref="O452:O471" si="491">ROUND(CP452,0)</f>
        <v>347</v>
      </c>
      <c r="P452" s="2">
        <f t="shared" ref="P452:P471" si="492">ROUND(CQ452*I452,0)</f>
        <v>0</v>
      </c>
      <c r="Q452" s="2">
        <f t="shared" ref="Q452:Q471" si="493">ROUND(CR452*I452,0)</f>
        <v>128</v>
      </c>
      <c r="R452" s="2">
        <f t="shared" ref="R452:R471" si="494">ROUND(CS452*I452,0)</f>
        <v>0</v>
      </c>
      <c r="S452" s="2">
        <f t="shared" ref="S452:S471" si="495">ROUND(CT452*I452,0)</f>
        <v>219</v>
      </c>
      <c r="T452" s="2">
        <f t="shared" ref="T452:T471" si="496">ROUND(CU452*I452,0)</f>
        <v>0</v>
      </c>
      <c r="U452" s="2">
        <f t="shared" ref="U452:U471" si="497">CV452*I452</f>
        <v>21.307300000000001</v>
      </c>
      <c r="V452" s="2">
        <f t="shared" ref="V452:V471" si="498">CW452*I452</f>
        <v>0</v>
      </c>
      <c r="W452" s="2">
        <f t="shared" ref="W452:W471" si="499">ROUND(CX452*I452,0)</f>
        <v>0</v>
      </c>
      <c r="X452" s="2">
        <f t="shared" ref="X452:X471" si="500">ROUND(CY452,0)</f>
        <v>285</v>
      </c>
      <c r="Y452" s="2">
        <f t="shared" ref="Y452:Y471" si="501">ROUND(CZ452,0)</f>
        <v>186</v>
      </c>
      <c r="Z452" s="2"/>
      <c r="AA452" s="2">
        <v>86295183</v>
      </c>
      <c r="AB452" s="2">
        <f t="shared" ref="AB452:AB471" si="502">ROUND((AC452+AD452+AF452),2)</f>
        <v>695.57</v>
      </c>
      <c r="AC452" s="2">
        <f>ROUND((ES452+(SUM(SmtRes!BC703:'SmtRes'!BC709)+SUM(EtalonRes!AL771:'EtalonRes'!AL775))),2)</f>
        <v>0</v>
      </c>
      <c r="AD452" s="2">
        <f t="shared" ref="AD452:AD461" si="503">ROUND((((ET452)-(EU452))+AE452),2)</f>
        <v>255.76</v>
      </c>
      <c r="AE452" s="2">
        <f t="shared" ref="AE452:AE461" si="504">ROUND((EU452),2)</f>
        <v>0</v>
      </c>
      <c r="AF452" s="2">
        <f t="shared" ref="AF452:AF461" si="505">ROUND((EV452),2)</f>
        <v>439.81</v>
      </c>
      <c r="AG452" s="2">
        <f t="shared" ref="AG452:AG471" si="506">ROUND((AP452),2)</f>
        <v>0</v>
      </c>
      <c r="AH452" s="2">
        <f t="shared" ref="AH452:AH461" si="507">(EW452)</f>
        <v>42.7</v>
      </c>
      <c r="AI452" s="2">
        <f t="shared" ref="AI452:AI461" si="508">(EX452)</f>
        <v>0</v>
      </c>
      <c r="AJ452" s="2">
        <f t="shared" ref="AJ452:AJ471" si="509">(AS452)</f>
        <v>0</v>
      </c>
      <c r="AK452" s="2">
        <v>15154.3</v>
      </c>
      <c r="AL452" s="2">
        <v>14458.73</v>
      </c>
      <c r="AM452" s="2">
        <v>255.76</v>
      </c>
      <c r="AN452" s="2">
        <v>0</v>
      </c>
      <c r="AO452" s="2">
        <v>439.81</v>
      </c>
      <c r="AP452" s="2">
        <v>0</v>
      </c>
      <c r="AQ452" s="2">
        <v>42.7</v>
      </c>
      <c r="AR452" s="2">
        <v>0</v>
      </c>
      <c r="AS452" s="2">
        <v>0</v>
      </c>
      <c r="AT452" s="2">
        <v>130</v>
      </c>
      <c r="AU452" s="2">
        <v>85</v>
      </c>
      <c r="AV452" s="2">
        <v>1</v>
      </c>
      <c r="AW452" s="2">
        <v>1</v>
      </c>
      <c r="AX452" s="2"/>
      <c r="AY452" s="2"/>
      <c r="AZ452" s="2">
        <v>1</v>
      </c>
      <c r="BA452" s="2">
        <v>1</v>
      </c>
      <c r="BB452" s="2">
        <v>1</v>
      </c>
      <c r="BC452" s="2">
        <v>1</v>
      </c>
      <c r="BD452" s="2" t="s">
        <v>6</v>
      </c>
      <c r="BE452" s="2" t="s">
        <v>6</v>
      </c>
      <c r="BF452" s="2" t="s">
        <v>6</v>
      </c>
      <c r="BG452" s="2" t="s">
        <v>6</v>
      </c>
      <c r="BH452" s="2">
        <v>0</v>
      </c>
      <c r="BI452" s="2">
        <v>1</v>
      </c>
      <c r="BJ452" s="2" t="s">
        <v>564</v>
      </c>
      <c r="BK452" s="2"/>
      <c r="BL452" s="2"/>
      <c r="BM452" s="2">
        <v>7001</v>
      </c>
      <c r="BN452" s="2">
        <v>0</v>
      </c>
      <c r="BO452" s="2" t="s">
        <v>6</v>
      </c>
      <c r="BP452" s="2">
        <v>0</v>
      </c>
      <c r="BQ452" s="2">
        <v>1</v>
      </c>
      <c r="BR452" s="2">
        <v>0</v>
      </c>
      <c r="BS452" s="2">
        <v>1</v>
      </c>
      <c r="BT452" s="2">
        <v>1</v>
      </c>
      <c r="BU452" s="2">
        <v>1</v>
      </c>
      <c r="BV452" s="2">
        <v>1</v>
      </c>
      <c r="BW452" s="2">
        <v>1</v>
      </c>
      <c r="BX452" s="2">
        <v>1</v>
      </c>
      <c r="BY452" s="2" t="s">
        <v>6</v>
      </c>
      <c r="BZ452" s="2">
        <v>130</v>
      </c>
      <c r="CA452" s="2">
        <v>85</v>
      </c>
      <c r="CB452" s="2" t="s">
        <v>6</v>
      </c>
      <c r="CC452" s="2"/>
      <c r="CD452" s="2"/>
      <c r="CE452" s="2">
        <v>0</v>
      </c>
      <c r="CF452" s="2">
        <v>0</v>
      </c>
      <c r="CG452" s="2">
        <v>0</v>
      </c>
      <c r="CH452" s="2"/>
      <c r="CI452" s="2"/>
      <c r="CJ452" s="2"/>
      <c r="CK452" s="2"/>
      <c r="CL452" s="2"/>
      <c r="CM452" s="2">
        <v>0</v>
      </c>
      <c r="CN452" s="2" t="s">
        <v>6</v>
      </c>
      <c r="CO452" s="2">
        <v>0</v>
      </c>
      <c r="CP452" s="2">
        <f t="shared" ref="CP452:CP471" si="510">(P452+Q452+S452)</f>
        <v>347</v>
      </c>
      <c r="CQ452" s="2">
        <f t="shared" ref="CQ452:CQ471" si="511">AC452*BC452</f>
        <v>0</v>
      </c>
      <c r="CR452" s="2">
        <f t="shared" ref="CR452:CR471" si="512">AD452*BB452</f>
        <v>255.76</v>
      </c>
      <c r="CS452" s="2">
        <f t="shared" ref="CS452:CS471" si="513">AE452*BS452</f>
        <v>0</v>
      </c>
      <c r="CT452" s="2">
        <f t="shared" ref="CT452:CT471" si="514">AF452*BA452</f>
        <v>439.81</v>
      </c>
      <c r="CU452" s="2">
        <f t="shared" ref="CU452:CU471" si="515">AG452</f>
        <v>0</v>
      </c>
      <c r="CV452" s="2">
        <f t="shared" ref="CV452:CV471" si="516">AH452</f>
        <v>42.7</v>
      </c>
      <c r="CW452" s="2">
        <f t="shared" ref="CW452:CW471" si="517">AI452</f>
        <v>0</v>
      </c>
      <c r="CX452" s="2">
        <f t="shared" ref="CX452:CX471" si="518">AJ452</f>
        <v>0</v>
      </c>
      <c r="CY452" s="2">
        <f>(((S452+(R452*IF(0,0,1)))*AT452)/100)</f>
        <v>284.7</v>
      </c>
      <c r="CZ452" s="2">
        <f>(((S452+(R452*IF(0,0,1)))*AU452)/100)</f>
        <v>186.15</v>
      </c>
      <c r="DA452" s="2"/>
      <c r="DB452" s="2"/>
      <c r="DC452" s="2" t="s">
        <v>6</v>
      </c>
      <c r="DD452" s="2" t="s">
        <v>6</v>
      </c>
      <c r="DE452" s="2" t="s">
        <v>6</v>
      </c>
      <c r="DF452" s="2" t="s">
        <v>6</v>
      </c>
      <c r="DG452" s="2" t="s">
        <v>6</v>
      </c>
      <c r="DH452" s="2" t="s">
        <v>6</v>
      </c>
      <c r="DI452" s="2" t="s">
        <v>6</v>
      </c>
      <c r="DJ452" s="2" t="s">
        <v>6</v>
      </c>
      <c r="DK452" s="2" t="s">
        <v>6</v>
      </c>
      <c r="DL452" s="2" t="s">
        <v>6</v>
      </c>
      <c r="DM452" s="2" t="s">
        <v>6</v>
      </c>
      <c r="DN452" s="2">
        <v>0</v>
      </c>
      <c r="DO452" s="2">
        <v>0</v>
      </c>
      <c r="DP452" s="2">
        <v>1</v>
      </c>
      <c r="DQ452" s="2">
        <v>1</v>
      </c>
      <c r="DR452" s="2"/>
      <c r="DS452" s="2"/>
      <c r="DT452" s="2"/>
      <c r="DU452" s="2">
        <v>1013</v>
      </c>
      <c r="DV452" s="2" t="s">
        <v>193</v>
      </c>
      <c r="DW452" s="2" t="s">
        <v>193</v>
      </c>
      <c r="DX452" s="2">
        <v>1</v>
      </c>
      <c r="DY452" s="2"/>
      <c r="DZ452" s="2" t="s">
        <v>6</v>
      </c>
      <c r="EA452" s="2" t="s">
        <v>6</v>
      </c>
      <c r="EB452" s="2" t="s">
        <v>6</v>
      </c>
      <c r="EC452" s="2" t="s">
        <v>6</v>
      </c>
      <c r="ED452" s="2"/>
      <c r="EE452" s="2">
        <v>54938594</v>
      </c>
      <c r="EF452" s="2">
        <v>1</v>
      </c>
      <c r="EG452" s="2" t="s">
        <v>25</v>
      </c>
      <c r="EH452" s="2">
        <v>0</v>
      </c>
      <c r="EI452" s="2" t="s">
        <v>6</v>
      </c>
      <c r="EJ452" s="2">
        <v>1</v>
      </c>
      <c r="EK452" s="2">
        <v>7001</v>
      </c>
      <c r="EL452" s="2" t="s">
        <v>26</v>
      </c>
      <c r="EM452" s="2" t="s">
        <v>27</v>
      </c>
      <c r="EN452" s="2"/>
      <c r="EO452" s="2" t="s">
        <v>6</v>
      </c>
      <c r="EP452" s="2"/>
      <c r="EQ452" s="2">
        <v>131072</v>
      </c>
      <c r="ER452" s="2">
        <v>15154.3</v>
      </c>
      <c r="ES452" s="2">
        <v>14458.73</v>
      </c>
      <c r="ET452" s="2">
        <v>255.76</v>
      </c>
      <c r="EU452" s="2">
        <v>0</v>
      </c>
      <c r="EV452" s="2">
        <v>439.81</v>
      </c>
      <c r="EW452" s="2">
        <v>42.7</v>
      </c>
      <c r="EX452" s="2">
        <v>0</v>
      </c>
      <c r="EY452" s="2">
        <v>1</v>
      </c>
      <c r="EZ452" s="2"/>
      <c r="FA452" s="2"/>
      <c r="FB452" s="2"/>
      <c r="FC452" s="2"/>
      <c r="FD452" s="2"/>
      <c r="FE452" s="2"/>
      <c r="FF452" s="2"/>
      <c r="FG452" s="2"/>
      <c r="FH452" s="2"/>
      <c r="FI452" s="2"/>
      <c r="FJ452" s="2"/>
      <c r="FK452" s="2"/>
      <c r="FL452" s="2"/>
      <c r="FM452" s="2"/>
      <c r="FN452" s="2"/>
      <c r="FO452" s="2"/>
      <c r="FP452" s="2"/>
      <c r="FQ452" s="2">
        <v>0</v>
      </c>
      <c r="FR452" s="2">
        <f t="shared" ref="FR452:FR471" si="519">ROUND(IF(BI452=3,GM452,0),0)</f>
        <v>0</v>
      </c>
      <c r="FS452" s="2">
        <v>0</v>
      </c>
      <c r="FT452" s="2"/>
      <c r="FU452" s="2"/>
      <c r="FV452" s="2"/>
      <c r="FW452" s="2"/>
      <c r="FX452" s="2">
        <v>130</v>
      </c>
      <c r="FY452" s="2">
        <v>85</v>
      </c>
      <c r="FZ452" s="2"/>
      <c r="GA452" s="2" t="s">
        <v>6</v>
      </c>
      <c r="GB452" s="2"/>
      <c r="GC452" s="2"/>
      <c r="GD452" s="2">
        <v>1</v>
      </c>
      <c r="GE452" s="2"/>
      <c r="GF452" s="2">
        <v>-1599537868</v>
      </c>
      <c r="GG452" s="2">
        <v>2</v>
      </c>
      <c r="GH452" s="2">
        <v>1</v>
      </c>
      <c r="GI452" s="2">
        <v>-2</v>
      </c>
      <c r="GJ452" s="2">
        <v>0</v>
      </c>
      <c r="GK452" s="2">
        <v>0</v>
      </c>
      <c r="GL452" s="2">
        <f t="shared" ref="GL452:GL471" si="520">ROUND(IF(AND(BH452=3,BI452=3,FS452&lt;&gt;0),P452,0),0)</f>
        <v>0</v>
      </c>
      <c r="GM452" s="2">
        <f t="shared" ref="GM452:GM471" si="521">ROUND(O452+X452+Y452,0)+GX452</f>
        <v>818</v>
      </c>
      <c r="GN452" s="2">
        <f t="shared" ref="GN452:GN471" si="522">IF(OR(BI452=0,BI452=1),GM452-GX452,0)</f>
        <v>818</v>
      </c>
      <c r="GO452" s="2">
        <f t="shared" ref="GO452:GO471" si="523">IF(BI452=2,GM452-GX452,0)</f>
        <v>0</v>
      </c>
      <c r="GP452" s="2">
        <f t="shared" ref="GP452:GP471" si="524">IF(BI452=4,GM452-GX452,0)</f>
        <v>0</v>
      </c>
      <c r="GQ452" s="2"/>
      <c r="GR452" s="2">
        <v>0</v>
      </c>
      <c r="GS452" s="2">
        <v>3</v>
      </c>
      <c r="GT452" s="2">
        <v>0</v>
      </c>
      <c r="GU452" s="2" t="s">
        <v>6</v>
      </c>
      <c r="GV452" s="2">
        <f t="shared" ref="GV452:GV461" si="525">ROUND((GT452),2)</f>
        <v>0</v>
      </c>
      <c r="GW452" s="2">
        <v>1</v>
      </c>
      <c r="GX452" s="2">
        <f t="shared" ref="GX452:GX471" si="526">ROUND(HC452*I452,0)</f>
        <v>0</v>
      </c>
      <c r="GY452" s="2"/>
      <c r="GZ452" s="2"/>
      <c r="HA452" s="2">
        <v>0</v>
      </c>
      <c r="HB452" s="2">
        <v>0</v>
      </c>
      <c r="HC452" s="2">
        <f t="shared" ref="HC452:HC471" si="527">GV452*GW452</f>
        <v>0</v>
      </c>
      <c r="HD452" s="2"/>
      <c r="HE452" s="2" t="s">
        <v>6</v>
      </c>
      <c r="HF452" s="2" t="s">
        <v>6</v>
      </c>
      <c r="HG452" s="2"/>
      <c r="HH452" s="2"/>
      <c r="HI452" s="2"/>
      <c r="HJ452" s="2"/>
      <c r="HK452" s="2"/>
      <c r="HL452" s="2"/>
      <c r="HM452" s="2" t="s">
        <v>6</v>
      </c>
      <c r="HN452" s="2" t="s">
        <v>6</v>
      </c>
      <c r="HO452" s="2" t="s">
        <v>6</v>
      </c>
      <c r="HP452" s="2" t="s">
        <v>6</v>
      </c>
      <c r="HQ452" s="2" t="s">
        <v>6</v>
      </c>
      <c r="HR452" s="2"/>
      <c r="HS452" s="2"/>
      <c r="HT452" s="2"/>
      <c r="HU452" s="2"/>
      <c r="HV452" s="2"/>
      <c r="HW452" s="2"/>
      <c r="HX452" s="2"/>
      <c r="HY452" s="2"/>
      <c r="HZ452" s="2"/>
      <c r="IA452" s="2"/>
      <c r="IB452" s="2"/>
      <c r="IC452" s="2"/>
      <c r="ID452" s="2"/>
      <c r="IE452" s="2"/>
      <c r="IF452" s="2">
        <v>-1</v>
      </c>
      <c r="IG452" s="2"/>
      <c r="IH452" s="2"/>
      <c r="II452" s="2"/>
      <c r="IJ452" s="2"/>
      <c r="IK452" s="2">
        <v>0</v>
      </c>
      <c r="IL452" s="2"/>
      <c r="IM452" s="2"/>
      <c r="IN452" s="2"/>
      <c r="IO452" s="2"/>
      <c r="IP452" s="2"/>
      <c r="IQ452" s="2"/>
      <c r="IR452" s="2"/>
      <c r="IS452" s="2"/>
      <c r="IT452" s="2"/>
      <c r="IU452" s="2"/>
    </row>
    <row r="453" spans="1:255" x14ac:dyDescent="0.2">
      <c r="A453">
        <v>17</v>
      </c>
      <c r="B453">
        <v>1</v>
      </c>
      <c r="C453">
        <f>ROW(SmtRes!A716)</f>
        <v>716</v>
      </c>
      <c r="D453">
        <f>ROW(EtalonRes!A780)</f>
        <v>780</v>
      </c>
      <c r="E453" t="s">
        <v>561</v>
      </c>
      <c r="F453" t="s">
        <v>562</v>
      </c>
      <c r="G453" t="s">
        <v>563</v>
      </c>
      <c r="H453" t="s">
        <v>193</v>
      </c>
      <c r="I453">
        <f>'2.Лок.смета.и.Акт'!E76</f>
        <v>0.499</v>
      </c>
      <c r="J453">
        <v>0</v>
      </c>
      <c r="K453">
        <v>0.499</v>
      </c>
      <c r="O453">
        <f t="shared" si="491"/>
        <v>6805</v>
      </c>
      <c r="P453">
        <f t="shared" si="492"/>
        <v>0</v>
      </c>
      <c r="Q453">
        <f t="shared" si="493"/>
        <v>1187</v>
      </c>
      <c r="R453">
        <f t="shared" si="494"/>
        <v>0</v>
      </c>
      <c r="S453">
        <f t="shared" si="495"/>
        <v>5618</v>
      </c>
      <c r="T453">
        <f t="shared" si="496"/>
        <v>0</v>
      </c>
      <c r="U453" t="e">
        <f t="shared" si="497"/>
        <v>#REF!</v>
      </c>
      <c r="V453">
        <f t="shared" si="498"/>
        <v>0</v>
      </c>
      <c r="W453">
        <f t="shared" si="499"/>
        <v>0</v>
      </c>
      <c r="X453" t="e">
        <f t="shared" si="500"/>
        <v>#REF!</v>
      </c>
      <c r="Y453" t="e">
        <f t="shared" si="501"/>
        <v>#REF!</v>
      </c>
      <c r="AA453">
        <v>86295184</v>
      </c>
      <c r="AB453">
        <f t="shared" si="502"/>
        <v>695.57</v>
      </c>
      <c r="AC453">
        <f>ROUND((ES453+(SUM(SmtRes!BC710:'SmtRes'!BC716)+SUM(EtalonRes!AL776:'EtalonRes'!AL780))),2)</f>
        <v>0</v>
      </c>
      <c r="AD453">
        <f t="shared" si="503"/>
        <v>255.76</v>
      </c>
      <c r="AE453">
        <f t="shared" si="504"/>
        <v>0</v>
      </c>
      <c r="AF453">
        <f t="shared" si="505"/>
        <v>439.81</v>
      </c>
      <c r="AG453">
        <f t="shared" si="506"/>
        <v>0</v>
      </c>
      <c r="AH453" t="e">
        <f t="shared" si="507"/>
        <v>#REF!</v>
      </c>
      <c r="AI453">
        <f t="shared" si="508"/>
        <v>0</v>
      </c>
      <c r="AJ453">
        <f t="shared" si="509"/>
        <v>0</v>
      </c>
      <c r="AK453">
        <f>AL453+AM453+AO453</f>
        <v>15154.3</v>
      </c>
      <c r="AL453">
        <v>14458.73</v>
      </c>
      <c r="AM453" s="75">
        <f>'1.Лок.смета.и.Акт'!F846</f>
        <v>255.76</v>
      </c>
      <c r="AN453">
        <v>0</v>
      </c>
      <c r="AO453" s="75">
        <f>'1.Лок.смета.и.Акт'!F845</f>
        <v>439.81</v>
      </c>
      <c r="AP453">
        <v>0</v>
      </c>
      <c r="AQ453" t="e">
        <f>'2.Лок.смета.и.Акт'!#REF!</f>
        <v>#REF!</v>
      </c>
      <c r="AR453">
        <v>0</v>
      </c>
      <c r="AS453">
        <v>0</v>
      </c>
      <c r="AT453">
        <v>124</v>
      </c>
      <c r="AU453">
        <v>72</v>
      </c>
      <c r="AV453">
        <v>1</v>
      </c>
      <c r="AW453">
        <v>1</v>
      </c>
      <c r="AZ453">
        <v>1</v>
      </c>
      <c r="BA453">
        <f>'1.Лок.смета.и.Акт'!J845</f>
        <v>25.6</v>
      </c>
      <c r="BB453">
        <f>'1.Лок.смета.и.Акт'!J846</f>
        <v>9.3000000000000007</v>
      </c>
      <c r="BC453">
        <v>7.56</v>
      </c>
      <c r="BD453" t="s">
        <v>6</v>
      </c>
      <c r="BE453" t="s">
        <v>6</v>
      </c>
      <c r="BF453" t="s">
        <v>6</v>
      </c>
      <c r="BG453" t="s">
        <v>6</v>
      </c>
      <c r="BH453">
        <v>0</v>
      </c>
      <c r="BI453">
        <v>1</v>
      </c>
      <c r="BJ453" t="s">
        <v>564</v>
      </c>
      <c r="BM453">
        <v>7001</v>
      </c>
      <c r="BN453">
        <v>0</v>
      </c>
      <c r="BO453" t="s">
        <v>562</v>
      </c>
      <c r="BP453">
        <v>1</v>
      </c>
      <c r="BQ453">
        <v>1</v>
      </c>
      <c r="BR453">
        <v>0</v>
      </c>
      <c r="BS453">
        <v>19.8</v>
      </c>
      <c r="BT453">
        <v>1</v>
      </c>
      <c r="BU453">
        <v>1</v>
      </c>
      <c r="BV453">
        <v>1</v>
      </c>
      <c r="BW453">
        <v>1</v>
      </c>
      <c r="BX453">
        <v>1</v>
      </c>
      <c r="BY453" t="s">
        <v>6</v>
      </c>
      <c r="BZ453" t="e">
        <f>'2.Лок.смета.и.Акт'!#REF!</f>
        <v>#REF!</v>
      </c>
      <c r="CA453" t="e">
        <f>'2.Лок.смета.и.Акт'!#REF!</f>
        <v>#REF!</v>
      </c>
      <c r="CB453" t="s">
        <v>6</v>
      </c>
      <c r="CE453">
        <v>0</v>
      </c>
      <c r="CF453">
        <v>0</v>
      </c>
      <c r="CG453">
        <v>0</v>
      </c>
      <c r="CM453">
        <v>0</v>
      </c>
      <c r="CN453" t="s">
        <v>6</v>
      </c>
      <c r="CO453">
        <v>0</v>
      </c>
      <c r="CP453">
        <f t="shared" si="510"/>
        <v>6805</v>
      </c>
      <c r="CQ453">
        <f t="shared" si="511"/>
        <v>0</v>
      </c>
      <c r="CR453">
        <f t="shared" si="512"/>
        <v>2378.5680000000002</v>
      </c>
      <c r="CS453">
        <f t="shared" si="513"/>
        <v>0</v>
      </c>
      <c r="CT453">
        <f t="shared" si="514"/>
        <v>11259.136</v>
      </c>
      <c r="CU453">
        <f t="shared" si="515"/>
        <v>0</v>
      </c>
      <c r="CV453" t="e">
        <f t="shared" si="516"/>
        <v>#REF!</v>
      </c>
      <c r="CW453">
        <f t="shared" si="517"/>
        <v>0</v>
      </c>
      <c r="CX453">
        <f t="shared" si="518"/>
        <v>0</v>
      </c>
      <c r="CY453" t="e">
        <f>(S453+R453)*(BZ453/100)</f>
        <v>#REF!</v>
      </c>
      <c r="CZ453" t="e">
        <f>(S453+R453)*(CA453/100)</f>
        <v>#REF!</v>
      </c>
      <c r="DC453" t="s">
        <v>6</v>
      </c>
      <c r="DD453" t="s">
        <v>6</v>
      </c>
      <c r="DE453" t="s">
        <v>6</v>
      </c>
      <c r="DF453" t="s">
        <v>6</v>
      </c>
      <c r="DG453" t="s">
        <v>6</v>
      </c>
      <c r="DH453" t="s">
        <v>6</v>
      </c>
      <c r="DI453" t="s">
        <v>6</v>
      </c>
      <c r="DJ453" t="s">
        <v>6</v>
      </c>
      <c r="DK453" t="s">
        <v>6</v>
      </c>
      <c r="DL453" t="s">
        <v>6</v>
      </c>
      <c r="DM453" t="s">
        <v>6</v>
      </c>
      <c r="DN453">
        <f>'1.Лок.смета.и.Акт'!E847</f>
        <v>130</v>
      </c>
      <c r="DO453">
        <f>'1.Лок.смета.и.Акт'!E848</f>
        <v>85</v>
      </c>
      <c r="DP453">
        <v>1</v>
      </c>
      <c r="DQ453">
        <v>1</v>
      </c>
      <c r="DU453">
        <v>1013</v>
      </c>
      <c r="DV453" t="s">
        <v>193</v>
      </c>
      <c r="DW453" t="str">
        <f>'2.Лок.смета.и.Акт'!D76</f>
        <v>1 т стальных элементов</v>
      </c>
      <c r="DX453">
        <v>1</v>
      </c>
      <c r="DZ453" t="s">
        <v>6</v>
      </c>
      <c r="EA453" t="s">
        <v>6</v>
      </c>
      <c r="EB453" t="s">
        <v>6</v>
      </c>
      <c r="EC453" t="s">
        <v>6</v>
      </c>
      <c r="EE453">
        <v>54938594</v>
      </c>
      <c r="EF453">
        <v>1</v>
      </c>
      <c r="EG453" t="s">
        <v>25</v>
      </c>
      <c r="EH453">
        <v>0</v>
      </c>
      <c r="EI453" t="s">
        <v>6</v>
      </c>
      <c r="EJ453">
        <v>1</v>
      </c>
      <c r="EK453">
        <v>7001</v>
      </c>
      <c r="EL453" t="s">
        <v>26</v>
      </c>
      <c r="EM453" t="s">
        <v>27</v>
      </c>
      <c r="EO453" t="s">
        <v>6</v>
      </c>
      <c r="EQ453">
        <v>131072</v>
      </c>
      <c r="ER453">
        <f>ES453+ET453+EV453</f>
        <v>15154.3</v>
      </c>
      <c r="ES453">
        <v>14458.73</v>
      </c>
      <c r="ET453" s="75">
        <f>'1.Лок.смета.и.Акт'!F846</f>
        <v>255.76</v>
      </c>
      <c r="EU453">
        <v>0</v>
      </c>
      <c r="EV453" s="75">
        <f>'1.Лок.смета.и.Акт'!F845</f>
        <v>439.81</v>
      </c>
      <c r="EW453" t="e">
        <f>'2.Лок.смета.и.Акт'!#REF!</f>
        <v>#REF!</v>
      </c>
      <c r="EX453">
        <v>0</v>
      </c>
      <c r="EY453">
        <v>1</v>
      </c>
      <c r="FQ453">
        <v>0</v>
      </c>
      <c r="FR453">
        <f t="shared" si="519"/>
        <v>0</v>
      </c>
      <c r="FS453">
        <v>0</v>
      </c>
      <c r="FX453">
        <v>130</v>
      </c>
      <c r="FY453">
        <v>85</v>
      </c>
      <c r="GA453" t="s">
        <v>6</v>
      </c>
      <c r="GD453">
        <v>1</v>
      </c>
      <c r="GF453">
        <v>-1599537868</v>
      </c>
      <c r="GG453">
        <v>2</v>
      </c>
      <c r="GH453">
        <v>1</v>
      </c>
      <c r="GI453">
        <v>2</v>
      </c>
      <c r="GJ453">
        <v>0</v>
      </c>
      <c r="GK453">
        <v>0</v>
      </c>
      <c r="GL453">
        <f t="shared" si="520"/>
        <v>0</v>
      </c>
      <c r="GM453" t="e">
        <f t="shared" si="521"/>
        <v>#REF!</v>
      </c>
      <c r="GN453" t="e">
        <f t="shared" si="522"/>
        <v>#REF!</v>
      </c>
      <c r="GO453">
        <f t="shared" si="523"/>
        <v>0</v>
      </c>
      <c r="GP453">
        <f t="shared" si="524"/>
        <v>0</v>
      </c>
      <c r="GR453">
        <v>0</v>
      </c>
      <c r="GS453">
        <v>3</v>
      </c>
      <c r="GT453">
        <v>0</v>
      </c>
      <c r="GU453" t="s">
        <v>6</v>
      </c>
      <c r="GV453">
        <f t="shared" si="525"/>
        <v>0</v>
      </c>
      <c r="GW453">
        <v>1008.3</v>
      </c>
      <c r="GX453">
        <f t="shared" si="526"/>
        <v>0</v>
      </c>
      <c r="HA453">
        <v>0</v>
      </c>
      <c r="HB453">
        <v>0</v>
      </c>
      <c r="HC453">
        <f t="shared" si="527"/>
        <v>0</v>
      </c>
      <c r="HE453" t="s">
        <v>6</v>
      </c>
      <c r="HF453" t="s">
        <v>6</v>
      </c>
      <c r="HM453" t="s">
        <v>6</v>
      </c>
      <c r="HN453" t="s">
        <v>6</v>
      </c>
      <c r="HO453" t="s">
        <v>6</v>
      </c>
      <c r="HP453" t="s">
        <v>6</v>
      </c>
      <c r="HQ453" t="s">
        <v>6</v>
      </c>
      <c r="IF453">
        <v>-1</v>
      </c>
      <c r="IK453">
        <v>0</v>
      </c>
    </row>
    <row r="454" spans="1:255" x14ac:dyDescent="0.2">
      <c r="A454" s="2">
        <v>18</v>
      </c>
      <c r="B454" s="2">
        <v>1</v>
      </c>
      <c r="C454" s="2">
        <v>707</v>
      </c>
      <c r="D454" s="2"/>
      <c r="E454" s="2" t="s">
        <v>565</v>
      </c>
      <c r="F454" s="2" t="s">
        <v>319</v>
      </c>
      <c r="G454" s="2" t="s">
        <v>566</v>
      </c>
      <c r="H454" s="2" t="s">
        <v>300</v>
      </c>
      <c r="I454" s="2">
        <f>I452*J454</f>
        <v>1064</v>
      </c>
      <c r="J454" s="216">
        <f>'5.Ведомость_списания'!F204</f>
        <v>2132.2645290581163</v>
      </c>
      <c r="K454" s="2">
        <v>2132.264529</v>
      </c>
      <c r="L454" s="2"/>
      <c r="M454" s="2"/>
      <c r="N454" s="2"/>
      <c r="O454" s="2">
        <f t="shared" si="491"/>
        <v>3830</v>
      </c>
      <c r="P454" s="2">
        <f t="shared" si="492"/>
        <v>3830</v>
      </c>
      <c r="Q454" s="2">
        <f t="shared" si="493"/>
        <v>0</v>
      </c>
      <c r="R454" s="2">
        <f t="shared" si="494"/>
        <v>0</v>
      </c>
      <c r="S454" s="2">
        <f t="shared" si="495"/>
        <v>0</v>
      </c>
      <c r="T454" s="2">
        <f t="shared" si="496"/>
        <v>0</v>
      </c>
      <c r="U454" s="2">
        <f t="shared" si="497"/>
        <v>0</v>
      </c>
      <c r="V454" s="2">
        <f t="shared" si="498"/>
        <v>0</v>
      </c>
      <c r="W454" s="2">
        <f t="shared" si="499"/>
        <v>11</v>
      </c>
      <c r="X454" s="2">
        <f t="shared" si="500"/>
        <v>0</v>
      </c>
      <c r="Y454" s="2">
        <f t="shared" si="501"/>
        <v>0</v>
      </c>
      <c r="Z454" s="2"/>
      <c r="AA454" s="2">
        <v>86295183</v>
      </c>
      <c r="AB454" s="2">
        <f t="shared" si="502"/>
        <v>3.6</v>
      </c>
      <c r="AC454" s="2">
        <f t="shared" ref="AC454:AC461" si="528">ROUND((ES454),2)</f>
        <v>3.6</v>
      </c>
      <c r="AD454" s="2">
        <f t="shared" si="503"/>
        <v>0</v>
      </c>
      <c r="AE454" s="2">
        <f t="shared" si="504"/>
        <v>0</v>
      </c>
      <c r="AF454" s="2">
        <f t="shared" si="505"/>
        <v>0</v>
      </c>
      <c r="AG454" s="2">
        <f t="shared" si="506"/>
        <v>0</v>
      </c>
      <c r="AH454" s="2">
        <f t="shared" si="507"/>
        <v>0</v>
      </c>
      <c r="AI454" s="2">
        <f t="shared" si="508"/>
        <v>0</v>
      </c>
      <c r="AJ454" s="2">
        <f t="shared" si="509"/>
        <v>0.01</v>
      </c>
      <c r="AK454" s="2">
        <v>3.6</v>
      </c>
      <c r="AL454" s="110">
        <f>'1.Лок.смета.и.Акт'!F850</f>
        <v>3.6</v>
      </c>
      <c r="AM454" s="2">
        <v>0</v>
      </c>
      <c r="AN454" s="2">
        <v>0</v>
      </c>
      <c r="AO454" s="2">
        <v>0</v>
      </c>
      <c r="AP454" s="2">
        <v>0</v>
      </c>
      <c r="AQ454" s="2">
        <v>0</v>
      </c>
      <c r="AR454" s="2">
        <v>0</v>
      </c>
      <c r="AS454" s="2">
        <v>0.01</v>
      </c>
      <c r="AT454" s="2">
        <v>0</v>
      </c>
      <c r="AU454" s="2">
        <v>0</v>
      </c>
      <c r="AV454" s="2">
        <v>1</v>
      </c>
      <c r="AW454" s="2">
        <v>1</v>
      </c>
      <c r="AX454" s="2"/>
      <c r="AY454" s="2"/>
      <c r="AZ454" s="2">
        <v>1</v>
      </c>
      <c r="BA454" s="2">
        <v>1</v>
      </c>
      <c r="BB454" s="2">
        <v>1</v>
      </c>
      <c r="BC454" s="2">
        <v>1</v>
      </c>
      <c r="BD454" s="2" t="s">
        <v>6</v>
      </c>
      <c r="BE454" s="2" t="s">
        <v>6</v>
      </c>
      <c r="BF454" s="2" t="s">
        <v>6</v>
      </c>
      <c r="BG454" s="2" t="s">
        <v>6</v>
      </c>
      <c r="BH454" s="2">
        <v>3</v>
      </c>
      <c r="BI454" s="2">
        <v>1</v>
      </c>
      <c r="BJ454" s="2" t="s">
        <v>321</v>
      </c>
      <c r="BK454" s="2"/>
      <c r="BL454" s="2"/>
      <c r="BM454" s="2">
        <v>500001</v>
      </c>
      <c r="BN454" s="2">
        <v>0</v>
      </c>
      <c r="BO454" s="2" t="s">
        <v>6</v>
      </c>
      <c r="BP454" s="2">
        <v>0</v>
      </c>
      <c r="BQ454" s="2">
        <v>20</v>
      </c>
      <c r="BR454" s="2">
        <v>0</v>
      </c>
      <c r="BS454" s="2">
        <v>1</v>
      </c>
      <c r="BT454" s="2">
        <v>1</v>
      </c>
      <c r="BU454" s="2">
        <v>1</v>
      </c>
      <c r="BV454" s="2">
        <v>1</v>
      </c>
      <c r="BW454" s="2">
        <v>1</v>
      </c>
      <c r="BX454" s="2">
        <v>1</v>
      </c>
      <c r="BY454" s="2" t="s">
        <v>6</v>
      </c>
      <c r="BZ454" s="2">
        <v>0</v>
      </c>
      <c r="CA454" s="2">
        <v>0</v>
      </c>
      <c r="CB454" s="2" t="s">
        <v>6</v>
      </c>
      <c r="CC454" s="2"/>
      <c r="CD454" s="2"/>
      <c r="CE454" s="2">
        <v>0</v>
      </c>
      <c r="CF454" s="2">
        <v>0</v>
      </c>
      <c r="CG454" s="2">
        <v>0</v>
      </c>
      <c r="CH454" s="2"/>
      <c r="CI454" s="2"/>
      <c r="CJ454" s="2"/>
      <c r="CK454" s="2"/>
      <c r="CL454" s="2"/>
      <c r="CM454" s="2">
        <v>0</v>
      </c>
      <c r="CN454" s="2" t="s">
        <v>6</v>
      </c>
      <c r="CO454" s="2">
        <v>0</v>
      </c>
      <c r="CP454" s="2">
        <f t="shared" si="510"/>
        <v>3830</v>
      </c>
      <c r="CQ454" s="2">
        <f t="shared" si="511"/>
        <v>3.6</v>
      </c>
      <c r="CR454" s="2">
        <f t="shared" si="512"/>
        <v>0</v>
      </c>
      <c r="CS454" s="2">
        <f t="shared" si="513"/>
        <v>0</v>
      </c>
      <c r="CT454" s="2">
        <f t="shared" si="514"/>
        <v>0</v>
      </c>
      <c r="CU454" s="2">
        <f t="shared" si="515"/>
        <v>0</v>
      </c>
      <c r="CV454" s="2">
        <f t="shared" si="516"/>
        <v>0</v>
      </c>
      <c r="CW454" s="2">
        <f t="shared" si="517"/>
        <v>0</v>
      </c>
      <c r="CX454" s="2">
        <f t="shared" si="518"/>
        <v>0.01</v>
      </c>
      <c r="CY454" s="2">
        <f>(((S454+(R454*IF(0,0,1)))*AT454)/100)</f>
        <v>0</v>
      </c>
      <c r="CZ454" s="2">
        <f>(((S454+(R454*IF(0,0,1)))*AU454)/100)</f>
        <v>0</v>
      </c>
      <c r="DA454" s="2"/>
      <c r="DB454" s="2"/>
      <c r="DC454" s="2" t="s">
        <v>6</v>
      </c>
      <c r="DD454" s="2" t="s">
        <v>6</v>
      </c>
      <c r="DE454" s="2" t="s">
        <v>6</v>
      </c>
      <c r="DF454" s="2" t="s">
        <v>6</v>
      </c>
      <c r="DG454" s="2" t="s">
        <v>6</v>
      </c>
      <c r="DH454" s="2" t="s">
        <v>6</v>
      </c>
      <c r="DI454" s="2" t="s">
        <v>6</v>
      </c>
      <c r="DJ454" s="2" t="s">
        <v>6</v>
      </c>
      <c r="DK454" s="2" t="s">
        <v>6</v>
      </c>
      <c r="DL454" s="2" t="s">
        <v>6</v>
      </c>
      <c r="DM454" s="2" t="s">
        <v>6</v>
      </c>
      <c r="DN454" s="2">
        <v>0</v>
      </c>
      <c r="DO454" s="2">
        <v>0</v>
      </c>
      <c r="DP454" s="2">
        <v>1</v>
      </c>
      <c r="DQ454" s="2">
        <v>1</v>
      </c>
      <c r="DR454" s="2"/>
      <c r="DS454" s="2"/>
      <c r="DT454" s="2"/>
      <c r="DU454" s="2">
        <v>1010</v>
      </c>
      <c r="DV454" s="2" t="s">
        <v>300</v>
      </c>
      <c r="DW454" s="2" t="s">
        <v>43</v>
      </c>
      <c r="DX454" s="2">
        <v>1</v>
      </c>
      <c r="DY454" s="2"/>
      <c r="DZ454" s="2" t="s">
        <v>6</v>
      </c>
      <c r="EA454" s="2" t="s">
        <v>6</v>
      </c>
      <c r="EB454" s="2" t="s">
        <v>6</v>
      </c>
      <c r="EC454" s="2" t="s">
        <v>6</v>
      </c>
      <c r="ED454" s="2"/>
      <c r="EE454" s="2">
        <v>54938781</v>
      </c>
      <c r="EF454" s="2">
        <v>20</v>
      </c>
      <c r="EG454" s="2" t="s">
        <v>34</v>
      </c>
      <c r="EH454" s="2">
        <v>0</v>
      </c>
      <c r="EI454" s="2" t="s">
        <v>6</v>
      </c>
      <c r="EJ454" s="2">
        <v>1</v>
      </c>
      <c r="EK454" s="2">
        <v>500001</v>
      </c>
      <c r="EL454" s="2" t="s">
        <v>35</v>
      </c>
      <c r="EM454" s="2" t="s">
        <v>36</v>
      </c>
      <c r="EN454" s="2"/>
      <c r="EO454" s="2" t="s">
        <v>6</v>
      </c>
      <c r="EP454" s="2"/>
      <c r="EQ454" s="2">
        <v>0</v>
      </c>
      <c r="ER454" s="2">
        <v>3.6</v>
      </c>
      <c r="ES454" s="110">
        <f>'1.Лок.смета.и.Акт'!F850</f>
        <v>3.6</v>
      </c>
      <c r="ET454" s="2">
        <v>0</v>
      </c>
      <c r="EU454" s="2">
        <v>0</v>
      </c>
      <c r="EV454" s="2">
        <v>0</v>
      </c>
      <c r="EW454" s="2">
        <v>0</v>
      </c>
      <c r="EX454" s="2">
        <v>0</v>
      </c>
      <c r="EY454" s="2"/>
      <c r="EZ454" s="2"/>
      <c r="FA454" s="2"/>
      <c r="FB454" s="2"/>
      <c r="FC454" s="2"/>
      <c r="FD454" s="2"/>
      <c r="FE454" s="2"/>
      <c r="FF454" s="2"/>
      <c r="FG454" s="2"/>
      <c r="FH454" s="2"/>
      <c r="FI454" s="2"/>
      <c r="FJ454" s="2"/>
      <c r="FK454" s="2"/>
      <c r="FL454" s="2"/>
      <c r="FM454" s="2"/>
      <c r="FN454" s="2"/>
      <c r="FO454" s="2"/>
      <c r="FP454" s="2"/>
      <c r="FQ454" s="2">
        <v>0</v>
      </c>
      <c r="FR454" s="2">
        <f t="shared" si="519"/>
        <v>0</v>
      </c>
      <c r="FS454" s="2">
        <v>0</v>
      </c>
      <c r="FT454" s="2"/>
      <c r="FU454" s="2"/>
      <c r="FV454" s="2"/>
      <c r="FW454" s="2"/>
      <c r="FX454" s="2">
        <v>0</v>
      </c>
      <c r="FY454" s="2">
        <v>0</v>
      </c>
      <c r="FZ454" s="2"/>
      <c r="GA454" s="2" t="s">
        <v>6</v>
      </c>
      <c r="GB454" s="2"/>
      <c r="GC454" s="2"/>
      <c r="GD454" s="2">
        <v>1</v>
      </c>
      <c r="GE454" s="2"/>
      <c r="GF454" s="2">
        <v>604637911</v>
      </c>
      <c r="GG454" s="2">
        <v>2</v>
      </c>
      <c r="GH454" s="2">
        <v>1</v>
      </c>
      <c r="GI454" s="2">
        <v>-2</v>
      </c>
      <c r="GJ454" s="2">
        <v>0</v>
      </c>
      <c r="GK454" s="2">
        <v>0</v>
      </c>
      <c r="GL454" s="2">
        <f t="shared" si="520"/>
        <v>0</v>
      </c>
      <c r="GM454" s="2">
        <f t="shared" si="521"/>
        <v>3830</v>
      </c>
      <c r="GN454" s="2">
        <f t="shared" si="522"/>
        <v>3830</v>
      </c>
      <c r="GO454" s="2">
        <f t="shared" si="523"/>
        <v>0</v>
      </c>
      <c r="GP454" s="2">
        <f t="shared" si="524"/>
        <v>0</v>
      </c>
      <c r="GQ454" s="2"/>
      <c r="GR454" s="2">
        <v>0</v>
      </c>
      <c r="GS454" s="2">
        <v>3</v>
      </c>
      <c r="GT454" s="2">
        <v>0</v>
      </c>
      <c r="GU454" s="2" t="s">
        <v>6</v>
      </c>
      <c r="GV454" s="2">
        <f t="shared" si="525"/>
        <v>0</v>
      </c>
      <c r="GW454" s="2">
        <v>1</v>
      </c>
      <c r="GX454" s="2">
        <f t="shared" si="526"/>
        <v>0</v>
      </c>
      <c r="GY454" s="2"/>
      <c r="GZ454" s="2"/>
      <c r="HA454" s="2">
        <v>0</v>
      </c>
      <c r="HB454" s="2">
        <v>0</v>
      </c>
      <c r="HC454" s="2">
        <f t="shared" si="527"/>
        <v>0</v>
      </c>
      <c r="HD454" s="2"/>
      <c r="HE454" s="2" t="s">
        <v>6</v>
      </c>
      <c r="HF454" s="2" t="s">
        <v>6</v>
      </c>
      <c r="HG454" s="2"/>
      <c r="HH454" s="2"/>
      <c r="HI454" s="2"/>
      <c r="HJ454" s="2"/>
      <c r="HK454" s="2"/>
      <c r="HL454" s="2"/>
      <c r="HM454" s="2" t="s">
        <v>6</v>
      </c>
      <c r="HN454" s="2" t="s">
        <v>6</v>
      </c>
      <c r="HO454" s="2" t="s">
        <v>6</v>
      </c>
      <c r="HP454" s="2" t="s">
        <v>6</v>
      </c>
      <c r="HQ454" s="2" t="s">
        <v>6</v>
      </c>
      <c r="HR454" s="2"/>
      <c r="HS454" s="2"/>
      <c r="HT454" s="2"/>
      <c r="HU454" s="2"/>
      <c r="HV454" s="2"/>
      <c r="HW454" s="2"/>
      <c r="HX454" s="2"/>
      <c r="HY454" s="2"/>
      <c r="HZ454" s="2"/>
      <c r="IA454" s="2"/>
      <c r="IB454" s="2"/>
      <c r="IC454" s="2"/>
      <c r="ID454" s="2"/>
      <c r="IE454" s="2"/>
      <c r="IF454" s="2">
        <v>-1</v>
      </c>
      <c r="IG454" s="2"/>
      <c r="IH454" s="2"/>
      <c r="II454" s="2"/>
      <c r="IJ454" s="2"/>
      <c r="IK454" s="2">
        <v>0</v>
      </c>
      <c r="IL454" s="2"/>
      <c r="IM454" s="2"/>
      <c r="IN454" s="2"/>
      <c r="IO454" s="2"/>
      <c r="IP454" s="2"/>
      <c r="IQ454" s="2"/>
      <c r="IR454" s="2"/>
      <c r="IS454" s="2"/>
      <c r="IT454" s="2"/>
      <c r="IU454" s="2"/>
    </row>
    <row r="455" spans="1:255" x14ac:dyDescent="0.2">
      <c r="A455">
        <v>18</v>
      </c>
      <c r="B455">
        <v>1</v>
      </c>
      <c r="C455">
        <v>714</v>
      </c>
      <c r="E455" t="s">
        <v>565</v>
      </c>
      <c r="F455" t="e">
        <f>'2.Лок.смета.и.Акт'!#REF!</f>
        <v>#REF!</v>
      </c>
      <c r="G455" t="s">
        <v>566</v>
      </c>
      <c r="H455" t="s">
        <v>300</v>
      </c>
      <c r="I455">
        <f>I453*J455</f>
        <v>1064</v>
      </c>
      <c r="J455">
        <v>2132.2645290581163</v>
      </c>
      <c r="K455">
        <v>2132.264529</v>
      </c>
      <c r="O455">
        <f t="shared" si="491"/>
        <v>10135</v>
      </c>
      <c r="P455">
        <f t="shared" si="492"/>
        <v>10135</v>
      </c>
      <c r="Q455">
        <f t="shared" si="493"/>
        <v>0</v>
      </c>
      <c r="R455">
        <f t="shared" si="494"/>
        <v>0</v>
      </c>
      <c r="S455">
        <f t="shared" si="495"/>
        <v>0</v>
      </c>
      <c r="T455">
        <f t="shared" si="496"/>
        <v>0</v>
      </c>
      <c r="U455">
        <f t="shared" si="497"/>
        <v>0</v>
      </c>
      <c r="V455">
        <f t="shared" si="498"/>
        <v>0</v>
      </c>
      <c r="W455">
        <f t="shared" si="499"/>
        <v>11</v>
      </c>
      <c r="X455">
        <f t="shared" si="500"/>
        <v>0</v>
      </c>
      <c r="Y455">
        <f t="shared" si="501"/>
        <v>0</v>
      </c>
      <c r="AA455">
        <v>86295184</v>
      </c>
      <c r="AB455">
        <f t="shared" si="502"/>
        <v>1.26</v>
      </c>
      <c r="AC455">
        <f t="shared" si="528"/>
        <v>1.26</v>
      </c>
      <c r="AD455">
        <f t="shared" si="503"/>
        <v>0</v>
      </c>
      <c r="AE455">
        <f t="shared" si="504"/>
        <v>0</v>
      </c>
      <c r="AF455">
        <f t="shared" si="505"/>
        <v>0</v>
      </c>
      <c r="AG455">
        <f t="shared" si="506"/>
        <v>0</v>
      </c>
      <c r="AH455">
        <f t="shared" si="507"/>
        <v>0</v>
      </c>
      <c r="AI455">
        <f t="shared" si="508"/>
        <v>0</v>
      </c>
      <c r="AJ455">
        <f t="shared" si="509"/>
        <v>0.01</v>
      </c>
      <c r="AK455">
        <v>1.26</v>
      </c>
      <c r="AL455">
        <v>1.26</v>
      </c>
      <c r="AM455">
        <v>0</v>
      </c>
      <c r="AN455">
        <v>0</v>
      </c>
      <c r="AO455">
        <v>0</v>
      </c>
      <c r="AP455">
        <v>0</v>
      </c>
      <c r="AQ455">
        <v>0</v>
      </c>
      <c r="AR455">
        <v>0</v>
      </c>
      <c r="AS455">
        <v>0.01</v>
      </c>
      <c r="AT455">
        <v>0</v>
      </c>
      <c r="AU455">
        <v>0</v>
      </c>
      <c r="AV455">
        <v>1</v>
      </c>
      <c r="AW455">
        <v>1</v>
      </c>
      <c r="AZ455">
        <v>1</v>
      </c>
      <c r="BA455">
        <v>1</v>
      </c>
      <c r="BB455">
        <v>1</v>
      </c>
      <c r="BC455">
        <v>7.56</v>
      </c>
      <c r="BD455" t="s">
        <v>6</v>
      </c>
      <c r="BE455" t="s">
        <v>6</v>
      </c>
      <c r="BF455" t="s">
        <v>6</v>
      </c>
      <c r="BG455" t="s">
        <v>6</v>
      </c>
      <c r="BH455">
        <v>3</v>
      </c>
      <c r="BI455">
        <v>1</v>
      </c>
      <c r="BJ455" t="s">
        <v>321</v>
      </c>
      <c r="BM455">
        <v>500001</v>
      </c>
      <c r="BN455">
        <v>0</v>
      </c>
      <c r="BO455" t="s">
        <v>6</v>
      </c>
      <c r="BP455">
        <v>0</v>
      </c>
      <c r="BQ455">
        <v>20</v>
      </c>
      <c r="BR455">
        <v>0</v>
      </c>
      <c r="BS455">
        <v>1</v>
      </c>
      <c r="BT455">
        <v>1</v>
      </c>
      <c r="BU455">
        <v>1</v>
      </c>
      <c r="BV455">
        <v>1</v>
      </c>
      <c r="BW455">
        <v>1</v>
      </c>
      <c r="BX455">
        <v>1</v>
      </c>
      <c r="BY455" t="s">
        <v>6</v>
      </c>
      <c r="BZ455">
        <v>0</v>
      </c>
      <c r="CA455">
        <v>0</v>
      </c>
      <c r="CB455" t="s">
        <v>6</v>
      </c>
      <c r="CE455">
        <v>0</v>
      </c>
      <c r="CF455">
        <v>0</v>
      </c>
      <c r="CG455">
        <v>0</v>
      </c>
      <c r="CM455">
        <v>0</v>
      </c>
      <c r="CN455" t="s">
        <v>6</v>
      </c>
      <c r="CO455">
        <v>0</v>
      </c>
      <c r="CP455">
        <f t="shared" si="510"/>
        <v>10135</v>
      </c>
      <c r="CQ455">
        <f t="shared" si="511"/>
        <v>9.525599999999999</v>
      </c>
      <c r="CR455">
        <f t="shared" si="512"/>
        <v>0</v>
      </c>
      <c r="CS455">
        <f t="shared" si="513"/>
        <v>0</v>
      </c>
      <c r="CT455">
        <f t="shared" si="514"/>
        <v>0</v>
      </c>
      <c r="CU455">
        <f t="shared" si="515"/>
        <v>0</v>
      </c>
      <c r="CV455">
        <f t="shared" si="516"/>
        <v>0</v>
      </c>
      <c r="CW455">
        <f t="shared" si="517"/>
        <v>0</v>
      </c>
      <c r="CX455">
        <f t="shared" si="518"/>
        <v>0.01</v>
      </c>
      <c r="CY455">
        <f>(S455+R455)*(BZ455/100)</f>
        <v>0</v>
      </c>
      <c r="CZ455">
        <f>(S455+R455)*(CA455/100)</f>
        <v>0</v>
      </c>
      <c r="DC455" t="s">
        <v>6</v>
      </c>
      <c r="DD455" t="s">
        <v>6</v>
      </c>
      <c r="DE455" t="s">
        <v>6</v>
      </c>
      <c r="DF455" t="s">
        <v>6</v>
      </c>
      <c r="DG455" t="s">
        <v>6</v>
      </c>
      <c r="DH455" t="s">
        <v>6</v>
      </c>
      <c r="DI455" t="s">
        <v>6</v>
      </c>
      <c r="DJ455" t="s">
        <v>6</v>
      </c>
      <c r="DK455" t="s">
        <v>6</v>
      </c>
      <c r="DL455" t="s">
        <v>6</v>
      </c>
      <c r="DM455" t="s">
        <v>6</v>
      </c>
      <c r="DN455">
        <v>0</v>
      </c>
      <c r="DO455">
        <v>0</v>
      </c>
      <c r="DP455">
        <v>1</v>
      </c>
      <c r="DQ455">
        <v>1</v>
      </c>
      <c r="DU455">
        <v>1010</v>
      </c>
      <c r="DV455" t="s">
        <v>300</v>
      </c>
      <c r="DW455" t="e">
        <f>'2.Лок.смета.и.Акт'!#REF!</f>
        <v>#REF!</v>
      </c>
      <c r="DX455">
        <v>1</v>
      </c>
      <c r="DZ455" t="s">
        <v>6</v>
      </c>
      <c r="EA455" t="s">
        <v>6</v>
      </c>
      <c r="EB455" t="s">
        <v>6</v>
      </c>
      <c r="EC455" t="s">
        <v>6</v>
      </c>
      <c r="EE455">
        <v>54938781</v>
      </c>
      <c r="EF455">
        <v>20</v>
      </c>
      <c r="EG455" t="s">
        <v>34</v>
      </c>
      <c r="EH455">
        <v>0</v>
      </c>
      <c r="EI455" t="s">
        <v>6</v>
      </c>
      <c r="EJ455">
        <v>1</v>
      </c>
      <c r="EK455">
        <v>500001</v>
      </c>
      <c r="EL455" t="s">
        <v>35</v>
      </c>
      <c r="EM455" t="s">
        <v>36</v>
      </c>
      <c r="EO455" t="s">
        <v>6</v>
      </c>
      <c r="EQ455">
        <v>0</v>
      </c>
      <c r="ER455">
        <v>8.9600000000000009</v>
      </c>
      <c r="ES455">
        <v>1.26</v>
      </c>
      <c r="ET455">
        <v>0</v>
      </c>
      <c r="EU455">
        <v>0</v>
      </c>
      <c r="EV455">
        <v>0</v>
      </c>
      <c r="EW455">
        <v>0</v>
      </c>
      <c r="EX455">
        <v>0</v>
      </c>
      <c r="EZ455">
        <v>5</v>
      </c>
      <c r="FC455">
        <v>0</v>
      </c>
      <c r="FD455">
        <v>18</v>
      </c>
      <c r="FF455">
        <v>8.9600000000000009</v>
      </c>
      <c r="FQ455">
        <v>0</v>
      </c>
      <c r="FR455">
        <f t="shared" si="519"/>
        <v>0</v>
      </c>
      <c r="FS455">
        <v>0</v>
      </c>
      <c r="FX455">
        <v>0</v>
      </c>
      <c r="FY455">
        <v>0</v>
      </c>
      <c r="GA455" t="s">
        <v>157</v>
      </c>
      <c r="GD455">
        <v>1</v>
      </c>
      <c r="GF455">
        <v>604637911</v>
      </c>
      <c r="GG455">
        <v>2</v>
      </c>
      <c r="GH455">
        <v>3</v>
      </c>
      <c r="GI455">
        <v>5</v>
      </c>
      <c r="GJ455">
        <v>0</v>
      </c>
      <c r="GK455">
        <v>0</v>
      </c>
      <c r="GL455">
        <f t="shared" si="520"/>
        <v>0</v>
      </c>
      <c r="GM455">
        <f t="shared" si="521"/>
        <v>10135</v>
      </c>
      <c r="GN455">
        <f t="shared" si="522"/>
        <v>10135</v>
      </c>
      <c r="GO455">
        <f t="shared" si="523"/>
        <v>0</v>
      </c>
      <c r="GP455">
        <f t="shared" si="524"/>
        <v>0</v>
      </c>
      <c r="GR455">
        <v>1</v>
      </c>
      <c r="GS455">
        <v>1</v>
      </c>
      <c r="GT455">
        <v>0</v>
      </c>
      <c r="GU455" t="s">
        <v>6</v>
      </c>
      <c r="GV455">
        <f t="shared" si="525"/>
        <v>0</v>
      </c>
      <c r="GW455">
        <v>1</v>
      </c>
      <c r="GX455">
        <f t="shared" si="526"/>
        <v>0</v>
      </c>
      <c r="HA455">
        <v>0</v>
      </c>
      <c r="HB455">
        <v>0</v>
      </c>
      <c r="HC455">
        <f t="shared" si="527"/>
        <v>0</v>
      </c>
      <c r="HE455" t="s">
        <v>38</v>
      </c>
      <c r="HF455" t="s">
        <v>39</v>
      </c>
      <c r="HM455" t="s">
        <v>6</v>
      </c>
      <c r="HN455" t="s">
        <v>6</v>
      </c>
      <c r="HO455" t="s">
        <v>6</v>
      </c>
      <c r="HP455" t="s">
        <v>6</v>
      </c>
      <c r="HQ455" t="s">
        <v>6</v>
      </c>
      <c r="IF455">
        <v>-1</v>
      </c>
      <c r="IK455">
        <v>0</v>
      </c>
    </row>
    <row r="456" spans="1:255" x14ac:dyDescent="0.2">
      <c r="A456" s="2">
        <v>18</v>
      </c>
      <c r="B456" s="2">
        <v>1</v>
      </c>
      <c r="C456" s="2">
        <v>708</v>
      </c>
      <c r="D456" s="2"/>
      <c r="E456" s="2" t="s">
        <v>567</v>
      </c>
      <c r="F456" s="2" t="s">
        <v>568</v>
      </c>
      <c r="G456" s="2" t="s">
        <v>569</v>
      </c>
      <c r="H456" s="2" t="s">
        <v>63</v>
      </c>
      <c r="I456" s="2">
        <f>I452*J456</f>
        <v>0.34049000000000001</v>
      </c>
      <c r="J456" s="216">
        <f>'5.Ведомость_списания'!F205</f>
        <v>0.68234468937875759</v>
      </c>
      <c r="K456" s="2">
        <v>0.68234499999999998</v>
      </c>
      <c r="L456" s="2"/>
      <c r="M456" s="2"/>
      <c r="N456" s="2"/>
      <c r="O456" s="2">
        <f t="shared" si="491"/>
        <v>8104</v>
      </c>
      <c r="P456" s="2">
        <f t="shared" si="492"/>
        <v>8104</v>
      </c>
      <c r="Q456" s="2">
        <f t="shared" si="493"/>
        <v>0</v>
      </c>
      <c r="R456" s="2">
        <f t="shared" si="494"/>
        <v>0</v>
      </c>
      <c r="S456" s="2">
        <f t="shared" si="495"/>
        <v>0</v>
      </c>
      <c r="T456" s="2">
        <f t="shared" si="496"/>
        <v>0</v>
      </c>
      <c r="U456" s="2">
        <f t="shared" si="497"/>
        <v>0</v>
      </c>
      <c r="V456" s="2">
        <f t="shared" si="498"/>
        <v>0</v>
      </c>
      <c r="W456" s="2">
        <f t="shared" si="499"/>
        <v>0</v>
      </c>
      <c r="X456" s="2">
        <f t="shared" si="500"/>
        <v>0</v>
      </c>
      <c r="Y456" s="2">
        <f t="shared" si="501"/>
        <v>0</v>
      </c>
      <c r="Z456" s="2"/>
      <c r="AA456" s="2">
        <v>86295183</v>
      </c>
      <c r="AB456" s="2">
        <f t="shared" si="502"/>
        <v>23800.23</v>
      </c>
      <c r="AC456" s="2">
        <f t="shared" si="528"/>
        <v>23800.23</v>
      </c>
      <c r="AD456" s="2">
        <f t="shared" si="503"/>
        <v>0</v>
      </c>
      <c r="AE456" s="2">
        <f t="shared" si="504"/>
        <v>0</v>
      </c>
      <c r="AF456" s="2">
        <f t="shared" si="505"/>
        <v>0</v>
      </c>
      <c r="AG456" s="2">
        <f t="shared" si="506"/>
        <v>0</v>
      </c>
      <c r="AH456" s="2">
        <f t="shared" si="507"/>
        <v>0</v>
      </c>
      <c r="AI456" s="2">
        <f t="shared" si="508"/>
        <v>0</v>
      </c>
      <c r="AJ456" s="2">
        <f t="shared" si="509"/>
        <v>0</v>
      </c>
      <c r="AK456" s="2">
        <v>23800.23</v>
      </c>
      <c r="AL456" s="110">
        <f>'1.Лок.смета.и.Акт'!F852</f>
        <v>23800.23</v>
      </c>
      <c r="AM456" s="2">
        <v>0</v>
      </c>
      <c r="AN456" s="2">
        <v>0</v>
      </c>
      <c r="AO456" s="2">
        <v>0</v>
      </c>
      <c r="AP456" s="2">
        <v>0</v>
      </c>
      <c r="AQ456" s="2">
        <v>0</v>
      </c>
      <c r="AR456" s="2">
        <v>0</v>
      </c>
      <c r="AS456" s="2">
        <v>0</v>
      </c>
      <c r="AT456" s="2">
        <v>0</v>
      </c>
      <c r="AU456" s="2">
        <v>0</v>
      </c>
      <c r="AV456" s="2">
        <v>1</v>
      </c>
      <c r="AW456" s="2">
        <v>1</v>
      </c>
      <c r="AX456" s="2"/>
      <c r="AY456" s="2"/>
      <c r="AZ456" s="2">
        <v>1</v>
      </c>
      <c r="BA456" s="2">
        <v>1</v>
      </c>
      <c r="BB456" s="2">
        <v>1</v>
      </c>
      <c r="BC456" s="2">
        <v>1</v>
      </c>
      <c r="BD456" s="2" t="s">
        <v>6</v>
      </c>
      <c r="BE456" s="2" t="s">
        <v>6</v>
      </c>
      <c r="BF456" s="2" t="s">
        <v>6</v>
      </c>
      <c r="BG456" s="2" t="s">
        <v>6</v>
      </c>
      <c r="BH456" s="2">
        <v>3</v>
      </c>
      <c r="BI456" s="2">
        <v>1</v>
      </c>
      <c r="BJ456" s="2" t="s">
        <v>570</v>
      </c>
      <c r="BK456" s="2"/>
      <c r="BL456" s="2"/>
      <c r="BM456" s="2">
        <v>500003</v>
      </c>
      <c r="BN456" s="2">
        <v>0</v>
      </c>
      <c r="BO456" s="2" t="s">
        <v>6</v>
      </c>
      <c r="BP456" s="2">
        <v>0</v>
      </c>
      <c r="BQ456" s="2">
        <v>22</v>
      </c>
      <c r="BR456" s="2">
        <v>0</v>
      </c>
      <c r="BS456" s="2">
        <v>1</v>
      </c>
      <c r="BT456" s="2">
        <v>1</v>
      </c>
      <c r="BU456" s="2">
        <v>1</v>
      </c>
      <c r="BV456" s="2">
        <v>1</v>
      </c>
      <c r="BW456" s="2">
        <v>1</v>
      </c>
      <c r="BX456" s="2">
        <v>1</v>
      </c>
      <c r="BY456" s="2" t="s">
        <v>6</v>
      </c>
      <c r="BZ456" s="2">
        <v>0</v>
      </c>
      <c r="CA456" s="2">
        <v>0</v>
      </c>
      <c r="CB456" s="2" t="s">
        <v>6</v>
      </c>
      <c r="CC456" s="2"/>
      <c r="CD456" s="2"/>
      <c r="CE456" s="2">
        <v>0</v>
      </c>
      <c r="CF456" s="2">
        <v>0</v>
      </c>
      <c r="CG456" s="2">
        <v>0</v>
      </c>
      <c r="CH456" s="2"/>
      <c r="CI456" s="2"/>
      <c r="CJ456" s="2"/>
      <c r="CK456" s="2"/>
      <c r="CL456" s="2"/>
      <c r="CM456" s="2">
        <v>0</v>
      </c>
      <c r="CN456" s="2" t="s">
        <v>6</v>
      </c>
      <c r="CO456" s="2">
        <v>0</v>
      </c>
      <c r="CP456" s="2">
        <f t="shared" si="510"/>
        <v>8104</v>
      </c>
      <c r="CQ456" s="2">
        <f t="shared" si="511"/>
        <v>23800.23</v>
      </c>
      <c r="CR456" s="2">
        <f t="shared" si="512"/>
        <v>0</v>
      </c>
      <c r="CS456" s="2">
        <f t="shared" si="513"/>
        <v>0</v>
      </c>
      <c r="CT456" s="2">
        <f t="shared" si="514"/>
        <v>0</v>
      </c>
      <c r="CU456" s="2">
        <f t="shared" si="515"/>
        <v>0</v>
      </c>
      <c r="CV456" s="2">
        <f t="shared" si="516"/>
        <v>0</v>
      </c>
      <c r="CW456" s="2">
        <f t="shared" si="517"/>
        <v>0</v>
      </c>
      <c r="CX456" s="2">
        <f t="shared" si="518"/>
        <v>0</v>
      </c>
      <c r="CY456" s="2">
        <f>(((S456+(R456*IF(0,0,1)))*AT456)/100)</f>
        <v>0</v>
      </c>
      <c r="CZ456" s="2">
        <f>(((S456+(R456*IF(0,0,1)))*AU456)/100)</f>
        <v>0</v>
      </c>
      <c r="DA456" s="2"/>
      <c r="DB456" s="2"/>
      <c r="DC456" s="2" t="s">
        <v>6</v>
      </c>
      <c r="DD456" s="2" t="s">
        <v>6</v>
      </c>
      <c r="DE456" s="2" t="s">
        <v>6</v>
      </c>
      <c r="DF456" s="2" t="s">
        <v>6</v>
      </c>
      <c r="DG456" s="2" t="s">
        <v>6</v>
      </c>
      <c r="DH456" s="2" t="s">
        <v>6</v>
      </c>
      <c r="DI456" s="2" t="s">
        <v>6</v>
      </c>
      <c r="DJ456" s="2" t="s">
        <v>6</v>
      </c>
      <c r="DK456" s="2" t="s">
        <v>6</v>
      </c>
      <c r="DL456" s="2" t="s">
        <v>6</v>
      </c>
      <c r="DM456" s="2" t="s">
        <v>6</v>
      </c>
      <c r="DN456" s="2">
        <v>0</v>
      </c>
      <c r="DO456" s="2">
        <v>0</v>
      </c>
      <c r="DP456" s="2">
        <v>1</v>
      </c>
      <c r="DQ456" s="2">
        <v>1</v>
      </c>
      <c r="DR456" s="2"/>
      <c r="DS456" s="2"/>
      <c r="DT456" s="2"/>
      <c r="DU456" s="2">
        <v>1009</v>
      </c>
      <c r="DV456" s="2" t="s">
        <v>63</v>
      </c>
      <c r="DW456" s="2" t="s">
        <v>63</v>
      </c>
      <c r="DX456" s="2">
        <v>1000</v>
      </c>
      <c r="DY456" s="2"/>
      <c r="DZ456" s="2" t="s">
        <v>6</v>
      </c>
      <c r="EA456" s="2" t="s">
        <v>6</v>
      </c>
      <c r="EB456" s="2" t="s">
        <v>6</v>
      </c>
      <c r="EC456" s="2" t="s">
        <v>6</v>
      </c>
      <c r="ED456" s="2"/>
      <c r="EE456" s="2">
        <v>54938783</v>
      </c>
      <c r="EF456" s="2">
        <v>22</v>
      </c>
      <c r="EG456" s="2" t="s">
        <v>45</v>
      </c>
      <c r="EH456" s="2">
        <v>0</v>
      </c>
      <c r="EI456" s="2" t="s">
        <v>6</v>
      </c>
      <c r="EJ456" s="2">
        <v>1</v>
      </c>
      <c r="EK456" s="2">
        <v>500003</v>
      </c>
      <c r="EL456" s="2" t="s">
        <v>46</v>
      </c>
      <c r="EM456" s="2" t="s">
        <v>47</v>
      </c>
      <c r="EN456" s="2"/>
      <c r="EO456" s="2" t="s">
        <v>6</v>
      </c>
      <c r="EP456" s="2"/>
      <c r="EQ456" s="2">
        <v>0</v>
      </c>
      <c r="ER456" s="2">
        <v>23800.23</v>
      </c>
      <c r="ES456" s="110">
        <f>'1.Лок.смета.и.Акт'!F852</f>
        <v>23800.23</v>
      </c>
      <c r="ET456" s="2">
        <v>0</v>
      </c>
      <c r="EU456" s="2">
        <v>0</v>
      </c>
      <c r="EV456" s="2">
        <v>0</v>
      </c>
      <c r="EW456" s="2">
        <v>0</v>
      </c>
      <c r="EX456" s="2">
        <v>0</v>
      </c>
      <c r="EY456" s="2"/>
      <c r="EZ456" s="2"/>
      <c r="FA456" s="2"/>
      <c r="FB456" s="2"/>
      <c r="FC456" s="2"/>
      <c r="FD456" s="2"/>
      <c r="FE456" s="2"/>
      <c r="FF456" s="2"/>
      <c r="FG456" s="2"/>
      <c r="FH456" s="2"/>
      <c r="FI456" s="2"/>
      <c r="FJ456" s="2"/>
      <c r="FK456" s="2"/>
      <c r="FL456" s="2"/>
      <c r="FM456" s="2"/>
      <c r="FN456" s="2"/>
      <c r="FO456" s="2"/>
      <c r="FP456" s="2"/>
      <c r="FQ456" s="2">
        <v>0</v>
      </c>
      <c r="FR456" s="2">
        <f t="shared" si="519"/>
        <v>0</v>
      </c>
      <c r="FS456" s="2">
        <v>0</v>
      </c>
      <c r="FT456" s="2"/>
      <c r="FU456" s="2"/>
      <c r="FV456" s="2"/>
      <c r="FW456" s="2"/>
      <c r="FX456" s="2">
        <v>0</v>
      </c>
      <c r="FY456" s="2">
        <v>0</v>
      </c>
      <c r="FZ456" s="2"/>
      <c r="GA456" s="2" t="s">
        <v>6</v>
      </c>
      <c r="GB456" s="2"/>
      <c r="GC456" s="2"/>
      <c r="GD456" s="2">
        <v>1</v>
      </c>
      <c r="GE456" s="2"/>
      <c r="GF456" s="2">
        <v>-934195072</v>
      </c>
      <c r="GG456" s="2">
        <v>2</v>
      </c>
      <c r="GH456" s="2">
        <v>2</v>
      </c>
      <c r="GI456" s="2">
        <v>-2</v>
      </c>
      <c r="GJ456" s="2">
        <v>0</v>
      </c>
      <c r="GK456" s="2">
        <v>0</v>
      </c>
      <c r="GL456" s="2">
        <f t="shared" si="520"/>
        <v>0</v>
      </c>
      <c r="GM456" s="2">
        <f t="shared" si="521"/>
        <v>8104</v>
      </c>
      <c r="GN456" s="2">
        <f t="shared" si="522"/>
        <v>8104</v>
      </c>
      <c r="GO456" s="2">
        <f t="shared" si="523"/>
        <v>0</v>
      </c>
      <c r="GP456" s="2">
        <f t="shared" si="524"/>
        <v>0</v>
      </c>
      <c r="GQ456" s="2"/>
      <c r="GR456" s="2">
        <v>0</v>
      </c>
      <c r="GS456" s="2">
        <v>2</v>
      </c>
      <c r="GT456" s="2">
        <v>0</v>
      </c>
      <c r="GU456" s="2" t="s">
        <v>6</v>
      </c>
      <c r="GV456" s="2">
        <f t="shared" si="525"/>
        <v>0</v>
      </c>
      <c r="GW456" s="2">
        <v>1</v>
      </c>
      <c r="GX456" s="2">
        <f t="shared" si="526"/>
        <v>0</v>
      </c>
      <c r="GY456" s="2"/>
      <c r="GZ456" s="2"/>
      <c r="HA456" s="2">
        <v>0</v>
      </c>
      <c r="HB456" s="2">
        <v>0</v>
      </c>
      <c r="HC456" s="2">
        <f t="shared" si="527"/>
        <v>0</v>
      </c>
      <c r="HD456" s="2"/>
      <c r="HE456" s="2" t="s">
        <v>6</v>
      </c>
      <c r="HF456" s="2" t="s">
        <v>6</v>
      </c>
      <c r="HG456" s="2"/>
      <c r="HH456" s="2"/>
      <c r="HI456" s="2"/>
      <c r="HJ456" s="2"/>
      <c r="HK456" s="2"/>
      <c r="HL456" s="2"/>
      <c r="HM456" s="2" t="s">
        <v>6</v>
      </c>
      <c r="HN456" s="2" t="s">
        <v>6</v>
      </c>
      <c r="HO456" s="2" t="s">
        <v>6</v>
      </c>
      <c r="HP456" s="2" t="s">
        <v>6</v>
      </c>
      <c r="HQ456" s="2" t="s">
        <v>6</v>
      </c>
      <c r="HR456" s="2"/>
      <c r="HS456" s="2"/>
      <c r="HT456" s="2"/>
      <c r="HU456" s="2"/>
      <c r="HV456" s="2"/>
      <c r="HW456" s="2"/>
      <c r="HX456" s="2"/>
      <c r="HY456" s="2"/>
      <c r="HZ456" s="2"/>
      <c r="IA456" s="2"/>
      <c r="IB456" s="2"/>
      <c r="IC456" s="2"/>
      <c r="ID456" s="2"/>
      <c r="IE456" s="2"/>
      <c r="IF456" s="2">
        <v>-1</v>
      </c>
      <c r="IG456" s="2"/>
      <c r="IH456" s="2"/>
      <c r="II456" s="2"/>
      <c r="IJ456" s="2"/>
      <c r="IK456" s="2">
        <v>0</v>
      </c>
      <c r="IL456" s="2"/>
      <c r="IM456" s="2"/>
      <c r="IN456" s="2"/>
      <c r="IO456" s="2"/>
      <c r="IP456" s="2"/>
      <c r="IQ456" s="2"/>
      <c r="IR456" s="2"/>
      <c r="IS456" s="2"/>
      <c r="IT456" s="2"/>
      <c r="IU456" s="2"/>
    </row>
    <row r="457" spans="1:255" x14ac:dyDescent="0.2">
      <c r="A457">
        <v>18</v>
      </c>
      <c r="B457">
        <v>1</v>
      </c>
      <c r="C457">
        <v>715</v>
      </c>
      <c r="E457" t="s">
        <v>567</v>
      </c>
      <c r="F457" t="e">
        <f>'2.Лок.смета.и.Акт'!#REF!</f>
        <v>#REF!</v>
      </c>
      <c r="G457" t="s">
        <v>569</v>
      </c>
      <c r="H457" t="s">
        <v>63</v>
      </c>
      <c r="I457">
        <f>I453*J457</f>
        <v>0.34049000000000001</v>
      </c>
      <c r="J457">
        <v>0.68234468937875759</v>
      </c>
      <c r="K457">
        <v>0.68234499999999998</v>
      </c>
      <c r="O457">
        <f t="shared" si="491"/>
        <v>70762</v>
      </c>
      <c r="P457">
        <f t="shared" si="492"/>
        <v>70762</v>
      </c>
      <c r="Q457">
        <f t="shared" si="493"/>
        <v>0</v>
      </c>
      <c r="R457">
        <f t="shared" si="494"/>
        <v>0</v>
      </c>
      <c r="S457">
        <f t="shared" si="495"/>
        <v>0</v>
      </c>
      <c r="T457">
        <f t="shared" si="496"/>
        <v>0</v>
      </c>
      <c r="U457">
        <f t="shared" si="497"/>
        <v>0</v>
      </c>
      <c r="V457">
        <f t="shared" si="498"/>
        <v>0</v>
      </c>
      <c r="W457">
        <f t="shared" si="499"/>
        <v>0</v>
      </c>
      <c r="X457">
        <f t="shared" si="500"/>
        <v>0</v>
      </c>
      <c r="Y457">
        <f t="shared" si="501"/>
        <v>0</v>
      </c>
      <c r="AA457">
        <v>86295184</v>
      </c>
      <c r="AB457">
        <f t="shared" si="502"/>
        <v>27489.94</v>
      </c>
      <c r="AC457">
        <f t="shared" si="528"/>
        <v>27489.94</v>
      </c>
      <c r="AD457">
        <f t="shared" si="503"/>
        <v>0</v>
      </c>
      <c r="AE457">
        <f t="shared" si="504"/>
        <v>0</v>
      </c>
      <c r="AF457">
        <f t="shared" si="505"/>
        <v>0</v>
      </c>
      <c r="AG457">
        <f t="shared" si="506"/>
        <v>0</v>
      </c>
      <c r="AH457">
        <f t="shared" si="507"/>
        <v>0</v>
      </c>
      <c r="AI457">
        <f t="shared" si="508"/>
        <v>0</v>
      </c>
      <c r="AJ457">
        <f t="shared" si="509"/>
        <v>0</v>
      </c>
      <c r="AK457">
        <v>27489.94</v>
      </c>
      <c r="AL457">
        <v>27489.94</v>
      </c>
      <c r="AM457">
        <v>0</v>
      </c>
      <c r="AN457">
        <v>0</v>
      </c>
      <c r="AO457">
        <v>0</v>
      </c>
      <c r="AP457">
        <v>0</v>
      </c>
      <c r="AQ457">
        <v>0</v>
      </c>
      <c r="AR457">
        <v>0</v>
      </c>
      <c r="AS457">
        <v>0</v>
      </c>
      <c r="AT457">
        <v>0</v>
      </c>
      <c r="AU457">
        <v>0</v>
      </c>
      <c r="AV457">
        <v>1</v>
      </c>
      <c r="AW457">
        <v>1</v>
      </c>
      <c r="AZ457">
        <v>1</v>
      </c>
      <c r="BA457">
        <v>1</v>
      </c>
      <c r="BB457">
        <v>1</v>
      </c>
      <c r="BC457">
        <v>7.56</v>
      </c>
      <c r="BD457" t="s">
        <v>6</v>
      </c>
      <c r="BE457" t="s">
        <v>6</v>
      </c>
      <c r="BF457" t="s">
        <v>6</v>
      </c>
      <c r="BG457" t="s">
        <v>6</v>
      </c>
      <c r="BH457">
        <v>3</v>
      </c>
      <c r="BI457">
        <v>1</v>
      </c>
      <c r="BJ457" t="s">
        <v>570</v>
      </c>
      <c r="BM457">
        <v>500003</v>
      </c>
      <c r="BN457">
        <v>0</v>
      </c>
      <c r="BO457" t="s">
        <v>6</v>
      </c>
      <c r="BP457">
        <v>0</v>
      </c>
      <c r="BQ457">
        <v>22</v>
      </c>
      <c r="BR457">
        <v>0</v>
      </c>
      <c r="BS457">
        <v>1</v>
      </c>
      <c r="BT457">
        <v>1</v>
      </c>
      <c r="BU457">
        <v>1</v>
      </c>
      <c r="BV457">
        <v>1</v>
      </c>
      <c r="BW457">
        <v>1</v>
      </c>
      <c r="BX457">
        <v>1</v>
      </c>
      <c r="BY457" t="s">
        <v>6</v>
      </c>
      <c r="BZ457">
        <v>0</v>
      </c>
      <c r="CA457">
        <v>0</v>
      </c>
      <c r="CB457" t="s">
        <v>6</v>
      </c>
      <c r="CE457">
        <v>0</v>
      </c>
      <c r="CF457">
        <v>0</v>
      </c>
      <c r="CG457">
        <v>0</v>
      </c>
      <c r="CM457">
        <v>0</v>
      </c>
      <c r="CN457" t="s">
        <v>6</v>
      </c>
      <c r="CO457">
        <v>0</v>
      </c>
      <c r="CP457">
        <f t="shared" si="510"/>
        <v>70762</v>
      </c>
      <c r="CQ457">
        <f t="shared" si="511"/>
        <v>207823.94639999999</v>
      </c>
      <c r="CR457">
        <f t="shared" si="512"/>
        <v>0</v>
      </c>
      <c r="CS457">
        <f t="shared" si="513"/>
        <v>0</v>
      </c>
      <c r="CT457">
        <f t="shared" si="514"/>
        <v>0</v>
      </c>
      <c r="CU457">
        <f t="shared" si="515"/>
        <v>0</v>
      </c>
      <c r="CV457">
        <f t="shared" si="516"/>
        <v>0</v>
      </c>
      <c r="CW457">
        <f t="shared" si="517"/>
        <v>0</v>
      </c>
      <c r="CX457">
        <f t="shared" si="518"/>
        <v>0</v>
      </c>
      <c r="CY457">
        <f>(S457+R457)*(BZ457/100)</f>
        <v>0</v>
      </c>
      <c r="CZ457">
        <f>(S457+R457)*(CA457/100)</f>
        <v>0</v>
      </c>
      <c r="DC457" t="s">
        <v>6</v>
      </c>
      <c r="DD457" t="s">
        <v>6</v>
      </c>
      <c r="DE457" t="s">
        <v>6</v>
      </c>
      <c r="DF457" t="s">
        <v>6</v>
      </c>
      <c r="DG457" t="s">
        <v>6</v>
      </c>
      <c r="DH457" t="s">
        <v>6</v>
      </c>
      <c r="DI457" t="s">
        <v>6</v>
      </c>
      <c r="DJ457" t="s">
        <v>6</v>
      </c>
      <c r="DK457" t="s">
        <v>6</v>
      </c>
      <c r="DL457" t="s">
        <v>6</v>
      </c>
      <c r="DM457" t="s">
        <v>6</v>
      </c>
      <c r="DN457">
        <v>0</v>
      </c>
      <c r="DO457">
        <v>0</v>
      </c>
      <c r="DP457">
        <v>1</v>
      </c>
      <c r="DQ457">
        <v>1</v>
      </c>
      <c r="DU457">
        <v>1009</v>
      </c>
      <c r="DV457" t="s">
        <v>63</v>
      </c>
      <c r="DW457" t="e">
        <f>'2.Лок.смета.и.Акт'!#REF!</f>
        <v>#REF!</v>
      </c>
      <c r="DX457">
        <v>1000</v>
      </c>
      <c r="DZ457" t="s">
        <v>6</v>
      </c>
      <c r="EA457" t="s">
        <v>6</v>
      </c>
      <c r="EB457" t="s">
        <v>6</v>
      </c>
      <c r="EC457" t="s">
        <v>6</v>
      </c>
      <c r="EE457">
        <v>54938783</v>
      </c>
      <c r="EF457">
        <v>22</v>
      </c>
      <c r="EG457" t="s">
        <v>45</v>
      </c>
      <c r="EH457">
        <v>0</v>
      </c>
      <c r="EI457" t="s">
        <v>6</v>
      </c>
      <c r="EJ457">
        <v>1</v>
      </c>
      <c r="EK457">
        <v>500003</v>
      </c>
      <c r="EL457" t="s">
        <v>46</v>
      </c>
      <c r="EM457" t="s">
        <v>47</v>
      </c>
      <c r="EO457" t="s">
        <v>6</v>
      </c>
      <c r="EQ457">
        <v>0</v>
      </c>
      <c r="ER457">
        <v>198343.18</v>
      </c>
      <c r="ES457">
        <v>27489.94</v>
      </c>
      <c r="ET457">
        <v>0</v>
      </c>
      <c r="EU457">
        <v>0</v>
      </c>
      <c r="EV457">
        <v>0</v>
      </c>
      <c r="EW457">
        <v>0</v>
      </c>
      <c r="EX457">
        <v>0</v>
      </c>
      <c r="EZ457">
        <v>5</v>
      </c>
      <c r="FC457">
        <v>0</v>
      </c>
      <c r="FD457">
        <v>18</v>
      </c>
      <c r="FF457">
        <v>198343.18</v>
      </c>
      <c r="FQ457">
        <v>0</v>
      </c>
      <c r="FR457">
        <f t="shared" si="519"/>
        <v>0</v>
      </c>
      <c r="FS457">
        <v>0</v>
      </c>
      <c r="FX457">
        <v>0</v>
      </c>
      <c r="FY457">
        <v>0</v>
      </c>
      <c r="GA457" t="s">
        <v>571</v>
      </c>
      <c r="GD457">
        <v>1</v>
      </c>
      <c r="GF457">
        <v>-934195072</v>
      </c>
      <c r="GG457">
        <v>2</v>
      </c>
      <c r="GH457">
        <v>3</v>
      </c>
      <c r="GI457">
        <v>5</v>
      </c>
      <c r="GJ457">
        <v>0</v>
      </c>
      <c r="GK457">
        <v>0</v>
      </c>
      <c r="GL457">
        <f t="shared" si="520"/>
        <v>0</v>
      </c>
      <c r="GM457">
        <f t="shared" si="521"/>
        <v>70762</v>
      </c>
      <c r="GN457">
        <f t="shared" si="522"/>
        <v>70762</v>
      </c>
      <c r="GO457">
        <f t="shared" si="523"/>
        <v>0</v>
      </c>
      <c r="GP457">
        <f t="shared" si="524"/>
        <v>0</v>
      </c>
      <c r="GR457">
        <v>1</v>
      </c>
      <c r="GS457">
        <v>1</v>
      </c>
      <c r="GT457">
        <v>0</v>
      </c>
      <c r="GU457" t="s">
        <v>6</v>
      </c>
      <c r="GV457">
        <f t="shared" si="525"/>
        <v>0</v>
      </c>
      <c r="GW457">
        <v>1</v>
      </c>
      <c r="GX457">
        <f t="shared" si="526"/>
        <v>0</v>
      </c>
      <c r="HA457">
        <v>0</v>
      </c>
      <c r="HB457">
        <v>0</v>
      </c>
      <c r="HC457">
        <f t="shared" si="527"/>
        <v>0</v>
      </c>
      <c r="HE457" t="s">
        <v>38</v>
      </c>
      <c r="HF457" t="s">
        <v>201</v>
      </c>
      <c r="HM457" t="s">
        <v>6</v>
      </c>
      <c r="HN457" t="s">
        <v>6</v>
      </c>
      <c r="HO457" t="s">
        <v>6</v>
      </c>
      <c r="HP457" t="s">
        <v>6</v>
      </c>
      <c r="HQ457" t="s">
        <v>6</v>
      </c>
      <c r="IF457">
        <v>-1</v>
      </c>
      <c r="IK457">
        <v>0</v>
      </c>
    </row>
    <row r="458" spans="1:255" x14ac:dyDescent="0.2">
      <c r="A458" s="2">
        <v>18</v>
      </c>
      <c r="B458" s="2">
        <v>1</v>
      </c>
      <c r="C458" s="2">
        <v>709</v>
      </c>
      <c r="D458" s="2"/>
      <c r="E458" s="2" t="s">
        <v>572</v>
      </c>
      <c r="F458" s="2" t="s">
        <v>573</v>
      </c>
      <c r="G458" s="2" t="s">
        <v>574</v>
      </c>
      <c r="H458" s="2" t="s">
        <v>63</v>
      </c>
      <c r="I458" s="2">
        <f>I452*J458</f>
        <v>0.15837000000000001</v>
      </c>
      <c r="J458" s="216">
        <f>'5.Ведомость_списания'!F206</f>
        <v>0.31737474949899802</v>
      </c>
      <c r="K458" s="2">
        <v>0.31737500000000002</v>
      </c>
      <c r="L458" s="2"/>
      <c r="M458" s="2"/>
      <c r="N458" s="2"/>
      <c r="O458" s="2">
        <f t="shared" si="491"/>
        <v>2955</v>
      </c>
      <c r="P458" s="2">
        <f t="shared" si="492"/>
        <v>2955</v>
      </c>
      <c r="Q458" s="2">
        <f t="shared" si="493"/>
        <v>0</v>
      </c>
      <c r="R458" s="2">
        <f t="shared" si="494"/>
        <v>0</v>
      </c>
      <c r="S458" s="2">
        <f t="shared" si="495"/>
        <v>0</v>
      </c>
      <c r="T458" s="2">
        <f t="shared" si="496"/>
        <v>0</v>
      </c>
      <c r="U458" s="2">
        <f t="shared" si="497"/>
        <v>0</v>
      </c>
      <c r="V458" s="2">
        <f t="shared" si="498"/>
        <v>0</v>
      </c>
      <c r="W458" s="2">
        <f t="shared" si="499"/>
        <v>0</v>
      </c>
      <c r="X458" s="2">
        <f t="shared" si="500"/>
        <v>0</v>
      </c>
      <c r="Y458" s="2">
        <f t="shared" si="501"/>
        <v>0</v>
      </c>
      <c r="Z458" s="2"/>
      <c r="AA458" s="2">
        <v>86295183</v>
      </c>
      <c r="AB458" s="2">
        <f t="shared" si="502"/>
        <v>18656.55</v>
      </c>
      <c r="AC458" s="2">
        <f t="shared" si="528"/>
        <v>18656.55</v>
      </c>
      <c r="AD458" s="2">
        <f t="shared" si="503"/>
        <v>0</v>
      </c>
      <c r="AE458" s="2">
        <f t="shared" si="504"/>
        <v>0</v>
      </c>
      <c r="AF458" s="2">
        <f t="shared" si="505"/>
        <v>0</v>
      </c>
      <c r="AG458" s="2">
        <f t="shared" si="506"/>
        <v>0</v>
      </c>
      <c r="AH458" s="2">
        <f t="shared" si="507"/>
        <v>0</v>
      </c>
      <c r="AI458" s="2">
        <f t="shared" si="508"/>
        <v>0</v>
      </c>
      <c r="AJ458" s="2">
        <f t="shared" si="509"/>
        <v>0</v>
      </c>
      <c r="AK458" s="2">
        <v>18656.55</v>
      </c>
      <c r="AL458" s="110">
        <f>'1.Лок.смета.и.Акт'!F854</f>
        <v>18656.55</v>
      </c>
      <c r="AM458" s="2">
        <v>0</v>
      </c>
      <c r="AN458" s="2">
        <v>0</v>
      </c>
      <c r="AO458" s="2">
        <v>0</v>
      </c>
      <c r="AP458" s="2">
        <v>0</v>
      </c>
      <c r="AQ458" s="2">
        <v>0</v>
      </c>
      <c r="AR458" s="2">
        <v>0</v>
      </c>
      <c r="AS458" s="2">
        <v>0</v>
      </c>
      <c r="AT458" s="2">
        <v>0</v>
      </c>
      <c r="AU458" s="2">
        <v>0</v>
      </c>
      <c r="AV458" s="2">
        <v>1</v>
      </c>
      <c r="AW458" s="2">
        <v>1</v>
      </c>
      <c r="AX458" s="2"/>
      <c r="AY458" s="2"/>
      <c r="AZ458" s="2">
        <v>1</v>
      </c>
      <c r="BA458" s="2">
        <v>1</v>
      </c>
      <c r="BB458" s="2">
        <v>1</v>
      </c>
      <c r="BC458" s="2">
        <v>1</v>
      </c>
      <c r="BD458" s="2" t="s">
        <v>6</v>
      </c>
      <c r="BE458" s="2" t="s">
        <v>6</v>
      </c>
      <c r="BF458" s="2" t="s">
        <v>6</v>
      </c>
      <c r="BG458" s="2" t="s">
        <v>6</v>
      </c>
      <c r="BH458" s="2">
        <v>3</v>
      </c>
      <c r="BI458" s="2">
        <v>1</v>
      </c>
      <c r="BJ458" s="2" t="s">
        <v>575</v>
      </c>
      <c r="BK458" s="2"/>
      <c r="BL458" s="2"/>
      <c r="BM458" s="2">
        <v>500003</v>
      </c>
      <c r="BN458" s="2">
        <v>0</v>
      </c>
      <c r="BO458" s="2" t="s">
        <v>6</v>
      </c>
      <c r="BP458" s="2">
        <v>0</v>
      </c>
      <c r="BQ458" s="2">
        <v>22</v>
      </c>
      <c r="BR458" s="2">
        <v>0</v>
      </c>
      <c r="BS458" s="2">
        <v>1</v>
      </c>
      <c r="BT458" s="2">
        <v>1</v>
      </c>
      <c r="BU458" s="2">
        <v>1</v>
      </c>
      <c r="BV458" s="2">
        <v>1</v>
      </c>
      <c r="BW458" s="2">
        <v>1</v>
      </c>
      <c r="BX458" s="2">
        <v>1</v>
      </c>
      <c r="BY458" s="2" t="s">
        <v>6</v>
      </c>
      <c r="BZ458" s="2">
        <v>0</v>
      </c>
      <c r="CA458" s="2">
        <v>0</v>
      </c>
      <c r="CB458" s="2" t="s">
        <v>6</v>
      </c>
      <c r="CC458" s="2"/>
      <c r="CD458" s="2"/>
      <c r="CE458" s="2">
        <v>0</v>
      </c>
      <c r="CF458" s="2">
        <v>0</v>
      </c>
      <c r="CG458" s="2">
        <v>0</v>
      </c>
      <c r="CH458" s="2"/>
      <c r="CI458" s="2"/>
      <c r="CJ458" s="2"/>
      <c r="CK458" s="2"/>
      <c r="CL458" s="2"/>
      <c r="CM458" s="2">
        <v>0</v>
      </c>
      <c r="CN458" s="2" t="s">
        <v>6</v>
      </c>
      <c r="CO458" s="2">
        <v>0</v>
      </c>
      <c r="CP458" s="2">
        <f t="shared" si="510"/>
        <v>2955</v>
      </c>
      <c r="CQ458" s="2">
        <f t="shared" si="511"/>
        <v>18656.55</v>
      </c>
      <c r="CR458" s="2">
        <f t="shared" si="512"/>
        <v>0</v>
      </c>
      <c r="CS458" s="2">
        <f t="shared" si="513"/>
        <v>0</v>
      </c>
      <c r="CT458" s="2">
        <f t="shared" si="514"/>
        <v>0</v>
      </c>
      <c r="CU458" s="2">
        <f t="shared" si="515"/>
        <v>0</v>
      </c>
      <c r="CV458" s="2">
        <f t="shared" si="516"/>
        <v>0</v>
      </c>
      <c r="CW458" s="2">
        <f t="shared" si="517"/>
        <v>0</v>
      </c>
      <c r="CX458" s="2">
        <f t="shared" si="518"/>
        <v>0</v>
      </c>
      <c r="CY458" s="2">
        <f>(((S458+(R458*IF(0,0,1)))*AT458)/100)</f>
        <v>0</v>
      </c>
      <c r="CZ458" s="2">
        <f>(((S458+(R458*IF(0,0,1)))*AU458)/100)</f>
        <v>0</v>
      </c>
      <c r="DA458" s="2"/>
      <c r="DB458" s="2"/>
      <c r="DC458" s="2" t="s">
        <v>6</v>
      </c>
      <c r="DD458" s="2" t="s">
        <v>6</v>
      </c>
      <c r="DE458" s="2" t="s">
        <v>6</v>
      </c>
      <c r="DF458" s="2" t="s">
        <v>6</v>
      </c>
      <c r="DG458" s="2" t="s">
        <v>6</v>
      </c>
      <c r="DH458" s="2" t="s">
        <v>6</v>
      </c>
      <c r="DI458" s="2" t="s">
        <v>6</v>
      </c>
      <c r="DJ458" s="2" t="s">
        <v>6</v>
      </c>
      <c r="DK458" s="2" t="s">
        <v>6</v>
      </c>
      <c r="DL458" s="2" t="s">
        <v>6</v>
      </c>
      <c r="DM458" s="2" t="s">
        <v>6</v>
      </c>
      <c r="DN458" s="2">
        <v>0</v>
      </c>
      <c r="DO458" s="2">
        <v>0</v>
      </c>
      <c r="DP458" s="2">
        <v>1</v>
      </c>
      <c r="DQ458" s="2">
        <v>1</v>
      </c>
      <c r="DR458" s="2"/>
      <c r="DS458" s="2"/>
      <c r="DT458" s="2"/>
      <c r="DU458" s="2">
        <v>1009</v>
      </c>
      <c r="DV458" s="2" t="s">
        <v>63</v>
      </c>
      <c r="DW458" s="2" t="s">
        <v>63</v>
      </c>
      <c r="DX458" s="2">
        <v>1000</v>
      </c>
      <c r="DY458" s="2"/>
      <c r="DZ458" s="2" t="s">
        <v>6</v>
      </c>
      <c r="EA458" s="2" t="s">
        <v>6</v>
      </c>
      <c r="EB458" s="2" t="s">
        <v>6</v>
      </c>
      <c r="EC458" s="2" t="s">
        <v>6</v>
      </c>
      <c r="ED458" s="2"/>
      <c r="EE458" s="2">
        <v>54938783</v>
      </c>
      <c r="EF458" s="2">
        <v>22</v>
      </c>
      <c r="EG458" s="2" t="s">
        <v>45</v>
      </c>
      <c r="EH458" s="2">
        <v>0</v>
      </c>
      <c r="EI458" s="2" t="s">
        <v>6</v>
      </c>
      <c r="EJ458" s="2">
        <v>1</v>
      </c>
      <c r="EK458" s="2">
        <v>500003</v>
      </c>
      <c r="EL458" s="2" t="s">
        <v>46</v>
      </c>
      <c r="EM458" s="2" t="s">
        <v>47</v>
      </c>
      <c r="EN458" s="2"/>
      <c r="EO458" s="2" t="s">
        <v>6</v>
      </c>
      <c r="EP458" s="2"/>
      <c r="EQ458" s="2">
        <v>0</v>
      </c>
      <c r="ER458" s="2">
        <v>18656.55</v>
      </c>
      <c r="ES458" s="110">
        <f>'1.Лок.смета.и.Акт'!F854</f>
        <v>18656.55</v>
      </c>
      <c r="ET458" s="2">
        <v>0</v>
      </c>
      <c r="EU458" s="2">
        <v>0</v>
      </c>
      <c r="EV458" s="2">
        <v>0</v>
      </c>
      <c r="EW458" s="2">
        <v>0</v>
      </c>
      <c r="EX458" s="2">
        <v>0</v>
      </c>
      <c r="EY458" s="2"/>
      <c r="EZ458" s="2"/>
      <c r="FA458" s="2"/>
      <c r="FB458" s="2"/>
      <c r="FC458" s="2"/>
      <c r="FD458" s="2"/>
      <c r="FE458" s="2"/>
      <c r="FF458" s="2"/>
      <c r="FG458" s="2"/>
      <c r="FH458" s="2"/>
      <c r="FI458" s="2"/>
      <c r="FJ458" s="2"/>
      <c r="FK458" s="2"/>
      <c r="FL458" s="2"/>
      <c r="FM458" s="2"/>
      <c r="FN458" s="2"/>
      <c r="FO458" s="2"/>
      <c r="FP458" s="2"/>
      <c r="FQ458" s="2">
        <v>0</v>
      </c>
      <c r="FR458" s="2">
        <f t="shared" si="519"/>
        <v>0</v>
      </c>
      <c r="FS458" s="2">
        <v>0</v>
      </c>
      <c r="FT458" s="2"/>
      <c r="FU458" s="2"/>
      <c r="FV458" s="2"/>
      <c r="FW458" s="2"/>
      <c r="FX458" s="2">
        <v>0</v>
      </c>
      <c r="FY458" s="2">
        <v>0</v>
      </c>
      <c r="FZ458" s="2"/>
      <c r="GA458" s="2" t="s">
        <v>6</v>
      </c>
      <c r="GB458" s="2"/>
      <c r="GC458" s="2"/>
      <c r="GD458" s="2">
        <v>1</v>
      </c>
      <c r="GE458" s="2"/>
      <c r="GF458" s="2">
        <v>-2024187689</v>
      </c>
      <c r="GG458" s="2">
        <v>2</v>
      </c>
      <c r="GH458" s="2">
        <v>2</v>
      </c>
      <c r="GI458" s="2">
        <v>-2</v>
      </c>
      <c r="GJ458" s="2">
        <v>0</v>
      </c>
      <c r="GK458" s="2">
        <v>0</v>
      </c>
      <c r="GL458" s="2">
        <f t="shared" si="520"/>
        <v>0</v>
      </c>
      <c r="GM458" s="2">
        <f t="shared" si="521"/>
        <v>2955</v>
      </c>
      <c r="GN458" s="2">
        <f t="shared" si="522"/>
        <v>2955</v>
      </c>
      <c r="GO458" s="2">
        <f t="shared" si="523"/>
        <v>0</v>
      </c>
      <c r="GP458" s="2">
        <f t="shared" si="524"/>
        <v>0</v>
      </c>
      <c r="GQ458" s="2"/>
      <c r="GR458" s="2">
        <v>0</v>
      </c>
      <c r="GS458" s="2">
        <v>2</v>
      </c>
      <c r="GT458" s="2">
        <v>0</v>
      </c>
      <c r="GU458" s="2" t="s">
        <v>6</v>
      </c>
      <c r="GV458" s="2">
        <f t="shared" si="525"/>
        <v>0</v>
      </c>
      <c r="GW458" s="2">
        <v>1</v>
      </c>
      <c r="GX458" s="2">
        <f t="shared" si="526"/>
        <v>0</v>
      </c>
      <c r="GY458" s="2"/>
      <c r="GZ458" s="2"/>
      <c r="HA458" s="2">
        <v>0</v>
      </c>
      <c r="HB458" s="2">
        <v>0</v>
      </c>
      <c r="HC458" s="2">
        <f t="shared" si="527"/>
        <v>0</v>
      </c>
      <c r="HD458" s="2"/>
      <c r="HE458" s="2" t="s">
        <v>6</v>
      </c>
      <c r="HF458" s="2" t="s">
        <v>6</v>
      </c>
      <c r="HG458" s="2"/>
      <c r="HH458" s="2"/>
      <c r="HI458" s="2"/>
      <c r="HJ458" s="2"/>
      <c r="HK458" s="2"/>
      <c r="HL458" s="2"/>
      <c r="HM458" s="2" t="s">
        <v>6</v>
      </c>
      <c r="HN458" s="2" t="s">
        <v>6</v>
      </c>
      <c r="HO458" s="2" t="s">
        <v>6</v>
      </c>
      <c r="HP458" s="2" t="s">
        <v>6</v>
      </c>
      <c r="HQ458" s="2" t="s">
        <v>6</v>
      </c>
      <c r="HR458" s="2"/>
      <c r="HS458" s="2"/>
      <c r="HT458" s="2"/>
      <c r="HU458" s="2"/>
      <c r="HV458" s="2"/>
      <c r="HW458" s="2"/>
      <c r="HX458" s="2"/>
      <c r="HY458" s="2"/>
      <c r="HZ458" s="2"/>
      <c r="IA458" s="2"/>
      <c r="IB458" s="2"/>
      <c r="IC458" s="2"/>
      <c r="ID458" s="2"/>
      <c r="IE458" s="2"/>
      <c r="IF458" s="2">
        <v>-1</v>
      </c>
      <c r="IG458" s="2"/>
      <c r="IH458" s="2"/>
      <c r="II458" s="2"/>
      <c r="IJ458" s="2"/>
      <c r="IK458" s="2">
        <v>0</v>
      </c>
      <c r="IL458" s="2"/>
      <c r="IM458" s="2"/>
      <c r="IN458" s="2"/>
      <c r="IO458" s="2"/>
      <c r="IP458" s="2"/>
      <c r="IQ458" s="2"/>
      <c r="IR458" s="2"/>
      <c r="IS458" s="2"/>
      <c r="IT458" s="2"/>
      <c r="IU458" s="2"/>
    </row>
    <row r="459" spans="1:255" x14ac:dyDescent="0.2">
      <c r="A459">
        <v>18</v>
      </c>
      <c r="B459">
        <v>1</v>
      </c>
      <c r="C459">
        <v>716</v>
      </c>
      <c r="E459" t="s">
        <v>572</v>
      </c>
      <c r="F459" t="e">
        <f>'2.Лок.смета.и.Акт'!#REF!</f>
        <v>#REF!</v>
      </c>
      <c r="G459" t="s">
        <v>574</v>
      </c>
      <c r="H459" t="s">
        <v>63</v>
      </c>
      <c r="I459">
        <f>I453*J459</f>
        <v>0.15837000000000001</v>
      </c>
      <c r="J459">
        <v>0.31737474949899802</v>
      </c>
      <c r="K459">
        <v>0.31737500000000002</v>
      </c>
      <c r="O459">
        <f t="shared" si="491"/>
        <v>25269</v>
      </c>
      <c r="P459">
        <f t="shared" si="492"/>
        <v>25269</v>
      </c>
      <c r="Q459">
        <f t="shared" si="493"/>
        <v>0</v>
      </c>
      <c r="R459">
        <f t="shared" si="494"/>
        <v>0</v>
      </c>
      <c r="S459">
        <f t="shared" si="495"/>
        <v>0</v>
      </c>
      <c r="T459">
        <f t="shared" si="496"/>
        <v>0</v>
      </c>
      <c r="U459">
        <f t="shared" si="497"/>
        <v>0</v>
      </c>
      <c r="V459">
        <f t="shared" si="498"/>
        <v>0</v>
      </c>
      <c r="W459">
        <f t="shared" si="499"/>
        <v>0</v>
      </c>
      <c r="X459">
        <f t="shared" si="500"/>
        <v>0</v>
      </c>
      <c r="Y459">
        <f t="shared" si="501"/>
        <v>0</v>
      </c>
      <c r="AA459">
        <v>86295184</v>
      </c>
      <c r="AB459">
        <f t="shared" si="502"/>
        <v>21105.56</v>
      </c>
      <c r="AC459">
        <f t="shared" si="528"/>
        <v>21105.56</v>
      </c>
      <c r="AD459">
        <f t="shared" si="503"/>
        <v>0</v>
      </c>
      <c r="AE459">
        <f t="shared" si="504"/>
        <v>0</v>
      </c>
      <c r="AF459">
        <f t="shared" si="505"/>
        <v>0</v>
      </c>
      <c r="AG459">
        <f t="shared" si="506"/>
        <v>0</v>
      </c>
      <c r="AH459">
        <f t="shared" si="507"/>
        <v>0</v>
      </c>
      <c r="AI459">
        <f t="shared" si="508"/>
        <v>0</v>
      </c>
      <c r="AJ459">
        <f t="shared" si="509"/>
        <v>0</v>
      </c>
      <c r="AK459">
        <v>21105.56</v>
      </c>
      <c r="AL459">
        <v>21105.56</v>
      </c>
      <c r="AM459">
        <v>0</v>
      </c>
      <c r="AN459">
        <v>0</v>
      </c>
      <c r="AO459">
        <v>0</v>
      </c>
      <c r="AP459">
        <v>0</v>
      </c>
      <c r="AQ459">
        <v>0</v>
      </c>
      <c r="AR459">
        <v>0</v>
      </c>
      <c r="AS459">
        <v>0</v>
      </c>
      <c r="AT459">
        <v>0</v>
      </c>
      <c r="AU459">
        <v>0</v>
      </c>
      <c r="AV459">
        <v>1</v>
      </c>
      <c r="AW459">
        <v>1</v>
      </c>
      <c r="AZ459">
        <v>1</v>
      </c>
      <c r="BA459">
        <v>1</v>
      </c>
      <c r="BB459">
        <v>1</v>
      </c>
      <c r="BC459">
        <v>7.56</v>
      </c>
      <c r="BD459" t="s">
        <v>6</v>
      </c>
      <c r="BE459" t="s">
        <v>6</v>
      </c>
      <c r="BF459" t="s">
        <v>6</v>
      </c>
      <c r="BG459" t="s">
        <v>6</v>
      </c>
      <c r="BH459">
        <v>3</v>
      </c>
      <c r="BI459">
        <v>1</v>
      </c>
      <c r="BJ459" t="s">
        <v>575</v>
      </c>
      <c r="BM459">
        <v>500003</v>
      </c>
      <c r="BN459">
        <v>0</v>
      </c>
      <c r="BO459" t="s">
        <v>6</v>
      </c>
      <c r="BP459">
        <v>0</v>
      </c>
      <c r="BQ459">
        <v>22</v>
      </c>
      <c r="BR459">
        <v>0</v>
      </c>
      <c r="BS459">
        <v>1</v>
      </c>
      <c r="BT459">
        <v>1</v>
      </c>
      <c r="BU459">
        <v>1</v>
      </c>
      <c r="BV459">
        <v>1</v>
      </c>
      <c r="BW459">
        <v>1</v>
      </c>
      <c r="BX459">
        <v>1</v>
      </c>
      <c r="BY459" t="s">
        <v>6</v>
      </c>
      <c r="BZ459">
        <v>0</v>
      </c>
      <c r="CA459">
        <v>0</v>
      </c>
      <c r="CB459" t="s">
        <v>6</v>
      </c>
      <c r="CE459">
        <v>0</v>
      </c>
      <c r="CF459">
        <v>0</v>
      </c>
      <c r="CG459">
        <v>0</v>
      </c>
      <c r="CM459">
        <v>0</v>
      </c>
      <c r="CN459" t="s">
        <v>6</v>
      </c>
      <c r="CO459">
        <v>0</v>
      </c>
      <c r="CP459">
        <f t="shared" si="510"/>
        <v>25269</v>
      </c>
      <c r="CQ459">
        <f t="shared" si="511"/>
        <v>159558.0336</v>
      </c>
      <c r="CR459">
        <f t="shared" si="512"/>
        <v>0</v>
      </c>
      <c r="CS459">
        <f t="shared" si="513"/>
        <v>0</v>
      </c>
      <c r="CT459">
        <f t="shared" si="514"/>
        <v>0</v>
      </c>
      <c r="CU459">
        <f t="shared" si="515"/>
        <v>0</v>
      </c>
      <c r="CV459">
        <f t="shared" si="516"/>
        <v>0</v>
      </c>
      <c r="CW459">
        <f t="shared" si="517"/>
        <v>0</v>
      </c>
      <c r="CX459">
        <f t="shared" si="518"/>
        <v>0</v>
      </c>
      <c r="CY459">
        <f>(S459+R459)*(BZ459/100)</f>
        <v>0</v>
      </c>
      <c r="CZ459">
        <f>(S459+R459)*(CA459/100)</f>
        <v>0</v>
      </c>
      <c r="DC459" t="s">
        <v>6</v>
      </c>
      <c r="DD459" t="s">
        <v>6</v>
      </c>
      <c r="DE459" t="s">
        <v>6</v>
      </c>
      <c r="DF459" t="s">
        <v>6</v>
      </c>
      <c r="DG459" t="s">
        <v>6</v>
      </c>
      <c r="DH459" t="s">
        <v>6</v>
      </c>
      <c r="DI459" t="s">
        <v>6</v>
      </c>
      <c r="DJ459" t="s">
        <v>6</v>
      </c>
      <c r="DK459" t="s">
        <v>6</v>
      </c>
      <c r="DL459" t="s">
        <v>6</v>
      </c>
      <c r="DM459" t="s">
        <v>6</v>
      </c>
      <c r="DN459">
        <v>0</v>
      </c>
      <c r="DO459">
        <v>0</v>
      </c>
      <c r="DP459">
        <v>1</v>
      </c>
      <c r="DQ459">
        <v>1</v>
      </c>
      <c r="DU459">
        <v>1009</v>
      </c>
      <c r="DV459" t="s">
        <v>63</v>
      </c>
      <c r="DW459" t="e">
        <f>'2.Лок.смета.и.Акт'!#REF!</f>
        <v>#REF!</v>
      </c>
      <c r="DX459">
        <v>1000</v>
      </c>
      <c r="DZ459" t="s">
        <v>6</v>
      </c>
      <c r="EA459" t="s">
        <v>6</v>
      </c>
      <c r="EB459" t="s">
        <v>6</v>
      </c>
      <c r="EC459" t="s">
        <v>6</v>
      </c>
      <c r="EE459">
        <v>54938783</v>
      </c>
      <c r="EF459">
        <v>22</v>
      </c>
      <c r="EG459" t="s">
        <v>45</v>
      </c>
      <c r="EH459">
        <v>0</v>
      </c>
      <c r="EI459" t="s">
        <v>6</v>
      </c>
      <c r="EJ459">
        <v>1</v>
      </c>
      <c r="EK459">
        <v>500003</v>
      </c>
      <c r="EL459" t="s">
        <v>46</v>
      </c>
      <c r="EM459" t="s">
        <v>47</v>
      </c>
      <c r="EO459" t="s">
        <v>6</v>
      </c>
      <c r="EQ459">
        <v>0</v>
      </c>
      <c r="ER459">
        <v>152279.10999999999</v>
      </c>
      <c r="ES459">
        <v>21105.56</v>
      </c>
      <c r="ET459">
        <v>0</v>
      </c>
      <c r="EU459">
        <v>0</v>
      </c>
      <c r="EV459">
        <v>0</v>
      </c>
      <c r="EW459">
        <v>0</v>
      </c>
      <c r="EX459">
        <v>0</v>
      </c>
      <c r="EZ459">
        <v>5</v>
      </c>
      <c r="FC459">
        <v>0</v>
      </c>
      <c r="FD459">
        <v>18</v>
      </c>
      <c r="FF459">
        <v>152279.10999999999</v>
      </c>
      <c r="FQ459">
        <v>0</v>
      </c>
      <c r="FR459">
        <f t="shared" si="519"/>
        <v>0</v>
      </c>
      <c r="FS459">
        <v>0</v>
      </c>
      <c r="FX459">
        <v>0</v>
      </c>
      <c r="FY459">
        <v>0</v>
      </c>
      <c r="GA459" t="s">
        <v>576</v>
      </c>
      <c r="GD459">
        <v>1</v>
      </c>
      <c r="GF459">
        <v>-2024187689</v>
      </c>
      <c r="GG459">
        <v>2</v>
      </c>
      <c r="GH459">
        <v>3</v>
      </c>
      <c r="GI459">
        <v>5</v>
      </c>
      <c r="GJ459">
        <v>0</v>
      </c>
      <c r="GK459">
        <v>0</v>
      </c>
      <c r="GL459">
        <f t="shared" si="520"/>
        <v>0</v>
      </c>
      <c r="GM459">
        <f t="shared" si="521"/>
        <v>25269</v>
      </c>
      <c r="GN459">
        <f t="shared" si="522"/>
        <v>25269</v>
      </c>
      <c r="GO459">
        <f t="shared" si="523"/>
        <v>0</v>
      </c>
      <c r="GP459">
        <f t="shared" si="524"/>
        <v>0</v>
      </c>
      <c r="GR459">
        <v>1</v>
      </c>
      <c r="GS459">
        <v>1</v>
      </c>
      <c r="GT459">
        <v>0</v>
      </c>
      <c r="GU459" t="s">
        <v>6</v>
      </c>
      <c r="GV459">
        <f t="shared" si="525"/>
        <v>0</v>
      </c>
      <c r="GW459">
        <v>1</v>
      </c>
      <c r="GX459">
        <f t="shared" si="526"/>
        <v>0</v>
      </c>
      <c r="HA459">
        <v>0</v>
      </c>
      <c r="HB459">
        <v>0</v>
      </c>
      <c r="HC459">
        <f t="shared" si="527"/>
        <v>0</v>
      </c>
      <c r="HE459" t="s">
        <v>38</v>
      </c>
      <c r="HF459" t="s">
        <v>201</v>
      </c>
      <c r="HM459" t="s">
        <v>6</v>
      </c>
      <c r="HN459" t="s">
        <v>6</v>
      </c>
      <c r="HO459" t="s">
        <v>6</v>
      </c>
      <c r="HP459" t="s">
        <v>6</v>
      </c>
      <c r="HQ459" t="s">
        <v>6</v>
      </c>
      <c r="IF459">
        <v>-1</v>
      </c>
      <c r="IK459">
        <v>0</v>
      </c>
    </row>
    <row r="460" spans="1:255" x14ac:dyDescent="0.2">
      <c r="A460" s="2">
        <v>18</v>
      </c>
      <c r="B460" s="2">
        <v>1</v>
      </c>
      <c r="C460" s="2">
        <v>706</v>
      </c>
      <c r="D460" s="2"/>
      <c r="E460" s="2" t="s">
        <v>577</v>
      </c>
      <c r="F460" s="2" t="s">
        <v>89</v>
      </c>
      <c r="G460" s="2" t="s">
        <v>90</v>
      </c>
      <c r="H460" s="2" t="s">
        <v>63</v>
      </c>
      <c r="I460" s="2">
        <f>I452*J460</f>
        <v>1.9959999999999999E-2</v>
      </c>
      <c r="J460" s="216">
        <f>'5.Ведомость_списания'!F207</f>
        <v>3.9999999999999994E-2</v>
      </c>
      <c r="K460" s="2">
        <v>0.04</v>
      </c>
      <c r="L460" s="2"/>
      <c r="M460" s="2"/>
      <c r="N460" s="2"/>
      <c r="O460" s="2">
        <f t="shared" si="491"/>
        <v>207</v>
      </c>
      <c r="P460" s="2">
        <f t="shared" si="492"/>
        <v>207</v>
      </c>
      <c r="Q460" s="2">
        <f t="shared" si="493"/>
        <v>0</v>
      </c>
      <c r="R460" s="2">
        <f t="shared" si="494"/>
        <v>0</v>
      </c>
      <c r="S460" s="2">
        <f t="shared" si="495"/>
        <v>0</v>
      </c>
      <c r="T460" s="2">
        <f t="shared" si="496"/>
        <v>0</v>
      </c>
      <c r="U460" s="2">
        <f t="shared" si="497"/>
        <v>0</v>
      </c>
      <c r="V460" s="2">
        <f t="shared" si="498"/>
        <v>0</v>
      </c>
      <c r="W460" s="2">
        <f t="shared" si="499"/>
        <v>1</v>
      </c>
      <c r="X460" s="2">
        <f t="shared" si="500"/>
        <v>0</v>
      </c>
      <c r="Y460" s="2">
        <f t="shared" si="501"/>
        <v>0</v>
      </c>
      <c r="Z460" s="2"/>
      <c r="AA460" s="2">
        <v>86295183</v>
      </c>
      <c r="AB460" s="2">
        <f t="shared" si="502"/>
        <v>10380</v>
      </c>
      <c r="AC460" s="2">
        <f t="shared" si="528"/>
        <v>10380</v>
      </c>
      <c r="AD460" s="2">
        <f t="shared" si="503"/>
        <v>0</v>
      </c>
      <c r="AE460" s="2">
        <f t="shared" si="504"/>
        <v>0</v>
      </c>
      <c r="AF460" s="2">
        <f t="shared" si="505"/>
        <v>0</v>
      </c>
      <c r="AG460" s="2">
        <f t="shared" si="506"/>
        <v>0</v>
      </c>
      <c r="AH460" s="2">
        <f t="shared" si="507"/>
        <v>0</v>
      </c>
      <c r="AI460" s="2">
        <f t="shared" si="508"/>
        <v>0</v>
      </c>
      <c r="AJ460" s="2">
        <f t="shared" si="509"/>
        <v>42.64</v>
      </c>
      <c r="AK460" s="2">
        <v>10380</v>
      </c>
      <c r="AL460" s="110">
        <f>'1.Лок.смета.и.Акт'!F856</f>
        <v>10380</v>
      </c>
      <c r="AM460" s="2">
        <v>0</v>
      </c>
      <c r="AN460" s="2">
        <v>0</v>
      </c>
      <c r="AO460" s="2">
        <v>0</v>
      </c>
      <c r="AP460" s="2">
        <v>0</v>
      </c>
      <c r="AQ460" s="2">
        <v>0</v>
      </c>
      <c r="AR460" s="2">
        <v>0</v>
      </c>
      <c r="AS460" s="2">
        <v>42.64</v>
      </c>
      <c r="AT460" s="2">
        <v>0</v>
      </c>
      <c r="AU460" s="2">
        <v>0</v>
      </c>
      <c r="AV460" s="2">
        <v>1</v>
      </c>
      <c r="AW460" s="2">
        <v>1</v>
      </c>
      <c r="AX460" s="2"/>
      <c r="AY460" s="2"/>
      <c r="AZ460" s="2">
        <v>1</v>
      </c>
      <c r="BA460" s="2">
        <v>1</v>
      </c>
      <c r="BB460" s="2">
        <v>1</v>
      </c>
      <c r="BC460" s="2">
        <v>1</v>
      </c>
      <c r="BD460" s="2" t="s">
        <v>6</v>
      </c>
      <c r="BE460" s="2" t="s">
        <v>6</v>
      </c>
      <c r="BF460" s="2" t="s">
        <v>6</v>
      </c>
      <c r="BG460" s="2" t="s">
        <v>6</v>
      </c>
      <c r="BH460" s="2">
        <v>3</v>
      </c>
      <c r="BI460" s="2">
        <v>1</v>
      </c>
      <c r="BJ460" s="2" t="s">
        <v>91</v>
      </c>
      <c r="BK460" s="2"/>
      <c r="BL460" s="2"/>
      <c r="BM460" s="2">
        <v>500001</v>
      </c>
      <c r="BN460" s="2">
        <v>0</v>
      </c>
      <c r="BO460" s="2" t="s">
        <v>6</v>
      </c>
      <c r="BP460" s="2">
        <v>0</v>
      </c>
      <c r="BQ460" s="2">
        <v>20</v>
      </c>
      <c r="BR460" s="2">
        <v>0</v>
      </c>
      <c r="BS460" s="2">
        <v>1</v>
      </c>
      <c r="BT460" s="2">
        <v>1</v>
      </c>
      <c r="BU460" s="2">
        <v>1</v>
      </c>
      <c r="BV460" s="2">
        <v>1</v>
      </c>
      <c r="BW460" s="2">
        <v>1</v>
      </c>
      <c r="BX460" s="2">
        <v>1</v>
      </c>
      <c r="BY460" s="2" t="s">
        <v>6</v>
      </c>
      <c r="BZ460" s="2">
        <v>0</v>
      </c>
      <c r="CA460" s="2">
        <v>0</v>
      </c>
      <c r="CB460" s="2" t="s">
        <v>6</v>
      </c>
      <c r="CC460" s="2"/>
      <c r="CD460" s="2"/>
      <c r="CE460" s="2">
        <v>0</v>
      </c>
      <c r="CF460" s="2">
        <v>0</v>
      </c>
      <c r="CG460" s="2">
        <v>0</v>
      </c>
      <c r="CH460" s="2"/>
      <c r="CI460" s="2"/>
      <c r="CJ460" s="2"/>
      <c r="CK460" s="2"/>
      <c r="CL460" s="2"/>
      <c r="CM460" s="2">
        <v>0</v>
      </c>
      <c r="CN460" s="2" t="s">
        <v>6</v>
      </c>
      <c r="CO460" s="2">
        <v>0</v>
      </c>
      <c r="CP460" s="2">
        <f t="shared" si="510"/>
        <v>207</v>
      </c>
      <c r="CQ460" s="2">
        <f t="shared" si="511"/>
        <v>10380</v>
      </c>
      <c r="CR460" s="2">
        <f t="shared" si="512"/>
        <v>0</v>
      </c>
      <c r="CS460" s="2">
        <f t="shared" si="513"/>
        <v>0</v>
      </c>
      <c r="CT460" s="2">
        <f t="shared" si="514"/>
        <v>0</v>
      </c>
      <c r="CU460" s="2">
        <f t="shared" si="515"/>
        <v>0</v>
      </c>
      <c r="CV460" s="2">
        <f t="shared" si="516"/>
        <v>0</v>
      </c>
      <c r="CW460" s="2">
        <f t="shared" si="517"/>
        <v>0</v>
      </c>
      <c r="CX460" s="2">
        <f t="shared" si="518"/>
        <v>42.64</v>
      </c>
      <c r="CY460" s="2">
        <f>(((S460+(R460*IF(0,0,1)))*AT460)/100)</f>
        <v>0</v>
      </c>
      <c r="CZ460" s="2">
        <f>(((S460+(R460*IF(0,0,1)))*AU460)/100)</f>
        <v>0</v>
      </c>
      <c r="DA460" s="2"/>
      <c r="DB460" s="2"/>
      <c r="DC460" s="2" t="s">
        <v>6</v>
      </c>
      <c r="DD460" s="2" t="s">
        <v>6</v>
      </c>
      <c r="DE460" s="2" t="s">
        <v>6</v>
      </c>
      <c r="DF460" s="2" t="s">
        <v>6</v>
      </c>
      <c r="DG460" s="2" t="s">
        <v>6</v>
      </c>
      <c r="DH460" s="2" t="s">
        <v>6</v>
      </c>
      <c r="DI460" s="2" t="s">
        <v>6</v>
      </c>
      <c r="DJ460" s="2" t="s">
        <v>6</v>
      </c>
      <c r="DK460" s="2" t="s">
        <v>6</v>
      </c>
      <c r="DL460" s="2" t="s">
        <v>6</v>
      </c>
      <c r="DM460" s="2" t="s">
        <v>6</v>
      </c>
      <c r="DN460" s="2">
        <v>0</v>
      </c>
      <c r="DO460" s="2">
        <v>0</v>
      </c>
      <c r="DP460" s="2">
        <v>1</v>
      </c>
      <c r="DQ460" s="2">
        <v>1</v>
      </c>
      <c r="DR460" s="2"/>
      <c r="DS460" s="2"/>
      <c r="DT460" s="2"/>
      <c r="DU460" s="2">
        <v>1009</v>
      </c>
      <c r="DV460" s="2" t="s">
        <v>63</v>
      </c>
      <c r="DW460" s="2" t="s">
        <v>63</v>
      </c>
      <c r="DX460" s="2">
        <v>1000</v>
      </c>
      <c r="DY460" s="2"/>
      <c r="DZ460" s="2" t="s">
        <v>6</v>
      </c>
      <c r="EA460" s="2" t="s">
        <v>6</v>
      </c>
      <c r="EB460" s="2" t="s">
        <v>6</v>
      </c>
      <c r="EC460" s="2" t="s">
        <v>6</v>
      </c>
      <c r="ED460" s="2"/>
      <c r="EE460" s="2">
        <v>54938781</v>
      </c>
      <c r="EF460" s="2">
        <v>20</v>
      </c>
      <c r="EG460" s="2" t="s">
        <v>34</v>
      </c>
      <c r="EH460" s="2">
        <v>0</v>
      </c>
      <c r="EI460" s="2" t="s">
        <v>6</v>
      </c>
      <c r="EJ460" s="2">
        <v>1</v>
      </c>
      <c r="EK460" s="2">
        <v>500001</v>
      </c>
      <c r="EL460" s="2" t="s">
        <v>35</v>
      </c>
      <c r="EM460" s="2" t="s">
        <v>36</v>
      </c>
      <c r="EN460" s="2"/>
      <c r="EO460" s="2" t="s">
        <v>6</v>
      </c>
      <c r="EP460" s="2"/>
      <c r="EQ460" s="2">
        <v>0</v>
      </c>
      <c r="ER460" s="2">
        <v>10380</v>
      </c>
      <c r="ES460" s="110">
        <f>'1.Лок.смета.и.Акт'!F856</f>
        <v>10380</v>
      </c>
      <c r="ET460" s="2">
        <v>0</v>
      </c>
      <c r="EU460" s="2">
        <v>0</v>
      </c>
      <c r="EV460" s="2">
        <v>0</v>
      </c>
      <c r="EW460" s="2">
        <v>0</v>
      </c>
      <c r="EX460" s="2">
        <v>0</v>
      </c>
      <c r="EY460" s="2"/>
      <c r="EZ460" s="2"/>
      <c r="FA460" s="2"/>
      <c r="FB460" s="2"/>
      <c r="FC460" s="2"/>
      <c r="FD460" s="2"/>
      <c r="FE460" s="2"/>
      <c r="FF460" s="2"/>
      <c r="FG460" s="2"/>
      <c r="FH460" s="2"/>
      <c r="FI460" s="2"/>
      <c r="FJ460" s="2"/>
      <c r="FK460" s="2"/>
      <c r="FL460" s="2"/>
      <c r="FM460" s="2"/>
      <c r="FN460" s="2"/>
      <c r="FO460" s="2"/>
      <c r="FP460" s="2"/>
      <c r="FQ460" s="2">
        <v>0</v>
      </c>
      <c r="FR460" s="2">
        <f t="shared" si="519"/>
        <v>0</v>
      </c>
      <c r="FS460" s="2">
        <v>0</v>
      </c>
      <c r="FT460" s="2"/>
      <c r="FU460" s="2"/>
      <c r="FV460" s="2"/>
      <c r="FW460" s="2"/>
      <c r="FX460" s="2">
        <v>0</v>
      </c>
      <c r="FY460" s="2">
        <v>0</v>
      </c>
      <c r="FZ460" s="2"/>
      <c r="GA460" s="2" t="s">
        <v>6</v>
      </c>
      <c r="GB460" s="2"/>
      <c r="GC460" s="2"/>
      <c r="GD460" s="2">
        <v>1</v>
      </c>
      <c r="GE460" s="2"/>
      <c r="GF460" s="2">
        <v>1570490953</v>
      </c>
      <c r="GG460" s="2">
        <v>2</v>
      </c>
      <c r="GH460" s="2">
        <v>0</v>
      </c>
      <c r="GI460" s="2">
        <v>-2</v>
      </c>
      <c r="GJ460" s="2">
        <v>0</v>
      </c>
      <c r="GK460" s="2">
        <v>0</v>
      </c>
      <c r="GL460" s="2">
        <f t="shared" si="520"/>
        <v>0</v>
      </c>
      <c r="GM460" s="2">
        <f t="shared" si="521"/>
        <v>207</v>
      </c>
      <c r="GN460" s="2">
        <f t="shared" si="522"/>
        <v>207</v>
      </c>
      <c r="GO460" s="2">
        <f t="shared" si="523"/>
        <v>0</v>
      </c>
      <c r="GP460" s="2">
        <f t="shared" si="524"/>
        <v>0</v>
      </c>
      <c r="GQ460" s="2"/>
      <c r="GR460" s="2">
        <v>0</v>
      </c>
      <c r="GS460" s="2">
        <v>3</v>
      </c>
      <c r="GT460" s="2">
        <v>0</v>
      </c>
      <c r="GU460" s="2" t="s">
        <v>6</v>
      </c>
      <c r="GV460" s="2">
        <f t="shared" si="525"/>
        <v>0</v>
      </c>
      <c r="GW460" s="2">
        <v>1</v>
      </c>
      <c r="GX460" s="2">
        <f t="shared" si="526"/>
        <v>0</v>
      </c>
      <c r="GY460" s="2"/>
      <c r="GZ460" s="2"/>
      <c r="HA460" s="2">
        <v>0</v>
      </c>
      <c r="HB460" s="2">
        <v>0</v>
      </c>
      <c r="HC460" s="2">
        <f t="shared" si="527"/>
        <v>0</v>
      </c>
      <c r="HD460" s="2"/>
      <c r="HE460" s="2" t="s">
        <v>6</v>
      </c>
      <c r="HF460" s="2" t="s">
        <v>6</v>
      </c>
      <c r="HG460" s="2"/>
      <c r="HH460" s="2"/>
      <c r="HI460" s="2"/>
      <c r="HJ460" s="2"/>
      <c r="HK460" s="2"/>
      <c r="HL460" s="2"/>
      <c r="HM460" s="2" t="s">
        <v>6</v>
      </c>
      <c r="HN460" s="2" t="s">
        <v>6</v>
      </c>
      <c r="HO460" s="2" t="s">
        <v>6</v>
      </c>
      <c r="HP460" s="2" t="s">
        <v>6</v>
      </c>
      <c r="HQ460" s="2" t="s">
        <v>6</v>
      </c>
      <c r="HR460" s="2"/>
      <c r="HS460" s="2"/>
      <c r="HT460" s="2"/>
      <c r="HU460" s="2"/>
      <c r="HV460" s="2"/>
      <c r="HW460" s="2"/>
      <c r="HX460" s="2"/>
      <c r="HY460" s="2"/>
      <c r="HZ460" s="2"/>
      <c r="IA460" s="2"/>
      <c r="IB460" s="2"/>
      <c r="IC460" s="2"/>
      <c r="ID460" s="2"/>
      <c r="IE460" s="2"/>
      <c r="IF460" s="2">
        <v>-1</v>
      </c>
      <c r="IG460" s="2"/>
      <c r="IH460" s="2"/>
      <c r="II460" s="2"/>
      <c r="IJ460" s="2"/>
      <c r="IK460" s="2">
        <v>0</v>
      </c>
      <c r="IL460" s="2"/>
      <c r="IM460" s="2"/>
      <c r="IN460" s="2"/>
      <c r="IO460" s="2"/>
      <c r="IP460" s="2"/>
      <c r="IQ460" s="2"/>
      <c r="IR460" s="2"/>
      <c r="IS460" s="2"/>
      <c r="IT460" s="2"/>
      <c r="IU460" s="2"/>
    </row>
    <row r="461" spans="1:255" x14ac:dyDescent="0.2">
      <c r="A461">
        <v>18</v>
      </c>
      <c r="B461">
        <v>1</v>
      </c>
      <c r="C461">
        <v>713</v>
      </c>
      <c r="E461" t="s">
        <v>577</v>
      </c>
      <c r="F461" t="e">
        <f>'2.Лок.смета.и.Акт'!#REF!</f>
        <v>#REF!</v>
      </c>
      <c r="G461" t="s">
        <v>90</v>
      </c>
      <c r="H461" t="s">
        <v>63</v>
      </c>
      <c r="I461">
        <f>I453*J461</f>
        <v>1.9959999999999999E-2</v>
      </c>
      <c r="J461">
        <v>3.9999999999999994E-2</v>
      </c>
      <c r="K461">
        <v>0.04</v>
      </c>
      <c r="O461">
        <f t="shared" si="491"/>
        <v>3811</v>
      </c>
      <c r="P461">
        <f t="shared" si="492"/>
        <v>3811</v>
      </c>
      <c r="Q461">
        <f t="shared" si="493"/>
        <v>0</v>
      </c>
      <c r="R461">
        <f t="shared" si="494"/>
        <v>0</v>
      </c>
      <c r="S461">
        <f t="shared" si="495"/>
        <v>0</v>
      </c>
      <c r="T461">
        <f t="shared" si="496"/>
        <v>0</v>
      </c>
      <c r="U461">
        <f t="shared" si="497"/>
        <v>0</v>
      </c>
      <c r="V461">
        <f t="shared" si="498"/>
        <v>0</v>
      </c>
      <c r="W461">
        <f t="shared" si="499"/>
        <v>1</v>
      </c>
      <c r="X461">
        <f t="shared" si="500"/>
        <v>0</v>
      </c>
      <c r="Y461">
        <f t="shared" si="501"/>
        <v>0</v>
      </c>
      <c r="AA461">
        <v>86295184</v>
      </c>
      <c r="AB461">
        <f t="shared" si="502"/>
        <v>25257.14</v>
      </c>
      <c r="AC461">
        <f t="shared" si="528"/>
        <v>25257.14</v>
      </c>
      <c r="AD461">
        <f t="shared" si="503"/>
        <v>0</v>
      </c>
      <c r="AE461">
        <f t="shared" si="504"/>
        <v>0</v>
      </c>
      <c r="AF461">
        <f t="shared" si="505"/>
        <v>0</v>
      </c>
      <c r="AG461">
        <f t="shared" si="506"/>
        <v>0</v>
      </c>
      <c r="AH461">
        <f t="shared" si="507"/>
        <v>0</v>
      </c>
      <c r="AI461">
        <f t="shared" si="508"/>
        <v>0</v>
      </c>
      <c r="AJ461">
        <f t="shared" si="509"/>
        <v>42.64</v>
      </c>
      <c r="AK461">
        <v>25257.140000000003</v>
      </c>
      <c r="AL461">
        <v>25257.140000000003</v>
      </c>
      <c r="AM461">
        <v>0</v>
      </c>
      <c r="AN461">
        <v>0</v>
      </c>
      <c r="AO461">
        <v>0</v>
      </c>
      <c r="AP461">
        <v>0</v>
      </c>
      <c r="AQ461">
        <v>0</v>
      </c>
      <c r="AR461">
        <v>0</v>
      </c>
      <c r="AS461">
        <v>42.64</v>
      </c>
      <c r="AT461">
        <v>0</v>
      </c>
      <c r="AU461">
        <v>0</v>
      </c>
      <c r="AV461">
        <v>1</v>
      </c>
      <c r="AW461">
        <v>1</v>
      </c>
      <c r="AZ461">
        <v>1</v>
      </c>
      <c r="BA461">
        <v>1</v>
      </c>
      <c r="BB461">
        <v>1</v>
      </c>
      <c r="BC461">
        <v>7.56</v>
      </c>
      <c r="BD461" t="s">
        <v>6</v>
      </c>
      <c r="BE461" t="s">
        <v>6</v>
      </c>
      <c r="BF461" t="s">
        <v>6</v>
      </c>
      <c r="BG461" t="s">
        <v>6</v>
      </c>
      <c r="BH461">
        <v>3</v>
      </c>
      <c r="BI461">
        <v>1</v>
      </c>
      <c r="BJ461" t="s">
        <v>91</v>
      </c>
      <c r="BM461">
        <v>500001</v>
      </c>
      <c r="BN461">
        <v>0</v>
      </c>
      <c r="BO461" t="s">
        <v>6</v>
      </c>
      <c r="BP461">
        <v>0</v>
      </c>
      <c r="BQ461">
        <v>20</v>
      </c>
      <c r="BR461">
        <v>0</v>
      </c>
      <c r="BS461">
        <v>1</v>
      </c>
      <c r="BT461">
        <v>1</v>
      </c>
      <c r="BU461">
        <v>1</v>
      </c>
      <c r="BV461">
        <v>1</v>
      </c>
      <c r="BW461">
        <v>1</v>
      </c>
      <c r="BX461">
        <v>1</v>
      </c>
      <c r="BY461" t="s">
        <v>6</v>
      </c>
      <c r="BZ461">
        <v>0</v>
      </c>
      <c r="CA461">
        <v>0</v>
      </c>
      <c r="CB461" t="s">
        <v>6</v>
      </c>
      <c r="CE461">
        <v>0</v>
      </c>
      <c r="CF461">
        <v>0</v>
      </c>
      <c r="CG461">
        <v>0</v>
      </c>
      <c r="CM461">
        <v>0</v>
      </c>
      <c r="CN461" t="s">
        <v>6</v>
      </c>
      <c r="CO461">
        <v>0</v>
      </c>
      <c r="CP461">
        <f t="shared" si="510"/>
        <v>3811</v>
      </c>
      <c r="CQ461">
        <f t="shared" si="511"/>
        <v>190943.97839999999</v>
      </c>
      <c r="CR461">
        <f t="shared" si="512"/>
        <v>0</v>
      </c>
      <c r="CS461">
        <f t="shared" si="513"/>
        <v>0</v>
      </c>
      <c r="CT461">
        <f t="shared" si="514"/>
        <v>0</v>
      </c>
      <c r="CU461">
        <f t="shared" si="515"/>
        <v>0</v>
      </c>
      <c r="CV461">
        <f t="shared" si="516"/>
        <v>0</v>
      </c>
      <c r="CW461">
        <f t="shared" si="517"/>
        <v>0</v>
      </c>
      <c r="CX461">
        <f t="shared" si="518"/>
        <v>42.64</v>
      </c>
      <c r="CY461">
        <f>(S461+R461)*(BZ461/100)</f>
        <v>0</v>
      </c>
      <c r="CZ461">
        <f>(S461+R461)*(CA461/100)</f>
        <v>0</v>
      </c>
      <c r="DC461" t="s">
        <v>6</v>
      </c>
      <c r="DD461" t="s">
        <v>6</v>
      </c>
      <c r="DE461" t="s">
        <v>6</v>
      </c>
      <c r="DF461" t="s">
        <v>6</v>
      </c>
      <c r="DG461" t="s">
        <v>6</v>
      </c>
      <c r="DH461" t="s">
        <v>6</v>
      </c>
      <c r="DI461" t="s">
        <v>6</v>
      </c>
      <c r="DJ461" t="s">
        <v>6</v>
      </c>
      <c r="DK461" t="s">
        <v>6</v>
      </c>
      <c r="DL461" t="s">
        <v>6</v>
      </c>
      <c r="DM461" t="s">
        <v>6</v>
      </c>
      <c r="DN461">
        <v>0</v>
      </c>
      <c r="DO461">
        <v>0</v>
      </c>
      <c r="DP461">
        <v>1</v>
      </c>
      <c r="DQ461">
        <v>1</v>
      </c>
      <c r="DU461">
        <v>1009</v>
      </c>
      <c r="DV461" t="s">
        <v>63</v>
      </c>
      <c r="DW461" t="e">
        <f>'2.Лок.смета.и.Акт'!#REF!</f>
        <v>#REF!</v>
      </c>
      <c r="DX461">
        <v>1000</v>
      </c>
      <c r="DZ461" t="s">
        <v>6</v>
      </c>
      <c r="EA461" t="s">
        <v>6</v>
      </c>
      <c r="EB461" t="s">
        <v>6</v>
      </c>
      <c r="EC461" t="s">
        <v>6</v>
      </c>
      <c r="EE461">
        <v>54938781</v>
      </c>
      <c r="EF461">
        <v>20</v>
      </c>
      <c r="EG461" t="s">
        <v>34</v>
      </c>
      <c r="EH461">
        <v>0</v>
      </c>
      <c r="EI461" t="s">
        <v>6</v>
      </c>
      <c r="EJ461">
        <v>1</v>
      </c>
      <c r="EK461">
        <v>500001</v>
      </c>
      <c r="EL461" t="s">
        <v>35</v>
      </c>
      <c r="EM461" t="s">
        <v>36</v>
      </c>
      <c r="EO461" t="s">
        <v>6</v>
      </c>
      <c r="EQ461">
        <v>0</v>
      </c>
      <c r="ER461">
        <v>180000</v>
      </c>
      <c r="ES461">
        <v>25257.140000000003</v>
      </c>
      <c r="ET461">
        <v>0</v>
      </c>
      <c r="EU461">
        <v>0</v>
      </c>
      <c r="EV461">
        <v>0</v>
      </c>
      <c r="EW461">
        <v>0</v>
      </c>
      <c r="EX461">
        <v>0</v>
      </c>
      <c r="EZ461">
        <v>5</v>
      </c>
      <c r="FC461">
        <v>0</v>
      </c>
      <c r="FD461">
        <v>18</v>
      </c>
      <c r="FF461">
        <v>180000</v>
      </c>
      <c r="FQ461">
        <v>0</v>
      </c>
      <c r="FR461">
        <f t="shared" si="519"/>
        <v>0</v>
      </c>
      <c r="FS461">
        <v>0</v>
      </c>
      <c r="FX461">
        <v>0</v>
      </c>
      <c r="FY461">
        <v>0</v>
      </c>
      <c r="GA461" t="s">
        <v>92</v>
      </c>
      <c r="GD461">
        <v>1</v>
      </c>
      <c r="GF461">
        <v>1570490953</v>
      </c>
      <c r="GG461">
        <v>2</v>
      </c>
      <c r="GH461">
        <v>3</v>
      </c>
      <c r="GI461">
        <v>5</v>
      </c>
      <c r="GJ461">
        <v>0</v>
      </c>
      <c r="GK461">
        <v>0</v>
      </c>
      <c r="GL461">
        <f t="shared" si="520"/>
        <v>0</v>
      </c>
      <c r="GM461">
        <f t="shared" si="521"/>
        <v>3811</v>
      </c>
      <c r="GN461">
        <f t="shared" si="522"/>
        <v>3811</v>
      </c>
      <c r="GO461">
        <f t="shared" si="523"/>
        <v>0</v>
      </c>
      <c r="GP461">
        <f t="shared" si="524"/>
        <v>0</v>
      </c>
      <c r="GR461">
        <v>1</v>
      </c>
      <c r="GS461">
        <v>1</v>
      </c>
      <c r="GT461">
        <v>0</v>
      </c>
      <c r="GU461" t="s">
        <v>6</v>
      </c>
      <c r="GV461">
        <f t="shared" si="525"/>
        <v>0</v>
      </c>
      <c r="GW461">
        <v>1</v>
      </c>
      <c r="GX461">
        <f t="shared" si="526"/>
        <v>0</v>
      </c>
      <c r="HA461">
        <v>0</v>
      </c>
      <c r="HB461">
        <v>0</v>
      </c>
      <c r="HC461">
        <f t="shared" si="527"/>
        <v>0</v>
      </c>
      <c r="HE461" t="s">
        <v>38</v>
      </c>
      <c r="HF461" t="s">
        <v>39</v>
      </c>
      <c r="HM461" t="s">
        <v>6</v>
      </c>
      <c r="HN461" t="s">
        <v>6</v>
      </c>
      <c r="HO461" t="s">
        <v>6</v>
      </c>
      <c r="HP461" t="s">
        <v>6</v>
      </c>
      <c r="HQ461" t="s">
        <v>6</v>
      </c>
      <c r="IF461">
        <v>-1</v>
      </c>
      <c r="IK461">
        <v>0</v>
      </c>
    </row>
    <row r="462" spans="1:255" x14ac:dyDescent="0.2">
      <c r="A462" s="2">
        <v>17</v>
      </c>
      <c r="B462" s="2">
        <v>1</v>
      </c>
      <c r="C462" s="2">
        <f>ROW(SmtRes!A724)</f>
        <v>724</v>
      </c>
      <c r="D462" s="2">
        <f>ROW(EtalonRes!A788)</f>
        <v>788</v>
      </c>
      <c r="E462" s="2" t="s">
        <v>578</v>
      </c>
      <c r="F462" s="2" t="s">
        <v>203</v>
      </c>
      <c r="G462" s="2" t="s">
        <v>204</v>
      </c>
      <c r="H462" s="2" t="s">
        <v>166</v>
      </c>
      <c r="I462" s="2">
        <f>'2.Лок.смета.и.Акт'!E77</f>
        <v>0.17</v>
      </c>
      <c r="J462" s="2">
        <v>0</v>
      </c>
      <c r="K462" s="2">
        <v>0.17</v>
      </c>
      <c r="L462" s="2"/>
      <c r="M462" s="2"/>
      <c r="N462" s="2"/>
      <c r="O462" s="2">
        <f t="shared" si="491"/>
        <v>14</v>
      </c>
      <c r="P462" s="2">
        <f t="shared" si="492"/>
        <v>0</v>
      </c>
      <c r="Q462" s="2">
        <f t="shared" si="493"/>
        <v>2</v>
      </c>
      <c r="R462" s="2">
        <f t="shared" si="494"/>
        <v>0</v>
      </c>
      <c r="S462" s="2">
        <f t="shared" si="495"/>
        <v>12</v>
      </c>
      <c r="T462" s="2">
        <f t="shared" si="496"/>
        <v>0</v>
      </c>
      <c r="U462" s="2">
        <f t="shared" si="497"/>
        <v>1.3022</v>
      </c>
      <c r="V462" s="2">
        <f t="shared" si="498"/>
        <v>3.4000000000000002E-3</v>
      </c>
      <c r="W462" s="2">
        <f t="shared" si="499"/>
        <v>0</v>
      </c>
      <c r="X462" s="2">
        <f t="shared" si="500"/>
        <v>11</v>
      </c>
      <c r="Y462" s="2">
        <f t="shared" si="501"/>
        <v>8</v>
      </c>
      <c r="Z462" s="2"/>
      <c r="AA462" s="2">
        <v>86295183</v>
      </c>
      <c r="AB462" s="2">
        <f t="shared" si="502"/>
        <v>82.63</v>
      </c>
      <c r="AC462" s="2">
        <f>ROUND(((ES462*2)+(SUM(SmtRes!BC717:'SmtRes'!BC724)+SUM(EtalonRes!AL781:'EtalonRes'!AL788))),2)</f>
        <v>0.01</v>
      </c>
      <c r="AD462" s="2">
        <f>ROUND(((((ET462*2))-((EU462*2)))+AE462),2)</f>
        <v>12.54</v>
      </c>
      <c r="AE462" s="2">
        <f>ROUND(((EU462*2)),2)</f>
        <v>0.2</v>
      </c>
      <c r="AF462" s="2">
        <f>ROUND(((EV462*2)),2)</f>
        <v>70.08</v>
      </c>
      <c r="AG462" s="2">
        <f t="shared" si="506"/>
        <v>0</v>
      </c>
      <c r="AH462" s="2">
        <f>((EW462*2))</f>
        <v>7.66</v>
      </c>
      <c r="AI462" s="2">
        <f>((EX462*2))</f>
        <v>0.02</v>
      </c>
      <c r="AJ462" s="2">
        <f t="shared" si="509"/>
        <v>0</v>
      </c>
      <c r="AK462" s="2">
        <v>321.88</v>
      </c>
      <c r="AL462" s="2">
        <v>280.57</v>
      </c>
      <c r="AM462" s="2">
        <v>6.27</v>
      </c>
      <c r="AN462" s="2">
        <v>0.1</v>
      </c>
      <c r="AO462" s="2">
        <v>35.04</v>
      </c>
      <c r="AP462" s="2">
        <v>0</v>
      </c>
      <c r="AQ462" s="2">
        <v>3.83</v>
      </c>
      <c r="AR462" s="2">
        <v>0.01</v>
      </c>
      <c r="AS462" s="2">
        <v>0</v>
      </c>
      <c r="AT462" s="2">
        <v>90</v>
      </c>
      <c r="AU462" s="2">
        <v>70</v>
      </c>
      <c r="AV462" s="2">
        <v>1</v>
      </c>
      <c r="AW462" s="2">
        <v>1</v>
      </c>
      <c r="AX462" s="2"/>
      <c r="AY462" s="2"/>
      <c r="AZ462" s="2">
        <v>1</v>
      </c>
      <c r="BA462" s="2">
        <v>1</v>
      </c>
      <c r="BB462" s="2">
        <v>1</v>
      </c>
      <c r="BC462" s="2">
        <v>1</v>
      </c>
      <c r="BD462" s="2" t="s">
        <v>6</v>
      </c>
      <c r="BE462" s="2" t="s">
        <v>6</v>
      </c>
      <c r="BF462" s="2" t="s">
        <v>6</v>
      </c>
      <c r="BG462" s="2" t="s">
        <v>6</v>
      </c>
      <c r="BH462" s="2">
        <v>0</v>
      </c>
      <c r="BI462" s="2">
        <v>1</v>
      </c>
      <c r="BJ462" s="2" t="s">
        <v>205</v>
      </c>
      <c r="BK462" s="2"/>
      <c r="BL462" s="2"/>
      <c r="BM462" s="2">
        <v>13001</v>
      </c>
      <c r="BN462" s="2">
        <v>0</v>
      </c>
      <c r="BO462" s="2" t="s">
        <v>6</v>
      </c>
      <c r="BP462" s="2">
        <v>0</v>
      </c>
      <c r="BQ462" s="2">
        <v>1</v>
      </c>
      <c r="BR462" s="2">
        <v>0</v>
      </c>
      <c r="BS462" s="2">
        <v>1</v>
      </c>
      <c r="BT462" s="2">
        <v>1</v>
      </c>
      <c r="BU462" s="2">
        <v>1</v>
      </c>
      <c r="BV462" s="2">
        <v>1</v>
      </c>
      <c r="BW462" s="2">
        <v>1</v>
      </c>
      <c r="BX462" s="2">
        <v>1</v>
      </c>
      <c r="BY462" s="2" t="s">
        <v>6</v>
      </c>
      <c r="BZ462" s="2">
        <v>90</v>
      </c>
      <c r="CA462" s="2">
        <v>70</v>
      </c>
      <c r="CB462" s="2" t="s">
        <v>6</v>
      </c>
      <c r="CC462" s="2"/>
      <c r="CD462" s="2"/>
      <c r="CE462" s="2">
        <v>0</v>
      </c>
      <c r="CF462" s="2">
        <v>0</v>
      </c>
      <c r="CG462" s="2">
        <v>0</v>
      </c>
      <c r="CH462" s="2"/>
      <c r="CI462" s="2"/>
      <c r="CJ462" s="2"/>
      <c r="CK462" s="2"/>
      <c r="CL462" s="2"/>
      <c r="CM462" s="2">
        <v>0</v>
      </c>
      <c r="CN462" s="2" t="s">
        <v>6</v>
      </c>
      <c r="CO462" s="2">
        <v>0</v>
      </c>
      <c r="CP462" s="2">
        <f t="shared" si="510"/>
        <v>14</v>
      </c>
      <c r="CQ462" s="2">
        <f t="shared" si="511"/>
        <v>0.01</v>
      </c>
      <c r="CR462" s="2">
        <f t="shared" si="512"/>
        <v>12.54</v>
      </c>
      <c r="CS462" s="2">
        <f t="shared" si="513"/>
        <v>0.2</v>
      </c>
      <c r="CT462" s="2">
        <f t="shared" si="514"/>
        <v>70.08</v>
      </c>
      <c r="CU462" s="2">
        <f t="shared" si="515"/>
        <v>0</v>
      </c>
      <c r="CV462" s="2">
        <f t="shared" si="516"/>
        <v>7.66</v>
      </c>
      <c r="CW462" s="2">
        <f t="shared" si="517"/>
        <v>0.02</v>
      </c>
      <c r="CX462" s="2">
        <f t="shared" si="518"/>
        <v>0</v>
      </c>
      <c r="CY462" s="2">
        <f>(((S462+(R462*IF(0,0,1)))*AT462)/100)</f>
        <v>10.8</v>
      </c>
      <c r="CZ462" s="2">
        <f>(((S462+(R462*IF(0,0,1)))*AU462)/100)</f>
        <v>8.4</v>
      </c>
      <c r="DA462" s="2"/>
      <c r="DB462" s="2"/>
      <c r="DC462" s="2" t="s">
        <v>6</v>
      </c>
      <c r="DD462" s="2" t="s">
        <v>206</v>
      </c>
      <c r="DE462" s="2" t="s">
        <v>206</v>
      </c>
      <c r="DF462" s="2" t="s">
        <v>206</v>
      </c>
      <c r="DG462" s="2" t="s">
        <v>206</v>
      </c>
      <c r="DH462" s="2" t="s">
        <v>6</v>
      </c>
      <c r="DI462" s="2" t="s">
        <v>206</v>
      </c>
      <c r="DJ462" s="2" t="s">
        <v>206</v>
      </c>
      <c r="DK462" s="2" t="s">
        <v>6</v>
      </c>
      <c r="DL462" s="2" t="s">
        <v>6</v>
      </c>
      <c r="DM462" s="2" t="s">
        <v>6</v>
      </c>
      <c r="DN462" s="2">
        <v>0</v>
      </c>
      <c r="DO462" s="2">
        <v>0</v>
      </c>
      <c r="DP462" s="2">
        <v>1</v>
      </c>
      <c r="DQ462" s="2">
        <v>1</v>
      </c>
      <c r="DR462" s="2"/>
      <c r="DS462" s="2"/>
      <c r="DT462" s="2"/>
      <c r="DU462" s="2">
        <v>1005</v>
      </c>
      <c r="DV462" s="2" t="s">
        <v>166</v>
      </c>
      <c r="DW462" s="2" t="s">
        <v>166</v>
      </c>
      <c r="DX462" s="2">
        <v>100</v>
      </c>
      <c r="DY462" s="2"/>
      <c r="DZ462" s="2" t="s">
        <v>6</v>
      </c>
      <c r="EA462" s="2" t="s">
        <v>6</v>
      </c>
      <c r="EB462" s="2" t="s">
        <v>6</v>
      </c>
      <c r="EC462" s="2" t="s">
        <v>6</v>
      </c>
      <c r="ED462" s="2"/>
      <c r="EE462" s="2">
        <v>54938608</v>
      </c>
      <c r="EF462" s="2">
        <v>1</v>
      </c>
      <c r="EG462" s="2" t="s">
        <v>25</v>
      </c>
      <c r="EH462" s="2">
        <v>0</v>
      </c>
      <c r="EI462" s="2" t="s">
        <v>6</v>
      </c>
      <c r="EJ462" s="2">
        <v>1</v>
      </c>
      <c r="EK462" s="2">
        <v>13001</v>
      </c>
      <c r="EL462" s="2" t="s">
        <v>207</v>
      </c>
      <c r="EM462" s="2" t="s">
        <v>208</v>
      </c>
      <c r="EN462" s="2"/>
      <c r="EO462" s="2" t="s">
        <v>6</v>
      </c>
      <c r="EP462" s="2"/>
      <c r="EQ462" s="2">
        <v>131072</v>
      </c>
      <c r="ER462" s="2">
        <v>321.88</v>
      </c>
      <c r="ES462" s="2">
        <v>280.57</v>
      </c>
      <c r="ET462" s="2">
        <v>6.27</v>
      </c>
      <c r="EU462" s="2">
        <v>0.1</v>
      </c>
      <c r="EV462" s="2">
        <v>35.04</v>
      </c>
      <c r="EW462" s="2">
        <v>3.83</v>
      </c>
      <c r="EX462" s="2">
        <v>0.01</v>
      </c>
      <c r="EY462" s="2">
        <v>1</v>
      </c>
      <c r="EZ462" s="2"/>
      <c r="FA462" s="2"/>
      <c r="FB462" s="2"/>
      <c r="FC462" s="2"/>
      <c r="FD462" s="2"/>
      <c r="FE462" s="2"/>
      <c r="FF462" s="2"/>
      <c r="FG462" s="2"/>
      <c r="FH462" s="2"/>
      <c r="FI462" s="2"/>
      <c r="FJ462" s="2"/>
      <c r="FK462" s="2"/>
      <c r="FL462" s="2"/>
      <c r="FM462" s="2"/>
      <c r="FN462" s="2"/>
      <c r="FO462" s="2"/>
      <c r="FP462" s="2"/>
      <c r="FQ462" s="2">
        <v>0</v>
      </c>
      <c r="FR462" s="2">
        <f t="shared" si="519"/>
        <v>0</v>
      </c>
      <c r="FS462" s="2">
        <v>0</v>
      </c>
      <c r="FT462" s="2"/>
      <c r="FU462" s="2"/>
      <c r="FV462" s="2"/>
      <c r="FW462" s="2"/>
      <c r="FX462" s="2">
        <v>90</v>
      </c>
      <c r="FY462" s="2">
        <v>70</v>
      </c>
      <c r="FZ462" s="2"/>
      <c r="GA462" s="2" t="s">
        <v>6</v>
      </c>
      <c r="GB462" s="2"/>
      <c r="GC462" s="2"/>
      <c r="GD462" s="2">
        <v>1</v>
      </c>
      <c r="GE462" s="2"/>
      <c r="GF462" s="2">
        <v>-479942791</v>
      </c>
      <c r="GG462" s="2">
        <v>2</v>
      </c>
      <c r="GH462" s="2">
        <v>1</v>
      </c>
      <c r="GI462" s="2">
        <v>-2</v>
      </c>
      <c r="GJ462" s="2">
        <v>0</v>
      </c>
      <c r="GK462" s="2">
        <v>0</v>
      </c>
      <c r="GL462" s="2">
        <f t="shared" si="520"/>
        <v>0</v>
      </c>
      <c r="GM462" s="2">
        <f t="shared" si="521"/>
        <v>33</v>
      </c>
      <c r="GN462" s="2">
        <f t="shared" si="522"/>
        <v>33</v>
      </c>
      <c r="GO462" s="2">
        <f t="shared" si="523"/>
        <v>0</v>
      </c>
      <c r="GP462" s="2">
        <f t="shared" si="524"/>
        <v>0</v>
      </c>
      <c r="GQ462" s="2"/>
      <c r="GR462" s="2">
        <v>0</v>
      </c>
      <c r="GS462" s="2">
        <v>3</v>
      </c>
      <c r="GT462" s="2">
        <v>0</v>
      </c>
      <c r="GU462" s="2" t="s">
        <v>206</v>
      </c>
      <c r="GV462" s="2">
        <f>ROUND(((GT462*2)),2)</f>
        <v>0</v>
      </c>
      <c r="GW462" s="2">
        <v>1</v>
      </c>
      <c r="GX462" s="2">
        <f t="shared" si="526"/>
        <v>0</v>
      </c>
      <c r="GY462" s="2"/>
      <c r="GZ462" s="2"/>
      <c r="HA462" s="2">
        <v>0</v>
      </c>
      <c r="HB462" s="2">
        <v>0</v>
      </c>
      <c r="HC462" s="2">
        <f t="shared" si="527"/>
        <v>0</v>
      </c>
      <c r="HD462" s="2"/>
      <c r="HE462" s="2" t="s">
        <v>6</v>
      </c>
      <c r="HF462" s="2" t="s">
        <v>6</v>
      </c>
      <c r="HG462" s="2"/>
      <c r="HH462" s="2"/>
      <c r="HI462" s="2"/>
      <c r="HJ462" s="2"/>
      <c r="HK462" s="2"/>
      <c r="HL462" s="2"/>
      <c r="HM462" s="2" t="s">
        <v>6</v>
      </c>
      <c r="HN462" s="2" t="s">
        <v>6</v>
      </c>
      <c r="HO462" s="2" t="s">
        <v>6</v>
      </c>
      <c r="HP462" s="2" t="s">
        <v>6</v>
      </c>
      <c r="HQ462" s="2" t="s">
        <v>6</v>
      </c>
      <c r="HR462" s="2"/>
      <c r="HS462" s="2"/>
      <c r="HT462" s="2"/>
      <c r="HU462" s="2"/>
      <c r="HV462" s="2"/>
      <c r="HW462" s="2"/>
      <c r="HX462" s="2"/>
      <c r="HY462" s="2"/>
      <c r="HZ462" s="2"/>
      <c r="IA462" s="2"/>
      <c r="IB462" s="2"/>
      <c r="IC462" s="2"/>
      <c r="ID462" s="2"/>
      <c r="IE462" s="2"/>
      <c r="IF462" s="2">
        <v>-1</v>
      </c>
      <c r="IG462" s="2"/>
      <c r="IH462" s="2"/>
      <c r="II462" s="2"/>
      <c r="IJ462" s="2"/>
      <c r="IK462" s="2">
        <v>0</v>
      </c>
      <c r="IL462" s="2"/>
      <c r="IM462" s="2"/>
      <c r="IN462" s="2"/>
      <c r="IO462" s="2"/>
      <c r="IP462" s="2"/>
      <c r="IQ462" s="2"/>
      <c r="IR462" s="2"/>
      <c r="IS462" s="2"/>
      <c r="IT462" s="2"/>
      <c r="IU462" s="2"/>
    </row>
    <row r="463" spans="1:255" x14ac:dyDescent="0.2">
      <c r="A463">
        <v>17</v>
      </c>
      <c r="B463">
        <v>1</v>
      </c>
      <c r="C463">
        <f>ROW(SmtRes!A732)</f>
        <v>732</v>
      </c>
      <c r="D463">
        <f>ROW(EtalonRes!A796)</f>
        <v>796</v>
      </c>
      <c r="E463" t="s">
        <v>578</v>
      </c>
      <c r="F463" t="s">
        <v>203</v>
      </c>
      <c r="G463" t="s">
        <v>204</v>
      </c>
      <c r="H463" t="s">
        <v>166</v>
      </c>
      <c r="I463">
        <f>'2.Лок.смета.и.Акт'!E77</f>
        <v>0.17</v>
      </c>
      <c r="J463">
        <v>0</v>
      </c>
      <c r="K463">
        <v>0.17</v>
      </c>
      <c r="O463">
        <f t="shared" si="491"/>
        <v>341</v>
      </c>
      <c r="P463">
        <f t="shared" si="492"/>
        <v>0</v>
      </c>
      <c r="Q463">
        <f t="shared" si="493"/>
        <v>20</v>
      </c>
      <c r="R463">
        <f t="shared" si="494"/>
        <v>1</v>
      </c>
      <c r="S463">
        <f t="shared" si="495"/>
        <v>321</v>
      </c>
      <c r="T463">
        <f t="shared" si="496"/>
        <v>0</v>
      </c>
      <c r="U463" t="e">
        <f t="shared" si="497"/>
        <v>#REF!</v>
      </c>
      <c r="V463">
        <f t="shared" si="498"/>
        <v>3.4000000000000002E-3</v>
      </c>
      <c r="W463">
        <f t="shared" si="499"/>
        <v>0</v>
      </c>
      <c r="X463" t="e">
        <f t="shared" si="500"/>
        <v>#REF!</v>
      </c>
      <c r="Y463" t="e">
        <f t="shared" si="501"/>
        <v>#REF!</v>
      </c>
      <c r="AA463">
        <v>86295184</v>
      </c>
      <c r="AB463">
        <f t="shared" si="502"/>
        <v>82.63</v>
      </c>
      <c r="AC463">
        <f>ROUND(((ES463*2)+(SUM(SmtRes!BC725:'SmtRes'!BC732)+SUM(EtalonRes!AL789:'EtalonRes'!AL796))),2)</f>
        <v>0.01</v>
      </c>
      <c r="AD463">
        <f>ROUND(((((ET463*2))-((EU463*2)))+AE463),2)</f>
        <v>12.54</v>
      </c>
      <c r="AE463">
        <f>ROUND(((EU463*2)),2)</f>
        <v>0.2</v>
      </c>
      <c r="AF463">
        <f>ROUND(((EV463*2)),2)</f>
        <v>70.08</v>
      </c>
      <c r="AG463">
        <f t="shared" si="506"/>
        <v>0</v>
      </c>
      <c r="AH463" t="e">
        <f>((EW463*2))</f>
        <v>#REF!</v>
      </c>
      <c r="AI463">
        <f>((EX463*2))</f>
        <v>0.02</v>
      </c>
      <c r="AJ463">
        <f t="shared" si="509"/>
        <v>0</v>
      </c>
      <c r="AK463">
        <f>AL463+AM463+AO463</f>
        <v>321.88</v>
      </c>
      <c r="AL463" s="75">
        <f>'1.Лок.смета.и.Акт'!F865</f>
        <v>280.57</v>
      </c>
      <c r="AM463" s="75">
        <f>'1.Лок.смета.и.Акт'!F863</f>
        <v>6.27</v>
      </c>
      <c r="AN463" s="75">
        <f>'1.Лок.смета.и.Акт'!F864</f>
        <v>0.1</v>
      </c>
      <c r="AO463" s="75">
        <f>'1.Лок.смета.и.Акт'!F862</f>
        <v>35.04</v>
      </c>
      <c r="AP463">
        <v>0</v>
      </c>
      <c r="AQ463" t="e">
        <f>'2.Лок.смета.и.Акт'!#REF!</f>
        <v>#REF!</v>
      </c>
      <c r="AR463">
        <v>0.01</v>
      </c>
      <c r="AS463">
        <v>0</v>
      </c>
      <c r="AT463">
        <v>86</v>
      </c>
      <c r="AU463">
        <v>60</v>
      </c>
      <c r="AV463">
        <v>1</v>
      </c>
      <c r="AW463">
        <v>1</v>
      </c>
      <c r="AZ463">
        <v>1</v>
      </c>
      <c r="BA463">
        <f>'1.Лок.смета.и.Акт'!J862</f>
        <v>26.95</v>
      </c>
      <c r="BB463">
        <f>'1.Лок.смета.и.Акт'!J863</f>
        <v>9.3000000000000007</v>
      </c>
      <c r="BC463">
        <f>'1.Лок.смета.и.Акт'!J865</f>
        <v>7.56</v>
      </c>
      <c r="BD463" t="s">
        <v>6</v>
      </c>
      <c r="BE463" t="s">
        <v>6</v>
      </c>
      <c r="BF463" t="s">
        <v>6</v>
      </c>
      <c r="BG463" t="s">
        <v>6</v>
      </c>
      <c r="BH463">
        <v>0</v>
      </c>
      <c r="BI463">
        <v>1</v>
      </c>
      <c r="BJ463" t="s">
        <v>205</v>
      </c>
      <c r="BM463">
        <v>13001</v>
      </c>
      <c r="BN463">
        <v>0</v>
      </c>
      <c r="BO463" t="s">
        <v>203</v>
      </c>
      <c r="BP463">
        <v>1</v>
      </c>
      <c r="BQ463">
        <v>1</v>
      </c>
      <c r="BR463">
        <v>0</v>
      </c>
      <c r="BS463">
        <f>'1.Лок.смета.и.Акт'!J864</f>
        <v>19.8</v>
      </c>
      <c r="BT463">
        <v>1</v>
      </c>
      <c r="BU463">
        <v>1</v>
      </c>
      <c r="BV463">
        <v>1</v>
      </c>
      <c r="BW463">
        <v>1</v>
      </c>
      <c r="BX463">
        <v>1</v>
      </c>
      <c r="BY463" t="s">
        <v>6</v>
      </c>
      <c r="BZ463" t="e">
        <f>'2.Лок.смета.и.Акт'!#REF!</f>
        <v>#REF!</v>
      </c>
      <c r="CA463" t="e">
        <f>'2.Лок.смета.и.Акт'!#REF!</f>
        <v>#REF!</v>
      </c>
      <c r="CB463" t="s">
        <v>6</v>
      </c>
      <c r="CE463">
        <v>0</v>
      </c>
      <c r="CF463">
        <v>0</v>
      </c>
      <c r="CG463">
        <v>0</v>
      </c>
      <c r="CM463">
        <v>0</v>
      </c>
      <c r="CN463" t="s">
        <v>6</v>
      </c>
      <c r="CO463">
        <v>0</v>
      </c>
      <c r="CP463">
        <f t="shared" si="510"/>
        <v>341</v>
      </c>
      <c r="CQ463">
        <f t="shared" si="511"/>
        <v>7.5600000000000001E-2</v>
      </c>
      <c r="CR463">
        <f t="shared" si="512"/>
        <v>116.622</v>
      </c>
      <c r="CS463">
        <f t="shared" si="513"/>
        <v>3.9600000000000004</v>
      </c>
      <c r="CT463">
        <f t="shared" si="514"/>
        <v>1888.6559999999999</v>
      </c>
      <c r="CU463">
        <f t="shared" si="515"/>
        <v>0</v>
      </c>
      <c r="CV463" t="e">
        <f t="shared" si="516"/>
        <v>#REF!</v>
      </c>
      <c r="CW463">
        <f t="shared" si="517"/>
        <v>0.02</v>
      </c>
      <c r="CX463">
        <f t="shared" si="518"/>
        <v>0</v>
      </c>
      <c r="CY463" t="e">
        <f>(S463+R463)*(BZ463/100)</f>
        <v>#REF!</v>
      </c>
      <c r="CZ463" t="e">
        <f>(S463+R463)*(CA463/100)</f>
        <v>#REF!</v>
      </c>
      <c r="DC463" t="s">
        <v>6</v>
      </c>
      <c r="DD463" t="s">
        <v>206</v>
      </c>
      <c r="DE463" t="s">
        <v>206</v>
      </c>
      <c r="DF463" t="s">
        <v>206</v>
      </c>
      <c r="DG463" t="s">
        <v>206</v>
      </c>
      <c r="DH463" t="s">
        <v>6</v>
      </c>
      <c r="DI463" t="s">
        <v>206</v>
      </c>
      <c r="DJ463" t="s">
        <v>206</v>
      </c>
      <c r="DK463" t="s">
        <v>6</v>
      </c>
      <c r="DL463" t="s">
        <v>6</v>
      </c>
      <c r="DM463" t="s">
        <v>6</v>
      </c>
      <c r="DN463">
        <f>'1.Лок.смета.и.Акт'!E866</f>
        <v>90</v>
      </c>
      <c r="DO463">
        <f>'1.Лок.смета.и.Акт'!E867</f>
        <v>70</v>
      </c>
      <c r="DP463">
        <v>1</v>
      </c>
      <c r="DQ463">
        <v>1</v>
      </c>
      <c r="DU463">
        <v>1005</v>
      </c>
      <c r="DV463" t="s">
        <v>166</v>
      </c>
      <c r="DW463" t="str">
        <f>'2.Лок.смета.и.Акт'!D77</f>
        <v>100 м2 окрашиваемой поверхности</v>
      </c>
      <c r="DX463">
        <v>100</v>
      </c>
      <c r="DZ463" t="s">
        <v>6</v>
      </c>
      <c r="EA463" t="s">
        <v>6</v>
      </c>
      <c r="EB463" t="s">
        <v>6</v>
      </c>
      <c r="EC463" t="s">
        <v>6</v>
      </c>
      <c r="EE463">
        <v>54938608</v>
      </c>
      <c r="EF463">
        <v>1</v>
      </c>
      <c r="EG463" t="s">
        <v>25</v>
      </c>
      <c r="EH463">
        <v>0</v>
      </c>
      <c r="EI463" t="s">
        <v>6</v>
      </c>
      <c r="EJ463">
        <v>1</v>
      </c>
      <c r="EK463">
        <v>13001</v>
      </c>
      <c r="EL463" t="s">
        <v>207</v>
      </c>
      <c r="EM463" t="s">
        <v>208</v>
      </c>
      <c r="EO463" t="s">
        <v>6</v>
      </c>
      <c r="EQ463">
        <v>131072</v>
      </c>
      <c r="ER463">
        <f>ES463+ET463+EV463</f>
        <v>321.88</v>
      </c>
      <c r="ES463" s="75">
        <f>'1.Лок.смета.и.Акт'!F865</f>
        <v>280.57</v>
      </c>
      <c r="ET463" s="75">
        <f>'1.Лок.смета.и.Акт'!F863</f>
        <v>6.27</v>
      </c>
      <c r="EU463" s="75">
        <f>'1.Лок.смета.и.Акт'!F864</f>
        <v>0.1</v>
      </c>
      <c r="EV463" s="75">
        <f>'1.Лок.смета.и.Акт'!F862</f>
        <v>35.04</v>
      </c>
      <c r="EW463" t="e">
        <f>'2.Лок.смета.и.Акт'!#REF!</f>
        <v>#REF!</v>
      </c>
      <c r="EX463">
        <v>0.01</v>
      </c>
      <c r="EY463">
        <v>1</v>
      </c>
      <c r="FQ463">
        <v>0</v>
      </c>
      <c r="FR463">
        <f t="shared" si="519"/>
        <v>0</v>
      </c>
      <c r="FS463">
        <v>0</v>
      </c>
      <c r="FX463">
        <v>90</v>
      </c>
      <c r="FY463">
        <v>70</v>
      </c>
      <c r="GA463" t="s">
        <v>6</v>
      </c>
      <c r="GD463">
        <v>1</v>
      </c>
      <c r="GF463">
        <v>-479942791</v>
      </c>
      <c r="GG463">
        <v>2</v>
      </c>
      <c r="GH463">
        <v>1</v>
      </c>
      <c r="GI463">
        <v>2</v>
      </c>
      <c r="GJ463">
        <v>0</v>
      </c>
      <c r="GK463">
        <v>0</v>
      </c>
      <c r="GL463">
        <f t="shared" si="520"/>
        <v>0</v>
      </c>
      <c r="GM463" t="e">
        <f t="shared" si="521"/>
        <v>#REF!</v>
      </c>
      <c r="GN463" t="e">
        <f t="shared" si="522"/>
        <v>#REF!</v>
      </c>
      <c r="GO463">
        <f t="shared" si="523"/>
        <v>0</v>
      </c>
      <c r="GP463">
        <f t="shared" si="524"/>
        <v>0</v>
      </c>
      <c r="GR463">
        <v>0</v>
      </c>
      <c r="GS463">
        <v>3</v>
      </c>
      <c r="GT463">
        <v>0</v>
      </c>
      <c r="GU463" t="s">
        <v>206</v>
      </c>
      <c r="GV463">
        <f>ROUND(((GT463*2)),2)</f>
        <v>0</v>
      </c>
      <c r="GW463">
        <v>1009.3</v>
      </c>
      <c r="GX463">
        <f t="shared" si="526"/>
        <v>0</v>
      </c>
      <c r="HA463">
        <v>0</v>
      </c>
      <c r="HB463">
        <v>0</v>
      </c>
      <c r="HC463">
        <f t="shared" si="527"/>
        <v>0</v>
      </c>
      <c r="HE463" t="s">
        <v>6</v>
      </c>
      <c r="HF463" t="s">
        <v>6</v>
      </c>
      <c r="HM463" t="s">
        <v>6</v>
      </c>
      <c r="HN463" t="s">
        <v>6</v>
      </c>
      <c r="HO463" t="s">
        <v>6</v>
      </c>
      <c r="HP463" t="s">
        <v>6</v>
      </c>
      <c r="HQ463" t="s">
        <v>6</v>
      </c>
      <c r="IF463">
        <v>-1</v>
      </c>
      <c r="IK463">
        <v>0</v>
      </c>
    </row>
    <row r="464" spans="1:255" x14ac:dyDescent="0.2">
      <c r="A464" s="2">
        <v>18</v>
      </c>
      <c r="B464" s="2">
        <v>1</v>
      </c>
      <c r="C464" s="2">
        <v>723</v>
      </c>
      <c r="D464" s="2"/>
      <c r="E464" s="2" t="s">
        <v>579</v>
      </c>
      <c r="F464" s="2" t="s">
        <v>210</v>
      </c>
      <c r="G464" s="2" t="s">
        <v>211</v>
      </c>
      <c r="H464" s="2" t="s">
        <v>63</v>
      </c>
      <c r="I464" s="2">
        <f>I462*J464</f>
        <v>4.7600000000000002E-4</v>
      </c>
      <c r="J464" s="216">
        <f>'5.Ведомость_списания'!F209</f>
        <v>2.8E-3</v>
      </c>
      <c r="K464" s="2">
        <v>1.4E-3</v>
      </c>
      <c r="L464" s="2"/>
      <c r="M464" s="2"/>
      <c r="N464" s="2"/>
      <c r="O464" s="2">
        <f t="shared" si="491"/>
        <v>3</v>
      </c>
      <c r="P464" s="2">
        <f t="shared" si="492"/>
        <v>3</v>
      </c>
      <c r="Q464" s="2">
        <f t="shared" si="493"/>
        <v>0</v>
      </c>
      <c r="R464" s="2">
        <f t="shared" si="494"/>
        <v>0</v>
      </c>
      <c r="S464" s="2">
        <f t="shared" si="495"/>
        <v>0</v>
      </c>
      <c r="T464" s="2">
        <f t="shared" si="496"/>
        <v>0</v>
      </c>
      <c r="U464" s="2">
        <f t="shared" si="497"/>
        <v>0</v>
      </c>
      <c r="V464" s="2">
        <f t="shared" si="498"/>
        <v>0</v>
      </c>
      <c r="W464" s="2">
        <f t="shared" si="499"/>
        <v>0</v>
      </c>
      <c r="X464" s="2">
        <f t="shared" si="500"/>
        <v>0</v>
      </c>
      <c r="Y464" s="2">
        <f t="shared" si="501"/>
        <v>0</v>
      </c>
      <c r="Z464" s="2"/>
      <c r="AA464" s="2">
        <v>86295183</v>
      </c>
      <c r="AB464" s="2">
        <f t="shared" si="502"/>
        <v>6156.33</v>
      </c>
      <c r="AC464" s="2">
        <f t="shared" ref="AC464:AC471" si="529">ROUND((ES464),2)</f>
        <v>6156.33</v>
      </c>
      <c r="AD464" s="2">
        <f>ROUND((((ET464)-(EU464))+AE464),2)</f>
        <v>0</v>
      </c>
      <c r="AE464" s="2">
        <f t="shared" ref="AE464:AF467" si="530">ROUND((EU464),2)</f>
        <v>0</v>
      </c>
      <c r="AF464" s="2">
        <f t="shared" si="530"/>
        <v>0</v>
      </c>
      <c r="AG464" s="2">
        <f t="shared" si="506"/>
        <v>0</v>
      </c>
      <c r="AH464" s="2">
        <f t="shared" ref="AH464:AI467" si="531">(EW464)</f>
        <v>0</v>
      </c>
      <c r="AI464" s="2">
        <f t="shared" si="531"/>
        <v>0</v>
      </c>
      <c r="AJ464" s="2">
        <f t="shared" si="509"/>
        <v>0</v>
      </c>
      <c r="AK464" s="2">
        <v>6156.33</v>
      </c>
      <c r="AL464" s="110">
        <f>'1.Лок.смета.и.Акт'!F869</f>
        <v>6156.33</v>
      </c>
      <c r="AM464" s="2">
        <v>0</v>
      </c>
      <c r="AN464" s="2">
        <v>0</v>
      </c>
      <c r="AO464" s="2">
        <v>0</v>
      </c>
      <c r="AP464" s="2">
        <v>0</v>
      </c>
      <c r="AQ464" s="2">
        <v>0</v>
      </c>
      <c r="AR464" s="2">
        <v>0</v>
      </c>
      <c r="AS464" s="2">
        <v>0</v>
      </c>
      <c r="AT464" s="2">
        <v>0</v>
      </c>
      <c r="AU464" s="2">
        <v>0</v>
      </c>
      <c r="AV464" s="2">
        <v>1</v>
      </c>
      <c r="AW464" s="2">
        <v>1</v>
      </c>
      <c r="AX464" s="2"/>
      <c r="AY464" s="2"/>
      <c r="AZ464" s="2">
        <v>1</v>
      </c>
      <c r="BA464" s="2">
        <v>1</v>
      </c>
      <c r="BB464" s="2">
        <v>1</v>
      </c>
      <c r="BC464" s="2">
        <v>1</v>
      </c>
      <c r="BD464" s="2" t="s">
        <v>6</v>
      </c>
      <c r="BE464" s="2" t="s">
        <v>6</v>
      </c>
      <c r="BF464" s="2" t="s">
        <v>6</v>
      </c>
      <c r="BG464" s="2" t="s">
        <v>6</v>
      </c>
      <c r="BH464" s="2">
        <v>3</v>
      </c>
      <c r="BI464" s="2">
        <v>1</v>
      </c>
      <c r="BJ464" s="2" t="s">
        <v>212</v>
      </c>
      <c r="BK464" s="2"/>
      <c r="BL464" s="2"/>
      <c r="BM464" s="2">
        <v>500001</v>
      </c>
      <c r="BN464" s="2">
        <v>0</v>
      </c>
      <c r="BO464" s="2" t="s">
        <v>6</v>
      </c>
      <c r="BP464" s="2">
        <v>0</v>
      </c>
      <c r="BQ464" s="2">
        <v>20</v>
      </c>
      <c r="BR464" s="2">
        <v>0</v>
      </c>
      <c r="BS464" s="2">
        <v>1</v>
      </c>
      <c r="BT464" s="2">
        <v>1</v>
      </c>
      <c r="BU464" s="2">
        <v>1</v>
      </c>
      <c r="BV464" s="2">
        <v>1</v>
      </c>
      <c r="BW464" s="2">
        <v>1</v>
      </c>
      <c r="BX464" s="2">
        <v>1</v>
      </c>
      <c r="BY464" s="2" t="s">
        <v>6</v>
      </c>
      <c r="BZ464" s="2">
        <v>0</v>
      </c>
      <c r="CA464" s="2">
        <v>0</v>
      </c>
      <c r="CB464" s="2" t="s">
        <v>6</v>
      </c>
      <c r="CC464" s="2"/>
      <c r="CD464" s="2"/>
      <c r="CE464" s="2">
        <v>0</v>
      </c>
      <c r="CF464" s="2">
        <v>0</v>
      </c>
      <c r="CG464" s="2">
        <v>0</v>
      </c>
      <c r="CH464" s="2"/>
      <c r="CI464" s="2"/>
      <c r="CJ464" s="2"/>
      <c r="CK464" s="2"/>
      <c r="CL464" s="2"/>
      <c r="CM464" s="2">
        <v>0</v>
      </c>
      <c r="CN464" s="2" t="s">
        <v>6</v>
      </c>
      <c r="CO464" s="2">
        <v>0</v>
      </c>
      <c r="CP464" s="2">
        <f t="shared" si="510"/>
        <v>3</v>
      </c>
      <c r="CQ464" s="2">
        <f t="shared" si="511"/>
        <v>6156.33</v>
      </c>
      <c r="CR464" s="2">
        <f t="shared" si="512"/>
        <v>0</v>
      </c>
      <c r="CS464" s="2">
        <f t="shared" si="513"/>
        <v>0</v>
      </c>
      <c r="CT464" s="2">
        <f t="shared" si="514"/>
        <v>0</v>
      </c>
      <c r="CU464" s="2">
        <f t="shared" si="515"/>
        <v>0</v>
      </c>
      <c r="CV464" s="2">
        <f t="shared" si="516"/>
        <v>0</v>
      </c>
      <c r="CW464" s="2">
        <f t="shared" si="517"/>
        <v>0</v>
      </c>
      <c r="CX464" s="2">
        <f t="shared" si="518"/>
        <v>0</v>
      </c>
      <c r="CY464" s="2">
        <f>(((S464+(R464*IF(0,0,1)))*AT464)/100)</f>
        <v>0</v>
      </c>
      <c r="CZ464" s="2">
        <f>(((S464+(R464*IF(0,0,1)))*AU464)/100)</f>
        <v>0</v>
      </c>
      <c r="DA464" s="2"/>
      <c r="DB464" s="2"/>
      <c r="DC464" s="2" t="s">
        <v>6</v>
      </c>
      <c r="DD464" s="2" t="s">
        <v>6</v>
      </c>
      <c r="DE464" s="2" t="s">
        <v>6</v>
      </c>
      <c r="DF464" s="2" t="s">
        <v>6</v>
      </c>
      <c r="DG464" s="2" t="s">
        <v>6</v>
      </c>
      <c r="DH464" s="2" t="s">
        <v>6</v>
      </c>
      <c r="DI464" s="2" t="s">
        <v>6</v>
      </c>
      <c r="DJ464" s="2" t="s">
        <v>6</v>
      </c>
      <c r="DK464" s="2" t="s">
        <v>6</v>
      </c>
      <c r="DL464" s="2" t="s">
        <v>6</v>
      </c>
      <c r="DM464" s="2" t="s">
        <v>6</v>
      </c>
      <c r="DN464" s="2">
        <v>0</v>
      </c>
      <c r="DO464" s="2">
        <v>0</v>
      </c>
      <c r="DP464" s="2">
        <v>1</v>
      </c>
      <c r="DQ464" s="2">
        <v>1</v>
      </c>
      <c r="DR464" s="2"/>
      <c r="DS464" s="2"/>
      <c r="DT464" s="2"/>
      <c r="DU464" s="2">
        <v>1009</v>
      </c>
      <c r="DV464" s="2" t="s">
        <v>63</v>
      </c>
      <c r="DW464" s="2" t="s">
        <v>63</v>
      </c>
      <c r="DX464" s="2">
        <v>1000</v>
      </c>
      <c r="DY464" s="2"/>
      <c r="DZ464" s="2" t="s">
        <v>6</v>
      </c>
      <c r="EA464" s="2" t="s">
        <v>6</v>
      </c>
      <c r="EB464" s="2" t="s">
        <v>6</v>
      </c>
      <c r="EC464" s="2" t="s">
        <v>6</v>
      </c>
      <c r="ED464" s="2"/>
      <c r="EE464" s="2">
        <v>54938781</v>
      </c>
      <c r="EF464" s="2">
        <v>20</v>
      </c>
      <c r="EG464" s="2" t="s">
        <v>34</v>
      </c>
      <c r="EH464" s="2">
        <v>0</v>
      </c>
      <c r="EI464" s="2" t="s">
        <v>6</v>
      </c>
      <c r="EJ464" s="2">
        <v>1</v>
      </c>
      <c r="EK464" s="2">
        <v>500001</v>
      </c>
      <c r="EL464" s="2" t="s">
        <v>35</v>
      </c>
      <c r="EM464" s="2" t="s">
        <v>36</v>
      </c>
      <c r="EN464" s="2"/>
      <c r="EO464" s="2" t="s">
        <v>6</v>
      </c>
      <c r="EP464" s="2"/>
      <c r="EQ464" s="2">
        <v>0</v>
      </c>
      <c r="ER464" s="2">
        <v>6156.33</v>
      </c>
      <c r="ES464" s="110">
        <f>'1.Лок.смета.и.Акт'!F869</f>
        <v>6156.33</v>
      </c>
      <c r="ET464" s="2">
        <v>0</v>
      </c>
      <c r="EU464" s="2">
        <v>0</v>
      </c>
      <c r="EV464" s="2">
        <v>0</v>
      </c>
      <c r="EW464" s="2">
        <v>0</v>
      </c>
      <c r="EX464" s="2">
        <v>0</v>
      </c>
      <c r="EY464" s="2"/>
      <c r="EZ464" s="2"/>
      <c r="FA464" s="2"/>
      <c r="FB464" s="2"/>
      <c r="FC464" s="2"/>
      <c r="FD464" s="2"/>
      <c r="FE464" s="2"/>
      <c r="FF464" s="2"/>
      <c r="FG464" s="2"/>
      <c r="FH464" s="2"/>
      <c r="FI464" s="2"/>
      <c r="FJ464" s="2"/>
      <c r="FK464" s="2"/>
      <c r="FL464" s="2"/>
      <c r="FM464" s="2"/>
      <c r="FN464" s="2"/>
      <c r="FO464" s="2"/>
      <c r="FP464" s="2"/>
      <c r="FQ464" s="2">
        <v>0</v>
      </c>
      <c r="FR464" s="2">
        <f t="shared" si="519"/>
        <v>0</v>
      </c>
      <c r="FS464" s="2">
        <v>0</v>
      </c>
      <c r="FT464" s="2"/>
      <c r="FU464" s="2"/>
      <c r="FV464" s="2"/>
      <c r="FW464" s="2"/>
      <c r="FX464" s="2">
        <v>0</v>
      </c>
      <c r="FY464" s="2">
        <v>0</v>
      </c>
      <c r="FZ464" s="2"/>
      <c r="GA464" s="2" t="s">
        <v>6</v>
      </c>
      <c r="GB464" s="2"/>
      <c r="GC464" s="2"/>
      <c r="GD464" s="2">
        <v>1</v>
      </c>
      <c r="GE464" s="2"/>
      <c r="GF464" s="2">
        <v>1677997654</v>
      </c>
      <c r="GG464" s="2">
        <v>2</v>
      </c>
      <c r="GH464" s="2">
        <v>0</v>
      </c>
      <c r="GI464" s="2">
        <v>-2</v>
      </c>
      <c r="GJ464" s="2">
        <v>0</v>
      </c>
      <c r="GK464" s="2">
        <v>0</v>
      </c>
      <c r="GL464" s="2">
        <f t="shared" si="520"/>
        <v>0</v>
      </c>
      <c r="GM464" s="2">
        <f t="shared" si="521"/>
        <v>3</v>
      </c>
      <c r="GN464" s="2">
        <f t="shared" si="522"/>
        <v>3</v>
      </c>
      <c r="GO464" s="2">
        <f t="shared" si="523"/>
        <v>0</v>
      </c>
      <c r="GP464" s="2">
        <f t="shared" si="524"/>
        <v>0</v>
      </c>
      <c r="GQ464" s="2"/>
      <c r="GR464" s="2">
        <v>0</v>
      </c>
      <c r="GS464" s="2">
        <v>3</v>
      </c>
      <c r="GT464" s="2">
        <v>0</v>
      </c>
      <c r="GU464" s="2" t="s">
        <v>6</v>
      </c>
      <c r="GV464" s="2">
        <f t="shared" ref="GV464:GV471" si="532">ROUND((GT464),2)</f>
        <v>0</v>
      </c>
      <c r="GW464" s="2">
        <v>1</v>
      </c>
      <c r="GX464" s="2">
        <f t="shared" si="526"/>
        <v>0</v>
      </c>
      <c r="GY464" s="2"/>
      <c r="GZ464" s="2"/>
      <c r="HA464" s="2">
        <v>0</v>
      </c>
      <c r="HB464" s="2">
        <v>0</v>
      </c>
      <c r="HC464" s="2">
        <f t="shared" si="527"/>
        <v>0</v>
      </c>
      <c r="HD464" s="2"/>
      <c r="HE464" s="2" t="s">
        <v>6</v>
      </c>
      <c r="HF464" s="2" t="s">
        <v>6</v>
      </c>
      <c r="HG464" s="2"/>
      <c r="HH464" s="2"/>
      <c r="HI464" s="2"/>
      <c r="HJ464" s="2"/>
      <c r="HK464" s="2"/>
      <c r="HL464" s="2"/>
      <c r="HM464" s="2" t="s">
        <v>206</v>
      </c>
      <c r="HN464" s="2" t="s">
        <v>6</v>
      </c>
      <c r="HO464" s="2" t="s">
        <v>6</v>
      </c>
      <c r="HP464" s="2" t="s">
        <v>6</v>
      </c>
      <c r="HQ464" s="2" t="s">
        <v>6</v>
      </c>
      <c r="HR464" s="2"/>
      <c r="HS464" s="2"/>
      <c r="HT464" s="2"/>
      <c r="HU464" s="2"/>
      <c r="HV464" s="2"/>
      <c r="HW464" s="2"/>
      <c r="HX464" s="2"/>
      <c r="HY464" s="2"/>
      <c r="HZ464" s="2"/>
      <c r="IA464" s="2"/>
      <c r="IB464" s="2"/>
      <c r="IC464" s="2"/>
      <c r="ID464" s="2"/>
      <c r="IE464" s="2"/>
      <c r="IF464" s="2">
        <v>-1</v>
      </c>
      <c r="IG464" s="2"/>
      <c r="IH464" s="2"/>
      <c r="II464" s="2"/>
      <c r="IJ464" s="2"/>
      <c r="IK464" s="2">
        <v>0</v>
      </c>
      <c r="IL464" s="2"/>
      <c r="IM464" s="2"/>
      <c r="IN464" s="2"/>
      <c r="IO464" s="2"/>
      <c r="IP464" s="2"/>
      <c r="IQ464" s="2"/>
      <c r="IR464" s="2"/>
      <c r="IS464" s="2"/>
      <c r="IT464" s="2"/>
      <c r="IU464" s="2"/>
    </row>
    <row r="465" spans="1:255" x14ac:dyDescent="0.2">
      <c r="A465">
        <v>18</v>
      </c>
      <c r="B465">
        <v>1</v>
      </c>
      <c r="C465">
        <v>731</v>
      </c>
      <c r="E465" t="s">
        <v>579</v>
      </c>
      <c r="F465" t="e">
        <f>'2.Лок.смета.и.Акт'!#REF!</f>
        <v>#REF!</v>
      </c>
      <c r="G465" t="s">
        <v>211</v>
      </c>
      <c r="H465" t="s">
        <v>63</v>
      </c>
      <c r="I465">
        <f>I463*J465</f>
        <v>4.7600000000000002E-4</v>
      </c>
      <c r="J465">
        <v>2.8E-3</v>
      </c>
      <c r="K465">
        <v>1.4E-3</v>
      </c>
      <c r="O465">
        <f t="shared" si="491"/>
        <v>48</v>
      </c>
      <c r="P465">
        <f t="shared" si="492"/>
        <v>48</v>
      </c>
      <c r="Q465">
        <f t="shared" si="493"/>
        <v>0</v>
      </c>
      <c r="R465">
        <f t="shared" si="494"/>
        <v>0</v>
      </c>
      <c r="S465">
        <f t="shared" si="495"/>
        <v>0</v>
      </c>
      <c r="T465">
        <f t="shared" si="496"/>
        <v>0</v>
      </c>
      <c r="U465">
        <f t="shared" si="497"/>
        <v>0</v>
      </c>
      <c r="V465">
        <f t="shared" si="498"/>
        <v>0</v>
      </c>
      <c r="W465">
        <f t="shared" si="499"/>
        <v>0</v>
      </c>
      <c r="X465">
        <f t="shared" si="500"/>
        <v>0</v>
      </c>
      <c r="Y465">
        <f t="shared" si="501"/>
        <v>0</v>
      </c>
      <c r="AA465">
        <v>86295184</v>
      </c>
      <c r="AB465">
        <f t="shared" si="502"/>
        <v>13260</v>
      </c>
      <c r="AC465">
        <f t="shared" si="529"/>
        <v>13260</v>
      </c>
      <c r="AD465">
        <f>ROUND((((ET465)-(EU465))+AE465),2)</f>
        <v>0</v>
      </c>
      <c r="AE465">
        <f t="shared" si="530"/>
        <v>0</v>
      </c>
      <c r="AF465">
        <f t="shared" si="530"/>
        <v>0</v>
      </c>
      <c r="AG465">
        <f t="shared" si="506"/>
        <v>0</v>
      </c>
      <c r="AH465">
        <f t="shared" si="531"/>
        <v>0</v>
      </c>
      <c r="AI465">
        <f t="shared" si="531"/>
        <v>0</v>
      </c>
      <c r="AJ465">
        <f t="shared" si="509"/>
        <v>0</v>
      </c>
      <c r="AK465">
        <v>13260</v>
      </c>
      <c r="AL465">
        <v>13260</v>
      </c>
      <c r="AM465">
        <v>0</v>
      </c>
      <c r="AN465">
        <v>0</v>
      </c>
      <c r="AO465">
        <v>0</v>
      </c>
      <c r="AP465">
        <v>0</v>
      </c>
      <c r="AQ465">
        <v>0</v>
      </c>
      <c r="AR465">
        <v>0</v>
      </c>
      <c r="AS465">
        <v>0</v>
      </c>
      <c r="AT465">
        <v>0</v>
      </c>
      <c r="AU465">
        <v>0</v>
      </c>
      <c r="AV465">
        <v>1</v>
      </c>
      <c r="AW465">
        <v>1</v>
      </c>
      <c r="AZ465">
        <v>1</v>
      </c>
      <c r="BA465">
        <v>1</v>
      </c>
      <c r="BB465">
        <v>1</v>
      </c>
      <c r="BC465">
        <v>7.56</v>
      </c>
      <c r="BD465" t="s">
        <v>6</v>
      </c>
      <c r="BE465" t="s">
        <v>6</v>
      </c>
      <c r="BF465" t="s">
        <v>6</v>
      </c>
      <c r="BG465" t="s">
        <v>6</v>
      </c>
      <c r="BH465">
        <v>3</v>
      </c>
      <c r="BI465">
        <v>1</v>
      </c>
      <c r="BJ465" t="s">
        <v>212</v>
      </c>
      <c r="BM465">
        <v>500001</v>
      </c>
      <c r="BN465">
        <v>0</v>
      </c>
      <c r="BO465" t="s">
        <v>6</v>
      </c>
      <c r="BP465">
        <v>0</v>
      </c>
      <c r="BQ465">
        <v>20</v>
      </c>
      <c r="BR465">
        <v>0</v>
      </c>
      <c r="BS465">
        <v>1</v>
      </c>
      <c r="BT465">
        <v>1</v>
      </c>
      <c r="BU465">
        <v>1</v>
      </c>
      <c r="BV465">
        <v>1</v>
      </c>
      <c r="BW465">
        <v>1</v>
      </c>
      <c r="BX465">
        <v>1</v>
      </c>
      <c r="BY465" t="s">
        <v>6</v>
      </c>
      <c r="BZ465">
        <v>0</v>
      </c>
      <c r="CA465">
        <v>0</v>
      </c>
      <c r="CB465" t="s">
        <v>6</v>
      </c>
      <c r="CE465">
        <v>0</v>
      </c>
      <c r="CF465">
        <v>0</v>
      </c>
      <c r="CG465">
        <v>0</v>
      </c>
      <c r="CM465">
        <v>0</v>
      </c>
      <c r="CN465" t="s">
        <v>6</v>
      </c>
      <c r="CO465">
        <v>0</v>
      </c>
      <c r="CP465">
        <f t="shared" si="510"/>
        <v>48</v>
      </c>
      <c r="CQ465">
        <f t="shared" si="511"/>
        <v>100245.59999999999</v>
      </c>
      <c r="CR465">
        <f t="shared" si="512"/>
        <v>0</v>
      </c>
      <c r="CS465">
        <f t="shared" si="513"/>
        <v>0</v>
      </c>
      <c r="CT465">
        <f t="shared" si="514"/>
        <v>0</v>
      </c>
      <c r="CU465">
        <f t="shared" si="515"/>
        <v>0</v>
      </c>
      <c r="CV465">
        <f t="shared" si="516"/>
        <v>0</v>
      </c>
      <c r="CW465">
        <f t="shared" si="517"/>
        <v>0</v>
      </c>
      <c r="CX465">
        <f t="shared" si="518"/>
        <v>0</v>
      </c>
      <c r="CY465">
        <f>(S465+R465)*(BZ465/100)</f>
        <v>0</v>
      </c>
      <c r="CZ465">
        <f>(S465+R465)*(CA465/100)</f>
        <v>0</v>
      </c>
      <c r="DC465" t="s">
        <v>6</v>
      </c>
      <c r="DD465" t="s">
        <v>6</v>
      </c>
      <c r="DE465" t="s">
        <v>6</v>
      </c>
      <c r="DF465" t="s">
        <v>6</v>
      </c>
      <c r="DG465" t="s">
        <v>6</v>
      </c>
      <c r="DH465" t="s">
        <v>6</v>
      </c>
      <c r="DI465" t="s">
        <v>6</v>
      </c>
      <c r="DJ465" t="s">
        <v>6</v>
      </c>
      <c r="DK465" t="s">
        <v>6</v>
      </c>
      <c r="DL465" t="s">
        <v>6</v>
      </c>
      <c r="DM465" t="s">
        <v>6</v>
      </c>
      <c r="DN465">
        <v>0</v>
      </c>
      <c r="DO465">
        <v>0</v>
      </c>
      <c r="DP465">
        <v>1</v>
      </c>
      <c r="DQ465">
        <v>1</v>
      </c>
      <c r="DU465">
        <v>1009</v>
      </c>
      <c r="DV465" t="s">
        <v>63</v>
      </c>
      <c r="DW465" t="e">
        <f>'2.Лок.смета.и.Акт'!#REF!</f>
        <v>#REF!</v>
      </c>
      <c r="DX465">
        <v>1000</v>
      </c>
      <c r="DZ465" t="s">
        <v>6</v>
      </c>
      <c r="EA465" t="s">
        <v>6</v>
      </c>
      <c r="EB465" t="s">
        <v>6</v>
      </c>
      <c r="EC465" t="s">
        <v>6</v>
      </c>
      <c r="EE465">
        <v>54938781</v>
      </c>
      <c r="EF465">
        <v>20</v>
      </c>
      <c r="EG465" t="s">
        <v>34</v>
      </c>
      <c r="EH465">
        <v>0</v>
      </c>
      <c r="EI465" t="s">
        <v>6</v>
      </c>
      <c r="EJ465">
        <v>1</v>
      </c>
      <c r="EK465">
        <v>500001</v>
      </c>
      <c r="EL465" t="s">
        <v>35</v>
      </c>
      <c r="EM465" t="s">
        <v>36</v>
      </c>
      <c r="EO465" t="s">
        <v>6</v>
      </c>
      <c r="EQ465">
        <v>0</v>
      </c>
      <c r="ER465">
        <v>94500</v>
      </c>
      <c r="ES465">
        <v>13260</v>
      </c>
      <c r="ET465">
        <v>0</v>
      </c>
      <c r="EU465">
        <v>0</v>
      </c>
      <c r="EV465">
        <v>0</v>
      </c>
      <c r="EW465">
        <v>0</v>
      </c>
      <c r="EX465">
        <v>0</v>
      </c>
      <c r="EZ465">
        <v>5</v>
      </c>
      <c r="FC465">
        <v>0</v>
      </c>
      <c r="FD465">
        <v>18</v>
      </c>
      <c r="FF465">
        <v>94500</v>
      </c>
      <c r="FQ465">
        <v>0</v>
      </c>
      <c r="FR465">
        <f t="shared" si="519"/>
        <v>0</v>
      </c>
      <c r="FS465">
        <v>0</v>
      </c>
      <c r="FX465">
        <v>0</v>
      </c>
      <c r="FY465">
        <v>0</v>
      </c>
      <c r="GA465" t="s">
        <v>213</v>
      </c>
      <c r="GD465">
        <v>1</v>
      </c>
      <c r="GF465">
        <v>1677997654</v>
      </c>
      <c r="GG465">
        <v>2</v>
      </c>
      <c r="GH465">
        <v>3</v>
      </c>
      <c r="GI465">
        <v>5</v>
      </c>
      <c r="GJ465">
        <v>0</v>
      </c>
      <c r="GK465">
        <v>0</v>
      </c>
      <c r="GL465">
        <f t="shared" si="520"/>
        <v>0</v>
      </c>
      <c r="GM465">
        <f t="shared" si="521"/>
        <v>48</v>
      </c>
      <c r="GN465">
        <f t="shared" si="522"/>
        <v>48</v>
      </c>
      <c r="GO465">
        <f t="shared" si="523"/>
        <v>0</v>
      </c>
      <c r="GP465">
        <f t="shared" si="524"/>
        <v>0</v>
      </c>
      <c r="GR465">
        <v>1</v>
      </c>
      <c r="GS465">
        <v>1</v>
      </c>
      <c r="GT465">
        <v>0</v>
      </c>
      <c r="GU465" t="s">
        <v>6</v>
      </c>
      <c r="GV465">
        <f t="shared" si="532"/>
        <v>0</v>
      </c>
      <c r="GW465">
        <v>1</v>
      </c>
      <c r="GX465">
        <f t="shared" si="526"/>
        <v>0</v>
      </c>
      <c r="HA465">
        <v>0</v>
      </c>
      <c r="HB465">
        <v>0</v>
      </c>
      <c r="HC465">
        <f t="shared" si="527"/>
        <v>0</v>
      </c>
      <c r="HE465" t="s">
        <v>38</v>
      </c>
      <c r="HF465" t="s">
        <v>39</v>
      </c>
      <c r="HM465" t="s">
        <v>206</v>
      </c>
      <c r="HN465" t="s">
        <v>6</v>
      </c>
      <c r="HO465" t="s">
        <v>6</v>
      </c>
      <c r="HP465" t="s">
        <v>6</v>
      </c>
      <c r="HQ465" t="s">
        <v>6</v>
      </c>
      <c r="IF465">
        <v>-1</v>
      </c>
      <c r="IK465">
        <v>0</v>
      </c>
    </row>
    <row r="466" spans="1:255" x14ac:dyDescent="0.2">
      <c r="A466" s="2">
        <v>18</v>
      </c>
      <c r="B466" s="2">
        <v>1</v>
      </c>
      <c r="C466" s="2">
        <v>724</v>
      </c>
      <c r="D466" s="2"/>
      <c r="E466" s="2" t="s">
        <v>580</v>
      </c>
      <c r="F466" s="2" t="s">
        <v>176</v>
      </c>
      <c r="G466" s="2" t="s">
        <v>177</v>
      </c>
      <c r="H466" s="2" t="s">
        <v>63</v>
      </c>
      <c r="I466" s="2">
        <f>I462*J466</f>
        <v>6.4599999999999987E-3</v>
      </c>
      <c r="J466" s="216">
        <f>'5.Ведомость_списания'!F210</f>
        <v>3.7999999999999992E-2</v>
      </c>
      <c r="K466" s="2">
        <v>1.9E-2</v>
      </c>
      <c r="L466" s="2"/>
      <c r="M466" s="2"/>
      <c r="N466" s="2"/>
      <c r="O466" s="2">
        <f t="shared" si="491"/>
        <v>92</v>
      </c>
      <c r="P466" s="2">
        <f t="shared" si="492"/>
        <v>92</v>
      </c>
      <c r="Q466" s="2">
        <f t="shared" si="493"/>
        <v>0</v>
      </c>
      <c r="R466" s="2">
        <f t="shared" si="494"/>
        <v>0</v>
      </c>
      <c r="S466" s="2">
        <f t="shared" si="495"/>
        <v>0</v>
      </c>
      <c r="T466" s="2">
        <f t="shared" si="496"/>
        <v>0</v>
      </c>
      <c r="U466" s="2">
        <f t="shared" si="497"/>
        <v>0</v>
      </c>
      <c r="V466" s="2">
        <f t="shared" si="498"/>
        <v>0</v>
      </c>
      <c r="W466" s="2">
        <f t="shared" si="499"/>
        <v>0</v>
      </c>
      <c r="X466" s="2">
        <f t="shared" si="500"/>
        <v>0</v>
      </c>
      <c r="Y466" s="2">
        <f t="shared" si="501"/>
        <v>0</v>
      </c>
      <c r="Z466" s="2"/>
      <c r="AA466" s="2">
        <v>86295183</v>
      </c>
      <c r="AB466" s="2">
        <f t="shared" si="502"/>
        <v>14313</v>
      </c>
      <c r="AC466" s="2">
        <f t="shared" si="529"/>
        <v>14313</v>
      </c>
      <c r="AD466" s="2">
        <f>ROUND((((ET466)-(EU466))+AE466),2)</f>
        <v>0</v>
      </c>
      <c r="AE466" s="2">
        <f t="shared" si="530"/>
        <v>0</v>
      </c>
      <c r="AF466" s="2">
        <f t="shared" si="530"/>
        <v>0</v>
      </c>
      <c r="AG466" s="2">
        <f t="shared" si="506"/>
        <v>0</v>
      </c>
      <c r="AH466" s="2">
        <f t="shared" si="531"/>
        <v>0</v>
      </c>
      <c r="AI466" s="2">
        <f t="shared" si="531"/>
        <v>0</v>
      </c>
      <c r="AJ466" s="2">
        <f t="shared" si="509"/>
        <v>0</v>
      </c>
      <c r="AK466" s="2">
        <v>14313</v>
      </c>
      <c r="AL466" s="110">
        <f>'1.Лок.смета.и.Акт'!F871</f>
        <v>14313</v>
      </c>
      <c r="AM466" s="2">
        <v>0</v>
      </c>
      <c r="AN466" s="2">
        <v>0</v>
      </c>
      <c r="AO466" s="2">
        <v>0</v>
      </c>
      <c r="AP466" s="2">
        <v>0</v>
      </c>
      <c r="AQ466" s="2">
        <v>0</v>
      </c>
      <c r="AR466" s="2">
        <v>0</v>
      </c>
      <c r="AS466" s="2">
        <v>0</v>
      </c>
      <c r="AT466" s="2">
        <v>0</v>
      </c>
      <c r="AU466" s="2">
        <v>0</v>
      </c>
      <c r="AV466" s="2">
        <v>1</v>
      </c>
      <c r="AW466" s="2">
        <v>1</v>
      </c>
      <c r="AX466" s="2"/>
      <c r="AY466" s="2"/>
      <c r="AZ466" s="2">
        <v>1</v>
      </c>
      <c r="BA466" s="2">
        <v>1</v>
      </c>
      <c r="BB466" s="2">
        <v>1</v>
      </c>
      <c r="BC466" s="2">
        <v>1</v>
      </c>
      <c r="BD466" s="2" t="s">
        <v>6</v>
      </c>
      <c r="BE466" s="2" t="s">
        <v>6</v>
      </c>
      <c r="BF466" s="2" t="s">
        <v>6</v>
      </c>
      <c r="BG466" s="2" t="s">
        <v>6</v>
      </c>
      <c r="BH466" s="2">
        <v>3</v>
      </c>
      <c r="BI466" s="2">
        <v>1</v>
      </c>
      <c r="BJ466" s="2" t="s">
        <v>178</v>
      </c>
      <c r="BK466" s="2"/>
      <c r="BL466" s="2"/>
      <c r="BM466" s="2">
        <v>500001</v>
      </c>
      <c r="BN466" s="2">
        <v>0</v>
      </c>
      <c r="BO466" s="2" t="s">
        <v>6</v>
      </c>
      <c r="BP466" s="2">
        <v>0</v>
      </c>
      <c r="BQ466" s="2">
        <v>20</v>
      </c>
      <c r="BR466" s="2">
        <v>0</v>
      </c>
      <c r="BS466" s="2">
        <v>1</v>
      </c>
      <c r="BT466" s="2">
        <v>1</v>
      </c>
      <c r="BU466" s="2">
        <v>1</v>
      </c>
      <c r="BV466" s="2">
        <v>1</v>
      </c>
      <c r="BW466" s="2">
        <v>1</v>
      </c>
      <c r="BX466" s="2">
        <v>1</v>
      </c>
      <c r="BY466" s="2" t="s">
        <v>6</v>
      </c>
      <c r="BZ466" s="2">
        <v>0</v>
      </c>
      <c r="CA466" s="2">
        <v>0</v>
      </c>
      <c r="CB466" s="2" t="s">
        <v>6</v>
      </c>
      <c r="CC466" s="2"/>
      <c r="CD466" s="2"/>
      <c r="CE466" s="2">
        <v>0</v>
      </c>
      <c r="CF466" s="2">
        <v>0</v>
      </c>
      <c r="CG466" s="2">
        <v>0</v>
      </c>
      <c r="CH466" s="2"/>
      <c r="CI466" s="2"/>
      <c r="CJ466" s="2"/>
      <c r="CK466" s="2"/>
      <c r="CL466" s="2"/>
      <c r="CM466" s="2">
        <v>0</v>
      </c>
      <c r="CN466" s="2" t="s">
        <v>6</v>
      </c>
      <c r="CO466" s="2">
        <v>0</v>
      </c>
      <c r="CP466" s="2">
        <f t="shared" si="510"/>
        <v>92</v>
      </c>
      <c r="CQ466" s="2">
        <f t="shared" si="511"/>
        <v>14313</v>
      </c>
      <c r="CR466" s="2">
        <f t="shared" si="512"/>
        <v>0</v>
      </c>
      <c r="CS466" s="2">
        <f t="shared" si="513"/>
        <v>0</v>
      </c>
      <c r="CT466" s="2">
        <f t="shared" si="514"/>
        <v>0</v>
      </c>
      <c r="CU466" s="2">
        <f t="shared" si="515"/>
        <v>0</v>
      </c>
      <c r="CV466" s="2">
        <f t="shared" si="516"/>
        <v>0</v>
      </c>
      <c r="CW466" s="2">
        <f t="shared" si="517"/>
        <v>0</v>
      </c>
      <c r="CX466" s="2">
        <f t="shared" si="518"/>
        <v>0</v>
      </c>
      <c r="CY466" s="2">
        <f>(((S466+(R466*IF(0,0,1)))*AT466)/100)</f>
        <v>0</v>
      </c>
      <c r="CZ466" s="2">
        <f>(((S466+(R466*IF(0,0,1)))*AU466)/100)</f>
        <v>0</v>
      </c>
      <c r="DA466" s="2"/>
      <c r="DB466" s="2"/>
      <c r="DC466" s="2" t="s">
        <v>6</v>
      </c>
      <c r="DD466" s="2" t="s">
        <v>6</v>
      </c>
      <c r="DE466" s="2" t="s">
        <v>6</v>
      </c>
      <c r="DF466" s="2" t="s">
        <v>6</v>
      </c>
      <c r="DG466" s="2" t="s">
        <v>6</v>
      </c>
      <c r="DH466" s="2" t="s">
        <v>6</v>
      </c>
      <c r="DI466" s="2" t="s">
        <v>6</v>
      </c>
      <c r="DJ466" s="2" t="s">
        <v>6</v>
      </c>
      <c r="DK466" s="2" t="s">
        <v>6</v>
      </c>
      <c r="DL466" s="2" t="s">
        <v>6</v>
      </c>
      <c r="DM466" s="2" t="s">
        <v>6</v>
      </c>
      <c r="DN466" s="2">
        <v>0</v>
      </c>
      <c r="DO466" s="2">
        <v>0</v>
      </c>
      <c r="DP466" s="2">
        <v>1</v>
      </c>
      <c r="DQ466" s="2">
        <v>1</v>
      </c>
      <c r="DR466" s="2"/>
      <c r="DS466" s="2"/>
      <c r="DT466" s="2"/>
      <c r="DU466" s="2">
        <v>1009</v>
      </c>
      <c r="DV466" s="2" t="s">
        <v>63</v>
      </c>
      <c r="DW466" s="2" t="s">
        <v>63</v>
      </c>
      <c r="DX466" s="2">
        <v>1000</v>
      </c>
      <c r="DY466" s="2"/>
      <c r="DZ466" s="2" t="s">
        <v>6</v>
      </c>
      <c r="EA466" s="2" t="s">
        <v>6</v>
      </c>
      <c r="EB466" s="2" t="s">
        <v>6</v>
      </c>
      <c r="EC466" s="2" t="s">
        <v>6</v>
      </c>
      <c r="ED466" s="2"/>
      <c r="EE466" s="2">
        <v>54938781</v>
      </c>
      <c r="EF466" s="2">
        <v>20</v>
      </c>
      <c r="EG466" s="2" t="s">
        <v>34</v>
      </c>
      <c r="EH466" s="2">
        <v>0</v>
      </c>
      <c r="EI466" s="2" t="s">
        <v>6</v>
      </c>
      <c r="EJ466" s="2">
        <v>1</v>
      </c>
      <c r="EK466" s="2">
        <v>500001</v>
      </c>
      <c r="EL466" s="2" t="s">
        <v>35</v>
      </c>
      <c r="EM466" s="2" t="s">
        <v>36</v>
      </c>
      <c r="EN466" s="2"/>
      <c r="EO466" s="2" t="s">
        <v>6</v>
      </c>
      <c r="EP466" s="2"/>
      <c r="EQ466" s="2">
        <v>0</v>
      </c>
      <c r="ER466" s="2">
        <v>14313</v>
      </c>
      <c r="ES466" s="110">
        <f>'1.Лок.смета.и.Акт'!F871</f>
        <v>14313</v>
      </c>
      <c r="ET466" s="2">
        <v>0</v>
      </c>
      <c r="EU466" s="2">
        <v>0</v>
      </c>
      <c r="EV466" s="2">
        <v>0</v>
      </c>
      <c r="EW466" s="2">
        <v>0</v>
      </c>
      <c r="EX466" s="2">
        <v>0</v>
      </c>
      <c r="EY466" s="2"/>
      <c r="EZ466" s="2"/>
      <c r="FA466" s="2"/>
      <c r="FB466" s="2"/>
      <c r="FC466" s="2"/>
      <c r="FD466" s="2"/>
      <c r="FE466" s="2"/>
      <c r="FF466" s="2"/>
      <c r="FG466" s="2"/>
      <c r="FH466" s="2"/>
      <c r="FI466" s="2"/>
      <c r="FJ466" s="2"/>
      <c r="FK466" s="2"/>
      <c r="FL466" s="2"/>
      <c r="FM466" s="2"/>
      <c r="FN466" s="2"/>
      <c r="FO466" s="2"/>
      <c r="FP466" s="2"/>
      <c r="FQ466" s="2">
        <v>0</v>
      </c>
      <c r="FR466" s="2">
        <f t="shared" si="519"/>
        <v>0</v>
      </c>
      <c r="FS466" s="2">
        <v>0</v>
      </c>
      <c r="FT466" s="2"/>
      <c r="FU466" s="2"/>
      <c r="FV466" s="2"/>
      <c r="FW466" s="2"/>
      <c r="FX466" s="2">
        <v>0</v>
      </c>
      <c r="FY466" s="2">
        <v>0</v>
      </c>
      <c r="FZ466" s="2"/>
      <c r="GA466" s="2" t="s">
        <v>6</v>
      </c>
      <c r="GB466" s="2"/>
      <c r="GC466" s="2"/>
      <c r="GD466" s="2">
        <v>1</v>
      </c>
      <c r="GE466" s="2"/>
      <c r="GF466" s="2">
        <v>1793674503</v>
      </c>
      <c r="GG466" s="2">
        <v>2</v>
      </c>
      <c r="GH466" s="2">
        <v>0</v>
      </c>
      <c r="GI466" s="2">
        <v>-2</v>
      </c>
      <c r="GJ466" s="2">
        <v>0</v>
      </c>
      <c r="GK466" s="2">
        <v>0</v>
      </c>
      <c r="GL466" s="2">
        <f t="shared" si="520"/>
        <v>0</v>
      </c>
      <c r="GM466" s="2">
        <f t="shared" si="521"/>
        <v>92</v>
      </c>
      <c r="GN466" s="2">
        <f t="shared" si="522"/>
        <v>92</v>
      </c>
      <c r="GO466" s="2">
        <f t="shared" si="523"/>
        <v>0</v>
      </c>
      <c r="GP466" s="2">
        <f t="shared" si="524"/>
        <v>0</v>
      </c>
      <c r="GQ466" s="2"/>
      <c r="GR466" s="2">
        <v>0</v>
      </c>
      <c r="GS466" s="2">
        <v>3</v>
      </c>
      <c r="GT466" s="2">
        <v>0</v>
      </c>
      <c r="GU466" s="2" t="s">
        <v>6</v>
      </c>
      <c r="GV466" s="2">
        <f t="shared" si="532"/>
        <v>0</v>
      </c>
      <c r="GW466" s="2">
        <v>1</v>
      </c>
      <c r="GX466" s="2">
        <f t="shared" si="526"/>
        <v>0</v>
      </c>
      <c r="GY466" s="2"/>
      <c r="GZ466" s="2"/>
      <c r="HA466" s="2">
        <v>0</v>
      </c>
      <c r="HB466" s="2">
        <v>0</v>
      </c>
      <c r="HC466" s="2">
        <f t="shared" si="527"/>
        <v>0</v>
      </c>
      <c r="HD466" s="2"/>
      <c r="HE466" s="2" t="s">
        <v>6</v>
      </c>
      <c r="HF466" s="2" t="s">
        <v>6</v>
      </c>
      <c r="HG466" s="2"/>
      <c r="HH466" s="2"/>
      <c r="HI466" s="2"/>
      <c r="HJ466" s="2"/>
      <c r="HK466" s="2"/>
      <c r="HL466" s="2"/>
      <c r="HM466" s="2" t="s">
        <v>206</v>
      </c>
      <c r="HN466" s="2" t="s">
        <v>6</v>
      </c>
      <c r="HO466" s="2" t="s">
        <v>6</v>
      </c>
      <c r="HP466" s="2" t="s">
        <v>6</v>
      </c>
      <c r="HQ466" s="2" t="s">
        <v>6</v>
      </c>
      <c r="HR466" s="2"/>
      <c r="HS466" s="2"/>
      <c r="HT466" s="2"/>
      <c r="HU466" s="2"/>
      <c r="HV466" s="2"/>
      <c r="HW466" s="2"/>
      <c r="HX466" s="2"/>
      <c r="HY466" s="2"/>
      <c r="HZ466" s="2"/>
      <c r="IA466" s="2"/>
      <c r="IB466" s="2"/>
      <c r="IC466" s="2"/>
      <c r="ID466" s="2"/>
      <c r="IE466" s="2"/>
      <c r="IF466" s="2">
        <v>-1</v>
      </c>
      <c r="IG466" s="2"/>
      <c r="IH466" s="2"/>
      <c r="II466" s="2"/>
      <c r="IJ466" s="2"/>
      <c r="IK466" s="2">
        <v>0</v>
      </c>
      <c r="IL466" s="2"/>
      <c r="IM466" s="2"/>
      <c r="IN466" s="2"/>
      <c r="IO466" s="2"/>
      <c r="IP466" s="2"/>
      <c r="IQ466" s="2"/>
      <c r="IR466" s="2"/>
      <c r="IS466" s="2"/>
      <c r="IT466" s="2"/>
      <c r="IU466" s="2"/>
    </row>
    <row r="467" spans="1:255" x14ac:dyDescent="0.2">
      <c r="A467">
        <v>18</v>
      </c>
      <c r="B467">
        <v>1</v>
      </c>
      <c r="C467">
        <v>732</v>
      </c>
      <c r="E467" t="s">
        <v>580</v>
      </c>
      <c r="F467" t="e">
        <f>'2.Лок.смета.и.Акт'!#REF!</f>
        <v>#REF!</v>
      </c>
      <c r="G467" t="s">
        <v>177</v>
      </c>
      <c r="H467" t="s">
        <v>63</v>
      </c>
      <c r="I467">
        <f>I463*J467</f>
        <v>6.4599999999999987E-3</v>
      </c>
      <c r="J467">
        <v>3.7999999999999992E-2</v>
      </c>
      <c r="K467">
        <v>1.9E-2</v>
      </c>
      <c r="O467">
        <f t="shared" si="491"/>
        <v>850</v>
      </c>
      <c r="P467">
        <f t="shared" si="492"/>
        <v>850</v>
      </c>
      <c r="Q467">
        <f t="shared" si="493"/>
        <v>0</v>
      </c>
      <c r="R467">
        <f t="shared" si="494"/>
        <v>0</v>
      </c>
      <c r="S467">
        <f t="shared" si="495"/>
        <v>0</v>
      </c>
      <c r="T467">
        <f t="shared" si="496"/>
        <v>0</v>
      </c>
      <c r="U467">
        <f t="shared" si="497"/>
        <v>0</v>
      </c>
      <c r="V467">
        <f t="shared" si="498"/>
        <v>0</v>
      </c>
      <c r="W467">
        <f t="shared" si="499"/>
        <v>0</v>
      </c>
      <c r="X467">
        <f t="shared" si="500"/>
        <v>0</v>
      </c>
      <c r="Y467">
        <f t="shared" si="501"/>
        <v>0</v>
      </c>
      <c r="AA467">
        <v>86295184</v>
      </c>
      <c r="AB467">
        <f t="shared" si="502"/>
        <v>17403.57</v>
      </c>
      <c r="AC467">
        <f t="shared" si="529"/>
        <v>17403.57</v>
      </c>
      <c r="AD467">
        <f>ROUND((((ET467)-(EU467))+AE467),2)</f>
        <v>0</v>
      </c>
      <c r="AE467">
        <f t="shared" si="530"/>
        <v>0</v>
      </c>
      <c r="AF467">
        <f t="shared" si="530"/>
        <v>0</v>
      </c>
      <c r="AG467">
        <f t="shared" si="506"/>
        <v>0</v>
      </c>
      <c r="AH467">
        <f t="shared" si="531"/>
        <v>0</v>
      </c>
      <c r="AI467">
        <f t="shared" si="531"/>
        <v>0</v>
      </c>
      <c r="AJ467">
        <f t="shared" si="509"/>
        <v>0</v>
      </c>
      <c r="AK467">
        <v>17403.570000000003</v>
      </c>
      <c r="AL467">
        <v>17403.570000000003</v>
      </c>
      <c r="AM467">
        <v>0</v>
      </c>
      <c r="AN467">
        <v>0</v>
      </c>
      <c r="AO467">
        <v>0</v>
      </c>
      <c r="AP467">
        <v>0</v>
      </c>
      <c r="AQ467">
        <v>0</v>
      </c>
      <c r="AR467">
        <v>0</v>
      </c>
      <c r="AS467">
        <v>0</v>
      </c>
      <c r="AT467">
        <v>0</v>
      </c>
      <c r="AU467">
        <v>0</v>
      </c>
      <c r="AV467">
        <v>1</v>
      </c>
      <c r="AW467">
        <v>1</v>
      </c>
      <c r="AZ467">
        <v>1</v>
      </c>
      <c r="BA467">
        <v>1</v>
      </c>
      <c r="BB467">
        <v>1</v>
      </c>
      <c r="BC467">
        <v>7.56</v>
      </c>
      <c r="BD467" t="s">
        <v>6</v>
      </c>
      <c r="BE467" t="s">
        <v>6</v>
      </c>
      <c r="BF467" t="s">
        <v>6</v>
      </c>
      <c r="BG467" t="s">
        <v>6</v>
      </c>
      <c r="BH467">
        <v>3</v>
      </c>
      <c r="BI467">
        <v>1</v>
      </c>
      <c r="BJ467" t="s">
        <v>178</v>
      </c>
      <c r="BM467">
        <v>500001</v>
      </c>
      <c r="BN467">
        <v>0</v>
      </c>
      <c r="BO467" t="s">
        <v>6</v>
      </c>
      <c r="BP467">
        <v>0</v>
      </c>
      <c r="BQ467">
        <v>20</v>
      </c>
      <c r="BR467">
        <v>0</v>
      </c>
      <c r="BS467">
        <v>1</v>
      </c>
      <c r="BT467">
        <v>1</v>
      </c>
      <c r="BU467">
        <v>1</v>
      </c>
      <c r="BV467">
        <v>1</v>
      </c>
      <c r="BW467">
        <v>1</v>
      </c>
      <c r="BX467">
        <v>1</v>
      </c>
      <c r="BY467" t="s">
        <v>6</v>
      </c>
      <c r="BZ467">
        <v>0</v>
      </c>
      <c r="CA467">
        <v>0</v>
      </c>
      <c r="CB467" t="s">
        <v>6</v>
      </c>
      <c r="CE467">
        <v>0</v>
      </c>
      <c r="CF467">
        <v>0</v>
      </c>
      <c r="CG467">
        <v>0</v>
      </c>
      <c r="CM467">
        <v>0</v>
      </c>
      <c r="CN467" t="s">
        <v>6</v>
      </c>
      <c r="CO467">
        <v>0</v>
      </c>
      <c r="CP467">
        <f t="shared" si="510"/>
        <v>850</v>
      </c>
      <c r="CQ467">
        <f t="shared" si="511"/>
        <v>131570.98919999998</v>
      </c>
      <c r="CR467">
        <f t="shared" si="512"/>
        <v>0</v>
      </c>
      <c r="CS467">
        <f t="shared" si="513"/>
        <v>0</v>
      </c>
      <c r="CT467">
        <f t="shared" si="514"/>
        <v>0</v>
      </c>
      <c r="CU467">
        <f t="shared" si="515"/>
        <v>0</v>
      </c>
      <c r="CV467">
        <f t="shared" si="516"/>
        <v>0</v>
      </c>
      <c r="CW467">
        <f t="shared" si="517"/>
        <v>0</v>
      </c>
      <c r="CX467">
        <f t="shared" si="518"/>
        <v>0</v>
      </c>
      <c r="CY467">
        <f>(S467+R467)*(BZ467/100)</f>
        <v>0</v>
      </c>
      <c r="CZ467">
        <f>(S467+R467)*(CA467/100)</f>
        <v>0</v>
      </c>
      <c r="DC467" t="s">
        <v>6</v>
      </c>
      <c r="DD467" t="s">
        <v>6</v>
      </c>
      <c r="DE467" t="s">
        <v>6</v>
      </c>
      <c r="DF467" t="s">
        <v>6</v>
      </c>
      <c r="DG467" t="s">
        <v>6</v>
      </c>
      <c r="DH467" t="s">
        <v>6</v>
      </c>
      <c r="DI467" t="s">
        <v>6</v>
      </c>
      <c r="DJ467" t="s">
        <v>6</v>
      </c>
      <c r="DK467" t="s">
        <v>6</v>
      </c>
      <c r="DL467" t="s">
        <v>6</v>
      </c>
      <c r="DM467" t="s">
        <v>6</v>
      </c>
      <c r="DN467">
        <v>0</v>
      </c>
      <c r="DO467">
        <v>0</v>
      </c>
      <c r="DP467">
        <v>1</v>
      </c>
      <c r="DQ467">
        <v>1</v>
      </c>
      <c r="DU467">
        <v>1009</v>
      </c>
      <c r="DV467" t="s">
        <v>63</v>
      </c>
      <c r="DW467" t="e">
        <f>'2.Лок.смета.и.Акт'!#REF!</f>
        <v>#REF!</v>
      </c>
      <c r="DX467">
        <v>1000</v>
      </c>
      <c r="DZ467" t="s">
        <v>6</v>
      </c>
      <c r="EA467" t="s">
        <v>6</v>
      </c>
      <c r="EB467" t="s">
        <v>6</v>
      </c>
      <c r="EC467" t="s">
        <v>6</v>
      </c>
      <c r="EE467">
        <v>54938781</v>
      </c>
      <c r="EF467">
        <v>20</v>
      </c>
      <c r="EG467" t="s">
        <v>34</v>
      </c>
      <c r="EH467">
        <v>0</v>
      </c>
      <c r="EI467" t="s">
        <v>6</v>
      </c>
      <c r="EJ467">
        <v>1</v>
      </c>
      <c r="EK467">
        <v>500001</v>
      </c>
      <c r="EL467" t="s">
        <v>35</v>
      </c>
      <c r="EM467" t="s">
        <v>36</v>
      </c>
      <c r="EO467" t="s">
        <v>6</v>
      </c>
      <c r="EQ467">
        <v>0</v>
      </c>
      <c r="ER467">
        <v>124030</v>
      </c>
      <c r="ES467">
        <v>17403.570000000003</v>
      </c>
      <c r="ET467">
        <v>0</v>
      </c>
      <c r="EU467">
        <v>0</v>
      </c>
      <c r="EV467">
        <v>0</v>
      </c>
      <c r="EW467">
        <v>0</v>
      </c>
      <c r="EX467">
        <v>0</v>
      </c>
      <c r="EZ467">
        <v>5</v>
      </c>
      <c r="FC467">
        <v>0</v>
      </c>
      <c r="FD467">
        <v>18</v>
      </c>
      <c r="FF467">
        <v>124030</v>
      </c>
      <c r="FQ467">
        <v>0</v>
      </c>
      <c r="FR467">
        <f t="shared" si="519"/>
        <v>0</v>
      </c>
      <c r="FS467">
        <v>0</v>
      </c>
      <c r="FX467">
        <v>0</v>
      </c>
      <c r="FY467">
        <v>0</v>
      </c>
      <c r="GA467" t="s">
        <v>174</v>
      </c>
      <c r="GD467">
        <v>1</v>
      </c>
      <c r="GF467">
        <v>1793674503</v>
      </c>
      <c r="GG467">
        <v>2</v>
      </c>
      <c r="GH467">
        <v>3</v>
      </c>
      <c r="GI467">
        <v>5</v>
      </c>
      <c r="GJ467">
        <v>0</v>
      </c>
      <c r="GK467">
        <v>0</v>
      </c>
      <c r="GL467">
        <f t="shared" si="520"/>
        <v>0</v>
      </c>
      <c r="GM467">
        <f t="shared" si="521"/>
        <v>850</v>
      </c>
      <c r="GN467">
        <f t="shared" si="522"/>
        <v>850</v>
      </c>
      <c r="GO467">
        <f t="shared" si="523"/>
        <v>0</v>
      </c>
      <c r="GP467">
        <f t="shared" si="524"/>
        <v>0</v>
      </c>
      <c r="GR467">
        <v>1</v>
      </c>
      <c r="GS467">
        <v>1</v>
      </c>
      <c r="GT467">
        <v>0</v>
      </c>
      <c r="GU467" t="s">
        <v>6</v>
      </c>
      <c r="GV467">
        <f t="shared" si="532"/>
        <v>0</v>
      </c>
      <c r="GW467">
        <v>1</v>
      </c>
      <c r="GX467">
        <f t="shared" si="526"/>
        <v>0</v>
      </c>
      <c r="HA467">
        <v>0</v>
      </c>
      <c r="HB467">
        <v>0</v>
      </c>
      <c r="HC467">
        <f t="shared" si="527"/>
        <v>0</v>
      </c>
      <c r="HE467" t="s">
        <v>38</v>
      </c>
      <c r="HF467" t="s">
        <v>39</v>
      </c>
      <c r="HM467" t="s">
        <v>206</v>
      </c>
      <c r="HN467" t="s">
        <v>6</v>
      </c>
      <c r="HO467" t="s">
        <v>6</v>
      </c>
      <c r="HP467" t="s">
        <v>6</v>
      </c>
      <c r="HQ467" t="s">
        <v>6</v>
      </c>
      <c r="IF467">
        <v>-1</v>
      </c>
      <c r="IK467">
        <v>0</v>
      </c>
    </row>
    <row r="468" spans="1:255" x14ac:dyDescent="0.2">
      <c r="A468" s="2">
        <v>17</v>
      </c>
      <c r="B468" s="2">
        <v>1</v>
      </c>
      <c r="C468" s="2">
        <f>ROW(SmtRes!A733)</f>
        <v>733</v>
      </c>
      <c r="D468" s="2">
        <f>ROW(EtalonRes!A798)</f>
        <v>798</v>
      </c>
      <c r="E468" s="2" t="s">
        <v>581</v>
      </c>
      <c r="F468" s="2" t="s">
        <v>582</v>
      </c>
      <c r="G468" s="2" t="s">
        <v>583</v>
      </c>
      <c r="H468" s="2" t="s">
        <v>552</v>
      </c>
      <c r="I468" s="2">
        <f>'2.Лок.смета.и.Акт'!E78</f>
        <v>1.43</v>
      </c>
      <c r="J468" s="2">
        <v>0</v>
      </c>
      <c r="K468" s="2">
        <v>1.43</v>
      </c>
      <c r="L468" s="2"/>
      <c r="M468" s="2"/>
      <c r="N468" s="2"/>
      <c r="O468" s="2">
        <f t="shared" si="491"/>
        <v>284</v>
      </c>
      <c r="P468" s="2">
        <f t="shared" si="492"/>
        <v>0</v>
      </c>
      <c r="Q468" s="2">
        <f t="shared" si="493"/>
        <v>0</v>
      </c>
      <c r="R468" s="2">
        <f t="shared" si="494"/>
        <v>0</v>
      </c>
      <c r="S468" s="2">
        <f t="shared" si="495"/>
        <v>284</v>
      </c>
      <c r="T468" s="2">
        <f t="shared" si="496"/>
        <v>0</v>
      </c>
      <c r="U468" s="2">
        <f t="shared" si="497"/>
        <v>36.107500000000002</v>
      </c>
      <c r="V468" s="2">
        <f t="shared" si="498"/>
        <v>0</v>
      </c>
      <c r="W468" s="2">
        <f t="shared" si="499"/>
        <v>0</v>
      </c>
      <c r="X468" s="2">
        <f t="shared" si="500"/>
        <v>222</v>
      </c>
      <c r="Y468" s="2">
        <f t="shared" si="501"/>
        <v>142</v>
      </c>
      <c r="Z468" s="2"/>
      <c r="AA468" s="2">
        <v>86295183</v>
      </c>
      <c r="AB468" s="2">
        <f t="shared" si="502"/>
        <v>198.72</v>
      </c>
      <c r="AC468" s="2">
        <f t="shared" si="529"/>
        <v>0</v>
      </c>
      <c r="AD468" s="2">
        <f>ROUND(((((ET468*0.5))-((EU468*0.5)))+AE468),2)</f>
        <v>0</v>
      </c>
      <c r="AE468" s="2">
        <f>ROUND(((EU468*0.5)),2)</f>
        <v>0</v>
      </c>
      <c r="AF468" s="2">
        <f>ROUND(((EV468*0.5)),2)</f>
        <v>198.72</v>
      </c>
      <c r="AG468" s="2">
        <f t="shared" si="506"/>
        <v>0</v>
      </c>
      <c r="AH468" s="2">
        <f>((EW468*0.5))</f>
        <v>25.25</v>
      </c>
      <c r="AI468" s="2">
        <f>((EX468*0.5))</f>
        <v>0</v>
      </c>
      <c r="AJ468" s="2">
        <f t="shared" si="509"/>
        <v>0</v>
      </c>
      <c r="AK468" s="2">
        <v>397.44</v>
      </c>
      <c r="AL468" s="2">
        <v>0</v>
      </c>
      <c r="AM468" s="2">
        <v>0</v>
      </c>
      <c r="AN468" s="2">
        <v>0</v>
      </c>
      <c r="AO468" s="2">
        <v>397.44</v>
      </c>
      <c r="AP468" s="2">
        <v>0</v>
      </c>
      <c r="AQ468" s="2">
        <v>50.5</v>
      </c>
      <c r="AR468" s="2">
        <v>0</v>
      </c>
      <c r="AS468" s="2">
        <v>0</v>
      </c>
      <c r="AT468" s="2">
        <v>78</v>
      </c>
      <c r="AU468" s="2">
        <v>50</v>
      </c>
      <c r="AV468" s="2">
        <v>1</v>
      </c>
      <c r="AW468" s="2">
        <v>1</v>
      </c>
      <c r="AX468" s="2"/>
      <c r="AY468" s="2"/>
      <c r="AZ468" s="2">
        <v>1</v>
      </c>
      <c r="BA468" s="2">
        <v>1</v>
      </c>
      <c r="BB468" s="2">
        <v>1</v>
      </c>
      <c r="BC468" s="2">
        <v>1</v>
      </c>
      <c r="BD468" s="2" t="s">
        <v>6</v>
      </c>
      <c r="BE468" s="2" t="s">
        <v>6</v>
      </c>
      <c r="BF468" s="2" t="s">
        <v>6</v>
      </c>
      <c r="BG468" s="2" t="s">
        <v>6</v>
      </c>
      <c r="BH468" s="2">
        <v>0</v>
      </c>
      <c r="BI468" s="2">
        <v>1</v>
      </c>
      <c r="BJ468" s="2" t="s">
        <v>584</v>
      </c>
      <c r="BK468" s="2"/>
      <c r="BL468" s="2"/>
      <c r="BM468" s="2">
        <v>69001</v>
      </c>
      <c r="BN468" s="2">
        <v>0</v>
      </c>
      <c r="BO468" s="2" t="s">
        <v>6</v>
      </c>
      <c r="BP468" s="2">
        <v>0</v>
      </c>
      <c r="BQ468" s="2">
        <v>6</v>
      </c>
      <c r="BR468" s="2">
        <v>0</v>
      </c>
      <c r="BS468" s="2">
        <v>1</v>
      </c>
      <c r="BT468" s="2">
        <v>1</v>
      </c>
      <c r="BU468" s="2">
        <v>1</v>
      </c>
      <c r="BV468" s="2">
        <v>1</v>
      </c>
      <c r="BW468" s="2">
        <v>1</v>
      </c>
      <c r="BX468" s="2">
        <v>1</v>
      </c>
      <c r="BY468" s="2" t="s">
        <v>6</v>
      </c>
      <c r="BZ468" s="2">
        <v>78</v>
      </c>
      <c r="CA468" s="2">
        <v>50</v>
      </c>
      <c r="CB468" s="2" t="s">
        <v>6</v>
      </c>
      <c r="CC468" s="2"/>
      <c r="CD468" s="2"/>
      <c r="CE468" s="2">
        <v>0</v>
      </c>
      <c r="CF468" s="2">
        <v>0</v>
      </c>
      <c r="CG468" s="2">
        <v>0</v>
      </c>
      <c r="CH468" s="2"/>
      <c r="CI468" s="2"/>
      <c r="CJ468" s="2"/>
      <c r="CK468" s="2"/>
      <c r="CL468" s="2"/>
      <c r="CM468" s="2">
        <v>0</v>
      </c>
      <c r="CN468" s="2" t="s">
        <v>6</v>
      </c>
      <c r="CO468" s="2">
        <v>0</v>
      </c>
      <c r="CP468" s="2">
        <f t="shared" si="510"/>
        <v>284</v>
      </c>
      <c r="CQ468" s="2">
        <f t="shared" si="511"/>
        <v>0</v>
      </c>
      <c r="CR468" s="2">
        <f t="shared" si="512"/>
        <v>0</v>
      </c>
      <c r="CS468" s="2">
        <f t="shared" si="513"/>
        <v>0</v>
      </c>
      <c r="CT468" s="2">
        <f t="shared" si="514"/>
        <v>198.72</v>
      </c>
      <c r="CU468" s="2">
        <f t="shared" si="515"/>
        <v>0</v>
      </c>
      <c r="CV468" s="2">
        <f t="shared" si="516"/>
        <v>25.25</v>
      </c>
      <c r="CW468" s="2">
        <f t="shared" si="517"/>
        <v>0</v>
      </c>
      <c r="CX468" s="2">
        <f t="shared" si="518"/>
        <v>0</v>
      </c>
      <c r="CY468" s="2">
        <f>(((S468+(R468*IF(0,0,1)))*AT468)/100)</f>
        <v>221.52</v>
      </c>
      <c r="CZ468" s="2">
        <f>(((S468+(R468*IF(0,0,1)))*AU468)/100)</f>
        <v>142</v>
      </c>
      <c r="DA468" s="2"/>
      <c r="DB468" s="2"/>
      <c r="DC468" s="2" t="s">
        <v>6</v>
      </c>
      <c r="DD468" s="2" t="s">
        <v>6</v>
      </c>
      <c r="DE468" s="2" t="s">
        <v>585</v>
      </c>
      <c r="DF468" s="2" t="s">
        <v>585</v>
      </c>
      <c r="DG468" s="2" t="s">
        <v>585</v>
      </c>
      <c r="DH468" s="2" t="s">
        <v>6</v>
      </c>
      <c r="DI468" s="2" t="s">
        <v>585</v>
      </c>
      <c r="DJ468" s="2" t="s">
        <v>585</v>
      </c>
      <c r="DK468" s="2" t="s">
        <v>6</v>
      </c>
      <c r="DL468" s="2" t="s">
        <v>6</v>
      </c>
      <c r="DM468" s="2" t="s">
        <v>6</v>
      </c>
      <c r="DN468" s="2">
        <v>0</v>
      </c>
      <c r="DO468" s="2">
        <v>0</v>
      </c>
      <c r="DP468" s="2">
        <v>1</v>
      </c>
      <c r="DQ468" s="2">
        <v>1</v>
      </c>
      <c r="DR468" s="2"/>
      <c r="DS468" s="2"/>
      <c r="DT468" s="2"/>
      <c r="DU468" s="2">
        <v>1013</v>
      </c>
      <c r="DV468" s="2" t="s">
        <v>552</v>
      </c>
      <c r="DW468" s="2" t="s">
        <v>552</v>
      </c>
      <c r="DX468" s="2">
        <v>1</v>
      </c>
      <c r="DY468" s="2"/>
      <c r="DZ468" s="2" t="s">
        <v>6</v>
      </c>
      <c r="EA468" s="2" t="s">
        <v>6</v>
      </c>
      <c r="EB468" s="2" t="s">
        <v>6</v>
      </c>
      <c r="EC468" s="2" t="s">
        <v>6</v>
      </c>
      <c r="ED468" s="2"/>
      <c r="EE468" s="2">
        <v>54938712</v>
      </c>
      <c r="EF468" s="2">
        <v>6</v>
      </c>
      <c r="EG468" s="2" t="s">
        <v>586</v>
      </c>
      <c r="EH468" s="2">
        <v>0</v>
      </c>
      <c r="EI468" s="2" t="s">
        <v>6</v>
      </c>
      <c r="EJ468" s="2">
        <v>1</v>
      </c>
      <c r="EK468" s="2">
        <v>69001</v>
      </c>
      <c r="EL468" s="2" t="s">
        <v>587</v>
      </c>
      <c r="EM468" s="2" t="s">
        <v>588</v>
      </c>
      <c r="EN468" s="2"/>
      <c r="EO468" s="2" t="s">
        <v>6</v>
      </c>
      <c r="EP468" s="2"/>
      <c r="EQ468" s="2">
        <v>131072</v>
      </c>
      <c r="ER468" s="2">
        <v>397.44</v>
      </c>
      <c r="ES468" s="2">
        <v>0</v>
      </c>
      <c r="ET468" s="2">
        <v>0</v>
      </c>
      <c r="EU468" s="2">
        <v>0</v>
      </c>
      <c r="EV468" s="2">
        <v>397.44</v>
      </c>
      <c r="EW468" s="2">
        <v>50.5</v>
      </c>
      <c r="EX468" s="2">
        <v>0</v>
      </c>
      <c r="EY468" s="2">
        <v>0</v>
      </c>
      <c r="EZ468" s="2"/>
      <c r="FA468" s="2"/>
      <c r="FB468" s="2"/>
      <c r="FC468" s="2"/>
      <c r="FD468" s="2"/>
      <c r="FE468" s="2"/>
      <c r="FF468" s="2"/>
      <c r="FG468" s="2"/>
      <c r="FH468" s="2"/>
      <c r="FI468" s="2"/>
      <c r="FJ468" s="2"/>
      <c r="FK468" s="2"/>
      <c r="FL468" s="2"/>
      <c r="FM468" s="2"/>
      <c r="FN468" s="2"/>
      <c r="FO468" s="2"/>
      <c r="FP468" s="2"/>
      <c r="FQ468" s="2">
        <v>0</v>
      </c>
      <c r="FR468" s="2">
        <f t="shared" si="519"/>
        <v>0</v>
      </c>
      <c r="FS468" s="2">
        <v>0</v>
      </c>
      <c r="FT468" s="2"/>
      <c r="FU468" s="2"/>
      <c r="FV468" s="2"/>
      <c r="FW468" s="2"/>
      <c r="FX468" s="2">
        <v>78</v>
      </c>
      <c r="FY468" s="2">
        <v>50</v>
      </c>
      <c r="FZ468" s="2"/>
      <c r="GA468" s="2" t="s">
        <v>6</v>
      </c>
      <c r="GB468" s="2"/>
      <c r="GC468" s="2"/>
      <c r="GD468" s="2">
        <v>1</v>
      </c>
      <c r="GE468" s="2"/>
      <c r="GF468" s="2">
        <v>569590415</v>
      </c>
      <c r="GG468" s="2">
        <v>2</v>
      </c>
      <c r="GH468" s="2">
        <v>1</v>
      </c>
      <c r="GI468" s="2">
        <v>-2</v>
      </c>
      <c r="GJ468" s="2">
        <v>0</v>
      </c>
      <c r="GK468" s="2">
        <v>0</v>
      </c>
      <c r="GL468" s="2">
        <f t="shared" si="520"/>
        <v>0</v>
      </c>
      <c r="GM468" s="2">
        <f t="shared" si="521"/>
        <v>648</v>
      </c>
      <c r="GN468" s="2">
        <f t="shared" si="522"/>
        <v>648</v>
      </c>
      <c r="GO468" s="2">
        <f t="shared" si="523"/>
        <v>0</v>
      </c>
      <c r="GP468" s="2">
        <f t="shared" si="524"/>
        <v>0</v>
      </c>
      <c r="GQ468" s="2"/>
      <c r="GR468" s="2">
        <v>0</v>
      </c>
      <c r="GS468" s="2">
        <v>3</v>
      </c>
      <c r="GT468" s="2">
        <v>0</v>
      </c>
      <c r="GU468" s="2" t="s">
        <v>6</v>
      </c>
      <c r="GV468" s="2">
        <f t="shared" si="532"/>
        <v>0</v>
      </c>
      <c r="GW468" s="2">
        <v>1</v>
      </c>
      <c r="GX468" s="2">
        <f t="shared" si="526"/>
        <v>0</v>
      </c>
      <c r="GY468" s="2"/>
      <c r="GZ468" s="2"/>
      <c r="HA468" s="2">
        <v>0</v>
      </c>
      <c r="HB468" s="2">
        <v>0</v>
      </c>
      <c r="HC468" s="2">
        <f t="shared" si="527"/>
        <v>0</v>
      </c>
      <c r="HD468" s="2"/>
      <c r="HE468" s="2" t="s">
        <v>6</v>
      </c>
      <c r="HF468" s="2" t="s">
        <v>6</v>
      </c>
      <c r="HG468" s="2"/>
      <c r="HH468" s="2"/>
      <c r="HI468" s="2"/>
      <c r="HJ468" s="2"/>
      <c r="HK468" s="2"/>
      <c r="HL468" s="2"/>
      <c r="HM468" s="2" t="s">
        <v>6</v>
      </c>
      <c r="HN468" s="2" t="s">
        <v>6</v>
      </c>
      <c r="HO468" s="2" t="s">
        <v>6</v>
      </c>
      <c r="HP468" s="2" t="s">
        <v>6</v>
      </c>
      <c r="HQ468" s="2" t="s">
        <v>6</v>
      </c>
      <c r="HR468" s="2"/>
      <c r="HS468" s="2"/>
      <c r="HT468" s="2"/>
      <c r="HU468" s="2"/>
      <c r="HV468" s="2"/>
      <c r="HW468" s="2"/>
      <c r="HX468" s="2"/>
      <c r="HY468" s="2"/>
      <c r="HZ468" s="2"/>
      <c r="IA468" s="2"/>
      <c r="IB468" s="2"/>
      <c r="IC468" s="2"/>
      <c r="ID468" s="2"/>
      <c r="IE468" s="2"/>
      <c r="IF468" s="2">
        <v>-1</v>
      </c>
      <c r="IG468" s="2"/>
      <c r="IH468" s="2"/>
      <c r="II468" s="2"/>
      <c r="IJ468" s="2"/>
      <c r="IK468" s="2">
        <v>0</v>
      </c>
      <c r="IL468" s="2"/>
      <c r="IM468" s="2"/>
      <c r="IN468" s="2"/>
      <c r="IO468" s="2"/>
      <c r="IP468" s="2"/>
      <c r="IQ468" s="2"/>
      <c r="IR468" s="2"/>
      <c r="IS468" s="2"/>
      <c r="IT468" s="2"/>
      <c r="IU468" s="2"/>
    </row>
    <row r="469" spans="1:255" x14ac:dyDescent="0.2">
      <c r="A469">
        <v>17</v>
      </c>
      <c r="B469">
        <v>1</v>
      </c>
      <c r="C469">
        <f>ROW(SmtRes!A734)</f>
        <v>734</v>
      </c>
      <c r="D469">
        <f>ROW(EtalonRes!A800)</f>
        <v>800</v>
      </c>
      <c r="E469" t="s">
        <v>581</v>
      </c>
      <c r="F469" t="s">
        <v>582</v>
      </c>
      <c r="G469" t="s">
        <v>583</v>
      </c>
      <c r="H469" t="s">
        <v>552</v>
      </c>
      <c r="I469">
        <f>'2.Лок.смета.и.Акт'!E78</f>
        <v>1.43</v>
      </c>
      <c r="J469">
        <v>0</v>
      </c>
      <c r="K469">
        <v>1.43</v>
      </c>
      <c r="O469">
        <f t="shared" si="491"/>
        <v>7207</v>
      </c>
      <c r="P469">
        <f t="shared" si="492"/>
        <v>0</v>
      </c>
      <c r="Q469">
        <f t="shared" si="493"/>
        <v>0</v>
      </c>
      <c r="R469">
        <f t="shared" si="494"/>
        <v>0</v>
      </c>
      <c r="S469">
        <f t="shared" si="495"/>
        <v>7207</v>
      </c>
      <c r="T469">
        <f t="shared" si="496"/>
        <v>0</v>
      </c>
      <c r="U469" t="e">
        <f t="shared" si="497"/>
        <v>#REF!</v>
      </c>
      <c r="V469">
        <f t="shared" si="498"/>
        <v>0</v>
      </c>
      <c r="W469">
        <f t="shared" si="499"/>
        <v>0</v>
      </c>
      <c r="X469" t="e">
        <f t="shared" si="500"/>
        <v>#REF!</v>
      </c>
      <c r="Y469" t="e">
        <f t="shared" si="501"/>
        <v>#REF!</v>
      </c>
      <c r="AA469">
        <v>86295184</v>
      </c>
      <c r="AB469">
        <f t="shared" si="502"/>
        <v>198.72</v>
      </c>
      <c r="AC469">
        <f t="shared" si="529"/>
        <v>0</v>
      </c>
      <c r="AD469">
        <f>ROUND(((((ET469*0.5))-((EU469*0.5)))+AE469),2)</f>
        <v>0</v>
      </c>
      <c r="AE469">
        <f>ROUND(((EU469*0.5)),2)</f>
        <v>0</v>
      </c>
      <c r="AF469">
        <f>ROUND(((EV469*0.5)),2)</f>
        <v>198.72</v>
      </c>
      <c r="AG469">
        <f t="shared" si="506"/>
        <v>0</v>
      </c>
      <c r="AH469" t="e">
        <f>((EW469*0.5))</f>
        <v>#REF!</v>
      </c>
      <c r="AI469">
        <f>((EX469*0.5))</f>
        <v>0</v>
      </c>
      <c r="AJ469">
        <f t="shared" si="509"/>
        <v>0</v>
      </c>
      <c r="AK469">
        <f>AL469+AM469+AO469</f>
        <v>397.44</v>
      </c>
      <c r="AL469">
        <v>0</v>
      </c>
      <c r="AM469">
        <v>0</v>
      </c>
      <c r="AN469">
        <v>0</v>
      </c>
      <c r="AO469" s="75">
        <f>'1.Лок.смета.и.Акт'!F877</f>
        <v>397.44</v>
      </c>
      <c r="AP469">
        <v>0</v>
      </c>
      <c r="AQ469" t="e">
        <f>'2.Лок.смета.и.Акт'!#REF!</f>
        <v>#REF!</v>
      </c>
      <c r="AR469">
        <v>0</v>
      </c>
      <c r="AS469">
        <v>0</v>
      </c>
      <c r="AT469">
        <v>74</v>
      </c>
      <c r="AU469">
        <v>43</v>
      </c>
      <c r="AV469">
        <v>1</v>
      </c>
      <c r="AW469">
        <v>1</v>
      </c>
      <c r="AZ469">
        <v>1</v>
      </c>
      <c r="BA469">
        <f>'1.Лок.смета.и.Акт'!J877</f>
        <v>25.36</v>
      </c>
      <c r="BB469">
        <v>7.84</v>
      </c>
      <c r="BC469">
        <v>7.56</v>
      </c>
      <c r="BD469" t="s">
        <v>6</v>
      </c>
      <c r="BE469" t="s">
        <v>6</v>
      </c>
      <c r="BF469" t="s">
        <v>6</v>
      </c>
      <c r="BG469" t="s">
        <v>6</v>
      </c>
      <c r="BH469">
        <v>0</v>
      </c>
      <c r="BI469">
        <v>1</v>
      </c>
      <c r="BJ469" t="s">
        <v>584</v>
      </c>
      <c r="BM469">
        <v>69001</v>
      </c>
      <c r="BN469">
        <v>0</v>
      </c>
      <c r="BO469" t="s">
        <v>582</v>
      </c>
      <c r="BP469">
        <v>1</v>
      </c>
      <c r="BQ469">
        <v>6</v>
      </c>
      <c r="BR469">
        <v>0</v>
      </c>
      <c r="BS469">
        <v>19.8</v>
      </c>
      <c r="BT469">
        <v>1</v>
      </c>
      <c r="BU469">
        <v>1</v>
      </c>
      <c r="BV469">
        <v>1</v>
      </c>
      <c r="BW469">
        <v>1</v>
      </c>
      <c r="BX469">
        <v>1</v>
      </c>
      <c r="BY469" t="s">
        <v>6</v>
      </c>
      <c r="BZ469" t="e">
        <f>'2.Лок.смета.и.Акт'!#REF!</f>
        <v>#REF!</v>
      </c>
      <c r="CA469" t="e">
        <f>'2.Лок.смета.и.Акт'!#REF!</f>
        <v>#REF!</v>
      </c>
      <c r="CB469" t="s">
        <v>6</v>
      </c>
      <c r="CE469">
        <v>0</v>
      </c>
      <c r="CF469">
        <v>0</v>
      </c>
      <c r="CG469">
        <v>0</v>
      </c>
      <c r="CM469">
        <v>0</v>
      </c>
      <c r="CN469" t="s">
        <v>6</v>
      </c>
      <c r="CO469">
        <v>0</v>
      </c>
      <c r="CP469">
        <f t="shared" si="510"/>
        <v>7207</v>
      </c>
      <c r="CQ469">
        <f t="shared" si="511"/>
        <v>0</v>
      </c>
      <c r="CR469">
        <f t="shared" si="512"/>
        <v>0</v>
      </c>
      <c r="CS469">
        <f t="shared" si="513"/>
        <v>0</v>
      </c>
      <c r="CT469">
        <f t="shared" si="514"/>
        <v>5039.5392000000002</v>
      </c>
      <c r="CU469">
        <f t="shared" si="515"/>
        <v>0</v>
      </c>
      <c r="CV469" t="e">
        <f t="shared" si="516"/>
        <v>#REF!</v>
      </c>
      <c r="CW469">
        <f t="shared" si="517"/>
        <v>0</v>
      </c>
      <c r="CX469">
        <f t="shared" si="518"/>
        <v>0</v>
      </c>
      <c r="CY469" t="e">
        <f>(S469+R469)*(BZ469/100)</f>
        <v>#REF!</v>
      </c>
      <c r="CZ469" t="e">
        <f>(S469+R469)*(CA469/100)</f>
        <v>#REF!</v>
      </c>
      <c r="DC469" t="s">
        <v>6</v>
      </c>
      <c r="DD469" t="s">
        <v>6</v>
      </c>
      <c r="DE469" t="s">
        <v>585</v>
      </c>
      <c r="DF469" t="s">
        <v>585</v>
      </c>
      <c r="DG469" t="s">
        <v>585</v>
      </c>
      <c r="DH469" t="s">
        <v>6</v>
      </c>
      <c r="DI469" t="s">
        <v>585</v>
      </c>
      <c r="DJ469" t="s">
        <v>585</v>
      </c>
      <c r="DK469" t="s">
        <v>6</v>
      </c>
      <c r="DL469" t="s">
        <v>6</v>
      </c>
      <c r="DM469" t="s">
        <v>6</v>
      </c>
      <c r="DN469">
        <f>'1.Лок.смета.и.Акт'!E878</f>
        <v>78</v>
      </c>
      <c r="DO469">
        <f>'1.Лок.смета.и.Акт'!E879</f>
        <v>50</v>
      </c>
      <c r="DP469">
        <v>1</v>
      </c>
      <c r="DQ469">
        <v>1</v>
      </c>
      <c r="DU469">
        <v>1013</v>
      </c>
      <c r="DV469" t="s">
        <v>552</v>
      </c>
      <c r="DW469" t="str">
        <f>'2.Лок.смета.и.Акт'!D78</f>
        <v>100 отверстий</v>
      </c>
      <c r="DX469">
        <v>1</v>
      </c>
      <c r="DZ469" t="s">
        <v>6</v>
      </c>
      <c r="EA469" t="s">
        <v>6</v>
      </c>
      <c r="EB469" t="s">
        <v>6</v>
      </c>
      <c r="EC469" t="s">
        <v>6</v>
      </c>
      <c r="EE469">
        <v>54938712</v>
      </c>
      <c r="EF469">
        <v>6</v>
      </c>
      <c r="EG469" t="s">
        <v>586</v>
      </c>
      <c r="EH469">
        <v>0</v>
      </c>
      <c r="EI469" t="s">
        <v>6</v>
      </c>
      <c r="EJ469">
        <v>1</v>
      </c>
      <c r="EK469">
        <v>69001</v>
      </c>
      <c r="EL469" t="s">
        <v>587</v>
      </c>
      <c r="EM469" t="s">
        <v>588</v>
      </c>
      <c r="EO469" t="s">
        <v>6</v>
      </c>
      <c r="EQ469">
        <v>131072</v>
      </c>
      <c r="ER469">
        <f>ES469+ET469+EV469</f>
        <v>397.44</v>
      </c>
      <c r="ES469">
        <v>0</v>
      </c>
      <c r="ET469">
        <v>0</v>
      </c>
      <c r="EU469">
        <v>0</v>
      </c>
      <c r="EV469" s="75">
        <f>'1.Лок.смета.и.Акт'!F877</f>
        <v>397.44</v>
      </c>
      <c r="EW469" t="e">
        <f>'2.Лок.смета.и.Акт'!#REF!</f>
        <v>#REF!</v>
      </c>
      <c r="EX469">
        <v>0</v>
      </c>
      <c r="EY469">
        <v>0</v>
      </c>
      <c r="FQ469">
        <v>0</v>
      </c>
      <c r="FR469">
        <f t="shared" si="519"/>
        <v>0</v>
      </c>
      <c r="FS469">
        <v>0</v>
      </c>
      <c r="FX469">
        <v>78</v>
      </c>
      <c r="FY469">
        <v>50</v>
      </c>
      <c r="GA469" t="s">
        <v>6</v>
      </c>
      <c r="GD469">
        <v>1</v>
      </c>
      <c r="GF469">
        <v>569590415</v>
      </c>
      <c r="GG469">
        <v>2</v>
      </c>
      <c r="GH469">
        <v>1</v>
      </c>
      <c r="GI469">
        <v>2</v>
      </c>
      <c r="GJ469">
        <v>0</v>
      </c>
      <c r="GK469">
        <v>0</v>
      </c>
      <c r="GL469">
        <f t="shared" si="520"/>
        <v>0</v>
      </c>
      <c r="GM469" t="e">
        <f t="shared" si="521"/>
        <v>#REF!</v>
      </c>
      <c r="GN469" t="e">
        <f t="shared" si="522"/>
        <v>#REF!</v>
      </c>
      <c r="GO469">
        <f t="shared" si="523"/>
        <v>0</v>
      </c>
      <c r="GP469">
        <f t="shared" si="524"/>
        <v>0</v>
      </c>
      <c r="GR469">
        <v>0</v>
      </c>
      <c r="GS469">
        <v>3</v>
      </c>
      <c r="GT469">
        <v>0</v>
      </c>
      <c r="GU469" t="s">
        <v>6</v>
      </c>
      <c r="GV469">
        <f t="shared" si="532"/>
        <v>0</v>
      </c>
      <c r="GW469">
        <v>1015.2</v>
      </c>
      <c r="GX469">
        <f t="shared" si="526"/>
        <v>0</v>
      </c>
      <c r="HA469">
        <v>0</v>
      </c>
      <c r="HB469">
        <v>0</v>
      </c>
      <c r="HC469">
        <f t="shared" si="527"/>
        <v>0</v>
      </c>
      <c r="HE469" t="s">
        <v>6</v>
      </c>
      <c r="HF469" t="s">
        <v>6</v>
      </c>
      <c r="HM469" t="s">
        <v>6</v>
      </c>
      <c r="HN469" t="s">
        <v>6</v>
      </c>
      <c r="HO469" t="s">
        <v>6</v>
      </c>
      <c r="HP469" t="s">
        <v>6</v>
      </c>
      <c r="HQ469" t="s">
        <v>6</v>
      </c>
      <c r="IF469">
        <v>-1</v>
      </c>
      <c r="IK469">
        <v>0</v>
      </c>
    </row>
    <row r="470" spans="1:255" x14ac:dyDescent="0.2">
      <c r="A470" s="2">
        <v>17</v>
      </c>
      <c r="B470" s="2">
        <v>1</v>
      </c>
      <c r="C470" s="2">
        <f>ROW(SmtRes!A735)</f>
        <v>735</v>
      </c>
      <c r="D470" s="2">
        <f>ROW(EtalonRes!A801)</f>
        <v>801</v>
      </c>
      <c r="E470" s="2" t="s">
        <v>589</v>
      </c>
      <c r="F470" s="2" t="s">
        <v>590</v>
      </c>
      <c r="G470" s="2" t="s">
        <v>591</v>
      </c>
      <c r="H470" s="2" t="s">
        <v>552</v>
      </c>
      <c r="I470" s="2">
        <f>'2.Лок.смета.и.Акт'!E79</f>
        <v>1.43</v>
      </c>
      <c r="J470" s="2">
        <v>0</v>
      </c>
      <c r="K470" s="2">
        <v>1.43</v>
      </c>
      <c r="L470" s="2"/>
      <c r="M470" s="2"/>
      <c r="N470" s="2"/>
      <c r="O470" s="2">
        <f t="shared" si="491"/>
        <v>114</v>
      </c>
      <c r="P470" s="2">
        <f t="shared" si="492"/>
        <v>0</v>
      </c>
      <c r="Q470" s="2">
        <f t="shared" si="493"/>
        <v>0</v>
      </c>
      <c r="R470" s="2">
        <f t="shared" si="494"/>
        <v>0</v>
      </c>
      <c r="S470" s="2">
        <f t="shared" si="495"/>
        <v>114</v>
      </c>
      <c r="T470" s="2">
        <f t="shared" si="496"/>
        <v>0</v>
      </c>
      <c r="U470" s="2">
        <f t="shared" si="497"/>
        <v>14.5145</v>
      </c>
      <c r="V470" s="2">
        <f t="shared" si="498"/>
        <v>0</v>
      </c>
      <c r="W470" s="2">
        <f t="shared" si="499"/>
        <v>0</v>
      </c>
      <c r="X470" s="2">
        <f t="shared" si="500"/>
        <v>89</v>
      </c>
      <c r="Y470" s="2">
        <f t="shared" si="501"/>
        <v>57</v>
      </c>
      <c r="Z470" s="2"/>
      <c r="AA470" s="2">
        <v>86295183</v>
      </c>
      <c r="AB470" s="2">
        <f t="shared" si="502"/>
        <v>79.88</v>
      </c>
      <c r="AC470" s="2">
        <f t="shared" si="529"/>
        <v>0</v>
      </c>
      <c r="AD470" s="2">
        <f>ROUND((((ET470)-(EU470))+AE470),2)</f>
        <v>0</v>
      </c>
      <c r="AE470" s="2">
        <f>ROUND((EU470),2)</f>
        <v>0</v>
      </c>
      <c r="AF470" s="2">
        <f>ROUND((EV470),2)</f>
        <v>79.88</v>
      </c>
      <c r="AG470" s="2">
        <f t="shared" si="506"/>
        <v>0</v>
      </c>
      <c r="AH470" s="2">
        <f>(EW470)</f>
        <v>10.15</v>
      </c>
      <c r="AI470" s="2">
        <f>(EX470)</f>
        <v>0</v>
      </c>
      <c r="AJ470" s="2">
        <f t="shared" si="509"/>
        <v>0</v>
      </c>
      <c r="AK470" s="2">
        <v>79.88</v>
      </c>
      <c r="AL470" s="2">
        <v>0</v>
      </c>
      <c r="AM470" s="2">
        <v>0</v>
      </c>
      <c r="AN470" s="2">
        <v>0</v>
      </c>
      <c r="AO470" s="2">
        <v>79.88</v>
      </c>
      <c r="AP470" s="2">
        <v>0</v>
      </c>
      <c r="AQ470" s="2">
        <v>10.15</v>
      </c>
      <c r="AR470" s="2">
        <v>0</v>
      </c>
      <c r="AS470" s="2">
        <v>0</v>
      </c>
      <c r="AT470" s="2">
        <v>78</v>
      </c>
      <c r="AU470" s="2">
        <v>50</v>
      </c>
      <c r="AV470" s="2">
        <v>1</v>
      </c>
      <c r="AW470" s="2">
        <v>1</v>
      </c>
      <c r="AX470" s="2"/>
      <c r="AY470" s="2"/>
      <c r="AZ470" s="2">
        <v>1</v>
      </c>
      <c r="BA470" s="2">
        <v>1</v>
      </c>
      <c r="BB470" s="2">
        <v>1</v>
      </c>
      <c r="BC470" s="2">
        <v>1</v>
      </c>
      <c r="BD470" s="2" t="s">
        <v>6</v>
      </c>
      <c r="BE470" s="2" t="s">
        <v>6</v>
      </c>
      <c r="BF470" s="2" t="s">
        <v>6</v>
      </c>
      <c r="BG470" s="2" t="s">
        <v>6</v>
      </c>
      <c r="BH470" s="2">
        <v>0</v>
      </c>
      <c r="BI470" s="2">
        <v>1</v>
      </c>
      <c r="BJ470" s="2" t="s">
        <v>592</v>
      </c>
      <c r="BK470" s="2"/>
      <c r="BL470" s="2"/>
      <c r="BM470" s="2">
        <v>69001</v>
      </c>
      <c r="BN470" s="2">
        <v>0</v>
      </c>
      <c r="BO470" s="2" t="s">
        <v>6</v>
      </c>
      <c r="BP470" s="2">
        <v>0</v>
      </c>
      <c r="BQ470" s="2">
        <v>6</v>
      </c>
      <c r="BR470" s="2">
        <v>0</v>
      </c>
      <c r="BS470" s="2">
        <v>1</v>
      </c>
      <c r="BT470" s="2">
        <v>1</v>
      </c>
      <c r="BU470" s="2">
        <v>1</v>
      </c>
      <c r="BV470" s="2">
        <v>1</v>
      </c>
      <c r="BW470" s="2">
        <v>1</v>
      </c>
      <c r="BX470" s="2">
        <v>1</v>
      </c>
      <c r="BY470" s="2" t="s">
        <v>6</v>
      </c>
      <c r="BZ470" s="2">
        <v>78</v>
      </c>
      <c r="CA470" s="2">
        <v>50</v>
      </c>
      <c r="CB470" s="2" t="s">
        <v>6</v>
      </c>
      <c r="CC470" s="2"/>
      <c r="CD470" s="2"/>
      <c r="CE470" s="2">
        <v>0</v>
      </c>
      <c r="CF470" s="2">
        <v>0</v>
      </c>
      <c r="CG470" s="2">
        <v>0</v>
      </c>
      <c r="CH470" s="2"/>
      <c r="CI470" s="2"/>
      <c r="CJ470" s="2"/>
      <c r="CK470" s="2"/>
      <c r="CL470" s="2"/>
      <c r="CM470" s="2">
        <v>0</v>
      </c>
      <c r="CN470" s="2" t="s">
        <v>6</v>
      </c>
      <c r="CO470" s="2">
        <v>0</v>
      </c>
      <c r="CP470" s="2">
        <f t="shared" si="510"/>
        <v>114</v>
      </c>
      <c r="CQ470" s="2">
        <f t="shared" si="511"/>
        <v>0</v>
      </c>
      <c r="CR470" s="2">
        <f t="shared" si="512"/>
        <v>0</v>
      </c>
      <c r="CS470" s="2">
        <f t="shared" si="513"/>
        <v>0</v>
      </c>
      <c r="CT470" s="2">
        <f t="shared" si="514"/>
        <v>79.88</v>
      </c>
      <c r="CU470" s="2">
        <f t="shared" si="515"/>
        <v>0</v>
      </c>
      <c r="CV470" s="2">
        <f t="shared" si="516"/>
        <v>10.15</v>
      </c>
      <c r="CW470" s="2">
        <f t="shared" si="517"/>
        <v>0</v>
      </c>
      <c r="CX470" s="2">
        <f t="shared" si="518"/>
        <v>0</v>
      </c>
      <c r="CY470" s="2">
        <f>(((S470+(R470*IF(0,0,1)))*AT470)/100)</f>
        <v>88.92</v>
      </c>
      <c r="CZ470" s="2">
        <f>(((S470+(R470*IF(0,0,1)))*AU470)/100)</f>
        <v>57</v>
      </c>
      <c r="DA470" s="2"/>
      <c r="DB470" s="2"/>
      <c r="DC470" s="2" t="s">
        <v>6</v>
      </c>
      <c r="DD470" s="2" t="s">
        <v>6</v>
      </c>
      <c r="DE470" s="2" t="s">
        <v>6</v>
      </c>
      <c r="DF470" s="2" t="s">
        <v>6</v>
      </c>
      <c r="DG470" s="2" t="s">
        <v>6</v>
      </c>
      <c r="DH470" s="2" t="s">
        <v>6</v>
      </c>
      <c r="DI470" s="2" t="s">
        <v>6</v>
      </c>
      <c r="DJ470" s="2" t="s">
        <v>6</v>
      </c>
      <c r="DK470" s="2" t="s">
        <v>6</v>
      </c>
      <c r="DL470" s="2" t="s">
        <v>6</v>
      </c>
      <c r="DM470" s="2" t="s">
        <v>6</v>
      </c>
      <c r="DN470" s="2">
        <v>0</v>
      </c>
      <c r="DO470" s="2">
        <v>0</v>
      </c>
      <c r="DP470" s="2">
        <v>1</v>
      </c>
      <c r="DQ470" s="2">
        <v>1</v>
      </c>
      <c r="DR470" s="2"/>
      <c r="DS470" s="2"/>
      <c r="DT470" s="2"/>
      <c r="DU470" s="2">
        <v>1013</v>
      </c>
      <c r="DV470" s="2" t="s">
        <v>552</v>
      </c>
      <c r="DW470" s="2" t="s">
        <v>552</v>
      </c>
      <c r="DX470" s="2">
        <v>1</v>
      </c>
      <c r="DY470" s="2"/>
      <c r="DZ470" s="2" t="s">
        <v>6</v>
      </c>
      <c r="EA470" s="2" t="s">
        <v>6</v>
      </c>
      <c r="EB470" s="2" t="s">
        <v>6</v>
      </c>
      <c r="EC470" s="2" t="s">
        <v>6</v>
      </c>
      <c r="ED470" s="2"/>
      <c r="EE470" s="2">
        <v>54938712</v>
      </c>
      <c r="EF470" s="2">
        <v>6</v>
      </c>
      <c r="EG470" s="2" t="s">
        <v>586</v>
      </c>
      <c r="EH470" s="2">
        <v>0</v>
      </c>
      <c r="EI470" s="2" t="s">
        <v>6</v>
      </c>
      <c r="EJ470" s="2">
        <v>1</v>
      </c>
      <c r="EK470" s="2">
        <v>69001</v>
      </c>
      <c r="EL470" s="2" t="s">
        <v>587</v>
      </c>
      <c r="EM470" s="2" t="s">
        <v>588</v>
      </c>
      <c r="EN470" s="2"/>
      <c r="EO470" s="2" t="s">
        <v>6</v>
      </c>
      <c r="EP470" s="2"/>
      <c r="EQ470" s="2">
        <v>131072</v>
      </c>
      <c r="ER470" s="2">
        <v>79.88</v>
      </c>
      <c r="ES470" s="2">
        <v>0</v>
      </c>
      <c r="ET470" s="2">
        <v>0</v>
      </c>
      <c r="EU470" s="2">
        <v>0</v>
      </c>
      <c r="EV470" s="2">
        <v>79.88</v>
      </c>
      <c r="EW470" s="2">
        <v>10.15</v>
      </c>
      <c r="EX470" s="2">
        <v>0</v>
      </c>
      <c r="EY470" s="2">
        <v>0</v>
      </c>
      <c r="EZ470" s="2"/>
      <c r="FA470" s="2"/>
      <c r="FB470" s="2"/>
      <c r="FC470" s="2"/>
      <c r="FD470" s="2"/>
      <c r="FE470" s="2"/>
      <c r="FF470" s="2"/>
      <c r="FG470" s="2"/>
      <c r="FH470" s="2"/>
      <c r="FI470" s="2"/>
      <c r="FJ470" s="2"/>
      <c r="FK470" s="2"/>
      <c r="FL470" s="2"/>
      <c r="FM470" s="2"/>
      <c r="FN470" s="2"/>
      <c r="FO470" s="2"/>
      <c r="FP470" s="2"/>
      <c r="FQ470" s="2">
        <v>0</v>
      </c>
      <c r="FR470" s="2">
        <f t="shared" si="519"/>
        <v>0</v>
      </c>
      <c r="FS470" s="2">
        <v>0</v>
      </c>
      <c r="FT470" s="2"/>
      <c r="FU470" s="2"/>
      <c r="FV470" s="2"/>
      <c r="FW470" s="2"/>
      <c r="FX470" s="2">
        <v>78</v>
      </c>
      <c r="FY470" s="2">
        <v>50</v>
      </c>
      <c r="FZ470" s="2"/>
      <c r="GA470" s="2" t="s">
        <v>6</v>
      </c>
      <c r="GB470" s="2"/>
      <c r="GC470" s="2"/>
      <c r="GD470" s="2">
        <v>1</v>
      </c>
      <c r="GE470" s="2"/>
      <c r="GF470" s="2">
        <v>-1886485628</v>
      </c>
      <c r="GG470" s="2">
        <v>2</v>
      </c>
      <c r="GH470" s="2">
        <v>1</v>
      </c>
      <c r="GI470" s="2">
        <v>-2</v>
      </c>
      <c r="GJ470" s="2">
        <v>0</v>
      </c>
      <c r="GK470" s="2">
        <v>0</v>
      </c>
      <c r="GL470" s="2">
        <f t="shared" si="520"/>
        <v>0</v>
      </c>
      <c r="GM470" s="2">
        <f t="shared" si="521"/>
        <v>260</v>
      </c>
      <c r="GN470" s="2">
        <f t="shared" si="522"/>
        <v>260</v>
      </c>
      <c r="GO470" s="2">
        <f t="shared" si="523"/>
        <v>0</v>
      </c>
      <c r="GP470" s="2">
        <f t="shared" si="524"/>
        <v>0</v>
      </c>
      <c r="GQ470" s="2"/>
      <c r="GR470" s="2">
        <v>0</v>
      </c>
      <c r="GS470" s="2">
        <v>3</v>
      </c>
      <c r="GT470" s="2">
        <v>0</v>
      </c>
      <c r="GU470" s="2" t="s">
        <v>6</v>
      </c>
      <c r="GV470" s="2">
        <f t="shared" si="532"/>
        <v>0</v>
      </c>
      <c r="GW470" s="2">
        <v>1</v>
      </c>
      <c r="GX470" s="2">
        <f t="shared" si="526"/>
        <v>0</v>
      </c>
      <c r="GY470" s="2"/>
      <c r="GZ470" s="2"/>
      <c r="HA470" s="2">
        <v>0</v>
      </c>
      <c r="HB470" s="2">
        <v>0</v>
      </c>
      <c r="HC470" s="2">
        <f t="shared" si="527"/>
        <v>0</v>
      </c>
      <c r="HD470" s="2"/>
      <c r="HE470" s="2" t="s">
        <v>6</v>
      </c>
      <c r="HF470" s="2" t="s">
        <v>6</v>
      </c>
      <c r="HG470" s="2"/>
      <c r="HH470" s="2"/>
      <c r="HI470" s="2"/>
      <c r="HJ470" s="2"/>
      <c r="HK470" s="2"/>
      <c r="HL470" s="2"/>
      <c r="HM470" s="2" t="s">
        <v>6</v>
      </c>
      <c r="HN470" s="2" t="s">
        <v>6</v>
      </c>
      <c r="HO470" s="2" t="s">
        <v>6</v>
      </c>
      <c r="HP470" s="2" t="s">
        <v>6</v>
      </c>
      <c r="HQ470" s="2" t="s">
        <v>6</v>
      </c>
      <c r="HR470" s="2"/>
      <c r="HS470" s="2"/>
      <c r="HT470" s="2"/>
      <c r="HU470" s="2"/>
      <c r="HV470" s="2"/>
      <c r="HW470" s="2"/>
      <c r="HX470" s="2"/>
      <c r="HY470" s="2"/>
      <c r="HZ470" s="2"/>
      <c r="IA470" s="2"/>
      <c r="IB470" s="2"/>
      <c r="IC470" s="2"/>
      <c r="ID470" s="2"/>
      <c r="IE470" s="2"/>
      <c r="IF470" s="2">
        <v>-1</v>
      </c>
      <c r="IG470" s="2"/>
      <c r="IH470" s="2"/>
      <c r="II470" s="2"/>
      <c r="IJ470" s="2"/>
      <c r="IK470" s="2">
        <v>0</v>
      </c>
      <c r="IL470" s="2"/>
      <c r="IM470" s="2"/>
      <c r="IN470" s="2"/>
      <c r="IO470" s="2"/>
      <c r="IP470" s="2"/>
      <c r="IQ470" s="2"/>
      <c r="IR470" s="2"/>
      <c r="IS470" s="2"/>
      <c r="IT470" s="2"/>
      <c r="IU470" s="2"/>
    </row>
    <row r="471" spans="1:255" x14ac:dyDescent="0.2">
      <c r="A471">
        <v>17</v>
      </c>
      <c r="B471">
        <v>1</v>
      </c>
      <c r="C471">
        <f>ROW(SmtRes!A736)</f>
        <v>736</v>
      </c>
      <c r="D471">
        <f>ROW(EtalonRes!A802)</f>
        <v>802</v>
      </c>
      <c r="E471" t="s">
        <v>589</v>
      </c>
      <c r="F471" t="s">
        <v>590</v>
      </c>
      <c r="G471" t="s">
        <v>591</v>
      </c>
      <c r="H471" t="s">
        <v>552</v>
      </c>
      <c r="I471">
        <f>'2.Лок.смета.и.Акт'!E79</f>
        <v>1.43</v>
      </c>
      <c r="J471">
        <v>0</v>
      </c>
      <c r="K471">
        <v>1.43</v>
      </c>
      <c r="O471">
        <f t="shared" si="491"/>
        <v>2897</v>
      </c>
      <c r="P471">
        <f t="shared" si="492"/>
        <v>0</v>
      </c>
      <c r="Q471">
        <f t="shared" si="493"/>
        <v>0</v>
      </c>
      <c r="R471">
        <f t="shared" si="494"/>
        <v>0</v>
      </c>
      <c r="S471">
        <f t="shared" si="495"/>
        <v>2897</v>
      </c>
      <c r="T471">
        <f t="shared" si="496"/>
        <v>0</v>
      </c>
      <c r="U471" t="e">
        <f t="shared" si="497"/>
        <v>#REF!</v>
      </c>
      <c r="V471">
        <f t="shared" si="498"/>
        <v>0</v>
      </c>
      <c r="W471">
        <f t="shared" si="499"/>
        <v>0</v>
      </c>
      <c r="X471" t="e">
        <f t="shared" si="500"/>
        <v>#REF!</v>
      </c>
      <c r="Y471" t="e">
        <f t="shared" si="501"/>
        <v>#REF!</v>
      </c>
      <c r="AA471">
        <v>86295184</v>
      </c>
      <c r="AB471">
        <f t="shared" si="502"/>
        <v>79.88</v>
      </c>
      <c r="AC471">
        <f t="shared" si="529"/>
        <v>0</v>
      </c>
      <c r="AD471">
        <f>ROUND((((ET471)-(EU471))+AE471),2)</f>
        <v>0</v>
      </c>
      <c r="AE471">
        <f>ROUND((EU471),2)</f>
        <v>0</v>
      </c>
      <c r="AF471">
        <f>ROUND((EV471),2)</f>
        <v>79.88</v>
      </c>
      <c r="AG471">
        <f t="shared" si="506"/>
        <v>0</v>
      </c>
      <c r="AH471" t="e">
        <f>(EW471)</f>
        <v>#REF!</v>
      </c>
      <c r="AI471">
        <f>(EX471)</f>
        <v>0</v>
      </c>
      <c r="AJ471">
        <f t="shared" si="509"/>
        <v>0</v>
      </c>
      <c r="AK471">
        <f>AL471+AM471+AO471</f>
        <v>79.88</v>
      </c>
      <c r="AL471">
        <v>0</v>
      </c>
      <c r="AM471">
        <v>0</v>
      </c>
      <c r="AN471">
        <v>0</v>
      </c>
      <c r="AO471" s="75">
        <f>'1.Лок.смета.и.Акт'!F884</f>
        <v>79.88</v>
      </c>
      <c r="AP471">
        <v>0</v>
      </c>
      <c r="AQ471" t="e">
        <f>'2.Лок.смета.и.Акт'!#REF!</f>
        <v>#REF!</v>
      </c>
      <c r="AR471">
        <v>0</v>
      </c>
      <c r="AS471">
        <v>0</v>
      </c>
      <c r="AT471">
        <v>74</v>
      </c>
      <c r="AU471">
        <v>43</v>
      </c>
      <c r="AV471">
        <v>1</v>
      </c>
      <c r="AW471">
        <v>1</v>
      </c>
      <c r="AZ471">
        <v>1</v>
      </c>
      <c r="BA471">
        <f>'1.Лок.смета.и.Акт'!J884</f>
        <v>25.36</v>
      </c>
      <c r="BB471">
        <v>7.84</v>
      </c>
      <c r="BC471">
        <v>7.56</v>
      </c>
      <c r="BD471" t="s">
        <v>6</v>
      </c>
      <c r="BE471" t="s">
        <v>6</v>
      </c>
      <c r="BF471" t="s">
        <v>6</v>
      </c>
      <c r="BG471" t="s">
        <v>6</v>
      </c>
      <c r="BH471">
        <v>0</v>
      </c>
      <c r="BI471">
        <v>1</v>
      </c>
      <c r="BJ471" t="s">
        <v>592</v>
      </c>
      <c r="BM471">
        <v>69001</v>
      </c>
      <c r="BN471">
        <v>0</v>
      </c>
      <c r="BO471" t="s">
        <v>590</v>
      </c>
      <c r="BP471">
        <v>1</v>
      </c>
      <c r="BQ471">
        <v>6</v>
      </c>
      <c r="BR471">
        <v>0</v>
      </c>
      <c r="BS471">
        <v>19.8</v>
      </c>
      <c r="BT471">
        <v>1</v>
      </c>
      <c r="BU471">
        <v>1</v>
      </c>
      <c r="BV471">
        <v>1</v>
      </c>
      <c r="BW471">
        <v>1</v>
      </c>
      <c r="BX471">
        <v>1</v>
      </c>
      <c r="BY471" t="s">
        <v>6</v>
      </c>
      <c r="BZ471" t="e">
        <f>'2.Лок.смета.и.Акт'!#REF!</f>
        <v>#REF!</v>
      </c>
      <c r="CA471" t="e">
        <f>'2.Лок.смета.и.Акт'!#REF!</f>
        <v>#REF!</v>
      </c>
      <c r="CB471" t="s">
        <v>6</v>
      </c>
      <c r="CE471">
        <v>0</v>
      </c>
      <c r="CF471">
        <v>0</v>
      </c>
      <c r="CG471">
        <v>0</v>
      </c>
      <c r="CM471">
        <v>0</v>
      </c>
      <c r="CN471" t="s">
        <v>6</v>
      </c>
      <c r="CO471">
        <v>0</v>
      </c>
      <c r="CP471">
        <f t="shared" si="510"/>
        <v>2897</v>
      </c>
      <c r="CQ471">
        <f t="shared" si="511"/>
        <v>0</v>
      </c>
      <c r="CR471">
        <f t="shared" si="512"/>
        <v>0</v>
      </c>
      <c r="CS471">
        <f t="shared" si="513"/>
        <v>0</v>
      </c>
      <c r="CT471">
        <f t="shared" si="514"/>
        <v>2025.7567999999999</v>
      </c>
      <c r="CU471">
        <f t="shared" si="515"/>
        <v>0</v>
      </c>
      <c r="CV471" t="e">
        <f t="shared" si="516"/>
        <v>#REF!</v>
      </c>
      <c r="CW471">
        <f t="shared" si="517"/>
        <v>0</v>
      </c>
      <c r="CX471">
        <f t="shared" si="518"/>
        <v>0</v>
      </c>
      <c r="CY471" t="e">
        <f>(S471+R471)*(BZ471/100)</f>
        <v>#REF!</v>
      </c>
      <c r="CZ471" t="e">
        <f>(S471+R471)*(CA471/100)</f>
        <v>#REF!</v>
      </c>
      <c r="DC471" t="s">
        <v>6</v>
      </c>
      <c r="DD471" t="s">
        <v>6</v>
      </c>
      <c r="DE471" t="s">
        <v>6</v>
      </c>
      <c r="DF471" t="s">
        <v>6</v>
      </c>
      <c r="DG471" t="s">
        <v>6</v>
      </c>
      <c r="DH471" t="s">
        <v>6</v>
      </c>
      <c r="DI471" t="s">
        <v>6</v>
      </c>
      <c r="DJ471" t="s">
        <v>6</v>
      </c>
      <c r="DK471" t="s">
        <v>6</v>
      </c>
      <c r="DL471" t="s">
        <v>6</v>
      </c>
      <c r="DM471" t="s">
        <v>6</v>
      </c>
      <c r="DN471">
        <f>'1.Лок.смета.и.Акт'!E885</f>
        <v>78</v>
      </c>
      <c r="DO471">
        <f>'1.Лок.смета.и.Акт'!E886</f>
        <v>50</v>
      </c>
      <c r="DP471">
        <v>1</v>
      </c>
      <c r="DQ471">
        <v>1</v>
      </c>
      <c r="DU471">
        <v>1013</v>
      </c>
      <c r="DV471" t="s">
        <v>552</v>
      </c>
      <c r="DW471" t="str">
        <f>'2.Лок.смета.и.Акт'!D79</f>
        <v>100 отверстий</v>
      </c>
      <c r="DX471">
        <v>1</v>
      </c>
      <c r="DZ471" t="s">
        <v>6</v>
      </c>
      <c r="EA471" t="s">
        <v>6</v>
      </c>
      <c r="EB471" t="s">
        <v>6</v>
      </c>
      <c r="EC471" t="s">
        <v>6</v>
      </c>
      <c r="EE471">
        <v>54938712</v>
      </c>
      <c r="EF471">
        <v>6</v>
      </c>
      <c r="EG471" t="s">
        <v>586</v>
      </c>
      <c r="EH471">
        <v>0</v>
      </c>
      <c r="EI471" t="s">
        <v>6</v>
      </c>
      <c r="EJ471">
        <v>1</v>
      </c>
      <c r="EK471">
        <v>69001</v>
      </c>
      <c r="EL471" t="s">
        <v>587</v>
      </c>
      <c r="EM471" t="s">
        <v>588</v>
      </c>
      <c r="EO471" t="s">
        <v>6</v>
      </c>
      <c r="EQ471">
        <v>131072</v>
      </c>
      <c r="ER471">
        <f>ES471+ET471+EV471</f>
        <v>79.88</v>
      </c>
      <c r="ES471">
        <v>0</v>
      </c>
      <c r="ET471">
        <v>0</v>
      </c>
      <c r="EU471">
        <v>0</v>
      </c>
      <c r="EV471" s="75">
        <f>'1.Лок.смета.и.Акт'!F884</f>
        <v>79.88</v>
      </c>
      <c r="EW471" t="e">
        <f>'2.Лок.смета.и.Акт'!#REF!</f>
        <v>#REF!</v>
      </c>
      <c r="EX471">
        <v>0</v>
      </c>
      <c r="EY471">
        <v>0</v>
      </c>
      <c r="FQ471">
        <v>0</v>
      </c>
      <c r="FR471">
        <f t="shared" si="519"/>
        <v>0</v>
      </c>
      <c r="FS471">
        <v>0</v>
      </c>
      <c r="FX471">
        <v>78</v>
      </c>
      <c r="FY471">
        <v>50</v>
      </c>
      <c r="GA471" t="s">
        <v>6</v>
      </c>
      <c r="GD471">
        <v>1</v>
      </c>
      <c r="GF471">
        <v>-1886485628</v>
      </c>
      <c r="GG471">
        <v>2</v>
      </c>
      <c r="GH471">
        <v>1</v>
      </c>
      <c r="GI471">
        <v>2</v>
      </c>
      <c r="GJ471">
        <v>0</v>
      </c>
      <c r="GK471">
        <v>0</v>
      </c>
      <c r="GL471">
        <f t="shared" si="520"/>
        <v>0</v>
      </c>
      <c r="GM471" t="e">
        <f t="shared" si="521"/>
        <v>#REF!</v>
      </c>
      <c r="GN471" t="e">
        <f t="shared" si="522"/>
        <v>#REF!</v>
      </c>
      <c r="GO471">
        <f t="shared" si="523"/>
        <v>0</v>
      </c>
      <c r="GP471">
        <f t="shared" si="524"/>
        <v>0</v>
      </c>
      <c r="GR471">
        <v>0</v>
      </c>
      <c r="GS471">
        <v>3</v>
      </c>
      <c r="GT471">
        <v>0</v>
      </c>
      <c r="GU471" t="s">
        <v>6</v>
      </c>
      <c r="GV471">
        <f t="shared" si="532"/>
        <v>0</v>
      </c>
      <c r="GW471">
        <v>1015.2</v>
      </c>
      <c r="GX471">
        <f t="shared" si="526"/>
        <v>0</v>
      </c>
      <c r="HA471">
        <v>0</v>
      </c>
      <c r="HB471">
        <v>0</v>
      </c>
      <c r="HC471">
        <f t="shared" si="527"/>
        <v>0</v>
      </c>
      <c r="HE471" t="s">
        <v>6</v>
      </c>
      <c r="HF471" t="s">
        <v>6</v>
      </c>
      <c r="HM471" t="s">
        <v>6</v>
      </c>
      <c r="HN471" t="s">
        <v>6</v>
      </c>
      <c r="HO471" t="s">
        <v>6</v>
      </c>
      <c r="HP471" t="s">
        <v>6</v>
      </c>
      <c r="HQ471" t="s">
        <v>6</v>
      </c>
      <c r="IF471">
        <v>-1</v>
      </c>
      <c r="IK471">
        <v>0</v>
      </c>
    </row>
    <row r="472" spans="1:255" x14ac:dyDescent="0.2">
      <c r="A472" s="2">
        <v>19</v>
      </c>
      <c r="B472" s="2">
        <v>1</v>
      </c>
      <c r="C472" s="2"/>
      <c r="D472" s="2"/>
      <c r="E472" s="2"/>
      <c r="F472" s="2" t="s">
        <v>6</v>
      </c>
      <c r="G472" s="2" t="s">
        <v>593</v>
      </c>
      <c r="H472" s="2" t="s">
        <v>6</v>
      </c>
      <c r="I472" s="2"/>
      <c r="J472" s="2"/>
      <c r="K472" s="2"/>
      <c r="L472" s="2"/>
      <c r="M472" s="2"/>
      <c r="N472" s="2"/>
      <c r="O472" s="2"/>
      <c r="P472" s="2"/>
      <c r="Q472" s="2"/>
      <c r="R472" s="2"/>
      <c r="S472" s="2"/>
      <c r="T472" s="2"/>
      <c r="U472" s="2"/>
      <c r="V472" s="2"/>
      <c r="W472" s="2"/>
      <c r="X472" s="2"/>
      <c r="Y472" s="2"/>
      <c r="Z472" s="2"/>
      <c r="AA472" s="2">
        <v>1</v>
      </c>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v>-1</v>
      </c>
      <c r="IG472" s="2"/>
      <c r="IH472" s="2"/>
      <c r="II472" s="2"/>
      <c r="IJ472" s="2"/>
      <c r="IK472" s="2">
        <v>0</v>
      </c>
      <c r="IL472" s="2"/>
      <c r="IM472" s="2"/>
      <c r="IN472" s="2"/>
      <c r="IO472" s="2"/>
      <c r="IP472" s="2"/>
      <c r="IQ472" s="2"/>
      <c r="IR472" s="2"/>
      <c r="IS472" s="2"/>
      <c r="IT472" s="2"/>
      <c r="IU472" s="2"/>
    </row>
    <row r="473" spans="1:255" x14ac:dyDescent="0.2">
      <c r="A473" s="2">
        <v>17</v>
      </c>
      <c r="B473" s="2">
        <v>1</v>
      </c>
      <c r="C473" s="2">
        <f>ROW(SmtRes!A743)</f>
        <v>743</v>
      </c>
      <c r="D473" s="2">
        <f>ROW(EtalonRes!A809)</f>
        <v>809</v>
      </c>
      <c r="E473" s="2" t="s">
        <v>594</v>
      </c>
      <c r="F473" s="2" t="s">
        <v>595</v>
      </c>
      <c r="G473" s="2" t="s">
        <v>596</v>
      </c>
      <c r="H473" s="2" t="s">
        <v>597</v>
      </c>
      <c r="I473" s="2">
        <f>'2.Лок.смета.и.Акт'!E80</f>
        <v>1.8</v>
      </c>
      <c r="J473" s="2">
        <v>0</v>
      </c>
      <c r="K473" s="2">
        <v>1.8</v>
      </c>
      <c r="L473" s="2"/>
      <c r="M473" s="2"/>
      <c r="N473" s="2"/>
      <c r="O473" s="2">
        <f t="shared" ref="O473:O504" si="533">ROUND(CP473,0)</f>
        <v>142</v>
      </c>
      <c r="P473" s="2">
        <f t="shared" ref="P473:P504" si="534">ROUND(CQ473*I473,0)</f>
        <v>0</v>
      </c>
      <c r="Q473" s="2">
        <f t="shared" ref="Q473:Q504" si="535">ROUND(CR473*I473,0)</f>
        <v>73</v>
      </c>
      <c r="R473" s="2">
        <f t="shared" ref="R473:R504" si="536">ROUND(CS473*I473,0)</f>
        <v>11</v>
      </c>
      <c r="S473" s="2">
        <f t="shared" ref="S473:S504" si="537">ROUND(CT473*I473,0)</f>
        <v>69</v>
      </c>
      <c r="T473" s="2">
        <f t="shared" ref="T473:T504" si="538">ROUND(CU473*I473,0)</f>
        <v>0</v>
      </c>
      <c r="U473" s="2">
        <f t="shared" ref="U473:U504" si="539">CV473*I473</f>
        <v>7.9739999999999993</v>
      </c>
      <c r="V473" s="2">
        <f t="shared" ref="V473:V504" si="540">CW473*I473</f>
        <v>0.79200000000000004</v>
      </c>
      <c r="W473" s="2">
        <f t="shared" ref="W473:W504" si="541">ROUND(CX473*I473,0)</f>
        <v>0</v>
      </c>
      <c r="X473" s="2">
        <f t="shared" ref="X473:X504" si="542">ROUND(CY473,0)</f>
        <v>98</v>
      </c>
      <c r="Y473" s="2">
        <f t="shared" ref="Y473:Y504" si="543">ROUND(CZ473,0)</f>
        <v>64</v>
      </c>
      <c r="Z473" s="2"/>
      <c r="AA473" s="2">
        <v>86295183</v>
      </c>
      <c r="AB473" s="2">
        <f t="shared" ref="AB473:AB504" si="544">ROUND((AC473+AD473+AF473),2)</f>
        <v>78.930000000000007</v>
      </c>
      <c r="AC473" s="2">
        <f>ROUND((ES473+(SUM(SmtRes!BC737:'SmtRes'!BC743)+SUM(EtalonRes!AL803:'EtalonRes'!AL809))),2)</f>
        <v>0</v>
      </c>
      <c r="AD473" s="2">
        <f t="shared" ref="AD473:AD518" si="545">ROUND((((ET473)-(EU473))+AE473),2)</f>
        <v>40.340000000000003</v>
      </c>
      <c r="AE473" s="2">
        <f t="shared" ref="AE473:AE518" si="546">ROUND((EU473),2)</f>
        <v>5.99</v>
      </c>
      <c r="AF473" s="2">
        <f t="shared" ref="AF473:AF518" si="547">ROUND((EV473),2)</f>
        <v>38.590000000000003</v>
      </c>
      <c r="AG473" s="2">
        <f t="shared" ref="AG473:AG504" si="548">ROUND((AP473),2)</f>
        <v>0</v>
      </c>
      <c r="AH473" s="2">
        <f t="shared" ref="AH473:AH518" si="549">(EW473)</f>
        <v>4.43</v>
      </c>
      <c r="AI473" s="2">
        <f t="shared" ref="AI473:AI518" si="550">(EX473)</f>
        <v>0.44</v>
      </c>
      <c r="AJ473" s="2">
        <f t="shared" ref="AJ473:AJ504" si="551">(AS473)</f>
        <v>0</v>
      </c>
      <c r="AK473" s="2">
        <v>831.95</v>
      </c>
      <c r="AL473" s="2">
        <v>753.02</v>
      </c>
      <c r="AM473" s="2">
        <v>40.340000000000003</v>
      </c>
      <c r="AN473" s="2">
        <v>5.99</v>
      </c>
      <c r="AO473" s="2">
        <v>38.590000000000003</v>
      </c>
      <c r="AP473" s="2">
        <v>0</v>
      </c>
      <c r="AQ473" s="2">
        <v>4.43</v>
      </c>
      <c r="AR473" s="2">
        <v>0.44</v>
      </c>
      <c r="AS473" s="2">
        <v>0</v>
      </c>
      <c r="AT473" s="2">
        <v>122</v>
      </c>
      <c r="AU473" s="2">
        <v>80</v>
      </c>
      <c r="AV473" s="2">
        <v>1</v>
      </c>
      <c r="AW473" s="2">
        <v>1</v>
      </c>
      <c r="AX473" s="2"/>
      <c r="AY473" s="2"/>
      <c r="AZ473" s="2">
        <v>1</v>
      </c>
      <c r="BA473" s="2">
        <v>1</v>
      </c>
      <c r="BB473" s="2">
        <v>1</v>
      </c>
      <c r="BC473" s="2">
        <v>1</v>
      </c>
      <c r="BD473" s="2" t="s">
        <v>6</v>
      </c>
      <c r="BE473" s="2" t="s">
        <v>6</v>
      </c>
      <c r="BF473" s="2" t="s">
        <v>6</v>
      </c>
      <c r="BG473" s="2" t="s">
        <v>6</v>
      </c>
      <c r="BH473" s="2">
        <v>0</v>
      </c>
      <c r="BI473" s="2">
        <v>1</v>
      </c>
      <c r="BJ473" s="2" t="s">
        <v>598</v>
      </c>
      <c r="BK473" s="2"/>
      <c r="BL473" s="2"/>
      <c r="BM473" s="2">
        <v>8001</v>
      </c>
      <c r="BN473" s="2">
        <v>0</v>
      </c>
      <c r="BO473" s="2" t="s">
        <v>6</v>
      </c>
      <c r="BP473" s="2">
        <v>0</v>
      </c>
      <c r="BQ473" s="2">
        <v>1</v>
      </c>
      <c r="BR473" s="2">
        <v>0</v>
      </c>
      <c r="BS473" s="2">
        <v>1</v>
      </c>
      <c r="BT473" s="2">
        <v>1</v>
      </c>
      <c r="BU473" s="2">
        <v>1</v>
      </c>
      <c r="BV473" s="2">
        <v>1</v>
      </c>
      <c r="BW473" s="2">
        <v>1</v>
      </c>
      <c r="BX473" s="2">
        <v>1</v>
      </c>
      <c r="BY473" s="2" t="s">
        <v>6</v>
      </c>
      <c r="BZ473" s="2">
        <v>122</v>
      </c>
      <c r="CA473" s="2">
        <v>80</v>
      </c>
      <c r="CB473" s="2" t="s">
        <v>6</v>
      </c>
      <c r="CC473" s="2"/>
      <c r="CD473" s="2"/>
      <c r="CE473" s="2">
        <v>0</v>
      </c>
      <c r="CF473" s="2">
        <v>0</v>
      </c>
      <c r="CG473" s="2">
        <v>0</v>
      </c>
      <c r="CH473" s="2"/>
      <c r="CI473" s="2"/>
      <c r="CJ473" s="2"/>
      <c r="CK473" s="2"/>
      <c r="CL473" s="2"/>
      <c r="CM473" s="2">
        <v>0</v>
      </c>
      <c r="CN473" s="2" t="s">
        <v>6</v>
      </c>
      <c r="CO473" s="2">
        <v>0</v>
      </c>
      <c r="CP473" s="2">
        <f t="shared" ref="CP473:CP504" si="552">(P473+Q473+S473)</f>
        <v>142</v>
      </c>
      <c r="CQ473" s="2">
        <f t="shared" ref="CQ473:CQ504" si="553">AC473*BC473</f>
        <v>0</v>
      </c>
      <c r="CR473" s="2">
        <f t="shared" ref="CR473:CR504" si="554">AD473*BB473</f>
        <v>40.340000000000003</v>
      </c>
      <c r="CS473" s="2">
        <f t="shared" ref="CS473:CS504" si="555">AE473*BS473</f>
        <v>5.99</v>
      </c>
      <c r="CT473" s="2">
        <f t="shared" ref="CT473:CT504" si="556">AF473*BA473</f>
        <v>38.590000000000003</v>
      </c>
      <c r="CU473" s="2">
        <f t="shared" ref="CU473:CU504" si="557">AG473</f>
        <v>0</v>
      </c>
      <c r="CV473" s="2">
        <f t="shared" ref="CV473:CV504" si="558">AH473</f>
        <v>4.43</v>
      </c>
      <c r="CW473" s="2">
        <f t="shared" ref="CW473:CW504" si="559">AI473</f>
        <v>0.44</v>
      </c>
      <c r="CX473" s="2">
        <f t="shared" ref="CX473:CX504" si="560">AJ473</f>
        <v>0</v>
      </c>
      <c r="CY473" s="2">
        <f>(((S473+(R473*IF(0,0,1)))*AT473)/100)</f>
        <v>97.6</v>
      </c>
      <c r="CZ473" s="2">
        <f>(((S473+(R473*IF(0,0,1)))*AU473)/100)</f>
        <v>64</v>
      </c>
      <c r="DA473" s="2"/>
      <c r="DB473" s="2"/>
      <c r="DC473" s="2" t="s">
        <v>6</v>
      </c>
      <c r="DD473" s="2" t="s">
        <v>6</v>
      </c>
      <c r="DE473" s="2" t="s">
        <v>6</v>
      </c>
      <c r="DF473" s="2" t="s">
        <v>6</v>
      </c>
      <c r="DG473" s="2" t="s">
        <v>6</v>
      </c>
      <c r="DH473" s="2" t="s">
        <v>6</v>
      </c>
      <c r="DI473" s="2" t="s">
        <v>6</v>
      </c>
      <c r="DJ473" s="2" t="s">
        <v>6</v>
      </c>
      <c r="DK473" s="2" t="s">
        <v>6</v>
      </c>
      <c r="DL473" s="2" t="s">
        <v>6</v>
      </c>
      <c r="DM473" s="2" t="s">
        <v>6</v>
      </c>
      <c r="DN473" s="2">
        <v>0</v>
      </c>
      <c r="DO473" s="2">
        <v>0</v>
      </c>
      <c r="DP473" s="2">
        <v>1</v>
      </c>
      <c r="DQ473" s="2">
        <v>1</v>
      </c>
      <c r="DR473" s="2"/>
      <c r="DS473" s="2"/>
      <c r="DT473" s="2"/>
      <c r="DU473" s="2">
        <v>1013</v>
      </c>
      <c r="DV473" s="2" t="s">
        <v>597</v>
      </c>
      <c r="DW473" s="2" t="s">
        <v>597</v>
      </c>
      <c r="DX473" s="2">
        <v>1</v>
      </c>
      <c r="DY473" s="2"/>
      <c r="DZ473" s="2" t="s">
        <v>6</v>
      </c>
      <c r="EA473" s="2" t="s">
        <v>6</v>
      </c>
      <c r="EB473" s="2" t="s">
        <v>6</v>
      </c>
      <c r="EC473" s="2" t="s">
        <v>6</v>
      </c>
      <c r="ED473" s="2"/>
      <c r="EE473" s="2">
        <v>54938603</v>
      </c>
      <c r="EF473" s="2">
        <v>1</v>
      </c>
      <c r="EG473" s="2" t="s">
        <v>25</v>
      </c>
      <c r="EH473" s="2">
        <v>0</v>
      </c>
      <c r="EI473" s="2" t="s">
        <v>6</v>
      </c>
      <c r="EJ473" s="2">
        <v>1</v>
      </c>
      <c r="EK473" s="2">
        <v>8001</v>
      </c>
      <c r="EL473" s="2" t="s">
        <v>599</v>
      </c>
      <c r="EM473" s="2" t="s">
        <v>600</v>
      </c>
      <c r="EN473" s="2"/>
      <c r="EO473" s="2" t="s">
        <v>6</v>
      </c>
      <c r="EP473" s="2"/>
      <c r="EQ473" s="2">
        <v>0</v>
      </c>
      <c r="ER473" s="2">
        <v>831.95</v>
      </c>
      <c r="ES473" s="2">
        <v>753.02</v>
      </c>
      <c r="ET473" s="2">
        <v>40.340000000000003</v>
      </c>
      <c r="EU473" s="2">
        <v>5.99</v>
      </c>
      <c r="EV473" s="2">
        <v>38.590000000000003</v>
      </c>
      <c r="EW473" s="2">
        <v>4.43</v>
      </c>
      <c r="EX473" s="2">
        <v>0.44</v>
      </c>
      <c r="EY473" s="2">
        <v>1</v>
      </c>
      <c r="EZ473" s="2"/>
      <c r="FA473" s="2"/>
      <c r="FB473" s="2"/>
      <c r="FC473" s="2"/>
      <c r="FD473" s="2"/>
      <c r="FE473" s="2"/>
      <c r="FF473" s="2"/>
      <c r="FG473" s="2"/>
      <c r="FH473" s="2"/>
      <c r="FI473" s="2"/>
      <c r="FJ473" s="2"/>
      <c r="FK473" s="2"/>
      <c r="FL473" s="2"/>
      <c r="FM473" s="2"/>
      <c r="FN473" s="2"/>
      <c r="FO473" s="2"/>
      <c r="FP473" s="2"/>
      <c r="FQ473" s="2">
        <v>0</v>
      </c>
      <c r="FR473" s="2">
        <f t="shared" ref="FR473:FR504" si="561">ROUND(IF(BI473=3,GM473,0),0)</f>
        <v>0</v>
      </c>
      <c r="FS473" s="2">
        <v>0</v>
      </c>
      <c r="FT473" s="2"/>
      <c r="FU473" s="2"/>
      <c r="FV473" s="2"/>
      <c r="FW473" s="2"/>
      <c r="FX473" s="2">
        <v>122</v>
      </c>
      <c r="FY473" s="2">
        <v>80</v>
      </c>
      <c r="FZ473" s="2"/>
      <c r="GA473" s="2" t="s">
        <v>6</v>
      </c>
      <c r="GB473" s="2"/>
      <c r="GC473" s="2"/>
      <c r="GD473" s="2">
        <v>1</v>
      </c>
      <c r="GE473" s="2"/>
      <c r="GF473" s="2">
        <v>-1015176299</v>
      </c>
      <c r="GG473" s="2">
        <v>2</v>
      </c>
      <c r="GH473" s="2">
        <v>1</v>
      </c>
      <c r="GI473" s="2">
        <v>-2</v>
      </c>
      <c r="GJ473" s="2">
        <v>0</v>
      </c>
      <c r="GK473" s="2">
        <v>0</v>
      </c>
      <c r="GL473" s="2">
        <f t="shared" ref="GL473:GL504" si="562">ROUND(IF(AND(BH473=3,BI473=3,FS473&lt;&gt;0),P473,0),0)</f>
        <v>0</v>
      </c>
      <c r="GM473" s="2">
        <f t="shared" ref="GM473:GM504" si="563">ROUND(O473+X473+Y473,0)+GX473</f>
        <v>304</v>
      </c>
      <c r="GN473" s="2">
        <f t="shared" ref="GN473:GN504" si="564">IF(OR(BI473=0,BI473=1),GM473-GX473,0)</f>
        <v>304</v>
      </c>
      <c r="GO473" s="2">
        <f t="shared" ref="GO473:GO504" si="565">IF(BI473=2,GM473-GX473,0)</f>
        <v>0</v>
      </c>
      <c r="GP473" s="2">
        <f t="shared" ref="GP473:GP504" si="566">IF(BI473=4,GM473-GX473,0)</f>
        <v>0</v>
      </c>
      <c r="GQ473" s="2"/>
      <c r="GR473" s="2">
        <v>0</v>
      </c>
      <c r="GS473" s="2">
        <v>3</v>
      </c>
      <c r="GT473" s="2">
        <v>0</v>
      </c>
      <c r="GU473" s="2" t="s">
        <v>6</v>
      </c>
      <c r="GV473" s="2">
        <f t="shared" ref="GV473:GV518" si="567">ROUND((GT473),2)</f>
        <v>0</v>
      </c>
      <c r="GW473" s="2">
        <v>1</v>
      </c>
      <c r="GX473" s="2">
        <f t="shared" ref="GX473:GX504" si="568">ROUND(HC473*I473,0)</f>
        <v>0</v>
      </c>
      <c r="GY473" s="2"/>
      <c r="GZ473" s="2"/>
      <c r="HA473" s="2">
        <v>0</v>
      </c>
      <c r="HB473" s="2">
        <v>0</v>
      </c>
      <c r="HC473" s="2">
        <f t="shared" ref="HC473:HC504" si="569">GV473*GW473</f>
        <v>0</v>
      </c>
      <c r="HD473" s="2"/>
      <c r="HE473" s="2" t="s">
        <v>6</v>
      </c>
      <c r="HF473" s="2" t="s">
        <v>6</v>
      </c>
      <c r="HG473" s="2"/>
      <c r="HH473" s="2"/>
      <c r="HI473" s="2"/>
      <c r="HJ473" s="2"/>
      <c r="HK473" s="2"/>
      <c r="HL473" s="2"/>
      <c r="HM473" s="2" t="s">
        <v>6</v>
      </c>
      <c r="HN473" s="2" t="s">
        <v>6</v>
      </c>
      <c r="HO473" s="2" t="s">
        <v>6</v>
      </c>
      <c r="HP473" s="2" t="s">
        <v>6</v>
      </c>
      <c r="HQ473" s="2" t="s">
        <v>6</v>
      </c>
      <c r="HR473" s="2"/>
      <c r="HS473" s="2"/>
      <c r="HT473" s="2"/>
      <c r="HU473" s="2"/>
      <c r="HV473" s="2"/>
      <c r="HW473" s="2"/>
      <c r="HX473" s="2"/>
      <c r="HY473" s="2"/>
      <c r="HZ473" s="2"/>
      <c r="IA473" s="2"/>
      <c r="IB473" s="2"/>
      <c r="IC473" s="2"/>
      <c r="ID473" s="2"/>
      <c r="IE473" s="2"/>
      <c r="IF473" s="2">
        <v>-1</v>
      </c>
      <c r="IG473" s="2"/>
      <c r="IH473" s="2"/>
      <c r="II473" s="2"/>
      <c r="IJ473" s="2"/>
      <c r="IK473" s="2">
        <v>0</v>
      </c>
      <c r="IL473" s="2"/>
      <c r="IM473" s="2"/>
      <c r="IN473" s="2"/>
      <c r="IO473" s="2"/>
      <c r="IP473" s="2"/>
      <c r="IQ473" s="2"/>
      <c r="IR473" s="2"/>
      <c r="IS473" s="2"/>
      <c r="IT473" s="2"/>
      <c r="IU473" s="2"/>
    </row>
    <row r="474" spans="1:255" x14ac:dyDescent="0.2">
      <c r="A474">
        <v>17</v>
      </c>
      <c r="B474">
        <v>1</v>
      </c>
      <c r="C474">
        <f>ROW(SmtRes!A750)</f>
        <v>750</v>
      </c>
      <c r="D474">
        <f>ROW(EtalonRes!A816)</f>
        <v>816</v>
      </c>
      <c r="E474" t="s">
        <v>594</v>
      </c>
      <c r="F474" t="s">
        <v>595</v>
      </c>
      <c r="G474" t="s">
        <v>596</v>
      </c>
      <c r="H474" t="s">
        <v>597</v>
      </c>
      <c r="I474">
        <f>'2.Лок.смета.и.Акт'!E80</f>
        <v>1.8</v>
      </c>
      <c r="J474">
        <v>0</v>
      </c>
      <c r="K474">
        <v>1.8</v>
      </c>
      <c r="O474">
        <f t="shared" si="533"/>
        <v>5069</v>
      </c>
      <c r="P474">
        <f t="shared" si="534"/>
        <v>0</v>
      </c>
      <c r="Q474">
        <f t="shared" si="535"/>
        <v>675</v>
      </c>
      <c r="R474">
        <f t="shared" si="536"/>
        <v>213</v>
      </c>
      <c r="S474">
        <f t="shared" si="537"/>
        <v>4394</v>
      </c>
      <c r="T474">
        <f t="shared" si="538"/>
        <v>0</v>
      </c>
      <c r="U474" t="e">
        <f t="shared" si="539"/>
        <v>#REF!</v>
      </c>
      <c r="V474">
        <f t="shared" si="540"/>
        <v>0.79200000000000004</v>
      </c>
      <c r="W474">
        <f t="shared" si="541"/>
        <v>0</v>
      </c>
      <c r="X474" t="e">
        <f t="shared" si="542"/>
        <v>#REF!</v>
      </c>
      <c r="Y474" t="e">
        <f t="shared" si="543"/>
        <v>#REF!</v>
      </c>
      <c r="AA474">
        <v>86295184</v>
      </c>
      <c r="AB474">
        <f t="shared" si="544"/>
        <v>78.930000000000007</v>
      </c>
      <c r="AC474">
        <f>ROUND((ES474+(SUM(SmtRes!BC744:'SmtRes'!BC750)+SUM(EtalonRes!AL810:'EtalonRes'!AL816))),2)</f>
        <v>0</v>
      </c>
      <c r="AD474">
        <f t="shared" si="545"/>
        <v>40.340000000000003</v>
      </c>
      <c r="AE474">
        <f t="shared" si="546"/>
        <v>5.99</v>
      </c>
      <c r="AF474">
        <f t="shared" si="547"/>
        <v>38.590000000000003</v>
      </c>
      <c r="AG474">
        <f t="shared" si="548"/>
        <v>0</v>
      </c>
      <c r="AH474" t="e">
        <f t="shared" si="549"/>
        <v>#REF!</v>
      </c>
      <c r="AI474">
        <f t="shared" si="550"/>
        <v>0.44</v>
      </c>
      <c r="AJ474">
        <f t="shared" si="551"/>
        <v>0</v>
      </c>
      <c r="AK474">
        <f>AL474+AM474+AO474</f>
        <v>831.95</v>
      </c>
      <c r="AL474">
        <v>753.02</v>
      </c>
      <c r="AM474" s="75">
        <f>'1.Лок.смета.и.Акт'!F895</f>
        <v>40.340000000000003</v>
      </c>
      <c r="AN474" s="75">
        <f>'1.Лок.смета.и.Акт'!F896</f>
        <v>5.99</v>
      </c>
      <c r="AO474" s="75">
        <f>'1.Лок.смета.и.Акт'!F894</f>
        <v>38.590000000000003</v>
      </c>
      <c r="AP474">
        <v>0</v>
      </c>
      <c r="AQ474" t="e">
        <f>'2.Лок.смета.и.Акт'!#REF!</f>
        <v>#REF!</v>
      </c>
      <c r="AR474">
        <v>0.44</v>
      </c>
      <c r="AS474">
        <v>0</v>
      </c>
      <c r="AT474">
        <v>116</v>
      </c>
      <c r="AU474">
        <v>68</v>
      </c>
      <c r="AV474">
        <v>1</v>
      </c>
      <c r="AW474">
        <v>1</v>
      </c>
      <c r="AZ474">
        <v>1</v>
      </c>
      <c r="BA474">
        <f>'1.Лок.смета.и.Акт'!J894</f>
        <v>63.26</v>
      </c>
      <c r="BB474">
        <f>'1.Лок.смета.и.Акт'!J895</f>
        <v>9.3000000000000007</v>
      </c>
      <c r="BC474">
        <v>7.56</v>
      </c>
      <c r="BD474" t="s">
        <v>6</v>
      </c>
      <c r="BE474" t="s">
        <v>6</v>
      </c>
      <c r="BF474" t="s">
        <v>6</v>
      </c>
      <c r="BG474" t="s">
        <v>6</v>
      </c>
      <c r="BH474">
        <v>0</v>
      </c>
      <c r="BI474">
        <v>1</v>
      </c>
      <c r="BJ474" t="s">
        <v>598</v>
      </c>
      <c r="BM474">
        <v>8001</v>
      </c>
      <c r="BN474">
        <v>0</v>
      </c>
      <c r="BO474" t="s">
        <v>595</v>
      </c>
      <c r="BP474">
        <v>1</v>
      </c>
      <c r="BQ474">
        <v>1</v>
      </c>
      <c r="BR474">
        <v>0</v>
      </c>
      <c r="BS474">
        <f>'1.Лок.смета.и.Акт'!J896</f>
        <v>19.8</v>
      </c>
      <c r="BT474">
        <v>1</v>
      </c>
      <c r="BU474">
        <v>1</v>
      </c>
      <c r="BV474">
        <v>1</v>
      </c>
      <c r="BW474">
        <v>1</v>
      </c>
      <c r="BX474">
        <v>1</v>
      </c>
      <c r="BY474" t="s">
        <v>6</v>
      </c>
      <c r="BZ474" t="e">
        <f>'2.Лок.смета.и.Акт'!#REF!</f>
        <v>#REF!</v>
      </c>
      <c r="CA474" t="e">
        <f>'2.Лок.смета.и.Акт'!#REF!</f>
        <v>#REF!</v>
      </c>
      <c r="CB474" t="s">
        <v>6</v>
      </c>
      <c r="CE474">
        <v>0</v>
      </c>
      <c r="CF474">
        <v>0</v>
      </c>
      <c r="CG474">
        <v>0</v>
      </c>
      <c r="CM474">
        <v>0</v>
      </c>
      <c r="CN474" t="s">
        <v>6</v>
      </c>
      <c r="CO474">
        <v>0</v>
      </c>
      <c r="CP474">
        <f t="shared" si="552"/>
        <v>5069</v>
      </c>
      <c r="CQ474">
        <f t="shared" si="553"/>
        <v>0</v>
      </c>
      <c r="CR474">
        <f t="shared" si="554"/>
        <v>375.16200000000003</v>
      </c>
      <c r="CS474">
        <f t="shared" si="555"/>
        <v>118.602</v>
      </c>
      <c r="CT474">
        <f t="shared" si="556"/>
        <v>2441.2034000000003</v>
      </c>
      <c r="CU474">
        <f t="shared" si="557"/>
        <v>0</v>
      </c>
      <c r="CV474" t="e">
        <f t="shared" si="558"/>
        <v>#REF!</v>
      </c>
      <c r="CW474">
        <f t="shared" si="559"/>
        <v>0.44</v>
      </c>
      <c r="CX474">
        <f t="shared" si="560"/>
        <v>0</v>
      </c>
      <c r="CY474" t="e">
        <f>(S474+R474)*(BZ474/100)</f>
        <v>#REF!</v>
      </c>
      <c r="CZ474" t="e">
        <f>(S474+R474)*(CA474/100)</f>
        <v>#REF!</v>
      </c>
      <c r="DC474" t="s">
        <v>6</v>
      </c>
      <c r="DD474" t="s">
        <v>6</v>
      </c>
      <c r="DE474" t="s">
        <v>6</v>
      </c>
      <c r="DF474" t="s">
        <v>6</v>
      </c>
      <c r="DG474" t="s">
        <v>6</v>
      </c>
      <c r="DH474" t="s">
        <v>6</v>
      </c>
      <c r="DI474" t="s">
        <v>6</v>
      </c>
      <c r="DJ474" t="s">
        <v>6</v>
      </c>
      <c r="DK474" t="s">
        <v>6</v>
      </c>
      <c r="DL474" t="s">
        <v>6</v>
      </c>
      <c r="DM474" t="s">
        <v>6</v>
      </c>
      <c r="DN474">
        <f>'1.Лок.смета.и.Акт'!E897</f>
        <v>122</v>
      </c>
      <c r="DO474">
        <f>'1.Лок.смета.и.Акт'!E898</f>
        <v>80</v>
      </c>
      <c r="DP474">
        <v>1</v>
      </c>
      <c r="DQ474">
        <v>1</v>
      </c>
      <c r="DU474">
        <v>1013</v>
      </c>
      <c r="DV474" t="s">
        <v>597</v>
      </c>
      <c r="DW474" t="str">
        <f>'2.Лок.смета.и.Акт'!D80</f>
        <v>1 м3 кладки</v>
      </c>
      <c r="DX474">
        <v>1</v>
      </c>
      <c r="DZ474" t="s">
        <v>6</v>
      </c>
      <c r="EA474" t="s">
        <v>6</v>
      </c>
      <c r="EB474" t="s">
        <v>6</v>
      </c>
      <c r="EC474" t="s">
        <v>6</v>
      </c>
      <c r="EE474">
        <v>54938603</v>
      </c>
      <c r="EF474">
        <v>1</v>
      </c>
      <c r="EG474" t="s">
        <v>25</v>
      </c>
      <c r="EH474">
        <v>0</v>
      </c>
      <c r="EI474" t="s">
        <v>6</v>
      </c>
      <c r="EJ474">
        <v>1</v>
      </c>
      <c r="EK474">
        <v>8001</v>
      </c>
      <c r="EL474" t="s">
        <v>599</v>
      </c>
      <c r="EM474" t="s">
        <v>600</v>
      </c>
      <c r="EO474" t="s">
        <v>6</v>
      </c>
      <c r="EQ474">
        <v>0</v>
      </c>
      <c r="ER474">
        <f>ES474+ET474+EV474</f>
        <v>831.95</v>
      </c>
      <c r="ES474">
        <v>753.02</v>
      </c>
      <c r="ET474" s="75">
        <f>'1.Лок.смета.и.Акт'!F895</f>
        <v>40.340000000000003</v>
      </c>
      <c r="EU474" s="75">
        <f>'1.Лок.смета.и.Акт'!F896</f>
        <v>5.99</v>
      </c>
      <c r="EV474" s="75">
        <f>'1.Лок.смета.и.Акт'!F894</f>
        <v>38.590000000000003</v>
      </c>
      <c r="EW474" t="e">
        <f>'2.Лок.смета.и.Акт'!#REF!</f>
        <v>#REF!</v>
      </c>
      <c r="EX474">
        <v>0.44</v>
      </c>
      <c r="EY474">
        <v>1</v>
      </c>
      <c r="FQ474">
        <v>0</v>
      </c>
      <c r="FR474">
        <f t="shared" si="561"/>
        <v>0</v>
      </c>
      <c r="FS474">
        <v>0</v>
      </c>
      <c r="FX474">
        <v>122</v>
      </c>
      <c r="FY474">
        <v>80</v>
      </c>
      <c r="GA474" t="s">
        <v>6</v>
      </c>
      <c r="GD474">
        <v>1</v>
      </c>
      <c r="GF474">
        <v>-1015176299</v>
      </c>
      <c r="GG474">
        <v>2</v>
      </c>
      <c r="GH474">
        <v>1</v>
      </c>
      <c r="GI474">
        <v>2</v>
      </c>
      <c r="GJ474">
        <v>0</v>
      </c>
      <c r="GK474">
        <v>0</v>
      </c>
      <c r="GL474">
        <f t="shared" si="562"/>
        <v>0</v>
      </c>
      <c r="GM474" t="e">
        <f t="shared" si="563"/>
        <v>#REF!</v>
      </c>
      <c r="GN474" t="e">
        <f t="shared" si="564"/>
        <v>#REF!</v>
      </c>
      <c r="GO474">
        <f t="shared" si="565"/>
        <v>0</v>
      </c>
      <c r="GP474">
        <f t="shared" si="566"/>
        <v>0</v>
      </c>
      <c r="GR474">
        <v>0</v>
      </c>
      <c r="GS474">
        <v>3</v>
      </c>
      <c r="GT474">
        <v>0</v>
      </c>
      <c r="GU474" t="s">
        <v>6</v>
      </c>
      <c r="GV474">
        <f t="shared" si="567"/>
        <v>0</v>
      </c>
      <c r="GW474">
        <v>1001.2</v>
      </c>
      <c r="GX474">
        <f t="shared" si="568"/>
        <v>0</v>
      </c>
      <c r="HA474">
        <v>0</v>
      </c>
      <c r="HB474">
        <v>0</v>
      </c>
      <c r="HC474">
        <f t="shared" si="569"/>
        <v>0</v>
      </c>
      <c r="HE474" t="s">
        <v>6</v>
      </c>
      <c r="HF474" t="s">
        <v>6</v>
      </c>
      <c r="HM474" t="s">
        <v>6</v>
      </c>
      <c r="HN474" t="s">
        <v>6</v>
      </c>
      <c r="HO474" t="s">
        <v>6</v>
      </c>
      <c r="HP474" t="s">
        <v>6</v>
      </c>
      <c r="HQ474" t="s">
        <v>6</v>
      </c>
      <c r="IF474">
        <v>-1</v>
      </c>
      <c r="IK474">
        <v>0</v>
      </c>
    </row>
    <row r="475" spans="1:255" x14ac:dyDescent="0.2">
      <c r="A475" s="2">
        <v>18</v>
      </c>
      <c r="B475" s="2">
        <v>1</v>
      </c>
      <c r="C475" s="2">
        <v>740</v>
      </c>
      <c r="D475" s="2"/>
      <c r="E475" s="2" t="s">
        <v>601</v>
      </c>
      <c r="F475" s="2" t="s">
        <v>602</v>
      </c>
      <c r="G475" s="2" t="s">
        <v>603</v>
      </c>
      <c r="H475" s="2" t="s">
        <v>32</v>
      </c>
      <c r="I475" s="2">
        <f>I473*J475</f>
        <v>9.0000000000000008E-4</v>
      </c>
      <c r="J475" s="216">
        <f>'5.Ведомость_списания'!F215</f>
        <v>5.0000000000000001E-4</v>
      </c>
      <c r="K475" s="2">
        <v>5.0000000000000001E-4</v>
      </c>
      <c r="L475" s="2"/>
      <c r="M475" s="2"/>
      <c r="N475" s="2"/>
      <c r="O475" s="2">
        <f t="shared" si="533"/>
        <v>1</v>
      </c>
      <c r="P475" s="2">
        <f t="shared" si="534"/>
        <v>1</v>
      </c>
      <c r="Q475" s="2">
        <f t="shared" si="535"/>
        <v>0</v>
      </c>
      <c r="R475" s="2">
        <f t="shared" si="536"/>
        <v>0</v>
      </c>
      <c r="S475" s="2">
        <f t="shared" si="537"/>
        <v>0</v>
      </c>
      <c r="T475" s="2">
        <f t="shared" si="538"/>
        <v>0</v>
      </c>
      <c r="U475" s="2">
        <f t="shared" si="539"/>
        <v>0</v>
      </c>
      <c r="V475" s="2">
        <f t="shared" si="540"/>
        <v>0</v>
      </c>
      <c r="W475" s="2">
        <f t="shared" si="541"/>
        <v>0</v>
      </c>
      <c r="X475" s="2">
        <f t="shared" si="542"/>
        <v>0</v>
      </c>
      <c r="Y475" s="2">
        <f t="shared" si="543"/>
        <v>0</v>
      </c>
      <c r="Z475" s="2"/>
      <c r="AA475" s="2">
        <v>86295183</v>
      </c>
      <c r="AB475" s="2">
        <f t="shared" si="544"/>
        <v>1056</v>
      </c>
      <c r="AC475" s="2">
        <f t="shared" ref="AC475:AC482" si="570">ROUND((ES475),2)</f>
        <v>1056</v>
      </c>
      <c r="AD475" s="2">
        <f t="shared" si="545"/>
        <v>0</v>
      </c>
      <c r="AE475" s="2">
        <f t="shared" si="546"/>
        <v>0</v>
      </c>
      <c r="AF475" s="2">
        <f t="shared" si="547"/>
        <v>0</v>
      </c>
      <c r="AG475" s="2">
        <f t="shared" si="548"/>
        <v>0</v>
      </c>
      <c r="AH475" s="2">
        <f t="shared" si="549"/>
        <v>0</v>
      </c>
      <c r="AI475" s="2">
        <f t="shared" si="550"/>
        <v>0</v>
      </c>
      <c r="AJ475" s="2">
        <f t="shared" si="551"/>
        <v>0</v>
      </c>
      <c r="AK475" s="2">
        <v>1056</v>
      </c>
      <c r="AL475" s="110">
        <f>'1.Лок.смета.и.Акт'!F900</f>
        <v>1056</v>
      </c>
      <c r="AM475" s="2">
        <v>0</v>
      </c>
      <c r="AN475" s="2">
        <v>0</v>
      </c>
      <c r="AO475" s="2">
        <v>0</v>
      </c>
      <c r="AP475" s="2">
        <v>0</v>
      </c>
      <c r="AQ475" s="2">
        <v>0</v>
      </c>
      <c r="AR475" s="2">
        <v>0</v>
      </c>
      <c r="AS475" s="2">
        <v>0</v>
      </c>
      <c r="AT475" s="2">
        <v>0</v>
      </c>
      <c r="AU475" s="2">
        <v>0</v>
      </c>
      <c r="AV475" s="2">
        <v>1</v>
      </c>
      <c r="AW475" s="2">
        <v>1</v>
      </c>
      <c r="AX475" s="2"/>
      <c r="AY475" s="2"/>
      <c r="AZ475" s="2">
        <v>1</v>
      </c>
      <c r="BA475" s="2">
        <v>1</v>
      </c>
      <c r="BB475" s="2">
        <v>1</v>
      </c>
      <c r="BC475" s="2">
        <v>1</v>
      </c>
      <c r="BD475" s="2" t="s">
        <v>6</v>
      </c>
      <c r="BE475" s="2" t="s">
        <v>6</v>
      </c>
      <c r="BF475" s="2" t="s">
        <v>6</v>
      </c>
      <c r="BG475" s="2" t="s">
        <v>6</v>
      </c>
      <c r="BH475" s="2">
        <v>3</v>
      </c>
      <c r="BI475" s="2">
        <v>1</v>
      </c>
      <c r="BJ475" s="2" t="s">
        <v>604</v>
      </c>
      <c r="BK475" s="2"/>
      <c r="BL475" s="2"/>
      <c r="BM475" s="2">
        <v>500001</v>
      </c>
      <c r="BN475" s="2">
        <v>0</v>
      </c>
      <c r="BO475" s="2" t="s">
        <v>6</v>
      </c>
      <c r="BP475" s="2">
        <v>0</v>
      </c>
      <c r="BQ475" s="2">
        <v>20</v>
      </c>
      <c r="BR475" s="2">
        <v>0</v>
      </c>
      <c r="BS475" s="2">
        <v>1</v>
      </c>
      <c r="BT475" s="2">
        <v>1</v>
      </c>
      <c r="BU475" s="2">
        <v>1</v>
      </c>
      <c r="BV475" s="2">
        <v>1</v>
      </c>
      <c r="BW475" s="2">
        <v>1</v>
      </c>
      <c r="BX475" s="2">
        <v>1</v>
      </c>
      <c r="BY475" s="2" t="s">
        <v>6</v>
      </c>
      <c r="BZ475" s="2">
        <v>0</v>
      </c>
      <c r="CA475" s="2">
        <v>0</v>
      </c>
      <c r="CB475" s="2" t="s">
        <v>6</v>
      </c>
      <c r="CC475" s="2"/>
      <c r="CD475" s="2"/>
      <c r="CE475" s="2">
        <v>0</v>
      </c>
      <c r="CF475" s="2">
        <v>0</v>
      </c>
      <c r="CG475" s="2">
        <v>0</v>
      </c>
      <c r="CH475" s="2"/>
      <c r="CI475" s="2"/>
      <c r="CJ475" s="2"/>
      <c r="CK475" s="2"/>
      <c r="CL475" s="2"/>
      <c r="CM475" s="2">
        <v>0</v>
      </c>
      <c r="CN475" s="2" t="s">
        <v>6</v>
      </c>
      <c r="CO475" s="2">
        <v>0</v>
      </c>
      <c r="CP475" s="2">
        <f t="shared" si="552"/>
        <v>1</v>
      </c>
      <c r="CQ475" s="2">
        <f t="shared" si="553"/>
        <v>1056</v>
      </c>
      <c r="CR475" s="2">
        <f t="shared" si="554"/>
        <v>0</v>
      </c>
      <c r="CS475" s="2">
        <f t="shared" si="555"/>
        <v>0</v>
      </c>
      <c r="CT475" s="2">
        <f t="shared" si="556"/>
        <v>0</v>
      </c>
      <c r="CU475" s="2">
        <f t="shared" si="557"/>
        <v>0</v>
      </c>
      <c r="CV475" s="2">
        <f t="shared" si="558"/>
        <v>0</v>
      </c>
      <c r="CW475" s="2">
        <f t="shared" si="559"/>
        <v>0</v>
      </c>
      <c r="CX475" s="2">
        <f t="shared" si="560"/>
        <v>0</v>
      </c>
      <c r="CY475" s="2">
        <f>(((S475+(R475*IF(0,0,1)))*AT475)/100)</f>
        <v>0</v>
      </c>
      <c r="CZ475" s="2">
        <f>(((S475+(R475*IF(0,0,1)))*AU475)/100)</f>
        <v>0</v>
      </c>
      <c r="DA475" s="2"/>
      <c r="DB475" s="2"/>
      <c r="DC475" s="2" t="s">
        <v>6</v>
      </c>
      <c r="DD475" s="2" t="s">
        <v>6</v>
      </c>
      <c r="DE475" s="2" t="s">
        <v>6</v>
      </c>
      <c r="DF475" s="2" t="s">
        <v>6</v>
      </c>
      <c r="DG475" s="2" t="s">
        <v>6</v>
      </c>
      <c r="DH475" s="2" t="s">
        <v>6</v>
      </c>
      <c r="DI475" s="2" t="s">
        <v>6</v>
      </c>
      <c r="DJ475" s="2" t="s">
        <v>6</v>
      </c>
      <c r="DK475" s="2" t="s">
        <v>6</v>
      </c>
      <c r="DL475" s="2" t="s">
        <v>6</v>
      </c>
      <c r="DM475" s="2" t="s">
        <v>6</v>
      </c>
      <c r="DN475" s="2">
        <v>0</v>
      </c>
      <c r="DO475" s="2">
        <v>0</v>
      </c>
      <c r="DP475" s="2">
        <v>1</v>
      </c>
      <c r="DQ475" s="2">
        <v>1</v>
      </c>
      <c r="DR475" s="2"/>
      <c r="DS475" s="2"/>
      <c r="DT475" s="2"/>
      <c r="DU475" s="2">
        <v>1007</v>
      </c>
      <c r="DV475" s="2" t="s">
        <v>32</v>
      </c>
      <c r="DW475" s="2" t="s">
        <v>32</v>
      </c>
      <c r="DX475" s="2">
        <v>1</v>
      </c>
      <c r="DY475" s="2"/>
      <c r="DZ475" s="2" t="s">
        <v>6</v>
      </c>
      <c r="EA475" s="2" t="s">
        <v>6</v>
      </c>
      <c r="EB475" s="2" t="s">
        <v>6</v>
      </c>
      <c r="EC475" s="2" t="s">
        <v>6</v>
      </c>
      <c r="ED475" s="2"/>
      <c r="EE475" s="2">
        <v>54938781</v>
      </c>
      <c r="EF475" s="2">
        <v>20</v>
      </c>
      <c r="EG475" s="2" t="s">
        <v>34</v>
      </c>
      <c r="EH475" s="2">
        <v>0</v>
      </c>
      <c r="EI475" s="2" t="s">
        <v>6</v>
      </c>
      <c r="EJ475" s="2">
        <v>1</v>
      </c>
      <c r="EK475" s="2">
        <v>500001</v>
      </c>
      <c r="EL475" s="2" t="s">
        <v>35</v>
      </c>
      <c r="EM475" s="2" t="s">
        <v>36</v>
      </c>
      <c r="EN475" s="2"/>
      <c r="EO475" s="2" t="s">
        <v>6</v>
      </c>
      <c r="EP475" s="2"/>
      <c r="EQ475" s="2">
        <v>0</v>
      </c>
      <c r="ER475" s="2">
        <v>1056</v>
      </c>
      <c r="ES475" s="110">
        <f>'1.Лок.смета.и.Акт'!F900</f>
        <v>1056</v>
      </c>
      <c r="ET475" s="2">
        <v>0</v>
      </c>
      <c r="EU475" s="2">
        <v>0</v>
      </c>
      <c r="EV475" s="2">
        <v>0</v>
      </c>
      <c r="EW475" s="2">
        <v>0</v>
      </c>
      <c r="EX475" s="2">
        <v>0</v>
      </c>
      <c r="EY475" s="2"/>
      <c r="EZ475" s="2"/>
      <c r="FA475" s="2"/>
      <c r="FB475" s="2"/>
      <c r="FC475" s="2"/>
      <c r="FD475" s="2"/>
      <c r="FE475" s="2"/>
      <c r="FF475" s="2"/>
      <c r="FG475" s="2"/>
      <c r="FH475" s="2"/>
      <c r="FI475" s="2"/>
      <c r="FJ475" s="2"/>
      <c r="FK475" s="2"/>
      <c r="FL475" s="2"/>
      <c r="FM475" s="2"/>
      <c r="FN475" s="2"/>
      <c r="FO475" s="2"/>
      <c r="FP475" s="2"/>
      <c r="FQ475" s="2">
        <v>0</v>
      </c>
      <c r="FR475" s="2">
        <f t="shared" si="561"/>
        <v>0</v>
      </c>
      <c r="FS475" s="2">
        <v>0</v>
      </c>
      <c r="FT475" s="2"/>
      <c r="FU475" s="2"/>
      <c r="FV475" s="2"/>
      <c r="FW475" s="2"/>
      <c r="FX475" s="2">
        <v>0</v>
      </c>
      <c r="FY475" s="2">
        <v>0</v>
      </c>
      <c r="FZ475" s="2"/>
      <c r="GA475" s="2" t="s">
        <v>6</v>
      </c>
      <c r="GB475" s="2"/>
      <c r="GC475" s="2"/>
      <c r="GD475" s="2">
        <v>1</v>
      </c>
      <c r="GE475" s="2"/>
      <c r="GF475" s="2">
        <v>-1318221768</v>
      </c>
      <c r="GG475" s="2">
        <v>2</v>
      </c>
      <c r="GH475" s="2">
        <v>1</v>
      </c>
      <c r="GI475" s="2">
        <v>-2</v>
      </c>
      <c r="GJ475" s="2">
        <v>0</v>
      </c>
      <c r="GK475" s="2">
        <v>0</v>
      </c>
      <c r="GL475" s="2">
        <f t="shared" si="562"/>
        <v>0</v>
      </c>
      <c r="GM475" s="2">
        <f t="shared" si="563"/>
        <v>1</v>
      </c>
      <c r="GN475" s="2">
        <f t="shared" si="564"/>
        <v>1</v>
      </c>
      <c r="GO475" s="2">
        <f t="shared" si="565"/>
        <v>0</v>
      </c>
      <c r="GP475" s="2">
        <f t="shared" si="566"/>
        <v>0</v>
      </c>
      <c r="GQ475" s="2"/>
      <c r="GR475" s="2">
        <v>0</v>
      </c>
      <c r="GS475" s="2">
        <v>3</v>
      </c>
      <c r="GT475" s="2">
        <v>0</v>
      </c>
      <c r="GU475" s="2" t="s">
        <v>6</v>
      </c>
      <c r="GV475" s="2">
        <f t="shared" si="567"/>
        <v>0</v>
      </c>
      <c r="GW475" s="2">
        <v>1</v>
      </c>
      <c r="GX475" s="2">
        <f t="shared" si="568"/>
        <v>0</v>
      </c>
      <c r="GY475" s="2"/>
      <c r="GZ475" s="2"/>
      <c r="HA475" s="2">
        <v>0</v>
      </c>
      <c r="HB475" s="2">
        <v>0</v>
      </c>
      <c r="HC475" s="2">
        <f t="shared" si="569"/>
        <v>0</v>
      </c>
      <c r="HD475" s="2"/>
      <c r="HE475" s="2" t="s">
        <v>6</v>
      </c>
      <c r="HF475" s="2" t="s">
        <v>6</v>
      </c>
      <c r="HG475" s="2"/>
      <c r="HH475" s="2"/>
      <c r="HI475" s="2"/>
      <c r="HJ475" s="2"/>
      <c r="HK475" s="2"/>
      <c r="HL475" s="2"/>
      <c r="HM475" s="2" t="s">
        <v>6</v>
      </c>
      <c r="HN475" s="2" t="s">
        <v>6</v>
      </c>
      <c r="HO475" s="2" t="s">
        <v>6</v>
      </c>
      <c r="HP475" s="2" t="s">
        <v>6</v>
      </c>
      <c r="HQ475" s="2" t="s">
        <v>6</v>
      </c>
      <c r="HR475" s="2"/>
      <c r="HS475" s="2"/>
      <c r="HT475" s="2"/>
      <c r="HU475" s="2"/>
      <c r="HV475" s="2"/>
      <c r="HW475" s="2"/>
      <c r="HX475" s="2"/>
      <c r="HY475" s="2"/>
      <c r="HZ475" s="2"/>
      <c r="IA475" s="2"/>
      <c r="IB475" s="2"/>
      <c r="IC475" s="2"/>
      <c r="ID475" s="2"/>
      <c r="IE475" s="2"/>
      <c r="IF475" s="2">
        <v>-1</v>
      </c>
      <c r="IG475" s="2"/>
      <c r="IH475" s="2"/>
      <c r="II475" s="2"/>
      <c r="IJ475" s="2"/>
      <c r="IK475" s="2">
        <v>0</v>
      </c>
      <c r="IL475" s="2"/>
      <c r="IM475" s="2"/>
      <c r="IN475" s="2"/>
      <c r="IO475" s="2"/>
      <c r="IP475" s="2"/>
      <c r="IQ475" s="2"/>
      <c r="IR475" s="2"/>
      <c r="IS475" s="2"/>
      <c r="IT475" s="2"/>
      <c r="IU475" s="2"/>
    </row>
    <row r="476" spans="1:255" x14ac:dyDescent="0.2">
      <c r="A476">
        <v>18</v>
      </c>
      <c r="B476">
        <v>1</v>
      </c>
      <c r="C476">
        <v>747</v>
      </c>
      <c r="E476" t="s">
        <v>601</v>
      </c>
      <c r="F476" t="e">
        <f>'2.Лок.смета.и.Акт'!#REF!</f>
        <v>#REF!</v>
      </c>
      <c r="G476" t="s">
        <v>603</v>
      </c>
      <c r="H476" t="s">
        <v>32</v>
      </c>
      <c r="I476">
        <f>I474*J476</f>
        <v>9.0000000000000008E-4</v>
      </c>
      <c r="J476">
        <v>5.0000000000000001E-4</v>
      </c>
      <c r="K476">
        <v>5.0000000000000001E-4</v>
      </c>
      <c r="O476">
        <f t="shared" si="533"/>
        <v>16</v>
      </c>
      <c r="P476">
        <f t="shared" si="534"/>
        <v>16</v>
      </c>
      <c r="Q476">
        <f t="shared" si="535"/>
        <v>0</v>
      </c>
      <c r="R476">
        <f t="shared" si="536"/>
        <v>0</v>
      </c>
      <c r="S476">
        <f t="shared" si="537"/>
        <v>0</v>
      </c>
      <c r="T476">
        <f t="shared" si="538"/>
        <v>0</v>
      </c>
      <c r="U476">
        <f t="shared" si="539"/>
        <v>0</v>
      </c>
      <c r="V476">
        <f t="shared" si="540"/>
        <v>0</v>
      </c>
      <c r="W476">
        <f t="shared" si="541"/>
        <v>0</v>
      </c>
      <c r="X476">
        <f t="shared" si="542"/>
        <v>0</v>
      </c>
      <c r="Y476">
        <f t="shared" si="543"/>
        <v>0</v>
      </c>
      <c r="AA476">
        <v>86295184</v>
      </c>
      <c r="AB476">
        <f t="shared" si="544"/>
        <v>2338.63</v>
      </c>
      <c r="AC476">
        <f t="shared" si="570"/>
        <v>2338.63</v>
      </c>
      <c r="AD476">
        <f t="shared" si="545"/>
        <v>0</v>
      </c>
      <c r="AE476">
        <f t="shared" si="546"/>
        <v>0</v>
      </c>
      <c r="AF476">
        <f t="shared" si="547"/>
        <v>0</v>
      </c>
      <c r="AG476">
        <f t="shared" si="548"/>
        <v>0</v>
      </c>
      <c r="AH476">
        <f t="shared" si="549"/>
        <v>0</v>
      </c>
      <c r="AI476">
        <f t="shared" si="550"/>
        <v>0</v>
      </c>
      <c r="AJ476">
        <f t="shared" si="551"/>
        <v>0</v>
      </c>
      <c r="AK476">
        <v>2338.63</v>
      </c>
      <c r="AL476">
        <v>2338.63</v>
      </c>
      <c r="AM476">
        <v>0</v>
      </c>
      <c r="AN476">
        <v>0</v>
      </c>
      <c r="AO476">
        <v>0</v>
      </c>
      <c r="AP476">
        <v>0</v>
      </c>
      <c r="AQ476">
        <v>0</v>
      </c>
      <c r="AR476">
        <v>0</v>
      </c>
      <c r="AS476">
        <v>0</v>
      </c>
      <c r="AT476">
        <v>0</v>
      </c>
      <c r="AU476">
        <v>0</v>
      </c>
      <c r="AV476">
        <v>1</v>
      </c>
      <c r="AW476">
        <v>1</v>
      </c>
      <c r="AZ476">
        <v>1</v>
      </c>
      <c r="BA476">
        <v>1</v>
      </c>
      <c r="BB476">
        <v>1</v>
      </c>
      <c r="BC476">
        <v>7.56</v>
      </c>
      <c r="BD476" t="s">
        <v>6</v>
      </c>
      <c r="BE476" t="s">
        <v>6</v>
      </c>
      <c r="BF476" t="s">
        <v>6</v>
      </c>
      <c r="BG476" t="s">
        <v>6</v>
      </c>
      <c r="BH476">
        <v>3</v>
      </c>
      <c r="BI476">
        <v>1</v>
      </c>
      <c r="BJ476" t="s">
        <v>604</v>
      </c>
      <c r="BM476">
        <v>500001</v>
      </c>
      <c r="BN476">
        <v>0</v>
      </c>
      <c r="BO476" t="s">
        <v>6</v>
      </c>
      <c r="BP476">
        <v>0</v>
      </c>
      <c r="BQ476">
        <v>20</v>
      </c>
      <c r="BR476">
        <v>0</v>
      </c>
      <c r="BS476">
        <v>1</v>
      </c>
      <c r="BT476">
        <v>1</v>
      </c>
      <c r="BU476">
        <v>1</v>
      </c>
      <c r="BV476">
        <v>1</v>
      </c>
      <c r="BW476">
        <v>1</v>
      </c>
      <c r="BX476">
        <v>1</v>
      </c>
      <c r="BY476" t="s">
        <v>6</v>
      </c>
      <c r="BZ476">
        <v>0</v>
      </c>
      <c r="CA476">
        <v>0</v>
      </c>
      <c r="CB476" t="s">
        <v>6</v>
      </c>
      <c r="CE476">
        <v>0</v>
      </c>
      <c r="CF476">
        <v>0</v>
      </c>
      <c r="CG476">
        <v>0</v>
      </c>
      <c r="CM476">
        <v>0</v>
      </c>
      <c r="CN476" t="s">
        <v>6</v>
      </c>
      <c r="CO476">
        <v>0</v>
      </c>
      <c r="CP476">
        <f t="shared" si="552"/>
        <v>16</v>
      </c>
      <c r="CQ476">
        <f t="shared" si="553"/>
        <v>17680.042799999999</v>
      </c>
      <c r="CR476">
        <f t="shared" si="554"/>
        <v>0</v>
      </c>
      <c r="CS476">
        <f t="shared" si="555"/>
        <v>0</v>
      </c>
      <c r="CT476">
        <f t="shared" si="556"/>
        <v>0</v>
      </c>
      <c r="CU476">
        <f t="shared" si="557"/>
        <v>0</v>
      </c>
      <c r="CV476">
        <f t="shared" si="558"/>
        <v>0</v>
      </c>
      <c r="CW476">
        <f t="shared" si="559"/>
        <v>0</v>
      </c>
      <c r="CX476">
        <f t="shared" si="560"/>
        <v>0</v>
      </c>
      <c r="CY476">
        <f>(S476+R476)*(BZ476/100)</f>
        <v>0</v>
      </c>
      <c r="CZ476">
        <f>(S476+R476)*(CA476/100)</f>
        <v>0</v>
      </c>
      <c r="DC476" t="s">
        <v>6</v>
      </c>
      <c r="DD476" t="s">
        <v>6</v>
      </c>
      <c r="DE476" t="s">
        <v>6</v>
      </c>
      <c r="DF476" t="s">
        <v>6</v>
      </c>
      <c r="DG476" t="s">
        <v>6</v>
      </c>
      <c r="DH476" t="s">
        <v>6</v>
      </c>
      <c r="DI476" t="s">
        <v>6</v>
      </c>
      <c r="DJ476" t="s">
        <v>6</v>
      </c>
      <c r="DK476" t="s">
        <v>6</v>
      </c>
      <c r="DL476" t="s">
        <v>6</v>
      </c>
      <c r="DM476" t="s">
        <v>6</v>
      </c>
      <c r="DN476">
        <v>0</v>
      </c>
      <c r="DO476">
        <v>0</v>
      </c>
      <c r="DP476">
        <v>1</v>
      </c>
      <c r="DQ476">
        <v>1</v>
      </c>
      <c r="DU476">
        <v>1007</v>
      </c>
      <c r="DV476" t="s">
        <v>32</v>
      </c>
      <c r="DW476" t="e">
        <f>'2.Лок.смета.и.Акт'!#REF!</f>
        <v>#REF!</v>
      </c>
      <c r="DX476">
        <v>1</v>
      </c>
      <c r="DZ476" t="s">
        <v>6</v>
      </c>
      <c r="EA476" t="s">
        <v>6</v>
      </c>
      <c r="EB476" t="s">
        <v>6</v>
      </c>
      <c r="EC476" t="s">
        <v>6</v>
      </c>
      <c r="EE476">
        <v>54938781</v>
      </c>
      <c r="EF476">
        <v>20</v>
      </c>
      <c r="EG476" t="s">
        <v>34</v>
      </c>
      <c r="EH476">
        <v>0</v>
      </c>
      <c r="EI476" t="s">
        <v>6</v>
      </c>
      <c r="EJ476">
        <v>1</v>
      </c>
      <c r="EK476">
        <v>500001</v>
      </c>
      <c r="EL476" t="s">
        <v>35</v>
      </c>
      <c r="EM476" t="s">
        <v>36</v>
      </c>
      <c r="EO476" t="s">
        <v>6</v>
      </c>
      <c r="EQ476">
        <v>0</v>
      </c>
      <c r="ER476">
        <v>16666.669999999998</v>
      </c>
      <c r="ES476">
        <v>2338.63</v>
      </c>
      <c r="ET476">
        <v>0</v>
      </c>
      <c r="EU476">
        <v>0</v>
      </c>
      <c r="EV476">
        <v>0</v>
      </c>
      <c r="EW476">
        <v>0</v>
      </c>
      <c r="EX476">
        <v>0</v>
      </c>
      <c r="EZ476">
        <v>5</v>
      </c>
      <c r="FC476">
        <v>0</v>
      </c>
      <c r="FD476">
        <v>18</v>
      </c>
      <c r="FF476">
        <v>16666.669999999998</v>
      </c>
      <c r="FQ476">
        <v>0</v>
      </c>
      <c r="FR476">
        <f t="shared" si="561"/>
        <v>0</v>
      </c>
      <c r="FS476">
        <v>0</v>
      </c>
      <c r="FX476">
        <v>0</v>
      </c>
      <c r="FY476">
        <v>0</v>
      </c>
      <c r="GA476" t="s">
        <v>70</v>
      </c>
      <c r="GD476">
        <v>1</v>
      </c>
      <c r="GF476">
        <v>-1318221768</v>
      </c>
      <c r="GG476">
        <v>2</v>
      </c>
      <c r="GH476">
        <v>3</v>
      </c>
      <c r="GI476">
        <v>5</v>
      </c>
      <c r="GJ476">
        <v>0</v>
      </c>
      <c r="GK476">
        <v>0</v>
      </c>
      <c r="GL476">
        <f t="shared" si="562"/>
        <v>0</v>
      </c>
      <c r="GM476">
        <f t="shared" si="563"/>
        <v>16</v>
      </c>
      <c r="GN476">
        <f t="shared" si="564"/>
        <v>16</v>
      </c>
      <c r="GO476">
        <f t="shared" si="565"/>
        <v>0</v>
      </c>
      <c r="GP476">
        <f t="shared" si="566"/>
        <v>0</v>
      </c>
      <c r="GR476">
        <v>1</v>
      </c>
      <c r="GS476">
        <v>1</v>
      </c>
      <c r="GT476">
        <v>0</v>
      </c>
      <c r="GU476" t="s">
        <v>6</v>
      </c>
      <c r="GV476">
        <f t="shared" si="567"/>
        <v>0</v>
      </c>
      <c r="GW476">
        <v>1</v>
      </c>
      <c r="GX476">
        <f t="shared" si="568"/>
        <v>0</v>
      </c>
      <c r="HA476">
        <v>0</v>
      </c>
      <c r="HB476">
        <v>0</v>
      </c>
      <c r="HC476">
        <f t="shared" si="569"/>
        <v>0</v>
      </c>
      <c r="HE476" t="s">
        <v>38</v>
      </c>
      <c r="HF476" t="s">
        <v>39</v>
      </c>
      <c r="HM476" t="s">
        <v>6</v>
      </c>
      <c r="HN476" t="s">
        <v>6</v>
      </c>
      <c r="HO476" t="s">
        <v>6</v>
      </c>
      <c r="HP476" t="s">
        <v>6</v>
      </c>
      <c r="HQ476" t="s">
        <v>6</v>
      </c>
      <c r="IF476">
        <v>-1</v>
      </c>
      <c r="IK476">
        <v>0</v>
      </c>
    </row>
    <row r="477" spans="1:255" x14ac:dyDescent="0.2">
      <c r="A477" s="2">
        <v>18</v>
      </c>
      <c r="B477" s="2">
        <v>1</v>
      </c>
      <c r="C477" s="2">
        <v>743</v>
      </c>
      <c r="D477" s="2"/>
      <c r="E477" s="2" t="s">
        <v>605</v>
      </c>
      <c r="F477" s="2" t="s">
        <v>606</v>
      </c>
      <c r="G477" s="2" t="s">
        <v>607</v>
      </c>
      <c r="H477" s="2" t="s">
        <v>32</v>
      </c>
      <c r="I477" s="2">
        <f>I473*J477</f>
        <v>0.19800000000000001</v>
      </c>
      <c r="J477" s="216">
        <f>'5.Ведомость_списания'!F216</f>
        <v>0.11</v>
      </c>
      <c r="K477" s="2">
        <v>0.11</v>
      </c>
      <c r="L477" s="2"/>
      <c r="M477" s="2"/>
      <c r="N477" s="2"/>
      <c r="O477" s="2">
        <f t="shared" si="533"/>
        <v>75</v>
      </c>
      <c r="P477" s="2">
        <f t="shared" si="534"/>
        <v>75</v>
      </c>
      <c r="Q477" s="2">
        <f t="shared" si="535"/>
        <v>0</v>
      </c>
      <c r="R477" s="2">
        <f t="shared" si="536"/>
        <v>0</v>
      </c>
      <c r="S477" s="2">
        <f t="shared" si="537"/>
        <v>0</v>
      </c>
      <c r="T477" s="2">
        <f t="shared" si="538"/>
        <v>0</v>
      </c>
      <c r="U477" s="2">
        <f t="shared" si="539"/>
        <v>0</v>
      </c>
      <c r="V477" s="2">
        <f t="shared" si="540"/>
        <v>0</v>
      </c>
      <c r="W477" s="2">
        <f t="shared" si="541"/>
        <v>0</v>
      </c>
      <c r="X477" s="2">
        <f t="shared" si="542"/>
        <v>0</v>
      </c>
      <c r="Y477" s="2">
        <f t="shared" si="543"/>
        <v>0</v>
      </c>
      <c r="Z477" s="2"/>
      <c r="AA477" s="2">
        <v>86295183</v>
      </c>
      <c r="AB477" s="2">
        <f t="shared" si="544"/>
        <v>378.01</v>
      </c>
      <c r="AC477" s="2">
        <f t="shared" si="570"/>
        <v>378.01</v>
      </c>
      <c r="AD477" s="2">
        <f t="shared" si="545"/>
        <v>0</v>
      </c>
      <c r="AE477" s="2">
        <f t="shared" si="546"/>
        <v>0</v>
      </c>
      <c r="AF477" s="2">
        <f t="shared" si="547"/>
        <v>0</v>
      </c>
      <c r="AG477" s="2">
        <f t="shared" si="548"/>
        <v>0</v>
      </c>
      <c r="AH477" s="2">
        <f t="shared" si="549"/>
        <v>0</v>
      </c>
      <c r="AI477" s="2">
        <f t="shared" si="550"/>
        <v>0</v>
      </c>
      <c r="AJ477" s="2">
        <f t="shared" si="551"/>
        <v>0</v>
      </c>
      <c r="AK477" s="2">
        <v>378.01</v>
      </c>
      <c r="AL477" s="110">
        <f>'1.Лок.смета.и.Акт'!F902</f>
        <v>378.01</v>
      </c>
      <c r="AM477" s="2">
        <v>0</v>
      </c>
      <c r="AN477" s="2">
        <v>0</v>
      </c>
      <c r="AO477" s="2">
        <v>0</v>
      </c>
      <c r="AP477" s="2">
        <v>0</v>
      </c>
      <c r="AQ477" s="2">
        <v>0</v>
      </c>
      <c r="AR477" s="2">
        <v>0</v>
      </c>
      <c r="AS477" s="2">
        <v>0</v>
      </c>
      <c r="AT477" s="2">
        <v>0</v>
      </c>
      <c r="AU477" s="2">
        <v>0</v>
      </c>
      <c r="AV477" s="2">
        <v>1</v>
      </c>
      <c r="AW477" s="2">
        <v>1</v>
      </c>
      <c r="AX477" s="2"/>
      <c r="AY477" s="2"/>
      <c r="AZ477" s="2">
        <v>1</v>
      </c>
      <c r="BA477" s="2">
        <v>1</v>
      </c>
      <c r="BB477" s="2">
        <v>1</v>
      </c>
      <c r="BC477" s="2">
        <v>1</v>
      </c>
      <c r="BD477" s="2" t="s">
        <v>6</v>
      </c>
      <c r="BE477" s="2" t="s">
        <v>6</v>
      </c>
      <c r="BF477" s="2" t="s">
        <v>6</v>
      </c>
      <c r="BG477" s="2" t="s">
        <v>6</v>
      </c>
      <c r="BH477" s="2">
        <v>3</v>
      </c>
      <c r="BI477" s="2">
        <v>1</v>
      </c>
      <c r="BJ477" s="2" t="s">
        <v>608</v>
      </c>
      <c r="BK477" s="2"/>
      <c r="BL477" s="2"/>
      <c r="BM477" s="2">
        <v>500003</v>
      </c>
      <c r="BN477" s="2">
        <v>0</v>
      </c>
      <c r="BO477" s="2" t="s">
        <v>6</v>
      </c>
      <c r="BP477" s="2">
        <v>0</v>
      </c>
      <c r="BQ477" s="2">
        <v>22</v>
      </c>
      <c r="BR477" s="2">
        <v>0</v>
      </c>
      <c r="BS477" s="2">
        <v>1</v>
      </c>
      <c r="BT477" s="2">
        <v>1</v>
      </c>
      <c r="BU477" s="2">
        <v>1</v>
      </c>
      <c r="BV477" s="2">
        <v>1</v>
      </c>
      <c r="BW477" s="2">
        <v>1</v>
      </c>
      <c r="BX477" s="2">
        <v>1</v>
      </c>
      <c r="BY477" s="2" t="s">
        <v>6</v>
      </c>
      <c r="BZ477" s="2">
        <v>0</v>
      </c>
      <c r="CA477" s="2">
        <v>0</v>
      </c>
      <c r="CB477" s="2" t="s">
        <v>6</v>
      </c>
      <c r="CC477" s="2"/>
      <c r="CD477" s="2"/>
      <c r="CE477" s="2">
        <v>0</v>
      </c>
      <c r="CF477" s="2">
        <v>0</v>
      </c>
      <c r="CG477" s="2">
        <v>0</v>
      </c>
      <c r="CH477" s="2"/>
      <c r="CI477" s="2"/>
      <c r="CJ477" s="2"/>
      <c r="CK477" s="2"/>
      <c r="CL477" s="2"/>
      <c r="CM477" s="2">
        <v>0</v>
      </c>
      <c r="CN477" s="2" t="s">
        <v>6</v>
      </c>
      <c r="CO477" s="2">
        <v>0</v>
      </c>
      <c r="CP477" s="2">
        <f t="shared" si="552"/>
        <v>75</v>
      </c>
      <c r="CQ477" s="2">
        <f t="shared" si="553"/>
        <v>378.01</v>
      </c>
      <c r="CR477" s="2">
        <f t="shared" si="554"/>
        <v>0</v>
      </c>
      <c r="CS477" s="2">
        <f t="shared" si="555"/>
        <v>0</v>
      </c>
      <c r="CT477" s="2">
        <f t="shared" si="556"/>
        <v>0</v>
      </c>
      <c r="CU477" s="2">
        <f t="shared" si="557"/>
        <v>0</v>
      </c>
      <c r="CV477" s="2">
        <f t="shared" si="558"/>
        <v>0</v>
      </c>
      <c r="CW477" s="2">
        <f t="shared" si="559"/>
        <v>0</v>
      </c>
      <c r="CX477" s="2">
        <f t="shared" si="560"/>
        <v>0</v>
      </c>
      <c r="CY477" s="2">
        <f>(((S477+(R477*IF(0,0,1)))*AT477)/100)</f>
        <v>0</v>
      </c>
      <c r="CZ477" s="2">
        <f>(((S477+(R477*IF(0,0,1)))*AU477)/100)</f>
        <v>0</v>
      </c>
      <c r="DA477" s="2"/>
      <c r="DB477" s="2"/>
      <c r="DC477" s="2" t="s">
        <v>6</v>
      </c>
      <c r="DD477" s="2" t="s">
        <v>6</v>
      </c>
      <c r="DE477" s="2" t="s">
        <v>6</v>
      </c>
      <c r="DF477" s="2" t="s">
        <v>6</v>
      </c>
      <c r="DG477" s="2" t="s">
        <v>6</v>
      </c>
      <c r="DH477" s="2" t="s">
        <v>6</v>
      </c>
      <c r="DI477" s="2" t="s">
        <v>6</v>
      </c>
      <c r="DJ477" s="2" t="s">
        <v>6</v>
      </c>
      <c r="DK477" s="2" t="s">
        <v>6</v>
      </c>
      <c r="DL477" s="2" t="s">
        <v>6</v>
      </c>
      <c r="DM477" s="2" t="s">
        <v>6</v>
      </c>
      <c r="DN477" s="2">
        <v>0</v>
      </c>
      <c r="DO477" s="2">
        <v>0</v>
      </c>
      <c r="DP477" s="2">
        <v>1</v>
      </c>
      <c r="DQ477" s="2">
        <v>1</v>
      </c>
      <c r="DR477" s="2"/>
      <c r="DS477" s="2"/>
      <c r="DT477" s="2"/>
      <c r="DU477" s="2">
        <v>1007</v>
      </c>
      <c r="DV477" s="2" t="s">
        <v>32</v>
      </c>
      <c r="DW477" s="2" t="s">
        <v>32</v>
      </c>
      <c r="DX477" s="2">
        <v>1</v>
      </c>
      <c r="DY477" s="2"/>
      <c r="DZ477" s="2" t="s">
        <v>6</v>
      </c>
      <c r="EA477" s="2" t="s">
        <v>6</v>
      </c>
      <c r="EB477" s="2" t="s">
        <v>6</v>
      </c>
      <c r="EC477" s="2" t="s">
        <v>6</v>
      </c>
      <c r="ED477" s="2"/>
      <c r="EE477" s="2">
        <v>54938783</v>
      </c>
      <c r="EF477" s="2">
        <v>22</v>
      </c>
      <c r="EG477" s="2" t="s">
        <v>45</v>
      </c>
      <c r="EH477" s="2">
        <v>0</v>
      </c>
      <c r="EI477" s="2" t="s">
        <v>6</v>
      </c>
      <c r="EJ477" s="2">
        <v>1</v>
      </c>
      <c r="EK477" s="2">
        <v>500003</v>
      </c>
      <c r="EL477" s="2" t="s">
        <v>46</v>
      </c>
      <c r="EM477" s="2" t="s">
        <v>47</v>
      </c>
      <c r="EN477" s="2"/>
      <c r="EO477" s="2" t="s">
        <v>6</v>
      </c>
      <c r="EP477" s="2"/>
      <c r="EQ477" s="2">
        <v>0</v>
      </c>
      <c r="ER477" s="2">
        <v>378.01</v>
      </c>
      <c r="ES477" s="110">
        <f>'1.Лок.смета.и.Акт'!F902</f>
        <v>378.01</v>
      </c>
      <c r="ET477" s="2">
        <v>0</v>
      </c>
      <c r="EU477" s="2">
        <v>0</v>
      </c>
      <c r="EV477" s="2">
        <v>0</v>
      </c>
      <c r="EW477" s="2">
        <v>0</v>
      </c>
      <c r="EX477" s="2">
        <v>0</v>
      </c>
      <c r="EY477" s="2"/>
      <c r="EZ477" s="2"/>
      <c r="FA477" s="2"/>
      <c r="FB477" s="2"/>
      <c r="FC477" s="2"/>
      <c r="FD477" s="2"/>
      <c r="FE477" s="2"/>
      <c r="FF477" s="2"/>
      <c r="FG477" s="2"/>
      <c r="FH477" s="2"/>
      <c r="FI477" s="2"/>
      <c r="FJ477" s="2"/>
      <c r="FK477" s="2"/>
      <c r="FL477" s="2"/>
      <c r="FM477" s="2"/>
      <c r="FN477" s="2"/>
      <c r="FO477" s="2"/>
      <c r="FP477" s="2"/>
      <c r="FQ477" s="2">
        <v>0</v>
      </c>
      <c r="FR477" s="2">
        <f t="shared" si="561"/>
        <v>0</v>
      </c>
      <c r="FS477" s="2">
        <v>0</v>
      </c>
      <c r="FT477" s="2"/>
      <c r="FU477" s="2"/>
      <c r="FV477" s="2"/>
      <c r="FW477" s="2"/>
      <c r="FX477" s="2">
        <v>0</v>
      </c>
      <c r="FY477" s="2">
        <v>0</v>
      </c>
      <c r="FZ477" s="2"/>
      <c r="GA477" s="2" t="s">
        <v>6</v>
      </c>
      <c r="GB477" s="2"/>
      <c r="GC477" s="2"/>
      <c r="GD477" s="2">
        <v>1</v>
      </c>
      <c r="GE477" s="2"/>
      <c r="GF477" s="2">
        <v>-275207926</v>
      </c>
      <c r="GG477" s="2">
        <v>2</v>
      </c>
      <c r="GH477" s="2">
        <v>2</v>
      </c>
      <c r="GI477" s="2">
        <v>-2</v>
      </c>
      <c r="GJ477" s="2">
        <v>0</v>
      </c>
      <c r="GK477" s="2">
        <v>0</v>
      </c>
      <c r="GL477" s="2">
        <f t="shared" si="562"/>
        <v>0</v>
      </c>
      <c r="GM477" s="2">
        <f t="shared" si="563"/>
        <v>75</v>
      </c>
      <c r="GN477" s="2">
        <f t="shared" si="564"/>
        <v>75</v>
      </c>
      <c r="GO477" s="2">
        <f t="shared" si="565"/>
        <v>0</v>
      </c>
      <c r="GP477" s="2">
        <f t="shared" si="566"/>
        <v>0</v>
      </c>
      <c r="GQ477" s="2"/>
      <c r="GR477" s="2">
        <v>0</v>
      </c>
      <c r="GS477" s="2">
        <v>2</v>
      </c>
      <c r="GT477" s="2">
        <v>0</v>
      </c>
      <c r="GU477" s="2" t="s">
        <v>6</v>
      </c>
      <c r="GV477" s="2">
        <f t="shared" si="567"/>
        <v>0</v>
      </c>
      <c r="GW477" s="2">
        <v>1</v>
      </c>
      <c r="GX477" s="2">
        <f t="shared" si="568"/>
        <v>0</v>
      </c>
      <c r="GY477" s="2"/>
      <c r="GZ477" s="2"/>
      <c r="HA477" s="2">
        <v>0</v>
      </c>
      <c r="HB477" s="2">
        <v>0</v>
      </c>
      <c r="HC477" s="2">
        <f t="shared" si="569"/>
        <v>0</v>
      </c>
      <c r="HD477" s="2"/>
      <c r="HE477" s="2" t="s">
        <v>6</v>
      </c>
      <c r="HF477" s="2" t="s">
        <v>6</v>
      </c>
      <c r="HG477" s="2"/>
      <c r="HH477" s="2"/>
      <c r="HI477" s="2"/>
      <c r="HJ477" s="2"/>
      <c r="HK477" s="2"/>
      <c r="HL477" s="2"/>
      <c r="HM477" s="2" t="s">
        <v>6</v>
      </c>
      <c r="HN477" s="2" t="s">
        <v>6</v>
      </c>
      <c r="HO477" s="2" t="s">
        <v>6</v>
      </c>
      <c r="HP477" s="2" t="s">
        <v>6</v>
      </c>
      <c r="HQ477" s="2" t="s">
        <v>6</v>
      </c>
      <c r="HR477" s="2"/>
      <c r="HS477" s="2"/>
      <c r="HT477" s="2"/>
      <c r="HU477" s="2"/>
      <c r="HV477" s="2"/>
      <c r="HW477" s="2"/>
      <c r="HX477" s="2"/>
      <c r="HY477" s="2"/>
      <c r="HZ477" s="2"/>
      <c r="IA477" s="2"/>
      <c r="IB477" s="2"/>
      <c r="IC477" s="2"/>
      <c r="ID477" s="2"/>
      <c r="IE477" s="2"/>
      <c r="IF477" s="2">
        <v>-1</v>
      </c>
      <c r="IG477" s="2"/>
      <c r="IH477" s="2"/>
      <c r="II477" s="2"/>
      <c r="IJ477" s="2"/>
      <c r="IK477" s="2">
        <v>0</v>
      </c>
      <c r="IL477" s="2"/>
      <c r="IM477" s="2"/>
      <c r="IN477" s="2"/>
      <c r="IO477" s="2"/>
      <c r="IP477" s="2"/>
      <c r="IQ477" s="2"/>
      <c r="IR477" s="2"/>
      <c r="IS477" s="2"/>
      <c r="IT477" s="2"/>
      <c r="IU477" s="2"/>
    </row>
    <row r="478" spans="1:255" x14ac:dyDescent="0.2">
      <c r="A478">
        <v>18</v>
      </c>
      <c r="B478">
        <v>1</v>
      </c>
      <c r="C478">
        <v>750</v>
      </c>
      <c r="E478" t="s">
        <v>605</v>
      </c>
      <c r="F478" t="e">
        <f>'2.Лок.смета.и.Акт'!#REF!</f>
        <v>#REF!</v>
      </c>
      <c r="G478" t="s">
        <v>607</v>
      </c>
      <c r="H478" t="s">
        <v>32</v>
      </c>
      <c r="I478">
        <f>I474*J478</f>
        <v>0.19800000000000001</v>
      </c>
      <c r="J478">
        <v>0.11</v>
      </c>
      <c r="K478">
        <v>0.11</v>
      </c>
      <c r="O478">
        <f t="shared" si="533"/>
        <v>656</v>
      </c>
      <c r="P478">
        <f t="shared" si="534"/>
        <v>656</v>
      </c>
      <c r="Q478">
        <f t="shared" si="535"/>
        <v>0</v>
      </c>
      <c r="R478">
        <f t="shared" si="536"/>
        <v>0</v>
      </c>
      <c r="S478">
        <f t="shared" si="537"/>
        <v>0</v>
      </c>
      <c r="T478">
        <f t="shared" si="538"/>
        <v>0</v>
      </c>
      <c r="U478">
        <f t="shared" si="539"/>
        <v>0</v>
      </c>
      <c r="V478">
        <f t="shared" si="540"/>
        <v>0</v>
      </c>
      <c r="W478">
        <f t="shared" si="541"/>
        <v>0</v>
      </c>
      <c r="X478">
        <f t="shared" si="542"/>
        <v>0</v>
      </c>
      <c r="Y478">
        <f t="shared" si="543"/>
        <v>0</v>
      </c>
      <c r="AA478">
        <v>86295184</v>
      </c>
      <c r="AB478">
        <f t="shared" si="544"/>
        <v>438.23</v>
      </c>
      <c r="AC478">
        <f t="shared" si="570"/>
        <v>438.23</v>
      </c>
      <c r="AD478">
        <f t="shared" si="545"/>
        <v>0</v>
      </c>
      <c r="AE478">
        <f t="shared" si="546"/>
        <v>0</v>
      </c>
      <c r="AF478">
        <f t="shared" si="547"/>
        <v>0</v>
      </c>
      <c r="AG478">
        <f t="shared" si="548"/>
        <v>0</v>
      </c>
      <c r="AH478">
        <f t="shared" si="549"/>
        <v>0</v>
      </c>
      <c r="AI478">
        <f t="shared" si="550"/>
        <v>0</v>
      </c>
      <c r="AJ478">
        <f t="shared" si="551"/>
        <v>0</v>
      </c>
      <c r="AK478">
        <v>438.22999999999996</v>
      </c>
      <c r="AL478">
        <v>438.22999999999996</v>
      </c>
      <c r="AM478">
        <v>0</v>
      </c>
      <c r="AN478">
        <v>0</v>
      </c>
      <c r="AO478">
        <v>0</v>
      </c>
      <c r="AP478">
        <v>0</v>
      </c>
      <c r="AQ478">
        <v>0</v>
      </c>
      <c r="AR478">
        <v>0</v>
      </c>
      <c r="AS478">
        <v>0</v>
      </c>
      <c r="AT478">
        <v>0</v>
      </c>
      <c r="AU478">
        <v>0</v>
      </c>
      <c r="AV478">
        <v>1</v>
      </c>
      <c r="AW478">
        <v>1</v>
      </c>
      <c r="AZ478">
        <v>1</v>
      </c>
      <c r="BA478">
        <v>1</v>
      </c>
      <c r="BB478">
        <v>1</v>
      </c>
      <c r="BC478">
        <v>7.56</v>
      </c>
      <c r="BD478" t="s">
        <v>6</v>
      </c>
      <c r="BE478" t="s">
        <v>6</v>
      </c>
      <c r="BF478" t="s">
        <v>6</v>
      </c>
      <c r="BG478" t="s">
        <v>6</v>
      </c>
      <c r="BH478">
        <v>3</v>
      </c>
      <c r="BI478">
        <v>1</v>
      </c>
      <c r="BJ478" t="s">
        <v>608</v>
      </c>
      <c r="BM478">
        <v>500003</v>
      </c>
      <c r="BN478">
        <v>0</v>
      </c>
      <c r="BO478" t="s">
        <v>6</v>
      </c>
      <c r="BP478">
        <v>0</v>
      </c>
      <c r="BQ478">
        <v>22</v>
      </c>
      <c r="BR478">
        <v>0</v>
      </c>
      <c r="BS478">
        <v>1</v>
      </c>
      <c r="BT478">
        <v>1</v>
      </c>
      <c r="BU478">
        <v>1</v>
      </c>
      <c r="BV478">
        <v>1</v>
      </c>
      <c r="BW478">
        <v>1</v>
      </c>
      <c r="BX478">
        <v>1</v>
      </c>
      <c r="BY478" t="s">
        <v>6</v>
      </c>
      <c r="BZ478">
        <v>0</v>
      </c>
      <c r="CA478">
        <v>0</v>
      </c>
      <c r="CB478" t="s">
        <v>6</v>
      </c>
      <c r="CE478">
        <v>0</v>
      </c>
      <c r="CF478">
        <v>0</v>
      </c>
      <c r="CG478">
        <v>0</v>
      </c>
      <c r="CM478">
        <v>0</v>
      </c>
      <c r="CN478" t="s">
        <v>6</v>
      </c>
      <c r="CO478">
        <v>0</v>
      </c>
      <c r="CP478">
        <f t="shared" si="552"/>
        <v>656</v>
      </c>
      <c r="CQ478">
        <f t="shared" si="553"/>
        <v>3313.0187999999998</v>
      </c>
      <c r="CR478">
        <f t="shared" si="554"/>
        <v>0</v>
      </c>
      <c r="CS478">
        <f t="shared" si="555"/>
        <v>0</v>
      </c>
      <c r="CT478">
        <f t="shared" si="556"/>
        <v>0</v>
      </c>
      <c r="CU478">
        <f t="shared" si="557"/>
        <v>0</v>
      </c>
      <c r="CV478">
        <f t="shared" si="558"/>
        <v>0</v>
      </c>
      <c r="CW478">
        <f t="shared" si="559"/>
        <v>0</v>
      </c>
      <c r="CX478">
        <f t="shared" si="560"/>
        <v>0</v>
      </c>
      <c r="CY478">
        <f>(S478+R478)*(BZ478/100)</f>
        <v>0</v>
      </c>
      <c r="CZ478">
        <f>(S478+R478)*(CA478/100)</f>
        <v>0</v>
      </c>
      <c r="DC478" t="s">
        <v>6</v>
      </c>
      <c r="DD478" t="s">
        <v>6</v>
      </c>
      <c r="DE478" t="s">
        <v>6</v>
      </c>
      <c r="DF478" t="s">
        <v>6</v>
      </c>
      <c r="DG478" t="s">
        <v>6</v>
      </c>
      <c r="DH478" t="s">
        <v>6</v>
      </c>
      <c r="DI478" t="s">
        <v>6</v>
      </c>
      <c r="DJ478" t="s">
        <v>6</v>
      </c>
      <c r="DK478" t="s">
        <v>6</v>
      </c>
      <c r="DL478" t="s">
        <v>6</v>
      </c>
      <c r="DM478" t="s">
        <v>6</v>
      </c>
      <c r="DN478">
        <v>0</v>
      </c>
      <c r="DO478">
        <v>0</v>
      </c>
      <c r="DP478">
        <v>1</v>
      </c>
      <c r="DQ478">
        <v>1</v>
      </c>
      <c r="DU478">
        <v>1007</v>
      </c>
      <c r="DV478" t="s">
        <v>32</v>
      </c>
      <c r="DW478" t="e">
        <f>'2.Лок.смета.и.Акт'!#REF!</f>
        <v>#REF!</v>
      </c>
      <c r="DX478">
        <v>1</v>
      </c>
      <c r="DZ478" t="s">
        <v>6</v>
      </c>
      <c r="EA478" t="s">
        <v>6</v>
      </c>
      <c r="EB478" t="s">
        <v>6</v>
      </c>
      <c r="EC478" t="s">
        <v>6</v>
      </c>
      <c r="EE478">
        <v>54938783</v>
      </c>
      <c r="EF478">
        <v>22</v>
      </c>
      <c r="EG478" t="s">
        <v>45</v>
      </c>
      <c r="EH478">
        <v>0</v>
      </c>
      <c r="EI478" t="s">
        <v>6</v>
      </c>
      <c r="EJ478">
        <v>1</v>
      </c>
      <c r="EK478">
        <v>500003</v>
      </c>
      <c r="EL478" t="s">
        <v>46</v>
      </c>
      <c r="EM478" t="s">
        <v>47</v>
      </c>
      <c r="EO478" t="s">
        <v>6</v>
      </c>
      <c r="EQ478">
        <v>0</v>
      </c>
      <c r="ER478">
        <v>3123.2</v>
      </c>
      <c r="ES478">
        <v>438.22999999999996</v>
      </c>
      <c r="ET478">
        <v>0</v>
      </c>
      <c r="EU478">
        <v>0</v>
      </c>
      <c r="EV478">
        <v>0</v>
      </c>
      <c r="EW478">
        <v>0</v>
      </c>
      <c r="EX478">
        <v>0</v>
      </c>
      <c r="EZ478">
        <v>5</v>
      </c>
      <c r="FC478">
        <v>0</v>
      </c>
      <c r="FD478">
        <v>18</v>
      </c>
      <c r="FF478">
        <v>3123.2</v>
      </c>
      <c r="FQ478">
        <v>0</v>
      </c>
      <c r="FR478">
        <f t="shared" si="561"/>
        <v>0</v>
      </c>
      <c r="FS478">
        <v>0</v>
      </c>
      <c r="FX478">
        <v>0</v>
      </c>
      <c r="FY478">
        <v>0</v>
      </c>
      <c r="GA478" t="s">
        <v>609</v>
      </c>
      <c r="GD478">
        <v>1</v>
      </c>
      <c r="GF478">
        <v>-275207926</v>
      </c>
      <c r="GG478">
        <v>2</v>
      </c>
      <c r="GH478">
        <v>3</v>
      </c>
      <c r="GI478">
        <v>5</v>
      </c>
      <c r="GJ478">
        <v>0</v>
      </c>
      <c r="GK478">
        <v>0</v>
      </c>
      <c r="GL478">
        <f t="shared" si="562"/>
        <v>0</v>
      </c>
      <c r="GM478">
        <f t="shared" si="563"/>
        <v>656</v>
      </c>
      <c r="GN478">
        <f t="shared" si="564"/>
        <v>656</v>
      </c>
      <c r="GO478">
        <f t="shared" si="565"/>
        <v>0</v>
      </c>
      <c r="GP478">
        <f t="shared" si="566"/>
        <v>0</v>
      </c>
      <c r="GR478">
        <v>1</v>
      </c>
      <c r="GS478">
        <v>1</v>
      </c>
      <c r="GT478">
        <v>0</v>
      </c>
      <c r="GU478" t="s">
        <v>6</v>
      </c>
      <c r="GV478">
        <f t="shared" si="567"/>
        <v>0</v>
      </c>
      <c r="GW478">
        <v>1</v>
      </c>
      <c r="GX478">
        <f t="shared" si="568"/>
        <v>0</v>
      </c>
      <c r="HA478">
        <v>0</v>
      </c>
      <c r="HB478">
        <v>0</v>
      </c>
      <c r="HC478">
        <f t="shared" si="569"/>
        <v>0</v>
      </c>
      <c r="HE478" t="s">
        <v>38</v>
      </c>
      <c r="HF478" t="s">
        <v>39</v>
      </c>
      <c r="HM478" t="s">
        <v>6</v>
      </c>
      <c r="HN478" t="s">
        <v>6</v>
      </c>
      <c r="HO478" t="s">
        <v>6</v>
      </c>
      <c r="HP478" t="s">
        <v>6</v>
      </c>
      <c r="HQ478" t="s">
        <v>6</v>
      </c>
      <c r="IF478">
        <v>-1</v>
      </c>
      <c r="IK478">
        <v>0</v>
      </c>
    </row>
    <row r="479" spans="1:255" x14ac:dyDescent="0.2">
      <c r="A479" s="2">
        <v>18</v>
      </c>
      <c r="B479" s="2">
        <v>1</v>
      </c>
      <c r="C479" s="2">
        <v>741</v>
      </c>
      <c r="D479" s="2"/>
      <c r="E479" s="2" t="s">
        <v>610</v>
      </c>
      <c r="F479" s="2" t="s">
        <v>611</v>
      </c>
      <c r="G479" s="2" t="s">
        <v>612</v>
      </c>
      <c r="H479" s="2" t="s">
        <v>32</v>
      </c>
      <c r="I479" s="2">
        <f>I473*J479</f>
        <v>1.6559999999999999</v>
      </c>
      <c r="J479" s="216">
        <f>'5.Ведомость_списания'!F217</f>
        <v>0.91999999999999993</v>
      </c>
      <c r="K479" s="2">
        <v>0.92</v>
      </c>
      <c r="L479" s="2"/>
      <c r="M479" s="2"/>
      <c r="N479" s="2"/>
      <c r="O479" s="2">
        <f t="shared" si="533"/>
        <v>1573</v>
      </c>
      <c r="P479" s="2">
        <f t="shared" si="534"/>
        <v>1573</v>
      </c>
      <c r="Q479" s="2">
        <f t="shared" si="535"/>
        <v>0</v>
      </c>
      <c r="R479" s="2">
        <f t="shared" si="536"/>
        <v>0</v>
      </c>
      <c r="S479" s="2">
        <f t="shared" si="537"/>
        <v>0</v>
      </c>
      <c r="T479" s="2">
        <f t="shared" si="538"/>
        <v>0</v>
      </c>
      <c r="U479" s="2">
        <f t="shared" si="539"/>
        <v>0</v>
      </c>
      <c r="V479" s="2">
        <f t="shared" si="540"/>
        <v>0</v>
      </c>
      <c r="W479" s="2">
        <f t="shared" si="541"/>
        <v>122</v>
      </c>
      <c r="X479" s="2">
        <f t="shared" si="542"/>
        <v>0</v>
      </c>
      <c r="Y479" s="2">
        <f t="shared" si="543"/>
        <v>0</v>
      </c>
      <c r="Z479" s="2"/>
      <c r="AA479" s="2">
        <v>86295183</v>
      </c>
      <c r="AB479" s="2">
        <f t="shared" si="544"/>
        <v>950</v>
      </c>
      <c r="AC479" s="2">
        <f t="shared" si="570"/>
        <v>950</v>
      </c>
      <c r="AD479" s="2">
        <f t="shared" si="545"/>
        <v>0</v>
      </c>
      <c r="AE479" s="2">
        <f t="shared" si="546"/>
        <v>0</v>
      </c>
      <c r="AF479" s="2">
        <f t="shared" si="547"/>
        <v>0</v>
      </c>
      <c r="AG479" s="2">
        <f t="shared" si="548"/>
        <v>0</v>
      </c>
      <c r="AH479" s="2">
        <f t="shared" si="549"/>
        <v>0</v>
      </c>
      <c r="AI479" s="2">
        <f t="shared" si="550"/>
        <v>0</v>
      </c>
      <c r="AJ479" s="2">
        <f t="shared" si="551"/>
        <v>73.739999999999995</v>
      </c>
      <c r="AK479" s="2">
        <v>950</v>
      </c>
      <c r="AL479" s="110">
        <f>'1.Лок.смета.и.Акт'!F904</f>
        <v>950</v>
      </c>
      <c r="AM479" s="2">
        <v>0</v>
      </c>
      <c r="AN479" s="2">
        <v>0</v>
      </c>
      <c r="AO479" s="2">
        <v>0</v>
      </c>
      <c r="AP479" s="2">
        <v>0</v>
      </c>
      <c r="AQ479" s="2">
        <v>0</v>
      </c>
      <c r="AR479" s="2">
        <v>0</v>
      </c>
      <c r="AS479" s="2">
        <v>73.739999999999995</v>
      </c>
      <c r="AT479" s="2">
        <v>0</v>
      </c>
      <c r="AU479" s="2">
        <v>0</v>
      </c>
      <c r="AV479" s="2">
        <v>1</v>
      </c>
      <c r="AW479" s="2">
        <v>1</v>
      </c>
      <c r="AX479" s="2"/>
      <c r="AY479" s="2"/>
      <c r="AZ479" s="2">
        <v>1</v>
      </c>
      <c r="BA479" s="2">
        <v>1</v>
      </c>
      <c r="BB479" s="2">
        <v>1</v>
      </c>
      <c r="BC479" s="2">
        <v>1</v>
      </c>
      <c r="BD479" s="2" t="s">
        <v>6</v>
      </c>
      <c r="BE479" s="2" t="s">
        <v>6</v>
      </c>
      <c r="BF479" s="2" t="s">
        <v>6</v>
      </c>
      <c r="BG479" s="2" t="s">
        <v>6</v>
      </c>
      <c r="BH479" s="2">
        <v>3</v>
      </c>
      <c r="BI479" s="2">
        <v>1</v>
      </c>
      <c r="BJ479" s="2" t="s">
        <v>613</v>
      </c>
      <c r="BK479" s="2"/>
      <c r="BL479" s="2"/>
      <c r="BM479" s="2">
        <v>500001</v>
      </c>
      <c r="BN479" s="2">
        <v>0</v>
      </c>
      <c r="BO479" s="2" t="s">
        <v>6</v>
      </c>
      <c r="BP479" s="2">
        <v>0</v>
      </c>
      <c r="BQ479" s="2">
        <v>20</v>
      </c>
      <c r="BR479" s="2">
        <v>0</v>
      </c>
      <c r="BS479" s="2">
        <v>1</v>
      </c>
      <c r="BT479" s="2">
        <v>1</v>
      </c>
      <c r="BU479" s="2">
        <v>1</v>
      </c>
      <c r="BV479" s="2">
        <v>1</v>
      </c>
      <c r="BW479" s="2">
        <v>1</v>
      </c>
      <c r="BX479" s="2">
        <v>1</v>
      </c>
      <c r="BY479" s="2" t="s">
        <v>6</v>
      </c>
      <c r="BZ479" s="2">
        <v>0</v>
      </c>
      <c r="CA479" s="2">
        <v>0</v>
      </c>
      <c r="CB479" s="2" t="s">
        <v>6</v>
      </c>
      <c r="CC479" s="2"/>
      <c r="CD479" s="2"/>
      <c r="CE479" s="2">
        <v>0</v>
      </c>
      <c r="CF479" s="2">
        <v>0</v>
      </c>
      <c r="CG479" s="2">
        <v>0</v>
      </c>
      <c r="CH479" s="2"/>
      <c r="CI479" s="2"/>
      <c r="CJ479" s="2"/>
      <c r="CK479" s="2"/>
      <c r="CL479" s="2"/>
      <c r="CM479" s="2">
        <v>0</v>
      </c>
      <c r="CN479" s="2" t="s">
        <v>6</v>
      </c>
      <c r="CO479" s="2">
        <v>0</v>
      </c>
      <c r="CP479" s="2">
        <f t="shared" si="552"/>
        <v>1573</v>
      </c>
      <c r="CQ479" s="2">
        <f t="shared" si="553"/>
        <v>950</v>
      </c>
      <c r="CR479" s="2">
        <f t="shared" si="554"/>
        <v>0</v>
      </c>
      <c r="CS479" s="2">
        <f t="shared" si="555"/>
        <v>0</v>
      </c>
      <c r="CT479" s="2">
        <f t="shared" si="556"/>
        <v>0</v>
      </c>
      <c r="CU479" s="2">
        <f t="shared" si="557"/>
        <v>0</v>
      </c>
      <c r="CV479" s="2">
        <f t="shared" si="558"/>
        <v>0</v>
      </c>
      <c r="CW479" s="2">
        <f t="shared" si="559"/>
        <v>0</v>
      </c>
      <c r="CX479" s="2">
        <f t="shared" si="560"/>
        <v>73.739999999999995</v>
      </c>
      <c r="CY479" s="2">
        <f>(((S479+(R479*IF(0,0,1)))*AT479)/100)</f>
        <v>0</v>
      </c>
      <c r="CZ479" s="2">
        <f>(((S479+(R479*IF(0,0,1)))*AU479)/100)</f>
        <v>0</v>
      </c>
      <c r="DA479" s="2"/>
      <c r="DB479" s="2"/>
      <c r="DC479" s="2" t="s">
        <v>6</v>
      </c>
      <c r="DD479" s="2" t="s">
        <v>6</v>
      </c>
      <c r="DE479" s="2" t="s">
        <v>6</v>
      </c>
      <c r="DF479" s="2" t="s">
        <v>6</v>
      </c>
      <c r="DG479" s="2" t="s">
        <v>6</v>
      </c>
      <c r="DH479" s="2" t="s">
        <v>6</v>
      </c>
      <c r="DI479" s="2" t="s">
        <v>6</v>
      </c>
      <c r="DJ479" s="2" t="s">
        <v>6</v>
      </c>
      <c r="DK479" s="2" t="s">
        <v>6</v>
      </c>
      <c r="DL479" s="2" t="s">
        <v>6</v>
      </c>
      <c r="DM479" s="2" t="s">
        <v>6</v>
      </c>
      <c r="DN479" s="2">
        <v>0</v>
      </c>
      <c r="DO479" s="2">
        <v>0</v>
      </c>
      <c r="DP479" s="2">
        <v>1</v>
      </c>
      <c r="DQ479" s="2">
        <v>1</v>
      </c>
      <c r="DR479" s="2"/>
      <c r="DS479" s="2"/>
      <c r="DT479" s="2"/>
      <c r="DU479" s="2">
        <v>1007</v>
      </c>
      <c r="DV479" s="2" t="s">
        <v>32</v>
      </c>
      <c r="DW479" s="2" t="s">
        <v>32</v>
      </c>
      <c r="DX479" s="2">
        <v>1</v>
      </c>
      <c r="DY479" s="2"/>
      <c r="DZ479" s="2" t="s">
        <v>6</v>
      </c>
      <c r="EA479" s="2" t="s">
        <v>6</v>
      </c>
      <c r="EB479" s="2" t="s">
        <v>6</v>
      </c>
      <c r="EC479" s="2" t="s">
        <v>6</v>
      </c>
      <c r="ED479" s="2"/>
      <c r="EE479" s="2">
        <v>54938781</v>
      </c>
      <c r="EF479" s="2">
        <v>20</v>
      </c>
      <c r="EG479" s="2" t="s">
        <v>34</v>
      </c>
      <c r="EH479" s="2">
        <v>0</v>
      </c>
      <c r="EI479" s="2" t="s">
        <v>6</v>
      </c>
      <c r="EJ479" s="2">
        <v>1</v>
      </c>
      <c r="EK479" s="2">
        <v>500001</v>
      </c>
      <c r="EL479" s="2" t="s">
        <v>35</v>
      </c>
      <c r="EM479" s="2" t="s">
        <v>36</v>
      </c>
      <c r="EN479" s="2"/>
      <c r="EO479" s="2" t="s">
        <v>6</v>
      </c>
      <c r="EP479" s="2"/>
      <c r="EQ479" s="2">
        <v>0</v>
      </c>
      <c r="ER479" s="2">
        <v>950</v>
      </c>
      <c r="ES479" s="110">
        <f>'1.Лок.смета.и.Акт'!F904</f>
        <v>950</v>
      </c>
      <c r="ET479" s="2">
        <v>0</v>
      </c>
      <c r="EU479" s="2">
        <v>0</v>
      </c>
      <c r="EV479" s="2">
        <v>0</v>
      </c>
      <c r="EW479" s="2">
        <v>0</v>
      </c>
      <c r="EX479" s="2">
        <v>0</v>
      </c>
      <c r="EY479" s="2"/>
      <c r="EZ479" s="2"/>
      <c r="FA479" s="2"/>
      <c r="FB479" s="2"/>
      <c r="FC479" s="2"/>
      <c r="FD479" s="2"/>
      <c r="FE479" s="2"/>
      <c r="FF479" s="2"/>
      <c r="FG479" s="2"/>
      <c r="FH479" s="2"/>
      <c r="FI479" s="2"/>
      <c r="FJ479" s="2"/>
      <c r="FK479" s="2"/>
      <c r="FL479" s="2"/>
      <c r="FM479" s="2"/>
      <c r="FN479" s="2"/>
      <c r="FO479" s="2"/>
      <c r="FP479" s="2"/>
      <c r="FQ479" s="2">
        <v>0</v>
      </c>
      <c r="FR479" s="2">
        <f t="shared" si="561"/>
        <v>0</v>
      </c>
      <c r="FS479" s="2">
        <v>0</v>
      </c>
      <c r="FT479" s="2"/>
      <c r="FU479" s="2"/>
      <c r="FV479" s="2"/>
      <c r="FW479" s="2"/>
      <c r="FX479" s="2">
        <v>0</v>
      </c>
      <c r="FY479" s="2">
        <v>0</v>
      </c>
      <c r="FZ479" s="2"/>
      <c r="GA479" s="2" t="s">
        <v>6</v>
      </c>
      <c r="GB479" s="2"/>
      <c r="GC479" s="2"/>
      <c r="GD479" s="2">
        <v>1</v>
      </c>
      <c r="GE479" s="2"/>
      <c r="GF479" s="2">
        <v>839252645</v>
      </c>
      <c r="GG479" s="2">
        <v>2</v>
      </c>
      <c r="GH479" s="2">
        <v>1</v>
      </c>
      <c r="GI479" s="2">
        <v>-2</v>
      </c>
      <c r="GJ479" s="2">
        <v>0</v>
      </c>
      <c r="GK479" s="2">
        <v>0</v>
      </c>
      <c r="GL479" s="2">
        <f t="shared" si="562"/>
        <v>0</v>
      </c>
      <c r="GM479" s="2">
        <f t="shared" si="563"/>
        <v>1573</v>
      </c>
      <c r="GN479" s="2">
        <f t="shared" si="564"/>
        <v>1573</v>
      </c>
      <c r="GO479" s="2">
        <f t="shared" si="565"/>
        <v>0</v>
      </c>
      <c r="GP479" s="2">
        <f t="shared" si="566"/>
        <v>0</v>
      </c>
      <c r="GQ479" s="2"/>
      <c r="GR479" s="2">
        <v>0</v>
      </c>
      <c r="GS479" s="2">
        <v>3</v>
      </c>
      <c r="GT479" s="2">
        <v>0</v>
      </c>
      <c r="GU479" s="2" t="s">
        <v>6</v>
      </c>
      <c r="GV479" s="2">
        <f t="shared" si="567"/>
        <v>0</v>
      </c>
      <c r="GW479" s="2">
        <v>1</v>
      </c>
      <c r="GX479" s="2">
        <f t="shared" si="568"/>
        <v>0</v>
      </c>
      <c r="GY479" s="2"/>
      <c r="GZ479" s="2"/>
      <c r="HA479" s="2">
        <v>0</v>
      </c>
      <c r="HB479" s="2">
        <v>0</v>
      </c>
      <c r="HC479" s="2">
        <f t="shared" si="569"/>
        <v>0</v>
      </c>
      <c r="HD479" s="2"/>
      <c r="HE479" s="2" t="s">
        <v>6</v>
      </c>
      <c r="HF479" s="2" t="s">
        <v>6</v>
      </c>
      <c r="HG479" s="2"/>
      <c r="HH479" s="2"/>
      <c r="HI479" s="2"/>
      <c r="HJ479" s="2"/>
      <c r="HK479" s="2"/>
      <c r="HL479" s="2"/>
      <c r="HM479" s="2" t="s">
        <v>6</v>
      </c>
      <c r="HN479" s="2" t="s">
        <v>6</v>
      </c>
      <c r="HO479" s="2" t="s">
        <v>6</v>
      </c>
      <c r="HP479" s="2" t="s">
        <v>6</v>
      </c>
      <c r="HQ479" s="2" t="s">
        <v>6</v>
      </c>
      <c r="HR479" s="2"/>
      <c r="HS479" s="2"/>
      <c r="HT479" s="2"/>
      <c r="HU479" s="2"/>
      <c r="HV479" s="2"/>
      <c r="HW479" s="2"/>
      <c r="HX479" s="2"/>
      <c r="HY479" s="2"/>
      <c r="HZ479" s="2"/>
      <c r="IA479" s="2"/>
      <c r="IB479" s="2"/>
      <c r="IC479" s="2"/>
      <c r="ID479" s="2"/>
      <c r="IE479" s="2"/>
      <c r="IF479" s="2">
        <v>-1</v>
      </c>
      <c r="IG479" s="2"/>
      <c r="IH479" s="2"/>
      <c r="II479" s="2"/>
      <c r="IJ479" s="2"/>
      <c r="IK479" s="2">
        <v>0</v>
      </c>
      <c r="IL479" s="2"/>
      <c r="IM479" s="2"/>
      <c r="IN479" s="2"/>
      <c r="IO479" s="2"/>
      <c r="IP479" s="2"/>
      <c r="IQ479" s="2"/>
      <c r="IR479" s="2"/>
      <c r="IS479" s="2"/>
      <c r="IT479" s="2"/>
      <c r="IU479" s="2"/>
    </row>
    <row r="480" spans="1:255" x14ac:dyDescent="0.2">
      <c r="A480">
        <v>18</v>
      </c>
      <c r="B480">
        <v>1</v>
      </c>
      <c r="C480">
        <v>748</v>
      </c>
      <c r="E480" t="s">
        <v>610</v>
      </c>
      <c r="F480" t="e">
        <f>'2.Лок.смета.и.Акт'!#REF!</f>
        <v>#REF!</v>
      </c>
      <c r="G480" t="s">
        <v>612</v>
      </c>
      <c r="H480" t="s">
        <v>32</v>
      </c>
      <c r="I480">
        <f>I474*J480</f>
        <v>1.6559999999999999</v>
      </c>
      <c r="J480">
        <v>0.91999999999999993</v>
      </c>
      <c r="K480">
        <v>0.92</v>
      </c>
      <c r="O480">
        <f t="shared" si="533"/>
        <v>8431</v>
      </c>
      <c r="P480">
        <f t="shared" si="534"/>
        <v>8431</v>
      </c>
      <c r="Q480">
        <f t="shared" si="535"/>
        <v>0</v>
      </c>
      <c r="R480">
        <f t="shared" si="536"/>
        <v>0</v>
      </c>
      <c r="S480">
        <f t="shared" si="537"/>
        <v>0</v>
      </c>
      <c r="T480">
        <f t="shared" si="538"/>
        <v>0</v>
      </c>
      <c r="U480">
        <f t="shared" si="539"/>
        <v>0</v>
      </c>
      <c r="V480">
        <f t="shared" si="540"/>
        <v>0</v>
      </c>
      <c r="W480">
        <f t="shared" si="541"/>
        <v>122</v>
      </c>
      <c r="X480">
        <f t="shared" si="542"/>
        <v>0</v>
      </c>
      <c r="Y480">
        <f t="shared" si="543"/>
        <v>0</v>
      </c>
      <c r="AA480">
        <v>86295184</v>
      </c>
      <c r="AB480">
        <f t="shared" si="544"/>
        <v>673.47</v>
      </c>
      <c r="AC480">
        <f t="shared" si="570"/>
        <v>673.47</v>
      </c>
      <c r="AD480">
        <f t="shared" si="545"/>
        <v>0</v>
      </c>
      <c r="AE480">
        <f t="shared" si="546"/>
        <v>0</v>
      </c>
      <c r="AF480">
        <f t="shared" si="547"/>
        <v>0</v>
      </c>
      <c r="AG480">
        <f t="shared" si="548"/>
        <v>0</v>
      </c>
      <c r="AH480">
        <f t="shared" si="549"/>
        <v>0</v>
      </c>
      <c r="AI480">
        <f t="shared" si="550"/>
        <v>0</v>
      </c>
      <c r="AJ480">
        <f t="shared" si="551"/>
        <v>73.739999999999995</v>
      </c>
      <c r="AK480">
        <v>673.47</v>
      </c>
      <c r="AL480">
        <v>673.47</v>
      </c>
      <c r="AM480">
        <v>0</v>
      </c>
      <c r="AN480">
        <v>0</v>
      </c>
      <c r="AO480">
        <v>0</v>
      </c>
      <c r="AP480">
        <v>0</v>
      </c>
      <c r="AQ480">
        <v>0</v>
      </c>
      <c r="AR480">
        <v>0</v>
      </c>
      <c r="AS480">
        <v>73.739999999999995</v>
      </c>
      <c r="AT480">
        <v>0</v>
      </c>
      <c r="AU480">
        <v>0</v>
      </c>
      <c r="AV480">
        <v>1</v>
      </c>
      <c r="AW480">
        <v>1</v>
      </c>
      <c r="AZ480">
        <v>1</v>
      </c>
      <c r="BA480">
        <v>1</v>
      </c>
      <c r="BB480">
        <v>1</v>
      </c>
      <c r="BC480">
        <v>7.56</v>
      </c>
      <c r="BD480" t="s">
        <v>6</v>
      </c>
      <c r="BE480" t="s">
        <v>6</v>
      </c>
      <c r="BF480" t="s">
        <v>6</v>
      </c>
      <c r="BG480" t="s">
        <v>6</v>
      </c>
      <c r="BH480">
        <v>3</v>
      </c>
      <c r="BI480">
        <v>1</v>
      </c>
      <c r="BJ480" t="s">
        <v>613</v>
      </c>
      <c r="BM480">
        <v>500001</v>
      </c>
      <c r="BN480">
        <v>0</v>
      </c>
      <c r="BO480" t="s">
        <v>6</v>
      </c>
      <c r="BP480">
        <v>0</v>
      </c>
      <c r="BQ480">
        <v>20</v>
      </c>
      <c r="BR480">
        <v>0</v>
      </c>
      <c r="BS480">
        <v>1</v>
      </c>
      <c r="BT480">
        <v>1</v>
      </c>
      <c r="BU480">
        <v>1</v>
      </c>
      <c r="BV480">
        <v>1</v>
      </c>
      <c r="BW480">
        <v>1</v>
      </c>
      <c r="BX480">
        <v>1</v>
      </c>
      <c r="BY480" t="s">
        <v>6</v>
      </c>
      <c r="BZ480">
        <v>0</v>
      </c>
      <c r="CA480">
        <v>0</v>
      </c>
      <c r="CB480" t="s">
        <v>6</v>
      </c>
      <c r="CE480">
        <v>0</v>
      </c>
      <c r="CF480">
        <v>0</v>
      </c>
      <c r="CG480">
        <v>0</v>
      </c>
      <c r="CM480">
        <v>0</v>
      </c>
      <c r="CN480" t="s">
        <v>6</v>
      </c>
      <c r="CO480">
        <v>0</v>
      </c>
      <c r="CP480">
        <f t="shared" si="552"/>
        <v>8431</v>
      </c>
      <c r="CQ480">
        <f t="shared" si="553"/>
        <v>5091.4332000000004</v>
      </c>
      <c r="CR480">
        <f t="shared" si="554"/>
        <v>0</v>
      </c>
      <c r="CS480">
        <f t="shared" si="555"/>
        <v>0</v>
      </c>
      <c r="CT480">
        <f t="shared" si="556"/>
        <v>0</v>
      </c>
      <c r="CU480">
        <f t="shared" si="557"/>
        <v>0</v>
      </c>
      <c r="CV480">
        <f t="shared" si="558"/>
        <v>0</v>
      </c>
      <c r="CW480">
        <f t="shared" si="559"/>
        <v>0</v>
      </c>
      <c r="CX480">
        <f t="shared" si="560"/>
        <v>73.739999999999995</v>
      </c>
      <c r="CY480">
        <f>(S480+R480)*(BZ480/100)</f>
        <v>0</v>
      </c>
      <c r="CZ480">
        <f>(S480+R480)*(CA480/100)</f>
        <v>0</v>
      </c>
      <c r="DC480" t="s">
        <v>6</v>
      </c>
      <c r="DD480" t="s">
        <v>6</v>
      </c>
      <c r="DE480" t="s">
        <v>6</v>
      </c>
      <c r="DF480" t="s">
        <v>6</v>
      </c>
      <c r="DG480" t="s">
        <v>6</v>
      </c>
      <c r="DH480" t="s">
        <v>6</v>
      </c>
      <c r="DI480" t="s">
        <v>6</v>
      </c>
      <c r="DJ480" t="s">
        <v>6</v>
      </c>
      <c r="DK480" t="s">
        <v>6</v>
      </c>
      <c r="DL480" t="s">
        <v>6</v>
      </c>
      <c r="DM480" t="s">
        <v>6</v>
      </c>
      <c r="DN480">
        <v>0</v>
      </c>
      <c r="DO480">
        <v>0</v>
      </c>
      <c r="DP480">
        <v>1</v>
      </c>
      <c r="DQ480">
        <v>1</v>
      </c>
      <c r="DU480">
        <v>1007</v>
      </c>
      <c r="DV480" t="s">
        <v>32</v>
      </c>
      <c r="DW480" t="e">
        <f>'2.Лок.смета.и.Акт'!#REF!</f>
        <v>#REF!</v>
      </c>
      <c r="DX480">
        <v>1</v>
      </c>
      <c r="DZ480" t="s">
        <v>6</v>
      </c>
      <c r="EA480" t="s">
        <v>6</v>
      </c>
      <c r="EB480" t="s">
        <v>6</v>
      </c>
      <c r="EC480" t="s">
        <v>6</v>
      </c>
      <c r="EE480">
        <v>54938781</v>
      </c>
      <c r="EF480">
        <v>20</v>
      </c>
      <c r="EG480" t="s">
        <v>34</v>
      </c>
      <c r="EH480">
        <v>0</v>
      </c>
      <c r="EI480" t="s">
        <v>6</v>
      </c>
      <c r="EJ480">
        <v>1</v>
      </c>
      <c r="EK480">
        <v>500001</v>
      </c>
      <c r="EL480" t="s">
        <v>35</v>
      </c>
      <c r="EM480" t="s">
        <v>36</v>
      </c>
      <c r="EO480" t="s">
        <v>6</v>
      </c>
      <c r="EQ480">
        <v>0</v>
      </c>
      <c r="ER480">
        <v>4799.6499999999996</v>
      </c>
      <c r="ES480">
        <v>673.47</v>
      </c>
      <c r="ET480">
        <v>0</v>
      </c>
      <c r="EU480">
        <v>0</v>
      </c>
      <c r="EV480">
        <v>0</v>
      </c>
      <c r="EW480">
        <v>0</v>
      </c>
      <c r="EX480">
        <v>0</v>
      </c>
      <c r="EZ480">
        <v>5</v>
      </c>
      <c r="FC480">
        <v>0</v>
      </c>
      <c r="FD480">
        <v>18</v>
      </c>
      <c r="FF480">
        <v>4799.6499999999996</v>
      </c>
      <c r="FQ480">
        <v>0</v>
      </c>
      <c r="FR480">
        <f t="shared" si="561"/>
        <v>0</v>
      </c>
      <c r="FS480">
        <v>0</v>
      </c>
      <c r="FX480">
        <v>0</v>
      </c>
      <c r="FY480">
        <v>0</v>
      </c>
      <c r="GA480" t="s">
        <v>614</v>
      </c>
      <c r="GD480">
        <v>1</v>
      </c>
      <c r="GF480">
        <v>839252645</v>
      </c>
      <c r="GG480">
        <v>2</v>
      </c>
      <c r="GH480">
        <v>3</v>
      </c>
      <c r="GI480">
        <v>5</v>
      </c>
      <c r="GJ480">
        <v>0</v>
      </c>
      <c r="GK480">
        <v>0</v>
      </c>
      <c r="GL480">
        <f t="shared" si="562"/>
        <v>0</v>
      </c>
      <c r="GM480">
        <f t="shared" si="563"/>
        <v>8431</v>
      </c>
      <c r="GN480">
        <f t="shared" si="564"/>
        <v>8431</v>
      </c>
      <c r="GO480">
        <f t="shared" si="565"/>
        <v>0</v>
      </c>
      <c r="GP480">
        <f t="shared" si="566"/>
        <v>0</v>
      </c>
      <c r="GR480">
        <v>1</v>
      </c>
      <c r="GS480">
        <v>1</v>
      </c>
      <c r="GT480">
        <v>0</v>
      </c>
      <c r="GU480" t="s">
        <v>6</v>
      </c>
      <c r="GV480">
        <f t="shared" si="567"/>
        <v>0</v>
      </c>
      <c r="GW480">
        <v>1</v>
      </c>
      <c r="GX480">
        <f t="shared" si="568"/>
        <v>0</v>
      </c>
      <c r="HA480">
        <v>0</v>
      </c>
      <c r="HB480">
        <v>0</v>
      </c>
      <c r="HC480">
        <f t="shared" si="569"/>
        <v>0</v>
      </c>
      <c r="HE480" t="s">
        <v>38</v>
      </c>
      <c r="HF480" t="s">
        <v>39</v>
      </c>
      <c r="HM480" t="s">
        <v>6</v>
      </c>
      <c r="HN480" t="s">
        <v>6</v>
      </c>
      <c r="HO480" t="s">
        <v>6</v>
      </c>
      <c r="HP480" t="s">
        <v>6</v>
      </c>
      <c r="HQ480" t="s">
        <v>6</v>
      </c>
      <c r="IF480">
        <v>-1</v>
      </c>
      <c r="IK480">
        <v>0</v>
      </c>
    </row>
    <row r="481" spans="1:255" x14ac:dyDescent="0.2">
      <c r="A481" s="2">
        <v>18</v>
      </c>
      <c r="B481" s="2">
        <v>1</v>
      </c>
      <c r="C481" s="2">
        <v>742</v>
      </c>
      <c r="D481" s="2"/>
      <c r="E481" s="2" t="s">
        <v>615</v>
      </c>
      <c r="F481" s="2" t="s">
        <v>159</v>
      </c>
      <c r="G481" s="2" t="s">
        <v>160</v>
      </c>
      <c r="H481" s="2" t="s">
        <v>32</v>
      </c>
      <c r="I481" s="2">
        <f>I473*J481</f>
        <v>0.46800000000000003</v>
      </c>
      <c r="J481" s="216">
        <f>'5.Ведомость_списания'!F218</f>
        <v>0.26</v>
      </c>
      <c r="K481" s="2">
        <v>0.26</v>
      </c>
      <c r="L481" s="2"/>
      <c r="M481" s="2"/>
      <c r="N481" s="2"/>
      <c r="O481" s="2">
        <f t="shared" si="533"/>
        <v>3</v>
      </c>
      <c r="P481" s="2">
        <f t="shared" si="534"/>
        <v>3</v>
      </c>
      <c r="Q481" s="2">
        <f t="shared" si="535"/>
        <v>0</v>
      </c>
      <c r="R481" s="2">
        <f t="shared" si="536"/>
        <v>0</v>
      </c>
      <c r="S481" s="2">
        <f t="shared" si="537"/>
        <v>0</v>
      </c>
      <c r="T481" s="2">
        <f t="shared" si="538"/>
        <v>0</v>
      </c>
      <c r="U481" s="2">
        <f t="shared" si="539"/>
        <v>0</v>
      </c>
      <c r="V481" s="2">
        <f t="shared" si="540"/>
        <v>0</v>
      </c>
      <c r="W481" s="2">
        <f t="shared" si="541"/>
        <v>0</v>
      </c>
      <c r="X481" s="2">
        <f t="shared" si="542"/>
        <v>0</v>
      </c>
      <c r="Y481" s="2">
        <f t="shared" si="543"/>
        <v>0</v>
      </c>
      <c r="Z481" s="2"/>
      <c r="AA481" s="2">
        <v>86295183</v>
      </c>
      <c r="AB481" s="2">
        <f t="shared" si="544"/>
        <v>7.14</v>
      </c>
      <c r="AC481" s="2">
        <f t="shared" si="570"/>
        <v>7.14</v>
      </c>
      <c r="AD481" s="2">
        <f t="shared" si="545"/>
        <v>0</v>
      </c>
      <c r="AE481" s="2">
        <f t="shared" si="546"/>
        <v>0</v>
      </c>
      <c r="AF481" s="2">
        <f t="shared" si="547"/>
        <v>0</v>
      </c>
      <c r="AG481" s="2">
        <f t="shared" si="548"/>
        <v>0</v>
      </c>
      <c r="AH481" s="2">
        <f t="shared" si="549"/>
        <v>0</v>
      </c>
      <c r="AI481" s="2">
        <f t="shared" si="550"/>
        <v>0</v>
      </c>
      <c r="AJ481" s="2">
        <f t="shared" si="551"/>
        <v>0</v>
      </c>
      <c r="AK481" s="2">
        <v>7.14</v>
      </c>
      <c r="AL481" s="110">
        <f>'1.Лок.смета.и.Акт'!F906</f>
        <v>7.14</v>
      </c>
      <c r="AM481" s="2">
        <v>0</v>
      </c>
      <c r="AN481" s="2">
        <v>0</v>
      </c>
      <c r="AO481" s="2">
        <v>0</v>
      </c>
      <c r="AP481" s="2">
        <v>0</v>
      </c>
      <c r="AQ481" s="2">
        <v>0</v>
      </c>
      <c r="AR481" s="2">
        <v>0</v>
      </c>
      <c r="AS481" s="2">
        <v>0</v>
      </c>
      <c r="AT481" s="2">
        <v>0</v>
      </c>
      <c r="AU481" s="2">
        <v>0</v>
      </c>
      <c r="AV481" s="2">
        <v>1</v>
      </c>
      <c r="AW481" s="2">
        <v>1</v>
      </c>
      <c r="AX481" s="2"/>
      <c r="AY481" s="2"/>
      <c r="AZ481" s="2">
        <v>1</v>
      </c>
      <c r="BA481" s="2">
        <v>1</v>
      </c>
      <c r="BB481" s="2">
        <v>1</v>
      </c>
      <c r="BC481" s="2">
        <v>1</v>
      </c>
      <c r="BD481" s="2" t="s">
        <v>6</v>
      </c>
      <c r="BE481" s="2" t="s">
        <v>6</v>
      </c>
      <c r="BF481" s="2" t="s">
        <v>6</v>
      </c>
      <c r="BG481" s="2" t="s">
        <v>6</v>
      </c>
      <c r="BH481" s="2">
        <v>3</v>
      </c>
      <c r="BI481" s="2">
        <v>1</v>
      </c>
      <c r="BJ481" s="2" t="s">
        <v>161</v>
      </c>
      <c r="BK481" s="2"/>
      <c r="BL481" s="2"/>
      <c r="BM481" s="2">
        <v>500001</v>
      </c>
      <c r="BN481" s="2">
        <v>0</v>
      </c>
      <c r="BO481" s="2" t="s">
        <v>6</v>
      </c>
      <c r="BP481" s="2">
        <v>0</v>
      </c>
      <c r="BQ481" s="2">
        <v>20</v>
      </c>
      <c r="BR481" s="2">
        <v>0</v>
      </c>
      <c r="BS481" s="2">
        <v>1</v>
      </c>
      <c r="BT481" s="2">
        <v>1</v>
      </c>
      <c r="BU481" s="2">
        <v>1</v>
      </c>
      <c r="BV481" s="2">
        <v>1</v>
      </c>
      <c r="BW481" s="2">
        <v>1</v>
      </c>
      <c r="BX481" s="2">
        <v>1</v>
      </c>
      <c r="BY481" s="2" t="s">
        <v>6</v>
      </c>
      <c r="BZ481" s="2">
        <v>0</v>
      </c>
      <c r="CA481" s="2">
        <v>0</v>
      </c>
      <c r="CB481" s="2" t="s">
        <v>6</v>
      </c>
      <c r="CC481" s="2"/>
      <c r="CD481" s="2"/>
      <c r="CE481" s="2">
        <v>0</v>
      </c>
      <c r="CF481" s="2">
        <v>0</v>
      </c>
      <c r="CG481" s="2">
        <v>0</v>
      </c>
      <c r="CH481" s="2"/>
      <c r="CI481" s="2"/>
      <c r="CJ481" s="2"/>
      <c r="CK481" s="2"/>
      <c r="CL481" s="2"/>
      <c r="CM481" s="2">
        <v>0</v>
      </c>
      <c r="CN481" s="2" t="s">
        <v>6</v>
      </c>
      <c r="CO481" s="2">
        <v>0</v>
      </c>
      <c r="CP481" s="2">
        <f t="shared" si="552"/>
        <v>3</v>
      </c>
      <c r="CQ481" s="2">
        <f t="shared" si="553"/>
        <v>7.14</v>
      </c>
      <c r="CR481" s="2">
        <f t="shared" si="554"/>
        <v>0</v>
      </c>
      <c r="CS481" s="2">
        <f t="shared" si="555"/>
        <v>0</v>
      </c>
      <c r="CT481" s="2">
        <f t="shared" si="556"/>
        <v>0</v>
      </c>
      <c r="CU481" s="2">
        <f t="shared" si="557"/>
        <v>0</v>
      </c>
      <c r="CV481" s="2">
        <f t="shared" si="558"/>
        <v>0</v>
      </c>
      <c r="CW481" s="2">
        <f t="shared" si="559"/>
        <v>0</v>
      </c>
      <c r="CX481" s="2">
        <f t="shared" si="560"/>
        <v>0</v>
      </c>
      <c r="CY481" s="2">
        <f>(((S481+(R481*IF(0,0,1)))*AT481)/100)</f>
        <v>0</v>
      </c>
      <c r="CZ481" s="2">
        <f>(((S481+(R481*IF(0,0,1)))*AU481)/100)</f>
        <v>0</v>
      </c>
      <c r="DA481" s="2"/>
      <c r="DB481" s="2"/>
      <c r="DC481" s="2" t="s">
        <v>6</v>
      </c>
      <c r="DD481" s="2" t="s">
        <v>6</v>
      </c>
      <c r="DE481" s="2" t="s">
        <v>6</v>
      </c>
      <c r="DF481" s="2" t="s">
        <v>6</v>
      </c>
      <c r="DG481" s="2" t="s">
        <v>6</v>
      </c>
      <c r="DH481" s="2" t="s">
        <v>6</v>
      </c>
      <c r="DI481" s="2" t="s">
        <v>6</v>
      </c>
      <c r="DJ481" s="2" t="s">
        <v>6</v>
      </c>
      <c r="DK481" s="2" t="s">
        <v>6</v>
      </c>
      <c r="DL481" s="2" t="s">
        <v>6</v>
      </c>
      <c r="DM481" s="2" t="s">
        <v>6</v>
      </c>
      <c r="DN481" s="2">
        <v>0</v>
      </c>
      <c r="DO481" s="2">
        <v>0</v>
      </c>
      <c r="DP481" s="2">
        <v>1</v>
      </c>
      <c r="DQ481" s="2">
        <v>1</v>
      </c>
      <c r="DR481" s="2"/>
      <c r="DS481" s="2"/>
      <c r="DT481" s="2"/>
      <c r="DU481" s="2">
        <v>1007</v>
      </c>
      <c r="DV481" s="2" t="s">
        <v>32</v>
      </c>
      <c r="DW481" s="2" t="s">
        <v>32</v>
      </c>
      <c r="DX481" s="2">
        <v>1</v>
      </c>
      <c r="DY481" s="2"/>
      <c r="DZ481" s="2" t="s">
        <v>6</v>
      </c>
      <c r="EA481" s="2" t="s">
        <v>6</v>
      </c>
      <c r="EB481" s="2" t="s">
        <v>6</v>
      </c>
      <c r="EC481" s="2" t="s">
        <v>6</v>
      </c>
      <c r="ED481" s="2"/>
      <c r="EE481" s="2">
        <v>54938781</v>
      </c>
      <c r="EF481" s="2">
        <v>20</v>
      </c>
      <c r="EG481" s="2" t="s">
        <v>34</v>
      </c>
      <c r="EH481" s="2">
        <v>0</v>
      </c>
      <c r="EI481" s="2" t="s">
        <v>6</v>
      </c>
      <c r="EJ481" s="2">
        <v>1</v>
      </c>
      <c r="EK481" s="2">
        <v>500001</v>
      </c>
      <c r="EL481" s="2" t="s">
        <v>35</v>
      </c>
      <c r="EM481" s="2" t="s">
        <v>36</v>
      </c>
      <c r="EN481" s="2"/>
      <c r="EO481" s="2" t="s">
        <v>6</v>
      </c>
      <c r="EP481" s="2"/>
      <c r="EQ481" s="2">
        <v>0</v>
      </c>
      <c r="ER481" s="2">
        <v>7.14</v>
      </c>
      <c r="ES481" s="110">
        <f>'1.Лок.смета.и.Акт'!F906</f>
        <v>7.14</v>
      </c>
      <c r="ET481" s="2">
        <v>0</v>
      </c>
      <c r="EU481" s="2">
        <v>0</v>
      </c>
      <c r="EV481" s="2">
        <v>0</v>
      </c>
      <c r="EW481" s="2">
        <v>0</v>
      </c>
      <c r="EX481" s="2">
        <v>0</v>
      </c>
      <c r="EY481" s="2"/>
      <c r="EZ481" s="2"/>
      <c r="FA481" s="2"/>
      <c r="FB481" s="2"/>
      <c r="FC481" s="2"/>
      <c r="FD481" s="2"/>
      <c r="FE481" s="2"/>
      <c r="FF481" s="2"/>
      <c r="FG481" s="2"/>
      <c r="FH481" s="2"/>
      <c r="FI481" s="2"/>
      <c r="FJ481" s="2"/>
      <c r="FK481" s="2"/>
      <c r="FL481" s="2"/>
      <c r="FM481" s="2"/>
      <c r="FN481" s="2"/>
      <c r="FO481" s="2"/>
      <c r="FP481" s="2"/>
      <c r="FQ481" s="2">
        <v>0</v>
      </c>
      <c r="FR481" s="2">
        <f t="shared" si="561"/>
        <v>0</v>
      </c>
      <c r="FS481" s="2">
        <v>0</v>
      </c>
      <c r="FT481" s="2"/>
      <c r="FU481" s="2"/>
      <c r="FV481" s="2"/>
      <c r="FW481" s="2"/>
      <c r="FX481" s="2">
        <v>0</v>
      </c>
      <c r="FY481" s="2">
        <v>0</v>
      </c>
      <c r="FZ481" s="2"/>
      <c r="GA481" s="2" t="s">
        <v>6</v>
      </c>
      <c r="GB481" s="2"/>
      <c r="GC481" s="2"/>
      <c r="GD481" s="2">
        <v>1</v>
      </c>
      <c r="GE481" s="2"/>
      <c r="GF481" s="2">
        <v>-50505369</v>
      </c>
      <c r="GG481" s="2">
        <v>2</v>
      </c>
      <c r="GH481" s="2">
        <v>0</v>
      </c>
      <c r="GI481" s="2">
        <v>-2</v>
      </c>
      <c r="GJ481" s="2">
        <v>0</v>
      </c>
      <c r="GK481" s="2">
        <v>0</v>
      </c>
      <c r="GL481" s="2">
        <f t="shared" si="562"/>
        <v>0</v>
      </c>
      <c r="GM481" s="2">
        <f t="shared" si="563"/>
        <v>3</v>
      </c>
      <c r="GN481" s="2">
        <f t="shared" si="564"/>
        <v>3</v>
      </c>
      <c r="GO481" s="2">
        <f t="shared" si="565"/>
        <v>0</v>
      </c>
      <c r="GP481" s="2">
        <f t="shared" si="566"/>
        <v>0</v>
      </c>
      <c r="GQ481" s="2"/>
      <c r="GR481" s="2">
        <v>0</v>
      </c>
      <c r="GS481" s="2">
        <v>3</v>
      </c>
      <c r="GT481" s="2">
        <v>0</v>
      </c>
      <c r="GU481" s="2" t="s">
        <v>6</v>
      </c>
      <c r="GV481" s="2">
        <f t="shared" si="567"/>
        <v>0</v>
      </c>
      <c r="GW481" s="2">
        <v>1</v>
      </c>
      <c r="GX481" s="2">
        <f t="shared" si="568"/>
        <v>0</v>
      </c>
      <c r="GY481" s="2"/>
      <c r="GZ481" s="2"/>
      <c r="HA481" s="2">
        <v>0</v>
      </c>
      <c r="HB481" s="2">
        <v>0</v>
      </c>
      <c r="HC481" s="2">
        <f t="shared" si="569"/>
        <v>0</v>
      </c>
      <c r="HD481" s="2"/>
      <c r="HE481" s="2" t="s">
        <v>6</v>
      </c>
      <c r="HF481" s="2" t="s">
        <v>6</v>
      </c>
      <c r="HG481" s="2"/>
      <c r="HH481" s="2"/>
      <c r="HI481" s="2"/>
      <c r="HJ481" s="2"/>
      <c r="HK481" s="2"/>
      <c r="HL481" s="2"/>
      <c r="HM481" s="2" t="s">
        <v>6</v>
      </c>
      <c r="HN481" s="2" t="s">
        <v>6</v>
      </c>
      <c r="HO481" s="2" t="s">
        <v>6</v>
      </c>
      <c r="HP481" s="2" t="s">
        <v>6</v>
      </c>
      <c r="HQ481" s="2" t="s">
        <v>6</v>
      </c>
      <c r="HR481" s="2"/>
      <c r="HS481" s="2"/>
      <c r="HT481" s="2"/>
      <c r="HU481" s="2"/>
      <c r="HV481" s="2"/>
      <c r="HW481" s="2"/>
      <c r="HX481" s="2"/>
      <c r="HY481" s="2"/>
      <c r="HZ481" s="2"/>
      <c r="IA481" s="2"/>
      <c r="IB481" s="2"/>
      <c r="IC481" s="2"/>
      <c r="ID481" s="2"/>
      <c r="IE481" s="2"/>
      <c r="IF481" s="2">
        <v>-1</v>
      </c>
      <c r="IG481" s="2"/>
      <c r="IH481" s="2"/>
      <c r="II481" s="2"/>
      <c r="IJ481" s="2"/>
      <c r="IK481" s="2">
        <v>0</v>
      </c>
      <c r="IL481" s="2"/>
      <c r="IM481" s="2"/>
      <c r="IN481" s="2"/>
      <c r="IO481" s="2"/>
      <c r="IP481" s="2"/>
      <c r="IQ481" s="2"/>
      <c r="IR481" s="2"/>
      <c r="IS481" s="2"/>
      <c r="IT481" s="2"/>
      <c r="IU481" s="2"/>
    </row>
    <row r="482" spans="1:255" x14ac:dyDescent="0.2">
      <c r="A482">
        <v>18</v>
      </c>
      <c r="B482">
        <v>1</v>
      </c>
      <c r="C482">
        <v>749</v>
      </c>
      <c r="E482" t="s">
        <v>615</v>
      </c>
      <c r="F482" t="e">
        <f>'2.Лок.смета.и.Акт'!#REF!</f>
        <v>#REF!</v>
      </c>
      <c r="G482" t="s">
        <v>160</v>
      </c>
      <c r="H482" t="s">
        <v>32</v>
      </c>
      <c r="I482">
        <f>I474*J482</f>
        <v>0.46800000000000003</v>
      </c>
      <c r="J482">
        <v>0.26</v>
      </c>
      <c r="K482">
        <v>0.26</v>
      </c>
      <c r="O482">
        <f t="shared" si="533"/>
        <v>7</v>
      </c>
      <c r="P482">
        <f t="shared" si="534"/>
        <v>7</v>
      </c>
      <c r="Q482">
        <f t="shared" si="535"/>
        <v>0</v>
      </c>
      <c r="R482">
        <f t="shared" si="536"/>
        <v>0</v>
      </c>
      <c r="S482">
        <f t="shared" si="537"/>
        <v>0</v>
      </c>
      <c r="T482">
        <f t="shared" si="538"/>
        <v>0</v>
      </c>
      <c r="U482">
        <f t="shared" si="539"/>
        <v>0</v>
      </c>
      <c r="V482">
        <f t="shared" si="540"/>
        <v>0</v>
      </c>
      <c r="W482">
        <f t="shared" si="541"/>
        <v>0</v>
      </c>
      <c r="X482">
        <f t="shared" si="542"/>
        <v>0</v>
      </c>
      <c r="Y482">
        <f t="shared" si="543"/>
        <v>0</v>
      </c>
      <c r="AA482">
        <v>86295184</v>
      </c>
      <c r="AB482">
        <f t="shared" si="544"/>
        <v>2</v>
      </c>
      <c r="AC482">
        <f t="shared" si="570"/>
        <v>2</v>
      </c>
      <c r="AD482">
        <f t="shared" si="545"/>
        <v>0</v>
      </c>
      <c r="AE482">
        <f t="shared" si="546"/>
        <v>0</v>
      </c>
      <c r="AF482">
        <f t="shared" si="547"/>
        <v>0</v>
      </c>
      <c r="AG482">
        <f t="shared" si="548"/>
        <v>0</v>
      </c>
      <c r="AH482">
        <f t="shared" si="549"/>
        <v>0</v>
      </c>
      <c r="AI482">
        <f t="shared" si="550"/>
        <v>0</v>
      </c>
      <c r="AJ482">
        <f t="shared" si="551"/>
        <v>0</v>
      </c>
      <c r="AK482">
        <v>2</v>
      </c>
      <c r="AL482">
        <v>2</v>
      </c>
      <c r="AM482">
        <v>0</v>
      </c>
      <c r="AN482">
        <v>0</v>
      </c>
      <c r="AO482">
        <v>0</v>
      </c>
      <c r="AP482">
        <v>0</v>
      </c>
      <c r="AQ482">
        <v>0</v>
      </c>
      <c r="AR482">
        <v>0</v>
      </c>
      <c r="AS482">
        <v>0</v>
      </c>
      <c r="AT482">
        <v>0</v>
      </c>
      <c r="AU482">
        <v>0</v>
      </c>
      <c r="AV482">
        <v>1</v>
      </c>
      <c r="AW482">
        <v>1</v>
      </c>
      <c r="AZ482">
        <v>1</v>
      </c>
      <c r="BA482">
        <v>1</v>
      </c>
      <c r="BB482">
        <v>1</v>
      </c>
      <c r="BC482">
        <v>7.56</v>
      </c>
      <c r="BD482" t="s">
        <v>6</v>
      </c>
      <c r="BE482" t="s">
        <v>6</v>
      </c>
      <c r="BF482" t="s">
        <v>6</v>
      </c>
      <c r="BG482" t="s">
        <v>6</v>
      </c>
      <c r="BH482">
        <v>3</v>
      </c>
      <c r="BI482">
        <v>1</v>
      </c>
      <c r="BJ482" t="s">
        <v>161</v>
      </c>
      <c r="BM482">
        <v>500001</v>
      </c>
      <c r="BN482">
        <v>0</v>
      </c>
      <c r="BO482" t="s">
        <v>6</v>
      </c>
      <c r="BP482">
        <v>0</v>
      </c>
      <c r="BQ482">
        <v>20</v>
      </c>
      <c r="BR482">
        <v>0</v>
      </c>
      <c r="BS482">
        <v>1</v>
      </c>
      <c r="BT482">
        <v>1</v>
      </c>
      <c r="BU482">
        <v>1</v>
      </c>
      <c r="BV482">
        <v>1</v>
      </c>
      <c r="BW482">
        <v>1</v>
      </c>
      <c r="BX482">
        <v>1</v>
      </c>
      <c r="BY482" t="s">
        <v>6</v>
      </c>
      <c r="BZ482">
        <v>0</v>
      </c>
      <c r="CA482">
        <v>0</v>
      </c>
      <c r="CB482" t="s">
        <v>6</v>
      </c>
      <c r="CE482">
        <v>0</v>
      </c>
      <c r="CF482">
        <v>0</v>
      </c>
      <c r="CG482">
        <v>0</v>
      </c>
      <c r="CM482">
        <v>0</v>
      </c>
      <c r="CN482" t="s">
        <v>6</v>
      </c>
      <c r="CO482">
        <v>0</v>
      </c>
      <c r="CP482">
        <f t="shared" si="552"/>
        <v>7</v>
      </c>
      <c r="CQ482">
        <f t="shared" si="553"/>
        <v>15.12</v>
      </c>
      <c r="CR482">
        <f t="shared" si="554"/>
        <v>0</v>
      </c>
      <c r="CS482">
        <f t="shared" si="555"/>
        <v>0</v>
      </c>
      <c r="CT482">
        <f t="shared" si="556"/>
        <v>0</v>
      </c>
      <c r="CU482">
        <f t="shared" si="557"/>
        <v>0</v>
      </c>
      <c r="CV482">
        <f t="shared" si="558"/>
        <v>0</v>
      </c>
      <c r="CW482">
        <f t="shared" si="559"/>
        <v>0</v>
      </c>
      <c r="CX482">
        <f t="shared" si="560"/>
        <v>0</v>
      </c>
      <c r="CY482">
        <f>(S482+R482)*(BZ482/100)</f>
        <v>0</v>
      </c>
      <c r="CZ482">
        <f>(S482+R482)*(CA482/100)</f>
        <v>0</v>
      </c>
      <c r="DC482" t="s">
        <v>6</v>
      </c>
      <c r="DD482" t="s">
        <v>6</v>
      </c>
      <c r="DE482" t="s">
        <v>6</v>
      </c>
      <c r="DF482" t="s">
        <v>6</v>
      </c>
      <c r="DG482" t="s">
        <v>6</v>
      </c>
      <c r="DH482" t="s">
        <v>6</v>
      </c>
      <c r="DI482" t="s">
        <v>6</v>
      </c>
      <c r="DJ482" t="s">
        <v>6</v>
      </c>
      <c r="DK482" t="s">
        <v>6</v>
      </c>
      <c r="DL482" t="s">
        <v>6</v>
      </c>
      <c r="DM482" t="s">
        <v>6</v>
      </c>
      <c r="DN482">
        <v>0</v>
      </c>
      <c r="DO482">
        <v>0</v>
      </c>
      <c r="DP482">
        <v>1</v>
      </c>
      <c r="DQ482">
        <v>1</v>
      </c>
      <c r="DU482">
        <v>1007</v>
      </c>
      <c r="DV482" t="s">
        <v>32</v>
      </c>
      <c r="DW482" t="e">
        <f>'2.Лок.смета.и.Акт'!#REF!</f>
        <v>#REF!</v>
      </c>
      <c r="DX482">
        <v>1</v>
      </c>
      <c r="DZ482" t="s">
        <v>6</v>
      </c>
      <c r="EA482" t="s">
        <v>6</v>
      </c>
      <c r="EB482" t="s">
        <v>6</v>
      </c>
      <c r="EC482" t="s">
        <v>6</v>
      </c>
      <c r="EE482">
        <v>54938781</v>
      </c>
      <c r="EF482">
        <v>20</v>
      </c>
      <c r="EG482" t="s">
        <v>34</v>
      </c>
      <c r="EH482">
        <v>0</v>
      </c>
      <c r="EI482" t="s">
        <v>6</v>
      </c>
      <c r="EJ482">
        <v>1</v>
      </c>
      <c r="EK482">
        <v>500001</v>
      </c>
      <c r="EL482" t="s">
        <v>35</v>
      </c>
      <c r="EM482" t="s">
        <v>36</v>
      </c>
      <c r="EO482" t="s">
        <v>6</v>
      </c>
      <c r="EQ482">
        <v>0</v>
      </c>
      <c r="ER482">
        <v>14.19</v>
      </c>
      <c r="ES482">
        <v>2</v>
      </c>
      <c r="ET482">
        <v>0</v>
      </c>
      <c r="EU482">
        <v>0</v>
      </c>
      <c r="EV482">
        <v>0</v>
      </c>
      <c r="EW482">
        <v>0</v>
      </c>
      <c r="EX482">
        <v>0</v>
      </c>
      <c r="EZ482">
        <v>5</v>
      </c>
      <c r="FC482">
        <v>0</v>
      </c>
      <c r="FD482">
        <v>18</v>
      </c>
      <c r="FF482">
        <v>14.19</v>
      </c>
      <c r="FQ482">
        <v>0</v>
      </c>
      <c r="FR482">
        <f t="shared" si="561"/>
        <v>0</v>
      </c>
      <c r="FS482">
        <v>0</v>
      </c>
      <c r="FX482">
        <v>0</v>
      </c>
      <c r="FY482">
        <v>0</v>
      </c>
      <c r="GA482" t="s">
        <v>162</v>
      </c>
      <c r="GD482">
        <v>1</v>
      </c>
      <c r="GF482">
        <v>-50505369</v>
      </c>
      <c r="GG482">
        <v>2</v>
      </c>
      <c r="GH482">
        <v>3</v>
      </c>
      <c r="GI482">
        <v>5</v>
      </c>
      <c r="GJ482">
        <v>0</v>
      </c>
      <c r="GK482">
        <v>0</v>
      </c>
      <c r="GL482">
        <f t="shared" si="562"/>
        <v>0</v>
      </c>
      <c r="GM482">
        <f t="shared" si="563"/>
        <v>7</v>
      </c>
      <c r="GN482">
        <f t="shared" si="564"/>
        <v>7</v>
      </c>
      <c r="GO482">
        <f t="shared" si="565"/>
        <v>0</v>
      </c>
      <c r="GP482">
        <f t="shared" si="566"/>
        <v>0</v>
      </c>
      <c r="GR482">
        <v>1</v>
      </c>
      <c r="GS482">
        <v>1</v>
      </c>
      <c r="GT482">
        <v>0</v>
      </c>
      <c r="GU482" t="s">
        <v>6</v>
      </c>
      <c r="GV482">
        <f t="shared" si="567"/>
        <v>0</v>
      </c>
      <c r="GW482">
        <v>1</v>
      </c>
      <c r="GX482">
        <f t="shared" si="568"/>
        <v>0</v>
      </c>
      <c r="HA482">
        <v>0</v>
      </c>
      <c r="HB482">
        <v>0</v>
      </c>
      <c r="HC482">
        <f t="shared" si="569"/>
        <v>0</v>
      </c>
      <c r="HE482" t="s">
        <v>38</v>
      </c>
      <c r="HF482" t="s">
        <v>39</v>
      </c>
      <c r="HM482" t="s">
        <v>6</v>
      </c>
      <c r="HN482" t="s">
        <v>6</v>
      </c>
      <c r="HO482" t="s">
        <v>6</v>
      </c>
      <c r="HP482" t="s">
        <v>6</v>
      </c>
      <c r="HQ482" t="s">
        <v>6</v>
      </c>
      <c r="IF482">
        <v>-1</v>
      </c>
      <c r="IK482">
        <v>0</v>
      </c>
    </row>
    <row r="483" spans="1:255" x14ac:dyDescent="0.2">
      <c r="A483" s="2">
        <v>17</v>
      </c>
      <c r="B483" s="2">
        <v>1</v>
      </c>
      <c r="C483" s="2">
        <f>ROW(SmtRes!A767)</f>
        <v>767</v>
      </c>
      <c r="D483" s="2">
        <f>ROW(EtalonRes!A840)</f>
        <v>840</v>
      </c>
      <c r="E483" s="2" t="s">
        <v>616</v>
      </c>
      <c r="F483" s="2" t="s">
        <v>617</v>
      </c>
      <c r="G483" s="2" t="s">
        <v>618</v>
      </c>
      <c r="H483" s="2" t="s">
        <v>240</v>
      </c>
      <c r="I483" s="2">
        <f>'2.Лок.смета.и.Акт'!E81</f>
        <v>2.2959999999999998</v>
      </c>
      <c r="J483" s="2">
        <v>0</v>
      </c>
      <c r="K483" s="2">
        <v>2.2959999999999998</v>
      </c>
      <c r="L483" s="2"/>
      <c r="M483" s="2"/>
      <c r="N483" s="2"/>
      <c r="O483" s="2">
        <f t="shared" si="533"/>
        <v>965</v>
      </c>
      <c r="P483" s="2">
        <f t="shared" si="534"/>
        <v>0</v>
      </c>
      <c r="Q483" s="2">
        <f t="shared" si="535"/>
        <v>543</v>
      </c>
      <c r="R483" s="2">
        <f t="shared" si="536"/>
        <v>40</v>
      </c>
      <c r="S483" s="2">
        <f t="shared" si="537"/>
        <v>422</v>
      </c>
      <c r="T483" s="2">
        <f t="shared" si="538"/>
        <v>0</v>
      </c>
      <c r="U483" s="2">
        <f t="shared" si="539"/>
        <v>44.496479999999991</v>
      </c>
      <c r="V483" s="2">
        <f t="shared" si="540"/>
        <v>2.9388799999999997</v>
      </c>
      <c r="W483" s="2">
        <f t="shared" si="541"/>
        <v>0</v>
      </c>
      <c r="X483" s="2">
        <f t="shared" si="542"/>
        <v>416</v>
      </c>
      <c r="Y483" s="2">
        <f t="shared" si="543"/>
        <v>393</v>
      </c>
      <c r="Z483" s="2"/>
      <c r="AA483" s="2">
        <v>86295183</v>
      </c>
      <c r="AB483" s="2">
        <f t="shared" si="544"/>
        <v>420.28</v>
      </c>
      <c r="AC483" s="2">
        <f>ROUND((ES483+(SUM(SmtRes!BC751:'SmtRes'!BC767)+SUM(EtalonRes!AL817:'EtalonRes'!AL840))),2)</f>
        <v>0</v>
      </c>
      <c r="AD483" s="2">
        <f t="shared" si="545"/>
        <v>236.56</v>
      </c>
      <c r="AE483" s="2">
        <f t="shared" si="546"/>
        <v>17.61</v>
      </c>
      <c r="AF483" s="2">
        <f t="shared" si="547"/>
        <v>183.72</v>
      </c>
      <c r="AG483" s="2">
        <f t="shared" si="548"/>
        <v>0</v>
      </c>
      <c r="AH483" s="2">
        <f t="shared" si="549"/>
        <v>19.38</v>
      </c>
      <c r="AI483" s="2">
        <f t="shared" si="550"/>
        <v>1.28</v>
      </c>
      <c r="AJ483" s="2">
        <f t="shared" si="551"/>
        <v>0</v>
      </c>
      <c r="AK483" s="2">
        <v>889.33</v>
      </c>
      <c r="AL483" s="2">
        <v>469.05</v>
      </c>
      <c r="AM483" s="2">
        <v>236.56</v>
      </c>
      <c r="AN483" s="2">
        <v>17.61</v>
      </c>
      <c r="AO483" s="2">
        <v>183.72</v>
      </c>
      <c r="AP483" s="2">
        <v>0</v>
      </c>
      <c r="AQ483" s="2">
        <v>19.38</v>
      </c>
      <c r="AR483" s="2">
        <v>1.28</v>
      </c>
      <c r="AS483" s="2">
        <v>0</v>
      </c>
      <c r="AT483" s="2">
        <v>90</v>
      </c>
      <c r="AU483" s="2">
        <v>85</v>
      </c>
      <c r="AV483" s="2">
        <v>1</v>
      </c>
      <c r="AW483" s="2">
        <v>1</v>
      </c>
      <c r="AX483" s="2"/>
      <c r="AY483" s="2"/>
      <c r="AZ483" s="2">
        <v>1</v>
      </c>
      <c r="BA483" s="2">
        <v>1</v>
      </c>
      <c r="BB483" s="2">
        <v>1</v>
      </c>
      <c r="BC483" s="2">
        <v>1</v>
      </c>
      <c r="BD483" s="2" t="s">
        <v>6</v>
      </c>
      <c r="BE483" s="2" t="s">
        <v>6</v>
      </c>
      <c r="BF483" s="2" t="s">
        <v>6</v>
      </c>
      <c r="BG483" s="2" t="s">
        <v>6</v>
      </c>
      <c r="BH483" s="2">
        <v>0</v>
      </c>
      <c r="BI483" s="2">
        <v>1</v>
      </c>
      <c r="BJ483" s="2" t="s">
        <v>619</v>
      </c>
      <c r="BK483" s="2"/>
      <c r="BL483" s="2"/>
      <c r="BM483" s="2">
        <v>9001</v>
      </c>
      <c r="BN483" s="2">
        <v>0</v>
      </c>
      <c r="BO483" s="2" t="s">
        <v>6</v>
      </c>
      <c r="BP483" s="2">
        <v>0</v>
      </c>
      <c r="BQ483" s="2">
        <v>1</v>
      </c>
      <c r="BR483" s="2">
        <v>0</v>
      </c>
      <c r="BS483" s="2">
        <v>1</v>
      </c>
      <c r="BT483" s="2">
        <v>1</v>
      </c>
      <c r="BU483" s="2">
        <v>1</v>
      </c>
      <c r="BV483" s="2">
        <v>1</v>
      </c>
      <c r="BW483" s="2">
        <v>1</v>
      </c>
      <c r="BX483" s="2">
        <v>1</v>
      </c>
      <c r="BY483" s="2" t="s">
        <v>6</v>
      </c>
      <c r="BZ483" s="2">
        <v>90</v>
      </c>
      <c r="CA483" s="2">
        <v>85</v>
      </c>
      <c r="CB483" s="2" t="s">
        <v>6</v>
      </c>
      <c r="CC483" s="2"/>
      <c r="CD483" s="2"/>
      <c r="CE483" s="2">
        <v>0</v>
      </c>
      <c r="CF483" s="2">
        <v>0</v>
      </c>
      <c r="CG483" s="2">
        <v>0</v>
      </c>
      <c r="CH483" s="2"/>
      <c r="CI483" s="2"/>
      <c r="CJ483" s="2"/>
      <c r="CK483" s="2"/>
      <c r="CL483" s="2"/>
      <c r="CM483" s="2">
        <v>0</v>
      </c>
      <c r="CN483" s="2" t="s">
        <v>6</v>
      </c>
      <c r="CO483" s="2">
        <v>0</v>
      </c>
      <c r="CP483" s="2">
        <f t="shared" si="552"/>
        <v>965</v>
      </c>
      <c r="CQ483" s="2">
        <f t="shared" si="553"/>
        <v>0</v>
      </c>
      <c r="CR483" s="2">
        <f t="shared" si="554"/>
        <v>236.56</v>
      </c>
      <c r="CS483" s="2">
        <f t="shared" si="555"/>
        <v>17.61</v>
      </c>
      <c r="CT483" s="2">
        <f t="shared" si="556"/>
        <v>183.72</v>
      </c>
      <c r="CU483" s="2">
        <f t="shared" si="557"/>
        <v>0</v>
      </c>
      <c r="CV483" s="2">
        <f t="shared" si="558"/>
        <v>19.38</v>
      </c>
      <c r="CW483" s="2">
        <f t="shared" si="559"/>
        <v>1.28</v>
      </c>
      <c r="CX483" s="2">
        <f t="shared" si="560"/>
        <v>0</v>
      </c>
      <c r="CY483" s="2">
        <f>(((S483+(R483*IF(0,0,1)))*AT483)/100)</f>
        <v>415.8</v>
      </c>
      <c r="CZ483" s="2">
        <f>(((S483+(R483*IF(0,0,1)))*AU483)/100)</f>
        <v>392.7</v>
      </c>
      <c r="DA483" s="2"/>
      <c r="DB483" s="2"/>
      <c r="DC483" s="2" t="s">
        <v>6</v>
      </c>
      <c r="DD483" s="2" t="s">
        <v>6</v>
      </c>
      <c r="DE483" s="2" t="s">
        <v>6</v>
      </c>
      <c r="DF483" s="2" t="s">
        <v>6</v>
      </c>
      <c r="DG483" s="2" t="s">
        <v>6</v>
      </c>
      <c r="DH483" s="2" t="s">
        <v>6</v>
      </c>
      <c r="DI483" s="2" t="s">
        <v>6</v>
      </c>
      <c r="DJ483" s="2" t="s">
        <v>6</v>
      </c>
      <c r="DK483" s="2" t="s">
        <v>6</v>
      </c>
      <c r="DL483" s="2" t="s">
        <v>6</v>
      </c>
      <c r="DM483" s="2" t="s">
        <v>6</v>
      </c>
      <c r="DN483" s="2">
        <v>0</v>
      </c>
      <c r="DO483" s="2">
        <v>0</v>
      </c>
      <c r="DP483" s="2">
        <v>1</v>
      </c>
      <c r="DQ483" s="2">
        <v>1</v>
      </c>
      <c r="DR483" s="2"/>
      <c r="DS483" s="2"/>
      <c r="DT483" s="2"/>
      <c r="DU483" s="2">
        <v>1013</v>
      </c>
      <c r="DV483" s="2" t="s">
        <v>240</v>
      </c>
      <c r="DW483" s="2" t="s">
        <v>240</v>
      </c>
      <c r="DX483" s="2">
        <v>1</v>
      </c>
      <c r="DY483" s="2"/>
      <c r="DZ483" s="2" t="s">
        <v>6</v>
      </c>
      <c r="EA483" s="2" t="s">
        <v>6</v>
      </c>
      <c r="EB483" s="2" t="s">
        <v>6</v>
      </c>
      <c r="EC483" s="2" t="s">
        <v>6</v>
      </c>
      <c r="ED483" s="2"/>
      <c r="EE483" s="2">
        <v>54938604</v>
      </c>
      <c r="EF483" s="2">
        <v>1</v>
      </c>
      <c r="EG483" s="2" t="s">
        <v>25</v>
      </c>
      <c r="EH483" s="2">
        <v>0</v>
      </c>
      <c r="EI483" s="2" t="s">
        <v>6</v>
      </c>
      <c r="EJ483" s="2">
        <v>1</v>
      </c>
      <c r="EK483" s="2">
        <v>9001</v>
      </c>
      <c r="EL483" s="2" t="s">
        <v>245</v>
      </c>
      <c r="EM483" s="2" t="s">
        <v>246</v>
      </c>
      <c r="EN483" s="2"/>
      <c r="EO483" s="2" t="s">
        <v>6</v>
      </c>
      <c r="EP483" s="2"/>
      <c r="EQ483" s="2">
        <v>0</v>
      </c>
      <c r="ER483" s="2">
        <v>889.33</v>
      </c>
      <c r="ES483" s="2">
        <v>469.05</v>
      </c>
      <c r="ET483" s="2">
        <v>236.56</v>
      </c>
      <c r="EU483" s="2">
        <v>17.61</v>
      </c>
      <c r="EV483" s="2">
        <v>183.72</v>
      </c>
      <c r="EW483" s="2">
        <v>19.38</v>
      </c>
      <c r="EX483" s="2">
        <v>1.28</v>
      </c>
      <c r="EY483" s="2">
        <v>1</v>
      </c>
      <c r="EZ483" s="2"/>
      <c r="FA483" s="2"/>
      <c r="FB483" s="2"/>
      <c r="FC483" s="2"/>
      <c r="FD483" s="2"/>
      <c r="FE483" s="2"/>
      <c r="FF483" s="2"/>
      <c r="FG483" s="2"/>
      <c r="FH483" s="2"/>
      <c r="FI483" s="2"/>
      <c r="FJ483" s="2"/>
      <c r="FK483" s="2"/>
      <c r="FL483" s="2"/>
      <c r="FM483" s="2"/>
      <c r="FN483" s="2"/>
      <c r="FO483" s="2"/>
      <c r="FP483" s="2"/>
      <c r="FQ483" s="2">
        <v>0</v>
      </c>
      <c r="FR483" s="2">
        <f t="shared" si="561"/>
        <v>0</v>
      </c>
      <c r="FS483" s="2">
        <v>0</v>
      </c>
      <c r="FT483" s="2"/>
      <c r="FU483" s="2"/>
      <c r="FV483" s="2"/>
      <c r="FW483" s="2"/>
      <c r="FX483" s="2">
        <v>90</v>
      </c>
      <c r="FY483" s="2">
        <v>85</v>
      </c>
      <c r="FZ483" s="2"/>
      <c r="GA483" s="2" t="s">
        <v>6</v>
      </c>
      <c r="GB483" s="2"/>
      <c r="GC483" s="2"/>
      <c r="GD483" s="2">
        <v>1</v>
      </c>
      <c r="GE483" s="2"/>
      <c r="GF483" s="2">
        <v>287944815</v>
      </c>
      <c r="GG483" s="2">
        <v>2</v>
      </c>
      <c r="GH483" s="2">
        <v>1</v>
      </c>
      <c r="GI483" s="2">
        <v>-2</v>
      </c>
      <c r="GJ483" s="2">
        <v>0</v>
      </c>
      <c r="GK483" s="2">
        <v>0</v>
      </c>
      <c r="GL483" s="2">
        <f t="shared" si="562"/>
        <v>0</v>
      </c>
      <c r="GM483" s="2">
        <f t="shared" si="563"/>
        <v>1774</v>
      </c>
      <c r="GN483" s="2">
        <f t="shared" si="564"/>
        <v>1774</v>
      </c>
      <c r="GO483" s="2">
        <f t="shared" si="565"/>
        <v>0</v>
      </c>
      <c r="GP483" s="2">
        <f t="shared" si="566"/>
        <v>0</v>
      </c>
      <c r="GQ483" s="2"/>
      <c r="GR483" s="2">
        <v>0</v>
      </c>
      <c r="GS483" s="2">
        <v>3</v>
      </c>
      <c r="GT483" s="2">
        <v>0</v>
      </c>
      <c r="GU483" s="2" t="s">
        <v>6</v>
      </c>
      <c r="GV483" s="2">
        <f t="shared" si="567"/>
        <v>0</v>
      </c>
      <c r="GW483" s="2">
        <v>1</v>
      </c>
      <c r="GX483" s="2">
        <f t="shared" si="568"/>
        <v>0</v>
      </c>
      <c r="GY483" s="2"/>
      <c r="GZ483" s="2"/>
      <c r="HA483" s="2">
        <v>0</v>
      </c>
      <c r="HB483" s="2">
        <v>0</v>
      </c>
      <c r="HC483" s="2">
        <f t="shared" si="569"/>
        <v>0</v>
      </c>
      <c r="HD483" s="2"/>
      <c r="HE483" s="2" t="s">
        <v>6</v>
      </c>
      <c r="HF483" s="2" t="s">
        <v>6</v>
      </c>
      <c r="HG483" s="2"/>
      <c r="HH483" s="2"/>
      <c r="HI483" s="2"/>
      <c r="HJ483" s="2"/>
      <c r="HK483" s="2"/>
      <c r="HL483" s="2"/>
      <c r="HM483" s="2" t="s">
        <v>6</v>
      </c>
      <c r="HN483" s="2" t="s">
        <v>6</v>
      </c>
      <c r="HO483" s="2" t="s">
        <v>6</v>
      </c>
      <c r="HP483" s="2" t="s">
        <v>6</v>
      </c>
      <c r="HQ483" s="2" t="s">
        <v>6</v>
      </c>
      <c r="HR483" s="2"/>
      <c r="HS483" s="2"/>
      <c r="HT483" s="2"/>
      <c r="HU483" s="2"/>
      <c r="HV483" s="2"/>
      <c r="HW483" s="2"/>
      <c r="HX483" s="2"/>
      <c r="HY483" s="2"/>
      <c r="HZ483" s="2"/>
      <c r="IA483" s="2"/>
      <c r="IB483" s="2"/>
      <c r="IC483" s="2"/>
      <c r="ID483" s="2"/>
      <c r="IE483" s="2"/>
      <c r="IF483" s="2">
        <v>-1</v>
      </c>
      <c r="IG483" s="2"/>
      <c r="IH483" s="2"/>
      <c r="II483" s="2"/>
      <c r="IJ483" s="2"/>
      <c r="IK483" s="2">
        <v>0</v>
      </c>
      <c r="IL483" s="2"/>
      <c r="IM483" s="2"/>
      <c r="IN483" s="2"/>
      <c r="IO483" s="2"/>
      <c r="IP483" s="2"/>
      <c r="IQ483" s="2"/>
      <c r="IR483" s="2"/>
      <c r="IS483" s="2"/>
      <c r="IT483" s="2"/>
      <c r="IU483" s="2"/>
    </row>
    <row r="484" spans="1:255" x14ac:dyDescent="0.2">
      <c r="A484">
        <v>17</v>
      </c>
      <c r="B484">
        <v>1</v>
      </c>
      <c r="C484">
        <f>ROW(SmtRes!A784)</f>
        <v>784</v>
      </c>
      <c r="D484">
        <f>ROW(EtalonRes!A864)</f>
        <v>864</v>
      </c>
      <c r="E484" t="s">
        <v>616</v>
      </c>
      <c r="F484" t="s">
        <v>617</v>
      </c>
      <c r="G484" t="s">
        <v>618</v>
      </c>
      <c r="H484" t="s">
        <v>240</v>
      </c>
      <c r="I484">
        <f>'2.Лок.смета.и.Акт'!E81</f>
        <v>2.2959999999999998</v>
      </c>
      <c r="J484">
        <v>0</v>
      </c>
      <c r="K484">
        <v>2.2959999999999998</v>
      </c>
      <c r="O484">
        <f t="shared" si="533"/>
        <v>15850</v>
      </c>
      <c r="P484">
        <f t="shared" si="534"/>
        <v>0</v>
      </c>
      <c r="Q484">
        <f t="shared" si="535"/>
        <v>5051</v>
      </c>
      <c r="R484">
        <f t="shared" si="536"/>
        <v>801</v>
      </c>
      <c r="S484">
        <f t="shared" si="537"/>
        <v>10799</v>
      </c>
      <c r="T484">
        <f t="shared" si="538"/>
        <v>0</v>
      </c>
      <c r="U484" t="e">
        <f t="shared" si="539"/>
        <v>#REF!</v>
      </c>
      <c r="V484">
        <f t="shared" si="540"/>
        <v>2.9388799999999997</v>
      </c>
      <c r="W484">
        <f t="shared" si="541"/>
        <v>0</v>
      </c>
      <c r="X484" t="e">
        <f t="shared" si="542"/>
        <v>#REF!</v>
      </c>
      <c r="Y484" t="e">
        <f t="shared" si="543"/>
        <v>#REF!</v>
      </c>
      <c r="AA484">
        <v>86295184</v>
      </c>
      <c r="AB484">
        <f t="shared" si="544"/>
        <v>420.28</v>
      </c>
      <c r="AC484">
        <f>ROUND((ES484+(SUM(SmtRes!BC768:'SmtRes'!BC784)+SUM(EtalonRes!AL841:'EtalonRes'!AL864))),2)</f>
        <v>0</v>
      </c>
      <c r="AD484">
        <f t="shared" si="545"/>
        <v>236.56</v>
      </c>
      <c r="AE484">
        <f t="shared" si="546"/>
        <v>17.61</v>
      </c>
      <c r="AF484">
        <f t="shared" si="547"/>
        <v>183.72</v>
      </c>
      <c r="AG484">
        <f t="shared" si="548"/>
        <v>0</v>
      </c>
      <c r="AH484" t="e">
        <f t="shared" si="549"/>
        <v>#REF!</v>
      </c>
      <c r="AI484">
        <f t="shared" si="550"/>
        <v>1.28</v>
      </c>
      <c r="AJ484">
        <f t="shared" si="551"/>
        <v>0</v>
      </c>
      <c r="AK484">
        <f>AL484+AM484+AO484</f>
        <v>889.33</v>
      </c>
      <c r="AL484">
        <v>469.05</v>
      </c>
      <c r="AM484" s="75">
        <f>'1.Лок.смета.и.Акт'!F913</f>
        <v>236.56</v>
      </c>
      <c r="AN484" s="75">
        <f>'1.Лок.смета.и.Акт'!F914</f>
        <v>17.61</v>
      </c>
      <c r="AO484" s="75">
        <f>'1.Лок.смета.и.Акт'!F912</f>
        <v>183.72</v>
      </c>
      <c r="AP484">
        <v>0</v>
      </c>
      <c r="AQ484" t="e">
        <f>'2.Лок.смета.и.Акт'!#REF!</f>
        <v>#REF!</v>
      </c>
      <c r="AR484">
        <v>1.28</v>
      </c>
      <c r="AS484">
        <v>0</v>
      </c>
      <c r="AT484">
        <v>86</v>
      </c>
      <c r="AU484">
        <v>72</v>
      </c>
      <c r="AV484">
        <v>1</v>
      </c>
      <c r="AW484">
        <v>1</v>
      </c>
      <c r="AZ484">
        <v>1</v>
      </c>
      <c r="BA484">
        <f>'1.Лок.смета.и.Акт'!J912</f>
        <v>25.6</v>
      </c>
      <c r="BB484">
        <f>'1.Лок.смета.и.Акт'!J913</f>
        <v>9.3000000000000007</v>
      </c>
      <c r="BC484">
        <v>7.56</v>
      </c>
      <c r="BD484" t="s">
        <v>6</v>
      </c>
      <c r="BE484" t="s">
        <v>6</v>
      </c>
      <c r="BF484" t="s">
        <v>6</v>
      </c>
      <c r="BG484" t="s">
        <v>6</v>
      </c>
      <c r="BH484">
        <v>0</v>
      </c>
      <c r="BI484">
        <v>1</v>
      </c>
      <c r="BJ484" t="s">
        <v>619</v>
      </c>
      <c r="BM484">
        <v>9001</v>
      </c>
      <c r="BN484">
        <v>0</v>
      </c>
      <c r="BO484" t="s">
        <v>617</v>
      </c>
      <c r="BP484">
        <v>1</v>
      </c>
      <c r="BQ484">
        <v>1</v>
      </c>
      <c r="BR484">
        <v>0</v>
      </c>
      <c r="BS484">
        <f>'1.Лок.смета.и.Акт'!J914</f>
        <v>19.8</v>
      </c>
      <c r="BT484">
        <v>1</v>
      </c>
      <c r="BU484">
        <v>1</v>
      </c>
      <c r="BV484">
        <v>1</v>
      </c>
      <c r="BW484">
        <v>1</v>
      </c>
      <c r="BX484">
        <v>1</v>
      </c>
      <c r="BY484" t="s">
        <v>6</v>
      </c>
      <c r="BZ484" t="e">
        <f>'2.Лок.смета.и.Акт'!#REF!</f>
        <v>#REF!</v>
      </c>
      <c r="CA484" t="e">
        <f>'2.Лок.смета.и.Акт'!#REF!</f>
        <v>#REF!</v>
      </c>
      <c r="CB484" t="s">
        <v>6</v>
      </c>
      <c r="CE484">
        <v>0</v>
      </c>
      <c r="CF484">
        <v>0</v>
      </c>
      <c r="CG484">
        <v>0</v>
      </c>
      <c r="CM484">
        <v>0</v>
      </c>
      <c r="CN484" t="s">
        <v>6</v>
      </c>
      <c r="CO484">
        <v>0</v>
      </c>
      <c r="CP484">
        <f t="shared" si="552"/>
        <v>15850</v>
      </c>
      <c r="CQ484">
        <f t="shared" si="553"/>
        <v>0</v>
      </c>
      <c r="CR484">
        <f t="shared" si="554"/>
        <v>2200.0080000000003</v>
      </c>
      <c r="CS484">
        <f t="shared" si="555"/>
        <v>348.678</v>
      </c>
      <c r="CT484">
        <f t="shared" si="556"/>
        <v>4703.232</v>
      </c>
      <c r="CU484">
        <f t="shared" si="557"/>
        <v>0</v>
      </c>
      <c r="CV484" t="e">
        <f t="shared" si="558"/>
        <v>#REF!</v>
      </c>
      <c r="CW484">
        <f t="shared" si="559"/>
        <v>1.28</v>
      </c>
      <c r="CX484">
        <f t="shared" si="560"/>
        <v>0</v>
      </c>
      <c r="CY484" t="e">
        <f>(S484+R484)*(BZ484/100)</f>
        <v>#REF!</v>
      </c>
      <c r="CZ484" t="e">
        <f>(S484+R484)*(CA484/100)</f>
        <v>#REF!</v>
      </c>
      <c r="DC484" t="s">
        <v>6</v>
      </c>
      <c r="DD484" t="s">
        <v>6</v>
      </c>
      <c r="DE484" t="s">
        <v>6</v>
      </c>
      <c r="DF484" t="s">
        <v>6</v>
      </c>
      <c r="DG484" t="s">
        <v>6</v>
      </c>
      <c r="DH484" t="s">
        <v>6</v>
      </c>
      <c r="DI484" t="s">
        <v>6</v>
      </c>
      <c r="DJ484" t="s">
        <v>6</v>
      </c>
      <c r="DK484" t="s">
        <v>6</v>
      </c>
      <c r="DL484" t="s">
        <v>6</v>
      </c>
      <c r="DM484" t="s">
        <v>6</v>
      </c>
      <c r="DN484">
        <f>'1.Лок.смета.и.Акт'!E915</f>
        <v>90</v>
      </c>
      <c r="DO484">
        <f>'1.Лок.смета.и.Акт'!E916</f>
        <v>85</v>
      </c>
      <c r="DP484">
        <v>1</v>
      </c>
      <c r="DQ484">
        <v>1</v>
      </c>
      <c r="DU484">
        <v>1013</v>
      </c>
      <c r="DV484" t="s">
        <v>240</v>
      </c>
      <c r="DW484" t="str">
        <f>'2.Лок.смета.и.Акт'!D81</f>
        <v>1 т конструкций</v>
      </c>
      <c r="DX484">
        <v>1</v>
      </c>
      <c r="DZ484" t="s">
        <v>6</v>
      </c>
      <c r="EA484" t="s">
        <v>6</v>
      </c>
      <c r="EB484" t="s">
        <v>6</v>
      </c>
      <c r="EC484" t="s">
        <v>6</v>
      </c>
      <c r="EE484">
        <v>54938604</v>
      </c>
      <c r="EF484">
        <v>1</v>
      </c>
      <c r="EG484" t="s">
        <v>25</v>
      </c>
      <c r="EH484">
        <v>0</v>
      </c>
      <c r="EI484" t="s">
        <v>6</v>
      </c>
      <c r="EJ484">
        <v>1</v>
      </c>
      <c r="EK484">
        <v>9001</v>
      </c>
      <c r="EL484" t="s">
        <v>245</v>
      </c>
      <c r="EM484" t="s">
        <v>246</v>
      </c>
      <c r="EO484" t="s">
        <v>6</v>
      </c>
      <c r="EQ484">
        <v>0</v>
      </c>
      <c r="ER484">
        <f>ES484+ET484+EV484</f>
        <v>889.33</v>
      </c>
      <c r="ES484">
        <v>469.05</v>
      </c>
      <c r="ET484" s="75">
        <f>'1.Лок.смета.и.Акт'!F913</f>
        <v>236.56</v>
      </c>
      <c r="EU484" s="75">
        <f>'1.Лок.смета.и.Акт'!F914</f>
        <v>17.61</v>
      </c>
      <c r="EV484" s="75">
        <f>'1.Лок.смета.и.Акт'!F912</f>
        <v>183.72</v>
      </c>
      <c r="EW484" t="e">
        <f>'2.Лок.смета.и.Акт'!#REF!</f>
        <v>#REF!</v>
      </c>
      <c r="EX484">
        <v>1.28</v>
      </c>
      <c r="EY484">
        <v>1</v>
      </c>
      <c r="FQ484">
        <v>0</v>
      </c>
      <c r="FR484">
        <f t="shared" si="561"/>
        <v>0</v>
      </c>
      <c r="FS484">
        <v>0</v>
      </c>
      <c r="FX484">
        <v>90</v>
      </c>
      <c r="FY484">
        <v>85</v>
      </c>
      <c r="GA484" t="s">
        <v>6</v>
      </c>
      <c r="GD484">
        <v>1</v>
      </c>
      <c r="GF484">
        <v>287944815</v>
      </c>
      <c r="GG484">
        <v>2</v>
      </c>
      <c r="GH484">
        <v>1</v>
      </c>
      <c r="GI484">
        <v>2</v>
      </c>
      <c r="GJ484">
        <v>0</v>
      </c>
      <c r="GK484">
        <v>0</v>
      </c>
      <c r="GL484">
        <f t="shared" si="562"/>
        <v>0</v>
      </c>
      <c r="GM484" t="e">
        <f t="shared" si="563"/>
        <v>#REF!</v>
      </c>
      <c r="GN484" t="e">
        <f t="shared" si="564"/>
        <v>#REF!</v>
      </c>
      <c r="GO484">
        <f t="shared" si="565"/>
        <v>0</v>
      </c>
      <c r="GP484">
        <f t="shared" si="566"/>
        <v>0</v>
      </c>
      <c r="GR484">
        <v>0</v>
      </c>
      <c r="GS484">
        <v>3</v>
      </c>
      <c r="GT484">
        <v>0</v>
      </c>
      <c r="GU484" t="s">
        <v>6</v>
      </c>
      <c r="GV484">
        <f t="shared" si="567"/>
        <v>0</v>
      </c>
      <c r="GW484">
        <v>1008.9</v>
      </c>
      <c r="GX484">
        <f t="shared" si="568"/>
        <v>0</v>
      </c>
      <c r="HA484">
        <v>0</v>
      </c>
      <c r="HB484">
        <v>0</v>
      </c>
      <c r="HC484">
        <f t="shared" si="569"/>
        <v>0</v>
      </c>
      <c r="HE484" t="s">
        <v>6</v>
      </c>
      <c r="HF484" t="s">
        <v>6</v>
      </c>
      <c r="HM484" t="s">
        <v>6</v>
      </c>
      <c r="HN484" t="s">
        <v>6</v>
      </c>
      <c r="HO484" t="s">
        <v>6</v>
      </c>
      <c r="HP484" t="s">
        <v>6</v>
      </c>
      <c r="HQ484" t="s">
        <v>6</v>
      </c>
      <c r="IF484">
        <v>-1</v>
      </c>
      <c r="IK484">
        <v>0</v>
      </c>
    </row>
    <row r="485" spans="1:255" x14ac:dyDescent="0.2">
      <c r="A485" s="2">
        <v>18</v>
      </c>
      <c r="B485" s="2">
        <v>1</v>
      </c>
      <c r="C485" s="2">
        <v>761</v>
      </c>
      <c r="D485" s="2"/>
      <c r="E485" s="2" t="s">
        <v>620</v>
      </c>
      <c r="F485" s="2" t="s">
        <v>249</v>
      </c>
      <c r="G485" s="2" t="s">
        <v>250</v>
      </c>
      <c r="H485" s="2" t="s">
        <v>32</v>
      </c>
      <c r="I485" s="2">
        <f>I483*J485</f>
        <v>4.4771999999999998</v>
      </c>
      <c r="J485" s="216">
        <f>'5.Ведомость_списания'!F220</f>
        <v>1.9500000000000002</v>
      </c>
      <c r="K485" s="2">
        <v>1.95</v>
      </c>
      <c r="L485" s="2"/>
      <c r="M485" s="2"/>
      <c r="N485" s="2"/>
      <c r="O485" s="2">
        <f t="shared" si="533"/>
        <v>28</v>
      </c>
      <c r="P485" s="2">
        <f t="shared" si="534"/>
        <v>28</v>
      </c>
      <c r="Q485" s="2">
        <f t="shared" si="535"/>
        <v>0</v>
      </c>
      <c r="R485" s="2">
        <f t="shared" si="536"/>
        <v>0</v>
      </c>
      <c r="S485" s="2">
        <f t="shared" si="537"/>
        <v>0</v>
      </c>
      <c r="T485" s="2">
        <f t="shared" si="538"/>
        <v>0</v>
      </c>
      <c r="U485" s="2">
        <f t="shared" si="539"/>
        <v>0</v>
      </c>
      <c r="V485" s="2">
        <f t="shared" si="540"/>
        <v>0</v>
      </c>
      <c r="W485" s="2">
        <f t="shared" si="541"/>
        <v>0</v>
      </c>
      <c r="X485" s="2">
        <f t="shared" si="542"/>
        <v>0</v>
      </c>
      <c r="Y485" s="2">
        <f t="shared" si="543"/>
        <v>0</v>
      </c>
      <c r="Z485" s="2"/>
      <c r="AA485" s="2">
        <v>86295183</v>
      </c>
      <c r="AB485" s="2">
        <f t="shared" si="544"/>
        <v>6.22</v>
      </c>
      <c r="AC485" s="2">
        <f t="shared" ref="AC485:AC498" si="571">ROUND((ES485),2)</f>
        <v>6.22</v>
      </c>
      <c r="AD485" s="2">
        <f t="shared" si="545"/>
        <v>0</v>
      </c>
      <c r="AE485" s="2">
        <f t="shared" si="546"/>
        <v>0</v>
      </c>
      <c r="AF485" s="2">
        <f t="shared" si="547"/>
        <v>0</v>
      </c>
      <c r="AG485" s="2">
        <f t="shared" si="548"/>
        <v>0</v>
      </c>
      <c r="AH485" s="2">
        <f t="shared" si="549"/>
        <v>0</v>
      </c>
      <c r="AI485" s="2">
        <f t="shared" si="550"/>
        <v>0</v>
      </c>
      <c r="AJ485" s="2">
        <f t="shared" si="551"/>
        <v>0</v>
      </c>
      <c r="AK485" s="2">
        <v>6.22</v>
      </c>
      <c r="AL485" s="110">
        <f>'1.Лок.смета.и.Акт'!F918</f>
        <v>6.22</v>
      </c>
      <c r="AM485" s="2">
        <v>0</v>
      </c>
      <c r="AN485" s="2">
        <v>0</v>
      </c>
      <c r="AO485" s="2">
        <v>0</v>
      </c>
      <c r="AP485" s="2">
        <v>0</v>
      </c>
      <c r="AQ485" s="2">
        <v>0</v>
      </c>
      <c r="AR485" s="2">
        <v>0</v>
      </c>
      <c r="AS485" s="2">
        <v>0</v>
      </c>
      <c r="AT485" s="2">
        <v>0</v>
      </c>
      <c r="AU485" s="2">
        <v>0</v>
      </c>
      <c r="AV485" s="2">
        <v>1</v>
      </c>
      <c r="AW485" s="2">
        <v>1</v>
      </c>
      <c r="AX485" s="2"/>
      <c r="AY485" s="2"/>
      <c r="AZ485" s="2">
        <v>1</v>
      </c>
      <c r="BA485" s="2">
        <v>1</v>
      </c>
      <c r="BB485" s="2">
        <v>1</v>
      </c>
      <c r="BC485" s="2">
        <v>1</v>
      </c>
      <c r="BD485" s="2" t="s">
        <v>6</v>
      </c>
      <c r="BE485" s="2" t="s">
        <v>6</v>
      </c>
      <c r="BF485" s="2" t="s">
        <v>6</v>
      </c>
      <c r="BG485" s="2" t="s">
        <v>6</v>
      </c>
      <c r="BH485" s="2">
        <v>3</v>
      </c>
      <c r="BI485" s="2">
        <v>1</v>
      </c>
      <c r="BJ485" s="2" t="s">
        <v>251</v>
      </c>
      <c r="BK485" s="2"/>
      <c r="BL485" s="2"/>
      <c r="BM485" s="2">
        <v>500001</v>
      </c>
      <c r="BN485" s="2">
        <v>0</v>
      </c>
      <c r="BO485" s="2" t="s">
        <v>6</v>
      </c>
      <c r="BP485" s="2">
        <v>0</v>
      </c>
      <c r="BQ485" s="2">
        <v>20</v>
      </c>
      <c r="BR485" s="2">
        <v>0</v>
      </c>
      <c r="BS485" s="2">
        <v>1</v>
      </c>
      <c r="BT485" s="2">
        <v>1</v>
      </c>
      <c r="BU485" s="2">
        <v>1</v>
      </c>
      <c r="BV485" s="2">
        <v>1</v>
      </c>
      <c r="BW485" s="2">
        <v>1</v>
      </c>
      <c r="BX485" s="2">
        <v>1</v>
      </c>
      <c r="BY485" s="2" t="s">
        <v>6</v>
      </c>
      <c r="BZ485" s="2">
        <v>0</v>
      </c>
      <c r="CA485" s="2">
        <v>0</v>
      </c>
      <c r="CB485" s="2" t="s">
        <v>6</v>
      </c>
      <c r="CC485" s="2"/>
      <c r="CD485" s="2"/>
      <c r="CE485" s="2">
        <v>0</v>
      </c>
      <c r="CF485" s="2">
        <v>0</v>
      </c>
      <c r="CG485" s="2">
        <v>0</v>
      </c>
      <c r="CH485" s="2"/>
      <c r="CI485" s="2"/>
      <c r="CJ485" s="2"/>
      <c r="CK485" s="2"/>
      <c r="CL485" s="2"/>
      <c r="CM485" s="2">
        <v>0</v>
      </c>
      <c r="CN485" s="2" t="s">
        <v>6</v>
      </c>
      <c r="CO485" s="2">
        <v>0</v>
      </c>
      <c r="CP485" s="2">
        <f t="shared" si="552"/>
        <v>28</v>
      </c>
      <c r="CQ485" s="2">
        <f t="shared" si="553"/>
        <v>6.22</v>
      </c>
      <c r="CR485" s="2">
        <f t="shared" si="554"/>
        <v>0</v>
      </c>
      <c r="CS485" s="2">
        <f t="shared" si="555"/>
        <v>0</v>
      </c>
      <c r="CT485" s="2">
        <f t="shared" si="556"/>
        <v>0</v>
      </c>
      <c r="CU485" s="2">
        <f t="shared" si="557"/>
        <v>0</v>
      </c>
      <c r="CV485" s="2">
        <f t="shared" si="558"/>
        <v>0</v>
      </c>
      <c r="CW485" s="2">
        <f t="shared" si="559"/>
        <v>0</v>
      </c>
      <c r="CX485" s="2">
        <f t="shared" si="560"/>
        <v>0</v>
      </c>
      <c r="CY485" s="2">
        <f>(((S485+(R485*IF(0,0,1)))*AT485)/100)</f>
        <v>0</v>
      </c>
      <c r="CZ485" s="2">
        <f>(((S485+(R485*IF(0,0,1)))*AU485)/100)</f>
        <v>0</v>
      </c>
      <c r="DA485" s="2"/>
      <c r="DB485" s="2"/>
      <c r="DC485" s="2" t="s">
        <v>6</v>
      </c>
      <c r="DD485" s="2" t="s">
        <v>6</v>
      </c>
      <c r="DE485" s="2" t="s">
        <v>6</v>
      </c>
      <c r="DF485" s="2" t="s">
        <v>6</v>
      </c>
      <c r="DG485" s="2" t="s">
        <v>6</v>
      </c>
      <c r="DH485" s="2" t="s">
        <v>6</v>
      </c>
      <c r="DI485" s="2" t="s">
        <v>6</v>
      </c>
      <c r="DJ485" s="2" t="s">
        <v>6</v>
      </c>
      <c r="DK485" s="2" t="s">
        <v>6</v>
      </c>
      <c r="DL485" s="2" t="s">
        <v>6</v>
      </c>
      <c r="DM485" s="2" t="s">
        <v>6</v>
      </c>
      <c r="DN485" s="2">
        <v>0</v>
      </c>
      <c r="DO485" s="2">
        <v>0</v>
      </c>
      <c r="DP485" s="2">
        <v>1</v>
      </c>
      <c r="DQ485" s="2">
        <v>1</v>
      </c>
      <c r="DR485" s="2"/>
      <c r="DS485" s="2"/>
      <c r="DT485" s="2"/>
      <c r="DU485" s="2">
        <v>1007</v>
      </c>
      <c r="DV485" s="2" t="s">
        <v>32</v>
      </c>
      <c r="DW485" s="2" t="s">
        <v>32</v>
      </c>
      <c r="DX485" s="2">
        <v>1</v>
      </c>
      <c r="DY485" s="2"/>
      <c r="DZ485" s="2" t="s">
        <v>6</v>
      </c>
      <c r="EA485" s="2" t="s">
        <v>6</v>
      </c>
      <c r="EB485" s="2" t="s">
        <v>6</v>
      </c>
      <c r="EC485" s="2" t="s">
        <v>6</v>
      </c>
      <c r="ED485" s="2"/>
      <c r="EE485" s="2">
        <v>54938781</v>
      </c>
      <c r="EF485" s="2">
        <v>20</v>
      </c>
      <c r="EG485" s="2" t="s">
        <v>34</v>
      </c>
      <c r="EH485" s="2">
        <v>0</v>
      </c>
      <c r="EI485" s="2" t="s">
        <v>6</v>
      </c>
      <c r="EJ485" s="2">
        <v>1</v>
      </c>
      <c r="EK485" s="2">
        <v>500001</v>
      </c>
      <c r="EL485" s="2" t="s">
        <v>35</v>
      </c>
      <c r="EM485" s="2" t="s">
        <v>36</v>
      </c>
      <c r="EN485" s="2"/>
      <c r="EO485" s="2" t="s">
        <v>6</v>
      </c>
      <c r="EP485" s="2"/>
      <c r="EQ485" s="2">
        <v>0</v>
      </c>
      <c r="ER485" s="2">
        <v>6.22</v>
      </c>
      <c r="ES485" s="110">
        <f>'1.Лок.смета.и.Акт'!F918</f>
        <v>6.22</v>
      </c>
      <c r="ET485" s="2">
        <v>0</v>
      </c>
      <c r="EU485" s="2">
        <v>0</v>
      </c>
      <c r="EV485" s="2">
        <v>0</v>
      </c>
      <c r="EW485" s="2">
        <v>0</v>
      </c>
      <c r="EX485" s="2">
        <v>0</v>
      </c>
      <c r="EY485" s="2"/>
      <c r="EZ485" s="2"/>
      <c r="FA485" s="2"/>
      <c r="FB485" s="2"/>
      <c r="FC485" s="2"/>
      <c r="FD485" s="2"/>
      <c r="FE485" s="2"/>
      <c r="FF485" s="2"/>
      <c r="FG485" s="2"/>
      <c r="FH485" s="2"/>
      <c r="FI485" s="2"/>
      <c r="FJ485" s="2"/>
      <c r="FK485" s="2"/>
      <c r="FL485" s="2"/>
      <c r="FM485" s="2"/>
      <c r="FN485" s="2"/>
      <c r="FO485" s="2"/>
      <c r="FP485" s="2"/>
      <c r="FQ485" s="2">
        <v>0</v>
      </c>
      <c r="FR485" s="2">
        <f t="shared" si="561"/>
        <v>0</v>
      </c>
      <c r="FS485" s="2">
        <v>0</v>
      </c>
      <c r="FT485" s="2"/>
      <c r="FU485" s="2"/>
      <c r="FV485" s="2"/>
      <c r="FW485" s="2"/>
      <c r="FX485" s="2">
        <v>0</v>
      </c>
      <c r="FY485" s="2">
        <v>0</v>
      </c>
      <c r="FZ485" s="2"/>
      <c r="GA485" s="2" t="s">
        <v>6</v>
      </c>
      <c r="GB485" s="2"/>
      <c r="GC485" s="2"/>
      <c r="GD485" s="2">
        <v>1</v>
      </c>
      <c r="GE485" s="2"/>
      <c r="GF485" s="2">
        <v>-394915385</v>
      </c>
      <c r="GG485" s="2">
        <v>2</v>
      </c>
      <c r="GH485" s="2">
        <v>1</v>
      </c>
      <c r="GI485" s="2">
        <v>-2</v>
      </c>
      <c r="GJ485" s="2">
        <v>0</v>
      </c>
      <c r="GK485" s="2">
        <v>0</v>
      </c>
      <c r="GL485" s="2">
        <f t="shared" si="562"/>
        <v>0</v>
      </c>
      <c r="GM485" s="2">
        <f t="shared" si="563"/>
        <v>28</v>
      </c>
      <c r="GN485" s="2">
        <f t="shared" si="564"/>
        <v>28</v>
      </c>
      <c r="GO485" s="2">
        <f t="shared" si="565"/>
        <v>0</v>
      </c>
      <c r="GP485" s="2">
        <f t="shared" si="566"/>
        <v>0</v>
      </c>
      <c r="GQ485" s="2"/>
      <c r="GR485" s="2">
        <v>0</v>
      </c>
      <c r="GS485" s="2">
        <v>3</v>
      </c>
      <c r="GT485" s="2">
        <v>0</v>
      </c>
      <c r="GU485" s="2" t="s">
        <v>6</v>
      </c>
      <c r="GV485" s="2">
        <f t="shared" si="567"/>
        <v>0</v>
      </c>
      <c r="GW485" s="2">
        <v>1</v>
      </c>
      <c r="GX485" s="2">
        <f t="shared" si="568"/>
        <v>0</v>
      </c>
      <c r="GY485" s="2"/>
      <c r="GZ485" s="2"/>
      <c r="HA485" s="2">
        <v>0</v>
      </c>
      <c r="HB485" s="2">
        <v>0</v>
      </c>
      <c r="HC485" s="2">
        <f t="shared" si="569"/>
        <v>0</v>
      </c>
      <c r="HD485" s="2"/>
      <c r="HE485" s="2" t="s">
        <v>6</v>
      </c>
      <c r="HF485" s="2" t="s">
        <v>6</v>
      </c>
      <c r="HG485" s="2"/>
      <c r="HH485" s="2"/>
      <c r="HI485" s="2"/>
      <c r="HJ485" s="2"/>
      <c r="HK485" s="2"/>
      <c r="HL485" s="2"/>
      <c r="HM485" s="2" t="s">
        <v>6</v>
      </c>
      <c r="HN485" s="2" t="s">
        <v>6</v>
      </c>
      <c r="HO485" s="2" t="s">
        <v>6</v>
      </c>
      <c r="HP485" s="2" t="s">
        <v>6</v>
      </c>
      <c r="HQ485" s="2" t="s">
        <v>6</v>
      </c>
      <c r="HR485" s="2"/>
      <c r="HS485" s="2"/>
      <c r="HT485" s="2"/>
      <c r="HU485" s="2"/>
      <c r="HV485" s="2"/>
      <c r="HW485" s="2"/>
      <c r="HX485" s="2"/>
      <c r="HY485" s="2"/>
      <c r="HZ485" s="2"/>
      <c r="IA485" s="2"/>
      <c r="IB485" s="2"/>
      <c r="IC485" s="2"/>
      <c r="ID485" s="2"/>
      <c r="IE485" s="2"/>
      <c r="IF485" s="2">
        <v>-1</v>
      </c>
      <c r="IG485" s="2"/>
      <c r="IH485" s="2"/>
      <c r="II485" s="2"/>
      <c r="IJ485" s="2"/>
      <c r="IK485" s="2">
        <v>0</v>
      </c>
      <c r="IL485" s="2"/>
      <c r="IM485" s="2"/>
      <c r="IN485" s="2"/>
      <c r="IO485" s="2"/>
      <c r="IP485" s="2"/>
      <c r="IQ485" s="2"/>
      <c r="IR485" s="2"/>
      <c r="IS485" s="2"/>
      <c r="IT485" s="2"/>
      <c r="IU485" s="2"/>
    </row>
    <row r="486" spans="1:255" x14ac:dyDescent="0.2">
      <c r="A486">
        <v>18</v>
      </c>
      <c r="B486">
        <v>1</v>
      </c>
      <c r="C486">
        <v>778</v>
      </c>
      <c r="E486" t="s">
        <v>620</v>
      </c>
      <c r="F486" t="e">
        <f>'2.Лок.смета.и.Акт'!#REF!</f>
        <v>#REF!</v>
      </c>
      <c r="G486" t="s">
        <v>250</v>
      </c>
      <c r="H486" t="s">
        <v>32</v>
      </c>
      <c r="I486">
        <f>I484*J486</f>
        <v>4.4771999999999998</v>
      </c>
      <c r="J486">
        <v>1.9500000000000002</v>
      </c>
      <c r="K486">
        <v>1.95</v>
      </c>
      <c r="O486">
        <f t="shared" si="533"/>
        <v>206</v>
      </c>
      <c r="P486">
        <f t="shared" si="534"/>
        <v>206</v>
      </c>
      <c r="Q486">
        <f t="shared" si="535"/>
        <v>0</v>
      </c>
      <c r="R486">
        <f t="shared" si="536"/>
        <v>0</v>
      </c>
      <c r="S486">
        <f t="shared" si="537"/>
        <v>0</v>
      </c>
      <c r="T486">
        <f t="shared" si="538"/>
        <v>0</v>
      </c>
      <c r="U486">
        <f t="shared" si="539"/>
        <v>0</v>
      </c>
      <c r="V486">
        <f t="shared" si="540"/>
        <v>0</v>
      </c>
      <c r="W486">
        <f t="shared" si="541"/>
        <v>0</v>
      </c>
      <c r="X486">
        <f t="shared" si="542"/>
        <v>0</v>
      </c>
      <c r="Y486">
        <f t="shared" si="543"/>
        <v>0</v>
      </c>
      <c r="AA486">
        <v>86295184</v>
      </c>
      <c r="AB486">
        <f t="shared" si="544"/>
        <v>6.08</v>
      </c>
      <c r="AC486">
        <f t="shared" si="571"/>
        <v>6.08</v>
      </c>
      <c r="AD486">
        <f t="shared" si="545"/>
        <v>0</v>
      </c>
      <c r="AE486">
        <f t="shared" si="546"/>
        <v>0</v>
      </c>
      <c r="AF486">
        <f t="shared" si="547"/>
        <v>0</v>
      </c>
      <c r="AG486">
        <f t="shared" si="548"/>
        <v>0</v>
      </c>
      <c r="AH486">
        <f t="shared" si="549"/>
        <v>0</v>
      </c>
      <c r="AI486">
        <f t="shared" si="550"/>
        <v>0</v>
      </c>
      <c r="AJ486">
        <f t="shared" si="551"/>
        <v>0</v>
      </c>
      <c r="AK486">
        <v>6.080000000000001</v>
      </c>
      <c r="AL486">
        <v>6.080000000000001</v>
      </c>
      <c r="AM486">
        <v>0</v>
      </c>
      <c r="AN486">
        <v>0</v>
      </c>
      <c r="AO486">
        <v>0</v>
      </c>
      <c r="AP486">
        <v>0</v>
      </c>
      <c r="AQ486">
        <v>0</v>
      </c>
      <c r="AR486">
        <v>0</v>
      </c>
      <c r="AS486">
        <v>0</v>
      </c>
      <c r="AT486">
        <v>0</v>
      </c>
      <c r="AU486">
        <v>0</v>
      </c>
      <c r="AV486">
        <v>1</v>
      </c>
      <c r="AW486">
        <v>1</v>
      </c>
      <c r="AZ486">
        <v>1</v>
      </c>
      <c r="BA486">
        <v>1</v>
      </c>
      <c r="BB486">
        <v>1</v>
      </c>
      <c r="BC486">
        <v>7.56</v>
      </c>
      <c r="BD486" t="s">
        <v>6</v>
      </c>
      <c r="BE486" t="s">
        <v>6</v>
      </c>
      <c r="BF486" t="s">
        <v>6</v>
      </c>
      <c r="BG486" t="s">
        <v>6</v>
      </c>
      <c r="BH486">
        <v>3</v>
      </c>
      <c r="BI486">
        <v>1</v>
      </c>
      <c r="BJ486" t="s">
        <v>251</v>
      </c>
      <c r="BM486">
        <v>500001</v>
      </c>
      <c r="BN486">
        <v>0</v>
      </c>
      <c r="BO486" t="s">
        <v>6</v>
      </c>
      <c r="BP486">
        <v>0</v>
      </c>
      <c r="BQ486">
        <v>20</v>
      </c>
      <c r="BR486">
        <v>0</v>
      </c>
      <c r="BS486">
        <v>1</v>
      </c>
      <c r="BT486">
        <v>1</v>
      </c>
      <c r="BU486">
        <v>1</v>
      </c>
      <c r="BV486">
        <v>1</v>
      </c>
      <c r="BW486">
        <v>1</v>
      </c>
      <c r="BX486">
        <v>1</v>
      </c>
      <c r="BY486" t="s">
        <v>6</v>
      </c>
      <c r="BZ486">
        <v>0</v>
      </c>
      <c r="CA486">
        <v>0</v>
      </c>
      <c r="CB486" t="s">
        <v>6</v>
      </c>
      <c r="CE486">
        <v>0</v>
      </c>
      <c r="CF486">
        <v>0</v>
      </c>
      <c r="CG486">
        <v>0</v>
      </c>
      <c r="CM486">
        <v>0</v>
      </c>
      <c r="CN486" t="s">
        <v>6</v>
      </c>
      <c r="CO486">
        <v>0</v>
      </c>
      <c r="CP486">
        <f t="shared" si="552"/>
        <v>206</v>
      </c>
      <c r="CQ486">
        <f t="shared" si="553"/>
        <v>45.964799999999997</v>
      </c>
      <c r="CR486">
        <f t="shared" si="554"/>
        <v>0</v>
      </c>
      <c r="CS486">
        <f t="shared" si="555"/>
        <v>0</v>
      </c>
      <c r="CT486">
        <f t="shared" si="556"/>
        <v>0</v>
      </c>
      <c r="CU486">
        <f t="shared" si="557"/>
        <v>0</v>
      </c>
      <c r="CV486">
        <f t="shared" si="558"/>
        <v>0</v>
      </c>
      <c r="CW486">
        <f t="shared" si="559"/>
        <v>0</v>
      </c>
      <c r="CX486">
        <f t="shared" si="560"/>
        <v>0</v>
      </c>
      <c r="CY486">
        <f>(S486+R486)*(BZ486/100)</f>
        <v>0</v>
      </c>
      <c r="CZ486">
        <f>(S486+R486)*(CA486/100)</f>
        <v>0</v>
      </c>
      <c r="DC486" t="s">
        <v>6</v>
      </c>
      <c r="DD486" t="s">
        <v>6</v>
      </c>
      <c r="DE486" t="s">
        <v>6</v>
      </c>
      <c r="DF486" t="s">
        <v>6</v>
      </c>
      <c r="DG486" t="s">
        <v>6</v>
      </c>
      <c r="DH486" t="s">
        <v>6</v>
      </c>
      <c r="DI486" t="s">
        <v>6</v>
      </c>
      <c r="DJ486" t="s">
        <v>6</v>
      </c>
      <c r="DK486" t="s">
        <v>6</v>
      </c>
      <c r="DL486" t="s">
        <v>6</v>
      </c>
      <c r="DM486" t="s">
        <v>6</v>
      </c>
      <c r="DN486">
        <v>0</v>
      </c>
      <c r="DO486">
        <v>0</v>
      </c>
      <c r="DP486">
        <v>1</v>
      </c>
      <c r="DQ486">
        <v>1</v>
      </c>
      <c r="DU486">
        <v>1007</v>
      </c>
      <c r="DV486" t="s">
        <v>32</v>
      </c>
      <c r="DW486" t="e">
        <f>'2.Лок.смета.и.Акт'!#REF!</f>
        <v>#REF!</v>
      </c>
      <c r="DX486">
        <v>1</v>
      </c>
      <c r="DZ486" t="s">
        <v>6</v>
      </c>
      <c r="EA486" t="s">
        <v>6</v>
      </c>
      <c r="EB486" t="s">
        <v>6</v>
      </c>
      <c r="EC486" t="s">
        <v>6</v>
      </c>
      <c r="EE486">
        <v>54938781</v>
      </c>
      <c r="EF486">
        <v>20</v>
      </c>
      <c r="EG486" t="s">
        <v>34</v>
      </c>
      <c r="EH486">
        <v>0</v>
      </c>
      <c r="EI486" t="s">
        <v>6</v>
      </c>
      <c r="EJ486">
        <v>1</v>
      </c>
      <c r="EK486">
        <v>500001</v>
      </c>
      <c r="EL486" t="s">
        <v>35</v>
      </c>
      <c r="EM486" t="s">
        <v>36</v>
      </c>
      <c r="EO486" t="s">
        <v>6</v>
      </c>
      <c r="EQ486">
        <v>0</v>
      </c>
      <c r="ER486">
        <v>43.3</v>
      </c>
      <c r="ES486">
        <v>6.080000000000001</v>
      </c>
      <c r="ET486">
        <v>0</v>
      </c>
      <c r="EU486">
        <v>0</v>
      </c>
      <c r="EV486">
        <v>0</v>
      </c>
      <c r="EW486">
        <v>0</v>
      </c>
      <c r="EX486">
        <v>0</v>
      </c>
      <c r="EZ486">
        <v>5</v>
      </c>
      <c r="FC486">
        <v>0</v>
      </c>
      <c r="FD486">
        <v>18</v>
      </c>
      <c r="FF486">
        <v>43.3</v>
      </c>
      <c r="FQ486">
        <v>0</v>
      </c>
      <c r="FR486">
        <f t="shared" si="561"/>
        <v>0</v>
      </c>
      <c r="FS486">
        <v>0</v>
      </c>
      <c r="FX486">
        <v>0</v>
      </c>
      <c r="FY486">
        <v>0</v>
      </c>
      <c r="GA486" t="s">
        <v>252</v>
      </c>
      <c r="GD486">
        <v>1</v>
      </c>
      <c r="GF486">
        <v>-394915385</v>
      </c>
      <c r="GG486">
        <v>2</v>
      </c>
      <c r="GH486">
        <v>3</v>
      </c>
      <c r="GI486">
        <v>5</v>
      </c>
      <c r="GJ486">
        <v>0</v>
      </c>
      <c r="GK486">
        <v>0</v>
      </c>
      <c r="GL486">
        <f t="shared" si="562"/>
        <v>0</v>
      </c>
      <c r="GM486">
        <f t="shared" si="563"/>
        <v>206</v>
      </c>
      <c r="GN486">
        <f t="shared" si="564"/>
        <v>206</v>
      </c>
      <c r="GO486">
        <f t="shared" si="565"/>
        <v>0</v>
      </c>
      <c r="GP486">
        <f t="shared" si="566"/>
        <v>0</v>
      </c>
      <c r="GR486">
        <v>1</v>
      </c>
      <c r="GS486">
        <v>1</v>
      </c>
      <c r="GT486">
        <v>0</v>
      </c>
      <c r="GU486" t="s">
        <v>6</v>
      </c>
      <c r="GV486">
        <f t="shared" si="567"/>
        <v>0</v>
      </c>
      <c r="GW486">
        <v>1</v>
      </c>
      <c r="GX486">
        <f t="shared" si="568"/>
        <v>0</v>
      </c>
      <c r="HA486">
        <v>0</v>
      </c>
      <c r="HB486">
        <v>0</v>
      </c>
      <c r="HC486">
        <f t="shared" si="569"/>
        <v>0</v>
      </c>
      <c r="HE486" t="s">
        <v>38</v>
      </c>
      <c r="HF486" t="s">
        <v>39</v>
      </c>
      <c r="HM486" t="s">
        <v>6</v>
      </c>
      <c r="HN486" t="s">
        <v>6</v>
      </c>
      <c r="HO486" t="s">
        <v>6</v>
      </c>
      <c r="HP486" t="s">
        <v>6</v>
      </c>
      <c r="HQ486" t="s">
        <v>6</v>
      </c>
      <c r="IF486">
        <v>-1</v>
      </c>
      <c r="IK486">
        <v>0</v>
      </c>
    </row>
    <row r="487" spans="1:255" x14ac:dyDescent="0.2">
      <c r="A487" s="2">
        <v>18</v>
      </c>
      <c r="B487" s="2">
        <v>1</v>
      </c>
      <c r="C487" s="2">
        <v>762</v>
      </c>
      <c r="D487" s="2"/>
      <c r="E487" s="2" t="s">
        <v>621</v>
      </c>
      <c r="F487" s="2" t="s">
        <v>89</v>
      </c>
      <c r="G487" s="2" t="s">
        <v>90</v>
      </c>
      <c r="H487" s="2" t="s">
        <v>63</v>
      </c>
      <c r="I487" s="2">
        <f>I483*J487</f>
        <v>7.1176000000000003E-2</v>
      </c>
      <c r="J487" s="216">
        <f>'5.Ведомость_списания'!F221</f>
        <v>3.1000000000000003E-2</v>
      </c>
      <c r="K487" s="2">
        <v>3.1E-2</v>
      </c>
      <c r="L487" s="2"/>
      <c r="M487" s="2"/>
      <c r="N487" s="2"/>
      <c r="O487" s="2">
        <f t="shared" si="533"/>
        <v>739</v>
      </c>
      <c r="P487" s="2">
        <f t="shared" si="534"/>
        <v>739</v>
      </c>
      <c r="Q487" s="2">
        <f t="shared" si="535"/>
        <v>0</v>
      </c>
      <c r="R487" s="2">
        <f t="shared" si="536"/>
        <v>0</v>
      </c>
      <c r="S487" s="2">
        <f t="shared" si="537"/>
        <v>0</v>
      </c>
      <c r="T487" s="2">
        <f t="shared" si="538"/>
        <v>0</v>
      </c>
      <c r="U487" s="2">
        <f t="shared" si="539"/>
        <v>0</v>
      </c>
      <c r="V487" s="2">
        <f t="shared" si="540"/>
        <v>0</v>
      </c>
      <c r="W487" s="2">
        <f t="shared" si="541"/>
        <v>0</v>
      </c>
      <c r="X487" s="2">
        <f t="shared" si="542"/>
        <v>0</v>
      </c>
      <c r="Y487" s="2">
        <f t="shared" si="543"/>
        <v>0</v>
      </c>
      <c r="Z487" s="2"/>
      <c r="AA487" s="2">
        <v>86295183</v>
      </c>
      <c r="AB487" s="2">
        <f t="shared" si="544"/>
        <v>10380</v>
      </c>
      <c r="AC487" s="2">
        <f t="shared" si="571"/>
        <v>10380</v>
      </c>
      <c r="AD487" s="2">
        <f t="shared" si="545"/>
        <v>0</v>
      </c>
      <c r="AE487" s="2">
        <f t="shared" si="546"/>
        <v>0</v>
      </c>
      <c r="AF487" s="2">
        <f t="shared" si="547"/>
        <v>0</v>
      </c>
      <c r="AG487" s="2">
        <f t="shared" si="548"/>
        <v>0</v>
      </c>
      <c r="AH487" s="2">
        <f t="shared" si="549"/>
        <v>0</v>
      </c>
      <c r="AI487" s="2">
        <f t="shared" si="550"/>
        <v>0</v>
      </c>
      <c r="AJ487" s="2">
        <f t="shared" si="551"/>
        <v>0</v>
      </c>
      <c r="AK487" s="2">
        <v>10380</v>
      </c>
      <c r="AL487" s="110">
        <f>'1.Лок.смета.и.Акт'!F920</f>
        <v>10380</v>
      </c>
      <c r="AM487" s="2">
        <v>0</v>
      </c>
      <c r="AN487" s="2">
        <v>0</v>
      </c>
      <c r="AO487" s="2">
        <v>0</v>
      </c>
      <c r="AP487" s="2">
        <v>0</v>
      </c>
      <c r="AQ487" s="2">
        <v>0</v>
      </c>
      <c r="AR487" s="2">
        <v>0</v>
      </c>
      <c r="AS487" s="2">
        <v>0</v>
      </c>
      <c r="AT487" s="2">
        <v>0</v>
      </c>
      <c r="AU487" s="2">
        <v>0</v>
      </c>
      <c r="AV487" s="2">
        <v>1</v>
      </c>
      <c r="AW487" s="2">
        <v>1</v>
      </c>
      <c r="AX487" s="2"/>
      <c r="AY487" s="2"/>
      <c r="AZ487" s="2">
        <v>1</v>
      </c>
      <c r="BA487" s="2">
        <v>1</v>
      </c>
      <c r="BB487" s="2">
        <v>1</v>
      </c>
      <c r="BC487" s="2">
        <v>1</v>
      </c>
      <c r="BD487" s="2" t="s">
        <v>6</v>
      </c>
      <c r="BE487" s="2" t="s">
        <v>6</v>
      </c>
      <c r="BF487" s="2" t="s">
        <v>6</v>
      </c>
      <c r="BG487" s="2" t="s">
        <v>6</v>
      </c>
      <c r="BH487" s="2">
        <v>3</v>
      </c>
      <c r="BI487" s="2">
        <v>1</v>
      </c>
      <c r="BJ487" s="2" t="s">
        <v>91</v>
      </c>
      <c r="BK487" s="2"/>
      <c r="BL487" s="2"/>
      <c r="BM487" s="2">
        <v>500001</v>
      </c>
      <c r="BN487" s="2">
        <v>0</v>
      </c>
      <c r="BO487" s="2" t="s">
        <v>6</v>
      </c>
      <c r="BP487" s="2">
        <v>0</v>
      </c>
      <c r="BQ487" s="2">
        <v>20</v>
      </c>
      <c r="BR487" s="2">
        <v>0</v>
      </c>
      <c r="BS487" s="2">
        <v>1</v>
      </c>
      <c r="BT487" s="2">
        <v>1</v>
      </c>
      <c r="BU487" s="2">
        <v>1</v>
      </c>
      <c r="BV487" s="2">
        <v>1</v>
      </c>
      <c r="BW487" s="2">
        <v>1</v>
      </c>
      <c r="BX487" s="2">
        <v>1</v>
      </c>
      <c r="BY487" s="2" t="s">
        <v>6</v>
      </c>
      <c r="BZ487" s="2">
        <v>0</v>
      </c>
      <c r="CA487" s="2">
        <v>0</v>
      </c>
      <c r="CB487" s="2" t="s">
        <v>6</v>
      </c>
      <c r="CC487" s="2"/>
      <c r="CD487" s="2"/>
      <c r="CE487" s="2">
        <v>0</v>
      </c>
      <c r="CF487" s="2">
        <v>0</v>
      </c>
      <c r="CG487" s="2">
        <v>0</v>
      </c>
      <c r="CH487" s="2"/>
      <c r="CI487" s="2"/>
      <c r="CJ487" s="2"/>
      <c r="CK487" s="2"/>
      <c r="CL487" s="2"/>
      <c r="CM487" s="2">
        <v>0</v>
      </c>
      <c r="CN487" s="2" t="s">
        <v>6</v>
      </c>
      <c r="CO487" s="2">
        <v>0</v>
      </c>
      <c r="CP487" s="2">
        <f t="shared" si="552"/>
        <v>739</v>
      </c>
      <c r="CQ487" s="2">
        <f t="shared" si="553"/>
        <v>10380</v>
      </c>
      <c r="CR487" s="2">
        <f t="shared" si="554"/>
        <v>0</v>
      </c>
      <c r="CS487" s="2">
        <f t="shared" si="555"/>
        <v>0</v>
      </c>
      <c r="CT487" s="2">
        <f t="shared" si="556"/>
        <v>0</v>
      </c>
      <c r="CU487" s="2">
        <f t="shared" si="557"/>
        <v>0</v>
      </c>
      <c r="CV487" s="2">
        <f t="shared" si="558"/>
        <v>0</v>
      </c>
      <c r="CW487" s="2">
        <f t="shared" si="559"/>
        <v>0</v>
      </c>
      <c r="CX487" s="2">
        <f t="shared" si="560"/>
        <v>0</v>
      </c>
      <c r="CY487" s="2">
        <f>(((S487+(R487*IF(0,0,1)))*AT487)/100)</f>
        <v>0</v>
      </c>
      <c r="CZ487" s="2">
        <f>(((S487+(R487*IF(0,0,1)))*AU487)/100)</f>
        <v>0</v>
      </c>
      <c r="DA487" s="2"/>
      <c r="DB487" s="2"/>
      <c r="DC487" s="2" t="s">
        <v>6</v>
      </c>
      <c r="DD487" s="2" t="s">
        <v>6</v>
      </c>
      <c r="DE487" s="2" t="s">
        <v>6</v>
      </c>
      <c r="DF487" s="2" t="s">
        <v>6</v>
      </c>
      <c r="DG487" s="2" t="s">
        <v>6</v>
      </c>
      <c r="DH487" s="2" t="s">
        <v>6</v>
      </c>
      <c r="DI487" s="2" t="s">
        <v>6</v>
      </c>
      <c r="DJ487" s="2" t="s">
        <v>6</v>
      </c>
      <c r="DK487" s="2" t="s">
        <v>6</v>
      </c>
      <c r="DL487" s="2" t="s">
        <v>6</v>
      </c>
      <c r="DM487" s="2" t="s">
        <v>6</v>
      </c>
      <c r="DN487" s="2">
        <v>0</v>
      </c>
      <c r="DO487" s="2">
        <v>0</v>
      </c>
      <c r="DP487" s="2">
        <v>1</v>
      </c>
      <c r="DQ487" s="2">
        <v>1</v>
      </c>
      <c r="DR487" s="2"/>
      <c r="DS487" s="2"/>
      <c r="DT487" s="2"/>
      <c r="DU487" s="2">
        <v>1009</v>
      </c>
      <c r="DV487" s="2" t="s">
        <v>63</v>
      </c>
      <c r="DW487" s="2" t="s">
        <v>63</v>
      </c>
      <c r="DX487" s="2">
        <v>1000</v>
      </c>
      <c r="DY487" s="2"/>
      <c r="DZ487" s="2" t="s">
        <v>6</v>
      </c>
      <c r="EA487" s="2" t="s">
        <v>6</v>
      </c>
      <c r="EB487" s="2" t="s">
        <v>6</v>
      </c>
      <c r="EC487" s="2" t="s">
        <v>6</v>
      </c>
      <c r="ED487" s="2"/>
      <c r="EE487" s="2">
        <v>54938781</v>
      </c>
      <c r="EF487" s="2">
        <v>20</v>
      </c>
      <c r="EG487" s="2" t="s">
        <v>34</v>
      </c>
      <c r="EH487" s="2">
        <v>0</v>
      </c>
      <c r="EI487" s="2" t="s">
        <v>6</v>
      </c>
      <c r="EJ487" s="2">
        <v>1</v>
      </c>
      <c r="EK487" s="2">
        <v>500001</v>
      </c>
      <c r="EL487" s="2" t="s">
        <v>35</v>
      </c>
      <c r="EM487" s="2" t="s">
        <v>36</v>
      </c>
      <c r="EN487" s="2"/>
      <c r="EO487" s="2" t="s">
        <v>6</v>
      </c>
      <c r="EP487" s="2"/>
      <c r="EQ487" s="2">
        <v>0</v>
      </c>
      <c r="ER487" s="2">
        <v>10380</v>
      </c>
      <c r="ES487" s="110">
        <f>'1.Лок.смета.и.Акт'!F920</f>
        <v>10380</v>
      </c>
      <c r="ET487" s="2">
        <v>0</v>
      </c>
      <c r="EU487" s="2">
        <v>0</v>
      </c>
      <c r="EV487" s="2">
        <v>0</v>
      </c>
      <c r="EW487" s="2">
        <v>0</v>
      </c>
      <c r="EX487" s="2">
        <v>0</v>
      </c>
      <c r="EY487" s="2"/>
      <c r="EZ487" s="2"/>
      <c r="FA487" s="2"/>
      <c r="FB487" s="2"/>
      <c r="FC487" s="2"/>
      <c r="FD487" s="2"/>
      <c r="FE487" s="2"/>
      <c r="FF487" s="2"/>
      <c r="FG487" s="2"/>
      <c r="FH487" s="2"/>
      <c r="FI487" s="2"/>
      <c r="FJ487" s="2"/>
      <c r="FK487" s="2"/>
      <c r="FL487" s="2"/>
      <c r="FM487" s="2"/>
      <c r="FN487" s="2"/>
      <c r="FO487" s="2"/>
      <c r="FP487" s="2"/>
      <c r="FQ487" s="2">
        <v>0</v>
      </c>
      <c r="FR487" s="2">
        <f t="shared" si="561"/>
        <v>0</v>
      </c>
      <c r="FS487" s="2">
        <v>0</v>
      </c>
      <c r="FT487" s="2"/>
      <c r="FU487" s="2"/>
      <c r="FV487" s="2"/>
      <c r="FW487" s="2"/>
      <c r="FX487" s="2">
        <v>0</v>
      </c>
      <c r="FY487" s="2">
        <v>0</v>
      </c>
      <c r="FZ487" s="2"/>
      <c r="GA487" s="2" t="s">
        <v>6</v>
      </c>
      <c r="GB487" s="2"/>
      <c r="GC487" s="2"/>
      <c r="GD487" s="2">
        <v>1</v>
      </c>
      <c r="GE487" s="2"/>
      <c r="GF487" s="2">
        <v>1570490953</v>
      </c>
      <c r="GG487" s="2">
        <v>2</v>
      </c>
      <c r="GH487" s="2">
        <v>0</v>
      </c>
      <c r="GI487" s="2">
        <v>-2</v>
      </c>
      <c r="GJ487" s="2">
        <v>0</v>
      </c>
      <c r="GK487" s="2">
        <v>0</v>
      </c>
      <c r="GL487" s="2">
        <f t="shared" si="562"/>
        <v>0</v>
      </c>
      <c r="GM487" s="2">
        <f t="shared" si="563"/>
        <v>739</v>
      </c>
      <c r="GN487" s="2">
        <f t="shared" si="564"/>
        <v>739</v>
      </c>
      <c r="GO487" s="2">
        <f t="shared" si="565"/>
        <v>0</v>
      </c>
      <c r="GP487" s="2">
        <f t="shared" si="566"/>
        <v>0</v>
      </c>
      <c r="GQ487" s="2"/>
      <c r="GR487" s="2">
        <v>0</v>
      </c>
      <c r="GS487" s="2">
        <v>3</v>
      </c>
      <c r="GT487" s="2">
        <v>0</v>
      </c>
      <c r="GU487" s="2" t="s">
        <v>6</v>
      </c>
      <c r="GV487" s="2">
        <f t="shared" si="567"/>
        <v>0</v>
      </c>
      <c r="GW487" s="2">
        <v>1</v>
      </c>
      <c r="GX487" s="2">
        <f t="shared" si="568"/>
        <v>0</v>
      </c>
      <c r="GY487" s="2"/>
      <c r="GZ487" s="2"/>
      <c r="HA487" s="2">
        <v>0</v>
      </c>
      <c r="HB487" s="2">
        <v>0</v>
      </c>
      <c r="HC487" s="2">
        <f t="shared" si="569"/>
        <v>0</v>
      </c>
      <c r="HD487" s="2"/>
      <c r="HE487" s="2" t="s">
        <v>6</v>
      </c>
      <c r="HF487" s="2" t="s">
        <v>6</v>
      </c>
      <c r="HG487" s="2"/>
      <c r="HH487" s="2"/>
      <c r="HI487" s="2"/>
      <c r="HJ487" s="2"/>
      <c r="HK487" s="2"/>
      <c r="HL487" s="2"/>
      <c r="HM487" s="2" t="s">
        <v>6</v>
      </c>
      <c r="HN487" s="2" t="s">
        <v>6</v>
      </c>
      <c r="HO487" s="2" t="s">
        <v>6</v>
      </c>
      <c r="HP487" s="2" t="s">
        <v>6</v>
      </c>
      <c r="HQ487" s="2" t="s">
        <v>6</v>
      </c>
      <c r="HR487" s="2"/>
      <c r="HS487" s="2"/>
      <c r="HT487" s="2"/>
      <c r="HU487" s="2"/>
      <c r="HV487" s="2"/>
      <c r="HW487" s="2"/>
      <c r="HX487" s="2"/>
      <c r="HY487" s="2"/>
      <c r="HZ487" s="2"/>
      <c r="IA487" s="2"/>
      <c r="IB487" s="2"/>
      <c r="IC487" s="2"/>
      <c r="ID487" s="2"/>
      <c r="IE487" s="2"/>
      <c r="IF487" s="2">
        <v>-1</v>
      </c>
      <c r="IG487" s="2"/>
      <c r="IH487" s="2"/>
      <c r="II487" s="2"/>
      <c r="IJ487" s="2"/>
      <c r="IK487" s="2">
        <v>0</v>
      </c>
      <c r="IL487" s="2"/>
      <c r="IM487" s="2"/>
      <c r="IN487" s="2"/>
      <c r="IO487" s="2"/>
      <c r="IP487" s="2"/>
      <c r="IQ487" s="2"/>
      <c r="IR487" s="2"/>
      <c r="IS487" s="2"/>
      <c r="IT487" s="2"/>
      <c r="IU487" s="2"/>
    </row>
    <row r="488" spans="1:255" x14ac:dyDescent="0.2">
      <c r="A488">
        <v>18</v>
      </c>
      <c r="B488">
        <v>1</v>
      </c>
      <c r="C488">
        <v>779</v>
      </c>
      <c r="E488" t="s">
        <v>621</v>
      </c>
      <c r="F488" t="e">
        <f>'2.Лок.смета.и.Акт'!#REF!</f>
        <v>#REF!</v>
      </c>
      <c r="G488" t="s">
        <v>90</v>
      </c>
      <c r="H488" t="s">
        <v>63</v>
      </c>
      <c r="I488">
        <f>I484*J488</f>
        <v>7.1176000000000003E-2</v>
      </c>
      <c r="J488">
        <v>3.1000000000000003E-2</v>
      </c>
      <c r="K488">
        <v>3.1E-2</v>
      </c>
      <c r="O488">
        <f t="shared" si="533"/>
        <v>13591</v>
      </c>
      <c r="P488">
        <f t="shared" si="534"/>
        <v>13591</v>
      </c>
      <c r="Q488">
        <f t="shared" si="535"/>
        <v>0</v>
      </c>
      <c r="R488">
        <f t="shared" si="536"/>
        <v>0</v>
      </c>
      <c r="S488">
        <f t="shared" si="537"/>
        <v>0</v>
      </c>
      <c r="T488">
        <f t="shared" si="538"/>
        <v>0</v>
      </c>
      <c r="U488">
        <f t="shared" si="539"/>
        <v>0</v>
      </c>
      <c r="V488">
        <f t="shared" si="540"/>
        <v>0</v>
      </c>
      <c r="W488">
        <f t="shared" si="541"/>
        <v>0</v>
      </c>
      <c r="X488">
        <f t="shared" si="542"/>
        <v>0</v>
      </c>
      <c r="Y488">
        <f t="shared" si="543"/>
        <v>0</v>
      </c>
      <c r="AA488">
        <v>86295184</v>
      </c>
      <c r="AB488">
        <f t="shared" si="544"/>
        <v>25257.14</v>
      </c>
      <c r="AC488">
        <f t="shared" si="571"/>
        <v>25257.14</v>
      </c>
      <c r="AD488">
        <f t="shared" si="545"/>
        <v>0</v>
      </c>
      <c r="AE488">
        <f t="shared" si="546"/>
        <v>0</v>
      </c>
      <c r="AF488">
        <f t="shared" si="547"/>
        <v>0</v>
      </c>
      <c r="AG488">
        <f t="shared" si="548"/>
        <v>0</v>
      </c>
      <c r="AH488">
        <f t="shared" si="549"/>
        <v>0</v>
      </c>
      <c r="AI488">
        <f t="shared" si="550"/>
        <v>0</v>
      </c>
      <c r="AJ488">
        <f t="shared" si="551"/>
        <v>0</v>
      </c>
      <c r="AK488">
        <v>25257.140000000003</v>
      </c>
      <c r="AL488">
        <v>25257.140000000003</v>
      </c>
      <c r="AM488">
        <v>0</v>
      </c>
      <c r="AN488">
        <v>0</v>
      </c>
      <c r="AO488">
        <v>0</v>
      </c>
      <c r="AP488">
        <v>0</v>
      </c>
      <c r="AQ488">
        <v>0</v>
      </c>
      <c r="AR488">
        <v>0</v>
      </c>
      <c r="AS488">
        <v>0</v>
      </c>
      <c r="AT488">
        <v>0</v>
      </c>
      <c r="AU488">
        <v>0</v>
      </c>
      <c r="AV488">
        <v>1</v>
      </c>
      <c r="AW488">
        <v>1</v>
      </c>
      <c r="AZ488">
        <v>1</v>
      </c>
      <c r="BA488">
        <v>1</v>
      </c>
      <c r="BB488">
        <v>1</v>
      </c>
      <c r="BC488">
        <v>7.56</v>
      </c>
      <c r="BD488" t="s">
        <v>6</v>
      </c>
      <c r="BE488" t="s">
        <v>6</v>
      </c>
      <c r="BF488" t="s">
        <v>6</v>
      </c>
      <c r="BG488" t="s">
        <v>6</v>
      </c>
      <c r="BH488">
        <v>3</v>
      </c>
      <c r="BI488">
        <v>1</v>
      </c>
      <c r="BJ488" t="s">
        <v>91</v>
      </c>
      <c r="BM488">
        <v>500001</v>
      </c>
      <c r="BN488">
        <v>0</v>
      </c>
      <c r="BO488" t="s">
        <v>6</v>
      </c>
      <c r="BP488">
        <v>0</v>
      </c>
      <c r="BQ488">
        <v>20</v>
      </c>
      <c r="BR488">
        <v>0</v>
      </c>
      <c r="BS488">
        <v>1</v>
      </c>
      <c r="BT488">
        <v>1</v>
      </c>
      <c r="BU488">
        <v>1</v>
      </c>
      <c r="BV488">
        <v>1</v>
      </c>
      <c r="BW488">
        <v>1</v>
      </c>
      <c r="BX488">
        <v>1</v>
      </c>
      <c r="BY488" t="s">
        <v>6</v>
      </c>
      <c r="BZ488">
        <v>0</v>
      </c>
      <c r="CA488">
        <v>0</v>
      </c>
      <c r="CB488" t="s">
        <v>6</v>
      </c>
      <c r="CE488">
        <v>0</v>
      </c>
      <c r="CF488">
        <v>0</v>
      </c>
      <c r="CG488">
        <v>0</v>
      </c>
      <c r="CM488">
        <v>0</v>
      </c>
      <c r="CN488" t="s">
        <v>6</v>
      </c>
      <c r="CO488">
        <v>0</v>
      </c>
      <c r="CP488">
        <f t="shared" si="552"/>
        <v>13591</v>
      </c>
      <c r="CQ488">
        <f t="shared" si="553"/>
        <v>190943.97839999999</v>
      </c>
      <c r="CR488">
        <f t="shared" si="554"/>
        <v>0</v>
      </c>
      <c r="CS488">
        <f t="shared" si="555"/>
        <v>0</v>
      </c>
      <c r="CT488">
        <f t="shared" si="556"/>
        <v>0</v>
      </c>
      <c r="CU488">
        <f t="shared" si="557"/>
        <v>0</v>
      </c>
      <c r="CV488">
        <f t="shared" si="558"/>
        <v>0</v>
      </c>
      <c r="CW488">
        <f t="shared" si="559"/>
        <v>0</v>
      </c>
      <c r="CX488">
        <f t="shared" si="560"/>
        <v>0</v>
      </c>
      <c r="CY488">
        <f>(S488+R488)*(BZ488/100)</f>
        <v>0</v>
      </c>
      <c r="CZ488">
        <f>(S488+R488)*(CA488/100)</f>
        <v>0</v>
      </c>
      <c r="DC488" t="s">
        <v>6</v>
      </c>
      <c r="DD488" t="s">
        <v>6</v>
      </c>
      <c r="DE488" t="s">
        <v>6</v>
      </c>
      <c r="DF488" t="s">
        <v>6</v>
      </c>
      <c r="DG488" t="s">
        <v>6</v>
      </c>
      <c r="DH488" t="s">
        <v>6</v>
      </c>
      <c r="DI488" t="s">
        <v>6</v>
      </c>
      <c r="DJ488" t="s">
        <v>6</v>
      </c>
      <c r="DK488" t="s">
        <v>6</v>
      </c>
      <c r="DL488" t="s">
        <v>6</v>
      </c>
      <c r="DM488" t="s">
        <v>6</v>
      </c>
      <c r="DN488">
        <v>0</v>
      </c>
      <c r="DO488">
        <v>0</v>
      </c>
      <c r="DP488">
        <v>1</v>
      </c>
      <c r="DQ488">
        <v>1</v>
      </c>
      <c r="DU488">
        <v>1009</v>
      </c>
      <c r="DV488" t="s">
        <v>63</v>
      </c>
      <c r="DW488" t="e">
        <f>'2.Лок.смета.и.Акт'!#REF!</f>
        <v>#REF!</v>
      </c>
      <c r="DX488">
        <v>1000</v>
      </c>
      <c r="DZ488" t="s">
        <v>6</v>
      </c>
      <c r="EA488" t="s">
        <v>6</v>
      </c>
      <c r="EB488" t="s">
        <v>6</v>
      </c>
      <c r="EC488" t="s">
        <v>6</v>
      </c>
      <c r="EE488">
        <v>54938781</v>
      </c>
      <c r="EF488">
        <v>20</v>
      </c>
      <c r="EG488" t="s">
        <v>34</v>
      </c>
      <c r="EH488">
        <v>0</v>
      </c>
      <c r="EI488" t="s">
        <v>6</v>
      </c>
      <c r="EJ488">
        <v>1</v>
      </c>
      <c r="EK488">
        <v>500001</v>
      </c>
      <c r="EL488" t="s">
        <v>35</v>
      </c>
      <c r="EM488" t="s">
        <v>36</v>
      </c>
      <c r="EO488" t="s">
        <v>6</v>
      </c>
      <c r="EQ488">
        <v>0</v>
      </c>
      <c r="ER488">
        <v>180000</v>
      </c>
      <c r="ES488">
        <v>25257.140000000003</v>
      </c>
      <c r="ET488">
        <v>0</v>
      </c>
      <c r="EU488">
        <v>0</v>
      </c>
      <c r="EV488">
        <v>0</v>
      </c>
      <c r="EW488">
        <v>0</v>
      </c>
      <c r="EX488">
        <v>0</v>
      </c>
      <c r="EZ488">
        <v>5</v>
      </c>
      <c r="FC488">
        <v>0</v>
      </c>
      <c r="FD488">
        <v>18</v>
      </c>
      <c r="FF488">
        <v>180000</v>
      </c>
      <c r="FQ488">
        <v>0</v>
      </c>
      <c r="FR488">
        <f t="shared" si="561"/>
        <v>0</v>
      </c>
      <c r="FS488">
        <v>0</v>
      </c>
      <c r="FX488">
        <v>0</v>
      </c>
      <c r="FY488">
        <v>0</v>
      </c>
      <c r="GA488" t="s">
        <v>92</v>
      </c>
      <c r="GD488">
        <v>1</v>
      </c>
      <c r="GF488">
        <v>1570490953</v>
      </c>
      <c r="GG488">
        <v>2</v>
      </c>
      <c r="GH488">
        <v>3</v>
      </c>
      <c r="GI488">
        <v>5</v>
      </c>
      <c r="GJ488">
        <v>0</v>
      </c>
      <c r="GK488">
        <v>0</v>
      </c>
      <c r="GL488">
        <f t="shared" si="562"/>
        <v>0</v>
      </c>
      <c r="GM488">
        <f t="shared" si="563"/>
        <v>13591</v>
      </c>
      <c r="GN488">
        <f t="shared" si="564"/>
        <v>13591</v>
      </c>
      <c r="GO488">
        <f t="shared" si="565"/>
        <v>0</v>
      </c>
      <c r="GP488">
        <f t="shared" si="566"/>
        <v>0</v>
      </c>
      <c r="GR488">
        <v>1</v>
      </c>
      <c r="GS488">
        <v>1</v>
      </c>
      <c r="GT488">
        <v>0</v>
      </c>
      <c r="GU488" t="s">
        <v>6</v>
      </c>
      <c r="GV488">
        <f t="shared" si="567"/>
        <v>0</v>
      </c>
      <c r="GW488">
        <v>1</v>
      </c>
      <c r="GX488">
        <f t="shared" si="568"/>
        <v>0</v>
      </c>
      <c r="HA488">
        <v>0</v>
      </c>
      <c r="HB488">
        <v>0</v>
      </c>
      <c r="HC488">
        <f t="shared" si="569"/>
        <v>0</v>
      </c>
      <c r="HE488" t="s">
        <v>38</v>
      </c>
      <c r="HF488" t="s">
        <v>39</v>
      </c>
      <c r="HM488" t="s">
        <v>6</v>
      </c>
      <c r="HN488" t="s">
        <v>6</v>
      </c>
      <c r="HO488" t="s">
        <v>6</v>
      </c>
      <c r="HP488" t="s">
        <v>6</v>
      </c>
      <c r="HQ488" t="s">
        <v>6</v>
      </c>
      <c r="IF488">
        <v>-1</v>
      </c>
      <c r="IK488">
        <v>0</v>
      </c>
    </row>
    <row r="489" spans="1:255" x14ac:dyDescent="0.2">
      <c r="A489" s="2">
        <v>18</v>
      </c>
      <c r="B489" s="2">
        <v>1</v>
      </c>
      <c r="C489" s="2">
        <v>763</v>
      </c>
      <c r="D489" s="2"/>
      <c r="E489" s="2" t="s">
        <v>622</v>
      </c>
      <c r="F489" s="2" t="s">
        <v>255</v>
      </c>
      <c r="G489" s="2" t="s">
        <v>256</v>
      </c>
      <c r="H489" s="2" t="s">
        <v>182</v>
      </c>
      <c r="I489" s="2">
        <f>I483*J489</f>
        <v>1.3546400000000001</v>
      </c>
      <c r="J489" s="216">
        <f>'5.Ведомость_списания'!F222</f>
        <v>0.59000000000000008</v>
      </c>
      <c r="K489" s="2">
        <v>0.59</v>
      </c>
      <c r="L489" s="2"/>
      <c r="M489" s="2"/>
      <c r="N489" s="2"/>
      <c r="O489" s="2">
        <f t="shared" si="533"/>
        <v>8</v>
      </c>
      <c r="P489" s="2">
        <f t="shared" si="534"/>
        <v>8</v>
      </c>
      <c r="Q489" s="2">
        <f t="shared" si="535"/>
        <v>0</v>
      </c>
      <c r="R489" s="2">
        <f t="shared" si="536"/>
        <v>0</v>
      </c>
      <c r="S489" s="2">
        <f t="shared" si="537"/>
        <v>0</v>
      </c>
      <c r="T489" s="2">
        <f t="shared" si="538"/>
        <v>0</v>
      </c>
      <c r="U489" s="2">
        <f t="shared" si="539"/>
        <v>0</v>
      </c>
      <c r="V489" s="2">
        <f t="shared" si="540"/>
        <v>0</v>
      </c>
      <c r="W489" s="2">
        <f t="shared" si="541"/>
        <v>0</v>
      </c>
      <c r="X489" s="2">
        <f t="shared" si="542"/>
        <v>0</v>
      </c>
      <c r="Y489" s="2">
        <f t="shared" si="543"/>
        <v>0</v>
      </c>
      <c r="Z489" s="2"/>
      <c r="AA489" s="2">
        <v>86295183</v>
      </c>
      <c r="AB489" s="2">
        <f t="shared" si="544"/>
        <v>6.12</v>
      </c>
      <c r="AC489" s="2">
        <f t="shared" si="571"/>
        <v>6.12</v>
      </c>
      <c r="AD489" s="2">
        <f t="shared" si="545"/>
        <v>0</v>
      </c>
      <c r="AE489" s="2">
        <f t="shared" si="546"/>
        <v>0</v>
      </c>
      <c r="AF489" s="2">
        <f t="shared" si="547"/>
        <v>0</v>
      </c>
      <c r="AG489" s="2">
        <f t="shared" si="548"/>
        <v>0</v>
      </c>
      <c r="AH489" s="2">
        <f t="shared" si="549"/>
        <v>0</v>
      </c>
      <c r="AI489" s="2">
        <f t="shared" si="550"/>
        <v>0</v>
      </c>
      <c r="AJ489" s="2">
        <f t="shared" si="551"/>
        <v>0</v>
      </c>
      <c r="AK489" s="2">
        <v>6.12</v>
      </c>
      <c r="AL489" s="110">
        <f>'1.Лок.смета.и.Акт'!F922</f>
        <v>6.12</v>
      </c>
      <c r="AM489" s="2">
        <v>0</v>
      </c>
      <c r="AN489" s="2">
        <v>0</v>
      </c>
      <c r="AO489" s="2">
        <v>0</v>
      </c>
      <c r="AP489" s="2">
        <v>0</v>
      </c>
      <c r="AQ489" s="2">
        <v>0</v>
      </c>
      <c r="AR489" s="2">
        <v>0</v>
      </c>
      <c r="AS489" s="2">
        <v>0</v>
      </c>
      <c r="AT489" s="2">
        <v>0</v>
      </c>
      <c r="AU489" s="2">
        <v>0</v>
      </c>
      <c r="AV489" s="2">
        <v>1</v>
      </c>
      <c r="AW489" s="2">
        <v>1</v>
      </c>
      <c r="AX489" s="2"/>
      <c r="AY489" s="2"/>
      <c r="AZ489" s="2">
        <v>1</v>
      </c>
      <c r="BA489" s="2">
        <v>1</v>
      </c>
      <c r="BB489" s="2">
        <v>1</v>
      </c>
      <c r="BC489" s="2">
        <v>1</v>
      </c>
      <c r="BD489" s="2" t="s">
        <v>6</v>
      </c>
      <c r="BE489" s="2" t="s">
        <v>6</v>
      </c>
      <c r="BF489" s="2" t="s">
        <v>6</v>
      </c>
      <c r="BG489" s="2" t="s">
        <v>6</v>
      </c>
      <c r="BH489" s="2">
        <v>3</v>
      </c>
      <c r="BI489" s="2">
        <v>1</v>
      </c>
      <c r="BJ489" s="2" t="s">
        <v>257</v>
      </c>
      <c r="BK489" s="2"/>
      <c r="BL489" s="2"/>
      <c r="BM489" s="2">
        <v>500001</v>
      </c>
      <c r="BN489" s="2">
        <v>0</v>
      </c>
      <c r="BO489" s="2" t="s">
        <v>6</v>
      </c>
      <c r="BP489" s="2">
        <v>0</v>
      </c>
      <c r="BQ489" s="2">
        <v>20</v>
      </c>
      <c r="BR489" s="2">
        <v>0</v>
      </c>
      <c r="BS489" s="2">
        <v>1</v>
      </c>
      <c r="BT489" s="2">
        <v>1</v>
      </c>
      <c r="BU489" s="2">
        <v>1</v>
      </c>
      <c r="BV489" s="2">
        <v>1</v>
      </c>
      <c r="BW489" s="2">
        <v>1</v>
      </c>
      <c r="BX489" s="2">
        <v>1</v>
      </c>
      <c r="BY489" s="2" t="s">
        <v>6</v>
      </c>
      <c r="BZ489" s="2">
        <v>0</v>
      </c>
      <c r="CA489" s="2">
        <v>0</v>
      </c>
      <c r="CB489" s="2" t="s">
        <v>6</v>
      </c>
      <c r="CC489" s="2"/>
      <c r="CD489" s="2"/>
      <c r="CE489" s="2">
        <v>0</v>
      </c>
      <c r="CF489" s="2">
        <v>0</v>
      </c>
      <c r="CG489" s="2">
        <v>0</v>
      </c>
      <c r="CH489" s="2"/>
      <c r="CI489" s="2"/>
      <c r="CJ489" s="2"/>
      <c r="CK489" s="2"/>
      <c r="CL489" s="2"/>
      <c r="CM489" s="2">
        <v>0</v>
      </c>
      <c r="CN489" s="2" t="s">
        <v>6</v>
      </c>
      <c r="CO489" s="2">
        <v>0</v>
      </c>
      <c r="CP489" s="2">
        <f t="shared" si="552"/>
        <v>8</v>
      </c>
      <c r="CQ489" s="2">
        <f t="shared" si="553"/>
        <v>6.12</v>
      </c>
      <c r="CR489" s="2">
        <f t="shared" si="554"/>
        <v>0</v>
      </c>
      <c r="CS489" s="2">
        <f t="shared" si="555"/>
        <v>0</v>
      </c>
      <c r="CT489" s="2">
        <f t="shared" si="556"/>
        <v>0</v>
      </c>
      <c r="CU489" s="2">
        <f t="shared" si="557"/>
        <v>0</v>
      </c>
      <c r="CV489" s="2">
        <f t="shared" si="558"/>
        <v>0</v>
      </c>
      <c r="CW489" s="2">
        <f t="shared" si="559"/>
        <v>0</v>
      </c>
      <c r="CX489" s="2">
        <f t="shared" si="560"/>
        <v>0</v>
      </c>
      <c r="CY489" s="2">
        <f>(((S489+(R489*IF(0,0,1)))*AT489)/100)</f>
        <v>0</v>
      </c>
      <c r="CZ489" s="2">
        <f>(((S489+(R489*IF(0,0,1)))*AU489)/100)</f>
        <v>0</v>
      </c>
      <c r="DA489" s="2"/>
      <c r="DB489" s="2"/>
      <c r="DC489" s="2" t="s">
        <v>6</v>
      </c>
      <c r="DD489" s="2" t="s">
        <v>6</v>
      </c>
      <c r="DE489" s="2" t="s">
        <v>6</v>
      </c>
      <c r="DF489" s="2" t="s">
        <v>6</v>
      </c>
      <c r="DG489" s="2" t="s">
        <v>6</v>
      </c>
      <c r="DH489" s="2" t="s">
        <v>6</v>
      </c>
      <c r="DI489" s="2" t="s">
        <v>6</v>
      </c>
      <c r="DJ489" s="2" t="s">
        <v>6</v>
      </c>
      <c r="DK489" s="2" t="s">
        <v>6</v>
      </c>
      <c r="DL489" s="2" t="s">
        <v>6</v>
      </c>
      <c r="DM489" s="2" t="s">
        <v>6</v>
      </c>
      <c r="DN489" s="2">
        <v>0</v>
      </c>
      <c r="DO489" s="2">
        <v>0</v>
      </c>
      <c r="DP489" s="2">
        <v>1</v>
      </c>
      <c r="DQ489" s="2">
        <v>1</v>
      </c>
      <c r="DR489" s="2"/>
      <c r="DS489" s="2"/>
      <c r="DT489" s="2"/>
      <c r="DU489" s="2">
        <v>1009</v>
      </c>
      <c r="DV489" s="2" t="s">
        <v>182</v>
      </c>
      <c r="DW489" s="2" t="s">
        <v>182</v>
      </c>
      <c r="DX489" s="2">
        <v>1</v>
      </c>
      <c r="DY489" s="2"/>
      <c r="DZ489" s="2" t="s">
        <v>6</v>
      </c>
      <c r="EA489" s="2" t="s">
        <v>6</v>
      </c>
      <c r="EB489" s="2" t="s">
        <v>6</v>
      </c>
      <c r="EC489" s="2" t="s">
        <v>6</v>
      </c>
      <c r="ED489" s="2"/>
      <c r="EE489" s="2">
        <v>54938781</v>
      </c>
      <c r="EF489" s="2">
        <v>20</v>
      </c>
      <c r="EG489" s="2" t="s">
        <v>34</v>
      </c>
      <c r="EH489" s="2">
        <v>0</v>
      </c>
      <c r="EI489" s="2" t="s">
        <v>6</v>
      </c>
      <c r="EJ489" s="2">
        <v>1</v>
      </c>
      <c r="EK489" s="2">
        <v>500001</v>
      </c>
      <c r="EL489" s="2" t="s">
        <v>35</v>
      </c>
      <c r="EM489" s="2" t="s">
        <v>36</v>
      </c>
      <c r="EN489" s="2"/>
      <c r="EO489" s="2" t="s">
        <v>6</v>
      </c>
      <c r="EP489" s="2"/>
      <c r="EQ489" s="2">
        <v>0</v>
      </c>
      <c r="ER489" s="2">
        <v>6.12</v>
      </c>
      <c r="ES489" s="110">
        <f>'1.Лок.смета.и.Акт'!F922</f>
        <v>6.12</v>
      </c>
      <c r="ET489" s="2">
        <v>0</v>
      </c>
      <c r="EU489" s="2">
        <v>0</v>
      </c>
      <c r="EV489" s="2">
        <v>0</v>
      </c>
      <c r="EW489" s="2">
        <v>0</v>
      </c>
      <c r="EX489" s="2">
        <v>0</v>
      </c>
      <c r="EY489" s="2"/>
      <c r="EZ489" s="2"/>
      <c r="FA489" s="2"/>
      <c r="FB489" s="2"/>
      <c r="FC489" s="2"/>
      <c r="FD489" s="2"/>
      <c r="FE489" s="2"/>
      <c r="FF489" s="2"/>
      <c r="FG489" s="2"/>
      <c r="FH489" s="2"/>
      <c r="FI489" s="2"/>
      <c r="FJ489" s="2"/>
      <c r="FK489" s="2"/>
      <c r="FL489" s="2"/>
      <c r="FM489" s="2"/>
      <c r="FN489" s="2"/>
      <c r="FO489" s="2"/>
      <c r="FP489" s="2"/>
      <c r="FQ489" s="2">
        <v>0</v>
      </c>
      <c r="FR489" s="2">
        <f t="shared" si="561"/>
        <v>0</v>
      </c>
      <c r="FS489" s="2">
        <v>0</v>
      </c>
      <c r="FT489" s="2"/>
      <c r="FU489" s="2"/>
      <c r="FV489" s="2"/>
      <c r="FW489" s="2"/>
      <c r="FX489" s="2">
        <v>0</v>
      </c>
      <c r="FY489" s="2">
        <v>0</v>
      </c>
      <c r="FZ489" s="2"/>
      <c r="GA489" s="2" t="s">
        <v>6</v>
      </c>
      <c r="GB489" s="2"/>
      <c r="GC489" s="2"/>
      <c r="GD489" s="2">
        <v>1</v>
      </c>
      <c r="GE489" s="2"/>
      <c r="GF489" s="2">
        <v>-1982328944</v>
      </c>
      <c r="GG489" s="2">
        <v>2</v>
      </c>
      <c r="GH489" s="2">
        <v>1</v>
      </c>
      <c r="GI489" s="2">
        <v>-2</v>
      </c>
      <c r="GJ489" s="2">
        <v>0</v>
      </c>
      <c r="GK489" s="2">
        <v>0</v>
      </c>
      <c r="GL489" s="2">
        <f t="shared" si="562"/>
        <v>0</v>
      </c>
      <c r="GM489" s="2">
        <f t="shared" si="563"/>
        <v>8</v>
      </c>
      <c r="GN489" s="2">
        <f t="shared" si="564"/>
        <v>8</v>
      </c>
      <c r="GO489" s="2">
        <f t="shared" si="565"/>
        <v>0</v>
      </c>
      <c r="GP489" s="2">
        <f t="shared" si="566"/>
        <v>0</v>
      </c>
      <c r="GQ489" s="2"/>
      <c r="GR489" s="2">
        <v>0</v>
      </c>
      <c r="GS489" s="2">
        <v>3</v>
      </c>
      <c r="GT489" s="2">
        <v>0</v>
      </c>
      <c r="GU489" s="2" t="s">
        <v>6</v>
      </c>
      <c r="GV489" s="2">
        <f t="shared" si="567"/>
        <v>0</v>
      </c>
      <c r="GW489" s="2">
        <v>1</v>
      </c>
      <c r="GX489" s="2">
        <f t="shared" si="568"/>
        <v>0</v>
      </c>
      <c r="GY489" s="2"/>
      <c r="GZ489" s="2"/>
      <c r="HA489" s="2">
        <v>0</v>
      </c>
      <c r="HB489" s="2">
        <v>0</v>
      </c>
      <c r="HC489" s="2">
        <f t="shared" si="569"/>
        <v>0</v>
      </c>
      <c r="HD489" s="2"/>
      <c r="HE489" s="2" t="s">
        <v>6</v>
      </c>
      <c r="HF489" s="2" t="s">
        <v>6</v>
      </c>
      <c r="HG489" s="2"/>
      <c r="HH489" s="2"/>
      <c r="HI489" s="2"/>
      <c r="HJ489" s="2"/>
      <c r="HK489" s="2"/>
      <c r="HL489" s="2"/>
      <c r="HM489" s="2" t="s">
        <v>6</v>
      </c>
      <c r="HN489" s="2" t="s">
        <v>6</v>
      </c>
      <c r="HO489" s="2" t="s">
        <v>6</v>
      </c>
      <c r="HP489" s="2" t="s">
        <v>6</v>
      </c>
      <c r="HQ489" s="2" t="s">
        <v>6</v>
      </c>
      <c r="HR489" s="2"/>
      <c r="HS489" s="2"/>
      <c r="HT489" s="2"/>
      <c r="HU489" s="2"/>
      <c r="HV489" s="2"/>
      <c r="HW489" s="2"/>
      <c r="HX489" s="2"/>
      <c r="HY489" s="2"/>
      <c r="HZ489" s="2"/>
      <c r="IA489" s="2"/>
      <c r="IB489" s="2"/>
      <c r="IC489" s="2"/>
      <c r="ID489" s="2"/>
      <c r="IE489" s="2"/>
      <c r="IF489" s="2">
        <v>-1</v>
      </c>
      <c r="IG489" s="2"/>
      <c r="IH489" s="2"/>
      <c r="II489" s="2"/>
      <c r="IJ489" s="2"/>
      <c r="IK489" s="2">
        <v>0</v>
      </c>
      <c r="IL489" s="2"/>
      <c r="IM489" s="2"/>
      <c r="IN489" s="2"/>
      <c r="IO489" s="2"/>
      <c r="IP489" s="2"/>
      <c r="IQ489" s="2"/>
      <c r="IR489" s="2"/>
      <c r="IS489" s="2"/>
      <c r="IT489" s="2"/>
      <c r="IU489" s="2"/>
    </row>
    <row r="490" spans="1:255" x14ac:dyDescent="0.2">
      <c r="A490">
        <v>18</v>
      </c>
      <c r="B490">
        <v>1</v>
      </c>
      <c r="C490">
        <v>780</v>
      </c>
      <c r="E490" t="s">
        <v>622</v>
      </c>
      <c r="F490" t="e">
        <f>'2.Лок.смета.и.Акт'!#REF!</f>
        <v>#REF!</v>
      </c>
      <c r="G490" t="s">
        <v>256</v>
      </c>
      <c r="H490" t="s">
        <v>182</v>
      </c>
      <c r="I490">
        <f>I484*J490</f>
        <v>1.3546400000000001</v>
      </c>
      <c r="J490">
        <v>0.59000000000000008</v>
      </c>
      <c r="K490">
        <v>0.59</v>
      </c>
      <c r="O490">
        <f t="shared" si="533"/>
        <v>35</v>
      </c>
      <c r="P490">
        <f t="shared" si="534"/>
        <v>35</v>
      </c>
      <c r="Q490">
        <f t="shared" si="535"/>
        <v>0</v>
      </c>
      <c r="R490">
        <f t="shared" si="536"/>
        <v>0</v>
      </c>
      <c r="S490">
        <f t="shared" si="537"/>
        <v>0</v>
      </c>
      <c r="T490">
        <f t="shared" si="538"/>
        <v>0</v>
      </c>
      <c r="U490">
        <f t="shared" si="539"/>
        <v>0</v>
      </c>
      <c r="V490">
        <f t="shared" si="540"/>
        <v>0</v>
      </c>
      <c r="W490">
        <f t="shared" si="541"/>
        <v>0</v>
      </c>
      <c r="X490">
        <f t="shared" si="542"/>
        <v>0</v>
      </c>
      <c r="Y490">
        <f t="shared" si="543"/>
        <v>0</v>
      </c>
      <c r="AA490">
        <v>86295184</v>
      </c>
      <c r="AB490">
        <f t="shared" si="544"/>
        <v>3.4</v>
      </c>
      <c r="AC490">
        <f t="shared" si="571"/>
        <v>3.4</v>
      </c>
      <c r="AD490">
        <f t="shared" si="545"/>
        <v>0</v>
      </c>
      <c r="AE490">
        <f t="shared" si="546"/>
        <v>0</v>
      </c>
      <c r="AF490">
        <f t="shared" si="547"/>
        <v>0</v>
      </c>
      <c r="AG490">
        <f t="shared" si="548"/>
        <v>0</v>
      </c>
      <c r="AH490">
        <f t="shared" si="549"/>
        <v>0</v>
      </c>
      <c r="AI490">
        <f t="shared" si="550"/>
        <v>0</v>
      </c>
      <c r="AJ490">
        <f t="shared" si="551"/>
        <v>0</v>
      </c>
      <c r="AK490">
        <v>3.4</v>
      </c>
      <c r="AL490">
        <v>3.4</v>
      </c>
      <c r="AM490">
        <v>0</v>
      </c>
      <c r="AN490">
        <v>0</v>
      </c>
      <c r="AO490">
        <v>0</v>
      </c>
      <c r="AP490">
        <v>0</v>
      </c>
      <c r="AQ490">
        <v>0</v>
      </c>
      <c r="AR490">
        <v>0</v>
      </c>
      <c r="AS490">
        <v>0</v>
      </c>
      <c r="AT490">
        <v>0</v>
      </c>
      <c r="AU490">
        <v>0</v>
      </c>
      <c r="AV490">
        <v>1</v>
      </c>
      <c r="AW490">
        <v>1</v>
      </c>
      <c r="AZ490">
        <v>1</v>
      </c>
      <c r="BA490">
        <v>1</v>
      </c>
      <c r="BB490">
        <v>1</v>
      </c>
      <c r="BC490">
        <v>7.56</v>
      </c>
      <c r="BD490" t="s">
        <v>6</v>
      </c>
      <c r="BE490" t="s">
        <v>6</v>
      </c>
      <c r="BF490" t="s">
        <v>6</v>
      </c>
      <c r="BG490" t="s">
        <v>6</v>
      </c>
      <c r="BH490">
        <v>3</v>
      </c>
      <c r="BI490">
        <v>1</v>
      </c>
      <c r="BJ490" t="s">
        <v>257</v>
      </c>
      <c r="BM490">
        <v>500001</v>
      </c>
      <c r="BN490">
        <v>0</v>
      </c>
      <c r="BO490" t="s">
        <v>6</v>
      </c>
      <c r="BP490">
        <v>0</v>
      </c>
      <c r="BQ490">
        <v>20</v>
      </c>
      <c r="BR490">
        <v>0</v>
      </c>
      <c r="BS490">
        <v>1</v>
      </c>
      <c r="BT490">
        <v>1</v>
      </c>
      <c r="BU490">
        <v>1</v>
      </c>
      <c r="BV490">
        <v>1</v>
      </c>
      <c r="BW490">
        <v>1</v>
      </c>
      <c r="BX490">
        <v>1</v>
      </c>
      <c r="BY490" t="s">
        <v>6</v>
      </c>
      <c r="BZ490">
        <v>0</v>
      </c>
      <c r="CA490">
        <v>0</v>
      </c>
      <c r="CB490" t="s">
        <v>6</v>
      </c>
      <c r="CE490">
        <v>0</v>
      </c>
      <c r="CF490">
        <v>0</v>
      </c>
      <c r="CG490">
        <v>0</v>
      </c>
      <c r="CM490">
        <v>0</v>
      </c>
      <c r="CN490" t="s">
        <v>6</v>
      </c>
      <c r="CO490">
        <v>0</v>
      </c>
      <c r="CP490">
        <f t="shared" si="552"/>
        <v>35</v>
      </c>
      <c r="CQ490">
        <f t="shared" si="553"/>
        <v>25.703999999999997</v>
      </c>
      <c r="CR490">
        <f t="shared" si="554"/>
        <v>0</v>
      </c>
      <c r="CS490">
        <f t="shared" si="555"/>
        <v>0</v>
      </c>
      <c r="CT490">
        <f t="shared" si="556"/>
        <v>0</v>
      </c>
      <c r="CU490">
        <f t="shared" si="557"/>
        <v>0</v>
      </c>
      <c r="CV490">
        <f t="shared" si="558"/>
        <v>0</v>
      </c>
      <c r="CW490">
        <f t="shared" si="559"/>
        <v>0</v>
      </c>
      <c r="CX490">
        <f t="shared" si="560"/>
        <v>0</v>
      </c>
      <c r="CY490">
        <f>(S490+R490)*(BZ490/100)</f>
        <v>0</v>
      </c>
      <c r="CZ490">
        <f>(S490+R490)*(CA490/100)</f>
        <v>0</v>
      </c>
      <c r="DC490" t="s">
        <v>6</v>
      </c>
      <c r="DD490" t="s">
        <v>6</v>
      </c>
      <c r="DE490" t="s">
        <v>6</v>
      </c>
      <c r="DF490" t="s">
        <v>6</v>
      </c>
      <c r="DG490" t="s">
        <v>6</v>
      </c>
      <c r="DH490" t="s">
        <v>6</v>
      </c>
      <c r="DI490" t="s">
        <v>6</v>
      </c>
      <c r="DJ490" t="s">
        <v>6</v>
      </c>
      <c r="DK490" t="s">
        <v>6</v>
      </c>
      <c r="DL490" t="s">
        <v>6</v>
      </c>
      <c r="DM490" t="s">
        <v>6</v>
      </c>
      <c r="DN490">
        <v>0</v>
      </c>
      <c r="DO490">
        <v>0</v>
      </c>
      <c r="DP490">
        <v>1</v>
      </c>
      <c r="DQ490">
        <v>1</v>
      </c>
      <c r="DU490">
        <v>1009</v>
      </c>
      <c r="DV490" t="s">
        <v>182</v>
      </c>
      <c r="DW490" t="e">
        <f>'2.Лок.смета.и.Акт'!#REF!</f>
        <v>#REF!</v>
      </c>
      <c r="DX490">
        <v>1</v>
      </c>
      <c r="DZ490" t="s">
        <v>6</v>
      </c>
      <c r="EA490" t="s">
        <v>6</v>
      </c>
      <c r="EB490" t="s">
        <v>6</v>
      </c>
      <c r="EC490" t="s">
        <v>6</v>
      </c>
      <c r="EE490">
        <v>54938781</v>
      </c>
      <c r="EF490">
        <v>20</v>
      </c>
      <c r="EG490" t="s">
        <v>34</v>
      </c>
      <c r="EH490">
        <v>0</v>
      </c>
      <c r="EI490" t="s">
        <v>6</v>
      </c>
      <c r="EJ490">
        <v>1</v>
      </c>
      <c r="EK490">
        <v>500001</v>
      </c>
      <c r="EL490" t="s">
        <v>35</v>
      </c>
      <c r="EM490" t="s">
        <v>36</v>
      </c>
      <c r="EO490" t="s">
        <v>6</v>
      </c>
      <c r="EQ490">
        <v>0</v>
      </c>
      <c r="ER490">
        <v>24.21</v>
      </c>
      <c r="ES490">
        <v>3.4</v>
      </c>
      <c r="ET490">
        <v>0</v>
      </c>
      <c r="EU490">
        <v>0</v>
      </c>
      <c r="EV490">
        <v>0</v>
      </c>
      <c r="EW490">
        <v>0</v>
      </c>
      <c r="EX490">
        <v>0</v>
      </c>
      <c r="EZ490">
        <v>5</v>
      </c>
      <c r="FC490">
        <v>0</v>
      </c>
      <c r="FD490">
        <v>18</v>
      </c>
      <c r="FF490">
        <v>24.21</v>
      </c>
      <c r="FQ490">
        <v>0</v>
      </c>
      <c r="FR490">
        <f t="shared" si="561"/>
        <v>0</v>
      </c>
      <c r="FS490">
        <v>0</v>
      </c>
      <c r="FX490">
        <v>0</v>
      </c>
      <c r="FY490">
        <v>0</v>
      </c>
      <c r="GA490" t="s">
        <v>258</v>
      </c>
      <c r="GD490">
        <v>1</v>
      </c>
      <c r="GF490">
        <v>-1982328944</v>
      </c>
      <c r="GG490">
        <v>2</v>
      </c>
      <c r="GH490">
        <v>3</v>
      </c>
      <c r="GI490">
        <v>5</v>
      </c>
      <c r="GJ490">
        <v>0</v>
      </c>
      <c r="GK490">
        <v>0</v>
      </c>
      <c r="GL490">
        <f t="shared" si="562"/>
        <v>0</v>
      </c>
      <c r="GM490">
        <f t="shared" si="563"/>
        <v>35</v>
      </c>
      <c r="GN490">
        <f t="shared" si="564"/>
        <v>35</v>
      </c>
      <c r="GO490">
        <f t="shared" si="565"/>
        <v>0</v>
      </c>
      <c r="GP490">
        <f t="shared" si="566"/>
        <v>0</v>
      </c>
      <c r="GR490">
        <v>1</v>
      </c>
      <c r="GS490">
        <v>1</v>
      </c>
      <c r="GT490">
        <v>0</v>
      </c>
      <c r="GU490" t="s">
        <v>6</v>
      </c>
      <c r="GV490">
        <f t="shared" si="567"/>
        <v>0</v>
      </c>
      <c r="GW490">
        <v>1</v>
      </c>
      <c r="GX490">
        <f t="shared" si="568"/>
        <v>0</v>
      </c>
      <c r="HA490">
        <v>0</v>
      </c>
      <c r="HB490">
        <v>0</v>
      </c>
      <c r="HC490">
        <f t="shared" si="569"/>
        <v>0</v>
      </c>
      <c r="HE490" t="s">
        <v>38</v>
      </c>
      <c r="HF490" t="s">
        <v>39</v>
      </c>
      <c r="HM490" t="s">
        <v>6</v>
      </c>
      <c r="HN490" t="s">
        <v>6</v>
      </c>
      <c r="HO490" t="s">
        <v>6</v>
      </c>
      <c r="HP490" t="s">
        <v>6</v>
      </c>
      <c r="HQ490" t="s">
        <v>6</v>
      </c>
      <c r="IF490">
        <v>-1</v>
      </c>
      <c r="IK490">
        <v>0</v>
      </c>
    </row>
    <row r="491" spans="1:255" x14ac:dyDescent="0.2">
      <c r="A491" s="2">
        <v>18</v>
      </c>
      <c r="B491" s="2">
        <v>1</v>
      </c>
      <c r="C491" s="2">
        <v>764</v>
      </c>
      <c r="D491" s="2"/>
      <c r="E491" s="2" t="s">
        <v>623</v>
      </c>
      <c r="F491" s="2" t="s">
        <v>624</v>
      </c>
      <c r="G491" s="2" t="s">
        <v>625</v>
      </c>
      <c r="H491" s="2" t="s">
        <v>63</v>
      </c>
      <c r="I491" s="2">
        <f>I483*J491</f>
        <v>0.91100000000000003</v>
      </c>
      <c r="J491" s="216">
        <f>'5.Ведомость_списания'!F223</f>
        <v>0.3967770034843206</v>
      </c>
      <c r="K491" s="2">
        <v>0.39677699999999999</v>
      </c>
      <c r="L491" s="2"/>
      <c r="M491" s="2"/>
      <c r="N491" s="2"/>
      <c r="O491" s="2">
        <f t="shared" si="533"/>
        <v>20766</v>
      </c>
      <c r="P491" s="2">
        <f t="shared" si="534"/>
        <v>20766</v>
      </c>
      <c r="Q491" s="2">
        <f t="shared" si="535"/>
        <v>0</v>
      </c>
      <c r="R491" s="2">
        <f t="shared" si="536"/>
        <v>0</v>
      </c>
      <c r="S491" s="2">
        <f t="shared" si="537"/>
        <v>0</v>
      </c>
      <c r="T491" s="2">
        <f t="shared" si="538"/>
        <v>0</v>
      </c>
      <c r="U491" s="2">
        <f t="shared" si="539"/>
        <v>0</v>
      </c>
      <c r="V491" s="2">
        <f t="shared" si="540"/>
        <v>0</v>
      </c>
      <c r="W491" s="2">
        <f t="shared" si="541"/>
        <v>0</v>
      </c>
      <c r="X491" s="2">
        <f t="shared" si="542"/>
        <v>0</v>
      </c>
      <c r="Y491" s="2">
        <f t="shared" si="543"/>
        <v>0</v>
      </c>
      <c r="Z491" s="2"/>
      <c r="AA491" s="2">
        <v>86295183</v>
      </c>
      <c r="AB491" s="2">
        <f t="shared" si="544"/>
        <v>22795.14</v>
      </c>
      <c r="AC491" s="2">
        <f t="shared" si="571"/>
        <v>22795.14</v>
      </c>
      <c r="AD491" s="2">
        <f t="shared" si="545"/>
        <v>0</v>
      </c>
      <c r="AE491" s="2">
        <f t="shared" si="546"/>
        <v>0</v>
      </c>
      <c r="AF491" s="2">
        <f t="shared" si="547"/>
        <v>0</v>
      </c>
      <c r="AG491" s="2">
        <f t="shared" si="548"/>
        <v>0</v>
      </c>
      <c r="AH491" s="2">
        <f t="shared" si="549"/>
        <v>0</v>
      </c>
      <c r="AI491" s="2">
        <f t="shared" si="550"/>
        <v>0</v>
      </c>
      <c r="AJ491" s="2">
        <f t="shared" si="551"/>
        <v>0</v>
      </c>
      <c r="AK491" s="2">
        <v>22795.14</v>
      </c>
      <c r="AL491" s="110">
        <f>'1.Лок.смета.и.Акт'!F924</f>
        <v>22795.14</v>
      </c>
      <c r="AM491" s="2">
        <v>0</v>
      </c>
      <c r="AN491" s="2">
        <v>0</v>
      </c>
      <c r="AO491" s="2">
        <v>0</v>
      </c>
      <c r="AP491" s="2">
        <v>0</v>
      </c>
      <c r="AQ491" s="2">
        <v>0</v>
      </c>
      <c r="AR491" s="2">
        <v>0</v>
      </c>
      <c r="AS491" s="2">
        <v>0</v>
      </c>
      <c r="AT491" s="2">
        <v>0</v>
      </c>
      <c r="AU491" s="2">
        <v>0</v>
      </c>
      <c r="AV491" s="2">
        <v>1</v>
      </c>
      <c r="AW491" s="2">
        <v>1</v>
      </c>
      <c r="AX491" s="2"/>
      <c r="AY491" s="2"/>
      <c r="AZ491" s="2">
        <v>1</v>
      </c>
      <c r="BA491" s="2">
        <v>1</v>
      </c>
      <c r="BB491" s="2">
        <v>1</v>
      </c>
      <c r="BC491" s="2">
        <v>1</v>
      </c>
      <c r="BD491" s="2" t="s">
        <v>6</v>
      </c>
      <c r="BE491" s="2" t="s">
        <v>6</v>
      </c>
      <c r="BF491" s="2" t="s">
        <v>6</v>
      </c>
      <c r="BG491" s="2" t="s">
        <v>6</v>
      </c>
      <c r="BH491" s="2">
        <v>3</v>
      </c>
      <c r="BI491" s="2">
        <v>1</v>
      </c>
      <c r="BJ491" s="2" t="s">
        <v>626</v>
      </c>
      <c r="BK491" s="2"/>
      <c r="BL491" s="2"/>
      <c r="BM491" s="2">
        <v>500003</v>
      </c>
      <c r="BN491" s="2">
        <v>0</v>
      </c>
      <c r="BO491" s="2" t="s">
        <v>6</v>
      </c>
      <c r="BP491" s="2">
        <v>0</v>
      </c>
      <c r="BQ491" s="2">
        <v>22</v>
      </c>
      <c r="BR491" s="2">
        <v>0</v>
      </c>
      <c r="BS491" s="2">
        <v>1</v>
      </c>
      <c r="BT491" s="2">
        <v>1</v>
      </c>
      <c r="BU491" s="2">
        <v>1</v>
      </c>
      <c r="BV491" s="2">
        <v>1</v>
      </c>
      <c r="BW491" s="2">
        <v>1</v>
      </c>
      <c r="BX491" s="2">
        <v>1</v>
      </c>
      <c r="BY491" s="2" t="s">
        <v>6</v>
      </c>
      <c r="BZ491" s="2">
        <v>0</v>
      </c>
      <c r="CA491" s="2">
        <v>0</v>
      </c>
      <c r="CB491" s="2" t="s">
        <v>6</v>
      </c>
      <c r="CC491" s="2"/>
      <c r="CD491" s="2"/>
      <c r="CE491" s="2">
        <v>0</v>
      </c>
      <c r="CF491" s="2">
        <v>0</v>
      </c>
      <c r="CG491" s="2">
        <v>0</v>
      </c>
      <c r="CH491" s="2"/>
      <c r="CI491" s="2"/>
      <c r="CJ491" s="2"/>
      <c r="CK491" s="2"/>
      <c r="CL491" s="2"/>
      <c r="CM491" s="2">
        <v>0</v>
      </c>
      <c r="CN491" s="2" t="s">
        <v>6</v>
      </c>
      <c r="CO491" s="2">
        <v>0</v>
      </c>
      <c r="CP491" s="2">
        <f t="shared" si="552"/>
        <v>20766</v>
      </c>
      <c r="CQ491" s="2">
        <f t="shared" si="553"/>
        <v>22795.14</v>
      </c>
      <c r="CR491" s="2">
        <f t="shared" si="554"/>
        <v>0</v>
      </c>
      <c r="CS491" s="2">
        <f t="shared" si="555"/>
        <v>0</v>
      </c>
      <c r="CT491" s="2">
        <f t="shared" si="556"/>
        <v>0</v>
      </c>
      <c r="CU491" s="2">
        <f t="shared" si="557"/>
        <v>0</v>
      </c>
      <c r="CV491" s="2">
        <f t="shared" si="558"/>
        <v>0</v>
      </c>
      <c r="CW491" s="2">
        <f t="shared" si="559"/>
        <v>0</v>
      </c>
      <c r="CX491" s="2">
        <f t="shared" si="560"/>
        <v>0</v>
      </c>
      <c r="CY491" s="2">
        <f>(((S491+(R491*IF(0,0,1)))*AT491)/100)</f>
        <v>0</v>
      </c>
      <c r="CZ491" s="2">
        <f>(((S491+(R491*IF(0,0,1)))*AU491)/100)</f>
        <v>0</v>
      </c>
      <c r="DA491" s="2"/>
      <c r="DB491" s="2"/>
      <c r="DC491" s="2" t="s">
        <v>6</v>
      </c>
      <c r="DD491" s="2" t="s">
        <v>6</v>
      </c>
      <c r="DE491" s="2" t="s">
        <v>6</v>
      </c>
      <c r="DF491" s="2" t="s">
        <v>6</v>
      </c>
      <c r="DG491" s="2" t="s">
        <v>6</v>
      </c>
      <c r="DH491" s="2" t="s">
        <v>6</v>
      </c>
      <c r="DI491" s="2" t="s">
        <v>6</v>
      </c>
      <c r="DJ491" s="2" t="s">
        <v>6</v>
      </c>
      <c r="DK491" s="2" t="s">
        <v>6</v>
      </c>
      <c r="DL491" s="2" t="s">
        <v>6</v>
      </c>
      <c r="DM491" s="2" t="s">
        <v>6</v>
      </c>
      <c r="DN491" s="2">
        <v>0</v>
      </c>
      <c r="DO491" s="2">
        <v>0</v>
      </c>
      <c r="DP491" s="2">
        <v>1</v>
      </c>
      <c r="DQ491" s="2">
        <v>1</v>
      </c>
      <c r="DR491" s="2"/>
      <c r="DS491" s="2"/>
      <c r="DT491" s="2"/>
      <c r="DU491" s="2">
        <v>1009</v>
      </c>
      <c r="DV491" s="2" t="s">
        <v>63</v>
      </c>
      <c r="DW491" s="2" t="s">
        <v>63</v>
      </c>
      <c r="DX491" s="2">
        <v>1000</v>
      </c>
      <c r="DY491" s="2"/>
      <c r="DZ491" s="2" t="s">
        <v>6</v>
      </c>
      <c r="EA491" s="2" t="s">
        <v>6</v>
      </c>
      <c r="EB491" s="2" t="s">
        <v>6</v>
      </c>
      <c r="EC491" s="2" t="s">
        <v>6</v>
      </c>
      <c r="ED491" s="2"/>
      <c r="EE491" s="2">
        <v>54938783</v>
      </c>
      <c r="EF491" s="2">
        <v>22</v>
      </c>
      <c r="EG491" s="2" t="s">
        <v>45</v>
      </c>
      <c r="EH491" s="2">
        <v>0</v>
      </c>
      <c r="EI491" s="2" t="s">
        <v>6</v>
      </c>
      <c r="EJ491" s="2">
        <v>1</v>
      </c>
      <c r="EK491" s="2">
        <v>500003</v>
      </c>
      <c r="EL491" s="2" t="s">
        <v>46</v>
      </c>
      <c r="EM491" s="2" t="s">
        <v>47</v>
      </c>
      <c r="EN491" s="2"/>
      <c r="EO491" s="2" t="s">
        <v>6</v>
      </c>
      <c r="EP491" s="2"/>
      <c r="EQ491" s="2">
        <v>0</v>
      </c>
      <c r="ER491" s="2">
        <v>22795.14</v>
      </c>
      <c r="ES491" s="110">
        <f>'1.Лок.смета.и.Акт'!F924</f>
        <v>22795.14</v>
      </c>
      <c r="ET491" s="2">
        <v>0</v>
      </c>
      <c r="EU491" s="2">
        <v>0</v>
      </c>
      <c r="EV491" s="2">
        <v>0</v>
      </c>
      <c r="EW491" s="2">
        <v>0</v>
      </c>
      <c r="EX491" s="2">
        <v>0</v>
      </c>
      <c r="EY491" s="2"/>
      <c r="EZ491" s="2"/>
      <c r="FA491" s="2"/>
      <c r="FB491" s="2"/>
      <c r="FC491" s="2"/>
      <c r="FD491" s="2"/>
      <c r="FE491" s="2"/>
      <c r="FF491" s="2"/>
      <c r="FG491" s="2"/>
      <c r="FH491" s="2"/>
      <c r="FI491" s="2"/>
      <c r="FJ491" s="2"/>
      <c r="FK491" s="2"/>
      <c r="FL491" s="2"/>
      <c r="FM491" s="2"/>
      <c r="FN491" s="2"/>
      <c r="FO491" s="2"/>
      <c r="FP491" s="2"/>
      <c r="FQ491" s="2">
        <v>0</v>
      </c>
      <c r="FR491" s="2">
        <f t="shared" si="561"/>
        <v>0</v>
      </c>
      <c r="FS491" s="2">
        <v>0</v>
      </c>
      <c r="FT491" s="2"/>
      <c r="FU491" s="2"/>
      <c r="FV491" s="2"/>
      <c r="FW491" s="2"/>
      <c r="FX491" s="2">
        <v>0</v>
      </c>
      <c r="FY491" s="2">
        <v>0</v>
      </c>
      <c r="FZ491" s="2"/>
      <c r="GA491" s="2" t="s">
        <v>6</v>
      </c>
      <c r="GB491" s="2"/>
      <c r="GC491" s="2"/>
      <c r="GD491" s="2">
        <v>1</v>
      </c>
      <c r="GE491" s="2"/>
      <c r="GF491" s="2">
        <v>1415402652</v>
      </c>
      <c r="GG491" s="2">
        <v>2</v>
      </c>
      <c r="GH491" s="2">
        <v>2</v>
      </c>
      <c r="GI491" s="2">
        <v>-2</v>
      </c>
      <c r="GJ491" s="2">
        <v>0</v>
      </c>
      <c r="GK491" s="2">
        <v>0</v>
      </c>
      <c r="GL491" s="2">
        <f t="shared" si="562"/>
        <v>0</v>
      </c>
      <c r="GM491" s="2">
        <f t="shared" si="563"/>
        <v>20766</v>
      </c>
      <c r="GN491" s="2">
        <f t="shared" si="564"/>
        <v>20766</v>
      </c>
      <c r="GO491" s="2">
        <f t="shared" si="565"/>
        <v>0</v>
      </c>
      <c r="GP491" s="2">
        <f t="shared" si="566"/>
        <v>0</v>
      </c>
      <c r="GQ491" s="2"/>
      <c r="GR491" s="2">
        <v>0</v>
      </c>
      <c r="GS491" s="2">
        <v>2</v>
      </c>
      <c r="GT491" s="2">
        <v>0</v>
      </c>
      <c r="GU491" s="2" t="s">
        <v>6</v>
      </c>
      <c r="GV491" s="2">
        <f t="shared" si="567"/>
        <v>0</v>
      </c>
      <c r="GW491" s="2">
        <v>1</v>
      </c>
      <c r="GX491" s="2">
        <f t="shared" si="568"/>
        <v>0</v>
      </c>
      <c r="GY491" s="2"/>
      <c r="GZ491" s="2"/>
      <c r="HA491" s="2">
        <v>0</v>
      </c>
      <c r="HB491" s="2">
        <v>0</v>
      </c>
      <c r="HC491" s="2">
        <f t="shared" si="569"/>
        <v>0</v>
      </c>
      <c r="HD491" s="2"/>
      <c r="HE491" s="2" t="s">
        <v>6</v>
      </c>
      <c r="HF491" s="2" t="s">
        <v>6</v>
      </c>
      <c r="HG491" s="2"/>
      <c r="HH491" s="2"/>
      <c r="HI491" s="2"/>
      <c r="HJ491" s="2"/>
      <c r="HK491" s="2"/>
      <c r="HL491" s="2"/>
      <c r="HM491" s="2" t="s">
        <v>6</v>
      </c>
      <c r="HN491" s="2" t="s">
        <v>6</v>
      </c>
      <c r="HO491" s="2" t="s">
        <v>6</v>
      </c>
      <c r="HP491" s="2" t="s">
        <v>6</v>
      </c>
      <c r="HQ491" s="2" t="s">
        <v>6</v>
      </c>
      <c r="HR491" s="2"/>
      <c r="HS491" s="2"/>
      <c r="HT491" s="2"/>
      <c r="HU491" s="2"/>
      <c r="HV491" s="2"/>
      <c r="HW491" s="2"/>
      <c r="HX491" s="2"/>
      <c r="HY491" s="2"/>
      <c r="HZ491" s="2"/>
      <c r="IA491" s="2"/>
      <c r="IB491" s="2"/>
      <c r="IC491" s="2"/>
      <c r="ID491" s="2"/>
      <c r="IE491" s="2"/>
      <c r="IF491" s="2">
        <v>-1</v>
      </c>
      <c r="IG491" s="2"/>
      <c r="IH491" s="2"/>
      <c r="II491" s="2"/>
      <c r="IJ491" s="2"/>
      <c r="IK491" s="2">
        <v>0</v>
      </c>
      <c r="IL491" s="2"/>
      <c r="IM491" s="2"/>
      <c r="IN491" s="2"/>
      <c r="IO491" s="2"/>
      <c r="IP491" s="2"/>
      <c r="IQ491" s="2"/>
      <c r="IR491" s="2"/>
      <c r="IS491" s="2"/>
      <c r="IT491" s="2"/>
      <c r="IU491" s="2"/>
    </row>
    <row r="492" spans="1:255" x14ac:dyDescent="0.2">
      <c r="A492">
        <v>18</v>
      </c>
      <c r="B492">
        <v>1</v>
      </c>
      <c r="C492">
        <v>781</v>
      </c>
      <c r="E492" t="s">
        <v>623</v>
      </c>
      <c r="F492" t="e">
        <f>'2.Лок.смета.и.Акт'!#REF!</f>
        <v>#REF!</v>
      </c>
      <c r="G492" t="s">
        <v>625</v>
      </c>
      <c r="H492" t="s">
        <v>63</v>
      </c>
      <c r="I492">
        <f>I484*J492</f>
        <v>0.91100000000000003</v>
      </c>
      <c r="J492">
        <v>0.3967770034843206</v>
      </c>
      <c r="K492">
        <v>0.39677699999999999</v>
      </c>
      <c r="O492">
        <f t="shared" si="533"/>
        <v>172216</v>
      </c>
      <c r="P492">
        <f t="shared" si="534"/>
        <v>172216</v>
      </c>
      <c r="Q492">
        <f t="shared" si="535"/>
        <v>0</v>
      </c>
      <c r="R492">
        <f t="shared" si="536"/>
        <v>0</v>
      </c>
      <c r="S492">
        <f t="shared" si="537"/>
        <v>0</v>
      </c>
      <c r="T492">
        <f t="shared" si="538"/>
        <v>0</v>
      </c>
      <c r="U492">
        <f t="shared" si="539"/>
        <v>0</v>
      </c>
      <c r="V492">
        <f t="shared" si="540"/>
        <v>0</v>
      </c>
      <c r="W492">
        <f t="shared" si="541"/>
        <v>0</v>
      </c>
      <c r="X492">
        <f t="shared" si="542"/>
        <v>0</v>
      </c>
      <c r="Y492">
        <f t="shared" si="543"/>
        <v>0</v>
      </c>
      <c r="AA492">
        <v>86295184</v>
      </c>
      <c r="AB492">
        <f t="shared" si="544"/>
        <v>25005.37</v>
      </c>
      <c r="AC492">
        <f t="shared" si="571"/>
        <v>25005.37</v>
      </c>
      <c r="AD492">
        <f t="shared" si="545"/>
        <v>0</v>
      </c>
      <c r="AE492">
        <f t="shared" si="546"/>
        <v>0</v>
      </c>
      <c r="AF492">
        <f t="shared" si="547"/>
        <v>0</v>
      </c>
      <c r="AG492">
        <f t="shared" si="548"/>
        <v>0</v>
      </c>
      <c r="AH492">
        <f t="shared" si="549"/>
        <v>0</v>
      </c>
      <c r="AI492">
        <f t="shared" si="550"/>
        <v>0</v>
      </c>
      <c r="AJ492">
        <f t="shared" si="551"/>
        <v>0</v>
      </c>
      <c r="AK492">
        <v>25005.37</v>
      </c>
      <c r="AL492">
        <v>25005.37</v>
      </c>
      <c r="AM492">
        <v>0</v>
      </c>
      <c r="AN492">
        <v>0</v>
      </c>
      <c r="AO492">
        <v>0</v>
      </c>
      <c r="AP492">
        <v>0</v>
      </c>
      <c r="AQ492">
        <v>0</v>
      </c>
      <c r="AR492">
        <v>0</v>
      </c>
      <c r="AS492">
        <v>0</v>
      </c>
      <c r="AT492">
        <v>0</v>
      </c>
      <c r="AU492">
        <v>0</v>
      </c>
      <c r="AV492">
        <v>1</v>
      </c>
      <c r="AW492">
        <v>1</v>
      </c>
      <c r="AZ492">
        <v>1</v>
      </c>
      <c r="BA492">
        <v>1</v>
      </c>
      <c r="BB492">
        <v>1</v>
      </c>
      <c r="BC492">
        <v>7.56</v>
      </c>
      <c r="BD492" t="s">
        <v>6</v>
      </c>
      <c r="BE492" t="s">
        <v>6</v>
      </c>
      <c r="BF492" t="s">
        <v>6</v>
      </c>
      <c r="BG492" t="s">
        <v>6</v>
      </c>
      <c r="BH492">
        <v>3</v>
      </c>
      <c r="BI492">
        <v>1</v>
      </c>
      <c r="BJ492" t="s">
        <v>626</v>
      </c>
      <c r="BM492">
        <v>500003</v>
      </c>
      <c r="BN492">
        <v>0</v>
      </c>
      <c r="BO492" t="s">
        <v>6</v>
      </c>
      <c r="BP492">
        <v>0</v>
      </c>
      <c r="BQ492">
        <v>22</v>
      </c>
      <c r="BR492">
        <v>0</v>
      </c>
      <c r="BS492">
        <v>1</v>
      </c>
      <c r="BT492">
        <v>1</v>
      </c>
      <c r="BU492">
        <v>1</v>
      </c>
      <c r="BV492">
        <v>1</v>
      </c>
      <c r="BW492">
        <v>1</v>
      </c>
      <c r="BX492">
        <v>1</v>
      </c>
      <c r="BY492" t="s">
        <v>6</v>
      </c>
      <c r="BZ492">
        <v>0</v>
      </c>
      <c r="CA492">
        <v>0</v>
      </c>
      <c r="CB492" t="s">
        <v>6</v>
      </c>
      <c r="CE492">
        <v>0</v>
      </c>
      <c r="CF492">
        <v>0</v>
      </c>
      <c r="CG492">
        <v>0</v>
      </c>
      <c r="CM492">
        <v>0</v>
      </c>
      <c r="CN492" t="s">
        <v>6</v>
      </c>
      <c r="CO492">
        <v>0</v>
      </c>
      <c r="CP492">
        <f t="shared" si="552"/>
        <v>172216</v>
      </c>
      <c r="CQ492">
        <f t="shared" si="553"/>
        <v>189040.59719999999</v>
      </c>
      <c r="CR492">
        <f t="shared" si="554"/>
        <v>0</v>
      </c>
      <c r="CS492">
        <f t="shared" si="555"/>
        <v>0</v>
      </c>
      <c r="CT492">
        <f t="shared" si="556"/>
        <v>0</v>
      </c>
      <c r="CU492">
        <f t="shared" si="557"/>
        <v>0</v>
      </c>
      <c r="CV492">
        <f t="shared" si="558"/>
        <v>0</v>
      </c>
      <c r="CW492">
        <f t="shared" si="559"/>
        <v>0</v>
      </c>
      <c r="CX492">
        <f t="shared" si="560"/>
        <v>0</v>
      </c>
      <c r="CY492">
        <f>(S492+R492)*(BZ492/100)</f>
        <v>0</v>
      </c>
      <c r="CZ492">
        <f>(S492+R492)*(CA492/100)</f>
        <v>0</v>
      </c>
      <c r="DC492" t="s">
        <v>6</v>
      </c>
      <c r="DD492" t="s">
        <v>6</v>
      </c>
      <c r="DE492" t="s">
        <v>6</v>
      </c>
      <c r="DF492" t="s">
        <v>6</v>
      </c>
      <c r="DG492" t="s">
        <v>6</v>
      </c>
      <c r="DH492" t="s">
        <v>6</v>
      </c>
      <c r="DI492" t="s">
        <v>6</v>
      </c>
      <c r="DJ492" t="s">
        <v>6</v>
      </c>
      <c r="DK492" t="s">
        <v>6</v>
      </c>
      <c r="DL492" t="s">
        <v>6</v>
      </c>
      <c r="DM492" t="s">
        <v>6</v>
      </c>
      <c r="DN492">
        <v>0</v>
      </c>
      <c r="DO492">
        <v>0</v>
      </c>
      <c r="DP492">
        <v>1</v>
      </c>
      <c r="DQ492">
        <v>1</v>
      </c>
      <c r="DU492">
        <v>1009</v>
      </c>
      <c r="DV492" t="s">
        <v>63</v>
      </c>
      <c r="DW492" t="e">
        <f>'2.Лок.смета.и.Акт'!#REF!</f>
        <v>#REF!</v>
      </c>
      <c r="DX492">
        <v>1000</v>
      </c>
      <c r="DZ492" t="s">
        <v>6</v>
      </c>
      <c r="EA492" t="s">
        <v>6</v>
      </c>
      <c r="EB492" t="s">
        <v>6</v>
      </c>
      <c r="EC492" t="s">
        <v>6</v>
      </c>
      <c r="EE492">
        <v>54938783</v>
      </c>
      <c r="EF492">
        <v>22</v>
      </c>
      <c r="EG492" t="s">
        <v>45</v>
      </c>
      <c r="EH492">
        <v>0</v>
      </c>
      <c r="EI492" t="s">
        <v>6</v>
      </c>
      <c r="EJ492">
        <v>1</v>
      </c>
      <c r="EK492">
        <v>500003</v>
      </c>
      <c r="EL492" t="s">
        <v>46</v>
      </c>
      <c r="EM492" t="s">
        <v>47</v>
      </c>
      <c r="EO492" t="s">
        <v>6</v>
      </c>
      <c r="EQ492">
        <v>0</v>
      </c>
      <c r="ER492">
        <v>180416.67</v>
      </c>
      <c r="ES492">
        <v>25005.37</v>
      </c>
      <c r="ET492">
        <v>0</v>
      </c>
      <c r="EU492">
        <v>0</v>
      </c>
      <c r="EV492">
        <v>0</v>
      </c>
      <c r="EW492">
        <v>0</v>
      </c>
      <c r="EX492">
        <v>0</v>
      </c>
      <c r="EZ492">
        <v>5</v>
      </c>
      <c r="FC492">
        <v>0</v>
      </c>
      <c r="FD492">
        <v>18</v>
      </c>
      <c r="FF492">
        <v>180416.67</v>
      </c>
      <c r="FQ492">
        <v>0</v>
      </c>
      <c r="FR492">
        <f t="shared" si="561"/>
        <v>0</v>
      </c>
      <c r="FS492">
        <v>0</v>
      </c>
      <c r="FX492">
        <v>0</v>
      </c>
      <c r="FY492">
        <v>0</v>
      </c>
      <c r="GA492" t="s">
        <v>627</v>
      </c>
      <c r="GD492">
        <v>1</v>
      </c>
      <c r="GF492">
        <v>1415402652</v>
      </c>
      <c r="GG492">
        <v>2</v>
      </c>
      <c r="GH492">
        <v>3</v>
      </c>
      <c r="GI492">
        <v>5</v>
      </c>
      <c r="GJ492">
        <v>0</v>
      </c>
      <c r="GK492">
        <v>0</v>
      </c>
      <c r="GL492">
        <f t="shared" si="562"/>
        <v>0</v>
      </c>
      <c r="GM492">
        <f t="shared" si="563"/>
        <v>172216</v>
      </c>
      <c r="GN492">
        <f t="shared" si="564"/>
        <v>172216</v>
      </c>
      <c r="GO492">
        <f t="shared" si="565"/>
        <v>0</v>
      </c>
      <c r="GP492">
        <f t="shared" si="566"/>
        <v>0</v>
      </c>
      <c r="GR492">
        <v>1</v>
      </c>
      <c r="GS492">
        <v>1</v>
      </c>
      <c r="GT492">
        <v>0</v>
      </c>
      <c r="GU492" t="s">
        <v>6</v>
      </c>
      <c r="GV492">
        <f t="shared" si="567"/>
        <v>0</v>
      </c>
      <c r="GW492">
        <v>1</v>
      </c>
      <c r="GX492">
        <f t="shared" si="568"/>
        <v>0</v>
      </c>
      <c r="HA492">
        <v>0</v>
      </c>
      <c r="HB492">
        <v>0</v>
      </c>
      <c r="HC492">
        <f t="shared" si="569"/>
        <v>0</v>
      </c>
      <c r="HE492" t="s">
        <v>38</v>
      </c>
      <c r="HF492" t="s">
        <v>201</v>
      </c>
      <c r="HM492" t="s">
        <v>6</v>
      </c>
      <c r="HN492" t="s">
        <v>6</v>
      </c>
      <c r="HO492" t="s">
        <v>6</v>
      </c>
      <c r="HP492" t="s">
        <v>6</v>
      </c>
      <c r="HQ492" t="s">
        <v>6</v>
      </c>
      <c r="IF492">
        <v>-1</v>
      </c>
      <c r="IK492">
        <v>0</v>
      </c>
    </row>
    <row r="493" spans="1:255" x14ac:dyDescent="0.2">
      <c r="A493" s="2">
        <v>18</v>
      </c>
      <c r="B493" s="2">
        <v>1</v>
      </c>
      <c r="C493" s="2">
        <v>765</v>
      </c>
      <c r="D493" s="2"/>
      <c r="E493" s="2" t="s">
        <v>628</v>
      </c>
      <c r="F493" s="2" t="s">
        <v>629</v>
      </c>
      <c r="G493" s="2" t="s">
        <v>630</v>
      </c>
      <c r="H493" s="2" t="s">
        <v>63</v>
      </c>
      <c r="I493" s="2">
        <f>I483*J493</f>
        <v>0.94520000000000004</v>
      </c>
      <c r="J493" s="216">
        <f>'5.Ведомость_списания'!F224</f>
        <v>0.41167247386759587</v>
      </c>
      <c r="K493" s="2">
        <v>0.41167199999999998</v>
      </c>
      <c r="L493" s="2"/>
      <c r="M493" s="2"/>
      <c r="N493" s="2"/>
      <c r="O493" s="2">
        <f t="shared" si="533"/>
        <v>21419</v>
      </c>
      <c r="P493" s="2">
        <f t="shared" si="534"/>
        <v>21419</v>
      </c>
      <c r="Q493" s="2">
        <f t="shared" si="535"/>
        <v>0</v>
      </c>
      <c r="R493" s="2">
        <f t="shared" si="536"/>
        <v>0</v>
      </c>
      <c r="S493" s="2">
        <f t="shared" si="537"/>
        <v>0</v>
      </c>
      <c r="T493" s="2">
        <f t="shared" si="538"/>
        <v>0</v>
      </c>
      <c r="U493" s="2">
        <f t="shared" si="539"/>
        <v>0</v>
      </c>
      <c r="V493" s="2">
        <f t="shared" si="540"/>
        <v>0</v>
      </c>
      <c r="W493" s="2">
        <f t="shared" si="541"/>
        <v>0</v>
      </c>
      <c r="X493" s="2">
        <f t="shared" si="542"/>
        <v>0</v>
      </c>
      <c r="Y493" s="2">
        <f t="shared" si="543"/>
        <v>0</v>
      </c>
      <c r="Z493" s="2"/>
      <c r="AA493" s="2">
        <v>86295183</v>
      </c>
      <c r="AB493" s="2">
        <f t="shared" si="544"/>
        <v>22661.200000000001</v>
      </c>
      <c r="AC493" s="2">
        <f t="shared" si="571"/>
        <v>22661.200000000001</v>
      </c>
      <c r="AD493" s="2">
        <f t="shared" si="545"/>
        <v>0</v>
      </c>
      <c r="AE493" s="2">
        <f t="shared" si="546"/>
        <v>0</v>
      </c>
      <c r="AF493" s="2">
        <f t="shared" si="547"/>
        <v>0</v>
      </c>
      <c r="AG493" s="2">
        <f t="shared" si="548"/>
        <v>0</v>
      </c>
      <c r="AH493" s="2">
        <f t="shared" si="549"/>
        <v>0</v>
      </c>
      <c r="AI493" s="2">
        <f t="shared" si="550"/>
        <v>0</v>
      </c>
      <c r="AJ493" s="2">
        <f t="shared" si="551"/>
        <v>0</v>
      </c>
      <c r="AK493" s="2">
        <v>22661.200000000001</v>
      </c>
      <c r="AL493" s="110">
        <f>'1.Лок.смета.и.Акт'!F926</f>
        <v>22661.200000000001</v>
      </c>
      <c r="AM493" s="2">
        <v>0</v>
      </c>
      <c r="AN493" s="2">
        <v>0</v>
      </c>
      <c r="AO493" s="2">
        <v>0</v>
      </c>
      <c r="AP493" s="2">
        <v>0</v>
      </c>
      <c r="AQ493" s="2">
        <v>0</v>
      </c>
      <c r="AR493" s="2">
        <v>0</v>
      </c>
      <c r="AS493" s="2">
        <v>0</v>
      </c>
      <c r="AT493" s="2">
        <v>0</v>
      </c>
      <c r="AU493" s="2">
        <v>0</v>
      </c>
      <c r="AV493" s="2">
        <v>1</v>
      </c>
      <c r="AW493" s="2">
        <v>1</v>
      </c>
      <c r="AX493" s="2"/>
      <c r="AY493" s="2"/>
      <c r="AZ493" s="2">
        <v>1</v>
      </c>
      <c r="BA493" s="2">
        <v>1</v>
      </c>
      <c r="BB493" s="2">
        <v>1</v>
      </c>
      <c r="BC493" s="2">
        <v>1</v>
      </c>
      <c r="BD493" s="2" t="s">
        <v>6</v>
      </c>
      <c r="BE493" s="2" t="s">
        <v>6</v>
      </c>
      <c r="BF493" s="2" t="s">
        <v>6</v>
      </c>
      <c r="BG493" s="2" t="s">
        <v>6</v>
      </c>
      <c r="BH493" s="2">
        <v>3</v>
      </c>
      <c r="BI493" s="2">
        <v>1</v>
      </c>
      <c r="BJ493" s="2" t="s">
        <v>631</v>
      </c>
      <c r="BK493" s="2"/>
      <c r="BL493" s="2"/>
      <c r="BM493" s="2">
        <v>500003</v>
      </c>
      <c r="BN493" s="2">
        <v>0</v>
      </c>
      <c r="BO493" s="2" t="s">
        <v>6</v>
      </c>
      <c r="BP493" s="2">
        <v>0</v>
      </c>
      <c r="BQ493" s="2">
        <v>22</v>
      </c>
      <c r="BR493" s="2">
        <v>0</v>
      </c>
      <c r="BS493" s="2">
        <v>1</v>
      </c>
      <c r="BT493" s="2">
        <v>1</v>
      </c>
      <c r="BU493" s="2">
        <v>1</v>
      </c>
      <c r="BV493" s="2">
        <v>1</v>
      </c>
      <c r="BW493" s="2">
        <v>1</v>
      </c>
      <c r="BX493" s="2">
        <v>1</v>
      </c>
      <c r="BY493" s="2" t="s">
        <v>6</v>
      </c>
      <c r="BZ493" s="2">
        <v>0</v>
      </c>
      <c r="CA493" s="2">
        <v>0</v>
      </c>
      <c r="CB493" s="2" t="s">
        <v>6</v>
      </c>
      <c r="CC493" s="2"/>
      <c r="CD493" s="2"/>
      <c r="CE493" s="2">
        <v>0</v>
      </c>
      <c r="CF493" s="2">
        <v>0</v>
      </c>
      <c r="CG493" s="2">
        <v>0</v>
      </c>
      <c r="CH493" s="2"/>
      <c r="CI493" s="2"/>
      <c r="CJ493" s="2"/>
      <c r="CK493" s="2"/>
      <c r="CL493" s="2"/>
      <c r="CM493" s="2">
        <v>0</v>
      </c>
      <c r="CN493" s="2" t="s">
        <v>6</v>
      </c>
      <c r="CO493" s="2">
        <v>0</v>
      </c>
      <c r="CP493" s="2">
        <f t="shared" si="552"/>
        <v>21419</v>
      </c>
      <c r="CQ493" s="2">
        <f t="shared" si="553"/>
        <v>22661.200000000001</v>
      </c>
      <c r="CR493" s="2">
        <f t="shared" si="554"/>
        <v>0</v>
      </c>
      <c r="CS493" s="2">
        <f t="shared" si="555"/>
        <v>0</v>
      </c>
      <c r="CT493" s="2">
        <f t="shared" si="556"/>
        <v>0</v>
      </c>
      <c r="CU493" s="2">
        <f t="shared" si="557"/>
        <v>0</v>
      </c>
      <c r="CV493" s="2">
        <f t="shared" si="558"/>
        <v>0</v>
      </c>
      <c r="CW493" s="2">
        <f t="shared" si="559"/>
        <v>0</v>
      </c>
      <c r="CX493" s="2">
        <f t="shared" si="560"/>
        <v>0</v>
      </c>
      <c r="CY493" s="2">
        <f>(((S493+(R493*IF(0,0,1)))*AT493)/100)</f>
        <v>0</v>
      </c>
      <c r="CZ493" s="2">
        <f>(((S493+(R493*IF(0,0,1)))*AU493)/100)</f>
        <v>0</v>
      </c>
      <c r="DA493" s="2"/>
      <c r="DB493" s="2"/>
      <c r="DC493" s="2" t="s">
        <v>6</v>
      </c>
      <c r="DD493" s="2" t="s">
        <v>6</v>
      </c>
      <c r="DE493" s="2" t="s">
        <v>6</v>
      </c>
      <c r="DF493" s="2" t="s">
        <v>6</v>
      </c>
      <c r="DG493" s="2" t="s">
        <v>6</v>
      </c>
      <c r="DH493" s="2" t="s">
        <v>6</v>
      </c>
      <c r="DI493" s="2" t="s">
        <v>6</v>
      </c>
      <c r="DJ493" s="2" t="s">
        <v>6</v>
      </c>
      <c r="DK493" s="2" t="s">
        <v>6</v>
      </c>
      <c r="DL493" s="2" t="s">
        <v>6</v>
      </c>
      <c r="DM493" s="2" t="s">
        <v>6</v>
      </c>
      <c r="DN493" s="2">
        <v>0</v>
      </c>
      <c r="DO493" s="2">
        <v>0</v>
      </c>
      <c r="DP493" s="2">
        <v>1</v>
      </c>
      <c r="DQ493" s="2">
        <v>1</v>
      </c>
      <c r="DR493" s="2"/>
      <c r="DS493" s="2"/>
      <c r="DT493" s="2"/>
      <c r="DU493" s="2">
        <v>1009</v>
      </c>
      <c r="DV493" s="2" t="s">
        <v>63</v>
      </c>
      <c r="DW493" s="2" t="s">
        <v>63</v>
      </c>
      <c r="DX493" s="2">
        <v>1000</v>
      </c>
      <c r="DY493" s="2"/>
      <c r="DZ493" s="2" t="s">
        <v>6</v>
      </c>
      <c r="EA493" s="2" t="s">
        <v>6</v>
      </c>
      <c r="EB493" s="2" t="s">
        <v>6</v>
      </c>
      <c r="EC493" s="2" t="s">
        <v>6</v>
      </c>
      <c r="ED493" s="2"/>
      <c r="EE493" s="2">
        <v>54938783</v>
      </c>
      <c r="EF493" s="2">
        <v>22</v>
      </c>
      <c r="EG493" s="2" t="s">
        <v>45</v>
      </c>
      <c r="EH493" s="2">
        <v>0</v>
      </c>
      <c r="EI493" s="2" t="s">
        <v>6</v>
      </c>
      <c r="EJ493" s="2">
        <v>1</v>
      </c>
      <c r="EK493" s="2">
        <v>500003</v>
      </c>
      <c r="EL493" s="2" t="s">
        <v>46</v>
      </c>
      <c r="EM493" s="2" t="s">
        <v>47</v>
      </c>
      <c r="EN493" s="2"/>
      <c r="EO493" s="2" t="s">
        <v>6</v>
      </c>
      <c r="EP493" s="2"/>
      <c r="EQ493" s="2">
        <v>0</v>
      </c>
      <c r="ER493" s="2">
        <v>22661.200000000001</v>
      </c>
      <c r="ES493" s="110">
        <f>'1.Лок.смета.и.Акт'!F926</f>
        <v>22661.200000000001</v>
      </c>
      <c r="ET493" s="2">
        <v>0</v>
      </c>
      <c r="EU493" s="2">
        <v>0</v>
      </c>
      <c r="EV493" s="2">
        <v>0</v>
      </c>
      <c r="EW493" s="2">
        <v>0</v>
      </c>
      <c r="EX493" s="2">
        <v>0</v>
      </c>
      <c r="EY493" s="2"/>
      <c r="EZ493" s="2"/>
      <c r="FA493" s="2"/>
      <c r="FB493" s="2"/>
      <c r="FC493" s="2"/>
      <c r="FD493" s="2"/>
      <c r="FE493" s="2"/>
      <c r="FF493" s="2"/>
      <c r="FG493" s="2"/>
      <c r="FH493" s="2"/>
      <c r="FI493" s="2"/>
      <c r="FJ493" s="2"/>
      <c r="FK493" s="2"/>
      <c r="FL493" s="2"/>
      <c r="FM493" s="2"/>
      <c r="FN493" s="2"/>
      <c r="FO493" s="2"/>
      <c r="FP493" s="2"/>
      <c r="FQ493" s="2">
        <v>0</v>
      </c>
      <c r="FR493" s="2">
        <f t="shared" si="561"/>
        <v>0</v>
      </c>
      <c r="FS493" s="2">
        <v>0</v>
      </c>
      <c r="FT493" s="2"/>
      <c r="FU493" s="2"/>
      <c r="FV493" s="2"/>
      <c r="FW493" s="2"/>
      <c r="FX493" s="2">
        <v>0</v>
      </c>
      <c r="FY493" s="2">
        <v>0</v>
      </c>
      <c r="FZ493" s="2"/>
      <c r="GA493" s="2" t="s">
        <v>6</v>
      </c>
      <c r="GB493" s="2"/>
      <c r="GC493" s="2"/>
      <c r="GD493" s="2">
        <v>1</v>
      </c>
      <c r="GE493" s="2"/>
      <c r="GF493" s="2">
        <v>-126084742</v>
      </c>
      <c r="GG493" s="2">
        <v>2</v>
      </c>
      <c r="GH493" s="2">
        <v>2</v>
      </c>
      <c r="GI493" s="2">
        <v>-2</v>
      </c>
      <c r="GJ493" s="2">
        <v>0</v>
      </c>
      <c r="GK493" s="2">
        <v>0</v>
      </c>
      <c r="GL493" s="2">
        <f t="shared" si="562"/>
        <v>0</v>
      </c>
      <c r="GM493" s="2">
        <f t="shared" si="563"/>
        <v>21419</v>
      </c>
      <c r="GN493" s="2">
        <f t="shared" si="564"/>
        <v>21419</v>
      </c>
      <c r="GO493" s="2">
        <f t="shared" si="565"/>
        <v>0</v>
      </c>
      <c r="GP493" s="2">
        <f t="shared" si="566"/>
        <v>0</v>
      </c>
      <c r="GQ493" s="2"/>
      <c r="GR493" s="2">
        <v>0</v>
      </c>
      <c r="GS493" s="2">
        <v>2</v>
      </c>
      <c r="GT493" s="2">
        <v>0</v>
      </c>
      <c r="GU493" s="2" t="s">
        <v>6</v>
      </c>
      <c r="GV493" s="2">
        <f t="shared" si="567"/>
        <v>0</v>
      </c>
      <c r="GW493" s="2">
        <v>1</v>
      </c>
      <c r="GX493" s="2">
        <f t="shared" si="568"/>
        <v>0</v>
      </c>
      <c r="GY493" s="2"/>
      <c r="GZ493" s="2"/>
      <c r="HA493" s="2">
        <v>0</v>
      </c>
      <c r="HB493" s="2">
        <v>0</v>
      </c>
      <c r="HC493" s="2">
        <f t="shared" si="569"/>
        <v>0</v>
      </c>
      <c r="HD493" s="2"/>
      <c r="HE493" s="2" t="s">
        <v>6</v>
      </c>
      <c r="HF493" s="2" t="s">
        <v>6</v>
      </c>
      <c r="HG493" s="2"/>
      <c r="HH493" s="2"/>
      <c r="HI493" s="2"/>
      <c r="HJ493" s="2"/>
      <c r="HK493" s="2"/>
      <c r="HL493" s="2"/>
      <c r="HM493" s="2" t="s">
        <v>6</v>
      </c>
      <c r="HN493" s="2" t="s">
        <v>6</v>
      </c>
      <c r="HO493" s="2" t="s">
        <v>6</v>
      </c>
      <c r="HP493" s="2" t="s">
        <v>6</v>
      </c>
      <c r="HQ493" s="2" t="s">
        <v>6</v>
      </c>
      <c r="HR493" s="2"/>
      <c r="HS493" s="2"/>
      <c r="HT493" s="2"/>
      <c r="HU493" s="2"/>
      <c r="HV493" s="2"/>
      <c r="HW493" s="2"/>
      <c r="HX493" s="2"/>
      <c r="HY493" s="2"/>
      <c r="HZ493" s="2"/>
      <c r="IA493" s="2"/>
      <c r="IB493" s="2"/>
      <c r="IC493" s="2"/>
      <c r="ID493" s="2"/>
      <c r="IE493" s="2"/>
      <c r="IF493" s="2">
        <v>-1</v>
      </c>
      <c r="IG493" s="2"/>
      <c r="IH493" s="2"/>
      <c r="II493" s="2"/>
      <c r="IJ493" s="2"/>
      <c r="IK493" s="2">
        <v>0</v>
      </c>
      <c r="IL493" s="2"/>
      <c r="IM493" s="2"/>
      <c r="IN493" s="2"/>
      <c r="IO493" s="2"/>
      <c r="IP493" s="2"/>
      <c r="IQ493" s="2"/>
      <c r="IR493" s="2"/>
      <c r="IS493" s="2"/>
      <c r="IT493" s="2"/>
      <c r="IU493" s="2"/>
    </row>
    <row r="494" spans="1:255" x14ac:dyDescent="0.2">
      <c r="A494">
        <v>18</v>
      </c>
      <c r="B494">
        <v>1</v>
      </c>
      <c r="C494">
        <v>782</v>
      </c>
      <c r="E494" t="s">
        <v>628</v>
      </c>
      <c r="F494" t="e">
        <f>'2.Лок.смета.и.Акт'!#REF!</f>
        <v>#REF!</v>
      </c>
      <c r="G494" t="s">
        <v>630</v>
      </c>
      <c r="H494" t="s">
        <v>63</v>
      </c>
      <c r="I494">
        <f>I484*J494</f>
        <v>0.94520000000000004</v>
      </c>
      <c r="J494">
        <v>0.41167247386759587</v>
      </c>
      <c r="K494">
        <v>0.41167199999999998</v>
      </c>
      <c r="O494">
        <f t="shared" si="533"/>
        <v>177796</v>
      </c>
      <c r="P494">
        <f t="shared" si="534"/>
        <v>177796</v>
      </c>
      <c r="Q494">
        <f t="shared" si="535"/>
        <v>0</v>
      </c>
      <c r="R494">
        <f t="shared" si="536"/>
        <v>0</v>
      </c>
      <c r="S494">
        <f t="shared" si="537"/>
        <v>0</v>
      </c>
      <c r="T494">
        <f t="shared" si="538"/>
        <v>0</v>
      </c>
      <c r="U494">
        <f t="shared" si="539"/>
        <v>0</v>
      </c>
      <c r="V494">
        <f t="shared" si="540"/>
        <v>0</v>
      </c>
      <c r="W494">
        <f t="shared" si="541"/>
        <v>0</v>
      </c>
      <c r="X494">
        <f t="shared" si="542"/>
        <v>0</v>
      </c>
      <c r="Y494">
        <f t="shared" si="543"/>
        <v>0</v>
      </c>
      <c r="AA494">
        <v>86295184</v>
      </c>
      <c r="AB494">
        <f t="shared" si="544"/>
        <v>24881.47</v>
      </c>
      <c r="AC494">
        <f t="shared" si="571"/>
        <v>24881.47</v>
      </c>
      <c r="AD494">
        <f t="shared" si="545"/>
        <v>0</v>
      </c>
      <c r="AE494">
        <f t="shared" si="546"/>
        <v>0</v>
      </c>
      <c r="AF494">
        <f t="shared" si="547"/>
        <v>0</v>
      </c>
      <c r="AG494">
        <f t="shared" si="548"/>
        <v>0</v>
      </c>
      <c r="AH494">
        <f t="shared" si="549"/>
        <v>0</v>
      </c>
      <c r="AI494">
        <f t="shared" si="550"/>
        <v>0</v>
      </c>
      <c r="AJ494">
        <f t="shared" si="551"/>
        <v>0</v>
      </c>
      <c r="AK494">
        <v>24881.47</v>
      </c>
      <c r="AL494">
        <v>24881.47</v>
      </c>
      <c r="AM494">
        <v>0</v>
      </c>
      <c r="AN494">
        <v>0</v>
      </c>
      <c r="AO494">
        <v>0</v>
      </c>
      <c r="AP494">
        <v>0</v>
      </c>
      <c r="AQ494">
        <v>0</v>
      </c>
      <c r="AR494">
        <v>0</v>
      </c>
      <c r="AS494">
        <v>0</v>
      </c>
      <c r="AT494">
        <v>0</v>
      </c>
      <c r="AU494">
        <v>0</v>
      </c>
      <c r="AV494">
        <v>1</v>
      </c>
      <c r="AW494">
        <v>1</v>
      </c>
      <c r="AZ494">
        <v>1</v>
      </c>
      <c r="BA494">
        <v>1</v>
      </c>
      <c r="BB494">
        <v>1</v>
      </c>
      <c r="BC494">
        <v>7.56</v>
      </c>
      <c r="BD494" t="s">
        <v>6</v>
      </c>
      <c r="BE494" t="s">
        <v>6</v>
      </c>
      <c r="BF494" t="s">
        <v>6</v>
      </c>
      <c r="BG494" t="s">
        <v>6</v>
      </c>
      <c r="BH494">
        <v>3</v>
      </c>
      <c r="BI494">
        <v>1</v>
      </c>
      <c r="BJ494" t="s">
        <v>631</v>
      </c>
      <c r="BM494">
        <v>500003</v>
      </c>
      <c r="BN494">
        <v>0</v>
      </c>
      <c r="BO494" t="s">
        <v>6</v>
      </c>
      <c r="BP494">
        <v>0</v>
      </c>
      <c r="BQ494">
        <v>22</v>
      </c>
      <c r="BR494">
        <v>0</v>
      </c>
      <c r="BS494">
        <v>1</v>
      </c>
      <c r="BT494">
        <v>1</v>
      </c>
      <c r="BU494">
        <v>1</v>
      </c>
      <c r="BV494">
        <v>1</v>
      </c>
      <c r="BW494">
        <v>1</v>
      </c>
      <c r="BX494">
        <v>1</v>
      </c>
      <c r="BY494" t="s">
        <v>6</v>
      </c>
      <c r="BZ494">
        <v>0</v>
      </c>
      <c r="CA494">
        <v>0</v>
      </c>
      <c r="CB494" t="s">
        <v>6</v>
      </c>
      <c r="CE494">
        <v>0</v>
      </c>
      <c r="CF494">
        <v>0</v>
      </c>
      <c r="CG494">
        <v>0</v>
      </c>
      <c r="CM494">
        <v>0</v>
      </c>
      <c r="CN494" t="s">
        <v>6</v>
      </c>
      <c r="CO494">
        <v>0</v>
      </c>
      <c r="CP494">
        <f t="shared" si="552"/>
        <v>177796</v>
      </c>
      <c r="CQ494">
        <f t="shared" si="553"/>
        <v>188103.91320000001</v>
      </c>
      <c r="CR494">
        <f t="shared" si="554"/>
        <v>0</v>
      </c>
      <c r="CS494">
        <f t="shared" si="555"/>
        <v>0</v>
      </c>
      <c r="CT494">
        <f t="shared" si="556"/>
        <v>0</v>
      </c>
      <c r="CU494">
        <f t="shared" si="557"/>
        <v>0</v>
      </c>
      <c r="CV494">
        <f t="shared" si="558"/>
        <v>0</v>
      </c>
      <c r="CW494">
        <f t="shared" si="559"/>
        <v>0</v>
      </c>
      <c r="CX494">
        <f t="shared" si="560"/>
        <v>0</v>
      </c>
      <c r="CY494">
        <f>(S494+R494)*(BZ494/100)</f>
        <v>0</v>
      </c>
      <c r="CZ494">
        <f>(S494+R494)*(CA494/100)</f>
        <v>0</v>
      </c>
      <c r="DC494" t="s">
        <v>6</v>
      </c>
      <c r="DD494" t="s">
        <v>6</v>
      </c>
      <c r="DE494" t="s">
        <v>6</v>
      </c>
      <c r="DF494" t="s">
        <v>6</v>
      </c>
      <c r="DG494" t="s">
        <v>6</v>
      </c>
      <c r="DH494" t="s">
        <v>6</v>
      </c>
      <c r="DI494" t="s">
        <v>6</v>
      </c>
      <c r="DJ494" t="s">
        <v>6</v>
      </c>
      <c r="DK494" t="s">
        <v>6</v>
      </c>
      <c r="DL494" t="s">
        <v>6</v>
      </c>
      <c r="DM494" t="s">
        <v>6</v>
      </c>
      <c r="DN494">
        <v>0</v>
      </c>
      <c r="DO494">
        <v>0</v>
      </c>
      <c r="DP494">
        <v>1</v>
      </c>
      <c r="DQ494">
        <v>1</v>
      </c>
      <c r="DU494">
        <v>1009</v>
      </c>
      <c r="DV494" t="s">
        <v>63</v>
      </c>
      <c r="DW494" t="e">
        <f>'2.Лок.смета.и.Акт'!#REF!</f>
        <v>#REF!</v>
      </c>
      <c r="DX494">
        <v>1000</v>
      </c>
      <c r="DZ494" t="s">
        <v>6</v>
      </c>
      <c r="EA494" t="s">
        <v>6</v>
      </c>
      <c r="EB494" t="s">
        <v>6</v>
      </c>
      <c r="EC494" t="s">
        <v>6</v>
      </c>
      <c r="EE494">
        <v>54938783</v>
      </c>
      <c r="EF494">
        <v>22</v>
      </c>
      <c r="EG494" t="s">
        <v>45</v>
      </c>
      <c r="EH494">
        <v>0</v>
      </c>
      <c r="EI494" t="s">
        <v>6</v>
      </c>
      <c r="EJ494">
        <v>1</v>
      </c>
      <c r="EK494">
        <v>500003</v>
      </c>
      <c r="EL494" t="s">
        <v>46</v>
      </c>
      <c r="EM494" t="s">
        <v>47</v>
      </c>
      <c r="EO494" t="s">
        <v>6</v>
      </c>
      <c r="EQ494">
        <v>0</v>
      </c>
      <c r="ER494">
        <v>179522.74</v>
      </c>
      <c r="ES494">
        <v>24881.47</v>
      </c>
      <c r="ET494">
        <v>0</v>
      </c>
      <c r="EU494">
        <v>0</v>
      </c>
      <c r="EV494">
        <v>0</v>
      </c>
      <c r="EW494">
        <v>0</v>
      </c>
      <c r="EX494">
        <v>0</v>
      </c>
      <c r="EZ494">
        <v>5</v>
      </c>
      <c r="FC494">
        <v>0</v>
      </c>
      <c r="FD494">
        <v>18</v>
      </c>
      <c r="FF494">
        <v>179522.74</v>
      </c>
      <c r="FQ494">
        <v>0</v>
      </c>
      <c r="FR494">
        <f t="shared" si="561"/>
        <v>0</v>
      </c>
      <c r="FS494">
        <v>0</v>
      </c>
      <c r="FX494">
        <v>0</v>
      </c>
      <c r="FY494">
        <v>0</v>
      </c>
      <c r="GA494" t="s">
        <v>632</v>
      </c>
      <c r="GD494">
        <v>1</v>
      </c>
      <c r="GF494">
        <v>-126084742</v>
      </c>
      <c r="GG494">
        <v>2</v>
      </c>
      <c r="GH494">
        <v>3</v>
      </c>
      <c r="GI494">
        <v>5</v>
      </c>
      <c r="GJ494">
        <v>0</v>
      </c>
      <c r="GK494">
        <v>0</v>
      </c>
      <c r="GL494">
        <f t="shared" si="562"/>
        <v>0</v>
      </c>
      <c r="GM494">
        <f t="shared" si="563"/>
        <v>177796</v>
      </c>
      <c r="GN494">
        <f t="shared" si="564"/>
        <v>177796</v>
      </c>
      <c r="GO494">
        <f t="shared" si="565"/>
        <v>0</v>
      </c>
      <c r="GP494">
        <f t="shared" si="566"/>
        <v>0</v>
      </c>
      <c r="GR494">
        <v>1</v>
      </c>
      <c r="GS494">
        <v>1</v>
      </c>
      <c r="GT494">
        <v>0</v>
      </c>
      <c r="GU494" t="s">
        <v>6</v>
      </c>
      <c r="GV494">
        <f t="shared" si="567"/>
        <v>0</v>
      </c>
      <c r="GW494">
        <v>1</v>
      </c>
      <c r="GX494">
        <f t="shared" si="568"/>
        <v>0</v>
      </c>
      <c r="HA494">
        <v>0</v>
      </c>
      <c r="HB494">
        <v>0</v>
      </c>
      <c r="HC494">
        <f t="shared" si="569"/>
        <v>0</v>
      </c>
      <c r="HE494" t="s">
        <v>38</v>
      </c>
      <c r="HF494" t="s">
        <v>201</v>
      </c>
      <c r="HM494" t="s">
        <v>6</v>
      </c>
      <c r="HN494" t="s">
        <v>6</v>
      </c>
      <c r="HO494" t="s">
        <v>6</v>
      </c>
      <c r="HP494" t="s">
        <v>6</v>
      </c>
      <c r="HQ494" t="s">
        <v>6</v>
      </c>
      <c r="IF494">
        <v>-1</v>
      </c>
      <c r="IK494">
        <v>0</v>
      </c>
    </row>
    <row r="495" spans="1:255" x14ac:dyDescent="0.2">
      <c r="A495" s="2">
        <v>18</v>
      </c>
      <c r="B495" s="2">
        <v>1</v>
      </c>
      <c r="C495" s="2">
        <v>766</v>
      </c>
      <c r="D495" s="2"/>
      <c r="E495" s="2" t="s">
        <v>633</v>
      </c>
      <c r="F495" s="2" t="s">
        <v>634</v>
      </c>
      <c r="G495" s="2" t="s">
        <v>635</v>
      </c>
      <c r="H495" s="2" t="s">
        <v>63</v>
      </c>
      <c r="I495" s="2">
        <f>I483*J495</f>
        <v>0.22769999999999999</v>
      </c>
      <c r="J495" s="216">
        <f>'5.Ведомость_списания'!F225</f>
        <v>9.9172473867595826E-2</v>
      </c>
      <c r="K495" s="2">
        <v>9.9171999999999996E-2</v>
      </c>
      <c r="L495" s="2"/>
      <c r="M495" s="2"/>
      <c r="N495" s="2"/>
      <c r="O495" s="2">
        <f t="shared" si="533"/>
        <v>5397</v>
      </c>
      <c r="P495" s="2">
        <f t="shared" si="534"/>
        <v>5397</v>
      </c>
      <c r="Q495" s="2">
        <f t="shared" si="535"/>
        <v>0</v>
      </c>
      <c r="R495" s="2">
        <f t="shared" si="536"/>
        <v>0</v>
      </c>
      <c r="S495" s="2">
        <f t="shared" si="537"/>
        <v>0</v>
      </c>
      <c r="T495" s="2">
        <f t="shared" si="538"/>
        <v>0</v>
      </c>
      <c r="U495" s="2">
        <f t="shared" si="539"/>
        <v>0</v>
      </c>
      <c r="V495" s="2">
        <f t="shared" si="540"/>
        <v>0</v>
      </c>
      <c r="W495" s="2">
        <f t="shared" si="541"/>
        <v>0</v>
      </c>
      <c r="X495" s="2">
        <f t="shared" si="542"/>
        <v>0</v>
      </c>
      <c r="Y495" s="2">
        <f t="shared" si="543"/>
        <v>0</v>
      </c>
      <c r="Z495" s="2"/>
      <c r="AA495" s="2">
        <v>86295183</v>
      </c>
      <c r="AB495" s="2">
        <f t="shared" si="544"/>
        <v>23700.07</v>
      </c>
      <c r="AC495" s="2">
        <f t="shared" si="571"/>
        <v>23700.07</v>
      </c>
      <c r="AD495" s="2">
        <f t="shared" si="545"/>
        <v>0</v>
      </c>
      <c r="AE495" s="2">
        <f t="shared" si="546"/>
        <v>0</v>
      </c>
      <c r="AF495" s="2">
        <f t="shared" si="547"/>
        <v>0</v>
      </c>
      <c r="AG495" s="2">
        <f t="shared" si="548"/>
        <v>0</v>
      </c>
      <c r="AH495" s="2">
        <f t="shared" si="549"/>
        <v>0</v>
      </c>
      <c r="AI495" s="2">
        <f t="shared" si="550"/>
        <v>0</v>
      </c>
      <c r="AJ495" s="2">
        <f t="shared" si="551"/>
        <v>0</v>
      </c>
      <c r="AK495" s="2">
        <v>23700.07</v>
      </c>
      <c r="AL495" s="110">
        <f>'1.Лок.смета.и.Акт'!F928</f>
        <v>23700.07</v>
      </c>
      <c r="AM495" s="2">
        <v>0</v>
      </c>
      <c r="AN495" s="2">
        <v>0</v>
      </c>
      <c r="AO495" s="2">
        <v>0</v>
      </c>
      <c r="AP495" s="2">
        <v>0</v>
      </c>
      <c r="AQ495" s="2">
        <v>0</v>
      </c>
      <c r="AR495" s="2">
        <v>0</v>
      </c>
      <c r="AS495" s="2">
        <v>0</v>
      </c>
      <c r="AT495" s="2">
        <v>0</v>
      </c>
      <c r="AU495" s="2">
        <v>0</v>
      </c>
      <c r="AV495" s="2">
        <v>1</v>
      </c>
      <c r="AW495" s="2">
        <v>1</v>
      </c>
      <c r="AX495" s="2"/>
      <c r="AY495" s="2"/>
      <c r="AZ495" s="2">
        <v>1</v>
      </c>
      <c r="BA495" s="2">
        <v>1</v>
      </c>
      <c r="BB495" s="2">
        <v>1</v>
      </c>
      <c r="BC495" s="2">
        <v>1</v>
      </c>
      <c r="BD495" s="2" t="s">
        <v>6</v>
      </c>
      <c r="BE495" s="2" t="s">
        <v>6</v>
      </c>
      <c r="BF495" s="2" t="s">
        <v>6</v>
      </c>
      <c r="BG495" s="2" t="s">
        <v>6</v>
      </c>
      <c r="BH495" s="2">
        <v>3</v>
      </c>
      <c r="BI495" s="2">
        <v>1</v>
      </c>
      <c r="BJ495" s="2" t="s">
        <v>636</v>
      </c>
      <c r="BK495" s="2"/>
      <c r="BL495" s="2"/>
      <c r="BM495" s="2">
        <v>500003</v>
      </c>
      <c r="BN495" s="2">
        <v>0</v>
      </c>
      <c r="BO495" s="2" t="s">
        <v>6</v>
      </c>
      <c r="BP495" s="2">
        <v>0</v>
      </c>
      <c r="BQ495" s="2">
        <v>22</v>
      </c>
      <c r="BR495" s="2">
        <v>0</v>
      </c>
      <c r="BS495" s="2">
        <v>1</v>
      </c>
      <c r="BT495" s="2">
        <v>1</v>
      </c>
      <c r="BU495" s="2">
        <v>1</v>
      </c>
      <c r="BV495" s="2">
        <v>1</v>
      </c>
      <c r="BW495" s="2">
        <v>1</v>
      </c>
      <c r="BX495" s="2">
        <v>1</v>
      </c>
      <c r="BY495" s="2" t="s">
        <v>6</v>
      </c>
      <c r="BZ495" s="2">
        <v>0</v>
      </c>
      <c r="CA495" s="2">
        <v>0</v>
      </c>
      <c r="CB495" s="2" t="s">
        <v>6</v>
      </c>
      <c r="CC495" s="2"/>
      <c r="CD495" s="2"/>
      <c r="CE495" s="2">
        <v>0</v>
      </c>
      <c r="CF495" s="2">
        <v>0</v>
      </c>
      <c r="CG495" s="2">
        <v>0</v>
      </c>
      <c r="CH495" s="2"/>
      <c r="CI495" s="2"/>
      <c r="CJ495" s="2"/>
      <c r="CK495" s="2"/>
      <c r="CL495" s="2"/>
      <c r="CM495" s="2">
        <v>0</v>
      </c>
      <c r="CN495" s="2" t="s">
        <v>6</v>
      </c>
      <c r="CO495" s="2">
        <v>0</v>
      </c>
      <c r="CP495" s="2">
        <f t="shared" si="552"/>
        <v>5397</v>
      </c>
      <c r="CQ495" s="2">
        <f t="shared" si="553"/>
        <v>23700.07</v>
      </c>
      <c r="CR495" s="2">
        <f t="shared" si="554"/>
        <v>0</v>
      </c>
      <c r="CS495" s="2">
        <f t="shared" si="555"/>
        <v>0</v>
      </c>
      <c r="CT495" s="2">
        <f t="shared" si="556"/>
        <v>0</v>
      </c>
      <c r="CU495" s="2">
        <f t="shared" si="557"/>
        <v>0</v>
      </c>
      <c r="CV495" s="2">
        <f t="shared" si="558"/>
        <v>0</v>
      </c>
      <c r="CW495" s="2">
        <f t="shared" si="559"/>
        <v>0</v>
      </c>
      <c r="CX495" s="2">
        <f t="shared" si="560"/>
        <v>0</v>
      </c>
      <c r="CY495" s="2">
        <f>(((S495+(R495*IF(0,0,1)))*AT495)/100)</f>
        <v>0</v>
      </c>
      <c r="CZ495" s="2">
        <f>(((S495+(R495*IF(0,0,1)))*AU495)/100)</f>
        <v>0</v>
      </c>
      <c r="DA495" s="2"/>
      <c r="DB495" s="2"/>
      <c r="DC495" s="2" t="s">
        <v>6</v>
      </c>
      <c r="DD495" s="2" t="s">
        <v>6</v>
      </c>
      <c r="DE495" s="2" t="s">
        <v>6</v>
      </c>
      <c r="DF495" s="2" t="s">
        <v>6</v>
      </c>
      <c r="DG495" s="2" t="s">
        <v>6</v>
      </c>
      <c r="DH495" s="2" t="s">
        <v>6</v>
      </c>
      <c r="DI495" s="2" t="s">
        <v>6</v>
      </c>
      <c r="DJ495" s="2" t="s">
        <v>6</v>
      </c>
      <c r="DK495" s="2" t="s">
        <v>6</v>
      </c>
      <c r="DL495" s="2" t="s">
        <v>6</v>
      </c>
      <c r="DM495" s="2" t="s">
        <v>6</v>
      </c>
      <c r="DN495" s="2">
        <v>0</v>
      </c>
      <c r="DO495" s="2">
        <v>0</v>
      </c>
      <c r="DP495" s="2">
        <v>1</v>
      </c>
      <c r="DQ495" s="2">
        <v>1</v>
      </c>
      <c r="DR495" s="2"/>
      <c r="DS495" s="2"/>
      <c r="DT495" s="2"/>
      <c r="DU495" s="2">
        <v>1009</v>
      </c>
      <c r="DV495" s="2" t="s">
        <v>63</v>
      </c>
      <c r="DW495" s="2" t="s">
        <v>63</v>
      </c>
      <c r="DX495" s="2">
        <v>1000</v>
      </c>
      <c r="DY495" s="2"/>
      <c r="DZ495" s="2" t="s">
        <v>6</v>
      </c>
      <c r="EA495" s="2" t="s">
        <v>6</v>
      </c>
      <c r="EB495" s="2" t="s">
        <v>6</v>
      </c>
      <c r="EC495" s="2" t="s">
        <v>6</v>
      </c>
      <c r="ED495" s="2"/>
      <c r="EE495" s="2">
        <v>54938783</v>
      </c>
      <c r="EF495" s="2">
        <v>22</v>
      </c>
      <c r="EG495" s="2" t="s">
        <v>45</v>
      </c>
      <c r="EH495" s="2">
        <v>0</v>
      </c>
      <c r="EI495" s="2" t="s">
        <v>6</v>
      </c>
      <c r="EJ495" s="2">
        <v>1</v>
      </c>
      <c r="EK495" s="2">
        <v>500003</v>
      </c>
      <c r="EL495" s="2" t="s">
        <v>46</v>
      </c>
      <c r="EM495" s="2" t="s">
        <v>47</v>
      </c>
      <c r="EN495" s="2"/>
      <c r="EO495" s="2" t="s">
        <v>6</v>
      </c>
      <c r="EP495" s="2"/>
      <c r="EQ495" s="2">
        <v>0</v>
      </c>
      <c r="ER495" s="2">
        <v>23700.07</v>
      </c>
      <c r="ES495" s="110">
        <f>'1.Лок.смета.и.Акт'!F928</f>
        <v>23700.07</v>
      </c>
      <c r="ET495" s="2">
        <v>0</v>
      </c>
      <c r="EU495" s="2">
        <v>0</v>
      </c>
      <c r="EV495" s="2">
        <v>0</v>
      </c>
      <c r="EW495" s="2">
        <v>0</v>
      </c>
      <c r="EX495" s="2">
        <v>0</v>
      </c>
      <c r="EY495" s="2"/>
      <c r="EZ495" s="2"/>
      <c r="FA495" s="2"/>
      <c r="FB495" s="2"/>
      <c r="FC495" s="2"/>
      <c r="FD495" s="2"/>
      <c r="FE495" s="2"/>
      <c r="FF495" s="2"/>
      <c r="FG495" s="2"/>
      <c r="FH495" s="2"/>
      <c r="FI495" s="2"/>
      <c r="FJ495" s="2"/>
      <c r="FK495" s="2"/>
      <c r="FL495" s="2"/>
      <c r="FM495" s="2"/>
      <c r="FN495" s="2"/>
      <c r="FO495" s="2"/>
      <c r="FP495" s="2"/>
      <c r="FQ495" s="2">
        <v>0</v>
      </c>
      <c r="FR495" s="2">
        <f t="shared" si="561"/>
        <v>0</v>
      </c>
      <c r="FS495" s="2">
        <v>0</v>
      </c>
      <c r="FT495" s="2"/>
      <c r="FU495" s="2"/>
      <c r="FV495" s="2"/>
      <c r="FW495" s="2"/>
      <c r="FX495" s="2">
        <v>0</v>
      </c>
      <c r="FY495" s="2">
        <v>0</v>
      </c>
      <c r="FZ495" s="2"/>
      <c r="GA495" s="2" t="s">
        <v>6</v>
      </c>
      <c r="GB495" s="2"/>
      <c r="GC495" s="2"/>
      <c r="GD495" s="2">
        <v>1</v>
      </c>
      <c r="GE495" s="2"/>
      <c r="GF495" s="2">
        <v>203260106</v>
      </c>
      <c r="GG495" s="2">
        <v>2</v>
      </c>
      <c r="GH495" s="2">
        <v>2</v>
      </c>
      <c r="GI495" s="2">
        <v>-2</v>
      </c>
      <c r="GJ495" s="2">
        <v>0</v>
      </c>
      <c r="GK495" s="2">
        <v>0</v>
      </c>
      <c r="GL495" s="2">
        <f t="shared" si="562"/>
        <v>0</v>
      </c>
      <c r="GM495" s="2">
        <f t="shared" si="563"/>
        <v>5397</v>
      </c>
      <c r="GN495" s="2">
        <f t="shared" si="564"/>
        <v>5397</v>
      </c>
      <c r="GO495" s="2">
        <f t="shared" si="565"/>
        <v>0</v>
      </c>
      <c r="GP495" s="2">
        <f t="shared" si="566"/>
        <v>0</v>
      </c>
      <c r="GQ495" s="2"/>
      <c r="GR495" s="2">
        <v>0</v>
      </c>
      <c r="GS495" s="2">
        <v>2</v>
      </c>
      <c r="GT495" s="2">
        <v>0</v>
      </c>
      <c r="GU495" s="2" t="s">
        <v>6</v>
      </c>
      <c r="GV495" s="2">
        <f t="shared" si="567"/>
        <v>0</v>
      </c>
      <c r="GW495" s="2">
        <v>1</v>
      </c>
      <c r="GX495" s="2">
        <f t="shared" si="568"/>
        <v>0</v>
      </c>
      <c r="GY495" s="2"/>
      <c r="GZ495" s="2"/>
      <c r="HA495" s="2">
        <v>0</v>
      </c>
      <c r="HB495" s="2">
        <v>0</v>
      </c>
      <c r="HC495" s="2">
        <f t="shared" si="569"/>
        <v>0</v>
      </c>
      <c r="HD495" s="2"/>
      <c r="HE495" s="2" t="s">
        <v>6</v>
      </c>
      <c r="HF495" s="2" t="s">
        <v>6</v>
      </c>
      <c r="HG495" s="2"/>
      <c r="HH495" s="2"/>
      <c r="HI495" s="2"/>
      <c r="HJ495" s="2"/>
      <c r="HK495" s="2"/>
      <c r="HL495" s="2"/>
      <c r="HM495" s="2" t="s">
        <v>6</v>
      </c>
      <c r="HN495" s="2" t="s">
        <v>6</v>
      </c>
      <c r="HO495" s="2" t="s">
        <v>6</v>
      </c>
      <c r="HP495" s="2" t="s">
        <v>6</v>
      </c>
      <c r="HQ495" s="2" t="s">
        <v>6</v>
      </c>
      <c r="HR495" s="2"/>
      <c r="HS495" s="2"/>
      <c r="HT495" s="2"/>
      <c r="HU495" s="2"/>
      <c r="HV495" s="2"/>
      <c r="HW495" s="2"/>
      <c r="HX495" s="2"/>
      <c r="HY495" s="2"/>
      <c r="HZ495" s="2"/>
      <c r="IA495" s="2"/>
      <c r="IB495" s="2"/>
      <c r="IC495" s="2"/>
      <c r="ID495" s="2"/>
      <c r="IE495" s="2"/>
      <c r="IF495" s="2">
        <v>-1</v>
      </c>
      <c r="IG495" s="2"/>
      <c r="IH495" s="2"/>
      <c r="II495" s="2"/>
      <c r="IJ495" s="2"/>
      <c r="IK495" s="2">
        <v>0</v>
      </c>
      <c r="IL495" s="2"/>
      <c r="IM495" s="2"/>
      <c r="IN495" s="2"/>
      <c r="IO495" s="2"/>
      <c r="IP495" s="2"/>
      <c r="IQ495" s="2"/>
      <c r="IR495" s="2"/>
      <c r="IS495" s="2"/>
      <c r="IT495" s="2"/>
      <c r="IU495" s="2"/>
    </row>
    <row r="496" spans="1:255" x14ac:dyDescent="0.2">
      <c r="A496">
        <v>18</v>
      </c>
      <c r="B496">
        <v>1</v>
      </c>
      <c r="C496">
        <v>783</v>
      </c>
      <c r="E496" t="s">
        <v>633</v>
      </c>
      <c r="F496" t="e">
        <f>'2.Лок.смета.и.Акт'!#REF!</f>
        <v>#REF!</v>
      </c>
      <c r="G496" t="s">
        <v>635</v>
      </c>
      <c r="H496" t="s">
        <v>63</v>
      </c>
      <c r="I496">
        <f>I484*J496</f>
        <v>0.22769999999999999</v>
      </c>
      <c r="J496">
        <v>9.9172473867595826E-2</v>
      </c>
      <c r="K496">
        <v>9.9171999999999996E-2</v>
      </c>
      <c r="O496">
        <f t="shared" si="533"/>
        <v>44766</v>
      </c>
      <c r="P496">
        <f t="shared" si="534"/>
        <v>44766</v>
      </c>
      <c r="Q496">
        <f t="shared" si="535"/>
        <v>0</v>
      </c>
      <c r="R496">
        <f t="shared" si="536"/>
        <v>0</v>
      </c>
      <c r="S496">
        <f t="shared" si="537"/>
        <v>0</v>
      </c>
      <c r="T496">
        <f t="shared" si="538"/>
        <v>0</v>
      </c>
      <c r="U496">
        <f t="shared" si="539"/>
        <v>0</v>
      </c>
      <c r="V496">
        <f t="shared" si="540"/>
        <v>0</v>
      </c>
      <c r="W496">
        <f t="shared" si="541"/>
        <v>0</v>
      </c>
      <c r="X496">
        <f t="shared" si="542"/>
        <v>0</v>
      </c>
      <c r="Y496">
        <f t="shared" si="543"/>
        <v>0</v>
      </c>
      <c r="AA496">
        <v>86295184</v>
      </c>
      <c r="AB496">
        <f t="shared" si="544"/>
        <v>26005.32</v>
      </c>
      <c r="AC496">
        <f t="shared" si="571"/>
        <v>26005.32</v>
      </c>
      <c r="AD496">
        <f t="shared" si="545"/>
        <v>0</v>
      </c>
      <c r="AE496">
        <f t="shared" si="546"/>
        <v>0</v>
      </c>
      <c r="AF496">
        <f t="shared" si="547"/>
        <v>0</v>
      </c>
      <c r="AG496">
        <f t="shared" si="548"/>
        <v>0</v>
      </c>
      <c r="AH496">
        <f t="shared" si="549"/>
        <v>0</v>
      </c>
      <c r="AI496">
        <f t="shared" si="550"/>
        <v>0</v>
      </c>
      <c r="AJ496">
        <f t="shared" si="551"/>
        <v>0</v>
      </c>
      <c r="AK496">
        <v>26005.32</v>
      </c>
      <c r="AL496">
        <v>26005.32</v>
      </c>
      <c r="AM496">
        <v>0</v>
      </c>
      <c r="AN496">
        <v>0</v>
      </c>
      <c r="AO496">
        <v>0</v>
      </c>
      <c r="AP496">
        <v>0</v>
      </c>
      <c r="AQ496">
        <v>0</v>
      </c>
      <c r="AR496">
        <v>0</v>
      </c>
      <c r="AS496">
        <v>0</v>
      </c>
      <c r="AT496">
        <v>0</v>
      </c>
      <c r="AU496">
        <v>0</v>
      </c>
      <c r="AV496">
        <v>1</v>
      </c>
      <c r="AW496">
        <v>1</v>
      </c>
      <c r="AZ496">
        <v>1</v>
      </c>
      <c r="BA496">
        <v>1</v>
      </c>
      <c r="BB496">
        <v>1</v>
      </c>
      <c r="BC496">
        <v>7.56</v>
      </c>
      <c r="BD496" t="s">
        <v>6</v>
      </c>
      <c r="BE496" t="s">
        <v>6</v>
      </c>
      <c r="BF496" t="s">
        <v>6</v>
      </c>
      <c r="BG496" t="s">
        <v>6</v>
      </c>
      <c r="BH496">
        <v>3</v>
      </c>
      <c r="BI496">
        <v>1</v>
      </c>
      <c r="BJ496" t="s">
        <v>636</v>
      </c>
      <c r="BM496">
        <v>500003</v>
      </c>
      <c r="BN496">
        <v>0</v>
      </c>
      <c r="BO496" t="s">
        <v>6</v>
      </c>
      <c r="BP496">
        <v>0</v>
      </c>
      <c r="BQ496">
        <v>22</v>
      </c>
      <c r="BR496">
        <v>0</v>
      </c>
      <c r="BS496">
        <v>1</v>
      </c>
      <c r="BT496">
        <v>1</v>
      </c>
      <c r="BU496">
        <v>1</v>
      </c>
      <c r="BV496">
        <v>1</v>
      </c>
      <c r="BW496">
        <v>1</v>
      </c>
      <c r="BX496">
        <v>1</v>
      </c>
      <c r="BY496" t="s">
        <v>6</v>
      </c>
      <c r="BZ496">
        <v>0</v>
      </c>
      <c r="CA496">
        <v>0</v>
      </c>
      <c r="CB496" t="s">
        <v>6</v>
      </c>
      <c r="CE496">
        <v>0</v>
      </c>
      <c r="CF496">
        <v>0</v>
      </c>
      <c r="CG496">
        <v>0</v>
      </c>
      <c r="CM496">
        <v>0</v>
      </c>
      <c r="CN496" t="s">
        <v>6</v>
      </c>
      <c r="CO496">
        <v>0</v>
      </c>
      <c r="CP496">
        <f t="shared" si="552"/>
        <v>44766</v>
      </c>
      <c r="CQ496">
        <f t="shared" si="553"/>
        <v>196600.21919999999</v>
      </c>
      <c r="CR496">
        <f t="shared" si="554"/>
        <v>0</v>
      </c>
      <c r="CS496">
        <f t="shared" si="555"/>
        <v>0</v>
      </c>
      <c r="CT496">
        <f t="shared" si="556"/>
        <v>0</v>
      </c>
      <c r="CU496">
        <f t="shared" si="557"/>
        <v>0</v>
      </c>
      <c r="CV496">
        <f t="shared" si="558"/>
        <v>0</v>
      </c>
      <c r="CW496">
        <f t="shared" si="559"/>
        <v>0</v>
      </c>
      <c r="CX496">
        <f t="shared" si="560"/>
        <v>0</v>
      </c>
      <c r="CY496">
        <f>(S496+R496)*(BZ496/100)</f>
        <v>0</v>
      </c>
      <c r="CZ496">
        <f>(S496+R496)*(CA496/100)</f>
        <v>0</v>
      </c>
      <c r="DC496" t="s">
        <v>6</v>
      </c>
      <c r="DD496" t="s">
        <v>6</v>
      </c>
      <c r="DE496" t="s">
        <v>6</v>
      </c>
      <c r="DF496" t="s">
        <v>6</v>
      </c>
      <c r="DG496" t="s">
        <v>6</v>
      </c>
      <c r="DH496" t="s">
        <v>6</v>
      </c>
      <c r="DI496" t="s">
        <v>6</v>
      </c>
      <c r="DJ496" t="s">
        <v>6</v>
      </c>
      <c r="DK496" t="s">
        <v>6</v>
      </c>
      <c r="DL496" t="s">
        <v>6</v>
      </c>
      <c r="DM496" t="s">
        <v>6</v>
      </c>
      <c r="DN496">
        <v>0</v>
      </c>
      <c r="DO496">
        <v>0</v>
      </c>
      <c r="DP496">
        <v>1</v>
      </c>
      <c r="DQ496">
        <v>1</v>
      </c>
      <c r="DU496">
        <v>1009</v>
      </c>
      <c r="DV496" t="s">
        <v>63</v>
      </c>
      <c r="DW496" t="e">
        <f>'2.Лок.смета.и.Акт'!#REF!</f>
        <v>#REF!</v>
      </c>
      <c r="DX496">
        <v>1000</v>
      </c>
      <c r="DZ496" t="s">
        <v>6</v>
      </c>
      <c r="EA496" t="s">
        <v>6</v>
      </c>
      <c r="EB496" t="s">
        <v>6</v>
      </c>
      <c r="EC496" t="s">
        <v>6</v>
      </c>
      <c r="EE496">
        <v>54938783</v>
      </c>
      <c r="EF496">
        <v>22</v>
      </c>
      <c r="EG496" t="s">
        <v>45</v>
      </c>
      <c r="EH496">
        <v>0</v>
      </c>
      <c r="EI496" t="s">
        <v>6</v>
      </c>
      <c r="EJ496">
        <v>1</v>
      </c>
      <c r="EK496">
        <v>500003</v>
      </c>
      <c r="EL496" t="s">
        <v>46</v>
      </c>
      <c r="EM496" t="s">
        <v>47</v>
      </c>
      <c r="EO496" t="s">
        <v>6</v>
      </c>
      <c r="EQ496">
        <v>0</v>
      </c>
      <c r="ER496">
        <v>187631.42</v>
      </c>
      <c r="ES496">
        <v>26005.32</v>
      </c>
      <c r="ET496">
        <v>0</v>
      </c>
      <c r="EU496">
        <v>0</v>
      </c>
      <c r="EV496">
        <v>0</v>
      </c>
      <c r="EW496">
        <v>0</v>
      </c>
      <c r="EX496">
        <v>0</v>
      </c>
      <c r="EZ496">
        <v>5</v>
      </c>
      <c r="FC496">
        <v>0</v>
      </c>
      <c r="FD496">
        <v>18</v>
      </c>
      <c r="FF496">
        <v>187631.42</v>
      </c>
      <c r="FQ496">
        <v>0</v>
      </c>
      <c r="FR496">
        <f t="shared" si="561"/>
        <v>0</v>
      </c>
      <c r="FS496">
        <v>0</v>
      </c>
      <c r="FX496">
        <v>0</v>
      </c>
      <c r="FY496">
        <v>0</v>
      </c>
      <c r="GA496" t="s">
        <v>637</v>
      </c>
      <c r="GD496">
        <v>1</v>
      </c>
      <c r="GF496">
        <v>203260106</v>
      </c>
      <c r="GG496">
        <v>2</v>
      </c>
      <c r="GH496">
        <v>3</v>
      </c>
      <c r="GI496">
        <v>5</v>
      </c>
      <c r="GJ496">
        <v>0</v>
      </c>
      <c r="GK496">
        <v>0</v>
      </c>
      <c r="GL496">
        <f t="shared" si="562"/>
        <v>0</v>
      </c>
      <c r="GM496">
        <f t="shared" si="563"/>
        <v>44766</v>
      </c>
      <c r="GN496">
        <f t="shared" si="564"/>
        <v>44766</v>
      </c>
      <c r="GO496">
        <f t="shared" si="565"/>
        <v>0</v>
      </c>
      <c r="GP496">
        <f t="shared" si="566"/>
        <v>0</v>
      </c>
      <c r="GR496">
        <v>1</v>
      </c>
      <c r="GS496">
        <v>1</v>
      </c>
      <c r="GT496">
        <v>0</v>
      </c>
      <c r="GU496" t="s">
        <v>6</v>
      </c>
      <c r="GV496">
        <f t="shared" si="567"/>
        <v>0</v>
      </c>
      <c r="GW496">
        <v>1</v>
      </c>
      <c r="GX496">
        <f t="shared" si="568"/>
        <v>0</v>
      </c>
      <c r="HA496">
        <v>0</v>
      </c>
      <c r="HB496">
        <v>0</v>
      </c>
      <c r="HC496">
        <f t="shared" si="569"/>
        <v>0</v>
      </c>
      <c r="HE496" t="s">
        <v>38</v>
      </c>
      <c r="HF496" t="s">
        <v>201</v>
      </c>
      <c r="HM496" t="s">
        <v>6</v>
      </c>
      <c r="HN496" t="s">
        <v>6</v>
      </c>
      <c r="HO496" t="s">
        <v>6</v>
      </c>
      <c r="HP496" t="s">
        <v>6</v>
      </c>
      <c r="HQ496" t="s">
        <v>6</v>
      </c>
      <c r="IF496">
        <v>-1</v>
      </c>
      <c r="IK496">
        <v>0</v>
      </c>
    </row>
    <row r="497" spans="1:255" x14ac:dyDescent="0.2">
      <c r="A497" s="2">
        <v>18</v>
      </c>
      <c r="B497" s="2">
        <v>1</v>
      </c>
      <c r="C497" s="2">
        <v>767</v>
      </c>
      <c r="D497" s="2"/>
      <c r="E497" s="2" t="s">
        <v>638</v>
      </c>
      <c r="F497" s="2" t="s">
        <v>639</v>
      </c>
      <c r="G497" s="2" t="s">
        <v>640</v>
      </c>
      <c r="H497" s="2" t="s">
        <v>63</v>
      </c>
      <c r="I497" s="2">
        <f>I483*J497</f>
        <v>0.21160000000000001</v>
      </c>
      <c r="J497" s="216">
        <f>'5.Ведомость_списания'!F226</f>
        <v>9.2160278745644614E-2</v>
      </c>
      <c r="K497" s="2">
        <v>9.2160000000000006E-2</v>
      </c>
      <c r="L497" s="2"/>
      <c r="M497" s="2"/>
      <c r="N497" s="2"/>
      <c r="O497" s="2">
        <f t="shared" si="533"/>
        <v>5017</v>
      </c>
      <c r="P497" s="2">
        <f t="shared" si="534"/>
        <v>5017</v>
      </c>
      <c r="Q497" s="2">
        <f t="shared" si="535"/>
        <v>0</v>
      </c>
      <c r="R497" s="2">
        <f t="shared" si="536"/>
        <v>0</v>
      </c>
      <c r="S497" s="2">
        <f t="shared" si="537"/>
        <v>0</v>
      </c>
      <c r="T497" s="2">
        <f t="shared" si="538"/>
        <v>0</v>
      </c>
      <c r="U497" s="2">
        <f t="shared" si="539"/>
        <v>0</v>
      </c>
      <c r="V497" s="2">
        <f t="shared" si="540"/>
        <v>0</v>
      </c>
      <c r="W497" s="2">
        <f t="shared" si="541"/>
        <v>0</v>
      </c>
      <c r="X497" s="2">
        <f t="shared" si="542"/>
        <v>0</v>
      </c>
      <c r="Y497" s="2">
        <f t="shared" si="543"/>
        <v>0</v>
      </c>
      <c r="Z497" s="2"/>
      <c r="AA497" s="2">
        <v>86295183</v>
      </c>
      <c r="AB497" s="2">
        <f t="shared" si="544"/>
        <v>23709.96</v>
      </c>
      <c r="AC497" s="2">
        <f t="shared" si="571"/>
        <v>23709.96</v>
      </c>
      <c r="AD497" s="2">
        <f t="shared" si="545"/>
        <v>0</v>
      </c>
      <c r="AE497" s="2">
        <f t="shared" si="546"/>
        <v>0</v>
      </c>
      <c r="AF497" s="2">
        <f t="shared" si="547"/>
        <v>0</v>
      </c>
      <c r="AG497" s="2">
        <f t="shared" si="548"/>
        <v>0</v>
      </c>
      <c r="AH497" s="2">
        <f t="shared" si="549"/>
        <v>0</v>
      </c>
      <c r="AI497" s="2">
        <f t="shared" si="550"/>
        <v>0</v>
      </c>
      <c r="AJ497" s="2">
        <f t="shared" si="551"/>
        <v>0</v>
      </c>
      <c r="AK497" s="2">
        <v>23709.96</v>
      </c>
      <c r="AL497" s="110">
        <f>'1.Лок.смета.и.Акт'!F930</f>
        <v>23709.96</v>
      </c>
      <c r="AM497" s="2">
        <v>0</v>
      </c>
      <c r="AN497" s="2">
        <v>0</v>
      </c>
      <c r="AO497" s="2">
        <v>0</v>
      </c>
      <c r="AP497" s="2">
        <v>0</v>
      </c>
      <c r="AQ497" s="2">
        <v>0</v>
      </c>
      <c r="AR497" s="2">
        <v>0</v>
      </c>
      <c r="AS497" s="2">
        <v>0</v>
      </c>
      <c r="AT497" s="2">
        <v>0</v>
      </c>
      <c r="AU497" s="2">
        <v>0</v>
      </c>
      <c r="AV497" s="2">
        <v>1</v>
      </c>
      <c r="AW497" s="2">
        <v>1</v>
      </c>
      <c r="AX497" s="2"/>
      <c r="AY497" s="2"/>
      <c r="AZ497" s="2">
        <v>1</v>
      </c>
      <c r="BA497" s="2">
        <v>1</v>
      </c>
      <c r="BB497" s="2">
        <v>1</v>
      </c>
      <c r="BC497" s="2">
        <v>1</v>
      </c>
      <c r="BD497" s="2" t="s">
        <v>6</v>
      </c>
      <c r="BE497" s="2" t="s">
        <v>6</v>
      </c>
      <c r="BF497" s="2" t="s">
        <v>6</v>
      </c>
      <c r="BG497" s="2" t="s">
        <v>6</v>
      </c>
      <c r="BH497" s="2">
        <v>3</v>
      </c>
      <c r="BI497" s="2">
        <v>1</v>
      </c>
      <c r="BJ497" s="2" t="s">
        <v>641</v>
      </c>
      <c r="BK497" s="2"/>
      <c r="BL497" s="2"/>
      <c r="BM497" s="2">
        <v>500003</v>
      </c>
      <c r="BN497" s="2">
        <v>0</v>
      </c>
      <c r="BO497" s="2" t="s">
        <v>6</v>
      </c>
      <c r="BP497" s="2">
        <v>0</v>
      </c>
      <c r="BQ497" s="2">
        <v>22</v>
      </c>
      <c r="BR497" s="2">
        <v>0</v>
      </c>
      <c r="BS497" s="2">
        <v>1</v>
      </c>
      <c r="BT497" s="2">
        <v>1</v>
      </c>
      <c r="BU497" s="2">
        <v>1</v>
      </c>
      <c r="BV497" s="2">
        <v>1</v>
      </c>
      <c r="BW497" s="2">
        <v>1</v>
      </c>
      <c r="BX497" s="2">
        <v>1</v>
      </c>
      <c r="BY497" s="2" t="s">
        <v>6</v>
      </c>
      <c r="BZ497" s="2">
        <v>0</v>
      </c>
      <c r="CA497" s="2">
        <v>0</v>
      </c>
      <c r="CB497" s="2" t="s">
        <v>6</v>
      </c>
      <c r="CC497" s="2"/>
      <c r="CD497" s="2"/>
      <c r="CE497" s="2">
        <v>0</v>
      </c>
      <c r="CF497" s="2">
        <v>0</v>
      </c>
      <c r="CG497" s="2">
        <v>0</v>
      </c>
      <c r="CH497" s="2"/>
      <c r="CI497" s="2"/>
      <c r="CJ497" s="2"/>
      <c r="CK497" s="2"/>
      <c r="CL497" s="2"/>
      <c r="CM497" s="2">
        <v>0</v>
      </c>
      <c r="CN497" s="2" t="s">
        <v>6</v>
      </c>
      <c r="CO497" s="2">
        <v>0</v>
      </c>
      <c r="CP497" s="2">
        <f t="shared" si="552"/>
        <v>5017</v>
      </c>
      <c r="CQ497" s="2">
        <f t="shared" si="553"/>
        <v>23709.96</v>
      </c>
      <c r="CR497" s="2">
        <f t="shared" si="554"/>
        <v>0</v>
      </c>
      <c r="CS497" s="2">
        <f t="shared" si="555"/>
        <v>0</v>
      </c>
      <c r="CT497" s="2">
        <f t="shared" si="556"/>
        <v>0</v>
      </c>
      <c r="CU497" s="2">
        <f t="shared" si="557"/>
        <v>0</v>
      </c>
      <c r="CV497" s="2">
        <f t="shared" si="558"/>
        <v>0</v>
      </c>
      <c r="CW497" s="2">
        <f t="shared" si="559"/>
        <v>0</v>
      </c>
      <c r="CX497" s="2">
        <f t="shared" si="560"/>
        <v>0</v>
      </c>
      <c r="CY497" s="2">
        <f>(((S497+(R497*IF(0,0,1)))*AT497)/100)</f>
        <v>0</v>
      </c>
      <c r="CZ497" s="2">
        <f>(((S497+(R497*IF(0,0,1)))*AU497)/100)</f>
        <v>0</v>
      </c>
      <c r="DA497" s="2"/>
      <c r="DB497" s="2"/>
      <c r="DC497" s="2" t="s">
        <v>6</v>
      </c>
      <c r="DD497" s="2" t="s">
        <v>6</v>
      </c>
      <c r="DE497" s="2" t="s">
        <v>6</v>
      </c>
      <c r="DF497" s="2" t="s">
        <v>6</v>
      </c>
      <c r="DG497" s="2" t="s">
        <v>6</v>
      </c>
      <c r="DH497" s="2" t="s">
        <v>6</v>
      </c>
      <c r="DI497" s="2" t="s">
        <v>6</v>
      </c>
      <c r="DJ497" s="2" t="s">
        <v>6</v>
      </c>
      <c r="DK497" s="2" t="s">
        <v>6</v>
      </c>
      <c r="DL497" s="2" t="s">
        <v>6</v>
      </c>
      <c r="DM497" s="2" t="s">
        <v>6</v>
      </c>
      <c r="DN497" s="2">
        <v>0</v>
      </c>
      <c r="DO497" s="2">
        <v>0</v>
      </c>
      <c r="DP497" s="2">
        <v>1</v>
      </c>
      <c r="DQ497" s="2">
        <v>1</v>
      </c>
      <c r="DR497" s="2"/>
      <c r="DS497" s="2"/>
      <c r="DT497" s="2"/>
      <c r="DU497" s="2">
        <v>1009</v>
      </c>
      <c r="DV497" s="2" t="s">
        <v>63</v>
      </c>
      <c r="DW497" s="2" t="s">
        <v>63</v>
      </c>
      <c r="DX497" s="2">
        <v>1000</v>
      </c>
      <c r="DY497" s="2"/>
      <c r="DZ497" s="2" t="s">
        <v>6</v>
      </c>
      <c r="EA497" s="2" t="s">
        <v>6</v>
      </c>
      <c r="EB497" s="2" t="s">
        <v>6</v>
      </c>
      <c r="EC497" s="2" t="s">
        <v>6</v>
      </c>
      <c r="ED497" s="2"/>
      <c r="EE497" s="2">
        <v>54938783</v>
      </c>
      <c r="EF497" s="2">
        <v>22</v>
      </c>
      <c r="EG497" s="2" t="s">
        <v>45</v>
      </c>
      <c r="EH497" s="2">
        <v>0</v>
      </c>
      <c r="EI497" s="2" t="s">
        <v>6</v>
      </c>
      <c r="EJ497" s="2">
        <v>1</v>
      </c>
      <c r="EK497" s="2">
        <v>500003</v>
      </c>
      <c r="EL497" s="2" t="s">
        <v>46</v>
      </c>
      <c r="EM497" s="2" t="s">
        <v>47</v>
      </c>
      <c r="EN497" s="2"/>
      <c r="EO497" s="2" t="s">
        <v>6</v>
      </c>
      <c r="EP497" s="2"/>
      <c r="EQ497" s="2">
        <v>0</v>
      </c>
      <c r="ER497" s="2">
        <v>23709.96</v>
      </c>
      <c r="ES497" s="110">
        <f>'1.Лок.смета.и.Акт'!F930</f>
        <v>23709.96</v>
      </c>
      <c r="ET497" s="2">
        <v>0</v>
      </c>
      <c r="EU497" s="2">
        <v>0</v>
      </c>
      <c r="EV497" s="2">
        <v>0</v>
      </c>
      <c r="EW497" s="2">
        <v>0</v>
      </c>
      <c r="EX497" s="2">
        <v>0</v>
      </c>
      <c r="EY497" s="2"/>
      <c r="EZ497" s="2"/>
      <c r="FA497" s="2"/>
      <c r="FB497" s="2"/>
      <c r="FC497" s="2"/>
      <c r="FD497" s="2"/>
      <c r="FE497" s="2"/>
      <c r="FF497" s="2"/>
      <c r="FG497" s="2"/>
      <c r="FH497" s="2"/>
      <c r="FI497" s="2"/>
      <c r="FJ497" s="2"/>
      <c r="FK497" s="2"/>
      <c r="FL497" s="2"/>
      <c r="FM497" s="2"/>
      <c r="FN497" s="2"/>
      <c r="FO497" s="2"/>
      <c r="FP497" s="2"/>
      <c r="FQ497" s="2">
        <v>0</v>
      </c>
      <c r="FR497" s="2">
        <f t="shared" si="561"/>
        <v>0</v>
      </c>
      <c r="FS497" s="2">
        <v>0</v>
      </c>
      <c r="FT497" s="2"/>
      <c r="FU497" s="2"/>
      <c r="FV497" s="2"/>
      <c r="FW497" s="2"/>
      <c r="FX497" s="2">
        <v>0</v>
      </c>
      <c r="FY497" s="2">
        <v>0</v>
      </c>
      <c r="FZ497" s="2"/>
      <c r="GA497" s="2" t="s">
        <v>6</v>
      </c>
      <c r="GB497" s="2"/>
      <c r="GC497" s="2"/>
      <c r="GD497" s="2">
        <v>1</v>
      </c>
      <c r="GE497" s="2"/>
      <c r="GF497" s="2">
        <v>-1983082630</v>
      </c>
      <c r="GG497" s="2">
        <v>2</v>
      </c>
      <c r="GH497" s="2">
        <v>2</v>
      </c>
      <c r="GI497" s="2">
        <v>-2</v>
      </c>
      <c r="GJ497" s="2">
        <v>0</v>
      </c>
      <c r="GK497" s="2">
        <v>0</v>
      </c>
      <c r="GL497" s="2">
        <f t="shared" si="562"/>
        <v>0</v>
      </c>
      <c r="GM497" s="2">
        <f t="shared" si="563"/>
        <v>5017</v>
      </c>
      <c r="GN497" s="2">
        <f t="shared" si="564"/>
        <v>5017</v>
      </c>
      <c r="GO497" s="2">
        <f t="shared" si="565"/>
        <v>0</v>
      </c>
      <c r="GP497" s="2">
        <f t="shared" si="566"/>
        <v>0</v>
      </c>
      <c r="GQ497" s="2"/>
      <c r="GR497" s="2">
        <v>0</v>
      </c>
      <c r="GS497" s="2">
        <v>2</v>
      </c>
      <c r="GT497" s="2">
        <v>0</v>
      </c>
      <c r="GU497" s="2" t="s">
        <v>6</v>
      </c>
      <c r="GV497" s="2">
        <f t="shared" si="567"/>
        <v>0</v>
      </c>
      <c r="GW497" s="2">
        <v>1</v>
      </c>
      <c r="GX497" s="2">
        <f t="shared" si="568"/>
        <v>0</v>
      </c>
      <c r="GY497" s="2"/>
      <c r="GZ497" s="2"/>
      <c r="HA497" s="2">
        <v>0</v>
      </c>
      <c r="HB497" s="2">
        <v>0</v>
      </c>
      <c r="HC497" s="2">
        <f t="shared" si="569"/>
        <v>0</v>
      </c>
      <c r="HD497" s="2"/>
      <c r="HE497" s="2" t="s">
        <v>6</v>
      </c>
      <c r="HF497" s="2" t="s">
        <v>6</v>
      </c>
      <c r="HG497" s="2"/>
      <c r="HH497" s="2"/>
      <c r="HI497" s="2"/>
      <c r="HJ497" s="2"/>
      <c r="HK497" s="2"/>
      <c r="HL497" s="2"/>
      <c r="HM497" s="2" t="s">
        <v>6</v>
      </c>
      <c r="HN497" s="2" t="s">
        <v>6</v>
      </c>
      <c r="HO497" s="2" t="s">
        <v>6</v>
      </c>
      <c r="HP497" s="2" t="s">
        <v>6</v>
      </c>
      <c r="HQ497" s="2" t="s">
        <v>6</v>
      </c>
      <c r="HR497" s="2"/>
      <c r="HS497" s="2"/>
      <c r="HT497" s="2"/>
      <c r="HU497" s="2"/>
      <c r="HV497" s="2"/>
      <c r="HW497" s="2"/>
      <c r="HX497" s="2"/>
      <c r="HY497" s="2"/>
      <c r="HZ497" s="2"/>
      <c r="IA497" s="2"/>
      <c r="IB497" s="2"/>
      <c r="IC497" s="2"/>
      <c r="ID497" s="2"/>
      <c r="IE497" s="2"/>
      <c r="IF497" s="2">
        <v>-1</v>
      </c>
      <c r="IG497" s="2"/>
      <c r="IH497" s="2"/>
      <c r="II497" s="2"/>
      <c r="IJ497" s="2"/>
      <c r="IK497" s="2">
        <v>0</v>
      </c>
      <c r="IL497" s="2"/>
      <c r="IM497" s="2"/>
      <c r="IN497" s="2"/>
      <c r="IO497" s="2"/>
      <c r="IP497" s="2"/>
      <c r="IQ497" s="2"/>
      <c r="IR497" s="2"/>
      <c r="IS497" s="2"/>
      <c r="IT497" s="2"/>
      <c r="IU497" s="2"/>
    </row>
    <row r="498" spans="1:255" x14ac:dyDescent="0.2">
      <c r="A498">
        <v>18</v>
      </c>
      <c r="B498">
        <v>1</v>
      </c>
      <c r="C498">
        <v>784</v>
      </c>
      <c r="E498" t="s">
        <v>638</v>
      </c>
      <c r="F498" t="e">
        <f>'2.Лок.смета.и.Акт'!#REF!</f>
        <v>#REF!</v>
      </c>
      <c r="G498" t="s">
        <v>640</v>
      </c>
      <c r="H498" t="s">
        <v>63</v>
      </c>
      <c r="I498">
        <f>I484*J498</f>
        <v>0.21160000000000001</v>
      </c>
      <c r="J498">
        <v>9.2160278745644614E-2</v>
      </c>
      <c r="K498">
        <v>9.2160000000000006E-2</v>
      </c>
      <c r="O498">
        <f t="shared" si="533"/>
        <v>41615</v>
      </c>
      <c r="P498">
        <f t="shared" si="534"/>
        <v>41615</v>
      </c>
      <c r="Q498">
        <f t="shared" si="535"/>
        <v>0</v>
      </c>
      <c r="R498">
        <f t="shared" si="536"/>
        <v>0</v>
      </c>
      <c r="S498">
        <f t="shared" si="537"/>
        <v>0</v>
      </c>
      <c r="T498">
        <f t="shared" si="538"/>
        <v>0</v>
      </c>
      <c r="U498">
        <f t="shared" si="539"/>
        <v>0</v>
      </c>
      <c r="V498">
        <f t="shared" si="540"/>
        <v>0</v>
      </c>
      <c r="W498">
        <f t="shared" si="541"/>
        <v>0</v>
      </c>
      <c r="X498">
        <f t="shared" si="542"/>
        <v>0</v>
      </c>
      <c r="Y498">
        <f t="shared" si="543"/>
        <v>0</v>
      </c>
      <c r="AA498">
        <v>86295184</v>
      </c>
      <c r="AB498">
        <f t="shared" si="544"/>
        <v>26014.26</v>
      </c>
      <c r="AC498">
        <f t="shared" si="571"/>
        <v>26014.26</v>
      </c>
      <c r="AD498">
        <f t="shared" si="545"/>
        <v>0</v>
      </c>
      <c r="AE498">
        <f t="shared" si="546"/>
        <v>0</v>
      </c>
      <c r="AF498">
        <f t="shared" si="547"/>
        <v>0</v>
      </c>
      <c r="AG498">
        <f t="shared" si="548"/>
        <v>0</v>
      </c>
      <c r="AH498">
        <f t="shared" si="549"/>
        <v>0</v>
      </c>
      <c r="AI498">
        <f t="shared" si="550"/>
        <v>0</v>
      </c>
      <c r="AJ498">
        <f t="shared" si="551"/>
        <v>0</v>
      </c>
      <c r="AK498">
        <v>26014.26</v>
      </c>
      <c r="AL498">
        <v>26014.26</v>
      </c>
      <c r="AM498">
        <v>0</v>
      </c>
      <c r="AN498">
        <v>0</v>
      </c>
      <c r="AO498">
        <v>0</v>
      </c>
      <c r="AP498">
        <v>0</v>
      </c>
      <c r="AQ498">
        <v>0</v>
      </c>
      <c r="AR498">
        <v>0</v>
      </c>
      <c r="AS498">
        <v>0</v>
      </c>
      <c r="AT498">
        <v>0</v>
      </c>
      <c r="AU498">
        <v>0</v>
      </c>
      <c r="AV498">
        <v>1</v>
      </c>
      <c r="AW498">
        <v>1</v>
      </c>
      <c r="AZ498">
        <v>1</v>
      </c>
      <c r="BA498">
        <v>1</v>
      </c>
      <c r="BB498">
        <v>1</v>
      </c>
      <c r="BC498">
        <v>7.56</v>
      </c>
      <c r="BD498" t="s">
        <v>6</v>
      </c>
      <c r="BE498" t="s">
        <v>6</v>
      </c>
      <c r="BF498" t="s">
        <v>6</v>
      </c>
      <c r="BG498" t="s">
        <v>6</v>
      </c>
      <c r="BH498">
        <v>3</v>
      </c>
      <c r="BI498">
        <v>1</v>
      </c>
      <c r="BJ498" t="s">
        <v>641</v>
      </c>
      <c r="BM498">
        <v>500003</v>
      </c>
      <c r="BN498">
        <v>0</v>
      </c>
      <c r="BO498" t="s">
        <v>6</v>
      </c>
      <c r="BP498">
        <v>0</v>
      </c>
      <c r="BQ498">
        <v>22</v>
      </c>
      <c r="BR498">
        <v>0</v>
      </c>
      <c r="BS498">
        <v>1</v>
      </c>
      <c r="BT498">
        <v>1</v>
      </c>
      <c r="BU498">
        <v>1</v>
      </c>
      <c r="BV498">
        <v>1</v>
      </c>
      <c r="BW498">
        <v>1</v>
      </c>
      <c r="BX498">
        <v>1</v>
      </c>
      <c r="BY498" t="s">
        <v>6</v>
      </c>
      <c r="BZ498">
        <v>0</v>
      </c>
      <c r="CA498">
        <v>0</v>
      </c>
      <c r="CB498" t="s">
        <v>6</v>
      </c>
      <c r="CE498">
        <v>0</v>
      </c>
      <c r="CF498">
        <v>0</v>
      </c>
      <c r="CG498">
        <v>0</v>
      </c>
      <c r="CM498">
        <v>0</v>
      </c>
      <c r="CN498" t="s">
        <v>6</v>
      </c>
      <c r="CO498">
        <v>0</v>
      </c>
      <c r="CP498">
        <f t="shared" si="552"/>
        <v>41615</v>
      </c>
      <c r="CQ498">
        <f t="shared" si="553"/>
        <v>196667.80559999996</v>
      </c>
      <c r="CR498">
        <f t="shared" si="554"/>
        <v>0</v>
      </c>
      <c r="CS498">
        <f t="shared" si="555"/>
        <v>0</v>
      </c>
      <c r="CT498">
        <f t="shared" si="556"/>
        <v>0</v>
      </c>
      <c r="CU498">
        <f t="shared" si="557"/>
        <v>0</v>
      </c>
      <c r="CV498">
        <f t="shared" si="558"/>
        <v>0</v>
      </c>
      <c r="CW498">
        <f t="shared" si="559"/>
        <v>0</v>
      </c>
      <c r="CX498">
        <f t="shared" si="560"/>
        <v>0</v>
      </c>
      <c r="CY498">
        <f>(S498+R498)*(BZ498/100)</f>
        <v>0</v>
      </c>
      <c r="CZ498">
        <f>(S498+R498)*(CA498/100)</f>
        <v>0</v>
      </c>
      <c r="DC498" t="s">
        <v>6</v>
      </c>
      <c r="DD498" t="s">
        <v>6</v>
      </c>
      <c r="DE498" t="s">
        <v>6</v>
      </c>
      <c r="DF498" t="s">
        <v>6</v>
      </c>
      <c r="DG498" t="s">
        <v>6</v>
      </c>
      <c r="DH498" t="s">
        <v>6</v>
      </c>
      <c r="DI498" t="s">
        <v>6</v>
      </c>
      <c r="DJ498" t="s">
        <v>6</v>
      </c>
      <c r="DK498" t="s">
        <v>6</v>
      </c>
      <c r="DL498" t="s">
        <v>6</v>
      </c>
      <c r="DM498" t="s">
        <v>6</v>
      </c>
      <c r="DN498">
        <v>0</v>
      </c>
      <c r="DO498">
        <v>0</v>
      </c>
      <c r="DP498">
        <v>1</v>
      </c>
      <c r="DQ498">
        <v>1</v>
      </c>
      <c r="DU498">
        <v>1009</v>
      </c>
      <c r="DV498" t="s">
        <v>63</v>
      </c>
      <c r="DW498" t="e">
        <f>'2.Лок.смета.и.Акт'!#REF!</f>
        <v>#REF!</v>
      </c>
      <c r="DX498">
        <v>1000</v>
      </c>
      <c r="DZ498" t="s">
        <v>6</v>
      </c>
      <c r="EA498" t="s">
        <v>6</v>
      </c>
      <c r="EB498" t="s">
        <v>6</v>
      </c>
      <c r="EC498" t="s">
        <v>6</v>
      </c>
      <c r="EE498">
        <v>54938783</v>
      </c>
      <c r="EF498">
        <v>22</v>
      </c>
      <c r="EG498" t="s">
        <v>45</v>
      </c>
      <c r="EH498">
        <v>0</v>
      </c>
      <c r="EI498" t="s">
        <v>6</v>
      </c>
      <c r="EJ498">
        <v>1</v>
      </c>
      <c r="EK498">
        <v>500003</v>
      </c>
      <c r="EL498" t="s">
        <v>46</v>
      </c>
      <c r="EM498" t="s">
        <v>47</v>
      </c>
      <c r="EO498" t="s">
        <v>6</v>
      </c>
      <c r="EQ498">
        <v>0</v>
      </c>
      <c r="ER498">
        <v>187695.99</v>
      </c>
      <c r="ES498">
        <v>26014.26</v>
      </c>
      <c r="ET498">
        <v>0</v>
      </c>
      <c r="EU498">
        <v>0</v>
      </c>
      <c r="EV498">
        <v>0</v>
      </c>
      <c r="EW498">
        <v>0</v>
      </c>
      <c r="EX498">
        <v>0</v>
      </c>
      <c r="EZ498">
        <v>5</v>
      </c>
      <c r="FC498">
        <v>0</v>
      </c>
      <c r="FD498">
        <v>18</v>
      </c>
      <c r="FF498">
        <v>187695.99</v>
      </c>
      <c r="FQ498">
        <v>0</v>
      </c>
      <c r="FR498">
        <f t="shared" si="561"/>
        <v>0</v>
      </c>
      <c r="FS498">
        <v>0</v>
      </c>
      <c r="FX498">
        <v>0</v>
      </c>
      <c r="FY498">
        <v>0</v>
      </c>
      <c r="GA498" t="s">
        <v>642</v>
      </c>
      <c r="GD498">
        <v>1</v>
      </c>
      <c r="GF498">
        <v>-1983082630</v>
      </c>
      <c r="GG498">
        <v>2</v>
      </c>
      <c r="GH498">
        <v>3</v>
      </c>
      <c r="GI498">
        <v>5</v>
      </c>
      <c r="GJ498">
        <v>0</v>
      </c>
      <c r="GK498">
        <v>0</v>
      </c>
      <c r="GL498">
        <f t="shared" si="562"/>
        <v>0</v>
      </c>
      <c r="GM498">
        <f t="shared" si="563"/>
        <v>41615</v>
      </c>
      <c r="GN498">
        <f t="shared" si="564"/>
        <v>41615</v>
      </c>
      <c r="GO498">
        <f t="shared" si="565"/>
        <v>0</v>
      </c>
      <c r="GP498">
        <f t="shared" si="566"/>
        <v>0</v>
      </c>
      <c r="GR498">
        <v>1</v>
      </c>
      <c r="GS498">
        <v>1</v>
      </c>
      <c r="GT498">
        <v>0</v>
      </c>
      <c r="GU498" t="s">
        <v>6</v>
      </c>
      <c r="GV498">
        <f t="shared" si="567"/>
        <v>0</v>
      </c>
      <c r="GW498">
        <v>1</v>
      </c>
      <c r="GX498">
        <f t="shared" si="568"/>
        <v>0</v>
      </c>
      <c r="HA498">
        <v>0</v>
      </c>
      <c r="HB498">
        <v>0</v>
      </c>
      <c r="HC498">
        <f t="shared" si="569"/>
        <v>0</v>
      </c>
      <c r="HE498" t="s">
        <v>38</v>
      </c>
      <c r="HF498" t="s">
        <v>201</v>
      </c>
      <c r="HM498" t="s">
        <v>6</v>
      </c>
      <c r="HN498" t="s">
        <v>6</v>
      </c>
      <c r="HO498" t="s">
        <v>6</v>
      </c>
      <c r="HP498" t="s">
        <v>6</v>
      </c>
      <c r="HQ498" t="s">
        <v>6</v>
      </c>
      <c r="IF498">
        <v>-1</v>
      </c>
      <c r="IK498">
        <v>0</v>
      </c>
    </row>
    <row r="499" spans="1:255" x14ac:dyDescent="0.2">
      <c r="A499" s="2">
        <v>17</v>
      </c>
      <c r="B499" s="2">
        <v>1</v>
      </c>
      <c r="C499" s="2">
        <f>ROW(SmtRes!A797)</f>
        <v>797</v>
      </c>
      <c r="D499" s="2">
        <f>ROW(EtalonRes!A888)</f>
        <v>888</v>
      </c>
      <c r="E499" s="2" t="s">
        <v>643</v>
      </c>
      <c r="F499" s="2" t="s">
        <v>644</v>
      </c>
      <c r="G499" s="2" t="s">
        <v>645</v>
      </c>
      <c r="H499" s="2" t="s">
        <v>646</v>
      </c>
      <c r="I499" s="2">
        <f>'2.Лок.смета.и.Акт'!E82</f>
        <v>0.66400000000000003</v>
      </c>
      <c r="J499" s="2">
        <v>0</v>
      </c>
      <c r="K499" s="2">
        <v>0.66400000000000003</v>
      </c>
      <c r="L499" s="2"/>
      <c r="M499" s="2"/>
      <c r="N499" s="2"/>
      <c r="O499" s="2">
        <f t="shared" si="533"/>
        <v>4229</v>
      </c>
      <c r="P499" s="2">
        <f t="shared" si="534"/>
        <v>0</v>
      </c>
      <c r="Q499" s="2">
        <f t="shared" si="535"/>
        <v>3157</v>
      </c>
      <c r="R499" s="2">
        <f t="shared" si="536"/>
        <v>291</v>
      </c>
      <c r="S499" s="2">
        <f t="shared" si="537"/>
        <v>1072</v>
      </c>
      <c r="T499" s="2">
        <f t="shared" si="538"/>
        <v>0</v>
      </c>
      <c r="U499" s="2">
        <f t="shared" si="539"/>
        <v>113.03936000000002</v>
      </c>
      <c r="V499" s="2">
        <f t="shared" si="540"/>
        <v>22.961120000000001</v>
      </c>
      <c r="W499" s="2">
        <f t="shared" si="541"/>
        <v>0</v>
      </c>
      <c r="X499" s="2">
        <f t="shared" si="542"/>
        <v>1227</v>
      </c>
      <c r="Y499" s="2">
        <f t="shared" si="543"/>
        <v>1159</v>
      </c>
      <c r="Z499" s="2"/>
      <c r="AA499" s="2">
        <v>86295183</v>
      </c>
      <c r="AB499" s="2">
        <f t="shared" si="544"/>
        <v>6368.92</v>
      </c>
      <c r="AC499" s="2">
        <f>ROUND((ES499+(SUM(SmtRes!BC785:'SmtRes'!BC797)+SUM(EtalonRes!AL865:'EtalonRes'!AL888))),2)</f>
        <v>0</v>
      </c>
      <c r="AD499" s="2">
        <f t="shared" si="545"/>
        <v>4755.04</v>
      </c>
      <c r="AE499" s="2">
        <f t="shared" si="546"/>
        <v>438.82</v>
      </c>
      <c r="AF499" s="2">
        <f t="shared" si="547"/>
        <v>1613.88</v>
      </c>
      <c r="AG499" s="2">
        <f t="shared" si="548"/>
        <v>0</v>
      </c>
      <c r="AH499" s="2">
        <f t="shared" si="549"/>
        <v>170.24</v>
      </c>
      <c r="AI499" s="2">
        <f t="shared" si="550"/>
        <v>34.58</v>
      </c>
      <c r="AJ499" s="2">
        <f t="shared" si="551"/>
        <v>0</v>
      </c>
      <c r="AK499" s="2">
        <v>6853.43</v>
      </c>
      <c r="AL499" s="2">
        <v>484.51</v>
      </c>
      <c r="AM499" s="2">
        <v>4755.04</v>
      </c>
      <c r="AN499" s="2">
        <v>438.82</v>
      </c>
      <c r="AO499" s="2">
        <v>1613.88</v>
      </c>
      <c r="AP499" s="2">
        <v>0</v>
      </c>
      <c r="AQ499" s="2">
        <v>170.24</v>
      </c>
      <c r="AR499" s="2">
        <v>34.58</v>
      </c>
      <c r="AS499" s="2">
        <v>0</v>
      </c>
      <c r="AT499" s="2">
        <v>90</v>
      </c>
      <c r="AU499" s="2">
        <v>85</v>
      </c>
      <c r="AV499" s="2">
        <v>1</v>
      </c>
      <c r="AW499" s="2">
        <v>1</v>
      </c>
      <c r="AX499" s="2"/>
      <c r="AY499" s="2"/>
      <c r="AZ499" s="2">
        <v>1</v>
      </c>
      <c r="BA499" s="2">
        <v>1</v>
      </c>
      <c r="BB499" s="2">
        <v>1</v>
      </c>
      <c r="BC499" s="2">
        <v>1</v>
      </c>
      <c r="BD499" s="2" t="s">
        <v>6</v>
      </c>
      <c r="BE499" s="2" t="s">
        <v>6</v>
      </c>
      <c r="BF499" s="2" t="s">
        <v>6</v>
      </c>
      <c r="BG499" s="2" t="s">
        <v>6</v>
      </c>
      <c r="BH499" s="2">
        <v>0</v>
      </c>
      <c r="BI499" s="2">
        <v>1</v>
      </c>
      <c r="BJ499" s="2" t="s">
        <v>647</v>
      </c>
      <c r="BK499" s="2"/>
      <c r="BL499" s="2"/>
      <c r="BM499" s="2">
        <v>9001</v>
      </c>
      <c r="BN499" s="2">
        <v>0</v>
      </c>
      <c r="BO499" s="2" t="s">
        <v>6</v>
      </c>
      <c r="BP499" s="2">
        <v>0</v>
      </c>
      <c r="BQ499" s="2">
        <v>1</v>
      </c>
      <c r="BR499" s="2">
        <v>0</v>
      </c>
      <c r="BS499" s="2">
        <v>1</v>
      </c>
      <c r="BT499" s="2">
        <v>1</v>
      </c>
      <c r="BU499" s="2">
        <v>1</v>
      </c>
      <c r="BV499" s="2">
        <v>1</v>
      </c>
      <c r="BW499" s="2">
        <v>1</v>
      </c>
      <c r="BX499" s="2">
        <v>1</v>
      </c>
      <c r="BY499" s="2" t="s">
        <v>6</v>
      </c>
      <c r="BZ499" s="2">
        <v>90</v>
      </c>
      <c r="CA499" s="2">
        <v>85</v>
      </c>
      <c r="CB499" s="2" t="s">
        <v>6</v>
      </c>
      <c r="CC499" s="2"/>
      <c r="CD499" s="2"/>
      <c r="CE499" s="2">
        <v>0</v>
      </c>
      <c r="CF499" s="2">
        <v>0</v>
      </c>
      <c r="CG499" s="2">
        <v>0</v>
      </c>
      <c r="CH499" s="2"/>
      <c r="CI499" s="2"/>
      <c r="CJ499" s="2"/>
      <c r="CK499" s="2"/>
      <c r="CL499" s="2"/>
      <c r="CM499" s="2">
        <v>0</v>
      </c>
      <c r="CN499" s="2" t="s">
        <v>6</v>
      </c>
      <c r="CO499" s="2">
        <v>0</v>
      </c>
      <c r="CP499" s="2">
        <f t="shared" si="552"/>
        <v>4229</v>
      </c>
      <c r="CQ499" s="2">
        <f t="shared" si="553"/>
        <v>0</v>
      </c>
      <c r="CR499" s="2">
        <f t="shared" si="554"/>
        <v>4755.04</v>
      </c>
      <c r="CS499" s="2">
        <f t="shared" si="555"/>
        <v>438.82</v>
      </c>
      <c r="CT499" s="2">
        <f t="shared" si="556"/>
        <v>1613.88</v>
      </c>
      <c r="CU499" s="2">
        <f t="shared" si="557"/>
        <v>0</v>
      </c>
      <c r="CV499" s="2">
        <f t="shared" si="558"/>
        <v>170.24</v>
      </c>
      <c r="CW499" s="2">
        <f t="shared" si="559"/>
        <v>34.58</v>
      </c>
      <c r="CX499" s="2">
        <f t="shared" si="560"/>
        <v>0</v>
      </c>
      <c r="CY499" s="2">
        <f>(((S499+(R499*IF(0,0,1)))*AT499)/100)</f>
        <v>1226.7</v>
      </c>
      <c r="CZ499" s="2">
        <f>(((S499+(R499*IF(0,0,1)))*AU499)/100)</f>
        <v>1158.55</v>
      </c>
      <c r="DA499" s="2"/>
      <c r="DB499" s="2"/>
      <c r="DC499" s="2" t="s">
        <v>6</v>
      </c>
      <c r="DD499" s="2" t="s">
        <v>6</v>
      </c>
      <c r="DE499" s="2" t="s">
        <v>6</v>
      </c>
      <c r="DF499" s="2" t="s">
        <v>6</v>
      </c>
      <c r="DG499" s="2" t="s">
        <v>6</v>
      </c>
      <c r="DH499" s="2" t="s">
        <v>6</v>
      </c>
      <c r="DI499" s="2" t="s">
        <v>6</v>
      </c>
      <c r="DJ499" s="2" t="s">
        <v>6</v>
      </c>
      <c r="DK499" s="2" t="s">
        <v>6</v>
      </c>
      <c r="DL499" s="2" t="s">
        <v>6</v>
      </c>
      <c r="DM499" s="2" t="s">
        <v>6</v>
      </c>
      <c r="DN499" s="2">
        <v>0</v>
      </c>
      <c r="DO499" s="2">
        <v>0</v>
      </c>
      <c r="DP499" s="2">
        <v>1</v>
      </c>
      <c r="DQ499" s="2">
        <v>1</v>
      </c>
      <c r="DR499" s="2"/>
      <c r="DS499" s="2"/>
      <c r="DT499" s="2"/>
      <c r="DU499" s="2">
        <v>1005</v>
      </c>
      <c r="DV499" s="2" t="s">
        <v>646</v>
      </c>
      <c r="DW499" s="2" t="s">
        <v>646</v>
      </c>
      <c r="DX499" s="2">
        <v>100</v>
      </c>
      <c r="DY499" s="2"/>
      <c r="DZ499" s="2" t="s">
        <v>6</v>
      </c>
      <c r="EA499" s="2" t="s">
        <v>6</v>
      </c>
      <c r="EB499" s="2" t="s">
        <v>6</v>
      </c>
      <c r="EC499" s="2" t="s">
        <v>6</v>
      </c>
      <c r="ED499" s="2"/>
      <c r="EE499" s="2">
        <v>54938604</v>
      </c>
      <c r="EF499" s="2">
        <v>1</v>
      </c>
      <c r="EG499" s="2" t="s">
        <v>25</v>
      </c>
      <c r="EH499" s="2">
        <v>0</v>
      </c>
      <c r="EI499" s="2" t="s">
        <v>6</v>
      </c>
      <c r="EJ499" s="2">
        <v>1</v>
      </c>
      <c r="EK499" s="2">
        <v>9001</v>
      </c>
      <c r="EL499" s="2" t="s">
        <v>245</v>
      </c>
      <c r="EM499" s="2" t="s">
        <v>246</v>
      </c>
      <c r="EN499" s="2"/>
      <c r="EO499" s="2" t="s">
        <v>6</v>
      </c>
      <c r="EP499" s="2"/>
      <c r="EQ499" s="2">
        <v>0</v>
      </c>
      <c r="ER499" s="2">
        <v>6853.43</v>
      </c>
      <c r="ES499" s="2">
        <v>484.51</v>
      </c>
      <c r="ET499" s="2">
        <v>4755.04</v>
      </c>
      <c r="EU499" s="2">
        <v>438.82</v>
      </c>
      <c r="EV499" s="2">
        <v>1613.88</v>
      </c>
      <c r="EW499" s="2">
        <v>170.24</v>
      </c>
      <c r="EX499" s="2">
        <v>34.58</v>
      </c>
      <c r="EY499" s="2">
        <v>1</v>
      </c>
      <c r="EZ499" s="2"/>
      <c r="FA499" s="2"/>
      <c r="FB499" s="2"/>
      <c r="FC499" s="2"/>
      <c r="FD499" s="2"/>
      <c r="FE499" s="2"/>
      <c r="FF499" s="2"/>
      <c r="FG499" s="2"/>
      <c r="FH499" s="2"/>
      <c r="FI499" s="2"/>
      <c r="FJ499" s="2"/>
      <c r="FK499" s="2"/>
      <c r="FL499" s="2"/>
      <c r="FM499" s="2"/>
      <c r="FN499" s="2"/>
      <c r="FO499" s="2"/>
      <c r="FP499" s="2"/>
      <c r="FQ499" s="2">
        <v>0</v>
      </c>
      <c r="FR499" s="2">
        <f t="shared" si="561"/>
        <v>0</v>
      </c>
      <c r="FS499" s="2">
        <v>0</v>
      </c>
      <c r="FT499" s="2"/>
      <c r="FU499" s="2"/>
      <c r="FV499" s="2"/>
      <c r="FW499" s="2"/>
      <c r="FX499" s="2">
        <v>90</v>
      </c>
      <c r="FY499" s="2">
        <v>85</v>
      </c>
      <c r="FZ499" s="2"/>
      <c r="GA499" s="2" t="s">
        <v>6</v>
      </c>
      <c r="GB499" s="2"/>
      <c r="GC499" s="2"/>
      <c r="GD499" s="2">
        <v>1</v>
      </c>
      <c r="GE499" s="2"/>
      <c r="GF499" s="2">
        <v>356759742</v>
      </c>
      <c r="GG499" s="2">
        <v>2</v>
      </c>
      <c r="GH499" s="2">
        <v>1</v>
      </c>
      <c r="GI499" s="2">
        <v>-2</v>
      </c>
      <c r="GJ499" s="2">
        <v>0</v>
      </c>
      <c r="GK499" s="2">
        <v>0</v>
      </c>
      <c r="GL499" s="2">
        <f t="shared" si="562"/>
        <v>0</v>
      </c>
      <c r="GM499" s="2">
        <f t="shared" si="563"/>
        <v>6615</v>
      </c>
      <c r="GN499" s="2">
        <f t="shared" si="564"/>
        <v>6615</v>
      </c>
      <c r="GO499" s="2">
        <f t="shared" si="565"/>
        <v>0</v>
      </c>
      <c r="GP499" s="2">
        <f t="shared" si="566"/>
        <v>0</v>
      </c>
      <c r="GQ499" s="2"/>
      <c r="GR499" s="2">
        <v>0</v>
      </c>
      <c r="GS499" s="2">
        <v>3</v>
      </c>
      <c r="GT499" s="2">
        <v>0</v>
      </c>
      <c r="GU499" s="2" t="s">
        <v>6</v>
      </c>
      <c r="GV499" s="2">
        <f t="shared" si="567"/>
        <v>0</v>
      </c>
      <c r="GW499" s="2">
        <v>1</v>
      </c>
      <c r="GX499" s="2">
        <f t="shared" si="568"/>
        <v>0</v>
      </c>
      <c r="GY499" s="2"/>
      <c r="GZ499" s="2"/>
      <c r="HA499" s="2">
        <v>0</v>
      </c>
      <c r="HB499" s="2">
        <v>0</v>
      </c>
      <c r="HC499" s="2">
        <f t="shared" si="569"/>
        <v>0</v>
      </c>
      <c r="HD499" s="2"/>
      <c r="HE499" s="2" t="s">
        <v>6</v>
      </c>
      <c r="HF499" s="2" t="s">
        <v>6</v>
      </c>
      <c r="HG499" s="2"/>
      <c r="HH499" s="2"/>
      <c r="HI499" s="2"/>
      <c r="HJ499" s="2"/>
      <c r="HK499" s="2"/>
      <c r="HL499" s="2"/>
      <c r="HM499" s="2" t="s">
        <v>6</v>
      </c>
      <c r="HN499" s="2" t="s">
        <v>6</v>
      </c>
      <c r="HO499" s="2" t="s">
        <v>6</v>
      </c>
      <c r="HP499" s="2" t="s">
        <v>6</v>
      </c>
      <c r="HQ499" s="2" t="s">
        <v>6</v>
      </c>
      <c r="HR499" s="2"/>
      <c r="HS499" s="2"/>
      <c r="HT499" s="2"/>
      <c r="HU499" s="2"/>
      <c r="HV499" s="2"/>
      <c r="HW499" s="2"/>
      <c r="HX499" s="2"/>
      <c r="HY499" s="2"/>
      <c r="HZ499" s="2"/>
      <c r="IA499" s="2"/>
      <c r="IB499" s="2"/>
      <c r="IC499" s="2"/>
      <c r="ID499" s="2"/>
      <c r="IE499" s="2"/>
      <c r="IF499" s="2">
        <v>-1</v>
      </c>
      <c r="IG499" s="2"/>
      <c r="IH499" s="2"/>
      <c r="II499" s="2"/>
      <c r="IJ499" s="2"/>
      <c r="IK499" s="2">
        <v>0</v>
      </c>
      <c r="IL499" s="2"/>
      <c r="IM499" s="2"/>
      <c r="IN499" s="2"/>
      <c r="IO499" s="2"/>
      <c r="IP499" s="2"/>
      <c r="IQ499" s="2"/>
      <c r="IR499" s="2"/>
      <c r="IS499" s="2"/>
      <c r="IT499" s="2"/>
      <c r="IU499" s="2"/>
    </row>
    <row r="500" spans="1:255" x14ac:dyDescent="0.2">
      <c r="A500">
        <v>17</v>
      </c>
      <c r="B500">
        <v>1</v>
      </c>
      <c r="C500">
        <f>ROW(SmtRes!A810)</f>
        <v>810</v>
      </c>
      <c r="D500">
        <f>ROW(EtalonRes!A912)</f>
        <v>912</v>
      </c>
      <c r="E500" t="s">
        <v>643</v>
      </c>
      <c r="F500" t="s">
        <v>644</v>
      </c>
      <c r="G500" t="s">
        <v>645</v>
      </c>
      <c r="H500" t="s">
        <v>646</v>
      </c>
      <c r="I500">
        <f>'2.Лок.смета.и.Акт'!E82</f>
        <v>0.66400000000000003</v>
      </c>
      <c r="J500">
        <v>0</v>
      </c>
      <c r="K500">
        <v>0.66400000000000003</v>
      </c>
      <c r="O500">
        <f t="shared" si="533"/>
        <v>56796</v>
      </c>
      <c r="P500">
        <f t="shared" si="534"/>
        <v>0</v>
      </c>
      <c r="Q500">
        <f t="shared" si="535"/>
        <v>29363</v>
      </c>
      <c r="R500">
        <f t="shared" si="536"/>
        <v>5769</v>
      </c>
      <c r="S500">
        <f t="shared" si="537"/>
        <v>27433</v>
      </c>
      <c r="T500">
        <f t="shared" si="538"/>
        <v>0</v>
      </c>
      <c r="U500" t="e">
        <f t="shared" si="539"/>
        <v>#REF!</v>
      </c>
      <c r="V500">
        <f t="shared" si="540"/>
        <v>22.961120000000001</v>
      </c>
      <c r="W500">
        <f t="shared" si="541"/>
        <v>0</v>
      </c>
      <c r="X500" t="e">
        <f t="shared" si="542"/>
        <v>#REF!</v>
      </c>
      <c r="Y500" t="e">
        <f t="shared" si="543"/>
        <v>#REF!</v>
      </c>
      <c r="AA500">
        <v>86295184</v>
      </c>
      <c r="AB500">
        <f t="shared" si="544"/>
        <v>6368.92</v>
      </c>
      <c r="AC500">
        <f>ROUND((ES500+(SUM(SmtRes!BC798:'SmtRes'!BC810)+SUM(EtalonRes!AL889:'EtalonRes'!AL912))),2)</f>
        <v>0</v>
      </c>
      <c r="AD500">
        <f t="shared" si="545"/>
        <v>4755.04</v>
      </c>
      <c r="AE500">
        <f t="shared" si="546"/>
        <v>438.82</v>
      </c>
      <c r="AF500">
        <f t="shared" si="547"/>
        <v>1613.88</v>
      </c>
      <c r="AG500">
        <f t="shared" si="548"/>
        <v>0</v>
      </c>
      <c r="AH500" t="e">
        <f t="shared" si="549"/>
        <v>#REF!</v>
      </c>
      <c r="AI500">
        <f t="shared" si="550"/>
        <v>34.58</v>
      </c>
      <c r="AJ500">
        <f t="shared" si="551"/>
        <v>0</v>
      </c>
      <c r="AK500">
        <f>AL500+AM500+AO500</f>
        <v>6853.43</v>
      </c>
      <c r="AL500">
        <v>484.51</v>
      </c>
      <c r="AM500" s="75">
        <f>'1.Лок.смета.и.Акт'!F937</f>
        <v>4755.04</v>
      </c>
      <c r="AN500" s="75">
        <f>'1.Лок.смета.и.Акт'!F938</f>
        <v>438.82</v>
      </c>
      <c r="AO500" s="75">
        <f>'1.Лок.смета.и.Акт'!F936</f>
        <v>1613.88</v>
      </c>
      <c r="AP500">
        <v>0</v>
      </c>
      <c r="AQ500" t="e">
        <f>'2.Лок.смета.и.Акт'!#REF!</f>
        <v>#REF!</v>
      </c>
      <c r="AR500">
        <v>34.58</v>
      </c>
      <c r="AS500">
        <v>0</v>
      </c>
      <c r="AT500">
        <v>86</v>
      </c>
      <c r="AU500">
        <v>72</v>
      </c>
      <c r="AV500">
        <v>1</v>
      </c>
      <c r="AW500">
        <v>1</v>
      </c>
      <c r="AZ500">
        <v>1</v>
      </c>
      <c r="BA500">
        <f>'1.Лок.смета.и.Акт'!J936</f>
        <v>25.6</v>
      </c>
      <c r="BB500">
        <f>'1.Лок.смета.и.Акт'!J937</f>
        <v>9.3000000000000007</v>
      </c>
      <c r="BC500">
        <v>7.56</v>
      </c>
      <c r="BD500" t="s">
        <v>6</v>
      </c>
      <c r="BE500" t="s">
        <v>6</v>
      </c>
      <c r="BF500" t="s">
        <v>6</v>
      </c>
      <c r="BG500" t="s">
        <v>6</v>
      </c>
      <c r="BH500">
        <v>0</v>
      </c>
      <c r="BI500">
        <v>1</v>
      </c>
      <c r="BJ500" t="s">
        <v>647</v>
      </c>
      <c r="BM500">
        <v>9001</v>
      </c>
      <c r="BN500">
        <v>0</v>
      </c>
      <c r="BO500" t="s">
        <v>644</v>
      </c>
      <c r="BP500">
        <v>1</v>
      </c>
      <c r="BQ500">
        <v>1</v>
      </c>
      <c r="BR500">
        <v>0</v>
      </c>
      <c r="BS500">
        <f>'1.Лок.смета.и.Акт'!J938</f>
        <v>19.8</v>
      </c>
      <c r="BT500">
        <v>1</v>
      </c>
      <c r="BU500">
        <v>1</v>
      </c>
      <c r="BV500">
        <v>1</v>
      </c>
      <c r="BW500">
        <v>1</v>
      </c>
      <c r="BX500">
        <v>1</v>
      </c>
      <c r="BY500" t="s">
        <v>6</v>
      </c>
      <c r="BZ500" t="e">
        <f>'2.Лок.смета.и.Акт'!#REF!</f>
        <v>#REF!</v>
      </c>
      <c r="CA500" t="e">
        <f>'2.Лок.смета.и.Акт'!#REF!</f>
        <v>#REF!</v>
      </c>
      <c r="CB500" t="s">
        <v>6</v>
      </c>
      <c r="CE500">
        <v>0</v>
      </c>
      <c r="CF500">
        <v>0</v>
      </c>
      <c r="CG500">
        <v>0</v>
      </c>
      <c r="CM500">
        <v>0</v>
      </c>
      <c r="CN500" t="s">
        <v>6</v>
      </c>
      <c r="CO500">
        <v>0</v>
      </c>
      <c r="CP500">
        <f t="shared" si="552"/>
        <v>56796</v>
      </c>
      <c r="CQ500">
        <f t="shared" si="553"/>
        <v>0</v>
      </c>
      <c r="CR500">
        <f t="shared" si="554"/>
        <v>44221.872000000003</v>
      </c>
      <c r="CS500">
        <f t="shared" si="555"/>
        <v>8688.6360000000004</v>
      </c>
      <c r="CT500">
        <f t="shared" si="556"/>
        <v>41315.328000000009</v>
      </c>
      <c r="CU500">
        <f t="shared" si="557"/>
        <v>0</v>
      </c>
      <c r="CV500" t="e">
        <f t="shared" si="558"/>
        <v>#REF!</v>
      </c>
      <c r="CW500">
        <f t="shared" si="559"/>
        <v>34.58</v>
      </c>
      <c r="CX500">
        <f t="shared" si="560"/>
        <v>0</v>
      </c>
      <c r="CY500" t="e">
        <f>(S500+R500)*(BZ500/100)</f>
        <v>#REF!</v>
      </c>
      <c r="CZ500" t="e">
        <f>(S500+R500)*(CA500/100)</f>
        <v>#REF!</v>
      </c>
      <c r="DC500" t="s">
        <v>6</v>
      </c>
      <c r="DD500" t="s">
        <v>6</v>
      </c>
      <c r="DE500" t="s">
        <v>6</v>
      </c>
      <c r="DF500" t="s">
        <v>6</v>
      </c>
      <c r="DG500" t="s">
        <v>6</v>
      </c>
      <c r="DH500" t="s">
        <v>6</v>
      </c>
      <c r="DI500" t="s">
        <v>6</v>
      </c>
      <c r="DJ500" t="s">
        <v>6</v>
      </c>
      <c r="DK500" t="s">
        <v>6</v>
      </c>
      <c r="DL500" t="s">
        <v>6</v>
      </c>
      <c r="DM500" t="s">
        <v>6</v>
      </c>
      <c r="DN500">
        <f>'1.Лок.смета.и.Акт'!E939</f>
        <v>90</v>
      </c>
      <c r="DO500">
        <f>'1.Лок.смета.и.Акт'!E940</f>
        <v>85</v>
      </c>
      <c r="DP500">
        <v>1</v>
      </c>
      <c r="DQ500">
        <v>1</v>
      </c>
      <c r="DU500">
        <v>1005</v>
      </c>
      <c r="DV500" t="s">
        <v>646</v>
      </c>
      <c r="DW500" t="str">
        <f>'2.Лок.смета.и.Акт'!D82</f>
        <v>100 м2</v>
      </c>
      <c r="DX500">
        <v>100</v>
      </c>
      <c r="DZ500" t="s">
        <v>6</v>
      </c>
      <c r="EA500" t="s">
        <v>6</v>
      </c>
      <c r="EB500" t="s">
        <v>6</v>
      </c>
      <c r="EC500" t="s">
        <v>6</v>
      </c>
      <c r="EE500">
        <v>54938604</v>
      </c>
      <c r="EF500">
        <v>1</v>
      </c>
      <c r="EG500" t="s">
        <v>25</v>
      </c>
      <c r="EH500">
        <v>0</v>
      </c>
      <c r="EI500" t="s">
        <v>6</v>
      </c>
      <c r="EJ500">
        <v>1</v>
      </c>
      <c r="EK500">
        <v>9001</v>
      </c>
      <c r="EL500" t="s">
        <v>245</v>
      </c>
      <c r="EM500" t="s">
        <v>246</v>
      </c>
      <c r="EO500" t="s">
        <v>6</v>
      </c>
      <c r="EQ500">
        <v>0</v>
      </c>
      <c r="ER500">
        <f>ES500+ET500+EV500</f>
        <v>6853.43</v>
      </c>
      <c r="ES500">
        <v>484.51</v>
      </c>
      <c r="ET500" s="75">
        <f>'1.Лок.смета.и.Акт'!F937</f>
        <v>4755.04</v>
      </c>
      <c r="EU500" s="75">
        <f>'1.Лок.смета.и.Акт'!F938</f>
        <v>438.82</v>
      </c>
      <c r="EV500" s="75">
        <f>'1.Лок.смета.и.Акт'!F936</f>
        <v>1613.88</v>
      </c>
      <c r="EW500" t="e">
        <f>'2.Лок.смета.и.Акт'!#REF!</f>
        <v>#REF!</v>
      </c>
      <c r="EX500">
        <v>34.58</v>
      </c>
      <c r="EY500">
        <v>1</v>
      </c>
      <c r="FQ500">
        <v>0</v>
      </c>
      <c r="FR500">
        <f t="shared" si="561"/>
        <v>0</v>
      </c>
      <c r="FS500">
        <v>0</v>
      </c>
      <c r="FX500">
        <v>90</v>
      </c>
      <c r="FY500">
        <v>85</v>
      </c>
      <c r="GA500" t="s">
        <v>6</v>
      </c>
      <c r="GD500">
        <v>1</v>
      </c>
      <c r="GF500">
        <v>356759742</v>
      </c>
      <c r="GG500">
        <v>2</v>
      </c>
      <c r="GH500">
        <v>1</v>
      </c>
      <c r="GI500">
        <v>2</v>
      </c>
      <c r="GJ500">
        <v>0</v>
      </c>
      <c r="GK500">
        <v>0</v>
      </c>
      <c r="GL500">
        <f t="shared" si="562"/>
        <v>0</v>
      </c>
      <c r="GM500" t="e">
        <f t="shared" si="563"/>
        <v>#REF!</v>
      </c>
      <c r="GN500" t="e">
        <f t="shared" si="564"/>
        <v>#REF!</v>
      </c>
      <c r="GO500">
        <f t="shared" si="565"/>
        <v>0</v>
      </c>
      <c r="GP500">
        <f t="shared" si="566"/>
        <v>0</v>
      </c>
      <c r="GR500">
        <v>0</v>
      </c>
      <c r="GS500">
        <v>3</v>
      </c>
      <c r="GT500">
        <v>0</v>
      </c>
      <c r="GU500" t="s">
        <v>6</v>
      </c>
      <c r="GV500">
        <f t="shared" si="567"/>
        <v>0</v>
      </c>
      <c r="GW500">
        <v>1008.9</v>
      </c>
      <c r="GX500">
        <f t="shared" si="568"/>
        <v>0</v>
      </c>
      <c r="HA500">
        <v>0</v>
      </c>
      <c r="HB500">
        <v>0</v>
      </c>
      <c r="HC500">
        <f t="shared" si="569"/>
        <v>0</v>
      </c>
      <c r="HE500" t="s">
        <v>6</v>
      </c>
      <c r="HF500" t="s">
        <v>6</v>
      </c>
      <c r="HM500" t="s">
        <v>6</v>
      </c>
      <c r="HN500" t="s">
        <v>6</v>
      </c>
      <c r="HO500" t="s">
        <v>6</v>
      </c>
      <c r="HP500" t="s">
        <v>6</v>
      </c>
      <c r="HQ500" t="s">
        <v>6</v>
      </c>
      <c r="IF500">
        <v>-1</v>
      </c>
      <c r="IK500">
        <v>0</v>
      </c>
    </row>
    <row r="501" spans="1:255" x14ac:dyDescent="0.2">
      <c r="A501" s="2">
        <v>18</v>
      </c>
      <c r="B501" s="2">
        <v>1</v>
      </c>
      <c r="C501" s="2">
        <v>794</v>
      </c>
      <c r="D501" s="2"/>
      <c r="E501" s="2" t="s">
        <v>648</v>
      </c>
      <c r="F501" s="2" t="s">
        <v>649</v>
      </c>
      <c r="G501" s="2" t="s">
        <v>650</v>
      </c>
      <c r="H501" s="2" t="s">
        <v>300</v>
      </c>
      <c r="I501" s="2">
        <f>I499*J501</f>
        <v>431</v>
      </c>
      <c r="J501" s="216">
        <f>'5.Ведомость_списания'!F228</f>
        <v>649.0963855421686</v>
      </c>
      <c r="K501" s="2">
        <v>649.09638600000005</v>
      </c>
      <c r="L501" s="2"/>
      <c r="M501" s="2"/>
      <c r="N501" s="2"/>
      <c r="O501" s="2">
        <f t="shared" si="533"/>
        <v>9</v>
      </c>
      <c r="P501" s="2">
        <f t="shared" si="534"/>
        <v>9</v>
      </c>
      <c r="Q501" s="2">
        <f t="shared" si="535"/>
        <v>0</v>
      </c>
      <c r="R501" s="2">
        <f t="shared" si="536"/>
        <v>0</v>
      </c>
      <c r="S501" s="2">
        <f t="shared" si="537"/>
        <v>0</v>
      </c>
      <c r="T501" s="2">
        <f t="shared" si="538"/>
        <v>0</v>
      </c>
      <c r="U501" s="2">
        <f t="shared" si="539"/>
        <v>0</v>
      </c>
      <c r="V501" s="2">
        <f t="shared" si="540"/>
        <v>0</v>
      </c>
      <c r="W501" s="2">
        <f t="shared" si="541"/>
        <v>0</v>
      </c>
      <c r="X501" s="2">
        <f t="shared" si="542"/>
        <v>0</v>
      </c>
      <c r="Y501" s="2">
        <f t="shared" si="543"/>
        <v>0</v>
      </c>
      <c r="Z501" s="2"/>
      <c r="AA501" s="2">
        <v>86295183</v>
      </c>
      <c r="AB501" s="2">
        <f t="shared" si="544"/>
        <v>0.02</v>
      </c>
      <c r="AC501" s="2">
        <f t="shared" ref="AC501:AC508" si="572">ROUND((ES501),2)</f>
        <v>0.02</v>
      </c>
      <c r="AD501" s="2">
        <f t="shared" si="545"/>
        <v>0</v>
      </c>
      <c r="AE501" s="2">
        <f t="shared" si="546"/>
        <v>0</v>
      </c>
      <c r="AF501" s="2">
        <f t="shared" si="547"/>
        <v>0</v>
      </c>
      <c r="AG501" s="2">
        <f t="shared" si="548"/>
        <v>0</v>
      </c>
      <c r="AH501" s="2">
        <f t="shared" si="549"/>
        <v>0</v>
      </c>
      <c r="AI501" s="2">
        <f t="shared" si="550"/>
        <v>0</v>
      </c>
      <c r="AJ501" s="2">
        <f t="shared" si="551"/>
        <v>0</v>
      </c>
      <c r="AK501" s="2">
        <v>0.02</v>
      </c>
      <c r="AL501" s="110">
        <f>'1.Лок.смета.и.Акт'!F942</f>
        <v>0.02</v>
      </c>
      <c r="AM501" s="2">
        <v>0</v>
      </c>
      <c r="AN501" s="2">
        <v>0</v>
      </c>
      <c r="AO501" s="2">
        <v>0</v>
      </c>
      <c r="AP501" s="2">
        <v>0</v>
      </c>
      <c r="AQ501" s="2">
        <v>0</v>
      </c>
      <c r="AR501" s="2">
        <v>0</v>
      </c>
      <c r="AS501" s="2">
        <v>0</v>
      </c>
      <c r="AT501" s="2">
        <v>0</v>
      </c>
      <c r="AU501" s="2">
        <v>0</v>
      </c>
      <c r="AV501" s="2">
        <v>1</v>
      </c>
      <c r="AW501" s="2">
        <v>1</v>
      </c>
      <c r="AX501" s="2"/>
      <c r="AY501" s="2"/>
      <c r="AZ501" s="2">
        <v>1</v>
      </c>
      <c r="BA501" s="2">
        <v>1</v>
      </c>
      <c r="BB501" s="2">
        <v>1</v>
      </c>
      <c r="BC501" s="2">
        <v>1</v>
      </c>
      <c r="BD501" s="2" t="s">
        <v>6</v>
      </c>
      <c r="BE501" s="2" t="s">
        <v>6</v>
      </c>
      <c r="BF501" s="2" t="s">
        <v>6</v>
      </c>
      <c r="BG501" s="2" t="s">
        <v>6</v>
      </c>
      <c r="BH501" s="2">
        <v>3</v>
      </c>
      <c r="BI501" s="2">
        <v>1</v>
      </c>
      <c r="BJ501" s="2" t="s">
        <v>651</v>
      </c>
      <c r="BK501" s="2"/>
      <c r="BL501" s="2"/>
      <c r="BM501" s="2">
        <v>500001</v>
      </c>
      <c r="BN501" s="2">
        <v>0</v>
      </c>
      <c r="BO501" s="2" t="s">
        <v>6</v>
      </c>
      <c r="BP501" s="2">
        <v>0</v>
      </c>
      <c r="BQ501" s="2">
        <v>20</v>
      </c>
      <c r="BR501" s="2">
        <v>0</v>
      </c>
      <c r="BS501" s="2">
        <v>1</v>
      </c>
      <c r="BT501" s="2">
        <v>1</v>
      </c>
      <c r="BU501" s="2">
        <v>1</v>
      </c>
      <c r="BV501" s="2">
        <v>1</v>
      </c>
      <c r="BW501" s="2">
        <v>1</v>
      </c>
      <c r="BX501" s="2">
        <v>1</v>
      </c>
      <c r="BY501" s="2" t="s">
        <v>6</v>
      </c>
      <c r="BZ501" s="2">
        <v>0</v>
      </c>
      <c r="CA501" s="2">
        <v>0</v>
      </c>
      <c r="CB501" s="2" t="s">
        <v>6</v>
      </c>
      <c r="CC501" s="2"/>
      <c r="CD501" s="2"/>
      <c r="CE501" s="2">
        <v>0</v>
      </c>
      <c r="CF501" s="2">
        <v>0</v>
      </c>
      <c r="CG501" s="2">
        <v>0</v>
      </c>
      <c r="CH501" s="2"/>
      <c r="CI501" s="2"/>
      <c r="CJ501" s="2"/>
      <c r="CK501" s="2"/>
      <c r="CL501" s="2"/>
      <c r="CM501" s="2">
        <v>0</v>
      </c>
      <c r="CN501" s="2" t="s">
        <v>6</v>
      </c>
      <c r="CO501" s="2">
        <v>0</v>
      </c>
      <c r="CP501" s="2">
        <f t="shared" si="552"/>
        <v>9</v>
      </c>
      <c r="CQ501" s="2">
        <f t="shared" si="553"/>
        <v>0.02</v>
      </c>
      <c r="CR501" s="2">
        <f t="shared" si="554"/>
        <v>0</v>
      </c>
      <c r="CS501" s="2">
        <f t="shared" si="555"/>
        <v>0</v>
      </c>
      <c r="CT501" s="2">
        <f t="shared" si="556"/>
        <v>0</v>
      </c>
      <c r="CU501" s="2">
        <f t="shared" si="557"/>
        <v>0</v>
      </c>
      <c r="CV501" s="2">
        <f t="shared" si="558"/>
        <v>0</v>
      </c>
      <c r="CW501" s="2">
        <f t="shared" si="559"/>
        <v>0</v>
      </c>
      <c r="CX501" s="2">
        <f t="shared" si="560"/>
        <v>0</v>
      </c>
      <c r="CY501" s="2">
        <f>(((S501+(R501*IF(0,0,1)))*AT501)/100)</f>
        <v>0</v>
      </c>
      <c r="CZ501" s="2">
        <f>(((S501+(R501*IF(0,0,1)))*AU501)/100)</f>
        <v>0</v>
      </c>
      <c r="DA501" s="2"/>
      <c r="DB501" s="2"/>
      <c r="DC501" s="2" t="s">
        <v>6</v>
      </c>
      <c r="DD501" s="2" t="s">
        <v>6</v>
      </c>
      <c r="DE501" s="2" t="s">
        <v>6</v>
      </c>
      <c r="DF501" s="2" t="s">
        <v>6</v>
      </c>
      <c r="DG501" s="2" t="s">
        <v>6</v>
      </c>
      <c r="DH501" s="2" t="s">
        <v>6</v>
      </c>
      <c r="DI501" s="2" t="s">
        <v>6</v>
      </c>
      <c r="DJ501" s="2" t="s">
        <v>6</v>
      </c>
      <c r="DK501" s="2" t="s">
        <v>6</v>
      </c>
      <c r="DL501" s="2" t="s">
        <v>6</v>
      </c>
      <c r="DM501" s="2" t="s">
        <v>6</v>
      </c>
      <c r="DN501" s="2">
        <v>0</v>
      </c>
      <c r="DO501" s="2">
        <v>0</v>
      </c>
      <c r="DP501" s="2">
        <v>1</v>
      </c>
      <c r="DQ501" s="2">
        <v>1</v>
      </c>
      <c r="DR501" s="2"/>
      <c r="DS501" s="2"/>
      <c r="DT501" s="2"/>
      <c r="DU501" s="2">
        <v>1010</v>
      </c>
      <c r="DV501" s="2" t="s">
        <v>300</v>
      </c>
      <c r="DW501" s="2" t="s">
        <v>43</v>
      </c>
      <c r="DX501" s="2">
        <v>1</v>
      </c>
      <c r="DY501" s="2"/>
      <c r="DZ501" s="2" t="s">
        <v>6</v>
      </c>
      <c r="EA501" s="2" t="s">
        <v>6</v>
      </c>
      <c r="EB501" s="2" t="s">
        <v>6</v>
      </c>
      <c r="EC501" s="2" t="s">
        <v>6</v>
      </c>
      <c r="ED501" s="2"/>
      <c r="EE501" s="2">
        <v>54938781</v>
      </c>
      <c r="EF501" s="2">
        <v>20</v>
      </c>
      <c r="EG501" s="2" t="s">
        <v>34</v>
      </c>
      <c r="EH501" s="2">
        <v>0</v>
      </c>
      <c r="EI501" s="2" t="s">
        <v>6</v>
      </c>
      <c r="EJ501" s="2">
        <v>1</v>
      </c>
      <c r="EK501" s="2">
        <v>500001</v>
      </c>
      <c r="EL501" s="2" t="s">
        <v>35</v>
      </c>
      <c r="EM501" s="2" t="s">
        <v>36</v>
      </c>
      <c r="EN501" s="2"/>
      <c r="EO501" s="2" t="s">
        <v>6</v>
      </c>
      <c r="EP501" s="2"/>
      <c r="EQ501" s="2">
        <v>0</v>
      </c>
      <c r="ER501" s="2">
        <v>0.02</v>
      </c>
      <c r="ES501" s="110">
        <f>'1.Лок.смета.и.Акт'!F942</f>
        <v>0.02</v>
      </c>
      <c r="ET501" s="2">
        <v>0</v>
      </c>
      <c r="EU501" s="2">
        <v>0</v>
      </c>
      <c r="EV501" s="2">
        <v>0</v>
      </c>
      <c r="EW501" s="2">
        <v>0</v>
      </c>
      <c r="EX501" s="2">
        <v>0</v>
      </c>
      <c r="EY501" s="2"/>
      <c r="EZ501" s="2"/>
      <c r="FA501" s="2"/>
      <c r="FB501" s="2"/>
      <c r="FC501" s="2"/>
      <c r="FD501" s="2"/>
      <c r="FE501" s="2"/>
      <c r="FF501" s="2"/>
      <c r="FG501" s="2"/>
      <c r="FH501" s="2"/>
      <c r="FI501" s="2"/>
      <c r="FJ501" s="2"/>
      <c r="FK501" s="2"/>
      <c r="FL501" s="2"/>
      <c r="FM501" s="2"/>
      <c r="FN501" s="2"/>
      <c r="FO501" s="2"/>
      <c r="FP501" s="2"/>
      <c r="FQ501" s="2">
        <v>0</v>
      </c>
      <c r="FR501" s="2">
        <f t="shared" si="561"/>
        <v>0</v>
      </c>
      <c r="FS501" s="2">
        <v>0</v>
      </c>
      <c r="FT501" s="2"/>
      <c r="FU501" s="2"/>
      <c r="FV501" s="2"/>
      <c r="FW501" s="2"/>
      <c r="FX501" s="2">
        <v>0</v>
      </c>
      <c r="FY501" s="2">
        <v>0</v>
      </c>
      <c r="FZ501" s="2"/>
      <c r="GA501" s="2" t="s">
        <v>6</v>
      </c>
      <c r="GB501" s="2"/>
      <c r="GC501" s="2"/>
      <c r="GD501" s="2">
        <v>1</v>
      </c>
      <c r="GE501" s="2"/>
      <c r="GF501" s="2">
        <v>-593278395</v>
      </c>
      <c r="GG501" s="2">
        <v>2</v>
      </c>
      <c r="GH501" s="2">
        <v>1</v>
      </c>
      <c r="GI501" s="2">
        <v>-2</v>
      </c>
      <c r="GJ501" s="2">
        <v>0</v>
      </c>
      <c r="GK501" s="2">
        <v>0</v>
      </c>
      <c r="GL501" s="2">
        <f t="shared" si="562"/>
        <v>0</v>
      </c>
      <c r="GM501" s="2">
        <f t="shared" si="563"/>
        <v>9</v>
      </c>
      <c r="GN501" s="2">
        <f t="shared" si="564"/>
        <v>9</v>
      </c>
      <c r="GO501" s="2">
        <f t="shared" si="565"/>
        <v>0</v>
      </c>
      <c r="GP501" s="2">
        <f t="shared" si="566"/>
        <v>0</v>
      </c>
      <c r="GQ501" s="2"/>
      <c r="GR501" s="2">
        <v>0</v>
      </c>
      <c r="GS501" s="2">
        <v>3</v>
      </c>
      <c r="GT501" s="2">
        <v>0</v>
      </c>
      <c r="GU501" s="2" t="s">
        <v>6</v>
      </c>
      <c r="GV501" s="2">
        <f t="shared" si="567"/>
        <v>0</v>
      </c>
      <c r="GW501" s="2">
        <v>1</v>
      </c>
      <c r="GX501" s="2">
        <f t="shared" si="568"/>
        <v>0</v>
      </c>
      <c r="GY501" s="2"/>
      <c r="GZ501" s="2"/>
      <c r="HA501" s="2">
        <v>0</v>
      </c>
      <c r="HB501" s="2">
        <v>0</v>
      </c>
      <c r="HC501" s="2">
        <f t="shared" si="569"/>
        <v>0</v>
      </c>
      <c r="HD501" s="2"/>
      <c r="HE501" s="2" t="s">
        <v>6</v>
      </c>
      <c r="HF501" s="2" t="s">
        <v>6</v>
      </c>
      <c r="HG501" s="2"/>
      <c r="HH501" s="2"/>
      <c r="HI501" s="2"/>
      <c r="HJ501" s="2"/>
      <c r="HK501" s="2"/>
      <c r="HL501" s="2"/>
      <c r="HM501" s="2" t="s">
        <v>6</v>
      </c>
      <c r="HN501" s="2" t="s">
        <v>6</v>
      </c>
      <c r="HO501" s="2" t="s">
        <v>6</v>
      </c>
      <c r="HP501" s="2" t="s">
        <v>6</v>
      </c>
      <c r="HQ501" s="2" t="s">
        <v>6</v>
      </c>
      <c r="HR501" s="2"/>
      <c r="HS501" s="2"/>
      <c r="HT501" s="2"/>
      <c r="HU501" s="2"/>
      <c r="HV501" s="2"/>
      <c r="HW501" s="2"/>
      <c r="HX501" s="2"/>
      <c r="HY501" s="2"/>
      <c r="HZ501" s="2"/>
      <c r="IA501" s="2"/>
      <c r="IB501" s="2"/>
      <c r="IC501" s="2"/>
      <c r="ID501" s="2"/>
      <c r="IE501" s="2"/>
      <c r="IF501" s="2">
        <v>-1</v>
      </c>
      <c r="IG501" s="2"/>
      <c r="IH501" s="2"/>
      <c r="II501" s="2"/>
      <c r="IJ501" s="2"/>
      <c r="IK501" s="2">
        <v>0</v>
      </c>
      <c r="IL501" s="2"/>
      <c r="IM501" s="2"/>
      <c r="IN501" s="2"/>
      <c r="IO501" s="2"/>
      <c r="IP501" s="2"/>
      <c r="IQ501" s="2"/>
      <c r="IR501" s="2"/>
      <c r="IS501" s="2"/>
      <c r="IT501" s="2"/>
      <c r="IU501" s="2"/>
    </row>
    <row r="502" spans="1:255" x14ac:dyDescent="0.2">
      <c r="A502">
        <v>18</v>
      </c>
      <c r="B502">
        <v>1</v>
      </c>
      <c r="C502">
        <v>807</v>
      </c>
      <c r="E502" t="s">
        <v>648</v>
      </c>
      <c r="F502" t="e">
        <f>'2.Лок.смета.и.Акт'!#REF!</f>
        <v>#REF!</v>
      </c>
      <c r="G502" t="s">
        <v>650</v>
      </c>
      <c r="H502" t="s">
        <v>300</v>
      </c>
      <c r="I502">
        <f>I500*J502</f>
        <v>431</v>
      </c>
      <c r="J502">
        <v>649.0963855421686</v>
      </c>
      <c r="K502">
        <v>649.09638600000005</v>
      </c>
      <c r="O502">
        <f t="shared" si="533"/>
        <v>2867</v>
      </c>
      <c r="P502">
        <f t="shared" si="534"/>
        <v>2867</v>
      </c>
      <c r="Q502">
        <f t="shared" si="535"/>
        <v>0</v>
      </c>
      <c r="R502">
        <f t="shared" si="536"/>
        <v>0</v>
      </c>
      <c r="S502">
        <f t="shared" si="537"/>
        <v>0</v>
      </c>
      <c r="T502">
        <f t="shared" si="538"/>
        <v>0</v>
      </c>
      <c r="U502">
        <f t="shared" si="539"/>
        <v>0</v>
      </c>
      <c r="V502">
        <f t="shared" si="540"/>
        <v>0</v>
      </c>
      <c r="W502">
        <f t="shared" si="541"/>
        <v>0</v>
      </c>
      <c r="X502">
        <f t="shared" si="542"/>
        <v>0</v>
      </c>
      <c r="Y502">
        <f t="shared" si="543"/>
        <v>0</v>
      </c>
      <c r="AA502">
        <v>86295184</v>
      </c>
      <c r="AB502">
        <f t="shared" si="544"/>
        <v>0.88</v>
      </c>
      <c r="AC502">
        <f t="shared" si="572"/>
        <v>0.88</v>
      </c>
      <c r="AD502">
        <f t="shared" si="545"/>
        <v>0</v>
      </c>
      <c r="AE502">
        <f t="shared" si="546"/>
        <v>0</v>
      </c>
      <c r="AF502">
        <f t="shared" si="547"/>
        <v>0</v>
      </c>
      <c r="AG502">
        <f t="shared" si="548"/>
        <v>0</v>
      </c>
      <c r="AH502">
        <f t="shared" si="549"/>
        <v>0</v>
      </c>
      <c r="AI502">
        <f t="shared" si="550"/>
        <v>0</v>
      </c>
      <c r="AJ502">
        <f t="shared" si="551"/>
        <v>0</v>
      </c>
      <c r="AK502">
        <v>0.88</v>
      </c>
      <c r="AL502">
        <v>0.88</v>
      </c>
      <c r="AM502">
        <v>0</v>
      </c>
      <c r="AN502">
        <v>0</v>
      </c>
      <c r="AO502">
        <v>0</v>
      </c>
      <c r="AP502">
        <v>0</v>
      </c>
      <c r="AQ502">
        <v>0</v>
      </c>
      <c r="AR502">
        <v>0</v>
      </c>
      <c r="AS502">
        <v>0</v>
      </c>
      <c r="AT502">
        <v>0</v>
      </c>
      <c r="AU502">
        <v>0</v>
      </c>
      <c r="AV502">
        <v>1</v>
      </c>
      <c r="AW502">
        <v>1</v>
      </c>
      <c r="AZ502">
        <v>1</v>
      </c>
      <c r="BA502">
        <v>1</v>
      </c>
      <c r="BB502">
        <v>1</v>
      </c>
      <c r="BC502">
        <v>7.56</v>
      </c>
      <c r="BD502" t="s">
        <v>6</v>
      </c>
      <c r="BE502" t="s">
        <v>6</v>
      </c>
      <c r="BF502" t="s">
        <v>6</v>
      </c>
      <c r="BG502" t="s">
        <v>6</v>
      </c>
      <c r="BH502">
        <v>3</v>
      </c>
      <c r="BI502">
        <v>1</v>
      </c>
      <c r="BJ502" t="s">
        <v>651</v>
      </c>
      <c r="BM502">
        <v>500001</v>
      </c>
      <c r="BN502">
        <v>0</v>
      </c>
      <c r="BO502" t="s">
        <v>6</v>
      </c>
      <c r="BP502">
        <v>0</v>
      </c>
      <c r="BQ502">
        <v>20</v>
      </c>
      <c r="BR502">
        <v>0</v>
      </c>
      <c r="BS502">
        <v>1</v>
      </c>
      <c r="BT502">
        <v>1</v>
      </c>
      <c r="BU502">
        <v>1</v>
      </c>
      <c r="BV502">
        <v>1</v>
      </c>
      <c r="BW502">
        <v>1</v>
      </c>
      <c r="BX502">
        <v>1</v>
      </c>
      <c r="BY502" t="s">
        <v>6</v>
      </c>
      <c r="BZ502">
        <v>0</v>
      </c>
      <c r="CA502">
        <v>0</v>
      </c>
      <c r="CB502" t="s">
        <v>6</v>
      </c>
      <c r="CE502">
        <v>0</v>
      </c>
      <c r="CF502">
        <v>0</v>
      </c>
      <c r="CG502">
        <v>0</v>
      </c>
      <c r="CM502">
        <v>0</v>
      </c>
      <c r="CN502" t="s">
        <v>6</v>
      </c>
      <c r="CO502">
        <v>0</v>
      </c>
      <c r="CP502">
        <f t="shared" si="552"/>
        <v>2867</v>
      </c>
      <c r="CQ502">
        <f t="shared" si="553"/>
        <v>6.6528</v>
      </c>
      <c r="CR502">
        <f t="shared" si="554"/>
        <v>0</v>
      </c>
      <c r="CS502">
        <f t="shared" si="555"/>
        <v>0</v>
      </c>
      <c r="CT502">
        <f t="shared" si="556"/>
        <v>0</v>
      </c>
      <c r="CU502">
        <f t="shared" si="557"/>
        <v>0</v>
      </c>
      <c r="CV502">
        <f t="shared" si="558"/>
        <v>0</v>
      </c>
      <c r="CW502">
        <f t="shared" si="559"/>
        <v>0</v>
      </c>
      <c r="CX502">
        <f t="shared" si="560"/>
        <v>0</v>
      </c>
      <c r="CY502">
        <f>(S502+R502)*(BZ502/100)</f>
        <v>0</v>
      </c>
      <c r="CZ502">
        <f>(S502+R502)*(CA502/100)</f>
        <v>0</v>
      </c>
      <c r="DC502" t="s">
        <v>6</v>
      </c>
      <c r="DD502" t="s">
        <v>6</v>
      </c>
      <c r="DE502" t="s">
        <v>6</v>
      </c>
      <c r="DF502" t="s">
        <v>6</v>
      </c>
      <c r="DG502" t="s">
        <v>6</v>
      </c>
      <c r="DH502" t="s">
        <v>6</v>
      </c>
      <c r="DI502" t="s">
        <v>6</v>
      </c>
      <c r="DJ502" t="s">
        <v>6</v>
      </c>
      <c r="DK502" t="s">
        <v>6</v>
      </c>
      <c r="DL502" t="s">
        <v>6</v>
      </c>
      <c r="DM502" t="s">
        <v>6</v>
      </c>
      <c r="DN502">
        <v>0</v>
      </c>
      <c r="DO502">
        <v>0</v>
      </c>
      <c r="DP502">
        <v>1</v>
      </c>
      <c r="DQ502">
        <v>1</v>
      </c>
      <c r="DU502">
        <v>1010</v>
      </c>
      <c r="DV502" t="s">
        <v>300</v>
      </c>
      <c r="DW502" t="e">
        <f>'2.Лок.смета.и.Акт'!#REF!</f>
        <v>#REF!</v>
      </c>
      <c r="DX502">
        <v>1</v>
      </c>
      <c r="DZ502" t="s">
        <v>6</v>
      </c>
      <c r="EA502" t="s">
        <v>6</v>
      </c>
      <c r="EB502" t="s">
        <v>6</v>
      </c>
      <c r="EC502" t="s">
        <v>6</v>
      </c>
      <c r="EE502">
        <v>54938781</v>
      </c>
      <c r="EF502">
        <v>20</v>
      </c>
      <c r="EG502" t="s">
        <v>34</v>
      </c>
      <c r="EH502">
        <v>0</v>
      </c>
      <c r="EI502" t="s">
        <v>6</v>
      </c>
      <c r="EJ502">
        <v>1</v>
      </c>
      <c r="EK502">
        <v>500001</v>
      </c>
      <c r="EL502" t="s">
        <v>35</v>
      </c>
      <c r="EM502" t="s">
        <v>36</v>
      </c>
      <c r="EO502" t="s">
        <v>6</v>
      </c>
      <c r="EQ502">
        <v>0</v>
      </c>
      <c r="ER502">
        <v>6.26</v>
      </c>
      <c r="ES502">
        <v>0.88</v>
      </c>
      <c r="ET502">
        <v>0</v>
      </c>
      <c r="EU502">
        <v>0</v>
      </c>
      <c r="EV502">
        <v>0</v>
      </c>
      <c r="EW502">
        <v>0</v>
      </c>
      <c r="EX502">
        <v>0</v>
      </c>
      <c r="EZ502">
        <v>5</v>
      </c>
      <c r="FC502">
        <v>0</v>
      </c>
      <c r="FD502">
        <v>18</v>
      </c>
      <c r="FF502">
        <v>6.26</v>
      </c>
      <c r="FQ502">
        <v>0</v>
      </c>
      <c r="FR502">
        <f t="shared" si="561"/>
        <v>0</v>
      </c>
      <c r="FS502">
        <v>0</v>
      </c>
      <c r="FX502">
        <v>0</v>
      </c>
      <c r="FY502">
        <v>0</v>
      </c>
      <c r="GA502" t="s">
        <v>652</v>
      </c>
      <c r="GD502">
        <v>1</v>
      </c>
      <c r="GF502">
        <v>-593278395</v>
      </c>
      <c r="GG502">
        <v>2</v>
      </c>
      <c r="GH502">
        <v>3</v>
      </c>
      <c r="GI502">
        <v>5</v>
      </c>
      <c r="GJ502">
        <v>0</v>
      </c>
      <c r="GK502">
        <v>0</v>
      </c>
      <c r="GL502">
        <f t="shared" si="562"/>
        <v>0</v>
      </c>
      <c r="GM502">
        <f t="shared" si="563"/>
        <v>2867</v>
      </c>
      <c r="GN502">
        <f t="shared" si="564"/>
        <v>2867</v>
      </c>
      <c r="GO502">
        <f t="shared" si="565"/>
        <v>0</v>
      </c>
      <c r="GP502">
        <f t="shared" si="566"/>
        <v>0</v>
      </c>
      <c r="GR502">
        <v>1</v>
      </c>
      <c r="GS502">
        <v>1</v>
      </c>
      <c r="GT502">
        <v>0</v>
      </c>
      <c r="GU502" t="s">
        <v>6</v>
      </c>
      <c r="GV502">
        <f t="shared" si="567"/>
        <v>0</v>
      </c>
      <c r="GW502">
        <v>1</v>
      </c>
      <c r="GX502">
        <f t="shared" si="568"/>
        <v>0</v>
      </c>
      <c r="HA502">
        <v>0</v>
      </c>
      <c r="HB502">
        <v>0</v>
      </c>
      <c r="HC502">
        <f t="shared" si="569"/>
        <v>0</v>
      </c>
      <c r="HE502" t="s">
        <v>38</v>
      </c>
      <c r="HF502" t="s">
        <v>39</v>
      </c>
      <c r="HM502" t="s">
        <v>6</v>
      </c>
      <c r="HN502" t="s">
        <v>6</v>
      </c>
      <c r="HO502" t="s">
        <v>6</v>
      </c>
      <c r="HP502" t="s">
        <v>6</v>
      </c>
      <c r="HQ502" t="s">
        <v>6</v>
      </c>
      <c r="IF502">
        <v>-1</v>
      </c>
      <c r="IK502">
        <v>0</v>
      </c>
    </row>
    <row r="503" spans="1:255" x14ac:dyDescent="0.2">
      <c r="A503" s="2">
        <v>18</v>
      </c>
      <c r="B503" s="2">
        <v>1</v>
      </c>
      <c r="C503" s="2">
        <v>795</v>
      </c>
      <c r="D503" s="2"/>
      <c r="E503" s="2" t="s">
        <v>653</v>
      </c>
      <c r="F503" s="2" t="s">
        <v>654</v>
      </c>
      <c r="G503" s="2" t="s">
        <v>655</v>
      </c>
      <c r="H503" s="2" t="s">
        <v>300</v>
      </c>
      <c r="I503" s="2">
        <f>I499*J503</f>
        <v>111</v>
      </c>
      <c r="J503" s="216">
        <f>'5.Ведомость_списания'!F229</f>
        <v>167.16867469879517</v>
      </c>
      <c r="K503" s="2">
        <v>167.16867500000001</v>
      </c>
      <c r="L503" s="2"/>
      <c r="M503" s="2"/>
      <c r="N503" s="2"/>
      <c r="O503" s="2">
        <f t="shared" si="533"/>
        <v>6</v>
      </c>
      <c r="P503" s="2">
        <f t="shared" si="534"/>
        <v>6</v>
      </c>
      <c r="Q503" s="2">
        <f t="shared" si="535"/>
        <v>0</v>
      </c>
      <c r="R503" s="2">
        <f t="shared" si="536"/>
        <v>0</v>
      </c>
      <c r="S503" s="2">
        <f t="shared" si="537"/>
        <v>0</v>
      </c>
      <c r="T503" s="2">
        <f t="shared" si="538"/>
        <v>0</v>
      </c>
      <c r="U503" s="2">
        <f t="shared" si="539"/>
        <v>0</v>
      </c>
      <c r="V503" s="2">
        <f t="shared" si="540"/>
        <v>0</v>
      </c>
      <c r="W503" s="2">
        <f t="shared" si="541"/>
        <v>0</v>
      </c>
      <c r="X503" s="2">
        <f t="shared" si="542"/>
        <v>0</v>
      </c>
      <c r="Y503" s="2">
        <f t="shared" si="543"/>
        <v>0</v>
      </c>
      <c r="Z503" s="2"/>
      <c r="AA503" s="2">
        <v>86295183</v>
      </c>
      <c r="AB503" s="2">
        <f t="shared" si="544"/>
        <v>0.05</v>
      </c>
      <c r="AC503" s="2">
        <f t="shared" si="572"/>
        <v>0.05</v>
      </c>
      <c r="AD503" s="2">
        <f t="shared" si="545"/>
        <v>0</v>
      </c>
      <c r="AE503" s="2">
        <f t="shared" si="546"/>
        <v>0</v>
      </c>
      <c r="AF503" s="2">
        <f t="shared" si="547"/>
        <v>0</v>
      </c>
      <c r="AG503" s="2">
        <f t="shared" si="548"/>
        <v>0</v>
      </c>
      <c r="AH503" s="2">
        <f t="shared" si="549"/>
        <v>0</v>
      </c>
      <c r="AI503" s="2">
        <f t="shared" si="550"/>
        <v>0</v>
      </c>
      <c r="AJ503" s="2">
        <f t="shared" si="551"/>
        <v>0</v>
      </c>
      <c r="AK503" s="2">
        <v>0.05</v>
      </c>
      <c r="AL503" s="110">
        <f>'1.Лок.смета.и.Акт'!F944</f>
        <v>0.05</v>
      </c>
      <c r="AM503" s="2">
        <v>0</v>
      </c>
      <c r="AN503" s="2">
        <v>0</v>
      </c>
      <c r="AO503" s="2">
        <v>0</v>
      </c>
      <c r="AP503" s="2">
        <v>0</v>
      </c>
      <c r="AQ503" s="2">
        <v>0</v>
      </c>
      <c r="AR503" s="2">
        <v>0</v>
      </c>
      <c r="AS503" s="2">
        <v>0</v>
      </c>
      <c r="AT503" s="2">
        <v>0</v>
      </c>
      <c r="AU503" s="2">
        <v>0</v>
      </c>
      <c r="AV503" s="2">
        <v>1</v>
      </c>
      <c r="AW503" s="2">
        <v>1</v>
      </c>
      <c r="AX503" s="2"/>
      <c r="AY503" s="2"/>
      <c r="AZ503" s="2">
        <v>1</v>
      </c>
      <c r="BA503" s="2">
        <v>1</v>
      </c>
      <c r="BB503" s="2">
        <v>1</v>
      </c>
      <c r="BC503" s="2">
        <v>1</v>
      </c>
      <c r="BD503" s="2" t="s">
        <v>6</v>
      </c>
      <c r="BE503" s="2" t="s">
        <v>6</v>
      </c>
      <c r="BF503" s="2" t="s">
        <v>6</v>
      </c>
      <c r="BG503" s="2" t="s">
        <v>6</v>
      </c>
      <c r="BH503" s="2">
        <v>3</v>
      </c>
      <c r="BI503" s="2">
        <v>1</v>
      </c>
      <c r="BJ503" s="2" t="s">
        <v>656</v>
      </c>
      <c r="BK503" s="2"/>
      <c r="BL503" s="2"/>
      <c r="BM503" s="2">
        <v>500001</v>
      </c>
      <c r="BN503" s="2">
        <v>0</v>
      </c>
      <c r="BO503" s="2" t="s">
        <v>6</v>
      </c>
      <c r="BP503" s="2">
        <v>0</v>
      </c>
      <c r="BQ503" s="2">
        <v>20</v>
      </c>
      <c r="BR503" s="2">
        <v>0</v>
      </c>
      <c r="BS503" s="2">
        <v>1</v>
      </c>
      <c r="BT503" s="2">
        <v>1</v>
      </c>
      <c r="BU503" s="2">
        <v>1</v>
      </c>
      <c r="BV503" s="2">
        <v>1</v>
      </c>
      <c r="BW503" s="2">
        <v>1</v>
      </c>
      <c r="BX503" s="2">
        <v>1</v>
      </c>
      <c r="BY503" s="2" t="s">
        <v>6</v>
      </c>
      <c r="BZ503" s="2">
        <v>0</v>
      </c>
      <c r="CA503" s="2">
        <v>0</v>
      </c>
      <c r="CB503" s="2" t="s">
        <v>6</v>
      </c>
      <c r="CC503" s="2"/>
      <c r="CD503" s="2"/>
      <c r="CE503" s="2">
        <v>0</v>
      </c>
      <c r="CF503" s="2">
        <v>0</v>
      </c>
      <c r="CG503" s="2">
        <v>0</v>
      </c>
      <c r="CH503" s="2"/>
      <c r="CI503" s="2"/>
      <c r="CJ503" s="2"/>
      <c r="CK503" s="2"/>
      <c r="CL503" s="2"/>
      <c r="CM503" s="2">
        <v>0</v>
      </c>
      <c r="CN503" s="2" t="s">
        <v>6</v>
      </c>
      <c r="CO503" s="2">
        <v>0</v>
      </c>
      <c r="CP503" s="2">
        <f t="shared" si="552"/>
        <v>6</v>
      </c>
      <c r="CQ503" s="2">
        <f t="shared" si="553"/>
        <v>0.05</v>
      </c>
      <c r="CR503" s="2">
        <f t="shared" si="554"/>
        <v>0</v>
      </c>
      <c r="CS503" s="2">
        <f t="shared" si="555"/>
        <v>0</v>
      </c>
      <c r="CT503" s="2">
        <f t="shared" si="556"/>
        <v>0</v>
      </c>
      <c r="CU503" s="2">
        <f t="shared" si="557"/>
        <v>0</v>
      </c>
      <c r="CV503" s="2">
        <f t="shared" si="558"/>
        <v>0</v>
      </c>
      <c r="CW503" s="2">
        <f t="shared" si="559"/>
        <v>0</v>
      </c>
      <c r="CX503" s="2">
        <f t="shared" si="560"/>
        <v>0</v>
      </c>
      <c r="CY503" s="2">
        <f>(((S503+(R503*IF(0,0,1)))*AT503)/100)</f>
        <v>0</v>
      </c>
      <c r="CZ503" s="2">
        <f>(((S503+(R503*IF(0,0,1)))*AU503)/100)</f>
        <v>0</v>
      </c>
      <c r="DA503" s="2"/>
      <c r="DB503" s="2"/>
      <c r="DC503" s="2" t="s">
        <v>6</v>
      </c>
      <c r="DD503" s="2" t="s">
        <v>6</v>
      </c>
      <c r="DE503" s="2" t="s">
        <v>6</v>
      </c>
      <c r="DF503" s="2" t="s">
        <v>6</v>
      </c>
      <c r="DG503" s="2" t="s">
        <v>6</v>
      </c>
      <c r="DH503" s="2" t="s">
        <v>6</v>
      </c>
      <c r="DI503" s="2" t="s">
        <v>6</v>
      </c>
      <c r="DJ503" s="2" t="s">
        <v>6</v>
      </c>
      <c r="DK503" s="2" t="s">
        <v>6</v>
      </c>
      <c r="DL503" s="2" t="s">
        <v>6</v>
      </c>
      <c r="DM503" s="2" t="s">
        <v>6</v>
      </c>
      <c r="DN503" s="2">
        <v>0</v>
      </c>
      <c r="DO503" s="2">
        <v>0</v>
      </c>
      <c r="DP503" s="2">
        <v>1</v>
      </c>
      <c r="DQ503" s="2">
        <v>1</v>
      </c>
      <c r="DR503" s="2"/>
      <c r="DS503" s="2"/>
      <c r="DT503" s="2"/>
      <c r="DU503" s="2">
        <v>1010</v>
      </c>
      <c r="DV503" s="2" t="s">
        <v>300</v>
      </c>
      <c r="DW503" s="2" t="s">
        <v>43</v>
      </c>
      <c r="DX503" s="2">
        <v>1</v>
      </c>
      <c r="DY503" s="2"/>
      <c r="DZ503" s="2" t="s">
        <v>6</v>
      </c>
      <c r="EA503" s="2" t="s">
        <v>6</v>
      </c>
      <c r="EB503" s="2" t="s">
        <v>6</v>
      </c>
      <c r="EC503" s="2" t="s">
        <v>6</v>
      </c>
      <c r="ED503" s="2"/>
      <c r="EE503" s="2">
        <v>54938781</v>
      </c>
      <c r="EF503" s="2">
        <v>20</v>
      </c>
      <c r="EG503" s="2" t="s">
        <v>34</v>
      </c>
      <c r="EH503" s="2">
        <v>0</v>
      </c>
      <c r="EI503" s="2" t="s">
        <v>6</v>
      </c>
      <c r="EJ503" s="2">
        <v>1</v>
      </c>
      <c r="EK503" s="2">
        <v>500001</v>
      </c>
      <c r="EL503" s="2" t="s">
        <v>35</v>
      </c>
      <c r="EM503" s="2" t="s">
        <v>36</v>
      </c>
      <c r="EN503" s="2"/>
      <c r="EO503" s="2" t="s">
        <v>6</v>
      </c>
      <c r="EP503" s="2"/>
      <c r="EQ503" s="2">
        <v>0</v>
      </c>
      <c r="ER503" s="2">
        <v>0.05</v>
      </c>
      <c r="ES503" s="110">
        <f>'1.Лок.смета.и.Акт'!F944</f>
        <v>0.05</v>
      </c>
      <c r="ET503" s="2">
        <v>0</v>
      </c>
      <c r="EU503" s="2">
        <v>0</v>
      </c>
      <c r="EV503" s="2">
        <v>0</v>
      </c>
      <c r="EW503" s="2">
        <v>0</v>
      </c>
      <c r="EX503" s="2">
        <v>0</v>
      </c>
      <c r="EY503" s="2"/>
      <c r="EZ503" s="2"/>
      <c r="FA503" s="2"/>
      <c r="FB503" s="2"/>
      <c r="FC503" s="2"/>
      <c r="FD503" s="2"/>
      <c r="FE503" s="2"/>
      <c r="FF503" s="2"/>
      <c r="FG503" s="2"/>
      <c r="FH503" s="2"/>
      <c r="FI503" s="2"/>
      <c r="FJ503" s="2"/>
      <c r="FK503" s="2"/>
      <c r="FL503" s="2"/>
      <c r="FM503" s="2"/>
      <c r="FN503" s="2"/>
      <c r="FO503" s="2"/>
      <c r="FP503" s="2"/>
      <c r="FQ503" s="2">
        <v>0</v>
      </c>
      <c r="FR503" s="2">
        <f t="shared" si="561"/>
        <v>0</v>
      </c>
      <c r="FS503" s="2">
        <v>0</v>
      </c>
      <c r="FT503" s="2"/>
      <c r="FU503" s="2"/>
      <c r="FV503" s="2"/>
      <c r="FW503" s="2"/>
      <c r="FX503" s="2">
        <v>0</v>
      </c>
      <c r="FY503" s="2">
        <v>0</v>
      </c>
      <c r="FZ503" s="2"/>
      <c r="GA503" s="2" t="s">
        <v>6</v>
      </c>
      <c r="GB503" s="2"/>
      <c r="GC503" s="2"/>
      <c r="GD503" s="2">
        <v>1</v>
      </c>
      <c r="GE503" s="2"/>
      <c r="GF503" s="2">
        <v>-488102485</v>
      </c>
      <c r="GG503" s="2">
        <v>2</v>
      </c>
      <c r="GH503" s="2">
        <v>1</v>
      </c>
      <c r="GI503" s="2">
        <v>-2</v>
      </c>
      <c r="GJ503" s="2">
        <v>0</v>
      </c>
      <c r="GK503" s="2">
        <v>0</v>
      </c>
      <c r="GL503" s="2">
        <f t="shared" si="562"/>
        <v>0</v>
      </c>
      <c r="GM503" s="2">
        <f t="shared" si="563"/>
        <v>6</v>
      </c>
      <c r="GN503" s="2">
        <f t="shared" si="564"/>
        <v>6</v>
      </c>
      <c r="GO503" s="2">
        <f t="shared" si="565"/>
        <v>0</v>
      </c>
      <c r="GP503" s="2">
        <f t="shared" si="566"/>
        <v>0</v>
      </c>
      <c r="GQ503" s="2"/>
      <c r="GR503" s="2">
        <v>0</v>
      </c>
      <c r="GS503" s="2">
        <v>3</v>
      </c>
      <c r="GT503" s="2">
        <v>0</v>
      </c>
      <c r="GU503" s="2" t="s">
        <v>6</v>
      </c>
      <c r="GV503" s="2">
        <f t="shared" si="567"/>
        <v>0</v>
      </c>
      <c r="GW503" s="2">
        <v>1</v>
      </c>
      <c r="GX503" s="2">
        <f t="shared" si="568"/>
        <v>0</v>
      </c>
      <c r="GY503" s="2"/>
      <c r="GZ503" s="2"/>
      <c r="HA503" s="2">
        <v>0</v>
      </c>
      <c r="HB503" s="2">
        <v>0</v>
      </c>
      <c r="HC503" s="2">
        <f t="shared" si="569"/>
        <v>0</v>
      </c>
      <c r="HD503" s="2"/>
      <c r="HE503" s="2" t="s">
        <v>6</v>
      </c>
      <c r="HF503" s="2" t="s">
        <v>6</v>
      </c>
      <c r="HG503" s="2"/>
      <c r="HH503" s="2"/>
      <c r="HI503" s="2"/>
      <c r="HJ503" s="2"/>
      <c r="HK503" s="2"/>
      <c r="HL503" s="2"/>
      <c r="HM503" s="2" t="s">
        <v>6</v>
      </c>
      <c r="HN503" s="2" t="s">
        <v>6</v>
      </c>
      <c r="HO503" s="2" t="s">
        <v>6</v>
      </c>
      <c r="HP503" s="2" t="s">
        <v>6</v>
      </c>
      <c r="HQ503" s="2" t="s">
        <v>6</v>
      </c>
      <c r="HR503" s="2"/>
      <c r="HS503" s="2"/>
      <c r="HT503" s="2"/>
      <c r="HU503" s="2"/>
      <c r="HV503" s="2"/>
      <c r="HW503" s="2"/>
      <c r="HX503" s="2"/>
      <c r="HY503" s="2"/>
      <c r="HZ503" s="2"/>
      <c r="IA503" s="2"/>
      <c r="IB503" s="2"/>
      <c r="IC503" s="2"/>
      <c r="ID503" s="2"/>
      <c r="IE503" s="2"/>
      <c r="IF503" s="2">
        <v>-1</v>
      </c>
      <c r="IG503" s="2"/>
      <c r="IH503" s="2"/>
      <c r="II503" s="2"/>
      <c r="IJ503" s="2"/>
      <c r="IK503" s="2">
        <v>0</v>
      </c>
      <c r="IL503" s="2"/>
      <c r="IM503" s="2"/>
      <c r="IN503" s="2"/>
      <c r="IO503" s="2"/>
      <c r="IP503" s="2"/>
      <c r="IQ503" s="2"/>
      <c r="IR503" s="2"/>
      <c r="IS503" s="2"/>
      <c r="IT503" s="2"/>
      <c r="IU503" s="2"/>
    </row>
    <row r="504" spans="1:255" x14ac:dyDescent="0.2">
      <c r="A504">
        <v>18</v>
      </c>
      <c r="B504">
        <v>1</v>
      </c>
      <c r="C504">
        <v>808</v>
      </c>
      <c r="E504" t="s">
        <v>653</v>
      </c>
      <c r="F504" t="e">
        <f>'2.Лок.смета.и.Акт'!#REF!</f>
        <v>#REF!</v>
      </c>
      <c r="G504" t="s">
        <v>655</v>
      </c>
      <c r="H504" t="s">
        <v>300</v>
      </c>
      <c r="I504">
        <f>I500*J504</f>
        <v>111</v>
      </c>
      <c r="J504">
        <v>167.16867469879517</v>
      </c>
      <c r="K504">
        <v>167.16867500000001</v>
      </c>
      <c r="O504">
        <f t="shared" si="533"/>
        <v>3625</v>
      </c>
      <c r="P504">
        <f t="shared" si="534"/>
        <v>3625</v>
      </c>
      <c r="Q504">
        <f t="shared" si="535"/>
        <v>0</v>
      </c>
      <c r="R504">
        <f t="shared" si="536"/>
        <v>0</v>
      </c>
      <c r="S504">
        <f t="shared" si="537"/>
        <v>0</v>
      </c>
      <c r="T504">
        <f t="shared" si="538"/>
        <v>0</v>
      </c>
      <c r="U504">
        <f t="shared" si="539"/>
        <v>0</v>
      </c>
      <c r="V504">
        <f t="shared" si="540"/>
        <v>0</v>
      </c>
      <c r="W504">
        <f t="shared" si="541"/>
        <v>0</v>
      </c>
      <c r="X504">
        <f t="shared" si="542"/>
        <v>0</v>
      </c>
      <c r="Y504">
        <f t="shared" si="543"/>
        <v>0</v>
      </c>
      <c r="AA504">
        <v>86295184</v>
      </c>
      <c r="AB504">
        <f t="shared" si="544"/>
        <v>4.32</v>
      </c>
      <c r="AC504">
        <f t="shared" si="572"/>
        <v>4.32</v>
      </c>
      <c r="AD504">
        <f t="shared" si="545"/>
        <v>0</v>
      </c>
      <c r="AE504">
        <f t="shared" si="546"/>
        <v>0</v>
      </c>
      <c r="AF504">
        <f t="shared" si="547"/>
        <v>0</v>
      </c>
      <c r="AG504">
        <f t="shared" si="548"/>
        <v>0</v>
      </c>
      <c r="AH504">
        <f t="shared" si="549"/>
        <v>0</v>
      </c>
      <c r="AI504">
        <f t="shared" si="550"/>
        <v>0</v>
      </c>
      <c r="AJ504">
        <f t="shared" si="551"/>
        <v>0</v>
      </c>
      <c r="AK504">
        <v>4.32</v>
      </c>
      <c r="AL504">
        <v>4.32</v>
      </c>
      <c r="AM504">
        <v>0</v>
      </c>
      <c r="AN504">
        <v>0</v>
      </c>
      <c r="AO504">
        <v>0</v>
      </c>
      <c r="AP504">
        <v>0</v>
      </c>
      <c r="AQ504">
        <v>0</v>
      </c>
      <c r="AR504">
        <v>0</v>
      </c>
      <c r="AS504">
        <v>0</v>
      </c>
      <c r="AT504">
        <v>0</v>
      </c>
      <c r="AU504">
        <v>0</v>
      </c>
      <c r="AV504">
        <v>1</v>
      </c>
      <c r="AW504">
        <v>1</v>
      </c>
      <c r="AZ504">
        <v>1</v>
      </c>
      <c r="BA504">
        <v>1</v>
      </c>
      <c r="BB504">
        <v>1</v>
      </c>
      <c r="BC504">
        <v>7.56</v>
      </c>
      <c r="BD504" t="s">
        <v>6</v>
      </c>
      <c r="BE504" t="s">
        <v>6</v>
      </c>
      <c r="BF504" t="s">
        <v>6</v>
      </c>
      <c r="BG504" t="s">
        <v>6</v>
      </c>
      <c r="BH504">
        <v>3</v>
      </c>
      <c r="BI504">
        <v>1</v>
      </c>
      <c r="BJ504" t="s">
        <v>656</v>
      </c>
      <c r="BM504">
        <v>500001</v>
      </c>
      <c r="BN504">
        <v>0</v>
      </c>
      <c r="BO504" t="s">
        <v>6</v>
      </c>
      <c r="BP504">
        <v>0</v>
      </c>
      <c r="BQ504">
        <v>20</v>
      </c>
      <c r="BR504">
        <v>0</v>
      </c>
      <c r="BS504">
        <v>1</v>
      </c>
      <c r="BT504">
        <v>1</v>
      </c>
      <c r="BU504">
        <v>1</v>
      </c>
      <c r="BV504">
        <v>1</v>
      </c>
      <c r="BW504">
        <v>1</v>
      </c>
      <c r="BX504">
        <v>1</v>
      </c>
      <c r="BY504" t="s">
        <v>6</v>
      </c>
      <c r="BZ504">
        <v>0</v>
      </c>
      <c r="CA504">
        <v>0</v>
      </c>
      <c r="CB504" t="s">
        <v>6</v>
      </c>
      <c r="CE504">
        <v>0</v>
      </c>
      <c r="CF504">
        <v>0</v>
      </c>
      <c r="CG504">
        <v>0</v>
      </c>
      <c r="CM504">
        <v>0</v>
      </c>
      <c r="CN504" t="s">
        <v>6</v>
      </c>
      <c r="CO504">
        <v>0</v>
      </c>
      <c r="CP504">
        <f t="shared" si="552"/>
        <v>3625</v>
      </c>
      <c r="CQ504">
        <f t="shared" si="553"/>
        <v>32.659199999999998</v>
      </c>
      <c r="CR504">
        <f t="shared" si="554"/>
        <v>0</v>
      </c>
      <c r="CS504">
        <f t="shared" si="555"/>
        <v>0</v>
      </c>
      <c r="CT504">
        <f t="shared" si="556"/>
        <v>0</v>
      </c>
      <c r="CU504">
        <f t="shared" si="557"/>
        <v>0</v>
      </c>
      <c r="CV504">
        <f t="shared" si="558"/>
        <v>0</v>
      </c>
      <c r="CW504">
        <f t="shared" si="559"/>
        <v>0</v>
      </c>
      <c r="CX504">
        <f t="shared" si="560"/>
        <v>0</v>
      </c>
      <c r="CY504">
        <f>(S504+R504)*(BZ504/100)</f>
        <v>0</v>
      </c>
      <c r="CZ504">
        <f>(S504+R504)*(CA504/100)</f>
        <v>0</v>
      </c>
      <c r="DC504" t="s">
        <v>6</v>
      </c>
      <c r="DD504" t="s">
        <v>6</v>
      </c>
      <c r="DE504" t="s">
        <v>6</v>
      </c>
      <c r="DF504" t="s">
        <v>6</v>
      </c>
      <c r="DG504" t="s">
        <v>6</v>
      </c>
      <c r="DH504" t="s">
        <v>6</v>
      </c>
      <c r="DI504" t="s">
        <v>6</v>
      </c>
      <c r="DJ504" t="s">
        <v>6</v>
      </c>
      <c r="DK504" t="s">
        <v>6</v>
      </c>
      <c r="DL504" t="s">
        <v>6</v>
      </c>
      <c r="DM504" t="s">
        <v>6</v>
      </c>
      <c r="DN504">
        <v>0</v>
      </c>
      <c r="DO504">
        <v>0</v>
      </c>
      <c r="DP504">
        <v>1</v>
      </c>
      <c r="DQ504">
        <v>1</v>
      </c>
      <c r="DU504">
        <v>1010</v>
      </c>
      <c r="DV504" t="s">
        <v>300</v>
      </c>
      <c r="DW504" t="e">
        <f>'2.Лок.смета.и.Акт'!#REF!</f>
        <v>#REF!</v>
      </c>
      <c r="DX504">
        <v>1</v>
      </c>
      <c r="DZ504" t="s">
        <v>6</v>
      </c>
      <c r="EA504" t="s">
        <v>6</v>
      </c>
      <c r="EB504" t="s">
        <v>6</v>
      </c>
      <c r="EC504" t="s">
        <v>6</v>
      </c>
      <c r="EE504">
        <v>54938781</v>
      </c>
      <c r="EF504">
        <v>20</v>
      </c>
      <c r="EG504" t="s">
        <v>34</v>
      </c>
      <c r="EH504">
        <v>0</v>
      </c>
      <c r="EI504" t="s">
        <v>6</v>
      </c>
      <c r="EJ504">
        <v>1</v>
      </c>
      <c r="EK504">
        <v>500001</v>
      </c>
      <c r="EL504" t="s">
        <v>35</v>
      </c>
      <c r="EM504" t="s">
        <v>36</v>
      </c>
      <c r="EO504" t="s">
        <v>6</v>
      </c>
      <c r="EQ504">
        <v>0</v>
      </c>
      <c r="ER504">
        <v>30.83</v>
      </c>
      <c r="ES504">
        <v>4.32</v>
      </c>
      <c r="ET504">
        <v>0</v>
      </c>
      <c r="EU504">
        <v>0</v>
      </c>
      <c r="EV504">
        <v>0</v>
      </c>
      <c r="EW504">
        <v>0</v>
      </c>
      <c r="EX504">
        <v>0</v>
      </c>
      <c r="EZ504">
        <v>5</v>
      </c>
      <c r="FC504">
        <v>0</v>
      </c>
      <c r="FD504">
        <v>18</v>
      </c>
      <c r="FF504">
        <v>30.83</v>
      </c>
      <c r="FQ504">
        <v>0</v>
      </c>
      <c r="FR504">
        <f t="shared" si="561"/>
        <v>0</v>
      </c>
      <c r="FS504">
        <v>0</v>
      </c>
      <c r="FX504">
        <v>0</v>
      </c>
      <c r="FY504">
        <v>0</v>
      </c>
      <c r="GA504" t="s">
        <v>657</v>
      </c>
      <c r="GD504">
        <v>1</v>
      </c>
      <c r="GF504">
        <v>-488102485</v>
      </c>
      <c r="GG504">
        <v>2</v>
      </c>
      <c r="GH504">
        <v>3</v>
      </c>
      <c r="GI504">
        <v>5</v>
      </c>
      <c r="GJ504">
        <v>0</v>
      </c>
      <c r="GK504">
        <v>0</v>
      </c>
      <c r="GL504">
        <f t="shared" si="562"/>
        <v>0</v>
      </c>
      <c r="GM504">
        <f t="shared" si="563"/>
        <v>3625</v>
      </c>
      <c r="GN504">
        <f t="shared" si="564"/>
        <v>3625</v>
      </c>
      <c r="GO504">
        <f t="shared" si="565"/>
        <v>0</v>
      </c>
      <c r="GP504">
        <f t="shared" si="566"/>
        <v>0</v>
      </c>
      <c r="GR504">
        <v>1</v>
      </c>
      <c r="GS504">
        <v>1</v>
      </c>
      <c r="GT504">
        <v>0</v>
      </c>
      <c r="GU504" t="s">
        <v>6</v>
      </c>
      <c r="GV504">
        <f t="shared" si="567"/>
        <v>0</v>
      </c>
      <c r="GW504">
        <v>1</v>
      </c>
      <c r="GX504">
        <f t="shared" si="568"/>
        <v>0</v>
      </c>
      <c r="HA504">
        <v>0</v>
      </c>
      <c r="HB504">
        <v>0</v>
      </c>
      <c r="HC504">
        <f t="shared" si="569"/>
        <v>0</v>
      </c>
      <c r="HE504" t="s">
        <v>38</v>
      </c>
      <c r="HF504" t="s">
        <v>39</v>
      </c>
      <c r="HM504" t="s">
        <v>6</v>
      </c>
      <c r="HN504" t="s">
        <v>6</v>
      </c>
      <c r="HO504" t="s">
        <v>6</v>
      </c>
      <c r="HP504" t="s">
        <v>6</v>
      </c>
      <c r="HQ504" t="s">
        <v>6</v>
      </c>
      <c r="IF504">
        <v>-1</v>
      </c>
      <c r="IK504">
        <v>0</v>
      </c>
    </row>
    <row r="505" spans="1:255" x14ac:dyDescent="0.2">
      <c r="A505" s="2">
        <v>18</v>
      </c>
      <c r="B505" s="2">
        <v>1</v>
      </c>
      <c r="C505" s="2">
        <v>796</v>
      </c>
      <c r="D505" s="2"/>
      <c r="E505" s="2" t="s">
        <v>658</v>
      </c>
      <c r="F505" s="2" t="s">
        <v>659</v>
      </c>
      <c r="G505" s="2" t="s">
        <v>660</v>
      </c>
      <c r="H505" s="2" t="s">
        <v>661</v>
      </c>
      <c r="I505" s="2">
        <f>I499*J505</f>
        <v>69.72</v>
      </c>
      <c r="J505" s="216">
        <f>'5.Ведомость_списания'!F230</f>
        <v>104.99999999999999</v>
      </c>
      <c r="K505" s="2">
        <v>105</v>
      </c>
      <c r="L505" s="2"/>
      <c r="M505" s="2"/>
      <c r="N505" s="2"/>
      <c r="O505" s="2">
        <f t="shared" ref="O505:O536" si="573">ROUND(CP505,0)</f>
        <v>0</v>
      </c>
      <c r="P505" s="2">
        <f t="shared" ref="P505:P536" si="574">ROUND(CQ505*I505,0)</f>
        <v>0</v>
      </c>
      <c r="Q505" s="2">
        <f t="shared" ref="Q505:Q536" si="575">ROUND(CR505*I505,0)</f>
        <v>0</v>
      </c>
      <c r="R505" s="2">
        <f t="shared" ref="R505:R536" si="576">ROUND(CS505*I505,0)</f>
        <v>0</v>
      </c>
      <c r="S505" s="2">
        <f t="shared" ref="S505:S536" si="577">ROUND(CT505*I505,0)</f>
        <v>0</v>
      </c>
      <c r="T505" s="2">
        <f t="shared" ref="T505:T536" si="578">ROUND(CU505*I505,0)</f>
        <v>0</v>
      </c>
      <c r="U505" s="2">
        <f t="shared" ref="U505:U536" si="579">CV505*I505</f>
        <v>0</v>
      </c>
      <c r="V505" s="2">
        <f t="shared" ref="V505:V536" si="580">CW505*I505</f>
        <v>0</v>
      </c>
      <c r="W505" s="2">
        <f t="shared" ref="W505:W536" si="581">ROUND(CX505*I505,0)</f>
        <v>0</v>
      </c>
      <c r="X505" s="2">
        <f t="shared" ref="X505:X536" si="582">ROUND(CY505,0)</f>
        <v>0</v>
      </c>
      <c r="Y505" s="2">
        <f t="shared" ref="Y505:Y536" si="583">ROUND(CZ505,0)</f>
        <v>0</v>
      </c>
      <c r="Z505" s="2"/>
      <c r="AA505" s="2">
        <v>86295183</v>
      </c>
      <c r="AB505" s="2">
        <f t="shared" ref="AB505:AB536" si="584">ROUND((AC505+AD505+AF505),2)</f>
        <v>0</v>
      </c>
      <c r="AC505" s="2">
        <f t="shared" si="572"/>
        <v>0</v>
      </c>
      <c r="AD505" s="2">
        <f t="shared" si="545"/>
        <v>0</v>
      </c>
      <c r="AE505" s="2">
        <f t="shared" si="546"/>
        <v>0</v>
      </c>
      <c r="AF505" s="2">
        <f t="shared" si="547"/>
        <v>0</v>
      </c>
      <c r="AG505" s="2">
        <f t="shared" ref="AG505:AG536" si="585">ROUND((AP505),2)</f>
        <v>0</v>
      </c>
      <c r="AH505" s="2">
        <f t="shared" si="549"/>
        <v>0</v>
      </c>
      <c r="AI505" s="2">
        <f t="shared" si="550"/>
        <v>0</v>
      </c>
      <c r="AJ505" s="2">
        <f t="shared" ref="AJ505:AJ536" si="586">(AS505)</f>
        <v>0</v>
      </c>
      <c r="AK505" s="2">
        <v>0</v>
      </c>
      <c r="AL505" s="110">
        <f>'1.Лок.смета.и.Акт'!F946</f>
        <v>0</v>
      </c>
      <c r="AM505" s="2">
        <v>0</v>
      </c>
      <c r="AN505" s="2">
        <v>0</v>
      </c>
      <c r="AO505" s="2">
        <v>0</v>
      </c>
      <c r="AP505" s="2">
        <v>0</v>
      </c>
      <c r="AQ505" s="2">
        <v>0</v>
      </c>
      <c r="AR505" s="2">
        <v>0</v>
      </c>
      <c r="AS505" s="2">
        <v>0</v>
      </c>
      <c r="AT505" s="2">
        <v>0</v>
      </c>
      <c r="AU505" s="2">
        <v>0</v>
      </c>
      <c r="AV505" s="2">
        <v>1</v>
      </c>
      <c r="AW505" s="2">
        <v>1</v>
      </c>
      <c r="AX505" s="2"/>
      <c r="AY505" s="2"/>
      <c r="AZ505" s="2">
        <v>1</v>
      </c>
      <c r="BA505" s="2">
        <v>1</v>
      </c>
      <c r="BB505" s="2">
        <v>1</v>
      </c>
      <c r="BC505" s="2">
        <v>1</v>
      </c>
      <c r="BD505" s="2" t="s">
        <v>6</v>
      </c>
      <c r="BE505" s="2" t="s">
        <v>6</v>
      </c>
      <c r="BF505" s="2" t="s">
        <v>6</v>
      </c>
      <c r="BG505" s="2" t="s">
        <v>6</v>
      </c>
      <c r="BH505" s="2">
        <v>3</v>
      </c>
      <c r="BI505" s="2">
        <v>1</v>
      </c>
      <c r="BJ505" s="2" t="s">
        <v>662</v>
      </c>
      <c r="BK505" s="2"/>
      <c r="BL505" s="2"/>
      <c r="BM505" s="2">
        <v>500001</v>
      </c>
      <c r="BN505" s="2">
        <v>0</v>
      </c>
      <c r="BO505" s="2" t="s">
        <v>6</v>
      </c>
      <c r="BP505" s="2">
        <v>0</v>
      </c>
      <c r="BQ505" s="2">
        <v>20</v>
      </c>
      <c r="BR505" s="2">
        <v>0</v>
      </c>
      <c r="BS505" s="2">
        <v>1</v>
      </c>
      <c r="BT505" s="2">
        <v>1</v>
      </c>
      <c r="BU505" s="2">
        <v>1</v>
      </c>
      <c r="BV505" s="2">
        <v>1</v>
      </c>
      <c r="BW505" s="2">
        <v>1</v>
      </c>
      <c r="BX505" s="2">
        <v>1</v>
      </c>
      <c r="BY505" s="2" t="s">
        <v>6</v>
      </c>
      <c r="BZ505" s="2">
        <v>0</v>
      </c>
      <c r="CA505" s="2">
        <v>0</v>
      </c>
      <c r="CB505" s="2" t="s">
        <v>6</v>
      </c>
      <c r="CC505" s="2"/>
      <c r="CD505" s="2"/>
      <c r="CE505" s="2">
        <v>0</v>
      </c>
      <c r="CF505" s="2">
        <v>0</v>
      </c>
      <c r="CG505" s="2">
        <v>0</v>
      </c>
      <c r="CH505" s="2"/>
      <c r="CI505" s="2"/>
      <c r="CJ505" s="2"/>
      <c r="CK505" s="2"/>
      <c r="CL505" s="2"/>
      <c r="CM505" s="2">
        <v>0</v>
      </c>
      <c r="CN505" s="2" t="s">
        <v>6</v>
      </c>
      <c r="CO505" s="2">
        <v>0</v>
      </c>
      <c r="CP505" s="2">
        <f t="shared" ref="CP505:CP536" si="587">(P505+Q505+S505)</f>
        <v>0</v>
      </c>
      <c r="CQ505" s="2">
        <f t="shared" ref="CQ505:CQ536" si="588">AC505*BC505</f>
        <v>0</v>
      </c>
      <c r="CR505" s="2">
        <f t="shared" ref="CR505:CR536" si="589">AD505*BB505</f>
        <v>0</v>
      </c>
      <c r="CS505" s="2">
        <f t="shared" ref="CS505:CS536" si="590">AE505*BS505</f>
        <v>0</v>
      </c>
      <c r="CT505" s="2">
        <f t="shared" ref="CT505:CT536" si="591">AF505*BA505</f>
        <v>0</v>
      </c>
      <c r="CU505" s="2">
        <f t="shared" ref="CU505:CU536" si="592">AG505</f>
        <v>0</v>
      </c>
      <c r="CV505" s="2">
        <f t="shared" ref="CV505:CV536" si="593">AH505</f>
        <v>0</v>
      </c>
      <c r="CW505" s="2">
        <f t="shared" ref="CW505:CW536" si="594">AI505</f>
        <v>0</v>
      </c>
      <c r="CX505" s="2">
        <f t="shared" ref="CX505:CX536" si="595">AJ505</f>
        <v>0</v>
      </c>
      <c r="CY505" s="2">
        <f>(((S505+(R505*IF(0,0,1)))*AT505)/100)</f>
        <v>0</v>
      </c>
      <c r="CZ505" s="2">
        <f>(((S505+(R505*IF(0,0,1)))*AU505)/100)</f>
        <v>0</v>
      </c>
      <c r="DA505" s="2"/>
      <c r="DB505" s="2"/>
      <c r="DC505" s="2" t="s">
        <v>6</v>
      </c>
      <c r="DD505" s="2" t="s">
        <v>6</v>
      </c>
      <c r="DE505" s="2" t="s">
        <v>6</v>
      </c>
      <c r="DF505" s="2" t="s">
        <v>6</v>
      </c>
      <c r="DG505" s="2" t="s">
        <v>6</v>
      </c>
      <c r="DH505" s="2" t="s">
        <v>6</v>
      </c>
      <c r="DI505" s="2" t="s">
        <v>6</v>
      </c>
      <c r="DJ505" s="2" t="s">
        <v>6</v>
      </c>
      <c r="DK505" s="2" t="s">
        <v>6</v>
      </c>
      <c r="DL505" s="2" t="s">
        <v>6</v>
      </c>
      <c r="DM505" s="2" t="s">
        <v>6</v>
      </c>
      <c r="DN505" s="2">
        <v>0</v>
      </c>
      <c r="DO505" s="2">
        <v>0</v>
      </c>
      <c r="DP505" s="2">
        <v>1</v>
      </c>
      <c r="DQ505" s="2">
        <v>1</v>
      </c>
      <c r="DR505" s="2"/>
      <c r="DS505" s="2"/>
      <c r="DT505" s="2"/>
      <c r="DU505" s="2">
        <v>1005</v>
      </c>
      <c r="DV505" s="2" t="s">
        <v>661</v>
      </c>
      <c r="DW505" s="2" t="s">
        <v>661</v>
      </c>
      <c r="DX505" s="2">
        <v>1</v>
      </c>
      <c r="DY505" s="2"/>
      <c r="DZ505" s="2" t="s">
        <v>6</v>
      </c>
      <c r="EA505" s="2" t="s">
        <v>6</v>
      </c>
      <c r="EB505" s="2" t="s">
        <v>6</v>
      </c>
      <c r="EC505" s="2" t="s">
        <v>6</v>
      </c>
      <c r="ED505" s="2"/>
      <c r="EE505" s="2">
        <v>54938781</v>
      </c>
      <c r="EF505" s="2">
        <v>20</v>
      </c>
      <c r="EG505" s="2" t="s">
        <v>34</v>
      </c>
      <c r="EH505" s="2">
        <v>0</v>
      </c>
      <c r="EI505" s="2" t="s">
        <v>6</v>
      </c>
      <c r="EJ505" s="2">
        <v>1</v>
      </c>
      <c r="EK505" s="2">
        <v>500001</v>
      </c>
      <c r="EL505" s="2" t="s">
        <v>35</v>
      </c>
      <c r="EM505" s="2" t="s">
        <v>36</v>
      </c>
      <c r="EN505" s="2"/>
      <c r="EO505" s="2" t="s">
        <v>6</v>
      </c>
      <c r="EP505" s="2"/>
      <c r="EQ505" s="2">
        <v>0</v>
      </c>
      <c r="ER505" s="2">
        <v>0</v>
      </c>
      <c r="ES505" s="110">
        <f>'1.Лок.смета.и.Акт'!F946</f>
        <v>0</v>
      </c>
      <c r="ET505" s="2">
        <v>0</v>
      </c>
      <c r="EU505" s="2">
        <v>0</v>
      </c>
      <c r="EV505" s="2">
        <v>0</v>
      </c>
      <c r="EW505" s="2">
        <v>0</v>
      </c>
      <c r="EX505" s="2">
        <v>0</v>
      </c>
      <c r="EY505" s="2"/>
      <c r="EZ505" s="2"/>
      <c r="FA505" s="2"/>
      <c r="FB505" s="2"/>
      <c r="FC505" s="2"/>
      <c r="FD505" s="2"/>
      <c r="FE505" s="2"/>
      <c r="FF505" s="2"/>
      <c r="FG505" s="2"/>
      <c r="FH505" s="2"/>
      <c r="FI505" s="2"/>
      <c r="FJ505" s="2"/>
      <c r="FK505" s="2"/>
      <c r="FL505" s="2"/>
      <c r="FM505" s="2"/>
      <c r="FN505" s="2"/>
      <c r="FO505" s="2"/>
      <c r="FP505" s="2"/>
      <c r="FQ505" s="2">
        <v>0</v>
      </c>
      <c r="FR505" s="2">
        <f t="shared" ref="FR505:FR536" si="596">ROUND(IF(BI505=3,GM505,0),0)</f>
        <v>0</v>
      </c>
      <c r="FS505" s="2">
        <v>0</v>
      </c>
      <c r="FT505" s="2"/>
      <c r="FU505" s="2"/>
      <c r="FV505" s="2"/>
      <c r="FW505" s="2"/>
      <c r="FX505" s="2">
        <v>0</v>
      </c>
      <c r="FY505" s="2">
        <v>0</v>
      </c>
      <c r="FZ505" s="2"/>
      <c r="GA505" s="2" t="s">
        <v>6</v>
      </c>
      <c r="GB505" s="2"/>
      <c r="GC505" s="2"/>
      <c r="GD505" s="2">
        <v>1</v>
      </c>
      <c r="GE505" s="2"/>
      <c r="GF505" s="2">
        <v>-1874222474</v>
      </c>
      <c r="GG505" s="2">
        <v>2</v>
      </c>
      <c r="GH505" s="2">
        <v>1</v>
      </c>
      <c r="GI505" s="2">
        <v>-2</v>
      </c>
      <c r="GJ505" s="2">
        <v>0</v>
      </c>
      <c r="GK505" s="2">
        <v>0</v>
      </c>
      <c r="GL505" s="2">
        <f t="shared" ref="GL505:GL536" si="597">ROUND(IF(AND(BH505=3,BI505=3,FS505&lt;&gt;0),P505,0),0)</f>
        <v>0</v>
      </c>
      <c r="GM505" s="2">
        <f t="shared" ref="GM505:GM536" si="598">ROUND(O505+X505+Y505,0)+GX505</f>
        <v>0</v>
      </c>
      <c r="GN505" s="2">
        <f t="shared" ref="GN505:GN536" si="599">IF(OR(BI505=0,BI505=1),GM505-GX505,0)</f>
        <v>0</v>
      </c>
      <c r="GO505" s="2">
        <f t="shared" ref="GO505:GO536" si="600">IF(BI505=2,GM505-GX505,0)</f>
        <v>0</v>
      </c>
      <c r="GP505" s="2">
        <f t="shared" ref="GP505:GP536" si="601">IF(BI505=4,GM505-GX505,0)</f>
        <v>0</v>
      </c>
      <c r="GQ505" s="2"/>
      <c r="GR505" s="2">
        <v>0</v>
      </c>
      <c r="GS505" s="2">
        <v>3</v>
      </c>
      <c r="GT505" s="2">
        <v>0</v>
      </c>
      <c r="GU505" s="2" t="s">
        <v>6</v>
      </c>
      <c r="GV505" s="2">
        <f t="shared" si="567"/>
        <v>0</v>
      </c>
      <c r="GW505" s="2">
        <v>1</v>
      </c>
      <c r="GX505" s="2">
        <f t="shared" ref="GX505:GX536" si="602">ROUND(HC505*I505,0)</f>
        <v>0</v>
      </c>
      <c r="GY505" s="2"/>
      <c r="GZ505" s="2"/>
      <c r="HA505" s="2">
        <v>0</v>
      </c>
      <c r="HB505" s="2">
        <v>0</v>
      </c>
      <c r="HC505" s="2">
        <f t="shared" ref="HC505:HC536" si="603">GV505*GW505</f>
        <v>0</v>
      </c>
      <c r="HD505" s="2"/>
      <c r="HE505" s="2" t="s">
        <v>6</v>
      </c>
      <c r="HF505" s="2" t="s">
        <v>6</v>
      </c>
      <c r="HG505" s="2"/>
      <c r="HH505" s="2"/>
      <c r="HI505" s="2"/>
      <c r="HJ505" s="2"/>
      <c r="HK505" s="2"/>
      <c r="HL505" s="2"/>
      <c r="HM505" s="2" t="s">
        <v>6</v>
      </c>
      <c r="HN505" s="2" t="s">
        <v>6</v>
      </c>
      <c r="HO505" s="2" t="s">
        <v>6</v>
      </c>
      <c r="HP505" s="2" t="s">
        <v>6</v>
      </c>
      <c r="HQ505" s="2" t="s">
        <v>6</v>
      </c>
      <c r="HR505" s="2"/>
      <c r="HS505" s="2"/>
      <c r="HT505" s="2"/>
      <c r="HU505" s="2"/>
      <c r="HV505" s="2"/>
      <c r="HW505" s="2"/>
      <c r="HX505" s="2"/>
      <c r="HY505" s="2"/>
      <c r="HZ505" s="2"/>
      <c r="IA505" s="2"/>
      <c r="IB505" s="2"/>
      <c r="IC505" s="2"/>
      <c r="ID505" s="2"/>
      <c r="IE505" s="2"/>
      <c r="IF505" s="2">
        <v>-1</v>
      </c>
      <c r="IG505" s="2"/>
      <c r="IH505" s="2"/>
      <c r="II505" s="2"/>
      <c r="IJ505" s="2"/>
      <c r="IK505" s="2">
        <v>0</v>
      </c>
      <c r="IL505" s="2"/>
      <c r="IM505" s="2"/>
      <c r="IN505" s="2"/>
      <c r="IO505" s="2"/>
      <c r="IP505" s="2"/>
      <c r="IQ505" s="2"/>
      <c r="IR505" s="2"/>
      <c r="IS505" s="2"/>
      <c r="IT505" s="2"/>
      <c r="IU505" s="2"/>
    </row>
    <row r="506" spans="1:255" x14ac:dyDescent="0.2">
      <c r="A506">
        <v>18</v>
      </c>
      <c r="B506">
        <v>1</v>
      </c>
      <c r="C506">
        <v>809</v>
      </c>
      <c r="E506" t="s">
        <v>658</v>
      </c>
      <c r="F506" t="e">
        <f>'2.Лок.смета.и.Акт'!#REF!</f>
        <v>#REF!</v>
      </c>
      <c r="G506" t="s">
        <v>660</v>
      </c>
      <c r="H506" t="s">
        <v>661</v>
      </c>
      <c r="I506">
        <f>I500*J506</f>
        <v>69.72</v>
      </c>
      <c r="J506">
        <v>104.99999999999999</v>
      </c>
      <c r="K506">
        <v>105</v>
      </c>
      <c r="O506">
        <f t="shared" si="573"/>
        <v>162094</v>
      </c>
      <c r="P506">
        <f t="shared" si="574"/>
        <v>162094</v>
      </c>
      <c r="Q506">
        <f t="shared" si="575"/>
        <v>0</v>
      </c>
      <c r="R506">
        <f t="shared" si="576"/>
        <v>0</v>
      </c>
      <c r="S506">
        <f t="shared" si="577"/>
        <v>0</v>
      </c>
      <c r="T506">
        <f t="shared" si="578"/>
        <v>0</v>
      </c>
      <c r="U506">
        <f t="shared" si="579"/>
        <v>0</v>
      </c>
      <c r="V506">
        <f t="shared" si="580"/>
        <v>0</v>
      </c>
      <c r="W506">
        <f t="shared" si="581"/>
        <v>0</v>
      </c>
      <c r="X506">
        <f t="shared" si="582"/>
        <v>0</v>
      </c>
      <c r="Y506">
        <f t="shared" si="583"/>
        <v>0</v>
      </c>
      <c r="AA506">
        <v>86295184</v>
      </c>
      <c r="AB506">
        <f t="shared" si="584"/>
        <v>307.52999999999997</v>
      </c>
      <c r="AC506">
        <f t="shared" si="572"/>
        <v>307.52999999999997</v>
      </c>
      <c r="AD506">
        <f t="shared" si="545"/>
        <v>0</v>
      </c>
      <c r="AE506">
        <f t="shared" si="546"/>
        <v>0</v>
      </c>
      <c r="AF506">
        <f t="shared" si="547"/>
        <v>0</v>
      </c>
      <c r="AG506">
        <f t="shared" si="585"/>
        <v>0</v>
      </c>
      <c r="AH506">
        <f t="shared" si="549"/>
        <v>0</v>
      </c>
      <c r="AI506">
        <f t="shared" si="550"/>
        <v>0</v>
      </c>
      <c r="AJ506">
        <f t="shared" si="586"/>
        <v>0</v>
      </c>
      <c r="AK506">
        <v>307.52999999999997</v>
      </c>
      <c r="AL506">
        <v>307.52999999999997</v>
      </c>
      <c r="AM506">
        <v>0</v>
      </c>
      <c r="AN506">
        <v>0</v>
      </c>
      <c r="AO506">
        <v>0</v>
      </c>
      <c r="AP506">
        <v>0</v>
      </c>
      <c r="AQ506">
        <v>0</v>
      </c>
      <c r="AR506">
        <v>0</v>
      </c>
      <c r="AS506">
        <v>0</v>
      </c>
      <c r="AT506">
        <v>0</v>
      </c>
      <c r="AU506">
        <v>0</v>
      </c>
      <c r="AV506">
        <v>1</v>
      </c>
      <c r="AW506">
        <v>1</v>
      </c>
      <c r="AZ506">
        <v>1</v>
      </c>
      <c r="BA506">
        <v>1</v>
      </c>
      <c r="BB506">
        <v>1</v>
      </c>
      <c r="BC506">
        <v>7.56</v>
      </c>
      <c r="BD506" t="s">
        <v>6</v>
      </c>
      <c r="BE506" t="s">
        <v>6</v>
      </c>
      <c r="BF506" t="s">
        <v>6</v>
      </c>
      <c r="BG506" t="s">
        <v>6</v>
      </c>
      <c r="BH506">
        <v>3</v>
      </c>
      <c r="BI506">
        <v>1</v>
      </c>
      <c r="BJ506" t="s">
        <v>662</v>
      </c>
      <c r="BM506">
        <v>500001</v>
      </c>
      <c r="BN506">
        <v>0</v>
      </c>
      <c r="BO506" t="s">
        <v>6</v>
      </c>
      <c r="BP506">
        <v>0</v>
      </c>
      <c r="BQ506">
        <v>20</v>
      </c>
      <c r="BR506">
        <v>0</v>
      </c>
      <c r="BS506">
        <v>1</v>
      </c>
      <c r="BT506">
        <v>1</v>
      </c>
      <c r="BU506">
        <v>1</v>
      </c>
      <c r="BV506">
        <v>1</v>
      </c>
      <c r="BW506">
        <v>1</v>
      </c>
      <c r="BX506">
        <v>1</v>
      </c>
      <c r="BY506" t="s">
        <v>6</v>
      </c>
      <c r="BZ506">
        <v>0</v>
      </c>
      <c r="CA506">
        <v>0</v>
      </c>
      <c r="CB506" t="s">
        <v>6</v>
      </c>
      <c r="CE506">
        <v>0</v>
      </c>
      <c r="CF506">
        <v>0</v>
      </c>
      <c r="CG506">
        <v>0</v>
      </c>
      <c r="CM506">
        <v>0</v>
      </c>
      <c r="CN506" t="s">
        <v>6</v>
      </c>
      <c r="CO506">
        <v>0</v>
      </c>
      <c r="CP506">
        <f t="shared" si="587"/>
        <v>162094</v>
      </c>
      <c r="CQ506">
        <f t="shared" si="588"/>
        <v>2324.9267999999997</v>
      </c>
      <c r="CR506">
        <f t="shared" si="589"/>
        <v>0</v>
      </c>
      <c r="CS506">
        <f t="shared" si="590"/>
        <v>0</v>
      </c>
      <c r="CT506">
        <f t="shared" si="591"/>
        <v>0</v>
      </c>
      <c r="CU506">
        <f t="shared" si="592"/>
        <v>0</v>
      </c>
      <c r="CV506">
        <f t="shared" si="593"/>
        <v>0</v>
      </c>
      <c r="CW506">
        <f t="shared" si="594"/>
        <v>0</v>
      </c>
      <c r="CX506">
        <f t="shared" si="595"/>
        <v>0</v>
      </c>
      <c r="CY506">
        <f>(S506+R506)*(BZ506/100)</f>
        <v>0</v>
      </c>
      <c r="CZ506">
        <f>(S506+R506)*(CA506/100)</f>
        <v>0</v>
      </c>
      <c r="DC506" t="s">
        <v>6</v>
      </c>
      <c r="DD506" t="s">
        <v>6</v>
      </c>
      <c r="DE506" t="s">
        <v>6</v>
      </c>
      <c r="DF506" t="s">
        <v>6</v>
      </c>
      <c r="DG506" t="s">
        <v>6</v>
      </c>
      <c r="DH506" t="s">
        <v>6</v>
      </c>
      <c r="DI506" t="s">
        <v>6</v>
      </c>
      <c r="DJ506" t="s">
        <v>6</v>
      </c>
      <c r="DK506" t="s">
        <v>6</v>
      </c>
      <c r="DL506" t="s">
        <v>6</v>
      </c>
      <c r="DM506" t="s">
        <v>6</v>
      </c>
      <c r="DN506">
        <v>0</v>
      </c>
      <c r="DO506">
        <v>0</v>
      </c>
      <c r="DP506">
        <v>1</v>
      </c>
      <c r="DQ506">
        <v>1</v>
      </c>
      <c r="DU506">
        <v>1005</v>
      </c>
      <c r="DV506" t="s">
        <v>661</v>
      </c>
      <c r="DW506" t="e">
        <f>'2.Лок.смета.и.Акт'!#REF!</f>
        <v>#REF!</v>
      </c>
      <c r="DX506">
        <v>1</v>
      </c>
      <c r="DZ506" t="s">
        <v>6</v>
      </c>
      <c r="EA506" t="s">
        <v>6</v>
      </c>
      <c r="EB506" t="s">
        <v>6</v>
      </c>
      <c r="EC506" t="s">
        <v>6</v>
      </c>
      <c r="EE506">
        <v>54938781</v>
      </c>
      <c r="EF506">
        <v>20</v>
      </c>
      <c r="EG506" t="s">
        <v>34</v>
      </c>
      <c r="EH506">
        <v>0</v>
      </c>
      <c r="EI506" t="s">
        <v>6</v>
      </c>
      <c r="EJ506">
        <v>1</v>
      </c>
      <c r="EK506">
        <v>500001</v>
      </c>
      <c r="EL506" t="s">
        <v>35</v>
      </c>
      <c r="EM506" t="s">
        <v>36</v>
      </c>
      <c r="EO506" t="s">
        <v>6</v>
      </c>
      <c r="EQ506">
        <v>0</v>
      </c>
      <c r="ER506">
        <v>2191.67</v>
      </c>
      <c r="ES506">
        <v>307.52999999999997</v>
      </c>
      <c r="ET506">
        <v>0</v>
      </c>
      <c r="EU506">
        <v>0</v>
      </c>
      <c r="EV506">
        <v>0</v>
      </c>
      <c r="EW506">
        <v>0</v>
      </c>
      <c r="EX506">
        <v>0</v>
      </c>
      <c r="EZ506">
        <v>5</v>
      </c>
      <c r="FC506">
        <v>0</v>
      </c>
      <c r="FD506">
        <v>18</v>
      </c>
      <c r="FF506">
        <v>2191.67</v>
      </c>
      <c r="FQ506">
        <v>0</v>
      </c>
      <c r="FR506">
        <f t="shared" si="596"/>
        <v>0</v>
      </c>
      <c r="FS506">
        <v>0</v>
      </c>
      <c r="FX506">
        <v>0</v>
      </c>
      <c r="FY506">
        <v>0</v>
      </c>
      <c r="GA506" t="s">
        <v>663</v>
      </c>
      <c r="GD506">
        <v>1</v>
      </c>
      <c r="GF506">
        <v>-1874222474</v>
      </c>
      <c r="GG506">
        <v>2</v>
      </c>
      <c r="GH506">
        <v>3</v>
      </c>
      <c r="GI506">
        <v>5</v>
      </c>
      <c r="GJ506">
        <v>0</v>
      </c>
      <c r="GK506">
        <v>0</v>
      </c>
      <c r="GL506">
        <f t="shared" si="597"/>
        <v>0</v>
      </c>
      <c r="GM506">
        <f t="shared" si="598"/>
        <v>162094</v>
      </c>
      <c r="GN506">
        <f t="shared" si="599"/>
        <v>162094</v>
      </c>
      <c r="GO506">
        <f t="shared" si="600"/>
        <v>0</v>
      </c>
      <c r="GP506">
        <f t="shared" si="601"/>
        <v>0</v>
      </c>
      <c r="GR506">
        <v>1</v>
      </c>
      <c r="GS506">
        <v>1</v>
      </c>
      <c r="GT506">
        <v>0</v>
      </c>
      <c r="GU506" t="s">
        <v>6</v>
      </c>
      <c r="GV506">
        <f t="shared" si="567"/>
        <v>0</v>
      </c>
      <c r="GW506">
        <v>1</v>
      </c>
      <c r="GX506">
        <f t="shared" si="602"/>
        <v>0</v>
      </c>
      <c r="HA506">
        <v>0</v>
      </c>
      <c r="HB506">
        <v>0</v>
      </c>
      <c r="HC506">
        <f t="shared" si="603"/>
        <v>0</v>
      </c>
      <c r="HE506" t="s">
        <v>38</v>
      </c>
      <c r="HF506" t="s">
        <v>39</v>
      </c>
      <c r="HM506" t="s">
        <v>6</v>
      </c>
      <c r="HN506" t="s">
        <v>6</v>
      </c>
      <c r="HO506" t="s">
        <v>6</v>
      </c>
      <c r="HP506" t="s">
        <v>6</v>
      </c>
      <c r="HQ506" t="s">
        <v>6</v>
      </c>
      <c r="IF506">
        <v>-1</v>
      </c>
      <c r="IK506">
        <v>0</v>
      </c>
    </row>
    <row r="507" spans="1:255" x14ac:dyDescent="0.2">
      <c r="A507" s="2">
        <v>18</v>
      </c>
      <c r="B507" s="2">
        <v>1</v>
      </c>
      <c r="C507" s="2">
        <v>797</v>
      </c>
      <c r="D507" s="2"/>
      <c r="E507" s="2" t="s">
        <v>664</v>
      </c>
      <c r="F507" s="2" t="s">
        <v>665</v>
      </c>
      <c r="G507" s="2" t="s">
        <v>666</v>
      </c>
      <c r="H507" s="2" t="s">
        <v>661</v>
      </c>
      <c r="I507" s="2">
        <f>I499*J507</f>
        <v>7.7039999999999997</v>
      </c>
      <c r="J507" s="216">
        <f>'5.Ведомость_списания'!F231</f>
        <v>11.602409638554215</v>
      </c>
      <c r="K507" s="2">
        <v>11.602410000000001</v>
      </c>
      <c r="L507" s="2"/>
      <c r="M507" s="2"/>
      <c r="N507" s="2"/>
      <c r="O507" s="2">
        <f t="shared" si="573"/>
        <v>1006</v>
      </c>
      <c r="P507" s="2">
        <f t="shared" si="574"/>
        <v>1006</v>
      </c>
      <c r="Q507" s="2">
        <f t="shared" si="575"/>
        <v>0</v>
      </c>
      <c r="R507" s="2">
        <f t="shared" si="576"/>
        <v>0</v>
      </c>
      <c r="S507" s="2">
        <f t="shared" si="577"/>
        <v>0</v>
      </c>
      <c r="T507" s="2">
        <f t="shared" si="578"/>
        <v>0</v>
      </c>
      <c r="U507" s="2">
        <f t="shared" si="579"/>
        <v>0</v>
      </c>
      <c r="V507" s="2">
        <f t="shared" si="580"/>
        <v>0</v>
      </c>
      <c r="W507" s="2">
        <f t="shared" si="581"/>
        <v>0</v>
      </c>
      <c r="X507" s="2">
        <f t="shared" si="582"/>
        <v>0</v>
      </c>
      <c r="Y507" s="2">
        <f t="shared" si="583"/>
        <v>0</v>
      </c>
      <c r="Z507" s="2"/>
      <c r="AA507" s="2">
        <v>86295183</v>
      </c>
      <c r="AB507" s="2">
        <f t="shared" si="584"/>
        <v>130.59</v>
      </c>
      <c r="AC507" s="2">
        <f t="shared" si="572"/>
        <v>130.59</v>
      </c>
      <c r="AD507" s="2">
        <f t="shared" si="545"/>
        <v>0</v>
      </c>
      <c r="AE507" s="2">
        <f t="shared" si="546"/>
        <v>0</v>
      </c>
      <c r="AF507" s="2">
        <f t="shared" si="547"/>
        <v>0</v>
      </c>
      <c r="AG507" s="2">
        <f t="shared" si="585"/>
        <v>0</v>
      </c>
      <c r="AH507" s="2">
        <f t="shared" si="549"/>
        <v>0</v>
      </c>
      <c r="AI507" s="2">
        <f t="shared" si="550"/>
        <v>0</v>
      </c>
      <c r="AJ507" s="2">
        <f t="shared" si="586"/>
        <v>0</v>
      </c>
      <c r="AK507" s="2">
        <v>130.59</v>
      </c>
      <c r="AL507" s="110">
        <f>'1.Лок.смета.и.Акт'!F948</f>
        <v>130.59</v>
      </c>
      <c r="AM507" s="2">
        <v>0</v>
      </c>
      <c r="AN507" s="2">
        <v>0</v>
      </c>
      <c r="AO507" s="2">
        <v>0</v>
      </c>
      <c r="AP507" s="2">
        <v>0</v>
      </c>
      <c r="AQ507" s="2">
        <v>0</v>
      </c>
      <c r="AR507" s="2">
        <v>0</v>
      </c>
      <c r="AS507" s="2">
        <v>0</v>
      </c>
      <c r="AT507" s="2">
        <v>0</v>
      </c>
      <c r="AU507" s="2">
        <v>0</v>
      </c>
      <c r="AV507" s="2">
        <v>1</v>
      </c>
      <c r="AW507" s="2">
        <v>1</v>
      </c>
      <c r="AX507" s="2"/>
      <c r="AY507" s="2"/>
      <c r="AZ507" s="2">
        <v>1</v>
      </c>
      <c r="BA507" s="2">
        <v>1</v>
      </c>
      <c r="BB507" s="2">
        <v>1</v>
      </c>
      <c r="BC507" s="2">
        <v>1</v>
      </c>
      <c r="BD507" s="2" t="s">
        <v>6</v>
      </c>
      <c r="BE507" s="2" t="s">
        <v>6</v>
      </c>
      <c r="BF507" s="2" t="s">
        <v>6</v>
      </c>
      <c r="BG507" s="2" t="s">
        <v>6</v>
      </c>
      <c r="BH507" s="2">
        <v>3</v>
      </c>
      <c r="BI507" s="2">
        <v>1</v>
      </c>
      <c r="BJ507" s="2" t="s">
        <v>667</v>
      </c>
      <c r="BK507" s="2"/>
      <c r="BL507" s="2"/>
      <c r="BM507" s="2">
        <v>500003</v>
      </c>
      <c r="BN507" s="2">
        <v>0</v>
      </c>
      <c r="BO507" s="2" t="s">
        <v>6</v>
      </c>
      <c r="BP507" s="2">
        <v>0</v>
      </c>
      <c r="BQ507" s="2">
        <v>22</v>
      </c>
      <c r="BR507" s="2">
        <v>0</v>
      </c>
      <c r="BS507" s="2">
        <v>1</v>
      </c>
      <c r="BT507" s="2">
        <v>1</v>
      </c>
      <c r="BU507" s="2">
        <v>1</v>
      </c>
      <c r="BV507" s="2">
        <v>1</v>
      </c>
      <c r="BW507" s="2">
        <v>1</v>
      </c>
      <c r="BX507" s="2">
        <v>1</v>
      </c>
      <c r="BY507" s="2" t="s">
        <v>6</v>
      </c>
      <c r="BZ507" s="2">
        <v>0</v>
      </c>
      <c r="CA507" s="2">
        <v>0</v>
      </c>
      <c r="CB507" s="2" t="s">
        <v>6</v>
      </c>
      <c r="CC507" s="2"/>
      <c r="CD507" s="2"/>
      <c r="CE507" s="2">
        <v>0</v>
      </c>
      <c r="CF507" s="2">
        <v>0</v>
      </c>
      <c r="CG507" s="2">
        <v>0</v>
      </c>
      <c r="CH507" s="2"/>
      <c r="CI507" s="2"/>
      <c r="CJ507" s="2"/>
      <c r="CK507" s="2"/>
      <c r="CL507" s="2"/>
      <c r="CM507" s="2">
        <v>0</v>
      </c>
      <c r="CN507" s="2" t="s">
        <v>6</v>
      </c>
      <c r="CO507" s="2">
        <v>0</v>
      </c>
      <c r="CP507" s="2">
        <f t="shared" si="587"/>
        <v>1006</v>
      </c>
      <c r="CQ507" s="2">
        <f t="shared" si="588"/>
        <v>130.59</v>
      </c>
      <c r="CR507" s="2">
        <f t="shared" si="589"/>
        <v>0</v>
      </c>
      <c r="CS507" s="2">
        <f t="shared" si="590"/>
        <v>0</v>
      </c>
      <c r="CT507" s="2">
        <f t="shared" si="591"/>
        <v>0</v>
      </c>
      <c r="CU507" s="2">
        <f t="shared" si="592"/>
        <v>0</v>
      </c>
      <c r="CV507" s="2">
        <f t="shared" si="593"/>
        <v>0</v>
      </c>
      <c r="CW507" s="2">
        <f t="shared" si="594"/>
        <v>0</v>
      </c>
      <c r="CX507" s="2">
        <f t="shared" si="595"/>
        <v>0</v>
      </c>
      <c r="CY507" s="2">
        <f>(((S507+(R507*IF(0,0,1)))*AT507)/100)</f>
        <v>0</v>
      </c>
      <c r="CZ507" s="2">
        <f>(((S507+(R507*IF(0,0,1)))*AU507)/100)</f>
        <v>0</v>
      </c>
      <c r="DA507" s="2"/>
      <c r="DB507" s="2"/>
      <c r="DC507" s="2" t="s">
        <v>6</v>
      </c>
      <c r="DD507" s="2" t="s">
        <v>6</v>
      </c>
      <c r="DE507" s="2" t="s">
        <v>6</v>
      </c>
      <c r="DF507" s="2" t="s">
        <v>6</v>
      </c>
      <c r="DG507" s="2" t="s">
        <v>6</v>
      </c>
      <c r="DH507" s="2" t="s">
        <v>6</v>
      </c>
      <c r="DI507" s="2" t="s">
        <v>6</v>
      </c>
      <c r="DJ507" s="2" t="s">
        <v>6</v>
      </c>
      <c r="DK507" s="2" t="s">
        <v>6</v>
      </c>
      <c r="DL507" s="2" t="s">
        <v>6</v>
      </c>
      <c r="DM507" s="2" t="s">
        <v>6</v>
      </c>
      <c r="DN507" s="2">
        <v>0</v>
      </c>
      <c r="DO507" s="2">
        <v>0</v>
      </c>
      <c r="DP507" s="2">
        <v>1</v>
      </c>
      <c r="DQ507" s="2">
        <v>1</v>
      </c>
      <c r="DR507" s="2"/>
      <c r="DS507" s="2"/>
      <c r="DT507" s="2"/>
      <c r="DU507" s="2">
        <v>1005</v>
      </c>
      <c r="DV507" s="2" t="s">
        <v>661</v>
      </c>
      <c r="DW507" s="2" t="s">
        <v>661</v>
      </c>
      <c r="DX507" s="2">
        <v>1</v>
      </c>
      <c r="DY507" s="2"/>
      <c r="DZ507" s="2" t="s">
        <v>6</v>
      </c>
      <c r="EA507" s="2" t="s">
        <v>6</v>
      </c>
      <c r="EB507" s="2" t="s">
        <v>6</v>
      </c>
      <c r="EC507" s="2" t="s">
        <v>6</v>
      </c>
      <c r="ED507" s="2"/>
      <c r="EE507" s="2">
        <v>54938783</v>
      </c>
      <c r="EF507" s="2">
        <v>22</v>
      </c>
      <c r="EG507" s="2" t="s">
        <v>45</v>
      </c>
      <c r="EH507" s="2">
        <v>0</v>
      </c>
      <c r="EI507" s="2" t="s">
        <v>6</v>
      </c>
      <c r="EJ507" s="2">
        <v>1</v>
      </c>
      <c r="EK507" s="2">
        <v>500003</v>
      </c>
      <c r="EL507" s="2" t="s">
        <v>46</v>
      </c>
      <c r="EM507" s="2" t="s">
        <v>47</v>
      </c>
      <c r="EN507" s="2"/>
      <c r="EO507" s="2" t="s">
        <v>6</v>
      </c>
      <c r="EP507" s="2"/>
      <c r="EQ507" s="2">
        <v>0</v>
      </c>
      <c r="ER507" s="2">
        <v>130.59</v>
      </c>
      <c r="ES507" s="110">
        <f>'1.Лок.смета.и.Акт'!F948</f>
        <v>130.59</v>
      </c>
      <c r="ET507" s="2">
        <v>0</v>
      </c>
      <c r="EU507" s="2">
        <v>0</v>
      </c>
      <c r="EV507" s="2">
        <v>0</v>
      </c>
      <c r="EW507" s="2">
        <v>0</v>
      </c>
      <c r="EX507" s="2">
        <v>0</v>
      </c>
      <c r="EY507" s="2"/>
      <c r="EZ507" s="2"/>
      <c r="FA507" s="2"/>
      <c r="FB507" s="2"/>
      <c r="FC507" s="2"/>
      <c r="FD507" s="2"/>
      <c r="FE507" s="2"/>
      <c r="FF507" s="2"/>
      <c r="FG507" s="2"/>
      <c r="FH507" s="2"/>
      <c r="FI507" s="2"/>
      <c r="FJ507" s="2"/>
      <c r="FK507" s="2"/>
      <c r="FL507" s="2"/>
      <c r="FM507" s="2"/>
      <c r="FN507" s="2"/>
      <c r="FO507" s="2"/>
      <c r="FP507" s="2"/>
      <c r="FQ507" s="2">
        <v>0</v>
      </c>
      <c r="FR507" s="2">
        <f t="shared" si="596"/>
        <v>0</v>
      </c>
      <c r="FS507" s="2">
        <v>0</v>
      </c>
      <c r="FT507" s="2"/>
      <c r="FU507" s="2"/>
      <c r="FV507" s="2"/>
      <c r="FW507" s="2"/>
      <c r="FX507" s="2">
        <v>0</v>
      </c>
      <c r="FY507" s="2">
        <v>0</v>
      </c>
      <c r="FZ507" s="2"/>
      <c r="GA507" s="2" t="s">
        <v>6</v>
      </c>
      <c r="GB507" s="2"/>
      <c r="GC507" s="2"/>
      <c r="GD507" s="2">
        <v>1</v>
      </c>
      <c r="GE507" s="2"/>
      <c r="GF507" s="2">
        <v>-1209366135</v>
      </c>
      <c r="GG507" s="2">
        <v>2</v>
      </c>
      <c r="GH507" s="2">
        <v>1</v>
      </c>
      <c r="GI507" s="2">
        <v>-2</v>
      </c>
      <c r="GJ507" s="2">
        <v>0</v>
      </c>
      <c r="GK507" s="2">
        <v>0</v>
      </c>
      <c r="GL507" s="2">
        <f t="shared" si="597"/>
        <v>0</v>
      </c>
      <c r="GM507" s="2">
        <f t="shared" si="598"/>
        <v>1006</v>
      </c>
      <c r="GN507" s="2">
        <f t="shared" si="599"/>
        <v>1006</v>
      </c>
      <c r="GO507" s="2">
        <f t="shared" si="600"/>
        <v>0</v>
      </c>
      <c r="GP507" s="2">
        <f t="shared" si="601"/>
        <v>0</v>
      </c>
      <c r="GQ507" s="2"/>
      <c r="GR507" s="2">
        <v>0</v>
      </c>
      <c r="GS507" s="2">
        <v>3</v>
      </c>
      <c r="GT507" s="2">
        <v>0</v>
      </c>
      <c r="GU507" s="2" t="s">
        <v>6</v>
      </c>
      <c r="GV507" s="2">
        <f t="shared" si="567"/>
        <v>0</v>
      </c>
      <c r="GW507" s="2">
        <v>1</v>
      </c>
      <c r="GX507" s="2">
        <f t="shared" si="602"/>
        <v>0</v>
      </c>
      <c r="GY507" s="2"/>
      <c r="GZ507" s="2"/>
      <c r="HA507" s="2">
        <v>0</v>
      </c>
      <c r="HB507" s="2">
        <v>0</v>
      </c>
      <c r="HC507" s="2">
        <f t="shared" si="603"/>
        <v>0</v>
      </c>
      <c r="HD507" s="2"/>
      <c r="HE507" s="2" t="s">
        <v>6</v>
      </c>
      <c r="HF507" s="2" t="s">
        <v>6</v>
      </c>
      <c r="HG507" s="2"/>
      <c r="HH507" s="2"/>
      <c r="HI507" s="2"/>
      <c r="HJ507" s="2"/>
      <c r="HK507" s="2"/>
      <c r="HL507" s="2"/>
      <c r="HM507" s="2" t="s">
        <v>6</v>
      </c>
      <c r="HN507" s="2" t="s">
        <v>6</v>
      </c>
      <c r="HO507" s="2" t="s">
        <v>6</v>
      </c>
      <c r="HP507" s="2" t="s">
        <v>6</v>
      </c>
      <c r="HQ507" s="2" t="s">
        <v>6</v>
      </c>
      <c r="HR507" s="2"/>
      <c r="HS507" s="2"/>
      <c r="HT507" s="2"/>
      <c r="HU507" s="2"/>
      <c r="HV507" s="2"/>
      <c r="HW507" s="2"/>
      <c r="HX507" s="2"/>
      <c r="HY507" s="2"/>
      <c r="HZ507" s="2"/>
      <c r="IA507" s="2"/>
      <c r="IB507" s="2"/>
      <c r="IC507" s="2"/>
      <c r="ID507" s="2"/>
      <c r="IE507" s="2"/>
      <c r="IF507" s="2">
        <v>-1</v>
      </c>
      <c r="IG507" s="2"/>
      <c r="IH507" s="2"/>
      <c r="II507" s="2"/>
      <c r="IJ507" s="2"/>
      <c r="IK507" s="2">
        <v>0</v>
      </c>
      <c r="IL507" s="2"/>
      <c r="IM507" s="2"/>
      <c r="IN507" s="2"/>
      <c r="IO507" s="2"/>
      <c r="IP507" s="2"/>
      <c r="IQ507" s="2"/>
      <c r="IR507" s="2"/>
      <c r="IS507" s="2"/>
      <c r="IT507" s="2"/>
      <c r="IU507" s="2"/>
    </row>
    <row r="508" spans="1:255" x14ac:dyDescent="0.2">
      <c r="A508">
        <v>18</v>
      </c>
      <c r="B508">
        <v>1</v>
      </c>
      <c r="C508">
        <v>810</v>
      </c>
      <c r="E508" t="s">
        <v>664</v>
      </c>
      <c r="F508" t="e">
        <f>'2.Лок.смета.и.Акт'!#REF!</f>
        <v>#REF!</v>
      </c>
      <c r="G508" t="s">
        <v>666</v>
      </c>
      <c r="H508" t="s">
        <v>661</v>
      </c>
      <c r="I508">
        <f>I500*J508</f>
        <v>7.7039999999999997</v>
      </c>
      <c r="J508">
        <v>11.602409638554215</v>
      </c>
      <c r="K508">
        <v>11.602410000000001</v>
      </c>
      <c r="O508">
        <f t="shared" si="573"/>
        <v>9215</v>
      </c>
      <c r="P508">
        <f t="shared" si="574"/>
        <v>9215</v>
      </c>
      <c r="Q508">
        <f t="shared" si="575"/>
        <v>0</v>
      </c>
      <c r="R508">
        <f t="shared" si="576"/>
        <v>0</v>
      </c>
      <c r="S508">
        <f t="shared" si="577"/>
        <v>0</v>
      </c>
      <c r="T508">
        <f t="shared" si="578"/>
        <v>0</v>
      </c>
      <c r="U508">
        <f t="shared" si="579"/>
        <v>0</v>
      </c>
      <c r="V508">
        <f t="shared" si="580"/>
        <v>0</v>
      </c>
      <c r="W508">
        <f t="shared" si="581"/>
        <v>0</v>
      </c>
      <c r="X508">
        <f t="shared" si="582"/>
        <v>0</v>
      </c>
      <c r="Y508">
        <f t="shared" si="583"/>
        <v>0</v>
      </c>
      <c r="AA508">
        <v>86295184</v>
      </c>
      <c r="AB508">
        <f t="shared" si="584"/>
        <v>158.22</v>
      </c>
      <c r="AC508">
        <f t="shared" si="572"/>
        <v>158.22</v>
      </c>
      <c r="AD508">
        <f t="shared" si="545"/>
        <v>0</v>
      </c>
      <c r="AE508">
        <f t="shared" si="546"/>
        <v>0</v>
      </c>
      <c r="AF508">
        <f t="shared" si="547"/>
        <v>0</v>
      </c>
      <c r="AG508">
        <f t="shared" si="585"/>
        <v>0</v>
      </c>
      <c r="AH508">
        <f t="shared" si="549"/>
        <v>0</v>
      </c>
      <c r="AI508">
        <f t="shared" si="550"/>
        <v>0</v>
      </c>
      <c r="AJ508">
        <f t="shared" si="586"/>
        <v>0</v>
      </c>
      <c r="AK508">
        <v>158.22</v>
      </c>
      <c r="AL508">
        <v>158.22</v>
      </c>
      <c r="AM508">
        <v>0</v>
      </c>
      <c r="AN508">
        <v>0</v>
      </c>
      <c r="AO508">
        <v>0</v>
      </c>
      <c r="AP508">
        <v>0</v>
      </c>
      <c r="AQ508">
        <v>0</v>
      </c>
      <c r="AR508">
        <v>0</v>
      </c>
      <c r="AS508">
        <v>0</v>
      </c>
      <c r="AT508">
        <v>0</v>
      </c>
      <c r="AU508">
        <v>0</v>
      </c>
      <c r="AV508">
        <v>1</v>
      </c>
      <c r="AW508">
        <v>1</v>
      </c>
      <c r="AZ508">
        <v>1</v>
      </c>
      <c r="BA508">
        <v>1</v>
      </c>
      <c r="BB508">
        <v>1</v>
      </c>
      <c r="BC508">
        <v>7.56</v>
      </c>
      <c r="BD508" t="s">
        <v>6</v>
      </c>
      <c r="BE508" t="s">
        <v>6</v>
      </c>
      <c r="BF508" t="s">
        <v>6</v>
      </c>
      <c r="BG508" t="s">
        <v>6</v>
      </c>
      <c r="BH508">
        <v>3</v>
      </c>
      <c r="BI508">
        <v>1</v>
      </c>
      <c r="BJ508" t="s">
        <v>667</v>
      </c>
      <c r="BM508">
        <v>500003</v>
      </c>
      <c r="BN508">
        <v>0</v>
      </c>
      <c r="BO508" t="s">
        <v>6</v>
      </c>
      <c r="BP508">
        <v>0</v>
      </c>
      <c r="BQ508">
        <v>22</v>
      </c>
      <c r="BR508">
        <v>0</v>
      </c>
      <c r="BS508">
        <v>1</v>
      </c>
      <c r="BT508">
        <v>1</v>
      </c>
      <c r="BU508">
        <v>1</v>
      </c>
      <c r="BV508">
        <v>1</v>
      </c>
      <c r="BW508">
        <v>1</v>
      </c>
      <c r="BX508">
        <v>1</v>
      </c>
      <c r="BY508" t="s">
        <v>6</v>
      </c>
      <c r="BZ508">
        <v>0</v>
      </c>
      <c r="CA508">
        <v>0</v>
      </c>
      <c r="CB508" t="s">
        <v>6</v>
      </c>
      <c r="CE508">
        <v>0</v>
      </c>
      <c r="CF508">
        <v>0</v>
      </c>
      <c r="CG508">
        <v>0</v>
      </c>
      <c r="CM508">
        <v>0</v>
      </c>
      <c r="CN508" t="s">
        <v>6</v>
      </c>
      <c r="CO508">
        <v>0</v>
      </c>
      <c r="CP508">
        <f t="shared" si="587"/>
        <v>9215</v>
      </c>
      <c r="CQ508">
        <f t="shared" si="588"/>
        <v>1196.1432</v>
      </c>
      <c r="CR508">
        <f t="shared" si="589"/>
        <v>0</v>
      </c>
      <c r="CS508">
        <f t="shared" si="590"/>
        <v>0</v>
      </c>
      <c r="CT508">
        <f t="shared" si="591"/>
        <v>0</v>
      </c>
      <c r="CU508">
        <f t="shared" si="592"/>
        <v>0</v>
      </c>
      <c r="CV508">
        <f t="shared" si="593"/>
        <v>0</v>
      </c>
      <c r="CW508">
        <f t="shared" si="594"/>
        <v>0</v>
      </c>
      <c r="CX508">
        <f t="shared" si="595"/>
        <v>0</v>
      </c>
      <c r="CY508">
        <f>(S508+R508)*(BZ508/100)</f>
        <v>0</v>
      </c>
      <c r="CZ508">
        <f>(S508+R508)*(CA508/100)</f>
        <v>0</v>
      </c>
      <c r="DC508" t="s">
        <v>6</v>
      </c>
      <c r="DD508" t="s">
        <v>6</v>
      </c>
      <c r="DE508" t="s">
        <v>6</v>
      </c>
      <c r="DF508" t="s">
        <v>6</v>
      </c>
      <c r="DG508" t="s">
        <v>6</v>
      </c>
      <c r="DH508" t="s">
        <v>6</v>
      </c>
      <c r="DI508" t="s">
        <v>6</v>
      </c>
      <c r="DJ508" t="s">
        <v>6</v>
      </c>
      <c r="DK508" t="s">
        <v>6</v>
      </c>
      <c r="DL508" t="s">
        <v>6</v>
      </c>
      <c r="DM508" t="s">
        <v>6</v>
      </c>
      <c r="DN508">
        <v>0</v>
      </c>
      <c r="DO508">
        <v>0</v>
      </c>
      <c r="DP508">
        <v>1</v>
      </c>
      <c r="DQ508">
        <v>1</v>
      </c>
      <c r="DU508">
        <v>1005</v>
      </c>
      <c r="DV508" t="s">
        <v>661</v>
      </c>
      <c r="DW508" t="e">
        <f>'2.Лок.смета.и.Акт'!#REF!</f>
        <v>#REF!</v>
      </c>
      <c r="DX508">
        <v>1</v>
      </c>
      <c r="DZ508" t="s">
        <v>6</v>
      </c>
      <c r="EA508" t="s">
        <v>6</v>
      </c>
      <c r="EB508" t="s">
        <v>6</v>
      </c>
      <c r="EC508" t="s">
        <v>6</v>
      </c>
      <c r="EE508">
        <v>54938783</v>
      </c>
      <c r="EF508">
        <v>22</v>
      </c>
      <c r="EG508" t="s">
        <v>45</v>
      </c>
      <c r="EH508">
        <v>0</v>
      </c>
      <c r="EI508" t="s">
        <v>6</v>
      </c>
      <c r="EJ508">
        <v>1</v>
      </c>
      <c r="EK508">
        <v>500003</v>
      </c>
      <c r="EL508" t="s">
        <v>46</v>
      </c>
      <c r="EM508" t="s">
        <v>47</v>
      </c>
      <c r="EO508" t="s">
        <v>6</v>
      </c>
      <c r="EQ508">
        <v>0</v>
      </c>
      <c r="ER508">
        <v>1127.6099999999999</v>
      </c>
      <c r="ES508">
        <v>158.22</v>
      </c>
      <c r="ET508">
        <v>0</v>
      </c>
      <c r="EU508">
        <v>0</v>
      </c>
      <c r="EV508">
        <v>0</v>
      </c>
      <c r="EW508">
        <v>0</v>
      </c>
      <c r="EX508">
        <v>0</v>
      </c>
      <c r="EZ508">
        <v>5</v>
      </c>
      <c r="FC508">
        <v>0</v>
      </c>
      <c r="FD508">
        <v>18</v>
      </c>
      <c r="FF508">
        <v>1127.6099999999999</v>
      </c>
      <c r="FQ508">
        <v>0</v>
      </c>
      <c r="FR508">
        <f t="shared" si="596"/>
        <v>0</v>
      </c>
      <c r="FS508">
        <v>0</v>
      </c>
      <c r="FX508">
        <v>0</v>
      </c>
      <c r="FY508">
        <v>0</v>
      </c>
      <c r="GA508" t="s">
        <v>668</v>
      </c>
      <c r="GD508">
        <v>1</v>
      </c>
      <c r="GF508">
        <v>-1209366135</v>
      </c>
      <c r="GG508">
        <v>2</v>
      </c>
      <c r="GH508">
        <v>3</v>
      </c>
      <c r="GI508">
        <v>5</v>
      </c>
      <c r="GJ508">
        <v>0</v>
      </c>
      <c r="GK508">
        <v>0</v>
      </c>
      <c r="GL508">
        <f t="shared" si="597"/>
        <v>0</v>
      </c>
      <c r="GM508">
        <f t="shared" si="598"/>
        <v>9215</v>
      </c>
      <c r="GN508">
        <f t="shared" si="599"/>
        <v>9215</v>
      </c>
      <c r="GO508">
        <f t="shared" si="600"/>
        <v>0</v>
      </c>
      <c r="GP508">
        <f t="shared" si="601"/>
        <v>0</v>
      </c>
      <c r="GR508">
        <v>1</v>
      </c>
      <c r="GS508">
        <v>1</v>
      </c>
      <c r="GT508">
        <v>0</v>
      </c>
      <c r="GU508" t="s">
        <v>6</v>
      </c>
      <c r="GV508">
        <f t="shared" si="567"/>
        <v>0</v>
      </c>
      <c r="GW508">
        <v>1</v>
      </c>
      <c r="GX508">
        <f t="shared" si="602"/>
        <v>0</v>
      </c>
      <c r="HA508">
        <v>0</v>
      </c>
      <c r="HB508">
        <v>0</v>
      </c>
      <c r="HC508">
        <f t="shared" si="603"/>
        <v>0</v>
      </c>
      <c r="HE508" t="s">
        <v>38</v>
      </c>
      <c r="HF508" t="s">
        <v>39</v>
      </c>
      <c r="HM508" t="s">
        <v>6</v>
      </c>
      <c r="HN508" t="s">
        <v>6</v>
      </c>
      <c r="HO508" t="s">
        <v>6</v>
      </c>
      <c r="HP508" t="s">
        <v>6</v>
      </c>
      <c r="HQ508" t="s">
        <v>6</v>
      </c>
      <c r="IF508">
        <v>-1</v>
      </c>
      <c r="IK508">
        <v>0</v>
      </c>
    </row>
    <row r="509" spans="1:255" x14ac:dyDescent="0.2">
      <c r="A509" s="2">
        <v>17</v>
      </c>
      <c r="B509" s="2">
        <v>1</v>
      </c>
      <c r="C509" s="2">
        <f>ROW(SmtRes!A817)</f>
        <v>817</v>
      </c>
      <c r="D509" s="2">
        <f>ROW(EtalonRes!A917)</f>
        <v>917</v>
      </c>
      <c r="E509" s="2" t="s">
        <v>669</v>
      </c>
      <c r="F509" s="2" t="s">
        <v>562</v>
      </c>
      <c r="G509" s="2" t="s">
        <v>670</v>
      </c>
      <c r="H509" s="2" t="s">
        <v>193</v>
      </c>
      <c r="I509" s="2">
        <f>'2.Лок.смета.и.Акт'!E83</f>
        <v>0.20899999999999999</v>
      </c>
      <c r="J509" s="2">
        <v>0</v>
      </c>
      <c r="K509" s="2">
        <v>0.20899999999999999</v>
      </c>
      <c r="L509" s="2"/>
      <c r="M509" s="2"/>
      <c r="N509" s="2"/>
      <c r="O509" s="2">
        <f t="shared" si="573"/>
        <v>145</v>
      </c>
      <c r="P509" s="2">
        <f t="shared" si="574"/>
        <v>0</v>
      </c>
      <c r="Q509" s="2">
        <f t="shared" si="575"/>
        <v>53</v>
      </c>
      <c r="R509" s="2">
        <f t="shared" si="576"/>
        <v>0</v>
      </c>
      <c r="S509" s="2">
        <f t="shared" si="577"/>
        <v>92</v>
      </c>
      <c r="T509" s="2">
        <f t="shared" si="578"/>
        <v>0</v>
      </c>
      <c r="U509" s="2">
        <f t="shared" si="579"/>
        <v>8.9243000000000006</v>
      </c>
      <c r="V509" s="2">
        <f t="shared" si="580"/>
        <v>0</v>
      </c>
      <c r="W509" s="2">
        <f t="shared" si="581"/>
        <v>0</v>
      </c>
      <c r="X509" s="2">
        <f t="shared" si="582"/>
        <v>120</v>
      </c>
      <c r="Y509" s="2">
        <f t="shared" si="583"/>
        <v>78</v>
      </c>
      <c r="Z509" s="2"/>
      <c r="AA509" s="2">
        <v>86295183</v>
      </c>
      <c r="AB509" s="2">
        <f t="shared" si="584"/>
        <v>695.57</v>
      </c>
      <c r="AC509" s="2">
        <f>ROUND((ES509+(SUM(SmtRes!BC811:'SmtRes'!BC817)+SUM(EtalonRes!AL913:'EtalonRes'!AL917))),2)</f>
        <v>0</v>
      </c>
      <c r="AD509" s="2">
        <f t="shared" si="545"/>
        <v>255.76</v>
      </c>
      <c r="AE509" s="2">
        <f t="shared" si="546"/>
        <v>0</v>
      </c>
      <c r="AF509" s="2">
        <f t="shared" si="547"/>
        <v>439.81</v>
      </c>
      <c r="AG509" s="2">
        <f t="shared" si="585"/>
        <v>0</v>
      </c>
      <c r="AH509" s="2">
        <f t="shared" si="549"/>
        <v>42.7</v>
      </c>
      <c r="AI509" s="2">
        <f t="shared" si="550"/>
        <v>0</v>
      </c>
      <c r="AJ509" s="2">
        <f t="shared" si="586"/>
        <v>0</v>
      </c>
      <c r="AK509" s="2">
        <v>15154.3</v>
      </c>
      <c r="AL509" s="2">
        <v>14458.73</v>
      </c>
      <c r="AM509" s="2">
        <v>255.76</v>
      </c>
      <c r="AN509" s="2">
        <v>0</v>
      </c>
      <c r="AO509" s="2">
        <v>439.81</v>
      </c>
      <c r="AP509" s="2">
        <v>0</v>
      </c>
      <c r="AQ509" s="2">
        <v>42.7</v>
      </c>
      <c r="AR509" s="2">
        <v>0</v>
      </c>
      <c r="AS509" s="2">
        <v>0</v>
      </c>
      <c r="AT509" s="2">
        <v>130</v>
      </c>
      <c r="AU509" s="2">
        <v>85</v>
      </c>
      <c r="AV509" s="2">
        <v>1</v>
      </c>
      <c r="AW509" s="2">
        <v>1</v>
      </c>
      <c r="AX509" s="2"/>
      <c r="AY509" s="2"/>
      <c r="AZ509" s="2">
        <v>1</v>
      </c>
      <c r="BA509" s="2">
        <v>1</v>
      </c>
      <c r="BB509" s="2">
        <v>1</v>
      </c>
      <c r="BC509" s="2">
        <v>1</v>
      </c>
      <c r="BD509" s="2" t="s">
        <v>6</v>
      </c>
      <c r="BE509" s="2" t="s">
        <v>6</v>
      </c>
      <c r="BF509" s="2" t="s">
        <v>6</v>
      </c>
      <c r="BG509" s="2" t="s">
        <v>6</v>
      </c>
      <c r="BH509" s="2">
        <v>0</v>
      </c>
      <c r="BI509" s="2">
        <v>1</v>
      </c>
      <c r="BJ509" s="2" t="s">
        <v>564</v>
      </c>
      <c r="BK509" s="2"/>
      <c r="BL509" s="2"/>
      <c r="BM509" s="2">
        <v>7001</v>
      </c>
      <c r="BN509" s="2">
        <v>0</v>
      </c>
      <c r="BO509" s="2" t="s">
        <v>6</v>
      </c>
      <c r="BP509" s="2">
        <v>0</v>
      </c>
      <c r="BQ509" s="2">
        <v>1</v>
      </c>
      <c r="BR509" s="2">
        <v>0</v>
      </c>
      <c r="BS509" s="2">
        <v>1</v>
      </c>
      <c r="BT509" s="2">
        <v>1</v>
      </c>
      <c r="BU509" s="2">
        <v>1</v>
      </c>
      <c r="BV509" s="2">
        <v>1</v>
      </c>
      <c r="BW509" s="2">
        <v>1</v>
      </c>
      <c r="BX509" s="2">
        <v>1</v>
      </c>
      <c r="BY509" s="2" t="s">
        <v>6</v>
      </c>
      <c r="BZ509" s="2">
        <v>130</v>
      </c>
      <c r="CA509" s="2">
        <v>85</v>
      </c>
      <c r="CB509" s="2" t="s">
        <v>6</v>
      </c>
      <c r="CC509" s="2"/>
      <c r="CD509" s="2"/>
      <c r="CE509" s="2">
        <v>0</v>
      </c>
      <c r="CF509" s="2">
        <v>0</v>
      </c>
      <c r="CG509" s="2">
        <v>0</v>
      </c>
      <c r="CH509" s="2"/>
      <c r="CI509" s="2"/>
      <c r="CJ509" s="2"/>
      <c r="CK509" s="2"/>
      <c r="CL509" s="2"/>
      <c r="CM509" s="2">
        <v>0</v>
      </c>
      <c r="CN509" s="2" t="s">
        <v>6</v>
      </c>
      <c r="CO509" s="2">
        <v>0</v>
      </c>
      <c r="CP509" s="2">
        <f t="shared" si="587"/>
        <v>145</v>
      </c>
      <c r="CQ509" s="2">
        <f t="shared" si="588"/>
        <v>0</v>
      </c>
      <c r="CR509" s="2">
        <f t="shared" si="589"/>
        <v>255.76</v>
      </c>
      <c r="CS509" s="2">
        <f t="shared" si="590"/>
        <v>0</v>
      </c>
      <c r="CT509" s="2">
        <f t="shared" si="591"/>
        <v>439.81</v>
      </c>
      <c r="CU509" s="2">
        <f t="shared" si="592"/>
        <v>0</v>
      </c>
      <c r="CV509" s="2">
        <f t="shared" si="593"/>
        <v>42.7</v>
      </c>
      <c r="CW509" s="2">
        <f t="shared" si="594"/>
        <v>0</v>
      </c>
      <c r="CX509" s="2">
        <f t="shared" si="595"/>
        <v>0</v>
      </c>
      <c r="CY509" s="2">
        <f>(((S509+(R509*IF(0,0,1)))*AT509)/100)</f>
        <v>119.6</v>
      </c>
      <c r="CZ509" s="2">
        <f>(((S509+(R509*IF(0,0,1)))*AU509)/100)</f>
        <v>78.2</v>
      </c>
      <c r="DA509" s="2"/>
      <c r="DB509" s="2"/>
      <c r="DC509" s="2" t="s">
        <v>6</v>
      </c>
      <c r="DD509" s="2" t="s">
        <v>6</v>
      </c>
      <c r="DE509" s="2" t="s">
        <v>6</v>
      </c>
      <c r="DF509" s="2" t="s">
        <v>6</v>
      </c>
      <c r="DG509" s="2" t="s">
        <v>6</v>
      </c>
      <c r="DH509" s="2" t="s">
        <v>6</v>
      </c>
      <c r="DI509" s="2" t="s">
        <v>6</v>
      </c>
      <c r="DJ509" s="2" t="s">
        <v>6</v>
      </c>
      <c r="DK509" s="2" t="s">
        <v>6</v>
      </c>
      <c r="DL509" s="2" t="s">
        <v>6</v>
      </c>
      <c r="DM509" s="2" t="s">
        <v>6</v>
      </c>
      <c r="DN509" s="2">
        <v>0</v>
      </c>
      <c r="DO509" s="2">
        <v>0</v>
      </c>
      <c r="DP509" s="2">
        <v>1</v>
      </c>
      <c r="DQ509" s="2">
        <v>1</v>
      </c>
      <c r="DR509" s="2"/>
      <c r="DS509" s="2"/>
      <c r="DT509" s="2"/>
      <c r="DU509" s="2">
        <v>1013</v>
      </c>
      <c r="DV509" s="2" t="s">
        <v>193</v>
      </c>
      <c r="DW509" s="2" t="s">
        <v>193</v>
      </c>
      <c r="DX509" s="2">
        <v>1</v>
      </c>
      <c r="DY509" s="2"/>
      <c r="DZ509" s="2" t="s">
        <v>6</v>
      </c>
      <c r="EA509" s="2" t="s">
        <v>6</v>
      </c>
      <c r="EB509" s="2" t="s">
        <v>6</v>
      </c>
      <c r="EC509" s="2" t="s">
        <v>6</v>
      </c>
      <c r="ED509" s="2"/>
      <c r="EE509" s="2">
        <v>54938594</v>
      </c>
      <c r="EF509" s="2">
        <v>1</v>
      </c>
      <c r="EG509" s="2" t="s">
        <v>25</v>
      </c>
      <c r="EH509" s="2">
        <v>0</v>
      </c>
      <c r="EI509" s="2" t="s">
        <v>6</v>
      </c>
      <c r="EJ509" s="2">
        <v>1</v>
      </c>
      <c r="EK509" s="2">
        <v>7001</v>
      </c>
      <c r="EL509" s="2" t="s">
        <v>26</v>
      </c>
      <c r="EM509" s="2" t="s">
        <v>27</v>
      </c>
      <c r="EN509" s="2"/>
      <c r="EO509" s="2" t="s">
        <v>6</v>
      </c>
      <c r="EP509" s="2"/>
      <c r="EQ509" s="2">
        <v>0</v>
      </c>
      <c r="ER509" s="2">
        <v>15154.3</v>
      </c>
      <c r="ES509" s="2">
        <v>14458.73</v>
      </c>
      <c r="ET509" s="2">
        <v>255.76</v>
      </c>
      <c r="EU509" s="2">
        <v>0</v>
      </c>
      <c r="EV509" s="2">
        <v>439.81</v>
      </c>
      <c r="EW509" s="2">
        <v>42.7</v>
      </c>
      <c r="EX509" s="2">
        <v>0</v>
      </c>
      <c r="EY509" s="2">
        <v>1</v>
      </c>
      <c r="EZ509" s="2"/>
      <c r="FA509" s="2"/>
      <c r="FB509" s="2"/>
      <c r="FC509" s="2"/>
      <c r="FD509" s="2"/>
      <c r="FE509" s="2"/>
      <c r="FF509" s="2"/>
      <c r="FG509" s="2"/>
      <c r="FH509" s="2"/>
      <c r="FI509" s="2"/>
      <c r="FJ509" s="2"/>
      <c r="FK509" s="2"/>
      <c r="FL509" s="2"/>
      <c r="FM509" s="2"/>
      <c r="FN509" s="2"/>
      <c r="FO509" s="2"/>
      <c r="FP509" s="2"/>
      <c r="FQ509" s="2">
        <v>0</v>
      </c>
      <c r="FR509" s="2">
        <f t="shared" si="596"/>
        <v>0</v>
      </c>
      <c r="FS509" s="2">
        <v>0</v>
      </c>
      <c r="FT509" s="2"/>
      <c r="FU509" s="2"/>
      <c r="FV509" s="2"/>
      <c r="FW509" s="2"/>
      <c r="FX509" s="2">
        <v>130</v>
      </c>
      <c r="FY509" s="2">
        <v>85</v>
      </c>
      <c r="FZ509" s="2"/>
      <c r="GA509" s="2" t="s">
        <v>6</v>
      </c>
      <c r="GB509" s="2"/>
      <c r="GC509" s="2"/>
      <c r="GD509" s="2">
        <v>1</v>
      </c>
      <c r="GE509" s="2"/>
      <c r="GF509" s="2">
        <v>-1478187629</v>
      </c>
      <c r="GG509" s="2">
        <v>2</v>
      </c>
      <c r="GH509" s="2">
        <v>1</v>
      </c>
      <c r="GI509" s="2">
        <v>-2</v>
      </c>
      <c r="GJ509" s="2">
        <v>0</v>
      </c>
      <c r="GK509" s="2">
        <v>0</v>
      </c>
      <c r="GL509" s="2">
        <f t="shared" si="597"/>
        <v>0</v>
      </c>
      <c r="GM509" s="2">
        <f t="shared" si="598"/>
        <v>343</v>
      </c>
      <c r="GN509" s="2">
        <f t="shared" si="599"/>
        <v>343</v>
      </c>
      <c r="GO509" s="2">
        <f t="shared" si="600"/>
        <v>0</v>
      </c>
      <c r="GP509" s="2">
        <f t="shared" si="601"/>
        <v>0</v>
      </c>
      <c r="GQ509" s="2"/>
      <c r="GR509" s="2">
        <v>0</v>
      </c>
      <c r="GS509" s="2">
        <v>3</v>
      </c>
      <c r="GT509" s="2">
        <v>0</v>
      </c>
      <c r="GU509" s="2" t="s">
        <v>6</v>
      </c>
      <c r="GV509" s="2">
        <f t="shared" si="567"/>
        <v>0</v>
      </c>
      <c r="GW509" s="2">
        <v>1</v>
      </c>
      <c r="GX509" s="2">
        <f t="shared" si="602"/>
        <v>0</v>
      </c>
      <c r="GY509" s="2"/>
      <c r="GZ509" s="2"/>
      <c r="HA509" s="2">
        <v>0</v>
      </c>
      <c r="HB509" s="2">
        <v>0</v>
      </c>
      <c r="HC509" s="2">
        <f t="shared" si="603"/>
        <v>0</v>
      </c>
      <c r="HD509" s="2"/>
      <c r="HE509" s="2" t="s">
        <v>6</v>
      </c>
      <c r="HF509" s="2" t="s">
        <v>6</v>
      </c>
      <c r="HG509" s="2"/>
      <c r="HH509" s="2"/>
      <c r="HI509" s="2"/>
      <c r="HJ509" s="2"/>
      <c r="HK509" s="2"/>
      <c r="HL509" s="2"/>
      <c r="HM509" s="2" t="s">
        <v>6</v>
      </c>
      <c r="HN509" s="2" t="s">
        <v>6</v>
      </c>
      <c r="HO509" s="2" t="s">
        <v>6</v>
      </c>
      <c r="HP509" s="2" t="s">
        <v>6</v>
      </c>
      <c r="HQ509" s="2" t="s">
        <v>6</v>
      </c>
      <c r="HR509" s="2"/>
      <c r="HS509" s="2"/>
      <c r="HT509" s="2"/>
      <c r="HU509" s="2"/>
      <c r="HV509" s="2"/>
      <c r="HW509" s="2"/>
      <c r="HX509" s="2"/>
      <c r="HY509" s="2"/>
      <c r="HZ509" s="2"/>
      <c r="IA509" s="2"/>
      <c r="IB509" s="2"/>
      <c r="IC509" s="2"/>
      <c r="ID509" s="2"/>
      <c r="IE509" s="2"/>
      <c r="IF509" s="2">
        <v>-1</v>
      </c>
      <c r="IG509" s="2"/>
      <c r="IH509" s="2"/>
      <c r="II509" s="2"/>
      <c r="IJ509" s="2"/>
      <c r="IK509" s="2">
        <v>0</v>
      </c>
      <c r="IL509" s="2"/>
      <c r="IM509" s="2"/>
      <c r="IN509" s="2"/>
      <c r="IO509" s="2"/>
      <c r="IP509" s="2"/>
      <c r="IQ509" s="2"/>
      <c r="IR509" s="2"/>
      <c r="IS509" s="2"/>
      <c r="IT509" s="2"/>
      <c r="IU509" s="2"/>
    </row>
    <row r="510" spans="1:255" x14ac:dyDescent="0.2">
      <c r="A510">
        <v>17</v>
      </c>
      <c r="B510">
        <v>1</v>
      </c>
      <c r="C510">
        <f>ROW(SmtRes!A824)</f>
        <v>824</v>
      </c>
      <c r="D510">
        <f>ROW(EtalonRes!A922)</f>
        <v>922</v>
      </c>
      <c r="E510" t="s">
        <v>669</v>
      </c>
      <c r="F510" t="s">
        <v>562</v>
      </c>
      <c r="G510" t="s">
        <v>670</v>
      </c>
      <c r="H510" t="s">
        <v>193</v>
      </c>
      <c r="I510">
        <f>'2.Лок.смета.и.Акт'!E83</f>
        <v>0.20899999999999999</v>
      </c>
      <c r="J510">
        <v>0</v>
      </c>
      <c r="K510">
        <v>0.20899999999999999</v>
      </c>
      <c r="O510">
        <f t="shared" si="573"/>
        <v>2850</v>
      </c>
      <c r="P510">
        <f t="shared" si="574"/>
        <v>0</v>
      </c>
      <c r="Q510">
        <f t="shared" si="575"/>
        <v>497</v>
      </c>
      <c r="R510">
        <f t="shared" si="576"/>
        <v>0</v>
      </c>
      <c r="S510">
        <f t="shared" si="577"/>
        <v>2353</v>
      </c>
      <c r="T510">
        <f t="shared" si="578"/>
        <v>0</v>
      </c>
      <c r="U510" t="e">
        <f t="shared" si="579"/>
        <v>#REF!</v>
      </c>
      <c r="V510">
        <f t="shared" si="580"/>
        <v>0</v>
      </c>
      <c r="W510">
        <f t="shared" si="581"/>
        <v>0</v>
      </c>
      <c r="X510" t="e">
        <f t="shared" si="582"/>
        <v>#REF!</v>
      </c>
      <c r="Y510" t="e">
        <f t="shared" si="583"/>
        <v>#REF!</v>
      </c>
      <c r="AA510">
        <v>86295184</v>
      </c>
      <c r="AB510">
        <f t="shared" si="584"/>
        <v>695.57</v>
      </c>
      <c r="AC510">
        <f>ROUND((ES510+(SUM(SmtRes!BC818:'SmtRes'!BC824)+SUM(EtalonRes!AL918:'EtalonRes'!AL922))),2)</f>
        <v>0</v>
      </c>
      <c r="AD510">
        <f t="shared" si="545"/>
        <v>255.76</v>
      </c>
      <c r="AE510">
        <f t="shared" si="546"/>
        <v>0</v>
      </c>
      <c r="AF510">
        <f t="shared" si="547"/>
        <v>439.81</v>
      </c>
      <c r="AG510">
        <f t="shared" si="585"/>
        <v>0</v>
      </c>
      <c r="AH510" t="e">
        <f t="shared" si="549"/>
        <v>#REF!</v>
      </c>
      <c r="AI510">
        <f t="shared" si="550"/>
        <v>0</v>
      </c>
      <c r="AJ510">
        <f t="shared" si="586"/>
        <v>0</v>
      </c>
      <c r="AK510">
        <f>AL510+AM510+AO510</f>
        <v>15154.3</v>
      </c>
      <c r="AL510">
        <v>14458.73</v>
      </c>
      <c r="AM510" s="75">
        <f>'1.Лок.смета.и.Акт'!F955</f>
        <v>255.76</v>
      </c>
      <c r="AN510">
        <v>0</v>
      </c>
      <c r="AO510" s="75">
        <f>'1.Лок.смета.и.Акт'!F954</f>
        <v>439.81</v>
      </c>
      <c r="AP510">
        <v>0</v>
      </c>
      <c r="AQ510" t="e">
        <f>'2.Лок.смета.и.Акт'!#REF!</f>
        <v>#REF!</v>
      </c>
      <c r="AR510">
        <v>0</v>
      </c>
      <c r="AS510">
        <v>0</v>
      </c>
      <c r="AT510">
        <v>124</v>
      </c>
      <c r="AU510">
        <v>72</v>
      </c>
      <c r="AV510">
        <v>1</v>
      </c>
      <c r="AW510">
        <v>1</v>
      </c>
      <c r="AZ510">
        <v>1</v>
      </c>
      <c r="BA510">
        <f>'1.Лок.смета.и.Акт'!J954</f>
        <v>25.6</v>
      </c>
      <c r="BB510">
        <f>'1.Лок.смета.и.Акт'!J955</f>
        <v>9.3000000000000007</v>
      </c>
      <c r="BC510">
        <v>7.56</v>
      </c>
      <c r="BD510" t="s">
        <v>6</v>
      </c>
      <c r="BE510" t="s">
        <v>6</v>
      </c>
      <c r="BF510" t="s">
        <v>6</v>
      </c>
      <c r="BG510" t="s">
        <v>6</v>
      </c>
      <c r="BH510">
        <v>0</v>
      </c>
      <c r="BI510">
        <v>1</v>
      </c>
      <c r="BJ510" t="s">
        <v>564</v>
      </c>
      <c r="BM510">
        <v>7001</v>
      </c>
      <c r="BN510">
        <v>0</v>
      </c>
      <c r="BO510" t="s">
        <v>562</v>
      </c>
      <c r="BP510">
        <v>1</v>
      </c>
      <c r="BQ510">
        <v>1</v>
      </c>
      <c r="BR510">
        <v>0</v>
      </c>
      <c r="BS510">
        <v>19.8</v>
      </c>
      <c r="BT510">
        <v>1</v>
      </c>
      <c r="BU510">
        <v>1</v>
      </c>
      <c r="BV510">
        <v>1</v>
      </c>
      <c r="BW510">
        <v>1</v>
      </c>
      <c r="BX510">
        <v>1</v>
      </c>
      <c r="BY510" t="s">
        <v>6</v>
      </c>
      <c r="BZ510" t="e">
        <f>'2.Лок.смета.и.Акт'!#REF!</f>
        <v>#REF!</v>
      </c>
      <c r="CA510" t="e">
        <f>'2.Лок.смета.и.Акт'!#REF!</f>
        <v>#REF!</v>
      </c>
      <c r="CB510" t="s">
        <v>6</v>
      </c>
      <c r="CE510">
        <v>0</v>
      </c>
      <c r="CF510">
        <v>0</v>
      </c>
      <c r="CG510">
        <v>0</v>
      </c>
      <c r="CM510">
        <v>0</v>
      </c>
      <c r="CN510" t="s">
        <v>6</v>
      </c>
      <c r="CO510">
        <v>0</v>
      </c>
      <c r="CP510">
        <f t="shared" si="587"/>
        <v>2850</v>
      </c>
      <c r="CQ510">
        <f t="shared" si="588"/>
        <v>0</v>
      </c>
      <c r="CR510">
        <f t="shared" si="589"/>
        <v>2378.5680000000002</v>
      </c>
      <c r="CS510">
        <f t="shared" si="590"/>
        <v>0</v>
      </c>
      <c r="CT510">
        <f t="shared" si="591"/>
        <v>11259.136</v>
      </c>
      <c r="CU510">
        <f t="shared" si="592"/>
        <v>0</v>
      </c>
      <c r="CV510" t="e">
        <f t="shared" si="593"/>
        <v>#REF!</v>
      </c>
      <c r="CW510">
        <f t="shared" si="594"/>
        <v>0</v>
      </c>
      <c r="CX510">
        <f t="shared" si="595"/>
        <v>0</v>
      </c>
      <c r="CY510" t="e">
        <f>(S510+R510)*(BZ510/100)</f>
        <v>#REF!</v>
      </c>
      <c r="CZ510" t="e">
        <f>(S510+R510)*(CA510/100)</f>
        <v>#REF!</v>
      </c>
      <c r="DC510" t="s">
        <v>6</v>
      </c>
      <c r="DD510" t="s">
        <v>6</v>
      </c>
      <c r="DE510" t="s">
        <v>6</v>
      </c>
      <c r="DF510" t="s">
        <v>6</v>
      </c>
      <c r="DG510" t="s">
        <v>6</v>
      </c>
      <c r="DH510" t="s">
        <v>6</v>
      </c>
      <c r="DI510" t="s">
        <v>6</v>
      </c>
      <c r="DJ510" t="s">
        <v>6</v>
      </c>
      <c r="DK510" t="s">
        <v>6</v>
      </c>
      <c r="DL510" t="s">
        <v>6</v>
      </c>
      <c r="DM510" t="s">
        <v>6</v>
      </c>
      <c r="DN510">
        <f>'1.Лок.смета.и.Акт'!E956</f>
        <v>130</v>
      </c>
      <c r="DO510">
        <f>'1.Лок.смета.и.Акт'!E957</f>
        <v>85</v>
      </c>
      <c r="DP510">
        <v>1</v>
      </c>
      <c r="DQ510">
        <v>1</v>
      </c>
      <c r="DU510">
        <v>1013</v>
      </c>
      <c r="DV510" t="s">
        <v>193</v>
      </c>
      <c r="DW510" t="str">
        <f>'2.Лок.смета.и.Акт'!D83</f>
        <v>1 т стальных элементов</v>
      </c>
      <c r="DX510">
        <v>1</v>
      </c>
      <c r="DZ510" t="s">
        <v>6</v>
      </c>
      <c r="EA510" t="s">
        <v>6</v>
      </c>
      <c r="EB510" t="s">
        <v>6</v>
      </c>
      <c r="EC510" t="s">
        <v>6</v>
      </c>
      <c r="EE510">
        <v>54938594</v>
      </c>
      <c r="EF510">
        <v>1</v>
      </c>
      <c r="EG510" t="s">
        <v>25</v>
      </c>
      <c r="EH510">
        <v>0</v>
      </c>
      <c r="EI510" t="s">
        <v>6</v>
      </c>
      <c r="EJ510">
        <v>1</v>
      </c>
      <c r="EK510">
        <v>7001</v>
      </c>
      <c r="EL510" t="s">
        <v>26</v>
      </c>
      <c r="EM510" t="s">
        <v>27</v>
      </c>
      <c r="EO510" t="s">
        <v>6</v>
      </c>
      <c r="EQ510">
        <v>0</v>
      </c>
      <c r="ER510">
        <f>ES510+ET510+EV510</f>
        <v>15154.3</v>
      </c>
      <c r="ES510">
        <v>14458.73</v>
      </c>
      <c r="ET510" s="75">
        <f>'1.Лок.смета.и.Акт'!F955</f>
        <v>255.76</v>
      </c>
      <c r="EU510">
        <v>0</v>
      </c>
      <c r="EV510" s="75">
        <f>'1.Лок.смета.и.Акт'!F954</f>
        <v>439.81</v>
      </c>
      <c r="EW510" t="e">
        <f>'2.Лок.смета.и.Акт'!#REF!</f>
        <v>#REF!</v>
      </c>
      <c r="EX510">
        <v>0</v>
      </c>
      <c r="EY510">
        <v>1</v>
      </c>
      <c r="FQ510">
        <v>0</v>
      </c>
      <c r="FR510">
        <f t="shared" si="596"/>
        <v>0</v>
      </c>
      <c r="FS510">
        <v>0</v>
      </c>
      <c r="FX510">
        <v>130</v>
      </c>
      <c r="FY510">
        <v>85</v>
      </c>
      <c r="GA510" t="s">
        <v>6</v>
      </c>
      <c r="GD510">
        <v>1</v>
      </c>
      <c r="GF510">
        <v>-1478187629</v>
      </c>
      <c r="GG510">
        <v>2</v>
      </c>
      <c r="GH510">
        <v>1</v>
      </c>
      <c r="GI510">
        <v>2</v>
      </c>
      <c r="GJ510">
        <v>0</v>
      </c>
      <c r="GK510">
        <v>0</v>
      </c>
      <c r="GL510">
        <f t="shared" si="597"/>
        <v>0</v>
      </c>
      <c r="GM510" t="e">
        <f t="shared" si="598"/>
        <v>#REF!</v>
      </c>
      <c r="GN510" t="e">
        <f t="shared" si="599"/>
        <v>#REF!</v>
      </c>
      <c r="GO510">
        <f t="shared" si="600"/>
        <v>0</v>
      </c>
      <c r="GP510">
        <f t="shared" si="601"/>
        <v>0</v>
      </c>
      <c r="GR510">
        <v>0</v>
      </c>
      <c r="GS510">
        <v>3</v>
      </c>
      <c r="GT510">
        <v>0</v>
      </c>
      <c r="GU510" t="s">
        <v>6</v>
      </c>
      <c r="GV510">
        <f t="shared" si="567"/>
        <v>0</v>
      </c>
      <c r="GW510">
        <v>1008.3</v>
      </c>
      <c r="GX510">
        <f t="shared" si="602"/>
        <v>0</v>
      </c>
      <c r="HA510">
        <v>0</v>
      </c>
      <c r="HB510">
        <v>0</v>
      </c>
      <c r="HC510">
        <f t="shared" si="603"/>
        <v>0</v>
      </c>
      <c r="HE510" t="s">
        <v>6</v>
      </c>
      <c r="HF510" t="s">
        <v>6</v>
      </c>
      <c r="HM510" t="s">
        <v>6</v>
      </c>
      <c r="HN510" t="s">
        <v>6</v>
      </c>
      <c r="HO510" t="s">
        <v>6</v>
      </c>
      <c r="HP510" t="s">
        <v>6</v>
      </c>
      <c r="HQ510" t="s">
        <v>6</v>
      </c>
      <c r="IF510">
        <v>-1</v>
      </c>
      <c r="IK510">
        <v>0</v>
      </c>
    </row>
    <row r="511" spans="1:255" x14ac:dyDescent="0.2">
      <c r="A511" s="2">
        <v>18</v>
      </c>
      <c r="B511" s="2">
        <v>1</v>
      </c>
      <c r="C511" s="2">
        <v>814</v>
      </c>
      <c r="D511" s="2"/>
      <c r="E511" s="2" t="s">
        <v>671</v>
      </c>
      <c r="F511" s="2" t="s">
        <v>89</v>
      </c>
      <c r="G511" s="2" t="s">
        <v>90</v>
      </c>
      <c r="H511" s="2" t="s">
        <v>63</v>
      </c>
      <c r="I511" s="2">
        <f>I509*J511</f>
        <v>8.3599999999999994E-3</v>
      </c>
      <c r="J511" s="216">
        <f>'5.Ведомость_списания'!F233</f>
        <v>0.04</v>
      </c>
      <c r="K511" s="2">
        <v>0.04</v>
      </c>
      <c r="L511" s="2"/>
      <c r="M511" s="2"/>
      <c r="N511" s="2"/>
      <c r="O511" s="2">
        <f t="shared" si="573"/>
        <v>87</v>
      </c>
      <c r="P511" s="2">
        <f t="shared" si="574"/>
        <v>87</v>
      </c>
      <c r="Q511" s="2">
        <f t="shared" si="575"/>
        <v>0</v>
      </c>
      <c r="R511" s="2">
        <f t="shared" si="576"/>
        <v>0</v>
      </c>
      <c r="S511" s="2">
        <f t="shared" si="577"/>
        <v>0</v>
      </c>
      <c r="T511" s="2">
        <f t="shared" si="578"/>
        <v>0</v>
      </c>
      <c r="U511" s="2">
        <f t="shared" si="579"/>
        <v>0</v>
      </c>
      <c r="V511" s="2">
        <f t="shared" si="580"/>
        <v>0</v>
      </c>
      <c r="W511" s="2">
        <f t="shared" si="581"/>
        <v>0</v>
      </c>
      <c r="X511" s="2">
        <f t="shared" si="582"/>
        <v>0</v>
      </c>
      <c r="Y511" s="2">
        <f t="shared" si="583"/>
        <v>0</v>
      </c>
      <c r="Z511" s="2"/>
      <c r="AA511" s="2">
        <v>86295183</v>
      </c>
      <c r="AB511" s="2">
        <f t="shared" si="584"/>
        <v>10380</v>
      </c>
      <c r="AC511" s="2">
        <f t="shared" ref="AC511:AC518" si="604">ROUND((ES511),2)</f>
        <v>10380</v>
      </c>
      <c r="AD511" s="2">
        <f t="shared" si="545"/>
        <v>0</v>
      </c>
      <c r="AE511" s="2">
        <f t="shared" si="546"/>
        <v>0</v>
      </c>
      <c r="AF511" s="2">
        <f t="shared" si="547"/>
        <v>0</v>
      </c>
      <c r="AG511" s="2">
        <f t="shared" si="585"/>
        <v>0</v>
      </c>
      <c r="AH511" s="2">
        <f t="shared" si="549"/>
        <v>0</v>
      </c>
      <c r="AI511" s="2">
        <f t="shared" si="550"/>
        <v>0</v>
      </c>
      <c r="AJ511" s="2">
        <f t="shared" si="586"/>
        <v>0</v>
      </c>
      <c r="AK511" s="2">
        <v>10380</v>
      </c>
      <c r="AL511" s="110">
        <f>'1.Лок.смета.и.Акт'!F959</f>
        <v>10380</v>
      </c>
      <c r="AM511" s="2">
        <v>0</v>
      </c>
      <c r="AN511" s="2">
        <v>0</v>
      </c>
      <c r="AO511" s="2">
        <v>0</v>
      </c>
      <c r="AP511" s="2">
        <v>0</v>
      </c>
      <c r="AQ511" s="2">
        <v>0</v>
      </c>
      <c r="AR511" s="2">
        <v>0</v>
      </c>
      <c r="AS511" s="2">
        <v>0</v>
      </c>
      <c r="AT511" s="2">
        <v>0</v>
      </c>
      <c r="AU511" s="2">
        <v>0</v>
      </c>
      <c r="AV511" s="2">
        <v>1</v>
      </c>
      <c r="AW511" s="2">
        <v>1</v>
      </c>
      <c r="AX511" s="2"/>
      <c r="AY511" s="2"/>
      <c r="AZ511" s="2">
        <v>1</v>
      </c>
      <c r="BA511" s="2">
        <v>1</v>
      </c>
      <c r="BB511" s="2">
        <v>1</v>
      </c>
      <c r="BC511" s="2">
        <v>1</v>
      </c>
      <c r="BD511" s="2" t="s">
        <v>6</v>
      </c>
      <c r="BE511" s="2" t="s">
        <v>6</v>
      </c>
      <c r="BF511" s="2" t="s">
        <v>6</v>
      </c>
      <c r="BG511" s="2" t="s">
        <v>6</v>
      </c>
      <c r="BH511" s="2">
        <v>3</v>
      </c>
      <c r="BI511" s="2">
        <v>1</v>
      </c>
      <c r="BJ511" s="2" t="s">
        <v>91</v>
      </c>
      <c r="BK511" s="2"/>
      <c r="BL511" s="2"/>
      <c r="BM511" s="2">
        <v>500001</v>
      </c>
      <c r="BN511" s="2">
        <v>0</v>
      </c>
      <c r="BO511" s="2" t="s">
        <v>6</v>
      </c>
      <c r="BP511" s="2">
        <v>0</v>
      </c>
      <c r="BQ511" s="2">
        <v>20</v>
      </c>
      <c r="BR511" s="2">
        <v>0</v>
      </c>
      <c r="BS511" s="2">
        <v>1</v>
      </c>
      <c r="BT511" s="2">
        <v>1</v>
      </c>
      <c r="BU511" s="2">
        <v>1</v>
      </c>
      <c r="BV511" s="2">
        <v>1</v>
      </c>
      <c r="BW511" s="2">
        <v>1</v>
      </c>
      <c r="BX511" s="2">
        <v>1</v>
      </c>
      <c r="BY511" s="2" t="s">
        <v>6</v>
      </c>
      <c r="BZ511" s="2">
        <v>0</v>
      </c>
      <c r="CA511" s="2">
        <v>0</v>
      </c>
      <c r="CB511" s="2" t="s">
        <v>6</v>
      </c>
      <c r="CC511" s="2"/>
      <c r="CD511" s="2"/>
      <c r="CE511" s="2">
        <v>0</v>
      </c>
      <c r="CF511" s="2">
        <v>0</v>
      </c>
      <c r="CG511" s="2">
        <v>0</v>
      </c>
      <c r="CH511" s="2"/>
      <c r="CI511" s="2"/>
      <c r="CJ511" s="2"/>
      <c r="CK511" s="2"/>
      <c r="CL511" s="2"/>
      <c r="CM511" s="2">
        <v>0</v>
      </c>
      <c r="CN511" s="2" t="s">
        <v>6</v>
      </c>
      <c r="CO511" s="2">
        <v>0</v>
      </c>
      <c r="CP511" s="2">
        <f t="shared" si="587"/>
        <v>87</v>
      </c>
      <c r="CQ511" s="2">
        <f t="shared" si="588"/>
        <v>10380</v>
      </c>
      <c r="CR511" s="2">
        <f t="shared" si="589"/>
        <v>0</v>
      </c>
      <c r="CS511" s="2">
        <f t="shared" si="590"/>
        <v>0</v>
      </c>
      <c r="CT511" s="2">
        <f t="shared" si="591"/>
        <v>0</v>
      </c>
      <c r="CU511" s="2">
        <f t="shared" si="592"/>
        <v>0</v>
      </c>
      <c r="CV511" s="2">
        <f t="shared" si="593"/>
        <v>0</v>
      </c>
      <c r="CW511" s="2">
        <f t="shared" si="594"/>
        <v>0</v>
      </c>
      <c r="CX511" s="2">
        <f t="shared" si="595"/>
        <v>0</v>
      </c>
      <c r="CY511" s="2">
        <f>(((S511+(R511*IF(0,0,1)))*AT511)/100)</f>
        <v>0</v>
      </c>
      <c r="CZ511" s="2">
        <f>(((S511+(R511*IF(0,0,1)))*AU511)/100)</f>
        <v>0</v>
      </c>
      <c r="DA511" s="2"/>
      <c r="DB511" s="2"/>
      <c r="DC511" s="2" t="s">
        <v>6</v>
      </c>
      <c r="DD511" s="2" t="s">
        <v>6</v>
      </c>
      <c r="DE511" s="2" t="s">
        <v>6</v>
      </c>
      <c r="DF511" s="2" t="s">
        <v>6</v>
      </c>
      <c r="DG511" s="2" t="s">
        <v>6</v>
      </c>
      <c r="DH511" s="2" t="s">
        <v>6</v>
      </c>
      <c r="DI511" s="2" t="s">
        <v>6</v>
      </c>
      <c r="DJ511" s="2" t="s">
        <v>6</v>
      </c>
      <c r="DK511" s="2" t="s">
        <v>6</v>
      </c>
      <c r="DL511" s="2" t="s">
        <v>6</v>
      </c>
      <c r="DM511" s="2" t="s">
        <v>6</v>
      </c>
      <c r="DN511" s="2">
        <v>0</v>
      </c>
      <c r="DO511" s="2">
        <v>0</v>
      </c>
      <c r="DP511" s="2">
        <v>1</v>
      </c>
      <c r="DQ511" s="2">
        <v>1</v>
      </c>
      <c r="DR511" s="2"/>
      <c r="DS511" s="2"/>
      <c r="DT511" s="2"/>
      <c r="DU511" s="2">
        <v>1009</v>
      </c>
      <c r="DV511" s="2" t="s">
        <v>63</v>
      </c>
      <c r="DW511" s="2" t="s">
        <v>63</v>
      </c>
      <c r="DX511" s="2">
        <v>1000</v>
      </c>
      <c r="DY511" s="2"/>
      <c r="DZ511" s="2" t="s">
        <v>6</v>
      </c>
      <c r="EA511" s="2" t="s">
        <v>6</v>
      </c>
      <c r="EB511" s="2" t="s">
        <v>6</v>
      </c>
      <c r="EC511" s="2" t="s">
        <v>6</v>
      </c>
      <c r="ED511" s="2"/>
      <c r="EE511" s="2">
        <v>54938781</v>
      </c>
      <c r="EF511" s="2">
        <v>20</v>
      </c>
      <c r="EG511" s="2" t="s">
        <v>34</v>
      </c>
      <c r="EH511" s="2">
        <v>0</v>
      </c>
      <c r="EI511" s="2" t="s">
        <v>6</v>
      </c>
      <c r="EJ511" s="2">
        <v>1</v>
      </c>
      <c r="EK511" s="2">
        <v>500001</v>
      </c>
      <c r="EL511" s="2" t="s">
        <v>35</v>
      </c>
      <c r="EM511" s="2" t="s">
        <v>36</v>
      </c>
      <c r="EN511" s="2"/>
      <c r="EO511" s="2" t="s">
        <v>6</v>
      </c>
      <c r="EP511" s="2"/>
      <c r="EQ511" s="2">
        <v>0</v>
      </c>
      <c r="ER511" s="2">
        <v>10380</v>
      </c>
      <c r="ES511" s="110">
        <f>'1.Лок.смета.и.Акт'!F959</f>
        <v>10380</v>
      </c>
      <c r="ET511" s="2">
        <v>0</v>
      </c>
      <c r="EU511" s="2">
        <v>0</v>
      </c>
      <c r="EV511" s="2">
        <v>0</v>
      </c>
      <c r="EW511" s="2">
        <v>0</v>
      </c>
      <c r="EX511" s="2">
        <v>0</v>
      </c>
      <c r="EY511" s="2"/>
      <c r="EZ511" s="2"/>
      <c r="FA511" s="2"/>
      <c r="FB511" s="2"/>
      <c r="FC511" s="2"/>
      <c r="FD511" s="2"/>
      <c r="FE511" s="2"/>
      <c r="FF511" s="2"/>
      <c r="FG511" s="2"/>
      <c r="FH511" s="2"/>
      <c r="FI511" s="2"/>
      <c r="FJ511" s="2"/>
      <c r="FK511" s="2"/>
      <c r="FL511" s="2"/>
      <c r="FM511" s="2"/>
      <c r="FN511" s="2"/>
      <c r="FO511" s="2"/>
      <c r="FP511" s="2"/>
      <c r="FQ511" s="2">
        <v>0</v>
      </c>
      <c r="FR511" s="2">
        <f t="shared" si="596"/>
        <v>0</v>
      </c>
      <c r="FS511" s="2">
        <v>0</v>
      </c>
      <c r="FT511" s="2"/>
      <c r="FU511" s="2"/>
      <c r="FV511" s="2"/>
      <c r="FW511" s="2"/>
      <c r="FX511" s="2">
        <v>0</v>
      </c>
      <c r="FY511" s="2">
        <v>0</v>
      </c>
      <c r="FZ511" s="2"/>
      <c r="GA511" s="2" t="s">
        <v>6</v>
      </c>
      <c r="GB511" s="2"/>
      <c r="GC511" s="2"/>
      <c r="GD511" s="2">
        <v>1</v>
      </c>
      <c r="GE511" s="2"/>
      <c r="GF511" s="2">
        <v>1570490953</v>
      </c>
      <c r="GG511" s="2">
        <v>2</v>
      </c>
      <c r="GH511" s="2">
        <v>0</v>
      </c>
      <c r="GI511" s="2">
        <v>-2</v>
      </c>
      <c r="GJ511" s="2">
        <v>0</v>
      </c>
      <c r="GK511" s="2">
        <v>0</v>
      </c>
      <c r="GL511" s="2">
        <f t="shared" si="597"/>
        <v>0</v>
      </c>
      <c r="GM511" s="2">
        <f t="shared" si="598"/>
        <v>87</v>
      </c>
      <c r="GN511" s="2">
        <f t="shared" si="599"/>
        <v>87</v>
      </c>
      <c r="GO511" s="2">
        <f t="shared" si="600"/>
        <v>0</v>
      </c>
      <c r="GP511" s="2">
        <f t="shared" si="601"/>
        <v>0</v>
      </c>
      <c r="GQ511" s="2"/>
      <c r="GR511" s="2">
        <v>0</v>
      </c>
      <c r="GS511" s="2">
        <v>3</v>
      </c>
      <c r="GT511" s="2">
        <v>0</v>
      </c>
      <c r="GU511" s="2" t="s">
        <v>6</v>
      </c>
      <c r="GV511" s="2">
        <f t="shared" si="567"/>
        <v>0</v>
      </c>
      <c r="GW511" s="2">
        <v>1</v>
      </c>
      <c r="GX511" s="2">
        <f t="shared" si="602"/>
        <v>0</v>
      </c>
      <c r="GY511" s="2"/>
      <c r="GZ511" s="2"/>
      <c r="HA511" s="2">
        <v>0</v>
      </c>
      <c r="HB511" s="2">
        <v>0</v>
      </c>
      <c r="HC511" s="2">
        <f t="shared" si="603"/>
        <v>0</v>
      </c>
      <c r="HD511" s="2"/>
      <c r="HE511" s="2" t="s">
        <v>6</v>
      </c>
      <c r="HF511" s="2" t="s">
        <v>6</v>
      </c>
      <c r="HG511" s="2"/>
      <c r="HH511" s="2"/>
      <c r="HI511" s="2"/>
      <c r="HJ511" s="2"/>
      <c r="HK511" s="2"/>
      <c r="HL511" s="2"/>
      <c r="HM511" s="2" t="s">
        <v>6</v>
      </c>
      <c r="HN511" s="2" t="s">
        <v>6</v>
      </c>
      <c r="HO511" s="2" t="s">
        <v>6</v>
      </c>
      <c r="HP511" s="2" t="s">
        <v>6</v>
      </c>
      <c r="HQ511" s="2" t="s">
        <v>6</v>
      </c>
      <c r="HR511" s="2"/>
      <c r="HS511" s="2"/>
      <c r="HT511" s="2"/>
      <c r="HU511" s="2"/>
      <c r="HV511" s="2"/>
      <c r="HW511" s="2"/>
      <c r="HX511" s="2"/>
      <c r="HY511" s="2"/>
      <c r="HZ511" s="2"/>
      <c r="IA511" s="2"/>
      <c r="IB511" s="2"/>
      <c r="IC511" s="2"/>
      <c r="ID511" s="2"/>
      <c r="IE511" s="2"/>
      <c r="IF511" s="2">
        <v>-1</v>
      </c>
      <c r="IG511" s="2"/>
      <c r="IH511" s="2"/>
      <c r="II511" s="2"/>
      <c r="IJ511" s="2"/>
      <c r="IK511" s="2">
        <v>0</v>
      </c>
      <c r="IL511" s="2"/>
      <c r="IM511" s="2"/>
      <c r="IN511" s="2"/>
      <c r="IO511" s="2"/>
      <c r="IP511" s="2"/>
      <c r="IQ511" s="2"/>
      <c r="IR511" s="2"/>
      <c r="IS511" s="2"/>
      <c r="IT511" s="2"/>
      <c r="IU511" s="2"/>
    </row>
    <row r="512" spans="1:255" x14ac:dyDescent="0.2">
      <c r="A512">
        <v>18</v>
      </c>
      <c r="B512">
        <v>1</v>
      </c>
      <c r="C512">
        <v>821</v>
      </c>
      <c r="E512" t="s">
        <v>671</v>
      </c>
      <c r="F512" t="e">
        <f>'2.Лок.смета.и.Акт'!#REF!</f>
        <v>#REF!</v>
      </c>
      <c r="G512" t="s">
        <v>90</v>
      </c>
      <c r="H512" t="s">
        <v>63</v>
      </c>
      <c r="I512">
        <f>I510*J512</f>
        <v>8.3599999999999994E-3</v>
      </c>
      <c r="J512">
        <v>0.04</v>
      </c>
      <c r="K512">
        <v>0.04</v>
      </c>
      <c r="O512">
        <f t="shared" si="573"/>
        <v>1596</v>
      </c>
      <c r="P512">
        <f t="shared" si="574"/>
        <v>1596</v>
      </c>
      <c r="Q512">
        <f t="shared" si="575"/>
        <v>0</v>
      </c>
      <c r="R512">
        <f t="shared" si="576"/>
        <v>0</v>
      </c>
      <c r="S512">
        <f t="shared" si="577"/>
        <v>0</v>
      </c>
      <c r="T512">
        <f t="shared" si="578"/>
        <v>0</v>
      </c>
      <c r="U512">
        <f t="shared" si="579"/>
        <v>0</v>
      </c>
      <c r="V512">
        <f t="shared" si="580"/>
        <v>0</v>
      </c>
      <c r="W512">
        <f t="shared" si="581"/>
        <v>0</v>
      </c>
      <c r="X512">
        <f t="shared" si="582"/>
        <v>0</v>
      </c>
      <c r="Y512">
        <f t="shared" si="583"/>
        <v>0</v>
      </c>
      <c r="AA512">
        <v>86295184</v>
      </c>
      <c r="AB512">
        <f t="shared" si="584"/>
        <v>25257.14</v>
      </c>
      <c r="AC512">
        <f t="shared" si="604"/>
        <v>25257.14</v>
      </c>
      <c r="AD512">
        <f t="shared" si="545"/>
        <v>0</v>
      </c>
      <c r="AE512">
        <f t="shared" si="546"/>
        <v>0</v>
      </c>
      <c r="AF512">
        <f t="shared" si="547"/>
        <v>0</v>
      </c>
      <c r="AG512">
        <f t="shared" si="585"/>
        <v>0</v>
      </c>
      <c r="AH512">
        <f t="shared" si="549"/>
        <v>0</v>
      </c>
      <c r="AI512">
        <f t="shared" si="550"/>
        <v>0</v>
      </c>
      <c r="AJ512">
        <f t="shared" si="586"/>
        <v>0</v>
      </c>
      <c r="AK512">
        <v>25257.140000000003</v>
      </c>
      <c r="AL512">
        <v>25257.140000000003</v>
      </c>
      <c r="AM512">
        <v>0</v>
      </c>
      <c r="AN512">
        <v>0</v>
      </c>
      <c r="AO512">
        <v>0</v>
      </c>
      <c r="AP512">
        <v>0</v>
      </c>
      <c r="AQ512">
        <v>0</v>
      </c>
      <c r="AR512">
        <v>0</v>
      </c>
      <c r="AS512">
        <v>0</v>
      </c>
      <c r="AT512">
        <v>0</v>
      </c>
      <c r="AU512">
        <v>0</v>
      </c>
      <c r="AV512">
        <v>1</v>
      </c>
      <c r="AW512">
        <v>1</v>
      </c>
      <c r="AZ512">
        <v>1</v>
      </c>
      <c r="BA512">
        <v>1</v>
      </c>
      <c r="BB512">
        <v>1</v>
      </c>
      <c r="BC512">
        <v>7.56</v>
      </c>
      <c r="BD512" t="s">
        <v>6</v>
      </c>
      <c r="BE512" t="s">
        <v>6</v>
      </c>
      <c r="BF512" t="s">
        <v>6</v>
      </c>
      <c r="BG512" t="s">
        <v>6</v>
      </c>
      <c r="BH512">
        <v>3</v>
      </c>
      <c r="BI512">
        <v>1</v>
      </c>
      <c r="BJ512" t="s">
        <v>91</v>
      </c>
      <c r="BM512">
        <v>500001</v>
      </c>
      <c r="BN512">
        <v>0</v>
      </c>
      <c r="BO512" t="s">
        <v>6</v>
      </c>
      <c r="BP512">
        <v>0</v>
      </c>
      <c r="BQ512">
        <v>20</v>
      </c>
      <c r="BR512">
        <v>0</v>
      </c>
      <c r="BS512">
        <v>1</v>
      </c>
      <c r="BT512">
        <v>1</v>
      </c>
      <c r="BU512">
        <v>1</v>
      </c>
      <c r="BV512">
        <v>1</v>
      </c>
      <c r="BW512">
        <v>1</v>
      </c>
      <c r="BX512">
        <v>1</v>
      </c>
      <c r="BY512" t="s">
        <v>6</v>
      </c>
      <c r="BZ512">
        <v>0</v>
      </c>
      <c r="CA512">
        <v>0</v>
      </c>
      <c r="CB512" t="s">
        <v>6</v>
      </c>
      <c r="CE512">
        <v>0</v>
      </c>
      <c r="CF512">
        <v>0</v>
      </c>
      <c r="CG512">
        <v>0</v>
      </c>
      <c r="CM512">
        <v>0</v>
      </c>
      <c r="CN512" t="s">
        <v>6</v>
      </c>
      <c r="CO512">
        <v>0</v>
      </c>
      <c r="CP512">
        <f t="shared" si="587"/>
        <v>1596</v>
      </c>
      <c r="CQ512">
        <f t="shared" si="588"/>
        <v>190943.97839999999</v>
      </c>
      <c r="CR512">
        <f t="shared" si="589"/>
        <v>0</v>
      </c>
      <c r="CS512">
        <f t="shared" si="590"/>
        <v>0</v>
      </c>
      <c r="CT512">
        <f t="shared" si="591"/>
        <v>0</v>
      </c>
      <c r="CU512">
        <f t="shared" si="592"/>
        <v>0</v>
      </c>
      <c r="CV512">
        <f t="shared" si="593"/>
        <v>0</v>
      </c>
      <c r="CW512">
        <f t="shared" si="594"/>
        <v>0</v>
      </c>
      <c r="CX512">
        <f t="shared" si="595"/>
        <v>0</v>
      </c>
      <c r="CY512">
        <f>(S512+R512)*(BZ512/100)</f>
        <v>0</v>
      </c>
      <c r="CZ512">
        <f>(S512+R512)*(CA512/100)</f>
        <v>0</v>
      </c>
      <c r="DC512" t="s">
        <v>6</v>
      </c>
      <c r="DD512" t="s">
        <v>6</v>
      </c>
      <c r="DE512" t="s">
        <v>6</v>
      </c>
      <c r="DF512" t="s">
        <v>6</v>
      </c>
      <c r="DG512" t="s">
        <v>6</v>
      </c>
      <c r="DH512" t="s">
        <v>6</v>
      </c>
      <c r="DI512" t="s">
        <v>6</v>
      </c>
      <c r="DJ512" t="s">
        <v>6</v>
      </c>
      <c r="DK512" t="s">
        <v>6</v>
      </c>
      <c r="DL512" t="s">
        <v>6</v>
      </c>
      <c r="DM512" t="s">
        <v>6</v>
      </c>
      <c r="DN512">
        <v>0</v>
      </c>
      <c r="DO512">
        <v>0</v>
      </c>
      <c r="DP512">
        <v>1</v>
      </c>
      <c r="DQ512">
        <v>1</v>
      </c>
      <c r="DU512">
        <v>1009</v>
      </c>
      <c r="DV512" t="s">
        <v>63</v>
      </c>
      <c r="DW512" t="e">
        <f>'2.Лок.смета.и.Акт'!#REF!</f>
        <v>#REF!</v>
      </c>
      <c r="DX512">
        <v>1000</v>
      </c>
      <c r="DZ512" t="s">
        <v>6</v>
      </c>
      <c r="EA512" t="s">
        <v>6</v>
      </c>
      <c r="EB512" t="s">
        <v>6</v>
      </c>
      <c r="EC512" t="s">
        <v>6</v>
      </c>
      <c r="EE512">
        <v>54938781</v>
      </c>
      <c r="EF512">
        <v>20</v>
      </c>
      <c r="EG512" t="s">
        <v>34</v>
      </c>
      <c r="EH512">
        <v>0</v>
      </c>
      <c r="EI512" t="s">
        <v>6</v>
      </c>
      <c r="EJ512">
        <v>1</v>
      </c>
      <c r="EK512">
        <v>500001</v>
      </c>
      <c r="EL512" t="s">
        <v>35</v>
      </c>
      <c r="EM512" t="s">
        <v>36</v>
      </c>
      <c r="EO512" t="s">
        <v>6</v>
      </c>
      <c r="EQ512">
        <v>0</v>
      </c>
      <c r="ER512">
        <v>180000</v>
      </c>
      <c r="ES512">
        <v>25257.140000000003</v>
      </c>
      <c r="ET512">
        <v>0</v>
      </c>
      <c r="EU512">
        <v>0</v>
      </c>
      <c r="EV512">
        <v>0</v>
      </c>
      <c r="EW512">
        <v>0</v>
      </c>
      <c r="EX512">
        <v>0</v>
      </c>
      <c r="EZ512">
        <v>5</v>
      </c>
      <c r="FC512">
        <v>0</v>
      </c>
      <c r="FD512">
        <v>18</v>
      </c>
      <c r="FF512">
        <v>180000</v>
      </c>
      <c r="FQ512">
        <v>0</v>
      </c>
      <c r="FR512">
        <f t="shared" si="596"/>
        <v>0</v>
      </c>
      <c r="FS512">
        <v>0</v>
      </c>
      <c r="FX512">
        <v>0</v>
      </c>
      <c r="FY512">
        <v>0</v>
      </c>
      <c r="GA512" t="s">
        <v>92</v>
      </c>
      <c r="GD512">
        <v>1</v>
      </c>
      <c r="GF512">
        <v>1570490953</v>
      </c>
      <c r="GG512">
        <v>2</v>
      </c>
      <c r="GH512">
        <v>3</v>
      </c>
      <c r="GI512">
        <v>5</v>
      </c>
      <c r="GJ512">
        <v>0</v>
      </c>
      <c r="GK512">
        <v>0</v>
      </c>
      <c r="GL512">
        <f t="shared" si="597"/>
        <v>0</v>
      </c>
      <c r="GM512">
        <f t="shared" si="598"/>
        <v>1596</v>
      </c>
      <c r="GN512">
        <f t="shared" si="599"/>
        <v>1596</v>
      </c>
      <c r="GO512">
        <f t="shared" si="600"/>
        <v>0</v>
      </c>
      <c r="GP512">
        <f t="shared" si="601"/>
        <v>0</v>
      </c>
      <c r="GR512">
        <v>1</v>
      </c>
      <c r="GS512">
        <v>1</v>
      </c>
      <c r="GT512">
        <v>0</v>
      </c>
      <c r="GU512" t="s">
        <v>6</v>
      </c>
      <c r="GV512">
        <f t="shared" si="567"/>
        <v>0</v>
      </c>
      <c r="GW512">
        <v>1</v>
      </c>
      <c r="GX512">
        <f t="shared" si="602"/>
        <v>0</v>
      </c>
      <c r="HA512">
        <v>0</v>
      </c>
      <c r="HB512">
        <v>0</v>
      </c>
      <c r="HC512">
        <f t="shared" si="603"/>
        <v>0</v>
      </c>
      <c r="HE512" t="s">
        <v>38</v>
      </c>
      <c r="HF512" t="s">
        <v>39</v>
      </c>
      <c r="HM512" t="s">
        <v>6</v>
      </c>
      <c r="HN512" t="s">
        <v>6</v>
      </c>
      <c r="HO512" t="s">
        <v>6</v>
      </c>
      <c r="HP512" t="s">
        <v>6</v>
      </c>
      <c r="HQ512" t="s">
        <v>6</v>
      </c>
      <c r="IF512">
        <v>-1</v>
      </c>
      <c r="IK512">
        <v>0</v>
      </c>
    </row>
    <row r="513" spans="1:255" x14ac:dyDescent="0.2">
      <c r="A513" s="2">
        <v>18</v>
      </c>
      <c r="B513" s="2">
        <v>1</v>
      </c>
      <c r="C513" s="2">
        <v>816</v>
      </c>
      <c r="D513" s="2"/>
      <c r="E513" s="2" t="s">
        <v>672</v>
      </c>
      <c r="F513" s="2" t="s">
        <v>673</v>
      </c>
      <c r="G513" s="2" t="s">
        <v>674</v>
      </c>
      <c r="H513" s="2" t="s">
        <v>63</v>
      </c>
      <c r="I513" s="2">
        <f>I509*J513</f>
        <v>0.15</v>
      </c>
      <c r="J513" s="216">
        <f>'5.Ведомость_списания'!F234</f>
        <v>0.71770334928229662</v>
      </c>
      <c r="K513" s="2">
        <v>0.71770299999999998</v>
      </c>
      <c r="L513" s="2"/>
      <c r="M513" s="2"/>
      <c r="N513" s="2"/>
      <c r="O513" s="2">
        <f t="shared" si="573"/>
        <v>2153</v>
      </c>
      <c r="P513" s="2">
        <f t="shared" si="574"/>
        <v>2153</v>
      </c>
      <c r="Q513" s="2">
        <f t="shared" si="575"/>
        <v>0</v>
      </c>
      <c r="R513" s="2">
        <f t="shared" si="576"/>
        <v>0</v>
      </c>
      <c r="S513" s="2">
        <f t="shared" si="577"/>
        <v>0</v>
      </c>
      <c r="T513" s="2">
        <f t="shared" si="578"/>
        <v>0</v>
      </c>
      <c r="U513" s="2">
        <f t="shared" si="579"/>
        <v>0</v>
      </c>
      <c r="V513" s="2">
        <f t="shared" si="580"/>
        <v>0</v>
      </c>
      <c r="W513" s="2">
        <f t="shared" si="581"/>
        <v>0</v>
      </c>
      <c r="X513" s="2">
        <f t="shared" si="582"/>
        <v>0</v>
      </c>
      <c r="Y513" s="2">
        <f t="shared" si="583"/>
        <v>0</v>
      </c>
      <c r="Z513" s="2"/>
      <c r="AA513" s="2">
        <v>86295183</v>
      </c>
      <c r="AB513" s="2">
        <f t="shared" si="584"/>
        <v>14354.27</v>
      </c>
      <c r="AC513" s="2">
        <f t="shared" si="604"/>
        <v>14354.27</v>
      </c>
      <c r="AD513" s="2">
        <f t="shared" si="545"/>
        <v>0</v>
      </c>
      <c r="AE513" s="2">
        <f t="shared" si="546"/>
        <v>0</v>
      </c>
      <c r="AF513" s="2">
        <f t="shared" si="547"/>
        <v>0</v>
      </c>
      <c r="AG513" s="2">
        <f t="shared" si="585"/>
        <v>0</v>
      </c>
      <c r="AH513" s="2">
        <f t="shared" si="549"/>
        <v>0</v>
      </c>
      <c r="AI513" s="2">
        <f t="shared" si="550"/>
        <v>0</v>
      </c>
      <c r="AJ513" s="2">
        <f t="shared" si="586"/>
        <v>0</v>
      </c>
      <c r="AK513" s="2">
        <v>14354.27</v>
      </c>
      <c r="AL513" s="110">
        <f>'1.Лок.смета.и.Акт'!F961</f>
        <v>14354.27</v>
      </c>
      <c r="AM513" s="2">
        <v>0</v>
      </c>
      <c r="AN513" s="2">
        <v>0</v>
      </c>
      <c r="AO513" s="2">
        <v>0</v>
      </c>
      <c r="AP513" s="2">
        <v>0</v>
      </c>
      <c r="AQ513" s="2">
        <v>0</v>
      </c>
      <c r="AR513" s="2">
        <v>0</v>
      </c>
      <c r="AS513" s="2">
        <v>0</v>
      </c>
      <c r="AT513" s="2">
        <v>0</v>
      </c>
      <c r="AU513" s="2">
        <v>0</v>
      </c>
      <c r="AV513" s="2">
        <v>1</v>
      </c>
      <c r="AW513" s="2">
        <v>1</v>
      </c>
      <c r="AX513" s="2"/>
      <c r="AY513" s="2"/>
      <c r="AZ513" s="2">
        <v>1</v>
      </c>
      <c r="BA513" s="2">
        <v>1</v>
      </c>
      <c r="BB513" s="2">
        <v>1</v>
      </c>
      <c r="BC513" s="2">
        <v>1</v>
      </c>
      <c r="BD513" s="2" t="s">
        <v>6</v>
      </c>
      <c r="BE513" s="2" t="s">
        <v>6</v>
      </c>
      <c r="BF513" s="2" t="s">
        <v>6</v>
      </c>
      <c r="BG513" s="2" t="s">
        <v>6</v>
      </c>
      <c r="BH513" s="2">
        <v>3</v>
      </c>
      <c r="BI513" s="2">
        <v>1</v>
      </c>
      <c r="BJ513" s="2" t="s">
        <v>675</v>
      </c>
      <c r="BK513" s="2"/>
      <c r="BL513" s="2"/>
      <c r="BM513" s="2">
        <v>500001</v>
      </c>
      <c r="BN513" s="2">
        <v>0</v>
      </c>
      <c r="BO513" s="2" t="s">
        <v>6</v>
      </c>
      <c r="BP513" s="2">
        <v>0</v>
      </c>
      <c r="BQ513" s="2">
        <v>20</v>
      </c>
      <c r="BR513" s="2">
        <v>0</v>
      </c>
      <c r="BS513" s="2">
        <v>1</v>
      </c>
      <c r="BT513" s="2">
        <v>1</v>
      </c>
      <c r="BU513" s="2">
        <v>1</v>
      </c>
      <c r="BV513" s="2">
        <v>1</v>
      </c>
      <c r="BW513" s="2">
        <v>1</v>
      </c>
      <c r="BX513" s="2">
        <v>1</v>
      </c>
      <c r="BY513" s="2" t="s">
        <v>6</v>
      </c>
      <c r="BZ513" s="2">
        <v>0</v>
      </c>
      <c r="CA513" s="2">
        <v>0</v>
      </c>
      <c r="CB513" s="2" t="s">
        <v>6</v>
      </c>
      <c r="CC513" s="2"/>
      <c r="CD513" s="2"/>
      <c r="CE513" s="2">
        <v>0</v>
      </c>
      <c r="CF513" s="2">
        <v>0</v>
      </c>
      <c r="CG513" s="2">
        <v>0</v>
      </c>
      <c r="CH513" s="2"/>
      <c r="CI513" s="2"/>
      <c r="CJ513" s="2"/>
      <c r="CK513" s="2"/>
      <c r="CL513" s="2"/>
      <c r="CM513" s="2">
        <v>0</v>
      </c>
      <c r="CN513" s="2" t="s">
        <v>6</v>
      </c>
      <c r="CO513" s="2">
        <v>0</v>
      </c>
      <c r="CP513" s="2">
        <f t="shared" si="587"/>
        <v>2153</v>
      </c>
      <c r="CQ513" s="2">
        <f t="shared" si="588"/>
        <v>14354.27</v>
      </c>
      <c r="CR513" s="2">
        <f t="shared" si="589"/>
        <v>0</v>
      </c>
      <c r="CS513" s="2">
        <f t="shared" si="590"/>
        <v>0</v>
      </c>
      <c r="CT513" s="2">
        <f t="shared" si="591"/>
        <v>0</v>
      </c>
      <c r="CU513" s="2">
        <f t="shared" si="592"/>
        <v>0</v>
      </c>
      <c r="CV513" s="2">
        <f t="shared" si="593"/>
        <v>0</v>
      </c>
      <c r="CW513" s="2">
        <f t="shared" si="594"/>
        <v>0</v>
      </c>
      <c r="CX513" s="2">
        <f t="shared" si="595"/>
        <v>0</v>
      </c>
      <c r="CY513" s="2">
        <f>(((S513+(R513*IF(0,0,1)))*AT513)/100)</f>
        <v>0</v>
      </c>
      <c r="CZ513" s="2">
        <f>(((S513+(R513*IF(0,0,1)))*AU513)/100)</f>
        <v>0</v>
      </c>
      <c r="DA513" s="2"/>
      <c r="DB513" s="2"/>
      <c r="DC513" s="2" t="s">
        <v>6</v>
      </c>
      <c r="DD513" s="2" t="s">
        <v>6</v>
      </c>
      <c r="DE513" s="2" t="s">
        <v>6</v>
      </c>
      <c r="DF513" s="2" t="s">
        <v>6</v>
      </c>
      <c r="DG513" s="2" t="s">
        <v>6</v>
      </c>
      <c r="DH513" s="2" t="s">
        <v>6</v>
      </c>
      <c r="DI513" s="2" t="s">
        <v>6</v>
      </c>
      <c r="DJ513" s="2" t="s">
        <v>6</v>
      </c>
      <c r="DK513" s="2" t="s">
        <v>6</v>
      </c>
      <c r="DL513" s="2" t="s">
        <v>6</v>
      </c>
      <c r="DM513" s="2" t="s">
        <v>6</v>
      </c>
      <c r="DN513" s="2">
        <v>0</v>
      </c>
      <c r="DO513" s="2">
        <v>0</v>
      </c>
      <c r="DP513" s="2">
        <v>1</v>
      </c>
      <c r="DQ513" s="2">
        <v>1</v>
      </c>
      <c r="DR513" s="2"/>
      <c r="DS513" s="2"/>
      <c r="DT513" s="2"/>
      <c r="DU513" s="2">
        <v>1009</v>
      </c>
      <c r="DV513" s="2" t="s">
        <v>63</v>
      </c>
      <c r="DW513" s="2" t="s">
        <v>63</v>
      </c>
      <c r="DX513" s="2">
        <v>1000</v>
      </c>
      <c r="DY513" s="2"/>
      <c r="DZ513" s="2" t="s">
        <v>6</v>
      </c>
      <c r="EA513" s="2" t="s">
        <v>6</v>
      </c>
      <c r="EB513" s="2" t="s">
        <v>6</v>
      </c>
      <c r="EC513" s="2" t="s">
        <v>6</v>
      </c>
      <c r="ED513" s="2"/>
      <c r="EE513" s="2">
        <v>54938781</v>
      </c>
      <c r="EF513" s="2">
        <v>20</v>
      </c>
      <c r="EG513" s="2" t="s">
        <v>34</v>
      </c>
      <c r="EH513" s="2">
        <v>0</v>
      </c>
      <c r="EI513" s="2" t="s">
        <v>6</v>
      </c>
      <c r="EJ513" s="2">
        <v>1</v>
      </c>
      <c r="EK513" s="2">
        <v>500001</v>
      </c>
      <c r="EL513" s="2" t="s">
        <v>35</v>
      </c>
      <c r="EM513" s="2" t="s">
        <v>36</v>
      </c>
      <c r="EN513" s="2"/>
      <c r="EO513" s="2" t="s">
        <v>6</v>
      </c>
      <c r="EP513" s="2"/>
      <c r="EQ513" s="2">
        <v>0</v>
      </c>
      <c r="ER513" s="2">
        <v>14354.27</v>
      </c>
      <c r="ES513" s="110">
        <f>'1.Лок.смета.и.Акт'!F961</f>
        <v>14354.27</v>
      </c>
      <c r="ET513" s="2">
        <v>0</v>
      </c>
      <c r="EU513" s="2">
        <v>0</v>
      </c>
      <c r="EV513" s="2">
        <v>0</v>
      </c>
      <c r="EW513" s="2">
        <v>0</v>
      </c>
      <c r="EX513" s="2">
        <v>0</v>
      </c>
      <c r="EY513" s="2"/>
      <c r="EZ513" s="2"/>
      <c r="FA513" s="2"/>
      <c r="FB513" s="2"/>
      <c r="FC513" s="2"/>
      <c r="FD513" s="2"/>
      <c r="FE513" s="2"/>
      <c r="FF513" s="2"/>
      <c r="FG513" s="2"/>
      <c r="FH513" s="2"/>
      <c r="FI513" s="2"/>
      <c r="FJ513" s="2"/>
      <c r="FK513" s="2"/>
      <c r="FL513" s="2"/>
      <c r="FM513" s="2"/>
      <c r="FN513" s="2"/>
      <c r="FO513" s="2"/>
      <c r="FP513" s="2"/>
      <c r="FQ513" s="2">
        <v>0</v>
      </c>
      <c r="FR513" s="2">
        <f t="shared" si="596"/>
        <v>0</v>
      </c>
      <c r="FS513" s="2">
        <v>0</v>
      </c>
      <c r="FT513" s="2"/>
      <c r="FU513" s="2"/>
      <c r="FV513" s="2"/>
      <c r="FW513" s="2"/>
      <c r="FX513" s="2">
        <v>0</v>
      </c>
      <c r="FY513" s="2">
        <v>0</v>
      </c>
      <c r="FZ513" s="2"/>
      <c r="GA513" s="2" t="s">
        <v>6</v>
      </c>
      <c r="GB513" s="2"/>
      <c r="GC513" s="2"/>
      <c r="GD513" s="2">
        <v>1</v>
      </c>
      <c r="GE513" s="2"/>
      <c r="GF513" s="2">
        <v>-1675985861</v>
      </c>
      <c r="GG513" s="2">
        <v>2</v>
      </c>
      <c r="GH513" s="2">
        <v>2</v>
      </c>
      <c r="GI513" s="2">
        <v>-2</v>
      </c>
      <c r="GJ513" s="2">
        <v>0</v>
      </c>
      <c r="GK513" s="2">
        <v>0</v>
      </c>
      <c r="GL513" s="2">
        <f t="shared" si="597"/>
        <v>0</v>
      </c>
      <c r="GM513" s="2">
        <f t="shared" si="598"/>
        <v>2153</v>
      </c>
      <c r="GN513" s="2">
        <f t="shared" si="599"/>
        <v>2153</v>
      </c>
      <c r="GO513" s="2">
        <f t="shared" si="600"/>
        <v>0</v>
      </c>
      <c r="GP513" s="2">
        <f t="shared" si="601"/>
        <v>0</v>
      </c>
      <c r="GQ513" s="2"/>
      <c r="GR513" s="2">
        <v>0</v>
      </c>
      <c r="GS513" s="2">
        <v>2</v>
      </c>
      <c r="GT513" s="2">
        <v>0</v>
      </c>
      <c r="GU513" s="2" t="s">
        <v>6</v>
      </c>
      <c r="GV513" s="2">
        <f t="shared" si="567"/>
        <v>0</v>
      </c>
      <c r="GW513" s="2">
        <v>1</v>
      </c>
      <c r="GX513" s="2">
        <f t="shared" si="602"/>
        <v>0</v>
      </c>
      <c r="GY513" s="2"/>
      <c r="GZ513" s="2"/>
      <c r="HA513" s="2">
        <v>0</v>
      </c>
      <c r="HB513" s="2">
        <v>0</v>
      </c>
      <c r="HC513" s="2">
        <f t="shared" si="603"/>
        <v>0</v>
      </c>
      <c r="HD513" s="2"/>
      <c r="HE513" s="2" t="s">
        <v>6</v>
      </c>
      <c r="HF513" s="2" t="s">
        <v>6</v>
      </c>
      <c r="HG513" s="2"/>
      <c r="HH513" s="2"/>
      <c r="HI513" s="2"/>
      <c r="HJ513" s="2"/>
      <c r="HK513" s="2"/>
      <c r="HL513" s="2"/>
      <c r="HM513" s="2" t="s">
        <v>6</v>
      </c>
      <c r="HN513" s="2" t="s">
        <v>6</v>
      </c>
      <c r="HO513" s="2" t="s">
        <v>6</v>
      </c>
      <c r="HP513" s="2" t="s">
        <v>6</v>
      </c>
      <c r="HQ513" s="2" t="s">
        <v>6</v>
      </c>
      <c r="HR513" s="2"/>
      <c r="HS513" s="2"/>
      <c r="HT513" s="2"/>
      <c r="HU513" s="2"/>
      <c r="HV513" s="2"/>
      <c r="HW513" s="2"/>
      <c r="HX513" s="2"/>
      <c r="HY513" s="2"/>
      <c r="HZ513" s="2"/>
      <c r="IA513" s="2"/>
      <c r="IB513" s="2"/>
      <c r="IC513" s="2"/>
      <c r="ID513" s="2"/>
      <c r="IE513" s="2"/>
      <c r="IF513" s="2">
        <v>-1</v>
      </c>
      <c r="IG513" s="2"/>
      <c r="IH513" s="2"/>
      <c r="II513" s="2"/>
      <c r="IJ513" s="2"/>
      <c r="IK513" s="2">
        <v>0</v>
      </c>
      <c r="IL513" s="2"/>
      <c r="IM513" s="2"/>
      <c r="IN513" s="2"/>
      <c r="IO513" s="2"/>
      <c r="IP513" s="2"/>
      <c r="IQ513" s="2"/>
      <c r="IR513" s="2"/>
      <c r="IS513" s="2"/>
      <c r="IT513" s="2"/>
      <c r="IU513" s="2"/>
    </row>
    <row r="514" spans="1:255" x14ac:dyDescent="0.2">
      <c r="A514">
        <v>18</v>
      </c>
      <c r="B514">
        <v>1</v>
      </c>
      <c r="C514">
        <v>823</v>
      </c>
      <c r="E514" t="s">
        <v>672</v>
      </c>
      <c r="F514" t="e">
        <f>'2.Лок.смета.и.Акт'!#REF!</f>
        <v>#REF!</v>
      </c>
      <c r="G514" t="s">
        <v>674</v>
      </c>
      <c r="H514" t="s">
        <v>63</v>
      </c>
      <c r="I514">
        <f>I510*J514</f>
        <v>0.15</v>
      </c>
      <c r="J514">
        <v>0.71770334928229662</v>
      </c>
      <c r="K514">
        <v>0.71770299999999998</v>
      </c>
      <c r="O514">
        <f t="shared" si="573"/>
        <v>17876</v>
      </c>
      <c r="P514">
        <f t="shared" si="574"/>
        <v>17876</v>
      </c>
      <c r="Q514">
        <f t="shared" si="575"/>
        <v>0</v>
      </c>
      <c r="R514">
        <f t="shared" si="576"/>
        <v>0</v>
      </c>
      <c r="S514">
        <f t="shared" si="577"/>
        <v>0</v>
      </c>
      <c r="T514">
        <f t="shared" si="578"/>
        <v>0</v>
      </c>
      <c r="U514">
        <f t="shared" si="579"/>
        <v>0</v>
      </c>
      <c r="V514">
        <f t="shared" si="580"/>
        <v>0</v>
      </c>
      <c r="W514">
        <f t="shared" si="581"/>
        <v>0</v>
      </c>
      <c r="X514">
        <f t="shared" si="582"/>
        <v>0</v>
      </c>
      <c r="Y514">
        <f t="shared" si="583"/>
        <v>0</v>
      </c>
      <c r="AA514">
        <v>86295184</v>
      </c>
      <c r="AB514">
        <f t="shared" si="584"/>
        <v>15764.08</v>
      </c>
      <c r="AC514">
        <f t="shared" si="604"/>
        <v>15764.08</v>
      </c>
      <c r="AD514">
        <f t="shared" si="545"/>
        <v>0</v>
      </c>
      <c r="AE514">
        <f t="shared" si="546"/>
        <v>0</v>
      </c>
      <c r="AF514">
        <f t="shared" si="547"/>
        <v>0</v>
      </c>
      <c r="AG514">
        <f t="shared" si="585"/>
        <v>0</v>
      </c>
      <c r="AH514">
        <f t="shared" si="549"/>
        <v>0</v>
      </c>
      <c r="AI514">
        <f t="shared" si="550"/>
        <v>0</v>
      </c>
      <c r="AJ514">
        <f t="shared" si="586"/>
        <v>0</v>
      </c>
      <c r="AK514">
        <v>15764.08</v>
      </c>
      <c r="AL514">
        <v>15764.08</v>
      </c>
      <c r="AM514">
        <v>0</v>
      </c>
      <c r="AN514">
        <v>0</v>
      </c>
      <c r="AO514">
        <v>0</v>
      </c>
      <c r="AP514">
        <v>0</v>
      </c>
      <c r="AQ514">
        <v>0</v>
      </c>
      <c r="AR514">
        <v>0</v>
      </c>
      <c r="AS514">
        <v>0</v>
      </c>
      <c r="AT514">
        <v>0</v>
      </c>
      <c r="AU514">
        <v>0</v>
      </c>
      <c r="AV514">
        <v>1</v>
      </c>
      <c r="AW514">
        <v>1</v>
      </c>
      <c r="AZ514">
        <v>1</v>
      </c>
      <c r="BA514">
        <v>1</v>
      </c>
      <c r="BB514">
        <v>1</v>
      </c>
      <c r="BC514">
        <v>7.56</v>
      </c>
      <c r="BD514" t="s">
        <v>6</v>
      </c>
      <c r="BE514" t="s">
        <v>6</v>
      </c>
      <c r="BF514" t="s">
        <v>6</v>
      </c>
      <c r="BG514" t="s">
        <v>6</v>
      </c>
      <c r="BH514">
        <v>3</v>
      </c>
      <c r="BI514">
        <v>1</v>
      </c>
      <c r="BJ514" t="s">
        <v>675</v>
      </c>
      <c r="BM514">
        <v>500001</v>
      </c>
      <c r="BN514">
        <v>0</v>
      </c>
      <c r="BO514" t="s">
        <v>6</v>
      </c>
      <c r="BP514">
        <v>0</v>
      </c>
      <c r="BQ514">
        <v>20</v>
      </c>
      <c r="BR514">
        <v>0</v>
      </c>
      <c r="BS514">
        <v>1</v>
      </c>
      <c r="BT514">
        <v>1</v>
      </c>
      <c r="BU514">
        <v>1</v>
      </c>
      <c r="BV514">
        <v>1</v>
      </c>
      <c r="BW514">
        <v>1</v>
      </c>
      <c r="BX514">
        <v>1</v>
      </c>
      <c r="BY514" t="s">
        <v>6</v>
      </c>
      <c r="BZ514">
        <v>0</v>
      </c>
      <c r="CA514">
        <v>0</v>
      </c>
      <c r="CB514" t="s">
        <v>6</v>
      </c>
      <c r="CE514">
        <v>0</v>
      </c>
      <c r="CF514">
        <v>0</v>
      </c>
      <c r="CG514">
        <v>0</v>
      </c>
      <c r="CM514">
        <v>0</v>
      </c>
      <c r="CN514" t="s">
        <v>6</v>
      </c>
      <c r="CO514">
        <v>0</v>
      </c>
      <c r="CP514">
        <f t="shared" si="587"/>
        <v>17876</v>
      </c>
      <c r="CQ514">
        <f t="shared" si="588"/>
        <v>119176.4448</v>
      </c>
      <c r="CR514">
        <f t="shared" si="589"/>
        <v>0</v>
      </c>
      <c r="CS514">
        <f t="shared" si="590"/>
        <v>0</v>
      </c>
      <c r="CT514">
        <f t="shared" si="591"/>
        <v>0</v>
      </c>
      <c r="CU514">
        <f t="shared" si="592"/>
        <v>0</v>
      </c>
      <c r="CV514">
        <f t="shared" si="593"/>
        <v>0</v>
      </c>
      <c r="CW514">
        <f t="shared" si="594"/>
        <v>0</v>
      </c>
      <c r="CX514">
        <f t="shared" si="595"/>
        <v>0</v>
      </c>
      <c r="CY514">
        <f>(S514+R514)*(BZ514/100)</f>
        <v>0</v>
      </c>
      <c r="CZ514">
        <f>(S514+R514)*(CA514/100)</f>
        <v>0</v>
      </c>
      <c r="DC514" t="s">
        <v>6</v>
      </c>
      <c r="DD514" t="s">
        <v>6</v>
      </c>
      <c r="DE514" t="s">
        <v>6</v>
      </c>
      <c r="DF514" t="s">
        <v>6</v>
      </c>
      <c r="DG514" t="s">
        <v>6</v>
      </c>
      <c r="DH514" t="s">
        <v>6</v>
      </c>
      <c r="DI514" t="s">
        <v>6</v>
      </c>
      <c r="DJ514" t="s">
        <v>6</v>
      </c>
      <c r="DK514" t="s">
        <v>6</v>
      </c>
      <c r="DL514" t="s">
        <v>6</v>
      </c>
      <c r="DM514" t="s">
        <v>6</v>
      </c>
      <c r="DN514">
        <v>0</v>
      </c>
      <c r="DO514">
        <v>0</v>
      </c>
      <c r="DP514">
        <v>1</v>
      </c>
      <c r="DQ514">
        <v>1</v>
      </c>
      <c r="DU514">
        <v>1009</v>
      </c>
      <c r="DV514" t="s">
        <v>63</v>
      </c>
      <c r="DW514" t="e">
        <f>'2.Лок.смета.и.Акт'!#REF!</f>
        <v>#REF!</v>
      </c>
      <c r="DX514">
        <v>1000</v>
      </c>
      <c r="DZ514" t="s">
        <v>6</v>
      </c>
      <c r="EA514" t="s">
        <v>6</v>
      </c>
      <c r="EB514" t="s">
        <v>6</v>
      </c>
      <c r="EC514" t="s">
        <v>6</v>
      </c>
      <c r="EE514">
        <v>54938781</v>
      </c>
      <c r="EF514">
        <v>20</v>
      </c>
      <c r="EG514" t="s">
        <v>34</v>
      </c>
      <c r="EH514">
        <v>0</v>
      </c>
      <c r="EI514" t="s">
        <v>6</v>
      </c>
      <c r="EJ514">
        <v>1</v>
      </c>
      <c r="EK514">
        <v>500001</v>
      </c>
      <c r="EL514" t="s">
        <v>35</v>
      </c>
      <c r="EM514" t="s">
        <v>36</v>
      </c>
      <c r="EO514" t="s">
        <v>6</v>
      </c>
      <c r="EQ514">
        <v>0</v>
      </c>
      <c r="ER514">
        <v>113739.65</v>
      </c>
      <c r="ES514">
        <v>15764.08</v>
      </c>
      <c r="ET514">
        <v>0</v>
      </c>
      <c r="EU514">
        <v>0</v>
      </c>
      <c r="EV514">
        <v>0</v>
      </c>
      <c r="EW514">
        <v>0</v>
      </c>
      <c r="EX514">
        <v>0</v>
      </c>
      <c r="EZ514">
        <v>5</v>
      </c>
      <c r="FC514">
        <v>0</v>
      </c>
      <c r="FD514">
        <v>18</v>
      </c>
      <c r="FF514">
        <v>113739.65</v>
      </c>
      <c r="FQ514">
        <v>0</v>
      </c>
      <c r="FR514">
        <f t="shared" si="596"/>
        <v>0</v>
      </c>
      <c r="FS514">
        <v>0</v>
      </c>
      <c r="FX514">
        <v>0</v>
      </c>
      <c r="FY514">
        <v>0</v>
      </c>
      <c r="GA514" t="s">
        <v>676</v>
      </c>
      <c r="GD514">
        <v>1</v>
      </c>
      <c r="GF514">
        <v>-1675985861</v>
      </c>
      <c r="GG514">
        <v>2</v>
      </c>
      <c r="GH514">
        <v>3</v>
      </c>
      <c r="GI514">
        <v>5</v>
      </c>
      <c r="GJ514">
        <v>0</v>
      </c>
      <c r="GK514">
        <v>0</v>
      </c>
      <c r="GL514">
        <f t="shared" si="597"/>
        <v>0</v>
      </c>
      <c r="GM514">
        <f t="shared" si="598"/>
        <v>17876</v>
      </c>
      <c r="GN514">
        <f t="shared" si="599"/>
        <v>17876</v>
      </c>
      <c r="GO514">
        <f t="shared" si="600"/>
        <v>0</v>
      </c>
      <c r="GP514">
        <f t="shared" si="601"/>
        <v>0</v>
      </c>
      <c r="GR514">
        <v>1</v>
      </c>
      <c r="GS514">
        <v>1</v>
      </c>
      <c r="GT514">
        <v>0</v>
      </c>
      <c r="GU514" t="s">
        <v>6</v>
      </c>
      <c r="GV514">
        <f t="shared" si="567"/>
        <v>0</v>
      </c>
      <c r="GW514">
        <v>1</v>
      </c>
      <c r="GX514">
        <f t="shared" si="602"/>
        <v>0</v>
      </c>
      <c r="HA514">
        <v>0</v>
      </c>
      <c r="HB514">
        <v>0</v>
      </c>
      <c r="HC514">
        <f t="shared" si="603"/>
        <v>0</v>
      </c>
      <c r="HE514" t="s">
        <v>38</v>
      </c>
      <c r="HF514" t="s">
        <v>201</v>
      </c>
      <c r="HM514" t="s">
        <v>6</v>
      </c>
      <c r="HN514" t="s">
        <v>6</v>
      </c>
      <c r="HO514" t="s">
        <v>6</v>
      </c>
      <c r="HP514" t="s">
        <v>6</v>
      </c>
      <c r="HQ514" t="s">
        <v>6</v>
      </c>
      <c r="IF514">
        <v>-1</v>
      </c>
      <c r="IK514">
        <v>0</v>
      </c>
    </row>
    <row r="515" spans="1:255" x14ac:dyDescent="0.2">
      <c r="A515" s="2">
        <v>18</v>
      </c>
      <c r="B515" s="2">
        <v>1</v>
      </c>
      <c r="C515" s="2">
        <v>817</v>
      </c>
      <c r="D515" s="2"/>
      <c r="E515" s="2" t="s">
        <v>677</v>
      </c>
      <c r="F515" s="2" t="s">
        <v>282</v>
      </c>
      <c r="G515" s="2" t="s">
        <v>678</v>
      </c>
      <c r="H515" s="2" t="s">
        <v>63</v>
      </c>
      <c r="I515" s="2">
        <f>I509*J515</f>
        <v>5.899999999999999E-2</v>
      </c>
      <c r="J515" s="216">
        <f>'5.Ведомость_списания'!F235</f>
        <v>0.28229665071770332</v>
      </c>
      <c r="K515" s="2">
        <v>0.28229700000000002</v>
      </c>
      <c r="L515" s="2"/>
      <c r="M515" s="2"/>
      <c r="N515" s="2"/>
      <c r="O515" s="2">
        <f t="shared" si="573"/>
        <v>697</v>
      </c>
      <c r="P515" s="2">
        <f t="shared" si="574"/>
        <v>697</v>
      </c>
      <c r="Q515" s="2">
        <f t="shared" si="575"/>
        <v>0</v>
      </c>
      <c r="R515" s="2">
        <f t="shared" si="576"/>
        <v>0</v>
      </c>
      <c r="S515" s="2">
        <f t="shared" si="577"/>
        <v>0</v>
      </c>
      <c r="T515" s="2">
        <f t="shared" si="578"/>
        <v>0</v>
      </c>
      <c r="U515" s="2">
        <f t="shared" si="579"/>
        <v>0</v>
      </c>
      <c r="V515" s="2">
        <f t="shared" si="580"/>
        <v>0</v>
      </c>
      <c r="W515" s="2">
        <f t="shared" si="581"/>
        <v>0</v>
      </c>
      <c r="X515" s="2">
        <f t="shared" si="582"/>
        <v>0</v>
      </c>
      <c r="Y515" s="2">
        <f t="shared" si="583"/>
        <v>0</v>
      </c>
      <c r="Z515" s="2"/>
      <c r="AA515" s="2">
        <v>86295183</v>
      </c>
      <c r="AB515" s="2">
        <f t="shared" si="584"/>
        <v>11818.63</v>
      </c>
      <c r="AC515" s="2">
        <f t="shared" si="604"/>
        <v>11818.63</v>
      </c>
      <c r="AD515" s="2">
        <f t="shared" si="545"/>
        <v>0</v>
      </c>
      <c r="AE515" s="2">
        <f t="shared" si="546"/>
        <v>0</v>
      </c>
      <c r="AF515" s="2">
        <f t="shared" si="547"/>
        <v>0</v>
      </c>
      <c r="AG515" s="2">
        <f t="shared" si="585"/>
        <v>0</v>
      </c>
      <c r="AH515" s="2">
        <f t="shared" si="549"/>
        <v>0</v>
      </c>
      <c r="AI515" s="2">
        <f t="shared" si="550"/>
        <v>0</v>
      </c>
      <c r="AJ515" s="2">
        <f t="shared" si="586"/>
        <v>0</v>
      </c>
      <c r="AK515" s="2">
        <v>11818.63</v>
      </c>
      <c r="AL515" s="110">
        <f>'1.Лок.смета.и.Акт'!F963</f>
        <v>11818.63</v>
      </c>
      <c r="AM515" s="2">
        <v>0</v>
      </c>
      <c r="AN515" s="2">
        <v>0</v>
      </c>
      <c r="AO515" s="2">
        <v>0</v>
      </c>
      <c r="AP515" s="2">
        <v>0</v>
      </c>
      <c r="AQ515" s="2">
        <v>0</v>
      </c>
      <c r="AR515" s="2">
        <v>0</v>
      </c>
      <c r="AS515" s="2">
        <v>0</v>
      </c>
      <c r="AT515" s="2">
        <v>0</v>
      </c>
      <c r="AU515" s="2">
        <v>0</v>
      </c>
      <c r="AV515" s="2">
        <v>1</v>
      </c>
      <c r="AW515" s="2">
        <v>1</v>
      </c>
      <c r="AX515" s="2"/>
      <c r="AY515" s="2"/>
      <c r="AZ515" s="2">
        <v>1</v>
      </c>
      <c r="BA515" s="2">
        <v>1</v>
      </c>
      <c r="BB515" s="2">
        <v>1</v>
      </c>
      <c r="BC515" s="2">
        <v>1</v>
      </c>
      <c r="BD515" s="2" t="s">
        <v>6</v>
      </c>
      <c r="BE515" s="2" t="s">
        <v>6</v>
      </c>
      <c r="BF515" s="2" t="s">
        <v>6</v>
      </c>
      <c r="BG515" s="2" t="s">
        <v>6</v>
      </c>
      <c r="BH515" s="2">
        <v>3</v>
      </c>
      <c r="BI515" s="2">
        <v>1</v>
      </c>
      <c r="BJ515" s="2" t="s">
        <v>284</v>
      </c>
      <c r="BK515" s="2"/>
      <c r="BL515" s="2"/>
      <c r="BM515" s="2">
        <v>500001</v>
      </c>
      <c r="BN515" s="2">
        <v>0</v>
      </c>
      <c r="BO515" s="2" t="s">
        <v>6</v>
      </c>
      <c r="BP515" s="2">
        <v>0</v>
      </c>
      <c r="BQ515" s="2">
        <v>20</v>
      </c>
      <c r="BR515" s="2">
        <v>0</v>
      </c>
      <c r="BS515" s="2">
        <v>1</v>
      </c>
      <c r="BT515" s="2">
        <v>1</v>
      </c>
      <c r="BU515" s="2">
        <v>1</v>
      </c>
      <c r="BV515" s="2">
        <v>1</v>
      </c>
      <c r="BW515" s="2">
        <v>1</v>
      </c>
      <c r="BX515" s="2">
        <v>1</v>
      </c>
      <c r="BY515" s="2" t="s">
        <v>6</v>
      </c>
      <c r="BZ515" s="2">
        <v>0</v>
      </c>
      <c r="CA515" s="2">
        <v>0</v>
      </c>
      <c r="CB515" s="2" t="s">
        <v>6</v>
      </c>
      <c r="CC515" s="2"/>
      <c r="CD515" s="2"/>
      <c r="CE515" s="2">
        <v>0</v>
      </c>
      <c r="CF515" s="2">
        <v>0</v>
      </c>
      <c r="CG515" s="2">
        <v>0</v>
      </c>
      <c r="CH515" s="2"/>
      <c r="CI515" s="2"/>
      <c r="CJ515" s="2"/>
      <c r="CK515" s="2"/>
      <c r="CL515" s="2"/>
      <c r="CM515" s="2">
        <v>0</v>
      </c>
      <c r="CN515" s="2" t="s">
        <v>6</v>
      </c>
      <c r="CO515" s="2">
        <v>0</v>
      </c>
      <c r="CP515" s="2">
        <f t="shared" si="587"/>
        <v>697</v>
      </c>
      <c r="CQ515" s="2">
        <f t="shared" si="588"/>
        <v>11818.63</v>
      </c>
      <c r="CR515" s="2">
        <f t="shared" si="589"/>
        <v>0</v>
      </c>
      <c r="CS515" s="2">
        <f t="shared" si="590"/>
        <v>0</v>
      </c>
      <c r="CT515" s="2">
        <f t="shared" si="591"/>
        <v>0</v>
      </c>
      <c r="CU515" s="2">
        <f t="shared" si="592"/>
        <v>0</v>
      </c>
      <c r="CV515" s="2">
        <f t="shared" si="593"/>
        <v>0</v>
      </c>
      <c r="CW515" s="2">
        <f t="shared" si="594"/>
        <v>0</v>
      </c>
      <c r="CX515" s="2">
        <f t="shared" si="595"/>
        <v>0</v>
      </c>
      <c r="CY515" s="2">
        <f>(((S515+(R515*IF(0,0,1)))*AT515)/100)</f>
        <v>0</v>
      </c>
      <c r="CZ515" s="2">
        <f>(((S515+(R515*IF(0,0,1)))*AU515)/100)</f>
        <v>0</v>
      </c>
      <c r="DA515" s="2"/>
      <c r="DB515" s="2"/>
      <c r="DC515" s="2" t="s">
        <v>6</v>
      </c>
      <c r="DD515" s="2" t="s">
        <v>6</v>
      </c>
      <c r="DE515" s="2" t="s">
        <v>6</v>
      </c>
      <c r="DF515" s="2" t="s">
        <v>6</v>
      </c>
      <c r="DG515" s="2" t="s">
        <v>6</v>
      </c>
      <c r="DH515" s="2" t="s">
        <v>6</v>
      </c>
      <c r="DI515" s="2" t="s">
        <v>6</v>
      </c>
      <c r="DJ515" s="2" t="s">
        <v>6</v>
      </c>
      <c r="DK515" s="2" t="s">
        <v>6</v>
      </c>
      <c r="DL515" s="2" t="s">
        <v>6</v>
      </c>
      <c r="DM515" s="2" t="s">
        <v>6</v>
      </c>
      <c r="DN515" s="2">
        <v>0</v>
      </c>
      <c r="DO515" s="2">
        <v>0</v>
      </c>
      <c r="DP515" s="2">
        <v>1</v>
      </c>
      <c r="DQ515" s="2">
        <v>1</v>
      </c>
      <c r="DR515" s="2"/>
      <c r="DS515" s="2"/>
      <c r="DT515" s="2"/>
      <c r="DU515" s="2">
        <v>1009</v>
      </c>
      <c r="DV515" s="2" t="s">
        <v>63</v>
      </c>
      <c r="DW515" s="2" t="s">
        <v>63</v>
      </c>
      <c r="DX515" s="2">
        <v>1000</v>
      </c>
      <c r="DY515" s="2"/>
      <c r="DZ515" s="2" t="s">
        <v>6</v>
      </c>
      <c r="EA515" s="2" t="s">
        <v>6</v>
      </c>
      <c r="EB515" s="2" t="s">
        <v>6</v>
      </c>
      <c r="EC515" s="2" t="s">
        <v>6</v>
      </c>
      <c r="ED515" s="2"/>
      <c r="EE515" s="2">
        <v>54938781</v>
      </c>
      <c r="EF515" s="2">
        <v>20</v>
      </c>
      <c r="EG515" s="2" t="s">
        <v>34</v>
      </c>
      <c r="EH515" s="2">
        <v>0</v>
      </c>
      <c r="EI515" s="2" t="s">
        <v>6</v>
      </c>
      <c r="EJ515" s="2">
        <v>1</v>
      </c>
      <c r="EK515" s="2">
        <v>500001</v>
      </c>
      <c r="EL515" s="2" t="s">
        <v>35</v>
      </c>
      <c r="EM515" s="2" t="s">
        <v>36</v>
      </c>
      <c r="EN515" s="2"/>
      <c r="EO515" s="2" t="s">
        <v>6</v>
      </c>
      <c r="EP515" s="2"/>
      <c r="EQ515" s="2">
        <v>0</v>
      </c>
      <c r="ER515" s="2">
        <v>11818.63</v>
      </c>
      <c r="ES515" s="110">
        <f>'1.Лок.смета.и.Акт'!F963</f>
        <v>11818.63</v>
      </c>
      <c r="ET515" s="2">
        <v>0</v>
      </c>
      <c r="EU515" s="2">
        <v>0</v>
      </c>
      <c r="EV515" s="2">
        <v>0</v>
      </c>
      <c r="EW515" s="2">
        <v>0</v>
      </c>
      <c r="EX515" s="2">
        <v>0</v>
      </c>
      <c r="EY515" s="2"/>
      <c r="EZ515" s="2"/>
      <c r="FA515" s="2"/>
      <c r="FB515" s="2"/>
      <c r="FC515" s="2"/>
      <c r="FD515" s="2"/>
      <c r="FE515" s="2"/>
      <c r="FF515" s="2"/>
      <c r="FG515" s="2"/>
      <c r="FH515" s="2"/>
      <c r="FI515" s="2"/>
      <c r="FJ515" s="2"/>
      <c r="FK515" s="2"/>
      <c r="FL515" s="2"/>
      <c r="FM515" s="2"/>
      <c r="FN515" s="2"/>
      <c r="FO515" s="2"/>
      <c r="FP515" s="2"/>
      <c r="FQ515" s="2">
        <v>0</v>
      </c>
      <c r="FR515" s="2">
        <f t="shared" si="596"/>
        <v>0</v>
      </c>
      <c r="FS515" s="2">
        <v>0</v>
      </c>
      <c r="FT515" s="2"/>
      <c r="FU515" s="2"/>
      <c r="FV515" s="2"/>
      <c r="FW515" s="2"/>
      <c r="FX515" s="2">
        <v>0</v>
      </c>
      <c r="FY515" s="2">
        <v>0</v>
      </c>
      <c r="FZ515" s="2"/>
      <c r="GA515" s="2" t="s">
        <v>6</v>
      </c>
      <c r="GB515" s="2"/>
      <c r="GC515" s="2"/>
      <c r="GD515" s="2">
        <v>1</v>
      </c>
      <c r="GE515" s="2"/>
      <c r="GF515" s="2">
        <v>-1129773198</v>
      </c>
      <c r="GG515" s="2">
        <v>2</v>
      </c>
      <c r="GH515" s="2">
        <v>2</v>
      </c>
      <c r="GI515" s="2">
        <v>-2</v>
      </c>
      <c r="GJ515" s="2">
        <v>0</v>
      </c>
      <c r="GK515" s="2">
        <v>0</v>
      </c>
      <c r="GL515" s="2">
        <f t="shared" si="597"/>
        <v>0</v>
      </c>
      <c r="GM515" s="2">
        <f t="shared" si="598"/>
        <v>697</v>
      </c>
      <c r="GN515" s="2">
        <f t="shared" si="599"/>
        <v>697</v>
      </c>
      <c r="GO515" s="2">
        <f t="shared" si="600"/>
        <v>0</v>
      </c>
      <c r="GP515" s="2">
        <f t="shared" si="601"/>
        <v>0</v>
      </c>
      <c r="GQ515" s="2"/>
      <c r="GR515" s="2">
        <v>0</v>
      </c>
      <c r="GS515" s="2">
        <v>2</v>
      </c>
      <c r="GT515" s="2">
        <v>0</v>
      </c>
      <c r="GU515" s="2" t="s">
        <v>6</v>
      </c>
      <c r="GV515" s="2">
        <f t="shared" si="567"/>
        <v>0</v>
      </c>
      <c r="GW515" s="2">
        <v>1</v>
      </c>
      <c r="GX515" s="2">
        <f t="shared" si="602"/>
        <v>0</v>
      </c>
      <c r="GY515" s="2"/>
      <c r="GZ515" s="2"/>
      <c r="HA515" s="2">
        <v>0</v>
      </c>
      <c r="HB515" s="2">
        <v>0</v>
      </c>
      <c r="HC515" s="2">
        <f t="shared" si="603"/>
        <v>0</v>
      </c>
      <c r="HD515" s="2"/>
      <c r="HE515" s="2" t="s">
        <v>6</v>
      </c>
      <c r="HF515" s="2" t="s">
        <v>6</v>
      </c>
      <c r="HG515" s="2"/>
      <c r="HH515" s="2"/>
      <c r="HI515" s="2"/>
      <c r="HJ515" s="2"/>
      <c r="HK515" s="2"/>
      <c r="HL515" s="2"/>
      <c r="HM515" s="2" t="s">
        <v>6</v>
      </c>
      <c r="HN515" s="2" t="s">
        <v>6</v>
      </c>
      <c r="HO515" s="2" t="s">
        <v>6</v>
      </c>
      <c r="HP515" s="2" t="s">
        <v>6</v>
      </c>
      <c r="HQ515" s="2" t="s">
        <v>6</v>
      </c>
      <c r="HR515" s="2"/>
      <c r="HS515" s="2"/>
      <c r="HT515" s="2"/>
      <c r="HU515" s="2"/>
      <c r="HV515" s="2"/>
      <c r="HW515" s="2"/>
      <c r="HX515" s="2"/>
      <c r="HY515" s="2"/>
      <c r="HZ515" s="2"/>
      <c r="IA515" s="2"/>
      <c r="IB515" s="2"/>
      <c r="IC515" s="2"/>
      <c r="ID515" s="2"/>
      <c r="IE515" s="2"/>
      <c r="IF515" s="2">
        <v>-1</v>
      </c>
      <c r="IG515" s="2"/>
      <c r="IH515" s="2"/>
      <c r="II515" s="2"/>
      <c r="IJ515" s="2"/>
      <c r="IK515" s="2">
        <v>0</v>
      </c>
      <c r="IL515" s="2"/>
      <c r="IM515" s="2"/>
      <c r="IN515" s="2"/>
      <c r="IO515" s="2"/>
      <c r="IP515" s="2"/>
      <c r="IQ515" s="2"/>
      <c r="IR515" s="2"/>
      <c r="IS515" s="2"/>
      <c r="IT515" s="2"/>
      <c r="IU515" s="2"/>
    </row>
    <row r="516" spans="1:255" x14ac:dyDescent="0.2">
      <c r="A516">
        <v>18</v>
      </c>
      <c r="B516">
        <v>1</v>
      </c>
      <c r="C516">
        <v>824</v>
      </c>
      <c r="E516" t="s">
        <v>677</v>
      </c>
      <c r="F516" t="e">
        <f>'2.Лок.смета.и.Акт'!#REF!</f>
        <v>#REF!</v>
      </c>
      <c r="G516" t="s">
        <v>678</v>
      </c>
      <c r="H516" t="s">
        <v>63</v>
      </c>
      <c r="I516">
        <f>I510*J516</f>
        <v>5.899999999999999E-2</v>
      </c>
      <c r="J516">
        <v>0.28229665071770332</v>
      </c>
      <c r="K516">
        <v>0.28229700000000002</v>
      </c>
      <c r="O516">
        <f t="shared" si="573"/>
        <v>5637</v>
      </c>
      <c r="P516">
        <f t="shared" si="574"/>
        <v>5637</v>
      </c>
      <c r="Q516">
        <f t="shared" si="575"/>
        <v>0</v>
      </c>
      <c r="R516">
        <f t="shared" si="576"/>
        <v>0</v>
      </c>
      <c r="S516">
        <f t="shared" si="577"/>
        <v>0</v>
      </c>
      <c r="T516">
        <f t="shared" si="578"/>
        <v>0</v>
      </c>
      <c r="U516">
        <f t="shared" si="579"/>
        <v>0</v>
      </c>
      <c r="V516">
        <f t="shared" si="580"/>
        <v>0</v>
      </c>
      <c r="W516">
        <f t="shared" si="581"/>
        <v>0</v>
      </c>
      <c r="X516">
        <f t="shared" si="582"/>
        <v>0</v>
      </c>
      <c r="Y516">
        <f t="shared" si="583"/>
        <v>0</v>
      </c>
      <c r="AA516">
        <v>86295184</v>
      </c>
      <c r="AB516">
        <f t="shared" si="584"/>
        <v>12637.77</v>
      </c>
      <c r="AC516">
        <f t="shared" si="604"/>
        <v>12637.77</v>
      </c>
      <c r="AD516">
        <f t="shared" si="545"/>
        <v>0</v>
      </c>
      <c r="AE516">
        <f t="shared" si="546"/>
        <v>0</v>
      </c>
      <c r="AF516">
        <f t="shared" si="547"/>
        <v>0</v>
      </c>
      <c r="AG516">
        <f t="shared" si="585"/>
        <v>0</v>
      </c>
      <c r="AH516">
        <f t="shared" si="549"/>
        <v>0</v>
      </c>
      <c r="AI516">
        <f t="shared" si="550"/>
        <v>0</v>
      </c>
      <c r="AJ516">
        <f t="shared" si="586"/>
        <v>0</v>
      </c>
      <c r="AK516">
        <v>12637.77</v>
      </c>
      <c r="AL516">
        <v>12637.77</v>
      </c>
      <c r="AM516">
        <v>0</v>
      </c>
      <c r="AN516">
        <v>0</v>
      </c>
      <c r="AO516">
        <v>0</v>
      </c>
      <c r="AP516">
        <v>0</v>
      </c>
      <c r="AQ516">
        <v>0</v>
      </c>
      <c r="AR516">
        <v>0</v>
      </c>
      <c r="AS516">
        <v>0</v>
      </c>
      <c r="AT516">
        <v>0</v>
      </c>
      <c r="AU516">
        <v>0</v>
      </c>
      <c r="AV516">
        <v>1</v>
      </c>
      <c r="AW516">
        <v>1</v>
      </c>
      <c r="AZ516">
        <v>1</v>
      </c>
      <c r="BA516">
        <v>1</v>
      </c>
      <c r="BB516">
        <v>1</v>
      </c>
      <c r="BC516">
        <v>7.56</v>
      </c>
      <c r="BD516" t="s">
        <v>6</v>
      </c>
      <c r="BE516" t="s">
        <v>6</v>
      </c>
      <c r="BF516" t="s">
        <v>6</v>
      </c>
      <c r="BG516" t="s">
        <v>6</v>
      </c>
      <c r="BH516">
        <v>3</v>
      </c>
      <c r="BI516">
        <v>1</v>
      </c>
      <c r="BJ516" t="s">
        <v>284</v>
      </c>
      <c r="BM516">
        <v>500001</v>
      </c>
      <c r="BN516">
        <v>0</v>
      </c>
      <c r="BO516" t="s">
        <v>6</v>
      </c>
      <c r="BP516">
        <v>0</v>
      </c>
      <c r="BQ516">
        <v>20</v>
      </c>
      <c r="BR516">
        <v>0</v>
      </c>
      <c r="BS516">
        <v>1</v>
      </c>
      <c r="BT516">
        <v>1</v>
      </c>
      <c r="BU516">
        <v>1</v>
      </c>
      <c r="BV516">
        <v>1</v>
      </c>
      <c r="BW516">
        <v>1</v>
      </c>
      <c r="BX516">
        <v>1</v>
      </c>
      <c r="BY516" t="s">
        <v>6</v>
      </c>
      <c r="BZ516">
        <v>0</v>
      </c>
      <c r="CA516">
        <v>0</v>
      </c>
      <c r="CB516" t="s">
        <v>6</v>
      </c>
      <c r="CE516">
        <v>0</v>
      </c>
      <c r="CF516">
        <v>0</v>
      </c>
      <c r="CG516">
        <v>0</v>
      </c>
      <c r="CM516">
        <v>0</v>
      </c>
      <c r="CN516" t="s">
        <v>6</v>
      </c>
      <c r="CO516">
        <v>0</v>
      </c>
      <c r="CP516">
        <f t="shared" si="587"/>
        <v>5637</v>
      </c>
      <c r="CQ516">
        <f t="shared" si="588"/>
        <v>95541.541199999992</v>
      </c>
      <c r="CR516">
        <f t="shared" si="589"/>
        <v>0</v>
      </c>
      <c r="CS516">
        <f t="shared" si="590"/>
        <v>0</v>
      </c>
      <c r="CT516">
        <f t="shared" si="591"/>
        <v>0</v>
      </c>
      <c r="CU516">
        <f t="shared" si="592"/>
        <v>0</v>
      </c>
      <c r="CV516">
        <f t="shared" si="593"/>
        <v>0</v>
      </c>
      <c r="CW516">
        <f t="shared" si="594"/>
        <v>0</v>
      </c>
      <c r="CX516">
        <f t="shared" si="595"/>
        <v>0</v>
      </c>
      <c r="CY516">
        <f>(S516+R516)*(BZ516/100)</f>
        <v>0</v>
      </c>
      <c r="CZ516">
        <f>(S516+R516)*(CA516/100)</f>
        <v>0</v>
      </c>
      <c r="DC516" t="s">
        <v>6</v>
      </c>
      <c r="DD516" t="s">
        <v>6</v>
      </c>
      <c r="DE516" t="s">
        <v>6</v>
      </c>
      <c r="DF516" t="s">
        <v>6</v>
      </c>
      <c r="DG516" t="s">
        <v>6</v>
      </c>
      <c r="DH516" t="s">
        <v>6</v>
      </c>
      <c r="DI516" t="s">
        <v>6</v>
      </c>
      <c r="DJ516" t="s">
        <v>6</v>
      </c>
      <c r="DK516" t="s">
        <v>6</v>
      </c>
      <c r="DL516" t="s">
        <v>6</v>
      </c>
      <c r="DM516" t="s">
        <v>6</v>
      </c>
      <c r="DN516">
        <v>0</v>
      </c>
      <c r="DO516">
        <v>0</v>
      </c>
      <c r="DP516">
        <v>1</v>
      </c>
      <c r="DQ516">
        <v>1</v>
      </c>
      <c r="DU516">
        <v>1009</v>
      </c>
      <c r="DV516" t="s">
        <v>63</v>
      </c>
      <c r="DW516" t="e">
        <f>'2.Лок.смета.и.Акт'!#REF!</f>
        <v>#REF!</v>
      </c>
      <c r="DX516">
        <v>1000</v>
      </c>
      <c r="DZ516" t="s">
        <v>6</v>
      </c>
      <c r="EA516" t="s">
        <v>6</v>
      </c>
      <c r="EB516" t="s">
        <v>6</v>
      </c>
      <c r="EC516" t="s">
        <v>6</v>
      </c>
      <c r="EE516">
        <v>54938781</v>
      </c>
      <c r="EF516">
        <v>20</v>
      </c>
      <c r="EG516" t="s">
        <v>34</v>
      </c>
      <c r="EH516">
        <v>0</v>
      </c>
      <c r="EI516" t="s">
        <v>6</v>
      </c>
      <c r="EJ516">
        <v>1</v>
      </c>
      <c r="EK516">
        <v>500001</v>
      </c>
      <c r="EL516" t="s">
        <v>35</v>
      </c>
      <c r="EM516" t="s">
        <v>36</v>
      </c>
      <c r="EO516" t="s">
        <v>6</v>
      </c>
      <c r="EQ516">
        <v>0</v>
      </c>
      <c r="ER516">
        <v>91182.94</v>
      </c>
      <c r="ES516">
        <v>12637.77</v>
      </c>
      <c r="ET516">
        <v>0</v>
      </c>
      <c r="EU516">
        <v>0</v>
      </c>
      <c r="EV516">
        <v>0</v>
      </c>
      <c r="EW516">
        <v>0</v>
      </c>
      <c r="EX516">
        <v>0</v>
      </c>
      <c r="EZ516">
        <v>5</v>
      </c>
      <c r="FC516">
        <v>0</v>
      </c>
      <c r="FD516">
        <v>18</v>
      </c>
      <c r="FF516">
        <v>91182.94</v>
      </c>
      <c r="FQ516">
        <v>0</v>
      </c>
      <c r="FR516">
        <f t="shared" si="596"/>
        <v>0</v>
      </c>
      <c r="FS516">
        <v>0</v>
      </c>
      <c r="FX516">
        <v>0</v>
      </c>
      <c r="FY516">
        <v>0</v>
      </c>
      <c r="GA516" t="s">
        <v>285</v>
      </c>
      <c r="GD516">
        <v>1</v>
      </c>
      <c r="GF516">
        <v>-1129773198</v>
      </c>
      <c r="GG516">
        <v>2</v>
      </c>
      <c r="GH516">
        <v>3</v>
      </c>
      <c r="GI516">
        <v>5</v>
      </c>
      <c r="GJ516">
        <v>0</v>
      </c>
      <c r="GK516">
        <v>0</v>
      </c>
      <c r="GL516">
        <f t="shared" si="597"/>
        <v>0</v>
      </c>
      <c r="GM516">
        <f t="shared" si="598"/>
        <v>5637</v>
      </c>
      <c r="GN516">
        <f t="shared" si="599"/>
        <v>5637</v>
      </c>
      <c r="GO516">
        <f t="shared" si="600"/>
        <v>0</v>
      </c>
      <c r="GP516">
        <f t="shared" si="601"/>
        <v>0</v>
      </c>
      <c r="GR516">
        <v>1</v>
      </c>
      <c r="GS516">
        <v>1</v>
      </c>
      <c r="GT516">
        <v>0</v>
      </c>
      <c r="GU516" t="s">
        <v>6</v>
      </c>
      <c r="GV516">
        <f t="shared" si="567"/>
        <v>0</v>
      </c>
      <c r="GW516">
        <v>1</v>
      </c>
      <c r="GX516">
        <f t="shared" si="602"/>
        <v>0</v>
      </c>
      <c r="HA516">
        <v>0</v>
      </c>
      <c r="HB516">
        <v>0</v>
      </c>
      <c r="HC516">
        <f t="shared" si="603"/>
        <v>0</v>
      </c>
      <c r="HE516" t="s">
        <v>38</v>
      </c>
      <c r="HF516" t="s">
        <v>201</v>
      </c>
      <c r="HM516" t="s">
        <v>6</v>
      </c>
      <c r="HN516" t="s">
        <v>6</v>
      </c>
      <c r="HO516" t="s">
        <v>6</v>
      </c>
      <c r="HP516" t="s">
        <v>6</v>
      </c>
      <c r="HQ516" t="s">
        <v>6</v>
      </c>
      <c r="IF516">
        <v>-1</v>
      </c>
      <c r="IK516">
        <v>0</v>
      </c>
    </row>
    <row r="517" spans="1:255" x14ac:dyDescent="0.2">
      <c r="A517" s="2">
        <v>18</v>
      </c>
      <c r="B517" s="2">
        <v>1</v>
      </c>
      <c r="C517" s="2">
        <v>815</v>
      </c>
      <c r="D517" s="2"/>
      <c r="E517" s="2" t="s">
        <v>679</v>
      </c>
      <c r="F517" s="2" t="s">
        <v>319</v>
      </c>
      <c r="G517" s="2" t="s">
        <v>680</v>
      </c>
      <c r="H517" s="2" t="s">
        <v>300</v>
      </c>
      <c r="I517" s="2">
        <f>I509*J517</f>
        <v>40</v>
      </c>
      <c r="J517" s="216">
        <f>'5.Ведомость_списания'!F236</f>
        <v>191.38755980861245</v>
      </c>
      <c r="K517" s="2">
        <v>191.38756000000001</v>
      </c>
      <c r="L517" s="2"/>
      <c r="M517" s="2"/>
      <c r="N517" s="2"/>
      <c r="O517" s="2">
        <f t="shared" si="573"/>
        <v>144</v>
      </c>
      <c r="P517" s="2">
        <f t="shared" si="574"/>
        <v>144</v>
      </c>
      <c r="Q517" s="2">
        <f t="shared" si="575"/>
        <v>0</v>
      </c>
      <c r="R517" s="2">
        <f t="shared" si="576"/>
        <v>0</v>
      </c>
      <c r="S517" s="2">
        <f t="shared" si="577"/>
        <v>0</v>
      </c>
      <c r="T517" s="2">
        <f t="shared" si="578"/>
        <v>0</v>
      </c>
      <c r="U517" s="2">
        <f t="shared" si="579"/>
        <v>0</v>
      </c>
      <c r="V517" s="2">
        <f t="shared" si="580"/>
        <v>0</v>
      </c>
      <c r="W517" s="2">
        <f t="shared" si="581"/>
        <v>0</v>
      </c>
      <c r="X517" s="2">
        <f t="shared" si="582"/>
        <v>0</v>
      </c>
      <c r="Y517" s="2">
        <f t="shared" si="583"/>
        <v>0</v>
      </c>
      <c r="Z517" s="2"/>
      <c r="AA517" s="2">
        <v>86295183</v>
      </c>
      <c r="AB517" s="2">
        <f t="shared" si="584"/>
        <v>3.6</v>
      </c>
      <c r="AC517" s="2">
        <f t="shared" si="604"/>
        <v>3.6</v>
      </c>
      <c r="AD517" s="2">
        <f t="shared" si="545"/>
        <v>0</v>
      </c>
      <c r="AE517" s="2">
        <f t="shared" si="546"/>
        <v>0</v>
      </c>
      <c r="AF517" s="2">
        <f t="shared" si="547"/>
        <v>0</v>
      </c>
      <c r="AG517" s="2">
        <f t="shared" si="585"/>
        <v>0</v>
      </c>
      <c r="AH517" s="2">
        <f t="shared" si="549"/>
        <v>0</v>
      </c>
      <c r="AI517" s="2">
        <f t="shared" si="550"/>
        <v>0</v>
      </c>
      <c r="AJ517" s="2">
        <f t="shared" si="586"/>
        <v>0.01</v>
      </c>
      <c r="AK517" s="2">
        <v>3.6</v>
      </c>
      <c r="AL517" s="110">
        <f>'1.Лок.смета.и.Акт'!F965</f>
        <v>3.6</v>
      </c>
      <c r="AM517" s="2">
        <v>0</v>
      </c>
      <c r="AN517" s="2">
        <v>0</v>
      </c>
      <c r="AO517" s="2">
        <v>0</v>
      </c>
      <c r="AP517" s="2">
        <v>0</v>
      </c>
      <c r="AQ517" s="2">
        <v>0</v>
      </c>
      <c r="AR517" s="2">
        <v>0</v>
      </c>
      <c r="AS517" s="2">
        <v>0.01</v>
      </c>
      <c r="AT517" s="2">
        <v>0</v>
      </c>
      <c r="AU517" s="2">
        <v>0</v>
      </c>
      <c r="AV517" s="2">
        <v>1</v>
      </c>
      <c r="AW517" s="2">
        <v>1</v>
      </c>
      <c r="AX517" s="2"/>
      <c r="AY517" s="2"/>
      <c r="AZ517" s="2">
        <v>1</v>
      </c>
      <c r="BA517" s="2">
        <v>1</v>
      </c>
      <c r="BB517" s="2">
        <v>1</v>
      </c>
      <c r="BC517" s="2">
        <v>1</v>
      </c>
      <c r="BD517" s="2" t="s">
        <v>6</v>
      </c>
      <c r="BE517" s="2" t="s">
        <v>6</v>
      </c>
      <c r="BF517" s="2" t="s">
        <v>6</v>
      </c>
      <c r="BG517" s="2" t="s">
        <v>6</v>
      </c>
      <c r="BH517" s="2">
        <v>3</v>
      </c>
      <c r="BI517" s="2">
        <v>1</v>
      </c>
      <c r="BJ517" s="2" t="s">
        <v>321</v>
      </c>
      <c r="BK517" s="2"/>
      <c r="BL517" s="2"/>
      <c r="BM517" s="2">
        <v>500001</v>
      </c>
      <c r="BN517" s="2">
        <v>0</v>
      </c>
      <c r="BO517" s="2" t="s">
        <v>6</v>
      </c>
      <c r="BP517" s="2">
        <v>0</v>
      </c>
      <c r="BQ517" s="2">
        <v>20</v>
      </c>
      <c r="BR517" s="2">
        <v>0</v>
      </c>
      <c r="BS517" s="2">
        <v>1</v>
      </c>
      <c r="BT517" s="2">
        <v>1</v>
      </c>
      <c r="BU517" s="2">
        <v>1</v>
      </c>
      <c r="BV517" s="2">
        <v>1</v>
      </c>
      <c r="BW517" s="2">
        <v>1</v>
      </c>
      <c r="BX517" s="2">
        <v>1</v>
      </c>
      <c r="BY517" s="2" t="s">
        <v>6</v>
      </c>
      <c r="BZ517" s="2">
        <v>0</v>
      </c>
      <c r="CA517" s="2">
        <v>0</v>
      </c>
      <c r="CB517" s="2" t="s">
        <v>6</v>
      </c>
      <c r="CC517" s="2"/>
      <c r="CD517" s="2"/>
      <c r="CE517" s="2">
        <v>0</v>
      </c>
      <c r="CF517" s="2">
        <v>0</v>
      </c>
      <c r="CG517" s="2">
        <v>0</v>
      </c>
      <c r="CH517" s="2"/>
      <c r="CI517" s="2"/>
      <c r="CJ517" s="2"/>
      <c r="CK517" s="2"/>
      <c r="CL517" s="2"/>
      <c r="CM517" s="2">
        <v>0</v>
      </c>
      <c r="CN517" s="2" t="s">
        <v>6</v>
      </c>
      <c r="CO517" s="2">
        <v>0</v>
      </c>
      <c r="CP517" s="2">
        <f t="shared" si="587"/>
        <v>144</v>
      </c>
      <c r="CQ517" s="2">
        <f t="shared" si="588"/>
        <v>3.6</v>
      </c>
      <c r="CR517" s="2">
        <f t="shared" si="589"/>
        <v>0</v>
      </c>
      <c r="CS517" s="2">
        <f t="shared" si="590"/>
        <v>0</v>
      </c>
      <c r="CT517" s="2">
        <f t="shared" si="591"/>
        <v>0</v>
      </c>
      <c r="CU517" s="2">
        <f t="shared" si="592"/>
        <v>0</v>
      </c>
      <c r="CV517" s="2">
        <f t="shared" si="593"/>
        <v>0</v>
      </c>
      <c r="CW517" s="2">
        <f t="shared" si="594"/>
        <v>0</v>
      </c>
      <c r="CX517" s="2">
        <f t="shared" si="595"/>
        <v>0.01</v>
      </c>
      <c r="CY517" s="2">
        <f>(((S517+(R517*IF(0,0,1)))*AT517)/100)</f>
        <v>0</v>
      </c>
      <c r="CZ517" s="2">
        <f>(((S517+(R517*IF(0,0,1)))*AU517)/100)</f>
        <v>0</v>
      </c>
      <c r="DA517" s="2"/>
      <c r="DB517" s="2"/>
      <c r="DC517" s="2" t="s">
        <v>6</v>
      </c>
      <c r="DD517" s="2" t="s">
        <v>6</v>
      </c>
      <c r="DE517" s="2" t="s">
        <v>6</v>
      </c>
      <c r="DF517" s="2" t="s">
        <v>6</v>
      </c>
      <c r="DG517" s="2" t="s">
        <v>6</v>
      </c>
      <c r="DH517" s="2" t="s">
        <v>6</v>
      </c>
      <c r="DI517" s="2" t="s">
        <v>6</v>
      </c>
      <c r="DJ517" s="2" t="s">
        <v>6</v>
      </c>
      <c r="DK517" s="2" t="s">
        <v>6</v>
      </c>
      <c r="DL517" s="2" t="s">
        <v>6</v>
      </c>
      <c r="DM517" s="2" t="s">
        <v>6</v>
      </c>
      <c r="DN517" s="2">
        <v>0</v>
      </c>
      <c r="DO517" s="2">
        <v>0</v>
      </c>
      <c r="DP517" s="2">
        <v>1</v>
      </c>
      <c r="DQ517" s="2">
        <v>1</v>
      </c>
      <c r="DR517" s="2"/>
      <c r="DS517" s="2"/>
      <c r="DT517" s="2"/>
      <c r="DU517" s="2">
        <v>1010</v>
      </c>
      <c r="DV517" s="2" t="s">
        <v>300</v>
      </c>
      <c r="DW517" s="2" t="s">
        <v>43</v>
      </c>
      <c r="DX517" s="2">
        <v>1</v>
      </c>
      <c r="DY517" s="2"/>
      <c r="DZ517" s="2" t="s">
        <v>6</v>
      </c>
      <c r="EA517" s="2" t="s">
        <v>6</v>
      </c>
      <c r="EB517" s="2" t="s">
        <v>6</v>
      </c>
      <c r="EC517" s="2" t="s">
        <v>6</v>
      </c>
      <c r="ED517" s="2"/>
      <c r="EE517" s="2">
        <v>54938781</v>
      </c>
      <c r="EF517" s="2">
        <v>20</v>
      </c>
      <c r="EG517" s="2" t="s">
        <v>34</v>
      </c>
      <c r="EH517" s="2">
        <v>0</v>
      </c>
      <c r="EI517" s="2" t="s">
        <v>6</v>
      </c>
      <c r="EJ517" s="2">
        <v>1</v>
      </c>
      <c r="EK517" s="2">
        <v>500001</v>
      </c>
      <c r="EL517" s="2" t="s">
        <v>35</v>
      </c>
      <c r="EM517" s="2" t="s">
        <v>36</v>
      </c>
      <c r="EN517" s="2"/>
      <c r="EO517" s="2" t="s">
        <v>6</v>
      </c>
      <c r="EP517" s="2"/>
      <c r="EQ517" s="2">
        <v>0</v>
      </c>
      <c r="ER517" s="2">
        <v>3.6</v>
      </c>
      <c r="ES517" s="110">
        <f>'1.Лок.смета.и.Акт'!F965</f>
        <v>3.6</v>
      </c>
      <c r="ET517" s="2">
        <v>0</v>
      </c>
      <c r="EU517" s="2">
        <v>0</v>
      </c>
      <c r="EV517" s="2">
        <v>0</v>
      </c>
      <c r="EW517" s="2">
        <v>0</v>
      </c>
      <c r="EX517" s="2">
        <v>0</v>
      </c>
      <c r="EY517" s="2"/>
      <c r="EZ517" s="2"/>
      <c r="FA517" s="2"/>
      <c r="FB517" s="2"/>
      <c r="FC517" s="2"/>
      <c r="FD517" s="2"/>
      <c r="FE517" s="2"/>
      <c r="FF517" s="2"/>
      <c r="FG517" s="2"/>
      <c r="FH517" s="2"/>
      <c r="FI517" s="2"/>
      <c r="FJ517" s="2"/>
      <c r="FK517" s="2"/>
      <c r="FL517" s="2"/>
      <c r="FM517" s="2"/>
      <c r="FN517" s="2"/>
      <c r="FO517" s="2"/>
      <c r="FP517" s="2"/>
      <c r="FQ517" s="2">
        <v>0</v>
      </c>
      <c r="FR517" s="2">
        <f t="shared" si="596"/>
        <v>0</v>
      </c>
      <c r="FS517" s="2">
        <v>0</v>
      </c>
      <c r="FT517" s="2"/>
      <c r="FU517" s="2"/>
      <c r="FV517" s="2"/>
      <c r="FW517" s="2"/>
      <c r="FX517" s="2">
        <v>0</v>
      </c>
      <c r="FY517" s="2">
        <v>0</v>
      </c>
      <c r="FZ517" s="2"/>
      <c r="GA517" s="2" t="s">
        <v>6</v>
      </c>
      <c r="GB517" s="2"/>
      <c r="GC517" s="2"/>
      <c r="GD517" s="2">
        <v>1</v>
      </c>
      <c r="GE517" s="2"/>
      <c r="GF517" s="2">
        <v>215068816</v>
      </c>
      <c r="GG517" s="2">
        <v>2</v>
      </c>
      <c r="GH517" s="2">
        <v>1</v>
      </c>
      <c r="GI517" s="2">
        <v>-2</v>
      </c>
      <c r="GJ517" s="2">
        <v>0</v>
      </c>
      <c r="GK517" s="2">
        <v>0</v>
      </c>
      <c r="GL517" s="2">
        <f t="shared" si="597"/>
        <v>0</v>
      </c>
      <c r="GM517" s="2">
        <f t="shared" si="598"/>
        <v>144</v>
      </c>
      <c r="GN517" s="2">
        <f t="shared" si="599"/>
        <v>144</v>
      </c>
      <c r="GO517" s="2">
        <f t="shared" si="600"/>
        <v>0</v>
      </c>
      <c r="GP517" s="2">
        <f t="shared" si="601"/>
        <v>0</v>
      </c>
      <c r="GQ517" s="2"/>
      <c r="GR517" s="2">
        <v>0</v>
      </c>
      <c r="GS517" s="2">
        <v>3</v>
      </c>
      <c r="GT517" s="2">
        <v>0</v>
      </c>
      <c r="GU517" s="2" t="s">
        <v>6</v>
      </c>
      <c r="GV517" s="2">
        <f t="shared" si="567"/>
        <v>0</v>
      </c>
      <c r="GW517" s="2">
        <v>1</v>
      </c>
      <c r="GX517" s="2">
        <f t="shared" si="602"/>
        <v>0</v>
      </c>
      <c r="GY517" s="2"/>
      <c r="GZ517" s="2"/>
      <c r="HA517" s="2">
        <v>0</v>
      </c>
      <c r="HB517" s="2">
        <v>0</v>
      </c>
      <c r="HC517" s="2">
        <f t="shared" si="603"/>
        <v>0</v>
      </c>
      <c r="HD517" s="2"/>
      <c r="HE517" s="2" t="s">
        <v>6</v>
      </c>
      <c r="HF517" s="2" t="s">
        <v>6</v>
      </c>
      <c r="HG517" s="2"/>
      <c r="HH517" s="2"/>
      <c r="HI517" s="2"/>
      <c r="HJ517" s="2"/>
      <c r="HK517" s="2"/>
      <c r="HL517" s="2"/>
      <c r="HM517" s="2" t="s">
        <v>6</v>
      </c>
      <c r="HN517" s="2" t="s">
        <v>6</v>
      </c>
      <c r="HO517" s="2" t="s">
        <v>6</v>
      </c>
      <c r="HP517" s="2" t="s">
        <v>6</v>
      </c>
      <c r="HQ517" s="2" t="s">
        <v>6</v>
      </c>
      <c r="HR517" s="2"/>
      <c r="HS517" s="2"/>
      <c r="HT517" s="2"/>
      <c r="HU517" s="2"/>
      <c r="HV517" s="2"/>
      <c r="HW517" s="2"/>
      <c r="HX517" s="2"/>
      <c r="HY517" s="2"/>
      <c r="HZ517" s="2"/>
      <c r="IA517" s="2"/>
      <c r="IB517" s="2"/>
      <c r="IC517" s="2"/>
      <c r="ID517" s="2"/>
      <c r="IE517" s="2"/>
      <c r="IF517" s="2">
        <v>-1</v>
      </c>
      <c r="IG517" s="2"/>
      <c r="IH517" s="2"/>
      <c r="II517" s="2"/>
      <c r="IJ517" s="2"/>
      <c r="IK517" s="2">
        <v>0</v>
      </c>
      <c r="IL517" s="2"/>
      <c r="IM517" s="2"/>
      <c r="IN517" s="2"/>
      <c r="IO517" s="2"/>
      <c r="IP517" s="2"/>
      <c r="IQ517" s="2"/>
      <c r="IR517" s="2"/>
      <c r="IS517" s="2"/>
      <c r="IT517" s="2"/>
      <c r="IU517" s="2"/>
    </row>
    <row r="518" spans="1:255" x14ac:dyDescent="0.2">
      <c r="A518">
        <v>18</v>
      </c>
      <c r="B518">
        <v>1</v>
      </c>
      <c r="C518">
        <v>822</v>
      </c>
      <c r="E518" t="s">
        <v>679</v>
      </c>
      <c r="F518" t="e">
        <f>'2.Лок.смета.и.Акт'!#REF!</f>
        <v>#REF!</v>
      </c>
      <c r="G518" t="s">
        <v>680</v>
      </c>
      <c r="H518" t="s">
        <v>300</v>
      </c>
      <c r="I518">
        <f>I510*J518</f>
        <v>40</v>
      </c>
      <c r="J518">
        <v>191.38755980861245</v>
      </c>
      <c r="K518">
        <v>191.38756000000001</v>
      </c>
      <c r="O518">
        <f t="shared" si="573"/>
        <v>919</v>
      </c>
      <c r="P518">
        <f t="shared" si="574"/>
        <v>919</v>
      </c>
      <c r="Q518">
        <f t="shared" si="575"/>
        <v>0</v>
      </c>
      <c r="R518">
        <f t="shared" si="576"/>
        <v>0</v>
      </c>
      <c r="S518">
        <f t="shared" si="577"/>
        <v>0</v>
      </c>
      <c r="T518">
        <f t="shared" si="578"/>
        <v>0</v>
      </c>
      <c r="U518">
        <f t="shared" si="579"/>
        <v>0</v>
      </c>
      <c r="V518">
        <f t="shared" si="580"/>
        <v>0</v>
      </c>
      <c r="W518">
        <f t="shared" si="581"/>
        <v>0</v>
      </c>
      <c r="X518">
        <f t="shared" si="582"/>
        <v>0</v>
      </c>
      <c r="Y518">
        <f t="shared" si="583"/>
        <v>0</v>
      </c>
      <c r="AA518">
        <v>86295184</v>
      </c>
      <c r="AB518">
        <f t="shared" si="584"/>
        <v>3.04</v>
      </c>
      <c r="AC518">
        <f t="shared" si="604"/>
        <v>3.04</v>
      </c>
      <c r="AD518">
        <f t="shared" si="545"/>
        <v>0</v>
      </c>
      <c r="AE518">
        <f t="shared" si="546"/>
        <v>0</v>
      </c>
      <c r="AF518">
        <f t="shared" si="547"/>
        <v>0</v>
      </c>
      <c r="AG518">
        <f t="shared" si="585"/>
        <v>0</v>
      </c>
      <c r="AH518">
        <f t="shared" si="549"/>
        <v>0</v>
      </c>
      <c r="AI518">
        <f t="shared" si="550"/>
        <v>0</v>
      </c>
      <c r="AJ518">
        <f t="shared" si="586"/>
        <v>0.01</v>
      </c>
      <c r="AK518">
        <v>3.04</v>
      </c>
      <c r="AL518">
        <v>3.04</v>
      </c>
      <c r="AM518">
        <v>0</v>
      </c>
      <c r="AN518">
        <v>0</v>
      </c>
      <c r="AO518">
        <v>0</v>
      </c>
      <c r="AP518">
        <v>0</v>
      </c>
      <c r="AQ518">
        <v>0</v>
      </c>
      <c r="AR518">
        <v>0</v>
      </c>
      <c r="AS518">
        <v>0.01</v>
      </c>
      <c r="AT518">
        <v>0</v>
      </c>
      <c r="AU518">
        <v>0</v>
      </c>
      <c r="AV518">
        <v>1</v>
      </c>
      <c r="AW518">
        <v>1</v>
      </c>
      <c r="AZ518">
        <v>1</v>
      </c>
      <c r="BA518">
        <v>1</v>
      </c>
      <c r="BB518">
        <v>1</v>
      </c>
      <c r="BC518">
        <v>7.56</v>
      </c>
      <c r="BD518" t="s">
        <v>6</v>
      </c>
      <c r="BE518" t="s">
        <v>6</v>
      </c>
      <c r="BF518" t="s">
        <v>6</v>
      </c>
      <c r="BG518" t="s">
        <v>6</v>
      </c>
      <c r="BH518">
        <v>3</v>
      </c>
      <c r="BI518">
        <v>1</v>
      </c>
      <c r="BJ518" t="s">
        <v>321</v>
      </c>
      <c r="BM518">
        <v>500001</v>
      </c>
      <c r="BN518">
        <v>0</v>
      </c>
      <c r="BO518" t="s">
        <v>6</v>
      </c>
      <c r="BP518">
        <v>0</v>
      </c>
      <c r="BQ518">
        <v>20</v>
      </c>
      <c r="BR518">
        <v>0</v>
      </c>
      <c r="BS518">
        <v>1</v>
      </c>
      <c r="BT518">
        <v>1</v>
      </c>
      <c r="BU518">
        <v>1</v>
      </c>
      <c r="BV518">
        <v>1</v>
      </c>
      <c r="BW518">
        <v>1</v>
      </c>
      <c r="BX518">
        <v>1</v>
      </c>
      <c r="BY518" t="s">
        <v>6</v>
      </c>
      <c r="BZ518">
        <v>0</v>
      </c>
      <c r="CA518">
        <v>0</v>
      </c>
      <c r="CB518" t="s">
        <v>6</v>
      </c>
      <c r="CE518">
        <v>0</v>
      </c>
      <c r="CF518">
        <v>0</v>
      </c>
      <c r="CG518">
        <v>0</v>
      </c>
      <c r="CM518">
        <v>0</v>
      </c>
      <c r="CN518" t="s">
        <v>6</v>
      </c>
      <c r="CO518">
        <v>0</v>
      </c>
      <c r="CP518">
        <f t="shared" si="587"/>
        <v>919</v>
      </c>
      <c r="CQ518">
        <f t="shared" si="588"/>
        <v>22.982399999999998</v>
      </c>
      <c r="CR518">
        <f t="shared" si="589"/>
        <v>0</v>
      </c>
      <c r="CS518">
        <f t="shared" si="590"/>
        <v>0</v>
      </c>
      <c r="CT518">
        <f t="shared" si="591"/>
        <v>0</v>
      </c>
      <c r="CU518">
        <f t="shared" si="592"/>
        <v>0</v>
      </c>
      <c r="CV518">
        <f t="shared" si="593"/>
        <v>0</v>
      </c>
      <c r="CW518">
        <f t="shared" si="594"/>
        <v>0</v>
      </c>
      <c r="CX518">
        <f t="shared" si="595"/>
        <v>0.01</v>
      </c>
      <c r="CY518">
        <f>(S518+R518)*(BZ518/100)</f>
        <v>0</v>
      </c>
      <c r="CZ518">
        <f>(S518+R518)*(CA518/100)</f>
        <v>0</v>
      </c>
      <c r="DC518" t="s">
        <v>6</v>
      </c>
      <c r="DD518" t="s">
        <v>6</v>
      </c>
      <c r="DE518" t="s">
        <v>6</v>
      </c>
      <c r="DF518" t="s">
        <v>6</v>
      </c>
      <c r="DG518" t="s">
        <v>6</v>
      </c>
      <c r="DH518" t="s">
        <v>6</v>
      </c>
      <c r="DI518" t="s">
        <v>6</v>
      </c>
      <c r="DJ518" t="s">
        <v>6</v>
      </c>
      <c r="DK518" t="s">
        <v>6</v>
      </c>
      <c r="DL518" t="s">
        <v>6</v>
      </c>
      <c r="DM518" t="s">
        <v>6</v>
      </c>
      <c r="DN518">
        <v>0</v>
      </c>
      <c r="DO518">
        <v>0</v>
      </c>
      <c r="DP518">
        <v>1</v>
      </c>
      <c r="DQ518">
        <v>1</v>
      </c>
      <c r="DU518">
        <v>1010</v>
      </c>
      <c r="DV518" t="s">
        <v>300</v>
      </c>
      <c r="DW518" t="e">
        <f>'2.Лок.смета.и.Акт'!#REF!</f>
        <v>#REF!</v>
      </c>
      <c r="DX518">
        <v>1</v>
      </c>
      <c r="DZ518" t="s">
        <v>6</v>
      </c>
      <c r="EA518" t="s">
        <v>6</v>
      </c>
      <c r="EB518" t="s">
        <v>6</v>
      </c>
      <c r="EC518" t="s">
        <v>6</v>
      </c>
      <c r="EE518">
        <v>54938781</v>
      </c>
      <c r="EF518">
        <v>20</v>
      </c>
      <c r="EG518" t="s">
        <v>34</v>
      </c>
      <c r="EH518">
        <v>0</v>
      </c>
      <c r="EI518" t="s">
        <v>6</v>
      </c>
      <c r="EJ518">
        <v>1</v>
      </c>
      <c r="EK518">
        <v>500001</v>
      </c>
      <c r="EL518" t="s">
        <v>35</v>
      </c>
      <c r="EM518" t="s">
        <v>36</v>
      </c>
      <c r="EO518" t="s">
        <v>6</v>
      </c>
      <c r="EQ518">
        <v>0</v>
      </c>
      <c r="ER518">
        <v>21.72</v>
      </c>
      <c r="ES518">
        <v>3.04</v>
      </c>
      <c r="ET518">
        <v>0</v>
      </c>
      <c r="EU518">
        <v>0</v>
      </c>
      <c r="EV518">
        <v>0</v>
      </c>
      <c r="EW518">
        <v>0</v>
      </c>
      <c r="EX518">
        <v>0</v>
      </c>
      <c r="EZ518">
        <v>5</v>
      </c>
      <c r="FC518">
        <v>0</v>
      </c>
      <c r="FD518">
        <v>18</v>
      </c>
      <c r="FF518">
        <v>21.72</v>
      </c>
      <c r="FQ518">
        <v>0</v>
      </c>
      <c r="FR518">
        <f t="shared" si="596"/>
        <v>0</v>
      </c>
      <c r="FS518">
        <v>0</v>
      </c>
      <c r="FX518">
        <v>0</v>
      </c>
      <c r="FY518">
        <v>0</v>
      </c>
      <c r="GA518" t="s">
        <v>681</v>
      </c>
      <c r="GD518">
        <v>1</v>
      </c>
      <c r="GF518">
        <v>215068816</v>
      </c>
      <c r="GG518">
        <v>2</v>
      </c>
      <c r="GH518">
        <v>3</v>
      </c>
      <c r="GI518">
        <v>5</v>
      </c>
      <c r="GJ518">
        <v>0</v>
      </c>
      <c r="GK518">
        <v>0</v>
      </c>
      <c r="GL518">
        <f t="shared" si="597"/>
        <v>0</v>
      </c>
      <c r="GM518">
        <f t="shared" si="598"/>
        <v>919</v>
      </c>
      <c r="GN518">
        <f t="shared" si="599"/>
        <v>919</v>
      </c>
      <c r="GO518">
        <f t="shared" si="600"/>
        <v>0</v>
      </c>
      <c r="GP518">
        <f t="shared" si="601"/>
        <v>0</v>
      </c>
      <c r="GR518">
        <v>1</v>
      </c>
      <c r="GS518">
        <v>1</v>
      </c>
      <c r="GT518">
        <v>0</v>
      </c>
      <c r="GU518" t="s">
        <v>6</v>
      </c>
      <c r="GV518">
        <f t="shared" si="567"/>
        <v>0</v>
      </c>
      <c r="GW518">
        <v>1</v>
      </c>
      <c r="GX518">
        <f t="shared" si="602"/>
        <v>0</v>
      </c>
      <c r="HA518">
        <v>0</v>
      </c>
      <c r="HB518">
        <v>0</v>
      </c>
      <c r="HC518">
        <f t="shared" si="603"/>
        <v>0</v>
      </c>
      <c r="HE518" t="s">
        <v>38</v>
      </c>
      <c r="HF518" t="s">
        <v>39</v>
      </c>
      <c r="HM518" t="s">
        <v>6</v>
      </c>
      <c r="HN518" t="s">
        <v>6</v>
      </c>
      <c r="HO518" t="s">
        <v>6</v>
      </c>
      <c r="HP518" t="s">
        <v>6</v>
      </c>
      <c r="HQ518" t="s">
        <v>6</v>
      </c>
      <c r="IF518">
        <v>-1</v>
      </c>
      <c r="IK518">
        <v>0</v>
      </c>
    </row>
    <row r="519" spans="1:255" x14ac:dyDescent="0.2">
      <c r="A519" s="2">
        <v>17</v>
      </c>
      <c r="B519" s="2">
        <v>1</v>
      </c>
      <c r="C519" s="2">
        <f>ROW(SmtRes!A832)</f>
        <v>832</v>
      </c>
      <c r="D519" s="2">
        <f>ROW(EtalonRes!A930)</f>
        <v>930</v>
      </c>
      <c r="E519" s="2" t="s">
        <v>682</v>
      </c>
      <c r="F519" s="2" t="s">
        <v>203</v>
      </c>
      <c r="G519" s="2" t="s">
        <v>204</v>
      </c>
      <c r="H519" s="2" t="s">
        <v>166</v>
      </c>
      <c r="I519" s="2">
        <f>'2.Лок.смета.и.Акт'!E84</f>
        <v>7.0000000000000007E-2</v>
      </c>
      <c r="J519" s="2">
        <v>0</v>
      </c>
      <c r="K519" s="2">
        <v>7.0000000000000007E-2</v>
      </c>
      <c r="L519" s="2"/>
      <c r="M519" s="2"/>
      <c r="N519" s="2"/>
      <c r="O519" s="2">
        <f t="shared" si="573"/>
        <v>6</v>
      </c>
      <c r="P519" s="2">
        <f t="shared" si="574"/>
        <v>0</v>
      </c>
      <c r="Q519" s="2">
        <f t="shared" si="575"/>
        <v>1</v>
      </c>
      <c r="R519" s="2">
        <f t="shared" si="576"/>
        <v>0</v>
      </c>
      <c r="S519" s="2">
        <f t="shared" si="577"/>
        <v>5</v>
      </c>
      <c r="T519" s="2">
        <f t="shared" si="578"/>
        <v>0</v>
      </c>
      <c r="U519" s="2">
        <f t="shared" si="579"/>
        <v>0.53620000000000001</v>
      </c>
      <c r="V519" s="2">
        <f t="shared" si="580"/>
        <v>1.4000000000000002E-3</v>
      </c>
      <c r="W519" s="2">
        <f t="shared" si="581"/>
        <v>0</v>
      </c>
      <c r="X519" s="2">
        <f t="shared" si="582"/>
        <v>5</v>
      </c>
      <c r="Y519" s="2">
        <f t="shared" si="583"/>
        <v>4</v>
      </c>
      <c r="Z519" s="2"/>
      <c r="AA519" s="2">
        <v>86295183</v>
      </c>
      <c r="AB519" s="2">
        <f t="shared" si="584"/>
        <v>82.63</v>
      </c>
      <c r="AC519" s="2">
        <f>ROUND(((ES519*2)+(SUM(SmtRes!BC825:'SmtRes'!BC832)+SUM(EtalonRes!AL923:'EtalonRes'!AL930))),2)</f>
        <v>0.01</v>
      </c>
      <c r="AD519" s="2">
        <f>ROUND(((((ET519*2))-((EU519*2)))+AE519),2)</f>
        <v>12.54</v>
      </c>
      <c r="AE519" s="2">
        <f>ROUND(((EU519*2)),2)</f>
        <v>0.2</v>
      </c>
      <c r="AF519" s="2">
        <f>ROUND(((EV519*2)),2)</f>
        <v>70.08</v>
      </c>
      <c r="AG519" s="2">
        <f t="shared" si="585"/>
        <v>0</v>
      </c>
      <c r="AH519" s="2">
        <f>((EW519*2))</f>
        <v>7.66</v>
      </c>
      <c r="AI519" s="2">
        <f>((EX519*2))</f>
        <v>0.02</v>
      </c>
      <c r="AJ519" s="2">
        <f t="shared" si="586"/>
        <v>0</v>
      </c>
      <c r="AK519" s="2">
        <v>321.88</v>
      </c>
      <c r="AL519" s="2">
        <v>280.57</v>
      </c>
      <c r="AM519" s="2">
        <v>6.27</v>
      </c>
      <c r="AN519" s="2">
        <v>0.1</v>
      </c>
      <c r="AO519" s="2">
        <v>35.04</v>
      </c>
      <c r="AP519" s="2">
        <v>0</v>
      </c>
      <c r="AQ519" s="2">
        <v>3.83</v>
      </c>
      <c r="AR519" s="2">
        <v>0.01</v>
      </c>
      <c r="AS519" s="2">
        <v>0</v>
      </c>
      <c r="AT519" s="2">
        <v>90</v>
      </c>
      <c r="AU519" s="2">
        <v>70</v>
      </c>
      <c r="AV519" s="2">
        <v>1</v>
      </c>
      <c r="AW519" s="2">
        <v>1</v>
      </c>
      <c r="AX519" s="2"/>
      <c r="AY519" s="2"/>
      <c r="AZ519" s="2">
        <v>1</v>
      </c>
      <c r="BA519" s="2">
        <v>1</v>
      </c>
      <c r="BB519" s="2">
        <v>1</v>
      </c>
      <c r="BC519" s="2">
        <v>1</v>
      </c>
      <c r="BD519" s="2" t="s">
        <v>6</v>
      </c>
      <c r="BE519" s="2" t="s">
        <v>6</v>
      </c>
      <c r="BF519" s="2" t="s">
        <v>6</v>
      </c>
      <c r="BG519" s="2" t="s">
        <v>6</v>
      </c>
      <c r="BH519" s="2">
        <v>0</v>
      </c>
      <c r="BI519" s="2">
        <v>1</v>
      </c>
      <c r="BJ519" s="2" t="s">
        <v>205</v>
      </c>
      <c r="BK519" s="2"/>
      <c r="BL519" s="2"/>
      <c r="BM519" s="2">
        <v>13001</v>
      </c>
      <c r="BN519" s="2">
        <v>0</v>
      </c>
      <c r="BO519" s="2" t="s">
        <v>6</v>
      </c>
      <c r="BP519" s="2">
        <v>0</v>
      </c>
      <c r="BQ519" s="2">
        <v>1</v>
      </c>
      <c r="BR519" s="2">
        <v>0</v>
      </c>
      <c r="BS519" s="2">
        <v>1</v>
      </c>
      <c r="BT519" s="2">
        <v>1</v>
      </c>
      <c r="BU519" s="2">
        <v>1</v>
      </c>
      <c r="BV519" s="2">
        <v>1</v>
      </c>
      <c r="BW519" s="2">
        <v>1</v>
      </c>
      <c r="BX519" s="2">
        <v>1</v>
      </c>
      <c r="BY519" s="2" t="s">
        <v>6</v>
      </c>
      <c r="BZ519" s="2">
        <v>90</v>
      </c>
      <c r="CA519" s="2">
        <v>70</v>
      </c>
      <c r="CB519" s="2" t="s">
        <v>6</v>
      </c>
      <c r="CC519" s="2"/>
      <c r="CD519" s="2"/>
      <c r="CE519" s="2">
        <v>0</v>
      </c>
      <c r="CF519" s="2">
        <v>0</v>
      </c>
      <c r="CG519" s="2">
        <v>0</v>
      </c>
      <c r="CH519" s="2"/>
      <c r="CI519" s="2"/>
      <c r="CJ519" s="2"/>
      <c r="CK519" s="2"/>
      <c r="CL519" s="2"/>
      <c r="CM519" s="2">
        <v>0</v>
      </c>
      <c r="CN519" s="2" t="s">
        <v>6</v>
      </c>
      <c r="CO519" s="2">
        <v>0</v>
      </c>
      <c r="CP519" s="2">
        <f t="shared" si="587"/>
        <v>6</v>
      </c>
      <c r="CQ519" s="2">
        <f t="shared" si="588"/>
        <v>0.01</v>
      </c>
      <c r="CR519" s="2">
        <f t="shared" si="589"/>
        <v>12.54</v>
      </c>
      <c r="CS519" s="2">
        <f t="shared" si="590"/>
        <v>0.2</v>
      </c>
      <c r="CT519" s="2">
        <f t="shared" si="591"/>
        <v>70.08</v>
      </c>
      <c r="CU519" s="2">
        <f t="shared" si="592"/>
        <v>0</v>
      </c>
      <c r="CV519" s="2">
        <f t="shared" si="593"/>
        <v>7.66</v>
      </c>
      <c r="CW519" s="2">
        <f t="shared" si="594"/>
        <v>0.02</v>
      </c>
      <c r="CX519" s="2">
        <f t="shared" si="595"/>
        <v>0</v>
      </c>
      <c r="CY519" s="2">
        <f>(((S519+(R519*IF(0,0,1)))*AT519)/100)</f>
        <v>4.5</v>
      </c>
      <c r="CZ519" s="2">
        <f>(((S519+(R519*IF(0,0,1)))*AU519)/100)</f>
        <v>3.5</v>
      </c>
      <c r="DA519" s="2"/>
      <c r="DB519" s="2"/>
      <c r="DC519" s="2" t="s">
        <v>6</v>
      </c>
      <c r="DD519" s="2" t="s">
        <v>206</v>
      </c>
      <c r="DE519" s="2" t="s">
        <v>206</v>
      </c>
      <c r="DF519" s="2" t="s">
        <v>206</v>
      </c>
      <c r="DG519" s="2" t="s">
        <v>206</v>
      </c>
      <c r="DH519" s="2" t="s">
        <v>6</v>
      </c>
      <c r="DI519" s="2" t="s">
        <v>206</v>
      </c>
      <c r="DJ519" s="2" t="s">
        <v>206</v>
      </c>
      <c r="DK519" s="2" t="s">
        <v>6</v>
      </c>
      <c r="DL519" s="2" t="s">
        <v>6</v>
      </c>
      <c r="DM519" s="2" t="s">
        <v>6</v>
      </c>
      <c r="DN519" s="2">
        <v>0</v>
      </c>
      <c r="DO519" s="2">
        <v>0</v>
      </c>
      <c r="DP519" s="2">
        <v>1</v>
      </c>
      <c r="DQ519" s="2">
        <v>1</v>
      </c>
      <c r="DR519" s="2"/>
      <c r="DS519" s="2"/>
      <c r="DT519" s="2"/>
      <c r="DU519" s="2">
        <v>1005</v>
      </c>
      <c r="DV519" s="2" t="s">
        <v>166</v>
      </c>
      <c r="DW519" s="2" t="s">
        <v>166</v>
      </c>
      <c r="DX519" s="2">
        <v>100</v>
      </c>
      <c r="DY519" s="2"/>
      <c r="DZ519" s="2" t="s">
        <v>6</v>
      </c>
      <c r="EA519" s="2" t="s">
        <v>6</v>
      </c>
      <c r="EB519" s="2" t="s">
        <v>6</v>
      </c>
      <c r="EC519" s="2" t="s">
        <v>6</v>
      </c>
      <c r="ED519" s="2"/>
      <c r="EE519" s="2">
        <v>54938608</v>
      </c>
      <c r="EF519" s="2">
        <v>1</v>
      </c>
      <c r="EG519" s="2" t="s">
        <v>25</v>
      </c>
      <c r="EH519" s="2">
        <v>0</v>
      </c>
      <c r="EI519" s="2" t="s">
        <v>6</v>
      </c>
      <c r="EJ519" s="2">
        <v>1</v>
      </c>
      <c r="EK519" s="2">
        <v>13001</v>
      </c>
      <c r="EL519" s="2" t="s">
        <v>207</v>
      </c>
      <c r="EM519" s="2" t="s">
        <v>208</v>
      </c>
      <c r="EN519" s="2"/>
      <c r="EO519" s="2" t="s">
        <v>6</v>
      </c>
      <c r="EP519" s="2"/>
      <c r="EQ519" s="2">
        <v>0</v>
      </c>
      <c r="ER519" s="2">
        <v>321.88</v>
      </c>
      <c r="ES519" s="2">
        <v>280.57</v>
      </c>
      <c r="ET519" s="2">
        <v>6.27</v>
      </c>
      <c r="EU519" s="2">
        <v>0.1</v>
      </c>
      <c r="EV519" s="2">
        <v>35.04</v>
      </c>
      <c r="EW519" s="2">
        <v>3.83</v>
      </c>
      <c r="EX519" s="2">
        <v>0.01</v>
      </c>
      <c r="EY519" s="2">
        <v>1</v>
      </c>
      <c r="EZ519" s="2"/>
      <c r="FA519" s="2"/>
      <c r="FB519" s="2"/>
      <c r="FC519" s="2"/>
      <c r="FD519" s="2"/>
      <c r="FE519" s="2"/>
      <c r="FF519" s="2"/>
      <c r="FG519" s="2"/>
      <c r="FH519" s="2"/>
      <c r="FI519" s="2"/>
      <c r="FJ519" s="2"/>
      <c r="FK519" s="2"/>
      <c r="FL519" s="2"/>
      <c r="FM519" s="2"/>
      <c r="FN519" s="2"/>
      <c r="FO519" s="2"/>
      <c r="FP519" s="2"/>
      <c r="FQ519" s="2">
        <v>0</v>
      </c>
      <c r="FR519" s="2">
        <f t="shared" si="596"/>
        <v>0</v>
      </c>
      <c r="FS519" s="2">
        <v>0</v>
      </c>
      <c r="FT519" s="2"/>
      <c r="FU519" s="2"/>
      <c r="FV519" s="2"/>
      <c r="FW519" s="2"/>
      <c r="FX519" s="2">
        <v>90</v>
      </c>
      <c r="FY519" s="2">
        <v>70</v>
      </c>
      <c r="FZ519" s="2"/>
      <c r="GA519" s="2" t="s">
        <v>6</v>
      </c>
      <c r="GB519" s="2"/>
      <c r="GC519" s="2"/>
      <c r="GD519" s="2">
        <v>1</v>
      </c>
      <c r="GE519" s="2"/>
      <c r="GF519" s="2">
        <v>-479942791</v>
      </c>
      <c r="GG519" s="2">
        <v>2</v>
      </c>
      <c r="GH519" s="2">
        <v>1</v>
      </c>
      <c r="GI519" s="2">
        <v>-2</v>
      </c>
      <c r="GJ519" s="2">
        <v>0</v>
      </c>
      <c r="GK519" s="2">
        <v>0</v>
      </c>
      <c r="GL519" s="2">
        <f t="shared" si="597"/>
        <v>0</v>
      </c>
      <c r="GM519" s="2">
        <f t="shared" si="598"/>
        <v>15</v>
      </c>
      <c r="GN519" s="2">
        <f t="shared" si="599"/>
        <v>15</v>
      </c>
      <c r="GO519" s="2">
        <f t="shared" si="600"/>
        <v>0</v>
      </c>
      <c r="GP519" s="2">
        <f t="shared" si="601"/>
        <v>0</v>
      </c>
      <c r="GQ519" s="2"/>
      <c r="GR519" s="2">
        <v>0</v>
      </c>
      <c r="GS519" s="2">
        <v>3</v>
      </c>
      <c r="GT519" s="2">
        <v>0</v>
      </c>
      <c r="GU519" s="2" t="s">
        <v>206</v>
      </c>
      <c r="GV519" s="2">
        <f>ROUND(((GT519*2)),2)</f>
        <v>0</v>
      </c>
      <c r="GW519" s="2">
        <v>1</v>
      </c>
      <c r="GX519" s="2">
        <f t="shared" si="602"/>
        <v>0</v>
      </c>
      <c r="GY519" s="2"/>
      <c r="GZ519" s="2"/>
      <c r="HA519" s="2">
        <v>0</v>
      </c>
      <c r="HB519" s="2">
        <v>0</v>
      </c>
      <c r="HC519" s="2">
        <f t="shared" si="603"/>
        <v>0</v>
      </c>
      <c r="HD519" s="2"/>
      <c r="HE519" s="2" t="s">
        <v>6</v>
      </c>
      <c r="HF519" s="2" t="s">
        <v>6</v>
      </c>
      <c r="HG519" s="2"/>
      <c r="HH519" s="2"/>
      <c r="HI519" s="2"/>
      <c r="HJ519" s="2"/>
      <c r="HK519" s="2"/>
      <c r="HL519" s="2"/>
      <c r="HM519" s="2" t="s">
        <v>6</v>
      </c>
      <c r="HN519" s="2" t="s">
        <v>6</v>
      </c>
      <c r="HO519" s="2" t="s">
        <v>6</v>
      </c>
      <c r="HP519" s="2" t="s">
        <v>6</v>
      </c>
      <c r="HQ519" s="2" t="s">
        <v>6</v>
      </c>
      <c r="HR519" s="2"/>
      <c r="HS519" s="2"/>
      <c r="HT519" s="2"/>
      <c r="HU519" s="2"/>
      <c r="HV519" s="2"/>
      <c r="HW519" s="2"/>
      <c r="HX519" s="2"/>
      <c r="HY519" s="2"/>
      <c r="HZ519" s="2"/>
      <c r="IA519" s="2"/>
      <c r="IB519" s="2"/>
      <c r="IC519" s="2"/>
      <c r="ID519" s="2"/>
      <c r="IE519" s="2"/>
      <c r="IF519" s="2">
        <v>-1</v>
      </c>
      <c r="IG519" s="2"/>
      <c r="IH519" s="2"/>
      <c r="II519" s="2"/>
      <c r="IJ519" s="2"/>
      <c r="IK519" s="2">
        <v>0</v>
      </c>
      <c r="IL519" s="2"/>
      <c r="IM519" s="2"/>
      <c r="IN519" s="2"/>
      <c r="IO519" s="2"/>
      <c r="IP519" s="2"/>
      <c r="IQ519" s="2"/>
      <c r="IR519" s="2"/>
      <c r="IS519" s="2"/>
      <c r="IT519" s="2"/>
      <c r="IU519" s="2"/>
    </row>
    <row r="520" spans="1:255" x14ac:dyDescent="0.2">
      <c r="A520">
        <v>17</v>
      </c>
      <c r="B520">
        <v>1</v>
      </c>
      <c r="C520">
        <f>ROW(SmtRes!A840)</f>
        <v>840</v>
      </c>
      <c r="D520">
        <f>ROW(EtalonRes!A938)</f>
        <v>938</v>
      </c>
      <c r="E520" t="s">
        <v>682</v>
      </c>
      <c r="F520" t="s">
        <v>203</v>
      </c>
      <c r="G520" t="s">
        <v>204</v>
      </c>
      <c r="H520" t="s">
        <v>166</v>
      </c>
      <c r="I520">
        <f>'2.Лок.смета.и.Акт'!E84</f>
        <v>7.0000000000000007E-2</v>
      </c>
      <c r="J520">
        <v>0</v>
      </c>
      <c r="K520">
        <v>7.0000000000000007E-2</v>
      </c>
      <c r="O520">
        <f t="shared" si="573"/>
        <v>140</v>
      </c>
      <c r="P520">
        <f t="shared" si="574"/>
        <v>0</v>
      </c>
      <c r="Q520">
        <f t="shared" si="575"/>
        <v>8</v>
      </c>
      <c r="R520">
        <f t="shared" si="576"/>
        <v>0</v>
      </c>
      <c r="S520">
        <f t="shared" si="577"/>
        <v>132</v>
      </c>
      <c r="T520">
        <f t="shared" si="578"/>
        <v>0</v>
      </c>
      <c r="U520" t="e">
        <f t="shared" si="579"/>
        <v>#REF!</v>
      </c>
      <c r="V520">
        <f t="shared" si="580"/>
        <v>1.4000000000000002E-3</v>
      </c>
      <c r="W520">
        <f t="shared" si="581"/>
        <v>0</v>
      </c>
      <c r="X520" t="e">
        <f t="shared" si="582"/>
        <v>#REF!</v>
      </c>
      <c r="Y520" t="e">
        <f t="shared" si="583"/>
        <v>#REF!</v>
      </c>
      <c r="AA520">
        <v>86295184</v>
      </c>
      <c r="AB520">
        <f t="shared" si="584"/>
        <v>82.63</v>
      </c>
      <c r="AC520">
        <f>ROUND(((ES520*2)+(SUM(SmtRes!BC833:'SmtRes'!BC840)+SUM(EtalonRes!AL931:'EtalonRes'!AL938))),2)</f>
        <v>0.01</v>
      </c>
      <c r="AD520">
        <f>ROUND(((((ET520*2))-((EU520*2)))+AE520),2)</f>
        <v>12.54</v>
      </c>
      <c r="AE520">
        <f>ROUND(((EU520*2)),2)</f>
        <v>0.2</v>
      </c>
      <c r="AF520">
        <f>ROUND(((EV520*2)),2)</f>
        <v>70.08</v>
      </c>
      <c r="AG520">
        <f t="shared" si="585"/>
        <v>0</v>
      </c>
      <c r="AH520" t="e">
        <f>((EW520*2))</f>
        <v>#REF!</v>
      </c>
      <c r="AI520">
        <f>((EX520*2))</f>
        <v>0.02</v>
      </c>
      <c r="AJ520">
        <f t="shared" si="586"/>
        <v>0</v>
      </c>
      <c r="AK520">
        <f>AL520+AM520+AO520</f>
        <v>321.88</v>
      </c>
      <c r="AL520" s="75">
        <f>'1.Лок.смета.и.Акт'!F974</f>
        <v>280.57</v>
      </c>
      <c r="AM520" s="75">
        <f>'1.Лок.смета.и.Акт'!F972</f>
        <v>6.27</v>
      </c>
      <c r="AN520" s="75">
        <f>'1.Лок.смета.и.Акт'!F973</f>
        <v>0.1</v>
      </c>
      <c r="AO520" s="75">
        <f>'1.Лок.смета.и.Акт'!F971</f>
        <v>35.04</v>
      </c>
      <c r="AP520">
        <v>0</v>
      </c>
      <c r="AQ520" t="e">
        <f>'2.Лок.смета.и.Акт'!#REF!</f>
        <v>#REF!</v>
      </c>
      <c r="AR520">
        <v>0.01</v>
      </c>
      <c r="AS520">
        <v>0</v>
      </c>
      <c r="AT520">
        <v>86</v>
      </c>
      <c r="AU520">
        <v>60</v>
      </c>
      <c r="AV520">
        <v>1</v>
      </c>
      <c r="AW520">
        <v>1</v>
      </c>
      <c r="AZ520">
        <v>1</v>
      </c>
      <c r="BA520">
        <f>'1.Лок.смета.и.Акт'!J971</f>
        <v>26.95</v>
      </c>
      <c r="BB520">
        <f>'1.Лок.смета.и.Акт'!J972</f>
        <v>9.3000000000000007</v>
      </c>
      <c r="BC520">
        <f>'1.Лок.смета.и.Акт'!J974</f>
        <v>7.56</v>
      </c>
      <c r="BD520" t="s">
        <v>6</v>
      </c>
      <c r="BE520" t="s">
        <v>6</v>
      </c>
      <c r="BF520" t="s">
        <v>6</v>
      </c>
      <c r="BG520" t="s">
        <v>6</v>
      </c>
      <c r="BH520">
        <v>0</v>
      </c>
      <c r="BI520">
        <v>1</v>
      </c>
      <c r="BJ520" t="s">
        <v>205</v>
      </c>
      <c r="BM520">
        <v>13001</v>
      </c>
      <c r="BN520">
        <v>0</v>
      </c>
      <c r="BO520" t="s">
        <v>203</v>
      </c>
      <c r="BP520">
        <v>1</v>
      </c>
      <c r="BQ520">
        <v>1</v>
      </c>
      <c r="BR520">
        <v>0</v>
      </c>
      <c r="BS520">
        <f>'1.Лок.смета.и.Акт'!J973</f>
        <v>19.8</v>
      </c>
      <c r="BT520">
        <v>1</v>
      </c>
      <c r="BU520">
        <v>1</v>
      </c>
      <c r="BV520">
        <v>1</v>
      </c>
      <c r="BW520">
        <v>1</v>
      </c>
      <c r="BX520">
        <v>1</v>
      </c>
      <c r="BY520" t="s">
        <v>6</v>
      </c>
      <c r="BZ520" t="e">
        <f>'2.Лок.смета.и.Акт'!#REF!</f>
        <v>#REF!</v>
      </c>
      <c r="CA520" t="e">
        <f>'2.Лок.смета.и.Акт'!#REF!</f>
        <v>#REF!</v>
      </c>
      <c r="CB520" t="s">
        <v>6</v>
      </c>
      <c r="CE520">
        <v>0</v>
      </c>
      <c r="CF520">
        <v>0</v>
      </c>
      <c r="CG520">
        <v>0</v>
      </c>
      <c r="CM520">
        <v>0</v>
      </c>
      <c r="CN520" t="s">
        <v>6</v>
      </c>
      <c r="CO520">
        <v>0</v>
      </c>
      <c r="CP520">
        <f t="shared" si="587"/>
        <v>140</v>
      </c>
      <c r="CQ520">
        <f t="shared" si="588"/>
        <v>7.5600000000000001E-2</v>
      </c>
      <c r="CR520">
        <f t="shared" si="589"/>
        <v>116.622</v>
      </c>
      <c r="CS520">
        <f t="shared" si="590"/>
        <v>3.9600000000000004</v>
      </c>
      <c r="CT520">
        <f t="shared" si="591"/>
        <v>1888.6559999999999</v>
      </c>
      <c r="CU520">
        <f t="shared" si="592"/>
        <v>0</v>
      </c>
      <c r="CV520" t="e">
        <f t="shared" si="593"/>
        <v>#REF!</v>
      </c>
      <c r="CW520">
        <f t="shared" si="594"/>
        <v>0.02</v>
      </c>
      <c r="CX520">
        <f t="shared" si="595"/>
        <v>0</v>
      </c>
      <c r="CY520" t="e">
        <f>(S520+R520)*(BZ520/100)</f>
        <v>#REF!</v>
      </c>
      <c r="CZ520" t="e">
        <f>(S520+R520)*(CA520/100)</f>
        <v>#REF!</v>
      </c>
      <c r="DC520" t="s">
        <v>6</v>
      </c>
      <c r="DD520" t="s">
        <v>206</v>
      </c>
      <c r="DE520" t="s">
        <v>206</v>
      </c>
      <c r="DF520" t="s">
        <v>206</v>
      </c>
      <c r="DG520" t="s">
        <v>206</v>
      </c>
      <c r="DH520" t="s">
        <v>6</v>
      </c>
      <c r="DI520" t="s">
        <v>206</v>
      </c>
      <c r="DJ520" t="s">
        <v>206</v>
      </c>
      <c r="DK520" t="s">
        <v>6</v>
      </c>
      <c r="DL520" t="s">
        <v>6</v>
      </c>
      <c r="DM520" t="s">
        <v>6</v>
      </c>
      <c r="DN520">
        <f>'1.Лок.смета.и.Акт'!E975</f>
        <v>90</v>
      </c>
      <c r="DO520">
        <f>'1.Лок.смета.и.Акт'!E976</f>
        <v>70</v>
      </c>
      <c r="DP520">
        <v>1</v>
      </c>
      <c r="DQ520">
        <v>1</v>
      </c>
      <c r="DU520">
        <v>1005</v>
      </c>
      <c r="DV520" t="s">
        <v>166</v>
      </c>
      <c r="DW520" t="str">
        <f>'2.Лок.смета.и.Акт'!D84</f>
        <v>100 м2 окрашиваемой поверхности</v>
      </c>
      <c r="DX520">
        <v>100</v>
      </c>
      <c r="DZ520" t="s">
        <v>6</v>
      </c>
      <c r="EA520" t="s">
        <v>6</v>
      </c>
      <c r="EB520" t="s">
        <v>6</v>
      </c>
      <c r="EC520" t="s">
        <v>6</v>
      </c>
      <c r="EE520">
        <v>54938608</v>
      </c>
      <c r="EF520">
        <v>1</v>
      </c>
      <c r="EG520" t="s">
        <v>25</v>
      </c>
      <c r="EH520">
        <v>0</v>
      </c>
      <c r="EI520" t="s">
        <v>6</v>
      </c>
      <c r="EJ520">
        <v>1</v>
      </c>
      <c r="EK520">
        <v>13001</v>
      </c>
      <c r="EL520" t="s">
        <v>207</v>
      </c>
      <c r="EM520" t="s">
        <v>208</v>
      </c>
      <c r="EO520" t="s">
        <v>6</v>
      </c>
      <c r="EQ520">
        <v>0</v>
      </c>
      <c r="ER520">
        <f>ES520+ET520+EV520</f>
        <v>321.88</v>
      </c>
      <c r="ES520" s="75">
        <f>'1.Лок.смета.и.Акт'!F974</f>
        <v>280.57</v>
      </c>
      <c r="ET520" s="75">
        <f>'1.Лок.смета.и.Акт'!F972</f>
        <v>6.27</v>
      </c>
      <c r="EU520" s="75">
        <f>'1.Лок.смета.и.Акт'!F973</f>
        <v>0.1</v>
      </c>
      <c r="EV520" s="75">
        <f>'1.Лок.смета.и.Акт'!F971</f>
        <v>35.04</v>
      </c>
      <c r="EW520" t="e">
        <f>'2.Лок.смета.и.Акт'!#REF!</f>
        <v>#REF!</v>
      </c>
      <c r="EX520">
        <v>0.01</v>
      </c>
      <c r="EY520">
        <v>1</v>
      </c>
      <c r="FQ520">
        <v>0</v>
      </c>
      <c r="FR520">
        <f t="shared" si="596"/>
        <v>0</v>
      </c>
      <c r="FS520">
        <v>0</v>
      </c>
      <c r="FX520">
        <v>90</v>
      </c>
      <c r="FY520">
        <v>70</v>
      </c>
      <c r="GA520" t="s">
        <v>6</v>
      </c>
      <c r="GD520">
        <v>1</v>
      </c>
      <c r="GF520">
        <v>-479942791</v>
      </c>
      <c r="GG520">
        <v>2</v>
      </c>
      <c r="GH520">
        <v>1</v>
      </c>
      <c r="GI520">
        <v>2</v>
      </c>
      <c r="GJ520">
        <v>0</v>
      </c>
      <c r="GK520">
        <v>0</v>
      </c>
      <c r="GL520">
        <f t="shared" si="597"/>
        <v>0</v>
      </c>
      <c r="GM520" t="e">
        <f t="shared" si="598"/>
        <v>#REF!</v>
      </c>
      <c r="GN520" t="e">
        <f t="shared" si="599"/>
        <v>#REF!</v>
      </c>
      <c r="GO520">
        <f t="shared" si="600"/>
        <v>0</v>
      </c>
      <c r="GP520">
        <f t="shared" si="601"/>
        <v>0</v>
      </c>
      <c r="GR520">
        <v>0</v>
      </c>
      <c r="GS520">
        <v>3</v>
      </c>
      <c r="GT520">
        <v>0</v>
      </c>
      <c r="GU520" t="s">
        <v>206</v>
      </c>
      <c r="GV520">
        <f>ROUND(((GT520*2)),2)</f>
        <v>0</v>
      </c>
      <c r="GW520">
        <v>1009.3</v>
      </c>
      <c r="GX520">
        <f t="shared" si="602"/>
        <v>0</v>
      </c>
      <c r="HA520">
        <v>0</v>
      </c>
      <c r="HB520">
        <v>0</v>
      </c>
      <c r="HC520">
        <f t="shared" si="603"/>
        <v>0</v>
      </c>
      <c r="HE520" t="s">
        <v>6</v>
      </c>
      <c r="HF520" t="s">
        <v>6</v>
      </c>
      <c r="HM520" t="s">
        <v>6</v>
      </c>
      <c r="HN520" t="s">
        <v>6</v>
      </c>
      <c r="HO520" t="s">
        <v>6</v>
      </c>
      <c r="HP520" t="s">
        <v>6</v>
      </c>
      <c r="HQ520" t="s">
        <v>6</v>
      </c>
      <c r="IF520">
        <v>-1</v>
      </c>
      <c r="IK520">
        <v>0</v>
      </c>
    </row>
    <row r="521" spans="1:255" x14ac:dyDescent="0.2">
      <c r="A521" s="2">
        <v>18</v>
      </c>
      <c r="B521" s="2">
        <v>1</v>
      </c>
      <c r="C521" s="2">
        <v>831</v>
      </c>
      <c r="D521" s="2"/>
      <c r="E521" s="2" t="s">
        <v>683</v>
      </c>
      <c r="F521" s="2" t="s">
        <v>210</v>
      </c>
      <c r="G521" s="2" t="s">
        <v>211</v>
      </c>
      <c r="H521" s="2" t="s">
        <v>63</v>
      </c>
      <c r="I521" s="2">
        <f>I519*J521</f>
        <v>1.9599999999999999E-4</v>
      </c>
      <c r="J521" s="216">
        <f>'5.Ведомость_списания'!F238</f>
        <v>2.7999999999999995E-3</v>
      </c>
      <c r="K521" s="2">
        <v>1.4E-3</v>
      </c>
      <c r="L521" s="2"/>
      <c r="M521" s="2"/>
      <c r="N521" s="2"/>
      <c r="O521" s="2">
        <f t="shared" si="573"/>
        <v>1</v>
      </c>
      <c r="P521" s="2">
        <f t="shared" si="574"/>
        <v>1</v>
      </c>
      <c r="Q521" s="2">
        <f t="shared" si="575"/>
        <v>0</v>
      </c>
      <c r="R521" s="2">
        <f t="shared" si="576"/>
        <v>0</v>
      </c>
      <c r="S521" s="2">
        <f t="shared" si="577"/>
        <v>0</v>
      </c>
      <c r="T521" s="2">
        <f t="shared" si="578"/>
        <v>0</v>
      </c>
      <c r="U521" s="2">
        <f t="shared" si="579"/>
        <v>0</v>
      </c>
      <c r="V521" s="2">
        <f t="shared" si="580"/>
        <v>0</v>
      </c>
      <c r="W521" s="2">
        <f t="shared" si="581"/>
        <v>0</v>
      </c>
      <c r="X521" s="2">
        <f t="shared" si="582"/>
        <v>0</v>
      </c>
      <c r="Y521" s="2">
        <f t="shared" si="583"/>
        <v>0</v>
      </c>
      <c r="Z521" s="2"/>
      <c r="AA521" s="2">
        <v>86295183</v>
      </c>
      <c r="AB521" s="2">
        <f t="shared" si="584"/>
        <v>6156.33</v>
      </c>
      <c r="AC521" s="2">
        <f>ROUND((ES521),2)</f>
        <v>6156.33</v>
      </c>
      <c r="AD521" s="2">
        <f t="shared" ref="AD521:AD550" si="605">ROUND((((ET521)-(EU521))+AE521),2)</f>
        <v>0</v>
      </c>
      <c r="AE521" s="2">
        <f t="shared" ref="AE521:AF524" si="606">ROUND((EU521),2)</f>
        <v>0</v>
      </c>
      <c r="AF521" s="2">
        <f t="shared" si="606"/>
        <v>0</v>
      </c>
      <c r="AG521" s="2">
        <f t="shared" si="585"/>
        <v>0</v>
      </c>
      <c r="AH521" s="2">
        <f t="shared" ref="AH521:AI524" si="607">(EW521)</f>
        <v>0</v>
      </c>
      <c r="AI521" s="2">
        <f t="shared" si="607"/>
        <v>0</v>
      </c>
      <c r="AJ521" s="2">
        <f t="shared" si="586"/>
        <v>0</v>
      </c>
      <c r="AK521" s="2">
        <v>6156.33</v>
      </c>
      <c r="AL521" s="110">
        <f>'1.Лок.смета.и.Акт'!F978</f>
        <v>6156.33</v>
      </c>
      <c r="AM521" s="2">
        <v>0</v>
      </c>
      <c r="AN521" s="2">
        <v>0</v>
      </c>
      <c r="AO521" s="2">
        <v>0</v>
      </c>
      <c r="AP521" s="2">
        <v>0</v>
      </c>
      <c r="AQ521" s="2">
        <v>0</v>
      </c>
      <c r="AR521" s="2">
        <v>0</v>
      </c>
      <c r="AS521" s="2">
        <v>0</v>
      </c>
      <c r="AT521" s="2">
        <v>0</v>
      </c>
      <c r="AU521" s="2">
        <v>0</v>
      </c>
      <c r="AV521" s="2">
        <v>1</v>
      </c>
      <c r="AW521" s="2">
        <v>1</v>
      </c>
      <c r="AX521" s="2"/>
      <c r="AY521" s="2"/>
      <c r="AZ521" s="2">
        <v>1</v>
      </c>
      <c r="BA521" s="2">
        <v>1</v>
      </c>
      <c r="BB521" s="2">
        <v>1</v>
      </c>
      <c r="BC521" s="2">
        <v>1</v>
      </c>
      <c r="BD521" s="2" t="s">
        <v>6</v>
      </c>
      <c r="BE521" s="2" t="s">
        <v>6</v>
      </c>
      <c r="BF521" s="2" t="s">
        <v>6</v>
      </c>
      <c r="BG521" s="2" t="s">
        <v>6</v>
      </c>
      <c r="BH521" s="2">
        <v>3</v>
      </c>
      <c r="BI521" s="2">
        <v>1</v>
      </c>
      <c r="BJ521" s="2" t="s">
        <v>212</v>
      </c>
      <c r="BK521" s="2"/>
      <c r="BL521" s="2"/>
      <c r="BM521" s="2">
        <v>500001</v>
      </c>
      <c r="BN521" s="2">
        <v>0</v>
      </c>
      <c r="BO521" s="2" t="s">
        <v>6</v>
      </c>
      <c r="BP521" s="2">
        <v>0</v>
      </c>
      <c r="BQ521" s="2">
        <v>20</v>
      </c>
      <c r="BR521" s="2">
        <v>0</v>
      </c>
      <c r="BS521" s="2">
        <v>1</v>
      </c>
      <c r="BT521" s="2">
        <v>1</v>
      </c>
      <c r="BU521" s="2">
        <v>1</v>
      </c>
      <c r="BV521" s="2">
        <v>1</v>
      </c>
      <c r="BW521" s="2">
        <v>1</v>
      </c>
      <c r="BX521" s="2">
        <v>1</v>
      </c>
      <c r="BY521" s="2" t="s">
        <v>6</v>
      </c>
      <c r="BZ521" s="2">
        <v>0</v>
      </c>
      <c r="CA521" s="2">
        <v>0</v>
      </c>
      <c r="CB521" s="2" t="s">
        <v>6</v>
      </c>
      <c r="CC521" s="2"/>
      <c r="CD521" s="2"/>
      <c r="CE521" s="2">
        <v>0</v>
      </c>
      <c r="CF521" s="2">
        <v>0</v>
      </c>
      <c r="CG521" s="2">
        <v>0</v>
      </c>
      <c r="CH521" s="2"/>
      <c r="CI521" s="2"/>
      <c r="CJ521" s="2"/>
      <c r="CK521" s="2"/>
      <c r="CL521" s="2"/>
      <c r="CM521" s="2">
        <v>0</v>
      </c>
      <c r="CN521" s="2" t="s">
        <v>6</v>
      </c>
      <c r="CO521" s="2">
        <v>0</v>
      </c>
      <c r="CP521" s="2">
        <f t="shared" si="587"/>
        <v>1</v>
      </c>
      <c r="CQ521" s="2">
        <f t="shared" si="588"/>
        <v>6156.33</v>
      </c>
      <c r="CR521" s="2">
        <f t="shared" si="589"/>
        <v>0</v>
      </c>
      <c r="CS521" s="2">
        <f t="shared" si="590"/>
        <v>0</v>
      </c>
      <c r="CT521" s="2">
        <f t="shared" si="591"/>
        <v>0</v>
      </c>
      <c r="CU521" s="2">
        <f t="shared" si="592"/>
        <v>0</v>
      </c>
      <c r="CV521" s="2">
        <f t="shared" si="593"/>
        <v>0</v>
      </c>
      <c r="CW521" s="2">
        <f t="shared" si="594"/>
        <v>0</v>
      </c>
      <c r="CX521" s="2">
        <f t="shared" si="595"/>
        <v>0</v>
      </c>
      <c r="CY521" s="2">
        <f>(((S521+(R521*IF(0,0,1)))*AT521)/100)</f>
        <v>0</v>
      </c>
      <c r="CZ521" s="2">
        <f>(((S521+(R521*IF(0,0,1)))*AU521)/100)</f>
        <v>0</v>
      </c>
      <c r="DA521" s="2"/>
      <c r="DB521" s="2"/>
      <c r="DC521" s="2" t="s">
        <v>6</v>
      </c>
      <c r="DD521" s="2" t="s">
        <v>6</v>
      </c>
      <c r="DE521" s="2" t="s">
        <v>6</v>
      </c>
      <c r="DF521" s="2" t="s">
        <v>6</v>
      </c>
      <c r="DG521" s="2" t="s">
        <v>6</v>
      </c>
      <c r="DH521" s="2" t="s">
        <v>6</v>
      </c>
      <c r="DI521" s="2" t="s">
        <v>6</v>
      </c>
      <c r="DJ521" s="2" t="s">
        <v>6</v>
      </c>
      <c r="DK521" s="2" t="s">
        <v>6</v>
      </c>
      <c r="DL521" s="2" t="s">
        <v>6</v>
      </c>
      <c r="DM521" s="2" t="s">
        <v>6</v>
      </c>
      <c r="DN521" s="2">
        <v>0</v>
      </c>
      <c r="DO521" s="2">
        <v>0</v>
      </c>
      <c r="DP521" s="2">
        <v>1</v>
      </c>
      <c r="DQ521" s="2">
        <v>1</v>
      </c>
      <c r="DR521" s="2"/>
      <c r="DS521" s="2"/>
      <c r="DT521" s="2"/>
      <c r="DU521" s="2">
        <v>1009</v>
      </c>
      <c r="DV521" s="2" t="s">
        <v>63</v>
      </c>
      <c r="DW521" s="2" t="s">
        <v>63</v>
      </c>
      <c r="DX521" s="2">
        <v>1000</v>
      </c>
      <c r="DY521" s="2"/>
      <c r="DZ521" s="2" t="s">
        <v>6</v>
      </c>
      <c r="EA521" s="2" t="s">
        <v>6</v>
      </c>
      <c r="EB521" s="2" t="s">
        <v>6</v>
      </c>
      <c r="EC521" s="2" t="s">
        <v>6</v>
      </c>
      <c r="ED521" s="2"/>
      <c r="EE521" s="2">
        <v>54938781</v>
      </c>
      <c r="EF521" s="2">
        <v>20</v>
      </c>
      <c r="EG521" s="2" t="s">
        <v>34</v>
      </c>
      <c r="EH521" s="2">
        <v>0</v>
      </c>
      <c r="EI521" s="2" t="s">
        <v>6</v>
      </c>
      <c r="EJ521" s="2">
        <v>1</v>
      </c>
      <c r="EK521" s="2">
        <v>500001</v>
      </c>
      <c r="EL521" s="2" t="s">
        <v>35</v>
      </c>
      <c r="EM521" s="2" t="s">
        <v>36</v>
      </c>
      <c r="EN521" s="2"/>
      <c r="EO521" s="2" t="s">
        <v>6</v>
      </c>
      <c r="EP521" s="2"/>
      <c r="EQ521" s="2">
        <v>0</v>
      </c>
      <c r="ER521" s="2">
        <v>6156.33</v>
      </c>
      <c r="ES521" s="110">
        <f>'1.Лок.смета.и.Акт'!F978</f>
        <v>6156.33</v>
      </c>
      <c r="ET521" s="2">
        <v>0</v>
      </c>
      <c r="EU521" s="2">
        <v>0</v>
      </c>
      <c r="EV521" s="2">
        <v>0</v>
      </c>
      <c r="EW521" s="2">
        <v>0</v>
      </c>
      <c r="EX521" s="2">
        <v>0</v>
      </c>
      <c r="EY521" s="2"/>
      <c r="EZ521" s="2"/>
      <c r="FA521" s="2"/>
      <c r="FB521" s="2"/>
      <c r="FC521" s="2"/>
      <c r="FD521" s="2"/>
      <c r="FE521" s="2"/>
      <c r="FF521" s="2"/>
      <c r="FG521" s="2"/>
      <c r="FH521" s="2"/>
      <c r="FI521" s="2"/>
      <c r="FJ521" s="2"/>
      <c r="FK521" s="2"/>
      <c r="FL521" s="2"/>
      <c r="FM521" s="2"/>
      <c r="FN521" s="2"/>
      <c r="FO521" s="2"/>
      <c r="FP521" s="2"/>
      <c r="FQ521" s="2">
        <v>0</v>
      </c>
      <c r="FR521" s="2">
        <f t="shared" si="596"/>
        <v>0</v>
      </c>
      <c r="FS521" s="2">
        <v>0</v>
      </c>
      <c r="FT521" s="2"/>
      <c r="FU521" s="2"/>
      <c r="FV521" s="2"/>
      <c r="FW521" s="2"/>
      <c r="FX521" s="2">
        <v>0</v>
      </c>
      <c r="FY521" s="2">
        <v>0</v>
      </c>
      <c r="FZ521" s="2"/>
      <c r="GA521" s="2" t="s">
        <v>6</v>
      </c>
      <c r="GB521" s="2"/>
      <c r="GC521" s="2"/>
      <c r="GD521" s="2">
        <v>1</v>
      </c>
      <c r="GE521" s="2"/>
      <c r="GF521" s="2">
        <v>1677997654</v>
      </c>
      <c r="GG521" s="2">
        <v>2</v>
      </c>
      <c r="GH521" s="2">
        <v>0</v>
      </c>
      <c r="GI521" s="2">
        <v>-2</v>
      </c>
      <c r="GJ521" s="2">
        <v>0</v>
      </c>
      <c r="GK521" s="2">
        <v>0</v>
      </c>
      <c r="GL521" s="2">
        <f t="shared" si="597"/>
        <v>0</v>
      </c>
      <c r="GM521" s="2">
        <f t="shared" si="598"/>
        <v>1</v>
      </c>
      <c r="GN521" s="2">
        <f t="shared" si="599"/>
        <v>1</v>
      </c>
      <c r="GO521" s="2">
        <f t="shared" si="600"/>
        <v>0</v>
      </c>
      <c r="GP521" s="2">
        <f t="shared" si="601"/>
        <v>0</v>
      </c>
      <c r="GQ521" s="2"/>
      <c r="GR521" s="2">
        <v>0</v>
      </c>
      <c r="GS521" s="2">
        <v>3</v>
      </c>
      <c r="GT521" s="2">
        <v>0</v>
      </c>
      <c r="GU521" s="2" t="s">
        <v>6</v>
      </c>
      <c r="GV521" s="2">
        <f t="shared" ref="GV521:GV550" si="608">ROUND((GT521),2)</f>
        <v>0</v>
      </c>
      <c r="GW521" s="2">
        <v>1</v>
      </c>
      <c r="GX521" s="2">
        <f t="shared" si="602"/>
        <v>0</v>
      </c>
      <c r="GY521" s="2"/>
      <c r="GZ521" s="2"/>
      <c r="HA521" s="2">
        <v>0</v>
      </c>
      <c r="HB521" s="2">
        <v>0</v>
      </c>
      <c r="HC521" s="2">
        <f t="shared" si="603"/>
        <v>0</v>
      </c>
      <c r="HD521" s="2"/>
      <c r="HE521" s="2" t="s">
        <v>6</v>
      </c>
      <c r="HF521" s="2" t="s">
        <v>6</v>
      </c>
      <c r="HG521" s="2"/>
      <c r="HH521" s="2"/>
      <c r="HI521" s="2"/>
      <c r="HJ521" s="2"/>
      <c r="HK521" s="2"/>
      <c r="HL521" s="2"/>
      <c r="HM521" s="2" t="s">
        <v>206</v>
      </c>
      <c r="HN521" s="2" t="s">
        <v>6</v>
      </c>
      <c r="HO521" s="2" t="s">
        <v>6</v>
      </c>
      <c r="HP521" s="2" t="s">
        <v>6</v>
      </c>
      <c r="HQ521" s="2" t="s">
        <v>6</v>
      </c>
      <c r="HR521" s="2"/>
      <c r="HS521" s="2"/>
      <c r="HT521" s="2"/>
      <c r="HU521" s="2"/>
      <c r="HV521" s="2"/>
      <c r="HW521" s="2"/>
      <c r="HX521" s="2"/>
      <c r="HY521" s="2"/>
      <c r="HZ521" s="2"/>
      <c r="IA521" s="2"/>
      <c r="IB521" s="2"/>
      <c r="IC521" s="2"/>
      <c r="ID521" s="2"/>
      <c r="IE521" s="2"/>
      <c r="IF521" s="2">
        <v>-1</v>
      </c>
      <c r="IG521" s="2"/>
      <c r="IH521" s="2"/>
      <c r="II521" s="2"/>
      <c r="IJ521" s="2"/>
      <c r="IK521" s="2">
        <v>0</v>
      </c>
      <c r="IL521" s="2"/>
      <c r="IM521" s="2"/>
      <c r="IN521" s="2"/>
      <c r="IO521" s="2"/>
      <c r="IP521" s="2"/>
      <c r="IQ521" s="2"/>
      <c r="IR521" s="2"/>
      <c r="IS521" s="2"/>
      <c r="IT521" s="2"/>
      <c r="IU521" s="2"/>
    </row>
    <row r="522" spans="1:255" x14ac:dyDescent="0.2">
      <c r="A522">
        <v>18</v>
      </c>
      <c r="B522">
        <v>1</v>
      </c>
      <c r="C522">
        <v>839</v>
      </c>
      <c r="E522" t="s">
        <v>683</v>
      </c>
      <c r="F522" t="e">
        <f>'2.Лок.смета.и.Акт'!#REF!</f>
        <v>#REF!</v>
      </c>
      <c r="G522" t="s">
        <v>211</v>
      </c>
      <c r="H522" t="s">
        <v>63</v>
      </c>
      <c r="I522">
        <f>I520*J522</f>
        <v>1.9599999999999999E-4</v>
      </c>
      <c r="J522">
        <v>2.7999999999999995E-3</v>
      </c>
      <c r="K522">
        <v>1.4E-3</v>
      </c>
      <c r="O522">
        <f t="shared" si="573"/>
        <v>20</v>
      </c>
      <c r="P522">
        <f t="shared" si="574"/>
        <v>20</v>
      </c>
      <c r="Q522">
        <f t="shared" si="575"/>
        <v>0</v>
      </c>
      <c r="R522">
        <f t="shared" si="576"/>
        <v>0</v>
      </c>
      <c r="S522">
        <f t="shared" si="577"/>
        <v>0</v>
      </c>
      <c r="T522">
        <f t="shared" si="578"/>
        <v>0</v>
      </c>
      <c r="U522">
        <f t="shared" si="579"/>
        <v>0</v>
      </c>
      <c r="V522">
        <f t="shared" si="580"/>
        <v>0</v>
      </c>
      <c r="W522">
        <f t="shared" si="581"/>
        <v>0</v>
      </c>
      <c r="X522">
        <f t="shared" si="582"/>
        <v>0</v>
      </c>
      <c r="Y522">
        <f t="shared" si="583"/>
        <v>0</v>
      </c>
      <c r="AA522">
        <v>86295184</v>
      </c>
      <c r="AB522">
        <f t="shared" si="584"/>
        <v>13260</v>
      </c>
      <c r="AC522">
        <f>ROUND((ES522),2)</f>
        <v>13260</v>
      </c>
      <c r="AD522">
        <f t="shared" si="605"/>
        <v>0</v>
      </c>
      <c r="AE522">
        <f t="shared" si="606"/>
        <v>0</v>
      </c>
      <c r="AF522">
        <f t="shared" si="606"/>
        <v>0</v>
      </c>
      <c r="AG522">
        <f t="shared" si="585"/>
        <v>0</v>
      </c>
      <c r="AH522">
        <f t="shared" si="607"/>
        <v>0</v>
      </c>
      <c r="AI522">
        <f t="shared" si="607"/>
        <v>0</v>
      </c>
      <c r="AJ522">
        <f t="shared" si="586"/>
        <v>0</v>
      </c>
      <c r="AK522">
        <v>13260</v>
      </c>
      <c r="AL522">
        <v>13260</v>
      </c>
      <c r="AM522">
        <v>0</v>
      </c>
      <c r="AN522">
        <v>0</v>
      </c>
      <c r="AO522">
        <v>0</v>
      </c>
      <c r="AP522">
        <v>0</v>
      </c>
      <c r="AQ522">
        <v>0</v>
      </c>
      <c r="AR522">
        <v>0</v>
      </c>
      <c r="AS522">
        <v>0</v>
      </c>
      <c r="AT522">
        <v>0</v>
      </c>
      <c r="AU522">
        <v>0</v>
      </c>
      <c r="AV522">
        <v>1</v>
      </c>
      <c r="AW522">
        <v>1</v>
      </c>
      <c r="AZ522">
        <v>1</v>
      </c>
      <c r="BA522">
        <v>1</v>
      </c>
      <c r="BB522">
        <v>1</v>
      </c>
      <c r="BC522">
        <v>7.56</v>
      </c>
      <c r="BD522" t="s">
        <v>6</v>
      </c>
      <c r="BE522" t="s">
        <v>6</v>
      </c>
      <c r="BF522" t="s">
        <v>6</v>
      </c>
      <c r="BG522" t="s">
        <v>6</v>
      </c>
      <c r="BH522">
        <v>3</v>
      </c>
      <c r="BI522">
        <v>1</v>
      </c>
      <c r="BJ522" t="s">
        <v>212</v>
      </c>
      <c r="BM522">
        <v>500001</v>
      </c>
      <c r="BN522">
        <v>0</v>
      </c>
      <c r="BO522" t="s">
        <v>6</v>
      </c>
      <c r="BP522">
        <v>0</v>
      </c>
      <c r="BQ522">
        <v>20</v>
      </c>
      <c r="BR522">
        <v>0</v>
      </c>
      <c r="BS522">
        <v>1</v>
      </c>
      <c r="BT522">
        <v>1</v>
      </c>
      <c r="BU522">
        <v>1</v>
      </c>
      <c r="BV522">
        <v>1</v>
      </c>
      <c r="BW522">
        <v>1</v>
      </c>
      <c r="BX522">
        <v>1</v>
      </c>
      <c r="BY522" t="s">
        <v>6</v>
      </c>
      <c r="BZ522">
        <v>0</v>
      </c>
      <c r="CA522">
        <v>0</v>
      </c>
      <c r="CB522" t="s">
        <v>6</v>
      </c>
      <c r="CE522">
        <v>0</v>
      </c>
      <c r="CF522">
        <v>0</v>
      </c>
      <c r="CG522">
        <v>0</v>
      </c>
      <c r="CM522">
        <v>0</v>
      </c>
      <c r="CN522" t="s">
        <v>6</v>
      </c>
      <c r="CO522">
        <v>0</v>
      </c>
      <c r="CP522">
        <f t="shared" si="587"/>
        <v>20</v>
      </c>
      <c r="CQ522">
        <f t="shared" si="588"/>
        <v>100245.59999999999</v>
      </c>
      <c r="CR522">
        <f t="shared" si="589"/>
        <v>0</v>
      </c>
      <c r="CS522">
        <f t="shared" si="590"/>
        <v>0</v>
      </c>
      <c r="CT522">
        <f t="shared" si="591"/>
        <v>0</v>
      </c>
      <c r="CU522">
        <f t="shared" si="592"/>
        <v>0</v>
      </c>
      <c r="CV522">
        <f t="shared" si="593"/>
        <v>0</v>
      </c>
      <c r="CW522">
        <f t="shared" si="594"/>
        <v>0</v>
      </c>
      <c r="CX522">
        <f t="shared" si="595"/>
        <v>0</v>
      </c>
      <c r="CY522">
        <f>(S522+R522)*(BZ522/100)</f>
        <v>0</v>
      </c>
      <c r="CZ522">
        <f>(S522+R522)*(CA522/100)</f>
        <v>0</v>
      </c>
      <c r="DC522" t="s">
        <v>6</v>
      </c>
      <c r="DD522" t="s">
        <v>6</v>
      </c>
      <c r="DE522" t="s">
        <v>6</v>
      </c>
      <c r="DF522" t="s">
        <v>6</v>
      </c>
      <c r="DG522" t="s">
        <v>6</v>
      </c>
      <c r="DH522" t="s">
        <v>6</v>
      </c>
      <c r="DI522" t="s">
        <v>6</v>
      </c>
      <c r="DJ522" t="s">
        <v>6</v>
      </c>
      <c r="DK522" t="s">
        <v>6</v>
      </c>
      <c r="DL522" t="s">
        <v>6</v>
      </c>
      <c r="DM522" t="s">
        <v>6</v>
      </c>
      <c r="DN522">
        <v>0</v>
      </c>
      <c r="DO522">
        <v>0</v>
      </c>
      <c r="DP522">
        <v>1</v>
      </c>
      <c r="DQ522">
        <v>1</v>
      </c>
      <c r="DU522">
        <v>1009</v>
      </c>
      <c r="DV522" t="s">
        <v>63</v>
      </c>
      <c r="DW522" t="e">
        <f>'2.Лок.смета.и.Акт'!#REF!</f>
        <v>#REF!</v>
      </c>
      <c r="DX522">
        <v>1000</v>
      </c>
      <c r="DZ522" t="s">
        <v>6</v>
      </c>
      <c r="EA522" t="s">
        <v>6</v>
      </c>
      <c r="EB522" t="s">
        <v>6</v>
      </c>
      <c r="EC522" t="s">
        <v>6</v>
      </c>
      <c r="EE522">
        <v>54938781</v>
      </c>
      <c r="EF522">
        <v>20</v>
      </c>
      <c r="EG522" t="s">
        <v>34</v>
      </c>
      <c r="EH522">
        <v>0</v>
      </c>
      <c r="EI522" t="s">
        <v>6</v>
      </c>
      <c r="EJ522">
        <v>1</v>
      </c>
      <c r="EK522">
        <v>500001</v>
      </c>
      <c r="EL522" t="s">
        <v>35</v>
      </c>
      <c r="EM522" t="s">
        <v>36</v>
      </c>
      <c r="EO522" t="s">
        <v>6</v>
      </c>
      <c r="EQ522">
        <v>0</v>
      </c>
      <c r="ER522">
        <v>94500</v>
      </c>
      <c r="ES522">
        <v>13260</v>
      </c>
      <c r="ET522">
        <v>0</v>
      </c>
      <c r="EU522">
        <v>0</v>
      </c>
      <c r="EV522">
        <v>0</v>
      </c>
      <c r="EW522">
        <v>0</v>
      </c>
      <c r="EX522">
        <v>0</v>
      </c>
      <c r="EZ522">
        <v>5</v>
      </c>
      <c r="FC522">
        <v>0</v>
      </c>
      <c r="FD522">
        <v>18</v>
      </c>
      <c r="FF522">
        <v>94500</v>
      </c>
      <c r="FQ522">
        <v>0</v>
      </c>
      <c r="FR522">
        <f t="shared" si="596"/>
        <v>0</v>
      </c>
      <c r="FS522">
        <v>0</v>
      </c>
      <c r="FX522">
        <v>0</v>
      </c>
      <c r="FY522">
        <v>0</v>
      </c>
      <c r="GA522" t="s">
        <v>213</v>
      </c>
      <c r="GD522">
        <v>1</v>
      </c>
      <c r="GF522">
        <v>1677997654</v>
      </c>
      <c r="GG522">
        <v>2</v>
      </c>
      <c r="GH522">
        <v>3</v>
      </c>
      <c r="GI522">
        <v>5</v>
      </c>
      <c r="GJ522">
        <v>0</v>
      </c>
      <c r="GK522">
        <v>0</v>
      </c>
      <c r="GL522">
        <f t="shared" si="597"/>
        <v>0</v>
      </c>
      <c r="GM522">
        <f t="shared" si="598"/>
        <v>20</v>
      </c>
      <c r="GN522">
        <f t="shared" si="599"/>
        <v>20</v>
      </c>
      <c r="GO522">
        <f t="shared" si="600"/>
        <v>0</v>
      </c>
      <c r="GP522">
        <f t="shared" si="601"/>
        <v>0</v>
      </c>
      <c r="GR522">
        <v>1</v>
      </c>
      <c r="GS522">
        <v>1</v>
      </c>
      <c r="GT522">
        <v>0</v>
      </c>
      <c r="GU522" t="s">
        <v>6</v>
      </c>
      <c r="GV522">
        <f t="shared" si="608"/>
        <v>0</v>
      </c>
      <c r="GW522">
        <v>1</v>
      </c>
      <c r="GX522">
        <f t="shared" si="602"/>
        <v>0</v>
      </c>
      <c r="HA522">
        <v>0</v>
      </c>
      <c r="HB522">
        <v>0</v>
      </c>
      <c r="HC522">
        <f t="shared" si="603"/>
        <v>0</v>
      </c>
      <c r="HE522" t="s">
        <v>38</v>
      </c>
      <c r="HF522" t="s">
        <v>39</v>
      </c>
      <c r="HM522" t="s">
        <v>206</v>
      </c>
      <c r="HN522" t="s">
        <v>6</v>
      </c>
      <c r="HO522" t="s">
        <v>6</v>
      </c>
      <c r="HP522" t="s">
        <v>6</v>
      </c>
      <c r="HQ522" t="s">
        <v>6</v>
      </c>
      <c r="IF522">
        <v>-1</v>
      </c>
      <c r="IK522">
        <v>0</v>
      </c>
    </row>
    <row r="523" spans="1:255" x14ac:dyDescent="0.2">
      <c r="A523" s="2">
        <v>18</v>
      </c>
      <c r="B523" s="2">
        <v>1</v>
      </c>
      <c r="C523" s="2">
        <v>832</v>
      </c>
      <c r="D523" s="2"/>
      <c r="E523" s="2" t="s">
        <v>684</v>
      </c>
      <c r="F523" s="2" t="s">
        <v>176</v>
      </c>
      <c r="G523" s="2" t="s">
        <v>177</v>
      </c>
      <c r="H523" s="2" t="s">
        <v>63</v>
      </c>
      <c r="I523" s="2">
        <f>I519*J523</f>
        <v>2.66E-3</v>
      </c>
      <c r="J523" s="216">
        <f>'5.Ведомость_списания'!F239</f>
        <v>3.7999999999999999E-2</v>
      </c>
      <c r="K523" s="2">
        <v>1.9E-2</v>
      </c>
      <c r="L523" s="2"/>
      <c r="M523" s="2"/>
      <c r="N523" s="2"/>
      <c r="O523" s="2">
        <f t="shared" si="573"/>
        <v>38</v>
      </c>
      <c r="P523" s="2">
        <f t="shared" si="574"/>
        <v>38</v>
      </c>
      <c r="Q523" s="2">
        <f t="shared" si="575"/>
        <v>0</v>
      </c>
      <c r="R523" s="2">
        <f t="shared" si="576"/>
        <v>0</v>
      </c>
      <c r="S523" s="2">
        <f t="shared" si="577"/>
        <v>0</v>
      </c>
      <c r="T523" s="2">
        <f t="shared" si="578"/>
        <v>0</v>
      </c>
      <c r="U523" s="2">
        <f t="shared" si="579"/>
        <v>0</v>
      </c>
      <c r="V523" s="2">
        <f t="shared" si="580"/>
        <v>0</v>
      </c>
      <c r="W523" s="2">
        <f t="shared" si="581"/>
        <v>0</v>
      </c>
      <c r="X523" s="2">
        <f t="shared" si="582"/>
        <v>0</v>
      </c>
      <c r="Y523" s="2">
        <f t="shared" si="583"/>
        <v>0</v>
      </c>
      <c r="Z523" s="2"/>
      <c r="AA523" s="2">
        <v>86295183</v>
      </c>
      <c r="AB523" s="2">
        <f t="shared" si="584"/>
        <v>14313</v>
      </c>
      <c r="AC523" s="2">
        <f>ROUND((ES523),2)</f>
        <v>14313</v>
      </c>
      <c r="AD523" s="2">
        <f t="shared" si="605"/>
        <v>0</v>
      </c>
      <c r="AE523" s="2">
        <f t="shared" si="606"/>
        <v>0</v>
      </c>
      <c r="AF523" s="2">
        <f t="shared" si="606"/>
        <v>0</v>
      </c>
      <c r="AG523" s="2">
        <f t="shared" si="585"/>
        <v>0</v>
      </c>
      <c r="AH523" s="2">
        <f t="shared" si="607"/>
        <v>0</v>
      </c>
      <c r="AI523" s="2">
        <f t="shared" si="607"/>
        <v>0</v>
      </c>
      <c r="AJ523" s="2">
        <f t="shared" si="586"/>
        <v>0</v>
      </c>
      <c r="AK523" s="2">
        <v>14313</v>
      </c>
      <c r="AL523" s="110">
        <f>'1.Лок.смета.и.Акт'!F980</f>
        <v>14313</v>
      </c>
      <c r="AM523" s="2">
        <v>0</v>
      </c>
      <c r="AN523" s="2">
        <v>0</v>
      </c>
      <c r="AO523" s="2">
        <v>0</v>
      </c>
      <c r="AP523" s="2">
        <v>0</v>
      </c>
      <c r="AQ523" s="2">
        <v>0</v>
      </c>
      <c r="AR523" s="2">
        <v>0</v>
      </c>
      <c r="AS523" s="2">
        <v>0</v>
      </c>
      <c r="AT523" s="2">
        <v>0</v>
      </c>
      <c r="AU523" s="2">
        <v>0</v>
      </c>
      <c r="AV523" s="2">
        <v>1</v>
      </c>
      <c r="AW523" s="2">
        <v>1</v>
      </c>
      <c r="AX523" s="2"/>
      <c r="AY523" s="2"/>
      <c r="AZ523" s="2">
        <v>1</v>
      </c>
      <c r="BA523" s="2">
        <v>1</v>
      </c>
      <c r="BB523" s="2">
        <v>1</v>
      </c>
      <c r="BC523" s="2">
        <v>1</v>
      </c>
      <c r="BD523" s="2" t="s">
        <v>6</v>
      </c>
      <c r="BE523" s="2" t="s">
        <v>6</v>
      </c>
      <c r="BF523" s="2" t="s">
        <v>6</v>
      </c>
      <c r="BG523" s="2" t="s">
        <v>6</v>
      </c>
      <c r="BH523" s="2">
        <v>3</v>
      </c>
      <c r="BI523" s="2">
        <v>1</v>
      </c>
      <c r="BJ523" s="2" t="s">
        <v>178</v>
      </c>
      <c r="BK523" s="2"/>
      <c r="BL523" s="2"/>
      <c r="BM523" s="2">
        <v>500001</v>
      </c>
      <c r="BN523" s="2">
        <v>0</v>
      </c>
      <c r="BO523" s="2" t="s">
        <v>6</v>
      </c>
      <c r="BP523" s="2">
        <v>0</v>
      </c>
      <c r="BQ523" s="2">
        <v>20</v>
      </c>
      <c r="BR523" s="2">
        <v>0</v>
      </c>
      <c r="BS523" s="2">
        <v>1</v>
      </c>
      <c r="BT523" s="2">
        <v>1</v>
      </c>
      <c r="BU523" s="2">
        <v>1</v>
      </c>
      <c r="BV523" s="2">
        <v>1</v>
      </c>
      <c r="BW523" s="2">
        <v>1</v>
      </c>
      <c r="BX523" s="2">
        <v>1</v>
      </c>
      <c r="BY523" s="2" t="s">
        <v>6</v>
      </c>
      <c r="BZ523" s="2">
        <v>0</v>
      </c>
      <c r="CA523" s="2">
        <v>0</v>
      </c>
      <c r="CB523" s="2" t="s">
        <v>6</v>
      </c>
      <c r="CC523" s="2"/>
      <c r="CD523" s="2"/>
      <c r="CE523" s="2">
        <v>0</v>
      </c>
      <c r="CF523" s="2">
        <v>0</v>
      </c>
      <c r="CG523" s="2">
        <v>0</v>
      </c>
      <c r="CH523" s="2"/>
      <c r="CI523" s="2"/>
      <c r="CJ523" s="2"/>
      <c r="CK523" s="2"/>
      <c r="CL523" s="2"/>
      <c r="CM523" s="2">
        <v>0</v>
      </c>
      <c r="CN523" s="2" t="s">
        <v>6</v>
      </c>
      <c r="CO523" s="2">
        <v>0</v>
      </c>
      <c r="CP523" s="2">
        <f t="shared" si="587"/>
        <v>38</v>
      </c>
      <c r="CQ523" s="2">
        <f t="shared" si="588"/>
        <v>14313</v>
      </c>
      <c r="CR523" s="2">
        <f t="shared" si="589"/>
        <v>0</v>
      </c>
      <c r="CS523" s="2">
        <f t="shared" si="590"/>
        <v>0</v>
      </c>
      <c r="CT523" s="2">
        <f t="shared" si="591"/>
        <v>0</v>
      </c>
      <c r="CU523" s="2">
        <f t="shared" si="592"/>
        <v>0</v>
      </c>
      <c r="CV523" s="2">
        <f t="shared" si="593"/>
        <v>0</v>
      </c>
      <c r="CW523" s="2">
        <f t="shared" si="594"/>
        <v>0</v>
      </c>
      <c r="CX523" s="2">
        <f t="shared" si="595"/>
        <v>0</v>
      </c>
      <c r="CY523" s="2">
        <f>(((S523+(R523*IF(0,0,1)))*AT523)/100)</f>
        <v>0</v>
      </c>
      <c r="CZ523" s="2">
        <f>(((S523+(R523*IF(0,0,1)))*AU523)/100)</f>
        <v>0</v>
      </c>
      <c r="DA523" s="2"/>
      <c r="DB523" s="2"/>
      <c r="DC523" s="2" t="s">
        <v>6</v>
      </c>
      <c r="DD523" s="2" t="s">
        <v>6</v>
      </c>
      <c r="DE523" s="2" t="s">
        <v>6</v>
      </c>
      <c r="DF523" s="2" t="s">
        <v>6</v>
      </c>
      <c r="DG523" s="2" t="s">
        <v>6</v>
      </c>
      <c r="DH523" s="2" t="s">
        <v>6</v>
      </c>
      <c r="DI523" s="2" t="s">
        <v>6</v>
      </c>
      <c r="DJ523" s="2" t="s">
        <v>6</v>
      </c>
      <c r="DK523" s="2" t="s">
        <v>6</v>
      </c>
      <c r="DL523" s="2" t="s">
        <v>6</v>
      </c>
      <c r="DM523" s="2" t="s">
        <v>6</v>
      </c>
      <c r="DN523" s="2">
        <v>0</v>
      </c>
      <c r="DO523" s="2">
        <v>0</v>
      </c>
      <c r="DP523" s="2">
        <v>1</v>
      </c>
      <c r="DQ523" s="2">
        <v>1</v>
      </c>
      <c r="DR523" s="2"/>
      <c r="DS523" s="2"/>
      <c r="DT523" s="2"/>
      <c r="DU523" s="2">
        <v>1009</v>
      </c>
      <c r="DV523" s="2" t="s">
        <v>63</v>
      </c>
      <c r="DW523" s="2" t="s">
        <v>63</v>
      </c>
      <c r="DX523" s="2">
        <v>1000</v>
      </c>
      <c r="DY523" s="2"/>
      <c r="DZ523" s="2" t="s">
        <v>6</v>
      </c>
      <c r="EA523" s="2" t="s">
        <v>6</v>
      </c>
      <c r="EB523" s="2" t="s">
        <v>6</v>
      </c>
      <c r="EC523" s="2" t="s">
        <v>6</v>
      </c>
      <c r="ED523" s="2"/>
      <c r="EE523" s="2">
        <v>54938781</v>
      </c>
      <c r="EF523" s="2">
        <v>20</v>
      </c>
      <c r="EG523" s="2" t="s">
        <v>34</v>
      </c>
      <c r="EH523" s="2">
        <v>0</v>
      </c>
      <c r="EI523" s="2" t="s">
        <v>6</v>
      </c>
      <c r="EJ523" s="2">
        <v>1</v>
      </c>
      <c r="EK523" s="2">
        <v>500001</v>
      </c>
      <c r="EL523" s="2" t="s">
        <v>35</v>
      </c>
      <c r="EM523" s="2" t="s">
        <v>36</v>
      </c>
      <c r="EN523" s="2"/>
      <c r="EO523" s="2" t="s">
        <v>6</v>
      </c>
      <c r="EP523" s="2"/>
      <c r="EQ523" s="2">
        <v>0</v>
      </c>
      <c r="ER523" s="2">
        <v>14313</v>
      </c>
      <c r="ES523" s="110">
        <f>'1.Лок.смета.и.Акт'!F980</f>
        <v>14313</v>
      </c>
      <c r="ET523" s="2">
        <v>0</v>
      </c>
      <c r="EU523" s="2">
        <v>0</v>
      </c>
      <c r="EV523" s="2">
        <v>0</v>
      </c>
      <c r="EW523" s="2">
        <v>0</v>
      </c>
      <c r="EX523" s="2">
        <v>0</v>
      </c>
      <c r="EY523" s="2"/>
      <c r="EZ523" s="2"/>
      <c r="FA523" s="2"/>
      <c r="FB523" s="2"/>
      <c r="FC523" s="2"/>
      <c r="FD523" s="2"/>
      <c r="FE523" s="2"/>
      <c r="FF523" s="2"/>
      <c r="FG523" s="2"/>
      <c r="FH523" s="2"/>
      <c r="FI523" s="2"/>
      <c r="FJ523" s="2"/>
      <c r="FK523" s="2"/>
      <c r="FL523" s="2"/>
      <c r="FM523" s="2"/>
      <c r="FN523" s="2"/>
      <c r="FO523" s="2"/>
      <c r="FP523" s="2"/>
      <c r="FQ523" s="2">
        <v>0</v>
      </c>
      <c r="FR523" s="2">
        <f t="shared" si="596"/>
        <v>0</v>
      </c>
      <c r="FS523" s="2">
        <v>0</v>
      </c>
      <c r="FT523" s="2"/>
      <c r="FU523" s="2"/>
      <c r="FV523" s="2"/>
      <c r="FW523" s="2"/>
      <c r="FX523" s="2">
        <v>0</v>
      </c>
      <c r="FY523" s="2">
        <v>0</v>
      </c>
      <c r="FZ523" s="2"/>
      <c r="GA523" s="2" t="s">
        <v>6</v>
      </c>
      <c r="GB523" s="2"/>
      <c r="GC523" s="2"/>
      <c r="GD523" s="2">
        <v>1</v>
      </c>
      <c r="GE523" s="2"/>
      <c r="GF523" s="2">
        <v>1793674503</v>
      </c>
      <c r="GG523" s="2">
        <v>2</v>
      </c>
      <c r="GH523" s="2">
        <v>0</v>
      </c>
      <c r="GI523" s="2">
        <v>-2</v>
      </c>
      <c r="GJ523" s="2">
        <v>0</v>
      </c>
      <c r="GK523" s="2">
        <v>0</v>
      </c>
      <c r="GL523" s="2">
        <f t="shared" si="597"/>
        <v>0</v>
      </c>
      <c r="GM523" s="2">
        <f t="shared" si="598"/>
        <v>38</v>
      </c>
      <c r="GN523" s="2">
        <f t="shared" si="599"/>
        <v>38</v>
      </c>
      <c r="GO523" s="2">
        <f t="shared" si="600"/>
        <v>0</v>
      </c>
      <c r="GP523" s="2">
        <f t="shared" si="601"/>
        <v>0</v>
      </c>
      <c r="GQ523" s="2"/>
      <c r="GR523" s="2">
        <v>0</v>
      </c>
      <c r="GS523" s="2">
        <v>3</v>
      </c>
      <c r="GT523" s="2">
        <v>0</v>
      </c>
      <c r="GU523" s="2" t="s">
        <v>6</v>
      </c>
      <c r="GV523" s="2">
        <f t="shared" si="608"/>
        <v>0</v>
      </c>
      <c r="GW523" s="2">
        <v>1</v>
      </c>
      <c r="GX523" s="2">
        <f t="shared" si="602"/>
        <v>0</v>
      </c>
      <c r="GY523" s="2"/>
      <c r="GZ523" s="2"/>
      <c r="HA523" s="2">
        <v>0</v>
      </c>
      <c r="HB523" s="2">
        <v>0</v>
      </c>
      <c r="HC523" s="2">
        <f t="shared" si="603"/>
        <v>0</v>
      </c>
      <c r="HD523" s="2"/>
      <c r="HE523" s="2" t="s">
        <v>6</v>
      </c>
      <c r="HF523" s="2" t="s">
        <v>6</v>
      </c>
      <c r="HG523" s="2"/>
      <c r="HH523" s="2"/>
      <c r="HI523" s="2"/>
      <c r="HJ523" s="2"/>
      <c r="HK523" s="2"/>
      <c r="HL523" s="2"/>
      <c r="HM523" s="2" t="s">
        <v>206</v>
      </c>
      <c r="HN523" s="2" t="s">
        <v>6</v>
      </c>
      <c r="HO523" s="2" t="s">
        <v>6</v>
      </c>
      <c r="HP523" s="2" t="s">
        <v>6</v>
      </c>
      <c r="HQ523" s="2" t="s">
        <v>6</v>
      </c>
      <c r="HR523" s="2"/>
      <c r="HS523" s="2"/>
      <c r="HT523" s="2"/>
      <c r="HU523" s="2"/>
      <c r="HV523" s="2"/>
      <c r="HW523" s="2"/>
      <c r="HX523" s="2"/>
      <c r="HY523" s="2"/>
      <c r="HZ523" s="2"/>
      <c r="IA523" s="2"/>
      <c r="IB523" s="2"/>
      <c r="IC523" s="2"/>
      <c r="ID523" s="2"/>
      <c r="IE523" s="2"/>
      <c r="IF523" s="2">
        <v>-1</v>
      </c>
      <c r="IG523" s="2"/>
      <c r="IH523" s="2"/>
      <c r="II523" s="2"/>
      <c r="IJ523" s="2"/>
      <c r="IK523" s="2">
        <v>0</v>
      </c>
      <c r="IL523" s="2"/>
      <c r="IM523" s="2"/>
      <c r="IN523" s="2"/>
      <c r="IO523" s="2"/>
      <c r="IP523" s="2"/>
      <c r="IQ523" s="2"/>
      <c r="IR523" s="2"/>
      <c r="IS523" s="2"/>
      <c r="IT523" s="2"/>
      <c r="IU523" s="2"/>
    </row>
    <row r="524" spans="1:255" x14ac:dyDescent="0.2">
      <c r="A524">
        <v>18</v>
      </c>
      <c r="B524">
        <v>1</v>
      </c>
      <c r="C524">
        <v>840</v>
      </c>
      <c r="E524" t="s">
        <v>684</v>
      </c>
      <c r="F524" t="e">
        <f>'2.Лок.смета.и.Акт'!#REF!</f>
        <v>#REF!</v>
      </c>
      <c r="G524" t="s">
        <v>177</v>
      </c>
      <c r="H524" t="s">
        <v>63</v>
      </c>
      <c r="I524">
        <f>I520*J524</f>
        <v>2.66E-3</v>
      </c>
      <c r="J524">
        <v>3.7999999999999999E-2</v>
      </c>
      <c r="K524">
        <v>1.9E-2</v>
      </c>
      <c r="O524">
        <f t="shared" si="573"/>
        <v>350</v>
      </c>
      <c r="P524">
        <f t="shared" si="574"/>
        <v>350</v>
      </c>
      <c r="Q524">
        <f t="shared" si="575"/>
        <v>0</v>
      </c>
      <c r="R524">
        <f t="shared" si="576"/>
        <v>0</v>
      </c>
      <c r="S524">
        <f t="shared" si="577"/>
        <v>0</v>
      </c>
      <c r="T524">
        <f t="shared" si="578"/>
        <v>0</v>
      </c>
      <c r="U524">
        <f t="shared" si="579"/>
        <v>0</v>
      </c>
      <c r="V524">
        <f t="shared" si="580"/>
        <v>0</v>
      </c>
      <c r="W524">
        <f t="shared" si="581"/>
        <v>0</v>
      </c>
      <c r="X524">
        <f t="shared" si="582"/>
        <v>0</v>
      </c>
      <c r="Y524">
        <f t="shared" si="583"/>
        <v>0</v>
      </c>
      <c r="AA524">
        <v>86295184</v>
      </c>
      <c r="AB524">
        <f t="shared" si="584"/>
        <v>17403.57</v>
      </c>
      <c r="AC524">
        <f>ROUND((ES524),2)</f>
        <v>17403.57</v>
      </c>
      <c r="AD524">
        <f t="shared" si="605"/>
        <v>0</v>
      </c>
      <c r="AE524">
        <f t="shared" si="606"/>
        <v>0</v>
      </c>
      <c r="AF524">
        <f t="shared" si="606"/>
        <v>0</v>
      </c>
      <c r="AG524">
        <f t="shared" si="585"/>
        <v>0</v>
      </c>
      <c r="AH524">
        <f t="shared" si="607"/>
        <v>0</v>
      </c>
      <c r="AI524">
        <f t="shared" si="607"/>
        <v>0</v>
      </c>
      <c r="AJ524">
        <f t="shared" si="586"/>
        <v>0</v>
      </c>
      <c r="AK524">
        <v>17403.570000000003</v>
      </c>
      <c r="AL524">
        <v>17403.570000000003</v>
      </c>
      <c r="AM524">
        <v>0</v>
      </c>
      <c r="AN524">
        <v>0</v>
      </c>
      <c r="AO524">
        <v>0</v>
      </c>
      <c r="AP524">
        <v>0</v>
      </c>
      <c r="AQ524">
        <v>0</v>
      </c>
      <c r="AR524">
        <v>0</v>
      </c>
      <c r="AS524">
        <v>0</v>
      </c>
      <c r="AT524">
        <v>0</v>
      </c>
      <c r="AU524">
        <v>0</v>
      </c>
      <c r="AV524">
        <v>1</v>
      </c>
      <c r="AW524">
        <v>1</v>
      </c>
      <c r="AZ524">
        <v>1</v>
      </c>
      <c r="BA524">
        <v>1</v>
      </c>
      <c r="BB524">
        <v>1</v>
      </c>
      <c r="BC524">
        <v>7.56</v>
      </c>
      <c r="BD524" t="s">
        <v>6</v>
      </c>
      <c r="BE524" t="s">
        <v>6</v>
      </c>
      <c r="BF524" t="s">
        <v>6</v>
      </c>
      <c r="BG524" t="s">
        <v>6</v>
      </c>
      <c r="BH524">
        <v>3</v>
      </c>
      <c r="BI524">
        <v>1</v>
      </c>
      <c r="BJ524" t="s">
        <v>178</v>
      </c>
      <c r="BM524">
        <v>500001</v>
      </c>
      <c r="BN524">
        <v>0</v>
      </c>
      <c r="BO524" t="s">
        <v>6</v>
      </c>
      <c r="BP524">
        <v>0</v>
      </c>
      <c r="BQ524">
        <v>20</v>
      </c>
      <c r="BR524">
        <v>0</v>
      </c>
      <c r="BS524">
        <v>1</v>
      </c>
      <c r="BT524">
        <v>1</v>
      </c>
      <c r="BU524">
        <v>1</v>
      </c>
      <c r="BV524">
        <v>1</v>
      </c>
      <c r="BW524">
        <v>1</v>
      </c>
      <c r="BX524">
        <v>1</v>
      </c>
      <c r="BY524" t="s">
        <v>6</v>
      </c>
      <c r="BZ524">
        <v>0</v>
      </c>
      <c r="CA524">
        <v>0</v>
      </c>
      <c r="CB524" t="s">
        <v>6</v>
      </c>
      <c r="CE524">
        <v>0</v>
      </c>
      <c r="CF524">
        <v>0</v>
      </c>
      <c r="CG524">
        <v>0</v>
      </c>
      <c r="CM524">
        <v>0</v>
      </c>
      <c r="CN524" t="s">
        <v>6</v>
      </c>
      <c r="CO524">
        <v>0</v>
      </c>
      <c r="CP524">
        <f t="shared" si="587"/>
        <v>350</v>
      </c>
      <c r="CQ524">
        <f t="shared" si="588"/>
        <v>131570.98919999998</v>
      </c>
      <c r="CR524">
        <f t="shared" si="589"/>
        <v>0</v>
      </c>
      <c r="CS524">
        <f t="shared" si="590"/>
        <v>0</v>
      </c>
      <c r="CT524">
        <f t="shared" si="591"/>
        <v>0</v>
      </c>
      <c r="CU524">
        <f t="shared" si="592"/>
        <v>0</v>
      </c>
      <c r="CV524">
        <f t="shared" si="593"/>
        <v>0</v>
      </c>
      <c r="CW524">
        <f t="shared" si="594"/>
        <v>0</v>
      </c>
      <c r="CX524">
        <f t="shared" si="595"/>
        <v>0</v>
      </c>
      <c r="CY524">
        <f>(S524+R524)*(BZ524/100)</f>
        <v>0</v>
      </c>
      <c r="CZ524">
        <f>(S524+R524)*(CA524/100)</f>
        <v>0</v>
      </c>
      <c r="DC524" t="s">
        <v>6</v>
      </c>
      <c r="DD524" t="s">
        <v>6</v>
      </c>
      <c r="DE524" t="s">
        <v>6</v>
      </c>
      <c r="DF524" t="s">
        <v>6</v>
      </c>
      <c r="DG524" t="s">
        <v>6</v>
      </c>
      <c r="DH524" t="s">
        <v>6</v>
      </c>
      <c r="DI524" t="s">
        <v>6</v>
      </c>
      <c r="DJ524" t="s">
        <v>6</v>
      </c>
      <c r="DK524" t="s">
        <v>6</v>
      </c>
      <c r="DL524" t="s">
        <v>6</v>
      </c>
      <c r="DM524" t="s">
        <v>6</v>
      </c>
      <c r="DN524">
        <v>0</v>
      </c>
      <c r="DO524">
        <v>0</v>
      </c>
      <c r="DP524">
        <v>1</v>
      </c>
      <c r="DQ524">
        <v>1</v>
      </c>
      <c r="DU524">
        <v>1009</v>
      </c>
      <c r="DV524" t="s">
        <v>63</v>
      </c>
      <c r="DW524" t="e">
        <f>'2.Лок.смета.и.Акт'!#REF!</f>
        <v>#REF!</v>
      </c>
      <c r="DX524">
        <v>1000</v>
      </c>
      <c r="DZ524" t="s">
        <v>6</v>
      </c>
      <c r="EA524" t="s">
        <v>6</v>
      </c>
      <c r="EB524" t="s">
        <v>6</v>
      </c>
      <c r="EC524" t="s">
        <v>6</v>
      </c>
      <c r="EE524">
        <v>54938781</v>
      </c>
      <c r="EF524">
        <v>20</v>
      </c>
      <c r="EG524" t="s">
        <v>34</v>
      </c>
      <c r="EH524">
        <v>0</v>
      </c>
      <c r="EI524" t="s">
        <v>6</v>
      </c>
      <c r="EJ524">
        <v>1</v>
      </c>
      <c r="EK524">
        <v>500001</v>
      </c>
      <c r="EL524" t="s">
        <v>35</v>
      </c>
      <c r="EM524" t="s">
        <v>36</v>
      </c>
      <c r="EO524" t="s">
        <v>6</v>
      </c>
      <c r="EQ524">
        <v>0</v>
      </c>
      <c r="ER524">
        <v>124030</v>
      </c>
      <c r="ES524">
        <v>17403.570000000003</v>
      </c>
      <c r="ET524">
        <v>0</v>
      </c>
      <c r="EU524">
        <v>0</v>
      </c>
      <c r="EV524">
        <v>0</v>
      </c>
      <c r="EW524">
        <v>0</v>
      </c>
      <c r="EX524">
        <v>0</v>
      </c>
      <c r="EZ524">
        <v>5</v>
      </c>
      <c r="FC524">
        <v>0</v>
      </c>
      <c r="FD524">
        <v>18</v>
      </c>
      <c r="FF524">
        <v>124030</v>
      </c>
      <c r="FQ524">
        <v>0</v>
      </c>
      <c r="FR524">
        <f t="shared" si="596"/>
        <v>0</v>
      </c>
      <c r="FS524">
        <v>0</v>
      </c>
      <c r="FX524">
        <v>0</v>
      </c>
      <c r="FY524">
        <v>0</v>
      </c>
      <c r="GA524" t="s">
        <v>174</v>
      </c>
      <c r="GD524">
        <v>1</v>
      </c>
      <c r="GF524">
        <v>1793674503</v>
      </c>
      <c r="GG524">
        <v>2</v>
      </c>
      <c r="GH524">
        <v>3</v>
      </c>
      <c r="GI524">
        <v>5</v>
      </c>
      <c r="GJ524">
        <v>0</v>
      </c>
      <c r="GK524">
        <v>0</v>
      </c>
      <c r="GL524">
        <f t="shared" si="597"/>
        <v>0</v>
      </c>
      <c r="GM524">
        <f t="shared" si="598"/>
        <v>350</v>
      </c>
      <c r="GN524">
        <f t="shared" si="599"/>
        <v>350</v>
      </c>
      <c r="GO524">
        <f t="shared" si="600"/>
        <v>0</v>
      </c>
      <c r="GP524">
        <f t="shared" si="601"/>
        <v>0</v>
      </c>
      <c r="GR524">
        <v>1</v>
      </c>
      <c r="GS524">
        <v>1</v>
      </c>
      <c r="GT524">
        <v>0</v>
      </c>
      <c r="GU524" t="s">
        <v>6</v>
      </c>
      <c r="GV524">
        <f t="shared" si="608"/>
        <v>0</v>
      </c>
      <c r="GW524">
        <v>1</v>
      </c>
      <c r="GX524">
        <f t="shared" si="602"/>
        <v>0</v>
      </c>
      <c r="HA524">
        <v>0</v>
      </c>
      <c r="HB524">
        <v>0</v>
      </c>
      <c r="HC524">
        <f t="shared" si="603"/>
        <v>0</v>
      </c>
      <c r="HE524" t="s">
        <v>38</v>
      </c>
      <c r="HF524" t="s">
        <v>39</v>
      </c>
      <c r="HM524" t="s">
        <v>206</v>
      </c>
      <c r="HN524" t="s">
        <v>6</v>
      </c>
      <c r="HO524" t="s">
        <v>6</v>
      </c>
      <c r="HP524" t="s">
        <v>6</v>
      </c>
      <c r="HQ524" t="s">
        <v>6</v>
      </c>
      <c r="IF524">
        <v>-1</v>
      </c>
      <c r="IK524">
        <v>0</v>
      </c>
    </row>
    <row r="525" spans="1:255" x14ac:dyDescent="0.2">
      <c r="A525" s="2">
        <v>17</v>
      </c>
      <c r="B525" s="2">
        <v>1</v>
      </c>
      <c r="C525" s="2">
        <f>ROW(SmtRes!A849)</f>
        <v>849</v>
      </c>
      <c r="D525" s="2">
        <f>ROW(EtalonRes!A954)</f>
        <v>954</v>
      </c>
      <c r="E525" s="2" t="s">
        <v>685</v>
      </c>
      <c r="F525" s="2" t="s">
        <v>686</v>
      </c>
      <c r="G525" s="2" t="s">
        <v>687</v>
      </c>
      <c r="H525" s="2" t="s">
        <v>688</v>
      </c>
      <c r="I525" s="2">
        <f>'2.Лок.смета.и.Акт'!E85</f>
        <v>4.4000000000000002E-4</v>
      </c>
      <c r="J525" s="2">
        <v>0</v>
      </c>
      <c r="K525" s="2">
        <v>4.4000000000000002E-4</v>
      </c>
      <c r="L525" s="2"/>
      <c r="M525" s="2"/>
      <c r="N525" s="2"/>
      <c r="O525" s="2">
        <f t="shared" si="573"/>
        <v>4</v>
      </c>
      <c r="P525" s="2">
        <f t="shared" si="574"/>
        <v>0</v>
      </c>
      <c r="Q525" s="2">
        <f t="shared" si="575"/>
        <v>1</v>
      </c>
      <c r="R525" s="2">
        <f t="shared" si="576"/>
        <v>0</v>
      </c>
      <c r="S525" s="2">
        <f t="shared" si="577"/>
        <v>3</v>
      </c>
      <c r="T525" s="2">
        <f t="shared" si="578"/>
        <v>0</v>
      </c>
      <c r="U525" s="2">
        <f t="shared" si="579"/>
        <v>0.31588127999999999</v>
      </c>
      <c r="V525" s="2">
        <f t="shared" si="580"/>
        <v>8.1928000000000001E-3</v>
      </c>
      <c r="W525" s="2">
        <f t="shared" si="581"/>
        <v>0</v>
      </c>
      <c r="X525" s="2">
        <f t="shared" si="582"/>
        <v>3</v>
      </c>
      <c r="Y525" s="2">
        <f t="shared" si="583"/>
        <v>2</v>
      </c>
      <c r="Z525" s="2"/>
      <c r="AA525" s="2">
        <v>86295183</v>
      </c>
      <c r="AB525" s="2">
        <f t="shared" si="584"/>
        <v>8052.87</v>
      </c>
      <c r="AC525" s="2">
        <f>ROUND((ES525+(SUM(SmtRes!BC841:'SmtRes'!BC849)+SUM(EtalonRes!AL939:'EtalonRes'!AL954))),2)</f>
        <v>0</v>
      </c>
      <c r="AD525" s="2">
        <f t="shared" si="605"/>
        <v>1878.82</v>
      </c>
      <c r="AE525" s="2">
        <f t="shared" ref="AE525:AE550" si="609">ROUND((EU525),2)</f>
        <v>252.49</v>
      </c>
      <c r="AF525" s="2">
        <f>ROUND(((EV525*1.2)),2)</f>
        <v>6174.05</v>
      </c>
      <c r="AG525" s="2">
        <f t="shared" si="585"/>
        <v>0</v>
      </c>
      <c r="AH525" s="2">
        <f>((EW525*1.2))</f>
        <v>717.91199999999992</v>
      </c>
      <c r="AI525" s="2">
        <f t="shared" ref="AI525:AI550" si="610">(EX525)</f>
        <v>18.62</v>
      </c>
      <c r="AJ525" s="2">
        <f t="shared" si="586"/>
        <v>0</v>
      </c>
      <c r="AK525" s="2">
        <v>69206.78</v>
      </c>
      <c r="AL525" s="2">
        <v>62182.92</v>
      </c>
      <c r="AM525" s="2">
        <v>1878.82</v>
      </c>
      <c r="AN525" s="2">
        <v>252.49</v>
      </c>
      <c r="AO525" s="2">
        <v>5145.04</v>
      </c>
      <c r="AP525" s="2">
        <v>0</v>
      </c>
      <c r="AQ525" s="2">
        <v>598.26</v>
      </c>
      <c r="AR525" s="2">
        <v>18.62</v>
      </c>
      <c r="AS525" s="2">
        <v>0</v>
      </c>
      <c r="AT525" s="2">
        <v>105</v>
      </c>
      <c r="AU525" s="2">
        <v>65</v>
      </c>
      <c r="AV525" s="2">
        <v>1</v>
      </c>
      <c r="AW525" s="2">
        <v>1</v>
      </c>
      <c r="AX525" s="2"/>
      <c r="AY525" s="2"/>
      <c r="AZ525" s="2">
        <v>1</v>
      </c>
      <c r="BA525" s="2">
        <v>1</v>
      </c>
      <c r="BB525" s="2">
        <v>1</v>
      </c>
      <c r="BC525" s="2">
        <v>1</v>
      </c>
      <c r="BD525" s="2" t="s">
        <v>6</v>
      </c>
      <c r="BE525" s="2" t="s">
        <v>6</v>
      </c>
      <c r="BF525" s="2" t="s">
        <v>6</v>
      </c>
      <c r="BG525" s="2" t="s">
        <v>6</v>
      </c>
      <c r="BH525" s="2">
        <v>0</v>
      </c>
      <c r="BI525" s="2">
        <v>1</v>
      </c>
      <c r="BJ525" s="2" t="s">
        <v>689</v>
      </c>
      <c r="BK525" s="2"/>
      <c r="BL525" s="2"/>
      <c r="BM525" s="2">
        <v>6001</v>
      </c>
      <c r="BN525" s="2">
        <v>0</v>
      </c>
      <c r="BO525" s="2" t="s">
        <v>6</v>
      </c>
      <c r="BP525" s="2">
        <v>0</v>
      </c>
      <c r="BQ525" s="2">
        <v>1</v>
      </c>
      <c r="BR525" s="2">
        <v>0</v>
      </c>
      <c r="BS525" s="2">
        <v>1</v>
      </c>
      <c r="BT525" s="2">
        <v>1</v>
      </c>
      <c r="BU525" s="2">
        <v>1</v>
      </c>
      <c r="BV525" s="2">
        <v>1</v>
      </c>
      <c r="BW525" s="2">
        <v>1</v>
      </c>
      <c r="BX525" s="2">
        <v>1</v>
      </c>
      <c r="BY525" s="2" t="s">
        <v>6</v>
      </c>
      <c r="BZ525" s="2">
        <v>105</v>
      </c>
      <c r="CA525" s="2">
        <v>65</v>
      </c>
      <c r="CB525" s="2" t="s">
        <v>6</v>
      </c>
      <c r="CC525" s="2"/>
      <c r="CD525" s="2"/>
      <c r="CE525" s="2">
        <v>0</v>
      </c>
      <c r="CF525" s="2">
        <v>0</v>
      </c>
      <c r="CG525" s="2">
        <v>0</v>
      </c>
      <c r="CH525" s="2"/>
      <c r="CI525" s="2"/>
      <c r="CJ525" s="2"/>
      <c r="CK525" s="2"/>
      <c r="CL525" s="2"/>
      <c r="CM525" s="2">
        <v>0</v>
      </c>
      <c r="CN525" s="2" t="s">
        <v>690</v>
      </c>
      <c r="CO525" s="2">
        <v>0</v>
      </c>
      <c r="CP525" s="2">
        <f t="shared" si="587"/>
        <v>4</v>
      </c>
      <c r="CQ525" s="2">
        <f t="shared" si="588"/>
        <v>0</v>
      </c>
      <c r="CR525" s="2">
        <f t="shared" si="589"/>
        <v>1878.82</v>
      </c>
      <c r="CS525" s="2">
        <f t="shared" si="590"/>
        <v>252.49</v>
      </c>
      <c r="CT525" s="2">
        <f t="shared" si="591"/>
        <v>6174.05</v>
      </c>
      <c r="CU525" s="2">
        <f t="shared" si="592"/>
        <v>0</v>
      </c>
      <c r="CV525" s="2">
        <f t="shared" si="593"/>
        <v>717.91199999999992</v>
      </c>
      <c r="CW525" s="2">
        <f t="shared" si="594"/>
        <v>18.62</v>
      </c>
      <c r="CX525" s="2">
        <f t="shared" si="595"/>
        <v>0</v>
      </c>
      <c r="CY525" s="2">
        <f>(((S525+(R525*IF(0,0,1)))*AT525)/100)</f>
        <v>3.15</v>
      </c>
      <c r="CZ525" s="2">
        <f>(((S525+(R525*IF(0,0,1)))*AU525)/100)</f>
        <v>1.95</v>
      </c>
      <c r="DA525" s="2"/>
      <c r="DB525" s="2"/>
      <c r="DC525" s="2" t="s">
        <v>6</v>
      </c>
      <c r="DD525" s="2" t="s">
        <v>6</v>
      </c>
      <c r="DE525" s="2" t="s">
        <v>6</v>
      </c>
      <c r="DF525" s="2" t="s">
        <v>6</v>
      </c>
      <c r="DG525" s="2" t="s">
        <v>24</v>
      </c>
      <c r="DH525" s="2" t="s">
        <v>6</v>
      </c>
      <c r="DI525" s="2" t="s">
        <v>24</v>
      </c>
      <c r="DJ525" s="2" t="s">
        <v>6</v>
      </c>
      <c r="DK525" s="2" t="s">
        <v>6</v>
      </c>
      <c r="DL525" s="2" t="s">
        <v>6</v>
      </c>
      <c r="DM525" s="2" t="s">
        <v>6</v>
      </c>
      <c r="DN525" s="2">
        <v>0</v>
      </c>
      <c r="DO525" s="2">
        <v>0</v>
      </c>
      <c r="DP525" s="2">
        <v>1</v>
      </c>
      <c r="DQ525" s="2">
        <v>1</v>
      </c>
      <c r="DR525" s="2"/>
      <c r="DS525" s="2"/>
      <c r="DT525" s="2"/>
      <c r="DU525" s="2">
        <v>1013</v>
      </c>
      <c r="DV525" s="2" t="s">
        <v>688</v>
      </c>
      <c r="DW525" s="2" t="s">
        <v>688</v>
      </c>
      <c r="DX525" s="2">
        <v>1</v>
      </c>
      <c r="DY525" s="2"/>
      <c r="DZ525" s="2" t="s">
        <v>6</v>
      </c>
      <c r="EA525" s="2" t="s">
        <v>6</v>
      </c>
      <c r="EB525" s="2" t="s">
        <v>6</v>
      </c>
      <c r="EC525" s="2" t="s">
        <v>6</v>
      </c>
      <c r="ED525" s="2"/>
      <c r="EE525" s="2">
        <v>54938591</v>
      </c>
      <c r="EF525" s="2">
        <v>1</v>
      </c>
      <c r="EG525" s="2" t="s">
        <v>25</v>
      </c>
      <c r="EH525" s="2">
        <v>0</v>
      </c>
      <c r="EI525" s="2" t="s">
        <v>6</v>
      </c>
      <c r="EJ525" s="2">
        <v>1</v>
      </c>
      <c r="EK525" s="2">
        <v>6001</v>
      </c>
      <c r="EL525" s="2" t="s">
        <v>691</v>
      </c>
      <c r="EM525" s="2" t="s">
        <v>692</v>
      </c>
      <c r="EN525" s="2"/>
      <c r="EO525" s="2" t="s">
        <v>693</v>
      </c>
      <c r="EP525" s="2"/>
      <c r="EQ525" s="2">
        <v>0</v>
      </c>
      <c r="ER525" s="2">
        <v>69206.78</v>
      </c>
      <c r="ES525" s="2">
        <v>62182.92</v>
      </c>
      <c r="ET525" s="2">
        <v>1878.82</v>
      </c>
      <c r="EU525" s="2">
        <v>252.49</v>
      </c>
      <c r="EV525" s="2">
        <v>5145.04</v>
      </c>
      <c r="EW525" s="2">
        <v>598.26</v>
      </c>
      <c r="EX525" s="2">
        <v>18.62</v>
      </c>
      <c r="EY525" s="2">
        <v>1</v>
      </c>
      <c r="EZ525" s="2"/>
      <c r="FA525" s="2"/>
      <c r="FB525" s="2"/>
      <c r="FC525" s="2"/>
      <c r="FD525" s="2"/>
      <c r="FE525" s="2"/>
      <c r="FF525" s="2"/>
      <c r="FG525" s="2"/>
      <c r="FH525" s="2"/>
      <c r="FI525" s="2"/>
      <c r="FJ525" s="2"/>
      <c r="FK525" s="2"/>
      <c r="FL525" s="2"/>
      <c r="FM525" s="2"/>
      <c r="FN525" s="2"/>
      <c r="FO525" s="2"/>
      <c r="FP525" s="2"/>
      <c r="FQ525" s="2">
        <v>0</v>
      </c>
      <c r="FR525" s="2">
        <f t="shared" si="596"/>
        <v>0</v>
      </c>
      <c r="FS525" s="2">
        <v>0</v>
      </c>
      <c r="FT525" s="2"/>
      <c r="FU525" s="2"/>
      <c r="FV525" s="2"/>
      <c r="FW525" s="2"/>
      <c r="FX525" s="2">
        <v>105</v>
      </c>
      <c r="FY525" s="2">
        <v>65</v>
      </c>
      <c r="FZ525" s="2"/>
      <c r="GA525" s="2" t="s">
        <v>6</v>
      </c>
      <c r="GB525" s="2"/>
      <c r="GC525" s="2"/>
      <c r="GD525" s="2">
        <v>1</v>
      </c>
      <c r="GE525" s="2"/>
      <c r="GF525" s="2">
        <v>-665854272</v>
      </c>
      <c r="GG525" s="2">
        <v>2</v>
      </c>
      <c r="GH525" s="2">
        <v>1</v>
      </c>
      <c r="GI525" s="2">
        <v>-2</v>
      </c>
      <c r="GJ525" s="2">
        <v>0</v>
      </c>
      <c r="GK525" s="2">
        <v>0</v>
      </c>
      <c r="GL525" s="2">
        <f t="shared" si="597"/>
        <v>0</v>
      </c>
      <c r="GM525" s="2">
        <f t="shared" si="598"/>
        <v>9</v>
      </c>
      <c r="GN525" s="2">
        <f t="shared" si="599"/>
        <v>9</v>
      </c>
      <c r="GO525" s="2">
        <f t="shared" si="600"/>
        <v>0</v>
      </c>
      <c r="GP525" s="2">
        <f t="shared" si="601"/>
        <v>0</v>
      </c>
      <c r="GQ525" s="2"/>
      <c r="GR525" s="2">
        <v>0</v>
      </c>
      <c r="GS525" s="2">
        <v>3</v>
      </c>
      <c r="GT525" s="2">
        <v>0</v>
      </c>
      <c r="GU525" s="2" t="s">
        <v>6</v>
      </c>
      <c r="GV525" s="2">
        <f t="shared" si="608"/>
        <v>0</v>
      </c>
      <c r="GW525" s="2">
        <v>1</v>
      </c>
      <c r="GX525" s="2">
        <f t="shared" si="602"/>
        <v>0</v>
      </c>
      <c r="GY525" s="2"/>
      <c r="GZ525" s="2"/>
      <c r="HA525" s="2">
        <v>0</v>
      </c>
      <c r="HB525" s="2">
        <v>0</v>
      </c>
      <c r="HC525" s="2">
        <f t="shared" si="603"/>
        <v>0</v>
      </c>
      <c r="HD525" s="2"/>
      <c r="HE525" s="2" t="s">
        <v>6</v>
      </c>
      <c r="HF525" s="2" t="s">
        <v>6</v>
      </c>
      <c r="HG525" s="2"/>
      <c r="HH525" s="2"/>
      <c r="HI525" s="2"/>
      <c r="HJ525" s="2"/>
      <c r="HK525" s="2"/>
      <c r="HL525" s="2"/>
      <c r="HM525" s="2" t="s">
        <v>6</v>
      </c>
      <c r="HN525" s="2" t="s">
        <v>6</v>
      </c>
      <c r="HO525" s="2" t="s">
        <v>6</v>
      </c>
      <c r="HP525" s="2" t="s">
        <v>6</v>
      </c>
      <c r="HQ525" s="2" t="s">
        <v>6</v>
      </c>
      <c r="HR525" s="2"/>
      <c r="HS525" s="2"/>
      <c r="HT525" s="2"/>
      <c r="HU525" s="2"/>
      <c r="HV525" s="2"/>
      <c r="HW525" s="2"/>
      <c r="HX525" s="2"/>
      <c r="HY525" s="2"/>
      <c r="HZ525" s="2"/>
      <c r="IA525" s="2"/>
      <c r="IB525" s="2"/>
      <c r="IC525" s="2"/>
      <c r="ID525" s="2"/>
      <c r="IE525" s="2"/>
      <c r="IF525" s="2">
        <v>-1</v>
      </c>
      <c r="IG525" s="2"/>
      <c r="IH525" s="2"/>
      <c r="II525" s="2"/>
      <c r="IJ525" s="2"/>
      <c r="IK525" s="2">
        <v>0</v>
      </c>
      <c r="IL525" s="2"/>
      <c r="IM525" s="2"/>
      <c r="IN525" s="2"/>
      <c r="IO525" s="2"/>
      <c r="IP525" s="2"/>
      <c r="IQ525" s="2"/>
      <c r="IR525" s="2"/>
      <c r="IS525" s="2"/>
      <c r="IT525" s="2"/>
      <c r="IU525" s="2"/>
    </row>
    <row r="526" spans="1:255" x14ac:dyDescent="0.2">
      <c r="A526">
        <v>17</v>
      </c>
      <c r="B526">
        <v>1</v>
      </c>
      <c r="C526">
        <f>ROW(SmtRes!A858)</f>
        <v>858</v>
      </c>
      <c r="D526">
        <f>ROW(EtalonRes!A970)</f>
        <v>970</v>
      </c>
      <c r="E526" t="s">
        <v>685</v>
      </c>
      <c r="F526" t="s">
        <v>686</v>
      </c>
      <c r="G526" t="s">
        <v>687</v>
      </c>
      <c r="H526" t="s">
        <v>688</v>
      </c>
      <c r="I526">
        <f>'2.Лок.смета.и.Акт'!E85</f>
        <v>4.4000000000000002E-4</v>
      </c>
      <c r="J526">
        <v>0</v>
      </c>
      <c r="K526">
        <v>4.4000000000000002E-4</v>
      </c>
      <c r="O526">
        <f t="shared" si="573"/>
        <v>106</v>
      </c>
      <c r="P526">
        <f t="shared" si="574"/>
        <v>0</v>
      </c>
      <c r="Q526">
        <f t="shared" si="575"/>
        <v>8</v>
      </c>
      <c r="R526">
        <f t="shared" si="576"/>
        <v>2</v>
      </c>
      <c r="S526">
        <f t="shared" si="577"/>
        <v>98</v>
      </c>
      <c r="T526">
        <f t="shared" si="578"/>
        <v>0</v>
      </c>
      <c r="U526" t="e">
        <f t="shared" si="579"/>
        <v>#REF!</v>
      </c>
      <c r="V526">
        <f t="shared" si="580"/>
        <v>8.1928000000000001E-3</v>
      </c>
      <c r="W526">
        <f t="shared" si="581"/>
        <v>0</v>
      </c>
      <c r="X526" t="e">
        <f t="shared" si="582"/>
        <v>#REF!</v>
      </c>
      <c r="Y526" t="e">
        <f t="shared" si="583"/>
        <v>#REF!</v>
      </c>
      <c r="AA526">
        <v>86295184</v>
      </c>
      <c r="AB526">
        <f t="shared" si="584"/>
        <v>8052.87</v>
      </c>
      <c r="AC526">
        <f>ROUND((ES526+(SUM(SmtRes!BC850:'SmtRes'!BC858)+SUM(EtalonRes!AL955:'EtalonRes'!AL970))),2)</f>
        <v>0</v>
      </c>
      <c r="AD526">
        <f t="shared" si="605"/>
        <v>1878.82</v>
      </c>
      <c r="AE526">
        <f t="shared" si="609"/>
        <v>252.49</v>
      </c>
      <c r="AF526">
        <f>ROUND(((EV526*1.2)),2)</f>
        <v>6174.05</v>
      </c>
      <c r="AG526">
        <f t="shared" si="585"/>
        <v>0</v>
      </c>
      <c r="AH526" t="e">
        <f>((EW526*1.2))</f>
        <v>#REF!</v>
      </c>
      <c r="AI526">
        <f t="shared" si="610"/>
        <v>18.62</v>
      </c>
      <c r="AJ526">
        <f t="shared" si="586"/>
        <v>0</v>
      </c>
      <c r="AK526">
        <f>AL526+AM526+AO526</f>
        <v>69206.78</v>
      </c>
      <c r="AL526">
        <v>62182.92</v>
      </c>
      <c r="AM526" s="75">
        <f>'1.Лок.смета.и.Акт'!F987</f>
        <v>1878.82</v>
      </c>
      <c r="AN526" s="75">
        <f>'1.Лок.смета.и.Акт'!F988</f>
        <v>252.49</v>
      </c>
      <c r="AO526" s="75">
        <f>'1.Лок.смета.и.Акт'!F986</f>
        <v>5145.04</v>
      </c>
      <c r="AP526">
        <v>0</v>
      </c>
      <c r="AQ526" t="e">
        <f>'2.Лок.смета.и.Акт'!#REF!</f>
        <v>#REF!</v>
      </c>
      <c r="AR526">
        <v>18.62</v>
      </c>
      <c r="AS526">
        <v>0</v>
      </c>
      <c r="AT526">
        <v>100</v>
      </c>
      <c r="AU526">
        <v>55</v>
      </c>
      <c r="AV526">
        <v>1</v>
      </c>
      <c r="AW526">
        <v>1</v>
      </c>
      <c r="AZ526">
        <v>1</v>
      </c>
      <c r="BA526">
        <f>'1.Лок.смета.и.Акт'!J986</f>
        <v>36.07</v>
      </c>
      <c r="BB526">
        <f>'1.Лок.смета.и.Акт'!J987</f>
        <v>9.3000000000000007</v>
      </c>
      <c r="BC526">
        <v>7.56</v>
      </c>
      <c r="BD526" t="s">
        <v>6</v>
      </c>
      <c r="BE526" t="s">
        <v>6</v>
      </c>
      <c r="BF526" t="s">
        <v>6</v>
      </c>
      <c r="BG526" t="s">
        <v>6</v>
      </c>
      <c r="BH526">
        <v>0</v>
      </c>
      <c r="BI526">
        <v>1</v>
      </c>
      <c r="BJ526" t="s">
        <v>689</v>
      </c>
      <c r="BM526">
        <v>6001</v>
      </c>
      <c r="BN526">
        <v>0</v>
      </c>
      <c r="BO526" t="s">
        <v>686</v>
      </c>
      <c r="BP526">
        <v>1</v>
      </c>
      <c r="BQ526">
        <v>1</v>
      </c>
      <c r="BR526">
        <v>0</v>
      </c>
      <c r="BS526">
        <f>'1.Лок.смета.и.Акт'!J988</f>
        <v>19.8</v>
      </c>
      <c r="BT526">
        <v>1</v>
      </c>
      <c r="BU526">
        <v>1</v>
      </c>
      <c r="BV526">
        <v>1</v>
      </c>
      <c r="BW526">
        <v>1</v>
      </c>
      <c r="BX526">
        <v>1</v>
      </c>
      <c r="BY526" t="s">
        <v>6</v>
      </c>
      <c r="BZ526" t="e">
        <f>'2.Лок.смета.и.Акт'!#REF!</f>
        <v>#REF!</v>
      </c>
      <c r="CA526" t="e">
        <f>'2.Лок.смета.и.Акт'!#REF!</f>
        <v>#REF!</v>
      </c>
      <c r="CB526" t="s">
        <v>6</v>
      </c>
      <c r="CE526">
        <v>0</v>
      </c>
      <c r="CF526">
        <v>0</v>
      </c>
      <c r="CG526">
        <v>0</v>
      </c>
      <c r="CM526">
        <v>0</v>
      </c>
      <c r="CN526" t="s">
        <v>690</v>
      </c>
      <c r="CO526">
        <v>0</v>
      </c>
      <c r="CP526">
        <f t="shared" si="587"/>
        <v>106</v>
      </c>
      <c r="CQ526">
        <f t="shared" si="588"/>
        <v>0</v>
      </c>
      <c r="CR526">
        <f t="shared" si="589"/>
        <v>17473.026000000002</v>
      </c>
      <c r="CS526">
        <f t="shared" si="590"/>
        <v>4999.3020000000006</v>
      </c>
      <c r="CT526">
        <f t="shared" si="591"/>
        <v>222697.9835</v>
      </c>
      <c r="CU526">
        <f t="shared" si="592"/>
        <v>0</v>
      </c>
      <c r="CV526" t="e">
        <f t="shared" si="593"/>
        <v>#REF!</v>
      </c>
      <c r="CW526">
        <f t="shared" si="594"/>
        <v>18.62</v>
      </c>
      <c r="CX526">
        <f t="shared" si="595"/>
        <v>0</v>
      </c>
      <c r="CY526" t="e">
        <f>(S526+R526)*(BZ526/100)</f>
        <v>#REF!</v>
      </c>
      <c r="CZ526" t="e">
        <f>(S526+R526)*(CA526/100)</f>
        <v>#REF!</v>
      </c>
      <c r="DC526" t="s">
        <v>6</v>
      </c>
      <c r="DD526" t="s">
        <v>6</v>
      </c>
      <c r="DE526" t="s">
        <v>6</v>
      </c>
      <c r="DF526" t="s">
        <v>6</v>
      </c>
      <c r="DG526" t="s">
        <v>24</v>
      </c>
      <c r="DH526" t="s">
        <v>6</v>
      </c>
      <c r="DI526" t="s">
        <v>24</v>
      </c>
      <c r="DJ526" t="s">
        <v>6</v>
      </c>
      <c r="DK526" t="s">
        <v>6</v>
      </c>
      <c r="DL526" t="s">
        <v>6</v>
      </c>
      <c r="DM526" t="s">
        <v>6</v>
      </c>
      <c r="DN526">
        <f>'1.Лок.смета.и.Акт'!E989</f>
        <v>105</v>
      </c>
      <c r="DO526">
        <f>'1.Лок.смета.и.Акт'!E990</f>
        <v>65</v>
      </c>
      <c r="DP526">
        <v>1</v>
      </c>
      <c r="DQ526">
        <v>1</v>
      </c>
      <c r="DU526">
        <v>1013</v>
      </c>
      <c r="DV526" t="s">
        <v>688</v>
      </c>
      <c r="DW526" t="str">
        <f>'2.Лок.смета.и.Акт'!D85</f>
        <v>100 м3 бетона, бутобетона и железобетона в деле</v>
      </c>
      <c r="DX526">
        <v>1</v>
      </c>
      <c r="DZ526" t="s">
        <v>6</v>
      </c>
      <c r="EA526" t="s">
        <v>6</v>
      </c>
      <c r="EB526" t="s">
        <v>6</v>
      </c>
      <c r="EC526" t="s">
        <v>6</v>
      </c>
      <c r="EE526">
        <v>54938591</v>
      </c>
      <c r="EF526">
        <v>1</v>
      </c>
      <c r="EG526" t="s">
        <v>25</v>
      </c>
      <c r="EH526">
        <v>0</v>
      </c>
      <c r="EI526" t="s">
        <v>6</v>
      </c>
      <c r="EJ526">
        <v>1</v>
      </c>
      <c r="EK526">
        <v>6001</v>
      </c>
      <c r="EL526" t="s">
        <v>691</v>
      </c>
      <c r="EM526" t="s">
        <v>692</v>
      </c>
      <c r="EO526" t="s">
        <v>693</v>
      </c>
      <c r="EQ526">
        <v>0</v>
      </c>
      <c r="ER526">
        <f>ES526+ET526+EV526</f>
        <v>69206.78</v>
      </c>
      <c r="ES526">
        <v>62182.92</v>
      </c>
      <c r="ET526" s="75">
        <f>'1.Лок.смета.и.Акт'!F987</f>
        <v>1878.82</v>
      </c>
      <c r="EU526" s="75">
        <f>'1.Лок.смета.и.Акт'!F988</f>
        <v>252.49</v>
      </c>
      <c r="EV526" s="75">
        <f>'1.Лок.смета.и.Акт'!F986</f>
        <v>5145.04</v>
      </c>
      <c r="EW526" t="e">
        <f>'2.Лок.смета.и.Акт'!#REF!</f>
        <v>#REF!</v>
      </c>
      <c r="EX526">
        <v>18.62</v>
      </c>
      <c r="EY526">
        <v>1</v>
      </c>
      <c r="FQ526">
        <v>0</v>
      </c>
      <c r="FR526">
        <f t="shared" si="596"/>
        <v>0</v>
      </c>
      <c r="FS526">
        <v>0</v>
      </c>
      <c r="FX526">
        <v>105</v>
      </c>
      <c r="FY526">
        <v>65</v>
      </c>
      <c r="GA526" t="s">
        <v>6</v>
      </c>
      <c r="GD526">
        <v>1</v>
      </c>
      <c r="GF526">
        <v>-665854272</v>
      </c>
      <c r="GG526">
        <v>2</v>
      </c>
      <c r="GH526">
        <v>1</v>
      </c>
      <c r="GI526">
        <v>2</v>
      </c>
      <c r="GJ526">
        <v>0</v>
      </c>
      <c r="GK526">
        <v>0</v>
      </c>
      <c r="GL526">
        <f t="shared" si="597"/>
        <v>0</v>
      </c>
      <c r="GM526" t="e">
        <f t="shared" si="598"/>
        <v>#REF!</v>
      </c>
      <c r="GN526" t="e">
        <f t="shared" si="599"/>
        <v>#REF!</v>
      </c>
      <c r="GO526">
        <f t="shared" si="600"/>
        <v>0</v>
      </c>
      <c r="GP526">
        <f t="shared" si="601"/>
        <v>0</v>
      </c>
      <c r="GR526">
        <v>0</v>
      </c>
      <c r="GS526">
        <v>3</v>
      </c>
      <c r="GT526">
        <v>0</v>
      </c>
      <c r="GU526" t="s">
        <v>6</v>
      </c>
      <c r="GV526">
        <f t="shared" si="608"/>
        <v>0</v>
      </c>
      <c r="GW526">
        <v>1003.3</v>
      </c>
      <c r="GX526">
        <f t="shared" si="602"/>
        <v>0</v>
      </c>
      <c r="HA526">
        <v>0</v>
      </c>
      <c r="HB526">
        <v>0</v>
      </c>
      <c r="HC526">
        <f t="shared" si="603"/>
        <v>0</v>
      </c>
      <c r="HE526" t="s">
        <v>6</v>
      </c>
      <c r="HF526" t="s">
        <v>6</v>
      </c>
      <c r="HM526" t="s">
        <v>6</v>
      </c>
      <c r="HN526" t="s">
        <v>6</v>
      </c>
      <c r="HO526" t="s">
        <v>6</v>
      </c>
      <c r="HP526" t="s">
        <v>6</v>
      </c>
      <c r="HQ526" t="s">
        <v>6</v>
      </c>
      <c r="IF526">
        <v>-1</v>
      </c>
      <c r="IK526">
        <v>0</v>
      </c>
    </row>
    <row r="527" spans="1:255" x14ac:dyDescent="0.2">
      <c r="A527" s="2">
        <v>18</v>
      </c>
      <c r="B527" s="2">
        <v>1</v>
      </c>
      <c r="C527" s="2">
        <v>849</v>
      </c>
      <c r="D527" s="2"/>
      <c r="E527" s="2" t="s">
        <v>694</v>
      </c>
      <c r="F527" s="2" t="s">
        <v>695</v>
      </c>
      <c r="G527" s="2" t="s">
        <v>696</v>
      </c>
      <c r="H527" s="2" t="s">
        <v>32</v>
      </c>
      <c r="I527" s="2">
        <f>I525*J527</f>
        <v>4.4880000000000003E-2</v>
      </c>
      <c r="J527" s="216">
        <f>'5.Ведомость_списания'!F241</f>
        <v>102</v>
      </c>
      <c r="K527" s="2">
        <v>102</v>
      </c>
      <c r="L527" s="2"/>
      <c r="M527" s="2"/>
      <c r="N527" s="2"/>
      <c r="O527" s="2">
        <f t="shared" si="573"/>
        <v>16</v>
      </c>
      <c r="P527" s="2">
        <f t="shared" si="574"/>
        <v>16</v>
      </c>
      <c r="Q527" s="2">
        <f t="shared" si="575"/>
        <v>0</v>
      </c>
      <c r="R527" s="2">
        <f t="shared" si="576"/>
        <v>0</v>
      </c>
      <c r="S527" s="2">
        <f t="shared" si="577"/>
        <v>0</v>
      </c>
      <c r="T527" s="2">
        <f t="shared" si="578"/>
        <v>0</v>
      </c>
      <c r="U527" s="2">
        <f t="shared" si="579"/>
        <v>0</v>
      </c>
      <c r="V527" s="2">
        <f t="shared" si="580"/>
        <v>0</v>
      </c>
      <c r="W527" s="2">
        <f t="shared" si="581"/>
        <v>0</v>
      </c>
      <c r="X527" s="2">
        <f t="shared" si="582"/>
        <v>0</v>
      </c>
      <c r="Y527" s="2">
        <f t="shared" si="583"/>
        <v>0</v>
      </c>
      <c r="Z527" s="2"/>
      <c r="AA527" s="2">
        <v>86295183</v>
      </c>
      <c r="AB527" s="2">
        <f t="shared" si="584"/>
        <v>359.85</v>
      </c>
      <c r="AC527" s="2">
        <f>ROUND((ES527),2)</f>
        <v>359.85</v>
      </c>
      <c r="AD527" s="2">
        <f t="shared" si="605"/>
        <v>0</v>
      </c>
      <c r="AE527" s="2">
        <f t="shared" si="609"/>
        <v>0</v>
      </c>
      <c r="AF527" s="2">
        <f t="shared" ref="AF527:AF550" si="611">ROUND((EV527),2)</f>
        <v>0</v>
      </c>
      <c r="AG527" s="2">
        <f t="shared" si="585"/>
        <v>0</v>
      </c>
      <c r="AH527" s="2">
        <f t="shared" ref="AH527:AH550" si="612">(EW527)</f>
        <v>0</v>
      </c>
      <c r="AI527" s="2">
        <f t="shared" si="610"/>
        <v>0</v>
      </c>
      <c r="AJ527" s="2">
        <f t="shared" si="586"/>
        <v>0</v>
      </c>
      <c r="AK527" s="2">
        <v>359.85</v>
      </c>
      <c r="AL527" s="110">
        <f>'1.Лок.смета.и.Акт'!F992</f>
        <v>359.85</v>
      </c>
      <c r="AM527" s="2">
        <v>0</v>
      </c>
      <c r="AN527" s="2">
        <v>0</v>
      </c>
      <c r="AO527" s="2">
        <v>0</v>
      </c>
      <c r="AP527" s="2">
        <v>0</v>
      </c>
      <c r="AQ527" s="2">
        <v>0</v>
      </c>
      <c r="AR527" s="2">
        <v>0</v>
      </c>
      <c r="AS527" s="2">
        <v>0</v>
      </c>
      <c r="AT527" s="2">
        <v>0</v>
      </c>
      <c r="AU527" s="2">
        <v>0</v>
      </c>
      <c r="AV527" s="2">
        <v>1</v>
      </c>
      <c r="AW527" s="2">
        <v>1</v>
      </c>
      <c r="AX527" s="2"/>
      <c r="AY527" s="2"/>
      <c r="AZ527" s="2">
        <v>1</v>
      </c>
      <c r="BA527" s="2">
        <v>1</v>
      </c>
      <c r="BB527" s="2">
        <v>1</v>
      </c>
      <c r="BC527" s="2">
        <v>1</v>
      </c>
      <c r="BD527" s="2" t="s">
        <v>6</v>
      </c>
      <c r="BE527" s="2" t="s">
        <v>6</v>
      </c>
      <c r="BF527" s="2" t="s">
        <v>6</v>
      </c>
      <c r="BG527" s="2" t="s">
        <v>6</v>
      </c>
      <c r="BH527" s="2">
        <v>3</v>
      </c>
      <c r="BI527" s="2">
        <v>1</v>
      </c>
      <c r="BJ527" s="2" t="s">
        <v>697</v>
      </c>
      <c r="BK527" s="2"/>
      <c r="BL527" s="2"/>
      <c r="BM527" s="2">
        <v>500001</v>
      </c>
      <c r="BN527" s="2">
        <v>0</v>
      </c>
      <c r="BO527" s="2" t="s">
        <v>6</v>
      </c>
      <c r="BP527" s="2">
        <v>0</v>
      </c>
      <c r="BQ527" s="2">
        <v>20</v>
      </c>
      <c r="BR527" s="2">
        <v>0</v>
      </c>
      <c r="BS527" s="2">
        <v>1</v>
      </c>
      <c r="BT527" s="2">
        <v>1</v>
      </c>
      <c r="BU527" s="2">
        <v>1</v>
      </c>
      <c r="BV527" s="2">
        <v>1</v>
      </c>
      <c r="BW527" s="2">
        <v>1</v>
      </c>
      <c r="BX527" s="2">
        <v>1</v>
      </c>
      <c r="BY527" s="2" t="s">
        <v>6</v>
      </c>
      <c r="BZ527" s="2">
        <v>0</v>
      </c>
      <c r="CA527" s="2">
        <v>0</v>
      </c>
      <c r="CB527" s="2" t="s">
        <v>6</v>
      </c>
      <c r="CC527" s="2"/>
      <c r="CD527" s="2"/>
      <c r="CE527" s="2">
        <v>0</v>
      </c>
      <c r="CF527" s="2">
        <v>0</v>
      </c>
      <c r="CG527" s="2">
        <v>0</v>
      </c>
      <c r="CH527" s="2"/>
      <c r="CI527" s="2"/>
      <c r="CJ527" s="2"/>
      <c r="CK527" s="2"/>
      <c r="CL527" s="2"/>
      <c r="CM527" s="2">
        <v>0</v>
      </c>
      <c r="CN527" s="2" t="s">
        <v>6</v>
      </c>
      <c r="CO527" s="2">
        <v>0</v>
      </c>
      <c r="CP527" s="2">
        <f t="shared" si="587"/>
        <v>16</v>
      </c>
      <c r="CQ527" s="2">
        <f t="shared" si="588"/>
        <v>359.85</v>
      </c>
      <c r="CR527" s="2">
        <f t="shared" si="589"/>
        <v>0</v>
      </c>
      <c r="CS527" s="2">
        <f t="shared" si="590"/>
        <v>0</v>
      </c>
      <c r="CT527" s="2">
        <f t="shared" si="591"/>
        <v>0</v>
      </c>
      <c r="CU527" s="2">
        <f t="shared" si="592"/>
        <v>0</v>
      </c>
      <c r="CV527" s="2">
        <f t="shared" si="593"/>
        <v>0</v>
      </c>
      <c r="CW527" s="2">
        <f t="shared" si="594"/>
        <v>0</v>
      </c>
      <c r="CX527" s="2">
        <f t="shared" si="595"/>
        <v>0</v>
      </c>
      <c r="CY527" s="2">
        <f>(((S527+(R527*IF(0,0,1)))*AT527)/100)</f>
        <v>0</v>
      </c>
      <c r="CZ527" s="2">
        <f>(((S527+(R527*IF(0,0,1)))*AU527)/100)</f>
        <v>0</v>
      </c>
      <c r="DA527" s="2"/>
      <c r="DB527" s="2"/>
      <c r="DC527" s="2" t="s">
        <v>6</v>
      </c>
      <c r="DD527" s="2" t="s">
        <v>6</v>
      </c>
      <c r="DE527" s="2" t="s">
        <v>6</v>
      </c>
      <c r="DF527" s="2" t="s">
        <v>6</v>
      </c>
      <c r="DG527" s="2" t="s">
        <v>6</v>
      </c>
      <c r="DH527" s="2" t="s">
        <v>6</v>
      </c>
      <c r="DI527" s="2" t="s">
        <v>6</v>
      </c>
      <c r="DJ527" s="2" t="s">
        <v>6</v>
      </c>
      <c r="DK527" s="2" t="s">
        <v>6</v>
      </c>
      <c r="DL527" s="2" t="s">
        <v>6</v>
      </c>
      <c r="DM527" s="2" t="s">
        <v>6</v>
      </c>
      <c r="DN527" s="2">
        <v>0</v>
      </c>
      <c r="DO527" s="2">
        <v>0</v>
      </c>
      <c r="DP527" s="2">
        <v>1</v>
      </c>
      <c r="DQ527" s="2">
        <v>1</v>
      </c>
      <c r="DR527" s="2"/>
      <c r="DS527" s="2"/>
      <c r="DT527" s="2"/>
      <c r="DU527" s="2">
        <v>1007</v>
      </c>
      <c r="DV527" s="2" t="s">
        <v>32</v>
      </c>
      <c r="DW527" s="2" t="s">
        <v>32</v>
      </c>
      <c r="DX527" s="2">
        <v>1</v>
      </c>
      <c r="DY527" s="2"/>
      <c r="DZ527" s="2" t="s">
        <v>6</v>
      </c>
      <c r="EA527" s="2" t="s">
        <v>6</v>
      </c>
      <c r="EB527" s="2" t="s">
        <v>6</v>
      </c>
      <c r="EC527" s="2" t="s">
        <v>6</v>
      </c>
      <c r="ED527" s="2"/>
      <c r="EE527" s="2">
        <v>54938781</v>
      </c>
      <c r="EF527" s="2">
        <v>20</v>
      </c>
      <c r="EG527" s="2" t="s">
        <v>34</v>
      </c>
      <c r="EH527" s="2">
        <v>0</v>
      </c>
      <c r="EI527" s="2" t="s">
        <v>6</v>
      </c>
      <c r="EJ527" s="2">
        <v>1</v>
      </c>
      <c r="EK527" s="2">
        <v>500001</v>
      </c>
      <c r="EL527" s="2" t="s">
        <v>35</v>
      </c>
      <c r="EM527" s="2" t="s">
        <v>36</v>
      </c>
      <c r="EN527" s="2"/>
      <c r="EO527" s="2" t="s">
        <v>6</v>
      </c>
      <c r="EP527" s="2"/>
      <c r="EQ527" s="2">
        <v>0</v>
      </c>
      <c r="ER527" s="2">
        <v>359.85</v>
      </c>
      <c r="ES527" s="110">
        <f>'1.Лок.смета.и.Акт'!F992</f>
        <v>359.85</v>
      </c>
      <c r="ET527" s="2">
        <v>0</v>
      </c>
      <c r="EU527" s="2">
        <v>0</v>
      </c>
      <c r="EV527" s="2">
        <v>0</v>
      </c>
      <c r="EW527" s="2">
        <v>0</v>
      </c>
      <c r="EX527" s="2">
        <v>0</v>
      </c>
      <c r="EY527" s="2"/>
      <c r="EZ527" s="2"/>
      <c r="FA527" s="2"/>
      <c r="FB527" s="2"/>
      <c r="FC527" s="2"/>
      <c r="FD527" s="2"/>
      <c r="FE527" s="2"/>
      <c r="FF527" s="2"/>
      <c r="FG527" s="2"/>
      <c r="FH527" s="2"/>
      <c r="FI527" s="2"/>
      <c r="FJ527" s="2"/>
      <c r="FK527" s="2"/>
      <c r="FL527" s="2"/>
      <c r="FM527" s="2"/>
      <c r="FN527" s="2"/>
      <c r="FO527" s="2"/>
      <c r="FP527" s="2"/>
      <c r="FQ527" s="2">
        <v>0</v>
      </c>
      <c r="FR527" s="2">
        <f t="shared" si="596"/>
        <v>0</v>
      </c>
      <c r="FS527" s="2">
        <v>0</v>
      </c>
      <c r="FT527" s="2"/>
      <c r="FU527" s="2"/>
      <c r="FV527" s="2"/>
      <c r="FW527" s="2"/>
      <c r="FX527" s="2">
        <v>0</v>
      </c>
      <c r="FY527" s="2">
        <v>0</v>
      </c>
      <c r="FZ527" s="2"/>
      <c r="GA527" s="2" t="s">
        <v>6</v>
      </c>
      <c r="GB527" s="2"/>
      <c r="GC527" s="2"/>
      <c r="GD527" s="2">
        <v>1</v>
      </c>
      <c r="GE527" s="2"/>
      <c r="GF527" s="2">
        <v>411680501</v>
      </c>
      <c r="GG527" s="2">
        <v>2</v>
      </c>
      <c r="GH527" s="2">
        <v>2</v>
      </c>
      <c r="GI527" s="2">
        <v>-2</v>
      </c>
      <c r="GJ527" s="2">
        <v>0</v>
      </c>
      <c r="GK527" s="2">
        <v>0</v>
      </c>
      <c r="GL527" s="2">
        <f t="shared" si="597"/>
        <v>0</v>
      </c>
      <c r="GM527" s="2">
        <f t="shared" si="598"/>
        <v>16</v>
      </c>
      <c r="GN527" s="2">
        <f t="shared" si="599"/>
        <v>16</v>
      </c>
      <c r="GO527" s="2">
        <f t="shared" si="600"/>
        <v>0</v>
      </c>
      <c r="GP527" s="2">
        <f t="shared" si="601"/>
        <v>0</v>
      </c>
      <c r="GQ527" s="2"/>
      <c r="GR527" s="2">
        <v>0</v>
      </c>
      <c r="GS527" s="2">
        <v>2</v>
      </c>
      <c r="GT527" s="2">
        <v>0</v>
      </c>
      <c r="GU527" s="2" t="s">
        <v>6</v>
      </c>
      <c r="GV527" s="2">
        <f t="shared" si="608"/>
        <v>0</v>
      </c>
      <c r="GW527" s="2">
        <v>1</v>
      </c>
      <c r="GX527" s="2">
        <f t="shared" si="602"/>
        <v>0</v>
      </c>
      <c r="GY527" s="2"/>
      <c r="GZ527" s="2"/>
      <c r="HA527" s="2">
        <v>0</v>
      </c>
      <c r="HB527" s="2">
        <v>0</v>
      </c>
      <c r="HC527" s="2">
        <f t="shared" si="603"/>
        <v>0</v>
      </c>
      <c r="HD527" s="2"/>
      <c r="HE527" s="2" t="s">
        <v>6</v>
      </c>
      <c r="HF527" s="2" t="s">
        <v>6</v>
      </c>
      <c r="HG527" s="2"/>
      <c r="HH527" s="2"/>
      <c r="HI527" s="2"/>
      <c r="HJ527" s="2"/>
      <c r="HK527" s="2"/>
      <c r="HL527" s="2"/>
      <c r="HM527" s="2" t="s">
        <v>6</v>
      </c>
      <c r="HN527" s="2" t="s">
        <v>6</v>
      </c>
      <c r="HO527" s="2" t="s">
        <v>6</v>
      </c>
      <c r="HP527" s="2" t="s">
        <v>6</v>
      </c>
      <c r="HQ527" s="2" t="s">
        <v>6</v>
      </c>
      <c r="HR527" s="2"/>
      <c r="HS527" s="2"/>
      <c r="HT527" s="2"/>
      <c r="HU527" s="2"/>
      <c r="HV527" s="2"/>
      <c r="HW527" s="2"/>
      <c r="HX527" s="2"/>
      <c r="HY527" s="2"/>
      <c r="HZ527" s="2"/>
      <c r="IA527" s="2"/>
      <c r="IB527" s="2"/>
      <c r="IC527" s="2"/>
      <c r="ID527" s="2"/>
      <c r="IE527" s="2"/>
      <c r="IF527" s="2">
        <v>-1</v>
      </c>
      <c r="IG527" s="2"/>
      <c r="IH527" s="2"/>
      <c r="II527" s="2"/>
      <c r="IJ527" s="2"/>
      <c r="IK527" s="2">
        <v>0</v>
      </c>
      <c r="IL527" s="2"/>
      <c r="IM527" s="2"/>
      <c r="IN527" s="2"/>
      <c r="IO527" s="2"/>
      <c r="IP527" s="2"/>
      <c r="IQ527" s="2"/>
      <c r="IR527" s="2"/>
      <c r="IS527" s="2"/>
      <c r="IT527" s="2"/>
      <c r="IU527" s="2"/>
    </row>
    <row r="528" spans="1:255" x14ac:dyDescent="0.2">
      <c r="A528">
        <v>18</v>
      </c>
      <c r="B528">
        <v>1</v>
      </c>
      <c r="C528">
        <v>858</v>
      </c>
      <c r="E528" t="s">
        <v>694</v>
      </c>
      <c r="F528" t="e">
        <f>'2.Лок.смета.и.Акт'!#REF!</f>
        <v>#REF!</v>
      </c>
      <c r="G528" t="s">
        <v>696</v>
      </c>
      <c r="H528" t="s">
        <v>32</v>
      </c>
      <c r="I528">
        <f>I526*J528</f>
        <v>4.4880000000000003E-2</v>
      </c>
      <c r="J528">
        <v>102</v>
      </c>
      <c r="K528">
        <v>102</v>
      </c>
      <c r="O528">
        <f t="shared" si="573"/>
        <v>141</v>
      </c>
      <c r="P528">
        <f t="shared" si="574"/>
        <v>141</v>
      </c>
      <c r="Q528">
        <f t="shared" si="575"/>
        <v>0</v>
      </c>
      <c r="R528">
        <f t="shared" si="576"/>
        <v>0</v>
      </c>
      <c r="S528">
        <f t="shared" si="577"/>
        <v>0</v>
      </c>
      <c r="T528">
        <f t="shared" si="578"/>
        <v>0</v>
      </c>
      <c r="U528">
        <f t="shared" si="579"/>
        <v>0</v>
      </c>
      <c r="V528">
        <f t="shared" si="580"/>
        <v>0</v>
      </c>
      <c r="W528">
        <f t="shared" si="581"/>
        <v>0</v>
      </c>
      <c r="X528">
        <f t="shared" si="582"/>
        <v>0</v>
      </c>
      <c r="Y528">
        <f t="shared" si="583"/>
        <v>0</v>
      </c>
      <c r="AA528">
        <v>86295184</v>
      </c>
      <c r="AB528">
        <f t="shared" si="584"/>
        <v>416.47</v>
      </c>
      <c r="AC528">
        <f>ROUND((ES528),2)</f>
        <v>416.47</v>
      </c>
      <c r="AD528">
        <f t="shared" si="605"/>
        <v>0</v>
      </c>
      <c r="AE528">
        <f t="shared" si="609"/>
        <v>0</v>
      </c>
      <c r="AF528">
        <f t="shared" si="611"/>
        <v>0</v>
      </c>
      <c r="AG528">
        <f t="shared" si="585"/>
        <v>0</v>
      </c>
      <c r="AH528">
        <f t="shared" si="612"/>
        <v>0</v>
      </c>
      <c r="AI528">
        <f t="shared" si="610"/>
        <v>0</v>
      </c>
      <c r="AJ528">
        <f t="shared" si="586"/>
        <v>0</v>
      </c>
      <c r="AK528">
        <v>416.47</v>
      </c>
      <c r="AL528">
        <v>416.47</v>
      </c>
      <c r="AM528">
        <v>0</v>
      </c>
      <c r="AN528">
        <v>0</v>
      </c>
      <c r="AO528">
        <v>0</v>
      </c>
      <c r="AP528">
        <v>0</v>
      </c>
      <c r="AQ528">
        <v>0</v>
      </c>
      <c r="AR528">
        <v>0</v>
      </c>
      <c r="AS528">
        <v>0</v>
      </c>
      <c r="AT528">
        <v>0</v>
      </c>
      <c r="AU528">
        <v>0</v>
      </c>
      <c r="AV528">
        <v>1</v>
      </c>
      <c r="AW528">
        <v>1</v>
      </c>
      <c r="AZ528">
        <v>1</v>
      </c>
      <c r="BA528">
        <v>1</v>
      </c>
      <c r="BB528">
        <v>1</v>
      </c>
      <c r="BC528">
        <v>7.56</v>
      </c>
      <c r="BD528" t="s">
        <v>6</v>
      </c>
      <c r="BE528" t="s">
        <v>6</v>
      </c>
      <c r="BF528" t="s">
        <v>6</v>
      </c>
      <c r="BG528" t="s">
        <v>6</v>
      </c>
      <c r="BH528">
        <v>3</v>
      </c>
      <c r="BI528">
        <v>1</v>
      </c>
      <c r="BJ528" t="s">
        <v>697</v>
      </c>
      <c r="BM528">
        <v>500001</v>
      </c>
      <c r="BN528">
        <v>0</v>
      </c>
      <c r="BO528" t="s">
        <v>6</v>
      </c>
      <c r="BP528">
        <v>0</v>
      </c>
      <c r="BQ528">
        <v>20</v>
      </c>
      <c r="BR528">
        <v>0</v>
      </c>
      <c r="BS528">
        <v>1</v>
      </c>
      <c r="BT528">
        <v>1</v>
      </c>
      <c r="BU528">
        <v>1</v>
      </c>
      <c r="BV528">
        <v>1</v>
      </c>
      <c r="BW528">
        <v>1</v>
      </c>
      <c r="BX528">
        <v>1</v>
      </c>
      <c r="BY528" t="s">
        <v>6</v>
      </c>
      <c r="BZ528">
        <v>0</v>
      </c>
      <c r="CA528">
        <v>0</v>
      </c>
      <c r="CB528" t="s">
        <v>6</v>
      </c>
      <c r="CE528">
        <v>0</v>
      </c>
      <c r="CF528">
        <v>0</v>
      </c>
      <c r="CG528">
        <v>0</v>
      </c>
      <c r="CM528">
        <v>0</v>
      </c>
      <c r="CN528" t="s">
        <v>6</v>
      </c>
      <c r="CO528">
        <v>0</v>
      </c>
      <c r="CP528">
        <f t="shared" si="587"/>
        <v>141</v>
      </c>
      <c r="CQ528">
        <f t="shared" si="588"/>
        <v>3148.5131999999999</v>
      </c>
      <c r="CR528">
        <f t="shared" si="589"/>
        <v>0</v>
      </c>
      <c r="CS528">
        <f t="shared" si="590"/>
        <v>0</v>
      </c>
      <c r="CT528">
        <f t="shared" si="591"/>
        <v>0</v>
      </c>
      <c r="CU528">
        <f t="shared" si="592"/>
        <v>0</v>
      </c>
      <c r="CV528">
        <f t="shared" si="593"/>
        <v>0</v>
      </c>
      <c r="CW528">
        <f t="shared" si="594"/>
        <v>0</v>
      </c>
      <c r="CX528">
        <f t="shared" si="595"/>
        <v>0</v>
      </c>
      <c r="CY528">
        <f>(S528+R528)*(BZ528/100)</f>
        <v>0</v>
      </c>
      <c r="CZ528">
        <f>(S528+R528)*(CA528/100)</f>
        <v>0</v>
      </c>
      <c r="DC528" t="s">
        <v>6</v>
      </c>
      <c r="DD528" t="s">
        <v>6</v>
      </c>
      <c r="DE528" t="s">
        <v>6</v>
      </c>
      <c r="DF528" t="s">
        <v>6</v>
      </c>
      <c r="DG528" t="s">
        <v>6</v>
      </c>
      <c r="DH528" t="s">
        <v>6</v>
      </c>
      <c r="DI528" t="s">
        <v>6</v>
      </c>
      <c r="DJ528" t="s">
        <v>6</v>
      </c>
      <c r="DK528" t="s">
        <v>6</v>
      </c>
      <c r="DL528" t="s">
        <v>6</v>
      </c>
      <c r="DM528" t="s">
        <v>6</v>
      </c>
      <c r="DN528">
        <v>0</v>
      </c>
      <c r="DO528">
        <v>0</v>
      </c>
      <c r="DP528">
        <v>1</v>
      </c>
      <c r="DQ528">
        <v>1</v>
      </c>
      <c r="DU528">
        <v>1007</v>
      </c>
      <c r="DV528" t="s">
        <v>32</v>
      </c>
      <c r="DW528" t="e">
        <f>'2.Лок.смета.и.Акт'!#REF!</f>
        <v>#REF!</v>
      </c>
      <c r="DX528">
        <v>1</v>
      </c>
      <c r="DZ528" t="s">
        <v>6</v>
      </c>
      <c r="EA528" t="s">
        <v>6</v>
      </c>
      <c r="EB528" t="s">
        <v>6</v>
      </c>
      <c r="EC528" t="s">
        <v>6</v>
      </c>
      <c r="EE528">
        <v>54938781</v>
      </c>
      <c r="EF528">
        <v>20</v>
      </c>
      <c r="EG528" t="s">
        <v>34</v>
      </c>
      <c r="EH528">
        <v>0</v>
      </c>
      <c r="EI528" t="s">
        <v>6</v>
      </c>
      <c r="EJ528">
        <v>1</v>
      </c>
      <c r="EK528">
        <v>500001</v>
      </c>
      <c r="EL528" t="s">
        <v>35</v>
      </c>
      <c r="EM528" t="s">
        <v>36</v>
      </c>
      <c r="EO528" t="s">
        <v>6</v>
      </c>
      <c r="EQ528">
        <v>0</v>
      </c>
      <c r="ER528">
        <v>2968.04</v>
      </c>
      <c r="ES528">
        <v>416.47</v>
      </c>
      <c r="ET528">
        <v>0</v>
      </c>
      <c r="EU528">
        <v>0</v>
      </c>
      <c r="EV528">
        <v>0</v>
      </c>
      <c r="EW528">
        <v>0</v>
      </c>
      <c r="EX528">
        <v>0</v>
      </c>
      <c r="EZ528">
        <v>5</v>
      </c>
      <c r="FC528">
        <v>0</v>
      </c>
      <c r="FD528">
        <v>18</v>
      </c>
      <c r="FF528">
        <v>2968.04</v>
      </c>
      <c r="FQ528">
        <v>0</v>
      </c>
      <c r="FR528">
        <f t="shared" si="596"/>
        <v>0</v>
      </c>
      <c r="FS528">
        <v>0</v>
      </c>
      <c r="FX528">
        <v>0</v>
      </c>
      <c r="FY528">
        <v>0</v>
      </c>
      <c r="GA528" t="s">
        <v>698</v>
      </c>
      <c r="GD528">
        <v>1</v>
      </c>
      <c r="GF528">
        <v>411680501</v>
      </c>
      <c r="GG528">
        <v>2</v>
      </c>
      <c r="GH528">
        <v>3</v>
      </c>
      <c r="GI528">
        <v>5</v>
      </c>
      <c r="GJ528">
        <v>0</v>
      </c>
      <c r="GK528">
        <v>0</v>
      </c>
      <c r="GL528">
        <f t="shared" si="597"/>
        <v>0</v>
      </c>
      <c r="GM528">
        <f t="shared" si="598"/>
        <v>141</v>
      </c>
      <c r="GN528">
        <f t="shared" si="599"/>
        <v>141</v>
      </c>
      <c r="GO528">
        <f t="shared" si="600"/>
        <v>0</v>
      </c>
      <c r="GP528">
        <f t="shared" si="601"/>
        <v>0</v>
      </c>
      <c r="GR528">
        <v>1</v>
      </c>
      <c r="GS528">
        <v>1</v>
      </c>
      <c r="GT528">
        <v>0</v>
      </c>
      <c r="GU528" t="s">
        <v>6</v>
      </c>
      <c r="GV528">
        <f t="shared" si="608"/>
        <v>0</v>
      </c>
      <c r="GW528">
        <v>1</v>
      </c>
      <c r="GX528">
        <f t="shared" si="602"/>
        <v>0</v>
      </c>
      <c r="HA528">
        <v>0</v>
      </c>
      <c r="HB528">
        <v>0</v>
      </c>
      <c r="HC528">
        <f t="shared" si="603"/>
        <v>0</v>
      </c>
      <c r="HE528" t="s">
        <v>38</v>
      </c>
      <c r="HF528" t="s">
        <v>39</v>
      </c>
      <c r="HM528" t="s">
        <v>6</v>
      </c>
      <c r="HN528" t="s">
        <v>6</v>
      </c>
      <c r="HO528" t="s">
        <v>6</v>
      </c>
      <c r="HP528" t="s">
        <v>6</v>
      </c>
      <c r="HQ528" t="s">
        <v>6</v>
      </c>
      <c r="IF528">
        <v>-1</v>
      </c>
      <c r="IK528">
        <v>0</v>
      </c>
    </row>
    <row r="529" spans="1:255" x14ac:dyDescent="0.2">
      <c r="A529" s="2">
        <v>17</v>
      </c>
      <c r="B529" s="2">
        <v>1</v>
      </c>
      <c r="C529" s="2">
        <f>ROW(SmtRes!A861)</f>
        <v>861</v>
      </c>
      <c r="D529" s="2">
        <f>ROW(EtalonRes!A975)</f>
        <v>975</v>
      </c>
      <c r="E529" s="2" t="s">
        <v>699</v>
      </c>
      <c r="F529" s="2" t="s">
        <v>700</v>
      </c>
      <c r="G529" s="2" t="s">
        <v>701</v>
      </c>
      <c r="H529" s="2" t="s">
        <v>702</v>
      </c>
      <c r="I529" s="2">
        <f>'2.Лок.смета.и.Акт'!E86</f>
        <v>10</v>
      </c>
      <c r="J529" s="2">
        <v>0</v>
      </c>
      <c r="K529" s="2">
        <v>10</v>
      </c>
      <c r="L529" s="2"/>
      <c r="M529" s="2"/>
      <c r="N529" s="2"/>
      <c r="O529" s="2">
        <f t="shared" si="573"/>
        <v>70</v>
      </c>
      <c r="P529" s="2">
        <f t="shared" si="574"/>
        <v>0</v>
      </c>
      <c r="Q529" s="2">
        <f t="shared" si="575"/>
        <v>0</v>
      </c>
      <c r="R529" s="2">
        <f t="shared" si="576"/>
        <v>0</v>
      </c>
      <c r="S529" s="2">
        <f t="shared" si="577"/>
        <v>70</v>
      </c>
      <c r="T529" s="2">
        <f t="shared" si="578"/>
        <v>0</v>
      </c>
      <c r="U529" s="2">
        <f t="shared" si="579"/>
        <v>7.5</v>
      </c>
      <c r="V529" s="2">
        <f t="shared" si="580"/>
        <v>0</v>
      </c>
      <c r="W529" s="2">
        <f t="shared" si="581"/>
        <v>0</v>
      </c>
      <c r="X529" s="2">
        <f t="shared" si="582"/>
        <v>70</v>
      </c>
      <c r="Y529" s="2">
        <f t="shared" si="583"/>
        <v>46</v>
      </c>
      <c r="Z529" s="2"/>
      <c r="AA529" s="2">
        <v>86295183</v>
      </c>
      <c r="AB529" s="2">
        <f t="shared" si="584"/>
        <v>7.03</v>
      </c>
      <c r="AC529" s="2">
        <f>ROUND((ES529+(SUM(SmtRes!BC859:'SmtRes'!BC861)+SUM(EtalonRes!AL971:'EtalonRes'!AL975))),2)</f>
        <v>0</v>
      </c>
      <c r="AD529" s="2">
        <f t="shared" si="605"/>
        <v>0</v>
      </c>
      <c r="AE529" s="2">
        <f t="shared" si="609"/>
        <v>0</v>
      </c>
      <c r="AF529" s="2">
        <f t="shared" si="611"/>
        <v>7.03</v>
      </c>
      <c r="AG529" s="2">
        <f t="shared" si="585"/>
        <v>0</v>
      </c>
      <c r="AH529" s="2">
        <f t="shared" si="612"/>
        <v>0.75</v>
      </c>
      <c r="AI529" s="2">
        <f t="shared" si="610"/>
        <v>0</v>
      </c>
      <c r="AJ529" s="2">
        <f t="shared" si="586"/>
        <v>0</v>
      </c>
      <c r="AK529" s="2">
        <v>117.16</v>
      </c>
      <c r="AL529" s="2">
        <v>110.13</v>
      </c>
      <c r="AM529" s="2">
        <v>0</v>
      </c>
      <c r="AN529" s="2">
        <v>0</v>
      </c>
      <c r="AO529" s="2">
        <v>7.03</v>
      </c>
      <c r="AP529" s="2">
        <v>0</v>
      </c>
      <c r="AQ529" s="2">
        <v>0.75</v>
      </c>
      <c r="AR529" s="2">
        <v>0</v>
      </c>
      <c r="AS529" s="2">
        <v>0</v>
      </c>
      <c r="AT529" s="2">
        <v>100</v>
      </c>
      <c r="AU529" s="2">
        <v>65</v>
      </c>
      <c r="AV529" s="2">
        <v>1</v>
      </c>
      <c r="AW529" s="2">
        <v>1</v>
      </c>
      <c r="AX529" s="2"/>
      <c r="AY529" s="2"/>
      <c r="AZ529" s="2">
        <v>1</v>
      </c>
      <c r="BA529" s="2">
        <v>1</v>
      </c>
      <c r="BB529" s="2">
        <v>1</v>
      </c>
      <c r="BC529" s="2">
        <v>1</v>
      </c>
      <c r="BD529" s="2" t="s">
        <v>6</v>
      </c>
      <c r="BE529" s="2" t="s">
        <v>6</v>
      </c>
      <c r="BF529" s="2" t="s">
        <v>6</v>
      </c>
      <c r="BG529" s="2" t="s">
        <v>6</v>
      </c>
      <c r="BH529" s="2">
        <v>0</v>
      </c>
      <c r="BI529" s="2">
        <v>1</v>
      </c>
      <c r="BJ529" s="2" t="s">
        <v>703</v>
      </c>
      <c r="BK529" s="2"/>
      <c r="BL529" s="2"/>
      <c r="BM529" s="2">
        <v>34001</v>
      </c>
      <c r="BN529" s="2">
        <v>0</v>
      </c>
      <c r="BO529" s="2" t="s">
        <v>6</v>
      </c>
      <c r="BP529" s="2">
        <v>0</v>
      </c>
      <c r="BQ529" s="2">
        <v>1</v>
      </c>
      <c r="BR529" s="2">
        <v>0</v>
      </c>
      <c r="BS529" s="2">
        <v>1</v>
      </c>
      <c r="BT529" s="2">
        <v>1</v>
      </c>
      <c r="BU529" s="2">
        <v>1</v>
      </c>
      <c r="BV529" s="2">
        <v>1</v>
      </c>
      <c r="BW529" s="2">
        <v>1</v>
      </c>
      <c r="BX529" s="2">
        <v>1</v>
      </c>
      <c r="BY529" s="2" t="s">
        <v>6</v>
      </c>
      <c r="BZ529" s="2">
        <v>100</v>
      </c>
      <c r="CA529" s="2">
        <v>65</v>
      </c>
      <c r="CB529" s="2" t="s">
        <v>6</v>
      </c>
      <c r="CC529" s="2"/>
      <c r="CD529" s="2"/>
      <c r="CE529" s="2">
        <v>0</v>
      </c>
      <c r="CF529" s="2">
        <v>0</v>
      </c>
      <c r="CG529" s="2">
        <v>0</v>
      </c>
      <c r="CH529" s="2"/>
      <c r="CI529" s="2"/>
      <c r="CJ529" s="2"/>
      <c r="CK529" s="2"/>
      <c r="CL529" s="2"/>
      <c r="CM529" s="2">
        <v>0</v>
      </c>
      <c r="CN529" s="2" t="s">
        <v>6</v>
      </c>
      <c r="CO529" s="2">
        <v>0</v>
      </c>
      <c r="CP529" s="2">
        <f t="shared" si="587"/>
        <v>70</v>
      </c>
      <c r="CQ529" s="2">
        <f t="shared" si="588"/>
        <v>0</v>
      </c>
      <c r="CR529" s="2">
        <f t="shared" si="589"/>
        <v>0</v>
      </c>
      <c r="CS529" s="2">
        <f t="shared" si="590"/>
        <v>0</v>
      </c>
      <c r="CT529" s="2">
        <f t="shared" si="591"/>
        <v>7.03</v>
      </c>
      <c r="CU529" s="2">
        <f t="shared" si="592"/>
        <v>0</v>
      </c>
      <c r="CV529" s="2">
        <f t="shared" si="593"/>
        <v>0.75</v>
      </c>
      <c r="CW529" s="2">
        <f t="shared" si="594"/>
        <v>0</v>
      </c>
      <c r="CX529" s="2">
        <f t="shared" si="595"/>
        <v>0</v>
      </c>
      <c r="CY529" s="2">
        <f>(((S529+(R529*IF(0,0,1)))*AT529)/100)</f>
        <v>70</v>
      </c>
      <c r="CZ529" s="2">
        <f>(((S529+(R529*IF(0,0,1)))*AU529)/100)</f>
        <v>45.5</v>
      </c>
      <c r="DA529" s="2"/>
      <c r="DB529" s="2"/>
      <c r="DC529" s="2" t="s">
        <v>6</v>
      </c>
      <c r="DD529" s="2" t="s">
        <v>6</v>
      </c>
      <c r="DE529" s="2" t="s">
        <v>6</v>
      </c>
      <c r="DF529" s="2" t="s">
        <v>6</v>
      </c>
      <c r="DG529" s="2" t="s">
        <v>6</v>
      </c>
      <c r="DH529" s="2" t="s">
        <v>6</v>
      </c>
      <c r="DI529" s="2" t="s">
        <v>6</v>
      </c>
      <c r="DJ529" s="2" t="s">
        <v>6</v>
      </c>
      <c r="DK529" s="2" t="s">
        <v>6</v>
      </c>
      <c r="DL529" s="2" t="s">
        <v>6</v>
      </c>
      <c r="DM529" s="2" t="s">
        <v>6</v>
      </c>
      <c r="DN529" s="2">
        <v>0</v>
      </c>
      <c r="DO529" s="2">
        <v>0</v>
      </c>
      <c r="DP529" s="2">
        <v>1</v>
      </c>
      <c r="DQ529" s="2">
        <v>1</v>
      </c>
      <c r="DR529" s="2"/>
      <c r="DS529" s="2"/>
      <c r="DT529" s="2"/>
      <c r="DU529" s="2">
        <v>1013</v>
      </c>
      <c r="DV529" s="2" t="s">
        <v>702</v>
      </c>
      <c r="DW529" s="2" t="s">
        <v>702</v>
      </c>
      <c r="DX529" s="2">
        <v>1</v>
      </c>
      <c r="DY529" s="2"/>
      <c r="DZ529" s="2" t="s">
        <v>6</v>
      </c>
      <c r="EA529" s="2" t="s">
        <v>6</v>
      </c>
      <c r="EB529" s="2" t="s">
        <v>6</v>
      </c>
      <c r="EC529" s="2" t="s">
        <v>6</v>
      </c>
      <c r="ED529" s="2"/>
      <c r="EE529" s="2">
        <v>54938654</v>
      </c>
      <c r="EF529" s="2">
        <v>1</v>
      </c>
      <c r="EG529" s="2" t="s">
        <v>25</v>
      </c>
      <c r="EH529" s="2">
        <v>0</v>
      </c>
      <c r="EI529" s="2" t="s">
        <v>6</v>
      </c>
      <c r="EJ529" s="2">
        <v>1</v>
      </c>
      <c r="EK529" s="2">
        <v>34001</v>
      </c>
      <c r="EL529" s="2" t="s">
        <v>704</v>
      </c>
      <c r="EM529" s="2" t="s">
        <v>705</v>
      </c>
      <c r="EN529" s="2"/>
      <c r="EO529" s="2" t="s">
        <v>6</v>
      </c>
      <c r="EP529" s="2"/>
      <c r="EQ529" s="2">
        <v>0</v>
      </c>
      <c r="ER529" s="2">
        <v>117.16</v>
      </c>
      <c r="ES529" s="2">
        <v>110.13</v>
      </c>
      <c r="ET529" s="2">
        <v>0</v>
      </c>
      <c r="EU529" s="2">
        <v>0</v>
      </c>
      <c r="EV529" s="2">
        <v>7.03</v>
      </c>
      <c r="EW529" s="2">
        <v>0.75</v>
      </c>
      <c r="EX529" s="2">
        <v>0</v>
      </c>
      <c r="EY529" s="2">
        <v>1</v>
      </c>
      <c r="EZ529" s="2"/>
      <c r="FA529" s="2"/>
      <c r="FB529" s="2"/>
      <c r="FC529" s="2"/>
      <c r="FD529" s="2"/>
      <c r="FE529" s="2"/>
      <c r="FF529" s="2"/>
      <c r="FG529" s="2"/>
      <c r="FH529" s="2"/>
      <c r="FI529" s="2"/>
      <c r="FJ529" s="2"/>
      <c r="FK529" s="2"/>
      <c r="FL529" s="2"/>
      <c r="FM529" s="2"/>
      <c r="FN529" s="2"/>
      <c r="FO529" s="2"/>
      <c r="FP529" s="2"/>
      <c r="FQ529" s="2">
        <v>0</v>
      </c>
      <c r="FR529" s="2">
        <f t="shared" si="596"/>
        <v>0</v>
      </c>
      <c r="FS529" s="2">
        <v>0</v>
      </c>
      <c r="FT529" s="2"/>
      <c r="FU529" s="2"/>
      <c r="FV529" s="2"/>
      <c r="FW529" s="2"/>
      <c r="FX529" s="2">
        <v>100</v>
      </c>
      <c r="FY529" s="2">
        <v>65</v>
      </c>
      <c r="FZ529" s="2"/>
      <c r="GA529" s="2" t="s">
        <v>6</v>
      </c>
      <c r="GB529" s="2"/>
      <c r="GC529" s="2"/>
      <c r="GD529" s="2">
        <v>1</v>
      </c>
      <c r="GE529" s="2"/>
      <c r="GF529" s="2">
        <v>-1313085815</v>
      </c>
      <c r="GG529" s="2">
        <v>2</v>
      </c>
      <c r="GH529" s="2">
        <v>1</v>
      </c>
      <c r="GI529" s="2">
        <v>-2</v>
      </c>
      <c r="GJ529" s="2">
        <v>0</v>
      </c>
      <c r="GK529" s="2">
        <v>0</v>
      </c>
      <c r="GL529" s="2">
        <f t="shared" si="597"/>
        <v>0</v>
      </c>
      <c r="GM529" s="2">
        <f t="shared" si="598"/>
        <v>186</v>
      </c>
      <c r="GN529" s="2">
        <f t="shared" si="599"/>
        <v>186</v>
      </c>
      <c r="GO529" s="2">
        <f t="shared" si="600"/>
        <v>0</v>
      </c>
      <c r="GP529" s="2">
        <f t="shared" si="601"/>
        <v>0</v>
      </c>
      <c r="GQ529" s="2"/>
      <c r="GR529" s="2">
        <v>0</v>
      </c>
      <c r="GS529" s="2">
        <v>3</v>
      </c>
      <c r="GT529" s="2">
        <v>0</v>
      </c>
      <c r="GU529" s="2" t="s">
        <v>6</v>
      </c>
      <c r="GV529" s="2">
        <f t="shared" si="608"/>
        <v>0</v>
      </c>
      <c r="GW529" s="2">
        <v>1</v>
      </c>
      <c r="GX529" s="2">
        <f t="shared" si="602"/>
        <v>0</v>
      </c>
      <c r="GY529" s="2"/>
      <c r="GZ529" s="2"/>
      <c r="HA529" s="2">
        <v>0</v>
      </c>
      <c r="HB529" s="2">
        <v>0</v>
      </c>
      <c r="HC529" s="2">
        <f t="shared" si="603"/>
        <v>0</v>
      </c>
      <c r="HD529" s="2"/>
      <c r="HE529" s="2" t="s">
        <v>6</v>
      </c>
      <c r="HF529" s="2" t="s">
        <v>6</v>
      </c>
      <c r="HG529" s="2"/>
      <c r="HH529" s="2"/>
      <c r="HI529" s="2"/>
      <c r="HJ529" s="2"/>
      <c r="HK529" s="2"/>
      <c r="HL529" s="2"/>
      <c r="HM529" s="2" t="s">
        <v>6</v>
      </c>
      <c r="HN529" s="2" t="s">
        <v>6</v>
      </c>
      <c r="HO529" s="2" t="s">
        <v>6</v>
      </c>
      <c r="HP529" s="2" t="s">
        <v>6</v>
      </c>
      <c r="HQ529" s="2" t="s">
        <v>6</v>
      </c>
      <c r="HR529" s="2"/>
      <c r="HS529" s="2"/>
      <c r="HT529" s="2"/>
      <c r="HU529" s="2"/>
      <c r="HV529" s="2"/>
      <c r="HW529" s="2"/>
      <c r="HX529" s="2"/>
      <c r="HY529" s="2"/>
      <c r="HZ529" s="2"/>
      <c r="IA529" s="2"/>
      <c r="IB529" s="2"/>
      <c r="IC529" s="2"/>
      <c r="ID529" s="2"/>
      <c r="IE529" s="2"/>
      <c r="IF529" s="2">
        <v>-1</v>
      </c>
      <c r="IG529" s="2"/>
      <c r="IH529" s="2"/>
      <c r="II529" s="2"/>
      <c r="IJ529" s="2"/>
      <c r="IK529" s="2">
        <v>0</v>
      </c>
      <c r="IL529" s="2"/>
      <c r="IM529" s="2"/>
      <c r="IN529" s="2"/>
      <c r="IO529" s="2"/>
      <c r="IP529" s="2"/>
      <c r="IQ529" s="2"/>
      <c r="IR529" s="2"/>
      <c r="IS529" s="2"/>
      <c r="IT529" s="2"/>
      <c r="IU529" s="2"/>
    </row>
    <row r="530" spans="1:255" x14ac:dyDescent="0.2">
      <c r="A530">
        <v>17</v>
      </c>
      <c r="B530">
        <v>1</v>
      </c>
      <c r="C530">
        <f>ROW(SmtRes!A864)</f>
        <v>864</v>
      </c>
      <c r="D530">
        <f>ROW(EtalonRes!A980)</f>
        <v>980</v>
      </c>
      <c r="E530" t="s">
        <v>699</v>
      </c>
      <c r="F530" t="s">
        <v>700</v>
      </c>
      <c r="G530" t="s">
        <v>701</v>
      </c>
      <c r="H530" t="s">
        <v>702</v>
      </c>
      <c r="I530">
        <f>'2.Лок.смета.и.Акт'!E86</f>
        <v>10</v>
      </c>
      <c r="J530">
        <v>0</v>
      </c>
      <c r="K530">
        <v>10</v>
      </c>
      <c r="O530">
        <f t="shared" si="573"/>
        <v>1800</v>
      </c>
      <c r="P530">
        <f t="shared" si="574"/>
        <v>0</v>
      </c>
      <c r="Q530">
        <f t="shared" si="575"/>
        <v>0</v>
      </c>
      <c r="R530">
        <f t="shared" si="576"/>
        <v>0</v>
      </c>
      <c r="S530">
        <f t="shared" si="577"/>
        <v>1800</v>
      </c>
      <c r="T530">
        <f t="shared" si="578"/>
        <v>0</v>
      </c>
      <c r="U530" t="e">
        <f t="shared" si="579"/>
        <v>#REF!</v>
      </c>
      <c r="V530">
        <f t="shared" si="580"/>
        <v>0</v>
      </c>
      <c r="W530">
        <f t="shared" si="581"/>
        <v>0</v>
      </c>
      <c r="X530" t="e">
        <f t="shared" si="582"/>
        <v>#REF!</v>
      </c>
      <c r="Y530" t="e">
        <f t="shared" si="583"/>
        <v>#REF!</v>
      </c>
      <c r="AA530">
        <v>86295184</v>
      </c>
      <c r="AB530">
        <f t="shared" si="584"/>
        <v>7.03</v>
      </c>
      <c r="AC530">
        <f>ROUND((ES530+(SUM(SmtRes!BC862:'SmtRes'!BC864)+SUM(EtalonRes!AL976:'EtalonRes'!AL980))),2)</f>
        <v>0</v>
      </c>
      <c r="AD530">
        <f t="shared" si="605"/>
        <v>0</v>
      </c>
      <c r="AE530">
        <f t="shared" si="609"/>
        <v>0</v>
      </c>
      <c r="AF530">
        <f t="shared" si="611"/>
        <v>7.03</v>
      </c>
      <c r="AG530">
        <f t="shared" si="585"/>
        <v>0</v>
      </c>
      <c r="AH530" t="e">
        <f t="shared" si="612"/>
        <v>#REF!</v>
      </c>
      <c r="AI530">
        <f t="shared" si="610"/>
        <v>0</v>
      </c>
      <c r="AJ530">
        <f t="shared" si="586"/>
        <v>0</v>
      </c>
      <c r="AK530">
        <f>AL530+AM530+AO530</f>
        <v>117.16</v>
      </c>
      <c r="AL530">
        <v>110.13</v>
      </c>
      <c r="AM530">
        <v>0</v>
      </c>
      <c r="AN530">
        <v>0</v>
      </c>
      <c r="AO530" s="75">
        <f>'1.Лок.смета.и.Акт'!F998</f>
        <v>7.03</v>
      </c>
      <c r="AP530">
        <v>0</v>
      </c>
      <c r="AQ530" t="e">
        <f>'2.Лок.смета.и.Акт'!#REF!</f>
        <v>#REF!</v>
      </c>
      <c r="AR530">
        <v>0</v>
      </c>
      <c r="AS530">
        <v>0</v>
      </c>
      <c r="AT530">
        <v>95</v>
      </c>
      <c r="AU530">
        <v>55</v>
      </c>
      <c r="AV530">
        <v>1</v>
      </c>
      <c r="AW530">
        <v>1</v>
      </c>
      <c r="AZ530">
        <v>1</v>
      </c>
      <c r="BA530">
        <f>'1.Лок.смета.и.Акт'!J998</f>
        <v>25.6</v>
      </c>
      <c r="BB530">
        <v>9.3000000000000007</v>
      </c>
      <c r="BC530">
        <v>7.56</v>
      </c>
      <c r="BD530" t="s">
        <v>6</v>
      </c>
      <c r="BE530" t="s">
        <v>6</v>
      </c>
      <c r="BF530" t="s">
        <v>6</v>
      </c>
      <c r="BG530" t="s">
        <v>6</v>
      </c>
      <c r="BH530">
        <v>0</v>
      </c>
      <c r="BI530">
        <v>1</v>
      </c>
      <c r="BJ530" t="s">
        <v>703</v>
      </c>
      <c r="BM530">
        <v>34001</v>
      </c>
      <c r="BN530">
        <v>0</v>
      </c>
      <c r="BO530" t="s">
        <v>700</v>
      </c>
      <c r="BP530">
        <v>1</v>
      </c>
      <c r="BQ530">
        <v>1</v>
      </c>
      <c r="BR530">
        <v>0</v>
      </c>
      <c r="BS530">
        <v>19.8</v>
      </c>
      <c r="BT530">
        <v>1</v>
      </c>
      <c r="BU530">
        <v>1</v>
      </c>
      <c r="BV530">
        <v>1</v>
      </c>
      <c r="BW530">
        <v>1</v>
      </c>
      <c r="BX530">
        <v>1</v>
      </c>
      <c r="BY530" t="s">
        <v>6</v>
      </c>
      <c r="BZ530" t="e">
        <f>'2.Лок.смета.и.Акт'!#REF!</f>
        <v>#REF!</v>
      </c>
      <c r="CA530" t="e">
        <f>'2.Лок.смета.и.Акт'!#REF!</f>
        <v>#REF!</v>
      </c>
      <c r="CB530" t="s">
        <v>6</v>
      </c>
      <c r="CE530">
        <v>0</v>
      </c>
      <c r="CF530">
        <v>0</v>
      </c>
      <c r="CG530">
        <v>0</v>
      </c>
      <c r="CM530">
        <v>0</v>
      </c>
      <c r="CN530" t="s">
        <v>6</v>
      </c>
      <c r="CO530">
        <v>0</v>
      </c>
      <c r="CP530">
        <f t="shared" si="587"/>
        <v>1800</v>
      </c>
      <c r="CQ530">
        <f t="shared" si="588"/>
        <v>0</v>
      </c>
      <c r="CR530">
        <f t="shared" si="589"/>
        <v>0</v>
      </c>
      <c r="CS530">
        <f t="shared" si="590"/>
        <v>0</v>
      </c>
      <c r="CT530">
        <f t="shared" si="591"/>
        <v>179.96800000000002</v>
      </c>
      <c r="CU530">
        <f t="shared" si="592"/>
        <v>0</v>
      </c>
      <c r="CV530" t="e">
        <f t="shared" si="593"/>
        <v>#REF!</v>
      </c>
      <c r="CW530">
        <f t="shared" si="594"/>
        <v>0</v>
      </c>
      <c r="CX530">
        <f t="shared" si="595"/>
        <v>0</v>
      </c>
      <c r="CY530" t="e">
        <f>(S530+R530)*(BZ530/100)</f>
        <v>#REF!</v>
      </c>
      <c r="CZ530" t="e">
        <f>(S530+R530)*(CA530/100)</f>
        <v>#REF!</v>
      </c>
      <c r="DC530" t="s">
        <v>6</v>
      </c>
      <c r="DD530" t="s">
        <v>6</v>
      </c>
      <c r="DE530" t="s">
        <v>6</v>
      </c>
      <c r="DF530" t="s">
        <v>6</v>
      </c>
      <c r="DG530" t="s">
        <v>6</v>
      </c>
      <c r="DH530" t="s">
        <v>6</v>
      </c>
      <c r="DI530" t="s">
        <v>6</v>
      </c>
      <c r="DJ530" t="s">
        <v>6</v>
      </c>
      <c r="DK530" t="s">
        <v>6</v>
      </c>
      <c r="DL530" t="s">
        <v>6</v>
      </c>
      <c r="DM530" t="s">
        <v>6</v>
      </c>
      <c r="DN530">
        <f>'1.Лок.смета.и.Акт'!E999</f>
        <v>100</v>
      </c>
      <c r="DO530">
        <f>'1.Лок.смета.и.Акт'!E1000</f>
        <v>65</v>
      </c>
      <c r="DP530">
        <v>1</v>
      </c>
      <c r="DQ530">
        <v>1</v>
      </c>
      <c r="DU530">
        <v>1013</v>
      </c>
      <c r="DV530" t="s">
        <v>702</v>
      </c>
      <c r="DW530" t="str">
        <f>'2.Лок.смета.и.Акт'!D86</f>
        <v>1 оттяжка</v>
      </c>
      <c r="DX530">
        <v>1</v>
      </c>
      <c r="DZ530" t="s">
        <v>6</v>
      </c>
      <c r="EA530" t="s">
        <v>6</v>
      </c>
      <c r="EB530" t="s">
        <v>6</v>
      </c>
      <c r="EC530" t="s">
        <v>6</v>
      </c>
      <c r="EE530">
        <v>54938654</v>
      </c>
      <c r="EF530">
        <v>1</v>
      </c>
      <c r="EG530" t="s">
        <v>25</v>
      </c>
      <c r="EH530">
        <v>0</v>
      </c>
      <c r="EI530" t="s">
        <v>6</v>
      </c>
      <c r="EJ530">
        <v>1</v>
      </c>
      <c r="EK530">
        <v>34001</v>
      </c>
      <c r="EL530" t="s">
        <v>704</v>
      </c>
      <c r="EM530" t="s">
        <v>705</v>
      </c>
      <c r="EO530" t="s">
        <v>6</v>
      </c>
      <c r="EQ530">
        <v>0</v>
      </c>
      <c r="ER530">
        <f>ES530+ET530+EV530</f>
        <v>117.16</v>
      </c>
      <c r="ES530">
        <v>110.13</v>
      </c>
      <c r="ET530">
        <v>0</v>
      </c>
      <c r="EU530">
        <v>0</v>
      </c>
      <c r="EV530" s="75">
        <f>'1.Лок.смета.и.Акт'!F998</f>
        <v>7.03</v>
      </c>
      <c r="EW530" t="e">
        <f>'2.Лок.смета.и.Акт'!#REF!</f>
        <v>#REF!</v>
      </c>
      <c r="EX530">
        <v>0</v>
      </c>
      <c r="EY530">
        <v>1</v>
      </c>
      <c r="FQ530">
        <v>0</v>
      </c>
      <c r="FR530">
        <f t="shared" si="596"/>
        <v>0</v>
      </c>
      <c r="FS530">
        <v>0</v>
      </c>
      <c r="FX530">
        <v>100</v>
      </c>
      <c r="FY530">
        <v>65</v>
      </c>
      <c r="GA530" t="s">
        <v>6</v>
      </c>
      <c r="GD530">
        <v>1</v>
      </c>
      <c r="GF530">
        <v>-1313085815</v>
      </c>
      <c r="GG530">
        <v>2</v>
      </c>
      <c r="GH530">
        <v>1</v>
      </c>
      <c r="GI530">
        <v>2</v>
      </c>
      <c r="GJ530">
        <v>0</v>
      </c>
      <c r="GK530">
        <v>0</v>
      </c>
      <c r="GL530">
        <f t="shared" si="597"/>
        <v>0</v>
      </c>
      <c r="GM530" t="e">
        <f t="shared" si="598"/>
        <v>#REF!</v>
      </c>
      <c r="GN530" t="e">
        <f t="shared" si="599"/>
        <v>#REF!</v>
      </c>
      <c r="GO530">
        <f t="shared" si="600"/>
        <v>0</v>
      </c>
      <c r="GP530">
        <f t="shared" si="601"/>
        <v>0</v>
      </c>
      <c r="GR530">
        <v>0</v>
      </c>
      <c r="GS530">
        <v>3</v>
      </c>
      <c r="GT530">
        <v>0</v>
      </c>
      <c r="GU530" t="s">
        <v>6</v>
      </c>
      <c r="GV530">
        <f t="shared" si="608"/>
        <v>0</v>
      </c>
      <c r="GW530">
        <v>1008.12</v>
      </c>
      <c r="GX530">
        <f t="shared" si="602"/>
        <v>0</v>
      </c>
      <c r="HA530">
        <v>0</v>
      </c>
      <c r="HB530">
        <v>0</v>
      </c>
      <c r="HC530">
        <f t="shared" si="603"/>
        <v>0</v>
      </c>
      <c r="HE530" t="s">
        <v>6</v>
      </c>
      <c r="HF530" t="s">
        <v>6</v>
      </c>
      <c r="HM530" t="s">
        <v>6</v>
      </c>
      <c r="HN530" t="s">
        <v>6</v>
      </c>
      <c r="HO530" t="s">
        <v>6</v>
      </c>
      <c r="HP530" t="s">
        <v>6</v>
      </c>
      <c r="HQ530" t="s">
        <v>6</v>
      </c>
      <c r="IF530">
        <v>-1</v>
      </c>
      <c r="IK530">
        <v>0</v>
      </c>
    </row>
    <row r="531" spans="1:255" x14ac:dyDescent="0.2">
      <c r="A531" s="2">
        <v>18</v>
      </c>
      <c r="B531" s="2">
        <v>1</v>
      </c>
      <c r="C531" s="2">
        <v>860</v>
      </c>
      <c r="D531" s="2"/>
      <c r="E531" s="2" t="s">
        <v>706</v>
      </c>
      <c r="F531" s="2" t="s">
        <v>707</v>
      </c>
      <c r="G531" s="2" t="s">
        <v>708</v>
      </c>
      <c r="H531" s="2" t="s">
        <v>63</v>
      </c>
      <c r="I531" s="2">
        <f>I529*J531</f>
        <v>3.73E-2</v>
      </c>
      <c r="J531" s="216">
        <f>'5.Ведомость_списания'!F243</f>
        <v>3.7299999999999998E-3</v>
      </c>
      <c r="K531" s="2">
        <v>3.7299999999999998E-3</v>
      </c>
      <c r="L531" s="2"/>
      <c r="M531" s="2"/>
      <c r="N531" s="2"/>
      <c r="O531" s="2">
        <f t="shared" si="573"/>
        <v>397</v>
      </c>
      <c r="P531" s="2">
        <f t="shared" si="574"/>
        <v>397</v>
      </c>
      <c r="Q531" s="2">
        <f t="shared" si="575"/>
        <v>0</v>
      </c>
      <c r="R531" s="2">
        <f t="shared" si="576"/>
        <v>0</v>
      </c>
      <c r="S531" s="2">
        <f t="shared" si="577"/>
        <v>0</v>
      </c>
      <c r="T531" s="2">
        <f t="shared" si="578"/>
        <v>0</v>
      </c>
      <c r="U531" s="2">
        <f t="shared" si="579"/>
        <v>0</v>
      </c>
      <c r="V531" s="2">
        <f t="shared" si="580"/>
        <v>0</v>
      </c>
      <c r="W531" s="2">
        <f t="shared" si="581"/>
        <v>0</v>
      </c>
      <c r="X531" s="2">
        <f t="shared" si="582"/>
        <v>0</v>
      </c>
      <c r="Y531" s="2">
        <f t="shared" si="583"/>
        <v>0</v>
      </c>
      <c r="Z531" s="2"/>
      <c r="AA531" s="2">
        <v>86295183</v>
      </c>
      <c r="AB531" s="2">
        <f t="shared" si="584"/>
        <v>10633.86</v>
      </c>
      <c r="AC531" s="2">
        <f>ROUND((ES531),2)</f>
        <v>10633.86</v>
      </c>
      <c r="AD531" s="2">
        <f t="shared" si="605"/>
        <v>0</v>
      </c>
      <c r="AE531" s="2">
        <f t="shared" si="609"/>
        <v>0</v>
      </c>
      <c r="AF531" s="2">
        <f t="shared" si="611"/>
        <v>0</v>
      </c>
      <c r="AG531" s="2">
        <f t="shared" si="585"/>
        <v>0</v>
      </c>
      <c r="AH531" s="2">
        <f t="shared" si="612"/>
        <v>0</v>
      </c>
      <c r="AI531" s="2">
        <f t="shared" si="610"/>
        <v>0</v>
      </c>
      <c r="AJ531" s="2">
        <f t="shared" si="586"/>
        <v>0</v>
      </c>
      <c r="AK531" s="2">
        <v>10633.86</v>
      </c>
      <c r="AL531" s="110">
        <f>'1.Лок.смета.и.Акт'!F1002</f>
        <v>10633.86</v>
      </c>
      <c r="AM531" s="2">
        <v>0</v>
      </c>
      <c r="AN531" s="2">
        <v>0</v>
      </c>
      <c r="AO531" s="2">
        <v>0</v>
      </c>
      <c r="AP531" s="2">
        <v>0</v>
      </c>
      <c r="AQ531" s="2">
        <v>0</v>
      </c>
      <c r="AR531" s="2">
        <v>0</v>
      </c>
      <c r="AS531" s="2">
        <v>0</v>
      </c>
      <c r="AT531" s="2">
        <v>0</v>
      </c>
      <c r="AU531" s="2">
        <v>0</v>
      </c>
      <c r="AV531" s="2">
        <v>1</v>
      </c>
      <c r="AW531" s="2">
        <v>1</v>
      </c>
      <c r="AX531" s="2"/>
      <c r="AY531" s="2"/>
      <c r="AZ531" s="2">
        <v>1</v>
      </c>
      <c r="BA531" s="2">
        <v>1</v>
      </c>
      <c r="BB531" s="2">
        <v>1</v>
      </c>
      <c r="BC531" s="2">
        <v>1</v>
      </c>
      <c r="BD531" s="2" t="s">
        <v>6</v>
      </c>
      <c r="BE531" s="2" t="s">
        <v>6</v>
      </c>
      <c r="BF531" s="2" t="s">
        <v>6</v>
      </c>
      <c r="BG531" s="2" t="s">
        <v>6</v>
      </c>
      <c r="BH531" s="2">
        <v>3</v>
      </c>
      <c r="BI531" s="2">
        <v>1</v>
      </c>
      <c r="BJ531" s="2" t="s">
        <v>709</v>
      </c>
      <c r="BK531" s="2"/>
      <c r="BL531" s="2"/>
      <c r="BM531" s="2">
        <v>500001</v>
      </c>
      <c r="BN531" s="2">
        <v>0</v>
      </c>
      <c r="BO531" s="2" t="s">
        <v>6</v>
      </c>
      <c r="BP531" s="2">
        <v>0</v>
      </c>
      <c r="BQ531" s="2">
        <v>20</v>
      </c>
      <c r="BR531" s="2">
        <v>0</v>
      </c>
      <c r="BS531" s="2">
        <v>1</v>
      </c>
      <c r="BT531" s="2">
        <v>1</v>
      </c>
      <c r="BU531" s="2">
        <v>1</v>
      </c>
      <c r="BV531" s="2">
        <v>1</v>
      </c>
      <c r="BW531" s="2">
        <v>1</v>
      </c>
      <c r="BX531" s="2">
        <v>1</v>
      </c>
      <c r="BY531" s="2" t="s">
        <v>6</v>
      </c>
      <c r="BZ531" s="2">
        <v>0</v>
      </c>
      <c r="CA531" s="2">
        <v>0</v>
      </c>
      <c r="CB531" s="2" t="s">
        <v>6</v>
      </c>
      <c r="CC531" s="2"/>
      <c r="CD531" s="2"/>
      <c r="CE531" s="2">
        <v>0</v>
      </c>
      <c r="CF531" s="2">
        <v>0</v>
      </c>
      <c r="CG531" s="2">
        <v>0</v>
      </c>
      <c r="CH531" s="2"/>
      <c r="CI531" s="2"/>
      <c r="CJ531" s="2"/>
      <c r="CK531" s="2"/>
      <c r="CL531" s="2"/>
      <c r="CM531" s="2">
        <v>0</v>
      </c>
      <c r="CN531" s="2" t="s">
        <v>6</v>
      </c>
      <c r="CO531" s="2">
        <v>0</v>
      </c>
      <c r="CP531" s="2">
        <f t="shared" si="587"/>
        <v>397</v>
      </c>
      <c r="CQ531" s="2">
        <f t="shared" si="588"/>
        <v>10633.86</v>
      </c>
      <c r="CR531" s="2">
        <f t="shared" si="589"/>
        <v>0</v>
      </c>
      <c r="CS531" s="2">
        <f t="shared" si="590"/>
        <v>0</v>
      </c>
      <c r="CT531" s="2">
        <f t="shared" si="591"/>
        <v>0</v>
      </c>
      <c r="CU531" s="2">
        <f t="shared" si="592"/>
        <v>0</v>
      </c>
      <c r="CV531" s="2">
        <f t="shared" si="593"/>
        <v>0</v>
      </c>
      <c r="CW531" s="2">
        <f t="shared" si="594"/>
        <v>0</v>
      </c>
      <c r="CX531" s="2">
        <f t="shared" si="595"/>
        <v>0</v>
      </c>
      <c r="CY531" s="2">
        <f>(((S531+(R531*IF(0,0,1)))*AT531)/100)</f>
        <v>0</v>
      </c>
      <c r="CZ531" s="2">
        <f>(((S531+(R531*IF(0,0,1)))*AU531)/100)</f>
        <v>0</v>
      </c>
      <c r="DA531" s="2"/>
      <c r="DB531" s="2"/>
      <c r="DC531" s="2" t="s">
        <v>6</v>
      </c>
      <c r="DD531" s="2" t="s">
        <v>6</v>
      </c>
      <c r="DE531" s="2" t="s">
        <v>6</v>
      </c>
      <c r="DF531" s="2" t="s">
        <v>6</v>
      </c>
      <c r="DG531" s="2" t="s">
        <v>6</v>
      </c>
      <c r="DH531" s="2" t="s">
        <v>6</v>
      </c>
      <c r="DI531" s="2" t="s">
        <v>6</v>
      </c>
      <c r="DJ531" s="2" t="s">
        <v>6</v>
      </c>
      <c r="DK531" s="2" t="s">
        <v>6</v>
      </c>
      <c r="DL531" s="2" t="s">
        <v>6</v>
      </c>
      <c r="DM531" s="2" t="s">
        <v>6</v>
      </c>
      <c r="DN531" s="2">
        <v>0</v>
      </c>
      <c r="DO531" s="2">
        <v>0</v>
      </c>
      <c r="DP531" s="2">
        <v>1</v>
      </c>
      <c r="DQ531" s="2">
        <v>1</v>
      </c>
      <c r="DR531" s="2"/>
      <c r="DS531" s="2"/>
      <c r="DT531" s="2"/>
      <c r="DU531" s="2">
        <v>1009</v>
      </c>
      <c r="DV531" s="2" t="s">
        <v>63</v>
      </c>
      <c r="DW531" s="2" t="s">
        <v>63</v>
      </c>
      <c r="DX531" s="2">
        <v>1000</v>
      </c>
      <c r="DY531" s="2"/>
      <c r="DZ531" s="2" t="s">
        <v>6</v>
      </c>
      <c r="EA531" s="2" t="s">
        <v>6</v>
      </c>
      <c r="EB531" s="2" t="s">
        <v>6</v>
      </c>
      <c r="EC531" s="2" t="s">
        <v>6</v>
      </c>
      <c r="ED531" s="2"/>
      <c r="EE531" s="2">
        <v>54938781</v>
      </c>
      <c r="EF531" s="2">
        <v>20</v>
      </c>
      <c r="EG531" s="2" t="s">
        <v>34</v>
      </c>
      <c r="EH531" s="2">
        <v>0</v>
      </c>
      <c r="EI531" s="2" t="s">
        <v>6</v>
      </c>
      <c r="EJ531" s="2">
        <v>1</v>
      </c>
      <c r="EK531" s="2">
        <v>500001</v>
      </c>
      <c r="EL531" s="2" t="s">
        <v>35</v>
      </c>
      <c r="EM531" s="2" t="s">
        <v>36</v>
      </c>
      <c r="EN531" s="2"/>
      <c r="EO531" s="2" t="s">
        <v>6</v>
      </c>
      <c r="EP531" s="2"/>
      <c r="EQ531" s="2">
        <v>0</v>
      </c>
      <c r="ER531" s="2">
        <v>10633.86</v>
      </c>
      <c r="ES531" s="110">
        <f>'1.Лок.смета.и.Акт'!F1002</f>
        <v>10633.86</v>
      </c>
      <c r="ET531" s="2">
        <v>0</v>
      </c>
      <c r="EU531" s="2">
        <v>0</v>
      </c>
      <c r="EV531" s="2">
        <v>0</v>
      </c>
      <c r="EW531" s="2">
        <v>0</v>
      </c>
      <c r="EX531" s="2">
        <v>0</v>
      </c>
      <c r="EY531" s="2"/>
      <c r="EZ531" s="2"/>
      <c r="FA531" s="2"/>
      <c r="FB531" s="2"/>
      <c r="FC531" s="2"/>
      <c r="FD531" s="2"/>
      <c r="FE531" s="2"/>
      <c r="FF531" s="2"/>
      <c r="FG531" s="2"/>
      <c r="FH531" s="2"/>
      <c r="FI531" s="2"/>
      <c r="FJ531" s="2"/>
      <c r="FK531" s="2"/>
      <c r="FL531" s="2"/>
      <c r="FM531" s="2"/>
      <c r="FN531" s="2"/>
      <c r="FO531" s="2"/>
      <c r="FP531" s="2"/>
      <c r="FQ531" s="2">
        <v>0</v>
      </c>
      <c r="FR531" s="2">
        <f t="shared" si="596"/>
        <v>0</v>
      </c>
      <c r="FS531" s="2">
        <v>0</v>
      </c>
      <c r="FT531" s="2"/>
      <c r="FU531" s="2"/>
      <c r="FV531" s="2"/>
      <c r="FW531" s="2"/>
      <c r="FX531" s="2">
        <v>0</v>
      </c>
      <c r="FY531" s="2">
        <v>0</v>
      </c>
      <c r="FZ531" s="2"/>
      <c r="GA531" s="2" t="s">
        <v>6</v>
      </c>
      <c r="GB531" s="2"/>
      <c r="GC531" s="2"/>
      <c r="GD531" s="2">
        <v>1</v>
      </c>
      <c r="GE531" s="2"/>
      <c r="GF531" s="2">
        <v>904188878</v>
      </c>
      <c r="GG531" s="2">
        <v>2</v>
      </c>
      <c r="GH531" s="2">
        <v>2</v>
      </c>
      <c r="GI531" s="2">
        <v>-2</v>
      </c>
      <c r="GJ531" s="2">
        <v>0</v>
      </c>
      <c r="GK531" s="2">
        <v>0</v>
      </c>
      <c r="GL531" s="2">
        <f t="shared" si="597"/>
        <v>0</v>
      </c>
      <c r="GM531" s="2">
        <f t="shared" si="598"/>
        <v>397</v>
      </c>
      <c r="GN531" s="2">
        <f t="shared" si="599"/>
        <v>397</v>
      </c>
      <c r="GO531" s="2">
        <f t="shared" si="600"/>
        <v>0</v>
      </c>
      <c r="GP531" s="2">
        <f t="shared" si="601"/>
        <v>0</v>
      </c>
      <c r="GQ531" s="2"/>
      <c r="GR531" s="2">
        <v>0</v>
      </c>
      <c r="GS531" s="2">
        <v>2</v>
      </c>
      <c r="GT531" s="2">
        <v>0</v>
      </c>
      <c r="GU531" s="2" t="s">
        <v>6</v>
      </c>
      <c r="GV531" s="2">
        <f t="shared" si="608"/>
        <v>0</v>
      </c>
      <c r="GW531" s="2">
        <v>1</v>
      </c>
      <c r="GX531" s="2">
        <f t="shared" si="602"/>
        <v>0</v>
      </c>
      <c r="GY531" s="2"/>
      <c r="GZ531" s="2"/>
      <c r="HA531" s="2">
        <v>0</v>
      </c>
      <c r="HB531" s="2">
        <v>0</v>
      </c>
      <c r="HC531" s="2">
        <f t="shared" si="603"/>
        <v>0</v>
      </c>
      <c r="HD531" s="2"/>
      <c r="HE531" s="2" t="s">
        <v>6</v>
      </c>
      <c r="HF531" s="2" t="s">
        <v>6</v>
      </c>
      <c r="HG531" s="2"/>
      <c r="HH531" s="2"/>
      <c r="HI531" s="2"/>
      <c r="HJ531" s="2"/>
      <c r="HK531" s="2"/>
      <c r="HL531" s="2"/>
      <c r="HM531" s="2" t="s">
        <v>6</v>
      </c>
      <c r="HN531" s="2" t="s">
        <v>6</v>
      </c>
      <c r="HO531" s="2" t="s">
        <v>6</v>
      </c>
      <c r="HP531" s="2" t="s">
        <v>6</v>
      </c>
      <c r="HQ531" s="2" t="s">
        <v>6</v>
      </c>
      <c r="HR531" s="2"/>
      <c r="HS531" s="2"/>
      <c r="HT531" s="2"/>
      <c r="HU531" s="2"/>
      <c r="HV531" s="2"/>
      <c r="HW531" s="2"/>
      <c r="HX531" s="2"/>
      <c r="HY531" s="2"/>
      <c r="HZ531" s="2"/>
      <c r="IA531" s="2"/>
      <c r="IB531" s="2"/>
      <c r="IC531" s="2"/>
      <c r="ID531" s="2"/>
      <c r="IE531" s="2"/>
      <c r="IF531" s="2">
        <v>-1</v>
      </c>
      <c r="IG531" s="2"/>
      <c r="IH531" s="2"/>
      <c r="II531" s="2"/>
      <c r="IJ531" s="2"/>
      <c r="IK531" s="2">
        <v>0</v>
      </c>
      <c r="IL531" s="2"/>
      <c r="IM531" s="2"/>
      <c r="IN531" s="2"/>
      <c r="IO531" s="2"/>
      <c r="IP531" s="2"/>
      <c r="IQ531" s="2"/>
      <c r="IR531" s="2"/>
      <c r="IS531" s="2"/>
      <c r="IT531" s="2"/>
      <c r="IU531" s="2"/>
    </row>
    <row r="532" spans="1:255" x14ac:dyDescent="0.2">
      <c r="A532">
        <v>18</v>
      </c>
      <c r="B532">
        <v>1</v>
      </c>
      <c r="C532">
        <v>863</v>
      </c>
      <c r="E532" t="s">
        <v>706</v>
      </c>
      <c r="F532" t="e">
        <f>'2.Лок.смета.и.Акт'!#REF!</f>
        <v>#REF!</v>
      </c>
      <c r="G532" t="s">
        <v>708</v>
      </c>
      <c r="H532" t="s">
        <v>63</v>
      </c>
      <c r="I532">
        <f>I530*J532</f>
        <v>3.73E-2</v>
      </c>
      <c r="J532">
        <v>3.7299999999999998E-3</v>
      </c>
      <c r="K532">
        <v>3.7299999999999998E-3</v>
      </c>
      <c r="O532">
        <f t="shared" si="573"/>
        <v>3142</v>
      </c>
      <c r="P532">
        <f t="shared" si="574"/>
        <v>3142</v>
      </c>
      <c r="Q532">
        <f t="shared" si="575"/>
        <v>0</v>
      </c>
      <c r="R532">
        <f t="shared" si="576"/>
        <v>0</v>
      </c>
      <c r="S532">
        <f t="shared" si="577"/>
        <v>0</v>
      </c>
      <c r="T532">
        <f t="shared" si="578"/>
        <v>0</v>
      </c>
      <c r="U532">
        <f t="shared" si="579"/>
        <v>0</v>
      </c>
      <c r="V532">
        <f t="shared" si="580"/>
        <v>0</v>
      </c>
      <c r="W532">
        <f t="shared" si="581"/>
        <v>0</v>
      </c>
      <c r="X532">
        <f t="shared" si="582"/>
        <v>0</v>
      </c>
      <c r="Y532">
        <f t="shared" si="583"/>
        <v>0</v>
      </c>
      <c r="AA532">
        <v>86295184</v>
      </c>
      <c r="AB532">
        <f t="shared" si="584"/>
        <v>11142.15</v>
      </c>
      <c r="AC532">
        <f>ROUND((ES532),2)</f>
        <v>11142.15</v>
      </c>
      <c r="AD532">
        <f t="shared" si="605"/>
        <v>0</v>
      </c>
      <c r="AE532">
        <f t="shared" si="609"/>
        <v>0</v>
      </c>
      <c r="AF532">
        <f t="shared" si="611"/>
        <v>0</v>
      </c>
      <c r="AG532">
        <f t="shared" si="585"/>
        <v>0</v>
      </c>
      <c r="AH532">
        <f t="shared" si="612"/>
        <v>0</v>
      </c>
      <c r="AI532">
        <f t="shared" si="610"/>
        <v>0</v>
      </c>
      <c r="AJ532">
        <f t="shared" si="586"/>
        <v>0</v>
      </c>
      <c r="AK532">
        <v>11142.150000000001</v>
      </c>
      <c r="AL532">
        <v>11142.150000000001</v>
      </c>
      <c r="AM532">
        <v>0</v>
      </c>
      <c r="AN532">
        <v>0</v>
      </c>
      <c r="AO532">
        <v>0</v>
      </c>
      <c r="AP532">
        <v>0</v>
      </c>
      <c r="AQ532">
        <v>0</v>
      </c>
      <c r="AR532">
        <v>0</v>
      </c>
      <c r="AS532">
        <v>0</v>
      </c>
      <c r="AT532">
        <v>0</v>
      </c>
      <c r="AU532">
        <v>0</v>
      </c>
      <c r="AV532">
        <v>1</v>
      </c>
      <c r="AW532">
        <v>1</v>
      </c>
      <c r="AZ532">
        <v>1</v>
      </c>
      <c r="BA532">
        <v>1</v>
      </c>
      <c r="BB532">
        <v>1</v>
      </c>
      <c r="BC532">
        <v>7.56</v>
      </c>
      <c r="BD532" t="s">
        <v>6</v>
      </c>
      <c r="BE532" t="s">
        <v>6</v>
      </c>
      <c r="BF532" t="s">
        <v>6</v>
      </c>
      <c r="BG532" t="s">
        <v>6</v>
      </c>
      <c r="BH532">
        <v>3</v>
      </c>
      <c r="BI532">
        <v>1</v>
      </c>
      <c r="BJ532" t="s">
        <v>709</v>
      </c>
      <c r="BM532">
        <v>500001</v>
      </c>
      <c r="BN532">
        <v>0</v>
      </c>
      <c r="BO532" t="s">
        <v>6</v>
      </c>
      <c r="BP532">
        <v>0</v>
      </c>
      <c r="BQ532">
        <v>20</v>
      </c>
      <c r="BR532">
        <v>0</v>
      </c>
      <c r="BS532">
        <v>1</v>
      </c>
      <c r="BT532">
        <v>1</v>
      </c>
      <c r="BU532">
        <v>1</v>
      </c>
      <c r="BV532">
        <v>1</v>
      </c>
      <c r="BW532">
        <v>1</v>
      </c>
      <c r="BX532">
        <v>1</v>
      </c>
      <c r="BY532" t="s">
        <v>6</v>
      </c>
      <c r="BZ532">
        <v>0</v>
      </c>
      <c r="CA532">
        <v>0</v>
      </c>
      <c r="CB532" t="s">
        <v>6</v>
      </c>
      <c r="CE532">
        <v>0</v>
      </c>
      <c r="CF532">
        <v>0</v>
      </c>
      <c r="CG532">
        <v>0</v>
      </c>
      <c r="CM532">
        <v>0</v>
      </c>
      <c r="CN532" t="s">
        <v>6</v>
      </c>
      <c r="CO532">
        <v>0</v>
      </c>
      <c r="CP532">
        <f t="shared" si="587"/>
        <v>3142</v>
      </c>
      <c r="CQ532">
        <f t="shared" si="588"/>
        <v>84234.653999999995</v>
      </c>
      <c r="CR532">
        <f t="shared" si="589"/>
        <v>0</v>
      </c>
      <c r="CS532">
        <f t="shared" si="590"/>
        <v>0</v>
      </c>
      <c r="CT532">
        <f t="shared" si="591"/>
        <v>0</v>
      </c>
      <c r="CU532">
        <f t="shared" si="592"/>
        <v>0</v>
      </c>
      <c r="CV532">
        <f t="shared" si="593"/>
        <v>0</v>
      </c>
      <c r="CW532">
        <f t="shared" si="594"/>
        <v>0</v>
      </c>
      <c r="CX532">
        <f t="shared" si="595"/>
        <v>0</v>
      </c>
      <c r="CY532">
        <f>(S532+R532)*(BZ532/100)</f>
        <v>0</v>
      </c>
      <c r="CZ532">
        <f>(S532+R532)*(CA532/100)</f>
        <v>0</v>
      </c>
      <c r="DC532" t="s">
        <v>6</v>
      </c>
      <c r="DD532" t="s">
        <v>6</v>
      </c>
      <c r="DE532" t="s">
        <v>6</v>
      </c>
      <c r="DF532" t="s">
        <v>6</v>
      </c>
      <c r="DG532" t="s">
        <v>6</v>
      </c>
      <c r="DH532" t="s">
        <v>6</v>
      </c>
      <c r="DI532" t="s">
        <v>6</v>
      </c>
      <c r="DJ532" t="s">
        <v>6</v>
      </c>
      <c r="DK532" t="s">
        <v>6</v>
      </c>
      <c r="DL532" t="s">
        <v>6</v>
      </c>
      <c r="DM532" t="s">
        <v>6</v>
      </c>
      <c r="DN532">
        <v>0</v>
      </c>
      <c r="DO532">
        <v>0</v>
      </c>
      <c r="DP532">
        <v>1</v>
      </c>
      <c r="DQ532">
        <v>1</v>
      </c>
      <c r="DU532">
        <v>1009</v>
      </c>
      <c r="DV532" t="s">
        <v>63</v>
      </c>
      <c r="DW532" t="e">
        <f>'2.Лок.смета.и.Акт'!#REF!</f>
        <v>#REF!</v>
      </c>
      <c r="DX532">
        <v>1000</v>
      </c>
      <c r="DZ532" t="s">
        <v>6</v>
      </c>
      <c r="EA532" t="s">
        <v>6</v>
      </c>
      <c r="EB532" t="s">
        <v>6</v>
      </c>
      <c r="EC532" t="s">
        <v>6</v>
      </c>
      <c r="EE532">
        <v>54938781</v>
      </c>
      <c r="EF532">
        <v>20</v>
      </c>
      <c r="EG532" t="s">
        <v>34</v>
      </c>
      <c r="EH532">
        <v>0</v>
      </c>
      <c r="EI532" t="s">
        <v>6</v>
      </c>
      <c r="EJ532">
        <v>1</v>
      </c>
      <c r="EK532">
        <v>500001</v>
      </c>
      <c r="EL532" t="s">
        <v>35</v>
      </c>
      <c r="EM532" t="s">
        <v>36</v>
      </c>
      <c r="EO532" t="s">
        <v>6</v>
      </c>
      <c r="EQ532">
        <v>0</v>
      </c>
      <c r="ER532">
        <v>80392</v>
      </c>
      <c r="ES532">
        <v>11142.150000000001</v>
      </c>
      <c r="ET532">
        <v>0</v>
      </c>
      <c r="EU532">
        <v>0</v>
      </c>
      <c r="EV532">
        <v>0</v>
      </c>
      <c r="EW532">
        <v>0</v>
      </c>
      <c r="EX532">
        <v>0</v>
      </c>
      <c r="EZ532">
        <v>5</v>
      </c>
      <c r="FC532">
        <v>0</v>
      </c>
      <c r="FD532">
        <v>18</v>
      </c>
      <c r="FF532">
        <v>80392</v>
      </c>
      <c r="FQ532">
        <v>0</v>
      </c>
      <c r="FR532">
        <f t="shared" si="596"/>
        <v>0</v>
      </c>
      <c r="FS532">
        <v>0</v>
      </c>
      <c r="FX532">
        <v>0</v>
      </c>
      <c r="FY532">
        <v>0</v>
      </c>
      <c r="GA532" t="s">
        <v>710</v>
      </c>
      <c r="GD532">
        <v>1</v>
      </c>
      <c r="GF532">
        <v>904188878</v>
      </c>
      <c r="GG532">
        <v>2</v>
      </c>
      <c r="GH532">
        <v>3</v>
      </c>
      <c r="GI532">
        <v>5</v>
      </c>
      <c r="GJ532">
        <v>0</v>
      </c>
      <c r="GK532">
        <v>0</v>
      </c>
      <c r="GL532">
        <f t="shared" si="597"/>
        <v>0</v>
      </c>
      <c r="GM532">
        <f t="shared" si="598"/>
        <v>3142</v>
      </c>
      <c r="GN532">
        <f t="shared" si="599"/>
        <v>3142</v>
      </c>
      <c r="GO532">
        <f t="shared" si="600"/>
        <v>0</v>
      </c>
      <c r="GP532">
        <f t="shared" si="601"/>
        <v>0</v>
      </c>
      <c r="GR532">
        <v>1</v>
      </c>
      <c r="GS532">
        <v>1</v>
      </c>
      <c r="GT532">
        <v>0</v>
      </c>
      <c r="GU532" t="s">
        <v>6</v>
      </c>
      <c r="GV532">
        <f t="shared" si="608"/>
        <v>0</v>
      </c>
      <c r="GW532">
        <v>1</v>
      </c>
      <c r="GX532">
        <f t="shared" si="602"/>
        <v>0</v>
      </c>
      <c r="HA532">
        <v>0</v>
      </c>
      <c r="HB532">
        <v>0</v>
      </c>
      <c r="HC532">
        <f t="shared" si="603"/>
        <v>0</v>
      </c>
      <c r="HE532" t="s">
        <v>38</v>
      </c>
      <c r="HF532" t="s">
        <v>201</v>
      </c>
      <c r="HM532" t="s">
        <v>6</v>
      </c>
      <c r="HN532" t="s">
        <v>6</v>
      </c>
      <c r="HO532" t="s">
        <v>6</v>
      </c>
      <c r="HP532" t="s">
        <v>6</v>
      </c>
      <c r="HQ532" t="s">
        <v>6</v>
      </c>
      <c r="IF532">
        <v>-1</v>
      </c>
      <c r="IK532">
        <v>0</v>
      </c>
    </row>
    <row r="533" spans="1:255" x14ac:dyDescent="0.2">
      <c r="A533" s="2">
        <v>18</v>
      </c>
      <c r="B533" s="2">
        <v>1</v>
      </c>
      <c r="C533" s="2">
        <v>861</v>
      </c>
      <c r="D533" s="2"/>
      <c r="E533" s="2" t="s">
        <v>711</v>
      </c>
      <c r="F533" s="2" t="s">
        <v>197</v>
      </c>
      <c r="G533" s="2" t="s">
        <v>712</v>
      </c>
      <c r="H533" s="2" t="s">
        <v>63</v>
      </c>
      <c r="I533" s="2">
        <f>I529*J533</f>
        <v>2.2599999999999999E-2</v>
      </c>
      <c r="J533" s="216">
        <f>'5.Ведомость_списания'!F244</f>
        <v>2.2599999999999999E-3</v>
      </c>
      <c r="K533" s="2">
        <v>2.2599999999999999E-3</v>
      </c>
      <c r="L533" s="2"/>
      <c r="M533" s="2"/>
      <c r="N533" s="2"/>
      <c r="O533" s="2">
        <f t="shared" si="573"/>
        <v>333</v>
      </c>
      <c r="P533" s="2">
        <f t="shared" si="574"/>
        <v>333</v>
      </c>
      <c r="Q533" s="2">
        <f t="shared" si="575"/>
        <v>0</v>
      </c>
      <c r="R533" s="2">
        <f t="shared" si="576"/>
        <v>0</v>
      </c>
      <c r="S533" s="2">
        <f t="shared" si="577"/>
        <v>0</v>
      </c>
      <c r="T533" s="2">
        <f t="shared" si="578"/>
        <v>0</v>
      </c>
      <c r="U533" s="2">
        <f t="shared" si="579"/>
        <v>0</v>
      </c>
      <c r="V533" s="2">
        <f t="shared" si="580"/>
        <v>0</v>
      </c>
      <c r="W533" s="2">
        <f t="shared" si="581"/>
        <v>0</v>
      </c>
      <c r="X533" s="2">
        <f t="shared" si="582"/>
        <v>0</v>
      </c>
      <c r="Y533" s="2">
        <f t="shared" si="583"/>
        <v>0</v>
      </c>
      <c r="Z533" s="2"/>
      <c r="AA533" s="2">
        <v>86295183</v>
      </c>
      <c r="AB533" s="2">
        <f t="shared" si="584"/>
        <v>14744.52</v>
      </c>
      <c r="AC533" s="2">
        <f>ROUND((ES533),2)</f>
        <v>14744.52</v>
      </c>
      <c r="AD533" s="2">
        <f t="shared" si="605"/>
        <v>0</v>
      </c>
      <c r="AE533" s="2">
        <f t="shared" si="609"/>
        <v>0</v>
      </c>
      <c r="AF533" s="2">
        <f t="shared" si="611"/>
        <v>0</v>
      </c>
      <c r="AG533" s="2">
        <f t="shared" si="585"/>
        <v>0</v>
      </c>
      <c r="AH533" s="2">
        <f t="shared" si="612"/>
        <v>0</v>
      </c>
      <c r="AI533" s="2">
        <f t="shared" si="610"/>
        <v>0</v>
      </c>
      <c r="AJ533" s="2">
        <f t="shared" si="586"/>
        <v>0.1</v>
      </c>
      <c r="AK533" s="2">
        <v>14744.52</v>
      </c>
      <c r="AL533" s="110">
        <f>'1.Лок.смета.и.Акт'!F1004</f>
        <v>14744.52</v>
      </c>
      <c r="AM533" s="2">
        <v>0</v>
      </c>
      <c r="AN533" s="2">
        <v>0</v>
      </c>
      <c r="AO533" s="2">
        <v>0</v>
      </c>
      <c r="AP533" s="2">
        <v>0</v>
      </c>
      <c r="AQ533" s="2">
        <v>0</v>
      </c>
      <c r="AR533" s="2">
        <v>0</v>
      </c>
      <c r="AS533" s="2">
        <v>0.1</v>
      </c>
      <c r="AT533" s="2">
        <v>0</v>
      </c>
      <c r="AU533" s="2">
        <v>0</v>
      </c>
      <c r="AV533" s="2">
        <v>1</v>
      </c>
      <c r="AW533" s="2">
        <v>1</v>
      </c>
      <c r="AX533" s="2"/>
      <c r="AY533" s="2"/>
      <c r="AZ533" s="2">
        <v>1</v>
      </c>
      <c r="BA533" s="2">
        <v>1</v>
      </c>
      <c r="BB533" s="2">
        <v>1</v>
      </c>
      <c r="BC533" s="2">
        <v>1</v>
      </c>
      <c r="BD533" s="2" t="s">
        <v>6</v>
      </c>
      <c r="BE533" s="2" t="s">
        <v>6</v>
      </c>
      <c r="BF533" s="2" t="s">
        <v>6</v>
      </c>
      <c r="BG533" s="2" t="s">
        <v>6</v>
      </c>
      <c r="BH533" s="2">
        <v>3</v>
      </c>
      <c r="BI533" s="2">
        <v>1</v>
      </c>
      <c r="BJ533" s="2" t="s">
        <v>199</v>
      </c>
      <c r="BK533" s="2"/>
      <c r="BL533" s="2"/>
      <c r="BM533" s="2">
        <v>500001</v>
      </c>
      <c r="BN533" s="2">
        <v>0</v>
      </c>
      <c r="BO533" s="2" t="s">
        <v>6</v>
      </c>
      <c r="BP533" s="2">
        <v>0</v>
      </c>
      <c r="BQ533" s="2">
        <v>20</v>
      </c>
      <c r="BR533" s="2">
        <v>0</v>
      </c>
      <c r="BS533" s="2">
        <v>1</v>
      </c>
      <c r="BT533" s="2">
        <v>1</v>
      </c>
      <c r="BU533" s="2">
        <v>1</v>
      </c>
      <c r="BV533" s="2">
        <v>1</v>
      </c>
      <c r="BW533" s="2">
        <v>1</v>
      </c>
      <c r="BX533" s="2">
        <v>1</v>
      </c>
      <c r="BY533" s="2" t="s">
        <v>6</v>
      </c>
      <c r="BZ533" s="2">
        <v>0</v>
      </c>
      <c r="CA533" s="2">
        <v>0</v>
      </c>
      <c r="CB533" s="2" t="s">
        <v>6</v>
      </c>
      <c r="CC533" s="2"/>
      <c r="CD533" s="2"/>
      <c r="CE533" s="2">
        <v>0</v>
      </c>
      <c r="CF533" s="2">
        <v>0</v>
      </c>
      <c r="CG533" s="2">
        <v>0</v>
      </c>
      <c r="CH533" s="2"/>
      <c r="CI533" s="2"/>
      <c r="CJ533" s="2"/>
      <c r="CK533" s="2"/>
      <c r="CL533" s="2"/>
      <c r="CM533" s="2">
        <v>0</v>
      </c>
      <c r="CN533" s="2" t="s">
        <v>6</v>
      </c>
      <c r="CO533" s="2">
        <v>0</v>
      </c>
      <c r="CP533" s="2">
        <f t="shared" si="587"/>
        <v>333</v>
      </c>
      <c r="CQ533" s="2">
        <f t="shared" si="588"/>
        <v>14744.52</v>
      </c>
      <c r="CR533" s="2">
        <f t="shared" si="589"/>
        <v>0</v>
      </c>
      <c r="CS533" s="2">
        <f t="shared" si="590"/>
        <v>0</v>
      </c>
      <c r="CT533" s="2">
        <f t="shared" si="591"/>
        <v>0</v>
      </c>
      <c r="CU533" s="2">
        <f t="shared" si="592"/>
        <v>0</v>
      </c>
      <c r="CV533" s="2">
        <f t="shared" si="593"/>
        <v>0</v>
      </c>
      <c r="CW533" s="2">
        <f t="shared" si="594"/>
        <v>0</v>
      </c>
      <c r="CX533" s="2">
        <f t="shared" si="595"/>
        <v>0.1</v>
      </c>
      <c r="CY533" s="2">
        <f>(((S533+(R533*IF(0,0,1)))*AT533)/100)</f>
        <v>0</v>
      </c>
      <c r="CZ533" s="2">
        <f>(((S533+(R533*IF(0,0,1)))*AU533)/100)</f>
        <v>0</v>
      </c>
      <c r="DA533" s="2"/>
      <c r="DB533" s="2"/>
      <c r="DC533" s="2" t="s">
        <v>6</v>
      </c>
      <c r="DD533" s="2" t="s">
        <v>6</v>
      </c>
      <c r="DE533" s="2" t="s">
        <v>6</v>
      </c>
      <c r="DF533" s="2" t="s">
        <v>6</v>
      </c>
      <c r="DG533" s="2" t="s">
        <v>6</v>
      </c>
      <c r="DH533" s="2" t="s">
        <v>6</v>
      </c>
      <c r="DI533" s="2" t="s">
        <v>6</v>
      </c>
      <c r="DJ533" s="2" t="s">
        <v>6</v>
      </c>
      <c r="DK533" s="2" t="s">
        <v>6</v>
      </c>
      <c r="DL533" s="2" t="s">
        <v>6</v>
      </c>
      <c r="DM533" s="2" t="s">
        <v>6</v>
      </c>
      <c r="DN533" s="2">
        <v>0</v>
      </c>
      <c r="DO533" s="2">
        <v>0</v>
      </c>
      <c r="DP533" s="2">
        <v>1</v>
      </c>
      <c r="DQ533" s="2">
        <v>1</v>
      </c>
      <c r="DR533" s="2"/>
      <c r="DS533" s="2"/>
      <c r="DT533" s="2"/>
      <c r="DU533" s="2">
        <v>1009</v>
      </c>
      <c r="DV533" s="2" t="s">
        <v>63</v>
      </c>
      <c r="DW533" s="2" t="s">
        <v>63</v>
      </c>
      <c r="DX533" s="2">
        <v>1000</v>
      </c>
      <c r="DY533" s="2"/>
      <c r="DZ533" s="2" t="s">
        <v>6</v>
      </c>
      <c r="EA533" s="2" t="s">
        <v>6</v>
      </c>
      <c r="EB533" s="2" t="s">
        <v>6</v>
      </c>
      <c r="EC533" s="2" t="s">
        <v>6</v>
      </c>
      <c r="ED533" s="2"/>
      <c r="EE533" s="2">
        <v>54938781</v>
      </c>
      <c r="EF533" s="2">
        <v>20</v>
      </c>
      <c r="EG533" s="2" t="s">
        <v>34</v>
      </c>
      <c r="EH533" s="2">
        <v>0</v>
      </c>
      <c r="EI533" s="2" t="s">
        <v>6</v>
      </c>
      <c r="EJ533" s="2">
        <v>1</v>
      </c>
      <c r="EK533" s="2">
        <v>500001</v>
      </c>
      <c r="EL533" s="2" t="s">
        <v>35</v>
      </c>
      <c r="EM533" s="2" t="s">
        <v>36</v>
      </c>
      <c r="EN533" s="2"/>
      <c r="EO533" s="2" t="s">
        <v>6</v>
      </c>
      <c r="EP533" s="2"/>
      <c r="EQ533" s="2">
        <v>0</v>
      </c>
      <c r="ER533" s="2">
        <v>14744.52</v>
      </c>
      <c r="ES533" s="110">
        <f>'1.Лок.смета.и.Акт'!F1004</f>
        <v>14744.52</v>
      </c>
      <c r="ET533" s="2">
        <v>0</v>
      </c>
      <c r="EU533" s="2">
        <v>0</v>
      </c>
      <c r="EV533" s="2">
        <v>0</v>
      </c>
      <c r="EW533" s="2">
        <v>0</v>
      </c>
      <c r="EX533" s="2">
        <v>0</v>
      </c>
      <c r="EY533" s="2"/>
      <c r="EZ533" s="2"/>
      <c r="FA533" s="2"/>
      <c r="FB533" s="2"/>
      <c r="FC533" s="2"/>
      <c r="FD533" s="2"/>
      <c r="FE533" s="2"/>
      <c r="FF533" s="2"/>
      <c r="FG533" s="2"/>
      <c r="FH533" s="2"/>
      <c r="FI533" s="2"/>
      <c r="FJ533" s="2"/>
      <c r="FK533" s="2"/>
      <c r="FL533" s="2"/>
      <c r="FM533" s="2"/>
      <c r="FN533" s="2"/>
      <c r="FO533" s="2"/>
      <c r="FP533" s="2"/>
      <c r="FQ533" s="2">
        <v>0</v>
      </c>
      <c r="FR533" s="2">
        <f t="shared" si="596"/>
        <v>0</v>
      </c>
      <c r="FS533" s="2">
        <v>0</v>
      </c>
      <c r="FT533" s="2"/>
      <c r="FU533" s="2"/>
      <c r="FV533" s="2"/>
      <c r="FW533" s="2"/>
      <c r="FX533" s="2">
        <v>0</v>
      </c>
      <c r="FY533" s="2">
        <v>0</v>
      </c>
      <c r="FZ533" s="2"/>
      <c r="GA533" s="2" t="s">
        <v>6</v>
      </c>
      <c r="GB533" s="2"/>
      <c r="GC533" s="2"/>
      <c r="GD533" s="2">
        <v>1</v>
      </c>
      <c r="GE533" s="2"/>
      <c r="GF533" s="2">
        <v>204322707</v>
      </c>
      <c r="GG533" s="2">
        <v>2</v>
      </c>
      <c r="GH533" s="2">
        <v>2</v>
      </c>
      <c r="GI533" s="2">
        <v>-2</v>
      </c>
      <c r="GJ533" s="2">
        <v>0</v>
      </c>
      <c r="GK533" s="2">
        <v>0</v>
      </c>
      <c r="GL533" s="2">
        <f t="shared" si="597"/>
        <v>0</v>
      </c>
      <c r="GM533" s="2">
        <f t="shared" si="598"/>
        <v>333</v>
      </c>
      <c r="GN533" s="2">
        <f t="shared" si="599"/>
        <v>333</v>
      </c>
      <c r="GO533" s="2">
        <f t="shared" si="600"/>
        <v>0</v>
      </c>
      <c r="GP533" s="2">
        <f t="shared" si="601"/>
        <v>0</v>
      </c>
      <c r="GQ533" s="2"/>
      <c r="GR533" s="2">
        <v>0</v>
      </c>
      <c r="GS533" s="2">
        <v>2</v>
      </c>
      <c r="GT533" s="2">
        <v>0</v>
      </c>
      <c r="GU533" s="2" t="s">
        <v>6</v>
      </c>
      <c r="GV533" s="2">
        <f t="shared" si="608"/>
        <v>0</v>
      </c>
      <c r="GW533" s="2">
        <v>1</v>
      </c>
      <c r="GX533" s="2">
        <f t="shared" si="602"/>
        <v>0</v>
      </c>
      <c r="GY533" s="2"/>
      <c r="GZ533" s="2"/>
      <c r="HA533" s="2">
        <v>0</v>
      </c>
      <c r="HB533" s="2">
        <v>0</v>
      </c>
      <c r="HC533" s="2">
        <f t="shared" si="603"/>
        <v>0</v>
      </c>
      <c r="HD533" s="2"/>
      <c r="HE533" s="2" t="s">
        <v>6</v>
      </c>
      <c r="HF533" s="2" t="s">
        <v>6</v>
      </c>
      <c r="HG533" s="2"/>
      <c r="HH533" s="2"/>
      <c r="HI533" s="2"/>
      <c r="HJ533" s="2"/>
      <c r="HK533" s="2"/>
      <c r="HL533" s="2"/>
      <c r="HM533" s="2" t="s">
        <v>6</v>
      </c>
      <c r="HN533" s="2" t="s">
        <v>6</v>
      </c>
      <c r="HO533" s="2" t="s">
        <v>6</v>
      </c>
      <c r="HP533" s="2" t="s">
        <v>6</v>
      </c>
      <c r="HQ533" s="2" t="s">
        <v>6</v>
      </c>
      <c r="HR533" s="2"/>
      <c r="HS533" s="2"/>
      <c r="HT533" s="2"/>
      <c r="HU533" s="2"/>
      <c r="HV533" s="2"/>
      <c r="HW533" s="2"/>
      <c r="HX533" s="2"/>
      <c r="HY533" s="2"/>
      <c r="HZ533" s="2"/>
      <c r="IA533" s="2"/>
      <c r="IB533" s="2"/>
      <c r="IC533" s="2"/>
      <c r="ID533" s="2"/>
      <c r="IE533" s="2"/>
      <c r="IF533" s="2">
        <v>-1</v>
      </c>
      <c r="IG533" s="2"/>
      <c r="IH533" s="2"/>
      <c r="II533" s="2"/>
      <c r="IJ533" s="2"/>
      <c r="IK533" s="2">
        <v>0</v>
      </c>
      <c r="IL533" s="2"/>
      <c r="IM533" s="2"/>
      <c r="IN533" s="2"/>
      <c r="IO533" s="2"/>
      <c r="IP533" s="2"/>
      <c r="IQ533" s="2"/>
      <c r="IR533" s="2"/>
      <c r="IS533" s="2"/>
      <c r="IT533" s="2"/>
      <c r="IU533" s="2"/>
    </row>
    <row r="534" spans="1:255" x14ac:dyDescent="0.2">
      <c r="A534">
        <v>18</v>
      </c>
      <c r="B534">
        <v>1</v>
      </c>
      <c r="C534">
        <v>864</v>
      </c>
      <c r="E534" t="s">
        <v>711</v>
      </c>
      <c r="F534" t="e">
        <f>'2.Лок.смета.и.Акт'!#REF!</f>
        <v>#REF!</v>
      </c>
      <c r="G534" t="s">
        <v>712</v>
      </c>
      <c r="H534" t="s">
        <v>63</v>
      </c>
      <c r="I534">
        <f>I530*J534</f>
        <v>2.2599999999999999E-2</v>
      </c>
      <c r="J534">
        <v>2.2599999999999999E-3</v>
      </c>
      <c r="K534">
        <v>2.2599999999999999E-3</v>
      </c>
      <c r="O534">
        <f t="shared" si="573"/>
        <v>2640</v>
      </c>
      <c r="P534">
        <f t="shared" si="574"/>
        <v>2640</v>
      </c>
      <c r="Q534">
        <f t="shared" si="575"/>
        <v>0</v>
      </c>
      <c r="R534">
        <f t="shared" si="576"/>
        <v>0</v>
      </c>
      <c r="S534">
        <f t="shared" si="577"/>
        <v>0</v>
      </c>
      <c r="T534">
        <f t="shared" si="578"/>
        <v>0</v>
      </c>
      <c r="U534">
        <f t="shared" si="579"/>
        <v>0</v>
      </c>
      <c r="V534">
        <f t="shared" si="580"/>
        <v>0</v>
      </c>
      <c r="W534">
        <f t="shared" si="581"/>
        <v>0</v>
      </c>
      <c r="X534">
        <f t="shared" si="582"/>
        <v>0</v>
      </c>
      <c r="Y534">
        <f t="shared" si="583"/>
        <v>0</v>
      </c>
      <c r="AA534">
        <v>86295184</v>
      </c>
      <c r="AB534">
        <f t="shared" si="584"/>
        <v>15449.31</v>
      </c>
      <c r="AC534">
        <f>ROUND((ES534),2)</f>
        <v>15449.31</v>
      </c>
      <c r="AD534">
        <f t="shared" si="605"/>
        <v>0</v>
      </c>
      <c r="AE534">
        <f t="shared" si="609"/>
        <v>0</v>
      </c>
      <c r="AF534">
        <f t="shared" si="611"/>
        <v>0</v>
      </c>
      <c r="AG534">
        <f t="shared" si="585"/>
        <v>0</v>
      </c>
      <c r="AH534">
        <f t="shared" si="612"/>
        <v>0</v>
      </c>
      <c r="AI534">
        <f t="shared" si="610"/>
        <v>0</v>
      </c>
      <c r="AJ534">
        <f t="shared" si="586"/>
        <v>0.1</v>
      </c>
      <c r="AK534">
        <v>15449.310000000001</v>
      </c>
      <c r="AL534">
        <v>15449.310000000001</v>
      </c>
      <c r="AM534">
        <v>0</v>
      </c>
      <c r="AN534">
        <v>0</v>
      </c>
      <c r="AO534">
        <v>0</v>
      </c>
      <c r="AP534">
        <v>0</v>
      </c>
      <c r="AQ534">
        <v>0</v>
      </c>
      <c r="AR534">
        <v>0</v>
      </c>
      <c r="AS534">
        <v>0.1</v>
      </c>
      <c r="AT534">
        <v>0</v>
      </c>
      <c r="AU534">
        <v>0</v>
      </c>
      <c r="AV534">
        <v>1</v>
      </c>
      <c r="AW534">
        <v>1</v>
      </c>
      <c r="AZ534">
        <v>1</v>
      </c>
      <c r="BA534">
        <v>1</v>
      </c>
      <c r="BB534">
        <v>1</v>
      </c>
      <c r="BC534">
        <v>7.56</v>
      </c>
      <c r="BD534" t="s">
        <v>6</v>
      </c>
      <c r="BE534" t="s">
        <v>6</v>
      </c>
      <c r="BF534" t="s">
        <v>6</v>
      </c>
      <c r="BG534" t="s">
        <v>6</v>
      </c>
      <c r="BH534">
        <v>3</v>
      </c>
      <c r="BI534">
        <v>1</v>
      </c>
      <c r="BJ534" t="s">
        <v>199</v>
      </c>
      <c r="BM534">
        <v>500001</v>
      </c>
      <c r="BN534">
        <v>0</v>
      </c>
      <c r="BO534" t="s">
        <v>6</v>
      </c>
      <c r="BP534">
        <v>0</v>
      </c>
      <c r="BQ534">
        <v>20</v>
      </c>
      <c r="BR534">
        <v>0</v>
      </c>
      <c r="BS534">
        <v>1</v>
      </c>
      <c r="BT534">
        <v>1</v>
      </c>
      <c r="BU534">
        <v>1</v>
      </c>
      <c r="BV534">
        <v>1</v>
      </c>
      <c r="BW534">
        <v>1</v>
      </c>
      <c r="BX534">
        <v>1</v>
      </c>
      <c r="BY534" t="s">
        <v>6</v>
      </c>
      <c r="BZ534">
        <v>0</v>
      </c>
      <c r="CA534">
        <v>0</v>
      </c>
      <c r="CB534" t="s">
        <v>6</v>
      </c>
      <c r="CE534">
        <v>0</v>
      </c>
      <c r="CF534">
        <v>0</v>
      </c>
      <c r="CG534">
        <v>0</v>
      </c>
      <c r="CM534">
        <v>0</v>
      </c>
      <c r="CN534" t="s">
        <v>6</v>
      </c>
      <c r="CO534">
        <v>0</v>
      </c>
      <c r="CP534">
        <f t="shared" si="587"/>
        <v>2640</v>
      </c>
      <c r="CQ534">
        <f t="shared" si="588"/>
        <v>116796.7836</v>
      </c>
      <c r="CR534">
        <f t="shared" si="589"/>
        <v>0</v>
      </c>
      <c r="CS534">
        <f t="shared" si="590"/>
        <v>0</v>
      </c>
      <c r="CT534">
        <f t="shared" si="591"/>
        <v>0</v>
      </c>
      <c r="CU534">
        <f t="shared" si="592"/>
        <v>0</v>
      </c>
      <c r="CV534">
        <f t="shared" si="593"/>
        <v>0</v>
      </c>
      <c r="CW534">
        <f t="shared" si="594"/>
        <v>0</v>
      </c>
      <c r="CX534">
        <f t="shared" si="595"/>
        <v>0.1</v>
      </c>
      <c r="CY534">
        <f>(S534+R534)*(BZ534/100)</f>
        <v>0</v>
      </c>
      <c r="CZ534">
        <f>(S534+R534)*(CA534/100)</f>
        <v>0</v>
      </c>
      <c r="DC534" t="s">
        <v>6</v>
      </c>
      <c r="DD534" t="s">
        <v>6</v>
      </c>
      <c r="DE534" t="s">
        <v>6</v>
      </c>
      <c r="DF534" t="s">
        <v>6</v>
      </c>
      <c r="DG534" t="s">
        <v>6</v>
      </c>
      <c r="DH534" t="s">
        <v>6</v>
      </c>
      <c r="DI534" t="s">
        <v>6</v>
      </c>
      <c r="DJ534" t="s">
        <v>6</v>
      </c>
      <c r="DK534" t="s">
        <v>6</v>
      </c>
      <c r="DL534" t="s">
        <v>6</v>
      </c>
      <c r="DM534" t="s">
        <v>6</v>
      </c>
      <c r="DN534">
        <v>0</v>
      </c>
      <c r="DO534">
        <v>0</v>
      </c>
      <c r="DP534">
        <v>1</v>
      </c>
      <c r="DQ534">
        <v>1</v>
      </c>
      <c r="DU534">
        <v>1009</v>
      </c>
      <c r="DV534" t="s">
        <v>63</v>
      </c>
      <c r="DW534" t="e">
        <f>'2.Лок.смета.и.Акт'!#REF!</f>
        <v>#REF!</v>
      </c>
      <c r="DX534">
        <v>1000</v>
      </c>
      <c r="DZ534" t="s">
        <v>6</v>
      </c>
      <c r="EA534" t="s">
        <v>6</v>
      </c>
      <c r="EB534" t="s">
        <v>6</v>
      </c>
      <c r="EC534" t="s">
        <v>6</v>
      </c>
      <c r="EE534">
        <v>54938781</v>
      </c>
      <c r="EF534">
        <v>20</v>
      </c>
      <c r="EG534" t="s">
        <v>34</v>
      </c>
      <c r="EH534">
        <v>0</v>
      </c>
      <c r="EI534" t="s">
        <v>6</v>
      </c>
      <c r="EJ534">
        <v>1</v>
      </c>
      <c r="EK534">
        <v>500001</v>
      </c>
      <c r="EL534" t="s">
        <v>35</v>
      </c>
      <c r="EM534" t="s">
        <v>36</v>
      </c>
      <c r="EO534" t="s">
        <v>6</v>
      </c>
      <c r="EQ534">
        <v>0</v>
      </c>
      <c r="ER534">
        <v>111468.54</v>
      </c>
      <c r="ES534">
        <v>15449.310000000001</v>
      </c>
      <c r="ET534">
        <v>0</v>
      </c>
      <c r="EU534">
        <v>0</v>
      </c>
      <c r="EV534">
        <v>0</v>
      </c>
      <c r="EW534">
        <v>0</v>
      </c>
      <c r="EX534">
        <v>0</v>
      </c>
      <c r="EZ534">
        <v>5</v>
      </c>
      <c r="FC534">
        <v>0</v>
      </c>
      <c r="FD534">
        <v>18</v>
      </c>
      <c r="FF534">
        <v>111468.54</v>
      </c>
      <c r="FQ534">
        <v>0</v>
      </c>
      <c r="FR534">
        <f t="shared" si="596"/>
        <v>0</v>
      </c>
      <c r="FS534">
        <v>0</v>
      </c>
      <c r="FX534">
        <v>0</v>
      </c>
      <c r="FY534">
        <v>0</v>
      </c>
      <c r="GA534" t="s">
        <v>200</v>
      </c>
      <c r="GD534">
        <v>1</v>
      </c>
      <c r="GF534">
        <v>204322707</v>
      </c>
      <c r="GG534">
        <v>2</v>
      </c>
      <c r="GH534">
        <v>3</v>
      </c>
      <c r="GI534">
        <v>5</v>
      </c>
      <c r="GJ534">
        <v>0</v>
      </c>
      <c r="GK534">
        <v>0</v>
      </c>
      <c r="GL534">
        <f t="shared" si="597"/>
        <v>0</v>
      </c>
      <c r="GM534">
        <f t="shared" si="598"/>
        <v>2640</v>
      </c>
      <c r="GN534">
        <f t="shared" si="599"/>
        <v>2640</v>
      </c>
      <c r="GO534">
        <f t="shared" si="600"/>
        <v>0</v>
      </c>
      <c r="GP534">
        <f t="shared" si="601"/>
        <v>0</v>
      </c>
      <c r="GR534">
        <v>1</v>
      </c>
      <c r="GS534">
        <v>1</v>
      </c>
      <c r="GT534">
        <v>0</v>
      </c>
      <c r="GU534" t="s">
        <v>6</v>
      </c>
      <c r="GV534">
        <f t="shared" si="608"/>
        <v>0</v>
      </c>
      <c r="GW534">
        <v>1</v>
      </c>
      <c r="GX534">
        <f t="shared" si="602"/>
        <v>0</v>
      </c>
      <c r="HA534">
        <v>0</v>
      </c>
      <c r="HB534">
        <v>0</v>
      </c>
      <c r="HC534">
        <f t="shared" si="603"/>
        <v>0</v>
      </c>
      <c r="HE534" t="s">
        <v>38</v>
      </c>
      <c r="HF534" t="s">
        <v>201</v>
      </c>
      <c r="HM534" t="s">
        <v>6</v>
      </c>
      <c r="HN534" t="s">
        <v>6</v>
      </c>
      <c r="HO534" t="s">
        <v>6</v>
      </c>
      <c r="HP534" t="s">
        <v>6</v>
      </c>
      <c r="HQ534" t="s">
        <v>6</v>
      </c>
      <c r="IF534">
        <v>-1</v>
      </c>
      <c r="IK534">
        <v>0</v>
      </c>
    </row>
    <row r="535" spans="1:255" x14ac:dyDescent="0.2">
      <c r="A535" s="2">
        <v>17</v>
      </c>
      <c r="B535" s="2">
        <v>1</v>
      </c>
      <c r="C535" s="2">
        <f>ROW(SmtRes!A871)</f>
        <v>871</v>
      </c>
      <c r="D535" s="2">
        <f>ROW(EtalonRes!A993)</f>
        <v>993</v>
      </c>
      <c r="E535" s="2" t="s">
        <v>713</v>
      </c>
      <c r="F535" s="2" t="s">
        <v>714</v>
      </c>
      <c r="G535" s="2" t="s">
        <v>715</v>
      </c>
      <c r="H535" s="2" t="s">
        <v>716</v>
      </c>
      <c r="I535" s="2">
        <f>'2.Лок.смета.и.Акт'!E87</f>
        <v>0.04</v>
      </c>
      <c r="J535" s="2">
        <v>0</v>
      </c>
      <c r="K535" s="2">
        <v>0.04</v>
      </c>
      <c r="L535" s="2"/>
      <c r="M535" s="2"/>
      <c r="N535" s="2"/>
      <c r="O535" s="2">
        <f t="shared" si="573"/>
        <v>9</v>
      </c>
      <c r="P535" s="2">
        <f t="shared" si="574"/>
        <v>0</v>
      </c>
      <c r="Q535" s="2">
        <f t="shared" si="575"/>
        <v>1</v>
      </c>
      <c r="R535" s="2">
        <f t="shared" si="576"/>
        <v>0</v>
      </c>
      <c r="S535" s="2">
        <f t="shared" si="577"/>
        <v>8</v>
      </c>
      <c r="T535" s="2">
        <f t="shared" si="578"/>
        <v>0</v>
      </c>
      <c r="U535" s="2">
        <f t="shared" si="579"/>
        <v>0.9</v>
      </c>
      <c r="V535" s="2">
        <f t="shared" si="580"/>
        <v>0</v>
      </c>
      <c r="W535" s="2">
        <f t="shared" si="581"/>
        <v>0</v>
      </c>
      <c r="X535" s="2">
        <f t="shared" si="582"/>
        <v>9</v>
      </c>
      <c r="Y535" s="2">
        <f t="shared" si="583"/>
        <v>5</v>
      </c>
      <c r="Z535" s="2"/>
      <c r="AA535" s="2">
        <v>86295183</v>
      </c>
      <c r="AB535" s="2">
        <f t="shared" si="584"/>
        <v>225.61</v>
      </c>
      <c r="AC535" s="2">
        <f>ROUND((ES535+(SUM(SmtRes!BC865:'SmtRes'!BC871)+SUM(EtalonRes!AL981:'EtalonRes'!AL993))),2)</f>
        <v>0</v>
      </c>
      <c r="AD535" s="2">
        <f t="shared" si="605"/>
        <v>35.479999999999997</v>
      </c>
      <c r="AE535" s="2">
        <f t="shared" si="609"/>
        <v>0</v>
      </c>
      <c r="AF535" s="2">
        <f t="shared" si="611"/>
        <v>190.13</v>
      </c>
      <c r="AG535" s="2">
        <f t="shared" si="585"/>
        <v>0</v>
      </c>
      <c r="AH535" s="2">
        <f t="shared" si="612"/>
        <v>22.5</v>
      </c>
      <c r="AI535" s="2">
        <f t="shared" si="610"/>
        <v>0</v>
      </c>
      <c r="AJ535" s="2">
        <f t="shared" si="586"/>
        <v>0</v>
      </c>
      <c r="AK535" s="2">
        <v>2410.56</v>
      </c>
      <c r="AL535" s="2">
        <v>2184.9499999999998</v>
      </c>
      <c r="AM535" s="2">
        <v>35.479999999999997</v>
      </c>
      <c r="AN535" s="2">
        <v>0</v>
      </c>
      <c r="AO535" s="2">
        <v>190.13</v>
      </c>
      <c r="AP535" s="2">
        <v>0</v>
      </c>
      <c r="AQ535" s="2">
        <v>22.5</v>
      </c>
      <c r="AR535" s="2">
        <v>0</v>
      </c>
      <c r="AS535" s="2">
        <v>0</v>
      </c>
      <c r="AT535" s="2">
        <v>118</v>
      </c>
      <c r="AU535" s="2">
        <v>63</v>
      </c>
      <c r="AV535" s="2">
        <v>1</v>
      </c>
      <c r="AW535" s="2">
        <v>1</v>
      </c>
      <c r="AX535" s="2"/>
      <c r="AY535" s="2"/>
      <c r="AZ535" s="2">
        <v>1</v>
      </c>
      <c r="BA535" s="2">
        <v>1</v>
      </c>
      <c r="BB535" s="2">
        <v>1</v>
      </c>
      <c r="BC535" s="2">
        <v>1</v>
      </c>
      <c r="BD535" s="2" t="s">
        <v>6</v>
      </c>
      <c r="BE535" s="2" t="s">
        <v>6</v>
      </c>
      <c r="BF535" s="2" t="s">
        <v>6</v>
      </c>
      <c r="BG535" s="2" t="s">
        <v>6</v>
      </c>
      <c r="BH535" s="2">
        <v>0</v>
      </c>
      <c r="BI535" s="2">
        <v>1</v>
      </c>
      <c r="BJ535" s="2" t="s">
        <v>717</v>
      </c>
      <c r="BK535" s="2"/>
      <c r="BL535" s="2"/>
      <c r="BM535" s="2">
        <v>10001</v>
      </c>
      <c r="BN535" s="2">
        <v>0</v>
      </c>
      <c r="BO535" s="2" t="s">
        <v>6</v>
      </c>
      <c r="BP535" s="2">
        <v>0</v>
      </c>
      <c r="BQ535" s="2">
        <v>1</v>
      </c>
      <c r="BR535" s="2">
        <v>0</v>
      </c>
      <c r="BS535" s="2">
        <v>1</v>
      </c>
      <c r="BT535" s="2">
        <v>1</v>
      </c>
      <c r="BU535" s="2">
        <v>1</v>
      </c>
      <c r="BV535" s="2">
        <v>1</v>
      </c>
      <c r="BW535" s="2">
        <v>1</v>
      </c>
      <c r="BX535" s="2">
        <v>1</v>
      </c>
      <c r="BY535" s="2" t="s">
        <v>6</v>
      </c>
      <c r="BZ535" s="2">
        <v>118</v>
      </c>
      <c r="CA535" s="2">
        <v>63</v>
      </c>
      <c r="CB535" s="2" t="s">
        <v>6</v>
      </c>
      <c r="CC535" s="2"/>
      <c r="CD535" s="2"/>
      <c r="CE535" s="2">
        <v>0</v>
      </c>
      <c r="CF535" s="2">
        <v>0</v>
      </c>
      <c r="CG535" s="2">
        <v>0</v>
      </c>
      <c r="CH535" s="2"/>
      <c r="CI535" s="2"/>
      <c r="CJ535" s="2"/>
      <c r="CK535" s="2"/>
      <c r="CL535" s="2"/>
      <c r="CM535" s="2">
        <v>0</v>
      </c>
      <c r="CN535" s="2" t="s">
        <v>6</v>
      </c>
      <c r="CO535" s="2">
        <v>0</v>
      </c>
      <c r="CP535" s="2">
        <f t="shared" si="587"/>
        <v>9</v>
      </c>
      <c r="CQ535" s="2">
        <f t="shared" si="588"/>
        <v>0</v>
      </c>
      <c r="CR535" s="2">
        <f t="shared" si="589"/>
        <v>35.479999999999997</v>
      </c>
      <c r="CS535" s="2">
        <f t="shared" si="590"/>
        <v>0</v>
      </c>
      <c r="CT535" s="2">
        <f t="shared" si="591"/>
        <v>190.13</v>
      </c>
      <c r="CU535" s="2">
        <f t="shared" si="592"/>
        <v>0</v>
      </c>
      <c r="CV535" s="2">
        <f t="shared" si="593"/>
        <v>22.5</v>
      </c>
      <c r="CW535" s="2">
        <f t="shared" si="594"/>
        <v>0</v>
      </c>
      <c r="CX535" s="2">
        <f t="shared" si="595"/>
        <v>0</v>
      </c>
      <c r="CY535" s="2">
        <f>(((S535+(R535*IF(0,0,1)))*AT535)/100)</f>
        <v>9.44</v>
      </c>
      <c r="CZ535" s="2">
        <f>(((S535+(R535*IF(0,0,1)))*AU535)/100)</f>
        <v>5.04</v>
      </c>
      <c r="DA535" s="2"/>
      <c r="DB535" s="2"/>
      <c r="DC535" s="2" t="s">
        <v>6</v>
      </c>
      <c r="DD535" s="2" t="s">
        <v>6</v>
      </c>
      <c r="DE535" s="2" t="s">
        <v>6</v>
      </c>
      <c r="DF535" s="2" t="s">
        <v>6</v>
      </c>
      <c r="DG535" s="2" t="s">
        <v>6</v>
      </c>
      <c r="DH535" s="2" t="s">
        <v>6</v>
      </c>
      <c r="DI535" s="2" t="s">
        <v>6</v>
      </c>
      <c r="DJ535" s="2" t="s">
        <v>6</v>
      </c>
      <c r="DK535" s="2" t="s">
        <v>6</v>
      </c>
      <c r="DL535" s="2" t="s">
        <v>6</v>
      </c>
      <c r="DM535" s="2" t="s">
        <v>6</v>
      </c>
      <c r="DN535" s="2">
        <v>0</v>
      </c>
      <c r="DO535" s="2">
        <v>0</v>
      </c>
      <c r="DP535" s="2">
        <v>1</v>
      </c>
      <c r="DQ535" s="2">
        <v>1</v>
      </c>
      <c r="DR535" s="2"/>
      <c r="DS535" s="2"/>
      <c r="DT535" s="2"/>
      <c r="DU535" s="2">
        <v>1013</v>
      </c>
      <c r="DV535" s="2" t="s">
        <v>716</v>
      </c>
      <c r="DW535" s="2" t="s">
        <v>716</v>
      </c>
      <c r="DX535" s="2">
        <v>1</v>
      </c>
      <c r="DY535" s="2"/>
      <c r="DZ535" s="2" t="s">
        <v>6</v>
      </c>
      <c r="EA535" s="2" t="s">
        <v>6</v>
      </c>
      <c r="EB535" s="2" t="s">
        <v>6</v>
      </c>
      <c r="EC535" s="2" t="s">
        <v>6</v>
      </c>
      <c r="ED535" s="2"/>
      <c r="EE535" s="2">
        <v>54938605</v>
      </c>
      <c r="EF535" s="2">
        <v>1</v>
      </c>
      <c r="EG535" s="2" t="s">
        <v>25</v>
      </c>
      <c r="EH535" s="2">
        <v>0</v>
      </c>
      <c r="EI535" s="2" t="s">
        <v>6</v>
      </c>
      <c r="EJ535" s="2">
        <v>1</v>
      </c>
      <c r="EK535" s="2">
        <v>10001</v>
      </c>
      <c r="EL535" s="2" t="s">
        <v>718</v>
      </c>
      <c r="EM535" s="2" t="s">
        <v>719</v>
      </c>
      <c r="EN535" s="2"/>
      <c r="EO535" s="2" t="s">
        <v>6</v>
      </c>
      <c r="EP535" s="2"/>
      <c r="EQ535" s="2">
        <v>0</v>
      </c>
      <c r="ER535" s="2">
        <v>2410.56</v>
      </c>
      <c r="ES535" s="2">
        <v>2184.9499999999998</v>
      </c>
      <c r="ET535" s="2">
        <v>35.479999999999997</v>
      </c>
      <c r="EU535" s="2">
        <v>0</v>
      </c>
      <c r="EV535" s="2">
        <v>190.13</v>
      </c>
      <c r="EW535" s="2">
        <v>22.5</v>
      </c>
      <c r="EX535" s="2">
        <v>0</v>
      </c>
      <c r="EY535" s="2">
        <v>1</v>
      </c>
      <c r="EZ535" s="2"/>
      <c r="FA535" s="2"/>
      <c r="FB535" s="2"/>
      <c r="FC535" s="2"/>
      <c r="FD535" s="2"/>
      <c r="FE535" s="2"/>
      <c r="FF535" s="2"/>
      <c r="FG535" s="2"/>
      <c r="FH535" s="2"/>
      <c r="FI535" s="2"/>
      <c r="FJ535" s="2"/>
      <c r="FK535" s="2"/>
      <c r="FL535" s="2"/>
      <c r="FM535" s="2"/>
      <c r="FN535" s="2"/>
      <c r="FO535" s="2"/>
      <c r="FP535" s="2"/>
      <c r="FQ535" s="2">
        <v>0</v>
      </c>
      <c r="FR535" s="2">
        <f t="shared" si="596"/>
        <v>0</v>
      </c>
      <c r="FS535" s="2">
        <v>0</v>
      </c>
      <c r="FT535" s="2"/>
      <c r="FU535" s="2"/>
      <c r="FV535" s="2"/>
      <c r="FW535" s="2"/>
      <c r="FX535" s="2">
        <v>118</v>
      </c>
      <c r="FY535" s="2">
        <v>63</v>
      </c>
      <c r="FZ535" s="2"/>
      <c r="GA535" s="2" t="s">
        <v>6</v>
      </c>
      <c r="GB535" s="2"/>
      <c r="GC535" s="2"/>
      <c r="GD535" s="2">
        <v>1</v>
      </c>
      <c r="GE535" s="2"/>
      <c r="GF535" s="2">
        <v>-1517196558</v>
      </c>
      <c r="GG535" s="2">
        <v>2</v>
      </c>
      <c r="GH535" s="2">
        <v>1</v>
      </c>
      <c r="GI535" s="2">
        <v>-2</v>
      </c>
      <c r="GJ535" s="2">
        <v>0</v>
      </c>
      <c r="GK535" s="2">
        <v>0</v>
      </c>
      <c r="GL535" s="2">
        <f t="shared" si="597"/>
        <v>0</v>
      </c>
      <c r="GM535" s="2">
        <f t="shared" si="598"/>
        <v>23</v>
      </c>
      <c r="GN535" s="2">
        <f t="shared" si="599"/>
        <v>23</v>
      </c>
      <c r="GO535" s="2">
        <f t="shared" si="600"/>
        <v>0</v>
      </c>
      <c r="GP535" s="2">
        <f t="shared" si="601"/>
        <v>0</v>
      </c>
      <c r="GQ535" s="2"/>
      <c r="GR535" s="2">
        <v>0</v>
      </c>
      <c r="GS535" s="2">
        <v>3</v>
      </c>
      <c r="GT535" s="2">
        <v>0</v>
      </c>
      <c r="GU535" s="2" t="s">
        <v>6</v>
      </c>
      <c r="GV535" s="2">
        <f t="shared" si="608"/>
        <v>0</v>
      </c>
      <c r="GW535" s="2">
        <v>1</v>
      </c>
      <c r="GX535" s="2">
        <f t="shared" si="602"/>
        <v>0</v>
      </c>
      <c r="GY535" s="2"/>
      <c r="GZ535" s="2"/>
      <c r="HA535" s="2">
        <v>0</v>
      </c>
      <c r="HB535" s="2">
        <v>0</v>
      </c>
      <c r="HC535" s="2">
        <f t="shared" si="603"/>
        <v>0</v>
      </c>
      <c r="HD535" s="2"/>
      <c r="HE535" s="2" t="s">
        <v>6</v>
      </c>
      <c r="HF535" s="2" t="s">
        <v>6</v>
      </c>
      <c r="HG535" s="2"/>
      <c r="HH535" s="2"/>
      <c r="HI535" s="2"/>
      <c r="HJ535" s="2"/>
      <c r="HK535" s="2"/>
      <c r="HL535" s="2"/>
      <c r="HM535" s="2" t="s">
        <v>6</v>
      </c>
      <c r="HN535" s="2" t="s">
        <v>6</v>
      </c>
      <c r="HO535" s="2" t="s">
        <v>6</v>
      </c>
      <c r="HP535" s="2" t="s">
        <v>6</v>
      </c>
      <c r="HQ535" s="2" t="s">
        <v>6</v>
      </c>
      <c r="HR535" s="2"/>
      <c r="HS535" s="2"/>
      <c r="HT535" s="2"/>
      <c r="HU535" s="2"/>
      <c r="HV535" s="2"/>
      <c r="HW535" s="2"/>
      <c r="HX535" s="2"/>
      <c r="HY535" s="2"/>
      <c r="HZ535" s="2"/>
      <c r="IA535" s="2"/>
      <c r="IB535" s="2"/>
      <c r="IC535" s="2"/>
      <c r="ID535" s="2"/>
      <c r="IE535" s="2"/>
      <c r="IF535" s="2">
        <v>-1</v>
      </c>
      <c r="IG535" s="2"/>
      <c r="IH535" s="2"/>
      <c r="II535" s="2"/>
      <c r="IJ535" s="2"/>
      <c r="IK535" s="2">
        <v>0</v>
      </c>
      <c r="IL535" s="2"/>
      <c r="IM535" s="2"/>
      <c r="IN535" s="2"/>
      <c r="IO535" s="2"/>
      <c r="IP535" s="2"/>
      <c r="IQ535" s="2"/>
      <c r="IR535" s="2"/>
      <c r="IS535" s="2"/>
      <c r="IT535" s="2"/>
      <c r="IU535" s="2"/>
    </row>
    <row r="536" spans="1:255" x14ac:dyDescent="0.2">
      <c r="A536">
        <v>17</v>
      </c>
      <c r="B536">
        <v>1</v>
      </c>
      <c r="C536">
        <f>ROW(SmtRes!A878)</f>
        <v>878</v>
      </c>
      <c r="D536">
        <f>ROW(EtalonRes!A1006)</f>
        <v>1006</v>
      </c>
      <c r="E536" t="s">
        <v>713</v>
      </c>
      <c r="F536" t="s">
        <v>714</v>
      </c>
      <c r="G536" t="s">
        <v>715</v>
      </c>
      <c r="H536" t="s">
        <v>716</v>
      </c>
      <c r="I536">
        <f>'2.Лок.смета.и.Акт'!E87</f>
        <v>0.04</v>
      </c>
      <c r="J536">
        <v>0</v>
      </c>
      <c r="K536">
        <v>0.04</v>
      </c>
      <c r="O536">
        <f t="shared" si="573"/>
        <v>233</v>
      </c>
      <c r="P536">
        <f t="shared" si="574"/>
        <v>0</v>
      </c>
      <c r="Q536">
        <f t="shared" si="575"/>
        <v>13</v>
      </c>
      <c r="R536">
        <f t="shared" si="576"/>
        <v>0</v>
      </c>
      <c r="S536">
        <f t="shared" si="577"/>
        <v>220</v>
      </c>
      <c r="T536">
        <f t="shared" si="578"/>
        <v>0</v>
      </c>
      <c r="U536" t="e">
        <f t="shared" si="579"/>
        <v>#REF!</v>
      </c>
      <c r="V536">
        <f t="shared" si="580"/>
        <v>0</v>
      </c>
      <c r="W536">
        <f t="shared" si="581"/>
        <v>0</v>
      </c>
      <c r="X536" t="e">
        <f t="shared" si="582"/>
        <v>#REF!</v>
      </c>
      <c r="Y536" t="e">
        <f t="shared" si="583"/>
        <v>#REF!</v>
      </c>
      <c r="AA536">
        <v>86295184</v>
      </c>
      <c r="AB536">
        <f t="shared" si="584"/>
        <v>225.61</v>
      </c>
      <c r="AC536">
        <f>ROUND((ES536+(SUM(SmtRes!BC872:'SmtRes'!BC878)+SUM(EtalonRes!AL994:'EtalonRes'!AL1006))),2)</f>
        <v>0</v>
      </c>
      <c r="AD536">
        <f t="shared" si="605"/>
        <v>35.479999999999997</v>
      </c>
      <c r="AE536">
        <f t="shared" si="609"/>
        <v>0</v>
      </c>
      <c r="AF536">
        <f t="shared" si="611"/>
        <v>190.13</v>
      </c>
      <c r="AG536">
        <f t="shared" si="585"/>
        <v>0</v>
      </c>
      <c r="AH536" t="e">
        <f t="shared" si="612"/>
        <v>#REF!</v>
      </c>
      <c r="AI536">
        <f t="shared" si="610"/>
        <v>0</v>
      </c>
      <c r="AJ536">
        <f t="shared" si="586"/>
        <v>0</v>
      </c>
      <c r="AK536">
        <f>AL536+AM536+AO536</f>
        <v>2410.56</v>
      </c>
      <c r="AL536">
        <v>2184.9499999999998</v>
      </c>
      <c r="AM536" s="75">
        <f>'1.Лок.смета.и.Акт'!F1011</f>
        <v>35.479999999999997</v>
      </c>
      <c r="AN536">
        <v>0</v>
      </c>
      <c r="AO536" s="75">
        <f>'1.Лок.смета.и.Акт'!F1010</f>
        <v>190.13</v>
      </c>
      <c r="AP536">
        <v>0</v>
      </c>
      <c r="AQ536" t="e">
        <f>'2.Лок.смета.и.Акт'!#REF!</f>
        <v>#REF!</v>
      </c>
      <c r="AR536">
        <v>0</v>
      </c>
      <c r="AS536">
        <v>0</v>
      </c>
      <c r="AT536">
        <v>112</v>
      </c>
      <c r="AU536">
        <v>54</v>
      </c>
      <c r="AV536">
        <v>1</v>
      </c>
      <c r="AW536">
        <v>1</v>
      </c>
      <c r="AZ536">
        <v>1</v>
      </c>
      <c r="BA536">
        <f>'1.Лок.смета.и.Акт'!J1010</f>
        <v>28.95</v>
      </c>
      <c r="BB536">
        <f>'1.Лок.смета.и.Акт'!J1011</f>
        <v>9.3000000000000007</v>
      </c>
      <c r="BC536">
        <v>7.56</v>
      </c>
      <c r="BD536" t="s">
        <v>6</v>
      </c>
      <c r="BE536" t="s">
        <v>6</v>
      </c>
      <c r="BF536" t="s">
        <v>6</v>
      </c>
      <c r="BG536" t="s">
        <v>6</v>
      </c>
      <c r="BH536">
        <v>0</v>
      </c>
      <c r="BI536">
        <v>1</v>
      </c>
      <c r="BJ536" t="s">
        <v>717</v>
      </c>
      <c r="BM536">
        <v>10001</v>
      </c>
      <c r="BN536">
        <v>0</v>
      </c>
      <c r="BO536" t="s">
        <v>714</v>
      </c>
      <c r="BP536">
        <v>1</v>
      </c>
      <c r="BQ536">
        <v>1</v>
      </c>
      <c r="BR536">
        <v>0</v>
      </c>
      <c r="BS536">
        <v>19.8</v>
      </c>
      <c r="BT536">
        <v>1</v>
      </c>
      <c r="BU536">
        <v>1</v>
      </c>
      <c r="BV536">
        <v>1</v>
      </c>
      <c r="BW536">
        <v>1</v>
      </c>
      <c r="BX536">
        <v>1</v>
      </c>
      <c r="BY536" t="s">
        <v>6</v>
      </c>
      <c r="BZ536" t="e">
        <f>'2.Лок.смета.и.Акт'!#REF!</f>
        <v>#REF!</v>
      </c>
      <c r="CA536" t="e">
        <f>'2.Лок.смета.и.Акт'!#REF!</f>
        <v>#REF!</v>
      </c>
      <c r="CB536" t="s">
        <v>6</v>
      </c>
      <c r="CE536">
        <v>0</v>
      </c>
      <c r="CF536">
        <v>0</v>
      </c>
      <c r="CG536">
        <v>0</v>
      </c>
      <c r="CM536">
        <v>0</v>
      </c>
      <c r="CN536" t="s">
        <v>6</v>
      </c>
      <c r="CO536">
        <v>0</v>
      </c>
      <c r="CP536">
        <f t="shared" si="587"/>
        <v>233</v>
      </c>
      <c r="CQ536">
        <f t="shared" si="588"/>
        <v>0</v>
      </c>
      <c r="CR536">
        <f t="shared" si="589"/>
        <v>329.964</v>
      </c>
      <c r="CS536">
        <f t="shared" si="590"/>
        <v>0</v>
      </c>
      <c r="CT536">
        <f t="shared" si="591"/>
        <v>5504.2635</v>
      </c>
      <c r="CU536">
        <f t="shared" si="592"/>
        <v>0</v>
      </c>
      <c r="CV536" t="e">
        <f t="shared" si="593"/>
        <v>#REF!</v>
      </c>
      <c r="CW536">
        <f t="shared" si="594"/>
        <v>0</v>
      </c>
      <c r="CX536">
        <f t="shared" si="595"/>
        <v>0</v>
      </c>
      <c r="CY536" t="e">
        <f>(S536+R536)*(BZ536/100)</f>
        <v>#REF!</v>
      </c>
      <c r="CZ536" t="e">
        <f>(S536+R536)*(CA536/100)</f>
        <v>#REF!</v>
      </c>
      <c r="DC536" t="s">
        <v>6</v>
      </c>
      <c r="DD536" t="s">
        <v>6</v>
      </c>
      <c r="DE536" t="s">
        <v>6</v>
      </c>
      <c r="DF536" t="s">
        <v>6</v>
      </c>
      <c r="DG536" t="s">
        <v>6</v>
      </c>
      <c r="DH536" t="s">
        <v>6</v>
      </c>
      <c r="DI536" t="s">
        <v>6</v>
      </c>
      <c r="DJ536" t="s">
        <v>6</v>
      </c>
      <c r="DK536" t="s">
        <v>6</v>
      </c>
      <c r="DL536" t="s">
        <v>6</v>
      </c>
      <c r="DM536" t="s">
        <v>6</v>
      </c>
      <c r="DN536">
        <f>'1.Лок.смета.и.Акт'!E1012</f>
        <v>118</v>
      </c>
      <c r="DO536">
        <f>'1.Лок.смета.и.Акт'!E1013</f>
        <v>63</v>
      </c>
      <c r="DP536">
        <v>1</v>
      </c>
      <c r="DQ536">
        <v>1</v>
      </c>
      <c r="DU536">
        <v>1013</v>
      </c>
      <c r="DV536" t="s">
        <v>716</v>
      </c>
      <c r="DW536" t="str">
        <f>'2.Лок.смета.и.Акт'!D87</f>
        <v>1 м3 древесины в конструкции</v>
      </c>
      <c r="DX536">
        <v>1</v>
      </c>
      <c r="DZ536" t="s">
        <v>6</v>
      </c>
      <c r="EA536" t="s">
        <v>6</v>
      </c>
      <c r="EB536" t="s">
        <v>6</v>
      </c>
      <c r="EC536" t="s">
        <v>6</v>
      </c>
      <c r="EE536">
        <v>54938605</v>
      </c>
      <c r="EF536">
        <v>1</v>
      </c>
      <c r="EG536" t="s">
        <v>25</v>
      </c>
      <c r="EH536">
        <v>0</v>
      </c>
      <c r="EI536" t="s">
        <v>6</v>
      </c>
      <c r="EJ536">
        <v>1</v>
      </c>
      <c r="EK536">
        <v>10001</v>
      </c>
      <c r="EL536" t="s">
        <v>718</v>
      </c>
      <c r="EM536" t="s">
        <v>719</v>
      </c>
      <c r="EO536" t="s">
        <v>6</v>
      </c>
      <c r="EQ536">
        <v>0</v>
      </c>
      <c r="ER536">
        <f>ES536+ET536+EV536</f>
        <v>2410.56</v>
      </c>
      <c r="ES536">
        <v>2184.9499999999998</v>
      </c>
      <c r="ET536" s="75">
        <f>'1.Лок.смета.и.Акт'!F1011</f>
        <v>35.479999999999997</v>
      </c>
      <c r="EU536">
        <v>0</v>
      </c>
      <c r="EV536" s="75">
        <f>'1.Лок.смета.и.Акт'!F1010</f>
        <v>190.13</v>
      </c>
      <c r="EW536" t="e">
        <f>'2.Лок.смета.и.Акт'!#REF!</f>
        <v>#REF!</v>
      </c>
      <c r="EX536">
        <v>0</v>
      </c>
      <c r="EY536">
        <v>1</v>
      </c>
      <c r="FQ536">
        <v>0</v>
      </c>
      <c r="FR536">
        <f t="shared" si="596"/>
        <v>0</v>
      </c>
      <c r="FS536">
        <v>0</v>
      </c>
      <c r="FX536">
        <v>118</v>
      </c>
      <c r="FY536">
        <v>63</v>
      </c>
      <c r="GA536" t="s">
        <v>6</v>
      </c>
      <c r="GD536">
        <v>1</v>
      </c>
      <c r="GF536">
        <v>-1517196558</v>
      </c>
      <c r="GG536">
        <v>2</v>
      </c>
      <c r="GH536">
        <v>1</v>
      </c>
      <c r="GI536">
        <v>2</v>
      </c>
      <c r="GJ536">
        <v>0</v>
      </c>
      <c r="GK536">
        <v>0</v>
      </c>
      <c r="GL536">
        <f t="shared" si="597"/>
        <v>0</v>
      </c>
      <c r="GM536" t="e">
        <f t="shared" si="598"/>
        <v>#REF!</v>
      </c>
      <c r="GN536" t="e">
        <f t="shared" si="599"/>
        <v>#REF!</v>
      </c>
      <c r="GO536">
        <f t="shared" si="600"/>
        <v>0</v>
      </c>
      <c r="GP536">
        <f t="shared" si="601"/>
        <v>0</v>
      </c>
      <c r="GR536">
        <v>0</v>
      </c>
      <c r="GS536">
        <v>3</v>
      </c>
      <c r="GT536">
        <v>0</v>
      </c>
      <c r="GU536" t="s">
        <v>6</v>
      </c>
      <c r="GV536">
        <f t="shared" si="608"/>
        <v>0</v>
      </c>
      <c r="GW536">
        <v>1006.2</v>
      </c>
      <c r="GX536">
        <f t="shared" si="602"/>
        <v>0</v>
      </c>
      <c r="HA536">
        <v>0</v>
      </c>
      <c r="HB536">
        <v>0</v>
      </c>
      <c r="HC536">
        <f t="shared" si="603"/>
        <v>0</v>
      </c>
      <c r="HE536" t="s">
        <v>6</v>
      </c>
      <c r="HF536" t="s">
        <v>6</v>
      </c>
      <c r="HM536" t="s">
        <v>6</v>
      </c>
      <c r="HN536" t="s">
        <v>6</v>
      </c>
      <c r="HO536" t="s">
        <v>6</v>
      </c>
      <c r="HP536" t="s">
        <v>6</v>
      </c>
      <c r="HQ536" t="s">
        <v>6</v>
      </c>
      <c r="IF536">
        <v>-1</v>
      </c>
      <c r="IK536">
        <v>0</v>
      </c>
    </row>
    <row r="537" spans="1:255" x14ac:dyDescent="0.2">
      <c r="A537" s="2">
        <v>18</v>
      </c>
      <c r="B537" s="2">
        <v>1</v>
      </c>
      <c r="C537" s="2">
        <v>869</v>
      </c>
      <c r="D537" s="2"/>
      <c r="E537" s="2" t="s">
        <v>720</v>
      </c>
      <c r="F537" s="2" t="s">
        <v>61</v>
      </c>
      <c r="G537" s="2" t="s">
        <v>62</v>
      </c>
      <c r="H537" s="2" t="s">
        <v>63</v>
      </c>
      <c r="I537" s="2">
        <f>I535*J537</f>
        <v>1.2E-4</v>
      </c>
      <c r="J537" s="216">
        <f>'5.Ведомость_списания'!F246</f>
        <v>3.0000000000000001E-3</v>
      </c>
      <c r="K537" s="2">
        <v>3.0000000000000001E-3</v>
      </c>
      <c r="L537" s="2"/>
      <c r="M537" s="2"/>
      <c r="N537" s="2"/>
      <c r="O537" s="2">
        <f t="shared" ref="O537:O550" si="613">ROUND(CP537,0)</f>
        <v>1</v>
      </c>
      <c r="P537" s="2">
        <f t="shared" ref="P537:P550" si="614">ROUND(CQ537*I537,0)</f>
        <v>1</v>
      </c>
      <c r="Q537" s="2">
        <f t="shared" ref="Q537:Q550" si="615">ROUND(CR537*I537,0)</f>
        <v>0</v>
      </c>
      <c r="R537" s="2">
        <f t="shared" ref="R537:R550" si="616">ROUND(CS537*I537,0)</f>
        <v>0</v>
      </c>
      <c r="S537" s="2">
        <f t="shared" ref="S537:S550" si="617">ROUND(CT537*I537,0)</f>
        <v>0</v>
      </c>
      <c r="T537" s="2">
        <f t="shared" ref="T537:T550" si="618">ROUND(CU537*I537,0)</f>
        <v>0</v>
      </c>
      <c r="U537" s="2">
        <f t="shared" ref="U537:U550" si="619">CV537*I537</f>
        <v>0</v>
      </c>
      <c r="V537" s="2">
        <f t="shared" ref="V537:V550" si="620">CW537*I537</f>
        <v>0</v>
      </c>
      <c r="W537" s="2">
        <f t="shared" ref="W537:W550" si="621">ROUND(CX537*I537,0)</f>
        <v>0</v>
      </c>
      <c r="X537" s="2">
        <f t="shared" ref="X537:X550" si="622">ROUND(CY537,0)</f>
        <v>0</v>
      </c>
      <c r="Y537" s="2">
        <f t="shared" ref="Y537:Y550" si="623">ROUND(CZ537,0)</f>
        <v>0</v>
      </c>
      <c r="Z537" s="2"/>
      <c r="AA537" s="2">
        <v>86295183</v>
      </c>
      <c r="AB537" s="2">
        <f t="shared" ref="AB537:AB550" si="624">ROUND((AC537+AD537+AF537),2)</f>
        <v>8475</v>
      </c>
      <c r="AC537" s="2">
        <f t="shared" ref="AC537:AC542" si="625">ROUND((ES537),2)</f>
        <v>8475</v>
      </c>
      <c r="AD537" s="2">
        <f t="shared" si="605"/>
        <v>0</v>
      </c>
      <c r="AE537" s="2">
        <f t="shared" si="609"/>
        <v>0</v>
      </c>
      <c r="AF537" s="2">
        <f t="shared" si="611"/>
        <v>0</v>
      </c>
      <c r="AG537" s="2">
        <f t="shared" ref="AG537:AG550" si="626">ROUND((AP537),2)</f>
        <v>0</v>
      </c>
      <c r="AH537" s="2">
        <f t="shared" si="612"/>
        <v>0</v>
      </c>
      <c r="AI537" s="2">
        <f t="shared" si="610"/>
        <v>0</v>
      </c>
      <c r="AJ537" s="2">
        <f t="shared" ref="AJ537:AJ550" si="627">(AS537)</f>
        <v>0</v>
      </c>
      <c r="AK537" s="2">
        <v>8475</v>
      </c>
      <c r="AL537" s="110">
        <f>'1.Лок.смета.и.Акт'!F1015</f>
        <v>8475</v>
      </c>
      <c r="AM537" s="2">
        <v>0</v>
      </c>
      <c r="AN537" s="2">
        <v>0</v>
      </c>
      <c r="AO537" s="2">
        <v>0</v>
      </c>
      <c r="AP537" s="2">
        <v>0</v>
      </c>
      <c r="AQ537" s="2">
        <v>0</v>
      </c>
      <c r="AR537" s="2">
        <v>0</v>
      </c>
      <c r="AS537" s="2">
        <v>0</v>
      </c>
      <c r="AT537" s="2">
        <v>0</v>
      </c>
      <c r="AU537" s="2">
        <v>0</v>
      </c>
      <c r="AV537" s="2">
        <v>1</v>
      </c>
      <c r="AW537" s="2">
        <v>1</v>
      </c>
      <c r="AX537" s="2"/>
      <c r="AY537" s="2"/>
      <c r="AZ537" s="2">
        <v>1</v>
      </c>
      <c r="BA537" s="2">
        <v>1</v>
      </c>
      <c r="BB537" s="2">
        <v>1</v>
      </c>
      <c r="BC537" s="2">
        <v>1</v>
      </c>
      <c r="BD537" s="2" t="s">
        <v>6</v>
      </c>
      <c r="BE537" s="2" t="s">
        <v>6</v>
      </c>
      <c r="BF537" s="2" t="s">
        <v>6</v>
      </c>
      <c r="BG537" s="2" t="s">
        <v>6</v>
      </c>
      <c r="BH537" s="2">
        <v>3</v>
      </c>
      <c r="BI537" s="2">
        <v>1</v>
      </c>
      <c r="BJ537" s="2" t="s">
        <v>64</v>
      </c>
      <c r="BK537" s="2"/>
      <c r="BL537" s="2"/>
      <c r="BM537" s="2">
        <v>500001</v>
      </c>
      <c r="BN537" s="2">
        <v>0</v>
      </c>
      <c r="BO537" s="2" t="s">
        <v>6</v>
      </c>
      <c r="BP537" s="2">
        <v>0</v>
      </c>
      <c r="BQ537" s="2">
        <v>20</v>
      </c>
      <c r="BR537" s="2">
        <v>0</v>
      </c>
      <c r="BS537" s="2">
        <v>1</v>
      </c>
      <c r="BT537" s="2">
        <v>1</v>
      </c>
      <c r="BU537" s="2">
        <v>1</v>
      </c>
      <c r="BV537" s="2">
        <v>1</v>
      </c>
      <c r="BW537" s="2">
        <v>1</v>
      </c>
      <c r="BX537" s="2">
        <v>1</v>
      </c>
      <c r="BY537" s="2" t="s">
        <v>6</v>
      </c>
      <c r="BZ537" s="2">
        <v>0</v>
      </c>
      <c r="CA537" s="2">
        <v>0</v>
      </c>
      <c r="CB537" s="2" t="s">
        <v>6</v>
      </c>
      <c r="CC537" s="2"/>
      <c r="CD537" s="2"/>
      <c r="CE537" s="2">
        <v>0</v>
      </c>
      <c r="CF537" s="2">
        <v>0</v>
      </c>
      <c r="CG537" s="2">
        <v>0</v>
      </c>
      <c r="CH537" s="2"/>
      <c r="CI537" s="2"/>
      <c r="CJ537" s="2"/>
      <c r="CK537" s="2"/>
      <c r="CL537" s="2"/>
      <c r="CM537" s="2">
        <v>0</v>
      </c>
      <c r="CN537" s="2" t="s">
        <v>6</v>
      </c>
      <c r="CO537" s="2">
        <v>0</v>
      </c>
      <c r="CP537" s="2">
        <f t="shared" ref="CP537:CP550" si="628">(P537+Q537+S537)</f>
        <v>1</v>
      </c>
      <c r="CQ537" s="2">
        <f t="shared" ref="CQ537:CQ550" si="629">AC537*BC537</f>
        <v>8475</v>
      </c>
      <c r="CR537" s="2">
        <f t="shared" ref="CR537:CR550" si="630">AD537*BB537</f>
        <v>0</v>
      </c>
      <c r="CS537" s="2">
        <f t="shared" ref="CS537:CS550" si="631">AE537*BS537</f>
        <v>0</v>
      </c>
      <c r="CT537" s="2">
        <f t="shared" ref="CT537:CT550" si="632">AF537*BA537</f>
        <v>0</v>
      </c>
      <c r="CU537" s="2">
        <f t="shared" ref="CU537:CU550" si="633">AG537</f>
        <v>0</v>
      </c>
      <c r="CV537" s="2">
        <f t="shared" ref="CV537:CV550" si="634">AH537</f>
        <v>0</v>
      </c>
      <c r="CW537" s="2">
        <f t="shared" ref="CW537:CW550" si="635">AI537</f>
        <v>0</v>
      </c>
      <c r="CX537" s="2">
        <f t="shared" ref="CX537:CX550" si="636">AJ537</f>
        <v>0</v>
      </c>
      <c r="CY537" s="2">
        <f>(((S537+(R537*IF(0,0,1)))*AT537)/100)</f>
        <v>0</v>
      </c>
      <c r="CZ537" s="2">
        <f>(((S537+(R537*IF(0,0,1)))*AU537)/100)</f>
        <v>0</v>
      </c>
      <c r="DA537" s="2"/>
      <c r="DB537" s="2"/>
      <c r="DC537" s="2" t="s">
        <v>6</v>
      </c>
      <c r="DD537" s="2" t="s">
        <v>6</v>
      </c>
      <c r="DE537" s="2" t="s">
        <v>6</v>
      </c>
      <c r="DF537" s="2" t="s">
        <v>6</v>
      </c>
      <c r="DG537" s="2" t="s">
        <v>6</v>
      </c>
      <c r="DH537" s="2" t="s">
        <v>6</v>
      </c>
      <c r="DI537" s="2" t="s">
        <v>6</v>
      </c>
      <c r="DJ537" s="2" t="s">
        <v>6</v>
      </c>
      <c r="DK537" s="2" t="s">
        <v>6</v>
      </c>
      <c r="DL537" s="2" t="s">
        <v>6</v>
      </c>
      <c r="DM537" s="2" t="s">
        <v>6</v>
      </c>
      <c r="DN537" s="2">
        <v>0</v>
      </c>
      <c r="DO537" s="2">
        <v>0</v>
      </c>
      <c r="DP537" s="2">
        <v>1</v>
      </c>
      <c r="DQ537" s="2">
        <v>1</v>
      </c>
      <c r="DR537" s="2"/>
      <c r="DS537" s="2"/>
      <c r="DT537" s="2"/>
      <c r="DU537" s="2">
        <v>1009</v>
      </c>
      <c r="DV537" s="2" t="s">
        <v>63</v>
      </c>
      <c r="DW537" s="2" t="s">
        <v>63</v>
      </c>
      <c r="DX537" s="2">
        <v>1000</v>
      </c>
      <c r="DY537" s="2"/>
      <c r="DZ537" s="2" t="s">
        <v>6</v>
      </c>
      <c r="EA537" s="2" t="s">
        <v>6</v>
      </c>
      <c r="EB537" s="2" t="s">
        <v>6</v>
      </c>
      <c r="EC537" s="2" t="s">
        <v>6</v>
      </c>
      <c r="ED537" s="2"/>
      <c r="EE537" s="2">
        <v>54938781</v>
      </c>
      <c r="EF537" s="2">
        <v>20</v>
      </c>
      <c r="EG537" s="2" t="s">
        <v>34</v>
      </c>
      <c r="EH537" s="2">
        <v>0</v>
      </c>
      <c r="EI537" s="2" t="s">
        <v>6</v>
      </c>
      <c r="EJ537" s="2">
        <v>1</v>
      </c>
      <c r="EK537" s="2">
        <v>500001</v>
      </c>
      <c r="EL537" s="2" t="s">
        <v>35</v>
      </c>
      <c r="EM537" s="2" t="s">
        <v>36</v>
      </c>
      <c r="EN537" s="2"/>
      <c r="EO537" s="2" t="s">
        <v>6</v>
      </c>
      <c r="EP537" s="2"/>
      <c r="EQ537" s="2">
        <v>0</v>
      </c>
      <c r="ER537" s="2">
        <v>8475</v>
      </c>
      <c r="ES537" s="110">
        <f>'1.Лок.смета.и.Акт'!F1015</f>
        <v>8475</v>
      </c>
      <c r="ET537" s="2">
        <v>0</v>
      </c>
      <c r="EU537" s="2">
        <v>0</v>
      </c>
      <c r="EV537" s="2">
        <v>0</v>
      </c>
      <c r="EW537" s="2">
        <v>0</v>
      </c>
      <c r="EX537" s="2">
        <v>0</v>
      </c>
      <c r="EY537" s="2"/>
      <c r="EZ537" s="2"/>
      <c r="FA537" s="2"/>
      <c r="FB537" s="2"/>
      <c r="FC537" s="2"/>
      <c r="FD537" s="2"/>
      <c r="FE537" s="2"/>
      <c r="FF537" s="2"/>
      <c r="FG537" s="2"/>
      <c r="FH537" s="2"/>
      <c r="FI537" s="2"/>
      <c r="FJ537" s="2"/>
      <c r="FK537" s="2"/>
      <c r="FL537" s="2"/>
      <c r="FM537" s="2"/>
      <c r="FN537" s="2"/>
      <c r="FO537" s="2"/>
      <c r="FP537" s="2"/>
      <c r="FQ537" s="2">
        <v>0</v>
      </c>
      <c r="FR537" s="2">
        <f t="shared" ref="FR537:FR550" si="637">ROUND(IF(BI537=3,GM537,0),0)</f>
        <v>0</v>
      </c>
      <c r="FS537" s="2">
        <v>0</v>
      </c>
      <c r="FT537" s="2"/>
      <c r="FU537" s="2"/>
      <c r="FV537" s="2"/>
      <c r="FW537" s="2"/>
      <c r="FX537" s="2">
        <v>0</v>
      </c>
      <c r="FY537" s="2">
        <v>0</v>
      </c>
      <c r="FZ537" s="2"/>
      <c r="GA537" s="2" t="s">
        <v>6</v>
      </c>
      <c r="GB537" s="2"/>
      <c r="GC537" s="2"/>
      <c r="GD537" s="2">
        <v>1</v>
      </c>
      <c r="GE537" s="2"/>
      <c r="GF537" s="2">
        <v>2105756975</v>
      </c>
      <c r="GG537" s="2">
        <v>2</v>
      </c>
      <c r="GH537" s="2">
        <v>0</v>
      </c>
      <c r="GI537" s="2">
        <v>-2</v>
      </c>
      <c r="GJ537" s="2">
        <v>0</v>
      </c>
      <c r="GK537" s="2">
        <v>0</v>
      </c>
      <c r="GL537" s="2">
        <f t="shared" ref="GL537:GL550" si="638">ROUND(IF(AND(BH537=3,BI537=3,FS537&lt;&gt;0),P537,0),0)</f>
        <v>0</v>
      </c>
      <c r="GM537" s="2">
        <f t="shared" ref="GM537:GM550" si="639">ROUND(O537+X537+Y537,0)+GX537</f>
        <v>1</v>
      </c>
      <c r="GN537" s="2">
        <f t="shared" ref="GN537:GN550" si="640">IF(OR(BI537=0,BI537=1),GM537-GX537,0)</f>
        <v>1</v>
      </c>
      <c r="GO537" s="2">
        <f t="shared" ref="GO537:GO550" si="641">IF(BI537=2,GM537-GX537,0)</f>
        <v>0</v>
      </c>
      <c r="GP537" s="2">
        <f t="shared" ref="GP537:GP550" si="642">IF(BI537=4,GM537-GX537,0)</f>
        <v>0</v>
      </c>
      <c r="GQ537" s="2"/>
      <c r="GR537" s="2">
        <v>0</v>
      </c>
      <c r="GS537" s="2">
        <v>3</v>
      </c>
      <c r="GT537" s="2">
        <v>0</v>
      </c>
      <c r="GU537" s="2" t="s">
        <v>6</v>
      </c>
      <c r="GV537" s="2">
        <f t="shared" si="608"/>
        <v>0</v>
      </c>
      <c r="GW537" s="2">
        <v>1</v>
      </c>
      <c r="GX537" s="2">
        <f t="shared" ref="GX537:GX550" si="643">ROUND(HC537*I537,0)</f>
        <v>0</v>
      </c>
      <c r="GY537" s="2"/>
      <c r="GZ537" s="2"/>
      <c r="HA537" s="2">
        <v>0</v>
      </c>
      <c r="HB537" s="2">
        <v>0</v>
      </c>
      <c r="HC537" s="2">
        <f t="shared" ref="HC537:HC550" si="644">GV537*GW537</f>
        <v>0</v>
      </c>
      <c r="HD537" s="2"/>
      <c r="HE537" s="2" t="s">
        <v>6</v>
      </c>
      <c r="HF537" s="2" t="s">
        <v>6</v>
      </c>
      <c r="HG537" s="2"/>
      <c r="HH537" s="2"/>
      <c r="HI537" s="2"/>
      <c r="HJ537" s="2"/>
      <c r="HK537" s="2"/>
      <c r="HL537" s="2"/>
      <c r="HM537" s="2" t="s">
        <v>6</v>
      </c>
      <c r="HN537" s="2" t="s">
        <v>6</v>
      </c>
      <c r="HO537" s="2" t="s">
        <v>6</v>
      </c>
      <c r="HP537" s="2" t="s">
        <v>6</v>
      </c>
      <c r="HQ537" s="2" t="s">
        <v>6</v>
      </c>
      <c r="HR537" s="2"/>
      <c r="HS537" s="2"/>
      <c r="HT537" s="2"/>
      <c r="HU537" s="2"/>
      <c r="HV537" s="2"/>
      <c r="HW537" s="2"/>
      <c r="HX537" s="2"/>
      <c r="HY537" s="2"/>
      <c r="HZ537" s="2"/>
      <c r="IA537" s="2"/>
      <c r="IB537" s="2"/>
      <c r="IC537" s="2"/>
      <c r="ID537" s="2"/>
      <c r="IE537" s="2"/>
      <c r="IF537" s="2">
        <v>-1</v>
      </c>
      <c r="IG537" s="2"/>
      <c r="IH537" s="2"/>
      <c r="II537" s="2"/>
      <c r="IJ537" s="2"/>
      <c r="IK537" s="2">
        <v>0</v>
      </c>
      <c r="IL537" s="2"/>
      <c r="IM537" s="2"/>
      <c r="IN537" s="2"/>
      <c r="IO537" s="2"/>
      <c r="IP537" s="2"/>
      <c r="IQ537" s="2"/>
      <c r="IR537" s="2"/>
      <c r="IS537" s="2"/>
      <c r="IT537" s="2"/>
      <c r="IU537" s="2"/>
    </row>
    <row r="538" spans="1:255" x14ac:dyDescent="0.2">
      <c r="A538">
        <v>18</v>
      </c>
      <c r="B538">
        <v>1</v>
      </c>
      <c r="C538">
        <v>876</v>
      </c>
      <c r="E538" t="s">
        <v>720</v>
      </c>
      <c r="F538" t="e">
        <f>'2.Лок.смета.и.Акт'!#REF!</f>
        <v>#REF!</v>
      </c>
      <c r="G538" t="s">
        <v>62</v>
      </c>
      <c r="H538" t="s">
        <v>63</v>
      </c>
      <c r="I538">
        <f>I536*J538</f>
        <v>1.2E-4</v>
      </c>
      <c r="J538">
        <v>3.0000000000000001E-3</v>
      </c>
      <c r="K538">
        <v>3.0000000000000001E-3</v>
      </c>
      <c r="O538">
        <f t="shared" si="613"/>
        <v>9</v>
      </c>
      <c r="P538">
        <f t="shared" si="614"/>
        <v>9</v>
      </c>
      <c r="Q538">
        <f t="shared" si="615"/>
        <v>0</v>
      </c>
      <c r="R538">
        <f t="shared" si="616"/>
        <v>0</v>
      </c>
      <c r="S538">
        <f t="shared" si="617"/>
        <v>0</v>
      </c>
      <c r="T538">
        <f t="shared" si="618"/>
        <v>0</v>
      </c>
      <c r="U538">
        <f t="shared" si="619"/>
        <v>0</v>
      </c>
      <c r="V538">
        <f t="shared" si="620"/>
        <v>0</v>
      </c>
      <c r="W538">
        <f t="shared" si="621"/>
        <v>0</v>
      </c>
      <c r="X538">
        <f t="shared" si="622"/>
        <v>0</v>
      </c>
      <c r="Y538">
        <f t="shared" si="623"/>
        <v>0</v>
      </c>
      <c r="AA538">
        <v>86295184</v>
      </c>
      <c r="AB538">
        <f t="shared" si="624"/>
        <v>9962.5300000000007</v>
      </c>
      <c r="AC538">
        <f t="shared" si="625"/>
        <v>9962.5300000000007</v>
      </c>
      <c r="AD538">
        <f t="shared" si="605"/>
        <v>0</v>
      </c>
      <c r="AE538">
        <f t="shared" si="609"/>
        <v>0</v>
      </c>
      <c r="AF538">
        <f t="shared" si="611"/>
        <v>0</v>
      </c>
      <c r="AG538">
        <f t="shared" si="626"/>
        <v>0</v>
      </c>
      <c r="AH538">
        <f t="shared" si="612"/>
        <v>0</v>
      </c>
      <c r="AI538">
        <f t="shared" si="610"/>
        <v>0</v>
      </c>
      <c r="AJ538">
        <f t="shared" si="627"/>
        <v>0</v>
      </c>
      <c r="AK538">
        <v>9962.5300000000007</v>
      </c>
      <c r="AL538">
        <v>9962.5300000000007</v>
      </c>
      <c r="AM538">
        <v>0</v>
      </c>
      <c r="AN538">
        <v>0</v>
      </c>
      <c r="AO538">
        <v>0</v>
      </c>
      <c r="AP538">
        <v>0</v>
      </c>
      <c r="AQ538">
        <v>0</v>
      </c>
      <c r="AR538">
        <v>0</v>
      </c>
      <c r="AS538">
        <v>0</v>
      </c>
      <c r="AT538">
        <v>0</v>
      </c>
      <c r="AU538">
        <v>0</v>
      </c>
      <c r="AV538">
        <v>1</v>
      </c>
      <c r="AW538">
        <v>1</v>
      </c>
      <c r="AZ538">
        <v>1</v>
      </c>
      <c r="BA538">
        <v>1</v>
      </c>
      <c r="BB538">
        <v>1</v>
      </c>
      <c r="BC538">
        <v>7.56</v>
      </c>
      <c r="BD538" t="s">
        <v>6</v>
      </c>
      <c r="BE538" t="s">
        <v>6</v>
      </c>
      <c r="BF538" t="s">
        <v>6</v>
      </c>
      <c r="BG538" t="s">
        <v>6</v>
      </c>
      <c r="BH538">
        <v>3</v>
      </c>
      <c r="BI538">
        <v>1</v>
      </c>
      <c r="BJ538" t="s">
        <v>64</v>
      </c>
      <c r="BM538">
        <v>500001</v>
      </c>
      <c r="BN538">
        <v>0</v>
      </c>
      <c r="BO538" t="s">
        <v>6</v>
      </c>
      <c r="BP538">
        <v>0</v>
      </c>
      <c r="BQ538">
        <v>20</v>
      </c>
      <c r="BR538">
        <v>0</v>
      </c>
      <c r="BS538">
        <v>1</v>
      </c>
      <c r="BT538">
        <v>1</v>
      </c>
      <c r="BU538">
        <v>1</v>
      </c>
      <c r="BV538">
        <v>1</v>
      </c>
      <c r="BW538">
        <v>1</v>
      </c>
      <c r="BX538">
        <v>1</v>
      </c>
      <c r="BY538" t="s">
        <v>6</v>
      </c>
      <c r="BZ538">
        <v>0</v>
      </c>
      <c r="CA538">
        <v>0</v>
      </c>
      <c r="CB538" t="s">
        <v>6</v>
      </c>
      <c r="CE538">
        <v>0</v>
      </c>
      <c r="CF538">
        <v>0</v>
      </c>
      <c r="CG538">
        <v>0</v>
      </c>
      <c r="CM538">
        <v>0</v>
      </c>
      <c r="CN538" t="s">
        <v>6</v>
      </c>
      <c r="CO538">
        <v>0</v>
      </c>
      <c r="CP538">
        <f t="shared" si="628"/>
        <v>9</v>
      </c>
      <c r="CQ538">
        <f t="shared" si="629"/>
        <v>75316.726800000004</v>
      </c>
      <c r="CR538">
        <f t="shared" si="630"/>
        <v>0</v>
      </c>
      <c r="CS538">
        <f t="shared" si="631"/>
        <v>0</v>
      </c>
      <c r="CT538">
        <f t="shared" si="632"/>
        <v>0</v>
      </c>
      <c r="CU538">
        <f t="shared" si="633"/>
        <v>0</v>
      </c>
      <c r="CV538">
        <f t="shared" si="634"/>
        <v>0</v>
      </c>
      <c r="CW538">
        <f t="shared" si="635"/>
        <v>0</v>
      </c>
      <c r="CX538">
        <f t="shared" si="636"/>
        <v>0</v>
      </c>
      <c r="CY538">
        <f>(S538+R538)*(BZ538/100)</f>
        <v>0</v>
      </c>
      <c r="CZ538">
        <f>(S538+R538)*(CA538/100)</f>
        <v>0</v>
      </c>
      <c r="DC538" t="s">
        <v>6</v>
      </c>
      <c r="DD538" t="s">
        <v>6</v>
      </c>
      <c r="DE538" t="s">
        <v>6</v>
      </c>
      <c r="DF538" t="s">
        <v>6</v>
      </c>
      <c r="DG538" t="s">
        <v>6</v>
      </c>
      <c r="DH538" t="s">
        <v>6</v>
      </c>
      <c r="DI538" t="s">
        <v>6</v>
      </c>
      <c r="DJ538" t="s">
        <v>6</v>
      </c>
      <c r="DK538" t="s">
        <v>6</v>
      </c>
      <c r="DL538" t="s">
        <v>6</v>
      </c>
      <c r="DM538" t="s">
        <v>6</v>
      </c>
      <c r="DN538">
        <v>0</v>
      </c>
      <c r="DO538">
        <v>0</v>
      </c>
      <c r="DP538">
        <v>1</v>
      </c>
      <c r="DQ538">
        <v>1</v>
      </c>
      <c r="DU538">
        <v>1009</v>
      </c>
      <c r="DV538" t="s">
        <v>63</v>
      </c>
      <c r="DW538" t="e">
        <f>'2.Лок.смета.и.Акт'!#REF!</f>
        <v>#REF!</v>
      </c>
      <c r="DX538">
        <v>1000</v>
      </c>
      <c r="DZ538" t="s">
        <v>6</v>
      </c>
      <c r="EA538" t="s">
        <v>6</v>
      </c>
      <c r="EB538" t="s">
        <v>6</v>
      </c>
      <c r="EC538" t="s">
        <v>6</v>
      </c>
      <c r="EE538">
        <v>54938781</v>
      </c>
      <c r="EF538">
        <v>20</v>
      </c>
      <c r="EG538" t="s">
        <v>34</v>
      </c>
      <c r="EH538">
        <v>0</v>
      </c>
      <c r="EI538" t="s">
        <v>6</v>
      </c>
      <c r="EJ538">
        <v>1</v>
      </c>
      <c r="EK538">
        <v>500001</v>
      </c>
      <c r="EL538" t="s">
        <v>35</v>
      </c>
      <c r="EM538" t="s">
        <v>36</v>
      </c>
      <c r="EO538" t="s">
        <v>6</v>
      </c>
      <c r="EQ538">
        <v>0</v>
      </c>
      <c r="ER538">
        <v>71000</v>
      </c>
      <c r="ES538">
        <v>9962.5300000000007</v>
      </c>
      <c r="ET538">
        <v>0</v>
      </c>
      <c r="EU538">
        <v>0</v>
      </c>
      <c r="EV538">
        <v>0</v>
      </c>
      <c r="EW538">
        <v>0</v>
      </c>
      <c r="EX538">
        <v>0</v>
      </c>
      <c r="EZ538">
        <v>5</v>
      </c>
      <c r="FC538">
        <v>0</v>
      </c>
      <c r="FD538">
        <v>18</v>
      </c>
      <c r="FF538">
        <v>71000</v>
      </c>
      <c r="FQ538">
        <v>0</v>
      </c>
      <c r="FR538">
        <f t="shared" si="637"/>
        <v>0</v>
      </c>
      <c r="FS538">
        <v>0</v>
      </c>
      <c r="FX538">
        <v>0</v>
      </c>
      <c r="FY538">
        <v>0</v>
      </c>
      <c r="GA538" t="s">
        <v>65</v>
      </c>
      <c r="GD538">
        <v>1</v>
      </c>
      <c r="GF538">
        <v>2105756975</v>
      </c>
      <c r="GG538">
        <v>2</v>
      </c>
      <c r="GH538">
        <v>3</v>
      </c>
      <c r="GI538">
        <v>5</v>
      </c>
      <c r="GJ538">
        <v>0</v>
      </c>
      <c r="GK538">
        <v>0</v>
      </c>
      <c r="GL538">
        <f t="shared" si="638"/>
        <v>0</v>
      </c>
      <c r="GM538">
        <f t="shared" si="639"/>
        <v>9</v>
      </c>
      <c r="GN538">
        <f t="shared" si="640"/>
        <v>9</v>
      </c>
      <c r="GO538">
        <f t="shared" si="641"/>
        <v>0</v>
      </c>
      <c r="GP538">
        <f t="shared" si="642"/>
        <v>0</v>
      </c>
      <c r="GR538">
        <v>1</v>
      </c>
      <c r="GS538">
        <v>1</v>
      </c>
      <c r="GT538">
        <v>0</v>
      </c>
      <c r="GU538" t="s">
        <v>6</v>
      </c>
      <c r="GV538">
        <f t="shared" si="608"/>
        <v>0</v>
      </c>
      <c r="GW538">
        <v>1</v>
      </c>
      <c r="GX538">
        <f t="shared" si="643"/>
        <v>0</v>
      </c>
      <c r="HA538">
        <v>0</v>
      </c>
      <c r="HB538">
        <v>0</v>
      </c>
      <c r="HC538">
        <f t="shared" si="644"/>
        <v>0</v>
      </c>
      <c r="HE538" t="s">
        <v>38</v>
      </c>
      <c r="HF538" t="s">
        <v>39</v>
      </c>
      <c r="HM538" t="s">
        <v>6</v>
      </c>
      <c r="HN538" t="s">
        <v>6</v>
      </c>
      <c r="HO538" t="s">
        <v>6</v>
      </c>
      <c r="HP538" t="s">
        <v>6</v>
      </c>
      <c r="HQ538" t="s">
        <v>6</v>
      </c>
      <c r="IF538">
        <v>-1</v>
      </c>
      <c r="IK538">
        <v>0</v>
      </c>
    </row>
    <row r="539" spans="1:255" x14ac:dyDescent="0.2">
      <c r="A539" s="2">
        <v>18</v>
      </c>
      <c r="B539" s="2">
        <v>1</v>
      </c>
      <c r="C539" s="2">
        <v>870</v>
      </c>
      <c r="D539" s="2"/>
      <c r="E539" s="2" t="s">
        <v>721</v>
      </c>
      <c r="F539" s="2" t="s">
        <v>67</v>
      </c>
      <c r="G539" s="2" t="s">
        <v>68</v>
      </c>
      <c r="H539" s="2" t="s">
        <v>32</v>
      </c>
      <c r="I539" s="2">
        <f>I535*J539</f>
        <v>4.24E-2</v>
      </c>
      <c r="J539" s="216">
        <f>'5.Ведомость_списания'!F247</f>
        <v>1.06</v>
      </c>
      <c r="K539" s="2">
        <v>1.06</v>
      </c>
      <c r="L539" s="2"/>
      <c r="M539" s="2"/>
      <c r="N539" s="2"/>
      <c r="O539" s="2">
        <f t="shared" si="613"/>
        <v>84</v>
      </c>
      <c r="P539" s="2">
        <f t="shared" si="614"/>
        <v>84</v>
      </c>
      <c r="Q539" s="2">
        <f t="shared" si="615"/>
        <v>0</v>
      </c>
      <c r="R539" s="2">
        <f t="shared" si="616"/>
        <v>0</v>
      </c>
      <c r="S539" s="2">
        <f t="shared" si="617"/>
        <v>0</v>
      </c>
      <c r="T539" s="2">
        <f t="shared" si="618"/>
        <v>0</v>
      </c>
      <c r="U539" s="2">
        <f t="shared" si="619"/>
        <v>0</v>
      </c>
      <c r="V539" s="2">
        <f t="shared" si="620"/>
        <v>0</v>
      </c>
      <c r="W539" s="2">
        <f t="shared" si="621"/>
        <v>0</v>
      </c>
      <c r="X539" s="2">
        <f t="shared" si="622"/>
        <v>0</v>
      </c>
      <c r="Y539" s="2">
        <f t="shared" si="623"/>
        <v>0</v>
      </c>
      <c r="Z539" s="2"/>
      <c r="AA539" s="2">
        <v>86295183</v>
      </c>
      <c r="AB539" s="2">
        <f t="shared" si="624"/>
        <v>1980</v>
      </c>
      <c r="AC539" s="2">
        <f t="shared" si="625"/>
        <v>1980</v>
      </c>
      <c r="AD539" s="2">
        <f t="shared" si="605"/>
        <v>0</v>
      </c>
      <c r="AE539" s="2">
        <f t="shared" si="609"/>
        <v>0</v>
      </c>
      <c r="AF539" s="2">
        <f t="shared" si="611"/>
        <v>0</v>
      </c>
      <c r="AG539" s="2">
        <f t="shared" si="626"/>
        <v>0</v>
      </c>
      <c r="AH539" s="2">
        <f t="shared" si="612"/>
        <v>0</v>
      </c>
      <c r="AI539" s="2">
        <f t="shared" si="610"/>
        <v>0</v>
      </c>
      <c r="AJ539" s="2">
        <f t="shared" si="627"/>
        <v>0</v>
      </c>
      <c r="AK539" s="2">
        <v>1980</v>
      </c>
      <c r="AL539" s="110">
        <f>'1.Лок.смета.и.Акт'!F1017</f>
        <v>1980</v>
      </c>
      <c r="AM539" s="2">
        <v>0</v>
      </c>
      <c r="AN539" s="2">
        <v>0</v>
      </c>
      <c r="AO539" s="2">
        <v>0</v>
      </c>
      <c r="AP539" s="2">
        <v>0</v>
      </c>
      <c r="AQ539" s="2">
        <v>0</v>
      </c>
      <c r="AR539" s="2">
        <v>0</v>
      </c>
      <c r="AS539" s="2">
        <v>0</v>
      </c>
      <c r="AT539" s="2">
        <v>0</v>
      </c>
      <c r="AU539" s="2">
        <v>0</v>
      </c>
      <c r="AV539" s="2">
        <v>1</v>
      </c>
      <c r="AW539" s="2">
        <v>1</v>
      </c>
      <c r="AX539" s="2"/>
      <c r="AY539" s="2"/>
      <c r="AZ539" s="2">
        <v>1</v>
      </c>
      <c r="BA539" s="2">
        <v>1</v>
      </c>
      <c r="BB539" s="2">
        <v>1</v>
      </c>
      <c r="BC539" s="2">
        <v>1</v>
      </c>
      <c r="BD539" s="2" t="s">
        <v>6</v>
      </c>
      <c r="BE539" s="2" t="s">
        <v>6</v>
      </c>
      <c r="BF539" s="2" t="s">
        <v>6</v>
      </c>
      <c r="BG539" s="2" t="s">
        <v>6</v>
      </c>
      <c r="BH539" s="2">
        <v>3</v>
      </c>
      <c r="BI539" s="2">
        <v>1</v>
      </c>
      <c r="BJ539" s="2" t="s">
        <v>69</v>
      </c>
      <c r="BK539" s="2"/>
      <c r="BL539" s="2"/>
      <c r="BM539" s="2">
        <v>500001</v>
      </c>
      <c r="BN539" s="2">
        <v>0</v>
      </c>
      <c r="BO539" s="2" t="s">
        <v>6</v>
      </c>
      <c r="BP539" s="2">
        <v>0</v>
      </c>
      <c r="BQ539" s="2">
        <v>20</v>
      </c>
      <c r="BR539" s="2">
        <v>0</v>
      </c>
      <c r="BS539" s="2">
        <v>1</v>
      </c>
      <c r="BT539" s="2">
        <v>1</v>
      </c>
      <c r="BU539" s="2">
        <v>1</v>
      </c>
      <c r="BV539" s="2">
        <v>1</v>
      </c>
      <c r="BW539" s="2">
        <v>1</v>
      </c>
      <c r="BX539" s="2">
        <v>1</v>
      </c>
      <c r="BY539" s="2" t="s">
        <v>6</v>
      </c>
      <c r="BZ539" s="2">
        <v>0</v>
      </c>
      <c r="CA539" s="2">
        <v>0</v>
      </c>
      <c r="CB539" s="2" t="s">
        <v>6</v>
      </c>
      <c r="CC539" s="2"/>
      <c r="CD539" s="2"/>
      <c r="CE539" s="2">
        <v>0</v>
      </c>
      <c r="CF539" s="2">
        <v>0</v>
      </c>
      <c r="CG539" s="2">
        <v>0</v>
      </c>
      <c r="CH539" s="2"/>
      <c r="CI539" s="2"/>
      <c r="CJ539" s="2"/>
      <c r="CK539" s="2"/>
      <c r="CL539" s="2"/>
      <c r="CM539" s="2">
        <v>0</v>
      </c>
      <c r="CN539" s="2" t="s">
        <v>6</v>
      </c>
      <c r="CO539" s="2">
        <v>0</v>
      </c>
      <c r="CP539" s="2">
        <f t="shared" si="628"/>
        <v>84</v>
      </c>
      <c r="CQ539" s="2">
        <f t="shared" si="629"/>
        <v>1980</v>
      </c>
      <c r="CR539" s="2">
        <f t="shared" si="630"/>
        <v>0</v>
      </c>
      <c r="CS539" s="2">
        <f t="shared" si="631"/>
        <v>0</v>
      </c>
      <c r="CT539" s="2">
        <f t="shared" si="632"/>
        <v>0</v>
      </c>
      <c r="CU539" s="2">
        <f t="shared" si="633"/>
        <v>0</v>
      </c>
      <c r="CV539" s="2">
        <f t="shared" si="634"/>
        <v>0</v>
      </c>
      <c r="CW539" s="2">
        <f t="shared" si="635"/>
        <v>0</v>
      </c>
      <c r="CX539" s="2">
        <f t="shared" si="636"/>
        <v>0</v>
      </c>
      <c r="CY539" s="2">
        <f>(((S539+(R539*IF(0,0,1)))*AT539)/100)</f>
        <v>0</v>
      </c>
      <c r="CZ539" s="2">
        <f>(((S539+(R539*IF(0,0,1)))*AU539)/100)</f>
        <v>0</v>
      </c>
      <c r="DA539" s="2"/>
      <c r="DB539" s="2"/>
      <c r="DC539" s="2" t="s">
        <v>6</v>
      </c>
      <c r="DD539" s="2" t="s">
        <v>6</v>
      </c>
      <c r="DE539" s="2" t="s">
        <v>6</v>
      </c>
      <c r="DF539" s="2" t="s">
        <v>6</v>
      </c>
      <c r="DG539" s="2" t="s">
        <v>6</v>
      </c>
      <c r="DH539" s="2" t="s">
        <v>6</v>
      </c>
      <c r="DI539" s="2" t="s">
        <v>6</v>
      </c>
      <c r="DJ539" s="2" t="s">
        <v>6</v>
      </c>
      <c r="DK539" s="2" t="s">
        <v>6</v>
      </c>
      <c r="DL539" s="2" t="s">
        <v>6</v>
      </c>
      <c r="DM539" s="2" t="s">
        <v>6</v>
      </c>
      <c r="DN539" s="2">
        <v>0</v>
      </c>
      <c r="DO539" s="2">
        <v>0</v>
      </c>
      <c r="DP539" s="2">
        <v>1</v>
      </c>
      <c r="DQ539" s="2">
        <v>1</v>
      </c>
      <c r="DR539" s="2"/>
      <c r="DS539" s="2"/>
      <c r="DT539" s="2"/>
      <c r="DU539" s="2">
        <v>1007</v>
      </c>
      <c r="DV539" s="2" t="s">
        <v>32</v>
      </c>
      <c r="DW539" s="2" t="s">
        <v>32</v>
      </c>
      <c r="DX539" s="2">
        <v>1</v>
      </c>
      <c r="DY539" s="2"/>
      <c r="DZ539" s="2" t="s">
        <v>6</v>
      </c>
      <c r="EA539" s="2" t="s">
        <v>6</v>
      </c>
      <c r="EB539" s="2" t="s">
        <v>6</v>
      </c>
      <c r="EC539" s="2" t="s">
        <v>6</v>
      </c>
      <c r="ED539" s="2"/>
      <c r="EE539" s="2">
        <v>54938781</v>
      </c>
      <c r="EF539" s="2">
        <v>20</v>
      </c>
      <c r="EG539" s="2" t="s">
        <v>34</v>
      </c>
      <c r="EH539" s="2">
        <v>0</v>
      </c>
      <c r="EI539" s="2" t="s">
        <v>6</v>
      </c>
      <c r="EJ539" s="2">
        <v>1</v>
      </c>
      <c r="EK539" s="2">
        <v>500001</v>
      </c>
      <c r="EL539" s="2" t="s">
        <v>35</v>
      </c>
      <c r="EM539" s="2" t="s">
        <v>36</v>
      </c>
      <c r="EN539" s="2"/>
      <c r="EO539" s="2" t="s">
        <v>6</v>
      </c>
      <c r="EP539" s="2"/>
      <c r="EQ539" s="2">
        <v>0</v>
      </c>
      <c r="ER539" s="2">
        <v>1980</v>
      </c>
      <c r="ES539" s="110">
        <f>'1.Лок.смета.и.Акт'!F1017</f>
        <v>1980</v>
      </c>
      <c r="ET539" s="2">
        <v>0</v>
      </c>
      <c r="EU539" s="2">
        <v>0</v>
      </c>
      <c r="EV539" s="2">
        <v>0</v>
      </c>
      <c r="EW539" s="2">
        <v>0</v>
      </c>
      <c r="EX539" s="2">
        <v>0</v>
      </c>
      <c r="EY539" s="2"/>
      <c r="EZ539" s="2"/>
      <c r="FA539" s="2"/>
      <c r="FB539" s="2"/>
      <c r="FC539" s="2"/>
      <c r="FD539" s="2"/>
      <c r="FE539" s="2"/>
      <c r="FF539" s="2"/>
      <c r="FG539" s="2"/>
      <c r="FH539" s="2"/>
      <c r="FI539" s="2"/>
      <c r="FJ539" s="2"/>
      <c r="FK539" s="2"/>
      <c r="FL539" s="2"/>
      <c r="FM539" s="2"/>
      <c r="FN539" s="2"/>
      <c r="FO539" s="2"/>
      <c r="FP539" s="2"/>
      <c r="FQ539" s="2">
        <v>0</v>
      </c>
      <c r="FR539" s="2">
        <f t="shared" si="637"/>
        <v>0</v>
      </c>
      <c r="FS539" s="2">
        <v>0</v>
      </c>
      <c r="FT539" s="2"/>
      <c r="FU539" s="2"/>
      <c r="FV539" s="2"/>
      <c r="FW539" s="2"/>
      <c r="FX539" s="2">
        <v>0</v>
      </c>
      <c r="FY539" s="2">
        <v>0</v>
      </c>
      <c r="FZ539" s="2"/>
      <c r="GA539" s="2" t="s">
        <v>6</v>
      </c>
      <c r="GB539" s="2"/>
      <c r="GC539" s="2"/>
      <c r="GD539" s="2">
        <v>1</v>
      </c>
      <c r="GE539" s="2"/>
      <c r="GF539" s="2">
        <v>-1086851567</v>
      </c>
      <c r="GG539" s="2">
        <v>2</v>
      </c>
      <c r="GH539" s="2">
        <v>0</v>
      </c>
      <c r="GI539" s="2">
        <v>-2</v>
      </c>
      <c r="GJ539" s="2">
        <v>0</v>
      </c>
      <c r="GK539" s="2">
        <v>0</v>
      </c>
      <c r="GL539" s="2">
        <f t="shared" si="638"/>
        <v>0</v>
      </c>
      <c r="GM539" s="2">
        <f t="shared" si="639"/>
        <v>84</v>
      </c>
      <c r="GN539" s="2">
        <f t="shared" si="640"/>
        <v>84</v>
      </c>
      <c r="GO539" s="2">
        <f t="shared" si="641"/>
        <v>0</v>
      </c>
      <c r="GP539" s="2">
        <f t="shared" si="642"/>
        <v>0</v>
      </c>
      <c r="GQ539" s="2"/>
      <c r="GR539" s="2">
        <v>0</v>
      </c>
      <c r="GS539" s="2">
        <v>3</v>
      </c>
      <c r="GT539" s="2">
        <v>0</v>
      </c>
      <c r="GU539" s="2" t="s">
        <v>6</v>
      </c>
      <c r="GV539" s="2">
        <f t="shared" si="608"/>
        <v>0</v>
      </c>
      <c r="GW539" s="2">
        <v>1</v>
      </c>
      <c r="GX539" s="2">
        <f t="shared" si="643"/>
        <v>0</v>
      </c>
      <c r="GY539" s="2"/>
      <c r="GZ539" s="2"/>
      <c r="HA539" s="2">
        <v>0</v>
      </c>
      <c r="HB539" s="2">
        <v>0</v>
      </c>
      <c r="HC539" s="2">
        <f t="shared" si="644"/>
        <v>0</v>
      </c>
      <c r="HD539" s="2"/>
      <c r="HE539" s="2" t="s">
        <v>6</v>
      </c>
      <c r="HF539" s="2" t="s">
        <v>6</v>
      </c>
      <c r="HG539" s="2"/>
      <c r="HH539" s="2"/>
      <c r="HI539" s="2"/>
      <c r="HJ539" s="2"/>
      <c r="HK539" s="2"/>
      <c r="HL539" s="2"/>
      <c r="HM539" s="2" t="s">
        <v>6</v>
      </c>
      <c r="HN539" s="2" t="s">
        <v>6</v>
      </c>
      <c r="HO539" s="2" t="s">
        <v>6</v>
      </c>
      <c r="HP539" s="2" t="s">
        <v>6</v>
      </c>
      <c r="HQ539" s="2" t="s">
        <v>6</v>
      </c>
      <c r="HR539" s="2"/>
      <c r="HS539" s="2"/>
      <c r="HT539" s="2"/>
      <c r="HU539" s="2"/>
      <c r="HV539" s="2"/>
      <c r="HW539" s="2"/>
      <c r="HX539" s="2"/>
      <c r="HY539" s="2"/>
      <c r="HZ539" s="2"/>
      <c r="IA539" s="2"/>
      <c r="IB539" s="2"/>
      <c r="IC539" s="2"/>
      <c r="ID539" s="2"/>
      <c r="IE539" s="2"/>
      <c r="IF539" s="2">
        <v>-1</v>
      </c>
      <c r="IG539" s="2"/>
      <c r="IH539" s="2"/>
      <c r="II539" s="2"/>
      <c r="IJ539" s="2"/>
      <c r="IK539" s="2">
        <v>0</v>
      </c>
      <c r="IL539" s="2"/>
      <c r="IM539" s="2"/>
      <c r="IN539" s="2"/>
      <c r="IO539" s="2"/>
      <c r="IP539" s="2"/>
      <c r="IQ539" s="2"/>
      <c r="IR539" s="2"/>
      <c r="IS539" s="2"/>
      <c r="IT539" s="2"/>
      <c r="IU539" s="2"/>
    </row>
    <row r="540" spans="1:255" x14ac:dyDescent="0.2">
      <c r="A540">
        <v>18</v>
      </c>
      <c r="B540">
        <v>1</v>
      </c>
      <c r="C540">
        <v>877</v>
      </c>
      <c r="E540" t="s">
        <v>721</v>
      </c>
      <c r="F540" t="e">
        <f>'2.Лок.смета.и.Акт'!#REF!</f>
        <v>#REF!</v>
      </c>
      <c r="G540" t="s">
        <v>68</v>
      </c>
      <c r="H540" t="s">
        <v>32</v>
      </c>
      <c r="I540">
        <f>I536*J540</f>
        <v>4.24E-2</v>
      </c>
      <c r="J540">
        <v>1.06</v>
      </c>
      <c r="K540">
        <v>1.06</v>
      </c>
      <c r="O540">
        <f t="shared" si="613"/>
        <v>750</v>
      </c>
      <c r="P540">
        <f t="shared" si="614"/>
        <v>750</v>
      </c>
      <c r="Q540">
        <f t="shared" si="615"/>
        <v>0</v>
      </c>
      <c r="R540">
        <f t="shared" si="616"/>
        <v>0</v>
      </c>
      <c r="S540">
        <f t="shared" si="617"/>
        <v>0</v>
      </c>
      <c r="T540">
        <f t="shared" si="618"/>
        <v>0</v>
      </c>
      <c r="U540">
        <f t="shared" si="619"/>
        <v>0</v>
      </c>
      <c r="V540">
        <f t="shared" si="620"/>
        <v>0</v>
      </c>
      <c r="W540">
        <f t="shared" si="621"/>
        <v>0</v>
      </c>
      <c r="X540">
        <f t="shared" si="622"/>
        <v>0</v>
      </c>
      <c r="Y540">
        <f t="shared" si="623"/>
        <v>0</v>
      </c>
      <c r="AA540">
        <v>86295184</v>
      </c>
      <c r="AB540">
        <f t="shared" si="624"/>
        <v>2338.63</v>
      </c>
      <c r="AC540">
        <f t="shared" si="625"/>
        <v>2338.63</v>
      </c>
      <c r="AD540">
        <f t="shared" si="605"/>
        <v>0</v>
      </c>
      <c r="AE540">
        <f t="shared" si="609"/>
        <v>0</v>
      </c>
      <c r="AF540">
        <f t="shared" si="611"/>
        <v>0</v>
      </c>
      <c r="AG540">
        <f t="shared" si="626"/>
        <v>0</v>
      </c>
      <c r="AH540">
        <f t="shared" si="612"/>
        <v>0</v>
      </c>
      <c r="AI540">
        <f t="shared" si="610"/>
        <v>0</v>
      </c>
      <c r="AJ540">
        <f t="shared" si="627"/>
        <v>0</v>
      </c>
      <c r="AK540">
        <v>2338.63</v>
      </c>
      <c r="AL540">
        <v>2338.63</v>
      </c>
      <c r="AM540">
        <v>0</v>
      </c>
      <c r="AN540">
        <v>0</v>
      </c>
      <c r="AO540">
        <v>0</v>
      </c>
      <c r="AP540">
        <v>0</v>
      </c>
      <c r="AQ540">
        <v>0</v>
      </c>
      <c r="AR540">
        <v>0</v>
      </c>
      <c r="AS540">
        <v>0</v>
      </c>
      <c r="AT540">
        <v>0</v>
      </c>
      <c r="AU540">
        <v>0</v>
      </c>
      <c r="AV540">
        <v>1</v>
      </c>
      <c r="AW540">
        <v>1</v>
      </c>
      <c r="AZ540">
        <v>1</v>
      </c>
      <c r="BA540">
        <v>1</v>
      </c>
      <c r="BB540">
        <v>1</v>
      </c>
      <c r="BC540">
        <v>7.56</v>
      </c>
      <c r="BD540" t="s">
        <v>6</v>
      </c>
      <c r="BE540" t="s">
        <v>6</v>
      </c>
      <c r="BF540" t="s">
        <v>6</v>
      </c>
      <c r="BG540" t="s">
        <v>6</v>
      </c>
      <c r="BH540">
        <v>3</v>
      </c>
      <c r="BI540">
        <v>1</v>
      </c>
      <c r="BJ540" t="s">
        <v>69</v>
      </c>
      <c r="BM540">
        <v>500001</v>
      </c>
      <c r="BN540">
        <v>0</v>
      </c>
      <c r="BO540" t="s">
        <v>6</v>
      </c>
      <c r="BP540">
        <v>0</v>
      </c>
      <c r="BQ540">
        <v>20</v>
      </c>
      <c r="BR540">
        <v>0</v>
      </c>
      <c r="BS540">
        <v>1</v>
      </c>
      <c r="BT540">
        <v>1</v>
      </c>
      <c r="BU540">
        <v>1</v>
      </c>
      <c r="BV540">
        <v>1</v>
      </c>
      <c r="BW540">
        <v>1</v>
      </c>
      <c r="BX540">
        <v>1</v>
      </c>
      <c r="BY540" t="s">
        <v>6</v>
      </c>
      <c r="BZ540">
        <v>0</v>
      </c>
      <c r="CA540">
        <v>0</v>
      </c>
      <c r="CB540" t="s">
        <v>6</v>
      </c>
      <c r="CE540">
        <v>0</v>
      </c>
      <c r="CF540">
        <v>0</v>
      </c>
      <c r="CG540">
        <v>0</v>
      </c>
      <c r="CM540">
        <v>0</v>
      </c>
      <c r="CN540" t="s">
        <v>6</v>
      </c>
      <c r="CO540">
        <v>0</v>
      </c>
      <c r="CP540">
        <f t="shared" si="628"/>
        <v>750</v>
      </c>
      <c r="CQ540">
        <f t="shared" si="629"/>
        <v>17680.042799999999</v>
      </c>
      <c r="CR540">
        <f t="shared" si="630"/>
        <v>0</v>
      </c>
      <c r="CS540">
        <f t="shared" si="631"/>
        <v>0</v>
      </c>
      <c r="CT540">
        <f t="shared" si="632"/>
        <v>0</v>
      </c>
      <c r="CU540">
        <f t="shared" si="633"/>
        <v>0</v>
      </c>
      <c r="CV540">
        <f t="shared" si="634"/>
        <v>0</v>
      </c>
      <c r="CW540">
        <f t="shared" si="635"/>
        <v>0</v>
      </c>
      <c r="CX540">
        <f t="shared" si="636"/>
        <v>0</v>
      </c>
      <c r="CY540">
        <f>(S540+R540)*(BZ540/100)</f>
        <v>0</v>
      </c>
      <c r="CZ540">
        <f>(S540+R540)*(CA540/100)</f>
        <v>0</v>
      </c>
      <c r="DC540" t="s">
        <v>6</v>
      </c>
      <c r="DD540" t="s">
        <v>6</v>
      </c>
      <c r="DE540" t="s">
        <v>6</v>
      </c>
      <c r="DF540" t="s">
        <v>6</v>
      </c>
      <c r="DG540" t="s">
        <v>6</v>
      </c>
      <c r="DH540" t="s">
        <v>6</v>
      </c>
      <c r="DI540" t="s">
        <v>6</v>
      </c>
      <c r="DJ540" t="s">
        <v>6</v>
      </c>
      <c r="DK540" t="s">
        <v>6</v>
      </c>
      <c r="DL540" t="s">
        <v>6</v>
      </c>
      <c r="DM540" t="s">
        <v>6</v>
      </c>
      <c r="DN540">
        <v>0</v>
      </c>
      <c r="DO540">
        <v>0</v>
      </c>
      <c r="DP540">
        <v>1</v>
      </c>
      <c r="DQ540">
        <v>1</v>
      </c>
      <c r="DU540">
        <v>1007</v>
      </c>
      <c r="DV540" t="s">
        <v>32</v>
      </c>
      <c r="DW540" t="e">
        <f>'2.Лок.смета.и.Акт'!#REF!</f>
        <v>#REF!</v>
      </c>
      <c r="DX540">
        <v>1</v>
      </c>
      <c r="DZ540" t="s">
        <v>6</v>
      </c>
      <c r="EA540" t="s">
        <v>6</v>
      </c>
      <c r="EB540" t="s">
        <v>6</v>
      </c>
      <c r="EC540" t="s">
        <v>6</v>
      </c>
      <c r="EE540">
        <v>54938781</v>
      </c>
      <c r="EF540">
        <v>20</v>
      </c>
      <c r="EG540" t="s">
        <v>34</v>
      </c>
      <c r="EH540">
        <v>0</v>
      </c>
      <c r="EI540" t="s">
        <v>6</v>
      </c>
      <c r="EJ540">
        <v>1</v>
      </c>
      <c r="EK540">
        <v>500001</v>
      </c>
      <c r="EL540" t="s">
        <v>35</v>
      </c>
      <c r="EM540" t="s">
        <v>36</v>
      </c>
      <c r="EO540" t="s">
        <v>6</v>
      </c>
      <c r="EQ540">
        <v>0</v>
      </c>
      <c r="ER540">
        <v>16666.669999999998</v>
      </c>
      <c r="ES540">
        <v>2338.63</v>
      </c>
      <c r="ET540">
        <v>0</v>
      </c>
      <c r="EU540">
        <v>0</v>
      </c>
      <c r="EV540">
        <v>0</v>
      </c>
      <c r="EW540">
        <v>0</v>
      </c>
      <c r="EX540">
        <v>0</v>
      </c>
      <c r="EZ540">
        <v>5</v>
      </c>
      <c r="FC540">
        <v>0</v>
      </c>
      <c r="FD540">
        <v>18</v>
      </c>
      <c r="FF540">
        <v>16666.669999999998</v>
      </c>
      <c r="FQ540">
        <v>0</v>
      </c>
      <c r="FR540">
        <f t="shared" si="637"/>
        <v>0</v>
      </c>
      <c r="FS540">
        <v>0</v>
      </c>
      <c r="FX540">
        <v>0</v>
      </c>
      <c r="FY540">
        <v>0</v>
      </c>
      <c r="GA540" t="s">
        <v>70</v>
      </c>
      <c r="GD540">
        <v>1</v>
      </c>
      <c r="GF540">
        <v>-1086851567</v>
      </c>
      <c r="GG540">
        <v>2</v>
      </c>
      <c r="GH540">
        <v>3</v>
      </c>
      <c r="GI540">
        <v>5</v>
      </c>
      <c r="GJ540">
        <v>0</v>
      </c>
      <c r="GK540">
        <v>0</v>
      </c>
      <c r="GL540">
        <f t="shared" si="638"/>
        <v>0</v>
      </c>
      <c r="GM540">
        <f t="shared" si="639"/>
        <v>750</v>
      </c>
      <c r="GN540">
        <f t="shared" si="640"/>
        <v>750</v>
      </c>
      <c r="GO540">
        <f t="shared" si="641"/>
        <v>0</v>
      </c>
      <c r="GP540">
        <f t="shared" si="642"/>
        <v>0</v>
      </c>
      <c r="GR540">
        <v>1</v>
      </c>
      <c r="GS540">
        <v>1</v>
      </c>
      <c r="GT540">
        <v>0</v>
      </c>
      <c r="GU540" t="s">
        <v>6</v>
      </c>
      <c r="GV540">
        <f t="shared" si="608"/>
        <v>0</v>
      </c>
      <c r="GW540">
        <v>1</v>
      </c>
      <c r="GX540">
        <f t="shared" si="643"/>
        <v>0</v>
      </c>
      <c r="HA540">
        <v>0</v>
      </c>
      <c r="HB540">
        <v>0</v>
      </c>
      <c r="HC540">
        <f t="shared" si="644"/>
        <v>0</v>
      </c>
      <c r="HE540" t="s">
        <v>38</v>
      </c>
      <c r="HF540" t="s">
        <v>39</v>
      </c>
      <c r="HM540" t="s">
        <v>6</v>
      </c>
      <c r="HN540" t="s">
        <v>6</v>
      </c>
      <c r="HO540" t="s">
        <v>6</v>
      </c>
      <c r="HP540" t="s">
        <v>6</v>
      </c>
      <c r="HQ540" t="s">
        <v>6</v>
      </c>
      <c r="IF540">
        <v>-1</v>
      </c>
      <c r="IK540">
        <v>0</v>
      </c>
    </row>
    <row r="541" spans="1:255" x14ac:dyDescent="0.2">
      <c r="A541" s="2">
        <v>18</v>
      </c>
      <c r="B541" s="2">
        <v>1</v>
      </c>
      <c r="C541" s="2">
        <v>871</v>
      </c>
      <c r="D541" s="2"/>
      <c r="E541" s="2" t="s">
        <v>722</v>
      </c>
      <c r="F541" s="2" t="s">
        <v>723</v>
      </c>
      <c r="G541" s="2" t="s">
        <v>724</v>
      </c>
      <c r="H541" s="2" t="s">
        <v>63</v>
      </c>
      <c r="I541" s="2">
        <f>I535*J541</f>
        <v>1.2E-4</v>
      </c>
      <c r="J541" s="216">
        <f>'5.Ведомость_списания'!F248</f>
        <v>3.0000000000000001E-3</v>
      </c>
      <c r="K541" s="2">
        <v>3.0099999999999997E-3</v>
      </c>
      <c r="L541" s="2"/>
      <c r="M541" s="2"/>
      <c r="N541" s="2"/>
      <c r="O541" s="2">
        <f t="shared" si="613"/>
        <v>2</v>
      </c>
      <c r="P541" s="2">
        <f t="shared" si="614"/>
        <v>2</v>
      </c>
      <c r="Q541" s="2">
        <f t="shared" si="615"/>
        <v>0</v>
      </c>
      <c r="R541" s="2">
        <f t="shared" si="616"/>
        <v>0</v>
      </c>
      <c r="S541" s="2">
        <f t="shared" si="617"/>
        <v>0</v>
      </c>
      <c r="T541" s="2">
        <f t="shared" si="618"/>
        <v>0</v>
      </c>
      <c r="U541" s="2">
        <f t="shared" si="619"/>
        <v>0</v>
      </c>
      <c r="V541" s="2">
        <f t="shared" si="620"/>
        <v>0</v>
      </c>
      <c r="W541" s="2">
        <f t="shared" si="621"/>
        <v>0</v>
      </c>
      <c r="X541" s="2">
        <f t="shared" si="622"/>
        <v>0</v>
      </c>
      <c r="Y541" s="2">
        <f t="shared" si="623"/>
        <v>0</v>
      </c>
      <c r="Z541" s="2"/>
      <c r="AA541" s="2">
        <v>86295183</v>
      </c>
      <c r="AB541" s="2">
        <f t="shared" si="624"/>
        <v>13855.02</v>
      </c>
      <c r="AC541" s="2">
        <f t="shared" si="625"/>
        <v>13855.02</v>
      </c>
      <c r="AD541" s="2">
        <f t="shared" si="605"/>
        <v>0</v>
      </c>
      <c r="AE541" s="2">
        <f t="shared" si="609"/>
        <v>0</v>
      </c>
      <c r="AF541" s="2">
        <f t="shared" si="611"/>
        <v>0</v>
      </c>
      <c r="AG541" s="2">
        <f t="shared" si="626"/>
        <v>0</v>
      </c>
      <c r="AH541" s="2">
        <f t="shared" si="612"/>
        <v>0</v>
      </c>
      <c r="AI541" s="2">
        <f t="shared" si="610"/>
        <v>0</v>
      </c>
      <c r="AJ541" s="2">
        <f t="shared" si="627"/>
        <v>0</v>
      </c>
      <c r="AK541" s="2">
        <v>13855.02</v>
      </c>
      <c r="AL541" s="110">
        <f>'1.Лок.смета.и.Акт'!F1019</f>
        <v>13855.02</v>
      </c>
      <c r="AM541" s="2">
        <v>0</v>
      </c>
      <c r="AN541" s="2">
        <v>0</v>
      </c>
      <c r="AO541" s="2">
        <v>0</v>
      </c>
      <c r="AP541" s="2">
        <v>0</v>
      </c>
      <c r="AQ541" s="2">
        <v>0</v>
      </c>
      <c r="AR541" s="2">
        <v>0</v>
      </c>
      <c r="AS541" s="2">
        <v>0</v>
      </c>
      <c r="AT541" s="2">
        <v>0</v>
      </c>
      <c r="AU541" s="2">
        <v>0</v>
      </c>
      <c r="AV541" s="2">
        <v>1</v>
      </c>
      <c r="AW541" s="2">
        <v>1</v>
      </c>
      <c r="AX541" s="2"/>
      <c r="AY541" s="2"/>
      <c r="AZ541" s="2">
        <v>1</v>
      </c>
      <c r="BA541" s="2">
        <v>1</v>
      </c>
      <c r="BB541" s="2">
        <v>1</v>
      </c>
      <c r="BC541" s="2">
        <v>1</v>
      </c>
      <c r="BD541" s="2" t="s">
        <v>6</v>
      </c>
      <c r="BE541" s="2" t="s">
        <v>6</v>
      </c>
      <c r="BF541" s="2" t="s">
        <v>6</v>
      </c>
      <c r="BG541" s="2" t="s">
        <v>6</v>
      </c>
      <c r="BH541" s="2">
        <v>3</v>
      </c>
      <c r="BI541" s="2">
        <v>1</v>
      </c>
      <c r="BJ541" s="2" t="s">
        <v>725</v>
      </c>
      <c r="BK541" s="2"/>
      <c r="BL541" s="2"/>
      <c r="BM541" s="2">
        <v>500001</v>
      </c>
      <c r="BN541" s="2">
        <v>0</v>
      </c>
      <c r="BO541" s="2" t="s">
        <v>6</v>
      </c>
      <c r="BP541" s="2">
        <v>0</v>
      </c>
      <c r="BQ541" s="2">
        <v>20</v>
      </c>
      <c r="BR541" s="2">
        <v>0</v>
      </c>
      <c r="BS541" s="2">
        <v>1</v>
      </c>
      <c r="BT541" s="2">
        <v>1</v>
      </c>
      <c r="BU541" s="2">
        <v>1</v>
      </c>
      <c r="BV541" s="2">
        <v>1</v>
      </c>
      <c r="BW541" s="2">
        <v>1</v>
      </c>
      <c r="BX541" s="2">
        <v>1</v>
      </c>
      <c r="BY541" s="2" t="s">
        <v>6</v>
      </c>
      <c r="BZ541" s="2">
        <v>0</v>
      </c>
      <c r="CA541" s="2">
        <v>0</v>
      </c>
      <c r="CB541" s="2" t="s">
        <v>6</v>
      </c>
      <c r="CC541" s="2"/>
      <c r="CD541" s="2"/>
      <c r="CE541" s="2">
        <v>0</v>
      </c>
      <c r="CF541" s="2">
        <v>0</v>
      </c>
      <c r="CG541" s="2">
        <v>0</v>
      </c>
      <c r="CH541" s="2"/>
      <c r="CI541" s="2"/>
      <c r="CJ541" s="2"/>
      <c r="CK541" s="2"/>
      <c r="CL541" s="2"/>
      <c r="CM541" s="2">
        <v>0</v>
      </c>
      <c r="CN541" s="2" t="s">
        <v>6</v>
      </c>
      <c r="CO541" s="2">
        <v>0</v>
      </c>
      <c r="CP541" s="2">
        <f t="shared" si="628"/>
        <v>2</v>
      </c>
      <c r="CQ541" s="2">
        <f t="shared" si="629"/>
        <v>13855.02</v>
      </c>
      <c r="CR541" s="2">
        <f t="shared" si="630"/>
        <v>0</v>
      </c>
      <c r="CS541" s="2">
        <f t="shared" si="631"/>
        <v>0</v>
      </c>
      <c r="CT541" s="2">
        <f t="shared" si="632"/>
        <v>0</v>
      </c>
      <c r="CU541" s="2">
        <f t="shared" si="633"/>
        <v>0</v>
      </c>
      <c r="CV541" s="2">
        <f t="shared" si="634"/>
        <v>0</v>
      </c>
      <c r="CW541" s="2">
        <f t="shared" si="635"/>
        <v>0</v>
      </c>
      <c r="CX541" s="2">
        <f t="shared" si="636"/>
        <v>0</v>
      </c>
      <c r="CY541" s="2">
        <f>(((S541+(R541*IF(0,0,1)))*AT541)/100)</f>
        <v>0</v>
      </c>
      <c r="CZ541" s="2">
        <f>(((S541+(R541*IF(0,0,1)))*AU541)/100)</f>
        <v>0</v>
      </c>
      <c r="DA541" s="2"/>
      <c r="DB541" s="2"/>
      <c r="DC541" s="2" t="s">
        <v>6</v>
      </c>
      <c r="DD541" s="2" t="s">
        <v>6</v>
      </c>
      <c r="DE541" s="2" t="s">
        <v>6</v>
      </c>
      <c r="DF541" s="2" t="s">
        <v>6</v>
      </c>
      <c r="DG541" s="2" t="s">
        <v>6</v>
      </c>
      <c r="DH541" s="2" t="s">
        <v>6</v>
      </c>
      <c r="DI541" s="2" t="s">
        <v>6</v>
      </c>
      <c r="DJ541" s="2" t="s">
        <v>6</v>
      </c>
      <c r="DK541" s="2" t="s">
        <v>6</v>
      </c>
      <c r="DL541" s="2" t="s">
        <v>6</v>
      </c>
      <c r="DM541" s="2" t="s">
        <v>6</v>
      </c>
      <c r="DN541" s="2">
        <v>0</v>
      </c>
      <c r="DO541" s="2">
        <v>0</v>
      </c>
      <c r="DP541" s="2">
        <v>1</v>
      </c>
      <c r="DQ541" s="2">
        <v>1</v>
      </c>
      <c r="DR541" s="2"/>
      <c r="DS541" s="2"/>
      <c r="DT541" s="2"/>
      <c r="DU541" s="2">
        <v>1009</v>
      </c>
      <c r="DV541" s="2" t="s">
        <v>63</v>
      </c>
      <c r="DW541" s="2" t="s">
        <v>63</v>
      </c>
      <c r="DX541" s="2">
        <v>1000</v>
      </c>
      <c r="DY541" s="2"/>
      <c r="DZ541" s="2" t="s">
        <v>6</v>
      </c>
      <c r="EA541" s="2" t="s">
        <v>6</v>
      </c>
      <c r="EB541" s="2" t="s">
        <v>6</v>
      </c>
      <c r="EC541" s="2" t="s">
        <v>6</v>
      </c>
      <c r="ED541" s="2"/>
      <c r="EE541" s="2">
        <v>54938781</v>
      </c>
      <c r="EF541" s="2">
        <v>20</v>
      </c>
      <c r="EG541" s="2" t="s">
        <v>34</v>
      </c>
      <c r="EH541" s="2">
        <v>0</v>
      </c>
      <c r="EI541" s="2" t="s">
        <v>6</v>
      </c>
      <c r="EJ541" s="2">
        <v>1</v>
      </c>
      <c r="EK541" s="2">
        <v>500001</v>
      </c>
      <c r="EL541" s="2" t="s">
        <v>35</v>
      </c>
      <c r="EM541" s="2" t="s">
        <v>36</v>
      </c>
      <c r="EN541" s="2"/>
      <c r="EO541" s="2" t="s">
        <v>6</v>
      </c>
      <c r="EP541" s="2"/>
      <c r="EQ541" s="2">
        <v>0</v>
      </c>
      <c r="ER541" s="2">
        <v>13855.02</v>
      </c>
      <c r="ES541" s="110">
        <f>'1.Лок.смета.и.Акт'!F1019</f>
        <v>13855.02</v>
      </c>
      <c r="ET541" s="2">
        <v>0</v>
      </c>
      <c r="EU541" s="2">
        <v>0</v>
      </c>
      <c r="EV541" s="2">
        <v>0</v>
      </c>
      <c r="EW541" s="2">
        <v>0</v>
      </c>
      <c r="EX541" s="2">
        <v>0</v>
      </c>
      <c r="EY541" s="2"/>
      <c r="EZ541" s="2"/>
      <c r="FA541" s="2"/>
      <c r="FB541" s="2"/>
      <c r="FC541" s="2"/>
      <c r="FD541" s="2"/>
      <c r="FE541" s="2"/>
      <c r="FF541" s="2"/>
      <c r="FG541" s="2"/>
      <c r="FH541" s="2"/>
      <c r="FI541" s="2"/>
      <c r="FJ541" s="2"/>
      <c r="FK541" s="2"/>
      <c r="FL541" s="2"/>
      <c r="FM541" s="2"/>
      <c r="FN541" s="2"/>
      <c r="FO541" s="2"/>
      <c r="FP541" s="2"/>
      <c r="FQ541" s="2">
        <v>0</v>
      </c>
      <c r="FR541" s="2">
        <f t="shared" si="637"/>
        <v>0</v>
      </c>
      <c r="FS541" s="2">
        <v>0</v>
      </c>
      <c r="FT541" s="2"/>
      <c r="FU541" s="2"/>
      <c r="FV541" s="2"/>
      <c r="FW541" s="2"/>
      <c r="FX541" s="2">
        <v>0</v>
      </c>
      <c r="FY541" s="2">
        <v>0</v>
      </c>
      <c r="FZ541" s="2"/>
      <c r="GA541" s="2" t="s">
        <v>6</v>
      </c>
      <c r="GB541" s="2"/>
      <c r="GC541" s="2"/>
      <c r="GD541" s="2">
        <v>1</v>
      </c>
      <c r="GE541" s="2"/>
      <c r="GF541" s="2">
        <v>950552708</v>
      </c>
      <c r="GG541" s="2">
        <v>2</v>
      </c>
      <c r="GH541" s="2">
        <v>0</v>
      </c>
      <c r="GI541" s="2">
        <v>-2</v>
      </c>
      <c r="GJ541" s="2">
        <v>0</v>
      </c>
      <c r="GK541" s="2">
        <v>0</v>
      </c>
      <c r="GL541" s="2">
        <f t="shared" si="638"/>
        <v>0</v>
      </c>
      <c r="GM541" s="2">
        <f t="shared" si="639"/>
        <v>2</v>
      </c>
      <c r="GN541" s="2">
        <f t="shared" si="640"/>
        <v>2</v>
      </c>
      <c r="GO541" s="2">
        <f t="shared" si="641"/>
        <v>0</v>
      </c>
      <c r="GP541" s="2">
        <f t="shared" si="642"/>
        <v>0</v>
      </c>
      <c r="GQ541" s="2"/>
      <c r="GR541" s="2">
        <v>0</v>
      </c>
      <c r="GS541" s="2">
        <v>3</v>
      </c>
      <c r="GT541" s="2">
        <v>0</v>
      </c>
      <c r="GU541" s="2" t="s">
        <v>6</v>
      </c>
      <c r="GV541" s="2">
        <f t="shared" si="608"/>
        <v>0</v>
      </c>
      <c r="GW541" s="2">
        <v>1</v>
      </c>
      <c r="GX541" s="2">
        <f t="shared" si="643"/>
        <v>0</v>
      </c>
      <c r="GY541" s="2"/>
      <c r="GZ541" s="2"/>
      <c r="HA541" s="2">
        <v>0</v>
      </c>
      <c r="HB541" s="2">
        <v>0</v>
      </c>
      <c r="HC541" s="2">
        <f t="shared" si="644"/>
        <v>0</v>
      </c>
      <c r="HD541" s="2"/>
      <c r="HE541" s="2" t="s">
        <v>6</v>
      </c>
      <c r="HF541" s="2" t="s">
        <v>6</v>
      </c>
      <c r="HG541" s="2"/>
      <c r="HH541" s="2"/>
      <c r="HI541" s="2"/>
      <c r="HJ541" s="2"/>
      <c r="HK541" s="2"/>
      <c r="HL541" s="2"/>
      <c r="HM541" s="2" t="s">
        <v>6</v>
      </c>
      <c r="HN541" s="2" t="s">
        <v>6</v>
      </c>
      <c r="HO541" s="2" t="s">
        <v>6</v>
      </c>
      <c r="HP541" s="2" t="s">
        <v>6</v>
      </c>
      <c r="HQ541" s="2" t="s">
        <v>6</v>
      </c>
      <c r="HR541" s="2"/>
      <c r="HS541" s="2"/>
      <c r="HT541" s="2"/>
      <c r="HU541" s="2"/>
      <c r="HV541" s="2"/>
      <c r="HW541" s="2"/>
      <c r="HX541" s="2"/>
      <c r="HY541" s="2"/>
      <c r="HZ541" s="2"/>
      <c r="IA541" s="2"/>
      <c r="IB541" s="2"/>
      <c r="IC541" s="2"/>
      <c r="ID541" s="2"/>
      <c r="IE541" s="2"/>
      <c r="IF541" s="2">
        <v>-1</v>
      </c>
      <c r="IG541" s="2"/>
      <c r="IH541" s="2"/>
      <c r="II541" s="2"/>
      <c r="IJ541" s="2"/>
      <c r="IK541" s="2">
        <v>0</v>
      </c>
      <c r="IL541" s="2"/>
      <c r="IM541" s="2"/>
      <c r="IN541" s="2"/>
      <c r="IO541" s="2"/>
      <c r="IP541" s="2"/>
      <c r="IQ541" s="2"/>
      <c r="IR541" s="2"/>
      <c r="IS541" s="2"/>
      <c r="IT541" s="2"/>
      <c r="IU541" s="2"/>
    </row>
    <row r="542" spans="1:255" x14ac:dyDescent="0.2">
      <c r="A542">
        <v>18</v>
      </c>
      <c r="B542">
        <v>1</v>
      </c>
      <c r="C542">
        <v>878</v>
      </c>
      <c r="E542" t="s">
        <v>722</v>
      </c>
      <c r="F542" t="e">
        <f>'2.Лок.смета.и.Акт'!#REF!</f>
        <v>#REF!</v>
      </c>
      <c r="G542" t="s">
        <v>724</v>
      </c>
      <c r="H542" t="s">
        <v>63</v>
      </c>
      <c r="I542">
        <f>I536*J542</f>
        <v>1.2E-4</v>
      </c>
      <c r="J542">
        <v>3.0000000000000001E-3</v>
      </c>
      <c r="K542">
        <v>3.0099999999999997E-3</v>
      </c>
      <c r="O542">
        <f t="shared" si="613"/>
        <v>6</v>
      </c>
      <c r="P542">
        <f t="shared" si="614"/>
        <v>6</v>
      </c>
      <c r="Q542">
        <f t="shared" si="615"/>
        <v>0</v>
      </c>
      <c r="R542">
        <f t="shared" si="616"/>
        <v>0</v>
      </c>
      <c r="S542">
        <f t="shared" si="617"/>
        <v>0</v>
      </c>
      <c r="T542">
        <f t="shared" si="618"/>
        <v>0</v>
      </c>
      <c r="U542">
        <f t="shared" si="619"/>
        <v>0</v>
      </c>
      <c r="V542">
        <f t="shared" si="620"/>
        <v>0</v>
      </c>
      <c r="W542">
        <f t="shared" si="621"/>
        <v>0</v>
      </c>
      <c r="X542">
        <f t="shared" si="622"/>
        <v>0</v>
      </c>
      <c r="Y542">
        <f t="shared" si="623"/>
        <v>0</v>
      </c>
      <c r="AA542">
        <v>86295184</v>
      </c>
      <c r="AB542">
        <f t="shared" si="624"/>
        <v>6373.23</v>
      </c>
      <c r="AC542">
        <f t="shared" si="625"/>
        <v>6373.23</v>
      </c>
      <c r="AD542">
        <f t="shared" si="605"/>
        <v>0</v>
      </c>
      <c r="AE542">
        <f t="shared" si="609"/>
        <v>0</v>
      </c>
      <c r="AF542">
        <f t="shared" si="611"/>
        <v>0</v>
      </c>
      <c r="AG542">
        <f t="shared" si="626"/>
        <v>0</v>
      </c>
      <c r="AH542">
        <f t="shared" si="612"/>
        <v>0</v>
      </c>
      <c r="AI542">
        <f t="shared" si="610"/>
        <v>0</v>
      </c>
      <c r="AJ542">
        <f t="shared" si="627"/>
        <v>0</v>
      </c>
      <c r="AK542">
        <v>6373.23</v>
      </c>
      <c r="AL542">
        <v>6373.23</v>
      </c>
      <c r="AM542">
        <v>0</v>
      </c>
      <c r="AN542">
        <v>0</v>
      </c>
      <c r="AO542">
        <v>0</v>
      </c>
      <c r="AP542">
        <v>0</v>
      </c>
      <c r="AQ542">
        <v>0</v>
      </c>
      <c r="AR542">
        <v>0</v>
      </c>
      <c r="AS542">
        <v>0</v>
      </c>
      <c r="AT542">
        <v>0</v>
      </c>
      <c r="AU542">
        <v>0</v>
      </c>
      <c r="AV542">
        <v>1</v>
      </c>
      <c r="AW542">
        <v>1</v>
      </c>
      <c r="AZ542">
        <v>1</v>
      </c>
      <c r="BA542">
        <v>1</v>
      </c>
      <c r="BB542">
        <v>1</v>
      </c>
      <c r="BC542">
        <v>7.56</v>
      </c>
      <c r="BD542" t="s">
        <v>6</v>
      </c>
      <c r="BE542" t="s">
        <v>6</v>
      </c>
      <c r="BF542" t="s">
        <v>6</v>
      </c>
      <c r="BG542" t="s">
        <v>6</v>
      </c>
      <c r="BH542">
        <v>3</v>
      </c>
      <c r="BI542">
        <v>1</v>
      </c>
      <c r="BJ542" t="s">
        <v>725</v>
      </c>
      <c r="BM542">
        <v>500001</v>
      </c>
      <c r="BN542">
        <v>0</v>
      </c>
      <c r="BO542" t="s">
        <v>6</v>
      </c>
      <c r="BP542">
        <v>0</v>
      </c>
      <c r="BQ542">
        <v>20</v>
      </c>
      <c r="BR542">
        <v>0</v>
      </c>
      <c r="BS542">
        <v>1</v>
      </c>
      <c r="BT542">
        <v>1</v>
      </c>
      <c r="BU542">
        <v>1</v>
      </c>
      <c r="BV542">
        <v>1</v>
      </c>
      <c r="BW542">
        <v>1</v>
      </c>
      <c r="BX542">
        <v>1</v>
      </c>
      <c r="BY542" t="s">
        <v>6</v>
      </c>
      <c r="BZ542">
        <v>0</v>
      </c>
      <c r="CA542">
        <v>0</v>
      </c>
      <c r="CB542" t="s">
        <v>6</v>
      </c>
      <c r="CE542">
        <v>0</v>
      </c>
      <c r="CF542">
        <v>0</v>
      </c>
      <c r="CG542">
        <v>0</v>
      </c>
      <c r="CM542">
        <v>0</v>
      </c>
      <c r="CN542" t="s">
        <v>6</v>
      </c>
      <c r="CO542">
        <v>0</v>
      </c>
      <c r="CP542">
        <f t="shared" si="628"/>
        <v>6</v>
      </c>
      <c r="CQ542">
        <f t="shared" si="629"/>
        <v>48181.618799999997</v>
      </c>
      <c r="CR542">
        <f t="shared" si="630"/>
        <v>0</v>
      </c>
      <c r="CS542">
        <f t="shared" si="631"/>
        <v>0</v>
      </c>
      <c r="CT542">
        <f t="shared" si="632"/>
        <v>0</v>
      </c>
      <c r="CU542">
        <f t="shared" si="633"/>
        <v>0</v>
      </c>
      <c r="CV542">
        <f t="shared" si="634"/>
        <v>0</v>
      </c>
      <c r="CW542">
        <f t="shared" si="635"/>
        <v>0</v>
      </c>
      <c r="CX542">
        <f t="shared" si="636"/>
        <v>0</v>
      </c>
      <c r="CY542">
        <f>(S542+R542)*(BZ542/100)</f>
        <v>0</v>
      </c>
      <c r="CZ542">
        <f>(S542+R542)*(CA542/100)</f>
        <v>0</v>
      </c>
      <c r="DC542" t="s">
        <v>6</v>
      </c>
      <c r="DD542" t="s">
        <v>6</v>
      </c>
      <c r="DE542" t="s">
        <v>6</v>
      </c>
      <c r="DF542" t="s">
        <v>6</v>
      </c>
      <c r="DG542" t="s">
        <v>6</v>
      </c>
      <c r="DH542" t="s">
        <v>6</v>
      </c>
      <c r="DI542" t="s">
        <v>6</v>
      </c>
      <c r="DJ542" t="s">
        <v>6</v>
      </c>
      <c r="DK542" t="s">
        <v>6</v>
      </c>
      <c r="DL542" t="s">
        <v>6</v>
      </c>
      <c r="DM542" t="s">
        <v>6</v>
      </c>
      <c r="DN542">
        <v>0</v>
      </c>
      <c r="DO542">
        <v>0</v>
      </c>
      <c r="DP542">
        <v>1</v>
      </c>
      <c r="DQ542">
        <v>1</v>
      </c>
      <c r="DU542">
        <v>1009</v>
      </c>
      <c r="DV542" t="s">
        <v>63</v>
      </c>
      <c r="DW542" t="e">
        <f>'2.Лок.смета.и.Акт'!#REF!</f>
        <v>#REF!</v>
      </c>
      <c r="DX542">
        <v>1000</v>
      </c>
      <c r="DZ542" t="s">
        <v>6</v>
      </c>
      <c r="EA542" t="s">
        <v>6</v>
      </c>
      <c r="EB542" t="s">
        <v>6</v>
      </c>
      <c r="EC542" t="s">
        <v>6</v>
      </c>
      <c r="EE542">
        <v>54938781</v>
      </c>
      <c r="EF542">
        <v>20</v>
      </c>
      <c r="EG542" t="s">
        <v>34</v>
      </c>
      <c r="EH542">
        <v>0</v>
      </c>
      <c r="EI542" t="s">
        <v>6</v>
      </c>
      <c r="EJ542">
        <v>1</v>
      </c>
      <c r="EK542">
        <v>500001</v>
      </c>
      <c r="EL542" t="s">
        <v>35</v>
      </c>
      <c r="EM542" t="s">
        <v>36</v>
      </c>
      <c r="EO542" t="s">
        <v>6</v>
      </c>
      <c r="EQ542">
        <v>0</v>
      </c>
      <c r="ER542">
        <v>45420</v>
      </c>
      <c r="ES542">
        <v>6373.23</v>
      </c>
      <c r="ET542">
        <v>0</v>
      </c>
      <c r="EU542">
        <v>0</v>
      </c>
      <c r="EV542">
        <v>0</v>
      </c>
      <c r="EW542">
        <v>0</v>
      </c>
      <c r="EX542">
        <v>0</v>
      </c>
      <c r="EZ542">
        <v>5</v>
      </c>
      <c r="FC542">
        <v>0</v>
      </c>
      <c r="FD542">
        <v>18</v>
      </c>
      <c r="FF542">
        <v>45420</v>
      </c>
      <c r="FQ542">
        <v>0</v>
      </c>
      <c r="FR542">
        <f t="shared" si="637"/>
        <v>0</v>
      </c>
      <c r="FS542">
        <v>0</v>
      </c>
      <c r="FX542">
        <v>0</v>
      </c>
      <c r="FY542">
        <v>0</v>
      </c>
      <c r="GA542" t="s">
        <v>726</v>
      </c>
      <c r="GD542">
        <v>1</v>
      </c>
      <c r="GF542">
        <v>950552708</v>
      </c>
      <c r="GG542">
        <v>2</v>
      </c>
      <c r="GH542">
        <v>3</v>
      </c>
      <c r="GI542">
        <v>5</v>
      </c>
      <c r="GJ542">
        <v>0</v>
      </c>
      <c r="GK542">
        <v>0</v>
      </c>
      <c r="GL542">
        <f t="shared" si="638"/>
        <v>0</v>
      </c>
      <c r="GM542">
        <f t="shared" si="639"/>
        <v>6</v>
      </c>
      <c r="GN542">
        <f t="shared" si="640"/>
        <v>6</v>
      </c>
      <c r="GO542">
        <f t="shared" si="641"/>
        <v>0</v>
      </c>
      <c r="GP542">
        <f t="shared" si="642"/>
        <v>0</v>
      </c>
      <c r="GR542">
        <v>1</v>
      </c>
      <c r="GS542">
        <v>1</v>
      </c>
      <c r="GT542">
        <v>0</v>
      </c>
      <c r="GU542" t="s">
        <v>6</v>
      </c>
      <c r="GV542">
        <f t="shared" si="608"/>
        <v>0</v>
      </c>
      <c r="GW542">
        <v>1</v>
      </c>
      <c r="GX542">
        <f t="shared" si="643"/>
        <v>0</v>
      </c>
      <c r="HA542">
        <v>0</v>
      </c>
      <c r="HB542">
        <v>0</v>
      </c>
      <c r="HC542">
        <f t="shared" si="644"/>
        <v>0</v>
      </c>
      <c r="HE542" t="s">
        <v>38</v>
      </c>
      <c r="HF542" t="s">
        <v>39</v>
      </c>
      <c r="HM542" t="s">
        <v>6</v>
      </c>
      <c r="HN542" t="s">
        <v>6</v>
      </c>
      <c r="HO542" t="s">
        <v>6</v>
      </c>
      <c r="HP542" t="s">
        <v>6</v>
      </c>
      <c r="HQ542" t="s">
        <v>6</v>
      </c>
      <c r="IF542">
        <v>-1</v>
      </c>
      <c r="IK542">
        <v>0</v>
      </c>
    </row>
    <row r="543" spans="1:255" x14ac:dyDescent="0.2">
      <c r="A543" s="2">
        <v>17</v>
      </c>
      <c r="B543" s="2">
        <v>1</v>
      </c>
      <c r="C543" s="2">
        <f>ROW(SmtRes!A885)</f>
        <v>885</v>
      </c>
      <c r="D543" s="2">
        <f>ROW(EtalonRes!A1013)</f>
        <v>1013</v>
      </c>
      <c r="E543" s="2" t="s">
        <v>727</v>
      </c>
      <c r="F543" s="2" t="s">
        <v>728</v>
      </c>
      <c r="G543" s="2" t="s">
        <v>729</v>
      </c>
      <c r="H543" s="2" t="s">
        <v>730</v>
      </c>
      <c r="I543" s="2">
        <f>'2.Лок.смета.и.Акт'!E88</f>
        <v>0.04</v>
      </c>
      <c r="J543" s="2">
        <v>0</v>
      </c>
      <c r="K543" s="2">
        <v>0.04</v>
      </c>
      <c r="L543" s="2"/>
      <c r="M543" s="2"/>
      <c r="N543" s="2"/>
      <c r="O543" s="2">
        <f t="shared" si="613"/>
        <v>40</v>
      </c>
      <c r="P543" s="2">
        <f t="shared" si="614"/>
        <v>0</v>
      </c>
      <c r="Q543" s="2">
        <f t="shared" si="615"/>
        <v>1</v>
      </c>
      <c r="R543" s="2">
        <f t="shared" si="616"/>
        <v>0</v>
      </c>
      <c r="S543" s="2">
        <f t="shared" si="617"/>
        <v>39</v>
      </c>
      <c r="T543" s="2">
        <f t="shared" si="618"/>
        <v>0</v>
      </c>
      <c r="U543" s="2">
        <f t="shared" si="619"/>
        <v>4.51</v>
      </c>
      <c r="V543" s="2">
        <f t="shared" si="620"/>
        <v>8.0000000000000002E-3</v>
      </c>
      <c r="W543" s="2">
        <f t="shared" si="621"/>
        <v>0</v>
      </c>
      <c r="X543" s="2">
        <f t="shared" si="622"/>
        <v>47</v>
      </c>
      <c r="Y543" s="2">
        <f t="shared" si="623"/>
        <v>25</v>
      </c>
      <c r="Z543" s="2"/>
      <c r="AA543" s="2">
        <v>86295183</v>
      </c>
      <c r="AB543" s="2">
        <f t="shared" si="624"/>
        <v>994.52</v>
      </c>
      <c r="AC543" s="2">
        <f>ROUND((ES543+(SUM(SmtRes!BC879:'SmtRes'!BC885)+SUM(EtalonRes!AL1007:'EtalonRes'!AL1013))),2)</f>
        <v>0</v>
      </c>
      <c r="AD543" s="2">
        <f t="shared" si="605"/>
        <v>24.87</v>
      </c>
      <c r="AE543" s="2">
        <f t="shared" si="609"/>
        <v>2.72</v>
      </c>
      <c r="AF543" s="2">
        <f t="shared" si="611"/>
        <v>969.65</v>
      </c>
      <c r="AG543" s="2">
        <f t="shared" si="626"/>
        <v>0</v>
      </c>
      <c r="AH543" s="2">
        <f t="shared" si="612"/>
        <v>112.75</v>
      </c>
      <c r="AI543" s="2">
        <f t="shared" si="610"/>
        <v>0.2</v>
      </c>
      <c r="AJ543" s="2">
        <f t="shared" si="627"/>
        <v>0</v>
      </c>
      <c r="AK543" s="2">
        <v>9980.23</v>
      </c>
      <c r="AL543" s="2">
        <v>8985.7099999999991</v>
      </c>
      <c r="AM543" s="2">
        <v>24.87</v>
      </c>
      <c r="AN543" s="2">
        <v>2.72</v>
      </c>
      <c r="AO543" s="2">
        <v>969.65</v>
      </c>
      <c r="AP543" s="2">
        <v>0</v>
      </c>
      <c r="AQ543" s="2">
        <v>112.75</v>
      </c>
      <c r="AR543" s="2">
        <v>0.2</v>
      </c>
      <c r="AS543" s="2">
        <v>0</v>
      </c>
      <c r="AT543" s="2">
        <v>120</v>
      </c>
      <c r="AU543" s="2">
        <v>65</v>
      </c>
      <c r="AV543" s="2">
        <v>1</v>
      </c>
      <c r="AW543" s="2">
        <v>1</v>
      </c>
      <c r="AX543" s="2"/>
      <c r="AY543" s="2"/>
      <c r="AZ543" s="2">
        <v>1</v>
      </c>
      <c r="BA543" s="2">
        <v>1</v>
      </c>
      <c r="BB543" s="2">
        <v>1</v>
      </c>
      <c r="BC543" s="2">
        <v>1</v>
      </c>
      <c r="BD543" s="2" t="s">
        <v>6</v>
      </c>
      <c r="BE543" s="2" t="s">
        <v>6</v>
      </c>
      <c r="BF543" s="2" t="s">
        <v>6</v>
      </c>
      <c r="BG543" s="2" t="s">
        <v>6</v>
      </c>
      <c r="BH543" s="2">
        <v>0</v>
      </c>
      <c r="BI543" s="2">
        <v>1</v>
      </c>
      <c r="BJ543" s="2" t="s">
        <v>731</v>
      </c>
      <c r="BK543" s="2"/>
      <c r="BL543" s="2"/>
      <c r="BM543" s="2">
        <v>12001</v>
      </c>
      <c r="BN543" s="2">
        <v>0</v>
      </c>
      <c r="BO543" s="2" t="s">
        <v>6</v>
      </c>
      <c r="BP543" s="2">
        <v>0</v>
      </c>
      <c r="BQ543" s="2">
        <v>1</v>
      </c>
      <c r="BR543" s="2">
        <v>0</v>
      </c>
      <c r="BS543" s="2">
        <v>1</v>
      </c>
      <c r="BT543" s="2">
        <v>1</v>
      </c>
      <c r="BU543" s="2">
        <v>1</v>
      </c>
      <c r="BV543" s="2">
        <v>1</v>
      </c>
      <c r="BW543" s="2">
        <v>1</v>
      </c>
      <c r="BX543" s="2">
        <v>1</v>
      </c>
      <c r="BY543" s="2" t="s">
        <v>6</v>
      </c>
      <c r="BZ543" s="2">
        <v>120</v>
      </c>
      <c r="CA543" s="2">
        <v>65</v>
      </c>
      <c r="CB543" s="2" t="s">
        <v>6</v>
      </c>
      <c r="CC543" s="2"/>
      <c r="CD543" s="2"/>
      <c r="CE543" s="2">
        <v>0</v>
      </c>
      <c r="CF543" s="2">
        <v>0</v>
      </c>
      <c r="CG543" s="2">
        <v>0</v>
      </c>
      <c r="CH543" s="2"/>
      <c r="CI543" s="2"/>
      <c r="CJ543" s="2"/>
      <c r="CK543" s="2"/>
      <c r="CL543" s="2"/>
      <c r="CM543" s="2">
        <v>0</v>
      </c>
      <c r="CN543" s="2" t="s">
        <v>6</v>
      </c>
      <c r="CO543" s="2">
        <v>0</v>
      </c>
      <c r="CP543" s="2">
        <f t="shared" si="628"/>
        <v>40</v>
      </c>
      <c r="CQ543" s="2">
        <f t="shared" si="629"/>
        <v>0</v>
      </c>
      <c r="CR543" s="2">
        <f t="shared" si="630"/>
        <v>24.87</v>
      </c>
      <c r="CS543" s="2">
        <f t="shared" si="631"/>
        <v>2.72</v>
      </c>
      <c r="CT543" s="2">
        <f t="shared" si="632"/>
        <v>969.65</v>
      </c>
      <c r="CU543" s="2">
        <f t="shared" si="633"/>
        <v>0</v>
      </c>
      <c r="CV543" s="2">
        <f t="shared" si="634"/>
        <v>112.75</v>
      </c>
      <c r="CW543" s="2">
        <f t="shared" si="635"/>
        <v>0.2</v>
      </c>
      <c r="CX543" s="2">
        <f t="shared" si="636"/>
        <v>0</v>
      </c>
      <c r="CY543" s="2">
        <f>(((S543+(R543*IF(0,0,1)))*AT543)/100)</f>
        <v>46.8</v>
      </c>
      <c r="CZ543" s="2">
        <f>(((S543+(R543*IF(0,0,1)))*AU543)/100)</f>
        <v>25.35</v>
      </c>
      <c r="DA543" s="2"/>
      <c r="DB543" s="2"/>
      <c r="DC543" s="2" t="s">
        <v>6</v>
      </c>
      <c r="DD543" s="2" t="s">
        <v>6</v>
      </c>
      <c r="DE543" s="2" t="s">
        <v>6</v>
      </c>
      <c r="DF543" s="2" t="s">
        <v>6</v>
      </c>
      <c r="DG543" s="2" t="s">
        <v>6</v>
      </c>
      <c r="DH543" s="2" t="s">
        <v>6</v>
      </c>
      <c r="DI543" s="2" t="s">
        <v>6</v>
      </c>
      <c r="DJ543" s="2" t="s">
        <v>6</v>
      </c>
      <c r="DK543" s="2" t="s">
        <v>6</v>
      </c>
      <c r="DL543" s="2" t="s">
        <v>6</v>
      </c>
      <c r="DM543" s="2" t="s">
        <v>6</v>
      </c>
      <c r="DN543" s="2">
        <v>0</v>
      </c>
      <c r="DO543" s="2">
        <v>0</v>
      </c>
      <c r="DP543" s="2">
        <v>1</v>
      </c>
      <c r="DQ543" s="2">
        <v>1</v>
      </c>
      <c r="DR543" s="2"/>
      <c r="DS543" s="2"/>
      <c r="DT543" s="2"/>
      <c r="DU543" s="2">
        <v>1013</v>
      </c>
      <c r="DV543" s="2" t="s">
        <v>730</v>
      </c>
      <c r="DW543" s="2" t="s">
        <v>730</v>
      </c>
      <c r="DX543" s="2">
        <v>1</v>
      </c>
      <c r="DY543" s="2"/>
      <c r="DZ543" s="2" t="s">
        <v>6</v>
      </c>
      <c r="EA543" s="2" t="s">
        <v>6</v>
      </c>
      <c r="EB543" s="2" t="s">
        <v>6</v>
      </c>
      <c r="EC543" s="2" t="s">
        <v>6</v>
      </c>
      <c r="ED543" s="2"/>
      <c r="EE543" s="2">
        <v>54938607</v>
      </c>
      <c r="EF543" s="2">
        <v>1</v>
      </c>
      <c r="EG543" s="2" t="s">
        <v>25</v>
      </c>
      <c r="EH543" s="2">
        <v>0</v>
      </c>
      <c r="EI543" s="2" t="s">
        <v>6</v>
      </c>
      <c r="EJ543" s="2">
        <v>1</v>
      </c>
      <c r="EK543" s="2">
        <v>12001</v>
      </c>
      <c r="EL543" s="2" t="s">
        <v>732</v>
      </c>
      <c r="EM543" s="2" t="s">
        <v>733</v>
      </c>
      <c r="EN543" s="2"/>
      <c r="EO543" s="2" t="s">
        <v>6</v>
      </c>
      <c r="EP543" s="2"/>
      <c r="EQ543" s="2">
        <v>0</v>
      </c>
      <c r="ER543" s="2">
        <v>9980.23</v>
      </c>
      <c r="ES543" s="2">
        <v>8985.7099999999991</v>
      </c>
      <c r="ET543" s="2">
        <v>24.87</v>
      </c>
      <c r="EU543" s="2">
        <v>2.72</v>
      </c>
      <c r="EV543" s="2">
        <v>969.65</v>
      </c>
      <c r="EW543" s="2">
        <v>112.75</v>
      </c>
      <c r="EX543" s="2">
        <v>0.2</v>
      </c>
      <c r="EY543" s="2">
        <v>1</v>
      </c>
      <c r="EZ543" s="2"/>
      <c r="FA543" s="2"/>
      <c r="FB543" s="2"/>
      <c r="FC543" s="2"/>
      <c r="FD543" s="2"/>
      <c r="FE543" s="2"/>
      <c r="FF543" s="2"/>
      <c r="FG543" s="2"/>
      <c r="FH543" s="2"/>
      <c r="FI543" s="2"/>
      <c r="FJ543" s="2"/>
      <c r="FK543" s="2"/>
      <c r="FL543" s="2"/>
      <c r="FM543" s="2"/>
      <c r="FN543" s="2"/>
      <c r="FO543" s="2"/>
      <c r="FP543" s="2"/>
      <c r="FQ543" s="2">
        <v>0</v>
      </c>
      <c r="FR543" s="2">
        <f t="shared" si="637"/>
        <v>0</v>
      </c>
      <c r="FS543" s="2">
        <v>0</v>
      </c>
      <c r="FT543" s="2"/>
      <c r="FU543" s="2"/>
      <c r="FV543" s="2"/>
      <c r="FW543" s="2"/>
      <c r="FX543" s="2">
        <v>120</v>
      </c>
      <c r="FY543" s="2">
        <v>65</v>
      </c>
      <c r="FZ543" s="2"/>
      <c r="GA543" s="2" t="s">
        <v>6</v>
      </c>
      <c r="GB543" s="2"/>
      <c r="GC543" s="2"/>
      <c r="GD543" s="2">
        <v>1</v>
      </c>
      <c r="GE543" s="2"/>
      <c r="GF543" s="2">
        <v>1468673109</v>
      </c>
      <c r="GG543" s="2">
        <v>2</v>
      </c>
      <c r="GH543" s="2">
        <v>1</v>
      </c>
      <c r="GI543" s="2">
        <v>-2</v>
      </c>
      <c r="GJ543" s="2">
        <v>0</v>
      </c>
      <c r="GK543" s="2">
        <v>0</v>
      </c>
      <c r="GL543" s="2">
        <f t="shared" si="638"/>
        <v>0</v>
      </c>
      <c r="GM543" s="2">
        <f t="shared" si="639"/>
        <v>112</v>
      </c>
      <c r="GN543" s="2">
        <f t="shared" si="640"/>
        <v>112</v>
      </c>
      <c r="GO543" s="2">
        <f t="shared" si="641"/>
        <v>0</v>
      </c>
      <c r="GP543" s="2">
        <f t="shared" si="642"/>
        <v>0</v>
      </c>
      <c r="GQ543" s="2"/>
      <c r="GR543" s="2">
        <v>0</v>
      </c>
      <c r="GS543" s="2">
        <v>3</v>
      </c>
      <c r="GT543" s="2">
        <v>0</v>
      </c>
      <c r="GU543" s="2" t="s">
        <v>6</v>
      </c>
      <c r="GV543" s="2">
        <f t="shared" si="608"/>
        <v>0</v>
      </c>
      <c r="GW543" s="2">
        <v>1</v>
      </c>
      <c r="GX543" s="2">
        <f t="shared" si="643"/>
        <v>0</v>
      </c>
      <c r="GY543" s="2"/>
      <c r="GZ543" s="2"/>
      <c r="HA543" s="2">
        <v>0</v>
      </c>
      <c r="HB543" s="2">
        <v>0</v>
      </c>
      <c r="HC543" s="2">
        <f t="shared" si="644"/>
        <v>0</v>
      </c>
      <c r="HD543" s="2"/>
      <c r="HE543" s="2" t="s">
        <v>6</v>
      </c>
      <c r="HF543" s="2" t="s">
        <v>6</v>
      </c>
      <c r="HG543" s="2"/>
      <c r="HH543" s="2"/>
      <c r="HI543" s="2"/>
      <c r="HJ543" s="2"/>
      <c r="HK543" s="2"/>
      <c r="HL543" s="2"/>
      <c r="HM543" s="2" t="s">
        <v>6</v>
      </c>
      <c r="HN543" s="2" t="s">
        <v>6</v>
      </c>
      <c r="HO543" s="2" t="s">
        <v>6</v>
      </c>
      <c r="HP543" s="2" t="s">
        <v>6</v>
      </c>
      <c r="HQ543" s="2" t="s">
        <v>6</v>
      </c>
      <c r="HR543" s="2"/>
      <c r="HS543" s="2"/>
      <c r="HT543" s="2"/>
      <c r="HU543" s="2"/>
      <c r="HV543" s="2"/>
      <c r="HW543" s="2"/>
      <c r="HX543" s="2"/>
      <c r="HY543" s="2"/>
      <c r="HZ543" s="2"/>
      <c r="IA543" s="2"/>
      <c r="IB543" s="2"/>
      <c r="IC543" s="2"/>
      <c r="ID543" s="2"/>
      <c r="IE543" s="2"/>
      <c r="IF543" s="2">
        <v>-1</v>
      </c>
      <c r="IG543" s="2"/>
      <c r="IH543" s="2"/>
      <c r="II543" s="2"/>
      <c r="IJ543" s="2"/>
      <c r="IK543" s="2">
        <v>0</v>
      </c>
      <c r="IL543" s="2"/>
      <c r="IM543" s="2"/>
      <c r="IN543" s="2"/>
      <c r="IO543" s="2"/>
      <c r="IP543" s="2"/>
      <c r="IQ543" s="2"/>
      <c r="IR543" s="2"/>
      <c r="IS543" s="2"/>
      <c r="IT543" s="2"/>
      <c r="IU543" s="2"/>
    </row>
    <row r="544" spans="1:255" x14ac:dyDescent="0.2">
      <c r="A544">
        <v>17</v>
      </c>
      <c r="B544">
        <v>1</v>
      </c>
      <c r="C544">
        <f>ROW(SmtRes!A892)</f>
        <v>892</v>
      </c>
      <c r="D544">
        <f>ROW(EtalonRes!A1020)</f>
        <v>1020</v>
      </c>
      <c r="E544" t="s">
        <v>727</v>
      </c>
      <c r="F544" t="s">
        <v>728</v>
      </c>
      <c r="G544" t="s">
        <v>729</v>
      </c>
      <c r="H544" t="s">
        <v>730</v>
      </c>
      <c r="I544">
        <f>'2.Лок.смета.и.Акт'!E88</f>
        <v>0.04</v>
      </c>
      <c r="J544">
        <v>0</v>
      </c>
      <c r="K544">
        <v>0.04</v>
      </c>
      <c r="O544">
        <f t="shared" si="613"/>
        <v>1158</v>
      </c>
      <c r="P544">
        <f t="shared" si="614"/>
        <v>0</v>
      </c>
      <c r="Q544">
        <f t="shared" si="615"/>
        <v>9</v>
      </c>
      <c r="R544">
        <f t="shared" si="616"/>
        <v>2</v>
      </c>
      <c r="S544">
        <f t="shared" si="617"/>
        <v>1149</v>
      </c>
      <c r="T544">
        <f t="shared" si="618"/>
        <v>0</v>
      </c>
      <c r="U544" t="e">
        <f t="shared" si="619"/>
        <v>#REF!</v>
      </c>
      <c r="V544">
        <f t="shared" si="620"/>
        <v>8.0000000000000002E-3</v>
      </c>
      <c r="W544">
        <f t="shared" si="621"/>
        <v>0</v>
      </c>
      <c r="X544" t="e">
        <f t="shared" si="622"/>
        <v>#REF!</v>
      </c>
      <c r="Y544" t="e">
        <f t="shared" si="623"/>
        <v>#REF!</v>
      </c>
      <c r="AA544">
        <v>86295184</v>
      </c>
      <c r="AB544">
        <f t="shared" si="624"/>
        <v>994.52</v>
      </c>
      <c r="AC544">
        <f>ROUND((ES544+(SUM(SmtRes!BC886:'SmtRes'!BC892)+SUM(EtalonRes!AL1014:'EtalonRes'!AL1020))),2)</f>
        <v>0</v>
      </c>
      <c r="AD544">
        <f t="shared" si="605"/>
        <v>24.87</v>
      </c>
      <c r="AE544">
        <f t="shared" si="609"/>
        <v>2.72</v>
      </c>
      <c r="AF544">
        <f t="shared" si="611"/>
        <v>969.65</v>
      </c>
      <c r="AG544">
        <f t="shared" si="626"/>
        <v>0</v>
      </c>
      <c r="AH544" t="e">
        <f t="shared" si="612"/>
        <v>#REF!</v>
      </c>
      <c r="AI544">
        <f t="shared" si="610"/>
        <v>0.2</v>
      </c>
      <c r="AJ544">
        <f t="shared" si="627"/>
        <v>0</v>
      </c>
      <c r="AK544">
        <f>AL544+AM544+AO544</f>
        <v>9980.23</v>
      </c>
      <c r="AL544">
        <v>8985.7099999999991</v>
      </c>
      <c r="AM544" s="75">
        <f>'1.Лок.смета.и.Акт'!F1026</f>
        <v>24.87</v>
      </c>
      <c r="AN544" s="75">
        <f>'1.Лок.смета.и.Акт'!F1027</f>
        <v>2.72</v>
      </c>
      <c r="AO544" s="75">
        <f>'1.Лок.смета.и.Акт'!F1025</f>
        <v>969.65</v>
      </c>
      <c r="AP544">
        <v>0</v>
      </c>
      <c r="AQ544" t="e">
        <f>'2.Лок.смета.и.Акт'!#REF!</f>
        <v>#REF!</v>
      </c>
      <c r="AR544">
        <v>0.2</v>
      </c>
      <c r="AS544">
        <v>0</v>
      </c>
      <c r="AT544">
        <v>114</v>
      </c>
      <c r="AU544">
        <v>55</v>
      </c>
      <c r="AV544">
        <v>1</v>
      </c>
      <c r="AW544">
        <v>1</v>
      </c>
      <c r="AZ544">
        <v>1</v>
      </c>
      <c r="BA544">
        <f>'1.Лок.смета.и.Акт'!J1025</f>
        <v>29.62</v>
      </c>
      <c r="BB544">
        <f>'1.Лок.смета.и.Акт'!J1026</f>
        <v>9.3000000000000007</v>
      </c>
      <c r="BC544">
        <v>7.56</v>
      </c>
      <c r="BD544" t="s">
        <v>6</v>
      </c>
      <c r="BE544" t="s">
        <v>6</v>
      </c>
      <c r="BF544" t="s">
        <v>6</v>
      </c>
      <c r="BG544" t="s">
        <v>6</v>
      </c>
      <c r="BH544">
        <v>0</v>
      </c>
      <c r="BI544">
        <v>1</v>
      </c>
      <c r="BJ544" t="s">
        <v>731</v>
      </c>
      <c r="BM544">
        <v>12001</v>
      </c>
      <c r="BN544">
        <v>0</v>
      </c>
      <c r="BO544" t="s">
        <v>728</v>
      </c>
      <c r="BP544">
        <v>1</v>
      </c>
      <c r="BQ544">
        <v>1</v>
      </c>
      <c r="BR544">
        <v>0</v>
      </c>
      <c r="BS544">
        <f>'1.Лок.смета.и.Акт'!J1027</f>
        <v>19.8</v>
      </c>
      <c r="BT544">
        <v>1</v>
      </c>
      <c r="BU544">
        <v>1</v>
      </c>
      <c r="BV544">
        <v>1</v>
      </c>
      <c r="BW544">
        <v>1</v>
      </c>
      <c r="BX544">
        <v>1</v>
      </c>
      <c r="BY544" t="s">
        <v>6</v>
      </c>
      <c r="BZ544" t="e">
        <f>'2.Лок.смета.и.Акт'!#REF!</f>
        <v>#REF!</v>
      </c>
      <c r="CA544" t="e">
        <f>'2.Лок.смета.и.Акт'!#REF!</f>
        <v>#REF!</v>
      </c>
      <c r="CB544" t="s">
        <v>6</v>
      </c>
      <c r="CE544">
        <v>0</v>
      </c>
      <c r="CF544">
        <v>0</v>
      </c>
      <c r="CG544">
        <v>0</v>
      </c>
      <c r="CM544">
        <v>0</v>
      </c>
      <c r="CN544" t="s">
        <v>6</v>
      </c>
      <c r="CO544">
        <v>0</v>
      </c>
      <c r="CP544">
        <f t="shared" si="628"/>
        <v>1158</v>
      </c>
      <c r="CQ544">
        <f t="shared" si="629"/>
        <v>0</v>
      </c>
      <c r="CR544">
        <f t="shared" si="630"/>
        <v>231.29100000000003</v>
      </c>
      <c r="CS544">
        <f t="shared" si="631"/>
        <v>53.856000000000009</v>
      </c>
      <c r="CT544">
        <f t="shared" si="632"/>
        <v>28721.032999999999</v>
      </c>
      <c r="CU544">
        <f t="shared" si="633"/>
        <v>0</v>
      </c>
      <c r="CV544" t="e">
        <f t="shared" si="634"/>
        <v>#REF!</v>
      </c>
      <c r="CW544">
        <f t="shared" si="635"/>
        <v>0.2</v>
      </c>
      <c r="CX544">
        <f t="shared" si="636"/>
        <v>0</v>
      </c>
      <c r="CY544" t="e">
        <f>(S544+R544)*(BZ544/100)</f>
        <v>#REF!</v>
      </c>
      <c r="CZ544" t="e">
        <f>(S544+R544)*(CA544/100)</f>
        <v>#REF!</v>
      </c>
      <c r="DC544" t="s">
        <v>6</v>
      </c>
      <c r="DD544" t="s">
        <v>6</v>
      </c>
      <c r="DE544" t="s">
        <v>6</v>
      </c>
      <c r="DF544" t="s">
        <v>6</v>
      </c>
      <c r="DG544" t="s">
        <v>6</v>
      </c>
      <c r="DH544" t="s">
        <v>6</v>
      </c>
      <c r="DI544" t="s">
        <v>6</v>
      </c>
      <c r="DJ544" t="s">
        <v>6</v>
      </c>
      <c r="DK544" t="s">
        <v>6</v>
      </c>
      <c r="DL544" t="s">
        <v>6</v>
      </c>
      <c r="DM544" t="s">
        <v>6</v>
      </c>
      <c r="DN544">
        <f>'1.Лок.смета.и.Акт'!E1028</f>
        <v>120</v>
      </c>
      <c r="DO544">
        <f>'1.Лок.смета.и.Акт'!E1029</f>
        <v>65</v>
      </c>
      <c r="DP544">
        <v>1</v>
      </c>
      <c r="DQ544">
        <v>1</v>
      </c>
      <c r="DU544">
        <v>1013</v>
      </c>
      <c r="DV544" t="s">
        <v>730</v>
      </c>
      <c r="DW544" t="str">
        <f>'2.Лок.смета.и.Акт'!D88</f>
        <v>100 м2 покрытия</v>
      </c>
      <c r="DX544">
        <v>1</v>
      </c>
      <c r="DZ544" t="s">
        <v>6</v>
      </c>
      <c r="EA544" t="s">
        <v>6</v>
      </c>
      <c r="EB544" t="s">
        <v>6</v>
      </c>
      <c r="EC544" t="s">
        <v>6</v>
      </c>
      <c r="EE544">
        <v>54938607</v>
      </c>
      <c r="EF544">
        <v>1</v>
      </c>
      <c r="EG544" t="s">
        <v>25</v>
      </c>
      <c r="EH544">
        <v>0</v>
      </c>
      <c r="EI544" t="s">
        <v>6</v>
      </c>
      <c r="EJ544">
        <v>1</v>
      </c>
      <c r="EK544">
        <v>12001</v>
      </c>
      <c r="EL544" t="s">
        <v>732</v>
      </c>
      <c r="EM544" t="s">
        <v>733</v>
      </c>
      <c r="EO544" t="s">
        <v>6</v>
      </c>
      <c r="EQ544">
        <v>0</v>
      </c>
      <c r="ER544">
        <f>ES544+ET544+EV544</f>
        <v>9980.23</v>
      </c>
      <c r="ES544">
        <v>8985.7099999999991</v>
      </c>
      <c r="ET544" s="75">
        <f>'1.Лок.смета.и.Акт'!F1026</f>
        <v>24.87</v>
      </c>
      <c r="EU544" s="75">
        <f>'1.Лок.смета.и.Акт'!F1027</f>
        <v>2.72</v>
      </c>
      <c r="EV544" s="75">
        <f>'1.Лок.смета.и.Акт'!F1025</f>
        <v>969.65</v>
      </c>
      <c r="EW544" t="e">
        <f>'2.Лок.смета.и.Акт'!#REF!</f>
        <v>#REF!</v>
      </c>
      <c r="EX544">
        <v>0.2</v>
      </c>
      <c r="EY544">
        <v>1</v>
      </c>
      <c r="FQ544">
        <v>0</v>
      </c>
      <c r="FR544">
        <f t="shared" si="637"/>
        <v>0</v>
      </c>
      <c r="FS544">
        <v>0</v>
      </c>
      <c r="FX544">
        <v>120</v>
      </c>
      <c r="FY544">
        <v>65</v>
      </c>
      <c r="GA544" t="s">
        <v>6</v>
      </c>
      <c r="GD544">
        <v>1</v>
      </c>
      <c r="GF544">
        <v>1468673109</v>
      </c>
      <c r="GG544">
        <v>2</v>
      </c>
      <c r="GH544">
        <v>1</v>
      </c>
      <c r="GI544">
        <v>2</v>
      </c>
      <c r="GJ544">
        <v>0</v>
      </c>
      <c r="GK544">
        <v>0</v>
      </c>
      <c r="GL544">
        <f t="shared" si="638"/>
        <v>0</v>
      </c>
      <c r="GM544" t="e">
        <f t="shared" si="639"/>
        <v>#REF!</v>
      </c>
      <c r="GN544" t="e">
        <f t="shared" si="640"/>
        <v>#REF!</v>
      </c>
      <c r="GO544">
        <f t="shared" si="641"/>
        <v>0</v>
      </c>
      <c r="GP544">
        <f t="shared" si="642"/>
        <v>0</v>
      </c>
      <c r="GR544">
        <v>0</v>
      </c>
      <c r="GS544">
        <v>3</v>
      </c>
      <c r="GT544">
        <v>0</v>
      </c>
      <c r="GU544" t="s">
        <v>6</v>
      </c>
      <c r="GV544">
        <f t="shared" si="608"/>
        <v>0</v>
      </c>
      <c r="GW544">
        <v>1007.1</v>
      </c>
      <c r="GX544">
        <f t="shared" si="643"/>
        <v>0</v>
      </c>
      <c r="HA544">
        <v>0</v>
      </c>
      <c r="HB544">
        <v>0</v>
      </c>
      <c r="HC544">
        <f t="shared" si="644"/>
        <v>0</v>
      </c>
      <c r="HE544" t="s">
        <v>6</v>
      </c>
      <c r="HF544" t="s">
        <v>6</v>
      </c>
      <c r="HM544" t="s">
        <v>6</v>
      </c>
      <c r="HN544" t="s">
        <v>6</v>
      </c>
      <c r="HO544" t="s">
        <v>6</v>
      </c>
      <c r="HP544" t="s">
        <v>6</v>
      </c>
      <c r="HQ544" t="s">
        <v>6</v>
      </c>
      <c r="IF544">
        <v>-1</v>
      </c>
      <c r="IK544">
        <v>0</v>
      </c>
    </row>
    <row r="545" spans="1:255" x14ac:dyDescent="0.2">
      <c r="A545" s="2">
        <v>18</v>
      </c>
      <c r="B545" s="2">
        <v>1</v>
      </c>
      <c r="C545" s="2">
        <v>884</v>
      </c>
      <c r="D545" s="2"/>
      <c r="E545" s="2" t="s">
        <v>734</v>
      </c>
      <c r="F545" s="2" t="s">
        <v>735</v>
      </c>
      <c r="G545" s="2" t="s">
        <v>736</v>
      </c>
      <c r="H545" s="2" t="s">
        <v>300</v>
      </c>
      <c r="I545" s="2">
        <f>I543*J545</f>
        <v>20</v>
      </c>
      <c r="J545" s="216">
        <f>'5.Ведомость_списания'!F250</f>
        <v>500</v>
      </c>
      <c r="K545" s="2">
        <v>500</v>
      </c>
      <c r="L545" s="2"/>
      <c r="M545" s="2"/>
      <c r="N545" s="2"/>
      <c r="O545" s="2">
        <f t="shared" si="613"/>
        <v>162</v>
      </c>
      <c r="P545" s="2">
        <f t="shared" si="614"/>
        <v>162</v>
      </c>
      <c r="Q545" s="2">
        <f t="shared" si="615"/>
        <v>0</v>
      </c>
      <c r="R545" s="2">
        <f t="shared" si="616"/>
        <v>0</v>
      </c>
      <c r="S545" s="2">
        <f t="shared" si="617"/>
        <v>0</v>
      </c>
      <c r="T545" s="2">
        <f t="shared" si="618"/>
        <v>0</v>
      </c>
      <c r="U545" s="2">
        <f t="shared" si="619"/>
        <v>0</v>
      </c>
      <c r="V545" s="2">
        <f t="shared" si="620"/>
        <v>0</v>
      </c>
      <c r="W545" s="2">
        <f t="shared" si="621"/>
        <v>3</v>
      </c>
      <c r="X545" s="2">
        <f t="shared" si="622"/>
        <v>0</v>
      </c>
      <c r="Y545" s="2">
        <f t="shared" si="623"/>
        <v>0</v>
      </c>
      <c r="Z545" s="2"/>
      <c r="AA545" s="2">
        <v>86295183</v>
      </c>
      <c r="AB545" s="2">
        <f t="shared" si="624"/>
        <v>8.09</v>
      </c>
      <c r="AC545" s="2">
        <f t="shared" ref="AC545:AC550" si="645">ROUND((ES545),2)</f>
        <v>8.09</v>
      </c>
      <c r="AD545" s="2">
        <f t="shared" si="605"/>
        <v>0</v>
      </c>
      <c r="AE545" s="2">
        <f t="shared" si="609"/>
        <v>0</v>
      </c>
      <c r="AF545" s="2">
        <f t="shared" si="611"/>
        <v>0</v>
      </c>
      <c r="AG545" s="2">
        <f t="shared" si="626"/>
        <v>0</v>
      </c>
      <c r="AH545" s="2">
        <f t="shared" si="612"/>
        <v>0</v>
      </c>
      <c r="AI545" s="2">
        <f t="shared" si="610"/>
        <v>0</v>
      </c>
      <c r="AJ545" s="2">
        <f t="shared" si="627"/>
        <v>0.13</v>
      </c>
      <c r="AK545" s="2">
        <v>8.09</v>
      </c>
      <c r="AL545" s="110">
        <f>'1.Лок.смета.и.Акт'!F1031</f>
        <v>8.09</v>
      </c>
      <c r="AM545" s="2">
        <v>0</v>
      </c>
      <c r="AN545" s="2">
        <v>0</v>
      </c>
      <c r="AO545" s="2">
        <v>0</v>
      </c>
      <c r="AP545" s="2">
        <v>0</v>
      </c>
      <c r="AQ545" s="2">
        <v>0</v>
      </c>
      <c r="AR545" s="2">
        <v>0</v>
      </c>
      <c r="AS545" s="2">
        <v>0.13</v>
      </c>
      <c r="AT545" s="2">
        <v>0</v>
      </c>
      <c r="AU545" s="2">
        <v>0</v>
      </c>
      <c r="AV545" s="2">
        <v>1</v>
      </c>
      <c r="AW545" s="2">
        <v>1</v>
      </c>
      <c r="AX545" s="2"/>
      <c r="AY545" s="2"/>
      <c r="AZ545" s="2">
        <v>1</v>
      </c>
      <c r="BA545" s="2">
        <v>1</v>
      </c>
      <c r="BB545" s="2">
        <v>1</v>
      </c>
      <c r="BC545" s="2">
        <v>1</v>
      </c>
      <c r="BD545" s="2" t="s">
        <v>6</v>
      </c>
      <c r="BE545" s="2" t="s">
        <v>6</v>
      </c>
      <c r="BF545" s="2" t="s">
        <v>6</v>
      </c>
      <c r="BG545" s="2" t="s">
        <v>6</v>
      </c>
      <c r="BH545" s="2">
        <v>3</v>
      </c>
      <c r="BI545" s="2">
        <v>1</v>
      </c>
      <c r="BJ545" s="2" t="s">
        <v>737</v>
      </c>
      <c r="BK545" s="2"/>
      <c r="BL545" s="2"/>
      <c r="BM545" s="2">
        <v>500001</v>
      </c>
      <c r="BN545" s="2">
        <v>0</v>
      </c>
      <c r="BO545" s="2" t="s">
        <v>6</v>
      </c>
      <c r="BP545" s="2">
        <v>0</v>
      </c>
      <c r="BQ545" s="2">
        <v>20</v>
      </c>
      <c r="BR545" s="2">
        <v>0</v>
      </c>
      <c r="BS545" s="2">
        <v>1</v>
      </c>
      <c r="BT545" s="2">
        <v>1</v>
      </c>
      <c r="BU545" s="2">
        <v>1</v>
      </c>
      <c r="BV545" s="2">
        <v>1</v>
      </c>
      <c r="BW545" s="2">
        <v>1</v>
      </c>
      <c r="BX545" s="2">
        <v>1</v>
      </c>
      <c r="BY545" s="2" t="s">
        <v>6</v>
      </c>
      <c r="BZ545" s="2">
        <v>0</v>
      </c>
      <c r="CA545" s="2">
        <v>0</v>
      </c>
      <c r="CB545" s="2" t="s">
        <v>6</v>
      </c>
      <c r="CC545" s="2"/>
      <c r="CD545" s="2"/>
      <c r="CE545" s="2">
        <v>0</v>
      </c>
      <c r="CF545" s="2">
        <v>0</v>
      </c>
      <c r="CG545" s="2">
        <v>0</v>
      </c>
      <c r="CH545" s="2"/>
      <c r="CI545" s="2"/>
      <c r="CJ545" s="2"/>
      <c r="CK545" s="2"/>
      <c r="CL545" s="2"/>
      <c r="CM545" s="2">
        <v>0</v>
      </c>
      <c r="CN545" s="2" t="s">
        <v>6</v>
      </c>
      <c r="CO545" s="2">
        <v>0</v>
      </c>
      <c r="CP545" s="2">
        <f t="shared" si="628"/>
        <v>162</v>
      </c>
      <c r="CQ545" s="2">
        <f t="shared" si="629"/>
        <v>8.09</v>
      </c>
      <c r="CR545" s="2">
        <f t="shared" si="630"/>
        <v>0</v>
      </c>
      <c r="CS545" s="2">
        <f t="shared" si="631"/>
        <v>0</v>
      </c>
      <c r="CT545" s="2">
        <f t="shared" si="632"/>
        <v>0</v>
      </c>
      <c r="CU545" s="2">
        <f t="shared" si="633"/>
        <v>0</v>
      </c>
      <c r="CV545" s="2">
        <f t="shared" si="634"/>
        <v>0</v>
      </c>
      <c r="CW545" s="2">
        <f t="shared" si="635"/>
        <v>0</v>
      </c>
      <c r="CX545" s="2">
        <f t="shared" si="636"/>
        <v>0.13</v>
      </c>
      <c r="CY545" s="2">
        <f>(((S545+(R545*IF(0,0,1)))*AT545)/100)</f>
        <v>0</v>
      </c>
      <c r="CZ545" s="2">
        <f>(((S545+(R545*IF(0,0,1)))*AU545)/100)</f>
        <v>0</v>
      </c>
      <c r="DA545" s="2"/>
      <c r="DB545" s="2"/>
      <c r="DC545" s="2" t="s">
        <v>6</v>
      </c>
      <c r="DD545" s="2" t="s">
        <v>6</v>
      </c>
      <c r="DE545" s="2" t="s">
        <v>6</v>
      </c>
      <c r="DF545" s="2" t="s">
        <v>6</v>
      </c>
      <c r="DG545" s="2" t="s">
        <v>6</v>
      </c>
      <c r="DH545" s="2" t="s">
        <v>6</v>
      </c>
      <c r="DI545" s="2" t="s">
        <v>6</v>
      </c>
      <c r="DJ545" s="2" t="s">
        <v>6</v>
      </c>
      <c r="DK545" s="2" t="s">
        <v>6</v>
      </c>
      <c r="DL545" s="2" t="s">
        <v>6</v>
      </c>
      <c r="DM545" s="2" t="s">
        <v>6</v>
      </c>
      <c r="DN545" s="2">
        <v>0</v>
      </c>
      <c r="DO545" s="2">
        <v>0</v>
      </c>
      <c r="DP545" s="2">
        <v>1</v>
      </c>
      <c r="DQ545" s="2">
        <v>1</v>
      </c>
      <c r="DR545" s="2"/>
      <c r="DS545" s="2"/>
      <c r="DT545" s="2"/>
      <c r="DU545" s="2">
        <v>1010</v>
      </c>
      <c r="DV545" s="2" t="s">
        <v>300</v>
      </c>
      <c r="DW545" s="2" t="s">
        <v>43</v>
      </c>
      <c r="DX545" s="2">
        <v>1</v>
      </c>
      <c r="DY545" s="2"/>
      <c r="DZ545" s="2" t="s">
        <v>6</v>
      </c>
      <c r="EA545" s="2" t="s">
        <v>6</v>
      </c>
      <c r="EB545" s="2" t="s">
        <v>6</v>
      </c>
      <c r="EC545" s="2" t="s">
        <v>6</v>
      </c>
      <c r="ED545" s="2"/>
      <c r="EE545" s="2">
        <v>54938781</v>
      </c>
      <c r="EF545" s="2">
        <v>20</v>
      </c>
      <c r="EG545" s="2" t="s">
        <v>34</v>
      </c>
      <c r="EH545" s="2">
        <v>0</v>
      </c>
      <c r="EI545" s="2" t="s">
        <v>6</v>
      </c>
      <c r="EJ545" s="2">
        <v>1</v>
      </c>
      <c r="EK545" s="2">
        <v>500001</v>
      </c>
      <c r="EL545" s="2" t="s">
        <v>35</v>
      </c>
      <c r="EM545" s="2" t="s">
        <v>36</v>
      </c>
      <c r="EN545" s="2"/>
      <c r="EO545" s="2" t="s">
        <v>6</v>
      </c>
      <c r="EP545" s="2"/>
      <c r="EQ545" s="2">
        <v>0</v>
      </c>
      <c r="ER545" s="2">
        <v>8.09</v>
      </c>
      <c r="ES545" s="110">
        <f>'1.Лок.смета.и.Акт'!F1031</f>
        <v>8.09</v>
      </c>
      <c r="ET545" s="2">
        <v>0</v>
      </c>
      <c r="EU545" s="2">
        <v>0</v>
      </c>
      <c r="EV545" s="2">
        <v>0</v>
      </c>
      <c r="EW545" s="2">
        <v>0</v>
      </c>
      <c r="EX545" s="2">
        <v>0</v>
      </c>
      <c r="EY545" s="2"/>
      <c r="EZ545" s="2"/>
      <c r="FA545" s="2"/>
      <c r="FB545" s="2"/>
      <c r="FC545" s="2"/>
      <c r="FD545" s="2"/>
      <c r="FE545" s="2"/>
      <c r="FF545" s="2"/>
      <c r="FG545" s="2"/>
      <c r="FH545" s="2"/>
      <c r="FI545" s="2"/>
      <c r="FJ545" s="2"/>
      <c r="FK545" s="2"/>
      <c r="FL545" s="2"/>
      <c r="FM545" s="2"/>
      <c r="FN545" s="2"/>
      <c r="FO545" s="2"/>
      <c r="FP545" s="2"/>
      <c r="FQ545" s="2">
        <v>0</v>
      </c>
      <c r="FR545" s="2">
        <f t="shared" si="637"/>
        <v>0</v>
      </c>
      <c r="FS545" s="2">
        <v>0</v>
      </c>
      <c r="FT545" s="2"/>
      <c r="FU545" s="2"/>
      <c r="FV545" s="2"/>
      <c r="FW545" s="2"/>
      <c r="FX545" s="2">
        <v>0</v>
      </c>
      <c r="FY545" s="2">
        <v>0</v>
      </c>
      <c r="FZ545" s="2"/>
      <c r="GA545" s="2" t="s">
        <v>6</v>
      </c>
      <c r="GB545" s="2"/>
      <c r="GC545" s="2"/>
      <c r="GD545" s="2">
        <v>1</v>
      </c>
      <c r="GE545" s="2"/>
      <c r="GF545" s="2">
        <v>-1364056726</v>
      </c>
      <c r="GG545" s="2">
        <v>2</v>
      </c>
      <c r="GH545" s="2">
        <v>0</v>
      </c>
      <c r="GI545" s="2">
        <v>-2</v>
      </c>
      <c r="GJ545" s="2">
        <v>0</v>
      </c>
      <c r="GK545" s="2">
        <v>0</v>
      </c>
      <c r="GL545" s="2">
        <f t="shared" si="638"/>
        <v>0</v>
      </c>
      <c r="GM545" s="2">
        <f t="shared" si="639"/>
        <v>162</v>
      </c>
      <c r="GN545" s="2">
        <f t="shared" si="640"/>
        <v>162</v>
      </c>
      <c r="GO545" s="2">
        <f t="shared" si="641"/>
        <v>0</v>
      </c>
      <c r="GP545" s="2">
        <f t="shared" si="642"/>
        <v>0</v>
      </c>
      <c r="GQ545" s="2"/>
      <c r="GR545" s="2">
        <v>0</v>
      </c>
      <c r="GS545" s="2">
        <v>3</v>
      </c>
      <c r="GT545" s="2">
        <v>0</v>
      </c>
      <c r="GU545" s="2" t="s">
        <v>6</v>
      </c>
      <c r="GV545" s="2">
        <f t="shared" si="608"/>
        <v>0</v>
      </c>
      <c r="GW545" s="2">
        <v>1</v>
      </c>
      <c r="GX545" s="2">
        <f t="shared" si="643"/>
        <v>0</v>
      </c>
      <c r="GY545" s="2"/>
      <c r="GZ545" s="2"/>
      <c r="HA545" s="2">
        <v>0</v>
      </c>
      <c r="HB545" s="2">
        <v>0</v>
      </c>
      <c r="HC545" s="2">
        <f t="shared" si="644"/>
        <v>0</v>
      </c>
      <c r="HD545" s="2"/>
      <c r="HE545" s="2" t="s">
        <v>6</v>
      </c>
      <c r="HF545" s="2" t="s">
        <v>6</v>
      </c>
      <c r="HG545" s="2"/>
      <c r="HH545" s="2"/>
      <c r="HI545" s="2"/>
      <c r="HJ545" s="2"/>
      <c r="HK545" s="2"/>
      <c r="HL545" s="2"/>
      <c r="HM545" s="2" t="s">
        <v>6</v>
      </c>
      <c r="HN545" s="2" t="s">
        <v>6</v>
      </c>
      <c r="HO545" s="2" t="s">
        <v>6</v>
      </c>
      <c r="HP545" s="2" t="s">
        <v>6</v>
      </c>
      <c r="HQ545" s="2" t="s">
        <v>6</v>
      </c>
      <c r="HR545" s="2"/>
      <c r="HS545" s="2"/>
      <c r="HT545" s="2"/>
      <c r="HU545" s="2"/>
      <c r="HV545" s="2"/>
      <c r="HW545" s="2"/>
      <c r="HX545" s="2"/>
      <c r="HY545" s="2"/>
      <c r="HZ545" s="2"/>
      <c r="IA545" s="2"/>
      <c r="IB545" s="2"/>
      <c r="IC545" s="2"/>
      <c r="ID545" s="2"/>
      <c r="IE545" s="2"/>
      <c r="IF545" s="2">
        <v>-1</v>
      </c>
      <c r="IG545" s="2"/>
      <c r="IH545" s="2"/>
      <c r="II545" s="2"/>
      <c r="IJ545" s="2"/>
      <c r="IK545" s="2">
        <v>0</v>
      </c>
      <c r="IL545" s="2"/>
      <c r="IM545" s="2"/>
      <c r="IN545" s="2"/>
      <c r="IO545" s="2"/>
      <c r="IP545" s="2"/>
      <c r="IQ545" s="2"/>
      <c r="IR545" s="2"/>
      <c r="IS545" s="2"/>
      <c r="IT545" s="2"/>
      <c r="IU545" s="2"/>
    </row>
    <row r="546" spans="1:255" x14ac:dyDescent="0.2">
      <c r="A546">
        <v>18</v>
      </c>
      <c r="B546">
        <v>1</v>
      </c>
      <c r="C546">
        <v>891</v>
      </c>
      <c r="E546" t="s">
        <v>734</v>
      </c>
      <c r="F546" t="e">
        <f>'2.Лок.смета.и.Акт'!#REF!</f>
        <v>#REF!</v>
      </c>
      <c r="G546" t="s">
        <v>736</v>
      </c>
      <c r="H546" t="s">
        <v>300</v>
      </c>
      <c r="I546">
        <f>I544*J546</f>
        <v>20</v>
      </c>
      <c r="J546">
        <v>500</v>
      </c>
      <c r="K546">
        <v>500</v>
      </c>
      <c r="O546">
        <f t="shared" si="613"/>
        <v>538</v>
      </c>
      <c r="P546">
        <f t="shared" si="614"/>
        <v>538</v>
      </c>
      <c r="Q546">
        <f t="shared" si="615"/>
        <v>0</v>
      </c>
      <c r="R546">
        <f t="shared" si="616"/>
        <v>0</v>
      </c>
      <c r="S546">
        <f t="shared" si="617"/>
        <v>0</v>
      </c>
      <c r="T546">
        <f t="shared" si="618"/>
        <v>0</v>
      </c>
      <c r="U546">
        <f t="shared" si="619"/>
        <v>0</v>
      </c>
      <c r="V546">
        <f t="shared" si="620"/>
        <v>0</v>
      </c>
      <c r="W546">
        <f t="shared" si="621"/>
        <v>3</v>
      </c>
      <c r="X546">
        <f t="shared" si="622"/>
        <v>0</v>
      </c>
      <c r="Y546">
        <f t="shared" si="623"/>
        <v>0</v>
      </c>
      <c r="AA546">
        <v>86295184</v>
      </c>
      <c r="AB546">
        <f t="shared" si="624"/>
        <v>3.56</v>
      </c>
      <c r="AC546">
        <f t="shared" si="645"/>
        <v>3.56</v>
      </c>
      <c r="AD546">
        <f t="shared" si="605"/>
        <v>0</v>
      </c>
      <c r="AE546">
        <f t="shared" si="609"/>
        <v>0</v>
      </c>
      <c r="AF546">
        <f t="shared" si="611"/>
        <v>0</v>
      </c>
      <c r="AG546">
        <f t="shared" si="626"/>
        <v>0</v>
      </c>
      <c r="AH546">
        <f t="shared" si="612"/>
        <v>0</v>
      </c>
      <c r="AI546">
        <f t="shared" si="610"/>
        <v>0</v>
      </c>
      <c r="AJ546">
        <f t="shared" si="627"/>
        <v>0.13</v>
      </c>
      <c r="AK546">
        <v>3.5599999999999996</v>
      </c>
      <c r="AL546">
        <v>3.5599999999999996</v>
      </c>
      <c r="AM546">
        <v>0</v>
      </c>
      <c r="AN546">
        <v>0</v>
      </c>
      <c r="AO546">
        <v>0</v>
      </c>
      <c r="AP546">
        <v>0</v>
      </c>
      <c r="AQ546">
        <v>0</v>
      </c>
      <c r="AR546">
        <v>0</v>
      </c>
      <c r="AS546">
        <v>0.13</v>
      </c>
      <c r="AT546">
        <v>0</v>
      </c>
      <c r="AU546">
        <v>0</v>
      </c>
      <c r="AV546">
        <v>1</v>
      </c>
      <c r="AW546">
        <v>1</v>
      </c>
      <c r="AZ546">
        <v>1</v>
      </c>
      <c r="BA546">
        <v>1</v>
      </c>
      <c r="BB546">
        <v>1</v>
      </c>
      <c r="BC546">
        <v>7.56</v>
      </c>
      <c r="BD546" t="s">
        <v>6</v>
      </c>
      <c r="BE546" t="s">
        <v>6</v>
      </c>
      <c r="BF546" t="s">
        <v>6</v>
      </c>
      <c r="BG546" t="s">
        <v>6</v>
      </c>
      <c r="BH546">
        <v>3</v>
      </c>
      <c r="BI546">
        <v>1</v>
      </c>
      <c r="BJ546" t="s">
        <v>737</v>
      </c>
      <c r="BM546">
        <v>500001</v>
      </c>
      <c r="BN546">
        <v>0</v>
      </c>
      <c r="BO546" t="s">
        <v>6</v>
      </c>
      <c r="BP546">
        <v>0</v>
      </c>
      <c r="BQ546">
        <v>20</v>
      </c>
      <c r="BR546">
        <v>0</v>
      </c>
      <c r="BS546">
        <v>1</v>
      </c>
      <c r="BT546">
        <v>1</v>
      </c>
      <c r="BU546">
        <v>1</v>
      </c>
      <c r="BV546">
        <v>1</v>
      </c>
      <c r="BW546">
        <v>1</v>
      </c>
      <c r="BX546">
        <v>1</v>
      </c>
      <c r="BY546" t="s">
        <v>6</v>
      </c>
      <c r="BZ546">
        <v>0</v>
      </c>
      <c r="CA546">
        <v>0</v>
      </c>
      <c r="CB546" t="s">
        <v>6</v>
      </c>
      <c r="CE546">
        <v>0</v>
      </c>
      <c r="CF546">
        <v>0</v>
      </c>
      <c r="CG546">
        <v>0</v>
      </c>
      <c r="CM546">
        <v>0</v>
      </c>
      <c r="CN546" t="s">
        <v>6</v>
      </c>
      <c r="CO546">
        <v>0</v>
      </c>
      <c r="CP546">
        <f t="shared" si="628"/>
        <v>538</v>
      </c>
      <c r="CQ546">
        <f t="shared" si="629"/>
        <v>26.913599999999999</v>
      </c>
      <c r="CR546">
        <f t="shared" si="630"/>
        <v>0</v>
      </c>
      <c r="CS546">
        <f t="shared" si="631"/>
        <v>0</v>
      </c>
      <c r="CT546">
        <f t="shared" si="632"/>
        <v>0</v>
      </c>
      <c r="CU546">
        <f t="shared" si="633"/>
        <v>0</v>
      </c>
      <c r="CV546">
        <f t="shared" si="634"/>
        <v>0</v>
      </c>
      <c r="CW546">
        <f t="shared" si="635"/>
        <v>0</v>
      </c>
      <c r="CX546">
        <f t="shared" si="636"/>
        <v>0.13</v>
      </c>
      <c r="CY546">
        <f>(S546+R546)*(BZ546/100)</f>
        <v>0</v>
      </c>
      <c r="CZ546">
        <f>(S546+R546)*(CA546/100)</f>
        <v>0</v>
      </c>
      <c r="DC546" t="s">
        <v>6</v>
      </c>
      <c r="DD546" t="s">
        <v>6</v>
      </c>
      <c r="DE546" t="s">
        <v>6</v>
      </c>
      <c r="DF546" t="s">
        <v>6</v>
      </c>
      <c r="DG546" t="s">
        <v>6</v>
      </c>
      <c r="DH546" t="s">
        <v>6</v>
      </c>
      <c r="DI546" t="s">
        <v>6</v>
      </c>
      <c r="DJ546" t="s">
        <v>6</v>
      </c>
      <c r="DK546" t="s">
        <v>6</v>
      </c>
      <c r="DL546" t="s">
        <v>6</v>
      </c>
      <c r="DM546" t="s">
        <v>6</v>
      </c>
      <c r="DN546">
        <v>0</v>
      </c>
      <c r="DO546">
        <v>0</v>
      </c>
      <c r="DP546">
        <v>1</v>
      </c>
      <c r="DQ546">
        <v>1</v>
      </c>
      <c r="DU546">
        <v>1010</v>
      </c>
      <c r="DV546" t="s">
        <v>300</v>
      </c>
      <c r="DW546" t="e">
        <f>'2.Лок.смета.и.Акт'!#REF!</f>
        <v>#REF!</v>
      </c>
      <c r="DX546">
        <v>1</v>
      </c>
      <c r="DZ546" t="s">
        <v>6</v>
      </c>
      <c r="EA546" t="s">
        <v>6</v>
      </c>
      <c r="EB546" t="s">
        <v>6</v>
      </c>
      <c r="EC546" t="s">
        <v>6</v>
      </c>
      <c r="EE546">
        <v>54938781</v>
      </c>
      <c r="EF546">
        <v>20</v>
      </c>
      <c r="EG546" t="s">
        <v>34</v>
      </c>
      <c r="EH546">
        <v>0</v>
      </c>
      <c r="EI546" t="s">
        <v>6</v>
      </c>
      <c r="EJ546">
        <v>1</v>
      </c>
      <c r="EK546">
        <v>500001</v>
      </c>
      <c r="EL546" t="s">
        <v>35</v>
      </c>
      <c r="EM546" t="s">
        <v>36</v>
      </c>
      <c r="EO546" t="s">
        <v>6</v>
      </c>
      <c r="EQ546">
        <v>0</v>
      </c>
      <c r="ER546">
        <v>25.38</v>
      </c>
      <c r="ES546">
        <v>3.5599999999999996</v>
      </c>
      <c r="ET546">
        <v>0</v>
      </c>
      <c r="EU546">
        <v>0</v>
      </c>
      <c r="EV546">
        <v>0</v>
      </c>
      <c r="EW546">
        <v>0</v>
      </c>
      <c r="EX546">
        <v>0</v>
      </c>
      <c r="EZ546">
        <v>5</v>
      </c>
      <c r="FC546">
        <v>0</v>
      </c>
      <c r="FD546">
        <v>18</v>
      </c>
      <c r="FF546">
        <v>25.38</v>
      </c>
      <c r="FQ546">
        <v>0</v>
      </c>
      <c r="FR546">
        <f t="shared" si="637"/>
        <v>0</v>
      </c>
      <c r="FS546">
        <v>0</v>
      </c>
      <c r="FX546">
        <v>0</v>
      </c>
      <c r="FY546">
        <v>0</v>
      </c>
      <c r="GA546" t="s">
        <v>738</v>
      </c>
      <c r="GD546">
        <v>1</v>
      </c>
      <c r="GF546">
        <v>-1364056726</v>
      </c>
      <c r="GG546">
        <v>2</v>
      </c>
      <c r="GH546">
        <v>3</v>
      </c>
      <c r="GI546">
        <v>5</v>
      </c>
      <c r="GJ546">
        <v>0</v>
      </c>
      <c r="GK546">
        <v>0</v>
      </c>
      <c r="GL546">
        <f t="shared" si="638"/>
        <v>0</v>
      </c>
      <c r="GM546">
        <f t="shared" si="639"/>
        <v>538</v>
      </c>
      <c r="GN546">
        <f t="shared" si="640"/>
        <v>538</v>
      </c>
      <c r="GO546">
        <f t="shared" si="641"/>
        <v>0</v>
      </c>
      <c r="GP546">
        <f t="shared" si="642"/>
        <v>0</v>
      </c>
      <c r="GR546">
        <v>1</v>
      </c>
      <c r="GS546">
        <v>1</v>
      </c>
      <c r="GT546">
        <v>0</v>
      </c>
      <c r="GU546" t="s">
        <v>6</v>
      </c>
      <c r="GV546">
        <f t="shared" si="608"/>
        <v>0</v>
      </c>
      <c r="GW546">
        <v>1</v>
      </c>
      <c r="GX546">
        <f t="shared" si="643"/>
        <v>0</v>
      </c>
      <c r="HA546">
        <v>0</v>
      </c>
      <c r="HB546">
        <v>0</v>
      </c>
      <c r="HC546">
        <f t="shared" si="644"/>
        <v>0</v>
      </c>
      <c r="HE546" t="s">
        <v>38</v>
      </c>
      <c r="HF546" t="s">
        <v>39</v>
      </c>
      <c r="HM546" t="s">
        <v>6</v>
      </c>
      <c r="HN546" t="s">
        <v>6</v>
      </c>
      <c r="HO546" t="s">
        <v>6</v>
      </c>
      <c r="HP546" t="s">
        <v>6</v>
      </c>
      <c r="HQ546" t="s">
        <v>6</v>
      </c>
      <c r="IF546">
        <v>-1</v>
      </c>
      <c r="IK546">
        <v>0</v>
      </c>
    </row>
    <row r="547" spans="1:255" x14ac:dyDescent="0.2">
      <c r="A547" s="2">
        <v>18</v>
      </c>
      <c r="B547" s="2">
        <v>1</v>
      </c>
      <c r="C547" s="2">
        <v>885</v>
      </c>
      <c r="D547" s="2"/>
      <c r="E547" s="2" t="s">
        <v>739</v>
      </c>
      <c r="F547" s="2" t="s">
        <v>740</v>
      </c>
      <c r="G547" s="2" t="s">
        <v>741</v>
      </c>
      <c r="H547" s="2" t="s">
        <v>661</v>
      </c>
      <c r="I547" s="2">
        <f>I543*J547</f>
        <v>4</v>
      </c>
      <c r="J547" s="216">
        <f>'5.Ведомость_списания'!F251</f>
        <v>100</v>
      </c>
      <c r="K547" s="2">
        <v>100</v>
      </c>
      <c r="L547" s="2"/>
      <c r="M547" s="2"/>
      <c r="N547" s="2"/>
      <c r="O547" s="2">
        <f t="shared" si="613"/>
        <v>518</v>
      </c>
      <c r="P547" s="2">
        <f t="shared" si="614"/>
        <v>518</v>
      </c>
      <c r="Q547" s="2">
        <f t="shared" si="615"/>
        <v>0</v>
      </c>
      <c r="R547" s="2">
        <f t="shared" si="616"/>
        <v>0</v>
      </c>
      <c r="S547" s="2">
        <f t="shared" si="617"/>
        <v>0</v>
      </c>
      <c r="T547" s="2">
        <f t="shared" si="618"/>
        <v>0</v>
      </c>
      <c r="U547" s="2">
        <f t="shared" si="619"/>
        <v>0</v>
      </c>
      <c r="V547" s="2">
        <f t="shared" si="620"/>
        <v>0</v>
      </c>
      <c r="W547" s="2">
        <f t="shared" si="621"/>
        <v>3</v>
      </c>
      <c r="X547" s="2">
        <f t="shared" si="622"/>
        <v>0</v>
      </c>
      <c r="Y547" s="2">
        <f t="shared" si="623"/>
        <v>0</v>
      </c>
      <c r="Z547" s="2"/>
      <c r="AA547" s="2">
        <v>86295183</v>
      </c>
      <c r="AB547" s="2">
        <f t="shared" si="624"/>
        <v>129.53</v>
      </c>
      <c r="AC547" s="2">
        <f t="shared" si="645"/>
        <v>129.53</v>
      </c>
      <c r="AD547" s="2">
        <f t="shared" si="605"/>
        <v>0</v>
      </c>
      <c r="AE547" s="2">
        <f t="shared" si="609"/>
        <v>0</v>
      </c>
      <c r="AF547" s="2">
        <f t="shared" si="611"/>
        <v>0</v>
      </c>
      <c r="AG547" s="2">
        <f t="shared" si="626"/>
        <v>0</v>
      </c>
      <c r="AH547" s="2">
        <f t="shared" si="612"/>
        <v>0</v>
      </c>
      <c r="AI547" s="2">
        <f t="shared" si="610"/>
        <v>0</v>
      </c>
      <c r="AJ547" s="2">
        <f t="shared" si="627"/>
        <v>0.66</v>
      </c>
      <c r="AK547" s="2">
        <v>129.53</v>
      </c>
      <c r="AL547" s="110">
        <f>'1.Лок.смета.и.Акт'!F1033</f>
        <v>129.53</v>
      </c>
      <c r="AM547" s="2">
        <v>0</v>
      </c>
      <c r="AN547" s="2">
        <v>0</v>
      </c>
      <c r="AO547" s="2">
        <v>0</v>
      </c>
      <c r="AP547" s="2">
        <v>0</v>
      </c>
      <c r="AQ547" s="2">
        <v>0</v>
      </c>
      <c r="AR547" s="2">
        <v>0</v>
      </c>
      <c r="AS547" s="2">
        <v>0.66</v>
      </c>
      <c r="AT547" s="2">
        <v>0</v>
      </c>
      <c r="AU547" s="2">
        <v>0</v>
      </c>
      <c r="AV547" s="2">
        <v>1</v>
      </c>
      <c r="AW547" s="2">
        <v>1</v>
      </c>
      <c r="AX547" s="2"/>
      <c r="AY547" s="2"/>
      <c r="AZ547" s="2">
        <v>1</v>
      </c>
      <c r="BA547" s="2">
        <v>1</v>
      </c>
      <c r="BB547" s="2">
        <v>1</v>
      </c>
      <c r="BC547" s="2">
        <v>1</v>
      </c>
      <c r="BD547" s="2" t="s">
        <v>6</v>
      </c>
      <c r="BE547" s="2" t="s">
        <v>6</v>
      </c>
      <c r="BF547" s="2" t="s">
        <v>6</v>
      </c>
      <c r="BG547" s="2" t="s">
        <v>6</v>
      </c>
      <c r="BH547" s="2">
        <v>3</v>
      </c>
      <c r="BI547" s="2">
        <v>1</v>
      </c>
      <c r="BJ547" s="2" t="s">
        <v>742</v>
      </c>
      <c r="BK547" s="2"/>
      <c r="BL547" s="2"/>
      <c r="BM547" s="2">
        <v>500001</v>
      </c>
      <c r="BN547" s="2">
        <v>0</v>
      </c>
      <c r="BO547" s="2" t="s">
        <v>6</v>
      </c>
      <c r="BP547" s="2">
        <v>0</v>
      </c>
      <c r="BQ547" s="2">
        <v>20</v>
      </c>
      <c r="BR547" s="2">
        <v>0</v>
      </c>
      <c r="BS547" s="2">
        <v>1</v>
      </c>
      <c r="BT547" s="2">
        <v>1</v>
      </c>
      <c r="BU547" s="2">
        <v>1</v>
      </c>
      <c r="BV547" s="2">
        <v>1</v>
      </c>
      <c r="BW547" s="2">
        <v>1</v>
      </c>
      <c r="BX547" s="2">
        <v>1</v>
      </c>
      <c r="BY547" s="2" t="s">
        <v>6</v>
      </c>
      <c r="BZ547" s="2">
        <v>0</v>
      </c>
      <c r="CA547" s="2">
        <v>0</v>
      </c>
      <c r="CB547" s="2" t="s">
        <v>6</v>
      </c>
      <c r="CC547" s="2"/>
      <c r="CD547" s="2"/>
      <c r="CE547" s="2">
        <v>0</v>
      </c>
      <c r="CF547" s="2">
        <v>0</v>
      </c>
      <c r="CG547" s="2">
        <v>0</v>
      </c>
      <c r="CH547" s="2"/>
      <c r="CI547" s="2"/>
      <c r="CJ547" s="2"/>
      <c r="CK547" s="2"/>
      <c r="CL547" s="2"/>
      <c r="CM547" s="2">
        <v>0</v>
      </c>
      <c r="CN547" s="2" t="s">
        <v>6</v>
      </c>
      <c r="CO547" s="2">
        <v>0</v>
      </c>
      <c r="CP547" s="2">
        <f t="shared" si="628"/>
        <v>518</v>
      </c>
      <c r="CQ547" s="2">
        <f t="shared" si="629"/>
        <v>129.53</v>
      </c>
      <c r="CR547" s="2">
        <f t="shared" si="630"/>
        <v>0</v>
      </c>
      <c r="CS547" s="2">
        <f t="shared" si="631"/>
        <v>0</v>
      </c>
      <c r="CT547" s="2">
        <f t="shared" si="632"/>
        <v>0</v>
      </c>
      <c r="CU547" s="2">
        <f t="shared" si="633"/>
        <v>0</v>
      </c>
      <c r="CV547" s="2">
        <f t="shared" si="634"/>
        <v>0</v>
      </c>
      <c r="CW547" s="2">
        <f t="shared" si="635"/>
        <v>0</v>
      </c>
      <c r="CX547" s="2">
        <f t="shared" si="636"/>
        <v>0.66</v>
      </c>
      <c r="CY547" s="2">
        <f>(((S547+(R547*IF(0,0,1)))*AT547)/100)</f>
        <v>0</v>
      </c>
      <c r="CZ547" s="2">
        <f>(((S547+(R547*IF(0,0,1)))*AU547)/100)</f>
        <v>0</v>
      </c>
      <c r="DA547" s="2"/>
      <c r="DB547" s="2"/>
      <c r="DC547" s="2" t="s">
        <v>6</v>
      </c>
      <c r="DD547" s="2" t="s">
        <v>6</v>
      </c>
      <c r="DE547" s="2" t="s">
        <v>6</v>
      </c>
      <c r="DF547" s="2" t="s">
        <v>6</v>
      </c>
      <c r="DG547" s="2" t="s">
        <v>6</v>
      </c>
      <c r="DH547" s="2" t="s">
        <v>6</v>
      </c>
      <c r="DI547" s="2" t="s">
        <v>6</v>
      </c>
      <c r="DJ547" s="2" t="s">
        <v>6</v>
      </c>
      <c r="DK547" s="2" t="s">
        <v>6</v>
      </c>
      <c r="DL547" s="2" t="s">
        <v>6</v>
      </c>
      <c r="DM547" s="2" t="s">
        <v>6</v>
      </c>
      <c r="DN547" s="2">
        <v>0</v>
      </c>
      <c r="DO547" s="2">
        <v>0</v>
      </c>
      <c r="DP547" s="2">
        <v>1</v>
      </c>
      <c r="DQ547" s="2">
        <v>1</v>
      </c>
      <c r="DR547" s="2"/>
      <c r="DS547" s="2"/>
      <c r="DT547" s="2"/>
      <c r="DU547" s="2">
        <v>1005</v>
      </c>
      <c r="DV547" s="2" t="s">
        <v>661</v>
      </c>
      <c r="DW547" s="2" t="s">
        <v>661</v>
      </c>
      <c r="DX547" s="2">
        <v>1</v>
      </c>
      <c r="DY547" s="2"/>
      <c r="DZ547" s="2" t="s">
        <v>6</v>
      </c>
      <c r="EA547" s="2" t="s">
        <v>6</v>
      </c>
      <c r="EB547" s="2" t="s">
        <v>6</v>
      </c>
      <c r="EC547" s="2" t="s">
        <v>6</v>
      </c>
      <c r="ED547" s="2"/>
      <c r="EE547" s="2">
        <v>54938781</v>
      </c>
      <c r="EF547" s="2">
        <v>20</v>
      </c>
      <c r="EG547" s="2" t="s">
        <v>34</v>
      </c>
      <c r="EH547" s="2">
        <v>0</v>
      </c>
      <c r="EI547" s="2" t="s">
        <v>6</v>
      </c>
      <c r="EJ547" s="2">
        <v>1</v>
      </c>
      <c r="EK547" s="2">
        <v>500001</v>
      </c>
      <c r="EL547" s="2" t="s">
        <v>35</v>
      </c>
      <c r="EM547" s="2" t="s">
        <v>36</v>
      </c>
      <c r="EN547" s="2"/>
      <c r="EO547" s="2" t="s">
        <v>6</v>
      </c>
      <c r="EP547" s="2"/>
      <c r="EQ547" s="2">
        <v>0</v>
      </c>
      <c r="ER547" s="2">
        <v>129.53</v>
      </c>
      <c r="ES547" s="110">
        <f>'1.Лок.смета.и.Акт'!F1033</f>
        <v>129.53</v>
      </c>
      <c r="ET547" s="2">
        <v>0</v>
      </c>
      <c r="EU547" s="2">
        <v>0</v>
      </c>
      <c r="EV547" s="2">
        <v>0</v>
      </c>
      <c r="EW547" s="2">
        <v>0</v>
      </c>
      <c r="EX547" s="2">
        <v>0</v>
      </c>
      <c r="EY547" s="2"/>
      <c r="EZ547" s="2"/>
      <c r="FA547" s="2"/>
      <c r="FB547" s="2"/>
      <c r="FC547" s="2"/>
      <c r="FD547" s="2"/>
      <c r="FE547" s="2"/>
      <c r="FF547" s="2"/>
      <c r="FG547" s="2"/>
      <c r="FH547" s="2"/>
      <c r="FI547" s="2"/>
      <c r="FJ547" s="2"/>
      <c r="FK547" s="2"/>
      <c r="FL547" s="2"/>
      <c r="FM547" s="2"/>
      <c r="FN547" s="2"/>
      <c r="FO547" s="2"/>
      <c r="FP547" s="2"/>
      <c r="FQ547" s="2">
        <v>0</v>
      </c>
      <c r="FR547" s="2">
        <f t="shared" si="637"/>
        <v>0</v>
      </c>
      <c r="FS547" s="2">
        <v>0</v>
      </c>
      <c r="FT547" s="2"/>
      <c r="FU547" s="2"/>
      <c r="FV547" s="2"/>
      <c r="FW547" s="2"/>
      <c r="FX547" s="2">
        <v>0</v>
      </c>
      <c r="FY547" s="2">
        <v>0</v>
      </c>
      <c r="FZ547" s="2"/>
      <c r="GA547" s="2" t="s">
        <v>6</v>
      </c>
      <c r="GB547" s="2"/>
      <c r="GC547" s="2"/>
      <c r="GD547" s="2">
        <v>1</v>
      </c>
      <c r="GE547" s="2"/>
      <c r="GF547" s="2">
        <v>-493956653</v>
      </c>
      <c r="GG547" s="2">
        <v>2</v>
      </c>
      <c r="GH547" s="2">
        <v>0</v>
      </c>
      <c r="GI547" s="2">
        <v>-2</v>
      </c>
      <c r="GJ547" s="2">
        <v>0</v>
      </c>
      <c r="GK547" s="2">
        <v>0</v>
      </c>
      <c r="GL547" s="2">
        <f t="shared" si="638"/>
        <v>0</v>
      </c>
      <c r="GM547" s="2">
        <f t="shared" si="639"/>
        <v>518</v>
      </c>
      <c r="GN547" s="2">
        <f t="shared" si="640"/>
        <v>518</v>
      </c>
      <c r="GO547" s="2">
        <f t="shared" si="641"/>
        <v>0</v>
      </c>
      <c r="GP547" s="2">
        <f t="shared" si="642"/>
        <v>0</v>
      </c>
      <c r="GQ547" s="2"/>
      <c r="GR547" s="2">
        <v>0</v>
      </c>
      <c r="GS547" s="2">
        <v>3</v>
      </c>
      <c r="GT547" s="2">
        <v>0</v>
      </c>
      <c r="GU547" s="2" t="s">
        <v>6</v>
      </c>
      <c r="GV547" s="2">
        <f t="shared" si="608"/>
        <v>0</v>
      </c>
      <c r="GW547" s="2">
        <v>1</v>
      </c>
      <c r="GX547" s="2">
        <f t="shared" si="643"/>
        <v>0</v>
      </c>
      <c r="GY547" s="2"/>
      <c r="GZ547" s="2"/>
      <c r="HA547" s="2">
        <v>0</v>
      </c>
      <c r="HB547" s="2">
        <v>0</v>
      </c>
      <c r="HC547" s="2">
        <f t="shared" si="644"/>
        <v>0</v>
      </c>
      <c r="HD547" s="2"/>
      <c r="HE547" s="2" t="s">
        <v>6</v>
      </c>
      <c r="HF547" s="2" t="s">
        <v>6</v>
      </c>
      <c r="HG547" s="2"/>
      <c r="HH547" s="2"/>
      <c r="HI547" s="2"/>
      <c r="HJ547" s="2"/>
      <c r="HK547" s="2"/>
      <c r="HL547" s="2"/>
      <c r="HM547" s="2" t="s">
        <v>6</v>
      </c>
      <c r="HN547" s="2" t="s">
        <v>6</v>
      </c>
      <c r="HO547" s="2" t="s">
        <v>6</v>
      </c>
      <c r="HP547" s="2" t="s">
        <v>6</v>
      </c>
      <c r="HQ547" s="2" t="s">
        <v>6</v>
      </c>
      <c r="HR547" s="2"/>
      <c r="HS547" s="2"/>
      <c r="HT547" s="2"/>
      <c r="HU547" s="2"/>
      <c r="HV547" s="2"/>
      <c r="HW547" s="2"/>
      <c r="HX547" s="2"/>
      <c r="HY547" s="2"/>
      <c r="HZ547" s="2"/>
      <c r="IA547" s="2"/>
      <c r="IB547" s="2"/>
      <c r="IC547" s="2"/>
      <c r="ID547" s="2"/>
      <c r="IE547" s="2"/>
      <c r="IF547" s="2">
        <v>-1</v>
      </c>
      <c r="IG547" s="2"/>
      <c r="IH547" s="2"/>
      <c r="II547" s="2"/>
      <c r="IJ547" s="2"/>
      <c r="IK547" s="2">
        <v>0</v>
      </c>
      <c r="IL547" s="2"/>
      <c r="IM547" s="2"/>
      <c r="IN547" s="2"/>
      <c r="IO547" s="2"/>
      <c r="IP547" s="2"/>
      <c r="IQ547" s="2"/>
      <c r="IR547" s="2"/>
      <c r="IS547" s="2"/>
      <c r="IT547" s="2"/>
      <c r="IU547" s="2"/>
    </row>
    <row r="548" spans="1:255" x14ac:dyDescent="0.2">
      <c r="A548">
        <v>18</v>
      </c>
      <c r="B548">
        <v>1</v>
      </c>
      <c r="C548">
        <v>892</v>
      </c>
      <c r="E548" t="s">
        <v>739</v>
      </c>
      <c r="F548" t="e">
        <f>'2.Лок.смета.и.Акт'!#REF!</f>
        <v>#REF!</v>
      </c>
      <c r="G548" t="s">
        <v>741</v>
      </c>
      <c r="H548" t="s">
        <v>661</v>
      </c>
      <c r="I548">
        <f>I544*J548</f>
        <v>4</v>
      </c>
      <c r="J548">
        <v>100</v>
      </c>
      <c r="K548">
        <v>100</v>
      </c>
      <c r="O548">
        <f t="shared" si="613"/>
        <v>2257</v>
      </c>
      <c r="P548">
        <f t="shared" si="614"/>
        <v>2257</v>
      </c>
      <c r="Q548">
        <f t="shared" si="615"/>
        <v>0</v>
      </c>
      <c r="R548">
        <f t="shared" si="616"/>
        <v>0</v>
      </c>
      <c r="S548">
        <f t="shared" si="617"/>
        <v>0</v>
      </c>
      <c r="T548">
        <f t="shared" si="618"/>
        <v>0</v>
      </c>
      <c r="U548">
        <f t="shared" si="619"/>
        <v>0</v>
      </c>
      <c r="V548">
        <f t="shared" si="620"/>
        <v>0</v>
      </c>
      <c r="W548">
        <f t="shared" si="621"/>
        <v>3</v>
      </c>
      <c r="X548">
        <f t="shared" si="622"/>
        <v>0</v>
      </c>
      <c r="Y548">
        <f t="shared" si="623"/>
        <v>0</v>
      </c>
      <c r="AA548">
        <v>86295184</v>
      </c>
      <c r="AB548">
        <f t="shared" si="624"/>
        <v>74.63</v>
      </c>
      <c r="AC548">
        <f t="shared" si="645"/>
        <v>74.63</v>
      </c>
      <c r="AD548">
        <f t="shared" si="605"/>
        <v>0</v>
      </c>
      <c r="AE548">
        <f t="shared" si="609"/>
        <v>0</v>
      </c>
      <c r="AF548">
        <f t="shared" si="611"/>
        <v>0</v>
      </c>
      <c r="AG548">
        <f t="shared" si="626"/>
        <v>0</v>
      </c>
      <c r="AH548">
        <f t="shared" si="612"/>
        <v>0</v>
      </c>
      <c r="AI548">
        <f t="shared" si="610"/>
        <v>0</v>
      </c>
      <c r="AJ548">
        <f t="shared" si="627"/>
        <v>0.66</v>
      </c>
      <c r="AK548">
        <v>74.63</v>
      </c>
      <c r="AL548">
        <v>74.63</v>
      </c>
      <c r="AM548">
        <v>0</v>
      </c>
      <c r="AN548">
        <v>0</v>
      </c>
      <c r="AO548">
        <v>0</v>
      </c>
      <c r="AP548">
        <v>0</v>
      </c>
      <c r="AQ548">
        <v>0</v>
      </c>
      <c r="AR548">
        <v>0</v>
      </c>
      <c r="AS548">
        <v>0.66</v>
      </c>
      <c r="AT548">
        <v>0</v>
      </c>
      <c r="AU548">
        <v>0</v>
      </c>
      <c r="AV548">
        <v>1</v>
      </c>
      <c r="AW548">
        <v>1</v>
      </c>
      <c r="AZ548">
        <v>1</v>
      </c>
      <c r="BA548">
        <v>1</v>
      </c>
      <c r="BB548">
        <v>1</v>
      </c>
      <c r="BC548">
        <v>7.56</v>
      </c>
      <c r="BD548" t="s">
        <v>6</v>
      </c>
      <c r="BE548" t="s">
        <v>6</v>
      </c>
      <c r="BF548" t="s">
        <v>6</v>
      </c>
      <c r="BG548" t="s">
        <v>6</v>
      </c>
      <c r="BH548">
        <v>3</v>
      </c>
      <c r="BI548">
        <v>1</v>
      </c>
      <c r="BJ548" t="s">
        <v>742</v>
      </c>
      <c r="BM548">
        <v>500001</v>
      </c>
      <c r="BN548">
        <v>0</v>
      </c>
      <c r="BO548" t="s">
        <v>6</v>
      </c>
      <c r="BP548">
        <v>0</v>
      </c>
      <c r="BQ548">
        <v>20</v>
      </c>
      <c r="BR548">
        <v>0</v>
      </c>
      <c r="BS548">
        <v>1</v>
      </c>
      <c r="BT548">
        <v>1</v>
      </c>
      <c r="BU548">
        <v>1</v>
      </c>
      <c r="BV548">
        <v>1</v>
      </c>
      <c r="BW548">
        <v>1</v>
      </c>
      <c r="BX548">
        <v>1</v>
      </c>
      <c r="BY548" t="s">
        <v>6</v>
      </c>
      <c r="BZ548">
        <v>0</v>
      </c>
      <c r="CA548">
        <v>0</v>
      </c>
      <c r="CB548" t="s">
        <v>6</v>
      </c>
      <c r="CE548">
        <v>0</v>
      </c>
      <c r="CF548">
        <v>0</v>
      </c>
      <c r="CG548">
        <v>0</v>
      </c>
      <c r="CM548">
        <v>0</v>
      </c>
      <c r="CN548" t="s">
        <v>6</v>
      </c>
      <c r="CO548">
        <v>0</v>
      </c>
      <c r="CP548">
        <f t="shared" si="628"/>
        <v>2257</v>
      </c>
      <c r="CQ548">
        <f t="shared" si="629"/>
        <v>564.20279999999991</v>
      </c>
      <c r="CR548">
        <f t="shared" si="630"/>
        <v>0</v>
      </c>
      <c r="CS548">
        <f t="shared" si="631"/>
        <v>0</v>
      </c>
      <c r="CT548">
        <f t="shared" si="632"/>
        <v>0</v>
      </c>
      <c r="CU548">
        <f t="shared" si="633"/>
        <v>0</v>
      </c>
      <c r="CV548">
        <f t="shared" si="634"/>
        <v>0</v>
      </c>
      <c r="CW548">
        <f t="shared" si="635"/>
        <v>0</v>
      </c>
      <c r="CX548">
        <f t="shared" si="636"/>
        <v>0.66</v>
      </c>
      <c r="CY548">
        <f>(S548+R548)*(BZ548/100)</f>
        <v>0</v>
      </c>
      <c r="CZ548">
        <f>(S548+R548)*(CA548/100)</f>
        <v>0</v>
      </c>
      <c r="DC548" t="s">
        <v>6</v>
      </c>
      <c r="DD548" t="s">
        <v>6</v>
      </c>
      <c r="DE548" t="s">
        <v>6</v>
      </c>
      <c r="DF548" t="s">
        <v>6</v>
      </c>
      <c r="DG548" t="s">
        <v>6</v>
      </c>
      <c r="DH548" t="s">
        <v>6</v>
      </c>
      <c r="DI548" t="s">
        <v>6</v>
      </c>
      <c r="DJ548" t="s">
        <v>6</v>
      </c>
      <c r="DK548" t="s">
        <v>6</v>
      </c>
      <c r="DL548" t="s">
        <v>6</v>
      </c>
      <c r="DM548" t="s">
        <v>6</v>
      </c>
      <c r="DN548">
        <v>0</v>
      </c>
      <c r="DO548">
        <v>0</v>
      </c>
      <c r="DP548">
        <v>1</v>
      </c>
      <c r="DQ548">
        <v>1</v>
      </c>
      <c r="DU548">
        <v>1005</v>
      </c>
      <c r="DV548" t="s">
        <v>661</v>
      </c>
      <c r="DW548" t="e">
        <f>'2.Лок.смета.и.Акт'!#REF!</f>
        <v>#REF!</v>
      </c>
      <c r="DX548">
        <v>1</v>
      </c>
      <c r="DZ548" t="s">
        <v>6</v>
      </c>
      <c r="EA548" t="s">
        <v>6</v>
      </c>
      <c r="EB548" t="s">
        <v>6</v>
      </c>
      <c r="EC548" t="s">
        <v>6</v>
      </c>
      <c r="EE548">
        <v>54938781</v>
      </c>
      <c r="EF548">
        <v>20</v>
      </c>
      <c r="EG548" t="s">
        <v>34</v>
      </c>
      <c r="EH548">
        <v>0</v>
      </c>
      <c r="EI548" t="s">
        <v>6</v>
      </c>
      <c r="EJ548">
        <v>1</v>
      </c>
      <c r="EK548">
        <v>500001</v>
      </c>
      <c r="EL548" t="s">
        <v>35</v>
      </c>
      <c r="EM548" t="s">
        <v>36</v>
      </c>
      <c r="EO548" t="s">
        <v>6</v>
      </c>
      <c r="EQ548">
        <v>0</v>
      </c>
      <c r="ER548">
        <v>531.9</v>
      </c>
      <c r="ES548">
        <v>74.63</v>
      </c>
      <c r="ET548">
        <v>0</v>
      </c>
      <c r="EU548">
        <v>0</v>
      </c>
      <c r="EV548">
        <v>0</v>
      </c>
      <c r="EW548">
        <v>0</v>
      </c>
      <c r="EX548">
        <v>0</v>
      </c>
      <c r="EZ548">
        <v>5</v>
      </c>
      <c r="FC548">
        <v>0</v>
      </c>
      <c r="FD548">
        <v>18</v>
      </c>
      <c r="FF548">
        <v>531.9</v>
      </c>
      <c r="FQ548">
        <v>0</v>
      </c>
      <c r="FR548">
        <f t="shared" si="637"/>
        <v>0</v>
      </c>
      <c r="FS548">
        <v>0</v>
      </c>
      <c r="FX548">
        <v>0</v>
      </c>
      <c r="FY548">
        <v>0</v>
      </c>
      <c r="GA548" t="s">
        <v>743</v>
      </c>
      <c r="GD548">
        <v>1</v>
      </c>
      <c r="GF548">
        <v>-493956653</v>
      </c>
      <c r="GG548">
        <v>2</v>
      </c>
      <c r="GH548">
        <v>3</v>
      </c>
      <c r="GI548">
        <v>5</v>
      </c>
      <c r="GJ548">
        <v>0</v>
      </c>
      <c r="GK548">
        <v>0</v>
      </c>
      <c r="GL548">
        <f t="shared" si="638"/>
        <v>0</v>
      </c>
      <c r="GM548">
        <f t="shared" si="639"/>
        <v>2257</v>
      </c>
      <c r="GN548">
        <f t="shared" si="640"/>
        <v>2257</v>
      </c>
      <c r="GO548">
        <f t="shared" si="641"/>
        <v>0</v>
      </c>
      <c r="GP548">
        <f t="shared" si="642"/>
        <v>0</v>
      </c>
      <c r="GR548">
        <v>1</v>
      </c>
      <c r="GS548">
        <v>1</v>
      </c>
      <c r="GT548">
        <v>0</v>
      </c>
      <c r="GU548" t="s">
        <v>6</v>
      </c>
      <c r="GV548">
        <f t="shared" si="608"/>
        <v>0</v>
      </c>
      <c r="GW548">
        <v>1</v>
      </c>
      <c r="GX548">
        <f t="shared" si="643"/>
        <v>0</v>
      </c>
      <c r="HA548">
        <v>0</v>
      </c>
      <c r="HB548">
        <v>0</v>
      </c>
      <c r="HC548">
        <f t="shared" si="644"/>
        <v>0</v>
      </c>
      <c r="HE548" t="s">
        <v>38</v>
      </c>
      <c r="HF548" t="s">
        <v>39</v>
      </c>
      <c r="HM548" t="s">
        <v>6</v>
      </c>
      <c r="HN548" t="s">
        <v>6</v>
      </c>
      <c r="HO548" t="s">
        <v>6</v>
      </c>
      <c r="HP548" t="s">
        <v>6</v>
      </c>
      <c r="HQ548" t="s">
        <v>6</v>
      </c>
      <c r="IF548">
        <v>-1</v>
      </c>
      <c r="IK548">
        <v>0</v>
      </c>
    </row>
    <row r="549" spans="1:255" x14ac:dyDescent="0.2">
      <c r="A549" s="2">
        <v>18</v>
      </c>
      <c r="B549" s="2">
        <v>1</v>
      </c>
      <c r="C549" s="2">
        <v>883</v>
      </c>
      <c r="D549" s="2"/>
      <c r="E549" s="2" t="s">
        <v>744</v>
      </c>
      <c r="F549" s="2" t="s">
        <v>745</v>
      </c>
      <c r="G549" s="2" t="s">
        <v>746</v>
      </c>
      <c r="H549" s="2" t="s">
        <v>182</v>
      </c>
      <c r="I549" s="2">
        <f>I543*J549</f>
        <v>0.16</v>
      </c>
      <c r="J549" s="216">
        <f>'5.Ведомость_списания'!F252</f>
        <v>4</v>
      </c>
      <c r="K549" s="2">
        <v>4</v>
      </c>
      <c r="L549" s="2"/>
      <c r="M549" s="2"/>
      <c r="N549" s="2"/>
      <c r="O549" s="2">
        <f t="shared" si="613"/>
        <v>3</v>
      </c>
      <c r="P549" s="2">
        <f t="shared" si="614"/>
        <v>3</v>
      </c>
      <c r="Q549" s="2">
        <f t="shared" si="615"/>
        <v>0</v>
      </c>
      <c r="R549" s="2">
        <f t="shared" si="616"/>
        <v>0</v>
      </c>
      <c r="S549" s="2">
        <f t="shared" si="617"/>
        <v>0</v>
      </c>
      <c r="T549" s="2">
        <f t="shared" si="618"/>
        <v>0</v>
      </c>
      <c r="U549" s="2">
        <f t="shared" si="619"/>
        <v>0</v>
      </c>
      <c r="V549" s="2">
        <f t="shared" si="620"/>
        <v>0</v>
      </c>
      <c r="W549" s="2">
        <f t="shared" si="621"/>
        <v>0</v>
      </c>
      <c r="X549" s="2">
        <f t="shared" si="622"/>
        <v>0</v>
      </c>
      <c r="Y549" s="2">
        <f t="shared" si="623"/>
        <v>0</v>
      </c>
      <c r="Z549" s="2"/>
      <c r="AA549" s="2">
        <v>86295183</v>
      </c>
      <c r="AB549" s="2">
        <f t="shared" si="624"/>
        <v>20.91</v>
      </c>
      <c r="AC549" s="2">
        <f t="shared" si="645"/>
        <v>20.91</v>
      </c>
      <c r="AD549" s="2">
        <f t="shared" si="605"/>
        <v>0</v>
      </c>
      <c r="AE549" s="2">
        <f t="shared" si="609"/>
        <v>0</v>
      </c>
      <c r="AF549" s="2">
        <f t="shared" si="611"/>
        <v>0</v>
      </c>
      <c r="AG549" s="2">
        <f t="shared" si="626"/>
        <v>0</v>
      </c>
      <c r="AH549" s="2">
        <f t="shared" si="612"/>
        <v>0</v>
      </c>
      <c r="AI549" s="2">
        <f t="shared" si="610"/>
        <v>0</v>
      </c>
      <c r="AJ549" s="2">
        <f t="shared" si="627"/>
        <v>0</v>
      </c>
      <c r="AK549" s="2">
        <v>20.91</v>
      </c>
      <c r="AL549" s="110">
        <f>'1.Лок.смета.и.Акт'!F1035</f>
        <v>20.91</v>
      </c>
      <c r="AM549" s="2">
        <v>0</v>
      </c>
      <c r="AN549" s="2">
        <v>0</v>
      </c>
      <c r="AO549" s="2">
        <v>0</v>
      </c>
      <c r="AP549" s="2">
        <v>0</v>
      </c>
      <c r="AQ549" s="2">
        <v>0</v>
      </c>
      <c r="AR549" s="2">
        <v>0</v>
      </c>
      <c r="AS549" s="2">
        <v>0</v>
      </c>
      <c r="AT549" s="2">
        <v>0</v>
      </c>
      <c r="AU549" s="2">
        <v>0</v>
      </c>
      <c r="AV549" s="2">
        <v>1</v>
      </c>
      <c r="AW549" s="2">
        <v>1</v>
      </c>
      <c r="AX549" s="2"/>
      <c r="AY549" s="2"/>
      <c r="AZ549" s="2">
        <v>1</v>
      </c>
      <c r="BA549" s="2">
        <v>1</v>
      </c>
      <c r="BB549" s="2">
        <v>1</v>
      </c>
      <c r="BC549" s="2">
        <v>1</v>
      </c>
      <c r="BD549" s="2" t="s">
        <v>6</v>
      </c>
      <c r="BE549" s="2" t="s">
        <v>6</v>
      </c>
      <c r="BF549" s="2" t="s">
        <v>6</v>
      </c>
      <c r="BG549" s="2" t="s">
        <v>6</v>
      </c>
      <c r="BH549" s="2">
        <v>3</v>
      </c>
      <c r="BI549" s="2">
        <v>1</v>
      </c>
      <c r="BJ549" s="2" t="s">
        <v>747</v>
      </c>
      <c r="BK549" s="2"/>
      <c r="BL549" s="2"/>
      <c r="BM549" s="2">
        <v>500001</v>
      </c>
      <c r="BN549" s="2">
        <v>0</v>
      </c>
      <c r="BO549" s="2" t="s">
        <v>6</v>
      </c>
      <c r="BP549" s="2">
        <v>0</v>
      </c>
      <c r="BQ549" s="2">
        <v>20</v>
      </c>
      <c r="BR549" s="2">
        <v>0</v>
      </c>
      <c r="BS549" s="2">
        <v>1</v>
      </c>
      <c r="BT549" s="2">
        <v>1</v>
      </c>
      <c r="BU549" s="2">
        <v>1</v>
      </c>
      <c r="BV549" s="2">
        <v>1</v>
      </c>
      <c r="BW549" s="2">
        <v>1</v>
      </c>
      <c r="BX549" s="2">
        <v>1</v>
      </c>
      <c r="BY549" s="2" t="s">
        <v>6</v>
      </c>
      <c r="BZ549" s="2">
        <v>0</v>
      </c>
      <c r="CA549" s="2">
        <v>0</v>
      </c>
      <c r="CB549" s="2" t="s">
        <v>6</v>
      </c>
      <c r="CC549" s="2"/>
      <c r="CD549" s="2"/>
      <c r="CE549" s="2">
        <v>0</v>
      </c>
      <c r="CF549" s="2">
        <v>0</v>
      </c>
      <c r="CG549" s="2">
        <v>0</v>
      </c>
      <c r="CH549" s="2"/>
      <c r="CI549" s="2"/>
      <c r="CJ549" s="2"/>
      <c r="CK549" s="2"/>
      <c r="CL549" s="2"/>
      <c r="CM549" s="2">
        <v>0</v>
      </c>
      <c r="CN549" s="2" t="s">
        <v>6</v>
      </c>
      <c r="CO549" s="2">
        <v>0</v>
      </c>
      <c r="CP549" s="2">
        <f t="shared" si="628"/>
        <v>3</v>
      </c>
      <c r="CQ549" s="2">
        <f t="shared" si="629"/>
        <v>20.91</v>
      </c>
      <c r="CR549" s="2">
        <f t="shared" si="630"/>
        <v>0</v>
      </c>
      <c r="CS549" s="2">
        <f t="shared" si="631"/>
        <v>0</v>
      </c>
      <c r="CT549" s="2">
        <f t="shared" si="632"/>
        <v>0</v>
      </c>
      <c r="CU549" s="2">
        <f t="shared" si="633"/>
        <v>0</v>
      </c>
      <c r="CV549" s="2">
        <f t="shared" si="634"/>
        <v>0</v>
      </c>
      <c r="CW549" s="2">
        <f t="shared" si="635"/>
        <v>0</v>
      </c>
      <c r="CX549" s="2">
        <f t="shared" si="636"/>
        <v>0</v>
      </c>
      <c r="CY549" s="2">
        <f>(((S549+(R549*IF(0,0,1)))*AT549)/100)</f>
        <v>0</v>
      </c>
      <c r="CZ549" s="2">
        <f>(((S549+(R549*IF(0,0,1)))*AU549)/100)</f>
        <v>0</v>
      </c>
      <c r="DA549" s="2"/>
      <c r="DB549" s="2"/>
      <c r="DC549" s="2" t="s">
        <v>6</v>
      </c>
      <c r="DD549" s="2" t="s">
        <v>6</v>
      </c>
      <c r="DE549" s="2" t="s">
        <v>6</v>
      </c>
      <c r="DF549" s="2" t="s">
        <v>6</v>
      </c>
      <c r="DG549" s="2" t="s">
        <v>6</v>
      </c>
      <c r="DH549" s="2" t="s">
        <v>6</v>
      </c>
      <c r="DI549" s="2" t="s">
        <v>6</v>
      </c>
      <c r="DJ549" s="2" t="s">
        <v>6</v>
      </c>
      <c r="DK549" s="2" t="s">
        <v>6</v>
      </c>
      <c r="DL549" s="2" t="s">
        <v>6</v>
      </c>
      <c r="DM549" s="2" t="s">
        <v>6</v>
      </c>
      <c r="DN549" s="2">
        <v>0</v>
      </c>
      <c r="DO549" s="2">
        <v>0</v>
      </c>
      <c r="DP549" s="2">
        <v>1</v>
      </c>
      <c r="DQ549" s="2">
        <v>1</v>
      </c>
      <c r="DR549" s="2"/>
      <c r="DS549" s="2"/>
      <c r="DT549" s="2"/>
      <c r="DU549" s="2">
        <v>1009</v>
      </c>
      <c r="DV549" s="2" t="s">
        <v>182</v>
      </c>
      <c r="DW549" s="2" t="s">
        <v>182</v>
      </c>
      <c r="DX549" s="2">
        <v>1</v>
      </c>
      <c r="DY549" s="2"/>
      <c r="DZ549" s="2" t="s">
        <v>6</v>
      </c>
      <c r="EA549" s="2" t="s">
        <v>6</v>
      </c>
      <c r="EB549" s="2" t="s">
        <v>6</v>
      </c>
      <c r="EC549" s="2" t="s">
        <v>6</v>
      </c>
      <c r="ED549" s="2"/>
      <c r="EE549" s="2">
        <v>54938781</v>
      </c>
      <c r="EF549" s="2">
        <v>20</v>
      </c>
      <c r="EG549" s="2" t="s">
        <v>34</v>
      </c>
      <c r="EH549" s="2">
        <v>0</v>
      </c>
      <c r="EI549" s="2" t="s">
        <v>6</v>
      </c>
      <c r="EJ549" s="2">
        <v>1</v>
      </c>
      <c r="EK549" s="2">
        <v>500001</v>
      </c>
      <c r="EL549" s="2" t="s">
        <v>35</v>
      </c>
      <c r="EM549" s="2" t="s">
        <v>36</v>
      </c>
      <c r="EN549" s="2"/>
      <c r="EO549" s="2" t="s">
        <v>6</v>
      </c>
      <c r="EP549" s="2"/>
      <c r="EQ549" s="2">
        <v>0</v>
      </c>
      <c r="ER549" s="2">
        <v>20.91</v>
      </c>
      <c r="ES549" s="110">
        <f>'1.Лок.смета.и.Акт'!F1035</f>
        <v>20.91</v>
      </c>
      <c r="ET549" s="2">
        <v>0</v>
      </c>
      <c r="EU549" s="2">
        <v>0</v>
      </c>
      <c r="EV549" s="2">
        <v>0</v>
      </c>
      <c r="EW549" s="2">
        <v>0</v>
      </c>
      <c r="EX549" s="2">
        <v>0</v>
      </c>
      <c r="EY549" s="2"/>
      <c r="EZ549" s="2"/>
      <c r="FA549" s="2"/>
      <c r="FB549" s="2"/>
      <c r="FC549" s="2"/>
      <c r="FD549" s="2"/>
      <c r="FE549" s="2"/>
      <c r="FF549" s="2"/>
      <c r="FG549" s="2"/>
      <c r="FH549" s="2"/>
      <c r="FI549" s="2"/>
      <c r="FJ549" s="2"/>
      <c r="FK549" s="2"/>
      <c r="FL549" s="2"/>
      <c r="FM549" s="2"/>
      <c r="FN549" s="2"/>
      <c r="FO549" s="2"/>
      <c r="FP549" s="2"/>
      <c r="FQ549" s="2">
        <v>0</v>
      </c>
      <c r="FR549" s="2">
        <f t="shared" si="637"/>
        <v>0</v>
      </c>
      <c r="FS549" s="2">
        <v>0</v>
      </c>
      <c r="FT549" s="2"/>
      <c r="FU549" s="2"/>
      <c r="FV549" s="2"/>
      <c r="FW549" s="2"/>
      <c r="FX549" s="2">
        <v>0</v>
      </c>
      <c r="FY549" s="2">
        <v>0</v>
      </c>
      <c r="FZ549" s="2"/>
      <c r="GA549" s="2" t="s">
        <v>6</v>
      </c>
      <c r="GB549" s="2"/>
      <c r="GC549" s="2"/>
      <c r="GD549" s="2">
        <v>1</v>
      </c>
      <c r="GE549" s="2"/>
      <c r="GF549" s="2">
        <v>2090784393</v>
      </c>
      <c r="GG549" s="2">
        <v>2</v>
      </c>
      <c r="GH549" s="2">
        <v>0</v>
      </c>
      <c r="GI549" s="2">
        <v>-2</v>
      </c>
      <c r="GJ549" s="2">
        <v>0</v>
      </c>
      <c r="GK549" s="2">
        <v>0</v>
      </c>
      <c r="GL549" s="2">
        <f t="shared" si="638"/>
        <v>0</v>
      </c>
      <c r="GM549" s="2">
        <f t="shared" si="639"/>
        <v>3</v>
      </c>
      <c r="GN549" s="2">
        <f t="shared" si="640"/>
        <v>3</v>
      </c>
      <c r="GO549" s="2">
        <f t="shared" si="641"/>
        <v>0</v>
      </c>
      <c r="GP549" s="2">
        <f t="shared" si="642"/>
        <v>0</v>
      </c>
      <c r="GQ549" s="2"/>
      <c r="GR549" s="2">
        <v>0</v>
      </c>
      <c r="GS549" s="2">
        <v>3</v>
      </c>
      <c r="GT549" s="2">
        <v>0</v>
      </c>
      <c r="GU549" s="2" t="s">
        <v>6</v>
      </c>
      <c r="GV549" s="2">
        <f t="shared" si="608"/>
        <v>0</v>
      </c>
      <c r="GW549" s="2">
        <v>1</v>
      </c>
      <c r="GX549" s="2">
        <f t="shared" si="643"/>
        <v>0</v>
      </c>
      <c r="GY549" s="2"/>
      <c r="GZ549" s="2"/>
      <c r="HA549" s="2">
        <v>0</v>
      </c>
      <c r="HB549" s="2">
        <v>0</v>
      </c>
      <c r="HC549" s="2">
        <f t="shared" si="644"/>
        <v>0</v>
      </c>
      <c r="HD549" s="2"/>
      <c r="HE549" s="2" t="s">
        <v>6</v>
      </c>
      <c r="HF549" s="2" t="s">
        <v>6</v>
      </c>
      <c r="HG549" s="2"/>
      <c r="HH549" s="2"/>
      <c r="HI549" s="2"/>
      <c r="HJ549" s="2"/>
      <c r="HK549" s="2"/>
      <c r="HL549" s="2"/>
      <c r="HM549" s="2" t="s">
        <v>6</v>
      </c>
      <c r="HN549" s="2" t="s">
        <v>6</v>
      </c>
      <c r="HO549" s="2" t="s">
        <v>6</v>
      </c>
      <c r="HP549" s="2" t="s">
        <v>6</v>
      </c>
      <c r="HQ549" s="2" t="s">
        <v>6</v>
      </c>
      <c r="HR549" s="2"/>
      <c r="HS549" s="2"/>
      <c r="HT549" s="2"/>
      <c r="HU549" s="2"/>
      <c r="HV549" s="2"/>
      <c r="HW549" s="2"/>
      <c r="HX549" s="2"/>
      <c r="HY549" s="2"/>
      <c r="HZ549" s="2"/>
      <c r="IA549" s="2"/>
      <c r="IB549" s="2"/>
      <c r="IC549" s="2"/>
      <c r="ID549" s="2"/>
      <c r="IE549" s="2"/>
      <c r="IF549" s="2">
        <v>-1</v>
      </c>
      <c r="IG549" s="2"/>
      <c r="IH549" s="2"/>
      <c r="II549" s="2"/>
      <c r="IJ549" s="2"/>
      <c r="IK549" s="2">
        <v>0</v>
      </c>
      <c r="IL549" s="2"/>
      <c r="IM549" s="2"/>
      <c r="IN549" s="2"/>
      <c r="IO549" s="2"/>
      <c r="IP549" s="2"/>
      <c r="IQ549" s="2"/>
      <c r="IR549" s="2"/>
      <c r="IS549" s="2"/>
      <c r="IT549" s="2"/>
      <c r="IU549" s="2"/>
    </row>
    <row r="550" spans="1:255" x14ac:dyDescent="0.2">
      <c r="A550">
        <v>18</v>
      </c>
      <c r="B550">
        <v>1</v>
      </c>
      <c r="C550">
        <v>890</v>
      </c>
      <c r="E550" t="s">
        <v>744</v>
      </c>
      <c r="F550" t="e">
        <f>'2.Лок.смета.и.Акт'!#REF!</f>
        <v>#REF!</v>
      </c>
      <c r="G550" t="s">
        <v>746</v>
      </c>
      <c r="H550" t="s">
        <v>182</v>
      </c>
      <c r="I550">
        <f>I544*J550</f>
        <v>0.16</v>
      </c>
      <c r="J550">
        <v>4</v>
      </c>
      <c r="K550">
        <v>4</v>
      </c>
      <c r="O550">
        <f t="shared" si="613"/>
        <v>13</v>
      </c>
      <c r="P550">
        <f t="shared" si="614"/>
        <v>13</v>
      </c>
      <c r="Q550">
        <f t="shared" si="615"/>
        <v>0</v>
      </c>
      <c r="R550">
        <f t="shared" si="616"/>
        <v>0</v>
      </c>
      <c r="S550">
        <f t="shared" si="617"/>
        <v>0</v>
      </c>
      <c r="T550">
        <f t="shared" si="618"/>
        <v>0</v>
      </c>
      <c r="U550">
        <f t="shared" si="619"/>
        <v>0</v>
      </c>
      <c r="V550">
        <f t="shared" si="620"/>
        <v>0</v>
      </c>
      <c r="W550">
        <f t="shared" si="621"/>
        <v>0</v>
      </c>
      <c r="X550">
        <f t="shared" si="622"/>
        <v>0</v>
      </c>
      <c r="Y550">
        <f t="shared" si="623"/>
        <v>0</v>
      </c>
      <c r="AA550">
        <v>86295184</v>
      </c>
      <c r="AB550">
        <f t="shared" si="624"/>
        <v>10.53</v>
      </c>
      <c r="AC550">
        <f t="shared" si="645"/>
        <v>10.53</v>
      </c>
      <c r="AD550">
        <f t="shared" si="605"/>
        <v>0</v>
      </c>
      <c r="AE550">
        <f t="shared" si="609"/>
        <v>0</v>
      </c>
      <c r="AF550">
        <f t="shared" si="611"/>
        <v>0</v>
      </c>
      <c r="AG550">
        <f t="shared" si="626"/>
        <v>0</v>
      </c>
      <c r="AH550">
        <f t="shared" si="612"/>
        <v>0</v>
      </c>
      <c r="AI550">
        <f t="shared" si="610"/>
        <v>0</v>
      </c>
      <c r="AJ550">
        <f t="shared" si="627"/>
        <v>0</v>
      </c>
      <c r="AK550">
        <v>10.530000000000001</v>
      </c>
      <c r="AL550">
        <v>10.530000000000001</v>
      </c>
      <c r="AM550">
        <v>0</v>
      </c>
      <c r="AN550">
        <v>0</v>
      </c>
      <c r="AO550">
        <v>0</v>
      </c>
      <c r="AP550">
        <v>0</v>
      </c>
      <c r="AQ550">
        <v>0</v>
      </c>
      <c r="AR550">
        <v>0</v>
      </c>
      <c r="AS550">
        <v>0</v>
      </c>
      <c r="AT550">
        <v>0</v>
      </c>
      <c r="AU550">
        <v>0</v>
      </c>
      <c r="AV550">
        <v>1</v>
      </c>
      <c r="AW550">
        <v>1</v>
      </c>
      <c r="AZ550">
        <v>1</v>
      </c>
      <c r="BA550">
        <v>1</v>
      </c>
      <c r="BB550">
        <v>1</v>
      </c>
      <c r="BC550">
        <v>7.56</v>
      </c>
      <c r="BD550" t="s">
        <v>6</v>
      </c>
      <c r="BE550" t="s">
        <v>6</v>
      </c>
      <c r="BF550" t="s">
        <v>6</v>
      </c>
      <c r="BG550" t="s">
        <v>6</v>
      </c>
      <c r="BH550">
        <v>3</v>
      </c>
      <c r="BI550">
        <v>1</v>
      </c>
      <c r="BJ550" t="s">
        <v>747</v>
      </c>
      <c r="BM550">
        <v>500001</v>
      </c>
      <c r="BN550">
        <v>0</v>
      </c>
      <c r="BO550" t="s">
        <v>6</v>
      </c>
      <c r="BP550">
        <v>0</v>
      </c>
      <c r="BQ550">
        <v>20</v>
      </c>
      <c r="BR550">
        <v>0</v>
      </c>
      <c r="BS550">
        <v>1</v>
      </c>
      <c r="BT550">
        <v>1</v>
      </c>
      <c r="BU550">
        <v>1</v>
      </c>
      <c r="BV550">
        <v>1</v>
      </c>
      <c r="BW550">
        <v>1</v>
      </c>
      <c r="BX550">
        <v>1</v>
      </c>
      <c r="BY550" t="s">
        <v>6</v>
      </c>
      <c r="BZ550">
        <v>0</v>
      </c>
      <c r="CA550">
        <v>0</v>
      </c>
      <c r="CB550" t="s">
        <v>6</v>
      </c>
      <c r="CE550">
        <v>0</v>
      </c>
      <c r="CF550">
        <v>0</v>
      </c>
      <c r="CG550">
        <v>0</v>
      </c>
      <c r="CM550">
        <v>0</v>
      </c>
      <c r="CN550" t="s">
        <v>6</v>
      </c>
      <c r="CO550">
        <v>0</v>
      </c>
      <c r="CP550">
        <f t="shared" si="628"/>
        <v>13</v>
      </c>
      <c r="CQ550">
        <f t="shared" si="629"/>
        <v>79.606799999999993</v>
      </c>
      <c r="CR550">
        <f t="shared" si="630"/>
        <v>0</v>
      </c>
      <c r="CS550">
        <f t="shared" si="631"/>
        <v>0</v>
      </c>
      <c r="CT550">
        <f t="shared" si="632"/>
        <v>0</v>
      </c>
      <c r="CU550">
        <f t="shared" si="633"/>
        <v>0</v>
      </c>
      <c r="CV550">
        <f t="shared" si="634"/>
        <v>0</v>
      </c>
      <c r="CW550">
        <f t="shared" si="635"/>
        <v>0</v>
      </c>
      <c r="CX550">
        <f t="shared" si="636"/>
        <v>0</v>
      </c>
      <c r="CY550">
        <f>(S550+R550)*(BZ550/100)</f>
        <v>0</v>
      </c>
      <c r="CZ550">
        <f>(S550+R550)*(CA550/100)</f>
        <v>0</v>
      </c>
      <c r="DC550" t="s">
        <v>6</v>
      </c>
      <c r="DD550" t="s">
        <v>6</v>
      </c>
      <c r="DE550" t="s">
        <v>6</v>
      </c>
      <c r="DF550" t="s">
        <v>6</v>
      </c>
      <c r="DG550" t="s">
        <v>6</v>
      </c>
      <c r="DH550" t="s">
        <v>6</v>
      </c>
      <c r="DI550" t="s">
        <v>6</v>
      </c>
      <c r="DJ550" t="s">
        <v>6</v>
      </c>
      <c r="DK550" t="s">
        <v>6</v>
      </c>
      <c r="DL550" t="s">
        <v>6</v>
      </c>
      <c r="DM550" t="s">
        <v>6</v>
      </c>
      <c r="DN550">
        <v>0</v>
      </c>
      <c r="DO550">
        <v>0</v>
      </c>
      <c r="DP550">
        <v>1</v>
      </c>
      <c r="DQ550">
        <v>1</v>
      </c>
      <c r="DU550">
        <v>1009</v>
      </c>
      <c r="DV550" t="s">
        <v>182</v>
      </c>
      <c r="DW550" t="e">
        <f>'2.Лок.смета.и.Акт'!#REF!</f>
        <v>#REF!</v>
      </c>
      <c r="DX550">
        <v>1</v>
      </c>
      <c r="DZ550" t="s">
        <v>6</v>
      </c>
      <c r="EA550" t="s">
        <v>6</v>
      </c>
      <c r="EB550" t="s">
        <v>6</v>
      </c>
      <c r="EC550" t="s">
        <v>6</v>
      </c>
      <c r="EE550">
        <v>54938781</v>
      </c>
      <c r="EF550">
        <v>20</v>
      </c>
      <c r="EG550" t="s">
        <v>34</v>
      </c>
      <c r="EH550">
        <v>0</v>
      </c>
      <c r="EI550" t="s">
        <v>6</v>
      </c>
      <c r="EJ550">
        <v>1</v>
      </c>
      <c r="EK550">
        <v>500001</v>
      </c>
      <c r="EL550" t="s">
        <v>35</v>
      </c>
      <c r="EM550" t="s">
        <v>36</v>
      </c>
      <c r="EO550" t="s">
        <v>6</v>
      </c>
      <c r="EQ550">
        <v>0</v>
      </c>
      <c r="ER550">
        <v>75</v>
      </c>
      <c r="ES550">
        <v>10.530000000000001</v>
      </c>
      <c r="ET550">
        <v>0</v>
      </c>
      <c r="EU550">
        <v>0</v>
      </c>
      <c r="EV550">
        <v>0</v>
      </c>
      <c r="EW550">
        <v>0</v>
      </c>
      <c r="EX550">
        <v>0</v>
      </c>
      <c r="EZ550">
        <v>5</v>
      </c>
      <c r="FC550">
        <v>0</v>
      </c>
      <c r="FD550">
        <v>18</v>
      </c>
      <c r="FF550">
        <v>75</v>
      </c>
      <c r="FQ550">
        <v>0</v>
      </c>
      <c r="FR550">
        <f t="shared" si="637"/>
        <v>0</v>
      </c>
      <c r="FS550">
        <v>0</v>
      </c>
      <c r="FX550">
        <v>0</v>
      </c>
      <c r="FY550">
        <v>0</v>
      </c>
      <c r="GA550" t="s">
        <v>748</v>
      </c>
      <c r="GD550">
        <v>1</v>
      </c>
      <c r="GF550">
        <v>2090784393</v>
      </c>
      <c r="GG550">
        <v>2</v>
      </c>
      <c r="GH550">
        <v>3</v>
      </c>
      <c r="GI550">
        <v>5</v>
      </c>
      <c r="GJ550">
        <v>0</v>
      </c>
      <c r="GK550">
        <v>0</v>
      </c>
      <c r="GL550">
        <f t="shared" si="638"/>
        <v>0</v>
      </c>
      <c r="GM550">
        <f t="shared" si="639"/>
        <v>13</v>
      </c>
      <c r="GN550">
        <f t="shared" si="640"/>
        <v>13</v>
      </c>
      <c r="GO550">
        <f t="shared" si="641"/>
        <v>0</v>
      </c>
      <c r="GP550">
        <f t="shared" si="642"/>
        <v>0</v>
      </c>
      <c r="GR550">
        <v>1</v>
      </c>
      <c r="GS550">
        <v>1</v>
      </c>
      <c r="GT550">
        <v>0</v>
      </c>
      <c r="GU550" t="s">
        <v>6</v>
      </c>
      <c r="GV550">
        <f t="shared" si="608"/>
        <v>0</v>
      </c>
      <c r="GW550">
        <v>1</v>
      </c>
      <c r="GX550">
        <f t="shared" si="643"/>
        <v>0</v>
      </c>
      <c r="HA550">
        <v>0</v>
      </c>
      <c r="HB550">
        <v>0</v>
      </c>
      <c r="HC550">
        <f t="shared" si="644"/>
        <v>0</v>
      </c>
      <c r="HE550" t="s">
        <v>38</v>
      </c>
      <c r="HF550" t="s">
        <v>39</v>
      </c>
      <c r="HM550" t="s">
        <v>6</v>
      </c>
      <c r="HN550" t="s">
        <v>6</v>
      </c>
      <c r="HO550" t="s">
        <v>6</v>
      </c>
      <c r="HP550" t="s">
        <v>6</v>
      </c>
      <c r="HQ550" t="s">
        <v>6</v>
      </c>
      <c r="IF550">
        <v>-1</v>
      </c>
      <c r="IK550">
        <v>0</v>
      </c>
    </row>
    <row r="551" spans="1:255" x14ac:dyDescent="0.2">
      <c r="A551" s="2">
        <v>19</v>
      </c>
      <c r="B551" s="2">
        <v>1</v>
      </c>
      <c r="C551" s="2"/>
      <c r="D551" s="2"/>
      <c r="E551" s="2"/>
      <c r="F551" s="2" t="s">
        <v>6</v>
      </c>
      <c r="G551" s="2" t="s">
        <v>749</v>
      </c>
      <c r="H551" s="2" t="s">
        <v>6</v>
      </c>
      <c r="I551" s="2"/>
      <c r="J551" s="2"/>
      <c r="K551" s="2"/>
      <c r="L551" s="2"/>
      <c r="M551" s="2"/>
      <c r="N551" s="2"/>
      <c r="O551" s="2"/>
      <c r="P551" s="2"/>
      <c r="Q551" s="2"/>
      <c r="R551" s="2"/>
      <c r="S551" s="2"/>
      <c r="T551" s="2"/>
      <c r="U551" s="2"/>
      <c r="V551" s="2"/>
      <c r="W551" s="2"/>
      <c r="X551" s="2"/>
      <c r="Y551" s="2"/>
      <c r="Z551" s="2"/>
      <c r="AA551" s="2">
        <v>1</v>
      </c>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v>-1</v>
      </c>
      <c r="IG551" s="2"/>
      <c r="IH551" s="2"/>
      <c r="II551" s="2"/>
      <c r="IJ551" s="2"/>
      <c r="IK551" s="2">
        <v>0</v>
      </c>
      <c r="IL551" s="2"/>
      <c r="IM551" s="2"/>
      <c r="IN551" s="2"/>
      <c r="IO551" s="2"/>
      <c r="IP551" s="2"/>
      <c r="IQ551" s="2"/>
      <c r="IR551" s="2"/>
      <c r="IS551" s="2"/>
      <c r="IT551" s="2"/>
      <c r="IU551" s="2"/>
    </row>
    <row r="552" spans="1:255" x14ac:dyDescent="0.2">
      <c r="A552" s="2">
        <v>17</v>
      </c>
      <c r="B552" s="2">
        <v>1</v>
      </c>
      <c r="C552" s="2">
        <f>ROW(SmtRes!A907)</f>
        <v>907</v>
      </c>
      <c r="D552" s="2">
        <f>ROW(EtalonRes!A1042)</f>
        <v>1042</v>
      </c>
      <c r="E552" s="2" t="s">
        <v>750</v>
      </c>
      <c r="F552" s="2" t="s">
        <v>751</v>
      </c>
      <c r="G552" s="2" t="s">
        <v>752</v>
      </c>
      <c r="H552" s="2" t="s">
        <v>240</v>
      </c>
      <c r="I552" s="2">
        <f>'2.Лок.смета.и.Акт'!E92</f>
        <v>1.56</v>
      </c>
      <c r="J552" s="2">
        <v>0</v>
      </c>
      <c r="K552" s="2">
        <v>1.56</v>
      </c>
      <c r="L552" s="2"/>
      <c r="M552" s="2"/>
      <c r="N552" s="2"/>
      <c r="O552" s="2">
        <f t="shared" ref="O552:O573" si="646">ROUND(CP552,0)</f>
        <v>1598</v>
      </c>
      <c r="P552" s="2">
        <f t="shared" ref="P552:P573" si="647">ROUND(CQ552*I552,0)</f>
        <v>0</v>
      </c>
      <c r="Q552" s="2">
        <f t="shared" ref="Q552:Q573" si="648">ROUND(CR552*I552,0)</f>
        <v>727</v>
      </c>
      <c r="R552" s="2">
        <f t="shared" ref="R552:R573" si="649">ROUND(CS552*I552,0)</f>
        <v>81</v>
      </c>
      <c r="S552" s="2">
        <f t="shared" ref="S552:S573" si="650">ROUND(CT552*I552,0)</f>
        <v>871</v>
      </c>
      <c r="T552" s="2">
        <f t="shared" ref="T552:T573" si="651">ROUND(CU552*I552,0)</f>
        <v>0</v>
      </c>
      <c r="U552" s="2">
        <f t="shared" ref="U552:U573" si="652">CV552*I552</f>
        <v>98.716800000000006</v>
      </c>
      <c r="V552" s="2">
        <f t="shared" ref="V552:V573" si="653">CW552*I552</f>
        <v>5.9592000000000001</v>
      </c>
      <c r="W552" s="2">
        <f t="shared" ref="W552:W573" si="654">ROUND(CX552*I552,0)</f>
        <v>0</v>
      </c>
      <c r="X552" s="2">
        <f t="shared" ref="X552:X573" si="655">ROUND(CY552,0)</f>
        <v>857</v>
      </c>
      <c r="Y552" s="2">
        <f t="shared" ref="Y552:Y573" si="656">ROUND(CZ552,0)</f>
        <v>809</v>
      </c>
      <c r="Z552" s="2"/>
      <c r="AA552" s="2">
        <v>86295183</v>
      </c>
      <c r="AB552" s="2">
        <f t="shared" ref="AB552:AB573" si="657">ROUND((AC552+AD552+AF552),2)</f>
        <v>1023.98</v>
      </c>
      <c r="AC552" s="2">
        <f>ROUND((ES552+(SUM(SmtRes!BC893:'SmtRes'!BC907)+SUM(EtalonRes!AL1021:'EtalonRes'!AL1042))),2)</f>
        <v>0</v>
      </c>
      <c r="AD552" s="2">
        <f t="shared" ref="AD552:AD567" si="658">ROUND((((ET552)-(EU552))+AE552),2)</f>
        <v>465.85</v>
      </c>
      <c r="AE552" s="2">
        <f t="shared" ref="AE552:AE567" si="659">ROUND((EU552),2)</f>
        <v>52.18</v>
      </c>
      <c r="AF552" s="2">
        <f t="shared" ref="AF552:AF567" si="660">ROUND((EV552),2)</f>
        <v>558.13</v>
      </c>
      <c r="AG552" s="2">
        <f t="shared" ref="AG552:AG573" si="661">ROUND((AP552),2)</f>
        <v>0</v>
      </c>
      <c r="AH552" s="2">
        <f t="shared" ref="AH552:AH567" si="662">(EW552)</f>
        <v>63.28</v>
      </c>
      <c r="AI552" s="2">
        <f t="shared" ref="AI552:AI567" si="663">(EX552)</f>
        <v>3.82</v>
      </c>
      <c r="AJ552" s="2">
        <f t="shared" ref="AJ552:AJ573" si="664">(AS552)</f>
        <v>0</v>
      </c>
      <c r="AK552" s="2">
        <v>1258.21</v>
      </c>
      <c r="AL552" s="2">
        <v>234.23</v>
      </c>
      <c r="AM552" s="2">
        <v>465.85</v>
      </c>
      <c r="AN552" s="2">
        <v>52.18</v>
      </c>
      <c r="AO552" s="2">
        <v>558.13</v>
      </c>
      <c r="AP552" s="2">
        <v>0</v>
      </c>
      <c r="AQ552" s="2">
        <v>63.28</v>
      </c>
      <c r="AR552" s="2">
        <v>3.82</v>
      </c>
      <c r="AS552" s="2">
        <v>0</v>
      </c>
      <c r="AT552" s="2">
        <v>90</v>
      </c>
      <c r="AU552" s="2">
        <v>85</v>
      </c>
      <c r="AV552" s="2">
        <v>1</v>
      </c>
      <c r="AW552" s="2">
        <v>1</v>
      </c>
      <c r="AX552" s="2"/>
      <c r="AY552" s="2"/>
      <c r="AZ552" s="2">
        <v>1</v>
      </c>
      <c r="BA552" s="2">
        <v>1</v>
      </c>
      <c r="BB552" s="2">
        <v>1</v>
      </c>
      <c r="BC552" s="2">
        <v>1</v>
      </c>
      <c r="BD552" s="2" t="s">
        <v>6</v>
      </c>
      <c r="BE552" s="2" t="s">
        <v>6</v>
      </c>
      <c r="BF552" s="2" t="s">
        <v>6</v>
      </c>
      <c r="BG552" s="2" t="s">
        <v>6</v>
      </c>
      <c r="BH552" s="2">
        <v>0</v>
      </c>
      <c r="BI552" s="2">
        <v>1</v>
      </c>
      <c r="BJ552" s="2" t="s">
        <v>753</v>
      </c>
      <c r="BK552" s="2"/>
      <c r="BL552" s="2"/>
      <c r="BM552" s="2">
        <v>9001</v>
      </c>
      <c r="BN552" s="2">
        <v>0</v>
      </c>
      <c r="BO552" s="2" t="s">
        <v>6</v>
      </c>
      <c r="BP552" s="2">
        <v>0</v>
      </c>
      <c r="BQ552" s="2">
        <v>1</v>
      </c>
      <c r="BR552" s="2">
        <v>0</v>
      </c>
      <c r="BS552" s="2">
        <v>1</v>
      </c>
      <c r="BT552" s="2">
        <v>1</v>
      </c>
      <c r="BU552" s="2">
        <v>1</v>
      </c>
      <c r="BV552" s="2">
        <v>1</v>
      </c>
      <c r="BW552" s="2">
        <v>1</v>
      </c>
      <c r="BX552" s="2">
        <v>1</v>
      </c>
      <c r="BY552" s="2" t="s">
        <v>6</v>
      </c>
      <c r="BZ552" s="2">
        <v>90</v>
      </c>
      <c r="CA552" s="2">
        <v>85</v>
      </c>
      <c r="CB552" s="2" t="s">
        <v>6</v>
      </c>
      <c r="CC552" s="2"/>
      <c r="CD552" s="2"/>
      <c r="CE552" s="2">
        <v>0</v>
      </c>
      <c r="CF552" s="2">
        <v>0</v>
      </c>
      <c r="CG552" s="2">
        <v>0</v>
      </c>
      <c r="CH552" s="2"/>
      <c r="CI552" s="2"/>
      <c r="CJ552" s="2"/>
      <c r="CK552" s="2"/>
      <c r="CL552" s="2"/>
      <c r="CM552" s="2">
        <v>0</v>
      </c>
      <c r="CN552" s="2" t="s">
        <v>6</v>
      </c>
      <c r="CO552" s="2">
        <v>0</v>
      </c>
      <c r="CP552" s="2">
        <f t="shared" ref="CP552:CP573" si="665">(P552+Q552+S552)</f>
        <v>1598</v>
      </c>
      <c r="CQ552" s="2">
        <f t="shared" ref="CQ552:CQ573" si="666">AC552*BC552</f>
        <v>0</v>
      </c>
      <c r="CR552" s="2">
        <f t="shared" ref="CR552:CR573" si="667">AD552*BB552</f>
        <v>465.85</v>
      </c>
      <c r="CS552" s="2">
        <f t="shared" ref="CS552:CS573" si="668">AE552*BS552</f>
        <v>52.18</v>
      </c>
      <c r="CT552" s="2">
        <f t="shared" ref="CT552:CT573" si="669">AF552*BA552</f>
        <v>558.13</v>
      </c>
      <c r="CU552" s="2">
        <f t="shared" ref="CU552:CU573" si="670">AG552</f>
        <v>0</v>
      </c>
      <c r="CV552" s="2">
        <f t="shared" ref="CV552:CV573" si="671">AH552</f>
        <v>63.28</v>
      </c>
      <c r="CW552" s="2">
        <f t="shared" ref="CW552:CW573" si="672">AI552</f>
        <v>3.82</v>
      </c>
      <c r="CX552" s="2">
        <f t="shared" ref="CX552:CX573" si="673">AJ552</f>
        <v>0</v>
      </c>
      <c r="CY552" s="2">
        <f>(((S552+(R552*IF(0,0,1)))*AT552)/100)</f>
        <v>856.8</v>
      </c>
      <c r="CZ552" s="2">
        <f>(((S552+(R552*IF(0,0,1)))*AU552)/100)</f>
        <v>809.2</v>
      </c>
      <c r="DA552" s="2"/>
      <c r="DB552" s="2"/>
      <c r="DC552" s="2" t="s">
        <v>6</v>
      </c>
      <c r="DD552" s="2" t="s">
        <v>6</v>
      </c>
      <c r="DE552" s="2" t="s">
        <v>6</v>
      </c>
      <c r="DF552" s="2" t="s">
        <v>6</v>
      </c>
      <c r="DG552" s="2" t="s">
        <v>6</v>
      </c>
      <c r="DH552" s="2" t="s">
        <v>6</v>
      </c>
      <c r="DI552" s="2" t="s">
        <v>6</v>
      </c>
      <c r="DJ552" s="2" t="s">
        <v>6</v>
      </c>
      <c r="DK552" s="2" t="s">
        <v>6</v>
      </c>
      <c r="DL552" s="2" t="s">
        <v>6</v>
      </c>
      <c r="DM552" s="2" t="s">
        <v>6</v>
      </c>
      <c r="DN552" s="2">
        <v>0</v>
      </c>
      <c r="DO552" s="2">
        <v>0</v>
      </c>
      <c r="DP552" s="2">
        <v>1</v>
      </c>
      <c r="DQ552" s="2">
        <v>1</v>
      </c>
      <c r="DR552" s="2"/>
      <c r="DS552" s="2"/>
      <c r="DT552" s="2"/>
      <c r="DU552" s="2">
        <v>1013</v>
      </c>
      <c r="DV552" s="2" t="s">
        <v>240</v>
      </c>
      <c r="DW552" s="2" t="s">
        <v>240</v>
      </c>
      <c r="DX552" s="2">
        <v>1</v>
      </c>
      <c r="DY552" s="2"/>
      <c r="DZ552" s="2" t="s">
        <v>6</v>
      </c>
      <c r="EA552" s="2" t="s">
        <v>6</v>
      </c>
      <c r="EB552" s="2" t="s">
        <v>6</v>
      </c>
      <c r="EC552" s="2" t="s">
        <v>6</v>
      </c>
      <c r="ED552" s="2"/>
      <c r="EE552" s="2">
        <v>54938604</v>
      </c>
      <c r="EF552" s="2">
        <v>1</v>
      </c>
      <c r="EG552" s="2" t="s">
        <v>25</v>
      </c>
      <c r="EH552" s="2">
        <v>0</v>
      </c>
      <c r="EI552" s="2" t="s">
        <v>6</v>
      </c>
      <c r="EJ552" s="2">
        <v>1</v>
      </c>
      <c r="EK552" s="2">
        <v>9001</v>
      </c>
      <c r="EL552" s="2" t="s">
        <v>245</v>
      </c>
      <c r="EM552" s="2" t="s">
        <v>246</v>
      </c>
      <c r="EN552" s="2"/>
      <c r="EO552" s="2" t="s">
        <v>6</v>
      </c>
      <c r="EP552" s="2"/>
      <c r="EQ552" s="2">
        <v>0</v>
      </c>
      <c r="ER552" s="2">
        <v>1258.21</v>
      </c>
      <c r="ES552" s="2">
        <v>234.23</v>
      </c>
      <c r="ET552" s="2">
        <v>465.85</v>
      </c>
      <c r="EU552" s="2">
        <v>52.18</v>
      </c>
      <c r="EV552" s="2">
        <v>558.13</v>
      </c>
      <c r="EW552" s="2">
        <v>63.28</v>
      </c>
      <c r="EX552" s="2">
        <v>3.82</v>
      </c>
      <c r="EY552" s="2">
        <v>1</v>
      </c>
      <c r="EZ552" s="2"/>
      <c r="FA552" s="2"/>
      <c r="FB552" s="2"/>
      <c r="FC552" s="2"/>
      <c r="FD552" s="2"/>
      <c r="FE552" s="2"/>
      <c r="FF552" s="2"/>
      <c r="FG552" s="2"/>
      <c r="FH552" s="2"/>
      <c r="FI552" s="2"/>
      <c r="FJ552" s="2"/>
      <c r="FK552" s="2"/>
      <c r="FL552" s="2"/>
      <c r="FM552" s="2"/>
      <c r="FN552" s="2"/>
      <c r="FO552" s="2"/>
      <c r="FP552" s="2"/>
      <c r="FQ552" s="2">
        <v>0</v>
      </c>
      <c r="FR552" s="2">
        <f t="shared" ref="FR552:FR573" si="674">ROUND(IF(BI552=3,GM552,0),0)</f>
        <v>0</v>
      </c>
      <c r="FS552" s="2">
        <v>0</v>
      </c>
      <c r="FT552" s="2"/>
      <c r="FU552" s="2"/>
      <c r="FV552" s="2"/>
      <c r="FW552" s="2"/>
      <c r="FX552" s="2">
        <v>90</v>
      </c>
      <c r="FY552" s="2">
        <v>85</v>
      </c>
      <c r="FZ552" s="2"/>
      <c r="GA552" s="2" t="s">
        <v>6</v>
      </c>
      <c r="GB552" s="2"/>
      <c r="GC552" s="2"/>
      <c r="GD552" s="2">
        <v>1</v>
      </c>
      <c r="GE552" s="2"/>
      <c r="GF552" s="2">
        <v>-560815530</v>
      </c>
      <c r="GG552" s="2">
        <v>2</v>
      </c>
      <c r="GH552" s="2">
        <v>1</v>
      </c>
      <c r="GI552" s="2">
        <v>-2</v>
      </c>
      <c r="GJ552" s="2">
        <v>0</v>
      </c>
      <c r="GK552" s="2">
        <v>0</v>
      </c>
      <c r="GL552" s="2">
        <f t="shared" ref="GL552:GL573" si="675">ROUND(IF(AND(BH552=3,BI552=3,FS552&lt;&gt;0),P552,0),0)</f>
        <v>0</v>
      </c>
      <c r="GM552" s="2">
        <f t="shared" ref="GM552:GM573" si="676">ROUND(O552+X552+Y552,0)+GX552</f>
        <v>3264</v>
      </c>
      <c r="GN552" s="2">
        <f t="shared" ref="GN552:GN573" si="677">IF(OR(BI552=0,BI552=1),GM552-GX552,0)</f>
        <v>3264</v>
      </c>
      <c r="GO552" s="2">
        <f t="shared" ref="GO552:GO573" si="678">IF(BI552=2,GM552-GX552,0)</f>
        <v>0</v>
      </c>
      <c r="GP552" s="2">
        <f t="shared" ref="GP552:GP573" si="679">IF(BI552=4,GM552-GX552,0)</f>
        <v>0</v>
      </c>
      <c r="GQ552" s="2"/>
      <c r="GR552" s="2">
        <v>0</v>
      </c>
      <c r="GS552" s="2">
        <v>3</v>
      </c>
      <c r="GT552" s="2">
        <v>0</v>
      </c>
      <c r="GU552" s="2" t="s">
        <v>6</v>
      </c>
      <c r="GV552" s="2">
        <f t="shared" ref="GV552:GV567" si="680">ROUND((GT552),2)</f>
        <v>0</v>
      </c>
      <c r="GW552" s="2">
        <v>1</v>
      </c>
      <c r="GX552" s="2">
        <f t="shared" ref="GX552:GX573" si="681">ROUND(HC552*I552,0)</f>
        <v>0</v>
      </c>
      <c r="GY552" s="2"/>
      <c r="GZ552" s="2"/>
      <c r="HA552" s="2">
        <v>0</v>
      </c>
      <c r="HB552" s="2">
        <v>0</v>
      </c>
      <c r="HC552" s="2">
        <f t="shared" ref="HC552:HC573" si="682">GV552*GW552</f>
        <v>0</v>
      </c>
      <c r="HD552" s="2"/>
      <c r="HE552" s="2" t="s">
        <v>6</v>
      </c>
      <c r="HF552" s="2" t="s">
        <v>6</v>
      </c>
      <c r="HG552" s="2"/>
      <c r="HH552" s="2"/>
      <c r="HI552" s="2"/>
      <c r="HJ552" s="2"/>
      <c r="HK552" s="2"/>
      <c r="HL552" s="2"/>
      <c r="HM552" s="2" t="s">
        <v>6</v>
      </c>
      <c r="HN552" s="2" t="s">
        <v>6</v>
      </c>
      <c r="HO552" s="2" t="s">
        <v>6</v>
      </c>
      <c r="HP552" s="2" t="s">
        <v>6</v>
      </c>
      <c r="HQ552" s="2" t="s">
        <v>6</v>
      </c>
      <c r="HR552" s="2"/>
      <c r="HS552" s="2"/>
      <c r="HT552" s="2"/>
      <c r="HU552" s="2"/>
      <c r="HV552" s="2"/>
      <c r="HW552" s="2"/>
      <c r="HX552" s="2"/>
      <c r="HY552" s="2"/>
      <c r="HZ552" s="2"/>
      <c r="IA552" s="2"/>
      <c r="IB552" s="2"/>
      <c r="IC552" s="2"/>
      <c r="ID552" s="2"/>
      <c r="IE552" s="2"/>
      <c r="IF552" s="2">
        <v>-1</v>
      </c>
      <c r="IG552" s="2"/>
      <c r="IH552" s="2"/>
      <c r="II552" s="2"/>
      <c r="IJ552" s="2"/>
      <c r="IK552" s="2">
        <v>0</v>
      </c>
      <c r="IL552" s="2"/>
      <c r="IM552" s="2"/>
      <c r="IN552" s="2"/>
      <c r="IO552" s="2"/>
      <c r="IP552" s="2"/>
      <c r="IQ552" s="2"/>
      <c r="IR552" s="2"/>
      <c r="IS552" s="2"/>
      <c r="IT552" s="2"/>
      <c r="IU552" s="2"/>
    </row>
    <row r="553" spans="1:255" x14ac:dyDescent="0.2">
      <c r="A553">
        <v>17</v>
      </c>
      <c r="B553">
        <v>1</v>
      </c>
      <c r="C553">
        <f>ROW(SmtRes!A922)</f>
        <v>922</v>
      </c>
      <c r="D553">
        <f>ROW(EtalonRes!A1064)</f>
        <v>1064</v>
      </c>
      <c r="E553" t="s">
        <v>750</v>
      </c>
      <c r="F553" t="s">
        <v>751</v>
      </c>
      <c r="G553" t="s">
        <v>752</v>
      </c>
      <c r="H553" t="s">
        <v>240</v>
      </c>
      <c r="I553">
        <f>'2.Лок.смета.и.Акт'!E92</f>
        <v>1.56</v>
      </c>
      <c r="J553">
        <v>0</v>
      </c>
      <c r="K553">
        <v>1.56</v>
      </c>
      <c r="O553">
        <f t="shared" si="646"/>
        <v>29048</v>
      </c>
      <c r="P553">
        <f t="shared" si="647"/>
        <v>0</v>
      </c>
      <c r="Q553">
        <f t="shared" si="648"/>
        <v>6759</v>
      </c>
      <c r="R553">
        <f t="shared" si="649"/>
        <v>1612</v>
      </c>
      <c r="S553">
        <f t="shared" si="650"/>
        <v>22289</v>
      </c>
      <c r="T553">
        <f t="shared" si="651"/>
        <v>0</v>
      </c>
      <c r="U553" t="e">
        <f t="shared" si="652"/>
        <v>#REF!</v>
      </c>
      <c r="V553">
        <f t="shared" si="653"/>
        <v>5.9592000000000001</v>
      </c>
      <c r="W553">
        <f t="shared" si="654"/>
        <v>0</v>
      </c>
      <c r="X553" t="e">
        <f t="shared" si="655"/>
        <v>#REF!</v>
      </c>
      <c r="Y553" t="e">
        <f t="shared" si="656"/>
        <v>#REF!</v>
      </c>
      <c r="AA553">
        <v>86295184</v>
      </c>
      <c r="AB553">
        <f t="shared" si="657"/>
        <v>1023.98</v>
      </c>
      <c r="AC553">
        <f>ROUND((ES553+(SUM(SmtRes!BC908:'SmtRes'!BC922)+SUM(EtalonRes!AL1043:'EtalonRes'!AL1064))),2)</f>
        <v>0</v>
      </c>
      <c r="AD553">
        <f t="shared" si="658"/>
        <v>465.85</v>
      </c>
      <c r="AE553">
        <f t="shared" si="659"/>
        <v>52.18</v>
      </c>
      <c r="AF553">
        <f t="shared" si="660"/>
        <v>558.13</v>
      </c>
      <c r="AG553">
        <f t="shared" si="661"/>
        <v>0</v>
      </c>
      <c r="AH553" t="e">
        <f t="shared" si="662"/>
        <v>#REF!</v>
      </c>
      <c r="AI553">
        <f t="shared" si="663"/>
        <v>3.82</v>
      </c>
      <c r="AJ553">
        <f t="shared" si="664"/>
        <v>0</v>
      </c>
      <c r="AK553">
        <f>AL553+AM553+AO553</f>
        <v>1258.21</v>
      </c>
      <c r="AL553">
        <v>234.23</v>
      </c>
      <c r="AM553" s="75">
        <f>'1.Лок.смета.и.Акт'!F1045</f>
        <v>465.85</v>
      </c>
      <c r="AN553" s="75">
        <f>'1.Лок.смета.и.Акт'!F1046</f>
        <v>52.18</v>
      </c>
      <c r="AO553" s="75">
        <f>'1.Лок.смета.и.Акт'!F1044</f>
        <v>558.13</v>
      </c>
      <c r="AP553">
        <v>0</v>
      </c>
      <c r="AQ553" t="e">
        <f>'2.Лок.смета.и.Акт'!#REF!</f>
        <v>#REF!</v>
      </c>
      <c r="AR553">
        <v>3.82</v>
      </c>
      <c r="AS553">
        <v>0</v>
      </c>
      <c r="AT553">
        <v>86</v>
      </c>
      <c r="AU553">
        <v>72</v>
      </c>
      <c r="AV553">
        <v>1</v>
      </c>
      <c r="AW553">
        <v>1</v>
      </c>
      <c r="AZ553">
        <v>1</v>
      </c>
      <c r="BA553">
        <f>'1.Лок.смета.и.Акт'!J1044</f>
        <v>25.6</v>
      </c>
      <c r="BB553">
        <f>'1.Лок.смета.и.Акт'!J1045</f>
        <v>9.3000000000000007</v>
      </c>
      <c r="BC553">
        <v>7.56</v>
      </c>
      <c r="BD553" t="s">
        <v>6</v>
      </c>
      <c r="BE553" t="s">
        <v>6</v>
      </c>
      <c r="BF553" t="s">
        <v>6</v>
      </c>
      <c r="BG553" t="s">
        <v>6</v>
      </c>
      <c r="BH553">
        <v>0</v>
      </c>
      <c r="BI553">
        <v>1</v>
      </c>
      <c r="BJ553" t="s">
        <v>753</v>
      </c>
      <c r="BM553">
        <v>9001</v>
      </c>
      <c r="BN553">
        <v>0</v>
      </c>
      <c r="BO553" t="s">
        <v>751</v>
      </c>
      <c r="BP553">
        <v>1</v>
      </c>
      <c r="BQ553">
        <v>1</v>
      </c>
      <c r="BR553">
        <v>0</v>
      </c>
      <c r="BS553">
        <f>'1.Лок.смета.и.Акт'!J1046</f>
        <v>19.8</v>
      </c>
      <c r="BT553">
        <v>1</v>
      </c>
      <c r="BU553">
        <v>1</v>
      </c>
      <c r="BV553">
        <v>1</v>
      </c>
      <c r="BW553">
        <v>1</v>
      </c>
      <c r="BX553">
        <v>1</v>
      </c>
      <c r="BY553" t="s">
        <v>6</v>
      </c>
      <c r="BZ553" t="e">
        <f>'2.Лок.смета.и.Акт'!#REF!</f>
        <v>#REF!</v>
      </c>
      <c r="CA553" t="e">
        <f>'2.Лок.смета.и.Акт'!#REF!</f>
        <v>#REF!</v>
      </c>
      <c r="CB553" t="s">
        <v>6</v>
      </c>
      <c r="CE553">
        <v>0</v>
      </c>
      <c r="CF553">
        <v>0</v>
      </c>
      <c r="CG553">
        <v>0</v>
      </c>
      <c r="CM553">
        <v>0</v>
      </c>
      <c r="CN553" t="s">
        <v>6</v>
      </c>
      <c r="CO553">
        <v>0</v>
      </c>
      <c r="CP553">
        <f t="shared" si="665"/>
        <v>29048</v>
      </c>
      <c r="CQ553">
        <f t="shared" si="666"/>
        <v>0</v>
      </c>
      <c r="CR553">
        <f t="shared" si="667"/>
        <v>4332.4050000000007</v>
      </c>
      <c r="CS553">
        <f t="shared" si="668"/>
        <v>1033.164</v>
      </c>
      <c r="CT553">
        <f t="shared" si="669"/>
        <v>14288.128000000001</v>
      </c>
      <c r="CU553">
        <f t="shared" si="670"/>
        <v>0</v>
      </c>
      <c r="CV553" t="e">
        <f t="shared" si="671"/>
        <v>#REF!</v>
      </c>
      <c r="CW553">
        <f t="shared" si="672"/>
        <v>3.82</v>
      </c>
      <c r="CX553">
        <f t="shared" si="673"/>
        <v>0</v>
      </c>
      <c r="CY553" t="e">
        <f>(S553+R553)*(BZ553/100)</f>
        <v>#REF!</v>
      </c>
      <c r="CZ553" t="e">
        <f>(S553+R553)*(CA553/100)</f>
        <v>#REF!</v>
      </c>
      <c r="DC553" t="s">
        <v>6</v>
      </c>
      <c r="DD553" t="s">
        <v>6</v>
      </c>
      <c r="DE553" t="s">
        <v>6</v>
      </c>
      <c r="DF553" t="s">
        <v>6</v>
      </c>
      <c r="DG553" t="s">
        <v>6</v>
      </c>
      <c r="DH553" t="s">
        <v>6</v>
      </c>
      <c r="DI553" t="s">
        <v>6</v>
      </c>
      <c r="DJ553" t="s">
        <v>6</v>
      </c>
      <c r="DK553" t="s">
        <v>6</v>
      </c>
      <c r="DL553" t="s">
        <v>6</v>
      </c>
      <c r="DM553" t="s">
        <v>6</v>
      </c>
      <c r="DN553">
        <f>'1.Лок.смета.и.Акт'!E1047</f>
        <v>90</v>
      </c>
      <c r="DO553">
        <f>'1.Лок.смета.и.Акт'!E1048</f>
        <v>85</v>
      </c>
      <c r="DP553">
        <v>1</v>
      </c>
      <c r="DQ553">
        <v>1</v>
      </c>
      <c r="DU553">
        <v>1013</v>
      </c>
      <c r="DV553" t="s">
        <v>240</v>
      </c>
      <c r="DW553" t="str">
        <f>'2.Лок.смета.и.Акт'!D92</f>
        <v>1 т конструкций</v>
      </c>
      <c r="DX553">
        <v>1</v>
      </c>
      <c r="DZ553" t="s">
        <v>6</v>
      </c>
      <c r="EA553" t="s">
        <v>6</v>
      </c>
      <c r="EB553" t="s">
        <v>6</v>
      </c>
      <c r="EC553" t="s">
        <v>6</v>
      </c>
      <c r="EE553">
        <v>54938604</v>
      </c>
      <c r="EF553">
        <v>1</v>
      </c>
      <c r="EG553" t="s">
        <v>25</v>
      </c>
      <c r="EH553">
        <v>0</v>
      </c>
      <c r="EI553" t="s">
        <v>6</v>
      </c>
      <c r="EJ553">
        <v>1</v>
      </c>
      <c r="EK553">
        <v>9001</v>
      </c>
      <c r="EL553" t="s">
        <v>245</v>
      </c>
      <c r="EM553" t="s">
        <v>246</v>
      </c>
      <c r="EO553" t="s">
        <v>6</v>
      </c>
      <c r="EQ553">
        <v>0</v>
      </c>
      <c r="ER553">
        <f>ES553+ET553+EV553</f>
        <v>1258.21</v>
      </c>
      <c r="ES553">
        <v>234.23</v>
      </c>
      <c r="ET553" s="75">
        <f>'1.Лок.смета.и.Акт'!F1045</f>
        <v>465.85</v>
      </c>
      <c r="EU553" s="75">
        <f>'1.Лок.смета.и.Акт'!F1046</f>
        <v>52.18</v>
      </c>
      <c r="EV553" s="75">
        <f>'1.Лок.смета.и.Акт'!F1044</f>
        <v>558.13</v>
      </c>
      <c r="EW553" t="e">
        <f>'2.Лок.смета.и.Акт'!#REF!</f>
        <v>#REF!</v>
      </c>
      <c r="EX553">
        <v>3.82</v>
      </c>
      <c r="EY553">
        <v>1</v>
      </c>
      <c r="FQ553">
        <v>0</v>
      </c>
      <c r="FR553">
        <f t="shared" si="674"/>
        <v>0</v>
      </c>
      <c r="FS553">
        <v>0</v>
      </c>
      <c r="FX553">
        <v>90</v>
      </c>
      <c r="FY553">
        <v>85</v>
      </c>
      <c r="GA553" t="s">
        <v>6</v>
      </c>
      <c r="GD553">
        <v>1</v>
      </c>
      <c r="GF553">
        <v>-560815530</v>
      </c>
      <c r="GG553">
        <v>2</v>
      </c>
      <c r="GH553">
        <v>1</v>
      </c>
      <c r="GI553">
        <v>2</v>
      </c>
      <c r="GJ553">
        <v>0</v>
      </c>
      <c r="GK553">
        <v>0</v>
      </c>
      <c r="GL553">
        <f t="shared" si="675"/>
        <v>0</v>
      </c>
      <c r="GM553" t="e">
        <f t="shared" si="676"/>
        <v>#REF!</v>
      </c>
      <c r="GN553" t="e">
        <f t="shared" si="677"/>
        <v>#REF!</v>
      </c>
      <c r="GO553">
        <f t="shared" si="678"/>
        <v>0</v>
      </c>
      <c r="GP553">
        <f t="shared" si="679"/>
        <v>0</v>
      </c>
      <c r="GR553">
        <v>0</v>
      </c>
      <c r="GS553">
        <v>3</v>
      </c>
      <c r="GT553">
        <v>0</v>
      </c>
      <c r="GU553" t="s">
        <v>6</v>
      </c>
      <c r="GV553">
        <f t="shared" si="680"/>
        <v>0</v>
      </c>
      <c r="GW553">
        <v>1008.9</v>
      </c>
      <c r="GX553">
        <f t="shared" si="681"/>
        <v>0</v>
      </c>
      <c r="HA553">
        <v>0</v>
      </c>
      <c r="HB553">
        <v>0</v>
      </c>
      <c r="HC553">
        <f t="shared" si="682"/>
        <v>0</v>
      </c>
      <c r="HE553" t="s">
        <v>6</v>
      </c>
      <c r="HF553" t="s">
        <v>6</v>
      </c>
      <c r="HM553" t="s">
        <v>6</v>
      </c>
      <c r="HN553" t="s">
        <v>6</v>
      </c>
      <c r="HO553" t="s">
        <v>6</v>
      </c>
      <c r="HP553" t="s">
        <v>6</v>
      </c>
      <c r="HQ553" t="s">
        <v>6</v>
      </c>
      <c r="IF553">
        <v>-1</v>
      </c>
      <c r="IK553">
        <v>0</v>
      </c>
    </row>
    <row r="554" spans="1:255" x14ac:dyDescent="0.2">
      <c r="A554" s="2">
        <v>18</v>
      </c>
      <c r="B554" s="2">
        <v>1</v>
      </c>
      <c r="C554" s="2">
        <v>901</v>
      </c>
      <c r="D554" s="2"/>
      <c r="E554" s="2" t="s">
        <v>754</v>
      </c>
      <c r="F554" s="2" t="s">
        <v>249</v>
      </c>
      <c r="G554" s="2" t="s">
        <v>250</v>
      </c>
      <c r="H554" s="2" t="s">
        <v>32</v>
      </c>
      <c r="I554" s="2">
        <f>I552*J554</f>
        <v>1.8719999999999999</v>
      </c>
      <c r="J554" s="216">
        <f>'5.Ведомость_списания'!F255</f>
        <v>1.2</v>
      </c>
      <c r="K554" s="2">
        <v>1.2</v>
      </c>
      <c r="L554" s="2"/>
      <c r="M554" s="2"/>
      <c r="N554" s="2"/>
      <c r="O554" s="2">
        <f t="shared" si="646"/>
        <v>12</v>
      </c>
      <c r="P554" s="2">
        <f t="shared" si="647"/>
        <v>12</v>
      </c>
      <c r="Q554" s="2">
        <f t="shared" si="648"/>
        <v>0</v>
      </c>
      <c r="R554" s="2">
        <f t="shared" si="649"/>
        <v>0</v>
      </c>
      <c r="S554" s="2">
        <f t="shared" si="650"/>
        <v>0</v>
      </c>
      <c r="T554" s="2">
        <f t="shared" si="651"/>
        <v>0</v>
      </c>
      <c r="U554" s="2">
        <f t="shared" si="652"/>
        <v>0</v>
      </c>
      <c r="V554" s="2">
        <f t="shared" si="653"/>
        <v>0</v>
      </c>
      <c r="W554" s="2">
        <f t="shared" si="654"/>
        <v>0</v>
      </c>
      <c r="X554" s="2">
        <f t="shared" si="655"/>
        <v>0</v>
      </c>
      <c r="Y554" s="2">
        <f t="shared" si="656"/>
        <v>0</v>
      </c>
      <c r="Z554" s="2"/>
      <c r="AA554" s="2">
        <v>86295183</v>
      </c>
      <c r="AB554" s="2">
        <f t="shared" si="657"/>
        <v>6.22</v>
      </c>
      <c r="AC554" s="2">
        <f t="shared" ref="AC554:AC567" si="683">ROUND((ES554),2)</f>
        <v>6.22</v>
      </c>
      <c r="AD554" s="2">
        <f t="shared" si="658"/>
        <v>0</v>
      </c>
      <c r="AE554" s="2">
        <f t="shared" si="659"/>
        <v>0</v>
      </c>
      <c r="AF554" s="2">
        <f t="shared" si="660"/>
        <v>0</v>
      </c>
      <c r="AG554" s="2">
        <f t="shared" si="661"/>
        <v>0</v>
      </c>
      <c r="AH554" s="2">
        <f t="shared" si="662"/>
        <v>0</v>
      </c>
      <c r="AI554" s="2">
        <f t="shared" si="663"/>
        <v>0</v>
      </c>
      <c r="AJ554" s="2">
        <f t="shared" si="664"/>
        <v>0</v>
      </c>
      <c r="AK554" s="2">
        <v>6.22</v>
      </c>
      <c r="AL554" s="110">
        <f>'1.Лок.смета.и.Акт'!F1050</f>
        <v>6.22</v>
      </c>
      <c r="AM554" s="2">
        <v>0</v>
      </c>
      <c r="AN554" s="2">
        <v>0</v>
      </c>
      <c r="AO554" s="2">
        <v>0</v>
      </c>
      <c r="AP554" s="2">
        <v>0</v>
      </c>
      <c r="AQ554" s="2">
        <v>0</v>
      </c>
      <c r="AR554" s="2">
        <v>0</v>
      </c>
      <c r="AS554" s="2">
        <v>0</v>
      </c>
      <c r="AT554" s="2">
        <v>0</v>
      </c>
      <c r="AU554" s="2">
        <v>0</v>
      </c>
      <c r="AV554" s="2">
        <v>1</v>
      </c>
      <c r="AW554" s="2">
        <v>1</v>
      </c>
      <c r="AX554" s="2"/>
      <c r="AY554" s="2"/>
      <c r="AZ554" s="2">
        <v>1</v>
      </c>
      <c r="BA554" s="2">
        <v>1</v>
      </c>
      <c r="BB554" s="2">
        <v>1</v>
      </c>
      <c r="BC554" s="2">
        <v>1</v>
      </c>
      <c r="BD554" s="2" t="s">
        <v>6</v>
      </c>
      <c r="BE554" s="2" t="s">
        <v>6</v>
      </c>
      <c r="BF554" s="2" t="s">
        <v>6</v>
      </c>
      <c r="BG554" s="2" t="s">
        <v>6</v>
      </c>
      <c r="BH554" s="2">
        <v>3</v>
      </c>
      <c r="BI554" s="2">
        <v>1</v>
      </c>
      <c r="BJ554" s="2" t="s">
        <v>251</v>
      </c>
      <c r="BK554" s="2"/>
      <c r="BL554" s="2"/>
      <c r="BM554" s="2">
        <v>500001</v>
      </c>
      <c r="BN554" s="2">
        <v>0</v>
      </c>
      <c r="BO554" s="2" t="s">
        <v>6</v>
      </c>
      <c r="BP554" s="2">
        <v>0</v>
      </c>
      <c r="BQ554" s="2">
        <v>20</v>
      </c>
      <c r="BR554" s="2">
        <v>0</v>
      </c>
      <c r="BS554" s="2">
        <v>1</v>
      </c>
      <c r="BT554" s="2">
        <v>1</v>
      </c>
      <c r="BU554" s="2">
        <v>1</v>
      </c>
      <c r="BV554" s="2">
        <v>1</v>
      </c>
      <c r="BW554" s="2">
        <v>1</v>
      </c>
      <c r="BX554" s="2">
        <v>1</v>
      </c>
      <c r="BY554" s="2" t="s">
        <v>6</v>
      </c>
      <c r="BZ554" s="2">
        <v>0</v>
      </c>
      <c r="CA554" s="2">
        <v>0</v>
      </c>
      <c r="CB554" s="2" t="s">
        <v>6</v>
      </c>
      <c r="CC554" s="2"/>
      <c r="CD554" s="2"/>
      <c r="CE554" s="2">
        <v>0</v>
      </c>
      <c r="CF554" s="2">
        <v>0</v>
      </c>
      <c r="CG554" s="2">
        <v>0</v>
      </c>
      <c r="CH554" s="2"/>
      <c r="CI554" s="2"/>
      <c r="CJ554" s="2"/>
      <c r="CK554" s="2"/>
      <c r="CL554" s="2"/>
      <c r="CM554" s="2">
        <v>0</v>
      </c>
      <c r="CN554" s="2" t="s">
        <v>6</v>
      </c>
      <c r="CO554" s="2">
        <v>0</v>
      </c>
      <c r="CP554" s="2">
        <f t="shared" si="665"/>
        <v>12</v>
      </c>
      <c r="CQ554" s="2">
        <f t="shared" si="666"/>
        <v>6.22</v>
      </c>
      <c r="CR554" s="2">
        <f t="shared" si="667"/>
        <v>0</v>
      </c>
      <c r="CS554" s="2">
        <f t="shared" si="668"/>
        <v>0</v>
      </c>
      <c r="CT554" s="2">
        <f t="shared" si="669"/>
        <v>0</v>
      </c>
      <c r="CU554" s="2">
        <f t="shared" si="670"/>
        <v>0</v>
      </c>
      <c r="CV554" s="2">
        <f t="shared" si="671"/>
        <v>0</v>
      </c>
      <c r="CW554" s="2">
        <f t="shared" si="672"/>
        <v>0</v>
      </c>
      <c r="CX554" s="2">
        <f t="shared" si="673"/>
        <v>0</v>
      </c>
      <c r="CY554" s="2">
        <f>(((S554+(R554*IF(0,0,1)))*AT554)/100)</f>
        <v>0</v>
      </c>
      <c r="CZ554" s="2">
        <f>(((S554+(R554*IF(0,0,1)))*AU554)/100)</f>
        <v>0</v>
      </c>
      <c r="DA554" s="2"/>
      <c r="DB554" s="2"/>
      <c r="DC554" s="2" t="s">
        <v>6</v>
      </c>
      <c r="DD554" s="2" t="s">
        <v>6</v>
      </c>
      <c r="DE554" s="2" t="s">
        <v>6</v>
      </c>
      <c r="DF554" s="2" t="s">
        <v>6</v>
      </c>
      <c r="DG554" s="2" t="s">
        <v>6</v>
      </c>
      <c r="DH554" s="2" t="s">
        <v>6</v>
      </c>
      <c r="DI554" s="2" t="s">
        <v>6</v>
      </c>
      <c r="DJ554" s="2" t="s">
        <v>6</v>
      </c>
      <c r="DK554" s="2" t="s">
        <v>6</v>
      </c>
      <c r="DL554" s="2" t="s">
        <v>6</v>
      </c>
      <c r="DM554" s="2" t="s">
        <v>6</v>
      </c>
      <c r="DN554" s="2">
        <v>0</v>
      </c>
      <c r="DO554" s="2">
        <v>0</v>
      </c>
      <c r="DP554" s="2">
        <v>1</v>
      </c>
      <c r="DQ554" s="2">
        <v>1</v>
      </c>
      <c r="DR554" s="2"/>
      <c r="DS554" s="2"/>
      <c r="DT554" s="2"/>
      <c r="DU554" s="2">
        <v>1007</v>
      </c>
      <c r="DV554" s="2" t="s">
        <v>32</v>
      </c>
      <c r="DW554" s="2" t="s">
        <v>32</v>
      </c>
      <c r="DX554" s="2">
        <v>1</v>
      </c>
      <c r="DY554" s="2"/>
      <c r="DZ554" s="2" t="s">
        <v>6</v>
      </c>
      <c r="EA554" s="2" t="s">
        <v>6</v>
      </c>
      <c r="EB554" s="2" t="s">
        <v>6</v>
      </c>
      <c r="EC554" s="2" t="s">
        <v>6</v>
      </c>
      <c r="ED554" s="2"/>
      <c r="EE554" s="2">
        <v>54938781</v>
      </c>
      <c r="EF554" s="2">
        <v>20</v>
      </c>
      <c r="EG554" s="2" t="s">
        <v>34</v>
      </c>
      <c r="EH554" s="2">
        <v>0</v>
      </c>
      <c r="EI554" s="2" t="s">
        <v>6</v>
      </c>
      <c r="EJ554" s="2">
        <v>1</v>
      </c>
      <c r="EK554" s="2">
        <v>500001</v>
      </c>
      <c r="EL554" s="2" t="s">
        <v>35</v>
      </c>
      <c r="EM554" s="2" t="s">
        <v>36</v>
      </c>
      <c r="EN554" s="2"/>
      <c r="EO554" s="2" t="s">
        <v>6</v>
      </c>
      <c r="EP554" s="2"/>
      <c r="EQ554" s="2">
        <v>0</v>
      </c>
      <c r="ER554" s="2">
        <v>6.22</v>
      </c>
      <c r="ES554" s="110">
        <f>'1.Лок.смета.и.Акт'!F1050</f>
        <v>6.22</v>
      </c>
      <c r="ET554" s="2">
        <v>0</v>
      </c>
      <c r="EU554" s="2">
        <v>0</v>
      </c>
      <c r="EV554" s="2">
        <v>0</v>
      </c>
      <c r="EW554" s="2">
        <v>0</v>
      </c>
      <c r="EX554" s="2">
        <v>0</v>
      </c>
      <c r="EY554" s="2"/>
      <c r="EZ554" s="2"/>
      <c r="FA554" s="2"/>
      <c r="FB554" s="2"/>
      <c r="FC554" s="2"/>
      <c r="FD554" s="2"/>
      <c r="FE554" s="2"/>
      <c r="FF554" s="2"/>
      <c r="FG554" s="2"/>
      <c r="FH554" s="2"/>
      <c r="FI554" s="2"/>
      <c r="FJ554" s="2"/>
      <c r="FK554" s="2"/>
      <c r="FL554" s="2"/>
      <c r="FM554" s="2"/>
      <c r="FN554" s="2"/>
      <c r="FO554" s="2"/>
      <c r="FP554" s="2"/>
      <c r="FQ554" s="2">
        <v>0</v>
      </c>
      <c r="FR554" s="2">
        <f t="shared" si="674"/>
        <v>0</v>
      </c>
      <c r="FS554" s="2">
        <v>0</v>
      </c>
      <c r="FT554" s="2"/>
      <c r="FU554" s="2"/>
      <c r="FV554" s="2"/>
      <c r="FW554" s="2"/>
      <c r="FX554" s="2">
        <v>0</v>
      </c>
      <c r="FY554" s="2">
        <v>0</v>
      </c>
      <c r="FZ554" s="2"/>
      <c r="GA554" s="2" t="s">
        <v>6</v>
      </c>
      <c r="GB554" s="2"/>
      <c r="GC554" s="2"/>
      <c r="GD554" s="2">
        <v>1</v>
      </c>
      <c r="GE554" s="2"/>
      <c r="GF554" s="2">
        <v>-394915385</v>
      </c>
      <c r="GG554" s="2">
        <v>2</v>
      </c>
      <c r="GH554" s="2">
        <v>1</v>
      </c>
      <c r="GI554" s="2">
        <v>-2</v>
      </c>
      <c r="GJ554" s="2">
        <v>0</v>
      </c>
      <c r="GK554" s="2">
        <v>0</v>
      </c>
      <c r="GL554" s="2">
        <f t="shared" si="675"/>
        <v>0</v>
      </c>
      <c r="GM554" s="2">
        <f t="shared" si="676"/>
        <v>12</v>
      </c>
      <c r="GN554" s="2">
        <f t="shared" si="677"/>
        <v>12</v>
      </c>
      <c r="GO554" s="2">
        <f t="shared" si="678"/>
        <v>0</v>
      </c>
      <c r="GP554" s="2">
        <f t="shared" si="679"/>
        <v>0</v>
      </c>
      <c r="GQ554" s="2"/>
      <c r="GR554" s="2">
        <v>0</v>
      </c>
      <c r="GS554" s="2">
        <v>3</v>
      </c>
      <c r="GT554" s="2">
        <v>0</v>
      </c>
      <c r="GU554" s="2" t="s">
        <v>6</v>
      </c>
      <c r="GV554" s="2">
        <f t="shared" si="680"/>
        <v>0</v>
      </c>
      <c r="GW554" s="2">
        <v>1</v>
      </c>
      <c r="GX554" s="2">
        <f t="shared" si="681"/>
        <v>0</v>
      </c>
      <c r="GY554" s="2"/>
      <c r="GZ554" s="2"/>
      <c r="HA554" s="2">
        <v>0</v>
      </c>
      <c r="HB554" s="2">
        <v>0</v>
      </c>
      <c r="HC554" s="2">
        <f t="shared" si="682"/>
        <v>0</v>
      </c>
      <c r="HD554" s="2"/>
      <c r="HE554" s="2" t="s">
        <v>6</v>
      </c>
      <c r="HF554" s="2" t="s">
        <v>6</v>
      </c>
      <c r="HG554" s="2"/>
      <c r="HH554" s="2"/>
      <c r="HI554" s="2"/>
      <c r="HJ554" s="2"/>
      <c r="HK554" s="2"/>
      <c r="HL554" s="2"/>
      <c r="HM554" s="2" t="s">
        <v>6</v>
      </c>
      <c r="HN554" s="2" t="s">
        <v>6</v>
      </c>
      <c r="HO554" s="2" t="s">
        <v>6</v>
      </c>
      <c r="HP554" s="2" t="s">
        <v>6</v>
      </c>
      <c r="HQ554" s="2" t="s">
        <v>6</v>
      </c>
      <c r="HR554" s="2"/>
      <c r="HS554" s="2"/>
      <c r="HT554" s="2"/>
      <c r="HU554" s="2"/>
      <c r="HV554" s="2"/>
      <c r="HW554" s="2"/>
      <c r="HX554" s="2"/>
      <c r="HY554" s="2"/>
      <c r="HZ554" s="2"/>
      <c r="IA554" s="2"/>
      <c r="IB554" s="2"/>
      <c r="IC554" s="2"/>
      <c r="ID554" s="2"/>
      <c r="IE554" s="2"/>
      <c r="IF554" s="2">
        <v>-1</v>
      </c>
      <c r="IG554" s="2"/>
      <c r="IH554" s="2"/>
      <c r="II554" s="2"/>
      <c r="IJ554" s="2"/>
      <c r="IK554" s="2">
        <v>0</v>
      </c>
      <c r="IL554" s="2"/>
      <c r="IM554" s="2"/>
      <c r="IN554" s="2"/>
      <c r="IO554" s="2"/>
      <c r="IP554" s="2"/>
      <c r="IQ554" s="2"/>
      <c r="IR554" s="2"/>
      <c r="IS554" s="2"/>
      <c r="IT554" s="2"/>
      <c r="IU554" s="2"/>
    </row>
    <row r="555" spans="1:255" x14ac:dyDescent="0.2">
      <c r="A555">
        <v>18</v>
      </c>
      <c r="B555">
        <v>1</v>
      </c>
      <c r="C555">
        <v>916</v>
      </c>
      <c r="E555" t="s">
        <v>754</v>
      </c>
      <c r="F555" t="e">
        <f>'2.Лок.смета.и.Акт'!#REF!</f>
        <v>#REF!</v>
      </c>
      <c r="G555" t="s">
        <v>250</v>
      </c>
      <c r="H555" t="s">
        <v>32</v>
      </c>
      <c r="I555">
        <f>I553*J555</f>
        <v>1.8719999999999999</v>
      </c>
      <c r="J555">
        <v>1.2</v>
      </c>
      <c r="K555">
        <v>1.2</v>
      </c>
      <c r="O555">
        <f t="shared" si="646"/>
        <v>86</v>
      </c>
      <c r="P555">
        <f t="shared" si="647"/>
        <v>86</v>
      </c>
      <c r="Q555">
        <f t="shared" si="648"/>
        <v>0</v>
      </c>
      <c r="R555">
        <f t="shared" si="649"/>
        <v>0</v>
      </c>
      <c r="S555">
        <f t="shared" si="650"/>
        <v>0</v>
      </c>
      <c r="T555">
        <f t="shared" si="651"/>
        <v>0</v>
      </c>
      <c r="U555">
        <f t="shared" si="652"/>
        <v>0</v>
      </c>
      <c r="V555">
        <f t="shared" si="653"/>
        <v>0</v>
      </c>
      <c r="W555">
        <f t="shared" si="654"/>
        <v>0</v>
      </c>
      <c r="X555">
        <f t="shared" si="655"/>
        <v>0</v>
      </c>
      <c r="Y555">
        <f t="shared" si="656"/>
        <v>0</v>
      </c>
      <c r="AA555">
        <v>86295184</v>
      </c>
      <c r="AB555">
        <f t="shared" si="657"/>
        <v>6.08</v>
      </c>
      <c r="AC555">
        <f t="shared" si="683"/>
        <v>6.08</v>
      </c>
      <c r="AD555">
        <f t="shared" si="658"/>
        <v>0</v>
      </c>
      <c r="AE555">
        <f t="shared" si="659"/>
        <v>0</v>
      </c>
      <c r="AF555">
        <f t="shared" si="660"/>
        <v>0</v>
      </c>
      <c r="AG555">
        <f t="shared" si="661"/>
        <v>0</v>
      </c>
      <c r="AH555">
        <f t="shared" si="662"/>
        <v>0</v>
      </c>
      <c r="AI555">
        <f t="shared" si="663"/>
        <v>0</v>
      </c>
      <c r="AJ555">
        <f t="shared" si="664"/>
        <v>0</v>
      </c>
      <c r="AK555">
        <v>6.080000000000001</v>
      </c>
      <c r="AL555">
        <v>6.080000000000001</v>
      </c>
      <c r="AM555">
        <v>0</v>
      </c>
      <c r="AN555">
        <v>0</v>
      </c>
      <c r="AO555">
        <v>0</v>
      </c>
      <c r="AP555">
        <v>0</v>
      </c>
      <c r="AQ555">
        <v>0</v>
      </c>
      <c r="AR555">
        <v>0</v>
      </c>
      <c r="AS555">
        <v>0</v>
      </c>
      <c r="AT555">
        <v>0</v>
      </c>
      <c r="AU555">
        <v>0</v>
      </c>
      <c r="AV555">
        <v>1</v>
      </c>
      <c r="AW555">
        <v>1</v>
      </c>
      <c r="AZ555">
        <v>1</v>
      </c>
      <c r="BA555">
        <v>1</v>
      </c>
      <c r="BB555">
        <v>1</v>
      </c>
      <c r="BC555">
        <v>7.56</v>
      </c>
      <c r="BD555" t="s">
        <v>6</v>
      </c>
      <c r="BE555" t="s">
        <v>6</v>
      </c>
      <c r="BF555" t="s">
        <v>6</v>
      </c>
      <c r="BG555" t="s">
        <v>6</v>
      </c>
      <c r="BH555">
        <v>3</v>
      </c>
      <c r="BI555">
        <v>1</v>
      </c>
      <c r="BJ555" t="s">
        <v>251</v>
      </c>
      <c r="BM555">
        <v>500001</v>
      </c>
      <c r="BN555">
        <v>0</v>
      </c>
      <c r="BO555" t="s">
        <v>6</v>
      </c>
      <c r="BP555">
        <v>0</v>
      </c>
      <c r="BQ555">
        <v>20</v>
      </c>
      <c r="BR555">
        <v>0</v>
      </c>
      <c r="BS555">
        <v>1</v>
      </c>
      <c r="BT555">
        <v>1</v>
      </c>
      <c r="BU555">
        <v>1</v>
      </c>
      <c r="BV555">
        <v>1</v>
      </c>
      <c r="BW555">
        <v>1</v>
      </c>
      <c r="BX555">
        <v>1</v>
      </c>
      <c r="BY555" t="s">
        <v>6</v>
      </c>
      <c r="BZ555">
        <v>0</v>
      </c>
      <c r="CA555">
        <v>0</v>
      </c>
      <c r="CB555" t="s">
        <v>6</v>
      </c>
      <c r="CE555">
        <v>0</v>
      </c>
      <c r="CF555">
        <v>0</v>
      </c>
      <c r="CG555">
        <v>0</v>
      </c>
      <c r="CM555">
        <v>0</v>
      </c>
      <c r="CN555" t="s">
        <v>6</v>
      </c>
      <c r="CO555">
        <v>0</v>
      </c>
      <c r="CP555">
        <f t="shared" si="665"/>
        <v>86</v>
      </c>
      <c r="CQ555">
        <f t="shared" si="666"/>
        <v>45.964799999999997</v>
      </c>
      <c r="CR555">
        <f t="shared" si="667"/>
        <v>0</v>
      </c>
      <c r="CS555">
        <f t="shared" si="668"/>
        <v>0</v>
      </c>
      <c r="CT555">
        <f t="shared" si="669"/>
        <v>0</v>
      </c>
      <c r="CU555">
        <f t="shared" si="670"/>
        <v>0</v>
      </c>
      <c r="CV555">
        <f t="shared" si="671"/>
        <v>0</v>
      </c>
      <c r="CW555">
        <f t="shared" si="672"/>
        <v>0</v>
      </c>
      <c r="CX555">
        <f t="shared" si="673"/>
        <v>0</v>
      </c>
      <c r="CY555">
        <f>(S555+R555)*(BZ555/100)</f>
        <v>0</v>
      </c>
      <c r="CZ555">
        <f>(S555+R555)*(CA555/100)</f>
        <v>0</v>
      </c>
      <c r="DC555" t="s">
        <v>6</v>
      </c>
      <c r="DD555" t="s">
        <v>6</v>
      </c>
      <c r="DE555" t="s">
        <v>6</v>
      </c>
      <c r="DF555" t="s">
        <v>6</v>
      </c>
      <c r="DG555" t="s">
        <v>6</v>
      </c>
      <c r="DH555" t="s">
        <v>6</v>
      </c>
      <c r="DI555" t="s">
        <v>6</v>
      </c>
      <c r="DJ555" t="s">
        <v>6</v>
      </c>
      <c r="DK555" t="s">
        <v>6</v>
      </c>
      <c r="DL555" t="s">
        <v>6</v>
      </c>
      <c r="DM555" t="s">
        <v>6</v>
      </c>
      <c r="DN555">
        <v>0</v>
      </c>
      <c r="DO555">
        <v>0</v>
      </c>
      <c r="DP555">
        <v>1</v>
      </c>
      <c r="DQ555">
        <v>1</v>
      </c>
      <c r="DU555">
        <v>1007</v>
      </c>
      <c r="DV555" t="s">
        <v>32</v>
      </c>
      <c r="DW555" t="e">
        <f>'2.Лок.смета.и.Акт'!#REF!</f>
        <v>#REF!</v>
      </c>
      <c r="DX555">
        <v>1</v>
      </c>
      <c r="DZ555" t="s">
        <v>6</v>
      </c>
      <c r="EA555" t="s">
        <v>6</v>
      </c>
      <c r="EB555" t="s">
        <v>6</v>
      </c>
      <c r="EC555" t="s">
        <v>6</v>
      </c>
      <c r="EE555">
        <v>54938781</v>
      </c>
      <c r="EF555">
        <v>20</v>
      </c>
      <c r="EG555" t="s">
        <v>34</v>
      </c>
      <c r="EH555">
        <v>0</v>
      </c>
      <c r="EI555" t="s">
        <v>6</v>
      </c>
      <c r="EJ555">
        <v>1</v>
      </c>
      <c r="EK555">
        <v>500001</v>
      </c>
      <c r="EL555" t="s">
        <v>35</v>
      </c>
      <c r="EM555" t="s">
        <v>36</v>
      </c>
      <c r="EO555" t="s">
        <v>6</v>
      </c>
      <c r="EQ555">
        <v>0</v>
      </c>
      <c r="ER555">
        <v>6.080000000000001</v>
      </c>
      <c r="ES555">
        <v>6.080000000000001</v>
      </c>
      <c r="ET555">
        <v>0</v>
      </c>
      <c r="EU555">
        <v>0</v>
      </c>
      <c r="EV555">
        <v>0</v>
      </c>
      <c r="EW555">
        <v>0</v>
      </c>
      <c r="EX555">
        <v>0</v>
      </c>
      <c r="EZ555">
        <v>5</v>
      </c>
      <c r="FC555">
        <v>0</v>
      </c>
      <c r="FD555">
        <v>18</v>
      </c>
      <c r="FF555">
        <v>43.3</v>
      </c>
      <c r="FQ555">
        <v>0</v>
      </c>
      <c r="FR555">
        <f t="shared" si="674"/>
        <v>0</v>
      </c>
      <c r="FS555">
        <v>0</v>
      </c>
      <c r="FX555">
        <v>0</v>
      </c>
      <c r="FY555">
        <v>0</v>
      </c>
      <c r="GA555" t="s">
        <v>252</v>
      </c>
      <c r="GD555">
        <v>1</v>
      </c>
      <c r="GF555">
        <v>-394915385</v>
      </c>
      <c r="GG555">
        <v>2</v>
      </c>
      <c r="GH555">
        <v>3</v>
      </c>
      <c r="GI555">
        <v>5</v>
      </c>
      <c r="GJ555">
        <v>0</v>
      </c>
      <c r="GK555">
        <v>0</v>
      </c>
      <c r="GL555">
        <f t="shared" si="675"/>
        <v>0</v>
      </c>
      <c r="GM555">
        <f t="shared" si="676"/>
        <v>86</v>
      </c>
      <c r="GN555">
        <f t="shared" si="677"/>
        <v>86</v>
      </c>
      <c r="GO555">
        <f t="shared" si="678"/>
        <v>0</v>
      </c>
      <c r="GP555">
        <f t="shared" si="679"/>
        <v>0</v>
      </c>
      <c r="GR555">
        <v>1</v>
      </c>
      <c r="GS555">
        <v>1</v>
      </c>
      <c r="GT555">
        <v>0</v>
      </c>
      <c r="GU555" t="s">
        <v>6</v>
      </c>
      <c r="GV555">
        <f t="shared" si="680"/>
        <v>0</v>
      </c>
      <c r="GW555">
        <v>1</v>
      </c>
      <c r="GX555">
        <f t="shared" si="681"/>
        <v>0</v>
      </c>
      <c r="HA555">
        <v>0</v>
      </c>
      <c r="HB555">
        <v>0</v>
      </c>
      <c r="HC555">
        <f t="shared" si="682"/>
        <v>0</v>
      </c>
      <c r="HE555" t="s">
        <v>38</v>
      </c>
      <c r="HF555" t="s">
        <v>39</v>
      </c>
      <c r="HM555" t="s">
        <v>6</v>
      </c>
      <c r="HN555" t="s">
        <v>6</v>
      </c>
      <c r="HO555" t="s">
        <v>6</v>
      </c>
      <c r="HP555" t="s">
        <v>6</v>
      </c>
      <c r="HQ555" t="s">
        <v>6</v>
      </c>
      <c r="IF555">
        <v>-1</v>
      </c>
      <c r="IK555">
        <v>0</v>
      </c>
    </row>
    <row r="556" spans="1:255" x14ac:dyDescent="0.2">
      <c r="A556" s="2">
        <v>18</v>
      </c>
      <c r="B556" s="2">
        <v>1</v>
      </c>
      <c r="C556" s="2">
        <v>902</v>
      </c>
      <c r="D556" s="2"/>
      <c r="E556" s="2" t="s">
        <v>755</v>
      </c>
      <c r="F556" s="2" t="s">
        <v>89</v>
      </c>
      <c r="G556" s="2" t="s">
        <v>90</v>
      </c>
      <c r="H556" s="2" t="s">
        <v>63</v>
      </c>
      <c r="I556" s="2">
        <f>I552*J556</f>
        <v>6.8599999999999998E-4</v>
      </c>
      <c r="J556" s="216">
        <f>'5.Ведомость_списания'!F256</f>
        <v>4.3974358974358972E-4</v>
      </c>
      <c r="K556" s="2">
        <v>4.4000000000000002E-4</v>
      </c>
      <c r="L556" s="2"/>
      <c r="M556" s="2"/>
      <c r="N556" s="2"/>
      <c r="O556" s="2">
        <f t="shared" si="646"/>
        <v>7</v>
      </c>
      <c r="P556" s="2">
        <f t="shared" si="647"/>
        <v>7</v>
      </c>
      <c r="Q556" s="2">
        <f t="shared" si="648"/>
        <v>0</v>
      </c>
      <c r="R556" s="2">
        <f t="shared" si="649"/>
        <v>0</v>
      </c>
      <c r="S556" s="2">
        <f t="shared" si="650"/>
        <v>0</v>
      </c>
      <c r="T556" s="2">
        <f t="shared" si="651"/>
        <v>0</v>
      </c>
      <c r="U556" s="2">
        <f t="shared" si="652"/>
        <v>0</v>
      </c>
      <c r="V556" s="2">
        <f t="shared" si="653"/>
        <v>0</v>
      </c>
      <c r="W556" s="2">
        <f t="shared" si="654"/>
        <v>0</v>
      </c>
      <c r="X556" s="2">
        <f t="shared" si="655"/>
        <v>0</v>
      </c>
      <c r="Y556" s="2">
        <f t="shared" si="656"/>
        <v>0</v>
      </c>
      <c r="Z556" s="2"/>
      <c r="AA556" s="2">
        <v>86295183</v>
      </c>
      <c r="AB556" s="2">
        <f t="shared" si="657"/>
        <v>10380</v>
      </c>
      <c r="AC556" s="2">
        <f t="shared" si="683"/>
        <v>10380</v>
      </c>
      <c r="AD556" s="2">
        <f t="shared" si="658"/>
        <v>0</v>
      </c>
      <c r="AE556" s="2">
        <f t="shared" si="659"/>
        <v>0</v>
      </c>
      <c r="AF556" s="2">
        <f t="shared" si="660"/>
        <v>0</v>
      </c>
      <c r="AG556" s="2">
        <f t="shared" si="661"/>
        <v>0</v>
      </c>
      <c r="AH556" s="2">
        <f t="shared" si="662"/>
        <v>0</v>
      </c>
      <c r="AI556" s="2">
        <f t="shared" si="663"/>
        <v>0</v>
      </c>
      <c r="AJ556" s="2">
        <f t="shared" si="664"/>
        <v>0</v>
      </c>
      <c r="AK556" s="2">
        <v>10380</v>
      </c>
      <c r="AL556" s="110">
        <f>'1.Лок.смета.и.Акт'!F1052</f>
        <v>10380</v>
      </c>
      <c r="AM556" s="2">
        <v>0</v>
      </c>
      <c r="AN556" s="2">
        <v>0</v>
      </c>
      <c r="AO556" s="2">
        <v>0</v>
      </c>
      <c r="AP556" s="2">
        <v>0</v>
      </c>
      <c r="AQ556" s="2">
        <v>0</v>
      </c>
      <c r="AR556" s="2">
        <v>0</v>
      </c>
      <c r="AS556" s="2">
        <v>0</v>
      </c>
      <c r="AT556" s="2">
        <v>0</v>
      </c>
      <c r="AU556" s="2">
        <v>0</v>
      </c>
      <c r="AV556" s="2">
        <v>1</v>
      </c>
      <c r="AW556" s="2">
        <v>1</v>
      </c>
      <c r="AX556" s="2"/>
      <c r="AY556" s="2"/>
      <c r="AZ556" s="2">
        <v>1</v>
      </c>
      <c r="BA556" s="2">
        <v>1</v>
      </c>
      <c r="BB556" s="2">
        <v>1</v>
      </c>
      <c r="BC556" s="2">
        <v>1</v>
      </c>
      <c r="BD556" s="2" t="s">
        <v>6</v>
      </c>
      <c r="BE556" s="2" t="s">
        <v>6</v>
      </c>
      <c r="BF556" s="2" t="s">
        <v>6</v>
      </c>
      <c r="BG556" s="2" t="s">
        <v>6</v>
      </c>
      <c r="BH556" s="2">
        <v>3</v>
      </c>
      <c r="BI556" s="2">
        <v>1</v>
      </c>
      <c r="BJ556" s="2" t="s">
        <v>91</v>
      </c>
      <c r="BK556" s="2"/>
      <c r="BL556" s="2"/>
      <c r="BM556" s="2">
        <v>500001</v>
      </c>
      <c r="BN556" s="2">
        <v>0</v>
      </c>
      <c r="BO556" s="2" t="s">
        <v>6</v>
      </c>
      <c r="BP556" s="2">
        <v>0</v>
      </c>
      <c r="BQ556" s="2">
        <v>20</v>
      </c>
      <c r="BR556" s="2">
        <v>0</v>
      </c>
      <c r="BS556" s="2">
        <v>1</v>
      </c>
      <c r="BT556" s="2">
        <v>1</v>
      </c>
      <c r="BU556" s="2">
        <v>1</v>
      </c>
      <c r="BV556" s="2">
        <v>1</v>
      </c>
      <c r="BW556" s="2">
        <v>1</v>
      </c>
      <c r="BX556" s="2">
        <v>1</v>
      </c>
      <c r="BY556" s="2" t="s">
        <v>6</v>
      </c>
      <c r="BZ556" s="2">
        <v>0</v>
      </c>
      <c r="CA556" s="2">
        <v>0</v>
      </c>
      <c r="CB556" s="2" t="s">
        <v>6</v>
      </c>
      <c r="CC556" s="2"/>
      <c r="CD556" s="2"/>
      <c r="CE556" s="2">
        <v>0</v>
      </c>
      <c r="CF556" s="2">
        <v>0</v>
      </c>
      <c r="CG556" s="2">
        <v>0</v>
      </c>
      <c r="CH556" s="2"/>
      <c r="CI556" s="2"/>
      <c r="CJ556" s="2"/>
      <c r="CK556" s="2"/>
      <c r="CL556" s="2"/>
      <c r="CM556" s="2">
        <v>0</v>
      </c>
      <c r="CN556" s="2" t="s">
        <v>6</v>
      </c>
      <c r="CO556" s="2">
        <v>0</v>
      </c>
      <c r="CP556" s="2">
        <f t="shared" si="665"/>
        <v>7</v>
      </c>
      <c r="CQ556" s="2">
        <f t="shared" si="666"/>
        <v>10380</v>
      </c>
      <c r="CR556" s="2">
        <f t="shared" si="667"/>
        <v>0</v>
      </c>
      <c r="CS556" s="2">
        <f t="shared" si="668"/>
        <v>0</v>
      </c>
      <c r="CT556" s="2">
        <f t="shared" si="669"/>
        <v>0</v>
      </c>
      <c r="CU556" s="2">
        <f t="shared" si="670"/>
        <v>0</v>
      </c>
      <c r="CV556" s="2">
        <f t="shared" si="671"/>
        <v>0</v>
      </c>
      <c r="CW556" s="2">
        <f t="shared" si="672"/>
        <v>0</v>
      </c>
      <c r="CX556" s="2">
        <f t="shared" si="673"/>
        <v>0</v>
      </c>
      <c r="CY556" s="2">
        <f>(((S556+(R556*IF(0,0,1)))*AT556)/100)</f>
        <v>0</v>
      </c>
      <c r="CZ556" s="2">
        <f>(((S556+(R556*IF(0,0,1)))*AU556)/100)</f>
        <v>0</v>
      </c>
      <c r="DA556" s="2"/>
      <c r="DB556" s="2"/>
      <c r="DC556" s="2" t="s">
        <v>6</v>
      </c>
      <c r="DD556" s="2" t="s">
        <v>6</v>
      </c>
      <c r="DE556" s="2" t="s">
        <v>6</v>
      </c>
      <c r="DF556" s="2" t="s">
        <v>6</v>
      </c>
      <c r="DG556" s="2" t="s">
        <v>6</v>
      </c>
      <c r="DH556" s="2" t="s">
        <v>6</v>
      </c>
      <c r="DI556" s="2" t="s">
        <v>6</v>
      </c>
      <c r="DJ556" s="2" t="s">
        <v>6</v>
      </c>
      <c r="DK556" s="2" t="s">
        <v>6</v>
      </c>
      <c r="DL556" s="2" t="s">
        <v>6</v>
      </c>
      <c r="DM556" s="2" t="s">
        <v>6</v>
      </c>
      <c r="DN556" s="2">
        <v>0</v>
      </c>
      <c r="DO556" s="2">
        <v>0</v>
      </c>
      <c r="DP556" s="2">
        <v>1</v>
      </c>
      <c r="DQ556" s="2">
        <v>1</v>
      </c>
      <c r="DR556" s="2"/>
      <c r="DS556" s="2"/>
      <c r="DT556" s="2"/>
      <c r="DU556" s="2">
        <v>1009</v>
      </c>
      <c r="DV556" s="2" t="s">
        <v>63</v>
      </c>
      <c r="DW556" s="2" t="s">
        <v>63</v>
      </c>
      <c r="DX556" s="2">
        <v>1000</v>
      </c>
      <c r="DY556" s="2"/>
      <c r="DZ556" s="2" t="s">
        <v>6</v>
      </c>
      <c r="EA556" s="2" t="s">
        <v>6</v>
      </c>
      <c r="EB556" s="2" t="s">
        <v>6</v>
      </c>
      <c r="EC556" s="2" t="s">
        <v>6</v>
      </c>
      <c r="ED556" s="2"/>
      <c r="EE556" s="2">
        <v>54938781</v>
      </c>
      <c r="EF556" s="2">
        <v>20</v>
      </c>
      <c r="EG556" s="2" t="s">
        <v>34</v>
      </c>
      <c r="EH556" s="2">
        <v>0</v>
      </c>
      <c r="EI556" s="2" t="s">
        <v>6</v>
      </c>
      <c r="EJ556" s="2">
        <v>1</v>
      </c>
      <c r="EK556" s="2">
        <v>500001</v>
      </c>
      <c r="EL556" s="2" t="s">
        <v>35</v>
      </c>
      <c r="EM556" s="2" t="s">
        <v>36</v>
      </c>
      <c r="EN556" s="2"/>
      <c r="EO556" s="2" t="s">
        <v>6</v>
      </c>
      <c r="EP556" s="2"/>
      <c r="EQ556" s="2">
        <v>0</v>
      </c>
      <c r="ER556" s="2">
        <v>10380</v>
      </c>
      <c r="ES556" s="110">
        <f>'1.Лок.смета.и.Акт'!F1052</f>
        <v>10380</v>
      </c>
      <c r="ET556" s="2">
        <v>0</v>
      </c>
      <c r="EU556" s="2">
        <v>0</v>
      </c>
      <c r="EV556" s="2">
        <v>0</v>
      </c>
      <c r="EW556" s="2">
        <v>0</v>
      </c>
      <c r="EX556" s="2">
        <v>0</v>
      </c>
      <c r="EY556" s="2"/>
      <c r="EZ556" s="2"/>
      <c r="FA556" s="2"/>
      <c r="FB556" s="2"/>
      <c r="FC556" s="2"/>
      <c r="FD556" s="2"/>
      <c r="FE556" s="2"/>
      <c r="FF556" s="2"/>
      <c r="FG556" s="2"/>
      <c r="FH556" s="2"/>
      <c r="FI556" s="2"/>
      <c r="FJ556" s="2"/>
      <c r="FK556" s="2"/>
      <c r="FL556" s="2"/>
      <c r="FM556" s="2"/>
      <c r="FN556" s="2"/>
      <c r="FO556" s="2"/>
      <c r="FP556" s="2"/>
      <c r="FQ556" s="2">
        <v>0</v>
      </c>
      <c r="FR556" s="2">
        <f t="shared" si="674"/>
        <v>0</v>
      </c>
      <c r="FS556" s="2">
        <v>0</v>
      </c>
      <c r="FT556" s="2"/>
      <c r="FU556" s="2"/>
      <c r="FV556" s="2"/>
      <c r="FW556" s="2"/>
      <c r="FX556" s="2">
        <v>0</v>
      </c>
      <c r="FY556" s="2">
        <v>0</v>
      </c>
      <c r="FZ556" s="2"/>
      <c r="GA556" s="2" t="s">
        <v>6</v>
      </c>
      <c r="GB556" s="2"/>
      <c r="GC556" s="2"/>
      <c r="GD556" s="2">
        <v>1</v>
      </c>
      <c r="GE556" s="2"/>
      <c r="GF556" s="2">
        <v>1570490953</v>
      </c>
      <c r="GG556" s="2">
        <v>2</v>
      </c>
      <c r="GH556" s="2">
        <v>0</v>
      </c>
      <c r="GI556" s="2">
        <v>-2</v>
      </c>
      <c r="GJ556" s="2">
        <v>0</v>
      </c>
      <c r="GK556" s="2">
        <v>0</v>
      </c>
      <c r="GL556" s="2">
        <f t="shared" si="675"/>
        <v>0</v>
      </c>
      <c r="GM556" s="2">
        <f t="shared" si="676"/>
        <v>7</v>
      </c>
      <c r="GN556" s="2">
        <f t="shared" si="677"/>
        <v>7</v>
      </c>
      <c r="GO556" s="2">
        <f t="shared" si="678"/>
        <v>0</v>
      </c>
      <c r="GP556" s="2">
        <f t="shared" si="679"/>
        <v>0</v>
      </c>
      <c r="GQ556" s="2"/>
      <c r="GR556" s="2">
        <v>0</v>
      </c>
      <c r="GS556" s="2">
        <v>3</v>
      </c>
      <c r="GT556" s="2">
        <v>0</v>
      </c>
      <c r="GU556" s="2" t="s">
        <v>6</v>
      </c>
      <c r="GV556" s="2">
        <f t="shared" si="680"/>
        <v>0</v>
      </c>
      <c r="GW556" s="2">
        <v>1</v>
      </c>
      <c r="GX556" s="2">
        <f t="shared" si="681"/>
        <v>0</v>
      </c>
      <c r="GY556" s="2"/>
      <c r="GZ556" s="2"/>
      <c r="HA556" s="2">
        <v>0</v>
      </c>
      <c r="HB556" s="2">
        <v>0</v>
      </c>
      <c r="HC556" s="2">
        <f t="shared" si="682"/>
        <v>0</v>
      </c>
      <c r="HD556" s="2"/>
      <c r="HE556" s="2" t="s">
        <v>6</v>
      </c>
      <c r="HF556" s="2" t="s">
        <v>6</v>
      </c>
      <c r="HG556" s="2"/>
      <c r="HH556" s="2"/>
      <c r="HI556" s="2"/>
      <c r="HJ556" s="2"/>
      <c r="HK556" s="2"/>
      <c r="HL556" s="2"/>
      <c r="HM556" s="2" t="s">
        <v>6</v>
      </c>
      <c r="HN556" s="2" t="s">
        <v>6</v>
      </c>
      <c r="HO556" s="2" t="s">
        <v>6</v>
      </c>
      <c r="HP556" s="2" t="s">
        <v>6</v>
      </c>
      <c r="HQ556" s="2" t="s">
        <v>6</v>
      </c>
      <c r="HR556" s="2"/>
      <c r="HS556" s="2"/>
      <c r="HT556" s="2"/>
      <c r="HU556" s="2"/>
      <c r="HV556" s="2"/>
      <c r="HW556" s="2"/>
      <c r="HX556" s="2"/>
      <c r="HY556" s="2"/>
      <c r="HZ556" s="2"/>
      <c r="IA556" s="2"/>
      <c r="IB556" s="2"/>
      <c r="IC556" s="2"/>
      <c r="ID556" s="2"/>
      <c r="IE556" s="2"/>
      <c r="IF556" s="2">
        <v>-1</v>
      </c>
      <c r="IG556" s="2"/>
      <c r="IH556" s="2"/>
      <c r="II556" s="2"/>
      <c r="IJ556" s="2"/>
      <c r="IK556" s="2">
        <v>0</v>
      </c>
      <c r="IL556" s="2"/>
      <c r="IM556" s="2"/>
      <c r="IN556" s="2"/>
      <c r="IO556" s="2"/>
      <c r="IP556" s="2"/>
      <c r="IQ556" s="2"/>
      <c r="IR556" s="2"/>
      <c r="IS556" s="2"/>
      <c r="IT556" s="2"/>
      <c r="IU556" s="2"/>
    </row>
    <row r="557" spans="1:255" x14ac:dyDescent="0.2">
      <c r="A557">
        <v>18</v>
      </c>
      <c r="B557">
        <v>1</v>
      </c>
      <c r="C557">
        <v>917</v>
      </c>
      <c r="E557" t="s">
        <v>755</v>
      </c>
      <c r="F557" t="e">
        <f>'2.Лок.смета.и.Акт'!#REF!</f>
        <v>#REF!</v>
      </c>
      <c r="G557" t="s">
        <v>90</v>
      </c>
      <c r="H557" t="s">
        <v>63</v>
      </c>
      <c r="I557">
        <f>I553*J557</f>
        <v>6.8599999999999998E-4</v>
      </c>
      <c r="J557">
        <v>4.3974358974358972E-4</v>
      </c>
      <c r="K557">
        <v>4.4000000000000002E-4</v>
      </c>
      <c r="O557">
        <f t="shared" si="646"/>
        <v>131</v>
      </c>
      <c r="P557">
        <f t="shared" si="647"/>
        <v>131</v>
      </c>
      <c r="Q557">
        <f t="shared" si="648"/>
        <v>0</v>
      </c>
      <c r="R557">
        <f t="shared" si="649"/>
        <v>0</v>
      </c>
      <c r="S557">
        <f t="shared" si="650"/>
        <v>0</v>
      </c>
      <c r="T557">
        <f t="shared" si="651"/>
        <v>0</v>
      </c>
      <c r="U557">
        <f t="shared" si="652"/>
        <v>0</v>
      </c>
      <c r="V557">
        <f t="shared" si="653"/>
        <v>0</v>
      </c>
      <c r="W557">
        <f t="shared" si="654"/>
        <v>0</v>
      </c>
      <c r="X557">
        <f t="shared" si="655"/>
        <v>0</v>
      </c>
      <c r="Y557">
        <f t="shared" si="656"/>
        <v>0</v>
      </c>
      <c r="AA557">
        <v>86295184</v>
      </c>
      <c r="AB557">
        <f t="shared" si="657"/>
        <v>25257.14</v>
      </c>
      <c r="AC557">
        <f t="shared" si="683"/>
        <v>25257.14</v>
      </c>
      <c r="AD557">
        <f t="shared" si="658"/>
        <v>0</v>
      </c>
      <c r="AE557">
        <f t="shared" si="659"/>
        <v>0</v>
      </c>
      <c r="AF557">
        <f t="shared" si="660"/>
        <v>0</v>
      </c>
      <c r="AG557">
        <f t="shared" si="661"/>
        <v>0</v>
      </c>
      <c r="AH557">
        <f t="shared" si="662"/>
        <v>0</v>
      </c>
      <c r="AI557">
        <f t="shared" si="663"/>
        <v>0</v>
      </c>
      <c r="AJ557">
        <f t="shared" si="664"/>
        <v>0</v>
      </c>
      <c r="AK557">
        <v>25257.140000000003</v>
      </c>
      <c r="AL557">
        <v>25257.140000000003</v>
      </c>
      <c r="AM557">
        <v>0</v>
      </c>
      <c r="AN557">
        <v>0</v>
      </c>
      <c r="AO557">
        <v>0</v>
      </c>
      <c r="AP557">
        <v>0</v>
      </c>
      <c r="AQ557">
        <v>0</v>
      </c>
      <c r="AR557">
        <v>0</v>
      </c>
      <c r="AS557">
        <v>0</v>
      </c>
      <c r="AT557">
        <v>0</v>
      </c>
      <c r="AU557">
        <v>0</v>
      </c>
      <c r="AV557">
        <v>1</v>
      </c>
      <c r="AW557">
        <v>1</v>
      </c>
      <c r="AZ557">
        <v>1</v>
      </c>
      <c r="BA557">
        <v>1</v>
      </c>
      <c r="BB557">
        <v>1</v>
      </c>
      <c r="BC557">
        <v>7.56</v>
      </c>
      <c r="BD557" t="s">
        <v>6</v>
      </c>
      <c r="BE557" t="s">
        <v>6</v>
      </c>
      <c r="BF557" t="s">
        <v>6</v>
      </c>
      <c r="BG557" t="s">
        <v>6</v>
      </c>
      <c r="BH557">
        <v>3</v>
      </c>
      <c r="BI557">
        <v>1</v>
      </c>
      <c r="BJ557" t="s">
        <v>91</v>
      </c>
      <c r="BM557">
        <v>500001</v>
      </c>
      <c r="BN557">
        <v>0</v>
      </c>
      <c r="BO557" t="s">
        <v>6</v>
      </c>
      <c r="BP557">
        <v>0</v>
      </c>
      <c r="BQ557">
        <v>20</v>
      </c>
      <c r="BR557">
        <v>0</v>
      </c>
      <c r="BS557">
        <v>1</v>
      </c>
      <c r="BT557">
        <v>1</v>
      </c>
      <c r="BU557">
        <v>1</v>
      </c>
      <c r="BV557">
        <v>1</v>
      </c>
      <c r="BW557">
        <v>1</v>
      </c>
      <c r="BX557">
        <v>1</v>
      </c>
      <c r="BY557" t="s">
        <v>6</v>
      </c>
      <c r="BZ557">
        <v>0</v>
      </c>
      <c r="CA557">
        <v>0</v>
      </c>
      <c r="CB557" t="s">
        <v>6</v>
      </c>
      <c r="CE557">
        <v>0</v>
      </c>
      <c r="CF557">
        <v>0</v>
      </c>
      <c r="CG557">
        <v>0</v>
      </c>
      <c r="CM557">
        <v>0</v>
      </c>
      <c r="CN557" t="s">
        <v>6</v>
      </c>
      <c r="CO557">
        <v>0</v>
      </c>
      <c r="CP557">
        <f t="shared" si="665"/>
        <v>131</v>
      </c>
      <c r="CQ557">
        <f t="shared" si="666"/>
        <v>190943.97839999999</v>
      </c>
      <c r="CR557">
        <f t="shared" si="667"/>
        <v>0</v>
      </c>
      <c r="CS557">
        <f t="shared" si="668"/>
        <v>0</v>
      </c>
      <c r="CT557">
        <f t="shared" si="669"/>
        <v>0</v>
      </c>
      <c r="CU557">
        <f t="shared" si="670"/>
        <v>0</v>
      </c>
      <c r="CV557">
        <f t="shared" si="671"/>
        <v>0</v>
      </c>
      <c r="CW557">
        <f t="shared" si="672"/>
        <v>0</v>
      </c>
      <c r="CX557">
        <f t="shared" si="673"/>
        <v>0</v>
      </c>
      <c r="CY557">
        <f>(S557+R557)*(BZ557/100)</f>
        <v>0</v>
      </c>
      <c r="CZ557">
        <f>(S557+R557)*(CA557/100)</f>
        <v>0</v>
      </c>
      <c r="DC557" t="s">
        <v>6</v>
      </c>
      <c r="DD557" t="s">
        <v>6</v>
      </c>
      <c r="DE557" t="s">
        <v>6</v>
      </c>
      <c r="DF557" t="s">
        <v>6</v>
      </c>
      <c r="DG557" t="s">
        <v>6</v>
      </c>
      <c r="DH557" t="s">
        <v>6</v>
      </c>
      <c r="DI557" t="s">
        <v>6</v>
      </c>
      <c r="DJ557" t="s">
        <v>6</v>
      </c>
      <c r="DK557" t="s">
        <v>6</v>
      </c>
      <c r="DL557" t="s">
        <v>6</v>
      </c>
      <c r="DM557" t="s">
        <v>6</v>
      </c>
      <c r="DN557">
        <v>0</v>
      </c>
      <c r="DO557">
        <v>0</v>
      </c>
      <c r="DP557">
        <v>1</v>
      </c>
      <c r="DQ557">
        <v>1</v>
      </c>
      <c r="DU557">
        <v>1009</v>
      </c>
      <c r="DV557" t="s">
        <v>63</v>
      </c>
      <c r="DW557" t="e">
        <f>'2.Лок.смета.и.Акт'!#REF!</f>
        <v>#REF!</v>
      </c>
      <c r="DX557">
        <v>1000</v>
      </c>
      <c r="DZ557" t="s">
        <v>6</v>
      </c>
      <c r="EA557" t="s">
        <v>6</v>
      </c>
      <c r="EB557" t="s">
        <v>6</v>
      </c>
      <c r="EC557" t="s">
        <v>6</v>
      </c>
      <c r="EE557">
        <v>54938781</v>
      </c>
      <c r="EF557">
        <v>20</v>
      </c>
      <c r="EG557" t="s">
        <v>34</v>
      </c>
      <c r="EH557">
        <v>0</v>
      </c>
      <c r="EI557" t="s">
        <v>6</v>
      </c>
      <c r="EJ557">
        <v>1</v>
      </c>
      <c r="EK557">
        <v>500001</v>
      </c>
      <c r="EL557" t="s">
        <v>35</v>
      </c>
      <c r="EM557" t="s">
        <v>36</v>
      </c>
      <c r="EO557" t="s">
        <v>6</v>
      </c>
      <c r="EQ557">
        <v>0</v>
      </c>
      <c r="ER557">
        <v>180000</v>
      </c>
      <c r="ES557">
        <v>25257.140000000003</v>
      </c>
      <c r="ET557">
        <v>0</v>
      </c>
      <c r="EU557">
        <v>0</v>
      </c>
      <c r="EV557">
        <v>0</v>
      </c>
      <c r="EW557">
        <v>0</v>
      </c>
      <c r="EX557">
        <v>0</v>
      </c>
      <c r="EZ557">
        <v>5</v>
      </c>
      <c r="FC557">
        <v>0</v>
      </c>
      <c r="FD557">
        <v>18</v>
      </c>
      <c r="FF557">
        <v>180000</v>
      </c>
      <c r="FQ557">
        <v>0</v>
      </c>
      <c r="FR557">
        <f t="shared" si="674"/>
        <v>0</v>
      </c>
      <c r="FS557">
        <v>0</v>
      </c>
      <c r="FX557">
        <v>0</v>
      </c>
      <c r="FY557">
        <v>0</v>
      </c>
      <c r="GA557" t="s">
        <v>92</v>
      </c>
      <c r="GD557">
        <v>1</v>
      </c>
      <c r="GF557">
        <v>1570490953</v>
      </c>
      <c r="GG557">
        <v>2</v>
      </c>
      <c r="GH557">
        <v>3</v>
      </c>
      <c r="GI557">
        <v>5</v>
      </c>
      <c r="GJ557">
        <v>0</v>
      </c>
      <c r="GK557">
        <v>0</v>
      </c>
      <c r="GL557">
        <f t="shared" si="675"/>
        <v>0</v>
      </c>
      <c r="GM557">
        <f t="shared" si="676"/>
        <v>131</v>
      </c>
      <c r="GN557">
        <f t="shared" si="677"/>
        <v>131</v>
      </c>
      <c r="GO557">
        <f t="shared" si="678"/>
        <v>0</v>
      </c>
      <c r="GP557">
        <f t="shared" si="679"/>
        <v>0</v>
      </c>
      <c r="GR557">
        <v>1</v>
      </c>
      <c r="GS557">
        <v>1</v>
      </c>
      <c r="GT557">
        <v>0</v>
      </c>
      <c r="GU557" t="s">
        <v>6</v>
      </c>
      <c r="GV557">
        <f t="shared" si="680"/>
        <v>0</v>
      </c>
      <c r="GW557">
        <v>1</v>
      </c>
      <c r="GX557">
        <f t="shared" si="681"/>
        <v>0</v>
      </c>
      <c r="HA557">
        <v>0</v>
      </c>
      <c r="HB557">
        <v>0</v>
      </c>
      <c r="HC557">
        <f t="shared" si="682"/>
        <v>0</v>
      </c>
      <c r="HE557" t="s">
        <v>38</v>
      </c>
      <c r="HF557" t="s">
        <v>39</v>
      </c>
      <c r="HM557" t="s">
        <v>6</v>
      </c>
      <c r="HN557" t="s">
        <v>6</v>
      </c>
      <c r="HO557" t="s">
        <v>6</v>
      </c>
      <c r="HP557" t="s">
        <v>6</v>
      </c>
      <c r="HQ557" t="s">
        <v>6</v>
      </c>
      <c r="IF557">
        <v>-1</v>
      </c>
      <c r="IK557">
        <v>0</v>
      </c>
    </row>
    <row r="558" spans="1:255" x14ac:dyDescent="0.2">
      <c r="A558" s="2">
        <v>18</v>
      </c>
      <c r="B558" s="2">
        <v>1</v>
      </c>
      <c r="C558" s="2">
        <v>903</v>
      </c>
      <c r="D558" s="2"/>
      <c r="E558" s="2" t="s">
        <v>756</v>
      </c>
      <c r="F558" s="2" t="s">
        <v>255</v>
      </c>
      <c r="G558" s="2" t="s">
        <v>256</v>
      </c>
      <c r="H558" s="2" t="s">
        <v>182</v>
      </c>
      <c r="I558" s="2">
        <f>I552*J558</f>
        <v>0.56159999999999999</v>
      </c>
      <c r="J558" s="216">
        <f>'5.Ведомость_списания'!F257</f>
        <v>0.36</v>
      </c>
      <c r="K558" s="2">
        <v>0.36</v>
      </c>
      <c r="L558" s="2"/>
      <c r="M558" s="2"/>
      <c r="N558" s="2"/>
      <c r="O558" s="2">
        <f t="shared" si="646"/>
        <v>3</v>
      </c>
      <c r="P558" s="2">
        <f t="shared" si="647"/>
        <v>3</v>
      </c>
      <c r="Q558" s="2">
        <f t="shared" si="648"/>
        <v>0</v>
      </c>
      <c r="R558" s="2">
        <f t="shared" si="649"/>
        <v>0</v>
      </c>
      <c r="S558" s="2">
        <f t="shared" si="650"/>
        <v>0</v>
      </c>
      <c r="T558" s="2">
        <f t="shared" si="651"/>
        <v>0</v>
      </c>
      <c r="U558" s="2">
        <f t="shared" si="652"/>
        <v>0</v>
      </c>
      <c r="V558" s="2">
        <f t="shared" si="653"/>
        <v>0</v>
      </c>
      <c r="W558" s="2">
        <f t="shared" si="654"/>
        <v>0</v>
      </c>
      <c r="X558" s="2">
        <f t="shared" si="655"/>
        <v>0</v>
      </c>
      <c r="Y558" s="2">
        <f t="shared" si="656"/>
        <v>0</v>
      </c>
      <c r="Z558" s="2"/>
      <c r="AA558" s="2">
        <v>86295183</v>
      </c>
      <c r="AB558" s="2">
        <f t="shared" si="657"/>
        <v>6.12</v>
      </c>
      <c r="AC558" s="2">
        <f t="shared" si="683"/>
        <v>6.12</v>
      </c>
      <c r="AD558" s="2">
        <f t="shared" si="658"/>
        <v>0</v>
      </c>
      <c r="AE558" s="2">
        <f t="shared" si="659"/>
        <v>0</v>
      </c>
      <c r="AF558" s="2">
        <f t="shared" si="660"/>
        <v>0</v>
      </c>
      <c r="AG558" s="2">
        <f t="shared" si="661"/>
        <v>0</v>
      </c>
      <c r="AH558" s="2">
        <f t="shared" si="662"/>
        <v>0</v>
      </c>
      <c r="AI558" s="2">
        <f t="shared" si="663"/>
        <v>0</v>
      </c>
      <c r="AJ558" s="2">
        <f t="shared" si="664"/>
        <v>0</v>
      </c>
      <c r="AK558" s="2">
        <v>6.12</v>
      </c>
      <c r="AL558" s="110">
        <f>'1.Лок.смета.и.Акт'!F1054</f>
        <v>6.12</v>
      </c>
      <c r="AM558" s="2">
        <v>0</v>
      </c>
      <c r="AN558" s="2">
        <v>0</v>
      </c>
      <c r="AO558" s="2">
        <v>0</v>
      </c>
      <c r="AP558" s="2">
        <v>0</v>
      </c>
      <c r="AQ558" s="2">
        <v>0</v>
      </c>
      <c r="AR558" s="2">
        <v>0</v>
      </c>
      <c r="AS558" s="2">
        <v>0</v>
      </c>
      <c r="AT558" s="2">
        <v>0</v>
      </c>
      <c r="AU558" s="2">
        <v>0</v>
      </c>
      <c r="AV558" s="2">
        <v>1</v>
      </c>
      <c r="AW558" s="2">
        <v>1</v>
      </c>
      <c r="AX558" s="2"/>
      <c r="AY558" s="2"/>
      <c r="AZ558" s="2">
        <v>1</v>
      </c>
      <c r="BA558" s="2">
        <v>1</v>
      </c>
      <c r="BB558" s="2">
        <v>1</v>
      </c>
      <c r="BC558" s="2">
        <v>1</v>
      </c>
      <c r="BD558" s="2" t="s">
        <v>6</v>
      </c>
      <c r="BE558" s="2" t="s">
        <v>6</v>
      </c>
      <c r="BF558" s="2" t="s">
        <v>6</v>
      </c>
      <c r="BG558" s="2" t="s">
        <v>6</v>
      </c>
      <c r="BH558" s="2">
        <v>3</v>
      </c>
      <c r="BI558" s="2">
        <v>1</v>
      </c>
      <c r="BJ558" s="2" t="s">
        <v>257</v>
      </c>
      <c r="BK558" s="2"/>
      <c r="BL558" s="2"/>
      <c r="BM558" s="2">
        <v>500001</v>
      </c>
      <c r="BN558" s="2">
        <v>0</v>
      </c>
      <c r="BO558" s="2" t="s">
        <v>6</v>
      </c>
      <c r="BP558" s="2">
        <v>0</v>
      </c>
      <c r="BQ558" s="2">
        <v>20</v>
      </c>
      <c r="BR558" s="2">
        <v>0</v>
      </c>
      <c r="BS558" s="2">
        <v>1</v>
      </c>
      <c r="BT558" s="2">
        <v>1</v>
      </c>
      <c r="BU558" s="2">
        <v>1</v>
      </c>
      <c r="BV558" s="2">
        <v>1</v>
      </c>
      <c r="BW558" s="2">
        <v>1</v>
      </c>
      <c r="BX558" s="2">
        <v>1</v>
      </c>
      <c r="BY558" s="2" t="s">
        <v>6</v>
      </c>
      <c r="BZ558" s="2">
        <v>0</v>
      </c>
      <c r="CA558" s="2">
        <v>0</v>
      </c>
      <c r="CB558" s="2" t="s">
        <v>6</v>
      </c>
      <c r="CC558" s="2"/>
      <c r="CD558" s="2"/>
      <c r="CE558" s="2">
        <v>0</v>
      </c>
      <c r="CF558" s="2">
        <v>0</v>
      </c>
      <c r="CG558" s="2">
        <v>0</v>
      </c>
      <c r="CH558" s="2"/>
      <c r="CI558" s="2"/>
      <c r="CJ558" s="2"/>
      <c r="CK558" s="2"/>
      <c r="CL558" s="2"/>
      <c r="CM558" s="2">
        <v>0</v>
      </c>
      <c r="CN558" s="2" t="s">
        <v>6</v>
      </c>
      <c r="CO558" s="2">
        <v>0</v>
      </c>
      <c r="CP558" s="2">
        <f t="shared" si="665"/>
        <v>3</v>
      </c>
      <c r="CQ558" s="2">
        <f t="shared" si="666"/>
        <v>6.12</v>
      </c>
      <c r="CR558" s="2">
        <f t="shared" si="667"/>
        <v>0</v>
      </c>
      <c r="CS558" s="2">
        <f t="shared" si="668"/>
        <v>0</v>
      </c>
      <c r="CT558" s="2">
        <f t="shared" si="669"/>
        <v>0</v>
      </c>
      <c r="CU558" s="2">
        <f t="shared" si="670"/>
        <v>0</v>
      </c>
      <c r="CV558" s="2">
        <f t="shared" si="671"/>
        <v>0</v>
      </c>
      <c r="CW558" s="2">
        <f t="shared" si="672"/>
        <v>0</v>
      </c>
      <c r="CX558" s="2">
        <f t="shared" si="673"/>
        <v>0</v>
      </c>
      <c r="CY558" s="2">
        <f>(((S558+(R558*IF(0,0,1)))*AT558)/100)</f>
        <v>0</v>
      </c>
      <c r="CZ558" s="2">
        <f>(((S558+(R558*IF(0,0,1)))*AU558)/100)</f>
        <v>0</v>
      </c>
      <c r="DA558" s="2"/>
      <c r="DB558" s="2"/>
      <c r="DC558" s="2" t="s">
        <v>6</v>
      </c>
      <c r="DD558" s="2" t="s">
        <v>6</v>
      </c>
      <c r="DE558" s="2" t="s">
        <v>6</v>
      </c>
      <c r="DF558" s="2" t="s">
        <v>6</v>
      </c>
      <c r="DG558" s="2" t="s">
        <v>6</v>
      </c>
      <c r="DH558" s="2" t="s">
        <v>6</v>
      </c>
      <c r="DI558" s="2" t="s">
        <v>6</v>
      </c>
      <c r="DJ558" s="2" t="s">
        <v>6</v>
      </c>
      <c r="DK558" s="2" t="s">
        <v>6</v>
      </c>
      <c r="DL558" s="2" t="s">
        <v>6</v>
      </c>
      <c r="DM558" s="2" t="s">
        <v>6</v>
      </c>
      <c r="DN558" s="2">
        <v>0</v>
      </c>
      <c r="DO558" s="2">
        <v>0</v>
      </c>
      <c r="DP558" s="2">
        <v>1</v>
      </c>
      <c r="DQ558" s="2">
        <v>1</v>
      </c>
      <c r="DR558" s="2"/>
      <c r="DS558" s="2"/>
      <c r="DT558" s="2"/>
      <c r="DU558" s="2">
        <v>1009</v>
      </c>
      <c r="DV558" s="2" t="s">
        <v>182</v>
      </c>
      <c r="DW558" s="2" t="s">
        <v>182</v>
      </c>
      <c r="DX558" s="2">
        <v>1</v>
      </c>
      <c r="DY558" s="2"/>
      <c r="DZ558" s="2" t="s">
        <v>6</v>
      </c>
      <c r="EA558" s="2" t="s">
        <v>6</v>
      </c>
      <c r="EB558" s="2" t="s">
        <v>6</v>
      </c>
      <c r="EC558" s="2" t="s">
        <v>6</v>
      </c>
      <c r="ED558" s="2"/>
      <c r="EE558" s="2">
        <v>54938781</v>
      </c>
      <c r="EF558" s="2">
        <v>20</v>
      </c>
      <c r="EG558" s="2" t="s">
        <v>34</v>
      </c>
      <c r="EH558" s="2">
        <v>0</v>
      </c>
      <c r="EI558" s="2" t="s">
        <v>6</v>
      </c>
      <c r="EJ558" s="2">
        <v>1</v>
      </c>
      <c r="EK558" s="2">
        <v>500001</v>
      </c>
      <c r="EL558" s="2" t="s">
        <v>35</v>
      </c>
      <c r="EM558" s="2" t="s">
        <v>36</v>
      </c>
      <c r="EN558" s="2"/>
      <c r="EO558" s="2" t="s">
        <v>6</v>
      </c>
      <c r="EP558" s="2"/>
      <c r="EQ558" s="2">
        <v>0</v>
      </c>
      <c r="ER558" s="2">
        <v>6.12</v>
      </c>
      <c r="ES558" s="110">
        <f>'1.Лок.смета.и.Акт'!F1054</f>
        <v>6.12</v>
      </c>
      <c r="ET558" s="2">
        <v>0</v>
      </c>
      <c r="EU558" s="2">
        <v>0</v>
      </c>
      <c r="EV558" s="2">
        <v>0</v>
      </c>
      <c r="EW558" s="2">
        <v>0</v>
      </c>
      <c r="EX558" s="2">
        <v>0</v>
      </c>
      <c r="EY558" s="2"/>
      <c r="EZ558" s="2"/>
      <c r="FA558" s="2"/>
      <c r="FB558" s="2"/>
      <c r="FC558" s="2"/>
      <c r="FD558" s="2"/>
      <c r="FE558" s="2"/>
      <c r="FF558" s="2"/>
      <c r="FG558" s="2"/>
      <c r="FH558" s="2"/>
      <c r="FI558" s="2"/>
      <c r="FJ558" s="2"/>
      <c r="FK558" s="2"/>
      <c r="FL558" s="2"/>
      <c r="FM558" s="2"/>
      <c r="FN558" s="2"/>
      <c r="FO558" s="2"/>
      <c r="FP558" s="2"/>
      <c r="FQ558" s="2">
        <v>0</v>
      </c>
      <c r="FR558" s="2">
        <f t="shared" si="674"/>
        <v>0</v>
      </c>
      <c r="FS558" s="2">
        <v>0</v>
      </c>
      <c r="FT558" s="2"/>
      <c r="FU558" s="2"/>
      <c r="FV558" s="2"/>
      <c r="FW558" s="2"/>
      <c r="FX558" s="2">
        <v>0</v>
      </c>
      <c r="FY558" s="2">
        <v>0</v>
      </c>
      <c r="FZ558" s="2"/>
      <c r="GA558" s="2" t="s">
        <v>6</v>
      </c>
      <c r="GB558" s="2"/>
      <c r="GC558" s="2"/>
      <c r="GD558" s="2">
        <v>1</v>
      </c>
      <c r="GE558" s="2"/>
      <c r="GF558" s="2">
        <v>-1982328944</v>
      </c>
      <c r="GG558" s="2">
        <v>2</v>
      </c>
      <c r="GH558" s="2">
        <v>1</v>
      </c>
      <c r="GI558" s="2">
        <v>-2</v>
      </c>
      <c r="GJ558" s="2">
        <v>0</v>
      </c>
      <c r="GK558" s="2">
        <v>0</v>
      </c>
      <c r="GL558" s="2">
        <f t="shared" si="675"/>
        <v>0</v>
      </c>
      <c r="GM558" s="2">
        <f t="shared" si="676"/>
        <v>3</v>
      </c>
      <c r="GN558" s="2">
        <f t="shared" si="677"/>
        <v>3</v>
      </c>
      <c r="GO558" s="2">
        <f t="shared" si="678"/>
        <v>0</v>
      </c>
      <c r="GP558" s="2">
        <f t="shared" si="679"/>
        <v>0</v>
      </c>
      <c r="GQ558" s="2"/>
      <c r="GR558" s="2">
        <v>0</v>
      </c>
      <c r="GS558" s="2">
        <v>3</v>
      </c>
      <c r="GT558" s="2">
        <v>0</v>
      </c>
      <c r="GU558" s="2" t="s">
        <v>6</v>
      </c>
      <c r="GV558" s="2">
        <f t="shared" si="680"/>
        <v>0</v>
      </c>
      <c r="GW558" s="2">
        <v>1</v>
      </c>
      <c r="GX558" s="2">
        <f t="shared" si="681"/>
        <v>0</v>
      </c>
      <c r="GY558" s="2"/>
      <c r="GZ558" s="2"/>
      <c r="HA558" s="2">
        <v>0</v>
      </c>
      <c r="HB558" s="2">
        <v>0</v>
      </c>
      <c r="HC558" s="2">
        <f t="shared" si="682"/>
        <v>0</v>
      </c>
      <c r="HD558" s="2"/>
      <c r="HE558" s="2" t="s">
        <v>6</v>
      </c>
      <c r="HF558" s="2" t="s">
        <v>6</v>
      </c>
      <c r="HG558" s="2"/>
      <c r="HH558" s="2"/>
      <c r="HI558" s="2"/>
      <c r="HJ558" s="2"/>
      <c r="HK558" s="2"/>
      <c r="HL558" s="2"/>
      <c r="HM558" s="2" t="s">
        <v>6</v>
      </c>
      <c r="HN558" s="2" t="s">
        <v>6</v>
      </c>
      <c r="HO558" s="2" t="s">
        <v>6</v>
      </c>
      <c r="HP558" s="2" t="s">
        <v>6</v>
      </c>
      <c r="HQ558" s="2" t="s">
        <v>6</v>
      </c>
      <c r="HR558" s="2"/>
      <c r="HS558" s="2"/>
      <c r="HT558" s="2"/>
      <c r="HU558" s="2"/>
      <c r="HV558" s="2"/>
      <c r="HW558" s="2"/>
      <c r="HX558" s="2"/>
      <c r="HY558" s="2"/>
      <c r="HZ558" s="2"/>
      <c r="IA558" s="2"/>
      <c r="IB558" s="2"/>
      <c r="IC558" s="2"/>
      <c r="ID558" s="2"/>
      <c r="IE558" s="2"/>
      <c r="IF558" s="2">
        <v>-1</v>
      </c>
      <c r="IG558" s="2"/>
      <c r="IH558" s="2"/>
      <c r="II558" s="2"/>
      <c r="IJ558" s="2"/>
      <c r="IK558" s="2">
        <v>0</v>
      </c>
      <c r="IL558" s="2"/>
      <c r="IM558" s="2"/>
      <c r="IN558" s="2"/>
      <c r="IO558" s="2"/>
      <c r="IP558" s="2"/>
      <c r="IQ558" s="2"/>
      <c r="IR558" s="2"/>
      <c r="IS558" s="2"/>
      <c r="IT558" s="2"/>
      <c r="IU558" s="2"/>
    </row>
    <row r="559" spans="1:255" x14ac:dyDescent="0.2">
      <c r="A559">
        <v>18</v>
      </c>
      <c r="B559">
        <v>1</v>
      </c>
      <c r="C559">
        <v>918</v>
      </c>
      <c r="E559" t="s">
        <v>756</v>
      </c>
      <c r="F559" t="e">
        <f>'2.Лок.смета.и.Акт'!#REF!</f>
        <v>#REF!</v>
      </c>
      <c r="G559" t="s">
        <v>256</v>
      </c>
      <c r="H559" t="s">
        <v>182</v>
      </c>
      <c r="I559">
        <f>I553*J559</f>
        <v>0.56159999999999999</v>
      </c>
      <c r="J559">
        <v>0.36</v>
      </c>
      <c r="K559">
        <v>0.36</v>
      </c>
      <c r="O559">
        <f t="shared" si="646"/>
        <v>14</v>
      </c>
      <c r="P559">
        <f t="shared" si="647"/>
        <v>14</v>
      </c>
      <c r="Q559">
        <f t="shared" si="648"/>
        <v>0</v>
      </c>
      <c r="R559">
        <f t="shared" si="649"/>
        <v>0</v>
      </c>
      <c r="S559">
        <f t="shared" si="650"/>
        <v>0</v>
      </c>
      <c r="T559">
        <f t="shared" si="651"/>
        <v>0</v>
      </c>
      <c r="U559">
        <f t="shared" si="652"/>
        <v>0</v>
      </c>
      <c r="V559">
        <f t="shared" si="653"/>
        <v>0</v>
      </c>
      <c r="W559">
        <f t="shared" si="654"/>
        <v>0</v>
      </c>
      <c r="X559">
        <f t="shared" si="655"/>
        <v>0</v>
      </c>
      <c r="Y559">
        <f t="shared" si="656"/>
        <v>0</v>
      </c>
      <c r="AA559">
        <v>86295184</v>
      </c>
      <c r="AB559">
        <f t="shared" si="657"/>
        <v>3.4</v>
      </c>
      <c r="AC559">
        <f t="shared" si="683"/>
        <v>3.4</v>
      </c>
      <c r="AD559">
        <f t="shared" si="658"/>
        <v>0</v>
      </c>
      <c r="AE559">
        <f t="shared" si="659"/>
        <v>0</v>
      </c>
      <c r="AF559">
        <f t="shared" si="660"/>
        <v>0</v>
      </c>
      <c r="AG559">
        <f t="shared" si="661"/>
        <v>0</v>
      </c>
      <c r="AH559">
        <f t="shared" si="662"/>
        <v>0</v>
      </c>
      <c r="AI559">
        <f t="shared" si="663"/>
        <v>0</v>
      </c>
      <c r="AJ559">
        <f t="shared" si="664"/>
        <v>0</v>
      </c>
      <c r="AK559">
        <v>3.4</v>
      </c>
      <c r="AL559">
        <v>3.4</v>
      </c>
      <c r="AM559">
        <v>0</v>
      </c>
      <c r="AN559">
        <v>0</v>
      </c>
      <c r="AO559">
        <v>0</v>
      </c>
      <c r="AP559">
        <v>0</v>
      </c>
      <c r="AQ559">
        <v>0</v>
      </c>
      <c r="AR559">
        <v>0</v>
      </c>
      <c r="AS559">
        <v>0</v>
      </c>
      <c r="AT559">
        <v>0</v>
      </c>
      <c r="AU559">
        <v>0</v>
      </c>
      <c r="AV559">
        <v>1</v>
      </c>
      <c r="AW559">
        <v>1</v>
      </c>
      <c r="AZ559">
        <v>1</v>
      </c>
      <c r="BA559">
        <v>1</v>
      </c>
      <c r="BB559">
        <v>1</v>
      </c>
      <c r="BC559">
        <v>7.56</v>
      </c>
      <c r="BD559" t="s">
        <v>6</v>
      </c>
      <c r="BE559" t="s">
        <v>6</v>
      </c>
      <c r="BF559" t="s">
        <v>6</v>
      </c>
      <c r="BG559" t="s">
        <v>6</v>
      </c>
      <c r="BH559">
        <v>3</v>
      </c>
      <c r="BI559">
        <v>1</v>
      </c>
      <c r="BJ559" t="s">
        <v>257</v>
      </c>
      <c r="BM559">
        <v>500001</v>
      </c>
      <c r="BN559">
        <v>0</v>
      </c>
      <c r="BO559" t="s">
        <v>6</v>
      </c>
      <c r="BP559">
        <v>0</v>
      </c>
      <c r="BQ559">
        <v>20</v>
      </c>
      <c r="BR559">
        <v>0</v>
      </c>
      <c r="BS559">
        <v>1</v>
      </c>
      <c r="BT559">
        <v>1</v>
      </c>
      <c r="BU559">
        <v>1</v>
      </c>
      <c r="BV559">
        <v>1</v>
      </c>
      <c r="BW559">
        <v>1</v>
      </c>
      <c r="BX559">
        <v>1</v>
      </c>
      <c r="BY559" t="s">
        <v>6</v>
      </c>
      <c r="BZ559">
        <v>0</v>
      </c>
      <c r="CA559">
        <v>0</v>
      </c>
      <c r="CB559" t="s">
        <v>6</v>
      </c>
      <c r="CE559">
        <v>0</v>
      </c>
      <c r="CF559">
        <v>0</v>
      </c>
      <c r="CG559">
        <v>0</v>
      </c>
      <c r="CM559">
        <v>0</v>
      </c>
      <c r="CN559" t="s">
        <v>6</v>
      </c>
      <c r="CO559">
        <v>0</v>
      </c>
      <c r="CP559">
        <f t="shared" si="665"/>
        <v>14</v>
      </c>
      <c r="CQ559">
        <f t="shared" si="666"/>
        <v>25.703999999999997</v>
      </c>
      <c r="CR559">
        <f t="shared" si="667"/>
        <v>0</v>
      </c>
      <c r="CS559">
        <f t="shared" si="668"/>
        <v>0</v>
      </c>
      <c r="CT559">
        <f t="shared" si="669"/>
        <v>0</v>
      </c>
      <c r="CU559">
        <f t="shared" si="670"/>
        <v>0</v>
      </c>
      <c r="CV559">
        <f t="shared" si="671"/>
        <v>0</v>
      </c>
      <c r="CW559">
        <f t="shared" si="672"/>
        <v>0</v>
      </c>
      <c r="CX559">
        <f t="shared" si="673"/>
        <v>0</v>
      </c>
      <c r="CY559">
        <f>(S559+R559)*(BZ559/100)</f>
        <v>0</v>
      </c>
      <c r="CZ559">
        <f>(S559+R559)*(CA559/100)</f>
        <v>0</v>
      </c>
      <c r="DC559" t="s">
        <v>6</v>
      </c>
      <c r="DD559" t="s">
        <v>6</v>
      </c>
      <c r="DE559" t="s">
        <v>6</v>
      </c>
      <c r="DF559" t="s">
        <v>6</v>
      </c>
      <c r="DG559" t="s">
        <v>6</v>
      </c>
      <c r="DH559" t="s">
        <v>6</v>
      </c>
      <c r="DI559" t="s">
        <v>6</v>
      </c>
      <c r="DJ559" t="s">
        <v>6</v>
      </c>
      <c r="DK559" t="s">
        <v>6</v>
      </c>
      <c r="DL559" t="s">
        <v>6</v>
      </c>
      <c r="DM559" t="s">
        <v>6</v>
      </c>
      <c r="DN559">
        <v>0</v>
      </c>
      <c r="DO559">
        <v>0</v>
      </c>
      <c r="DP559">
        <v>1</v>
      </c>
      <c r="DQ559">
        <v>1</v>
      </c>
      <c r="DU559">
        <v>1009</v>
      </c>
      <c r="DV559" t="s">
        <v>182</v>
      </c>
      <c r="DW559" t="e">
        <f>'2.Лок.смета.и.Акт'!#REF!</f>
        <v>#REF!</v>
      </c>
      <c r="DX559">
        <v>1</v>
      </c>
      <c r="DZ559" t="s">
        <v>6</v>
      </c>
      <c r="EA559" t="s">
        <v>6</v>
      </c>
      <c r="EB559" t="s">
        <v>6</v>
      </c>
      <c r="EC559" t="s">
        <v>6</v>
      </c>
      <c r="EE559">
        <v>54938781</v>
      </c>
      <c r="EF559">
        <v>20</v>
      </c>
      <c r="EG559" t="s">
        <v>34</v>
      </c>
      <c r="EH559">
        <v>0</v>
      </c>
      <c r="EI559" t="s">
        <v>6</v>
      </c>
      <c r="EJ559">
        <v>1</v>
      </c>
      <c r="EK559">
        <v>500001</v>
      </c>
      <c r="EL559" t="s">
        <v>35</v>
      </c>
      <c r="EM559" t="s">
        <v>36</v>
      </c>
      <c r="EO559" t="s">
        <v>6</v>
      </c>
      <c r="EQ559">
        <v>0</v>
      </c>
      <c r="ER559">
        <v>24.21</v>
      </c>
      <c r="ES559">
        <v>3.4</v>
      </c>
      <c r="ET559">
        <v>0</v>
      </c>
      <c r="EU559">
        <v>0</v>
      </c>
      <c r="EV559">
        <v>0</v>
      </c>
      <c r="EW559">
        <v>0</v>
      </c>
      <c r="EX559">
        <v>0</v>
      </c>
      <c r="EZ559">
        <v>5</v>
      </c>
      <c r="FC559">
        <v>0</v>
      </c>
      <c r="FD559">
        <v>18</v>
      </c>
      <c r="FF559">
        <v>24.21</v>
      </c>
      <c r="FQ559">
        <v>0</v>
      </c>
      <c r="FR559">
        <f t="shared" si="674"/>
        <v>0</v>
      </c>
      <c r="FS559">
        <v>0</v>
      </c>
      <c r="FX559">
        <v>0</v>
      </c>
      <c r="FY559">
        <v>0</v>
      </c>
      <c r="GA559" t="s">
        <v>258</v>
      </c>
      <c r="GD559">
        <v>1</v>
      </c>
      <c r="GF559">
        <v>-1982328944</v>
      </c>
      <c r="GG559">
        <v>2</v>
      </c>
      <c r="GH559">
        <v>3</v>
      </c>
      <c r="GI559">
        <v>5</v>
      </c>
      <c r="GJ559">
        <v>0</v>
      </c>
      <c r="GK559">
        <v>0</v>
      </c>
      <c r="GL559">
        <f t="shared" si="675"/>
        <v>0</v>
      </c>
      <c r="GM559">
        <f t="shared" si="676"/>
        <v>14</v>
      </c>
      <c r="GN559">
        <f t="shared" si="677"/>
        <v>14</v>
      </c>
      <c r="GO559">
        <f t="shared" si="678"/>
        <v>0</v>
      </c>
      <c r="GP559">
        <f t="shared" si="679"/>
        <v>0</v>
      </c>
      <c r="GR559">
        <v>1</v>
      </c>
      <c r="GS559">
        <v>1</v>
      </c>
      <c r="GT559">
        <v>0</v>
      </c>
      <c r="GU559" t="s">
        <v>6</v>
      </c>
      <c r="GV559">
        <f t="shared" si="680"/>
        <v>0</v>
      </c>
      <c r="GW559">
        <v>1</v>
      </c>
      <c r="GX559">
        <f t="shared" si="681"/>
        <v>0</v>
      </c>
      <c r="HA559">
        <v>0</v>
      </c>
      <c r="HB559">
        <v>0</v>
      </c>
      <c r="HC559">
        <f t="shared" si="682"/>
        <v>0</v>
      </c>
      <c r="HE559" t="s">
        <v>38</v>
      </c>
      <c r="HF559" t="s">
        <v>39</v>
      </c>
      <c r="HM559" t="s">
        <v>6</v>
      </c>
      <c r="HN559" t="s">
        <v>6</v>
      </c>
      <c r="HO559" t="s">
        <v>6</v>
      </c>
      <c r="HP559" t="s">
        <v>6</v>
      </c>
      <c r="HQ559" t="s">
        <v>6</v>
      </c>
      <c r="IF559">
        <v>-1</v>
      </c>
      <c r="IK559">
        <v>0</v>
      </c>
    </row>
    <row r="560" spans="1:255" x14ac:dyDescent="0.2">
      <c r="A560" s="2">
        <v>18</v>
      </c>
      <c r="B560" s="2">
        <v>1</v>
      </c>
      <c r="C560" s="2">
        <v>904</v>
      </c>
      <c r="D560" s="2"/>
      <c r="E560" s="2" t="s">
        <v>757</v>
      </c>
      <c r="F560" s="2" t="s">
        <v>319</v>
      </c>
      <c r="G560" s="2" t="s">
        <v>680</v>
      </c>
      <c r="H560" s="2" t="s">
        <v>300</v>
      </c>
      <c r="I560" s="2">
        <f>I552*J560</f>
        <v>18</v>
      </c>
      <c r="J560" s="216">
        <f>'5.Ведомость_списания'!F258</f>
        <v>11.538461538461538</v>
      </c>
      <c r="K560" s="2">
        <v>11.538462000000001</v>
      </c>
      <c r="L560" s="2"/>
      <c r="M560" s="2"/>
      <c r="N560" s="2"/>
      <c r="O560" s="2">
        <f t="shared" si="646"/>
        <v>65</v>
      </c>
      <c r="P560" s="2">
        <f t="shared" si="647"/>
        <v>65</v>
      </c>
      <c r="Q560" s="2">
        <f t="shared" si="648"/>
        <v>0</v>
      </c>
      <c r="R560" s="2">
        <f t="shared" si="649"/>
        <v>0</v>
      </c>
      <c r="S560" s="2">
        <f t="shared" si="650"/>
        <v>0</v>
      </c>
      <c r="T560" s="2">
        <f t="shared" si="651"/>
        <v>0</v>
      </c>
      <c r="U560" s="2">
        <f t="shared" si="652"/>
        <v>0</v>
      </c>
      <c r="V560" s="2">
        <f t="shared" si="653"/>
        <v>0</v>
      </c>
      <c r="W560" s="2">
        <f t="shared" si="654"/>
        <v>0</v>
      </c>
      <c r="X560" s="2">
        <f t="shared" si="655"/>
        <v>0</v>
      </c>
      <c r="Y560" s="2">
        <f t="shared" si="656"/>
        <v>0</v>
      </c>
      <c r="Z560" s="2"/>
      <c r="AA560" s="2">
        <v>86295183</v>
      </c>
      <c r="AB560" s="2">
        <f t="shared" si="657"/>
        <v>3.6</v>
      </c>
      <c r="AC560" s="2">
        <f t="shared" si="683"/>
        <v>3.6</v>
      </c>
      <c r="AD560" s="2">
        <f t="shared" si="658"/>
        <v>0</v>
      </c>
      <c r="AE560" s="2">
        <f t="shared" si="659"/>
        <v>0</v>
      </c>
      <c r="AF560" s="2">
        <f t="shared" si="660"/>
        <v>0</v>
      </c>
      <c r="AG560" s="2">
        <f t="shared" si="661"/>
        <v>0</v>
      </c>
      <c r="AH560" s="2">
        <f t="shared" si="662"/>
        <v>0</v>
      </c>
      <c r="AI560" s="2">
        <f t="shared" si="663"/>
        <v>0</v>
      </c>
      <c r="AJ560" s="2">
        <f t="shared" si="664"/>
        <v>0.01</v>
      </c>
      <c r="AK560" s="2">
        <v>3.6</v>
      </c>
      <c r="AL560" s="110">
        <f>'1.Лок.смета.и.Акт'!F1056</f>
        <v>3.6</v>
      </c>
      <c r="AM560" s="2">
        <v>0</v>
      </c>
      <c r="AN560" s="2">
        <v>0</v>
      </c>
      <c r="AO560" s="2">
        <v>0</v>
      </c>
      <c r="AP560" s="2">
        <v>0</v>
      </c>
      <c r="AQ560" s="2">
        <v>0</v>
      </c>
      <c r="AR560" s="2">
        <v>0</v>
      </c>
      <c r="AS560" s="2">
        <v>0.01</v>
      </c>
      <c r="AT560" s="2">
        <v>0</v>
      </c>
      <c r="AU560" s="2">
        <v>0</v>
      </c>
      <c r="AV560" s="2">
        <v>1</v>
      </c>
      <c r="AW560" s="2">
        <v>1</v>
      </c>
      <c r="AX560" s="2"/>
      <c r="AY560" s="2"/>
      <c r="AZ560" s="2">
        <v>1</v>
      </c>
      <c r="BA560" s="2">
        <v>1</v>
      </c>
      <c r="BB560" s="2">
        <v>1</v>
      </c>
      <c r="BC560" s="2">
        <v>1</v>
      </c>
      <c r="BD560" s="2" t="s">
        <v>6</v>
      </c>
      <c r="BE560" s="2" t="s">
        <v>6</v>
      </c>
      <c r="BF560" s="2" t="s">
        <v>6</v>
      </c>
      <c r="BG560" s="2" t="s">
        <v>6</v>
      </c>
      <c r="BH560" s="2">
        <v>3</v>
      </c>
      <c r="BI560" s="2">
        <v>1</v>
      </c>
      <c r="BJ560" s="2" t="s">
        <v>321</v>
      </c>
      <c r="BK560" s="2"/>
      <c r="BL560" s="2"/>
      <c r="BM560" s="2">
        <v>500001</v>
      </c>
      <c r="BN560" s="2">
        <v>0</v>
      </c>
      <c r="BO560" s="2" t="s">
        <v>6</v>
      </c>
      <c r="BP560" s="2">
        <v>0</v>
      </c>
      <c r="BQ560" s="2">
        <v>20</v>
      </c>
      <c r="BR560" s="2">
        <v>0</v>
      </c>
      <c r="BS560" s="2">
        <v>1</v>
      </c>
      <c r="BT560" s="2">
        <v>1</v>
      </c>
      <c r="BU560" s="2">
        <v>1</v>
      </c>
      <c r="BV560" s="2">
        <v>1</v>
      </c>
      <c r="BW560" s="2">
        <v>1</v>
      </c>
      <c r="BX560" s="2">
        <v>1</v>
      </c>
      <c r="BY560" s="2" t="s">
        <v>6</v>
      </c>
      <c r="BZ560" s="2">
        <v>0</v>
      </c>
      <c r="CA560" s="2">
        <v>0</v>
      </c>
      <c r="CB560" s="2" t="s">
        <v>6</v>
      </c>
      <c r="CC560" s="2"/>
      <c r="CD560" s="2"/>
      <c r="CE560" s="2">
        <v>0</v>
      </c>
      <c r="CF560" s="2">
        <v>0</v>
      </c>
      <c r="CG560" s="2">
        <v>0</v>
      </c>
      <c r="CH560" s="2"/>
      <c r="CI560" s="2"/>
      <c r="CJ560" s="2"/>
      <c r="CK560" s="2"/>
      <c r="CL560" s="2"/>
      <c r="CM560" s="2">
        <v>0</v>
      </c>
      <c r="CN560" s="2" t="s">
        <v>6</v>
      </c>
      <c r="CO560" s="2">
        <v>0</v>
      </c>
      <c r="CP560" s="2">
        <f t="shared" si="665"/>
        <v>65</v>
      </c>
      <c r="CQ560" s="2">
        <f t="shared" si="666"/>
        <v>3.6</v>
      </c>
      <c r="CR560" s="2">
        <f t="shared" si="667"/>
        <v>0</v>
      </c>
      <c r="CS560" s="2">
        <f t="shared" si="668"/>
        <v>0</v>
      </c>
      <c r="CT560" s="2">
        <f t="shared" si="669"/>
        <v>0</v>
      </c>
      <c r="CU560" s="2">
        <f t="shared" si="670"/>
        <v>0</v>
      </c>
      <c r="CV560" s="2">
        <f t="shared" si="671"/>
        <v>0</v>
      </c>
      <c r="CW560" s="2">
        <f t="shared" si="672"/>
        <v>0</v>
      </c>
      <c r="CX560" s="2">
        <f t="shared" si="673"/>
        <v>0.01</v>
      </c>
      <c r="CY560" s="2">
        <f>(((S560+(R560*IF(0,0,1)))*AT560)/100)</f>
        <v>0</v>
      </c>
      <c r="CZ560" s="2">
        <f>(((S560+(R560*IF(0,0,1)))*AU560)/100)</f>
        <v>0</v>
      </c>
      <c r="DA560" s="2"/>
      <c r="DB560" s="2"/>
      <c r="DC560" s="2" t="s">
        <v>6</v>
      </c>
      <c r="DD560" s="2" t="s">
        <v>6</v>
      </c>
      <c r="DE560" s="2" t="s">
        <v>6</v>
      </c>
      <c r="DF560" s="2" t="s">
        <v>6</v>
      </c>
      <c r="DG560" s="2" t="s">
        <v>6</v>
      </c>
      <c r="DH560" s="2" t="s">
        <v>6</v>
      </c>
      <c r="DI560" s="2" t="s">
        <v>6</v>
      </c>
      <c r="DJ560" s="2" t="s">
        <v>6</v>
      </c>
      <c r="DK560" s="2" t="s">
        <v>6</v>
      </c>
      <c r="DL560" s="2" t="s">
        <v>6</v>
      </c>
      <c r="DM560" s="2" t="s">
        <v>6</v>
      </c>
      <c r="DN560" s="2">
        <v>0</v>
      </c>
      <c r="DO560" s="2">
        <v>0</v>
      </c>
      <c r="DP560" s="2">
        <v>1</v>
      </c>
      <c r="DQ560" s="2">
        <v>1</v>
      </c>
      <c r="DR560" s="2"/>
      <c r="DS560" s="2"/>
      <c r="DT560" s="2"/>
      <c r="DU560" s="2">
        <v>1010</v>
      </c>
      <c r="DV560" s="2" t="s">
        <v>300</v>
      </c>
      <c r="DW560" s="2" t="s">
        <v>43</v>
      </c>
      <c r="DX560" s="2">
        <v>1</v>
      </c>
      <c r="DY560" s="2"/>
      <c r="DZ560" s="2" t="s">
        <v>6</v>
      </c>
      <c r="EA560" s="2" t="s">
        <v>6</v>
      </c>
      <c r="EB560" s="2" t="s">
        <v>6</v>
      </c>
      <c r="EC560" s="2" t="s">
        <v>6</v>
      </c>
      <c r="ED560" s="2"/>
      <c r="EE560" s="2">
        <v>54938781</v>
      </c>
      <c r="EF560" s="2">
        <v>20</v>
      </c>
      <c r="EG560" s="2" t="s">
        <v>34</v>
      </c>
      <c r="EH560" s="2">
        <v>0</v>
      </c>
      <c r="EI560" s="2" t="s">
        <v>6</v>
      </c>
      <c r="EJ560" s="2">
        <v>1</v>
      </c>
      <c r="EK560" s="2">
        <v>500001</v>
      </c>
      <c r="EL560" s="2" t="s">
        <v>35</v>
      </c>
      <c r="EM560" s="2" t="s">
        <v>36</v>
      </c>
      <c r="EN560" s="2"/>
      <c r="EO560" s="2" t="s">
        <v>6</v>
      </c>
      <c r="EP560" s="2"/>
      <c r="EQ560" s="2">
        <v>0</v>
      </c>
      <c r="ER560" s="2">
        <v>3.6</v>
      </c>
      <c r="ES560" s="110">
        <f>'1.Лок.смета.и.Акт'!F1056</f>
        <v>3.6</v>
      </c>
      <c r="ET560" s="2">
        <v>0</v>
      </c>
      <c r="EU560" s="2">
        <v>0</v>
      </c>
      <c r="EV560" s="2">
        <v>0</v>
      </c>
      <c r="EW560" s="2">
        <v>0</v>
      </c>
      <c r="EX560" s="2">
        <v>0</v>
      </c>
      <c r="EY560" s="2"/>
      <c r="EZ560" s="2"/>
      <c r="FA560" s="2"/>
      <c r="FB560" s="2"/>
      <c r="FC560" s="2"/>
      <c r="FD560" s="2"/>
      <c r="FE560" s="2"/>
      <c r="FF560" s="2"/>
      <c r="FG560" s="2"/>
      <c r="FH560" s="2"/>
      <c r="FI560" s="2"/>
      <c r="FJ560" s="2"/>
      <c r="FK560" s="2"/>
      <c r="FL560" s="2"/>
      <c r="FM560" s="2"/>
      <c r="FN560" s="2"/>
      <c r="FO560" s="2"/>
      <c r="FP560" s="2"/>
      <c r="FQ560" s="2">
        <v>0</v>
      </c>
      <c r="FR560" s="2">
        <f t="shared" si="674"/>
        <v>0</v>
      </c>
      <c r="FS560" s="2">
        <v>0</v>
      </c>
      <c r="FT560" s="2"/>
      <c r="FU560" s="2"/>
      <c r="FV560" s="2"/>
      <c r="FW560" s="2"/>
      <c r="FX560" s="2">
        <v>0</v>
      </c>
      <c r="FY560" s="2">
        <v>0</v>
      </c>
      <c r="FZ560" s="2"/>
      <c r="GA560" s="2" t="s">
        <v>6</v>
      </c>
      <c r="GB560" s="2"/>
      <c r="GC560" s="2"/>
      <c r="GD560" s="2">
        <v>1</v>
      </c>
      <c r="GE560" s="2"/>
      <c r="GF560" s="2">
        <v>215068816</v>
      </c>
      <c r="GG560" s="2">
        <v>2</v>
      </c>
      <c r="GH560" s="2">
        <v>1</v>
      </c>
      <c r="GI560" s="2">
        <v>-2</v>
      </c>
      <c r="GJ560" s="2">
        <v>0</v>
      </c>
      <c r="GK560" s="2">
        <v>0</v>
      </c>
      <c r="GL560" s="2">
        <f t="shared" si="675"/>
        <v>0</v>
      </c>
      <c r="GM560" s="2">
        <f t="shared" si="676"/>
        <v>65</v>
      </c>
      <c r="GN560" s="2">
        <f t="shared" si="677"/>
        <v>65</v>
      </c>
      <c r="GO560" s="2">
        <f t="shared" si="678"/>
        <v>0</v>
      </c>
      <c r="GP560" s="2">
        <f t="shared" si="679"/>
        <v>0</v>
      </c>
      <c r="GQ560" s="2"/>
      <c r="GR560" s="2">
        <v>0</v>
      </c>
      <c r="GS560" s="2">
        <v>3</v>
      </c>
      <c r="GT560" s="2">
        <v>0</v>
      </c>
      <c r="GU560" s="2" t="s">
        <v>6</v>
      </c>
      <c r="GV560" s="2">
        <f t="shared" si="680"/>
        <v>0</v>
      </c>
      <c r="GW560" s="2">
        <v>1</v>
      </c>
      <c r="GX560" s="2">
        <f t="shared" si="681"/>
        <v>0</v>
      </c>
      <c r="GY560" s="2"/>
      <c r="GZ560" s="2"/>
      <c r="HA560" s="2">
        <v>0</v>
      </c>
      <c r="HB560" s="2">
        <v>0</v>
      </c>
      <c r="HC560" s="2">
        <f t="shared" si="682"/>
        <v>0</v>
      </c>
      <c r="HD560" s="2"/>
      <c r="HE560" s="2" t="s">
        <v>6</v>
      </c>
      <c r="HF560" s="2" t="s">
        <v>6</v>
      </c>
      <c r="HG560" s="2"/>
      <c r="HH560" s="2"/>
      <c r="HI560" s="2"/>
      <c r="HJ560" s="2"/>
      <c r="HK560" s="2"/>
      <c r="HL560" s="2"/>
      <c r="HM560" s="2" t="s">
        <v>6</v>
      </c>
      <c r="HN560" s="2" t="s">
        <v>6</v>
      </c>
      <c r="HO560" s="2" t="s">
        <v>6</v>
      </c>
      <c r="HP560" s="2" t="s">
        <v>6</v>
      </c>
      <c r="HQ560" s="2" t="s">
        <v>6</v>
      </c>
      <c r="HR560" s="2"/>
      <c r="HS560" s="2"/>
      <c r="HT560" s="2"/>
      <c r="HU560" s="2"/>
      <c r="HV560" s="2"/>
      <c r="HW560" s="2"/>
      <c r="HX560" s="2"/>
      <c r="HY560" s="2"/>
      <c r="HZ560" s="2"/>
      <c r="IA560" s="2"/>
      <c r="IB560" s="2"/>
      <c r="IC560" s="2"/>
      <c r="ID560" s="2"/>
      <c r="IE560" s="2"/>
      <c r="IF560" s="2">
        <v>-1</v>
      </c>
      <c r="IG560" s="2"/>
      <c r="IH560" s="2"/>
      <c r="II560" s="2"/>
      <c r="IJ560" s="2"/>
      <c r="IK560" s="2">
        <v>0</v>
      </c>
      <c r="IL560" s="2"/>
      <c r="IM560" s="2"/>
      <c r="IN560" s="2"/>
      <c r="IO560" s="2"/>
      <c r="IP560" s="2"/>
      <c r="IQ560" s="2"/>
      <c r="IR560" s="2"/>
      <c r="IS560" s="2"/>
      <c r="IT560" s="2"/>
      <c r="IU560" s="2"/>
    </row>
    <row r="561" spans="1:255" x14ac:dyDescent="0.2">
      <c r="A561">
        <v>18</v>
      </c>
      <c r="B561">
        <v>1</v>
      </c>
      <c r="C561">
        <v>919</v>
      </c>
      <c r="E561" t="s">
        <v>757</v>
      </c>
      <c r="F561" t="e">
        <f>'2.Лок.смета.и.Акт'!#REF!</f>
        <v>#REF!</v>
      </c>
      <c r="G561" t="s">
        <v>680</v>
      </c>
      <c r="H561" t="s">
        <v>300</v>
      </c>
      <c r="I561">
        <f>I553*J561</f>
        <v>18</v>
      </c>
      <c r="J561">
        <v>11.538461538461538</v>
      </c>
      <c r="K561">
        <v>11.538462000000001</v>
      </c>
      <c r="O561">
        <f t="shared" si="646"/>
        <v>414</v>
      </c>
      <c r="P561">
        <f t="shared" si="647"/>
        <v>414</v>
      </c>
      <c r="Q561">
        <f t="shared" si="648"/>
        <v>0</v>
      </c>
      <c r="R561">
        <f t="shared" si="649"/>
        <v>0</v>
      </c>
      <c r="S561">
        <f t="shared" si="650"/>
        <v>0</v>
      </c>
      <c r="T561">
        <f t="shared" si="651"/>
        <v>0</v>
      </c>
      <c r="U561">
        <f t="shared" si="652"/>
        <v>0</v>
      </c>
      <c r="V561">
        <f t="shared" si="653"/>
        <v>0</v>
      </c>
      <c r="W561">
        <f t="shared" si="654"/>
        <v>0</v>
      </c>
      <c r="X561">
        <f t="shared" si="655"/>
        <v>0</v>
      </c>
      <c r="Y561">
        <f t="shared" si="656"/>
        <v>0</v>
      </c>
      <c r="AA561">
        <v>86295184</v>
      </c>
      <c r="AB561">
        <f t="shared" si="657"/>
        <v>3.04</v>
      </c>
      <c r="AC561">
        <f t="shared" si="683"/>
        <v>3.04</v>
      </c>
      <c r="AD561">
        <f t="shared" si="658"/>
        <v>0</v>
      </c>
      <c r="AE561">
        <f t="shared" si="659"/>
        <v>0</v>
      </c>
      <c r="AF561">
        <f t="shared" si="660"/>
        <v>0</v>
      </c>
      <c r="AG561">
        <f t="shared" si="661"/>
        <v>0</v>
      </c>
      <c r="AH561">
        <f t="shared" si="662"/>
        <v>0</v>
      </c>
      <c r="AI561">
        <f t="shared" si="663"/>
        <v>0</v>
      </c>
      <c r="AJ561">
        <f t="shared" si="664"/>
        <v>0.01</v>
      </c>
      <c r="AK561">
        <v>3.04</v>
      </c>
      <c r="AL561">
        <v>3.04</v>
      </c>
      <c r="AM561">
        <v>0</v>
      </c>
      <c r="AN561">
        <v>0</v>
      </c>
      <c r="AO561">
        <v>0</v>
      </c>
      <c r="AP561">
        <v>0</v>
      </c>
      <c r="AQ561">
        <v>0</v>
      </c>
      <c r="AR561">
        <v>0</v>
      </c>
      <c r="AS561">
        <v>0.01</v>
      </c>
      <c r="AT561">
        <v>0</v>
      </c>
      <c r="AU561">
        <v>0</v>
      </c>
      <c r="AV561">
        <v>1</v>
      </c>
      <c r="AW561">
        <v>1</v>
      </c>
      <c r="AZ561">
        <v>1</v>
      </c>
      <c r="BA561">
        <v>1</v>
      </c>
      <c r="BB561">
        <v>1</v>
      </c>
      <c r="BC561">
        <v>7.56</v>
      </c>
      <c r="BD561" t="s">
        <v>6</v>
      </c>
      <c r="BE561" t="s">
        <v>6</v>
      </c>
      <c r="BF561" t="s">
        <v>6</v>
      </c>
      <c r="BG561" t="s">
        <v>6</v>
      </c>
      <c r="BH561">
        <v>3</v>
      </c>
      <c r="BI561">
        <v>1</v>
      </c>
      <c r="BJ561" t="s">
        <v>321</v>
      </c>
      <c r="BM561">
        <v>500001</v>
      </c>
      <c r="BN561">
        <v>0</v>
      </c>
      <c r="BO561" t="s">
        <v>6</v>
      </c>
      <c r="BP561">
        <v>0</v>
      </c>
      <c r="BQ561">
        <v>20</v>
      </c>
      <c r="BR561">
        <v>0</v>
      </c>
      <c r="BS561">
        <v>1</v>
      </c>
      <c r="BT561">
        <v>1</v>
      </c>
      <c r="BU561">
        <v>1</v>
      </c>
      <c r="BV561">
        <v>1</v>
      </c>
      <c r="BW561">
        <v>1</v>
      </c>
      <c r="BX561">
        <v>1</v>
      </c>
      <c r="BY561" t="s">
        <v>6</v>
      </c>
      <c r="BZ561">
        <v>0</v>
      </c>
      <c r="CA561">
        <v>0</v>
      </c>
      <c r="CB561" t="s">
        <v>6</v>
      </c>
      <c r="CE561">
        <v>0</v>
      </c>
      <c r="CF561">
        <v>0</v>
      </c>
      <c r="CG561">
        <v>0</v>
      </c>
      <c r="CM561">
        <v>0</v>
      </c>
      <c r="CN561" t="s">
        <v>6</v>
      </c>
      <c r="CO561">
        <v>0</v>
      </c>
      <c r="CP561">
        <f t="shared" si="665"/>
        <v>414</v>
      </c>
      <c r="CQ561">
        <f t="shared" si="666"/>
        <v>22.982399999999998</v>
      </c>
      <c r="CR561">
        <f t="shared" si="667"/>
        <v>0</v>
      </c>
      <c r="CS561">
        <f t="shared" si="668"/>
        <v>0</v>
      </c>
      <c r="CT561">
        <f t="shared" si="669"/>
        <v>0</v>
      </c>
      <c r="CU561">
        <f t="shared" si="670"/>
        <v>0</v>
      </c>
      <c r="CV561">
        <f t="shared" si="671"/>
        <v>0</v>
      </c>
      <c r="CW561">
        <f t="shared" si="672"/>
        <v>0</v>
      </c>
      <c r="CX561">
        <f t="shared" si="673"/>
        <v>0.01</v>
      </c>
      <c r="CY561">
        <f>(S561+R561)*(BZ561/100)</f>
        <v>0</v>
      </c>
      <c r="CZ561">
        <f>(S561+R561)*(CA561/100)</f>
        <v>0</v>
      </c>
      <c r="DC561" t="s">
        <v>6</v>
      </c>
      <c r="DD561" t="s">
        <v>6</v>
      </c>
      <c r="DE561" t="s">
        <v>6</v>
      </c>
      <c r="DF561" t="s">
        <v>6</v>
      </c>
      <c r="DG561" t="s">
        <v>6</v>
      </c>
      <c r="DH561" t="s">
        <v>6</v>
      </c>
      <c r="DI561" t="s">
        <v>6</v>
      </c>
      <c r="DJ561" t="s">
        <v>6</v>
      </c>
      <c r="DK561" t="s">
        <v>6</v>
      </c>
      <c r="DL561" t="s">
        <v>6</v>
      </c>
      <c r="DM561" t="s">
        <v>6</v>
      </c>
      <c r="DN561">
        <v>0</v>
      </c>
      <c r="DO561">
        <v>0</v>
      </c>
      <c r="DP561">
        <v>1</v>
      </c>
      <c r="DQ561">
        <v>1</v>
      </c>
      <c r="DU561">
        <v>1010</v>
      </c>
      <c r="DV561" t="s">
        <v>300</v>
      </c>
      <c r="DW561" t="e">
        <f>'2.Лок.смета.и.Акт'!#REF!</f>
        <v>#REF!</v>
      </c>
      <c r="DX561">
        <v>1</v>
      </c>
      <c r="DZ561" t="s">
        <v>6</v>
      </c>
      <c r="EA561" t="s">
        <v>6</v>
      </c>
      <c r="EB561" t="s">
        <v>6</v>
      </c>
      <c r="EC561" t="s">
        <v>6</v>
      </c>
      <c r="EE561">
        <v>54938781</v>
      </c>
      <c r="EF561">
        <v>20</v>
      </c>
      <c r="EG561" t="s">
        <v>34</v>
      </c>
      <c r="EH561">
        <v>0</v>
      </c>
      <c r="EI561" t="s">
        <v>6</v>
      </c>
      <c r="EJ561">
        <v>1</v>
      </c>
      <c r="EK561">
        <v>500001</v>
      </c>
      <c r="EL561" t="s">
        <v>35</v>
      </c>
      <c r="EM561" t="s">
        <v>36</v>
      </c>
      <c r="EO561" t="s">
        <v>6</v>
      </c>
      <c r="EQ561">
        <v>0</v>
      </c>
      <c r="ER561">
        <v>21.72</v>
      </c>
      <c r="ES561">
        <v>3.04</v>
      </c>
      <c r="ET561">
        <v>0</v>
      </c>
      <c r="EU561">
        <v>0</v>
      </c>
      <c r="EV561">
        <v>0</v>
      </c>
      <c r="EW561">
        <v>0</v>
      </c>
      <c r="EX561">
        <v>0</v>
      </c>
      <c r="EZ561">
        <v>5</v>
      </c>
      <c r="FC561">
        <v>0</v>
      </c>
      <c r="FD561">
        <v>18</v>
      </c>
      <c r="FF561">
        <v>21.72</v>
      </c>
      <c r="FQ561">
        <v>0</v>
      </c>
      <c r="FR561">
        <f t="shared" si="674"/>
        <v>0</v>
      </c>
      <c r="FS561">
        <v>0</v>
      </c>
      <c r="FX561">
        <v>0</v>
      </c>
      <c r="FY561">
        <v>0</v>
      </c>
      <c r="GA561" t="s">
        <v>681</v>
      </c>
      <c r="GD561">
        <v>1</v>
      </c>
      <c r="GF561">
        <v>215068816</v>
      </c>
      <c r="GG561">
        <v>2</v>
      </c>
      <c r="GH561">
        <v>3</v>
      </c>
      <c r="GI561">
        <v>5</v>
      </c>
      <c r="GJ561">
        <v>0</v>
      </c>
      <c r="GK561">
        <v>0</v>
      </c>
      <c r="GL561">
        <f t="shared" si="675"/>
        <v>0</v>
      </c>
      <c r="GM561">
        <f t="shared" si="676"/>
        <v>414</v>
      </c>
      <c r="GN561">
        <f t="shared" si="677"/>
        <v>414</v>
      </c>
      <c r="GO561">
        <f t="shared" si="678"/>
        <v>0</v>
      </c>
      <c r="GP561">
        <f t="shared" si="679"/>
        <v>0</v>
      </c>
      <c r="GR561">
        <v>1</v>
      </c>
      <c r="GS561">
        <v>1</v>
      </c>
      <c r="GT561">
        <v>0</v>
      </c>
      <c r="GU561" t="s">
        <v>6</v>
      </c>
      <c r="GV561">
        <f t="shared" si="680"/>
        <v>0</v>
      </c>
      <c r="GW561">
        <v>1</v>
      </c>
      <c r="GX561">
        <f t="shared" si="681"/>
        <v>0</v>
      </c>
      <c r="HA561">
        <v>0</v>
      </c>
      <c r="HB561">
        <v>0</v>
      </c>
      <c r="HC561">
        <f t="shared" si="682"/>
        <v>0</v>
      </c>
      <c r="HE561" t="s">
        <v>38</v>
      </c>
      <c r="HF561" t="s">
        <v>39</v>
      </c>
      <c r="HM561" t="s">
        <v>6</v>
      </c>
      <c r="HN561" t="s">
        <v>6</v>
      </c>
      <c r="HO561" t="s">
        <v>6</v>
      </c>
      <c r="HP561" t="s">
        <v>6</v>
      </c>
      <c r="HQ561" t="s">
        <v>6</v>
      </c>
      <c r="IF561">
        <v>-1</v>
      </c>
      <c r="IK561">
        <v>0</v>
      </c>
    </row>
    <row r="562" spans="1:255" x14ac:dyDescent="0.2">
      <c r="A562" s="2">
        <v>18</v>
      </c>
      <c r="B562" s="2">
        <v>1</v>
      </c>
      <c r="C562" s="2">
        <v>905</v>
      </c>
      <c r="D562" s="2"/>
      <c r="E562" s="2" t="s">
        <v>758</v>
      </c>
      <c r="F562" s="2" t="s">
        <v>319</v>
      </c>
      <c r="G562" s="2" t="s">
        <v>759</v>
      </c>
      <c r="H562" s="2" t="s">
        <v>300</v>
      </c>
      <c r="I562" s="2">
        <f>I552*J562</f>
        <v>48</v>
      </c>
      <c r="J562" s="216">
        <f>'5.Ведомость_списания'!F259</f>
        <v>30.769230769230766</v>
      </c>
      <c r="K562" s="2">
        <v>30.769231000000001</v>
      </c>
      <c r="L562" s="2"/>
      <c r="M562" s="2"/>
      <c r="N562" s="2"/>
      <c r="O562" s="2">
        <f t="shared" si="646"/>
        <v>173</v>
      </c>
      <c r="P562" s="2">
        <f t="shared" si="647"/>
        <v>173</v>
      </c>
      <c r="Q562" s="2">
        <f t="shared" si="648"/>
        <v>0</v>
      </c>
      <c r="R562" s="2">
        <f t="shared" si="649"/>
        <v>0</v>
      </c>
      <c r="S562" s="2">
        <f t="shared" si="650"/>
        <v>0</v>
      </c>
      <c r="T562" s="2">
        <f t="shared" si="651"/>
        <v>0</v>
      </c>
      <c r="U562" s="2">
        <f t="shared" si="652"/>
        <v>0</v>
      </c>
      <c r="V562" s="2">
        <f t="shared" si="653"/>
        <v>0</v>
      </c>
      <c r="W562" s="2">
        <f t="shared" si="654"/>
        <v>0</v>
      </c>
      <c r="X562" s="2">
        <f t="shared" si="655"/>
        <v>0</v>
      </c>
      <c r="Y562" s="2">
        <f t="shared" si="656"/>
        <v>0</v>
      </c>
      <c r="Z562" s="2"/>
      <c r="AA562" s="2">
        <v>86295183</v>
      </c>
      <c r="AB562" s="2">
        <f t="shared" si="657"/>
        <v>3.6</v>
      </c>
      <c r="AC562" s="2">
        <f t="shared" si="683"/>
        <v>3.6</v>
      </c>
      <c r="AD562" s="2">
        <f t="shared" si="658"/>
        <v>0</v>
      </c>
      <c r="AE562" s="2">
        <f t="shared" si="659"/>
        <v>0</v>
      </c>
      <c r="AF562" s="2">
        <f t="shared" si="660"/>
        <v>0</v>
      </c>
      <c r="AG562" s="2">
        <f t="shared" si="661"/>
        <v>0</v>
      </c>
      <c r="AH562" s="2">
        <f t="shared" si="662"/>
        <v>0</v>
      </c>
      <c r="AI562" s="2">
        <f t="shared" si="663"/>
        <v>0</v>
      </c>
      <c r="AJ562" s="2">
        <f t="shared" si="664"/>
        <v>0.01</v>
      </c>
      <c r="AK562" s="2">
        <v>3.6</v>
      </c>
      <c r="AL562" s="110">
        <f>'1.Лок.смета.и.Акт'!F1058</f>
        <v>3.6</v>
      </c>
      <c r="AM562" s="2">
        <v>0</v>
      </c>
      <c r="AN562" s="2">
        <v>0</v>
      </c>
      <c r="AO562" s="2">
        <v>0</v>
      </c>
      <c r="AP562" s="2">
        <v>0</v>
      </c>
      <c r="AQ562" s="2">
        <v>0</v>
      </c>
      <c r="AR562" s="2">
        <v>0</v>
      </c>
      <c r="AS562" s="2">
        <v>0.01</v>
      </c>
      <c r="AT562" s="2">
        <v>0</v>
      </c>
      <c r="AU562" s="2">
        <v>0</v>
      </c>
      <c r="AV562" s="2">
        <v>1</v>
      </c>
      <c r="AW562" s="2">
        <v>1</v>
      </c>
      <c r="AX562" s="2"/>
      <c r="AY562" s="2"/>
      <c r="AZ562" s="2">
        <v>1</v>
      </c>
      <c r="BA562" s="2">
        <v>1</v>
      </c>
      <c r="BB562" s="2">
        <v>1</v>
      </c>
      <c r="BC562" s="2">
        <v>1</v>
      </c>
      <c r="BD562" s="2" t="s">
        <v>6</v>
      </c>
      <c r="BE562" s="2" t="s">
        <v>6</v>
      </c>
      <c r="BF562" s="2" t="s">
        <v>6</v>
      </c>
      <c r="BG562" s="2" t="s">
        <v>6</v>
      </c>
      <c r="BH562" s="2">
        <v>3</v>
      </c>
      <c r="BI562" s="2">
        <v>1</v>
      </c>
      <c r="BJ562" s="2" t="s">
        <v>321</v>
      </c>
      <c r="BK562" s="2"/>
      <c r="BL562" s="2"/>
      <c r="BM562" s="2">
        <v>500001</v>
      </c>
      <c r="BN562" s="2">
        <v>0</v>
      </c>
      <c r="BO562" s="2" t="s">
        <v>6</v>
      </c>
      <c r="BP562" s="2">
        <v>0</v>
      </c>
      <c r="BQ562" s="2">
        <v>20</v>
      </c>
      <c r="BR562" s="2">
        <v>0</v>
      </c>
      <c r="BS562" s="2">
        <v>1</v>
      </c>
      <c r="BT562" s="2">
        <v>1</v>
      </c>
      <c r="BU562" s="2">
        <v>1</v>
      </c>
      <c r="BV562" s="2">
        <v>1</v>
      </c>
      <c r="BW562" s="2">
        <v>1</v>
      </c>
      <c r="BX562" s="2">
        <v>1</v>
      </c>
      <c r="BY562" s="2" t="s">
        <v>6</v>
      </c>
      <c r="BZ562" s="2">
        <v>0</v>
      </c>
      <c r="CA562" s="2">
        <v>0</v>
      </c>
      <c r="CB562" s="2" t="s">
        <v>6</v>
      </c>
      <c r="CC562" s="2"/>
      <c r="CD562" s="2"/>
      <c r="CE562" s="2">
        <v>0</v>
      </c>
      <c r="CF562" s="2">
        <v>0</v>
      </c>
      <c r="CG562" s="2">
        <v>0</v>
      </c>
      <c r="CH562" s="2"/>
      <c r="CI562" s="2"/>
      <c r="CJ562" s="2"/>
      <c r="CK562" s="2"/>
      <c r="CL562" s="2"/>
      <c r="CM562" s="2">
        <v>0</v>
      </c>
      <c r="CN562" s="2" t="s">
        <v>6</v>
      </c>
      <c r="CO562" s="2">
        <v>0</v>
      </c>
      <c r="CP562" s="2">
        <f t="shared" si="665"/>
        <v>173</v>
      </c>
      <c r="CQ562" s="2">
        <f t="shared" si="666"/>
        <v>3.6</v>
      </c>
      <c r="CR562" s="2">
        <f t="shared" si="667"/>
        <v>0</v>
      </c>
      <c r="CS562" s="2">
        <f t="shared" si="668"/>
        <v>0</v>
      </c>
      <c r="CT562" s="2">
        <f t="shared" si="669"/>
        <v>0</v>
      </c>
      <c r="CU562" s="2">
        <f t="shared" si="670"/>
        <v>0</v>
      </c>
      <c r="CV562" s="2">
        <f t="shared" si="671"/>
        <v>0</v>
      </c>
      <c r="CW562" s="2">
        <f t="shared" si="672"/>
        <v>0</v>
      </c>
      <c r="CX562" s="2">
        <f t="shared" si="673"/>
        <v>0.01</v>
      </c>
      <c r="CY562" s="2">
        <f>(((S562+(R562*IF(0,0,1)))*AT562)/100)</f>
        <v>0</v>
      </c>
      <c r="CZ562" s="2">
        <f>(((S562+(R562*IF(0,0,1)))*AU562)/100)</f>
        <v>0</v>
      </c>
      <c r="DA562" s="2"/>
      <c r="DB562" s="2"/>
      <c r="DC562" s="2" t="s">
        <v>6</v>
      </c>
      <c r="DD562" s="2" t="s">
        <v>6</v>
      </c>
      <c r="DE562" s="2" t="s">
        <v>6</v>
      </c>
      <c r="DF562" s="2" t="s">
        <v>6</v>
      </c>
      <c r="DG562" s="2" t="s">
        <v>6</v>
      </c>
      <c r="DH562" s="2" t="s">
        <v>6</v>
      </c>
      <c r="DI562" s="2" t="s">
        <v>6</v>
      </c>
      <c r="DJ562" s="2" t="s">
        <v>6</v>
      </c>
      <c r="DK562" s="2" t="s">
        <v>6</v>
      </c>
      <c r="DL562" s="2" t="s">
        <v>6</v>
      </c>
      <c r="DM562" s="2" t="s">
        <v>6</v>
      </c>
      <c r="DN562" s="2">
        <v>0</v>
      </c>
      <c r="DO562" s="2">
        <v>0</v>
      </c>
      <c r="DP562" s="2">
        <v>1</v>
      </c>
      <c r="DQ562" s="2">
        <v>1</v>
      </c>
      <c r="DR562" s="2"/>
      <c r="DS562" s="2"/>
      <c r="DT562" s="2"/>
      <c r="DU562" s="2">
        <v>1010</v>
      </c>
      <c r="DV562" s="2" t="s">
        <v>300</v>
      </c>
      <c r="DW562" s="2" t="s">
        <v>43</v>
      </c>
      <c r="DX562" s="2">
        <v>1</v>
      </c>
      <c r="DY562" s="2"/>
      <c r="DZ562" s="2" t="s">
        <v>6</v>
      </c>
      <c r="EA562" s="2" t="s">
        <v>6</v>
      </c>
      <c r="EB562" s="2" t="s">
        <v>6</v>
      </c>
      <c r="EC562" s="2" t="s">
        <v>6</v>
      </c>
      <c r="ED562" s="2"/>
      <c r="EE562" s="2">
        <v>54938781</v>
      </c>
      <c r="EF562" s="2">
        <v>20</v>
      </c>
      <c r="EG562" s="2" t="s">
        <v>34</v>
      </c>
      <c r="EH562" s="2">
        <v>0</v>
      </c>
      <c r="EI562" s="2" t="s">
        <v>6</v>
      </c>
      <c r="EJ562" s="2">
        <v>1</v>
      </c>
      <c r="EK562" s="2">
        <v>500001</v>
      </c>
      <c r="EL562" s="2" t="s">
        <v>35</v>
      </c>
      <c r="EM562" s="2" t="s">
        <v>36</v>
      </c>
      <c r="EN562" s="2"/>
      <c r="EO562" s="2" t="s">
        <v>6</v>
      </c>
      <c r="EP562" s="2"/>
      <c r="EQ562" s="2">
        <v>0</v>
      </c>
      <c r="ER562" s="2">
        <v>3.6</v>
      </c>
      <c r="ES562" s="110">
        <f>'1.Лок.смета.и.Акт'!F1058</f>
        <v>3.6</v>
      </c>
      <c r="ET562" s="2">
        <v>0</v>
      </c>
      <c r="EU562" s="2">
        <v>0</v>
      </c>
      <c r="EV562" s="2">
        <v>0</v>
      </c>
      <c r="EW562" s="2">
        <v>0</v>
      </c>
      <c r="EX562" s="2">
        <v>0</v>
      </c>
      <c r="EY562" s="2"/>
      <c r="EZ562" s="2"/>
      <c r="FA562" s="2"/>
      <c r="FB562" s="2"/>
      <c r="FC562" s="2"/>
      <c r="FD562" s="2"/>
      <c r="FE562" s="2"/>
      <c r="FF562" s="2"/>
      <c r="FG562" s="2"/>
      <c r="FH562" s="2"/>
      <c r="FI562" s="2"/>
      <c r="FJ562" s="2"/>
      <c r="FK562" s="2"/>
      <c r="FL562" s="2"/>
      <c r="FM562" s="2"/>
      <c r="FN562" s="2"/>
      <c r="FO562" s="2"/>
      <c r="FP562" s="2"/>
      <c r="FQ562" s="2">
        <v>0</v>
      </c>
      <c r="FR562" s="2">
        <f t="shared" si="674"/>
        <v>0</v>
      </c>
      <c r="FS562" s="2">
        <v>0</v>
      </c>
      <c r="FT562" s="2"/>
      <c r="FU562" s="2"/>
      <c r="FV562" s="2"/>
      <c r="FW562" s="2"/>
      <c r="FX562" s="2">
        <v>0</v>
      </c>
      <c r="FY562" s="2">
        <v>0</v>
      </c>
      <c r="FZ562" s="2"/>
      <c r="GA562" s="2" t="s">
        <v>6</v>
      </c>
      <c r="GB562" s="2"/>
      <c r="GC562" s="2"/>
      <c r="GD562" s="2">
        <v>1</v>
      </c>
      <c r="GE562" s="2"/>
      <c r="GF562" s="2">
        <v>-1999090238</v>
      </c>
      <c r="GG562" s="2">
        <v>2</v>
      </c>
      <c r="GH562" s="2">
        <v>1</v>
      </c>
      <c r="GI562" s="2">
        <v>-2</v>
      </c>
      <c r="GJ562" s="2">
        <v>0</v>
      </c>
      <c r="GK562" s="2">
        <v>0</v>
      </c>
      <c r="GL562" s="2">
        <f t="shared" si="675"/>
        <v>0</v>
      </c>
      <c r="GM562" s="2">
        <f t="shared" si="676"/>
        <v>173</v>
      </c>
      <c r="GN562" s="2">
        <f t="shared" si="677"/>
        <v>173</v>
      </c>
      <c r="GO562" s="2">
        <f t="shared" si="678"/>
        <v>0</v>
      </c>
      <c r="GP562" s="2">
        <f t="shared" si="679"/>
        <v>0</v>
      </c>
      <c r="GQ562" s="2"/>
      <c r="GR562" s="2">
        <v>0</v>
      </c>
      <c r="GS562" s="2">
        <v>3</v>
      </c>
      <c r="GT562" s="2">
        <v>0</v>
      </c>
      <c r="GU562" s="2" t="s">
        <v>6</v>
      </c>
      <c r="GV562" s="2">
        <f t="shared" si="680"/>
        <v>0</v>
      </c>
      <c r="GW562" s="2">
        <v>1</v>
      </c>
      <c r="GX562" s="2">
        <f t="shared" si="681"/>
        <v>0</v>
      </c>
      <c r="GY562" s="2"/>
      <c r="GZ562" s="2"/>
      <c r="HA562" s="2">
        <v>0</v>
      </c>
      <c r="HB562" s="2">
        <v>0</v>
      </c>
      <c r="HC562" s="2">
        <f t="shared" si="682"/>
        <v>0</v>
      </c>
      <c r="HD562" s="2"/>
      <c r="HE562" s="2" t="s">
        <v>6</v>
      </c>
      <c r="HF562" s="2" t="s">
        <v>6</v>
      </c>
      <c r="HG562" s="2"/>
      <c r="HH562" s="2"/>
      <c r="HI562" s="2"/>
      <c r="HJ562" s="2"/>
      <c r="HK562" s="2"/>
      <c r="HL562" s="2"/>
      <c r="HM562" s="2" t="s">
        <v>6</v>
      </c>
      <c r="HN562" s="2" t="s">
        <v>6</v>
      </c>
      <c r="HO562" s="2" t="s">
        <v>6</v>
      </c>
      <c r="HP562" s="2" t="s">
        <v>6</v>
      </c>
      <c r="HQ562" s="2" t="s">
        <v>6</v>
      </c>
      <c r="HR562" s="2"/>
      <c r="HS562" s="2"/>
      <c r="HT562" s="2"/>
      <c r="HU562" s="2"/>
      <c r="HV562" s="2"/>
      <c r="HW562" s="2"/>
      <c r="HX562" s="2"/>
      <c r="HY562" s="2"/>
      <c r="HZ562" s="2"/>
      <c r="IA562" s="2"/>
      <c r="IB562" s="2"/>
      <c r="IC562" s="2"/>
      <c r="ID562" s="2"/>
      <c r="IE562" s="2"/>
      <c r="IF562" s="2">
        <v>-1</v>
      </c>
      <c r="IG562" s="2"/>
      <c r="IH562" s="2"/>
      <c r="II562" s="2"/>
      <c r="IJ562" s="2"/>
      <c r="IK562" s="2">
        <v>0</v>
      </c>
      <c r="IL562" s="2"/>
      <c r="IM562" s="2"/>
      <c r="IN562" s="2"/>
      <c r="IO562" s="2"/>
      <c r="IP562" s="2"/>
      <c r="IQ562" s="2"/>
      <c r="IR562" s="2"/>
      <c r="IS562" s="2"/>
      <c r="IT562" s="2"/>
      <c r="IU562" s="2"/>
    </row>
    <row r="563" spans="1:255" x14ac:dyDescent="0.2">
      <c r="A563">
        <v>18</v>
      </c>
      <c r="B563">
        <v>1</v>
      </c>
      <c r="C563">
        <v>920</v>
      </c>
      <c r="E563" t="s">
        <v>758</v>
      </c>
      <c r="F563" t="e">
        <f>'2.Лок.смета.и.Акт'!#REF!</f>
        <v>#REF!</v>
      </c>
      <c r="G563" t="s">
        <v>759</v>
      </c>
      <c r="H563" t="s">
        <v>300</v>
      </c>
      <c r="I563">
        <f>I553*J563</f>
        <v>48</v>
      </c>
      <c r="J563">
        <v>30.769230769230766</v>
      </c>
      <c r="K563">
        <v>30.769231000000001</v>
      </c>
      <c r="O563">
        <f t="shared" si="646"/>
        <v>457</v>
      </c>
      <c r="P563">
        <f t="shared" si="647"/>
        <v>457</v>
      </c>
      <c r="Q563">
        <f t="shared" si="648"/>
        <v>0</v>
      </c>
      <c r="R563">
        <f t="shared" si="649"/>
        <v>0</v>
      </c>
      <c r="S563">
        <f t="shared" si="650"/>
        <v>0</v>
      </c>
      <c r="T563">
        <f t="shared" si="651"/>
        <v>0</v>
      </c>
      <c r="U563">
        <f t="shared" si="652"/>
        <v>0</v>
      </c>
      <c r="V563">
        <f t="shared" si="653"/>
        <v>0</v>
      </c>
      <c r="W563">
        <f t="shared" si="654"/>
        <v>0</v>
      </c>
      <c r="X563">
        <f t="shared" si="655"/>
        <v>0</v>
      </c>
      <c r="Y563">
        <f t="shared" si="656"/>
        <v>0</v>
      </c>
      <c r="AA563">
        <v>86295184</v>
      </c>
      <c r="AB563">
        <f t="shared" si="657"/>
        <v>1.26</v>
      </c>
      <c r="AC563">
        <f t="shared" si="683"/>
        <v>1.26</v>
      </c>
      <c r="AD563">
        <f t="shared" si="658"/>
        <v>0</v>
      </c>
      <c r="AE563">
        <f t="shared" si="659"/>
        <v>0</v>
      </c>
      <c r="AF563">
        <f t="shared" si="660"/>
        <v>0</v>
      </c>
      <c r="AG563">
        <f t="shared" si="661"/>
        <v>0</v>
      </c>
      <c r="AH563">
        <f t="shared" si="662"/>
        <v>0</v>
      </c>
      <c r="AI563">
        <f t="shared" si="663"/>
        <v>0</v>
      </c>
      <c r="AJ563">
        <f t="shared" si="664"/>
        <v>0.01</v>
      </c>
      <c r="AK563">
        <v>1.26</v>
      </c>
      <c r="AL563">
        <v>1.26</v>
      </c>
      <c r="AM563">
        <v>0</v>
      </c>
      <c r="AN563">
        <v>0</v>
      </c>
      <c r="AO563">
        <v>0</v>
      </c>
      <c r="AP563">
        <v>0</v>
      </c>
      <c r="AQ563">
        <v>0</v>
      </c>
      <c r="AR563">
        <v>0</v>
      </c>
      <c r="AS563">
        <v>0.01</v>
      </c>
      <c r="AT563">
        <v>0</v>
      </c>
      <c r="AU563">
        <v>0</v>
      </c>
      <c r="AV563">
        <v>1</v>
      </c>
      <c r="AW563">
        <v>1</v>
      </c>
      <c r="AZ563">
        <v>1</v>
      </c>
      <c r="BA563">
        <v>1</v>
      </c>
      <c r="BB563">
        <v>1</v>
      </c>
      <c r="BC563">
        <v>7.56</v>
      </c>
      <c r="BD563" t="s">
        <v>6</v>
      </c>
      <c r="BE563" t="s">
        <v>6</v>
      </c>
      <c r="BF563" t="s">
        <v>6</v>
      </c>
      <c r="BG563" t="s">
        <v>6</v>
      </c>
      <c r="BH563">
        <v>3</v>
      </c>
      <c r="BI563">
        <v>1</v>
      </c>
      <c r="BJ563" t="s">
        <v>321</v>
      </c>
      <c r="BM563">
        <v>500001</v>
      </c>
      <c r="BN563">
        <v>0</v>
      </c>
      <c r="BO563" t="s">
        <v>6</v>
      </c>
      <c r="BP563">
        <v>0</v>
      </c>
      <c r="BQ563">
        <v>20</v>
      </c>
      <c r="BR563">
        <v>0</v>
      </c>
      <c r="BS563">
        <v>1</v>
      </c>
      <c r="BT563">
        <v>1</v>
      </c>
      <c r="BU563">
        <v>1</v>
      </c>
      <c r="BV563">
        <v>1</v>
      </c>
      <c r="BW563">
        <v>1</v>
      </c>
      <c r="BX563">
        <v>1</v>
      </c>
      <c r="BY563" t="s">
        <v>6</v>
      </c>
      <c r="BZ563">
        <v>0</v>
      </c>
      <c r="CA563">
        <v>0</v>
      </c>
      <c r="CB563" t="s">
        <v>6</v>
      </c>
      <c r="CE563">
        <v>0</v>
      </c>
      <c r="CF563">
        <v>0</v>
      </c>
      <c r="CG563">
        <v>0</v>
      </c>
      <c r="CM563">
        <v>0</v>
      </c>
      <c r="CN563" t="s">
        <v>6</v>
      </c>
      <c r="CO563">
        <v>0</v>
      </c>
      <c r="CP563">
        <f t="shared" si="665"/>
        <v>457</v>
      </c>
      <c r="CQ563">
        <f t="shared" si="666"/>
        <v>9.525599999999999</v>
      </c>
      <c r="CR563">
        <f t="shared" si="667"/>
        <v>0</v>
      </c>
      <c r="CS563">
        <f t="shared" si="668"/>
        <v>0</v>
      </c>
      <c r="CT563">
        <f t="shared" si="669"/>
        <v>0</v>
      </c>
      <c r="CU563">
        <f t="shared" si="670"/>
        <v>0</v>
      </c>
      <c r="CV563">
        <f t="shared" si="671"/>
        <v>0</v>
      </c>
      <c r="CW563">
        <f t="shared" si="672"/>
        <v>0</v>
      </c>
      <c r="CX563">
        <f t="shared" si="673"/>
        <v>0.01</v>
      </c>
      <c r="CY563">
        <f>(S563+R563)*(BZ563/100)</f>
        <v>0</v>
      </c>
      <c r="CZ563">
        <f>(S563+R563)*(CA563/100)</f>
        <v>0</v>
      </c>
      <c r="DC563" t="s">
        <v>6</v>
      </c>
      <c r="DD563" t="s">
        <v>6</v>
      </c>
      <c r="DE563" t="s">
        <v>6</v>
      </c>
      <c r="DF563" t="s">
        <v>6</v>
      </c>
      <c r="DG563" t="s">
        <v>6</v>
      </c>
      <c r="DH563" t="s">
        <v>6</v>
      </c>
      <c r="DI563" t="s">
        <v>6</v>
      </c>
      <c r="DJ563" t="s">
        <v>6</v>
      </c>
      <c r="DK563" t="s">
        <v>6</v>
      </c>
      <c r="DL563" t="s">
        <v>6</v>
      </c>
      <c r="DM563" t="s">
        <v>6</v>
      </c>
      <c r="DN563">
        <v>0</v>
      </c>
      <c r="DO563">
        <v>0</v>
      </c>
      <c r="DP563">
        <v>1</v>
      </c>
      <c r="DQ563">
        <v>1</v>
      </c>
      <c r="DU563">
        <v>1010</v>
      </c>
      <c r="DV563" t="s">
        <v>300</v>
      </c>
      <c r="DW563" t="e">
        <f>'2.Лок.смета.и.Акт'!#REF!</f>
        <v>#REF!</v>
      </c>
      <c r="DX563">
        <v>1</v>
      </c>
      <c r="DZ563" t="s">
        <v>6</v>
      </c>
      <c r="EA563" t="s">
        <v>6</v>
      </c>
      <c r="EB563" t="s">
        <v>6</v>
      </c>
      <c r="EC563" t="s">
        <v>6</v>
      </c>
      <c r="EE563">
        <v>54938781</v>
      </c>
      <c r="EF563">
        <v>20</v>
      </c>
      <c r="EG563" t="s">
        <v>34</v>
      </c>
      <c r="EH563">
        <v>0</v>
      </c>
      <c r="EI563" t="s">
        <v>6</v>
      </c>
      <c r="EJ563">
        <v>1</v>
      </c>
      <c r="EK563">
        <v>500001</v>
      </c>
      <c r="EL563" t="s">
        <v>35</v>
      </c>
      <c r="EM563" t="s">
        <v>36</v>
      </c>
      <c r="EO563" t="s">
        <v>6</v>
      </c>
      <c r="EQ563">
        <v>0</v>
      </c>
      <c r="ER563">
        <v>8.9600000000000009</v>
      </c>
      <c r="ES563">
        <v>1.26</v>
      </c>
      <c r="ET563">
        <v>0</v>
      </c>
      <c r="EU563">
        <v>0</v>
      </c>
      <c r="EV563">
        <v>0</v>
      </c>
      <c r="EW563">
        <v>0</v>
      </c>
      <c r="EX563">
        <v>0</v>
      </c>
      <c r="EZ563">
        <v>5</v>
      </c>
      <c r="FC563">
        <v>0</v>
      </c>
      <c r="FD563">
        <v>18</v>
      </c>
      <c r="FF563">
        <v>8.9600000000000009</v>
      </c>
      <c r="FQ563">
        <v>0</v>
      </c>
      <c r="FR563">
        <f t="shared" si="674"/>
        <v>0</v>
      </c>
      <c r="FS563">
        <v>0</v>
      </c>
      <c r="FX563">
        <v>0</v>
      </c>
      <c r="FY563">
        <v>0</v>
      </c>
      <c r="GA563" t="s">
        <v>157</v>
      </c>
      <c r="GD563">
        <v>1</v>
      </c>
      <c r="GF563">
        <v>-1999090238</v>
      </c>
      <c r="GG563">
        <v>2</v>
      </c>
      <c r="GH563">
        <v>3</v>
      </c>
      <c r="GI563">
        <v>5</v>
      </c>
      <c r="GJ563">
        <v>0</v>
      </c>
      <c r="GK563">
        <v>0</v>
      </c>
      <c r="GL563">
        <f t="shared" si="675"/>
        <v>0</v>
      </c>
      <c r="GM563">
        <f t="shared" si="676"/>
        <v>457</v>
      </c>
      <c r="GN563">
        <f t="shared" si="677"/>
        <v>457</v>
      </c>
      <c r="GO563">
        <f t="shared" si="678"/>
        <v>0</v>
      </c>
      <c r="GP563">
        <f t="shared" si="679"/>
        <v>0</v>
      </c>
      <c r="GR563">
        <v>1</v>
      </c>
      <c r="GS563">
        <v>1</v>
      </c>
      <c r="GT563">
        <v>0</v>
      </c>
      <c r="GU563" t="s">
        <v>6</v>
      </c>
      <c r="GV563">
        <f t="shared" si="680"/>
        <v>0</v>
      </c>
      <c r="GW563">
        <v>1</v>
      </c>
      <c r="GX563">
        <f t="shared" si="681"/>
        <v>0</v>
      </c>
      <c r="HA563">
        <v>0</v>
      </c>
      <c r="HB563">
        <v>0</v>
      </c>
      <c r="HC563">
        <f t="shared" si="682"/>
        <v>0</v>
      </c>
      <c r="HE563" t="s">
        <v>38</v>
      </c>
      <c r="HF563" t="s">
        <v>39</v>
      </c>
      <c r="HM563" t="s">
        <v>6</v>
      </c>
      <c r="HN563" t="s">
        <v>6</v>
      </c>
      <c r="HO563" t="s">
        <v>6</v>
      </c>
      <c r="HP563" t="s">
        <v>6</v>
      </c>
      <c r="HQ563" t="s">
        <v>6</v>
      </c>
      <c r="IF563">
        <v>-1</v>
      </c>
      <c r="IK563">
        <v>0</v>
      </c>
    </row>
    <row r="564" spans="1:255" x14ac:dyDescent="0.2">
      <c r="A564" s="2">
        <v>18</v>
      </c>
      <c r="B564" s="2">
        <v>1</v>
      </c>
      <c r="C564" s="2">
        <v>907</v>
      </c>
      <c r="D564" s="2"/>
      <c r="E564" s="2" t="s">
        <v>760</v>
      </c>
      <c r="F564" s="2" t="s">
        <v>761</v>
      </c>
      <c r="G564" s="2" t="s">
        <v>762</v>
      </c>
      <c r="H564" s="2" t="s">
        <v>63</v>
      </c>
      <c r="I564" s="2">
        <f>I552*J564</f>
        <v>1.5394000000000001</v>
      </c>
      <c r="J564" s="216">
        <f>'5.Ведомость_списания'!F260</f>
        <v>0.9867948717948718</v>
      </c>
      <c r="K564" s="2">
        <v>0.98679499999999998</v>
      </c>
      <c r="L564" s="2"/>
      <c r="M564" s="2"/>
      <c r="N564" s="2"/>
      <c r="O564" s="2">
        <f t="shared" si="646"/>
        <v>23556</v>
      </c>
      <c r="P564" s="2">
        <f t="shared" si="647"/>
        <v>23556</v>
      </c>
      <c r="Q564" s="2">
        <f t="shared" si="648"/>
        <v>0</v>
      </c>
      <c r="R564" s="2">
        <f t="shared" si="649"/>
        <v>0</v>
      </c>
      <c r="S564" s="2">
        <f t="shared" si="650"/>
        <v>0</v>
      </c>
      <c r="T564" s="2">
        <f t="shared" si="651"/>
        <v>0</v>
      </c>
      <c r="U564" s="2">
        <f t="shared" si="652"/>
        <v>0</v>
      </c>
      <c r="V564" s="2">
        <f t="shared" si="653"/>
        <v>0</v>
      </c>
      <c r="W564" s="2">
        <f t="shared" si="654"/>
        <v>0</v>
      </c>
      <c r="X564" s="2">
        <f t="shared" si="655"/>
        <v>0</v>
      </c>
      <c r="Y564" s="2">
        <f t="shared" si="656"/>
        <v>0</v>
      </c>
      <c r="Z564" s="2"/>
      <c r="AA564" s="2">
        <v>86295183</v>
      </c>
      <c r="AB564" s="2">
        <f t="shared" si="657"/>
        <v>15301.81</v>
      </c>
      <c r="AC564" s="2">
        <f t="shared" si="683"/>
        <v>15301.81</v>
      </c>
      <c r="AD564" s="2">
        <f t="shared" si="658"/>
        <v>0</v>
      </c>
      <c r="AE564" s="2">
        <f t="shared" si="659"/>
        <v>0</v>
      </c>
      <c r="AF564" s="2">
        <f t="shared" si="660"/>
        <v>0</v>
      </c>
      <c r="AG564" s="2">
        <f t="shared" si="661"/>
        <v>0</v>
      </c>
      <c r="AH564" s="2">
        <f t="shared" si="662"/>
        <v>0</v>
      </c>
      <c r="AI564" s="2">
        <f t="shared" si="663"/>
        <v>0</v>
      </c>
      <c r="AJ564" s="2">
        <f t="shared" si="664"/>
        <v>0</v>
      </c>
      <c r="AK564" s="2">
        <v>15301.81</v>
      </c>
      <c r="AL564" s="110">
        <f>'1.Лок.смета.и.Акт'!F1060</f>
        <v>15301.81</v>
      </c>
      <c r="AM564" s="2">
        <v>0</v>
      </c>
      <c r="AN564" s="2">
        <v>0</v>
      </c>
      <c r="AO564" s="2">
        <v>0</v>
      </c>
      <c r="AP564" s="2">
        <v>0</v>
      </c>
      <c r="AQ564" s="2">
        <v>0</v>
      </c>
      <c r="AR564" s="2">
        <v>0</v>
      </c>
      <c r="AS564" s="2">
        <v>0</v>
      </c>
      <c r="AT564" s="2">
        <v>0</v>
      </c>
      <c r="AU564" s="2">
        <v>0</v>
      </c>
      <c r="AV564" s="2">
        <v>1</v>
      </c>
      <c r="AW564" s="2">
        <v>1</v>
      </c>
      <c r="AX564" s="2"/>
      <c r="AY564" s="2"/>
      <c r="AZ564" s="2">
        <v>1</v>
      </c>
      <c r="BA564" s="2">
        <v>1</v>
      </c>
      <c r="BB564" s="2">
        <v>1</v>
      </c>
      <c r="BC564" s="2">
        <v>1</v>
      </c>
      <c r="BD564" s="2" t="s">
        <v>6</v>
      </c>
      <c r="BE564" s="2" t="s">
        <v>6</v>
      </c>
      <c r="BF564" s="2" t="s">
        <v>6</v>
      </c>
      <c r="BG564" s="2" t="s">
        <v>6</v>
      </c>
      <c r="BH564" s="2">
        <v>3</v>
      </c>
      <c r="BI564" s="2">
        <v>1</v>
      </c>
      <c r="BJ564" s="2" t="s">
        <v>763</v>
      </c>
      <c r="BK564" s="2"/>
      <c r="BL564" s="2"/>
      <c r="BM564" s="2">
        <v>500003</v>
      </c>
      <c r="BN564" s="2">
        <v>0</v>
      </c>
      <c r="BO564" s="2" t="s">
        <v>6</v>
      </c>
      <c r="BP564" s="2">
        <v>0</v>
      </c>
      <c r="BQ564" s="2">
        <v>22</v>
      </c>
      <c r="BR564" s="2">
        <v>0</v>
      </c>
      <c r="BS564" s="2">
        <v>1</v>
      </c>
      <c r="BT564" s="2">
        <v>1</v>
      </c>
      <c r="BU564" s="2">
        <v>1</v>
      </c>
      <c r="BV564" s="2">
        <v>1</v>
      </c>
      <c r="BW564" s="2">
        <v>1</v>
      </c>
      <c r="BX564" s="2">
        <v>1</v>
      </c>
      <c r="BY564" s="2" t="s">
        <v>6</v>
      </c>
      <c r="BZ564" s="2">
        <v>0</v>
      </c>
      <c r="CA564" s="2">
        <v>0</v>
      </c>
      <c r="CB564" s="2" t="s">
        <v>6</v>
      </c>
      <c r="CC564" s="2"/>
      <c r="CD564" s="2"/>
      <c r="CE564" s="2">
        <v>0</v>
      </c>
      <c r="CF564" s="2">
        <v>0</v>
      </c>
      <c r="CG564" s="2">
        <v>0</v>
      </c>
      <c r="CH564" s="2"/>
      <c r="CI564" s="2"/>
      <c r="CJ564" s="2"/>
      <c r="CK564" s="2"/>
      <c r="CL564" s="2"/>
      <c r="CM564" s="2">
        <v>0</v>
      </c>
      <c r="CN564" s="2" t="s">
        <v>6</v>
      </c>
      <c r="CO564" s="2">
        <v>0</v>
      </c>
      <c r="CP564" s="2">
        <f t="shared" si="665"/>
        <v>23556</v>
      </c>
      <c r="CQ564" s="2">
        <f t="shared" si="666"/>
        <v>15301.81</v>
      </c>
      <c r="CR564" s="2">
        <f t="shared" si="667"/>
        <v>0</v>
      </c>
      <c r="CS564" s="2">
        <f t="shared" si="668"/>
        <v>0</v>
      </c>
      <c r="CT564" s="2">
        <f t="shared" si="669"/>
        <v>0</v>
      </c>
      <c r="CU564" s="2">
        <f t="shared" si="670"/>
        <v>0</v>
      </c>
      <c r="CV564" s="2">
        <f t="shared" si="671"/>
        <v>0</v>
      </c>
      <c r="CW564" s="2">
        <f t="shared" si="672"/>
        <v>0</v>
      </c>
      <c r="CX564" s="2">
        <f t="shared" si="673"/>
        <v>0</v>
      </c>
      <c r="CY564" s="2">
        <f>(((S564+(R564*IF(0,0,1)))*AT564)/100)</f>
        <v>0</v>
      </c>
      <c r="CZ564" s="2">
        <f>(((S564+(R564*IF(0,0,1)))*AU564)/100)</f>
        <v>0</v>
      </c>
      <c r="DA564" s="2"/>
      <c r="DB564" s="2"/>
      <c r="DC564" s="2" t="s">
        <v>6</v>
      </c>
      <c r="DD564" s="2" t="s">
        <v>6</v>
      </c>
      <c r="DE564" s="2" t="s">
        <v>6</v>
      </c>
      <c r="DF564" s="2" t="s">
        <v>6</v>
      </c>
      <c r="DG564" s="2" t="s">
        <v>6</v>
      </c>
      <c r="DH564" s="2" t="s">
        <v>6</v>
      </c>
      <c r="DI564" s="2" t="s">
        <v>6</v>
      </c>
      <c r="DJ564" s="2" t="s">
        <v>6</v>
      </c>
      <c r="DK564" s="2" t="s">
        <v>6</v>
      </c>
      <c r="DL564" s="2" t="s">
        <v>6</v>
      </c>
      <c r="DM564" s="2" t="s">
        <v>6</v>
      </c>
      <c r="DN564" s="2">
        <v>0</v>
      </c>
      <c r="DO564" s="2">
        <v>0</v>
      </c>
      <c r="DP564" s="2">
        <v>1</v>
      </c>
      <c r="DQ564" s="2">
        <v>1</v>
      </c>
      <c r="DR564" s="2"/>
      <c r="DS564" s="2"/>
      <c r="DT564" s="2"/>
      <c r="DU564" s="2">
        <v>1009</v>
      </c>
      <c r="DV564" s="2" t="s">
        <v>63</v>
      </c>
      <c r="DW564" s="2" t="s">
        <v>63</v>
      </c>
      <c r="DX564" s="2">
        <v>1000</v>
      </c>
      <c r="DY564" s="2"/>
      <c r="DZ564" s="2" t="s">
        <v>6</v>
      </c>
      <c r="EA564" s="2" t="s">
        <v>6</v>
      </c>
      <c r="EB564" s="2" t="s">
        <v>6</v>
      </c>
      <c r="EC564" s="2" t="s">
        <v>6</v>
      </c>
      <c r="ED564" s="2"/>
      <c r="EE564" s="2">
        <v>54938783</v>
      </c>
      <c r="EF564" s="2">
        <v>22</v>
      </c>
      <c r="EG564" s="2" t="s">
        <v>45</v>
      </c>
      <c r="EH564" s="2">
        <v>0</v>
      </c>
      <c r="EI564" s="2" t="s">
        <v>6</v>
      </c>
      <c r="EJ564" s="2">
        <v>1</v>
      </c>
      <c r="EK564" s="2">
        <v>500003</v>
      </c>
      <c r="EL564" s="2" t="s">
        <v>46</v>
      </c>
      <c r="EM564" s="2" t="s">
        <v>47</v>
      </c>
      <c r="EN564" s="2"/>
      <c r="EO564" s="2" t="s">
        <v>6</v>
      </c>
      <c r="EP564" s="2"/>
      <c r="EQ564" s="2">
        <v>0</v>
      </c>
      <c r="ER564" s="2">
        <v>15301.81</v>
      </c>
      <c r="ES564" s="110">
        <f>'1.Лок.смета.и.Акт'!F1060</f>
        <v>15301.81</v>
      </c>
      <c r="ET564" s="2">
        <v>0</v>
      </c>
      <c r="EU564" s="2">
        <v>0</v>
      </c>
      <c r="EV564" s="2">
        <v>0</v>
      </c>
      <c r="EW564" s="2">
        <v>0</v>
      </c>
      <c r="EX564" s="2">
        <v>0</v>
      </c>
      <c r="EY564" s="2"/>
      <c r="EZ564" s="2"/>
      <c r="FA564" s="2"/>
      <c r="FB564" s="2"/>
      <c r="FC564" s="2"/>
      <c r="FD564" s="2"/>
      <c r="FE564" s="2"/>
      <c r="FF564" s="2"/>
      <c r="FG564" s="2"/>
      <c r="FH564" s="2"/>
      <c r="FI564" s="2"/>
      <c r="FJ564" s="2"/>
      <c r="FK564" s="2"/>
      <c r="FL564" s="2"/>
      <c r="FM564" s="2"/>
      <c r="FN564" s="2"/>
      <c r="FO564" s="2"/>
      <c r="FP564" s="2"/>
      <c r="FQ564" s="2">
        <v>0</v>
      </c>
      <c r="FR564" s="2">
        <f t="shared" si="674"/>
        <v>0</v>
      </c>
      <c r="FS564" s="2">
        <v>0</v>
      </c>
      <c r="FT564" s="2"/>
      <c r="FU564" s="2"/>
      <c r="FV564" s="2"/>
      <c r="FW564" s="2"/>
      <c r="FX564" s="2">
        <v>0</v>
      </c>
      <c r="FY564" s="2">
        <v>0</v>
      </c>
      <c r="FZ564" s="2"/>
      <c r="GA564" s="2" t="s">
        <v>6</v>
      </c>
      <c r="GB564" s="2"/>
      <c r="GC564" s="2"/>
      <c r="GD564" s="2">
        <v>1</v>
      </c>
      <c r="GE564" s="2"/>
      <c r="GF564" s="2">
        <v>-264212039</v>
      </c>
      <c r="GG564" s="2">
        <v>2</v>
      </c>
      <c r="GH564" s="2">
        <v>2</v>
      </c>
      <c r="GI564" s="2">
        <v>-2</v>
      </c>
      <c r="GJ564" s="2">
        <v>0</v>
      </c>
      <c r="GK564" s="2">
        <v>0</v>
      </c>
      <c r="GL564" s="2">
        <f t="shared" si="675"/>
        <v>0</v>
      </c>
      <c r="GM564" s="2">
        <f t="shared" si="676"/>
        <v>23556</v>
      </c>
      <c r="GN564" s="2">
        <f t="shared" si="677"/>
        <v>23556</v>
      </c>
      <c r="GO564" s="2">
        <f t="shared" si="678"/>
        <v>0</v>
      </c>
      <c r="GP564" s="2">
        <f t="shared" si="679"/>
        <v>0</v>
      </c>
      <c r="GQ564" s="2"/>
      <c r="GR564" s="2">
        <v>0</v>
      </c>
      <c r="GS564" s="2">
        <v>2</v>
      </c>
      <c r="GT564" s="2">
        <v>0</v>
      </c>
      <c r="GU564" s="2" t="s">
        <v>6</v>
      </c>
      <c r="GV564" s="2">
        <f t="shared" si="680"/>
        <v>0</v>
      </c>
      <c r="GW564" s="2">
        <v>1</v>
      </c>
      <c r="GX564" s="2">
        <f t="shared" si="681"/>
        <v>0</v>
      </c>
      <c r="GY564" s="2"/>
      <c r="GZ564" s="2"/>
      <c r="HA564" s="2">
        <v>0</v>
      </c>
      <c r="HB564" s="2">
        <v>0</v>
      </c>
      <c r="HC564" s="2">
        <f t="shared" si="682"/>
        <v>0</v>
      </c>
      <c r="HD564" s="2"/>
      <c r="HE564" s="2" t="s">
        <v>6</v>
      </c>
      <c r="HF564" s="2" t="s">
        <v>6</v>
      </c>
      <c r="HG564" s="2"/>
      <c r="HH564" s="2"/>
      <c r="HI564" s="2"/>
      <c r="HJ564" s="2"/>
      <c r="HK564" s="2"/>
      <c r="HL564" s="2"/>
      <c r="HM564" s="2" t="s">
        <v>6</v>
      </c>
      <c r="HN564" s="2" t="s">
        <v>6</v>
      </c>
      <c r="HO564" s="2" t="s">
        <v>6</v>
      </c>
      <c r="HP564" s="2" t="s">
        <v>6</v>
      </c>
      <c r="HQ564" s="2" t="s">
        <v>6</v>
      </c>
      <c r="HR564" s="2"/>
      <c r="HS564" s="2"/>
      <c r="HT564" s="2"/>
      <c r="HU564" s="2"/>
      <c r="HV564" s="2"/>
      <c r="HW564" s="2"/>
      <c r="HX564" s="2"/>
      <c r="HY564" s="2"/>
      <c r="HZ564" s="2"/>
      <c r="IA564" s="2"/>
      <c r="IB564" s="2"/>
      <c r="IC564" s="2"/>
      <c r="ID564" s="2"/>
      <c r="IE564" s="2"/>
      <c r="IF564" s="2">
        <v>-1</v>
      </c>
      <c r="IG564" s="2"/>
      <c r="IH564" s="2"/>
      <c r="II564" s="2"/>
      <c r="IJ564" s="2"/>
      <c r="IK564" s="2">
        <v>0</v>
      </c>
      <c r="IL564" s="2"/>
      <c r="IM564" s="2"/>
      <c r="IN564" s="2"/>
      <c r="IO564" s="2"/>
      <c r="IP564" s="2"/>
      <c r="IQ564" s="2"/>
      <c r="IR564" s="2"/>
      <c r="IS564" s="2"/>
      <c r="IT564" s="2"/>
      <c r="IU564" s="2"/>
    </row>
    <row r="565" spans="1:255" x14ac:dyDescent="0.2">
      <c r="A565">
        <v>18</v>
      </c>
      <c r="B565">
        <v>1</v>
      </c>
      <c r="C565">
        <v>922</v>
      </c>
      <c r="E565" t="s">
        <v>760</v>
      </c>
      <c r="F565" t="e">
        <f>'2.Лок.смета.и.Акт'!#REF!</f>
        <v>#REF!</v>
      </c>
      <c r="G565" t="s">
        <v>762</v>
      </c>
      <c r="H565" t="s">
        <v>63</v>
      </c>
      <c r="I565">
        <f>I553*J565</f>
        <v>1.5394000000000001</v>
      </c>
      <c r="J565">
        <v>0.9867948717948718</v>
      </c>
      <c r="K565">
        <v>0.98679499999999998</v>
      </c>
      <c r="O565">
        <f t="shared" si="646"/>
        <v>202605</v>
      </c>
      <c r="P565">
        <f t="shared" si="647"/>
        <v>202605</v>
      </c>
      <c r="Q565">
        <f t="shared" si="648"/>
        <v>0</v>
      </c>
      <c r="R565">
        <f t="shared" si="649"/>
        <v>0</v>
      </c>
      <c r="S565">
        <f t="shared" si="650"/>
        <v>0</v>
      </c>
      <c r="T565">
        <f t="shared" si="651"/>
        <v>0</v>
      </c>
      <c r="U565">
        <f t="shared" si="652"/>
        <v>0</v>
      </c>
      <c r="V565">
        <f t="shared" si="653"/>
        <v>0</v>
      </c>
      <c r="W565">
        <f t="shared" si="654"/>
        <v>0</v>
      </c>
      <c r="X565">
        <f t="shared" si="655"/>
        <v>0</v>
      </c>
      <c r="Y565">
        <f t="shared" si="656"/>
        <v>0</v>
      </c>
      <c r="AA565">
        <v>86295184</v>
      </c>
      <c r="AB565">
        <f t="shared" si="657"/>
        <v>17409.12</v>
      </c>
      <c r="AC565">
        <f t="shared" si="683"/>
        <v>17409.12</v>
      </c>
      <c r="AD565">
        <f t="shared" si="658"/>
        <v>0</v>
      </c>
      <c r="AE565">
        <f t="shared" si="659"/>
        <v>0</v>
      </c>
      <c r="AF565">
        <f t="shared" si="660"/>
        <v>0</v>
      </c>
      <c r="AG565">
        <f t="shared" si="661"/>
        <v>0</v>
      </c>
      <c r="AH565">
        <f t="shared" si="662"/>
        <v>0</v>
      </c>
      <c r="AI565">
        <f t="shared" si="663"/>
        <v>0</v>
      </c>
      <c r="AJ565">
        <f t="shared" si="664"/>
        <v>0</v>
      </c>
      <c r="AK565">
        <v>17409.119999999995</v>
      </c>
      <c r="AL565">
        <v>17409.119999999995</v>
      </c>
      <c r="AM565">
        <v>0</v>
      </c>
      <c r="AN565">
        <v>0</v>
      </c>
      <c r="AO565">
        <v>0</v>
      </c>
      <c r="AP565">
        <v>0</v>
      </c>
      <c r="AQ565">
        <v>0</v>
      </c>
      <c r="AR565">
        <v>0</v>
      </c>
      <c r="AS565">
        <v>0</v>
      </c>
      <c r="AT565">
        <v>0</v>
      </c>
      <c r="AU565">
        <v>0</v>
      </c>
      <c r="AV565">
        <v>1</v>
      </c>
      <c r="AW565">
        <v>1</v>
      </c>
      <c r="AZ565">
        <v>1</v>
      </c>
      <c r="BA565">
        <v>1</v>
      </c>
      <c r="BB565">
        <v>1</v>
      </c>
      <c r="BC565">
        <v>7.56</v>
      </c>
      <c r="BD565" t="s">
        <v>6</v>
      </c>
      <c r="BE565" t="s">
        <v>6</v>
      </c>
      <c r="BF565" t="s">
        <v>6</v>
      </c>
      <c r="BG565" t="s">
        <v>6</v>
      </c>
      <c r="BH565">
        <v>3</v>
      </c>
      <c r="BI565">
        <v>1</v>
      </c>
      <c r="BJ565" t="s">
        <v>763</v>
      </c>
      <c r="BM565">
        <v>500003</v>
      </c>
      <c r="BN565">
        <v>0</v>
      </c>
      <c r="BO565" t="s">
        <v>6</v>
      </c>
      <c r="BP565">
        <v>0</v>
      </c>
      <c r="BQ565">
        <v>22</v>
      </c>
      <c r="BR565">
        <v>0</v>
      </c>
      <c r="BS565">
        <v>1</v>
      </c>
      <c r="BT565">
        <v>1</v>
      </c>
      <c r="BU565">
        <v>1</v>
      </c>
      <c r="BV565">
        <v>1</v>
      </c>
      <c r="BW565">
        <v>1</v>
      </c>
      <c r="BX565">
        <v>1</v>
      </c>
      <c r="BY565" t="s">
        <v>6</v>
      </c>
      <c r="BZ565">
        <v>0</v>
      </c>
      <c r="CA565">
        <v>0</v>
      </c>
      <c r="CB565" t="s">
        <v>6</v>
      </c>
      <c r="CE565">
        <v>0</v>
      </c>
      <c r="CF565">
        <v>0</v>
      </c>
      <c r="CG565">
        <v>0</v>
      </c>
      <c r="CM565">
        <v>0</v>
      </c>
      <c r="CN565" t="s">
        <v>6</v>
      </c>
      <c r="CO565">
        <v>0</v>
      </c>
      <c r="CP565">
        <f t="shared" si="665"/>
        <v>202605</v>
      </c>
      <c r="CQ565">
        <f t="shared" si="666"/>
        <v>131612.9472</v>
      </c>
      <c r="CR565">
        <f t="shared" si="667"/>
        <v>0</v>
      </c>
      <c r="CS565">
        <f t="shared" si="668"/>
        <v>0</v>
      </c>
      <c r="CT565">
        <f t="shared" si="669"/>
        <v>0</v>
      </c>
      <c r="CU565">
        <f t="shared" si="670"/>
        <v>0</v>
      </c>
      <c r="CV565">
        <f t="shared" si="671"/>
        <v>0</v>
      </c>
      <c r="CW565">
        <f t="shared" si="672"/>
        <v>0</v>
      </c>
      <c r="CX565">
        <f t="shared" si="673"/>
        <v>0</v>
      </c>
      <c r="CY565">
        <f>(S565+R565)*(BZ565/100)</f>
        <v>0</v>
      </c>
      <c r="CZ565">
        <f>(S565+R565)*(CA565/100)</f>
        <v>0</v>
      </c>
      <c r="DC565" t="s">
        <v>6</v>
      </c>
      <c r="DD565" t="s">
        <v>6</v>
      </c>
      <c r="DE565" t="s">
        <v>6</v>
      </c>
      <c r="DF565" t="s">
        <v>6</v>
      </c>
      <c r="DG565" t="s">
        <v>6</v>
      </c>
      <c r="DH565" t="s">
        <v>6</v>
      </c>
      <c r="DI565" t="s">
        <v>6</v>
      </c>
      <c r="DJ565" t="s">
        <v>6</v>
      </c>
      <c r="DK565" t="s">
        <v>6</v>
      </c>
      <c r="DL565" t="s">
        <v>6</v>
      </c>
      <c r="DM565" t="s">
        <v>6</v>
      </c>
      <c r="DN565">
        <v>0</v>
      </c>
      <c r="DO565">
        <v>0</v>
      </c>
      <c r="DP565">
        <v>1</v>
      </c>
      <c r="DQ565">
        <v>1</v>
      </c>
      <c r="DU565">
        <v>1009</v>
      </c>
      <c r="DV565" t="s">
        <v>63</v>
      </c>
      <c r="DW565" t="e">
        <f>'2.Лок.смета.и.Акт'!#REF!</f>
        <v>#REF!</v>
      </c>
      <c r="DX565">
        <v>1000</v>
      </c>
      <c r="DZ565" t="s">
        <v>6</v>
      </c>
      <c r="EA565" t="s">
        <v>6</v>
      </c>
      <c r="EB565" t="s">
        <v>6</v>
      </c>
      <c r="EC565" t="s">
        <v>6</v>
      </c>
      <c r="EE565">
        <v>54938783</v>
      </c>
      <c r="EF565">
        <v>22</v>
      </c>
      <c r="EG565" t="s">
        <v>45</v>
      </c>
      <c r="EH565">
        <v>0</v>
      </c>
      <c r="EI565" t="s">
        <v>6</v>
      </c>
      <c r="EJ565">
        <v>1</v>
      </c>
      <c r="EK565">
        <v>500003</v>
      </c>
      <c r="EL565" t="s">
        <v>46</v>
      </c>
      <c r="EM565" t="s">
        <v>47</v>
      </c>
      <c r="EO565" t="s">
        <v>6</v>
      </c>
      <c r="EQ565">
        <v>0</v>
      </c>
      <c r="ER565">
        <v>125608.78</v>
      </c>
      <c r="ES565">
        <v>17409.119999999995</v>
      </c>
      <c r="ET565">
        <v>0</v>
      </c>
      <c r="EU565">
        <v>0</v>
      </c>
      <c r="EV565">
        <v>0</v>
      </c>
      <c r="EW565">
        <v>0</v>
      </c>
      <c r="EX565">
        <v>0</v>
      </c>
      <c r="EZ565">
        <v>5</v>
      </c>
      <c r="FC565">
        <v>0</v>
      </c>
      <c r="FD565">
        <v>18</v>
      </c>
      <c r="FF565">
        <v>125608.78</v>
      </c>
      <c r="FQ565">
        <v>0</v>
      </c>
      <c r="FR565">
        <f t="shared" si="674"/>
        <v>0</v>
      </c>
      <c r="FS565">
        <v>0</v>
      </c>
      <c r="FX565">
        <v>0</v>
      </c>
      <c r="FY565">
        <v>0</v>
      </c>
      <c r="GA565" t="s">
        <v>764</v>
      </c>
      <c r="GD565">
        <v>1</v>
      </c>
      <c r="GF565">
        <v>-264212039</v>
      </c>
      <c r="GG565">
        <v>2</v>
      </c>
      <c r="GH565">
        <v>3</v>
      </c>
      <c r="GI565">
        <v>5</v>
      </c>
      <c r="GJ565">
        <v>0</v>
      </c>
      <c r="GK565">
        <v>0</v>
      </c>
      <c r="GL565">
        <f t="shared" si="675"/>
        <v>0</v>
      </c>
      <c r="GM565">
        <f t="shared" si="676"/>
        <v>202605</v>
      </c>
      <c r="GN565">
        <f t="shared" si="677"/>
        <v>202605</v>
      </c>
      <c r="GO565">
        <f t="shared" si="678"/>
        <v>0</v>
      </c>
      <c r="GP565">
        <f t="shared" si="679"/>
        <v>0</v>
      </c>
      <c r="GR565">
        <v>1</v>
      </c>
      <c r="GS565">
        <v>1</v>
      </c>
      <c r="GT565">
        <v>0</v>
      </c>
      <c r="GU565" t="s">
        <v>6</v>
      </c>
      <c r="GV565">
        <f t="shared" si="680"/>
        <v>0</v>
      </c>
      <c r="GW565">
        <v>1</v>
      </c>
      <c r="GX565">
        <f t="shared" si="681"/>
        <v>0</v>
      </c>
      <c r="HA565">
        <v>0</v>
      </c>
      <c r="HB565">
        <v>0</v>
      </c>
      <c r="HC565">
        <f t="shared" si="682"/>
        <v>0</v>
      </c>
      <c r="HE565" t="s">
        <v>38</v>
      </c>
      <c r="HF565" t="s">
        <v>201</v>
      </c>
      <c r="HM565" t="s">
        <v>6</v>
      </c>
      <c r="HN565" t="s">
        <v>6</v>
      </c>
      <c r="HO565" t="s">
        <v>6</v>
      </c>
      <c r="HP565" t="s">
        <v>6</v>
      </c>
      <c r="HQ565" t="s">
        <v>6</v>
      </c>
      <c r="IF565">
        <v>-1</v>
      </c>
      <c r="IK565">
        <v>0</v>
      </c>
    </row>
    <row r="566" spans="1:255" x14ac:dyDescent="0.2">
      <c r="A566" s="2">
        <v>18</v>
      </c>
      <c r="B566" s="2">
        <v>1</v>
      </c>
      <c r="C566" s="2">
        <v>906</v>
      </c>
      <c r="D566" s="2"/>
      <c r="E566" s="2" t="s">
        <v>765</v>
      </c>
      <c r="F566" s="2" t="s">
        <v>568</v>
      </c>
      <c r="G566" s="2" t="s">
        <v>766</v>
      </c>
      <c r="H566" s="2" t="s">
        <v>63</v>
      </c>
      <c r="I566" s="2">
        <f>I552*J566</f>
        <v>2.085E-2</v>
      </c>
      <c r="J566" s="216">
        <f>'5.Ведомость_списания'!F261</f>
        <v>1.3365384615384616E-2</v>
      </c>
      <c r="K566" s="2">
        <v>1.3365E-2</v>
      </c>
      <c r="L566" s="2"/>
      <c r="M566" s="2"/>
      <c r="N566" s="2"/>
      <c r="O566" s="2">
        <f t="shared" si="646"/>
        <v>496</v>
      </c>
      <c r="P566" s="2">
        <f t="shared" si="647"/>
        <v>496</v>
      </c>
      <c r="Q566" s="2">
        <f t="shared" si="648"/>
        <v>0</v>
      </c>
      <c r="R566" s="2">
        <f t="shared" si="649"/>
        <v>0</v>
      </c>
      <c r="S566" s="2">
        <f t="shared" si="650"/>
        <v>0</v>
      </c>
      <c r="T566" s="2">
        <f t="shared" si="651"/>
        <v>0</v>
      </c>
      <c r="U566" s="2">
        <f t="shared" si="652"/>
        <v>0</v>
      </c>
      <c r="V566" s="2">
        <f t="shared" si="653"/>
        <v>0</v>
      </c>
      <c r="W566" s="2">
        <f t="shared" si="654"/>
        <v>0</v>
      </c>
      <c r="X566" s="2">
        <f t="shared" si="655"/>
        <v>0</v>
      </c>
      <c r="Y566" s="2">
        <f t="shared" si="656"/>
        <v>0</v>
      </c>
      <c r="Z566" s="2"/>
      <c r="AA566" s="2">
        <v>86295183</v>
      </c>
      <c r="AB566" s="2">
        <f t="shared" si="657"/>
        <v>23800.23</v>
      </c>
      <c r="AC566" s="2">
        <f t="shared" si="683"/>
        <v>23800.23</v>
      </c>
      <c r="AD566" s="2">
        <f t="shared" si="658"/>
        <v>0</v>
      </c>
      <c r="AE566" s="2">
        <f t="shared" si="659"/>
        <v>0</v>
      </c>
      <c r="AF566" s="2">
        <f t="shared" si="660"/>
        <v>0</v>
      </c>
      <c r="AG566" s="2">
        <f t="shared" si="661"/>
        <v>0</v>
      </c>
      <c r="AH566" s="2">
        <f t="shared" si="662"/>
        <v>0</v>
      </c>
      <c r="AI566" s="2">
        <f t="shared" si="663"/>
        <v>0</v>
      </c>
      <c r="AJ566" s="2">
        <f t="shared" si="664"/>
        <v>0</v>
      </c>
      <c r="AK566" s="2">
        <v>23800.23</v>
      </c>
      <c r="AL566" s="110">
        <f>'1.Лок.смета.и.Акт'!F1062</f>
        <v>23800.23</v>
      </c>
      <c r="AM566" s="2">
        <v>0</v>
      </c>
      <c r="AN566" s="2">
        <v>0</v>
      </c>
      <c r="AO566" s="2">
        <v>0</v>
      </c>
      <c r="AP566" s="2">
        <v>0</v>
      </c>
      <c r="AQ566" s="2">
        <v>0</v>
      </c>
      <c r="AR566" s="2">
        <v>0</v>
      </c>
      <c r="AS566" s="2">
        <v>0</v>
      </c>
      <c r="AT566" s="2">
        <v>0</v>
      </c>
      <c r="AU566" s="2">
        <v>0</v>
      </c>
      <c r="AV566" s="2">
        <v>1</v>
      </c>
      <c r="AW566" s="2">
        <v>1</v>
      </c>
      <c r="AX566" s="2"/>
      <c r="AY566" s="2"/>
      <c r="AZ566" s="2">
        <v>1</v>
      </c>
      <c r="BA566" s="2">
        <v>1</v>
      </c>
      <c r="BB566" s="2">
        <v>1</v>
      </c>
      <c r="BC566" s="2">
        <v>1</v>
      </c>
      <c r="BD566" s="2" t="s">
        <v>6</v>
      </c>
      <c r="BE566" s="2" t="s">
        <v>6</v>
      </c>
      <c r="BF566" s="2" t="s">
        <v>6</v>
      </c>
      <c r="BG566" s="2" t="s">
        <v>6</v>
      </c>
      <c r="BH566" s="2">
        <v>3</v>
      </c>
      <c r="BI566" s="2">
        <v>1</v>
      </c>
      <c r="BJ566" s="2" t="s">
        <v>570</v>
      </c>
      <c r="BK566" s="2"/>
      <c r="BL566" s="2"/>
      <c r="BM566" s="2">
        <v>500003</v>
      </c>
      <c r="BN566" s="2">
        <v>0</v>
      </c>
      <c r="BO566" s="2" t="s">
        <v>6</v>
      </c>
      <c r="BP566" s="2">
        <v>0</v>
      </c>
      <c r="BQ566" s="2">
        <v>22</v>
      </c>
      <c r="BR566" s="2">
        <v>0</v>
      </c>
      <c r="BS566" s="2">
        <v>1</v>
      </c>
      <c r="BT566" s="2">
        <v>1</v>
      </c>
      <c r="BU566" s="2">
        <v>1</v>
      </c>
      <c r="BV566" s="2">
        <v>1</v>
      </c>
      <c r="BW566" s="2">
        <v>1</v>
      </c>
      <c r="BX566" s="2">
        <v>1</v>
      </c>
      <c r="BY566" s="2" t="s">
        <v>6</v>
      </c>
      <c r="BZ566" s="2">
        <v>0</v>
      </c>
      <c r="CA566" s="2">
        <v>0</v>
      </c>
      <c r="CB566" s="2" t="s">
        <v>6</v>
      </c>
      <c r="CC566" s="2"/>
      <c r="CD566" s="2"/>
      <c r="CE566" s="2">
        <v>0</v>
      </c>
      <c r="CF566" s="2">
        <v>0</v>
      </c>
      <c r="CG566" s="2">
        <v>0</v>
      </c>
      <c r="CH566" s="2"/>
      <c r="CI566" s="2"/>
      <c r="CJ566" s="2"/>
      <c r="CK566" s="2"/>
      <c r="CL566" s="2"/>
      <c r="CM566" s="2">
        <v>0</v>
      </c>
      <c r="CN566" s="2" t="s">
        <v>6</v>
      </c>
      <c r="CO566" s="2">
        <v>0</v>
      </c>
      <c r="CP566" s="2">
        <f t="shared" si="665"/>
        <v>496</v>
      </c>
      <c r="CQ566" s="2">
        <f t="shared" si="666"/>
        <v>23800.23</v>
      </c>
      <c r="CR566" s="2">
        <f t="shared" si="667"/>
        <v>0</v>
      </c>
      <c r="CS566" s="2">
        <f t="shared" si="668"/>
        <v>0</v>
      </c>
      <c r="CT566" s="2">
        <f t="shared" si="669"/>
        <v>0</v>
      </c>
      <c r="CU566" s="2">
        <f t="shared" si="670"/>
        <v>0</v>
      </c>
      <c r="CV566" s="2">
        <f t="shared" si="671"/>
        <v>0</v>
      </c>
      <c r="CW566" s="2">
        <f t="shared" si="672"/>
        <v>0</v>
      </c>
      <c r="CX566" s="2">
        <f t="shared" si="673"/>
        <v>0</v>
      </c>
      <c r="CY566" s="2">
        <f>(((S566+(R566*IF(0,0,1)))*AT566)/100)</f>
        <v>0</v>
      </c>
      <c r="CZ566" s="2">
        <f>(((S566+(R566*IF(0,0,1)))*AU566)/100)</f>
        <v>0</v>
      </c>
      <c r="DA566" s="2"/>
      <c r="DB566" s="2"/>
      <c r="DC566" s="2" t="s">
        <v>6</v>
      </c>
      <c r="DD566" s="2" t="s">
        <v>6</v>
      </c>
      <c r="DE566" s="2" t="s">
        <v>6</v>
      </c>
      <c r="DF566" s="2" t="s">
        <v>6</v>
      </c>
      <c r="DG566" s="2" t="s">
        <v>6</v>
      </c>
      <c r="DH566" s="2" t="s">
        <v>6</v>
      </c>
      <c r="DI566" s="2" t="s">
        <v>6</v>
      </c>
      <c r="DJ566" s="2" t="s">
        <v>6</v>
      </c>
      <c r="DK566" s="2" t="s">
        <v>6</v>
      </c>
      <c r="DL566" s="2" t="s">
        <v>6</v>
      </c>
      <c r="DM566" s="2" t="s">
        <v>6</v>
      </c>
      <c r="DN566" s="2">
        <v>0</v>
      </c>
      <c r="DO566" s="2">
        <v>0</v>
      </c>
      <c r="DP566" s="2">
        <v>1</v>
      </c>
      <c r="DQ566" s="2">
        <v>1</v>
      </c>
      <c r="DR566" s="2"/>
      <c r="DS566" s="2"/>
      <c r="DT566" s="2"/>
      <c r="DU566" s="2">
        <v>1009</v>
      </c>
      <c r="DV566" s="2" t="s">
        <v>63</v>
      </c>
      <c r="DW566" s="2" t="s">
        <v>63</v>
      </c>
      <c r="DX566" s="2">
        <v>1000</v>
      </c>
      <c r="DY566" s="2"/>
      <c r="DZ566" s="2" t="s">
        <v>6</v>
      </c>
      <c r="EA566" s="2" t="s">
        <v>6</v>
      </c>
      <c r="EB566" s="2" t="s">
        <v>6</v>
      </c>
      <c r="EC566" s="2" t="s">
        <v>6</v>
      </c>
      <c r="ED566" s="2"/>
      <c r="EE566" s="2">
        <v>54938783</v>
      </c>
      <c r="EF566" s="2">
        <v>22</v>
      </c>
      <c r="EG566" s="2" t="s">
        <v>45</v>
      </c>
      <c r="EH566" s="2">
        <v>0</v>
      </c>
      <c r="EI566" s="2" t="s">
        <v>6</v>
      </c>
      <c r="EJ566" s="2">
        <v>1</v>
      </c>
      <c r="EK566" s="2">
        <v>500003</v>
      </c>
      <c r="EL566" s="2" t="s">
        <v>46</v>
      </c>
      <c r="EM566" s="2" t="s">
        <v>47</v>
      </c>
      <c r="EN566" s="2"/>
      <c r="EO566" s="2" t="s">
        <v>6</v>
      </c>
      <c r="EP566" s="2"/>
      <c r="EQ566" s="2">
        <v>0</v>
      </c>
      <c r="ER566" s="2">
        <v>23800.23</v>
      </c>
      <c r="ES566" s="110">
        <f>'1.Лок.смета.и.Акт'!F1062</f>
        <v>23800.23</v>
      </c>
      <c r="ET566" s="2">
        <v>0</v>
      </c>
      <c r="EU566" s="2">
        <v>0</v>
      </c>
      <c r="EV566" s="2">
        <v>0</v>
      </c>
      <c r="EW566" s="2">
        <v>0</v>
      </c>
      <c r="EX566" s="2">
        <v>0</v>
      </c>
      <c r="EY566" s="2"/>
      <c r="EZ566" s="2"/>
      <c r="FA566" s="2"/>
      <c r="FB566" s="2"/>
      <c r="FC566" s="2"/>
      <c r="FD566" s="2"/>
      <c r="FE566" s="2"/>
      <c r="FF566" s="2"/>
      <c r="FG566" s="2"/>
      <c r="FH566" s="2"/>
      <c r="FI566" s="2"/>
      <c r="FJ566" s="2"/>
      <c r="FK566" s="2"/>
      <c r="FL566" s="2"/>
      <c r="FM566" s="2"/>
      <c r="FN566" s="2"/>
      <c r="FO566" s="2"/>
      <c r="FP566" s="2"/>
      <c r="FQ566" s="2">
        <v>0</v>
      </c>
      <c r="FR566" s="2">
        <f t="shared" si="674"/>
        <v>0</v>
      </c>
      <c r="FS566" s="2">
        <v>0</v>
      </c>
      <c r="FT566" s="2"/>
      <c r="FU566" s="2"/>
      <c r="FV566" s="2"/>
      <c r="FW566" s="2"/>
      <c r="FX566" s="2">
        <v>0</v>
      </c>
      <c r="FY566" s="2">
        <v>0</v>
      </c>
      <c r="FZ566" s="2"/>
      <c r="GA566" s="2" t="s">
        <v>6</v>
      </c>
      <c r="GB566" s="2"/>
      <c r="GC566" s="2"/>
      <c r="GD566" s="2">
        <v>1</v>
      </c>
      <c r="GE566" s="2"/>
      <c r="GF566" s="2">
        <v>-2110916364</v>
      </c>
      <c r="GG566" s="2">
        <v>2</v>
      </c>
      <c r="GH566" s="2">
        <v>2</v>
      </c>
      <c r="GI566" s="2">
        <v>-2</v>
      </c>
      <c r="GJ566" s="2">
        <v>0</v>
      </c>
      <c r="GK566" s="2">
        <v>0</v>
      </c>
      <c r="GL566" s="2">
        <f t="shared" si="675"/>
        <v>0</v>
      </c>
      <c r="GM566" s="2">
        <f t="shared" si="676"/>
        <v>496</v>
      </c>
      <c r="GN566" s="2">
        <f t="shared" si="677"/>
        <v>496</v>
      </c>
      <c r="GO566" s="2">
        <f t="shared" si="678"/>
        <v>0</v>
      </c>
      <c r="GP566" s="2">
        <f t="shared" si="679"/>
        <v>0</v>
      </c>
      <c r="GQ566" s="2"/>
      <c r="GR566" s="2">
        <v>0</v>
      </c>
      <c r="GS566" s="2">
        <v>2</v>
      </c>
      <c r="GT566" s="2">
        <v>0</v>
      </c>
      <c r="GU566" s="2" t="s">
        <v>6</v>
      </c>
      <c r="GV566" s="2">
        <f t="shared" si="680"/>
        <v>0</v>
      </c>
      <c r="GW566" s="2">
        <v>1</v>
      </c>
      <c r="GX566" s="2">
        <f t="shared" si="681"/>
        <v>0</v>
      </c>
      <c r="GY566" s="2"/>
      <c r="GZ566" s="2"/>
      <c r="HA566" s="2">
        <v>0</v>
      </c>
      <c r="HB566" s="2">
        <v>0</v>
      </c>
      <c r="HC566" s="2">
        <f t="shared" si="682"/>
        <v>0</v>
      </c>
      <c r="HD566" s="2"/>
      <c r="HE566" s="2" t="s">
        <v>6</v>
      </c>
      <c r="HF566" s="2" t="s">
        <v>6</v>
      </c>
      <c r="HG566" s="2"/>
      <c r="HH566" s="2"/>
      <c r="HI566" s="2"/>
      <c r="HJ566" s="2"/>
      <c r="HK566" s="2"/>
      <c r="HL566" s="2"/>
      <c r="HM566" s="2" t="s">
        <v>6</v>
      </c>
      <c r="HN566" s="2" t="s">
        <v>6</v>
      </c>
      <c r="HO566" s="2" t="s">
        <v>6</v>
      </c>
      <c r="HP566" s="2" t="s">
        <v>6</v>
      </c>
      <c r="HQ566" s="2" t="s">
        <v>6</v>
      </c>
      <c r="HR566" s="2"/>
      <c r="HS566" s="2"/>
      <c r="HT566" s="2"/>
      <c r="HU566" s="2"/>
      <c r="HV566" s="2"/>
      <c r="HW566" s="2"/>
      <c r="HX566" s="2"/>
      <c r="HY566" s="2"/>
      <c r="HZ566" s="2"/>
      <c r="IA566" s="2"/>
      <c r="IB566" s="2"/>
      <c r="IC566" s="2"/>
      <c r="ID566" s="2"/>
      <c r="IE566" s="2"/>
      <c r="IF566" s="2">
        <v>-1</v>
      </c>
      <c r="IG566" s="2"/>
      <c r="IH566" s="2"/>
      <c r="II566" s="2"/>
      <c r="IJ566" s="2"/>
      <c r="IK566" s="2">
        <v>0</v>
      </c>
      <c r="IL566" s="2"/>
      <c r="IM566" s="2"/>
      <c r="IN566" s="2"/>
      <c r="IO566" s="2"/>
      <c r="IP566" s="2"/>
      <c r="IQ566" s="2"/>
      <c r="IR566" s="2"/>
      <c r="IS566" s="2"/>
      <c r="IT566" s="2"/>
      <c r="IU566" s="2"/>
    </row>
    <row r="567" spans="1:255" x14ac:dyDescent="0.2">
      <c r="A567">
        <v>18</v>
      </c>
      <c r="B567">
        <v>1</v>
      </c>
      <c r="C567">
        <v>921</v>
      </c>
      <c r="E567" t="s">
        <v>765</v>
      </c>
      <c r="F567" t="e">
        <f>'2.Лок.смета.и.Акт'!#REF!</f>
        <v>#REF!</v>
      </c>
      <c r="G567" t="s">
        <v>766</v>
      </c>
      <c r="H567" t="s">
        <v>63</v>
      </c>
      <c r="I567">
        <f>I553*J567</f>
        <v>2.085E-2</v>
      </c>
      <c r="J567">
        <v>1.3365384615384616E-2</v>
      </c>
      <c r="K567">
        <v>1.3365E-2</v>
      </c>
      <c r="O567">
        <f t="shared" si="646"/>
        <v>4333</v>
      </c>
      <c r="P567">
        <f t="shared" si="647"/>
        <v>4333</v>
      </c>
      <c r="Q567">
        <f t="shared" si="648"/>
        <v>0</v>
      </c>
      <c r="R567">
        <f t="shared" si="649"/>
        <v>0</v>
      </c>
      <c r="S567">
        <f t="shared" si="650"/>
        <v>0</v>
      </c>
      <c r="T567">
        <f t="shared" si="651"/>
        <v>0</v>
      </c>
      <c r="U567">
        <f t="shared" si="652"/>
        <v>0</v>
      </c>
      <c r="V567">
        <f t="shared" si="653"/>
        <v>0</v>
      </c>
      <c r="W567">
        <f t="shared" si="654"/>
        <v>0</v>
      </c>
      <c r="X567">
        <f t="shared" si="655"/>
        <v>0</v>
      </c>
      <c r="Y567">
        <f t="shared" si="656"/>
        <v>0</v>
      </c>
      <c r="AA567">
        <v>86295184</v>
      </c>
      <c r="AB567">
        <f t="shared" si="657"/>
        <v>27489.94</v>
      </c>
      <c r="AC567">
        <f t="shared" si="683"/>
        <v>27489.94</v>
      </c>
      <c r="AD567">
        <f t="shared" si="658"/>
        <v>0</v>
      </c>
      <c r="AE567">
        <f t="shared" si="659"/>
        <v>0</v>
      </c>
      <c r="AF567">
        <f t="shared" si="660"/>
        <v>0</v>
      </c>
      <c r="AG567">
        <f t="shared" si="661"/>
        <v>0</v>
      </c>
      <c r="AH567">
        <f t="shared" si="662"/>
        <v>0</v>
      </c>
      <c r="AI567">
        <f t="shared" si="663"/>
        <v>0</v>
      </c>
      <c r="AJ567">
        <f t="shared" si="664"/>
        <v>0</v>
      </c>
      <c r="AK567">
        <v>27489.94</v>
      </c>
      <c r="AL567">
        <v>27489.94</v>
      </c>
      <c r="AM567">
        <v>0</v>
      </c>
      <c r="AN567">
        <v>0</v>
      </c>
      <c r="AO567">
        <v>0</v>
      </c>
      <c r="AP567">
        <v>0</v>
      </c>
      <c r="AQ567">
        <v>0</v>
      </c>
      <c r="AR567">
        <v>0</v>
      </c>
      <c r="AS567">
        <v>0</v>
      </c>
      <c r="AT567">
        <v>0</v>
      </c>
      <c r="AU567">
        <v>0</v>
      </c>
      <c r="AV567">
        <v>1</v>
      </c>
      <c r="AW567">
        <v>1</v>
      </c>
      <c r="AZ567">
        <v>1</v>
      </c>
      <c r="BA567">
        <v>1</v>
      </c>
      <c r="BB567">
        <v>1</v>
      </c>
      <c r="BC567">
        <v>7.56</v>
      </c>
      <c r="BD567" t="s">
        <v>6</v>
      </c>
      <c r="BE567" t="s">
        <v>6</v>
      </c>
      <c r="BF567" t="s">
        <v>6</v>
      </c>
      <c r="BG567" t="s">
        <v>6</v>
      </c>
      <c r="BH567">
        <v>3</v>
      </c>
      <c r="BI567">
        <v>1</v>
      </c>
      <c r="BJ567" t="s">
        <v>570</v>
      </c>
      <c r="BM567">
        <v>500003</v>
      </c>
      <c r="BN567">
        <v>0</v>
      </c>
      <c r="BO567" t="s">
        <v>6</v>
      </c>
      <c r="BP567">
        <v>0</v>
      </c>
      <c r="BQ567">
        <v>22</v>
      </c>
      <c r="BR567">
        <v>0</v>
      </c>
      <c r="BS567">
        <v>1</v>
      </c>
      <c r="BT567">
        <v>1</v>
      </c>
      <c r="BU567">
        <v>1</v>
      </c>
      <c r="BV567">
        <v>1</v>
      </c>
      <c r="BW567">
        <v>1</v>
      </c>
      <c r="BX567">
        <v>1</v>
      </c>
      <c r="BY567" t="s">
        <v>6</v>
      </c>
      <c r="BZ567">
        <v>0</v>
      </c>
      <c r="CA567">
        <v>0</v>
      </c>
      <c r="CB567" t="s">
        <v>6</v>
      </c>
      <c r="CE567">
        <v>0</v>
      </c>
      <c r="CF567">
        <v>0</v>
      </c>
      <c r="CG567">
        <v>0</v>
      </c>
      <c r="CM567">
        <v>0</v>
      </c>
      <c r="CN567" t="s">
        <v>6</v>
      </c>
      <c r="CO567">
        <v>0</v>
      </c>
      <c r="CP567">
        <f t="shared" si="665"/>
        <v>4333</v>
      </c>
      <c r="CQ567">
        <f t="shared" si="666"/>
        <v>207823.94639999999</v>
      </c>
      <c r="CR567">
        <f t="shared" si="667"/>
        <v>0</v>
      </c>
      <c r="CS567">
        <f t="shared" si="668"/>
        <v>0</v>
      </c>
      <c r="CT567">
        <f t="shared" si="669"/>
        <v>0</v>
      </c>
      <c r="CU567">
        <f t="shared" si="670"/>
        <v>0</v>
      </c>
      <c r="CV567">
        <f t="shared" si="671"/>
        <v>0</v>
      </c>
      <c r="CW567">
        <f t="shared" si="672"/>
        <v>0</v>
      </c>
      <c r="CX567">
        <f t="shared" si="673"/>
        <v>0</v>
      </c>
      <c r="CY567">
        <f>(S567+R567)*(BZ567/100)</f>
        <v>0</v>
      </c>
      <c r="CZ567">
        <f>(S567+R567)*(CA567/100)</f>
        <v>0</v>
      </c>
      <c r="DC567" t="s">
        <v>6</v>
      </c>
      <c r="DD567" t="s">
        <v>6</v>
      </c>
      <c r="DE567" t="s">
        <v>6</v>
      </c>
      <c r="DF567" t="s">
        <v>6</v>
      </c>
      <c r="DG567" t="s">
        <v>6</v>
      </c>
      <c r="DH567" t="s">
        <v>6</v>
      </c>
      <c r="DI567" t="s">
        <v>6</v>
      </c>
      <c r="DJ567" t="s">
        <v>6</v>
      </c>
      <c r="DK567" t="s">
        <v>6</v>
      </c>
      <c r="DL567" t="s">
        <v>6</v>
      </c>
      <c r="DM567" t="s">
        <v>6</v>
      </c>
      <c r="DN567">
        <v>0</v>
      </c>
      <c r="DO567">
        <v>0</v>
      </c>
      <c r="DP567">
        <v>1</v>
      </c>
      <c r="DQ567">
        <v>1</v>
      </c>
      <c r="DU567">
        <v>1009</v>
      </c>
      <c r="DV567" t="s">
        <v>63</v>
      </c>
      <c r="DW567" t="e">
        <f>'2.Лок.смета.и.Акт'!#REF!</f>
        <v>#REF!</v>
      </c>
      <c r="DX567">
        <v>1000</v>
      </c>
      <c r="DZ567" t="s">
        <v>6</v>
      </c>
      <c r="EA567" t="s">
        <v>6</v>
      </c>
      <c r="EB567" t="s">
        <v>6</v>
      </c>
      <c r="EC567" t="s">
        <v>6</v>
      </c>
      <c r="EE567">
        <v>54938783</v>
      </c>
      <c r="EF567">
        <v>22</v>
      </c>
      <c r="EG567" t="s">
        <v>45</v>
      </c>
      <c r="EH567">
        <v>0</v>
      </c>
      <c r="EI567" t="s">
        <v>6</v>
      </c>
      <c r="EJ567">
        <v>1</v>
      </c>
      <c r="EK567">
        <v>500003</v>
      </c>
      <c r="EL567" t="s">
        <v>46</v>
      </c>
      <c r="EM567" t="s">
        <v>47</v>
      </c>
      <c r="EO567" t="s">
        <v>6</v>
      </c>
      <c r="EQ567">
        <v>0</v>
      </c>
      <c r="ER567">
        <v>198343.18</v>
      </c>
      <c r="ES567">
        <v>27489.94</v>
      </c>
      <c r="ET567">
        <v>0</v>
      </c>
      <c r="EU567">
        <v>0</v>
      </c>
      <c r="EV567">
        <v>0</v>
      </c>
      <c r="EW567">
        <v>0</v>
      </c>
      <c r="EX567">
        <v>0</v>
      </c>
      <c r="EZ567">
        <v>5</v>
      </c>
      <c r="FC567">
        <v>0</v>
      </c>
      <c r="FD567">
        <v>18</v>
      </c>
      <c r="FF567">
        <v>198343.18</v>
      </c>
      <c r="FQ567">
        <v>0</v>
      </c>
      <c r="FR567">
        <f t="shared" si="674"/>
        <v>0</v>
      </c>
      <c r="FS567">
        <v>0</v>
      </c>
      <c r="FX567">
        <v>0</v>
      </c>
      <c r="FY567">
        <v>0</v>
      </c>
      <c r="GA567" t="s">
        <v>571</v>
      </c>
      <c r="GD567">
        <v>1</v>
      </c>
      <c r="GF567">
        <v>-2110916364</v>
      </c>
      <c r="GG567">
        <v>2</v>
      </c>
      <c r="GH567">
        <v>3</v>
      </c>
      <c r="GI567">
        <v>5</v>
      </c>
      <c r="GJ567">
        <v>0</v>
      </c>
      <c r="GK567">
        <v>0</v>
      </c>
      <c r="GL567">
        <f t="shared" si="675"/>
        <v>0</v>
      </c>
      <c r="GM567">
        <f t="shared" si="676"/>
        <v>4333</v>
      </c>
      <c r="GN567">
        <f t="shared" si="677"/>
        <v>4333</v>
      </c>
      <c r="GO567">
        <f t="shared" si="678"/>
        <v>0</v>
      </c>
      <c r="GP567">
        <f t="shared" si="679"/>
        <v>0</v>
      </c>
      <c r="GR567">
        <v>1</v>
      </c>
      <c r="GS567">
        <v>1</v>
      </c>
      <c r="GT567">
        <v>0</v>
      </c>
      <c r="GU567" t="s">
        <v>6</v>
      </c>
      <c r="GV567">
        <f t="shared" si="680"/>
        <v>0</v>
      </c>
      <c r="GW567">
        <v>1</v>
      </c>
      <c r="GX567">
        <f t="shared" si="681"/>
        <v>0</v>
      </c>
      <c r="HA567">
        <v>0</v>
      </c>
      <c r="HB567">
        <v>0</v>
      </c>
      <c r="HC567">
        <f t="shared" si="682"/>
        <v>0</v>
      </c>
      <c r="HE567" t="s">
        <v>38</v>
      </c>
      <c r="HF567" t="s">
        <v>201</v>
      </c>
      <c r="HM567" t="s">
        <v>6</v>
      </c>
      <c r="HN567" t="s">
        <v>6</v>
      </c>
      <c r="HO567" t="s">
        <v>6</v>
      </c>
      <c r="HP567" t="s">
        <v>6</v>
      </c>
      <c r="HQ567" t="s">
        <v>6</v>
      </c>
      <c r="IF567">
        <v>-1</v>
      </c>
      <c r="IK567">
        <v>0</v>
      </c>
    </row>
    <row r="568" spans="1:255" x14ac:dyDescent="0.2">
      <c r="A568" s="2">
        <v>17</v>
      </c>
      <c r="B568" s="2">
        <v>1</v>
      </c>
      <c r="C568" s="2">
        <f>ROW(SmtRes!A930)</f>
        <v>930</v>
      </c>
      <c r="D568" s="2">
        <f>ROW(EtalonRes!A1072)</f>
        <v>1072</v>
      </c>
      <c r="E568" s="2" t="s">
        <v>767</v>
      </c>
      <c r="F568" s="2" t="s">
        <v>203</v>
      </c>
      <c r="G568" s="2" t="s">
        <v>204</v>
      </c>
      <c r="H568" s="2" t="s">
        <v>166</v>
      </c>
      <c r="I568" s="2">
        <f>'2.Лок.смета.и.Акт'!E93</f>
        <v>0.71399999999999997</v>
      </c>
      <c r="J568" s="2">
        <v>0</v>
      </c>
      <c r="K568" s="2">
        <v>0.71399999999999997</v>
      </c>
      <c r="L568" s="2"/>
      <c r="M568" s="2"/>
      <c r="N568" s="2"/>
      <c r="O568" s="2">
        <f t="shared" si="646"/>
        <v>59</v>
      </c>
      <c r="P568" s="2">
        <f t="shared" si="647"/>
        <v>0</v>
      </c>
      <c r="Q568" s="2">
        <f t="shared" si="648"/>
        <v>9</v>
      </c>
      <c r="R568" s="2">
        <f t="shared" si="649"/>
        <v>0</v>
      </c>
      <c r="S568" s="2">
        <f t="shared" si="650"/>
        <v>50</v>
      </c>
      <c r="T568" s="2">
        <f t="shared" si="651"/>
        <v>0</v>
      </c>
      <c r="U568" s="2">
        <f t="shared" si="652"/>
        <v>5.4692400000000001</v>
      </c>
      <c r="V568" s="2">
        <f t="shared" si="653"/>
        <v>1.4279999999999999E-2</v>
      </c>
      <c r="W568" s="2">
        <f t="shared" si="654"/>
        <v>0</v>
      </c>
      <c r="X568" s="2">
        <f t="shared" si="655"/>
        <v>45</v>
      </c>
      <c r="Y568" s="2">
        <f t="shared" si="656"/>
        <v>35</v>
      </c>
      <c r="Z568" s="2"/>
      <c r="AA568" s="2">
        <v>86295183</v>
      </c>
      <c r="AB568" s="2">
        <f t="shared" si="657"/>
        <v>82.63</v>
      </c>
      <c r="AC568" s="2">
        <f>ROUND(((ES568*2)+(SUM(SmtRes!BC923:'SmtRes'!BC930)+SUM(EtalonRes!AL1065:'EtalonRes'!AL1072))),2)</f>
        <v>0.01</v>
      </c>
      <c r="AD568" s="2">
        <f>ROUND(((((ET568*2))-((EU568*2)))+AE568),2)</f>
        <v>12.54</v>
      </c>
      <c r="AE568" s="2">
        <f>ROUND(((EU568*2)),2)</f>
        <v>0.2</v>
      </c>
      <c r="AF568" s="2">
        <f>ROUND(((EV568*2)),2)</f>
        <v>70.08</v>
      </c>
      <c r="AG568" s="2">
        <f t="shared" si="661"/>
        <v>0</v>
      </c>
      <c r="AH568" s="2">
        <f>((EW568*2))</f>
        <v>7.66</v>
      </c>
      <c r="AI568" s="2">
        <f>((EX568*2))</f>
        <v>0.02</v>
      </c>
      <c r="AJ568" s="2">
        <f t="shared" si="664"/>
        <v>0</v>
      </c>
      <c r="AK568" s="2">
        <v>321.88</v>
      </c>
      <c r="AL568" s="2">
        <v>280.57</v>
      </c>
      <c r="AM568" s="2">
        <v>6.27</v>
      </c>
      <c r="AN568" s="2">
        <v>0.1</v>
      </c>
      <c r="AO568" s="2">
        <v>35.04</v>
      </c>
      <c r="AP568" s="2">
        <v>0</v>
      </c>
      <c r="AQ568" s="2">
        <v>3.83</v>
      </c>
      <c r="AR568" s="2">
        <v>0.01</v>
      </c>
      <c r="AS568" s="2">
        <v>0</v>
      </c>
      <c r="AT568" s="2">
        <v>90</v>
      </c>
      <c r="AU568" s="2">
        <v>70</v>
      </c>
      <c r="AV568" s="2">
        <v>1</v>
      </c>
      <c r="AW568" s="2">
        <v>1</v>
      </c>
      <c r="AX568" s="2"/>
      <c r="AY568" s="2"/>
      <c r="AZ568" s="2">
        <v>1</v>
      </c>
      <c r="BA568" s="2">
        <v>1</v>
      </c>
      <c r="BB568" s="2">
        <v>1</v>
      </c>
      <c r="BC568" s="2">
        <v>1</v>
      </c>
      <c r="BD568" s="2" t="s">
        <v>6</v>
      </c>
      <c r="BE568" s="2" t="s">
        <v>6</v>
      </c>
      <c r="BF568" s="2" t="s">
        <v>6</v>
      </c>
      <c r="BG568" s="2" t="s">
        <v>6</v>
      </c>
      <c r="BH568" s="2">
        <v>0</v>
      </c>
      <c r="BI568" s="2">
        <v>1</v>
      </c>
      <c r="BJ568" s="2" t="s">
        <v>205</v>
      </c>
      <c r="BK568" s="2"/>
      <c r="BL568" s="2"/>
      <c r="BM568" s="2">
        <v>13001</v>
      </c>
      <c r="BN568" s="2">
        <v>0</v>
      </c>
      <c r="BO568" s="2" t="s">
        <v>6</v>
      </c>
      <c r="BP568" s="2">
        <v>0</v>
      </c>
      <c r="BQ568" s="2">
        <v>1</v>
      </c>
      <c r="BR568" s="2">
        <v>0</v>
      </c>
      <c r="BS568" s="2">
        <v>1</v>
      </c>
      <c r="BT568" s="2">
        <v>1</v>
      </c>
      <c r="BU568" s="2">
        <v>1</v>
      </c>
      <c r="BV568" s="2">
        <v>1</v>
      </c>
      <c r="BW568" s="2">
        <v>1</v>
      </c>
      <c r="BX568" s="2">
        <v>1</v>
      </c>
      <c r="BY568" s="2" t="s">
        <v>6</v>
      </c>
      <c r="BZ568" s="2">
        <v>90</v>
      </c>
      <c r="CA568" s="2">
        <v>70</v>
      </c>
      <c r="CB568" s="2" t="s">
        <v>6</v>
      </c>
      <c r="CC568" s="2"/>
      <c r="CD568" s="2"/>
      <c r="CE568" s="2">
        <v>0</v>
      </c>
      <c r="CF568" s="2">
        <v>0</v>
      </c>
      <c r="CG568" s="2">
        <v>0</v>
      </c>
      <c r="CH568" s="2"/>
      <c r="CI568" s="2"/>
      <c r="CJ568" s="2"/>
      <c r="CK568" s="2"/>
      <c r="CL568" s="2"/>
      <c r="CM568" s="2">
        <v>0</v>
      </c>
      <c r="CN568" s="2" t="s">
        <v>6</v>
      </c>
      <c r="CO568" s="2">
        <v>0</v>
      </c>
      <c r="CP568" s="2">
        <f t="shared" si="665"/>
        <v>59</v>
      </c>
      <c r="CQ568" s="2">
        <f t="shared" si="666"/>
        <v>0.01</v>
      </c>
      <c r="CR568" s="2">
        <f t="shared" si="667"/>
        <v>12.54</v>
      </c>
      <c r="CS568" s="2">
        <f t="shared" si="668"/>
        <v>0.2</v>
      </c>
      <c r="CT568" s="2">
        <f t="shared" si="669"/>
        <v>70.08</v>
      </c>
      <c r="CU568" s="2">
        <f t="shared" si="670"/>
        <v>0</v>
      </c>
      <c r="CV568" s="2">
        <f t="shared" si="671"/>
        <v>7.66</v>
      </c>
      <c r="CW568" s="2">
        <f t="shared" si="672"/>
        <v>0.02</v>
      </c>
      <c r="CX568" s="2">
        <f t="shared" si="673"/>
        <v>0</v>
      </c>
      <c r="CY568" s="2">
        <f>(((S568+(R568*IF(0,0,1)))*AT568)/100)</f>
        <v>45</v>
      </c>
      <c r="CZ568" s="2">
        <f>(((S568+(R568*IF(0,0,1)))*AU568)/100)</f>
        <v>35</v>
      </c>
      <c r="DA568" s="2"/>
      <c r="DB568" s="2"/>
      <c r="DC568" s="2" t="s">
        <v>6</v>
      </c>
      <c r="DD568" s="2" t="s">
        <v>206</v>
      </c>
      <c r="DE568" s="2" t="s">
        <v>206</v>
      </c>
      <c r="DF568" s="2" t="s">
        <v>206</v>
      </c>
      <c r="DG568" s="2" t="s">
        <v>206</v>
      </c>
      <c r="DH568" s="2" t="s">
        <v>6</v>
      </c>
      <c r="DI568" s="2" t="s">
        <v>206</v>
      </c>
      <c r="DJ568" s="2" t="s">
        <v>206</v>
      </c>
      <c r="DK568" s="2" t="s">
        <v>6</v>
      </c>
      <c r="DL568" s="2" t="s">
        <v>6</v>
      </c>
      <c r="DM568" s="2" t="s">
        <v>6</v>
      </c>
      <c r="DN568" s="2">
        <v>0</v>
      </c>
      <c r="DO568" s="2">
        <v>0</v>
      </c>
      <c r="DP568" s="2">
        <v>1</v>
      </c>
      <c r="DQ568" s="2">
        <v>1</v>
      </c>
      <c r="DR568" s="2"/>
      <c r="DS568" s="2"/>
      <c r="DT568" s="2"/>
      <c r="DU568" s="2">
        <v>1005</v>
      </c>
      <c r="DV568" s="2" t="s">
        <v>166</v>
      </c>
      <c r="DW568" s="2" t="s">
        <v>166</v>
      </c>
      <c r="DX568" s="2">
        <v>100</v>
      </c>
      <c r="DY568" s="2"/>
      <c r="DZ568" s="2" t="s">
        <v>6</v>
      </c>
      <c r="EA568" s="2" t="s">
        <v>6</v>
      </c>
      <c r="EB568" s="2" t="s">
        <v>6</v>
      </c>
      <c r="EC568" s="2" t="s">
        <v>6</v>
      </c>
      <c r="ED568" s="2"/>
      <c r="EE568" s="2">
        <v>54938608</v>
      </c>
      <c r="EF568" s="2">
        <v>1</v>
      </c>
      <c r="EG568" s="2" t="s">
        <v>25</v>
      </c>
      <c r="EH568" s="2">
        <v>0</v>
      </c>
      <c r="EI568" s="2" t="s">
        <v>6</v>
      </c>
      <c r="EJ568" s="2">
        <v>1</v>
      </c>
      <c r="EK568" s="2">
        <v>13001</v>
      </c>
      <c r="EL568" s="2" t="s">
        <v>207</v>
      </c>
      <c r="EM568" s="2" t="s">
        <v>208</v>
      </c>
      <c r="EN568" s="2"/>
      <c r="EO568" s="2" t="s">
        <v>6</v>
      </c>
      <c r="EP568" s="2"/>
      <c r="EQ568" s="2">
        <v>0</v>
      </c>
      <c r="ER568" s="2">
        <v>321.88</v>
      </c>
      <c r="ES568" s="2">
        <v>280.57</v>
      </c>
      <c r="ET568" s="2">
        <v>6.27</v>
      </c>
      <c r="EU568" s="2">
        <v>0.1</v>
      </c>
      <c r="EV568" s="2">
        <v>35.04</v>
      </c>
      <c r="EW568" s="2">
        <v>3.83</v>
      </c>
      <c r="EX568" s="2">
        <v>0.01</v>
      </c>
      <c r="EY568" s="2">
        <v>1</v>
      </c>
      <c r="EZ568" s="2"/>
      <c r="FA568" s="2"/>
      <c r="FB568" s="2"/>
      <c r="FC568" s="2"/>
      <c r="FD568" s="2"/>
      <c r="FE568" s="2"/>
      <c r="FF568" s="2"/>
      <c r="FG568" s="2"/>
      <c r="FH568" s="2"/>
      <c r="FI568" s="2"/>
      <c r="FJ568" s="2"/>
      <c r="FK568" s="2"/>
      <c r="FL568" s="2"/>
      <c r="FM568" s="2"/>
      <c r="FN568" s="2"/>
      <c r="FO568" s="2"/>
      <c r="FP568" s="2"/>
      <c r="FQ568" s="2">
        <v>0</v>
      </c>
      <c r="FR568" s="2">
        <f t="shared" si="674"/>
        <v>0</v>
      </c>
      <c r="FS568" s="2">
        <v>0</v>
      </c>
      <c r="FT568" s="2"/>
      <c r="FU568" s="2"/>
      <c r="FV568" s="2"/>
      <c r="FW568" s="2"/>
      <c r="FX568" s="2">
        <v>90</v>
      </c>
      <c r="FY568" s="2">
        <v>70</v>
      </c>
      <c r="FZ568" s="2"/>
      <c r="GA568" s="2" t="s">
        <v>6</v>
      </c>
      <c r="GB568" s="2"/>
      <c r="GC568" s="2"/>
      <c r="GD568" s="2">
        <v>1</v>
      </c>
      <c r="GE568" s="2"/>
      <c r="GF568" s="2">
        <v>-479942791</v>
      </c>
      <c r="GG568" s="2">
        <v>2</v>
      </c>
      <c r="GH568" s="2">
        <v>1</v>
      </c>
      <c r="GI568" s="2">
        <v>-2</v>
      </c>
      <c r="GJ568" s="2">
        <v>0</v>
      </c>
      <c r="GK568" s="2">
        <v>0</v>
      </c>
      <c r="GL568" s="2">
        <f t="shared" si="675"/>
        <v>0</v>
      </c>
      <c r="GM568" s="2">
        <f t="shared" si="676"/>
        <v>139</v>
      </c>
      <c r="GN568" s="2">
        <f t="shared" si="677"/>
        <v>139</v>
      </c>
      <c r="GO568" s="2">
        <f t="shared" si="678"/>
        <v>0</v>
      </c>
      <c r="GP568" s="2">
        <f t="shared" si="679"/>
        <v>0</v>
      </c>
      <c r="GQ568" s="2"/>
      <c r="GR568" s="2">
        <v>0</v>
      </c>
      <c r="GS568" s="2">
        <v>3</v>
      </c>
      <c r="GT568" s="2">
        <v>0</v>
      </c>
      <c r="GU568" s="2" t="s">
        <v>206</v>
      </c>
      <c r="GV568" s="2">
        <f>ROUND(((GT568*2)),2)</f>
        <v>0</v>
      </c>
      <c r="GW568" s="2">
        <v>1</v>
      </c>
      <c r="GX568" s="2">
        <f t="shared" si="681"/>
        <v>0</v>
      </c>
      <c r="GY568" s="2"/>
      <c r="GZ568" s="2"/>
      <c r="HA568" s="2">
        <v>0</v>
      </c>
      <c r="HB568" s="2">
        <v>0</v>
      </c>
      <c r="HC568" s="2">
        <f t="shared" si="682"/>
        <v>0</v>
      </c>
      <c r="HD568" s="2"/>
      <c r="HE568" s="2" t="s">
        <v>6</v>
      </c>
      <c r="HF568" s="2" t="s">
        <v>6</v>
      </c>
      <c r="HG568" s="2"/>
      <c r="HH568" s="2"/>
      <c r="HI568" s="2"/>
      <c r="HJ568" s="2"/>
      <c r="HK568" s="2"/>
      <c r="HL568" s="2"/>
      <c r="HM568" s="2" t="s">
        <v>6</v>
      </c>
      <c r="HN568" s="2" t="s">
        <v>6</v>
      </c>
      <c r="HO568" s="2" t="s">
        <v>6</v>
      </c>
      <c r="HP568" s="2" t="s">
        <v>6</v>
      </c>
      <c r="HQ568" s="2" t="s">
        <v>6</v>
      </c>
      <c r="HR568" s="2"/>
      <c r="HS568" s="2"/>
      <c r="HT568" s="2"/>
      <c r="HU568" s="2"/>
      <c r="HV568" s="2"/>
      <c r="HW568" s="2"/>
      <c r="HX568" s="2"/>
      <c r="HY568" s="2"/>
      <c r="HZ568" s="2"/>
      <c r="IA568" s="2"/>
      <c r="IB568" s="2"/>
      <c r="IC568" s="2"/>
      <c r="ID568" s="2"/>
      <c r="IE568" s="2"/>
      <c r="IF568" s="2">
        <v>-1</v>
      </c>
      <c r="IG568" s="2"/>
      <c r="IH568" s="2"/>
      <c r="II568" s="2"/>
      <c r="IJ568" s="2"/>
      <c r="IK568" s="2">
        <v>0</v>
      </c>
      <c r="IL568" s="2"/>
      <c r="IM568" s="2"/>
      <c r="IN568" s="2"/>
      <c r="IO568" s="2"/>
      <c r="IP568" s="2"/>
      <c r="IQ568" s="2"/>
      <c r="IR568" s="2"/>
      <c r="IS568" s="2"/>
      <c r="IT568" s="2"/>
      <c r="IU568" s="2"/>
    </row>
    <row r="569" spans="1:255" x14ac:dyDescent="0.2">
      <c r="A569">
        <v>17</v>
      </c>
      <c r="B569">
        <v>1</v>
      </c>
      <c r="C569">
        <f>ROW(SmtRes!A938)</f>
        <v>938</v>
      </c>
      <c r="D569">
        <f>ROW(EtalonRes!A1080)</f>
        <v>1080</v>
      </c>
      <c r="E569" t="s">
        <v>767</v>
      </c>
      <c r="F569" t="s">
        <v>203</v>
      </c>
      <c r="G569" t="s">
        <v>204</v>
      </c>
      <c r="H569" t="s">
        <v>166</v>
      </c>
      <c r="I569">
        <f>'2.Лок.смета.и.Акт'!E93</f>
        <v>0.71399999999999997</v>
      </c>
      <c r="J569">
        <v>0</v>
      </c>
      <c r="K569">
        <v>0.71399999999999997</v>
      </c>
      <c r="O569">
        <f t="shared" si="646"/>
        <v>1432</v>
      </c>
      <c r="P569">
        <f t="shared" si="647"/>
        <v>0</v>
      </c>
      <c r="Q569">
        <f t="shared" si="648"/>
        <v>83</v>
      </c>
      <c r="R569">
        <f t="shared" si="649"/>
        <v>3</v>
      </c>
      <c r="S569">
        <f t="shared" si="650"/>
        <v>1349</v>
      </c>
      <c r="T569">
        <f t="shared" si="651"/>
        <v>0</v>
      </c>
      <c r="U569" t="e">
        <f t="shared" si="652"/>
        <v>#REF!</v>
      </c>
      <c r="V569">
        <f t="shared" si="653"/>
        <v>1.4279999999999999E-2</v>
      </c>
      <c r="W569">
        <f t="shared" si="654"/>
        <v>0</v>
      </c>
      <c r="X569" t="e">
        <f t="shared" si="655"/>
        <v>#REF!</v>
      </c>
      <c r="Y569" t="e">
        <f t="shared" si="656"/>
        <v>#REF!</v>
      </c>
      <c r="AA569">
        <v>86295184</v>
      </c>
      <c r="AB569">
        <f t="shared" si="657"/>
        <v>82.63</v>
      </c>
      <c r="AC569">
        <f>ROUND(((ES569*2)+(SUM(SmtRes!BC931:'SmtRes'!BC938)+SUM(EtalonRes!AL1073:'EtalonRes'!AL1080))),2)</f>
        <v>0.01</v>
      </c>
      <c r="AD569">
        <f>ROUND(((((ET569*2))-((EU569*2)))+AE569),2)</f>
        <v>12.54</v>
      </c>
      <c r="AE569">
        <f>ROUND(((EU569*2)),2)</f>
        <v>0.2</v>
      </c>
      <c r="AF569">
        <f>ROUND(((EV569*2)),2)</f>
        <v>70.08</v>
      </c>
      <c r="AG569">
        <f t="shared" si="661"/>
        <v>0</v>
      </c>
      <c r="AH569" t="e">
        <f>((EW569*2))</f>
        <v>#REF!</v>
      </c>
      <c r="AI569">
        <f>((EX569*2))</f>
        <v>0.02</v>
      </c>
      <c r="AJ569">
        <f t="shared" si="664"/>
        <v>0</v>
      </c>
      <c r="AK569">
        <f>AL569+AM569+AO569</f>
        <v>321.88</v>
      </c>
      <c r="AL569" s="75">
        <f>'1.Лок.смета.и.Акт'!F1071</f>
        <v>280.57</v>
      </c>
      <c r="AM569" s="75">
        <f>'1.Лок.смета.и.Акт'!F1069</f>
        <v>6.27</v>
      </c>
      <c r="AN569" s="75">
        <f>'1.Лок.смета.и.Акт'!F1070</f>
        <v>0.1</v>
      </c>
      <c r="AO569" s="75">
        <f>'1.Лок.смета.и.Акт'!F1068</f>
        <v>35.04</v>
      </c>
      <c r="AP569">
        <v>0</v>
      </c>
      <c r="AQ569" t="e">
        <f>'2.Лок.смета.и.Акт'!#REF!</f>
        <v>#REF!</v>
      </c>
      <c r="AR569">
        <v>0.01</v>
      </c>
      <c r="AS569">
        <v>0</v>
      </c>
      <c r="AT569">
        <v>86</v>
      </c>
      <c r="AU569">
        <v>60</v>
      </c>
      <c r="AV569">
        <v>1</v>
      </c>
      <c r="AW569">
        <v>1</v>
      </c>
      <c r="AZ569">
        <v>1</v>
      </c>
      <c r="BA569">
        <f>'1.Лок.смета.и.Акт'!J1068</f>
        <v>26.95</v>
      </c>
      <c r="BB569">
        <f>'1.Лок.смета.и.Акт'!J1069</f>
        <v>9.3000000000000007</v>
      </c>
      <c r="BC569">
        <f>'1.Лок.смета.и.Акт'!J1071</f>
        <v>7.56</v>
      </c>
      <c r="BD569" t="s">
        <v>6</v>
      </c>
      <c r="BE569" t="s">
        <v>6</v>
      </c>
      <c r="BF569" t="s">
        <v>6</v>
      </c>
      <c r="BG569" t="s">
        <v>6</v>
      </c>
      <c r="BH569">
        <v>0</v>
      </c>
      <c r="BI569">
        <v>1</v>
      </c>
      <c r="BJ569" t="s">
        <v>205</v>
      </c>
      <c r="BM569">
        <v>13001</v>
      </c>
      <c r="BN569">
        <v>0</v>
      </c>
      <c r="BO569" t="s">
        <v>203</v>
      </c>
      <c r="BP569">
        <v>1</v>
      </c>
      <c r="BQ569">
        <v>1</v>
      </c>
      <c r="BR569">
        <v>0</v>
      </c>
      <c r="BS569">
        <f>'1.Лок.смета.и.Акт'!J1070</f>
        <v>19.8</v>
      </c>
      <c r="BT569">
        <v>1</v>
      </c>
      <c r="BU569">
        <v>1</v>
      </c>
      <c r="BV569">
        <v>1</v>
      </c>
      <c r="BW569">
        <v>1</v>
      </c>
      <c r="BX569">
        <v>1</v>
      </c>
      <c r="BY569" t="s">
        <v>6</v>
      </c>
      <c r="BZ569" t="e">
        <f>'2.Лок.смета.и.Акт'!#REF!</f>
        <v>#REF!</v>
      </c>
      <c r="CA569" t="e">
        <f>'2.Лок.смета.и.Акт'!#REF!</f>
        <v>#REF!</v>
      </c>
      <c r="CB569" t="s">
        <v>6</v>
      </c>
      <c r="CE569">
        <v>0</v>
      </c>
      <c r="CF569">
        <v>0</v>
      </c>
      <c r="CG569">
        <v>0</v>
      </c>
      <c r="CM569">
        <v>0</v>
      </c>
      <c r="CN569" t="s">
        <v>6</v>
      </c>
      <c r="CO569">
        <v>0</v>
      </c>
      <c r="CP569">
        <f t="shared" si="665"/>
        <v>1432</v>
      </c>
      <c r="CQ569">
        <f t="shared" si="666"/>
        <v>7.5600000000000001E-2</v>
      </c>
      <c r="CR569">
        <f t="shared" si="667"/>
        <v>116.622</v>
      </c>
      <c r="CS569">
        <f t="shared" si="668"/>
        <v>3.9600000000000004</v>
      </c>
      <c r="CT569">
        <f t="shared" si="669"/>
        <v>1888.6559999999999</v>
      </c>
      <c r="CU569">
        <f t="shared" si="670"/>
        <v>0</v>
      </c>
      <c r="CV569" t="e">
        <f t="shared" si="671"/>
        <v>#REF!</v>
      </c>
      <c r="CW569">
        <f t="shared" si="672"/>
        <v>0.02</v>
      </c>
      <c r="CX569">
        <f t="shared" si="673"/>
        <v>0</v>
      </c>
      <c r="CY569" t="e">
        <f>(S569+R569)*(BZ569/100)</f>
        <v>#REF!</v>
      </c>
      <c r="CZ569" t="e">
        <f>(S569+R569)*(CA569/100)</f>
        <v>#REF!</v>
      </c>
      <c r="DC569" t="s">
        <v>6</v>
      </c>
      <c r="DD569" t="s">
        <v>206</v>
      </c>
      <c r="DE569" t="s">
        <v>206</v>
      </c>
      <c r="DF569" t="s">
        <v>206</v>
      </c>
      <c r="DG569" t="s">
        <v>206</v>
      </c>
      <c r="DH569" t="s">
        <v>6</v>
      </c>
      <c r="DI569" t="s">
        <v>206</v>
      </c>
      <c r="DJ569" t="s">
        <v>206</v>
      </c>
      <c r="DK569" t="s">
        <v>6</v>
      </c>
      <c r="DL569" t="s">
        <v>6</v>
      </c>
      <c r="DM569" t="s">
        <v>6</v>
      </c>
      <c r="DN569">
        <f>'1.Лок.смета.и.Акт'!E1072</f>
        <v>90</v>
      </c>
      <c r="DO569">
        <f>'1.Лок.смета.и.Акт'!E1073</f>
        <v>70</v>
      </c>
      <c r="DP569">
        <v>1</v>
      </c>
      <c r="DQ569">
        <v>1</v>
      </c>
      <c r="DU569">
        <v>1005</v>
      </c>
      <c r="DV569" t="s">
        <v>166</v>
      </c>
      <c r="DW569" t="str">
        <f>'2.Лок.смета.и.Акт'!D93</f>
        <v>100 м2 окрашиваемой поверхности</v>
      </c>
      <c r="DX569">
        <v>100</v>
      </c>
      <c r="DZ569" t="s">
        <v>6</v>
      </c>
      <c r="EA569" t="s">
        <v>6</v>
      </c>
      <c r="EB569" t="s">
        <v>6</v>
      </c>
      <c r="EC569" t="s">
        <v>6</v>
      </c>
      <c r="EE569">
        <v>54938608</v>
      </c>
      <c r="EF569">
        <v>1</v>
      </c>
      <c r="EG569" t="s">
        <v>25</v>
      </c>
      <c r="EH569">
        <v>0</v>
      </c>
      <c r="EI569" t="s">
        <v>6</v>
      </c>
      <c r="EJ569">
        <v>1</v>
      </c>
      <c r="EK569">
        <v>13001</v>
      </c>
      <c r="EL569" t="s">
        <v>207</v>
      </c>
      <c r="EM569" t="s">
        <v>208</v>
      </c>
      <c r="EO569" t="s">
        <v>6</v>
      </c>
      <c r="EQ569">
        <v>0</v>
      </c>
      <c r="ER569">
        <f>ES569+ET569+EV569</f>
        <v>321.88</v>
      </c>
      <c r="ES569" s="75">
        <f>'1.Лок.смета.и.Акт'!F1071</f>
        <v>280.57</v>
      </c>
      <c r="ET569" s="75">
        <f>'1.Лок.смета.и.Акт'!F1069</f>
        <v>6.27</v>
      </c>
      <c r="EU569" s="75">
        <f>'1.Лок.смета.и.Акт'!F1070</f>
        <v>0.1</v>
      </c>
      <c r="EV569" s="75">
        <f>'1.Лок.смета.и.Акт'!F1068</f>
        <v>35.04</v>
      </c>
      <c r="EW569" t="e">
        <f>'2.Лок.смета.и.Акт'!#REF!</f>
        <v>#REF!</v>
      </c>
      <c r="EX569">
        <v>0.01</v>
      </c>
      <c r="EY569">
        <v>1</v>
      </c>
      <c r="FQ569">
        <v>0</v>
      </c>
      <c r="FR569">
        <f t="shared" si="674"/>
        <v>0</v>
      </c>
      <c r="FS569">
        <v>0</v>
      </c>
      <c r="FX569">
        <v>90</v>
      </c>
      <c r="FY569">
        <v>70</v>
      </c>
      <c r="GA569" t="s">
        <v>6</v>
      </c>
      <c r="GD569">
        <v>1</v>
      </c>
      <c r="GF569">
        <v>-479942791</v>
      </c>
      <c r="GG569">
        <v>2</v>
      </c>
      <c r="GH569">
        <v>1</v>
      </c>
      <c r="GI569">
        <v>2</v>
      </c>
      <c r="GJ569">
        <v>0</v>
      </c>
      <c r="GK569">
        <v>0</v>
      </c>
      <c r="GL569">
        <f t="shared" si="675"/>
        <v>0</v>
      </c>
      <c r="GM569" t="e">
        <f t="shared" si="676"/>
        <v>#REF!</v>
      </c>
      <c r="GN569" t="e">
        <f t="shared" si="677"/>
        <v>#REF!</v>
      </c>
      <c r="GO569">
        <f t="shared" si="678"/>
        <v>0</v>
      </c>
      <c r="GP569">
        <f t="shared" si="679"/>
        <v>0</v>
      </c>
      <c r="GR569">
        <v>0</v>
      </c>
      <c r="GS569">
        <v>3</v>
      </c>
      <c r="GT569">
        <v>0</v>
      </c>
      <c r="GU569" t="s">
        <v>206</v>
      </c>
      <c r="GV569">
        <f>ROUND(((GT569*2)),2)</f>
        <v>0</v>
      </c>
      <c r="GW569">
        <v>1009.3</v>
      </c>
      <c r="GX569">
        <f t="shared" si="681"/>
        <v>0</v>
      </c>
      <c r="HA569">
        <v>0</v>
      </c>
      <c r="HB569">
        <v>0</v>
      </c>
      <c r="HC569">
        <f t="shared" si="682"/>
        <v>0</v>
      </c>
      <c r="HE569" t="s">
        <v>6</v>
      </c>
      <c r="HF569" t="s">
        <v>6</v>
      </c>
      <c r="HM569" t="s">
        <v>6</v>
      </c>
      <c r="HN569" t="s">
        <v>6</v>
      </c>
      <c r="HO569" t="s">
        <v>6</v>
      </c>
      <c r="HP569" t="s">
        <v>6</v>
      </c>
      <c r="HQ569" t="s">
        <v>6</v>
      </c>
      <c r="IF569">
        <v>-1</v>
      </c>
      <c r="IK569">
        <v>0</v>
      </c>
    </row>
    <row r="570" spans="1:255" x14ac:dyDescent="0.2">
      <c r="A570" s="2">
        <v>18</v>
      </c>
      <c r="B570" s="2">
        <v>1</v>
      </c>
      <c r="C570" s="2">
        <v>929</v>
      </c>
      <c r="D570" s="2"/>
      <c r="E570" s="2" t="s">
        <v>768</v>
      </c>
      <c r="F570" s="2" t="s">
        <v>210</v>
      </c>
      <c r="G570" s="2" t="s">
        <v>211</v>
      </c>
      <c r="H570" s="2" t="s">
        <v>63</v>
      </c>
      <c r="I570" s="2">
        <f>I568*J570</f>
        <v>1.9989999999999999E-3</v>
      </c>
      <c r="J570" s="216">
        <f>'5.Ведомость_списания'!F263</f>
        <v>2.799719887955182E-3</v>
      </c>
      <c r="K570" s="2">
        <v>1.4E-3</v>
      </c>
      <c r="L570" s="2"/>
      <c r="M570" s="2"/>
      <c r="N570" s="2"/>
      <c r="O570" s="2">
        <f t="shared" si="646"/>
        <v>12</v>
      </c>
      <c r="P570" s="2">
        <f t="shared" si="647"/>
        <v>12</v>
      </c>
      <c r="Q570" s="2">
        <f t="shared" si="648"/>
        <v>0</v>
      </c>
      <c r="R570" s="2">
        <f t="shared" si="649"/>
        <v>0</v>
      </c>
      <c r="S570" s="2">
        <f t="shared" si="650"/>
        <v>0</v>
      </c>
      <c r="T570" s="2">
        <f t="shared" si="651"/>
        <v>0</v>
      </c>
      <c r="U570" s="2">
        <f t="shared" si="652"/>
        <v>0</v>
      </c>
      <c r="V570" s="2">
        <f t="shared" si="653"/>
        <v>0</v>
      </c>
      <c r="W570" s="2">
        <f t="shared" si="654"/>
        <v>0</v>
      </c>
      <c r="X570" s="2">
        <f t="shared" si="655"/>
        <v>0</v>
      </c>
      <c r="Y570" s="2">
        <f t="shared" si="656"/>
        <v>0</v>
      </c>
      <c r="Z570" s="2"/>
      <c r="AA570" s="2">
        <v>86295183</v>
      </c>
      <c r="AB570" s="2">
        <f t="shared" si="657"/>
        <v>6156.33</v>
      </c>
      <c r="AC570" s="2">
        <f>ROUND((ES570),2)</f>
        <v>6156.33</v>
      </c>
      <c r="AD570" s="2">
        <f>ROUND((((ET570)-(EU570))+AE570),2)</f>
        <v>0</v>
      </c>
      <c r="AE570" s="2">
        <f t="shared" ref="AE570:AF573" si="684">ROUND((EU570),2)</f>
        <v>0</v>
      </c>
      <c r="AF570" s="2">
        <f t="shared" si="684"/>
        <v>0</v>
      </c>
      <c r="AG570" s="2">
        <f t="shared" si="661"/>
        <v>0</v>
      </c>
      <c r="AH570" s="2">
        <f t="shared" ref="AH570:AI573" si="685">(EW570)</f>
        <v>0</v>
      </c>
      <c r="AI570" s="2">
        <f t="shared" si="685"/>
        <v>0</v>
      </c>
      <c r="AJ570" s="2">
        <f t="shared" si="664"/>
        <v>0</v>
      </c>
      <c r="AK570" s="2">
        <v>6156.33</v>
      </c>
      <c r="AL570" s="110">
        <f>'1.Лок.смета.и.Акт'!F1075</f>
        <v>6156.33</v>
      </c>
      <c r="AM570" s="2">
        <v>0</v>
      </c>
      <c r="AN570" s="2">
        <v>0</v>
      </c>
      <c r="AO570" s="2">
        <v>0</v>
      </c>
      <c r="AP570" s="2">
        <v>0</v>
      </c>
      <c r="AQ570" s="2">
        <v>0</v>
      </c>
      <c r="AR570" s="2">
        <v>0</v>
      </c>
      <c r="AS570" s="2">
        <v>0</v>
      </c>
      <c r="AT570" s="2">
        <v>0</v>
      </c>
      <c r="AU570" s="2">
        <v>0</v>
      </c>
      <c r="AV570" s="2">
        <v>1</v>
      </c>
      <c r="AW570" s="2">
        <v>1</v>
      </c>
      <c r="AX570" s="2"/>
      <c r="AY570" s="2"/>
      <c r="AZ570" s="2">
        <v>1</v>
      </c>
      <c r="BA570" s="2">
        <v>1</v>
      </c>
      <c r="BB570" s="2">
        <v>1</v>
      </c>
      <c r="BC570" s="2">
        <v>1</v>
      </c>
      <c r="BD570" s="2" t="s">
        <v>6</v>
      </c>
      <c r="BE570" s="2" t="s">
        <v>6</v>
      </c>
      <c r="BF570" s="2" t="s">
        <v>6</v>
      </c>
      <c r="BG570" s="2" t="s">
        <v>6</v>
      </c>
      <c r="BH570" s="2">
        <v>3</v>
      </c>
      <c r="BI570" s="2">
        <v>1</v>
      </c>
      <c r="BJ570" s="2" t="s">
        <v>212</v>
      </c>
      <c r="BK570" s="2"/>
      <c r="BL570" s="2"/>
      <c r="BM570" s="2">
        <v>500001</v>
      </c>
      <c r="BN570" s="2">
        <v>0</v>
      </c>
      <c r="BO570" s="2" t="s">
        <v>6</v>
      </c>
      <c r="BP570" s="2">
        <v>0</v>
      </c>
      <c r="BQ570" s="2">
        <v>20</v>
      </c>
      <c r="BR570" s="2">
        <v>0</v>
      </c>
      <c r="BS570" s="2">
        <v>1</v>
      </c>
      <c r="BT570" s="2">
        <v>1</v>
      </c>
      <c r="BU570" s="2">
        <v>1</v>
      </c>
      <c r="BV570" s="2">
        <v>1</v>
      </c>
      <c r="BW570" s="2">
        <v>1</v>
      </c>
      <c r="BX570" s="2">
        <v>1</v>
      </c>
      <c r="BY570" s="2" t="s">
        <v>6</v>
      </c>
      <c r="BZ570" s="2">
        <v>0</v>
      </c>
      <c r="CA570" s="2">
        <v>0</v>
      </c>
      <c r="CB570" s="2" t="s">
        <v>6</v>
      </c>
      <c r="CC570" s="2"/>
      <c r="CD570" s="2"/>
      <c r="CE570" s="2">
        <v>0</v>
      </c>
      <c r="CF570" s="2">
        <v>0</v>
      </c>
      <c r="CG570" s="2">
        <v>0</v>
      </c>
      <c r="CH570" s="2"/>
      <c r="CI570" s="2"/>
      <c r="CJ570" s="2"/>
      <c r="CK570" s="2"/>
      <c r="CL570" s="2"/>
      <c r="CM570" s="2">
        <v>0</v>
      </c>
      <c r="CN570" s="2" t="s">
        <v>6</v>
      </c>
      <c r="CO570" s="2">
        <v>0</v>
      </c>
      <c r="CP570" s="2">
        <f t="shared" si="665"/>
        <v>12</v>
      </c>
      <c r="CQ570" s="2">
        <f t="shared" si="666"/>
        <v>6156.33</v>
      </c>
      <c r="CR570" s="2">
        <f t="shared" si="667"/>
        <v>0</v>
      </c>
      <c r="CS570" s="2">
        <f t="shared" si="668"/>
        <v>0</v>
      </c>
      <c r="CT570" s="2">
        <f t="shared" si="669"/>
        <v>0</v>
      </c>
      <c r="CU570" s="2">
        <f t="shared" si="670"/>
        <v>0</v>
      </c>
      <c r="CV570" s="2">
        <f t="shared" si="671"/>
        <v>0</v>
      </c>
      <c r="CW570" s="2">
        <f t="shared" si="672"/>
        <v>0</v>
      </c>
      <c r="CX570" s="2">
        <f t="shared" si="673"/>
        <v>0</v>
      </c>
      <c r="CY570" s="2">
        <f>(((S570+(R570*IF(0,0,1)))*AT570)/100)</f>
        <v>0</v>
      </c>
      <c r="CZ570" s="2">
        <f>(((S570+(R570*IF(0,0,1)))*AU570)/100)</f>
        <v>0</v>
      </c>
      <c r="DA570" s="2"/>
      <c r="DB570" s="2"/>
      <c r="DC570" s="2" t="s">
        <v>6</v>
      </c>
      <c r="DD570" s="2" t="s">
        <v>6</v>
      </c>
      <c r="DE570" s="2" t="s">
        <v>6</v>
      </c>
      <c r="DF570" s="2" t="s">
        <v>6</v>
      </c>
      <c r="DG570" s="2" t="s">
        <v>6</v>
      </c>
      <c r="DH570" s="2" t="s">
        <v>6</v>
      </c>
      <c r="DI570" s="2" t="s">
        <v>6</v>
      </c>
      <c r="DJ570" s="2" t="s">
        <v>6</v>
      </c>
      <c r="DK570" s="2" t="s">
        <v>6</v>
      </c>
      <c r="DL570" s="2" t="s">
        <v>6</v>
      </c>
      <c r="DM570" s="2" t="s">
        <v>6</v>
      </c>
      <c r="DN570" s="2">
        <v>0</v>
      </c>
      <c r="DO570" s="2">
        <v>0</v>
      </c>
      <c r="DP570" s="2">
        <v>1</v>
      </c>
      <c r="DQ570" s="2">
        <v>1</v>
      </c>
      <c r="DR570" s="2"/>
      <c r="DS570" s="2"/>
      <c r="DT570" s="2"/>
      <c r="DU570" s="2">
        <v>1009</v>
      </c>
      <c r="DV570" s="2" t="s">
        <v>63</v>
      </c>
      <c r="DW570" s="2" t="s">
        <v>63</v>
      </c>
      <c r="DX570" s="2">
        <v>1000</v>
      </c>
      <c r="DY570" s="2"/>
      <c r="DZ570" s="2" t="s">
        <v>6</v>
      </c>
      <c r="EA570" s="2" t="s">
        <v>6</v>
      </c>
      <c r="EB570" s="2" t="s">
        <v>6</v>
      </c>
      <c r="EC570" s="2" t="s">
        <v>6</v>
      </c>
      <c r="ED570" s="2"/>
      <c r="EE570" s="2">
        <v>54938781</v>
      </c>
      <c r="EF570" s="2">
        <v>20</v>
      </c>
      <c r="EG570" s="2" t="s">
        <v>34</v>
      </c>
      <c r="EH570" s="2">
        <v>0</v>
      </c>
      <c r="EI570" s="2" t="s">
        <v>6</v>
      </c>
      <c r="EJ570" s="2">
        <v>1</v>
      </c>
      <c r="EK570" s="2">
        <v>500001</v>
      </c>
      <c r="EL570" s="2" t="s">
        <v>35</v>
      </c>
      <c r="EM570" s="2" t="s">
        <v>36</v>
      </c>
      <c r="EN570" s="2"/>
      <c r="EO570" s="2" t="s">
        <v>6</v>
      </c>
      <c r="EP570" s="2"/>
      <c r="EQ570" s="2">
        <v>0</v>
      </c>
      <c r="ER570" s="2">
        <v>6156.33</v>
      </c>
      <c r="ES570" s="110">
        <f>'1.Лок.смета.и.Акт'!F1075</f>
        <v>6156.33</v>
      </c>
      <c r="ET570" s="2">
        <v>0</v>
      </c>
      <c r="EU570" s="2">
        <v>0</v>
      </c>
      <c r="EV570" s="2">
        <v>0</v>
      </c>
      <c r="EW570" s="2">
        <v>0</v>
      </c>
      <c r="EX570" s="2">
        <v>0</v>
      </c>
      <c r="EY570" s="2"/>
      <c r="EZ570" s="2"/>
      <c r="FA570" s="2"/>
      <c r="FB570" s="2"/>
      <c r="FC570" s="2"/>
      <c r="FD570" s="2"/>
      <c r="FE570" s="2"/>
      <c r="FF570" s="2"/>
      <c r="FG570" s="2"/>
      <c r="FH570" s="2"/>
      <c r="FI570" s="2"/>
      <c r="FJ570" s="2"/>
      <c r="FK570" s="2"/>
      <c r="FL570" s="2"/>
      <c r="FM570" s="2"/>
      <c r="FN570" s="2"/>
      <c r="FO570" s="2"/>
      <c r="FP570" s="2"/>
      <c r="FQ570" s="2">
        <v>0</v>
      </c>
      <c r="FR570" s="2">
        <f t="shared" si="674"/>
        <v>0</v>
      </c>
      <c r="FS570" s="2">
        <v>0</v>
      </c>
      <c r="FT570" s="2"/>
      <c r="FU570" s="2"/>
      <c r="FV570" s="2"/>
      <c r="FW570" s="2"/>
      <c r="FX570" s="2">
        <v>0</v>
      </c>
      <c r="FY570" s="2">
        <v>0</v>
      </c>
      <c r="FZ570" s="2"/>
      <c r="GA570" s="2" t="s">
        <v>6</v>
      </c>
      <c r="GB570" s="2"/>
      <c r="GC570" s="2"/>
      <c r="GD570" s="2">
        <v>1</v>
      </c>
      <c r="GE570" s="2"/>
      <c r="GF570" s="2">
        <v>1677997654</v>
      </c>
      <c r="GG570" s="2">
        <v>2</v>
      </c>
      <c r="GH570" s="2">
        <v>0</v>
      </c>
      <c r="GI570" s="2">
        <v>-2</v>
      </c>
      <c r="GJ570" s="2">
        <v>0</v>
      </c>
      <c r="GK570" s="2">
        <v>0</v>
      </c>
      <c r="GL570" s="2">
        <f t="shared" si="675"/>
        <v>0</v>
      </c>
      <c r="GM570" s="2">
        <f t="shared" si="676"/>
        <v>12</v>
      </c>
      <c r="GN570" s="2">
        <f t="shared" si="677"/>
        <v>12</v>
      </c>
      <c r="GO570" s="2">
        <f t="shared" si="678"/>
        <v>0</v>
      </c>
      <c r="GP570" s="2">
        <f t="shared" si="679"/>
        <v>0</v>
      </c>
      <c r="GQ570" s="2"/>
      <c r="GR570" s="2">
        <v>0</v>
      </c>
      <c r="GS570" s="2">
        <v>3</v>
      </c>
      <c r="GT570" s="2">
        <v>0</v>
      </c>
      <c r="GU570" s="2" t="s">
        <v>6</v>
      </c>
      <c r="GV570" s="2">
        <f>ROUND((GT570),2)</f>
        <v>0</v>
      </c>
      <c r="GW570" s="2">
        <v>1</v>
      </c>
      <c r="GX570" s="2">
        <f t="shared" si="681"/>
        <v>0</v>
      </c>
      <c r="GY570" s="2"/>
      <c r="GZ570" s="2"/>
      <c r="HA570" s="2">
        <v>0</v>
      </c>
      <c r="HB570" s="2">
        <v>0</v>
      </c>
      <c r="HC570" s="2">
        <f t="shared" si="682"/>
        <v>0</v>
      </c>
      <c r="HD570" s="2"/>
      <c r="HE570" s="2" t="s">
        <v>6</v>
      </c>
      <c r="HF570" s="2" t="s">
        <v>6</v>
      </c>
      <c r="HG570" s="2"/>
      <c r="HH570" s="2"/>
      <c r="HI570" s="2"/>
      <c r="HJ570" s="2"/>
      <c r="HK570" s="2"/>
      <c r="HL570" s="2"/>
      <c r="HM570" s="2" t="s">
        <v>206</v>
      </c>
      <c r="HN570" s="2" t="s">
        <v>6</v>
      </c>
      <c r="HO570" s="2" t="s">
        <v>6</v>
      </c>
      <c r="HP570" s="2" t="s">
        <v>6</v>
      </c>
      <c r="HQ570" s="2" t="s">
        <v>6</v>
      </c>
      <c r="HR570" s="2"/>
      <c r="HS570" s="2"/>
      <c r="HT570" s="2"/>
      <c r="HU570" s="2"/>
      <c r="HV570" s="2"/>
      <c r="HW570" s="2"/>
      <c r="HX570" s="2"/>
      <c r="HY570" s="2"/>
      <c r="HZ570" s="2"/>
      <c r="IA570" s="2"/>
      <c r="IB570" s="2"/>
      <c r="IC570" s="2"/>
      <c r="ID570" s="2"/>
      <c r="IE570" s="2"/>
      <c r="IF570" s="2">
        <v>-1</v>
      </c>
      <c r="IG570" s="2"/>
      <c r="IH570" s="2"/>
      <c r="II570" s="2"/>
      <c r="IJ570" s="2"/>
      <c r="IK570" s="2">
        <v>0</v>
      </c>
      <c r="IL570" s="2"/>
      <c r="IM570" s="2"/>
      <c r="IN570" s="2"/>
      <c r="IO570" s="2"/>
      <c r="IP570" s="2"/>
      <c r="IQ570" s="2"/>
      <c r="IR570" s="2"/>
      <c r="IS570" s="2"/>
      <c r="IT570" s="2"/>
      <c r="IU570" s="2"/>
    </row>
    <row r="571" spans="1:255" x14ac:dyDescent="0.2">
      <c r="A571">
        <v>18</v>
      </c>
      <c r="B571">
        <v>1</v>
      </c>
      <c r="C571">
        <v>937</v>
      </c>
      <c r="E571" t="s">
        <v>768</v>
      </c>
      <c r="F571" t="e">
        <f>'2.Лок.смета.и.Акт'!#REF!</f>
        <v>#REF!</v>
      </c>
      <c r="G571" t="s">
        <v>211</v>
      </c>
      <c r="H571" t="s">
        <v>63</v>
      </c>
      <c r="I571">
        <f>I569*J571</f>
        <v>1.9989999999999999E-3</v>
      </c>
      <c r="J571">
        <v>2.799719887955182E-3</v>
      </c>
      <c r="K571">
        <v>1.4E-3</v>
      </c>
      <c r="O571">
        <f t="shared" si="646"/>
        <v>200</v>
      </c>
      <c r="P571">
        <f t="shared" si="647"/>
        <v>200</v>
      </c>
      <c r="Q571">
        <f t="shared" si="648"/>
        <v>0</v>
      </c>
      <c r="R571">
        <f t="shared" si="649"/>
        <v>0</v>
      </c>
      <c r="S571">
        <f t="shared" si="650"/>
        <v>0</v>
      </c>
      <c r="T571">
        <f t="shared" si="651"/>
        <v>0</v>
      </c>
      <c r="U571">
        <f t="shared" si="652"/>
        <v>0</v>
      </c>
      <c r="V571">
        <f t="shared" si="653"/>
        <v>0</v>
      </c>
      <c r="W571">
        <f t="shared" si="654"/>
        <v>0</v>
      </c>
      <c r="X571">
        <f t="shared" si="655"/>
        <v>0</v>
      </c>
      <c r="Y571">
        <f t="shared" si="656"/>
        <v>0</v>
      </c>
      <c r="AA571">
        <v>86295184</v>
      </c>
      <c r="AB571">
        <f t="shared" si="657"/>
        <v>13260</v>
      </c>
      <c r="AC571">
        <f>ROUND((ES571),2)</f>
        <v>13260</v>
      </c>
      <c r="AD571">
        <f>ROUND((((ET571)-(EU571))+AE571),2)</f>
        <v>0</v>
      </c>
      <c r="AE571">
        <f t="shared" si="684"/>
        <v>0</v>
      </c>
      <c r="AF571">
        <f t="shared" si="684"/>
        <v>0</v>
      </c>
      <c r="AG571">
        <f t="shared" si="661"/>
        <v>0</v>
      </c>
      <c r="AH571">
        <f t="shared" si="685"/>
        <v>0</v>
      </c>
      <c r="AI571">
        <f t="shared" si="685"/>
        <v>0</v>
      </c>
      <c r="AJ571">
        <f t="shared" si="664"/>
        <v>0</v>
      </c>
      <c r="AK571">
        <v>13260</v>
      </c>
      <c r="AL571">
        <v>13260</v>
      </c>
      <c r="AM571">
        <v>0</v>
      </c>
      <c r="AN571">
        <v>0</v>
      </c>
      <c r="AO571">
        <v>0</v>
      </c>
      <c r="AP571">
        <v>0</v>
      </c>
      <c r="AQ571">
        <v>0</v>
      </c>
      <c r="AR571">
        <v>0</v>
      </c>
      <c r="AS571">
        <v>0</v>
      </c>
      <c r="AT571">
        <v>0</v>
      </c>
      <c r="AU571">
        <v>0</v>
      </c>
      <c r="AV571">
        <v>1</v>
      </c>
      <c r="AW571">
        <v>1</v>
      </c>
      <c r="AZ571">
        <v>1</v>
      </c>
      <c r="BA571">
        <v>1</v>
      </c>
      <c r="BB571">
        <v>1</v>
      </c>
      <c r="BC571">
        <v>7.56</v>
      </c>
      <c r="BD571" t="s">
        <v>6</v>
      </c>
      <c r="BE571" t="s">
        <v>6</v>
      </c>
      <c r="BF571" t="s">
        <v>6</v>
      </c>
      <c r="BG571" t="s">
        <v>6</v>
      </c>
      <c r="BH571">
        <v>3</v>
      </c>
      <c r="BI571">
        <v>1</v>
      </c>
      <c r="BJ571" t="s">
        <v>212</v>
      </c>
      <c r="BM571">
        <v>500001</v>
      </c>
      <c r="BN571">
        <v>0</v>
      </c>
      <c r="BO571" t="s">
        <v>6</v>
      </c>
      <c r="BP571">
        <v>0</v>
      </c>
      <c r="BQ571">
        <v>20</v>
      </c>
      <c r="BR571">
        <v>0</v>
      </c>
      <c r="BS571">
        <v>1</v>
      </c>
      <c r="BT571">
        <v>1</v>
      </c>
      <c r="BU571">
        <v>1</v>
      </c>
      <c r="BV571">
        <v>1</v>
      </c>
      <c r="BW571">
        <v>1</v>
      </c>
      <c r="BX571">
        <v>1</v>
      </c>
      <c r="BY571" t="s">
        <v>6</v>
      </c>
      <c r="BZ571">
        <v>0</v>
      </c>
      <c r="CA571">
        <v>0</v>
      </c>
      <c r="CB571" t="s">
        <v>6</v>
      </c>
      <c r="CE571">
        <v>0</v>
      </c>
      <c r="CF571">
        <v>0</v>
      </c>
      <c r="CG571">
        <v>0</v>
      </c>
      <c r="CM571">
        <v>0</v>
      </c>
      <c r="CN571" t="s">
        <v>6</v>
      </c>
      <c r="CO571">
        <v>0</v>
      </c>
      <c r="CP571">
        <f t="shared" si="665"/>
        <v>200</v>
      </c>
      <c r="CQ571">
        <f t="shared" si="666"/>
        <v>100245.59999999999</v>
      </c>
      <c r="CR571">
        <f t="shared" si="667"/>
        <v>0</v>
      </c>
      <c r="CS571">
        <f t="shared" si="668"/>
        <v>0</v>
      </c>
      <c r="CT571">
        <f t="shared" si="669"/>
        <v>0</v>
      </c>
      <c r="CU571">
        <f t="shared" si="670"/>
        <v>0</v>
      </c>
      <c r="CV571">
        <f t="shared" si="671"/>
        <v>0</v>
      </c>
      <c r="CW571">
        <f t="shared" si="672"/>
        <v>0</v>
      </c>
      <c r="CX571">
        <f t="shared" si="673"/>
        <v>0</v>
      </c>
      <c r="CY571">
        <f>(S571+R571)*(BZ571/100)</f>
        <v>0</v>
      </c>
      <c r="CZ571">
        <f>(S571+R571)*(CA571/100)</f>
        <v>0</v>
      </c>
      <c r="DC571" t="s">
        <v>6</v>
      </c>
      <c r="DD571" t="s">
        <v>6</v>
      </c>
      <c r="DE571" t="s">
        <v>6</v>
      </c>
      <c r="DF571" t="s">
        <v>6</v>
      </c>
      <c r="DG571" t="s">
        <v>6</v>
      </c>
      <c r="DH571" t="s">
        <v>6</v>
      </c>
      <c r="DI571" t="s">
        <v>6</v>
      </c>
      <c r="DJ571" t="s">
        <v>6</v>
      </c>
      <c r="DK571" t="s">
        <v>6</v>
      </c>
      <c r="DL571" t="s">
        <v>6</v>
      </c>
      <c r="DM571" t="s">
        <v>6</v>
      </c>
      <c r="DN571">
        <v>0</v>
      </c>
      <c r="DO571">
        <v>0</v>
      </c>
      <c r="DP571">
        <v>1</v>
      </c>
      <c r="DQ571">
        <v>1</v>
      </c>
      <c r="DU571">
        <v>1009</v>
      </c>
      <c r="DV571" t="s">
        <v>63</v>
      </c>
      <c r="DW571" t="e">
        <f>'2.Лок.смета.и.Акт'!#REF!</f>
        <v>#REF!</v>
      </c>
      <c r="DX571">
        <v>1000</v>
      </c>
      <c r="DZ571" t="s">
        <v>6</v>
      </c>
      <c r="EA571" t="s">
        <v>6</v>
      </c>
      <c r="EB571" t="s">
        <v>6</v>
      </c>
      <c r="EC571" t="s">
        <v>6</v>
      </c>
      <c r="EE571">
        <v>54938781</v>
      </c>
      <c r="EF571">
        <v>20</v>
      </c>
      <c r="EG571" t="s">
        <v>34</v>
      </c>
      <c r="EH571">
        <v>0</v>
      </c>
      <c r="EI571" t="s">
        <v>6</v>
      </c>
      <c r="EJ571">
        <v>1</v>
      </c>
      <c r="EK571">
        <v>500001</v>
      </c>
      <c r="EL571" t="s">
        <v>35</v>
      </c>
      <c r="EM571" t="s">
        <v>36</v>
      </c>
      <c r="EO571" t="s">
        <v>6</v>
      </c>
      <c r="EQ571">
        <v>0</v>
      </c>
      <c r="ER571">
        <v>94500</v>
      </c>
      <c r="ES571">
        <v>13260</v>
      </c>
      <c r="ET571">
        <v>0</v>
      </c>
      <c r="EU571">
        <v>0</v>
      </c>
      <c r="EV571">
        <v>0</v>
      </c>
      <c r="EW571">
        <v>0</v>
      </c>
      <c r="EX571">
        <v>0</v>
      </c>
      <c r="EZ571">
        <v>5</v>
      </c>
      <c r="FC571">
        <v>0</v>
      </c>
      <c r="FD571">
        <v>18</v>
      </c>
      <c r="FF571">
        <v>94500</v>
      </c>
      <c r="FQ571">
        <v>0</v>
      </c>
      <c r="FR571">
        <f t="shared" si="674"/>
        <v>0</v>
      </c>
      <c r="FS571">
        <v>0</v>
      </c>
      <c r="FX571">
        <v>0</v>
      </c>
      <c r="FY571">
        <v>0</v>
      </c>
      <c r="GA571" t="s">
        <v>213</v>
      </c>
      <c r="GD571">
        <v>1</v>
      </c>
      <c r="GF571">
        <v>1677997654</v>
      </c>
      <c r="GG571">
        <v>2</v>
      </c>
      <c r="GH571">
        <v>3</v>
      </c>
      <c r="GI571">
        <v>5</v>
      </c>
      <c r="GJ571">
        <v>0</v>
      </c>
      <c r="GK571">
        <v>0</v>
      </c>
      <c r="GL571">
        <f t="shared" si="675"/>
        <v>0</v>
      </c>
      <c r="GM571">
        <f t="shared" si="676"/>
        <v>200</v>
      </c>
      <c r="GN571">
        <f t="shared" si="677"/>
        <v>200</v>
      </c>
      <c r="GO571">
        <f t="shared" si="678"/>
        <v>0</v>
      </c>
      <c r="GP571">
        <f t="shared" si="679"/>
        <v>0</v>
      </c>
      <c r="GR571">
        <v>1</v>
      </c>
      <c r="GS571">
        <v>1</v>
      </c>
      <c r="GT571">
        <v>0</v>
      </c>
      <c r="GU571" t="s">
        <v>6</v>
      </c>
      <c r="GV571">
        <f>ROUND((GT571),2)</f>
        <v>0</v>
      </c>
      <c r="GW571">
        <v>1</v>
      </c>
      <c r="GX571">
        <f t="shared" si="681"/>
        <v>0</v>
      </c>
      <c r="HA571">
        <v>0</v>
      </c>
      <c r="HB571">
        <v>0</v>
      </c>
      <c r="HC571">
        <f t="shared" si="682"/>
        <v>0</v>
      </c>
      <c r="HE571" t="s">
        <v>38</v>
      </c>
      <c r="HF571" t="s">
        <v>39</v>
      </c>
      <c r="HM571" t="s">
        <v>206</v>
      </c>
      <c r="HN571" t="s">
        <v>6</v>
      </c>
      <c r="HO571" t="s">
        <v>6</v>
      </c>
      <c r="HP571" t="s">
        <v>6</v>
      </c>
      <c r="HQ571" t="s">
        <v>6</v>
      </c>
      <c r="IF571">
        <v>-1</v>
      </c>
      <c r="IK571">
        <v>0</v>
      </c>
    </row>
    <row r="572" spans="1:255" x14ac:dyDescent="0.2">
      <c r="A572" s="2">
        <v>18</v>
      </c>
      <c r="B572" s="2">
        <v>1</v>
      </c>
      <c r="C572" s="2">
        <v>930</v>
      </c>
      <c r="D572" s="2"/>
      <c r="E572" s="2" t="s">
        <v>769</v>
      </c>
      <c r="F572" s="2" t="s">
        <v>176</v>
      </c>
      <c r="G572" s="2" t="s">
        <v>177</v>
      </c>
      <c r="H572" s="2" t="s">
        <v>63</v>
      </c>
      <c r="I572" s="2">
        <f>I568*J572</f>
        <v>2.7131999999999996E-2</v>
      </c>
      <c r="J572" s="216">
        <f>'5.Ведомость_списания'!F264</f>
        <v>3.7999999999999999E-2</v>
      </c>
      <c r="K572" s="2">
        <v>1.9E-2</v>
      </c>
      <c r="L572" s="2"/>
      <c r="M572" s="2"/>
      <c r="N572" s="2"/>
      <c r="O572" s="2">
        <f t="shared" si="646"/>
        <v>388</v>
      </c>
      <c r="P572" s="2">
        <f t="shared" si="647"/>
        <v>388</v>
      </c>
      <c r="Q572" s="2">
        <f t="shared" si="648"/>
        <v>0</v>
      </c>
      <c r="R572" s="2">
        <f t="shared" si="649"/>
        <v>0</v>
      </c>
      <c r="S572" s="2">
        <f t="shared" si="650"/>
        <v>0</v>
      </c>
      <c r="T572" s="2">
        <f t="shared" si="651"/>
        <v>0</v>
      </c>
      <c r="U572" s="2">
        <f t="shared" si="652"/>
        <v>0</v>
      </c>
      <c r="V572" s="2">
        <f t="shared" si="653"/>
        <v>0</v>
      </c>
      <c r="W572" s="2">
        <f t="shared" si="654"/>
        <v>0</v>
      </c>
      <c r="X572" s="2">
        <f t="shared" si="655"/>
        <v>0</v>
      </c>
      <c r="Y572" s="2">
        <f t="shared" si="656"/>
        <v>0</v>
      </c>
      <c r="Z572" s="2"/>
      <c r="AA572" s="2">
        <v>86295183</v>
      </c>
      <c r="AB572" s="2">
        <f t="shared" si="657"/>
        <v>14313</v>
      </c>
      <c r="AC572" s="2">
        <f>ROUND((ES572),2)</f>
        <v>14313</v>
      </c>
      <c r="AD572" s="2">
        <f>ROUND((((ET572)-(EU572))+AE572),2)</f>
        <v>0</v>
      </c>
      <c r="AE572" s="2">
        <f t="shared" si="684"/>
        <v>0</v>
      </c>
      <c r="AF572" s="2">
        <f t="shared" si="684"/>
        <v>0</v>
      </c>
      <c r="AG572" s="2">
        <f t="shared" si="661"/>
        <v>0</v>
      </c>
      <c r="AH572" s="2">
        <f t="shared" si="685"/>
        <v>0</v>
      </c>
      <c r="AI572" s="2">
        <f t="shared" si="685"/>
        <v>0</v>
      </c>
      <c r="AJ572" s="2">
        <f t="shared" si="664"/>
        <v>0</v>
      </c>
      <c r="AK572" s="2">
        <v>14313</v>
      </c>
      <c r="AL572" s="110">
        <f>'1.Лок.смета.и.Акт'!F1077</f>
        <v>14313</v>
      </c>
      <c r="AM572" s="2">
        <v>0</v>
      </c>
      <c r="AN572" s="2">
        <v>0</v>
      </c>
      <c r="AO572" s="2">
        <v>0</v>
      </c>
      <c r="AP572" s="2">
        <v>0</v>
      </c>
      <c r="AQ572" s="2">
        <v>0</v>
      </c>
      <c r="AR572" s="2">
        <v>0</v>
      </c>
      <c r="AS572" s="2">
        <v>0</v>
      </c>
      <c r="AT572" s="2">
        <v>0</v>
      </c>
      <c r="AU572" s="2">
        <v>0</v>
      </c>
      <c r="AV572" s="2">
        <v>1</v>
      </c>
      <c r="AW572" s="2">
        <v>1</v>
      </c>
      <c r="AX572" s="2"/>
      <c r="AY572" s="2"/>
      <c r="AZ572" s="2">
        <v>1</v>
      </c>
      <c r="BA572" s="2">
        <v>1</v>
      </c>
      <c r="BB572" s="2">
        <v>1</v>
      </c>
      <c r="BC572" s="2">
        <v>1</v>
      </c>
      <c r="BD572" s="2" t="s">
        <v>6</v>
      </c>
      <c r="BE572" s="2" t="s">
        <v>6</v>
      </c>
      <c r="BF572" s="2" t="s">
        <v>6</v>
      </c>
      <c r="BG572" s="2" t="s">
        <v>6</v>
      </c>
      <c r="BH572" s="2">
        <v>3</v>
      </c>
      <c r="BI572" s="2">
        <v>1</v>
      </c>
      <c r="BJ572" s="2" t="s">
        <v>178</v>
      </c>
      <c r="BK572" s="2"/>
      <c r="BL572" s="2"/>
      <c r="BM572" s="2">
        <v>500001</v>
      </c>
      <c r="BN572" s="2">
        <v>0</v>
      </c>
      <c r="BO572" s="2" t="s">
        <v>6</v>
      </c>
      <c r="BP572" s="2">
        <v>0</v>
      </c>
      <c r="BQ572" s="2">
        <v>20</v>
      </c>
      <c r="BR572" s="2">
        <v>0</v>
      </c>
      <c r="BS572" s="2">
        <v>1</v>
      </c>
      <c r="BT572" s="2">
        <v>1</v>
      </c>
      <c r="BU572" s="2">
        <v>1</v>
      </c>
      <c r="BV572" s="2">
        <v>1</v>
      </c>
      <c r="BW572" s="2">
        <v>1</v>
      </c>
      <c r="BX572" s="2">
        <v>1</v>
      </c>
      <c r="BY572" s="2" t="s">
        <v>6</v>
      </c>
      <c r="BZ572" s="2">
        <v>0</v>
      </c>
      <c r="CA572" s="2">
        <v>0</v>
      </c>
      <c r="CB572" s="2" t="s">
        <v>6</v>
      </c>
      <c r="CC572" s="2"/>
      <c r="CD572" s="2"/>
      <c r="CE572" s="2">
        <v>0</v>
      </c>
      <c r="CF572" s="2">
        <v>0</v>
      </c>
      <c r="CG572" s="2">
        <v>0</v>
      </c>
      <c r="CH572" s="2"/>
      <c r="CI572" s="2"/>
      <c r="CJ572" s="2"/>
      <c r="CK572" s="2"/>
      <c r="CL572" s="2"/>
      <c r="CM572" s="2">
        <v>0</v>
      </c>
      <c r="CN572" s="2" t="s">
        <v>6</v>
      </c>
      <c r="CO572" s="2">
        <v>0</v>
      </c>
      <c r="CP572" s="2">
        <f t="shared" si="665"/>
        <v>388</v>
      </c>
      <c r="CQ572" s="2">
        <f t="shared" si="666"/>
        <v>14313</v>
      </c>
      <c r="CR572" s="2">
        <f t="shared" si="667"/>
        <v>0</v>
      </c>
      <c r="CS572" s="2">
        <f t="shared" si="668"/>
        <v>0</v>
      </c>
      <c r="CT572" s="2">
        <f t="shared" si="669"/>
        <v>0</v>
      </c>
      <c r="CU572" s="2">
        <f t="shared" si="670"/>
        <v>0</v>
      </c>
      <c r="CV572" s="2">
        <f t="shared" si="671"/>
        <v>0</v>
      </c>
      <c r="CW572" s="2">
        <f t="shared" si="672"/>
        <v>0</v>
      </c>
      <c r="CX572" s="2">
        <f t="shared" si="673"/>
        <v>0</v>
      </c>
      <c r="CY572" s="2">
        <f>(((S572+(R572*IF(0,0,1)))*AT572)/100)</f>
        <v>0</v>
      </c>
      <c r="CZ572" s="2">
        <f>(((S572+(R572*IF(0,0,1)))*AU572)/100)</f>
        <v>0</v>
      </c>
      <c r="DA572" s="2"/>
      <c r="DB572" s="2"/>
      <c r="DC572" s="2" t="s">
        <v>6</v>
      </c>
      <c r="DD572" s="2" t="s">
        <v>6</v>
      </c>
      <c r="DE572" s="2" t="s">
        <v>6</v>
      </c>
      <c r="DF572" s="2" t="s">
        <v>6</v>
      </c>
      <c r="DG572" s="2" t="s">
        <v>6</v>
      </c>
      <c r="DH572" s="2" t="s">
        <v>6</v>
      </c>
      <c r="DI572" s="2" t="s">
        <v>6</v>
      </c>
      <c r="DJ572" s="2" t="s">
        <v>6</v>
      </c>
      <c r="DK572" s="2" t="s">
        <v>6</v>
      </c>
      <c r="DL572" s="2" t="s">
        <v>6</v>
      </c>
      <c r="DM572" s="2" t="s">
        <v>6</v>
      </c>
      <c r="DN572" s="2">
        <v>0</v>
      </c>
      <c r="DO572" s="2">
        <v>0</v>
      </c>
      <c r="DP572" s="2">
        <v>1</v>
      </c>
      <c r="DQ572" s="2">
        <v>1</v>
      </c>
      <c r="DR572" s="2"/>
      <c r="DS572" s="2"/>
      <c r="DT572" s="2"/>
      <c r="DU572" s="2">
        <v>1009</v>
      </c>
      <c r="DV572" s="2" t="s">
        <v>63</v>
      </c>
      <c r="DW572" s="2" t="s">
        <v>63</v>
      </c>
      <c r="DX572" s="2">
        <v>1000</v>
      </c>
      <c r="DY572" s="2"/>
      <c r="DZ572" s="2" t="s">
        <v>6</v>
      </c>
      <c r="EA572" s="2" t="s">
        <v>6</v>
      </c>
      <c r="EB572" s="2" t="s">
        <v>6</v>
      </c>
      <c r="EC572" s="2" t="s">
        <v>6</v>
      </c>
      <c r="ED572" s="2"/>
      <c r="EE572" s="2">
        <v>54938781</v>
      </c>
      <c r="EF572" s="2">
        <v>20</v>
      </c>
      <c r="EG572" s="2" t="s">
        <v>34</v>
      </c>
      <c r="EH572" s="2">
        <v>0</v>
      </c>
      <c r="EI572" s="2" t="s">
        <v>6</v>
      </c>
      <c r="EJ572" s="2">
        <v>1</v>
      </c>
      <c r="EK572" s="2">
        <v>500001</v>
      </c>
      <c r="EL572" s="2" t="s">
        <v>35</v>
      </c>
      <c r="EM572" s="2" t="s">
        <v>36</v>
      </c>
      <c r="EN572" s="2"/>
      <c r="EO572" s="2" t="s">
        <v>6</v>
      </c>
      <c r="EP572" s="2"/>
      <c r="EQ572" s="2">
        <v>0</v>
      </c>
      <c r="ER572" s="2">
        <v>14313</v>
      </c>
      <c r="ES572" s="110">
        <f>'1.Лок.смета.и.Акт'!F1077</f>
        <v>14313</v>
      </c>
      <c r="ET572" s="2">
        <v>0</v>
      </c>
      <c r="EU572" s="2">
        <v>0</v>
      </c>
      <c r="EV572" s="2">
        <v>0</v>
      </c>
      <c r="EW572" s="2">
        <v>0</v>
      </c>
      <c r="EX572" s="2">
        <v>0</v>
      </c>
      <c r="EY572" s="2"/>
      <c r="EZ572" s="2"/>
      <c r="FA572" s="2"/>
      <c r="FB572" s="2"/>
      <c r="FC572" s="2"/>
      <c r="FD572" s="2"/>
      <c r="FE572" s="2"/>
      <c r="FF572" s="2"/>
      <c r="FG572" s="2"/>
      <c r="FH572" s="2"/>
      <c r="FI572" s="2"/>
      <c r="FJ572" s="2"/>
      <c r="FK572" s="2"/>
      <c r="FL572" s="2"/>
      <c r="FM572" s="2"/>
      <c r="FN572" s="2"/>
      <c r="FO572" s="2"/>
      <c r="FP572" s="2"/>
      <c r="FQ572" s="2">
        <v>0</v>
      </c>
      <c r="FR572" s="2">
        <f t="shared" si="674"/>
        <v>0</v>
      </c>
      <c r="FS572" s="2">
        <v>0</v>
      </c>
      <c r="FT572" s="2"/>
      <c r="FU572" s="2"/>
      <c r="FV572" s="2"/>
      <c r="FW572" s="2"/>
      <c r="FX572" s="2">
        <v>0</v>
      </c>
      <c r="FY572" s="2">
        <v>0</v>
      </c>
      <c r="FZ572" s="2"/>
      <c r="GA572" s="2" t="s">
        <v>6</v>
      </c>
      <c r="GB572" s="2"/>
      <c r="GC572" s="2"/>
      <c r="GD572" s="2">
        <v>1</v>
      </c>
      <c r="GE572" s="2"/>
      <c r="GF572" s="2">
        <v>1793674503</v>
      </c>
      <c r="GG572" s="2">
        <v>2</v>
      </c>
      <c r="GH572" s="2">
        <v>0</v>
      </c>
      <c r="GI572" s="2">
        <v>-2</v>
      </c>
      <c r="GJ572" s="2">
        <v>0</v>
      </c>
      <c r="GK572" s="2">
        <v>0</v>
      </c>
      <c r="GL572" s="2">
        <f t="shared" si="675"/>
        <v>0</v>
      </c>
      <c r="GM572" s="2">
        <f t="shared" si="676"/>
        <v>388</v>
      </c>
      <c r="GN572" s="2">
        <f t="shared" si="677"/>
        <v>388</v>
      </c>
      <c r="GO572" s="2">
        <f t="shared" si="678"/>
        <v>0</v>
      </c>
      <c r="GP572" s="2">
        <f t="shared" si="679"/>
        <v>0</v>
      </c>
      <c r="GQ572" s="2"/>
      <c r="GR572" s="2">
        <v>0</v>
      </c>
      <c r="GS572" s="2">
        <v>3</v>
      </c>
      <c r="GT572" s="2">
        <v>0</v>
      </c>
      <c r="GU572" s="2" t="s">
        <v>6</v>
      </c>
      <c r="GV572" s="2">
        <f>ROUND((GT572),2)</f>
        <v>0</v>
      </c>
      <c r="GW572" s="2">
        <v>1</v>
      </c>
      <c r="GX572" s="2">
        <f t="shared" si="681"/>
        <v>0</v>
      </c>
      <c r="GY572" s="2"/>
      <c r="GZ572" s="2"/>
      <c r="HA572" s="2">
        <v>0</v>
      </c>
      <c r="HB572" s="2">
        <v>0</v>
      </c>
      <c r="HC572" s="2">
        <f t="shared" si="682"/>
        <v>0</v>
      </c>
      <c r="HD572" s="2"/>
      <c r="HE572" s="2" t="s">
        <v>6</v>
      </c>
      <c r="HF572" s="2" t="s">
        <v>6</v>
      </c>
      <c r="HG572" s="2"/>
      <c r="HH572" s="2"/>
      <c r="HI572" s="2"/>
      <c r="HJ572" s="2"/>
      <c r="HK572" s="2"/>
      <c r="HL572" s="2"/>
      <c r="HM572" s="2" t="s">
        <v>206</v>
      </c>
      <c r="HN572" s="2" t="s">
        <v>6</v>
      </c>
      <c r="HO572" s="2" t="s">
        <v>6</v>
      </c>
      <c r="HP572" s="2" t="s">
        <v>6</v>
      </c>
      <c r="HQ572" s="2" t="s">
        <v>6</v>
      </c>
      <c r="HR572" s="2"/>
      <c r="HS572" s="2"/>
      <c r="HT572" s="2"/>
      <c r="HU572" s="2"/>
      <c r="HV572" s="2"/>
      <c r="HW572" s="2"/>
      <c r="HX572" s="2"/>
      <c r="HY572" s="2"/>
      <c r="HZ572" s="2"/>
      <c r="IA572" s="2"/>
      <c r="IB572" s="2"/>
      <c r="IC572" s="2"/>
      <c r="ID572" s="2"/>
      <c r="IE572" s="2"/>
      <c r="IF572" s="2">
        <v>-1</v>
      </c>
      <c r="IG572" s="2"/>
      <c r="IH572" s="2"/>
      <c r="II572" s="2"/>
      <c r="IJ572" s="2"/>
      <c r="IK572" s="2">
        <v>0</v>
      </c>
      <c r="IL572" s="2"/>
      <c r="IM572" s="2"/>
      <c r="IN572" s="2"/>
      <c r="IO572" s="2"/>
      <c r="IP572" s="2"/>
      <c r="IQ572" s="2"/>
      <c r="IR572" s="2"/>
      <c r="IS572" s="2"/>
      <c r="IT572" s="2"/>
      <c r="IU572" s="2"/>
    </row>
    <row r="573" spans="1:255" x14ac:dyDescent="0.2">
      <c r="A573">
        <v>18</v>
      </c>
      <c r="B573">
        <v>1</v>
      </c>
      <c r="C573">
        <v>938</v>
      </c>
      <c r="E573" t="s">
        <v>769</v>
      </c>
      <c r="F573" t="e">
        <f>'2.Лок.смета.и.Акт'!#REF!</f>
        <v>#REF!</v>
      </c>
      <c r="G573" t="s">
        <v>177</v>
      </c>
      <c r="H573" t="s">
        <v>63</v>
      </c>
      <c r="I573">
        <f>I569*J573</f>
        <v>2.7131999999999996E-2</v>
      </c>
      <c r="J573">
        <v>3.7999999999999999E-2</v>
      </c>
      <c r="K573">
        <v>1.9E-2</v>
      </c>
      <c r="O573">
        <f t="shared" si="646"/>
        <v>3570</v>
      </c>
      <c r="P573">
        <f t="shared" si="647"/>
        <v>3570</v>
      </c>
      <c r="Q573">
        <f t="shared" si="648"/>
        <v>0</v>
      </c>
      <c r="R573">
        <f t="shared" si="649"/>
        <v>0</v>
      </c>
      <c r="S573">
        <f t="shared" si="650"/>
        <v>0</v>
      </c>
      <c r="T573">
        <f t="shared" si="651"/>
        <v>0</v>
      </c>
      <c r="U573">
        <f t="shared" si="652"/>
        <v>0</v>
      </c>
      <c r="V573">
        <f t="shared" si="653"/>
        <v>0</v>
      </c>
      <c r="W573">
        <f t="shared" si="654"/>
        <v>0</v>
      </c>
      <c r="X573">
        <f t="shared" si="655"/>
        <v>0</v>
      </c>
      <c r="Y573">
        <f t="shared" si="656"/>
        <v>0</v>
      </c>
      <c r="AA573">
        <v>86295184</v>
      </c>
      <c r="AB573">
        <f t="shared" si="657"/>
        <v>17403.57</v>
      </c>
      <c r="AC573">
        <f>ROUND((ES573),2)</f>
        <v>17403.57</v>
      </c>
      <c r="AD573">
        <f>ROUND((((ET573)-(EU573))+AE573),2)</f>
        <v>0</v>
      </c>
      <c r="AE573">
        <f t="shared" si="684"/>
        <v>0</v>
      </c>
      <c r="AF573">
        <f t="shared" si="684"/>
        <v>0</v>
      </c>
      <c r="AG573">
        <f t="shared" si="661"/>
        <v>0</v>
      </c>
      <c r="AH573">
        <f t="shared" si="685"/>
        <v>0</v>
      </c>
      <c r="AI573">
        <f t="shared" si="685"/>
        <v>0</v>
      </c>
      <c r="AJ573">
        <f t="shared" si="664"/>
        <v>0</v>
      </c>
      <c r="AK573">
        <v>17403.570000000003</v>
      </c>
      <c r="AL573">
        <v>17403.570000000003</v>
      </c>
      <c r="AM573">
        <v>0</v>
      </c>
      <c r="AN573">
        <v>0</v>
      </c>
      <c r="AO573">
        <v>0</v>
      </c>
      <c r="AP573">
        <v>0</v>
      </c>
      <c r="AQ573">
        <v>0</v>
      </c>
      <c r="AR573">
        <v>0</v>
      </c>
      <c r="AS573">
        <v>0</v>
      </c>
      <c r="AT573">
        <v>0</v>
      </c>
      <c r="AU573">
        <v>0</v>
      </c>
      <c r="AV573">
        <v>1</v>
      </c>
      <c r="AW573">
        <v>1</v>
      </c>
      <c r="AZ573">
        <v>1</v>
      </c>
      <c r="BA573">
        <v>1</v>
      </c>
      <c r="BB573">
        <v>1</v>
      </c>
      <c r="BC573">
        <v>7.56</v>
      </c>
      <c r="BD573" t="s">
        <v>6</v>
      </c>
      <c r="BE573" t="s">
        <v>6</v>
      </c>
      <c r="BF573" t="s">
        <v>6</v>
      </c>
      <c r="BG573" t="s">
        <v>6</v>
      </c>
      <c r="BH573">
        <v>3</v>
      </c>
      <c r="BI573">
        <v>1</v>
      </c>
      <c r="BJ573" t="s">
        <v>178</v>
      </c>
      <c r="BM573">
        <v>500001</v>
      </c>
      <c r="BN573">
        <v>0</v>
      </c>
      <c r="BO573" t="s">
        <v>6</v>
      </c>
      <c r="BP573">
        <v>0</v>
      </c>
      <c r="BQ573">
        <v>20</v>
      </c>
      <c r="BR573">
        <v>0</v>
      </c>
      <c r="BS573">
        <v>1</v>
      </c>
      <c r="BT573">
        <v>1</v>
      </c>
      <c r="BU573">
        <v>1</v>
      </c>
      <c r="BV573">
        <v>1</v>
      </c>
      <c r="BW573">
        <v>1</v>
      </c>
      <c r="BX573">
        <v>1</v>
      </c>
      <c r="BY573" t="s">
        <v>6</v>
      </c>
      <c r="BZ573">
        <v>0</v>
      </c>
      <c r="CA573">
        <v>0</v>
      </c>
      <c r="CB573" t="s">
        <v>6</v>
      </c>
      <c r="CE573">
        <v>0</v>
      </c>
      <c r="CF573">
        <v>0</v>
      </c>
      <c r="CG573">
        <v>0</v>
      </c>
      <c r="CM573">
        <v>0</v>
      </c>
      <c r="CN573" t="s">
        <v>6</v>
      </c>
      <c r="CO573">
        <v>0</v>
      </c>
      <c r="CP573">
        <f t="shared" si="665"/>
        <v>3570</v>
      </c>
      <c r="CQ573">
        <f t="shared" si="666"/>
        <v>131570.98919999998</v>
      </c>
      <c r="CR573">
        <f t="shared" si="667"/>
        <v>0</v>
      </c>
      <c r="CS573">
        <f t="shared" si="668"/>
        <v>0</v>
      </c>
      <c r="CT573">
        <f t="shared" si="669"/>
        <v>0</v>
      </c>
      <c r="CU573">
        <f t="shared" si="670"/>
        <v>0</v>
      </c>
      <c r="CV573">
        <f t="shared" si="671"/>
        <v>0</v>
      </c>
      <c r="CW573">
        <f t="shared" si="672"/>
        <v>0</v>
      </c>
      <c r="CX573">
        <f t="shared" si="673"/>
        <v>0</v>
      </c>
      <c r="CY573">
        <f>(S573+R573)*(BZ573/100)</f>
        <v>0</v>
      </c>
      <c r="CZ573">
        <f>(S573+R573)*(CA573/100)</f>
        <v>0</v>
      </c>
      <c r="DC573" t="s">
        <v>6</v>
      </c>
      <c r="DD573" t="s">
        <v>6</v>
      </c>
      <c r="DE573" t="s">
        <v>6</v>
      </c>
      <c r="DF573" t="s">
        <v>6</v>
      </c>
      <c r="DG573" t="s">
        <v>6</v>
      </c>
      <c r="DH573" t="s">
        <v>6</v>
      </c>
      <c r="DI573" t="s">
        <v>6</v>
      </c>
      <c r="DJ573" t="s">
        <v>6</v>
      </c>
      <c r="DK573" t="s">
        <v>6</v>
      </c>
      <c r="DL573" t="s">
        <v>6</v>
      </c>
      <c r="DM573" t="s">
        <v>6</v>
      </c>
      <c r="DN573">
        <v>0</v>
      </c>
      <c r="DO573">
        <v>0</v>
      </c>
      <c r="DP573">
        <v>1</v>
      </c>
      <c r="DQ573">
        <v>1</v>
      </c>
      <c r="DU573">
        <v>1009</v>
      </c>
      <c r="DV573" t="s">
        <v>63</v>
      </c>
      <c r="DW573" t="e">
        <f>'2.Лок.смета.и.Акт'!#REF!</f>
        <v>#REF!</v>
      </c>
      <c r="DX573">
        <v>1000</v>
      </c>
      <c r="DZ573" t="s">
        <v>6</v>
      </c>
      <c r="EA573" t="s">
        <v>6</v>
      </c>
      <c r="EB573" t="s">
        <v>6</v>
      </c>
      <c r="EC573" t="s">
        <v>6</v>
      </c>
      <c r="EE573">
        <v>54938781</v>
      </c>
      <c r="EF573">
        <v>20</v>
      </c>
      <c r="EG573" t="s">
        <v>34</v>
      </c>
      <c r="EH573">
        <v>0</v>
      </c>
      <c r="EI573" t="s">
        <v>6</v>
      </c>
      <c r="EJ573">
        <v>1</v>
      </c>
      <c r="EK573">
        <v>500001</v>
      </c>
      <c r="EL573" t="s">
        <v>35</v>
      </c>
      <c r="EM573" t="s">
        <v>36</v>
      </c>
      <c r="EO573" t="s">
        <v>6</v>
      </c>
      <c r="EQ573">
        <v>0</v>
      </c>
      <c r="ER573">
        <v>124030</v>
      </c>
      <c r="ES573">
        <v>17403.570000000003</v>
      </c>
      <c r="ET573">
        <v>0</v>
      </c>
      <c r="EU573">
        <v>0</v>
      </c>
      <c r="EV573">
        <v>0</v>
      </c>
      <c r="EW573">
        <v>0</v>
      </c>
      <c r="EX573">
        <v>0</v>
      </c>
      <c r="EZ573">
        <v>5</v>
      </c>
      <c r="FC573">
        <v>0</v>
      </c>
      <c r="FD573">
        <v>18</v>
      </c>
      <c r="FF573">
        <v>124030</v>
      </c>
      <c r="FQ573">
        <v>0</v>
      </c>
      <c r="FR573">
        <f t="shared" si="674"/>
        <v>0</v>
      </c>
      <c r="FS573">
        <v>0</v>
      </c>
      <c r="FX573">
        <v>0</v>
      </c>
      <c r="FY573">
        <v>0</v>
      </c>
      <c r="GA573" t="s">
        <v>174</v>
      </c>
      <c r="GD573">
        <v>1</v>
      </c>
      <c r="GF573">
        <v>1793674503</v>
      </c>
      <c r="GG573">
        <v>2</v>
      </c>
      <c r="GH573">
        <v>3</v>
      </c>
      <c r="GI573">
        <v>5</v>
      </c>
      <c r="GJ573">
        <v>0</v>
      </c>
      <c r="GK573">
        <v>0</v>
      </c>
      <c r="GL573">
        <f t="shared" si="675"/>
        <v>0</v>
      </c>
      <c r="GM573">
        <f t="shared" si="676"/>
        <v>3570</v>
      </c>
      <c r="GN573">
        <f t="shared" si="677"/>
        <v>3570</v>
      </c>
      <c r="GO573">
        <f t="shared" si="678"/>
        <v>0</v>
      </c>
      <c r="GP573">
        <f t="shared" si="679"/>
        <v>0</v>
      </c>
      <c r="GR573">
        <v>1</v>
      </c>
      <c r="GS573">
        <v>1</v>
      </c>
      <c r="GT573">
        <v>0</v>
      </c>
      <c r="GU573" t="s">
        <v>6</v>
      </c>
      <c r="GV573">
        <f>ROUND((GT573),2)</f>
        <v>0</v>
      </c>
      <c r="GW573">
        <v>1</v>
      </c>
      <c r="GX573">
        <f t="shared" si="681"/>
        <v>0</v>
      </c>
      <c r="HA573">
        <v>0</v>
      </c>
      <c r="HB573">
        <v>0</v>
      </c>
      <c r="HC573">
        <f t="shared" si="682"/>
        <v>0</v>
      </c>
      <c r="HE573" t="s">
        <v>38</v>
      </c>
      <c r="HF573" t="s">
        <v>39</v>
      </c>
      <c r="HM573" t="s">
        <v>206</v>
      </c>
      <c r="HN573" t="s">
        <v>6</v>
      </c>
      <c r="HO573" t="s">
        <v>6</v>
      </c>
      <c r="HP573" t="s">
        <v>6</v>
      </c>
      <c r="HQ573" t="s">
        <v>6</v>
      </c>
      <c r="IF573">
        <v>-1</v>
      </c>
      <c r="IK573">
        <v>0</v>
      </c>
    </row>
    <row r="574" spans="1:255" x14ac:dyDescent="0.2">
      <c r="IF574">
        <v>-1</v>
      </c>
    </row>
    <row r="575" spans="1:255" x14ac:dyDescent="0.2">
      <c r="A575" s="3">
        <v>51</v>
      </c>
      <c r="B575" s="3">
        <f>B416</f>
        <v>1</v>
      </c>
      <c r="C575" s="3">
        <f>A416</f>
        <v>4</v>
      </c>
      <c r="D575" s="3">
        <f>ROW(A416)</f>
        <v>416</v>
      </c>
      <c r="E575" s="3"/>
      <c r="F575" s="3" t="str">
        <f>IF(F416&lt;&gt;"",F416,"")</f>
        <v>Вентблоки (вентканалы) с.1-2 7-20 этажи</v>
      </c>
      <c r="G575" s="3" t="str">
        <f>IF(G416&lt;&gt;"",G416,"")</f>
        <v>Вентблоки (вентканалы) с.1-2 7-20 этажи</v>
      </c>
      <c r="H575" s="3">
        <v>0</v>
      </c>
      <c r="I575" s="3"/>
      <c r="J575" s="3"/>
      <c r="K575" s="3"/>
      <c r="L575" s="3"/>
      <c r="M575" s="3"/>
      <c r="N575" s="3"/>
      <c r="O575" s="3">
        <f t="shared" ref="O575:T575" si="686">ROUND(AB575,0)</f>
        <v>304828</v>
      </c>
      <c r="P575" s="3">
        <f t="shared" si="686"/>
        <v>278799</v>
      </c>
      <c r="Q575" s="3">
        <f t="shared" si="686"/>
        <v>18588</v>
      </c>
      <c r="R575" s="3">
        <f t="shared" si="686"/>
        <v>1965</v>
      </c>
      <c r="S575" s="3">
        <f t="shared" si="686"/>
        <v>7441</v>
      </c>
      <c r="T575" s="3">
        <f t="shared" si="686"/>
        <v>0</v>
      </c>
      <c r="U575" s="3">
        <f>AH575</f>
        <v>822.60176128000012</v>
      </c>
      <c r="V575" s="3">
        <f>AI575</f>
        <v>145.99447280000001</v>
      </c>
      <c r="W575" s="3">
        <f>ROUND(AJ575,0)</f>
        <v>140</v>
      </c>
      <c r="X575" s="3">
        <f>ROUND(AK575,0)</f>
        <v>12090</v>
      </c>
      <c r="Y575" s="3">
        <f>ROUND(AL575,0)</f>
        <v>8548</v>
      </c>
      <c r="Z575" s="3"/>
      <c r="AA575" s="3"/>
      <c r="AB575" s="3">
        <f>ROUND(SUMIF(AA420:AA573,"=86295183",O420:O573),0)</f>
        <v>304828</v>
      </c>
      <c r="AC575" s="3">
        <f>ROUND(SUMIF(AA420:AA573,"=86295183",P420:P573),0)</f>
        <v>278799</v>
      </c>
      <c r="AD575" s="3">
        <f>ROUND(SUMIF(AA420:AA573,"=86295183",Q420:Q573),0)</f>
        <v>18588</v>
      </c>
      <c r="AE575" s="3">
        <f>ROUND(SUMIF(AA420:AA573,"=86295183",R420:R573),0)</f>
        <v>1965</v>
      </c>
      <c r="AF575" s="3">
        <f>ROUND(SUMIF(AA420:AA573,"=86295183",S420:S573),0)</f>
        <v>7441</v>
      </c>
      <c r="AG575" s="3">
        <f>ROUND(SUMIF(AA420:AA573,"=86295183",T420:T573),0)</f>
        <v>0</v>
      </c>
      <c r="AH575" s="3">
        <f>SUMIF(AA420:AA573,"=86295183",U420:U573)</f>
        <v>822.60176128000012</v>
      </c>
      <c r="AI575" s="3">
        <f>SUMIF(AA420:AA573,"=86295183",V420:V573)</f>
        <v>145.99447280000001</v>
      </c>
      <c r="AJ575" s="3">
        <f>ROUND(SUMIF(AA420:AA573,"=86295183",W420:W573),0)</f>
        <v>140</v>
      </c>
      <c r="AK575" s="3">
        <f>ROUND(SUMIF(AA420:AA573,"=86295183",X420:X573),0)</f>
        <v>12090</v>
      </c>
      <c r="AL575" s="3">
        <f>ROUND(SUMIF(AA420:AA573,"=86295183",Y420:Y573),0)</f>
        <v>8548</v>
      </c>
      <c r="AM575" s="3"/>
      <c r="AN575" s="3"/>
      <c r="AO575" s="3">
        <f t="shared" ref="AO575:BD575" si="687">ROUND(BX575,0)</f>
        <v>0</v>
      </c>
      <c r="AP575" s="3">
        <f t="shared" si="687"/>
        <v>0</v>
      </c>
      <c r="AQ575" s="3">
        <f t="shared" si="687"/>
        <v>0</v>
      </c>
      <c r="AR575" s="3">
        <f t="shared" si="687"/>
        <v>325466</v>
      </c>
      <c r="AS575" s="3">
        <f t="shared" si="687"/>
        <v>325466</v>
      </c>
      <c r="AT575" s="3">
        <f t="shared" si="687"/>
        <v>0</v>
      </c>
      <c r="AU575" s="3">
        <f t="shared" si="687"/>
        <v>0</v>
      </c>
      <c r="AV575" s="3">
        <f t="shared" si="687"/>
        <v>278799</v>
      </c>
      <c r="AW575" s="3">
        <f t="shared" si="687"/>
        <v>278799</v>
      </c>
      <c r="AX575" s="3">
        <f t="shared" si="687"/>
        <v>0</v>
      </c>
      <c r="AY575" s="3">
        <f t="shared" si="687"/>
        <v>278799</v>
      </c>
      <c r="AZ575" s="3">
        <f t="shared" si="687"/>
        <v>0</v>
      </c>
      <c r="BA575" s="3">
        <f t="shared" si="687"/>
        <v>0</v>
      </c>
      <c r="BB575" s="3">
        <f t="shared" si="687"/>
        <v>0</v>
      </c>
      <c r="BC575" s="3">
        <f t="shared" si="687"/>
        <v>0</v>
      </c>
      <c r="BD575" s="3">
        <f t="shared" si="687"/>
        <v>0</v>
      </c>
      <c r="BE575" s="3"/>
      <c r="BF575" s="3"/>
      <c r="BG575" s="3"/>
      <c r="BH575" s="3"/>
      <c r="BI575" s="3"/>
      <c r="BJ575" s="3"/>
      <c r="BK575" s="3"/>
      <c r="BL575" s="3"/>
      <c r="BM575" s="3"/>
      <c r="BN575" s="3"/>
      <c r="BO575" s="3"/>
      <c r="BP575" s="3"/>
      <c r="BQ575" s="3"/>
      <c r="BR575" s="3"/>
      <c r="BS575" s="3"/>
      <c r="BT575" s="3"/>
      <c r="BU575" s="3"/>
      <c r="BV575" s="3"/>
      <c r="BW575" s="3"/>
      <c r="BX575" s="3">
        <f>ROUND(SUMIF(AA420:AA573,"=86295183",FQ420:FQ573),0)</f>
        <v>0</v>
      </c>
      <c r="BY575" s="3">
        <f>ROUND(SUMIF(AA420:AA573,"=86295183",FR420:FR573),0)</f>
        <v>0</v>
      </c>
      <c r="BZ575" s="3">
        <f>ROUND(SUMIF(AA420:AA573,"=86295183",GL420:GL573),0)</f>
        <v>0</v>
      </c>
      <c r="CA575" s="3">
        <f>ROUND(SUMIF(AA420:AA573,"=86295183",GM420:GM573),0)</f>
        <v>325466</v>
      </c>
      <c r="CB575" s="3">
        <f>ROUND(SUMIF(AA420:AA573,"=86295183",GN420:GN573),0)</f>
        <v>325466</v>
      </c>
      <c r="CC575" s="3">
        <f>ROUND(SUMIF(AA420:AA573,"=86295183",GO420:GO573),0)</f>
        <v>0</v>
      </c>
      <c r="CD575" s="3">
        <f>ROUND(SUMIF(AA420:AA573,"=86295183",GP420:GP573),0)</f>
        <v>0</v>
      </c>
      <c r="CE575" s="3">
        <f>AC575-BX575</f>
        <v>278799</v>
      </c>
      <c r="CF575" s="3">
        <f>AC575-BY575</f>
        <v>278799</v>
      </c>
      <c r="CG575" s="3">
        <f>BX575-BZ575</f>
        <v>0</v>
      </c>
      <c r="CH575" s="3">
        <f>AC575-BX575-BY575+BZ575</f>
        <v>278799</v>
      </c>
      <c r="CI575" s="3">
        <f>BY575-BZ575</f>
        <v>0</v>
      </c>
      <c r="CJ575" s="3">
        <f>ROUND(SUMIF(AA420:AA573,"=86295183",GX420:GX573),0)</f>
        <v>0</v>
      </c>
      <c r="CK575" s="3">
        <f>ROUND(SUMIF(AA420:AA573,"=86295183",GY420:GY573),0)</f>
        <v>0</v>
      </c>
      <c r="CL575" s="3">
        <f>ROUND(SUMIF(AA420:AA573,"=86295183",GZ420:GZ573),0)</f>
        <v>0</v>
      </c>
      <c r="CM575" s="3">
        <f>ROUND(SUMIF(AA420:AA573,"=86295183",HD420:HD573),0)</f>
        <v>0</v>
      </c>
      <c r="CN575" s="3"/>
      <c r="CO575" s="3"/>
      <c r="CP575" s="3"/>
      <c r="CQ575" s="3"/>
      <c r="CR575" s="3"/>
      <c r="CS575" s="3"/>
      <c r="CT575" s="3"/>
      <c r="CU575" s="3"/>
      <c r="CV575" s="3"/>
      <c r="CW575" s="3"/>
      <c r="CX575" s="3"/>
      <c r="CY575" s="3"/>
      <c r="CZ575" s="3"/>
      <c r="DA575" s="3"/>
      <c r="DB575" s="3"/>
      <c r="DC575" s="3"/>
      <c r="DD575" s="3"/>
      <c r="DE575" s="3"/>
      <c r="DF575" s="3"/>
      <c r="DG575" s="4">
        <f t="shared" ref="DG575:DL575" si="688">ROUND(DT575,0)</f>
        <v>2958240</v>
      </c>
      <c r="DH575" s="4">
        <f t="shared" si="688"/>
        <v>2593312</v>
      </c>
      <c r="DI575" s="4">
        <f t="shared" si="688"/>
        <v>171714</v>
      </c>
      <c r="DJ575" s="4">
        <f t="shared" si="688"/>
        <v>38937</v>
      </c>
      <c r="DK575" s="4">
        <f t="shared" si="688"/>
        <v>193214</v>
      </c>
      <c r="DL575" s="4">
        <f t="shared" si="688"/>
        <v>0</v>
      </c>
      <c r="DM575" s="4" t="e">
        <f>DZ575</f>
        <v>#REF!</v>
      </c>
      <c r="DN575" s="4">
        <f>EA575</f>
        <v>145.99447280000001</v>
      </c>
      <c r="DO575" s="4">
        <f>ROUND(EB575,0)</f>
        <v>140</v>
      </c>
      <c r="DP575" s="4" t="e">
        <f>ROUND(EC575,0)</f>
        <v>#REF!</v>
      </c>
      <c r="DQ575" s="4" t="e">
        <f>ROUND(ED575,0)</f>
        <v>#REF!</v>
      </c>
      <c r="DR575" s="4"/>
      <c r="DS575" s="4"/>
      <c r="DT575" s="4">
        <f>ROUND(SUMIF(AA420:AA573,"=86295184",O420:O573),0)</f>
        <v>2958240</v>
      </c>
      <c r="DU575" s="4">
        <f>ROUND(SUMIF(AA420:AA573,"=86295184",P420:P573),0)</f>
        <v>2593312</v>
      </c>
      <c r="DV575" s="4">
        <f>ROUND(SUMIF(AA420:AA573,"=86295184",Q420:Q573),0)</f>
        <v>171714</v>
      </c>
      <c r="DW575" s="4">
        <f>ROUND(SUMIF(AA420:AA573,"=86295184",R420:R573),0)</f>
        <v>38937</v>
      </c>
      <c r="DX575" s="4">
        <f>ROUND(SUMIF(AA420:AA573,"=86295184",S420:S573),0)</f>
        <v>193214</v>
      </c>
      <c r="DY575" s="4">
        <f>ROUND(SUMIF(AA420:AA573,"=86295184",T420:T573),0)</f>
        <v>0</v>
      </c>
      <c r="DZ575" s="4" t="e">
        <f>SUMIF(AA420:AA573,"=86295184",U420:U573)</f>
        <v>#REF!</v>
      </c>
      <c r="EA575" s="4">
        <f>SUMIF(AA420:AA573,"=86295184",V420:V573)</f>
        <v>145.99447280000001</v>
      </c>
      <c r="EB575" s="4">
        <f>ROUND(SUMIF(AA420:AA573,"=86295184",W420:W573),0)</f>
        <v>140</v>
      </c>
      <c r="EC575" s="4" t="e">
        <f>ROUND(SUMIF(AA420:AA573,"=86295184",X420:X573),0)</f>
        <v>#REF!</v>
      </c>
      <c r="ED575" s="4" t="e">
        <f>ROUND(SUMIF(AA420:AA573,"=86295184",Y420:Y573),0)</f>
        <v>#REF!</v>
      </c>
      <c r="EE575" s="4"/>
      <c r="EF575" s="4"/>
      <c r="EG575" s="4">
        <f t="shared" ref="EG575:EV575" si="689">ROUND(FP575,0)</f>
        <v>0</v>
      </c>
      <c r="EH575" s="4">
        <f t="shared" si="689"/>
        <v>0</v>
      </c>
      <c r="EI575" s="4">
        <f t="shared" si="689"/>
        <v>0</v>
      </c>
      <c r="EJ575" s="4" t="e">
        <f t="shared" si="689"/>
        <v>#REF!</v>
      </c>
      <c r="EK575" s="4" t="e">
        <f t="shared" si="689"/>
        <v>#REF!</v>
      </c>
      <c r="EL575" s="4">
        <f t="shared" si="689"/>
        <v>0</v>
      </c>
      <c r="EM575" s="4">
        <f t="shared" si="689"/>
        <v>0</v>
      </c>
      <c r="EN575" s="4">
        <f t="shared" si="689"/>
        <v>2593312</v>
      </c>
      <c r="EO575" s="4">
        <f t="shared" si="689"/>
        <v>2593312</v>
      </c>
      <c r="EP575" s="4">
        <f t="shared" si="689"/>
        <v>0</v>
      </c>
      <c r="EQ575" s="4">
        <f t="shared" si="689"/>
        <v>2593312</v>
      </c>
      <c r="ER575" s="4">
        <f t="shared" si="689"/>
        <v>0</v>
      </c>
      <c r="ES575" s="4">
        <f t="shared" si="689"/>
        <v>0</v>
      </c>
      <c r="ET575" s="4">
        <f t="shared" si="689"/>
        <v>0</v>
      </c>
      <c r="EU575" s="4">
        <f t="shared" si="689"/>
        <v>0</v>
      </c>
      <c r="EV575" s="4">
        <f t="shared" si="689"/>
        <v>0</v>
      </c>
      <c r="EW575" s="4"/>
      <c r="EX575" s="4"/>
      <c r="EY575" s="4"/>
      <c r="EZ575" s="4"/>
      <c r="FA575" s="4"/>
      <c r="FB575" s="4"/>
      <c r="FC575" s="4"/>
      <c r="FD575" s="4"/>
      <c r="FE575" s="4"/>
      <c r="FF575" s="4"/>
      <c r="FG575" s="4"/>
      <c r="FH575" s="4"/>
      <c r="FI575" s="4"/>
      <c r="FJ575" s="4"/>
      <c r="FK575" s="4"/>
      <c r="FL575" s="4"/>
      <c r="FM575" s="4"/>
      <c r="FN575" s="4"/>
      <c r="FO575" s="4"/>
      <c r="FP575" s="4">
        <f>ROUND(SUMIF(AA420:AA573,"=86295184",FQ420:FQ573),0)</f>
        <v>0</v>
      </c>
      <c r="FQ575" s="4">
        <f>ROUND(SUMIF(AA420:AA573,"=86295184",FR420:FR573),0)</f>
        <v>0</v>
      </c>
      <c r="FR575" s="4">
        <f>ROUND(SUMIF(AA420:AA573,"=86295184",GL420:GL573),0)</f>
        <v>0</v>
      </c>
      <c r="FS575" s="4" t="e">
        <f>ROUND(SUMIF(AA420:AA573,"=86295184",GM420:GM573),0)</f>
        <v>#REF!</v>
      </c>
      <c r="FT575" s="4" t="e">
        <f>ROUND(SUMIF(AA420:AA573,"=86295184",GN420:GN573),0)</f>
        <v>#REF!</v>
      </c>
      <c r="FU575" s="4">
        <f>ROUND(SUMIF(AA420:AA573,"=86295184",GO420:GO573),0)</f>
        <v>0</v>
      </c>
      <c r="FV575" s="4">
        <f>ROUND(SUMIF(AA420:AA573,"=86295184",GP420:GP573),0)</f>
        <v>0</v>
      </c>
      <c r="FW575" s="4">
        <f>DU575-FP575</f>
        <v>2593312</v>
      </c>
      <c r="FX575" s="4">
        <f>DU575-FQ575</f>
        <v>2593312</v>
      </c>
      <c r="FY575" s="4">
        <f>FP575-FR575</f>
        <v>0</v>
      </c>
      <c r="FZ575" s="4">
        <f>DU575-FP575-FQ575+FR575</f>
        <v>2593312</v>
      </c>
      <c r="GA575" s="4">
        <f>FQ575-FR575</f>
        <v>0</v>
      </c>
      <c r="GB575" s="4">
        <f>ROUND(SUMIF(AA420:AA573,"=86295184",GX420:GX573),0)</f>
        <v>0</v>
      </c>
      <c r="GC575" s="4">
        <f>ROUND(SUMIF(AA420:AA573,"=86295184",GY420:GY573),0)</f>
        <v>0</v>
      </c>
      <c r="GD575" s="4">
        <f>ROUND(SUMIF(AA420:AA573,"=86295184",GZ420:GZ573),0)</f>
        <v>0</v>
      </c>
      <c r="GE575" s="4">
        <f>ROUND(SUMIF(AA420:AA573,"=86295184",HD420:HD573),0)</f>
        <v>0</v>
      </c>
      <c r="GF575" s="4"/>
      <c r="GG575" s="4"/>
      <c r="GH575" s="4"/>
      <c r="GI575" s="4"/>
      <c r="GJ575" s="4"/>
      <c r="GK575" s="4"/>
      <c r="GL575" s="4"/>
      <c r="GM575" s="4"/>
      <c r="GN575" s="4"/>
      <c r="GO575" s="4"/>
      <c r="GP575" s="4"/>
      <c r="GQ575" s="4"/>
      <c r="GR575" s="4"/>
      <c r="GS575" s="4"/>
      <c r="GT575" s="4"/>
      <c r="GU575" s="4"/>
      <c r="GV575" s="4"/>
      <c r="GW575" s="4"/>
      <c r="GX575" s="4">
        <v>0</v>
      </c>
      <c r="IF575">
        <v>-1</v>
      </c>
    </row>
    <row r="576" spans="1:255" x14ac:dyDescent="0.2">
      <c r="IF576">
        <v>-1</v>
      </c>
    </row>
    <row r="577" spans="1:240" x14ac:dyDescent="0.2">
      <c r="A577" s="5">
        <v>50</v>
      </c>
      <c r="B577" s="5">
        <v>0</v>
      </c>
      <c r="C577" s="5">
        <v>0</v>
      </c>
      <c r="D577" s="5">
        <v>1</v>
      </c>
      <c r="E577" s="5">
        <v>201</v>
      </c>
      <c r="F577" s="5">
        <f>ROUND(Source!O575,O577)</f>
        <v>304828</v>
      </c>
      <c r="G577" s="5" t="s">
        <v>348</v>
      </c>
      <c r="H577" s="5" t="s">
        <v>349</v>
      </c>
      <c r="I577" s="5"/>
      <c r="J577" s="5"/>
      <c r="K577" s="5">
        <v>201</v>
      </c>
      <c r="L577" s="5">
        <v>1</v>
      </c>
      <c r="M577" s="5">
        <v>3</v>
      </c>
      <c r="N577" s="5" t="s">
        <v>6</v>
      </c>
      <c r="O577" s="5">
        <v>0</v>
      </c>
      <c r="P577" s="5">
        <f>ROUND(Source!DG575,O577)</f>
        <v>2958240</v>
      </c>
      <c r="Q577" s="5"/>
      <c r="R577" s="5"/>
      <c r="S577" s="5"/>
      <c r="T577" s="5"/>
      <c r="U577" s="5"/>
      <c r="V577" s="5"/>
      <c r="W577" s="5">
        <v>304828</v>
      </c>
      <c r="X577" s="5">
        <v>1</v>
      </c>
      <c r="Y577" s="5">
        <v>304828</v>
      </c>
      <c r="Z577" s="5">
        <v>2958240</v>
      </c>
      <c r="AA577" s="5">
        <v>1</v>
      </c>
      <c r="AB577" s="5">
        <v>2958240</v>
      </c>
      <c r="IF577">
        <v>-1</v>
      </c>
    </row>
    <row r="578" spans="1:240" x14ac:dyDescent="0.2">
      <c r="A578" s="5">
        <v>50</v>
      </c>
      <c r="B578" s="5">
        <v>0</v>
      </c>
      <c r="C578" s="5">
        <v>0</v>
      </c>
      <c r="D578" s="5">
        <v>1</v>
      </c>
      <c r="E578" s="5">
        <v>202</v>
      </c>
      <c r="F578" s="5">
        <f>ROUND(Source!P575,O578)</f>
        <v>278799</v>
      </c>
      <c r="G578" s="5" t="s">
        <v>350</v>
      </c>
      <c r="H578" s="5" t="s">
        <v>351</v>
      </c>
      <c r="I578" s="5"/>
      <c r="J578" s="5"/>
      <c r="K578" s="5">
        <v>202</v>
      </c>
      <c r="L578" s="5">
        <v>2</v>
      </c>
      <c r="M578" s="5">
        <v>3</v>
      </c>
      <c r="N578" s="5" t="s">
        <v>6</v>
      </c>
      <c r="O578" s="5">
        <v>0</v>
      </c>
      <c r="P578" s="5">
        <f>ROUND(Source!DH575,O578)</f>
        <v>2593312</v>
      </c>
      <c r="Q578" s="5"/>
      <c r="R578" s="5"/>
      <c r="S578" s="5"/>
      <c r="T578" s="5"/>
      <c r="U578" s="5"/>
      <c r="V578" s="5"/>
      <c r="W578" s="5">
        <v>278799</v>
      </c>
      <c r="X578" s="5">
        <v>1</v>
      </c>
      <c r="Y578" s="5">
        <v>278799</v>
      </c>
      <c r="Z578" s="5">
        <v>2593312</v>
      </c>
      <c r="AA578" s="5">
        <v>1</v>
      </c>
      <c r="AB578" s="5">
        <v>2593312</v>
      </c>
      <c r="IF578">
        <v>-1</v>
      </c>
    </row>
    <row r="579" spans="1:240" x14ac:dyDescent="0.2">
      <c r="A579" s="5">
        <v>50</v>
      </c>
      <c r="B579" s="5">
        <v>0</v>
      </c>
      <c r="C579" s="5">
        <v>0</v>
      </c>
      <c r="D579" s="5">
        <v>1</v>
      </c>
      <c r="E579" s="5">
        <v>227</v>
      </c>
      <c r="F579" s="5">
        <f>ROUND(Source!AO575,O579)</f>
        <v>0</v>
      </c>
      <c r="G579" s="5" t="s">
        <v>352</v>
      </c>
      <c r="H579" s="5" t="s">
        <v>353</v>
      </c>
      <c r="I579" s="5"/>
      <c r="J579" s="5"/>
      <c r="K579" s="5">
        <v>222</v>
      </c>
      <c r="L579" s="5">
        <v>3</v>
      </c>
      <c r="M579" s="5">
        <v>3</v>
      </c>
      <c r="N579" s="5" t="s">
        <v>6</v>
      </c>
      <c r="O579" s="5">
        <v>0</v>
      </c>
      <c r="P579" s="5">
        <f>ROUND(Source!EG575,O579)</f>
        <v>0</v>
      </c>
      <c r="Q579" s="5"/>
      <c r="R579" s="5"/>
      <c r="S579" s="5"/>
      <c r="T579" s="5"/>
      <c r="U579" s="5"/>
      <c r="V579" s="5"/>
      <c r="W579" s="5">
        <v>0</v>
      </c>
      <c r="X579" s="5">
        <v>1</v>
      </c>
      <c r="Y579" s="5">
        <v>0</v>
      </c>
      <c r="Z579" s="5">
        <v>0</v>
      </c>
      <c r="AA579" s="5">
        <v>1</v>
      </c>
      <c r="AB579" s="5">
        <v>0</v>
      </c>
      <c r="IF579">
        <v>-1</v>
      </c>
    </row>
    <row r="580" spans="1:240" x14ac:dyDescent="0.2">
      <c r="A580" s="5">
        <v>50</v>
      </c>
      <c r="B580" s="5">
        <v>0</v>
      </c>
      <c r="C580" s="5">
        <v>0</v>
      </c>
      <c r="D580" s="5">
        <v>1</v>
      </c>
      <c r="E580" s="5">
        <v>225</v>
      </c>
      <c r="F580" s="5">
        <f>ROUND(Source!AV575,O580)</f>
        <v>278799</v>
      </c>
      <c r="G580" s="5" t="s">
        <v>354</v>
      </c>
      <c r="H580" s="5" t="s">
        <v>355</v>
      </c>
      <c r="I580" s="5"/>
      <c r="J580" s="5"/>
      <c r="K580" s="5">
        <v>225</v>
      </c>
      <c r="L580" s="5">
        <v>4</v>
      </c>
      <c r="M580" s="5">
        <v>3</v>
      </c>
      <c r="N580" s="5" t="s">
        <v>6</v>
      </c>
      <c r="O580" s="5">
        <v>0</v>
      </c>
      <c r="P580" s="5">
        <f>ROUND(Source!EN575,O580)</f>
        <v>2593312</v>
      </c>
      <c r="Q580" s="5"/>
      <c r="R580" s="5"/>
      <c r="S580" s="5"/>
      <c r="T580" s="5"/>
      <c r="U580" s="5"/>
      <c r="V580" s="5"/>
      <c r="W580" s="5">
        <v>278799</v>
      </c>
      <c r="X580" s="5">
        <v>1</v>
      </c>
      <c r="Y580" s="5">
        <v>278799</v>
      </c>
      <c r="Z580" s="5">
        <v>2593312</v>
      </c>
      <c r="AA580" s="5">
        <v>1</v>
      </c>
      <c r="AB580" s="5">
        <v>2593312</v>
      </c>
      <c r="IF580">
        <v>-1</v>
      </c>
    </row>
    <row r="581" spans="1:240" x14ac:dyDescent="0.2">
      <c r="A581" s="5">
        <v>50</v>
      </c>
      <c r="B581" s="5">
        <v>0</v>
      </c>
      <c r="C581" s="5">
        <v>0</v>
      </c>
      <c r="D581" s="5">
        <v>1</v>
      </c>
      <c r="E581" s="5">
        <v>226</v>
      </c>
      <c r="F581" s="5">
        <f>ROUND(Source!AW575,O581)</f>
        <v>278799</v>
      </c>
      <c r="G581" s="5" t="s">
        <v>356</v>
      </c>
      <c r="H581" s="5" t="s">
        <v>357</v>
      </c>
      <c r="I581" s="5"/>
      <c r="J581" s="5"/>
      <c r="K581" s="5">
        <v>226</v>
      </c>
      <c r="L581" s="5">
        <v>5</v>
      </c>
      <c r="M581" s="5">
        <v>3</v>
      </c>
      <c r="N581" s="5" t="s">
        <v>6</v>
      </c>
      <c r="O581" s="5">
        <v>0</v>
      </c>
      <c r="P581" s="5">
        <f>ROUND(Source!EO575,O581)</f>
        <v>2593312</v>
      </c>
      <c r="Q581" s="5"/>
      <c r="R581" s="5"/>
      <c r="S581" s="5"/>
      <c r="T581" s="5"/>
      <c r="U581" s="5"/>
      <c r="V581" s="5"/>
      <c r="W581" s="5">
        <v>278799</v>
      </c>
      <c r="X581" s="5">
        <v>1</v>
      </c>
      <c r="Y581" s="5">
        <v>278799</v>
      </c>
      <c r="Z581" s="5">
        <v>2593312</v>
      </c>
      <c r="AA581" s="5">
        <v>1</v>
      </c>
      <c r="AB581" s="5">
        <v>2593312</v>
      </c>
      <c r="IF581">
        <v>-1</v>
      </c>
    </row>
    <row r="582" spans="1:240" x14ac:dyDescent="0.2">
      <c r="A582" s="5">
        <v>50</v>
      </c>
      <c r="B582" s="5">
        <v>0</v>
      </c>
      <c r="C582" s="5">
        <v>0</v>
      </c>
      <c r="D582" s="5">
        <v>1</v>
      </c>
      <c r="E582" s="5">
        <v>0</v>
      </c>
      <c r="F582" s="5">
        <f>ROUND(Source!AX575,O582)</f>
        <v>0</v>
      </c>
      <c r="G582" s="5" t="s">
        <v>358</v>
      </c>
      <c r="H582" s="5" t="s">
        <v>359</v>
      </c>
      <c r="I582" s="5"/>
      <c r="J582" s="5"/>
      <c r="K582" s="5">
        <v>227</v>
      </c>
      <c r="L582" s="5">
        <v>6</v>
      </c>
      <c r="M582" s="5">
        <v>3</v>
      </c>
      <c r="N582" s="5" t="s">
        <v>6</v>
      </c>
      <c r="O582" s="5">
        <v>0</v>
      </c>
      <c r="P582" s="5">
        <f>ROUND(Source!EP575,O582)</f>
        <v>0</v>
      </c>
      <c r="Q582" s="5"/>
      <c r="R582" s="5"/>
      <c r="S582" s="5"/>
      <c r="T582" s="5"/>
      <c r="U582" s="5"/>
      <c r="V582" s="5"/>
      <c r="W582" s="5">
        <v>0</v>
      </c>
      <c r="X582" s="5">
        <v>1</v>
      </c>
      <c r="Y582" s="5">
        <v>0</v>
      </c>
      <c r="Z582" s="5">
        <v>0</v>
      </c>
      <c r="AA582" s="5">
        <v>1</v>
      </c>
      <c r="AB582" s="5">
        <v>0</v>
      </c>
      <c r="IF582">
        <v>-1</v>
      </c>
    </row>
    <row r="583" spans="1:240" x14ac:dyDescent="0.2">
      <c r="A583" s="5">
        <v>50</v>
      </c>
      <c r="B583" s="5">
        <v>0</v>
      </c>
      <c r="C583" s="5">
        <v>0</v>
      </c>
      <c r="D583" s="5">
        <v>1</v>
      </c>
      <c r="E583" s="5">
        <v>228</v>
      </c>
      <c r="F583" s="5">
        <f>ROUND(Source!AY575,O583)</f>
        <v>278799</v>
      </c>
      <c r="G583" s="5" t="s">
        <v>360</v>
      </c>
      <c r="H583" s="5" t="s">
        <v>361</v>
      </c>
      <c r="I583" s="5"/>
      <c r="J583" s="5"/>
      <c r="K583" s="5">
        <v>228</v>
      </c>
      <c r="L583" s="5">
        <v>7</v>
      </c>
      <c r="M583" s="5">
        <v>3</v>
      </c>
      <c r="N583" s="5" t="s">
        <v>6</v>
      </c>
      <c r="O583" s="5">
        <v>0</v>
      </c>
      <c r="P583" s="5">
        <f>ROUND(Source!EQ575,O583)</f>
        <v>2593312</v>
      </c>
      <c r="Q583" s="5"/>
      <c r="R583" s="5"/>
      <c r="S583" s="5"/>
      <c r="T583" s="5"/>
      <c r="U583" s="5"/>
      <c r="V583" s="5"/>
      <c r="W583" s="5">
        <v>278799</v>
      </c>
      <c r="X583" s="5">
        <v>1</v>
      </c>
      <c r="Y583" s="5">
        <v>278799</v>
      </c>
      <c r="Z583" s="5">
        <v>2593312</v>
      </c>
      <c r="AA583" s="5">
        <v>1</v>
      </c>
      <c r="AB583" s="5">
        <v>2593312</v>
      </c>
      <c r="IF583">
        <v>-1</v>
      </c>
    </row>
    <row r="584" spans="1:240" x14ac:dyDescent="0.2">
      <c r="A584" s="5">
        <v>50</v>
      </c>
      <c r="B584" s="5">
        <v>0</v>
      </c>
      <c r="C584" s="5">
        <v>0</v>
      </c>
      <c r="D584" s="5">
        <v>1</v>
      </c>
      <c r="E584" s="5">
        <v>216</v>
      </c>
      <c r="F584" s="5">
        <f>ROUND(Source!AP575,O584)</f>
        <v>0</v>
      </c>
      <c r="G584" s="5" t="s">
        <v>362</v>
      </c>
      <c r="H584" s="5" t="s">
        <v>363</v>
      </c>
      <c r="I584" s="5"/>
      <c r="J584" s="5"/>
      <c r="K584" s="5">
        <v>216</v>
      </c>
      <c r="L584" s="5">
        <v>8</v>
      </c>
      <c r="M584" s="5">
        <v>3</v>
      </c>
      <c r="N584" s="5" t="s">
        <v>6</v>
      </c>
      <c r="O584" s="5">
        <v>0</v>
      </c>
      <c r="P584" s="5">
        <f>ROUND(Source!EH575,O584)</f>
        <v>0</v>
      </c>
      <c r="Q584" s="5"/>
      <c r="R584" s="5"/>
      <c r="S584" s="5"/>
      <c r="T584" s="5"/>
      <c r="U584" s="5"/>
      <c r="V584" s="5"/>
      <c r="W584" s="5">
        <v>0</v>
      </c>
      <c r="X584" s="5">
        <v>1</v>
      </c>
      <c r="Y584" s="5">
        <v>0</v>
      </c>
      <c r="Z584" s="5">
        <v>0</v>
      </c>
      <c r="AA584" s="5">
        <v>1</v>
      </c>
      <c r="AB584" s="5">
        <v>0</v>
      </c>
      <c r="IF584">
        <v>-1</v>
      </c>
    </row>
    <row r="585" spans="1:240" x14ac:dyDescent="0.2">
      <c r="A585" s="5">
        <v>50</v>
      </c>
      <c r="B585" s="5">
        <v>0</v>
      </c>
      <c r="C585" s="5">
        <v>0</v>
      </c>
      <c r="D585" s="5">
        <v>1</v>
      </c>
      <c r="E585" s="5">
        <v>223</v>
      </c>
      <c r="F585" s="5">
        <f>ROUND(Source!AQ575,O585)</f>
        <v>0</v>
      </c>
      <c r="G585" s="5" t="s">
        <v>364</v>
      </c>
      <c r="H585" s="5" t="s">
        <v>365</v>
      </c>
      <c r="I585" s="5"/>
      <c r="J585" s="5"/>
      <c r="K585" s="5">
        <v>223</v>
      </c>
      <c r="L585" s="5">
        <v>9</v>
      </c>
      <c r="M585" s="5">
        <v>3</v>
      </c>
      <c r="N585" s="5" t="s">
        <v>6</v>
      </c>
      <c r="O585" s="5">
        <v>0</v>
      </c>
      <c r="P585" s="5">
        <f>ROUND(Source!EI575,O585)</f>
        <v>0</v>
      </c>
      <c r="Q585" s="5"/>
      <c r="R585" s="5"/>
      <c r="S585" s="5"/>
      <c r="T585" s="5"/>
      <c r="U585" s="5"/>
      <c r="V585" s="5"/>
      <c r="W585" s="5">
        <v>0</v>
      </c>
      <c r="X585" s="5">
        <v>1</v>
      </c>
      <c r="Y585" s="5">
        <v>0</v>
      </c>
      <c r="Z585" s="5">
        <v>0</v>
      </c>
      <c r="AA585" s="5">
        <v>1</v>
      </c>
      <c r="AB585" s="5">
        <v>0</v>
      </c>
      <c r="IF585">
        <v>-1</v>
      </c>
    </row>
    <row r="586" spans="1:240" x14ac:dyDescent="0.2">
      <c r="A586" s="5">
        <v>50</v>
      </c>
      <c r="B586" s="5">
        <v>0</v>
      </c>
      <c r="C586" s="5">
        <v>0</v>
      </c>
      <c r="D586" s="5">
        <v>1</v>
      </c>
      <c r="E586" s="5">
        <v>229</v>
      </c>
      <c r="F586" s="5">
        <f>ROUND(Source!AZ575,O586)</f>
        <v>0</v>
      </c>
      <c r="G586" s="5" t="s">
        <v>366</v>
      </c>
      <c r="H586" s="5" t="s">
        <v>367</v>
      </c>
      <c r="I586" s="5"/>
      <c r="J586" s="5"/>
      <c r="K586" s="5">
        <v>229</v>
      </c>
      <c r="L586" s="5">
        <v>10</v>
      </c>
      <c r="M586" s="5">
        <v>3</v>
      </c>
      <c r="N586" s="5" t="s">
        <v>6</v>
      </c>
      <c r="O586" s="5">
        <v>0</v>
      </c>
      <c r="P586" s="5">
        <f>ROUND(Source!ER575,O586)</f>
        <v>0</v>
      </c>
      <c r="Q586" s="5"/>
      <c r="R586" s="5"/>
      <c r="S586" s="5"/>
      <c r="T586" s="5"/>
      <c r="U586" s="5"/>
      <c r="V586" s="5"/>
      <c r="W586" s="5">
        <v>0</v>
      </c>
      <c r="X586" s="5">
        <v>1</v>
      </c>
      <c r="Y586" s="5">
        <v>0</v>
      </c>
      <c r="Z586" s="5">
        <v>0</v>
      </c>
      <c r="AA586" s="5">
        <v>1</v>
      </c>
      <c r="AB586" s="5">
        <v>0</v>
      </c>
      <c r="IF586">
        <v>-1</v>
      </c>
    </row>
    <row r="587" spans="1:240" x14ac:dyDescent="0.2">
      <c r="A587" s="5">
        <v>50</v>
      </c>
      <c r="B587" s="5">
        <v>0</v>
      </c>
      <c r="C587" s="5">
        <v>0</v>
      </c>
      <c r="D587" s="5">
        <v>1</v>
      </c>
      <c r="E587" s="5">
        <v>203</v>
      </c>
      <c r="F587" s="5">
        <f>ROUND(Source!Q575,O587)</f>
        <v>18588</v>
      </c>
      <c r="G587" s="5" t="s">
        <v>368</v>
      </c>
      <c r="H587" s="5" t="s">
        <v>369</v>
      </c>
      <c r="I587" s="5"/>
      <c r="J587" s="5"/>
      <c r="K587" s="5">
        <v>203</v>
      </c>
      <c r="L587" s="5">
        <v>11</v>
      </c>
      <c r="M587" s="5">
        <v>3</v>
      </c>
      <c r="N587" s="5" t="s">
        <v>6</v>
      </c>
      <c r="O587" s="5">
        <v>0</v>
      </c>
      <c r="P587" s="5">
        <f>ROUND(Source!DI575,O587)</f>
        <v>171714</v>
      </c>
      <c r="Q587" s="5"/>
      <c r="R587" s="5"/>
      <c r="S587" s="5"/>
      <c r="T587" s="5"/>
      <c r="U587" s="5"/>
      <c r="V587" s="5"/>
      <c r="W587" s="5">
        <v>18588</v>
      </c>
      <c r="X587" s="5">
        <v>1</v>
      </c>
      <c r="Y587" s="5">
        <v>18588</v>
      </c>
      <c r="Z587" s="5">
        <v>171714</v>
      </c>
      <c r="AA587" s="5">
        <v>1</v>
      </c>
      <c r="AB587" s="5">
        <v>171714</v>
      </c>
      <c r="IF587">
        <v>-1</v>
      </c>
    </row>
    <row r="588" spans="1:240" x14ac:dyDescent="0.2">
      <c r="A588" s="5">
        <v>50</v>
      </c>
      <c r="B588" s="5">
        <v>0</v>
      </c>
      <c r="C588" s="5">
        <v>0</v>
      </c>
      <c r="D588" s="5">
        <v>1</v>
      </c>
      <c r="E588" s="5">
        <v>231</v>
      </c>
      <c r="F588" s="5">
        <f>ROUND(Source!BB575,O588)</f>
        <v>0</v>
      </c>
      <c r="G588" s="5" t="s">
        <v>370</v>
      </c>
      <c r="H588" s="5" t="s">
        <v>371</v>
      </c>
      <c r="I588" s="5"/>
      <c r="J588" s="5"/>
      <c r="K588" s="5">
        <v>231</v>
      </c>
      <c r="L588" s="5">
        <v>12</v>
      </c>
      <c r="M588" s="5">
        <v>3</v>
      </c>
      <c r="N588" s="5" t="s">
        <v>6</v>
      </c>
      <c r="O588" s="5">
        <v>0</v>
      </c>
      <c r="P588" s="5">
        <f>ROUND(Source!ET575,O588)</f>
        <v>0</v>
      </c>
      <c r="Q588" s="5"/>
      <c r="R588" s="5"/>
      <c r="S588" s="5"/>
      <c r="T588" s="5"/>
      <c r="U588" s="5"/>
      <c r="V588" s="5"/>
      <c r="W588" s="5">
        <v>0</v>
      </c>
      <c r="X588" s="5">
        <v>1</v>
      </c>
      <c r="Y588" s="5">
        <v>0</v>
      </c>
      <c r="Z588" s="5">
        <v>0</v>
      </c>
      <c r="AA588" s="5">
        <v>1</v>
      </c>
      <c r="AB588" s="5">
        <v>0</v>
      </c>
      <c r="IF588">
        <v>-1</v>
      </c>
    </row>
    <row r="589" spans="1:240" x14ac:dyDescent="0.2">
      <c r="A589" s="5">
        <v>50</v>
      </c>
      <c r="B589" s="5">
        <v>0</v>
      </c>
      <c r="C589" s="5">
        <v>0</v>
      </c>
      <c r="D589" s="5">
        <v>1</v>
      </c>
      <c r="E589" s="5">
        <v>204</v>
      </c>
      <c r="F589" s="5">
        <f>ROUND(Source!R575,O589)</f>
        <v>1965</v>
      </c>
      <c r="G589" s="5" t="s">
        <v>372</v>
      </c>
      <c r="H589" s="5" t="s">
        <v>373</v>
      </c>
      <c r="I589" s="5"/>
      <c r="J589" s="5"/>
      <c r="K589" s="5">
        <v>204</v>
      </c>
      <c r="L589" s="5">
        <v>13</v>
      </c>
      <c r="M589" s="5">
        <v>3</v>
      </c>
      <c r="N589" s="5" t="s">
        <v>6</v>
      </c>
      <c r="O589" s="5">
        <v>0</v>
      </c>
      <c r="P589" s="5">
        <f>ROUND(Source!DJ575,O589)</f>
        <v>38937</v>
      </c>
      <c r="Q589" s="5"/>
      <c r="R589" s="5"/>
      <c r="S589" s="5"/>
      <c r="T589" s="5"/>
      <c r="U589" s="5"/>
      <c r="V589" s="5"/>
      <c r="W589" s="5">
        <v>1965</v>
      </c>
      <c r="X589" s="5">
        <v>1</v>
      </c>
      <c r="Y589" s="5">
        <v>1965</v>
      </c>
      <c r="Z589" s="5">
        <v>38937</v>
      </c>
      <c r="AA589" s="5">
        <v>1</v>
      </c>
      <c r="AB589" s="5">
        <v>38937</v>
      </c>
      <c r="IF589">
        <v>-1</v>
      </c>
    </row>
    <row r="590" spans="1:240" x14ac:dyDescent="0.2">
      <c r="A590" s="5">
        <v>50</v>
      </c>
      <c r="B590" s="5">
        <v>0</v>
      </c>
      <c r="C590" s="5">
        <v>0</v>
      </c>
      <c r="D590" s="5">
        <v>1</v>
      </c>
      <c r="E590" s="5">
        <v>205</v>
      </c>
      <c r="F590" s="5">
        <f>ROUND(Source!S575,O590)</f>
        <v>7441</v>
      </c>
      <c r="G590" s="5" t="s">
        <v>374</v>
      </c>
      <c r="H590" s="5" t="s">
        <v>375</v>
      </c>
      <c r="I590" s="5"/>
      <c r="J590" s="5"/>
      <c r="K590" s="5">
        <v>205</v>
      </c>
      <c r="L590" s="5">
        <v>14</v>
      </c>
      <c r="M590" s="5">
        <v>3</v>
      </c>
      <c r="N590" s="5" t="s">
        <v>6</v>
      </c>
      <c r="O590" s="5">
        <v>0</v>
      </c>
      <c r="P590" s="5">
        <f>ROUND(Source!DK575,O590)</f>
        <v>193214</v>
      </c>
      <c r="Q590" s="5"/>
      <c r="R590" s="5"/>
      <c r="S590" s="5"/>
      <c r="T590" s="5"/>
      <c r="U590" s="5"/>
      <c r="V590" s="5"/>
      <c r="W590" s="5">
        <v>7441</v>
      </c>
      <c r="X590" s="5">
        <v>1</v>
      </c>
      <c r="Y590" s="5">
        <v>7441</v>
      </c>
      <c r="Z590" s="5">
        <v>193214</v>
      </c>
      <c r="AA590" s="5">
        <v>1</v>
      </c>
      <c r="AB590" s="5">
        <v>193214</v>
      </c>
      <c r="IF590">
        <v>-1</v>
      </c>
    </row>
    <row r="591" spans="1:240" x14ac:dyDescent="0.2">
      <c r="A591" s="5">
        <v>50</v>
      </c>
      <c r="B591" s="5">
        <v>0</v>
      </c>
      <c r="C591" s="5">
        <v>0</v>
      </c>
      <c r="D591" s="5">
        <v>1</v>
      </c>
      <c r="E591" s="5">
        <v>232</v>
      </c>
      <c r="F591" s="5">
        <f>ROUND(Source!BC575,O591)</f>
        <v>0</v>
      </c>
      <c r="G591" s="5" t="s">
        <v>376</v>
      </c>
      <c r="H591" s="5" t="s">
        <v>377</v>
      </c>
      <c r="I591" s="5"/>
      <c r="J591" s="5"/>
      <c r="K591" s="5">
        <v>232</v>
      </c>
      <c r="L591" s="5">
        <v>15</v>
      </c>
      <c r="M591" s="5">
        <v>3</v>
      </c>
      <c r="N591" s="5" t="s">
        <v>6</v>
      </c>
      <c r="O591" s="5">
        <v>0</v>
      </c>
      <c r="P591" s="5">
        <f>ROUND(Source!EU575,O591)</f>
        <v>0</v>
      </c>
      <c r="Q591" s="5"/>
      <c r="R591" s="5"/>
      <c r="S591" s="5"/>
      <c r="T591" s="5"/>
      <c r="U591" s="5"/>
      <c r="V591" s="5"/>
      <c r="W591" s="5">
        <v>0</v>
      </c>
      <c r="X591" s="5">
        <v>1</v>
      </c>
      <c r="Y591" s="5">
        <v>0</v>
      </c>
      <c r="Z591" s="5">
        <v>0</v>
      </c>
      <c r="AA591" s="5">
        <v>1</v>
      </c>
      <c r="AB591" s="5">
        <v>0</v>
      </c>
      <c r="IF591">
        <v>-1</v>
      </c>
    </row>
    <row r="592" spans="1:240" x14ac:dyDescent="0.2">
      <c r="A592" s="5">
        <v>50</v>
      </c>
      <c r="B592" s="5">
        <v>0</v>
      </c>
      <c r="C592" s="5">
        <v>0</v>
      </c>
      <c r="D592" s="5">
        <v>1</v>
      </c>
      <c r="E592" s="5">
        <v>214</v>
      </c>
      <c r="F592" s="5">
        <f>ROUND(Source!AS575,O592)</f>
        <v>325466</v>
      </c>
      <c r="G592" s="5" t="s">
        <v>378</v>
      </c>
      <c r="H592" s="5" t="s">
        <v>379</v>
      </c>
      <c r="I592" s="5"/>
      <c r="J592" s="5"/>
      <c r="K592" s="5">
        <v>214</v>
      </c>
      <c r="L592" s="5">
        <v>16</v>
      </c>
      <c r="M592" s="5">
        <v>3</v>
      </c>
      <c r="N592" s="5" t="s">
        <v>6</v>
      </c>
      <c r="O592" s="5">
        <v>0</v>
      </c>
      <c r="P592" s="5" t="e">
        <f>ROUND(Source!EK575,O592)</f>
        <v>#REF!</v>
      </c>
      <c r="Q592" s="5"/>
      <c r="R592" s="5"/>
      <c r="S592" s="5"/>
      <c r="T592" s="5"/>
      <c r="U592" s="5"/>
      <c r="V592" s="5"/>
      <c r="W592" s="5">
        <v>325466</v>
      </c>
      <c r="X592" s="5">
        <v>1</v>
      </c>
      <c r="Y592" s="5">
        <v>325466</v>
      </c>
      <c r="Z592" s="5">
        <v>3418666</v>
      </c>
      <c r="AA592" s="5">
        <v>1</v>
      </c>
      <c r="AB592" s="5">
        <v>3418666</v>
      </c>
      <c r="IF592">
        <v>-1</v>
      </c>
    </row>
    <row r="593" spans="1:240" x14ac:dyDescent="0.2">
      <c r="A593" s="5">
        <v>50</v>
      </c>
      <c r="B593" s="5">
        <v>0</v>
      </c>
      <c r="C593" s="5">
        <v>0</v>
      </c>
      <c r="D593" s="5">
        <v>1</v>
      </c>
      <c r="E593" s="5">
        <v>215</v>
      </c>
      <c r="F593" s="5">
        <f>ROUND(Source!AT575,O593)</f>
        <v>0</v>
      </c>
      <c r="G593" s="5" t="s">
        <v>380</v>
      </c>
      <c r="H593" s="5" t="s">
        <v>381</v>
      </c>
      <c r="I593" s="5"/>
      <c r="J593" s="5"/>
      <c r="K593" s="5">
        <v>215</v>
      </c>
      <c r="L593" s="5">
        <v>17</v>
      </c>
      <c r="M593" s="5">
        <v>3</v>
      </c>
      <c r="N593" s="5" t="s">
        <v>6</v>
      </c>
      <c r="O593" s="5">
        <v>0</v>
      </c>
      <c r="P593" s="5">
        <f>ROUND(Source!EL575,O593)</f>
        <v>0</v>
      </c>
      <c r="Q593" s="5"/>
      <c r="R593" s="5"/>
      <c r="S593" s="5"/>
      <c r="T593" s="5"/>
      <c r="U593" s="5"/>
      <c r="V593" s="5"/>
      <c r="W593" s="5">
        <v>0</v>
      </c>
      <c r="X593" s="5">
        <v>1</v>
      </c>
      <c r="Y593" s="5">
        <v>0</v>
      </c>
      <c r="Z593" s="5">
        <v>0</v>
      </c>
      <c r="AA593" s="5">
        <v>1</v>
      </c>
      <c r="AB593" s="5">
        <v>0</v>
      </c>
      <c r="IF593">
        <v>-1</v>
      </c>
    </row>
    <row r="594" spans="1:240" x14ac:dyDescent="0.2">
      <c r="A594" s="5">
        <v>50</v>
      </c>
      <c r="B594" s="5">
        <v>0</v>
      </c>
      <c r="C594" s="5">
        <v>0</v>
      </c>
      <c r="D594" s="5">
        <v>1</v>
      </c>
      <c r="E594" s="5">
        <v>217</v>
      </c>
      <c r="F594" s="5">
        <f>ROUND(Source!AU575,O594)</f>
        <v>0</v>
      </c>
      <c r="G594" s="5" t="s">
        <v>382</v>
      </c>
      <c r="H594" s="5" t="s">
        <v>383</v>
      </c>
      <c r="I594" s="5"/>
      <c r="J594" s="5"/>
      <c r="K594" s="5">
        <v>217</v>
      </c>
      <c r="L594" s="5">
        <v>18</v>
      </c>
      <c r="M594" s="5">
        <v>3</v>
      </c>
      <c r="N594" s="5" t="s">
        <v>6</v>
      </c>
      <c r="O594" s="5">
        <v>0</v>
      </c>
      <c r="P594" s="5">
        <f>ROUND(Source!EM575,O594)</f>
        <v>0</v>
      </c>
      <c r="Q594" s="5"/>
      <c r="R594" s="5"/>
      <c r="S594" s="5"/>
      <c r="T594" s="5"/>
      <c r="U594" s="5"/>
      <c r="V594" s="5"/>
      <c r="W594" s="5">
        <v>0</v>
      </c>
      <c r="X594" s="5">
        <v>1</v>
      </c>
      <c r="Y594" s="5">
        <v>0</v>
      </c>
      <c r="Z594" s="5">
        <v>0</v>
      </c>
      <c r="AA594" s="5">
        <v>1</v>
      </c>
      <c r="AB594" s="5">
        <v>0</v>
      </c>
      <c r="IF594">
        <v>-1</v>
      </c>
    </row>
    <row r="595" spans="1:240" x14ac:dyDescent="0.2">
      <c r="A595" s="5">
        <v>50</v>
      </c>
      <c r="B595" s="5">
        <v>0</v>
      </c>
      <c r="C595" s="5">
        <v>0</v>
      </c>
      <c r="D595" s="5">
        <v>1</v>
      </c>
      <c r="E595" s="5">
        <v>230</v>
      </c>
      <c r="F595" s="5">
        <f>ROUND(Source!BA575,O595)</f>
        <v>0</v>
      </c>
      <c r="G595" s="5" t="s">
        <v>384</v>
      </c>
      <c r="H595" s="5" t="s">
        <v>385</v>
      </c>
      <c r="I595" s="5"/>
      <c r="J595" s="5"/>
      <c r="K595" s="5">
        <v>230</v>
      </c>
      <c r="L595" s="5">
        <v>19</v>
      </c>
      <c r="M595" s="5">
        <v>3</v>
      </c>
      <c r="N595" s="5" t="s">
        <v>6</v>
      </c>
      <c r="O595" s="5">
        <v>0</v>
      </c>
      <c r="P595" s="5">
        <f>ROUND(Source!ES575,O595)</f>
        <v>0</v>
      </c>
      <c r="Q595" s="5"/>
      <c r="R595" s="5"/>
      <c r="S595" s="5"/>
      <c r="T595" s="5"/>
      <c r="U595" s="5"/>
      <c r="V595" s="5"/>
      <c r="W595" s="5">
        <v>0</v>
      </c>
      <c r="X595" s="5">
        <v>1</v>
      </c>
      <c r="Y595" s="5">
        <v>0</v>
      </c>
      <c r="Z595" s="5">
        <v>0</v>
      </c>
      <c r="AA595" s="5">
        <v>1</v>
      </c>
      <c r="AB595" s="5">
        <v>0</v>
      </c>
      <c r="IF595">
        <v>-1</v>
      </c>
    </row>
    <row r="596" spans="1:240" x14ac:dyDescent="0.2">
      <c r="A596" s="5">
        <v>50</v>
      </c>
      <c r="B596" s="5">
        <v>0</v>
      </c>
      <c r="C596" s="5">
        <v>0</v>
      </c>
      <c r="D596" s="5">
        <v>1</v>
      </c>
      <c r="E596" s="5">
        <v>206</v>
      </c>
      <c r="F596" s="5">
        <f>ROUND(Source!T575,O596)</f>
        <v>0</v>
      </c>
      <c r="G596" s="5" t="s">
        <v>386</v>
      </c>
      <c r="H596" s="5" t="s">
        <v>387</v>
      </c>
      <c r="I596" s="5"/>
      <c r="J596" s="5"/>
      <c r="K596" s="5">
        <v>206</v>
      </c>
      <c r="L596" s="5">
        <v>20</v>
      </c>
      <c r="M596" s="5">
        <v>3</v>
      </c>
      <c r="N596" s="5" t="s">
        <v>6</v>
      </c>
      <c r="O596" s="5">
        <v>0</v>
      </c>
      <c r="P596" s="5">
        <f>ROUND(Source!DL575,O596)</f>
        <v>0</v>
      </c>
      <c r="Q596" s="5"/>
      <c r="R596" s="5"/>
      <c r="S596" s="5"/>
      <c r="T596" s="5"/>
      <c r="U596" s="5"/>
      <c r="V596" s="5"/>
      <c r="W596" s="5">
        <v>0</v>
      </c>
      <c r="X596" s="5">
        <v>1</v>
      </c>
      <c r="Y596" s="5">
        <v>0</v>
      </c>
      <c r="Z596" s="5">
        <v>0</v>
      </c>
      <c r="AA596" s="5">
        <v>1</v>
      </c>
      <c r="AB596" s="5">
        <v>0</v>
      </c>
      <c r="IF596">
        <v>-1</v>
      </c>
    </row>
    <row r="597" spans="1:240" x14ac:dyDescent="0.2">
      <c r="A597" s="5">
        <v>50</v>
      </c>
      <c r="B597" s="5">
        <v>0</v>
      </c>
      <c r="C597" s="5">
        <v>0</v>
      </c>
      <c r="D597" s="5">
        <v>1</v>
      </c>
      <c r="E597" s="5">
        <v>207</v>
      </c>
      <c r="F597" s="5">
        <f>ROUND(Source!U575,O597)</f>
        <v>823</v>
      </c>
      <c r="G597" s="5" t="s">
        <v>388</v>
      </c>
      <c r="H597" s="5" t="s">
        <v>389</v>
      </c>
      <c r="I597" s="5"/>
      <c r="J597" s="5"/>
      <c r="K597" s="5">
        <v>207</v>
      </c>
      <c r="L597" s="5">
        <v>21</v>
      </c>
      <c r="M597" s="5">
        <v>3</v>
      </c>
      <c r="N597" s="5" t="s">
        <v>6</v>
      </c>
      <c r="O597" s="5">
        <v>0</v>
      </c>
      <c r="P597" s="5" t="e">
        <f>ROUND(Source!DM575,O597)</f>
        <v>#REF!</v>
      </c>
      <c r="Q597" s="5"/>
      <c r="R597" s="5"/>
      <c r="S597" s="5"/>
      <c r="T597" s="5"/>
      <c r="U597" s="5"/>
      <c r="V597" s="5"/>
      <c r="W597" s="5">
        <v>823</v>
      </c>
      <c r="X597" s="5">
        <v>1</v>
      </c>
      <c r="Y597" s="5">
        <v>823</v>
      </c>
      <c r="Z597" s="5">
        <v>823</v>
      </c>
      <c r="AA597" s="5">
        <v>1</v>
      </c>
      <c r="AB597" s="5">
        <v>823</v>
      </c>
      <c r="IF597">
        <v>-1</v>
      </c>
    </row>
    <row r="598" spans="1:240" x14ac:dyDescent="0.2">
      <c r="A598" s="5">
        <v>50</v>
      </c>
      <c r="B598" s="5">
        <v>0</v>
      </c>
      <c r="C598" s="5">
        <v>0</v>
      </c>
      <c r="D598" s="5">
        <v>1</v>
      </c>
      <c r="E598" s="5">
        <v>208</v>
      </c>
      <c r="F598" s="5">
        <f>ROUND(Source!V575,O598)</f>
        <v>146</v>
      </c>
      <c r="G598" s="5" t="s">
        <v>390</v>
      </c>
      <c r="H598" s="5" t="s">
        <v>391</v>
      </c>
      <c r="I598" s="5"/>
      <c r="J598" s="5"/>
      <c r="K598" s="5">
        <v>208</v>
      </c>
      <c r="L598" s="5">
        <v>22</v>
      </c>
      <c r="M598" s="5">
        <v>3</v>
      </c>
      <c r="N598" s="5" t="s">
        <v>6</v>
      </c>
      <c r="O598" s="5">
        <v>0</v>
      </c>
      <c r="P598" s="5">
        <f>ROUND(Source!DN575,O598)</f>
        <v>146</v>
      </c>
      <c r="Q598" s="5"/>
      <c r="R598" s="5"/>
      <c r="S598" s="5"/>
      <c r="T598" s="5"/>
      <c r="U598" s="5"/>
      <c r="V598" s="5"/>
      <c r="W598" s="5">
        <v>146</v>
      </c>
      <c r="X598" s="5">
        <v>1</v>
      </c>
      <c r="Y598" s="5">
        <v>146</v>
      </c>
      <c r="Z598" s="5">
        <v>146</v>
      </c>
      <c r="AA598" s="5">
        <v>1</v>
      </c>
      <c r="AB598" s="5">
        <v>146</v>
      </c>
      <c r="IF598">
        <v>-1</v>
      </c>
    </row>
    <row r="599" spans="1:240" x14ac:dyDescent="0.2">
      <c r="A599" s="5">
        <v>50</v>
      </c>
      <c r="B599" s="5">
        <v>0</v>
      </c>
      <c r="C599" s="5">
        <v>0</v>
      </c>
      <c r="D599" s="5">
        <v>1</v>
      </c>
      <c r="E599" s="5">
        <v>209</v>
      </c>
      <c r="F599" s="5">
        <f>ROUND(Source!W575,O599)</f>
        <v>140</v>
      </c>
      <c r="G599" s="5" t="s">
        <v>392</v>
      </c>
      <c r="H599" s="5" t="s">
        <v>393</v>
      </c>
      <c r="I599" s="5"/>
      <c r="J599" s="5"/>
      <c r="K599" s="5">
        <v>209</v>
      </c>
      <c r="L599" s="5">
        <v>23</v>
      </c>
      <c r="M599" s="5">
        <v>3</v>
      </c>
      <c r="N599" s="5" t="s">
        <v>6</v>
      </c>
      <c r="O599" s="5">
        <v>0</v>
      </c>
      <c r="P599" s="5">
        <f>ROUND(Source!DO575,O599)</f>
        <v>140</v>
      </c>
      <c r="Q599" s="5"/>
      <c r="R599" s="5"/>
      <c r="S599" s="5"/>
      <c r="T599" s="5"/>
      <c r="U599" s="5"/>
      <c r="V599" s="5"/>
      <c r="W599" s="5">
        <v>140</v>
      </c>
      <c r="X599" s="5">
        <v>1</v>
      </c>
      <c r="Y599" s="5">
        <v>140</v>
      </c>
      <c r="Z599" s="5">
        <v>140</v>
      </c>
      <c r="AA599" s="5">
        <v>1</v>
      </c>
      <c r="AB599" s="5">
        <v>140</v>
      </c>
      <c r="IF599">
        <v>-1</v>
      </c>
    </row>
    <row r="600" spans="1:240" x14ac:dyDescent="0.2">
      <c r="A600" s="5">
        <v>50</v>
      </c>
      <c r="B600" s="5">
        <v>0</v>
      </c>
      <c r="C600" s="5">
        <v>0</v>
      </c>
      <c r="D600" s="5">
        <v>1</v>
      </c>
      <c r="E600" s="5">
        <v>233</v>
      </c>
      <c r="F600" s="5">
        <f>ROUND(Source!BD575,O600)</f>
        <v>0</v>
      </c>
      <c r="G600" s="5" t="s">
        <v>394</v>
      </c>
      <c r="H600" s="5" t="s">
        <v>395</v>
      </c>
      <c r="I600" s="5"/>
      <c r="J600" s="5"/>
      <c r="K600" s="5">
        <v>233</v>
      </c>
      <c r="L600" s="5">
        <v>24</v>
      </c>
      <c r="M600" s="5">
        <v>3</v>
      </c>
      <c r="N600" s="5" t="s">
        <v>6</v>
      </c>
      <c r="O600" s="5">
        <v>0</v>
      </c>
      <c r="P600" s="5">
        <f>ROUND(Source!EV575,O600)</f>
        <v>0</v>
      </c>
      <c r="Q600" s="5"/>
      <c r="R600" s="5"/>
      <c r="S600" s="5"/>
      <c r="T600" s="5"/>
      <c r="U600" s="5"/>
      <c r="V600" s="5"/>
      <c r="W600" s="5">
        <v>0</v>
      </c>
      <c r="X600" s="5">
        <v>1</v>
      </c>
      <c r="Y600" s="5">
        <v>0</v>
      </c>
      <c r="Z600" s="5">
        <v>0</v>
      </c>
      <c r="AA600" s="5">
        <v>1</v>
      </c>
      <c r="AB600" s="5">
        <v>0</v>
      </c>
      <c r="IF600">
        <v>-1</v>
      </c>
    </row>
    <row r="601" spans="1:240" x14ac:dyDescent="0.2">
      <c r="A601" s="5">
        <v>50</v>
      </c>
      <c r="B601" s="5">
        <v>0</v>
      </c>
      <c r="C601" s="5">
        <v>0</v>
      </c>
      <c r="D601" s="5">
        <v>1</v>
      </c>
      <c r="E601" s="5">
        <v>210</v>
      </c>
      <c r="F601" s="5">
        <f>ROUND(Source!X575,O601)</f>
        <v>12090</v>
      </c>
      <c r="G601" s="5" t="s">
        <v>396</v>
      </c>
      <c r="H601" s="5" t="s">
        <v>397</v>
      </c>
      <c r="I601" s="5"/>
      <c r="J601" s="5"/>
      <c r="K601" s="5">
        <v>210</v>
      </c>
      <c r="L601" s="5">
        <v>25</v>
      </c>
      <c r="M601" s="5">
        <v>3</v>
      </c>
      <c r="N601" s="5" t="s">
        <v>6</v>
      </c>
      <c r="O601" s="5">
        <v>0</v>
      </c>
      <c r="P601" s="5" t="e">
        <f>ROUND(Source!DP575,O601)</f>
        <v>#REF!</v>
      </c>
      <c r="Q601" s="5"/>
      <c r="R601" s="5"/>
      <c r="S601" s="5"/>
      <c r="T601" s="5"/>
      <c r="U601" s="5"/>
      <c r="V601" s="5"/>
      <c r="W601" s="5">
        <v>12090</v>
      </c>
      <c r="X601" s="5">
        <v>1</v>
      </c>
      <c r="Y601" s="5">
        <v>12090</v>
      </c>
      <c r="Z601" s="5">
        <v>282008</v>
      </c>
      <c r="AA601" s="5">
        <v>1</v>
      </c>
      <c r="AB601" s="5">
        <v>282008</v>
      </c>
      <c r="IF601">
        <v>-1</v>
      </c>
    </row>
    <row r="602" spans="1:240" x14ac:dyDescent="0.2">
      <c r="A602" s="5">
        <v>50</v>
      </c>
      <c r="B602" s="5">
        <v>0</v>
      </c>
      <c r="C602" s="5">
        <v>0</v>
      </c>
      <c r="D602" s="5">
        <v>1</v>
      </c>
      <c r="E602" s="5">
        <v>211</v>
      </c>
      <c r="F602" s="5">
        <f>ROUND(Source!Y575,O602)</f>
        <v>8548</v>
      </c>
      <c r="G602" s="5" t="s">
        <v>398</v>
      </c>
      <c r="H602" s="5" t="s">
        <v>399</v>
      </c>
      <c r="I602" s="5"/>
      <c r="J602" s="5"/>
      <c r="K602" s="5">
        <v>211</v>
      </c>
      <c r="L602" s="5">
        <v>26</v>
      </c>
      <c r="M602" s="5">
        <v>3</v>
      </c>
      <c r="N602" s="5" t="s">
        <v>6</v>
      </c>
      <c r="O602" s="5">
        <v>0</v>
      </c>
      <c r="P602" s="5" t="e">
        <f>ROUND(Source!DQ575,O602)</f>
        <v>#REF!</v>
      </c>
      <c r="Q602" s="5"/>
      <c r="R602" s="5"/>
      <c r="S602" s="5"/>
      <c r="T602" s="5"/>
      <c r="U602" s="5"/>
      <c r="V602" s="5"/>
      <c r="W602" s="5">
        <v>8548</v>
      </c>
      <c r="X602" s="5">
        <v>1</v>
      </c>
      <c r="Y602" s="5">
        <v>8548</v>
      </c>
      <c r="Z602" s="5">
        <v>178418</v>
      </c>
      <c r="AA602" s="5">
        <v>1</v>
      </c>
      <c r="AB602" s="5">
        <v>178418</v>
      </c>
      <c r="IF602">
        <v>-1</v>
      </c>
    </row>
    <row r="603" spans="1:240" x14ac:dyDescent="0.2">
      <c r="A603" s="5">
        <v>50</v>
      </c>
      <c r="B603" s="5">
        <v>0</v>
      </c>
      <c r="C603" s="5">
        <v>0</v>
      </c>
      <c r="D603" s="5">
        <v>1</v>
      </c>
      <c r="E603" s="5">
        <v>224</v>
      </c>
      <c r="F603" s="5">
        <f>ROUND(Source!AR575,O603)</f>
        <v>325466</v>
      </c>
      <c r="G603" s="5" t="s">
        <v>400</v>
      </c>
      <c r="H603" s="5" t="s">
        <v>401</v>
      </c>
      <c r="I603" s="5"/>
      <c r="J603" s="5"/>
      <c r="K603" s="5">
        <v>224</v>
      </c>
      <c r="L603" s="5">
        <v>27</v>
      </c>
      <c r="M603" s="5">
        <v>3</v>
      </c>
      <c r="N603" s="5" t="s">
        <v>6</v>
      </c>
      <c r="O603" s="5">
        <v>0</v>
      </c>
      <c r="P603" s="5" t="e">
        <f>ROUND(Source!EJ575,O603)</f>
        <v>#REF!</v>
      </c>
      <c r="Q603" s="5"/>
      <c r="R603" s="5"/>
      <c r="S603" s="5"/>
      <c r="T603" s="5"/>
      <c r="U603" s="5"/>
      <c r="V603" s="5"/>
      <c r="W603" s="5">
        <v>325466</v>
      </c>
      <c r="X603" s="5">
        <v>1</v>
      </c>
      <c r="Y603" s="5">
        <v>325466</v>
      </c>
      <c r="Z603" s="5">
        <v>3418666</v>
      </c>
      <c r="AA603" s="5">
        <v>1</v>
      </c>
      <c r="AB603" s="5">
        <v>3418666</v>
      </c>
      <c r="IF603">
        <v>-1</v>
      </c>
    </row>
    <row r="604" spans="1:240" x14ac:dyDescent="0.2">
      <c r="IF604">
        <v>-1</v>
      </c>
    </row>
    <row r="605" spans="1:240" x14ac:dyDescent="0.2">
      <c r="A605" s="1">
        <v>4</v>
      </c>
      <c r="B605" s="1">
        <v>1</v>
      </c>
      <c r="C605" s="1"/>
      <c r="D605" s="1">
        <f>ROW(A739)</f>
        <v>739</v>
      </c>
      <c r="E605" s="1"/>
      <c r="F605" s="1" t="s">
        <v>770</v>
      </c>
      <c r="G605" s="1" t="s">
        <v>770</v>
      </c>
      <c r="H605" s="1" t="s">
        <v>6</v>
      </c>
      <c r="I605" s="1">
        <v>0</v>
      </c>
      <c r="J605" s="1"/>
      <c r="K605" s="1">
        <v>-1</v>
      </c>
      <c r="L605" s="1"/>
      <c r="M605" s="1" t="s">
        <v>6</v>
      </c>
      <c r="N605" s="1"/>
      <c r="O605" s="1"/>
      <c r="P605" s="1"/>
      <c r="Q605" s="1"/>
      <c r="R605" s="1"/>
      <c r="S605" s="1">
        <v>0</v>
      </c>
      <c r="T605" s="1">
        <v>0</v>
      </c>
      <c r="U605" s="1" t="s">
        <v>6</v>
      </c>
      <c r="V605" s="1">
        <v>0</v>
      </c>
      <c r="W605" s="1"/>
      <c r="X605" s="1"/>
      <c r="Y605" s="1"/>
      <c r="Z605" s="1"/>
      <c r="AA605" s="1"/>
      <c r="AB605" s="1" t="s">
        <v>6</v>
      </c>
      <c r="AC605" s="1" t="s">
        <v>6</v>
      </c>
      <c r="AD605" s="1" t="s">
        <v>6</v>
      </c>
      <c r="AE605" s="1" t="s">
        <v>6</v>
      </c>
      <c r="AF605" s="1" t="s">
        <v>6</v>
      </c>
      <c r="AG605" s="1" t="s">
        <v>6</v>
      </c>
      <c r="AH605" s="1"/>
      <c r="AI605" s="1"/>
      <c r="AJ605" s="1"/>
      <c r="AK605" s="1"/>
      <c r="AL605" s="1"/>
      <c r="AM605" s="1"/>
      <c r="AN605" s="1"/>
      <c r="AO605" s="1"/>
      <c r="AP605" s="1" t="s">
        <v>6</v>
      </c>
      <c r="AQ605" s="1" t="s">
        <v>6</v>
      </c>
      <c r="AR605" s="1" t="s">
        <v>6</v>
      </c>
      <c r="AS605" s="1"/>
      <c r="AT605" s="1"/>
      <c r="AU605" s="1"/>
      <c r="AV605" s="1"/>
      <c r="AW605" s="1"/>
      <c r="AX605" s="1"/>
      <c r="AY605" s="1"/>
      <c r="AZ605" s="1" t="s">
        <v>6</v>
      </c>
      <c r="BA605" s="1"/>
      <c r="BB605" s="1" t="s">
        <v>6</v>
      </c>
      <c r="BC605" s="1" t="s">
        <v>6</v>
      </c>
      <c r="BD605" s="1" t="s">
        <v>6</v>
      </c>
      <c r="BE605" s="1" t="s">
        <v>6</v>
      </c>
      <c r="BF605" s="1" t="s">
        <v>6</v>
      </c>
      <c r="BG605" s="1" t="s">
        <v>6</v>
      </c>
      <c r="BH605" s="1" t="s">
        <v>6</v>
      </c>
      <c r="BI605" s="1" t="s">
        <v>6</v>
      </c>
      <c r="BJ605" s="1" t="s">
        <v>6</v>
      </c>
      <c r="BK605" s="1" t="s">
        <v>6</v>
      </c>
      <c r="BL605" s="1" t="s">
        <v>6</v>
      </c>
      <c r="BM605" s="1" t="s">
        <v>6</v>
      </c>
      <c r="BN605" s="1" t="s">
        <v>6</v>
      </c>
      <c r="BO605" s="1" t="s">
        <v>6</v>
      </c>
      <c r="BP605" s="1" t="s">
        <v>6</v>
      </c>
      <c r="BQ605" s="1"/>
      <c r="BR605" s="1"/>
      <c r="BS605" s="1"/>
      <c r="BT605" s="1"/>
      <c r="BU605" s="1"/>
      <c r="BV605" s="1"/>
      <c r="BW605" s="1"/>
      <c r="BX605" s="1">
        <v>0</v>
      </c>
      <c r="BY605" s="1"/>
      <c r="BZ605" s="1"/>
      <c r="CA605" s="1"/>
      <c r="CB605" s="1"/>
      <c r="CC605" s="1"/>
      <c r="CD605" s="1"/>
      <c r="CE605" s="1"/>
      <c r="CF605" s="1"/>
      <c r="CG605" s="1"/>
      <c r="CH605" s="1"/>
      <c r="CI605" s="1"/>
      <c r="CJ605" s="1">
        <v>0</v>
      </c>
      <c r="IF605">
        <v>-1</v>
      </c>
    </row>
    <row r="606" spans="1:240" x14ac:dyDescent="0.2">
      <c r="IF606">
        <v>-1</v>
      </c>
    </row>
    <row r="607" spans="1:240" x14ac:dyDescent="0.2">
      <c r="A607" s="3">
        <v>52</v>
      </c>
      <c r="B607" s="3">
        <f t="shared" ref="B607:G607" si="690">B739</f>
        <v>1</v>
      </c>
      <c r="C607" s="3">
        <f t="shared" si="690"/>
        <v>4</v>
      </c>
      <c r="D607" s="3">
        <f t="shared" si="690"/>
        <v>605</v>
      </c>
      <c r="E607" s="3">
        <f t="shared" si="690"/>
        <v>0</v>
      </c>
      <c r="F607" s="3" t="str">
        <f t="shared" si="690"/>
        <v>Вентблоки (вентканалы) с.3-4 7-20 этажи</v>
      </c>
      <c r="G607" s="3" t="str">
        <f t="shared" si="690"/>
        <v>Вентблоки (вентканалы) с.3-4 7-20 этажи</v>
      </c>
      <c r="H607" s="3"/>
      <c r="I607" s="3"/>
      <c r="J607" s="3"/>
      <c r="K607" s="3"/>
      <c r="L607" s="3"/>
      <c r="M607" s="3"/>
      <c r="N607" s="3"/>
      <c r="O607" s="3">
        <f t="shared" ref="O607:AT607" si="691">O739</f>
        <v>288134</v>
      </c>
      <c r="P607" s="3">
        <f t="shared" si="691"/>
        <v>263064</v>
      </c>
      <c r="Q607" s="3">
        <f t="shared" si="691"/>
        <v>18529</v>
      </c>
      <c r="R607" s="3">
        <f t="shared" si="691"/>
        <v>1973</v>
      </c>
      <c r="S607" s="3">
        <f t="shared" si="691"/>
        <v>6541</v>
      </c>
      <c r="T607" s="3">
        <f t="shared" si="691"/>
        <v>0</v>
      </c>
      <c r="U607" s="3">
        <f t="shared" si="691"/>
        <v>720.36493996000002</v>
      </c>
      <c r="V607" s="3">
        <f t="shared" si="691"/>
        <v>146.55214459999999</v>
      </c>
      <c r="W607" s="3">
        <f t="shared" si="691"/>
        <v>137</v>
      </c>
      <c r="X607" s="3">
        <f t="shared" si="691"/>
        <v>11455</v>
      </c>
      <c r="Y607" s="3">
        <f t="shared" si="691"/>
        <v>7879</v>
      </c>
      <c r="Z607" s="3">
        <f t="shared" si="691"/>
        <v>0</v>
      </c>
      <c r="AA607" s="3">
        <f t="shared" si="691"/>
        <v>0</v>
      </c>
      <c r="AB607" s="3">
        <f t="shared" si="691"/>
        <v>288134</v>
      </c>
      <c r="AC607" s="3">
        <f t="shared" si="691"/>
        <v>263064</v>
      </c>
      <c r="AD607" s="3">
        <f t="shared" si="691"/>
        <v>18529</v>
      </c>
      <c r="AE607" s="3">
        <f t="shared" si="691"/>
        <v>1973</v>
      </c>
      <c r="AF607" s="3">
        <f t="shared" si="691"/>
        <v>6541</v>
      </c>
      <c r="AG607" s="3">
        <f t="shared" si="691"/>
        <v>0</v>
      </c>
      <c r="AH607" s="3">
        <f t="shared" si="691"/>
        <v>720.36493996000002</v>
      </c>
      <c r="AI607" s="3">
        <f t="shared" si="691"/>
        <v>146.55214459999999</v>
      </c>
      <c r="AJ607" s="3">
        <f t="shared" si="691"/>
        <v>137</v>
      </c>
      <c r="AK607" s="3">
        <f t="shared" si="691"/>
        <v>11455</v>
      </c>
      <c r="AL607" s="3">
        <f t="shared" si="691"/>
        <v>7879</v>
      </c>
      <c r="AM607" s="3">
        <f t="shared" si="691"/>
        <v>0</v>
      </c>
      <c r="AN607" s="3">
        <f t="shared" si="691"/>
        <v>0</v>
      </c>
      <c r="AO607" s="3">
        <f t="shared" si="691"/>
        <v>0</v>
      </c>
      <c r="AP607" s="3">
        <f t="shared" si="691"/>
        <v>0</v>
      </c>
      <c r="AQ607" s="3">
        <f t="shared" si="691"/>
        <v>0</v>
      </c>
      <c r="AR607" s="3">
        <f t="shared" si="691"/>
        <v>307468</v>
      </c>
      <c r="AS607" s="3">
        <f t="shared" si="691"/>
        <v>307468</v>
      </c>
      <c r="AT607" s="3">
        <f t="shared" si="691"/>
        <v>0</v>
      </c>
      <c r="AU607" s="3">
        <f t="shared" ref="AU607:BZ607" si="692">AU739</f>
        <v>0</v>
      </c>
      <c r="AV607" s="3">
        <f t="shared" si="692"/>
        <v>263064</v>
      </c>
      <c r="AW607" s="3">
        <f t="shared" si="692"/>
        <v>263064</v>
      </c>
      <c r="AX607" s="3">
        <f t="shared" si="692"/>
        <v>0</v>
      </c>
      <c r="AY607" s="3">
        <f t="shared" si="692"/>
        <v>263064</v>
      </c>
      <c r="AZ607" s="3">
        <f t="shared" si="692"/>
        <v>0</v>
      </c>
      <c r="BA607" s="3">
        <f t="shared" si="692"/>
        <v>0</v>
      </c>
      <c r="BB607" s="3">
        <f t="shared" si="692"/>
        <v>0</v>
      </c>
      <c r="BC607" s="3">
        <f t="shared" si="692"/>
        <v>0</v>
      </c>
      <c r="BD607" s="3">
        <f t="shared" si="692"/>
        <v>0</v>
      </c>
      <c r="BE607" s="3">
        <f t="shared" si="692"/>
        <v>0</v>
      </c>
      <c r="BF607" s="3">
        <f t="shared" si="692"/>
        <v>0</v>
      </c>
      <c r="BG607" s="3">
        <f t="shared" si="692"/>
        <v>0</v>
      </c>
      <c r="BH607" s="3">
        <f t="shared" si="692"/>
        <v>0</v>
      </c>
      <c r="BI607" s="3">
        <f t="shared" si="692"/>
        <v>0</v>
      </c>
      <c r="BJ607" s="3">
        <f t="shared" si="692"/>
        <v>0</v>
      </c>
      <c r="BK607" s="3">
        <f t="shared" si="692"/>
        <v>0</v>
      </c>
      <c r="BL607" s="3">
        <f t="shared" si="692"/>
        <v>0</v>
      </c>
      <c r="BM607" s="3">
        <f t="shared" si="692"/>
        <v>0</v>
      </c>
      <c r="BN607" s="3">
        <f t="shared" si="692"/>
        <v>0</v>
      </c>
      <c r="BO607" s="3">
        <f t="shared" si="692"/>
        <v>0</v>
      </c>
      <c r="BP607" s="3">
        <f t="shared" si="692"/>
        <v>0</v>
      </c>
      <c r="BQ607" s="3">
        <f t="shared" si="692"/>
        <v>0</v>
      </c>
      <c r="BR607" s="3">
        <f t="shared" si="692"/>
        <v>0</v>
      </c>
      <c r="BS607" s="3">
        <f t="shared" si="692"/>
        <v>0</v>
      </c>
      <c r="BT607" s="3">
        <f t="shared" si="692"/>
        <v>0</v>
      </c>
      <c r="BU607" s="3">
        <f t="shared" si="692"/>
        <v>0</v>
      </c>
      <c r="BV607" s="3">
        <f t="shared" si="692"/>
        <v>0</v>
      </c>
      <c r="BW607" s="3">
        <f t="shared" si="692"/>
        <v>0</v>
      </c>
      <c r="BX607" s="3">
        <f t="shared" si="692"/>
        <v>0</v>
      </c>
      <c r="BY607" s="3">
        <f t="shared" si="692"/>
        <v>0</v>
      </c>
      <c r="BZ607" s="3">
        <f t="shared" si="692"/>
        <v>0</v>
      </c>
      <c r="CA607" s="3">
        <f t="shared" ref="CA607:DF607" si="693">CA739</f>
        <v>307468</v>
      </c>
      <c r="CB607" s="3">
        <f t="shared" si="693"/>
        <v>307468</v>
      </c>
      <c r="CC607" s="3">
        <f t="shared" si="693"/>
        <v>0</v>
      </c>
      <c r="CD607" s="3">
        <f t="shared" si="693"/>
        <v>0</v>
      </c>
      <c r="CE607" s="3">
        <f t="shared" si="693"/>
        <v>263064</v>
      </c>
      <c r="CF607" s="3">
        <f t="shared" si="693"/>
        <v>263064</v>
      </c>
      <c r="CG607" s="3">
        <f t="shared" si="693"/>
        <v>0</v>
      </c>
      <c r="CH607" s="3">
        <f t="shared" si="693"/>
        <v>263064</v>
      </c>
      <c r="CI607" s="3">
        <f t="shared" si="693"/>
        <v>0</v>
      </c>
      <c r="CJ607" s="3">
        <f t="shared" si="693"/>
        <v>0</v>
      </c>
      <c r="CK607" s="3">
        <f t="shared" si="693"/>
        <v>0</v>
      </c>
      <c r="CL607" s="3">
        <f t="shared" si="693"/>
        <v>0</v>
      </c>
      <c r="CM607" s="3">
        <f t="shared" si="693"/>
        <v>0</v>
      </c>
      <c r="CN607" s="3">
        <f t="shared" si="693"/>
        <v>0</v>
      </c>
      <c r="CO607" s="3">
        <f t="shared" si="693"/>
        <v>0</v>
      </c>
      <c r="CP607" s="3">
        <f t="shared" si="693"/>
        <v>0</v>
      </c>
      <c r="CQ607" s="3">
        <f t="shared" si="693"/>
        <v>0</v>
      </c>
      <c r="CR607" s="3">
        <f t="shared" si="693"/>
        <v>0</v>
      </c>
      <c r="CS607" s="3">
        <f t="shared" si="693"/>
        <v>0</v>
      </c>
      <c r="CT607" s="3">
        <f t="shared" si="693"/>
        <v>0</v>
      </c>
      <c r="CU607" s="3">
        <f t="shared" si="693"/>
        <v>0</v>
      </c>
      <c r="CV607" s="3">
        <f t="shared" si="693"/>
        <v>0</v>
      </c>
      <c r="CW607" s="3">
        <f t="shared" si="693"/>
        <v>0</v>
      </c>
      <c r="CX607" s="3">
        <f t="shared" si="693"/>
        <v>0</v>
      </c>
      <c r="CY607" s="3">
        <f t="shared" si="693"/>
        <v>0</v>
      </c>
      <c r="CZ607" s="3">
        <f t="shared" si="693"/>
        <v>0</v>
      </c>
      <c r="DA607" s="3">
        <f t="shared" si="693"/>
        <v>0</v>
      </c>
      <c r="DB607" s="3">
        <f t="shared" si="693"/>
        <v>0</v>
      </c>
      <c r="DC607" s="3">
        <f t="shared" si="693"/>
        <v>0</v>
      </c>
      <c r="DD607" s="3">
        <f t="shared" si="693"/>
        <v>0</v>
      </c>
      <c r="DE607" s="3">
        <f t="shared" si="693"/>
        <v>0</v>
      </c>
      <c r="DF607" s="3">
        <f t="shared" si="693"/>
        <v>0</v>
      </c>
      <c r="DG607" s="4">
        <f t="shared" ref="DG607:EL607" si="694">DG739</f>
        <v>2805547</v>
      </c>
      <c r="DH607" s="4">
        <f t="shared" si="694"/>
        <v>2464266</v>
      </c>
      <c r="DI607" s="4">
        <f t="shared" si="694"/>
        <v>171233</v>
      </c>
      <c r="DJ607" s="4">
        <f t="shared" si="694"/>
        <v>39082</v>
      </c>
      <c r="DK607" s="4">
        <f t="shared" si="694"/>
        <v>170048</v>
      </c>
      <c r="DL607" s="4">
        <f t="shared" si="694"/>
        <v>0</v>
      </c>
      <c r="DM607" s="4" t="e">
        <f t="shared" si="694"/>
        <v>#REF!</v>
      </c>
      <c r="DN607" s="4">
        <f t="shared" si="694"/>
        <v>146.55214459999999</v>
      </c>
      <c r="DO607" s="4">
        <f t="shared" si="694"/>
        <v>137</v>
      </c>
      <c r="DP607" s="4" t="e">
        <f t="shared" si="694"/>
        <v>#REF!</v>
      </c>
      <c r="DQ607" s="4" t="e">
        <f t="shared" si="694"/>
        <v>#REF!</v>
      </c>
      <c r="DR607" s="4">
        <f t="shared" si="694"/>
        <v>0</v>
      </c>
      <c r="DS607" s="4">
        <f t="shared" si="694"/>
        <v>0</v>
      </c>
      <c r="DT607" s="4">
        <f t="shared" si="694"/>
        <v>2805547</v>
      </c>
      <c r="DU607" s="4">
        <f t="shared" si="694"/>
        <v>2464266</v>
      </c>
      <c r="DV607" s="4">
        <f t="shared" si="694"/>
        <v>171233</v>
      </c>
      <c r="DW607" s="4">
        <f t="shared" si="694"/>
        <v>39082</v>
      </c>
      <c r="DX607" s="4">
        <f t="shared" si="694"/>
        <v>170048</v>
      </c>
      <c r="DY607" s="4">
        <f t="shared" si="694"/>
        <v>0</v>
      </c>
      <c r="DZ607" s="4" t="e">
        <f t="shared" si="694"/>
        <v>#REF!</v>
      </c>
      <c r="EA607" s="4">
        <f t="shared" si="694"/>
        <v>146.55214459999999</v>
      </c>
      <c r="EB607" s="4">
        <f t="shared" si="694"/>
        <v>137</v>
      </c>
      <c r="EC607" s="4" t="e">
        <f t="shared" si="694"/>
        <v>#REF!</v>
      </c>
      <c r="ED607" s="4" t="e">
        <f t="shared" si="694"/>
        <v>#REF!</v>
      </c>
      <c r="EE607" s="4">
        <f t="shared" si="694"/>
        <v>0</v>
      </c>
      <c r="EF607" s="4">
        <f t="shared" si="694"/>
        <v>0</v>
      </c>
      <c r="EG607" s="4">
        <f t="shared" si="694"/>
        <v>0</v>
      </c>
      <c r="EH607" s="4">
        <f t="shared" si="694"/>
        <v>0</v>
      </c>
      <c r="EI607" s="4">
        <f t="shared" si="694"/>
        <v>0</v>
      </c>
      <c r="EJ607" s="4" t="e">
        <f t="shared" si="694"/>
        <v>#REF!</v>
      </c>
      <c r="EK607" s="4" t="e">
        <f t="shared" si="694"/>
        <v>#REF!</v>
      </c>
      <c r="EL607" s="4">
        <f t="shared" si="694"/>
        <v>0</v>
      </c>
      <c r="EM607" s="4">
        <f t="shared" ref="EM607:FR607" si="695">EM739</f>
        <v>0</v>
      </c>
      <c r="EN607" s="4">
        <f t="shared" si="695"/>
        <v>2464266</v>
      </c>
      <c r="EO607" s="4">
        <f t="shared" si="695"/>
        <v>2464266</v>
      </c>
      <c r="EP607" s="4">
        <f t="shared" si="695"/>
        <v>0</v>
      </c>
      <c r="EQ607" s="4">
        <f t="shared" si="695"/>
        <v>2464266</v>
      </c>
      <c r="ER607" s="4">
        <f t="shared" si="695"/>
        <v>0</v>
      </c>
      <c r="ES607" s="4">
        <f t="shared" si="695"/>
        <v>0</v>
      </c>
      <c r="ET607" s="4">
        <f t="shared" si="695"/>
        <v>0</v>
      </c>
      <c r="EU607" s="4">
        <f t="shared" si="695"/>
        <v>0</v>
      </c>
      <c r="EV607" s="4">
        <f t="shared" si="695"/>
        <v>0</v>
      </c>
      <c r="EW607" s="4">
        <f t="shared" si="695"/>
        <v>0</v>
      </c>
      <c r="EX607" s="4">
        <f t="shared" si="695"/>
        <v>0</v>
      </c>
      <c r="EY607" s="4">
        <f t="shared" si="695"/>
        <v>0</v>
      </c>
      <c r="EZ607" s="4">
        <f t="shared" si="695"/>
        <v>0</v>
      </c>
      <c r="FA607" s="4">
        <f t="shared" si="695"/>
        <v>0</v>
      </c>
      <c r="FB607" s="4">
        <f t="shared" si="695"/>
        <v>0</v>
      </c>
      <c r="FC607" s="4">
        <f t="shared" si="695"/>
        <v>0</v>
      </c>
      <c r="FD607" s="4">
        <f t="shared" si="695"/>
        <v>0</v>
      </c>
      <c r="FE607" s="4">
        <f t="shared" si="695"/>
        <v>0</v>
      </c>
      <c r="FF607" s="4">
        <f t="shared" si="695"/>
        <v>0</v>
      </c>
      <c r="FG607" s="4">
        <f t="shared" si="695"/>
        <v>0</v>
      </c>
      <c r="FH607" s="4">
        <f t="shared" si="695"/>
        <v>0</v>
      </c>
      <c r="FI607" s="4">
        <f t="shared" si="695"/>
        <v>0</v>
      </c>
      <c r="FJ607" s="4">
        <f t="shared" si="695"/>
        <v>0</v>
      </c>
      <c r="FK607" s="4">
        <f t="shared" si="695"/>
        <v>0</v>
      </c>
      <c r="FL607" s="4">
        <f t="shared" si="695"/>
        <v>0</v>
      </c>
      <c r="FM607" s="4">
        <f t="shared" si="695"/>
        <v>0</v>
      </c>
      <c r="FN607" s="4">
        <f t="shared" si="695"/>
        <v>0</v>
      </c>
      <c r="FO607" s="4">
        <f t="shared" si="695"/>
        <v>0</v>
      </c>
      <c r="FP607" s="4">
        <f t="shared" si="695"/>
        <v>0</v>
      </c>
      <c r="FQ607" s="4">
        <f t="shared" si="695"/>
        <v>0</v>
      </c>
      <c r="FR607" s="4">
        <f t="shared" si="695"/>
        <v>0</v>
      </c>
      <c r="FS607" s="4" t="e">
        <f t="shared" ref="FS607:GX607" si="696">FS739</f>
        <v>#REF!</v>
      </c>
      <c r="FT607" s="4" t="e">
        <f t="shared" si="696"/>
        <v>#REF!</v>
      </c>
      <c r="FU607" s="4">
        <f t="shared" si="696"/>
        <v>0</v>
      </c>
      <c r="FV607" s="4">
        <f t="shared" si="696"/>
        <v>0</v>
      </c>
      <c r="FW607" s="4">
        <f t="shared" si="696"/>
        <v>2464266</v>
      </c>
      <c r="FX607" s="4">
        <f t="shared" si="696"/>
        <v>2464266</v>
      </c>
      <c r="FY607" s="4">
        <f t="shared" si="696"/>
        <v>0</v>
      </c>
      <c r="FZ607" s="4">
        <f t="shared" si="696"/>
        <v>2464266</v>
      </c>
      <c r="GA607" s="4">
        <f t="shared" si="696"/>
        <v>0</v>
      </c>
      <c r="GB607" s="4">
        <f t="shared" si="696"/>
        <v>0</v>
      </c>
      <c r="GC607" s="4">
        <f t="shared" si="696"/>
        <v>0</v>
      </c>
      <c r="GD607" s="4">
        <f t="shared" si="696"/>
        <v>0</v>
      </c>
      <c r="GE607" s="4">
        <f t="shared" si="696"/>
        <v>0</v>
      </c>
      <c r="GF607" s="4">
        <f t="shared" si="696"/>
        <v>0</v>
      </c>
      <c r="GG607" s="4">
        <f t="shared" si="696"/>
        <v>0</v>
      </c>
      <c r="GH607" s="4">
        <f t="shared" si="696"/>
        <v>0</v>
      </c>
      <c r="GI607" s="4">
        <f t="shared" si="696"/>
        <v>0</v>
      </c>
      <c r="GJ607" s="4">
        <f t="shared" si="696"/>
        <v>0</v>
      </c>
      <c r="GK607" s="4">
        <f t="shared" si="696"/>
        <v>0</v>
      </c>
      <c r="GL607" s="4">
        <f t="shared" si="696"/>
        <v>0</v>
      </c>
      <c r="GM607" s="4">
        <f t="shared" si="696"/>
        <v>0</v>
      </c>
      <c r="GN607" s="4">
        <f t="shared" si="696"/>
        <v>0</v>
      </c>
      <c r="GO607" s="4">
        <f t="shared" si="696"/>
        <v>0</v>
      </c>
      <c r="GP607" s="4">
        <f t="shared" si="696"/>
        <v>0</v>
      </c>
      <c r="GQ607" s="4">
        <f t="shared" si="696"/>
        <v>0</v>
      </c>
      <c r="GR607" s="4">
        <f t="shared" si="696"/>
        <v>0</v>
      </c>
      <c r="GS607" s="4">
        <f t="shared" si="696"/>
        <v>0</v>
      </c>
      <c r="GT607" s="4">
        <f t="shared" si="696"/>
        <v>0</v>
      </c>
      <c r="GU607" s="4">
        <f t="shared" si="696"/>
        <v>0</v>
      </c>
      <c r="GV607" s="4">
        <f t="shared" si="696"/>
        <v>0</v>
      </c>
      <c r="GW607" s="4">
        <f t="shared" si="696"/>
        <v>0</v>
      </c>
      <c r="GX607" s="4">
        <f t="shared" si="696"/>
        <v>0</v>
      </c>
      <c r="IF607">
        <v>-1</v>
      </c>
    </row>
    <row r="608" spans="1:240" x14ac:dyDescent="0.2">
      <c r="IF608">
        <v>-1</v>
      </c>
    </row>
    <row r="609" spans="1:255" x14ac:dyDescent="0.2">
      <c r="A609" s="2">
        <v>17</v>
      </c>
      <c r="B609" s="2">
        <v>1</v>
      </c>
      <c r="C609" s="2">
        <f>ROW(SmtRes!A954)</f>
        <v>954</v>
      </c>
      <c r="D609" s="2">
        <f>ROW(EtalonRes!A1085)</f>
        <v>1085</v>
      </c>
      <c r="E609" s="2" t="s">
        <v>771</v>
      </c>
      <c r="F609" s="2" t="s">
        <v>496</v>
      </c>
      <c r="G609" s="2" t="s">
        <v>497</v>
      </c>
      <c r="H609" s="2" t="s">
        <v>498</v>
      </c>
      <c r="I609" s="2">
        <f>'2.Лок.смета.и.Акт'!E97</f>
        <v>2.75</v>
      </c>
      <c r="J609" s="2">
        <v>0</v>
      </c>
      <c r="K609" s="2">
        <v>2.75</v>
      </c>
      <c r="L609" s="2"/>
      <c r="M609" s="2"/>
      <c r="N609" s="2"/>
      <c r="O609" s="2">
        <f t="shared" ref="O609:O640" si="697">ROUND(CP609,0)</f>
        <v>17794</v>
      </c>
      <c r="P609" s="2">
        <f t="shared" ref="P609:P640" si="698">ROUND(CQ609*I609,0)</f>
        <v>0</v>
      </c>
      <c r="Q609" s="2">
        <f t="shared" ref="Q609:Q640" si="699">ROUND(CR609*I609,0)</f>
        <v>13859</v>
      </c>
      <c r="R609" s="2">
        <f t="shared" ref="R609:R640" si="700">ROUND(CS609*I609,0)</f>
        <v>1631</v>
      </c>
      <c r="S609" s="2">
        <f t="shared" ref="S609:S640" si="701">ROUND(CT609*I609,0)</f>
        <v>3935</v>
      </c>
      <c r="T609" s="2">
        <f t="shared" ref="T609:T640" si="702">ROUND(CU609*I609,0)</f>
        <v>0</v>
      </c>
      <c r="U609" s="2">
        <f t="shared" ref="U609:U640" si="703">CV609*I609</f>
        <v>435.24250000000001</v>
      </c>
      <c r="V609" s="2">
        <f t="shared" ref="V609:V640" si="704">CW609*I609</f>
        <v>119.845</v>
      </c>
      <c r="W609" s="2">
        <f t="shared" ref="W609:W640" si="705">ROUND(CX609*I609,0)</f>
        <v>0</v>
      </c>
      <c r="X609" s="2">
        <f t="shared" ref="X609:X640" si="706">ROUND(CY609,0)</f>
        <v>8627</v>
      </c>
      <c r="Y609" s="2">
        <f t="shared" ref="Y609:Y640" si="707">ROUND(CZ609,0)</f>
        <v>5566</v>
      </c>
      <c r="Z609" s="2"/>
      <c r="AA609" s="2">
        <v>86295183</v>
      </c>
      <c r="AB609" s="2">
        <f t="shared" ref="AB609:AB640" si="708">ROUND((AC609+AD609+AF609),2)</f>
        <v>6470.35</v>
      </c>
      <c r="AC609" s="2">
        <f>ROUND((ES609+(SUM(SmtRes!BC939:'SmtRes'!BC954)+SUM(EtalonRes!AL1081:'EtalonRes'!AL1085))),2)</f>
        <v>0</v>
      </c>
      <c r="AD609" s="2">
        <f>ROUND((((ET609+(SUM(SmtRes!BD939:'SmtRes'!BD954)+SUM(EtalonRes!AM1081:'EtalonRes'!AM1085)))-(EU609+(SUM(SmtRes!BE939:'SmtRes'!BE954)+SUM(EtalonRes!AN1081:'EtalonRes'!AN1085))))+AE609),2)</f>
        <v>5039.59</v>
      </c>
      <c r="AE609" s="2">
        <f>ROUND((EU609+(SUM(SmtRes!BE939:'SmtRes'!BE954)+SUM(EtalonRes!AN1081:'EtalonRes'!AN1085))),2)</f>
        <v>593.12</v>
      </c>
      <c r="AF609" s="2">
        <f t="shared" ref="AF609:AF636" si="709">ROUND((EV609),2)</f>
        <v>1430.76</v>
      </c>
      <c r="AG609" s="2">
        <f t="shared" ref="AG609:AG640" si="710">ROUND((AP609),2)</f>
        <v>0</v>
      </c>
      <c r="AH609" s="2">
        <f t="shared" ref="AH609:AH636" si="711">(EW609)</f>
        <v>158.27000000000001</v>
      </c>
      <c r="AI609" s="2">
        <f t="shared" ref="AI609:AI636" si="712">(EX609)</f>
        <v>43.58</v>
      </c>
      <c r="AJ609" s="2">
        <f t="shared" ref="AJ609:AJ640" si="713">(AS609)</f>
        <v>0</v>
      </c>
      <c r="AK609" s="2">
        <v>5746.46</v>
      </c>
      <c r="AL609" s="2">
        <v>319.85000000000002</v>
      </c>
      <c r="AM609" s="2">
        <v>3995.85</v>
      </c>
      <c r="AN609" s="2">
        <v>593.12</v>
      </c>
      <c r="AO609" s="2">
        <v>1430.76</v>
      </c>
      <c r="AP609" s="2">
        <v>0</v>
      </c>
      <c r="AQ609" s="2">
        <v>158.27000000000001</v>
      </c>
      <c r="AR609" s="2">
        <v>43.58</v>
      </c>
      <c r="AS609" s="2">
        <v>0</v>
      </c>
      <c r="AT609" s="2">
        <v>155</v>
      </c>
      <c r="AU609" s="2">
        <v>100</v>
      </c>
      <c r="AV609" s="2">
        <v>1</v>
      </c>
      <c r="AW609" s="2">
        <v>1</v>
      </c>
      <c r="AX609" s="2"/>
      <c r="AY609" s="2"/>
      <c r="AZ609" s="2">
        <v>1</v>
      </c>
      <c r="BA609" s="2">
        <v>1</v>
      </c>
      <c r="BB609" s="2">
        <v>1</v>
      </c>
      <c r="BC609" s="2">
        <v>1</v>
      </c>
      <c r="BD609" s="2" t="s">
        <v>6</v>
      </c>
      <c r="BE609" s="2" t="s">
        <v>6</v>
      </c>
      <c r="BF609" s="2" t="s">
        <v>6</v>
      </c>
      <c r="BG609" s="2" t="s">
        <v>6</v>
      </c>
      <c r="BH609" s="2">
        <v>0</v>
      </c>
      <c r="BI609" s="2">
        <v>1</v>
      </c>
      <c r="BJ609" s="2" t="s">
        <v>499</v>
      </c>
      <c r="BK609" s="2"/>
      <c r="BL609" s="2"/>
      <c r="BM609" s="2">
        <v>7005</v>
      </c>
      <c r="BN609" s="2">
        <v>0</v>
      </c>
      <c r="BO609" s="2" t="s">
        <v>6</v>
      </c>
      <c r="BP609" s="2">
        <v>0</v>
      </c>
      <c r="BQ609" s="2">
        <v>1</v>
      </c>
      <c r="BR609" s="2">
        <v>0</v>
      </c>
      <c r="BS609" s="2">
        <v>1</v>
      </c>
      <c r="BT609" s="2">
        <v>1</v>
      </c>
      <c r="BU609" s="2">
        <v>1</v>
      </c>
      <c r="BV609" s="2">
        <v>1</v>
      </c>
      <c r="BW609" s="2">
        <v>1</v>
      </c>
      <c r="BX609" s="2">
        <v>1</v>
      </c>
      <c r="BY609" s="2" t="s">
        <v>6</v>
      </c>
      <c r="BZ609" s="2">
        <v>155</v>
      </c>
      <c r="CA609" s="2">
        <v>100</v>
      </c>
      <c r="CB609" s="2" t="s">
        <v>6</v>
      </c>
      <c r="CC609" s="2"/>
      <c r="CD609" s="2"/>
      <c r="CE609" s="2">
        <v>0</v>
      </c>
      <c r="CF609" s="2">
        <v>0</v>
      </c>
      <c r="CG609" s="2">
        <v>0</v>
      </c>
      <c r="CH609" s="2"/>
      <c r="CI609" s="2"/>
      <c r="CJ609" s="2"/>
      <c r="CK609" s="2"/>
      <c r="CL609" s="2"/>
      <c r="CM609" s="2">
        <v>0</v>
      </c>
      <c r="CN609" s="2" t="s">
        <v>6</v>
      </c>
      <c r="CO609" s="2">
        <v>0</v>
      </c>
      <c r="CP609" s="2">
        <f t="shared" ref="CP609:CP640" si="714">(P609+Q609+S609)</f>
        <v>17794</v>
      </c>
      <c r="CQ609" s="2">
        <f t="shared" ref="CQ609:CQ640" si="715">AC609*BC609</f>
        <v>0</v>
      </c>
      <c r="CR609" s="2">
        <f t="shared" ref="CR609:CR640" si="716">AD609*BB609</f>
        <v>5039.59</v>
      </c>
      <c r="CS609" s="2">
        <f t="shared" ref="CS609:CS640" si="717">AE609*BS609</f>
        <v>593.12</v>
      </c>
      <c r="CT609" s="2">
        <f t="shared" ref="CT609:CT640" si="718">AF609*BA609</f>
        <v>1430.76</v>
      </c>
      <c r="CU609" s="2">
        <f t="shared" ref="CU609:CU640" si="719">AG609</f>
        <v>0</v>
      </c>
      <c r="CV609" s="2">
        <f t="shared" ref="CV609:CV640" si="720">AH609</f>
        <v>158.27000000000001</v>
      </c>
      <c r="CW609" s="2">
        <f t="shared" ref="CW609:CW640" si="721">AI609</f>
        <v>43.58</v>
      </c>
      <c r="CX609" s="2">
        <f t="shared" ref="CX609:CX640" si="722">AJ609</f>
        <v>0</v>
      </c>
      <c r="CY609" s="2">
        <f>(((S609+(R609*IF(0,0,1)))*AT609)/100)</f>
        <v>8627.2999999999993</v>
      </c>
      <c r="CZ609" s="2">
        <f>(((S609+(R609*IF(0,0,1)))*AU609)/100)</f>
        <v>5566</v>
      </c>
      <c r="DA609" s="2"/>
      <c r="DB609" s="2"/>
      <c r="DC609" s="2" t="s">
        <v>6</v>
      </c>
      <c r="DD609" s="2" t="s">
        <v>6</v>
      </c>
      <c r="DE609" s="2" t="s">
        <v>6</v>
      </c>
      <c r="DF609" s="2" t="s">
        <v>6</v>
      </c>
      <c r="DG609" s="2" t="s">
        <v>6</v>
      </c>
      <c r="DH609" s="2" t="s">
        <v>6</v>
      </c>
      <c r="DI609" s="2" t="s">
        <v>6</v>
      </c>
      <c r="DJ609" s="2" t="s">
        <v>6</v>
      </c>
      <c r="DK609" s="2" t="s">
        <v>6</v>
      </c>
      <c r="DL609" s="2" t="s">
        <v>6</v>
      </c>
      <c r="DM609" s="2" t="s">
        <v>6</v>
      </c>
      <c r="DN609" s="2">
        <v>0</v>
      </c>
      <c r="DO609" s="2">
        <v>0</v>
      </c>
      <c r="DP609" s="2">
        <v>1</v>
      </c>
      <c r="DQ609" s="2">
        <v>1</v>
      </c>
      <c r="DR609" s="2"/>
      <c r="DS609" s="2"/>
      <c r="DT609" s="2"/>
      <c r="DU609" s="2">
        <v>1010</v>
      </c>
      <c r="DV609" s="2" t="s">
        <v>498</v>
      </c>
      <c r="DW609" s="2" t="s">
        <v>498</v>
      </c>
      <c r="DX609" s="2">
        <v>100</v>
      </c>
      <c r="DY609" s="2"/>
      <c r="DZ609" s="2" t="s">
        <v>6</v>
      </c>
      <c r="EA609" s="2" t="s">
        <v>6</v>
      </c>
      <c r="EB609" s="2" t="s">
        <v>6</v>
      </c>
      <c r="EC609" s="2" t="s">
        <v>6</v>
      </c>
      <c r="ED609" s="2"/>
      <c r="EE609" s="2">
        <v>54938598</v>
      </c>
      <c r="EF609" s="2">
        <v>1</v>
      </c>
      <c r="EG609" s="2" t="s">
        <v>25</v>
      </c>
      <c r="EH609" s="2">
        <v>0</v>
      </c>
      <c r="EI609" s="2" t="s">
        <v>6</v>
      </c>
      <c r="EJ609" s="2">
        <v>1</v>
      </c>
      <c r="EK609" s="2">
        <v>7005</v>
      </c>
      <c r="EL609" s="2" t="s">
        <v>86</v>
      </c>
      <c r="EM609" s="2" t="s">
        <v>27</v>
      </c>
      <c r="EN609" s="2"/>
      <c r="EO609" s="2" t="s">
        <v>6</v>
      </c>
      <c r="EP609" s="2"/>
      <c r="EQ609" s="2">
        <v>0</v>
      </c>
      <c r="ER609" s="2">
        <v>5746.46</v>
      </c>
      <c r="ES609" s="2">
        <v>319.85000000000002</v>
      </c>
      <c r="ET609" s="2">
        <v>3995.85</v>
      </c>
      <c r="EU609" s="2">
        <v>593.12</v>
      </c>
      <c r="EV609" s="2">
        <v>1430.76</v>
      </c>
      <c r="EW609" s="2">
        <v>158.27000000000001</v>
      </c>
      <c r="EX609" s="2">
        <v>43.58</v>
      </c>
      <c r="EY609" s="2">
        <v>1</v>
      </c>
      <c r="EZ609" s="2"/>
      <c r="FA609" s="2"/>
      <c r="FB609" s="2"/>
      <c r="FC609" s="2"/>
      <c r="FD609" s="2"/>
      <c r="FE609" s="2"/>
      <c r="FF609" s="2"/>
      <c r="FG609" s="2"/>
      <c r="FH609" s="2"/>
      <c r="FI609" s="2"/>
      <c r="FJ609" s="2"/>
      <c r="FK609" s="2"/>
      <c r="FL609" s="2"/>
      <c r="FM609" s="2"/>
      <c r="FN609" s="2"/>
      <c r="FO609" s="2"/>
      <c r="FP609" s="2"/>
      <c r="FQ609" s="2">
        <v>0</v>
      </c>
      <c r="FR609" s="2">
        <f t="shared" ref="FR609:FR640" si="723">ROUND(IF(BI609=3,GM609,0),0)</f>
        <v>0</v>
      </c>
      <c r="FS609" s="2">
        <v>0</v>
      </c>
      <c r="FT609" s="2"/>
      <c r="FU609" s="2"/>
      <c r="FV609" s="2"/>
      <c r="FW609" s="2"/>
      <c r="FX609" s="2">
        <v>155</v>
      </c>
      <c r="FY609" s="2">
        <v>100</v>
      </c>
      <c r="FZ609" s="2"/>
      <c r="GA609" s="2" t="s">
        <v>6</v>
      </c>
      <c r="GB609" s="2"/>
      <c r="GC609" s="2"/>
      <c r="GD609" s="2">
        <v>1</v>
      </c>
      <c r="GE609" s="2"/>
      <c r="GF609" s="2">
        <v>564729814</v>
      </c>
      <c r="GG609" s="2">
        <v>2</v>
      </c>
      <c r="GH609" s="2">
        <v>1</v>
      </c>
      <c r="GI609" s="2">
        <v>-2</v>
      </c>
      <c r="GJ609" s="2">
        <v>0</v>
      </c>
      <c r="GK609" s="2">
        <v>0</v>
      </c>
      <c r="GL609" s="2">
        <f t="shared" ref="GL609:GL640" si="724">ROUND(IF(AND(BH609=3,BI609=3,FS609&lt;&gt;0),P609,0),0)</f>
        <v>0</v>
      </c>
      <c r="GM609" s="2">
        <f t="shared" ref="GM609:GM640" si="725">ROUND(O609+X609+Y609,0)+GX609</f>
        <v>31987</v>
      </c>
      <c r="GN609" s="2">
        <f t="shared" ref="GN609:GN640" si="726">IF(OR(BI609=0,BI609=1),GM609-GX609,0)</f>
        <v>31987</v>
      </c>
      <c r="GO609" s="2">
        <f t="shared" ref="GO609:GO640" si="727">IF(BI609=2,GM609-GX609,0)</f>
        <v>0</v>
      </c>
      <c r="GP609" s="2">
        <f t="shared" ref="GP609:GP640" si="728">IF(BI609=4,GM609-GX609,0)</f>
        <v>0</v>
      </c>
      <c r="GQ609" s="2"/>
      <c r="GR609" s="2">
        <v>0</v>
      </c>
      <c r="GS609" s="2">
        <v>3</v>
      </c>
      <c r="GT609" s="2">
        <v>0</v>
      </c>
      <c r="GU609" s="2" t="s">
        <v>6</v>
      </c>
      <c r="GV609" s="2">
        <f t="shared" ref="GV609:GV636" si="729">ROUND((GT609),2)</f>
        <v>0</v>
      </c>
      <c r="GW609" s="2">
        <v>1</v>
      </c>
      <c r="GX609" s="2">
        <f t="shared" ref="GX609:GX640" si="730">ROUND(HC609*I609,0)</f>
        <v>0</v>
      </c>
      <c r="GY609" s="2"/>
      <c r="GZ609" s="2"/>
      <c r="HA609" s="2">
        <v>0</v>
      </c>
      <c r="HB609" s="2">
        <v>0</v>
      </c>
      <c r="HC609" s="2">
        <f t="shared" ref="HC609:HC640" si="731">GV609*GW609</f>
        <v>0</v>
      </c>
      <c r="HD609" s="2"/>
      <c r="HE609" s="2" t="s">
        <v>6</v>
      </c>
      <c r="HF609" s="2" t="s">
        <v>6</v>
      </c>
      <c r="HG609" s="2"/>
      <c r="HH609" s="2"/>
      <c r="HI609" s="2"/>
      <c r="HJ609" s="2"/>
      <c r="HK609" s="2"/>
      <c r="HL609" s="2"/>
      <c r="HM609" s="2" t="s">
        <v>6</v>
      </c>
      <c r="HN609" s="2" t="s">
        <v>6</v>
      </c>
      <c r="HO609" s="2" t="s">
        <v>6</v>
      </c>
      <c r="HP609" s="2" t="s">
        <v>6</v>
      </c>
      <c r="HQ609" s="2" t="s">
        <v>6</v>
      </c>
      <c r="HR609" s="2"/>
      <c r="HS609" s="2"/>
      <c r="HT609" s="2"/>
      <c r="HU609" s="2"/>
      <c r="HV609" s="2"/>
      <c r="HW609" s="2"/>
      <c r="HX609" s="2"/>
      <c r="HY609" s="2"/>
      <c r="HZ609" s="2"/>
      <c r="IA609" s="2"/>
      <c r="IB609" s="2"/>
      <c r="IC609" s="2"/>
      <c r="ID609" s="2"/>
      <c r="IE609" s="2"/>
      <c r="IF609" s="2">
        <v>-1</v>
      </c>
      <c r="IG609" s="2"/>
      <c r="IH609" s="2"/>
      <c r="II609" s="2"/>
      <c r="IJ609" s="2"/>
      <c r="IK609" s="2">
        <v>0</v>
      </c>
      <c r="IL609" s="2"/>
      <c r="IM609" s="2"/>
      <c r="IN609" s="2"/>
      <c r="IO609" s="2"/>
      <c r="IP609" s="2"/>
      <c r="IQ609" s="2"/>
      <c r="IR609" s="2"/>
      <c r="IS609" s="2"/>
      <c r="IT609" s="2"/>
      <c r="IU609" s="2"/>
    </row>
    <row r="610" spans="1:255" x14ac:dyDescent="0.2">
      <c r="A610">
        <v>17</v>
      </c>
      <c r="B610">
        <v>1</v>
      </c>
      <c r="C610">
        <f>ROW(SmtRes!A970)</f>
        <v>970</v>
      </c>
      <c r="D610">
        <f>ROW(EtalonRes!A1090)</f>
        <v>1090</v>
      </c>
      <c r="E610" t="s">
        <v>771</v>
      </c>
      <c r="F610" t="s">
        <v>496</v>
      </c>
      <c r="G610" t="s">
        <v>497</v>
      </c>
      <c r="H610" t="s">
        <v>498</v>
      </c>
      <c r="I610">
        <f>'2.Лок.смета.и.Акт'!E97</f>
        <v>2.75</v>
      </c>
      <c r="J610">
        <v>0</v>
      </c>
      <c r="K610">
        <v>2.75</v>
      </c>
      <c r="O610">
        <f t="shared" si="697"/>
        <v>229614</v>
      </c>
      <c r="P610">
        <f t="shared" si="698"/>
        <v>0</v>
      </c>
      <c r="Q610">
        <f t="shared" si="699"/>
        <v>128888</v>
      </c>
      <c r="R610">
        <f t="shared" si="700"/>
        <v>32295</v>
      </c>
      <c r="S610">
        <f t="shared" si="701"/>
        <v>100726</v>
      </c>
      <c r="T610">
        <f t="shared" si="702"/>
        <v>0</v>
      </c>
      <c r="U610" t="e">
        <f t="shared" si="703"/>
        <v>#REF!</v>
      </c>
      <c r="V610">
        <f t="shared" si="704"/>
        <v>119.845</v>
      </c>
      <c r="W610">
        <f t="shared" si="705"/>
        <v>0</v>
      </c>
      <c r="X610" t="e">
        <f t="shared" si="706"/>
        <v>#REF!</v>
      </c>
      <c r="Y610" t="e">
        <f t="shared" si="707"/>
        <v>#REF!</v>
      </c>
      <c r="AA610">
        <v>86295184</v>
      </c>
      <c r="AB610">
        <f t="shared" si="708"/>
        <v>6470.35</v>
      </c>
      <c r="AC610">
        <f>ROUND((ES610+(SUM(SmtRes!BC955:'SmtRes'!BC970)+SUM(EtalonRes!AL1086:'EtalonRes'!AL1090))),2)</f>
        <v>0</v>
      </c>
      <c r="AD610">
        <f>ROUND((((ET610+(SUM(SmtRes!BD955:'SmtRes'!BD970)+SUM(EtalonRes!AM1086:'EtalonRes'!AM1090)))-(EU610+(SUM(SmtRes!BE955:'SmtRes'!BE970)+SUM(EtalonRes!AN1086:'EtalonRes'!AN1090))))+AE610),2)</f>
        <v>5039.59</v>
      </c>
      <c r="AE610">
        <f>ROUND((EU610+(SUM(SmtRes!BE955:'SmtRes'!BE970)+SUM(EtalonRes!AN1086:'EtalonRes'!AN1090))),2)</f>
        <v>593.12</v>
      </c>
      <c r="AF610">
        <f t="shared" si="709"/>
        <v>1430.76</v>
      </c>
      <c r="AG610">
        <f t="shared" si="710"/>
        <v>0</v>
      </c>
      <c r="AH610" t="e">
        <f t="shared" si="711"/>
        <v>#REF!</v>
      </c>
      <c r="AI610">
        <f t="shared" si="712"/>
        <v>43.58</v>
      </c>
      <c r="AJ610">
        <f t="shared" si="713"/>
        <v>0</v>
      </c>
      <c r="AK610">
        <f>AL610+AM610+AO610</f>
        <v>5746.46</v>
      </c>
      <c r="AL610">
        <v>319.85000000000002</v>
      </c>
      <c r="AM610" s="75">
        <f>'1.Лок.смета.и.Акт'!F1152</f>
        <v>3995.85</v>
      </c>
      <c r="AN610" s="75">
        <f>'1.Лок.смета.и.Акт'!F1153</f>
        <v>593.12</v>
      </c>
      <c r="AO610" s="75">
        <f>'1.Лок.смета.и.Акт'!F1151</f>
        <v>1430.76</v>
      </c>
      <c r="AP610">
        <v>0</v>
      </c>
      <c r="AQ610" t="e">
        <f>'2.Лок.смета.и.Акт'!#REF!</f>
        <v>#REF!</v>
      </c>
      <c r="AR610">
        <v>43.58</v>
      </c>
      <c r="AS610">
        <v>0</v>
      </c>
      <c r="AT610">
        <v>147</v>
      </c>
      <c r="AU610">
        <v>85</v>
      </c>
      <c r="AV610">
        <v>1</v>
      </c>
      <c r="AW610">
        <v>1</v>
      </c>
      <c r="AZ610">
        <v>1</v>
      </c>
      <c r="BA610">
        <f>'1.Лок.смета.и.Акт'!J1151</f>
        <v>25.6</v>
      </c>
      <c r="BB610">
        <f>'1.Лок.смета.и.Акт'!J1152</f>
        <v>9.3000000000000007</v>
      </c>
      <c r="BC610">
        <v>7.56</v>
      </c>
      <c r="BD610" t="s">
        <v>6</v>
      </c>
      <c r="BE610" t="s">
        <v>6</v>
      </c>
      <c r="BF610" t="s">
        <v>6</v>
      </c>
      <c r="BG610" t="s">
        <v>6</v>
      </c>
      <c r="BH610">
        <v>0</v>
      </c>
      <c r="BI610">
        <v>1</v>
      </c>
      <c r="BJ610" t="s">
        <v>499</v>
      </c>
      <c r="BM610">
        <v>7005</v>
      </c>
      <c r="BN610">
        <v>0</v>
      </c>
      <c r="BO610" t="s">
        <v>496</v>
      </c>
      <c r="BP610">
        <v>1</v>
      </c>
      <c r="BQ610">
        <v>1</v>
      </c>
      <c r="BR610">
        <v>0</v>
      </c>
      <c r="BS610">
        <f>'1.Лок.смета.и.Акт'!J1153</f>
        <v>19.8</v>
      </c>
      <c r="BT610">
        <v>1</v>
      </c>
      <c r="BU610">
        <v>1</v>
      </c>
      <c r="BV610">
        <v>1</v>
      </c>
      <c r="BW610">
        <v>1</v>
      </c>
      <c r="BX610">
        <v>1</v>
      </c>
      <c r="BY610" t="s">
        <v>6</v>
      </c>
      <c r="BZ610" t="e">
        <f>'2.Лок.смета.и.Акт'!#REF!</f>
        <v>#REF!</v>
      </c>
      <c r="CA610" t="e">
        <f>'2.Лок.смета.и.Акт'!#REF!</f>
        <v>#REF!</v>
      </c>
      <c r="CB610" t="s">
        <v>6</v>
      </c>
      <c r="CE610">
        <v>0</v>
      </c>
      <c r="CF610">
        <v>0</v>
      </c>
      <c r="CG610">
        <v>0</v>
      </c>
      <c r="CM610">
        <v>0</v>
      </c>
      <c r="CN610" t="s">
        <v>6</v>
      </c>
      <c r="CO610">
        <v>0</v>
      </c>
      <c r="CP610">
        <f t="shared" si="714"/>
        <v>229614</v>
      </c>
      <c r="CQ610">
        <f t="shared" si="715"/>
        <v>0</v>
      </c>
      <c r="CR610">
        <f t="shared" si="716"/>
        <v>46868.187000000005</v>
      </c>
      <c r="CS610">
        <f t="shared" si="717"/>
        <v>11743.776</v>
      </c>
      <c r="CT610">
        <f t="shared" si="718"/>
        <v>36627.455999999998</v>
      </c>
      <c r="CU610">
        <f t="shared" si="719"/>
        <v>0</v>
      </c>
      <c r="CV610" t="e">
        <f t="shared" si="720"/>
        <v>#REF!</v>
      </c>
      <c r="CW610">
        <f t="shared" si="721"/>
        <v>43.58</v>
      </c>
      <c r="CX610">
        <f t="shared" si="722"/>
        <v>0</v>
      </c>
      <c r="CY610" t="e">
        <f>(S610+R610)*(BZ610/100)</f>
        <v>#REF!</v>
      </c>
      <c r="CZ610" t="e">
        <f>(S610+R610)*(CA610/100)</f>
        <v>#REF!</v>
      </c>
      <c r="DC610" t="s">
        <v>6</v>
      </c>
      <c r="DD610" t="s">
        <v>6</v>
      </c>
      <c r="DE610" t="s">
        <v>6</v>
      </c>
      <c r="DF610" t="s">
        <v>6</v>
      </c>
      <c r="DG610" t="s">
        <v>6</v>
      </c>
      <c r="DH610" t="s">
        <v>6</v>
      </c>
      <c r="DI610" t="s">
        <v>6</v>
      </c>
      <c r="DJ610" t="s">
        <v>6</v>
      </c>
      <c r="DK610" t="s">
        <v>6</v>
      </c>
      <c r="DL610" t="s">
        <v>6</v>
      </c>
      <c r="DM610" t="s">
        <v>6</v>
      </c>
      <c r="DN610">
        <f>'1.Лок.смета.и.Акт'!E1154</f>
        <v>155</v>
      </c>
      <c r="DO610">
        <f>'1.Лок.смета.и.Акт'!E1155</f>
        <v>100</v>
      </c>
      <c r="DP610">
        <v>1</v>
      </c>
      <c r="DQ610">
        <v>1</v>
      </c>
      <c r="DU610">
        <v>1010</v>
      </c>
      <c r="DV610" t="s">
        <v>498</v>
      </c>
      <c r="DW610" t="str">
        <f>'2.Лок.смета.и.Акт'!D97</f>
        <v>100 шт.</v>
      </c>
      <c r="DX610">
        <v>100</v>
      </c>
      <c r="DZ610" t="s">
        <v>6</v>
      </c>
      <c r="EA610" t="s">
        <v>6</v>
      </c>
      <c r="EB610" t="s">
        <v>6</v>
      </c>
      <c r="EC610" t="s">
        <v>6</v>
      </c>
      <c r="EE610">
        <v>54938598</v>
      </c>
      <c r="EF610">
        <v>1</v>
      </c>
      <c r="EG610" t="s">
        <v>25</v>
      </c>
      <c r="EH610">
        <v>0</v>
      </c>
      <c r="EI610" t="s">
        <v>6</v>
      </c>
      <c r="EJ610">
        <v>1</v>
      </c>
      <c r="EK610">
        <v>7005</v>
      </c>
      <c r="EL610" t="s">
        <v>86</v>
      </c>
      <c r="EM610" t="s">
        <v>27</v>
      </c>
      <c r="EO610" t="s">
        <v>6</v>
      </c>
      <c r="EQ610">
        <v>0</v>
      </c>
      <c r="ER610">
        <f>ES610+ET610+EV610</f>
        <v>5746.46</v>
      </c>
      <c r="ES610">
        <v>319.85000000000002</v>
      </c>
      <c r="ET610" s="75">
        <f>'1.Лок.смета.и.Акт'!F1152</f>
        <v>3995.85</v>
      </c>
      <c r="EU610" s="75">
        <f>'1.Лок.смета.и.Акт'!F1153</f>
        <v>593.12</v>
      </c>
      <c r="EV610" s="75">
        <f>'1.Лок.смета.и.Акт'!F1151</f>
        <v>1430.76</v>
      </c>
      <c r="EW610" t="e">
        <f>'2.Лок.смета.и.Акт'!#REF!</f>
        <v>#REF!</v>
      </c>
      <c r="EX610">
        <v>43.58</v>
      </c>
      <c r="EY610">
        <v>1</v>
      </c>
      <c r="FQ610">
        <v>0</v>
      </c>
      <c r="FR610">
        <f t="shared" si="723"/>
        <v>0</v>
      </c>
      <c r="FS610">
        <v>0</v>
      </c>
      <c r="FX610">
        <v>155</v>
      </c>
      <c r="FY610">
        <v>100</v>
      </c>
      <c r="GA610" t="s">
        <v>6</v>
      </c>
      <c r="GD610">
        <v>1</v>
      </c>
      <c r="GF610">
        <v>564729814</v>
      </c>
      <c r="GG610">
        <v>2</v>
      </c>
      <c r="GH610">
        <v>1</v>
      </c>
      <c r="GI610">
        <v>2</v>
      </c>
      <c r="GJ610">
        <v>0</v>
      </c>
      <c r="GK610">
        <v>0</v>
      </c>
      <c r="GL610">
        <f t="shared" si="724"/>
        <v>0</v>
      </c>
      <c r="GM610" t="e">
        <f t="shared" si="725"/>
        <v>#REF!</v>
      </c>
      <c r="GN610" t="e">
        <f t="shared" si="726"/>
        <v>#REF!</v>
      </c>
      <c r="GO610">
        <f t="shared" si="727"/>
        <v>0</v>
      </c>
      <c r="GP610">
        <f t="shared" si="728"/>
        <v>0</v>
      </c>
      <c r="GR610">
        <v>0</v>
      </c>
      <c r="GS610">
        <v>3</v>
      </c>
      <c r="GT610">
        <v>0</v>
      </c>
      <c r="GU610" t="s">
        <v>6</v>
      </c>
      <c r="GV610">
        <f t="shared" si="729"/>
        <v>0</v>
      </c>
      <c r="GW610">
        <v>1008.4</v>
      </c>
      <c r="GX610">
        <f t="shared" si="730"/>
        <v>0</v>
      </c>
      <c r="HA610">
        <v>0</v>
      </c>
      <c r="HB610">
        <v>0</v>
      </c>
      <c r="HC610">
        <f t="shared" si="731"/>
        <v>0</v>
      </c>
      <c r="HE610" t="s">
        <v>6</v>
      </c>
      <c r="HF610" t="s">
        <v>6</v>
      </c>
      <c r="HM610" t="s">
        <v>6</v>
      </c>
      <c r="HN610" t="s">
        <v>6</v>
      </c>
      <c r="HO610" t="s">
        <v>6</v>
      </c>
      <c r="HP610" t="s">
        <v>6</v>
      </c>
      <c r="HQ610" t="s">
        <v>6</v>
      </c>
      <c r="IF610">
        <v>-1</v>
      </c>
      <c r="IK610">
        <v>0</v>
      </c>
    </row>
    <row r="611" spans="1:255" x14ac:dyDescent="0.2">
      <c r="A611" s="2">
        <v>18</v>
      </c>
      <c r="B611" s="2">
        <v>1</v>
      </c>
      <c r="C611" s="2">
        <v>942</v>
      </c>
      <c r="D611" s="2"/>
      <c r="E611" s="2" t="s">
        <v>772</v>
      </c>
      <c r="F611" s="2" t="s">
        <v>30</v>
      </c>
      <c r="G611" s="2" t="s">
        <v>31</v>
      </c>
      <c r="H611" s="2" t="s">
        <v>32</v>
      </c>
      <c r="I611" s="2">
        <f>I609*J611</f>
        <v>1.9250000000000003</v>
      </c>
      <c r="J611" s="216">
        <f>'5.Ведомость_списания'!F268</f>
        <v>0.70000000000000007</v>
      </c>
      <c r="K611" s="2">
        <v>0.7</v>
      </c>
      <c r="L611" s="2"/>
      <c r="M611" s="2"/>
      <c r="N611" s="2"/>
      <c r="O611" s="2">
        <f t="shared" si="697"/>
        <v>1129</v>
      </c>
      <c r="P611" s="2">
        <f t="shared" si="698"/>
        <v>1129</v>
      </c>
      <c r="Q611" s="2">
        <f t="shared" si="699"/>
        <v>0</v>
      </c>
      <c r="R611" s="2">
        <f t="shared" si="700"/>
        <v>0</v>
      </c>
      <c r="S611" s="2">
        <f t="shared" si="701"/>
        <v>0</v>
      </c>
      <c r="T611" s="2">
        <f t="shared" si="702"/>
        <v>0</v>
      </c>
      <c r="U611" s="2">
        <f t="shared" si="703"/>
        <v>0</v>
      </c>
      <c r="V611" s="2">
        <f t="shared" si="704"/>
        <v>0</v>
      </c>
      <c r="W611" s="2">
        <f t="shared" si="705"/>
        <v>0</v>
      </c>
      <c r="X611" s="2">
        <f t="shared" si="706"/>
        <v>0</v>
      </c>
      <c r="Y611" s="2">
        <f t="shared" si="707"/>
        <v>0</v>
      </c>
      <c r="Z611" s="2"/>
      <c r="AA611" s="2">
        <v>86295183</v>
      </c>
      <c r="AB611" s="2">
        <f t="shared" si="708"/>
        <v>586.71</v>
      </c>
      <c r="AC611" s="2">
        <f t="shared" ref="AC611:AC636" si="732">ROUND((ES611),2)</f>
        <v>586.71</v>
      </c>
      <c r="AD611" s="2">
        <f t="shared" ref="AD611:AD636" si="733">ROUND((((ET611)-(EU611))+AE611),2)</f>
        <v>0</v>
      </c>
      <c r="AE611" s="2">
        <f t="shared" ref="AE611:AE636" si="734">ROUND((EU611),2)</f>
        <v>0</v>
      </c>
      <c r="AF611" s="2">
        <f t="shared" si="709"/>
        <v>0</v>
      </c>
      <c r="AG611" s="2">
        <f t="shared" si="710"/>
        <v>0</v>
      </c>
      <c r="AH611" s="2">
        <f t="shared" si="711"/>
        <v>0</v>
      </c>
      <c r="AI611" s="2">
        <f t="shared" si="712"/>
        <v>0</v>
      </c>
      <c r="AJ611" s="2">
        <f t="shared" si="713"/>
        <v>0</v>
      </c>
      <c r="AK611" s="2">
        <v>586.71</v>
      </c>
      <c r="AL611" s="110">
        <f>'1.Лок.смета.и.Акт'!F1157</f>
        <v>586.71</v>
      </c>
      <c r="AM611" s="2">
        <v>0</v>
      </c>
      <c r="AN611" s="2">
        <v>0</v>
      </c>
      <c r="AO611" s="2">
        <v>0</v>
      </c>
      <c r="AP611" s="2">
        <v>0</v>
      </c>
      <c r="AQ611" s="2">
        <v>0</v>
      </c>
      <c r="AR611" s="2">
        <v>0</v>
      </c>
      <c r="AS611" s="2">
        <v>0</v>
      </c>
      <c r="AT611" s="2">
        <v>0</v>
      </c>
      <c r="AU611" s="2">
        <v>0</v>
      </c>
      <c r="AV611" s="2">
        <v>1</v>
      </c>
      <c r="AW611" s="2">
        <v>1</v>
      </c>
      <c r="AX611" s="2"/>
      <c r="AY611" s="2"/>
      <c r="AZ611" s="2">
        <v>1</v>
      </c>
      <c r="BA611" s="2">
        <v>1</v>
      </c>
      <c r="BB611" s="2">
        <v>1</v>
      </c>
      <c r="BC611" s="2">
        <v>1</v>
      </c>
      <c r="BD611" s="2" t="s">
        <v>6</v>
      </c>
      <c r="BE611" s="2" t="s">
        <v>6</v>
      </c>
      <c r="BF611" s="2" t="s">
        <v>6</v>
      </c>
      <c r="BG611" s="2" t="s">
        <v>6</v>
      </c>
      <c r="BH611" s="2">
        <v>3</v>
      </c>
      <c r="BI611" s="2">
        <v>1</v>
      </c>
      <c r="BJ611" s="2" t="s">
        <v>33</v>
      </c>
      <c r="BK611" s="2"/>
      <c r="BL611" s="2"/>
      <c r="BM611" s="2">
        <v>500001</v>
      </c>
      <c r="BN611" s="2">
        <v>0</v>
      </c>
      <c r="BO611" s="2" t="s">
        <v>6</v>
      </c>
      <c r="BP611" s="2">
        <v>0</v>
      </c>
      <c r="BQ611" s="2">
        <v>20</v>
      </c>
      <c r="BR611" s="2">
        <v>0</v>
      </c>
      <c r="BS611" s="2">
        <v>1</v>
      </c>
      <c r="BT611" s="2">
        <v>1</v>
      </c>
      <c r="BU611" s="2">
        <v>1</v>
      </c>
      <c r="BV611" s="2">
        <v>1</v>
      </c>
      <c r="BW611" s="2">
        <v>1</v>
      </c>
      <c r="BX611" s="2">
        <v>1</v>
      </c>
      <c r="BY611" s="2" t="s">
        <v>6</v>
      </c>
      <c r="BZ611" s="2">
        <v>0</v>
      </c>
      <c r="CA611" s="2">
        <v>0</v>
      </c>
      <c r="CB611" s="2" t="s">
        <v>6</v>
      </c>
      <c r="CC611" s="2"/>
      <c r="CD611" s="2"/>
      <c r="CE611" s="2">
        <v>0</v>
      </c>
      <c r="CF611" s="2">
        <v>0</v>
      </c>
      <c r="CG611" s="2">
        <v>0</v>
      </c>
      <c r="CH611" s="2"/>
      <c r="CI611" s="2"/>
      <c r="CJ611" s="2"/>
      <c r="CK611" s="2"/>
      <c r="CL611" s="2"/>
      <c r="CM611" s="2">
        <v>0</v>
      </c>
      <c r="CN611" s="2" t="s">
        <v>6</v>
      </c>
      <c r="CO611" s="2">
        <v>0</v>
      </c>
      <c r="CP611" s="2">
        <f t="shared" si="714"/>
        <v>1129</v>
      </c>
      <c r="CQ611" s="2">
        <f t="shared" si="715"/>
        <v>586.71</v>
      </c>
      <c r="CR611" s="2">
        <f t="shared" si="716"/>
        <v>0</v>
      </c>
      <c r="CS611" s="2">
        <f t="shared" si="717"/>
        <v>0</v>
      </c>
      <c r="CT611" s="2">
        <f t="shared" si="718"/>
        <v>0</v>
      </c>
      <c r="CU611" s="2">
        <f t="shared" si="719"/>
        <v>0</v>
      </c>
      <c r="CV611" s="2">
        <f t="shared" si="720"/>
        <v>0</v>
      </c>
      <c r="CW611" s="2">
        <f t="shared" si="721"/>
        <v>0</v>
      </c>
      <c r="CX611" s="2">
        <f t="shared" si="722"/>
        <v>0</v>
      </c>
      <c r="CY611" s="2">
        <f>(((S611+(R611*IF(0,0,1)))*AT611)/100)</f>
        <v>0</v>
      </c>
      <c r="CZ611" s="2">
        <f>(((S611+(R611*IF(0,0,1)))*AU611)/100)</f>
        <v>0</v>
      </c>
      <c r="DA611" s="2"/>
      <c r="DB611" s="2"/>
      <c r="DC611" s="2" t="s">
        <v>6</v>
      </c>
      <c r="DD611" s="2" t="s">
        <v>6</v>
      </c>
      <c r="DE611" s="2" t="s">
        <v>6</v>
      </c>
      <c r="DF611" s="2" t="s">
        <v>6</v>
      </c>
      <c r="DG611" s="2" t="s">
        <v>6</v>
      </c>
      <c r="DH611" s="2" t="s">
        <v>6</v>
      </c>
      <c r="DI611" s="2" t="s">
        <v>6</v>
      </c>
      <c r="DJ611" s="2" t="s">
        <v>6</v>
      </c>
      <c r="DK611" s="2" t="s">
        <v>6</v>
      </c>
      <c r="DL611" s="2" t="s">
        <v>6</v>
      </c>
      <c r="DM611" s="2" t="s">
        <v>6</v>
      </c>
      <c r="DN611" s="2">
        <v>0</v>
      </c>
      <c r="DO611" s="2">
        <v>0</v>
      </c>
      <c r="DP611" s="2">
        <v>1</v>
      </c>
      <c r="DQ611" s="2">
        <v>1</v>
      </c>
      <c r="DR611" s="2"/>
      <c r="DS611" s="2"/>
      <c r="DT611" s="2"/>
      <c r="DU611" s="2">
        <v>1007</v>
      </c>
      <c r="DV611" s="2" t="s">
        <v>32</v>
      </c>
      <c r="DW611" s="2" t="s">
        <v>32</v>
      </c>
      <c r="DX611" s="2">
        <v>1</v>
      </c>
      <c r="DY611" s="2"/>
      <c r="DZ611" s="2" t="s">
        <v>6</v>
      </c>
      <c r="EA611" s="2" t="s">
        <v>6</v>
      </c>
      <c r="EB611" s="2" t="s">
        <v>6</v>
      </c>
      <c r="EC611" s="2" t="s">
        <v>6</v>
      </c>
      <c r="ED611" s="2"/>
      <c r="EE611" s="2">
        <v>54938781</v>
      </c>
      <c r="EF611" s="2">
        <v>20</v>
      </c>
      <c r="EG611" s="2" t="s">
        <v>34</v>
      </c>
      <c r="EH611" s="2">
        <v>0</v>
      </c>
      <c r="EI611" s="2" t="s">
        <v>6</v>
      </c>
      <c r="EJ611" s="2">
        <v>1</v>
      </c>
      <c r="EK611" s="2">
        <v>500001</v>
      </c>
      <c r="EL611" s="2" t="s">
        <v>35</v>
      </c>
      <c r="EM611" s="2" t="s">
        <v>36</v>
      </c>
      <c r="EN611" s="2"/>
      <c r="EO611" s="2" t="s">
        <v>6</v>
      </c>
      <c r="EP611" s="2"/>
      <c r="EQ611" s="2">
        <v>0</v>
      </c>
      <c r="ER611" s="2">
        <v>586.71</v>
      </c>
      <c r="ES611" s="110">
        <f>'1.Лок.смета.и.Акт'!F1157</f>
        <v>586.71</v>
      </c>
      <c r="ET611" s="2">
        <v>0</v>
      </c>
      <c r="EU611" s="2">
        <v>0</v>
      </c>
      <c r="EV611" s="2">
        <v>0</v>
      </c>
      <c r="EW611" s="2">
        <v>0</v>
      </c>
      <c r="EX611" s="2">
        <v>0</v>
      </c>
      <c r="EY611" s="2"/>
      <c r="EZ611" s="2"/>
      <c r="FA611" s="2"/>
      <c r="FB611" s="2"/>
      <c r="FC611" s="2"/>
      <c r="FD611" s="2"/>
      <c r="FE611" s="2"/>
      <c r="FF611" s="2"/>
      <c r="FG611" s="2"/>
      <c r="FH611" s="2"/>
      <c r="FI611" s="2"/>
      <c r="FJ611" s="2"/>
      <c r="FK611" s="2"/>
      <c r="FL611" s="2"/>
      <c r="FM611" s="2"/>
      <c r="FN611" s="2"/>
      <c r="FO611" s="2"/>
      <c r="FP611" s="2"/>
      <c r="FQ611" s="2">
        <v>0</v>
      </c>
      <c r="FR611" s="2">
        <f t="shared" si="723"/>
        <v>0</v>
      </c>
      <c r="FS611" s="2">
        <v>0</v>
      </c>
      <c r="FT611" s="2"/>
      <c r="FU611" s="2"/>
      <c r="FV611" s="2"/>
      <c r="FW611" s="2"/>
      <c r="FX611" s="2">
        <v>0</v>
      </c>
      <c r="FY611" s="2">
        <v>0</v>
      </c>
      <c r="FZ611" s="2"/>
      <c r="GA611" s="2" t="s">
        <v>6</v>
      </c>
      <c r="GB611" s="2"/>
      <c r="GC611" s="2"/>
      <c r="GD611" s="2">
        <v>1</v>
      </c>
      <c r="GE611" s="2"/>
      <c r="GF611" s="2">
        <v>2111049581</v>
      </c>
      <c r="GG611" s="2">
        <v>2</v>
      </c>
      <c r="GH611" s="2">
        <v>2</v>
      </c>
      <c r="GI611" s="2">
        <v>-2</v>
      </c>
      <c r="GJ611" s="2">
        <v>0</v>
      </c>
      <c r="GK611" s="2">
        <v>0</v>
      </c>
      <c r="GL611" s="2">
        <f t="shared" si="724"/>
        <v>0</v>
      </c>
      <c r="GM611" s="2">
        <f t="shared" si="725"/>
        <v>1129</v>
      </c>
      <c r="GN611" s="2">
        <f t="shared" si="726"/>
        <v>1129</v>
      </c>
      <c r="GO611" s="2">
        <f t="shared" si="727"/>
        <v>0</v>
      </c>
      <c r="GP611" s="2">
        <f t="shared" si="728"/>
        <v>0</v>
      </c>
      <c r="GQ611" s="2"/>
      <c r="GR611" s="2">
        <v>0</v>
      </c>
      <c r="GS611" s="2">
        <v>2</v>
      </c>
      <c r="GT611" s="2">
        <v>0</v>
      </c>
      <c r="GU611" s="2" t="s">
        <v>6</v>
      </c>
      <c r="GV611" s="2">
        <f t="shared" si="729"/>
        <v>0</v>
      </c>
      <c r="GW611" s="2">
        <v>1</v>
      </c>
      <c r="GX611" s="2">
        <f t="shared" si="730"/>
        <v>0</v>
      </c>
      <c r="GY611" s="2"/>
      <c r="GZ611" s="2"/>
      <c r="HA611" s="2">
        <v>0</v>
      </c>
      <c r="HB611" s="2">
        <v>0</v>
      </c>
      <c r="HC611" s="2">
        <f t="shared" si="731"/>
        <v>0</v>
      </c>
      <c r="HD611" s="2"/>
      <c r="HE611" s="2" t="s">
        <v>6</v>
      </c>
      <c r="HF611" s="2" t="s">
        <v>6</v>
      </c>
      <c r="HG611" s="2"/>
      <c r="HH611" s="2"/>
      <c r="HI611" s="2"/>
      <c r="HJ611" s="2"/>
      <c r="HK611" s="2"/>
      <c r="HL611" s="2"/>
      <c r="HM611" s="2" t="s">
        <v>6</v>
      </c>
      <c r="HN611" s="2" t="s">
        <v>6</v>
      </c>
      <c r="HO611" s="2" t="s">
        <v>6</v>
      </c>
      <c r="HP611" s="2" t="s">
        <v>6</v>
      </c>
      <c r="HQ611" s="2" t="s">
        <v>6</v>
      </c>
      <c r="HR611" s="2"/>
      <c r="HS611" s="2"/>
      <c r="HT611" s="2"/>
      <c r="HU611" s="2"/>
      <c r="HV611" s="2"/>
      <c r="HW611" s="2"/>
      <c r="HX611" s="2"/>
      <c r="HY611" s="2"/>
      <c r="HZ611" s="2"/>
      <c r="IA611" s="2"/>
      <c r="IB611" s="2"/>
      <c r="IC611" s="2"/>
      <c r="ID611" s="2"/>
      <c r="IE611" s="2"/>
      <c r="IF611" s="2">
        <v>-1</v>
      </c>
      <c r="IG611" s="2"/>
      <c r="IH611" s="2"/>
      <c r="II611" s="2"/>
      <c r="IJ611" s="2"/>
      <c r="IK611" s="2">
        <v>0</v>
      </c>
      <c r="IL611" s="2"/>
      <c r="IM611" s="2"/>
      <c r="IN611" s="2"/>
      <c r="IO611" s="2"/>
      <c r="IP611" s="2"/>
      <c r="IQ611" s="2"/>
      <c r="IR611" s="2"/>
      <c r="IS611" s="2"/>
      <c r="IT611" s="2"/>
      <c r="IU611" s="2"/>
    </row>
    <row r="612" spans="1:255" x14ac:dyDescent="0.2">
      <c r="A612">
        <v>18</v>
      </c>
      <c r="B612">
        <v>1</v>
      </c>
      <c r="C612">
        <v>958</v>
      </c>
      <c r="E612" t="s">
        <v>772</v>
      </c>
      <c r="F612" t="e">
        <f>'2.Лок.смета.и.Акт'!#REF!</f>
        <v>#REF!</v>
      </c>
      <c r="G612" t="s">
        <v>31</v>
      </c>
      <c r="H612" t="s">
        <v>32</v>
      </c>
      <c r="I612">
        <f>I610*J612</f>
        <v>1.9250000000000003</v>
      </c>
      <c r="J612">
        <v>0.70000000000000007</v>
      </c>
      <c r="K612">
        <v>0.7</v>
      </c>
      <c r="O612">
        <f t="shared" si="697"/>
        <v>10066</v>
      </c>
      <c r="P612">
        <f t="shared" si="698"/>
        <v>10066</v>
      </c>
      <c r="Q612">
        <f t="shared" si="699"/>
        <v>0</v>
      </c>
      <c r="R612">
        <f t="shared" si="700"/>
        <v>0</v>
      </c>
      <c r="S612">
        <f t="shared" si="701"/>
        <v>0</v>
      </c>
      <c r="T612">
        <f t="shared" si="702"/>
        <v>0</v>
      </c>
      <c r="U612">
        <f t="shared" si="703"/>
        <v>0</v>
      </c>
      <c r="V612">
        <f t="shared" si="704"/>
        <v>0</v>
      </c>
      <c r="W612">
        <f t="shared" si="705"/>
        <v>0</v>
      </c>
      <c r="X612">
        <f t="shared" si="706"/>
        <v>0</v>
      </c>
      <c r="Y612">
        <f t="shared" si="707"/>
        <v>0</v>
      </c>
      <c r="AA612">
        <v>86295184</v>
      </c>
      <c r="AB612">
        <f t="shared" si="708"/>
        <v>691.67</v>
      </c>
      <c r="AC612">
        <f t="shared" si="732"/>
        <v>691.67</v>
      </c>
      <c r="AD612">
        <f t="shared" si="733"/>
        <v>0</v>
      </c>
      <c r="AE612">
        <f t="shared" si="734"/>
        <v>0</v>
      </c>
      <c r="AF612">
        <f t="shared" si="709"/>
        <v>0</v>
      </c>
      <c r="AG612">
        <f t="shared" si="710"/>
        <v>0</v>
      </c>
      <c r="AH612">
        <f t="shared" si="711"/>
        <v>0</v>
      </c>
      <c r="AI612">
        <f t="shared" si="712"/>
        <v>0</v>
      </c>
      <c r="AJ612">
        <f t="shared" si="713"/>
        <v>0</v>
      </c>
      <c r="AK612">
        <v>691.67</v>
      </c>
      <c r="AL612">
        <v>691.67</v>
      </c>
      <c r="AM612">
        <v>0</v>
      </c>
      <c r="AN612">
        <v>0</v>
      </c>
      <c r="AO612">
        <v>0</v>
      </c>
      <c r="AP612">
        <v>0</v>
      </c>
      <c r="AQ612">
        <v>0</v>
      </c>
      <c r="AR612">
        <v>0</v>
      </c>
      <c r="AS612">
        <v>0</v>
      </c>
      <c r="AT612">
        <v>0</v>
      </c>
      <c r="AU612">
        <v>0</v>
      </c>
      <c r="AV612">
        <v>1</v>
      </c>
      <c r="AW612">
        <v>1</v>
      </c>
      <c r="AZ612">
        <v>1</v>
      </c>
      <c r="BA612">
        <v>1</v>
      </c>
      <c r="BB612">
        <v>1</v>
      </c>
      <c r="BC612">
        <v>7.56</v>
      </c>
      <c r="BD612" t="s">
        <v>6</v>
      </c>
      <c r="BE612" t="s">
        <v>6</v>
      </c>
      <c r="BF612" t="s">
        <v>6</v>
      </c>
      <c r="BG612" t="s">
        <v>6</v>
      </c>
      <c r="BH612">
        <v>3</v>
      </c>
      <c r="BI612">
        <v>1</v>
      </c>
      <c r="BJ612" t="s">
        <v>33</v>
      </c>
      <c r="BM612">
        <v>500001</v>
      </c>
      <c r="BN612">
        <v>0</v>
      </c>
      <c r="BO612" t="s">
        <v>6</v>
      </c>
      <c r="BP612">
        <v>0</v>
      </c>
      <c r="BQ612">
        <v>20</v>
      </c>
      <c r="BR612">
        <v>0</v>
      </c>
      <c r="BS612">
        <v>1</v>
      </c>
      <c r="BT612">
        <v>1</v>
      </c>
      <c r="BU612">
        <v>1</v>
      </c>
      <c r="BV612">
        <v>1</v>
      </c>
      <c r="BW612">
        <v>1</v>
      </c>
      <c r="BX612">
        <v>1</v>
      </c>
      <c r="BY612" t="s">
        <v>6</v>
      </c>
      <c r="BZ612">
        <v>0</v>
      </c>
      <c r="CA612">
        <v>0</v>
      </c>
      <c r="CB612" t="s">
        <v>6</v>
      </c>
      <c r="CE612">
        <v>0</v>
      </c>
      <c r="CF612">
        <v>0</v>
      </c>
      <c r="CG612">
        <v>0</v>
      </c>
      <c r="CM612">
        <v>0</v>
      </c>
      <c r="CN612" t="s">
        <v>6</v>
      </c>
      <c r="CO612">
        <v>0</v>
      </c>
      <c r="CP612">
        <f t="shared" si="714"/>
        <v>10066</v>
      </c>
      <c r="CQ612">
        <f t="shared" si="715"/>
        <v>5229.0251999999991</v>
      </c>
      <c r="CR612">
        <f t="shared" si="716"/>
        <v>0</v>
      </c>
      <c r="CS612">
        <f t="shared" si="717"/>
        <v>0</v>
      </c>
      <c r="CT612">
        <f t="shared" si="718"/>
        <v>0</v>
      </c>
      <c r="CU612">
        <f t="shared" si="719"/>
        <v>0</v>
      </c>
      <c r="CV612">
        <f t="shared" si="720"/>
        <v>0</v>
      </c>
      <c r="CW612">
        <f t="shared" si="721"/>
        <v>0</v>
      </c>
      <c r="CX612">
        <f t="shared" si="722"/>
        <v>0</v>
      </c>
      <c r="CY612">
        <f>(S612+R612)*(BZ612/100)</f>
        <v>0</v>
      </c>
      <c r="CZ612">
        <f>(S612+R612)*(CA612/100)</f>
        <v>0</v>
      </c>
      <c r="DC612" t="s">
        <v>6</v>
      </c>
      <c r="DD612" t="s">
        <v>6</v>
      </c>
      <c r="DE612" t="s">
        <v>6</v>
      </c>
      <c r="DF612" t="s">
        <v>6</v>
      </c>
      <c r="DG612" t="s">
        <v>6</v>
      </c>
      <c r="DH612" t="s">
        <v>6</v>
      </c>
      <c r="DI612" t="s">
        <v>6</v>
      </c>
      <c r="DJ612" t="s">
        <v>6</v>
      </c>
      <c r="DK612" t="s">
        <v>6</v>
      </c>
      <c r="DL612" t="s">
        <v>6</v>
      </c>
      <c r="DM612" t="s">
        <v>6</v>
      </c>
      <c r="DN612">
        <v>0</v>
      </c>
      <c r="DO612">
        <v>0</v>
      </c>
      <c r="DP612">
        <v>1</v>
      </c>
      <c r="DQ612">
        <v>1</v>
      </c>
      <c r="DU612">
        <v>1007</v>
      </c>
      <c r="DV612" t="s">
        <v>32</v>
      </c>
      <c r="DW612" t="e">
        <f>'2.Лок.смета.и.Акт'!#REF!</f>
        <v>#REF!</v>
      </c>
      <c r="DX612">
        <v>1</v>
      </c>
      <c r="DZ612" t="s">
        <v>6</v>
      </c>
      <c r="EA612" t="s">
        <v>6</v>
      </c>
      <c r="EB612" t="s">
        <v>6</v>
      </c>
      <c r="EC612" t="s">
        <v>6</v>
      </c>
      <c r="EE612">
        <v>54938781</v>
      </c>
      <c r="EF612">
        <v>20</v>
      </c>
      <c r="EG612" t="s">
        <v>34</v>
      </c>
      <c r="EH612">
        <v>0</v>
      </c>
      <c r="EI612" t="s">
        <v>6</v>
      </c>
      <c r="EJ612">
        <v>1</v>
      </c>
      <c r="EK612">
        <v>500001</v>
      </c>
      <c r="EL612" t="s">
        <v>35</v>
      </c>
      <c r="EM612" t="s">
        <v>36</v>
      </c>
      <c r="EO612" t="s">
        <v>6</v>
      </c>
      <c r="EQ612">
        <v>0</v>
      </c>
      <c r="ER612">
        <v>4929.3500000000004</v>
      </c>
      <c r="ES612">
        <v>691.67</v>
      </c>
      <c r="ET612">
        <v>0</v>
      </c>
      <c r="EU612">
        <v>0</v>
      </c>
      <c r="EV612">
        <v>0</v>
      </c>
      <c r="EW612">
        <v>0</v>
      </c>
      <c r="EX612">
        <v>0</v>
      </c>
      <c r="EZ612">
        <v>5</v>
      </c>
      <c r="FC612">
        <v>0</v>
      </c>
      <c r="FD612">
        <v>18</v>
      </c>
      <c r="FF612">
        <v>4929.3500000000004</v>
      </c>
      <c r="FQ612">
        <v>0</v>
      </c>
      <c r="FR612">
        <f t="shared" si="723"/>
        <v>0</v>
      </c>
      <c r="FS612">
        <v>0</v>
      </c>
      <c r="FX612">
        <v>0</v>
      </c>
      <c r="FY612">
        <v>0</v>
      </c>
      <c r="GA612" t="s">
        <v>37</v>
      </c>
      <c r="GD612">
        <v>1</v>
      </c>
      <c r="GF612">
        <v>2111049581</v>
      </c>
      <c r="GG612">
        <v>2</v>
      </c>
      <c r="GH612">
        <v>3</v>
      </c>
      <c r="GI612">
        <v>5</v>
      </c>
      <c r="GJ612">
        <v>0</v>
      </c>
      <c r="GK612">
        <v>0</v>
      </c>
      <c r="GL612">
        <f t="shared" si="724"/>
        <v>0</v>
      </c>
      <c r="GM612">
        <f t="shared" si="725"/>
        <v>10066</v>
      </c>
      <c r="GN612">
        <f t="shared" si="726"/>
        <v>10066</v>
      </c>
      <c r="GO612">
        <f t="shared" si="727"/>
        <v>0</v>
      </c>
      <c r="GP612">
        <f t="shared" si="728"/>
        <v>0</v>
      </c>
      <c r="GR612">
        <v>1</v>
      </c>
      <c r="GS612">
        <v>1</v>
      </c>
      <c r="GT612">
        <v>0</v>
      </c>
      <c r="GU612" t="s">
        <v>6</v>
      </c>
      <c r="GV612">
        <f t="shared" si="729"/>
        <v>0</v>
      </c>
      <c r="GW612">
        <v>1</v>
      </c>
      <c r="GX612">
        <f t="shared" si="730"/>
        <v>0</v>
      </c>
      <c r="HA612">
        <v>0</v>
      </c>
      <c r="HB612">
        <v>0</v>
      </c>
      <c r="HC612">
        <f t="shared" si="731"/>
        <v>0</v>
      </c>
      <c r="HE612" t="s">
        <v>38</v>
      </c>
      <c r="HF612" t="s">
        <v>39</v>
      </c>
      <c r="HM612" t="s">
        <v>6</v>
      </c>
      <c r="HN612" t="s">
        <v>6</v>
      </c>
      <c r="HO612" t="s">
        <v>6</v>
      </c>
      <c r="HP612" t="s">
        <v>6</v>
      </c>
      <c r="HQ612" t="s">
        <v>6</v>
      </c>
      <c r="IF612">
        <v>-1</v>
      </c>
      <c r="IK612">
        <v>0</v>
      </c>
    </row>
    <row r="613" spans="1:255" x14ac:dyDescent="0.2">
      <c r="A613" s="2">
        <v>18</v>
      </c>
      <c r="B613" s="2">
        <v>1</v>
      </c>
      <c r="C613" s="2">
        <v>947</v>
      </c>
      <c r="D613" s="2"/>
      <c r="E613" s="2" t="s">
        <v>773</v>
      </c>
      <c r="F613" s="2" t="s">
        <v>502</v>
      </c>
      <c r="G613" s="2" t="s">
        <v>503</v>
      </c>
      <c r="H613" s="2" t="s">
        <v>43</v>
      </c>
      <c r="I613" s="2">
        <f>I609*J613</f>
        <v>119.99999999999999</v>
      </c>
      <c r="J613" s="216">
        <f>'5.Ведомость_списания'!F269</f>
        <v>43.636363636363633</v>
      </c>
      <c r="K613" s="2">
        <v>43.636364</v>
      </c>
      <c r="L613" s="2"/>
      <c r="M613" s="2"/>
      <c r="N613" s="2"/>
      <c r="O613" s="2">
        <f t="shared" si="697"/>
        <v>78086</v>
      </c>
      <c r="P613" s="2">
        <f t="shared" si="698"/>
        <v>78086</v>
      </c>
      <c r="Q613" s="2">
        <f t="shared" si="699"/>
        <v>0</v>
      </c>
      <c r="R613" s="2">
        <f t="shared" si="700"/>
        <v>0</v>
      </c>
      <c r="S613" s="2">
        <f t="shared" si="701"/>
        <v>0</v>
      </c>
      <c r="T613" s="2">
        <f t="shared" si="702"/>
        <v>0</v>
      </c>
      <c r="U613" s="2">
        <f t="shared" si="703"/>
        <v>0</v>
      </c>
      <c r="V613" s="2">
        <f t="shared" si="704"/>
        <v>0</v>
      </c>
      <c r="W613" s="2">
        <f t="shared" si="705"/>
        <v>0</v>
      </c>
      <c r="X613" s="2">
        <f t="shared" si="706"/>
        <v>0</v>
      </c>
      <c r="Y613" s="2">
        <f t="shared" si="707"/>
        <v>0</v>
      </c>
      <c r="Z613" s="2"/>
      <c r="AA613" s="2">
        <v>86295183</v>
      </c>
      <c r="AB613" s="2">
        <f t="shared" si="708"/>
        <v>650.72</v>
      </c>
      <c r="AC613" s="2">
        <f t="shared" si="732"/>
        <v>650.72</v>
      </c>
      <c r="AD613" s="2">
        <f t="shared" si="733"/>
        <v>0</v>
      </c>
      <c r="AE613" s="2">
        <f t="shared" si="734"/>
        <v>0</v>
      </c>
      <c r="AF613" s="2">
        <f t="shared" si="709"/>
        <v>0</v>
      </c>
      <c r="AG613" s="2">
        <f t="shared" si="710"/>
        <v>0</v>
      </c>
      <c r="AH613" s="2">
        <f t="shared" si="711"/>
        <v>0</v>
      </c>
      <c r="AI613" s="2">
        <f t="shared" si="712"/>
        <v>0</v>
      </c>
      <c r="AJ613" s="2">
        <f t="shared" si="713"/>
        <v>0</v>
      </c>
      <c r="AK613" s="2">
        <v>650.72</v>
      </c>
      <c r="AL613" s="110">
        <f>'1.Лок.смета.и.Акт'!F1159</f>
        <v>650.72</v>
      </c>
      <c r="AM613" s="2">
        <v>0</v>
      </c>
      <c r="AN613" s="2">
        <v>0</v>
      </c>
      <c r="AO613" s="2">
        <v>0</v>
      </c>
      <c r="AP613" s="2">
        <v>0</v>
      </c>
      <c r="AQ613" s="2">
        <v>0</v>
      </c>
      <c r="AR613" s="2">
        <v>0</v>
      </c>
      <c r="AS613" s="2">
        <v>0</v>
      </c>
      <c r="AT613" s="2">
        <v>0</v>
      </c>
      <c r="AU613" s="2">
        <v>0</v>
      </c>
      <c r="AV613" s="2">
        <v>1</v>
      </c>
      <c r="AW613" s="2">
        <v>1</v>
      </c>
      <c r="AX613" s="2"/>
      <c r="AY613" s="2"/>
      <c r="AZ613" s="2">
        <v>1</v>
      </c>
      <c r="BA613" s="2">
        <v>1</v>
      </c>
      <c r="BB613" s="2">
        <v>1</v>
      </c>
      <c r="BC613" s="2">
        <v>1</v>
      </c>
      <c r="BD613" s="2" t="s">
        <v>6</v>
      </c>
      <c r="BE613" s="2" t="s">
        <v>6</v>
      </c>
      <c r="BF613" s="2" t="s">
        <v>6</v>
      </c>
      <c r="BG613" s="2" t="s">
        <v>6</v>
      </c>
      <c r="BH613" s="2">
        <v>3</v>
      </c>
      <c r="BI613" s="2">
        <v>1</v>
      </c>
      <c r="BJ613" s="2" t="s">
        <v>504</v>
      </c>
      <c r="BK613" s="2"/>
      <c r="BL613" s="2"/>
      <c r="BM613" s="2">
        <v>500003</v>
      </c>
      <c r="BN613" s="2">
        <v>0</v>
      </c>
      <c r="BO613" s="2" t="s">
        <v>6</v>
      </c>
      <c r="BP613" s="2">
        <v>0</v>
      </c>
      <c r="BQ613" s="2">
        <v>22</v>
      </c>
      <c r="BR613" s="2">
        <v>0</v>
      </c>
      <c r="BS613" s="2">
        <v>1</v>
      </c>
      <c r="BT613" s="2">
        <v>1</v>
      </c>
      <c r="BU613" s="2">
        <v>1</v>
      </c>
      <c r="BV613" s="2">
        <v>1</v>
      </c>
      <c r="BW613" s="2">
        <v>1</v>
      </c>
      <c r="BX613" s="2">
        <v>1</v>
      </c>
      <c r="BY613" s="2" t="s">
        <v>6</v>
      </c>
      <c r="BZ613" s="2">
        <v>0</v>
      </c>
      <c r="CA613" s="2">
        <v>0</v>
      </c>
      <c r="CB613" s="2" t="s">
        <v>6</v>
      </c>
      <c r="CC613" s="2"/>
      <c r="CD613" s="2"/>
      <c r="CE613" s="2">
        <v>0</v>
      </c>
      <c r="CF613" s="2">
        <v>0</v>
      </c>
      <c r="CG613" s="2">
        <v>0</v>
      </c>
      <c r="CH613" s="2"/>
      <c r="CI613" s="2"/>
      <c r="CJ613" s="2"/>
      <c r="CK613" s="2"/>
      <c r="CL613" s="2"/>
      <c r="CM613" s="2">
        <v>0</v>
      </c>
      <c r="CN613" s="2" t="s">
        <v>6</v>
      </c>
      <c r="CO613" s="2">
        <v>0</v>
      </c>
      <c r="CP613" s="2">
        <f t="shared" si="714"/>
        <v>78086</v>
      </c>
      <c r="CQ613" s="2">
        <f t="shared" si="715"/>
        <v>650.72</v>
      </c>
      <c r="CR613" s="2">
        <f t="shared" si="716"/>
        <v>0</v>
      </c>
      <c r="CS613" s="2">
        <f t="shared" si="717"/>
        <v>0</v>
      </c>
      <c r="CT613" s="2">
        <f t="shared" si="718"/>
        <v>0</v>
      </c>
      <c r="CU613" s="2">
        <f t="shared" si="719"/>
        <v>0</v>
      </c>
      <c r="CV613" s="2">
        <f t="shared" si="720"/>
        <v>0</v>
      </c>
      <c r="CW613" s="2">
        <f t="shared" si="721"/>
        <v>0</v>
      </c>
      <c r="CX613" s="2">
        <f t="shared" si="722"/>
        <v>0</v>
      </c>
      <c r="CY613" s="2">
        <f>(((S613+(R613*IF(0,0,1)))*AT613)/100)</f>
        <v>0</v>
      </c>
      <c r="CZ613" s="2">
        <f>(((S613+(R613*IF(0,0,1)))*AU613)/100)</f>
        <v>0</v>
      </c>
      <c r="DA613" s="2"/>
      <c r="DB613" s="2"/>
      <c r="DC613" s="2" t="s">
        <v>6</v>
      </c>
      <c r="DD613" s="2" t="s">
        <v>6</v>
      </c>
      <c r="DE613" s="2" t="s">
        <v>6</v>
      </c>
      <c r="DF613" s="2" t="s">
        <v>6</v>
      </c>
      <c r="DG613" s="2" t="s">
        <v>6</v>
      </c>
      <c r="DH613" s="2" t="s">
        <v>6</v>
      </c>
      <c r="DI613" s="2" t="s">
        <v>6</v>
      </c>
      <c r="DJ613" s="2" t="s">
        <v>6</v>
      </c>
      <c r="DK613" s="2" t="s">
        <v>6</v>
      </c>
      <c r="DL613" s="2" t="s">
        <v>6</v>
      </c>
      <c r="DM613" s="2" t="s">
        <v>6</v>
      </c>
      <c r="DN613" s="2">
        <v>0</v>
      </c>
      <c r="DO613" s="2">
        <v>0</v>
      </c>
      <c r="DP613" s="2">
        <v>1</v>
      </c>
      <c r="DQ613" s="2">
        <v>1</v>
      </c>
      <c r="DR613" s="2"/>
      <c r="DS613" s="2"/>
      <c r="DT613" s="2"/>
      <c r="DU613" s="2">
        <v>1010</v>
      </c>
      <c r="DV613" s="2" t="s">
        <v>43</v>
      </c>
      <c r="DW613" s="2" t="s">
        <v>43</v>
      </c>
      <c r="DX613" s="2">
        <v>1</v>
      </c>
      <c r="DY613" s="2"/>
      <c r="DZ613" s="2" t="s">
        <v>6</v>
      </c>
      <c r="EA613" s="2" t="s">
        <v>6</v>
      </c>
      <c r="EB613" s="2" t="s">
        <v>6</v>
      </c>
      <c r="EC613" s="2" t="s">
        <v>6</v>
      </c>
      <c r="ED613" s="2"/>
      <c r="EE613" s="2">
        <v>54938783</v>
      </c>
      <c r="EF613" s="2">
        <v>22</v>
      </c>
      <c r="EG613" s="2" t="s">
        <v>45</v>
      </c>
      <c r="EH613" s="2">
        <v>0</v>
      </c>
      <c r="EI613" s="2" t="s">
        <v>6</v>
      </c>
      <c r="EJ613" s="2">
        <v>1</v>
      </c>
      <c r="EK613" s="2">
        <v>500003</v>
      </c>
      <c r="EL613" s="2" t="s">
        <v>46</v>
      </c>
      <c r="EM613" s="2" t="s">
        <v>47</v>
      </c>
      <c r="EN613" s="2"/>
      <c r="EO613" s="2" t="s">
        <v>6</v>
      </c>
      <c r="EP613" s="2"/>
      <c r="EQ613" s="2">
        <v>0</v>
      </c>
      <c r="ER613" s="2">
        <v>650.72</v>
      </c>
      <c r="ES613" s="110">
        <f>'1.Лок.смета.и.Акт'!F1159</f>
        <v>650.72</v>
      </c>
      <c r="ET613" s="2">
        <v>0</v>
      </c>
      <c r="EU613" s="2">
        <v>0</v>
      </c>
      <c r="EV613" s="2">
        <v>0</v>
      </c>
      <c r="EW613" s="2">
        <v>0</v>
      </c>
      <c r="EX613" s="2">
        <v>0</v>
      </c>
      <c r="EY613" s="2"/>
      <c r="EZ613" s="2"/>
      <c r="FA613" s="2"/>
      <c r="FB613" s="2"/>
      <c r="FC613" s="2"/>
      <c r="FD613" s="2"/>
      <c r="FE613" s="2"/>
      <c r="FF613" s="2"/>
      <c r="FG613" s="2"/>
      <c r="FH613" s="2"/>
      <c r="FI613" s="2"/>
      <c r="FJ613" s="2"/>
      <c r="FK613" s="2"/>
      <c r="FL613" s="2"/>
      <c r="FM613" s="2"/>
      <c r="FN613" s="2"/>
      <c r="FO613" s="2"/>
      <c r="FP613" s="2"/>
      <c r="FQ613" s="2">
        <v>0</v>
      </c>
      <c r="FR613" s="2">
        <f t="shared" si="723"/>
        <v>0</v>
      </c>
      <c r="FS613" s="2">
        <v>0</v>
      </c>
      <c r="FT613" s="2"/>
      <c r="FU613" s="2"/>
      <c r="FV613" s="2"/>
      <c r="FW613" s="2"/>
      <c r="FX613" s="2">
        <v>0</v>
      </c>
      <c r="FY613" s="2">
        <v>0</v>
      </c>
      <c r="FZ613" s="2"/>
      <c r="GA613" s="2" t="s">
        <v>6</v>
      </c>
      <c r="GB613" s="2"/>
      <c r="GC613" s="2"/>
      <c r="GD613" s="2">
        <v>1</v>
      </c>
      <c r="GE613" s="2"/>
      <c r="GF613" s="2">
        <v>1344593891</v>
      </c>
      <c r="GG613" s="2">
        <v>2</v>
      </c>
      <c r="GH613" s="2">
        <v>2</v>
      </c>
      <c r="GI613" s="2">
        <v>-2</v>
      </c>
      <c r="GJ613" s="2">
        <v>0</v>
      </c>
      <c r="GK613" s="2">
        <v>0</v>
      </c>
      <c r="GL613" s="2">
        <f t="shared" si="724"/>
        <v>0</v>
      </c>
      <c r="GM613" s="2">
        <f t="shared" si="725"/>
        <v>78086</v>
      </c>
      <c r="GN613" s="2">
        <f t="shared" si="726"/>
        <v>78086</v>
      </c>
      <c r="GO613" s="2">
        <f t="shared" si="727"/>
        <v>0</v>
      </c>
      <c r="GP613" s="2">
        <f t="shared" si="728"/>
        <v>0</v>
      </c>
      <c r="GQ613" s="2"/>
      <c r="GR613" s="2">
        <v>0</v>
      </c>
      <c r="GS613" s="2">
        <v>2</v>
      </c>
      <c r="GT613" s="2">
        <v>0</v>
      </c>
      <c r="GU613" s="2" t="s">
        <v>6</v>
      </c>
      <c r="GV613" s="2">
        <f t="shared" si="729"/>
        <v>0</v>
      </c>
      <c r="GW613" s="2">
        <v>1</v>
      </c>
      <c r="GX613" s="2">
        <f t="shared" si="730"/>
        <v>0</v>
      </c>
      <c r="GY613" s="2"/>
      <c r="GZ613" s="2"/>
      <c r="HA613" s="2">
        <v>0</v>
      </c>
      <c r="HB613" s="2">
        <v>0</v>
      </c>
      <c r="HC613" s="2">
        <f t="shared" si="731"/>
        <v>0</v>
      </c>
      <c r="HD613" s="2"/>
      <c r="HE613" s="2" t="s">
        <v>6</v>
      </c>
      <c r="HF613" s="2" t="s">
        <v>6</v>
      </c>
      <c r="HG613" s="2"/>
      <c r="HH613" s="2"/>
      <c r="HI613" s="2"/>
      <c r="HJ613" s="2"/>
      <c r="HK613" s="2"/>
      <c r="HL613" s="2"/>
      <c r="HM613" s="2" t="s">
        <v>6</v>
      </c>
      <c r="HN613" s="2" t="s">
        <v>6</v>
      </c>
      <c r="HO613" s="2" t="s">
        <v>6</v>
      </c>
      <c r="HP613" s="2" t="s">
        <v>6</v>
      </c>
      <c r="HQ613" s="2" t="s">
        <v>6</v>
      </c>
      <c r="HR613" s="2"/>
      <c r="HS613" s="2"/>
      <c r="HT613" s="2"/>
      <c r="HU613" s="2"/>
      <c r="HV613" s="2"/>
      <c r="HW613" s="2"/>
      <c r="HX613" s="2"/>
      <c r="HY613" s="2"/>
      <c r="HZ613" s="2"/>
      <c r="IA613" s="2"/>
      <c r="IB613" s="2"/>
      <c r="IC613" s="2"/>
      <c r="ID613" s="2"/>
      <c r="IE613" s="2"/>
      <c r="IF613" s="2">
        <v>-1</v>
      </c>
      <c r="IG613" s="2"/>
      <c r="IH613" s="2"/>
      <c r="II613" s="2"/>
      <c r="IJ613" s="2"/>
      <c r="IK613" s="2">
        <v>0</v>
      </c>
      <c r="IL613" s="2"/>
      <c r="IM613" s="2"/>
      <c r="IN613" s="2"/>
      <c r="IO613" s="2"/>
      <c r="IP613" s="2"/>
      <c r="IQ613" s="2"/>
      <c r="IR613" s="2"/>
      <c r="IS613" s="2"/>
      <c r="IT613" s="2"/>
      <c r="IU613" s="2"/>
    </row>
    <row r="614" spans="1:255" x14ac:dyDescent="0.2">
      <c r="A614">
        <v>18</v>
      </c>
      <c r="B614">
        <v>1</v>
      </c>
      <c r="C614">
        <v>963</v>
      </c>
      <c r="E614" t="s">
        <v>773</v>
      </c>
      <c r="F614" t="e">
        <f>'2.Лок.смета.и.Акт'!#REF!</f>
        <v>#REF!</v>
      </c>
      <c r="G614" t="s">
        <v>503</v>
      </c>
      <c r="H614" t="s">
        <v>43</v>
      </c>
      <c r="I614">
        <f>I610*J614</f>
        <v>119.99999999999999</v>
      </c>
      <c r="J614">
        <v>43.636363636363633</v>
      </c>
      <c r="K614">
        <v>43.636364</v>
      </c>
      <c r="O614">
        <f t="shared" si="697"/>
        <v>721115</v>
      </c>
      <c r="P614">
        <f t="shared" si="698"/>
        <v>721115</v>
      </c>
      <c r="Q614">
        <f t="shared" si="699"/>
        <v>0</v>
      </c>
      <c r="R614">
        <f t="shared" si="700"/>
        <v>0</v>
      </c>
      <c r="S614">
        <f t="shared" si="701"/>
        <v>0</v>
      </c>
      <c r="T614">
        <f t="shared" si="702"/>
        <v>0</v>
      </c>
      <c r="U614">
        <f t="shared" si="703"/>
        <v>0</v>
      </c>
      <c r="V614">
        <f t="shared" si="704"/>
        <v>0</v>
      </c>
      <c r="W614">
        <f t="shared" si="705"/>
        <v>0</v>
      </c>
      <c r="X614">
        <f t="shared" si="706"/>
        <v>0</v>
      </c>
      <c r="Y614">
        <f t="shared" si="707"/>
        <v>0</v>
      </c>
      <c r="AA614">
        <v>86295184</v>
      </c>
      <c r="AB614">
        <f t="shared" si="708"/>
        <v>794.88</v>
      </c>
      <c r="AC614">
        <f t="shared" si="732"/>
        <v>794.88</v>
      </c>
      <c r="AD614">
        <f t="shared" si="733"/>
        <v>0</v>
      </c>
      <c r="AE614">
        <f t="shared" si="734"/>
        <v>0</v>
      </c>
      <c r="AF614">
        <f t="shared" si="709"/>
        <v>0</v>
      </c>
      <c r="AG614">
        <f t="shared" si="710"/>
        <v>0</v>
      </c>
      <c r="AH614">
        <f t="shared" si="711"/>
        <v>0</v>
      </c>
      <c r="AI614">
        <f t="shared" si="712"/>
        <v>0</v>
      </c>
      <c r="AJ614">
        <f t="shared" si="713"/>
        <v>0</v>
      </c>
      <c r="AK614">
        <v>794.88000000000011</v>
      </c>
      <c r="AL614">
        <v>794.88000000000011</v>
      </c>
      <c r="AM614">
        <v>0</v>
      </c>
      <c r="AN614">
        <v>0</v>
      </c>
      <c r="AO614">
        <v>0</v>
      </c>
      <c r="AP614">
        <v>0</v>
      </c>
      <c r="AQ614">
        <v>0</v>
      </c>
      <c r="AR614">
        <v>0</v>
      </c>
      <c r="AS614">
        <v>0</v>
      </c>
      <c r="AT614">
        <v>0</v>
      </c>
      <c r="AU614">
        <v>0</v>
      </c>
      <c r="AV614">
        <v>1</v>
      </c>
      <c r="AW614">
        <v>1</v>
      </c>
      <c r="AZ614">
        <v>1</v>
      </c>
      <c r="BA614">
        <v>1</v>
      </c>
      <c r="BB614">
        <v>1</v>
      </c>
      <c r="BC614">
        <v>7.56</v>
      </c>
      <c r="BD614" t="s">
        <v>6</v>
      </c>
      <c r="BE614" t="s">
        <v>6</v>
      </c>
      <c r="BF614" t="s">
        <v>6</v>
      </c>
      <c r="BG614" t="s">
        <v>6</v>
      </c>
      <c r="BH614">
        <v>3</v>
      </c>
      <c r="BI614">
        <v>1</v>
      </c>
      <c r="BJ614" t="s">
        <v>504</v>
      </c>
      <c r="BM614">
        <v>500003</v>
      </c>
      <c r="BN614">
        <v>0</v>
      </c>
      <c r="BO614" t="s">
        <v>6</v>
      </c>
      <c r="BP614">
        <v>0</v>
      </c>
      <c r="BQ614">
        <v>22</v>
      </c>
      <c r="BR614">
        <v>0</v>
      </c>
      <c r="BS614">
        <v>1</v>
      </c>
      <c r="BT614">
        <v>1</v>
      </c>
      <c r="BU614">
        <v>1</v>
      </c>
      <c r="BV614">
        <v>1</v>
      </c>
      <c r="BW614">
        <v>1</v>
      </c>
      <c r="BX614">
        <v>1</v>
      </c>
      <c r="BY614" t="s">
        <v>6</v>
      </c>
      <c r="BZ614">
        <v>0</v>
      </c>
      <c r="CA614">
        <v>0</v>
      </c>
      <c r="CB614" t="s">
        <v>6</v>
      </c>
      <c r="CE614">
        <v>0</v>
      </c>
      <c r="CF614">
        <v>0</v>
      </c>
      <c r="CG614">
        <v>0</v>
      </c>
      <c r="CM614">
        <v>0</v>
      </c>
      <c r="CN614" t="s">
        <v>6</v>
      </c>
      <c r="CO614">
        <v>0</v>
      </c>
      <c r="CP614">
        <f t="shared" si="714"/>
        <v>721115</v>
      </c>
      <c r="CQ614">
        <f t="shared" si="715"/>
        <v>6009.2927999999993</v>
      </c>
      <c r="CR614">
        <f t="shared" si="716"/>
        <v>0</v>
      </c>
      <c r="CS614">
        <f t="shared" si="717"/>
        <v>0</v>
      </c>
      <c r="CT614">
        <f t="shared" si="718"/>
        <v>0</v>
      </c>
      <c r="CU614">
        <f t="shared" si="719"/>
        <v>0</v>
      </c>
      <c r="CV614">
        <f t="shared" si="720"/>
        <v>0</v>
      </c>
      <c r="CW614">
        <f t="shared" si="721"/>
        <v>0</v>
      </c>
      <c r="CX614">
        <f t="shared" si="722"/>
        <v>0</v>
      </c>
      <c r="CY614">
        <f>(S614+R614)*(BZ614/100)</f>
        <v>0</v>
      </c>
      <c r="CZ614">
        <f>(S614+R614)*(CA614/100)</f>
        <v>0</v>
      </c>
      <c r="DC614" t="s">
        <v>6</v>
      </c>
      <c r="DD614" t="s">
        <v>6</v>
      </c>
      <c r="DE614" t="s">
        <v>6</v>
      </c>
      <c r="DF614" t="s">
        <v>6</v>
      </c>
      <c r="DG614" t="s">
        <v>6</v>
      </c>
      <c r="DH614" t="s">
        <v>6</v>
      </c>
      <c r="DI614" t="s">
        <v>6</v>
      </c>
      <c r="DJ614" t="s">
        <v>6</v>
      </c>
      <c r="DK614" t="s">
        <v>6</v>
      </c>
      <c r="DL614" t="s">
        <v>6</v>
      </c>
      <c r="DM614" t="s">
        <v>6</v>
      </c>
      <c r="DN614">
        <v>0</v>
      </c>
      <c r="DO614">
        <v>0</v>
      </c>
      <c r="DP614">
        <v>1</v>
      </c>
      <c r="DQ614">
        <v>1</v>
      </c>
      <c r="DU614">
        <v>1010</v>
      </c>
      <c r="DV614" t="s">
        <v>43</v>
      </c>
      <c r="DW614" t="e">
        <f>'2.Лок.смета.и.Акт'!#REF!</f>
        <v>#REF!</v>
      </c>
      <c r="DX614">
        <v>1</v>
      </c>
      <c r="DZ614" t="s">
        <v>6</v>
      </c>
      <c r="EA614" t="s">
        <v>6</v>
      </c>
      <c r="EB614" t="s">
        <v>6</v>
      </c>
      <c r="EC614" t="s">
        <v>6</v>
      </c>
      <c r="EE614">
        <v>54938783</v>
      </c>
      <c r="EF614">
        <v>22</v>
      </c>
      <c r="EG614" t="s">
        <v>45</v>
      </c>
      <c r="EH614">
        <v>0</v>
      </c>
      <c r="EI614" t="s">
        <v>6</v>
      </c>
      <c r="EJ614">
        <v>1</v>
      </c>
      <c r="EK614">
        <v>500003</v>
      </c>
      <c r="EL614" t="s">
        <v>46</v>
      </c>
      <c r="EM614" t="s">
        <v>47</v>
      </c>
      <c r="EO614" t="s">
        <v>6</v>
      </c>
      <c r="EQ614">
        <v>0</v>
      </c>
      <c r="ER614">
        <v>5664.88</v>
      </c>
      <c r="ES614">
        <v>794.88000000000011</v>
      </c>
      <c r="ET614">
        <v>0</v>
      </c>
      <c r="EU614">
        <v>0</v>
      </c>
      <c r="EV614">
        <v>0</v>
      </c>
      <c r="EW614">
        <v>0</v>
      </c>
      <c r="EX614">
        <v>0</v>
      </c>
      <c r="EZ614">
        <v>5</v>
      </c>
      <c r="FC614">
        <v>0</v>
      </c>
      <c r="FD614">
        <v>18</v>
      </c>
      <c r="FF614">
        <v>5664.88</v>
      </c>
      <c r="FQ614">
        <v>0</v>
      </c>
      <c r="FR614">
        <f t="shared" si="723"/>
        <v>0</v>
      </c>
      <c r="FS614">
        <v>0</v>
      </c>
      <c r="FX614">
        <v>0</v>
      </c>
      <c r="FY614">
        <v>0</v>
      </c>
      <c r="GA614" t="s">
        <v>505</v>
      </c>
      <c r="GD614">
        <v>1</v>
      </c>
      <c r="GF614">
        <v>1344593891</v>
      </c>
      <c r="GG614">
        <v>2</v>
      </c>
      <c r="GH614">
        <v>3</v>
      </c>
      <c r="GI614">
        <v>5</v>
      </c>
      <c r="GJ614">
        <v>0</v>
      </c>
      <c r="GK614">
        <v>0</v>
      </c>
      <c r="GL614">
        <f t="shared" si="724"/>
        <v>0</v>
      </c>
      <c r="GM614">
        <f t="shared" si="725"/>
        <v>721115</v>
      </c>
      <c r="GN614">
        <f t="shared" si="726"/>
        <v>721115</v>
      </c>
      <c r="GO614">
        <f t="shared" si="727"/>
        <v>0</v>
      </c>
      <c r="GP614">
        <f t="shared" si="728"/>
        <v>0</v>
      </c>
      <c r="GR614">
        <v>1</v>
      </c>
      <c r="GS614">
        <v>1</v>
      </c>
      <c r="GT614">
        <v>0</v>
      </c>
      <c r="GU614" t="s">
        <v>6</v>
      </c>
      <c r="GV614">
        <f t="shared" si="729"/>
        <v>0</v>
      </c>
      <c r="GW614">
        <v>1</v>
      </c>
      <c r="GX614">
        <f t="shared" si="730"/>
        <v>0</v>
      </c>
      <c r="HA614">
        <v>0</v>
      </c>
      <c r="HB614">
        <v>0</v>
      </c>
      <c r="HC614">
        <f t="shared" si="731"/>
        <v>0</v>
      </c>
      <c r="HE614" t="s">
        <v>38</v>
      </c>
      <c r="HF614" t="s">
        <v>39</v>
      </c>
      <c r="HM614" t="s">
        <v>6</v>
      </c>
      <c r="HN614" t="s">
        <v>6</v>
      </c>
      <c r="HO614" t="s">
        <v>6</v>
      </c>
      <c r="HP614" t="s">
        <v>6</v>
      </c>
      <c r="HQ614" t="s">
        <v>6</v>
      </c>
      <c r="IF614">
        <v>-1</v>
      </c>
      <c r="IK614">
        <v>0</v>
      </c>
    </row>
    <row r="615" spans="1:255" x14ac:dyDescent="0.2">
      <c r="A615" s="2">
        <v>18</v>
      </c>
      <c r="B615" s="2">
        <v>1</v>
      </c>
      <c r="C615" s="2">
        <v>949</v>
      </c>
      <c r="D615" s="2"/>
      <c r="E615" s="2" t="s">
        <v>774</v>
      </c>
      <c r="F615" s="2" t="s">
        <v>507</v>
      </c>
      <c r="G615" s="2" t="s">
        <v>508</v>
      </c>
      <c r="H615" s="2" t="s">
        <v>43</v>
      </c>
      <c r="I615" s="2">
        <f>I609*J615</f>
        <v>42</v>
      </c>
      <c r="J615" s="216">
        <f>'5.Ведомость_списания'!F270</f>
        <v>15.272727272727273</v>
      </c>
      <c r="K615" s="2">
        <v>15.272727</v>
      </c>
      <c r="L615" s="2"/>
      <c r="M615" s="2"/>
      <c r="N615" s="2"/>
      <c r="O615" s="2">
        <f t="shared" si="697"/>
        <v>27330</v>
      </c>
      <c r="P615" s="2">
        <f t="shared" si="698"/>
        <v>27330</v>
      </c>
      <c r="Q615" s="2">
        <f t="shared" si="699"/>
        <v>0</v>
      </c>
      <c r="R615" s="2">
        <f t="shared" si="700"/>
        <v>0</v>
      </c>
      <c r="S615" s="2">
        <f t="shared" si="701"/>
        <v>0</v>
      </c>
      <c r="T615" s="2">
        <f t="shared" si="702"/>
        <v>0</v>
      </c>
      <c r="U615" s="2">
        <f t="shared" si="703"/>
        <v>0</v>
      </c>
      <c r="V615" s="2">
        <f t="shared" si="704"/>
        <v>0</v>
      </c>
      <c r="W615" s="2">
        <f t="shared" si="705"/>
        <v>0</v>
      </c>
      <c r="X615" s="2">
        <f t="shared" si="706"/>
        <v>0</v>
      </c>
      <c r="Y615" s="2">
        <f t="shared" si="707"/>
        <v>0</v>
      </c>
      <c r="Z615" s="2"/>
      <c r="AA615" s="2">
        <v>86295183</v>
      </c>
      <c r="AB615" s="2">
        <f t="shared" si="708"/>
        <v>650.72</v>
      </c>
      <c r="AC615" s="2">
        <f t="shared" si="732"/>
        <v>650.72</v>
      </c>
      <c r="AD615" s="2">
        <f t="shared" si="733"/>
        <v>0</v>
      </c>
      <c r="AE615" s="2">
        <f t="shared" si="734"/>
        <v>0</v>
      </c>
      <c r="AF615" s="2">
        <f t="shared" si="709"/>
        <v>0</v>
      </c>
      <c r="AG615" s="2">
        <f t="shared" si="710"/>
        <v>0</v>
      </c>
      <c r="AH615" s="2">
        <f t="shared" si="711"/>
        <v>0</v>
      </c>
      <c r="AI615" s="2">
        <f t="shared" si="712"/>
        <v>0</v>
      </c>
      <c r="AJ615" s="2">
        <f t="shared" si="713"/>
        <v>0</v>
      </c>
      <c r="AK615" s="2">
        <v>650.72</v>
      </c>
      <c r="AL615" s="110">
        <f>'1.Лок.смета.и.Акт'!F1161</f>
        <v>650.72</v>
      </c>
      <c r="AM615" s="2">
        <v>0</v>
      </c>
      <c r="AN615" s="2">
        <v>0</v>
      </c>
      <c r="AO615" s="2">
        <v>0</v>
      </c>
      <c r="AP615" s="2">
        <v>0</v>
      </c>
      <c r="AQ615" s="2">
        <v>0</v>
      </c>
      <c r="AR615" s="2">
        <v>0</v>
      </c>
      <c r="AS615" s="2">
        <v>0</v>
      </c>
      <c r="AT615" s="2">
        <v>0</v>
      </c>
      <c r="AU615" s="2">
        <v>0</v>
      </c>
      <c r="AV615" s="2">
        <v>1</v>
      </c>
      <c r="AW615" s="2">
        <v>1</v>
      </c>
      <c r="AX615" s="2"/>
      <c r="AY615" s="2"/>
      <c r="AZ615" s="2">
        <v>1</v>
      </c>
      <c r="BA615" s="2">
        <v>1</v>
      </c>
      <c r="BB615" s="2">
        <v>1</v>
      </c>
      <c r="BC615" s="2">
        <v>1</v>
      </c>
      <c r="BD615" s="2" t="s">
        <v>6</v>
      </c>
      <c r="BE615" s="2" t="s">
        <v>6</v>
      </c>
      <c r="BF615" s="2" t="s">
        <v>6</v>
      </c>
      <c r="BG615" s="2" t="s">
        <v>6</v>
      </c>
      <c r="BH615" s="2">
        <v>3</v>
      </c>
      <c r="BI615" s="2">
        <v>1</v>
      </c>
      <c r="BJ615" s="2" t="s">
        <v>509</v>
      </c>
      <c r="BK615" s="2"/>
      <c r="BL615" s="2"/>
      <c r="BM615" s="2">
        <v>500003</v>
      </c>
      <c r="BN615" s="2">
        <v>0</v>
      </c>
      <c r="BO615" s="2" t="s">
        <v>6</v>
      </c>
      <c r="BP615" s="2">
        <v>0</v>
      </c>
      <c r="BQ615" s="2">
        <v>22</v>
      </c>
      <c r="BR615" s="2">
        <v>0</v>
      </c>
      <c r="BS615" s="2">
        <v>1</v>
      </c>
      <c r="BT615" s="2">
        <v>1</v>
      </c>
      <c r="BU615" s="2">
        <v>1</v>
      </c>
      <c r="BV615" s="2">
        <v>1</v>
      </c>
      <c r="BW615" s="2">
        <v>1</v>
      </c>
      <c r="BX615" s="2">
        <v>1</v>
      </c>
      <c r="BY615" s="2" t="s">
        <v>6</v>
      </c>
      <c r="BZ615" s="2">
        <v>0</v>
      </c>
      <c r="CA615" s="2">
        <v>0</v>
      </c>
      <c r="CB615" s="2" t="s">
        <v>6</v>
      </c>
      <c r="CC615" s="2"/>
      <c r="CD615" s="2"/>
      <c r="CE615" s="2">
        <v>0</v>
      </c>
      <c r="CF615" s="2">
        <v>0</v>
      </c>
      <c r="CG615" s="2">
        <v>0</v>
      </c>
      <c r="CH615" s="2"/>
      <c r="CI615" s="2"/>
      <c r="CJ615" s="2"/>
      <c r="CK615" s="2"/>
      <c r="CL615" s="2"/>
      <c r="CM615" s="2">
        <v>0</v>
      </c>
      <c r="CN615" s="2" t="s">
        <v>6</v>
      </c>
      <c r="CO615" s="2">
        <v>0</v>
      </c>
      <c r="CP615" s="2">
        <f t="shared" si="714"/>
        <v>27330</v>
      </c>
      <c r="CQ615" s="2">
        <f t="shared" si="715"/>
        <v>650.72</v>
      </c>
      <c r="CR615" s="2">
        <f t="shared" si="716"/>
        <v>0</v>
      </c>
      <c r="CS615" s="2">
        <f t="shared" si="717"/>
        <v>0</v>
      </c>
      <c r="CT615" s="2">
        <f t="shared" si="718"/>
        <v>0</v>
      </c>
      <c r="CU615" s="2">
        <f t="shared" si="719"/>
        <v>0</v>
      </c>
      <c r="CV615" s="2">
        <f t="shared" si="720"/>
        <v>0</v>
      </c>
      <c r="CW615" s="2">
        <f t="shared" si="721"/>
        <v>0</v>
      </c>
      <c r="CX615" s="2">
        <f t="shared" si="722"/>
        <v>0</v>
      </c>
      <c r="CY615" s="2">
        <f>(((S615+(R615*IF(0,0,1)))*AT615)/100)</f>
        <v>0</v>
      </c>
      <c r="CZ615" s="2">
        <f>(((S615+(R615*IF(0,0,1)))*AU615)/100)</f>
        <v>0</v>
      </c>
      <c r="DA615" s="2"/>
      <c r="DB615" s="2"/>
      <c r="DC615" s="2" t="s">
        <v>6</v>
      </c>
      <c r="DD615" s="2" t="s">
        <v>6</v>
      </c>
      <c r="DE615" s="2" t="s">
        <v>6</v>
      </c>
      <c r="DF615" s="2" t="s">
        <v>6</v>
      </c>
      <c r="DG615" s="2" t="s">
        <v>6</v>
      </c>
      <c r="DH615" s="2" t="s">
        <v>6</v>
      </c>
      <c r="DI615" s="2" t="s">
        <v>6</v>
      </c>
      <c r="DJ615" s="2" t="s">
        <v>6</v>
      </c>
      <c r="DK615" s="2" t="s">
        <v>6</v>
      </c>
      <c r="DL615" s="2" t="s">
        <v>6</v>
      </c>
      <c r="DM615" s="2" t="s">
        <v>6</v>
      </c>
      <c r="DN615" s="2">
        <v>0</v>
      </c>
      <c r="DO615" s="2">
        <v>0</v>
      </c>
      <c r="DP615" s="2">
        <v>1</v>
      </c>
      <c r="DQ615" s="2">
        <v>1</v>
      </c>
      <c r="DR615" s="2"/>
      <c r="DS615" s="2"/>
      <c r="DT615" s="2"/>
      <c r="DU615" s="2">
        <v>1010</v>
      </c>
      <c r="DV615" s="2" t="s">
        <v>43</v>
      </c>
      <c r="DW615" s="2" t="s">
        <v>43</v>
      </c>
      <c r="DX615" s="2">
        <v>1</v>
      </c>
      <c r="DY615" s="2"/>
      <c r="DZ615" s="2" t="s">
        <v>6</v>
      </c>
      <c r="EA615" s="2" t="s">
        <v>6</v>
      </c>
      <c r="EB615" s="2" t="s">
        <v>6</v>
      </c>
      <c r="EC615" s="2" t="s">
        <v>6</v>
      </c>
      <c r="ED615" s="2"/>
      <c r="EE615" s="2">
        <v>54938783</v>
      </c>
      <c r="EF615" s="2">
        <v>22</v>
      </c>
      <c r="EG615" s="2" t="s">
        <v>45</v>
      </c>
      <c r="EH615" s="2">
        <v>0</v>
      </c>
      <c r="EI615" s="2" t="s">
        <v>6</v>
      </c>
      <c r="EJ615" s="2">
        <v>1</v>
      </c>
      <c r="EK615" s="2">
        <v>500003</v>
      </c>
      <c r="EL615" s="2" t="s">
        <v>46</v>
      </c>
      <c r="EM615" s="2" t="s">
        <v>47</v>
      </c>
      <c r="EN615" s="2"/>
      <c r="EO615" s="2" t="s">
        <v>6</v>
      </c>
      <c r="EP615" s="2"/>
      <c r="EQ615" s="2">
        <v>0</v>
      </c>
      <c r="ER615" s="2">
        <v>650.72</v>
      </c>
      <c r="ES615" s="110">
        <f>'1.Лок.смета.и.Акт'!F1161</f>
        <v>650.72</v>
      </c>
      <c r="ET615" s="2">
        <v>0</v>
      </c>
      <c r="EU615" s="2">
        <v>0</v>
      </c>
      <c r="EV615" s="2">
        <v>0</v>
      </c>
      <c r="EW615" s="2">
        <v>0</v>
      </c>
      <c r="EX615" s="2">
        <v>0</v>
      </c>
      <c r="EY615" s="2"/>
      <c r="EZ615" s="2"/>
      <c r="FA615" s="2"/>
      <c r="FB615" s="2"/>
      <c r="FC615" s="2"/>
      <c r="FD615" s="2"/>
      <c r="FE615" s="2"/>
      <c r="FF615" s="2"/>
      <c r="FG615" s="2"/>
      <c r="FH615" s="2"/>
      <c r="FI615" s="2"/>
      <c r="FJ615" s="2"/>
      <c r="FK615" s="2"/>
      <c r="FL615" s="2"/>
      <c r="FM615" s="2"/>
      <c r="FN615" s="2"/>
      <c r="FO615" s="2"/>
      <c r="FP615" s="2"/>
      <c r="FQ615" s="2">
        <v>0</v>
      </c>
      <c r="FR615" s="2">
        <f t="shared" si="723"/>
        <v>0</v>
      </c>
      <c r="FS615" s="2">
        <v>0</v>
      </c>
      <c r="FT615" s="2"/>
      <c r="FU615" s="2"/>
      <c r="FV615" s="2"/>
      <c r="FW615" s="2"/>
      <c r="FX615" s="2">
        <v>0</v>
      </c>
      <c r="FY615" s="2">
        <v>0</v>
      </c>
      <c r="FZ615" s="2"/>
      <c r="GA615" s="2" t="s">
        <v>6</v>
      </c>
      <c r="GB615" s="2"/>
      <c r="GC615" s="2"/>
      <c r="GD615" s="2">
        <v>1</v>
      </c>
      <c r="GE615" s="2"/>
      <c r="GF615" s="2">
        <v>-1381314382</v>
      </c>
      <c r="GG615" s="2">
        <v>2</v>
      </c>
      <c r="GH615" s="2">
        <v>2</v>
      </c>
      <c r="GI615" s="2">
        <v>-2</v>
      </c>
      <c r="GJ615" s="2">
        <v>0</v>
      </c>
      <c r="GK615" s="2">
        <v>0</v>
      </c>
      <c r="GL615" s="2">
        <f t="shared" si="724"/>
        <v>0</v>
      </c>
      <c r="GM615" s="2">
        <f t="shared" si="725"/>
        <v>27330</v>
      </c>
      <c r="GN615" s="2">
        <f t="shared" si="726"/>
        <v>27330</v>
      </c>
      <c r="GO615" s="2">
        <f t="shared" si="727"/>
        <v>0</v>
      </c>
      <c r="GP615" s="2">
        <f t="shared" si="728"/>
        <v>0</v>
      </c>
      <c r="GQ615" s="2"/>
      <c r="GR615" s="2">
        <v>0</v>
      </c>
      <c r="GS615" s="2">
        <v>2</v>
      </c>
      <c r="GT615" s="2">
        <v>0</v>
      </c>
      <c r="GU615" s="2" t="s">
        <v>6</v>
      </c>
      <c r="GV615" s="2">
        <f t="shared" si="729"/>
        <v>0</v>
      </c>
      <c r="GW615" s="2">
        <v>1</v>
      </c>
      <c r="GX615" s="2">
        <f t="shared" si="730"/>
        <v>0</v>
      </c>
      <c r="GY615" s="2"/>
      <c r="GZ615" s="2"/>
      <c r="HA615" s="2">
        <v>0</v>
      </c>
      <c r="HB615" s="2">
        <v>0</v>
      </c>
      <c r="HC615" s="2">
        <f t="shared" si="731"/>
        <v>0</v>
      </c>
      <c r="HD615" s="2"/>
      <c r="HE615" s="2" t="s">
        <v>6</v>
      </c>
      <c r="HF615" s="2" t="s">
        <v>6</v>
      </c>
      <c r="HG615" s="2"/>
      <c r="HH615" s="2"/>
      <c r="HI615" s="2"/>
      <c r="HJ615" s="2"/>
      <c r="HK615" s="2"/>
      <c r="HL615" s="2"/>
      <c r="HM615" s="2" t="s">
        <v>6</v>
      </c>
      <c r="HN615" s="2" t="s">
        <v>6</v>
      </c>
      <c r="HO615" s="2" t="s">
        <v>6</v>
      </c>
      <c r="HP615" s="2" t="s">
        <v>6</v>
      </c>
      <c r="HQ615" s="2" t="s">
        <v>6</v>
      </c>
      <c r="HR615" s="2"/>
      <c r="HS615" s="2"/>
      <c r="HT615" s="2"/>
      <c r="HU615" s="2"/>
      <c r="HV615" s="2"/>
      <c r="HW615" s="2"/>
      <c r="HX615" s="2"/>
      <c r="HY615" s="2"/>
      <c r="HZ615" s="2"/>
      <c r="IA615" s="2"/>
      <c r="IB615" s="2"/>
      <c r="IC615" s="2"/>
      <c r="ID615" s="2"/>
      <c r="IE615" s="2"/>
      <c r="IF615" s="2">
        <v>-1</v>
      </c>
      <c r="IG615" s="2"/>
      <c r="IH615" s="2"/>
      <c r="II615" s="2"/>
      <c r="IJ615" s="2"/>
      <c r="IK615" s="2">
        <v>0</v>
      </c>
      <c r="IL615" s="2"/>
      <c r="IM615" s="2"/>
      <c r="IN615" s="2"/>
      <c r="IO615" s="2"/>
      <c r="IP615" s="2"/>
      <c r="IQ615" s="2"/>
      <c r="IR615" s="2"/>
      <c r="IS615" s="2"/>
      <c r="IT615" s="2"/>
      <c r="IU615" s="2"/>
    </row>
    <row r="616" spans="1:255" x14ac:dyDescent="0.2">
      <c r="A616">
        <v>18</v>
      </c>
      <c r="B616">
        <v>1</v>
      </c>
      <c r="C616">
        <v>965</v>
      </c>
      <c r="E616" t="s">
        <v>774</v>
      </c>
      <c r="F616" t="e">
        <f>'2.Лок.смета.и.Акт'!#REF!</f>
        <v>#REF!</v>
      </c>
      <c r="G616" t="s">
        <v>508</v>
      </c>
      <c r="H616" t="s">
        <v>43</v>
      </c>
      <c r="I616">
        <f>I610*J616</f>
        <v>42</v>
      </c>
      <c r="J616">
        <v>15.272727272727273</v>
      </c>
      <c r="K616">
        <v>15.272727</v>
      </c>
      <c r="O616">
        <f t="shared" si="697"/>
        <v>252390</v>
      </c>
      <c r="P616">
        <f t="shared" si="698"/>
        <v>252390</v>
      </c>
      <c r="Q616">
        <f t="shared" si="699"/>
        <v>0</v>
      </c>
      <c r="R616">
        <f t="shared" si="700"/>
        <v>0</v>
      </c>
      <c r="S616">
        <f t="shared" si="701"/>
        <v>0</v>
      </c>
      <c r="T616">
        <f t="shared" si="702"/>
        <v>0</v>
      </c>
      <c r="U616">
        <f t="shared" si="703"/>
        <v>0</v>
      </c>
      <c r="V616">
        <f t="shared" si="704"/>
        <v>0</v>
      </c>
      <c r="W616">
        <f t="shared" si="705"/>
        <v>0</v>
      </c>
      <c r="X616">
        <f t="shared" si="706"/>
        <v>0</v>
      </c>
      <c r="Y616">
        <f t="shared" si="707"/>
        <v>0</v>
      </c>
      <c r="AA616">
        <v>86295184</v>
      </c>
      <c r="AB616">
        <f t="shared" si="708"/>
        <v>794.88</v>
      </c>
      <c r="AC616">
        <f t="shared" si="732"/>
        <v>794.88</v>
      </c>
      <c r="AD616">
        <f t="shared" si="733"/>
        <v>0</v>
      </c>
      <c r="AE616">
        <f t="shared" si="734"/>
        <v>0</v>
      </c>
      <c r="AF616">
        <f t="shared" si="709"/>
        <v>0</v>
      </c>
      <c r="AG616">
        <f t="shared" si="710"/>
        <v>0</v>
      </c>
      <c r="AH616">
        <f t="shared" si="711"/>
        <v>0</v>
      </c>
      <c r="AI616">
        <f t="shared" si="712"/>
        <v>0</v>
      </c>
      <c r="AJ616">
        <f t="shared" si="713"/>
        <v>0</v>
      </c>
      <c r="AK616">
        <v>794.88000000000011</v>
      </c>
      <c r="AL616">
        <v>794.88000000000011</v>
      </c>
      <c r="AM616">
        <v>0</v>
      </c>
      <c r="AN616">
        <v>0</v>
      </c>
      <c r="AO616">
        <v>0</v>
      </c>
      <c r="AP616">
        <v>0</v>
      </c>
      <c r="AQ616">
        <v>0</v>
      </c>
      <c r="AR616">
        <v>0</v>
      </c>
      <c r="AS616">
        <v>0</v>
      </c>
      <c r="AT616">
        <v>0</v>
      </c>
      <c r="AU616">
        <v>0</v>
      </c>
      <c r="AV616">
        <v>1</v>
      </c>
      <c r="AW616">
        <v>1</v>
      </c>
      <c r="AZ616">
        <v>1</v>
      </c>
      <c r="BA616">
        <v>1</v>
      </c>
      <c r="BB616">
        <v>1</v>
      </c>
      <c r="BC616">
        <v>7.56</v>
      </c>
      <c r="BD616" t="s">
        <v>6</v>
      </c>
      <c r="BE616" t="s">
        <v>6</v>
      </c>
      <c r="BF616" t="s">
        <v>6</v>
      </c>
      <c r="BG616" t="s">
        <v>6</v>
      </c>
      <c r="BH616">
        <v>3</v>
      </c>
      <c r="BI616">
        <v>1</v>
      </c>
      <c r="BJ616" t="s">
        <v>509</v>
      </c>
      <c r="BM616">
        <v>500003</v>
      </c>
      <c r="BN616">
        <v>0</v>
      </c>
      <c r="BO616" t="s">
        <v>6</v>
      </c>
      <c r="BP616">
        <v>0</v>
      </c>
      <c r="BQ616">
        <v>22</v>
      </c>
      <c r="BR616">
        <v>0</v>
      </c>
      <c r="BS616">
        <v>1</v>
      </c>
      <c r="BT616">
        <v>1</v>
      </c>
      <c r="BU616">
        <v>1</v>
      </c>
      <c r="BV616">
        <v>1</v>
      </c>
      <c r="BW616">
        <v>1</v>
      </c>
      <c r="BX616">
        <v>1</v>
      </c>
      <c r="BY616" t="s">
        <v>6</v>
      </c>
      <c r="BZ616">
        <v>0</v>
      </c>
      <c r="CA616">
        <v>0</v>
      </c>
      <c r="CB616" t="s">
        <v>6</v>
      </c>
      <c r="CE616">
        <v>0</v>
      </c>
      <c r="CF616">
        <v>0</v>
      </c>
      <c r="CG616">
        <v>0</v>
      </c>
      <c r="CM616">
        <v>0</v>
      </c>
      <c r="CN616" t="s">
        <v>6</v>
      </c>
      <c r="CO616">
        <v>0</v>
      </c>
      <c r="CP616">
        <f t="shared" si="714"/>
        <v>252390</v>
      </c>
      <c r="CQ616">
        <f t="shared" si="715"/>
        <v>6009.2927999999993</v>
      </c>
      <c r="CR616">
        <f t="shared" si="716"/>
        <v>0</v>
      </c>
      <c r="CS616">
        <f t="shared" si="717"/>
        <v>0</v>
      </c>
      <c r="CT616">
        <f t="shared" si="718"/>
        <v>0</v>
      </c>
      <c r="CU616">
        <f t="shared" si="719"/>
        <v>0</v>
      </c>
      <c r="CV616">
        <f t="shared" si="720"/>
        <v>0</v>
      </c>
      <c r="CW616">
        <f t="shared" si="721"/>
        <v>0</v>
      </c>
      <c r="CX616">
        <f t="shared" si="722"/>
        <v>0</v>
      </c>
      <c r="CY616">
        <f>(S616+R616)*(BZ616/100)</f>
        <v>0</v>
      </c>
      <c r="CZ616">
        <f>(S616+R616)*(CA616/100)</f>
        <v>0</v>
      </c>
      <c r="DC616" t="s">
        <v>6</v>
      </c>
      <c r="DD616" t="s">
        <v>6</v>
      </c>
      <c r="DE616" t="s">
        <v>6</v>
      </c>
      <c r="DF616" t="s">
        <v>6</v>
      </c>
      <c r="DG616" t="s">
        <v>6</v>
      </c>
      <c r="DH616" t="s">
        <v>6</v>
      </c>
      <c r="DI616" t="s">
        <v>6</v>
      </c>
      <c r="DJ616" t="s">
        <v>6</v>
      </c>
      <c r="DK616" t="s">
        <v>6</v>
      </c>
      <c r="DL616" t="s">
        <v>6</v>
      </c>
      <c r="DM616" t="s">
        <v>6</v>
      </c>
      <c r="DN616">
        <v>0</v>
      </c>
      <c r="DO616">
        <v>0</v>
      </c>
      <c r="DP616">
        <v>1</v>
      </c>
      <c r="DQ616">
        <v>1</v>
      </c>
      <c r="DU616">
        <v>1010</v>
      </c>
      <c r="DV616" t="s">
        <v>43</v>
      </c>
      <c r="DW616" t="e">
        <f>'2.Лок.смета.и.Акт'!#REF!</f>
        <v>#REF!</v>
      </c>
      <c r="DX616">
        <v>1</v>
      </c>
      <c r="DZ616" t="s">
        <v>6</v>
      </c>
      <c r="EA616" t="s">
        <v>6</v>
      </c>
      <c r="EB616" t="s">
        <v>6</v>
      </c>
      <c r="EC616" t="s">
        <v>6</v>
      </c>
      <c r="EE616">
        <v>54938783</v>
      </c>
      <c r="EF616">
        <v>22</v>
      </c>
      <c r="EG616" t="s">
        <v>45</v>
      </c>
      <c r="EH616">
        <v>0</v>
      </c>
      <c r="EI616" t="s">
        <v>6</v>
      </c>
      <c r="EJ616">
        <v>1</v>
      </c>
      <c r="EK616">
        <v>500003</v>
      </c>
      <c r="EL616" t="s">
        <v>46</v>
      </c>
      <c r="EM616" t="s">
        <v>47</v>
      </c>
      <c r="EO616" t="s">
        <v>6</v>
      </c>
      <c r="EQ616">
        <v>0</v>
      </c>
      <c r="ER616">
        <v>5664.88</v>
      </c>
      <c r="ES616">
        <v>794.88000000000011</v>
      </c>
      <c r="ET616">
        <v>0</v>
      </c>
      <c r="EU616">
        <v>0</v>
      </c>
      <c r="EV616">
        <v>0</v>
      </c>
      <c r="EW616">
        <v>0</v>
      </c>
      <c r="EX616">
        <v>0</v>
      </c>
      <c r="EZ616">
        <v>5</v>
      </c>
      <c r="FC616">
        <v>0</v>
      </c>
      <c r="FD616">
        <v>18</v>
      </c>
      <c r="FF616">
        <v>5664.88</v>
      </c>
      <c r="FQ616">
        <v>0</v>
      </c>
      <c r="FR616">
        <f t="shared" si="723"/>
        <v>0</v>
      </c>
      <c r="FS616">
        <v>0</v>
      </c>
      <c r="FX616">
        <v>0</v>
      </c>
      <c r="FY616">
        <v>0</v>
      </c>
      <c r="GA616" t="s">
        <v>505</v>
      </c>
      <c r="GD616">
        <v>1</v>
      </c>
      <c r="GF616">
        <v>-1381314382</v>
      </c>
      <c r="GG616">
        <v>2</v>
      </c>
      <c r="GH616">
        <v>3</v>
      </c>
      <c r="GI616">
        <v>5</v>
      </c>
      <c r="GJ616">
        <v>0</v>
      </c>
      <c r="GK616">
        <v>0</v>
      </c>
      <c r="GL616">
        <f t="shared" si="724"/>
        <v>0</v>
      </c>
      <c r="GM616">
        <f t="shared" si="725"/>
        <v>252390</v>
      </c>
      <c r="GN616">
        <f t="shared" si="726"/>
        <v>252390</v>
      </c>
      <c r="GO616">
        <f t="shared" si="727"/>
        <v>0</v>
      </c>
      <c r="GP616">
        <f t="shared" si="728"/>
        <v>0</v>
      </c>
      <c r="GR616">
        <v>1</v>
      </c>
      <c r="GS616">
        <v>1</v>
      </c>
      <c r="GT616">
        <v>0</v>
      </c>
      <c r="GU616" t="s">
        <v>6</v>
      </c>
      <c r="GV616">
        <f t="shared" si="729"/>
        <v>0</v>
      </c>
      <c r="GW616">
        <v>1</v>
      </c>
      <c r="GX616">
        <f t="shared" si="730"/>
        <v>0</v>
      </c>
      <c r="HA616">
        <v>0</v>
      </c>
      <c r="HB616">
        <v>0</v>
      </c>
      <c r="HC616">
        <f t="shared" si="731"/>
        <v>0</v>
      </c>
      <c r="HE616" t="s">
        <v>38</v>
      </c>
      <c r="HF616" t="s">
        <v>39</v>
      </c>
      <c r="HM616" t="s">
        <v>6</v>
      </c>
      <c r="HN616" t="s">
        <v>6</v>
      </c>
      <c r="HO616" t="s">
        <v>6</v>
      </c>
      <c r="HP616" t="s">
        <v>6</v>
      </c>
      <c r="HQ616" t="s">
        <v>6</v>
      </c>
      <c r="IF616">
        <v>-1</v>
      </c>
      <c r="IK616">
        <v>0</v>
      </c>
    </row>
    <row r="617" spans="1:255" x14ac:dyDescent="0.2">
      <c r="A617" s="2">
        <v>18</v>
      </c>
      <c r="B617" s="2">
        <v>1</v>
      </c>
      <c r="C617" s="2">
        <v>944</v>
      </c>
      <c r="D617" s="2"/>
      <c r="E617" s="2" t="s">
        <v>775</v>
      </c>
      <c r="F617" s="2" t="s">
        <v>511</v>
      </c>
      <c r="G617" s="2" t="s">
        <v>512</v>
      </c>
      <c r="H617" s="2" t="s">
        <v>43</v>
      </c>
      <c r="I617" s="2">
        <f>I609*J617</f>
        <v>90</v>
      </c>
      <c r="J617" s="216">
        <f>'5.Ведомость_списания'!F271</f>
        <v>32.727272727272727</v>
      </c>
      <c r="K617" s="2">
        <v>32.727272999999997</v>
      </c>
      <c r="L617" s="2"/>
      <c r="M617" s="2"/>
      <c r="N617" s="2"/>
      <c r="O617" s="2">
        <f t="shared" si="697"/>
        <v>75989</v>
      </c>
      <c r="P617" s="2">
        <f t="shared" si="698"/>
        <v>75989</v>
      </c>
      <c r="Q617" s="2">
        <f t="shared" si="699"/>
        <v>0</v>
      </c>
      <c r="R617" s="2">
        <f t="shared" si="700"/>
        <v>0</v>
      </c>
      <c r="S617" s="2">
        <f t="shared" si="701"/>
        <v>0</v>
      </c>
      <c r="T617" s="2">
        <f t="shared" si="702"/>
        <v>0</v>
      </c>
      <c r="U617" s="2">
        <f t="shared" si="703"/>
        <v>0</v>
      </c>
      <c r="V617" s="2">
        <f t="shared" si="704"/>
        <v>0</v>
      </c>
      <c r="W617" s="2">
        <f t="shared" si="705"/>
        <v>0</v>
      </c>
      <c r="X617" s="2">
        <f t="shared" si="706"/>
        <v>0</v>
      </c>
      <c r="Y617" s="2">
        <f t="shared" si="707"/>
        <v>0</v>
      </c>
      <c r="Z617" s="2"/>
      <c r="AA617" s="2">
        <v>86295183</v>
      </c>
      <c r="AB617" s="2">
        <f t="shared" si="708"/>
        <v>844.32</v>
      </c>
      <c r="AC617" s="2">
        <f t="shared" si="732"/>
        <v>844.32</v>
      </c>
      <c r="AD617" s="2">
        <f t="shared" si="733"/>
        <v>0</v>
      </c>
      <c r="AE617" s="2">
        <f t="shared" si="734"/>
        <v>0</v>
      </c>
      <c r="AF617" s="2">
        <f t="shared" si="709"/>
        <v>0</v>
      </c>
      <c r="AG617" s="2">
        <f t="shared" si="710"/>
        <v>0</v>
      </c>
      <c r="AH617" s="2">
        <f t="shared" si="711"/>
        <v>0</v>
      </c>
      <c r="AI617" s="2">
        <f t="shared" si="712"/>
        <v>0</v>
      </c>
      <c r="AJ617" s="2">
        <f t="shared" si="713"/>
        <v>0</v>
      </c>
      <c r="AK617" s="2">
        <v>844.32</v>
      </c>
      <c r="AL617" s="110">
        <f>'1.Лок.смета.и.Акт'!F1163</f>
        <v>844.32</v>
      </c>
      <c r="AM617" s="2">
        <v>0</v>
      </c>
      <c r="AN617" s="2">
        <v>0</v>
      </c>
      <c r="AO617" s="2">
        <v>0</v>
      </c>
      <c r="AP617" s="2">
        <v>0</v>
      </c>
      <c r="AQ617" s="2">
        <v>0</v>
      </c>
      <c r="AR617" s="2">
        <v>0</v>
      </c>
      <c r="AS617" s="2">
        <v>0</v>
      </c>
      <c r="AT617" s="2">
        <v>0</v>
      </c>
      <c r="AU617" s="2">
        <v>0</v>
      </c>
      <c r="AV617" s="2">
        <v>1</v>
      </c>
      <c r="AW617" s="2">
        <v>1</v>
      </c>
      <c r="AX617" s="2"/>
      <c r="AY617" s="2"/>
      <c r="AZ617" s="2">
        <v>1</v>
      </c>
      <c r="BA617" s="2">
        <v>1</v>
      </c>
      <c r="BB617" s="2">
        <v>1</v>
      </c>
      <c r="BC617" s="2">
        <v>1</v>
      </c>
      <c r="BD617" s="2" t="s">
        <v>6</v>
      </c>
      <c r="BE617" s="2" t="s">
        <v>6</v>
      </c>
      <c r="BF617" s="2" t="s">
        <v>6</v>
      </c>
      <c r="BG617" s="2" t="s">
        <v>6</v>
      </c>
      <c r="BH617" s="2">
        <v>3</v>
      </c>
      <c r="BI617" s="2">
        <v>1</v>
      </c>
      <c r="BJ617" s="2" t="s">
        <v>513</v>
      </c>
      <c r="BK617" s="2"/>
      <c r="BL617" s="2"/>
      <c r="BM617" s="2">
        <v>500003</v>
      </c>
      <c r="BN617" s="2">
        <v>0</v>
      </c>
      <c r="BO617" s="2" t="s">
        <v>6</v>
      </c>
      <c r="BP617" s="2">
        <v>0</v>
      </c>
      <c r="BQ617" s="2">
        <v>22</v>
      </c>
      <c r="BR617" s="2">
        <v>0</v>
      </c>
      <c r="BS617" s="2">
        <v>1</v>
      </c>
      <c r="BT617" s="2">
        <v>1</v>
      </c>
      <c r="BU617" s="2">
        <v>1</v>
      </c>
      <c r="BV617" s="2">
        <v>1</v>
      </c>
      <c r="BW617" s="2">
        <v>1</v>
      </c>
      <c r="BX617" s="2">
        <v>1</v>
      </c>
      <c r="BY617" s="2" t="s">
        <v>6</v>
      </c>
      <c r="BZ617" s="2">
        <v>0</v>
      </c>
      <c r="CA617" s="2">
        <v>0</v>
      </c>
      <c r="CB617" s="2" t="s">
        <v>6</v>
      </c>
      <c r="CC617" s="2"/>
      <c r="CD617" s="2"/>
      <c r="CE617" s="2">
        <v>0</v>
      </c>
      <c r="CF617" s="2">
        <v>0</v>
      </c>
      <c r="CG617" s="2">
        <v>0</v>
      </c>
      <c r="CH617" s="2"/>
      <c r="CI617" s="2"/>
      <c r="CJ617" s="2"/>
      <c r="CK617" s="2"/>
      <c r="CL617" s="2"/>
      <c r="CM617" s="2">
        <v>0</v>
      </c>
      <c r="CN617" s="2" t="s">
        <v>6</v>
      </c>
      <c r="CO617" s="2">
        <v>0</v>
      </c>
      <c r="CP617" s="2">
        <f t="shared" si="714"/>
        <v>75989</v>
      </c>
      <c r="CQ617" s="2">
        <f t="shared" si="715"/>
        <v>844.32</v>
      </c>
      <c r="CR617" s="2">
        <f t="shared" si="716"/>
        <v>0</v>
      </c>
      <c r="CS617" s="2">
        <f t="shared" si="717"/>
        <v>0</v>
      </c>
      <c r="CT617" s="2">
        <f t="shared" si="718"/>
        <v>0</v>
      </c>
      <c r="CU617" s="2">
        <f t="shared" si="719"/>
        <v>0</v>
      </c>
      <c r="CV617" s="2">
        <f t="shared" si="720"/>
        <v>0</v>
      </c>
      <c r="CW617" s="2">
        <f t="shared" si="721"/>
        <v>0</v>
      </c>
      <c r="CX617" s="2">
        <f t="shared" si="722"/>
        <v>0</v>
      </c>
      <c r="CY617" s="2">
        <f>(((S617+(R617*IF(0,0,1)))*AT617)/100)</f>
        <v>0</v>
      </c>
      <c r="CZ617" s="2">
        <f>(((S617+(R617*IF(0,0,1)))*AU617)/100)</f>
        <v>0</v>
      </c>
      <c r="DA617" s="2"/>
      <c r="DB617" s="2"/>
      <c r="DC617" s="2" t="s">
        <v>6</v>
      </c>
      <c r="DD617" s="2" t="s">
        <v>6</v>
      </c>
      <c r="DE617" s="2" t="s">
        <v>6</v>
      </c>
      <c r="DF617" s="2" t="s">
        <v>6</v>
      </c>
      <c r="DG617" s="2" t="s">
        <v>6</v>
      </c>
      <c r="DH617" s="2" t="s">
        <v>6</v>
      </c>
      <c r="DI617" s="2" t="s">
        <v>6</v>
      </c>
      <c r="DJ617" s="2" t="s">
        <v>6</v>
      </c>
      <c r="DK617" s="2" t="s">
        <v>6</v>
      </c>
      <c r="DL617" s="2" t="s">
        <v>6</v>
      </c>
      <c r="DM617" s="2" t="s">
        <v>6</v>
      </c>
      <c r="DN617" s="2">
        <v>0</v>
      </c>
      <c r="DO617" s="2">
        <v>0</v>
      </c>
      <c r="DP617" s="2">
        <v>1</v>
      </c>
      <c r="DQ617" s="2">
        <v>1</v>
      </c>
      <c r="DR617" s="2"/>
      <c r="DS617" s="2"/>
      <c r="DT617" s="2"/>
      <c r="DU617" s="2">
        <v>1010</v>
      </c>
      <c r="DV617" s="2" t="s">
        <v>43</v>
      </c>
      <c r="DW617" s="2" t="s">
        <v>43</v>
      </c>
      <c r="DX617" s="2">
        <v>1</v>
      </c>
      <c r="DY617" s="2"/>
      <c r="DZ617" s="2" t="s">
        <v>6</v>
      </c>
      <c r="EA617" s="2" t="s">
        <v>6</v>
      </c>
      <c r="EB617" s="2" t="s">
        <v>6</v>
      </c>
      <c r="EC617" s="2" t="s">
        <v>6</v>
      </c>
      <c r="ED617" s="2"/>
      <c r="EE617" s="2">
        <v>54938783</v>
      </c>
      <c r="EF617" s="2">
        <v>22</v>
      </c>
      <c r="EG617" s="2" t="s">
        <v>45</v>
      </c>
      <c r="EH617" s="2">
        <v>0</v>
      </c>
      <c r="EI617" s="2" t="s">
        <v>6</v>
      </c>
      <c r="EJ617" s="2">
        <v>1</v>
      </c>
      <c r="EK617" s="2">
        <v>500003</v>
      </c>
      <c r="EL617" s="2" t="s">
        <v>46</v>
      </c>
      <c r="EM617" s="2" t="s">
        <v>47</v>
      </c>
      <c r="EN617" s="2"/>
      <c r="EO617" s="2" t="s">
        <v>6</v>
      </c>
      <c r="EP617" s="2"/>
      <c r="EQ617" s="2">
        <v>0</v>
      </c>
      <c r="ER617" s="2">
        <v>844.32</v>
      </c>
      <c r="ES617" s="110">
        <f>'1.Лок.смета.и.Акт'!F1163</f>
        <v>844.32</v>
      </c>
      <c r="ET617" s="2">
        <v>0</v>
      </c>
      <c r="EU617" s="2">
        <v>0</v>
      </c>
      <c r="EV617" s="2">
        <v>0</v>
      </c>
      <c r="EW617" s="2">
        <v>0</v>
      </c>
      <c r="EX617" s="2">
        <v>0</v>
      </c>
      <c r="EY617" s="2"/>
      <c r="EZ617" s="2"/>
      <c r="FA617" s="2"/>
      <c r="FB617" s="2"/>
      <c r="FC617" s="2"/>
      <c r="FD617" s="2"/>
      <c r="FE617" s="2"/>
      <c r="FF617" s="2"/>
      <c r="FG617" s="2"/>
      <c r="FH617" s="2"/>
      <c r="FI617" s="2"/>
      <c r="FJ617" s="2"/>
      <c r="FK617" s="2"/>
      <c r="FL617" s="2"/>
      <c r="FM617" s="2"/>
      <c r="FN617" s="2"/>
      <c r="FO617" s="2"/>
      <c r="FP617" s="2"/>
      <c r="FQ617" s="2">
        <v>0</v>
      </c>
      <c r="FR617" s="2">
        <f t="shared" si="723"/>
        <v>0</v>
      </c>
      <c r="FS617" s="2">
        <v>0</v>
      </c>
      <c r="FT617" s="2"/>
      <c r="FU617" s="2"/>
      <c r="FV617" s="2"/>
      <c r="FW617" s="2"/>
      <c r="FX617" s="2">
        <v>0</v>
      </c>
      <c r="FY617" s="2">
        <v>0</v>
      </c>
      <c r="FZ617" s="2"/>
      <c r="GA617" s="2" t="s">
        <v>6</v>
      </c>
      <c r="GB617" s="2"/>
      <c r="GC617" s="2"/>
      <c r="GD617" s="2">
        <v>1</v>
      </c>
      <c r="GE617" s="2"/>
      <c r="GF617" s="2">
        <v>-560117757</v>
      </c>
      <c r="GG617" s="2">
        <v>2</v>
      </c>
      <c r="GH617" s="2">
        <v>1</v>
      </c>
      <c r="GI617" s="2">
        <v>-2</v>
      </c>
      <c r="GJ617" s="2">
        <v>0</v>
      </c>
      <c r="GK617" s="2">
        <v>0</v>
      </c>
      <c r="GL617" s="2">
        <f t="shared" si="724"/>
        <v>0</v>
      </c>
      <c r="GM617" s="2">
        <f t="shared" si="725"/>
        <v>75989</v>
      </c>
      <c r="GN617" s="2">
        <f t="shared" si="726"/>
        <v>75989</v>
      </c>
      <c r="GO617" s="2">
        <f t="shared" si="727"/>
        <v>0</v>
      </c>
      <c r="GP617" s="2">
        <f t="shared" si="728"/>
        <v>0</v>
      </c>
      <c r="GQ617" s="2"/>
      <c r="GR617" s="2">
        <v>0</v>
      </c>
      <c r="GS617" s="2">
        <v>3</v>
      </c>
      <c r="GT617" s="2">
        <v>0</v>
      </c>
      <c r="GU617" s="2" t="s">
        <v>6</v>
      </c>
      <c r="GV617" s="2">
        <f t="shared" si="729"/>
        <v>0</v>
      </c>
      <c r="GW617" s="2">
        <v>1</v>
      </c>
      <c r="GX617" s="2">
        <f t="shared" si="730"/>
        <v>0</v>
      </c>
      <c r="GY617" s="2"/>
      <c r="GZ617" s="2"/>
      <c r="HA617" s="2">
        <v>0</v>
      </c>
      <c r="HB617" s="2">
        <v>0</v>
      </c>
      <c r="HC617" s="2">
        <f t="shared" si="731"/>
        <v>0</v>
      </c>
      <c r="HD617" s="2"/>
      <c r="HE617" s="2" t="s">
        <v>6</v>
      </c>
      <c r="HF617" s="2" t="s">
        <v>6</v>
      </c>
      <c r="HG617" s="2"/>
      <c r="HH617" s="2"/>
      <c r="HI617" s="2"/>
      <c r="HJ617" s="2"/>
      <c r="HK617" s="2"/>
      <c r="HL617" s="2"/>
      <c r="HM617" s="2" t="s">
        <v>6</v>
      </c>
      <c r="HN617" s="2" t="s">
        <v>6</v>
      </c>
      <c r="HO617" s="2" t="s">
        <v>6</v>
      </c>
      <c r="HP617" s="2" t="s">
        <v>6</v>
      </c>
      <c r="HQ617" s="2" t="s">
        <v>6</v>
      </c>
      <c r="HR617" s="2"/>
      <c r="HS617" s="2"/>
      <c r="HT617" s="2"/>
      <c r="HU617" s="2"/>
      <c r="HV617" s="2"/>
      <c r="HW617" s="2"/>
      <c r="HX617" s="2"/>
      <c r="HY617" s="2"/>
      <c r="HZ617" s="2"/>
      <c r="IA617" s="2"/>
      <c r="IB617" s="2"/>
      <c r="IC617" s="2"/>
      <c r="ID617" s="2"/>
      <c r="IE617" s="2"/>
      <c r="IF617" s="2">
        <v>-1</v>
      </c>
      <c r="IG617" s="2"/>
      <c r="IH617" s="2"/>
      <c r="II617" s="2"/>
      <c r="IJ617" s="2"/>
      <c r="IK617" s="2">
        <v>0</v>
      </c>
      <c r="IL617" s="2"/>
      <c r="IM617" s="2"/>
      <c r="IN617" s="2"/>
      <c r="IO617" s="2"/>
      <c r="IP617" s="2"/>
      <c r="IQ617" s="2"/>
      <c r="IR617" s="2"/>
      <c r="IS617" s="2"/>
      <c r="IT617" s="2"/>
      <c r="IU617" s="2"/>
    </row>
    <row r="618" spans="1:255" x14ac:dyDescent="0.2">
      <c r="A618">
        <v>18</v>
      </c>
      <c r="B618">
        <v>1</v>
      </c>
      <c r="C618">
        <v>960</v>
      </c>
      <c r="E618" t="s">
        <v>775</v>
      </c>
      <c r="F618" t="e">
        <f>'2.Лок.смета.и.Акт'!#REF!</f>
        <v>#REF!</v>
      </c>
      <c r="G618" t="s">
        <v>512</v>
      </c>
      <c r="H618" t="s">
        <v>43</v>
      </c>
      <c r="I618">
        <f>I610*J618</f>
        <v>90</v>
      </c>
      <c r="J618">
        <v>32.727272727272727</v>
      </c>
      <c r="K618">
        <v>32.727272999999997</v>
      </c>
      <c r="O618">
        <f t="shared" si="697"/>
        <v>654361</v>
      </c>
      <c r="P618">
        <f t="shared" si="698"/>
        <v>654361</v>
      </c>
      <c r="Q618">
        <f t="shared" si="699"/>
        <v>0</v>
      </c>
      <c r="R618">
        <f t="shared" si="700"/>
        <v>0</v>
      </c>
      <c r="S618">
        <f t="shared" si="701"/>
        <v>0</v>
      </c>
      <c r="T618">
        <f t="shared" si="702"/>
        <v>0</v>
      </c>
      <c r="U618">
        <f t="shared" si="703"/>
        <v>0</v>
      </c>
      <c r="V618">
        <f t="shared" si="704"/>
        <v>0</v>
      </c>
      <c r="W618">
        <f t="shared" si="705"/>
        <v>0</v>
      </c>
      <c r="X618">
        <f t="shared" si="706"/>
        <v>0</v>
      </c>
      <c r="Y618">
        <f t="shared" si="707"/>
        <v>0</v>
      </c>
      <c r="AA618">
        <v>86295184</v>
      </c>
      <c r="AB618">
        <f t="shared" si="708"/>
        <v>961.73</v>
      </c>
      <c r="AC618">
        <f t="shared" si="732"/>
        <v>961.73</v>
      </c>
      <c r="AD618">
        <f t="shared" si="733"/>
        <v>0</v>
      </c>
      <c r="AE618">
        <f t="shared" si="734"/>
        <v>0</v>
      </c>
      <c r="AF618">
        <f t="shared" si="709"/>
        <v>0</v>
      </c>
      <c r="AG618">
        <f t="shared" si="710"/>
        <v>0</v>
      </c>
      <c r="AH618">
        <f t="shared" si="711"/>
        <v>0</v>
      </c>
      <c r="AI618">
        <f t="shared" si="712"/>
        <v>0</v>
      </c>
      <c r="AJ618">
        <f t="shared" si="713"/>
        <v>0</v>
      </c>
      <c r="AK618">
        <v>961.73</v>
      </c>
      <c r="AL618">
        <v>961.73</v>
      </c>
      <c r="AM618">
        <v>0</v>
      </c>
      <c r="AN618">
        <v>0</v>
      </c>
      <c r="AO618">
        <v>0</v>
      </c>
      <c r="AP618">
        <v>0</v>
      </c>
      <c r="AQ618">
        <v>0</v>
      </c>
      <c r="AR618">
        <v>0</v>
      </c>
      <c r="AS618">
        <v>0</v>
      </c>
      <c r="AT618">
        <v>0</v>
      </c>
      <c r="AU618">
        <v>0</v>
      </c>
      <c r="AV618">
        <v>1</v>
      </c>
      <c r="AW618">
        <v>1</v>
      </c>
      <c r="AZ618">
        <v>1</v>
      </c>
      <c r="BA618">
        <v>1</v>
      </c>
      <c r="BB618">
        <v>1</v>
      </c>
      <c r="BC618">
        <v>7.56</v>
      </c>
      <c r="BD618" t="s">
        <v>6</v>
      </c>
      <c r="BE618" t="s">
        <v>6</v>
      </c>
      <c r="BF618" t="s">
        <v>6</v>
      </c>
      <c r="BG618" t="s">
        <v>6</v>
      </c>
      <c r="BH618">
        <v>3</v>
      </c>
      <c r="BI618">
        <v>1</v>
      </c>
      <c r="BJ618" t="s">
        <v>513</v>
      </c>
      <c r="BM618">
        <v>500003</v>
      </c>
      <c r="BN618">
        <v>0</v>
      </c>
      <c r="BO618" t="s">
        <v>6</v>
      </c>
      <c r="BP618">
        <v>0</v>
      </c>
      <c r="BQ618">
        <v>22</v>
      </c>
      <c r="BR618">
        <v>0</v>
      </c>
      <c r="BS618">
        <v>1</v>
      </c>
      <c r="BT618">
        <v>1</v>
      </c>
      <c r="BU618">
        <v>1</v>
      </c>
      <c r="BV618">
        <v>1</v>
      </c>
      <c r="BW618">
        <v>1</v>
      </c>
      <c r="BX618">
        <v>1</v>
      </c>
      <c r="BY618" t="s">
        <v>6</v>
      </c>
      <c r="BZ618">
        <v>0</v>
      </c>
      <c r="CA618">
        <v>0</v>
      </c>
      <c r="CB618" t="s">
        <v>6</v>
      </c>
      <c r="CE618">
        <v>0</v>
      </c>
      <c r="CF618">
        <v>0</v>
      </c>
      <c r="CG618">
        <v>0</v>
      </c>
      <c r="CM618">
        <v>0</v>
      </c>
      <c r="CN618" t="s">
        <v>6</v>
      </c>
      <c r="CO618">
        <v>0</v>
      </c>
      <c r="CP618">
        <f t="shared" si="714"/>
        <v>654361</v>
      </c>
      <c r="CQ618">
        <f t="shared" si="715"/>
        <v>7270.6787999999997</v>
      </c>
      <c r="CR618">
        <f t="shared" si="716"/>
        <v>0</v>
      </c>
      <c r="CS618">
        <f t="shared" si="717"/>
        <v>0</v>
      </c>
      <c r="CT618">
        <f t="shared" si="718"/>
        <v>0</v>
      </c>
      <c r="CU618">
        <f t="shared" si="719"/>
        <v>0</v>
      </c>
      <c r="CV618">
        <f t="shared" si="720"/>
        <v>0</v>
      </c>
      <c r="CW618">
        <f t="shared" si="721"/>
        <v>0</v>
      </c>
      <c r="CX618">
        <f t="shared" si="722"/>
        <v>0</v>
      </c>
      <c r="CY618">
        <f>(S618+R618)*(BZ618/100)</f>
        <v>0</v>
      </c>
      <c r="CZ618">
        <f>(S618+R618)*(CA618/100)</f>
        <v>0</v>
      </c>
      <c r="DC618" t="s">
        <v>6</v>
      </c>
      <c r="DD618" t="s">
        <v>6</v>
      </c>
      <c r="DE618" t="s">
        <v>6</v>
      </c>
      <c r="DF618" t="s">
        <v>6</v>
      </c>
      <c r="DG618" t="s">
        <v>6</v>
      </c>
      <c r="DH618" t="s">
        <v>6</v>
      </c>
      <c r="DI618" t="s">
        <v>6</v>
      </c>
      <c r="DJ618" t="s">
        <v>6</v>
      </c>
      <c r="DK618" t="s">
        <v>6</v>
      </c>
      <c r="DL618" t="s">
        <v>6</v>
      </c>
      <c r="DM618" t="s">
        <v>6</v>
      </c>
      <c r="DN618">
        <v>0</v>
      </c>
      <c r="DO618">
        <v>0</v>
      </c>
      <c r="DP618">
        <v>1</v>
      </c>
      <c r="DQ618">
        <v>1</v>
      </c>
      <c r="DU618">
        <v>1010</v>
      </c>
      <c r="DV618" t="s">
        <v>43</v>
      </c>
      <c r="DW618" t="e">
        <f>'2.Лок.смета.и.Акт'!#REF!</f>
        <v>#REF!</v>
      </c>
      <c r="DX618">
        <v>1</v>
      </c>
      <c r="DZ618" t="s">
        <v>6</v>
      </c>
      <c r="EA618" t="s">
        <v>6</v>
      </c>
      <c r="EB618" t="s">
        <v>6</v>
      </c>
      <c r="EC618" t="s">
        <v>6</v>
      </c>
      <c r="EE618">
        <v>54938783</v>
      </c>
      <c r="EF618">
        <v>22</v>
      </c>
      <c r="EG618" t="s">
        <v>45</v>
      </c>
      <c r="EH618">
        <v>0</v>
      </c>
      <c r="EI618" t="s">
        <v>6</v>
      </c>
      <c r="EJ618">
        <v>1</v>
      </c>
      <c r="EK618">
        <v>500003</v>
      </c>
      <c r="EL618" t="s">
        <v>46</v>
      </c>
      <c r="EM618" t="s">
        <v>47</v>
      </c>
      <c r="EO618" t="s">
        <v>6</v>
      </c>
      <c r="EQ618">
        <v>0</v>
      </c>
      <c r="ER618">
        <v>6853.99</v>
      </c>
      <c r="ES618">
        <v>961.73</v>
      </c>
      <c r="ET618">
        <v>0</v>
      </c>
      <c r="EU618">
        <v>0</v>
      </c>
      <c r="EV618">
        <v>0</v>
      </c>
      <c r="EW618">
        <v>0</v>
      </c>
      <c r="EX618">
        <v>0</v>
      </c>
      <c r="EZ618">
        <v>5</v>
      </c>
      <c r="FC618">
        <v>0</v>
      </c>
      <c r="FD618">
        <v>18</v>
      </c>
      <c r="FF618">
        <v>6853.99</v>
      </c>
      <c r="FQ618">
        <v>0</v>
      </c>
      <c r="FR618">
        <f t="shared" si="723"/>
        <v>0</v>
      </c>
      <c r="FS618">
        <v>0</v>
      </c>
      <c r="FX618">
        <v>0</v>
      </c>
      <c r="FY618">
        <v>0</v>
      </c>
      <c r="GA618" t="s">
        <v>514</v>
      </c>
      <c r="GD618">
        <v>1</v>
      </c>
      <c r="GF618">
        <v>-560117757</v>
      </c>
      <c r="GG618">
        <v>2</v>
      </c>
      <c r="GH618">
        <v>3</v>
      </c>
      <c r="GI618">
        <v>5</v>
      </c>
      <c r="GJ618">
        <v>0</v>
      </c>
      <c r="GK618">
        <v>0</v>
      </c>
      <c r="GL618">
        <f t="shared" si="724"/>
        <v>0</v>
      </c>
      <c r="GM618">
        <f t="shared" si="725"/>
        <v>654361</v>
      </c>
      <c r="GN618">
        <f t="shared" si="726"/>
        <v>654361</v>
      </c>
      <c r="GO618">
        <f t="shared" si="727"/>
        <v>0</v>
      </c>
      <c r="GP618">
        <f t="shared" si="728"/>
        <v>0</v>
      </c>
      <c r="GR618">
        <v>1</v>
      </c>
      <c r="GS618">
        <v>1</v>
      </c>
      <c r="GT618">
        <v>0</v>
      </c>
      <c r="GU618" t="s">
        <v>6</v>
      </c>
      <c r="GV618">
        <f t="shared" si="729"/>
        <v>0</v>
      </c>
      <c r="GW618">
        <v>1</v>
      </c>
      <c r="GX618">
        <f t="shared" si="730"/>
        <v>0</v>
      </c>
      <c r="HA618">
        <v>0</v>
      </c>
      <c r="HB618">
        <v>0</v>
      </c>
      <c r="HC618">
        <f t="shared" si="731"/>
        <v>0</v>
      </c>
      <c r="HE618" t="s">
        <v>38</v>
      </c>
      <c r="HF618" t="s">
        <v>39</v>
      </c>
      <c r="HM618" t="s">
        <v>6</v>
      </c>
      <c r="HN618" t="s">
        <v>6</v>
      </c>
      <c r="HO618" t="s">
        <v>6</v>
      </c>
      <c r="HP618" t="s">
        <v>6</v>
      </c>
      <c r="HQ618" t="s">
        <v>6</v>
      </c>
      <c r="IF618">
        <v>-1</v>
      </c>
      <c r="IK618">
        <v>0</v>
      </c>
    </row>
    <row r="619" spans="1:255" x14ac:dyDescent="0.2">
      <c r="A619" s="2">
        <v>18</v>
      </c>
      <c r="B619" s="2">
        <v>1</v>
      </c>
      <c r="C619" s="2">
        <v>950</v>
      </c>
      <c r="D619" s="2"/>
      <c r="E619" s="2" t="s">
        <v>776</v>
      </c>
      <c r="F619" s="2" t="s">
        <v>516</v>
      </c>
      <c r="G619" s="2" t="s">
        <v>517</v>
      </c>
      <c r="H619" s="2" t="s">
        <v>43</v>
      </c>
      <c r="I619" s="2">
        <f>I609*J619</f>
        <v>3</v>
      </c>
      <c r="J619" s="216">
        <f>'5.Ведомость_списания'!F272</f>
        <v>1.0909090909090908</v>
      </c>
      <c r="K619" s="2">
        <v>1.0909089999999999</v>
      </c>
      <c r="L619" s="2"/>
      <c r="M619" s="2"/>
      <c r="N619" s="2"/>
      <c r="O619" s="2">
        <f t="shared" si="697"/>
        <v>1757</v>
      </c>
      <c r="P619" s="2">
        <f t="shared" si="698"/>
        <v>1757</v>
      </c>
      <c r="Q619" s="2">
        <f t="shared" si="699"/>
        <v>0</v>
      </c>
      <c r="R619" s="2">
        <f t="shared" si="700"/>
        <v>0</v>
      </c>
      <c r="S619" s="2">
        <f t="shared" si="701"/>
        <v>0</v>
      </c>
      <c r="T619" s="2">
        <f t="shared" si="702"/>
        <v>0</v>
      </c>
      <c r="U619" s="2">
        <f t="shared" si="703"/>
        <v>0</v>
      </c>
      <c r="V619" s="2">
        <f t="shared" si="704"/>
        <v>0</v>
      </c>
      <c r="W619" s="2">
        <f t="shared" si="705"/>
        <v>0</v>
      </c>
      <c r="X619" s="2">
        <f t="shared" si="706"/>
        <v>0</v>
      </c>
      <c r="Y619" s="2">
        <f t="shared" si="707"/>
        <v>0</v>
      </c>
      <c r="Z619" s="2"/>
      <c r="AA619" s="2">
        <v>86295183</v>
      </c>
      <c r="AB619" s="2">
        <f t="shared" si="708"/>
        <v>585.6</v>
      </c>
      <c r="AC619" s="2">
        <f t="shared" si="732"/>
        <v>585.6</v>
      </c>
      <c r="AD619" s="2">
        <f t="shared" si="733"/>
        <v>0</v>
      </c>
      <c r="AE619" s="2">
        <f t="shared" si="734"/>
        <v>0</v>
      </c>
      <c r="AF619" s="2">
        <f t="shared" si="709"/>
        <v>0</v>
      </c>
      <c r="AG619" s="2">
        <f t="shared" si="710"/>
        <v>0</v>
      </c>
      <c r="AH619" s="2">
        <f t="shared" si="711"/>
        <v>0</v>
      </c>
      <c r="AI619" s="2">
        <f t="shared" si="712"/>
        <v>0</v>
      </c>
      <c r="AJ619" s="2">
        <f t="shared" si="713"/>
        <v>0</v>
      </c>
      <c r="AK619" s="2">
        <v>585.6</v>
      </c>
      <c r="AL619" s="110">
        <f>'1.Лок.смета.и.Акт'!F1165</f>
        <v>585.6</v>
      </c>
      <c r="AM619" s="2">
        <v>0</v>
      </c>
      <c r="AN619" s="2">
        <v>0</v>
      </c>
      <c r="AO619" s="2">
        <v>0</v>
      </c>
      <c r="AP619" s="2">
        <v>0</v>
      </c>
      <c r="AQ619" s="2">
        <v>0</v>
      </c>
      <c r="AR619" s="2">
        <v>0</v>
      </c>
      <c r="AS619" s="2">
        <v>0</v>
      </c>
      <c r="AT619" s="2">
        <v>0</v>
      </c>
      <c r="AU619" s="2">
        <v>0</v>
      </c>
      <c r="AV619" s="2">
        <v>1</v>
      </c>
      <c r="AW619" s="2">
        <v>1</v>
      </c>
      <c r="AX619" s="2"/>
      <c r="AY619" s="2"/>
      <c r="AZ619" s="2">
        <v>1</v>
      </c>
      <c r="BA619" s="2">
        <v>1</v>
      </c>
      <c r="BB619" s="2">
        <v>1</v>
      </c>
      <c r="BC619" s="2">
        <v>1</v>
      </c>
      <c r="BD619" s="2" t="s">
        <v>6</v>
      </c>
      <c r="BE619" s="2" t="s">
        <v>6</v>
      </c>
      <c r="BF619" s="2" t="s">
        <v>6</v>
      </c>
      <c r="BG619" s="2" t="s">
        <v>6</v>
      </c>
      <c r="BH619" s="2">
        <v>3</v>
      </c>
      <c r="BI619" s="2">
        <v>1</v>
      </c>
      <c r="BJ619" s="2" t="s">
        <v>518</v>
      </c>
      <c r="BK619" s="2"/>
      <c r="BL619" s="2"/>
      <c r="BM619" s="2">
        <v>500003</v>
      </c>
      <c r="BN619" s="2">
        <v>0</v>
      </c>
      <c r="BO619" s="2" t="s">
        <v>6</v>
      </c>
      <c r="BP619" s="2">
        <v>0</v>
      </c>
      <c r="BQ619" s="2">
        <v>22</v>
      </c>
      <c r="BR619" s="2">
        <v>0</v>
      </c>
      <c r="BS619" s="2">
        <v>1</v>
      </c>
      <c r="BT619" s="2">
        <v>1</v>
      </c>
      <c r="BU619" s="2">
        <v>1</v>
      </c>
      <c r="BV619" s="2">
        <v>1</v>
      </c>
      <c r="BW619" s="2">
        <v>1</v>
      </c>
      <c r="BX619" s="2">
        <v>1</v>
      </c>
      <c r="BY619" s="2" t="s">
        <v>6</v>
      </c>
      <c r="BZ619" s="2">
        <v>0</v>
      </c>
      <c r="CA619" s="2">
        <v>0</v>
      </c>
      <c r="CB619" s="2" t="s">
        <v>6</v>
      </c>
      <c r="CC619" s="2"/>
      <c r="CD619" s="2"/>
      <c r="CE619" s="2">
        <v>0</v>
      </c>
      <c r="CF619" s="2">
        <v>0</v>
      </c>
      <c r="CG619" s="2">
        <v>0</v>
      </c>
      <c r="CH619" s="2"/>
      <c r="CI619" s="2"/>
      <c r="CJ619" s="2"/>
      <c r="CK619" s="2"/>
      <c r="CL619" s="2"/>
      <c r="CM619" s="2">
        <v>0</v>
      </c>
      <c r="CN619" s="2" t="s">
        <v>6</v>
      </c>
      <c r="CO619" s="2">
        <v>0</v>
      </c>
      <c r="CP619" s="2">
        <f t="shared" si="714"/>
        <v>1757</v>
      </c>
      <c r="CQ619" s="2">
        <f t="shared" si="715"/>
        <v>585.6</v>
      </c>
      <c r="CR619" s="2">
        <f t="shared" si="716"/>
        <v>0</v>
      </c>
      <c r="CS619" s="2">
        <f t="shared" si="717"/>
        <v>0</v>
      </c>
      <c r="CT619" s="2">
        <f t="shared" si="718"/>
        <v>0</v>
      </c>
      <c r="CU619" s="2">
        <f t="shared" si="719"/>
        <v>0</v>
      </c>
      <c r="CV619" s="2">
        <f t="shared" si="720"/>
        <v>0</v>
      </c>
      <c r="CW619" s="2">
        <f t="shared" si="721"/>
        <v>0</v>
      </c>
      <c r="CX619" s="2">
        <f t="shared" si="722"/>
        <v>0</v>
      </c>
      <c r="CY619" s="2">
        <f>(((S619+(R619*IF(0,0,1)))*AT619)/100)</f>
        <v>0</v>
      </c>
      <c r="CZ619" s="2">
        <f>(((S619+(R619*IF(0,0,1)))*AU619)/100)</f>
        <v>0</v>
      </c>
      <c r="DA619" s="2"/>
      <c r="DB619" s="2"/>
      <c r="DC619" s="2" t="s">
        <v>6</v>
      </c>
      <c r="DD619" s="2" t="s">
        <v>6</v>
      </c>
      <c r="DE619" s="2" t="s">
        <v>6</v>
      </c>
      <c r="DF619" s="2" t="s">
        <v>6</v>
      </c>
      <c r="DG619" s="2" t="s">
        <v>6</v>
      </c>
      <c r="DH619" s="2" t="s">
        <v>6</v>
      </c>
      <c r="DI619" s="2" t="s">
        <v>6</v>
      </c>
      <c r="DJ619" s="2" t="s">
        <v>6</v>
      </c>
      <c r="DK619" s="2" t="s">
        <v>6</v>
      </c>
      <c r="DL619" s="2" t="s">
        <v>6</v>
      </c>
      <c r="DM619" s="2" t="s">
        <v>6</v>
      </c>
      <c r="DN619" s="2">
        <v>0</v>
      </c>
      <c r="DO619" s="2">
        <v>0</v>
      </c>
      <c r="DP619" s="2">
        <v>1</v>
      </c>
      <c r="DQ619" s="2">
        <v>1</v>
      </c>
      <c r="DR619" s="2"/>
      <c r="DS619" s="2"/>
      <c r="DT619" s="2"/>
      <c r="DU619" s="2">
        <v>1010</v>
      </c>
      <c r="DV619" s="2" t="s">
        <v>43</v>
      </c>
      <c r="DW619" s="2" t="s">
        <v>43</v>
      </c>
      <c r="DX619" s="2">
        <v>1</v>
      </c>
      <c r="DY619" s="2"/>
      <c r="DZ619" s="2" t="s">
        <v>6</v>
      </c>
      <c r="EA619" s="2" t="s">
        <v>6</v>
      </c>
      <c r="EB619" s="2" t="s">
        <v>6</v>
      </c>
      <c r="EC619" s="2" t="s">
        <v>6</v>
      </c>
      <c r="ED619" s="2"/>
      <c r="EE619" s="2">
        <v>54938783</v>
      </c>
      <c r="EF619" s="2">
        <v>22</v>
      </c>
      <c r="EG619" s="2" t="s">
        <v>45</v>
      </c>
      <c r="EH619" s="2">
        <v>0</v>
      </c>
      <c r="EI619" s="2" t="s">
        <v>6</v>
      </c>
      <c r="EJ619" s="2">
        <v>1</v>
      </c>
      <c r="EK619" s="2">
        <v>500003</v>
      </c>
      <c r="EL619" s="2" t="s">
        <v>46</v>
      </c>
      <c r="EM619" s="2" t="s">
        <v>47</v>
      </c>
      <c r="EN619" s="2"/>
      <c r="EO619" s="2" t="s">
        <v>6</v>
      </c>
      <c r="EP619" s="2"/>
      <c r="EQ619" s="2">
        <v>0</v>
      </c>
      <c r="ER619" s="2">
        <v>585.6</v>
      </c>
      <c r="ES619" s="110">
        <f>'1.Лок.смета.и.Акт'!F1165</f>
        <v>585.6</v>
      </c>
      <c r="ET619" s="2">
        <v>0</v>
      </c>
      <c r="EU619" s="2">
        <v>0</v>
      </c>
      <c r="EV619" s="2">
        <v>0</v>
      </c>
      <c r="EW619" s="2">
        <v>0</v>
      </c>
      <c r="EX619" s="2">
        <v>0</v>
      </c>
      <c r="EY619" s="2"/>
      <c r="EZ619" s="2"/>
      <c r="FA619" s="2"/>
      <c r="FB619" s="2"/>
      <c r="FC619" s="2"/>
      <c r="FD619" s="2"/>
      <c r="FE619" s="2"/>
      <c r="FF619" s="2"/>
      <c r="FG619" s="2"/>
      <c r="FH619" s="2"/>
      <c r="FI619" s="2"/>
      <c r="FJ619" s="2"/>
      <c r="FK619" s="2"/>
      <c r="FL619" s="2"/>
      <c r="FM619" s="2"/>
      <c r="FN619" s="2"/>
      <c r="FO619" s="2"/>
      <c r="FP619" s="2"/>
      <c r="FQ619" s="2">
        <v>0</v>
      </c>
      <c r="FR619" s="2">
        <f t="shared" si="723"/>
        <v>0</v>
      </c>
      <c r="FS619" s="2">
        <v>0</v>
      </c>
      <c r="FT619" s="2"/>
      <c r="FU619" s="2"/>
      <c r="FV619" s="2"/>
      <c r="FW619" s="2"/>
      <c r="FX619" s="2">
        <v>0</v>
      </c>
      <c r="FY619" s="2">
        <v>0</v>
      </c>
      <c r="FZ619" s="2"/>
      <c r="GA619" s="2" t="s">
        <v>6</v>
      </c>
      <c r="GB619" s="2"/>
      <c r="GC619" s="2"/>
      <c r="GD619" s="2">
        <v>1</v>
      </c>
      <c r="GE619" s="2"/>
      <c r="GF619" s="2">
        <v>-1652029949</v>
      </c>
      <c r="GG619" s="2">
        <v>2</v>
      </c>
      <c r="GH619" s="2">
        <v>1</v>
      </c>
      <c r="GI619" s="2">
        <v>-2</v>
      </c>
      <c r="GJ619" s="2">
        <v>0</v>
      </c>
      <c r="GK619" s="2">
        <v>0</v>
      </c>
      <c r="GL619" s="2">
        <f t="shared" si="724"/>
        <v>0</v>
      </c>
      <c r="GM619" s="2">
        <f t="shared" si="725"/>
        <v>1757</v>
      </c>
      <c r="GN619" s="2">
        <f t="shared" si="726"/>
        <v>1757</v>
      </c>
      <c r="GO619" s="2">
        <f t="shared" si="727"/>
        <v>0</v>
      </c>
      <c r="GP619" s="2">
        <f t="shared" si="728"/>
        <v>0</v>
      </c>
      <c r="GQ619" s="2"/>
      <c r="GR619" s="2">
        <v>0</v>
      </c>
      <c r="GS619" s="2">
        <v>3</v>
      </c>
      <c r="GT619" s="2">
        <v>0</v>
      </c>
      <c r="GU619" s="2" t="s">
        <v>6</v>
      </c>
      <c r="GV619" s="2">
        <f t="shared" si="729"/>
        <v>0</v>
      </c>
      <c r="GW619" s="2">
        <v>1</v>
      </c>
      <c r="GX619" s="2">
        <f t="shared" si="730"/>
        <v>0</v>
      </c>
      <c r="GY619" s="2"/>
      <c r="GZ619" s="2"/>
      <c r="HA619" s="2">
        <v>0</v>
      </c>
      <c r="HB619" s="2">
        <v>0</v>
      </c>
      <c r="HC619" s="2">
        <f t="shared" si="731"/>
        <v>0</v>
      </c>
      <c r="HD619" s="2"/>
      <c r="HE619" s="2" t="s">
        <v>6</v>
      </c>
      <c r="HF619" s="2" t="s">
        <v>6</v>
      </c>
      <c r="HG619" s="2"/>
      <c r="HH619" s="2"/>
      <c r="HI619" s="2"/>
      <c r="HJ619" s="2"/>
      <c r="HK619" s="2"/>
      <c r="HL619" s="2"/>
      <c r="HM619" s="2" t="s">
        <v>6</v>
      </c>
      <c r="HN619" s="2" t="s">
        <v>6</v>
      </c>
      <c r="HO619" s="2" t="s">
        <v>6</v>
      </c>
      <c r="HP619" s="2" t="s">
        <v>6</v>
      </c>
      <c r="HQ619" s="2" t="s">
        <v>6</v>
      </c>
      <c r="HR619" s="2"/>
      <c r="HS619" s="2"/>
      <c r="HT619" s="2"/>
      <c r="HU619" s="2"/>
      <c r="HV619" s="2"/>
      <c r="HW619" s="2"/>
      <c r="HX619" s="2"/>
      <c r="HY619" s="2"/>
      <c r="HZ619" s="2"/>
      <c r="IA619" s="2"/>
      <c r="IB619" s="2"/>
      <c r="IC619" s="2"/>
      <c r="ID619" s="2"/>
      <c r="IE619" s="2"/>
      <c r="IF619" s="2">
        <v>-1</v>
      </c>
      <c r="IG619" s="2"/>
      <c r="IH619" s="2"/>
      <c r="II619" s="2"/>
      <c r="IJ619" s="2"/>
      <c r="IK619" s="2">
        <v>0</v>
      </c>
      <c r="IL619" s="2"/>
      <c r="IM619" s="2"/>
      <c r="IN619" s="2"/>
      <c r="IO619" s="2"/>
      <c r="IP619" s="2"/>
      <c r="IQ619" s="2"/>
      <c r="IR619" s="2"/>
      <c r="IS619" s="2"/>
      <c r="IT619" s="2"/>
      <c r="IU619" s="2"/>
    </row>
    <row r="620" spans="1:255" x14ac:dyDescent="0.2">
      <c r="A620">
        <v>18</v>
      </c>
      <c r="B620">
        <v>1</v>
      </c>
      <c r="C620">
        <v>966</v>
      </c>
      <c r="E620" t="s">
        <v>776</v>
      </c>
      <c r="F620" t="e">
        <f>'2.Лок.смета.и.Акт'!#REF!</f>
        <v>#REF!</v>
      </c>
      <c r="G620" t="s">
        <v>517</v>
      </c>
      <c r="H620" t="s">
        <v>43</v>
      </c>
      <c r="I620">
        <f>I610*J620</f>
        <v>3</v>
      </c>
      <c r="J620">
        <v>1.0909090909090908</v>
      </c>
      <c r="K620">
        <v>1.0909089999999999</v>
      </c>
      <c r="O620">
        <f t="shared" si="697"/>
        <v>14821</v>
      </c>
      <c r="P620">
        <f t="shared" si="698"/>
        <v>14821</v>
      </c>
      <c r="Q620">
        <f t="shared" si="699"/>
        <v>0</v>
      </c>
      <c r="R620">
        <f t="shared" si="700"/>
        <v>0</v>
      </c>
      <c r="S620">
        <f t="shared" si="701"/>
        <v>0</v>
      </c>
      <c r="T620">
        <f t="shared" si="702"/>
        <v>0</v>
      </c>
      <c r="U620">
        <f t="shared" si="703"/>
        <v>0</v>
      </c>
      <c r="V620">
        <f t="shared" si="704"/>
        <v>0</v>
      </c>
      <c r="W620">
        <f t="shared" si="705"/>
        <v>0</v>
      </c>
      <c r="X620">
        <f t="shared" si="706"/>
        <v>0</v>
      </c>
      <c r="Y620">
        <f t="shared" si="707"/>
        <v>0</v>
      </c>
      <c r="AA620">
        <v>86295184</v>
      </c>
      <c r="AB620">
        <f t="shared" si="708"/>
        <v>653.49</v>
      </c>
      <c r="AC620">
        <f t="shared" si="732"/>
        <v>653.49</v>
      </c>
      <c r="AD620">
        <f t="shared" si="733"/>
        <v>0</v>
      </c>
      <c r="AE620">
        <f t="shared" si="734"/>
        <v>0</v>
      </c>
      <c r="AF620">
        <f t="shared" si="709"/>
        <v>0</v>
      </c>
      <c r="AG620">
        <f t="shared" si="710"/>
        <v>0</v>
      </c>
      <c r="AH620">
        <f t="shared" si="711"/>
        <v>0</v>
      </c>
      <c r="AI620">
        <f t="shared" si="712"/>
        <v>0</v>
      </c>
      <c r="AJ620">
        <f t="shared" si="713"/>
        <v>0</v>
      </c>
      <c r="AK620">
        <v>653.4899999999999</v>
      </c>
      <c r="AL620">
        <v>653.4899999999999</v>
      </c>
      <c r="AM620">
        <v>0</v>
      </c>
      <c r="AN620">
        <v>0</v>
      </c>
      <c r="AO620">
        <v>0</v>
      </c>
      <c r="AP620">
        <v>0</v>
      </c>
      <c r="AQ620">
        <v>0</v>
      </c>
      <c r="AR620">
        <v>0</v>
      </c>
      <c r="AS620">
        <v>0</v>
      </c>
      <c r="AT620">
        <v>0</v>
      </c>
      <c r="AU620">
        <v>0</v>
      </c>
      <c r="AV620">
        <v>1</v>
      </c>
      <c r="AW620">
        <v>1</v>
      </c>
      <c r="AZ620">
        <v>1</v>
      </c>
      <c r="BA620">
        <v>1</v>
      </c>
      <c r="BB620">
        <v>1</v>
      </c>
      <c r="BC620">
        <v>7.56</v>
      </c>
      <c r="BD620" t="s">
        <v>6</v>
      </c>
      <c r="BE620" t="s">
        <v>6</v>
      </c>
      <c r="BF620" t="s">
        <v>6</v>
      </c>
      <c r="BG620" t="s">
        <v>6</v>
      </c>
      <c r="BH620">
        <v>3</v>
      </c>
      <c r="BI620">
        <v>1</v>
      </c>
      <c r="BJ620" t="s">
        <v>518</v>
      </c>
      <c r="BM620">
        <v>500003</v>
      </c>
      <c r="BN620">
        <v>0</v>
      </c>
      <c r="BO620" t="s">
        <v>6</v>
      </c>
      <c r="BP620">
        <v>0</v>
      </c>
      <c r="BQ620">
        <v>22</v>
      </c>
      <c r="BR620">
        <v>0</v>
      </c>
      <c r="BS620">
        <v>1</v>
      </c>
      <c r="BT620">
        <v>1</v>
      </c>
      <c r="BU620">
        <v>1</v>
      </c>
      <c r="BV620">
        <v>1</v>
      </c>
      <c r="BW620">
        <v>1</v>
      </c>
      <c r="BX620">
        <v>1</v>
      </c>
      <c r="BY620" t="s">
        <v>6</v>
      </c>
      <c r="BZ620">
        <v>0</v>
      </c>
      <c r="CA620">
        <v>0</v>
      </c>
      <c r="CB620" t="s">
        <v>6</v>
      </c>
      <c r="CE620">
        <v>0</v>
      </c>
      <c r="CF620">
        <v>0</v>
      </c>
      <c r="CG620">
        <v>0</v>
      </c>
      <c r="CM620">
        <v>0</v>
      </c>
      <c r="CN620" t="s">
        <v>6</v>
      </c>
      <c r="CO620">
        <v>0</v>
      </c>
      <c r="CP620">
        <f t="shared" si="714"/>
        <v>14821</v>
      </c>
      <c r="CQ620">
        <f t="shared" si="715"/>
        <v>4940.3843999999999</v>
      </c>
      <c r="CR620">
        <f t="shared" si="716"/>
        <v>0</v>
      </c>
      <c r="CS620">
        <f t="shared" si="717"/>
        <v>0</v>
      </c>
      <c r="CT620">
        <f t="shared" si="718"/>
        <v>0</v>
      </c>
      <c r="CU620">
        <f t="shared" si="719"/>
        <v>0</v>
      </c>
      <c r="CV620">
        <f t="shared" si="720"/>
        <v>0</v>
      </c>
      <c r="CW620">
        <f t="shared" si="721"/>
        <v>0</v>
      </c>
      <c r="CX620">
        <f t="shared" si="722"/>
        <v>0</v>
      </c>
      <c r="CY620">
        <f>(S620+R620)*(BZ620/100)</f>
        <v>0</v>
      </c>
      <c r="CZ620">
        <f>(S620+R620)*(CA620/100)</f>
        <v>0</v>
      </c>
      <c r="DC620" t="s">
        <v>6</v>
      </c>
      <c r="DD620" t="s">
        <v>6</v>
      </c>
      <c r="DE620" t="s">
        <v>6</v>
      </c>
      <c r="DF620" t="s">
        <v>6</v>
      </c>
      <c r="DG620" t="s">
        <v>6</v>
      </c>
      <c r="DH620" t="s">
        <v>6</v>
      </c>
      <c r="DI620" t="s">
        <v>6</v>
      </c>
      <c r="DJ620" t="s">
        <v>6</v>
      </c>
      <c r="DK620" t="s">
        <v>6</v>
      </c>
      <c r="DL620" t="s">
        <v>6</v>
      </c>
      <c r="DM620" t="s">
        <v>6</v>
      </c>
      <c r="DN620">
        <v>0</v>
      </c>
      <c r="DO620">
        <v>0</v>
      </c>
      <c r="DP620">
        <v>1</v>
      </c>
      <c r="DQ620">
        <v>1</v>
      </c>
      <c r="DU620">
        <v>1010</v>
      </c>
      <c r="DV620" t="s">
        <v>43</v>
      </c>
      <c r="DW620" t="e">
        <f>'2.Лок.смета.и.Акт'!#REF!</f>
        <v>#REF!</v>
      </c>
      <c r="DX620">
        <v>1</v>
      </c>
      <c r="DZ620" t="s">
        <v>6</v>
      </c>
      <c r="EA620" t="s">
        <v>6</v>
      </c>
      <c r="EB620" t="s">
        <v>6</v>
      </c>
      <c r="EC620" t="s">
        <v>6</v>
      </c>
      <c r="EE620">
        <v>54938783</v>
      </c>
      <c r="EF620">
        <v>22</v>
      </c>
      <c r="EG620" t="s">
        <v>45</v>
      </c>
      <c r="EH620">
        <v>0</v>
      </c>
      <c r="EI620" t="s">
        <v>6</v>
      </c>
      <c r="EJ620">
        <v>1</v>
      </c>
      <c r="EK620">
        <v>500003</v>
      </c>
      <c r="EL620" t="s">
        <v>46</v>
      </c>
      <c r="EM620" t="s">
        <v>47</v>
      </c>
      <c r="EO620" t="s">
        <v>6</v>
      </c>
      <c r="EQ620">
        <v>0</v>
      </c>
      <c r="ER620">
        <v>4657.2700000000004</v>
      </c>
      <c r="ES620">
        <v>653.4899999999999</v>
      </c>
      <c r="ET620">
        <v>0</v>
      </c>
      <c r="EU620">
        <v>0</v>
      </c>
      <c r="EV620">
        <v>0</v>
      </c>
      <c r="EW620">
        <v>0</v>
      </c>
      <c r="EX620">
        <v>0</v>
      </c>
      <c r="EZ620">
        <v>5</v>
      </c>
      <c r="FC620">
        <v>0</v>
      </c>
      <c r="FD620">
        <v>18</v>
      </c>
      <c r="FF620">
        <v>4657.2700000000004</v>
      </c>
      <c r="FQ620">
        <v>0</v>
      </c>
      <c r="FR620">
        <f t="shared" si="723"/>
        <v>0</v>
      </c>
      <c r="FS620">
        <v>0</v>
      </c>
      <c r="FX620">
        <v>0</v>
      </c>
      <c r="FY620">
        <v>0</v>
      </c>
      <c r="GA620" t="s">
        <v>519</v>
      </c>
      <c r="GD620">
        <v>1</v>
      </c>
      <c r="GF620">
        <v>-1652029949</v>
      </c>
      <c r="GG620">
        <v>2</v>
      </c>
      <c r="GH620">
        <v>3</v>
      </c>
      <c r="GI620">
        <v>5</v>
      </c>
      <c r="GJ620">
        <v>0</v>
      </c>
      <c r="GK620">
        <v>0</v>
      </c>
      <c r="GL620">
        <f t="shared" si="724"/>
        <v>0</v>
      </c>
      <c r="GM620">
        <f t="shared" si="725"/>
        <v>14821</v>
      </c>
      <c r="GN620">
        <f t="shared" si="726"/>
        <v>14821</v>
      </c>
      <c r="GO620">
        <f t="shared" si="727"/>
        <v>0</v>
      </c>
      <c r="GP620">
        <f t="shared" si="728"/>
        <v>0</v>
      </c>
      <c r="GR620">
        <v>1</v>
      </c>
      <c r="GS620">
        <v>1</v>
      </c>
      <c r="GT620">
        <v>0</v>
      </c>
      <c r="GU620" t="s">
        <v>6</v>
      </c>
      <c r="GV620">
        <f t="shared" si="729"/>
        <v>0</v>
      </c>
      <c r="GW620">
        <v>1</v>
      </c>
      <c r="GX620">
        <f t="shared" si="730"/>
        <v>0</v>
      </c>
      <c r="HA620">
        <v>0</v>
      </c>
      <c r="HB620">
        <v>0</v>
      </c>
      <c r="HC620">
        <f t="shared" si="731"/>
        <v>0</v>
      </c>
      <c r="HE620" t="s">
        <v>38</v>
      </c>
      <c r="HF620" t="s">
        <v>39</v>
      </c>
      <c r="HM620" t="s">
        <v>6</v>
      </c>
      <c r="HN620" t="s">
        <v>6</v>
      </c>
      <c r="HO620" t="s">
        <v>6</v>
      </c>
      <c r="HP620" t="s">
        <v>6</v>
      </c>
      <c r="HQ620" t="s">
        <v>6</v>
      </c>
      <c r="IF620">
        <v>-1</v>
      </c>
      <c r="IK620">
        <v>0</v>
      </c>
    </row>
    <row r="621" spans="1:255" x14ac:dyDescent="0.2">
      <c r="A621" s="2">
        <v>18</v>
      </c>
      <c r="B621" s="2">
        <v>1</v>
      </c>
      <c r="C621" s="2">
        <v>951</v>
      </c>
      <c r="D621" s="2"/>
      <c r="E621" s="2" t="s">
        <v>777</v>
      </c>
      <c r="F621" s="2" t="s">
        <v>516</v>
      </c>
      <c r="G621" s="2" t="s">
        <v>521</v>
      </c>
      <c r="H621" s="2" t="s">
        <v>43</v>
      </c>
      <c r="I621" s="2">
        <f>I609*J621</f>
        <v>2</v>
      </c>
      <c r="J621" s="216">
        <f>'5.Ведомость_списания'!F273</f>
        <v>0.72727272727272729</v>
      </c>
      <c r="K621" s="2">
        <v>0.72727299999999995</v>
      </c>
      <c r="L621" s="2"/>
      <c r="M621" s="2"/>
      <c r="N621" s="2"/>
      <c r="O621" s="2">
        <f t="shared" si="697"/>
        <v>1171</v>
      </c>
      <c r="P621" s="2">
        <f t="shared" si="698"/>
        <v>1171</v>
      </c>
      <c r="Q621" s="2">
        <f t="shared" si="699"/>
        <v>0</v>
      </c>
      <c r="R621" s="2">
        <f t="shared" si="700"/>
        <v>0</v>
      </c>
      <c r="S621" s="2">
        <f t="shared" si="701"/>
        <v>0</v>
      </c>
      <c r="T621" s="2">
        <f t="shared" si="702"/>
        <v>0</v>
      </c>
      <c r="U621" s="2">
        <f t="shared" si="703"/>
        <v>0</v>
      </c>
      <c r="V621" s="2">
        <f t="shared" si="704"/>
        <v>0</v>
      </c>
      <c r="W621" s="2">
        <f t="shared" si="705"/>
        <v>0</v>
      </c>
      <c r="X621" s="2">
        <f t="shared" si="706"/>
        <v>0</v>
      </c>
      <c r="Y621" s="2">
        <f t="shared" si="707"/>
        <v>0</v>
      </c>
      <c r="Z621" s="2"/>
      <c r="AA621" s="2">
        <v>86295183</v>
      </c>
      <c r="AB621" s="2">
        <f t="shared" si="708"/>
        <v>585.6</v>
      </c>
      <c r="AC621" s="2">
        <f t="shared" si="732"/>
        <v>585.6</v>
      </c>
      <c r="AD621" s="2">
        <f t="shared" si="733"/>
        <v>0</v>
      </c>
      <c r="AE621" s="2">
        <f t="shared" si="734"/>
        <v>0</v>
      </c>
      <c r="AF621" s="2">
        <f t="shared" si="709"/>
        <v>0</v>
      </c>
      <c r="AG621" s="2">
        <f t="shared" si="710"/>
        <v>0</v>
      </c>
      <c r="AH621" s="2">
        <f t="shared" si="711"/>
        <v>0</v>
      </c>
      <c r="AI621" s="2">
        <f t="shared" si="712"/>
        <v>0</v>
      </c>
      <c r="AJ621" s="2">
        <f t="shared" si="713"/>
        <v>0</v>
      </c>
      <c r="AK621" s="2">
        <v>585.6</v>
      </c>
      <c r="AL621" s="110">
        <f>'1.Лок.смета.и.Акт'!F1167</f>
        <v>585.6</v>
      </c>
      <c r="AM621" s="2">
        <v>0</v>
      </c>
      <c r="AN621" s="2">
        <v>0</v>
      </c>
      <c r="AO621" s="2">
        <v>0</v>
      </c>
      <c r="AP621" s="2">
        <v>0</v>
      </c>
      <c r="AQ621" s="2">
        <v>0</v>
      </c>
      <c r="AR621" s="2">
        <v>0</v>
      </c>
      <c r="AS621" s="2">
        <v>0</v>
      </c>
      <c r="AT621" s="2">
        <v>0</v>
      </c>
      <c r="AU621" s="2">
        <v>0</v>
      </c>
      <c r="AV621" s="2">
        <v>1</v>
      </c>
      <c r="AW621" s="2">
        <v>1</v>
      </c>
      <c r="AX621" s="2"/>
      <c r="AY621" s="2"/>
      <c r="AZ621" s="2">
        <v>1</v>
      </c>
      <c r="BA621" s="2">
        <v>1</v>
      </c>
      <c r="BB621" s="2">
        <v>1</v>
      </c>
      <c r="BC621" s="2">
        <v>1</v>
      </c>
      <c r="BD621" s="2" t="s">
        <v>6</v>
      </c>
      <c r="BE621" s="2" t="s">
        <v>6</v>
      </c>
      <c r="BF621" s="2" t="s">
        <v>6</v>
      </c>
      <c r="BG621" s="2" t="s">
        <v>6</v>
      </c>
      <c r="BH621" s="2">
        <v>3</v>
      </c>
      <c r="BI621" s="2">
        <v>1</v>
      </c>
      <c r="BJ621" s="2" t="s">
        <v>518</v>
      </c>
      <c r="BK621" s="2"/>
      <c r="BL621" s="2"/>
      <c r="BM621" s="2">
        <v>500003</v>
      </c>
      <c r="BN621" s="2">
        <v>0</v>
      </c>
      <c r="BO621" s="2" t="s">
        <v>6</v>
      </c>
      <c r="BP621" s="2">
        <v>0</v>
      </c>
      <c r="BQ621" s="2">
        <v>22</v>
      </c>
      <c r="BR621" s="2">
        <v>0</v>
      </c>
      <c r="BS621" s="2">
        <v>1</v>
      </c>
      <c r="BT621" s="2">
        <v>1</v>
      </c>
      <c r="BU621" s="2">
        <v>1</v>
      </c>
      <c r="BV621" s="2">
        <v>1</v>
      </c>
      <c r="BW621" s="2">
        <v>1</v>
      </c>
      <c r="BX621" s="2">
        <v>1</v>
      </c>
      <c r="BY621" s="2" t="s">
        <v>6</v>
      </c>
      <c r="BZ621" s="2">
        <v>0</v>
      </c>
      <c r="CA621" s="2">
        <v>0</v>
      </c>
      <c r="CB621" s="2" t="s">
        <v>6</v>
      </c>
      <c r="CC621" s="2"/>
      <c r="CD621" s="2"/>
      <c r="CE621" s="2">
        <v>0</v>
      </c>
      <c r="CF621" s="2">
        <v>0</v>
      </c>
      <c r="CG621" s="2">
        <v>0</v>
      </c>
      <c r="CH621" s="2"/>
      <c r="CI621" s="2"/>
      <c r="CJ621" s="2"/>
      <c r="CK621" s="2"/>
      <c r="CL621" s="2"/>
      <c r="CM621" s="2">
        <v>0</v>
      </c>
      <c r="CN621" s="2" t="s">
        <v>6</v>
      </c>
      <c r="CO621" s="2">
        <v>0</v>
      </c>
      <c r="CP621" s="2">
        <f t="shared" si="714"/>
        <v>1171</v>
      </c>
      <c r="CQ621" s="2">
        <f t="shared" si="715"/>
        <v>585.6</v>
      </c>
      <c r="CR621" s="2">
        <f t="shared" si="716"/>
        <v>0</v>
      </c>
      <c r="CS621" s="2">
        <f t="shared" si="717"/>
        <v>0</v>
      </c>
      <c r="CT621" s="2">
        <f t="shared" si="718"/>
        <v>0</v>
      </c>
      <c r="CU621" s="2">
        <f t="shared" si="719"/>
        <v>0</v>
      </c>
      <c r="CV621" s="2">
        <f t="shared" si="720"/>
        <v>0</v>
      </c>
      <c r="CW621" s="2">
        <f t="shared" si="721"/>
        <v>0</v>
      </c>
      <c r="CX621" s="2">
        <f t="shared" si="722"/>
        <v>0</v>
      </c>
      <c r="CY621" s="2">
        <f>(((S621+(R621*IF(0,0,1)))*AT621)/100)</f>
        <v>0</v>
      </c>
      <c r="CZ621" s="2">
        <f>(((S621+(R621*IF(0,0,1)))*AU621)/100)</f>
        <v>0</v>
      </c>
      <c r="DA621" s="2"/>
      <c r="DB621" s="2"/>
      <c r="DC621" s="2" t="s">
        <v>6</v>
      </c>
      <c r="DD621" s="2" t="s">
        <v>6</v>
      </c>
      <c r="DE621" s="2" t="s">
        <v>6</v>
      </c>
      <c r="DF621" s="2" t="s">
        <v>6</v>
      </c>
      <c r="DG621" s="2" t="s">
        <v>6</v>
      </c>
      <c r="DH621" s="2" t="s">
        <v>6</v>
      </c>
      <c r="DI621" s="2" t="s">
        <v>6</v>
      </c>
      <c r="DJ621" s="2" t="s">
        <v>6</v>
      </c>
      <c r="DK621" s="2" t="s">
        <v>6</v>
      </c>
      <c r="DL621" s="2" t="s">
        <v>6</v>
      </c>
      <c r="DM621" s="2" t="s">
        <v>6</v>
      </c>
      <c r="DN621" s="2">
        <v>0</v>
      </c>
      <c r="DO621" s="2">
        <v>0</v>
      </c>
      <c r="DP621" s="2">
        <v>1</v>
      </c>
      <c r="DQ621" s="2">
        <v>1</v>
      </c>
      <c r="DR621" s="2"/>
      <c r="DS621" s="2"/>
      <c r="DT621" s="2"/>
      <c r="DU621" s="2">
        <v>1010</v>
      </c>
      <c r="DV621" s="2" t="s">
        <v>43</v>
      </c>
      <c r="DW621" s="2" t="s">
        <v>43</v>
      </c>
      <c r="DX621" s="2">
        <v>1</v>
      </c>
      <c r="DY621" s="2"/>
      <c r="DZ621" s="2" t="s">
        <v>6</v>
      </c>
      <c r="EA621" s="2" t="s">
        <v>6</v>
      </c>
      <c r="EB621" s="2" t="s">
        <v>6</v>
      </c>
      <c r="EC621" s="2" t="s">
        <v>6</v>
      </c>
      <c r="ED621" s="2"/>
      <c r="EE621" s="2">
        <v>54938783</v>
      </c>
      <c r="EF621" s="2">
        <v>22</v>
      </c>
      <c r="EG621" s="2" t="s">
        <v>45</v>
      </c>
      <c r="EH621" s="2">
        <v>0</v>
      </c>
      <c r="EI621" s="2" t="s">
        <v>6</v>
      </c>
      <c r="EJ621" s="2">
        <v>1</v>
      </c>
      <c r="EK621" s="2">
        <v>500003</v>
      </c>
      <c r="EL621" s="2" t="s">
        <v>46</v>
      </c>
      <c r="EM621" s="2" t="s">
        <v>47</v>
      </c>
      <c r="EN621" s="2"/>
      <c r="EO621" s="2" t="s">
        <v>6</v>
      </c>
      <c r="EP621" s="2"/>
      <c r="EQ621" s="2">
        <v>0</v>
      </c>
      <c r="ER621" s="2">
        <v>585.6</v>
      </c>
      <c r="ES621" s="110">
        <f>'1.Лок.смета.и.Акт'!F1167</f>
        <v>585.6</v>
      </c>
      <c r="ET621" s="2">
        <v>0</v>
      </c>
      <c r="EU621" s="2">
        <v>0</v>
      </c>
      <c r="EV621" s="2">
        <v>0</v>
      </c>
      <c r="EW621" s="2">
        <v>0</v>
      </c>
      <c r="EX621" s="2">
        <v>0</v>
      </c>
      <c r="EY621" s="2"/>
      <c r="EZ621" s="2"/>
      <c r="FA621" s="2"/>
      <c r="FB621" s="2"/>
      <c r="FC621" s="2"/>
      <c r="FD621" s="2"/>
      <c r="FE621" s="2"/>
      <c r="FF621" s="2"/>
      <c r="FG621" s="2"/>
      <c r="FH621" s="2"/>
      <c r="FI621" s="2"/>
      <c r="FJ621" s="2"/>
      <c r="FK621" s="2"/>
      <c r="FL621" s="2"/>
      <c r="FM621" s="2"/>
      <c r="FN621" s="2"/>
      <c r="FO621" s="2"/>
      <c r="FP621" s="2"/>
      <c r="FQ621" s="2">
        <v>0</v>
      </c>
      <c r="FR621" s="2">
        <f t="shared" si="723"/>
        <v>0</v>
      </c>
      <c r="FS621" s="2">
        <v>0</v>
      </c>
      <c r="FT621" s="2"/>
      <c r="FU621" s="2"/>
      <c r="FV621" s="2"/>
      <c r="FW621" s="2"/>
      <c r="FX621" s="2">
        <v>0</v>
      </c>
      <c r="FY621" s="2">
        <v>0</v>
      </c>
      <c r="FZ621" s="2"/>
      <c r="GA621" s="2" t="s">
        <v>6</v>
      </c>
      <c r="GB621" s="2"/>
      <c r="GC621" s="2"/>
      <c r="GD621" s="2">
        <v>1</v>
      </c>
      <c r="GE621" s="2"/>
      <c r="GF621" s="2">
        <v>1032565231</v>
      </c>
      <c r="GG621" s="2">
        <v>2</v>
      </c>
      <c r="GH621" s="2">
        <v>1</v>
      </c>
      <c r="GI621" s="2">
        <v>-2</v>
      </c>
      <c r="GJ621" s="2">
        <v>0</v>
      </c>
      <c r="GK621" s="2">
        <v>0</v>
      </c>
      <c r="GL621" s="2">
        <f t="shared" si="724"/>
        <v>0</v>
      </c>
      <c r="GM621" s="2">
        <f t="shared" si="725"/>
        <v>1171</v>
      </c>
      <c r="GN621" s="2">
        <f t="shared" si="726"/>
        <v>1171</v>
      </c>
      <c r="GO621" s="2">
        <f t="shared" si="727"/>
        <v>0</v>
      </c>
      <c r="GP621" s="2">
        <f t="shared" si="728"/>
        <v>0</v>
      </c>
      <c r="GQ621" s="2"/>
      <c r="GR621" s="2">
        <v>0</v>
      </c>
      <c r="GS621" s="2">
        <v>3</v>
      </c>
      <c r="GT621" s="2">
        <v>0</v>
      </c>
      <c r="GU621" s="2" t="s">
        <v>6</v>
      </c>
      <c r="GV621" s="2">
        <f t="shared" si="729"/>
        <v>0</v>
      </c>
      <c r="GW621" s="2">
        <v>1</v>
      </c>
      <c r="GX621" s="2">
        <f t="shared" si="730"/>
        <v>0</v>
      </c>
      <c r="GY621" s="2"/>
      <c r="GZ621" s="2"/>
      <c r="HA621" s="2">
        <v>0</v>
      </c>
      <c r="HB621" s="2">
        <v>0</v>
      </c>
      <c r="HC621" s="2">
        <f t="shared" si="731"/>
        <v>0</v>
      </c>
      <c r="HD621" s="2"/>
      <c r="HE621" s="2" t="s">
        <v>6</v>
      </c>
      <c r="HF621" s="2" t="s">
        <v>6</v>
      </c>
      <c r="HG621" s="2"/>
      <c r="HH621" s="2"/>
      <c r="HI621" s="2"/>
      <c r="HJ621" s="2"/>
      <c r="HK621" s="2"/>
      <c r="HL621" s="2"/>
      <c r="HM621" s="2" t="s">
        <v>6</v>
      </c>
      <c r="HN621" s="2" t="s">
        <v>6</v>
      </c>
      <c r="HO621" s="2" t="s">
        <v>6</v>
      </c>
      <c r="HP621" s="2" t="s">
        <v>6</v>
      </c>
      <c r="HQ621" s="2" t="s">
        <v>6</v>
      </c>
      <c r="HR621" s="2"/>
      <c r="HS621" s="2"/>
      <c r="HT621" s="2"/>
      <c r="HU621" s="2"/>
      <c r="HV621" s="2"/>
      <c r="HW621" s="2"/>
      <c r="HX621" s="2"/>
      <c r="HY621" s="2"/>
      <c r="HZ621" s="2"/>
      <c r="IA621" s="2"/>
      <c r="IB621" s="2"/>
      <c r="IC621" s="2"/>
      <c r="ID621" s="2"/>
      <c r="IE621" s="2"/>
      <c r="IF621" s="2">
        <v>-1</v>
      </c>
      <c r="IG621" s="2"/>
      <c r="IH621" s="2"/>
      <c r="II621" s="2"/>
      <c r="IJ621" s="2"/>
      <c r="IK621" s="2">
        <v>0</v>
      </c>
      <c r="IL621" s="2"/>
      <c r="IM621" s="2"/>
      <c r="IN621" s="2"/>
      <c r="IO621" s="2"/>
      <c r="IP621" s="2"/>
      <c r="IQ621" s="2"/>
      <c r="IR621" s="2"/>
      <c r="IS621" s="2"/>
      <c r="IT621" s="2"/>
      <c r="IU621" s="2"/>
    </row>
    <row r="622" spans="1:255" x14ac:dyDescent="0.2">
      <c r="A622">
        <v>18</v>
      </c>
      <c r="B622">
        <v>1</v>
      </c>
      <c r="C622">
        <v>967</v>
      </c>
      <c r="E622" t="s">
        <v>777</v>
      </c>
      <c r="F622" t="e">
        <f>'2.Лок.смета.и.Акт'!#REF!</f>
        <v>#REF!</v>
      </c>
      <c r="G622" t="s">
        <v>521</v>
      </c>
      <c r="H622" t="s">
        <v>43</v>
      </c>
      <c r="I622">
        <f>I610*J622</f>
        <v>2</v>
      </c>
      <c r="J622">
        <v>0.72727272727272729</v>
      </c>
      <c r="K622">
        <v>0.72727299999999995</v>
      </c>
      <c r="O622">
        <f t="shared" si="697"/>
        <v>9881</v>
      </c>
      <c r="P622">
        <f t="shared" si="698"/>
        <v>9881</v>
      </c>
      <c r="Q622">
        <f t="shared" si="699"/>
        <v>0</v>
      </c>
      <c r="R622">
        <f t="shared" si="700"/>
        <v>0</v>
      </c>
      <c r="S622">
        <f t="shared" si="701"/>
        <v>0</v>
      </c>
      <c r="T622">
        <f t="shared" si="702"/>
        <v>0</v>
      </c>
      <c r="U622">
        <f t="shared" si="703"/>
        <v>0</v>
      </c>
      <c r="V622">
        <f t="shared" si="704"/>
        <v>0</v>
      </c>
      <c r="W622">
        <f t="shared" si="705"/>
        <v>0</v>
      </c>
      <c r="X622">
        <f t="shared" si="706"/>
        <v>0</v>
      </c>
      <c r="Y622">
        <f t="shared" si="707"/>
        <v>0</v>
      </c>
      <c r="AA622">
        <v>86295184</v>
      </c>
      <c r="AB622">
        <f t="shared" si="708"/>
        <v>653.49</v>
      </c>
      <c r="AC622">
        <f t="shared" si="732"/>
        <v>653.49</v>
      </c>
      <c r="AD622">
        <f t="shared" si="733"/>
        <v>0</v>
      </c>
      <c r="AE622">
        <f t="shared" si="734"/>
        <v>0</v>
      </c>
      <c r="AF622">
        <f t="shared" si="709"/>
        <v>0</v>
      </c>
      <c r="AG622">
        <f t="shared" si="710"/>
        <v>0</v>
      </c>
      <c r="AH622">
        <f t="shared" si="711"/>
        <v>0</v>
      </c>
      <c r="AI622">
        <f t="shared" si="712"/>
        <v>0</v>
      </c>
      <c r="AJ622">
        <f t="shared" si="713"/>
        <v>0</v>
      </c>
      <c r="AK622">
        <v>653.4899999999999</v>
      </c>
      <c r="AL622">
        <v>653.4899999999999</v>
      </c>
      <c r="AM622">
        <v>0</v>
      </c>
      <c r="AN622">
        <v>0</v>
      </c>
      <c r="AO622">
        <v>0</v>
      </c>
      <c r="AP622">
        <v>0</v>
      </c>
      <c r="AQ622">
        <v>0</v>
      </c>
      <c r="AR622">
        <v>0</v>
      </c>
      <c r="AS622">
        <v>0</v>
      </c>
      <c r="AT622">
        <v>0</v>
      </c>
      <c r="AU622">
        <v>0</v>
      </c>
      <c r="AV622">
        <v>1</v>
      </c>
      <c r="AW622">
        <v>1</v>
      </c>
      <c r="AZ622">
        <v>1</v>
      </c>
      <c r="BA622">
        <v>1</v>
      </c>
      <c r="BB622">
        <v>1</v>
      </c>
      <c r="BC622">
        <v>7.56</v>
      </c>
      <c r="BD622" t="s">
        <v>6</v>
      </c>
      <c r="BE622" t="s">
        <v>6</v>
      </c>
      <c r="BF622" t="s">
        <v>6</v>
      </c>
      <c r="BG622" t="s">
        <v>6</v>
      </c>
      <c r="BH622">
        <v>3</v>
      </c>
      <c r="BI622">
        <v>1</v>
      </c>
      <c r="BJ622" t="s">
        <v>518</v>
      </c>
      <c r="BM622">
        <v>500003</v>
      </c>
      <c r="BN622">
        <v>0</v>
      </c>
      <c r="BO622" t="s">
        <v>6</v>
      </c>
      <c r="BP622">
        <v>0</v>
      </c>
      <c r="BQ622">
        <v>22</v>
      </c>
      <c r="BR622">
        <v>0</v>
      </c>
      <c r="BS622">
        <v>1</v>
      </c>
      <c r="BT622">
        <v>1</v>
      </c>
      <c r="BU622">
        <v>1</v>
      </c>
      <c r="BV622">
        <v>1</v>
      </c>
      <c r="BW622">
        <v>1</v>
      </c>
      <c r="BX622">
        <v>1</v>
      </c>
      <c r="BY622" t="s">
        <v>6</v>
      </c>
      <c r="BZ622">
        <v>0</v>
      </c>
      <c r="CA622">
        <v>0</v>
      </c>
      <c r="CB622" t="s">
        <v>6</v>
      </c>
      <c r="CE622">
        <v>0</v>
      </c>
      <c r="CF622">
        <v>0</v>
      </c>
      <c r="CG622">
        <v>0</v>
      </c>
      <c r="CM622">
        <v>0</v>
      </c>
      <c r="CN622" t="s">
        <v>6</v>
      </c>
      <c r="CO622">
        <v>0</v>
      </c>
      <c r="CP622">
        <f t="shared" si="714"/>
        <v>9881</v>
      </c>
      <c r="CQ622">
        <f t="shared" si="715"/>
        <v>4940.3843999999999</v>
      </c>
      <c r="CR622">
        <f t="shared" si="716"/>
        <v>0</v>
      </c>
      <c r="CS622">
        <f t="shared" si="717"/>
        <v>0</v>
      </c>
      <c r="CT622">
        <f t="shared" si="718"/>
        <v>0</v>
      </c>
      <c r="CU622">
        <f t="shared" si="719"/>
        <v>0</v>
      </c>
      <c r="CV622">
        <f t="shared" si="720"/>
        <v>0</v>
      </c>
      <c r="CW622">
        <f t="shared" si="721"/>
        <v>0</v>
      </c>
      <c r="CX622">
        <f t="shared" si="722"/>
        <v>0</v>
      </c>
      <c r="CY622">
        <f>(S622+R622)*(BZ622/100)</f>
        <v>0</v>
      </c>
      <c r="CZ622">
        <f>(S622+R622)*(CA622/100)</f>
        <v>0</v>
      </c>
      <c r="DC622" t="s">
        <v>6</v>
      </c>
      <c r="DD622" t="s">
        <v>6</v>
      </c>
      <c r="DE622" t="s">
        <v>6</v>
      </c>
      <c r="DF622" t="s">
        <v>6</v>
      </c>
      <c r="DG622" t="s">
        <v>6</v>
      </c>
      <c r="DH622" t="s">
        <v>6</v>
      </c>
      <c r="DI622" t="s">
        <v>6</v>
      </c>
      <c r="DJ622" t="s">
        <v>6</v>
      </c>
      <c r="DK622" t="s">
        <v>6</v>
      </c>
      <c r="DL622" t="s">
        <v>6</v>
      </c>
      <c r="DM622" t="s">
        <v>6</v>
      </c>
      <c r="DN622">
        <v>0</v>
      </c>
      <c r="DO622">
        <v>0</v>
      </c>
      <c r="DP622">
        <v>1</v>
      </c>
      <c r="DQ622">
        <v>1</v>
      </c>
      <c r="DU622">
        <v>1010</v>
      </c>
      <c r="DV622" t="s">
        <v>43</v>
      </c>
      <c r="DW622" t="e">
        <f>'2.Лок.смета.и.Акт'!#REF!</f>
        <v>#REF!</v>
      </c>
      <c r="DX622">
        <v>1</v>
      </c>
      <c r="DZ622" t="s">
        <v>6</v>
      </c>
      <c r="EA622" t="s">
        <v>6</v>
      </c>
      <c r="EB622" t="s">
        <v>6</v>
      </c>
      <c r="EC622" t="s">
        <v>6</v>
      </c>
      <c r="EE622">
        <v>54938783</v>
      </c>
      <c r="EF622">
        <v>22</v>
      </c>
      <c r="EG622" t="s">
        <v>45</v>
      </c>
      <c r="EH622">
        <v>0</v>
      </c>
      <c r="EI622" t="s">
        <v>6</v>
      </c>
      <c r="EJ622">
        <v>1</v>
      </c>
      <c r="EK622">
        <v>500003</v>
      </c>
      <c r="EL622" t="s">
        <v>46</v>
      </c>
      <c r="EM622" t="s">
        <v>47</v>
      </c>
      <c r="EO622" t="s">
        <v>6</v>
      </c>
      <c r="EQ622">
        <v>0</v>
      </c>
      <c r="ER622">
        <v>4657.2700000000004</v>
      </c>
      <c r="ES622">
        <v>653.4899999999999</v>
      </c>
      <c r="ET622">
        <v>0</v>
      </c>
      <c r="EU622">
        <v>0</v>
      </c>
      <c r="EV622">
        <v>0</v>
      </c>
      <c r="EW622">
        <v>0</v>
      </c>
      <c r="EX622">
        <v>0</v>
      </c>
      <c r="EZ622">
        <v>5</v>
      </c>
      <c r="FC622">
        <v>0</v>
      </c>
      <c r="FD622">
        <v>18</v>
      </c>
      <c r="FF622">
        <v>4657.2700000000004</v>
      </c>
      <c r="FQ622">
        <v>0</v>
      </c>
      <c r="FR622">
        <f t="shared" si="723"/>
        <v>0</v>
      </c>
      <c r="FS622">
        <v>0</v>
      </c>
      <c r="FX622">
        <v>0</v>
      </c>
      <c r="FY622">
        <v>0</v>
      </c>
      <c r="GA622" t="s">
        <v>519</v>
      </c>
      <c r="GD622">
        <v>1</v>
      </c>
      <c r="GF622">
        <v>1032565231</v>
      </c>
      <c r="GG622">
        <v>2</v>
      </c>
      <c r="GH622">
        <v>3</v>
      </c>
      <c r="GI622">
        <v>5</v>
      </c>
      <c r="GJ622">
        <v>0</v>
      </c>
      <c r="GK622">
        <v>0</v>
      </c>
      <c r="GL622">
        <f t="shared" si="724"/>
        <v>0</v>
      </c>
      <c r="GM622">
        <f t="shared" si="725"/>
        <v>9881</v>
      </c>
      <c r="GN622">
        <f t="shared" si="726"/>
        <v>9881</v>
      </c>
      <c r="GO622">
        <f t="shared" si="727"/>
        <v>0</v>
      </c>
      <c r="GP622">
        <f t="shared" si="728"/>
        <v>0</v>
      </c>
      <c r="GR622">
        <v>1</v>
      </c>
      <c r="GS622">
        <v>1</v>
      </c>
      <c r="GT622">
        <v>0</v>
      </c>
      <c r="GU622" t="s">
        <v>6</v>
      </c>
      <c r="GV622">
        <f t="shared" si="729"/>
        <v>0</v>
      </c>
      <c r="GW622">
        <v>1</v>
      </c>
      <c r="GX622">
        <f t="shared" si="730"/>
        <v>0</v>
      </c>
      <c r="HA622">
        <v>0</v>
      </c>
      <c r="HB622">
        <v>0</v>
      </c>
      <c r="HC622">
        <f t="shared" si="731"/>
        <v>0</v>
      </c>
      <c r="HE622" t="s">
        <v>38</v>
      </c>
      <c r="HF622" t="s">
        <v>39</v>
      </c>
      <c r="HM622" t="s">
        <v>6</v>
      </c>
      <c r="HN622" t="s">
        <v>6</v>
      </c>
      <c r="HO622" t="s">
        <v>6</v>
      </c>
      <c r="HP622" t="s">
        <v>6</v>
      </c>
      <c r="HQ622" t="s">
        <v>6</v>
      </c>
      <c r="IF622">
        <v>-1</v>
      </c>
      <c r="IK622">
        <v>0</v>
      </c>
    </row>
    <row r="623" spans="1:255" x14ac:dyDescent="0.2">
      <c r="A623" s="2">
        <v>18</v>
      </c>
      <c r="B623" s="2">
        <v>1</v>
      </c>
      <c r="C623" s="2">
        <v>952</v>
      </c>
      <c r="D623" s="2"/>
      <c r="E623" s="2" t="s">
        <v>778</v>
      </c>
      <c r="F623" s="2" t="s">
        <v>516</v>
      </c>
      <c r="G623" s="2" t="s">
        <v>528</v>
      </c>
      <c r="H623" s="2" t="s">
        <v>43</v>
      </c>
      <c r="I623" s="2">
        <f>I609*J623</f>
        <v>1</v>
      </c>
      <c r="J623" s="216">
        <f>'5.Ведомость_списания'!F274</f>
        <v>0.36363636363636365</v>
      </c>
      <c r="K623" s="2">
        <v>0.36363600000000001</v>
      </c>
      <c r="L623" s="2"/>
      <c r="M623" s="2"/>
      <c r="N623" s="2"/>
      <c r="O623" s="2">
        <f t="shared" si="697"/>
        <v>586</v>
      </c>
      <c r="P623" s="2">
        <f t="shared" si="698"/>
        <v>586</v>
      </c>
      <c r="Q623" s="2">
        <f t="shared" si="699"/>
        <v>0</v>
      </c>
      <c r="R623" s="2">
        <f t="shared" si="700"/>
        <v>0</v>
      </c>
      <c r="S623" s="2">
        <f t="shared" si="701"/>
        <v>0</v>
      </c>
      <c r="T623" s="2">
        <f t="shared" si="702"/>
        <v>0</v>
      </c>
      <c r="U623" s="2">
        <f t="shared" si="703"/>
        <v>0</v>
      </c>
      <c r="V623" s="2">
        <f t="shared" si="704"/>
        <v>0</v>
      </c>
      <c r="W623" s="2">
        <f t="shared" si="705"/>
        <v>0</v>
      </c>
      <c r="X623" s="2">
        <f t="shared" si="706"/>
        <v>0</v>
      </c>
      <c r="Y623" s="2">
        <f t="shared" si="707"/>
        <v>0</v>
      </c>
      <c r="Z623" s="2"/>
      <c r="AA623" s="2">
        <v>86295183</v>
      </c>
      <c r="AB623" s="2">
        <f t="shared" si="708"/>
        <v>585.6</v>
      </c>
      <c r="AC623" s="2">
        <f t="shared" si="732"/>
        <v>585.6</v>
      </c>
      <c r="AD623" s="2">
        <f t="shared" si="733"/>
        <v>0</v>
      </c>
      <c r="AE623" s="2">
        <f t="shared" si="734"/>
        <v>0</v>
      </c>
      <c r="AF623" s="2">
        <f t="shared" si="709"/>
        <v>0</v>
      </c>
      <c r="AG623" s="2">
        <f t="shared" si="710"/>
        <v>0</v>
      </c>
      <c r="AH623" s="2">
        <f t="shared" si="711"/>
        <v>0</v>
      </c>
      <c r="AI623" s="2">
        <f t="shared" si="712"/>
        <v>0</v>
      </c>
      <c r="AJ623" s="2">
        <f t="shared" si="713"/>
        <v>0</v>
      </c>
      <c r="AK623" s="2">
        <v>585.6</v>
      </c>
      <c r="AL623" s="110">
        <f>'1.Лок.смета.и.Акт'!F1169</f>
        <v>585.6</v>
      </c>
      <c r="AM623" s="2">
        <v>0</v>
      </c>
      <c r="AN623" s="2">
        <v>0</v>
      </c>
      <c r="AO623" s="2">
        <v>0</v>
      </c>
      <c r="AP623" s="2">
        <v>0</v>
      </c>
      <c r="AQ623" s="2">
        <v>0</v>
      </c>
      <c r="AR623" s="2">
        <v>0</v>
      </c>
      <c r="AS623" s="2">
        <v>0</v>
      </c>
      <c r="AT623" s="2">
        <v>0</v>
      </c>
      <c r="AU623" s="2">
        <v>0</v>
      </c>
      <c r="AV623" s="2">
        <v>1</v>
      </c>
      <c r="AW623" s="2">
        <v>1</v>
      </c>
      <c r="AX623" s="2"/>
      <c r="AY623" s="2"/>
      <c r="AZ623" s="2">
        <v>1</v>
      </c>
      <c r="BA623" s="2">
        <v>1</v>
      </c>
      <c r="BB623" s="2">
        <v>1</v>
      </c>
      <c r="BC623" s="2">
        <v>1</v>
      </c>
      <c r="BD623" s="2" t="s">
        <v>6</v>
      </c>
      <c r="BE623" s="2" t="s">
        <v>6</v>
      </c>
      <c r="BF623" s="2" t="s">
        <v>6</v>
      </c>
      <c r="BG623" s="2" t="s">
        <v>6</v>
      </c>
      <c r="BH623" s="2">
        <v>3</v>
      </c>
      <c r="BI623" s="2">
        <v>1</v>
      </c>
      <c r="BJ623" s="2" t="s">
        <v>518</v>
      </c>
      <c r="BK623" s="2"/>
      <c r="BL623" s="2"/>
      <c r="BM623" s="2">
        <v>500003</v>
      </c>
      <c r="BN623" s="2">
        <v>0</v>
      </c>
      <c r="BO623" s="2" t="s">
        <v>6</v>
      </c>
      <c r="BP623" s="2">
        <v>0</v>
      </c>
      <c r="BQ623" s="2">
        <v>22</v>
      </c>
      <c r="BR623" s="2">
        <v>0</v>
      </c>
      <c r="BS623" s="2">
        <v>1</v>
      </c>
      <c r="BT623" s="2">
        <v>1</v>
      </c>
      <c r="BU623" s="2">
        <v>1</v>
      </c>
      <c r="BV623" s="2">
        <v>1</v>
      </c>
      <c r="BW623" s="2">
        <v>1</v>
      </c>
      <c r="BX623" s="2">
        <v>1</v>
      </c>
      <c r="BY623" s="2" t="s">
        <v>6</v>
      </c>
      <c r="BZ623" s="2">
        <v>0</v>
      </c>
      <c r="CA623" s="2">
        <v>0</v>
      </c>
      <c r="CB623" s="2" t="s">
        <v>6</v>
      </c>
      <c r="CC623" s="2"/>
      <c r="CD623" s="2"/>
      <c r="CE623" s="2">
        <v>0</v>
      </c>
      <c r="CF623" s="2">
        <v>0</v>
      </c>
      <c r="CG623" s="2">
        <v>0</v>
      </c>
      <c r="CH623" s="2"/>
      <c r="CI623" s="2"/>
      <c r="CJ623" s="2"/>
      <c r="CK623" s="2"/>
      <c r="CL623" s="2"/>
      <c r="CM623" s="2">
        <v>0</v>
      </c>
      <c r="CN623" s="2" t="s">
        <v>6</v>
      </c>
      <c r="CO623" s="2">
        <v>0</v>
      </c>
      <c r="CP623" s="2">
        <f t="shared" si="714"/>
        <v>586</v>
      </c>
      <c r="CQ623" s="2">
        <f t="shared" si="715"/>
        <v>585.6</v>
      </c>
      <c r="CR623" s="2">
        <f t="shared" si="716"/>
        <v>0</v>
      </c>
      <c r="CS623" s="2">
        <f t="shared" si="717"/>
        <v>0</v>
      </c>
      <c r="CT623" s="2">
        <f t="shared" si="718"/>
        <v>0</v>
      </c>
      <c r="CU623" s="2">
        <f t="shared" si="719"/>
        <v>0</v>
      </c>
      <c r="CV623" s="2">
        <f t="shared" si="720"/>
        <v>0</v>
      </c>
      <c r="CW623" s="2">
        <f t="shared" si="721"/>
        <v>0</v>
      </c>
      <c r="CX623" s="2">
        <f t="shared" si="722"/>
        <v>0</v>
      </c>
      <c r="CY623" s="2">
        <f>(((S623+(R623*IF(0,0,1)))*AT623)/100)</f>
        <v>0</v>
      </c>
      <c r="CZ623" s="2">
        <f>(((S623+(R623*IF(0,0,1)))*AU623)/100)</f>
        <v>0</v>
      </c>
      <c r="DA623" s="2"/>
      <c r="DB623" s="2"/>
      <c r="DC623" s="2" t="s">
        <v>6</v>
      </c>
      <c r="DD623" s="2" t="s">
        <v>6</v>
      </c>
      <c r="DE623" s="2" t="s">
        <v>6</v>
      </c>
      <c r="DF623" s="2" t="s">
        <v>6</v>
      </c>
      <c r="DG623" s="2" t="s">
        <v>6</v>
      </c>
      <c r="DH623" s="2" t="s">
        <v>6</v>
      </c>
      <c r="DI623" s="2" t="s">
        <v>6</v>
      </c>
      <c r="DJ623" s="2" t="s">
        <v>6</v>
      </c>
      <c r="DK623" s="2" t="s">
        <v>6</v>
      </c>
      <c r="DL623" s="2" t="s">
        <v>6</v>
      </c>
      <c r="DM623" s="2" t="s">
        <v>6</v>
      </c>
      <c r="DN623" s="2">
        <v>0</v>
      </c>
      <c r="DO623" s="2">
        <v>0</v>
      </c>
      <c r="DP623" s="2">
        <v>1</v>
      </c>
      <c r="DQ623" s="2">
        <v>1</v>
      </c>
      <c r="DR623" s="2"/>
      <c r="DS623" s="2"/>
      <c r="DT623" s="2"/>
      <c r="DU623" s="2">
        <v>1010</v>
      </c>
      <c r="DV623" s="2" t="s">
        <v>43</v>
      </c>
      <c r="DW623" s="2" t="s">
        <v>43</v>
      </c>
      <c r="DX623" s="2">
        <v>1</v>
      </c>
      <c r="DY623" s="2"/>
      <c r="DZ623" s="2" t="s">
        <v>6</v>
      </c>
      <c r="EA623" s="2" t="s">
        <v>6</v>
      </c>
      <c r="EB623" s="2" t="s">
        <v>6</v>
      </c>
      <c r="EC623" s="2" t="s">
        <v>6</v>
      </c>
      <c r="ED623" s="2"/>
      <c r="EE623" s="2">
        <v>54938783</v>
      </c>
      <c r="EF623" s="2">
        <v>22</v>
      </c>
      <c r="EG623" s="2" t="s">
        <v>45</v>
      </c>
      <c r="EH623" s="2">
        <v>0</v>
      </c>
      <c r="EI623" s="2" t="s">
        <v>6</v>
      </c>
      <c r="EJ623" s="2">
        <v>1</v>
      </c>
      <c r="EK623" s="2">
        <v>500003</v>
      </c>
      <c r="EL623" s="2" t="s">
        <v>46</v>
      </c>
      <c r="EM623" s="2" t="s">
        <v>47</v>
      </c>
      <c r="EN623" s="2"/>
      <c r="EO623" s="2" t="s">
        <v>6</v>
      </c>
      <c r="EP623" s="2"/>
      <c r="EQ623" s="2">
        <v>0</v>
      </c>
      <c r="ER623" s="2">
        <v>585.6</v>
      </c>
      <c r="ES623" s="110">
        <f>'1.Лок.смета.и.Акт'!F1169</f>
        <v>585.6</v>
      </c>
      <c r="ET623" s="2">
        <v>0</v>
      </c>
      <c r="EU623" s="2">
        <v>0</v>
      </c>
      <c r="EV623" s="2">
        <v>0</v>
      </c>
      <c r="EW623" s="2">
        <v>0</v>
      </c>
      <c r="EX623" s="2">
        <v>0</v>
      </c>
      <c r="EY623" s="2"/>
      <c r="EZ623" s="2"/>
      <c r="FA623" s="2"/>
      <c r="FB623" s="2"/>
      <c r="FC623" s="2"/>
      <c r="FD623" s="2"/>
      <c r="FE623" s="2"/>
      <c r="FF623" s="2"/>
      <c r="FG623" s="2"/>
      <c r="FH623" s="2"/>
      <c r="FI623" s="2"/>
      <c r="FJ623" s="2"/>
      <c r="FK623" s="2"/>
      <c r="FL623" s="2"/>
      <c r="FM623" s="2"/>
      <c r="FN623" s="2"/>
      <c r="FO623" s="2"/>
      <c r="FP623" s="2"/>
      <c r="FQ623" s="2">
        <v>0</v>
      </c>
      <c r="FR623" s="2">
        <f t="shared" si="723"/>
        <v>0</v>
      </c>
      <c r="FS623" s="2">
        <v>0</v>
      </c>
      <c r="FT623" s="2"/>
      <c r="FU623" s="2"/>
      <c r="FV623" s="2"/>
      <c r="FW623" s="2"/>
      <c r="FX623" s="2">
        <v>0</v>
      </c>
      <c r="FY623" s="2">
        <v>0</v>
      </c>
      <c r="FZ623" s="2"/>
      <c r="GA623" s="2" t="s">
        <v>6</v>
      </c>
      <c r="GB623" s="2"/>
      <c r="GC623" s="2"/>
      <c r="GD623" s="2">
        <v>1</v>
      </c>
      <c r="GE623" s="2"/>
      <c r="GF623" s="2">
        <v>1632656182</v>
      </c>
      <c r="GG623" s="2">
        <v>2</v>
      </c>
      <c r="GH623" s="2">
        <v>1</v>
      </c>
      <c r="GI623" s="2">
        <v>-2</v>
      </c>
      <c r="GJ623" s="2">
        <v>0</v>
      </c>
      <c r="GK623" s="2">
        <v>0</v>
      </c>
      <c r="GL623" s="2">
        <f t="shared" si="724"/>
        <v>0</v>
      </c>
      <c r="GM623" s="2">
        <f t="shared" si="725"/>
        <v>586</v>
      </c>
      <c r="GN623" s="2">
        <f t="shared" si="726"/>
        <v>586</v>
      </c>
      <c r="GO623" s="2">
        <f t="shared" si="727"/>
        <v>0</v>
      </c>
      <c r="GP623" s="2">
        <f t="shared" si="728"/>
        <v>0</v>
      </c>
      <c r="GQ623" s="2"/>
      <c r="GR623" s="2">
        <v>0</v>
      </c>
      <c r="GS623" s="2">
        <v>3</v>
      </c>
      <c r="GT623" s="2">
        <v>0</v>
      </c>
      <c r="GU623" s="2" t="s">
        <v>6</v>
      </c>
      <c r="GV623" s="2">
        <f t="shared" si="729"/>
        <v>0</v>
      </c>
      <c r="GW623" s="2">
        <v>1</v>
      </c>
      <c r="GX623" s="2">
        <f t="shared" si="730"/>
        <v>0</v>
      </c>
      <c r="GY623" s="2"/>
      <c r="GZ623" s="2"/>
      <c r="HA623" s="2">
        <v>0</v>
      </c>
      <c r="HB623" s="2">
        <v>0</v>
      </c>
      <c r="HC623" s="2">
        <f t="shared" si="731"/>
        <v>0</v>
      </c>
      <c r="HD623" s="2"/>
      <c r="HE623" s="2" t="s">
        <v>6</v>
      </c>
      <c r="HF623" s="2" t="s">
        <v>6</v>
      </c>
      <c r="HG623" s="2"/>
      <c r="HH623" s="2"/>
      <c r="HI623" s="2"/>
      <c r="HJ623" s="2"/>
      <c r="HK623" s="2"/>
      <c r="HL623" s="2"/>
      <c r="HM623" s="2" t="s">
        <v>6</v>
      </c>
      <c r="HN623" s="2" t="s">
        <v>6</v>
      </c>
      <c r="HO623" s="2" t="s">
        <v>6</v>
      </c>
      <c r="HP623" s="2" t="s">
        <v>6</v>
      </c>
      <c r="HQ623" s="2" t="s">
        <v>6</v>
      </c>
      <c r="HR623" s="2"/>
      <c r="HS623" s="2"/>
      <c r="HT623" s="2"/>
      <c r="HU623" s="2"/>
      <c r="HV623" s="2"/>
      <c r="HW623" s="2"/>
      <c r="HX623" s="2"/>
      <c r="HY623" s="2"/>
      <c r="HZ623" s="2"/>
      <c r="IA623" s="2"/>
      <c r="IB623" s="2"/>
      <c r="IC623" s="2"/>
      <c r="ID623" s="2"/>
      <c r="IE623" s="2"/>
      <c r="IF623" s="2">
        <v>-1</v>
      </c>
      <c r="IG623" s="2"/>
      <c r="IH623" s="2"/>
      <c r="II623" s="2"/>
      <c r="IJ623" s="2"/>
      <c r="IK623" s="2">
        <v>0</v>
      </c>
      <c r="IL623" s="2"/>
      <c r="IM623" s="2"/>
      <c r="IN623" s="2"/>
      <c r="IO623" s="2"/>
      <c r="IP623" s="2"/>
      <c r="IQ623" s="2"/>
      <c r="IR623" s="2"/>
      <c r="IS623" s="2"/>
      <c r="IT623" s="2"/>
      <c r="IU623" s="2"/>
    </row>
    <row r="624" spans="1:255" x14ac:dyDescent="0.2">
      <c r="A624">
        <v>18</v>
      </c>
      <c r="B624">
        <v>1</v>
      </c>
      <c r="C624">
        <v>968</v>
      </c>
      <c r="E624" t="s">
        <v>778</v>
      </c>
      <c r="F624" t="e">
        <f>'2.Лок.смета.и.Акт'!#REF!</f>
        <v>#REF!</v>
      </c>
      <c r="G624" t="s">
        <v>528</v>
      </c>
      <c r="H624" t="s">
        <v>43</v>
      </c>
      <c r="I624">
        <f>I610*J624</f>
        <v>1</v>
      </c>
      <c r="J624">
        <v>0.36363636363636365</v>
      </c>
      <c r="K624">
        <v>0.36363600000000001</v>
      </c>
      <c r="O624">
        <f t="shared" si="697"/>
        <v>4940</v>
      </c>
      <c r="P624">
        <f t="shared" si="698"/>
        <v>4940</v>
      </c>
      <c r="Q624">
        <f t="shared" si="699"/>
        <v>0</v>
      </c>
      <c r="R624">
        <f t="shared" si="700"/>
        <v>0</v>
      </c>
      <c r="S624">
        <f t="shared" si="701"/>
        <v>0</v>
      </c>
      <c r="T624">
        <f t="shared" si="702"/>
        <v>0</v>
      </c>
      <c r="U624">
        <f t="shared" si="703"/>
        <v>0</v>
      </c>
      <c r="V624">
        <f t="shared" si="704"/>
        <v>0</v>
      </c>
      <c r="W624">
        <f t="shared" si="705"/>
        <v>0</v>
      </c>
      <c r="X624">
        <f t="shared" si="706"/>
        <v>0</v>
      </c>
      <c r="Y624">
        <f t="shared" si="707"/>
        <v>0</v>
      </c>
      <c r="AA624">
        <v>86295184</v>
      </c>
      <c r="AB624">
        <f t="shared" si="708"/>
        <v>653.49</v>
      </c>
      <c r="AC624">
        <f t="shared" si="732"/>
        <v>653.49</v>
      </c>
      <c r="AD624">
        <f t="shared" si="733"/>
        <v>0</v>
      </c>
      <c r="AE624">
        <f t="shared" si="734"/>
        <v>0</v>
      </c>
      <c r="AF624">
        <f t="shared" si="709"/>
        <v>0</v>
      </c>
      <c r="AG624">
        <f t="shared" si="710"/>
        <v>0</v>
      </c>
      <c r="AH624">
        <f t="shared" si="711"/>
        <v>0</v>
      </c>
      <c r="AI624">
        <f t="shared" si="712"/>
        <v>0</v>
      </c>
      <c r="AJ624">
        <f t="shared" si="713"/>
        <v>0</v>
      </c>
      <c r="AK624">
        <v>653.4899999999999</v>
      </c>
      <c r="AL624">
        <v>653.4899999999999</v>
      </c>
      <c r="AM624">
        <v>0</v>
      </c>
      <c r="AN624">
        <v>0</v>
      </c>
      <c r="AO624">
        <v>0</v>
      </c>
      <c r="AP624">
        <v>0</v>
      </c>
      <c r="AQ624">
        <v>0</v>
      </c>
      <c r="AR624">
        <v>0</v>
      </c>
      <c r="AS624">
        <v>0</v>
      </c>
      <c r="AT624">
        <v>0</v>
      </c>
      <c r="AU624">
        <v>0</v>
      </c>
      <c r="AV624">
        <v>1</v>
      </c>
      <c r="AW624">
        <v>1</v>
      </c>
      <c r="AZ624">
        <v>1</v>
      </c>
      <c r="BA624">
        <v>1</v>
      </c>
      <c r="BB624">
        <v>1</v>
      </c>
      <c r="BC624">
        <v>7.56</v>
      </c>
      <c r="BD624" t="s">
        <v>6</v>
      </c>
      <c r="BE624" t="s">
        <v>6</v>
      </c>
      <c r="BF624" t="s">
        <v>6</v>
      </c>
      <c r="BG624" t="s">
        <v>6</v>
      </c>
      <c r="BH624">
        <v>3</v>
      </c>
      <c r="BI624">
        <v>1</v>
      </c>
      <c r="BJ624" t="s">
        <v>518</v>
      </c>
      <c r="BM624">
        <v>500003</v>
      </c>
      <c r="BN624">
        <v>0</v>
      </c>
      <c r="BO624" t="s">
        <v>6</v>
      </c>
      <c r="BP624">
        <v>0</v>
      </c>
      <c r="BQ624">
        <v>22</v>
      </c>
      <c r="BR624">
        <v>0</v>
      </c>
      <c r="BS624">
        <v>1</v>
      </c>
      <c r="BT624">
        <v>1</v>
      </c>
      <c r="BU624">
        <v>1</v>
      </c>
      <c r="BV624">
        <v>1</v>
      </c>
      <c r="BW624">
        <v>1</v>
      </c>
      <c r="BX624">
        <v>1</v>
      </c>
      <c r="BY624" t="s">
        <v>6</v>
      </c>
      <c r="BZ624">
        <v>0</v>
      </c>
      <c r="CA624">
        <v>0</v>
      </c>
      <c r="CB624" t="s">
        <v>6</v>
      </c>
      <c r="CE624">
        <v>0</v>
      </c>
      <c r="CF624">
        <v>0</v>
      </c>
      <c r="CG624">
        <v>0</v>
      </c>
      <c r="CM624">
        <v>0</v>
      </c>
      <c r="CN624" t="s">
        <v>6</v>
      </c>
      <c r="CO624">
        <v>0</v>
      </c>
      <c r="CP624">
        <f t="shared" si="714"/>
        <v>4940</v>
      </c>
      <c r="CQ624">
        <f t="shared" si="715"/>
        <v>4940.3843999999999</v>
      </c>
      <c r="CR624">
        <f t="shared" si="716"/>
        <v>0</v>
      </c>
      <c r="CS624">
        <f t="shared" si="717"/>
        <v>0</v>
      </c>
      <c r="CT624">
        <f t="shared" si="718"/>
        <v>0</v>
      </c>
      <c r="CU624">
        <f t="shared" si="719"/>
        <v>0</v>
      </c>
      <c r="CV624">
        <f t="shared" si="720"/>
        <v>0</v>
      </c>
      <c r="CW624">
        <f t="shared" si="721"/>
        <v>0</v>
      </c>
      <c r="CX624">
        <f t="shared" si="722"/>
        <v>0</v>
      </c>
      <c r="CY624">
        <f>(S624+R624)*(BZ624/100)</f>
        <v>0</v>
      </c>
      <c r="CZ624">
        <f>(S624+R624)*(CA624/100)</f>
        <v>0</v>
      </c>
      <c r="DC624" t="s">
        <v>6</v>
      </c>
      <c r="DD624" t="s">
        <v>6</v>
      </c>
      <c r="DE624" t="s">
        <v>6</v>
      </c>
      <c r="DF624" t="s">
        <v>6</v>
      </c>
      <c r="DG624" t="s">
        <v>6</v>
      </c>
      <c r="DH624" t="s">
        <v>6</v>
      </c>
      <c r="DI624" t="s">
        <v>6</v>
      </c>
      <c r="DJ624" t="s">
        <v>6</v>
      </c>
      <c r="DK624" t="s">
        <v>6</v>
      </c>
      <c r="DL624" t="s">
        <v>6</v>
      </c>
      <c r="DM624" t="s">
        <v>6</v>
      </c>
      <c r="DN624">
        <v>0</v>
      </c>
      <c r="DO624">
        <v>0</v>
      </c>
      <c r="DP624">
        <v>1</v>
      </c>
      <c r="DQ624">
        <v>1</v>
      </c>
      <c r="DU624">
        <v>1010</v>
      </c>
      <c r="DV624" t="s">
        <v>43</v>
      </c>
      <c r="DW624" t="e">
        <f>'2.Лок.смета.и.Акт'!#REF!</f>
        <v>#REF!</v>
      </c>
      <c r="DX624">
        <v>1</v>
      </c>
      <c r="DZ624" t="s">
        <v>6</v>
      </c>
      <c r="EA624" t="s">
        <v>6</v>
      </c>
      <c r="EB624" t="s">
        <v>6</v>
      </c>
      <c r="EC624" t="s">
        <v>6</v>
      </c>
      <c r="EE624">
        <v>54938783</v>
      </c>
      <c r="EF624">
        <v>22</v>
      </c>
      <c r="EG624" t="s">
        <v>45</v>
      </c>
      <c r="EH624">
        <v>0</v>
      </c>
      <c r="EI624" t="s">
        <v>6</v>
      </c>
      <c r="EJ624">
        <v>1</v>
      </c>
      <c r="EK624">
        <v>500003</v>
      </c>
      <c r="EL624" t="s">
        <v>46</v>
      </c>
      <c r="EM624" t="s">
        <v>47</v>
      </c>
      <c r="EO624" t="s">
        <v>6</v>
      </c>
      <c r="EQ624">
        <v>0</v>
      </c>
      <c r="ER624">
        <v>4657.2700000000004</v>
      </c>
      <c r="ES624">
        <v>653.4899999999999</v>
      </c>
      <c r="ET624">
        <v>0</v>
      </c>
      <c r="EU624">
        <v>0</v>
      </c>
      <c r="EV624">
        <v>0</v>
      </c>
      <c r="EW624">
        <v>0</v>
      </c>
      <c r="EX624">
        <v>0</v>
      </c>
      <c r="EZ624">
        <v>5</v>
      </c>
      <c r="FC624">
        <v>0</v>
      </c>
      <c r="FD624">
        <v>18</v>
      </c>
      <c r="FF624">
        <v>4657.2700000000004</v>
      </c>
      <c r="FQ624">
        <v>0</v>
      </c>
      <c r="FR624">
        <f t="shared" si="723"/>
        <v>0</v>
      </c>
      <c r="FS624">
        <v>0</v>
      </c>
      <c r="FX624">
        <v>0</v>
      </c>
      <c r="FY624">
        <v>0</v>
      </c>
      <c r="GA624" t="s">
        <v>519</v>
      </c>
      <c r="GD624">
        <v>1</v>
      </c>
      <c r="GF624">
        <v>1632656182</v>
      </c>
      <c r="GG624">
        <v>2</v>
      </c>
      <c r="GH624">
        <v>3</v>
      </c>
      <c r="GI624">
        <v>5</v>
      </c>
      <c r="GJ624">
        <v>0</v>
      </c>
      <c r="GK624">
        <v>0</v>
      </c>
      <c r="GL624">
        <f t="shared" si="724"/>
        <v>0</v>
      </c>
      <c r="GM624">
        <f t="shared" si="725"/>
        <v>4940</v>
      </c>
      <c r="GN624">
        <f t="shared" si="726"/>
        <v>4940</v>
      </c>
      <c r="GO624">
        <f t="shared" si="727"/>
        <v>0</v>
      </c>
      <c r="GP624">
        <f t="shared" si="728"/>
        <v>0</v>
      </c>
      <c r="GR624">
        <v>1</v>
      </c>
      <c r="GS624">
        <v>1</v>
      </c>
      <c r="GT624">
        <v>0</v>
      </c>
      <c r="GU624" t="s">
        <v>6</v>
      </c>
      <c r="GV624">
        <f t="shared" si="729"/>
        <v>0</v>
      </c>
      <c r="GW624">
        <v>1</v>
      </c>
      <c r="GX624">
        <f t="shared" si="730"/>
        <v>0</v>
      </c>
      <c r="HA624">
        <v>0</v>
      </c>
      <c r="HB624">
        <v>0</v>
      </c>
      <c r="HC624">
        <f t="shared" si="731"/>
        <v>0</v>
      </c>
      <c r="HE624" t="s">
        <v>38</v>
      </c>
      <c r="HF624" t="s">
        <v>39</v>
      </c>
      <c r="HM624" t="s">
        <v>6</v>
      </c>
      <c r="HN624" t="s">
        <v>6</v>
      </c>
      <c r="HO624" t="s">
        <v>6</v>
      </c>
      <c r="HP624" t="s">
        <v>6</v>
      </c>
      <c r="HQ624" t="s">
        <v>6</v>
      </c>
      <c r="IF624">
        <v>-1</v>
      </c>
      <c r="IK624">
        <v>0</v>
      </c>
    </row>
    <row r="625" spans="1:255" x14ac:dyDescent="0.2">
      <c r="A625" s="2">
        <v>18</v>
      </c>
      <c r="B625" s="2">
        <v>1</v>
      </c>
      <c r="C625" s="2">
        <v>948</v>
      </c>
      <c r="D625" s="2"/>
      <c r="E625" s="2" t="s">
        <v>779</v>
      </c>
      <c r="F625" s="2" t="s">
        <v>502</v>
      </c>
      <c r="G625" s="2" t="s">
        <v>530</v>
      </c>
      <c r="H625" s="2" t="s">
        <v>43</v>
      </c>
      <c r="I625" s="2">
        <f>I609*J625</f>
        <v>2</v>
      </c>
      <c r="J625" s="216">
        <f>'5.Ведомость_списания'!F275</f>
        <v>0.72727272727272729</v>
      </c>
      <c r="K625" s="2">
        <v>0.72727299999999995</v>
      </c>
      <c r="L625" s="2"/>
      <c r="M625" s="2"/>
      <c r="N625" s="2"/>
      <c r="O625" s="2">
        <f t="shared" si="697"/>
        <v>1385</v>
      </c>
      <c r="P625" s="2">
        <f t="shared" si="698"/>
        <v>1385</v>
      </c>
      <c r="Q625" s="2">
        <f t="shared" si="699"/>
        <v>0</v>
      </c>
      <c r="R625" s="2">
        <f t="shared" si="700"/>
        <v>0</v>
      </c>
      <c r="S625" s="2">
        <f t="shared" si="701"/>
        <v>0</v>
      </c>
      <c r="T625" s="2">
        <f t="shared" si="702"/>
        <v>0</v>
      </c>
      <c r="U625" s="2">
        <f t="shared" si="703"/>
        <v>0</v>
      </c>
      <c r="V625" s="2">
        <f t="shared" si="704"/>
        <v>0</v>
      </c>
      <c r="W625" s="2">
        <f t="shared" si="705"/>
        <v>0</v>
      </c>
      <c r="X625" s="2">
        <f t="shared" si="706"/>
        <v>0</v>
      </c>
      <c r="Y625" s="2">
        <f t="shared" si="707"/>
        <v>0</v>
      </c>
      <c r="Z625" s="2"/>
      <c r="AA625" s="2">
        <v>86295183</v>
      </c>
      <c r="AB625" s="2">
        <f t="shared" si="708"/>
        <v>692.28</v>
      </c>
      <c r="AC625" s="2">
        <f t="shared" si="732"/>
        <v>692.28</v>
      </c>
      <c r="AD625" s="2">
        <f t="shared" si="733"/>
        <v>0</v>
      </c>
      <c r="AE625" s="2">
        <f t="shared" si="734"/>
        <v>0</v>
      </c>
      <c r="AF625" s="2">
        <f t="shared" si="709"/>
        <v>0</v>
      </c>
      <c r="AG625" s="2">
        <f t="shared" si="710"/>
        <v>0</v>
      </c>
      <c r="AH625" s="2">
        <f t="shared" si="711"/>
        <v>0</v>
      </c>
      <c r="AI625" s="2">
        <f t="shared" si="712"/>
        <v>0</v>
      </c>
      <c r="AJ625" s="2">
        <f t="shared" si="713"/>
        <v>0</v>
      </c>
      <c r="AK625" s="2">
        <v>692.28</v>
      </c>
      <c r="AL625" s="110">
        <f>'1.Лок.смета.и.Акт'!F1171</f>
        <v>692.28</v>
      </c>
      <c r="AM625" s="2">
        <v>0</v>
      </c>
      <c r="AN625" s="2">
        <v>0</v>
      </c>
      <c r="AO625" s="2">
        <v>0</v>
      </c>
      <c r="AP625" s="2">
        <v>0</v>
      </c>
      <c r="AQ625" s="2">
        <v>0</v>
      </c>
      <c r="AR625" s="2">
        <v>0</v>
      </c>
      <c r="AS625" s="2">
        <v>0</v>
      </c>
      <c r="AT625" s="2">
        <v>0</v>
      </c>
      <c r="AU625" s="2">
        <v>0</v>
      </c>
      <c r="AV625" s="2">
        <v>1</v>
      </c>
      <c r="AW625" s="2">
        <v>1</v>
      </c>
      <c r="AX625" s="2"/>
      <c r="AY625" s="2"/>
      <c r="AZ625" s="2">
        <v>1</v>
      </c>
      <c r="BA625" s="2">
        <v>1</v>
      </c>
      <c r="BB625" s="2">
        <v>1</v>
      </c>
      <c r="BC625" s="2">
        <v>1</v>
      </c>
      <c r="BD625" s="2" t="s">
        <v>6</v>
      </c>
      <c r="BE625" s="2" t="s">
        <v>6</v>
      </c>
      <c r="BF625" s="2" t="s">
        <v>6</v>
      </c>
      <c r="BG625" s="2" t="s">
        <v>6</v>
      </c>
      <c r="BH625" s="2">
        <v>3</v>
      </c>
      <c r="BI625" s="2">
        <v>1</v>
      </c>
      <c r="BJ625" s="2" t="s">
        <v>504</v>
      </c>
      <c r="BK625" s="2"/>
      <c r="BL625" s="2"/>
      <c r="BM625" s="2">
        <v>500003</v>
      </c>
      <c r="BN625" s="2">
        <v>0</v>
      </c>
      <c r="BO625" s="2" t="s">
        <v>6</v>
      </c>
      <c r="BP625" s="2">
        <v>0</v>
      </c>
      <c r="BQ625" s="2">
        <v>22</v>
      </c>
      <c r="BR625" s="2">
        <v>0</v>
      </c>
      <c r="BS625" s="2">
        <v>1</v>
      </c>
      <c r="BT625" s="2">
        <v>1</v>
      </c>
      <c r="BU625" s="2">
        <v>1</v>
      </c>
      <c r="BV625" s="2">
        <v>1</v>
      </c>
      <c r="BW625" s="2">
        <v>1</v>
      </c>
      <c r="BX625" s="2">
        <v>1</v>
      </c>
      <c r="BY625" s="2" t="s">
        <v>6</v>
      </c>
      <c r="BZ625" s="2">
        <v>0</v>
      </c>
      <c r="CA625" s="2">
        <v>0</v>
      </c>
      <c r="CB625" s="2" t="s">
        <v>6</v>
      </c>
      <c r="CC625" s="2"/>
      <c r="CD625" s="2"/>
      <c r="CE625" s="2">
        <v>0</v>
      </c>
      <c r="CF625" s="2">
        <v>0</v>
      </c>
      <c r="CG625" s="2">
        <v>0</v>
      </c>
      <c r="CH625" s="2"/>
      <c r="CI625" s="2"/>
      <c r="CJ625" s="2"/>
      <c r="CK625" s="2"/>
      <c r="CL625" s="2"/>
      <c r="CM625" s="2">
        <v>0</v>
      </c>
      <c r="CN625" s="2" t="s">
        <v>6</v>
      </c>
      <c r="CO625" s="2">
        <v>0</v>
      </c>
      <c r="CP625" s="2">
        <f t="shared" si="714"/>
        <v>1385</v>
      </c>
      <c r="CQ625" s="2">
        <f t="shared" si="715"/>
        <v>692.28</v>
      </c>
      <c r="CR625" s="2">
        <f t="shared" si="716"/>
        <v>0</v>
      </c>
      <c r="CS625" s="2">
        <f t="shared" si="717"/>
        <v>0</v>
      </c>
      <c r="CT625" s="2">
        <f t="shared" si="718"/>
        <v>0</v>
      </c>
      <c r="CU625" s="2">
        <f t="shared" si="719"/>
        <v>0</v>
      </c>
      <c r="CV625" s="2">
        <f t="shared" si="720"/>
        <v>0</v>
      </c>
      <c r="CW625" s="2">
        <f t="shared" si="721"/>
        <v>0</v>
      </c>
      <c r="CX625" s="2">
        <f t="shared" si="722"/>
        <v>0</v>
      </c>
      <c r="CY625" s="2">
        <f>(((S625+(R625*IF(0,0,1)))*AT625)/100)</f>
        <v>0</v>
      </c>
      <c r="CZ625" s="2">
        <f>(((S625+(R625*IF(0,0,1)))*AU625)/100)</f>
        <v>0</v>
      </c>
      <c r="DA625" s="2"/>
      <c r="DB625" s="2"/>
      <c r="DC625" s="2" t="s">
        <v>6</v>
      </c>
      <c r="DD625" s="2" t="s">
        <v>6</v>
      </c>
      <c r="DE625" s="2" t="s">
        <v>6</v>
      </c>
      <c r="DF625" s="2" t="s">
        <v>6</v>
      </c>
      <c r="DG625" s="2" t="s">
        <v>6</v>
      </c>
      <c r="DH625" s="2" t="s">
        <v>6</v>
      </c>
      <c r="DI625" s="2" t="s">
        <v>6</v>
      </c>
      <c r="DJ625" s="2" t="s">
        <v>6</v>
      </c>
      <c r="DK625" s="2" t="s">
        <v>6</v>
      </c>
      <c r="DL625" s="2" t="s">
        <v>6</v>
      </c>
      <c r="DM625" s="2" t="s">
        <v>6</v>
      </c>
      <c r="DN625" s="2">
        <v>0</v>
      </c>
      <c r="DO625" s="2">
        <v>0</v>
      </c>
      <c r="DP625" s="2">
        <v>1</v>
      </c>
      <c r="DQ625" s="2">
        <v>1</v>
      </c>
      <c r="DR625" s="2"/>
      <c r="DS625" s="2"/>
      <c r="DT625" s="2"/>
      <c r="DU625" s="2">
        <v>1010</v>
      </c>
      <c r="DV625" s="2" t="s">
        <v>43</v>
      </c>
      <c r="DW625" s="2" t="s">
        <v>43</v>
      </c>
      <c r="DX625" s="2">
        <v>1</v>
      </c>
      <c r="DY625" s="2"/>
      <c r="DZ625" s="2" t="s">
        <v>6</v>
      </c>
      <c r="EA625" s="2" t="s">
        <v>6</v>
      </c>
      <c r="EB625" s="2" t="s">
        <v>6</v>
      </c>
      <c r="EC625" s="2" t="s">
        <v>6</v>
      </c>
      <c r="ED625" s="2"/>
      <c r="EE625" s="2">
        <v>54938783</v>
      </c>
      <c r="EF625" s="2">
        <v>22</v>
      </c>
      <c r="EG625" s="2" t="s">
        <v>45</v>
      </c>
      <c r="EH625" s="2">
        <v>0</v>
      </c>
      <c r="EI625" s="2" t="s">
        <v>6</v>
      </c>
      <c r="EJ625" s="2">
        <v>1</v>
      </c>
      <c r="EK625" s="2">
        <v>500003</v>
      </c>
      <c r="EL625" s="2" t="s">
        <v>46</v>
      </c>
      <c r="EM625" s="2" t="s">
        <v>47</v>
      </c>
      <c r="EN625" s="2"/>
      <c r="EO625" s="2" t="s">
        <v>6</v>
      </c>
      <c r="EP625" s="2"/>
      <c r="EQ625" s="2">
        <v>0</v>
      </c>
      <c r="ER625" s="2">
        <v>692.28</v>
      </c>
      <c r="ES625" s="110">
        <f>'1.Лок.смета.и.Акт'!F1171</f>
        <v>692.28</v>
      </c>
      <c r="ET625" s="2">
        <v>0</v>
      </c>
      <c r="EU625" s="2">
        <v>0</v>
      </c>
      <c r="EV625" s="2">
        <v>0</v>
      </c>
      <c r="EW625" s="2">
        <v>0</v>
      </c>
      <c r="EX625" s="2">
        <v>0</v>
      </c>
      <c r="EY625" s="2"/>
      <c r="EZ625" s="2"/>
      <c r="FA625" s="2"/>
      <c r="FB625" s="2"/>
      <c r="FC625" s="2"/>
      <c r="FD625" s="2"/>
      <c r="FE625" s="2"/>
      <c r="FF625" s="2"/>
      <c r="FG625" s="2"/>
      <c r="FH625" s="2"/>
      <c r="FI625" s="2"/>
      <c r="FJ625" s="2"/>
      <c r="FK625" s="2"/>
      <c r="FL625" s="2"/>
      <c r="FM625" s="2"/>
      <c r="FN625" s="2"/>
      <c r="FO625" s="2"/>
      <c r="FP625" s="2"/>
      <c r="FQ625" s="2">
        <v>0</v>
      </c>
      <c r="FR625" s="2">
        <f t="shared" si="723"/>
        <v>0</v>
      </c>
      <c r="FS625" s="2">
        <v>0</v>
      </c>
      <c r="FT625" s="2"/>
      <c r="FU625" s="2"/>
      <c r="FV625" s="2"/>
      <c r="FW625" s="2"/>
      <c r="FX625" s="2">
        <v>0</v>
      </c>
      <c r="FY625" s="2">
        <v>0</v>
      </c>
      <c r="FZ625" s="2"/>
      <c r="GA625" s="2" t="s">
        <v>6</v>
      </c>
      <c r="GB625" s="2"/>
      <c r="GC625" s="2"/>
      <c r="GD625" s="2">
        <v>1</v>
      </c>
      <c r="GE625" s="2"/>
      <c r="GF625" s="2">
        <v>333378709</v>
      </c>
      <c r="GG625" s="2">
        <v>2</v>
      </c>
      <c r="GH625" s="2">
        <v>1</v>
      </c>
      <c r="GI625" s="2">
        <v>-2</v>
      </c>
      <c r="GJ625" s="2">
        <v>0</v>
      </c>
      <c r="GK625" s="2">
        <v>0</v>
      </c>
      <c r="GL625" s="2">
        <f t="shared" si="724"/>
        <v>0</v>
      </c>
      <c r="GM625" s="2">
        <f t="shared" si="725"/>
        <v>1385</v>
      </c>
      <c r="GN625" s="2">
        <f t="shared" si="726"/>
        <v>1385</v>
      </c>
      <c r="GO625" s="2">
        <f t="shared" si="727"/>
        <v>0</v>
      </c>
      <c r="GP625" s="2">
        <f t="shared" si="728"/>
        <v>0</v>
      </c>
      <c r="GQ625" s="2"/>
      <c r="GR625" s="2">
        <v>0</v>
      </c>
      <c r="GS625" s="2">
        <v>3</v>
      </c>
      <c r="GT625" s="2">
        <v>0</v>
      </c>
      <c r="GU625" s="2" t="s">
        <v>6</v>
      </c>
      <c r="GV625" s="2">
        <f t="shared" si="729"/>
        <v>0</v>
      </c>
      <c r="GW625" s="2">
        <v>1</v>
      </c>
      <c r="GX625" s="2">
        <f t="shared" si="730"/>
        <v>0</v>
      </c>
      <c r="GY625" s="2"/>
      <c r="GZ625" s="2"/>
      <c r="HA625" s="2">
        <v>0</v>
      </c>
      <c r="HB625" s="2">
        <v>0</v>
      </c>
      <c r="HC625" s="2">
        <f t="shared" si="731"/>
        <v>0</v>
      </c>
      <c r="HD625" s="2"/>
      <c r="HE625" s="2" t="s">
        <v>6</v>
      </c>
      <c r="HF625" s="2" t="s">
        <v>6</v>
      </c>
      <c r="HG625" s="2"/>
      <c r="HH625" s="2"/>
      <c r="HI625" s="2"/>
      <c r="HJ625" s="2"/>
      <c r="HK625" s="2"/>
      <c r="HL625" s="2"/>
      <c r="HM625" s="2" t="s">
        <v>6</v>
      </c>
      <c r="HN625" s="2" t="s">
        <v>6</v>
      </c>
      <c r="HO625" s="2" t="s">
        <v>6</v>
      </c>
      <c r="HP625" s="2" t="s">
        <v>6</v>
      </c>
      <c r="HQ625" s="2" t="s">
        <v>6</v>
      </c>
      <c r="HR625" s="2"/>
      <c r="HS625" s="2"/>
      <c r="HT625" s="2"/>
      <c r="HU625" s="2"/>
      <c r="HV625" s="2"/>
      <c r="HW625" s="2"/>
      <c r="HX625" s="2"/>
      <c r="HY625" s="2"/>
      <c r="HZ625" s="2"/>
      <c r="IA625" s="2"/>
      <c r="IB625" s="2"/>
      <c r="IC625" s="2"/>
      <c r="ID625" s="2"/>
      <c r="IE625" s="2"/>
      <c r="IF625" s="2">
        <v>-1</v>
      </c>
      <c r="IG625" s="2"/>
      <c r="IH625" s="2"/>
      <c r="II625" s="2"/>
      <c r="IJ625" s="2"/>
      <c r="IK625" s="2">
        <v>0</v>
      </c>
      <c r="IL625" s="2"/>
      <c r="IM625" s="2"/>
      <c r="IN625" s="2"/>
      <c r="IO625" s="2"/>
      <c r="IP625" s="2"/>
      <c r="IQ625" s="2"/>
      <c r="IR625" s="2"/>
      <c r="IS625" s="2"/>
      <c r="IT625" s="2"/>
      <c r="IU625" s="2"/>
    </row>
    <row r="626" spans="1:255" x14ac:dyDescent="0.2">
      <c r="A626">
        <v>18</v>
      </c>
      <c r="B626">
        <v>1</v>
      </c>
      <c r="C626">
        <v>964</v>
      </c>
      <c r="E626" t="s">
        <v>779</v>
      </c>
      <c r="F626" t="e">
        <f>'2.Лок.смета.и.Акт'!#REF!</f>
        <v>#REF!</v>
      </c>
      <c r="G626" t="s">
        <v>530</v>
      </c>
      <c r="H626" t="s">
        <v>43</v>
      </c>
      <c r="I626">
        <f>I610*J626</f>
        <v>2</v>
      </c>
      <c r="J626">
        <v>0.72727272727272729</v>
      </c>
      <c r="K626">
        <v>0.72727299999999995</v>
      </c>
      <c r="O626">
        <f t="shared" si="697"/>
        <v>12019</v>
      </c>
      <c r="P626">
        <f t="shared" si="698"/>
        <v>12019</v>
      </c>
      <c r="Q626">
        <f t="shared" si="699"/>
        <v>0</v>
      </c>
      <c r="R626">
        <f t="shared" si="700"/>
        <v>0</v>
      </c>
      <c r="S626">
        <f t="shared" si="701"/>
        <v>0</v>
      </c>
      <c r="T626">
        <f t="shared" si="702"/>
        <v>0</v>
      </c>
      <c r="U626">
        <f t="shared" si="703"/>
        <v>0</v>
      </c>
      <c r="V626">
        <f t="shared" si="704"/>
        <v>0</v>
      </c>
      <c r="W626">
        <f t="shared" si="705"/>
        <v>0</v>
      </c>
      <c r="X626">
        <f t="shared" si="706"/>
        <v>0</v>
      </c>
      <c r="Y626">
        <f t="shared" si="707"/>
        <v>0</v>
      </c>
      <c r="AA626">
        <v>86295184</v>
      </c>
      <c r="AB626">
        <f t="shared" si="708"/>
        <v>794.88</v>
      </c>
      <c r="AC626">
        <f t="shared" si="732"/>
        <v>794.88</v>
      </c>
      <c r="AD626">
        <f t="shared" si="733"/>
        <v>0</v>
      </c>
      <c r="AE626">
        <f t="shared" si="734"/>
        <v>0</v>
      </c>
      <c r="AF626">
        <f t="shared" si="709"/>
        <v>0</v>
      </c>
      <c r="AG626">
        <f t="shared" si="710"/>
        <v>0</v>
      </c>
      <c r="AH626">
        <f t="shared" si="711"/>
        <v>0</v>
      </c>
      <c r="AI626">
        <f t="shared" si="712"/>
        <v>0</v>
      </c>
      <c r="AJ626">
        <f t="shared" si="713"/>
        <v>0</v>
      </c>
      <c r="AK626">
        <v>794.88000000000011</v>
      </c>
      <c r="AL626">
        <v>794.88000000000011</v>
      </c>
      <c r="AM626">
        <v>0</v>
      </c>
      <c r="AN626">
        <v>0</v>
      </c>
      <c r="AO626">
        <v>0</v>
      </c>
      <c r="AP626">
        <v>0</v>
      </c>
      <c r="AQ626">
        <v>0</v>
      </c>
      <c r="AR626">
        <v>0</v>
      </c>
      <c r="AS626">
        <v>0</v>
      </c>
      <c r="AT626">
        <v>0</v>
      </c>
      <c r="AU626">
        <v>0</v>
      </c>
      <c r="AV626">
        <v>1</v>
      </c>
      <c r="AW626">
        <v>1</v>
      </c>
      <c r="AZ626">
        <v>1</v>
      </c>
      <c r="BA626">
        <v>1</v>
      </c>
      <c r="BB626">
        <v>1</v>
      </c>
      <c r="BC626">
        <v>7.56</v>
      </c>
      <c r="BD626" t="s">
        <v>6</v>
      </c>
      <c r="BE626" t="s">
        <v>6</v>
      </c>
      <c r="BF626" t="s">
        <v>6</v>
      </c>
      <c r="BG626" t="s">
        <v>6</v>
      </c>
      <c r="BH626">
        <v>3</v>
      </c>
      <c r="BI626">
        <v>1</v>
      </c>
      <c r="BJ626" t="s">
        <v>504</v>
      </c>
      <c r="BM626">
        <v>500003</v>
      </c>
      <c r="BN626">
        <v>0</v>
      </c>
      <c r="BO626" t="s">
        <v>6</v>
      </c>
      <c r="BP626">
        <v>0</v>
      </c>
      <c r="BQ626">
        <v>22</v>
      </c>
      <c r="BR626">
        <v>0</v>
      </c>
      <c r="BS626">
        <v>1</v>
      </c>
      <c r="BT626">
        <v>1</v>
      </c>
      <c r="BU626">
        <v>1</v>
      </c>
      <c r="BV626">
        <v>1</v>
      </c>
      <c r="BW626">
        <v>1</v>
      </c>
      <c r="BX626">
        <v>1</v>
      </c>
      <c r="BY626" t="s">
        <v>6</v>
      </c>
      <c r="BZ626">
        <v>0</v>
      </c>
      <c r="CA626">
        <v>0</v>
      </c>
      <c r="CB626" t="s">
        <v>6</v>
      </c>
      <c r="CE626">
        <v>0</v>
      </c>
      <c r="CF626">
        <v>0</v>
      </c>
      <c r="CG626">
        <v>0</v>
      </c>
      <c r="CM626">
        <v>0</v>
      </c>
      <c r="CN626" t="s">
        <v>6</v>
      </c>
      <c r="CO626">
        <v>0</v>
      </c>
      <c r="CP626">
        <f t="shared" si="714"/>
        <v>12019</v>
      </c>
      <c r="CQ626">
        <f t="shared" si="715"/>
        <v>6009.2927999999993</v>
      </c>
      <c r="CR626">
        <f t="shared" si="716"/>
        <v>0</v>
      </c>
      <c r="CS626">
        <f t="shared" si="717"/>
        <v>0</v>
      </c>
      <c r="CT626">
        <f t="shared" si="718"/>
        <v>0</v>
      </c>
      <c r="CU626">
        <f t="shared" si="719"/>
        <v>0</v>
      </c>
      <c r="CV626">
        <f t="shared" si="720"/>
        <v>0</v>
      </c>
      <c r="CW626">
        <f t="shared" si="721"/>
        <v>0</v>
      </c>
      <c r="CX626">
        <f t="shared" si="722"/>
        <v>0</v>
      </c>
      <c r="CY626">
        <f>(S626+R626)*(BZ626/100)</f>
        <v>0</v>
      </c>
      <c r="CZ626">
        <f>(S626+R626)*(CA626/100)</f>
        <v>0</v>
      </c>
      <c r="DC626" t="s">
        <v>6</v>
      </c>
      <c r="DD626" t="s">
        <v>6</v>
      </c>
      <c r="DE626" t="s">
        <v>6</v>
      </c>
      <c r="DF626" t="s">
        <v>6</v>
      </c>
      <c r="DG626" t="s">
        <v>6</v>
      </c>
      <c r="DH626" t="s">
        <v>6</v>
      </c>
      <c r="DI626" t="s">
        <v>6</v>
      </c>
      <c r="DJ626" t="s">
        <v>6</v>
      </c>
      <c r="DK626" t="s">
        <v>6</v>
      </c>
      <c r="DL626" t="s">
        <v>6</v>
      </c>
      <c r="DM626" t="s">
        <v>6</v>
      </c>
      <c r="DN626">
        <v>0</v>
      </c>
      <c r="DO626">
        <v>0</v>
      </c>
      <c r="DP626">
        <v>1</v>
      </c>
      <c r="DQ626">
        <v>1</v>
      </c>
      <c r="DU626">
        <v>1010</v>
      </c>
      <c r="DV626" t="s">
        <v>43</v>
      </c>
      <c r="DW626" t="e">
        <f>'2.Лок.смета.и.Акт'!#REF!</f>
        <v>#REF!</v>
      </c>
      <c r="DX626">
        <v>1</v>
      </c>
      <c r="DZ626" t="s">
        <v>6</v>
      </c>
      <c r="EA626" t="s">
        <v>6</v>
      </c>
      <c r="EB626" t="s">
        <v>6</v>
      </c>
      <c r="EC626" t="s">
        <v>6</v>
      </c>
      <c r="EE626">
        <v>54938783</v>
      </c>
      <c r="EF626">
        <v>22</v>
      </c>
      <c r="EG626" t="s">
        <v>45</v>
      </c>
      <c r="EH626">
        <v>0</v>
      </c>
      <c r="EI626" t="s">
        <v>6</v>
      </c>
      <c r="EJ626">
        <v>1</v>
      </c>
      <c r="EK626">
        <v>500003</v>
      </c>
      <c r="EL626" t="s">
        <v>46</v>
      </c>
      <c r="EM626" t="s">
        <v>47</v>
      </c>
      <c r="EO626" t="s">
        <v>6</v>
      </c>
      <c r="EQ626">
        <v>0</v>
      </c>
      <c r="ER626">
        <v>5664.88</v>
      </c>
      <c r="ES626">
        <v>794.88000000000011</v>
      </c>
      <c r="ET626">
        <v>0</v>
      </c>
      <c r="EU626">
        <v>0</v>
      </c>
      <c r="EV626">
        <v>0</v>
      </c>
      <c r="EW626">
        <v>0</v>
      </c>
      <c r="EX626">
        <v>0</v>
      </c>
      <c r="EZ626">
        <v>5</v>
      </c>
      <c r="FC626">
        <v>0</v>
      </c>
      <c r="FD626">
        <v>18</v>
      </c>
      <c r="FF626">
        <v>5664.88</v>
      </c>
      <c r="FQ626">
        <v>0</v>
      </c>
      <c r="FR626">
        <f t="shared" si="723"/>
        <v>0</v>
      </c>
      <c r="FS626">
        <v>0</v>
      </c>
      <c r="FX626">
        <v>0</v>
      </c>
      <c r="FY626">
        <v>0</v>
      </c>
      <c r="GA626" t="s">
        <v>505</v>
      </c>
      <c r="GD626">
        <v>1</v>
      </c>
      <c r="GF626">
        <v>333378709</v>
      </c>
      <c r="GG626">
        <v>2</v>
      </c>
      <c r="GH626">
        <v>3</v>
      </c>
      <c r="GI626">
        <v>5</v>
      </c>
      <c r="GJ626">
        <v>0</v>
      </c>
      <c r="GK626">
        <v>0</v>
      </c>
      <c r="GL626">
        <f t="shared" si="724"/>
        <v>0</v>
      </c>
      <c r="GM626">
        <f t="shared" si="725"/>
        <v>12019</v>
      </c>
      <c r="GN626">
        <f t="shared" si="726"/>
        <v>12019</v>
      </c>
      <c r="GO626">
        <f t="shared" si="727"/>
        <v>0</v>
      </c>
      <c r="GP626">
        <f t="shared" si="728"/>
        <v>0</v>
      </c>
      <c r="GR626">
        <v>1</v>
      </c>
      <c r="GS626">
        <v>1</v>
      </c>
      <c r="GT626">
        <v>0</v>
      </c>
      <c r="GU626" t="s">
        <v>6</v>
      </c>
      <c r="GV626">
        <f t="shared" si="729"/>
        <v>0</v>
      </c>
      <c r="GW626">
        <v>1</v>
      </c>
      <c r="GX626">
        <f t="shared" si="730"/>
        <v>0</v>
      </c>
      <c r="HA626">
        <v>0</v>
      </c>
      <c r="HB626">
        <v>0</v>
      </c>
      <c r="HC626">
        <f t="shared" si="731"/>
        <v>0</v>
      </c>
      <c r="HE626" t="s">
        <v>38</v>
      </c>
      <c r="HF626" t="s">
        <v>39</v>
      </c>
      <c r="HM626" t="s">
        <v>6</v>
      </c>
      <c r="HN626" t="s">
        <v>6</v>
      </c>
      <c r="HO626" t="s">
        <v>6</v>
      </c>
      <c r="HP626" t="s">
        <v>6</v>
      </c>
      <c r="HQ626" t="s">
        <v>6</v>
      </c>
      <c r="IF626">
        <v>-1</v>
      </c>
      <c r="IK626">
        <v>0</v>
      </c>
    </row>
    <row r="627" spans="1:255" x14ac:dyDescent="0.2">
      <c r="A627" s="2">
        <v>18</v>
      </c>
      <c r="B627" s="2">
        <v>1</v>
      </c>
      <c r="C627" s="2">
        <v>953</v>
      </c>
      <c r="D627" s="2"/>
      <c r="E627" s="2" t="s">
        <v>780</v>
      </c>
      <c r="F627" s="2" t="s">
        <v>532</v>
      </c>
      <c r="G627" s="2" t="s">
        <v>533</v>
      </c>
      <c r="H627" s="2" t="s">
        <v>43</v>
      </c>
      <c r="I627" s="2">
        <f>I609*J627</f>
        <v>3</v>
      </c>
      <c r="J627" s="216">
        <f>'5.Ведомость_списания'!F276</f>
        <v>1.0909090909090908</v>
      </c>
      <c r="K627" s="2">
        <v>1.0909089999999999</v>
      </c>
      <c r="L627" s="2"/>
      <c r="M627" s="2"/>
      <c r="N627" s="2"/>
      <c r="O627" s="2">
        <f t="shared" si="697"/>
        <v>511</v>
      </c>
      <c r="P627" s="2">
        <f t="shared" si="698"/>
        <v>511</v>
      </c>
      <c r="Q627" s="2">
        <f t="shared" si="699"/>
        <v>0</v>
      </c>
      <c r="R627" s="2">
        <f t="shared" si="700"/>
        <v>0</v>
      </c>
      <c r="S627" s="2">
        <f t="shared" si="701"/>
        <v>0</v>
      </c>
      <c r="T627" s="2">
        <f t="shared" si="702"/>
        <v>0</v>
      </c>
      <c r="U627" s="2">
        <f t="shared" si="703"/>
        <v>0</v>
      </c>
      <c r="V627" s="2">
        <f t="shared" si="704"/>
        <v>0</v>
      </c>
      <c r="W627" s="2">
        <f t="shared" si="705"/>
        <v>0</v>
      </c>
      <c r="X627" s="2">
        <f t="shared" si="706"/>
        <v>0</v>
      </c>
      <c r="Y627" s="2">
        <f t="shared" si="707"/>
        <v>0</v>
      </c>
      <c r="Z627" s="2"/>
      <c r="AA627" s="2">
        <v>86295183</v>
      </c>
      <c r="AB627" s="2">
        <f t="shared" si="708"/>
        <v>170.48</v>
      </c>
      <c r="AC627" s="2">
        <f t="shared" si="732"/>
        <v>170.48</v>
      </c>
      <c r="AD627" s="2">
        <f t="shared" si="733"/>
        <v>0</v>
      </c>
      <c r="AE627" s="2">
        <f t="shared" si="734"/>
        <v>0</v>
      </c>
      <c r="AF627" s="2">
        <f t="shared" si="709"/>
        <v>0</v>
      </c>
      <c r="AG627" s="2">
        <f t="shared" si="710"/>
        <v>0</v>
      </c>
      <c r="AH627" s="2">
        <f t="shared" si="711"/>
        <v>0</v>
      </c>
      <c r="AI627" s="2">
        <f t="shared" si="712"/>
        <v>0</v>
      </c>
      <c r="AJ627" s="2">
        <f t="shared" si="713"/>
        <v>0</v>
      </c>
      <c r="AK627" s="2">
        <v>170.48</v>
      </c>
      <c r="AL627" s="110">
        <f>'1.Лок.смета.и.Акт'!F1173</f>
        <v>170.48</v>
      </c>
      <c r="AM627" s="2">
        <v>0</v>
      </c>
      <c r="AN627" s="2">
        <v>0</v>
      </c>
      <c r="AO627" s="2">
        <v>0</v>
      </c>
      <c r="AP627" s="2">
        <v>0</v>
      </c>
      <c r="AQ627" s="2">
        <v>0</v>
      </c>
      <c r="AR627" s="2">
        <v>0</v>
      </c>
      <c r="AS627" s="2">
        <v>0</v>
      </c>
      <c r="AT627" s="2">
        <v>0</v>
      </c>
      <c r="AU627" s="2">
        <v>0</v>
      </c>
      <c r="AV627" s="2">
        <v>1</v>
      </c>
      <c r="AW627" s="2">
        <v>1</v>
      </c>
      <c r="AX627" s="2"/>
      <c r="AY627" s="2"/>
      <c r="AZ627" s="2">
        <v>1</v>
      </c>
      <c r="BA627" s="2">
        <v>1</v>
      </c>
      <c r="BB627" s="2">
        <v>1</v>
      </c>
      <c r="BC627" s="2">
        <v>1</v>
      </c>
      <c r="BD627" s="2" t="s">
        <v>6</v>
      </c>
      <c r="BE627" s="2" t="s">
        <v>6</v>
      </c>
      <c r="BF627" s="2" t="s">
        <v>6</v>
      </c>
      <c r="BG627" s="2" t="s">
        <v>6</v>
      </c>
      <c r="BH627" s="2">
        <v>3</v>
      </c>
      <c r="BI627" s="2">
        <v>1</v>
      </c>
      <c r="BJ627" s="2" t="s">
        <v>534</v>
      </c>
      <c r="BK627" s="2"/>
      <c r="BL627" s="2"/>
      <c r="BM627" s="2">
        <v>500003</v>
      </c>
      <c r="BN627" s="2">
        <v>0</v>
      </c>
      <c r="BO627" s="2" t="s">
        <v>6</v>
      </c>
      <c r="BP627" s="2">
        <v>0</v>
      </c>
      <c r="BQ627" s="2">
        <v>22</v>
      </c>
      <c r="BR627" s="2">
        <v>0</v>
      </c>
      <c r="BS627" s="2">
        <v>1</v>
      </c>
      <c r="BT627" s="2">
        <v>1</v>
      </c>
      <c r="BU627" s="2">
        <v>1</v>
      </c>
      <c r="BV627" s="2">
        <v>1</v>
      </c>
      <c r="BW627" s="2">
        <v>1</v>
      </c>
      <c r="BX627" s="2">
        <v>1</v>
      </c>
      <c r="BY627" s="2" t="s">
        <v>6</v>
      </c>
      <c r="BZ627" s="2">
        <v>0</v>
      </c>
      <c r="CA627" s="2">
        <v>0</v>
      </c>
      <c r="CB627" s="2" t="s">
        <v>6</v>
      </c>
      <c r="CC627" s="2"/>
      <c r="CD627" s="2"/>
      <c r="CE627" s="2">
        <v>0</v>
      </c>
      <c r="CF627" s="2">
        <v>0</v>
      </c>
      <c r="CG627" s="2">
        <v>0</v>
      </c>
      <c r="CH627" s="2"/>
      <c r="CI627" s="2"/>
      <c r="CJ627" s="2"/>
      <c r="CK627" s="2"/>
      <c r="CL627" s="2"/>
      <c r="CM627" s="2">
        <v>0</v>
      </c>
      <c r="CN627" s="2" t="s">
        <v>6</v>
      </c>
      <c r="CO627" s="2">
        <v>0</v>
      </c>
      <c r="CP627" s="2">
        <f t="shared" si="714"/>
        <v>511</v>
      </c>
      <c r="CQ627" s="2">
        <f t="shared" si="715"/>
        <v>170.48</v>
      </c>
      <c r="CR627" s="2">
        <f t="shared" si="716"/>
        <v>0</v>
      </c>
      <c r="CS627" s="2">
        <f t="shared" si="717"/>
        <v>0</v>
      </c>
      <c r="CT627" s="2">
        <f t="shared" si="718"/>
        <v>0</v>
      </c>
      <c r="CU627" s="2">
        <f t="shared" si="719"/>
        <v>0</v>
      </c>
      <c r="CV627" s="2">
        <f t="shared" si="720"/>
        <v>0</v>
      </c>
      <c r="CW627" s="2">
        <f t="shared" si="721"/>
        <v>0</v>
      </c>
      <c r="CX627" s="2">
        <f t="shared" si="722"/>
        <v>0</v>
      </c>
      <c r="CY627" s="2">
        <f>(((S627+(R627*IF(0,0,1)))*AT627)/100)</f>
        <v>0</v>
      </c>
      <c r="CZ627" s="2">
        <f>(((S627+(R627*IF(0,0,1)))*AU627)/100)</f>
        <v>0</v>
      </c>
      <c r="DA627" s="2"/>
      <c r="DB627" s="2"/>
      <c r="DC627" s="2" t="s">
        <v>6</v>
      </c>
      <c r="DD627" s="2" t="s">
        <v>6</v>
      </c>
      <c r="DE627" s="2" t="s">
        <v>6</v>
      </c>
      <c r="DF627" s="2" t="s">
        <v>6</v>
      </c>
      <c r="DG627" s="2" t="s">
        <v>6</v>
      </c>
      <c r="DH627" s="2" t="s">
        <v>6</v>
      </c>
      <c r="DI627" s="2" t="s">
        <v>6</v>
      </c>
      <c r="DJ627" s="2" t="s">
        <v>6</v>
      </c>
      <c r="DK627" s="2" t="s">
        <v>6</v>
      </c>
      <c r="DL627" s="2" t="s">
        <v>6</v>
      </c>
      <c r="DM627" s="2" t="s">
        <v>6</v>
      </c>
      <c r="DN627" s="2">
        <v>0</v>
      </c>
      <c r="DO627" s="2">
        <v>0</v>
      </c>
      <c r="DP627" s="2">
        <v>1</v>
      </c>
      <c r="DQ627" s="2">
        <v>1</v>
      </c>
      <c r="DR627" s="2"/>
      <c r="DS627" s="2"/>
      <c r="DT627" s="2"/>
      <c r="DU627" s="2">
        <v>1010</v>
      </c>
      <c r="DV627" s="2" t="s">
        <v>43</v>
      </c>
      <c r="DW627" s="2" t="s">
        <v>43</v>
      </c>
      <c r="DX627" s="2">
        <v>1</v>
      </c>
      <c r="DY627" s="2"/>
      <c r="DZ627" s="2" t="s">
        <v>6</v>
      </c>
      <c r="EA627" s="2" t="s">
        <v>6</v>
      </c>
      <c r="EB627" s="2" t="s">
        <v>6</v>
      </c>
      <c r="EC627" s="2" t="s">
        <v>6</v>
      </c>
      <c r="ED627" s="2"/>
      <c r="EE627" s="2">
        <v>54938783</v>
      </c>
      <c r="EF627" s="2">
        <v>22</v>
      </c>
      <c r="EG627" s="2" t="s">
        <v>45</v>
      </c>
      <c r="EH627" s="2">
        <v>0</v>
      </c>
      <c r="EI627" s="2" t="s">
        <v>6</v>
      </c>
      <c r="EJ627" s="2">
        <v>1</v>
      </c>
      <c r="EK627" s="2">
        <v>500003</v>
      </c>
      <c r="EL627" s="2" t="s">
        <v>46</v>
      </c>
      <c r="EM627" s="2" t="s">
        <v>47</v>
      </c>
      <c r="EN627" s="2"/>
      <c r="EO627" s="2" t="s">
        <v>6</v>
      </c>
      <c r="EP627" s="2"/>
      <c r="EQ627" s="2">
        <v>0</v>
      </c>
      <c r="ER627" s="2">
        <v>170.48</v>
      </c>
      <c r="ES627" s="110">
        <f>'1.Лок.смета.и.Акт'!F1173</f>
        <v>170.48</v>
      </c>
      <c r="ET627" s="2">
        <v>0</v>
      </c>
      <c r="EU627" s="2">
        <v>0</v>
      </c>
      <c r="EV627" s="2">
        <v>0</v>
      </c>
      <c r="EW627" s="2">
        <v>0</v>
      </c>
      <c r="EX627" s="2">
        <v>0</v>
      </c>
      <c r="EY627" s="2"/>
      <c r="EZ627" s="2"/>
      <c r="FA627" s="2"/>
      <c r="FB627" s="2"/>
      <c r="FC627" s="2"/>
      <c r="FD627" s="2"/>
      <c r="FE627" s="2"/>
      <c r="FF627" s="2"/>
      <c r="FG627" s="2"/>
      <c r="FH627" s="2"/>
      <c r="FI627" s="2"/>
      <c r="FJ627" s="2"/>
      <c r="FK627" s="2"/>
      <c r="FL627" s="2"/>
      <c r="FM627" s="2"/>
      <c r="FN627" s="2"/>
      <c r="FO627" s="2"/>
      <c r="FP627" s="2"/>
      <c r="FQ627" s="2">
        <v>0</v>
      </c>
      <c r="FR627" s="2">
        <f t="shared" si="723"/>
        <v>0</v>
      </c>
      <c r="FS627" s="2">
        <v>0</v>
      </c>
      <c r="FT627" s="2"/>
      <c r="FU627" s="2"/>
      <c r="FV627" s="2"/>
      <c r="FW627" s="2"/>
      <c r="FX627" s="2">
        <v>0</v>
      </c>
      <c r="FY627" s="2">
        <v>0</v>
      </c>
      <c r="FZ627" s="2"/>
      <c r="GA627" s="2" t="s">
        <v>6</v>
      </c>
      <c r="GB627" s="2"/>
      <c r="GC627" s="2"/>
      <c r="GD627" s="2">
        <v>1</v>
      </c>
      <c r="GE627" s="2"/>
      <c r="GF627" s="2">
        <v>945467651</v>
      </c>
      <c r="GG627" s="2">
        <v>2</v>
      </c>
      <c r="GH627" s="2">
        <v>1</v>
      </c>
      <c r="GI627" s="2">
        <v>-2</v>
      </c>
      <c r="GJ627" s="2">
        <v>0</v>
      </c>
      <c r="GK627" s="2">
        <v>0</v>
      </c>
      <c r="GL627" s="2">
        <f t="shared" si="724"/>
        <v>0</v>
      </c>
      <c r="GM627" s="2">
        <f t="shared" si="725"/>
        <v>511</v>
      </c>
      <c r="GN627" s="2">
        <f t="shared" si="726"/>
        <v>511</v>
      </c>
      <c r="GO627" s="2">
        <f t="shared" si="727"/>
        <v>0</v>
      </c>
      <c r="GP627" s="2">
        <f t="shared" si="728"/>
        <v>0</v>
      </c>
      <c r="GQ627" s="2"/>
      <c r="GR627" s="2">
        <v>0</v>
      </c>
      <c r="GS627" s="2">
        <v>3</v>
      </c>
      <c r="GT627" s="2">
        <v>0</v>
      </c>
      <c r="GU627" s="2" t="s">
        <v>6</v>
      </c>
      <c r="GV627" s="2">
        <f t="shared" si="729"/>
        <v>0</v>
      </c>
      <c r="GW627" s="2">
        <v>1</v>
      </c>
      <c r="GX627" s="2">
        <f t="shared" si="730"/>
        <v>0</v>
      </c>
      <c r="GY627" s="2"/>
      <c r="GZ627" s="2"/>
      <c r="HA627" s="2">
        <v>0</v>
      </c>
      <c r="HB627" s="2">
        <v>0</v>
      </c>
      <c r="HC627" s="2">
        <f t="shared" si="731"/>
        <v>0</v>
      </c>
      <c r="HD627" s="2"/>
      <c r="HE627" s="2" t="s">
        <v>6</v>
      </c>
      <c r="HF627" s="2" t="s">
        <v>6</v>
      </c>
      <c r="HG627" s="2"/>
      <c r="HH627" s="2"/>
      <c r="HI627" s="2"/>
      <c r="HJ627" s="2"/>
      <c r="HK627" s="2"/>
      <c r="HL627" s="2"/>
      <c r="HM627" s="2" t="s">
        <v>6</v>
      </c>
      <c r="HN627" s="2" t="s">
        <v>6</v>
      </c>
      <c r="HO627" s="2" t="s">
        <v>6</v>
      </c>
      <c r="HP627" s="2" t="s">
        <v>6</v>
      </c>
      <c r="HQ627" s="2" t="s">
        <v>6</v>
      </c>
      <c r="HR627" s="2"/>
      <c r="HS627" s="2"/>
      <c r="HT627" s="2"/>
      <c r="HU627" s="2"/>
      <c r="HV627" s="2"/>
      <c r="HW627" s="2"/>
      <c r="HX627" s="2"/>
      <c r="HY627" s="2"/>
      <c r="HZ627" s="2"/>
      <c r="IA627" s="2"/>
      <c r="IB627" s="2"/>
      <c r="IC627" s="2"/>
      <c r="ID627" s="2"/>
      <c r="IE627" s="2"/>
      <c r="IF627" s="2">
        <v>-1</v>
      </c>
      <c r="IG627" s="2"/>
      <c r="IH627" s="2"/>
      <c r="II627" s="2"/>
      <c r="IJ627" s="2"/>
      <c r="IK627" s="2">
        <v>0</v>
      </c>
      <c r="IL627" s="2"/>
      <c r="IM627" s="2"/>
      <c r="IN627" s="2"/>
      <c r="IO627" s="2"/>
      <c r="IP627" s="2"/>
      <c r="IQ627" s="2"/>
      <c r="IR627" s="2"/>
      <c r="IS627" s="2"/>
      <c r="IT627" s="2"/>
      <c r="IU627" s="2"/>
    </row>
    <row r="628" spans="1:255" x14ac:dyDescent="0.2">
      <c r="A628">
        <v>18</v>
      </c>
      <c r="B628">
        <v>1</v>
      </c>
      <c r="C628">
        <v>969</v>
      </c>
      <c r="E628" t="s">
        <v>780</v>
      </c>
      <c r="F628" t="e">
        <f>'2.Лок.смета.и.Акт'!#REF!</f>
        <v>#REF!</v>
      </c>
      <c r="G628" t="s">
        <v>533</v>
      </c>
      <c r="H628" t="s">
        <v>43</v>
      </c>
      <c r="I628">
        <f>I610*J628</f>
        <v>3</v>
      </c>
      <c r="J628">
        <v>1.0909090909090908</v>
      </c>
      <c r="K628">
        <v>1.0909089999999999</v>
      </c>
      <c r="O628">
        <f t="shared" si="697"/>
        <v>4433</v>
      </c>
      <c r="P628">
        <f t="shared" si="698"/>
        <v>4433</v>
      </c>
      <c r="Q628">
        <f t="shared" si="699"/>
        <v>0</v>
      </c>
      <c r="R628">
        <f t="shared" si="700"/>
        <v>0</v>
      </c>
      <c r="S628">
        <f t="shared" si="701"/>
        <v>0</v>
      </c>
      <c r="T628">
        <f t="shared" si="702"/>
        <v>0</v>
      </c>
      <c r="U628">
        <f t="shared" si="703"/>
        <v>0</v>
      </c>
      <c r="V628">
        <f t="shared" si="704"/>
        <v>0</v>
      </c>
      <c r="W628">
        <f t="shared" si="705"/>
        <v>0</v>
      </c>
      <c r="X628">
        <f t="shared" si="706"/>
        <v>0</v>
      </c>
      <c r="Y628">
        <f t="shared" si="707"/>
        <v>0</v>
      </c>
      <c r="AA628">
        <v>86295184</v>
      </c>
      <c r="AB628">
        <f t="shared" si="708"/>
        <v>195.48</v>
      </c>
      <c r="AC628">
        <f t="shared" si="732"/>
        <v>195.48</v>
      </c>
      <c r="AD628">
        <f t="shared" si="733"/>
        <v>0</v>
      </c>
      <c r="AE628">
        <f t="shared" si="734"/>
        <v>0</v>
      </c>
      <c r="AF628">
        <f t="shared" si="709"/>
        <v>0</v>
      </c>
      <c r="AG628">
        <f t="shared" si="710"/>
        <v>0</v>
      </c>
      <c r="AH628">
        <f t="shared" si="711"/>
        <v>0</v>
      </c>
      <c r="AI628">
        <f t="shared" si="712"/>
        <v>0</v>
      </c>
      <c r="AJ628">
        <f t="shared" si="713"/>
        <v>0</v>
      </c>
      <c r="AK628">
        <v>195.48000000000002</v>
      </c>
      <c r="AL628">
        <v>195.48000000000002</v>
      </c>
      <c r="AM628">
        <v>0</v>
      </c>
      <c r="AN628">
        <v>0</v>
      </c>
      <c r="AO628">
        <v>0</v>
      </c>
      <c r="AP628">
        <v>0</v>
      </c>
      <c r="AQ628">
        <v>0</v>
      </c>
      <c r="AR628">
        <v>0</v>
      </c>
      <c r="AS628">
        <v>0</v>
      </c>
      <c r="AT628">
        <v>0</v>
      </c>
      <c r="AU628">
        <v>0</v>
      </c>
      <c r="AV628">
        <v>1</v>
      </c>
      <c r="AW628">
        <v>1</v>
      </c>
      <c r="AZ628">
        <v>1</v>
      </c>
      <c r="BA628">
        <v>1</v>
      </c>
      <c r="BB628">
        <v>1</v>
      </c>
      <c r="BC628">
        <v>7.56</v>
      </c>
      <c r="BD628" t="s">
        <v>6</v>
      </c>
      <c r="BE628" t="s">
        <v>6</v>
      </c>
      <c r="BF628" t="s">
        <v>6</v>
      </c>
      <c r="BG628" t="s">
        <v>6</v>
      </c>
      <c r="BH628">
        <v>3</v>
      </c>
      <c r="BI628">
        <v>1</v>
      </c>
      <c r="BJ628" t="s">
        <v>534</v>
      </c>
      <c r="BM628">
        <v>500003</v>
      </c>
      <c r="BN628">
        <v>0</v>
      </c>
      <c r="BO628" t="s">
        <v>6</v>
      </c>
      <c r="BP628">
        <v>0</v>
      </c>
      <c r="BQ628">
        <v>22</v>
      </c>
      <c r="BR628">
        <v>0</v>
      </c>
      <c r="BS628">
        <v>1</v>
      </c>
      <c r="BT628">
        <v>1</v>
      </c>
      <c r="BU628">
        <v>1</v>
      </c>
      <c r="BV628">
        <v>1</v>
      </c>
      <c r="BW628">
        <v>1</v>
      </c>
      <c r="BX628">
        <v>1</v>
      </c>
      <c r="BY628" t="s">
        <v>6</v>
      </c>
      <c r="BZ628">
        <v>0</v>
      </c>
      <c r="CA628">
        <v>0</v>
      </c>
      <c r="CB628" t="s">
        <v>6</v>
      </c>
      <c r="CE628">
        <v>0</v>
      </c>
      <c r="CF628">
        <v>0</v>
      </c>
      <c r="CG628">
        <v>0</v>
      </c>
      <c r="CM628">
        <v>0</v>
      </c>
      <c r="CN628" t="s">
        <v>6</v>
      </c>
      <c r="CO628">
        <v>0</v>
      </c>
      <c r="CP628">
        <f t="shared" si="714"/>
        <v>4433</v>
      </c>
      <c r="CQ628">
        <f t="shared" si="715"/>
        <v>1477.8287999999998</v>
      </c>
      <c r="CR628">
        <f t="shared" si="716"/>
        <v>0</v>
      </c>
      <c r="CS628">
        <f t="shared" si="717"/>
        <v>0</v>
      </c>
      <c r="CT628">
        <f t="shared" si="718"/>
        <v>0</v>
      </c>
      <c r="CU628">
        <f t="shared" si="719"/>
        <v>0</v>
      </c>
      <c r="CV628">
        <f t="shared" si="720"/>
        <v>0</v>
      </c>
      <c r="CW628">
        <f t="shared" si="721"/>
        <v>0</v>
      </c>
      <c r="CX628">
        <f t="shared" si="722"/>
        <v>0</v>
      </c>
      <c r="CY628">
        <f>(S628+R628)*(BZ628/100)</f>
        <v>0</v>
      </c>
      <c r="CZ628">
        <f>(S628+R628)*(CA628/100)</f>
        <v>0</v>
      </c>
      <c r="DC628" t="s">
        <v>6</v>
      </c>
      <c r="DD628" t="s">
        <v>6</v>
      </c>
      <c r="DE628" t="s">
        <v>6</v>
      </c>
      <c r="DF628" t="s">
        <v>6</v>
      </c>
      <c r="DG628" t="s">
        <v>6</v>
      </c>
      <c r="DH628" t="s">
        <v>6</v>
      </c>
      <c r="DI628" t="s">
        <v>6</v>
      </c>
      <c r="DJ628" t="s">
        <v>6</v>
      </c>
      <c r="DK628" t="s">
        <v>6</v>
      </c>
      <c r="DL628" t="s">
        <v>6</v>
      </c>
      <c r="DM628" t="s">
        <v>6</v>
      </c>
      <c r="DN628">
        <v>0</v>
      </c>
      <c r="DO628">
        <v>0</v>
      </c>
      <c r="DP628">
        <v>1</v>
      </c>
      <c r="DQ628">
        <v>1</v>
      </c>
      <c r="DU628">
        <v>1010</v>
      </c>
      <c r="DV628" t="s">
        <v>43</v>
      </c>
      <c r="DW628" t="e">
        <f>'2.Лок.смета.и.Акт'!#REF!</f>
        <v>#REF!</v>
      </c>
      <c r="DX628">
        <v>1</v>
      </c>
      <c r="DZ628" t="s">
        <v>6</v>
      </c>
      <c r="EA628" t="s">
        <v>6</v>
      </c>
      <c r="EB628" t="s">
        <v>6</v>
      </c>
      <c r="EC628" t="s">
        <v>6</v>
      </c>
      <c r="EE628">
        <v>54938783</v>
      </c>
      <c r="EF628">
        <v>22</v>
      </c>
      <c r="EG628" t="s">
        <v>45</v>
      </c>
      <c r="EH628">
        <v>0</v>
      </c>
      <c r="EI628" t="s">
        <v>6</v>
      </c>
      <c r="EJ628">
        <v>1</v>
      </c>
      <c r="EK628">
        <v>500003</v>
      </c>
      <c r="EL628" t="s">
        <v>46</v>
      </c>
      <c r="EM628" t="s">
        <v>47</v>
      </c>
      <c r="EO628" t="s">
        <v>6</v>
      </c>
      <c r="EQ628">
        <v>0</v>
      </c>
      <c r="ER628">
        <v>1393.19</v>
      </c>
      <c r="ES628">
        <v>195.48000000000002</v>
      </c>
      <c r="ET628">
        <v>0</v>
      </c>
      <c r="EU628">
        <v>0</v>
      </c>
      <c r="EV628">
        <v>0</v>
      </c>
      <c r="EW628">
        <v>0</v>
      </c>
      <c r="EX628">
        <v>0</v>
      </c>
      <c r="EZ628">
        <v>5</v>
      </c>
      <c r="FC628">
        <v>0</v>
      </c>
      <c r="FD628">
        <v>18</v>
      </c>
      <c r="FF628">
        <v>1393.19</v>
      </c>
      <c r="FQ628">
        <v>0</v>
      </c>
      <c r="FR628">
        <f t="shared" si="723"/>
        <v>0</v>
      </c>
      <c r="FS628">
        <v>0</v>
      </c>
      <c r="FX628">
        <v>0</v>
      </c>
      <c r="FY628">
        <v>0</v>
      </c>
      <c r="GA628" t="s">
        <v>535</v>
      </c>
      <c r="GD628">
        <v>1</v>
      </c>
      <c r="GF628">
        <v>945467651</v>
      </c>
      <c r="GG628">
        <v>2</v>
      </c>
      <c r="GH628">
        <v>3</v>
      </c>
      <c r="GI628">
        <v>5</v>
      </c>
      <c r="GJ628">
        <v>0</v>
      </c>
      <c r="GK628">
        <v>0</v>
      </c>
      <c r="GL628">
        <f t="shared" si="724"/>
        <v>0</v>
      </c>
      <c r="GM628">
        <f t="shared" si="725"/>
        <v>4433</v>
      </c>
      <c r="GN628">
        <f t="shared" si="726"/>
        <v>4433</v>
      </c>
      <c r="GO628">
        <f t="shared" si="727"/>
        <v>0</v>
      </c>
      <c r="GP628">
        <f t="shared" si="728"/>
        <v>0</v>
      </c>
      <c r="GR628">
        <v>1</v>
      </c>
      <c r="GS628">
        <v>1</v>
      </c>
      <c r="GT628">
        <v>0</v>
      </c>
      <c r="GU628" t="s">
        <v>6</v>
      </c>
      <c r="GV628">
        <f t="shared" si="729"/>
        <v>0</v>
      </c>
      <c r="GW628">
        <v>1</v>
      </c>
      <c r="GX628">
        <f t="shared" si="730"/>
        <v>0</v>
      </c>
      <c r="HA628">
        <v>0</v>
      </c>
      <c r="HB628">
        <v>0</v>
      </c>
      <c r="HC628">
        <f t="shared" si="731"/>
        <v>0</v>
      </c>
      <c r="HE628" t="s">
        <v>38</v>
      </c>
      <c r="HF628" t="s">
        <v>39</v>
      </c>
      <c r="HM628" t="s">
        <v>6</v>
      </c>
      <c r="HN628" t="s">
        <v>6</v>
      </c>
      <c r="HO628" t="s">
        <v>6</v>
      </c>
      <c r="HP628" t="s">
        <v>6</v>
      </c>
      <c r="HQ628" t="s">
        <v>6</v>
      </c>
      <c r="IF628">
        <v>-1</v>
      </c>
      <c r="IK628">
        <v>0</v>
      </c>
    </row>
    <row r="629" spans="1:255" x14ac:dyDescent="0.2">
      <c r="A629" s="2">
        <v>18</v>
      </c>
      <c r="B629" s="2">
        <v>1</v>
      </c>
      <c r="C629" s="2">
        <v>954</v>
      </c>
      <c r="D629" s="2"/>
      <c r="E629" s="2" t="s">
        <v>781</v>
      </c>
      <c r="F629" s="2" t="s">
        <v>537</v>
      </c>
      <c r="G629" s="2" t="s">
        <v>538</v>
      </c>
      <c r="H629" s="2" t="s">
        <v>43</v>
      </c>
      <c r="I629" s="2">
        <f>I609*J629</f>
        <v>2</v>
      </c>
      <c r="J629" s="216">
        <f>'5.Ведомость_списания'!F277</f>
        <v>0.72727272727272729</v>
      </c>
      <c r="K629" s="2">
        <v>0.72727299999999995</v>
      </c>
      <c r="L629" s="2"/>
      <c r="M629" s="2"/>
      <c r="N629" s="2"/>
      <c r="O629" s="2">
        <f t="shared" si="697"/>
        <v>341</v>
      </c>
      <c r="P629" s="2">
        <f t="shared" si="698"/>
        <v>341</v>
      </c>
      <c r="Q629" s="2">
        <f t="shared" si="699"/>
        <v>0</v>
      </c>
      <c r="R629" s="2">
        <f t="shared" si="700"/>
        <v>0</v>
      </c>
      <c r="S629" s="2">
        <f t="shared" si="701"/>
        <v>0</v>
      </c>
      <c r="T629" s="2">
        <f t="shared" si="702"/>
        <v>0</v>
      </c>
      <c r="U629" s="2">
        <f t="shared" si="703"/>
        <v>0</v>
      </c>
      <c r="V629" s="2">
        <f t="shared" si="704"/>
        <v>0</v>
      </c>
      <c r="W629" s="2">
        <f t="shared" si="705"/>
        <v>0</v>
      </c>
      <c r="X629" s="2">
        <f t="shared" si="706"/>
        <v>0</v>
      </c>
      <c r="Y629" s="2">
        <f t="shared" si="707"/>
        <v>0</v>
      </c>
      <c r="Z629" s="2"/>
      <c r="AA629" s="2">
        <v>86295183</v>
      </c>
      <c r="AB629" s="2">
        <f t="shared" si="708"/>
        <v>170.48</v>
      </c>
      <c r="AC629" s="2">
        <f t="shared" si="732"/>
        <v>170.48</v>
      </c>
      <c r="AD629" s="2">
        <f t="shared" si="733"/>
        <v>0</v>
      </c>
      <c r="AE629" s="2">
        <f t="shared" si="734"/>
        <v>0</v>
      </c>
      <c r="AF629" s="2">
        <f t="shared" si="709"/>
        <v>0</v>
      </c>
      <c r="AG629" s="2">
        <f t="shared" si="710"/>
        <v>0</v>
      </c>
      <c r="AH629" s="2">
        <f t="shared" si="711"/>
        <v>0</v>
      </c>
      <c r="AI629" s="2">
        <f t="shared" si="712"/>
        <v>0</v>
      </c>
      <c r="AJ629" s="2">
        <f t="shared" si="713"/>
        <v>0</v>
      </c>
      <c r="AK629" s="2">
        <v>170.48</v>
      </c>
      <c r="AL629" s="110">
        <f>'1.Лок.смета.и.Акт'!F1175</f>
        <v>170.48</v>
      </c>
      <c r="AM629" s="2">
        <v>0</v>
      </c>
      <c r="AN629" s="2">
        <v>0</v>
      </c>
      <c r="AO629" s="2">
        <v>0</v>
      </c>
      <c r="AP629" s="2">
        <v>0</v>
      </c>
      <c r="AQ629" s="2">
        <v>0</v>
      </c>
      <c r="AR629" s="2">
        <v>0</v>
      </c>
      <c r="AS629" s="2">
        <v>0</v>
      </c>
      <c r="AT629" s="2">
        <v>0</v>
      </c>
      <c r="AU629" s="2">
        <v>0</v>
      </c>
      <c r="AV629" s="2">
        <v>1</v>
      </c>
      <c r="AW629" s="2">
        <v>1</v>
      </c>
      <c r="AX629" s="2"/>
      <c r="AY629" s="2"/>
      <c r="AZ629" s="2">
        <v>1</v>
      </c>
      <c r="BA629" s="2">
        <v>1</v>
      </c>
      <c r="BB629" s="2">
        <v>1</v>
      </c>
      <c r="BC629" s="2">
        <v>1</v>
      </c>
      <c r="BD629" s="2" t="s">
        <v>6</v>
      </c>
      <c r="BE629" s="2" t="s">
        <v>6</v>
      </c>
      <c r="BF629" s="2" t="s">
        <v>6</v>
      </c>
      <c r="BG629" s="2" t="s">
        <v>6</v>
      </c>
      <c r="BH629" s="2">
        <v>3</v>
      </c>
      <c r="BI629" s="2">
        <v>1</v>
      </c>
      <c r="BJ629" s="2" t="s">
        <v>539</v>
      </c>
      <c r="BK629" s="2"/>
      <c r="BL629" s="2"/>
      <c r="BM629" s="2">
        <v>500003</v>
      </c>
      <c r="BN629" s="2">
        <v>0</v>
      </c>
      <c r="BO629" s="2" t="s">
        <v>6</v>
      </c>
      <c r="BP629" s="2">
        <v>0</v>
      </c>
      <c r="BQ629" s="2">
        <v>22</v>
      </c>
      <c r="BR629" s="2">
        <v>0</v>
      </c>
      <c r="BS629" s="2">
        <v>1</v>
      </c>
      <c r="BT629" s="2">
        <v>1</v>
      </c>
      <c r="BU629" s="2">
        <v>1</v>
      </c>
      <c r="BV629" s="2">
        <v>1</v>
      </c>
      <c r="BW629" s="2">
        <v>1</v>
      </c>
      <c r="BX629" s="2">
        <v>1</v>
      </c>
      <c r="BY629" s="2" t="s">
        <v>6</v>
      </c>
      <c r="BZ629" s="2">
        <v>0</v>
      </c>
      <c r="CA629" s="2">
        <v>0</v>
      </c>
      <c r="CB629" s="2" t="s">
        <v>6</v>
      </c>
      <c r="CC629" s="2"/>
      <c r="CD629" s="2"/>
      <c r="CE629" s="2">
        <v>0</v>
      </c>
      <c r="CF629" s="2">
        <v>0</v>
      </c>
      <c r="CG629" s="2">
        <v>0</v>
      </c>
      <c r="CH629" s="2"/>
      <c r="CI629" s="2"/>
      <c r="CJ629" s="2"/>
      <c r="CK629" s="2"/>
      <c r="CL629" s="2"/>
      <c r="CM629" s="2">
        <v>0</v>
      </c>
      <c r="CN629" s="2" t="s">
        <v>6</v>
      </c>
      <c r="CO629" s="2">
        <v>0</v>
      </c>
      <c r="CP629" s="2">
        <f t="shared" si="714"/>
        <v>341</v>
      </c>
      <c r="CQ629" s="2">
        <f t="shared" si="715"/>
        <v>170.48</v>
      </c>
      <c r="CR629" s="2">
        <f t="shared" si="716"/>
        <v>0</v>
      </c>
      <c r="CS629" s="2">
        <f t="shared" si="717"/>
        <v>0</v>
      </c>
      <c r="CT629" s="2">
        <f t="shared" si="718"/>
        <v>0</v>
      </c>
      <c r="CU629" s="2">
        <f t="shared" si="719"/>
        <v>0</v>
      </c>
      <c r="CV629" s="2">
        <f t="shared" si="720"/>
        <v>0</v>
      </c>
      <c r="CW629" s="2">
        <f t="shared" si="721"/>
        <v>0</v>
      </c>
      <c r="CX629" s="2">
        <f t="shared" si="722"/>
        <v>0</v>
      </c>
      <c r="CY629" s="2">
        <f>(((S629+(R629*IF(0,0,1)))*AT629)/100)</f>
        <v>0</v>
      </c>
      <c r="CZ629" s="2">
        <f>(((S629+(R629*IF(0,0,1)))*AU629)/100)</f>
        <v>0</v>
      </c>
      <c r="DA629" s="2"/>
      <c r="DB629" s="2"/>
      <c r="DC629" s="2" t="s">
        <v>6</v>
      </c>
      <c r="DD629" s="2" t="s">
        <v>6</v>
      </c>
      <c r="DE629" s="2" t="s">
        <v>6</v>
      </c>
      <c r="DF629" s="2" t="s">
        <v>6</v>
      </c>
      <c r="DG629" s="2" t="s">
        <v>6</v>
      </c>
      <c r="DH629" s="2" t="s">
        <v>6</v>
      </c>
      <c r="DI629" s="2" t="s">
        <v>6</v>
      </c>
      <c r="DJ629" s="2" t="s">
        <v>6</v>
      </c>
      <c r="DK629" s="2" t="s">
        <v>6</v>
      </c>
      <c r="DL629" s="2" t="s">
        <v>6</v>
      </c>
      <c r="DM629" s="2" t="s">
        <v>6</v>
      </c>
      <c r="DN629" s="2">
        <v>0</v>
      </c>
      <c r="DO629" s="2">
        <v>0</v>
      </c>
      <c r="DP629" s="2">
        <v>1</v>
      </c>
      <c r="DQ629" s="2">
        <v>1</v>
      </c>
      <c r="DR629" s="2"/>
      <c r="DS629" s="2"/>
      <c r="DT629" s="2"/>
      <c r="DU629" s="2">
        <v>1010</v>
      </c>
      <c r="DV629" s="2" t="s">
        <v>43</v>
      </c>
      <c r="DW629" s="2" t="s">
        <v>43</v>
      </c>
      <c r="DX629" s="2">
        <v>1</v>
      </c>
      <c r="DY629" s="2"/>
      <c r="DZ629" s="2" t="s">
        <v>6</v>
      </c>
      <c r="EA629" s="2" t="s">
        <v>6</v>
      </c>
      <c r="EB629" s="2" t="s">
        <v>6</v>
      </c>
      <c r="EC629" s="2" t="s">
        <v>6</v>
      </c>
      <c r="ED629" s="2"/>
      <c r="EE629" s="2">
        <v>54938783</v>
      </c>
      <c r="EF629" s="2">
        <v>22</v>
      </c>
      <c r="EG629" s="2" t="s">
        <v>45</v>
      </c>
      <c r="EH629" s="2">
        <v>0</v>
      </c>
      <c r="EI629" s="2" t="s">
        <v>6</v>
      </c>
      <c r="EJ629" s="2">
        <v>1</v>
      </c>
      <c r="EK629" s="2">
        <v>500003</v>
      </c>
      <c r="EL629" s="2" t="s">
        <v>46</v>
      </c>
      <c r="EM629" s="2" t="s">
        <v>47</v>
      </c>
      <c r="EN629" s="2"/>
      <c r="EO629" s="2" t="s">
        <v>6</v>
      </c>
      <c r="EP629" s="2"/>
      <c r="EQ629" s="2">
        <v>0</v>
      </c>
      <c r="ER629" s="2">
        <v>170.48</v>
      </c>
      <c r="ES629" s="110">
        <f>'1.Лок.смета.и.Акт'!F1175</f>
        <v>170.48</v>
      </c>
      <c r="ET629" s="2">
        <v>0</v>
      </c>
      <c r="EU629" s="2">
        <v>0</v>
      </c>
      <c r="EV629" s="2">
        <v>0</v>
      </c>
      <c r="EW629" s="2">
        <v>0</v>
      </c>
      <c r="EX629" s="2">
        <v>0</v>
      </c>
      <c r="EY629" s="2"/>
      <c r="EZ629" s="2"/>
      <c r="FA629" s="2"/>
      <c r="FB629" s="2"/>
      <c r="FC629" s="2"/>
      <c r="FD629" s="2"/>
      <c r="FE629" s="2"/>
      <c r="FF629" s="2"/>
      <c r="FG629" s="2"/>
      <c r="FH629" s="2"/>
      <c r="FI629" s="2"/>
      <c r="FJ629" s="2"/>
      <c r="FK629" s="2"/>
      <c r="FL629" s="2"/>
      <c r="FM629" s="2"/>
      <c r="FN629" s="2"/>
      <c r="FO629" s="2"/>
      <c r="FP629" s="2"/>
      <c r="FQ629" s="2">
        <v>0</v>
      </c>
      <c r="FR629" s="2">
        <f t="shared" si="723"/>
        <v>0</v>
      </c>
      <c r="FS629" s="2">
        <v>0</v>
      </c>
      <c r="FT629" s="2"/>
      <c r="FU629" s="2"/>
      <c r="FV629" s="2"/>
      <c r="FW629" s="2"/>
      <c r="FX629" s="2">
        <v>0</v>
      </c>
      <c r="FY629" s="2">
        <v>0</v>
      </c>
      <c r="FZ629" s="2"/>
      <c r="GA629" s="2" t="s">
        <v>6</v>
      </c>
      <c r="GB629" s="2"/>
      <c r="GC629" s="2"/>
      <c r="GD629" s="2">
        <v>1</v>
      </c>
      <c r="GE629" s="2"/>
      <c r="GF629" s="2">
        <v>-331038233</v>
      </c>
      <c r="GG629" s="2">
        <v>2</v>
      </c>
      <c r="GH629" s="2">
        <v>1</v>
      </c>
      <c r="GI629" s="2">
        <v>-2</v>
      </c>
      <c r="GJ629" s="2">
        <v>0</v>
      </c>
      <c r="GK629" s="2">
        <v>0</v>
      </c>
      <c r="GL629" s="2">
        <f t="shared" si="724"/>
        <v>0</v>
      </c>
      <c r="GM629" s="2">
        <f t="shared" si="725"/>
        <v>341</v>
      </c>
      <c r="GN629" s="2">
        <f t="shared" si="726"/>
        <v>341</v>
      </c>
      <c r="GO629" s="2">
        <f t="shared" si="727"/>
        <v>0</v>
      </c>
      <c r="GP629" s="2">
        <f t="shared" si="728"/>
        <v>0</v>
      </c>
      <c r="GQ629" s="2"/>
      <c r="GR629" s="2">
        <v>0</v>
      </c>
      <c r="GS629" s="2">
        <v>3</v>
      </c>
      <c r="GT629" s="2">
        <v>0</v>
      </c>
      <c r="GU629" s="2" t="s">
        <v>6</v>
      </c>
      <c r="GV629" s="2">
        <f t="shared" si="729"/>
        <v>0</v>
      </c>
      <c r="GW629" s="2">
        <v>1</v>
      </c>
      <c r="GX629" s="2">
        <f t="shared" si="730"/>
        <v>0</v>
      </c>
      <c r="GY629" s="2"/>
      <c r="GZ629" s="2"/>
      <c r="HA629" s="2">
        <v>0</v>
      </c>
      <c r="HB629" s="2">
        <v>0</v>
      </c>
      <c r="HC629" s="2">
        <f t="shared" si="731"/>
        <v>0</v>
      </c>
      <c r="HD629" s="2"/>
      <c r="HE629" s="2" t="s">
        <v>6</v>
      </c>
      <c r="HF629" s="2" t="s">
        <v>6</v>
      </c>
      <c r="HG629" s="2"/>
      <c r="HH629" s="2"/>
      <c r="HI629" s="2"/>
      <c r="HJ629" s="2"/>
      <c r="HK629" s="2"/>
      <c r="HL629" s="2"/>
      <c r="HM629" s="2" t="s">
        <v>6</v>
      </c>
      <c r="HN629" s="2" t="s">
        <v>6</v>
      </c>
      <c r="HO629" s="2" t="s">
        <v>6</v>
      </c>
      <c r="HP629" s="2" t="s">
        <v>6</v>
      </c>
      <c r="HQ629" s="2" t="s">
        <v>6</v>
      </c>
      <c r="HR629" s="2"/>
      <c r="HS629" s="2"/>
      <c r="HT629" s="2"/>
      <c r="HU629" s="2"/>
      <c r="HV629" s="2"/>
      <c r="HW629" s="2"/>
      <c r="HX629" s="2"/>
      <c r="HY629" s="2"/>
      <c r="HZ629" s="2"/>
      <c r="IA629" s="2"/>
      <c r="IB629" s="2"/>
      <c r="IC629" s="2"/>
      <c r="ID629" s="2"/>
      <c r="IE629" s="2"/>
      <c r="IF629" s="2">
        <v>-1</v>
      </c>
      <c r="IG629" s="2"/>
      <c r="IH629" s="2"/>
      <c r="II629" s="2"/>
      <c r="IJ629" s="2"/>
      <c r="IK629" s="2">
        <v>0</v>
      </c>
      <c r="IL629" s="2"/>
      <c r="IM629" s="2"/>
      <c r="IN629" s="2"/>
      <c r="IO629" s="2"/>
      <c r="IP629" s="2"/>
      <c r="IQ629" s="2"/>
      <c r="IR629" s="2"/>
      <c r="IS629" s="2"/>
      <c r="IT629" s="2"/>
      <c r="IU629" s="2"/>
    </row>
    <row r="630" spans="1:255" x14ac:dyDescent="0.2">
      <c r="A630">
        <v>18</v>
      </c>
      <c r="B630">
        <v>1</v>
      </c>
      <c r="C630">
        <v>970</v>
      </c>
      <c r="E630" t="s">
        <v>781</v>
      </c>
      <c r="F630" t="e">
        <f>'2.Лок.смета.и.Акт'!#REF!</f>
        <v>#REF!</v>
      </c>
      <c r="G630" t="s">
        <v>538</v>
      </c>
      <c r="H630" t="s">
        <v>43</v>
      </c>
      <c r="I630">
        <f>I610*J630</f>
        <v>2</v>
      </c>
      <c r="J630">
        <v>0.72727272727272729</v>
      </c>
      <c r="K630">
        <v>0.72727299999999995</v>
      </c>
      <c r="O630">
        <f t="shared" si="697"/>
        <v>2956</v>
      </c>
      <c r="P630">
        <f t="shared" si="698"/>
        <v>2956</v>
      </c>
      <c r="Q630">
        <f t="shared" si="699"/>
        <v>0</v>
      </c>
      <c r="R630">
        <f t="shared" si="700"/>
        <v>0</v>
      </c>
      <c r="S630">
        <f t="shared" si="701"/>
        <v>0</v>
      </c>
      <c r="T630">
        <f t="shared" si="702"/>
        <v>0</v>
      </c>
      <c r="U630">
        <f t="shared" si="703"/>
        <v>0</v>
      </c>
      <c r="V630">
        <f t="shared" si="704"/>
        <v>0</v>
      </c>
      <c r="W630">
        <f t="shared" si="705"/>
        <v>0</v>
      </c>
      <c r="X630">
        <f t="shared" si="706"/>
        <v>0</v>
      </c>
      <c r="Y630">
        <f t="shared" si="707"/>
        <v>0</v>
      </c>
      <c r="AA630">
        <v>86295184</v>
      </c>
      <c r="AB630">
        <f t="shared" si="708"/>
        <v>195.48</v>
      </c>
      <c r="AC630">
        <f t="shared" si="732"/>
        <v>195.48</v>
      </c>
      <c r="AD630">
        <f t="shared" si="733"/>
        <v>0</v>
      </c>
      <c r="AE630">
        <f t="shared" si="734"/>
        <v>0</v>
      </c>
      <c r="AF630">
        <f t="shared" si="709"/>
        <v>0</v>
      </c>
      <c r="AG630">
        <f t="shared" si="710"/>
        <v>0</v>
      </c>
      <c r="AH630">
        <f t="shared" si="711"/>
        <v>0</v>
      </c>
      <c r="AI630">
        <f t="shared" si="712"/>
        <v>0</v>
      </c>
      <c r="AJ630">
        <f t="shared" si="713"/>
        <v>0</v>
      </c>
      <c r="AK630">
        <v>195.48000000000002</v>
      </c>
      <c r="AL630">
        <v>195.48000000000002</v>
      </c>
      <c r="AM630">
        <v>0</v>
      </c>
      <c r="AN630">
        <v>0</v>
      </c>
      <c r="AO630">
        <v>0</v>
      </c>
      <c r="AP630">
        <v>0</v>
      </c>
      <c r="AQ630">
        <v>0</v>
      </c>
      <c r="AR630">
        <v>0</v>
      </c>
      <c r="AS630">
        <v>0</v>
      </c>
      <c r="AT630">
        <v>0</v>
      </c>
      <c r="AU630">
        <v>0</v>
      </c>
      <c r="AV630">
        <v>1</v>
      </c>
      <c r="AW630">
        <v>1</v>
      </c>
      <c r="AZ630">
        <v>1</v>
      </c>
      <c r="BA630">
        <v>1</v>
      </c>
      <c r="BB630">
        <v>1</v>
      </c>
      <c r="BC630">
        <v>7.56</v>
      </c>
      <c r="BD630" t="s">
        <v>6</v>
      </c>
      <c r="BE630" t="s">
        <v>6</v>
      </c>
      <c r="BF630" t="s">
        <v>6</v>
      </c>
      <c r="BG630" t="s">
        <v>6</v>
      </c>
      <c r="BH630">
        <v>3</v>
      </c>
      <c r="BI630">
        <v>1</v>
      </c>
      <c r="BJ630" t="s">
        <v>539</v>
      </c>
      <c r="BM630">
        <v>500003</v>
      </c>
      <c r="BN630">
        <v>0</v>
      </c>
      <c r="BO630" t="s">
        <v>6</v>
      </c>
      <c r="BP630">
        <v>0</v>
      </c>
      <c r="BQ630">
        <v>22</v>
      </c>
      <c r="BR630">
        <v>0</v>
      </c>
      <c r="BS630">
        <v>1</v>
      </c>
      <c r="BT630">
        <v>1</v>
      </c>
      <c r="BU630">
        <v>1</v>
      </c>
      <c r="BV630">
        <v>1</v>
      </c>
      <c r="BW630">
        <v>1</v>
      </c>
      <c r="BX630">
        <v>1</v>
      </c>
      <c r="BY630" t="s">
        <v>6</v>
      </c>
      <c r="BZ630">
        <v>0</v>
      </c>
      <c r="CA630">
        <v>0</v>
      </c>
      <c r="CB630" t="s">
        <v>6</v>
      </c>
      <c r="CE630">
        <v>0</v>
      </c>
      <c r="CF630">
        <v>0</v>
      </c>
      <c r="CG630">
        <v>0</v>
      </c>
      <c r="CM630">
        <v>0</v>
      </c>
      <c r="CN630" t="s">
        <v>6</v>
      </c>
      <c r="CO630">
        <v>0</v>
      </c>
      <c r="CP630">
        <f t="shared" si="714"/>
        <v>2956</v>
      </c>
      <c r="CQ630">
        <f t="shared" si="715"/>
        <v>1477.8287999999998</v>
      </c>
      <c r="CR630">
        <f t="shared" si="716"/>
        <v>0</v>
      </c>
      <c r="CS630">
        <f t="shared" si="717"/>
        <v>0</v>
      </c>
      <c r="CT630">
        <f t="shared" si="718"/>
        <v>0</v>
      </c>
      <c r="CU630">
        <f t="shared" si="719"/>
        <v>0</v>
      </c>
      <c r="CV630">
        <f t="shared" si="720"/>
        <v>0</v>
      </c>
      <c r="CW630">
        <f t="shared" si="721"/>
        <v>0</v>
      </c>
      <c r="CX630">
        <f t="shared" si="722"/>
        <v>0</v>
      </c>
      <c r="CY630">
        <f>(S630+R630)*(BZ630/100)</f>
        <v>0</v>
      </c>
      <c r="CZ630">
        <f>(S630+R630)*(CA630/100)</f>
        <v>0</v>
      </c>
      <c r="DC630" t="s">
        <v>6</v>
      </c>
      <c r="DD630" t="s">
        <v>6</v>
      </c>
      <c r="DE630" t="s">
        <v>6</v>
      </c>
      <c r="DF630" t="s">
        <v>6</v>
      </c>
      <c r="DG630" t="s">
        <v>6</v>
      </c>
      <c r="DH630" t="s">
        <v>6</v>
      </c>
      <c r="DI630" t="s">
        <v>6</v>
      </c>
      <c r="DJ630" t="s">
        <v>6</v>
      </c>
      <c r="DK630" t="s">
        <v>6</v>
      </c>
      <c r="DL630" t="s">
        <v>6</v>
      </c>
      <c r="DM630" t="s">
        <v>6</v>
      </c>
      <c r="DN630">
        <v>0</v>
      </c>
      <c r="DO630">
        <v>0</v>
      </c>
      <c r="DP630">
        <v>1</v>
      </c>
      <c r="DQ630">
        <v>1</v>
      </c>
      <c r="DU630">
        <v>1010</v>
      </c>
      <c r="DV630" t="s">
        <v>43</v>
      </c>
      <c r="DW630" t="e">
        <f>'2.Лок.смета.и.Акт'!#REF!</f>
        <v>#REF!</v>
      </c>
      <c r="DX630">
        <v>1</v>
      </c>
      <c r="DZ630" t="s">
        <v>6</v>
      </c>
      <c r="EA630" t="s">
        <v>6</v>
      </c>
      <c r="EB630" t="s">
        <v>6</v>
      </c>
      <c r="EC630" t="s">
        <v>6</v>
      </c>
      <c r="EE630">
        <v>54938783</v>
      </c>
      <c r="EF630">
        <v>22</v>
      </c>
      <c r="EG630" t="s">
        <v>45</v>
      </c>
      <c r="EH630">
        <v>0</v>
      </c>
      <c r="EI630" t="s">
        <v>6</v>
      </c>
      <c r="EJ630">
        <v>1</v>
      </c>
      <c r="EK630">
        <v>500003</v>
      </c>
      <c r="EL630" t="s">
        <v>46</v>
      </c>
      <c r="EM630" t="s">
        <v>47</v>
      </c>
      <c r="EO630" t="s">
        <v>6</v>
      </c>
      <c r="EQ630">
        <v>0</v>
      </c>
      <c r="ER630">
        <v>1393.19</v>
      </c>
      <c r="ES630">
        <v>195.48000000000002</v>
      </c>
      <c r="ET630">
        <v>0</v>
      </c>
      <c r="EU630">
        <v>0</v>
      </c>
      <c r="EV630">
        <v>0</v>
      </c>
      <c r="EW630">
        <v>0</v>
      </c>
      <c r="EX630">
        <v>0</v>
      </c>
      <c r="EZ630">
        <v>5</v>
      </c>
      <c r="FC630">
        <v>0</v>
      </c>
      <c r="FD630">
        <v>18</v>
      </c>
      <c r="FF630">
        <v>1393.19</v>
      </c>
      <c r="FQ630">
        <v>0</v>
      </c>
      <c r="FR630">
        <f t="shared" si="723"/>
        <v>0</v>
      </c>
      <c r="FS630">
        <v>0</v>
      </c>
      <c r="FX630">
        <v>0</v>
      </c>
      <c r="FY630">
        <v>0</v>
      </c>
      <c r="GA630" t="s">
        <v>535</v>
      </c>
      <c r="GD630">
        <v>1</v>
      </c>
      <c r="GF630">
        <v>-331038233</v>
      </c>
      <c r="GG630">
        <v>2</v>
      </c>
      <c r="GH630">
        <v>3</v>
      </c>
      <c r="GI630">
        <v>5</v>
      </c>
      <c r="GJ630">
        <v>0</v>
      </c>
      <c r="GK630">
        <v>0</v>
      </c>
      <c r="GL630">
        <f t="shared" si="724"/>
        <v>0</v>
      </c>
      <c r="GM630">
        <f t="shared" si="725"/>
        <v>2956</v>
      </c>
      <c r="GN630">
        <f t="shared" si="726"/>
        <v>2956</v>
      </c>
      <c r="GO630">
        <f t="shared" si="727"/>
        <v>0</v>
      </c>
      <c r="GP630">
        <f t="shared" si="728"/>
        <v>0</v>
      </c>
      <c r="GR630">
        <v>1</v>
      </c>
      <c r="GS630">
        <v>1</v>
      </c>
      <c r="GT630">
        <v>0</v>
      </c>
      <c r="GU630" t="s">
        <v>6</v>
      </c>
      <c r="GV630">
        <f t="shared" si="729"/>
        <v>0</v>
      </c>
      <c r="GW630">
        <v>1</v>
      </c>
      <c r="GX630">
        <f t="shared" si="730"/>
        <v>0</v>
      </c>
      <c r="HA630">
        <v>0</v>
      </c>
      <c r="HB630">
        <v>0</v>
      </c>
      <c r="HC630">
        <f t="shared" si="731"/>
        <v>0</v>
      </c>
      <c r="HE630" t="s">
        <v>38</v>
      </c>
      <c r="HF630" t="s">
        <v>39</v>
      </c>
      <c r="HM630" t="s">
        <v>6</v>
      </c>
      <c r="HN630" t="s">
        <v>6</v>
      </c>
      <c r="HO630" t="s">
        <v>6</v>
      </c>
      <c r="HP630" t="s">
        <v>6</v>
      </c>
      <c r="HQ630" t="s">
        <v>6</v>
      </c>
      <c r="IF630">
        <v>-1</v>
      </c>
      <c r="IK630">
        <v>0</v>
      </c>
    </row>
    <row r="631" spans="1:255" x14ac:dyDescent="0.2">
      <c r="A631" s="2">
        <v>18</v>
      </c>
      <c r="B631" s="2">
        <v>1</v>
      </c>
      <c r="C631" s="2">
        <v>946</v>
      </c>
      <c r="D631" s="2"/>
      <c r="E631" s="2" t="s">
        <v>782</v>
      </c>
      <c r="F631" s="2" t="s">
        <v>541</v>
      </c>
      <c r="G631" s="2" t="s">
        <v>542</v>
      </c>
      <c r="H631" s="2" t="s">
        <v>43</v>
      </c>
      <c r="I631" s="2">
        <f>I609*J631</f>
        <v>5</v>
      </c>
      <c r="J631" s="216">
        <f>'5.Ведомость_списания'!F278</f>
        <v>1.8181818181818181</v>
      </c>
      <c r="K631" s="2">
        <v>1.818182</v>
      </c>
      <c r="L631" s="2"/>
      <c r="M631" s="2"/>
      <c r="N631" s="2"/>
      <c r="O631" s="2">
        <f t="shared" si="697"/>
        <v>936</v>
      </c>
      <c r="P631" s="2">
        <f t="shared" si="698"/>
        <v>936</v>
      </c>
      <c r="Q631" s="2">
        <f t="shared" si="699"/>
        <v>0</v>
      </c>
      <c r="R631" s="2">
        <f t="shared" si="700"/>
        <v>0</v>
      </c>
      <c r="S631" s="2">
        <f t="shared" si="701"/>
        <v>0</v>
      </c>
      <c r="T631" s="2">
        <f t="shared" si="702"/>
        <v>0</v>
      </c>
      <c r="U631" s="2">
        <f t="shared" si="703"/>
        <v>0</v>
      </c>
      <c r="V631" s="2">
        <f t="shared" si="704"/>
        <v>0</v>
      </c>
      <c r="W631" s="2">
        <f t="shared" si="705"/>
        <v>0</v>
      </c>
      <c r="X631" s="2">
        <f t="shared" si="706"/>
        <v>0</v>
      </c>
      <c r="Y631" s="2">
        <f t="shared" si="707"/>
        <v>0</v>
      </c>
      <c r="Z631" s="2"/>
      <c r="AA631" s="2">
        <v>86295183</v>
      </c>
      <c r="AB631" s="2">
        <f t="shared" si="708"/>
        <v>187.21</v>
      </c>
      <c r="AC631" s="2">
        <f t="shared" si="732"/>
        <v>187.21</v>
      </c>
      <c r="AD631" s="2">
        <f t="shared" si="733"/>
        <v>0</v>
      </c>
      <c r="AE631" s="2">
        <f t="shared" si="734"/>
        <v>0</v>
      </c>
      <c r="AF631" s="2">
        <f t="shared" si="709"/>
        <v>0</v>
      </c>
      <c r="AG631" s="2">
        <f t="shared" si="710"/>
        <v>0</v>
      </c>
      <c r="AH631" s="2">
        <f t="shared" si="711"/>
        <v>0</v>
      </c>
      <c r="AI631" s="2">
        <f t="shared" si="712"/>
        <v>0</v>
      </c>
      <c r="AJ631" s="2">
        <f t="shared" si="713"/>
        <v>0</v>
      </c>
      <c r="AK631" s="2">
        <v>187.21</v>
      </c>
      <c r="AL631" s="110">
        <f>'1.Лок.смета.и.Акт'!F1177</f>
        <v>187.21</v>
      </c>
      <c r="AM631" s="2">
        <v>0</v>
      </c>
      <c r="AN631" s="2">
        <v>0</v>
      </c>
      <c r="AO631" s="2">
        <v>0</v>
      </c>
      <c r="AP631" s="2">
        <v>0</v>
      </c>
      <c r="AQ631" s="2">
        <v>0</v>
      </c>
      <c r="AR631" s="2">
        <v>0</v>
      </c>
      <c r="AS631" s="2">
        <v>0</v>
      </c>
      <c r="AT631" s="2">
        <v>0</v>
      </c>
      <c r="AU631" s="2">
        <v>0</v>
      </c>
      <c r="AV631" s="2">
        <v>1</v>
      </c>
      <c r="AW631" s="2">
        <v>1</v>
      </c>
      <c r="AX631" s="2"/>
      <c r="AY631" s="2"/>
      <c r="AZ631" s="2">
        <v>1</v>
      </c>
      <c r="BA631" s="2">
        <v>1</v>
      </c>
      <c r="BB631" s="2">
        <v>1</v>
      </c>
      <c r="BC631" s="2">
        <v>1</v>
      </c>
      <c r="BD631" s="2" t="s">
        <v>6</v>
      </c>
      <c r="BE631" s="2" t="s">
        <v>6</v>
      </c>
      <c r="BF631" s="2" t="s">
        <v>6</v>
      </c>
      <c r="BG631" s="2" t="s">
        <v>6</v>
      </c>
      <c r="BH631" s="2">
        <v>3</v>
      </c>
      <c r="BI631" s="2">
        <v>1</v>
      </c>
      <c r="BJ631" s="2" t="s">
        <v>543</v>
      </c>
      <c r="BK631" s="2"/>
      <c r="BL631" s="2"/>
      <c r="BM631" s="2">
        <v>500003</v>
      </c>
      <c r="BN631" s="2">
        <v>0</v>
      </c>
      <c r="BO631" s="2" t="s">
        <v>6</v>
      </c>
      <c r="BP631" s="2">
        <v>0</v>
      </c>
      <c r="BQ631" s="2">
        <v>22</v>
      </c>
      <c r="BR631" s="2">
        <v>0</v>
      </c>
      <c r="BS631" s="2">
        <v>1</v>
      </c>
      <c r="BT631" s="2">
        <v>1</v>
      </c>
      <c r="BU631" s="2">
        <v>1</v>
      </c>
      <c r="BV631" s="2">
        <v>1</v>
      </c>
      <c r="BW631" s="2">
        <v>1</v>
      </c>
      <c r="BX631" s="2">
        <v>1</v>
      </c>
      <c r="BY631" s="2" t="s">
        <v>6</v>
      </c>
      <c r="BZ631" s="2">
        <v>0</v>
      </c>
      <c r="CA631" s="2">
        <v>0</v>
      </c>
      <c r="CB631" s="2" t="s">
        <v>6</v>
      </c>
      <c r="CC631" s="2"/>
      <c r="CD631" s="2"/>
      <c r="CE631" s="2">
        <v>0</v>
      </c>
      <c r="CF631" s="2">
        <v>0</v>
      </c>
      <c r="CG631" s="2">
        <v>0</v>
      </c>
      <c r="CH631" s="2"/>
      <c r="CI631" s="2"/>
      <c r="CJ631" s="2"/>
      <c r="CK631" s="2"/>
      <c r="CL631" s="2"/>
      <c r="CM631" s="2">
        <v>0</v>
      </c>
      <c r="CN631" s="2" t="s">
        <v>6</v>
      </c>
      <c r="CO631" s="2">
        <v>0</v>
      </c>
      <c r="CP631" s="2">
        <f t="shared" si="714"/>
        <v>936</v>
      </c>
      <c r="CQ631" s="2">
        <f t="shared" si="715"/>
        <v>187.21</v>
      </c>
      <c r="CR631" s="2">
        <f t="shared" si="716"/>
        <v>0</v>
      </c>
      <c r="CS631" s="2">
        <f t="shared" si="717"/>
        <v>0</v>
      </c>
      <c r="CT631" s="2">
        <f t="shared" si="718"/>
        <v>0</v>
      </c>
      <c r="CU631" s="2">
        <f t="shared" si="719"/>
        <v>0</v>
      </c>
      <c r="CV631" s="2">
        <f t="shared" si="720"/>
        <v>0</v>
      </c>
      <c r="CW631" s="2">
        <f t="shared" si="721"/>
        <v>0</v>
      </c>
      <c r="CX631" s="2">
        <f t="shared" si="722"/>
        <v>0</v>
      </c>
      <c r="CY631" s="2">
        <f>(((S631+(R631*IF(0,0,1)))*AT631)/100)</f>
        <v>0</v>
      </c>
      <c r="CZ631" s="2">
        <f>(((S631+(R631*IF(0,0,1)))*AU631)/100)</f>
        <v>0</v>
      </c>
      <c r="DA631" s="2"/>
      <c r="DB631" s="2"/>
      <c r="DC631" s="2" t="s">
        <v>6</v>
      </c>
      <c r="DD631" s="2" t="s">
        <v>6</v>
      </c>
      <c r="DE631" s="2" t="s">
        <v>6</v>
      </c>
      <c r="DF631" s="2" t="s">
        <v>6</v>
      </c>
      <c r="DG631" s="2" t="s">
        <v>6</v>
      </c>
      <c r="DH631" s="2" t="s">
        <v>6</v>
      </c>
      <c r="DI631" s="2" t="s">
        <v>6</v>
      </c>
      <c r="DJ631" s="2" t="s">
        <v>6</v>
      </c>
      <c r="DK631" s="2" t="s">
        <v>6</v>
      </c>
      <c r="DL631" s="2" t="s">
        <v>6</v>
      </c>
      <c r="DM631" s="2" t="s">
        <v>6</v>
      </c>
      <c r="DN631" s="2">
        <v>0</v>
      </c>
      <c r="DO631" s="2">
        <v>0</v>
      </c>
      <c r="DP631" s="2">
        <v>1</v>
      </c>
      <c r="DQ631" s="2">
        <v>1</v>
      </c>
      <c r="DR631" s="2"/>
      <c r="DS631" s="2"/>
      <c r="DT631" s="2"/>
      <c r="DU631" s="2">
        <v>1010</v>
      </c>
      <c r="DV631" s="2" t="s">
        <v>43</v>
      </c>
      <c r="DW631" s="2" t="s">
        <v>43</v>
      </c>
      <c r="DX631" s="2">
        <v>1</v>
      </c>
      <c r="DY631" s="2"/>
      <c r="DZ631" s="2" t="s">
        <v>6</v>
      </c>
      <c r="EA631" s="2" t="s">
        <v>6</v>
      </c>
      <c r="EB631" s="2" t="s">
        <v>6</v>
      </c>
      <c r="EC631" s="2" t="s">
        <v>6</v>
      </c>
      <c r="ED631" s="2"/>
      <c r="EE631" s="2">
        <v>54938783</v>
      </c>
      <c r="EF631" s="2">
        <v>22</v>
      </c>
      <c r="EG631" s="2" t="s">
        <v>45</v>
      </c>
      <c r="EH631" s="2">
        <v>0</v>
      </c>
      <c r="EI631" s="2" t="s">
        <v>6</v>
      </c>
      <c r="EJ631" s="2">
        <v>1</v>
      </c>
      <c r="EK631" s="2">
        <v>500003</v>
      </c>
      <c r="EL631" s="2" t="s">
        <v>46</v>
      </c>
      <c r="EM631" s="2" t="s">
        <v>47</v>
      </c>
      <c r="EN631" s="2"/>
      <c r="EO631" s="2" t="s">
        <v>6</v>
      </c>
      <c r="EP631" s="2"/>
      <c r="EQ631" s="2">
        <v>0</v>
      </c>
      <c r="ER631" s="2">
        <v>187.21</v>
      </c>
      <c r="ES631" s="110">
        <f>'1.Лок.смета.и.Акт'!F1177</f>
        <v>187.21</v>
      </c>
      <c r="ET631" s="2">
        <v>0</v>
      </c>
      <c r="EU631" s="2">
        <v>0</v>
      </c>
      <c r="EV631" s="2">
        <v>0</v>
      </c>
      <c r="EW631" s="2">
        <v>0</v>
      </c>
      <c r="EX631" s="2">
        <v>0</v>
      </c>
      <c r="EY631" s="2"/>
      <c r="EZ631" s="2"/>
      <c r="FA631" s="2"/>
      <c r="FB631" s="2"/>
      <c r="FC631" s="2"/>
      <c r="FD631" s="2"/>
      <c r="FE631" s="2"/>
      <c r="FF631" s="2"/>
      <c r="FG631" s="2"/>
      <c r="FH631" s="2"/>
      <c r="FI631" s="2"/>
      <c r="FJ631" s="2"/>
      <c r="FK631" s="2"/>
      <c r="FL631" s="2"/>
      <c r="FM631" s="2"/>
      <c r="FN631" s="2"/>
      <c r="FO631" s="2"/>
      <c r="FP631" s="2"/>
      <c r="FQ631" s="2">
        <v>0</v>
      </c>
      <c r="FR631" s="2">
        <f t="shared" si="723"/>
        <v>0</v>
      </c>
      <c r="FS631" s="2">
        <v>0</v>
      </c>
      <c r="FT631" s="2"/>
      <c r="FU631" s="2"/>
      <c r="FV631" s="2"/>
      <c r="FW631" s="2"/>
      <c r="FX631" s="2">
        <v>0</v>
      </c>
      <c r="FY631" s="2">
        <v>0</v>
      </c>
      <c r="FZ631" s="2"/>
      <c r="GA631" s="2" t="s">
        <v>6</v>
      </c>
      <c r="GB631" s="2"/>
      <c r="GC631" s="2"/>
      <c r="GD631" s="2">
        <v>1</v>
      </c>
      <c r="GE631" s="2"/>
      <c r="GF631" s="2">
        <v>-1355024813</v>
      </c>
      <c r="GG631" s="2">
        <v>2</v>
      </c>
      <c r="GH631" s="2">
        <v>1</v>
      </c>
      <c r="GI631" s="2">
        <v>-2</v>
      </c>
      <c r="GJ631" s="2">
        <v>0</v>
      </c>
      <c r="GK631" s="2">
        <v>0</v>
      </c>
      <c r="GL631" s="2">
        <f t="shared" si="724"/>
        <v>0</v>
      </c>
      <c r="GM631" s="2">
        <f t="shared" si="725"/>
        <v>936</v>
      </c>
      <c r="GN631" s="2">
        <f t="shared" si="726"/>
        <v>936</v>
      </c>
      <c r="GO631" s="2">
        <f t="shared" si="727"/>
        <v>0</v>
      </c>
      <c r="GP631" s="2">
        <f t="shared" si="728"/>
        <v>0</v>
      </c>
      <c r="GQ631" s="2"/>
      <c r="GR631" s="2">
        <v>0</v>
      </c>
      <c r="GS631" s="2">
        <v>3</v>
      </c>
      <c r="GT631" s="2">
        <v>0</v>
      </c>
      <c r="GU631" s="2" t="s">
        <v>6</v>
      </c>
      <c r="GV631" s="2">
        <f t="shared" si="729"/>
        <v>0</v>
      </c>
      <c r="GW631" s="2">
        <v>1</v>
      </c>
      <c r="GX631" s="2">
        <f t="shared" si="730"/>
        <v>0</v>
      </c>
      <c r="GY631" s="2"/>
      <c r="GZ631" s="2"/>
      <c r="HA631" s="2">
        <v>0</v>
      </c>
      <c r="HB631" s="2">
        <v>0</v>
      </c>
      <c r="HC631" s="2">
        <f t="shared" si="731"/>
        <v>0</v>
      </c>
      <c r="HD631" s="2"/>
      <c r="HE631" s="2" t="s">
        <v>6</v>
      </c>
      <c r="HF631" s="2" t="s">
        <v>6</v>
      </c>
      <c r="HG631" s="2"/>
      <c r="HH631" s="2"/>
      <c r="HI631" s="2"/>
      <c r="HJ631" s="2"/>
      <c r="HK631" s="2"/>
      <c r="HL631" s="2"/>
      <c r="HM631" s="2" t="s">
        <v>6</v>
      </c>
      <c r="HN631" s="2" t="s">
        <v>6</v>
      </c>
      <c r="HO631" s="2" t="s">
        <v>6</v>
      </c>
      <c r="HP631" s="2" t="s">
        <v>6</v>
      </c>
      <c r="HQ631" s="2" t="s">
        <v>6</v>
      </c>
      <c r="HR631" s="2"/>
      <c r="HS631" s="2"/>
      <c r="HT631" s="2"/>
      <c r="HU631" s="2"/>
      <c r="HV631" s="2"/>
      <c r="HW631" s="2"/>
      <c r="HX631" s="2"/>
      <c r="HY631" s="2"/>
      <c r="HZ631" s="2"/>
      <c r="IA631" s="2"/>
      <c r="IB631" s="2"/>
      <c r="IC631" s="2"/>
      <c r="ID631" s="2"/>
      <c r="IE631" s="2"/>
      <c r="IF631" s="2">
        <v>-1</v>
      </c>
      <c r="IG631" s="2"/>
      <c r="IH631" s="2"/>
      <c r="II631" s="2"/>
      <c r="IJ631" s="2"/>
      <c r="IK631" s="2">
        <v>0</v>
      </c>
      <c r="IL631" s="2"/>
      <c r="IM631" s="2"/>
      <c r="IN631" s="2"/>
      <c r="IO631" s="2"/>
      <c r="IP631" s="2"/>
      <c r="IQ631" s="2"/>
      <c r="IR631" s="2"/>
      <c r="IS631" s="2"/>
      <c r="IT631" s="2"/>
      <c r="IU631" s="2"/>
    </row>
    <row r="632" spans="1:255" x14ac:dyDescent="0.2">
      <c r="A632">
        <v>18</v>
      </c>
      <c r="B632">
        <v>1</v>
      </c>
      <c r="C632">
        <v>962</v>
      </c>
      <c r="E632" t="s">
        <v>782</v>
      </c>
      <c r="F632" t="e">
        <f>'2.Лок.смета.и.Акт'!#REF!</f>
        <v>#REF!</v>
      </c>
      <c r="G632" t="s">
        <v>542</v>
      </c>
      <c r="H632" t="s">
        <v>43</v>
      </c>
      <c r="I632">
        <f>I610*J632</f>
        <v>5</v>
      </c>
      <c r="J632">
        <v>1.8181818181818181</v>
      </c>
      <c r="K632">
        <v>1.818182</v>
      </c>
      <c r="O632">
        <f t="shared" si="697"/>
        <v>8160</v>
      </c>
      <c r="P632">
        <f t="shared" si="698"/>
        <v>8160</v>
      </c>
      <c r="Q632">
        <f t="shared" si="699"/>
        <v>0</v>
      </c>
      <c r="R632">
        <f t="shared" si="700"/>
        <v>0</v>
      </c>
      <c r="S632">
        <f t="shared" si="701"/>
        <v>0</v>
      </c>
      <c r="T632">
        <f t="shared" si="702"/>
        <v>0</v>
      </c>
      <c r="U632">
        <f t="shared" si="703"/>
        <v>0</v>
      </c>
      <c r="V632">
        <f t="shared" si="704"/>
        <v>0</v>
      </c>
      <c r="W632">
        <f t="shared" si="705"/>
        <v>0</v>
      </c>
      <c r="X632">
        <f t="shared" si="706"/>
        <v>0</v>
      </c>
      <c r="Y632">
        <f t="shared" si="707"/>
        <v>0</v>
      </c>
      <c r="AA632">
        <v>86295184</v>
      </c>
      <c r="AB632">
        <f t="shared" si="708"/>
        <v>215.86</v>
      </c>
      <c r="AC632">
        <f t="shared" si="732"/>
        <v>215.86</v>
      </c>
      <c r="AD632">
        <f t="shared" si="733"/>
        <v>0</v>
      </c>
      <c r="AE632">
        <f t="shared" si="734"/>
        <v>0</v>
      </c>
      <c r="AF632">
        <f t="shared" si="709"/>
        <v>0</v>
      </c>
      <c r="AG632">
        <f t="shared" si="710"/>
        <v>0</v>
      </c>
      <c r="AH632">
        <f t="shared" si="711"/>
        <v>0</v>
      </c>
      <c r="AI632">
        <f t="shared" si="712"/>
        <v>0</v>
      </c>
      <c r="AJ632">
        <f t="shared" si="713"/>
        <v>0</v>
      </c>
      <c r="AK632">
        <v>215.85999999999999</v>
      </c>
      <c r="AL632">
        <v>215.85999999999999</v>
      </c>
      <c r="AM632">
        <v>0</v>
      </c>
      <c r="AN632">
        <v>0</v>
      </c>
      <c r="AO632">
        <v>0</v>
      </c>
      <c r="AP632">
        <v>0</v>
      </c>
      <c r="AQ632">
        <v>0</v>
      </c>
      <c r="AR632">
        <v>0</v>
      </c>
      <c r="AS632">
        <v>0</v>
      </c>
      <c r="AT632">
        <v>0</v>
      </c>
      <c r="AU632">
        <v>0</v>
      </c>
      <c r="AV632">
        <v>1</v>
      </c>
      <c r="AW632">
        <v>1</v>
      </c>
      <c r="AZ632">
        <v>1</v>
      </c>
      <c r="BA632">
        <v>1</v>
      </c>
      <c r="BB632">
        <v>1</v>
      </c>
      <c r="BC632">
        <v>7.56</v>
      </c>
      <c r="BD632" t="s">
        <v>6</v>
      </c>
      <c r="BE632" t="s">
        <v>6</v>
      </c>
      <c r="BF632" t="s">
        <v>6</v>
      </c>
      <c r="BG632" t="s">
        <v>6</v>
      </c>
      <c r="BH632">
        <v>3</v>
      </c>
      <c r="BI632">
        <v>1</v>
      </c>
      <c r="BJ632" t="s">
        <v>543</v>
      </c>
      <c r="BM632">
        <v>500003</v>
      </c>
      <c r="BN632">
        <v>0</v>
      </c>
      <c r="BO632" t="s">
        <v>6</v>
      </c>
      <c r="BP632">
        <v>0</v>
      </c>
      <c r="BQ632">
        <v>22</v>
      </c>
      <c r="BR632">
        <v>0</v>
      </c>
      <c r="BS632">
        <v>1</v>
      </c>
      <c r="BT632">
        <v>1</v>
      </c>
      <c r="BU632">
        <v>1</v>
      </c>
      <c r="BV632">
        <v>1</v>
      </c>
      <c r="BW632">
        <v>1</v>
      </c>
      <c r="BX632">
        <v>1</v>
      </c>
      <c r="BY632" t="s">
        <v>6</v>
      </c>
      <c r="BZ632">
        <v>0</v>
      </c>
      <c r="CA632">
        <v>0</v>
      </c>
      <c r="CB632" t="s">
        <v>6</v>
      </c>
      <c r="CE632">
        <v>0</v>
      </c>
      <c r="CF632">
        <v>0</v>
      </c>
      <c r="CG632">
        <v>0</v>
      </c>
      <c r="CM632">
        <v>0</v>
      </c>
      <c r="CN632" t="s">
        <v>6</v>
      </c>
      <c r="CO632">
        <v>0</v>
      </c>
      <c r="CP632">
        <f t="shared" si="714"/>
        <v>8160</v>
      </c>
      <c r="CQ632">
        <f t="shared" si="715"/>
        <v>1631.9015999999999</v>
      </c>
      <c r="CR632">
        <f t="shared" si="716"/>
        <v>0</v>
      </c>
      <c r="CS632">
        <f t="shared" si="717"/>
        <v>0</v>
      </c>
      <c r="CT632">
        <f t="shared" si="718"/>
        <v>0</v>
      </c>
      <c r="CU632">
        <f t="shared" si="719"/>
        <v>0</v>
      </c>
      <c r="CV632">
        <f t="shared" si="720"/>
        <v>0</v>
      </c>
      <c r="CW632">
        <f t="shared" si="721"/>
        <v>0</v>
      </c>
      <c r="CX632">
        <f t="shared" si="722"/>
        <v>0</v>
      </c>
      <c r="CY632">
        <f>(S632+R632)*(BZ632/100)</f>
        <v>0</v>
      </c>
      <c r="CZ632">
        <f>(S632+R632)*(CA632/100)</f>
        <v>0</v>
      </c>
      <c r="DC632" t="s">
        <v>6</v>
      </c>
      <c r="DD632" t="s">
        <v>6</v>
      </c>
      <c r="DE632" t="s">
        <v>6</v>
      </c>
      <c r="DF632" t="s">
        <v>6</v>
      </c>
      <c r="DG632" t="s">
        <v>6</v>
      </c>
      <c r="DH632" t="s">
        <v>6</v>
      </c>
      <c r="DI632" t="s">
        <v>6</v>
      </c>
      <c r="DJ632" t="s">
        <v>6</v>
      </c>
      <c r="DK632" t="s">
        <v>6</v>
      </c>
      <c r="DL632" t="s">
        <v>6</v>
      </c>
      <c r="DM632" t="s">
        <v>6</v>
      </c>
      <c r="DN632">
        <v>0</v>
      </c>
      <c r="DO632">
        <v>0</v>
      </c>
      <c r="DP632">
        <v>1</v>
      </c>
      <c r="DQ632">
        <v>1</v>
      </c>
      <c r="DU632">
        <v>1010</v>
      </c>
      <c r="DV632" t="s">
        <v>43</v>
      </c>
      <c r="DW632" t="e">
        <f>'2.Лок.смета.и.Акт'!#REF!</f>
        <v>#REF!</v>
      </c>
      <c r="DX632">
        <v>1</v>
      </c>
      <c r="DZ632" t="s">
        <v>6</v>
      </c>
      <c r="EA632" t="s">
        <v>6</v>
      </c>
      <c r="EB632" t="s">
        <v>6</v>
      </c>
      <c r="EC632" t="s">
        <v>6</v>
      </c>
      <c r="EE632">
        <v>54938783</v>
      </c>
      <c r="EF632">
        <v>22</v>
      </c>
      <c r="EG632" t="s">
        <v>45</v>
      </c>
      <c r="EH632">
        <v>0</v>
      </c>
      <c r="EI632" t="s">
        <v>6</v>
      </c>
      <c r="EJ632">
        <v>1</v>
      </c>
      <c r="EK632">
        <v>500003</v>
      </c>
      <c r="EL632" t="s">
        <v>46</v>
      </c>
      <c r="EM632" t="s">
        <v>47</v>
      </c>
      <c r="EO632" t="s">
        <v>6</v>
      </c>
      <c r="EQ632">
        <v>0</v>
      </c>
      <c r="ER632">
        <v>1538.38</v>
      </c>
      <c r="ES632">
        <v>215.85999999999999</v>
      </c>
      <c r="ET632">
        <v>0</v>
      </c>
      <c r="EU632">
        <v>0</v>
      </c>
      <c r="EV632">
        <v>0</v>
      </c>
      <c r="EW632">
        <v>0</v>
      </c>
      <c r="EX632">
        <v>0</v>
      </c>
      <c r="EZ632">
        <v>5</v>
      </c>
      <c r="FC632">
        <v>0</v>
      </c>
      <c r="FD632">
        <v>18</v>
      </c>
      <c r="FF632">
        <v>1538.38</v>
      </c>
      <c r="FQ632">
        <v>0</v>
      </c>
      <c r="FR632">
        <f t="shared" si="723"/>
        <v>0</v>
      </c>
      <c r="FS632">
        <v>0</v>
      </c>
      <c r="FX632">
        <v>0</v>
      </c>
      <c r="FY632">
        <v>0</v>
      </c>
      <c r="GA632" t="s">
        <v>544</v>
      </c>
      <c r="GD632">
        <v>1</v>
      </c>
      <c r="GF632">
        <v>-1355024813</v>
      </c>
      <c r="GG632">
        <v>2</v>
      </c>
      <c r="GH632">
        <v>3</v>
      </c>
      <c r="GI632">
        <v>5</v>
      </c>
      <c r="GJ632">
        <v>0</v>
      </c>
      <c r="GK632">
        <v>0</v>
      </c>
      <c r="GL632">
        <f t="shared" si="724"/>
        <v>0</v>
      </c>
      <c r="GM632">
        <f t="shared" si="725"/>
        <v>8160</v>
      </c>
      <c r="GN632">
        <f t="shared" si="726"/>
        <v>8160</v>
      </c>
      <c r="GO632">
        <f t="shared" si="727"/>
        <v>0</v>
      </c>
      <c r="GP632">
        <f t="shared" si="728"/>
        <v>0</v>
      </c>
      <c r="GR632">
        <v>1</v>
      </c>
      <c r="GS632">
        <v>1</v>
      </c>
      <c r="GT632">
        <v>0</v>
      </c>
      <c r="GU632" t="s">
        <v>6</v>
      </c>
      <c r="GV632">
        <f t="shared" si="729"/>
        <v>0</v>
      </c>
      <c r="GW632">
        <v>1</v>
      </c>
      <c r="GX632">
        <f t="shared" si="730"/>
        <v>0</v>
      </c>
      <c r="HA632">
        <v>0</v>
      </c>
      <c r="HB632">
        <v>0</v>
      </c>
      <c r="HC632">
        <f t="shared" si="731"/>
        <v>0</v>
      </c>
      <c r="HE632" t="s">
        <v>38</v>
      </c>
      <c r="HF632" t="s">
        <v>39</v>
      </c>
      <c r="HM632" t="s">
        <v>6</v>
      </c>
      <c r="HN632" t="s">
        <v>6</v>
      </c>
      <c r="HO632" t="s">
        <v>6</v>
      </c>
      <c r="HP632" t="s">
        <v>6</v>
      </c>
      <c r="HQ632" t="s">
        <v>6</v>
      </c>
      <c r="IF632">
        <v>-1</v>
      </c>
      <c r="IK632">
        <v>0</v>
      </c>
    </row>
    <row r="633" spans="1:255" x14ac:dyDescent="0.2">
      <c r="A633" s="2">
        <v>18</v>
      </c>
      <c r="B633" s="2">
        <v>1</v>
      </c>
      <c r="C633" s="2">
        <v>945</v>
      </c>
      <c r="D633" s="2"/>
      <c r="E633" s="2" t="s">
        <v>783</v>
      </c>
      <c r="F633" s="2" t="s">
        <v>546</v>
      </c>
      <c r="G633" s="2" t="s">
        <v>547</v>
      </c>
      <c r="H633" s="2" t="s">
        <v>43</v>
      </c>
      <c r="I633" s="2">
        <f>I609*J633</f>
        <v>5</v>
      </c>
      <c r="J633" s="216">
        <f>'5.Ведомость_списания'!F279</f>
        <v>1.8181818181818181</v>
      </c>
      <c r="K633" s="2">
        <v>1.818182</v>
      </c>
      <c r="L633" s="2"/>
      <c r="M633" s="2"/>
      <c r="N633" s="2"/>
      <c r="O633" s="2">
        <f t="shared" si="697"/>
        <v>936</v>
      </c>
      <c r="P633" s="2">
        <f t="shared" si="698"/>
        <v>936</v>
      </c>
      <c r="Q633" s="2">
        <f t="shared" si="699"/>
        <v>0</v>
      </c>
      <c r="R633" s="2">
        <f t="shared" si="700"/>
        <v>0</v>
      </c>
      <c r="S633" s="2">
        <f t="shared" si="701"/>
        <v>0</v>
      </c>
      <c r="T633" s="2">
        <f t="shared" si="702"/>
        <v>0</v>
      </c>
      <c r="U633" s="2">
        <f t="shared" si="703"/>
        <v>0</v>
      </c>
      <c r="V633" s="2">
        <f t="shared" si="704"/>
        <v>0</v>
      </c>
      <c r="W633" s="2">
        <f t="shared" si="705"/>
        <v>0</v>
      </c>
      <c r="X633" s="2">
        <f t="shared" si="706"/>
        <v>0</v>
      </c>
      <c r="Y633" s="2">
        <f t="shared" si="707"/>
        <v>0</v>
      </c>
      <c r="Z633" s="2"/>
      <c r="AA633" s="2">
        <v>86295183</v>
      </c>
      <c r="AB633" s="2">
        <f t="shared" si="708"/>
        <v>187.21</v>
      </c>
      <c r="AC633" s="2">
        <f t="shared" si="732"/>
        <v>187.21</v>
      </c>
      <c r="AD633" s="2">
        <f t="shared" si="733"/>
        <v>0</v>
      </c>
      <c r="AE633" s="2">
        <f t="shared" si="734"/>
        <v>0</v>
      </c>
      <c r="AF633" s="2">
        <f t="shared" si="709"/>
        <v>0</v>
      </c>
      <c r="AG633" s="2">
        <f t="shared" si="710"/>
        <v>0</v>
      </c>
      <c r="AH633" s="2">
        <f t="shared" si="711"/>
        <v>0</v>
      </c>
      <c r="AI633" s="2">
        <f t="shared" si="712"/>
        <v>0</v>
      </c>
      <c r="AJ633" s="2">
        <f t="shared" si="713"/>
        <v>0</v>
      </c>
      <c r="AK633" s="2">
        <v>187.21</v>
      </c>
      <c r="AL633" s="110">
        <f>'1.Лок.смета.и.Акт'!F1179</f>
        <v>187.21</v>
      </c>
      <c r="AM633" s="2">
        <v>0</v>
      </c>
      <c r="AN633" s="2">
        <v>0</v>
      </c>
      <c r="AO633" s="2">
        <v>0</v>
      </c>
      <c r="AP633" s="2">
        <v>0</v>
      </c>
      <c r="AQ633" s="2">
        <v>0</v>
      </c>
      <c r="AR633" s="2">
        <v>0</v>
      </c>
      <c r="AS633" s="2">
        <v>0</v>
      </c>
      <c r="AT633" s="2">
        <v>0</v>
      </c>
      <c r="AU633" s="2">
        <v>0</v>
      </c>
      <c r="AV633" s="2">
        <v>1</v>
      </c>
      <c r="AW633" s="2">
        <v>1</v>
      </c>
      <c r="AX633" s="2"/>
      <c r="AY633" s="2"/>
      <c r="AZ633" s="2">
        <v>1</v>
      </c>
      <c r="BA633" s="2">
        <v>1</v>
      </c>
      <c r="BB633" s="2">
        <v>1</v>
      </c>
      <c r="BC633" s="2">
        <v>1</v>
      </c>
      <c r="BD633" s="2" t="s">
        <v>6</v>
      </c>
      <c r="BE633" s="2" t="s">
        <v>6</v>
      </c>
      <c r="BF633" s="2" t="s">
        <v>6</v>
      </c>
      <c r="BG633" s="2" t="s">
        <v>6</v>
      </c>
      <c r="BH633" s="2">
        <v>3</v>
      </c>
      <c r="BI633" s="2">
        <v>1</v>
      </c>
      <c r="BJ633" s="2" t="s">
        <v>548</v>
      </c>
      <c r="BK633" s="2"/>
      <c r="BL633" s="2"/>
      <c r="BM633" s="2">
        <v>500003</v>
      </c>
      <c r="BN633" s="2">
        <v>0</v>
      </c>
      <c r="BO633" s="2" t="s">
        <v>6</v>
      </c>
      <c r="BP633" s="2">
        <v>0</v>
      </c>
      <c r="BQ633" s="2">
        <v>22</v>
      </c>
      <c r="BR633" s="2">
        <v>0</v>
      </c>
      <c r="BS633" s="2">
        <v>1</v>
      </c>
      <c r="BT633" s="2">
        <v>1</v>
      </c>
      <c r="BU633" s="2">
        <v>1</v>
      </c>
      <c r="BV633" s="2">
        <v>1</v>
      </c>
      <c r="BW633" s="2">
        <v>1</v>
      </c>
      <c r="BX633" s="2">
        <v>1</v>
      </c>
      <c r="BY633" s="2" t="s">
        <v>6</v>
      </c>
      <c r="BZ633" s="2">
        <v>0</v>
      </c>
      <c r="CA633" s="2">
        <v>0</v>
      </c>
      <c r="CB633" s="2" t="s">
        <v>6</v>
      </c>
      <c r="CC633" s="2"/>
      <c r="CD633" s="2"/>
      <c r="CE633" s="2">
        <v>0</v>
      </c>
      <c r="CF633" s="2">
        <v>0</v>
      </c>
      <c r="CG633" s="2">
        <v>0</v>
      </c>
      <c r="CH633" s="2"/>
      <c r="CI633" s="2"/>
      <c r="CJ633" s="2"/>
      <c r="CK633" s="2"/>
      <c r="CL633" s="2"/>
      <c r="CM633" s="2">
        <v>0</v>
      </c>
      <c r="CN633" s="2" t="s">
        <v>6</v>
      </c>
      <c r="CO633" s="2">
        <v>0</v>
      </c>
      <c r="CP633" s="2">
        <f t="shared" si="714"/>
        <v>936</v>
      </c>
      <c r="CQ633" s="2">
        <f t="shared" si="715"/>
        <v>187.21</v>
      </c>
      <c r="CR633" s="2">
        <f t="shared" si="716"/>
        <v>0</v>
      </c>
      <c r="CS633" s="2">
        <f t="shared" si="717"/>
        <v>0</v>
      </c>
      <c r="CT633" s="2">
        <f t="shared" si="718"/>
        <v>0</v>
      </c>
      <c r="CU633" s="2">
        <f t="shared" si="719"/>
        <v>0</v>
      </c>
      <c r="CV633" s="2">
        <f t="shared" si="720"/>
        <v>0</v>
      </c>
      <c r="CW633" s="2">
        <f t="shared" si="721"/>
        <v>0</v>
      </c>
      <c r="CX633" s="2">
        <f t="shared" si="722"/>
        <v>0</v>
      </c>
      <c r="CY633" s="2">
        <f>(((S633+(R633*IF(0,0,1)))*AT633)/100)</f>
        <v>0</v>
      </c>
      <c r="CZ633" s="2">
        <f>(((S633+(R633*IF(0,0,1)))*AU633)/100)</f>
        <v>0</v>
      </c>
      <c r="DA633" s="2"/>
      <c r="DB633" s="2"/>
      <c r="DC633" s="2" t="s">
        <v>6</v>
      </c>
      <c r="DD633" s="2" t="s">
        <v>6</v>
      </c>
      <c r="DE633" s="2" t="s">
        <v>6</v>
      </c>
      <c r="DF633" s="2" t="s">
        <v>6</v>
      </c>
      <c r="DG633" s="2" t="s">
        <v>6</v>
      </c>
      <c r="DH633" s="2" t="s">
        <v>6</v>
      </c>
      <c r="DI633" s="2" t="s">
        <v>6</v>
      </c>
      <c r="DJ633" s="2" t="s">
        <v>6</v>
      </c>
      <c r="DK633" s="2" t="s">
        <v>6</v>
      </c>
      <c r="DL633" s="2" t="s">
        <v>6</v>
      </c>
      <c r="DM633" s="2" t="s">
        <v>6</v>
      </c>
      <c r="DN633" s="2">
        <v>0</v>
      </c>
      <c r="DO633" s="2">
        <v>0</v>
      </c>
      <c r="DP633" s="2">
        <v>1</v>
      </c>
      <c r="DQ633" s="2">
        <v>1</v>
      </c>
      <c r="DR633" s="2"/>
      <c r="DS633" s="2"/>
      <c r="DT633" s="2"/>
      <c r="DU633" s="2">
        <v>1010</v>
      </c>
      <c r="DV633" s="2" t="s">
        <v>43</v>
      </c>
      <c r="DW633" s="2" t="s">
        <v>43</v>
      </c>
      <c r="DX633" s="2">
        <v>1</v>
      </c>
      <c r="DY633" s="2"/>
      <c r="DZ633" s="2" t="s">
        <v>6</v>
      </c>
      <c r="EA633" s="2" t="s">
        <v>6</v>
      </c>
      <c r="EB633" s="2" t="s">
        <v>6</v>
      </c>
      <c r="EC633" s="2" t="s">
        <v>6</v>
      </c>
      <c r="ED633" s="2"/>
      <c r="EE633" s="2">
        <v>54938783</v>
      </c>
      <c r="EF633" s="2">
        <v>22</v>
      </c>
      <c r="EG633" s="2" t="s">
        <v>45</v>
      </c>
      <c r="EH633" s="2">
        <v>0</v>
      </c>
      <c r="EI633" s="2" t="s">
        <v>6</v>
      </c>
      <c r="EJ633" s="2">
        <v>1</v>
      </c>
      <c r="EK633" s="2">
        <v>500003</v>
      </c>
      <c r="EL633" s="2" t="s">
        <v>46</v>
      </c>
      <c r="EM633" s="2" t="s">
        <v>47</v>
      </c>
      <c r="EN633" s="2"/>
      <c r="EO633" s="2" t="s">
        <v>6</v>
      </c>
      <c r="EP633" s="2"/>
      <c r="EQ633" s="2">
        <v>0</v>
      </c>
      <c r="ER633" s="2">
        <v>187.21</v>
      </c>
      <c r="ES633" s="110">
        <f>'1.Лок.смета.и.Акт'!F1179</f>
        <v>187.21</v>
      </c>
      <c r="ET633" s="2">
        <v>0</v>
      </c>
      <c r="EU633" s="2">
        <v>0</v>
      </c>
      <c r="EV633" s="2">
        <v>0</v>
      </c>
      <c r="EW633" s="2">
        <v>0</v>
      </c>
      <c r="EX633" s="2">
        <v>0</v>
      </c>
      <c r="EY633" s="2"/>
      <c r="EZ633" s="2"/>
      <c r="FA633" s="2"/>
      <c r="FB633" s="2"/>
      <c r="FC633" s="2"/>
      <c r="FD633" s="2"/>
      <c r="FE633" s="2"/>
      <c r="FF633" s="2"/>
      <c r="FG633" s="2"/>
      <c r="FH633" s="2"/>
      <c r="FI633" s="2"/>
      <c r="FJ633" s="2"/>
      <c r="FK633" s="2"/>
      <c r="FL633" s="2"/>
      <c r="FM633" s="2"/>
      <c r="FN633" s="2"/>
      <c r="FO633" s="2"/>
      <c r="FP633" s="2"/>
      <c r="FQ633" s="2">
        <v>0</v>
      </c>
      <c r="FR633" s="2">
        <f t="shared" si="723"/>
        <v>0</v>
      </c>
      <c r="FS633" s="2">
        <v>0</v>
      </c>
      <c r="FT633" s="2"/>
      <c r="FU633" s="2"/>
      <c r="FV633" s="2"/>
      <c r="FW633" s="2"/>
      <c r="FX633" s="2">
        <v>0</v>
      </c>
      <c r="FY633" s="2">
        <v>0</v>
      </c>
      <c r="FZ633" s="2"/>
      <c r="GA633" s="2" t="s">
        <v>6</v>
      </c>
      <c r="GB633" s="2"/>
      <c r="GC633" s="2"/>
      <c r="GD633" s="2">
        <v>1</v>
      </c>
      <c r="GE633" s="2"/>
      <c r="GF633" s="2">
        <v>1563734859</v>
      </c>
      <c r="GG633" s="2">
        <v>2</v>
      </c>
      <c r="GH633" s="2">
        <v>1</v>
      </c>
      <c r="GI633" s="2">
        <v>-2</v>
      </c>
      <c r="GJ633" s="2">
        <v>0</v>
      </c>
      <c r="GK633" s="2">
        <v>0</v>
      </c>
      <c r="GL633" s="2">
        <f t="shared" si="724"/>
        <v>0</v>
      </c>
      <c r="GM633" s="2">
        <f t="shared" si="725"/>
        <v>936</v>
      </c>
      <c r="GN633" s="2">
        <f t="shared" si="726"/>
        <v>936</v>
      </c>
      <c r="GO633" s="2">
        <f t="shared" si="727"/>
        <v>0</v>
      </c>
      <c r="GP633" s="2">
        <f t="shared" si="728"/>
        <v>0</v>
      </c>
      <c r="GQ633" s="2"/>
      <c r="GR633" s="2">
        <v>0</v>
      </c>
      <c r="GS633" s="2">
        <v>3</v>
      </c>
      <c r="GT633" s="2">
        <v>0</v>
      </c>
      <c r="GU633" s="2" t="s">
        <v>6</v>
      </c>
      <c r="GV633" s="2">
        <f t="shared" si="729"/>
        <v>0</v>
      </c>
      <c r="GW633" s="2">
        <v>1</v>
      </c>
      <c r="GX633" s="2">
        <f t="shared" si="730"/>
        <v>0</v>
      </c>
      <c r="GY633" s="2"/>
      <c r="GZ633" s="2"/>
      <c r="HA633" s="2">
        <v>0</v>
      </c>
      <c r="HB633" s="2">
        <v>0</v>
      </c>
      <c r="HC633" s="2">
        <f t="shared" si="731"/>
        <v>0</v>
      </c>
      <c r="HD633" s="2"/>
      <c r="HE633" s="2" t="s">
        <v>6</v>
      </c>
      <c r="HF633" s="2" t="s">
        <v>6</v>
      </c>
      <c r="HG633" s="2"/>
      <c r="HH633" s="2"/>
      <c r="HI633" s="2"/>
      <c r="HJ633" s="2"/>
      <c r="HK633" s="2"/>
      <c r="HL633" s="2"/>
      <c r="HM633" s="2" t="s">
        <v>6</v>
      </c>
      <c r="HN633" s="2" t="s">
        <v>6</v>
      </c>
      <c r="HO633" s="2" t="s">
        <v>6</v>
      </c>
      <c r="HP633" s="2" t="s">
        <v>6</v>
      </c>
      <c r="HQ633" s="2" t="s">
        <v>6</v>
      </c>
      <c r="HR633" s="2"/>
      <c r="HS633" s="2"/>
      <c r="HT633" s="2"/>
      <c r="HU633" s="2"/>
      <c r="HV633" s="2"/>
      <c r="HW633" s="2"/>
      <c r="HX633" s="2"/>
      <c r="HY633" s="2"/>
      <c r="HZ633" s="2"/>
      <c r="IA633" s="2"/>
      <c r="IB633" s="2"/>
      <c r="IC633" s="2"/>
      <c r="ID633" s="2"/>
      <c r="IE633" s="2"/>
      <c r="IF633" s="2">
        <v>-1</v>
      </c>
      <c r="IG633" s="2"/>
      <c r="IH633" s="2"/>
      <c r="II633" s="2"/>
      <c r="IJ633" s="2"/>
      <c r="IK633" s="2">
        <v>0</v>
      </c>
      <c r="IL633" s="2"/>
      <c r="IM633" s="2"/>
      <c r="IN633" s="2"/>
      <c r="IO633" s="2"/>
      <c r="IP633" s="2"/>
      <c r="IQ633" s="2"/>
      <c r="IR633" s="2"/>
      <c r="IS633" s="2"/>
      <c r="IT633" s="2"/>
      <c r="IU633" s="2"/>
    </row>
    <row r="634" spans="1:255" x14ac:dyDescent="0.2">
      <c r="A634">
        <v>18</v>
      </c>
      <c r="B634">
        <v>1</v>
      </c>
      <c r="C634">
        <v>961</v>
      </c>
      <c r="E634" t="s">
        <v>783</v>
      </c>
      <c r="F634" t="e">
        <f>'2.Лок.смета.и.Акт'!#REF!</f>
        <v>#REF!</v>
      </c>
      <c r="G634" t="s">
        <v>547</v>
      </c>
      <c r="H634" t="s">
        <v>43</v>
      </c>
      <c r="I634">
        <f>I610*J634</f>
        <v>5</v>
      </c>
      <c r="J634">
        <v>1.8181818181818181</v>
      </c>
      <c r="K634">
        <v>1.818182</v>
      </c>
      <c r="O634">
        <f t="shared" si="697"/>
        <v>8160</v>
      </c>
      <c r="P634">
        <f t="shared" si="698"/>
        <v>8160</v>
      </c>
      <c r="Q634">
        <f t="shared" si="699"/>
        <v>0</v>
      </c>
      <c r="R634">
        <f t="shared" si="700"/>
        <v>0</v>
      </c>
      <c r="S634">
        <f t="shared" si="701"/>
        <v>0</v>
      </c>
      <c r="T634">
        <f t="shared" si="702"/>
        <v>0</v>
      </c>
      <c r="U634">
        <f t="shared" si="703"/>
        <v>0</v>
      </c>
      <c r="V634">
        <f t="shared" si="704"/>
        <v>0</v>
      </c>
      <c r="W634">
        <f t="shared" si="705"/>
        <v>0</v>
      </c>
      <c r="X634">
        <f t="shared" si="706"/>
        <v>0</v>
      </c>
      <c r="Y634">
        <f t="shared" si="707"/>
        <v>0</v>
      </c>
      <c r="AA634">
        <v>86295184</v>
      </c>
      <c r="AB634">
        <f t="shared" si="708"/>
        <v>215.86</v>
      </c>
      <c r="AC634">
        <f t="shared" si="732"/>
        <v>215.86</v>
      </c>
      <c r="AD634">
        <f t="shared" si="733"/>
        <v>0</v>
      </c>
      <c r="AE634">
        <f t="shared" si="734"/>
        <v>0</v>
      </c>
      <c r="AF634">
        <f t="shared" si="709"/>
        <v>0</v>
      </c>
      <c r="AG634">
        <f t="shared" si="710"/>
        <v>0</v>
      </c>
      <c r="AH634">
        <f t="shared" si="711"/>
        <v>0</v>
      </c>
      <c r="AI634">
        <f t="shared" si="712"/>
        <v>0</v>
      </c>
      <c r="AJ634">
        <f t="shared" si="713"/>
        <v>0</v>
      </c>
      <c r="AK634">
        <v>215.85999999999999</v>
      </c>
      <c r="AL634">
        <v>215.85999999999999</v>
      </c>
      <c r="AM634">
        <v>0</v>
      </c>
      <c r="AN634">
        <v>0</v>
      </c>
      <c r="AO634">
        <v>0</v>
      </c>
      <c r="AP634">
        <v>0</v>
      </c>
      <c r="AQ634">
        <v>0</v>
      </c>
      <c r="AR634">
        <v>0</v>
      </c>
      <c r="AS634">
        <v>0</v>
      </c>
      <c r="AT634">
        <v>0</v>
      </c>
      <c r="AU634">
        <v>0</v>
      </c>
      <c r="AV634">
        <v>1</v>
      </c>
      <c r="AW634">
        <v>1</v>
      </c>
      <c r="AZ634">
        <v>1</v>
      </c>
      <c r="BA634">
        <v>1</v>
      </c>
      <c r="BB634">
        <v>1</v>
      </c>
      <c r="BC634">
        <v>7.56</v>
      </c>
      <c r="BD634" t="s">
        <v>6</v>
      </c>
      <c r="BE634" t="s">
        <v>6</v>
      </c>
      <c r="BF634" t="s">
        <v>6</v>
      </c>
      <c r="BG634" t="s">
        <v>6</v>
      </c>
      <c r="BH634">
        <v>3</v>
      </c>
      <c r="BI634">
        <v>1</v>
      </c>
      <c r="BJ634" t="s">
        <v>548</v>
      </c>
      <c r="BM634">
        <v>500003</v>
      </c>
      <c r="BN634">
        <v>0</v>
      </c>
      <c r="BO634" t="s">
        <v>6</v>
      </c>
      <c r="BP634">
        <v>0</v>
      </c>
      <c r="BQ634">
        <v>22</v>
      </c>
      <c r="BR634">
        <v>0</v>
      </c>
      <c r="BS634">
        <v>1</v>
      </c>
      <c r="BT634">
        <v>1</v>
      </c>
      <c r="BU634">
        <v>1</v>
      </c>
      <c r="BV634">
        <v>1</v>
      </c>
      <c r="BW634">
        <v>1</v>
      </c>
      <c r="BX634">
        <v>1</v>
      </c>
      <c r="BY634" t="s">
        <v>6</v>
      </c>
      <c r="BZ634">
        <v>0</v>
      </c>
      <c r="CA634">
        <v>0</v>
      </c>
      <c r="CB634" t="s">
        <v>6</v>
      </c>
      <c r="CE634">
        <v>0</v>
      </c>
      <c r="CF634">
        <v>0</v>
      </c>
      <c r="CG634">
        <v>0</v>
      </c>
      <c r="CM634">
        <v>0</v>
      </c>
      <c r="CN634" t="s">
        <v>6</v>
      </c>
      <c r="CO634">
        <v>0</v>
      </c>
      <c r="CP634">
        <f t="shared" si="714"/>
        <v>8160</v>
      </c>
      <c r="CQ634">
        <f t="shared" si="715"/>
        <v>1631.9015999999999</v>
      </c>
      <c r="CR634">
        <f t="shared" si="716"/>
        <v>0</v>
      </c>
      <c r="CS634">
        <f t="shared" si="717"/>
        <v>0</v>
      </c>
      <c r="CT634">
        <f t="shared" si="718"/>
        <v>0</v>
      </c>
      <c r="CU634">
        <f t="shared" si="719"/>
        <v>0</v>
      </c>
      <c r="CV634">
        <f t="shared" si="720"/>
        <v>0</v>
      </c>
      <c r="CW634">
        <f t="shared" si="721"/>
        <v>0</v>
      </c>
      <c r="CX634">
        <f t="shared" si="722"/>
        <v>0</v>
      </c>
      <c r="CY634">
        <f>(S634+R634)*(BZ634/100)</f>
        <v>0</v>
      </c>
      <c r="CZ634">
        <f>(S634+R634)*(CA634/100)</f>
        <v>0</v>
      </c>
      <c r="DC634" t="s">
        <v>6</v>
      </c>
      <c r="DD634" t="s">
        <v>6</v>
      </c>
      <c r="DE634" t="s">
        <v>6</v>
      </c>
      <c r="DF634" t="s">
        <v>6</v>
      </c>
      <c r="DG634" t="s">
        <v>6</v>
      </c>
      <c r="DH634" t="s">
        <v>6</v>
      </c>
      <c r="DI634" t="s">
        <v>6</v>
      </c>
      <c r="DJ634" t="s">
        <v>6</v>
      </c>
      <c r="DK634" t="s">
        <v>6</v>
      </c>
      <c r="DL634" t="s">
        <v>6</v>
      </c>
      <c r="DM634" t="s">
        <v>6</v>
      </c>
      <c r="DN634">
        <v>0</v>
      </c>
      <c r="DO634">
        <v>0</v>
      </c>
      <c r="DP634">
        <v>1</v>
      </c>
      <c r="DQ634">
        <v>1</v>
      </c>
      <c r="DU634">
        <v>1010</v>
      </c>
      <c r="DV634" t="s">
        <v>43</v>
      </c>
      <c r="DW634" t="e">
        <f>'2.Лок.смета.и.Акт'!#REF!</f>
        <v>#REF!</v>
      </c>
      <c r="DX634">
        <v>1</v>
      </c>
      <c r="DZ634" t="s">
        <v>6</v>
      </c>
      <c r="EA634" t="s">
        <v>6</v>
      </c>
      <c r="EB634" t="s">
        <v>6</v>
      </c>
      <c r="EC634" t="s">
        <v>6</v>
      </c>
      <c r="EE634">
        <v>54938783</v>
      </c>
      <c r="EF634">
        <v>22</v>
      </c>
      <c r="EG634" t="s">
        <v>45</v>
      </c>
      <c r="EH634">
        <v>0</v>
      </c>
      <c r="EI634" t="s">
        <v>6</v>
      </c>
      <c r="EJ634">
        <v>1</v>
      </c>
      <c r="EK634">
        <v>500003</v>
      </c>
      <c r="EL634" t="s">
        <v>46</v>
      </c>
      <c r="EM634" t="s">
        <v>47</v>
      </c>
      <c r="EO634" t="s">
        <v>6</v>
      </c>
      <c r="EQ634">
        <v>0</v>
      </c>
      <c r="ER634">
        <v>1538.38</v>
      </c>
      <c r="ES634">
        <v>215.85999999999999</v>
      </c>
      <c r="ET634">
        <v>0</v>
      </c>
      <c r="EU634">
        <v>0</v>
      </c>
      <c r="EV634">
        <v>0</v>
      </c>
      <c r="EW634">
        <v>0</v>
      </c>
      <c r="EX634">
        <v>0</v>
      </c>
      <c r="EZ634">
        <v>5</v>
      </c>
      <c r="FC634">
        <v>0</v>
      </c>
      <c r="FD634">
        <v>18</v>
      </c>
      <c r="FF634">
        <v>1538.38</v>
      </c>
      <c r="FQ634">
        <v>0</v>
      </c>
      <c r="FR634">
        <f t="shared" si="723"/>
        <v>0</v>
      </c>
      <c r="FS634">
        <v>0</v>
      </c>
      <c r="FX634">
        <v>0</v>
      </c>
      <c r="FY634">
        <v>0</v>
      </c>
      <c r="GA634" t="s">
        <v>544</v>
      </c>
      <c r="GD634">
        <v>1</v>
      </c>
      <c r="GF634">
        <v>1563734859</v>
      </c>
      <c r="GG634">
        <v>2</v>
      </c>
      <c r="GH634">
        <v>3</v>
      </c>
      <c r="GI634">
        <v>5</v>
      </c>
      <c r="GJ634">
        <v>0</v>
      </c>
      <c r="GK634">
        <v>0</v>
      </c>
      <c r="GL634">
        <f t="shared" si="724"/>
        <v>0</v>
      </c>
      <c r="GM634">
        <f t="shared" si="725"/>
        <v>8160</v>
      </c>
      <c r="GN634">
        <f t="shared" si="726"/>
        <v>8160</v>
      </c>
      <c r="GO634">
        <f t="shared" si="727"/>
        <v>0</v>
      </c>
      <c r="GP634">
        <f t="shared" si="728"/>
        <v>0</v>
      </c>
      <c r="GR634">
        <v>1</v>
      </c>
      <c r="GS634">
        <v>1</v>
      </c>
      <c r="GT634">
        <v>0</v>
      </c>
      <c r="GU634" t="s">
        <v>6</v>
      </c>
      <c r="GV634">
        <f t="shared" si="729"/>
        <v>0</v>
      </c>
      <c r="GW634">
        <v>1</v>
      </c>
      <c r="GX634">
        <f t="shared" si="730"/>
        <v>0</v>
      </c>
      <c r="HA634">
        <v>0</v>
      </c>
      <c r="HB634">
        <v>0</v>
      </c>
      <c r="HC634">
        <f t="shared" si="731"/>
        <v>0</v>
      </c>
      <c r="HE634" t="s">
        <v>38</v>
      </c>
      <c r="HF634" t="s">
        <v>39</v>
      </c>
      <c r="HM634" t="s">
        <v>6</v>
      </c>
      <c r="HN634" t="s">
        <v>6</v>
      </c>
      <c r="HO634" t="s">
        <v>6</v>
      </c>
      <c r="HP634" t="s">
        <v>6</v>
      </c>
      <c r="HQ634" t="s">
        <v>6</v>
      </c>
      <c r="IF634">
        <v>-1</v>
      </c>
      <c r="IK634">
        <v>0</v>
      </c>
    </row>
    <row r="635" spans="1:255" x14ac:dyDescent="0.2">
      <c r="A635" s="2">
        <v>17</v>
      </c>
      <c r="B635" s="2">
        <v>1</v>
      </c>
      <c r="C635" s="2">
        <f>ROW(SmtRes!A972)</f>
        <v>972</v>
      </c>
      <c r="D635" s="2">
        <f>ROW(EtalonRes!A1092)</f>
        <v>1092</v>
      </c>
      <c r="E635" s="2" t="s">
        <v>784</v>
      </c>
      <c r="F635" s="2" t="s">
        <v>550</v>
      </c>
      <c r="G635" s="2" t="s">
        <v>551</v>
      </c>
      <c r="H635" s="2" t="s">
        <v>552</v>
      </c>
      <c r="I635" s="2">
        <f>'2.Лок.смета.и.Акт'!E98</f>
        <v>10.08</v>
      </c>
      <c r="J635" s="2">
        <v>0</v>
      </c>
      <c r="K635" s="2">
        <v>10.08</v>
      </c>
      <c r="L635" s="2"/>
      <c r="M635" s="2"/>
      <c r="N635" s="2"/>
      <c r="O635" s="2">
        <f t="shared" si="697"/>
        <v>1969</v>
      </c>
      <c r="P635" s="2">
        <f t="shared" si="698"/>
        <v>0</v>
      </c>
      <c r="Q635" s="2">
        <f t="shared" si="699"/>
        <v>1376</v>
      </c>
      <c r="R635" s="2">
        <f t="shared" si="700"/>
        <v>0</v>
      </c>
      <c r="S635" s="2">
        <f t="shared" si="701"/>
        <v>593</v>
      </c>
      <c r="T635" s="2">
        <f t="shared" si="702"/>
        <v>0</v>
      </c>
      <c r="U635" s="2">
        <f t="shared" si="703"/>
        <v>68.947199999999995</v>
      </c>
      <c r="V635" s="2">
        <f t="shared" si="704"/>
        <v>0</v>
      </c>
      <c r="W635" s="2">
        <f t="shared" si="705"/>
        <v>0</v>
      </c>
      <c r="X635" s="2">
        <f t="shared" si="706"/>
        <v>652</v>
      </c>
      <c r="Y635" s="2">
        <f t="shared" si="707"/>
        <v>415</v>
      </c>
      <c r="Z635" s="2"/>
      <c r="AA635" s="2">
        <v>86295183</v>
      </c>
      <c r="AB635" s="2">
        <f t="shared" si="708"/>
        <v>195.37</v>
      </c>
      <c r="AC635" s="2">
        <f t="shared" si="732"/>
        <v>0</v>
      </c>
      <c r="AD635" s="2">
        <f t="shared" si="733"/>
        <v>136.55000000000001</v>
      </c>
      <c r="AE635" s="2">
        <f t="shared" si="734"/>
        <v>0</v>
      </c>
      <c r="AF635" s="2">
        <f t="shared" si="709"/>
        <v>58.82</v>
      </c>
      <c r="AG635" s="2">
        <f t="shared" si="710"/>
        <v>0</v>
      </c>
      <c r="AH635" s="2">
        <f t="shared" si="711"/>
        <v>6.84</v>
      </c>
      <c r="AI635" s="2">
        <f t="shared" si="712"/>
        <v>0</v>
      </c>
      <c r="AJ635" s="2">
        <f t="shared" si="713"/>
        <v>0</v>
      </c>
      <c r="AK635" s="2">
        <v>195.37</v>
      </c>
      <c r="AL635" s="2">
        <v>0</v>
      </c>
      <c r="AM635" s="2">
        <v>136.55000000000001</v>
      </c>
      <c r="AN635" s="2">
        <v>0</v>
      </c>
      <c r="AO635" s="2">
        <v>58.82</v>
      </c>
      <c r="AP635" s="2">
        <v>0</v>
      </c>
      <c r="AQ635" s="2">
        <v>6.84</v>
      </c>
      <c r="AR635" s="2">
        <v>0</v>
      </c>
      <c r="AS635" s="2">
        <v>0</v>
      </c>
      <c r="AT635" s="2">
        <v>110</v>
      </c>
      <c r="AU635" s="2">
        <v>70</v>
      </c>
      <c r="AV635" s="2">
        <v>1</v>
      </c>
      <c r="AW635" s="2">
        <v>1</v>
      </c>
      <c r="AX635" s="2"/>
      <c r="AY635" s="2"/>
      <c r="AZ635" s="2">
        <v>1</v>
      </c>
      <c r="BA635" s="2">
        <v>1</v>
      </c>
      <c r="BB635" s="2">
        <v>1</v>
      </c>
      <c r="BC635" s="2">
        <v>1</v>
      </c>
      <c r="BD635" s="2" t="s">
        <v>6</v>
      </c>
      <c r="BE635" s="2" t="s">
        <v>6</v>
      </c>
      <c r="BF635" s="2" t="s">
        <v>6</v>
      </c>
      <c r="BG635" s="2" t="s">
        <v>6</v>
      </c>
      <c r="BH635" s="2">
        <v>0</v>
      </c>
      <c r="BI635" s="2">
        <v>1</v>
      </c>
      <c r="BJ635" s="2" t="s">
        <v>553</v>
      </c>
      <c r="BK635" s="2"/>
      <c r="BL635" s="2"/>
      <c r="BM635" s="2">
        <v>46001</v>
      </c>
      <c r="BN635" s="2">
        <v>0</v>
      </c>
      <c r="BO635" s="2" t="s">
        <v>6</v>
      </c>
      <c r="BP635" s="2">
        <v>0</v>
      </c>
      <c r="BQ635" s="2">
        <v>9</v>
      </c>
      <c r="BR635" s="2">
        <v>0</v>
      </c>
      <c r="BS635" s="2">
        <v>1</v>
      </c>
      <c r="BT635" s="2">
        <v>1</v>
      </c>
      <c r="BU635" s="2">
        <v>1</v>
      </c>
      <c r="BV635" s="2">
        <v>1</v>
      </c>
      <c r="BW635" s="2">
        <v>1</v>
      </c>
      <c r="BX635" s="2">
        <v>1</v>
      </c>
      <c r="BY635" s="2" t="s">
        <v>6</v>
      </c>
      <c r="BZ635" s="2">
        <v>110</v>
      </c>
      <c r="CA635" s="2">
        <v>70</v>
      </c>
      <c r="CB635" s="2" t="s">
        <v>6</v>
      </c>
      <c r="CC635" s="2"/>
      <c r="CD635" s="2"/>
      <c r="CE635" s="2">
        <v>0</v>
      </c>
      <c r="CF635" s="2">
        <v>0</v>
      </c>
      <c r="CG635" s="2">
        <v>0</v>
      </c>
      <c r="CH635" s="2"/>
      <c r="CI635" s="2"/>
      <c r="CJ635" s="2"/>
      <c r="CK635" s="2"/>
      <c r="CL635" s="2"/>
      <c r="CM635" s="2">
        <v>0</v>
      </c>
      <c r="CN635" s="2" t="s">
        <v>6</v>
      </c>
      <c r="CO635" s="2">
        <v>0</v>
      </c>
      <c r="CP635" s="2">
        <f t="shared" si="714"/>
        <v>1969</v>
      </c>
      <c r="CQ635" s="2">
        <f t="shared" si="715"/>
        <v>0</v>
      </c>
      <c r="CR635" s="2">
        <f t="shared" si="716"/>
        <v>136.55000000000001</v>
      </c>
      <c r="CS635" s="2">
        <f t="shared" si="717"/>
        <v>0</v>
      </c>
      <c r="CT635" s="2">
        <f t="shared" si="718"/>
        <v>58.82</v>
      </c>
      <c r="CU635" s="2">
        <f t="shared" si="719"/>
        <v>0</v>
      </c>
      <c r="CV635" s="2">
        <f t="shared" si="720"/>
        <v>6.84</v>
      </c>
      <c r="CW635" s="2">
        <f t="shared" si="721"/>
        <v>0</v>
      </c>
      <c r="CX635" s="2">
        <f t="shared" si="722"/>
        <v>0</v>
      </c>
      <c r="CY635" s="2">
        <f>(((S635+(R635*IF(0,0,1)))*AT635)/100)</f>
        <v>652.29999999999995</v>
      </c>
      <c r="CZ635" s="2">
        <f>(((S635+(R635*IF(0,0,1)))*AU635)/100)</f>
        <v>415.1</v>
      </c>
      <c r="DA635" s="2"/>
      <c r="DB635" s="2"/>
      <c r="DC635" s="2" t="s">
        <v>6</v>
      </c>
      <c r="DD635" s="2" t="s">
        <v>6</v>
      </c>
      <c r="DE635" s="2" t="s">
        <v>6</v>
      </c>
      <c r="DF635" s="2" t="s">
        <v>6</v>
      </c>
      <c r="DG635" s="2" t="s">
        <v>6</v>
      </c>
      <c r="DH635" s="2" t="s">
        <v>6</v>
      </c>
      <c r="DI635" s="2" t="s">
        <v>6</v>
      </c>
      <c r="DJ635" s="2" t="s">
        <v>6</v>
      </c>
      <c r="DK635" s="2" t="s">
        <v>6</v>
      </c>
      <c r="DL635" s="2" t="s">
        <v>6</v>
      </c>
      <c r="DM635" s="2" t="s">
        <v>6</v>
      </c>
      <c r="DN635" s="2">
        <v>0</v>
      </c>
      <c r="DO635" s="2">
        <v>0</v>
      </c>
      <c r="DP635" s="2">
        <v>1</v>
      </c>
      <c r="DQ635" s="2">
        <v>1</v>
      </c>
      <c r="DR635" s="2"/>
      <c r="DS635" s="2"/>
      <c r="DT635" s="2"/>
      <c r="DU635" s="2">
        <v>1013</v>
      </c>
      <c r="DV635" s="2" t="s">
        <v>552</v>
      </c>
      <c r="DW635" s="2" t="s">
        <v>552</v>
      </c>
      <c r="DX635" s="2">
        <v>1</v>
      </c>
      <c r="DY635" s="2"/>
      <c r="DZ635" s="2" t="s">
        <v>6</v>
      </c>
      <c r="EA635" s="2" t="s">
        <v>6</v>
      </c>
      <c r="EB635" s="2" t="s">
        <v>6</v>
      </c>
      <c r="EC635" s="2" t="s">
        <v>6</v>
      </c>
      <c r="ED635" s="2"/>
      <c r="EE635" s="2">
        <v>54938666</v>
      </c>
      <c r="EF635" s="2">
        <v>9</v>
      </c>
      <c r="EG635" s="2" t="s">
        <v>554</v>
      </c>
      <c r="EH635" s="2">
        <v>0</v>
      </c>
      <c r="EI635" s="2" t="s">
        <v>6</v>
      </c>
      <c r="EJ635" s="2">
        <v>1</v>
      </c>
      <c r="EK635" s="2">
        <v>46001</v>
      </c>
      <c r="EL635" s="2" t="s">
        <v>554</v>
      </c>
      <c r="EM635" s="2" t="s">
        <v>555</v>
      </c>
      <c r="EN635" s="2"/>
      <c r="EO635" s="2" t="s">
        <v>6</v>
      </c>
      <c r="EP635" s="2"/>
      <c r="EQ635" s="2">
        <v>0</v>
      </c>
      <c r="ER635" s="2">
        <v>195.37</v>
      </c>
      <c r="ES635" s="2">
        <v>0</v>
      </c>
      <c r="ET635" s="2">
        <v>136.55000000000001</v>
      </c>
      <c r="EU635" s="2">
        <v>0</v>
      </c>
      <c r="EV635" s="2">
        <v>58.82</v>
      </c>
      <c r="EW635" s="2">
        <v>6.84</v>
      </c>
      <c r="EX635" s="2">
        <v>0</v>
      </c>
      <c r="EY635" s="2">
        <v>0</v>
      </c>
      <c r="EZ635" s="2"/>
      <c r="FA635" s="2"/>
      <c r="FB635" s="2"/>
      <c r="FC635" s="2"/>
      <c r="FD635" s="2"/>
      <c r="FE635" s="2"/>
      <c r="FF635" s="2"/>
      <c r="FG635" s="2"/>
      <c r="FH635" s="2"/>
      <c r="FI635" s="2"/>
      <c r="FJ635" s="2"/>
      <c r="FK635" s="2"/>
      <c r="FL635" s="2"/>
      <c r="FM635" s="2"/>
      <c r="FN635" s="2"/>
      <c r="FO635" s="2"/>
      <c r="FP635" s="2"/>
      <c r="FQ635" s="2">
        <v>0</v>
      </c>
      <c r="FR635" s="2">
        <f t="shared" si="723"/>
        <v>0</v>
      </c>
      <c r="FS635" s="2">
        <v>0</v>
      </c>
      <c r="FT635" s="2"/>
      <c r="FU635" s="2"/>
      <c r="FV635" s="2"/>
      <c r="FW635" s="2"/>
      <c r="FX635" s="2">
        <v>110</v>
      </c>
      <c r="FY635" s="2">
        <v>70</v>
      </c>
      <c r="FZ635" s="2"/>
      <c r="GA635" s="2" t="s">
        <v>6</v>
      </c>
      <c r="GB635" s="2"/>
      <c r="GC635" s="2"/>
      <c r="GD635" s="2">
        <v>1</v>
      </c>
      <c r="GE635" s="2"/>
      <c r="GF635" s="2">
        <v>-243076545</v>
      </c>
      <c r="GG635" s="2">
        <v>2</v>
      </c>
      <c r="GH635" s="2">
        <v>1</v>
      </c>
      <c r="GI635" s="2">
        <v>-2</v>
      </c>
      <c r="GJ635" s="2">
        <v>0</v>
      </c>
      <c r="GK635" s="2">
        <v>0</v>
      </c>
      <c r="GL635" s="2">
        <f t="shared" si="724"/>
        <v>0</v>
      </c>
      <c r="GM635" s="2">
        <f t="shared" si="725"/>
        <v>3036</v>
      </c>
      <c r="GN635" s="2">
        <f t="shared" si="726"/>
        <v>3036</v>
      </c>
      <c r="GO635" s="2">
        <f t="shared" si="727"/>
        <v>0</v>
      </c>
      <c r="GP635" s="2">
        <f t="shared" si="728"/>
        <v>0</v>
      </c>
      <c r="GQ635" s="2"/>
      <c r="GR635" s="2">
        <v>0</v>
      </c>
      <c r="GS635" s="2">
        <v>3</v>
      </c>
      <c r="GT635" s="2">
        <v>0</v>
      </c>
      <c r="GU635" s="2" t="s">
        <v>6</v>
      </c>
      <c r="GV635" s="2">
        <f t="shared" si="729"/>
        <v>0</v>
      </c>
      <c r="GW635" s="2">
        <v>1</v>
      </c>
      <c r="GX635" s="2">
        <f t="shared" si="730"/>
        <v>0</v>
      </c>
      <c r="GY635" s="2"/>
      <c r="GZ635" s="2"/>
      <c r="HA635" s="2">
        <v>0</v>
      </c>
      <c r="HB635" s="2">
        <v>0</v>
      </c>
      <c r="HC635" s="2">
        <f t="shared" si="731"/>
        <v>0</v>
      </c>
      <c r="HD635" s="2"/>
      <c r="HE635" s="2" t="s">
        <v>6</v>
      </c>
      <c r="HF635" s="2" t="s">
        <v>6</v>
      </c>
      <c r="HG635" s="2"/>
      <c r="HH635" s="2"/>
      <c r="HI635" s="2"/>
      <c r="HJ635" s="2"/>
      <c r="HK635" s="2"/>
      <c r="HL635" s="2"/>
      <c r="HM635" s="2" t="s">
        <v>6</v>
      </c>
      <c r="HN635" s="2" t="s">
        <v>6</v>
      </c>
      <c r="HO635" s="2" t="s">
        <v>6</v>
      </c>
      <c r="HP635" s="2" t="s">
        <v>6</v>
      </c>
      <c r="HQ635" s="2" t="s">
        <v>6</v>
      </c>
      <c r="HR635" s="2"/>
      <c r="HS635" s="2"/>
      <c r="HT635" s="2"/>
      <c r="HU635" s="2"/>
      <c r="HV635" s="2"/>
      <c r="HW635" s="2"/>
      <c r="HX635" s="2"/>
      <c r="HY635" s="2"/>
      <c r="HZ635" s="2"/>
      <c r="IA635" s="2"/>
      <c r="IB635" s="2"/>
      <c r="IC635" s="2"/>
      <c r="ID635" s="2"/>
      <c r="IE635" s="2"/>
      <c r="IF635" s="2">
        <v>-1</v>
      </c>
      <c r="IG635" s="2"/>
      <c r="IH635" s="2"/>
      <c r="II635" s="2"/>
      <c r="IJ635" s="2"/>
      <c r="IK635" s="2">
        <v>0</v>
      </c>
      <c r="IL635" s="2"/>
      <c r="IM635" s="2"/>
      <c r="IN635" s="2"/>
      <c r="IO635" s="2"/>
      <c r="IP635" s="2"/>
      <c r="IQ635" s="2"/>
      <c r="IR635" s="2"/>
      <c r="IS635" s="2"/>
      <c r="IT635" s="2"/>
      <c r="IU635" s="2"/>
    </row>
    <row r="636" spans="1:255" x14ac:dyDescent="0.2">
      <c r="A636">
        <v>17</v>
      </c>
      <c r="B636">
        <v>1</v>
      </c>
      <c r="C636">
        <f>ROW(SmtRes!A974)</f>
        <v>974</v>
      </c>
      <c r="D636">
        <f>ROW(EtalonRes!A1094)</f>
        <v>1094</v>
      </c>
      <c r="E636" t="s">
        <v>784</v>
      </c>
      <c r="F636" t="s">
        <v>550</v>
      </c>
      <c r="G636" t="s">
        <v>551</v>
      </c>
      <c r="H636" t="s">
        <v>552</v>
      </c>
      <c r="I636">
        <f>'2.Лок.смета.и.Акт'!E98</f>
        <v>10.08</v>
      </c>
      <c r="J636">
        <v>0</v>
      </c>
      <c r="K636">
        <v>10.08</v>
      </c>
      <c r="O636">
        <f t="shared" si="697"/>
        <v>25827</v>
      </c>
      <c r="P636">
        <f t="shared" si="698"/>
        <v>0</v>
      </c>
      <c r="Q636">
        <f t="shared" si="699"/>
        <v>10791</v>
      </c>
      <c r="R636">
        <f t="shared" si="700"/>
        <v>0</v>
      </c>
      <c r="S636">
        <f t="shared" si="701"/>
        <v>15036</v>
      </c>
      <c r="T636">
        <f t="shared" si="702"/>
        <v>0</v>
      </c>
      <c r="U636" t="e">
        <f t="shared" si="703"/>
        <v>#REF!</v>
      </c>
      <c r="V636">
        <f t="shared" si="704"/>
        <v>0</v>
      </c>
      <c r="W636">
        <f t="shared" si="705"/>
        <v>0</v>
      </c>
      <c r="X636" t="e">
        <f t="shared" si="706"/>
        <v>#REF!</v>
      </c>
      <c r="Y636" t="e">
        <f t="shared" si="707"/>
        <v>#REF!</v>
      </c>
      <c r="AA636">
        <v>86295184</v>
      </c>
      <c r="AB636">
        <f t="shared" si="708"/>
        <v>195.37</v>
      </c>
      <c r="AC636">
        <f t="shared" si="732"/>
        <v>0</v>
      </c>
      <c r="AD636">
        <f t="shared" si="733"/>
        <v>136.55000000000001</v>
      </c>
      <c r="AE636">
        <f t="shared" si="734"/>
        <v>0</v>
      </c>
      <c r="AF636">
        <f t="shared" si="709"/>
        <v>58.82</v>
      </c>
      <c r="AG636">
        <f t="shared" si="710"/>
        <v>0</v>
      </c>
      <c r="AH636" t="e">
        <f t="shared" si="711"/>
        <v>#REF!</v>
      </c>
      <c r="AI636">
        <f t="shared" si="712"/>
        <v>0</v>
      </c>
      <c r="AJ636">
        <f t="shared" si="713"/>
        <v>0</v>
      </c>
      <c r="AK636">
        <f>AL636+AM636+AO636</f>
        <v>195.37</v>
      </c>
      <c r="AL636">
        <v>0</v>
      </c>
      <c r="AM636" s="75">
        <f>'1.Лок.смета.и.Акт'!F1186</f>
        <v>136.55000000000001</v>
      </c>
      <c r="AN636">
        <v>0</v>
      </c>
      <c r="AO636" s="75">
        <f>'1.Лок.смета.и.Акт'!F1185</f>
        <v>58.82</v>
      </c>
      <c r="AP636">
        <v>0</v>
      </c>
      <c r="AQ636" t="e">
        <f>'2.Лок.смета.и.Акт'!#REF!</f>
        <v>#REF!</v>
      </c>
      <c r="AR636">
        <v>0</v>
      </c>
      <c r="AS636">
        <v>0</v>
      </c>
      <c r="AT636">
        <v>105</v>
      </c>
      <c r="AU636">
        <v>60</v>
      </c>
      <c r="AV636">
        <v>1</v>
      </c>
      <c r="AW636">
        <v>1</v>
      </c>
      <c r="AZ636">
        <v>1</v>
      </c>
      <c r="BA636">
        <f>'1.Лок.смета.и.Акт'!J1185</f>
        <v>25.36</v>
      </c>
      <c r="BB636">
        <f>'1.Лок.смета.и.Акт'!J1186</f>
        <v>7.84</v>
      </c>
      <c r="BC636">
        <v>7.56</v>
      </c>
      <c r="BD636" t="s">
        <v>6</v>
      </c>
      <c r="BE636" t="s">
        <v>6</v>
      </c>
      <c r="BF636" t="s">
        <v>6</v>
      </c>
      <c r="BG636" t="s">
        <v>6</v>
      </c>
      <c r="BH636">
        <v>0</v>
      </c>
      <c r="BI636">
        <v>1</v>
      </c>
      <c r="BJ636" t="s">
        <v>553</v>
      </c>
      <c r="BM636">
        <v>46001</v>
      </c>
      <c r="BN636">
        <v>0</v>
      </c>
      <c r="BO636" t="s">
        <v>550</v>
      </c>
      <c r="BP636">
        <v>1</v>
      </c>
      <c r="BQ636">
        <v>9</v>
      </c>
      <c r="BR636">
        <v>0</v>
      </c>
      <c r="BS636">
        <v>19.8</v>
      </c>
      <c r="BT636">
        <v>1</v>
      </c>
      <c r="BU636">
        <v>1</v>
      </c>
      <c r="BV636">
        <v>1</v>
      </c>
      <c r="BW636">
        <v>1</v>
      </c>
      <c r="BX636">
        <v>1</v>
      </c>
      <c r="BY636" t="s">
        <v>6</v>
      </c>
      <c r="BZ636" t="e">
        <f>'2.Лок.смета.и.Акт'!#REF!</f>
        <v>#REF!</v>
      </c>
      <c r="CA636" t="e">
        <f>'2.Лок.смета.и.Акт'!#REF!</f>
        <v>#REF!</v>
      </c>
      <c r="CB636" t="s">
        <v>6</v>
      </c>
      <c r="CE636">
        <v>0</v>
      </c>
      <c r="CF636">
        <v>0</v>
      </c>
      <c r="CG636">
        <v>0</v>
      </c>
      <c r="CM636">
        <v>0</v>
      </c>
      <c r="CN636" t="s">
        <v>6</v>
      </c>
      <c r="CO636">
        <v>0</v>
      </c>
      <c r="CP636">
        <f t="shared" si="714"/>
        <v>25827</v>
      </c>
      <c r="CQ636">
        <f t="shared" si="715"/>
        <v>0</v>
      </c>
      <c r="CR636">
        <f t="shared" si="716"/>
        <v>1070.5520000000001</v>
      </c>
      <c r="CS636">
        <f t="shared" si="717"/>
        <v>0</v>
      </c>
      <c r="CT636">
        <f t="shared" si="718"/>
        <v>1491.6751999999999</v>
      </c>
      <c r="CU636">
        <f t="shared" si="719"/>
        <v>0</v>
      </c>
      <c r="CV636" t="e">
        <f t="shared" si="720"/>
        <v>#REF!</v>
      </c>
      <c r="CW636">
        <f t="shared" si="721"/>
        <v>0</v>
      </c>
      <c r="CX636">
        <f t="shared" si="722"/>
        <v>0</v>
      </c>
      <c r="CY636" t="e">
        <f>(S636+R636)*(BZ636/100)</f>
        <v>#REF!</v>
      </c>
      <c r="CZ636" t="e">
        <f>(S636+R636)*(CA636/100)</f>
        <v>#REF!</v>
      </c>
      <c r="DC636" t="s">
        <v>6</v>
      </c>
      <c r="DD636" t="s">
        <v>6</v>
      </c>
      <c r="DE636" t="s">
        <v>6</v>
      </c>
      <c r="DF636" t="s">
        <v>6</v>
      </c>
      <c r="DG636" t="s">
        <v>6</v>
      </c>
      <c r="DH636" t="s">
        <v>6</v>
      </c>
      <c r="DI636" t="s">
        <v>6</v>
      </c>
      <c r="DJ636" t="s">
        <v>6</v>
      </c>
      <c r="DK636" t="s">
        <v>6</v>
      </c>
      <c r="DL636" t="s">
        <v>6</v>
      </c>
      <c r="DM636" t="s">
        <v>6</v>
      </c>
      <c r="DN636">
        <f>'1.Лок.смета.и.Акт'!E1187</f>
        <v>110</v>
      </c>
      <c r="DO636">
        <f>'1.Лок.смета.и.Акт'!E1188</f>
        <v>70</v>
      </c>
      <c r="DP636">
        <v>1</v>
      </c>
      <c r="DQ636">
        <v>1</v>
      </c>
      <c r="DU636">
        <v>1013</v>
      </c>
      <c r="DV636" t="s">
        <v>552</v>
      </c>
      <c r="DW636" t="str">
        <f>'2.Лок.смета.и.Акт'!D98</f>
        <v>100 отверстий</v>
      </c>
      <c r="DX636">
        <v>1</v>
      </c>
      <c r="DZ636" t="s">
        <v>6</v>
      </c>
      <c r="EA636" t="s">
        <v>6</v>
      </c>
      <c r="EB636" t="s">
        <v>6</v>
      </c>
      <c r="EC636" t="s">
        <v>6</v>
      </c>
      <c r="EE636">
        <v>54938666</v>
      </c>
      <c r="EF636">
        <v>9</v>
      </c>
      <c r="EG636" t="s">
        <v>554</v>
      </c>
      <c r="EH636">
        <v>0</v>
      </c>
      <c r="EI636" t="s">
        <v>6</v>
      </c>
      <c r="EJ636">
        <v>1</v>
      </c>
      <c r="EK636">
        <v>46001</v>
      </c>
      <c r="EL636" t="s">
        <v>554</v>
      </c>
      <c r="EM636" t="s">
        <v>555</v>
      </c>
      <c r="EO636" t="s">
        <v>6</v>
      </c>
      <c r="EQ636">
        <v>0</v>
      </c>
      <c r="ER636">
        <f>ES636+ET636+EV636</f>
        <v>195.37</v>
      </c>
      <c r="ES636">
        <v>0</v>
      </c>
      <c r="ET636" s="75">
        <f>'1.Лок.смета.и.Акт'!F1186</f>
        <v>136.55000000000001</v>
      </c>
      <c r="EU636">
        <v>0</v>
      </c>
      <c r="EV636" s="75">
        <f>'1.Лок.смета.и.Акт'!F1185</f>
        <v>58.82</v>
      </c>
      <c r="EW636" t="e">
        <f>'2.Лок.смета.и.Акт'!#REF!</f>
        <v>#REF!</v>
      </c>
      <c r="EX636">
        <v>0</v>
      </c>
      <c r="EY636">
        <v>0</v>
      </c>
      <c r="FQ636">
        <v>0</v>
      </c>
      <c r="FR636">
        <f t="shared" si="723"/>
        <v>0</v>
      </c>
      <c r="FS636">
        <v>0</v>
      </c>
      <c r="FX636">
        <v>110</v>
      </c>
      <c r="FY636">
        <v>70</v>
      </c>
      <c r="GA636" t="s">
        <v>6</v>
      </c>
      <c r="GD636">
        <v>1</v>
      </c>
      <c r="GF636">
        <v>-243076545</v>
      </c>
      <c r="GG636">
        <v>2</v>
      </c>
      <c r="GH636">
        <v>1</v>
      </c>
      <c r="GI636">
        <v>2</v>
      </c>
      <c r="GJ636">
        <v>0</v>
      </c>
      <c r="GK636">
        <v>0</v>
      </c>
      <c r="GL636">
        <f t="shared" si="724"/>
        <v>0</v>
      </c>
      <c r="GM636" t="e">
        <f t="shared" si="725"/>
        <v>#REF!</v>
      </c>
      <c r="GN636" t="e">
        <f t="shared" si="726"/>
        <v>#REF!</v>
      </c>
      <c r="GO636">
        <f t="shared" si="727"/>
        <v>0</v>
      </c>
      <c r="GP636">
        <f t="shared" si="728"/>
        <v>0</v>
      </c>
      <c r="GR636">
        <v>0</v>
      </c>
      <c r="GS636">
        <v>3</v>
      </c>
      <c r="GT636">
        <v>0</v>
      </c>
      <c r="GU636" t="s">
        <v>6</v>
      </c>
      <c r="GV636">
        <f t="shared" si="729"/>
        <v>0</v>
      </c>
      <c r="GW636">
        <v>1015.2</v>
      </c>
      <c r="GX636">
        <f t="shared" si="730"/>
        <v>0</v>
      </c>
      <c r="HA636">
        <v>0</v>
      </c>
      <c r="HB636">
        <v>0</v>
      </c>
      <c r="HC636">
        <f t="shared" si="731"/>
        <v>0</v>
      </c>
      <c r="HE636" t="s">
        <v>6</v>
      </c>
      <c r="HF636" t="s">
        <v>6</v>
      </c>
      <c r="HM636" t="s">
        <v>6</v>
      </c>
      <c r="HN636" t="s">
        <v>6</v>
      </c>
      <c r="HO636" t="s">
        <v>6</v>
      </c>
      <c r="HP636" t="s">
        <v>6</v>
      </c>
      <c r="HQ636" t="s">
        <v>6</v>
      </c>
      <c r="IF636">
        <v>-1</v>
      </c>
      <c r="IK636">
        <v>0</v>
      </c>
    </row>
    <row r="637" spans="1:255" x14ac:dyDescent="0.2">
      <c r="A637" s="2">
        <v>17</v>
      </c>
      <c r="B637" s="2">
        <v>1</v>
      </c>
      <c r="C637" s="2">
        <f>ROW(SmtRes!A976)</f>
        <v>976</v>
      </c>
      <c r="D637" s="2">
        <f>ROW(EtalonRes!A1096)</f>
        <v>1096</v>
      </c>
      <c r="E637" s="2" t="s">
        <v>785</v>
      </c>
      <c r="F637" s="2" t="s">
        <v>557</v>
      </c>
      <c r="G637" s="2" t="s">
        <v>558</v>
      </c>
      <c r="H637" s="2" t="s">
        <v>552</v>
      </c>
      <c r="I637" s="2">
        <f>'2.Лок.смета.и.Акт'!E99</f>
        <v>-10.08</v>
      </c>
      <c r="J637" s="2">
        <v>0</v>
      </c>
      <c r="K637" s="2">
        <v>-10.08</v>
      </c>
      <c r="L637" s="2"/>
      <c r="M637" s="2"/>
      <c r="N637" s="2"/>
      <c r="O637" s="2">
        <f t="shared" si="697"/>
        <v>-851</v>
      </c>
      <c r="P637" s="2">
        <f t="shared" si="698"/>
        <v>0</v>
      </c>
      <c r="Q637" s="2">
        <f t="shared" si="699"/>
        <v>-629</v>
      </c>
      <c r="R637" s="2">
        <f t="shared" si="700"/>
        <v>0</v>
      </c>
      <c r="S637" s="2">
        <f t="shared" si="701"/>
        <v>-222</v>
      </c>
      <c r="T637" s="2">
        <f t="shared" si="702"/>
        <v>0</v>
      </c>
      <c r="U637" s="2">
        <f t="shared" si="703"/>
        <v>-25.855200000000004</v>
      </c>
      <c r="V637" s="2">
        <f t="shared" si="704"/>
        <v>0</v>
      </c>
      <c r="W637" s="2">
        <f t="shared" si="705"/>
        <v>0</v>
      </c>
      <c r="X637" s="2">
        <f t="shared" si="706"/>
        <v>-244</v>
      </c>
      <c r="Y637" s="2">
        <f t="shared" si="707"/>
        <v>-155</v>
      </c>
      <c r="Z637" s="2"/>
      <c r="AA637" s="2">
        <v>86295183</v>
      </c>
      <c r="AB637" s="2">
        <f t="shared" si="708"/>
        <v>84.46</v>
      </c>
      <c r="AC637" s="2">
        <f>ROUND(((ES637*9.5)),2)</f>
        <v>0</v>
      </c>
      <c r="AD637" s="2">
        <f>ROUND(((((ET637*9.5))-((EU637*9.5)))+AE637),2)</f>
        <v>62.42</v>
      </c>
      <c r="AE637" s="2">
        <f>ROUND(((EU637*9.5)),2)</f>
        <v>0</v>
      </c>
      <c r="AF637" s="2">
        <f>ROUND(((EV637*9.5)),2)</f>
        <v>22.04</v>
      </c>
      <c r="AG637" s="2">
        <f t="shared" si="710"/>
        <v>0</v>
      </c>
      <c r="AH637" s="2">
        <f>((EW637*9.5))</f>
        <v>2.5650000000000004</v>
      </c>
      <c r="AI637" s="2">
        <f>((EX637*9.5))</f>
        <v>0</v>
      </c>
      <c r="AJ637" s="2">
        <f t="shared" si="713"/>
        <v>0</v>
      </c>
      <c r="AK637" s="2">
        <v>8.89</v>
      </c>
      <c r="AL637" s="2">
        <v>0</v>
      </c>
      <c r="AM637" s="2">
        <v>6.57</v>
      </c>
      <c r="AN637" s="2">
        <v>0</v>
      </c>
      <c r="AO637" s="2">
        <v>2.3199999999999998</v>
      </c>
      <c r="AP637" s="2">
        <v>0</v>
      </c>
      <c r="AQ637" s="2">
        <v>0.27</v>
      </c>
      <c r="AR637" s="2">
        <v>0</v>
      </c>
      <c r="AS637" s="2">
        <v>0</v>
      </c>
      <c r="AT637" s="2">
        <v>110</v>
      </c>
      <c r="AU637" s="2">
        <v>70</v>
      </c>
      <c r="AV637" s="2">
        <v>1</v>
      </c>
      <c r="AW637" s="2">
        <v>1</v>
      </c>
      <c r="AX637" s="2"/>
      <c r="AY637" s="2"/>
      <c r="AZ637" s="2">
        <v>1</v>
      </c>
      <c r="BA637" s="2">
        <v>1</v>
      </c>
      <c r="BB637" s="2">
        <v>1</v>
      </c>
      <c r="BC637" s="2">
        <v>1</v>
      </c>
      <c r="BD637" s="2" t="s">
        <v>6</v>
      </c>
      <c r="BE637" s="2" t="s">
        <v>6</v>
      </c>
      <c r="BF637" s="2" t="s">
        <v>6</v>
      </c>
      <c r="BG637" s="2" t="s">
        <v>6</v>
      </c>
      <c r="BH637" s="2">
        <v>0</v>
      </c>
      <c r="BI637" s="2">
        <v>1</v>
      </c>
      <c r="BJ637" s="2" t="s">
        <v>559</v>
      </c>
      <c r="BK637" s="2"/>
      <c r="BL637" s="2"/>
      <c r="BM637" s="2">
        <v>46001</v>
      </c>
      <c r="BN637" s="2">
        <v>0</v>
      </c>
      <c r="BO637" s="2" t="s">
        <v>6</v>
      </c>
      <c r="BP637" s="2">
        <v>0</v>
      </c>
      <c r="BQ637" s="2">
        <v>9</v>
      </c>
      <c r="BR637" s="2">
        <v>0</v>
      </c>
      <c r="BS637" s="2">
        <v>1</v>
      </c>
      <c r="BT637" s="2">
        <v>1</v>
      </c>
      <c r="BU637" s="2">
        <v>1</v>
      </c>
      <c r="BV637" s="2">
        <v>1</v>
      </c>
      <c r="BW637" s="2">
        <v>1</v>
      </c>
      <c r="BX637" s="2">
        <v>1</v>
      </c>
      <c r="BY637" s="2" t="s">
        <v>6</v>
      </c>
      <c r="BZ637" s="2">
        <v>110</v>
      </c>
      <c r="CA637" s="2">
        <v>70</v>
      </c>
      <c r="CB637" s="2" t="s">
        <v>6</v>
      </c>
      <c r="CC637" s="2"/>
      <c r="CD637" s="2"/>
      <c r="CE637" s="2">
        <v>0</v>
      </c>
      <c r="CF637" s="2">
        <v>0</v>
      </c>
      <c r="CG637" s="2">
        <v>0</v>
      </c>
      <c r="CH637" s="2"/>
      <c r="CI637" s="2"/>
      <c r="CJ637" s="2"/>
      <c r="CK637" s="2"/>
      <c r="CL637" s="2"/>
      <c r="CM637" s="2">
        <v>0</v>
      </c>
      <c r="CN637" s="2" t="s">
        <v>6</v>
      </c>
      <c r="CO637" s="2">
        <v>0</v>
      </c>
      <c r="CP637" s="2">
        <f t="shared" si="714"/>
        <v>-851</v>
      </c>
      <c r="CQ637" s="2">
        <f t="shared" si="715"/>
        <v>0</v>
      </c>
      <c r="CR637" s="2">
        <f t="shared" si="716"/>
        <v>62.42</v>
      </c>
      <c r="CS637" s="2">
        <f t="shared" si="717"/>
        <v>0</v>
      </c>
      <c r="CT637" s="2">
        <f t="shared" si="718"/>
        <v>22.04</v>
      </c>
      <c r="CU637" s="2">
        <f t="shared" si="719"/>
        <v>0</v>
      </c>
      <c r="CV637" s="2">
        <f t="shared" si="720"/>
        <v>2.5650000000000004</v>
      </c>
      <c r="CW637" s="2">
        <f t="shared" si="721"/>
        <v>0</v>
      </c>
      <c r="CX637" s="2">
        <f t="shared" si="722"/>
        <v>0</v>
      </c>
      <c r="CY637" s="2">
        <f>(((S637+(R637*IF(0,0,1)))*AT637)/100)</f>
        <v>-244.2</v>
      </c>
      <c r="CZ637" s="2">
        <f>(((S637+(R637*IF(0,0,1)))*AU637)/100)</f>
        <v>-155.4</v>
      </c>
      <c r="DA637" s="2"/>
      <c r="DB637" s="2"/>
      <c r="DC637" s="2" t="s">
        <v>6</v>
      </c>
      <c r="DD637" s="2" t="s">
        <v>560</v>
      </c>
      <c r="DE637" s="2" t="s">
        <v>560</v>
      </c>
      <c r="DF637" s="2" t="s">
        <v>560</v>
      </c>
      <c r="DG637" s="2" t="s">
        <v>560</v>
      </c>
      <c r="DH637" s="2" t="s">
        <v>6</v>
      </c>
      <c r="DI637" s="2" t="s">
        <v>560</v>
      </c>
      <c r="DJ637" s="2" t="s">
        <v>560</v>
      </c>
      <c r="DK637" s="2" t="s">
        <v>6</v>
      </c>
      <c r="DL637" s="2" t="s">
        <v>6</v>
      </c>
      <c r="DM637" s="2" t="s">
        <v>6</v>
      </c>
      <c r="DN637" s="2">
        <v>0</v>
      </c>
      <c r="DO637" s="2">
        <v>0</v>
      </c>
      <c r="DP637" s="2">
        <v>1</v>
      </c>
      <c r="DQ637" s="2">
        <v>1</v>
      </c>
      <c r="DR637" s="2"/>
      <c r="DS637" s="2"/>
      <c r="DT637" s="2"/>
      <c r="DU637" s="2">
        <v>1013</v>
      </c>
      <c r="DV637" s="2" t="s">
        <v>552</v>
      </c>
      <c r="DW637" s="2" t="s">
        <v>552</v>
      </c>
      <c r="DX637" s="2">
        <v>1</v>
      </c>
      <c r="DY637" s="2"/>
      <c r="DZ637" s="2" t="s">
        <v>6</v>
      </c>
      <c r="EA637" s="2" t="s">
        <v>6</v>
      </c>
      <c r="EB637" s="2" t="s">
        <v>6</v>
      </c>
      <c r="EC637" s="2" t="s">
        <v>6</v>
      </c>
      <c r="ED637" s="2"/>
      <c r="EE637" s="2">
        <v>54938666</v>
      </c>
      <c r="EF637" s="2">
        <v>9</v>
      </c>
      <c r="EG637" s="2" t="s">
        <v>554</v>
      </c>
      <c r="EH637" s="2">
        <v>0</v>
      </c>
      <c r="EI637" s="2" t="s">
        <v>6</v>
      </c>
      <c r="EJ637" s="2">
        <v>1</v>
      </c>
      <c r="EK637" s="2">
        <v>46001</v>
      </c>
      <c r="EL637" s="2" t="s">
        <v>554</v>
      </c>
      <c r="EM637" s="2" t="s">
        <v>555</v>
      </c>
      <c r="EN637" s="2"/>
      <c r="EO637" s="2" t="s">
        <v>6</v>
      </c>
      <c r="EP637" s="2"/>
      <c r="EQ637" s="2">
        <v>0</v>
      </c>
      <c r="ER637" s="2">
        <v>8.89</v>
      </c>
      <c r="ES637" s="2">
        <v>0</v>
      </c>
      <c r="ET637" s="2">
        <v>6.57</v>
      </c>
      <c r="EU637" s="2">
        <v>0</v>
      </c>
      <c r="EV637" s="2">
        <v>2.3199999999999998</v>
      </c>
      <c r="EW637" s="2">
        <v>0.27</v>
      </c>
      <c r="EX637" s="2">
        <v>0</v>
      </c>
      <c r="EY637" s="2">
        <v>0</v>
      </c>
      <c r="EZ637" s="2"/>
      <c r="FA637" s="2"/>
      <c r="FB637" s="2"/>
      <c r="FC637" s="2"/>
      <c r="FD637" s="2"/>
      <c r="FE637" s="2"/>
      <c r="FF637" s="2"/>
      <c r="FG637" s="2"/>
      <c r="FH637" s="2"/>
      <c r="FI637" s="2"/>
      <c r="FJ637" s="2"/>
      <c r="FK637" s="2"/>
      <c r="FL637" s="2"/>
      <c r="FM637" s="2"/>
      <c r="FN637" s="2"/>
      <c r="FO637" s="2"/>
      <c r="FP637" s="2"/>
      <c r="FQ637" s="2">
        <v>0</v>
      </c>
      <c r="FR637" s="2">
        <f t="shared" si="723"/>
        <v>0</v>
      </c>
      <c r="FS637" s="2">
        <v>0</v>
      </c>
      <c r="FT637" s="2"/>
      <c r="FU637" s="2"/>
      <c r="FV637" s="2"/>
      <c r="FW637" s="2"/>
      <c r="FX637" s="2">
        <v>110</v>
      </c>
      <c r="FY637" s="2">
        <v>70</v>
      </c>
      <c r="FZ637" s="2"/>
      <c r="GA637" s="2" t="s">
        <v>6</v>
      </c>
      <c r="GB637" s="2"/>
      <c r="GC637" s="2"/>
      <c r="GD637" s="2">
        <v>1</v>
      </c>
      <c r="GE637" s="2"/>
      <c r="GF637" s="2">
        <v>-1305175964</v>
      </c>
      <c r="GG637" s="2">
        <v>2</v>
      </c>
      <c r="GH637" s="2">
        <v>1</v>
      </c>
      <c r="GI637" s="2">
        <v>-2</v>
      </c>
      <c r="GJ637" s="2">
        <v>0</v>
      </c>
      <c r="GK637" s="2">
        <v>0</v>
      </c>
      <c r="GL637" s="2">
        <f t="shared" si="724"/>
        <v>0</v>
      </c>
      <c r="GM637" s="2">
        <f t="shared" si="725"/>
        <v>-1250</v>
      </c>
      <c r="GN637" s="2">
        <f t="shared" si="726"/>
        <v>-1250</v>
      </c>
      <c r="GO637" s="2">
        <f t="shared" si="727"/>
        <v>0</v>
      </c>
      <c r="GP637" s="2">
        <f t="shared" si="728"/>
        <v>0</v>
      </c>
      <c r="GQ637" s="2"/>
      <c r="GR637" s="2">
        <v>0</v>
      </c>
      <c r="GS637" s="2">
        <v>3</v>
      </c>
      <c r="GT637" s="2">
        <v>0</v>
      </c>
      <c r="GU637" s="2" t="s">
        <v>560</v>
      </c>
      <c r="GV637" s="2">
        <f>ROUND(((GT637*9.5)),2)</f>
        <v>0</v>
      </c>
      <c r="GW637" s="2">
        <v>1</v>
      </c>
      <c r="GX637" s="2">
        <f t="shared" si="730"/>
        <v>0</v>
      </c>
      <c r="GY637" s="2"/>
      <c r="GZ637" s="2"/>
      <c r="HA637" s="2">
        <v>0</v>
      </c>
      <c r="HB637" s="2">
        <v>0</v>
      </c>
      <c r="HC637" s="2">
        <f t="shared" si="731"/>
        <v>0</v>
      </c>
      <c r="HD637" s="2"/>
      <c r="HE637" s="2" t="s">
        <v>6</v>
      </c>
      <c r="HF637" s="2" t="s">
        <v>6</v>
      </c>
      <c r="HG637" s="2"/>
      <c r="HH637" s="2"/>
      <c r="HI637" s="2"/>
      <c r="HJ637" s="2"/>
      <c r="HK637" s="2"/>
      <c r="HL637" s="2"/>
      <c r="HM637" s="2" t="s">
        <v>6</v>
      </c>
      <c r="HN637" s="2" t="s">
        <v>6</v>
      </c>
      <c r="HO637" s="2" t="s">
        <v>6</v>
      </c>
      <c r="HP637" s="2" t="s">
        <v>6</v>
      </c>
      <c r="HQ637" s="2" t="s">
        <v>6</v>
      </c>
      <c r="HR637" s="2"/>
      <c r="HS637" s="2"/>
      <c r="HT637" s="2"/>
      <c r="HU637" s="2"/>
      <c r="HV637" s="2"/>
      <c r="HW637" s="2"/>
      <c r="HX637" s="2"/>
      <c r="HY637" s="2"/>
      <c r="HZ637" s="2"/>
      <c r="IA637" s="2"/>
      <c r="IB637" s="2"/>
      <c r="IC637" s="2"/>
      <c r="ID637" s="2"/>
      <c r="IE637" s="2"/>
      <c r="IF637" s="2">
        <v>-1</v>
      </c>
      <c r="IG637" s="2"/>
      <c r="IH637" s="2"/>
      <c r="II637" s="2"/>
      <c r="IJ637" s="2"/>
      <c r="IK637" s="2">
        <v>0</v>
      </c>
      <c r="IL637" s="2"/>
      <c r="IM637" s="2"/>
      <c r="IN637" s="2"/>
      <c r="IO637" s="2"/>
      <c r="IP637" s="2"/>
      <c r="IQ637" s="2"/>
      <c r="IR637" s="2"/>
      <c r="IS637" s="2"/>
      <c r="IT637" s="2"/>
      <c r="IU637" s="2"/>
    </row>
    <row r="638" spans="1:255" x14ac:dyDescent="0.2">
      <c r="A638">
        <v>17</v>
      </c>
      <c r="B638">
        <v>1</v>
      </c>
      <c r="C638">
        <f>ROW(SmtRes!A978)</f>
        <v>978</v>
      </c>
      <c r="D638">
        <f>ROW(EtalonRes!A1098)</f>
        <v>1098</v>
      </c>
      <c r="E638" t="s">
        <v>785</v>
      </c>
      <c r="F638" t="s">
        <v>557</v>
      </c>
      <c r="G638" t="s">
        <v>558</v>
      </c>
      <c r="H638" t="s">
        <v>552</v>
      </c>
      <c r="I638">
        <f>'2.Лок.смета.и.Акт'!E99</f>
        <v>-10.08</v>
      </c>
      <c r="J638">
        <v>0</v>
      </c>
      <c r="K638">
        <v>-10.08</v>
      </c>
      <c r="O638">
        <f t="shared" si="697"/>
        <v>-10567</v>
      </c>
      <c r="P638">
        <f t="shared" si="698"/>
        <v>0</v>
      </c>
      <c r="Q638">
        <f t="shared" si="699"/>
        <v>-4933</v>
      </c>
      <c r="R638">
        <f t="shared" si="700"/>
        <v>0</v>
      </c>
      <c r="S638">
        <f t="shared" si="701"/>
        <v>-5634</v>
      </c>
      <c r="T638">
        <f t="shared" si="702"/>
        <v>0</v>
      </c>
      <c r="U638" t="e">
        <f t="shared" si="703"/>
        <v>#REF!</v>
      </c>
      <c r="V638">
        <f t="shared" si="704"/>
        <v>0</v>
      </c>
      <c r="W638">
        <f t="shared" si="705"/>
        <v>0</v>
      </c>
      <c r="X638" t="e">
        <f t="shared" si="706"/>
        <v>#REF!</v>
      </c>
      <c r="Y638" t="e">
        <f t="shared" si="707"/>
        <v>#REF!</v>
      </c>
      <c r="AA638">
        <v>86295184</v>
      </c>
      <c r="AB638">
        <f t="shared" si="708"/>
        <v>84.46</v>
      </c>
      <c r="AC638">
        <f>ROUND(((ES638*9.5)),2)</f>
        <v>0</v>
      </c>
      <c r="AD638">
        <f>ROUND(((((ET638*9.5))-((EU638*9.5)))+AE638),2)</f>
        <v>62.42</v>
      </c>
      <c r="AE638">
        <f>ROUND(((EU638*9.5)),2)</f>
        <v>0</v>
      </c>
      <c r="AF638">
        <f>ROUND(((EV638*9.5)),2)</f>
        <v>22.04</v>
      </c>
      <c r="AG638">
        <f t="shared" si="710"/>
        <v>0</v>
      </c>
      <c r="AH638" t="e">
        <f>((EW638*9.5))</f>
        <v>#REF!</v>
      </c>
      <c r="AI638">
        <f>((EX638*9.5))</f>
        <v>0</v>
      </c>
      <c r="AJ638">
        <f t="shared" si="713"/>
        <v>0</v>
      </c>
      <c r="AK638">
        <f>AL638+AM638+AO638</f>
        <v>8.89</v>
      </c>
      <c r="AL638">
        <v>0</v>
      </c>
      <c r="AM638" s="75">
        <f>'1.Лок.смета.и.Акт'!F1194</f>
        <v>6.57</v>
      </c>
      <c r="AN638">
        <v>0</v>
      </c>
      <c r="AO638" s="75">
        <f>'1.Лок.смета.и.Акт'!F1193</f>
        <v>2.3199999999999998</v>
      </c>
      <c r="AP638">
        <v>0</v>
      </c>
      <c r="AQ638" t="e">
        <f>'2.Лок.смета.и.Акт'!#REF!</f>
        <v>#REF!</v>
      </c>
      <c r="AR638">
        <v>0</v>
      </c>
      <c r="AS638">
        <v>0</v>
      </c>
      <c r="AT638">
        <v>105</v>
      </c>
      <c r="AU638">
        <v>60</v>
      </c>
      <c r="AV638">
        <v>1</v>
      </c>
      <c r="AW638">
        <v>1</v>
      </c>
      <c r="AZ638">
        <v>1</v>
      </c>
      <c r="BA638">
        <f>'1.Лок.смета.и.Акт'!J1193</f>
        <v>25.36</v>
      </c>
      <c r="BB638">
        <f>'1.Лок.смета.и.Акт'!J1194</f>
        <v>7.84</v>
      </c>
      <c r="BC638">
        <v>7.56</v>
      </c>
      <c r="BD638" t="s">
        <v>6</v>
      </c>
      <c r="BE638" t="s">
        <v>6</v>
      </c>
      <c r="BF638" t="s">
        <v>6</v>
      </c>
      <c r="BG638" t="s">
        <v>6</v>
      </c>
      <c r="BH638">
        <v>0</v>
      </c>
      <c r="BI638">
        <v>1</v>
      </c>
      <c r="BJ638" t="s">
        <v>559</v>
      </c>
      <c r="BM638">
        <v>46001</v>
      </c>
      <c r="BN638">
        <v>0</v>
      </c>
      <c r="BO638" t="s">
        <v>557</v>
      </c>
      <c r="BP638">
        <v>1</v>
      </c>
      <c r="BQ638">
        <v>9</v>
      </c>
      <c r="BR638">
        <v>0</v>
      </c>
      <c r="BS638">
        <v>19.8</v>
      </c>
      <c r="BT638">
        <v>1</v>
      </c>
      <c r="BU638">
        <v>1</v>
      </c>
      <c r="BV638">
        <v>1</v>
      </c>
      <c r="BW638">
        <v>1</v>
      </c>
      <c r="BX638">
        <v>1</v>
      </c>
      <c r="BY638" t="s">
        <v>6</v>
      </c>
      <c r="BZ638" t="e">
        <f>'2.Лок.смета.и.Акт'!#REF!</f>
        <v>#REF!</v>
      </c>
      <c r="CA638" t="e">
        <f>'2.Лок.смета.и.Акт'!#REF!</f>
        <v>#REF!</v>
      </c>
      <c r="CB638" t="s">
        <v>6</v>
      </c>
      <c r="CE638">
        <v>0</v>
      </c>
      <c r="CF638">
        <v>0</v>
      </c>
      <c r="CG638">
        <v>0</v>
      </c>
      <c r="CM638">
        <v>0</v>
      </c>
      <c r="CN638" t="s">
        <v>6</v>
      </c>
      <c r="CO638">
        <v>0</v>
      </c>
      <c r="CP638">
        <f t="shared" si="714"/>
        <v>-10567</v>
      </c>
      <c r="CQ638">
        <f t="shared" si="715"/>
        <v>0</v>
      </c>
      <c r="CR638">
        <f t="shared" si="716"/>
        <v>489.37279999999998</v>
      </c>
      <c r="CS638">
        <f t="shared" si="717"/>
        <v>0</v>
      </c>
      <c r="CT638">
        <f t="shared" si="718"/>
        <v>558.93439999999998</v>
      </c>
      <c r="CU638">
        <f t="shared" si="719"/>
        <v>0</v>
      </c>
      <c r="CV638" t="e">
        <f t="shared" si="720"/>
        <v>#REF!</v>
      </c>
      <c r="CW638">
        <f t="shared" si="721"/>
        <v>0</v>
      </c>
      <c r="CX638">
        <f t="shared" si="722"/>
        <v>0</v>
      </c>
      <c r="CY638" t="e">
        <f>(S638+R638)*(BZ638/100)</f>
        <v>#REF!</v>
      </c>
      <c r="CZ638" t="e">
        <f>(S638+R638)*(CA638/100)</f>
        <v>#REF!</v>
      </c>
      <c r="DC638" t="s">
        <v>6</v>
      </c>
      <c r="DD638" t="s">
        <v>560</v>
      </c>
      <c r="DE638" t="s">
        <v>560</v>
      </c>
      <c r="DF638" t="s">
        <v>560</v>
      </c>
      <c r="DG638" t="s">
        <v>560</v>
      </c>
      <c r="DH638" t="s">
        <v>6</v>
      </c>
      <c r="DI638" t="s">
        <v>560</v>
      </c>
      <c r="DJ638" t="s">
        <v>560</v>
      </c>
      <c r="DK638" t="s">
        <v>6</v>
      </c>
      <c r="DL638" t="s">
        <v>6</v>
      </c>
      <c r="DM638" t="s">
        <v>6</v>
      </c>
      <c r="DN638">
        <f>'1.Лок.смета.и.Акт'!E1195</f>
        <v>110</v>
      </c>
      <c r="DO638">
        <f>'1.Лок.смета.и.Акт'!E1196</f>
        <v>70</v>
      </c>
      <c r="DP638">
        <v>1</v>
      </c>
      <c r="DQ638">
        <v>1</v>
      </c>
      <c r="DU638">
        <v>1013</v>
      </c>
      <c r="DV638" t="s">
        <v>552</v>
      </c>
      <c r="DW638" t="str">
        <f>'2.Лок.смета.и.Акт'!D99</f>
        <v>100 отверстий</v>
      </c>
      <c r="DX638">
        <v>1</v>
      </c>
      <c r="DZ638" t="s">
        <v>6</v>
      </c>
      <c r="EA638" t="s">
        <v>6</v>
      </c>
      <c r="EB638" t="s">
        <v>6</v>
      </c>
      <c r="EC638" t="s">
        <v>6</v>
      </c>
      <c r="EE638">
        <v>54938666</v>
      </c>
      <c r="EF638">
        <v>9</v>
      </c>
      <c r="EG638" t="s">
        <v>554</v>
      </c>
      <c r="EH638">
        <v>0</v>
      </c>
      <c r="EI638" t="s">
        <v>6</v>
      </c>
      <c r="EJ638">
        <v>1</v>
      </c>
      <c r="EK638">
        <v>46001</v>
      </c>
      <c r="EL638" t="s">
        <v>554</v>
      </c>
      <c r="EM638" t="s">
        <v>555</v>
      </c>
      <c r="EO638" t="s">
        <v>6</v>
      </c>
      <c r="EQ638">
        <v>0</v>
      </c>
      <c r="ER638">
        <f>ES638+ET638+EV638</f>
        <v>8.89</v>
      </c>
      <c r="ES638">
        <v>0</v>
      </c>
      <c r="ET638" s="75">
        <f>'1.Лок.смета.и.Акт'!F1194</f>
        <v>6.57</v>
      </c>
      <c r="EU638">
        <v>0</v>
      </c>
      <c r="EV638" s="75">
        <f>'1.Лок.смета.и.Акт'!F1193</f>
        <v>2.3199999999999998</v>
      </c>
      <c r="EW638" t="e">
        <f>'2.Лок.смета.и.Акт'!#REF!</f>
        <v>#REF!</v>
      </c>
      <c r="EX638">
        <v>0</v>
      </c>
      <c r="EY638">
        <v>0</v>
      </c>
      <c r="FQ638">
        <v>0</v>
      </c>
      <c r="FR638">
        <f t="shared" si="723"/>
        <v>0</v>
      </c>
      <c r="FS638">
        <v>0</v>
      </c>
      <c r="FX638">
        <v>110</v>
      </c>
      <c r="FY638">
        <v>70</v>
      </c>
      <c r="GA638" t="s">
        <v>6</v>
      </c>
      <c r="GD638">
        <v>1</v>
      </c>
      <c r="GF638">
        <v>-1305175964</v>
      </c>
      <c r="GG638">
        <v>2</v>
      </c>
      <c r="GH638">
        <v>1</v>
      </c>
      <c r="GI638">
        <v>2</v>
      </c>
      <c r="GJ638">
        <v>0</v>
      </c>
      <c r="GK638">
        <v>0</v>
      </c>
      <c r="GL638">
        <f t="shared" si="724"/>
        <v>0</v>
      </c>
      <c r="GM638" t="e">
        <f t="shared" si="725"/>
        <v>#REF!</v>
      </c>
      <c r="GN638" t="e">
        <f t="shared" si="726"/>
        <v>#REF!</v>
      </c>
      <c r="GO638">
        <f t="shared" si="727"/>
        <v>0</v>
      </c>
      <c r="GP638">
        <f t="shared" si="728"/>
        <v>0</v>
      </c>
      <c r="GR638">
        <v>0</v>
      </c>
      <c r="GS638">
        <v>3</v>
      </c>
      <c r="GT638">
        <v>0</v>
      </c>
      <c r="GU638" t="s">
        <v>560</v>
      </c>
      <c r="GV638">
        <f>ROUND(((GT638*9.5)),2)</f>
        <v>0</v>
      </c>
      <c r="GW638">
        <v>1015.2</v>
      </c>
      <c r="GX638">
        <f t="shared" si="730"/>
        <v>0</v>
      </c>
      <c r="HA638">
        <v>0</v>
      </c>
      <c r="HB638">
        <v>0</v>
      </c>
      <c r="HC638">
        <f t="shared" si="731"/>
        <v>0</v>
      </c>
      <c r="HE638" t="s">
        <v>6</v>
      </c>
      <c r="HF638" t="s">
        <v>6</v>
      </c>
      <c r="HM638" t="s">
        <v>6</v>
      </c>
      <c r="HN638" t="s">
        <v>6</v>
      </c>
      <c r="HO638" t="s">
        <v>6</v>
      </c>
      <c r="HP638" t="s">
        <v>6</v>
      </c>
      <c r="HQ638" t="s">
        <v>6</v>
      </c>
      <c r="IF638">
        <v>-1</v>
      </c>
      <c r="IK638">
        <v>0</v>
      </c>
    </row>
    <row r="639" spans="1:255" x14ac:dyDescent="0.2">
      <c r="A639" s="2">
        <v>17</v>
      </c>
      <c r="B639" s="2">
        <v>1</v>
      </c>
      <c r="C639" s="2">
        <f>ROW(SmtRes!A985)</f>
        <v>985</v>
      </c>
      <c r="D639" s="2">
        <f>ROW(EtalonRes!A1103)</f>
        <v>1103</v>
      </c>
      <c r="E639" s="2" t="s">
        <v>786</v>
      </c>
      <c r="F639" s="2" t="s">
        <v>562</v>
      </c>
      <c r="G639" s="2" t="s">
        <v>563</v>
      </c>
      <c r="H639" s="2" t="s">
        <v>193</v>
      </c>
      <c r="I639" s="2">
        <f>'2.Лок.смета.и.Акт'!E100</f>
        <v>0.47499999999999998</v>
      </c>
      <c r="J639" s="2">
        <v>0</v>
      </c>
      <c r="K639" s="2">
        <v>0.47499999999999998</v>
      </c>
      <c r="L639" s="2"/>
      <c r="M639" s="2"/>
      <c r="N639" s="2"/>
      <c r="O639" s="2">
        <f t="shared" si="697"/>
        <v>330</v>
      </c>
      <c r="P639" s="2">
        <f t="shared" si="698"/>
        <v>0</v>
      </c>
      <c r="Q639" s="2">
        <f t="shared" si="699"/>
        <v>121</v>
      </c>
      <c r="R639" s="2">
        <f t="shared" si="700"/>
        <v>0</v>
      </c>
      <c r="S639" s="2">
        <f t="shared" si="701"/>
        <v>209</v>
      </c>
      <c r="T639" s="2">
        <f t="shared" si="702"/>
        <v>0</v>
      </c>
      <c r="U639" s="2">
        <f t="shared" si="703"/>
        <v>20.282499999999999</v>
      </c>
      <c r="V639" s="2">
        <f t="shared" si="704"/>
        <v>0</v>
      </c>
      <c r="W639" s="2">
        <f t="shared" si="705"/>
        <v>0</v>
      </c>
      <c r="X639" s="2">
        <f t="shared" si="706"/>
        <v>272</v>
      </c>
      <c r="Y639" s="2">
        <f t="shared" si="707"/>
        <v>178</v>
      </c>
      <c r="Z639" s="2"/>
      <c r="AA639" s="2">
        <v>86295183</v>
      </c>
      <c r="AB639" s="2">
        <f t="shared" si="708"/>
        <v>695.57</v>
      </c>
      <c r="AC639" s="2">
        <f>ROUND((ES639+(SUM(SmtRes!BC979:'SmtRes'!BC985)+SUM(EtalonRes!AL1099:'EtalonRes'!AL1103))),2)</f>
        <v>0</v>
      </c>
      <c r="AD639" s="2">
        <f t="shared" ref="AD639:AD648" si="735">ROUND((((ET639)-(EU639))+AE639),2)</f>
        <v>255.76</v>
      </c>
      <c r="AE639" s="2">
        <f t="shared" ref="AE639:AE648" si="736">ROUND((EU639),2)</f>
        <v>0</v>
      </c>
      <c r="AF639" s="2">
        <f t="shared" ref="AF639:AF648" si="737">ROUND((EV639),2)</f>
        <v>439.81</v>
      </c>
      <c r="AG639" s="2">
        <f t="shared" si="710"/>
        <v>0</v>
      </c>
      <c r="AH639" s="2">
        <f t="shared" ref="AH639:AH648" si="738">(EW639)</f>
        <v>42.7</v>
      </c>
      <c r="AI639" s="2">
        <f t="shared" ref="AI639:AI648" si="739">(EX639)</f>
        <v>0</v>
      </c>
      <c r="AJ639" s="2">
        <f t="shared" si="713"/>
        <v>0</v>
      </c>
      <c r="AK639" s="2">
        <v>15154.3</v>
      </c>
      <c r="AL639" s="2">
        <v>14458.73</v>
      </c>
      <c r="AM639" s="2">
        <v>255.76</v>
      </c>
      <c r="AN639" s="2">
        <v>0</v>
      </c>
      <c r="AO639" s="2">
        <v>439.81</v>
      </c>
      <c r="AP639" s="2">
        <v>0</v>
      </c>
      <c r="AQ639" s="2">
        <v>42.7</v>
      </c>
      <c r="AR639" s="2">
        <v>0</v>
      </c>
      <c r="AS639" s="2">
        <v>0</v>
      </c>
      <c r="AT639" s="2">
        <v>130</v>
      </c>
      <c r="AU639" s="2">
        <v>85</v>
      </c>
      <c r="AV639" s="2">
        <v>1</v>
      </c>
      <c r="AW639" s="2">
        <v>1</v>
      </c>
      <c r="AX639" s="2"/>
      <c r="AY639" s="2"/>
      <c r="AZ639" s="2">
        <v>1</v>
      </c>
      <c r="BA639" s="2">
        <v>1</v>
      </c>
      <c r="BB639" s="2">
        <v>1</v>
      </c>
      <c r="BC639" s="2">
        <v>1</v>
      </c>
      <c r="BD639" s="2" t="s">
        <v>6</v>
      </c>
      <c r="BE639" s="2" t="s">
        <v>6</v>
      </c>
      <c r="BF639" s="2" t="s">
        <v>6</v>
      </c>
      <c r="BG639" s="2" t="s">
        <v>6</v>
      </c>
      <c r="BH639" s="2">
        <v>0</v>
      </c>
      <c r="BI639" s="2">
        <v>1</v>
      </c>
      <c r="BJ639" s="2" t="s">
        <v>564</v>
      </c>
      <c r="BK639" s="2"/>
      <c r="BL639" s="2"/>
      <c r="BM639" s="2">
        <v>7001</v>
      </c>
      <c r="BN639" s="2">
        <v>0</v>
      </c>
      <c r="BO639" s="2" t="s">
        <v>6</v>
      </c>
      <c r="BP639" s="2">
        <v>0</v>
      </c>
      <c r="BQ639" s="2">
        <v>1</v>
      </c>
      <c r="BR639" s="2">
        <v>0</v>
      </c>
      <c r="BS639" s="2">
        <v>1</v>
      </c>
      <c r="BT639" s="2">
        <v>1</v>
      </c>
      <c r="BU639" s="2">
        <v>1</v>
      </c>
      <c r="BV639" s="2">
        <v>1</v>
      </c>
      <c r="BW639" s="2">
        <v>1</v>
      </c>
      <c r="BX639" s="2">
        <v>1</v>
      </c>
      <c r="BY639" s="2" t="s">
        <v>6</v>
      </c>
      <c r="BZ639" s="2">
        <v>130</v>
      </c>
      <c r="CA639" s="2">
        <v>85</v>
      </c>
      <c r="CB639" s="2" t="s">
        <v>6</v>
      </c>
      <c r="CC639" s="2"/>
      <c r="CD639" s="2"/>
      <c r="CE639" s="2">
        <v>0</v>
      </c>
      <c r="CF639" s="2">
        <v>0</v>
      </c>
      <c r="CG639" s="2">
        <v>0</v>
      </c>
      <c r="CH639" s="2"/>
      <c r="CI639" s="2"/>
      <c r="CJ639" s="2"/>
      <c r="CK639" s="2"/>
      <c r="CL639" s="2"/>
      <c r="CM639" s="2">
        <v>0</v>
      </c>
      <c r="CN639" s="2" t="s">
        <v>6</v>
      </c>
      <c r="CO639" s="2">
        <v>0</v>
      </c>
      <c r="CP639" s="2">
        <f t="shared" si="714"/>
        <v>330</v>
      </c>
      <c r="CQ639" s="2">
        <f t="shared" si="715"/>
        <v>0</v>
      </c>
      <c r="CR639" s="2">
        <f t="shared" si="716"/>
        <v>255.76</v>
      </c>
      <c r="CS639" s="2">
        <f t="shared" si="717"/>
        <v>0</v>
      </c>
      <c r="CT639" s="2">
        <f t="shared" si="718"/>
        <v>439.81</v>
      </c>
      <c r="CU639" s="2">
        <f t="shared" si="719"/>
        <v>0</v>
      </c>
      <c r="CV639" s="2">
        <f t="shared" si="720"/>
        <v>42.7</v>
      </c>
      <c r="CW639" s="2">
        <f t="shared" si="721"/>
        <v>0</v>
      </c>
      <c r="CX639" s="2">
        <f t="shared" si="722"/>
        <v>0</v>
      </c>
      <c r="CY639" s="2">
        <f>(((S639+(R639*IF(0,0,1)))*AT639)/100)</f>
        <v>271.7</v>
      </c>
      <c r="CZ639" s="2">
        <f>(((S639+(R639*IF(0,0,1)))*AU639)/100)</f>
        <v>177.65</v>
      </c>
      <c r="DA639" s="2"/>
      <c r="DB639" s="2"/>
      <c r="DC639" s="2" t="s">
        <v>6</v>
      </c>
      <c r="DD639" s="2" t="s">
        <v>6</v>
      </c>
      <c r="DE639" s="2" t="s">
        <v>6</v>
      </c>
      <c r="DF639" s="2" t="s">
        <v>6</v>
      </c>
      <c r="DG639" s="2" t="s">
        <v>6</v>
      </c>
      <c r="DH639" s="2" t="s">
        <v>6</v>
      </c>
      <c r="DI639" s="2" t="s">
        <v>6</v>
      </c>
      <c r="DJ639" s="2" t="s">
        <v>6</v>
      </c>
      <c r="DK639" s="2" t="s">
        <v>6</v>
      </c>
      <c r="DL639" s="2" t="s">
        <v>6</v>
      </c>
      <c r="DM639" s="2" t="s">
        <v>6</v>
      </c>
      <c r="DN639" s="2">
        <v>0</v>
      </c>
      <c r="DO639" s="2">
        <v>0</v>
      </c>
      <c r="DP639" s="2">
        <v>1</v>
      </c>
      <c r="DQ639" s="2">
        <v>1</v>
      </c>
      <c r="DR639" s="2"/>
      <c r="DS639" s="2"/>
      <c r="DT639" s="2"/>
      <c r="DU639" s="2">
        <v>1013</v>
      </c>
      <c r="DV639" s="2" t="s">
        <v>193</v>
      </c>
      <c r="DW639" s="2" t="s">
        <v>193</v>
      </c>
      <c r="DX639" s="2">
        <v>1</v>
      </c>
      <c r="DY639" s="2"/>
      <c r="DZ639" s="2" t="s">
        <v>6</v>
      </c>
      <c r="EA639" s="2" t="s">
        <v>6</v>
      </c>
      <c r="EB639" s="2" t="s">
        <v>6</v>
      </c>
      <c r="EC639" s="2" t="s">
        <v>6</v>
      </c>
      <c r="ED639" s="2"/>
      <c r="EE639" s="2">
        <v>54938594</v>
      </c>
      <c r="EF639" s="2">
        <v>1</v>
      </c>
      <c r="EG639" s="2" t="s">
        <v>25</v>
      </c>
      <c r="EH639" s="2">
        <v>0</v>
      </c>
      <c r="EI639" s="2" t="s">
        <v>6</v>
      </c>
      <c r="EJ639" s="2">
        <v>1</v>
      </c>
      <c r="EK639" s="2">
        <v>7001</v>
      </c>
      <c r="EL639" s="2" t="s">
        <v>26</v>
      </c>
      <c r="EM639" s="2" t="s">
        <v>27</v>
      </c>
      <c r="EN639" s="2"/>
      <c r="EO639" s="2" t="s">
        <v>6</v>
      </c>
      <c r="EP639" s="2"/>
      <c r="EQ639" s="2">
        <v>0</v>
      </c>
      <c r="ER639" s="2">
        <v>15154.3</v>
      </c>
      <c r="ES639" s="2">
        <v>14458.73</v>
      </c>
      <c r="ET639" s="2">
        <v>255.76</v>
      </c>
      <c r="EU639" s="2">
        <v>0</v>
      </c>
      <c r="EV639" s="2">
        <v>439.81</v>
      </c>
      <c r="EW639" s="2">
        <v>42.7</v>
      </c>
      <c r="EX639" s="2">
        <v>0</v>
      </c>
      <c r="EY639" s="2">
        <v>1</v>
      </c>
      <c r="EZ639" s="2"/>
      <c r="FA639" s="2"/>
      <c r="FB639" s="2"/>
      <c r="FC639" s="2"/>
      <c r="FD639" s="2"/>
      <c r="FE639" s="2"/>
      <c r="FF639" s="2"/>
      <c r="FG639" s="2"/>
      <c r="FH639" s="2"/>
      <c r="FI639" s="2"/>
      <c r="FJ639" s="2"/>
      <c r="FK639" s="2"/>
      <c r="FL639" s="2"/>
      <c r="FM639" s="2"/>
      <c r="FN639" s="2"/>
      <c r="FO639" s="2"/>
      <c r="FP639" s="2"/>
      <c r="FQ639" s="2">
        <v>0</v>
      </c>
      <c r="FR639" s="2">
        <f t="shared" si="723"/>
        <v>0</v>
      </c>
      <c r="FS639" s="2">
        <v>0</v>
      </c>
      <c r="FT639" s="2"/>
      <c r="FU639" s="2"/>
      <c r="FV639" s="2"/>
      <c r="FW639" s="2"/>
      <c r="FX639" s="2">
        <v>130</v>
      </c>
      <c r="FY639" s="2">
        <v>85</v>
      </c>
      <c r="FZ639" s="2"/>
      <c r="GA639" s="2" t="s">
        <v>6</v>
      </c>
      <c r="GB639" s="2"/>
      <c r="GC639" s="2"/>
      <c r="GD639" s="2">
        <v>1</v>
      </c>
      <c r="GE639" s="2"/>
      <c r="GF639" s="2">
        <v>-1599537868</v>
      </c>
      <c r="GG639" s="2">
        <v>2</v>
      </c>
      <c r="GH639" s="2">
        <v>1</v>
      </c>
      <c r="GI639" s="2">
        <v>-2</v>
      </c>
      <c r="GJ639" s="2">
        <v>0</v>
      </c>
      <c r="GK639" s="2">
        <v>0</v>
      </c>
      <c r="GL639" s="2">
        <f t="shared" si="724"/>
        <v>0</v>
      </c>
      <c r="GM639" s="2">
        <f t="shared" si="725"/>
        <v>780</v>
      </c>
      <c r="GN639" s="2">
        <f t="shared" si="726"/>
        <v>780</v>
      </c>
      <c r="GO639" s="2">
        <f t="shared" si="727"/>
        <v>0</v>
      </c>
      <c r="GP639" s="2">
        <f t="shared" si="728"/>
        <v>0</v>
      </c>
      <c r="GQ639" s="2"/>
      <c r="GR639" s="2">
        <v>0</v>
      </c>
      <c r="GS639" s="2">
        <v>3</v>
      </c>
      <c r="GT639" s="2">
        <v>0</v>
      </c>
      <c r="GU639" s="2" t="s">
        <v>6</v>
      </c>
      <c r="GV639" s="2">
        <f t="shared" ref="GV639:GV648" si="740">ROUND((GT639),2)</f>
        <v>0</v>
      </c>
      <c r="GW639" s="2">
        <v>1</v>
      </c>
      <c r="GX639" s="2">
        <f t="shared" si="730"/>
        <v>0</v>
      </c>
      <c r="GY639" s="2"/>
      <c r="GZ639" s="2"/>
      <c r="HA639" s="2">
        <v>0</v>
      </c>
      <c r="HB639" s="2">
        <v>0</v>
      </c>
      <c r="HC639" s="2">
        <f t="shared" si="731"/>
        <v>0</v>
      </c>
      <c r="HD639" s="2"/>
      <c r="HE639" s="2" t="s">
        <v>6</v>
      </c>
      <c r="HF639" s="2" t="s">
        <v>6</v>
      </c>
      <c r="HG639" s="2"/>
      <c r="HH639" s="2"/>
      <c r="HI639" s="2"/>
      <c r="HJ639" s="2"/>
      <c r="HK639" s="2"/>
      <c r="HL639" s="2"/>
      <c r="HM639" s="2" t="s">
        <v>6</v>
      </c>
      <c r="HN639" s="2" t="s">
        <v>6</v>
      </c>
      <c r="HO639" s="2" t="s">
        <v>6</v>
      </c>
      <c r="HP639" s="2" t="s">
        <v>6</v>
      </c>
      <c r="HQ639" s="2" t="s">
        <v>6</v>
      </c>
      <c r="HR639" s="2"/>
      <c r="HS639" s="2"/>
      <c r="HT639" s="2"/>
      <c r="HU639" s="2"/>
      <c r="HV639" s="2"/>
      <c r="HW639" s="2"/>
      <c r="HX639" s="2"/>
      <c r="HY639" s="2"/>
      <c r="HZ639" s="2"/>
      <c r="IA639" s="2"/>
      <c r="IB639" s="2"/>
      <c r="IC639" s="2"/>
      <c r="ID639" s="2"/>
      <c r="IE639" s="2"/>
      <c r="IF639" s="2">
        <v>-1</v>
      </c>
      <c r="IG639" s="2"/>
      <c r="IH639" s="2"/>
      <c r="II639" s="2"/>
      <c r="IJ639" s="2"/>
      <c r="IK639" s="2">
        <v>0</v>
      </c>
      <c r="IL639" s="2"/>
      <c r="IM639" s="2"/>
      <c r="IN639" s="2"/>
      <c r="IO639" s="2"/>
      <c r="IP639" s="2"/>
      <c r="IQ639" s="2"/>
      <c r="IR639" s="2"/>
      <c r="IS639" s="2"/>
      <c r="IT639" s="2"/>
      <c r="IU639" s="2"/>
    </row>
    <row r="640" spans="1:255" x14ac:dyDescent="0.2">
      <c r="A640">
        <v>17</v>
      </c>
      <c r="B640">
        <v>1</v>
      </c>
      <c r="C640">
        <f>ROW(SmtRes!A992)</f>
        <v>992</v>
      </c>
      <c r="D640">
        <f>ROW(EtalonRes!A1108)</f>
        <v>1108</v>
      </c>
      <c r="E640" t="s">
        <v>786</v>
      </c>
      <c r="F640" t="s">
        <v>562</v>
      </c>
      <c r="G640" t="s">
        <v>563</v>
      </c>
      <c r="H640" t="s">
        <v>193</v>
      </c>
      <c r="I640">
        <f>'2.Лок.смета.и.Акт'!E100</f>
        <v>0.47499999999999998</v>
      </c>
      <c r="J640">
        <v>0</v>
      </c>
      <c r="K640">
        <v>0.47499999999999998</v>
      </c>
      <c r="O640">
        <f t="shared" si="697"/>
        <v>6478</v>
      </c>
      <c r="P640">
        <f t="shared" si="698"/>
        <v>0</v>
      </c>
      <c r="Q640">
        <f t="shared" si="699"/>
        <v>1130</v>
      </c>
      <c r="R640">
        <f t="shared" si="700"/>
        <v>0</v>
      </c>
      <c r="S640">
        <f t="shared" si="701"/>
        <v>5348</v>
      </c>
      <c r="T640">
        <f t="shared" si="702"/>
        <v>0</v>
      </c>
      <c r="U640" t="e">
        <f t="shared" si="703"/>
        <v>#REF!</v>
      </c>
      <c r="V640">
        <f t="shared" si="704"/>
        <v>0</v>
      </c>
      <c r="W640">
        <f t="shared" si="705"/>
        <v>0</v>
      </c>
      <c r="X640" t="e">
        <f t="shared" si="706"/>
        <v>#REF!</v>
      </c>
      <c r="Y640" t="e">
        <f t="shared" si="707"/>
        <v>#REF!</v>
      </c>
      <c r="AA640">
        <v>86295184</v>
      </c>
      <c r="AB640">
        <f t="shared" si="708"/>
        <v>695.57</v>
      </c>
      <c r="AC640">
        <f>ROUND((ES640+(SUM(SmtRes!BC986:'SmtRes'!BC992)+SUM(EtalonRes!AL1104:'EtalonRes'!AL1108))),2)</f>
        <v>0</v>
      </c>
      <c r="AD640">
        <f t="shared" si="735"/>
        <v>255.76</v>
      </c>
      <c r="AE640">
        <f t="shared" si="736"/>
        <v>0</v>
      </c>
      <c r="AF640">
        <f t="shared" si="737"/>
        <v>439.81</v>
      </c>
      <c r="AG640">
        <f t="shared" si="710"/>
        <v>0</v>
      </c>
      <c r="AH640" t="e">
        <f t="shared" si="738"/>
        <v>#REF!</v>
      </c>
      <c r="AI640">
        <f t="shared" si="739"/>
        <v>0</v>
      </c>
      <c r="AJ640">
        <f t="shared" si="713"/>
        <v>0</v>
      </c>
      <c r="AK640">
        <f>AL640+AM640+AO640</f>
        <v>15154.3</v>
      </c>
      <c r="AL640">
        <v>14458.73</v>
      </c>
      <c r="AM640" s="75">
        <f>'1.Лок.смета.и.Акт'!F1202</f>
        <v>255.76</v>
      </c>
      <c r="AN640">
        <v>0</v>
      </c>
      <c r="AO640" s="75">
        <f>'1.Лок.смета.и.Акт'!F1201</f>
        <v>439.81</v>
      </c>
      <c r="AP640">
        <v>0</v>
      </c>
      <c r="AQ640" t="e">
        <f>'2.Лок.смета.и.Акт'!#REF!</f>
        <v>#REF!</v>
      </c>
      <c r="AR640">
        <v>0</v>
      </c>
      <c r="AS640">
        <v>0</v>
      </c>
      <c r="AT640">
        <v>124</v>
      </c>
      <c r="AU640">
        <v>72</v>
      </c>
      <c r="AV640">
        <v>1</v>
      </c>
      <c r="AW640">
        <v>1</v>
      </c>
      <c r="AZ640">
        <v>1</v>
      </c>
      <c r="BA640">
        <f>'1.Лок.смета.и.Акт'!J1201</f>
        <v>25.6</v>
      </c>
      <c r="BB640">
        <f>'1.Лок.смета.и.Акт'!J1202</f>
        <v>9.3000000000000007</v>
      </c>
      <c r="BC640">
        <v>7.56</v>
      </c>
      <c r="BD640" t="s">
        <v>6</v>
      </c>
      <c r="BE640" t="s">
        <v>6</v>
      </c>
      <c r="BF640" t="s">
        <v>6</v>
      </c>
      <c r="BG640" t="s">
        <v>6</v>
      </c>
      <c r="BH640">
        <v>0</v>
      </c>
      <c r="BI640">
        <v>1</v>
      </c>
      <c r="BJ640" t="s">
        <v>564</v>
      </c>
      <c r="BM640">
        <v>7001</v>
      </c>
      <c r="BN640">
        <v>0</v>
      </c>
      <c r="BO640" t="s">
        <v>562</v>
      </c>
      <c r="BP640">
        <v>1</v>
      </c>
      <c r="BQ640">
        <v>1</v>
      </c>
      <c r="BR640">
        <v>0</v>
      </c>
      <c r="BS640">
        <v>19.8</v>
      </c>
      <c r="BT640">
        <v>1</v>
      </c>
      <c r="BU640">
        <v>1</v>
      </c>
      <c r="BV640">
        <v>1</v>
      </c>
      <c r="BW640">
        <v>1</v>
      </c>
      <c r="BX640">
        <v>1</v>
      </c>
      <c r="BY640" t="s">
        <v>6</v>
      </c>
      <c r="BZ640" t="e">
        <f>'2.Лок.смета.и.Акт'!#REF!</f>
        <v>#REF!</v>
      </c>
      <c r="CA640" t="e">
        <f>'2.Лок.смета.и.Акт'!#REF!</f>
        <v>#REF!</v>
      </c>
      <c r="CB640" t="s">
        <v>6</v>
      </c>
      <c r="CE640">
        <v>0</v>
      </c>
      <c r="CF640">
        <v>0</v>
      </c>
      <c r="CG640">
        <v>0</v>
      </c>
      <c r="CM640">
        <v>0</v>
      </c>
      <c r="CN640" t="s">
        <v>6</v>
      </c>
      <c r="CO640">
        <v>0</v>
      </c>
      <c r="CP640">
        <f t="shared" si="714"/>
        <v>6478</v>
      </c>
      <c r="CQ640">
        <f t="shared" si="715"/>
        <v>0</v>
      </c>
      <c r="CR640">
        <f t="shared" si="716"/>
        <v>2378.5680000000002</v>
      </c>
      <c r="CS640">
        <f t="shared" si="717"/>
        <v>0</v>
      </c>
      <c r="CT640">
        <f t="shared" si="718"/>
        <v>11259.136</v>
      </c>
      <c r="CU640">
        <f t="shared" si="719"/>
        <v>0</v>
      </c>
      <c r="CV640" t="e">
        <f t="shared" si="720"/>
        <v>#REF!</v>
      </c>
      <c r="CW640">
        <f t="shared" si="721"/>
        <v>0</v>
      </c>
      <c r="CX640">
        <f t="shared" si="722"/>
        <v>0</v>
      </c>
      <c r="CY640" t="e">
        <f>(S640+R640)*(BZ640/100)</f>
        <v>#REF!</v>
      </c>
      <c r="CZ640" t="e">
        <f>(S640+R640)*(CA640/100)</f>
        <v>#REF!</v>
      </c>
      <c r="DC640" t="s">
        <v>6</v>
      </c>
      <c r="DD640" t="s">
        <v>6</v>
      </c>
      <c r="DE640" t="s">
        <v>6</v>
      </c>
      <c r="DF640" t="s">
        <v>6</v>
      </c>
      <c r="DG640" t="s">
        <v>6</v>
      </c>
      <c r="DH640" t="s">
        <v>6</v>
      </c>
      <c r="DI640" t="s">
        <v>6</v>
      </c>
      <c r="DJ640" t="s">
        <v>6</v>
      </c>
      <c r="DK640" t="s">
        <v>6</v>
      </c>
      <c r="DL640" t="s">
        <v>6</v>
      </c>
      <c r="DM640" t="s">
        <v>6</v>
      </c>
      <c r="DN640">
        <f>'1.Лок.смета.и.Акт'!E1203</f>
        <v>130</v>
      </c>
      <c r="DO640">
        <f>'1.Лок.смета.и.Акт'!E1204</f>
        <v>85</v>
      </c>
      <c r="DP640">
        <v>1</v>
      </c>
      <c r="DQ640">
        <v>1</v>
      </c>
      <c r="DU640">
        <v>1013</v>
      </c>
      <c r="DV640" t="s">
        <v>193</v>
      </c>
      <c r="DW640" t="str">
        <f>'2.Лок.смета.и.Акт'!D100</f>
        <v>1 т стальных элементов</v>
      </c>
      <c r="DX640">
        <v>1</v>
      </c>
      <c r="DZ640" t="s">
        <v>6</v>
      </c>
      <c r="EA640" t="s">
        <v>6</v>
      </c>
      <c r="EB640" t="s">
        <v>6</v>
      </c>
      <c r="EC640" t="s">
        <v>6</v>
      </c>
      <c r="EE640">
        <v>54938594</v>
      </c>
      <c r="EF640">
        <v>1</v>
      </c>
      <c r="EG640" t="s">
        <v>25</v>
      </c>
      <c r="EH640">
        <v>0</v>
      </c>
      <c r="EI640" t="s">
        <v>6</v>
      </c>
      <c r="EJ640">
        <v>1</v>
      </c>
      <c r="EK640">
        <v>7001</v>
      </c>
      <c r="EL640" t="s">
        <v>26</v>
      </c>
      <c r="EM640" t="s">
        <v>27</v>
      </c>
      <c r="EO640" t="s">
        <v>6</v>
      </c>
      <c r="EQ640">
        <v>0</v>
      </c>
      <c r="ER640">
        <f>ES640+ET640+EV640</f>
        <v>15154.3</v>
      </c>
      <c r="ES640">
        <v>14458.73</v>
      </c>
      <c r="ET640" s="75">
        <f>'1.Лок.смета.и.Акт'!F1202</f>
        <v>255.76</v>
      </c>
      <c r="EU640">
        <v>0</v>
      </c>
      <c r="EV640" s="75">
        <f>'1.Лок.смета.и.Акт'!F1201</f>
        <v>439.81</v>
      </c>
      <c r="EW640" t="e">
        <f>'2.Лок.смета.и.Акт'!#REF!</f>
        <v>#REF!</v>
      </c>
      <c r="EX640">
        <v>0</v>
      </c>
      <c r="EY640">
        <v>1</v>
      </c>
      <c r="FQ640">
        <v>0</v>
      </c>
      <c r="FR640">
        <f t="shared" si="723"/>
        <v>0</v>
      </c>
      <c r="FS640">
        <v>0</v>
      </c>
      <c r="FX640">
        <v>130</v>
      </c>
      <c r="FY640">
        <v>85</v>
      </c>
      <c r="GA640" t="s">
        <v>6</v>
      </c>
      <c r="GD640">
        <v>1</v>
      </c>
      <c r="GF640">
        <v>-1599537868</v>
      </c>
      <c r="GG640">
        <v>2</v>
      </c>
      <c r="GH640">
        <v>1</v>
      </c>
      <c r="GI640">
        <v>2</v>
      </c>
      <c r="GJ640">
        <v>0</v>
      </c>
      <c r="GK640">
        <v>0</v>
      </c>
      <c r="GL640">
        <f t="shared" si="724"/>
        <v>0</v>
      </c>
      <c r="GM640" t="e">
        <f t="shared" si="725"/>
        <v>#REF!</v>
      </c>
      <c r="GN640" t="e">
        <f t="shared" si="726"/>
        <v>#REF!</v>
      </c>
      <c r="GO640">
        <f t="shared" si="727"/>
        <v>0</v>
      </c>
      <c r="GP640">
        <f t="shared" si="728"/>
        <v>0</v>
      </c>
      <c r="GR640">
        <v>0</v>
      </c>
      <c r="GS640">
        <v>3</v>
      </c>
      <c r="GT640">
        <v>0</v>
      </c>
      <c r="GU640" t="s">
        <v>6</v>
      </c>
      <c r="GV640">
        <f t="shared" si="740"/>
        <v>0</v>
      </c>
      <c r="GW640">
        <v>1008.3</v>
      </c>
      <c r="GX640">
        <f t="shared" si="730"/>
        <v>0</v>
      </c>
      <c r="HA640">
        <v>0</v>
      </c>
      <c r="HB640">
        <v>0</v>
      </c>
      <c r="HC640">
        <f t="shared" si="731"/>
        <v>0</v>
      </c>
      <c r="HE640" t="s">
        <v>6</v>
      </c>
      <c r="HF640" t="s">
        <v>6</v>
      </c>
      <c r="HM640" t="s">
        <v>6</v>
      </c>
      <c r="HN640" t="s">
        <v>6</v>
      </c>
      <c r="HO640" t="s">
        <v>6</v>
      </c>
      <c r="HP640" t="s">
        <v>6</v>
      </c>
      <c r="HQ640" t="s">
        <v>6</v>
      </c>
      <c r="IF640">
        <v>-1</v>
      </c>
      <c r="IK640">
        <v>0</v>
      </c>
    </row>
    <row r="641" spans="1:255" x14ac:dyDescent="0.2">
      <c r="A641" s="2">
        <v>18</v>
      </c>
      <c r="B641" s="2">
        <v>1</v>
      </c>
      <c r="C641" s="2">
        <v>983</v>
      </c>
      <c r="D641" s="2"/>
      <c r="E641" s="2" t="s">
        <v>787</v>
      </c>
      <c r="F641" s="2" t="s">
        <v>319</v>
      </c>
      <c r="G641" s="2" t="s">
        <v>566</v>
      </c>
      <c r="H641" s="2" t="s">
        <v>300</v>
      </c>
      <c r="I641" s="2">
        <f>I639*J641</f>
        <v>1008.0000000000001</v>
      </c>
      <c r="J641" s="216">
        <f>'5.Ведомость_списания'!F283</f>
        <v>2122.105263157895</v>
      </c>
      <c r="K641" s="2">
        <v>2122.1052629999999</v>
      </c>
      <c r="L641" s="2"/>
      <c r="M641" s="2"/>
      <c r="N641" s="2"/>
      <c r="O641" s="2">
        <f t="shared" ref="O641:O658" si="741">ROUND(CP641,0)</f>
        <v>3629</v>
      </c>
      <c r="P641" s="2">
        <f t="shared" ref="P641:P658" si="742">ROUND(CQ641*I641,0)</f>
        <v>3629</v>
      </c>
      <c r="Q641" s="2">
        <f t="shared" ref="Q641:Q658" si="743">ROUND(CR641*I641,0)</f>
        <v>0</v>
      </c>
      <c r="R641" s="2">
        <f t="shared" ref="R641:R658" si="744">ROUND(CS641*I641,0)</f>
        <v>0</v>
      </c>
      <c r="S641" s="2">
        <f t="shared" ref="S641:S658" si="745">ROUND(CT641*I641,0)</f>
        <v>0</v>
      </c>
      <c r="T641" s="2">
        <f t="shared" ref="T641:T658" si="746">ROUND(CU641*I641,0)</f>
        <v>0</v>
      </c>
      <c r="U641" s="2">
        <f t="shared" ref="U641:U658" si="747">CV641*I641</f>
        <v>0</v>
      </c>
      <c r="V641" s="2">
        <f t="shared" ref="V641:V658" si="748">CW641*I641</f>
        <v>0</v>
      </c>
      <c r="W641" s="2">
        <f t="shared" ref="W641:W658" si="749">ROUND(CX641*I641,0)</f>
        <v>10</v>
      </c>
      <c r="X641" s="2">
        <f t="shared" ref="X641:X658" si="750">ROUND(CY641,0)</f>
        <v>0</v>
      </c>
      <c r="Y641" s="2">
        <f t="shared" ref="Y641:Y658" si="751">ROUND(CZ641,0)</f>
        <v>0</v>
      </c>
      <c r="Z641" s="2"/>
      <c r="AA641" s="2">
        <v>86295183</v>
      </c>
      <c r="AB641" s="2">
        <f t="shared" ref="AB641:AB658" si="752">ROUND((AC641+AD641+AF641),2)</f>
        <v>3.6</v>
      </c>
      <c r="AC641" s="2">
        <f t="shared" ref="AC641:AC648" si="753">ROUND((ES641),2)</f>
        <v>3.6</v>
      </c>
      <c r="AD641" s="2">
        <f t="shared" si="735"/>
        <v>0</v>
      </c>
      <c r="AE641" s="2">
        <f t="shared" si="736"/>
        <v>0</v>
      </c>
      <c r="AF641" s="2">
        <f t="shared" si="737"/>
        <v>0</v>
      </c>
      <c r="AG641" s="2">
        <f t="shared" ref="AG641:AG658" si="754">ROUND((AP641),2)</f>
        <v>0</v>
      </c>
      <c r="AH641" s="2">
        <f t="shared" si="738"/>
        <v>0</v>
      </c>
      <c r="AI641" s="2">
        <f t="shared" si="739"/>
        <v>0</v>
      </c>
      <c r="AJ641" s="2">
        <f t="shared" ref="AJ641:AJ658" si="755">(AS641)</f>
        <v>0.01</v>
      </c>
      <c r="AK641" s="2">
        <v>3.6</v>
      </c>
      <c r="AL641" s="110">
        <f>'1.Лок.смета.и.Акт'!F1206</f>
        <v>3.6</v>
      </c>
      <c r="AM641" s="2">
        <v>0</v>
      </c>
      <c r="AN641" s="2">
        <v>0</v>
      </c>
      <c r="AO641" s="2">
        <v>0</v>
      </c>
      <c r="AP641" s="2">
        <v>0</v>
      </c>
      <c r="AQ641" s="2">
        <v>0</v>
      </c>
      <c r="AR641" s="2">
        <v>0</v>
      </c>
      <c r="AS641" s="2">
        <v>0.01</v>
      </c>
      <c r="AT641" s="2">
        <v>0</v>
      </c>
      <c r="AU641" s="2">
        <v>0</v>
      </c>
      <c r="AV641" s="2">
        <v>1</v>
      </c>
      <c r="AW641" s="2">
        <v>1</v>
      </c>
      <c r="AX641" s="2"/>
      <c r="AY641" s="2"/>
      <c r="AZ641" s="2">
        <v>1</v>
      </c>
      <c r="BA641" s="2">
        <v>1</v>
      </c>
      <c r="BB641" s="2">
        <v>1</v>
      </c>
      <c r="BC641" s="2">
        <v>1</v>
      </c>
      <c r="BD641" s="2" t="s">
        <v>6</v>
      </c>
      <c r="BE641" s="2" t="s">
        <v>6</v>
      </c>
      <c r="BF641" s="2" t="s">
        <v>6</v>
      </c>
      <c r="BG641" s="2" t="s">
        <v>6</v>
      </c>
      <c r="BH641" s="2">
        <v>3</v>
      </c>
      <c r="BI641" s="2">
        <v>1</v>
      </c>
      <c r="BJ641" s="2" t="s">
        <v>321</v>
      </c>
      <c r="BK641" s="2"/>
      <c r="BL641" s="2"/>
      <c r="BM641" s="2">
        <v>500001</v>
      </c>
      <c r="BN641" s="2">
        <v>0</v>
      </c>
      <c r="BO641" s="2" t="s">
        <v>6</v>
      </c>
      <c r="BP641" s="2">
        <v>0</v>
      </c>
      <c r="BQ641" s="2">
        <v>20</v>
      </c>
      <c r="BR641" s="2">
        <v>0</v>
      </c>
      <c r="BS641" s="2">
        <v>1</v>
      </c>
      <c r="BT641" s="2">
        <v>1</v>
      </c>
      <c r="BU641" s="2">
        <v>1</v>
      </c>
      <c r="BV641" s="2">
        <v>1</v>
      </c>
      <c r="BW641" s="2">
        <v>1</v>
      </c>
      <c r="BX641" s="2">
        <v>1</v>
      </c>
      <c r="BY641" s="2" t="s">
        <v>6</v>
      </c>
      <c r="BZ641" s="2">
        <v>0</v>
      </c>
      <c r="CA641" s="2">
        <v>0</v>
      </c>
      <c r="CB641" s="2" t="s">
        <v>6</v>
      </c>
      <c r="CC641" s="2"/>
      <c r="CD641" s="2"/>
      <c r="CE641" s="2">
        <v>0</v>
      </c>
      <c r="CF641" s="2">
        <v>0</v>
      </c>
      <c r="CG641" s="2">
        <v>0</v>
      </c>
      <c r="CH641" s="2"/>
      <c r="CI641" s="2"/>
      <c r="CJ641" s="2"/>
      <c r="CK641" s="2"/>
      <c r="CL641" s="2"/>
      <c r="CM641" s="2">
        <v>0</v>
      </c>
      <c r="CN641" s="2" t="s">
        <v>6</v>
      </c>
      <c r="CO641" s="2">
        <v>0</v>
      </c>
      <c r="CP641" s="2">
        <f t="shared" ref="CP641:CP658" si="756">(P641+Q641+S641)</f>
        <v>3629</v>
      </c>
      <c r="CQ641" s="2">
        <f t="shared" ref="CQ641:CQ658" si="757">AC641*BC641</f>
        <v>3.6</v>
      </c>
      <c r="CR641" s="2">
        <f t="shared" ref="CR641:CR658" si="758">AD641*BB641</f>
        <v>0</v>
      </c>
      <c r="CS641" s="2">
        <f t="shared" ref="CS641:CS658" si="759">AE641*BS641</f>
        <v>0</v>
      </c>
      <c r="CT641" s="2">
        <f t="shared" ref="CT641:CT658" si="760">AF641*BA641</f>
        <v>0</v>
      </c>
      <c r="CU641" s="2">
        <f t="shared" ref="CU641:CU658" si="761">AG641</f>
        <v>0</v>
      </c>
      <c r="CV641" s="2">
        <f t="shared" ref="CV641:CV658" si="762">AH641</f>
        <v>0</v>
      </c>
      <c r="CW641" s="2">
        <f t="shared" ref="CW641:CW658" si="763">AI641</f>
        <v>0</v>
      </c>
      <c r="CX641" s="2">
        <f t="shared" ref="CX641:CX658" si="764">AJ641</f>
        <v>0.01</v>
      </c>
      <c r="CY641" s="2">
        <f>(((S641+(R641*IF(0,0,1)))*AT641)/100)</f>
        <v>0</v>
      </c>
      <c r="CZ641" s="2">
        <f>(((S641+(R641*IF(0,0,1)))*AU641)/100)</f>
        <v>0</v>
      </c>
      <c r="DA641" s="2"/>
      <c r="DB641" s="2"/>
      <c r="DC641" s="2" t="s">
        <v>6</v>
      </c>
      <c r="DD641" s="2" t="s">
        <v>6</v>
      </c>
      <c r="DE641" s="2" t="s">
        <v>6</v>
      </c>
      <c r="DF641" s="2" t="s">
        <v>6</v>
      </c>
      <c r="DG641" s="2" t="s">
        <v>6</v>
      </c>
      <c r="DH641" s="2" t="s">
        <v>6</v>
      </c>
      <c r="DI641" s="2" t="s">
        <v>6</v>
      </c>
      <c r="DJ641" s="2" t="s">
        <v>6</v>
      </c>
      <c r="DK641" s="2" t="s">
        <v>6</v>
      </c>
      <c r="DL641" s="2" t="s">
        <v>6</v>
      </c>
      <c r="DM641" s="2" t="s">
        <v>6</v>
      </c>
      <c r="DN641" s="2">
        <v>0</v>
      </c>
      <c r="DO641" s="2">
        <v>0</v>
      </c>
      <c r="DP641" s="2">
        <v>1</v>
      </c>
      <c r="DQ641" s="2">
        <v>1</v>
      </c>
      <c r="DR641" s="2"/>
      <c r="DS641" s="2"/>
      <c r="DT641" s="2"/>
      <c r="DU641" s="2">
        <v>1010</v>
      </c>
      <c r="DV641" s="2" t="s">
        <v>300</v>
      </c>
      <c r="DW641" s="2" t="s">
        <v>43</v>
      </c>
      <c r="DX641" s="2">
        <v>1</v>
      </c>
      <c r="DY641" s="2"/>
      <c r="DZ641" s="2" t="s">
        <v>6</v>
      </c>
      <c r="EA641" s="2" t="s">
        <v>6</v>
      </c>
      <c r="EB641" s="2" t="s">
        <v>6</v>
      </c>
      <c r="EC641" s="2" t="s">
        <v>6</v>
      </c>
      <c r="ED641" s="2"/>
      <c r="EE641" s="2">
        <v>54938781</v>
      </c>
      <c r="EF641" s="2">
        <v>20</v>
      </c>
      <c r="EG641" s="2" t="s">
        <v>34</v>
      </c>
      <c r="EH641" s="2">
        <v>0</v>
      </c>
      <c r="EI641" s="2" t="s">
        <v>6</v>
      </c>
      <c r="EJ641" s="2">
        <v>1</v>
      </c>
      <c r="EK641" s="2">
        <v>500001</v>
      </c>
      <c r="EL641" s="2" t="s">
        <v>35</v>
      </c>
      <c r="EM641" s="2" t="s">
        <v>36</v>
      </c>
      <c r="EN641" s="2"/>
      <c r="EO641" s="2" t="s">
        <v>6</v>
      </c>
      <c r="EP641" s="2"/>
      <c r="EQ641" s="2">
        <v>0</v>
      </c>
      <c r="ER641" s="2">
        <v>3.6</v>
      </c>
      <c r="ES641" s="110">
        <f>'1.Лок.смета.и.Акт'!F1206</f>
        <v>3.6</v>
      </c>
      <c r="ET641" s="2">
        <v>0</v>
      </c>
      <c r="EU641" s="2">
        <v>0</v>
      </c>
      <c r="EV641" s="2">
        <v>0</v>
      </c>
      <c r="EW641" s="2">
        <v>0</v>
      </c>
      <c r="EX641" s="2">
        <v>0</v>
      </c>
      <c r="EY641" s="2"/>
      <c r="EZ641" s="2"/>
      <c r="FA641" s="2"/>
      <c r="FB641" s="2"/>
      <c r="FC641" s="2"/>
      <c r="FD641" s="2"/>
      <c r="FE641" s="2"/>
      <c r="FF641" s="2"/>
      <c r="FG641" s="2"/>
      <c r="FH641" s="2"/>
      <c r="FI641" s="2"/>
      <c r="FJ641" s="2"/>
      <c r="FK641" s="2"/>
      <c r="FL641" s="2"/>
      <c r="FM641" s="2"/>
      <c r="FN641" s="2"/>
      <c r="FO641" s="2"/>
      <c r="FP641" s="2"/>
      <c r="FQ641" s="2">
        <v>0</v>
      </c>
      <c r="FR641" s="2">
        <f t="shared" ref="FR641:FR658" si="765">ROUND(IF(BI641=3,GM641,0),0)</f>
        <v>0</v>
      </c>
      <c r="FS641" s="2">
        <v>0</v>
      </c>
      <c r="FT641" s="2"/>
      <c r="FU641" s="2"/>
      <c r="FV641" s="2"/>
      <c r="FW641" s="2"/>
      <c r="FX641" s="2">
        <v>0</v>
      </c>
      <c r="FY641" s="2">
        <v>0</v>
      </c>
      <c r="FZ641" s="2"/>
      <c r="GA641" s="2" t="s">
        <v>6</v>
      </c>
      <c r="GB641" s="2"/>
      <c r="GC641" s="2"/>
      <c r="GD641" s="2">
        <v>1</v>
      </c>
      <c r="GE641" s="2"/>
      <c r="GF641" s="2">
        <v>604637911</v>
      </c>
      <c r="GG641" s="2">
        <v>2</v>
      </c>
      <c r="GH641" s="2">
        <v>1</v>
      </c>
      <c r="GI641" s="2">
        <v>-2</v>
      </c>
      <c r="GJ641" s="2">
        <v>0</v>
      </c>
      <c r="GK641" s="2">
        <v>0</v>
      </c>
      <c r="GL641" s="2">
        <f t="shared" ref="GL641:GL658" si="766">ROUND(IF(AND(BH641=3,BI641=3,FS641&lt;&gt;0),P641,0),0)</f>
        <v>0</v>
      </c>
      <c r="GM641" s="2">
        <f t="shared" ref="GM641:GM658" si="767">ROUND(O641+X641+Y641,0)+GX641</f>
        <v>3629</v>
      </c>
      <c r="GN641" s="2">
        <f t="shared" ref="GN641:GN658" si="768">IF(OR(BI641=0,BI641=1),GM641-GX641,0)</f>
        <v>3629</v>
      </c>
      <c r="GO641" s="2">
        <f t="shared" ref="GO641:GO658" si="769">IF(BI641=2,GM641-GX641,0)</f>
        <v>0</v>
      </c>
      <c r="GP641" s="2">
        <f t="shared" ref="GP641:GP658" si="770">IF(BI641=4,GM641-GX641,0)</f>
        <v>0</v>
      </c>
      <c r="GQ641" s="2"/>
      <c r="GR641" s="2">
        <v>0</v>
      </c>
      <c r="GS641" s="2">
        <v>3</v>
      </c>
      <c r="GT641" s="2">
        <v>0</v>
      </c>
      <c r="GU641" s="2" t="s">
        <v>6</v>
      </c>
      <c r="GV641" s="2">
        <f t="shared" si="740"/>
        <v>0</v>
      </c>
      <c r="GW641" s="2">
        <v>1</v>
      </c>
      <c r="GX641" s="2">
        <f t="shared" ref="GX641:GX658" si="771">ROUND(HC641*I641,0)</f>
        <v>0</v>
      </c>
      <c r="GY641" s="2"/>
      <c r="GZ641" s="2"/>
      <c r="HA641" s="2">
        <v>0</v>
      </c>
      <c r="HB641" s="2">
        <v>0</v>
      </c>
      <c r="HC641" s="2">
        <f t="shared" ref="HC641:HC658" si="772">GV641*GW641</f>
        <v>0</v>
      </c>
      <c r="HD641" s="2"/>
      <c r="HE641" s="2" t="s">
        <v>6</v>
      </c>
      <c r="HF641" s="2" t="s">
        <v>6</v>
      </c>
      <c r="HG641" s="2"/>
      <c r="HH641" s="2"/>
      <c r="HI641" s="2"/>
      <c r="HJ641" s="2"/>
      <c r="HK641" s="2"/>
      <c r="HL641" s="2"/>
      <c r="HM641" s="2" t="s">
        <v>6</v>
      </c>
      <c r="HN641" s="2" t="s">
        <v>6</v>
      </c>
      <c r="HO641" s="2" t="s">
        <v>6</v>
      </c>
      <c r="HP641" s="2" t="s">
        <v>6</v>
      </c>
      <c r="HQ641" s="2" t="s">
        <v>6</v>
      </c>
      <c r="HR641" s="2"/>
      <c r="HS641" s="2"/>
      <c r="HT641" s="2"/>
      <c r="HU641" s="2"/>
      <c r="HV641" s="2"/>
      <c r="HW641" s="2"/>
      <c r="HX641" s="2"/>
      <c r="HY641" s="2"/>
      <c r="HZ641" s="2"/>
      <c r="IA641" s="2"/>
      <c r="IB641" s="2"/>
      <c r="IC641" s="2"/>
      <c r="ID641" s="2"/>
      <c r="IE641" s="2"/>
      <c r="IF641" s="2">
        <v>-1</v>
      </c>
      <c r="IG641" s="2"/>
      <c r="IH641" s="2"/>
      <c r="II641" s="2"/>
      <c r="IJ641" s="2"/>
      <c r="IK641" s="2">
        <v>0</v>
      </c>
      <c r="IL641" s="2"/>
      <c r="IM641" s="2"/>
      <c r="IN641" s="2"/>
      <c r="IO641" s="2"/>
      <c r="IP641" s="2"/>
      <c r="IQ641" s="2"/>
      <c r="IR641" s="2"/>
      <c r="IS641" s="2"/>
      <c r="IT641" s="2"/>
      <c r="IU641" s="2"/>
    </row>
    <row r="642" spans="1:255" x14ac:dyDescent="0.2">
      <c r="A642">
        <v>18</v>
      </c>
      <c r="B642">
        <v>1</v>
      </c>
      <c r="C642">
        <v>990</v>
      </c>
      <c r="E642" t="s">
        <v>787</v>
      </c>
      <c r="F642" t="e">
        <f>'2.Лок.смета.и.Акт'!#REF!</f>
        <v>#REF!</v>
      </c>
      <c r="G642" t="s">
        <v>566</v>
      </c>
      <c r="H642" t="s">
        <v>300</v>
      </c>
      <c r="I642">
        <f>I640*J642</f>
        <v>1008.0000000000001</v>
      </c>
      <c r="J642">
        <v>2122.105263157895</v>
      </c>
      <c r="K642">
        <v>2122.1052629999999</v>
      </c>
      <c r="O642">
        <f t="shared" si="741"/>
        <v>9602</v>
      </c>
      <c r="P642">
        <f t="shared" si="742"/>
        <v>9602</v>
      </c>
      <c r="Q642">
        <f t="shared" si="743"/>
        <v>0</v>
      </c>
      <c r="R642">
        <f t="shared" si="744"/>
        <v>0</v>
      </c>
      <c r="S642">
        <f t="shared" si="745"/>
        <v>0</v>
      </c>
      <c r="T642">
        <f t="shared" si="746"/>
        <v>0</v>
      </c>
      <c r="U642">
        <f t="shared" si="747"/>
        <v>0</v>
      </c>
      <c r="V642">
        <f t="shared" si="748"/>
        <v>0</v>
      </c>
      <c r="W642">
        <f t="shared" si="749"/>
        <v>10</v>
      </c>
      <c r="X642">
        <f t="shared" si="750"/>
        <v>0</v>
      </c>
      <c r="Y642">
        <f t="shared" si="751"/>
        <v>0</v>
      </c>
      <c r="AA642">
        <v>86295184</v>
      </c>
      <c r="AB642">
        <f t="shared" si="752"/>
        <v>1.26</v>
      </c>
      <c r="AC642">
        <f t="shared" si="753"/>
        <v>1.26</v>
      </c>
      <c r="AD642">
        <f t="shared" si="735"/>
        <v>0</v>
      </c>
      <c r="AE642">
        <f t="shared" si="736"/>
        <v>0</v>
      </c>
      <c r="AF642">
        <f t="shared" si="737"/>
        <v>0</v>
      </c>
      <c r="AG642">
        <f t="shared" si="754"/>
        <v>0</v>
      </c>
      <c r="AH642">
        <f t="shared" si="738"/>
        <v>0</v>
      </c>
      <c r="AI642">
        <f t="shared" si="739"/>
        <v>0</v>
      </c>
      <c r="AJ642">
        <f t="shared" si="755"/>
        <v>0.01</v>
      </c>
      <c r="AK642">
        <v>1.26</v>
      </c>
      <c r="AL642">
        <v>1.26</v>
      </c>
      <c r="AM642">
        <v>0</v>
      </c>
      <c r="AN642">
        <v>0</v>
      </c>
      <c r="AO642">
        <v>0</v>
      </c>
      <c r="AP642">
        <v>0</v>
      </c>
      <c r="AQ642">
        <v>0</v>
      </c>
      <c r="AR642">
        <v>0</v>
      </c>
      <c r="AS642">
        <v>0.01</v>
      </c>
      <c r="AT642">
        <v>0</v>
      </c>
      <c r="AU642">
        <v>0</v>
      </c>
      <c r="AV642">
        <v>1</v>
      </c>
      <c r="AW642">
        <v>1</v>
      </c>
      <c r="AZ642">
        <v>1</v>
      </c>
      <c r="BA642">
        <v>1</v>
      </c>
      <c r="BB642">
        <v>1</v>
      </c>
      <c r="BC642">
        <v>7.56</v>
      </c>
      <c r="BD642" t="s">
        <v>6</v>
      </c>
      <c r="BE642" t="s">
        <v>6</v>
      </c>
      <c r="BF642" t="s">
        <v>6</v>
      </c>
      <c r="BG642" t="s">
        <v>6</v>
      </c>
      <c r="BH642">
        <v>3</v>
      </c>
      <c r="BI642">
        <v>1</v>
      </c>
      <c r="BJ642" t="s">
        <v>321</v>
      </c>
      <c r="BM642">
        <v>500001</v>
      </c>
      <c r="BN642">
        <v>0</v>
      </c>
      <c r="BO642" t="s">
        <v>6</v>
      </c>
      <c r="BP642">
        <v>0</v>
      </c>
      <c r="BQ642">
        <v>20</v>
      </c>
      <c r="BR642">
        <v>0</v>
      </c>
      <c r="BS642">
        <v>1</v>
      </c>
      <c r="BT642">
        <v>1</v>
      </c>
      <c r="BU642">
        <v>1</v>
      </c>
      <c r="BV642">
        <v>1</v>
      </c>
      <c r="BW642">
        <v>1</v>
      </c>
      <c r="BX642">
        <v>1</v>
      </c>
      <c r="BY642" t="s">
        <v>6</v>
      </c>
      <c r="BZ642">
        <v>0</v>
      </c>
      <c r="CA642">
        <v>0</v>
      </c>
      <c r="CB642" t="s">
        <v>6</v>
      </c>
      <c r="CE642">
        <v>0</v>
      </c>
      <c r="CF642">
        <v>0</v>
      </c>
      <c r="CG642">
        <v>0</v>
      </c>
      <c r="CM642">
        <v>0</v>
      </c>
      <c r="CN642" t="s">
        <v>6</v>
      </c>
      <c r="CO642">
        <v>0</v>
      </c>
      <c r="CP642">
        <f t="shared" si="756"/>
        <v>9602</v>
      </c>
      <c r="CQ642">
        <f t="shared" si="757"/>
        <v>9.525599999999999</v>
      </c>
      <c r="CR642">
        <f t="shared" si="758"/>
        <v>0</v>
      </c>
      <c r="CS642">
        <f t="shared" si="759"/>
        <v>0</v>
      </c>
      <c r="CT642">
        <f t="shared" si="760"/>
        <v>0</v>
      </c>
      <c r="CU642">
        <f t="shared" si="761"/>
        <v>0</v>
      </c>
      <c r="CV642">
        <f t="shared" si="762"/>
        <v>0</v>
      </c>
      <c r="CW642">
        <f t="shared" si="763"/>
        <v>0</v>
      </c>
      <c r="CX642">
        <f t="shared" si="764"/>
        <v>0.01</v>
      </c>
      <c r="CY642">
        <f>(S642+R642)*(BZ642/100)</f>
        <v>0</v>
      </c>
      <c r="CZ642">
        <f>(S642+R642)*(CA642/100)</f>
        <v>0</v>
      </c>
      <c r="DC642" t="s">
        <v>6</v>
      </c>
      <c r="DD642" t="s">
        <v>6</v>
      </c>
      <c r="DE642" t="s">
        <v>6</v>
      </c>
      <c r="DF642" t="s">
        <v>6</v>
      </c>
      <c r="DG642" t="s">
        <v>6</v>
      </c>
      <c r="DH642" t="s">
        <v>6</v>
      </c>
      <c r="DI642" t="s">
        <v>6</v>
      </c>
      <c r="DJ642" t="s">
        <v>6</v>
      </c>
      <c r="DK642" t="s">
        <v>6</v>
      </c>
      <c r="DL642" t="s">
        <v>6</v>
      </c>
      <c r="DM642" t="s">
        <v>6</v>
      </c>
      <c r="DN642">
        <v>0</v>
      </c>
      <c r="DO642">
        <v>0</v>
      </c>
      <c r="DP642">
        <v>1</v>
      </c>
      <c r="DQ642">
        <v>1</v>
      </c>
      <c r="DU642">
        <v>1010</v>
      </c>
      <c r="DV642" t="s">
        <v>300</v>
      </c>
      <c r="DW642" t="e">
        <f>'2.Лок.смета.и.Акт'!#REF!</f>
        <v>#REF!</v>
      </c>
      <c r="DX642">
        <v>1</v>
      </c>
      <c r="DZ642" t="s">
        <v>6</v>
      </c>
      <c r="EA642" t="s">
        <v>6</v>
      </c>
      <c r="EB642" t="s">
        <v>6</v>
      </c>
      <c r="EC642" t="s">
        <v>6</v>
      </c>
      <c r="EE642">
        <v>54938781</v>
      </c>
      <c r="EF642">
        <v>20</v>
      </c>
      <c r="EG642" t="s">
        <v>34</v>
      </c>
      <c r="EH642">
        <v>0</v>
      </c>
      <c r="EI642" t="s">
        <v>6</v>
      </c>
      <c r="EJ642">
        <v>1</v>
      </c>
      <c r="EK642">
        <v>500001</v>
      </c>
      <c r="EL642" t="s">
        <v>35</v>
      </c>
      <c r="EM642" t="s">
        <v>36</v>
      </c>
      <c r="EO642" t="s">
        <v>6</v>
      </c>
      <c r="EQ642">
        <v>0</v>
      </c>
      <c r="ER642">
        <v>8.9600000000000009</v>
      </c>
      <c r="ES642">
        <v>1.26</v>
      </c>
      <c r="ET642">
        <v>0</v>
      </c>
      <c r="EU642">
        <v>0</v>
      </c>
      <c r="EV642">
        <v>0</v>
      </c>
      <c r="EW642">
        <v>0</v>
      </c>
      <c r="EX642">
        <v>0</v>
      </c>
      <c r="EZ642">
        <v>5</v>
      </c>
      <c r="FC642">
        <v>0</v>
      </c>
      <c r="FD642">
        <v>18</v>
      </c>
      <c r="FF642">
        <v>8.9600000000000009</v>
      </c>
      <c r="FQ642">
        <v>0</v>
      </c>
      <c r="FR642">
        <f t="shared" si="765"/>
        <v>0</v>
      </c>
      <c r="FS642">
        <v>0</v>
      </c>
      <c r="FX642">
        <v>0</v>
      </c>
      <c r="FY642">
        <v>0</v>
      </c>
      <c r="GA642" t="s">
        <v>157</v>
      </c>
      <c r="GD642">
        <v>1</v>
      </c>
      <c r="GF642">
        <v>604637911</v>
      </c>
      <c r="GG642">
        <v>2</v>
      </c>
      <c r="GH642">
        <v>3</v>
      </c>
      <c r="GI642">
        <v>5</v>
      </c>
      <c r="GJ642">
        <v>0</v>
      </c>
      <c r="GK642">
        <v>0</v>
      </c>
      <c r="GL642">
        <f t="shared" si="766"/>
        <v>0</v>
      </c>
      <c r="GM642">
        <f t="shared" si="767"/>
        <v>9602</v>
      </c>
      <c r="GN642">
        <f t="shared" si="768"/>
        <v>9602</v>
      </c>
      <c r="GO642">
        <f t="shared" si="769"/>
        <v>0</v>
      </c>
      <c r="GP642">
        <f t="shared" si="770"/>
        <v>0</v>
      </c>
      <c r="GR642">
        <v>1</v>
      </c>
      <c r="GS642">
        <v>1</v>
      </c>
      <c r="GT642">
        <v>0</v>
      </c>
      <c r="GU642" t="s">
        <v>6</v>
      </c>
      <c r="GV642">
        <f t="shared" si="740"/>
        <v>0</v>
      </c>
      <c r="GW642">
        <v>1</v>
      </c>
      <c r="GX642">
        <f t="shared" si="771"/>
        <v>0</v>
      </c>
      <c r="HA642">
        <v>0</v>
      </c>
      <c r="HB642">
        <v>0</v>
      </c>
      <c r="HC642">
        <f t="shared" si="772"/>
        <v>0</v>
      </c>
      <c r="HE642" t="s">
        <v>38</v>
      </c>
      <c r="HF642" t="s">
        <v>39</v>
      </c>
      <c r="HM642" t="s">
        <v>6</v>
      </c>
      <c r="HN642" t="s">
        <v>6</v>
      </c>
      <c r="HO642" t="s">
        <v>6</v>
      </c>
      <c r="HP642" t="s">
        <v>6</v>
      </c>
      <c r="HQ642" t="s">
        <v>6</v>
      </c>
      <c r="IF642">
        <v>-1</v>
      </c>
      <c r="IK642">
        <v>0</v>
      </c>
    </row>
    <row r="643" spans="1:255" x14ac:dyDescent="0.2">
      <c r="A643" s="2">
        <v>18</v>
      </c>
      <c r="B643" s="2">
        <v>1</v>
      </c>
      <c r="C643" s="2">
        <v>984</v>
      </c>
      <c r="D643" s="2"/>
      <c r="E643" s="2" t="s">
        <v>788</v>
      </c>
      <c r="F643" s="2" t="s">
        <v>568</v>
      </c>
      <c r="G643" s="2" t="s">
        <v>569</v>
      </c>
      <c r="H643" s="2" t="s">
        <v>63</v>
      </c>
      <c r="I643" s="2">
        <f>I639*J643</f>
        <v>0.316</v>
      </c>
      <c r="J643" s="216">
        <f>'5.Ведомость_списания'!F284</f>
        <v>0.66526315789473689</v>
      </c>
      <c r="K643" s="2">
        <v>0.66526300000000005</v>
      </c>
      <c r="L643" s="2"/>
      <c r="M643" s="2"/>
      <c r="N643" s="2"/>
      <c r="O643" s="2">
        <f t="shared" si="741"/>
        <v>7521</v>
      </c>
      <c r="P643" s="2">
        <f t="shared" si="742"/>
        <v>7521</v>
      </c>
      <c r="Q643" s="2">
        <f t="shared" si="743"/>
        <v>0</v>
      </c>
      <c r="R643" s="2">
        <f t="shared" si="744"/>
        <v>0</v>
      </c>
      <c r="S643" s="2">
        <f t="shared" si="745"/>
        <v>0</v>
      </c>
      <c r="T643" s="2">
        <f t="shared" si="746"/>
        <v>0</v>
      </c>
      <c r="U643" s="2">
        <f t="shared" si="747"/>
        <v>0</v>
      </c>
      <c r="V643" s="2">
        <f t="shared" si="748"/>
        <v>0</v>
      </c>
      <c r="W643" s="2">
        <f t="shared" si="749"/>
        <v>0</v>
      </c>
      <c r="X643" s="2">
        <f t="shared" si="750"/>
        <v>0</v>
      </c>
      <c r="Y643" s="2">
        <f t="shared" si="751"/>
        <v>0</v>
      </c>
      <c r="Z643" s="2"/>
      <c r="AA643" s="2">
        <v>86295183</v>
      </c>
      <c r="AB643" s="2">
        <f t="shared" si="752"/>
        <v>23800.23</v>
      </c>
      <c r="AC643" s="2">
        <f t="shared" si="753"/>
        <v>23800.23</v>
      </c>
      <c r="AD643" s="2">
        <f t="shared" si="735"/>
        <v>0</v>
      </c>
      <c r="AE643" s="2">
        <f t="shared" si="736"/>
        <v>0</v>
      </c>
      <c r="AF643" s="2">
        <f t="shared" si="737"/>
        <v>0</v>
      </c>
      <c r="AG643" s="2">
        <f t="shared" si="754"/>
        <v>0</v>
      </c>
      <c r="AH643" s="2">
        <f t="shared" si="738"/>
        <v>0</v>
      </c>
      <c r="AI643" s="2">
        <f t="shared" si="739"/>
        <v>0</v>
      </c>
      <c r="AJ643" s="2">
        <f t="shared" si="755"/>
        <v>0</v>
      </c>
      <c r="AK643" s="2">
        <v>23800.23</v>
      </c>
      <c r="AL643" s="110">
        <f>'1.Лок.смета.и.Акт'!F1208</f>
        <v>23800.23</v>
      </c>
      <c r="AM643" s="2">
        <v>0</v>
      </c>
      <c r="AN643" s="2">
        <v>0</v>
      </c>
      <c r="AO643" s="2">
        <v>0</v>
      </c>
      <c r="AP643" s="2">
        <v>0</v>
      </c>
      <c r="AQ643" s="2">
        <v>0</v>
      </c>
      <c r="AR643" s="2">
        <v>0</v>
      </c>
      <c r="AS643" s="2">
        <v>0</v>
      </c>
      <c r="AT643" s="2">
        <v>0</v>
      </c>
      <c r="AU643" s="2">
        <v>0</v>
      </c>
      <c r="AV643" s="2">
        <v>1</v>
      </c>
      <c r="AW643" s="2">
        <v>1</v>
      </c>
      <c r="AX643" s="2"/>
      <c r="AY643" s="2"/>
      <c r="AZ643" s="2">
        <v>1</v>
      </c>
      <c r="BA643" s="2">
        <v>1</v>
      </c>
      <c r="BB643" s="2">
        <v>1</v>
      </c>
      <c r="BC643" s="2">
        <v>1</v>
      </c>
      <c r="BD643" s="2" t="s">
        <v>6</v>
      </c>
      <c r="BE643" s="2" t="s">
        <v>6</v>
      </c>
      <c r="BF643" s="2" t="s">
        <v>6</v>
      </c>
      <c r="BG643" s="2" t="s">
        <v>6</v>
      </c>
      <c r="BH643" s="2">
        <v>3</v>
      </c>
      <c r="BI643" s="2">
        <v>1</v>
      </c>
      <c r="BJ643" s="2" t="s">
        <v>570</v>
      </c>
      <c r="BK643" s="2"/>
      <c r="BL643" s="2"/>
      <c r="BM643" s="2">
        <v>500003</v>
      </c>
      <c r="BN643" s="2">
        <v>0</v>
      </c>
      <c r="BO643" s="2" t="s">
        <v>6</v>
      </c>
      <c r="BP643" s="2">
        <v>0</v>
      </c>
      <c r="BQ643" s="2">
        <v>22</v>
      </c>
      <c r="BR643" s="2">
        <v>0</v>
      </c>
      <c r="BS643" s="2">
        <v>1</v>
      </c>
      <c r="BT643" s="2">
        <v>1</v>
      </c>
      <c r="BU643" s="2">
        <v>1</v>
      </c>
      <c r="BV643" s="2">
        <v>1</v>
      </c>
      <c r="BW643" s="2">
        <v>1</v>
      </c>
      <c r="BX643" s="2">
        <v>1</v>
      </c>
      <c r="BY643" s="2" t="s">
        <v>6</v>
      </c>
      <c r="BZ643" s="2">
        <v>0</v>
      </c>
      <c r="CA643" s="2">
        <v>0</v>
      </c>
      <c r="CB643" s="2" t="s">
        <v>6</v>
      </c>
      <c r="CC643" s="2"/>
      <c r="CD643" s="2"/>
      <c r="CE643" s="2">
        <v>0</v>
      </c>
      <c r="CF643" s="2">
        <v>0</v>
      </c>
      <c r="CG643" s="2">
        <v>0</v>
      </c>
      <c r="CH643" s="2"/>
      <c r="CI643" s="2"/>
      <c r="CJ643" s="2"/>
      <c r="CK643" s="2"/>
      <c r="CL643" s="2"/>
      <c r="CM643" s="2">
        <v>0</v>
      </c>
      <c r="CN643" s="2" t="s">
        <v>6</v>
      </c>
      <c r="CO643" s="2">
        <v>0</v>
      </c>
      <c r="CP643" s="2">
        <f t="shared" si="756"/>
        <v>7521</v>
      </c>
      <c r="CQ643" s="2">
        <f t="shared" si="757"/>
        <v>23800.23</v>
      </c>
      <c r="CR643" s="2">
        <f t="shared" si="758"/>
        <v>0</v>
      </c>
      <c r="CS643" s="2">
        <f t="shared" si="759"/>
        <v>0</v>
      </c>
      <c r="CT643" s="2">
        <f t="shared" si="760"/>
        <v>0</v>
      </c>
      <c r="CU643" s="2">
        <f t="shared" si="761"/>
        <v>0</v>
      </c>
      <c r="CV643" s="2">
        <f t="shared" si="762"/>
        <v>0</v>
      </c>
      <c r="CW643" s="2">
        <f t="shared" si="763"/>
        <v>0</v>
      </c>
      <c r="CX643" s="2">
        <f t="shared" si="764"/>
        <v>0</v>
      </c>
      <c r="CY643" s="2">
        <f>(((S643+(R643*IF(0,0,1)))*AT643)/100)</f>
        <v>0</v>
      </c>
      <c r="CZ643" s="2">
        <f>(((S643+(R643*IF(0,0,1)))*AU643)/100)</f>
        <v>0</v>
      </c>
      <c r="DA643" s="2"/>
      <c r="DB643" s="2"/>
      <c r="DC643" s="2" t="s">
        <v>6</v>
      </c>
      <c r="DD643" s="2" t="s">
        <v>6</v>
      </c>
      <c r="DE643" s="2" t="s">
        <v>6</v>
      </c>
      <c r="DF643" s="2" t="s">
        <v>6</v>
      </c>
      <c r="DG643" s="2" t="s">
        <v>6</v>
      </c>
      <c r="DH643" s="2" t="s">
        <v>6</v>
      </c>
      <c r="DI643" s="2" t="s">
        <v>6</v>
      </c>
      <c r="DJ643" s="2" t="s">
        <v>6</v>
      </c>
      <c r="DK643" s="2" t="s">
        <v>6</v>
      </c>
      <c r="DL643" s="2" t="s">
        <v>6</v>
      </c>
      <c r="DM643" s="2" t="s">
        <v>6</v>
      </c>
      <c r="DN643" s="2">
        <v>0</v>
      </c>
      <c r="DO643" s="2">
        <v>0</v>
      </c>
      <c r="DP643" s="2">
        <v>1</v>
      </c>
      <c r="DQ643" s="2">
        <v>1</v>
      </c>
      <c r="DR643" s="2"/>
      <c r="DS643" s="2"/>
      <c r="DT643" s="2"/>
      <c r="DU643" s="2">
        <v>1009</v>
      </c>
      <c r="DV643" s="2" t="s">
        <v>63</v>
      </c>
      <c r="DW643" s="2" t="s">
        <v>63</v>
      </c>
      <c r="DX643" s="2">
        <v>1000</v>
      </c>
      <c r="DY643" s="2"/>
      <c r="DZ643" s="2" t="s">
        <v>6</v>
      </c>
      <c r="EA643" s="2" t="s">
        <v>6</v>
      </c>
      <c r="EB643" s="2" t="s">
        <v>6</v>
      </c>
      <c r="EC643" s="2" t="s">
        <v>6</v>
      </c>
      <c r="ED643" s="2"/>
      <c r="EE643" s="2">
        <v>54938783</v>
      </c>
      <c r="EF643" s="2">
        <v>22</v>
      </c>
      <c r="EG643" s="2" t="s">
        <v>45</v>
      </c>
      <c r="EH643" s="2">
        <v>0</v>
      </c>
      <c r="EI643" s="2" t="s">
        <v>6</v>
      </c>
      <c r="EJ643" s="2">
        <v>1</v>
      </c>
      <c r="EK643" s="2">
        <v>500003</v>
      </c>
      <c r="EL643" s="2" t="s">
        <v>46</v>
      </c>
      <c r="EM643" s="2" t="s">
        <v>47</v>
      </c>
      <c r="EN643" s="2"/>
      <c r="EO643" s="2" t="s">
        <v>6</v>
      </c>
      <c r="EP643" s="2"/>
      <c r="EQ643" s="2">
        <v>0</v>
      </c>
      <c r="ER643" s="2">
        <v>23800.23</v>
      </c>
      <c r="ES643" s="110">
        <f>'1.Лок.смета.и.Акт'!F1208</f>
        <v>23800.23</v>
      </c>
      <c r="ET643" s="2">
        <v>0</v>
      </c>
      <c r="EU643" s="2">
        <v>0</v>
      </c>
      <c r="EV643" s="2">
        <v>0</v>
      </c>
      <c r="EW643" s="2">
        <v>0</v>
      </c>
      <c r="EX643" s="2">
        <v>0</v>
      </c>
      <c r="EY643" s="2"/>
      <c r="EZ643" s="2"/>
      <c r="FA643" s="2"/>
      <c r="FB643" s="2"/>
      <c r="FC643" s="2"/>
      <c r="FD643" s="2"/>
      <c r="FE643" s="2"/>
      <c r="FF643" s="2"/>
      <c r="FG643" s="2"/>
      <c r="FH643" s="2"/>
      <c r="FI643" s="2"/>
      <c r="FJ643" s="2"/>
      <c r="FK643" s="2"/>
      <c r="FL643" s="2"/>
      <c r="FM643" s="2"/>
      <c r="FN643" s="2"/>
      <c r="FO643" s="2"/>
      <c r="FP643" s="2"/>
      <c r="FQ643" s="2">
        <v>0</v>
      </c>
      <c r="FR643" s="2">
        <f t="shared" si="765"/>
        <v>0</v>
      </c>
      <c r="FS643" s="2">
        <v>0</v>
      </c>
      <c r="FT643" s="2"/>
      <c r="FU643" s="2"/>
      <c r="FV643" s="2"/>
      <c r="FW643" s="2"/>
      <c r="FX643" s="2">
        <v>0</v>
      </c>
      <c r="FY643" s="2">
        <v>0</v>
      </c>
      <c r="FZ643" s="2"/>
      <c r="GA643" s="2" t="s">
        <v>6</v>
      </c>
      <c r="GB643" s="2"/>
      <c r="GC643" s="2"/>
      <c r="GD643" s="2">
        <v>1</v>
      </c>
      <c r="GE643" s="2"/>
      <c r="GF643" s="2">
        <v>-934195072</v>
      </c>
      <c r="GG643" s="2">
        <v>2</v>
      </c>
      <c r="GH643" s="2">
        <v>2</v>
      </c>
      <c r="GI643" s="2">
        <v>-2</v>
      </c>
      <c r="GJ643" s="2">
        <v>0</v>
      </c>
      <c r="GK643" s="2">
        <v>0</v>
      </c>
      <c r="GL643" s="2">
        <f t="shared" si="766"/>
        <v>0</v>
      </c>
      <c r="GM643" s="2">
        <f t="shared" si="767"/>
        <v>7521</v>
      </c>
      <c r="GN643" s="2">
        <f t="shared" si="768"/>
        <v>7521</v>
      </c>
      <c r="GO643" s="2">
        <f t="shared" si="769"/>
        <v>0</v>
      </c>
      <c r="GP643" s="2">
        <f t="shared" si="770"/>
        <v>0</v>
      </c>
      <c r="GQ643" s="2"/>
      <c r="GR643" s="2">
        <v>0</v>
      </c>
      <c r="GS643" s="2">
        <v>2</v>
      </c>
      <c r="GT643" s="2">
        <v>0</v>
      </c>
      <c r="GU643" s="2" t="s">
        <v>6</v>
      </c>
      <c r="GV643" s="2">
        <f t="shared" si="740"/>
        <v>0</v>
      </c>
      <c r="GW643" s="2">
        <v>1</v>
      </c>
      <c r="GX643" s="2">
        <f t="shared" si="771"/>
        <v>0</v>
      </c>
      <c r="GY643" s="2"/>
      <c r="GZ643" s="2"/>
      <c r="HA643" s="2">
        <v>0</v>
      </c>
      <c r="HB643" s="2">
        <v>0</v>
      </c>
      <c r="HC643" s="2">
        <f t="shared" si="772"/>
        <v>0</v>
      </c>
      <c r="HD643" s="2"/>
      <c r="HE643" s="2" t="s">
        <v>6</v>
      </c>
      <c r="HF643" s="2" t="s">
        <v>6</v>
      </c>
      <c r="HG643" s="2"/>
      <c r="HH643" s="2"/>
      <c r="HI643" s="2"/>
      <c r="HJ643" s="2"/>
      <c r="HK643" s="2"/>
      <c r="HL643" s="2"/>
      <c r="HM643" s="2" t="s">
        <v>6</v>
      </c>
      <c r="HN643" s="2" t="s">
        <v>6</v>
      </c>
      <c r="HO643" s="2" t="s">
        <v>6</v>
      </c>
      <c r="HP643" s="2" t="s">
        <v>6</v>
      </c>
      <c r="HQ643" s="2" t="s">
        <v>6</v>
      </c>
      <c r="HR643" s="2"/>
      <c r="HS643" s="2"/>
      <c r="HT643" s="2"/>
      <c r="HU643" s="2"/>
      <c r="HV643" s="2"/>
      <c r="HW643" s="2"/>
      <c r="HX643" s="2"/>
      <c r="HY643" s="2"/>
      <c r="HZ643" s="2"/>
      <c r="IA643" s="2"/>
      <c r="IB643" s="2"/>
      <c r="IC643" s="2"/>
      <c r="ID643" s="2"/>
      <c r="IE643" s="2"/>
      <c r="IF643" s="2">
        <v>-1</v>
      </c>
      <c r="IG643" s="2"/>
      <c r="IH643" s="2"/>
      <c r="II643" s="2"/>
      <c r="IJ643" s="2"/>
      <c r="IK643" s="2">
        <v>0</v>
      </c>
      <c r="IL643" s="2"/>
      <c r="IM643" s="2"/>
      <c r="IN643" s="2"/>
      <c r="IO643" s="2"/>
      <c r="IP643" s="2"/>
      <c r="IQ643" s="2"/>
      <c r="IR643" s="2"/>
      <c r="IS643" s="2"/>
      <c r="IT643" s="2"/>
      <c r="IU643" s="2"/>
    </row>
    <row r="644" spans="1:255" x14ac:dyDescent="0.2">
      <c r="A644">
        <v>18</v>
      </c>
      <c r="B644">
        <v>1</v>
      </c>
      <c r="C644">
        <v>991</v>
      </c>
      <c r="E644" t="s">
        <v>788</v>
      </c>
      <c r="F644" t="e">
        <f>'2.Лок.смета.и.Акт'!#REF!</f>
        <v>#REF!</v>
      </c>
      <c r="G644" t="s">
        <v>569</v>
      </c>
      <c r="H644" t="s">
        <v>63</v>
      </c>
      <c r="I644">
        <f>I640*J644</f>
        <v>0.316</v>
      </c>
      <c r="J644">
        <v>0.66526315789473689</v>
      </c>
      <c r="K644">
        <v>0.66526300000000005</v>
      </c>
      <c r="O644">
        <f t="shared" si="741"/>
        <v>65672</v>
      </c>
      <c r="P644">
        <f t="shared" si="742"/>
        <v>65672</v>
      </c>
      <c r="Q644">
        <f t="shared" si="743"/>
        <v>0</v>
      </c>
      <c r="R644">
        <f t="shared" si="744"/>
        <v>0</v>
      </c>
      <c r="S644">
        <f t="shared" si="745"/>
        <v>0</v>
      </c>
      <c r="T644">
        <f t="shared" si="746"/>
        <v>0</v>
      </c>
      <c r="U644">
        <f t="shared" si="747"/>
        <v>0</v>
      </c>
      <c r="V644">
        <f t="shared" si="748"/>
        <v>0</v>
      </c>
      <c r="W644">
        <f t="shared" si="749"/>
        <v>0</v>
      </c>
      <c r="X644">
        <f t="shared" si="750"/>
        <v>0</v>
      </c>
      <c r="Y644">
        <f t="shared" si="751"/>
        <v>0</v>
      </c>
      <c r="AA644">
        <v>86295184</v>
      </c>
      <c r="AB644">
        <f t="shared" si="752"/>
        <v>27489.94</v>
      </c>
      <c r="AC644">
        <f t="shared" si="753"/>
        <v>27489.94</v>
      </c>
      <c r="AD644">
        <f t="shared" si="735"/>
        <v>0</v>
      </c>
      <c r="AE644">
        <f t="shared" si="736"/>
        <v>0</v>
      </c>
      <c r="AF644">
        <f t="shared" si="737"/>
        <v>0</v>
      </c>
      <c r="AG644">
        <f t="shared" si="754"/>
        <v>0</v>
      </c>
      <c r="AH644">
        <f t="shared" si="738"/>
        <v>0</v>
      </c>
      <c r="AI644">
        <f t="shared" si="739"/>
        <v>0</v>
      </c>
      <c r="AJ644">
        <f t="shared" si="755"/>
        <v>0</v>
      </c>
      <c r="AK644">
        <v>27489.94</v>
      </c>
      <c r="AL644">
        <v>27489.94</v>
      </c>
      <c r="AM644">
        <v>0</v>
      </c>
      <c r="AN644">
        <v>0</v>
      </c>
      <c r="AO644">
        <v>0</v>
      </c>
      <c r="AP644">
        <v>0</v>
      </c>
      <c r="AQ644">
        <v>0</v>
      </c>
      <c r="AR644">
        <v>0</v>
      </c>
      <c r="AS644">
        <v>0</v>
      </c>
      <c r="AT644">
        <v>0</v>
      </c>
      <c r="AU644">
        <v>0</v>
      </c>
      <c r="AV644">
        <v>1</v>
      </c>
      <c r="AW644">
        <v>1</v>
      </c>
      <c r="AZ644">
        <v>1</v>
      </c>
      <c r="BA644">
        <v>1</v>
      </c>
      <c r="BB644">
        <v>1</v>
      </c>
      <c r="BC644">
        <v>7.56</v>
      </c>
      <c r="BD644" t="s">
        <v>6</v>
      </c>
      <c r="BE644" t="s">
        <v>6</v>
      </c>
      <c r="BF644" t="s">
        <v>6</v>
      </c>
      <c r="BG644" t="s">
        <v>6</v>
      </c>
      <c r="BH644">
        <v>3</v>
      </c>
      <c r="BI644">
        <v>1</v>
      </c>
      <c r="BJ644" t="s">
        <v>570</v>
      </c>
      <c r="BM644">
        <v>500003</v>
      </c>
      <c r="BN644">
        <v>0</v>
      </c>
      <c r="BO644" t="s">
        <v>6</v>
      </c>
      <c r="BP644">
        <v>0</v>
      </c>
      <c r="BQ644">
        <v>22</v>
      </c>
      <c r="BR644">
        <v>0</v>
      </c>
      <c r="BS644">
        <v>1</v>
      </c>
      <c r="BT644">
        <v>1</v>
      </c>
      <c r="BU644">
        <v>1</v>
      </c>
      <c r="BV644">
        <v>1</v>
      </c>
      <c r="BW644">
        <v>1</v>
      </c>
      <c r="BX644">
        <v>1</v>
      </c>
      <c r="BY644" t="s">
        <v>6</v>
      </c>
      <c r="BZ644">
        <v>0</v>
      </c>
      <c r="CA644">
        <v>0</v>
      </c>
      <c r="CB644" t="s">
        <v>6</v>
      </c>
      <c r="CE644">
        <v>0</v>
      </c>
      <c r="CF644">
        <v>0</v>
      </c>
      <c r="CG644">
        <v>0</v>
      </c>
      <c r="CM644">
        <v>0</v>
      </c>
      <c r="CN644" t="s">
        <v>6</v>
      </c>
      <c r="CO644">
        <v>0</v>
      </c>
      <c r="CP644">
        <f t="shared" si="756"/>
        <v>65672</v>
      </c>
      <c r="CQ644">
        <f t="shared" si="757"/>
        <v>207823.94639999999</v>
      </c>
      <c r="CR644">
        <f t="shared" si="758"/>
        <v>0</v>
      </c>
      <c r="CS644">
        <f t="shared" si="759"/>
        <v>0</v>
      </c>
      <c r="CT644">
        <f t="shared" si="760"/>
        <v>0</v>
      </c>
      <c r="CU644">
        <f t="shared" si="761"/>
        <v>0</v>
      </c>
      <c r="CV644">
        <f t="shared" si="762"/>
        <v>0</v>
      </c>
      <c r="CW644">
        <f t="shared" si="763"/>
        <v>0</v>
      </c>
      <c r="CX644">
        <f t="shared" si="764"/>
        <v>0</v>
      </c>
      <c r="CY644">
        <f>(S644+R644)*(BZ644/100)</f>
        <v>0</v>
      </c>
      <c r="CZ644">
        <f>(S644+R644)*(CA644/100)</f>
        <v>0</v>
      </c>
      <c r="DC644" t="s">
        <v>6</v>
      </c>
      <c r="DD644" t="s">
        <v>6</v>
      </c>
      <c r="DE644" t="s">
        <v>6</v>
      </c>
      <c r="DF644" t="s">
        <v>6</v>
      </c>
      <c r="DG644" t="s">
        <v>6</v>
      </c>
      <c r="DH644" t="s">
        <v>6</v>
      </c>
      <c r="DI644" t="s">
        <v>6</v>
      </c>
      <c r="DJ644" t="s">
        <v>6</v>
      </c>
      <c r="DK644" t="s">
        <v>6</v>
      </c>
      <c r="DL644" t="s">
        <v>6</v>
      </c>
      <c r="DM644" t="s">
        <v>6</v>
      </c>
      <c r="DN644">
        <v>0</v>
      </c>
      <c r="DO644">
        <v>0</v>
      </c>
      <c r="DP644">
        <v>1</v>
      </c>
      <c r="DQ644">
        <v>1</v>
      </c>
      <c r="DU644">
        <v>1009</v>
      </c>
      <c r="DV644" t="s">
        <v>63</v>
      </c>
      <c r="DW644" t="e">
        <f>'2.Лок.смета.и.Акт'!#REF!</f>
        <v>#REF!</v>
      </c>
      <c r="DX644">
        <v>1000</v>
      </c>
      <c r="DZ644" t="s">
        <v>6</v>
      </c>
      <c r="EA644" t="s">
        <v>6</v>
      </c>
      <c r="EB644" t="s">
        <v>6</v>
      </c>
      <c r="EC644" t="s">
        <v>6</v>
      </c>
      <c r="EE644">
        <v>54938783</v>
      </c>
      <c r="EF644">
        <v>22</v>
      </c>
      <c r="EG644" t="s">
        <v>45</v>
      </c>
      <c r="EH644">
        <v>0</v>
      </c>
      <c r="EI644" t="s">
        <v>6</v>
      </c>
      <c r="EJ644">
        <v>1</v>
      </c>
      <c r="EK644">
        <v>500003</v>
      </c>
      <c r="EL644" t="s">
        <v>46</v>
      </c>
      <c r="EM644" t="s">
        <v>47</v>
      </c>
      <c r="EO644" t="s">
        <v>6</v>
      </c>
      <c r="EQ644">
        <v>0</v>
      </c>
      <c r="ER644">
        <v>198343.18</v>
      </c>
      <c r="ES644">
        <v>27489.94</v>
      </c>
      <c r="ET644">
        <v>0</v>
      </c>
      <c r="EU644">
        <v>0</v>
      </c>
      <c r="EV644">
        <v>0</v>
      </c>
      <c r="EW644">
        <v>0</v>
      </c>
      <c r="EX644">
        <v>0</v>
      </c>
      <c r="EZ644">
        <v>5</v>
      </c>
      <c r="FC644">
        <v>0</v>
      </c>
      <c r="FD644">
        <v>18</v>
      </c>
      <c r="FF644">
        <v>198343.18</v>
      </c>
      <c r="FQ644">
        <v>0</v>
      </c>
      <c r="FR644">
        <f t="shared" si="765"/>
        <v>0</v>
      </c>
      <c r="FS644">
        <v>0</v>
      </c>
      <c r="FX644">
        <v>0</v>
      </c>
      <c r="FY644">
        <v>0</v>
      </c>
      <c r="GA644" t="s">
        <v>571</v>
      </c>
      <c r="GD644">
        <v>1</v>
      </c>
      <c r="GF644">
        <v>-934195072</v>
      </c>
      <c r="GG644">
        <v>2</v>
      </c>
      <c r="GH644">
        <v>3</v>
      </c>
      <c r="GI644">
        <v>5</v>
      </c>
      <c r="GJ644">
        <v>0</v>
      </c>
      <c r="GK644">
        <v>0</v>
      </c>
      <c r="GL644">
        <f t="shared" si="766"/>
        <v>0</v>
      </c>
      <c r="GM644">
        <f t="shared" si="767"/>
        <v>65672</v>
      </c>
      <c r="GN644">
        <f t="shared" si="768"/>
        <v>65672</v>
      </c>
      <c r="GO644">
        <f t="shared" si="769"/>
        <v>0</v>
      </c>
      <c r="GP644">
        <f t="shared" si="770"/>
        <v>0</v>
      </c>
      <c r="GR644">
        <v>1</v>
      </c>
      <c r="GS644">
        <v>1</v>
      </c>
      <c r="GT644">
        <v>0</v>
      </c>
      <c r="GU644" t="s">
        <v>6</v>
      </c>
      <c r="GV644">
        <f t="shared" si="740"/>
        <v>0</v>
      </c>
      <c r="GW644">
        <v>1</v>
      </c>
      <c r="GX644">
        <f t="shared" si="771"/>
        <v>0</v>
      </c>
      <c r="HA644">
        <v>0</v>
      </c>
      <c r="HB644">
        <v>0</v>
      </c>
      <c r="HC644">
        <f t="shared" si="772"/>
        <v>0</v>
      </c>
      <c r="HE644" t="s">
        <v>38</v>
      </c>
      <c r="HF644" t="s">
        <v>201</v>
      </c>
      <c r="HM644" t="s">
        <v>6</v>
      </c>
      <c r="HN644" t="s">
        <v>6</v>
      </c>
      <c r="HO644" t="s">
        <v>6</v>
      </c>
      <c r="HP644" t="s">
        <v>6</v>
      </c>
      <c r="HQ644" t="s">
        <v>6</v>
      </c>
      <c r="IF644">
        <v>-1</v>
      </c>
      <c r="IK644">
        <v>0</v>
      </c>
    </row>
    <row r="645" spans="1:255" x14ac:dyDescent="0.2">
      <c r="A645" s="2">
        <v>18</v>
      </c>
      <c r="B645" s="2">
        <v>1</v>
      </c>
      <c r="C645" s="2">
        <v>985</v>
      </c>
      <c r="D645" s="2"/>
      <c r="E645" s="2" t="s">
        <v>789</v>
      </c>
      <c r="F645" s="2" t="s">
        <v>573</v>
      </c>
      <c r="G645" s="2" t="s">
        <v>574</v>
      </c>
      <c r="H645" s="2" t="s">
        <v>63</v>
      </c>
      <c r="I645" s="2">
        <f>I639*J645</f>
        <v>0.15840000000000001</v>
      </c>
      <c r="J645" s="216">
        <f>'5.Ведомость_списания'!F285</f>
        <v>0.33347368421052637</v>
      </c>
      <c r="K645" s="2">
        <v>0.33347399999999999</v>
      </c>
      <c r="L645" s="2"/>
      <c r="M645" s="2"/>
      <c r="N645" s="2"/>
      <c r="O645" s="2">
        <f t="shared" si="741"/>
        <v>2955</v>
      </c>
      <c r="P645" s="2">
        <f t="shared" si="742"/>
        <v>2955</v>
      </c>
      <c r="Q645" s="2">
        <f t="shared" si="743"/>
        <v>0</v>
      </c>
      <c r="R645" s="2">
        <f t="shared" si="744"/>
        <v>0</v>
      </c>
      <c r="S645" s="2">
        <f t="shared" si="745"/>
        <v>0</v>
      </c>
      <c r="T645" s="2">
        <f t="shared" si="746"/>
        <v>0</v>
      </c>
      <c r="U645" s="2">
        <f t="shared" si="747"/>
        <v>0</v>
      </c>
      <c r="V645" s="2">
        <f t="shared" si="748"/>
        <v>0</v>
      </c>
      <c r="W645" s="2">
        <f t="shared" si="749"/>
        <v>0</v>
      </c>
      <c r="X645" s="2">
        <f t="shared" si="750"/>
        <v>0</v>
      </c>
      <c r="Y645" s="2">
        <f t="shared" si="751"/>
        <v>0</v>
      </c>
      <c r="Z645" s="2"/>
      <c r="AA645" s="2">
        <v>86295183</v>
      </c>
      <c r="AB645" s="2">
        <f t="shared" si="752"/>
        <v>18656.55</v>
      </c>
      <c r="AC645" s="2">
        <f t="shared" si="753"/>
        <v>18656.55</v>
      </c>
      <c r="AD645" s="2">
        <f t="shared" si="735"/>
        <v>0</v>
      </c>
      <c r="AE645" s="2">
        <f t="shared" si="736"/>
        <v>0</v>
      </c>
      <c r="AF645" s="2">
        <f t="shared" si="737"/>
        <v>0</v>
      </c>
      <c r="AG645" s="2">
        <f t="shared" si="754"/>
        <v>0</v>
      </c>
      <c r="AH645" s="2">
        <f t="shared" si="738"/>
        <v>0</v>
      </c>
      <c r="AI645" s="2">
        <f t="shared" si="739"/>
        <v>0</v>
      </c>
      <c r="AJ645" s="2">
        <f t="shared" si="755"/>
        <v>0</v>
      </c>
      <c r="AK645" s="2">
        <v>18656.55</v>
      </c>
      <c r="AL645" s="110">
        <f>'1.Лок.смета.и.Акт'!F1210</f>
        <v>18656.55</v>
      </c>
      <c r="AM645" s="2">
        <v>0</v>
      </c>
      <c r="AN645" s="2">
        <v>0</v>
      </c>
      <c r="AO645" s="2">
        <v>0</v>
      </c>
      <c r="AP645" s="2">
        <v>0</v>
      </c>
      <c r="AQ645" s="2">
        <v>0</v>
      </c>
      <c r="AR645" s="2">
        <v>0</v>
      </c>
      <c r="AS645" s="2">
        <v>0</v>
      </c>
      <c r="AT645" s="2">
        <v>0</v>
      </c>
      <c r="AU645" s="2">
        <v>0</v>
      </c>
      <c r="AV645" s="2">
        <v>1</v>
      </c>
      <c r="AW645" s="2">
        <v>1</v>
      </c>
      <c r="AX645" s="2"/>
      <c r="AY645" s="2"/>
      <c r="AZ645" s="2">
        <v>1</v>
      </c>
      <c r="BA645" s="2">
        <v>1</v>
      </c>
      <c r="BB645" s="2">
        <v>1</v>
      </c>
      <c r="BC645" s="2">
        <v>1</v>
      </c>
      <c r="BD645" s="2" t="s">
        <v>6</v>
      </c>
      <c r="BE645" s="2" t="s">
        <v>6</v>
      </c>
      <c r="BF645" s="2" t="s">
        <v>6</v>
      </c>
      <c r="BG645" s="2" t="s">
        <v>6</v>
      </c>
      <c r="BH645" s="2">
        <v>3</v>
      </c>
      <c r="BI645" s="2">
        <v>1</v>
      </c>
      <c r="BJ645" s="2" t="s">
        <v>575</v>
      </c>
      <c r="BK645" s="2"/>
      <c r="BL645" s="2"/>
      <c r="BM645" s="2">
        <v>500003</v>
      </c>
      <c r="BN645" s="2">
        <v>0</v>
      </c>
      <c r="BO645" s="2" t="s">
        <v>6</v>
      </c>
      <c r="BP645" s="2">
        <v>0</v>
      </c>
      <c r="BQ645" s="2">
        <v>22</v>
      </c>
      <c r="BR645" s="2">
        <v>0</v>
      </c>
      <c r="BS645" s="2">
        <v>1</v>
      </c>
      <c r="BT645" s="2">
        <v>1</v>
      </c>
      <c r="BU645" s="2">
        <v>1</v>
      </c>
      <c r="BV645" s="2">
        <v>1</v>
      </c>
      <c r="BW645" s="2">
        <v>1</v>
      </c>
      <c r="BX645" s="2">
        <v>1</v>
      </c>
      <c r="BY645" s="2" t="s">
        <v>6</v>
      </c>
      <c r="BZ645" s="2">
        <v>0</v>
      </c>
      <c r="CA645" s="2">
        <v>0</v>
      </c>
      <c r="CB645" s="2" t="s">
        <v>6</v>
      </c>
      <c r="CC645" s="2"/>
      <c r="CD645" s="2"/>
      <c r="CE645" s="2">
        <v>0</v>
      </c>
      <c r="CF645" s="2">
        <v>0</v>
      </c>
      <c r="CG645" s="2">
        <v>0</v>
      </c>
      <c r="CH645" s="2"/>
      <c r="CI645" s="2"/>
      <c r="CJ645" s="2"/>
      <c r="CK645" s="2"/>
      <c r="CL645" s="2"/>
      <c r="CM645" s="2">
        <v>0</v>
      </c>
      <c r="CN645" s="2" t="s">
        <v>6</v>
      </c>
      <c r="CO645" s="2">
        <v>0</v>
      </c>
      <c r="CP645" s="2">
        <f t="shared" si="756"/>
        <v>2955</v>
      </c>
      <c r="CQ645" s="2">
        <f t="shared" si="757"/>
        <v>18656.55</v>
      </c>
      <c r="CR645" s="2">
        <f t="shared" si="758"/>
        <v>0</v>
      </c>
      <c r="CS645" s="2">
        <f t="shared" si="759"/>
        <v>0</v>
      </c>
      <c r="CT645" s="2">
        <f t="shared" si="760"/>
        <v>0</v>
      </c>
      <c r="CU645" s="2">
        <f t="shared" si="761"/>
        <v>0</v>
      </c>
      <c r="CV645" s="2">
        <f t="shared" si="762"/>
        <v>0</v>
      </c>
      <c r="CW645" s="2">
        <f t="shared" si="763"/>
        <v>0</v>
      </c>
      <c r="CX645" s="2">
        <f t="shared" si="764"/>
        <v>0</v>
      </c>
      <c r="CY645" s="2">
        <f>(((S645+(R645*IF(0,0,1)))*AT645)/100)</f>
        <v>0</v>
      </c>
      <c r="CZ645" s="2">
        <f>(((S645+(R645*IF(0,0,1)))*AU645)/100)</f>
        <v>0</v>
      </c>
      <c r="DA645" s="2"/>
      <c r="DB645" s="2"/>
      <c r="DC645" s="2" t="s">
        <v>6</v>
      </c>
      <c r="DD645" s="2" t="s">
        <v>6</v>
      </c>
      <c r="DE645" s="2" t="s">
        <v>6</v>
      </c>
      <c r="DF645" s="2" t="s">
        <v>6</v>
      </c>
      <c r="DG645" s="2" t="s">
        <v>6</v>
      </c>
      <c r="DH645" s="2" t="s">
        <v>6</v>
      </c>
      <c r="DI645" s="2" t="s">
        <v>6</v>
      </c>
      <c r="DJ645" s="2" t="s">
        <v>6</v>
      </c>
      <c r="DK645" s="2" t="s">
        <v>6</v>
      </c>
      <c r="DL645" s="2" t="s">
        <v>6</v>
      </c>
      <c r="DM645" s="2" t="s">
        <v>6</v>
      </c>
      <c r="DN645" s="2">
        <v>0</v>
      </c>
      <c r="DO645" s="2">
        <v>0</v>
      </c>
      <c r="DP645" s="2">
        <v>1</v>
      </c>
      <c r="DQ645" s="2">
        <v>1</v>
      </c>
      <c r="DR645" s="2"/>
      <c r="DS645" s="2"/>
      <c r="DT645" s="2"/>
      <c r="DU645" s="2">
        <v>1009</v>
      </c>
      <c r="DV645" s="2" t="s">
        <v>63</v>
      </c>
      <c r="DW645" s="2" t="s">
        <v>63</v>
      </c>
      <c r="DX645" s="2">
        <v>1000</v>
      </c>
      <c r="DY645" s="2"/>
      <c r="DZ645" s="2" t="s">
        <v>6</v>
      </c>
      <c r="EA645" s="2" t="s">
        <v>6</v>
      </c>
      <c r="EB645" s="2" t="s">
        <v>6</v>
      </c>
      <c r="EC645" s="2" t="s">
        <v>6</v>
      </c>
      <c r="ED645" s="2"/>
      <c r="EE645" s="2">
        <v>54938783</v>
      </c>
      <c r="EF645" s="2">
        <v>22</v>
      </c>
      <c r="EG645" s="2" t="s">
        <v>45</v>
      </c>
      <c r="EH645" s="2">
        <v>0</v>
      </c>
      <c r="EI645" s="2" t="s">
        <v>6</v>
      </c>
      <c r="EJ645" s="2">
        <v>1</v>
      </c>
      <c r="EK645" s="2">
        <v>500003</v>
      </c>
      <c r="EL645" s="2" t="s">
        <v>46</v>
      </c>
      <c r="EM645" s="2" t="s">
        <v>47</v>
      </c>
      <c r="EN645" s="2"/>
      <c r="EO645" s="2" t="s">
        <v>6</v>
      </c>
      <c r="EP645" s="2"/>
      <c r="EQ645" s="2">
        <v>0</v>
      </c>
      <c r="ER645" s="2">
        <v>18656.55</v>
      </c>
      <c r="ES645" s="110">
        <f>'1.Лок.смета.и.Акт'!F1210</f>
        <v>18656.55</v>
      </c>
      <c r="ET645" s="2">
        <v>0</v>
      </c>
      <c r="EU645" s="2">
        <v>0</v>
      </c>
      <c r="EV645" s="2">
        <v>0</v>
      </c>
      <c r="EW645" s="2">
        <v>0</v>
      </c>
      <c r="EX645" s="2">
        <v>0</v>
      </c>
      <c r="EY645" s="2"/>
      <c r="EZ645" s="2"/>
      <c r="FA645" s="2"/>
      <c r="FB645" s="2"/>
      <c r="FC645" s="2"/>
      <c r="FD645" s="2"/>
      <c r="FE645" s="2"/>
      <c r="FF645" s="2"/>
      <c r="FG645" s="2"/>
      <c r="FH645" s="2"/>
      <c r="FI645" s="2"/>
      <c r="FJ645" s="2"/>
      <c r="FK645" s="2"/>
      <c r="FL645" s="2"/>
      <c r="FM645" s="2"/>
      <c r="FN645" s="2"/>
      <c r="FO645" s="2"/>
      <c r="FP645" s="2"/>
      <c r="FQ645" s="2">
        <v>0</v>
      </c>
      <c r="FR645" s="2">
        <f t="shared" si="765"/>
        <v>0</v>
      </c>
      <c r="FS645" s="2">
        <v>0</v>
      </c>
      <c r="FT645" s="2"/>
      <c r="FU645" s="2"/>
      <c r="FV645" s="2"/>
      <c r="FW645" s="2"/>
      <c r="FX645" s="2">
        <v>0</v>
      </c>
      <c r="FY645" s="2">
        <v>0</v>
      </c>
      <c r="FZ645" s="2"/>
      <c r="GA645" s="2" t="s">
        <v>6</v>
      </c>
      <c r="GB645" s="2"/>
      <c r="GC645" s="2"/>
      <c r="GD645" s="2">
        <v>1</v>
      </c>
      <c r="GE645" s="2"/>
      <c r="GF645" s="2">
        <v>-2024187689</v>
      </c>
      <c r="GG645" s="2">
        <v>2</v>
      </c>
      <c r="GH645" s="2">
        <v>2</v>
      </c>
      <c r="GI645" s="2">
        <v>-2</v>
      </c>
      <c r="GJ645" s="2">
        <v>0</v>
      </c>
      <c r="GK645" s="2">
        <v>0</v>
      </c>
      <c r="GL645" s="2">
        <f t="shared" si="766"/>
        <v>0</v>
      </c>
      <c r="GM645" s="2">
        <f t="shared" si="767"/>
        <v>2955</v>
      </c>
      <c r="GN645" s="2">
        <f t="shared" si="768"/>
        <v>2955</v>
      </c>
      <c r="GO645" s="2">
        <f t="shared" si="769"/>
        <v>0</v>
      </c>
      <c r="GP645" s="2">
        <f t="shared" si="770"/>
        <v>0</v>
      </c>
      <c r="GQ645" s="2"/>
      <c r="GR645" s="2">
        <v>0</v>
      </c>
      <c r="GS645" s="2">
        <v>2</v>
      </c>
      <c r="GT645" s="2">
        <v>0</v>
      </c>
      <c r="GU645" s="2" t="s">
        <v>6</v>
      </c>
      <c r="GV645" s="2">
        <f t="shared" si="740"/>
        <v>0</v>
      </c>
      <c r="GW645" s="2">
        <v>1</v>
      </c>
      <c r="GX645" s="2">
        <f t="shared" si="771"/>
        <v>0</v>
      </c>
      <c r="GY645" s="2"/>
      <c r="GZ645" s="2"/>
      <c r="HA645" s="2">
        <v>0</v>
      </c>
      <c r="HB645" s="2">
        <v>0</v>
      </c>
      <c r="HC645" s="2">
        <f t="shared" si="772"/>
        <v>0</v>
      </c>
      <c r="HD645" s="2"/>
      <c r="HE645" s="2" t="s">
        <v>6</v>
      </c>
      <c r="HF645" s="2" t="s">
        <v>6</v>
      </c>
      <c r="HG645" s="2"/>
      <c r="HH645" s="2"/>
      <c r="HI645" s="2"/>
      <c r="HJ645" s="2"/>
      <c r="HK645" s="2"/>
      <c r="HL645" s="2"/>
      <c r="HM645" s="2" t="s">
        <v>6</v>
      </c>
      <c r="HN645" s="2" t="s">
        <v>6</v>
      </c>
      <c r="HO645" s="2" t="s">
        <v>6</v>
      </c>
      <c r="HP645" s="2" t="s">
        <v>6</v>
      </c>
      <c r="HQ645" s="2" t="s">
        <v>6</v>
      </c>
      <c r="HR645" s="2"/>
      <c r="HS645" s="2"/>
      <c r="HT645" s="2"/>
      <c r="HU645" s="2"/>
      <c r="HV645" s="2"/>
      <c r="HW645" s="2"/>
      <c r="HX645" s="2"/>
      <c r="HY645" s="2"/>
      <c r="HZ645" s="2"/>
      <c r="IA645" s="2"/>
      <c r="IB645" s="2"/>
      <c r="IC645" s="2"/>
      <c r="ID645" s="2"/>
      <c r="IE645" s="2"/>
      <c r="IF645" s="2">
        <v>-1</v>
      </c>
      <c r="IG645" s="2"/>
      <c r="IH645" s="2"/>
      <c r="II645" s="2"/>
      <c r="IJ645" s="2"/>
      <c r="IK645" s="2">
        <v>0</v>
      </c>
      <c r="IL645" s="2"/>
      <c r="IM645" s="2"/>
      <c r="IN645" s="2"/>
      <c r="IO645" s="2"/>
      <c r="IP645" s="2"/>
      <c r="IQ645" s="2"/>
      <c r="IR645" s="2"/>
      <c r="IS645" s="2"/>
      <c r="IT645" s="2"/>
      <c r="IU645" s="2"/>
    </row>
    <row r="646" spans="1:255" x14ac:dyDescent="0.2">
      <c r="A646">
        <v>18</v>
      </c>
      <c r="B646">
        <v>1</v>
      </c>
      <c r="C646">
        <v>992</v>
      </c>
      <c r="E646" t="s">
        <v>789</v>
      </c>
      <c r="F646" t="e">
        <f>'2.Лок.смета.и.Акт'!#REF!</f>
        <v>#REF!</v>
      </c>
      <c r="G646" t="s">
        <v>574</v>
      </c>
      <c r="H646" t="s">
        <v>63</v>
      </c>
      <c r="I646">
        <f>I640*J646</f>
        <v>0.15840000000000001</v>
      </c>
      <c r="J646">
        <v>0.33347368421052637</v>
      </c>
      <c r="K646">
        <v>0.33347399999999999</v>
      </c>
      <c r="O646">
        <f t="shared" si="741"/>
        <v>25274</v>
      </c>
      <c r="P646">
        <f t="shared" si="742"/>
        <v>25274</v>
      </c>
      <c r="Q646">
        <f t="shared" si="743"/>
        <v>0</v>
      </c>
      <c r="R646">
        <f t="shared" si="744"/>
        <v>0</v>
      </c>
      <c r="S646">
        <f t="shared" si="745"/>
        <v>0</v>
      </c>
      <c r="T646">
        <f t="shared" si="746"/>
        <v>0</v>
      </c>
      <c r="U646">
        <f t="shared" si="747"/>
        <v>0</v>
      </c>
      <c r="V646">
        <f t="shared" si="748"/>
        <v>0</v>
      </c>
      <c r="W646">
        <f t="shared" si="749"/>
        <v>0</v>
      </c>
      <c r="X646">
        <f t="shared" si="750"/>
        <v>0</v>
      </c>
      <c r="Y646">
        <f t="shared" si="751"/>
        <v>0</v>
      </c>
      <c r="AA646">
        <v>86295184</v>
      </c>
      <c r="AB646">
        <f t="shared" si="752"/>
        <v>21105.56</v>
      </c>
      <c r="AC646">
        <f t="shared" si="753"/>
        <v>21105.56</v>
      </c>
      <c r="AD646">
        <f t="shared" si="735"/>
        <v>0</v>
      </c>
      <c r="AE646">
        <f t="shared" si="736"/>
        <v>0</v>
      </c>
      <c r="AF646">
        <f t="shared" si="737"/>
        <v>0</v>
      </c>
      <c r="AG646">
        <f t="shared" si="754"/>
        <v>0</v>
      </c>
      <c r="AH646">
        <f t="shared" si="738"/>
        <v>0</v>
      </c>
      <c r="AI646">
        <f t="shared" si="739"/>
        <v>0</v>
      </c>
      <c r="AJ646">
        <f t="shared" si="755"/>
        <v>0</v>
      </c>
      <c r="AK646">
        <v>21105.56</v>
      </c>
      <c r="AL646">
        <v>21105.56</v>
      </c>
      <c r="AM646">
        <v>0</v>
      </c>
      <c r="AN646">
        <v>0</v>
      </c>
      <c r="AO646">
        <v>0</v>
      </c>
      <c r="AP646">
        <v>0</v>
      </c>
      <c r="AQ646">
        <v>0</v>
      </c>
      <c r="AR646">
        <v>0</v>
      </c>
      <c r="AS646">
        <v>0</v>
      </c>
      <c r="AT646">
        <v>0</v>
      </c>
      <c r="AU646">
        <v>0</v>
      </c>
      <c r="AV646">
        <v>1</v>
      </c>
      <c r="AW646">
        <v>1</v>
      </c>
      <c r="AZ646">
        <v>1</v>
      </c>
      <c r="BA646">
        <v>1</v>
      </c>
      <c r="BB646">
        <v>1</v>
      </c>
      <c r="BC646">
        <v>7.56</v>
      </c>
      <c r="BD646" t="s">
        <v>6</v>
      </c>
      <c r="BE646" t="s">
        <v>6</v>
      </c>
      <c r="BF646" t="s">
        <v>6</v>
      </c>
      <c r="BG646" t="s">
        <v>6</v>
      </c>
      <c r="BH646">
        <v>3</v>
      </c>
      <c r="BI646">
        <v>1</v>
      </c>
      <c r="BJ646" t="s">
        <v>575</v>
      </c>
      <c r="BM646">
        <v>500003</v>
      </c>
      <c r="BN646">
        <v>0</v>
      </c>
      <c r="BO646" t="s">
        <v>6</v>
      </c>
      <c r="BP646">
        <v>0</v>
      </c>
      <c r="BQ646">
        <v>22</v>
      </c>
      <c r="BR646">
        <v>0</v>
      </c>
      <c r="BS646">
        <v>1</v>
      </c>
      <c r="BT646">
        <v>1</v>
      </c>
      <c r="BU646">
        <v>1</v>
      </c>
      <c r="BV646">
        <v>1</v>
      </c>
      <c r="BW646">
        <v>1</v>
      </c>
      <c r="BX646">
        <v>1</v>
      </c>
      <c r="BY646" t="s">
        <v>6</v>
      </c>
      <c r="BZ646">
        <v>0</v>
      </c>
      <c r="CA646">
        <v>0</v>
      </c>
      <c r="CB646" t="s">
        <v>6</v>
      </c>
      <c r="CE646">
        <v>0</v>
      </c>
      <c r="CF646">
        <v>0</v>
      </c>
      <c r="CG646">
        <v>0</v>
      </c>
      <c r="CM646">
        <v>0</v>
      </c>
      <c r="CN646" t="s">
        <v>6</v>
      </c>
      <c r="CO646">
        <v>0</v>
      </c>
      <c r="CP646">
        <f t="shared" si="756"/>
        <v>25274</v>
      </c>
      <c r="CQ646">
        <f t="shared" si="757"/>
        <v>159558.0336</v>
      </c>
      <c r="CR646">
        <f t="shared" si="758"/>
        <v>0</v>
      </c>
      <c r="CS646">
        <f t="shared" si="759"/>
        <v>0</v>
      </c>
      <c r="CT646">
        <f t="shared" si="760"/>
        <v>0</v>
      </c>
      <c r="CU646">
        <f t="shared" si="761"/>
        <v>0</v>
      </c>
      <c r="CV646">
        <f t="shared" si="762"/>
        <v>0</v>
      </c>
      <c r="CW646">
        <f t="shared" si="763"/>
        <v>0</v>
      </c>
      <c r="CX646">
        <f t="shared" si="764"/>
        <v>0</v>
      </c>
      <c r="CY646">
        <f>(S646+R646)*(BZ646/100)</f>
        <v>0</v>
      </c>
      <c r="CZ646">
        <f>(S646+R646)*(CA646/100)</f>
        <v>0</v>
      </c>
      <c r="DC646" t="s">
        <v>6</v>
      </c>
      <c r="DD646" t="s">
        <v>6</v>
      </c>
      <c r="DE646" t="s">
        <v>6</v>
      </c>
      <c r="DF646" t="s">
        <v>6</v>
      </c>
      <c r="DG646" t="s">
        <v>6</v>
      </c>
      <c r="DH646" t="s">
        <v>6</v>
      </c>
      <c r="DI646" t="s">
        <v>6</v>
      </c>
      <c r="DJ646" t="s">
        <v>6</v>
      </c>
      <c r="DK646" t="s">
        <v>6</v>
      </c>
      <c r="DL646" t="s">
        <v>6</v>
      </c>
      <c r="DM646" t="s">
        <v>6</v>
      </c>
      <c r="DN646">
        <v>0</v>
      </c>
      <c r="DO646">
        <v>0</v>
      </c>
      <c r="DP646">
        <v>1</v>
      </c>
      <c r="DQ646">
        <v>1</v>
      </c>
      <c r="DU646">
        <v>1009</v>
      </c>
      <c r="DV646" t="s">
        <v>63</v>
      </c>
      <c r="DW646" t="e">
        <f>'2.Лок.смета.и.Акт'!#REF!</f>
        <v>#REF!</v>
      </c>
      <c r="DX646">
        <v>1000</v>
      </c>
      <c r="DZ646" t="s">
        <v>6</v>
      </c>
      <c r="EA646" t="s">
        <v>6</v>
      </c>
      <c r="EB646" t="s">
        <v>6</v>
      </c>
      <c r="EC646" t="s">
        <v>6</v>
      </c>
      <c r="EE646">
        <v>54938783</v>
      </c>
      <c r="EF646">
        <v>22</v>
      </c>
      <c r="EG646" t="s">
        <v>45</v>
      </c>
      <c r="EH646">
        <v>0</v>
      </c>
      <c r="EI646" t="s">
        <v>6</v>
      </c>
      <c r="EJ646">
        <v>1</v>
      </c>
      <c r="EK646">
        <v>500003</v>
      </c>
      <c r="EL646" t="s">
        <v>46</v>
      </c>
      <c r="EM646" t="s">
        <v>47</v>
      </c>
      <c r="EO646" t="s">
        <v>6</v>
      </c>
      <c r="EQ646">
        <v>0</v>
      </c>
      <c r="ER646">
        <v>152279.10999999999</v>
      </c>
      <c r="ES646">
        <v>21105.56</v>
      </c>
      <c r="ET646">
        <v>0</v>
      </c>
      <c r="EU646">
        <v>0</v>
      </c>
      <c r="EV646">
        <v>0</v>
      </c>
      <c r="EW646">
        <v>0</v>
      </c>
      <c r="EX646">
        <v>0</v>
      </c>
      <c r="EZ646">
        <v>5</v>
      </c>
      <c r="FC646">
        <v>0</v>
      </c>
      <c r="FD646">
        <v>18</v>
      </c>
      <c r="FF646">
        <v>152279.10999999999</v>
      </c>
      <c r="FQ646">
        <v>0</v>
      </c>
      <c r="FR646">
        <f t="shared" si="765"/>
        <v>0</v>
      </c>
      <c r="FS646">
        <v>0</v>
      </c>
      <c r="FX646">
        <v>0</v>
      </c>
      <c r="FY646">
        <v>0</v>
      </c>
      <c r="GA646" t="s">
        <v>576</v>
      </c>
      <c r="GD646">
        <v>1</v>
      </c>
      <c r="GF646">
        <v>-2024187689</v>
      </c>
      <c r="GG646">
        <v>2</v>
      </c>
      <c r="GH646">
        <v>3</v>
      </c>
      <c r="GI646">
        <v>5</v>
      </c>
      <c r="GJ646">
        <v>0</v>
      </c>
      <c r="GK646">
        <v>0</v>
      </c>
      <c r="GL646">
        <f t="shared" si="766"/>
        <v>0</v>
      </c>
      <c r="GM646">
        <f t="shared" si="767"/>
        <v>25274</v>
      </c>
      <c r="GN646">
        <f t="shared" si="768"/>
        <v>25274</v>
      </c>
      <c r="GO646">
        <f t="shared" si="769"/>
        <v>0</v>
      </c>
      <c r="GP646">
        <f t="shared" si="770"/>
        <v>0</v>
      </c>
      <c r="GR646">
        <v>1</v>
      </c>
      <c r="GS646">
        <v>1</v>
      </c>
      <c r="GT646">
        <v>0</v>
      </c>
      <c r="GU646" t="s">
        <v>6</v>
      </c>
      <c r="GV646">
        <f t="shared" si="740"/>
        <v>0</v>
      </c>
      <c r="GW646">
        <v>1</v>
      </c>
      <c r="GX646">
        <f t="shared" si="771"/>
        <v>0</v>
      </c>
      <c r="HA646">
        <v>0</v>
      </c>
      <c r="HB646">
        <v>0</v>
      </c>
      <c r="HC646">
        <f t="shared" si="772"/>
        <v>0</v>
      </c>
      <c r="HE646" t="s">
        <v>38</v>
      </c>
      <c r="HF646" t="s">
        <v>201</v>
      </c>
      <c r="HM646" t="s">
        <v>6</v>
      </c>
      <c r="HN646" t="s">
        <v>6</v>
      </c>
      <c r="HO646" t="s">
        <v>6</v>
      </c>
      <c r="HP646" t="s">
        <v>6</v>
      </c>
      <c r="HQ646" t="s">
        <v>6</v>
      </c>
      <c r="IF646">
        <v>-1</v>
      </c>
      <c r="IK646">
        <v>0</v>
      </c>
    </row>
    <row r="647" spans="1:255" x14ac:dyDescent="0.2">
      <c r="A647" s="2">
        <v>18</v>
      </c>
      <c r="B647" s="2">
        <v>1</v>
      </c>
      <c r="C647" s="2">
        <v>982</v>
      </c>
      <c r="D647" s="2"/>
      <c r="E647" s="2" t="s">
        <v>790</v>
      </c>
      <c r="F647" s="2" t="s">
        <v>89</v>
      </c>
      <c r="G647" s="2" t="s">
        <v>90</v>
      </c>
      <c r="H647" s="2" t="s">
        <v>63</v>
      </c>
      <c r="I647" s="2">
        <f>I639*J647</f>
        <v>1.9E-2</v>
      </c>
      <c r="J647" s="216">
        <f>'5.Ведомость_списания'!F286</f>
        <v>0.04</v>
      </c>
      <c r="K647" s="2">
        <v>0.04</v>
      </c>
      <c r="L647" s="2"/>
      <c r="M647" s="2"/>
      <c r="N647" s="2"/>
      <c r="O647" s="2">
        <f t="shared" si="741"/>
        <v>197</v>
      </c>
      <c r="P647" s="2">
        <f t="shared" si="742"/>
        <v>197</v>
      </c>
      <c r="Q647" s="2">
        <f t="shared" si="743"/>
        <v>0</v>
      </c>
      <c r="R647" s="2">
        <f t="shared" si="744"/>
        <v>0</v>
      </c>
      <c r="S647" s="2">
        <f t="shared" si="745"/>
        <v>0</v>
      </c>
      <c r="T647" s="2">
        <f t="shared" si="746"/>
        <v>0</v>
      </c>
      <c r="U647" s="2">
        <f t="shared" si="747"/>
        <v>0</v>
      </c>
      <c r="V647" s="2">
        <f t="shared" si="748"/>
        <v>0</v>
      </c>
      <c r="W647" s="2">
        <f t="shared" si="749"/>
        <v>1</v>
      </c>
      <c r="X647" s="2">
        <f t="shared" si="750"/>
        <v>0</v>
      </c>
      <c r="Y647" s="2">
        <f t="shared" si="751"/>
        <v>0</v>
      </c>
      <c r="Z647" s="2"/>
      <c r="AA647" s="2">
        <v>86295183</v>
      </c>
      <c r="AB647" s="2">
        <f t="shared" si="752"/>
        <v>10380</v>
      </c>
      <c r="AC647" s="2">
        <f t="shared" si="753"/>
        <v>10380</v>
      </c>
      <c r="AD647" s="2">
        <f t="shared" si="735"/>
        <v>0</v>
      </c>
      <c r="AE647" s="2">
        <f t="shared" si="736"/>
        <v>0</v>
      </c>
      <c r="AF647" s="2">
        <f t="shared" si="737"/>
        <v>0</v>
      </c>
      <c r="AG647" s="2">
        <f t="shared" si="754"/>
        <v>0</v>
      </c>
      <c r="AH647" s="2">
        <f t="shared" si="738"/>
        <v>0</v>
      </c>
      <c r="AI647" s="2">
        <f t="shared" si="739"/>
        <v>0</v>
      </c>
      <c r="AJ647" s="2">
        <f t="shared" si="755"/>
        <v>42.64</v>
      </c>
      <c r="AK647" s="2">
        <v>10380</v>
      </c>
      <c r="AL647" s="110">
        <f>'1.Лок.смета.и.Акт'!F1212</f>
        <v>10380</v>
      </c>
      <c r="AM647" s="2">
        <v>0</v>
      </c>
      <c r="AN647" s="2">
        <v>0</v>
      </c>
      <c r="AO647" s="2">
        <v>0</v>
      </c>
      <c r="AP647" s="2">
        <v>0</v>
      </c>
      <c r="AQ647" s="2">
        <v>0</v>
      </c>
      <c r="AR647" s="2">
        <v>0</v>
      </c>
      <c r="AS647" s="2">
        <v>42.64</v>
      </c>
      <c r="AT647" s="2">
        <v>0</v>
      </c>
      <c r="AU647" s="2">
        <v>0</v>
      </c>
      <c r="AV647" s="2">
        <v>1</v>
      </c>
      <c r="AW647" s="2">
        <v>1</v>
      </c>
      <c r="AX647" s="2"/>
      <c r="AY647" s="2"/>
      <c r="AZ647" s="2">
        <v>1</v>
      </c>
      <c r="BA647" s="2">
        <v>1</v>
      </c>
      <c r="BB647" s="2">
        <v>1</v>
      </c>
      <c r="BC647" s="2">
        <v>1</v>
      </c>
      <c r="BD647" s="2" t="s">
        <v>6</v>
      </c>
      <c r="BE647" s="2" t="s">
        <v>6</v>
      </c>
      <c r="BF647" s="2" t="s">
        <v>6</v>
      </c>
      <c r="BG647" s="2" t="s">
        <v>6</v>
      </c>
      <c r="BH647" s="2">
        <v>3</v>
      </c>
      <c r="BI647" s="2">
        <v>1</v>
      </c>
      <c r="BJ647" s="2" t="s">
        <v>91</v>
      </c>
      <c r="BK647" s="2"/>
      <c r="BL647" s="2"/>
      <c r="BM647" s="2">
        <v>500001</v>
      </c>
      <c r="BN647" s="2">
        <v>0</v>
      </c>
      <c r="BO647" s="2" t="s">
        <v>6</v>
      </c>
      <c r="BP647" s="2">
        <v>0</v>
      </c>
      <c r="BQ647" s="2">
        <v>20</v>
      </c>
      <c r="BR647" s="2">
        <v>0</v>
      </c>
      <c r="BS647" s="2">
        <v>1</v>
      </c>
      <c r="BT647" s="2">
        <v>1</v>
      </c>
      <c r="BU647" s="2">
        <v>1</v>
      </c>
      <c r="BV647" s="2">
        <v>1</v>
      </c>
      <c r="BW647" s="2">
        <v>1</v>
      </c>
      <c r="BX647" s="2">
        <v>1</v>
      </c>
      <c r="BY647" s="2" t="s">
        <v>6</v>
      </c>
      <c r="BZ647" s="2">
        <v>0</v>
      </c>
      <c r="CA647" s="2">
        <v>0</v>
      </c>
      <c r="CB647" s="2" t="s">
        <v>6</v>
      </c>
      <c r="CC647" s="2"/>
      <c r="CD647" s="2"/>
      <c r="CE647" s="2">
        <v>0</v>
      </c>
      <c r="CF647" s="2">
        <v>0</v>
      </c>
      <c r="CG647" s="2">
        <v>0</v>
      </c>
      <c r="CH647" s="2"/>
      <c r="CI647" s="2"/>
      <c r="CJ647" s="2"/>
      <c r="CK647" s="2"/>
      <c r="CL647" s="2"/>
      <c r="CM647" s="2">
        <v>0</v>
      </c>
      <c r="CN647" s="2" t="s">
        <v>6</v>
      </c>
      <c r="CO647" s="2">
        <v>0</v>
      </c>
      <c r="CP647" s="2">
        <f t="shared" si="756"/>
        <v>197</v>
      </c>
      <c r="CQ647" s="2">
        <f t="shared" si="757"/>
        <v>10380</v>
      </c>
      <c r="CR647" s="2">
        <f t="shared" si="758"/>
        <v>0</v>
      </c>
      <c r="CS647" s="2">
        <f t="shared" si="759"/>
        <v>0</v>
      </c>
      <c r="CT647" s="2">
        <f t="shared" si="760"/>
        <v>0</v>
      </c>
      <c r="CU647" s="2">
        <f t="shared" si="761"/>
        <v>0</v>
      </c>
      <c r="CV647" s="2">
        <f t="shared" si="762"/>
        <v>0</v>
      </c>
      <c r="CW647" s="2">
        <f t="shared" si="763"/>
        <v>0</v>
      </c>
      <c r="CX647" s="2">
        <f t="shared" si="764"/>
        <v>42.64</v>
      </c>
      <c r="CY647" s="2">
        <f>(((S647+(R647*IF(0,0,1)))*AT647)/100)</f>
        <v>0</v>
      </c>
      <c r="CZ647" s="2">
        <f>(((S647+(R647*IF(0,0,1)))*AU647)/100)</f>
        <v>0</v>
      </c>
      <c r="DA647" s="2"/>
      <c r="DB647" s="2"/>
      <c r="DC647" s="2" t="s">
        <v>6</v>
      </c>
      <c r="DD647" s="2" t="s">
        <v>6</v>
      </c>
      <c r="DE647" s="2" t="s">
        <v>6</v>
      </c>
      <c r="DF647" s="2" t="s">
        <v>6</v>
      </c>
      <c r="DG647" s="2" t="s">
        <v>6</v>
      </c>
      <c r="DH647" s="2" t="s">
        <v>6</v>
      </c>
      <c r="DI647" s="2" t="s">
        <v>6</v>
      </c>
      <c r="DJ647" s="2" t="s">
        <v>6</v>
      </c>
      <c r="DK647" s="2" t="s">
        <v>6</v>
      </c>
      <c r="DL647" s="2" t="s">
        <v>6</v>
      </c>
      <c r="DM647" s="2" t="s">
        <v>6</v>
      </c>
      <c r="DN647" s="2">
        <v>0</v>
      </c>
      <c r="DO647" s="2">
        <v>0</v>
      </c>
      <c r="DP647" s="2">
        <v>1</v>
      </c>
      <c r="DQ647" s="2">
        <v>1</v>
      </c>
      <c r="DR647" s="2"/>
      <c r="DS647" s="2"/>
      <c r="DT647" s="2"/>
      <c r="DU647" s="2">
        <v>1009</v>
      </c>
      <c r="DV647" s="2" t="s">
        <v>63</v>
      </c>
      <c r="DW647" s="2" t="s">
        <v>63</v>
      </c>
      <c r="DX647" s="2">
        <v>1000</v>
      </c>
      <c r="DY647" s="2"/>
      <c r="DZ647" s="2" t="s">
        <v>6</v>
      </c>
      <c r="EA647" s="2" t="s">
        <v>6</v>
      </c>
      <c r="EB647" s="2" t="s">
        <v>6</v>
      </c>
      <c r="EC647" s="2" t="s">
        <v>6</v>
      </c>
      <c r="ED647" s="2"/>
      <c r="EE647" s="2">
        <v>54938781</v>
      </c>
      <c r="EF647" s="2">
        <v>20</v>
      </c>
      <c r="EG647" s="2" t="s">
        <v>34</v>
      </c>
      <c r="EH647" s="2">
        <v>0</v>
      </c>
      <c r="EI647" s="2" t="s">
        <v>6</v>
      </c>
      <c r="EJ647" s="2">
        <v>1</v>
      </c>
      <c r="EK647" s="2">
        <v>500001</v>
      </c>
      <c r="EL647" s="2" t="s">
        <v>35</v>
      </c>
      <c r="EM647" s="2" t="s">
        <v>36</v>
      </c>
      <c r="EN647" s="2"/>
      <c r="EO647" s="2" t="s">
        <v>6</v>
      </c>
      <c r="EP647" s="2"/>
      <c r="EQ647" s="2">
        <v>0</v>
      </c>
      <c r="ER647" s="2">
        <v>10380</v>
      </c>
      <c r="ES647" s="110">
        <f>'1.Лок.смета.и.Акт'!F1212</f>
        <v>10380</v>
      </c>
      <c r="ET647" s="2">
        <v>0</v>
      </c>
      <c r="EU647" s="2">
        <v>0</v>
      </c>
      <c r="EV647" s="2">
        <v>0</v>
      </c>
      <c r="EW647" s="2">
        <v>0</v>
      </c>
      <c r="EX647" s="2">
        <v>0</v>
      </c>
      <c r="EY647" s="2"/>
      <c r="EZ647" s="2"/>
      <c r="FA647" s="2"/>
      <c r="FB647" s="2"/>
      <c r="FC647" s="2"/>
      <c r="FD647" s="2"/>
      <c r="FE647" s="2"/>
      <c r="FF647" s="2"/>
      <c r="FG647" s="2"/>
      <c r="FH647" s="2"/>
      <c r="FI647" s="2"/>
      <c r="FJ647" s="2"/>
      <c r="FK647" s="2"/>
      <c r="FL647" s="2"/>
      <c r="FM647" s="2"/>
      <c r="FN647" s="2"/>
      <c r="FO647" s="2"/>
      <c r="FP647" s="2"/>
      <c r="FQ647" s="2">
        <v>0</v>
      </c>
      <c r="FR647" s="2">
        <f t="shared" si="765"/>
        <v>0</v>
      </c>
      <c r="FS647" s="2">
        <v>0</v>
      </c>
      <c r="FT647" s="2"/>
      <c r="FU647" s="2"/>
      <c r="FV647" s="2"/>
      <c r="FW647" s="2"/>
      <c r="FX647" s="2">
        <v>0</v>
      </c>
      <c r="FY647" s="2">
        <v>0</v>
      </c>
      <c r="FZ647" s="2"/>
      <c r="GA647" s="2" t="s">
        <v>6</v>
      </c>
      <c r="GB647" s="2"/>
      <c r="GC647" s="2"/>
      <c r="GD647" s="2">
        <v>1</v>
      </c>
      <c r="GE647" s="2"/>
      <c r="GF647" s="2">
        <v>1570490953</v>
      </c>
      <c r="GG647" s="2">
        <v>2</v>
      </c>
      <c r="GH647" s="2">
        <v>0</v>
      </c>
      <c r="GI647" s="2">
        <v>-2</v>
      </c>
      <c r="GJ647" s="2">
        <v>0</v>
      </c>
      <c r="GK647" s="2">
        <v>0</v>
      </c>
      <c r="GL647" s="2">
        <f t="shared" si="766"/>
        <v>0</v>
      </c>
      <c r="GM647" s="2">
        <f t="shared" si="767"/>
        <v>197</v>
      </c>
      <c r="GN647" s="2">
        <f t="shared" si="768"/>
        <v>197</v>
      </c>
      <c r="GO647" s="2">
        <f t="shared" si="769"/>
        <v>0</v>
      </c>
      <c r="GP647" s="2">
        <f t="shared" si="770"/>
        <v>0</v>
      </c>
      <c r="GQ647" s="2"/>
      <c r="GR647" s="2">
        <v>0</v>
      </c>
      <c r="GS647" s="2">
        <v>3</v>
      </c>
      <c r="GT647" s="2">
        <v>0</v>
      </c>
      <c r="GU647" s="2" t="s">
        <v>6</v>
      </c>
      <c r="GV647" s="2">
        <f t="shared" si="740"/>
        <v>0</v>
      </c>
      <c r="GW647" s="2">
        <v>1</v>
      </c>
      <c r="GX647" s="2">
        <f t="shared" si="771"/>
        <v>0</v>
      </c>
      <c r="GY647" s="2"/>
      <c r="GZ647" s="2"/>
      <c r="HA647" s="2">
        <v>0</v>
      </c>
      <c r="HB647" s="2">
        <v>0</v>
      </c>
      <c r="HC647" s="2">
        <f t="shared" si="772"/>
        <v>0</v>
      </c>
      <c r="HD647" s="2"/>
      <c r="HE647" s="2" t="s">
        <v>6</v>
      </c>
      <c r="HF647" s="2" t="s">
        <v>6</v>
      </c>
      <c r="HG647" s="2"/>
      <c r="HH647" s="2"/>
      <c r="HI647" s="2"/>
      <c r="HJ647" s="2"/>
      <c r="HK647" s="2"/>
      <c r="HL647" s="2"/>
      <c r="HM647" s="2" t="s">
        <v>6</v>
      </c>
      <c r="HN647" s="2" t="s">
        <v>6</v>
      </c>
      <c r="HO647" s="2" t="s">
        <v>6</v>
      </c>
      <c r="HP647" s="2" t="s">
        <v>6</v>
      </c>
      <c r="HQ647" s="2" t="s">
        <v>6</v>
      </c>
      <c r="HR647" s="2"/>
      <c r="HS647" s="2"/>
      <c r="HT647" s="2"/>
      <c r="HU647" s="2"/>
      <c r="HV647" s="2"/>
      <c r="HW647" s="2"/>
      <c r="HX647" s="2"/>
      <c r="HY647" s="2"/>
      <c r="HZ647" s="2"/>
      <c r="IA647" s="2"/>
      <c r="IB647" s="2"/>
      <c r="IC647" s="2"/>
      <c r="ID647" s="2"/>
      <c r="IE647" s="2"/>
      <c r="IF647" s="2">
        <v>-1</v>
      </c>
      <c r="IG647" s="2"/>
      <c r="IH647" s="2"/>
      <c r="II647" s="2"/>
      <c r="IJ647" s="2"/>
      <c r="IK647" s="2">
        <v>0</v>
      </c>
      <c r="IL647" s="2"/>
      <c r="IM647" s="2"/>
      <c r="IN647" s="2"/>
      <c r="IO647" s="2"/>
      <c r="IP647" s="2"/>
      <c r="IQ647" s="2"/>
      <c r="IR647" s="2"/>
      <c r="IS647" s="2"/>
      <c r="IT647" s="2"/>
      <c r="IU647" s="2"/>
    </row>
    <row r="648" spans="1:255" x14ac:dyDescent="0.2">
      <c r="A648">
        <v>18</v>
      </c>
      <c r="B648">
        <v>1</v>
      </c>
      <c r="C648">
        <v>989</v>
      </c>
      <c r="E648" t="s">
        <v>790</v>
      </c>
      <c r="F648" t="e">
        <f>'2.Лок.смета.и.Акт'!#REF!</f>
        <v>#REF!</v>
      </c>
      <c r="G648" t="s">
        <v>90</v>
      </c>
      <c r="H648" t="s">
        <v>63</v>
      </c>
      <c r="I648">
        <f>I640*J648</f>
        <v>1.9E-2</v>
      </c>
      <c r="J648">
        <v>0.04</v>
      </c>
      <c r="K648">
        <v>0.04</v>
      </c>
      <c r="O648">
        <f t="shared" si="741"/>
        <v>3628</v>
      </c>
      <c r="P648">
        <f t="shared" si="742"/>
        <v>3628</v>
      </c>
      <c r="Q648">
        <f t="shared" si="743"/>
        <v>0</v>
      </c>
      <c r="R648">
        <f t="shared" si="744"/>
        <v>0</v>
      </c>
      <c r="S648">
        <f t="shared" si="745"/>
        <v>0</v>
      </c>
      <c r="T648">
        <f t="shared" si="746"/>
        <v>0</v>
      </c>
      <c r="U648">
        <f t="shared" si="747"/>
        <v>0</v>
      </c>
      <c r="V648">
        <f t="shared" si="748"/>
        <v>0</v>
      </c>
      <c r="W648">
        <f t="shared" si="749"/>
        <v>1</v>
      </c>
      <c r="X648">
        <f t="shared" si="750"/>
        <v>0</v>
      </c>
      <c r="Y648">
        <f t="shared" si="751"/>
        <v>0</v>
      </c>
      <c r="AA648">
        <v>86295184</v>
      </c>
      <c r="AB648">
        <f t="shared" si="752"/>
        <v>25257.14</v>
      </c>
      <c r="AC648">
        <f t="shared" si="753"/>
        <v>25257.14</v>
      </c>
      <c r="AD648">
        <f t="shared" si="735"/>
        <v>0</v>
      </c>
      <c r="AE648">
        <f t="shared" si="736"/>
        <v>0</v>
      </c>
      <c r="AF648">
        <f t="shared" si="737"/>
        <v>0</v>
      </c>
      <c r="AG648">
        <f t="shared" si="754"/>
        <v>0</v>
      </c>
      <c r="AH648">
        <f t="shared" si="738"/>
        <v>0</v>
      </c>
      <c r="AI648">
        <f t="shared" si="739"/>
        <v>0</v>
      </c>
      <c r="AJ648">
        <f t="shared" si="755"/>
        <v>42.64</v>
      </c>
      <c r="AK648">
        <v>25257.140000000003</v>
      </c>
      <c r="AL648">
        <v>25257.140000000003</v>
      </c>
      <c r="AM648">
        <v>0</v>
      </c>
      <c r="AN648">
        <v>0</v>
      </c>
      <c r="AO648">
        <v>0</v>
      </c>
      <c r="AP648">
        <v>0</v>
      </c>
      <c r="AQ648">
        <v>0</v>
      </c>
      <c r="AR648">
        <v>0</v>
      </c>
      <c r="AS648">
        <v>42.64</v>
      </c>
      <c r="AT648">
        <v>0</v>
      </c>
      <c r="AU648">
        <v>0</v>
      </c>
      <c r="AV648">
        <v>1</v>
      </c>
      <c r="AW648">
        <v>1</v>
      </c>
      <c r="AZ648">
        <v>1</v>
      </c>
      <c r="BA648">
        <v>1</v>
      </c>
      <c r="BB648">
        <v>1</v>
      </c>
      <c r="BC648">
        <v>7.56</v>
      </c>
      <c r="BD648" t="s">
        <v>6</v>
      </c>
      <c r="BE648" t="s">
        <v>6</v>
      </c>
      <c r="BF648" t="s">
        <v>6</v>
      </c>
      <c r="BG648" t="s">
        <v>6</v>
      </c>
      <c r="BH648">
        <v>3</v>
      </c>
      <c r="BI648">
        <v>1</v>
      </c>
      <c r="BJ648" t="s">
        <v>91</v>
      </c>
      <c r="BM648">
        <v>500001</v>
      </c>
      <c r="BN648">
        <v>0</v>
      </c>
      <c r="BO648" t="s">
        <v>6</v>
      </c>
      <c r="BP648">
        <v>0</v>
      </c>
      <c r="BQ648">
        <v>20</v>
      </c>
      <c r="BR648">
        <v>0</v>
      </c>
      <c r="BS648">
        <v>1</v>
      </c>
      <c r="BT648">
        <v>1</v>
      </c>
      <c r="BU648">
        <v>1</v>
      </c>
      <c r="BV648">
        <v>1</v>
      </c>
      <c r="BW648">
        <v>1</v>
      </c>
      <c r="BX648">
        <v>1</v>
      </c>
      <c r="BY648" t="s">
        <v>6</v>
      </c>
      <c r="BZ648">
        <v>0</v>
      </c>
      <c r="CA648">
        <v>0</v>
      </c>
      <c r="CB648" t="s">
        <v>6</v>
      </c>
      <c r="CE648">
        <v>0</v>
      </c>
      <c r="CF648">
        <v>0</v>
      </c>
      <c r="CG648">
        <v>0</v>
      </c>
      <c r="CM648">
        <v>0</v>
      </c>
      <c r="CN648" t="s">
        <v>6</v>
      </c>
      <c r="CO648">
        <v>0</v>
      </c>
      <c r="CP648">
        <f t="shared" si="756"/>
        <v>3628</v>
      </c>
      <c r="CQ648">
        <f t="shared" si="757"/>
        <v>190943.97839999999</v>
      </c>
      <c r="CR648">
        <f t="shared" si="758"/>
        <v>0</v>
      </c>
      <c r="CS648">
        <f t="shared" si="759"/>
        <v>0</v>
      </c>
      <c r="CT648">
        <f t="shared" si="760"/>
        <v>0</v>
      </c>
      <c r="CU648">
        <f t="shared" si="761"/>
        <v>0</v>
      </c>
      <c r="CV648">
        <f t="shared" si="762"/>
        <v>0</v>
      </c>
      <c r="CW648">
        <f t="shared" si="763"/>
        <v>0</v>
      </c>
      <c r="CX648">
        <f t="shared" si="764"/>
        <v>42.64</v>
      </c>
      <c r="CY648">
        <f>(S648+R648)*(BZ648/100)</f>
        <v>0</v>
      </c>
      <c r="CZ648">
        <f>(S648+R648)*(CA648/100)</f>
        <v>0</v>
      </c>
      <c r="DC648" t="s">
        <v>6</v>
      </c>
      <c r="DD648" t="s">
        <v>6</v>
      </c>
      <c r="DE648" t="s">
        <v>6</v>
      </c>
      <c r="DF648" t="s">
        <v>6</v>
      </c>
      <c r="DG648" t="s">
        <v>6</v>
      </c>
      <c r="DH648" t="s">
        <v>6</v>
      </c>
      <c r="DI648" t="s">
        <v>6</v>
      </c>
      <c r="DJ648" t="s">
        <v>6</v>
      </c>
      <c r="DK648" t="s">
        <v>6</v>
      </c>
      <c r="DL648" t="s">
        <v>6</v>
      </c>
      <c r="DM648" t="s">
        <v>6</v>
      </c>
      <c r="DN648">
        <v>0</v>
      </c>
      <c r="DO648">
        <v>0</v>
      </c>
      <c r="DP648">
        <v>1</v>
      </c>
      <c r="DQ648">
        <v>1</v>
      </c>
      <c r="DU648">
        <v>1009</v>
      </c>
      <c r="DV648" t="s">
        <v>63</v>
      </c>
      <c r="DW648" t="e">
        <f>'2.Лок.смета.и.Акт'!#REF!</f>
        <v>#REF!</v>
      </c>
      <c r="DX648">
        <v>1000</v>
      </c>
      <c r="DZ648" t="s">
        <v>6</v>
      </c>
      <c r="EA648" t="s">
        <v>6</v>
      </c>
      <c r="EB648" t="s">
        <v>6</v>
      </c>
      <c r="EC648" t="s">
        <v>6</v>
      </c>
      <c r="EE648">
        <v>54938781</v>
      </c>
      <c r="EF648">
        <v>20</v>
      </c>
      <c r="EG648" t="s">
        <v>34</v>
      </c>
      <c r="EH648">
        <v>0</v>
      </c>
      <c r="EI648" t="s">
        <v>6</v>
      </c>
      <c r="EJ648">
        <v>1</v>
      </c>
      <c r="EK648">
        <v>500001</v>
      </c>
      <c r="EL648" t="s">
        <v>35</v>
      </c>
      <c r="EM648" t="s">
        <v>36</v>
      </c>
      <c r="EO648" t="s">
        <v>6</v>
      </c>
      <c r="EQ648">
        <v>0</v>
      </c>
      <c r="ER648">
        <v>180000</v>
      </c>
      <c r="ES648">
        <v>25257.140000000003</v>
      </c>
      <c r="ET648">
        <v>0</v>
      </c>
      <c r="EU648">
        <v>0</v>
      </c>
      <c r="EV648">
        <v>0</v>
      </c>
      <c r="EW648">
        <v>0</v>
      </c>
      <c r="EX648">
        <v>0</v>
      </c>
      <c r="EZ648">
        <v>5</v>
      </c>
      <c r="FC648">
        <v>0</v>
      </c>
      <c r="FD648">
        <v>18</v>
      </c>
      <c r="FF648">
        <v>180000</v>
      </c>
      <c r="FQ648">
        <v>0</v>
      </c>
      <c r="FR648">
        <f t="shared" si="765"/>
        <v>0</v>
      </c>
      <c r="FS648">
        <v>0</v>
      </c>
      <c r="FX648">
        <v>0</v>
      </c>
      <c r="FY648">
        <v>0</v>
      </c>
      <c r="GA648" t="s">
        <v>92</v>
      </c>
      <c r="GD648">
        <v>1</v>
      </c>
      <c r="GF648">
        <v>1570490953</v>
      </c>
      <c r="GG648">
        <v>2</v>
      </c>
      <c r="GH648">
        <v>3</v>
      </c>
      <c r="GI648">
        <v>5</v>
      </c>
      <c r="GJ648">
        <v>0</v>
      </c>
      <c r="GK648">
        <v>0</v>
      </c>
      <c r="GL648">
        <f t="shared" si="766"/>
        <v>0</v>
      </c>
      <c r="GM648">
        <f t="shared" si="767"/>
        <v>3628</v>
      </c>
      <c r="GN648">
        <f t="shared" si="768"/>
        <v>3628</v>
      </c>
      <c r="GO648">
        <f t="shared" si="769"/>
        <v>0</v>
      </c>
      <c r="GP648">
        <f t="shared" si="770"/>
        <v>0</v>
      </c>
      <c r="GR648">
        <v>1</v>
      </c>
      <c r="GS648">
        <v>1</v>
      </c>
      <c r="GT648">
        <v>0</v>
      </c>
      <c r="GU648" t="s">
        <v>6</v>
      </c>
      <c r="GV648">
        <f t="shared" si="740"/>
        <v>0</v>
      </c>
      <c r="GW648">
        <v>1</v>
      </c>
      <c r="GX648">
        <f t="shared" si="771"/>
        <v>0</v>
      </c>
      <c r="HA648">
        <v>0</v>
      </c>
      <c r="HB648">
        <v>0</v>
      </c>
      <c r="HC648">
        <f t="shared" si="772"/>
        <v>0</v>
      </c>
      <c r="HE648" t="s">
        <v>38</v>
      </c>
      <c r="HF648" t="s">
        <v>39</v>
      </c>
      <c r="HM648" t="s">
        <v>6</v>
      </c>
      <c r="HN648" t="s">
        <v>6</v>
      </c>
      <c r="HO648" t="s">
        <v>6</v>
      </c>
      <c r="HP648" t="s">
        <v>6</v>
      </c>
      <c r="HQ648" t="s">
        <v>6</v>
      </c>
      <c r="IF648">
        <v>-1</v>
      </c>
      <c r="IK648">
        <v>0</v>
      </c>
    </row>
    <row r="649" spans="1:255" x14ac:dyDescent="0.2">
      <c r="A649" s="2">
        <v>17</v>
      </c>
      <c r="B649" s="2">
        <v>1</v>
      </c>
      <c r="C649" s="2">
        <f>ROW(SmtRes!A1000)</f>
        <v>1000</v>
      </c>
      <c r="D649" s="2">
        <f>ROW(EtalonRes!A1116)</f>
        <v>1116</v>
      </c>
      <c r="E649" s="2" t="s">
        <v>791</v>
      </c>
      <c r="F649" s="2" t="s">
        <v>203</v>
      </c>
      <c r="G649" s="2" t="s">
        <v>204</v>
      </c>
      <c r="H649" s="2" t="s">
        <v>166</v>
      </c>
      <c r="I649" s="2">
        <f>'2.Лок.смета.и.Акт'!E101</f>
        <v>0.17</v>
      </c>
      <c r="J649" s="2">
        <v>0</v>
      </c>
      <c r="K649" s="2">
        <v>0.17</v>
      </c>
      <c r="L649" s="2"/>
      <c r="M649" s="2"/>
      <c r="N649" s="2"/>
      <c r="O649" s="2">
        <f t="shared" si="741"/>
        <v>14</v>
      </c>
      <c r="P649" s="2">
        <f t="shared" si="742"/>
        <v>0</v>
      </c>
      <c r="Q649" s="2">
        <f t="shared" si="743"/>
        <v>2</v>
      </c>
      <c r="R649" s="2">
        <f t="shared" si="744"/>
        <v>0</v>
      </c>
      <c r="S649" s="2">
        <f t="shared" si="745"/>
        <v>12</v>
      </c>
      <c r="T649" s="2">
        <f t="shared" si="746"/>
        <v>0</v>
      </c>
      <c r="U649" s="2">
        <f t="shared" si="747"/>
        <v>1.3022</v>
      </c>
      <c r="V649" s="2">
        <f t="shared" si="748"/>
        <v>3.4000000000000002E-3</v>
      </c>
      <c r="W649" s="2">
        <f t="shared" si="749"/>
        <v>0</v>
      </c>
      <c r="X649" s="2">
        <f t="shared" si="750"/>
        <v>11</v>
      </c>
      <c r="Y649" s="2">
        <f t="shared" si="751"/>
        <v>8</v>
      </c>
      <c r="Z649" s="2"/>
      <c r="AA649" s="2">
        <v>86295183</v>
      </c>
      <c r="AB649" s="2">
        <f t="shared" si="752"/>
        <v>82.63</v>
      </c>
      <c r="AC649" s="2">
        <f>ROUND(((ES649*2)+(SUM(SmtRes!BC993:'SmtRes'!BC1000)+SUM(EtalonRes!AL1109:'EtalonRes'!AL1116))),2)</f>
        <v>0.01</v>
      </c>
      <c r="AD649" s="2">
        <f>ROUND(((((ET649*2))-((EU649*2)))+AE649),2)</f>
        <v>12.54</v>
      </c>
      <c r="AE649" s="2">
        <f>ROUND(((EU649*2)),2)</f>
        <v>0.2</v>
      </c>
      <c r="AF649" s="2">
        <f>ROUND(((EV649*2)),2)</f>
        <v>70.08</v>
      </c>
      <c r="AG649" s="2">
        <f t="shared" si="754"/>
        <v>0</v>
      </c>
      <c r="AH649" s="2">
        <f>((EW649*2))</f>
        <v>7.66</v>
      </c>
      <c r="AI649" s="2">
        <f>((EX649*2))</f>
        <v>0.02</v>
      </c>
      <c r="AJ649" s="2">
        <f t="shared" si="755"/>
        <v>0</v>
      </c>
      <c r="AK649" s="2">
        <v>321.88</v>
      </c>
      <c r="AL649" s="2">
        <v>280.57</v>
      </c>
      <c r="AM649" s="2">
        <v>6.27</v>
      </c>
      <c r="AN649" s="2">
        <v>0.1</v>
      </c>
      <c r="AO649" s="2">
        <v>35.04</v>
      </c>
      <c r="AP649" s="2">
        <v>0</v>
      </c>
      <c r="AQ649" s="2">
        <v>3.83</v>
      </c>
      <c r="AR649" s="2">
        <v>0.01</v>
      </c>
      <c r="AS649" s="2">
        <v>0</v>
      </c>
      <c r="AT649" s="2">
        <v>90</v>
      </c>
      <c r="AU649" s="2">
        <v>70</v>
      </c>
      <c r="AV649" s="2">
        <v>1</v>
      </c>
      <c r="AW649" s="2">
        <v>1</v>
      </c>
      <c r="AX649" s="2"/>
      <c r="AY649" s="2"/>
      <c r="AZ649" s="2">
        <v>1</v>
      </c>
      <c r="BA649" s="2">
        <v>1</v>
      </c>
      <c r="BB649" s="2">
        <v>1</v>
      </c>
      <c r="BC649" s="2">
        <v>1</v>
      </c>
      <c r="BD649" s="2" t="s">
        <v>6</v>
      </c>
      <c r="BE649" s="2" t="s">
        <v>6</v>
      </c>
      <c r="BF649" s="2" t="s">
        <v>6</v>
      </c>
      <c r="BG649" s="2" t="s">
        <v>6</v>
      </c>
      <c r="BH649" s="2">
        <v>0</v>
      </c>
      <c r="BI649" s="2">
        <v>1</v>
      </c>
      <c r="BJ649" s="2" t="s">
        <v>205</v>
      </c>
      <c r="BK649" s="2"/>
      <c r="BL649" s="2"/>
      <c r="BM649" s="2">
        <v>13001</v>
      </c>
      <c r="BN649" s="2">
        <v>0</v>
      </c>
      <c r="BO649" s="2" t="s">
        <v>6</v>
      </c>
      <c r="BP649" s="2">
        <v>0</v>
      </c>
      <c r="BQ649" s="2">
        <v>1</v>
      </c>
      <c r="BR649" s="2">
        <v>0</v>
      </c>
      <c r="BS649" s="2">
        <v>1</v>
      </c>
      <c r="BT649" s="2">
        <v>1</v>
      </c>
      <c r="BU649" s="2">
        <v>1</v>
      </c>
      <c r="BV649" s="2">
        <v>1</v>
      </c>
      <c r="BW649" s="2">
        <v>1</v>
      </c>
      <c r="BX649" s="2">
        <v>1</v>
      </c>
      <c r="BY649" s="2" t="s">
        <v>6</v>
      </c>
      <c r="BZ649" s="2">
        <v>90</v>
      </c>
      <c r="CA649" s="2">
        <v>70</v>
      </c>
      <c r="CB649" s="2" t="s">
        <v>6</v>
      </c>
      <c r="CC649" s="2"/>
      <c r="CD649" s="2"/>
      <c r="CE649" s="2">
        <v>0</v>
      </c>
      <c r="CF649" s="2">
        <v>0</v>
      </c>
      <c r="CG649" s="2">
        <v>0</v>
      </c>
      <c r="CH649" s="2"/>
      <c r="CI649" s="2"/>
      <c r="CJ649" s="2"/>
      <c r="CK649" s="2"/>
      <c r="CL649" s="2"/>
      <c r="CM649" s="2">
        <v>0</v>
      </c>
      <c r="CN649" s="2" t="s">
        <v>6</v>
      </c>
      <c r="CO649" s="2">
        <v>0</v>
      </c>
      <c r="CP649" s="2">
        <f t="shared" si="756"/>
        <v>14</v>
      </c>
      <c r="CQ649" s="2">
        <f t="shared" si="757"/>
        <v>0.01</v>
      </c>
      <c r="CR649" s="2">
        <f t="shared" si="758"/>
        <v>12.54</v>
      </c>
      <c r="CS649" s="2">
        <f t="shared" si="759"/>
        <v>0.2</v>
      </c>
      <c r="CT649" s="2">
        <f t="shared" si="760"/>
        <v>70.08</v>
      </c>
      <c r="CU649" s="2">
        <f t="shared" si="761"/>
        <v>0</v>
      </c>
      <c r="CV649" s="2">
        <f t="shared" si="762"/>
        <v>7.66</v>
      </c>
      <c r="CW649" s="2">
        <f t="shared" si="763"/>
        <v>0.02</v>
      </c>
      <c r="CX649" s="2">
        <f t="shared" si="764"/>
        <v>0</v>
      </c>
      <c r="CY649" s="2">
        <f>(((S649+(R649*IF(0,0,1)))*AT649)/100)</f>
        <v>10.8</v>
      </c>
      <c r="CZ649" s="2">
        <f>(((S649+(R649*IF(0,0,1)))*AU649)/100)</f>
        <v>8.4</v>
      </c>
      <c r="DA649" s="2"/>
      <c r="DB649" s="2"/>
      <c r="DC649" s="2" t="s">
        <v>6</v>
      </c>
      <c r="DD649" s="2" t="s">
        <v>206</v>
      </c>
      <c r="DE649" s="2" t="s">
        <v>206</v>
      </c>
      <c r="DF649" s="2" t="s">
        <v>206</v>
      </c>
      <c r="DG649" s="2" t="s">
        <v>206</v>
      </c>
      <c r="DH649" s="2" t="s">
        <v>6</v>
      </c>
      <c r="DI649" s="2" t="s">
        <v>206</v>
      </c>
      <c r="DJ649" s="2" t="s">
        <v>206</v>
      </c>
      <c r="DK649" s="2" t="s">
        <v>6</v>
      </c>
      <c r="DL649" s="2" t="s">
        <v>6</v>
      </c>
      <c r="DM649" s="2" t="s">
        <v>6</v>
      </c>
      <c r="DN649" s="2">
        <v>0</v>
      </c>
      <c r="DO649" s="2">
        <v>0</v>
      </c>
      <c r="DP649" s="2">
        <v>1</v>
      </c>
      <c r="DQ649" s="2">
        <v>1</v>
      </c>
      <c r="DR649" s="2"/>
      <c r="DS649" s="2"/>
      <c r="DT649" s="2"/>
      <c r="DU649" s="2">
        <v>1005</v>
      </c>
      <c r="DV649" s="2" t="s">
        <v>166</v>
      </c>
      <c r="DW649" s="2" t="s">
        <v>166</v>
      </c>
      <c r="DX649" s="2">
        <v>100</v>
      </c>
      <c r="DY649" s="2"/>
      <c r="DZ649" s="2" t="s">
        <v>6</v>
      </c>
      <c r="EA649" s="2" t="s">
        <v>6</v>
      </c>
      <c r="EB649" s="2" t="s">
        <v>6</v>
      </c>
      <c r="EC649" s="2" t="s">
        <v>6</v>
      </c>
      <c r="ED649" s="2"/>
      <c r="EE649" s="2">
        <v>54938608</v>
      </c>
      <c r="EF649" s="2">
        <v>1</v>
      </c>
      <c r="EG649" s="2" t="s">
        <v>25</v>
      </c>
      <c r="EH649" s="2">
        <v>0</v>
      </c>
      <c r="EI649" s="2" t="s">
        <v>6</v>
      </c>
      <c r="EJ649" s="2">
        <v>1</v>
      </c>
      <c r="EK649" s="2">
        <v>13001</v>
      </c>
      <c r="EL649" s="2" t="s">
        <v>207</v>
      </c>
      <c r="EM649" s="2" t="s">
        <v>208</v>
      </c>
      <c r="EN649" s="2"/>
      <c r="EO649" s="2" t="s">
        <v>6</v>
      </c>
      <c r="EP649" s="2"/>
      <c r="EQ649" s="2">
        <v>0</v>
      </c>
      <c r="ER649" s="2">
        <v>321.88</v>
      </c>
      <c r="ES649" s="2">
        <v>280.57</v>
      </c>
      <c r="ET649" s="2">
        <v>6.27</v>
      </c>
      <c r="EU649" s="2">
        <v>0.1</v>
      </c>
      <c r="EV649" s="2">
        <v>35.04</v>
      </c>
      <c r="EW649" s="2">
        <v>3.83</v>
      </c>
      <c r="EX649" s="2">
        <v>0.01</v>
      </c>
      <c r="EY649" s="2">
        <v>1</v>
      </c>
      <c r="EZ649" s="2"/>
      <c r="FA649" s="2"/>
      <c r="FB649" s="2"/>
      <c r="FC649" s="2"/>
      <c r="FD649" s="2"/>
      <c r="FE649" s="2"/>
      <c r="FF649" s="2"/>
      <c r="FG649" s="2"/>
      <c r="FH649" s="2"/>
      <c r="FI649" s="2"/>
      <c r="FJ649" s="2"/>
      <c r="FK649" s="2"/>
      <c r="FL649" s="2"/>
      <c r="FM649" s="2"/>
      <c r="FN649" s="2"/>
      <c r="FO649" s="2"/>
      <c r="FP649" s="2"/>
      <c r="FQ649" s="2">
        <v>0</v>
      </c>
      <c r="FR649" s="2">
        <f t="shared" si="765"/>
        <v>0</v>
      </c>
      <c r="FS649" s="2">
        <v>0</v>
      </c>
      <c r="FT649" s="2"/>
      <c r="FU649" s="2"/>
      <c r="FV649" s="2"/>
      <c r="FW649" s="2"/>
      <c r="FX649" s="2">
        <v>90</v>
      </c>
      <c r="FY649" s="2">
        <v>70</v>
      </c>
      <c r="FZ649" s="2"/>
      <c r="GA649" s="2" t="s">
        <v>6</v>
      </c>
      <c r="GB649" s="2"/>
      <c r="GC649" s="2"/>
      <c r="GD649" s="2">
        <v>1</v>
      </c>
      <c r="GE649" s="2"/>
      <c r="GF649" s="2">
        <v>-479942791</v>
      </c>
      <c r="GG649" s="2">
        <v>2</v>
      </c>
      <c r="GH649" s="2">
        <v>1</v>
      </c>
      <c r="GI649" s="2">
        <v>-2</v>
      </c>
      <c r="GJ649" s="2">
        <v>0</v>
      </c>
      <c r="GK649" s="2">
        <v>0</v>
      </c>
      <c r="GL649" s="2">
        <f t="shared" si="766"/>
        <v>0</v>
      </c>
      <c r="GM649" s="2">
        <f t="shared" si="767"/>
        <v>33</v>
      </c>
      <c r="GN649" s="2">
        <f t="shared" si="768"/>
        <v>33</v>
      </c>
      <c r="GO649" s="2">
        <f t="shared" si="769"/>
        <v>0</v>
      </c>
      <c r="GP649" s="2">
        <f t="shared" si="770"/>
        <v>0</v>
      </c>
      <c r="GQ649" s="2"/>
      <c r="GR649" s="2">
        <v>0</v>
      </c>
      <c r="GS649" s="2">
        <v>3</v>
      </c>
      <c r="GT649" s="2">
        <v>0</v>
      </c>
      <c r="GU649" s="2" t="s">
        <v>206</v>
      </c>
      <c r="GV649" s="2">
        <f>ROUND(((GT649*2)),2)</f>
        <v>0</v>
      </c>
      <c r="GW649" s="2">
        <v>1</v>
      </c>
      <c r="GX649" s="2">
        <f t="shared" si="771"/>
        <v>0</v>
      </c>
      <c r="GY649" s="2"/>
      <c r="GZ649" s="2"/>
      <c r="HA649" s="2">
        <v>0</v>
      </c>
      <c r="HB649" s="2">
        <v>0</v>
      </c>
      <c r="HC649" s="2">
        <f t="shared" si="772"/>
        <v>0</v>
      </c>
      <c r="HD649" s="2"/>
      <c r="HE649" s="2" t="s">
        <v>6</v>
      </c>
      <c r="HF649" s="2" t="s">
        <v>6</v>
      </c>
      <c r="HG649" s="2"/>
      <c r="HH649" s="2"/>
      <c r="HI649" s="2"/>
      <c r="HJ649" s="2"/>
      <c r="HK649" s="2"/>
      <c r="HL649" s="2"/>
      <c r="HM649" s="2" t="s">
        <v>6</v>
      </c>
      <c r="HN649" s="2" t="s">
        <v>6</v>
      </c>
      <c r="HO649" s="2" t="s">
        <v>6</v>
      </c>
      <c r="HP649" s="2" t="s">
        <v>6</v>
      </c>
      <c r="HQ649" s="2" t="s">
        <v>6</v>
      </c>
      <c r="HR649" s="2"/>
      <c r="HS649" s="2"/>
      <c r="HT649" s="2"/>
      <c r="HU649" s="2"/>
      <c r="HV649" s="2"/>
      <c r="HW649" s="2"/>
      <c r="HX649" s="2"/>
      <c r="HY649" s="2"/>
      <c r="HZ649" s="2"/>
      <c r="IA649" s="2"/>
      <c r="IB649" s="2"/>
      <c r="IC649" s="2"/>
      <c r="ID649" s="2"/>
      <c r="IE649" s="2"/>
      <c r="IF649" s="2">
        <v>-1</v>
      </c>
      <c r="IG649" s="2"/>
      <c r="IH649" s="2"/>
      <c r="II649" s="2"/>
      <c r="IJ649" s="2"/>
      <c r="IK649" s="2">
        <v>0</v>
      </c>
      <c r="IL649" s="2"/>
      <c r="IM649" s="2"/>
      <c r="IN649" s="2"/>
      <c r="IO649" s="2"/>
      <c r="IP649" s="2"/>
      <c r="IQ649" s="2"/>
      <c r="IR649" s="2"/>
      <c r="IS649" s="2"/>
      <c r="IT649" s="2"/>
      <c r="IU649" s="2"/>
    </row>
    <row r="650" spans="1:255" x14ac:dyDescent="0.2">
      <c r="A650">
        <v>17</v>
      </c>
      <c r="B650">
        <v>1</v>
      </c>
      <c r="C650">
        <f>ROW(SmtRes!A1008)</f>
        <v>1008</v>
      </c>
      <c r="D650">
        <f>ROW(EtalonRes!A1124)</f>
        <v>1124</v>
      </c>
      <c r="E650" t="s">
        <v>791</v>
      </c>
      <c r="F650" t="s">
        <v>203</v>
      </c>
      <c r="G650" t="s">
        <v>204</v>
      </c>
      <c r="H650" t="s">
        <v>166</v>
      </c>
      <c r="I650">
        <f>'2.Лок.смета.и.Акт'!E101</f>
        <v>0.17</v>
      </c>
      <c r="J650">
        <v>0</v>
      </c>
      <c r="K650">
        <v>0.17</v>
      </c>
      <c r="O650">
        <f t="shared" si="741"/>
        <v>341</v>
      </c>
      <c r="P650">
        <f t="shared" si="742"/>
        <v>0</v>
      </c>
      <c r="Q650">
        <f t="shared" si="743"/>
        <v>20</v>
      </c>
      <c r="R650">
        <f t="shared" si="744"/>
        <v>1</v>
      </c>
      <c r="S650">
        <f t="shared" si="745"/>
        <v>321</v>
      </c>
      <c r="T650">
        <f t="shared" si="746"/>
        <v>0</v>
      </c>
      <c r="U650" t="e">
        <f t="shared" si="747"/>
        <v>#REF!</v>
      </c>
      <c r="V650">
        <f t="shared" si="748"/>
        <v>3.4000000000000002E-3</v>
      </c>
      <c r="W650">
        <f t="shared" si="749"/>
        <v>0</v>
      </c>
      <c r="X650" t="e">
        <f t="shared" si="750"/>
        <v>#REF!</v>
      </c>
      <c r="Y650" t="e">
        <f t="shared" si="751"/>
        <v>#REF!</v>
      </c>
      <c r="AA650">
        <v>86295184</v>
      </c>
      <c r="AB650">
        <f t="shared" si="752"/>
        <v>82.63</v>
      </c>
      <c r="AC650">
        <f>ROUND(((ES650*2)+(SUM(SmtRes!BC1001:'SmtRes'!BC1008)+SUM(EtalonRes!AL1117:'EtalonRes'!AL1124))),2)</f>
        <v>0.01</v>
      </c>
      <c r="AD650">
        <f>ROUND(((((ET650*2))-((EU650*2)))+AE650),2)</f>
        <v>12.54</v>
      </c>
      <c r="AE650">
        <f>ROUND(((EU650*2)),2)</f>
        <v>0.2</v>
      </c>
      <c r="AF650">
        <f>ROUND(((EV650*2)),2)</f>
        <v>70.08</v>
      </c>
      <c r="AG650">
        <f t="shared" si="754"/>
        <v>0</v>
      </c>
      <c r="AH650" t="e">
        <f>((EW650*2))</f>
        <v>#REF!</v>
      </c>
      <c r="AI650">
        <f>((EX650*2))</f>
        <v>0.02</v>
      </c>
      <c r="AJ650">
        <f t="shared" si="755"/>
        <v>0</v>
      </c>
      <c r="AK650">
        <f>AL650+AM650+AO650</f>
        <v>321.88</v>
      </c>
      <c r="AL650" s="75">
        <f>'1.Лок.смета.и.Акт'!F1221</f>
        <v>280.57</v>
      </c>
      <c r="AM650" s="75">
        <f>'1.Лок.смета.и.Акт'!F1219</f>
        <v>6.27</v>
      </c>
      <c r="AN650" s="75">
        <f>'1.Лок.смета.и.Акт'!F1220</f>
        <v>0.1</v>
      </c>
      <c r="AO650" s="75">
        <f>'1.Лок.смета.и.Акт'!F1218</f>
        <v>35.04</v>
      </c>
      <c r="AP650">
        <v>0</v>
      </c>
      <c r="AQ650" t="e">
        <f>'2.Лок.смета.и.Акт'!#REF!</f>
        <v>#REF!</v>
      </c>
      <c r="AR650">
        <v>0.01</v>
      </c>
      <c r="AS650">
        <v>0</v>
      </c>
      <c r="AT650">
        <v>86</v>
      </c>
      <c r="AU650">
        <v>60</v>
      </c>
      <c r="AV650">
        <v>1</v>
      </c>
      <c r="AW650">
        <v>1</v>
      </c>
      <c r="AZ650">
        <v>1</v>
      </c>
      <c r="BA650">
        <f>'1.Лок.смета.и.Акт'!J1218</f>
        <v>26.95</v>
      </c>
      <c r="BB650">
        <f>'1.Лок.смета.и.Акт'!J1219</f>
        <v>9.3000000000000007</v>
      </c>
      <c r="BC650">
        <f>'1.Лок.смета.и.Акт'!J1221</f>
        <v>7.56</v>
      </c>
      <c r="BD650" t="s">
        <v>6</v>
      </c>
      <c r="BE650" t="s">
        <v>6</v>
      </c>
      <c r="BF650" t="s">
        <v>6</v>
      </c>
      <c r="BG650" t="s">
        <v>6</v>
      </c>
      <c r="BH650">
        <v>0</v>
      </c>
      <c r="BI650">
        <v>1</v>
      </c>
      <c r="BJ650" t="s">
        <v>205</v>
      </c>
      <c r="BM650">
        <v>13001</v>
      </c>
      <c r="BN650">
        <v>0</v>
      </c>
      <c r="BO650" t="s">
        <v>203</v>
      </c>
      <c r="BP650">
        <v>1</v>
      </c>
      <c r="BQ650">
        <v>1</v>
      </c>
      <c r="BR650">
        <v>0</v>
      </c>
      <c r="BS650">
        <f>'1.Лок.смета.и.Акт'!J1220</f>
        <v>19.8</v>
      </c>
      <c r="BT650">
        <v>1</v>
      </c>
      <c r="BU650">
        <v>1</v>
      </c>
      <c r="BV650">
        <v>1</v>
      </c>
      <c r="BW650">
        <v>1</v>
      </c>
      <c r="BX650">
        <v>1</v>
      </c>
      <c r="BY650" t="s">
        <v>6</v>
      </c>
      <c r="BZ650" t="e">
        <f>'2.Лок.смета.и.Акт'!#REF!</f>
        <v>#REF!</v>
      </c>
      <c r="CA650" t="e">
        <f>'2.Лок.смета.и.Акт'!#REF!</f>
        <v>#REF!</v>
      </c>
      <c r="CB650" t="s">
        <v>6</v>
      </c>
      <c r="CE650">
        <v>0</v>
      </c>
      <c r="CF650">
        <v>0</v>
      </c>
      <c r="CG650">
        <v>0</v>
      </c>
      <c r="CM650">
        <v>0</v>
      </c>
      <c r="CN650" t="s">
        <v>6</v>
      </c>
      <c r="CO650">
        <v>0</v>
      </c>
      <c r="CP650">
        <f t="shared" si="756"/>
        <v>341</v>
      </c>
      <c r="CQ650">
        <f t="shared" si="757"/>
        <v>7.5600000000000001E-2</v>
      </c>
      <c r="CR650">
        <f t="shared" si="758"/>
        <v>116.622</v>
      </c>
      <c r="CS650">
        <f t="shared" si="759"/>
        <v>3.9600000000000004</v>
      </c>
      <c r="CT650">
        <f t="shared" si="760"/>
        <v>1888.6559999999999</v>
      </c>
      <c r="CU650">
        <f t="shared" si="761"/>
        <v>0</v>
      </c>
      <c r="CV650" t="e">
        <f t="shared" si="762"/>
        <v>#REF!</v>
      </c>
      <c r="CW650">
        <f t="shared" si="763"/>
        <v>0.02</v>
      </c>
      <c r="CX650">
        <f t="shared" si="764"/>
        <v>0</v>
      </c>
      <c r="CY650" t="e">
        <f>(S650+R650)*(BZ650/100)</f>
        <v>#REF!</v>
      </c>
      <c r="CZ650" t="e">
        <f>(S650+R650)*(CA650/100)</f>
        <v>#REF!</v>
      </c>
      <c r="DC650" t="s">
        <v>6</v>
      </c>
      <c r="DD650" t="s">
        <v>206</v>
      </c>
      <c r="DE650" t="s">
        <v>206</v>
      </c>
      <c r="DF650" t="s">
        <v>206</v>
      </c>
      <c r="DG650" t="s">
        <v>206</v>
      </c>
      <c r="DH650" t="s">
        <v>6</v>
      </c>
      <c r="DI650" t="s">
        <v>206</v>
      </c>
      <c r="DJ650" t="s">
        <v>206</v>
      </c>
      <c r="DK650" t="s">
        <v>6</v>
      </c>
      <c r="DL650" t="s">
        <v>6</v>
      </c>
      <c r="DM650" t="s">
        <v>6</v>
      </c>
      <c r="DN650">
        <f>'1.Лок.смета.и.Акт'!E1222</f>
        <v>90</v>
      </c>
      <c r="DO650">
        <f>'1.Лок.смета.и.Акт'!E1223</f>
        <v>70</v>
      </c>
      <c r="DP650">
        <v>1</v>
      </c>
      <c r="DQ650">
        <v>1</v>
      </c>
      <c r="DU650">
        <v>1005</v>
      </c>
      <c r="DV650" t="s">
        <v>166</v>
      </c>
      <c r="DW650" t="str">
        <f>'2.Лок.смета.и.Акт'!D101</f>
        <v>100 м2 окрашиваемой поверхности</v>
      </c>
      <c r="DX650">
        <v>100</v>
      </c>
      <c r="DZ650" t="s">
        <v>6</v>
      </c>
      <c r="EA650" t="s">
        <v>6</v>
      </c>
      <c r="EB650" t="s">
        <v>6</v>
      </c>
      <c r="EC650" t="s">
        <v>6</v>
      </c>
      <c r="EE650">
        <v>54938608</v>
      </c>
      <c r="EF650">
        <v>1</v>
      </c>
      <c r="EG650" t="s">
        <v>25</v>
      </c>
      <c r="EH650">
        <v>0</v>
      </c>
      <c r="EI650" t="s">
        <v>6</v>
      </c>
      <c r="EJ650">
        <v>1</v>
      </c>
      <c r="EK650">
        <v>13001</v>
      </c>
      <c r="EL650" t="s">
        <v>207</v>
      </c>
      <c r="EM650" t="s">
        <v>208</v>
      </c>
      <c r="EO650" t="s">
        <v>6</v>
      </c>
      <c r="EQ650">
        <v>0</v>
      </c>
      <c r="ER650">
        <f>ES650+ET650+EV650</f>
        <v>321.88</v>
      </c>
      <c r="ES650" s="75">
        <f>'1.Лок.смета.и.Акт'!F1221</f>
        <v>280.57</v>
      </c>
      <c r="ET650" s="75">
        <f>'1.Лок.смета.и.Акт'!F1219</f>
        <v>6.27</v>
      </c>
      <c r="EU650" s="75">
        <f>'1.Лок.смета.и.Акт'!F1220</f>
        <v>0.1</v>
      </c>
      <c r="EV650" s="75">
        <f>'1.Лок.смета.и.Акт'!F1218</f>
        <v>35.04</v>
      </c>
      <c r="EW650" t="e">
        <f>'2.Лок.смета.и.Акт'!#REF!</f>
        <v>#REF!</v>
      </c>
      <c r="EX650">
        <v>0.01</v>
      </c>
      <c r="EY650">
        <v>1</v>
      </c>
      <c r="FQ650">
        <v>0</v>
      </c>
      <c r="FR650">
        <f t="shared" si="765"/>
        <v>0</v>
      </c>
      <c r="FS650">
        <v>0</v>
      </c>
      <c r="FX650">
        <v>90</v>
      </c>
      <c r="FY650">
        <v>70</v>
      </c>
      <c r="GA650" t="s">
        <v>6</v>
      </c>
      <c r="GD650">
        <v>1</v>
      </c>
      <c r="GF650">
        <v>-479942791</v>
      </c>
      <c r="GG650">
        <v>2</v>
      </c>
      <c r="GH650">
        <v>1</v>
      </c>
      <c r="GI650">
        <v>2</v>
      </c>
      <c r="GJ650">
        <v>0</v>
      </c>
      <c r="GK650">
        <v>0</v>
      </c>
      <c r="GL650">
        <f t="shared" si="766"/>
        <v>0</v>
      </c>
      <c r="GM650" t="e">
        <f t="shared" si="767"/>
        <v>#REF!</v>
      </c>
      <c r="GN650" t="e">
        <f t="shared" si="768"/>
        <v>#REF!</v>
      </c>
      <c r="GO650">
        <f t="shared" si="769"/>
        <v>0</v>
      </c>
      <c r="GP650">
        <f t="shared" si="770"/>
        <v>0</v>
      </c>
      <c r="GR650">
        <v>0</v>
      </c>
      <c r="GS650">
        <v>3</v>
      </c>
      <c r="GT650">
        <v>0</v>
      </c>
      <c r="GU650" t="s">
        <v>206</v>
      </c>
      <c r="GV650">
        <f>ROUND(((GT650*2)),2)</f>
        <v>0</v>
      </c>
      <c r="GW650">
        <v>1009.3</v>
      </c>
      <c r="GX650">
        <f t="shared" si="771"/>
        <v>0</v>
      </c>
      <c r="HA650">
        <v>0</v>
      </c>
      <c r="HB650">
        <v>0</v>
      </c>
      <c r="HC650">
        <f t="shared" si="772"/>
        <v>0</v>
      </c>
      <c r="HE650" t="s">
        <v>6</v>
      </c>
      <c r="HF650" t="s">
        <v>6</v>
      </c>
      <c r="HM650" t="s">
        <v>6</v>
      </c>
      <c r="HN650" t="s">
        <v>6</v>
      </c>
      <c r="HO650" t="s">
        <v>6</v>
      </c>
      <c r="HP650" t="s">
        <v>6</v>
      </c>
      <c r="HQ650" t="s">
        <v>6</v>
      </c>
      <c r="IF650">
        <v>-1</v>
      </c>
      <c r="IK650">
        <v>0</v>
      </c>
    </row>
    <row r="651" spans="1:255" x14ac:dyDescent="0.2">
      <c r="A651" s="2">
        <v>18</v>
      </c>
      <c r="B651" s="2">
        <v>1</v>
      </c>
      <c r="C651" s="2">
        <v>999</v>
      </c>
      <c r="D651" s="2"/>
      <c r="E651" s="2" t="s">
        <v>792</v>
      </c>
      <c r="F651" s="2" t="s">
        <v>210</v>
      </c>
      <c r="G651" s="2" t="s">
        <v>211</v>
      </c>
      <c r="H651" s="2" t="s">
        <v>63</v>
      </c>
      <c r="I651" s="2">
        <f>I649*J651</f>
        <v>4.7600000000000002E-4</v>
      </c>
      <c r="J651" s="216">
        <f>'5.Ведомость_списания'!F288</f>
        <v>2.8E-3</v>
      </c>
      <c r="K651" s="2">
        <v>1.4E-3</v>
      </c>
      <c r="L651" s="2"/>
      <c r="M651" s="2"/>
      <c r="N651" s="2"/>
      <c r="O651" s="2">
        <f t="shared" si="741"/>
        <v>3</v>
      </c>
      <c r="P651" s="2">
        <f t="shared" si="742"/>
        <v>3</v>
      </c>
      <c r="Q651" s="2">
        <f t="shared" si="743"/>
        <v>0</v>
      </c>
      <c r="R651" s="2">
        <f t="shared" si="744"/>
        <v>0</v>
      </c>
      <c r="S651" s="2">
        <f t="shared" si="745"/>
        <v>0</v>
      </c>
      <c r="T651" s="2">
        <f t="shared" si="746"/>
        <v>0</v>
      </c>
      <c r="U651" s="2">
        <f t="shared" si="747"/>
        <v>0</v>
      </c>
      <c r="V651" s="2">
        <f t="shared" si="748"/>
        <v>0</v>
      </c>
      <c r="W651" s="2">
        <f t="shared" si="749"/>
        <v>0</v>
      </c>
      <c r="X651" s="2">
        <f t="shared" si="750"/>
        <v>0</v>
      </c>
      <c r="Y651" s="2">
        <f t="shared" si="751"/>
        <v>0</v>
      </c>
      <c r="Z651" s="2"/>
      <c r="AA651" s="2">
        <v>86295183</v>
      </c>
      <c r="AB651" s="2">
        <f t="shared" si="752"/>
        <v>6156.33</v>
      </c>
      <c r="AC651" s="2">
        <f t="shared" ref="AC651:AC658" si="773">ROUND((ES651),2)</f>
        <v>6156.33</v>
      </c>
      <c r="AD651" s="2">
        <f>ROUND((((ET651)-(EU651))+AE651),2)</f>
        <v>0</v>
      </c>
      <c r="AE651" s="2">
        <f t="shared" ref="AE651:AF654" si="774">ROUND((EU651),2)</f>
        <v>0</v>
      </c>
      <c r="AF651" s="2">
        <f t="shared" si="774"/>
        <v>0</v>
      </c>
      <c r="AG651" s="2">
        <f t="shared" si="754"/>
        <v>0</v>
      </c>
      <c r="AH651" s="2">
        <f t="shared" ref="AH651:AI654" si="775">(EW651)</f>
        <v>0</v>
      </c>
      <c r="AI651" s="2">
        <f t="shared" si="775"/>
        <v>0</v>
      </c>
      <c r="AJ651" s="2">
        <f t="shared" si="755"/>
        <v>0</v>
      </c>
      <c r="AK651" s="2">
        <v>6156.33</v>
      </c>
      <c r="AL651" s="110">
        <f>'1.Лок.смета.и.Акт'!F1225</f>
        <v>6156.33</v>
      </c>
      <c r="AM651" s="2">
        <v>0</v>
      </c>
      <c r="AN651" s="2">
        <v>0</v>
      </c>
      <c r="AO651" s="2">
        <v>0</v>
      </c>
      <c r="AP651" s="2">
        <v>0</v>
      </c>
      <c r="AQ651" s="2">
        <v>0</v>
      </c>
      <c r="AR651" s="2">
        <v>0</v>
      </c>
      <c r="AS651" s="2">
        <v>0</v>
      </c>
      <c r="AT651" s="2">
        <v>0</v>
      </c>
      <c r="AU651" s="2">
        <v>0</v>
      </c>
      <c r="AV651" s="2">
        <v>1</v>
      </c>
      <c r="AW651" s="2">
        <v>1</v>
      </c>
      <c r="AX651" s="2"/>
      <c r="AY651" s="2"/>
      <c r="AZ651" s="2">
        <v>1</v>
      </c>
      <c r="BA651" s="2">
        <v>1</v>
      </c>
      <c r="BB651" s="2">
        <v>1</v>
      </c>
      <c r="BC651" s="2">
        <v>1</v>
      </c>
      <c r="BD651" s="2" t="s">
        <v>6</v>
      </c>
      <c r="BE651" s="2" t="s">
        <v>6</v>
      </c>
      <c r="BF651" s="2" t="s">
        <v>6</v>
      </c>
      <c r="BG651" s="2" t="s">
        <v>6</v>
      </c>
      <c r="BH651" s="2">
        <v>3</v>
      </c>
      <c r="BI651" s="2">
        <v>1</v>
      </c>
      <c r="BJ651" s="2" t="s">
        <v>212</v>
      </c>
      <c r="BK651" s="2"/>
      <c r="BL651" s="2"/>
      <c r="BM651" s="2">
        <v>500001</v>
      </c>
      <c r="BN651" s="2">
        <v>0</v>
      </c>
      <c r="BO651" s="2" t="s">
        <v>6</v>
      </c>
      <c r="BP651" s="2">
        <v>0</v>
      </c>
      <c r="BQ651" s="2">
        <v>20</v>
      </c>
      <c r="BR651" s="2">
        <v>0</v>
      </c>
      <c r="BS651" s="2">
        <v>1</v>
      </c>
      <c r="BT651" s="2">
        <v>1</v>
      </c>
      <c r="BU651" s="2">
        <v>1</v>
      </c>
      <c r="BV651" s="2">
        <v>1</v>
      </c>
      <c r="BW651" s="2">
        <v>1</v>
      </c>
      <c r="BX651" s="2">
        <v>1</v>
      </c>
      <c r="BY651" s="2" t="s">
        <v>6</v>
      </c>
      <c r="BZ651" s="2">
        <v>0</v>
      </c>
      <c r="CA651" s="2">
        <v>0</v>
      </c>
      <c r="CB651" s="2" t="s">
        <v>6</v>
      </c>
      <c r="CC651" s="2"/>
      <c r="CD651" s="2"/>
      <c r="CE651" s="2">
        <v>0</v>
      </c>
      <c r="CF651" s="2">
        <v>0</v>
      </c>
      <c r="CG651" s="2">
        <v>0</v>
      </c>
      <c r="CH651" s="2"/>
      <c r="CI651" s="2"/>
      <c r="CJ651" s="2"/>
      <c r="CK651" s="2"/>
      <c r="CL651" s="2"/>
      <c r="CM651" s="2">
        <v>0</v>
      </c>
      <c r="CN651" s="2" t="s">
        <v>6</v>
      </c>
      <c r="CO651" s="2">
        <v>0</v>
      </c>
      <c r="CP651" s="2">
        <f t="shared" si="756"/>
        <v>3</v>
      </c>
      <c r="CQ651" s="2">
        <f t="shared" si="757"/>
        <v>6156.33</v>
      </c>
      <c r="CR651" s="2">
        <f t="shared" si="758"/>
        <v>0</v>
      </c>
      <c r="CS651" s="2">
        <f t="shared" si="759"/>
        <v>0</v>
      </c>
      <c r="CT651" s="2">
        <f t="shared" si="760"/>
        <v>0</v>
      </c>
      <c r="CU651" s="2">
        <f t="shared" si="761"/>
        <v>0</v>
      </c>
      <c r="CV651" s="2">
        <f t="shared" si="762"/>
        <v>0</v>
      </c>
      <c r="CW651" s="2">
        <f t="shared" si="763"/>
        <v>0</v>
      </c>
      <c r="CX651" s="2">
        <f t="shared" si="764"/>
        <v>0</v>
      </c>
      <c r="CY651" s="2">
        <f>(((S651+(R651*IF(0,0,1)))*AT651)/100)</f>
        <v>0</v>
      </c>
      <c r="CZ651" s="2">
        <f>(((S651+(R651*IF(0,0,1)))*AU651)/100)</f>
        <v>0</v>
      </c>
      <c r="DA651" s="2"/>
      <c r="DB651" s="2"/>
      <c r="DC651" s="2" t="s">
        <v>6</v>
      </c>
      <c r="DD651" s="2" t="s">
        <v>6</v>
      </c>
      <c r="DE651" s="2" t="s">
        <v>6</v>
      </c>
      <c r="DF651" s="2" t="s">
        <v>6</v>
      </c>
      <c r="DG651" s="2" t="s">
        <v>6</v>
      </c>
      <c r="DH651" s="2" t="s">
        <v>6</v>
      </c>
      <c r="DI651" s="2" t="s">
        <v>6</v>
      </c>
      <c r="DJ651" s="2" t="s">
        <v>6</v>
      </c>
      <c r="DK651" s="2" t="s">
        <v>6</v>
      </c>
      <c r="DL651" s="2" t="s">
        <v>6</v>
      </c>
      <c r="DM651" s="2" t="s">
        <v>6</v>
      </c>
      <c r="DN651" s="2">
        <v>0</v>
      </c>
      <c r="DO651" s="2">
        <v>0</v>
      </c>
      <c r="DP651" s="2">
        <v>1</v>
      </c>
      <c r="DQ651" s="2">
        <v>1</v>
      </c>
      <c r="DR651" s="2"/>
      <c r="DS651" s="2"/>
      <c r="DT651" s="2"/>
      <c r="DU651" s="2">
        <v>1009</v>
      </c>
      <c r="DV651" s="2" t="s">
        <v>63</v>
      </c>
      <c r="DW651" s="2" t="s">
        <v>63</v>
      </c>
      <c r="DX651" s="2">
        <v>1000</v>
      </c>
      <c r="DY651" s="2"/>
      <c r="DZ651" s="2" t="s">
        <v>6</v>
      </c>
      <c r="EA651" s="2" t="s">
        <v>6</v>
      </c>
      <c r="EB651" s="2" t="s">
        <v>6</v>
      </c>
      <c r="EC651" s="2" t="s">
        <v>6</v>
      </c>
      <c r="ED651" s="2"/>
      <c r="EE651" s="2">
        <v>54938781</v>
      </c>
      <c r="EF651" s="2">
        <v>20</v>
      </c>
      <c r="EG651" s="2" t="s">
        <v>34</v>
      </c>
      <c r="EH651" s="2">
        <v>0</v>
      </c>
      <c r="EI651" s="2" t="s">
        <v>6</v>
      </c>
      <c r="EJ651" s="2">
        <v>1</v>
      </c>
      <c r="EK651" s="2">
        <v>500001</v>
      </c>
      <c r="EL651" s="2" t="s">
        <v>35</v>
      </c>
      <c r="EM651" s="2" t="s">
        <v>36</v>
      </c>
      <c r="EN651" s="2"/>
      <c r="EO651" s="2" t="s">
        <v>6</v>
      </c>
      <c r="EP651" s="2"/>
      <c r="EQ651" s="2">
        <v>0</v>
      </c>
      <c r="ER651" s="2">
        <v>6156.33</v>
      </c>
      <c r="ES651" s="110">
        <f>'1.Лок.смета.и.Акт'!F1225</f>
        <v>6156.33</v>
      </c>
      <c r="ET651" s="2">
        <v>0</v>
      </c>
      <c r="EU651" s="2">
        <v>0</v>
      </c>
      <c r="EV651" s="2">
        <v>0</v>
      </c>
      <c r="EW651" s="2">
        <v>0</v>
      </c>
      <c r="EX651" s="2">
        <v>0</v>
      </c>
      <c r="EY651" s="2"/>
      <c r="EZ651" s="2"/>
      <c r="FA651" s="2"/>
      <c r="FB651" s="2"/>
      <c r="FC651" s="2"/>
      <c r="FD651" s="2"/>
      <c r="FE651" s="2"/>
      <c r="FF651" s="2"/>
      <c r="FG651" s="2"/>
      <c r="FH651" s="2"/>
      <c r="FI651" s="2"/>
      <c r="FJ651" s="2"/>
      <c r="FK651" s="2"/>
      <c r="FL651" s="2"/>
      <c r="FM651" s="2"/>
      <c r="FN651" s="2"/>
      <c r="FO651" s="2"/>
      <c r="FP651" s="2"/>
      <c r="FQ651" s="2">
        <v>0</v>
      </c>
      <c r="FR651" s="2">
        <f t="shared" si="765"/>
        <v>0</v>
      </c>
      <c r="FS651" s="2">
        <v>0</v>
      </c>
      <c r="FT651" s="2"/>
      <c r="FU651" s="2"/>
      <c r="FV651" s="2"/>
      <c r="FW651" s="2"/>
      <c r="FX651" s="2">
        <v>0</v>
      </c>
      <c r="FY651" s="2">
        <v>0</v>
      </c>
      <c r="FZ651" s="2"/>
      <c r="GA651" s="2" t="s">
        <v>6</v>
      </c>
      <c r="GB651" s="2"/>
      <c r="GC651" s="2"/>
      <c r="GD651" s="2">
        <v>1</v>
      </c>
      <c r="GE651" s="2"/>
      <c r="GF651" s="2">
        <v>1677997654</v>
      </c>
      <c r="GG651" s="2">
        <v>2</v>
      </c>
      <c r="GH651" s="2">
        <v>0</v>
      </c>
      <c r="GI651" s="2">
        <v>-2</v>
      </c>
      <c r="GJ651" s="2">
        <v>0</v>
      </c>
      <c r="GK651" s="2">
        <v>0</v>
      </c>
      <c r="GL651" s="2">
        <f t="shared" si="766"/>
        <v>0</v>
      </c>
      <c r="GM651" s="2">
        <f t="shared" si="767"/>
        <v>3</v>
      </c>
      <c r="GN651" s="2">
        <f t="shared" si="768"/>
        <v>3</v>
      </c>
      <c r="GO651" s="2">
        <f t="shared" si="769"/>
        <v>0</v>
      </c>
      <c r="GP651" s="2">
        <f t="shared" si="770"/>
        <v>0</v>
      </c>
      <c r="GQ651" s="2"/>
      <c r="GR651" s="2">
        <v>0</v>
      </c>
      <c r="GS651" s="2">
        <v>3</v>
      </c>
      <c r="GT651" s="2">
        <v>0</v>
      </c>
      <c r="GU651" s="2" t="s">
        <v>6</v>
      </c>
      <c r="GV651" s="2">
        <f t="shared" ref="GV651:GV658" si="776">ROUND((GT651),2)</f>
        <v>0</v>
      </c>
      <c r="GW651" s="2">
        <v>1</v>
      </c>
      <c r="GX651" s="2">
        <f t="shared" si="771"/>
        <v>0</v>
      </c>
      <c r="GY651" s="2"/>
      <c r="GZ651" s="2"/>
      <c r="HA651" s="2">
        <v>0</v>
      </c>
      <c r="HB651" s="2">
        <v>0</v>
      </c>
      <c r="HC651" s="2">
        <f t="shared" si="772"/>
        <v>0</v>
      </c>
      <c r="HD651" s="2"/>
      <c r="HE651" s="2" t="s">
        <v>6</v>
      </c>
      <c r="HF651" s="2" t="s">
        <v>6</v>
      </c>
      <c r="HG651" s="2"/>
      <c r="HH651" s="2"/>
      <c r="HI651" s="2"/>
      <c r="HJ651" s="2"/>
      <c r="HK651" s="2"/>
      <c r="HL651" s="2"/>
      <c r="HM651" s="2" t="s">
        <v>206</v>
      </c>
      <c r="HN651" s="2" t="s">
        <v>6</v>
      </c>
      <c r="HO651" s="2" t="s">
        <v>6</v>
      </c>
      <c r="HP651" s="2" t="s">
        <v>6</v>
      </c>
      <c r="HQ651" s="2" t="s">
        <v>6</v>
      </c>
      <c r="HR651" s="2"/>
      <c r="HS651" s="2"/>
      <c r="HT651" s="2"/>
      <c r="HU651" s="2"/>
      <c r="HV651" s="2"/>
      <c r="HW651" s="2"/>
      <c r="HX651" s="2"/>
      <c r="HY651" s="2"/>
      <c r="HZ651" s="2"/>
      <c r="IA651" s="2"/>
      <c r="IB651" s="2"/>
      <c r="IC651" s="2"/>
      <c r="ID651" s="2"/>
      <c r="IE651" s="2"/>
      <c r="IF651" s="2">
        <v>-1</v>
      </c>
      <c r="IG651" s="2"/>
      <c r="IH651" s="2"/>
      <c r="II651" s="2"/>
      <c r="IJ651" s="2"/>
      <c r="IK651" s="2">
        <v>0</v>
      </c>
      <c r="IL651" s="2"/>
      <c r="IM651" s="2"/>
      <c r="IN651" s="2"/>
      <c r="IO651" s="2"/>
      <c r="IP651" s="2"/>
      <c r="IQ651" s="2"/>
      <c r="IR651" s="2"/>
      <c r="IS651" s="2"/>
      <c r="IT651" s="2"/>
      <c r="IU651" s="2"/>
    </row>
    <row r="652" spans="1:255" x14ac:dyDescent="0.2">
      <c r="A652">
        <v>18</v>
      </c>
      <c r="B652">
        <v>1</v>
      </c>
      <c r="C652">
        <v>1007</v>
      </c>
      <c r="E652" t="s">
        <v>792</v>
      </c>
      <c r="F652" t="e">
        <f>'2.Лок.смета.и.Акт'!#REF!</f>
        <v>#REF!</v>
      </c>
      <c r="G652" t="s">
        <v>211</v>
      </c>
      <c r="H652" t="s">
        <v>63</v>
      </c>
      <c r="I652">
        <f>I650*J652</f>
        <v>4.7600000000000002E-4</v>
      </c>
      <c r="J652">
        <v>2.8E-3</v>
      </c>
      <c r="K652">
        <v>1.4E-3</v>
      </c>
      <c r="O652">
        <f t="shared" si="741"/>
        <v>48</v>
      </c>
      <c r="P652">
        <f t="shared" si="742"/>
        <v>48</v>
      </c>
      <c r="Q652">
        <f t="shared" si="743"/>
        <v>0</v>
      </c>
      <c r="R652">
        <f t="shared" si="744"/>
        <v>0</v>
      </c>
      <c r="S652">
        <f t="shared" si="745"/>
        <v>0</v>
      </c>
      <c r="T652">
        <f t="shared" si="746"/>
        <v>0</v>
      </c>
      <c r="U652">
        <f t="shared" si="747"/>
        <v>0</v>
      </c>
      <c r="V652">
        <f t="shared" si="748"/>
        <v>0</v>
      </c>
      <c r="W652">
        <f t="shared" si="749"/>
        <v>0</v>
      </c>
      <c r="X652">
        <f t="shared" si="750"/>
        <v>0</v>
      </c>
      <c r="Y652">
        <f t="shared" si="751"/>
        <v>0</v>
      </c>
      <c r="AA652">
        <v>86295184</v>
      </c>
      <c r="AB652">
        <f t="shared" si="752"/>
        <v>13260</v>
      </c>
      <c r="AC652">
        <f t="shared" si="773"/>
        <v>13260</v>
      </c>
      <c r="AD652">
        <f>ROUND((((ET652)-(EU652))+AE652),2)</f>
        <v>0</v>
      </c>
      <c r="AE652">
        <f t="shared" si="774"/>
        <v>0</v>
      </c>
      <c r="AF652">
        <f t="shared" si="774"/>
        <v>0</v>
      </c>
      <c r="AG652">
        <f t="shared" si="754"/>
        <v>0</v>
      </c>
      <c r="AH652">
        <f t="shared" si="775"/>
        <v>0</v>
      </c>
      <c r="AI652">
        <f t="shared" si="775"/>
        <v>0</v>
      </c>
      <c r="AJ652">
        <f t="shared" si="755"/>
        <v>0</v>
      </c>
      <c r="AK652">
        <v>13260</v>
      </c>
      <c r="AL652">
        <v>13260</v>
      </c>
      <c r="AM652">
        <v>0</v>
      </c>
      <c r="AN652">
        <v>0</v>
      </c>
      <c r="AO652">
        <v>0</v>
      </c>
      <c r="AP652">
        <v>0</v>
      </c>
      <c r="AQ652">
        <v>0</v>
      </c>
      <c r="AR652">
        <v>0</v>
      </c>
      <c r="AS652">
        <v>0</v>
      </c>
      <c r="AT652">
        <v>0</v>
      </c>
      <c r="AU652">
        <v>0</v>
      </c>
      <c r="AV652">
        <v>1</v>
      </c>
      <c r="AW652">
        <v>1</v>
      </c>
      <c r="AZ652">
        <v>1</v>
      </c>
      <c r="BA652">
        <v>1</v>
      </c>
      <c r="BB652">
        <v>1</v>
      </c>
      <c r="BC652">
        <v>7.56</v>
      </c>
      <c r="BD652" t="s">
        <v>6</v>
      </c>
      <c r="BE652" t="s">
        <v>6</v>
      </c>
      <c r="BF652" t="s">
        <v>6</v>
      </c>
      <c r="BG652" t="s">
        <v>6</v>
      </c>
      <c r="BH652">
        <v>3</v>
      </c>
      <c r="BI652">
        <v>1</v>
      </c>
      <c r="BJ652" t="s">
        <v>212</v>
      </c>
      <c r="BM652">
        <v>500001</v>
      </c>
      <c r="BN652">
        <v>0</v>
      </c>
      <c r="BO652" t="s">
        <v>6</v>
      </c>
      <c r="BP652">
        <v>0</v>
      </c>
      <c r="BQ652">
        <v>20</v>
      </c>
      <c r="BR652">
        <v>0</v>
      </c>
      <c r="BS652">
        <v>1</v>
      </c>
      <c r="BT652">
        <v>1</v>
      </c>
      <c r="BU652">
        <v>1</v>
      </c>
      <c r="BV652">
        <v>1</v>
      </c>
      <c r="BW652">
        <v>1</v>
      </c>
      <c r="BX652">
        <v>1</v>
      </c>
      <c r="BY652" t="s">
        <v>6</v>
      </c>
      <c r="BZ652">
        <v>0</v>
      </c>
      <c r="CA652">
        <v>0</v>
      </c>
      <c r="CB652" t="s">
        <v>6</v>
      </c>
      <c r="CE652">
        <v>0</v>
      </c>
      <c r="CF652">
        <v>0</v>
      </c>
      <c r="CG652">
        <v>0</v>
      </c>
      <c r="CM652">
        <v>0</v>
      </c>
      <c r="CN652" t="s">
        <v>6</v>
      </c>
      <c r="CO652">
        <v>0</v>
      </c>
      <c r="CP652">
        <f t="shared" si="756"/>
        <v>48</v>
      </c>
      <c r="CQ652">
        <f t="shared" si="757"/>
        <v>100245.59999999999</v>
      </c>
      <c r="CR652">
        <f t="shared" si="758"/>
        <v>0</v>
      </c>
      <c r="CS652">
        <f t="shared" si="759"/>
        <v>0</v>
      </c>
      <c r="CT652">
        <f t="shared" si="760"/>
        <v>0</v>
      </c>
      <c r="CU652">
        <f t="shared" si="761"/>
        <v>0</v>
      </c>
      <c r="CV652">
        <f t="shared" si="762"/>
        <v>0</v>
      </c>
      <c r="CW652">
        <f t="shared" si="763"/>
        <v>0</v>
      </c>
      <c r="CX652">
        <f t="shared" si="764"/>
        <v>0</v>
      </c>
      <c r="CY652">
        <f>(S652+R652)*(BZ652/100)</f>
        <v>0</v>
      </c>
      <c r="CZ652">
        <f>(S652+R652)*(CA652/100)</f>
        <v>0</v>
      </c>
      <c r="DC652" t="s">
        <v>6</v>
      </c>
      <c r="DD652" t="s">
        <v>6</v>
      </c>
      <c r="DE652" t="s">
        <v>6</v>
      </c>
      <c r="DF652" t="s">
        <v>6</v>
      </c>
      <c r="DG652" t="s">
        <v>6</v>
      </c>
      <c r="DH652" t="s">
        <v>6</v>
      </c>
      <c r="DI652" t="s">
        <v>6</v>
      </c>
      <c r="DJ652" t="s">
        <v>6</v>
      </c>
      <c r="DK652" t="s">
        <v>6</v>
      </c>
      <c r="DL652" t="s">
        <v>6</v>
      </c>
      <c r="DM652" t="s">
        <v>6</v>
      </c>
      <c r="DN652">
        <v>0</v>
      </c>
      <c r="DO652">
        <v>0</v>
      </c>
      <c r="DP652">
        <v>1</v>
      </c>
      <c r="DQ652">
        <v>1</v>
      </c>
      <c r="DU652">
        <v>1009</v>
      </c>
      <c r="DV652" t="s">
        <v>63</v>
      </c>
      <c r="DW652" t="e">
        <f>'2.Лок.смета.и.Акт'!#REF!</f>
        <v>#REF!</v>
      </c>
      <c r="DX652">
        <v>1000</v>
      </c>
      <c r="DZ652" t="s">
        <v>6</v>
      </c>
      <c r="EA652" t="s">
        <v>6</v>
      </c>
      <c r="EB652" t="s">
        <v>6</v>
      </c>
      <c r="EC652" t="s">
        <v>6</v>
      </c>
      <c r="EE652">
        <v>54938781</v>
      </c>
      <c r="EF652">
        <v>20</v>
      </c>
      <c r="EG652" t="s">
        <v>34</v>
      </c>
      <c r="EH652">
        <v>0</v>
      </c>
      <c r="EI652" t="s">
        <v>6</v>
      </c>
      <c r="EJ652">
        <v>1</v>
      </c>
      <c r="EK652">
        <v>500001</v>
      </c>
      <c r="EL652" t="s">
        <v>35</v>
      </c>
      <c r="EM652" t="s">
        <v>36</v>
      </c>
      <c r="EO652" t="s">
        <v>6</v>
      </c>
      <c r="EQ652">
        <v>0</v>
      </c>
      <c r="ER652">
        <v>94500</v>
      </c>
      <c r="ES652">
        <v>13260</v>
      </c>
      <c r="ET652">
        <v>0</v>
      </c>
      <c r="EU652">
        <v>0</v>
      </c>
      <c r="EV652">
        <v>0</v>
      </c>
      <c r="EW652">
        <v>0</v>
      </c>
      <c r="EX652">
        <v>0</v>
      </c>
      <c r="EZ652">
        <v>5</v>
      </c>
      <c r="FC652">
        <v>0</v>
      </c>
      <c r="FD652">
        <v>18</v>
      </c>
      <c r="FF652">
        <v>94500</v>
      </c>
      <c r="FQ652">
        <v>0</v>
      </c>
      <c r="FR652">
        <f t="shared" si="765"/>
        <v>0</v>
      </c>
      <c r="FS652">
        <v>0</v>
      </c>
      <c r="FX652">
        <v>0</v>
      </c>
      <c r="FY652">
        <v>0</v>
      </c>
      <c r="GA652" t="s">
        <v>213</v>
      </c>
      <c r="GD652">
        <v>1</v>
      </c>
      <c r="GF652">
        <v>1677997654</v>
      </c>
      <c r="GG652">
        <v>2</v>
      </c>
      <c r="GH652">
        <v>3</v>
      </c>
      <c r="GI652">
        <v>5</v>
      </c>
      <c r="GJ652">
        <v>0</v>
      </c>
      <c r="GK652">
        <v>0</v>
      </c>
      <c r="GL652">
        <f t="shared" si="766"/>
        <v>0</v>
      </c>
      <c r="GM652">
        <f t="shared" si="767"/>
        <v>48</v>
      </c>
      <c r="GN652">
        <f t="shared" si="768"/>
        <v>48</v>
      </c>
      <c r="GO652">
        <f t="shared" si="769"/>
        <v>0</v>
      </c>
      <c r="GP652">
        <f t="shared" si="770"/>
        <v>0</v>
      </c>
      <c r="GR652">
        <v>1</v>
      </c>
      <c r="GS652">
        <v>1</v>
      </c>
      <c r="GT652">
        <v>0</v>
      </c>
      <c r="GU652" t="s">
        <v>6</v>
      </c>
      <c r="GV652">
        <f t="shared" si="776"/>
        <v>0</v>
      </c>
      <c r="GW652">
        <v>1</v>
      </c>
      <c r="GX652">
        <f t="shared" si="771"/>
        <v>0</v>
      </c>
      <c r="HA652">
        <v>0</v>
      </c>
      <c r="HB652">
        <v>0</v>
      </c>
      <c r="HC652">
        <f t="shared" si="772"/>
        <v>0</v>
      </c>
      <c r="HE652" t="s">
        <v>38</v>
      </c>
      <c r="HF652" t="s">
        <v>39</v>
      </c>
      <c r="HM652" t="s">
        <v>206</v>
      </c>
      <c r="HN652" t="s">
        <v>6</v>
      </c>
      <c r="HO652" t="s">
        <v>6</v>
      </c>
      <c r="HP652" t="s">
        <v>6</v>
      </c>
      <c r="HQ652" t="s">
        <v>6</v>
      </c>
      <c r="IF652">
        <v>-1</v>
      </c>
      <c r="IK652">
        <v>0</v>
      </c>
    </row>
    <row r="653" spans="1:255" x14ac:dyDescent="0.2">
      <c r="A653" s="2">
        <v>18</v>
      </c>
      <c r="B653" s="2">
        <v>1</v>
      </c>
      <c r="C653" s="2">
        <v>1000</v>
      </c>
      <c r="D653" s="2"/>
      <c r="E653" s="2" t="s">
        <v>793</v>
      </c>
      <c r="F653" s="2" t="s">
        <v>176</v>
      </c>
      <c r="G653" s="2" t="s">
        <v>177</v>
      </c>
      <c r="H653" s="2" t="s">
        <v>63</v>
      </c>
      <c r="I653" s="2">
        <f>I649*J653</f>
        <v>6.4599999999999987E-3</v>
      </c>
      <c r="J653" s="216">
        <f>'5.Ведомость_списания'!F289</f>
        <v>3.7999999999999992E-2</v>
      </c>
      <c r="K653" s="2">
        <v>1.9E-2</v>
      </c>
      <c r="L653" s="2"/>
      <c r="M653" s="2"/>
      <c r="N653" s="2"/>
      <c r="O653" s="2">
        <f t="shared" si="741"/>
        <v>92</v>
      </c>
      <c r="P653" s="2">
        <f t="shared" si="742"/>
        <v>92</v>
      </c>
      <c r="Q653" s="2">
        <f t="shared" si="743"/>
        <v>0</v>
      </c>
      <c r="R653" s="2">
        <f t="shared" si="744"/>
        <v>0</v>
      </c>
      <c r="S653" s="2">
        <f t="shared" si="745"/>
        <v>0</v>
      </c>
      <c r="T653" s="2">
        <f t="shared" si="746"/>
        <v>0</v>
      </c>
      <c r="U653" s="2">
        <f t="shared" si="747"/>
        <v>0</v>
      </c>
      <c r="V653" s="2">
        <f t="shared" si="748"/>
        <v>0</v>
      </c>
      <c r="W653" s="2">
        <f t="shared" si="749"/>
        <v>0</v>
      </c>
      <c r="X653" s="2">
        <f t="shared" si="750"/>
        <v>0</v>
      </c>
      <c r="Y653" s="2">
        <f t="shared" si="751"/>
        <v>0</v>
      </c>
      <c r="Z653" s="2"/>
      <c r="AA653" s="2">
        <v>86295183</v>
      </c>
      <c r="AB653" s="2">
        <f t="shared" si="752"/>
        <v>14313</v>
      </c>
      <c r="AC653" s="2">
        <f t="shared" si="773"/>
        <v>14313</v>
      </c>
      <c r="AD653" s="2">
        <f>ROUND((((ET653)-(EU653))+AE653),2)</f>
        <v>0</v>
      </c>
      <c r="AE653" s="2">
        <f t="shared" si="774"/>
        <v>0</v>
      </c>
      <c r="AF653" s="2">
        <f t="shared" si="774"/>
        <v>0</v>
      </c>
      <c r="AG653" s="2">
        <f t="shared" si="754"/>
        <v>0</v>
      </c>
      <c r="AH653" s="2">
        <f t="shared" si="775"/>
        <v>0</v>
      </c>
      <c r="AI653" s="2">
        <f t="shared" si="775"/>
        <v>0</v>
      </c>
      <c r="AJ653" s="2">
        <f t="shared" si="755"/>
        <v>0</v>
      </c>
      <c r="AK653" s="2">
        <v>14313</v>
      </c>
      <c r="AL653" s="110">
        <f>'1.Лок.смета.и.Акт'!F1227</f>
        <v>14313</v>
      </c>
      <c r="AM653" s="2">
        <v>0</v>
      </c>
      <c r="AN653" s="2">
        <v>0</v>
      </c>
      <c r="AO653" s="2">
        <v>0</v>
      </c>
      <c r="AP653" s="2">
        <v>0</v>
      </c>
      <c r="AQ653" s="2">
        <v>0</v>
      </c>
      <c r="AR653" s="2">
        <v>0</v>
      </c>
      <c r="AS653" s="2">
        <v>0</v>
      </c>
      <c r="AT653" s="2">
        <v>0</v>
      </c>
      <c r="AU653" s="2">
        <v>0</v>
      </c>
      <c r="AV653" s="2">
        <v>1</v>
      </c>
      <c r="AW653" s="2">
        <v>1</v>
      </c>
      <c r="AX653" s="2"/>
      <c r="AY653" s="2"/>
      <c r="AZ653" s="2">
        <v>1</v>
      </c>
      <c r="BA653" s="2">
        <v>1</v>
      </c>
      <c r="BB653" s="2">
        <v>1</v>
      </c>
      <c r="BC653" s="2">
        <v>1</v>
      </c>
      <c r="BD653" s="2" t="s">
        <v>6</v>
      </c>
      <c r="BE653" s="2" t="s">
        <v>6</v>
      </c>
      <c r="BF653" s="2" t="s">
        <v>6</v>
      </c>
      <c r="BG653" s="2" t="s">
        <v>6</v>
      </c>
      <c r="BH653" s="2">
        <v>3</v>
      </c>
      <c r="BI653" s="2">
        <v>1</v>
      </c>
      <c r="BJ653" s="2" t="s">
        <v>178</v>
      </c>
      <c r="BK653" s="2"/>
      <c r="BL653" s="2"/>
      <c r="BM653" s="2">
        <v>500001</v>
      </c>
      <c r="BN653" s="2">
        <v>0</v>
      </c>
      <c r="BO653" s="2" t="s">
        <v>6</v>
      </c>
      <c r="BP653" s="2">
        <v>0</v>
      </c>
      <c r="BQ653" s="2">
        <v>20</v>
      </c>
      <c r="BR653" s="2">
        <v>0</v>
      </c>
      <c r="BS653" s="2">
        <v>1</v>
      </c>
      <c r="BT653" s="2">
        <v>1</v>
      </c>
      <c r="BU653" s="2">
        <v>1</v>
      </c>
      <c r="BV653" s="2">
        <v>1</v>
      </c>
      <c r="BW653" s="2">
        <v>1</v>
      </c>
      <c r="BX653" s="2">
        <v>1</v>
      </c>
      <c r="BY653" s="2" t="s">
        <v>6</v>
      </c>
      <c r="BZ653" s="2">
        <v>0</v>
      </c>
      <c r="CA653" s="2">
        <v>0</v>
      </c>
      <c r="CB653" s="2" t="s">
        <v>6</v>
      </c>
      <c r="CC653" s="2"/>
      <c r="CD653" s="2"/>
      <c r="CE653" s="2">
        <v>0</v>
      </c>
      <c r="CF653" s="2">
        <v>0</v>
      </c>
      <c r="CG653" s="2">
        <v>0</v>
      </c>
      <c r="CH653" s="2"/>
      <c r="CI653" s="2"/>
      <c r="CJ653" s="2"/>
      <c r="CK653" s="2"/>
      <c r="CL653" s="2"/>
      <c r="CM653" s="2">
        <v>0</v>
      </c>
      <c r="CN653" s="2" t="s">
        <v>6</v>
      </c>
      <c r="CO653" s="2">
        <v>0</v>
      </c>
      <c r="CP653" s="2">
        <f t="shared" si="756"/>
        <v>92</v>
      </c>
      <c r="CQ653" s="2">
        <f t="shared" si="757"/>
        <v>14313</v>
      </c>
      <c r="CR653" s="2">
        <f t="shared" si="758"/>
        <v>0</v>
      </c>
      <c r="CS653" s="2">
        <f t="shared" si="759"/>
        <v>0</v>
      </c>
      <c r="CT653" s="2">
        <f t="shared" si="760"/>
        <v>0</v>
      </c>
      <c r="CU653" s="2">
        <f t="shared" si="761"/>
        <v>0</v>
      </c>
      <c r="CV653" s="2">
        <f t="shared" si="762"/>
        <v>0</v>
      </c>
      <c r="CW653" s="2">
        <f t="shared" si="763"/>
        <v>0</v>
      </c>
      <c r="CX653" s="2">
        <f t="shared" si="764"/>
        <v>0</v>
      </c>
      <c r="CY653" s="2">
        <f>(((S653+(R653*IF(0,0,1)))*AT653)/100)</f>
        <v>0</v>
      </c>
      <c r="CZ653" s="2">
        <f>(((S653+(R653*IF(0,0,1)))*AU653)/100)</f>
        <v>0</v>
      </c>
      <c r="DA653" s="2"/>
      <c r="DB653" s="2"/>
      <c r="DC653" s="2" t="s">
        <v>6</v>
      </c>
      <c r="DD653" s="2" t="s">
        <v>6</v>
      </c>
      <c r="DE653" s="2" t="s">
        <v>6</v>
      </c>
      <c r="DF653" s="2" t="s">
        <v>6</v>
      </c>
      <c r="DG653" s="2" t="s">
        <v>6</v>
      </c>
      <c r="DH653" s="2" t="s">
        <v>6</v>
      </c>
      <c r="DI653" s="2" t="s">
        <v>6</v>
      </c>
      <c r="DJ653" s="2" t="s">
        <v>6</v>
      </c>
      <c r="DK653" s="2" t="s">
        <v>6</v>
      </c>
      <c r="DL653" s="2" t="s">
        <v>6</v>
      </c>
      <c r="DM653" s="2" t="s">
        <v>6</v>
      </c>
      <c r="DN653" s="2">
        <v>0</v>
      </c>
      <c r="DO653" s="2">
        <v>0</v>
      </c>
      <c r="DP653" s="2">
        <v>1</v>
      </c>
      <c r="DQ653" s="2">
        <v>1</v>
      </c>
      <c r="DR653" s="2"/>
      <c r="DS653" s="2"/>
      <c r="DT653" s="2"/>
      <c r="DU653" s="2">
        <v>1009</v>
      </c>
      <c r="DV653" s="2" t="s">
        <v>63</v>
      </c>
      <c r="DW653" s="2" t="s">
        <v>63</v>
      </c>
      <c r="DX653" s="2">
        <v>1000</v>
      </c>
      <c r="DY653" s="2"/>
      <c r="DZ653" s="2" t="s">
        <v>6</v>
      </c>
      <c r="EA653" s="2" t="s">
        <v>6</v>
      </c>
      <c r="EB653" s="2" t="s">
        <v>6</v>
      </c>
      <c r="EC653" s="2" t="s">
        <v>6</v>
      </c>
      <c r="ED653" s="2"/>
      <c r="EE653" s="2">
        <v>54938781</v>
      </c>
      <c r="EF653" s="2">
        <v>20</v>
      </c>
      <c r="EG653" s="2" t="s">
        <v>34</v>
      </c>
      <c r="EH653" s="2">
        <v>0</v>
      </c>
      <c r="EI653" s="2" t="s">
        <v>6</v>
      </c>
      <c r="EJ653" s="2">
        <v>1</v>
      </c>
      <c r="EK653" s="2">
        <v>500001</v>
      </c>
      <c r="EL653" s="2" t="s">
        <v>35</v>
      </c>
      <c r="EM653" s="2" t="s">
        <v>36</v>
      </c>
      <c r="EN653" s="2"/>
      <c r="EO653" s="2" t="s">
        <v>6</v>
      </c>
      <c r="EP653" s="2"/>
      <c r="EQ653" s="2">
        <v>0</v>
      </c>
      <c r="ER653" s="2">
        <v>14313</v>
      </c>
      <c r="ES653" s="110">
        <f>'1.Лок.смета.и.Акт'!F1227</f>
        <v>14313</v>
      </c>
      <c r="ET653" s="2">
        <v>0</v>
      </c>
      <c r="EU653" s="2">
        <v>0</v>
      </c>
      <c r="EV653" s="2">
        <v>0</v>
      </c>
      <c r="EW653" s="2">
        <v>0</v>
      </c>
      <c r="EX653" s="2">
        <v>0</v>
      </c>
      <c r="EY653" s="2"/>
      <c r="EZ653" s="2"/>
      <c r="FA653" s="2"/>
      <c r="FB653" s="2"/>
      <c r="FC653" s="2"/>
      <c r="FD653" s="2"/>
      <c r="FE653" s="2"/>
      <c r="FF653" s="2"/>
      <c r="FG653" s="2"/>
      <c r="FH653" s="2"/>
      <c r="FI653" s="2"/>
      <c r="FJ653" s="2"/>
      <c r="FK653" s="2"/>
      <c r="FL653" s="2"/>
      <c r="FM653" s="2"/>
      <c r="FN653" s="2"/>
      <c r="FO653" s="2"/>
      <c r="FP653" s="2"/>
      <c r="FQ653" s="2">
        <v>0</v>
      </c>
      <c r="FR653" s="2">
        <f t="shared" si="765"/>
        <v>0</v>
      </c>
      <c r="FS653" s="2">
        <v>0</v>
      </c>
      <c r="FT653" s="2"/>
      <c r="FU653" s="2"/>
      <c r="FV653" s="2"/>
      <c r="FW653" s="2"/>
      <c r="FX653" s="2">
        <v>0</v>
      </c>
      <c r="FY653" s="2">
        <v>0</v>
      </c>
      <c r="FZ653" s="2"/>
      <c r="GA653" s="2" t="s">
        <v>6</v>
      </c>
      <c r="GB653" s="2"/>
      <c r="GC653" s="2"/>
      <c r="GD653" s="2">
        <v>1</v>
      </c>
      <c r="GE653" s="2"/>
      <c r="GF653" s="2">
        <v>1793674503</v>
      </c>
      <c r="GG653" s="2">
        <v>2</v>
      </c>
      <c r="GH653" s="2">
        <v>0</v>
      </c>
      <c r="GI653" s="2">
        <v>-2</v>
      </c>
      <c r="GJ653" s="2">
        <v>0</v>
      </c>
      <c r="GK653" s="2">
        <v>0</v>
      </c>
      <c r="GL653" s="2">
        <f t="shared" si="766"/>
        <v>0</v>
      </c>
      <c r="GM653" s="2">
        <f t="shared" si="767"/>
        <v>92</v>
      </c>
      <c r="GN653" s="2">
        <f t="shared" si="768"/>
        <v>92</v>
      </c>
      <c r="GO653" s="2">
        <f t="shared" si="769"/>
        <v>0</v>
      </c>
      <c r="GP653" s="2">
        <f t="shared" si="770"/>
        <v>0</v>
      </c>
      <c r="GQ653" s="2"/>
      <c r="GR653" s="2">
        <v>0</v>
      </c>
      <c r="GS653" s="2">
        <v>3</v>
      </c>
      <c r="GT653" s="2">
        <v>0</v>
      </c>
      <c r="GU653" s="2" t="s">
        <v>6</v>
      </c>
      <c r="GV653" s="2">
        <f t="shared" si="776"/>
        <v>0</v>
      </c>
      <c r="GW653" s="2">
        <v>1</v>
      </c>
      <c r="GX653" s="2">
        <f t="shared" si="771"/>
        <v>0</v>
      </c>
      <c r="GY653" s="2"/>
      <c r="GZ653" s="2"/>
      <c r="HA653" s="2">
        <v>0</v>
      </c>
      <c r="HB653" s="2">
        <v>0</v>
      </c>
      <c r="HC653" s="2">
        <f t="shared" si="772"/>
        <v>0</v>
      </c>
      <c r="HD653" s="2"/>
      <c r="HE653" s="2" t="s">
        <v>6</v>
      </c>
      <c r="HF653" s="2" t="s">
        <v>6</v>
      </c>
      <c r="HG653" s="2"/>
      <c r="HH653" s="2"/>
      <c r="HI653" s="2"/>
      <c r="HJ653" s="2"/>
      <c r="HK653" s="2"/>
      <c r="HL653" s="2"/>
      <c r="HM653" s="2" t="s">
        <v>206</v>
      </c>
      <c r="HN653" s="2" t="s">
        <v>6</v>
      </c>
      <c r="HO653" s="2" t="s">
        <v>6</v>
      </c>
      <c r="HP653" s="2" t="s">
        <v>6</v>
      </c>
      <c r="HQ653" s="2" t="s">
        <v>6</v>
      </c>
      <c r="HR653" s="2"/>
      <c r="HS653" s="2"/>
      <c r="HT653" s="2"/>
      <c r="HU653" s="2"/>
      <c r="HV653" s="2"/>
      <c r="HW653" s="2"/>
      <c r="HX653" s="2"/>
      <c r="HY653" s="2"/>
      <c r="HZ653" s="2"/>
      <c r="IA653" s="2"/>
      <c r="IB653" s="2"/>
      <c r="IC653" s="2"/>
      <c r="ID653" s="2"/>
      <c r="IE653" s="2"/>
      <c r="IF653" s="2">
        <v>-1</v>
      </c>
      <c r="IG653" s="2"/>
      <c r="IH653" s="2"/>
      <c r="II653" s="2"/>
      <c r="IJ653" s="2"/>
      <c r="IK653" s="2">
        <v>0</v>
      </c>
      <c r="IL653" s="2"/>
      <c r="IM653" s="2"/>
      <c r="IN653" s="2"/>
      <c r="IO653" s="2"/>
      <c r="IP653" s="2"/>
      <c r="IQ653" s="2"/>
      <c r="IR653" s="2"/>
      <c r="IS653" s="2"/>
      <c r="IT653" s="2"/>
      <c r="IU653" s="2"/>
    </row>
    <row r="654" spans="1:255" x14ac:dyDescent="0.2">
      <c r="A654">
        <v>18</v>
      </c>
      <c r="B654">
        <v>1</v>
      </c>
      <c r="C654">
        <v>1008</v>
      </c>
      <c r="E654" t="s">
        <v>793</v>
      </c>
      <c r="F654" t="e">
        <f>'2.Лок.смета.и.Акт'!#REF!</f>
        <v>#REF!</v>
      </c>
      <c r="G654" t="s">
        <v>177</v>
      </c>
      <c r="H654" t="s">
        <v>63</v>
      </c>
      <c r="I654">
        <f>I650*J654</f>
        <v>6.4599999999999987E-3</v>
      </c>
      <c r="J654">
        <v>3.7999999999999992E-2</v>
      </c>
      <c r="K654">
        <v>1.9E-2</v>
      </c>
      <c r="O654">
        <f t="shared" si="741"/>
        <v>850</v>
      </c>
      <c r="P654">
        <f t="shared" si="742"/>
        <v>850</v>
      </c>
      <c r="Q654">
        <f t="shared" si="743"/>
        <v>0</v>
      </c>
      <c r="R654">
        <f t="shared" si="744"/>
        <v>0</v>
      </c>
      <c r="S654">
        <f t="shared" si="745"/>
        <v>0</v>
      </c>
      <c r="T654">
        <f t="shared" si="746"/>
        <v>0</v>
      </c>
      <c r="U654">
        <f t="shared" si="747"/>
        <v>0</v>
      </c>
      <c r="V654">
        <f t="shared" si="748"/>
        <v>0</v>
      </c>
      <c r="W654">
        <f t="shared" si="749"/>
        <v>0</v>
      </c>
      <c r="X654">
        <f t="shared" si="750"/>
        <v>0</v>
      </c>
      <c r="Y654">
        <f t="shared" si="751"/>
        <v>0</v>
      </c>
      <c r="AA654">
        <v>86295184</v>
      </c>
      <c r="AB654">
        <f t="shared" si="752"/>
        <v>17403.57</v>
      </c>
      <c r="AC654">
        <f t="shared" si="773"/>
        <v>17403.57</v>
      </c>
      <c r="AD654">
        <f>ROUND((((ET654)-(EU654))+AE654),2)</f>
        <v>0</v>
      </c>
      <c r="AE654">
        <f t="shared" si="774"/>
        <v>0</v>
      </c>
      <c r="AF654">
        <f t="shared" si="774"/>
        <v>0</v>
      </c>
      <c r="AG654">
        <f t="shared" si="754"/>
        <v>0</v>
      </c>
      <c r="AH654">
        <f t="shared" si="775"/>
        <v>0</v>
      </c>
      <c r="AI654">
        <f t="shared" si="775"/>
        <v>0</v>
      </c>
      <c r="AJ654">
        <f t="shared" si="755"/>
        <v>0</v>
      </c>
      <c r="AK654">
        <v>17403.570000000003</v>
      </c>
      <c r="AL654">
        <v>17403.570000000003</v>
      </c>
      <c r="AM654">
        <v>0</v>
      </c>
      <c r="AN654">
        <v>0</v>
      </c>
      <c r="AO654">
        <v>0</v>
      </c>
      <c r="AP654">
        <v>0</v>
      </c>
      <c r="AQ654">
        <v>0</v>
      </c>
      <c r="AR654">
        <v>0</v>
      </c>
      <c r="AS654">
        <v>0</v>
      </c>
      <c r="AT654">
        <v>0</v>
      </c>
      <c r="AU654">
        <v>0</v>
      </c>
      <c r="AV654">
        <v>1</v>
      </c>
      <c r="AW654">
        <v>1</v>
      </c>
      <c r="AZ654">
        <v>1</v>
      </c>
      <c r="BA654">
        <v>1</v>
      </c>
      <c r="BB654">
        <v>1</v>
      </c>
      <c r="BC654">
        <v>7.56</v>
      </c>
      <c r="BD654" t="s">
        <v>6</v>
      </c>
      <c r="BE654" t="s">
        <v>6</v>
      </c>
      <c r="BF654" t="s">
        <v>6</v>
      </c>
      <c r="BG654" t="s">
        <v>6</v>
      </c>
      <c r="BH654">
        <v>3</v>
      </c>
      <c r="BI654">
        <v>1</v>
      </c>
      <c r="BJ654" t="s">
        <v>178</v>
      </c>
      <c r="BM654">
        <v>500001</v>
      </c>
      <c r="BN654">
        <v>0</v>
      </c>
      <c r="BO654" t="s">
        <v>6</v>
      </c>
      <c r="BP654">
        <v>0</v>
      </c>
      <c r="BQ654">
        <v>20</v>
      </c>
      <c r="BR654">
        <v>0</v>
      </c>
      <c r="BS654">
        <v>1</v>
      </c>
      <c r="BT654">
        <v>1</v>
      </c>
      <c r="BU654">
        <v>1</v>
      </c>
      <c r="BV654">
        <v>1</v>
      </c>
      <c r="BW654">
        <v>1</v>
      </c>
      <c r="BX654">
        <v>1</v>
      </c>
      <c r="BY654" t="s">
        <v>6</v>
      </c>
      <c r="BZ654">
        <v>0</v>
      </c>
      <c r="CA654">
        <v>0</v>
      </c>
      <c r="CB654" t="s">
        <v>6</v>
      </c>
      <c r="CE654">
        <v>0</v>
      </c>
      <c r="CF654">
        <v>0</v>
      </c>
      <c r="CG654">
        <v>0</v>
      </c>
      <c r="CM654">
        <v>0</v>
      </c>
      <c r="CN654" t="s">
        <v>6</v>
      </c>
      <c r="CO654">
        <v>0</v>
      </c>
      <c r="CP654">
        <f t="shared" si="756"/>
        <v>850</v>
      </c>
      <c r="CQ654">
        <f t="shared" si="757"/>
        <v>131570.98919999998</v>
      </c>
      <c r="CR654">
        <f t="shared" si="758"/>
        <v>0</v>
      </c>
      <c r="CS654">
        <f t="shared" si="759"/>
        <v>0</v>
      </c>
      <c r="CT654">
        <f t="shared" si="760"/>
        <v>0</v>
      </c>
      <c r="CU654">
        <f t="shared" si="761"/>
        <v>0</v>
      </c>
      <c r="CV654">
        <f t="shared" si="762"/>
        <v>0</v>
      </c>
      <c r="CW654">
        <f t="shared" si="763"/>
        <v>0</v>
      </c>
      <c r="CX654">
        <f t="shared" si="764"/>
        <v>0</v>
      </c>
      <c r="CY654">
        <f>(S654+R654)*(BZ654/100)</f>
        <v>0</v>
      </c>
      <c r="CZ654">
        <f>(S654+R654)*(CA654/100)</f>
        <v>0</v>
      </c>
      <c r="DC654" t="s">
        <v>6</v>
      </c>
      <c r="DD654" t="s">
        <v>6</v>
      </c>
      <c r="DE654" t="s">
        <v>6</v>
      </c>
      <c r="DF654" t="s">
        <v>6</v>
      </c>
      <c r="DG654" t="s">
        <v>6</v>
      </c>
      <c r="DH654" t="s">
        <v>6</v>
      </c>
      <c r="DI654" t="s">
        <v>6</v>
      </c>
      <c r="DJ654" t="s">
        <v>6</v>
      </c>
      <c r="DK654" t="s">
        <v>6</v>
      </c>
      <c r="DL654" t="s">
        <v>6</v>
      </c>
      <c r="DM654" t="s">
        <v>6</v>
      </c>
      <c r="DN654">
        <v>0</v>
      </c>
      <c r="DO654">
        <v>0</v>
      </c>
      <c r="DP654">
        <v>1</v>
      </c>
      <c r="DQ654">
        <v>1</v>
      </c>
      <c r="DU654">
        <v>1009</v>
      </c>
      <c r="DV654" t="s">
        <v>63</v>
      </c>
      <c r="DW654" t="e">
        <f>'2.Лок.смета.и.Акт'!#REF!</f>
        <v>#REF!</v>
      </c>
      <c r="DX654">
        <v>1000</v>
      </c>
      <c r="DZ654" t="s">
        <v>6</v>
      </c>
      <c r="EA654" t="s">
        <v>6</v>
      </c>
      <c r="EB654" t="s">
        <v>6</v>
      </c>
      <c r="EC654" t="s">
        <v>6</v>
      </c>
      <c r="EE654">
        <v>54938781</v>
      </c>
      <c r="EF654">
        <v>20</v>
      </c>
      <c r="EG654" t="s">
        <v>34</v>
      </c>
      <c r="EH654">
        <v>0</v>
      </c>
      <c r="EI654" t="s">
        <v>6</v>
      </c>
      <c r="EJ654">
        <v>1</v>
      </c>
      <c r="EK654">
        <v>500001</v>
      </c>
      <c r="EL654" t="s">
        <v>35</v>
      </c>
      <c r="EM654" t="s">
        <v>36</v>
      </c>
      <c r="EO654" t="s">
        <v>6</v>
      </c>
      <c r="EQ654">
        <v>0</v>
      </c>
      <c r="ER654">
        <v>124030</v>
      </c>
      <c r="ES654">
        <v>17403.570000000003</v>
      </c>
      <c r="ET654">
        <v>0</v>
      </c>
      <c r="EU654">
        <v>0</v>
      </c>
      <c r="EV654">
        <v>0</v>
      </c>
      <c r="EW654">
        <v>0</v>
      </c>
      <c r="EX654">
        <v>0</v>
      </c>
      <c r="EZ654">
        <v>5</v>
      </c>
      <c r="FC654">
        <v>0</v>
      </c>
      <c r="FD654">
        <v>18</v>
      </c>
      <c r="FF654">
        <v>124030</v>
      </c>
      <c r="FQ654">
        <v>0</v>
      </c>
      <c r="FR654">
        <f t="shared" si="765"/>
        <v>0</v>
      </c>
      <c r="FS654">
        <v>0</v>
      </c>
      <c r="FX654">
        <v>0</v>
      </c>
      <c r="FY654">
        <v>0</v>
      </c>
      <c r="GA654" t="s">
        <v>174</v>
      </c>
      <c r="GD654">
        <v>1</v>
      </c>
      <c r="GF654">
        <v>1793674503</v>
      </c>
      <c r="GG654">
        <v>2</v>
      </c>
      <c r="GH654">
        <v>3</v>
      </c>
      <c r="GI654">
        <v>5</v>
      </c>
      <c r="GJ654">
        <v>0</v>
      </c>
      <c r="GK654">
        <v>0</v>
      </c>
      <c r="GL654">
        <f t="shared" si="766"/>
        <v>0</v>
      </c>
      <c r="GM654">
        <f t="shared" si="767"/>
        <v>850</v>
      </c>
      <c r="GN654">
        <f t="shared" si="768"/>
        <v>850</v>
      </c>
      <c r="GO654">
        <f t="shared" si="769"/>
        <v>0</v>
      </c>
      <c r="GP654">
        <f t="shared" si="770"/>
        <v>0</v>
      </c>
      <c r="GR654">
        <v>1</v>
      </c>
      <c r="GS654">
        <v>1</v>
      </c>
      <c r="GT654">
        <v>0</v>
      </c>
      <c r="GU654" t="s">
        <v>6</v>
      </c>
      <c r="GV654">
        <f t="shared" si="776"/>
        <v>0</v>
      </c>
      <c r="GW654">
        <v>1</v>
      </c>
      <c r="GX654">
        <f t="shared" si="771"/>
        <v>0</v>
      </c>
      <c r="HA654">
        <v>0</v>
      </c>
      <c r="HB654">
        <v>0</v>
      </c>
      <c r="HC654">
        <f t="shared" si="772"/>
        <v>0</v>
      </c>
      <c r="HE654" t="s">
        <v>38</v>
      </c>
      <c r="HF654" t="s">
        <v>39</v>
      </c>
      <c r="HM654" t="s">
        <v>206</v>
      </c>
      <c r="HN654" t="s">
        <v>6</v>
      </c>
      <c r="HO654" t="s">
        <v>6</v>
      </c>
      <c r="HP654" t="s">
        <v>6</v>
      </c>
      <c r="HQ654" t="s">
        <v>6</v>
      </c>
      <c r="IF654">
        <v>-1</v>
      </c>
      <c r="IK654">
        <v>0</v>
      </c>
    </row>
    <row r="655" spans="1:255" x14ac:dyDescent="0.2">
      <c r="A655" s="2">
        <v>17</v>
      </c>
      <c r="B655" s="2">
        <v>1</v>
      </c>
      <c r="C655" s="2">
        <f>ROW(SmtRes!A1009)</f>
        <v>1009</v>
      </c>
      <c r="D655" s="2">
        <f>ROW(EtalonRes!A1126)</f>
        <v>1126</v>
      </c>
      <c r="E655" s="2" t="s">
        <v>794</v>
      </c>
      <c r="F655" s="2" t="s">
        <v>582</v>
      </c>
      <c r="G655" s="2" t="s">
        <v>583</v>
      </c>
      <c r="H655" s="2" t="s">
        <v>552</v>
      </c>
      <c r="I655" s="2">
        <f>'2.Лок.смета.и.Акт'!E102</f>
        <v>1.2</v>
      </c>
      <c r="J655" s="2">
        <v>0</v>
      </c>
      <c r="K655" s="2">
        <v>1.2</v>
      </c>
      <c r="L655" s="2"/>
      <c r="M655" s="2"/>
      <c r="N655" s="2"/>
      <c r="O655" s="2">
        <f t="shared" si="741"/>
        <v>238</v>
      </c>
      <c r="P655" s="2">
        <f t="shared" si="742"/>
        <v>0</v>
      </c>
      <c r="Q655" s="2">
        <f t="shared" si="743"/>
        <v>0</v>
      </c>
      <c r="R655" s="2">
        <f t="shared" si="744"/>
        <v>0</v>
      </c>
      <c r="S655" s="2">
        <f t="shared" si="745"/>
        <v>238</v>
      </c>
      <c r="T655" s="2">
        <f t="shared" si="746"/>
        <v>0</v>
      </c>
      <c r="U655" s="2">
        <f t="shared" si="747"/>
        <v>30.299999999999997</v>
      </c>
      <c r="V655" s="2">
        <f t="shared" si="748"/>
        <v>0</v>
      </c>
      <c r="W655" s="2">
        <f t="shared" si="749"/>
        <v>0</v>
      </c>
      <c r="X655" s="2">
        <f t="shared" si="750"/>
        <v>186</v>
      </c>
      <c r="Y655" s="2">
        <f t="shared" si="751"/>
        <v>119</v>
      </c>
      <c r="Z655" s="2"/>
      <c r="AA655" s="2">
        <v>86295183</v>
      </c>
      <c r="AB655" s="2">
        <f t="shared" si="752"/>
        <v>198.72</v>
      </c>
      <c r="AC655" s="2">
        <f t="shared" si="773"/>
        <v>0</v>
      </c>
      <c r="AD655" s="2">
        <f>ROUND(((((ET655*0.5))-((EU655*0.5)))+AE655),2)</f>
        <v>0</v>
      </c>
      <c r="AE655" s="2">
        <f>ROUND(((EU655*0.5)),2)</f>
        <v>0</v>
      </c>
      <c r="AF655" s="2">
        <f>ROUND(((EV655*0.5)),2)</f>
        <v>198.72</v>
      </c>
      <c r="AG655" s="2">
        <f t="shared" si="754"/>
        <v>0</v>
      </c>
      <c r="AH655" s="2">
        <f>((EW655*0.5))</f>
        <v>25.25</v>
      </c>
      <c r="AI655" s="2">
        <f>((EX655*0.5))</f>
        <v>0</v>
      </c>
      <c r="AJ655" s="2">
        <f t="shared" si="755"/>
        <v>0</v>
      </c>
      <c r="AK655" s="2">
        <v>397.44</v>
      </c>
      <c r="AL655" s="2">
        <v>0</v>
      </c>
      <c r="AM655" s="2">
        <v>0</v>
      </c>
      <c r="AN655" s="2">
        <v>0</v>
      </c>
      <c r="AO655" s="2">
        <v>397.44</v>
      </c>
      <c r="AP655" s="2">
        <v>0</v>
      </c>
      <c r="AQ655" s="2">
        <v>50.5</v>
      </c>
      <c r="AR655" s="2">
        <v>0</v>
      </c>
      <c r="AS655" s="2">
        <v>0</v>
      </c>
      <c r="AT655" s="2">
        <v>78</v>
      </c>
      <c r="AU655" s="2">
        <v>50</v>
      </c>
      <c r="AV655" s="2">
        <v>1</v>
      </c>
      <c r="AW655" s="2">
        <v>1</v>
      </c>
      <c r="AX655" s="2"/>
      <c r="AY655" s="2"/>
      <c r="AZ655" s="2">
        <v>1</v>
      </c>
      <c r="BA655" s="2">
        <v>1</v>
      </c>
      <c r="BB655" s="2">
        <v>1</v>
      </c>
      <c r="BC655" s="2">
        <v>1</v>
      </c>
      <c r="BD655" s="2" t="s">
        <v>6</v>
      </c>
      <c r="BE655" s="2" t="s">
        <v>6</v>
      </c>
      <c r="BF655" s="2" t="s">
        <v>6</v>
      </c>
      <c r="BG655" s="2" t="s">
        <v>6</v>
      </c>
      <c r="BH655" s="2">
        <v>0</v>
      </c>
      <c r="BI655" s="2">
        <v>1</v>
      </c>
      <c r="BJ655" s="2" t="s">
        <v>584</v>
      </c>
      <c r="BK655" s="2"/>
      <c r="BL655" s="2"/>
      <c r="BM655" s="2">
        <v>69001</v>
      </c>
      <c r="BN655" s="2">
        <v>0</v>
      </c>
      <c r="BO655" s="2" t="s">
        <v>6</v>
      </c>
      <c r="BP655" s="2">
        <v>0</v>
      </c>
      <c r="BQ655" s="2">
        <v>6</v>
      </c>
      <c r="BR655" s="2">
        <v>0</v>
      </c>
      <c r="BS655" s="2">
        <v>1</v>
      </c>
      <c r="BT655" s="2">
        <v>1</v>
      </c>
      <c r="BU655" s="2">
        <v>1</v>
      </c>
      <c r="BV655" s="2">
        <v>1</v>
      </c>
      <c r="BW655" s="2">
        <v>1</v>
      </c>
      <c r="BX655" s="2">
        <v>1</v>
      </c>
      <c r="BY655" s="2" t="s">
        <v>6</v>
      </c>
      <c r="BZ655" s="2">
        <v>78</v>
      </c>
      <c r="CA655" s="2">
        <v>50</v>
      </c>
      <c r="CB655" s="2" t="s">
        <v>6</v>
      </c>
      <c r="CC655" s="2"/>
      <c r="CD655" s="2"/>
      <c r="CE655" s="2">
        <v>0</v>
      </c>
      <c r="CF655" s="2">
        <v>0</v>
      </c>
      <c r="CG655" s="2">
        <v>0</v>
      </c>
      <c r="CH655" s="2"/>
      <c r="CI655" s="2"/>
      <c r="CJ655" s="2"/>
      <c r="CK655" s="2"/>
      <c r="CL655" s="2"/>
      <c r="CM655" s="2">
        <v>0</v>
      </c>
      <c r="CN655" s="2" t="s">
        <v>6</v>
      </c>
      <c r="CO655" s="2">
        <v>0</v>
      </c>
      <c r="CP655" s="2">
        <f t="shared" si="756"/>
        <v>238</v>
      </c>
      <c r="CQ655" s="2">
        <f t="shared" si="757"/>
        <v>0</v>
      </c>
      <c r="CR655" s="2">
        <f t="shared" si="758"/>
        <v>0</v>
      </c>
      <c r="CS655" s="2">
        <f t="shared" si="759"/>
        <v>0</v>
      </c>
      <c r="CT655" s="2">
        <f t="shared" si="760"/>
        <v>198.72</v>
      </c>
      <c r="CU655" s="2">
        <f t="shared" si="761"/>
        <v>0</v>
      </c>
      <c r="CV655" s="2">
        <f t="shared" si="762"/>
        <v>25.25</v>
      </c>
      <c r="CW655" s="2">
        <f t="shared" si="763"/>
        <v>0</v>
      </c>
      <c r="CX655" s="2">
        <f t="shared" si="764"/>
        <v>0</v>
      </c>
      <c r="CY655" s="2">
        <f>(((S655+(R655*IF(0,0,1)))*AT655)/100)</f>
        <v>185.64</v>
      </c>
      <c r="CZ655" s="2">
        <f>(((S655+(R655*IF(0,0,1)))*AU655)/100)</f>
        <v>119</v>
      </c>
      <c r="DA655" s="2"/>
      <c r="DB655" s="2"/>
      <c r="DC655" s="2" t="s">
        <v>6</v>
      </c>
      <c r="DD655" s="2" t="s">
        <v>6</v>
      </c>
      <c r="DE655" s="2" t="s">
        <v>585</v>
      </c>
      <c r="DF655" s="2" t="s">
        <v>585</v>
      </c>
      <c r="DG655" s="2" t="s">
        <v>585</v>
      </c>
      <c r="DH655" s="2" t="s">
        <v>6</v>
      </c>
      <c r="DI655" s="2" t="s">
        <v>585</v>
      </c>
      <c r="DJ655" s="2" t="s">
        <v>585</v>
      </c>
      <c r="DK655" s="2" t="s">
        <v>6</v>
      </c>
      <c r="DL655" s="2" t="s">
        <v>6</v>
      </c>
      <c r="DM655" s="2" t="s">
        <v>6</v>
      </c>
      <c r="DN655" s="2">
        <v>0</v>
      </c>
      <c r="DO655" s="2">
        <v>0</v>
      </c>
      <c r="DP655" s="2">
        <v>1</v>
      </c>
      <c r="DQ655" s="2">
        <v>1</v>
      </c>
      <c r="DR655" s="2"/>
      <c r="DS655" s="2"/>
      <c r="DT655" s="2"/>
      <c r="DU655" s="2">
        <v>1013</v>
      </c>
      <c r="DV655" s="2" t="s">
        <v>552</v>
      </c>
      <c r="DW655" s="2" t="s">
        <v>552</v>
      </c>
      <c r="DX655" s="2">
        <v>1</v>
      </c>
      <c r="DY655" s="2"/>
      <c r="DZ655" s="2" t="s">
        <v>6</v>
      </c>
      <c r="EA655" s="2" t="s">
        <v>6</v>
      </c>
      <c r="EB655" s="2" t="s">
        <v>6</v>
      </c>
      <c r="EC655" s="2" t="s">
        <v>6</v>
      </c>
      <c r="ED655" s="2"/>
      <c r="EE655" s="2">
        <v>54938712</v>
      </c>
      <c r="EF655" s="2">
        <v>6</v>
      </c>
      <c r="EG655" s="2" t="s">
        <v>586</v>
      </c>
      <c r="EH655" s="2">
        <v>0</v>
      </c>
      <c r="EI655" s="2" t="s">
        <v>6</v>
      </c>
      <c r="EJ655" s="2">
        <v>1</v>
      </c>
      <c r="EK655" s="2">
        <v>69001</v>
      </c>
      <c r="EL655" s="2" t="s">
        <v>587</v>
      </c>
      <c r="EM655" s="2" t="s">
        <v>588</v>
      </c>
      <c r="EN655" s="2"/>
      <c r="EO655" s="2" t="s">
        <v>6</v>
      </c>
      <c r="EP655" s="2"/>
      <c r="EQ655" s="2">
        <v>0</v>
      </c>
      <c r="ER655" s="2">
        <v>397.44</v>
      </c>
      <c r="ES655" s="2">
        <v>0</v>
      </c>
      <c r="ET655" s="2">
        <v>0</v>
      </c>
      <c r="EU655" s="2">
        <v>0</v>
      </c>
      <c r="EV655" s="2">
        <v>397.44</v>
      </c>
      <c r="EW655" s="2">
        <v>50.5</v>
      </c>
      <c r="EX655" s="2">
        <v>0</v>
      </c>
      <c r="EY655" s="2">
        <v>0</v>
      </c>
      <c r="EZ655" s="2"/>
      <c r="FA655" s="2"/>
      <c r="FB655" s="2"/>
      <c r="FC655" s="2"/>
      <c r="FD655" s="2"/>
      <c r="FE655" s="2"/>
      <c r="FF655" s="2"/>
      <c r="FG655" s="2"/>
      <c r="FH655" s="2"/>
      <c r="FI655" s="2"/>
      <c r="FJ655" s="2"/>
      <c r="FK655" s="2"/>
      <c r="FL655" s="2"/>
      <c r="FM655" s="2"/>
      <c r="FN655" s="2"/>
      <c r="FO655" s="2"/>
      <c r="FP655" s="2"/>
      <c r="FQ655" s="2">
        <v>0</v>
      </c>
      <c r="FR655" s="2">
        <f t="shared" si="765"/>
        <v>0</v>
      </c>
      <c r="FS655" s="2">
        <v>0</v>
      </c>
      <c r="FT655" s="2"/>
      <c r="FU655" s="2"/>
      <c r="FV655" s="2"/>
      <c r="FW655" s="2"/>
      <c r="FX655" s="2">
        <v>78</v>
      </c>
      <c r="FY655" s="2">
        <v>50</v>
      </c>
      <c r="FZ655" s="2"/>
      <c r="GA655" s="2" t="s">
        <v>6</v>
      </c>
      <c r="GB655" s="2"/>
      <c r="GC655" s="2"/>
      <c r="GD655" s="2">
        <v>1</v>
      </c>
      <c r="GE655" s="2"/>
      <c r="GF655" s="2">
        <v>569590415</v>
      </c>
      <c r="GG655" s="2">
        <v>2</v>
      </c>
      <c r="GH655" s="2">
        <v>1</v>
      </c>
      <c r="GI655" s="2">
        <v>-2</v>
      </c>
      <c r="GJ655" s="2">
        <v>0</v>
      </c>
      <c r="GK655" s="2">
        <v>0</v>
      </c>
      <c r="GL655" s="2">
        <f t="shared" si="766"/>
        <v>0</v>
      </c>
      <c r="GM655" s="2">
        <f t="shared" si="767"/>
        <v>543</v>
      </c>
      <c r="GN655" s="2">
        <f t="shared" si="768"/>
        <v>543</v>
      </c>
      <c r="GO655" s="2">
        <f t="shared" si="769"/>
        <v>0</v>
      </c>
      <c r="GP655" s="2">
        <f t="shared" si="770"/>
        <v>0</v>
      </c>
      <c r="GQ655" s="2"/>
      <c r="GR655" s="2">
        <v>0</v>
      </c>
      <c r="GS655" s="2">
        <v>3</v>
      </c>
      <c r="GT655" s="2">
        <v>0</v>
      </c>
      <c r="GU655" s="2" t="s">
        <v>6</v>
      </c>
      <c r="GV655" s="2">
        <f t="shared" si="776"/>
        <v>0</v>
      </c>
      <c r="GW655" s="2">
        <v>1</v>
      </c>
      <c r="GX655" s="2">
        <f t="shared" si="771"/>
        <v>0</v>
      </c>
      <c r="GY655" s="2"/>
      <c r="GZ655" s="2"/>
      <c r="HA655" s="2">
        <v>0</v>
      </c>
      <c r="HB655" s="2">
        <v>0</v>
      </c>
      <c r="HC655" s="2">
        <f t="shared" si="772"/>
        <v>0</v>
      </c>
      <c r="HD655" s="2"/>
      <c r="HE655" s="2" t="s">
        <v>6</v>
      </c>
      <c r="HF655" s="2" t="s">
        <v>6</v>
      </c>
      <c r="HG655" s="2"/>
      <c r="HH655" s="2"/>
      <c r="HI655" s="2"/>
      <c r="HJ655" s="2"/>
      <c r="HK655" s="2"/>
      <c r="HL655" s="2"/>
      <c r="HM655" s="2" t="s">
        <v>6</v>
      </c>
      <c r="HN655" s="2" t="s">
        <v>6</v>
      </c>
      <c r="HO655" s="2" t="s">
        <v>6</v>
      </c>
      <c r="HP655" s="2" t="s">
        <v>6</v>
      </c>
      <c r="HQ655" s="2" t="s">
        <v>6</v>
      </c>
      <c r="HR655" s="2"/>
      <c r="HS655" s="2"/>
      <c r="HT655" s="2"/>
      <c r="HU655" s="2"/>
      <c r="HV655" s="2"/>
      <c r="HW655" s="2"/>
      <c r="HX655" s="2"/>
      <c r="HY655" s="2"/>
      <c r="HZ655" s="2"/>
      <c r="IA655" s="2"/>
      <c r="IB655" s="2"/>
      <c r="IC655" s="2"/>
      <c r="ID655" s="2"/>
      <c r="IE655" s="2"/>
      <c r="IF655" s="2">
        <v>-1</v>
      </c>
      <c r="IG655" s="2"/>
      <c r="IH655" s="2"/>
      <c r="II655" s="2"/>
      <c r="IJ655" s="2"/>
      <c r="IK655" s="2">
        <v>0</v>
      </c>
      <c r="IL655" s="2"/>
      <c r="IM655" s="2"/>
      <c r="IN655" s="2"/>
      <c r="IO655" s="2"/>
      <c r="IP655" s="2"/>
      <c r="IQ655" s="2"/>
      <c r="IR655" s="2"/>
      <c r="IS655" s="2"/>
      <c r="IT655" s="2"/>
      <c r="IU655" s="2"/>
    </row>
    <row r="656" spans="1:255" x14ac:dyDescent="0.2">
      <c r="A656">
        <v>17</v>
      </c>
      <c r="B656">
        <v>1</v>
      </c>
      <c r="C656">
        <f>ROW(SmtRes!A1010)</f>
        <v>1010</v>
      </c>
      <c r="D656">
        <f>ROW(EtalonRes!A1128)</f>
        <v>1128</v>
      </c>
      <c r="E656" t="s">
        <v>794</v>
      </c>
      <c r="F656" t="s">
        <v>582</v>
      </c>
      <c r="G656" t="s">
        <v>583</v>
      </c>
      <c r="H656" t="s">
        <v>552</v>
      </c>
      <c r="I656">
        <f>'2.Лок.смета.и.Акт'!E102</f>
        <v>1.2</v>
      </c>
      <c r="J656">
        <v>0</v>
      </c>
      <c r="K656">
        <v>1.2</v>
      </c>
      <c r="O656">
        <f t="shared" si="741"/>
        <v>6047</v>
      </c>
      <c r="P656">
        <f t="shared" si="742"/>
        <v>0</v>
      </c>
      <c r="Q656">
        <f t="shared" si="743"/>
        <v>0</v>
      </c>
      <c r="R656">
        <f t="shared" si="744"/>
        <v>0</v>
      </c>
      <c r="S656">
        <f t="shared" si="745"/>
        <v>6047</v>
      </c>
      <c r="T656">
        <f t="shared" si="746"/>
        <v>0</v>
      </c>
      <c r="U656" t="e">
        <f t="shared" si="747"/>
        <v>#REF!</v>
      </c>
      <c r="V656">
        <f t="shared" si="748"/>
        <v>0</v>
      </c>
      <c r="W656">
        <f t="shared" si="749"/>
        <v>0</v>
      </c>
      <c r="X656" t="e">
        <f t="shared" si="750"/>
        <v>#REF!</v>
      </c>
      <c r="Y656" t="e">
        <f t="shared" si="751"/>
        <v>#REF!</v>
      </c>
      <c r="AA656">
        <v>86295184</v>
      </c>
      <c r="AB656">
        <f t="shared" si="752"/>
        <v>198.72</v>
      </c>
      <c r="AC656">
        <f t="shared" si="773"/>
        <v>0</v>
      </c>
      <c r="AD656">
        <f>ROUND(((((ET656*0.5))-((EU656*0.5)))+AE656),2)</f>
        <v>0</v>
      </c>
      <c r="AE656">
        <f>ROUND(((EU656*0.5)),2)</f>
        <v>0</v>
      </c>
      <c r="AF656">
        <f>ROUND(((EV656*0.5)),2)</f>
        <v>198.72</v>
      </c>
      <c r="AG656">
        <f t="shared" si="754"/>
        <v>0</v>
      </c>
      <c r="AH656" t="e">
        <f>((EW656*0.5))</f>
        <v>#REF!</v>
      </c>
      <c r="AI656">
        <f>((EX656*0.5))</f>
        <v>0</v>
      </c>
      <c r="AJ656">
        <f t="shared" si="755"/>
        <v>0</v>
      </c>
      <c r="AK656">
        <f>AL656+AM656+AO656</f>
        <v>397.44</v>
      </c>
      <c r="AL656">
        <v>0</v>
      </c>
      <c r="AM656">
        <v>0</v>
      </c>
      <c r="AN656">
        <v>0</v>
      </c>
      <c r="AO656" s="75">
        <f>'1.Лок.смета.и.Акт'!F1233</f>
        <v>397.44</v>
      </c>
      <c r="AP656">
        <v>0</v>
      </c>
      <c r="AQ656" t="e">
        <f>'2.Лок.смета.и.Акт'!#REF!</f>
        <v>#REF!</v>
      </c>
      <c r="AR656">
        <v>0</v>
      </c>
      <c r="AS656">
        <v>0</v>
      </c>
      <c r="AT656">
        <v>74</v>
      </c>
      <c r="AU656">
        <v>43</v>
      </c>
      <c r="AV656">
        <v>1</v>
      </c>
      <c r="AW656">
        <v>1</v>
      </c>
      <c r="AZ656">
        <v>1</v>
      </c>
      <c r="BA656">
        <f>'1.Лок.смета.и.Акт'!J1233</f>
        <v>25.36</v>
      </c>
      <c r="BB656">
        <v>7.84</v>
      </c>
      <c r="BC656">
        <v>7.56</v>
      </c>
      <c r="BD656" t="s">
        <v>6</v>
      </c>
      <c r="BE656" t="s">
        <v>6</v>
      </c>
      <c r="BF656" t="s">
        <v>6</v>
      </c>
      <c r="BG656" t="s">
        <v>6</v>
      </c>
      <c r="BH656">
        <v>0</v>
      </c>
      <c r="BI656">
        <v>1</v>
      </c>
      <c r="BJ656" t="s">
        <v>584</v>
      </c>
      <c r="BM656">
        <v>69001</v>
      </c>
      <c r="BN656">
        <v>0</v>
      </c>
      <c r="BO656" t="s">
        <v>582</v>
      </c>
      <c r="BP656">
        <v>1</v>
      </c>
      <c r="BQ656">
        <v>6</v>
      </c>
      <c r="BR656">
        <v>0</v>
      </c>
      <c r="BS656">
        <v>19.8</v>
      </c>
      <c r="BT656">
        <v>1</v>
      </c>
      <c r="BU656">
        <v>1</v>
      </c>
      <c r="BV656">
        <v>1</v>
      </c>
      <c r="BW656">
        <v>1</v>
      </c>
      <c r="BX656">
        <v>1</v>
      </c>
      <c r="BY656" t="s">
        <v>6</v>
      </c>
      <c r="BZ656" t="e">
        <f>'2.Лок.смета.и.Акт'!#REF!</f>
        <v>#REF!</v>
      </c>
      <c r="CA656" t="e">
        <f>'2.Лок.смета.и.Акт'!#REF!</f>
        <v>#REF!</v>
      </c>
      <c r="CB656" t="s">
        <v>6</v>
      </c>
      <c r="CE656">
        <v>0</v>
      </c>
      <c r="CF656">
        <v>0</v>
      </c>
      <c r="CG656">
        <v>0</v>
      </c>
      <c r="CM656">
        <v>0</v>
      </c>
      <c r="CN656" t="s">
        <v>6</v>
      </c>
      <c r="CO656">
        <v>0</v>
      </c>
      <c r="CP656">
        <f t="shared" si="756"/>
        <v>6047</v>
      </c>
      <c r="CQ656">
        <f t="shared" si="757"/>
        <v>0</v>
      </c>
      <c r="CR656">
        <f t="shared" si="758"/>
        <v>0</v>
      </c>
      <c r="CS656">
        <f t="shared" si="759"/>
        <v>0</v>
      </c>
      <c r="CT656">
        <f t="shared" si="760"/>
        <v>5039.5392000000002</v>
      </c>
      <c r="CU656">
        <f t="shared" si="761"/>
        <v>0</v>
      </c>
      <c r="CV656" t="e">
        <f t="shared" si="762"/>
        <v>#REF!</v>
      </c>
      <c r="CW656">
        <f t="shared" si="763"/>
        <v>0</v>
      </c>
      <c r="CX656">
        <f t="shared" si="764"/>
        <v>0</v>
      </c>
      <c r="CY656" t="e">
        <f>(S656+R656)*(BZ656/100)</f>
        <v>#REF!</v>
      </c>
      <c r="CZ656" t="e">
        <f>(S656+R656)*(CA656/100)</f>
        <v>#REF!</v>
      </c>
      <c r="DC656" t="s">
        <v>6</v>
      </c>
      <c r="DD656" t="s">
        <v>6</v>
      </c>
      <c r="DE656" t="s">
        <v>585</v>
      </c>
      <c r="DF656" t="s">
        <v>585</v>
      </c>
      <c r="DG656" t="s">
        <v>585</v>
      </c>
      <c r="DH656" t="s">
        <v>6</v>
      </c>
      <c r="DI656" t="s">
        <v>585</v>
      </c>
      <c r="DJ656" t="s">
        <v>585</v>
      </c>
      <c r="DK656" t="s">
        <v>6</v>
      </c>
      <c r="DL656" t="s">
        <v>6</v>
      </c>
      <c r="DM656" t="s">
        <v>6</v>
      </c>
      <c r="DN656">
        <f>'1.Лок.смета.и.Акт'!E1234</f>
        <v>78</v>
      </c>
      <c r="DO656">
        <f>'1.Лок.смета.и.Акт'!E1235</f>
        <v>50</v>
      </c>
      <c r="DP656">
        <v>1</v>
      </c>
      <c r="DQ656">
        <v>1</v>
      </c>
      <c r="DU656">
        <v>1013</v>
      </c>
      <c r="DV656" t="s">
        <v>552</v>
      </c>
      <c r="DW656" t="str">
        <f>'2.Лок.смета.и.Акт'!D102</f>
        <v>100 отверстий</v>
      </c>
      <c r="DX656">
        <v>1</v>
      </c>
      <c r="DZ656" t="s">
        <v>6</v>
      </c>
      <c r="EA656" t="s">
        <v>6</v>
      </c>
      <c r="EB656" t="s">
        <v>6</v>
      </c>
      <c r="EC656" t="s">
        <v>6</v>
      </c>
      <c r="EE656">
        <v>54938712</v>
      </c>
      <c r="EF656">
        <v>6</v>
      </c>
      <c r="EG656" t="s">
        <v>586</v>
      </c>
      <c r="EH656">
        <v>0</v>
      </c>
      <c r="EI656" t="s">
        <v>6</v>
      </c>
      <c r="EJ656">
        <v>1</v>
      </c>
      <c r="EK656">
        <v>69001</v>
      </c>
      <c r="EL656" t="s">
        <v>587</v>
      </c>
      <c r="EM656" t="s">
        <v>588</v>
      </c>
      <c r="EO656" t="s">
        <v>6</v>
      </c>
      <c r="EQ656">
        <v>0</v>
      </c>
      <c r="ER656">
        <f>ES656+ET656+EV656</f>
        <v>397.44</v>
      </c>
      <c r="ES656">
        <v>0</v>
      </c>
      <c r="ET656">
        <v>0</v>
      </c>
      <c r="EU656">
        <v>0</v>
      </c>
      <c r="EV656" s="75">
        <f>'1.Лок.смета.и.Акт'!F1233</f>
        <v>397.44</v>
      </c>
      <c r="EW656" t="e">
        <f>'2.Лок.смета.и.Акт'!#REF!</f>
        <v>#REF!</v>
      </c>
      <c r="EX656">
        <v>0</v>
      </c>
      <c r="EY656">
        <v>0</v>
      </c>
      <c r="FQ656">
        <v>0</v>
      </c>
      <c r="FR656">
        <f t="shared" si="765"/>
        <v>0</v>
      </c>
      <c r="FS656">
        <v>0</v>
      </c>
      <c r="FX656">
        <v>78</v>
      </c>
      <c r="FY656">
        <v>50</v>
      </c>
      <c r="GA656" t="s">
        <v>6</v>
      </c>
      <c r="GD656">
        <v>1</v>
      </c>
      <c r="GF656">
        <v>569590415</v>
      </c>
      <c r="GG656">
        <v>2</v>
      </c>
      <c r="GH656">
        <v>1</v>
      </c>
      <c r="GI656">
        <v>2</v>
      </c>
      <c r="GJ656">
        <v>0</v>
      </c>
      <c r="GK656">
        <v>0</v>
      </c>
      <c r="GL656">
        <f t="shared" si="766"/>
        <v>0</v>
      </c>
      <c r="GM656" t="e">
        <f t="shared" si="767"/>
        <v>#REF!</v>
      </c>
      <c r="GN656" t="e">
        <f t="shared" si="768"/>
        <v>#REF!</v>
      </c>
      <c r="GO656">
        <f t="shared" si="769"/>
        <v>0</v>
      </c>
      <c r="GP656">
        <f t="shared" si="770"/>
        <v>0</v>
      </c>
      <c r="GR656">
        <v>0</v>
      </c>
      <c r="GS656">
        <v>3</v>
      </c>
      <c r="GT656">
        <v>0</v>
      </c>
      <c r="GU656" t="s">
        <v>6</v>
      </c>
      <c r="GV656">
        <f t="shared" si="776"/>
        <v>0</v>
      </c>
      <c r="GW656">
        <v>1015.2</v>
      </c>
      <c r="GX656">
        <f t="shared" si="771"/>
        <v>0</v>
      </c>
      <c r="HA656">
        <v>0</v>
      </c>
      <c r="HB656">
        <v>0</v>
      </c>
      <c r="HC656">
        <f t="shared" si="772"/>
        <v>0</v>
      </c>
      <c r="HE656" t="s">
        <v>6</v>
      </c>
      <c r="HF656" t="s">
        <v>6</v>
      </c>
      <c r="HM656" t="s">
        <v>6</v>
      </c>
      <c r="HN656" t="s">
        <v>6</v>
      </c>
      <c r="HO656" t="s">
        <v>6</v>
      </c>
      <c r="HP656" t="s">
        <v>6</v>
      </c>
      <c r="HQ656" t="s">
        <v>6</v>
      </c>
      <c r="IF656">
        <v>-1</v>
      </c>
      <c r="IK656">
        <v>0</v>
      </c>
    </row>
    <row r="657" spans="1:255" x14ac:dyDescent="0.2">
      <c r="A657" s="2">
        <v>17</v>
      </c>
      <c r="B657" s="2">
        <v>1</v>
      </c>
      <c r="C657" s="2">
        <f>ROW(SmtRes!A1011)</f>
        <v>1011</v>
      </c>
      <c r="D657" s="2">
        <f>ROW(EtalonRes!A1129)</f>
        <v>1129</v>
      </c>
      <c r="E657" s="2" t="s">
        <v>795</v>
      </c>
      <c r="F657" s="2" t="s">
        <v>590</v>
      </c>
      <c r="G657" s="2" t="s">
        <v>591</v>
      </c>
      <c r="H657" s="2" t="s">
        <v>552</v>
      </c>
      <c r="I657" s="2">
        <f>'2.Лок.смета.и.Акт'!E103</f>
        <v>1.2</v>
      </c>
      <c r="J657" s="2">
        <v>0</v>
      </c>
      <c r="K657" s="2">
        <v>1.2</v>
      </c>
      <c r="L657" s="2"/>
      <c r="M657" s="2"/>
      <c r="N657" s="2"/>
      <c r="O657" s="2">
        <f t="shared" si="741"/>
        <v>96</v>
      </c>
      <c r="P657" s="2">
        <f t="shared" si="742"/>
        <v>0</v>
      </c>
      <c r="Q657" s="2">
        <f t="shared" si="743"/>
        <v>0</v>
      </c>
      <c r="R657" s="2">
        <f t="shared" si="744"/>
        <v>0</v>
      </c>
      <c r="S657" s="2">
        <f t="shared" si="745"/>
        <v>96</v>
      </c>
      <c r="T657" s="2">
        <f t="shared" si="746"/>
        <v>0</v>
      </c>
      <c r="U657" s="2">
        <f t="shared" si="747"/>
        <v>12.18</v>
      </c>
      <c r="V657" s="2">
        <f t="shared" si="748"/>
        <v>0</v>
      </c>
      <c r="W657" s="2">
        <f t="shared" si="749"/>
        <v>0</v>
      </c>
      <c r="X657" s="2">
        <f t="shared" si="750"/>
        <v>75</v>
      </c>
      <c r="Y657" s="2">
        <f t="shared" si="751"/>
        <v>48</v>
      </c>
      <c r="Z657" s="2"/>
      <c r="AA657" s="2">
        <v>86295183</v>
      </c>
      <c r="AB657" s="2">
        <f t="shared" si="752"/>
        <v>79.88</v>
      </c>
      <c r="AC657" s="2">
        <f t="shared" si="773"/>
        <v>0</v>
      </c>
      <c r="AD657" s="2">
        <f>ROUND((((ET657)-(EU657))+AE657),2)</f>
        <v>0</v>
      </c>
      <c r="AE657" s="2">
        <f>ROUND((EU657),2)</f>
        <v>0</v>
      </c>
      <c r="AF657" s="2">
        <f>ROUND((EV657),2)</f>
        <v>79.88</v>
      </c>
      <c r="AG657" s="2">
        <f t="shared" si="754"/>
        <v>0</v>
      </c>
      <c r="AH657" s="2">
        <f>(EW657)</f>
        <v>10.15</v>
      </c>
      <c r="AI657" s="2">
        <f>(EX657)</f>
        <v>0</v>
      </c>
      <c r="AJ657" s="2">
        <f t="shared" si="755"/>
        <v>0</v>
      </c>
      <c r="AK657" s="2">
        <v>79.88</v>
      </c>
      <c r="AL657" s="2">
        <v>0</v>
      </c>
      <c r="AM657" s="2">
        <v>0</v>
      </c>
      <c r="AN657" s="2">
        <v>0</v>
      </c>
      <c r="AO657" s="2">
        <v>79.88</v>
      </c>
      <c r="AP657" s="2">
        <v>0</v>
      </c>
      <c r="AQ657" s="2">
        <v>10.15</v>
      </c>
      <c r="AR657" s="2">
        <v>0</v>
      </c>
      <c r="AS657" s="2">
        <v>0</v>
      </c>
      <c r="AT657" s="2">
        <v>78</v>
      </c>
      <c r="AU657" s="2">
        <v>50</v>
      </c>
      <c r="AV657" s="2">
        <v>1</v>
      </c>
      <c r="AW657" s="2">
        <v>1</v>
      </c>
      <c r="AX657" s="2"/>
      <c r="AY657" s="2"/>
      <c r="AZ657" s="2">
        <v>1</v>
      </c>
      <c r="BA657" s="2">
        <v>1</v>
      </c>
      <c r="BB657" s="2">
        <v>1</v>
      </c>
      <c r="BC657" s="2">
        <v>1</v>
      </c>
      <c r="BD657" s="2" t="s">
        <v>6</v>
      </c>
      <c r="BE657" s="2" t="s">
        <v>6</v>
      </c>
      <c r="BF657" s="2" t="s">
        <v>6</v>
      </c>
      <c r="BG657" s="2" t="s">
        <v>6</v>
      </c>
      <c r="BH657" s="2">
        <v>0</v>
      </c>
      <c r="BI657" s="2">
        <v>1</v>
      </c>
      <c r="BJ657" s="2" t="s">
        <v>592</v>
      </c>
      <c r="BK657" s="2"/>
      <c r="BL657" s="2"/>
      <c r="BM657" s="2">
        <v>69001</v>
      </c>
      <c r="BN657" s="2">
        <v>0</v>
      </c>
      <c r="BO657" s="2" t="s">
        <v>6</v>
      </c>
      <c r="BP657" s="2">
        <v>0</v>
      </c>
      <c r="BQ657" s="2">
        <v>6</v>
      </c>
      <c r="BR657" s="2">
        <v>0</v>
      </c>
      <c r="BS657" s="2">
        <v>1</v>
      </c>
      <c r="BT657" s="2">
        <v>1</v>
      </c>
      <c r="BU657" s="2">
        <v>1</v>
      </c>
      <c r="BV657" s="2">
        <v>1</v>
      </c>
      <c r="BW657" s="2">
        <v>1</v>
      </c>
      <c r="BX657" s="2">
        <v>1</v>
      </c>
      <c r="BY657" s="2" t="s">
        <v>6</v>
      </c>
      <c r="BZ657" s="2">
        <v>78</v>
      </c>
      <c r="CA657" s="2">
        <v>50</v>
      </c>
      <c r="CB657" s="2" t="s">
        <v>6</v>
      </c>
      <c r="CC657" s="2"/>
      <c r="CD657" s="2"/>
      <c r="CE657" s="2">
        <v>0</v>
      </c>
      <c r="CF657" s="2">
        <v>0</v>
      </c>
      <c r="CG657" s="2">
        <v>0</v>
      </c>
      <c r="CH657" s="2"/>
      <c r="CI657" s="2"/>
      <c r="CJ657" s="2"/>
      <c r="CK657" s="2"/>
      <c r="CL657" s="2"/>
      <c r="CM657" s="2">
        <v>0</v>
      </c>
      <c r="CN657" s="2" t="s">
        <v>6</v>
      </c>
      <c r="CO657" s="2">
        <v>0</v>
      </c>
      <c r="CP657" s="2">
        <f t="shared" si="756"/>
        <v>96</v>
      </c>
      <c r="CQ657" s="2">
        <f t="shared" si="757"/>
        <v>0</v>
      </c>
      <c r="CR657" s="2">
        <f t="shared" si="758"/>
        <v>0</v>
      </c>
      <c r="CS657" s="2">
        <f t="shared" si="759"/>
        <v>0</v>
      </c>
      <c r="CT657" s="2">
        <f t="shared" si="760"/>
        <v>79.88</v>
      </c>
      <c r="CU657" s="2">
        <f t="shared" si="761"/>
        <v>0</v>
      </c>
      <c r="CV657" s="2">
        <f t="shared" si="762"/>
        <v>10.15</v>
      </c>
      <c r="CW657" s="2">
        <f t="shared" si="763"/>
        <v>0</v>
      </c>
      <c r="CX657" s="2">
        <f t="shared" si="764"/>
        <v>0</v>
      </c>
      <c r="CY657" s="2">
        <f>(((S657+(R657*IF(0,0,1)))*AT657)/100)</f>
        <v>74.88</v>
      </c>
      <c r="CZ657" s="2">
        <f>(((S657+(R657*IF(0,0,1)))*AU657)/100)</f>
        <v>48</v>
      </c>
      <c r="DA657" s="2"/>
      <c r="DB657" s="2"/>
      <c r="DC657" s="2" t="s">
        <v>6</v>
      </c>
      <c r="DD657" s="2" t="s">
        <v>6</v>
      </c>
      <c r="DE657" s="2" t="s">
        <v>6</v>
      </c>
      <c r="DF657" s="2" t="s">
        <v>6</v>
      </c>
      <c r="DG657" s="2" t="s">
        <v>6</v>
      </c>
      <c r="DH657" s="2" t="s">
        <v>6</v>
      </c>
      <c r="DI657" s="2" t="s">
        <v>6</v>
      </c>
      <c r="DJ657" s="2" t="s">
        <v>6</v>
      </c>
      <c r="DK657" s="2" t="s">
        <v>6</v>
      </c>
      <c r="DL657" s="2" t="s">
        <v>6</v>
      </c>
      <c r="DM657" s="2" t="s">
        <v>6</v>
      </c>
      <c r="DN657" s="2">
        <v>0</v>
      </c>
      <c r="DO657" s="2">
        <v>0</v>
      </c>
      <c r="DP657" s="2">
        <v>1</v>
      </c>
      <c r="DQ657" s="2">
        <v>1</v>
      </c>
      <c r="DR657" s="2"/>
      <c r="DS657" s="2"/>
      <c r="DT657" s="2"/>
      <c r="DU657" s="2">
        <v>1013</v>
      </c>
      <c r="DV657" s="2" t="s">
        <v>552</v>
      </c>
      <c r="DW657" s="2" t="s">
        <v>552</v>
      </c>
      <c r="DX657" s="2">
        <v>1</v>
      </c>
      <c r="DY657" s="2"/>
      <c r="DZ657" s="2" t="s">
        <v>6</v>
      </c>
      <c r="EA657" s="2" t="s">
        <v>6</v>
      </c>
      <c r="EB657" s="2" t="s">
        <v>6</v>
      </c>
      <c r="EC657" s="2" t="s">
        <v>6</v>
      </c>
      <c r="ED657" s="2"/>
      <c r="EE657" s="2">
        <v>54938712</v>
      </c>
      <c r="EF657" s="2">
        <v>6</v>
      </c>
      <c r="EG657" s="2" t="s">
        <v>586</v>
      </c>
      <c r="EH657" s="2">
        <v>0</v>
      </c>
      <c r="EI657" s="2" t="s">
        <v>6</v>
      </c>
      <c r="EJ657" s="2">
        <v>1</v>
      </c>
      <c r="EK657" s="2">
        <v>69001</v>
      </c>
      <c r="EL657" s="2" t="s">
        <v>587</v>
      </c>
      <c r="EM657" s="2" t="s">
        <v>588</v>
      </c>
      <c r="EN657" s="2"/>
      <c r="EO657" s="2" t="s">
        <v>6</v>
      </c>
      <c r="EP657" s="2"/>
      <c r="EQ657" s="2">
        <v>0</v>
      </c>
      <c r="ER657" s="2">
        <v>79.88</v>
      </c>
      <c r="ES657" s="2">
        <v>0</v>
      </c>
      <c r="ET657" s="2">
        <v>0</v>
      </c>
      <c r="EU657" s="2">
        <v>0</v>
      </c>
      <c r="EV657" s="2">
        <v>79.88</v>
      </c>
      <c r="EW657" s="2">
        <v>10.15</v>
      </c>
      <c r="EX657" s="2">
        <v>0</v>
      </c>
      <c r="EY657" s="2">
        <v>0</v>
      </c>
      <c r="EZ657" s="2"/>
      <c r="FA657" s="2"/>
      <c r="FB657" s="2"/>
      <c r="FC657" s="2"/>
      <c r="FD657" s="2"/>
      <c r="FE657" s="2"/>
      <c r="FF657" s="2"/>
      <c r="FG657" s="2"/>
      <c r="FH657" s="2"/>
      <c r="FI657" s="2"/>
      <c r="FJ657" s="2"/>
      <c r="FK657" s="2"/>
      <c r="FL657" s="2"/>
      <c r="FM657" s="2"/>
      <c r="FN657" s="2"/>
      <c r="FO657" s="2"/>
      <c r="FP657" s="2"/>
      <c r="FQ657" s="2">
        <v>0</v>
      </c>
      <c r="FR657" s="2">
        <f t="shared" si="765"/>
        <v>0</v>
      </c>
      <c r="FS657" s="2">
        <v>0</v>
      </c>
      <c r="FT657" s="2"/>
      <c r="FU657" s="2"/>
      <c r="FV657" s="2"/>
      <c r="FW657" s="2"/>
      <c r="FX657" s="2">
        <v>78</v>
      </c>
      <c r="FY657" s="2">
        <v>50</v>
      </c>
      <c r="FZ657" s="2"/>
      <c r="GA657" s="2" t="s">
        <v>6</v>
      </c>
      <c r="GB657" s="2"/>
      <c r="GC657" s="2"/>
      <c r="GD657" s="2">
        <v>1</v>
      </c>
      <c r="GE657" s="2"/>
      <c r="GF657" s="2">
        <v>-1886485628</v>
      </c>
      <c r="GG657" s="2">
        <v>2</v>
      </c>
      <c r="GH657" s="2">
        <v>1</v>
      </c>
      <c r="GI657" s="2">
        <v>-2</v>
      </c>
      <c r="GJ657" s="2">
        <v>0</v>
      </c>
      <c r="GK657" s="2">
        <v>0</v>
      </c>
      <c r="GL657" s="2">
        <f t="shared" si="766"/>
        <v>0</v>
      </c>
      <c r="GM657" s="2">
        <f t="shared" si="767"/>
        <v>219</v>
      </c>
      <c r="GN657" s="2">
        <f t="shared" si="768"/>
        <v>219</v>
      </c>
      <c r="GO657" s="2">
        <f t="shared" si="769"/>
        <v>0</v>
      </c>
      <c r="GP657" s="2">
        <f t="shared" si="770"/>
        <v>0</v>
      </c>
      <c r="GQ657" s="2"/>
      <c r="GR657" s="2">
        <v>0</v>
      </c>
      <c r="GS657" s="2">
        <v>3</v>
      </c>
      <c r="GT657" s="2">
        <v>0</v>
      </c>
      <c r="GU657" s="2" t="s">
        <v>6</v>
      </c>
      <c r="GV657" s="2">
        <f t="shared" si="776"/>
        <v>0</v>
      </c>
      <c r="GW657" s="2">
        <v>1</v>
      </c>
      <c r="GX657" s="2">
        <f t="shared" si="771"/>
        <v>0</v>
      </c>
      <c r="GY657" s="2"/>
      <c r="GZ657" s="2"/>
      <c r="HA657" s="2">
        <v>0</v>
      </c>
      <c r="HB657" s="2">
        <v>0</v>
      </c>
      <c r="HC657" s="2">
        <f t="shared" si="772"/>
        <v>0</v>
      </c>
      <c r="HD657" s="2"/>
      <c r="HE657" s="2" t="s">
        <v>6</v>
      </c>
      <c r="HF657" s="2" t="s">
        <v>6</v>
      </c>
      <c r="HG657" s="2"/>
      <c r="HH657" s="2"/>
      <c r="HI657" s="2"/>
      <c r="HJ657" s="2"/>
      <c r="HK657" s="2"/>
      <c r="HL657" s="2"/>
      <c r="HM657" s="2" t="s">
        <v>6</v>
      </c>
      <c r="HN657" s="2" t="s">
        <v>6</v>
      </c>
      <c r="HO657" s="2" t="s">
        <v>6</v>
      </c>
      <c r="HP657" s="2" t="s">
        <v>6</v>
      </c>
      <c r="HQ657" s="2" t="s">
        <v>6</v>
      </c>
      <c r="HR657" s="2"/>
      <c r="HS657" s="2"/>
      <c r="HT657" s="2"/>
      <c r="HU657" s="2"/>
      <c r="HV657" s="2"/>
      <c r="HW657" s="2"/>
      <c r="HX657" s="2"/>
      <c r="HY657" s="2"/>
      <c r="HZ657" s="2"/>
      <c r="IA657" s="2"/>
      <c r="IB657" s="2"/>
      <c r="IC657" s="2"/>
      <c r="ID657" s="2"/>
      <c r="IE657" s="2"/>
      <c r="IF657" s="2">
        <v>-1</v>
      </c>
      <c r="IG657" s="2"/>
      <c r="IH657" s="2"/>
      <c r="II657" s="2"/>
      <c r="IJ657" s="2"/>
      <c r="IK657" s="2">
        <v>0</v>
      </c>
      <c r="IL657" s="2"/>
      <c r="IM657" s="2"/>
      <c r="IN657" s="2"/>
      <c r="IO657" s="2"/>
      <c r="IP657" s="2"/>
      <c r="IQ657" s="2"/>
      <c r="IR657" s="2"/>
      <c r="IS657" s="2"/>
      <c r="IT657" s="2"/>
      <c r="IU657" s="2"/>
    </row>
    <row r="658" spans="1:255" x14ac:dyDescent="0.2">
      <c r="A658">
        <v>17</v>
      </c>
      <c r="B658">
        <v>1</v>
      </c>
      <c r="C658">
        <f>ROW(SmtRes!A1012)</f>
        <v>1012</v>
      </c>
      <c r="D658">
        <f>ROW(EtalonRes!A1130)</f>
        <v>1130</v>
      </c>
      <c r="E658" t="s">
        <v>795</v>
      </c>
      <c r="F658" t="s">
        <v>590</v>
      </c>
      <c r="G658" t="s">
        <v>591</v>
      </c>
      <c r="H658" t="s">
        <v>552</v>
      </c>
      <c r="I658">
        <f>'2.Лок.смета.и.Акт'!E103</f>
        <v>1.2</v>
      </c>
      <c r="J658">
        <v>0</v>
      </c>
      <c r="K658">
        <v>1.2</v>
      </c>
      <c r="O658">
        <f t="shared" si="741"/>
        <v>2431</v>
      </c>
      <c r="P658">
        <f t="shared" si="742"/>
        <v>0</v>
      </c>
      <c r="Q658">
        <f t="shared" si="743"/>
        <v>0</v>
      </c>
      <c r="R658">
        <f t="shared" si="744"/>
        <v>0</v>
      </c>
      <c r="S658">
        <f t="shared" si="745"/>
        <v>2431</v>
      </c>
      <c r="T658">
        <f t="shared" si="746"/>
        <v>0</v>
      </c>
      <c r="U658" t="e">
        <f t="shared" si="747"/>
        <v>#REF!</v>
      </c>
      <c r="V658">
        <f t="shared" si="748"/>
        <v>0</v>
      </c>
      <c r="W658">
        <f t="shared" si="749"/>
        <v>0</v>
      </c>
      <c r="X658" t="e">
        <f t="shared" si="750"/>
        <v>#REF!</v>
      </c>
      <c r="Y658" t="e">
        <f t="shared" si="751"/>
        <v>#REF!</v>
      </c>
      <c r="AA658">
        <v>86295184</v>
      </c>
      <c r="AB658">
        <f t="shared" si="752"/>
        <v>79.88</v>
      </c>
      <c r="AC658">
        <f t="shared" si="773"/>
        <v>0</v>
      </c>
      <c r="AD658">
        <f>ROUND((((ET658)-(EU658))+AE658),2)</f>
        <v>0</v>
      </c>
      <c r="AE658">
        <f>ROUND((EU658),2)</f>
        <v>0</v>
      </c>
      <c r="AF658">
        <f>ROUND((EV658),2)</f>
        <v>79.88</v>
      </c>
      <c r="AG658">
        <f t="shared" si="754"/>
        <v>0</v>
      </c>
      <c r="AH658" t="e">
        <f>(EW658)</f>
        <v>#REF!</v>
      </c>
      <c r="AI658">
        <f>(EX658)</f>
        <v>0</v>
      </c>
      <c r="AJ658">
        <f t="shared" si="755"/>
        <v>0</v>
      </c>
      <c r="AK658">
        <f>AL658+AM658+AO658</f>
        <v>79.88</v>
      </c>
      <c r="AL658">
        <v>0</v>
      </c>
      <c r="AM658">
        <v>0</v>
      </c>
      <c r="AN658">
        <v>0</v>
      </c>
      <c r="AO658" s="75">
        <f>'1.Лок.смета.и.Акт'!F1240</f>
        <v>79.88</v>
      </c>
      <c r="AP658">
        <v>0</v>
      </c>
      <c r="AQ658" t="e">
        <f>'2.Лок.смета.и.Акт'!#REF!</f>
        <v>#REF!</v>
      </c>
      <c r="AR658">
        <v>0</v>
      </c>
      <c r="AS658">
        <v>0</v>
      </c>
      <c r="AT658">
        <v>74</v>
      </c>
      <c r="AU658">
        <v>43</v>
      </c>
      <c r="AV658">
        <v>1</v>
      </c>
      <c r="AW658">
        <v>1</v>
      </c>
      <c r="AZ658">
        <v>1</v>
      </c>
      <c r="BA658">
        <f>'1.Лок.смета.и.Акт'!J1240</f>
        <v>25.36</v>
      </c>
      <c r="BB658">
        <v>7.84</v>
      </c>
      <c r="BC658">
        <v>7.56</v>
      </c>
      <c r="BD658" t="s">
        <v>6</v>
      </c>
      <c r="BE658" t="s">
        <v>6</v>
      </c>
      <c r="BF658" t="s">
        <v>6</v>
      </c>
      <c r="BG658" t="s">
        <v>6</v>
      </c>
      <c r="BH658">
        <v>0</v>
      </c>
      <c r="BI658">
        <v>1</v>
      </c>
      <c r="BJ658" t="s">
        <v>592</v>
      </c>
      <c r="BM658">
        <v>69001</v>
      </c>
      <c r="BN658">
        <v>0</v>
      </c>
      <c r="BO658" t="s">
        <v>590</v>
      </c>
      <c r="BP658">
        <v>1</v>
      </c>
      <c r="BQ658">
        <v>6</v>
      </c>
      <c r="BR658">
        <v>0</v>
      </c>
      <c r="BS658">
        <v>19.8</v>
      </c>
      <c r="BT658">
        <v>1</v>
      </c>
      <c r="BU658">
        <v>1</v>
      </c>
      <c r="BV658">
        <v>1</v>
      </c>
      <c r="BW658">
        <v>1</v>
      </c>
      <c r="BX658">
        <v>1</v>
      </c>
      <c r="BY658" t="s">
        <v>6</v>
      </c>
      <c r="BZ658" t="e">
        <f>'2.Лок.смета.и.Акт'!#REF!</f>
        <v>#REF!</v>
      </c>
      <c r="CA658" t="e">
        <f>'2.Лок.смета.и.Акт'!#REF!</f>
        <v>#REF!</v>
      </c>
      <c r="CB658" t="s">
        <v>6</v>
      </c>
      <c r="CE658">
        <v>0</v>
      </c>
      <c r="CF658">
        <v>0</v>
      </c>
      <c r="CG658">
        <v>0</v>
      </c>
      <c r="CM658">
        <v>0</v>
      </c>
      <c r="CN658" t="s">
        <v>6</v>
      </c>
      <c r="CO658">
        <v>0</v>
      </c>
      <c r="CP658">
        <f t="shared" si="756"/>
        <v>2431</v>
      </c>
      <c r="CQ658">
        <f t="shared" si="757"/>
        <v>0</v>
      </c>
      <c r="CR658">
        <f t="shared" si="758"/>
        <v>0</v>
      </c>
      <c r="CS658">
        <f t="shared" si="759"/>
        <v>0</v>
      </c>
      <c r="CT658">
        <f t="shared" si="760"/>
        <v>2025.7567999999999</v>
      </c>
      <c r="CU658">
        <f t="shared" si="761"/>
        <v>0</v>
      </c>
      <c r="CV658" t="e">
        <f t="shared" si="762"/>
        <v>#REF!</v>
      </c>
      <c r="CW658">
        <f t="shared" si="763"/>
        <v>0</v>
      </c>
      <c r="CX658">
        <f t="shared" si="764"/>
        <v>0</v>
      </c>
      <c r="CY658" t="e">
        <f>(S658+R658)*(BZ658/100)</f>
        <v>#REF!</v>
      </c>
      <c r="CZ658" t="e">
        <f>(S658+R658)*(CA658/100)</f>
        <v>#REF!</v>
      </c>
      <c r="DC658" t="s">
        <v>6</v>
      </c>
      <c r="DD658" t="s">
        <v>6</v>
      </c>
      <c r="DE658" t="s">
        <v>6</v>
      </c>
      <c r="DF658" t="s">
        <v>6</v>
      </c>
      <c r="DG658" t="s">
        <v>6</v>
      </c>
      <c r="DH658" t="s">
        <v>6</v>
      </c>
      <c r="DI658" t="s">
        <v>6</v>
      </c>
      <c r="DJ658" t="s">
        <v>6</v>
      </c>
      <c r="DK658" t="s">
        <v>6</v>
      </c>
      <c r="DL658" t="s">
        <v>6</v>
      </c>
      <c r="DM658" t="s">
        <v>6</v>
      </c>
      <c r="DN658">
        <f>'1.Лок.смета.и.Акт'!E1241</f>
        <v>78</v>
      </c>
      <c r="DO658">
        <f>'1.Лок.смета.и.Акт'!E1242</f>
        <v>50</v>
      </c>
      <c r="DP658">
        <v>1</v>
      </c>
      <c r="DQ658">
        <v>1</v>
      </c>
      <c r="DU658">
        <v>1013</v>
      </c>
      <c r="DV658" t="s">
        <v>552</v>
      </c>
      <c r="DW658" t="str">
        <f>'2.Лок.смета.и.Акт'!D103</f>
        <v>100 отверстий</v>
      </c>
      <c r="DX658">
        <v>1</v>
      </c>
      <c r="DZ658" t="s">
        <v>6</v>
      </c>
      <c r="EA658" t="s">
        <v>6</v>
      </c>
      <c r="EB658" t="s">
        <v>6</v>
      </c>
      <c r="EC658" t="s">
        <v>6</v>
      </c>
      <c r="EE658">
        <v>54938712</v>
      </c>
      <c r="EF658">
        <v>6</v>
      </c>
      <c r="EG658" t="s">
        <v>586</v>
      </c>
      <c r="EH658">
        <v>0</v>
      </c>
      <c r="EI658" t="s">
        <v>6</v>
      </c>
      <c r="EJ658">
        <v>1</v>
      </c>
      <c r="EK658">
        <v>69001</v>
      </c>
      <c r="EL658" t="s">
        <v>587</v>
      </c>
      <c r="EM658" t="s">
        <v>588</v>
      </c>
      <c r="EO658" t="s">
        <v>6</v>
      </c>
      <c r="EQ658">
        <v>0</v>
      </c>
      <c r="ER658">
        <f>ES658+ET658+EV658</f>
        <v>79.88</v>
      </c>
      <c r="ES658">
        <v>0</v>
      </c>
      <c r="ET658">
        <v>0</v>
      </c>
      <c r="EU658">
        <v>0</v>
      </c>
      <c r="EV658" s="75">
        <f>'1.Лок.смета.и.Акт'!F1240</f>
        <v>79.88</v>
      </c>
      <c r="EW658" t="e">
        <f>'2.Лок.смета.и.Акт'!#REF!</f>
        <v>#REF!</v>
      </c>
      <c r="EX658">
        <v>0</v>
      </c>
      <c r="EY658">
        <v>0</v>
      </c>
      <c r="FQ658">
        <v>0</v>
      </c>
      <c r="FR658">
        <f t="shared" si="765"/>
        <v>0</v>
      </c>
      <c r="FS658">
        <v>0</v>
      </c>
      <c r="FX658">
        <v>78</v>
      </c>
      <c r="FY658">
        <v>50</v>
      </c>
      <c r="GA658" t="s">
        <v>6</v>
      </c>
      <c r="GD658">
        <v>1</v>
      </c>
      <c r="GF658">
        <v>-1886485628</v>
      </c>
      <c r="GG658">
        <v>2</v>
      </c>
      <c r="GH658">
        <v>1</v>
      </c>
      <c r="GI658">
        <v>2</v>
      </c>
      <c r="GJ658">
        <v>0</v>
      </c>
      <c r="GK658">
        <v>0</v>
      </c>
      <c r="GL658">
        <f t="shared" si="766"/>
        <v>0</v>
      </c>
      <c r="GM658" t="e">
        <f t="shared" si="767"/>
        <v>#REF!</v>
      </c>
      <c r="GN658" t="e">
        <f t="shared" si="768"/>
        <v>#REF!</v>
      </c>
      <c r="GO658">
        <f t="shared" si="769"/>
        <v>0</v>
      </c>
      <c r="GP658">
        <f t="shared" si="770"/>
        <v>0</v>
      </c>
      <c r="GR658">
        <v>0</v>
      </c>
      <c r="GS658">
        <v>3</v>
      </c>
      <c r="GT658">
        <v>0</v>
      </c>
      <c r="GU658" t="s">
        <v>6</v>
      </c>
      <c r="GV658">
        <f t="shared" si="776"/>
        <v>0</v>
      </c>
      <c r="GW658">
        <v>1015.2</v>
      </c>
      <c r="GX658">
        <f t="shared" si="771"/>
        <v>0</v>
      </c>
      <c r="HA658">
        <v>0</v>
      </c>
      <c r="HB658">
        <v>0</v>
      </c>
      <c r="HC658">
        <f t="shared" si="772"/>
        <v>0</v>
      </c>
      <c r="HE658" t="s">
        <v>6</v>
      </c>
      <c r="HF658" t="s">
        <v>6</v>
      </c>
      <c r="HM658" t="s">
        <v>6</v>
      </c>
      <c r="HN658" t="s">
        <v>6</v>
      </c>
      <c r="HO658" t="s">
        <v>6</v>
      </c>
      <c r="HP658" t="s">
        <v>6</v>
      </c>
      <c r="HQ658" t="s">
        <v>6</v>
      </c>
      <c r="IF658">
        <v>-1</v>
      </c>
      <c r="IK658">
        <v>0</v>
      </c>
    </row>
    <row r="659" spans="1:255" x14ac:dyDescent="0.2">
      <c r="A659" s="2">
        <v>19</v>
      </c>
      <c r="B659" s="2">
        <v>1</v>
      </c>
      <c r="C659" s="2"/>
      <c r="D659" s="2"/>
      <c r="E659" s="2"/>
      <c r="F659" s="2" t="s">
        <v>6</v>
      </c>
      <c r="G659" s="2" t="s">
        <v>593</v>
      </c>
      <c r="H659" s="2" t="s">
        <v>6</v>
      </c>
      <c r="I659" s="2"/>
      <c r="J659" s="2"/>
      <c r="K659" s="2"/>
      <c r="L659" s="2"/>
      <c r="M659" s="2"/>
      <c r="N659" s="2"/>
      <c r="O659" s="2"/>
      <c r="P659" s="2"/>
      <c r="Q659" s="2"/>
      <c r="R659" s="2"/>
      <c r="S659" s="2"/>
      <c r="T659" s="2"/>
      <c r="U659" s="2"/>
      <c r="V659" s="2"/>
      <c r="W659" s="2"/>
      <c r="X659" s="2"/>
      <c r="Y659" s="2"/>
      <c r="Z659" s="2"/>
      <c r="AA659" s="2">
        <v>1</v>
      </c>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v>-1</v>
      </c>
      <c r="IG659" s="2"/>
      <c r="IH659" s="2"/>
      <c r="II659" s="2"/>
      <c r="IJ659" s="2"/>
      <c r="IK659" s="2">
        <v>0</v>
      </c>
      <c r="IL659" s="2"/>
      <c r="IM659" s="2"/>
      <c r="IN659" s="2"/>
      <c r="IO659" s="2"/>
      <c r="IP659" s="2"/>
      <c r="IQ659" s="2"/>
      <c r="IR659" s="2"/>
      <c r="IS659" s="2"/>
      <c r="IT659" s="2"/>
      <c r="IU659" s="2"/>
    </row>
    <row r="660" spans="1:255" x14ac:dyDescent="0.2">
      <c r="A660" s="2">
        <v>17</v>
      </c>
      <c r="B660" s="2">
        <v>1</v>
      </c>
      <c r="C660" s="2">
        <f>ROW(SmtRes!A1019)</f>
        <v>1019</v>
      </c>
      <c r="D660" s="2">
        <f>ROW(EtalonRes!A1137)</f>
        <v>1137</v>
      </c>
      <c r="E660" s="2" t="s">
        <v>796</v>
      </c>
      <c r="F660" s="2" t="s">
        <v>595</v>
      </c>
      <c r="G660" s="2" t="s">
        <v>596</v>
      </c>
      <c r="H660" s="2" t="s">
        <v>597</v>
      </c>
      <c r="I660" s="2">
        <f>'2.Лок.смета.и.Акт'!E107</f>
        <v>1.8</v>
      </c>
      <c r="J660" s="2">
        <v>0</v>
      </c>
      <c r="K660" s="2">
        <v>1.8</v>
      </c>
      <c r="L660" s="2"/>
      <c r="M660" s="2"/>
      <c r="N660" s="2"/>
      <c r="O660" s="2">
        <f t="shared" ref="O660:O691" si="777">ROUND(CP660,0)</f>
        <v>142</v>
      </c>
      <c r="P660" s="2">
        <f t="shared" ref="P660:P691" si="778">ROUND(CQ660*I660,0)</f>
        <v>0</v>
      </c>
      <c r="Q660" s="2">
        <f t="shared" ref="Q660:Q691" si="779">ROUND(CR660*I660,0)</f>
        <v>73</v>
      </c>
      <c r="R660" s="2">
        <f t="shared" ref="R660:R691" si="780">ROUND(CS660*I660,0)</f>
        <v>11</v>
      </c>
      <c r="S660" s="2">
        <f t="shared" ref="S660:S691" si="781">ROUND(CT660*I660,0)</f>
        <v>69</v>
      </c>
      <c r="T660" s="2">
        <f t="shared" ref="T660:T691" si="782">ROUND(CU660*I660,0)</f>
        <v>0</v>
      </c>
      <c r="U660" s="2">
        <f t="shared" ref="U660:U691" si="783">CV660*I660</f>
        <v>7.9739999999999993</v>
      </c>
      <c r="V660" s="2">
        <f t="shared" ref="V660:V691" si="784">CW660*I660</f>
        <v>0.79200000000000004</v>
      </c>
      <c r="W660" s="2">
        <f t="shared" ref="W660:W691" si="785">ROUND(CX660*I660,0)</f>
        <v>0</v>
      </c>
      <c r="X660" s="2">
        <f t="shared" ref="X660:X691" si="786">ROUND(CY660,0)</f>
        <v>98</v>
      </c>
      <c r="Y660" s="2">
        <f t="shared" ref="Y660:Y691" si="787">ROUND(CZ660,0)</f>
        <v>64</v>
      </c>
      <c r="Z660" s="2"/>
      <c r="AA660" s="2">
        <v>86295183</v>
      </c>
      <c r="AB660" s="2">
        <f t="shared" ref="AB660:AB691" si="788">ROUND((AC660+AD660+AF660),2)</f>
        <v>78.930000000000007</v>
      </c>
      <c r="AC660" s="2">
        <f>ROUND((ES660+(SUM(SmtRes!BC1013:'SmtRes'!BC1019)+SUM(EtalonRes!AL1131:'EtalonRes'!AL1137))),2)</f>
        <v>0</v>
      </c>
      <c r="AD660" s="2">
        <f t="shared" ref="AD660:AD705" si="789">ROUND((((ET660)-(EU660))+AE660),2)</f>
        <v>40.340000000000003</v>
      </c>
      <c r="AE660" s="2">
        <f t="shared" ref="AE660:AE705" si="790">ROUND((EU660),2)</f>
        <v>5.99</v>
      </c>
      <c r="AF660" s="2">
        <f t="shared" ref="AF660:AF705" si="791">ROUND((EV660),2)</f>
        <v>38.590000000000003</v>
      </c>
      <c r="AG660" s="2">
        <f t="shared" ref="AG660:AG691" si="792">ROUND((AP660),2)</f>
        <v>0</v>
      </c>
      <c r="AH660" s="2">
        <f t="shared" ref="AH660:AH705" si="793">(EW660)</f>
        <v>4.43</v>
      </c>
      <c r="AI660" s="2">
        <f t="shared" ref="AI660:AI705" si="794">(EX660)</f>
        <v>0.44</v>
      </c>
      <c r="AJ660" s="2">
        <f t="shared" ref="AJ660:AJ691" si="795">(AS660)</f>
        <v>0</v>
      </c>
      <c r="AK660" s="2">
        <v>831.95</v>
      </c>
      <c r="AL660" s="2">
        <v>753.02</v>
      </c>
      <c r="AM660" s="2">
        <v>40.340000000000003</v>
      </c>
      <c r="AN660" s="2">
        <v>5.99</v>
      </c>
      <c r="AO660" s="2">
        <v>38.590000000000003</v>
      </c>
      <c r="AP660" s="2">
        <v>0</v>
      </c>
      <c r="AQ660" s="2">
        <v>4.43</v>
      </c>
      <c r="AR660" s="2">
        <v>0.44</v>
      </c>
      <c r="AS660" s="2">
        <v>0</v>
      </c>
      <c r="AT660" s="2">
        <v>122</v>
      </c>
      <c r="AU660" s="2">
        <v>80</v>
      </c>
      <c r="AV660" s="2">
        <v>1</v>
      </c>
      <c r="AW660" s="2">
        <v>1</v>
      </c>
      <c r="AX660" s="2"/>
      <c r="AY660" s="2"/>
      <c r="AZ660" s="2">
        <v>1</v>
      </c>
      <c r="BA660" s="2">
        <v>1</v>
      </c>
      <c r="BB660" s="2">
        <v>1</v>
      </c>
      <c r="BC660" s="2">
        <v>1</v>
      </c>
      <c r="BD660" s="2" t="s">
        <v>6</v>
      </c>
      <c r="BE660" s="2" t="s">
        <v>6</v>
      </c>
      <c r="BF660" s="2" t="s">
        <v>6</v>
      </c>
      <c r="BG660" s="2" t="s">
        <v>6</v>
      </c>
      <c r="BH660" s="2">
        <v>0</v>
      </c>
      <c r="BI660" s="2">
        <v>1</v>
      </c>
      <c r="BJ660" s="2" t="s">
        <v>598</v>
      </c>
      <c r="BK660" s="2"/>
      <c r="BL660" s="2"/>
      <c r="BM660" s="2">
        <v>8001</v>
      </c>
      <c r="BN660" s="2">
        <v>0</v>
      </c>
      <c r="BO660" s="2" t="s">
        <v>6</v>
      </c>
      <c r="BP660" s="2">
        <v>0</v>
      </c>
      <c r="BQ660" s="2">
        <v>1</v>
      </c>
      <c r="BR660" s="2">
        <v>0</v>
      </c>
      <c r="BS660" s="2">
        <v>1</v>
      </c>
      <c r="BT660" s="2">
        <v>1</v>
      </c>
      <c r="BU660" s="2">
        <v>1</v>
      </c>
      <c r="BV660" s="2">
        <v>1</v>
      </c>
      <c r="BW660" s="2">
        <v>1</v>
      </c>
      <c r="BX660" s="2">
        <v>1</v>
      </c>
      <c r="BY660" s="2" t="s">
        <v>6</v>
      </c>
      <c r="BZ660" s="2">
        <v>122</v>
      </c>
      <c r="CA660" s="2">
        <v>80</v>
      </c>
      <c r="CB660" s="2" t="s">
        <v>6</v>
      </c>
      <c r="CC660" s="2"/>
      <c r="CD660" s="2"/>
      <c r="CE660" s="2">
        <v>0</v>
      </c>
      <c r="CF660" s="2">
        <v>0</v>
      </c>
      <c r="CG660" s="2">
        <v>0</v>
      </c>
      <c r="CH660" s="2"/>
      <c r="CI660" s="2"/>
      <c r="CJ660" s="2"/>
      <c r="CK660" s="2"/>
      <c r="CL660" s="2"/>
      <c r="CM660" s="2">
        <v>0</v>
      </c>
      <c r="CN660" s="2" t="s">
        <v>6</v>
      </c>
      <c r="CO660" s="2">
        <v>0</v>
      </c>
      <c r="CP660" s="2">
        <f t="shared" ref="CP660:CP691" si="796">(P660+Q660+S660)</f>
        <v>142</v>
      </c>
      <c r="CQ660" s="2">
        <f t="shared" ref="CQ660:CQ691" si="797">AC660*BC660</f>
        <v>0</v>
      </c>
      <c r="CR660" s="2">
        <f t="shared" ref="CR660:CR691" si="798">AD660*BB660</f>
        <v>40.340000000000003</v>
      </c>
      <c r="CS660" s="2">
        <f t="shared" ref="CS660:CS691" si="799">AE660*BS660</f>
        <v>5.99</v>
      </c>
      <c r="CT660" s="2">
        <f t="shared" ref="CT660:CT691" si="800">AF660*BA660</f>
        <v>38.590000000000003</v>
      </c>
      <c r="CU660" s="2">
        <f t="shared" ref="CU660:CU691" si="801">AG660</f>
        <v>0</v>
      </c>
      <c r="CV660" s="2">
        <f t="shared" ref="CV660:CV691" si="802">AH660</f>
        <v>4.43</v>
      </c>
      <c r="CW660" s="2">
        <f t="shared" ref="CW660:CW691" si="803">AI660</f>
        <v>0.44</v>
      </c>
      <c r="CX660" s="2">
        <f t="shared" ref="CX660:CX691" si="804">AJ660</f>
        <v>0</v>
      </c>
      <c r="CY660" s="2">
        <f>(((S660+(R660*IF(0,0,1)))*AT660)/100)</f>
        <v>97.6</v>
      </c>
      <c r="CZ660" s="2">
        <f>(((S660+(R660*IF(0,0,1)))*AU660)/100)</f>
        <v>64</v>
      </c>
      <c r="DA660" s="2"/>
      <c r="DB660" s="2"/>
      <c r="DC660" s="2" t="s">
        <v>6</v>
      </c>
      <c r="DD660" s="2" t="s">
        <v>6</v>
      </c>
      <c r="DE660" s="2" t="s">
        <v>6</v>
      </c>
      <c r="DF660" s="2" t="s">
        <v>6</v>
      </c>
      <c r="DG660" s="2" t="s">
        <v>6</v>
      </c>
      <c r="DH660" s="2" t="s">
        <v>6</v>
      </c>
      <c r="DI660" s="2" t="s">
        <v>6</v>
      </c>
      <c r="DJ660" s="2" t="s">
        <v>6</v>
      </c>
      <c r="DK660" s="2" t="s">
        <v>6</v>
      </c>
      <c r="DL660" s="2" t="s">
        <v>6</v>
      </c>
      <c r="DM660" s="2" t="s">
        <v>6</v>
      </c>
      <c r="DN660" s="2">
        <v>0</v>
      </c>
      <c r="DO660" s="2">
        <v>0</v>
      </c>
      <c r="DP660" s="2">
        <v>1</v>
      </c>
      <c r="DQ660" s="2">
        <v>1</v>
      </c>
      <c r="DR660" s="2"/>
      <c r="DS660" s="2"/>
      <c r="DT660" s="2"/>
      <c r="DU660" s="2">
        <v>1013</v>
      </c>
      <c r="DV660" s="2" t="s">
        <v>597</v>
      </c>
      <c r="DW660" s="2" t="s">
        <v>597</v>
      </c>
      <c r="DX660" s="2">
        <v>1</v>
      </c>
      <c r="DY660" s="2"/>
      <c r="DZ660" s="2" t="s">
        <v>6</v>
      </c>
      <c r="EA660" s="2" t="s">
        <v>6</v>
      </c>
      <c r="EB660" s="2" t="s">
        <v>6</v>
      </c>
      <c r="EC660" s="2" t="s">
        <v>6</v>
      </c>
      <c r="ED660" s="2"/>
      <c r="EE660" s="2">
        <v>54938603</v>
      </c>
      <c r="EF660" s="2">
        <v>1</v>
      </c>
      <c r="EG660" s="2" t="s">
        <v>25</v>
      </c>
      <c r="EH660" s="2">
        <v>0</v>
      </c>
      <c r="EI660" s="2" t="s">
        <v>6</v>
      </c>
      <c r="EJ660" s="2">
        <v>1</v>
      </c>
      <c r="EK660" s="2">
        <v>8001</v>
      </c>
      <c r="EL660" s="2" t="s">
        <v>599</v>
      </c>
      <c r="EM660" s="2" t="s">
        <v>600</v>
      </c>
      <c r="EN660" s="2"/>
      <c r="EO660" s="2" t="s">
        <v>6</v>
      </c>
      <c r="EP660" s="2"/>
      <c r="EQ660" s="2">
        <v>0</v>
      </c>
      <c r="ER660" s="2">
        <v>831.95</v>
      </c>
      <c r="ES660" s="2">
        <v>753.02</v>
      </c>
      <c r="ET660" s="2">
        <v>40.340000000000003</v>
      </c>
      <c r="EU660" s="2">
        <v>5.99</v>
      </c>
      <c r="EV660" s="2">
        <v>38.590000000000003</v>
      </c>
      <c r="EW660" s="2">
        <v>4.43</v>
      </c>
      <c r="EX660" s="2">
        <v>0.44</v>
      </c>
      <c r="EY660" s="2">
        <v>1</v>
      </c>
      <c r="EZ660" s="2"/>
      <c r="FA660" s="2"/>
      <c r="FB660" s="2"/>
      <c r="FC660" s="2"/>
      <c r="FD660" s="2"/>
      <c r="FE660" s="2"/>
      <c r="FF660" s="2"/>
      <c r="FG660" s="2"/>
      <c r="FH660" s="2"/>
      <c r="FI660" s="2"/>
      <c r="FJ660" s="2"/>
      <c r="FK660" s="2"/>
      <c r="FL660" s="2"/>
      <c r="FM660" s="2"/>
      <c r="FN660" s="2"/>
      <c r="FO660" s="2"/>
      <c r="FP660" s="2"/>
      <c r="FQ660" s="2">
        <v>0</v>
      </c>
      <c r="FR660" s="2">
        <f t="shared" ref="FR660:FR691" si="805">ROUND(IF(BI660=3,GM660,0),0)</f>
        <v>0</v>
      </c>
      <c r="FS660" s="2">
        <v>0</v>
      </c>
      <c r="FT660" s="2"/>
      <c r="FU660" s="2"/>
      <c r="FV660" s="2"/>
      <c r="FW660" s="2"/>
      <c r="FX660" s="2">
        <v>122</v>
      </c>
      <c r="FY660" s="2">
        <v>80</v>
      </c>
      <c r="FZ660" s="2"/>
      <c r="GA660" s="2" t="s">
        <v>6</v>
      </c>
      <c r="GB660" s="2"/>
      <c r="GC660" s="2"/>
      <c r="GD660" s="2">
        <v>1</v>
      </c>
      <c r="GE660" s="2"/>
      <c r="GF660" s="2">
        <v>-1015176299</v>
      </c>
      <c r="GG660" s="2">
        <v>2</v>
      </c>
      <c r="GH660" s="2">
        <v>1</v>
      </c>
      <c r="GI660" s="2">
        <v>-2</v>
      </c>
      <c r="GJ660" s="2">
        <v>0</v>
      </c>
      <c r="GK660" s="2">
        <v>0</v>
      </c>
      <c r="GL660" s="2">
        <f t="shared" ref="GL660:GL691" si="806">ROUND(IF(AND(BH660=3,BI660=3,FS660&lt;&gt;0),P660,0),0)</f>
        <v>0</v>
      </c>
      <c r="GM660" s="2">
        <f t="shared" ref="GM660:GM691" si="807">ROUND(O660+X660+Y660,0)+GX660</f>
        <v>304</v>
      </c>
      <c r="GN660" s="2">
        <f t="shared" ref="GN660:GN691" si="808">IF(OR(BI660=0,BI660=1),GM660-GX660,0)</f>
        <v>304</v>
      </c>
      <c r="GO660" s="2">
        <f t="shared" ref="GO660:GO691" si="809">IF(BI660=2,GM660-GX660,0)</f>
        <v>0</v>
      </c>
      <c r="GP660" s="2">
        <f t="shared" ref="GP660:GP691" si="810">IF(BI660=4,GM660-GX660,0)</f>
        <v>0</v>
      </c>
      <c r="GQ660" s="2"/>
      <c r="GR660" s="2">
        <v>0</v>
      </c>
      <c r="GS660" s="2">
        <v>3</v>
      </c>
      <c r="GT660" s="2">
        <v>0</v>
      </c>
      <c r="GU660" s="2" t="s">
        <v>6</v>
      </c>
      <c r="GV660" s="2">
        <f t="shared" ref="GV660:GV705" si="811">ROUND((GT660),2)</f>
        <v>0</v>
      </c>
      <c r="GW660" s="2">
        <v>1</v>
      </c>
      <c r="GX660" s="2">
        <f t="shared" ref="GX660:GX691" si="812">ROUND(HC660*I660,0)</f>
        <v>0</v>
      </c>
      <c r="GY660" s="2"/>
      <c r="GZ660" s="2"/>
      <c r="HA660" s="2">
        <v>0</v>
      </c>
      <c r="HB660" s="2">
        <v>0</v>
      </c>
      <c r="HC660" s="2">
        <f t="shared" ref="HC660:HC691" si="813">GV660*GW660</f>
        <v>0</v>
      </c>
      <c r="HD660" s="2"/>
      <c r="HE660" s="2" t="s">
        <v>6</v>
      </c>
      <c r="HF660" s="2" t="s">
        <v>6</v>
      </c>
      <c r="HG660" s="2"/>
      <c r="HH660" s="2"/>
      <c r="HI660" s="2"/>
      <c r="HJ660" s="2"/>
      <c r="HK660" s="2"/>
      <c r="HL660" s="2"/>
      <c r="HM660" s="2" t="s">
        <v>6</v>
      </c>
      <c r="HN660" s="2" t="s">
        <v>6</v>
      </c>
      <c r="HO660" s="2" t="s">
        <v>6</v>
      </c>
      <c r="HP660" s="2" t="s">
        <v>6</v>
      </c>
      <c r="HQ660" s="2" t="s">
        <v>6</v>
      </c>
      <c r="HR660" s="2"/>
      <c r="HS660" s="2"/>
      <c r="HT660" s="2"/>
      <c r="HU660" s="2"/>
      <c r="HV660" s="2"/>
      <c r="HW660" s="2"/>
      <c r="HX660" s="2"/>
      <c r="HY660" s="2"/>
      <c r="HZ660" s="2"/>
      <c r="IA660" s="2"/>
      <c r="IB660" s="2"/>
      <c r="IC660" s="2"/>
      <c r="ID660" s="2"/>
      <c r="IE660" s="2"/>
      <c r="IF660" s="2">
        <v>-1</v>
      </c>
      <c r="IG660" s="2"/>
      <c r="IH660" s="2"/>
      <c r="II660" s="2"/>
      <c r="IJ660" s="2"/>
      <c r="IK660" s="2">
        <v>0</v>
      </c>
      <c r="IL660" s="2"/>
      <c r="IM660" s="2"/>
      <c r="IN660" s="2"/>
      <c r="IO660" s="2"/>
      <c r="IP660" s="2"/>
      <c r="IQ660" s="2"/>
      <c r="IR660" s="2"/>
      <c r="IS660" s="2"/>
      <c r="IT660" s="2"/>
      <c r="IU660" s="2"/>
    </row>
    <row r="661" spans="1:255" x14ac:dyDescent="0.2">
      <c r="A661">
        <v>17</v>
      </c>
      <c r="B661">
        <v>1</v>
      </c>
      <c r="C661">
        <f>ROW(SmtRes!A1026)</f>
        <v>1026</v>
      </c>
      <c r="D661">
        <f>ROW(EtalonRes!A1144)</f>
        <v>1144</v>
      </c>
      <c r="E661" t="s">
        <v>796</v>
      </c>
      <c r="F661" t="s">
        <v>595</v>
      </c>
      <c r="G661" t="s">
        <v>596</v>
      </c>
      <c r="H661" t="s">
        <v>597</v>
      </c>
      <c r="I661">
        <f>'2.Лок.смета.и.Акт'!E107</f>
        <v>1.8</v>
      </c>
      <c r="J661">
        <v>0</v>
      </c>
      <c r="K661">
        <v>1.8</v>
      </c>
      <c r="O661">
        <f t="shared" si="777"/>
        <v>5069</v>
      </c>
      <c r="P661">
        <f t="shared" si="778"/>
        <v>0</v>
      </c>
      <c r="Q661">
        <f t="shared" si="779"/>
        <v>675</v>
      </c>
      <c r="R661">
        <f t="shared" si="780"/>
        <v>213</v>
      </c>
      <c r="S661">
        <f t="shared" si="781"/>
        <v>4394</v>
      </c>
      <c r="T661">
        <f t="shared" si="782"/>
        <v>0</v>
      </c>
      <c r="U661" t="e">
        <f t="shared" si="783"/>
        <v>#REF!</v>
      </c>
      <c r="V661">
        <f t="shared" si="784"/>
        <v>0.79200000000000004</v>
      </c>
      <c r="W661">
        <f t="shared" si="785"/>
        <v>0</v>
      </c>
      <c r="X661" t="e">
        <f t="shared" si="786"/>
        <v>#REF!</v>
      </c>
      <c r="Y661" t="e">
        <f t="shared" si="787"/>
        <v>#REF!</v>
      </c>
      <c r="AA661">
        <v>86295184</v>
      </c>
      <c r="AB661">
        <f t="shared" si="788"/>
        <v>78.930000000000007</v>
      </c>
      <c r="AC661">
        <f>ROUND((ES661+(SUM(SmtRes!BC1020:'SmtRes'!BC1026)+SUM(EtalonRes!AL1138:'EtalonRes'!AL1144))),2)</f>
        <v>0</v>
      </c>
      <c r="AD661">
        <f t="shared" si="789"/>
        <v>40.340000000000003</v>
      </c>
      <c r="AE661">
        <f t="shared" si="790"/>
        <v>5.99</v>
      </c>
      <c r="AF661">
        <f t="shared" si="791"/>
        <v>38.590000000000003</v>
      </c>
      <c r="AG661">
        <f t="shared" si="792"/>
        <v>0</v>
      </c>
      <c r="AH661" t="e">
        <f t="shared" si="793"/>
        <v>#REF!</v>
      </c>
      <c r="AI661">
        <f t="shared" si="794"/>
        <v>0.44</v>
      </c>
      <c r="AJ661">
        <f t="shared" si="795"/>
        <v>0</v>
      </c>
      <c r="AK661">
        <f>AL661+AM661+AO661</f>
        <v>831.95</v>
      </c>
      <c r="AL661">
        <v>753.02</v>
      </c>
      <c r="AM661" s="75">
        <f>'1.Лок.смета.и.Акт'!F1251</f>
        <v>40.340000000000003</v>
      </c>
      <c r="AN661" s="75">
        <f>'1.Лок.смета.и.Акт'!F1252</f>
        <v>5.99</v>
      </c>
      <c r="AO661" s="75">
        <f>'1.Лок.смета.и.Акт'!F1250</f>
        <v>38.590000000000003</v>
      </c>
      <c r="AP661">
        <v>0</v>
      </c>
      <c r="AQ661" t="e">
        <f>'2.Лок.смета.и.Акт'!#REF!</f>
        <v>#REF!</v>
      </c>
      <c r="AR661">
        <v>0.44</v>
      </c>
      <c r="AS661">
        <v>0</v>
      </c>
      <c r="AT661">
        <v>116</v>
      </c>
      <c r="AU661">
        <v>68</v>
      </c>
      <c r="AV661">
        <v>1</v>
      </c>
      <c r="AW661">
        <v>1</v>
      </c>
      <c r="AZ661">
        <v>1</v>
      </c>
      <c r="BA661">
        <f>'1.Лок.смета.и.Акт'!J1250</f>
        <v>63.26</v>
      </c>
      <c r="BB661">
        <f>'1.Лок.смета.и.Акт'!J1251</f>
        <v>9.3000000000000007</v>
      </c>
      <c r="BC661">
        <v>7.56</v>
      </c>
      <c r="BD661" t="s">
        <v>6</v>
      </c>
      <c r="BE661" t="s">
        <v>6</v>
      </c>
      <c r="BF661" t="s">
        <v>6</v>
      </c>
      <c r="BG661" t="s">
        <v>6</v>
      </c>
      <c r="BH661">
        <v>0</v>
      </c>
      <c r="BI661">
        <v>1</v>
      </c>
      <c r="BJ661" t="s">
        <v>598</v>
      </c>
      <c r="BM661">
        <v>8001</v>
      </c>
      <c r="BN661">
        <v>0</v>
      </c>
      <c r="BO661" t="s">
        <v>595</v>
      </c>
      <c r="BP661">
        <v>1</v>
      </c>
      <c r="BQ661">
        <v>1</v>
      </c>
      <c r="BR661">
        <v>0</v>
      </c>
      <c r="BS661">
        <f>'1.Лок.смета.и.Акт'!J1252</f>
        <v>19.8</v>
      </c>
      <c r="BT661">
        <v>1</v>
      </c>
      <c r="BU661">
        <v>1</v>
      </c>
      <c r="BV661">
        <v>1</v>
      </c>
      <c r="BW661">
        <v>1</v>
      </c>
      <c r="BX661">
        <v>1</v>
      </c>
      <c r="BY661" t="s">
        <v>6</v>
      </c>
      <c r="BZ661" t="e">
        <f>'2.Лок.смета.и.Акт'!#REF!</f>
        <v>#REF!</v>
      </c>
      <c r="CA661" t="e">
        <f>'2.Лок.смета.и.Акт'!#REF!</f>
        <v>#REF!</v>
      </c>
      <c r="CB661" t="s">
        <v>6</v>
      </c>
      <c r="CE661">
        <v>0</v>
      </c>
      <c r="CF661">
        <v>0</v>
      </c>
      <c r="CG661">
        <v>0</v>
      </c>
      <c r="CM661">
        <v>0</v>
      </c>
      <c r="CN661" t="s">
        <v>6</v>
      </c>
      <c r="CO661">
        <v>0</v>
      </c>
      <c r="CP661">
        <f t="shared" si="796"/>
        <v>5069</v>
      </c>
      <c r="CQ661">
        <f t="shared" si="797"/>
        <v>0</v>
      </c>
      <c r="CR661">
        <f t="shared" si="798"/>
        <v>375.16200000000003</v>
      </c>
      <c r="CS661">
        <f t="shared" si="799"/>
        <v>118.602</v>
      </c>
      <c r="CT661">
        <f t="shared" si="800"/>
        <v>2441.2034000000003</v>
      </c>
      <c r="CU661">
        <f t="shared" si="801"/>
        <v>0</v>
      </c>
      <c r="CV661" t="e">
        <f t="shared" si="802"/>
        <v>#REF!</v>
      </c>
      <c r="CW661">
        <f t="shared" si="803"/>
        <v>0.44</v>
      </c>
      <c r="CX661">
        <f t="shared" si="804"/>
        <v>0</v>
      </c>
      <c r="CY661" t="e">
        <f>(S661+R661)*(BZ661/100)</f>
        <v>#REF!</v>
      </c>
      <c r="CZ661" t="e">
        <f>(S661+R661)*(CA661/100)</f>
        <v>#REF!</v>
      </c>
      <c r="DC661" t="s">
        <v>6</v>
      </c>
      <c r="DD661" t="s">
        <v>6</v>
      </c>
      <c r="DE661" t="s">
        <v>6</v>
      </c>
      <c r="DF661" t="s">
        <v>6</v>
      </c>
      <c r="DG661" t="s">
        <v>6</v>
      </c>
      <c r="DH661" t="s">
        <v>6</v>
      </c>
      <c r="DI661" t="s">
        <v>6</v>
      </c>
      <c r="DJ661" t="s">
        <v>6</v>
      </c>
      <c r="DK661" t="s">
        <v>6</v>
      </c>
      <c r="DL661" t="s">
        <v>6</v>
      </c>
      <c r="DM661" t="s">
        <v>6</v>
      </c>
      <c r="DN661">
        <f>'1.Лок.смета.и.Акт'!E1253</f>
        <v>122</v>
      </c>
      <c r="DO661">
        <f>'1.Лок.смета.и.Акт'!E1254</f>
        <v>80</v>
      </c>
      <c r="DP661">
        <v>1</v>
      </c>
      <c r="DQ661">
        <v>1</v>
      </c>
      <c r="DU661">
        <v>1013</v>
      </c>
      <c r="DV661" t="s">
        <v>597</v>
      </c>
      <c r="DW661" t="str">
        <f>'2.Лок.смета.и.Акт'!D107</f>
        <v>1 м3 кладки</v>
      </c>
      <c r="DX661">
        <v>1</v>
      </c>
      <c r="DZ661" t="s">
        <v>6</v>
      </c>
      <c r="EA661" t="s">
        <v>6</v>
      </c>
      <c r="EB661" t="s">
        <v>6</v>
      </c>
      <c r="EC661" t="s">
        <v>6</v>
      </c>
      <c r="EE661">
        <v>54938603</v>
      </c>
      <c r="EF661">
        <v>1</v>
      </c>
      <c r="EG661" t="s">
        <v>25</v>
      </c>
      <c r="EH661">
        <v>0</v>
      </c>
      <c r="EI661" t="s">
        <v>6</v>
      </c>
      <c r="EJ661">
        <v>1</v>
      </c>
      <c r="EK661">
        <v>8001</v>
      </c>
      <c r="EL661" t="s">
        <v>599</v>
      </c>
      <c r="EM661" t="s">
        <v>600</v>
      </c>
      <c r="EO661" t="s">
        <v>6</v>
      </c>
      <c r="EQ661">
        <v>0</v>
      </c>
      <c r="ER661">
        <f>ES661+ET661+EV661</f>
        <v>831.95</v>
      </c>
      <c r="ES661">
        <v>753.02</v>
      </c>
      <c r="ET661" s="75">
        <f>'1.Лок.смета.и.Акт'!F1251</f>
        <v>40.340000000000003</v>
      </c>
      <c r="EU661" s="75">
        <f>'1.Лок.смета.и.Акт'!F1252</f>
        <v>5.99</v>
      </c>
      <c r="EV661" s="75">
        <f>'1.Лок.смета.и.Акт'!F1250</f>
        <v>38.590000000000003</v>
      </c>
      <c r="EW661" t="e">
        <f>'2.Лок.смета.и.Акт'!#REF!</f>
        <v>#REF!</v>
      </c>
      <c r="EX661">
        <v>0.44</v>
      </c>
      <c r="EY661">
        <v>1</v>
      </c>
      <c r="FQ661">
        <v>0</v>
      </c>
      <c r="FR661">
        <f t="shared" si="805"/>
        <v>0</v>
      </c>
      <c r="FS661">
        <v>0</v>
      </c>
      <c r="FX661">
        <v>122</v>
      </c>
      <c r="FY661">
        <v>80</v>
      </c>
      <c r="GA661" t="s">
        <v>6</v>
      </c>
      <c r="GD661">
        <v>1</v>
      </c>
      <c r="GF661">
        <v>-1015176299</v>
      </c>
      <c r="GG661">
        <v>2</v>
      </c>
      <c r="GH661">
        <v>1</v>
      </c>
      <c r="GI661">
        <v>2</v>
      </c>
      <c r="GJ661">
        <v>0</v>
      </c>
      <c r="GK661">
        <v>0</v>
      </c>
      <c r="GL661">
        <f t="shared" si="806"/>
        <v>0</v>
      </c>
      <c r="GM661" t="e">
        <f t="shared" si="807"/>
        <v>#REF!</v>
      </c>
      <c r="GN661" t="e">
        <f t="shared" si="808"/>
        <v>#REF!</v>
      </c>
      <c r="GO661">
        <f t="shared" si="809"/>
        <v>0</v>
      </c>
      <c r="GP661">
        <f t="shared" si="810"/>
        <v>0</v>
      </c>
      <c r="GR661">
        <v>0</v>
      </c>
      <c r="GS661">
        <v>3</v>
      </c>
      <c r="GT661">
        <v>0</v>
      </c>
      <c r="GU661" t="s">
        <v>6</v>
      </c>
      <c r="GV661">
        <f t="shared" si="811"/>
        <v>0</v>
      </c>
      <c r="GW661">
        <v>1001.2</v>
      </c>
      <c r="GX661">
        <f t="shared" si="812"/>
        <v>0</v>
      </c>
      <c r="HA661">
        <v>0</v>
      </c>
      <c r="HB661">
        <v>0</v>
      </c>
      <c r="HC661">
        <f t="shared" si="813"/>
        <v>0</v>
      </c>
      <c r="HE661" t="s">
        <v>6</v>
      </c>
      <c r="HF661" t="s">
        <v>6</v>
      </c>
      <c r="HM661" t="s">
        <v>6</v>
      </c>
      <c r="HN661" t="s">
        <v>6</v>
      </c>
      <c r="HO661" t="s">
        <v>6</v>
      </c>
      <c r="HP661" t="s">
        <v>6</v>
      </c>
      <c r="HQ661" t="s">
        <v>6</v>
      </c>
      <c r="IF661">
        <v>-1</v>
      </c>
      <c r="IK661">
        <v>0</v>
      </c>
    </row>
    <row r="662" spans="1:255" x14ac:dyDescent="0.2">
      <c r="A662" s="2">
        <v>18</v>
      </c>
      <c r="B662" s="2">
        <v>1</v>
      </c>
      <c r="C662" s="2">
        <v>1016</v>
      </c>
      <c r="D662" s="2"/>
      <c r="E662" s="2" t="s">
        <v>797</v>
      </c>
      <c r="F662" s="2" t="s">
        <v>602</v>
      </c>
      <c r="G662" s="2" t="s">
        <v>603</v>
      </c>
      <c r="H662" s="2" t="s">
        <v>32</v>
      </c>
      <c r="I662" s="2">
        <f>I660*J662</f>
        <v>9.0000000000000008E-4</v>
      </c>
      <c r="J662" s="216">
        <f>'5.Ведомость_списания'!F294</f>
        <v>5.0000000000000001E-4</v>
      </c>
      <c r="K662" s="2">
        <v>5.0000000000000001E-4</v>
      </c>
      <c r="L662" s="2"/>
      <c r="M662" s="2"/>
      <c r="N662" s="2"/>
      <c r="O662" s="2">
        <f t="shared" si="777"/>
        <v>1</v>
      </c>
      <c r="P662" s="2">
        <f t="shared" si="778"/>
        <v>1</v>
      </c>
      <c r="Q662" s="2">
        <f t="shared" si="779"/>
        <v>0</v>
      </c>
      <c r="R662" s="2">
        <f t="shared" si="780"/>
        <v>0</v>
      </c>
      <c r="S662" s="2">
        <f t="shared" si="781"/>
        <v>0</v>
      </c>
      <c r="T662" s="2">
        <f t="shared" si="782"/>
        <v>0</v>
      </c>
      <c r="U662" s="2">
        <f t="shared" si="783"/>
        <v>0</v>
      </c>
      <c r="V662" s="2">
        <f t="shared" si="784"/>
        <v>0</v>
      </c>
      <c r="W662" s="2">
        <f t="shared" si="785"/>
        <v>0</v>
      </c>
      <c r="X662" s="2">
        <f t="shared" si="786"/>
        <v>0</v>
      </c>
      <c r="Y662" s="2">
        <f t="shared" si="787"/>
        <v>0</v>
      </c>
      <c r="Z662" s="2"/>
      <c r="AA662" s="2">
        <v>86295183</v>
      </c>
      <c r="AB662" s="2">
        <f t="shared" si="788"/>
        <v>1056</v>
      </c>
      <c r="AC662" s="2">
        <f t="shared" ref="AC662:AC669" si="814">ROUND((ES662),2)</f>
        <v>1056</v>
      </c>
      <c r="AD662" s="2">
        <f t="shared" si="789"/>
        <v>0</v>
      </c>
      <c r="AE662" s="2">
        <f t="shared" si="790"/>
        <v>0</v>
      </c>
      <c r="AF662" s="2">
        <f t="shared" si="791"/>
        <v>0</v>
      </c>
      <c r="AG662" s="2">
        <f t="shared" si="792"/>
        <v>0</v>
      </c>
      <c r="AH662" s="2">
        <f t="shared" si="793"/>
        <v>0</v>
      </c>
      <c r="AI662" s="2">
        <f t="shared" si="794"/>
        <v>0</v>
      </c>
      <c r="AJ662" s="2">
        <f t="shared" si="795"/>
        <v>0</v>
      </c>
      <c r="AK662" s="2">
        <v>1056</v>
      </c>
      <c r="AL662" s="110">
        <f>'1.Лок.смета.и.Акт'!F1256</f>
        <v>1056</v>
      </c>
      <c r="AM662" s="2">
        <v>0</v>
      </c>
      <c r="AN662" s="2">
        <v>0</v>
      </c>
      <c r="AO662" s="2">
        <v>0</v>
      </c>
      <c r="AP662" s="2">
        <v>0</v>
      </c>
      <c r="AQ662" s="2">
        <v>0</v>
      </c>
      <c r="AR662" s="2">
        <v>0</v>
      </c>
      <c r="AS662" s="2">
        <v>0</v>
      </c>
      <c r="AT662" s="2">
        <v>0</v>
      </c>
      <c r="AU662" s="2">
        <v>0</v>
      </c>
      <c r="AV662" s="2">
        <v>1</v>
      </c>
      <c r="AW662" s="2">
        <v>1</v>
      </c>
      <c r="AX662" s="2"/>
      <c r="AY662" s="2"/>
      <c r="AZ662" s="2">
        <v>1</v>
      </c>
      <c r="BA662" s="2">
        <v>1</v>
      </c>
      <c r="BB662" s="2">
        <v>1</v>
      </c>
      <c r="BC662" s="2">
        <v>1</v>
      </c>
      <c r="BD662" s="2" t="s">
        <v>6</v>
      </c>
      <c r="BE662" s="2" t="s">
        <v>6</v>
      </c>
      <c r="BF662" s="2" t="s">
        <v>6</v>
      </c>
      <c r="BG662" s="2" t="s">
        <v>6</v>
      </c>
      <c r="BH662" s="2">
        <v>3</v>
      </c>
      <c r="BI662" s="2">
        <v>1</v>
      </c>
      <c r="BJ662" s="2" t="s">
        <v>604</v>
      </c>
      <c r="BK662" s="2"/>
      <c r="BL662" s="2"/>
      <c r="BM662" s="2">
        <v>500001</v>
      </c>
      <c r="BN662" s="2">
        <v>0</v>
      </c>
      <c r="BO662" s="2" t="s">
        <v>6</v>
      </c>
      <c r="BP662" s="2">
        <v>0</v>
      </c>
      <c r="BQ662" s="2">
        <v>20</v>
      </c>
      <c r="BR662" s="2">
        <v>0</v>
      </c>
      <c r="BS662" s="2">
        <v>1</v>
      </c>
      <c r="BT662" s="2">
        <v>1</v>
      </c>
      <c r="BU662" s="2">
        <v>1</v>
      </c>
      <c r="BV662" s="2">
        <v>1</v>
      </c>
      <c r="BW662" s="2">
        <v>1</v>
      </c>
      <c r="BX662" s="2">
        <v>1</v>
      </c>
      <c r="BY662" s="2" t="s">
        <v>6</v>
      </c>
      <c r="BZ662" s="2">
        <v>0</v>
      </c>
      <c r="CA662" s="2">
        <v>0</v>
      </c>
      <c r="CB662" s="2" t="s">
        <v>6</v>
      </c>
      <c r="CC662" s="2"/>
      <c r="CD662" s="2"/>
      <c r="CE662" s="2">
        <v>0</v>
      </c>
      <c r="CF662" s="2">
        <v>0</v>
      </c>
      <c r="CG662" s="2">
        <v>0</v>
      </c>
      <c r="CH662" s="2"/>
      <c r="CI662" s="2"/>
      <c r="CJ662" s="2"/>
      <c r="CK662" s="2"/>
      <c r="CL662" s="2"/>
      <c r="CM662" s="2">
        <v>0</v>
      </c>
      <c r="CN662" s="2" t="s">
        <v>6</v>
      </c>
      <c r="CO662" s="2">
        <v>0</v>
      </c>
      <c r="CP662" s="2">
        <f t="shared" si="796"/>
        <v>1</v>
      </c>
      <c r="CQ662" s="2">
        <f t="shared" si="797"/>
        <v>1056</v>
      </c>
      <c r="CR662" s="2">
        <f t="shared" si="798"/>
        <v>0</v>
      </c>
      <c r="CS662" s="2">
        <f t="shared" si="799"/>
        <v>0</v>
      </c>
      <c r="CT662" s="2">
        <f t="shared" si="800"/>
        <v>0</v>
      </c>
      <c r="CU662" s="2">
        <f t="shared" si="801"/>
        <v>0</v>
      </c>
      <c r="CV662" s="2">
        <f t="shared" si="802"/>
        <v>0</v>
      </c>
      <c r="CW662" s="2">
        <f t="shared" si="803"/>
        <v>0</v>
      </c>
      <c r="CX662" s="2">
        <f t="shared" si="804"/>
        <v>0</v>
      </c>
      <c r="CY662" s="2">
        <f>(((S662+(R662*IF(0,0,1)))*AT662)/100)</f>
        <v>0</v>
      </c>
      <c r="CZ662" s="2">
        <f>(((S662+(R662*IF(0,0,1)))*AU662)/100)</f>
        <v>0</v>
      </c>
      <c r="DA662" s="2"/>
      <c r="DB662" s="2"/>
      <c r="DC662" s="2" t="s">
        <v>6</v>
      </c>
      <c r="DD662" s="2" t="s">
        <v>6</v>
      </c>
      <c r="DE662" s="2" t="s">
        <v>6</v>
      </c>
      <c r="DF662" s="2" t="s">
        <v>6</v>
      </c>
      <c r="DG662" s="2" t="s">
        <v>6</v>
      </c>
      <c r="DH662" s="2" t="s">
        <v>6</v>
      </c>
      <c r="DI662" s="2" t="s">
        <v>6</v>
      </c>
      <c r="DJ662" s="2" t="s">
        <v>6</v>
      </c>
      <c r="DK662" s="2" t="s">
        <v>6</v>
      </c>
      <c r="DL662" s="2" t="s">
        <v>6</v>
      </c>
      <c r="DM662" s="2" t="s">
        <v>6</v>
      </c>
      <c r="DN662" s="2">
        <v>0</v>
      </c>
      <c r="DO662" s="2">
        <v>0</v>
      </c>
      <c r="DP662" s="2">
        <v>1</v>
      </c>
      <c r="DQ662" s="2">
        <v>1</v>
      </c>
      <c r="DR662" s="2"/>
      <c r="DS662" s="2"/>
      <c r="DT662" s="2"/>
      <c r="DU662" s="2">
        <v>1007</v>
      </c>
      <c r="DV662" s="2" t="s">
        <v>32</v>
      </c>
      <c r="DW662" s="2" t="s">
        <v>32</v>
      </c>
      <c r="DX662" s="2">
        <v>1</v>
      </c>
      <c r="DY662" s="2"/>
      <c r="DZ662" s="2" t="s">
        <v>6</v>
      </c>
      <c r="EA662" s="2" t="s">
        <v>6</v>
      </c>
      <c r="EB662" s="2" t="s">
        <v>6</v>
      </c>
      <c r="EC662" s="2" t="s">
        <v>6</v>
      </c>
      <c r="ED662" s="2"/>
      <c r="EE662" s="2">
        <v>54938781</v>
      </c>
      <c r="EF662" s="2">
        <v>20</v>
      </c>
      <c r="EG662" s="2" t="s">
        <v>34</v>
      </c>
      <c r="EH662" s="2">
        <v>0</v>
      </c>
      <c r="EI662" s="2" t="s">
        <v>6</v>
      </c>
      <c r="EJ662" s="2">
        <v>1</v>
      </c>
      <c r="EK662" s="2">
        <v>500001</v>
      </c>
      <c r="EL662" s="2" t="s">
        <v>35</v>
      </c>
      <c r="EM662" s="2" t="s">
        <v>36</v>
      </c>
      <c r="EN662" s="2"/>
      <c r="EO662" s="2" t="s">
        <v>6</v>
      </c>
      <c r="EP662" s="2"/>
      <c r="EQ662" s="2">
        <v>0</v>
      </c>
      <c r="ER662" s="2">
        <v>1056</v>
      </c>
      <c r="ES662" s="110">
        <f>'1.Лок.смета.и.Акт'!F1256</f>
        <v>1056</v>
      </c>
      <c r="ET662" s="2">
        <v>0</v>
      </c>
      <c r="EU662" s="2">
        <v>0</v>
      </c>
      <c r="EV662" s="2">
        <v>0</v>
      </c>
      <c r="EW662" s="2">
        <v>0</v>
      </c>
      <c r="EX662" s="2">
        <v>0</v>
      </c>
      <c r="EY662" s="2"/>
      <c r="EZ662" s="2"/>
      <c r="FA662" s="2"/>
      <c r="FB662" s="2"/>
      <c r="FC662" s="2"/>
      <c r="FD662" s="2"/>
      <c r="FE662" s="2"/>
      <c r="FF662" s="2"/>
      <c r="FG662" s="2"/>
      <c r="FH662" s="2"/>
      <c r="FI662" s="2"/>
      <c r="FJ662" s="2"/>
      <c r="FK662" s="2"/>
      <c r="FL662" s="2"/>
      <c r="FM662" s="2"/>
      <c r="FN662" s="2"/>
      <c r="FO662" s="2"/>
      <c r="FP662" s="2"/>
      <c r="FQ662" s="2">
        <v>0</v>
      </c>
      <c r="FR662" s="2">
        <f t="shared" si="805"/>
        <v>0</v>
      </c>
      <c r="FS662" s="2">
        <v>0</v>
      </c>
      <c r="FT662" s="2"/>
      <c r="FU662" s="2"/>
      <c r="FV662" s="2"/>
      <c r="FW662" s="2"/>
      <c r="FX662" s="2">
        <v>0</v>
      </c>
      <c r="FY662" s="2">
        <v>0</v>
      </c>
      <c r="FZ662" s="2"/>
      <c r="GA662" s="2" t="s">
        <v>6</v>
      </c>
      <c r="GB662" s="2"/>
      <c r="GC662" s="2"/>
      <c r="GD662" s="2">
        <v>1</v>
      </c>
      <c r="GE662" s="2"/>
      <c r="GF662" s="2">
        <v>-1318221768</v>
      </c>
      <c r="GG662" s="2">
        <v>2</v>
      </c>
      <c r="GH662" s="2">
        <v>1</v>
      </c>
      <c r="GI662" s="2">
        <v>-2</v>
      </c>
      <c r="GJ662" s="2">
        <v>0</v>
      </c>
      <c r="GK662" s="2">
        <v>0</v>
      </c>
      <c r="GL662" s="2">
        <f t="shared" si="806"/>
        <v>0</v>
      </c>
      <c r="GM662" s="2">
        <f t="shared" si="807"/>
        <v>1</v>
      </c>
      <c r="GN662" s="2">
        <f t="shared" si="808"/>
        <v>1</v>
      </c>
      <c r="GO662" s="2">
        <f t="shared" si="809"/>
        <v>0</v>
      </c>
      <c r="GP662" s="2">
        <f t="shared" si="810"/>
        <v>0</v>
      </c>
      <c r="GQ662" s="2"/>
      <c r="GR662" s="2">
        <v>0</v>
      </c>
      <c r="GS662" s="2">
        <v>3</v>
      </c>
      <c r="GT662" s="2">
        <v>0</v>
      </c>
      <c r="GU662" s="2" t="s">
        <v>6</v>
      </c>
      <c r="GV662" s="2">
        <f t="shared" si="811"/>
        <v>0</v>
      </c>
      <c r="GW662" s="2">
        <v>1</v>
      </c>
      <c r="GX662" s="2">
        <f t="shared" si="812"/>
        <v>0</v>
      </c>
      <c r="GY662" s="2"/>
      <c r="GZ662" s="2"/>
      <c r="HA662" s="2">
        <v>0</v>
      </c>
      <c r="HB662" s="2">
        <v>0</v>
      </c>
      <c r="HC662" s="2">
        <f t="shared" si="813"/>
        <v>0</v>
      </c>
      <c r="HD662" s="2"/>
      <c r="HE662" s="2" t="s">
        <v>6</v>
      </c>
      <c r="HF662" s="2" t="s">
        <v>6</v>
      </c>
      <c r="HG662" s="2"/>
      <c r="HH662" s="2"/>
      <c r="HI662" s="2"/>
      <c r="HJ662" s="2"/>
      <c r="HK662" s="2"/>
      <c r="HL662" s="2"/>
      <c r="HM662" s="2" t="s">
        <v>6</v>
      </c>
      <c r="HN662" s="2" t="s">
        <v>6</v>
      </c>
      <c r="HO662" s="2" t="s">
        <v>6</v>
      </c>
      <c r="HP662" s="2" t="s">
        <v>6</v>
      </c>
      <c r="HQ662" s="2" t="s">
        <v>6</v>
      </c>
      <c r="HR662" s="2"/>
      <c r="HS662" s="2"/>
      <c r="HT662" s="2"/>
      <c r="HU662" s="2"/>
      <c r="HV662" s="2"/>
      <c r="HW662" s="2"/>
      <c r="HX662" s="2"/>
      <c r="HY662" s="2"/>
      <c r="HZ662" s="2"/>
      <c r="IA662" s="2"/>
      <c r="IB662" s="2"/>
      <c r="IC662" s="2"/>
      <c r="ID662" s="2"/>
      <c r="IE662" s="2"/>
      <c r="IF662" s="2">
        <v>-1</v>
      </c>
      <c r="IG662" s="2"/>
      <c r="IH662" s="2"/>
      <c r="II662" s="2"/>
      <c r="IJ662" s="2"/>
      <c r="IK662" s="2">
        <v>0</v>
      </c>
      <c r="IL662" s="2"/>
      <c r="IM662" s="2"/>
      <c r="IN662" s="2"/>
      <c r="IO662" s="2"/>
      <c r="IP662" s="2"/>
      <c r="IQ662" s="2"/>
      <c r="IR662" s="2"/>
      <c r="IS662" s="2"/>
      <c r="IT662" s="2"/>
      <c r="IU662" s="2"/>
    </row>
    <row r="663" spans="1:255" x14ac:dyDescent="0.2">
      <c r="A663">
        <v>18</v>
      </c>
      <c r="B663">
        <v>1</v>
      </c>
      <c r="C663">
        <v>1023</v>
      </c>
      <c r="E663" t="s">
        <v>797</v>
      </c>
      <c r="F663" t="e">
        <f>'2.Лок.смета.и.Акт'!#REF!</f>
        <v>#REF!</v>
      </c>
      <c r="G663" t="s">
        <v>603</v>
      </c>
      <c r="H663" t="s">
        <v>32</v>
      </c>
      <c r="I663">
        <f>I661*J663</f>
        <v>9.0000000000000008E-4</v>
      </c>
      <c r="J663">
        <v>5.0000000000000001E-4</v>
      </c>
      <c r="K663">
        <v>5.0000000000000001E-4</v>
      </c>
      <c r="O663">
        <f t="shared" si="777"/>
        <v>16</v>
      </c>
      <c r="P663">
        <f t="shared" si="778"/>
        <v>16</v>
      </c>
      <c r="Q663">
        <f t="shared" si="779"/>
        <v>0</v>
      </c>
      <c r="R663">
        <f t="shared" si="780"/>
        <v>0</v>
      </c>
      <c r="S663">
        <f t="shared" si="781"/>
        <v>0</v>
      </c>
      <c r="T663">
        <f t="shared" si="782"/>
        <v>0</v>
      </c>
      <c r="U663">
        <f t="shared" si="783"/>
        <v>0</v>
      </c>
      <c r="V663">
        <f t="shared" si="784"/>
        <v>0</v>
      </c>
      <c r="W663">
        <f t="shared" si="785"/>
        <v>0</v>
      </c>
      <c r="X663">
        <f t="shared" si="786"/>
        <v>0</v>
      </c>
      <c r="Y663">
        <f t="shared" si="787"/>
        <v>0</v>
      </c>
      <c r="AA663">
        <v>86295184</v>
      </c>
      <c r="AB663">
        <f t="shared" si="788"/>
        <v>2338.63</v>
      </c>
      <c r="AC663">
        <f t="shared" si="814"/>
        <v>2338.63</v>
      </c>
      <c r="AD663">
        <f t="shared" si="789"/>
        <v>0</v>
      </c>
      <c r="AE663">
        <f t="shared" si="790"/>
        <v>0</v>
      </c>
      <c r="AF663">
        <f t="shared" si="791"/>
        <v>0</v>
      </c>
      <c r="AG663">
        <f t="shared" si="792"/>
        <v>0</v>
      </c>
      <c r="AH663">
        <f t="shared" si="793"/>
        <v>0</v>
      </c>
      <c r="AI663">
        <f t="shared" si="794"/>
        <v>0</v>
      </c>
      <c r="AJ663">
        <f t="shared" si="795"/>
        <v>0</v>
      </c>
      <c r="AK663">
        <v>2338.63</v>
      </c>
      <c r="AL663">
        <v>2338.63</v>
      </c>
      <c r="AM663">
        <v>0</v>
      </c>
      <c r="AN663">
        <v>0</v>
      </c>
      <c r="AO663">
        <v>0</v>
      </c>
      <c r="AP663">
        <v>0</v>
      </c>
      <c r="AQ663">
        <v>0</v>
      </c>
      <c r="AR663">
        <v>0</v>
      </c>
      <c r="AS663">
        <v>0</v>
      </c>
      <c r="AT663">
        <v>0</v>
      </c>
      <c r="AU663">
        <v>0</v>
      </c>
      <c r="AV663">
        <v>1</v>
      </c>
      <c r="AW663">
        <v>1</v>
      </c>
      <c r="AZ663">
        <v>1</v>
      </c>
      <c r="BA663">
        <v>1</v>
      </c>
      <c r="BB663">
        <v>1</v>
      </c>
      <c r="BC663">
        <v>7.56</v>
      </c>
      <c r="BD663" t="s">
        <v>6</v>
      </c>
      <c r="BE663" t="s">
        <v>6</v>
      </c>
      <c r="BF663" t="s">
        <v>6</v>
      </c>
      <c r="BG663" t="s">
        <v>6</v>
      </c>
      <c r="BH663">
        <v>3</v>
      </c>
      <c r="BI663">
        <v>1</v>
      </c>
      <c r="BJ663" t="s">
        <v>604</v>
      </c>
      <c r="BM663">
        <v>500001</v>
      </c>
      <c r="BN663">
        <v>0</v>
      </c>
      <c r="BO663" t="s">
        <v>6</v>
      </c>
      <c r="BP663">
        <v>0</v>
      </c>
      <c r="BQ663">
        <v>20</v>
      </c>
      <c r="BR663">
        <v>0</v>
      </c>
      <c r="BS663">
        <v>1</v>
      </c>
      <c r="BT663">
        <v>1</v>
      </c>
      <c r="BU663">
        <v>1</v>
      </c>
      <c r="BV663">
        <v>1</v>
      </c>
      <c r="BW663">
        <v>1</v>
      </c>
      <c r="BX663">
        <v>1</v>
      </c>
      <c r="BY663" t="s">
        <v>6</v>
      </c>
      <c r="BZ663">
        <v>0</v>
      </c>
      <c r="CA663">
        <v>0</v>
      </c>
      <c r="CB663" t="s">
        <v>6</v>
      </c>
      <c r="CE663">
        <v>0</v>
      </c>
      <c r="CF663">
        <v>0</v>
      </c>
      <c r="CG663">
        <v>0</v>
      </c>
      <c r="CM663">
        <v>0</v>
      </c>
      <c r="CN663" t="s">
        <v>6</v>
      </c>
      <c r="CO663">
        <v>0</v>
      </c>
      <c r="CP663">
        <f t="shared" si="796"/>
        <v>16</v>
      </c>
      <c r="CQ663">
        <f t="shared" si="797"/>
        <v>17680.042799999999</v>
      </c>
      <c r="CR663">
        <f t="shared" si="798"/>
        <v>0</v>
      </c>
      <c r="CS663">
        <f t="shared" si="799"/>
        <v>0</v>
      </c>
      <c r="CT663">
        <f t="shared" si="800"/>
        <v>0</v>
      </c>
      <c r="CU663">
        <f t="shared" si="801"/>
        <v>0</v>
      </c>
      <c r="CV663">
        <f t="shared" si="802"/>
        <v>0</v>
      </c>
      <c r="CW663">
        <f t="shared" si="803"/>
        <v>0</v>
      </c>
      <c r="CX663">
        <f t="shared" si="804"/>
        <v>0</v>
      </c>
      <c r="CY663">
        <f>(S663+R663)*(BZ663/100)</f>
        <v>0</v>
      </c>
      <c r="CZ663">
        <f>(S663+R663)*(CA663/100)</f>
        <v>0</v>
      </c>
      <c r="DC663" t="s">
        <v>6</v>
      </c>
      <c r="DD663" t="s">
        <v>6</v>
      </c>
      <c r="DE663" t="s">
        <v>6</v>
      </c>
      <c r="DF663" t="s">
        <v>6</v>
      </c>
      <c r="DG663" t="s">
        <v>6</v>
      </c>
      <c r="DH663" t="s">
        <v>6</v>
      </c>
      <c r="DI663" t="s">
        <v>6</v>
      </c>
      <c r="DJ663" t="s">
        <v>6</v>
      </c>
      <c r="DK663" t="s">
        <v>6</v>
      </c>
      <c r="DL663" t="s">
        <v>6</v>
      </c>
      <c r="DM663" t="s">
        <v>6</v>
      </c>
      <c r="DN663">
        <v>0</v>
      </c>
      <c r="DO663">
        <v>0</v>
      </c>
      <c r="DP663">
        <v>1</v>
      </c>
      <c r="DQ663">
        <v>1</v>
      </c>
      <c r="DU663">
        <v>1007</v>
      </c>
      <c r="DV663" t="s">
        <v>32</v>
      </c>
      <c r="DW663" t="e">
        <f>'2.Лок.смета.и.Акт'!#REF!</f>
        <v>#REF!</v>
      </c>
      <c r="DX663">
        <v>1</v>
      </c>
      <c r="DZ663" t="s">
        <v>6</v>
      </c>
      <c r="EA663" t="s">
        <v>6</v>
      </c>
      <c r="EB663" t="s">
        <v>6</v>
      </c>
      <c r="EC663" t="s">
        <v>6</v>
      </c>
      <c r="EE663">
        <v>54938781</v>
      </c>
      <c r="EF663">
        <v>20</v>
      </c>
      <c r="EG663" t="s">
        <v>34</v>
      </c>
      <c r="EH663">
        <v>0</v>
      </c>
      <c r="EI663" t="s">
        <v>6</v>
      </c>
      <c r="EJ663">
        <v>1</v>
      </c>
      <c r="EK663">
        <v>500001</v>
      </c>
      <c r="EL663" t="s">
        <v>35</v>
      </c>
      <c r="EM663" t="s">
        <v>36</v>
      </c>
      <c r="EO663" t="s">
        <v>6</v>
      </c>
      <c r="EQ663">
        <v>0</v>
      </c>
      <c r="ER663">
        <v>16666.669999999998</v>
      </c>
      <c r="ES663">
        <v>2338.63</v>
      </c>
      <c r="ET663">
        <v>0</v>
      </c>
      <c r="EU663">
        <v>0</v>
      </c>
      <c r="EV663">
        <v>0</v>
      </c>
      <c r="EW663">
        <v>0</v>
      </c>
      <c r="EX663">
        <v>0</v>
      </c>
      <c r="EZ663">
        <v>5</v>
      </c>
      <c r="FC663">
        <v>0</v>
      </c>
      <c r="FD663">
        <v>18</v>
      </c>
      <c r="FF663">
        <v>16666.669999999998</v>
      </c>
      <c r="FQ663">
        <v>0</v>
      </c>
      <c r="FR663">
        <f t="shared" si="805"/>
        <v>0</v>
      </c>
      <c r="FS663">
        <v>0</v>
      </c>
      <c r="FX663">
        <v>0</v>
      </c>
      <c r="FY663">
        <v>0</v>
      </c>
      <c r="GA663" t="s">
        <v>70</v>
      </c>
      <c r="GD663">
        <v>1</v>
      </c>
      <c r="GF663">
        <v>-1318221768</v>
      </c>
      <c r="GG663">
        <v>2</v>
      </c>
      <c r="GH663">
        <v>3</v>
      </c>
      <c r="GI663">
        <v>5</v>
      </c>
      <c r="GJ663">
        <v>0</v>
      </c>
      <c r="GK663">
        <v>0</v>
      </c>
      <c r="GL663">
        <f t="shared" si="806"/>
        <v>0</v>
      </c>
      <c r="GM663">
        <f t="shared" si="807"/>
        <v>16</v>
      </c>
      <c r="GN663">
        <f t="shared" si="808"/>
        <v>16</v>
      </c>
      <c r="GO663">
        <f t="shared" si="809"/>
        <v>0</v>
      </c>
      <c r="GP663">
        <f t="shared" si="810"/>
        <v>0</v>
      </c>
      <c r="GR663">
        <v>1</v>
      </c>
      <c r="GS663">
        <v>1</v>
      </c>
      <c r="GT663">
        <v>0</v>
      </c>
      <c r="GU663" t="s">
        <v>6</v>
      </c>
      <c r="GV663">
        <f t="shared" si="811"/>
        <v>0</v>
      </c>
      <c r="GW663">
        <v>1</v>
      </c>
      <c r="GX663">
        <f t="shared" si="812"/>
        <v>0</v>
      </c>
      <c r="HA663">
        <v>0</v>
      </c>
      <c r="HB663">
        <v>0</v>
      </c>
      <c r="HC663">
        <f t="shared" si="813"/>
        <v>0</v>
      </c>
      <c r="HE663" t="s">
        <v>38</v>
      </c>
      <c r="HF663" t="s">
        <v>39</v>
      </c>
      <c r="HM663" t="s">
        <v>6</v>
      </c>
      <c r="HN663" t="s">
        <v>6</v>
      </c>
      <c r="HO663" t="s">
        <v>6</v>
      </c>
      <c r="HP663" t="s">
        <v>6</v>
      </c>
      <c r="HQ663" t="s">
        <v>6</v>
      </c>
      <c r="IF663">
        <v>-1</v>
      </c>
      <c r="IK663">
        <v>0</v>
      </c>
    </row>
    <row r="664" spans="1:255" x14ac:dyDescent="0.2">
      <c r="A664" s="2">
        <v>18</v>
      </c>
      <c r="B664" s="2">
        <v>1</v>
      </c>
      <c r="C664" s="2">
        <v>1019</v>
      </c>
      <c r="D664" s="2"/>
      <c r="E664" s="2" t="s">
        <v>798</v>
      </c>
      <c r="F664" s="2" t="s">
        <v>606</v>
      </c>
      <c r="G664" s="2" t="s">
        <v>607</v>
      </c>
      <c r="H664" s="2" t="s">
        <v>32</v>
      </c>
      <c r="I664" s="2">
        <f>I660*J664</f>
        <v>0.19800000000000001</v>
      </c>
      <c r="J664" s="216">
        <f>'5.Ведомость_списания'!F295</f>
        <v>0.11</v>
      </c>
      <c r="K664" s="2">
        <v>0.11</v>
      </c>
      <c r="L664" s="2"/>
      <c r="M664" s="2"/>
      <c r="N664" s="2"/>
      <c r="O664" s="2">
        <f t="shared" si="777"/>
        <v>75</v>
      </c>
      <c r="P664" s="2">
        <f t="shared" si="778"/>
        <v>75</v>
      </c>
      <c r="Q664" s="2">
        <f t="shared" si="779"/>
        <v>0</v>
      </c>
      <c r="R664" s="2">
        <f t="shared" si="780"/>
        <v>0</v>
      </c>
      <c r="S664" s="2">
        <f t="shared" si="781"/>
        <v>0</v>
      </c>
      <c r="T664" s="2">
        <f t="shared" si="782"/>
        <v>0</v>
      </c>
      <c r="U664" s="2">
        <f t="shared" si="783"/>
        <v>0</v>
      </c>
      <c r="V664" s="2">
        <f t="shared" si="784"/>
        <v>0</v>
      </c>
      <c r="W664" s="2">
        <f t="shared" si="785"/>
        <v>0</v>
      </c>
      <c r="X664" s="2">
        <f t="shared" si="786"/>
        <v>0</v>
      </c>
      <c r="Y664" s="2">
        <f t="shared" si="787"/>
        <v>0</v>
      </c>
      <c r="Z664" s="2"/>
      <c r="AA664" s="2">
        <v>86295183</v>
      </c>
      <c r="AB664" s="2">
        <f t="shared" si="788"/>
        <v>378.01</v>
      </c>
      <c r="AC664" s="2">
        <f t="shared" si="814"/>
        <v>378.01</v>
      </c>
      <c r="AD664" s="2">
        <f t="shared" si="789"/>
        <v>0</v>
      </c>
      <c r="AE664" s="2">
        <f t="shared" si="790"/>
        <v>0</v>
      </c>
      <c r="AF664" s="2">
        <f t="shared" si="791"/>
        <v>0</v>
      </c>
      <c r="AG664" s="2">
        <f t="shared" si="792"/>
        <v>0</v>
      </c>
      <c r="AH664" s="2">
        <f t="shared" si="793"/>
        <v>0</v>
      </c>
      <c r="AI664" s="2">
        <f t="shared" si="794"/>
        <v>0</v>
      </c>
      <c r="AJ664" s="2">
        <f t="shared" si="795"/>
        <v>0</v>
      </c>
      <c r="AK664" s="2">
        <v>378.01</v>
      </c>
      <c r="AL664" s="110">
        <f>'1.Лок.смета.и.Акт'!F1258</f>
        <v>378.01</v>
      </c>
      <c r="AM664" s="2">
        <v>0</v>
      </c>
      <c r="AN664" s="2">
        <v>0</v>
      </c>
      <c r="AO664" s="2">
        <v>0</v>
      </c>
      <c r="AP664" s="2">
        <v>0</v>
      </c>
      <c r="AQ664" s="2">
        <v>0</v>
      </c>
      <c r="AR664" s="2">
        <v>0</v>
      </c>
      <c r="AS664" s="2">
        <v>0</v>
      </c>
      <c r="AT664" s="2">
        <v>0</v>
      </c>
      <c r="AU664" s="2">
        <v>0</v>
      </c>
      <c r="AV664" s="2">
        <v>1</v>
      </c>
      <c r="AW664" s="2">
        <v>1</v>
      </c>
      <c r="AX664" s="2"/>
      <c r="AY664" s="2"/>
      <c r="AZ664" s="2">
        <v>1</v>
      </c>
      <c r="BA664" s="2">
        <v>1</v>
      </c>
      <c r="BB664" s="2">
        <v>1</v>
      </c>
      <c r="BC664" s="2">
        <v>1</v>
      </c>
      <c r="BD664" s="2" t="s">
        <v>6</v>
      </c>
      <c r="BE664" s="2" t="s">
        <v>6</v>
      </c>
      <c r="BF664" s="2" t="s">
        <v>6</v>
      </c>
      <c r="BG664" s="2" t="s">
        <v>6</v>
      </c>
      <c r="BH664" s="2">
        <v>3</v>
      </c>
      <c r="BI664" s="2">
        <v>1</v>
      </c>
      <c r="BJ664" s="2" t="s">
        <v>608</v>
      </c>
      <c r="BK664" s="2"/>
      <c r="BL664" s="2"/>
      <c r="BM664" s="2">
        <v>500003</v>
      </c>
      <c r="BN664" s="2">
        <v>0</v>
      </c>
      <c r="BO664" s="2" t="s">
        <v>6</v>
      </c>
      <c r="BP664" s="2">
        <v>0</v>
      </c>
      <c r="BQ664" s="2">
        <v>22</v>
      </c>
      <c r="BR664" s="2">
        <v>0</v>
      </c>
      <c r="BS664" s="2">
        <v>1</v>
      </c>
      <c r="BT664" s="2">
        <v>1</v>
      </c>
      <c r="BU664" s="2">
        <v>1</v>
      </c>
      <c r="BV664" s="2">
        <v>1</v>
      </c>
      <c r="BW664" s="2">
        <v>1</v>
      </c>
      <c r="BX664" s="2">
        <v>1</v>
      </c>
      <c r="BY664" s="2" t="s">
        <v>6</v>
      </c>
      <c r="BZ664" s="2">
        <v>0</v>
      </c>
      <c r="CA664" s="2">
        <v>0</v>
      </c>
      <c r="CB664" s="2" t="s">
        <v>6</v>
      </c>
      <c r="CC664" s="2"/>
      <c r="CD664" s="2"/>
      <c r="CE664" s="2">
        <v>0</v>
      </c>
      <c r="CF664" s="2">
        <v>0</v>
      </c>
      <c r="CG664" s="2">
        <v>0</v>
      </c>
      <c r="CH664" s="2"/>
      <c r="CI664" s="2"/>
      <c r="CJ664" s="2"/>
      <c r="CK664" s="2"/>
      <c r="CL664" s="2"/>
      <c r="CM664" s="2">
        <v>0</v>
      </c>
      <c r="CN664" s="2" t="s">
        <v>6</v>
      </c>
      <c r="CO664" s="2">
        <v>0</v>
      </c>
      <c r="CP664" s="2">
        <f t="shared" si="796"/>
        <v>75</v>
      </c>
      <c r="CQ664" s="2">
        <f t="shared" si="797"/>
        <v>378.01</v>
      </c>
      <c r="CR664" s="2">
        <f t="shared" si="798"/>
        <v>0</v>
      </c>
      <c r="CS664" s="2">
        <f t="shared" si="799"/>
        <v>0</v>
      </c>
      <c r="CT664" s="2">
        <f t="shared" si="800"/>
        <v>0</v>
      </c>
      <c r="CU664" s="2">
        <f t="shared" si="801"/>
        <v>0</v>
      </c>
      <c r="CV664" s="2">
        <f t="shared" si="802"/>
        <v>0</v>
      </c>
      <c r="CW664" s="2">
        <f t="shared" si="803"/>
        <v>0</v>
      </c>
      <c r="CX664" s="2">
        <f t="shared" si="804"/>
        <v>0</v>
      </c>
      <c r="CY664" s="2">
        <f>(((S664+(R664*IF(0,0,1)))*AT664)/100)</f>
        <v>0</v>
      </c>
      <c r="CZ664" s="2">
        <f>(((S664+(R664*IF(0,0,1)))*AU664)/100)</f>
        <v>0</v>
      </c>
      <c r="DA664" s="2"/>
      <c r="DB664" s="2"/>
      <c r="DC664" s="2" t="s">
        <v>6</v>
      </c>
      <c r="DD664" s="2" t="s">
        <v>6</v>
      </c>
      <c r="DE664" s="2" t="s">
        <v>6</v>
      </c>
      <c r="DF664" s="2" t="s">
        <v>6</v>
      </c>
      <c r="DG664" s="2" t="s">
        <v>6</v>
      </c>
      <c r="DH664" s="2" t="s">
        <v>6</v>
      </c>
      <c r="DI664" s="2" t="s">
        <v>6</v>
      </c>
      <c r="DJ664" s="2" t="s">
        <v>6</v>
      </c>
      <c r="DK664" s="2" t="s">
        <v>6</v>
      </c>
      <c r="DL664" s="2" t="s">
        <v>6</v>
      </c>
      <c r="DM664" s="2" t="s">
        <v>6</v>
      </c>
      <c r="DN664" s="2">
        <v>0</v>
      </c>
      <c r="DO664" s="2">
        <v>0</v>
      </c>
      <c r="DP664" s="2">
        <v>1</v>
      </c>
      <c r="DQ664" s="2">
        <v>1</v>
      </c>
      <c r="DR664" s="2"/>
      <c r="DS664" s="2"/>
      <c r="DT664" s="2"/>
      <c r="DU664" s="2">
        <v>1007</v>
      </c>
      <c r="DV664" s="2" t="s">
        <v>32</v>
      </c>
      <c r="DW664" s="2" t="s">
        <v>32</v>
      </c>
      <c r="DX664" s="2">
        <v>1</v>
      </c>
      <c r="DY664" s="2"/>
      <c r="DZ664" s="2" t="s">
        <v>6</v>
      </c>
      <c r="EA664" s="2" t="s">
        <v>6</v>
      </c>
      <c r="EB664" s="2" t="s">
        <v>6</v>
      </c>
      <c r="EC664" s="2" t="s">
        <v>6</v>
      </c>
      <c r="ED664" s="2"/>
      <c r="EE664" s="2">
        <v>54938783</v>
      </c>
      <c r="EF664" s="2">
        <v>22</v>
      </c>
      <c r="EG664" s="2" t="s">
        <v>45</v>
      </c>
      <c r="EH664" s="2">
        <v>0</v>
      </c>
      <c r="EI664" s="2" t="s">
        <v>6</v>
      </c>
      <c r="EJ664" s="2">
        <v>1</v>
      </c>
      <c r="EK664" s="2">
        <v>500003</v>
      </c>
      <c r="EL664" s="2" t="s">
        <v>46</v>
      </c>
      <c r="EM664" s="2" t="s">
        <v>47</v>
      </c>
      <c r="EN664" s="2"/>
      <c r="EO664" s="2" t="s">
        <v>6</v>
      </c>
      <c r="EP664" s="2"/>
      <c r="EQ664" s="2">
        <v>0</v>
      </c>
      <c r="ER664" s="2">
        <v>378.01</v>
      </c>
      <c r="ES664" s="110">
        <f>'1.Лок.смета.и.Акт'!F1258</f>
        <v>378.01</v>
      </c>
      <c r="ET664" s="2">
        <v>0</v>
      </c>
      <c r="EU664" s="2">
        <v>0</v>
      </c>
      <c r="EV664" s="2">
        <v>0</v>
      </c>
      <c r="EW664" s="2">
        <v>0</v>
      </c>
      <c r="EX664" s="2">
        <v>0</v>
      </c>
      <c r="EY664" s="2"/>
      <c r="EZ664" s="2"/>
      <c r="FA664" s="2"/>
      <c r="FB664" s="2"/>
      <c r="FC664" s="2"/>
      <c r="FD664" s="2"/>
      <c r="FE664" s="2"/>
      <c r="FF664" s="2"/>
      <c r="FG664" s="2"/>
      <c r="FH664" s="2"/>
      <c r="FI664" s="2"/>
      <c r="FJ664" s="2"/>
      <c r="FK664" s="2"/>
      <c r="FL664" s="2"/>
      <c r="FM664" s="2"/>
      <c r="FN664" s="2"/>
      <c r="FO664" s="2"/>
      <c r="FP664" s="2"/>
      <c r="FQ664" s="2">
        <v>0</v>
      </c>
      <c r="FR664" s="2">
        <f t="shared" si="805"/>
        <v>0</v>
      </c>
      <c r="FS664" s="2">
        <v>0</v>
      </c>
      <c r="FT664" s="2"/>
      <c r="FU664" s="2"/>
      <c r="FV664" s="2"/>
      <c r="FW664" s="2"/>
      <c r="FX664" s="2">
        <v>0</v>
      </c>
      <c r="FY664" s="2">
        <v>0</v>
      </c>
      <c r="FZ664" s="2"/>
      <c r="GA664" s="2" t="s">
        <v>6</v>
      </c>
      <c r="GB664" s="2"/>
      <c r="GC664" s="2"/>
      <c r="GD664" s="2">
        <v>1</v>
      </c>
      <c r="GE664" s="2"/>
      <c r="GF664" s="2">
        <v>-275207926</v>
      </c>
      <c r="GG664" s="2">
        <v>2</v>
      </c>
      <c r="GH664" s="2">
        <v>2</v>
      </c>
      <c r="GI664" s="2">
        <v>-2</v>
      </c>
      <c r="GJ664" s="2">
        <v>0</v>
      </c>
      <c r="GK664" s="2">
        <v>0</v>
      </c>
      <c r="GL664" s="2">
        <f t="shared" si="806"/>
        <v>0</v>
      </c>
      <c r="GM664" s="2">
        <f t="shared" si="807"/>
        <v>75</v>
      </c>
      <c r="GN664" s="2">
        <f t="shared" si="808"/>
        <v>75</v>
      </c>
      <c r="GO664" s="2">
        <f t="shared" si="809"/>
        <v>0</v>
      </c>
      <c r="GP664" s="2">
        <f t="shared" si="810"/>
        <v>0</v>
      </c>
      <c r="GQ664" s="2"/>
      <c r="GR664" s="2">
        <v>0</v>
      </c>
      <c r="GS664" s="2">
        <v>2</v>
      </c>
      <c r="GT664" s="2">
        <v>0</v>
      </c>
      <c r="GU664" s="2" t="s">
        <v>6</v>
      </c>
      <c r="GV664" s="2">
        <f t="shared" si="811"/>
        <v>0</v>
      </c>
      <c r="GW664" s="2">
        <v>1</v>
      </c>
      <c r="GX664" s="2">
        <f t="shared" si="812"/>
        <v>0</v>
      </c>
      <c r="GY664" s="2"/>
      <c r="GZ664" s="2"/>
      <c r="HA664" s="2">
        <v>0</v>
      </c>
      <c r="HB664" s="2">
        <v>0</v>
      </c>
      <c r="HC664" s="2">
        <f t="shared" si="813"/>
        <v>0</v>
      </c>
      <c r="HD664" s="2"/>
      <c r="HE664" s="2" t="s">
        <v>6</v>
      </c>
      <c r="HF664" s="2" t="s">
        <v>6</v>
      </c>
      <c r="HG664" s="2"/>
      <c r="HH664" s="2"/>
      <c r="HI664" s="2"/>
      <c r="HJ664" s="2"/>
      <c r="HK664" s="2"/>
      <c r="HL664" s="2"/>
      <c r="HM664" s="2" t="s">
        <v>6</v>
      </c>
      <c r="HN664" s="2" t="s">
        <v>6</v>
      </c>
      <c r="HO664" s="2" t="s">
        <v>6</v>
      </c>
      <c r="HP664" s="2" t="s">
        <v>6</v>
      </c>
      <c r="HQ664" s="2" t="s">
        <v>6</v>
      </c>
      <c r="HR664" s="2"/>
      <c r="HS664" s="2"/>
      <c r="HT664" s="2"/>
      <c r="HU664" s="2"/>
      <c r="HV664" s="2"/>
      <c r="HW664" s="2"/>
      <c r="HX664" s="2"/>
      <c r="HY664" s="2"/>
      <c r="HZ664" s="2"/>
      <c r="IA664" s="2"/>
      <c r="IB664" s="2"/>
      <c r="IC664" s="2"/>
      <c r="ID664" s="2"/>
      <c r="IE664" s="2"/>
      <c r="IF664" s="2">
        <v>-1</v>
      </c>
      <c r="IG664" s="2"/>
      <c r="IH664" s="2"/>
      <c r="II664" s="2"/>
      <c r="IJ664" s="2"/>
      <c r="IK664" s="2">
        <v>0</v>
      </c>
      <c r="IL664" s="2"/>
      <c r="IM664" s="2"/>
      <c r="IN664" s="2"/>
      <c r="IO664" s="2"/>
      <c r="IP664" s="2"/>
      <c r="IQ664" s="2"/>
      <c r="IR664" s="2"/>
      <c r="IS664" s="2"/>
      <c r="IT664" s="2"/>
      <c r="IU664" s="2"/>
    </row>
    <row r="665" spans="1:255" x14ac:dyDescent="0.2">
      <c r="A665">
        <v>18</v>
      </c>
      <c r="B665">
        <v>1</v>
      </c>
      <c r="C665">
        <v>1026</v>
      </c>
      <c r="E665" t="s">
        <v>798</v>
      </c>
      <c r="F665" t="e">
        <f>'2.Лок.смета.и.Акт'!#REF!</f>
        <v>#REF!</v>
      </c>
      <c r="G665" t="s">
        <v>607</v>
      </c>
      <c r="H665" t="s">
        <v>32</v>
      </c>
      <c r="I665">
        <f>I661*J665</f>
        <v>0.19800000000000001</v>
      </c>
      <c r="J665">
        <v>0.11</v>
      </c>
      <c r="K665">
        <v>0.11</v>
      </c>
      <c r="O665">
        <f t="shared" si="777"/>
        <v>656</v>
      </c>
      <c r="P665">
        <f t="shared" si="778"/>
        <v>656</v>
      </c>
      <c r="Q665">
        <f t="shared" si="779"/>
        <v>0</v>
      </c>
      <c r="R665">
        <f t="shared" si="780"/>
        <v>0</v>
      </c>
      <c r="S665">
        <f t="shared" si="781"/>
        <v>0</v>
      </c>
      <c r="T665">
        <f t="shared" si="782"/>
        <v>0</v>
      </c>
      <c r="U665">
        <f t="shared" si="783"/>
        <v>0</v>
      </c>
      <c r="V665">
        <f t="shared" si="784"/>
        <v>0</v>
      </c>
      <c r="W665">
        <f t="shared" si="785"/>
        <v>0</v>
      </c>
      <c r="X665">
        <f t="shared" si="786"/>
        <v>0</v>
      </c>
      <c r="Y665">
        <f t="shared" si="787"/>
        <v>0</v>
      </c>
      <c r="AA665">
        <v>86295184</v>
      </c>
      <c r="AB665">
        <f t="shared" si="788"/>
        <v>438.23</v>
      </c>
      <c r="AC665">
        <f t="shared" si="814"/>
        <v>438.23</v>
      </c>
      <c r="AD665">
        <f t="shared" si="789"/>
        <v>0</v>
      </c>
      <c r="AE665">
        <f t="shared" si="790"/>
        <v>0</v>
      </c>
      <c r="AF665">
        <f t="shared" si="791"/>
        <v>0</v>
      </c>
      <c r="AG665">
        <f t="shared" si="792"/>
        <v>0</v>
      </c>
      <c r="AH665">
        <f t="shared" si="793"/>
        <v>0</v>
      </c>
      <c r="AI665">
        <f t="shared" si="794"/>
        <v>0</v>
      </c>
      <c r="AJ665">
        <f t="shared" si="795"/>
        <v>0</v>
      </c>
      <c r="AK665">
        <v>438.22999999999996</v>
      </c>
      <c r="AL665">
        <v>438.22999999999996</v>
      </c>
      <c r="AM665">
        <v>0</v>
      </c>
      <c r="AN665">
        <v>0</v>
      </c>
      <c r="AO665">
        <v>0</v>
      </c>
      <c r="AP665">
        <v>0</v>
      </c>
      <c r="AQ665">
        <v>0</v>
      </c>
      <c r="AR665">
        <v>0</v>
      </c>
      <c r="AS665">
        <v>0</v>
      </c>
      <c r="AT665">
        <v>0</v>
      </c>
      <c r="AU665">
        <v>0</v>
      </c>
      <c r="AV665">
        <v>1</v>
      </c>
      <c r="AW665">
        <v>1</v>
      </c>
      <c r="AZ665">
        <v>1</v>
      </c>
      <c r="BA665">
        <v>1</v>
      </c>
      <c r="BB665">
        <v>1</v>
      </c>
      <c r="BC665">
        <v>7.56</v>
      </c>
      <c r="BD665" t="s">
        <v>6</v>
      </c>
      <c r="BE665" t="s">
        <v>6</v>
      </c>
      <c r="BF665" t="s">
        <v>6</v>
      </c>
      <c r="BG665" t="s">
        <v>6</v>
      </c>
      <c r="BH665">
        <v>3</v>
      </c>
      <c r="BI665">
        <v>1</v>
      </c>
      <c r="BJ665" t="s">
        <v>608</v>
      </c>
      <c r="BM665">
        <v>500003</v>
      </c>
      <c r="BN665">
        <v>0</v>
      </c>
      <c r="BO665" t="s">
        <v>6</v>
      </c>
      <c r="BP665">
        <v>0</v>
      </c>
      <c r="BQ665">
        <v>22</v>
      </c>
      <c r="BR665">
        <v>0</v>
      </c>
      <c r="BS665">
        <v>1</v>
      </c>
      <c r="BT665">
        <v>1</v>
      </c>
      <c r="BU665">
        <v>1</v>
      </c>
      <c r="BV665">
        <v>1</v>
      </c>
      <c r="BW665">
        <v>1</v>
      </c>
      <c r="BX665">
        <v>1</v>
      </c>
      <c r="BY665" t="s">
        <v>6</v>
      </c>
      <c r="BZ665">
        <v>0</v>
      </c>
      <c r="CA665">
        <v>0</v>
      </c>
      <c r="CB665" t="s">
        <v>6</v>
      </c>
      <c r="CE665">
        <v>0</v>
      </c>
      <c r="CF665">
        <v>0</v>
      </c>
      <c r="CG665">
        <v>0</v>
      </c>
      <c r="CM665">
        <v>0</v>
      </c>
      <c r="CN665" t="s">
        <v>6</v>
      </c>
      <c r="CO665">
        <v>0</v>
      </c>
      <c r="CP665">
        <f t="shared" si="796"/>
        <v>656</v>
      </c>
      <c r="CQ665">
        <f t="shared" si="797"/>
        <v>3313.0187999999998</v>
      </c>
      <c r="CR665">
        <f t="shared" si="798"/>
        <v>0</v>
      </c>
      <c r="CS665">
        <f t="shared" si="799"/>
        <v>0</v>
      </c>
      <c r="CT665">
        <f t="shared" si="800"/>
        <v>0</v>
      </c>
      <c r="CU665">
        <f t="shared" si="801"/>
        <v>0</v>
      </c>
      <c r="CV665">
        <f t="shared" si="802"/>
        <v>0</v>
      </c>
      <c r="CW665">
        <f t="shared" si="803"/>
        <v>0</v>
      </c>
      <c r="CX665">
        <f t="shared" si="804"/>
        <v>0</v>
      </c>
      <c r="CY665">
        <f>(S665+R665)*(BZ665/100)</f>
        <v>0</v>
      </c>
      <c r="CZ665">
        <f>(S665+R665)*(CA665/100)</f>
        <v>0</v>
      </c>
      <c r="DC665" t="s">
        <v>6</v>
      </c>
      <c r="DD665" t="s">
        <v>6</v>
      </c>
      <c r="DE665" t="s">
        <v>6</v>
      </c>
      <c r="DF665" t="s">
        <v>6</v>
      </c>
      <c r="DG665" t="s">
        <v>6</v>
      </c>
      <c r="DH665" t="s">
        <v>6</v>
      </c>
      <c r="DI665" t="s">
        <v>6</v>
      </c>
      <c r="DJ665" t="s">
        <v>6</v>
      </c>
      <c r="DK665" t="s">
        <v>6</v>
      </c>
      <c r="DL665" t="s">
        <v>6</v>
      </c>
      <c r="DM665" t="s">
        <v>6</v>
      </c>
      <c r="DN665">
        <v>0</v>
      </c>
      <c r="DO665">
        <v>0</v>
      </c>
      <c r="DP665">
        <v>1</v>
      </c>
      <c r="DQ665">
        <v>1</v>
      </c>
      <c r="DU665">
        <v>1007</v>
      </c>
      <c r="DV665" t="s">
        <v>32</v>
      </c>
      <c r="DW665" t="e">
        <f>'2.Лок.смета.и.Акт'!#REF!</f>
        <v>#REF!</v>
      </c>
      <c r="DX665">
        <v>1</v>
      </c>
      <c r="DZ665" t="s">
        <v>6</v>
      </c>
      <c r="EA665" t="s">
        <v>6</v>
      </c>
      <c r="EB665" t="s">
        <v>6</v>
      </c>
      <c r="EC665" t="s">
        <v>6</v>
      </c>
      <c r="EE665">
        <v>54938783</v>
      </c>
      <c r="EF665">
        <v>22</v>
      </c>
      <c r="EG665" t="s">
        <v>45</v>
      </c>
      <c r="EH665">
        <v>0</v>
      </c>
      <c r="EI665" t="s">
        <v>6</v>
      </c>
      <c r="EJ665">
        <v>1</v>
      </c>
      <c r="EK665">
        <v>500003</v>
      </c>
      <c r="EL665" t="s">
        <v>46</v>
      </c>
      <c r="EM665" t="s">
        <v>47</v>
      </c>
      <c r="EO665" t="s">
        <v>6</v>
      </c>
      <c r="EQ665">
        <v>0</v>
      </c>
      <c r="ER665">
        <v>3123.2</v>
      </c>
      <c r="ES665">
        <v>438.22999999999996</v>
      </c>
      <c r="ET665">
        <v>0</v>
      </c>
      <c r="EU665">
        <v>0</v>
      </c>
      <c r="EV665">
        <v>0</v>
      </c>
      <c r="EW665">
        <v>0</v>
      </c>
      <c r="EX665">
        <v>0</v>
      </c>
      <c r="EZ665">
        <v>5</v>
      </c>
      <c r="FC665">
        <v>0</v>
      </c>
      <c r="FD665">
        <v>18</v>
      </c>
      <c r="FF665">
        <v>3123.2</v>
      </c>
      <c r="FQ665">
        <v>0</v>
      </c>
      <c r="FR665">
        <f t="shared" si="805"/>
        <v>0</v>
      </c>
      <c r="FS665">
        <v>0</v>
      </c>
      <c r="FX665">
        <v>0</v>
      </c>
      <c r="FY665">
        <v>0</v>
      </c>
      <c r="GA665" t="s">
        <v>609</v>
      </c>
      <c r="GD665">
        <v>1</v>
      </c>
      <c r="GF665">
        <v>-275207926</v>
      </c>
      <c r="GG665">
        <v>2</v>
      </c>
      <c r="GH665">
        <v>3</v>
      </c>
      <c r="GI665">
        <v>5</v>
      </c>
      <c r="GJ665">
        <v>0</v>
      </c>
      <c r="GK665">
        <v>0</v>
      </c>
      <c r="GL665">
        <f t="shared" si="806"/>
        <v>0</v>
      </c>
      <c r="GM665">
        <f t="shared" si="807"/>
        <v>656</v>
      </c>
      <c r="GN665">
        <f t="shared" si="808"/>
        <v>656</v>
      </c>
      <c r="GO665">
        <f t="shared" si="809"/>
        <v>0</v>
      </c>
      <c r="GP665">
        <f t="shared" si="810"/>
        <v>0</v>
      </c>
      <c r="GR665">
        <v>1</v>
      </c>
      <c r="GS665">
        <v>1</v>
      </c>
      <c r="GT665">
        <v>0</v>
      </c>
      <c r="GU665" t="s">
        <v>6</v>
      </c>
      <c r="GV665">
        <f t="shared" si="811"/>
        <v>0</v>
      </c>
      <c r="GW665">
        <v>1</v>
      </c>
      <c r="GX665">
        <f t="shared" si="812"/>
        <v>0</v>
      </c>
      <c r="HA665">
        <v>0</v>
      </c>
      <c r="HB665">
        <v>0</v>
      </c>
      <c r="HC665">
        <f t="shared" si="813"/>
        <v>0</v>
      </c>
      <c r="HE665" t="s">
        <v>38</v>
      </c>
      <c r="HF665" t="s">
        <v>39</v>
      </c>
      <c r="HM665" t="s">
        <v>6</v>
      </c>
      <c r="HN665" t="s">
        <v>6</v>
      </c>
      <c r="HO665" t="s">
        <v>6</v>
      </c>
      <c r="HP665" t="s">
        <v>6</v>
      </c>
      <c r="HQ665" t="s">
        <v>6</v>
      </c>
      <c r="IF665">
        <v>-1</v>
      </c>
      <c r="IK665">
        <v>0</v>
      </c>
    </row>
    <row r="666" spans="1:255" x14ac:dyDescent="0.2">
      <c r="A666" s="2">
        <v>18</v>
      </c>
      <c r="B666" s="2">
        <v>1</v>
      </c>
      <c r="C666" s="2">
        <v>1017</v>
      </c>
      <c r="D666" s="2"/>
      <c r="E666" s="2" t="s">
        <v>799</v>
      </c>
      <c r="F666" s="2" t="s">
        <v>611</v>
      </c>
      <c r="G666" s="2" t="s">
        <v>612</v>
      </c>
      <c r="H666" s="2" t="s">
        <v>32</v>
      </c>
      <c r="I666" s="2">
        <f>I660*J666</f>
        <v>1.6559999999999999</v>
      </c>
      <c r="J666" s="216">
        <f>'5.Ведомость_списания'!F296</f>
        <v>0.91999999999999993</v>
      </c>
      <c r="K666" s="2">
        <v>0.92</v>
      </c>
      <c r="L666" s="2"/>
      <c r="M666" s="2"/>
      <c r="N666" s="2"/>
      <c r="O666" s="2">
        <f t="shared" si="777"/>
        <v>1573</v>
      </c>
      <c r="P666" s="2">
        <f t="shared" si="778"/>
        <v>1573</v>
      </c>
      <c r="Q666" s="2">
        <f t="shared" si="779"/>
        <v>0</v>
      </c>
      <c r="R666" s="2">
        <f t="shared" si="780"/>
        <v>0</v>
      </c>
      <c r="S666" s="2">
        <f t="shared" si="781"/>
        <v>0</v>
      </c>
      <c r="T666" s="2">
        <f t="shared" si="782"/>
        <v>0</v>
      </c>
      <c r="U666" s="2">
        <f t="shared" si="783"/>
        <v>0</v>
      </c>
      <c r="V666" s="2">
        <f t="shared" si="784"/>
        <v>0</v>
      </c>
      <c r="W666" s="2">
        <f t="shared" si="785"/>
        <v>122</v>
      </c>
      <c r="X666" s="2">
        <f t="shared" si="786"/>
        <v>0</v>
      </c>
      <c r="Y666" s="2">
        <f t="shared" si="787"/>
        <v>0</v>
      </c>
      <c r="Z666" s="2"/>
      <c r="AA666" s="2">
        <v>86295183</v>
      </c>
      <c r="AB666" s="2">
        <f t="shared" si="788"/>
        <v>950</v>
      </c>
      <c r="AC666" s="2">
        <f t="shared" si="814"/>
        <v>950</v>
      </c>
      <c r="AD666" s="2">
        <f t="shared" si="789"/>
        <v>0</v>
      </c>
      <c r="AE666" s="2">
        <f t="shared" si="790"/>
        <v>0</v>
      </c>
      <c r="AF666" s="2">
        <f t="shared" si="791"/>
        <v>0</v>
      </c>
      <c r="AG666" s="2">
        <f t="shared" si="792"/>
        <v>0</v>
      </c>
      <c r="AH666" s="2">
        <f t="shared" si="793"/>
        <v>0</v>
      </c>
      <c r="AI666" s="2">
        <f t="shared" si="794"/>
        <v>0</v>
      </c>
      <c r="AJ666" s="2">
        <f t="shared" si="795"/>
        <v>73.739999999999995</v>
      </c>
      <c r="AK666" s="2">
        <v>950</v>
      </c>
      <c r="AL666" s="110">
        <f>'1.Лок.смета.и.Акт'!F1260</f>
        <v>950</v>
      </c>
      <c r="AM666" s="2">
        <v>0</v>
      </c>
      <c r="AN666" s="2">
        <v>0</v>
      </c>
      <c r="AO666" s="2">
        <v>0</v>
      </c>
      <c r="AP666" s="2">
        <v>0</v>
      </c>
      <c r="AQ666" s="2">
        <v>0</v>
      </c>
      <c r="AR666" s="2">
        <v>0</v>
      </c>
      <c r="AS666" s="2">
        <v>73.739999999999995</v>
      </c>
      <c r="AT666" s="2">
        <v>0</v>
      </c>
      <c r="AU666" s="2">
        <v>0</v>
      </c>
      <c r="AV666" s="2">
        <v>1</v>
      </c>
      <c r="AW666" s="2">
        <v>1</v>
      </c>
      <c r="AX666" s="2"/>
      <c r="AY666" s="2"/>
      <c r="AZ666" s="2">
        <v>1</v>
      </c>
      <c r="BA666" s="2">
        <v>1</v>
      </c>
      <c r="BB666" s="2">
        <v>1</v>
      </c>
      <c r="BC666" s="2">
        <v>1</v>
      </c>
      <c r="BD666" s="2" t="s">
        <v>6</v>
      </c>
      <c r="BE666" s="2" t="s">
        <v>6</v>
      </c>
      <c r="BF666" s="2" t="s">
        <v>6</v>
      </c>
      <c r="BG666" s="2" t="s">
        <v>6</v>
      </c>
      <c r="BH666" s="2">
        <v>3</v>
      </c>
      <c r="BI666" s="2">
        <v>1</v>
      </c>
      <c r="BJ666" s="2" t="s">
        <v>613</v>
      </c>
      <c r="BK666" s="2"/>
      <c r="BL666" s="2"/>
      <c r="BM666" s="2">
        <v>500001</v>
      </c>
      <c r="BN666" s="2">
        <v>0</v>
      </c>
      <c r="BO666" s="2" t="s">
        <v>6</v>
      </c>
      <c r="BP666" s="2">
        <v>0</v>
      </c>
      <c r="BQ666" s="2">
        <v>20</v>
      </c>
      <c r="BR666" s="2">
        <v>0</v>
      </c>
      <c r="BS666" s="2">
        <v>1</v>
      </c>
      <c r="BT666" s="2">
        <v>1</v>
      </c>
      <c r="BU666" s="2">
        <v>1</v>
      </c>
      <c r="BV666" s="2">
        <v>1</v>
      </c>
      <c r="BW666" s="2">
        <v>1</v>
      </c>
      <c r="BX666" s="2">
        <v>1</v>
      </c>
      <c r="BY666" s="2" t="s">
        <v>6</v>
      </c>
      <c r="BZ666" s="2">
        <v>0</v>
      </c>
      <c r="CA666" s="2">
        <v>0</v>
      </c>
      <c r="CB666" s="2" t="s">
        <v>6</v>
      </c>
      <c r="CC666" s="2"/>
      <c r="CD666" s="2"/>
      <c r="CE666" s="2">
        <v>0</v>
      </c>
      <c r="CF666" s="2">
        <v>0</v>
      </c>
      <c r="CG666" s="2">
        <v>0</v>
      </c>
      <c r="CH666" s="2"/>
      <c r="CI666" s="2"/>
      <c r="CJ666" s="2"/>
      <c r="CK666" s="2"/>
      <c r="CL666" s="2"/>
      <c r="CM666" s="2">
        <v>0</v>
      </c>
      <c r="CN666" s="2" t="s">
        <v>6</v>
      </c>
      <c r="CO666" s="2">
        <v>0</v>
      </c>
      <c r="CP666" s="2">
        <f t="shared" si="796"/>
        <v>1573</v>
      </c>
      <c r="CQ666" s="2">
        <f t="shared" si="797"/>
        <v>950</v>
      </c>
      <c r="CR666" s="2">
        <f t="shared" si="798"/>
        <v>0</v>
      </c>
      <c r="CS666" s="2">
        <f t="shared" si="799"/>
        <v>0</v>
      </c>
      <c r="CT666" s="2">
        <f t="shared" si="800"/>
        <v>0</v>
      </c>
      <c r="CU666" s="2">
        <f t="shared" si="801"/>
        <v>0</v>
      </c>
      <c r="CV666" s="2">
        <f t="shared" si="802"/>
        <v>0</v>
      </c>
      <c r="CW666" s="2">
        <f t="shared" si="803"/>
        <v>0</v>
      </c>
      <c r="CX666" s="2">
        <f t="shared" si="804"/>
        <v>73.739999999999995</v>
      </c>
      <c r="CY666" s="2">
        <f>(((S666+(R666*IF(0,0,1)))*AT666)/100)</f>
        <v>0</v>
      </c>
      <c r="CZ666" s="2">
        <f>(((S666+(R666*IF(0,0,1)))*AU666)/100)</f>
        <v>0</v>
      </c>
      <c r="DA666" s="2"/>
      <c r="DB666" s="2"/>
      <c r="DC666" s="2" t="s">
        <v>6</v>
      </c>
      <c r="DD666" s="2" t="s">
        <v>6</v>
      </c>
      <c r="DE666" s="2" t="s">
        <v>6</v>
      </c>
      <c r="DF666" s="2" t="s">
        <v>6</v>
      </c>
      <c r="DG666" s="2" t="s">
        <v>6</v>
      </c>
      <c r="DH666" s="2" t="s">
        <v>6</v>
      </c>
      <c r="DI666" s="2" t="s">
        <v>6</v>
      </c>
      <c r="DJ666" s="2" t="s">
        <v>6</v>
      </c>
      <c r="DK666" s="2" t="s">
        <v>6</v>
      </c>
      <c r="DL666" s="2" t="s">
        <v>6</v>
      </c>
      <c r="DM666" s="2" t="s">
        <v>6</v>
      </c>
      <c r="DN666" s="2">
        <v>0</v>
      </c>
      <c r="DO666" s="2">
        <v>0</v>
      </c>
      <c r="DP666" s="2">
        <v>1</v>
      </c>
      <c r="DQ666" s="2">
        <v>1</v>
      </c>
      <c r="DR666" s="2"/>
      <c r="DS666" s="2"/>
      <c r="DT666" s="2"/>
      <c r="DU666" s="2">
        <v>1007</v>
      </c>
      <c r="DV666" s="2" t="s">
        <v>32</v>
      </c>
      <c r="DW666" s="2" t="s">
        <v>32</v>
      </c>
      <c r="DX666" s="2">
        <v>1</v>
      </c>
      <c r="DY666" s="2"/>
      <c r="DZ666" s="2" t="s">
        <v>6</v>
      </c>
      <c r="EA666" s="2" t="s">
        <v>6</v>
      </c>
      <c r="EB666" s="2" t="s">
        <v>6</v>
      </c>
      <c r="EC666" s="2" t="s">
        <v>6</v>
      </c>
      <c r="ED666" s="2"/>
      <c r="EE666" s="2">
        <v>54938781</v>
      </c>
      <c r="EF666" s="2">
        <v>20</v>
      </c>
      <c r="EG666" s="2" t="s">
        <v>34</v>
      </c>
      <c r="EH666" s="2">
        <v>0</v>
      </c>
      <c r="EI666" s="2" t="s">
        <v>6</v>
      </c>
      <c r="EJ666" s="2">
        <v>1</v>
      </c>
      <c r="EK666" s="2">
        <v>500001</v>
      </c>
      <c r="EL666" s="2" t="s">
        <v>35</v>
      </c>
      <c r="EM666" s="2" t="s">
        <v>36</v>
      </c>
      <c r="EN666" s="2"/>
      <c r="EO666" s="2" t="s">
        <v>6</v>
      </c>
      <c r="EP666" s="2"/>
      <c r="EQ666" s="2">
        <v>0</v>
      </c>
      <c r="ER666" s="2">
        <v>950</v>
      </c>
      <c r="ES666" s="110">
        <f>'1.Лок.смета.и.Акт'!F1260</f>
        <v>950</v>
      </c>
      <c r="ET666" s="2">
        <v>0</v>
      </c>
      <c r="EU666" s="2">
        <v>0</v>
      </c>
      <c r="EV666" s="2">
        <v>0</v>
      </c>
      <c r="EW666" s="2">
        <v>0</v>
      </c>
      <c r="EX666" s="2">
        <v>0</v>
      </c>
      <c r="EY666" s="2"/>
      <c r="EZ666" s="2"/>
      <c r="FA666" s="2"/>
      <c r="FB666" s="2"/>
      <c r="FC666" s="2"/>
      <c r="FD666" s="2"/>
      <c r="FE666" s="2"/>
      <c r="FF666" s="2"/>
      <c r="FG666" s="2"/>
      <c r="FH666" s="2"/>
      <c r="FI666" s="2"/>
      <c r="FJ666" s="2"/>
      <c r="FK666" s="2"/>
      <c r="FL666" s="2"/>
      <c r="FM666" s="2"/>
      <c r="FN666" s="2"/>
      <c r="FO666" s="2"/>
      <c r="FP666" s="2"/>
      <c r="FQ666" s="2">
        <v>0</v>
      </c>
      <c r="FR666" s="2">
        <f t="shared" si="805"/>
        <v>0</v>
      </c>
      <c r="FS666" s="2">
        <v>0</v>
      </c>
      <c r="FT666" s="2"/>
      <c r="FU666" s="2"/>
      <c r="FV666" s="2"/>
      <c r="FW666" s="2"/>
      <c r="FX666" s="2">
        <v>0</v>
      </c>
      <c r="FY666" s="2">
        <v>0</v>
      </c>
      <c r="FZ666" s="2"/>
      <c r="GA666" s="2" t="s">
        <v>6</v>
      </c>
      <c r="GB666" s="2"/>
      <c r="GC666" s="2"/>
      <c r="GD666" s="2">
        <v>1</v>
      </c>
      <c r="GE666" s="2"/>
      <c r="GF666" s="2">
        <v>839252645</v>
      </c>
      <c r="GG666" s="2">
        <v>2</v>
      </c>
      <c r="GH666" s="2">
        <v>1</v>
      </c>
      <c r="GI666" s="2">
        <v>-2</v>
      </c>
      <c r="GJ666" s="2">
        <v>0</v>
      </c>
      <c r="GK666" s="2">
        <v>0</v>
      </c>
      <c r="GL666" s="2">
        <f t="shared" si="806"/>
        <v>0</v>
      </c>
      <c r="GM666" s="2">
        <f t="shared" si="807"/>
        <v>1573</v>
      </c>
      <c r="GN666" s="2">
        <f t="shared" si="808"/>
        <v>1573</v>
      </c>
      <c r="GO666" s="2">
        <f t="shared" si="809"/>
        <v>0</v>
      </c>
      <c r="GP666" s="2">
        <f t="shared" si="810"/>
        <v>0</v>
      </c>
      <c r="GQ666" s="2"/>
      <c r="GR666" s="2">
        <v>0</v>
      </c>
      <c r="GS666" s="2">
        <v>3</v>
      </c>
      <c r="GT666" s="2">
        <v>0</v>
      </c>
      <c r="GU666" s="2" t="s">
        <v>6</v>
      </c>
      <c r="GV666" s="2">
        <f t="shared" si="811"/>
        <v>0</v>
      </c>
      <c r="GW666" s="2">
        <v>1</v>
      </c>
      <c r="GX666" s="2">
        <f t="shared" si="812"/>
        <v>0</v>
      </c>
      <c r="GY666" s="2"/>
      <c r="GZ666" s="2"/>
      <c r="HA666" s="2">
        <v>0</v>
      </c>
      <c r="HB666" s="2">
        <v>0</v>
      </c>
      <c r="HC666" s="2">
        <f t="shared" si="813"/>
        <v>0</v>
      </c>
      <c r="HD666" s="2"/>
      <c r="HE666" s="2" t="s">
        <v>6</v>
      </c>
      <c r="HF666" s="2" t="s">
        <v>6</v>
      </c>
      <c r="HG666" s="2"/>
      <c r="HH666" s="2"/>
      <c r="HI666" s="2"/>
      <c r="HJ666" s="2"/>
      <c r="HK666" s="2"/>
      <c r="HL666" s="2"/>
      <c r="HM666" s="2" t="s">
        <v>6</v>
      </c>
      <c r="HN666" s="2" t="s">
        <v>6</v>
      </c>
      <c r="HO666" s="2" t="s">
        <v>6</v>
      </c>
      <c r="HP666" s="2" t="s">
        <v>6</v>
      </c>
      <c r="HQ666" s="2" t="s">
        <v>6</v>
      </c>
      <c r="HR666" s="2"/>
      <c r="HS666" s="2"/>
      <c r="HT666" s="2"/>
      <c r="HU666" s="2"/>
      <c r="HV666" s="2"/>
      <c r="HW666" s="2"/>
      <c r="HX666" s="2"/>
      <c r="HY666" s="2"/>
      <c r="HZ666" s="2"/>
      <c r="IA666" s="2"/>
      <c r="IB666" s="2"/>
      <c r="IC666" s="2"/>
      <c r="ID666" s="2"/>
      <c r="IE666" s="2"/>
      <c r="IF666" s="2">
        <v>-1</v>
      </c>
      <c r="IG666" s="2"/>
      <c r="IH666" s="2"/>
      <c r="II666" s="2"/>
      <c r="IJ666" s="2"/>
      <c r="IK666" s="2">
        <v>0</v>
      </c>
      <c r="IL666" s="2"/>
      <c r="IM666" s="2"/>
      <c r="IN666" s="2"/>
      <c r="IO666" s="2"/>
      <c r="IP666" s="2"/>
      <c r="IQ666" s="2"/>
      <c r="IR666" s="2"/>
      <c r="IS666" s="2"/>
      <c r="IT666" s="2"/>
      <c r="IU666" s="2"/>
    </row>
    <row r="667" spans="1:255" x14ac:dyDescent="0.2">
      <c r="A667">
        <v>18</v>
      </c>
      <c r="B667">
        <v>1</v>
      </c>
      <c r="C667">
        <v>1024</v>
      </c>
      <c r="E667" t="s">
        <v>799</v>
      </c>
      <c r="F667" t="e">
        <f>'2.Лок.смета.и.Акт'!#REF!</f>
        <v>#REF!</v>
      </c>
      <c r="G667" t="s">
        <v>612</v>
      </c>
      <c r="H667" t="s">
        <v>32</v>
      </c>
      <c r="I667">
        <f>I661*J667</f>
        <v>1.6559999999999999</v>
      </c>
      <c r="J667">
        <v>0.91999999999999993</v>
      </c>
      <c r="K667">
        <v>0.92</v>
      </c>
      <c r="O667">
        <f t="shared" si="777"/>
        <v>8431</v>
      </c>
      <c r="P667">
        <f t="shared" si="778"/>
        <v>8431</v>
      </c>
      <c r="Q667">
        <f t="shared" si="779"/>
        <v>0</v>
      </c>
      <c r="R667">
        <f t="shared" si="780"/>
        <v>0</v>
      </c>
      <c r="S667">
        <f t="shared" si="781"/>
        <v>0</v>
      </c>
      <c r="T667">
        <f t="shared" si="782"/>
        <v>0</v>
      </c>
      <c r="U667">
        <f t="shared" si="783"/>
        <v>0</v>
      </c>
      <c r="V667">
        <f t="shared" si="784"/>
        <v>0</v>
      </c>
      <c r="W667">
        <f t="shared" si="785"/>
        <v>122</v>
      </c>
      <c r="X667">
        <f t="shared" si="786"/>
        <v>0</v>
      </c>
      <c r="Y667">
        <f t="shared" si="787"/>
        <v>0</v>
      </c>
      <c r="AA667">
        <v>86295184</v>
      </c>
      <c r="AB667">
        <f t="shared" si="788"/>
        <v>673.47</v>
      </c>
      <c r="AC667">
        <f t="shared" si="814"/>
        <v>673.47</v>
      </c>
      <c r="AD667">
        <f t="shared" si="789"/>
        <v>0</v>
      </c>
      <c r="AE667">
        <f t="shared" si="790"/>
        <v>0</v>
      </c>
      <c r="AF667">
        <f t="shared" si="791"/>
        <v>0</v>
      </c>
      <c r="AG667">
        <f t="shared" si="792"/>
        <v>0</v>
      </c>
      <c r="AH667">
        <f t="shared" si="793"/>
        <v>0</v>
      </c>
      <c r="AI667">
        <f t="shared" si="794"/>
        <v>0</v>
      </c>
      <c r="AJ667">
        <f t="shared" si="795"/>
        <v>73.739999999999995</v>
      </c>
      <c r="AK667">
        <v>673.47</v>
      </c>
      <c r="AL667">
        <v>673.47</v>
      </c>
      <c r="AM667">
        <v>0</v>
      </c>
      <c r="AN667">
        <v>0</v>
      </c>
      <c r="AO667">
        <v>0</v>
      </c>
      <c r="AP667">
        <v>0</v>
      </c>
      <c r="AQ667">
        <v>0</v>
      </c>
      <c r="AR667">
        <v>0</v>
      </c>
      <c r="AS667">
        <v>73.739999999999995</v>
      </c>
      <c r="AT667">
        <v>0</v>
      </c>
      <c r="AU667">
        <v>0</v>
      </c>
      <c r="AV667">
        <v>1</v>
      </c>
      <c r="AW667">
        <v>1</v>
      </c>
      <c r="AZ667">
        <v>1</v>
      </c>
      <c r="BA667">
        <v>1</v>
      </c>
      <c r="BB667">
        <v>1</v>
      </c>
      <c r="BC667">
        <v>7.56</v>
      </c>
      <c r="BD667" t="s">
        <v>6</v>
      </c>
      <c r="BE667" t="s">
        <v>6</v>
      </c>
      <c r="BF667" t="s">
        <v>6</v>
      </c>
      <c r="BG667" t="s">
        <v>6</v>
      </c>
      <c r="BH667">
        <v>3</v>
      </c>
      <c r="BI667">
        <v>1</v>
      </c>
      <c r="BJ667" t="s">
        <v>613</v>
      </c>
      <c r="BM667">
        <v>500001</v>
      </c>
      <c r="BN667">
        <v>0</v>
      </c>
      <c r="BO667" t="s">
        <v>6</v>
      </c>
      <c r="BP667">
        <v>0</v>
      </c>
      <c r="BQ667">
        <v>20</v>
      </c>
      <c r="BR667">
        <v>0</v>
      </c>
      <c r="BS667">
        <v>1</v>
      </c>
      <c r="BT667">
        <v>1</v>
      </c>
      <c r="BU667">
        <v>1</v>
      </c>
      <c r="BV667">
        <v>1</v>
      </c>
      <c r="BW667">
        <v>1</v>
      </c>
      <c r="BX667">
        <v>1</v>
      </c>
      <c r="BY667" t="s">
        <v>6</v>
      </c>
      <c r="BZ667">
        <v>0</v>
      </c>
      <c r="CA667">
        <v>0</v>
      </c>
      <c r="CB667" t="s">
        <v>6</v>
      </c>
      <c r="CE667">
        <v>0</v>
      </c>
      <c r="CF667">
        <v>0</v>
      </c>
      <c r="CG667">
        <v>0</v>
      </c>
      <c r="CM667">
        <v>0</v>
      </c>
      <c r="CN667" t="s">
        <v>6</v>
      </c>
      <c r="CO667">
        <v>0</v>
      </c>
      <c r="CP667">
        <f t="shared" si="796"/>
        <v>8431</v>
      </c>
      <c r="CQ667">
        <f t="shared" si="797"/>
        <v>5091.4332000000004</v>
      </c>
      <c r="CR667">
        <f t="shared" si="798"/>
        <v>0</v>
      </c>
      <c r="CS667">
        <f t="shared" si="799"/>
        <v>0</v>
      </c>
      <c r="CT667">
        <f t="shared" si="800"/>
        <v>0</v>
      </c>
      <c r="CU667">
        <f t="shared" si="801"/>
        <v>0</v>
      </c>
      <c r="CV667">
        <f t="shared" si="802"/>
        <v>0</v>
      </c>
      <c r="CW667">
        <f t="shared" si="803"/>
        <v>0</v>
      </c>
      <c r="CX667">
        <f t="shared" si="804"/>
        <v>73.739999999999995</v>
      </c>
      <c r="CY667">
        <f>(S667+R667)*(BZ667/100)</f>
        <v>0</v>
      </c>
      <c r="CZ667">
        <f>(S667+R667)*(CA667/100)</f>
        <v>0</v>
      </c>
      <c r="DC667" t="s">
        <v>6</v>
      </c>
      <c r="DD667" t="s">
        <v>6</v>
      </c>
      <c r="DE667" t="s">
        <v>6</v>
      </c>
      <c r="DF667" t="s">
        <v>6</v>
      </c>
      <c r="DG667" t="s">
        <v>6</v>
      </c>
      <c r="DH667" t="s">
        <v>6</v>
      </c>
      <c r="DI667" t="s">
        <v>6</v>
      </c>
      <c r="DJ667" t="s">
        <v>6</v>
      </c>
      <c r="DK667" t="s">
        <v>6</v>
      </c>
      <c r="DL667" t="s">
        <v>6</v>
      </c>
      <c r="DM667" t="s">
        <v>6</v>
      </c>
      <c r="DN667">
        <v>0</v>
      </c>
      <c r="DO667">
        <v>0</v>
      </c>
      <c r="DP667">
        <v>1</v>
      </c>
      <c r="DQ667">
        <v>1</v>
      </c>
      <c r="DU667">
        <v>1007</v>
      </c>
      <c r="DV667" t="s">
        <v>32</v>
      </c>
      <c r="DW667" t="e">
        <f>'2.Лок.смета.и.Акт'!#REF!</f>
        <v>#REF!</v>
      </c>
      <c r="DX667">
        <v>1</v>
      </c>
      <c r="DZ667" t="s">
        <v>6</v>
      </c>
      <c r="EA667" t="s">
        <v>6</v>
      </c>
      <c r="EB667" t="s">
        <v>6</v>
      </c>
      <c r="EC667" t="s">
        <v>6</v>
      </c>
      <c r="EE667">
        <v>54938781</v>
      </c>
      <c r="EF667">
        <v>20</v>
      </c>
      <c r="EG667" t="s">
        <v>34</v>
      </c>
      <c r="EH667">
        <v>0</v>
      </c>
      <c r="EI667" t="s">
        <v>6</v>
      </c>
      <c r="EJ667">
        <v>1</v>
      </c>
      <c r="EK667">
        <v>500001</v>
      </c>
      <c r="EL667" t="s">
        <v>35</v>
      </c>
      <c r="EM667" t="s">
        <v>36</v>
      </c>
      <c r="EO667" t="s">
        <v>6</v>
      </c>
      <c r="EQ667">
        <v>0</v>
      </c>
      <c r="ER667">
        <v>4799.6499999999996</v>
      </c>
      <c r="ES667">
        <v>673.47</v>
      </c>
      <c r="ET667">
        <v>0</v>
      </c>
      <c r="EU667">
        <v>0</v>
      </c>
      <c r="EV667">
        <v>0</v>
      </c>
      <c r="EW667">
        <v>0</v>
      </c>
      <c r="EX667">
        <v>0</v>
      </c>
      <c r="EZ667">
        <v>5</v>
      </c>
      <c r="FC667">
        <v>0</v>
      </c>
      <c r="FD667">
        <v>18</v>
      </c>
      <c r="FF667">
        <v>4799.6499999999996</v>
      </c>
      <c r="FQ667">
        <v>0</v>
      </c>
      <c r="FR667">
        <f t="shared" si="805"/>
        <v>0</v>
      </c>
      <c r="FS667">
        <v>0</v>
      </c>
      <c r="FX667">
        <v>0</v>
      </c>
      <c r="FY667">
        <v>0</v>
      </c>
      <c r="GA667" t="s">
        <v>614</v>
      </c>
      <c r="GD667">
        <v>1</v>
      </c>
      <c r="GF667">
        <v>839252645</v>
      </c>
      <c r="GG667">
        <v>2</v>
      </c>
      <c r="GH667">
        <v>3</v>
      </c>
      <c r="GI667">
        <v>5</v>
      </c>
      <c r="GJ667">
        <v>0</v>
      </c>
      <c r="GK667">
        <v>0</v>
      </c>
      <c r="GL667">
        <f t="shared" si="806"/>
        <v>0</v>
      </c>
      <c r="GM667">
        <f t="shared" si="807"/>
        <v>8431</v>
      </c>
      <c r="GN667">
        <f t="shared" si="808"/>
        <v>8431</v>
      </c>
      <c r="GO667">
        <f t="shared" si="809"/>
        <v>0</v>
      </c>
      <c r="GP667">
        <f t="shared" si="810"/>
        <v>0</v>
      </c>
      <c r="GR667">
        <v>1</v>
      </c>
      <c r="GS667">
        <v>1</v>
      </c>
      <c r="GT667">
        <v>0</v>
      </c>
      <c r="GU667" t="s">
        <v>6</v>
      </c>
      <c r="GV667">
        <f t="shared" si="811"/>
        <v>0</v>
      </c>
      <c r="GW667">
        <v>1</v>
      </c>
      <c r="GX667">
        <f t="shared" si="812"/>
        <v>0</v>
      </c>
      <c r="HA667">
        <v>0</v>
      </c>
      <c r="HB667">
        <v>0</v>
      </c>
      <c r="HC667">
        <f t="shared" si="813"/>
        <v>0</v>
      </c>
      <c r="HE667" t="s">
        <v>38</v>
      </c>
      <c r="HF667" t="s">
        <v>39</v>
      </c>
      <c r="HM667" t="s">
        <v>6</v>
      </c>
      <c r="HN667" t="s">
        <v>6</v>
      </c>
      <c r="HO667" t="s">
        <v>6</v>
      </c>
      <c r="HP667" t="s">
        <v>6</v>
      </c>
      <c r="HQ667" t="s">
        <v>6</v>
      </c>
      <c r="IF667">
        <v>-1</v>
      </c>
      <c r="IK667">
        <v>0</v>
      </c>
    </row>
    <row r="668" spans="1:255" x14ac:dyDescent="0.2">
      <c r="A668" s="2">
        <v>18</v>
      </c>
      <c r="B668" s="2">
        <v>1</v>
      </c>
      <c r="C668" s="2">
        <v>1018</v>
      </c>
      <c r="D668" s="2"/>
      <c r="E668" s="2" t="s">
        <v>800</v>
      </c>
      <c r="F668" s="2" t="s">
        <v>159</v>
      </c>
      <c r="G668" s="2" t="s">
        <v>160</v>
      </c>
      <c r="H668" s="2" t="s">
        <v>32</v>
      </c>
      <c r="I668" s="2">
        <f>I660*J668</f>
        <v>0.46800000000000003</v>
      </c>
      <c r="J668" s="216">
        <f>'5.Ведомость_списания'!F297</f>
        <v>0.26</v>
      </c>
      <c r="K668" s="2">
        <v>0.26</v>
      </c>
      <c r="L668" s="2"/>
      <c r="M668" s="2"/>
      <c r="N668" s="2"/>
      <c r="O668" s="2">
        <f t="shared" si="777"/>
        <v>3</v>
      </c>
      <c r="P668" s="2">
        <f t="shared" si="778"/>
        <v>3</v>
      </c>
      <c r="Q668" s="2">
        <f t="shared" si="779"/>
        <v>0</v>
      </c>
      <c r="R668" s="2">
        <f t="shared" si="780"/>
        <v>0</v>
      </c>
      <c r="S668" s="2">
        <f t="shared" si="781"/>
        <v>0</v>
      </c>
      <c r="T668" s="2">
        <f t="shared" si="782"/>
        <v>0</v>
      </c>
      <c r="U668" s="2">
        <f t="shared" si="783"/>
        <v>0</v>
      </c>
      <c r="V668" s="2">
        <f t="shared" si="784"/>
        <v>0</v>
      </c>
      <c r="W668" s="2">
        <f t="shared" si="785"/>
        <v>0</v>
      </c>
      <c r="X668" s="2">
        <f t="shared" si="786"/>
        <v>0</v>
      </c>
      <c r="Y668" s="2">
        <f t="shared" si="787"/>
        <v>0</v>
      </c>
      <c r="Z668" s="2"/>
      <c r="AA668" s="2">
        <v>86295183</v>
      </c>
      <c r="AB668" s="2">
        <f t="shared" si="788"/>
        <v>7.14</v>
      </c>
      <c r="AC668" s="2">
        <f t="shared" si="814"/>
        <v>7.14</v>
      </c>
      <c r="AD668" s="2">
        <f t="shared" si="789"/>
        <v>0</v>
      </c>
      <c r="AE668" s="2">
        <f t="shared" si="790"/>
        <v>0</v>
      </c>
      <c r="AF668" s="2">
        <f t="shared" si="791"/>
        <v>0</v>
      </c>
      <c r="AG668" s="2">
        <f t="shared" si="792"/>
        <v>0</v>
      </c>
      <c r="AH668" s="2">
        <f t="shared" si="793"/>
        <v>0</v>
      </c>
      <c r="AI668" s="2">
        <f t="shared" si="794"/>
        <v>0</v>
      </c>
      <c r="AJ668" s="2">
        <f t="shared" si="795"/>
        <v>0</v>
      </c>
      <c r="AK668" s="2">
        <v>7.14</v>
      </c>
      <c r="AL668" s="110">
        <f>'1.Лок.смета.и.Акт'!F1262</f>
        <v>7.14</v>
      </c>
      <c r="AM668" s="2">
        <v>0</v>
      </c>
      <c r="AN668" s="2">
        <v>0</v>
      </c>
      <c r="AO668" s="2">
        <v>0</v>
      </c>
      <c r="AP668" s="2">
        <v>0</v>
      </c>
      <c r="AQ668" s="2">
        <v>0</v>
      </c>
      <c r="AR668" s="2">
        <v>0</v>
      </c>
      <c r="AS668" s="2">
        <v>0</v>
      </c>
      <c r="AT668" s="2">
        <v>0</v>
      </c>
      <c r="AU668" s="2">
        <v>0</v>
      </c>
      <c r="AV668" s="2">
        <v>1</v>
      </c>
      <c r="AW668" s="2">
        <v>1</v>
      </c>
      <c r="AX668" s="2"/>
      <c r="AY668" s="2"/>
      <c r="AZ668" s="2">
        <v>1</v>
      </c>
      <c r="BA668" s="2">
        <v>1</v>
      </c>
      <c r="BB668" s="2">
        <v>1</v>
      </c>
      <c r="BC668" s="2">
        <v>1</v>
      </c>
      <c r="BD668" s="2" t="s">
        <v>6</v>
      </c>
      <c r="BE668" s="2" t="s">
        <v>6</v>
      </c>
      <c r="BF668" s="2" t="s">
        <v>6</v>
      </c>
      <c r="BG668" s="2" t="s">
        <v>6</v>
      </c>
      <c r="BH668" s="2">
        <v>3</v>
      </c>
      <c r="BI668" s="2">
        <v>1</v>
      </c>
      <c r="BJ668" s="2" t="s">
        <v>161</v>
      </c>
      <c r="BK668" s="2"/>
      <c r="BL668" s="2"/>
      <c r="BM668" s="2">
        <v>500001</v>
      </c>
      <c r="BN668" s="2">
        <v>0</v>
      </c>
      <c r="BO668" s="2" t="s">
        <v>6</v>
      </c>
      <c r="BP668" s="2">
        <v>0</v>
      </c>
      <c r="BQ668" s="2">
        <v>20</v>
      </c>
      <c r="BR668" s="2">
        <v>0</v>
      </c>
      <c r="BS668" s="2">
        <v>1</v>
      </c>
      <c r="BT668" s="2">
        <v>1</v>
      </c>
      <c r="BU668" s="2">
        <v>1</v>
      </c>
      <c r="BV668" s="2">
        <v>1</v>
      </c>
      <c r="BW668" s="2">
        <v>1</v>
      </c>
      <c r="BX668" s="2">
        <v>1</v>
      </c>
      <c r="BY668" s="2" t="s">
        <v>6</v>
      </c>
      <c r="BZ668" s="2">
        <v>0</v>
      </c>
      <c r="CA668" s="2">
        <v>0</v>
      </c>
      <c r="CB668" s="2" t="s">
        <v>6</v>
      </c>
      <c r="CC668" s="2"/>
      <c r="CD668" s="2"/>
      <c r="CE668" s="2">
        <v>0</v>
      </c>
      <c r="CF668" s="2">
        <v>0</v>
      </c>
      <c r="CG668" s="2">
        <v>0</v>
      </c>
      <c r="CH668" s="2"/>
      <c r="CI668" s="2"/>
      <c r="CJ668" s="2"/>
      <c r="CK668" s="2"/>
      <c r="CL668" s="2"/>
      <c r="CM668" s="2">
        <v>0</v>
      </c>
      <c r="CN668" s="2" t="s">
        <v>6</v>
      </c>
      <c r="CO668" s="2">
        <v>0</v>
      </c>
      <c r="CP668" s="2">
        <f t="shared" si="796"/>
        <v>3</v>
      </c>
      <c r="CQ668" s="2">
        <f t="shared" si="797"/>
        <v>7.14</v>
      </c>
      <c r="CR668" s="2">
        <f t="shared" si="798"/>
        <v>0</v>
      </c>
      <c r="CS668" s="2">
        <f t="shared" si="799"/>
        <v>0</v>
      </c>
      <c r="CT668" s="2">
        <f t="shared" si="800"/>
        <v>0</v>
      </c>
      <c r="CU668" s="2">
        <f t="shared" si="801"/>
        <v>0</v>
      </c>
      <c r="CV668" s="2">
        <f t="shared" si="802"/>
        <v>0</v>
      </c>
      <c r="CW668" s="2">
        <f t="shared" si="803"/>
        <v>0</v>
      </c>
      <c r="CX668" s="2">
        <f t="shared" si="804"/>
        <v>0</v>
      </c>
      <c r="CY668" s="2">
        <f>(((S668+(R668*IF(0,0,1)))*AT668)/100)</f>
        <v>0</v>
      </c>
      <c r="CZ668" s="2">
        <f>(((S668+(R668*IF(0,0,1)))*AU668)/100)</f>
        <v>0</v>
      </c>
      <c r="DA668" s="2"/>
      <c r="DB668" s="2"/>
      <c r="DC668" s="2" t="s">
        <v>6</v>
      </c>
      <c r="DD668" s="2" t="s">
        <v>6</v>
      </c>
      <c r="DE668" s="2" t="s">
        <v>6</v>
      </c>
      <c r="DF668" s="2" t="s">
        <v>6</v>
      </c>
      <c r="DG668" s="2" t="s">
        <v>6</v>
      </c>
      <c r="DH668" s="2" t="s">
        <v>6</v>
      </c>
      <c r="DI668" s="2" t="s">
        <v>6</v>
      </c>
      <c r="DJ668" s="2" t="s">
        <v>6</v>
      </c>
      <c r="DK668" s="2" t="s">
        <v>6</v>
      </c>
      <c r="DL668" s="2" t="s">
        <v>6</v>
      </c>
      <c r="DM668" s="2" t="s">
        <v>6</v>
      </c>
      <c r="DN668" s="2">
        <v>0</v>
      </c>
      <c r="DO668" s="2">
        <v>0</v>
      </c>
      <c r="DP668" s="2">
        <v>1</v>
      </c>
      <c r="DQ668" s="2">
        <v>1</v>
      </c>
      <c r="DR668" s="2"/>
      <c r="DS668" s="2"/>
      <c r="DT668" s="2"/>
      <c r="DU668" s="2">
        <v>1007</v>
      </c>
      <c r="DV668" s="2" t="s">
        <v>32</v>
      </c>
      <c r="DW668" s="2" t="s">
        <v>32</v>
      </c>
      <c r="DX668" s="2">
        <v>1</v>
      </c>
      <c r="DY668" s="2"/>
      <c r="DZ668" s="2" t="s">
        <v>6</v>
      </c>
      <c r="EA668" s="2" t="s">
        <v>6</v>
      </c>
      <c r="EB668" s="2" t="s">
        <v>6</v>
      </c>
      <c r="EC668" s="2" t="s">
        <v>6</v>
      </c>
      <c r="ED668" s="2"/>
      <c r="EE668" s="2">
        <v>54938781</v>
      </c>
      <c r="EF668" s="2">
        <v>20</v>
      </c>
      <c r="EG668" s="2" t="s">
        <v>34</v>
      </c>
      <c r="EH668" s="2">
        <v>0</v>
      </c>
      <c r="EI668" s="2" t="s">
        <v>6</v>
      </c>
      <c r="EJ668" s="2">
        <v>1</v>
      </c>
      <c r="EK668" s="2">
        <v>500001</v>
      </c>
      <c r="EL668" s="2" t="s">
        <v>35</v>
      </c>
      <c r="EM668" s="2" t="s">
        <v>36</v>
      </c>
      <c r="EN668" s="2"/>
      <c r="EO668" s="2" t="s">
        <v>6</v>
      </c>
      <c r="EP668" s="2"/>
      <c r="EQ668" s="2">
        <v>0</v>
      </c>
      <c r="ER668" s="2">
        <v>7.14</v>
      </c>
      <c r="ES668" s="110">
        <f>'1.Лок.смета.и.Акт'!F1262</f>
        <v>7.14</v>
      </c>
      <c r="ET668" s="2">
        <v>0</v>
      </c>
      <c r="EU668" s="2">
        <v>0</v>
      </c>
      <c r="EV668" s="2">
        <v>0</v>
      </c>
      <c r="EW668" s="2">
        <v>0</v>
      </c>
      <c r="EX668" s="2">
        <v>0</v>
      </c>
      <c r="EY668" s="2"/>
      <c r="EZ668" s="2"/>
      <c r="FA668" s="2"/>
      <c r="FB668" s="2"/>
      <c r="FC668" s="2"/>
      <c r="FD668" s="2"/>
      <c r="FE668" s="2"/>
      <c r="FF668" s="2"/>
      <c r="FG668" s="2"/>
      <c r="FH668" s="2"/>
      <c r="FI668" s="2"/>
      <c r="FJ668" s="2"/>
      <c r="FK668" s="2"/>
      <c r="FL668" s="2"/>
      <c r="FM668" s="2"/>
      <c r="FN668" s="2"/>
      <c r="FO668" s="2"/>
      <c r="FP668" s="2"/>
      <c r="FQ668" s="2">
        <v>0</v>
      </c>
      <c r="FR668" s="2">
        <f t="shared" si="805"/>
        <v>0</v>
      </c>
      <c r="FS668" s="2">
        <v>0</v>
      </c>
      <c r="FT668" s="2"/>
      <c r="FU668" s="2"/>
      <c r="FV668" s="2"/>
      <c r="FW668" s="2"/>
      <c r="FX668" s="2">
        <v>0</v>
      </c>
      <c r="FY668" s="2">
        <v>0</v>
      </c>
      <c r="FZ668" s="2"/>
      <c r="GA668" s="2" t="s">
        <v>6</v>
      </c>
      <c r="GB668" s="2"/>
      <c r="GC668" s="2"/>
      <c r="GD668" s="2">
        <v>1</v>
      </c>
      <c r="GE668" s="2"/>
      <c r="GF668" s="2">
        <v>-50505369</v>
      </c>
      <c r="GG668" s="2">
        <v>2</v>
      </c>
      <c r="GH668" s="2">
        <v>0</v>
      </c>
      <c r="GI668" s="2">
        <v>-2</v>
      </c>
      <c r="GJ668" s="2">
        <v>0</v>
      </c>
      <c r="GK668" s="2">
        <v>0</v>
      </c>
      <c r="GL668" s="2">
        <f t="shared" si="806"/>
        <v>0</v>
      </c>
      <c r="GM668" s="2">
        <f t="shared" si="807"/>
        <v>3</v>
      </c>
      <c r="GN668" s="2">
        <f t="shared" si="808"/>
        <v>3</v>
      </c>
      <c r="GO668" s="2">
        <f t="shared" si="809"/>
        <v>0</v>
      </c>
      <c r="GP668" s="2">
        <f t="shared" si="810"/>
        <v>0</v>
      </c>
      <c r="GQ668" s="2"/>
      <c r="GR668" s="2">
        <v>0</v>
      </c>
      <c r="GS668" s="2">
        <v>3</v>
      </c>
      <c r="GT668" s="2">
        <v>0</v>
      </c>
      <c r="GU668" s="2" t="s">
        <v>6</v>
      </c>
      <c r="GV668" s="2">
        <f t="shared" si="811"/>
        <v>0</v>
      </c>
      <c r="GW668" s="2">
        <v>1</v>
      </c>
      <c r="GX668" s="2">
        <f t="shared" si="812"/>
        <v>0</v>
      </c>
      <c r="GY668" s="2"/>
      <c r="GZ668" s="2"/>
      <c r="HA668" s="2">
        <v>0</v>
      </c>
      <c r="HB668" s="2">
        <v>0</v>
      </c>
      <c r="HC668" s="2">
        <f t="shared" si="813"/>
        <v>0</v>
      </c>
      <c r="HD668" s="2"/>
      <c r="HE668" s="2" t="s">
        <v>6</v>
      </c>
      <c r="HF668" s="2" t="s">
        <v>6</v>
      </c>
      <c r="HG668" s="2"/>
      <c r="HH668" s="2"/>
      <c r="HI668" s="2"/>
      <c r="HJ668" s="2"/>
      <c r="HK668" s="2"/>
      <c r="HL668" s="2"/>
      <c r="HM668" s="2" t="s">
        <v>6</v>
      </c>
      <c r="HN668" s="2" t="s">
        <v>6</v>
      </c>
      <c r="HO668" s="2" t="s">
        <v>6</v>
      </c>
      <c r="HP668" s="2" t="s">
        <v>6</v>
      </c>
      <c r="HQ668" s="2" t="s">
        <v>6</v>
      </c>
      <c r="HR668" s="2"/>
      <c r="HS668" s="2"/>
      <c r="HT668" s="2"/>
      <c r="HU668" s="2"/>
      <c r="HV668" s="2"/>
      <c r="HW668" s="2"/>
      <c r="HX668" s="2"/>
      <c r="HY668" s="2"/>
      <c r="HZ668" s="2"/>
      <c r="IA668" s="2"/>
      <c r="IB668" s="2"/>
      <c r="IC668" s="2"/>
      <c r="ID668" s="2"/>
      <c r="IE668" s="2"/>
      <c r="IF668" s="2">
        <v>-1</v>
      </c>
      <c r="IG668" s="2"/>
      <c r="IH668" s="2"/>
      <c r="II668" s="2"/>
      <c r="IJ668" s="2"/>
      <c r="IK668" s="2">
        <v>0</v>
      </c>
      <c r="IL668" s="2"/>
      <c r="IM668" s="2"/>
      <c r="IN668" s="2"/>
      <c r="IO668" s="2"/>
      <c r="IP668" s="2"/>
      <c r="IQ668" s="2"/>
      <c r="IR668" s="2"/>
      <c r="IS668" s="2"/>
      <c r="IT668" s="2"/>
      <c r="IU668" s="2"/>
    </row>
    <row r="669" spans="1:255" x14ac:dyDescent="0.2">
      <c r="A669">
        <v>18</v>
      </c>
      <c r="B669">
        <v>1</v>
      </c>
      <c r="C669">
        <v>1025</v>
      </c>
      <c r="E669" t="s">
        <v>800</v>
      </c>
      <c r="F669" t="e">
        <f>'2.Лок.смета.и.Акт'!#REF!</f>
        <v>#REF!</v>
      </c>
      <c r="G669" t="s">
        <v>160</v>
      </c>
      <c r="H669" t="s">
        <v>32</v>
      </c>
      <c r="I669">
        <f>I661*J669</f>
        <v>0.46800000000000003</v>
      </c>
      <c r="J669">
        <v>0.26</v>
      </c>
      <c r="K669">
        <v>0.26</v>
      </c>
      <c r="O669">
        <f t="shared" si="777"/>
        <v>7</v>
      </c>
      <c r="P669">
        <f t="shared" si="778"/>
        <v>7</v>
      </c>
      <c r="Q669">
        <f t="shared" si="779"/>
        <v>0</v>
      </c>
      <c r="R669">
        <f t="shared" si="780"/>
        <v>0</v>
      </c>
      <c r="S669">
        <f t="shared" si="781"/>
        <v>0</v>
      </c>
      <c r="T669">
        <f t="shared" si="782"/>
        <v>0</v>
      </c>
      <c r="U669">
        <f t="shared" si="783"/>
        <v>0</v>
      </c>
      <c r="V669">
        <f t="shared" si="784"/>
        <v>0</v>
      </c>
      <c r="W669">
        <f t="shared" si="785"/>
        <v>0</v>
      </c>
      <c r="X669">
        <f t="shared" si="786"/>
        <v>0</v>
      </c>
      <c r="Y669">
        <f t="shared" si="787"/>
        <v>0</v>
      </c>
      <c r="AA669">
        <v>86295184</v>
      </c>
      <c r="AB669">
        <f t="shared" si="788"/>
        <v>2</v>
      </c>
      <c r="AC669">
        <f t="shared" si="814"/>
        <v>2</v>
      </c>
      <c r="AD669">
        <f t="shared" si="789"/>
        <v>0</v>
      </c>
      <c r="AE669">
        <f t="shared" si="790"/>
        <v>0</v>
      </c>
      <c r="AF669">
        <f t="shared" si="791"/>
        <v>0</v>
      </c>
      <c r="AG669">
        <f t="shared" si="792"/>
        <v>0</v>
      </c>
      <c r="AH669">
        <f t="shared" si="793"/>
        <v>0</v>
      </c>
      <c r="AI669">
        <f t="shared" si="794"/>
        <v>0</v>
      </c>
      <c r="AJ669">
        <f t="shared" si="795"/>
        <v>0</v>
      </c>
      <c r="AK669">
        <v>2</v>
      </c>
      <c r="AL669">
        <v>2</v>
      </c>
      <c r="AM669">
        <v>0</v>
      </c>
      <c r="AN669">
        <v>0</v>
      </c>
      <c r="AO669">
        <v>0</v>
      </c>
      <c r="AP669">
        <v>0</v>
      </c>
      <c r="AQ669">
        <v>0</v>
      </c>
      <c r="AR669">
        <v>0</v>
      </c>
      <c r="AS669">
        <v>0</v>
      </c>
      <c r="AT669">
        <v>0</v>
      </c>
      <c r="AU669">
        <v>0</v>
      </c>
      <c r="AV669">
        <v>1</v>
      </c>
      <c r="AW669">
        <v>1</v>
      </c>
      <c r="AZ669">
        <v>1</v>
      </c>
      <c r="BA669">
        <v>1</v>
      </c>
      <c r="BB669">
        <v>1</v>
      </c>
      <c r="BC669">
        <v>7.56</v>
      </c>
      <c r="BD669" t="s">
        <v>6</v>
      </c>
      <c r="BE669" t="s">
        <v>6</v>
      </c>
      <c r="BF669" t="s">
        <v>6</v>
      </c>
      <c r="BG669" t="s">
        <v>6</v>
      </c>
      <c r="BH669">
        <v>3</v>
      </c>
      <c r="BI669">
        <v>1</v>
      </c>
      <c r="BJ669" t="s">
        <v>161</v>
      </c>
      <c r="BM669">
        <v>500001</v>
      </c>
      <c r="BN669">
        <v>0</v>
      </c>
      <c r="BO669" t="s">
        <v>6</v>
      </c>
      <c r="BP669">
        <v>0</v>
      </c>
      <c r="BQ669">
        <v>20</v>
      </c>
      <c r="BR669">
        <v>0</v>
      </c>
      <c r="BS669">
        <v>1</v>
      </c>
      <c r="BT669">
        <v>1</v>
      </c>
      <c r="BU669">
        <v>1</v>
      </c>
      <c r="BV669">
        <v>1</v>
      </c>
      <c r="BW669">
        <v>1</v>
      </c>
      <c r="BX669">
        <v>1</v>
      </c>
      <c r="BY669" t="s">
        <v>6</v>
      </c>
      <c r="BZ669">
        <v>0</v>
      </c>
      <c r="CA669">
        <v>0</v>
      </c>
      <c r="CB669" t="s">
        <v>6</v>
      </c>
      <c r="CE669">
        <v>0</v>
      </c>
      <c r="CF669">
        <v>0</v>
      </c>
      <c r="CG669">
        <v>0</v>
      </c>
      <c r="CM669">
        <v>0</v>
      </c>
      <c r="CN669" t="s">
        <v>6</v>
      </c>
      <c r="CO669">
        <v>0</v>
      </c>
      <c r="CP669">
        <f t="shared" si="796"/>
        <v>7</v>
      </c>
      <c r="CQ669">
        <f t="shared" si="797"/>
        <v>15.12</v>
      </c>
      <c r="CR669">
        <f t="shared" si="798"/>
        <v>0</v>
      </c>
      <c r="CS669">
        <f t="shared" si="799"/>
        <v>0</v>
      </c>
      <c r="CT669">
        <f t="shared" si="800"/>
        <v>0</v>
      </c>
      <c r="CU669">
        <f t="shared" si="801"/>
        <v>0</v>
      </c>
      <c r="CV669">
        <f t="shared" si="802"/>
        <v>0</v>
      </c>
      <c r="CW669">
        <f t="shared" si="803"/>
        <v>0</v>
      </c>
      <c r="CX669">
        <f t="shared" si="804"/>
        <v>0</v>
      </c>
      <c r="CY669">
        <f>(S669+R669)*(BZ669/100)</f>
        <v>0</v>
      </c>
      <c r="CZ669">
        <f>(S669+R669)*(CA669/100)</f>
        <v>0</v>
      </c>
      <c r="DC669" t="s">
        <v>6</v>
      </c>
      <c r="DD669" t="s">
        <v>6</v>
      </c>
      <c r="DE669" t="s">
        <v>6</v>
      </c>
      <c r="DF669" t="s">
        <v>6</v>
      </c>
      <c r="DG669" t="s">
        <v>6</v>
      </c>
      <c r="DH669" t="s">
        <v>6</v>
      </c>
      <c r="DI669" t="s">
        <v>6</v>
      </c>
      <c r="DJ669" t="s">
        <v>6</v>
      </c>
      <c r="DK669" t="s">
        <v>6</v>
      </c>
      <c r="DL669" t="s">
        <v>6</v>
      </c>
      <c r="DM669" t="s">
        <v>6</v>
      </c>
      <c r="DN669">
        <v>0</v>
      </c>
      <c r="DO669">
        <v>0</v>
      </c>
      <c r="DP669">
        <v>1</v>
      </c>
      <c r="DQ669">
        <v>1</v>
      </c>
      <c r="DU669">
        <v>1007</v>
      </c>
      <c r="DV669" t="s">
        <v>32</v>
      </c>
      <c r="DW669" t="e">
        <f>'2.Лок.смета.и.Акт'!#REF!</f>
        <v>#REF!</v>
      </c>
      <c r="DX669">
        <v>1</v>
      </c>
      <c r="DZ669" t="s">
        <v>6</v>
      </c>
      <c r="EA669" t="s">
        <v>6</v>
      </c>
      <c r="EB669" t="s">
        <v>6</v>
      </c>
      <c r="EC669" t="s">
        <v>6</v>
      </c>
      <c r="EE669">
        <v>54938781</v>
      </c>
      <c r="EF669">
        <v>20</v>
      </c>
      <c r="EG669" t="s">
        <v>34</v>
      </c>
      <c r="EH669">
        <v>0</v>
      </c>
      <c r="EI669" t="s">
        <v>6</v>
      </c>
      <c r="EJ669">
        <v>1</v>
      </c>
      <c r="EK669">
        <v>500001</v>
      </c>
      <c r="EL669" t="s">
        <v>35</v>
      </c>
      <c r="EM669" t="s">
        <v>36</v>
      </c>
      <c r="EO669" t="s">
        <v>6</v>
      </c>
      <c r="EQ669">
        <v>0</v>
      </c>
      <c r="ER669">
        <v>14.19</v>
      </c>
      <c r="ES669">
        <v>2</v>
      </c>
      <c r="ET669">
        <v>0</v>
      </c>
      <c r="EU669">
        <v>0</v>
      </c>
      <c r="EV669">
        <v>0</v>
      </c>
      <c r="EW669">
        <v>0</v>
      </c>
      <c r="EX669">
        <v>0</v>
      </c>
      <c r="EZ669">
        <v>5</v>
      </c>
      <c r="FC669">
        <v>0</v>
      </c>
      <c r="FD669">
        <v>18</v>
      </c>
      <c r="FF669">
        <v>14.19</v>
      </c>
      <c r="FQ669">
        <v>0</v>
      </c>
      <c r="FR669">
        <f t="shared" si="805"/>
        <v>0</v>
      </c>
      <c r="FS669">
        <v>0</v>
      </c>
      <c r="FX669">
        <v>0</v>
      </c>
      <c r="FY669">
        <v>0</v>
      </c>
      <c r="GA669" t="s">
        <v>162</v>
      </c>
      <c r="GD669">
        <v>1</v>
      </c>
      <c r="GF669">
        <v>-50505369</v>
      </c>
      <c r="GG669">
        <v>2</v>
      </c>
      <c r="GH669">
        <v>3</v>
      </c>
      <c r="GI669">
        <v>5</v>
      </c>
      <c r="GJ669">
        <v>0</v>
      </c>
      <c r="GK669">
        <v>0</v>
      </c>
      <c r="GL669">
        <f t="shared" si="806"/>
        <v>0</v>
      </c>
      <c r="GM669">
        <f t="shared" si="807"/>
        <v>7</v>
      </c>
      <c r="GN669">
        <f t="shared" si="808"/>
        <v>7</v>
      </c>
      <c r="GO669">
        <f t="shared" si="809"/>
        <v>0</v>
      </c>
      <c r="GP669">
        <f t="shared" si="810"/>
        <v>0</v>
      </c>
      <c r="GR669">
        <v>1</v>
      </c>
      <c r="GS669">
        <v>1</v>
      </c>
      <c r="GT669">
        <v>0</v>
      </c>
      <c r="GU669" t="s">
        <v>6</v>
      </c>
      <c r="GV669">
        <f t="shared" si="811"/>
        <v>0</v>
      </c>
      <c r="GW669">
        <v>1</v>
      </c>
      <c r="GX669">
        <f t="shared" si="812"/>
        <v>0</v>
      </c>
      <c r="HA669">
        <v>0</v>
      </c>
      <c r="HB669">
        <v>0</v>
      </c>
      <c r="HC669">
        <f t="shared" si="813"/>
        <v>0</v>
      </c>
      <c r="HE669" t="s">
        <v>38</v>
      </c>
      <c r="HF669" t="s">
        <v>39</v>
      </c>
      <c r="HM669" t="s">
        <v>6</v>
      </c>
      <c r="HN669" t="s">
        <v>6</v>
      </c>
      <c r="HO669" t="s">
        <v>6</v>
      </c>
      <c r="HP669" t="s">
        <v>6</v>
      </c>
      <c r="HQ669" t="s">
        <v>6</v>
      </c>
      <c r="IF669">
        <v>-1</v>
      </c>
      <c r="IK669">
        <v>0</v>
      </c>
    </row>
    <row r="670" spans="1:255" x14ac:dyDescent="0.2">
      <c r="A670" s="2">
        <v>17</v>
      </c>
      <c r="B670" s="2">
        <v>1</v>
      </c>
      <c r="C670" s="2">
        <f>ROW(SmtRes!A1043)</f>
        <v>1043</v>
      </c>
      <c r="D670" s="2">
        <f>ROW(EtalonRes!A1168)</f>
        <v>1168</v>
      </c>
      <c r="E670" s="2" t="s">
        <v>801</v>
      </c>
      <c r="F670" s="2" t="s">
        <v>617</v>
      </c>
      <c r="G670" s="2" t="s">
        <v>618</v>
      </c>
      <c r="H670" s="2" t="s">
        <v>240</v>
      </c>
      <c r="I670" s="2">
        <f>'2.Лок.смета.и.Акт'!E108</f>
        <v>2.2959999999999998</v>
      </c>
      <c r="J670" s="2">
        <v>0</v>
      </c>
      <c r="K670" s="2">
        <v>2.2959999999999998</v>
      </c>
      <c r="L670" s="2"/>
      <c r="M670" s="2"/>
      <c r="N670" s="2"/>
      <c r="O670" s="2">
        <f t="shared" si="777"/>
        <v>965</v>
      </c>
      <c r="P670" s="2">
        <f t="shared" si="778"/>
        <v>0</v>
      </c>
      <c r="Q670" s="2">
        <f t="shared" si="779"/>
        <v>543</v>
      </c>
      <c r="R670" s="2">
        <f t="shared" si="780"/>
        <v>40</v>
      </c>
      <c r="S670" s="2">
        <f t="shared" si="781"/>
        <v>422</v>
      </c>
      <c r="T670" s="2">
        <f t="shared" si="782"/>
        <v>0</v>
      </c>
      <c r="U670" s="2">
        <f t="shared" si="783"/>
        <v>44.496479999999991</v>
      </c>
      <c r="V670" s="2">
        <f t="shared" si="784"/>
        <v>2.9388799999999997</v>
      </c>
      <c r="W670" s="2">
        <f t="shared" si="785"/>
        <v>0</v>
      </c>
      <c r="X670" s="2">
        <f t="shared" si="786"/>
        <v>416</v>
      </c>
      <c r="Y670" s="2">
        <f t="shared" si="787"/>
        <v>393</v>
      </c>
      <c r="Z670" s="2"/>
      <c r="AA670" s="2">
        <v>86295183</v>
      </c>
      <c r="AB670" s="2">
        <f t="shared" si="788"/>
        <v>420.28</v>
      </c>
      <c r="AC670" s="2">
        <f>ROUND((ES670+(SUM(SmtRes!BC1027:'SmtRes'!BC1043)+SUM(EtalonRes!AL1145:'EtalonRes'!AL1168))),2)</f>
        <v>0</v>
      </c>
      <c r="AD670" s="2">
        <f t="shared" si="789"/>
        <v>236.56</v>
      </c>
      <c r="AE670" s="2">
        <f t="shared" si="790"/>
        <v>17.61</v>
      </c>
      <c r="AF670" s="2">
        <f t="shared" si="791"/>
        <v>183.72</v>
      </c>
      <c r="AG670" s="2">
        <f t="shared" si="792"/>
        <v>0</v>
      </c>
      <c r="AH670" s="2">
        <f t="shared" si="793"/>
        <v>19.38</v>
      </c>
      <c r="AI670" s="2">
        <f t="shared" si="794"/>
        <v>1.28</v>
      </c>
      <c r="AJ670" s="2">
        <f t="shared" si="795"/>
        <v>0</v>
      </c>
      <c r="AK670" s="2">
        <v>889.33</v>
      </c>
      <c r="AL670" s="2">
        <v>469.05</v>
      </c>
      <c r="AM670" s="2">
        <v>236.56</v>
      </c>
      <c r="AN670" s="2">
        <v>17.61</v>
      </c>
      <c r="AO670" s="2">
        <v>183.72</v>
      </c>
      <c r="AP670" s="2">
        <v>0</v>
      </c>
      <c r="AQ670" s="2">
        <v>19.38</v>
      </c>
      <c r="AR670" s="2">
        <v>1.28</v>
      </c>
      <c r="AS670" s="2">
        <v>0</v>
      </c>
      <c r="AT670" s="2">
        <v>90</v>
      </c>
      <c r="AU670" s="2">
        <v>85</v>
      </c>
      <c r="AV670" s="2">
        <v>1</v>
      </c>
      <c r="AW670" s="2">
        <v>1</v>
      </c>
      <c r="AX670" s="2"/>
      <c r="AY670" s="2"/>
      <c r="AZ670" s="2">
        <v>1</v>
      </c>
      <c r="BA670" s="2">
        <v>1</v>
      </c>
      <c r="BB670" s="2">
        <v>1</v>
      </c>
      <c r="BC670" s="2">
        <v>1</v>
      </c>
      <c r="BD670" s="2" t="s">
        <v>6</v>
      </c>
      <c r="BE670" s="2" t="s">
        <v>6</v>
      </c>
      <c r="BF670" s="2" t="s">
        <v>6</v>
      </c>
      <c r="BG670" s="2" t="s">
        <v>6</v>
      </c>
      <c r="BH670" s="2">
        <v>0</v>
      </c>
      <c r="BI670" s="2">
        <v>1</v>
      </c>
      <c r="BJ670" s="2" t="s">
        <v>619</v>
      </c>
      <c r="BK670" s="2"/>
      <c r="BL670" s="2"/>
      <c r="BM670" s="2">
        <v>9001</v>
      </c>
      <c r="BN670" s="2">
        <v>0</v>
      </c>
      <c r="BO670" s="2" t="s">
        <v>6</v>
      </c>
      <c r="BP670" s="2">
        <v>0</v>
      </c>
      <c r="BQ670" s="2">
        <v>1</v>
      </c>
      <c r="BR670" s="2">
        <v>0</v>
      </c>
      <c r="BS670" s="2">
        <v>1</v>
      </c>
      <c r="BT670" s="2">
        <v>1</v>
      </c>
      <c r="BU670" s="2">
        <v>1</v>
      </c>
      <c r="BV670" s="2">
        <v>1</v>
      </c>
      <c r="BW670" s="2">
        <v>1</v>
      </c>
      <c r="BX670" s="2">
        <v>1</v>
      </c>
      <c r="BY670" s="2" t="s">
        <v>6</v>
      </c>
      <c r="BZ670" s="2">
        <v>90</v>
      </c>
      <c r="CA670" s="2">
        <v>85</v>
      </c>
      <c r="CB670" s="2" t="s">
        <v>6</v>
      </c>
      <c r="CC670" s="2"/>
      <c r="CD670" s="2"/>
      <c r="CE670" s="2">
        <v>0</v>
      </c>
      <c r="CF670" s="2">
        <v>0</v>
      </c>
      <c r="CG670" s="2">
        <v>0</v>
      </c>
      <c r="CH670" s="2"/>
      <c r="CI670" s="2"/>
      <c r="CJ670" s="2"/>
      <c r="CK670" s="2"/>
      <c r="CL670" s="2"/>
      <c r="CM670" s="2">
        <v>0</v>
      </c>
      <c r="CN670" s="2" t="s">
        <v>6</v>
      </c>
      <c r="CO670" s="2">
        <v>0</v>
      </c>
      <c r="CP670" s="2">
        <f t="shared" si="796"/>
        <v>965</v>
      </c>
      <c r="CQ670" s="2">
        <f t="shared" si="797"/>
        <v>0</v>
      </c>
      <c r="CR670" s="2">
        <f t="shared" si="798"/>
        <v>236.56</v>
      </c>
      <c r="CS670" s="2">
        <f t="shared" si="799"/>
        <v>17.61</v>
      </c>
      <c r="CT670" s="2">
        <f t="shared" si="800"/>
        <v>183.72</v>
      </c>
      <c r="CU670" s="2">
        <f t="shared" si="801"/>
        <v>0</v>
      </c>
      <c r="CV670" s="2">
        <f t="shared" si="802"/>
        <v>19.38</v>
      </c>
      <c r="CW670" s="2">
        <f t="shared" si="803"/>
        <v>1.28</v>
      </c>
      <c r="CX670" s="2">
        <f t="shared" si="804"/>
        <v>0</v>
      </c>
      <c r="CY670" s="2">
        <f>(((S670+(R670*IF(0,0,1)))*AT670)/100)</f>
        <v>415.8</v>
      </c>
      <c r="CZ670" s="2">
        <f>(((S670+(R670*IF(0,0,1)))*AU670)/100)</f>
        <v>392.7</v>
      </c>
      <c r="DA670" s="2"/>
      <c r="DB670" s="2"/>
      <c r="DC670" s="2" t="s">
        <v>6</v>
      </c>
      <c r="DD670" s="2" t="s">
        <v>6</v>
      </c>
      <c r="DE670" s="2" t="s">
        <v>6</v>
      </c>
      <c r="DF670" s="2" t="s">
        <v>6</v>
      </c>
      <c r="DG670" s="2" t="s">
        <v>6</v>
      </c>
      <c r="DH670" s="2" t="s">
        <v>6</v>
      </c>
      <c r="DI670" s="2" t="s">
        <v>6</v>
      </c>
      <c r="DJ670" s="2" t="s">
        <v>6</v>
      </c>
      <c r="DK670" s="2" t="s">
        <v>6</v>
      </c>
      <c r="DL670" s="2" t="s">
        <v>6</v>
      </c>
      <c r="DM670" s="2" t="s">
        <v>6</v>
      </c>
      <c r="DN670" s="2">
        <v>0</v>
      </c>
      <c r="DO670" s="2">
        <v>0</v>
      </c>
      <c r="DP670" s="2">
        <v>1</v>
      </c>
      <c r="DQ670" s="2">
        <v>1</v>
      </c>
      <c r="DR670" s="2"/>
      <c r="DS670" s="2"/>
      <c r="DT670" s="2"/>
      <c r="DU670" s="2">
        <v>1013</v>
      </c>
      <c r="DV670" s="2" t="s">
        <v>240</v>
      </c>
      <c r="DW670" s="2" t="s">
        <v>240</v>
      </c>
      <c r="DX670" s="2">
        <v>1</v>
      </c>
      <c r="DY670" s="2"/>
      <c r="DZ670" s="2" t="s">
        <v>6</v>
      </c>
      <c r="EA670" s="2" t="s">
        <v>6</v>
      </c>
      <c r="EB670" s="2" t="s">
        <v>6</v>
      </c>
      <c r="EC670" s="2" t="s">
        <v>6</v>
      </c>
      <c r="ED670" s="2"/>
      <c r="EE670" s="2">
        <v>54938604</v>
      </c>
      <c r="EF670" s="2">
        <v>1</v>
      </c>
      <c r="EG670" s="2" t="s">
        <v>25</v>
      </c>
      <c r="EH670" s="2">
        <v>0</v>
      </c>
      <c r="EI670" s="2" t="s">
        <v>6</v>
      </c>
      <c r="EJ670" s="2">
        <v>1</v>
      </c>
      <c r="EK670" s="2">
        <v>9001</v>
      </c>
      <c r="EL670" s="2" t="s">
        <v>245</v>
      </c>
      <c r="EM670" s="2" t="s">
        <v>246</v>
      </c>
      <c r="EN670" s="2"/>
      <c r="EO670" s="2" t="s">
        <v>6</v>
      </c>
      <c r="EP670" s="2"/>
      <c r="EQ670" s="2">
        <v>0</v>
      </c>
      <c r="ER670" s="2">
        <v>889.33</v>
      </c>
      <c r="ES670" s="2">
        <v>469.05</v>
      </c>
      <c r="ET670" s="2">
        <v>236.56</v>
      </c>
      <c r="EU670" s="2">
        <v>17.61</v>
      </c>
      <c r="EV670" s="2">
        <v>183.72</v>
      </c>
      <c r="EW670" s="2">
        <v>19.38</v>
      </c>
      <c r="EX670" s="2">
        <v>1.28</v>
      </c>
      <c r="EY670" s="2">
        <v>1</v>
      </c>
      <c r="EZ670" s="2"/>
      <c r="FA670" s="2"/>
      <c r="FB670" s="2"/>
      <c r="FC670" s="2"/>
      <c r="FD670" s="2"/>
      <c r="FE670" s="2"/>
      <c r="FF670" s="2"/>
      <c r="FG670" s="2"/>
      <c r="FH670" s="2"/>
      <c r="FI670" s="2"/>
      <c r="FJ670" s="2"/>
      <c r="FK670" s="2"/>
      <c r="FL670" s="2"/>
      <c r="FM670" s="2"/>
      <c r="FN670" s="2"/>
      <c r="FO670" s="2"/>
      <c r="FP670" s="2"/>
      <c r="FQ670" s="2">
        <v>0</v>
      </c>
      <c r="FR670" s="2">
        <f t="shared" si="805"/>
        <v>0</v>
      </c>
      <c r="FS670" s="2">
        <v>0</v>
      </c>
      <c r="FT670" s="2"/>
      <c r="FU670" s="2"/>
      <c r="FV670" s="2"/>
      <c r="FW670" s="2"/>
      <c r="FX670" s="2">
        <v>90</v>
      </c>
      <c r="FY670" s="2">
        <v>85</v>
      </c>
      <c r="FZ670" s="2"/>
      <c r="GA670" s="2" t="s">
        <v>6</v>
      </c>
      <c r="GB670" s="2"/>
      <c r="GC670" s="2"/>
      <c r="GD670" s="2">
        <v>1</v>
      </c>
      <c r="GE670" s="2"/>
      <c r="GF670" s="2">
        <v>287944815</v>
      </c>
      <c r="GG670" s="2">
        <v>2</v>
      </c>
      <c r="GH670" s="2">
        <v>1</v>
      </c>
      <c r="GI670" s="2">
        <v>-2</v>
      </c>
      <c r="GJ670" s="2">
        <v>0</v>
      </c>
      <c r="GK670" s="2">
        <v>0</v>
      </c>
      <c r="GL670" s="2">
        <f t="shared" si="806"/>
        <v>0</v>
      </c>
      <c r="GM670" s="2">
        <f t="shared" si="807"/>
        <v>1774</v>
      </c>
      <c r="GN670" s="2">
        <f t="shared" si="808"/>
        <v>1774</v>
      </c>
      <c r="GO670" s="2">
        <f t="shared" si="809"/>
        <v>0</v>
      </c>
      <c r="GP670" s="2">
        <f t="shared" si="810"/>
        <v>0</v>
      </c>
      <c r="GQ670" s="2"/>
      <c r="GR670" s="2">
        <v>0</v>
      </c>
      <c r="GS670" s="2">
        <v>3</v>
      </c>
      <c r="GT670" s="2">
        <v>0</v>
      </c>
      <c r="GU670" s="2" t="s">
        <v>6</v>
      </c>
      <c r="GV670" s="2">
        <f t="shared" si="811"/>
        <v>0</v>
      </c>
      <c r="GW670" s="2">
        <v>1</v>
      </c>
      <c r="GX670" s="2">
        <f t="shared" si="812"/>
        <v>0</v>
      </c>
      <c r="GY670" s="2"/>
      <c r="GZ670" s="2"/>
      <c r="HA670" s="2">
        <v>0</v>
      </c>
      <c r="HB670" s="2">
        <v>0</v>
      </c>
      <c r="HC670" s="2">
        <f t="shared" si="813"/>
        <v>0</v>
      </c>
      <c r="HD670" s="2"/>
      <c r="HE670" s="2" t="s">
        <v>6</v>
      </c>
      <c r="HF670" s="2" t="s">
        <v>6</v>
      </c>
      <c r="HG670" s="2"/>
      <c r="HH670" s="2"/>
      <c r="HI670" s="2"/>
      <c r="HJ670" s="2"/>
      <c r="HK670" s="2"/>
      <c r="HL670" s="2"/>
      <c r="HM670" s="2" t="s">
        <v>6</v>
      </c>
      <c r="HN670" s="2" t="s">
        <v>6</v>
      </c>
      <c r="HO670" s="2" t="s">
        <v>6</v>
      </c>
      <c r="HP670" s="2" t="s">
        <v>6</v>
      </c>
      <c r="HQ670" s="2" t="s">
        <v>6</v>
      </c>
      <c r="HR670" s="2"/>
      <c r="HS670" s="2"/>
      <c r="HT670" s="2"/>
      <c r="HU670" s="2"/>
      <c r="HV670" s="2"/>
      <c r="HW670" s="2"/>
      <c r="HX670" s="2"/>
      <c r="HY670" s="2"/>
      <c r="HZ670" s="2"/>
      <c r="IA670" s="2"/>
      <c r="IB670" s="2"/>
      <c r="IC670" s="2"/>
      <c r="ID670" s="2"/>
      <c r="IE670" s="2"/>
      <c r="IF670" s="2">
        <v>-1</v>
      </c>
      <c r="IG670" s="2"/>
      <c r="IH670" s="2"/>
      <c r="II670" s="2"/>
      <c r="IJ670" s="2"/>
      <c r="IK670" s="2">
        <v>0</v>
      </c>
      <c r="IL670" s="2"/>
      <c r="IM670" s="2"/>
      <c r="IN670" s="2"/>
      <c r="IO670" s="2"/>
      <c r="IP670" s="2"/>
      <c r="IQ670" s="2"/>
      <c r="IR670" s="2"/>
      <c r="IS670" s="2"/>
      <c r="IT670" s="2"/>
      <c r="IU670" s="2"/>
    </row>
    <row r="671" spans="1:255" x14ac:dyDescent="0.2">
      <c r="A671">
        <v>17</v>
      </c>
      <c r="B671">
        <v>1</v>
      </c>
      <c r="C671">
        <f>ROW(SmtRes!A1060)</f>
        <v>1060</v>
      </c>
      <c r="D671">
        <f>ROW(EtalonRes!A1192)</f>
        <v>1192</v>
      </c>
      <c r="E671" t="s">
        <v>801</v>
      </c>
      <c r="F671" t="s">
        <v>617</v>
      </c>
      <c r="G671" t="s">
        <v>618</v>
      </c>
      <c r="H671" t="s">
        <v>240</v>
      </c>
      <c r="I671">
        <f>'2.Лок.смета.и.Акт'!E108</f>
        <v>2.2959999999999998</v>
      </c>
      <c r="J671">
        <v>0</v>
      </c>
      <c r="K671">
        <v>2.2959999999999998</v>
      </c>
      <c r="O671">
        <f t="shared" si="777"/>
        <v>15850</v>
      </c>
      <c r="P671">
        <f t="shared" si="778"/>
        <v>0</v>
      </c>
      <c r="Q671">
        <f t="shared" si="779"/>
        <v>5051</v>
      </c>
      <c r="R671">
        <f t="shared" si="780"/>
        <v>801</v>
      </c>
      <c r="S671">
        <f t="shared" si="781"/>
        <v>10799</v>
      </c>
      <c r="T671">
        <f t="shared" si="782"/>
        <v>0</v>
      </c>
      <c r="U671" t="e">
        <f t="shared" si="783"/>
        <v>#REF!</v>
      </c>
      <c r="V671">
        <f t="shared" si="784"/>
        <v>2.9388799999999997</v>
      </c>
      <c r="W671">
        <f t="shared" si="785"/>
        <v>0</v>
      </c>
      <c r="X671" t="e">
        <f t="shared" si="786"/>
        <v>#REF!</v>
      </c>
      <c r="Y671" t="e">
        <f t="shared" si="787"/>
        <v>#REF!</v>
      </c>
      <c r="AA671">
        <v>86295184</v>
      </c>
      <c r="AB671">
        <f t="shared" si="788"/>
        <v>420.28</v>
      </c>
      <c r="AC671">
        <f>ROUND((ES671+(SUM(SmtRes!BC1044:'SmtRes'!BC1060)+SUM(EtalonRes!AL1169:'EtalonRes'!AL1192))),2)</f>
        <v>0</v>
      </c>
      <c r="AD671">
        <f t="shared" si="789"/>
        <v>236.56</v>
      </c>
      <c r="AE671">
        <f t="shared" si="790"/>
        <v>17.61</v>
      </c>
      <c r="AF671">
        <f t="shared" si="791"/>
        <v>183.72</v>
      </c>
      <c r="AG671">
        <f t="shared" si="792"/>
        <v>0</v>
      </c>
      <c r="AH671" t="e">
        <f t="shared" si="793"/>
        <v>#REF!</v>
      </c>
      <c r="AI671">
        <f t="shared" si="794"/>
        <v>1.28</v>
      </c>
      <c r="AJ671">
        <f t="shared" si="795"/>
        <v>0</v>
      </c>
      <c r="AK671">
        <f>AL671+AM671+AO671</f>
        <v>889.33</v>
      </c>
      <c r="AL671">
        <v>469.05</v>
      </c>
      <c r="AM671" s="75">
        <f>'1.Лок.смета.и.Акт'!F1269</f>
        <v>236.56</v>
      </c>
      <c r="AN671" s="75">
        <f>'1.Лок.смета.и.Акт'!F1270</f>
        <v>17.61</v>
      </c>
      <c r="AO671" s="75">
        <f>'1.Лок.смета.и.Акт'!F1268</f>
        <v>183.72</v>
      </c>
      <c r="AP671">
        <v>0</v>
      </c>
      <c r="AQ671" t="e">
        <f>'2.Лок.смета.и.Акт'!#REF!</f>
        <v>#REF!</v>
      </c>
      <c r="AR671">
        <v>1.28</v>
      </c>
      <c r="AS671">
        <v>0</v>
      </c>
      <c r="AT671">
        <v>86</v>
      </c>
      <c r="AU671">
        <v>72</v>
      </c>
      <c r="AV671">
        <v>1</v>
      </c>
      <c r="AW671">
        <v>1</v>
      </c>
      <c r="AZ671">
        <v>1</v>
      </c>
      <c r="BA671">
        <f>'1.Лок.смета.и.Акт'!J1268</f>
        <v>25.6</v>
      </c>
      <c r="BB671">
        <f>'1.Лок.смета.и.Акт'!J1269</f>
        <v>9.3000000000000007</v>
      </c>
      <c r="BC671">
        <v>7.56</v>
      </c>
      <c r="BD671" t="s">
        <v>6</v>
      </c>
      <c r="BE671" t="s">
        <v>6</v>
      </c>
      <c r="BF671" t="s">
        <v>6</v>
      </c>
      <c r="BG671" t="s">
        <v>6</v>
      </c>
      <c r="BH671">
        <v>0</v>
      </c>
      <c r="BI671">
        <v>1</v>
      </c>
      <c r="BJ671" t="s">
        <v>619</v>
      </c>
      <c r="BM671">
        <v>9001</v>
      </c>
      <c r="BN671">
        <v>0</v>
      </c>
      <c r="BO671" t="s">
        <v>617</v>
      </c>
      <c r="BP671">
        <v>1</v>
      </c>
      <c r="BQ671">
        <v>1</v>
      </c>
      <c r="BR671">
        <v>0</v>
      </c>
      <c r="BS671">
        <f>'1.Лок.смета.и.Акт'!J1270</f>
        <v>19.8</v>
      </c>
      <c r="BT671">
        <v>1</v>
      </c>
      <c r="BU671">
        <v>1</v>
      </c>
      <c r="BV671">
        <v>1</v>
      </c>
      <c r="BW671">
        <v>1</v>
      </c>
      <c r="BX671">
        <v>1</v>
      </c>
      <c r="BY671" t="s">
        <v>6</v>
      </c>
      <c r="BZ671" t="e">
        <f>'2.Лок.смета.и.Акт'!#REF!</f>
        <v>#REF!</v>
      </c>
      <c r="CA671" t="e">
        <f>'2.Лок.смета.и.Акт'!#REF!</f>
        <v>#REF!</v>
      </c>
      <c r="CB671" t="s">
        <v>6</v>
      </c>
      <c r="CE671">
        <v>0</v>
      </c>
      <c r="CF671">
        <v>0</v>
      </c>
      <c r="CG671">
        <v>0</v>
      </c>
      <c r="CM671">
        <v>0</v>
      </c>
      <c r="CN671" t="s">
        <v>6</v>
      </c>
      <c r="CO671">
        <v>0</v>
      </c>
      <c r="CP671">
        <f t="shared" si="796"/>
        <v>15850</v>
      </c>
      <c r="CQ671">
        <f t="shared" si="797"/>
        <v>0</v>
      </c>
      <c r="CR671">
        <f t="shared" si="798"/>
        <v>2200.0080000000003</v>
      </c>
      <c r="CS671">
        <f t="shared" si="799"/>
        <v>348.678</v>
      </c>
      <c r="CT671">
        <f t="shared" si="800"/>
        <v>4703.232</v>
      </c>
      <c r="CU671">
        <f t="shared" si="801"/>
        <v>0</v>
      </c>
      <c r="CV671" t="e">
        <f t="shared" si="802"/>
        <v>#REF!</v>
      </c>
      <c r="CW671">
        <f t="shared" si="803"/>
        <v>1.28</v>
      </c>
      <c r="CX671">
        <f t="shared" si="804"/>
        <v>0</v>
      </c>
      <c r="CY671" t="e">
        <f>(S671+R671)*(BZ671/100)</f>
        <v>#REF!</v>
      </c>
      <c r="CZ671" t="e">
        <f>(S671+R671)*(CA671/100)</f>
        <v>#REF!</v>
      </c>
      <c r="DC671" t="s">
        <v>6</v>
      </c>
      <c r="DD671" t="s">
        <v>6</v>
      </c>
      <c r="DE671" t="s">
        <v>6</v>
      </c>
      <c r="DF671" t="s">
        <v>6</v>
      </c>
      <c r="DG671" t="s">
        <v>6</v>
      </c>
      <c r="DH671" t="s">
        <v>6</v>
      </c>
      <c r="DI671" t="s">
        <v>6</v>
      </c>
      <c r="DJ671" t="s">
        <v>6</v>
      </c>
      <c r="DK671" t="s">
        <v>6</v>
      </c>
      <c r="DL671" t="s">
        <v>6</v>
      </c>
      <c r="DM671" t="s">
        <v>6</v>
      </c>
      <c r="DN671">
        <f>'1.Лок.смета.и.Акт'!E1271</f>
        <v>90</v>
      </c>
      <c r="DO671">
        <f>'1.Лок.смета.и.Акт'!E1272</f>
        <v>85</v>
      </c>
      <c r="DP671">
        <v>1</v>
      </c>
      <c r="DQ671">
        <v>1</v>
      </c>
      <c r="DU671">
        <v>1013</v>
      </c>
      <c r="DV671" t="s">
        <v>240</v>
      </c>
      <c r="DW671" t="str">
        <f>'2.Лок.смета.и.Акт'!D108</f>
        <v>1 т конструкций</v>
      </c>
      <c r="DX671">
        <v>1</v>
      </c>
      <c r="DZ671" t="s">
        <v>6</v>
      </c>
      <c r="EA671" t="s">
        <v>6</v>
      </c>
      <c r="EB671" t="s">
        <v>6</v>
      </c>
      <c r="EC671" t="s">
        <v>6</v>
      </c>
      <c r="EE671">
        <v>54938604</v>
      </c>
      <c r="EF671">
        <v>1</v>
      </c>
      <c r="EG671" t="s">
        <v>25</v>
      </c>
      <c r="EH671">
        <v>0</v>
      </c>
      <c r="EI671" t="s">
        <v>6</v>
      </c>
      <c r="EJ671">
        <v>1</v>
      </c>
      <c r="EK671">
        <v>9001</v>
      </c>
      <c r="EL671" t="s">
        <v>245</v>
      </c>
      <c r="EM671" t="s">
        <v>246</v>
      </c>
      <c r="EO671" t="s">
        <v>6</v>
      </c>
      <c r="EQ671">
        <v>0</v>
      </c>
      <c r="ER671">
        <f>ES671+ET671+EV671</f>
        <v>889.33</v>
      </c>
      <c r="ES671">
        <v>469.05</v>
      </c>
      <c r="ET671" s="75">
        <f>'1.Лок.смета.и.Акт'!F1269</f>
        <v>236.56</v>
      </c>
      <c r="EU671" s="75">
        <f>'1.Лок.смета.и.Акт'!F1270</f>
        <v>17.61</v>
      </c>
      <c r="EV671" s="75">
        <f>'1.Лок.смета.и.Акт'!F1268</f>
        <v>183.72</v>
      </c>
      <c r="EW671" t="e">
        <f>'2.Лок.смета.и.Акт'!#REF!</f>
        <v>#REF!</v>
      </c>
      <c r="EX671">
        <v>1.28</v>
      </c>
      <c r="EY671">
        <v>1</v>
      </c>
      <c r="FQ671">
        <v>0</v>
      </c>
      <c r="FR671">
        <f t="shared" si="805"/>
        <v>0</v>
      </c>
      <c r="FS671">
        <v>0</v>
      </c>
      <c r="FX671">
        <v>90</v>
      </c>
      <c r="FY671">
        <v>85</v>
      </c>
      <c r="GA671" t="s">
        <v>6</v>
      </c>
      <c r="GD671">
        <v>1</v>
      </c>
      <c r="GF671">
        <v>287944815</v>
      </c>
      <c r="GG671">
        <v>2</v>
      </c>
      <c r="GH671">
        <v>1</v>
      </c>
      <c r="GI671">
        <v>2</v>
      </c>
      <c r="GJ671">
        <v>0</v>
      </c>
      <c r="GK671">
        <v>0</v>
      </c>
      <c r="GL671">
        <f t="shared" si="806"/>
        <v>0</v>
      </c>
      <c r="GM671" t="e">
        <f t="shared" si="807"/>
        <v>#REF!</v>
      </c>
      <c r="GN671" t="e">
        <f t="shared" si="808"/>
        <v>#REF!</v>
      </c>
      <c r="GO671">
        <f t="shared" si="809"/>
        <v>0</v>
      </c>
      <c r="GP671">
        <f t="shared" si="810"/>
        <v>0</v>
      </c>
      <c r="GR671">
        <v>0</v>
      </c>
      <c r="GS671">
        <v>3</v>
      </c>
      <c r="GT671">
        <v>0</v>
      </c>
      <c r="GU671" t="s">
        <v>6</v>
      </c>
      <c r="GV671">
        <f t="shared" si="811"/>
        <v>0</v>
      </c>
      <c r="GW671">
        <v>1008.9</v>
      </c>
      <c r="GX671">
        <f t="shared" si="812"/>
        <v>0</v>
      </c>
      <c r="HA671">
        <v>0</v>
      </c>
      <c r="HB671">
        <v>0</v>
      </c>
      <c r="HC671">
        <f t="shared" si="813"/>
        <v>0</v>
      </c>
      <c r="HE671" t="s">
        <v>6</v>
      </c>
      <c r="HF671" t="s">
        <v>6</v>
      </c>
      <c r="HM671" t="s">
        <v>6</v>
      </c>
      <c r="HN671" t="s">
        <v>6</v>
      </c>
      <c r="HO671" t="s">
        <v>6</v>
      </c>
      <c r="HP671" t="s">
        <v>6</v>
      </c>
      <c r="HQ671" t="s">
        <v>6</v>
      </c>
      <c r="IF671">
        <v>-1</v>
      </c>
      <c r="IK671">
        <v>0</v>
      </c>
    </row>
    <row r="672" spans="1:255" x14ac:dyDescent="0.2">
      <c r="A672" s="2">
        <v>18</v>
      </c>
      <c r="B672" s="2">
        <v>1</v>
      </c>
      <c r="C672" s="2">
        <v>1037</v>
      </c>
      <c r="D672" s="2"/>
      <c r="E672" s="2" t="s">
        <v>802</v>
      </c>
      <c r="F672" s="2" t="s">
        <v>249</v>
      </c>
      <c r="G672" s="2" t="s">
        <v>250</v>
      </c>
      <c r="H672" s="2" t="s">
        <v>32</v>
      </c>
      <c r="I672" s="2">
        <f>I670*J672</f>
        <v>4.4771999999999998</v>
      </c>
      <c r="J672" s="216">
        <f>'5.Ведомость_списания'!F299</f>
        <v>1.9500000000000002</v>
      </c>
      <c r="K672" s="2">
        <v>1.95</v>
      </c>
      <c r="L672" s="2"/>
      <c r="M672" s="2"/>
      <c r="N672" s="2"/>
      <c r="O672" s="2">
        <f t="shared" si="777"/>
        <v>28</v>
      </c>
      <c r="P672" s="2">
        <f t="shared" si="778"/>
        <v>28</v>
      </c>
      <c r="Q672" s="2">
        <f t="shared" si="779"/>
        <v>0</v>
      </c>
      <c r="R672" s="2">
        <f t="shared" si="780"/>
        <v>0</v>
      </c>
      <c r="S672" s="2">
        <f t="shared" si="781"/>
        <v>0</v>
      </c>
      <c r="T672" s="2">
        <f t="shared" si="782"/>
        <v>0</v>
      </c>
      <c r="U672" s="2">
        <f t="shared" si="783"/>
        <v>0</v>
      </c>
      <c r="V672" s="2">
        <f t="shared" si="784"/>
        <v>0</v>
      </c>
      <c r="W672" s="2">
        <f t="shared" si="785"/>
        <v>0</v>
      </c>
      <c r="X672" s="2">
        <f t="shared" si="786"/>
        <v>0</v>
      </c>
      <c r="Y672" s="2">
        <f t="shared" si="787"/>
        <v>0</v>
      </c>
      <c r="Z672" s="2"/>
      <c r="AA672" s="2">
        <v>86295183</v>
      </c>
      <c r="AB672" s="2">
        <f t="shared" si="788"/>
        <v>6.22</v>
      </c>
      <c r="AC672" s="2">
        <f t="shared" ref="AC672:AC685" si="815">ROUND((ES672),2)</f>
        <v>6.22</v>
      </c>
      <c r="AD672" s="2">
        <f t="shared" si="789"/>
        <v>0</v>
      </c>
      <c r="AE672" s="2">
        <f t="shared" si="790"/>
        <v>0</v>
      </c>
      <c r="AF672" s="2">
        <f t="shared" si="791"/>
        <v>0</v>
      </c>
      <c r="AG672" s="2">
        <f t="shared" si="792"/>
        <v>0</v>
      </c>
      <c r="AH672" s="2">
        <f t="shared" si="793"/>
        <v>0</v>
      </c>
      <c r="AI672" s="2">
        <f t="shared" si="794"/>
        <v>0</v>
      </c>
      <c r="AJ672" s="2">
        <f t="shared" si="795"/>
        <v>0</v>
      </c>
      <c r="AK672" s="2">
        <v>6.22</v>
      </c>
      <c r="AL672" s="110">
        <f>'1.Лок.смета.и.Акт'!F1274</f>
        <v>6.22</v>
      </c>
      <c r="AM672" s="2">
        <v>0</v>
      </c>
      <c r="AN672" s="2">
        <v>0</v>
      </c>
      <c r="AO672" s="2">
        <v>0</v>
      </c>
      <c r="AP672" s="2">
        <v>0</v>
      </c>
      <c r="AQ672" s="2">
        <v>0</v>
      </c>
      <c r="AR672" s="2">
        <v>0</v>
      </c>
      <c r="AS672" s="2">
        <v>0</v>
      </c>
      <c r="AT672" s="2">
        <v>0</v>
      </c>
      <c r="AU672" s="2">
        <v>0</v>
      </c>
      <c r="AV672" s="2">
        <v>1</v>
      </c>
      <c r="AW672" s="2">
        <v>1</v>
      </c>
      <c r="AX672" s="2"/>
      <c r="AY672" s="2"/>
      <c r="AZ672" s="2">
        <v>1</v>
      </c>
      <c r="BA672" s="2">
        <v>1</v>
      </c>
      <c r="BB672" s="2">
        <v>1</v>
      </c>
      <c r="BC672" s="2">
        <v>1</v>
      </c>
      <c r="BD672" s="2" t="s">
        <v>6</v>
      </c>
      <c r="BE672" s="2" t="s">
        <v>6</v>
      </c>
      <c r="BF672" s="2" t="s">
        <v>6</v>
      </c>
      <c r="BG672" s="2" t="s">
        <v>6</v>
      </c>
      <c r="BH672" s="2">
        <v>3</v>
      </c>
      <c r="BI672" s="2">
        <v>1</v>
      </c>
      <c r="BJ672" s="2" t="s">
        <v>251</v>
      </c>
      <c r="BK672" s="2"/>
      <c r="BL672" s="2"/>
      <c r="BM672" s="2">
        <v>500001</v>
      </c>
      <c r="BN672" s="2">
        <v>0</v>
      </c>
      <c r="BO672" s="2" t="s">
        <v>6</v>
      </c>
      <c r="BP672" s="2">
        <v>0</v>
      </c>
      <c r="BQ672" s="2">
        <v>20</v>
      </c>
      <c r="BR672" s="2">
        <v>0</v>
      </c>
      <c r="BS672" s="2">
        <v>1</v>
      </c>
      <c r="BT672" s="2">
        <v>1</v>
      </c>
      <c r="BU672" s="2">
        <v>1</v>
      </c>
      <c r="BV672" s="2">
        <v>1</v>
      </c>
      <c r="BW672" s="2">
        <v>1</v>
      </c>
      <c r="BX672" s="2">
        <v>1</v>
      </c>
      <c r="BY672" s="2" t="s">
        <v>6</v>
      </c>
      <c r="BZ672" s="2">
        <v>0</v>
      </c>
      <c r="CA672" s="2">
        <v>0</v>
      </c>
      <c r="CB672" s="2" t="s">
        <v>6</v>
      </c>
      <c r="CC672" s="2"/>
      <c r="CD672" s="2"/>
      <c r="CE672" s="2">
        <v>0</v>
      </c>
      <c r="CF672" s="2">
        <v>0</v>
      </c>
      <c r="CG672" s="2">
        <v>0</v>
      </c>
      <c r="CH672" s="2"/>
      <c r="CI672" s="2"/>
      <c r="CJ672" s="2"/>
      <c r="CK672" s="2"/>
      <c r="CL672" s="2"/>
      <c r="CM672" s="2">
        <v>0</v>
      </c>
      <c r="CN672" s="2" t="s">
        <v>6</v>
      </c>
      <c r="CO672" s="2">
        <v>0</v>
      </c>
      <c r="CP672" s="2">
        <f t="shared" si="796"/>
        <v>28</v>
      </c>
      <c r="CQ672" s="2">
        <f t="shared" si="797"/>
        <v>6.22</v>
      </c>
      <c r="CR672" s="2">
        <f t="shared" si="798"/>
        <v>0</v>
      </c>
      <c r="CS672" s="2">
        <f t="shared" si="799"/>
        <v>0</v>
      </c>
      <c r="CT672" s="2">
        <f t="shared" si="800"/>
        <v>0</v>
      </c>
      <c r="CU672" s="2">
        <f t="shared" si="801"/>
        <v>0</v>
      </c>
      <c r="CV672" s="2">
        <f t="shared" si="802"/>
        <v>0</v>
      </c>
      <c r="CW672" s="2">
        <f t="shared" si="803"/>
        <v>0</v>
      </c>
      <c r="CX672" s="2">
        <f t="shared" si="804"/>
        <v>0</v>
      </c>
      <c r="CY672" s="2">
        <f>(((S672+(R672*IF(0,0,1)))*AT672)/100)</f>
        <v>0</v>
      </c>
      <c r="CZ672" s="2">
        <f>(((S672+(R672*IF(0,0,1)))*AU672)/100)</f>
        <v>0</v>
      </c>
      <c r="DA672" s="2"/>
      <c r="DB672" s="2"/>
      <c r="DC672" s="2" t="s">
        <v>6</v>
      </c>
      <c r="DD672" s="2" t="s">
        <v>6</v>
      </c>
      <c r="DE672" s="2" t="s">
        <v>6</v>
      </c>
      <c r="DF672" s="2" t="s">
        <v>6</v>
      </c>
      <c r="DG672" s="2" t="s">
        <v>6</v>
      </c>
      <c r="DH672" s="2" t="s">
        <v>6</v>
      </c>
      <c r="DI672" s="2" t="s">
        <v>6</v>
      </c>
      <c r="DJ672" s="2" t="s">
        <v>6</v>
      </c>
      <c r="DK672" s="2" t="s">
        <v>6</v>
      </c>
      <c r="DL672" s="2" t="s">
        <v>6</v>
      </c>
      <c r="DM672" s="2" t="s">
        <v>6</v>
      </c>
      <c r="DN672" s="2">
        <v>0</v>
      </c>
      <c r="DO672" s="2">
        <v>0</v>
      </c>
      <c r="DP672" s="2">
        <v>1</v>
      </c>
      <c r="DQ672" s="2">
        <v>1</v>
      </c>
      <c r="DR672" s="2"/>
      <c r="DS672" s="2"/>
      <c r="DT672" s="2"/>
      <c r="DU672" s="2">
        <v>1007</v>
      </c>
      <c r="DV672" s="2" t="s">
        <v>32</v>
      </c>
      <c r="DW672" s="2" t="s">
        <v>32</v>
      </c>
      <c r="DX672" s="2">
        <v>1</v>
      </c>
      <c r="DY672" s="2"/>
      <c r="DZ672" s="2" t="s">
        <v>6</v>
      </c>
      <c r="EA672" s="2" t="s">
        <v>6</v>
      </c>
      <c r="EB672" s="2" t="s">
        <v>6</v>
      </c>
      <c r="EC672" s="2" t="s">
        <v>6</v>
      </c>
      <c r="ED672" s="2"/>
      <c r="EE672" s="2">
        <v>54938781</v>
      </c>
      <c r="EF672" s="2">
        <v>20</v>
      </c>
      <c r="EG672" s="2" t="s">
        <v>34</v>
      </c>
      <c r="EH672" s="2">
        <v>0</v>
      </c>
      <c r="EI672" s="2" t="s">
        <v>6</v>
      </c>
      <c r="EJ672" s="2">
        <v>1</v>
      </c>
      <c r="EK672" s="2">
        <v>500001</v>
      </c>
      <c r="EL672" s="2" t="s">
        <v>35</v>
      </c>
      <c r="EM672" s="2" t="s">
        <v>36</v>
      </c>
      <c r="EN672" s="2"/>
      <c r="EO672" s="2" t="s">
        <v>6</v>
      </c>
      <c r="EP672" s="2"/>
      <c r="EQ672" s="2">
        <v>0</v>
      </c>
      <c r="ER672" s="2">
        <v>6.22</v>
      </c>
      <c r="ES672" s="110">
        <f>'1.Лок.смета.и.Акт'!F1274</f>
        <v>6.22</v>
      </c>
      <c r="ET672" s="2">
        <v>0</v>
      </c>
      <c r="EU672" s="2">
        <v>0</v>
      </c>
      <c r="EV672" s="2">
        <v>0</v>
      </c>
      <c r="EW672" s="2">
        <v>0</v>
      </c>
      <c r="EX672" s="2">
        <v>0</v>
      </c>
      <c r="EY672" s="2"/>
      <c r="EZ672" s="2"/>
      <c r="FA672" s="2"/>
      <c r="FB672" s="2"/>
      <c r="FC672" s="2"/>
      <c r="FD672" s="2"/>
      <c r="FE672" s="2"/>
      <c r="FF672" s="2"/>
      <c r="FG672" s="2"/>
      <c r="FH672" s="2"/>
      <c r="FI672" s="2"/>
      <c r="FJ672" s="2"/>
      <c r="FK672" s="2"/>
      <c r="FL672" s="2"/>
      <c r="FM672" s="2"/>
      <c r="FN672" s="2"/>
      <c r="FO672" s="2"/>
      <c r="FP672" s="2"/>
      <c r="FQ672" s="2">
        <v>0</v>
      </c>
      <c r="FR672" s="2">
        <f t="shared" si="805"/>
        <v>0</v>
      </c>
      <c r="FS672" s="2">
        <v>0</v>
      </c>
      <c r="FT672" s="2"/>
      <c r="FU672" s="2"/>
      <c r="FV672" s="2"/>
      <c r="FW672" s="2"/>
      <c r="FX672" s="2">
        <v>0</v>
      </c>
      <c r="FY672" s="2">
        <v>0</v>
      </c>
      <c r="FZ672" s="2"/>
      <c r="GA672" s="2" t="s">
        <v>6</v>
      </c>
      <c r="GB672" s="2"/>
      <c r="GC672" s="2"/>
      <c r="GD672" s="2">
        <v>1</v>
      </c>
      <c r="GE672" s="2"/>
      <c r="GF672" s="2">
        <v>-394915385</v>
      </c>
      <c r="GG672" s="2">
        <v>2</v>
      </c>
      <c r="GH672" s="2">
        <v>1</v>
      </c>
      <c r="GI672" s="2">
        <v>-2</v>
      </c>
      <c r="GJ672" s="2">
        <v>0</v>
      </c>
      <c r="GK672" s="2">
        <v>0</v>
      </c>
      <c r="GL672" s="2">
        <f t="shared" si="806"/>
        <v>0</v>
      </c>
      <c r="GM672" s="2">
        <f t="shared" si="807"/>
        <v>28</v>
      </c>
      <c r="GN672" s="2">
        <f t="shared" si="808"/>
        <v>28</v>
      </c>
      <c r="GO672" s="2">
        <f t="shared" si="809"/>
        <v>0</v>
      </c>
      <c r="GP672" s="2">
        <f t="shared" si="810"/>
        <v>0</v>
      </c>
      <c r="GQ672" s="2"/>
      <c r="GR672" s="2">
        <v>0</v>
      </c>
      <c r="GS672" s="2">
        <v>3</v>
      </c>
      <c r="GT672" s="2">
        <v>0</v>
      </c>
      <c r="GU672" s="2" t="s">
        <v>6</v>
      </c>
      <c r="GV672" s="2">
        <f t="shared" si="811"/>
        <v>0</v>
      </c>
      <c r="GW672" s="2">
        <v>1</v>
      </c>
      <c r="GX672" s="2">
        <f t="shared" si="812"/>
        <v>0</v>
      </c>
      <c r="GY672" s="2"/>
      <c r="GZ672" s="2"/>
      <c r="HA672" s="2">
        <v>0</v>
      </c>
      <c r="HB672" s="2">
        <v>0</v>
      </c>
      <c r="HC672" s="2">
        <f t="shared" si="813"/>
        <v>0</v>
      </c>
      <c r="HD672" s="2"/>
      <c r="HE672" s="2" t="s">
        <v>6</v>
      </c>
      <c r="HF672" s="2" t="s">
        <v>6</v>
      </c>
      <c r="HG672" s="2"/>
      <c r="HH672" s="2"/>
      <c r="HI672" s="2"/>
      <c r="HJ672" s="2"/>
      <c r="HK672" s="2"/>
      <c r="HL672" s="2"/>
      <c r="HM672" s="2" t="s">
        <v>6</v>
      </c>
      <c r="HN672" s="2" t="s">
        <v>6</v>
      </c>
      <c r="HO672" s="2" t="s">
        <v>6</v>
      </c>
      <c r="HP672" s="2" t="s">
        <v>6</v>
      </c>
      <c r="HQ672" s="2" t="s">
        <v>6</v>
      </c>
      <c r="HR672" s="2"/>
      <c r="HS672" s="2"/>
      <c r="HT672" s="2"/>
      <c r="HU672" s="2"/>
      <c r="HV672" s="2"/>
      <c r="HW672" s="2"/>
      <c r="HX672" s="2"/>
      <c r="HY672" s="2"/>
      <c r="HZ672" s="2"/>
      <c r="IA672" s="2"/>
      <c r="IB672" s="2"/>
      <c r="IC672" s="2"/>
      <c r="ID672" s="2"/>
      <c r="IE672" s="2"/>
      <c r="IF672" s="2">
        <v>-1</v>
      </c>
      <c r="IG672" s="2"/>
      <c r="IH672" s="2"/>
      <c r="II672" s="2"/>
      <c r="IJ672" s="2"/>
      <c r="IK672" s="2">
        <v>0</v>
      </c>
      <c r="IL672" s="2"/>
      <c r="IM672" s="2"/>
      <c r="IN672" s="2"/>
      <c r="IO672" s="2"/>
      <c r="IP672" s="2"/>
      <c r="IQ672" s="2"/>
      <c r="IR672" s="2"/>
      <c r="IS672" s="2"/>
      <c r="IT672" s="2"/>
      <c r="IU672" s="2"/>
    </row>
    <row r="673" spans="1:255" x14ac:dyDescent="0.2">
      <c r="A673">
        <v>18</v>
      </c>
      <c r="B673">
        <v>1</v>
      </c>
      <c r="C673">
        <v>1054</v>
      </c>
      <c r="E673" t="s">
        <v>802</v>
      </c>
      <c r="F673" t="e">
        <f>'2.Лок.смета.и.Акт'!#REF!</f>
        <v>#REF!</v>
      </c>
      <c r="G673" t="s">
        <v>250</v>
      </c>
      <c r="H673" t="s">
        <v>32</v>
      </c>
      <c r="I673">
        <f>I671*J673</f>
        <v>4.4771999999999998</v>
      </c>
      <c r="J673">
        <v>1.9500000000000002</v>
      </c>
      <c r="K673">
        <v>1.95</v>
      </c>
      <c r="O673">
        <f t="shared" si="777"/>
        <v>206</v>
      </c>
      <c r="P673">
        <f t="shared" si="778"/>
        <v>206</v>
      </c>
      <c r="Q673">
        <f t="shared" si="779"/>
        <v>0</v>
      </c>
      <c r="R673">
        <f t="shared" si="780"/>
        <v>0</v>
      </c>
      <c r="S673">
        <f t="shared" si="781"/>
        <v>0</v>
      </c>
      <c r="T673">
        <f t="shared" si="782"/>
        <v>0</v>
      </c>
      <c r="U673">
        <f t="shared" si="783"/>
        <v>0</v>
      </c>
      <c r="V673">
        <f t="shared" si="784"/>
        <v>0</v>
      </c>
      <c r="W673">
        <f t="shared" si="785"/>
        <v>0</v>
      </c>
      <c r="X673">
        <f t="shared" si="786"/>
        <v>0</v>
      </c>
      <c r="Y673">
        <f t="shared" si="787"/>
        <v>0</v>
      </c>
      <c r="AA673">
        <v>86295184</v>
      </c>
      <c r="AB673">
        <f t="shared" si="788"/>
        <v>6.08</v>
      </c>
      <c r="AC673">
        <f t="shared" si="815"/>
        <v>6.08</v>
      </c>
      <c r="AD673">
        <f t="shared" si="789"/>
        <v>0</v>
      </c>
      <c r="AE673">
        <f t="shared" si="790"/>
        <v>0</v>
      </c>
      <c r="AF673">
        <f t="shared" si="791"/>
        <v>0</v>
      </c>
      <c r="AG673">
        <f t="shared" si="792"/>
        <v>0</v>
      </c>
      <c r="AH673">
        <f t="shared" si="793"/>
        <v>0</v>
      </c>
      <c r="AI673">
        <f t="shared" si="794"/>
        <v>0</v>
      </c>
      <c r="AJ673">
        <f t="shared" si="795"/>
        <v>0</v>
      </c>
      <c r="AK673">
        <v>6.080000000000001</v>
      </c>
      <c r="AL673">
        <v>6.080000000000001</v>
      </c>
      <c r="AM673">
        <v>0</v>
      </c>
      <c r="AN673">
        <v>0</v>
      </c>
      <c r="AO673">
        <v>0</v>
      </c>
      <c r="AP673">
        <v>0</v>
      </c>
      <c r="AQ673">
        <v>0</v>
      </c>
      <c r="AR673">
        <v>0</v>
      </c>
      <c r="AS673">
        <v>0</v>
      </c>
      <c r="AT673">
        <v>0</v>
      </c>
      <c r="AU673">
        <v>0</v>
      </c>
      <c r="AV673">
        <v>1</v>
      </c>
      <c r="AW673">
        <v>1</v>
      </c>
      <c r="AZ673">
        <v>1</v>
      </c>
      <c r="BA673">
        <v>1</v>
      </c>
      <c r="BB673">
        <v>1</v>
      </c>
      <c r="BC673">
        <v>7.56</v>
      </c>
      <c r="BD673" t="s">
        <v>6</v>
      </c>
      <c r="BE673" t="s">
        <v>6</v>
      </c>
      <c r="BF673" t="s">
        <v>6</v>
      </c>
      <c r="BG673" t="s">
        <v>6</v>
      </c>
      <c r="BH673">
        <v>3</v>
      </c>
      <c r="BI673">
        <v>1</v>
      </c>
      <c r="BJ673" t="s">
        <v>251</v>
      </c>
      <c r="BM673">
        <v>500001</v>
      </c>
      <c r="BN673">
        <v>0</v>
      </c>
      <c r="BO673" t="s">
        <v>6</v>
      </c>
      <c r="BP673">
        <v>0</v>
      </c>
      <c r="BQ673">
        <v>20</v>
      </c>
      <c r="BR673">
        <v>0</v>
      </c>
      <c r="BS673">
        <v>1</v>
      </c>
      <c r="BT673">
        <v>1</v>
      </c>
      <c r="BU673">
        <v>1</v>
      </c>
      <c r="BV673">
        <v>1</v>
      </c>
      <c r="BW673">
        <v>1</v>
      </c>
      <c r="BX673">
        <v>1</v>
      </c>
      <c r="BY673" t="s">
        <v>6</v>
      </c>
      <c r="BZ673">
        <v>0</v>
      </c>
      <c r="CA673">
        <v>0</v>
      </c>
      <c r="CB673" t="s">
        <v>6</v>
      </c>
      <c r="CE673">
        <v>0</v>
      </c>
      <c r="CF673">
        <v>0</v>
      </c>
      <c r="CG673">
        <v>0</v>
      </c>
      <c r="CM673">
        <v>0</v>
      </c>
      <c r="CN673" t="s">
        <v>6</v>
      </c>
      <c r="CO673">
        <v>0</v>
      </c>
      <c r="CP673">
        <f t="shared" si="796"/>
        <v>206</v>
      </c>
      <c r="CQ673">
        <f t="shared" si="797"/>
        <v>45.964799999999997</v>
      </c>
      <c r="CR673">
        <f t="shared" si="798"/>
        <v>0</v>
      </c>
      <c r="CS673">
        <f t="shared" si="799"/>
        <v>0</v>
      </c>
      <c r="CT673">
        <f t="shared" si="800"/>
        <v>0</v>
      </c>
      <c r="CU673">
        <f t="shared" si="801"/>
        <v>0</v>
      </c>
      <c r="CV673">
        <f t="shared" si="802"/>
        <v>0</v>
      </c>
      <c r="CW673">
        <f t="shared" si="803"/>
        <v>0</v>
      </c>
      <c r="CX673">
        <f t="shared" si="804"/>
        <v>0</v>
      </c>
      <c r="CY673">
        <f>(S673+R673)*(BZ673/100)</f>
        <v>0</v>
      </c>
      <c r="CZ673">
        <f>(S673+R673)*(CA673/100)</f>
        <v>0</v>
      </c>
      <c r="DC673" t="s">
        <v>6</v>
      </c>
      <c r="DD673" t="s">
        <v>6</v>
      </c>
      <c r="DE673" t="s">
        <v>6</v>
      </c>
      <c r="DF673" t="s">
        <v>6</v>
      </c>
      <c r="DG673" t="s">
        <v>6</v>
      </c>
      <c r="DH673" t="s">
        <v>6</v>
      </c>
      <c r="DI673" t="s">
        <v>6</v>
      </c>
      <c r="DJ673" t="s">
        <v>6</v>
      </c>
      <c r="DK673" t="s">
        <v>6</v>
      </c>
      <c r="DL673" t="s">
        <v>6</v>
      </c>
      <c r="DM673" t="s">
        <v>6</v>
      </c>
      <c r="DN673">
        <v>0</v>
      </c>
      <c r="DO673">
        <v>0</v>
      </c>
      <c r="DP673">
        <v>1</v>
      </c>
      <c r="DQ673">
        <v>1</v>
      </c>
      <c r="DU673">
        <v>1007</v>
      </c>
      <c r="DV673" t="s">
        <v>32</v>
      </c>
      <c r="DW673" t="e">
        <f>'2.Лок.смета.и.Акт'!#REF!</f>
        <v>#REF!</v>
      </c>
      <c r="DX673">
        <v>1</v>
      </c>
      <c r="DZ673" t="s">
        <v>6</v>
      </c>
      <c r="EA673" t="s">
        <v>6</v>
      </c>
      <c r="EB673" t="s">
        <v>6</v>
      </c>
      <c r="EC673" t="s">
        <v>6</v>
      </c>
      <c r="EE673">
        <v>54938781</v>
      </c>
      <c r="EF673">
        <v>20</v>
      </c>
      <c r="EG673" t="s">
        <v>34</v>
      </c>
      <c r="EH673">
        <v>0</v>
      </c>
      <c r="EI673" t="s">
        <v>6</v>
      </c>
      <c r="EJ673">
        <v>1</v>
      </c>
      <c r="EK673">
        <v>500001</v>
      </c>
      <c r="EL673" t="s">
        <v>35</v>
      </c>
      <c r="EM673" t="s">
        <v>36</v>
      </c>
      <c r="EO673" t="s">
        <v>6</v>
      </c>
      <c r="EQ673">
        <v>0</v>
      </c>
      <c r="ER673">
        <v>43.3</v>
      </c>
      <c r="ES673">
        <v>6.080000000000001</v>
      </c>
      <c r="ET673">
        <v>0</v>
      </c>
      <c r="EU673">
        <v>0</v>
      </c>
      <c r="EV673">
        <v>0</v>
      </c>
      <c r="EW673">
        <v>0</v>
      </c>
      <c r="EX673">
        <v>0</v>
      </c>
      <c r="EZ673">
        <v>5</v>
      </c>
      <c r="FC673">
        <v>0</v>
      </c>
      <c r="FD673">
        <v>18</v>
      </c>
      <c r="FF673">
        <v>43.3</v>
      </c>
      <c r="FQ673">
        <v>0</v>
      </c>
      <c r="FR673">
        <f t="shared" si="805"/>
        <v>0</v>
      </c>
      <c r="FS673">
        <v>0</v>
      </c>
      <c r="FX673">
        <v>0</v>
      </c>
      <c r="FY673">
        <v>0</v>
      </c>
      <c r="GA673" t="s">
        <v>252</v>
      </c>
      <c r="GD673">
        <v>1</v>
      </c>
      <c r="GF673">
        <v>-394915385</v>
      </c>
      <c r="GG673">
        <v>2</v>
      </c>
      <c r="GH673">
        <v>3</v>
      </c>
      <c r="GI673">
        <v>5</v>
      </c>
      <c r="GJ673">
        <v>0</v>
      </c>
      <c r="GK673">
        <v>0</v>
      </c>
      <c r="GL673">
        <f t="shared" si="806"/>
        <v>0</v>
      </c>
      <c r="GM673">
        <f t="shared" si="807"/>
        <v>206</v>
      </c>
      <c r="GN673">
        <f t="shared" si="808"/>
        <v>206</v>
      </c>
      <c r="GO673">
        <f t="shared" si="809"/>
        <v>0</v>
      </c>
      <c r="GP673">
        <f t="shared" si="810"/>
        <v>0</v>
      </c>
      <c r="GR673">
        <v>1</v>
      </c>
      <c r="GS673">
        <v>1</v>
      </c>
      <c r="GT673">
        <v>0</v>
      </c>
      <c r="GU673" t="s">
        <v>6</v>
      </c>
      <c r="GV673">
        <f t="shared" si="811"/>
        <v>0</v>
      </c>
      <c r="GW673">
        <v>1</v>
      </c>
      <c r="GX673">
        <f t="shared" si="812"/>
        <v>0</v>
      </c>
      <c r="HA673">
        <v>0</v>
      </c>
      <c r="HB673">
        <v>0</v>
      </c>
      <c r="HC673">
        <f t="shared" si="813"/>
        <v>0</v>
      </c>
      <c r="HE673" t="s">
        <v>38</v>
      </c>
      <c r="HF673" t="s">
        <v>39</v>
      </c>
      <c r="HM673" t="s">
        <v>6</v>
      </c>
      <c r="HN673" t="s">
        <v>6</v>
      </c>
      <c r="HO673" t="s">
        <v>6</v>
      </c>
      <c r="HP673" t="s">
        <v>6</v>
      </c>
      <c r="HQ673" t="s">
        <v>6</v>
      </c>
      <c r="IF673">
        <v>-1</v>
      </c>
      <c r="IK673">
        <v>0</v>
      </c>
    </row>
    <row r="674" spans="1:255" x14ac:dyDescent="0.2">
      <c r="A674" s="2">
        <v>18</v>
      </c>
      <c r="B674" s="2">
        <v>1</v>
      </c>
      <c r="C674" s="2">
        <v>1038</v>
      </c>
      <c r="D674" s="2"/>
      <c r="E674" s="2" t="s">
        <v>803</v>
      </c>
      <c r="F674" s="2" t="s">
        <v>89</v>
      </c>
      <c r="G674" s="2" t="s">
        <v>90</v>
      </c>
      <c r="H674" s="2" t="s">
        <v>63</v>
      </c>
      <c r="I674" s="2">
        <f>I670*J674</f>
        <v>7.1176000000000003E-2</v>
      </c>
      <c r="J674" s="216">
        <f>'5.Ведомость_списания'!F300</f>
        <v>3.1000000000000003E-2</v>
      </c>
      <c r="K674" s="2">
        <v>3.1E-2</v>
      </c>
      <c r="L674" s="2"/>
      <c r="M674" s="2"/>
      <c r="N674" s="2"/>
      <c r="O674" s="2">
        <f t="shared" si="777"/>
        <v>739</v>
      </c>
      <c r="P674" s="2">
        <f t="shared" si="778"/>
        <v>739</v>
      </c>
      <c r="Q674" s="2">
        <f t="shared" si="779"/>
        <v>0</v>
      </c>
      <c r="R674" s="2">
        <f t="shared" si="780"/>
        <v>0</v>
      </c>
      <c r="S674" s="2">
        <f t="shared" si="781"/>
        <v>0</v>
      </c>
      <c r="T674" s="2">
        <f t="shared" si="782"/>
        <v>0</v>
      </c>
      <c r="U674" s="2">
        <f t="shared" si="783"/>
        <v>0</v>
      </c>
      <c r="V674" s="2">
        <f t="shared" si="784"/>
        <v>0</v>
      </c>
      <c r="W674" s="2">
        <f t="shared" si="785"/>
        <v>0</v>
      </c>
      <c r="X674" s="2">
        <f t="shared" si="786"/>
        <v>0</v>
      </c>
      <c r="Y674" s="2">
        <f t="shared" si="787"/>
        <v>0</v>
      </c>
      <c r="Z674" s="2"/>
      <c r="AA674" s="2">
        <v>86295183</v>
      </c>
      <c r="AB674" s="2">
        <f t="shared" si="788"/>
        <v>10380</v>
      </c>
      <c r="AC674" s="2">
        <f t="shared" si="815"/>
        <v>10380</v>
      </c>
      <c r="AD674" s="2">
        <f t="shared" si="789"/>
        <v>0</v>
      </c>
      <c r="AE674" s="2">
        <f t="shared" si="790"/>
        <v>0</v>
      </c>
      <c r="AF674" s="2">
        <f t="shared" si="791"/>
        <v>0</v>
      </c>
      <c r="AG674" s="2">
        <f t="shared" si="792"/>
        <v>0</v>
      </c>
      <c r="AH674" s="2">
        <f t="shared" si="793"/>
        <v>0</v>
      </c>
      <c r="AI674" s="2">
        <f t="shared" si="794"/>
        <v>0</v>
      </c>
      <c r="AJ674" s="2">
        <f t="shared" si="795"/>
        <v>0</v>
      </c>
      <c r="AK674" s="2">
        <v>10380</v>
      </c>
      <c r="AL674" s="110">
        <f>'1.Лок.смета.и.Акт'!F1276</f>
        <v>10380</v>
      </c>
      <c r="AM674" s="2">
        <v>0</v>
      </c>
      <c r="AN674" s="2">
        <v>0</v>
      </c>
      <c r="AO674" s="2">
        <v>0</v>
      </c>
      <c r="AP674" s="2">
        <v>0</v>
      </c>
      <c r="AQ674" s="2">
        <v>0</v>
      </c>
      <c r="AR674" s="2">
        <v>0</v>
      </c>
      <c r="AS674" s="2">
        <v>0</v>
      </c>
      <c r="AT674" s="2">
        <v>0</v>
      </c>
      <c r="AU674" s="2">
        <v>0</v>
      </c>
      <c r="AV674" s="2">
        <v>1</v>
      </c>
      <c r="AW674" s="2">
        <v>1</v>
      </c>
      <c r="AX674" s="2"/>
      <c r="AY674" s="2"/>
      <c r="AZ674" s="2">
        <v>1</v>
      </c>
      <c r="BA674" s="2">
        <v>1</v>
      </c>
      <c r="BB674" s="2">
        <v>1</v>
      </c>
      <c r="BC674" s="2">
        <v>1</v>
      </c>
      <c r="BD674" s="2" t="s">
        <v>6</v>
      </c>
      <c r="BE674" s="2" t="s">
        <v>6</v>
      </c>
      <c r="BF674" s="2" t="s">
        <v>6</v>
      </c>
      <c r="BG674" s="2" t="s">
        <v>6</v>
      </c>
      <c r="BH674" s="2">
        <v>3</v>
      </c>
      <c r="BI674" s="2">
        <v>1</v>
      </c>
      <c r="BJ674" s="2" t="s">
        <v>91</v>
      </c>
      <c r="BK674" s="2"/>
      <c r="BL674" s="2"/>
      <c r="BM674" s="2">
        <v>500001</v>
      </c>
      <c r="BN674" s="2">
        <v>0</v>
      </c>
      <c r="BO674" s="2" t="s">
        <v>6</v>
      </c>
      <c r="BP674" s="2">
        <v>0</v>
      </c>
      <c r="BQ674" s="2">
        <v>20</v>
      </c>
      <c r="BR674" s="2">
        <v>0</v>
      </c>
      <c r="BS674" s="2">
        <v>1</v>
      </c>
      <c r="BT674" s="2">
        <v>1</v>
      </c>
      <c r="BU674" s="2">
        <v>1</v>
      </c>
      <c r="BV674" s="2">
        <v>1</v>
      </c>
      <c r="BW674" s="2">
        <v>1</v>
      </c>
      <c r="BX674" s="2">
        <v>1</v>
      </c>
      <c r="BY674" s="2" t="s">
        <v>6</v>
      </c>
      <c r="BZ674" s="2">
        <v>0</v>
      </c>
      <c r="CA674" s="2">
        <v>0</v>
      </c>
      <c r="CB674" s="2" t="s">
        <v>6</v>
      </c>
      <c r="CC674" s="2"/>
      <c r="CD674" s="2"/>
      <c r="CE674" s="2">
        <v>0</v>
      </c>
      <c r="CF674" s="2">
        <v>0</v>
      </c>
      <c r="CG674" s="2">
        <v>0</v>
      </c>
      <c r="CH674" s="2"/>
      <c r="CI674" s="2"/>
      <c r="CJ674" s="2"/>
      <c r="CK674" s="2"/>
      <c r="CL674" s="2"/>
      <c r="CM674" s="2">
        <v>0</v>
      </c>
      <c r="CN674" s="2" t="s">
        <v>6</v>
      </c>
      <c r="CO674" s="2">
        <v>0</v>
      </c>
      <c r="CP674" s="2">
        <f t="shared" si="796"/>
        <v>739</v>
      </c>
      <c r="CQ674" s="2">
        <f t="shared" si="797"/>
        <v>10380</v>
      </c>
      <c r="CR674" s="2">
        <f t="shared" si="798"/>
        <v>0</v>
      </c>
      <c r="CS674" s="2">
        <f t="shared" si="799"/>
        <v>0</v>
      </c>
      <c r="CT674" s="2">
        <f t="shared" si="800"/>
        <v>0</v>
      </c>
      <c r="CU674" s="2">
        <f t="shared" si="801"/>
        <v>0</v>
      </c>
      <c r="CV674" s="2">
        <f t="shared" si="802"/>
        <v>0</v>
      </c>
      <c r="CW674" s="2">
        <f t="shared" si="803"/>
        <v>0</v>
      </c>
      <c r="CX674" s="2">
        <f t="shared" si="804"/>
        <v>0</v>
      </c>
      <c r="CY674" s="2">
        <f>(((S674+(R674*IF(0,0,1)))*AT674)/100)</f>
        <v>0</v>
      </c>
      <c r="CZ674" s="2">
        <f>(((S674+(R674*IF(0,0,1)))*AU674)/100)</f>
        <v>0</v>
      </c>
      <c r="DA674" s="2"/>
      <c r="DB674" s="2"/>
      <c r="DC674" s="2" t="s">
        <v>6</v>
      </c>
      <c r="DD674" s="2" t="s">
        <v>6</v>
      </c>
      <c r="DE674" s="2" t="s">
        <v>6</v>
      </c>
      <c r="DF674" s="2" t="s">
        <v>6</v>
      </c>
      <c r="DG674" s="2" t="s">
        <v>6</v>
      </c>
      <c r="DH674" s="2" t="s">
        <v>6</v>
      </c>
      <c r="DI674" s="2" t="s">
        <v>6</v>
      </c>
      <c r="DJ674" s="2" t="s">
        <v>6</v>
      </c>
      <c r="DK674" s="2" t="s">
        <v>6</v>
      </c>
      <c r="DL674" s="2" t="s">
        <v>6</v>
      </c>
      <c r="DM674" s="2" t="s">
        <v>6</v>
      </c>
      <c r="DN674" s="2">
        <v>0</v>
      </c>
      <c r="DO674" s="2">
        <v>0</v>
      </c>
      <c r="DP674" s="2">
        <v>1</v>
      </c>
      <c r="DQ674" s="2">
        <v>1</v>
      </c>
      <c r="DR674" s="2"/>
      <c r="DS674" s="2"/>
      <c r="DT674" s="2"/>
      <c r="DU674" s="2">
        <v>1009</v>
      </c>
      <c r="DV674" s="2" t="s">
        <v>63</v>
      </c>
      <c r="DW674" s="2" t="s">
        <v>63</v>
      </c>
      <c r="DX674" s="2">
        <v>1000</v>
      </c>
      <c r="DY674" s="2"/>
      <c r="DZ674" s="2" t="s">
        <v>6</v>
      </c>
      <c r="EA674" s="2" t="s">
        <v>6</v>
      </c>
      <c r="EB674" s="2" t="s">
        <v>6</v>
      </c>
      <c r="EC674" s="2" t="s">
        <v>6</v>
      </c>
      <c r="ED674" s="2"/>
      <c r="EE674" s="2">
        <v>54938781</v>
      </c>
      <c r="EF674" s="2">
        <v>20</v>
      </c>
      <c r="EG674" s="2" t="s">
        <v>34</v>
      </c>
      <c r="EH674" s="2">
        <v>0</v>
      </c>
      <c r="EI674" s="2" t="s">
        <v>6</v>
      </c>
      <c r="EJ674" s="2">
        <v>1</v>
      </c>
      <c r="EK674" s="2">
        <v>500001</v>
      </c>
      <c r="EL674" s="2" t="s">
        <v>35</v>
      </c>
      <c r="EM674" s="2" t="s">
        <v>36</v>
      </c>
      <c r="EN674" s="2"/>
      <c r="EO674" s="2" t="s">
        <v>6</v>
      </c>
      <c r="EP674" s="2"/>
      <c r="EQ674" s="2">
        <v>0</v>
      </c>
      <c r="ER674" s="2">
        <v>10380</v>
      </c>
      <c r="ES674" s="110">
        <f>'1.Лок.смета.и.Акт'!F1276</f>
        <v>10380</v>
      </c>
      <c r="ET674" s="2">
        <v>0</v>
      </c>
      <c r="EU674" s="2">
        <v>0</v>
      </c>
      <c r="EV674" s="2">
        <v>0</v>
      </c>
      <c r="EW674" s="2">
        <v>0</v>
      </c>
      <c r="EX674" s="2">
        <v>0</v>
      </c>
      <c r="EY674" s="2"/>
      <c r="EZ674" s="2"/>
      <c r="FA674" s="2"/>
      <c r="FB674" s="2"/>
      <c r="FC674" s="2"/>
      <c r="FD674" s="2"/>
      <c r="FE674" s="2"/>
      <c r="FF674" s="2"/>
      <c r="FG674" s="2"/>
      <c r="FH674" s="2"/>
      <c r="FI674" s="2"/>
      <c r="FJ674" s="2"/>
      <c r="FK674" s="2"/>
      <c r="FL674" s="2"/>
      <c r="FM674" s="2"/>
      <c r="FN674" s="2"/>
      <c r="FO674" s="2"/>
      <c r="FP674" s="2"/>
      <c r="FQ674" s="2">
        <v>0</v>
      </c>
      <c r="FR674" s="2">
        <f t="shared" si="805"/>
        <v>0</v>
      </c>
      <c r="FS674" s="2">
        <v>0</v>
      </c>
      <c r="FT674" s="2"/>
      <c r="FU674" s="2"/>
      <c r="FV674" s="2"/>
      <c r="FW674" s="2"/>
      <c r="FX674" s="2">
        <v>0</v>
      </c>
      <c r="FY674" s="2">
        <v>0</v>
      </c>
      <c r="FZ674" s="2"/>
      <c r="GA674" s="2" t="s">
        <v>6</v>
      </c>
      <c r="GB674" s="2"/>
      <c r="GC674" s="2"/>
      <c r="GD674" s="2">
        <v>1</v>
      </c>
      <c r="GE674" s="2"/>
      <c r="GF674" s="2">
        <v>1570490953</v>
      </c>
      <c r="GG674" s="2">
        <v>2</v>
      </c>
      <c r="GH674" s="2">
        <v>0</v>
      </c>
      <c r="GI674" s="2">
        <v>-2</v>
      </c>
      <c r="GJ674" s="2">
        <v>0</v>
      </c>
      <c r="GK674" s="2">
        <v>0</v>
      </c>
      <c r="GL674" s="2">
        <f t="shared" si="806"/>
        <v>0</v>
      </c>
      <c r="GM674" s="2">
        <f t="shared" si="807"/>
        <v>739</v>
      </c>
      <c r="GN674" s="2">
        <f t="shared" si="808"/>
        <v>739</v>
      </c>
      <c r="GO674" s="2">
        <f t="shared" si="809"/>
        <v>0</v>
      </c>
      <c r="GP674" s="2">
        <f t="shared" si="810"/>
        <v>0</v>
      </c>
      <c r="GQ674" s="2"/>
      <c r="GR674" s="2">
        <v>0</v>
      </c>
      <c r="GS674" s="2">
        <v>3</v>
      </c>
      <c r="GT674" s="2">
        <v>0</v>
      </c>
      <c r="GU674" s="2" t="s">
        <v>6</v>
      </c>
      <c r="GV674" s="2">
        <f t="shared" si="811"/>
        <v>0</v>
      </c>
      <c r="GW674" s="2">
        <v>1</v>
      </c>
      <c r="GX674" s="2">
        <f t="shared" si="812"/>
        <v>0</v>
      </c>
      <c r="GY674" s="2"/>
      <c r="GZ674" s="2"/>
      <c r="HA674" s="2">
        <v>0</v>
      </c>
      <c r="HB674" s="2">
        <v>0</v>
      </c>
      <c r="HC674" s="2">
        <f t="shared" si="813"/>
        <v>0</v>
      </c>
      <c r="HD674" s="2"/>
      <c r="HE674" s="2" t="s">
        <v>6</v>
      </c>
      <c r="HF674" s="2" t="s">
        <v>6</v>
      </c>
      <c r="HG674" s="2"/>
      <c r="HH674" s="2"/>
      <c r="HI674" s="2"/>
      <c r="HJ674" s="2"/>
      <c r="HK674" s="2"/>
      <c r="HL674" s="2"/>
      <c r="HM674" s="2" t="s">
        <v>6</v>
      </c>
      <c r="HN674" s="2" t="s">
        <v>6</v>
      </c>
      <c r="HO674" s="2" t="s">
        <v>6</v>
      </c>
      <c r="HP674" s="2" t="s">
        <v>6</v>
      </c>
      <c r="HQ674" s="2" t="s">
        <v>6</v>
      </c>
      <c r="HR674" s="2"/>
      <c r="HS674" s="2"/>
      <c r="HT674" s="2"/>
      <c r="HU674" s="2"/>
      <c r="HV674" s="2"/>
      <c r="HW674" s="2"/>
      <c r="HX674" s="2"/>
      <c r="HY674" s="2"/>
      <c r="HZ674" s="2"/>
      <c r="IA674" s="2"/>
      <c r="IB674" s="2"/>
      <c r="IC674" s="2"/>
      <c r="ID674" s="2"/>
      <c r="IE674" s="2"/>
      <c r="IF674" s="2">
        <v>-1</v>
      </c>
      <c r="IG674" s="2"/>
      <c r="IH674" s="2"/>
      <c r="II674" s="2"/>
      <c r="IJ674" s="2"/>
      <c r="IK674" s="2">
        <v>0</v>
      </c>
      <c r="IL674" s="2"/>
      <c r="IM674" s="2"/>
      <c r="IN674" s="2"/>
      <c r="IO674" s="2"/>
      <c r="IP674" s="2"/>
      <c r="IQ674" s="2"/>
      <c r="IR674" s="2"/>
      <c r="IS674" s="2"/>
      <c r="IT674" s="2"/>
      <c r="IU674" s="2"/>
    </row>
    <row r="675" spans="1:255" x14ac:dyDescent="0.2">
      <c r="A675">
        <v>18</v>
      </c>
      <c r="B675">
        <v>1</v>
      </c>
      <c r="C675">
        <v>1055</v>
      </c>
      <c r="E675" t="s">
        <v>803</v>
      </c>
      <c r="F675" t="e">
        <f>'2.Лок.смета.и.Акт'!#REF!</f>
        <v>#REF!</v>
      </c>
      <c r="G675" t="s">
        <v>90</v>
      </c>
      <c r="H675" t="s">
        <v>63</v>
      </c>
      <c r="I675">
        <f>I671*J675</f>
        <v>7.1176000000000003E-2</v>
      </c>
      <c r="J675">
        <v>3.1000000000000003E-2</v>
      </c>
      <c r="K675">
        <v>3.1E-2</v>
      </c>
      <c r="O675">
        <f t="shared" si="777"/>
        <v>13591</v>
      </c>
      <c r="P675">
        <f t="shared" si="778"/>
        <v>13591</v>
      </c>
      <c r="Q675">
        <f t="shared" si="779"/>
        <v>0</v>
      </c>
      <c r="R675">
        <f t="shared" si="780"/>
        <v>0</v>
      </c>
      <c r="S675">
        <f t="shared" si="781"/>
        <v>0</v>
      </c>
      <c r="T675">
        <f t="shared" si="782"/>
        <v>0</v>
      </c>
      <c r="U675">
        <f t="shared" si="783"/>
        <v>0</v>
      </c>
      <c r="V675">
        <f t="shared" si="784"/>
        <v>0</v>
      </c>
      <c r="W675">
        <f t="shared" si="785"/>
        <v>0</v>
      </c>
      <c r="X675">
        <f t="shared" si="786"/>
        <v>0</v>
      </c>
      <c r="Y675">
        <f t="shared" si="787"/>
        <v>0</v>
      </c>
      <c r="AA675">
        <v>86295184</v>
      </c>
      <c r="AB675">
        <f t="shared" si="788"/>
        <v>25257.14</v>
      </c>
      <c r="AC675">
        <f t="shared" si="815"/>
        <v>25257.14</v>
      </c>
      <c r="AD675">
        <f t="shared" si="789"/>
        <v>0</v>
      </c>
      <c r="AE675">
        <f t="shared" si="790"/>
        <v>0</v>
      </c>
      <c r="AF675">
        <f t="shared" si="791"/>
        <v>0</v>
      </c>
      <c r="AG675">
        <f t="shared" si="792"/>
        <v>0</v>
      </c>
      <c r="AH675">
        <f t="shared" si="793"/>
        <v>0</v>
      </c>
      <c r="AI675">
        <f t="shared" si="794"/>
        <v>0</v>
      </c>
      <c r="AJ675">
        <f t="shared" si="795"/>
        <v>0</v>
      </c>
      <c r="AK675">
        <v>25257.140000000003</v>
      </c>
      <c r="AL675">
        <v>25257.140000000003</v>
      </c>
      <c r="AM675">
        <v>0</v>
      </c>
      <c r="AN675">
        <v>0</v>
      </c>
      <c r="AO675">
        <v>0</v>
      </c>
      <c r="AP675">
        <v>0</v>
      </c>
      <c r="AQ675">
        <v>0</v>
      </c>
      <c r="AR675">
        <v>0</v>
      </c>
      <c r="AS675">
        <v>0</v>
      </c>
      <c r="AT675">
        <v>0</v>
      </c>
      <c r="AU675">
        <v>0</v>
      </c>
      <c r="AV675">
        <v>1</v>
      </c>
      <c r="AW675">
        <v>1</v>
      </c>
      <c r="AZ675">
        <v>1</v>
      </c>
      <c r="BA675">
        <v>1</v>
      </c>
      <c r="BB675">
        <v>1</v>
      </c>
      <c r="BC675">
        <v>7.56</v>
      </c>
      <c r="BD675" t="s">
        <v>6</v>
      </c>
      <c r="BE675" t="s">
        <v>6</v>
      </c>
      <c r="BF675" t="s">
        <v>6</v>
      </c>
      <c r="BG675" t="s">
        <v>6</v>
      </c>
      <c r="BH675">
        <v>3</v>
      </c>
      <c r="BI675">
        <v>1</v>
      </c>
      <c r="BJ675" t="s">
        <v>91</v>
      </c>
      <c r="BM675">
        <v>500001</v>
      </c>
      <c r="BN675">
        <v>0</v>
      </c>
      <c r="BO675" t="s">
        <v>6</v>
      </c>
      <c r="BP675">
        <v>0</v>
      </c>
      <c r="BQ675">
        <v>20</v>
      </c>
      <c r="BR675">
        <v>0</v>
      </c>
      <c r="BS675">
        <v>1</v>
      </c>
      <c r="BT675">
        <v>1</v>
      </c>
      <c r="BU675">
        <v>1</v>
      </c>
      <c r="BV675">
        <v>1</v>
      </c>
      <c r="BW675">
        <v>1</v>
      </c>
      <c r="BX675">
        <v>1</v>
      </c>
      <c r="BY675" t="s">
        <v>6</v>
      </c>
      <c r="BZ675">
        <v>0</v>
      </c>
      <c r="CA675">
        <v>0</v>
      </c>
      <c r="CB675" t="s">
        <v>6</v>
      </c>
      <c r="CE675">
        <v>0</v>
      </c>
      <c r="CF675">
        <v>0</v>
      </c>
      <c r="CG675">
        <v>0</v>
      </c>
      <c r="CM675">
        <v>0</v>
      </c>
      <c r="CN675" t="s">
        <v>6</v>
      </c>
      <c r="CO675">
        <v>0</v>
      </c>
      <c r="CP675">
        <f t="shared" si="796"/>
        <v>13591</v>
      </c>
      <c r="CQ675">
        <f t="shared" si="797"/>
        <v>190943.97839999999</v>
      </c>
      <c r="CR675">
        <f t="shared" si="798"/>
        <v>0</v>
      </c>
      <c r="CS675">
        <f t="shared" si="799"/>
        <v>0</v>
      </c>
      <c r="CT675">
        <f t="shared" si="800"/>
        <v>0</v>
      </c>
      <c r="CU675">
        <f t="shared" si="801"/>
        <v>0</v>
      </c>
      <c r="CV675">
        <f t="shared" si="802"/>
        <v>0</v>
      </c>
      <c r="CW675">
        <f t="shared" si="803"/>
        <v>0</v>
      </c>
      <c r="CX675">
        <f t="shared" si="804"/>
        <v>0</v>
      </c>
      <c r="CY675">
        <f>(S675+R675)*(BZ675/100)</f>
        <v>0</v>
      </c>
      <c r="CZ675">
        <f>(S675+R675)*(CA675/100)</f>
        <v>0</v>
      </c>
      <c r="DC675" t="s">
        <v>6</v>
      </c>
      <c r="DD675" t="s">
        <v>6</v>
      </c>
      <c r="DE675" t="s">
        <v>6</v>
      </c>
      <c r="DF675" t="s">
        <v>6</v>
      </c>
      <c r="DG675" t="s">
        <v>6</v>
      </c>
      <c r="DH675" t="s">
        <v>6</v>
      </c>
      <c r="DI675" t="s">
        <v>6</v>
      </c>
      <c r="DJ675" t="s">
        <v>6</v>
      </c>
      <c r="DK675" t="s">
        <v>6</v>
      </c>
      <c r="DL675" t="s">
        <v>6</v>
      </c>
      <c r="DM675" t="s">
        <v>6</v>
      </c>
      <c r="DN675">
        <v>0</v>
      </c>
      <c r="DO675">
        <v>0</v>
      </c>
      <c r="DP675">
        <v>1</v>
      </c>
      <c r="DQ675">
        <v>1</v>
      </c>
      <c r="DU675">
        <v>1009</v>
      </c>
      <c r="DV675" t="s">
        <v>63</v>
      </c>
      <c r="DW675" t="e">
        <f>'2.Лок.смета.и.Акт'!#REF!</f>
        <v>#REF!</v>
      </c>
      <c r="DX675">
        <v>1000</v>
      </c>
      <c r="DZ675" t="s">
        <v>6</v>
      </c>
      <c r="EA675" t="s">
        <v>6</v>
      </c>
      <c r="EB675" t="s">
        <v>6</v>
      </c>
      <c r="EC675" t="s">
        <v>6</v>
      </c>
      <c r="EE675">
        <v>54938781</v>
      </c>
      <c r="EF675">
        <v>20</v>
      </c>
      <c r="EG675" t="s">
        <v>34</v>
      </c>
      <c r="EH675">
        <v>0</v>
      </c>
      <c r="EI675" t="s">
        <v>6</v>
      </c>
      <c r="EJ675">
        <v>1</v>
      </c>
      <c r="EK675">
        <v>500001</v>
      </c>
      <c r="EL675" t="s">
        <v>35</v>
      </c>
      <c r="EM675" t="s">
        <v>36</v>
      </c>
      <c r="EO675" t="s">
        <v>6</v>
      </c>
      <c r="EQ675">
        <v>0</v>
      </c>
      <c r="ER675">
        <v>180000</v>
      </c>
      <c r="ES675">
        <v>25257.140000000003</v>
      </c>
      <c r="ET675">
        <v>0</v>
      </c>
      <c r="EU675">
        <v>0</v>
      </c>
      <c r="EV675">
        <v>0</v>
      </c>
      <c r="EW675">
        <v>0</v>
      </c>
      <c r="EX675">
        <v>0</v>
      </c>
      <c r="EZ675">
        <v>5</v>
      </c>
      <c r="FC675">
        <v>0</v>
      </c>
      <c r="FD675">
        <v>18</v>
      </c>
      <c r="FF675">
        <v>180000</v>
      </c>
      <c r="FQ675">
        <v>0</v>
      </c>
      <c r="FR675">
        <f t="shared" si="805"/>
        <v>0</v>
      </c>
      <c r="FS675">
        <v>0</v>
      </c>
      <c r="FX675">
        <v>0</v>
      </c>
      <c r="FY675">
        <v>0</v>
      </c>
      <c r="GA675" t="s">
        <v>92</v>
      </c>
      <c r="GD675">
        <v>1</v>
      </c>
      <c r="GF675">
        <v>1570490953</v>
      </c>
      <c r="GG675">
        <v>2</v>
      </c>
      <c r="GH675">
        <v>3</v>
      </c>
      <c r="GI675">
        <v>5</v>
      </c>
      <c r="GJ675">
        <v>0</v>
      </c>
      <c r="GK675">
        <v>0</v>
      </c>
      <c r="GL675">
        <f t="shared" si="806"/>
        <v>0</v>
      </c>
      <c r="GM675">
        <f t="shared" si="807"/>
        <v>13591</v>
      </c>
      <c r="GN675">
        <f t="shared" si="808"/>
        <v>13591</v>
      </c>
      <c r="GO675">
        <f t="shared" si="809"/>
        <v>0</v>
      </c>
      <c r="GP675">
        <f t="shared" si="810"/>
        <v>0</v>
      </c>
      <c r="GR675">
        <v>1</v>
      </c>
      <c r="GS675">
        <v>1</v>
      </c>
      <c r="GT675">
        <v>0</v>
      </c>
      <c r="GU675" t="s">
        <v>6</v>
      </c>
      <c r="GV675">
        <f t="shared" si="811"/>
        <v>0</v>
      </c>
      <c r="GW675">
        <v>1</v>
      </c>
      <c r="GX675">
        <f t="shared" si="812"/>
        <v>0</v>
      </c>
      <c r="HA675">
        <v>0</v>
      </c>
      <c r="HB675">
        <v>0</v>
      </c>
      <c r="HC675">
        <f t="shared" si="813"/>
        <v>0</v>
      </c>
      <c r="HE675" t="s">
        <v>38</v>
      </c>
      <c r="HF675" t="s">
        <v>39</v>
      </c>
      <c r="HM675" t="s">
        <v>6</v>
      </c>
      <c r="HN675" t="s">
        <v>6</v>
      </c>
      <c r="HO675" t="s">
        <v>6</v>
      </c>
      <c r="HP675" t="s">
        <v>6</v>
      </c>
      <c r="HQ675" t="s">
        <v>6</v>
      </c>
      <c r="IF675">
        <v>-1</v>
      </c>
      <c r="IK675">
        <v>0</v>
      </c>
    </row>
    <row r="676" spans="1:255" x14ac:dyDescent="0.2">
      <c r="A676" s="2">
        <v>18</v>
      </c>
      <c r="B676" s="2">
        <v>1</v>
      </c>
      <c r="C676" s="2">
        <v>1039</v>
      </c>
      <c r="D676" s="2"/>
      <c r="E676" s="2" t="s">
        <v>804</v>
      </c>
      <c r="F676" s="2" t="s">
        <v>255</v>
      </c>
      <c r="G676" s="2" t="s">
        <v>256</v>
      </c>
      <c r="H676" s="2" t="s">
        <v>182</v>
      </c>
      <c r="I676" s="2">
        <f>I670*J676</f>
        <v>1.3546400000000001</v>
      </c>
      <c r="J676" s="216">
        <f>'5.Ведомость_списания'!F301</f>
        <v>0.59000000000000008</v>
      </c>
      <c r="K676" s="2">
        <v>0.59</v>
      </c>
      <c r="L676" s="2"/>
      <c r="M676" s="2"/>
      <c r="N676" s="2"/>
      <c r="O676" s="2">
        <f t="shared" si="777"/>
        <v>8</v>
      </c>
      <c r="P676" s="2">
        <f t="shared" si="778"/>
        <v>8</v>
      </c>
      <c r="Q676" s="2">
        <f t="shared" si="779"/>
        <v>0</v>
      </c>
      <c r="R676" s="2">
        <f t="shared" si="780"/>
        <v>0</v>
      </c>
      <c r="S676" s="2">
        <f t="shared" si="781"/>
        <v>0</v>
      </c>
      <c r="T676" s="2">
        <f t="shared" si="782"/>
        <v>0</v>
      </c>
      <c r="U676" s="2">
        <f t="shared" si="783"/>
        <v>0</v>
      </c>
      <c r="V676" s="2">
        <f t="shared" si="784"/>
        <v>0</v>
      </c>
      <c r="W676" s="2">
        <f t="shared" si="785"/>
        <v>0</v>
      </c>
      <c r="X676" s="2">
        <f t="shared" si="786"/>
        <v>0</v>
      </c>
      <c r="Y676" s="2">
        <f t="shared" si="787"/>
        <v>0</v>
      </c>
      <c r="Z676" s="2"/>
      <c r="AA676" s="2">
        <v>86295183</v>
      </c>
      <c r="AB676" s="2">
        <f t="shared" si="788"/>
        <v>6.12</v>
      </c>
      <c r="AC676" s="2">
        <f t="shared" si="815"/>
        <v>6.12</v>
      </c>
      <c r="AD676" s="2">
        <f t="shared" si="789"/>
        <v>0</v>
      </c>
      <c r="AE676" s="2">
        <f t="shared" si="790"/>
        <v>0</v>
      </c>
      <c r="AF676" s="2">
        <f t="shared" si="791"/>
        <v>0</v>
      </c>
      <c r="AG676" s="2">
        <f t="shared" si="792"/>
        <v>0</v>
      </c>
      <c r="AH676" s="2">
        <f t="shared" si="793"/>
        <v>0</v>
      </c>
      <c r="AI676" s="2">
        <f t="shared" si="794"/>
        <v>0</v>
      </c>
      <c r="AJ676" s="2">
        <f t="shared" si="795"/>
        <v>0</v>
      </c>
      <c r="AK676" s="2">
        <v>6.12</v>
      </c>
      <c r="AL676" s="110">
        <f>'1.Лок.смета.и.Акт'!F1278</f>
        <v>6.12</v>
      </c>
      <c r="AM676" s="2">
        <v>0</v>
      </c>
      <c r="AN676" s="2">
        <v>0</v>
      </c>
      <c r="AO676" s="2">
        <v>0</v>
      </c>
      <c r="AP676" s="2">
        <v>0</v>
      </c>
      <c r="AQ676" s="2">
        <v>0</v>
      </c>
      <c r="AR676" s="2">
        <v>0</v>
      </c>
      <c r="AS676" s="2">
        <v>0</v>
      </c>
      <c r="AT676" s="2">
        <v>0</v>
      </c>
      <c r="AU676" s="2">
        <v>0</v>
      </c>
      <c r="AV676" s="2">
        <v>1</v>
      </c>
      <c r="AW676" s="2">
        <v>1</v>
      </c>
      <c r="AX676" s="2"/>
      <c r="AY676" s="2"/>
      <c r="AZ676" s="2">
        <v>1</v>
      </c>
      <c r="BA676" s="2">
        <v>1</v>
      </c>
      <c r="BB676" s="2">
        <v>1</v>
      </c>
      <c r="BC676" s="2">
        <v>1</v>
      </c>
      <c r="BD676" s="2" t="s">
        <v>6</v>
      </c>
      <c r="BE676" s="2" t="s">
        <v>6</v>
      </c>
      <c r="BF676" s="2" t="s">
        <v>6</v>
      </c>
      <c r="BG676" s="2" t="s">
        <v>6</v>
      </c>
      <c r="BH676" s="2">
        <v>3</v>
      </c>
      <c r="BI676" s="2">
        <v>1</v>
      </c>
      <c r="BJ676" s="2" t="s">
        <v>257</v>
      </c>
      <c r="BK676" s="2"/>
      <c r="BL676" s="2"/>
      <c r="BM676" s="2">
        <v>500001</v>
      </c>
      <c r="BN676" s="2">
        <v>0</v>
      </c>
      <c r="BO676" s="2" t="s">
        <v>6</v>
      </c>
      <c r="BP676" s="2">
        <v>0</v>
      </c>
      <c r="BQ676" s="2">
        <v>20</v>
      </c>
      <c r="BR676" s="2">
        <v>0</v>
      </c>
      <c r="BS676" s="2">
        <v>1</v>
      </c>
      <c r="BT676" s="2">
        <v>1</v>
      </c>
      <c r="BU676" s="2">
        <v>1</v>
      </c>
      <c r="BV676" s="2">
        <v>1</v>
      </c>
      <c r="BW676" s="2">
        <v>1</v>
      </c>
      <c r="BX676" s="2">
        <v>1</v>
      </c>
      <c r="BY676" s="2" t="s">
        <v>6</v>
      </c>
      <c r="BZ676" s="2">
        <v>0</v>
      </c>
      <c r="CA676" s="2">
        <v>0</v>
      </c>
      <c r="CB676" s="2" t="s">
        <v>6</v>
      </c>
      <c r="CC676" s="2"/>
      <c r="CD676" s="2"/>
      <c r="CE676" s="2">
        <v>0</v>
      </c>
      <c r="CF676" s="2">
        <v>0</v>
      </c>
      <c r="CG676" s="2">
        <v>0</v>
      </c>
      <c r="CH676" s="2"/>
      <c r="CI676" s="2"/>
      <c r="CJ676" s="2"/>
      <c r="CK676" s="2"/>
      <c r="CL676" s="2"/>
      <c r="CM676" s="2">
        <v>0</v>
      </c>
      <c r="CN676" s="2" t="s">
        <v>6</v>
      </c>
      <c r="CO676" s="2">
        <v>0</v>
      </c>
      <c r="CP676" s="2">
        <f t="shared" si="796"/>
        <v>8</v>
      </c>
      <c r="CQ676" s="2">
        <f t="shared" si="797"/>
        <v>6.12</v>
      </c>
      <c r="CR676" s="2">
        <f t="shared" si="798"/>
        <v>0</v>
      </c>
      <c r="CS676" s="2">
        <f t="shared" si="799"/>
        <v>0</v>
      </c>
      <c r="CT676" s="2">
        <f t="shared" si="800"/>
        <v>0</v>
      </c>
      <c r="CU676" s="2">
        <f t="shared" si="801"/>
        <v>0</v>
      </c>
      <c r="CV676" s="2">
        <f t="shared" si="802"/>
        <v>0</v>
      </c>
      <c r="CW676" s="2">
        <f t="shared" si="803"/>
        <v>0</v>
      </c>
      <c r="CX676" s="2">
        <f t="shared" si="804"/>
        <v>0</v>
      </c>
      <c r="CY676" s="2">
        <f>(((S676+(R676*IF(0,0,1)))*AT676)/100)</f>
        <v>0</v>
      </c>
      <c r="CZ676" s="2">
        <f>(((S676+(R676*IF(0,0,1)))*AU676)/100)</f>
        <v>0</v>
      </c>
      <c r="DA676" s="2"/>
      <c r="DB676" s="2"/>
      <c r="DC676" s="2" t="s">
        <v>6</v>
      </c>
      <c r="DD676" s="2" t="s">
        <v>6</v>
      </c>
      <c r="DE676" s="2" t="s">
        <v>6</v>
      </c>
      <c r="DF676" s="2" t="s">
        <v>6</v>
      </c>
      <c r="DG676" s="2" t="s">
        <v>6</v>
      </c>
      <c r="DH676" s="2" t="s">
        <v>6</v>
      </c>
      <c r="DI676" s="2" t="s">
        <v>6</v>
      </c>
      <c r="DJ676" s="2" t="s">
        <v>6</v>
      </c>
      <c r="DK676" s="2" t="s">
        <v>6</v>
      </c>
      <c r="DL676" s="2" t="s">
        <v>6</v>
      </c>
      <c r="DM676" s="2" t="s">
        <v>6</v>
      </c>
      <c r="DN676" s="2">
        <v>0</v>
      </c>
      <c r="DO676" s="2">
        <v>0</v>
      </c>
      <c r="DP676" s="2">
        <v>1</v>
      </c>
      <c r="DQ676" s="2">
        <v>1</v>
      </c>
      <c r="DR676" s="2"/>
      <c r="DS676" s="2"/>
      <c r="DT676" s="2"/>
      <c r="DU676" s="2">
        <v>1009</v>
      </c>
      <c r="DV676" s="2" t="s">
        <v>182</v>
      </c>
      <c r="DW676" s="2" t="s">
        <v>182</v>
      </c>
      <c r="DX676" s="2">
        <v>1</v>
      </c>
      <c r="DY676" s="2"/>
      <c r="DZ676" s="2" t="s">
        <v>6</v>
      </c>
      <c r="EA676" s="2" t="s">
        <v>6</v>
      </c>
      <c r="EB676" s="2" t="s">
        <v>6</v>
      </c>
      <c r="EC676" s="2" t="s">
        <v>6</v>
      </c>
      <c r="ED676" s="2"/>
      <c r="EE676" s="2">
        <v>54938781</v>
      </c>
      <c r="EF676" s="2">
        <v>20</v>
      </c>
      <c r="EG676" s="2" t="s">
        <v>34</v>
      </c>
      <c r="EH676" s="2">
        <v>0</v>
      </c>
      <c r="EI676" s="2" t="s">
        <v>6</v>
      </c>
      <c r="EJ676" s="2">
        <v>1</v>
      </c>
      <c r="EK676" s="2">
        <v>500001</v>
      </c>
      <c r="EL676" s="2" t="s">
        <v>35</v>
      </c>
      <c r="EM676" s="2" t="s">
        <v>36</v>
      </c>
      <c r="EN676" s="2"/>
      <c r="EO676" s="2" t="s">
        <v>6</v>
      </c>
      <c r="EP676" s="2"/>
      <c r="EQ676" s="2">
        <v>0</v>
      </c>
      <c r="ER676" s="2">
        <v>6.12</v>
      </c>
      <c r="ES676" s="110">
        <f>'1.Лок.смета.и.Акт'!F1278</f>
        <v>6.12</v>
      </c>
      <c r="ET676" s="2">
        <v>0</v>
      </c>
      <c r="EU676" s="2">
        <v>0</v>
      </c>
      <c r="EV676" s="2">
        <v>0</v>
      </c>
      <c r="EW676" s="2">
        <v>0</v>
      </c>
      <c r="EX676" s="2">
        <v>0</v>
      </c>
      <c r="EY676" s="2"/>
      <c r="EZ676" s="2"/>
      <c r="FA676" s="2"/>
      <c r="FB676" s="2"/>
      <c r="FC676" s="2"/>
      <c r="FD676" s="2"/>
      <c r="FE676" s="2"/>
      <c r="FF676" s="2"/>
      <c r="FG676" s="2"/>
      <c r="FH676" s="2"/>
      <c r="FI676" s="2"/>
      <c r="FJ676" s="2"/>
      <c r="FK676" s="2"/>
      <c r="FL676" s="2"/>
      <c r="FM676" s="2"/>
      <c r="FN676" s="2"/>
      <c r="FO676" s="2"/>
      <c r="FP676" s="2"/>
      <c r="FQ676" s="2">
        <v>0</v>
      </c>
      <c r="FR676" s="2">
        <f t="shared" si="805"/>
        <v>0</v>
      </c>
      <c r="FS676" s="2">
        <v>0</v>
      </c>
      <c r="FT676" s="2"/>
      <c r="FU676" s="2"/>
      <c r="FV676" s="2"/>
      <c r="FW676" s="2"/>
      <c r="FX676" s="2">
        <v>0</v>
      </c>
      <c r="FY676" s="2">
        <v>0</v>
      </c>
      <c r="FZ676" s="2"/>
      <c r="GA676" s="2" t="s">
        <v>6</v>
      </c>
      <c r="GB676" s="2"/>
      <c r="GC676" s="2"/>
      <c r="GD676" s="2">
        <v>1</v>
      </c>
      <c r="GE676" s="2"/>
      <c r="GF676" s="2">
        <v>-1982328944</v>
      </c>
      <c r="GG676" s="2">
        <v>2</v>
      </c>
      <c r="GH676" s="2">
        <v>1</v>
      </c>
      <c r="GI676" s="2">
        <v>-2</v>
      </c>
      <c r="GJ676" s="2">
        <v>0</v>
      </c>
      <c r="GK676" s="2">
        <v>0</v>
      </c>
      <c r="GL676" s="2">
        <f t="shared" si="806"/>
        <v>0</v>
      </c>
      <c r="GM676" s="2">
        <f t="shared" si="807"/>
        <v>8</v>
      </c>
      <c r="GN676" s="2">
        <f t="shared" si="808"/>
        <v>8</v>
      </c>
      <c r="GO676" s="2">
        <f t="shared" si="809"/>
        <v>0</v>
      </c>
      <c r="GP676" s="2">
        <f t="shared" si="810"/>
        <v>0</v>
      </c>
      <c r="GQ676" s="2"/>
      <c r="GR676" s="2">
        <v>0</v>
      </c>
      <c r="GS676" s="2">
        <v>3</v>
      </c>
      <c r="GT676" s="2">
        <v>0</v>
      </c>
      <c r="GU676" s="2" t="s">
        <v>6</v>
      </c>
      <c r="GV676" s="2">
        <f t="shared" si="811"/>
        <v>0</v>
      </c>
      <c r="GW676" s="2">
        <v>1</v>
      </c>
      <c r="GX676" s="2">
        <f t="shared" si="812"/>
        <v>0</v>
      </c>
      <c r="GY676" s="2"/>
      <c r="GZ676" s="2"/>
      <c r="HA676" s="2">
        <v>0</v>
      </c>
      <c r="HB676" s="2">
        <v>0</v>
      </c>
      <c r="HC676" s="2">
        <f t="shared" si="813"/>
        <v>0</v>
      </c>
      <c r="HD676" s="2"/>
      <c r="HE676" s="2" t="s">
        <v>6</v>
      </c>
      <c r="HF676" s="2" t="s">
        <v>6</v>
      </c>
      <c r="HG676" s="2"/>
      <c r="HH676" s="2"/>
      <c r="HI676" s="2"/>
      <c r="HJ676" s="2"/>
      <c r="HK676" s="2"/>
      <c r="HL676" s="2"/>
      <c r="HM676" s="2" t="s">
        <v>6</v>
      </c>
      <c r="HN676" s="2" t="s">
        <v>6</v>
      </c>
      <c r="HO676" s="2" t="s">
        <v>6</v>
      </c>
      <c r="HP676" s="2" t="s">
        <v>6</v>
      </c>
      <c r="HQ676" s="2" t="s">
        <v>6</v>
      </c>
      <c r="HR676" s="2"/>
      <c r="HS676" s="2"/>
      <c r="HT676" s="2"/>
      <c r="HU676" s="2"/>
      <c r="HV676" s="2"/>
      <c r="HW676" s="2"/>
      <c r="HX676" s="2"/>
      <c r="HY676" s="2"/>
      <c r="HZ676" s="2"/>
      <c r="IA676" s="2"/>
      <c r="IB676" s="2"/>
      <c r="IC676" s="2"/>
      <c r="ID676" s="2"/>
      <c r="IE676" s="2"/>
      <c r="IF676" s="2">
        <v>-1</v>
      </c>
      <c r="IG676" s="2"/>
      <c r="IH676" s="2"/>
      <c r="II676" s="2"/>
      <c r="IJ676" s="2"/>
      <c r="IK676" s="2">
        <v>0</v>
      </c>
      <c r="IL676" s="2"/>
      <c r="IM676" s="2"/>
      <c r="IN676" s="2"/>
      <c r="IO676" s="2"/>
      <c r="IP676" s="2"/>
      <c r="IQ676" s="2"/>
      <c r="IR676" s="2"/>
      <c r="IS676" s="2"/>
      <c r="IT676" s="2"/>
      <c r="IU676" s="2"/>
    </row>
    <row r="677" spans="1:255" x14ac:dyDescent="0.2">
      <c r="A677">
        <v>18</v>
      </c>
      <c r="B677">
        <v>1</v>
      </c>
      <c r="C677">
        <v>1056</v>
      </c>
      <c r="E677" t="s">
        <v>804</v>
      </c>
      <c r="F677" t="e">
        <f>'2.Лок.смета.и.Акт'!#REF!</f>
        <v>#REF!</v>
      </c>
      <c r="G677" t="s">
        <v>256</v>
      </c>
      <c r="H677" t="s">
        <v>182</v>
      </c>
      <c r="I677">
        <f>I671*J677</f>
        <v>1.3546400000000001</v>
      </c>
      <c r="J677">
        <v>0.59000000000000008</v>
      </c>
      <c r="K677">
        <v>0.59</v>
      </c>
      <c r="O677">
        <f t="shared" si="777"/>
        <v>35</v>
      </c>
      <c r="P677">
        <f t="shared" si="778"/>
        <v>35</v>
      </c>
      <c r="Q677">
        <f t="shared" si="779"/>
        <v>0</v>
      </c>
      <c r="R677">
        <f t="shared" si="780"/>
        <v>0</v>
      </c>
      <c r="S677">
        <f t="shared" si="781"/>
        <v>0</v>
      </c>
      <c r="T677">
        <f t="shared" si="782"/>
        <v>0</v>
      </c>
      <c r="U677">
        <f t="shared" si="783"/>
        <v>0</v>
      </c>
      <c r="V677">
        <f t="shared" si="784"/>
        <v>0</v>
      </c>
      <c r="W677">
        <f t="shared" si="785"/>
        <v>0</v>
      </c>
      <c r="X677">
        <f t="shared" si="786"/>
        <v>0</v>
      </c>
      <c r="Y677">
        <f t="shared" si="787"/>
        <v>0</v>
      </c>
      <c r="AA677">
        <v>86295184</v>
      </c>
      <c r="AB677">
        <f t="shared" si="788"/>
        <v>3.4</v>
      </c>
      <c r="AC677">
        <f t="shared" si="815"/>
        <v>3.4</v>
      </c>
      <c r="AD677">
        <f t="shared" si="789"/>
        <v>0</v>
      </c>
      <c r="AE677">
        <f t="shared" si="790"/>
        <v>0</v>
      </c>
      <c r="AF677">
        <f t="shared" si="791"/>
        <v>0</v>
      </c>
      <c r="AG677">
        <f t="shared" si="792"/>
        <v>0</v>
      </c>
      <c r="AH677">
        <f t="shared" si="793"/>
        <v>0</v>
      </c>
      <c r="AI677">
        <f t="shared" si="794"/>
        <v>0</v>
      </c>
      <c r="AJ677">
        <f t="shared" si="795"/>
        <v>0</v>
      </c>
      <c r="AK677">
        <v>3.4</v>
      </c>
      <c r="AL677">
        <v>3.4</v>
      </c>
      <c r="AM677">
        <v>0</v>
      </c>
      <c r="AN677">
        <v>0</v>
      </c>
      <c r="AO677">
        <v>0</v>
      </c>
      <c r="AP677">
        <v>0</v>
      </c>
      <c r="AQ677">
        <v>0</v>
      </c>
      <c r="AR677">
        <v>0</v>
      </c>
      <c r="AS677">
        <v>0</v>
      </c>
      <c r="AT677">
        <v>0</v>
      </c>
      <c r="AU677">
        <v>0</v>
      </c>
      <c r="AV677">
        <v>1</v>
      </c>
      <c r="AW677">
        <v>1</v>
      </c>
      <c r="AZ677">
        <v>1</v>
      </c>
      <c r="BA677">
        <v>1</v>
      </c>
      <c r="BB677">
        <v>1</v>
      </c>
      <c r="BC677">
        <v>7.56</v>
      </c>
      <c r="BD677" t="s">
        <v>6</v>
      </c>
      <c r="BE677" t="s">
        <v>6</v>
      </c>
      <c r="BF677" t="s">
        <v>6</v>
      </c>
      <c r="BG677" t="s">
        <v>6</v>
      </c>
      <c r="BH677">
        <v>3</v>
      </c>
      <c r="BI677">
        <v>1</v>
      </c>
      <c r="BJ677" t="s">
        <v>257</v>
      </c>
      <c r="BM677">
        <v>500001</v>
      </c>
      <c r="BN677">
        <v>0</v>
      </c>
      <c r="BO677" t="s">
        <v>6</v>
      </c>
      <c r="BP677">
        <v>0</v>
      </c>
      <c r="BQ677">
        <v>20</v>
      </c>
      <c r="BR677">
        <v>0</v>
      </c>
      <c r="BS677">
        <v>1</v>
      </c>
      <c r="BT677">
        <v>1</v>
      </c>
      <c r="BU677">
        <v>1</v>
      </c>
      <c r="BV677">
        <v>1</v>
      </c>
      <c r="BW677">
        <v>1</v>
      </c>
      <c r="BX677">
        <v>1</v>
      </c>
      <c r="BY677" t="s">
        <v>6</v>
      </c>
      <c r="BZ677">
        <v>0</v>
      </c>
      <c r="CA677">
        <v>0</v>
      </c>
      <c r="CB677" t="s">
        <v>6</v>
      </c>
      <c r="CE677">
        <v>0</v>
      </c>
      <c r="CF677">
        <v>0</v>
      </c>
      <c r="CG677">
        <v>0</v>
      </c>
      <c r="CM677">
        <v>0</v>
      </c>
      <c r="CN677" t="s">
        <v>6</v>
      </c>
      <c r="CO677">
        <v>0</v>
      </c>
      <c r="CP677">
        <f t="shared" si="796"/>
        <v>35</v>
      </c>
      <c r="CQ677">
        <f t="shared" si="797"/>
        <v>25.703999999999997</v>
      </c>
      <c r="CR677">
        <f t="shared" si="798"/>
        <v>0</v>
      </c>
      <c r="CS677">
        <f t="shared" si="799"/>
        <v>0</v>
      </c>
      <c r="CT677">
        <f t="shared" si="800"/>
        <v>0</v>
      </c>
      <c r="CU677">
        <f t="shared" si="801"/>
        <v>0</v>
      </c>
      <c r="CV677">
        <f t="shared" si="802"/>
        <v>0</v>
      </c>
      <c r="CW677">
        <f t="shared" si="803"/>
        <v>0</v>
      </c>
      <c r="CX677">
        <f t="shared" si="804"/>
        <v>0</v>
      </c>
      <c r="CY677">
        <f>(S677+R677)*(BZ677/100)</f>
        <v>0</v>
      </c>
      <c r="CZ677">
        <f>(S677+R677)*(CA677/100)</f>
        <v>0</v>
      </c>
      <c r="DC677" t="s">
        <v>6</v>
      </c>
      <c r="DD677" t="s">
        <v>6</v>
      </c>
      <c r="DE677" t="s">
        <v>6</v>
      </c>
      <c r="DF677" t="s">
        <v>6</v>
      </c>
      <c r="DG677" t="s">
        <v>6</v>
      </c>
      <c r="DH677" t="s">
        <v>6</v>
      </c>
      <c r="DI677" t="s">
        <v>6</v>
      </c>
      <c r="DJ677" t="s">
        <v>6</v>
      </c>
      <c r="DK677" t="s">
        <v>6</v>
      </c>
      <c r="DL677" t="s">
        <v>6</v>
      </c>
      <c r="DM677" t="s">
        <v>6</v>
      </c>
      <c r="DN677">
        <v>0</v>
      </c>
      <c r="DO677">
        <v>0</v>
      </c>
      <c r="DP677">
        <v>1</v>
      </c>
      <c r="DQ677">
        <v>1</v>
      </c>
      <c r="DU677">
        <v>1009</v>
      </c>
      <c r="DV677" t="s">
        <v>182</v>
      </c>
      <c r="DW677" t="e">
        <f>'2.Лок.смета.и.Акт'!#REF!</f>
        <v>#REF!</v>
      </c>
      <c r="DX677">
        <v>1</v>
      </c>
      <c r="DZ677" t="s">
        <v>6</v>
      </c>
      <c r="EA677" t="s">
        <v>6</v>
      </c>
      <c r="EB677" t="s">
        <v>6</v>
      </c>
      <c r="EC677" t="s">
        <v>6</v>
      </c>
      <c r="EE677">
        <v>54938781</v>
      </c>
      <c r="EF677">
        <v>20</v>
      </c>
      <c r="EG677" t="s">
        <v>34</v>
      </c>
      <c r="EH677">
        <v>0</v>
      </c>
      <c r="EI677" t="s">
        <v>6</v>
      </c>
      <c r="EJ677">
        <v>1</v>
      </c>
      <c r="EK677">
        <v>500001</v>
      </c>
      <c r="EL677" t="s">
        <v>35</v>
      </c>
      <c r="EM677" t="s">
        <v>36</v>
      </c>
      <c r="EO677" t="s">
        <v>6</v>
      </c>
      <c r="EQ677">
        <v>0</v>
      </c>
      <c r="ER677">
        <v>24.21</v>
      </c>
      <c r="ES677">
        <v>3.4</v>
      </c>
      <c r="ET677">
        <v>0</v>
      </c>
      <c r="EU677">
        <v>0</v>
      </c>
      <c r="EV677">
        <v>0</v>
      </c>
      <c r="EW677">
        <v>0</v>
      </c>
      <c r="EX677">
        <v>0</v>
      </c>
      <c r="EZ677">
        <v>5</v>
      </c>
      <c r="FC677">
        <v>0</v>
      </c>
      <c r="FD677">
        <v>18</v>
      </c>
      <c r="FF677">
        <v>24.21</v>
      </c>
      <c r="FQ677">
        <v>0</v>
      </c>
      <c r="FR677">
        <f t="shared" si="805"/>
        <v>0</v>
      </c>
      <c r="FS677">
        <v>0</v>
      </c>
      <c r="FX677">
        <v>0</v>
      </c>
      <c r="FY677">
        <v>0</v>
      </c>
      <c r="GA677" t="s">
        <v>258</v>
      </c>
      <c r="GD677">
        <v>1</v>
      </c>
      <c r="GF677">
        <v>-1982328944</v>
      </c>
      <c r="GG677">
        <v>2</v>
      </c>
      <c r="GH677">
        <v>3</v>
      </c>
      <c r="GI677">
        <v>5</v>
      </c>
      <c r="GJ677">
        <v>0</v>
      </c>
      <c r="GK677">
        <v>0</v>
      </c>
      <c r="GL677">
        <f t="shared" si="806"/>
        <v>0</v>
      </c>
      <c r="GM677">
        <f t="shared" si="807"/>
        <v>35</v>
      </c>
      <c r="GN677">
        <f t="shared" si="808"/>
        <v>35</v>
      </c>
      <c r="GO677">
        <f t="shared" si="809"/>
        <v>0</v>
      </c>
      <c r="GP677">
        <f t="shared" si="810"/>
        <v>0</v>
      </c>
      <c r="GR677">
        <v>1</v>
      </c>
      <c r="GS677">
        <v>1</v>
      </c>
      <c r="GT677">
        <v>0</v>
      </c>
      <c r="GU677" t="s">
        <v>6</v>
      </c>
      <c r="GV677">
        <f t="shared" si="811"/>
        <v>0</v>
      </c>
      <c r="GW677">
        <v>1</v>
      </c>
      <c r="GX677">
        <f t="shared" si="812"/>
        <v>0</v>
      </c>
      <c r="HA677">
        <v>0</v>
      </c>
      <c r="HB677">
        <v>0</v>
      </c>
      <c r="HC677">
        <f t="shared" si="813"/>
        <v>0</v>
      </c>
      <c r="HE677" t="s">
        <v>38</v>
      </c>
      <c r="HF677" t="s">
        <v>39</v>
      </c>
      <c r="HM677" t="s">
        <v>6</v>
      </c>
      <c r="HN677" t="s">
        <v>6</v>
      </c>
      <c r="HO677" t="s">
        <v>6</v>
      </c>
      <c r="HP677" t="s">
        <v>6</v>
      </c>
      <c r="HQ677" t="s">
        <v>6</v>
      </c>
      <c r="IF677">
        <v>-1</v>
      </c>
      <c r="IK677">
        <v>0</v>
      </c>
    </row>
    <row r="678" spans="1:255" x14ac:dyDescent="0.2">
      <c r="A678" s="2">
        <v>18</v>
      </c>
      <c r="B678" s="2">
        <v>1</v>
      </c>
      <c r="C678" s="2">
        <v>1040</v>
      </c>
      <c r="D678" s="2"/>
      <c r="E678" s="2" t="s">
        <v>805</v>
      </c>
      <c r="F678" s="2" t="s">
        <v>624</v>
      </c>
      <c r="G678" s="2" t="s">
        <v>625</v>
      </c>
      <c r="H678" s="2" t="s">
        <v>63</v>
      </c>
      <c r="I678" s="2">
        <f>I670*J678</f>
        <v>0.91100000000000003</v>
      </c>
      <c r="J678" s="216">
        <f>'5.Ведомость_списания'!F302</f>
        <v>0.3967770034843206</v>
      </c>
      <c r="K678" s="2">
        <v>0.39677699999999999</v>
      </c>
      <c r="L678" s="2"/>
      <c r="M678" s="2"/>
      <c r="N678" s="2"/>
      <c r="O678" s="2">
        <f t="shared" si="777"/>
        <v>20766</v>
      </c>
      <c r="P678" s="2">
        <f t="shared" si="778"/>
        <v>20766</v>
      </c>
      <c r="Q678" s="2">
        <f t="shared" si="779"/>
        <v>0</v>
      </c>
      <c r="R678" s="2">
        <f t="shared" si="780"/>
        <v>0</v>
      </c>
      <c r="S678" s="2">
        <f t="shared" si="781"/>
        <v>0</v>
      </c>
      <c r="T678" s="2">
        <f t="shared" si="782"/>
        <v>0</v>
      </c>
      <c r="U678" s="2">
        <f t="shared" si="783"/>
        <v>0</v>
      </c>
      <c r="V678" s="2">
        <f t="shared" si="784"/>
        <v>0</v>
      </c>
      <c r="W678" s="2">
        <f t="shared" si="785"/>
        <v>0</v>
      </c>
      <c r="X678" s="2">
        <f t="shared" si="786"/>
        <v>0</v>
      </c>
      <c r="Y678" s="2">
        <f t="shared" si="787"/>
        <v>0</v>
      </c>
      <c r="Z678" s="2"/>
      <c r="AA678" s="2">
        <v>86295183</v>
      </c>
      <c r="AB678" s="2">
        <f t="shared" si="788"/>
        <v>22795.14</v>
      </c>
      <c r="AC678" s="2">
        <f t="shared" si="815"/>
        <v>22795.14</v>
      </c>
      <c r="AD678" s="2">
        <f t="shared" si="789"/>
        <v>0</v>
      </c>
      <c r="AE678" s="2">
        <f t="shared" si="790"/>
        <v>0</v>
      </c>
      <c r="AF678" s="2">
        <f t="shared" si="791"/>
        <v>0</v>
      </c>
      <c r="AG678" s="2">
        <f t="shared" si="792"/>
        <v>0</v>
      </c>
      <c r="AH678" s="2">
        <f t="shared" si="793"/>
        <v>0</v>
      </c>
      <c r="AI678" s="2">
        <f t="shared" si="794"/>
        <v>0</v>
      </c>
      <c r="AJ678" s="2">
        <f t="shared" si="795"/>
        <v>0</v>
      </c>
      <c r="AK678" s="2">
        <v>22795.14</v>
      </c>
      <c r="AL678" s="110">
        <f>'1.Лок.смета.и.Акт'!F1280</f>
        <v>22795.14</v>
      </c>
      <c r="AM678" s="2">
        <v>0</v>
      </c>
      <c r="AN678" s="2">
        <v>0</v>
      </c>
      <c r="AO678" s="2">
        <v>0</v>
      </c>
      <c r="AP678" s="2">
        <v>0</v>
      </c>
      <c r="AQ678" s="2">
        <v>0</v>
      </c>
      <c r="AR678" s="2">
        <v>0</v>
      </c>
      <c r="AS678" s="2">
        <v>0</v>
      </c>
      <c r="AT678" s="2">
        <v>0</v>
      </c>
      <c r="AU678" s="2">
        <v>0</v>
      </c>
      <c r="AV678" s="2">
        <v>1</v>
      </c>
      <c r="AW678" s="2">
        <v>1</v>
      </c>
      <c r="AX678" s="2"/>
      <c r="AY678" s="2"/>
      <c r="AZ678" s="2">
        <v>1</v>
      </c>
      <c r="BA678" s="2">
        <v>1</v>
      </c>
      <c r="BB678" s="2">
        <v>1</v>
      </c>
      <c r="BC678" s="2">
        <v>1</v>
      </c>
      <c r="BD678" s="2" t="s">
        <v>6</v>
      </c>
      <c r="BE678" s="2" t="s">
        <v>6</v>
      </c>
      <c r="BF678" s="2" t="s">
        <v>6</v>
      </c>
      <c r="BG678" s="2" t="s">
        <v>6</v>
      </c>
      <c r="BH678" s="2">
        <v>3</v>
      </c>
      <c r="BI678" s="2">
        <v>1</v>
      </c>
      <c r="BJ678" s="2" t="s">
        <v>626</v>
      </c>
      <c r="BK678" s="2"/>
      <c r="BL678" s="2"/>
      <c r="BM678" s="2">
        <v>500003</v>
      </c>
      <c r="BN678" s="2">
        <v>0</v>
      </c>
      <c r="BO678" s="2" t="s">
        <v>6</v>
      </c>
      <c r="BP678" s="2">
        <v>0</v>
      </c>
      <c r="BQ678" s="2">
        <v>22</v>
      </c>
      <c r="BR678" s="2">
        <v>0</v>
      </c>
      <c r="BS678" s="2">
        <v>1</v>
      </c>
      <c r="BT678" s="2">
        <v>1</v>
      </c>
      <c r="BU678" s="2">
        <v>1</v>
      </c>
      <c r="BV678" s="2">
        <v>1</v>
      </c>
      <c r="BW678" s="2">
        <v>1</v>
      </c>
      <c r="BX678" s="2">
        <v>1</v>
      </c>
      <c r="BY678" s="2" t="s">
        <v>6</v>
      </c>
      <c r="BZ678" s="2">
        <v>0</v>
      </c>
      <c r="CA678" s="2">
        <v>0</v>
      </c>
      <c r="CB678" s="2" t="s">
        <v>6</v>
      </c>
      <c r="CC678" s="2"/>
      <c r="CD678" s="2"/>
      <c r="CE678" s="2">
        <v>0</v>
      </c>
      <c r="CF678" s="2">
        <v>0</v>
      </c>
      <c r="CG678" s="2">
        <v>0</v>
      </c>
      <c r="CH678" s="2"/>
      <c r="CI678" s="2"/>
      <c r="CJ678" s="2"/>
      <c r="CK678" s="2"/>
      <c r="CL678" s="2"/>
      <c r="CM678" s="2">
        <v>0</v>
      </c>
      <c r="CN678" s="2" t="s">
        <v>6</v>
      </c>
      <c r="CO678" s="2">
        <v>0</v>
      </c>
      <c r="CP678" s="2">
        <f t="shared" si="796"/>
        <v>20766</v>
      </c>
      <c r="CQ678" s="2">
        <f t="shared" si="797"/>
        <v>22795.14</v>
      </c>
      <c r="CR678" s="2">
        <f t="shared" si="798"/>
        <v>0</v>
      </c>
      <c r="CS678" s="2">
        <f t="shared" si="799"/>
        <v>0</v>
      </c>
      <c r="CT678" s="2">
        <f t="shared" si="800"/>
        <v>0</v>
      </c>
      <c r="CU678" s="2">
        <f t="shared" si="801"/>
        <v>0</v>
      </c>
      <c r="CV678" s="2">
        <f t="shared" si="802"/>
        <v>0</v>
      </c>
      <c r="CW678" s="2">
        <f t="shared" si="803"/>
        <v>0</v>
      </c>
      <c r="CX678" s="2">
        <f t="shared" si="804"/>
        <v>0</v>
      </c>
      <c r="CY678" s="2">
        <f>(((S678+(R678*IF(0,0,1)))*AT678)/100)</f>
        <v>0</v>
      </c>
      <c r="CZ678" s="2">
        <f>(((S678+(R678*IF(0,0,1)))*AU678)/100)</f>
        <v>0</v>
      </c>
      <c r="DA678" s="2"/>
      <c r="DB678" s="2"/>
      <c r="DC678" s="2" t="s">
        <v>6</v>
      </c>
      <c r="DD678" s="2" t="s">
        <v>6</v>
      </c>
      <c r="DE678" s="2" t="s">
        <v>6</v>
      </c>
      <c r="DF678" s="2" t="s">
        <v>6</v>
      </c>
      <c r="DG678" s="2" t="s">
        <v>6</v>
      </c>
      <c r="DH678" s="2" t="s">
        <v>6</v>
      </c>
      <c r="DI678" s="2" t="s">
        <v>6</v>
      </c>
      <c r="DJ678" s="2" t="s">
        <v>6</v>
      </c>
      <c r="DK678" s="2" t="s">
        <v>6</v>
      </c>
      <c r="DL678" s="2" t="s">
        <v>6</v>
      </c>
      <c r="DM678" s="2" t="s">
        <v>6</v>
      </c>
      <c r="DN678" s="2">
        <v>0</v>
      </c>
      <c r="DO678" s="2">
        <v>0</v>
      </c>
      <c r="DP678" s="2">
        <v>1</v>
      </c>
      <c r="DQ678" s="2">
        <v>1</v>
      </c>
      <c r="DR678" s="2"/>
      <c r="DS678" s="2"/>
      <c r="DT678" s="2"/>
      <c r="DU678" s="2">
        <v>1009</v>
      </c>
      <c r="DV678" s="2" t="s">
        <v>63</v>
      </c>
      <c r="DW678" s="2" t="s">
        <v>63</v>
      </c>
      <c r="DX678" s="2">
        <v>1000</v>
      </c>
      <c r="DY678" s="2"/>
      <c r="DZ678" s="2" t="s">
        <v>6</v>
      </c>
      <c r="EA678" s="2" t="s">
        <v>6</v>
      </c>
      <c r="EB678" s="2" t="s">
        <v>6</v>
      </c>
      <c r="EC678" s="2" t="s">
        <v>6</v>
      </c>
      <c r="ED678" s="2"/>
      <c r="EE678" s="2">
        <v>54938783</v>
      </c>
      <c r="EF678" s="2">
        <v>22</v>
      </c>
      <c r="EG678" s="2" t="s">
        <v>45</v>
      </c>
      <c r="EH678" s="2">
        <v>0</v>
      </c>
      <c r="EI678" s="2" t="s">
        <v>6</v>
      </c>
      <c r="EJ678" s="2">
        <v>1</v>
      </c>
      <c r="EK678" s="2">
        <v>500003</v>
      </c>
      <c r="EL678" s="2" t="s">
        <v>46</v>
      </c>
      <c r="EM678" s="2" t="s">
        <v>47</v>
      </c>
      <c r="EN678" s="2"/>
      <c r="EO678" s="2" t="s">
        <v>6</v>
      </c>
      <c r="EP678" s="2"/>
      <c r="EQ678" s="2">
        <v>0</v>
      </c>
      <c r="ER678" s="2">
        <v>22795.14</v>
      </c>
      <c r="ES678" s="110">
        <f>'1.Лок.смета.и.Акт'!F1280</f>
        <v>22795.14</v>
      </c>
      <c r="ET678" s="2">
        <v>0</v>
      </c>
      <c r="EU678" s="2">
        <v>0</v>
      </c>
      <c r="EV678" s="2">
        <v>0</v>
      </c>
      <c r="EW678" s="2">
        <v>0</v>
      </c>
      <c r="EX678" s="2">
        <v>0</v>
      </c>
      <c r="EY678" s="2"/>
      <c r="EZ678" s="2"/>
      <c r="FA678" s="2"/>
      <c r="FB678" s="2"/>
      <c r="FC678" s="2"/>
      <c r="FD678" s="2"/>
      <c r="FE678" s="2"/>
      <c r="FF678" s="2"/>
      <c r="FG678" s="2"/>
      <c r="FH678" s="2"/>
      <c r="FI678" s="2"/>
      <c r="FJ678" s="2"/>
      <c r="FK678" s="2"/>
      <c r="FL678" s="2"/>
      <c r="FM678" s="2"/>
      <c r="FN678" s="2"/>
      <c r="FO678" s="2"/>
      <c r="FP678" s="2"/>
      <c r="FQ678" s="2">
        <v>0</v>
      </c>
      <c r="FR678" s="2">
        <f t="shared" si="805"/>
        <v>0</v>
      </c>
      <c r="FS678" s="2">
        <v>0</v>
      </c>
      <c r="FT678" s="2"/>
      <c r="FU678" s="2"/>
      <c r="FV678" s="2"/>
      <c r="FW678" s="2"/>
      <c r="FX678" s="2">
        <v>0</v>
      </c>
      <c r="FY678" s="2">
        <v>0</v>
      </c>
      <c r="FZ678" s="2"/>
      <c r="GA678" s="2" t="s">
        <v>6</v>
      </c>
      <c r="GB678" s="2"/>
      <c r="GC678" s="2"/>
      <c r="GD678" s="2">
        <v>1</v>
      </c>
      <c r="GE678" s="2"/>
      <c r="GF678" s="2">
        <v>1415402652</v>
      </c>
      <c r="GG678" s="2">
        <v>2</v>
      </c>
      <c r="GH678" s="2">
        <v>2</v>
      </c>
      <c r="GI678" s="2">
        <v>-2</v>
      </c>
      <c r="GJ678" s="2">
        <v>0</v>
      </c>
      <c r="GK678" s="2">
        <v>0</v>
      </c>
      <c r="GL678" s="2">
        <f t="shared" si="806"/>
        <v>0</v>
      </c>
      <c r="GM678" s="2">
        <f t="shared" si="807"/>
        <v>20766</v>
      </c>
      <c r="GN678" s="2">
        <f t="shared" si="808"/>
        <v>20766</v>
      </c>
      <c r="GO678" s="2">
        <f t="shared" si="809"/>
        <v>0</v>
      </c>
      <c r="GP678" s="2">
        <f t="shared" si="810"/>
        <v>0</v>
      </c>
      <c r="GQ678" s="2"/>
      <c r="GR678" s="2">
        <v>0</v>
      </c>
      <c r="GS678" s="2">
        <v>2</v>
      </c>
      <c r="GT678" s="2">
        <v>0</v>
      </c>
      <c r="GU678" s="2" t="s">
        <v>6</v>
      </c>
      <c r="GV678" s="2">
        <f t="shared" si="811"/>
        <v>0</v>
      </c>
      <c r="GW678" s="2">
        <v>1</v>
      </c>
      <c r="GX678" s="2">
        <f t="shared" si="812"/>
        <v>0</v>
      </c>
      <c r="GY678" s="2"/>
      <c r="GZ678" s="2"/>
      <c r="HA678" s="2">
        <v>0</v>
      </c>
      <c r="HB678" s="2">
        <v>0</v>
      </c>
      <c r="HC678" s="2">
        <f t="shared" si="813"/>
        <v>0</v>
      </c>
      <c r="HD678" s="2"/>
      <c r="HE678" s="2" t="s">
        <v>6</v>
      </c>
      <c r="HF678" s="2" t="s">
        <v>6</v>
      </c>
      <c r="HG678" s="2"/>
      <c r="HH678" s="2"/>
      <c r="HI678" s="2"/>
      <c r="HJ678" s="2"/>
      <c r="HK678" s="2"/>
      <c r="HL678" s="2"/>
      <c r="HM678" s="2" t="s">
        <v>6</v>
      </c>
      <c r="HN678" s="2" t="s">
        <v>6</v>
      </c>
      <c r="HO678" s="2" t="s">
        <v>6</v>
      </c>
      <c r="HP678" s="2" t="s">
        <v>6</v>
      </c>
      <c r="HQ678" s="2" t="s">
        <v>6</v>
      </c>
      <c r="HR678" s="2"/>
      <c r="HS678" s="2"/>
      <c r="HT678" s="2"/>
      <c r="HU678" s="2"/>
      <c r="HV678" s="2"/>
      <c r="HW678" s="2"/>
      <c r="HX678" s="2"/>
      <c r="HY678" s="2"/>
      <c r="HZ678" s="2"/>
      <c r="IA678" s="2"/>
      <c r="IB678" s="2"/>
      <c r="IC678" s="2"/>
      <c r="ID678" s="2"/>
      <c r="IE678" s="2"/>
      <c r="IF678" s="2">
        <v>-1</v>
      </c>
      <c r="IG678" s="2"/>
      <c r="IH678" s="2"/>
      <c r="II678" s="2"/>
      <c r="IJ678" s="2"/>
      <c r="IK678" s="2">
        <v>0</v>
      </c>
      <c r="IL678" s="2"/>
      <c r="IM678" s="2"/>
      <c r="IN678" s="2"/>
      <c r="IO678" s="2"/>
      <c r="IP678" s="2"/>
      <c r="IQ678" s="2"/>
      <c r="IR678" s="2"/>
      <c r="IS678" s="2"/>
      <c r="IT678" s="2"/>
      <c r="IU678" s="2"/>
    </row>
    <row r="679" spans="1:255" x14ac:dyDescent="0.2">
      <c r="A679">
        <v>18</v>
      </c>
      <c r="B679">
        <v>1</v>
      </c>
      <c r="C679">
        <v>1057</v>
      </c>
      <c r="E679" t="s">
        <v>805</v>
      </c>
      <c r="F679" t="e">
        <f>'2.Лок.смета.и.Акт'!#REF!</f>
        <v>#REF!</v>
      </c>
      <c r="G679" t="s">
        <v>625</v>
      </c>
      <c r="H679" t="s">
        <v>63</v>
      </c>
      <c r="I679">
        <f>I671*J679</f>
        <v>0.91100000000000003</v>
      </c>
      <c r="J679">
        <v>0.3967770034843206</v>
      </c>
      <c r="K679">
        <v>0.39677699999999999</v>
      </c>
      <c r="O679">
        <f t="shared" si="777"/>
        <v>172216</v>
      </c>
      <c r="P679">
        <f t="shared" si="778"/>
        <v>172216</v>
      </c>
      <c r="Q679">
        <f t="shared" si="779"/>
        <v>0</v>
      </c>
      <c r="R679">
        <f t="shared" si="780"/>
        <v>0</v>
      </c>
      <c r="S679">
        <f t="shared" si="781"/>
        <v>0</v>
      </c>
      <c r="T679">
        <f t="shared" si="782"/>
        <v>0</v>
      </c>
      <c r="U679">
        <f t="shared" si="783"/>
        <v>0</v>
      </c>
      <c r="V679">
        <f t="shared" si="784"/>
        <v>0</v>
      </c>
      <c r="W679">
        <f t="shared" si="785"/>
        <v>0</v>
      </c>
      <c r="X679">
        <f t="shared" si="786"/>
        <v>0</v>
      </c>
      <c r="Y679">
        <f t="shared" si="787"/>
        <v>0</v>
      </c>
      <c r="AA679">
        <v>86295184</v>
      </c>
      <c r="AB679">
        <f t="shared" si="788"/>
        <v>25005.37</v>
      </c>
      <c r="AC679">
        <f t="shared" si="815"/>
        <v>25005.37</v>
      </c>
      <c r="AD679">
        <f t="shared" si="789"/>
        <v>0</v>
      </c>
      <c r="AE679">
        <f t="shared" si="790"/>
        <v>0</v>
      </c>
      <c r="AF679">
        <f t="shared" si="791"/>
        <v>0</v>
      </c>
      <c r="AG679">
        <f t="shared" si="792"/>
        <v>0</v>
      </c>
      <c r="AH679">
        <f t="shared" si="793"/>
        <v>0</v>
      </c>
      <c r="AI679">
        <f t="shared" si="794"/>
        <v>0</v>
      </c>
      <c r="AJ679">
        <f t="shared" si="795"/>
        <v>0</v>
      </c>
      <c r="AK679">
        <v>25005.37</v>
      </c>
      <c r="AL679">
        <v>25005.37</v>
      </c>
      <c r="AM679">
        <v>0</v>
      </c>
      <c r="AN679">
        <v>0</v>
      </c>
      <c r="AO679">
        <v>0</v>
      </c>
      <c r="AP679">
        <v>0</v>
      </c>
      <c r="AQ679">
        <v>0</v>
      </c>
      <c r="AR679">
        <v>0</v>
      </c>
      <c r="AS679">
        <v>0</v>
      </c>
      <c r="AT679">
        <v>0</v>
      </c>
      <c r="AU679">
        <v>0</v>
      </c>
      <c r="AV679">
        <v>1</v>
      </c>
      <c r="AW679">
        <v>1</v>
      </c>
      <c r="AZ679">
        <v>1</v>
      </c>
      <c r="BA679">
        <v>1</v>
      </c>
      <c r="BB679">
        <v>1</v>
      </c>
      <c r="BC679">
        <v>7.56</v>
      </c>
      <c r="BD679" t="s">
        <v>6</v>
      </c>
      <c r="BE679" t="s">
        <v>6</v>
      </c>
      <c r="BF679" t="s">
        <v>6</v>
      </c>
      <c r="BG679" t="s">
        <v>6</v>
      </c>
      <c r="BH679">
        <v>3</v>
      </c>
      <c r="BI679">
        <v>1</v>
      </c>
      <c r="BJ679" t="s">
        <v>626</v>
      </c>
      <c r="BM679">
        <v>500003</v>
      </c>
      <c r="BN679">
        <v>0</v>
      </c>
      <c r="BO679" t="s">
        <v>6</v>
      </c>
      <c r="BP679">
        <v>0</v>
      </c>
      <c r="BQ679">
        <v>22</v>
      </c>
      <c r="BR679">
        <v>0</v>
      </c>
      <c r="BS679">
        <v>1</v>
      </c>
      <c r="BT679">
        <v>1</v>
      </c>
      <c r="BU679">
        <v>1</v>
      </c>
      <c r="BV679">
        <v>1</v>
      </c>
      <c r="BW679">
        <v>1</v>
      </c>
      <c r="BX679">
        <v>1</v>
      </c>
      <c r="BY679" t="s">
        <v>6</v>
      </c>
      <c r="BZ679">
        <v>0</v>
      </c>
      <c r="CA679">
        <v>0</v>
      </c>
      <c r="CB679" t="s">
        <v>6</v>
      </c>
      <c r="CE679">
        <v>0</v>
      </c>
      <c r="CF679">
        <v>0</v>
      </c>
      <c r="CG679">
        <v>0</v>
      </c>
      <c r="CM679">
        <v>0</v>
      </c>
      <c r="CN679" t="s">
        <v>6</v>
      </c>
      <c r="CO679">
        <v>0</v>
      </c>
      <c r="CP679">
        <f t="shared" si="796"/>
        <v>172216</v>
      </c>
      <c r="CQ679">
        <f t="shared" si="797"/>
        <v>189040.59719999999</v>
      </c>
      <c r="CR679">
        <f t="shared" si="798"/>
        <v>0</v>
      </c>
      <c r="CS679">
        <f t="shared" si="799"/>
        <v>0</v>
      </c>
      <c r="CT679">
        <f t="shared" si="800"/>
        <v>0</v>
      </c>
      <c r="CU679">
        <f t="shared" si="801"/>
        <v>0</v>
      </c>
      <c r="CV679">
        <f t="shared" si="802"/>
        <v>0</v>
      </c>
      <c r="CW679">
        <f t="shared" si="803"/>
        <v>0</v>
      </c>
      <c r="CX679">
        <f t="shared" si="804"/>
        <v>0</v>
      </c>
      <c r="CY679">
        <f>(S679+R679)*(BZ679/100)</f>
        <v>0</v>
      </c>
      <c r="CZ679">
        <f>(S679+R679)*(CA679/100)</f>
        <v>0</v>
      </c>
      <c r="DC679" t="s">
        <v>6</v>
      </c>
      <c r="DD679" t="s">
        <v>6</v>
      </c>
      <c r="DE679" t="s">
        <v>6</v>
      </c>
      <c r="DF679" t="s">
        <v>6</v>
      </c>
      <c r="DG679" t="s">
        <v>6</v>
      </c>
      <c r="DH679" t="s">
        <v>6</v>
      </c>
      <c r="DI679" t="s">
        <v>6</v>
      </c>
      <c r="DJ679" t="s">
        <v>6</v>
      </c>
      <c r="DK679" t="s">
        <v>6</v>
      </c>
      <c r="DL679" t="s">
        <v>6</v>
      </c>
      <c r="DM679" t="s">
        <v>6</v>
      </c>
      <c r="DN679">
        <v>0</v>
      </c>
      <c r="DO679">
        <v>0</v>
      </c>
      <c r="DP679">
        <v>1</v>
      </c>
      <c r="DQ679">
        <v>1</v>
      </c>
      <c r="DU679">
        <v>1009</v>
      </c>
      <c r="DV679" t="s">
        <v>63</v>
      </c>
      <c r="DW679" t="e">
        <f>'2.Лок.смета.и.Акт'!#REF!</f>
        <v>#REF!</v>
      </c>
      <c r="DX679">
        <v>1000</v>
      </c>
      <c r="DZ679" t="s">
        <v>6</v>
      </c>
      <c r="EA679" t="s">
        <v>6</v>
      </c>
      <c r="EB679" t="s">
        <v>6</v>
      </c>
      <c r="EC679" t="s">
        <v>6</v>
      </c>
      <c r="EE679">
        <v>54938783</v>
      </c>
      <c r="EF679">
        <v>22</v>
      </c>
      <c r="EG679" t="s">
        <v>45</v>
      </c>
      <c r="EH679">
        <v>0</v>
      </c>
      <c r="EI679" t="s">
        <v>6</v>
      </c>
      <c r="EJ679">
        <v>1</v>
      </c>
      <c r="EK679">
        <v>500003</v>
      </c>
      <c r="EL679" t="s">
        <v>46</v>
      </c>
      <c r="EM679" t="s">
        <v>47</v>
      </c>
      <c r="EO679" t="s">
        <v>6</v>
      </c>
      <c r="EQ679">
        <v>0</v>
      </c>
      <c r="ER679">
        <v>180416.67</v>
      </c>
      <c r="ES679">
        <v>25005.37</v>
      </c>
      <c r="ET679">
        <v>0</v>
      </c>
      <c r="EU679">
        <v>0</v>
      </c>
      <c r="EV679">
        <v>0</v>
      </c>
      <c r="EW679">
        <v>0</v>
      </c>
      <c r="EX679">
        <v>0</v>
      </c>
      <c r="EZ679">
        <v>5</v>
      </c>
      <c r="FC679">
        <v>0</v>
      </c>
      <c r="FD679">
        <v>18</v>
      </c>
      <c r="FF679">
        <v>180416.67</v>
      </c>
      <c r="FQ679">
        <v>0</v>
      </c>
      <c r="FR679">
        <f t="shared" si="805"/>
        <v>0</v>
      </c>
      <c r="FS679">
        <v>0</v>
      </c>
      <c r="FX679">
        <v>0</v>
      </c>
      <c r="FY679">
        <v>0</v>
      </c>
      <c r="GA679" t="s">
        <v>627</v>
      </c>
      <c r="GD679">
        <v>1</v>
      </c>
      <c r="GF679">
        <v>1415402652</v>
      </c>
      <c r="GG679">
        <v>2</v>
      </c>
      <c r="GH679">
        <v>3</v>
      </c>
      <c r="GI679">
        <v>5</v>
      </c>
      <c r="GJ679">
        <v>0</v>
      </c>
      <c r="GK679">
        <v>0</v>
      </c>
      <c r="GL679">
        <f t="shared" si="806"/>
        <v>0</v>
      </c>
      <c r="GM679">
        <f t="shared" si="807"/>
        <v>172216</v>
      </c>
      <c r="GN679">
        <f t="shared" si="808"/>
        <v>172216</v>
      </c>
      <c r="GO679">
        <f t="shared" si="809"/>
        <v>0</v>
      </c>
      <c r="GP679">
        <f t="shared" si="810"/>
        <v>0</v>
      </c>
      <c r="GR679">
        <v>1</v>
      </c>
      <c r="GS679">
        <v>1</v>
      </c>
      <c r="GT679">
        <v>0</v>
      </c>
      <c r="GU679" t="s">
        <v>6</v>
      </c>
      <c r="GV679">
        <f t="shared" si="811"/>
        <v>0</v>
      </c>
      <c r="GW679">
        <v>1</v>
      </c>
      <c r="GX679">
        <f t="shared" si="812"/>
        <v>0</v>
      </c>
      <c r="HA679">
        <v>0</v>
      </c>
      <c r="HB679">
        <v>0</v>
      </c>
      <c r="HC679">
        <f t="shared" si="813"/>
        <v>0</v>
      </c>
      <c r="HE679" t="s">
        <v>38</v>
      </c>
      <c r="HF679" t="s">
        <v>201</v>
      </c>
      <c r="HM679" t="s">
        <v>6</v>
      </c>
      <c r="HN679" t="s">
        <v>6</v>
      </c>
      <c r="HO679" t="s">
        <v>6</v>
      </c>
      <c r="HP679" t="s">
        <v>6</v>
      </c>
      <c r="HQ679" t="s">
        <v>6</v>
      </c>
      <c r="IF679">
        <v>-1</v>
      </c>
      <c r="IK679">
        <v>0</v>
      </c>
    </row>
    <row r="680" spans="1:255" x14ac:dyDescent="0.2">
      <c r="A680" s="2">
        <v>18</v>
      </c>
      <c r="B680" s="2">
        <v>1</v>
      </c>
      <c r="C680" s="2">
        <v>1041</v>
      </c>
      <c r="D680" s="2"/>
      <c r="E680" s="2" t="s">
        <v>806</v>
      </c>
      <c r="F680" s="2" t="s">
        <v>629</v>
      </c>
      <c r="G680" s="2" t="s">
        <v>630</v>
      </c>
      <c r="H680" s="2" t="s">
        <v>63</v>
      </c>
      <c r="I680" s="2">
        <f>I670*J680</f>
        <v>0.94520000000000004</v>
      </c>
      <c r="J680" s="216">
        <f>'5.Ведомость_списания'!F303</f>
        <v>0.41167247386759587</v>
      </c>
      <c r="K680" s="2">
        <v>0.41167199999999998</v>
      </c>
      <c r="L680" s="2"/>
      <c r="M680" s="2"/>
      <c r="N680" s="2"/>
      <c r="O680" s="2">
        <f t="shared" si="777"/>
        <v>21419</v>
      </c>
      <c r="P680" s="2">
        <f t="shared" si="778"/>
        <v>21419</v>
      </c>
      <c r="Q680" s="2">
        <f t="shared" si="779"/>
        <v>0</v>
      </c>
      <c r="R680" s="2">
        <f t="shared" si="780"/>
        <v>0</v>
      </c>
      <c r="S680" s="2">
        <f t="shared" si="781"/>
        <v>0</v>
      </c>
      <c r="T680" s="2">
        <f t="shared" si="782"/>
        <v>0</v>
      </c>
      <c r="U680" s="2">
        <f t="shared" si="783"/>
        <v>0</v>
      </c>
      <c r="V680" s="2">
        <f t="shared" si="784"/>
        <v>0</v>
      </c>
      <c r="W680" s="2">
        <f t="shared" si="785"/>
        <v>0</v>
      </c>
      <c r="X680" s="2">
        <f t="shared" si="786"/>
        <v>0</v>
      </c>
      <c r="Y680" s="2">
        <f t="shared" si="787"/>
        <v>0</v>
      </c>
      <c r="Z680" s="2"/>
      <c r="AA680" s="2">
        <v>86295183</v>
      </c>
      <c r="AB680" s="2">
        <f t="shared" si="788"/>
        <v>22661.200000000001</v>
      </c>
      <c r="AC680" s="2">
        <f t="shared" si="815"/>
        <v>22661.200000000001</v>
      </c>
      <c r="AD680" s="2">
        <f t="shared" si="789"/>
        <v>0</v>
      </c>
      <c r="AE680" s="2">
        <f t="shared" si="790"/>
        <v>0</v>
      </c>
      <c r="AF680" s="2">
        <f t="shared" si="791"/>
        <v>0</v>
      </c>
      <c r="AG680" s="2">
        <f t="shared" si="792"/>
        <v>0</v>
      </c>
      <c r="AH680" s="2">
        <f t="shared" si="793"/>
        <v>0</v>
      </c>
      <c r="AI680" s="2">
        <f t="shared" si="794"/>
        <v>0</v>
      </c>
      <c r="AJ680" s="2">
        <f t="shared" si="795"/>
        <v>0</v>
      </c>
      <c r="AK680" s="2">
        <v>22661.200000000001</v>
      </c>
      <c r="AL680" s="110">
        <f>'1.Лок.смета.и.Акт'!F1282</f>
        <v>22661.200000000001</v>
      </c>
      <c r="AM680" s="2">
        <v>0</v>
      </c>
      <c r="AN680" s="2">
        <v>0</v>
      </c>
      <c r="AO680" s="2">
        <v>0</v>
      </c>
      <c r="AP680" s="2">
        <v>0</v>
      </c>
      <c r="AQ680" s="2">
        <v>0</v>
      </c>
      <c r="AR680" s="2">
        <v>0</v>
      </c>
      <c r="AS680" s="2">
        <v>0</v>
      </c>
      <c r="AT680" s="2">
        <v>0</v>
      </c>
      <c r="AU680" s="2">
        <v>0</v>
      </c>
      <c r="AV680" s="2">
        <v>1</v>
      </c>
      <c r="AW680" s="2">
        <v>1</v>
      </c>
      <c r="AX680" s="2"/>
      <c r="AY680" s="2"/>
      <c r="AZ680" s="2">
        <v>1</v>
      </c>
      <c r="BA680" s="2">
        <v>1</v>
      </c>
      <c r="BB680" s="2">
        <v>1</v>
      </c>
      <c r="BC680" s="2">
        <v>1</v>
      </c>
      <c r="BD680" s="2" t="s">
        <v>6</v>
      </c>
      <c r="BE680" s="2" t="s">
        <v>6</v>
      </c>
      <c r="BF680" s="2" t="s">
        <v>6</v>
      </c>
      <c r="BG680" s="2" t="s">
        <v>6</v>
      </c>
      <c r="BH680" s="2">
        <v>3</v>
      </c>
      <c r="BI680" s="2">
        <v>1</v>
      </c>
      <c r="BJ680" s="2" t="s">
        <v>631</v>
      </c>
      <c r="BK680" s="2"/>
      <c r="BL680" s="2"/>
      <c r="BM680" s="2">
        <v>500003</v>
      </c>
      <c r="BN680" s="2">
        <v>0</v>
      </c>
      <c r="BO680" s="2" t="s">
        <v>6</v>
      </c>
      <c r="BP680" s="2">
        <v>0</v>
      </c>
      <c r="BQ680" s="2">
        <v>22</v>
      </c>
      <c r="BR680" s="2">
        <v>0</v>
      </c>
      <c r="BS680" s="2">
        <v>1</v>
      </c>
      <c r="BT680" s="2">
        <v>1</v>
      </c>
      <c r="BU680" s="2">
        <v>1</v>
      </c>
      <c r="BV680" s="2">
        <v>1</v>
      </c>
      <c r="BW680" s="2">
        <v>1</v>
      </c>
      <c r="BX680" s="2">
        <v>1</v>
      </c>
      <c r="BY680" s="2" t="s">
        <v>6</v>
      </c>
      <c r="BZ680" s="2">
        <v>0</v>
      </c>
      <c r="CA680" s="2">
        <v>0</v>
      </c>
      <c r="CB680" s="2" t="s">
        <v>6</v>
      </c>
      <c r="CC680" s="2"/>
      <c r="CD680" s="2"/>
      <c r="CE680" s="2">
        <v>0</v>
      </c>
      <c r="CF680" s="2">
        <v>0</v>
      </c>
      <c r="CG680" s="2">
        <v>0</v>
      </c>
      <c r="CH680" s="2"/>
      <c r="CI680" s="2"/>
      <c r="CJ680" s="2"/>
      <c r="CK680" s="2"/>
      <c r="CL680" s="2"/>
      <c r="CM680" s="2">
        <v>0</v>
      </c>
      <c r="CN680" s="2" t="s">
        <v>6</v>
      </c>
      <c r="CO680" s="2">
        <v>0</v>
      </c>
      <c r="CP680" s="2">
        <f t="shared" si="796"/>
        <v>21419</v>
      </c>
      <c r="CQ680" s="2">
        <f t="shared" si="797"/>
        <v>22661.200000000001</v>
      </c>
      <c r="CR680" s="2">
        <f t="shared" si="798"/>
        <v>0</v>
      </c>
      <c r="CS680" s="2">
        <f t="shared" si="799"/>
        <v>0</v>
      </c>
      <c r="CT680" s="2">
        <f t="shared" si="800"/>
        <v>0</v>
      </c>
      <c r="CU680" s="2">
        <f t="shared" si="801"/>
        <v>0</v>
      </c>
      <c r="CV680" s="2">
        <f t="shared" si="802"/>
        <v>0</v>
      </c>
      <c r="CW680" s="2">
        <f t="shared" si="803"/>
        <v>0</v>
      </c>
      <c r="CX680" s="2">
        <f t="shared" si="804"/>
        <v>0</v>
      </c>
      <c r="CY680" s="2">
        <f>(((S680+(R680*IF(0,0,1)))*AT680)/100)</f>
        <v>0</v>
      </c>
      <c r="CZ680" s="2">
        <f>(((S680+(R680*IF(0,0,1)))*AU680)/100)</f>
        <v>0</v>
      </c>
      <c r="DA680" s="2"/>
      <c r="DB680" s="2"/>
      <c r="DC680" s="2" t="s">
        <v>6</v>
      </c>
      <c r="DD680" s="2" t="s">
        <v>6</v>
      </c>
      <c r="DE680" s="2" t="s">
        <v>6</v>
      </c>
      <c r="DF680" s="2" t="s">
        <v>6</v>
      </c>
      <c r="DG680" s="2" t="s">
        <v>6</v>
      </c>
      <c r="DH680" s="2" t="s">
        <v>6</v>
      </c>
      <c r="DI680" s="2" t="s">
        <v>6</v>
      </c>
      <c r="DJ680" s="2" t="s">
        <v>6</v>
      </c>
      <c r="DK680" s="2" t="s">
        <v>6</v>
      </c>
      <c r="DL680" s="2" t="s">
        <v>6</v>
      </c>
      <c r="DM680" s="2" t="s">
        <v>6</v>
      </c>
      <c r="DN680" s="2">
        <v>0</v>
      </c>
      <c r="DO680" s="2">
        <v>0</v>
      </c>
      <c r="DP680" s="2">
        <v>1</v>
      </c>
      <c r="DQ680" s="2">
        <v>1</v>
      </c>
      <c r="DR680" s="2"/>
      <c r="DS680" s="2"/>
      <c r="DT680" s="2"/>
      <c r="DU680" s="2">
        <v>1009</v>
      </c>
      <c r="DV680" s="2" t="s">
        <v>63</v>
      </c>
      <c r="DW680" s="2" t="s">
        <v>63</v>
      </c>
      <c r="DX680" s="2">
        <v>1000</v>
      </c>
      <c r="DY680" s="2"/>
      <c r="DZ680" s="2" t="s">
        <v>6</v>
      </c>
      <c r="EA680" s="2" t="s">
        <v>6</v>
      </c>
      <c r="EB680" s="2" t="s">
        <v>6</v>
      </c>
      <c r="EC680" s="2" t="s">
        <v>6</v>
      </c>
      <c r="ED680" s="2"/>
      <c r="EE680" s="2">
        <v>54938783</v>
      </c>
      <c r="EF680" s="2">
        <v>22</v>
      </c>
      <c r="EG680" s="2" t="s">
        <v>45</v>
      </c>
      <c r="EH680" s="2">
        <v>0</v>
      </c>
      <c r="EI680" s="2" t="s">
        <v>6</v>
      </c>
      <c r="EJ680" s="2">
        <v>1</v>
      </c>
      <c r="EK680" s="2">
        <v>500003</v>
      </c>
      <c r="EL680" s="2" t="s">
        <v>46</v>
      </c>
      <c r="EM680" s="2" t="s">
        <v>47</v>
      </c>
      <c r="EN680" s="2"/>
      <c r="EO680" s="2" t="s">
        <v>6</v>
      </c>
      <c r="EP680" s="2"/>
      <c r="EQ680" s="2">
        <v>0</v>
      </c>
      <c r="ER680" s="2">
        <v>22661.200000000001</v>
      </c>
      <c r="ES680" s="110">
        <f>'1.Лок.смета.и.Акт'!F1282</f>
        <v>22661.200000000001</v>
      </c>
      <c r="ET680" s="2">
        <v>0</v>
      </c>
      <c r="EU680" s="2">
        <v>0</v>
      </c>
      <c r="EV680" s="2">
        <v>0</v>
      </c>
      <c r="EW680" s="2">
        <v>0</v>
      </c>
      <c r="EX680" s="2">
        <v>0</v>
      </c>
      <c r="EY680" s="2"/>
      <c r="EZ680" s="2"/>
      <c r="FA680" s="2"/>
      <c r="FB680" s="2"/>
      <c r="FC680" s="2"/>
      <c r="FD680" s="2"/>
      <c r="FE680" s="2"/>
      <c r="FF680" s="2"/>
      <c r="FG680" s="2"/>
      <c r="FH680" s="2"/>
      <c r="FI680" s="2"/>
      <c r="FJ680" s="2"/>
      <c r="FK680" s="2"/>
      <c r="FL680" s="2"/>
      <c r="FM680" s="2"/>
      <c r="FN680" s="2"/>
      <c r="FO680" s="2"/>
      <c r="FP680" s="2"/>
      <c r="FQ680" s="2">
        <v>0</v>
      </c>
      <c r="FR680" s="2">
        <f t="shared" si="805"/>
        <v>0</v>
      </c>
      <c r="FS680" s="2">
        <v>0</v>
      </c>
      <c r="FT680" s="2"/>
      <c r="FU680" s="2"/>
      <c r="FV680" s="2"/>
      <c r="FW680" s="2"/>
      <c r="FX680" s="2">
        <v>0</v>
      </c>
      <c r="FY680" s="2">
        <v>0</v>
      </c>
      <c r="FZ680" s="2"/>
      <c r="GA680" s="2" t="s">
        <v>6</v>
      </c>
      <c r="GB680" s="2"/>
      <c r="GC680" s="2"/>
      <c r="GD680" s="2">
        <v>1</v>
      </c>
      <c r="GE680" s="2"/>
      <c r="GF680" s="2">
        <v>-126084742</v>
      </c>
      <c r="GG680" s="2">
        <v>2</v>
      </c>
      <c r="GH680" s="2">
        <v>2</v>
      </c>
      <c r="GI680" s="2">
        <v>-2</v>
      </c>
      <c r="GJ680" s="2">
        <v>0</v>
      </c>
      <c r="GK680" s="2">
        <v>0</v>
      </c>
      <c r="GL680" s="2">
        <f t="shared" si="806"/>
        <v>0</v>
      </c>
      <c r="GM680" s="2">
        <f t="shared" si="807"/>
        <v>21419</v>
      </c>
      <c r="GN680" s="2">
        <f t="shared" si="808"/>
        <v>21419</v>
      </c>
      <c r="GO680" s="2">
        <f t="shared" si="809"/>
        <v>0</v>
      </c>
      <c r="GP680" s="2">
        <f t="shared" si="810"/>
        <v>0</v>
      </c>
      <c r="GQ680" s="2"/>
      <c r="GR680" s="2">
        <v>0</v>
      </c>
      <c r="GS680" s="2">
        <v>2</v>
      </c>
      <c r="GT680" s="2">
        <v>0</v>
      </c>
      <c r="GU680" s="2" t="s">
        <v>6</v>
      </c>
      <c r="GV680" s="2">
        <f t="shared" si="811"/>
        <v>0</v>
      </c>
      <c r="GW680" s="2">
        <v>1</v>
      </c>
      <c r="GX680" s="2">
        <f t="shared" si="812"/>
        <v>0</v>
      </c>
      <c r="GY680" s="2"/>
      <c r="GZ680" s="2"/>
      <c r="HA680" s="2">
        <v>0</v>
      </c>
      <c r="HB680" s="2">
        <v>0</v>
      </c>
      <c r="HC680" s="2">
        <f t="shared" si="813"/>
        <v>0</v>
      </c>
      <c r="HD680" s="2"/>
      <c r="HE680" s="2" t="s">
        <v>6</v>
      </c>
      <c r="HF680" s="2" t="s">
        <v>6</v>
      </c>
      <c r="HG680" s="2"/>
      <c r="HH680" s="2"/>
      <c r="HI680" s="2"/>
      <c r="HJ680" s="2"/>
      <c r="HK680" s="2"/>
      <c r="HL680" s="2"/>
      <c r="HM680" s="2" t="s">
        <v>6</v>
      </c>
      <c r="HN680" s="2" t="s">
        <v>6</v>
      </c>
      <c r="HO680" s="2" t="s">
        <v>6</v>
      </c>
      <c r="HP680" s="2" t="s">
        <v>6</v>
      </c>
      <c r="HQ680" s="2" t="s">
        <v>6</v>
      </c>
      <c r="HR680" s="2"/>
      <c r="HS680" s="2"/>
      <c r="HT680" s="2"/>
      <c r="HU680" s="2"/>
      <c r="HV680" s="2"/>
      <c r="HW680" s="2"/>
      <c r="HX680" s="2"/>
      <c r="HY680" s="2"/>
      <c r="HZ680" s="2"/>
      <c r="IA680" s="2"/>
      <c r="IB680" s="2"/>
      <c r="IC680" s="2"/>
      <c r="ID680" s="2"/>
      <c r="IE680" s="2"/>
      <c r="IF680" s="2">
        <v>-1</v>
      </c>
      <c r="IG680" s="2"/>
      <c r="IH680" s="2"/>
      <c r="II680" s="2"/>
      <c r="IJ680" s="2"/>
      <c r="IK680" s="2">
        <v>0</v>
      </c>
      <c r="IL680" s="2"/>
      <c r="IM680" s="2"/>
      <c r="IN680" s="2"/>
      <c r="IO680" s="2"/>
      <c r="IP680" s="2"/>
      <c r="IQ680" s="2"/>
      <c r="IR680" s="2"/>
      <c r="IS680" s="2"/>
      <c r="IT680" s="2"/>
      <c r="IU680" s="2"/>
    </row>
    <row r="681" spans="1:255" x14ac:dyDescent="0.2">
      <c r="A681">
        <v>18</v>
      </c>
      <c r="B681">
        <v>1</v>
      </c>
      <c r="C681">
        <v>1058</v>
      </c>
      <c r="E681" t="s">
        <v>806</v>
      </c>
      <c r="F681" t="e">
        <f>'2.Лок.смета.и.Акт'!#REF!</f>
        <v>#REF!</v>
      </c>
      <c r="G681" t="s">
        <v>630</v>
      </c>
      <c r="H681" t="s">
        <v>63</v>
      </c>
      <c r="I681">
        <f>I671*J681</f>
        <v>0.94520000000000004</v>
      </c>
      <c r="J681">
        <v>0.41167247386759587</v>
      </c>
      <c r="K681">
        <v>0.41167199999999998</v>
      </c>
      <c r="O681">
        <f t="shared" si="777"/>
        <v>177796</v>
      </c>
      <c r="P681">
        <f t="shared" si="778"/>
        <v>177796</v>
      </c>
      <c r="Q681">
        <f t="shared" si="779"/>
        <v>0</v>
      </c>
      <c r="R681">
        <f t="shared" si="780"/>
        <v>0</v>
      </c>
      <c r="S681">
        <f t="shared" si="781"/>
        <v>0</v>
      </c>
      <c r="T681">
        <f t="shared" si="782"/>
        <v>0</v>
      </c>
      <c r="U681">
        <f t="shared" si="783"/>
        <v>0</v>
      </c>
      <c r="V681">
        <f t="shared" si="784"/>
        <v>0</v>
      </c>
      <c r="W681">
        <f t="shared" si="785"/>
        <v>0</v>
      </c>
      <c r="X681">
        <f t="shared" si="786"/>
        <v>0</v>
      </c>
      <c r="Y681">
        <f t="shared" si="787"/>
        <v>0</v>
      </c>
      <c r="AA681">
        <v>86295184</v>
      </c>
      <c r="AB681">
        <f t="shared" si="788"/>
        <v>24881.47</v>
      </c>
      <c r="AC681">
        <f t="shared" si="815"/>
        <v>24881.47</v>
      </c>
      <c r="AD681">
        <f t="shared" si="789"/>
        <v>0</v>
      </c>
      <c r="AE681">
        <f t="shared" si="790"/>
        <v>0</v>
      </c>
      <c r="AF681">
        <f t="shared" si="791"/>
        <v>0</v>
      </c>
      <c r="AG681">
        <f t="shared" si="792"/>
        <v>0</v>
      </c>
      <c r="AH681">
        <f t="shared" si="793"/>
        <v>0</v>
      </c>
      <c r="AI681">
        <f t="shared" si="794"/>
        <v>0</v>
      </c>
      <c r="AJ681">
        <f t="shared" si="795"/>
        <v>0</v>
      </c>
      <c r="AK681">
        <v>24881.47</v>
      </c>
      <c r="AL681">
        <v>24881.47</v>
      </c>
      <c r="AM681">
        <v>0</v>
      </c>
      <c r="AN681">
        <v>0</v>
      </c>
      <c r="AO681">
        <v>0</v>
      </c>
      <c r="AP681">
        <v>0</v>
      </c>
      <c r="AQ681">
        <v>0</v>
      </c>
      <c r="AR681">
        <v>0</v>
      </c>
      <c r="AS681">
        <v>0</v>
      </c>
      <c r="AT681">
        <v>0</v>
      </c>
      <c r="AU681">
        <v>0</v>
      </c>
      <c r="AV681">
        <v>1</v>
      </c>
      <c r="AW681">
        <v>1</v>
      </c>
      <c r="AZ681">
        <v>1</v>
      </c>
      <c r="BA681">
        <v>1</v>
      </c>
      <c r="BB681">
        <v>1</v>
      </c>
      <c r="BC681">
        <v>7.56</v>
      </c>
      <c r="BD681" t="s">
        <v>6</v>
      </c>
      <c r="BE681" t="s">
        <v>6</v>
      </c>
      <c r="BF681" t="s">
        <v>6</v>
      </c>
      <c r="BG681" t="s">
        <v>6</v>
      </c>
      <c r="BH681">
        <v>3</v>
      </c>
      <c r="BI681">
        <v>1</v>
      </c>
      <c r="BJ681" t="s">
        <v>631</v>
      </c>
      <c r="BM681">
        <v>500003</v>
      </c>
      <c r="BN681">
        <v>0</v>
      </c>
      <c r="BO681" t="s">
        <v>6</v>
      </c>
      <c r="BP681">
        <v>0</v>
      </c>
      <c r="BQ681">
        <v>22</v>
      </c>
      <c r="BR681">
        <v>0</v>
      </c>
      <c r="BS681">
        <v>1</v>
      </c>
      <c r="BT681">
        <v>1</v>
      </c>
      <c r="BU681">
        <v>1</v>
      </c>
      <c r="BV681">
        <v>1</v>
      </c>
      <c r="BW681">
        <v>1</v>
      </c>
      <c r="BX681">
        <v>1</v>
      </c>
      <c r="BY681" t="s">
        <v>6</v>
      </c>
      <c r="BZ681">
        <v>0</v>
      </c>
      <c r="CA681">
        <v>0</v>
      </c>
      <c r="CB681" t="s">
        <v>6</v>
      </c>
      <c r="CE681">
        <v>0</v>
      </c>
      <c r="CF681">
        <v>0</v>
      </c>
      <c r="CG681">
        <v>0</v>
      </c>
      <c r="CM681">
        <v>0</v>
      </c>
      <c r="CN681" t="s">
        <v>6</v>
      </c>
      <c r="CO681">
        <v>0</v>
      </c>
      <c r="CP681">
        <f t="shared" si="796"/>
        <v>177796</v>
      </c>
      <c r="CQ681">
        <f t="shared" si="797"/>
        <v>188103.91320000001</v>
      </c>
      <c r="CR681">
        <f t="shared" si="798"/>
        <v>0</v>
      </c>
      <c r="CS681">
        <f t="shared" si="799"/>
        <v>0</v>
      </c>
      <c r="CT681">
        <f t="shared" si="800"/>
        <v>0</v>
      </c>
      <c r="CU681">
        <f t="shared" si="801"/>
        <v>0</v>
      </c>
      <c r="CV681">
        <f t="shared" si="802"/>
        <v>0</v>
      </c>
      <c r="CW681">
        <f t="shared" si="803"/>
        <v>0</v>
      </c>
      <c r="CX681">
        <f t="shared" si="804"/>
        <v>0</v>
      </c>
      <c r="CY681">
        <f>(S681+R681)*(BZ681/100)</f>
        <v>0</v>
      </c>
      <c r="CZ681">
        <f>(S681+R681)*(CA681/100)</f>
        <v>0</v>
      </c>
      <c r="DC681" t="s">
        <v>6</v>
      </c>
      <c r="DD681" t="s">
        <v>6</v>
      </c>
      <c r="DE681" t="s">
        <v>6</v>
      </c>
      <c r="DF681" t="s">
        <v>6</v>
      </c>
      <c r="DG681" t="s">
        <v>6</v>
      </c>
      <c r="DH681" t="s">
        <v>6</v>
      </c>
      <c r="DI681" t="s">
        <v>6</v>
      </c>
      <c r="DJ681" t="s">
        <v>6</v>
      </c>
      <c r="DK681" t="s">
        <v>6</v>
      </c>
      <c r="DL681" t="s">
        <v>6</v>
      </c>
      <c r="DM681" t="s">
        <v>6</v>
      </c>
      <c r="DN681">
        <v>0</v>
      </c>
      <c r="DO681">
        <v>0</v>
      </c>
      <c r="DP681">
        <v>1</v>
      </c>
      <c r="DQ681">
        <v>1</v>
      </c>
      <c r="DU681">
        <v>1009</v>
      </c>
      <c r="DV681" t="s">
        <v>63</v>
      </c>
      <c r="DW681" t="e">
        <f>'2.Лок.смета.и.Акт'!#REF!</f>
        <v>#REF!</v>
      </c>
      <c r="DX681">
        <v>1000</v>
      </c>
      <c r="DZ681" t="s">
        <v>6</v>
      </c>
      <c r="EA681" t="s">
        <v>6</v>
      </c>
      <c r="EB681" t="s">
        <v>6</v>
      </c>
      <c r="EC681" t="s">
        <v>6</v>
      </c>
      <c r="EE681">
        <v>54938783</v>
      </c>
      <c r="EF681">
        <v>22</v>
      </c>
      <c r="EG681" t="s">
        <v>45</v>
      </c>
      <c r="EH681">
        <v>0</v>
      </c>
      <c r="EI681" t="s">
        <v>6</v>
      </c>
      <c r="EJ681">
        <v>1</v>
      </c>
      <c r="EK681">
        <v>500003</v>
      </c>
      <c r="EL681" t="s">
        <v>46</v>
      </c>
      <c r="EM681" t="s">
        <v>47</v>
      </c>
      <c r="EO681" t="s">
        <v>6</v>
      </c>
      <c r="EQ681">
        <v>0</v>
      </c>
      <c r="ER681">
        <v>179522.74</v>
      </c>
      <c r="ES681">
        <v>24881.47</v>
      </c>
      <c r="ET681">
        <v>0</v>
      </c>
      <c r="EU681">
        <v>0</v>
      </c>
      <c r="EV681">
        <v>0</v>
      </c>
      <c r="EW681">
        <v>0</v>
      </c>
      <c r="EX681">
        <v>0</v>
      </c>
      <c r="EZ681">
        <v>5</v>
      </c>
      <c r="FC681">
        <v>0</v>
      </c>
      <c r="FD681">
        <v>18</v>
      </c>
      <c r="FF681">
        <v>179522.74</v>
      </c>
      <c r="FQ681">
        <v>0</v>
      </c>
      <c r="FR681">
        <f t="shared" si="805"/>
        <v>0</v>
      </c>
      <c r="FS681">
        <v>0</v>
      </c>
      <c r="FX681">
        <v>0</v>
      </c>
      <c r="FY681">
        <v>0</v>
      </c>
      <c r="GA681" t="s">
        <v>632</v>
      </c>
      <c r="GD681">
        <v>1</v>
      </c>
      <c r="GF681">
        <v>-126084742</v>
      </c>
      <c r="GG681">
        <v>2</v>
      </c>
      <c r="GH681">
        <v>3</v>
      </c>
      <c r="GI681">
        <v>5</v>
      </c>
      <c r="GJ681">
        <v>0</v>
      </c>
      <c r="GK681">
        <v>0</v>
      </c>
      <c r="GL681">
        <f t="shared" si="806"/>
        <v>0</v>
      </c>
      <c r="GM681">
        <f t="shared" si="807"/>
        <v>177796</v>
      </c>
      <c r="GN681">
        <f t="shared" si="808"/>
        <v>177796</v>
      </c>
      <c r="GO681">
        <f t="shared" si="809"/>
        <v>0</v>
      </c>
      <c r="GP681">
        <f t="shared" si="810"/>
        <v>0</v>
      </c>
      <c r="GR681">
        <v>1</v>
      </c>
      <c r="GS681">
        <v>1</v>
      </c>
      <c r="GT681">
        <v>0</v>
      </c>
      <c r="GU681" t="s">
        <v>6</v>
      </c>
      <c r="GV681">
        <f t="shared" si="811"/>
        <v>0</v>
      </c>
      <c r="GW681">
        <v>1</v>
      </c>
      <c r="GX681">
        <f t="shared" si="812"/>
        <v>0</v>
      </c>
      <c r="HA681">
        <v>0</v>
      </c>
      <c r="HB681">
        <v>0</v>
      </c>
      <c r="HC681">
        <f t="shared" si="813"/>
        <v>0</v>
      </c>
      <c r="HE681" t="s">
        <v>38</v>
      </c>
      <c r="HF681" t="s">
        <v>201</v>
      </c>
      <c r="HM681" t="s">
        <v>6</v>
      </c>
      <c r="HN681" t="s">
        <v>6</v>
      </c>
      <c r="HO681" t="s">
        <v>6</v>
      </c>
      <c r="HP681" t="s">
        <v>6</v>
      </c>
      <c r="HQ681" t="s">
        <v>6</v>
      </c>
      <c r="IF681">
        <v>-1</v>
      </c>
      <c r="IK681">
        <v>0</v>
      </c>
    </row>
    <row r="682" spans="1:255" x14ac:dyDescent="0.2">
      <c r="A682" s="2">
        <v>18</v>
      </c>
      <c r="B682" s="2">
        <v>1</v>
      </c>
      <c r="C682" s="2">
        <v>1042</v>
      </c>
      <c r="D682" s="2"/>
      <c r="E682" s="2" t="s">
        <v>807</v>
      </c>
      <c r="F682" s="2" t="s">
        <v>634</v>
      </c>
      <c r="G682" s="2" t="s">
        <v>635</v>
      </c>
      <c r="H682" s="2" t="s">
        <v>63</v>
      </c>
      <c r="I682" s="2">
        <f>I670*J682</f>
        <v>0.22769999999999999</v>
      </c>
      <c r="J682" s="216">
        <f>'5.Ведомость_списания'!F304</f>
        <v>9.9172473867595826E-2</v>
      </c>
      <c r="K682" s="2">
        <v>9.9171999999999996E-2</v>
      </c>
      <c r="L682" s="2"/>
      <c r="M682" s="2"/>
      <c r="N682" s="2"/>
      <c r="O682" s="2">
        <f t="shared" si="777"/>
        <v>5397</v>
      </c>
      <c r="P682" s="2">
        <f t="shared" si="778"/>
        <v>5397</v>
      </c>
      <c r="Q682" s="2">
        <f t="shared" si="779"/>
        <v>0</v>
      </c>
      <c r="R682" s="2">
        <f t="shared" si="780"/>
        <v>0</v>
      </c>
      <c r="S682" s="2">
        <f t="shared" si="781"/>
        <v>0</v>
      </c>
      <c r="T682" s="2">
        <f t="shared" si="782"/>
        <v>0</v>
      </c>
      <c r="U682" s="2">
        <f t="shared" si="783"/>
        <v>0</v>
      </c>
      <c r="V682" s="2">
        <f t="shared" si="784"/>
        <v>0</v>
      </c>
      <c r="W682" s="2">
        <f t="shared" si="785"/>
        <v>0</v>
      </c>
      <c r="X682" s="2">
        <f t="shared" si="786"/>
        <v>0</v>
      </c>
      <c r="Y682" s="2">
        <f t="shared" si="787"/>
        <v>0</v>
      </c>
      <c r="Z682" s="2"/>
      <c r="AA682" s="2">
        <v>86295183</v>
      </c>
      <c r="AB682" s="2">
        <f t="shared" si="788"/>
        <v>23700.07</v>
      </c>
      <c r="AC682" s="2">
        <f t="shared" si="815"/>
        <v>23700.07</v>
      </c>
      <c r="AD682" s="2">
        <f t="shared" si="789"/>
        <v>0</v>
      </c>
      <c r="AE682" s="2">
        <f t="shared" si="790"/>
        <v>0</v>
      </c>
      <c r="AF682" s="2">
        <f t="shared" si="791"/>
        <v>0</v>
      </c>
      <c r="AG682" s="2">
        <f t="shared" si="792"/>
        <v>0</v>
      </c>
      <c r="AH682" s="2">
        <f t="shared" si="793"/>
        <v>0</v>
      </c>
      <c r="AI682" s="2">
        <f t="shared" si="794"/>
        <v>0</v>
      </c>
      <c r="AJ682" s="2">
        <f t="shared" si="795"/>
        <v>0</v>
      </c>
      <c r="AK682" s="2">
        <v>23700.07</v>
      </c>
      <c r="AL682" s="110">
        <f>'1.Лок.смета.и.Акт'!F1284</f>
        <v>23700.07</v>
      </c>
      <c r="AM682" s="2">
        <v>0</v>
      </c>
      <c r="AN682" s="2">
        <v>0</v>
      </c>
      <c r="AO682" s="2">
        <v>0</v>
      </c>
      <c r="AP682" s="2">
        <v>0</v>
      </c>
      <c r="AQ682" s="2">
        <v>0</v>
      </c>
      <c r="AR682" s="2">
        <v>0</v>
      </c>
      <c r="AS682" s="2">
        <v>0</v>
      </c>
      <c r="AT682" s="2">
        <v>0</v>
      </c>
      <c r="AU682" s="2">
        <v>0</v>
      </c>
      <c r="AV682" s="2">
        <v>1</v>
      </c>
      <c r="AW682" s="2">
        <v>1</v>
      </c>
      <c r="AX682" s="2"/>
      <c r="AY682" s="2"/>
      <c r="AZ682" s="2">
        <v>1</v>
      </c>
      <c r="BA682" s="2">
        <v>1</v>
      </c>
      <c r="BB682" s="2">
        <v>1</v>
      </c>
      <c r="BC682" s="2">
        <v>1</v>
      </c>
      <c r="BD682" s="2" t="s">
        <v>6</v>
      </c>
      <c r="BE682" s="2" t="s">
        <v>6</v>
      </c>
      <c r="BF682" s="2" t="s">
        <v>6</v>
      </c>
      <c r="BG682" s="2" t="s">
        <v>6</v>
      </c>
      <c r="BH682" s="2">
        <v>3</v>
      </c>
      <c r="BI682" s="2">
        <v>1</v>
      </c>
      <c r="BJ682" s="2" t="s">
        <v>636</v>
      </c>
      <c r="BK682" s="2"/>
      <c r="BL682" s="2"/>
      <c r="BM682" s="2">
        <v>500003</v>
      </c>
      <c r="BN682" s="2">
        <v>0</v>
      </c>
      <c r="BO682" s="2" t="s">
        <v>6</v>
      </c>
      <c r="BP682" s="2">
        <v>0</v>
      </c>
      <c r="BQ682" s="2">
        <v>22</v>
      </c>
      <c r="BR682" s="2">
        <v>0</v>
      </c>
      <c r="BS682" s="2">
        <v>1</v>
      </c>
      <c r="BT682" s="2">
        <v>1</v>
      </c>
      <c r="BU682" s="2">
        <v>1</v>
      </c>
      <c r="BV682" s="2">
        <v>1</v>
      </c>
      <c r="BW682" s="2">
        <v>1</v>
      </c>
      <c r="BX682" s="2">
        <v>1</v>
      </c>
      <c r="BY682" s="2" t="s">
        <v>6</v>
      </c>
      <c r="BZ682" s="2">
        <v>0</v>
      </c>
      <c r="CA682" s="2">
        <v>0</v>
      </c>
      <c r="CB682" s="2" t="s">
        <v>6</v>
      </c>
      <c r="CC682" s="2"/>
      <c r="CD682" s="2"/>
      <c r="CE682" s="2">
        <v>0</v>
      </c>
      <c r="CF682" s="2">
        <v>0</v>
      </c>
      <c r="CG682" s="2">
        <v>0</v>
      </c>
      <c r="CH682" s="2"/>
      <c r="CI682" s="2"/>
      <c r="CJ682" s="2"/>
      <c r="CK682" s="2"/>
      <c r="CL682" s="2"/>
      <c r="CM682" s="2">
        <v>0</v>
      </c>
      <c r="CN682" s="2" t="s">
        <v>6</v>
      </c>
      <c r="CO682" s="2">
        <v>0</v>
      </c>
      <c r="CP682" s="2">
        <f t="shared" si="796"/>
        <v>5397</v>
      </c>
      <c r="CQ682" s="2">
        <f t="shared" si="797"/>
        <v>23700.07</v>
      </c>
      <c r="CR682" s="2">
        <f t="shared" si="798"/>
        <v>0</v>
      </c>
      <c r="CS682" s="2">
        <f t="shared" si="799"/>
        <v>0</v>
      </c>
      <c r="CT682" s="2">
        <f t="shared" si="800"/>
        <v>0</v>
      </c>
      <c r="CU682" s="2">
        <f t="shared" si="801"/>
        <v>0</v>
      </c>
      <c r="CV682" s="2">
        <f t="shared" si="802"/>
        <v>0</v>
      </c>
      <c r="CW682" s="2">
        <f t="shared" si="803"/>
        <v>0</v>
      </c>
      <c r="CX682" s="2">
        <f t="shared" si="804"/>
        <v>0</v>
      </c>
      <c r="CY682" s="2">
        <f>(((S682+(R682*IF(0,0,1)))*AT682)/100)</f>
        <v>0</v>
      </c>
      <c r="CZ682" s="2">
        <f>(((S682+(R682*IF(0,0,1)))*AU682)/100)</f>
        <v>0</v>
      </c>
      <c r="DA682" s="2"/>
      <c r="DB682" s="2"/>
      <c r="DC682" s="2" t="s">
        <v>6</v>
      </c>
      <c r="DD682" s="2" t="s">
        <v>6</v>
      </c>
      <c r="DE682" s="2" t="s">
        <v>6</v>
      </c>
      <c r="DF682" s="2" t="s">
        <v>6</v>
      </c>
      <c r="DG682" s="2" t="s">
        <v>6</v>
      </c>
      <c r="DH682" s="2" t="s">
        <v>6</v>
      </c>
      <c r="DI682" s="2" t="s">
        <v>6</v>
      </c>
      <c r="DJ682" s="2" t="s">
        <v>6</v>
      </c>
      <c r="DK682" s="2" t="s">
        <v>6</v>
      </c>
      <c r="DL682" s="2" t="s">
        <v>6</v>
      </c>
      <c r="DM682" s="2" t="s">
        <v>6</v>
      </c>
      <c r="DN682" s="2">
        <v>0</v>
      </c>
      <c r="DO682" s="2">
        <v>0</v>
      </c>
      <c r="DP682" s="2">
        <v>1</v>
      </c>
      <c r="DQ682" s="2">
        <v>1</v>
      </c>
      <c r="DR682" s="2"/>
      <c r="DS682" s="2"/>
      <c r="DT682" s="2"/>
      <c r="DU682" s="2">
        <v>1009</v>
      </c>
      <c r="DV682" s="2" t="s">
        <v>63</v>
      </c>
      <c r="DW682" s="2" t="s">
        <v>63</v>
      </c>
      <c r="DX682" s="2">
        <v>1000</v>
      </c>
      <c r="DY682" s="2"/>
      <c r="DZ682" s="2" t="s">
        <v>6</v>
      </c>
      <c r="EA682" s="2" t="s">
        <v>6</v>
      </c>
      <c r="EB682" s="2" t="s">
        <v>6</v>
      </c>
      <c r="EC682" s="2" t="s">
        <v>6</v>
      </c>
      <c r="ED682" s="2"/>
      <c r="EE682" s="2">
        <v>54938783</v>
      </c>
      <c r="EF682" s="2">
        <v>22</v>
      </c>
      <c r="EG682" s="2" t="s">
        <v>45</v>
      </c>
      <c r="EH682" s="2">
        <v>0</v>
      </c>
      <c r="EI682" s="2" t="s">
        <v>6</v>
      </c>
      <c r="EJ682" s="2">
        <v>1</v>
      </c>
      <c r="EK682" s="2">
        <v>500003</v>
      </c>
      <c r="EL682" s="2" t="s">
        <v>46</v>
      </c>
      <c r="EM682" s="2" t="s">
        <v>47</v>
      </c>
      <c r="EN682" s="2"/>
      <c r="EO682" s="2" t="s">
        <v>6</v>
      </c>
      <c r="EP682" s="2"/>
      <c r="EQ682" s="2">
        <v>0</v>
      </c>
      <c r="ER682" s="2">
        <v>23700.07</v>
      </c>
      <c r="ES682" s="110">
        <f>'1.Лок.смета.и.Акт'!F1284</f>
        <v>23700.07</v>
      </c>
      <c r="ET682" s="2">
        <v>0</v>
      </c>
      <c r="EU682" s="2">
        <v>0</v>
      </c>
      <c r="EV682" s="2">
        <v>0</v>
      </c>
      <c r="EW682" s="2">
        <v>0</v>
      </c>
      <c r="EX682" s="2">
        <v>0</v>
      </c>
      <c r="EY682" s="2"/>
      <c r="EZ682" s="2"/>
      <c r="FA682" s="2"/>
      <c r="FB682" s="2"/>
      <c r="FC682" s="2"/>
      <c r="FD682" s="2"/>
      <c r="FE682" s="2"/>
      <c r="FF682" s="2"/>
      <c r="FG682" s="2"/>
      <c r="FH682" s="2"/>
      <c r="FI682" s="2"/>
      <c r="FJ682" s="2"/>
      <c r="FK682" s="2"/>
      <c r="FL682" s="2"/>
      <c r="FM682" s="2"/>
      <c r="FN682" s="2"/>
      <c r="FO682" s="2"/>
      <c r="FP682" s="2"/>
      <c r="FQ682" s="2">
        <v>0</v>
      </c>
      <c r="FR682" s="2">
        <f t="shared" si="805"/>
        <v>0</v>
      </c>
      <c r="FS682" s="2">
        <v>0</v>
      </c>
      <c r="FT682" s="2"/>
      <c r="FU682" s="2"/>
      <c r="FV682" s="2"/>
      <c r="FW682" s="2"/>
      <c r="FX682" s="2">
        <v>0</v>
      </c>
      <c r="FY682" s="2">
        <v>0</v>
      </c>
      <c r="FZ682" s="2"/>
      <c r="GA682" s="2" t="s">
        <v>6</v>
      </c>
      <c r="GB682" s="2"/>
      <c r="GC682" s="2"/>
      <c r="GD682" s="2">
        <v>1</v>
      </c>
      <c r="GE682" s="2"/>
      <c r="GF682" s="2">
        <v>203260106</v>
      </c>
      <c r="GG682" s="2">
        <v>2</v>
      </c>
      <c r="GH682" s="2">
        <v>2</v>
      </c>
      <c r="GI682" s="2">
        <v>-2</v>
      </c>
      <c r="GJ682" s="2">
        <v>0</v>
      </c>
      <c r="GK682" s="2">
        <v>0</v>
      </c>
      <c r="GL682" s="2">
        <f t="shared" si="806"/>
        <v>0</v>
      </c>
      <c r="GM682" s="2">
        <f t="shared" si="807"/>
        <v>5397</v>
      </c>
      <c r="GN682" s="2">
        <f t="shared" si="808"/>
        <v>5397</v>
      </c>
      <c r="GO682" s="2">
        <f t="shared" si="809"/>
        <v>0</v>
      </c>
      <c r="GP682" s="2">
        <f t="shared" si="810"/>
        <v>0</v>
      </c>
      <c r="GQ682" s="2"/>
      <c r="GR682" s="2">
        <v>0</v>
      </c>
      <c r="GS682" s="2">
        <v>2</v>
      </c>
      <c r="GT682" s="2">
        <v>0</v>
      </c>
      <c r="GU682" s="2" t="s">
        <v>6</v>
      </c>
      <c r="GV682" s="2">
        <f t="shared" si="811"/>
        <v>0</v>
      </c>
      <c r="GW682" s="2">
        <v>1</v>
      </c>
      <c r="GX682" s="2">
        <f t="shared" si="812"/>
        <v>0</v>
      </c>
      <c r="GY682" s="2"/>
      <c r="GZ682" s="2"/>
      <c r="HA682" s="2">
        <v>0</v>
      </c>
      <c r="HB682" s="2">
        <v>0</v>
      </c>
      <c r="HC682" s="2">
        <f t="shared" si="813"/>
        <v>0</v>
      </c>
      <c r="HD682" s="2"/>
      <c r="HE682" s="2" t="s">
        <v>6</v>
      </c>
      <c r="HF682" s="2" t="s">
        <v>6</v>
      </c>
      <c r="HG682" s="2"/>
      <c r="HH682" s="2"/>
      <c r="HI682" s="2"/>
      <c r="HJ682" s="2"/>
      <c r="HK682" s="2"/>
      <c r="HL682" s="2"/>
      <c r="HM682" s="2" t="s">
        <v>6</v>
      </c>
      <c r="HN682" s="2" t="s">
        <v>6</v>
      </c>
      <c r="HO682" s="2" t="s">
        <v>6</v>
      </c>
      <c r="HP682" s="2" t="s">
        <v>6</v>
      </c>
      <c r="HQ682" s="2" t="s">
        <v>6</v>
      </c>
      <c r="HR682" s="2"/>
      <c r="HS682" s="2"/>
      <c r="HT682" s="2"/>
      <c r="HU682" s="2"/>
      <c r="HV682" s="2"/>
      <c r="HW682" s="2"/>
      <c r="HX682" s="2"/>
      <c r="HY682" s="2"/>
      <c r="HZ682" s="2"/>
      <c r="IA682" s="2"/>
      <c r="IB682" s="2"/>
      <c r="IC682" s="2"/>
      <c r="ID682" s="2"/>
      <c r="IE682" s="2"/>
      <c r="IF682" s="2">
        <v>-1</v>
      </c>
      <c r="IG682" s="2"/>
      <c r="IH682" s="2"/>
      <c r="II682" s="2"/>
      <c r="IJ682" s="2"/>
      <c r="IK682" s="2">
        <v>0</v>
      </c>
      <c r="IL682" s="2"/>
      <c r="IM682" s="2"/>
      <c r="IN682" s="2"/>
      <c r="IO682" s="2"/>
      <c r="IP682" s="2"/>
      <c r="IQ682" s="2"/>
      <c r="IR682" s="2"/>
      <c r="IS682" s="2"/>
      <c r="IT682" s="2"/>
      <c r="IU682" s="2"/>
    </row>
    <row r="683" spans="1:255" x14ac:dyDescent="0.2">
      <c r="A683">
        <v>18</v>
      </c>
      <c r="B683">
        <v>1</v>
      </c>
      <c r="C683">
        <v>1059</v>
      </c>
      <c r="E683" t="s">
        <v>807</v>
      </c>
      <c r="F683" t="e">
        <f>'2.Лок.смета.и.Акт'!#REF!</f>
        <v>#REF!</v>
      </c>
      <c r="G683" t="s">
        <v>635</v>
      </c>
      <c r="H683" t="s">
        <v>63</v>
      </c>
      <c r="I683">
        <f>I671*J683</f>
        <v>0.22769999999999999</v>
      </c>
      <c r="J683">
        <v>9.9172473867595826E-2</v>
      </c>
      <c r="K683">
        <v>9.9171999999999996E-2</v>
      </c>
      <c r="O683">
        <f t="shared" si="777"/>
        <v>44766</v>
      </c>
      <c r="P683">
        <f t="shared" si="778"/>
        <v>44766</v>
      </c>
      <c r="Q683">
        <f t="shared" si="779"/>
        <v>0</v>
      </c>
      <c r="R683">
        <f t="shared" si="780"/>
        <v>0</v>
      </c>
      <c r="S683">
        <f t="shared" si="781"/>
        <v>0</v>
      </c>
      <c r="T683">
        <f t="shared" si="782"/>
        <v>0</v>
      </c>
      <c r="U683">
        <f t="shared" si="783"/>
        <v>0</v>
      </c>
      <c r="V683">
        <f t="shared" si="784"/>
        <v>0</v>
      </c>
      <c r="W683">
        <f t="shared" si="785"/>
        <v>0</v>
      </c>
      <c r="X683">
        <f t="shared" si="786"/>
        <v>0</v>
      </c>
      <c r="Y683">
        <f t="shared" si="787"/>
        <v>0</v>
      </c>
      <c r="AA683">
        <v>86295184</v>
      </c>
      <c r="AB683">
        <f t="shared" si="788"/>
        <v>26005.32</v>
      </c>
      <c r="AC683">
        <f t="shared" si="815"/>
        <v>26005.32</v>
      </c>
      <c r="AD683">
        <f t="shared" si="789"/>
        <v>0</v>
      </c>
      <c r="AE683">
        <f t="shared" si="790"/>
        <v>0</v>
      </c>
      <c r="AF683">
        <f t="shared" si="791"/>
        <v>0</v>
      </c>
      <c r="AG683">
        <f t="shared" si="792"/>
        <v>0</v>
      </c>
      <c r="AH683">
        <f t="shared" si="793"/>
        <v>0</v>
      </c>
      <c r="AI683">
        <f t="shared" si="794"/>
        <v>0</v>
      </c>
      <c r="AJ683">
        <f t="shared" si="795"/>
        <v>0</v>
      </c>
      <c r="AK683">
        <v>26005.32</v>
      </c>
      <c r="AL683">
        <v>26005.32</v>
      </c>
      <c r="AM683">
        <v>0</v>
      </c>
      <c r="AN683">
        <v>0</v>
      </c>
      <c r="AO683">
        <v>0</v>
      </c>
      <c r="AP683">
        <v>0</v>
      </c>
      <c r="AQ683">
        <v>0</v>
      </c>
      <c r="AR683">
        <v>0</v>
      </c>
      <c r="AS683">
        <v>0</v>
      </c>
      <c r="AT683">
        <v>0</v>
      </c>
      <c r="AU683">
        <v>0</v>
      </c>
      <c r="AV683">
        <v>1</v>
      </c>
      <c r="AW683">
        <v>1</v>
      </c>
      <c r="AZ683">
        <v>1</v>
      </c>
      <c r="BA683">
        <v>1</v>
      </c>
      <c r="BB683">
        <v>1</v>
      </c>
      <c r="BC683">
        <v>7.56</v>
      </c>
      <c r="BD683" t="s">
        <v>6</v>
      </c>
      <c r="BE683" t="s">
        <v>6</v>
      </c>
      <c r="BF683" t="s">
        <v>6</v>
      </c>
      <c r="BG683" t="s">
        <v>6</v>
      </c>
      <c r="BH683">
        <v>3</v>
      </c>
      <c r="BI683">
        <v>1</v>
      </c>
      <c r="BJ683" t="s">
        <v>636</v>
      </c>
      <c r="BM683">
        <v>500003</v>
      </c>
      <c r="BN683">
        <v>0</v>
      </c>
      <c r="BO683" t="s">
        <v>6</v>
      </c>
      <c r="BP683">
        <v>0</v>
      </c>
      <c r="BQ683">
        <v>22</v>
      </c>
      <c r="BR683">
        <v>0</v>
      </c>
      <c r="BS683">
        <v>1</v>
      </c>
      <c r="BT683">
        <v>1</v>
      </c>
      <c r="BU683">
        <v>1</v>
      </c>
      <c r="BV683">
        <v>1</v>
      </c>
      <c r="BW683">
        <v>1</v>
      </c>
      <c r="BX683">
        <v>1</v>
      </c>
      <c r="BY683" t="s">
        <v>6</v>
      </c>
      <c r="BZ683">
        <v>0</v>
      </c>
      <c r="CA683">
        <v>0</v>
      </c>
      <c r="CB683" t="s">
        <v>6</v>
      </c>
      <c r="CE683">
        <v>0</v>
      </c>
      <c r="CF683">
        <v>0</v>
      </c>
      <c r="CG683">
        <v>0</v>
      </c>
      <c r="CM683">
        <v>0</v>
      </c>
      <c r="CN683" t="s">
        <v>6</v>
      </c>
      <c r="CO683">
        <v>0</v>
      </c>
      <c r="CP683">
        <f t="shared" si="796"/>
        <v>44766</v>
      </c>
      <c r="CQ683">
        <f t="shared" si="797"/>
        <v>196600.21919999999</v>
      </c>
      <c r="CR683">
        <f t="shared" si="798"/>
        <v>0</v>
      </c>
      <c r="CS683">
        <f t="shared" si="799"/>
        <v>0</v>
      </c>
      <c r="CT683">
        <f t="shared" si="800"/>
        <v>0</v>
      </c>
      <c r="CU683">
        <f t="shared" si="801"/>
        <v>0</v>
      </c>
      <c r="CV683">
        <f t="shared" si="802"/>
        <v>0</v>
      </c>
      <c r="CW683">
        <f t="shared" si="803"/>
        <v>0</v>
      </c>
      <c r="CX683">
        <f t="shared" si="804"/>
        <v>0</v>
      </c>
      <c r="CY683">
        <f>(S683+R683)*(BZ683/100)</f>
        <v>0</v>
      </c>
      <c r="CZ683">
        <f>(S683+R683)*(CA683/100)</f>
        <v>0</v>
      </c>
      <c r="DC683" t="s">
        <v>6</v>
      </c>
      <c r="DD683" t="s">
        <v>6</v>
      </c>
      <c r="DE683" t="s">
        <v>6</v>
      </c>
      <c r="DF683" t="s">
        <v>6</v>
      </c>
      <c r="DG683" t="s">
        <v>6</v>
      </c>
      <c r="DH683" t="s">
        <v>6</v>
      </c>
      <c r="DI683" t="s">
        <v>6</v>
      </c>
      <c r="DJ683" t="s">
        <v>6</v>
      </c>
      <c r="DK683" t="s">
        <v>6</v>
      </c>
      <c r="DL683" t="s">
        <v>6</v>
      </c>
      <c r="DM683" t="s">
        <v>6</v>
      </c>
      <c r="DN683">
        <v>0</v>
      </c>
      <c r="DO683">
        <v>0</v>
      </c>
      <c r="DP683">
        <v>1</v>
      </c>
      <c r="DQ683">
        <v>1</v>
      </c>
      <c r="DU683">
        <v>1009</v>
      </c>
      <c r="DV683" t="s">
        <v>63</v>
      </c>
      <c r="DW683" t="e">
        <f>'2.Лок.смета.и.Акт'!#REF!</f>
        <v>#REF!</v>
      </c>
      <c r="DX683">
        <v>1000</v>
      </c>
      <c r="DZ683" t="s">
        <v>6</v>
      </c>
      <c r="EA683" t="s">
        <v>6</v>
      </c>
      <c r="EB683" t="s">
        <v>6</v>
      </c>
      <c r="EC683" t="s">
        <v>6</v>
      </c>
      <c r="EE683">
        <v>54938783</v>
      </c>
      <c r="EF683">
        <v>22</v>
      </c>
      <c r="EG683" t="s">
        <v>45</v>
      </c>
      <c r="EH683">
        <v>0</v>
      </c>
      <c r="EI683" t="s">
        <v>6</v>
      </c>
      <c r="EJ683">
        <v>1</v>
      </c>
      <c r="EK683">
        <v>500003</v>
      </c>
      <c r="EL683" t="s">
        <v>46</v>
      </c>
      <c r="EM683" t="s">
        <v>47</v>
      </c>
      <c r="EO683" t="s">
        <v>6</v>
      </c>
      <c r="EQ683">
        <v>0</v>
      </c>
      <c r="ER683">
        <v>187631.42</v>
      </c>
      <c r="ES683">
        <v>26005.32</v>
      </c>
      <c r="ET683">
        <v>0</v>
      </c>
      <c r="EU683">
        <v>0</v>
      </c>
      <c r="EV683">
        <v>0</v>
      </c>
      <c r="EW683">
        <v>0</v>
      </c>
      <c r="EX683">
        <v>0</v>
      </c>
      <c r="EZ683">
        <v>5</v>
      </c>
      <c r="FC683">
        <v>0</v>
      </c>
      <c r="FD683">
        <v>18</v>
      </c>
      <c r="FF683">
        <v>187631.42</v>
      </c>
      <c r="FQ683">
        <v>0</v>
      </c>
      <c r="FR683">
        <f t="shared" si="805"/>
        <v>0</v>
      </c>
      <c r="FS683">
        <v>0</v>
      </c>
      <c r="FX683">
        <v>0</v>
      </c>
      <c r="FY683">
        <v>0</v>
      </c>
      <c r="GA683" t="s">
        <v>637</v>
      </c>
      <c r="GD683">
        <v>1</v>
      </c>
      <c r="GF683">
        <v>203260106</v>
      </c>
      <c r="GG683">
        <v>2</v>
      </c>
      <c r="GH683">
        <v>3</v>
      </c>
      <c r="GI683">
        <v>5</v>
      </c>
      <c r="GJ683">
        <v>0</v>
      </c>
      <c r="GK683">
        <v>0</v>
      </c>
      <c r="GL683">
        <f t="shared" si="806"/>
        <v>0</v>
      </c>
      <c r="GM683">
        <f t="shared" si="807"/>
        <v>44766</v>
      </c>
      <c r="GN683">
        <f t="shared" si="808"/>
        <v>44766</v>
      </c>
      <c r="GO683">
        <f t="shared" si="809"/>
        <v>0</v>
      </c>
      <c r="GP683">
        <f t="shared" si="810"/>
        <v>0</v>
      </c>
      <c r="GR683">
        <v>1</v>
      </c>
      <c r="GS683">
        <v>1</v>
      </c>
      <c r="GT683">
        <v>0</v>
      </c>
      <c r="GU683" t="s">
        <v>6</v>
      </c>
      <c r="GV683">
        <f t="shared" si="811"/>
        <v>0</v>
      </c>
      <c r="GW683">
        <v>1</v>
      </c>
      <c r="GX683">
        <f t="shared" si="812"/>
        <v>0</v>
      </c>
      <c r="HA683">
        <v>0</v>
      </c>
      <c r="HB683">
        <v>0</v>
      </c>
      <c r="HC683">
        <f t="shared" si="813"/>
        <v>0</v>
      </c>
      <c r="HE683" t="s">
        <v>38</v>
      </c>
      <c r="HF683" t="s">
        <v>201</v>
      </c>
      <c r="HM683" t="s">
        <v>6</v>
      </c>
      <c r="HN683" t="s">
        <v>6</v>
      </c>
      <c r="HO683" t="s">
        <v>6</v>
      </c>
      <c r="HP683" t="s">
        <v>6</v>
      </c>
      <c r="HQ683" t="s">
        <v>6</v>
      </c>
      <c r="IF683">
        <v>-1</v>
      </c>
      <c r="IK683">
        <v>0</v>
      </c>
    </row>
    <row r="684" spans="1:255" x14ac:dyDescent="0.2">
      <c r="A684" s="2">
        <v>18</v>
      </c>
      <c r="B684" s="2">
        <v>1</v>
      </c>
      <c r="C684" s="2">
        <v>1043</v>
      </c>
      <c r="D684" s="2"/>
      <c r="E684" s="2" t="s">
        <v>808</v>
      </c>
      <c r="F684" s="2" t="s">
        <v>639</v>
      </c>
      <c r="G684" s="2" t="s">
        <v>640</v>
      </c>
      <c r="H684" s="2" t="s">
        <v>63</v>
      </c>
      <c r="I684" s="2">
        <f>I670*J684</f>
        <v>0.21160000000000001</v>
      </c>
      <c r="J684" s="216">
        <f>'5.Ведомость_списания'!F305</f>
        <v>9.2160278745644614E-2</v>
      </c>
      <c r="K684" s="2">
        <v>9.2160000000000006E-2</v>
      </c>
      <c r="L684" s="2"/>
      <c r="M684" s="2"/>
      <c r="N684" s="2"/>
      <c r="O684" s="2">
        <f t="shared" si="777"/>
        <v>5017</v>
      </c>
      <c r="P684" s="2">
        <f t="shared" si="778"/>
        <v>5017</v>
      </c>
      <c r="Q684" s="2">
        <f t="shared" si="779"/>
        <v>0</v>
      </c>
      <c r="R684" s="2">
        <f t="shared" si="780"/>
        <v>0</v>
      </c>
      <c r="S684" s="2">
        <f t="shared" si="781"/>
        <v>0</v>
      </c>
      <c r="T684" s="2">
        <f t="shared" si="782"/>
        <v>0</v>
      </c>
      <c r="U684" s="2">
        <f t="shared" si="783"/>
        <v>0</v>
      </c>
      <c r="V684" s="2">
        <f t="shared" si="784"/>
        <v>0</v>
      </c>
      <c r="W684" s="2">
        <f t="shared" si="785"/>
        <v>0</v>
      </c>
      <c r="X684" s="2">
        <f t="shared" si="786"/>
        <v>0</v>
      </c>
      <c r="Y684" s="2">
        <f t="shared" si="787"/>
        <v>0</v>
      </c>
      <c r="Z684" s="2"/>
      <c r="AA684" s="2">
        <v>86295183</v>
      </c>
      <c r="AB684" s="2">
        <f t="shared" si="788"/>
        <v>23709.96</v>
      </c>
      <c r="AC684" s="2">
        <f t="shared" si="815"/>
        <v>23709.96</v>
      </c>
      <c r="AD684" s="2">
        <f t="shared" si="789"/>
        <v>0</v>
      </c>
      <c r="AE684" s="2">
        <f t="shared" si="790"/>
        <v>0</v>
      </c>
      <c r="AF684" s="2">
        <f t="shared" si="791"/>
        <v>0</v>
      </c>
      <c r="AG684" s="2">
        <f t="shared" si="792"/>
        <v>0</v>
      </c>
      <c r="AH684" s="2">
        <f t="shared" si="793"/>
        <v>0</v>
      </c>
      <c r="AI684" s="2">
        <f t="shared" si="794"/>
        <v>0</v>
      </c>
      <c r="AJ684" s="2">
        <f t="shared" si="795"/>
        <v>0</v>
      </c>
      <c r="AK684" s="2">
        <v>23709.96</v>
      </c>
      <c r="AL684" s="110">
        <f>'1.Лок.смета.и.Акт'!F1286</f>
        <v>23709.96</v>
      </c>
      <c r="AM684" s="2">
        <v>0</v>
      </c>
      <c r="AN684" s="2">
        <v>0</v>
      </c>
      <c r="AO684" s="2">
        <v>0</v>
      </c>
      <c r="AP684" s="2">
        <v>0</v>
      </c>
      <c r="AQ684" s="2">
        <v>0</v>
      </c>
      <c r="AR684" s="2">
        <v>0</v>
      </c>
      <c r="AS684" s="2">
        <v>0</v>
      </c>
      <c r="AT684" s="2">
        <v>0</v>
      </c>
      <c r="AU684" s="2">
        <v>0</v>
      </c>
      <c r="AV684" s="2">
        <v>1</v>
      </c>
      <c r="AW684" s="2">
        <v>1</v>
      </c>
      <c r="AX684" s="2"/>
      <c r="AY684" s="2"/>
      <c r="AZ684" s="2">
        <v>1</v>
      </c>
      <c r="BA684" s="2">
        <v>1</v>
      </c>
      <c r="BB684" s="2">
        <v>1</v>
      </c>
      <c r="BC684" s="2">
        <v>1</v>
      </c>
      <c r="BD684" s="2" t="s">
        <v>6</v>
      </c>
      <c r="BE684" s="2" t="s">
        <v>6</v>
      </c>
      <c r="BF684" s="2" t="s">
        <v>6</v>
      </c>
      <c r="BG684" s="2" t="s">
        <v>6</v>
      </c>
      <c r="BH684" s="2">
        <v>3</v>
      </c>
      <c r="BI684" s="2">
        <v>1</v>
      </c>
      <c r="BJ684" s="2" t="s">
        <v>641</v>
      </c>
      <c r="BK684" s="2"/>
      <c r="BL684" s="2"/>
      <c r="BM684" s="2">
        <v>500003</v>
      </c>
      <c r="BN684" s="2">
        <v>0</v>
      </c>
      <c r="BO684" s="2" t="s">
        <v>6</v>
      </c>
      <c r="BP684" s="2">
        <v>0</v>
      </c>
      <c r="BQ684" s="2">
        <v>22</v>
      </c>
      <c r="BR684" s="2">
        <v>0</v>
      </c>
      <c r="BS684" s="2">
        <v>1</v>
      </c>
      <c r="BT684" s="2">
        <v>1</v>
      </c>
      <c r="BU684" s="2">
        <v>1</v>
      </c>
      <c r="BV684" s="2">
        <v>1</v>
      </c>
      <c r="BW684" s="2">
        <v>1</v>
      </c>
      <c r="BX684" s="2">
        <v>1</v>
      </c>
      <c r="BY684" s="2" t="s">
        <v>6</v>
      </c>
      <c r="BZ684" s="2">
        <v>0</v>
      </c>
      <c r="CA684" s="2">
        <v>0</v>
      </c>
      <c r="CB684" s="2" t="s">
        <v>6</v>
      </c>
      <c r="CC684" s="2"/>
      <c r="CD684" s="2"/>
      <c r="CE684" s="2">
        <v>0</v>
      </c>
      <c r="CF684" s="2">
        <v>0</v>
      </c>
      <c r="CG684" s="2">
        <v>0</v>
      </c>
      <c r="CH684" s="2"/>
      <c r="CI684" s="2"/>
      <c r="CJ684" s="2"/>
      <c r="CK684" s="2"/>
      <c r="CL684" s="2"/>
      <c r="CM684" s="2">
        <v>0</v>
      </c>
      <c r="CN684" s="2" t="s">
        <v>6</v>
      </c>
      <c r="CO684" s="2">
        <v>0</v>
      </c>
      <c r="CP684" s="2">
        <f t="shared" si="796"/>
        <v>5017</v>
      </c>
      <c r="CQ684" s="2">
        <f t="shared" si="797"/>
        <v>23709.96</v>
      </c>
      <c r="CR684" s="2">
        <f t="shared" si="798"/>
        <v>0</v>
      </c>
      <c r="CS684" s="2">
        <f t="shared" si="799"/>
        <v>0</v>
      </c>
      <c r="CT684" s="2">
        <f t="shared" si="800"/>
        <v>0</v>
      </c>
      <c r="CU684" s="2">
        <f t="shared" si="801"/>
        <v>0</v>
      </c>
      <c r="CV684" s="2">
        <f t="shared" si="802"/>
        <v>0</v>
      </c>
      <c r="CW684" s="2">
        <f t="shared" si="803"/>
        <v>0</v>
      </c>
      <c r="CX684" s="2">
        <f t="shared" si="804"/>
        <v>0</v>
      </c>
      <c r="CY684" s="2">
        <f>(((S684+(R684*IF(0,0,1)))*AT684)/100)</f>
        <v>0</v>
      </c>
      <c r="CZ684" s="2">
        <f>(((S684+(R684*IF(0,0,1)))*AU684)/100)</f>
        <v>0</v>
      </c>
      <c r="DA684" s="2"/>
      <c r="DB684" s="2"/>
      <c r="DC684" s="2" t="s">
        <v>6</v>
      </c>
      <c r="DD684" s="2" t="s">
        <v>6</v>
      </c>
      <c r="DE684" s="2" t="s">
        <v>6</v>
      </c>
      <c r="DF684" s="2" t="s">
        <v>6</v>
      </c>
      <c r="DG684" s="2" t="s">
        <v>6</v>
      </c>
      <c r="DH684" s="2" t="s">
        <v>6</v>
      </c>
      <c r="DI684" s="2" t="s">
        <v>6</v>
      </c>
      <c r="DJ684" s="2" t="s">
        <v>6</v>
      </c>
      <c r="DK684" s="2" t="s">
        <v>6</v>
      </c>
      <c r="DL684" s="2" t="s">
        <v>6</v>
      </c>
      <c r="DM684" s="2" t="s">
        <v>6</v>
      </c>
      <c r="DN684" s="2">
        <v>0</v>
      </c>
      <c r="DO684" s="2">
        <v>0</v>
      </c>
      <c r="DP684" s="2">
        <v>1</v>
      </c>
      <c r="DQ684" s="2">
        <v>1</v>
      </c>
      <c r="DR684" s="2"/>
      <c r="DS684" s="2"/>
      <c r="DT684" s="2"/>
      <c r="DU684" s="2">
        <v>1009</v>
      </c>
      <c r="DV684" s="2" t="s">
        <v>63</v>
      </c>
      <c r="DW684" s="2" t="s">
        <v>63</v>
      </c>
      <c r="DX684" s="2">
        <v>1000</v>
      </c>
      <c r="DY684" s="2"/>
      <c r="DZ684" s="2" t="s">
        <v>6</v>
      </c>
      <c r="EA684" s="2" t="s">
        <v>6</v>
      </c>
      <c r="EB684" s="2" t="s">
        <v>6</v>
      </c>
      <c r="EC684" s="2" t="s">
        <v>6</v>
      </c>
      <c r="ED684" s="2"/>
      <c r="EE684" s="2">
        <v>54938783</v>
      </c>
      <c r="EF684" s="2">
        <v>22</v>
      </c>
      <c r="EG684" s="2" t="s">
        <v>45</v>
      </c>
      <c r="EH684" s="2">
        <v>0</v>
      </c>
      <c r="EI684" s="2" t="s">
        <v>6</v>
      </c>
      <c r="EJ684" s="2">
        <v>1</v>
      </c>
      <c r="EK684" s="2">
        <v>500003</v>
      </c>
      <c r="EL684" s="2" t="s">
        <v>46</v>
      </c>
      <c r="EM684" s="2" t="s">
        <v>47</v>
      </c>
      <c r="EN684" s="2"/>
      <c r="EO684" s="2" t="s">
        <v>6</v>
      </c>
      <c r="EP684" s="2"/>
      <c r="EQ684" s="2">
        <v>0</v>
      </c>
      <c r="ER684" s="2">
        <v>23709.96</v>
      </c>
      <c r="ES684" s="110">
        <f>'1.Лок.смета.и.Акт'!F1286</f>
        <v>23709.96</v>
      </c>
      <c r="ET684" s="2">
        <v>0</v>
      </c>
      <c r="EU684" s="2">
        <v>0</v>
      </c>
      <c r="EV684" s="2">
        <v>0</v>
      </c>
      <c r="EW684" s="2">
        <v>0</v>
      </c>
      <c r="EX684" s="2">
        <v>0</v>
      </c>
      <c r="EY684" s="2"/>
      <c r="EZ684" s="2"/>
      <c r="FA684" s="2"/>
      <c r="FB684" s="2"/>
      <c r="FC684" s="2"/>
      <c r="FD684" s="2"/>
      <c r="FE684" s="2"/>
      <c r="FF684" s="2"/>
      <c r="FG684" s="2"/>
      <c r="FH684" s="2"/>
      <c r="FI684" s="2"/>
      <c r="FJ684" s="2"/>
      <c r="FK684" s="2"/>
      <c r="FL684" s="2"/>
      <c r="FM684" s="2"/>
      <c r="FN684" s="2"/>
      <c r="FO684" s="2"/>
      <c r="FP684" s="2"/>
      <c r="FQ684" s="2">
        <v>0</v>
      </c>
      <c r="FR684" s="2">
        <f t="shared" si="805"/>
        <v>0</v>
      </c>
      <c r="FS684" s="2">
        <v>0</v>
      </c>
      <c r="FT684" s="2"/>
      <c r="FU684" s="2"/>
      <c r="FV684" s="2"/>
      <c r="FW684" s="2"/>
      <c r="FX684" s="2">
        <v>0</v>
      </c>
      <c r="FY684" s="2">
        <v>0</v>
      </c>
      <c r="FZ684" s="2"/>
      <c r="GA684" s="2" t="s">
        <v>6</v>
      </c>
      <c r="GB684" s="2"/>
      <c r="GC684" s="2"/>
      <c r="GD684" s="2">
        <v>1</v>
      </c>
      <c r="GE684" s="2"/>
      <c r="GF684" s="2">
        <v>-1983082630</v>
      </c>
      <c r="GG684" s="2">
        <v>2</v>
      </c>
      <c r="GH684" s="2">
        <v>2</v>
      </c>
      <c r="GI684" s="2">
        <v>-2</v>
      </c>
      <c r="GJ684" s="2">
        <v>0</v>
      </c>
      <c r="GK684" s="2">
        <v>0</v>
      </c>
      <c r="GL684" s="2">
        <f t="shared" si="806"/>
        <v>0</v>
      </c>
      <c r="GM684" s="2">
        <f t="shared" si="807"/>
        <v>5017</v>
      </c>
      <c r="GN684" s="2">
        <f t="shared" si="808"/>
        <v>5017</v>
      </c>
      <c r="GO684" s="2">
        <f t="shared" si="809"/>
        <v>0</v>
      </c>
      <c r="GP684" s="2">
        <f t="shared" si="810"/>
        <v>0</v>
      </c>
      <c r="GQ684" s="2"/>
      <c r="GR684" s="2">
        <v>0</v>
      </c>
      <c r="GS684" s="2">
        <v>2</v>
      </c>
      <c r="GT684" s="2">
        <v>0</v>
      </c>
      <c r="GU684" s="2" t="s">
        <v>6</v>
      </c>
      <c r="GV684" s="2">
        <f t="shared" si="811"/>
        <v>0</v>
      </c>
      <c r="GW684" s="2">
        <v>1</v>
      </c>
      <c r="GX684" s="2">
        <f t="shared" si="812"/>
        <v>0</v>
      </c>
      <c r="GY684" s="2"/>
      <c r="GZ684" s="2"/>
      <c r="HA684" s="2">
        <v>0</v>
      </c>
      <c r="HB684" s="2">
        <v>0</v>
      </c>
      <c r="HC684" s="2">
        <f t="shared" si="813"/>
        <v>0</v>
      </c>
      <c r="HD684" s="2"/>
      <c r="HE684" s="2" t="s">
        <v>6</v>
      </c>
      <c r="HF684" s="2" t="s">
        <v>6</v>
      </c>
      <c r="HG684" s="2"/>
      <c r="HH684" s="2"/>
      <c r="HI684" s="2"/>
      <c r="HJ684" s="2"/>
      <c r="HK684" s="2"/>
      <c r="HL684" s="2"/>
      <c r="HM684" s="2" t="s">
        <v>6</v>
      </c>
      <c r="HN684" s="2" t="s">
        <v>6</v>
      </c>
      <c r="HO684" s="2" t="s">
        <v>6</v>
      </c>
      <c r="HP684" s="2" t="s">
        <v>6</v>
      </c>
      <c r="HQ684" s="2" t="s">
        <v>6</v>
      </c>
      <c r="HR684" s="2"/>
      <c r="HS684" s="2"/>
      <c r="HT684" s="2"/>
      <c r="HU684" s="2"/>
      <c r="HV684" s="2"/>
      <c r="HW684" s="2"/>
      <c r="HX684" s="2"/>
      <c r="HY684" s="2"/>
      <c r="HZ684" s="2"/>
      <c r="IA684" s="2"/>
      <c r="IB684" s="2"/>
      <c r="IC684" s="2"/>
      <c r="ID684" s="2"/>
      <c r="IE684" s="2"/>
      <c r="IF684" s="2">
        <v>-1</v>
      </c>
      <c r="IG684" s="2"/>
      <c r="IH684" s="2"/>
      <c r="II684" s="2"/>
      <c r="IJ684" s="2"/>
      <c r="IK684" s="2">
        <v>0</v>
      </c>
      <c r="IL684" s="2"/>
      <c r="IM684" s="2"/>
      <c r="IN684" s="2"/>
      <c r="IO684" s="2"/>
      <c r="IP684" s="2"/>
      <c r="IQ684" s="2"/>
      <c r="IR684" s="2"/>
      <c r="IS684" s="2"/>
      <c r="IT684" s="2"/>
      <c r="IU684" s="2"/>
    </row>
    <row r="685" spans="1:255" x14ac:dyDescent="0.2">
      <c r="A685">
        <v>18</v>
      </c>
      <c r="B685">
        <v>1</v>
      </c>
      <c r="C685">
        <v>1060</v>
      </c>
      <c r="E685" t="s">
        <v>808</v>
      </c>
      <c r="F685" t="e">
        <f>'2.Лок.смета.и.Акт'!#REF!</f>
        <v>#REF!</v>
      </c>
      <c r="G685" t="s">
        <v>640</v>
      </c>
      <c r="H685" t="s">
        <v>63</v>
      </c>
      <c r="I685">
        <f>I671*J685</f>
        <v>0.21160000000000001</v>
      </c>
      <c r="J685">
        <v>9.2160278745644614E-2</v>
      </c>
      <c r="K685">
        <v>9.2160000000000006E-2</v>
      </c>
      <c r="O685">
        <f t="shared" si="777"/>
        <v>41615</v>
      </c>
      <c r="P685">
        <f t="shared" si="778"/>
        <v>41615</v>
      </c>
      <c r="Q685">
        <f t="shared" si="779"/>
        <v>0</v>
      </c>
      <c r="R685">
        <f t="shared" si="780"/>
        <v>0</v>
      </c>
      <c r="S685">
        <f t="shared" si="781"/>
        <v>0</v>
      </c>
      <c r="T685">
        <f t="shared" si="782"/>
        <v>0</v>
      </c>
      <c r="U685">
        <f t="shared" si="783"/>
        <v>0</v>
      </c>
      <c r="V685">
        <f t="shared" si="784"/>
        <v>0</v>
      </c>
      <c r="W685">
        <f t="shared" si="785"/>
        <v>0</v>
      </c>
      <c r="X685">
        <f t="shared" si="786"/>
        <v>0</v>
      </c>
      <c r="Y685">
        <f t="shared" si="787"/>
        <v>0</v>
      </c>
      <c r="AA685">
        <v>86295184</v>
      </c>
      <c r="AB685">
        <f t="shared" si="788"/>
        <v>26014.26</v>
      </c>
      <c r="AC685">
        <f t="shared" si="815"/>
        <v>26014.26</v>
      </c>
      <c r="AD685">
        <f t="shared" si="789"/>
        <v>0</v>
      </c>
      <c r="AE685">
        <f t="shared" si="790"/>
        <v>0</v>
      </c>
      <c r="AF685">
        <f t="shared" si="791"/>
        <v>0</v>
      </c>
      <c r="AG685">
        <f t="shared" si="792"/>
        <v>0</v>
      </c>
      <c r="AH685">
        <f t="shared" si="793"/>
        <v>0</v>
      </c>
      <c r="AI685">
        <f t="shared" si="794"/>
        <v>0</v>
      </c>
      <c r="AJ685">
        <f t="shared" si="795"/>
        <v>0</v>
      </c>
      <c r="AK685">
        <v>26014.26</v>
      </c>
      <c r="AL685">
        <v>26014.26</v>
      </c>
      <c r="AM685">
        <v>0</v>
      </c>
      <c r="AN685">
        <v>0</v>
      </c>
      <c r="AO685">
        <v>0</v>
      </c>
      <c r="AP685">
        <v>0</v>
      </c>
      <c r="AQ685">
        <v>0</v>
      </c>
      <c r="AR685">
        <v>0</v>
      </c>
      <c r="AS685">
        <v>0</v>
      </c>
      <c r="AT685">
        <v>0</v>
      </c>
      <c r="AU685">
        <v>0</v>
      </c>
      <c r="AV685">
        <v>1</v>
      </c>
      <c r="AW685">
        <v>1</v>
      </c>
      <c r="AZ685">
        <v>1</v>
      </c>
      <c r="BA685">
        <v>1</v>
      </c>
      <c r="BB685">
        <v>1</v>
      </c>
      <c r="BC685">
        <v>7.56</v>
      </c>
      <c r="BD685" t="s">
        <v>6</v>
      </c>
      <c r="BE685" t="s">
        <v>6</v>
      </c>
      <c r="BF685" t="s">
        <v>6</v>
      </c>
      <c r="BG685" t="s">
        <v>6</v>
      </c>
      <c r="BH685">
        <v>3</v>
      </c>
      <c r="BI685">
        <v>1</v>
      </c>
      <c r="BJ685" t="s">
        <v>641</v>
      </c>
      <c r="BM685">
        <v>500003</v>
      </c>
      <c r="BN685">
        <v>0</v>
      </c>
      <c r="BO685" t="s">
        <v>6</v>
      </c>
      <c r="BP685">
        <v>0</v>
      </c>
      <c r="BQ685">
        <v>22</v>
      </c>
      <c r="BR685">
        <v>0</v>
      </c>
      <c r="BS685">
        <v>1</v>
      </c>
      <c r="BT685">
        <v>1</v>
      </c>
      <c r="BU685">
        <v>1</v>
      </c>
      <c r="BV685">
        <v>1</v>
      </c>
      <c r="BW685">
        <v>1</v>
      </c>
      <c r="BX685">
        <v>1</v>
      </c>
      <c r="BY685" t="s">
        <v>6</v>
      </c>
      <c r="BZ685">
        <v>0</v>
      </c>
      <c r="CA685">
        <v>0</v>
      </c>
      <c r="CB685" t="s">
        <v>6</v>
      </c>
      <c r="CE685">
        <v>0</v>
      </c>
      <c r="CF685">
        <v>0</v>
      </c>
      <c r="CG685">
        <v>0</v>
      </c>
      <c r="CM685">
        <v>0</v>
      </c>
      <c r="CN685" t="s">
        <v>6</v>
      </c>
      <c r="CO685">
        <v>0</v>
      </c>
      <c r="CP685">
        <f t="shared" si="796"/>
        <v>41615</v>
      </c>
      <c r="CQ685">
        <f t="shared" si="797"/>
        <v>196667.80559999996</v>
      </c>
      <c r="CR685">
        <f t="shared" si="798"/>
        <v>0</v>
      </c>
      <c r="CS685">
        <f t="shared" si="799"/>
        <v>0</v>
      </c>
      <c r="CT685">
        <f t="shared" si="800"/>
        <v>0</v>
      </c>
      <c r="CU685">
        <f t="shared" si="801"/>
        <v>0</v>
      </c>
      <c r="CV685">
        <f t="shared" si="802"/>
        <v>0</v>
      </c>
      <c r="CW685">
        <f t="shared" si="803"/>
        <v>0</v>
      </c>
      <c r="CX685">
        <f t="shared" si="804"/>
        <v>0</v>
      </c>
      <c r="CY685">
        <f>(S685+R685)*(BZ685/100)</f>
        <v>0</v>
      </c>
      <c r="CZ685">
        <f>(S685+R685)*(CA685/100)</f>
        <v>0</v>
      </c>
      <c r="DC685" t="s">
        <v>6</v>
      </c>
      <c r="DD685" t="s">
        <v>6</v>
      </c>
      <c r="DE685" t="s">
        <v>6</v>
      </c>
      <c r="DF685" t="s">
        <v>6</v>
      </c>
      <c r="DG685" t="s">
        <v>6</v>
      </c>
      <c r="DH685" t="s">
        <v>6</v>
      </c>
      <c r="DI685" t="s">
        <v>6</v>
      </c>
      <c r="DJ685" t="s">
        <v>6</v>
      </c>
      <c r="DK685" t="s">
        <v>6</v>
      </c>
      <c r="DL685" t="s">
        <v>6</v>
      </c>
      <c r="DM685" t="s">
        <v>6</v>
      </c>
      <c r="DN685">
        <v>0</v>
      </c>
      <c r="DO685">
        <v>0</v>
      </c>
      <c r="DP685">
        <v>1</v>
      </c>
      <c r="DQ685">
        <v>1</v>
      </c>
      <c r="DU685">
        <v>1009</v>
      </c>
      <c r="DV685" t="s">
        <v>63</v>
      </c>
      <c r="DW685" t="e">
        <f>'2.Лок.смета.и.Акт'!#REF!</f>
        <v>#REF!</v>
      </c>
      <c r="DX685">
        <v>1000</v>
      </c>
      <c r="DZ685" t="s">
        <v>6</v>
      </c>
      <c r="EA685" t="s">
        <v>6</v>
      </c>
      <c r="EB685" t="s">
        <v>6</v>
      </c>
      <c r="EC685" t="s">
        <v>6</v>
      </c>
      <c r="EE685">
        <v>54938783</v>
      </c>
      <c r="EF685">
        <v>22</v>
      </c>
      <c r="EG685" t="s">
        <v>45</v>
      </c>
      <c r="EH685">
        <v>0</v>
      </c>
      <c r="EI685" t="s">
        <v>6</v>
      </c>
      <c r="EJ685">
        <v>1</v>
      </c>
      <c r="EK685">
        <v>500003</v>
      </c>
      <c r="EL685" t="s">
        <v>46</v>
      </c>
      <c r="EM685" t="s">
        <v>47</v>
      </c>
      <c r="EO685" t="s">
        <v>6</v>
      </c>
      <c r="EQ685">
        <v>0</v>
      </c>
      <c r="ER685">
        <v>187695.99</v>
      </c>
      <c r="ES685">
        <v>26014.26</v>
      </c>
      <c r="ET685">
        <v>0</v>
      </c>
      <c r="EU685">
        <v>0</v>
      </c>
      <c r="EV685">
        <v>0</v>
      </c>
      <c r="EW685">
        <v>0</v>
      </c>
      <c r="EX685">
        <v>0</v>
      </c>
      <c r="EZ685">
        <v>5</v>
      </c>
      <c r="FC685">
        <v>0</v>
      </c>
      <c r="FD685">
        <v>18</v>
      </c>
      <c r="FF685">
        <v>187695.99</v>
      </c>
      <c r="FQ685">
        <v>0</v>
      </c>
      <c r="FR685">
        <f t="shared" si="805"/>
        <v>0</v>
      </c>
      <c r="FS685">
        <v>0</v>
      </c>
      <c r="FX685">
        <v>0</v>
      </c>
      <c r="FY685">
        <v>0</v>
      </c>
      <c r="GA685" t="s">
        <v>642</v>
      </c>
      <c r="GD685">
        <v>1</v>
      </c>
      <c r="GF685">
        <v>-1983082630</v>
      </c>
      <c r="GG685">
        <v>2</v>
      </c>
      <c r="GH685">
        <v>3</v>
      </c>
      <c r="GI685">
        <v>5</v>
      </c>
      <c r="GJ685">
        <v>0</v>
      </c>
      <c r="GK685">
        <v>0</v>
      </c>
      <c r="GL685">
        <f t="shared" si="806"/>
        <v>0</v>
      </c>
      <c r="GM685">
        <f t="shared" si="807"/>
        <v>41615</v>
      </c>
      <c r="GN685">
        <f t="shared" si="808"/>
        <v>41615</v>
      </c>
      <c r="GO685">
        <f t="shared" si="809"/>
        <v>0</v>
      </c>
      <c r="GP685">
        <f t="shared" si="810"/>
        <v>0</v>
      </c>
      <c r="GR685">
        <v>1</v>
      </c>
      <c r="GS685">
        <v>1</v>
      </c>
      <c r="GT685">
        <v>0</v>
      </c>
      <c r="GU685" t="s">
        <v>6</v>
      </c>
      <c r="GV685">
        <f t="shared" si="811"/>
        <v>0</v>
      </c>
      <c r="GW685">
        <v>1</v>
      </c>
      <c r="GX685">
        <f t="shared" si="812"/>
        <v>0</v>
      </c>
      <c r="HA685">
        <v>0</v>
      </c>
      <c r="HB685">
        <v>0</v>
      </c>
      <c r="HC685">
        <f t="shared" si="813"/>
        <v>0</v>
      </c>
      <c r="HE685" t="s">
        <v>38</v>
      </c>
      <c r="HF685" t="s">
        <v>201</v>
      </c>
      <c r="HM685" t="s">
        <v>6</v>
      </c>
      <c r="HN685" t="s">
        <v>6</v>
      </c>
      <c r="HO685" t="s">
        <v>6</v>
      </c>
      <c r="HP685" t="s">
        <v>6</v>
      </c>
      <c r="HQ685" t="s">
        <v>6</v>
      </c>
      <c r="IF685">
        <v>-1</v>
      </c>
      <c r="IK685">
        <v>0</v>
      </c>
    </row>
    <row r="686" spans="1:255" x14ac:dyDescent="0.2">
      <c r="A686" s="2">
        <v>17</v>
      </c>
      <c r="B686" s="2">
        <v>1</v>
      </c>
      <c r="C686" s="2">
        <f>ROW(SmtRes!A1073)</f>
        <v>1073</v>
      </c>
      <c r="D686" s="2">
        <f>ROW(EtalonRes!A1216)</f>
        <v>1216</v>
      </c>
      <c r="E686" s="2" t="s">
        <v>809</v>
      </c>
      <c r="F686" s="2" t="s">
        <v>644</v>
      </c>
      <c r="G686" s="2" t="s">
        <v>645</v>
      </c>
      <c r="H686" s="2" t="s">
        <v>646</v>
      </c>
      <c r="I686" s="2">
        <f>'2.Лок.смета.и.Акт'!E109</f>
        <v>0.66400000000000003</v>
      </c>
      <c r="J686" s="2">
        <v>0</v>
      </c>
      <c r="K686" s="2">
        <v>0.66400000000000003</v>
      </c>
      <c r="L686" s="2"/>
      <c r="M686" s="2"/>
      <c r="N686" s="2"/>
      <c r="O686" s="2">
        <f t="shared" si="777"/>
        <v>4229</v>
      </c>
      <c r="P686" s="2">
        <f t="shared" si="778"/>
        <v>0</v>
      </c>
      <c r="Q686" s="2">
        <f t="shared" si="779"/>
        <v>3157</v>
      </c>
      <c r="R686" s="2">
        <f t="shared" si="780"/>
        <v>291</v>
      </c>
      <c r="S686" s="2">
        <f t="shared" si="781"/>
        <v>1072</v>
      </c>
      <c r="T686" s="2">
        <f t="shared" si="782"/>
        <v>0</v>
      </c>
      <c r="U686" s="2">
        <f t="shared" si="783"/>
        <v>113.03936000000002</v>
      </c>
      <c r="V686" s="2">
        <f t="shared" si="784"/>
        <v>22.961120000000001</v>
      </c>
      <c r="W686" s="2">
        <f t="shared" si="785"/>
        <v>0</v>
      </c>
      <c r="X686" s="2">
        <f t="shared" si="786"/>
        <v>1227</v>
      </c>
      <c r="Y686" s="2">
        <f t="shared" si="787"/>
        <v>1159</v>
      </c>
      <c r="Z686" s="2"/>
      <c r="AA686" s="2">
        <v>86295183</v>
      </c>
      <c r="AB686" s="2">
        <f t="shared" si="788"/>
        <v>6368.92</v>
      </c>
      <c r="AC686" s="2">
        <f>ROUND((ES686+(SUM(SmtRes!BC1061:'SmtRes'!BC1073)+SUM(EtalonRes!AL1193:'EtalonRes'!AL1216))),2)</f>
        <v>0</v>
      </c>
      <c r="AD686" s="2">
        <f t="shared" si="789"/>
        <v>4755.04</v>
      </c>
      <c r="AE686" s="2">
        <f t="shared" si="790"/>
        <v>438.82</v>
      </c>
      <c r="AF686" s="2">
        <f t="shared" si="791"/>
        <v>1613.88</v>
      </c>
      <c r="AG686" s="2">
        <f t="shared" si="792"/>
        <v>0</v>
      </c>
      <c r="AH686" s="2">
        <f t="shared" si="793"/>
        <v>170.24</v>
      </c>
      <c r="AI686" s="2">
        <f t="shared" si="794"/>
        <v>34.58</v>
      </c>
      <c r="AJ686" s="2">
        <f t="shared" si="795"/>
        <v>0</v>
      </c>
      <c r="AK686" s="2">
        <v>6853.43</v>
      </c>
      <c r="AL686" s="2">
        <v>484.51</v>
      </c>
      <c r="AM686" s="2">
        <v>4755.04</v>
      </c>
      <c r="AN686" s="2">
        <v>438.82</v>
      </c>
      <c r="AO686" s="2">
        <v>1613.88</v>
      </c>
      <c r="AP686" s="2">
        <v>0</v>
      </c>
      <c r="AQ686" s="2">
        <v>170.24</v>
      </c>
      <c r="AR686" s="2">
        <v>34.58</v>
      </c>
      <c r="AS686" s="2">
        <v>0</v>
      </c>
      <c r="AT686" s="2">
        <v>90</v>
      </c>
      <c r="AU686" s="2">
        <v>85</v>
      </c>
      <c r="AV686" s="2">
        <v>1</v>
      </c>
      <c r="AW686" s="2">
        <v>1</v>
      </c>
      <c r="AX686" s="2"/>
      <c r="AY686" s="2"/>
      <c r="AZ686" s="2">
        <v>1</v>
      </c>
      <c r="BA686" s="2">
        <v>1</v>
      </c>
      <c r="BB686" s="2">
        <v>1</v>
      </c>
      <c r="BC686" s="2">
        <v>1</v>
      </c>
      <c r="BD686" s="2" t="s">
        <v>6</v>
      </c>
      <c r="BE686" s="2" t="s">
        <v>6</v>
      </c>
      <c r="BF686" s="2" t="s">
        <v>6</v>
      </c>
      <c r="BG686" s="2" t="s">
        <v>6</v>
      </c>
      <c r="BH686" s="2">
        <v>0</v>
      </c>
      <c r="BI686" s="2">
        <v>1</v>
      </c>
      <c r="BJ686" s="2" t="s">
        <v>647</v>
      </c>
      <c r="BK686" s="2"/>
      <c r="BL686" s="2"/>
      <c r="BM686" s="2">
        <v>9001</v>
      </c>
      <c r="BN686" s="2">
        <v>0</v>
      </c>
      <c r="BO686" s="2" t="s">
        <v>6</v>
      </c>
      <c r="BP686" s="2">
        <v>0</v>
      </c>
      <c r="BQ686" s="2">
        <v>1</v>
      </c>
      <c r="BR686" s="2">
        <v>0</v>
      </c>
      <c r="BS686" s="2">
        <v>1</v>
      </c>
      <c r="BT686" s="2">
        <v>1</v>
      </c>
      <c r="BU686" s="2">
        <v>1</v>
      </c>
      <c r="BV686" s="2">
        <v>1</v>
      </c>
      <c r="BW686" s="2">
        <v>1</v>
      </c>
      <c r="BX686" s="2">
        <v>1</v>
      </c>
      <c r="BY686" s="2" t="s">
        <v>6</v>
      </c>
      <c r="BZ686" s="2">
        <v>90</v>
      </c>
      <c r="CA686" s="2">
        <v>85</v>
      </c>
      <c r="CB686" s="2" t="s">
        <v>6</v>
      </c>
      <c r="CC686" s="2"/>
      <c r="CD686" s="2"/>
      <c r="CE686" s="2">
        <v>0</v>
      </c>
      <c r="CF686" s="2">
        <v>0</v>
      </c>
      <c r="CG686" s="2">
        <v>0</v>
      </c>
      <c r="CH686" s="2"/>
      <c r="CI686" s="2"/>
      <c r="CJ686" s="2"/>
      <c r="CK686" s="2"/>
      <c r="CL686" s="2"/>
      <c r="CM686" s="2">
        <v>0</v>
      </c>
      <c r="CN686" s="2" t="s">
        <v>6</v>
      </c>
      <c r="CO686" s="2">
        <v>0</v>
      </c>
      <c r="CP686" s="2">
        <f t="shared" si="796"/>
        <v>4229</v>
      </c>
      <c r="CQ686" s="2">
        <f t="shared" si="797"/>
        <v>0</v>
      </c>
      <c r="CR686" s="2">
        <f t="shared" si="798"/>
        <v>4755.04</v>
      </c>
      <c r="CS686" s="2">
        <f t="shared" si="799"/>
        <v>438.82</v>
      </c>
      <c r="CT686" s="2">
        <f t="shared" si="800"/>
        <v>1613.88</v>
      </c>
      <c r="CU686" s="2">
        <f t="shared" si="801"/>
        <v>0</v>
      </c>
      <c r="CV686" s="2">
        <f t="shared" si="802"/>
        <v>170.24</v>
      </c>
      <c r="CW686" s="2">
        <f t="shared" si="803"/>
        <v>34.58</v>
      </c>
      <c r="CX686" s="2">
        <f t="shared" si="804"/>
        <v>0</v>
      </c>
      <c r="CY686" s="2">
        <f>(((S686+(R686*IF(0,0,1)))*AT686)/100)</f>
        <v>1226.7</v>
      </c>
      <c r="CZ686" s="2">
        <f>(((S686+(R686*IF(0,0,1)))*AU686)/100)</f>
        <v>1158.55</v>
      </c>
      <c r="DA686" s="2"/>
      <c r="DB686" s="2"/>
      <c r="DC686" s="2" t="s">
        <v>6</v>
      </c>
      <c r="DD686" s="2" t="s">
        <v>6</v>
      </c>
      <c r="DE686" s="2" t="s">
        <v>6</v>
      </c>
      <c r="DF686" s="2" t="s">
        <v>6</v>
      </c>
      <c r="DG686" s="2" t="s">
        <v>6</v>
      </c>
      <c r="DH686" s="2" t="s">
        <v>6</v>
      </c>
      <c r="DI686" s="2" t="s">
        <v>6</v>
      </c>
      <c r="DJ686" s="2" t="s">
        <v>6</v>
      </c>
      <c r="DK686" s="2" t="s">
        <v>6</v>
      </c>
      <c r="DL686" s="2" t="s">
        <v>6</v>
      </c>
      <c r="DM686" s="2" t="s">
        <v>6</v>
      </c>
      <c r="DN686" s="2">
        <v>0</v>
      </c>
      <c r="DO686" s="2">
        <v>0</v>
      </c>
      <c r="DP686" s="2">
        <v>1</v>
      </c>
      <c r="DQ686" s="2">
        <v>1</v>
      </c>
      <c r="DR686" s="2"/>
      <c r="DS686" s="2"/>
      <c r="DT686" s="2"/>
      <c r="DU686" s="2">
        <v>1005</v>
      </c>
      <c r="DV686" s="2" t="s">
        <v>646</v>
      </c>
      <c r="DW686" s="2" t="s">
        <v>646</v>
      </c>
      <c r="DX686" s="2">
        <v>100</v>
      </c>
      <c r="DY686" s="2"/>
      <c r="DZ686" s="2" t="s">
        <v>6</v>
      </c>
      <c r="EA686" s="2" t="s">
        <v>6</v>
      </c>
      <c r="EB686" s="2" t="s">
        <v>6</v>
      </c>
      <c r="EC686" s="2" t="s">
        <v>6</v>
      </c>
      <c r="ED686" s="2"/>
      <c r="EE686" s="2">
        <v>54938604</v>
      </c>
      <c r="EF686" s="2">
        <v>1</v>
      </c>
      <c r="EG686" s="2" t="s">
        <v>25</v>
      </c>
      <c r="EH686" s="2">
        <v>0</v>
      </c>
      <c r="EI686" s="2" t="s">
        <v>6</v>
      </c>
      <c r="EJ686" s="2">
        <v>1</v>
      </c>
      <c r="EK686" s="2">
        <v>9001</v>
      </c>
      <c r="EL686" s="2" t="s">
        <v>245</v>
      </c>
      <c r="EM686" s="2" t="s">
        <v>246</v>
      </c>
      <c r="EN686" s="2"/>
      <c r="EO686" s="2" t="s">
        <v>6</v>
      </c>
      <c r="EP686" s="2"/>
      <c r="EQ686" s="2">
        <v>0</v>
      </c>
      <c r="ER686" s="2">
        <v>6853.43</v>
      </c>
      <c r="ES686" s="2">
        <v>484.51</v>
      </c>
      <c r="ET686" s="2">
        <v>4755.04</v>
      </c>
      <c r="EU686" s="2">
        <v>438.82</v>
      </c>
      <c r="EV686" s="2">
        <v>1613.88</v>
      </c>
      <c r="EW686" s="2">
        <v>170.24</v>
      </c>
      <c r="EX686" s="2">
        <v>34.58</v>
      </c>
      <c r="EY686" s="2">
        <v>1</v>
      </c>
      <c r="EZ686" s="2"/>
      <c r="FA686" s="2"/>
      <c r="FB686" s="2"/>
      <c r="FC686" s="2"/>
      <c r="FD686" s="2"/>
      <c r="FE686" s="2"/>
      <c r="FF686" s="2"/>
      <c r="FG686" s="2"/>
      <c r="FH686" s="2"/>
      <c r="FI686" s="2"/>
      <c r="FJ686" s="2"/>
      <c r="FK686" s="2"/>
      <c r="FL686" s="2"/>
      <c r="FM686" s="2"/>
      <c r="FN686" s="2"/>
      <c r="FO686" s="2"/>
      <c r="FP686" s="2"/>
      <c r="FQ686" s="2">
        <v>0</v>
      </c>
      <c r="FR686" s="2">
        <f t="shared" si="805"/>
        <v>0</v>
      </c>
      <c r="FS686" s="2">
        <v>0</v>
      </c>
      <c r="FT686" s="2"/>
      <c r="FU686" s="2"/>
      <c r="FV686" s="2"/>
      <c r="FW686" s="2"/>
      <c r="FX686" s="2">
        <v>90</v>
      </c>
      <c r="FY686" s="2">
        <v>85</v>
      </c>
      <c r="FZ686" s="2"/>
      <c r="GA686" s="2" t="s">
        <v>6</v>
      </c>
      <c r="GB686" s="2"/>
      <c r="GC686" s="2"/>
      <c r="GD686" s="2">
        <v>1</v>
      </c>
      <c r="GE686" s="2"/>
      <c r="GF686" s="2">
        <v>356759742</v>
      </c>
      <c r="GG686" s="2">
        <v>2</v>
      </c>
      <c r="GH686" s="2">
        <v>1</v>
      </c>
      <c r="GI686" s="2">
        <v>-2</v>
      </c>
      <c r="GJ686" s="2">
        <v>0</v>
      </c>
      <c r="GK686" s="2">
        <v>0</v>
      </c>
      <c r="GL686" s="2">
        <f t="shared" si="806"/>
        <v>0</v>
      </c>
      <c r="GM686" s="2">
        <f t="shared" si="807"/>
        <v>6615</v>
      </c>
      <c r="GN686" s="2">
        <f t="shared" si="808"/>
        <v>6615</v>
      </c>
      <c r="GO686" s="2">
        <f t="shared" si="809"/>
        <v>0</v>
      </c>
      <c r="GP686" s="2">
        <f t="shared" si="810"/>
        <v>0</v>
      </c>
      <c r="GQ686" s="2"/>
      <c r="GR686" s="2">
        <v>0</v>
      </c>
      <c r="GS686" s="2">
        <v>3</v>
      </c>
      <c r="GT686" s="2">
        <v>0</v>
      </c>
      <c r="GU686" s="2" t="s">
        <v>6</v>
      </c>
      <c r="GV686" s="2">
        <f t="shared" si="811"/>
        <v>0</v>
      </c>
      <c r="GW686" s="2">
        <v>1</v>
      </c>
      <c r="GX686" s="2">
        <f t="shared" si="812"/>
        <v>0</v>
      </c>
      <c r="GY686" s="2"/>
      <c r="GZ686" s="2"/>
      <c r="HA686" s="2">
        <v>0</v>
      </c>
      <c r="HB686" s="2">
        <v>0</v>
      </c>
      <c r="HC686" s="2">
        <f t="shared" si="813"/>
        <v>0</v>
      </c>
      <c r="HD686" s="2"/>
      <c r="HE686" s="2" t="s">
        <v>6</v>
      </c>
      <c r="HF686" s="2" t="s">
        <v>6</v>
      </c>
      <c r="HG686" s="2"/>
      <c r="HH686" s="2"/>
      <c r="HI686" s="2"/>
      <c r="HJ686" s="2"/>
      <c r="HK686" s="2"/>
      <c r="HL686" s="2"/>
      <c r="HM686" s="2" t="s">
        <v>6</v>
      </c>
      <c r="HN686" s="2" t="s">
        <v>6</v>
      </c>
      <c r="HO686" s="2" t="s">
        <v>6</v>
      </c>
      <c r="HP686" s="2" t="s">
        <v>6</v>
      </c>
      <c r="HQ686" s="2" t="s">
        <v>6</v>
      </c>
      <c r="HR686" s="2"/>
      <c r="HS686" s="2"/>
      <c r="HT686" s="2"/>
      <c r="HU686" s="2"/>
      <c r="HV686" s="2"/>
      <c r="HW686" s="2"/>
      <c r="HX686" s="2"/>
      <c r="HY686" s="2"/>
      <c r="HZ686" s="2"/>
      <c r="IA686" s="2"/>
      <c r="IB686" s="2"/>
      <c r="IC686" s="2"/>
      <c r="ID686" s="2"/>
      <c r="IE686" s="2"/>
      <c r="IF686" s="2">
        <v>-1</v>
      </c>
      <c r="IG686" s="2"/>
      <c r="IH686" s="2"/>
      <c r="II686" s="2"/>
      <c r="IJ686" s="2"/>
      <c r="IK686" s="2">
        <v>0</v>
      </c>
      <c r="IL686" s="2"/>
      <c r="IM686" s="2"/>
      <c r="IN686" s="2"/>
      <c r="IO686" s="2"/>
      <c r="IP686" s="2"/>
      <c r="IQ686" s="2"/>
      <c r="IR686" s="2"/>
      <c r="IS686" s="2"/>
      <c r="IT686" s="2"/>
      <c r="IU686" s="2"/>
    </row>
    <row r="687" spans="1:255" x14ac:dyDescent="0.2">
      <c r="A687">
        <v>17</v>
      </c>
      <c r="B687">
        <v>1</v>
      </c>
      <c r="C687">
        <f>ROW(SmtRes!A1086)</f>
        <v>1086</v>
      </c>
      <c r="D687">
        <f>ROW(EtalonRes!A1240)</f>
        <v>1240</v>
      </c>
      <c r="E687" t="s">
        <v>809</v>
      </c>
      <c r="F687" t="s">
        <v>644</v>
      </c>
      <c r="G687" t="s">
        <v>645</v>
      </c>
      <c r="H687" t="s">
        <v>646</v>
      </c>
      <c r="I687">
        <f>'2.Лок.смета.и.Акт'!E109</f>
        <v>0.66400000000000003</v>
      </c>
      <c r="J687">
        <v>0</v>
      </c>
      <c r="K687">
        <v>0.66400000000000003</v>
      </c>
      <c r="O687">
        <f t="shared" si="777"/>
        <v>56796</v>
      </c>
      <c r="P687">
        <f t="shared" si="778"/>
        <v>0</v>
      </c>
      <c r="Q687">
        <f t="shared" si="779"/>
        <v>29363</v>
      </c>
      <c r="R687">
        <f t="shared" si="780"/>
        <v>5769</v>
      </c>
      <c r="S687">
        <f t="shared" si="781"/>
        <v>27433</v>
      </c>
      <c r="T687">
        <f t="shared" si="782"/>
        <v>0</v>
      </c>
      <c r="U687" t="e">
        <f t="shared" si="783"/>
        <v>#REF!</v>
      </c>
      <c r="V687">
        <f t="shared" si="784"/>
        <v>22.961120000000001</v>
      </c>
      <c r="W687">
        <f t="shared" si="785"/>
        <v>0</v>
      </c>
      <c r="X687" t="e">
        <f t="shared" si="786"/>
        <v>#REF!</v>
      </c>
      <c r="Y687" t="e">
        <f t="shared" si="787"/>
        <v>#REF!</v>
      </c>
      <c r="AA687">
        <v>86295184</v>
      </c>
      <c r="AB687">
        <f t="shared" si="788"/>
        <v>6368.92</v>
      </c>
      <c r="AC687">
        <f>ROUND((ES687+(SUM(SmtRes!BC1074:'SmtRes'!BC1086)+SUM(EtalonRes!AL1217:'EtalonRes'!AL1240))),2)</f>
        <v>0</v>
      </c>
      <c r="AD687">
        <f t="shared" si="789"/>
        <v>4755.04</v>
      </c>
      <c r="AE687">
        <f t="shared" si="790"/>
        <v>438.82</v>
      </c>
      <c r="AF687">
        <f t="shared" si="791"/>
        <v>1613.88</v>
      </c>
      <c r="AG687">
        <f t="shared" si="792"/>
        <v>0</v>
      </c>
      <c r="AH687" t="e">
        <f t="shared" si="793"/>
        <v>#REF!</v>
      </c>
      <c r="AI687">
        <f t="shared" si="794"/>
        <v>34.58</v>
      </c>
      <c r="AJ687">
        <f t="shared" si="795"/>
        <v>0</v>
      </c>
      <c r="AK687">
        <f>AL687+AM687+AO687</f>
        <v>6853.43</v>
      </c>
      <c r="AL687">
        <v>484.51</v>
      </c>
      <c r="AM687" s="75">
        <f>'1.Лок.смета.и.Акт'!F1293</f>
        <v>4755.04</v>
      </c>
      <c r="AN687" s="75">
        <f>'1.Лок.смета.и.Акт'!F1294</f>
        <v>438.82</v>
      </c>
      <c r="AO687" s="75">
        <f>'1.Лок.смета.и.Акт'!F1292</f>
        <v>1613.88</v>
      </c>
      <c r="AP687">
        <v>0</v>
      </c>
      <c r="AQ687" t="e">
        <f>'2.Лок.смета.и.Акт'!#REF!</f>
        <v>#REF!</v>
      </c>
      <c r="AR687">
        <v>34.58</v>
      </c>
      <c r="AS687">
        <v>0</v>
      </c>
      <c r="AT687">
        <v>86</v>
      </c>
      <c r="AU687">
        <v>72</v>
      </c>
      <c r="AV687">
        <v>1</v>
      </c>
      <c r="AW687">
        <v>1</v>
      </c>
      <c r="AZ687">
        <v>1</v>
      </c>
      <c r="BA687">
        <f>'1.Лок.смета.и.Акт'!J1292</f>
        <v>25.6</v>
      </c>
      <c r="BB687">
        <f>'1.Лок.смета.и.Акт'!J1293</f>
        <v>9.3000000000000007</v>
      </c>
      <c r="BC687">
        <v>7.56</v>
      </c>
      <c r="BD687" t="s">
        <v>6</v>
      </c>
      <c r="BE687" t="s">
        <v>6</v>
      </c>
      <c r="BF687" t="s">
        <v>6</v>
      </c>
      <c r="BG687" t="s">
        <v>6</v>
      </c>
      <c r="BH687">
        <v>0</v>
      </c>
      <c r="BI687">
        <v>1</v>
      </c>
      <c r="BJ687" t="s">
        <v>647</v>
      </c>
      <c r="BM687">
        <v>9001</v>
      </c>
      <c r="BN687">
        <v>0</v>
      </c>
      <c r="BO687" t="s">
        <v>644</v>
      </c>
      <c r="BP687">
        <v>1</v>
      </c>
      <c r="BQ687">
        <v>1</v>
      </c>
      <c r="BR687">
        <v>0</v>
      </c>
      <c r="BS687">
        <f>'1.Лок.смета.и.Акт'!J1294</f>
        <v>19.8</v>
      </c>
      <c r="BT687">
        <v>1</v>
      </c>
      <c r="BU687">
        <v>1</v>
      </c>
      <c r="BV687">
        <v>1</v>
      </c>
      <c r="BW687">
        <v>1</v>
      </c>
      <c r="BX687">
        <v>1</v>
      </c>
      <c r="BY687" t="s">
        <v>6</v>
      </c>
      <c r="BZ687" t="e">
        <f>'2.Лок.смета.и.Акт'!#REF!</f>
        <v>#REF!</v>
      </c>
      <c r="CA687" t="e">
        <f>'2.Лок.смета.и.Акт'!#REF!</f>
        <v>#REF!</v>
      </c>
      <c r="CB687" t="s">
        <v>6</v>
      </c>
      <c r="CE687">
        <v>0</v>
      </c>
      <c r="CF687">
        <v>0</v>
      </c>
      <c r="CG687">
        <v>0</v>
      </c>
      <c r="CM687">
        <v>0</v>
      </c>
      <c r="CN687" t="s">
        <v>6</v>
      </c>
      <c r="CO687">
        <v>0</v>
      </c>
      <c r="CP687">
        <f t="shared" si="796"/>
        <v>56796</v>
      </c>
      <c r="CQ687">
        <f t="shared" si="797"/>
        <v>0</v>
      </c>
      <c r="CR687">
        <f t="shared" si="798"/>
        <v>44221.872000000003</v>
      </c>
      <c r="CS687">
        <f t="shared" si="799"/>
        <v>8688.6360000000004</v>
      </c>
      <c r="CT687">
        <f t="shared" si="800"/>
        <v>41315.328000000009</v>
      </c>
      <c r="CU687">
        <f t="shared" si="801"/>
        <v>0</v>
      </c>
      <c r="CV687" t="e">
        <f t="shared" si="802"/>
        <v>#REF!</v>
      </c>
      <c r="CW687">
        <f t="shared" si="803"/>
        <v>34.58</v>
      </c>
      <c r="CX687">
        <f t="shared" si="804"/>
        <v>0</v>
      </c>
      <c r="CY687" t="e">
        <f>(S687+R687)*(BZ687/100)</f>
        <v>#REF!</v>
      </c>
      <c r="CZ687" t="e">
        <f>(S687+R687)*(CA687/100)</f>
        <v>#REF!</v>
      </c>
      <c r="DC687" t="s">
        <v>6</v>
      </c>
      <c r="DD687" t="s">
        <v>6</v>
      </c>
      <c r="DE687" t="s">
        <v>6</v>
      </c>
      <c r="DF687" t="s">
        <v>6</v>
      </c>
      <c r="DG687" t="s">
        <v>6</v>
      </c>
      <c r="DH687" t="s">
        <v>6</v>
      </c>
      <c r="DI687" t="s">
        <v>6</v>
      </c>
      <c r="DJ687" t="s">
        <v>6</v>
      </c>
      <c r="DK687" t="s">
        <v>6</v>
      </c>
      <c r="DL687" t="s">
        <v>6</v>
      </c>
      <c r="DM687" t="s">
        <v>6</v>
      </c>
      <c r="DN687">
        <f>'1.Лок.смета.и.Акт'!E1295</f>
        <v>90</v>
      </c>
      <c r="DO687">
        <f>'1.Лок.смета.и.Акт'!E1296</f>
        <v>85</v>
      </c>
      <c r="DP687">
        <v>1</v>
      </c>
      <c r="DQ687">
        <v>1</v>
      </c>
      <c r="DU687">
        <v>1005</v>
      </c>
      <c r="DV687" t="s">
        <v>646</v>
      </c>
      <c r="DW687" t="str">
        <f>'2.Лок.смета.и.Акт'!D109</f>
        <v>100 м2</v>
      </c>
      <c r="DX687">
        <v>100</v>
      </c>
      <c r="DZ687" t="s">
        <v>6</v>
      </c>
      <c r="EA687" t="s">
        <v>6</v>
      </c>
      <c r="EB687" t="s">
        <v>6</v>
      </c>
      <c r="EC687" t="s">
        <v>6</v>
      </c>
      <c r="EE687">
        <v>54938604</v>
      </c>
      <c r="EF687">
        <v>1</v>
      </c>
      <c r="EG687" t="s">
        <v>25</v>
      </c>
      <c r="EH687">
        <v>0</v>
      </c>
      <c r="EI687" t="s">
        <v>6</v>
      </c>
      <c r="EJ687">
        <v>1</v>
      </c>
      <c r="EK687">
        <v>9001</v>
      </c>
      <c r="EL687" t="s">
        <v>245</v>
      </c>
      <c r="EM687" t="s">
        <v>246</v>
      </c>
      <c r="EO687" t="s">
        <v>6</v>
      </c>
      <c r="EQ687">
        <v>0</v>
      </c>
      <c r="ER687">
        <f>ES687+ET687+EV687</f>
        <v>6853.43</v>
      </c>
      <c r="ES687">
        <v>484.51</v>
      </c>
      <c r="ET687" s="75">
        <f>'1.Лок.смета.и.Акт'!F1293</f>
        <v>4755.04</v>
      </c>
      <c r="EU687" s="75">
        <f>'1.Лок.смета.и.Акт'!F1294</f>
        <v>438.82</v>
      </c>
      <c r="EV687" s="75">
        <f>'1.Лок.смета.и.Акт'!F1292</f>
        <v>1613.88</v>
      </c>
      <c r="EW687" t="e">
        <f>'2.Лок.смета.и.Акт'!#REF!</f>
        <v>#REF!</v>
      </c>
      <c r="EX687">
        <v>34.58</v>
      </c>
      <c r="EY687">
        <v>1</v>
      </c>
      <c r="FQ687">
        <v>0</v>
      </c>
      <c r="FR687">
        <f t="shared" si="805"/>
        <v>0</v>
      </c>
      <c r="FS687">
        <v>0</v>
      </c>
      <c r="FX687">
        <v>90</v>
      </c>
      <c r="FY687">
        <v>85</v>
      </c>
      <c r="GA687" t="s">
        <v>6</v>
      </c>
      <c r="GD687">
        <v>1</v>
      </c>
      <c r="GF687">
        <v>356759742</v>
      </c>
      <c r="GG687">
        <v>2</v>
      </c>
      <c r="GH687">
        <v>1</v>
      </c>
      <c r="GI687">
        <v>2</v>
      </c>
      <c r="GJ687">
        <v>0</v>
      </c>
      <c r="GK687">
        <v>0</v>
      </c>
      <c r="GL687">
        <f t="shared" si="806"/>
        <v>0</v>
      </c>
      <c r="GM687" t="e">
        <f t="shared" si="807"/>
        <v>#REF!</v>
      </c>
      <c r="GN687" t="e">
        <f t="shared" si="808"/>
        <v>#REF!</v>
      </c>
      <c r="GO687">
        <f t="shared" si="809"/>
        <v>0</v>
      </c>
      <c r="GP687">
        <f t="shared" si="810"/>
        <v>0</v>
      </c>
      <c r="GR687">
        <v>0</v>
      </c>
      <c r="GS687">
        <v>3</v>
      </c>
      <c r="GT687">
        <v>0</v>
      </c>
      <c r="GU687" t="s">
        <v>6</v>
      </c>
      <c r="GV687">
        <f t="shared" si="811"/>
        <v>0</v>
      </c>
      <c r="GW687">
        <v>1008.9</v>
      </c>
      <c r="GX687">
        <f t="shared" si="812"/>
        <v>0</v>
      </c>
      <c r="HA687">
        <v>0</v>
      </c>
      <c r="HB687">
        <v>0</v>
      </c>
      <c r="HC687">
        <f t="shared" si="813"/>
        <v>0</v>
      </c>
      <c r="HE687" t="s">
        <v>6</v>
      </c>
      <c r="HF687" t="s">
        <v>6</v>
      </c>
      <c r="HM687" t="s">
        <v>6</v>
      </c>
      <c r="HN687" t="s">
        <v>6</v>
      </c>
      <c r="HO687" t="s">
        <v>6</v>
      </c>
      <c r="HP687" t="s">
        <v>6</v>
      </c>
      <c r="HQ687" t="s">
        <v>6</v>
      </c>
      <c r="IF687">
        <v>-1</v>
      </c>
      <c r="IK687">
        <v>0</v>
      </c>
    </row>
    <row r="688" spans="1:255" x14ac:dyDescent="0.2">
      <c r="A688" s="2">
        <v>18</v>
      </c>
      <c r="B688" s="2">
        <v>1</v>
      </c>
      <c r="C688" s="2">
        <v>1070</v>
      </c>
      <c r="D688" s="2"/>
      <c r="E688" s="2" t="s">
        <v>810</v>
      </c>
      <c r="F688" s="2" t="s">
        <v>649</v>
      </c>
      <c r="G688" s="2" t="s">
        <v>650</v>
      </c>
      <c r="H688" s="2" t="s">
        <v>300</v>
      </c>
      <c r="I688" s="2">
        <f>I686*J688</f>
        <v>431</v>
      </c>
      <c r="J688" s="216">
        <f>'5.Ведомость_списания'!F307</f>
        <v>649.0963855421686</v>
      </c>
      <c r="K688" s="2">
        <v>649.09638600000005</v>
      </c>
      <c r="L688" s="2"/>
      <c r="M688" s="2"/>
      <c r="N688" s="2"/>
      <c r="O688" s="2">
        <f t="shared" si="777"/>
        <v>9</v>
      </c>
      <c r="P688" s="2">
        <f t="shared" si="778"/>
        <v>9</v>
      </c>
      <c r="Q688" s="2">
        <f t="shared" si="779"/>
        <v>0</v>
      </c>
      <c r="R688" s="2">
        <f t="shared" si="780"/>
        <v>0</v>
      </c>
      <c r="S688" s="2">
        <f t="shared" si="781"/>
        <v>0</v>
      </c>
      <c r="T688" s="2">
        <f t="shared" si="782"/>
        <v>0</v>
      </c>
      <c r="U688" s="2">
        <f t="shared" si="783"/>
        <v>0</v>
      </c>
      <c r="V688" s="2">
        <f t="shared" si="784"/>
        <v>0</v>
      </c>
      <c r="W688" s="2">
        <f t="shared" si="785"/>
        <v>0</v>
      </c>
      <c r="X688" s="2">
        <f t="shared" si="786"/>
        <v>0</v>
      </c>
      <c r="Y688" s="2">
        <f t="shared" si="787"/>
        <v>0</v>
      </c>
      <c r="Z688" s="2"/>
      <c r="AA688" s="2">
        <v>86295183</v>
      </c>
      <c r="AB688" s="2">
        <f t="shared" si="788"/>
        <v>0.02</v>
      </c>
      <c r="AC688" s="2">
        <f t="shared" ref="AC688:AC695" si="816">ROUND((ES688),2)</f>
        <v>0.02</v>
      </c>
      <c r="AD688" s="2">
        <f t="shared" si="789"/>
        <v>0</v>
      </c>
      <c r="AE688" s="2">
        <f t="shared" si="790"/>
        <v>0</v>
      </c>
      <c r="AF688" s="2">
        <f t="shared" si="791"/>
        <v>0</v>
      </c>
      <c r="AG688" s="2">
        <f t="shared" si="792"/>
        <v>0</v>
      </c>
      <c r="AH688" s="2">
        <f t="shared" si="793"/>
        <v>0</v>
      </c>
      <c r="AI688" s="2">
        <f t="shared" si="794"/>
        <v>0</v>
      </c>
      <c r="AJ688" s="2">
        <f t="shared" si="795"/>
        <v>0</v>
      </c>
      <c r="AK688" s="2">
        <v>0.02</v>
      </c>
      <c r="AL688" s="110">
        <f>'1.Лок.смета.и.Акт'!F1298</f>
        <v>0.02</v>
      </c>
      <c r="AM688" s="2">
        <v>0</v>
      </c>
      <c r="AN688" s="2">
        <v>0</v>
      </c>
      <c r="AO688" s="2">
        <v>0</v>
      </c>
      <c r="AP688" s="2">
        <v>0</v>
      </c>
      <c r="AQ688" s="2">
        <v>0</v>
      </c>
      <c r="AR688" s="2">
        <v>0</v>
      </c>
      <c r="AS688" s="2">
        <v>0</v>
      </c>
      <c r="AT688" s="2">
        <v>0</v>
      </c>
      <c r="AU688" s="2">
        <v>0</v>
      </c>
      <c r="AV688" s="2">
        <v>1</v>
      </c>
      <c r="AW688" s="2">
        <v>1</v>
      </c>
      <c r="AX688" s="2"/>
      <c r="AY688" s="2"/>
      <c r="AZ688" s="2">
        <v>1</v>
      </c>
      <c r="BA688" s="2">
        <v>1</v>
      </c>
      <c r="BB688" s="2">
        <v>1</v>
      </c>
      <c r="BC688" s="2">
        <v>1</v>
      </c>
      <c r="BD688" s="2" t="s">
        <v>6</v>
      </c>
      <c r="BE688" s="2" t="s">
        <v>6</v>
      </c>
      <c r="BF688" s="2" t="s">
        <v>6</v>
      </c>
      <c r="BG688" s="2" t="s">
        <v>6</v>
      </c>
      <c r="BH688" s="2">
        <v>3</v>
      </c>
      <c r="BI688" s="2">
        <v>1</v>
      </c>
      <c r="BJ688" s="2" t="s">
        <v>651</v>
      </c>
      <c r="BK688" s="2"/>
      <c r="BL688" s="2"/>
      <c r="BM688" s="2">
        <v>500001</v>
      </c>
      <c r="BN688" s="2">
        <v>0</v>
      </c>
      <c r="BO688" s="2" t="s">
        <v>6</v>
      </c>
      <c r="BP688" s="2">
        <v>0</v>
      </c>
      <c r="BQ688" s="2">
        <v>20</v>
      </c>
      <c r="BR688" s="2">
        <v>0</v>
      </c>
      <c r="BS688" s="2">
        <v>1</v>
      </c>
      <c r="BT688" s="2">
        <v>1</v>
      </c>
      <c r="BU688" s="2">
        <v>1</v>
      </c>
      <c r="BV688" s="2">
        <v>1</v>
      </c>
      <c r="BW688" s="2">
        <v>1</v>
      </c>
      <c r="BX688" s="2">
        <v>1</v>
      </c>
      <c r="BY688" s="2" t="s">
        <v>6</v>
      </c>
      <c r="BZ688" s="2">
        <v>0</v>
      </c>
      <c r="CA688" s="2">
        <v>0</v>
      </c>
      <c r="CB688" s="2" t="s">
        <v>6</v>
      </c>
      <c r="CC688" s="2"/>
      <c r="CD688" s="2"/>
      <c r="CE688" s="2">
        <v>0</v>
      </c>
      <c r="CF688" s="2">
        <v>0</v>
      </c>
      <c r="CG688" s="2">
        <v>0</v>
      </c>
      <c r="CH688" s="2"/>
      <c r="CI688" s="2"/>
      <c r="CJ688" s="2"/>
      <c r="CK688" s="2"/>
      <c r="CL688" s="2"/>
      <c r="CM688" s="2">
        <v>0</v>
      </c>
      <c r="CN688" s="2" t="s">
        <v>6</v>
      </c>
      <c r="CO688" s="2">
        <v>0</v>
      </c>
      <c r="CP688" s="2">
        <f t="shared" si="796"/>
        <v>9</v>
      </c>
      <c r="CQ688" s="2">
        <f t="shared" si="797"/>
        <v>0.02</v>
      </c>
      <c r="CR688" s="2">
        <f t="shared" si="798"/>
        <v>0</v>
      </c>
      <c r="CS688" s="2">
        <f t="shared" si="799"/>
        <v>0</v>
      </c>
      <c r="CT688" s="2">
        <f t="shared" si="800"/>
        <v>0</v>
      </c>
      <c r="CU688" s="2">
        <f t="shared" si="801"/>
        <v>0</v>
      </c>
      <c r="CV688" s="2">
        <f t="shared" si="802"/>
        <v>0</v>
      </c>
      <c r="CW688" s="2">
        <f t="shared" si="803"/>
        <v>0</v>
      </c>
      <c r="CX688" s="2">
        <f t="shared" si="804"/>
        <v>0</v>
      </c>
      <c r="CY688" s="2">
        <f>(((S688+(R688*IF(0,0,1)))*AT688)/100)</f>
        <v>0</v>
      </c>
      <c r="CZ688" s="2">
        <f>(((S688+(R688*IF(0,0,1)))*AU688)/100)</f>
        <v>0</v>
      </c>
      <c r="DA688" s="2"/>
      <c r="DB688" s="2"/>
      <c r="DC688" s="2" t="s">
        <v>6</v>
      </c>
      <c r="DD688" s="2" t="s">
        <v>6</v>
      </c>
      <c r="DE688" s="2" t="s">
        <v>6</v>
      </c>
      <c r="DF688" s="2" t="s">
        <v>6</v>
      </c>
      <c r="DG688" s="2" t="s">
        <v>6</v>
      </c>
      <c r="DH688" s="2" t="s">
        <v>6</v>
      </c>
      <c r="DI688" s="2" t="s">
        <v>6</v>
      </c>
      <c r="DJ688" s="2" t="s">
        <v>6</v>
      </c>
      <c r="DK688" s="2" t="s">
        <v>6</v>
      </c>
      <c r="DL688" s="2" t="s">
        <v>6</v>
      </c>
      <c r="DM688" s="2" t="s">
        <v>6</v>
      </c>
      <c r="DN688" s="2">
        <v>0</v>
      </c>
      <c r="DO688" s="2">
        <v>0</v>
      </c>
      <c r="DP688" s="2">
        <v>1</v>
      </c>
      <c r="DQ688" s="2">
        <v>1</v>
      </c>
      <c r="DR688" s="2"/>
      <c r="DS688" s="2"/>
      <c r="DT688" s="2"/>
      <c r="DU688" s="2">
        <v>1010</v>
      </c>
      <c r="DV688" s="2" t="s">
        <v>300</v>
      </c>
      <c r="DW688" s="2" t="s">
        <v>43</v>
      </c>
      <c r="DX688" s="2">
        <v>1</v>
      </c>
      <c r="DY688" s="2"/>
      <c r="DZ688" s="2" t="s">
        <v>6</v>
      </c>
      <c r="EA688" s="2" t="s">
        <v>6</v>
      </c>
      <c r="EB688" s="2" t="s">
        <v>6</v>
      </c>
      <c r="EC688" s="2" t="s">
        <v>6</v>
      </c>
      <c r="ED688" s="2"/>
      <c r="EE688" s="2">
        <v>54938781</v>
      </c>
      <c r="EF688" s="2">
        <v>20</v>
      </c>
      <c r="EG688" s="2" t="s">
        <v>34</v>
      </c>
      <c r="EH688" s="2">
        <v>0</v>
      </c>
      <c r="EI688" s="2" t="s">
        <v>6</v>
      </c>
      <c r="EJ688" s="2">
        <v>1</v>
      </c>
      <c r="EK688" s="2">
        <v>500001</v>
      </c>
      <c r="EL688" s="2" t="s">
        <v>35</v>
      </c>
      <c r="EM688" s="2" t="s">
        <v>36</v>
      </c>
      <c r="EN688" s="2"/>
      <c r="EO688" s="2" t="s">
        <v>6</v>
      </c>
      <c r="EP688" s="2"/>
      <c r="EQ688" s="2">
        <v>0</v>
      </c>
      <c r="ER688" s="2">
        <v>0.02</v>
      </c>
      <c r="ES688" s="110">
        <f>'1.Лок.смета.и.Акт'!F1298</f>
        <v>0.02</v>
      </c>
      <c r="ET688" s="2">
        <v>0</v>
      </c>
      <c r="EU688" s="2">
        <v>0</v>
      </c>
      <c r="EV688" s="2">
        <v>0</v>
      </c>
      <c r="EW688" s="2">
        <v>0</v>
      </c>
      <c r="EX688" s="2">
        <v>0</v>
      </c>
      <c r="EY688" s="2"/>
      <c r="EZ688" s="2"/>
      <c r="FA688" s="2"/>
      <c r="FB688" s="2"/>
      <c r="FC688" s="2"/>
      <c r="FD688" s="2"/>
      <c r="FE688" s="2"/>
      <c r="FF688" s="2"/>
      <c r="FG688" s="2"/>
      <c r="FH688" s="2"/>
      <c r="FI688" s="2"/>
      <c r="FJ688" s="2"/>
      <c r="FK688" s="2"/>
      <c r="FL688" s="2"/>
      <c r="FM688" s="2"/>
      <c r="FN688" s="2"/>
      <c r="FO688" s="2"/>
      <c r="FP688" s="2"/>
      <c r="FQ688" s="2">
        <v>0</v>
      </c>
      <c r="FR688" s="2">
        <f t="shared" si="805"/>
        <v>0</v>
      </c>
      <c r="FS688" s="2">
        <v>0</v>
      </c>
      <c r="FT688" s="2"/>
      <c r="FU688" s="2"/>
      <c r="FV688" s="2"/>
      <c r="FW688" s="2"/>
      <c r="FX688" s="2">
        <v>0</v>
      </c>
      <c r="FY688" s="2">
        <v>0</v>
      </c>
      <c r="FZ688" s="2"/>
      <c r="GA688" s="2" t="s">
        <v>6</v>
      </c>
      <c r="GB688" s="2"/>
      <c r="GC688" s="2"/>
      <c r="GD688" s="2">
        <v>1</v>
      </c>
      <c r="GE688" s="2"/>
      <c r="GF688" s="2">
        <v>-593278395</v>
      </c>
      <c r="GG688" s="2">
        <v>2</v>
      </c>
      <c r="GH688" s="2">
        <v>1</v>
      </c>
      <c r="GI688" s="2">
        <v>-2</v>
      </c>
      <c r="GJ688" s="2">
        <v>0</v>
      </c>
      <c r="GK688" s="2">
        <v>0</v>
      </c>
      <c r="GL688" s="2">
        <f t="shared" si="806"/>
        <v>0</v>
      </c>
      <c r="GM688" s="2">
        <f t="shared" si="807"/>
        <v>9</v>
      </c>
      <c r="GN688" s="2">
        <f t="shared" si="808"/>
        <v>9</v>
      </c>
      <c r="GO688" s="2">
        <f t="shared" si="809"/>
        <v>0</v>
      </c>
      <c r="GP688" s="2">
        <f t="shared" si="810"/>
        <v>0</v>
      </c>
      <c r="GQ688" s="2"/>
      <c r="GR688" s="2">
        <v>0</v>
      </c>
      <c r="GS688" s="2">
        <v>3</v>
      </c>
      <c r="GT688" s="2">
        <v>0</v>
      </c>
      <c r="GU688" s="2" t="s">
        <v>6</v>
      </c>
      <c r="GV688" s="2">
        <f t="shared" si="811"/>
        <v>0</v>
      </c>
      <c r="GW688" s="2">
        <v>1</v>
      </c>
      <c r="GX688" s="2">
        <f t="shared" si="812"/>
        <v>0</v>
      </c>
      <c r="GY688" s="2"/>
      <c r="GZ688" s="2"/>
      <c r="HA688" s="2">
        <v>0</v>
      </c>
      <c r="HB688" s="2">
        <v>0</v>
      </c>
      <c r="HC688" s="2">
        <f t="shared" si="813"/>
        <v>0</v>
      </c>
      <c r="HD688" s="2"/>
      <c r="HE688" s="2" t="s">
        <v>6</v>
      </c>
      <c r="HF688" s="2" t="s">
        <v>6</v>
      </c>
      <c r="HG688" s="2"/>
      <c r="HH688" s="2"/>
      <c r="HI688" s="2"/>
      <c r="HJ688" s="2"/>
      <c r="HK688" s="2"/>
      <c r="HL688" s="2"/>
      <c r="HM688" s="2" t="s">
        <v>6</v>
      </c>
      <c r="HN688" s="2" t="s">
        <v>6</v>
      </c>
      <c r="HO688" s="2" t="s">
        <v>6</v>
      </c>
      <c r="HP688" s="2" t="s">
        <v>6</v>
      </c>
      <c r="HQ688" s="2" t="s">
        <v>6</v>
      </c>
      <c r="HR688" s="2"/>
      <c r="HS688" s="2"/>
      <c r="HT688" s="2"/>
      <c r="HU688" s="2"/>
      <c r="HV688" s="2"/>
      <c r="HW688" s="2"/>
      <c r="HX688" s="2"/>
      <c r="HY688" s="2"/>
      <c r="HZ688" s="2"/>
      <c r="IA688" s="2"/>
      <c r="IB688" s="2"/>
      <c r="IC688" s="2"/>
      <c r="ID688" s="2"/>
      <c r="IE688" s="2"/>
      <c r="IF688" s="2">
        <v>-1</v>
      </c>
      <c r="IG688" s="2"/>
      <c r="IH688" s="2"/>
      <c r="II688" s="2"/>
      <c r="IJ688" s="2"/>
      <c r="IK688" s="2">
        <v>0</v>
      </c>
      <c r="IL688" s="2"/>
      <c r="IM688" s="2"/>
      <c r="IN688" s="2"/>
      <c r="IO688" s="2"/>
      <c r="IP688" s="2"/>
      <c r="IQ688" s="2"/>
      <c r="IR688" s="2"/>
      <c r="IS688" s="2"/>
      <c r="IT688" s="2"/>
      <c r="IU688" s="2"/>
    </row>
    <row r="689" spans="1:255" x14ac:dyDescent="0.2">
      <c r="A689">
        <v>18</v>
      </c>
      <c r="B689">
        <v>1</v>
      </c>
      <c r="C689">
        <v>1083</v>
      </c>
      <c r="E689" t="s">
        <v>810</v>
      </c>
      <c r="F689" t="e">
        <f>'2.Лок.смета.и.Акт'!#REF!</f>
        <v>#REF!</v>
      </c>
      <c r="G689" t="s">
        <v>650</v>
      </c>
      <c r="H689" t="s">
        <v>300</v>
      </c>
      <c r="I689">
        <f>I687*J689</f>
        <v>431</v>
      </c>
      <c r="J689">
        <v>649.0963855421686</v>
      </c>
      <c r="K689">
        <v>649.09638600000005</v>
      </c>
      <c r="O689">
        <f t="shared" si="777"/>
        <v>2867</v>
      </c>
      <c r="P689">
        <f t="shared" si="778"/>
        <v>2867</v>
      </c>
      <c r="Q689">
        <f t="shared" si="779"/>
        <v>0</v>
      </c>
      <c r="R689">
        <f t="shared" si="780"/>
        <v>0</v>
      </c>
      <c r="S689">
        <f t="shared" si="781"/>
        <v>0</v>
      </c>
      <c r="T689">
        <f t="shared" si="782"/>
        <v>0</v>
      </c>
      <c r="U689">
        <f t="shared" si="783"/>
        <v>0</v>
      </c>
      <c r="V689">
        <f t="shared" si="784"/>
        <v>0</v>
      </c>
      <c r="W689">
        <f t="shared" si="785"/>
        <v>0</v>
      </c>
      <c r="X689">
        <f t="shared" si="786"/>
        <v>0</v>
      </c>
      <c r="Y689">
        <f t="shared" si="787"/>
        <v>0</v>
      </c>
      <c r="AA689">
        <v>86295184</v>
      </c>
      <c r="AB689">
        <f t="shared" si="788"/>
        <v>0.88</v>
      </c>
      <c r="AC689">
        <f t="shared" si="816"/>
        <v>0.88</v>
      </c>
      <c r="AD689">
        <f t="shared" si="789"/>
        <v>0</v>
      </c>
      <c r="AE689">
        <f t="shared" si="790"/>
        <v>0</v>
      </c>
      <c r="AF689">
        <f t="shared" si="791"/>
        <v>0</v>
      </c>
      <c r="AG689">
        <f t="shared" si="792"/>
        <v>0</v>
      </c>
      <c r="AH689">
        <f t="shared" si="793"/>
        <v>0</v>
      </c>
      <c r="AI689">
        <f t="shared" si="794"/>
        <v>0</v>
      </c>
      <c r="AJ689">
        <f t="shared" si="795"/>
        <v>0</v>
      </c>
      <c r="AK689">
        <v>0.88</v>
      </c>
      <c r="AL689">
        <v>0.88</v>
      </c>
      <c r="AM689">
        <v>0</v>
      </c>
      <c r="AN689">
        <v>0</v>
      </c>
      <c r="AO689">
        <v>0</v>
      </c>
      <c r="AP689">
        <v>0</v>
      </c>
      <c r="AQ689">
        <v>0</v>
      </c>
      <c r="AR689">
        <v>0</v>
      </c>
      <c r="AS689">
        <v>0</v>
      </c>
      <c r="AT689">
        <v>0</v>
      </c>
      <c r="AU689">
        <v>0</v>
      </c>
      <c r="AV689">
        <v>1</v>
      </c>
      <c r="AW689">
        <v>1</v>
      </c>
      <c r="AZ689">
        <v>1</v>
      </c>
      <c r="BA689">
        <v>1</v>
      </c>
      <c r="BB689">
        <v>1</v>
      </c>
      <c r="BC689">
        <v>7.56</v>
      </c>
      <c r="BD689" t="s">
        <v>6</v>
      </c>
      <c r="BE689" t="s">
        <v>6</v>
      </c>
      <c r="BF689" t="s">
        <v>6</v>
      </c>
      <c r="BG689" t="s">
        <v>6</v>
      </c>
      <c r="BH689">
        <v>3</v>
      </c>
      <c r="BI689">
        <v>1</v>
      </c>
      <c r="BJ689" t="s">
        <v>651</v>
      </c>
      <c r="BM689">
        <v>500001</v>
      </c>
      <c r="BN689">
        <v>0</v>
      </c>
      <c r="BO689" t="s">
        <v>6</v>
      </c>
      <c r="BP689">
        <v>0</v>
      </c>
      <c r="BQ689">
        <v>20</v>
      </c>
      <c r="BR689">
        <v>0</v>
      </c>
      <c r="BS689">
        <v>1</v>
      </c>
      <c r="BT689">
        <v>1</v>
      </c>
      <c r="BU689">
        <v>1</v>
      </c>
      <c r="BV689">
        <v>1</v>
      </c>
      <c r="BW689">
        <v>1</v>
      </c>
      <c r="BX689">
        <v>1</v>
      </c>
      <c r="BY689" t="s">
        <v>6</v>
      </c>
      <c r="BZ689">
        <v>0</v>
      </c>
      <c r="CA689">
        <v>0</v>
      </c>
      <c r="CB689" t="s">
        <v>6</v>
      </c>
      <c r="CE689">
        <v>0</v>
      </c>
      <c r="CF689">
        <v>0</v>
      </c>
      <c r="CG689">
        <v>0</v>
      </c>
      <c r="CM689">
        <v>0</v>
      </c>
      <c r="CN689" t="s">
        <v>6</v>
      </c>
      <c r="CO689">
        <v>0</v>
      </c>
      <c r="CP689">
        <f t="shared" si="796"/>
        <v>2867</v>
      </c>
      <c r="CQ689">
        <f t="shared" si="797"/>
        <v>6.6528</v>
      </c>
      <c r="CR689">
        <f t="shared" si="798"/>
        <v>0</v>
      </c>
      <c r="CS689">
        <f t="shared" si="799"/>
        <v>0</v>
      </c>
      <c r="CT689">
        <f t="shared" si="800"/>
        <v>0</v>
      </c>
      <c r="CU689">
        <f t="shared" si="801"/>
        <v>0</v>
      </c>
      <c r="CV689">
        <f t="shared" si="802"/>
        <v>0</v>
      </c>
      <c r="CW689">
        <f t="shared" si="803"/>
        <v>0</v>
      </c>
      <c r="CX689">
        <f t="shared" si="804"/>
        <v>0</v>
      </c>
      <c r="CY689">
        <f>(S689+R689)*(BZ689/100)</f>
        <v>0</v>
      </c>
      <c r="CZ689">
        <f>(S689+R689)*(CA689/100)</f>
        <v>0</v>
      </c>
      <c r="DC689" t="s">
        <v>6</v>
      </c>
      <c r="DD689" t="s">
        <v>6</v>
      </c>
      <c r="DE689" t="s">
        <v>6</v>
      </c>
      <c r="DF689" t="s">
        <v>6</v>
      </c>
      <c r="DG689" t="s">
        <v>6</v>
      </c>
      <c r="DH689" t="s">
        <v>6</v>
      </c>
      <c r="DI689" t="s">
        <v>6</v>
      </c>
      <c r="DJ689" t="s">
        <v>6</v>
      </c>
      <c r="DK689" t="s">
        <v>6</v>
      </c>
      <c r="DL689" t="s">
        <v>6</v>
      </c>
      <c r="DM689" t="s">
        <v>6</v>
      </c>
      <c r="DN689">
        <v>0</v>
      </c>
      <c r="DO689">
        <v>0</v>
      </c>
      <c r="DP689">
        <v>1</v>
      </c>
      <c r="DQ689">
        <v>1</v>
      </c>
      <c r="DU689">
        <v>1010</v>
      </c>
      <c r="DV689" t="s">
        <v>300</v>
      </c>
      <c r="DW689" t="e">
        <f>'2.Лок.смета.и.Акт'!#REF!</f>
        <v>#REF!</v>
      </c>
      <c r="DX689">
        <v>1</v>
      </c>
      <c r="DZ689" t="s">
        <v>6</v>
      </c>
      <c r="EA689" t="s">
        <v>6</v>
      </c>
      <c r="EB689" t="s">
        <v>6</v>
      </c>
      <c r="EC689" t="s">
        <v>6</v>
      </c>
      <c r="EE689">
        <v>54938781</v>
      </c>
      <c r="EF689">
        <v>20</v>
      </c>
      <c r="EG689" t="s">
        <v>34</v>
      </c>
      <c r="EH689">
        <v>0</v>
      </c>
      <c r="EI689" t="s">
        <v>6</v>
      </c>
      <c r="EJ689">
        <v>1</v>
      </c>
      <c r="EK689">
        <v>500001</v>
      </c>
      <c r="EL689" t="s">
        <v>35</v>
      </c>
      <c r="EM689" t="s">
        <v>36</v>
      </c>
      <c r="EO689" t="s">
        <v>6</v>
      </c>
      <c r="EQ689">
        <v>0</v>
      </c>
      <c r="ER689">
        <v>6.26</v>
      </c>
      <c r="ES689">
        <v>0.88</v>
      </c>
      <c r="ET689">
        <v>0</v>
      </c>
      <c r="EU689">
        <v>0</v>
      </c>
      <c r="EV689">
        <v>0</v>
      </c>
      <c r="EW689">
        <v>0</v>
      </c>
      <c r="EX689">
        <v>0</v>
      </c>
      <c r="EZ689">
        <v>5</v>
      </c>
      <c r="FC689">
        <v>0</v>
      </c>
      <c r="FD689">
        <v>18</v>
      </c>
      <c r="FF689">
        <v>6.26</v>
      </c>
      <c r="FQ689">
        <v>0</v>
      </c>
      <c r="FR689">
        <f t="shared" si="805"/>
        <v>0</v>
      </c>
      <c r="FS689">
        <v>0</v>
      </c>
      <c r="FX689">
        <v>0</v>
      </c>
      <c r="FY689">
        <v>0</v>
      </c>
      <c r="GA689" t="s">
        <v>652</v>
      </c>
      <c r="GD689">
        <v>1</v>
      </c>
      <c r="GF689">
        <v>-593278395</v>
      </c>
      <c r="GG689">
        <v>2</v>
      </c>
      <c r="GH689">
        <v>3</v>
      </c>
      <c r="GI689">
        <v>5</v>
      </c>
      <c r="GJ689">
        <v>0</v>
      </c>
      <c r="GK689">
        <v>0</v>
      </c>
      <c r="GL689">
        <f t="shared" si="806"/>
        <v>0</v>
      </c>
      <c r="GM689">
        <f t="shared" si="807"/>
        <v>2867</v>
      </c>
      <c r="GN689">
        <f t="shared" si="808"/>
        <v>2867</v>
      </c>
      <c r="GO689">
        <f t="shared" si="809"/>
        <v>0</v>
      </c>
      <c r="GP689">
        <f t="shared" si="810"/>
        <v>0</v>
      </c>
      <c r="GR689">
        <v>1</v>
      </c>
      <c r="GS689">
        <v>1</v>
      </c>
      <c r="GT689">
        <v>0</v>
      </c>
      <c r="GU689" t="s">
        <v>6</v>
      </c>
      <c r="GV689">
        <f t="shared" si="811"/>
        <v>0</v>
      </c>
      <c r="GW689">
        <v>1</v>
      </c>
      <c r="GX689">
        <f t="shared" si="812"/>
        <v>0</v>
      </c>
      <c r="HA689">
        <v>0</v>
      </c>
      <c r="HB689">
        <v>0</v>
      </c>
      <c r="HC689">
        <f t="shared" si="813"/>
        <v>0</v>
      </c>
      <c r="HE689" t="s">
        <v>38</v>
      </c>
      <c r="HF689" t="s">
        <v>39</v>
      </c>
      <c r="HM689" t="s">
        <v>6</v>
      </c>
      <c r="HN689" t="s">
        <v>6</v>
      </c>
      <c r="HO689" t="s">
        <v>6</v>
      </c>
      <c r="HP689" t="s">
        <v>6</v>
      </c>
      <c r="HQ689" t="s">
        <v>6</v>
      </c>
      <c r="IF689">
        <v>-1</v>
      </c>
      <c r="IK689">
        <v>0</v>
      </c>
    </row>
    <row r="690" spans="1:255" x14ac:dyDescent="0.2">
      <c r="A690" s="2">
        <v>18</v>
      </c>
      <c r="B690" s="2">
        <v>1</v>
      </c>
      <c r="C690" s="2">
        <v>1071</v>
      </c>
      <c r="D690" s="2"/>
      <c r="E690" s="2" t="s">
        <v>811</v>
      </c>
      <c r="F690" s="2" t="s">
        <v>654</v>
      </c>
      <c r="G690" s="2" t="s">
        <v>655</v>
      </c>
      <c r="H690" s="2" t="s">
        <v>300</v>
      </c>
      <c r="I690" s="2">
        <f>I686*J690</f>
        <v>111</v>
      </c>
      <c r="J690" s="216">
        <f>'5.Ведомость_списания'!F308</f>
        <v>167.16867469879517</v>
      </c>
      <c r="K690" s="2">
        <v>167.16867500000001</v>
      </c>
      <c r="L690" s="2"/>
      <c r="M690" s="2"/>
      <c r="N690" s="2"/>
      <c r="O690" s="2">
        <f t="shared" si="777"/>
        <v>6</v>
      </c>
      <c r="P690" s="2">
        <f t="shared" si="778"/>
        <v>6</v>
      </c>
      <c r="Q690" s="2">
        <f t="shared" si="779"/>
        <v>0</v>
      </c>
      <c r="R690" s="2">
        <f t="shared" si="780"/>
        <v>0</v>
      </c>
      <c r="S690" s="2">
        <f t="shared" si="781"/>
        <v>0</v>
      </c>
      <c r="T690" s="2">
        <f t="shared" si="782"/>
        <v>0</v>
      </c>
      <c r="U690" s="2">
        <f t="shared" si="783"/>
        <v>0</v>
      </c>
      <c r="V690" s="2">
        <f t="shared" si="784"/>
        <v>0</v>
      </c>
      <c r="W690" s="2">
        <f t="shared" si="785"/>
        <v>0</v>
      </c>
      <c r="X690" s="2">
        <f t="shared" si="786"/>
        <v>0</v>
      </c>
      <c r="Y690" s="2">
        <f t="shared" si="787"/>
        <v>0</v>
      </c>
      <c r="Z690" s="2"/>
      <c r="AA690" s="2">
        <v>86295183</v>
      </c>
      <c r="AB690" s="2">
        <f t="shared" si="788"/>
        <v>0.05</v>
      </c>
      <c r="AC690" s="2">
        <f t="shared" si="816"/>
        <v>0.05</v>
      </c>
      <c r="AD690" s="2">
        <f t="shared" si="789"/>
        <v>0</v>
      </c>
      <c r="AE690" s="2">
        <f t="shared" si="790"/>
        <v>0</v>
      </c>
      <c r="AF690" s="2">
        <f t="shared" si="791"/>
        <v>0</v>
      </c>
      <c r="AG690" s="2">
        <f t="shared" si="792"/>
        <v>0</v>
      </c>
      <c r="AH690" s="2">
        <f t="shared" si="793"/>
        <v>0</v>
      </c>
      <c r="AI690" s="2">
        <f t="shared" si="794"/>
        <v>0</v>
      </c>
      <c r="AJ690" s="2">
        <f t="shared" si="795"/>
        <v>0</v>
      </c>
      <c r="AK690" s="2">
        <v>0.05</v>
      </c>
      <c r="AL690" s="110">
        <f>'1.Лок.смета.и.Акт'!F1300</f>
        <v>0.05</v>
      </c>
      <c r="AM690" s="2">
        <v>0</v>
      </c>
      <c r="AN690" s="2">
        <v>0</v>
      </c>
      <c r="AO690" s="2">
        <v>0</v>
      </c>
      <c r="AP690" s="2">
        <v>0</v>
      </c>
      <c r="AQ690" s="2">
        <v>0</v>
      </c>
      <c r="AR690" s="2">
        <v>0</v>
      </c>
      <c r="AS690" s="2">
        <v>0</v>
      </c>
      <c r="AT690" s="2">
        <v>0</v>
      </c>
      <c r="AU690" s="2">
        <v>0</v>
      </c>
      <c r="AV690" s="2">
        <v>1</v>
      </c>
      <c r="AW690" s="2">
        <v>1</v>
      </c>
      <c r="AX690" s="2"/>
      <c r="AY690" s="2"/>
      <c r="AZ690" s="2">
        <v>1</v>
      </c>
      <c r="BA690" s="2">
        <v>1</v>
      </c>
      <c r="BB690" s="2">
        <v>1</v>
      </c>
      <c r="BC690" s="2">
        <v>1</v>
      </c>
      <c r="BD690" s="2" t="s">
        <v>6</v>
      </c>
      <c r="BE690" s="2" t="s">
        <v>6</v>
      </c>
      <c r="BF690" s="2" t="s">
        <v>6</v>
      </c>
      <c r="BG690" s="2" t="s">
        <v>6</v>
      </c>
      <c r="BH690" s="2">
        <v>3</v>
      </c>
      <c r="BI690" s="2">
        <v>1</v>
      </c>
      <c r="BJ690" s="2" t="s">
        <v>656</v>
      </c>
      <c r="BK690" s="2"/>
      <c r="BL690" s="2"/>
      <c r="BM690" s="2">
        <v>500001</v>
      </c>
      <c r="BN690" s="2">
        <v>0</v>
      </c>
      <c r="BO690" s="2" t="s">
        <v>6</v>
      </c>
      <c r="BP690" s="2">
        <v>0</v>
      </c>
      <c r="BQ690" s="2">
        <v>20</v>
      </c>
      <c r="BR690" s="2">
        <v>0</v>
      </c>
      <c r="BS690" s="2">
        <v>1</v>
      </c>
      <c r="BT690" s="2">
        <v>1</v>
      </c>
      <c r="BU690" s="2">
        <v>1</v>
      </c>
      <c r="BV690" s="2">
        <v>1</v>
      </c>
      <c r="BW690" s="2">
        <v>1</v>
      </c>
      <c r="BX690" s="2">
        <v>1</v>
      </c>
      <c r="BY690" s="2" t="s">
        <v>6</v>
      </c>
      <c r="BZ690" s="2">
        <v>0</v>
      </c>
      <c r="CA690" s="2">
        <v>0</v>
      </c>
      <c r="CB690" s="2" t="s">
        <v>6</v>
      </c>
      <c r="CC690" s="2"/>
      <c r="CD690" s="2"/>
      <c r="CE690" s="2">
        <v>0</v>
      </c>
      <c r="CF690" s="2">
        <v>0</v>
      </c>
      <c r="CG690" s="2">
        <v>0</v>
      </c>
      <c r="CH690" s="2"/>
      <c r="CI690" s="2"/>
      <c r="CJ690" s="2"/>
      <c r="CK690" s="2"/>
      <c r="CL690" s="2"/>
      <c r="CM690" s="2">
        <v>0</v>
      </c>
      <c r="CN690" s="2" t="s">
        <v>6</v>
      </c>
      <c r="CO690" s="2">
        <v>0</v>
      </c>
      <c r="CP690" s="2">
        <f t="shared" si="796"/>
        <v>6</v>
      </c>
      <c r="CQ690" s="2">
        <f t="shared" si="797"/>
        <v>0.05</v>
      </c>
      <c r="CR690" s="2">
        <f t="shared" si="798"/>
        <v>0</v>
      </c>
      <c r="CS690" s="2">
        <f t="shared" si="799"/>
        <v>0</v>
      </c>
      <c r="CT690" s="2">
        <f t="shared" si="800"/>
        <v>0</v>
      </c>
      <c r="CU690" s="2">
        <f t="shared" si="801"/>
        <v>0</v>
      </c>
      <c r="CV690" s="2">
        <f t="shared" si="802"/>
        <v>0</v>
      </c>
      <c r="CW690" s="2">
        <f t="shared" si="803"/>
        <v>0</v>
      </c>
      <c r="CX690" s="2">
        <f t="shared" si="804"/>
        <v>0</v>
      </c>
      <c r="CY690" s="2">
        <f>(((S690+(R690*IF(0,0,1)))*AT690)/100)</f>
        <v>0</v>
      </c>
      <c r="CZ690" s="2">
        <f>(((S690+(R690*IF(0,0,1)))*AU690)/100)</f>
        <v>0</v>
      </c>
      <c r="DA690" s="2"/>
      <c r="DB690" s="2"/>
      <c r="DC690" s="2" t="s">
        <v>6</v>
      </c>
      <c r="DD690" s="2" t="s">
        <v>6</v>
      </c>
      <c r="DE690" s="2" t="s">
        <v>6</v>
      </c>
      <c r="DF690" s="2" t="s">
        <v>6</v>
      </c>
      <c r="DG690" s="2" t="s">
        <v>6</v>
      </c>
      <c r="DH690" s="2" t="s">
        <v>6</v>
      </c>
      <c r="DI690" s="2" t="s">
        <v>6</v>
      </c>
      <c r="DJ690" s="2" t="s">
        <v>6</v>
      </c>
      <c r="DK690" s="2" t="s">
        <v>6</v>
      </c>
      <c r="DL690" s="2" t="s">
        <v>6</v>
      </c>
      <c r="DM690" s="2" t="s">
        <v>6</v>
      </c>
      <c r="DN690" s="2">
        <v>0</v>
      </c>
      <c r="DO690" s="2">
        <v>0</v>
      </c>
      <c r="DP690" s="2">
        <v>1</v>
      </c>
      <c r="DQ690" s="2">
        <v>1</v>
      </c>
      <c r="DR690" s="2"/>
      <c r="DS690" s="2"/>
      <c r="DT690" s="2"/>
      <c r="DU690" s="2">
        <v>1010</v>
      </c>
      <c r="DV690" s="2" t="s">
        <v>300</v>
      </c>
      <c r="DW690" s="2" t="s">
        <v>43</v>
      </c>
      <c r="DX690" s="2">
        <v>1</v>
      </c>
      <c r="DY690" s="2"/>
      <c r="DZ690" s="2" t="s">
        <v>6</v>
      </c>
      <c r="EA690" s="2" t="s">
        <v>6</v>
      </c>
      <c r="EB690" s="2" t="s">
        <v>6</v>
      </c>
      <c r="EC690" s="2" t="s">
        <v>6</v>
      </c>
      <c r="ED690" s="2"/>
      <c r="EE690" s="2">
        <v>54938781</v>
      </c>
      <c r="EF690" s="2">
        <v>20</v>
      </c>
      <c r="EG690" s="2" t="s">
        <v>34</v>
      </c>
      <c r="EH690" s="2">
        <v>0</v>
      </c>
      <c r="EI690" s="2" t="s">
        <v>6</v>
      </c>
      <c r="EJ690" s="2">
        <v>1</v>
      </c>
      <c r="EK690" s="2">
        <v>500001</v>
      </c>
      <c r="EL690" s="2" t="s">
        <v>35</v>
      </c>
      <c r="EM690" s="2" t="s">
        <v>36</v>
      </c>
      <c r="EN690" s="2"/>
      <c r="EO690" s="2" t="s">
        <v>6</v>
      </c>
      <c r="EP690" s="2"/>
      <c r="EQ690" s="2">
        <v>0</v>
      </c>
      <c r="ER690" s="2">
        <v>0.05</v>
      </c>
      <c r="ES690" s="110">
        <f>'1.Лок.смета.и.Акт'!F1300</f>
        <v>0.05</v>
      </c>
      <c r="ET690" s="2">
        <v>0</v>
      </c>
      <c r="EU690" s="2">
        <v>0</v>
      </c>
      <c r="EV690" s="2">
        <v>0</v>
      </c>
      <c r="EW690" s="2">
        <v>0</v>
      </c>
      <c r="EX690" s="2">
        <v>0</v>
      </c>
      <c r="EY690" s="2"/>
      <c r="EZ690" s="2"/>
      <c r="FA690" s="2"/>
      <c r="FB690" s="2"/>
      <c r="FC690" s="2"/>
      <c r="FD690" s="2"/>
      <c r="FE690" s="2"/>
      <c r="FF690" s="2"/>
      <c r="FG690" s="2"/>
      <c r="FH690" s="2"/>
      <c r="FI690" s="2"/>
      <c r="FJ690" s="2"/>
      <c r="FK690" s="2"/>
      <c r="FL690" s="2"/>
      <c r="FM690" s="2"/>
      <c r="FN690" s="2"/>
      <c r="FO690" s="2"/>
      <c r="FP690" s="2"/>
      <c r="FQ690" s="2">
        <v>0</v>
      </c>
      <c r="FR690" s="2">
        <f t="shared" si="805"/>
        <v>0</v>
      </c>
      <c r="FS690" s="2">
        <v>0</v>
      </c>
      <c r="FT690" s="2"/>
      <c r="FU690" s="2"/>
      <c r="FV690" s="2"/>
      <c r="FW690" s="2"/>
      <c r="FX690" s="2">
        <v>0</v>
      </c>
      <c r="FY690" s="2">
        <v>0</v>
      </c>
      <c r="FZ690" s="2"/>
      <c r="GA690" s="2" t="s">
        <v>6</v>
      </c>
      <c r="GB690" s="2"/>
      <c r="GC690" s="2"/>
      <c r="GD690" s="2">
        <v>1</v>
      </c>
      <c r="GE690" s="2"/>
      <c r="GF690" s="2">
        <v>-488102485</v>
      </c>
      <c r="GG690" s="2">
        <v>2</v>
      </c>
      <c r="GH690" s="2">
        <v>1</v>
      </c>
      <c r="GI690" s="2">
        <v>-2</v>
      </c>
      <c r="GJ690" s="2">
        <v>0</v>
      </c>
      <c r="GK690" s="2">
        <v>0</v>
      </c>
      <c r="GL690" s="2">
        <f t="shared" si="806"/>
        <v>0</v>
      </c>
      <c r="GM690" s="2">
        <f t="shared" si="807"/>
        <v>6</v>
      </c>
      <c r="GN690" s="2">
        <f t="shared" si="808"/>
        <v>6</v>
      </c>
      <c r="GO690" s="2">
        <f t="shared" si="809"/>
        <v>0</v>
      </c>
      <c r="GP690" s="2">
        <f t="shared" si="810"/>
        <v>0</v>
      </c>
      <c r="GQ690" s="2"/>
      <c r="GR690" s="2">
        <v>0</v>
      </c>
      <c r="GS690" s="2">
        <v>3</v>
      </c>
      <c r="GT690" s="2">
        <v>0</v>
      </c>
      <c r="GU690" s="2" t="s">
        <v>6</v>
      </c>
      <c r="GV690" s="2">
        <f t="shared" si="811"/>
        <v>0</v>
      </c>
      <c r="GW690" s="2">
        <v>1</v>
      </c>
      <c r="GX690" s="2">
        <f t="shared" si="812"/>
        <v>0</v>
      </c>
      <c r="GY690" s="2"/>
      <c r="GZ690" s="2"/>
      <c r="HA690" s="2">
        <v>0</v>
      </c>
      <c r="HB690" s="2">
        <v>0</v>
      </c>
      <c r="HC690" s="2">
        <f t="shared" si="813"/>
        <v>0</v>
      </c>
      <c r="HD690" s="2"/>
      <c r="HE690" s="2" t="s">
        <v>6</v>
      </c>
      <c r="HF690" s="2" t="s">
        <v>6</v>
      </c>
      <c r="HG690" s="2"/>
      <c r="HH690" s="2"/>
      <c r="HI690" s="2"/>
      <c r="HJ690" s="2"/>
      <c r="HK690" s="2"/>
      <c r="HL690" s="2"/>
      <c r="HM690" s="2" t="s">
        <v>6</v>
      </c>
      <c r="HN690" s="2" t="s">
        <v>6</v>
      </c>
      <c r="HO690" s="2" t="s">
        <v>6</v>
      </c>
      <c r="HP690" s="2" t="s">
        <v>6</v>
      </c>
      <c r="HQ690" s="2" t="s">
        <v>6</v>
      </c>
      <c r="HR690" s="2"/>
      <c r="HS690" s="2"/>
      <c r="HT690" s="2"/>
      <c r="HU690" s="2"/>
      <c r="HV690" s="2"/>
      <c r="HW690" s="2"/>
      <c r="HX690" s="2"/>
      <c r="HY690" s="2"/>
      <c r="HZ690" s="2"/>
      <c r="IA690" s="2"/>
      <c r="IB690" s="2"/>
      <c r="IC690" s="2"/>
      <c r="ID690" s="2"/>
      <c r="IE690" s="2"/>
      <c r="IF690" s="2">
        <v>-1</v>
      </c>
      <c r="IG690" s="2"/>
      <c r="IH690" s="2"/>
      <c r="II690" s="2"/>
      <c r="IJ690" s="2"/>
      <c r="IK690" s="2">
        <v>0</v>
      </c>
      <c r="IL690" s="2"/>
      <c r="IM690" s="2"/>
      <c r="IN690" s="2"/>
      <c r="IO690" s="2"/>
      <c r="IP690" s="2"/>
      <c r="IQ690" s="2"/>
      <c r="IR690" s="2"/>
      <c r="IS690" s="2"/>
      <c r="IT690" s="2"/>
      <c r="IU690" s="2"/>
    </row>
    <row r="691" spans="1:255" x14ac:dyDescent="0.2">
      <c r="A691">
        <v>18</v>
      </c>
      <c r="B691">
        <v>1</v>
      </c>
      <c r="C691">
        <v>1084</v>
      </c>
      <c r="E691" t="s">
        <v>811</v>
      </c>
      <c r="F691" t="e">
        <f>'2.Лок.смета.и.Акт'!#REF!</f>
        <v>#REF!</v>
      </c>
      <c r="G691" t="s">
        <v>655</v>
      </c>
      <c r="H691" t="s">
        <v>300</v>
      </c>
      <c r="I691">
        <f>I687*J691</f>
        <v>111</v>
      </c>
      <c r="J691">
        <v>167.16867469879517</v>
      </c>
      <c r="K691">
        <v>167.16867500000001</v>
      </c>
      <c r="O691">
        <f t="shared" si="777"/>
        <v>3625</v>
      </c>
      <c r="P691">
        <f t="shared" si="778"/>
        <v>3625</v>
      </c>
      <c r="Q691">
        <f t="shared" si="779"/>
        <v>0</v>
      </c>
      <c r="R691">
        <f t="shared" si="780"/>
        <v>0</v>
      </c>
      <c r="S691">
        <f t="shared" si="781"/>
        <v>0</v>
      </c>
      <c r="T691">
        <f t="shared" si="782"/>
        <v>0</v>
      </c>
      <c r="U691">
        <f t="shared" si="783"/>
        <v>0</v>
      </c>
      <c r="V691">
        <f t="shared" si="784"/>
        <v>0</v>
      </c>
      <c r="W691">
        <f t="shared" si="785"/>
        <v>0</v>
      </c>
      <c r="X691">
        <f t="shared" si="786"/>
        <v>0</v>
      </c>
      <c r="Y691">
        <f t="shared" si="787"/>
        <v>0</v>
      </c>
      <c r="AA691">
        <v>86295184</v>
      </c>
      <c r="AB691">
        <f t="shared" si="788"/>
        <v>4.32</v>
      </c>
      <c r="AC691">
        <f t="shared" si="816"/>
        <v>4.32</v>
      </c>
      <c r="AD691">
        <f t="shared" si="789"/>
        <v>0</v>
      </c>
      <c r="AE691">
        <f t="shared" si="790"/>
        <v>0</v>
      </c>
      <c r="AF691">
        <f t="shared" si="791"/>
        <v>0</v>
      </c>
      <c r="AG691">
        <f t="shared" si="792"/>
        <v>0</v>
      </c>
      <c r="AH691">
        <f t="shared" si="793"/>
        <v>0</v>
      </c>
      <c r="AI691">
        <f t="shared" si="794"/>
        <v>0</v>
      </c>
      <c r="AJ691">
        <f t="shared" si="795"/>
        <v>0</v>
      </c>
      <c r="AK691">
        <v>4.32</v>
      </c>
      <c r="AL691">
        <v>4.32</v>
      </c>
      <c r="AM691">
        <v>0</v>
      </c>
      <c r="AN691">
        <v>0</v>
      </c>
      <c r="AO691">
        <v>0</v>
      </c>
      <c r="AP691">
        <v>0</v>
      </c>
      <c r="AQ691">
        <v>0</v>
      </c>
      <c r="AR691">
        <v>0</v>
      </c>
      <c r="AS691">
        <v>0</v>
      </c>
      <c r="AT691">
        <v>0</v>
      </c>
      <c r="AU691">
        <v>0</v>
      </c>
      <c r="AV691">
        <v>1</v>
      </c>
      <c r="AW691">
        <v>1</v>
      </c>
      <c r="AZ691">
        <v>1</v>
      </c>
      <c r="BA691">
        <v>1</v>
      </c>
      <c r="BB691">
        <v>1</v>
      </c>
      <c r="BC691">
        <v>7.56</v>
      </c>
      <c r="BD691" t="s">
        <v>6</v>
      </c>
      <c r="BE691" t="s">
        <v>6</v>
      </c>
      <c r="BF691" t="s">
        <v>6</v>
      </c>
      <c r="BG691" t="s">
        <v>6</v>
      </c>
      <c r="BH691">
        <v>3</v>
      </c>
      <c r="BI691">
        <v>1</v>
      </c>
      <c r="BJ691" t="s">
        <v>656</v>
      </c>
      <c r="BM691">
        <v>500001</v>
      </c>
      <c r="BN691">
        <v>0</v>
      </c>
      <c r="BO691" t="s">
        <v>6</v>
      </c>
      <c r="BP691">
        <v>0</v>
      </c>
      <c r="BQ691">
        <v>20</v>
      </c>
      <c r="BR691">
        <v>0</v>
      </c>
      <c r="BS691">
        <v>1</v>
      </c>
      <c r="BT691">
        <v>1</v>
      </c>
      <c r="BU691">
        <v>1</v>
      </c>
      <c r="BV691">
        <v>1</v>
      </c>
      <c r="BW691">
        <v>1</v>
      </c>
      <c r="BX691">
        <v>1</v>
      </c>
      <c r="BY691" t="s">
        <v>6</v>
      </c>
      <c r="BZ691">
        <v>0</v>
      </c>
      <c r="CA691">
        <v>0</v>
      </c>
      <c r="CB691" t="s">
        <v>6</v>
      </c>
      <c r="CE691">
        <v>0</v>
      </c>
      <c r="CF691">
        <v>0</v>
      </c>
      <c r="CG691">
        <v>0</v>
      </c>
      <c r="CM691">
        <v>0</v>
      </c>
      <c r="CN691" t="s">
        <v>6</v>
      </c>
      <c r="CO691">
        <v>0</v>
      </c>
      <c r="CP691">
        <f t="shared" si="796"/>
        <v>3625</v>
      </c>
      <c r="CQ691">
        <f t="shared" si="797"/>
        <v>32.659199999999998</v>
      </c>
      <c r="CR691">
        <f t="shared" si="798"/>
        <v>0</v>
      </c>
      <c r="CS691">
        <f t="shared" si="799"/>
        <v>0</v>
      </c>
      <c r="CT691">
        <f t="shared" si="800"/>
        <v>0</v>
      </c>
      <c r="CU691">
        <f t="shared" si="801"/>
        <v>0</v>
      </c>
      <c r="CV691">
        <f t="shared" si="802"/>
        <v>0</v>
      </c>
      <c r="CW691">
        <f t="shared" si="803"/>
        <v>0</v>
      </c>
      <c r="CX691">
        <f t="shared" si="804"/>
        <v>0</v>
      </c>
      <c r="CY691">
        <f>(S691+R691)*(BZ691/100)</f>
        <v>0</v>
      </c>
      <c r="CZ691">
        <f>(S691+R691)*(CA691/100)</f>
        <v>0</v>
      </c>
      <c r="DC691" t="s">
        <v>6</v>
      </c>
      <c r="DD691" t="s">
        <v>6</v>
      </c>
      <c r="DE691" t="s">
        <v>6</v>
      </c>
      <c r="DF691" t="s">
        <v>6</v>
      </c>
      <c r="DG691" t="s">
        <v>6</v>
      </c>
      <c r="DH691" t="s">
        <v>6</v>
      </c>
      <c r="DI691" t="s">
        <v>6</v>
      </c>
      <c r="DJ691" t="s">
        <v>6</v>
      </c>
      <c r="DK691" t="s">
        <v>6</v>
      </c>
      <c r="DL691" t="s">
        <v>6</v>
      </c>
      <c r="DM691" t="s">
        <v>6</v>
      </c>
      <c r="DN691">
        <v>0</v>
      </c>
      <c r="DO691">
        <v>0</v>
      </c>
      <c r="DP691">
        <v>1</v>
      </c>
      <c r="DQ691">
        <v>1</v>
      </c>
      <c r="DU691">
        <v>1010</v>
      </c>
      <c r="DV691" t="s">
        <v>300</v>
      </c>
      <c r="DW691" t="e">
        <f>'2.Лок.смета.и.Акт'!#REF!</f>
        <v>#REF!</v>
      </c>
      <c r="DX691">
        <v>1</v>
      </c>
      <c r="DZ691" t="s">
        <v>6</v>
      </c>
      <c r="EA691" t="s">
        <v>6</v>
      </c>
      <c r="EB691" t="s">
        <v>6</v>
      </c>
      <c r="EC691" t="s">
        <v>6</v>
      </c>
      <c r="EE691">
        <v>54938781</v>
      </c>
      <c r="EF691">
        <v>20</v>
      </c>
      <c r="EG691" t="s">
        <v>34</v>
      </c>
      <c r="EH691">
        <v>0</v>
      </c>
      <c r="EI691" t="s">
        <v>6</v>
      </c>
      <c r="EJ691">
        <v>1</v>
      </c>
      <c r="EK691">
        <v>500001</v>
      </c>
      <c r="EL691" t="s">
        <v>35</v>
      </c>
      <c r="EM691" t="s">
        <v>36</v>
      </c>
      <c r="EO691" t="s">
        <v>6</v>
      </c>
      <c r="EQ691">
        <v>0</v>
      </c>
      <c r="ER691">
        <v>30.83</v>
      </c>
      <c r="ES691">
        <v>4.32</v>
      </c>
      <c r="ET691">
        <v>0</v>
      </c>
      <c r="EU691">
        <v>0</v>
      </c>
      <c r="EV691">
        <v>0</v>
      </c>
      <c r="EW691">
        <v>0</v>
      </c>
      <c r="EX691">
        <v>0</v>
      </c>
      <c r="EZ691">
        <v>5</v>
      </c>
      <c r="FC691">
        <v>0</v>
      </c>
      <c r="FD691">
        <v>18</v>
      </c>
      <c r="FF691">
        <v>30.83</v>
      </c>
      <c r="FQ691">
        <v>0</v>
      </c>
      <c r="FR691">
        <f t="shared" si="805"/>
        <v>0</v>
      </c>
      <c r="FS691">
        <v>0</v>
      </c>
      <c r="FX691">
        <v>0</v>
      </c>
      <c r="FY691">
        <v>0</v>
      </c>
      <c r="GA691" t="s">
        <v>657</v>
      </c>
      <c r="GD691">
        <v>1</v>
      </c>
      <c r="GF691">
        <v>-488102485</v>
      </c>
      <c r="GG691">
        <v>2</v>
      </c>
      <c r="GH691">
        <v>3</v>
      </c>
      <c r="GI691">
        <v>5</v>
      </c>
      <c r="GJ691">
        <v>0</v>
      </c>
      <c r="GK691">
        <v>0</v>
      </c>
      <c r="GL691">
        <f t="shared" si="806"/>
        <v>0</v>
      </c>
      <c r="GM691">
        <f t="shared" si="807"/>
        <v>3625</v>
      </c>
      <c r="GN691">
        <f t="shared" si="808"/>
        <v>3625</v>
      </c>
      <c r="GO691">
        <f t="shared" si="809"/>
        <v>0</v>
      </c>
      <c r="GP691">
        <f t="shared" si="810"/>
        <v>0</v>
      </c>
      <c r="GR691">
        <v>1</v>
      </c>
      <c r="GS691">
        <v>1</v>
      </c>
      <c r="GT691">
        <v>0</v>
      </c>
      <c r="GU691" t="s">
        <v>6</v>
      </c>
      <c r="GV691">
        <f t="shared" si="811"/>
        <v>0</v>
      </c>
      <c r="GW691">
        <v>1</v>
      </c>
      <c r="GX691">
        <f t="shared" si="812"/>
        <v>0</v>
      </c>
      <c r="HA691">
        <v>0</v>
      </c>
      <c r="HB691">
        <v>0</v>
      </c>
      <c r="HC691">
        <f t="shared" si="813"/>
        <v>0</v>
      </c>
      <c r="HE691" t="s">
        <v>38</v>
      </c>
      <c r="HF691" t="s">
        <v>39</v>
      </c>
      <c r="HM691" t="s">
        <v>6</v>
      </c>
      <c r="HN691" t="s">
        <v>6</v>
      </c>
      <c r="HO691" t="s">
        <v>6</v>
      </c>
      <c r="HP691" t="s">
        <v>6</v>
      </c>
      <c r="HQ691" t="s">
        <v>6</v>
      </c>
      <c r="IF691">
        <v>-1</v>
      </c>
      <c r="IK691">
        <v>0</v>
      </c>
    </row>
    <row r="692" spans="1:255" x14ac:dyDescent="0.2">
      <c r="A692" s="2">
        <v>18</v>
      </c>
      <c r="B692" s="2">
        <v>1</v>
      </c>
      <c r="C692" s="2">
        <v>1072</v>
      </c>
      <c r="D692" s="2"/>
      <c r="E692" s="2" t="s">
        <v>812</v>
      </c>
      <c r="F692" s="2" t="s">
        <v>659</v>
      </c>
      <c r="G692" s="2" t="s">
        <v>660</v>
      </c>
      <c r="H692" s="2" t="s">
        <v>661</v>
      </c>
      <c r="I692" s="2">
        <f>I686*J692</f>
        <v>69.72</v>
      </c>
      <c r="J692" s="216">
        <f>'5.Ведомость_списания'!F309</f>
        <v>104.99999999999999</v>
      </c>
      <c r="K692" s="2">
        <v>105</v>
      </c>
      <c r="L692" s="2"/>
      <c r="M692" s="2"/>
      <c r="N692" s="2"/>
      <c r="O692" s="2">
        <f t="shared" ref="O692:O723" si="817">ROUND(CP692,0)</f>
        <v>0</v>
      </c>
      <c r="P692" s="2">
        <f t="shared" ref="P692:P723" si="818">ROUND(CQ692*I692,0)</f>
        <v>0</v>
      </c>
      <c r="Q692" s="2">
        <f t="shared" ref="Q692:Q723" si="819">ROUND(CR692*I692,0)</f>
        <v>0</v>
      </c>
      <c r="R692" s="2">
        <f t="shared" ref="R692:R723" si="820">ROUND(CS692*I692,0)</f>
        <v>0</v>
      </c>
      <c r="S692" s="2">
        <f t="shared" ref="S692:S723" si="821">ROUND(CT692*I692,0)</f>
        <v>0</v>
      </c>
      <c r="T692" s="2">
        <f t="shared" ref="T692:T723" si="822">ROUND(CU692*I692,0)</f>
        <v>0</v>
      </c>
      <c r="U692" s="2">
        <f t="shared" ref="U692:U723" si="823">CV692*I692</f>
        <v>0</v>
      </c>
      <c r="V692" s="2">
        <f t="shared" ref="V692:V723" si="824">CW692*I692</f>
        <v>0</v>
      </c>
      <c r="W692" s="2">
        <f t="shared" ref="W692:W723" si="825">ROUND(CX692*I692,0)</f>
        <v>0</v>
      </c>
      <c r="X692" s="2">
        <f t="shared" ref="X692:X723" si="826">ROUND(CY692,0)</f>
        <v>0</v>
      </c>
      <c r="Y692" s="2">
        <f t="shared" ref="Y692:Y723" si="827">ROUND(CZ692,0)</f>
        <v>0</v>
      </c>
      <c r="Z692" s="2"/>
      <c r="AA692" s="2">
        <v>86295183</v>
      </c>
      <c r="AB692" s="2">
        <f t="shared" ref="AB692:AB723" si="828">ROUND((AC692+AD692+AF692),2)</f>
        <v>0</v>
      </c>
      <c r="AC692" s="2">
        <f t="shared" si="816"/>
        <v>0</v>
      </c>
      <c r="AD692" s="2">
        <f t="shared" si="789"/>
        <v>0</v>
      </c>
      <c r="AE692" s="2">
        <f t="shared" si="790"/>
        <v>0</v>
      </c>
      <c r="AF692" s="2">
        <f t="shared" si="791"/>
        <v>0</v>
      </c>
      <c r="AG692" s="2">
        <f t="shared" ref="AG692:AG723" si="829">ROUND((AP692),2)</f>
        <v>0</v>
      </c>
      <c r="AH692" s="2">
        <f t="shared" si="793"/>
        <v>0</v>
      </c>
      <c r="AI692" s="2">
        <f t="shared" si="794"/>
        <v>0</v>
      </c>
      <c r="AJ692" s="2">
        <f t="shared" ref="AJ692:AJ723" si="830">(AS692)</f>
        <v>0</v>
      </c>
      <c r="AK692" s="2">
        <v>0</v>
      </c>
      <c r="AL692" s="110">
        <f>'1.Лок.смета.и.Акт'!F1302</f>
        <v>0</v>
      </c>
      <c r="AM692" s="2">
        <v>0</v>
      </c>
      <c r="AN692" s="2">
        <v>0</v>
      </c>
      <c r="AO692" s="2">
        <v>0</v>
      </c>
      <c r="AP692" s="2">
        <v>0</v>
      </c>
      <c r="AQ692" s="2">
        <v>0</v>
      </c>
      <c r="AR692" s="2">
        <v>0</v>
      </c>
      <c r="AS692" s="2">
        <v>0</v>
      </c>
      <c r="AT692" s="2">
        <v>0</v>
      </c>
      <c r="AU692" s="2">
        <v>0</v>
      </c>
      <c r="AV692" s="2">
        <v>1</v>
      </c>
      <c r="AW692" s="2">
        <v>1</v>
      </c>
      <c r="AX692" s="2"/>
      <c r="AY692" s="2"/>
      <c r="AZ692" s="2">
        <v>1</v>
      </c>
      <c r="BA692" s="2">
        <v>1</v>
      </c>
      <c r="BB692" s="2">
        <v>1</v>
      </c>
      <c r="BC692" s="2">
        <v>1</v>
      </c>
      <c r="BD692" s="2" t="s">
        <v>6</v>
      </c>
      <c r="BE692" s="2" t="s">
        <v>6</v>
      </c>
      <c r="BF692" s="2" t="s">
        <v>6</v>
      </c>
      <c r="BG692" s="2" t="s">
        <v>6</v>
      </c>
      <c r="BH692" s="2">
        <v>3</v>
      </c>
      <c r="BI692" s="2">
        <v>1</v>
      </c>
      <c r="BJ692" s="2" t="s">
        <v>662</v>
      </c>
      <c r="BK692" s="2"/>
      <c r="BL692" s="2"/>
      <c r="BM692" s="2">
        <v>500001</v>
      </c>
      <c r="BN692" s="2">
        <v>0</v>
      </c>
      <c r="BO692" s="2" t="s">
        <v>6</v>
      </c>
      <c r="BP692" s="2">
        <v>0</v>
      </c>
      <c r="BQ692" s="2">
        <v>20</v>
      </c>
      <c r="BR692" s="2">
        <v>0</v>
      </c>
      <c r="BS692" s="2">
        <v>1</v>
      </c>
      <c r="BT692" s="2">
        <v>1</v>
      </c>
      <c r="BU692" s="2">
        <v>1</v>
      </c>
      <c r="BV692" s="2">
        <v>1</v>
      </c>
      <c r="BW692" s="2">
        <v>1</v>
      </c>
      <c r="BX692" s="2">
        <v>1</v>
      </c>
      <c r="BY692" s="2" t="s">
        <v>6</v>
      </c>
      <c r="BZ692" s="2">
        <v>0</v>
      </c>
      <c r="CA692" s="2">
        <v>0</v>
      </c>
      <c r="CB692" s="2" t="s">
        <v>6</v>
      </c>
      <c r="CC692" s="2"/>
      <c r="CD692" s="2"/>
      <c r="CE692" s="2">
        <v>0</v>
      </c>
      <c r="CF692" s="2">
        <v>0</v>
      </c>
      <c r="CG692" s="2">
        <v>0</v>
      </c>
      <c r="CH692" s="2"/>
      <c r="CI692" s="2"/>
      <c r="CJ692" s="2"/>
      <c r="CK692" s="2"/>
      <c r="CL692" s="2"/>
      <c r="CM692" s="2">
        <v>0</v>
      </c>
      <c r="CN692" s="2" t="s">
        <v>6</v>
      </c>
      <c r="CO692" s="2">
        <v>0</v>
      </c>
      <c r="CP692" s="2">
        <f t="shared" ref="CP692:CP723" si="831">(P692+Q692+S692)</f>
        <v>0</v>
      </c>
      <c r="CQ692" s="2">
        <f t="shared" ref="CQ692:CQ723" si="832">AC692*BC692</f>
        <v>0</v>
      </c>
      <c r="CR692" s="2">
        <f t="shared" ref="CR692:CR723" si="833">AD692*BB692</f>
        <v>0</v>
      </c>
      <c r="CS692" s="2">
        <f t="shared" ref="CS692:CS723" si="834">AE692*BS692</f>
        <v>0</v>
      </c>
      <c r="CT692" s="2">
        <f t="shared" ref="CT692:CT723" si="835">AF692*BA692</f>
        <v>0</v>
      </c>
      <c r="CU692" s="2">
        <f t="shared" ref="CU692:CU723" si="836">AG692</f>
        <v>0</v>
      </c>
      <c r="CV692" s="2">
        <f t="shared" ref="CV692:CV723" si="837">AH692</f>
        <v>0</v>
      </c>
      <c r="CW692" s="2">
        <f t="shared" ref="CW692:CW723" si="838">AI692</f>
        <v>0</v>
      </c>
      <c r="CX692" s="2">
        <f t="shared" ref="CX692:CX723" si="839">AJ692</f>
        <v>0</v>
      </c>
      <c r="CY692" s="2">
        <f>(((S692+(R692*IF(0,0,1)))*AT692)/100)</f>
        <v>0</v>
      </c>
      <c r="CZ692" s="2">
        <f>(((S692+(R692*IF(0,0,1)))*AU692)/100)</f>
        <v>0</v>
      </c>
      <c r="DA692" s="2"/>
      <c r="DB692" s="2"/>
      <c r="DC692" s="2" t="s">
        <v>6</v>
      </c>
      <c r="DD692" s="2" t="s">
        <v>6</v>
      </c>
      <c r="DE692" s="2" t="s">
        <v>6</v>
      </c>
      <c r="DF692" s="2" t="s">
        <v>6</v>
      </c>
      <c r="DG692" s="2" t="s">
        <v>6</v>
      </c>
      <c r="DH692" s="2" t="s">
        <v>6</v>
      </c>
      <c r="DI692" s="2" t="s">
        <v>6</v>
      </c>
      <c r="DJ692" s="2" t="s">
        <v>6</v>
      </c>
      <c r="DK692" s="2" t="s">
        <v>6</v>
      </c>
      <c r="DL692" s="2" t="s">
        <v>6</v>
      </c>
      <c r="DM692" s="2" t="s">
        <v>6</v>
      </c>
      <c r="DN692" s="2">
        <v>0</v>
      </c>
      <c r="DO692" s="2">
        <v>0</v>
      </c>
      <c r="DP692" s="2">
        <v>1</v>
      </c>
      <c r="DQ692" s="2">
        <v>1</v>
      </c>
      <c r="DR692" s="2"/>
      <c r="DS692" s="2"/>
      <c r="DT692" s="2"/>
      <c r="DU692" s="2">
        <v>1005</v>
      </c>
      <c r="DV692" s="2" t="s">
        <v>661</v>
      </c>
      <c r="DW692" s="2" t="s">
        <v>661</v>
      </c>
      <c r="DX692" s="2">
        <v>1</v>
      </c>
      <c r="DY692" s="2"/>
      <c r="DZ692" s="2" t="s">
        <v>6</v>
      </c>
      <c r="EA692" s="2" t="s">
        <v>6</v>
      </c>
      <c r="EB692" s="2" t="s">
        <v>6</v>
      </c>
      <c r="EC692" s="2" t="s">
        <v>6</v>
      </c>
      <c r="ED692" s="2"/>
      <c r="EE692" s="2">
        <v>54938781</v>
      </c>
      <c r="EF692" s="2">
        <v>20</v>
      </c>
      <c r="EG692" s="2" t="s">
        <v>34</v>
      </c>
      <c r="EH692" s="2">
        <v>0</v>
      </c>
      <c r="EI692" s="2" t="s">
        <v>6</v>
      </c>
      <c r="EJ692" s="2">
        <v>1</v>
      </c>
      <c r="EK692" s="2">
        <v>500001</v>
      </c>
      <c r="EL692" s="2" t="s">
        <v>35</v>
      </c>
      <c r="EM692" s="2" t="s">
        <v>36</v>
      </c>
      <c r="EN692" s="2"/>
      <c r="EO692" s="2" t="s">
        <v>6</v>
      </c>
      <c r="EP692" s="2"/>
      <c r="EQ692" s="2">
        <v>0</v>
      </c>
      <c r="ER692" s="2">
        <v>0</v>
      </c>
      <c r="ES692" s="110">
        <f>'1.Лок.смета.и.Акт'!F1302</f>
        <v>0</v>
      </c>
      <c r="ET692" s="2">
        <v>0</v>
      </c>
      <c r="EU692" s="2">
        <v>0</v>
      </c>
      <c r="EV692" s="2">
        <v>0</v>
      </c>
      <c r="EW692" s="2">
        <v>0</v>
      </c>
      <c r="EX692" s="2">
        <v>0</v>
      </c>
      <c r="EY692" s="2"/>
      <c r="EZ692" s="2"/>
      <c r="FA692" s="2"/>
      <c r="FB692" s="2"/>
      <c r="FC692" s="2"/>
      <c r="FD692" s="2"/>
      <c r="FE692" s="2"/>
      <c r="FF692" s="2"/>
      <c r="FG692" s="2"/>
      <c r="FH692" s="2"/>
      <c r="FI692" s="2"/>
      <c r="FJ692" s="2"/>
      <c r="FK692" s="2"/>
      <c r="FL692" s="2"/>
      <c r="FM692" s="2"/>
      <c r="FN692" s="2"/>
      <c r="FO692" s="2"/>
      <c r="FP692" s="2"/>
      <c r="FQ692" s="2">
        <v>0</v>
      </c>
      <c r="FR692" s="2">
        <f t="shared" ref="FR692:FR723" si="840">ROUND(IF(BI692=3,GM692,0),0)</f>
        <v>0</v>
      </c>
      <c r="FS692" s="2">
        <v>0</v>
      </c>
      <c r="FT692" s="2"/>
      <c r="FU692" s="2"/>
      <c r="FV692" s="2"/>
      <c r="FW692" s="2"/>
      <c r="FX692" s="2">
        <v>0</v>
      </c>
      <c r="FY692" s="2">
        <v>0</v>
      </c>
      <c r="FZ692" s="2"/>
      <c r="GA692" s="2" t="s">
        <v>6</v>
      </c>
      <c r="GB692" s="2"/>
      <c r="GC692" s="2"/>
      <c r="GD692" s="2">
        <v>1</v>
      </c>
      <c r="GE692" s="2"/>
      <c r="GF692" s="2">
        <v>-1874222474</v>
      </c>
      <c r="GG692" s="2">
        <v>2</v>
      </c>
      <c r="GH692" s="2">
        <v>1</v>
      </c>
      <c r="GI692" s="2">
        <v>-2</v>
      </c>
      <c r="GJ692" s="2">
        <v>0</v>
      </c>
      <c r="GK692" s="2">
        <v>0</v>
      </c>
      <c r="GL692" s="2">
        <f t="shared" ref="GL692:GL723" si="841">ROUND(IF(AND(BH692=3,BI692=3,FS692&lt;&gt;0),P692,0),0)</f>
        <v>0</v>
      </c>
      <c r="GM692" s="2">
        <f t="shared" ref="GM692:GM723" si="842">ROUND(O692+X692+Y692,0)+GX692</f>
        <v>0</v>
      </c>
      <c r="GN692" s="2">
        <f t="shared" ref="GN692:GN723" si="843">IF(OR(BI692=0,BI692=1),GM692-GX692,0)</f>
        <v>0</v>
      </c>
      <c r="GO692" s="2">
        <f t="shared" ref="GO692:GO723" si="844">IF(BI692=2,GM692-GX692,0)</f>
        <v>0</v>
      </c>
      <c r="GP692" s="2">
        <f t="shared" ref="GP692:GP723" si="845">IF(BI692=4,GM692-GX692,0)</f>
        <v>0</v>
      </c>
      <c r="GQ692" s="2"/>
      <c r="GR692" s="2">
        <v>0</v>
      </c>
      <c r="GS692" s="2">
        <v>3</v>
      </c>
      <c r="GT692" s="2">
        <v>0</v>
      </c>
      <c r="GU692" s="2" t="s">
        <v>6</v>
      </c>
      <c r="GV692" s="2">
        <f t="shared" si="811"/>
        <v>0</v>
      </c>
      <c r="GW692" s="2">
        <v>1</v>
      </c>
      <c r="GX692" s="2">
        <f t="shared" ref="GX692:GX723" si="846">ROUND(HC692*I692,0)</f>
        <v>0</v>
      </c>
      <c r="GY692" s="2"/>
      <c r="GZ692" s="2"/>
      <c r="HA692" s="2">
        <v>0</v>
      </c>
      <c r="HB692" s="2">
        <v>0</v>
      </c>
      <c r="HC692" s="2">
        <f t="shared" ref="HC692:HC723" si="847">GV692*GW692</f>
        <v>0</v>
      </c>
      <c r="HD692" s="2"/>
      <c r="HE692" s="2" t="s">
        <v>6</v>
      </c>
      <c r="HF692" s="2" t="s">
        <v>6</v>
      </c>
      <c r="HG692" s="2"/>
      <c r="HH692" s="2"/>
      <c r="HI692" s="2"/>
      <c r="HJ692" s="2"/>
      <c r="HK692" s="2"/>
      <c r="HL692" s="2"/>
      <c r="HM692" s="2" t="s">
        <v>6</v>
      </c>
      <c r="HN692" s="2" t="s">
        <v>6</v>
      </c>
      <c r="HO692" s="2" t="s">
        <v>6</v>
      </c>
      <c r="HP692" s="2" t="s">
        <v>6</v>
      </c>
      <c r="HQ692" s="2" t="s">
        <v>6</v>
      </c>
      <c r="HR692" s="2"/>
      <c r="HS692" s="2"/>
      <c r="HT692" s="2"/>
      <c r="HU692" s="2"/>
      <c r="HV692" s="2"/>
      <c r="HW692" s="2"/>
      <c r="HX692" s="2"/>
      <c r="HY692" s="2"/>
      <c r="HZ692" s="2"/>
      <c r="IA692" s="2"/>
      <c r="IB692" s="2"/>
      <c r="IC692" s="2"/>
      <c r="ID692" s="2"/>
      <c r="IE692" s="2"/>
      <c r="IF692" s="2">
        <v>-1</v>
      </c>
      <c r="IG692" s="2"/>
      <c r="IH692" s="2"/>
      <c r="II692" s="2"/>
      <c r="IJ692" s="2"/>
      <c r="IK692" s="2">
        <v>0</v>
      </c>
      <c r="IL692" s="2"/>
      <c r="IM692" s="2"/>
      <c r="IN692" s="2"/>
      <c r="IO692" s="2"/>
      <c r="IP692" s="2"/>
      <c r="IQ692" s="2"/>
      <c r="IR692" s="2"/>
      <c r="IS692" s="2"/>
      <c r="IT692" s="2"/>
      <c r="IU692" s="2"/>
    </row>
    <row r="693" spans="1:255" x14ac:dyDescent="0.2">
      <c r="A693">
        <v>18</v>
      </c>
      <c r="B693">
        <v>1</v>
      </c>
      <c r="C693">
        <v>1085</v>
      </c>
      <c r="E693" t="s">
        <v>812</v>
      </c>
      <c r="F693" t="e">
        <f>'2.Лок.смета.и.Акт'!#REF!</f>
        <v>#REF!</v>
      </c>
      <c r="G693" t="s">
        <v>660</v>
      </c>
      <c r="H693" t="s">
        <v>661</v>
      </c>
      <c r="I693">
        <f>I687*J693</f>
        <v>69.72</v>
      </c>
      <c r="J693">
        <v>104.99999999999999</v>
      </c>
      <c r="K693">
        <v>105</v>
      </c>
      <c r="O693">
        <f t="shared" si="817"/>
        <v>162094</v>
      </c>
      <c r="P693">
        <f t="shared" si="818"/>
        <v>162094</v>
      </c>
      <c r="Q693">
        <f t="shared" si="819"/>
        <v>0</v>
      </c>
      <c r="R693">
        <f t="shared" si="820"/>
        <v>0</v>
      </c>
      <c r="S693">
        <f t="shared" si="821"/>
        <v>0</v>
      </c>
      <c r="T693">
        <f t="shared" si="822"/>
        <v>0</v>
      </c>
      <c r="U693">
        <f t="shared" si="823"/>
        <v>0</v>
      </c>
      <c r="V693">
        <f t="shared" si="824"/>
        <v>0</v>
      </c>
      <c r="W693">
        <f t="shared" si="825"/>
        <v>0</v>
      </c>
      <c r="X693">
        <f t="shared" si="826"/>
        <v>0</v>
      </c>
      <c r="Y693">
        <f t="shared" si="827"/>
        <v>0</v>
      </c>
      <c r="AA693">
        <v>86295184</v>
      </c>
      <c r="AB693">
        <f t="shared" si="828"/>
        <v>307.52999999999997</v>
      </c>
      <c r="AC693">
        <f t="shared" si="816"/>
        <v>307.52999999999997</v>
      </c>
      <c r="AD693">
        <f t="shared" si="789"/>
        <v>0</v>
      </c>
      <c r="AE693">
        <f t="shared" si="790"/>
        <v>0</v>
      </c>
      <c r="AF693">
        <f t="shared" si="791"/>
        <v>0</v>
      </c>
      <c r="AG693">
        <f t="shared" si="829"/>
        <v>0</v>
      </c>
      <c r="AH693">
        <f t="shared" si="793"/>
        <v>0</v>
      </c>
      <c r="AI693">
        <f t="shared" si="794"/>
        <v>0</v>
      </c>
      <c r="AJ693">
        <f t="shared" si="830"/>
        <v>0</v>
      </c>
      <c r="AK693">
        <v>307.52999999999997</v>
      </c>
      <c r="AL693">
        <v>307.52999999999997</v>
      </c>
      <c r="AM693">
        <v>0</v>
      </c>
      <c r="AN693">
        <v>0</v>
      </c>
      <c r="AO693">
        <v>0</v>
      </c>
      <c r="AP693">
        <v>0</v>
      </c>
      <c r="AQ693">
        <v>0</v>
      </c>
      <c r="AR693">
        <v>0</v>
      </c>
      <c r="AS693">
        <v>0</v>
      </c>
      <c r="AT693">
        <v>0</v>
      </c>
      <c r="AU693">
        <v>0</v>
      </c>
      <c r="AV693">
        <v>1</v>
      </c>
      <c r="AW693">
        <v>1</v>
      </c>
      <c r="AZ693">
        <v>1</v>
      </c>
      <c r="BA693">
        <v>1</v>
      </c>
      <c r="BB693">
        <v>1</v>
      </c>
      <c r="BC693">
        <v>7.56</v>
      </c>
      <c r="BD693" t="s">
        <v>6</v>
      </c>
      <c r="BE693" t="s">
        <v>6</v>
      </c>
      <c r="BF693" t="s">
        <v>6</v>
      </c>
      <c r="BG693" t="s">
        <v>6</v>
      </c>
      <c r="BH693">
        <v>3</v>
      </c>
      <c r="BI693">
        <v>1</v>
      </c>
      <c r="BJ693" t="s">
        <v>662</v>
      </c>
      <c r="BM693">
        <v>500001</v>
      </c>
      <c r="BN693">
        <v>0</v>
      </c>
      <c r="BO693" t="s">
        <v>6</v>
      </c>
      <c r="BP693">
        <v>0</v>
      </c>
      <c r="BQ693">
        <v>20</v>
      </c>
      <c r="BR693">
        <v>0</v>
      </c>
      <c r="BS693">
        <v>1</v>
      </c>
      <c r="BT693">
        <v>1</v>
      </c>
      <c r="BU693">
        <v>1</v>
      </c>
      <c r="BV693">
        <v>1</v>
      </c>
      <c r="BW693">
        <v>1</v>
      </c>
      <c r="BX693">
        <v>1</v>
      </c>
      <c r="BY693" t="s">
        <v>6</v>
      </c>
      <c r="BZ693">
        <v>0</v>
      </c>
      <c r="CA693">
        <v>0</v>
      </c>
      <c r="CB693" t="s">
        <v>6</v>
      </c>
      <c r="CE693">
        <v>0</v>
      </c>
      <c r="CF693">
        <v>0</v>
      </c>
      <c r="CG693">
        <v>0</v>
      </c>
      <c r="CM693">
        <v>0</v>
      </c>
      <c r="CN693" t="s">
        <v>6</v>
      </c>
      <c r="CO693">
        <v>0</v>
      </c>
      <c r="CP693">
        <f t="shared" si="831"/>
        <v>162094</v>
      </c>
      <c r="CQ693">
        <f t="shared" si="832"/>
        <v>2324.9267999999997</v>
      </c>
      <c r="CR693">
        <f t="shared" si="833"/>
        <v>0</v>
      </c>
      <c r="CS693">
        <f t="shared" si="834"/>
        <v>0</v>
      </c>
      <c r="CT693">
        <f t="shared" si="835"/>
        <v>0</v>
      </c>
      <c r="CU693">
        <f t="shared" si="836"/>
        <v>0</v>
      </c>
      <c r="CV693">
        <f t="shared" si="837"/>
        <v>0</v>
      </c>
      <c r="CW693">
        <f t="shared" si="838"/>
        <v>0</v>
      </c>
      <c r="CX693">
        <f t="shared" si="839"/>
        <v>0</v>
      </c>
      <c r="CY693">
        <f>(S693+R693)*(BZ693/100)</f>
        <v>0</v>
      </c>
      <c r="CZ693">
        <f>(S693+R693)*(CA693/100)</f>
        <v>0</v>
      </c>
      <c r="DC693" t="s">
        <v>6</v>
      </c>
      <c r="DD693" t="s">
        <v>6</v>
      </c>
      <c r="DE693" t="s">
        <v>6</v>
      </c>
      <c r="DF693" t="s">
        <v>6</v>
      </c>
      <c r="DG693" t="s">
        <v>6</v>
      </c>
      <c r="DH693" t="s">
        <v>6</v>
      </c>
      <c r="DI693" t="s">
        <v>6</v>
      </c>
      <c r="DJ693" t="s">
        <v>6</v>
      </c>
      <c r="DK693" t="s">
        <v>6</v>
      </c>
      <c r="DL693" t="s">
        <v>6</v>
      </c>
      <c r="DM693" t="s">
        <v>6</v>
      </c>
      <c r="DN693">
        <v>0</v>
      </c>
      <c r="DO693">
        <v>0</v>
      </c>
      <c r="DP693">
        <v>1</v>
      </c>
      <c r="DQ693">
        <v>1</v>
      </c>
      <c r="DU693">
        <v>1005</v>
      </c>
      <c r="DV693" t="s">
        <v>661</v>
      </c>
      <c r="DW693" t="e">
        <f>'2.Лок.смета.и.Акт'!#REF!</f>
        <v>#REF!</v>
      </c>
      <c r="DX693">
        <v>1</v>
      </c>
      <c r="DZ693" t="s">
        <v>6</v>
      </c>
      <c r="EA693" t="s">
        <v>6</v>
      </c>
      <c r="EB693" t="s">
        <v>6</v>
      </c>
      <c r="EC693" t="s">
        <v>6</v>
      </c>
      <c r="EE693">
        <v>54938781</v>
      </c>
      <c r="EF693">
        <v>20</v>
      </c>
      <c r="EG693" t="s">
        <v>34</v>
      </c>
      <c r="EH693">
        <v>0</v>
      </c>
      <c r="EI693" t="s">
        <v>6</v>
      </c>
      <c r="EJ693">
        <v>1</v>
      </c>
      <c r="EK693">
        <v>500001</v>
      </c>
      <c r="EL693" t="s">
        <v>35</v>
      </c>
      <c r="EM693" t="s">
        <v>36</v>
      </c>
      <c r="EO693" t="s">
        <v>6</v>
      </c>
      <c r="EQ693">
        <v>0</v>
      </c>
      <c r="ER693">
        <v>2191.67</v>
      </c>
      <c r="ES693">
        <v>307.52999999999997</v>
      </c>
      <c r="ET693">
        <v>0</v>
      </c>
      <c r="EU693">
        <v>0</v>
      </c>
      <c r="EV693">
        <v>0</v>
      </c>
      <c r="EW693">
        <v>0</v>
      </c>
      <c r="EX693">
        <v>0</v>
      </c>
      <c r="EZ693">
        <v>5</v>
      </c>
      <c r="FC693">
        <v>0</v>
      </c>
      <c r="FD693">
        <v>18</v>
      </c>
      <c r="FF693">
        <v>2191.67</v>
      </c>
      <c r="FQ693">
        <v>0</v>
      </c>
      <c r="FR693">
        <f t="shared" si="840"/>
        <v>0</v>
      </c>
      <c r="FS693">
        <v>0</v>
      </c>
      <c r="FX693">
        <v>0</v>
      </c>
      <c r="FY693">
        <v>0</v>
      </c>
      <c r="GA693" t="s">
        <v>663</v>
      </c>
      <c r="GD693">
        <v>1</v>
      </c>
      <c r="GF693">
        <v>-1874222474</v>
      </c>
      <c r="GG693">
        <v>2</v>
      </c>
      <c r="GH693">
        <v>3</v>
      </c>
      <c r="GI693">
        <v>5</v>
      </c>
      <c r="GJ693">
        <v>0</v>
      </c>
      <c r="GK693">
        <v>0</v>
      </c>
      <c r="GL693">
        <f t="shared" si="841"/>
        <v>0</v>
      </c>
      <c r="GM693">
        <f t="shared" si="842"/>
        <v>162094</v>
      </c>
      <c r="GN693">
        <f t="shared" si="843"/>
        <v>162094</v>
      </c>
      <c r="GO693">
        <f t="shared" si="844"/>
        <v>0</v>
      </c>
      <c r="GP693">
        <f t="shared" si="845"/>
        <v>0</v>
      </c>
      <c r="GR693">
        <v>1</v>
      </c>
      <c r="GS693">
        <v>1</v>
      </c>
      <c r="GT693">
        <v>0</v>
      </c>
      <c r="GU693" t="s">
        <v>6</v>
      </c>
      <c r="GV693">
        <f t="shared" si="811"/>
        <v>0</v>
      </c>
      <c r="GW693">
        <v>1</v>
      </c>
      <c r="GX693">
        <f t="shared" si="846"/>
        <v>0</v>
      </c>
      <c r="HA693">
        <v>0</v>
      </c>
      <c r="HB693">
        <v>0</v>
      </c>
      <c r="HC693">
        <f t="shared" si="847"/>
        <v>0</v>
      </c>
      <c r="HE693" t="s">
        <v>38</v>
      </c>
      <c r="HF693" t="s">
        <v>39</v>
      </c>
      <c r="HM693" t="s">
        <v>6</v>
      </c>
      <c r="HN693" t="s">
        <v>6</v>
      </c>
      <c r="HO693" t="s">
        <v>6</v>
      </c>
      <c r="HP693" t="s">
        <v>6</v>
      </c>
      <c r="HQ693" t="s">
        <v>6</v>
      </c>
      <c r="IF693">
        <v>-1</v>
      </c>
      <c r="IK693">
        <v>0</v>
      </c>
    </row>
    <row r="694" spans="1:255" x14ac:dyDescent="0.2">
      <c r="A694" s="2">
        <v>18</v>
      </c>
      <c r="B694" s="2">
        <v>1</v>
      </c>
      <c r="C694" s="2">
        <v>1073</v>
      </c>
      <c r="D694" s="2"/>
      <c r="E694" s="2" t="s">
        <v>813</v>
      </c>
      <c r="F694" s="2" t="s">
        <v>665</v>
      </c>
      <c r="G694" s="2" t="s">
        <v>666</v>
      </c>
      <c r="H694" s="2" t="s">
        <v>661</v>
      </c>
      <c r="I694" s="2">
        <f>I686*J694</f>
        <v>7.7039999999999997</v>
      </c>
      <c r="J694" s="216">
        <f>'5.Ведомость_списания'!F310</f>
        <v>11.602409638554215</v>
      </c>
      <c r="K694" s="2">
        <v>11.602410000000001</v>
      </c>
      <c r="L694" s="2"/>
      <c r="M694" s="2"/>
      <c r="N694" s="2"/>
      <c r="O694" s="2">
        <f t="shared" si="817"/>
        <v>1006</v>
      </c>
      <c r="P694" s="2">
        <f t="shared" si="818"/>
        <v>1006</v>
      </c>
      <c r="Q694" s="2">
        <f t="shared" si="819"/>
        <v>0</v>
      </c>
      <c r="R694" s="2">
        <f t="shared" si="820"/>
        <v>0</v>
      </c>
      <c r="S694" s="2">
        <f t="shared" si="821"/>
        <v>0</v>
      </c>
      <c r="T694" s="2">
        <f t="shared" si="822"/>
        <v>0</v>
      </c>
      <c r="U694" s="2">
        <f t="shared" si="823"/>
        <v>0</v>
      </c>
      <c r="V694" s="2">
        <f t="shared" si="824"/>
        <v>0</v>
      </c>
      <c r="W694" s="2">
        <f t="shared" si="825"/>
        <v>0</v>
      </c>
      <c r="X694" s="2">
        <f t="shared" si="826"/>
        <v>0</v>
      </c>
      <c r="Y694" s="2">
        <f t="shared" si="827"/>
        <v>0</v>
      </c>
      <c r="Z694" s="2"/>
      <c r="AA694" s="2">
        <v>86295183</v>
      </c>
      <c r="AB694" s="2">
        <f t="shared" si="828"/>
        <v>130.59</v>
      </c>
      <c r="AC694" s="2">
        <f t="shared" si="816"/>
        <v>130.59</v>
      </c>
      <c r="AD694" s="2">
        <f t="shared" si="789"/>
        <v>0</v>
      </c>
      <c r="AE694" s="2">
        <f t="shared" si="790"/>
        <v>0</v>
      </c>
      <c r="AF694" s="2">
        <f t="shared" si="791"/>
        <v>0</v>
      </c>
      <c r="AG694" s="2">
        <f t="shared" si="829"/>
        <v>0</v>
      </c>
      <c r="AH694" s="2">
        <f t="shared" si="793"/>
        <v>0</v>
      </c>
      <c r="AI694" s="2">
        <f t="shared" si="794"/>
        <v>0</v>
      </c>
      <c r="AJ694" s="2">
        <f t="shared" si="830"/>
        <v>0</v>
      </c>
      <c r="AK694" s="2">
        <v>130.59</v>
      </c>
      <c r="AL694" s="110">
        <f>'1.Лок.смета.и.Акт'!F1304</f>
        <v>130.59</v>
      </c>
      <c r="AM694" s="2">
        <v>0</v>
      </c>
      <c r="AN694" s="2">
        <v>0</v>
      </c>
      <c r="AO694" s="2">
        <v>0</v>
      </c>
      <c r="AP694" s="2">
        <v>0</v>
      </c>
      <c r="AQ694" s="2">
        <v>0</v>
      </c>
      <c r="AR694" s="2">
        <v>0</v>
      </c>
      <c r="AS694" s="2">
        <v>0</v>
      </c>
      <c r="AT694" s="2">
        <v>0</v>
      </c>
      <c r="AU694" s="2">
        <v>0</v>
      </c>
      <c r="AV694" s="2">
        <v>1</v>
      </c>
      <c r="AW694" s="2">
        <v>1</v>
      </c>
      <c r="AX694" s="2"/>
      <c r="AY694" s="2"/>
      <c r="AZ694" s="2">
        <v>1</v>
      </c>
      <c r="BA694" s="2">
        <v>1</v>
      </c>
      <c r="BB694" s="2">
        <v>1</v>
      </c>
      <c r="BC694" s="2">
        <v>1</v>
      </c>
      <c r="BD694" s="2" t="s">
        <v>6</v>
      </c>
      <c r="BE694" s="2" t="s">
        <v>6</v>
      </c>
      <c r="BF694" s="2" t="s">
        <v>6</v>
      </c>
      <c r="BG694" s="2" t="s">
        <v>6</v>
      </c>
      <c r="BH694" s="2">
        <v>3</v>
      </c>
      <c r="BI694" s="2">
        <v>1</v>
      </c>
      <c r="BJ694" s="2" t="s">
        <v>667</v>
      </c>
      <c r="BK694" s="2"/>
      <c r="BL694" s="2"/>
      <c r="BM694" s="2">
        <v>500003</v>
      </c>
      <c r="BN694" s="2">
        <v>0</v>
      </c>
      <c r="BO694" s="2" t="s">
        <v>6</v>
      </c>
      <c r="BP694" s="2">
        <v>0</v>
      </c>
      <c r="BQ694" s="2">
        <v>22</v>
      </c>
      <c r="BR694" s="2">
        <v>0</v>
      </c>
      <c r="BS694" s="2">
        <v>1</v>
      </c>
      <c r="BT694" s="2">
        <v>1</v>
      </c>
      <c r="BU694" s="2">
        <v>1</v>
      </c>
      <c r="BV694" s="2">
        <v>1</v>
      </c>
      <c r="BW694" s="2">
        <v>1</v>
      </c>
      <c r="BX694" s="2">
        <v>1</v>
      </c>
      <c r="BY694" s="2" t="s">
        <v>6</v>
      </c>
      <c r="BZ694" s="2">
        <v>0</v>
      </c>
      <c r="CA694" s="2">
        <v>0</v>
      </c>
      <c r="CB694" s="2" t="s">
        <v>6</v>
      </c>
      <c r="CC694" s="2"/>
      <c r="CD694" s="2"/>
      <c r="CE694" s="2">
        <v>0</v>
      </c>
      <c r="CF694" s="2">
        <v>0</v>
      </c>
      <c r="CG694" s="2">
        <v>0</v>
      </c>
      <c r="CH694" s="2"/>
      <c r="CI694" s="2"/>
      <c r="CJ694" s="2"/>
      <c r="CK694" s="2"/>
      <c r="CL694" s="2"/>
      <c r="CM694" s="2">
        <v>0</v>
      </c>
      <c r="CN694" s="2" t="s">
        <v>6</v>
      </c>
      <c r="CO694" s="2">
        <v>0</v>
      </c>
      <c r="CP694" s="2">
        <f t="shared" si="831"/>
        <v>1006</v>
      </c>
      <c r="CQ694" s="2">
        <f t="shared" si="832"/>
        <v>130.59</v>
      </c>
      <c r="CR694" s="2">
        <f t="shared" si="833"/>
        <v>0</v>
      </c>
      <c r="CS694" s="2">
        <f t="shared" si="834"/>
        <v>0</v>
      </c>
      <c r="CT694" s="2">
        <f t="shared" si="835"/>
        <v>0</v>
      </c>
      <c r="CU694" s="2">
        <f t="shared" si="836"/>
        <v>0</v>
      </c>
      <c r="CV694" s="2">
        <f t="shared" si="837"/>
        <v>0</v>
      </c>
      <c r="CW694" s="2">
        <f t="shared" si="838"/>
        <v>0</v>
      </c>
      <c r="CX694" s="2">
        <f t="shared" si="839"/>
        <v>0</v>
      </c>
      <c r="CY694" s="2">
        <f>(((S694+(R694*IF(0,0,1)))*AT694)/100)</f>
        <v>0</v>
      </c>
      <c r="CZ694" s="2">
        <f>(((S694+(R694*IF(0,0,1)))*AU694)/100)</f>
        <v>0</v>
      </c>
      <c r="DA694" s="2"/>
      <c r="DB694" s="2"/>
      <c r="DC694" s="2" t="s">
        <v>6</v>
      </c>
      <c r="DD694" s="2" t="s">
        <v>6</v>
      </c>
      <c r="DE694" s="2" t="s">
        <v>6</v>
      </c>
      <c r="DF694" s="2" t="s">
        <v>6</v>
      </c>
      <c r="DG694" s="2" t="s">
        <v>6</v>
      </c>
      <c r="DH694" s="2" t="s">
        <v>6</v>
      </c>
      <c r="DI694" s="2" t="s">
        <v>6</v>
      </c>
      <c r="DJ694" s="2" t="s">
        <v>6</v>
      </c>
      <c r="DK694" s="2" t="s">
        <v>6</v>
      </c>
      <c r="DL694" s="2" t="s">
        <v>6</v>
      </c>
      <c r="DM694" s="2" t="s">
        <v>6</v>
      </c>
      <c r="DN694" s="2">
        <v>0</v>
      </c>
      <c r="DO694" s="2">
        <v>0</v>
      </c>
      <c r="DP694" s="2">
        <v>1</v>
      </c>
      <c r="DQ694" s="2">
        <v>1</v>
      </c>
      <c r="DR694" s="2"/>
      <c r="DS694" s="2"/>
      <c r="DT694" s="2"/>
      <c r="DU694" s="2">
        <v>1005</v>
      </c>
      <c r="DV694" s="2" t="s">
        <v>661</v>
      </c>
      <c r="DW694" s="2" t="s">
        <v>661</v>
      </c>
      <c r="DX694" s="2">
        <v>1</v>
      </c>
      <c r="DY694" s="2"/>
      <c r="DZ694" s="2" t="s">
        <v>6</v>
      </c>
      <c r="EA694" s="2" t="s">
        <v>6</v>
      </c>
      <c r="EB694" s="2" t="s">
        <v>6</v>
      </c>
      <c r="EC694" s="2" t="s">
        <v>6</v>
      </c>
      <c r="ED694" s="2"/>
      <c r="EE694" s="2">
        <v>54938783</v>
      </c>
      <c r="EF694" s="2">
        <v>22</v>
      </c>
      <c r="EG694" s="2" t="s">
        <v>45</v>
      </c>
      <c r="EH694" s="2">
        <v>0</v>
      </c>
      <c r="EI694" s="2" t="s">
        <v>6</v>
      </c>
      <c r="EJ694" s="2">
        <v>1</v>
      </c>
      <c r="EK694" s="2">
        <v>500003</v>
      </c>
      <c r="EL694" s="2" t="s">
        <v>46</v>
      </c>
      <c r="EM694" s="2" t="s">
        <v>47</v>
      </c>
      <c r="EN694" s="2"/>
      <c r="EO694" s="2" t="s">
        <v>6</v>
      </c>
      <c r="EP694" s="2"/>
      <c r="EQ694" s="2">
        <v>0</v>
      </c>
      <c r="ER694" s="2">
        <v>130.59</v>
      </c>
      <c r="ES694" s="110">
        <f>'1.Лок.смета.и.Акт'!F1304</f>
        <v>130.59</v>
      </c>
      <c r="ET694" s="2">
        <v>0</v>
      </c>
      <c r="EU694" s="2">
        <v>0</v>
      </c>
      <c r="EV694" s="2">
        <v>0</v>
      </c>
      <c r="EW694" s="2">
        <v>0</v>
      </c>
      <c r="EX694" s="2">
        <v>0</v>
      </c>
      <c r="EY694" s="2"/>
      <c r="EZ694" s="2"/>
      <c r="FA694" s="2"/>
      <c r="FB694" s="2"/>
      <c r="FC694" s="2"/>
      <c r="FD694" s="2"/>
      <c r="FE694" s="2"/>
      <c r="FF694" s="2"/>
      <c r="FG694" s="2"/>
      <c r="FH694" s="2"/>
      <c r="FI694" s="2"/>
      <c r="FJ694" s="2"/>
      <c r="FK694" s="2"/>
      <c r="FL694" s="2"/>
      <c r="FM694" s="2"/>
      <c r="FN694" s="2"/>
      <c r="FO694" s="2"/>
      <c r="FP694" s="2"/>
      <c r="FQ694" s="2">
        <v>0</v>
      </c>
      <c r="FR694" s="2">
        <f t="shared" si="840"/>
        <v>0</v>
      </c>
      <c r="FS694" s="2">
        <v>0</v>
      </c>
      <c r="FT694" s="2"/>
      <c r="FU694" s="2"/>
      <c r="FV694" s="2"/>
      <c r="FW694" s="2"/>
      <c r="FX694" s="2">
        <v>0</v>
      </c>
      <c r="FY694" s="2">
        <v>0</v>
      </c>
      <c r="FZ694" s="2"/>
      <c r="GA694" s="2" t="s">
        <v>6</v>
      </c>
      <c r="GB694" s="2"/>
      <c r="GC694" s="2"/>
      <c r="GD694" s="2">
        <v>1</v>
      </c>
      <c r="GE694" s="2"/>
      <c r="GF694" s="2">
        <v>-1209366135</v>
      </c>
      <c r="GG694" s="2">
        <v>2</v>
      </c>
      <c r="GH694" s="2">
        <v>1</v>
      </c>
      <c r="GI694" s="2">
        <v>-2</v>
      </c>
      <c r="GJ694" s="2">
        <v>0</v>
      </c>
      <c r="GK694" s="2">
        <v>0</v>
      </c>
      <c r="GL694" s="2">
        <f t="shared" si="841"/>
        <v>0</v>
      </c>
      <c r="GM694" s="2">
        <f t="shared" si="842"/>
        <v>1006</v>
      </c>
      <c r="GN694" s="2">
        <f t="shared" si="843"/>
        <v>1006</v>
      </c>
      <c r="GO694" s="2">
        <f t="shared" si="844"/>
        <v>0</v>
      </c>
      <c r="GP694" s="2">
        <f t="shared" si="845"/>
        <v>0</v>
      </c>
      <c r="GQ694" s="2"/>
      <c r="GR694" s="2">
        <v>0</v>
      </c>
      <c r="GS694" s="2">
        <v>3</v>
      </c>
      <c r="GT694" s="2">
        <v>0</v>
      </c>
      <c r="GU694" s="2" t="s">
        <v>6</v>
      </c>
      <c r="GV694" s="2">
        <f t="shared" si="811"/>
        <v>0</v>
      </c>
      <c r="GW694" s="2">
        <v>1</v>
      </c>
      <c r="GX694" s="2">
        <f t="shared" si="846"/>
        <v>0</v>
      </c>
      <c r="GY694" s="2"/>
      <c r="GZ694" s="2"/>
      <c r="HA694" s="2">
        <v>0</v>
      </c>
      <c r="HB694" s="2">
        <v>0</v>
      </c>
      <c r="HC694" s="2">
        <f t="shared" si="847"/>
        <v>0</v>
      </c>
      <c r="HD694" s="2"/>
      <c r="HE694" s="2" t="s">
        <v>6</v>
      </c>
      <c r="HF694" s="2" t="s">
        <v>6</v>
      </c>
      <c r="HG694" s="2"/>
      <c r="HH694" s="2"/>
      <c r="HI694" s="2"/>
      <c r="HJ694" s="2"/>
      <c r="HK694" s="2"/>
      <c r="HL694" s="2"/>
      <c r="HM694" s="2" t="s">
        <v>6</v>
      </c>
      <c r="HN694" s="2" t="s">
        <v>6</v>
      </c>
      <c r="HO694" s="2" t="s">
        <v>6</v>
      </c>
      <c r="HP694" s="2" t="s">
        <v>6</v>
      </c>
      <c r="HQ694" s="2" t="s">
        <v>6</v>
      </c>
      <c r="HR694" s="2"/>
      <c r="HS694" s="2"/>
      <c r="HT694" s="2"/>
      <c r="HU694" s="2"/>
      <c r="HV694" s="2"/>
      <c r="HW694" s="2"/>
      <c r="HX694" s="2"/>
      <c r="HY694" s="2"/>
      <c r="HZ694" s="2"/>
      <c r="IA694" s="2"/>
      <c r="IB694" s="2"/>
      <c r="IC694" s="2"/>
      <c r="ID694" s="2"/>
      <c r="IE694" s="2"/>
      <c r="IF694" s="2">
        <v>-1</v>
      </c>
      <c r="IG694" s="2"/>
      <c r="IH694" s="2"/>
      <c r="II694" s="2"/>
      <c r="IJ694" s="2"/>
      <c r="IK694" s="2">
        <v>0</v>
      </c>
      <c r="IL694" s="2"/>
      <c r="IM694" s="2"/>
      <c r="IN694" s="2"/>
      <c r="IO694" s="2"/>
      <c r="IP694" s="2"/>
      <c r="IQ694" s="2"/>
      <c r="IR694" s="2"/>
      <c r="IS694" s="2"/>
      <c r="IT694" s="2"/>
      <c r="IU694" s="2"/>
    </row>
    <row r="695" spans="1:255" x14ac:dyDescent="0.2">
      <c r="A695">
        <v>18</v>
      </c>
      <c r="B695">
        <v>1</v>
      </c>
      <c r="C695">
        <v>1086</v>
      </c>
      <c r="E695" t="s">
        <v>813</v>
      </c>
      <c r="F695" t="e">
        <f>'2.Лок.смета.и.Акт'!#REF!</f>
        <v>#REF!</v>
      </c>
      <c r="G695" t="s">
        <v>666</v>
      </c>
      <c r="H695" t="s">
        <v>661</v>
      </c>
      <c r="I695">
        <f>I687*J695</f>
        <v>7.7039999999999997</v>
      </c>
      <c r="J695">
        <v>11.602409638554215</v>
      </c>
      <c r="K695">
        <v>11.602410000000001</v>
      </c>
      <c r="O695">
        <f t="shared" si="817"/>
        <v>9215</v>
      </c>
      <c r="P695">
        <f t="shared" si="818"/>
        <v>9215</v>
      </c>
      <c r="Q695">
        <f t="shared" si="819"/>
        <v>0</v>
      </c>
      <c r="R695">
        <f t="shared" si="820"/>
        <v>0</v>
      </c>
      <c r="S695">
        <f t="shared" si="821"/>
        <v>0</v>
      </c>
      <c r="T695">
        <f t="shared" si="822"/>
        <v>0</v>
      </c>
      <c r="U695">
        <f t="shared" si="823"/>
        <v>0</v>
      </c>
      <c r="V695">
        <f t="shared" si="824"/>
        <v>0</v>
      </c>
      <c r="W695">
        <f t="shared" si="825"/>
        <v>0</v>
      </c>
      <c r="X695">
        <f t="shared" si="826"/>
        <v>0</v>
      </c>
      <c r="Y695">
        <f t="shared" si="827"/>
        <v>0</v>
      </c>
      <c r="AA695">
        <v>86295184</v>
      </c>
      <c r="AB695">
        <f t="shared" si="828"/>
        <v>158.22</v>
      </c>
      <c r="AC695">
        <f t="shared" si="816"/>
        <v>158.22</v>
      </c>
      <c r="AD695">
        <f t="shared" si="789"/>
        <v>0</v>
      </c>
      <c r="AE695">
        <f t="shared" si="790"/>
        <v>0</v>
      </c>
      <c r="AF695">
        <f t="shared" si="791"/>
        <v>0</v>
      </c>
      <c r="AG695">
        <f t="shared" si="829"/>
        <v>0</v>
      </c>
      <c r="AH695">
        <f t="shared" si="793"/>
        <v>0</v>
      </c>
      <c r="AI695">
        <f t="shared" si="794"/>
        <v>0</v>
      </c>
      <c r="AJ695">
        <f t="shared" si="830"/>
        <v>0</v>
      </c>
      <c r="AK695">
        <v>158.22</v>
      </c>
      <c r="AL695">
        <v>158.22</v>
      </c>
      <c r="AM695">
        <v>0</v>
      </c>
      <c r="AN695">
        <v>0</v>
      </c>
      <c r="AO695">
        <v>0</v>
      </c>
      <c r="AP695">
        <v>0</v>
      </c>
      <c r="AQ695">
        <v>0</v>
      </c>
      <c r="AR695">
        <v>0</v>
      </c>
      <c r="AS695">
        <v>0</v>
      </c>
      <c r="AT695">
        <v>0</v>
      </c>
      <c r="AU695">
        <v>0</v>
      </c>
      <c r="AV695">
        <v>1</v>
      </c>
      <c r="AW695">
        <v>1</v>
      </c>
      <c r="AZ695">
        <v>1</v>
      </c>
      <c r="BA695">
        <v>1</v>
      </c>
      <c r="BB695">
        <v>1</v>
      </c>
      <c r="BC695">
        <v>7.56</v>
      </c>
      <c r="BD695" t="s">
        <v>6</v>
      </c>
      <c r="BE695" t="s">
        <v>6</v>
      </c>
      <c r="BF695" t="s">
        <v>6</v>
      </c>
      <c r="BG695" t="s">
        <v>6</v>
      </c>
      <c r="BH695">
        <v>3</v>
      </c>
      <c r="BI695">
        <v>1</v>
      </c>
      <c r="BJ695" t="s">
        <v>667</v>
      </c>
      <c r="BM695">
        <v>500003</v>
      </c>
      <c r="BN695">
        <v>0</v>
      </c>
      <c r="BO695" t="s">
        <v>6</v>
      </c>
      <c r="BP695">
        <v>0</v>
      </c>
      <c r="BQ695">
        <v>22</v>
      </c>
      <c r="BR695">
        <v>0</v>
      </c>
      <c r="BS695">
        <v>1</v>
      </c>
      <c r="BT695">
        <v>1</v>
      </c>
      <c r="BU695">
        <v>1</v>
      </c>
      <c r="BV695">
        <v>1</v>
      </c>
      <c r="BW695">
        <v>1</v>
      </c>
      <c r="BX695">
        <v>1</v>
      </c>
      <c r="BY695" t="s">
        <v>6</v>
      </c>
      <c r="BZ695">
        <v>0</v>
      </c>
      <c r="CA695">
        <v>0</v>
      </c>
      <c r="CB695" t="s">
        <v>6</v>
      </c>
      <c r="CE695">
        <v>0</v>
      </c>
      <c r="CF695">
        <v>0</v>
      </c>
      <c r="CG695">
        <v>0</v>
      </c>
      <c r="CM695">
        <v>0</v>
      </c>
      <c r="CN695" t="s">
        <v>6</v>
      </c>
      <c r="CO695">
        <v>0</v>
      </c>
      <c r="CP695">
        <f t="shared" si="831"/>
        <v>9215</v>
      </c>
      <c r="CQ695">
        <f t="shared" si="832"/>
        <v>1196.1432</v>
      </c>
      <c r="CR695">
        <f t="shared" si="833"/>
        <v>0</v>
      </c>
      <c r="CS695">
        <f t="shared" si="834"/>
        <v>0</v>
      </c>
      <c r="CT695">
        <f t="shared" si="835"/>
        <v>0</v>
      </c>
      <c r="CU695">
        <f t="shared" si="836"/>
        <v>0</v>
      </c>
      <c r="CV695">
        <f t="shared" si="837"/>
        <v>0</v>
      </c>
      <c r="CW695">
        <f t="shared" si="838"/>
        <v>0</v>
      </c>
      <c r="CX695">
        <f t="shared" si="839"/>
        <v>0</v>
      </c>
      <c r="CY695">
        <f>(S695+R695)*(BZ695/100)</f>
        <v>0</v>
      </c>
      <c r="CZ695">
        <f>(S695+R695)*(CA695/100)</f>
        <v>0</v>
      </c>
      <c r="DC695" t="s">
        <v>6</v>
      </c>
      <c r="DD695" t="s">
        <v>6</v>
      </c>
      <c r="DE695" t="s">
        <v>6</v>
      </c>
      <c r="DF695" t="s">
        <v>6</v>
      </c>
      <c r="DG695" t="s">
        <v>6</v>
      </c>
      <c r="DH695" t="s">
        <v>6</v>
      </c>
      <c r="DI695" t="s">
        <v>6</v>
      </c>
      <c r="DJ695" t="s">
        <v>6</v>
      </c>
      <c r="DK695" t="s">
        <v>6</v>
      </c>
      <c r="DL695" t="s">
        <v>6</v>
      </c>
      <c r="DM695" t="s">
        <v>6</v>
      </c>
      <c r="DN695">
        <v>0</v>
      </c>
      <c r="DO695">
        <v>0</v>
      </c>
      <c r="DP695">
        <v>1</v>
      </c>
      <c r="DQ695">
        <v>1</v>
      </c>
      <c r="DU695">
        <v>1005</v>
      </c>
      <c r="DV695" t="s">
        <v>661</v>
      </c>
      <c r="DW695" t="e">
        <f>'2.Лок.смета.и.Акт'!#REF!</f>
        <v>#REF!</v>
      </c>
      <c r="DX695">
        <v>1</v>
      </c>
      <c r="DZ695" t="s">
        <v>6</v>
      </c>
      <c r="EA695" t="s">
        <v>6</v>
      </c>
      <c r="EB695" t="s">
        <v>6</v>
      </c>
      <c r="EC695" t="s">
        <v>6</v>
      </c>
      <c r="EE695">
        <v>54938783</v>
      </c>
      <c r="EF695">
        <v>22</v>
      </c>
      <c r="EG695" t="s">
        <v>45</v>
      </c>
      <c r="EH695">
        <v>0</v>
      </c>
      <c r="EI695" t="s">
        <v>6</v>
      </c>
      <c r="EJ695">
        <v>1</v>
      </c>
      <c r="EK695">
        <v>500003</v>
      </c>
      <c r="EL695" t="s">
        <v>46</v>
      </c>
      <c r="EM695" t="s">
        <v>47</v>
      </c>
      <c r="EO695" t="s">
        <v>6</v>
      </c>
      <c r="EQ695">
        <v>0</v>
      </c>
      <c r="ER695">
        <v>1127.6099999999999</v>
      </c>
      <c r="ES695">
        <v>158.22</v>
      </c>
      <c r="ET695">
        <v>0</v>
      </c>
      <c r="EU695">
        <v>0</v>
      </c>
      <c r="EV695">
        <v>0</v>
      </c>
      <c r="EW695">
        <v>0</v>
      </c>
      <c r="EX695">
        <v>0</v>
      </c>
      <c r="EZ695">
        <v>5</v>
      </c>
      <c r="FC695">
        <v>0</v>
      </c>
      <c r="FD695">
        <v>18</v>
      </c>
      <c r="FF695">
        <v>1127.6099999999999</v>
      </c>
      <c r="FQ695">
        <v>0</v>
      </c>
      <c r="FR695">
        <f t="shared" si="840"/>
        <v>0</v>
      </c>
      <c r="FS695">
        <v>0</v>
      </c>
      <c r="FX695">
        <v>0</v>
      </c>
      <c r="FY695">
        <v>0</v>
      </c>
      <c r="GA695" t="s">
        <v>668</v>
      </c>
      <c r="GD695">
        <v>1</v>
      </c>
      <c r="GF695">
        <v>-1209366135</v>
      </c>
      <c r="GG695">
        <v>2</v>
      </c>
      <c r="GH695">
        <v>3</v>
      </c>
      <c r="GI695">
        <v>5</v>
      </c>
      <c r="GJ695">
        <v>0</v>
      </c>
      <c r="GK695">
        <v>0</v>
      </c>
      <c r="GL695">
        <f t="shared" si="841"/>
        <v>0</v>
      </c>
      <c r="GM695">
        <f t="shared" si="842"/>
        <v>9215</v>
      </c>
      <c r="GN695">
        <f t="shared" si="843"/>
        <v>9215</v>
      </c>
      <c r="GO695">
        <f t="shared" si="844"/>
        <v>0</v>
      </c>
      <c r="GP695">
        <f t="shared" si="845"/>
        <v>0</v>
      </c>
      <c r="GR695">
        <v>1</v>
      </c>
      <c r="GS695">
        <v>1</v>
      </c>
      <c r="GT695">
        <v>0</v>
      </c>
      <c r="GU695" t="s">
        <v>6</v>
      </c>
      <c r="GV695">
        <f t="shared" si="811"/>
        <v>0</v>
      </c>
      <c r="GW695">
        <v>1</v>
      </c>
      <c r="GX695">
        <f t="shared" si="846"/>
        <v>0</v>
      </c>
      <c r="HA695">
        <v>0</v>
      </c>
      <c r="HB695">
        <v>0</v>
      </c>
      <c r="HC695">
        <f t="shared" si="847"/>
        <v>0</v>
      </c>
      <c r="HE695" t="s">
        <v>38</v>
      </c>
      <c r="HF695" t="s">
        <v>39</v>
      </c>
      <c r="HM695" t="s">
        <v>6</v>
      </c>
      <c r="HN695" t="s">
        <v>6</v>
      </c>
      <c r="HO695" t="s">
        <v>6</v>
      </c>
      <c r="HP695" t="s">
        <v>6</v>
      </c>
      <c r="HQ695" t="s">
        <v>6</v>
      </c>
      <c r="IF695">
        <v>-1</v>
      </c>
      <c r="IK695">
        <v>0</v>
      </c>
    </row>
    <row r="696" spans="1:255" x14ac:dyDescent="0.2">
      <c r="A696" s="2">
        <v>17</v>
      </c>
      <c r="B696" s="2">
        <v>1</v>
      </c>
      <c r="C696" s="2">
        <f>ROW(SmtRes!A1093)</f>
        <v>1093</v>
      </c>
      <c r="D696" s="2">
        <f>ROW(EtalonRes!A1245)</f>
        <v>1245</v>
      </c>
      <c r="E696" s="2" t="s">
        <v>814</v>
      </c>
      <c r="F696" s="2" t="s">
        <v>562</v>
      </c>
      <c r="G696" s="2" t="s">
        <v>815</v>
      </c>
      <c r="H696" s="2" t="s">
        <v>193</v>
      </c>
      <c r="I696" s="2">
        <f>'2.Лок.смета.и.Акт'!E110</f>
        <v>9.357E-2</v>
      </c>
      <c r="J696" s="2">
        <v>0</v>
      </c>
      <c r="K696" s="2">
        <v>9.357E-2</v>
      </c>
      <c r="L696" s="2"/>
      <c r="M696" s="2"/>
      <c r="N696" s="2"/>
      <c r="O696" s="2">
        <f t="shared" si="817"/>
        <v>65</v>
      </c>
      <c r="P696" s="2">
        <f t="shared" si="818"/>
        <v>0</v>
      </c>
      <c r="Q696" s="2">
        <f t="shared" si="819"/>
        <v>24</v>
      </c>
      <c r="R696" s="2">
        <f t="shared" si="820"/>
        <v>0</v>
      </c>
      <c r="S696" s="2">
        <f t="shared" si="821"/>
        <v>41</v>
      </c>
      <c r="T696" s="2">
        <f t="shared" si="822"/>
        <v>0</v>
      </c>
      <c r="U696" s="2">
        <f t="shared" si="823"/>
        <v>3.9954390000000002</v>
      </c>
      <c r="V696" s="2">
        <f t="shared" si="824"/>
        <v>0</v>
      </c>
      <c r="W696" s="2">
        <f t="shared" si="825"/>
        <v>0</v>
      </c>
      <c r="X696" s="2">
        <f t="shared" si="826"/>
        <v>53</v>
      </c>
      <c r="Y696" s="2">
        <f t="shared" si="827"/>
        <v>35</v>
      </c>
      <c r="Z696" s="2"/>
      <c r="AA696" s="2">
        <v>86295183</v>
      </c>
      <c r="AB696" s="2">
        <f t="shared" si="828"/>
        <v>695.57</v>
      </c>
      <c r="AC696" s="2">
        <f>ROUND((ES696+(SUM(SmtRes!BC1087:'SmtRes'!BC1093)+SUM(EtalonRes!AL1241:'EtalonRes'!AL1245))),2)</f>
        <v>0</v>
      </c>
      <c r="AD696" s="2">
        <f t="shared" si="789"/>
        <v>255.76</v>
      </c>
      <c r="AE696" s="2">
        <f t="shared" si="790"/>
        <v>0</v>
      </c>
      <c r="AF696" s="2">
        <f t="shared" si="791"/>
        <v>439.81</v>
      </c>
      <c r="AG696" s="2">
        <f t="shared" si="829"/>
        <v>0</v>
      </c>
      <c r="AH696" s="2">
        <f t="shared" si="793"/>
        <v>42.7</v>
      </c>
      <c r="AI696" s="2">
        <f t="shared" si="794"/>
        <v>0</v>
      </c>
      <c r="AJ696" s="2">
        <f t="shared" si="830"/>
        <v>0</v>
      </c>
      <c r="AK696" s="2">
        <v>15154.3</v>
      </c>
      <c r="AL696" s="2">
        <v>14458.73</v>
      </c>
      <c r="AM696" s="2">
        <v>255.76</v>
      </c>
      <c r="AN696" s="2">
        <v>0</v>
      </c>
      <c r="AO696" s="2">
        <v>439.81</v>
      </c>
      <c r="AP696" s="2">
        <v>0</v>
      </c>
      <c r="AQ696" s="2">
        <v>42.7</v>
      </c>
      <c r="AR696" s="2">
        <v>0</v>
      </c>
      <c r="AS696" s="2">
        <v>0</v>
      </c>
      <c r="AT696" s="2">
        <v>130</v>
      </c>
      <c r="AU696" s="2">
        <v>85</v>
      </c>
      <c r="AV696" s="2">
        <v>1</v>
      </c>
      <c r="AW696" s="2">
        <v>1</v>
      </c>
      <c r="AX696" s="2"/>
      <c r="AY696" s="2"/>
      <c r="AZ696" s="2">
        <v>1</v>
      </c>
      <c r="BA696" s="2">
        <v>1</v>
      </c>
      <c r="BB696" s="2">
        <v>1</v>
      </c>
      <c r="BC696" s="2">
        <v>1</v>
      </c>
      <c r="BD696" s="2" t="s">
        <v>6</v>
      </c>
      <c r="BE696" s="2" t="s">
        <v>6</v>
      </c>
      <c r="BF696" s="2" t="s">
        <v>6</v>
      </c>
      <c r="BG696" s="2" t="s">
        <v>6</v>
      </c>
      <c r="BH696" s="2">
        <v>0</v>
      </c>
      <c r="BI696" s="2">
        <v>1</v>
      </c>
      <c r="BJ696" s="2" t="s">
        <v>564</v>
      </c>
      <c r="BK696" s="2"/>
      <c r="BL696" s="2"/>
      <c r="BM696" s="2">
        <v>7001</v>
      </c>
      <c r="BN696" s="2">
        <v>0</v>
      </c>
      <c r="BO696" s="2" t="s">
        <v>6</v>
      </c>
      <c r="BP696" s="2">
        <v>0</v>
      </c>
      <c r="BQ696" s="2">
        <v>1</v>
      </c>
      <c r="BR696" s="2">
        <v>0</v>
      </c>
      <c r="BS696" s="2">
        <v>1</v>
      </c>
      <c r="BT696" s="2">
        <v>1</v>
      </c>
      <c r="BU696" s="2">
        <v>1</v>
      </c>
      <c r="BV696" s="2">
        <v>1</v>
      </c>
      <c r="BW696" s="2">
        <v>1</v>
      </c>
      <c r="BX696" s="2">
        <v>1</v>
      </c>
      <c r="BY696" s="2" t="s">
        <v>6</v>
      </c>
      <c r="BZ696" s="2">
        <v>130</v>
      </c>
      <c r="CA696" s="2">
        <v>85</v>
      </c>
      <c r="CB696" s="2" t="s">
        <v>6</v>
      </c>
      <c r="CC696" s="2"/>
      <c r="CD696" s="2"/>
      <c r="CE696" s="2">
        <v>0</v>
      </c>
      <c r="CF696" s="2">
        <v>0</v>
      </c>
      <c r="CG696" s="2">
        <v>0</v>
      </c>
      <c r="CH696" s="2"/>
      <c r="CI696" s="2"/>
      <c r="CJ696" s="2"/>
      <c r="CK696" s="2"/>
      <c r="CL696" s="2"/>
      <c r="CM696" s="2">
        <v>0</v>
      </c>
      <c r="CN696" s="2" t="s">
        <v>6</v>
      </c>
      <c r="CO696" s="2">
        <v>0</v>
      </c>
      <c r="CP696" s="2">
        <f t="shared" si="831"/>
        <v>65</v>
      </c>
      <c r="CQ696" s="2">
        <f t="shared" si="832"/>
        <v>0</v>
      </c>
      <c r="CR696" s="2">
        <f t="shared" si="833"/>
        <v>255.76</v>
      </c>
      <c r="CS696" s="2">
        <f t="shared" si="834"/>
        <v>0</v>
      </c>
      <c r="CT696" s="2">
        <f t="shared" si="835"/>
        <v>439.81</v>
      </c>
      <c r="CU696" s="2">
        <f t="shared" si="836"/>
        <v>0</v>
      </c>
      <c r="CV696" s="2">
        <f t="shared" si="837"/>
        <v>42.7</v>
      </c>
      <c r="CW696" s="2">
        <f t="shared" si="838"/>
        <v>0</v>
      </c>
      <c r="CX696" s="2">
        <f t="shared" si="839"/>
        <v>0</v>
      </c>
      <c r="CY696" s="2">
        <f>(((S696+(R696*IF(0,0,1)))*AT696)/100)</f>
        <v>53.3</v>
      </c>
      <c r="CZ696" s="2">
        <f>(((S696+(R696*IF(0,0,1)))*AU696)/100)</f>
        <v>34.85</v>
      </c>
      <c r="DA696" s="2"/>
      <c r="DB696" s="2"/>
      <c r="DC696" s="2" t="s">
        <v>6</v>
      </c>
      <c r="DD696" s="2" t="s">
        <v>6</v>
      </c>
      <c r="DE696" s="2" t="s">
        <v>6</v>
      </c>
      <c r="DF696" s="2" t="s">
        <v>6</v>
      </c>
      <c r="DG696" s="2" t="s">
        <v>6</v>
      </c>
      <c r="DH696" s="2" t="s">
        <v>6</v>
      </c>
      <c r="DI696" s="2" t="s">
        <v>6</v>
      </c>
      <c r="DJ696" s="2" t="s">
        <v>6</v>
      </c>
      <c r="DK696" s="2" t="s">
        <v>6</v>
      </c>
      <c r="DL696" s="2" t="s">
        <v>6</v>
      </c>
      <c r="DM696" s="2" t="s">
        <v>6</v>
      </c>
      <c r="DN696" s="2">
        <v>0</v>
      </c>
      <c r="DO696" s="2">
        <v>0</v>
      </c>
      <c r="DP696" s="2">
        <v>1</v>
      </c>
      <c r="DQ696" s="2">
        <v>1</v>
      </c>
      <c r="DR696" s="2"/>
      <c r="DS696" s="2"/>
      <c r="DT696" s="2"/>
      <c r="DU696" s="2">
        <v>1013</v>
      </c>
      <c r="DV696" s="2" t="s">
        <v>193</v>
      </c>
      <c r="DW696" s="2" t="s">
        <v>193</v>
      </c>
      <c r="DX696" s="2">
        <v>1</v>
      </c>
      <c r="DY696" s="2"/>
      <c r="DZ696" s="2" t="s">
        <v>6</v>
      </c>
      <c r="EA696" s="2" t="s">
        <v>6</v>
      </c>
      <c r="EB696" s="2" t="s">
        <v>6</v>
      </c>
      <c r="EC696" s="2" t="s">
        <v>6</v>
      </c>
      <c r="ED696" s="2"/>
      <c r="EE696" s="2">
        <v>54938594</v>
      </c>
      <c r="EF696" s="2">
        <v>1</v>
      </c>
      <c r="EG696" s="2" t="s">
        <v>25</v>
      </c>
      <c r="EH696" s="2">
        <v>0</v>
      </c>
      <c r="EI696" s="2" t="s">
        <v>6</v>
      </c>
      <c r="EJ696" s="2">
        <v>1</v>
      </c>
      <c r="EK696" s="2">
        <v>7001</v>
      </c>
      <c r="EL696" s="2" t="s">
        <v>26</v>
      </c>
      <c r="EM696" s="2" t="s">
        <v>27</v>
      </c>
      <c r="EN696" s="2"/>
      <c r="EO696" s="2" t="s">
        <v>6</v>
      </c>
      <c r="EP696" s="2"/>
      <c r="EQ696" s="2">
        <v>0</v>
      </c>
      <c r="ER696" s="2">
        <v>15154.3</v>
      </c>
      <c r="ES696" s="2">
        <v>14458.73</v>
      </c>
      <c r="ET696" s="2">
        <v>255.76</v>
      </c>
      <c r="EU696" s="2">
        <v>0</v>
      </c>
      <c r="EV696" s="2">
        <v>439.81</v>
      </c>
      <c r="EW696" s="2">
        <v>42.7</v>
      </c>
      <c r="EX696" s="2">
        <v>0</v>
      </c>
      <c r="EY696" s="2">
        <v>1</v>
      </c>
      <c r="EZ696" s="2"/>
      <c r="FA696" s="2"/>
      <c r="FB696" s="2"/>
      <c r="FC696" s="2"/>
      <c r="FD696" s="2"/>
      <c r="FE696" s="2"/>
      <c r="FF696" s="2"/>
      <c r="FG696" s="2"/>
      <c r="FH696" s="2"/>
      <c r="FI696" s="2"/>
      <c r="FJ696" s="2"/>
      <c r="FK696" s="2"/>
      <c r="FL696" s="2"/>
      <c r="FM696" s="2"/>
      <c r="FN696" s="2"/>
      <c r="FO696" s="2"/>
      <c r="FP696" s="2"/>
      <c r="FQ696" s="2">
        <v>0</v>
      </c>
      <c r="FR696" s="2">
        <f t="shared" si="840"/>
        <v>0</v>
      </c>
      <c r="FS696" s="2">
        <v>0</v>
      </c>
      <c r="FT696" s="2"/>
      <c r="FU696" s="2"/>
      <c r="FV696" s="2"/>
      <c r="FW696" s="2"/>
      <c r="FX696" s="2">
        <v>130</v>
      </c>
      <c r="FY696" s="2">
        <v>85</v>
      </c>
      <c r="FZ696" s="2"/>
      <c r="GA696" s="2" t="s">
        <v>6</v>
      </c>
      <c r="GB696" s="2"/>
      <c r="GC696" s="2"/>
      <c r="GD696" s="2">
        <v>1</v>
      </c>
      <c r="GE696" s="2"/>
      <c r="GF696" s="2">
        <v>-2024402967</v>
      </c>
      <c r="GG696" s="2">
        <v>2</v>
      </c>
      <c r="GH696" s="2">
        <v>1</v>
      </c>
      <c r="GI696" s="2">
        <v>-2</v>
      </c>
      <c r="GJ696" s="2">
        <v>0</v>
      </c>
      <c r="GK696" s="2">
        <v>0</v>
      </c>
      <c r="GL696" s="2">
        <f t="shared" si="841"/>
        <v>0</v>
      </c>
      <c r="GM696" s="2">
        <f t="shared" si="842"/>
        <v>153</v>
      </c>
      <c r="GN696" s="2">
        <f t="shared" si="843"/>
        <v>153</v>
      </c>
      <c r="GO696" s="2">
        <f t="shared" si="844"/>
        <v>0</v>
      </c>
      <c r="GP696" s="2">
        <f t="shared" si="845"/>
        <v>0</v>
      </c>
      <c r="GQ696" s="2"/>
      <c r="GR696" s="2">
        <v>0</v>
      </c>
      <c r="GS696" s="2">
        <v>3</v>
      </c>
      <c r="GT696" s="2">
        <v>0</v>
      </c>
      <c r="GU696" s="2" t="s">
        <v>6</v>
      </c>
      <c r="GV696" s="2">
        <f t="shared" si="811"/>
        <v>0</v>
      </c>
      <c r="GW696" s="2">
        <v>1</v>
      </c>
      <c r="GX696" s="2">
        <f t="shared" si="846"/>
        <v>0</v>
      </c>
      <c r="GY696" s="2"/>
      <c r="GZ696" s="2"/>
      <c r="HA696" s="2">
        <v>0</v>
      </c>
      <c r="HB696" s="2">
        <v>0</v>
      </c>
      <c r="HC696" s="2">
        <f t="shared" si="847"/>
        <v>0</v>
      </c>
      <c r="HD696" s="2"/>
      <c r="HE696" s="2" t="s">
        <v>6</v>
      </c>
      <c r="HF696" s="2" t="s">
        <v>6</v>
      </c>
      <c r="HG696" s="2"/>
      <c r="HH696" s="2"/>
      <c r="HI696" s="2"/>
      <c r="HJ696" s="2"/>
      <c r="HK696" s="2"/>
      <c r="HL696" s="2"/>
      <c r="HM696" s="2" t="s">
        <v>6</v>
      </c>
      <c r="HN696" s="2" t="s">
        <v>6</v>
      </c>
      <c r="HO696" s="2" t="s">
        <v>6</v>
      </c>
      <c r="HP696" s="2" t="s">
        <v>6</v>
      </c>
      <c r="HQ696" s="2" t="s">
        <v>6</v>
      </c>
      <c r="HR696" s="2"/>
      <c r="HS696" s="2"/>
      <c r="HT696" s="2"/>
      <c r="HU696" s="2"/>
      <c r="HV696" s="2"/>
      <c r="HW696" s="2"/>
      <c r="HX696" s="2"/>
      <c r="HY696" s="2"/>
      <c r="HZ696" s="2"/>
      <c r="IA696" s="2"/>
      <c r="IB696" s="2"/>
      <c r="IC696" s="2"/>
      <c r="ID696" s="2"/>
      <c r="IE696" s="2"/>
      <c r="IF696" s="2">
        <v>-1</v>
      </c>
      <c r="IG696" s="2"/>
      <c r="IH696" s="2"/>
      <c r="II696" s="2"/>
      <c r="IJ696" s="2"/>
      <c r="IK696" s="2">
        <v>0</v>
      </c>
      <c r="IL696" s="2"/>
      <c r="IM696" s="2"/>
      <c r="IN696" s="2"/>
      <c r="IO696" s="2"/>
      <c r="IP696" s="2"/>
      <c r="IQ696" s="2"/>
      <c r="IR696" s="2"/>
      <c r="IS696" s="2"/>
      <c r="IT696" s="2"/>
      <c r="IU696" s="2"/>
    </row>
    <row r="697" spans="1:255" x14ac:dyDescent="0.2">
      <c r="A697">
        <v>17</v>
      </c>
      <c r="B697">
        <v>1</v>
      </c>
      <c r="C697">
        <f>ROW(SmtRes!A1100)</f>
        <v>1100</v>
      </c>
      <c r="D697">
        <f>ROW(EtalonRes!A1250)</f>
        <v>1250</v>
      </c>
      <c r="E697" t="s">
        <v>814</v>
      </c>
      <c r="F697" t="s">
        <v>562</v>
      </c>
      <c r="G697" t="s">
        <v>815</v>
      </c>
      <c r="H697" t="s">
        <v>193</v>
      </c>
      <c r="I697">
        <f>'2.Лок.смета.и.Акт'!E110</f>
        <v>9.357E-2</v>
      </c>
      <c r="J697">
        <v>0</v>
      </c>
      <c r="K697">
        <v>9.357E-2</v>
      </c>
      <c r="O697">
        <f t="shared" si="817"/>
        <v>1277</v>
      </c>
      <c r="P697">
        <f t="shared" si="818"/>
        <v>0</v>
      </c>
      <c r="Q697">
        <f t="shared" si="819"/>
        <v>223</v>
      </c>
      <c r="R697">
        <f t="shared" si="820"/>
        <v>0</v>
      </c>
      <c r="S697">
        <f t="shared" si="821"/>
        <v>1054</v>
      </c>
      <c r="T697">
        <f t="shared" si="822"/>
        <v>0</v>
      </c>
      <c r="U697" t="e">
        <f t="shared" si="823"/>
        <v>#REF!</v>
      </c>
      <c r="V697">
        <f t="shared" si="824"/>
        <v>0</v>
      </c>
      <c r="W697">
        <f t="shared" si="825"/>
        <v>0</v>
      </c>
      <c r="X697" t="e">
        <f t="shared" si="826"/>
        <v>#REF!</v>
      </c>
      <c r="Y697" t="e">
        <f t="shared" si="827"/>
        <v>#REF!</v>
      </c>
      <c r="AA697">
        <v>86295184</v>
      </c>
      <c r="AB697">
        <f t="shared" si="828"/>
        <v>695.57</v>
      </c>
      <c r="AC697">
        <f>ROUND((ES697+(SUM(SmtRes!BC1094:'SmtRes'!BC1100)+SUM(EtalonRes!AL1246:'EtalonRes'!AL1250))),2)</f>
        <v>0</v>
      </c>
      <c r="AD697">
        <f t="shared" si="789"/>
        <v>255.76</v>
      </c>
      <c r="AE697">
        <f t="shared" si="790"/>
        <v>0</v>
      </c>
      <c r="AF697">
        <f t="shared" si="791"/>
        <v>439.81</v>
      </c>
      <c r="AG697">
        <f t="shared" si="829"/>
        <v>0</v>
      </c>
      <c r="AH697" t="e">
        <f t="shared" si="793"/>
        <v>#REF!</v>
      </c>
      <c r="AI697">
        <f t="shared" si="794"/>
        <v>0</v>
      </c>
      <c r="AJ697">
        <f t="shared" si="830"/>
        <v>0</v>
      </c>
      <c r="AK697">
        <f>AL697+AM697+AO697</f>
        <v>15154.3</v>
      </c>
      <c r="AL697">
        <v>14458.73</v>
      </c>
      <c r="AM697" s="75">
        <f>'1.Лок.смета.и.Акт'!F1311</f>
        <v>255.76</v>
      </c>
      <c r="AN697">
        <v>0</v>
      </c>
      <c r="AO697" s="75">
        <f>'1.Лок.смета.и.Акт'!F1310</f>
        <v>439.81</v>
      </c>
      <c r="AP697">
        <v>0</v>
      </c>
      <c r="AQ697" t="e">
        <f>'2.Лок.смета.и.Акт'!#REF!</f>
        <v>#REF!</v>
      </c>
      <c r="AR697">
        <v>0</v>
      </c>
      <c r="AS697">
        <v>0</v>
      </c>
      <c r="AT697">
        <v>124</v>
      </c>
      <c r="AU697">
        <v>72</v>
      </c>
      <c r="AV697">
        <v>1</v>
      </c>
      <c r="AW697">
        <v>1</v>
      </c>
      <c r="AZ697">
        <v>1</v>
      </c>
      <c r="BA697">
        <f>'1.Лок.смета.и.Акт'!J1310</f>
        <v>25.6</v>
      </c>
      <c r="BB697">
        <f>'1.Лок.смета.и.Акт'!J1311</f>
        <v>9.3000000000000007</v>
      </c>
      <c r="BC697">
        <v>7.56</v>
      </c>
      <c r="BD697" t="s">
        <v>6</v>
      </c>
      <c r="BE697" t="s">
        <v>6</v>
      </c>
      <c r="BF697" t="s">
        <v>6</v>
      </c>
      <c r="BG697" t="s">
        <v>6</v>
      </c>
      <c r="BH697">
        <v>0</v>
      </c>
      <c r="BI697">
        <v>1</v>
      </c>
      <c r="BJ697" t="s">
        <v>564</v>
      </c>
      <c r="BM697">
        <v>7001</v>
      </c>
      <c r="BN697">
        <v>0</v>
      </c>
      <c r="BO697" t="s">
        <v>562</v>
      </c>
      <c r="BP697">
        <v>1</v>
      </c>
      <c r="BQ697">
        <v>1</v>
      </c>
      <c r="BR697">
        <v>0</v>
      </c>
      <c r="BS697">
        <v>19.8</v>
      </c>
      <c r="BT697">
        <v>1</v>
      </c>
      <c r="BU697">
        <v>1</v>
      </c>
      <c r="BV697">
        <v>1</v>
      </c>
      <c r="BW697">
        <v>1</v>
      </c>
      <c r="BX697">
        <v>1</v>
      </c>
      <c r="BY697" t="s">
        <v>6</v>
      </c>
      <c r="BZ697" t="e">
        <f>'2.Лок.смета.и.Акт'!#REF!</f>
        <v>#REF!</v>
      </c>
      <c r="CA697" t="e">
        <f>'2.Лок.смета.и.Акт'!#REF!</f>
        <v>#REF!</v>
      </c>
      <c r="CB697" t="s">
        <v>6</v>
      </c>
      <c r="CE697">
        <v>0</v>
      </c>
      <c r="CF697">
        <v>0</v>
      </c>
      <c r="CG697">
        <v>0</v>
      </c>
      <c r="CM697">
        <v>0</v>
      </c>
      <c r="CN697" t="s">
        <v>6</v>
      </c>
      <c r="CO697">
        <v>0</v>
      </c>
      <c r="CP697">
        <f t="shared" si="831"/>
        <v>1277</v>
      </c>
      <c r="CQ697">
        <f t="shared" si="832"/>
        <v>0</v>
      </c>
      <c r="CR697">
        <f t="shared" si="833"/>
        <v>2378.5680000000002</v>
      </c>
      <c r="CS697">
        <f t="shared" si="834"/>
        <v>0</v>
      </c>
      <c r="CT697">
        <f t="shared" si="835"/>
        <v>11259.136</v>
      </c>
      <c r="CU697">
        <f t="shared" si="836"/>
        <v>0</v>
      </c>
      <c r="CV697" t="e">
        <f t="shared" si="837"/>
        <v>#REF!</v>
      </c>
      <c r="CW697">
        <f t="shared" si="838"/>
        <v>0</v>
      </c>
      <c r="CX697">
        <f t="shared" si="839"/>
        <v>0</v>
      </c>
      <c r="CY697" t="e">
        <f>(S697+R697)*(BZ697/100)</f>
        <v>#REF!</v>
      </c>
      <c r="CZ697" t="e">
        <f>(S697+R697)*(CA697/100)</f>
        <v>#REF!</v>
      </c>
      <c r="DC697" t="s">
        <v>6</v>
      </c>
      <c r="DD697" t="s">
        <v>6</v>
      </c>
      <c r="DE697" t="s">
        <v>6</v>
      </c>
      <c r="DF697" t="s">
        <v>6</v>
      </c>
      <c r="DG697" t="s">
        <v>6</v>
      </c>
      <c r="DH697" t="s">
        <v>6</v>
      </c>
      <c r="DI697" t="s">
        <v>6</v>
      </c>
      <c r="DJ697" t="s">
        <v>6</v>
      </c>
      <c r="DK697" t="s">
        <v>6</v>
      </c>
      <c r="DL697" t="s">
        <v>6</v>
      </c>
      <c r="DM697" t="s">
        <v>6</v>
      </c>
      <c r="DN697">
        <f>'1.Лок.смета.и.Акт'!E1312</f>
        <v>130</v>
      </c>
      <c r="DO697">
        <f>'1.Лок.смета.и.Акт'!E1313</f>
        <v>85</v>
      </c>
      <c r="DP697">
        <v>1</v>
      </c>
      <c r="DQ697">
        <v>1</v>
      </c>
      <c r="DU697">
        <v>1013</v>
      </c>
      <c r="DV697" t="s">
        <v>193</v>
      </c>
      <c r="DW697" t="str">
        <f>'2.Лок.смета.и.Акт'!D110</f>
        <v>1 т стальных элементов</v>
      </c>
      <c r="DX697">
        <v>1</v>
      </c>
      <c r="DZ697" t="s">
        <v>6</v>
      </c>
      <c r="EA697" t="s">
        <v>6</v>
      </c>
      <c r="EB697" t="s">
        <v>6</v>
      </c>
      <c r="EC697" t="s">
        <v>6</v>
      </c>
      <c r="EE697">
        <v>54938594</v>
      </c>
      <c r="EF697">
        <v>1</v>
      </c>
      <c r="EG697" t="s">
        <v>25</v>
      </c>
      <c r="EH697">
        <v>0</v>
      </c>
      <c r="EI697" t="s">
        <v>6</v>
      </c>
      <c r="EJ697">
        <v>1</v>
      </c>
      <c r="EK697">
        <v>7001</v>
      </c>
      <c r="EL697" t="s">
        <v>26</v>
      </c>
      <c r="EM697" t="s">
        <v>27</v>
      </c>
      <c r="EO697" t="s">
        <v>6</v>
      </c>
      <c r="EQ697">
        <v>0</v>
      </c>
      <c r="ER697">
        <f>ES697+ET697+EV697</f>
        <v>15154.3</v>
      </c>
      <c r="ES697">
        <v>14458.73</v>
      </c>
      <c r="ET697" s="75">
        <f>'1.Лок.смета.и.Акт'!F1311</f>
        <v>255.76</v>
      </c>
      <c r="EU697">
        <v>0</v>
      </c>
      <c r="EV697" s="75">
        <f>'1.Лок.смета.и.Акт'!F1310</f>
        <v>439.81</v>
      </c>
      <c r="EW697" t="e">
        <f>'2.Лок.смета.и.Акт'!#REF!</f>
        <v>#REF!</v>
      </c>
      <c r="EX697">
        <v>0</v>
      </c>
      <c r="EY697">
        <v>1</v>
      </c>
      <c r="FQ697">
        <v>0</v>
      </c>
      <c r="FR697">
        <f t="shared" si="840"/>
        <v>0</v>
      </c>
      <c r="FS697">
        <v>0</v>
      </c>
      <c r="FX697">
        <v>130</v>
      </c>
      <c r="FY697">
        <v>85</v>
      </c>
      <c r="GA697" t="s">
        <v>6</v>
      </c>
      <c r="GD697">
        <v>1</v>
      </c>
      <c r="GF697">
        <v>-2024402967</v>
      </c>
      <c r="GG697">
        <v>2</v>
      </c>
      <c r="GH697">
        <v>1</v>
      </c>
      <c r="GI697">
        <v>2</v>
      </c>
      <c r="GJ697">
        <v>0</v>
      </c>
      <c r="GK697">
        <v>0</v>
      </c>
      <c r="GL697">
        <f t="shared" si="841"/>
        <v>0</v>
      </c>
      <c r="GM697" t="e">
        <f t="shared" si="842"/>
        <v>#REF!</v>
      </c>
      <c r="GN697" t="e">
        <f t="shared" si="843"/>
        <v>#REF!</v>
      </c>
      <c r="GO697">
        <f t="shared" si="844"/>
        <v>0</v>
      </c>
      <c r="GP697">
        <f t="shared" si="845"/>
        <v>0</v>
      </c>
      <c r="GR697">
        <v>0</v>
      </c>
      <c r="GS697">
        <v>3</v>
      </c>
      <c r="GT697">
        <v>0</v>
      </c>
      <c r="GU697" t="s">
        <v>6</v>
      </c>
      <c r="GV697">
        <f t="shared" si="811"/>
        <v>0</v>
      </c>
      <c r="GW697">
        <v>1008.3</v>
      </c>
      <c r="GX697">
        <f t="shared" si="846"/>
        <v>0</v>
      </c>
      <c r="HA697">
        <v>0</v>
      </c>
      <c r="HB697">
        <v>0</v>
      </c>
      <c r="HC697">
        <f t="shared" si="847"/>
        <v>0</v>
      </c>
      <c r="HE697" t="s">
        <v>6</v>
      </c>
      <c r="HF697" t="s">
        <v>6</v>
      </c>
      <c r="HM697" t="s">
        <v>6</v>
      </c>
      <c r="HN697" t="s">
        <v>6</v>
      </c>
      <c r="HO697" t="s">
        <v>6</v>
      </c>
      <c r="HP697" t="s">
        <v>6</v>
      </c>
      <c r="HQ697" t="s">
        <v>6</v>
      </c>
      <c r="IF697">
        <v>-1</v>
      </c>
      <c r="IK697">
        <v>0</v>
      </c>
    </row>
    <row r="698" spans="1:255" x14ac:dyDescent="0.2">
      <c r="A698" s="2">
        <v>18</v>
      </c>
      <c r="B698" s="2">
        <v>1</v>
      </c>
      <c r="C698" s="2">
        <v>1090</v>
      </c>
      <c r="D698" s="2"/>
      <c r="E698" s="2" t="s">
        <v>816</v>
      </c>
      <c r="F698" s="2" t="s">
        <v>89</v>
      </c>
      <c r="G698" s="2" t="s">
        <v>90</v>
      </c>
      <c r="H698" s="2" t="s">
        <v>63</v>
      </c>
      <c r="I698" s="2">
        <f>I696*J698</f>
        <v>3.7429999999999998E-3</v>
      </c>
      <c r="J698" s="216">
        <f>'5.Ведомость_списания'!F312</f>
        <v>4.000213743721278E-2</v>
      </c>
      <c r="K698" s="2">
        <v>0.04</v>
      </c>
      <c r="L698" s="2"/>
      <c r="M698" s="2"/>
      <c r="N698" s="2"/>
      <c r="O698" s="2">
        <f t="shared" si="817"/>
        <v>39</v>
      </c>
      <c r="P698" s="2">
        <f t="shared" si="818"/>
        <v>39</v>
      </c>
      <c r="Q698" s="2">
        <f t="shared" si="819"/>
        <v>0</v>
      </c>
      <c r="R698" s="2">
        <f t="shared" si="820"/>
        <v>0</v>
      </c>
      <c r="S698" s="2">
        <f t="shared" si="821"/>
        <v>0</v>
      </c>
      <c r="T698" s="2">
        <f t="shared" si="822"/>
        <v>0</v>
      </c>
      <c r="U698" s="2">
        <f t="shared" si="823"/>
        <v>0</v>
      </c>
      <c r="V698" s="2">
        <f t="shared" si="824"/>
        <v>0</v>
      </c>
      <c r="W698" s="2">
        <f t="shared" si="825"/>
        <v>0</v>
      </c>
      <c r="X698" s="2">
        <f t="shared" si="826"/>
        <v>0</v>
      </c>
      <c r="Y698" s="2">
        <f t="shared" si="827"/>
        <v>0</v>
      </c>
      <c r="Z698" s="2"/>
      <c r="AA698" s="2">
        <v>86295183</v>
      </c>
      <c r="AB698" s="2">
        <f t="shared" si="828"/>
        <v>10380</v>
      </c>
      <c r="AC698" s="2">
        <f t="shared" ref="AC698:AC705" si="848">ROUND((ES698),2)</f>
        <v>10380</v>
      </c>
      <c r="AD698" s="2">
        <f t="shared" si="789"/>
        <v>0</v>
      </c>
      <c r="AE698" s="2">
        <f t="shared" si="790"/>
        <v>0</v>
      </c>
      <c r="AF698" s="2">
        <f t="shared" si="791"/>
        <v>0</v>
      </c>
      <c r="AG698" s="2">
        <f t="shared" si="829"/>
        <v>0</v>
      </c>
      <c r="AH698" s="2">
        <f t="shared" si="793"/>
        <v>0</v>
      </c>
      <c r="AI698" s="2">
        <f t="shared" si="794"/>
        <v>0</v>
      </c>
      <c r="AJ698" s="2">
        <f t="shared" si="830"/>
        <v>0</v>
      </c>
      <c r="AK698" s="2">
        <v>10380</v>
      </c>
      <c r="AL698" s="110">
        <f>'1.Лок.смета.и.Акт'!F1315</f>
        <v>10380</v>
      </c>
      <c r="AM698" s="2">
        <v>0</v>
      </c>
      <c r="AN698" s="2">
        <v>0</v>
      </c>
      <c r="AO698" s="2">
        <v>0</v>
      </c>
      <c r="AP698" s="2">
        <v>0</v>
      </c>
      <c r="AQ698" s="2">
        <v>0</v>
      </c>
      <c r="AR698" s="2">
        <v>0</v>
      </c>
      <c r="AS698" s="2">
        <v>0</v>
      </c>
      <c r="AT698" s="2">
        <v>0</v>
      </c>
      <c r="AU698" s="2">
        <v>0</v>
      </c>
      <c r="AV698" s="2">
        <v>1</v>
      </c>
      <c r="AW698" s="2">
        <v>1</v>
      </c>
      <c r="AX698" s="2"/>
      <c r="AY698" s="2"/>
      <c r="AZ698" s="2">
        <v>1</v>
      </c>
      <c r="BA698" s="2">
        <v>1</v>
      </c>
      <c r="BB698" s="2">
        <v>1</v>
      </c>
      <c r="BC698" s="2">
        <v>1</v>
      </c>
      <c r="BD698" s="2" t="s">
        <v>6</v>
      </c>
      <c r="BE698" s="2" t="s">
        <v>6</v>
      </c>
      <c r="BF698" s="2" t="s">
        <v>6</v>
      </c>
      <c r="BG698" s="2" t="s">
        <v>6</v>
      </c>
      <c r="BH698" s="2">
        <v>3</v>
      </c>
      <c r="BI698" s="2">
        <v>1</v>
      </c>
      <c r="BJ698" s="2" t="s">
        <v>91</v>
      </c>
      <c r="BK698" s="2"/>
      <c r="BL698" s="2"/>
      <c r="BM698" s="2">
        <v>500001</v>
      </c>
      <c r="BN698" s="2">
        <v>0</v>
      </c>
      <c r="BO698" s="2" t="s">
        <v>6</v>
      </c>
      <c r="BP698" s="2">
        <v>0</v>
      </c>
      <c r="BQ698" s="2">
        <v>20</v>
      </c>
      <c r="BR698" s="2">
        <v>0</v>
      </c>
      <c r="BS698" s="2">
        <v>1</v>
      </c>
      <c r="BT698" s="2">
        <v>1</v>
      </c>
      <c r="BU698" s="2">
        <v>1</v>
      </c>
      <c r="BV698" s="2">
        <v>1</v>
      </c>
      <c r="BW698" s="2">
        <v>1</v>
      </c>
      <c r="BX698" s="2">
        <v>1</v>
      </c>
      <c r="BY698" s="2" t="s">
        <v>6</v>
      </c>
      <c r="BZ698" s="2">
        <v>0</v>
      </c>
      <c r="CA698" s="2">
        <v>0</v>
      </c>
      <c r="CB698" s="2" t="s">
        <v>6</v>
      </c>
      <c r="CC698" s="2"/>
      <c r="CD698" s="2"/>
      <c r="CE698" s="2">
        <v>0</v>
      </c>
      <c r="CF698" s="2">
        <v>0</v>
      </c>
      <c r="CG698" s="2">
        <v>0</v>
      </c>
      <c r="CH698" s="2"/>
      <c r="CI698" s="2"/>
      <c r="CJ698" s="2"/>
      <c r="CK698" s="2"/>
      <c r="CL698" s="2"/>
      <c r="CM698" s="2">
        <v>0</v>
      </c>
      <c r="CN698" s="2" t="s">
        <v>6</v>
      </c>
      <c r="CO698" s="2">
        <v>0</v>
      </c>
      <c r="CP698" s="2">
        <f t="shared" si="831"/>
        <v>39</v>
      </c>
      <c r="CQ698" s="2">
        <f t="shared" si="832"/>
        <v>10380</v>
      </c>
      <c r="CR698" s="2">
        <f t="shared" si="833"/>
        <v>0</v>
      </c>
      <c r="CS698" s="2">
        <f t="shared" si="834"/>
        <v>0</v>
      </c>
      <c r="CT698" s="2">
        <f t="shared" si="835"/>
        <v>0</v>
      </c>
      <c r="CU698" s="2">
        <f t="shared" si="836"/>
        <v>0</v>
      </c>
      <c r="CV698" s="2">
        <f t="shared" si="837"/>
        <v>0</v>
      </c>
      <c r="CW698" s="2">
        <f t="shared" si="838"/>
        <v>0</v>
      </c>
      <c r="CX698" s="2">
        <f t="shared" si="839"/>
        <v>0</v>
      </c>
      <c r="CY698" s="2">
        <f>(((S698+(R698*IF(0,0,1)))*AT698)/100)</f>
        <v>0</v>
      </c>
      <c r="CZ698" s="2">
        <f>(((S698+(R698*IF(0,0,1)))*AU698)/100)</f>
        <v>0</v>
      </c>
      <c r="DA698" s="2"/>
      <c r="DB698" s="2"/>
      <c r="DC698" s="2" t="s">
        <v>6</v>
      </c>
      <c r="DD698" s="2" t="s">
        <v>6</v>
      </c>
      <c r="DE698" s="2" t="s">
        <v>6</v>
      </c>
      <c r="DF698" s="2" t="s">
        <v>6</v>
      </c>
      <c r="DG698" s="2" t="s">
        <v>6</v>
      </c>
      <c r="DH698" s="2" t="s">
        <v>6</v>
      </c>
      <c r="DI698" s="2" t="s">
        <v>6</v>
      </c>
      <c r="DJ698" s="2" t="s">
        <v>6</v>
      </c>
      <c r="DK698" s="2" t="s">
        <v>6</v>
      </c>
      <c r="DL698" s="2" t="s">
        <v>6</v>
      </c>
      <c r="DM698" s="2" t="s">
        <v>6</v>
      </c>
      <c r="DN698" s="2">
        <v>0</v>
      </c>
      <c r="DO698" s="2">
        <v>0</v>
      </c>
      <c r="DP698" s="2">
        <v>1</v>
      </c>
      <c r="DQ698" s="2">
        <v>1</v>
      </c>
      <c r="DR698" s="2"/>
      <c r="DS698" s="2"/>
      <c r="DT698" s="2"/>
      <c r="DU698" s="2">
        <v>1009</v>
      </c>
      <c r="DV698" s="2" t="s">
        <v>63</v>
      </c>
      <c r="DW698" s="2" t="s">
        <v>63</v>
      </c>
      <c r="DX698" s="2">
        <v>1000</v>
      </c>
      <c r="DY698" s="2"/>
      <c r="DZ698" s="2" t="s">
        <v>6</v>
      </c>
      <c r="EA698" s="2" t="s">
        <v>6</v>
      </c>
      <c r="EB698" s="2" t="s">
        <v>6</v>
      </c>
      <c r="EC698" s="2" t="s">
        <v>6</v>
      </c>
      <c r="ED698" s="2"/>
      <c r="EE698" s="2">
        <v>54938781</v>
      </c>
      <c r="EF698" s="2">
        <v>20</v>
      </c>
      <c r="EG698" s="2" t="s">
        <v>34</v>
      </c>
      <c r="EH698" s="2">
        <v>0</v>
      </c>
      <c r="EI698" s="2" t="s">
        <v>6</v>
      </c>
      <c r="EJ698" s="2">
        <v>1</v>
      </c>
      <c r="EK698" s="2">
        <v>500001</v>
      </c>
      <c r="EL698" s="2" t="s">
        <v>35</v>
      </c>
      <c r="EM698" s="2" t="s">
        <v>36</v>
      </c>
      <c r="EN698" s="2"/>
      <c r="EO698" s="2" t="s">
        <v>6</v>
      </c>
      <c r="EP698" s="2"/>
      <c r="EQ698" s="2">
        <v>0</v>
      </c>
      <c r="ER698" s="2">
        <v>10380</v>
      </c>
      <c r="ES698" s="110">
        <f>'1.Лок.смета.и.Акт'!F1315</f>
        <v>10380</v>
      </c>
      <c r="ET698" s="2">
        <v>0</v>
      </c>
      <c r="EU698" s="2">
        <v>0</v>
      </c>
      <c r="EV698" s="2">
        <v>0</v>
      </c>
      <c r="EW698" s="2">
        <v>0</v>
      </c>
      <c r="EX698" s="2">
        <v>0</v>
      </c>
      <c r="EY698" s="2"/>
      <c r="EZ698" s="2"/>
      <c r="FA698" s="2"/>
      <c r="FB698" s="2"/>
      <c r="FC698" s="2"/>
      <c r="FD698" s="2"/>
      <c r="FE698" s="2"/>
      <c r="FF698" s="2"/>
      <c r="FG698" s="2"/>
      <c r="FH698" s="2"/>
      <c r="FI698" s="2"/>
      <c r="FJ698" s="2"/>
      <c r="FK698" s="2"/>
      <c r="FL698" s="2"/>
      <c r="FM698" s="2"/>
      <c r="FN698" s="2"/>
      <c r="FO698" s="2"/>
      <c r="FP698" s="2"/>
      <c r="FQ698" s="2">
        <v>0</v>
      </c>
      <c r="FR698" s="2">
        <f t="shared" si="840"/>
        <v>0</v>
      </c>
      <c r="FS698" s="2">
        <v>0</v>
      </c>
      <c r="FT698" s="2"/>
      <c r="FU698" s="2"/>
      <c r="FV698" s="2"/>
      <c r="FW698" s="2"/>
      <c r="FX698" s="2">
        <v>0</v>
      </c>
      <c r="FY698" s="2">
        <v>0</v>
      </c>
      <c r="FZ698" s="2"/>
      <c r="GA698" s="2" t="s">
        <v>6</v>
      </c>
      <c r="GB698" s="2"/>
      <c r="GC698" s="2"/>
      <c r="GD698" s="2">
        <v>1</v>
      </c>
      <c r="GE698" s="2"/>
      <c r="GF698" s="2">
        <v>1570490953</v>
      </c>
      <c r="GG698" s="2">
        <v>2</v>
      </c>
      <c r="GH698" s="2">
        <v>0</v>
      </c>
      <c r="GI698" s="2">
        <v>-2</v>
      </c>
      <c r="GJ698" s="2">
        <v>0</v>
      </c>
      <c r="GK698" s="2">
        <v>0</v>
      </c>
      <c r="GL698" s="2">
        <f t="shared" si="841"/>
        <v>0</v>
      </c>
      <c r="GM698" s="2">
        <f t="shared" si="842"/>
        <v>39</v>
      </c>
      <c r="GN698" s="2">
        <f t="shared" si="843"/>
        <v>39</v>
      </c>
      <c r="GO698" s="2">
        <f t="shared" si="844"/>
        <v>0</v>
      </c>
      <c r="GP698" s="2">
        <f t="shared" si="845"/>
        <v>0</v>
      </c>
      <c r="GQ698" s="2"/>
      <c r="GR698" s="2">
        <v>0</v>
      </c>
      <c r="GS698" s="2">
        <v>3</v>
      </c>
      <c r="GT698" s="2">
        <v>0</v>
      </c>
      <c r="GU698" s="2" t="s">
        <v>6</v>
      </c>
      <c r="GV698" s="2">
        <f t="shared" si="811"/>
        <v>0</v>
      </c>
      <c r="GW698" s="2">
        <v>1</v>
      </c>
      <c r="GX698" s="2">
        <f t="shared" si="846"/>
        <v>0</v>
      </c>
      <c r="GY698" s="2"/>
      <c r="GZ698" s="2"/>
      <c r="HA698" s="2">
        <v>0</v>
      </c>
      <c r="HB698" s="2">
        <v>0</v>
      </c>
      <c r="HC698" s="2">
        <f t="shared" si="847"/>
        <v>0</v>
      </c>
      <c r="HD698" s="2"/>
      <c r="HE698" s="2" t="s">
        <v>6</v>
      </c>
      <c r="HF698" s="2" t="s">
        <v>6</v>
      </c>
      <c r="HG698" s="2"/>
      <c r="HH698" s="2"/>
      <c r="HI698" s="2"/>
      <c r="HJ698" s="2"/>
      <c r="HK698" s="2"/>
      <c r="HL698" s="2"/>
      <c r="HM698" s="2" t="s">
        <v>6</v>
      </c>
      <c r="HN698" s="2" t="s">
        <v>6</v>
      </c>
      <c r="HO698" s="2" t="s">
        <v>6</v>
      </c>
      <c r="HP698" s="2" t="s">
        <v>6</v>
      </c>
      <c r="HQ698" s="2" t="s">
        <v>6</v>
      </c>
      <c r="HR698" s="2"/>
      <c r="HS698" s="2"/>
      <c r="HT698" s="2"/>
      <c r="HU698" s="2"/>
      <c r="HV698" s="2"/>
      <c r="HW698" s="2"/>
      <c r="HX698" s="2"/>
      <c r="HY698" s="2"/>
      <c r="HZ698" s="2"/>
      <c r="IA698" s="2"/>
      <c r="IB698" s="2"/>
      <c r="IC698" s="2"/>
      <c r="ID698" s="2"/>
      <c r="IE698" s="2"/>
      <c r="IF698" s="2">
        <v>-1</v>
      </c>
      <c r="IG698" s="2"/>
      <c r="IH698" s="2"/>
      <c r="II698" s="2"/>
      <c r="IJ698" s="2"/>
      <c r="IK698" s="2">
        <v>0</v>
      </c>
      <c r="IL698" s="2"/>
      <c r="IM698" s="2"/>
      <c r="IN698" s="2"/>
      <c r="IO698" s="2"/>
      <c r="IP698" s="2"/>
      <c r="IQ698" s="2"/>
      <c r="IR698" s="2"/>
      <c r="IS698" s="2"/>
      <c r="IT698" s="2"/>
      <c r="IU698" s="2"/>
    </row>
    <row r="699" spans="1:255" x14ac:dyDescent="0.2">
      <c r="A699">
        <v>18</v>
      </c>
      <c r="B699">
        <v>1</v>
      </c>
      <c r="C699">
        <v>1097</v>
      </c>
      <c r="E699" t="s">
        <v>816</v>
      </c>
      <c r="F699" t="e">
        <f>'2.Лок.смета.и.Акт'!#REF!</f>
        <v>#REF!</v>
      </c>
      <c r="G699" t="s">
        <v>90</v>
      </c>
      <c r="H699" t="s">
        <v>63</v>
      </c>
      <c r="I699">
        <f>I697*J699</f>
        <v>3.7429999999999998E-3</v>
      </c>
      <c r="J699">
        <v>4.000213743721278E-2</v>
      </c>
      <c r="K699">
        <v>0.04</v>
      </c>
      <c r="O699">
        <f t="shared" si="817"/>
        <v>715</v>
      </c>
      <c r="P699">
        <f t="shared" si="818"/>
        <v>715</v>
      </c>
      <c r="Q699">
        <f t="shared" si="819"/>
        <v>0</v>
      </c>
      <c r="R699">
        <f t="shared" si="820"/>
        <v>0</v>
      </c>
      <c r="S699">
        <f t="shared" si="821"/>
        <v>0</v>
      </c>
      <c r="T699">
        <f t="shared" si="822"/>
        <v>0</v>
      </c>
      <c r="U699">
        <f t="shared" si="823"/>
        <v>0</v>
      </c>
      <c r="V699">
        <f t="shared" si="824"/>
        <v>0</v>
      </c>
      <c r="W699">
        <f t="shared" si="825"/>
        <v>0</v>
      </c>
      <c r="X699">
        <f t="shared" si="826"/>
        <v>0</v>
      </c>
      <c r="Y699">
        <f t="shared" si="827"/>
        <v>0</v>
      </c>
      <c r="AA699">
        <v>86295184</v>
      </c>
      <c r="AB699">
        <f t="shared" si="828"/>
        <v>25257.14</v>
      </c>
      <c r="AC699">
        <f t="shared" si="848"/>
        <v>25257.14</v>
      </c>
      <c r="AD699">
        <f t="shared" si="789"/>
        <v>0</v>
      </c>
      <c r="AE699">
        <f t="shared" si="790"/>
        <v>0</v>
      </c>
      <c r="AF699">
        <f t="shared" si="791"/>
        <v>0</v>
      </c>
      <c r="AG699">
        <f t="shared" si="829"/>
        <v>0</v>
      </c>
      <c r="AH699">
        <f t="shared" si="793"/>
        <v>0</v>
      </c>
      <c r="AI699">
        <f t="shared" si="794"/>
        <v>0</v>
      </c>
      <c r="AJ699">
        <f t="shared" si="830"/>
        <v>0</v>
      </c>
      <c r="AK699">
        <v>25257.140000000003</v>
      </c>
      <c r="AL699">
        <v>25257.140000000003</v>
      </c>
      <c r="AM699">
        <v>0</v>
      </c>
      <c r="AN699">
        <v>0</v>
      </c>
      <c r="AO699">
        <v>0</v>
      </c>
      <c r="AP699">
        <v>0</v>
      </c>
      <c r="AQ699">
        <v>0</v>
      </c>
      <c r="AR699">
        <v>0</v>
      </c>
      <c r="AS699">
        <v>0</v>
      </c>
      <c r="AT699">
        <v>0</v>
      </c>
      <c r="AU699">
        <v>0</v>
      </c>
      <c r="AV699">
        <v>1</v>
      </c>
      <c r="AW699">
        <v>1</v>
      </c>
      <c r="AZ699">
        <v>1</v>
      </c>
      <c r="BA699">
        <v>1</v>
      </c>
      <c r="BB699">
        <v>1</v>
      </c>
      <c r="BC699">
        <v>7.56</v>
      </c>
      <c r="BD699" t="s">
        <v>6</v>
      </c>
      <c r="BE699" t="s">
        <v>6</v>
      </c>
      <c r="BF699" t="s">
        <v>6</v>
      </c>
      <c r="BG699" t="s">
        <v>6</v>
      </c>
      <c r="BH699">
        <v>3</v>
      </c>
      <c r="BI699">
        <v>1</v>
      </c>
      <c r="BJ699" t="s">
        <v>91</v>
      </c>
      <c r="BM699">
        <v>500001</v>
      </c>
      <c r="BN699">
        <v>0</v>
      </c>
      <c r="BO699" t="s">
        <v>6</v>
      </c>
      <c r="BP699">
        <v>0</v>
      </c>
      <c r="BQ699">
        <v>20</v>
      </c>
      <c r="BR699">
        <v>0</v>
      </c>
      <c r="BS699">
        <v>1</v>
      </c>
      <c r="BT699">
        <v>1</v>
      </c>
      <c r="BU699">
        <v>1</v>
      </c>
      <c r="BV699">
        <v>1</v>
      </c>
      <c r="BW699">
        <v>1</v>
      </c>
      <c r="BX699">
        <v>1</v>
      </c>
      <c r="BY699" t="s">
        <v>6</v>
      </c>
      <c r="BZ699">
        <v>0</v>
      </c>
      <c r="CA699">
        <v>0</v>
      </c>
      <c r="CB699" t="s">
        <v>6</v>
      </c>
      <c r="CE699">
        <v>0</v>
      </c>
      <c r="CF699">
        <v>0</v>
      </c>
      <c r="CG699">
        <v>0</v>
      </c>
      <c r="CM699">
        <v>0</v>
      </c>
      <c r="CN699" t="s">
        <v>6</v>
      </c>
      <c r="CO699">
        <v>0</v>
      </c>
      <c r="CP699">
        <f t="shared" si="831"/>
        <v>715</v>
      </c>
      <c r="CQ699">
        <f t="shared" si="832"/>
        <v>190943.97839999999</v>
      </c>
      <c r="CR699">
        <f t="shared" si="833"/>
        <v>0</v>
      </c>
      <c r="CS699">
        <f t="shared" si="834"/>
        <v>0</v>
      </c>
      <c r="CT699">
        <f t="shared" si="835"/>
        <v>0</v>
      </c>
      <c r="CU699">
        <f t="shared" si="836"/>
        <v>0</v>
      </c>
      <c r="CV699">
        <f t="shared" si="837"/>
        <v>0</v>
      </c>
      <c r="CW699">
        <f t="shared" si="838"/>
        <v>0</v>
      </c>
      <c r="CX699">
        <f t="shared" si="839"/>
        <v>0</v>
      </c>
      <c r="CY699">
        <f>(S699+R699)*(BZ699/100)</f>
        <v>0</v>
      </c>
      <c r="CZ699">
        <f>(S699+R699)*(CA699/100)</f>
        <v>0</v>
      </c>
      <c r="DC699" t="s">
        <v>6</v>
      </c>
      <c r="DD699" t="s">
        <v>6</v>
      </c>
      <c r="DE699" t="s">
        <v>6</v>
      </c>
      <c r="DF699" t="s">
        <v>6</v>
      </c>
      <c r="DG699" t="s">
        <v>6</v>
      </c>
      <c r="DH699" t="s">
        <v>6</v>
      </c>
      <c r="DI699" t="s">
        <v>6</v>
      </c>
      <c r="DJ699" t="s">
        <v>6</v>
      </c>
      <c r="DK699" t="s">
        <v>6</v>
      </c>
      <c r="DL699" t="s">
        <v>6</v>
      </c>
      <c r="DM699" t="s">
        <v>6</v>
      </c>
      <c r="DN699">
        <v>0</v>
      </c>
      <c r="DO699">
        <v>0</v>
      </c>
      <c r="DP699">
        <v>1</v>
      </c>
      <c r="DQ699">
        <v>1</v>
      </c>
      <c r="DU699">
        <v>1009</v>
      </c>
      <c r="DV699" t="s">
        <v>63</v>
      </c>
      <c r="DW699" t="e">
        <f>'2.Лок.смета.и.Акт'!#REF!</f>
        <v>#REF!</v>
      </c>
      <c r="DX699">
        <v>1000</v>
      </c>
      <c r="DZ699" t="s">
        <v>6</v>
      </c>
      <c r="EA699" t="s">
        <v>6</v>
      </c>
      <c r="EB699" t="s">
        <v>6</v>
      </c>
      <c r="EC699" t="s">
        <v>6</v>
      </c>
      <c r="EE699">
        <v>54938781</v>
      </c>
      <c r="EF699">
        <v>20</v>
      </c>
      <c r="EG699" t="s">
        <v>34</v>
      </c>
      <c r="EH699">
        <v>0</v>
      </c>
      <c r="EI699" t="s">
        <v>6</v>
      </c>
      <c r="EJ699">
        <v>1</v>
      </c>
      <c r="EK699">
        <v>500001</v>
      </c>
      <c r="EL699" t="s">
        <v>35</v>
      </c>
      <c r="EM699" t="s">
        <v>36</v>
      </c>
      <c r="EO699" t="s">
        <v>6</v>
      </c>
      <c r="EQ699">
        <v>0</v>
      </c>
      <c r="ER699">
        <v>180000</v>
      </c>
      <c r="ES699">
        <v>25257.140000000003</v>
      </c>
      <c r="ET699">
        <v>0</v>
      </c>
      <c r="EU699">
        <v>0</v>
      </c>
      <c r="EV699">
        <v>0</v>
      </c>
      <c r="EW699">
        <v>0</v>
      </c>
      <c r="EX699">
        <v>0</v>
      </c>
      <c r="EZ699">
        <v>5</v>
      </c>
      <c r="FC699">
        <v>0</v>
      </c>
      <c r="FD699">
        <v>18</v>
      </c>
      <c r="FF699">
        <v>180000</v>
      </c>
      <c r="FQ699">
        <v>0</v>
      </c>
      <c r="FR699">
        <f t="shared" si="840"/>
        <v>0</v>
      </c>
      <c r="FS699">
        <v>0</v>
      </c>
      <c r="FX699">
        <v>0</v>
      </c>
      <c r="FY699">
        <v>0</v>
      </c>
      <c r="GA699" t="s">
        <v>92</v>
      </c>
      <c r="GD699">
        <v>1</v>
      </c>
      <c r="GF699">
        <v>1570490953</v>
      </c>
      <c r="GG699">
        <v>2</v>
      </c>
      <c r="GH699">
        <v>3</v>
      </c>
      <c r="GI699">
        <v>5</v>
      </c>
      <c r="GJ699">
        <v>0</v>
      </c>
      <c r="GK699">
        <v>0</v>
      </c>
      <c r="GL699">
        <f t="shared" si="841"/>
        <v>0</v>
      </c>
      <c r="GM699">
        <f t="shared" si="842"/>
        <v>715</v>
      </c>
      <c r="GN699">
        <f t="shared" si="843"/>
        <v>715</v>
      </c>
      <c r="GO699">
        <f t="shared" si="844"/>
        <v>0</v>
      </c>
      <c r="GP699">
        <f t="shared" si="845"/>
        <v>0</v>
      </c>
      <c r="GR699">
        <v>1</v>
      </c>
      <c r="GS699">
        <v>1</v>
      </c>
      <c r="GT699">
        <v>0</v>
      </c>
      <c r="GU699" t="s">
        <v>6</v>
      </c>
      <c r="GV699">
        <f t="shared" si="811"/>
        <v>0</v>
      </c>
      <c r="GW699">
        <v>1</v>
      </c>
      <c r="GX699">
        <f t="shared" si="846"/>
        <v>0</v>
      </c>
      <c r="HA699">
        <v>0</v>
      </c>
      <c r="HB699">
        <v>0</v>
      </c>
      <c r="HC699">
        <f t="shared" si="847"/>
        <v>0</v>
      </c>
      <c r="HE699" t="s">
        <v>38</v>
      </c>
      <c r="HF699" t="s">
        <v>39</v>
      </c>
      <c r="HM699" t="s">
        <v>6</v>
      </c>
      <c r="HN699" t="s">
        <v>6</v>
      </c>
      <c r="HO699" t="s">
        <v>6</v>
      </c>
      <c r="HP699" t="s">
        <v>6</v>
      </c>
      <c r="HQ699" t="s">
        <v>6</v>
      </c>
      <c r="IF699">
        <v>-1</v>
      </c>
      <c r="IK699">
        <v>0</v>
      </c>
    </row>
    <row r="700" spans="1:255" x14ac:dyDescent="0.2">
      <c r="A700" s="2">
        <v>18</v>
      </c>
      <c r="B700" s="2">
        <v>1</v>
      </c>
      <c r="C700" s="2">
        <v>1092</v>
      </c>
      <c r="D700" s="2"/>
      <c r="E700" s="2" t="s">
        <v>817</v>
      </c>
      <c r="F700" s="2" t="s">
        <v>673</v>
      </c>
      <c r="G700" s="2" t="s">
        <v>674</v>
      </c>
      <c r="H700" s="2" t="s">
        <v>63</v>
      </c>
      <c r="I700" s="2">
        <f>I696*J700</f>
        <v>0.09</v>
      </c>
      <c r="J700" s="216">
        <f>'5.Ведомость_списания'!F313</f>
        <v>0.96184674575184348</v>
      </c>
      <c r="K700" s="2">
        <v>0.96184700000000001</v>
      </c>
      <c r="L700" s="2"/>
      <c r="M700" s="2"/>
      <c r="N700" s="2"/>
      <c r="O700" s="2">
        <f t="shared" si="817"/>
        <v>1292</v>
      </c>
      <c r="P700" s="2">
        <f t="shared" si="818"/>
        <v>1292</v>
      </c>
      <c r="Q700" s="2">
        <f t="shared" si="819"/>
        <v>0</v>
      </c>
      <c r="R700" s="2">
        <f t="shared" si="820"/>
        <v>0</v>
      </c>
      <c r="S700" s="2">
        <f t="shared" si="821"/>
        <v>0</v>
      </c>
      <c r="T700" s="2">
        <f t="shared" si="822"/>
        <v>0</v>
      </c>
      <c r="U700" s="2">
        <f t="shared" si="823"/>
        <v>0</v>
      </c>
      <c r="V700" s="2">
        <f t="shared" si="824"/>
        <v>0</v>
      </c>
      <c r="W700" s="2">
        <f t="shared" si="825"/>
        <v>0</v>
      </c>
      <c r="X700" s="2">
        <f t="shared" si="826"/>
        <v>0</v>
      </c>
      <c r="Y700" s="2">
        <f t="shared" si="827"/>
        <v>0</v>
      </c>
      <c r="Z700" s="2"/>
      <c r="AA700" s="2">
        <v>86295183</v>
      </c>
      <c r="AB700" s="2">
        <f t="shared" si="828"/>
        <v>14354.27</v>
      </c>
      <c r="AC700" s="2">
        <f t="shared" si="848"/>
        <v>14354.27</v>
      </c>
      <c r="AD700" s="2">
        <f t="shared" si="789"/>
        <v>0</v>
      </c>
      <c r="AE700" s="2">
        <f t="shared" si="790"/>
        <v>0</v>
      </c>
      <c r="AF700" s="2">
        <f t="shared" si="791"/>
        <v>0</v>
      </c>
      <c r="AG700" s="2">
        <f t="shared" si="829"/>
        <v>0</v>
      </c>
      <c r="AH700" s="2">
        <f t="shared" si="793"/>
        <v>0</v>
      </c>
      <c r="AI700" s="2">
        <f t="shared" si="794"/>
        <v>0</v>
      </c>
      <c r="AJ700" s="2">
        <f t="shared" si="830"/>
        <v>0</v>
      </c>
      <c r="AK700" s="2">
        <v>14354.27</v>
      </c>
      <c r="AL700" s="110">
        <f>'1.Лок.смета.и.Акт'!F1317</f>
        <v>14354.27</v>
      </c>
      <c r="AM700" s="2">
        <v>0</v>
      </c>
      <c r="AN700" s="2">
        <v>0</v>
      </c>
      <c r="AO700" s="2">
        <v>0</v>
      </c>
      <c r="AP700" s="2">
        <v>0</v>
      </c>
      <c r="AQ700" s="2">
        <v>0</v>
      </c>
      <c r="AR700" s="2">
        <v>0</v>
      </c>
      <c r="AS700" s="2">
        <v>0</v>
      </c>
      <c r="AT700" s="2">
        <v>0</v>
      </c>
      <c r="AU700" s="2">
        <v>0</v>
      </c>
      <c r="AV700" s="2">
        <v>1</v>
      </c>
      <c r="AW700" s="2">
        <v>1</v>
      </c>
      <c r="AX700" s="2"/>
      <c r="AY700" s="2"/>
      <c r="AZ700" s="2">
        <v>1</v>
      </c>
      <c r="BA700" s="2">
        <v>1</v>
      </c>
      <c r="BB700" s="2">
        <v>1</v>
      </c>
      <c r="BC700" s="2">
        <v>1</v>
      </c>
      <c r="BD700" s="2" t="s">
        <v>6</v>
      </c>
      <c r="BE700" s="2" t="s">
        <v>6</v>
      </c>
      <c r="BF700" s="2" t="s">
        <v>6</v>
      </c>
      <c r="BG700" s="2" t="s">
        <v>6</v>
      </c>
      <c r="BH700" s="2">
        <v>3</v>
      </c>
      <c r="BI700" s="2">
        <v>1</v>
      </c>
      <c r="BJ700" s="2" t="s">
        <v>675</v>
      </c>
      <c r="BK700" s="2"/>
      <c r="BL700" s="2"/>
      <c r="BM700" s="2">
        <v>500001</v>
      </c>
      <c r="BN700" s="2">
        <v>0</v>
      </c>
      <c r="BO700" s="2" t="s">
        <v>6</v>
      </c>
      <c r="BP700" s="2">
        <v>0</v>
      </c>
      <c r="BQ700" s="2">
        <v>20</v>
      </c>
      <c r="BR700" s="2">
        <v>0</v>
      </c>
      <c r="BS700" s="2">
        <v>1</v>
      </c>
      <c r="BT700" s="2">
        <v>1</v>
      </c>
      <c r="BU700" s="2">
        <v>1</v>
      </c>
      <c r="BV700" s="2">
        <v>1</v>
      </c>
      <c r="BW700" s="2">
        <v>1</v>
      </c>
      <c r="BX700" s="2">
        <v>1</v>
      </c>
      <c r="BY700" s="2" t="s">
        <v>6</v>
      </c>
      <c r="BZ700" s="2">
        <v>0</v>
      </c>
      <c r="CA700" s="2">
        <v>0</v>
      </c>
      <c r="CB700" s="2" t="s">
        <v>6</v>
      </c>
      <c r="CC700" s="2"/>
      <c r="CD700" s="2"/>
      <c r="CE700" s="2">
        <v>0</v>
      </c>
      <c r="CF700" s="2">
        <v>0</v>
      </c>
      <c r="CG700" s="2">
        <v>0</v>
      </c>
      <c r="CH700" s="2"/>
      <c r="CI700" s="2"/>
      <c r="CJ700" s="2"/>
      <c r="CK700" s="2"/>
      <c r="CL700" s="2"/>
      <c r="CM700" s="2">
        <v>0</v>
      </c>
      <c r="CN700" s="2" t="s">
        <v>6</v>
      </c>
      <c r="CO700" s="2">
        <v>0</v>
      </c>
      <c r="CP700" s="2">
        <f t="shared" si="831"/>
        <v>1292</v>
      </c>
      <c r="CQ700" s="2">
        <f t="shared" si="832"/>
        <v>14354.27</v>
      </c>
      <c r="CR700" s="2">
        <f t="shared" si="833"/>
        <v>0</v>
      </c>
      <c r="CS700" s="2">
        <f t="shared" si="834"/>
        <v>0</v>
      </c>
      <c r="CT700" s="2">
        <f t="shared" si="835"/>
        <v>0</v>
      </c>
      <c r="CU700" s="2">
        <f t="shared" si="836"/>
        <v>0</v>
      </c>
      <c r="CV700" s="2">
        <f t="shared" si="837"/>
        <v>0</v>
      </c>
      <c r="CW700" s="2">
        <f t="shared" si="838"/>
        <v>0</v>
      </c>
      <c r="CX700" s="2">
        <f t="shared" si="839"/>
        <v>0</v>
      </c>
      <c r="CY700" s="2">
        <f>(((S700+(R700*IF(0,0,1)))*AT700)/100)</f>
        <v>0</v>
      </c>
      <c r="CZ700" s="2">
        <f>(((S700+(R700*IF(0,0,1)))*AU700)/100)</f>
        <v>0</v>
      </c>
      <c r="DA700" s="2"/>
      <c r="DB700" s="2"/>
      <c r="DC700" s="2" t="s">
        <v>6</v>
      </c>
      <c r="DD700" s="2" t="s">
        <v>6</v>
      </c>
      <c r="DE700" s="2" t="s">
        <v>6</v>
      </c>
      <c r="DF700" s="2" t="s">
        <v>6</v>
      </c>
      <c r="DG700" s="2" t="s">
        <v>6</v>
      </c>
      <c r="DH700" s="2" t="s">
        <v>6</v>
      </c>
      <c r="DI700" s="2" t="s">
        <v>6</v>
      </c>
      <c r="DJ700" s="2" t="s">
        <v>6</v>
      </c>
      <c r="DK700" s="2" t="s">
        <v>6</v>
      </c>
      <c r="DL700" s="2" t="s">
        <v>6</v>
      </c>
      <c r="DM700" s="2" t="s">
        <v>6</v>
      </c>
      <c r="DN700" s="2">
        <v>0</v>
      </c>
      <c r="DO700" s="2">
        <v>0</v>
      </c>
      <c r="DP700" s="2">
        <v>1</v>
      </c>
      <c r="DQ700" s="2">
        <v>1</v>
      </c>
      <c r="DR700" s="2"/>
      <c r="DS700" s="2"/>
      <c r="DT700" s="2"/>
      <c r="DU700" s="2">
        <v>1009</v>
      </c>
      <c r="DV700" s="2" t="s">
        <v>63</v>
      </c>
      <c r="DW700" s="2" t="s">
        <v>63</v>
      </c>
      <c r="DX700" s="2">
        <v>1000</v>
      </c>
      <c r="DY700" s="2"/>
      <c r="DZ700" s="2" t="s">
        <v>6</v>
      </c>
      <c r="EA700" s="2" t="s">
        <v>6</v>
      </c>
      <c r="EB700" s="2" t="s">
        <v>6</v>
      </c>
      <c r="EC700" s="2" t="s">
        <v>6</v>
      </c>
      <c r="ED700" s="2"/>
      <c r="EE700" s="2">
        <v>54938781</v>
      </c>
      <c r="EF700" s="2">
        <v>20</v>
      </c>
      <c r="EG700" s="2" t="s">
        <v>34</v>
      </c>
      <c r="EH700" s="2">
        <v>0</v>
      </c>
      <c r="EI700" s="2" t="s">
        <v>6</v>
      </c>
      <c r="EJ700" s="2">
        <v>1</v>
      </c>
      <c r="EK700" s="2">
        <v>500001</v>
      </c>
      <c r="EL700" s="2" t="s">
        <v>35</v>
      </c>
      <c r="EM700" s="2" t="s">
        <v>36</v>
      </c>
      <c r="EN700" s="2"/>
      <c r="EO700" s="2" t="s">
        <v>6</v>
      </c>
      <c r="EP700" s="2"/>
      <c r="EQ700" s="2">
        <v>0</v>
      </c>
      <c r="ER700" s="2">
        <v>14354.27</v>
      </c>
      <c r="ES700" s="110">
        <f>'1.Лок.смета.и.Акт'!F1317</f>
        <v>14354.27</v>
      </c>
      <c r="ET700" s="2">
        <v>0</v>
      </c>
      <c r="EU700" s="2">
        <v>0</v>
      </c>
      <c r="EV700" s="2">
        <v>0</v>
      </c>
      <c r="EW700" s="2">
        <v>0</v>
      </c>
      <c r="EX700" s="2">
        <v>0</v>
      </c>
      <c r="EY700" s="2"/>
      <c r="EZ700" s="2"/>
      <c r="FA700" s="2"/>
      <c r="FB700" s="2"/>
      <c r="FC700" s="2"/>
      <c r="FD700" s="2"/>
      <c r="FE700" s="2"/>
      <c r="FF700" s="2"/>
      <c r="FG700" s="2"/>
      <c r="FH700" s="2"/>
      <c r="FI700" s="2"/>
      <c r="FJ700" s="2"/>
      <c r="FK700" s="2"/>
      <c r="FL700" s="2"/>
      <c r="FM700" s="2"/>
      <c r="FN700" s="2"/>
      <c r="FO700" s="2"/>
      <c r="FP700" s="2"/>
      <c r="FQ700" s="2">
        <v>0</v>
      </c>
      <c r="FR700" s="2">
        <f t="shared" si="840"/>
        <v>0</v>
      </c>
      <c r="FS700" s="2">
        <v>0</v>
      </c>
      <c r="FT700" s="2"/>
      <c r="FU700" s="2"/>
      <c r="FV700" s="2"/>
      <c r="FW700" s="2"/>
      <c r="FX700" s="2">
        <v>0</v>
      </c>
      <c r="FY700" s="2">
        <v>0</v>
      </c>
      <c r="FZ700" s="2"/>
      <c r="GA700" s="2" t="s">
        <v>6</v>
      </c>
      <c r="GB700" s="2"/>
      <c r="GC700" s="2"/>
      <c r="GD700" s="2">
        <v>1</v>
      </c>
      <c r="GE700" s="2"/>
      <c r="GF700" s="2">
        <v>-1675985861</v>
      </c>
      <c r="GG700" s="2">
        <v>2</v>
      </c>
      <c r="GH700" s="2">
        <v>2</v>
      </c>
      <c r="GI700" s="2">
        <v>-2</v>
      </c>
      <c r="GJ700" s="2">
        <v>0</v>
      </c>
      <c r="GK700" s="2">
        <v>0</v>
      </c>
      <c r="GL700" s="2">
        <f t="shared" si="841"/>
        <v>0</v>
      </c>
      <c r="GM700" s="2">
        <f t="shared" si="842"/>
        <v>1292</v>
      </c>
      <c r="GN700" s="2">
        <f t="shared" si="843"/>
        <v>1292</v>
      </c>
      <c r="GO700" s="2">
        <f t="shared" si="844"/>
        <v>0</v>
      </c>
      <c r="GP700" s="2">
        <f t="shared" si="845"/>
        <v>0</v>
      </c>
      <c r="GQ700" s="2"/>
      <c r="GR700" s="2">
        <v>0</v>
      </c>
      <c r="GS700" s="2">
        <v>2</v>
      </c>
      <c r="GT700" s="2">
        <v>0</v>
      </c>
      <c r="GU700" s="2" t="s">
        <v>6</v>
      </c>
      <c r="GV700" s="2">
        <f t="shared" si="811"/>
        <v>0</v>
      </c>
      <c r="GW700" s="2">
        <v>1</v>
      </c>
      <c r="GX700" s="2">
        <f t="shared" si="846"/>
        <v>0</v>
      </c>
      <c r="GY700" s="2"/>
      <c r="GZ700" s="2"/>
      <c r="HA700" s="2">
        <v>0</v>
      </c>
      <c r="HB700" s="2">
        <v>0</v>
      </c>
      <c r="HC700" s="2">
        <f t="shared" si="847"/>
        <v>0</v>
      </c>
      <c r="HD700" s="2"/>
      <c r="HE700" s="2" t="s">
        <v>6</v>
      </c>
      <c r="HF700" s="2" t="s">
        <v>6</v>
      </c>
      <c r="HG700" s="2"/>
      <c r="HH700" s="2"/>
      <c r="HI700" s="2"/>
      <c r="HJ700" s="2"/>
      <c r="HK700" s="2"/>
      <c r="HL700" s="2"/>
      <c r="HM700" s="2" t="s">
        <v>6</v>
      </c>
      <c r="HN700" s="2" t="s">
        <v>6</v>
      </c>
      <c r="HO700" s="2" t="s">
        <v>6</v>
      </c>
      <c r="HP700" s="2" t="s">
        <v>6</v>
      </c>
      <c r="HQ700" s="2" t="s">
        <v>6</v>
      </c>
      <c r="HR700" s="2"/>
      <c r="HS700" s="2"/>
      <c r="HT700" s="2"/>
      <c r="HU700" s="2"/>
      <c r="HV700" s="2"/>
      <c r="HW700" s="2"/>
      <c r="HX700" s="2"/>
      <c r="HY700" s="2"/>
      <c r="HZ700" s="2"/>
      <c r="IA700" s="2"/>
      <c r="IB700" s="2"/>
      <c r="IC700" s="2"/>
      <c r="ID700" s="2"/>
      <c r="IE700" s="2"/>
      <c r="IF700" s="2">
        <v>-1</v>
      </c>
      <c r="IG700" s="2"/>
      <c r="IH700" s="2"/>
      <c r="II700" s="2"/>
      <c r="IJ700" s="2"/>
      <c r="IK700" s="2">
        <v>0</v>
      </c>
      <c r="IL700" s="2"/>
      <c r="IM700" s="2"/>
      <c r="IN700" s="2"/>
      <c r="IO700" s="2"/>
      <c r="IP700" s="2"/>
      <c r="IQ700" s="2"/>
      <c r="IR700" s="2"/>
      <c r="IS700" s="2"/>
      <c r="IT700" s="2"/>
      <c r="IU700" s="2"/>
    </row>
    <row r="701" spans="1:255" x14ac:dyDescent="0.2">
      <c r="A701">
        <v>18</v>
      </c>
      <c r="B701">
        <v>1</v>
      </c>
      <c r="C701">
        <v>1099</v>
      </c>
      <c r="E701" t="s">
        <v>817</v>
      </c>
      <c r="F701" t="e">
        <f>'2.Лок.смета.и.Акт'!#REF!</f>
        <v>#REF!</v>
      </c>
      <c r="G701" t="s">
        <v>674</v>
      </c>
      <c r="H701" t="s">
        <v>63</v>
      </c>
      <c r="I701">
        <f>I697*J701</f>
        <v>0.09</v>
      </c>
      <c r="J701">
        <v>0.96184674575184348</v>
      </c>
      <c r="K701">
        <v>0.96184700000000001</v>
      </c>
      <c r="O701">
        <f t="shared" si="817"/>
        <v>10726</v>
      </c>
      <c r="P701">
        <f t="shared" si="818"/>
        <v>10726</v>
      </c>
      <c r="Q701">
        <f t="shared" si="819"/>
        <v>0</v>
      </c>
      <c r="R701">
        <f t="shared" si="820"/>
        <v>0</v>
      </c>
      <c r="S701">
        <f t="shared" si="821"/>
        <v>0</v>
      </c>
      <c r="T701">
        <f t="shared" si="822"/>
        <v>0</v>
      </c>
      <c r="U701">
        <f t="shared" si="823"/>
        <v>0</v>
      </c>
      <c r="V701">
        <f t="shared" si="824"/>
        <v>0</v>
      </c>
      <c r="W701">
        <f t="shared" si="825"/>
        <v>0</v>
      </c>
      <c r="X701">
        <f t="shared" si="826"/>
        <v>0</v>
      </c>
      <c r="Y701">
        <f t="shared" si="827"/>
        <v>0</v>
      </c>
      <c r="AA701">
        <v>86295184</v>
      </c>
      <c r="AB701">
        <f t="shared" si="828"/>
        <v>15764.08</v>
      </c>
      <c r="AC701">
        <f t="shared" si="848"/>
        <v>15764.08</v>
      </c>
      <c r="AD701">
        <f t="shared" si="789"/>
        <v>0</v>
      </c>
      <c r="AE701">
        <f t="shared" si="790"/>
        <v>0</v>
      </c>
      <c r="AF701">
        <f t="shared" si="791"/>
        <v>0</v>
      </c>
      <c r="AG701">
        <f t="shared" si="829"/>
        <v>0</v>
      </c>
      <c r="AH701">
        <f t="shared" si="793"/>
        <v>0</v>
      </c>
      <c r="AI701">
        <f t="shared" si="794"/>
        <v>0</v>
      </c>
      <c r="AJ701">
        <f t="shared" si="830"/>
        <v>0</v>
      </c>
      <c r="AK701">
        <v>15764.08</v>
      </c>
      <c r="AL701">
        <v>15764.08</v>
      </c>
      <c r="AM701">
        <v>0</v>
      </c>
      <c r="AN701">
        <v>0</v>
      </c>
      <c r="AO701">
        <v>0</v>
      </c>
      <c r="AP701">
        <v>0</v>
      </c>
      <c r="AQ701">
        <v>0</v>
      </c>
      <c r="AR701">
        <v>0</v>
      </c>
      <c r="AS701">
        <v>0</v>
      </c>
      <c r="AT701">
        <v>0</v>
      </c>
      <c r="AU701">
        <v>0</v>
      </c>
      <c r="AV701">
        <v>1</v>
      </c>
      <c r="AW701">
        <v>1</v>
      </c>
      <c r="AZ701">
        <v>1</v>
      </c>
      <c r="BA701">
        <v>1</v>
      </c>
      <c r="BB701">
        <v>1</v>
      </c>
      <c r="BC701">
        <v>7.56</v>
      </c>
      <c r="BD701" t="s">
        <v>6</v>
      </c>
      <c r="BE701" t="s">
        <v>6</v>
      </c>
      <c r="BF701" t="s">
        <v>6</v>
      </c>
      <c r="BG701" t="s">
        <v>6</v>
      </c>
      <c r="BH701">
        <v>3</v>
      </c>
      <c r="BI701">
        <v>1</v>
      </c>
      <c r="BJ701" t="s">
        <v>675</v>
      </c>
      <c r="BM701">
        <v>500001</v>
      </c>
      <c r="BN701">
        <v>0</v>
      </c>
      <c r="BO701" t="s">
        <v>6</v>
      </c>
      <c r="BP701">
        <v>0</v>
      </c>
      <c r="BQ701">
        <v>20</v>
      </c>
      <c r="BR701">
        <v>0</v>
      </c>
      <c r="BS701">
        <v>1</v>
      </c>
      <c r="BT701">
        <v>1</v>
      </c>
      <c r="BU701">
        <v>1</v>
      </c>
      <c r="BV701">
        <v>1</v>
      </c>
      <c r="BW701">
        <v>1</v>
      </c>
      <c r="BX701">
        <v>1</v>
      </c>
      <c r="BY701" t="s">
        <v>6</v>
      </c>
      <c r="BZ701">
        <v>0</v>
      </c>
      <c r="CA701">
        <v>0</v>
      </c>
      <c r="CB701" t="s">
        <v>6</v>
      </c>
      <c r="CE701">
        <v>0</v>
      </c>
      <c r="CF701">
        <v>0</v>
      </c>
      <c r="CG701">
        <v>0</v>
      </c>
      <c r="CM701">
        <v>0</v>
      </c>
      <c r="CN701" t="s">
        <v>6</v>
      </c>
      <c r="CO701">
        <v>0</v>
      </c>
      <c r="CP701">
        <f t="shared" si="831"/>
        <v>10726</v>
      </c>
      <c r="CQ701">
        <f t="shared" si="832"/>
        <v>119176.4448</v>
      </c>
      <c r="CR701">
        <f t="shared" si="833"/>
        <v>0</v>
      </c>
      <c r="CS701">
        <f t="shared" si="834"/>
        <v>0</v>
      </c>
      <c r="CT701">
        <f t="shared" si="835"/>
        <v>0</v>
      </c>
      <c r="CU701">
        <f t="shared" si="836"/>
        <v>0</v>
      </c>
      <c r="CV701">
        <f t="shared" si="837"/>
        <v>0</v>
      </c>
      <c r="CW701">
        <f t="shared" si="838"/>
        <v>0</v>
      </c>
      <c r="CX701">
        <f t="shared" si="839"/>
        <v>0</v>
      </c>
      <c r="CY701">
        <f>(S701+R701)*(BZ701/100)</f>
        <v>0</v>
      </c>
      <c r="CZ701">
        <f>(S701+R701)*(CA701/100)</f>
        <v>0</v>
      </c>
      <c r="DC701" t="s">
        <v>6</v>
      </c>
      <c r="DD701" t="s">
        <v>6</v>
      </c>
      <c r="DE701" t="s">
        <v>6</v>
      </c>
      <c r="DF701" t="s">
        <v>6</v>
      </c>
      <c r="DG701" t="s">
        <v>6</v>
      </c>
      <c r="DH701" t="s">
        <v>6</v>
      </c>
      <c r="DI701" t="s">
        <v>6</v>
      </c>
      <c r="DJ701" t="s">
        <v>6</v>
      </c>
      <c r="DK701" t="s">
        <v>6</v>
      </c>
      <c r="DL701" t="s">
        <v>6</v>
      </c>
      <c r="DM701" t="s">
        <v>6</v>
      </c>
      <c r="DN701">
        <v>0</v>
      </c>
      <c r="DO701">
        <v>0</v>
      </c>
      <c r="DP701">
        <v>1</v>
      </c>
      <c r="DQ701">
        <v>1</v>
      </c>
      <c r="DU701">
        <v>1009</v>
      </c>
      <c r="DV701" t="s">
        <v>63</v>
      </c>
      <c r="DW701" t="e">
        <f>'2.Лок.смета.и.Акт'!#REF!</f>
        <v>#REF!</v>
      </c>
      <c r="DX701">
        <v>1000</v>
      </c>
      <c r="DZ701" t="s">
        <v>6</v>
      </c>
      <c r="EA701" t="s">
        <v>6</v>
      </c>
      <c r="EB701" t="s">
        <v>6</v>
      </c>
      <c r="EC701" t="s">
        <v>6</v>
      </c>
      <c r="EE701">
        <v>54938781</v>
      </c>
      <c r="EF701">
        <v>20</v>
      </c>
      <c r="EG701" t="s">
        <v>34</v>
      </c>
      <c r="EH701">
        <v>0</v>
      </c>
      <c r="EI701" t="s">
        <v>6</v>
      </c>
      <c r="EJ701">
        <v>1</v>
      </c>
      <c r="EK701">
        <v>500001</v>
      </c>
      <c r="EL701" t="s">
        <v>35</v>
      </c>
      <c r="EM701" t="s">
        <v>36</v>
      </c>
      <c r="EO701" t="s">
        <v>6</v>
      </c>
      <c r="EQ701">
        <v>0</v>
      </c>
      <c r="ER701">
        <v>113739.65</v>
      </c>
      <c r="ES701">
        <v>15764.08</v>
      </c>
      <c r="ET701">
        <v>0</v>
      </c>
      <c r="EU701">
        <v>0</v>
      </c>
      <c r="EV701">
        <v>0</v>
      </c>
      <c r="EW701">
        <v>0</v>
      </c>
      <c r="EX701">
        <v>0</v>
      </c>
      <c r="EZ701">
        <v>5</v>
      </c>
      <c r="FC701">
        <v>0</v>
      </c>
      <c r="FD701">
        <v>18</v>
      </c>
      <c r="FF701">
        <v>113739.65</v>
      </c>
      <c r="FQ701">
        <v>0</v>
      </c>
      <c r="FR701">
        <f t="shared" si="840"/>
        <v>0</v>
      </c>
      <c r="FS701">
        <v>0</v>
      </c>
      <c r="FX701">
        <v>0</v>
      </c>
      <c r="FY701">
        <v>0</v>
      </c>
      <c r="GA701" t="s">
        <v>676</v>
      </c>
      <c r="GD701">
        <v>1</v>
      </c>
      <c r="GF701">
        <v>-1675985861</v>
      </c>
      <c r="GG701">
        <v>2</v>
      </c>
      <c r="GH701">
        <v>3</v>
      </c>
      <c r="GI701">
        <v>5</v>
      </c>
      <c r="GJ701">
        <v>0</v>
      </c>
      <c r="GK701">
        <v>0</v>
      </c>
      <c r="GL701">
        <f t="shared" si="841"/>
        <v>0</v>
      </c>
      <c r="GM701">
        <f t="shared" si="842"/>
        <v>10726</v>
      </c>
      <c r="GN701">
        <f t="shared" si="843"/>
        <v>10726</v>
      </c>
      <c r="GO701">
        <f t="shared" si="844"/>
        <v>0</v>
      </c>
      <c r="GP701">
        <f t="shared" si="845"/>
        <v>0</v>
      </c>
      <c r="GR701">
        <v>1</v>
      </c>
      <c r="GS701">
        <v>1</v>
      </c>
      <c r="GT701">
        <v>0</v>
      </c>
      <c r="GU701" t="s">
        <v>6</v>
      </c>
      <c r="GV701">
        <f t="shared" si="811"/>
        <v>0</v>
      </c>
      <c r="GW701">
        <v>1</v>
      </c>
      <c r="GX701">
        <f t="shared" si="846"/>
        <v>0</v>
      </c>
      <c r="HA701">
        <v>0</v>
      </c>
      <c r="HB701">
        <v>0</v>
      </c>
      <c r="HC701">
        <f t="shared" si="847"/>
        <v>0</v>
      </c>
      <c r="HE701" t="s">
        <v>38</v>
      </c>
      <c r="HF701" t="s">
        <v>201</v>
      </c>
      <c r="HM701" t="s">
        <v>6</v>
      </c>
      <c r="HN701" t="s">
        <v>6</v>
      </c>
      <c r="HO701" t="s">
        <v>6</v>
      </c>
      <c r="HP701" t="s">
        <v>6</v>
      </c>
      <c r="HQ701" t="s">
        <v>6</v>
      </c>
      <c r="IF701">
        <v>-1</v>
      </c>
      <c r="IK701">
        <v>0</v>
      </c>
    </row>
    <row r="702" spans="1:255" x14ac:dyDescent="0.2">
      <c r="A702" s="2">
        <v>18</v>
      </c>
      <c r="B702" s="2">
        <v>1</v>
      </c>
      <c r="C702" s="2">
        <v>1093</v>
      </c>
      <c r="D702" s="2"/>
      <c r="E702" s="2" t="s">
        <v>818</v>
      </c>
      <c r="F702" s="2" t="s">
        <v>282</v>
      </c>
      <c r="G702" s="2" t="s">
        <v>678</v>
      </c>
      <c r="H702" s="2" t="s">
        <v>63</v>
      </c>
      <c r="I702" s="2">
        <f>I696*J702</f>
        <v>3.5699999999999998E-3</v>
      </c>
      <c r="J702" s="216">
        <f>'5.Ведомость_списания'!F314</f>
        <v>3.8153254248156458E-2</v>
      </c>
      <c r="K702" s="2">
        <v>3.8152999999999999E-2</v>
      </c>
      <c r="L702" s="2"/>
      <c r="M702" s="2"/>
      <c r="N702" s="2"/>
      <c r="O702" s="2">
        <f t="shared" si="817"/>
        <v>42</v>
      </c>
      <c r="P702" s="2">
        <f t="shared" si="818"/>
        <v>42</v>
      </c>
      <c r="Q702" s="2">
        <f t="shared" si="819"/>
        <v>0</v>
      </c>
      <c r="R702" s="2">
        <f t="shared" si="820"/>
        <v>0</v>
      </c>
      <c r="S702" s="2">
        <f t="shared" si="821"/>
        <v>0</v>
      </c>
      <c r="T702" s="2">
        <f t="shared" si="822"/>
        <v>0</v>
      </c>
      <c r="U702" s="2">
        <f t="shared" si="823"/>
        <v>0</v>
      </c>
      <c r="V702" s="2">
        <f t="shared" si="824"/>
        <v>0</v>
      </c>
      <c r="W702" s="2">
        <f t="shared" si="825"/>
        <v>0</v>
      </c>
      <c r="X702" s="2">
        <f t="shared" si="826"/>
        <v>0</v>
      </c>
      <c r="Y702" s="2">
        <f t="shared" si="827"/>
        <v>0</v>
      </c>
      <c r="Z702" s="2"/>
      <c r="AA702" s="2">
        <v>86295183</v>
      </c>
      <c r="AB702" s="2">
        <f t="shared" si="828"/>
        <v>11818.63</v>
      </c>
      <c r="AC702" s="2">
        <f t="shared" si="848"/>
        <v>11818.63</v>
      </c>
      <c r="AD702" s="2">
        <f t="shared" si="789"/>
        <v>0</v>
      </c>
      <c r="AE702" s="2">
        <f t="shared" si="790"/>
        <v>0</v>
      </c>
      <c r="AF702" s="2">
        <f t="shared" si="791"/>
        <v>0</v>
      </c>
      <c r="AG702" s="2">
        <f t="shared" si="829"/>
        <v>0</v>
      </c>
      <c r="AH702" s="2">
        <f t="shared" si="793"/>
        <v>0</v>
      </c>
      <c r="AI702" s="2">
        <f t="shared" si="794"/>
        <v>0</v>
      </c>
      <c r="AJ702" s="2">
        <f t="shared" si="830"/>
        <v>0</v>
      </c>
      <c r="AK702" s="2">
        <v>11818.63</v>
      </c>
      <c r="AL702" s="110">
        <f>'1.Лок.смета.и.Акт'!F1319</f>
        <v>11818.63</v>
      </c>
      <c r="AM702" s="2">
        <v>0</v>
      </c>
      <c r="AN702" s="2">
        <v>0</v>
      </c>
      <c r="AO702" s="2">
        <v>0</v>
      </c>
      <c r="AP702" s="2">
        <v>0</v>
      </c>
      <c r="AQ702" s="2">
        <v>0</v>
      </c>
      <c r="AR702" s="2">
        <v>0</v>
      </c>
      <c r="AS702" s="2">
        <v>0</v>
      </c>
      <c r="AT702" s="2">
        <v>0</v>
      </c>
      <c r="AU702" s="2">
        <v>0</v>
      </c>
      <c r="AV702" s="2">
        <v>1</v>
      </c>
      <c r="AW702" s="2">
        <v>1</v>
      </c>
      <c r="AX702" s="2"/>
      <c r="AY702" s="2"/>
      <c r="AZ702" s="2">
        <v>1</v>
      </c>
      <c r="BA702" s="2">
        <v>1</v>
      </c>
      <c r="BB702" s="2">
        <v>1</v>
      </c>
      <c r="BC702" s="2">
        <v>1</v>
      </c>
      <c r="BD702" s="2" t="s">
        <v>6</v>
      </c>
      <c r="BE702" s="2" t="s">
        <v>6</v>
      </c>
      <c r="BF702" s="2" t="s">
        <v>6</v>
      </c>
      <c r="BG702" s="2" t="s">
        <v>6</v>
      </c>
      <c r="BH702" s="2">
        <v>3</v>
      </c>
      <c r="BI702" s="2">
        <v>1</v>
      </c>
      <c r="BJ702" s="2" t="s">
        <v>284</v>
      </c>
      <c r="BK702" s="2"/>
      <c r="BL702" s="2"/>
      <c r="BM702" s="2">
        <v>500001</v>
      </c>
      <c r="BN702" s="2">
        <v>0</v>
      </c>
      <c r="BO702" s="2" t="s">
        <v>6</v>
      </c>
      <c r="BP702" s="2">
        <v>0</v>
      </c>
      <c r="BQ702" s="2">
        <v>20</v>
      </c>
      <c r="BR702" s="2">
        <v>0</v>
      </c>
      <c r="BS702" s="2">
        <v>1</v>
      </c>
      <c r="BT702" s="2">
        <v>1</v>
      </c>
      <c r="BU702" s="2">
        <v>1</v>
      </c>
      <c r="BV702" s="2">
        <v>1</v>
      </c>
      <c r="BW702" s="2">
        <v>1</v>
      </c>
      <c r="BX702" s="2">
        <v>1</v>
      </c>
      <c r="BY702" s="2" t="s">
        <v>6</v>
      </c>
      <c r="BZ702" s="2">
        <v>0</v>
      </c>
      <c r="CA702" s="2">
        <v>0</v>
      </c>
      <c r="CB702" s="2" t="s">
        <v>6</v>
      </c>
      <c r="CC702" s="2"/>
      <c r="CD702" s="2"/>
      <c r="CE702" s="2">
        <v>0</v>
      </c>
      <c r="CF702" s="2">
        <v>0</v>
      </c>
      <c r="CG702" s="2">
        <v>0</v>
      </c>
      <c r="CH702" s="2"/>
      <c r="CI702" s="2"/>
      <c r="CJ702" s="2"/>
      <c r="CK702" s="2"/>
      <c r="CL702" s="2"/>
      <c r="CM702" s="2">
        <v>0</v>
      </c>
      <c r="CN702" s="2" t="s">
        <v>6</v>
      </c>
      <c r="CO702" s="2">
        <v>0</v>
      </c>
      <c r="CP702" s="2">
        <f t="shared" si="831"/>
        <v>42</v>
      </c>
      <c r="CQ702" s="2">
        <f t="shared" si="832"/>
        <v>11818.63</v>
      </c>
      <c r="CR702" s="2">
        <f t="shared" si="833"/>
        <v>0</v>
      </c>
      <c r="CS702" s="2">
        <f t="shared" si="834"/>
        <v>0</v>
      </c>
      <c r="CT702" s="2">
        <f t="shared" si="835"/>
        <v>0</v>
      </c>
      <c r="CU702" s="2">
        <f t="shared" si="836"/>
        <v>0</v>
      </c>
      <c r="CV702" s="2">
        <f t="shared" si="837"/>
        <v>0</v>
      </c>
      <c r="CW702" s="2">
        <f t="shared" si="838"/>
        <v>0</v>
      </c>
      <c r="CX702" s="2">
        <f t="shared" si="839"/>
        <v>0</v>
      </c>
      <c r="CY702" s="2">
        <f>(((S702+(R702*IF(0,0,1)))*AT702)/100)</f>
        <v>0</v>
      </c>
      <c r="CZ702" s="2">
        <f>(((S702+(R702*IF(0,0,1)))*AU702)/100)</f>
        <v>0</v>
      </c>
      <c r="DA702" s="2"/>
      <c r="DB702" s="2"/>
      <c r="DC702" s="2" t="s">
        <v>6</v>
      </c>
      <c r="DD702" s="2" t="s">
        <v>6</v>
      </c>
      <c r="DE702" s="2" t="s">
        <v>6</v>
      </c>
      <c r="DF702" s="2" t="s">
        <v>6</v>
      </c>
      <c r="DG702" s="2" t="s">
        <v>6</v>
      </c>
      <c r="DH702" s="2" t="s">
        <v>6</v>
      </c>
      <c r="DI702" s="2" t="s">
        <v>6</v>
      </c>
      <c r="DJ702" s="2" t="s">
        <v>6</v>
      </c>
      <c r="DK702" s="2" t="s">
        <v>6</v>
      </c>
      <c r="DL702" s="2" t="s">
        <v>6</v>
      </c>
      <c r="DM702" s="2" t="s">
        <v>6</v>
      </c>
      <c r="DN702" s="2">
        <v>0</v>
      </c>
      <c r="DO702" s="2">
        <v>0</v>
      </c>
      <c r="DP702" s="2">
        <v>1</v>
      </c>
      <c r="DQ702" s="2">
        <v>1</v>
      </c>
      <c r="DR702" s="2"/>
      <c r="DS702" s="2"/>
      <c r="DT702" s="2"/>
      <c r="DU702" s="2">
        <v>1009</v>
      </c>
      <c r="DV702" s="2" t="s">
        <v>63</v>
      </c>
      <c r="DW702" s="2" t="s">
        <v>63</v>
      </c>
      <c r="DX702" s="2">
        <v>1000</v>
      </c>
      <c r="DY702" s="2"/>
      <c r="DZ702" s="2" t="s">
        <v>6</v>
      </c>
      <c r="EA702" s="2" t="s">
        <v>6</v>
      </c>
      <c r="EB702" s="2" t="s">
        <v>6</v>
      </c>
      <c r="EC702" s="2" t="s">
        <v>6</v>
      </c>
      <c r="ED702" s="2"/>
      <c r="EE702" s="2">
        <v>54938781</v>
      </c>
      <c r="EF702" s="2">
        <v>20</v>
      </c>
      <c r="EG702" s="2" t="s">
        <v>34</v>
      </c>
      <c r="EH702" s="2">
        <v>0</v>
      </c>
      <c r="EI702" s="2" t="s">
        <v>6</v>
      </c>
      <c r="EJ702" s="2">
        <v>1</v>
      </c>
      <c r="EK702" s="2">
        <v>500001</v>
      </c>
      <c r="EL702" s="2" t="s">
        <v>35</v>
      </c>
      <c r="EM702" s="2" t="s">
        <v>36</v>
      </c>
      <c r="EN702" s="2"/>
      <c r="EO702" s="2" t="s">
        <v>6</v>
      </c>
      <c r="EP702" s="2"/>
      <c r="EQ702" s="2">
        <v>0</v>
      </c>
      <c r="ER702" s="2">
        <v>11818.63</v>
      </c>
      <c r="ES702" s="110">
        <f>'1.Лок.смета.и.Акт'!F1319</f>
        <v>11818.63</v>
      </c>
      <c r="ET702" s="2">
        <v>0</v>
      </c>
      <c r="EU702" s="2">
        <v>0</v>
      </c>
      <c r="EV702" s="2">
        <v>0</v>
      </c>
      <c r="EW702" s="2">
        <v>0</v>
      </c>
      <c r="EX702" s="2">
        <v>0</v>
      </c>
      <c r="EY702" s="2"/>
      <c r="EZ702" s="2"/>
      <c r="FA702" s="2"/>
      <c r="FB702" s="2"/>
      <c r="FC702" s="2"/>
      <c r="FD702" s="2"/>
      <c r="FE702" s="2"/>
      <c r="FF702" s="2"/>
      <c r="FG702" s="2"/>
      <c r="FH702" s="2"/>
      <c r="FI702" s="2"/>
      <c r="FJ702" s="2"/>
      <c r="FK702" s="2"/>
      <c r="FL702" s="2"/>
      <c r="FM702" s="2"/>
      <c r="FN702" s="2"/>
      <c r="FO702" s="2"/>
      <c r="FP702" s="2"/>
      <c r="FQ702" s="2">
        <v>0</v>
      </c>
      <c r="FR702" s="2">
        <f t="shared" si="840"/>
        <v>0</v>
      </c>
      <c r="FS702" s="2">
        <v>0</v>
      </c>
      <c r="FT702" s="2"/>
      <c r="FU702" s="2"/>
      <c r="FV702" s="2"/>
      <c r="FW702" s="2"/>
      <c r="FX702" s="2">
        <v>0</v>
      </c>
      <c r="FY702" s="2">
        <v>0</v>
      </c>
      <c r="FZ702" s="2"/>
      <c r="GA702" s="2" t="s">
        <v>6</v>
      </c>
      <c r="GB702" s="2"/>
      <c r="GC702" s="2"/>
      <c r="GD702" s="2">
        <v>1</v>
      </c>
      <c r="GE702" s="2"/>
      <c r="GF702" s="2">
        <v>-1129773198</v>
      </c>
      <c r="GG702" s="2">
        <v>2</v>
      </c>
      <c r="GH702" s="2">
        <v>2</v>
      </c>
      <c r="GI702" s="2">
        <v>-2</v>
      </c>
      <c r="GJ702" s="2">
        <v>0</v>
      </c>
      <c r="GK702" s="2">
        <v>0</v>
      </c>
      <c r="GL702" s="2">
        <f t="shared" si="841"/>
        <v>0</v>
      </c>
      <c r="GM702" s="2">
        <f t="shared" si="842"/>
        <v>42</v>
      </c>
      <c r="GN702" s="2">
        <f t="shared" si="843"/>
        <v>42</v>
      </c>
      <c r="GO702" s="2">
        <f t="shared" si="844"/>
        <v>0</v>
      </c>
      <c r="GP702" s="2">
        <f t="shared" si="845"/>
        <v>0</v>
      </c>
      <c r="GQ702" s="2"/>
      <c r="GR702" s="2">
        <v>0</v>
      </c>
      <c r="GS702" s="2">
        <v>2</v>
      </c>
      <c r="GT702" s="2">
        <v>0</v>
      </c>
      <c r="GU702" s="2" t="s">
        <v>6</v>
      </c>
      <c r="GV702" s="2">
        <f t="shared" si="811"/>
        <v>0</v>
      </c>
      <c r="GW702" s="2">
        <v>1</v>
      </c>
      <c r="GX702" s="2">
        <f t="shared" si="846"/>
        <v>0</v>
      </c>
      <c r="GY702" s="2"/>
      <c r="GZ702" s="2"/>
      <c r="HA702" s="2">
        <v>0</v>
      </c>
      <c r="HB702" s="2">
        <v>0</v>
      </c>
      <c r="HC702" s="2">
        <f t="shared" si="847"/>
        <v>0</v>
      </c>
      <c r="HD702" s="2"/>
      <c r="HE702" s="2" t="s">
        <v>6</v>
      </c>
      <c r="HF702" s="2" t="s">
        <v>6</v>
      </c>
      <c r="HG702" s="2"/>
      <c r="HH702" s="2"/>
      <c r="HI702" s="2"/>
      <c r="HJ702" s="2"/>
      <c r="HK702" s="2"/>
      <c r="HL702" s="2"/>
      <c r="HM702" s="2" t="s">
        <v>6</v>
      </c>
      <c r="HN702" s="2" t="s">
        <v>6</v>
      </c>
      <c r="HO702" s="2" t="s">
        <v>6</v>
      </c>
      <c r="HP702" s="2" t="s">
        <v>6</v>
      </c>
      <c r="HQ702" s="2" t="s">
        <v>6</v>
      </c>
      <c r="HR702" s="2"/>
      <c r="HS702" s="2"/>
      <c r="HT702" s="2"/>
      <c r="HU702" s="2"/>
      <c r="HV702" s="2"/>
      <c r="HW702" s="2"/>
      <c r="HX702" s="2"/>
      <c r="HY702" s="2"/>
      <c r="HZ702" s="2"/>
      <c r="IA702" s="2"/>
      <c r="IB702" s="2"/>
      <c r="IC702" s="2"/>
      <c r="ID702" s="2"/>
      <c r="IE702" s="2"/>
      <c r="IF702" s="2">
        <v>-1</v>
      </c>
      <c r="IG702" s="2"/>
      <c r="IH702" s="2"/>
      <c r="II702" s="2"/>
      <c r="IJ702" s="2"/>
      <c r="IK702" s="2">
        <v>0</v>
      </c>
      <c r="IL702" s="2"/>
      <c r="IM702" s="2"/>
      <c r="IN702" s="2"/>
      <c r="IO702" s="2"/>
      <c r="IP702" s="2"/>
      <c r="IQ702" s="2"/>
      <c r="IR702" s="2"/>
      <c r="IS702" s="2"/>
      <c r="IT702" s="2"/>
      <c r="IU702" s="2"/>
    </row>
    <row r="703" spans="1:255" x14ac:dyDescent="0.2">
      <c r="A703">
        <v>18</v>
      </c>
      <c r="B703">
        <v>1</v>
      </c>
      <c r="C703">
        <v>1100</v>
      </c>
      <c r="E703" t="s">
        <v>818</v>
      </c>
      <c r="F703" t="e">
        <f>'2.Лок.смета.и.Акт'!#REF!</f>
        <v>#REF!</v>
      </c>
      <c r="G703" t="s">
        <v>678</v>
      </c>
      <c r="H703" t="s">
        <v>63</v>
      </c>
      <c r="I703">
        <f>I697*J703</f>
        <v>3.5699999999999998E-3</v>
      </c>
      <c r="J703">
        <v>3.8153254248156458E-2</v>
      </c>
      <c r="K703">
        <v>3.8152999999999999E-2</v>
      </c>
      <c r="O703">
        <f t="shared" si="817"/>
        <v>341</v>
      </c>
      <c r="P703">
        <f t="shared" si="818"/>
        <v>341</v>
      </c>
      <c r="Q703">
        <f t="shared" si="819"/>
        <v>0</v>
      </c>
      <c r="R703">
        <f t="shared" si="820"/>
        <v>0</v>
      </c>
      <c r="S703">
        <f t="shared" si="821"/>
        <v>0</v>
      </c>
      <c r="T703">
        <f t="shared" si="822"/>
        <v>0</v>
      </c>
      <c r="U703">
        <f t="shared" si="823"/>
        <v>0</v>
      </c>
      <c r="V703">
        <f t="shared" si="824"/>
        <v>0</v>
      </c>
      <c r="W703">
        <f t="shared" si="825"/>
        <v>0</v>
      </c>
      <c r="X703">
        <f t="shared" si="826"/>
        <v>0</v>
      </c>
      <c r="Y703">
        <f t="shared" si="827"/>
        <v>0</v>
      </c>
      <c r="AA703">
        <v>86295184</v>
      </c>
      <c r="AB703">
        <f t="shared" si="828"/>
        <v>12637.77</v>
      </c>
      <c r="AC703">
        <f t="shared" si="848"/>
        <v>12637.77</v>
      </c>
      <c r="AD703">
        <f t="shared" si="789"/>
        <v>0</v>
      </c>
      <c r="AE703">
        <f t="shared" si="790"/>
        <v>0</v>
      </c>
      <c r="AF703">
        <f t="shared" si="791"/>
        <v>0</v>
      </c>
      <c r="AG703">
        <f t="shared" si="829"/>
        <v>0</v>
      </c>
      <c r="AH703">
        <f t="shared" si="793"/>
        <v>0</v>
      </c>
      <c r="AI703">
        <f t="shared" si="794"/>
        <v>0</v>
      </c>
      <c r="AJ703">
        <f t="shared" si="830"/>
        <v>0</v>
      </c>
      <c r="AK703">
        <v>12637.77</v>
      </c>
      <c r="AL703">
        <v>12637.77</v>
      </c>
      <c r="AM703">
        <v>0</v>
      </c>
      <c r="AN703">
        <v>0</v>
      </c>
      <c r="AO703">
        <v>0</v>
      </c>
      <c r="AP703">
        <v>0</v>
      </c>
      <c r="AQ703">
        <v>0</v>
      </c>
      <c r="AR703">
        <v>0</v>
      </c>
      <c r="AS703">
        <v>0</v>
      </c>
      <c r="AT703">
        <v>0</v>
      </c>
      <c r="AU703">
        <v>0</v>
      </c>
      <c r="AV703">
        <v>1</v>
      </c>
      <c r="AW703">
        <v>1</v>
      </c>
      <c r="AZ703">
        <v>1</v>
      </c>
      <c r="BA703">
        <v>1</v>
      </c>
      <c r="BB703">
        <v>1</v>
      </c>
      <c r="BC703">
        <v>7.56</v>
      </c>
      <c r="BD703" t="s">
        <v>6</v>
      </c>
      <c r="BE703" t="s">
        <v>6</v>
      </c>
      <c r="BF703" t="s">
        <v>6</v>
      </c>
      <c r="BG703" t="s">
        <v>6</v>
      </c>
      <c r="BH703">
        <v>3</v>
      </c>
      <c r="BI703">
        <v>1</v>
      </c>
      <c r="BJ703" t="s">
        <v>284</v>
      </c>
      <c r="BM703">
        <v>500001</v>
      </c>
      <c r="BN703">
        <v>0</v>
      </c>
      <c r="BO703" t="s">
        <v>6</v>
      </c>
      <c r="BP703">
        <v>0</v>
      </c>
      <c r="BQ703">
        <v>20</v>
      </c>
      <c r="BR703">
        <v>0</v>
      </c>
      <c r="BS703">
        <v>1</v>
      </c>
      <c r="BT703">
        <v>1</v>
      </c>
      <c r="BU703">
        <v>1</v>
      </c>
      <c r="BV703">
        <v>1</v>
      </c>
      <c r="BW703">
        <v>1</v>
      </c>
      <c r="BX703">
        <v>1</v>
      </c>
      <c r="BY703" t="s">
        <v>6</v>
      </c>
      <c r="BZ703">
        <v>0</v>
      </c>
      <c r="CA703">
        <v>0</v>
      </c>
      <c r="CB703" t="s">
        <v>6</v>
      </c>
      <c r="CE703">
        <v>0</v>
      </c>
      <c r="CF703">
        <v>0</v>
      </c>
      <c r="CG703">
        <v>0</v>
      </c>
      <c r="CM703">
        <v>0</v>
      </c>
      <c r="CN703" t="s">
        <v>6</v>
      </c>
      <c r="CO703">
        <v>0</v>
      </c>
      <c r="CP703">
        <f t="shared" si="831"/>
        <v>341</v>
      </c>
      <c r="CQ703">
        <f t="shared" si="832"/>
        <v>95541.541199999992</v>
      </c>
      <c r="CR703">
        <f t="shared" si="833"/>
        <v>0</v>
      </c>
      <c r="CS703">
        <f t="shared" si="834"/>
        <v>0</v>
      </c>
      <c r="CT703">
        <f t="shared" si="835"/>
        <v>0</v>
      </c>
      <c r="CU703">
        <f t="shared" si="836"/>
        <v>0</v>
      </c>
      <c r="CV703">
        <f t="shared" si="837"/>
        <v>0</v>
      </c>
      <c r="CW703">
        <f t="shared" si="838"/>
        <v>0</v>
      </c>
      <c r="CX703">
        <f t="shared" si="839"/>
        <v>0</v>
      </c>
      <c r="CY703">
        <f>(S703+R703)*(BZ703/100)</f>
        <v>0</v>
      </c>
      <c r="CZ703">
        <f>(S703+R703)*(CA703/100)</f>
        <v>0</v>
      </c>
      <c r="DC703" t="s">
        <v>6</v>
      </c>
      <c r="DD703" t="s">
        <v>6</v>
      </c>
      <c r="DE703" t="s">
        <v>6</v>
      </c>
      <c r="DF703" t="s">
        <v>6</v>
      </c>
      <c r="DG703" t="s">
        <v>6</v>
      </c>
      <c r="DH703" t="s">
        <v>6</v>
      </c>
      <c r="DI703" t="s">
        <v>6</v>
      </c>
      <c r="DJ703" t="s">
        <v>6</v>
      </c>
      <c r="DK703" t="s">
        <v>6</v>
      </c>
      <c r="DL703" t="s">
        <v>6</v>
      </c>
      <c r="DM703" t="s">
        <v>6</v>
      </c>
      <c r="DN703">
        <v>0</v>
      </c>
      <c r="DO703">
        <v>0</v>
      </c>
      <c r="DP703">
        <v>1</v>
      </c>
      <c r="DQ703">
        <v>1</v>
      </c>
      <c r="DU703">
        <v>1009</v>
      </c>
      <c r="DV703" t="s">
        <v>63</v>
      </c>
      <c r="DW703" t="e">
        <f>'2.Лок.смета.и.Акт'!#REF!</f>
        <v>#REF!</v>
      </c>
      <c r="DX703">
        <v>1000</v>
      </c>
      <c r="DZ703" t="s">
        <v>6</v>
      </c>
      <c r="EA703" t="s">
        <v>6</v>
      </c>
      <c r="EB703" t="s">
        <v>6</v>
      </c>
      <c r="EC703" t="s">
        <v>6</v>
      </c>
      <c r="EE703">
        <v>54938781</v>
      </c>
      <c r="EF703">
        <v>20</v>
      </c>
      <c r="EG703" t="s">
        <v>34</v>
      </c>
      <c r="EH703">
        <v>0</v>
      </c>
      <c r="EI703" t="s">
        <v>6</v>
      </c>
      <c r="EJ703">
        <v>1</v>
      </c>
      <c r="EK703">
        <v>500001</v>
      </c>
      <c r="EL703" t="s">
        <v>35</v>
      </c>
      <c r="EM703" t="s">
        <v>36</v>
      </c>
      <c r="EO703" t="s">
        <v>6</v>
      </c>
      <c r="EQ703">
        <v>0</v>
      </c>
      <c r="ER703">
        <v>91182.94</v>
      </c>
      <c r="ES703">
        <v>12637.77</v>
      </c>
      <c r="ET703">
        <v>0</v>
      </c>
      <c r="EU703">
        <v>0</v>
      </c>
      <c r="EV703">
        <v>0</v>
      </c>
      <c r="EW703">
        <v>0</v>
      </c>
      <c r="EX703">
        <v>0</v>
      </c>
      <c r="EZ703">
        <v>5</v>
      </c>
      <c r="FC703">
        <v>0</v>
      </c>
      <c r="FD703">
        <v>18</v>
      </c>
      <c r="FF703">
        <v>91182.94</v>
      </c>
      <c r="FQ703">
        <v>0</v>
      </c>
      <c r="FR703">
        <f t="shared" si="840"/>
        <v>0</v>
      </c>
      <c r="FS703">
        <v>0</v>
      </c>
      <c r="FX703">
        <v>0</v>
      </c>
      <c r="FY703">
        <v>0</v>
      </c>
      <c r="GA703" t="s">
        <v>285</v>
      </c>
      <c r="GD703">
        <v>1</v>
      </c>
      <c r="GF703">
        <v>-1129773198</v>
      </c>
      <c r="GG703">
        <v>2</v>
      </c>
      <c r="GH703">
        <v>3</v>
      </c>
      <c r="GI703">
        <v>5</v>
      </c>
      <c r="GJ703">
        <v>0</v>
      </c>
      <c r="GK703">
        <v>0</v>
      </c>
      <c r="GL703">
        <f t="shared" si="841"/>
        <v>0</v>
      </c>
      <c r="GM703">
        <f t="shared" si="842"/>
        <v>341</v>
      </c>
      <c r="GN703">
        <f t="shared" si="843"/>
        <v>341</v>
      </c>
      <c r="GO703">
        <f t="shared" si="844"/>
        <v>0</v>
      </c>
      <c r="GP703">
        <f t="shared" si="845"/>
        <v>0</v>
      </c>
      <c r="GR703">
        <v>1</v>
      </c>
      <c r="GS703">
        <v>1</v>
      </c>
      <c r="GT703">
        <v>0</v>
      </c>
      <c r="GU703" t="s">
        <v>6</v>
      </c>
      <c r="GV703">
        <f t="shared" si="811"/>
        <v>0</v>
      </c>
      <c r="GW703">
        <v>1</v>
      </c>
      <c r="GX703">
        <f t="shared" si="846"/>
        <v>0</v>
      </c>
      <c r="HA703">
        <v>0</v>
      </c>
      <c r="HB703">
        <v>0</v>
      </c>
      <c r="HC703">
        <f t="shared" si="847"/>
        <v>0</v>
      </c>
      <c r="HE703" t="s">
        <v>38</v>
      </c>
      <c r="HF703" t="s">
        <v>201</v>
      </c>
      <c r="HM703" t="s">
        <v>6</v>
      </c>
      <c r="HN703" t="s">
        <v>6</v>
      </c>
      <c r="HO703" t="s">
        <v>6</v>
      </c>
      <c r="HP703" t="s">
        <v>6</v>
      </c>
      <c r="HQ703" t="s">
        <v>6</v>
      </c>
      <c r="IF703">
        <v>-1</v>
      </c>
      <c r="IK703">
        <v>0</v>
      </c>
    </row>
    <row r="704" spans="1:255" x14ac:dyDescent="0.2">
      <c r="A704" s="2">
        <v>18</v>
      </c>
      <c r="B704" s="2">
        <v>1</v>
      </c>
      <c r="C704" s="2">
        <v>1091</v>
      </c>
      <c r="D704" s="2"/>
      <c r="E704" s="2" t="s">
        <v>819</v>
      </c>
      <c r="F704" s="2" t="s">
        <v>319</v>
      </c>
      <c r="G704" s="2" t="s">
        <v>680</v>
      </c>
      <c r="H704" s="2" t="s">
        <v>300</v>
      </c>
      <c r="I704" s="2">
        <f>I696*J704</f>
        <v>24</v>
      </c>
      <c r="J704" s="216">
        <f>'5.Ведомость_списания'!F315</f>
        <v>256.49246553382494</v>
      </c>
      <c r="K704" s="2">
        <v>256.49246599999998</v>
      </c>
      <c r="L704" s="2"/>
      <c r="M704" s="2"/>
      <c r="N704" s="2"/>
      <c r="O704" s="2">
        <f t="shared" si="817"/>
        <v>86</v>
      </c>
      <c r="P704" s="2">
        <f t="shared" si="818"/>
        <v>86</v>
      </c>
      <c r="Q704" s="2">
        <f t="shared" si="819"/>
        <v>0</v>
      </c>
      <c r="R704" s="2">
        <f t="shared" si="820"/>
        <v>0</v>
      </c>
      <c r="S704" s="2">
        <f t="shared" si="821"/>
        <v>0</v>
      </c>
      <c r="T704" s="2">
        <f t="shared" si="822"/>
        <v>0</v>
      </c>
      <c r="U704" s="2">
        <f t="shared" si="823"/>
        <v>0</v>
      </c>
      <c r="V704" s="2">
        <f t="shared" si="824"/>
        <v>0</v>
      </c>
      <c r="W704" s="2">
        <f t="shared" si="825"/>
        <v>0</v>
      </c>
      <c r="X704" s="2">
        <f t="shared" si="826"/>
        <v>0</v>
      </c>
      <c r="Y704" s="2">
        <f t="shared" si="827"/>
        <v>0</v>
      </c>
      <c r="Z704" s="2"/>
      <c r="AA704" s="2">
        <v>86295183</v>
      </c>
      <c r="AB704" s="2">
        <f t="shared" si="828"/>
        <v>3.6</v>
      </c>
      <c r="AC704" s="2">
        <f t="shared" si="848"/>
        <v>3.6</v>
      </c>
      <c r="AD704" s="2">
        <f t="shared" si="789"/>
        <v>0</v>
      </c>
      <c r="AE704" s="2">
        <f t="shared" si="790"/>
        <v>0</v>
      </c>
      <c r="AF704" s="2">
        <f t="shared" si="791"/>
        <v>0</v>
      </c>
      <c r="AG704" s="2">
        <f t="shared" si="829"/>
        <v>0</v>
      </c>
      <c r="AH704" s="2">
        <f t="shared" si="793"/>
        <v>0</v>
      </c>
      <c r="AI704" s="2">
        <f t="shared" si="794"/>
        <v>0</v>
      </c>
      <c r="AJ704" s="2">
        <f t="shared" si="830"/>
        <v>0.01</v>
      </c>
      <c r="AK704" s="2">
        <v>3.6</v>
      </c>
      <c r="AL704" s="110">
        <f>'1.Лок.смета.и.Акт'!F1321</f>
        <v>3.6</v>
      </c>
      <c r="AM704" s="2">
        <v>0</v>
      </c>
      <c r="AN704" s="2">
        <v>0</v>
      </c>
      <c r="AO704" s="2">
        <v>0</v>
      </c>
      <c r="AP704" s="2">
        <v>0</v>
      </c>
      <c r="AQ704" s="2">
        <v>0</v>
      </c>
      <c r="AR704" s="2">
        <v>0</v>
      </c>
      <c r="AS704" s="2">
        <v>0.01</v>
      </c>
      <c r="AT704" s="2">
        <v>0</v>
      </c>
      <c r="AU704" s="2">
        <v>0</v>
      </c>
      <c r="AV704" s="2">
        <v>1</v>
      </c>
      <c r="AW704" s="2">
        <v>1</v>
      </c>
      <c r="AX704" s="2"/>
      <c r="AY704" s="2"/>
      <c r="AZ704" s="2">
        <v>1</v>
      </c>
      <c r="BA704" s="2">
        <v>1</v>
      </c>
      <c r="BB704" s="2">
        <v>1</v>
      </c>
      <c r="BC704" s="2">
        <v>1</v>
      </c>
      <c r="BD704" s="2" t="s">
        <v>6</v>
      </c>
      <c r="BE704" s="2" t="s">
        <v>6</v>
      </c>
      <c r="BF704" s="2" t="s">
        <v>6</v>
      </c>
      <c r="BG704" s="2" t="s">
        <v>6</v>
      </c>
      <c r="BH704" s="2">
        <v>3</v>
      </c>
      <c r="BI704" s="2">
        <v>1</v>
      </c>
      <c r="BJ704" s="2" t="s">
        <v>321</v>
      </c>
      <c r="BK704" s="2"/>
      <c r="BL704" s="2"/>
      <c r="BM704" s="2">
        <v>500001</v>
      </c>
      <c r="BN704" s="2">
        <v>0</v>
      </c>
      <c r="BO704" s="2" t="s">
        <v>6</v>
      </c>
      <c r="BP704" s="2">
        <v>0</v>
      </c>
      <c r="BQ704" s="2">
        <v>20</v>
      </c>
      <c r="BR704" s="2">
        <v>0</v>
      </c>
      <c r="BS704" s="2">
        <v>1</v>
      </c>
      <c r="BT704" s="2">
        <v>1</v>
      </c>
      <c r="BU704" s="2">
        <v>1</v>
      </c>
      <c r="BV704" s="2">
        <v>1</v>
      </c>
      <c r="BW704" s="2">
        <v>1</v>
      </c>
      <c r="BX704" s="2">
        <v>1</v>
      </c>
      <c r="BY704" s="2" t="s">
        <v>6</v>
      </c>
      <c r="BZ704" s="2">
        <v>0</v>
      </c>
      <c r="CA704" s="2">
        <v>0</v>
      </c>
      <c r="CB704" s="2" t="s">
        <v>6</v>
      </c>
      <c r="CC704" s="2"/>
      <c r="CD704" s="2"/>
      <c r="CE704" s="2">
        <v>0</v>
      </c>
      <c r="CF704" s="2">
        <v>0</v>
      </c>
      <c r="CG704" s="2">
        <v>0</v>
      </c>
      <c r="CH704" s="2"/>
      <c r="CI704" s="2"/>
      <c r="CJ704" s="2"/>
      <c r="CK704" s="2"/>
      <c r="CL704" s="2"/>
      <c r="CM704" s="2">
        <v>0</v>
      </c>
      <c r="CN704" s="2" t="s">
        <v>6</v>
      </c>
      <c r="CO704" s="2">
        <v>0</v>
      </c>
      <c r="CP704" s="2">
        <f t="shared" si="831"/>
        <v>86</v>
      </c>
      <c r="CQ704" s="2">
        <f t="shared" si="832"/>
        <v>3.6</v>
      </c>
      <c r="CR704" s="2">
        <f t="shared" si="833"/>
        <v>0</v>
      </c>
      <c r="CS704" s="2">
        <f t="shared" si="834"/>
        <v>0</v>
      </c>
      <c r="CT704" s="2">
        <f t="shared" si="835"/>
        <v>0</v>
      </c>
      <c r="CU704" s="2">
        <f t="shared" si="836"/>
        <v>0</v>
      </c>
      <c r="CV704" s="2">
        <f t="shared" si="837"/>
        <v>0</v>
      </c>
      <c r="CW704" s="2">
        <f t="shared" si="838"/>
        <v>0</v>
      </c>
      <c r="CX704" s="2">
        <f t="shared" si="839"/>
        <v>0.01</v>
      </c>
      <c r="CY704" s="2">
        <f>(((S704+(R704*IF(0,0,1)))*AT704)/100)</f>
        <v>0</v>
      </c>
      <c r="CZ704" s="2">
        <f>(((S704+(R704*IF(0,0,1)))*AU704)/100)</f>
        <v>0</v>
      </c>
      <c r="DA704" s="2"/>
      <c r="DB704" s="2"/>
      <c r="DC704" s="2" t="s">
        <v>6</v>
      </c>
      <c r="DD704" s="2" t="s">
        <v>6</v>
      </c>
      <c r="DE704" s="2" t="s">
        <v>6</v>
      </c>
      <c r="DF704" s="2" t="s">
        <v>6</v>
      </c>
      <c r="DG704" s="2" t="s">
        <v>6</v>
      </c>
      <c r="DH704" s="2" t="s">
        <v>6</v>
      </c>
      <c r="DI704" s="2" t="s">
        <v>6</v>
      </c>
      <c r="DJ704" s="2" t="s">
        <v>6</v>
      </c>
      <c r="DK704" s="2" t="s">
        <v>6</v>
      </c>
      <c r="DL704" s="2" t="s">
        <v>6</v>
      </c>
      <c r="DM704" s="2" t="s">
        <v>6</v>
      </c>
      <c r="DN704" s="2">
        <v>0</v>
      </c>
      <c r="DO704" s="2">
        <v>0</v>
      </c>
      <c r="DP704" s="2">
        <v>1</v>
      </c>
      <c r="DQ704" s="2">
        <v>1</v>
      </c>
      <c r="DR704" s="2"/>
      <c r="DS704" s="2"/>
      <c r="DT704" s="2"/>
      <c r="DU704" s="2">
        <v>1010</v>
      </c>
      <c r="DV704" s="2" t="s">
        <v>300</v>
      </c>
      <c r="DW704" s="2" t="s">
        <v>43</v>
      </c>
      <c r="DX704" s="2">
        <v>1</v>
      </c>
      <c r="DY704" s="2"/>
      <c r="DZ704" s="2" t="s">
        <v>6</v>
      </c>
      <c r="EA704" s="2" t="s">
        <v>6</v>
      </c>
      <c r="EB704" s="2" t="s">
        <v>6</v>
      </c>
      <c r="EC704" s="2" t="s">
        <v>6</v>
      </c>
      <c r="ED704" s="2"/>
      <c r="EE704" s="2">
        <v>54938781</v>
      </c>
      <c r="EF704" s="2">
        <v>20</v>
      </c>
      <c r="EG704" s="2" t="s">
        <v>34</v>
      </c>
      <c r="EH704" s="2">
        <v>0</v>
      </c>
      <c r="EI704" s="2" t="s">
        <v>6</v>
      </c>
      <c r="EJ704" s="2">
        <v>1</v>
      </c>
      <c r="EK704" s="2">
        <v>500001</v>
      </c>
      <c r="EL704" s="2" t="s">
        <v>35</v>
      </c>
      <c r="EM704" s="2" t="s">
        <v>36</v>
      </c>
      <c r="EN704" s="2"/>
      <c r="EO704" s="2" t="s">
        <v>6</v>
      </c>
      <c r="EP704" s="2"/>
      <c r="EQ704" s="2">
        <v>0</v>
      </c>
      <c r="ER704" s="2">
        <v>3.6</v>
      </c>
      <c r="ES704" s="110">
        <f>'1.Лок.смета.и.Акт'!F1321</f>
        <v>3.6</v>
      </c>
      <c r="ET704" s="2">
        <v>0</v>
      </c>
      <c r="EU704" s="2">
        <v>0</v>
      </c>
      <c r="EV704" s="2">
        <v>0</v>
      </c>
      <c r="EW704" s="2">
        <v>0</v>
      </c>
      <c r="EX704" s="2">
        <v>0</v>
      </c>
      <c r="EY704" s="2"/>
      <c r="EZ704" s="2"/>
      <c r="FA704" s="2"/>
      <c r="FB704" s="2"/>
      <c r="FC704" s="2"/>
      <c r="FD704" s="2"/>
      <c r="FE704" s="2"/>
      <c r="FF704" s="2"/>
      <c r="FG704" s="2"/>
      <c r="FH704" s="2"/>
      <c r="FI704" s="2"/>
      <c r="FJ704" s="2"/>
      <c r="FK704" s="2"/>
      <c r="FL704" s="2"/>
      <c r="FM704" s="2"/>
      <c r="FN704" s="2"/>
      <c r="FO704" s="2"/>
      <c r="FP704" s="2"/>
      <c r="FQ704" s="2">
        <v>0</v>
      </c>
      <c r="FR704" s="2">
        <f t="shared" si="840"/>
        <v>0</v>
      </c>
      <c r="FS704" s="2">
        <v>0</v>
      </c>
      <c r="FT704" s="2"/>
      <c r="FU704" s="2"/>
      <c r="FV704" s="2"/>
      <c r="FW704" s="2"/>
      <c r="FX704" s="2">
        <v>0</v>
      </c>
      <c r="FY704" s="2">
        <v>0</v>
      </c>
      <c r="FZ704" s="2"/>
      <c r="GA704" s="2" t="s">
        <v>6</v>
      </c>
      <c r="GB704" s="2"/>
      <c r="GC704" s="2"/>
      <c r="GD704" s="2">
        <v>1</v>
      </c>
      <c r="GE704" s="2"/>
      <c r="GF704" s="2">
        <v>215068816</v>
      </c>
      <c r="GG704" s="2">
        <v>2</v>
      </c>
      <c r="GH704" s="2">
        <v>1</v>
      </c>
      <c r="GI704" s="2">
        <v>-2</v>
      </c>
      <c r="GJ704" s="2">
        <v>0</v>
      </c>
      <c r="GK704" s="2">
        <v>0</v>
      </c>
      <c r="GL704" s="2">
        <f t="shared" si="841"/>
        <v>0</v>
      </c>
      <c r="GM704" s="2">
        <f t="shared" si="842"/>
        <v>86</v>
      </c>
      <c r="GN704" s="2">
        <f t="shared" si="843"/>
        <v>86</v>
      </c>
      <c r="GO704" s="2">
        <f t="shared" si="844"/>
        <v>0</v>
      </c>
      <c r="GP704" s="2">
        <f t="shared" si="845"/>
        <v>0</v>
      </c>
      <c r="GQ704" s="2"/>
      <c r="GR704" s="2">
        <v>0</v>
      </c>
      <c r="GS704" s="2">
        <v>3</v>
      </c>
      <c r="GT704" s="2">
        <v>0</v>
      </c>
      <c r="GU704" s="2" t="s">
        <v>6</v>
      </c>
      <c r="GV704" s="2">
        <f t="shared" si="811"/>
        <v>0</v>
      </c>
      <c r="GW704" s="2">
        <v>1</v>
      </c>
      <c r="GX704" s="2">
        <f t="shared" si="846"/>
        <v>0</v>
      </c>
      <c r="GY704" s="2"/>
      <c r="GZ704" s="2"/>
      <c r="HA704" s="2">
        <v>0</v>
      </c>
      <c r="HB704" s="2">
        <v>0</v>
      </c>
      <c r="HC704" s="2">
        <f t="shared" si="847"/>
        <v>0</v>
      </c>
      <c r="HD704" s="2"/>
      <c r="HE704" s="2" t="s">
        <v>6</v>
      </c>
      <c r="HF704" s="2" t="s">
        <v>6</v>
      </c>
      <c r="HG704" s="2"/>
      <c r="HH704" s="2"/>
      <c r="HI704" s="2"/>
      <c r="HJ704" s="2"/>
      <c r="HK704" s="2"/>
      <c r="HL704" s="2"/>
      <c r="HM704" s="2" t="s">
        <v>6</v>
      </c>
      <c r="HN704" s="2" t="s">
        <v>6</v>
      </c>
      <c r="HO704" s="2" t="s">
        <v>6</v>
      </c>
      <c r="HP704" s="2" t="s">
        <v>6</v>
      </c>
      <c r="HQ704" s="2" t="s">
        <v>6</v>
      </c>
      <c r="HR704" s="2"/>
      <c r="HS704" s="2"/>
      <c r="HT704" s="2"/>
      <c r="HU704" s="2"/>
      <c r="HV704" s="2"/>
      <c r="HW704" s="2"/>
      <c r="HX704" s="2"/>
      <c r="HY704" s="2"/>
      <c r="HZ704" s="2"/>
      <c r="IA704" s="2"/>
      <c r="IB704" s="2"/>
      <c r="IC704" s="2"/>
      <c r="ID704" s="2"/>
      <c r="IE704" s="2"/>
      <c r="IF704" s="2">
        <v>-1</v>
      </c>
      <c r="IG704" s="2"/>
      <c r="IH704" s="2"/>
      <c r="II704" s="2"/>
      <c r="IJ704" s="2"/>
      <c r="IK704" s="2">
        <v>0</v>
      </c>
      <c r="IL704" s="2"/>
      <c r="IM704" s="2"/>
      <c r="IN704" s="2"/>
      <c r="IO704" s="2"/>
      <c r="IP704" s="2"/>
      <c r="IQ704" s="2"/>
      <c r="IR704" s="2"/>
      <c r="IS704" s="2"/>
      <c r="IT704" s="2"/>
      <c r="IU704" s="2"/>
    </row>
    <row r="705" spans="1:255" x14ac:dyDescent="0.2">
      <c r="A705">
        <v>18</v>
      </c>
      <c r="B705">
        <v>1</v>
      </c>
      <c r="C705">
        <v>1098</v>
      </c>
      <c r="E705" t="s">
        <v>819</v>
      </c>
      <c r="F705" t="e">
        <f>'2.Лок.смета.и.Акт'!#REF!</f>
        <v>#REF!</v>
      </c>
      <c r="G705" t="s">
        <v>680</v>
      </c>
      <c r="H705" t="s">
        <v>300</v>
      </c>
      <c r="I705">
        <f>I697*J705</f>
        <v>24</v>
      </c>
      <c r="J705">
        <v>256.49246553382494</v>
      </c>
      <c r="K705">
        <v>256.49246599999998</v>
      </c>
      <c r="O705">
        <f t="shared" si="817"/>
        <v>552</v>
      </c>
      <c r="P705">
        <f t="shared" si="818"/>
        <v>552</v>
      </c>
      <c r="Q705">
        <f t="shared" si="819"/>
        <v>0</v>
      </c>
      <c r="R705">
        <f t="shared" si="820"/>
        <v>0</v>
      </c>
      <c r="S705">
        <f t="shared" si="821"/>
        <v>0</v>
      </c>
      <c r="T705">
        <f t="shared" si="822"/>
        <v>0</v>
      </c>
      <c r="U705">
        <f t="shared" si="823"/>
        <v>0</v>
      </c>
      <c r="V705">
        <f t="shared" si="824"/>
        <v>0</v>
      </c>
      <c r="W705">
        <f t="shared" si="825"/>
        <v>0</v>
      </c>
      <c r="X705">
        <f t="shared" si="826"/>
        <v>0</v>
      </c>
      <c r="Y705">
        <f t="shared" si="827"/>
        <v>0</v>
      </c>
      <c r="AA705">
        <v>86295184</v>
      </c>
      <c r="AB705">
        <f t="shared" si="828"/>
        <v>3.04</v>
      </c>
      <c r="AC705">
        <f t="shared" si="848"/>
        <v>3.04</v>
      </c>
      <c r="AD705">
        <f t="shared" si="789"/>
        <v>0</v>
      </c>
      <c r="AE705">
        <f t="shared" si="790"/>
        <v>0</v>
      </c>
      <c r="AF705">
        <f t="shared" si="791"/>
        <v>0</v>
      </c>
      <c r="AG705">
        <f t="shared" si="829"/>
        <v>0</v>
      </c>
      <c r="AH705">
        <f t="shared" si="793"/>
        <v>0</v>
      </c>
      <c r="AI705">
        <f t="shared" si="794"/>
        <v>0</v>
      </c>
      <c r="AJ705">
        <f t="shared" si="830"/>
        <v>0.01</v>
      </c>
      <c r="AK705">
        <v>3.04</v>
      </c>
      <c r="AL705">
        <v>3.04</v>
      </c>
      <c r="AM705">
        <v>0</v>
      </c>
      <c r="AN705">
        <v>0</v>
      </c>
      <c r="AO705">
        <v>0</v>
      </c>
      <c r="AP705">
        <v>0</v>
      </c>
      <c r="AQ705">
        <v>0</v>
      </c>
      <c r="AR705">
        <v>0</v>
      </c>
      <c r="AS705">
        <v>0.01</v>
      </c>
      <c r="AT705">
        <v>0</v>
      </c>
      <c r="AU705">
        <v>0</v>
      </c>
      <c r="AV705">
        <v>1</v>
      </c>
      <c r="AW705">
        <v>1</v>
      </c>
      <c r="AZ705">
        <v>1</v>
      </c>
      <c r="BA705">
        <v>1</v>
      </c>
      <c r="BB705">
        <v>1</v>
      </c>
      <c r="BC705">
        <v>7.56</v>
      </c>
      <c r="BD705" t="s">
        <v>6</v>
      </c>
      <c r="BE705" t="s">
        <v>6</v>
      </c>
      <c r="BF705" t="s">
        <v>6</v>
      </c>
      <c r="BG705" t="s">
        <v>6</v>
      </c>
      <c r="BH705">
        <v>3</v>
      </c>
      <c r="BI705">
        <v>1</v>
      </c>
      <c r="BJ705" t="s">
        <v>321</v>
      </c>
      <c r="BM705">
        <v>500001</v>
      </c>
      <c r="BN705">
        <v>0</v>
      </c>
      <c r="BO705" t="s">
        <v>6</v>
      </c>
      <c r="BP705">
        <v>0</v>
      </c>
      <c r="BQ705">
        <v>20</v>
      </c>
      <c r="BR705">
        <v>0</v>
      </c>
      <c r="BS705">
        <v>1</v>
      </c>
      <c r="BT705">
        <v>1</v>
      </c>
      <c r="BU705">
        <v>1</v>
      </c>
      <c r="BV705">
        <v>1</v>
      </c>
      <c r="BW705">
        <v>1</v>
      </c>
      <c r="BX705">
        <v>1</v>
      </c>
      <c r="BY705" t="s">
        <v>6</v>
      </c>
      <c r="BZ705">
        <v>0</v>
      </c>
      <c r="CA705">
        <v>0</v>
      </c>
      <c r="CB705" t="s">
        <v>6</v>
      </c>
      <c r="CE705">
        <v>0</v>
      </c>
      <c r="CF705">
        <v>0</v>
      </c>
      <c r="CG705">
        <v>0</v>
      </c>
      <c r="CM705">
        <v>0</v>
      </c>
      <c r="CN705" t="s">
        <v>6</v>
      </c>
      <c r="CO705">
        <v>0</v>
      </c>
      <c r="CP705">
        <f t="shared" si="831"/>
        <v>552</v>
      </c>
      <c r="CQ705">
        <f t="shared" si="832"/>
        <v>22.982399999999998</v>
      </c>
      <c r="CR705">
        <f t="shared" si="833"/>
        <v>0</v>
      </c>
      <c r="CS705">
        <f t="shared" si="834"/>
        <v>0</v>
      </c>
      <c r="CT705">
        <f t="shared" si="835"/>
        <v>0</v>
      </c>
      <c r="CU705">
        <f t="shared" si="836"/>
        <v>0</v>
      </c>
      <c r="CV705">
        <f t="shared" si="837"/>
        <v>0</v>
      </c>
      <c r="CW705">
        <f t="shared" si="838"/>
        <v>0</v>
      </c>
      <c r="CX705">
        <f t="shared" si="839"/>
        <v>0.01</v>
      </c>
      <c r="CY705">
        <f>(S705+R705)*(BZ705/100)</f>
        <v>0</v>
      </c>
      <c r="CZ705">
        <f>(S705+R705)*(CA705/100)</f>
        <v>0</v>
      </c>
      <c r="DC705" t="s">
        <v>6</v>
      </c>
      <c r="DD705" t="s">
        <v>6</v>
      </c>
      <c r="DE705" t="s">
        <v>6</v>
      </c>
      <c r="DF705" t="s">
        <v>6</v>
      </c>
      <c r="DG705" t="s">
        <v>6</v>
      </c>
      <c r="DH705" t="s">
        <v>6</v>
      </c>
      <c r="DI705" t="s">
        <v>6</v>
      </c>
      <c r="DJ705" t="s">
        <v>6</v>
      </c>
      <c r="DK705" t="s">
        <v>6</v>
      </c>
      <c r="DL705" t="s">
        <v>6</v>
      </c>
      <c r="DM705" t="s">
        <v>6</v>
      </c>
      <c r="DN705">
        <v>0</v>
      </c>
      <c r="DO705">
        <v>0</v>
      </c>
      <c r="DP705">
        <v>1</v>
      </c>
      <c r="DQ705">
        <v>1</v>
      </c>
      <c r="DU705">
        <v>1010</v>
      </c>
      <c r="DV705" t="s">
        <v>300</v>
      </c>
      <c r="DW705" t="e">
        <f>'2.Лок.смета.и.Акт'!#REF!</f>
        <v>#REF!</v>
      </c>
      <c r="DX705">
        <v>1</v>
      </c>
      <c r="DZ705" t="s">
        <v>6</v>
      </c>
      <c r="EA705" t="s">
        <v>6</v>
      </c>
      <c r="EB705" t="s">
        <v>6</v>
      </c>
      <c r="EC705" t="s">
        <v>6</v>
      </c>
      <c r="EE705">
        <v>54938781</v>
      </c>
      <c r="EF705">
        <v>20</v>
      </c>
      <c r="EG705" t="s">
        <v>34</v>
      </c>
      <c r="EH705">
        <v>0</v>
      </c>
      <c r="EI705" t="s">
        <v>6</v>
      </c>
      <c r="EJ705">
        <v>1</v>
      </c>
      <c r="EK705">
        <v>500001</v>
      </c>
      <c r="EL705" t="s">
        <v>35</v>
      </c>
      <c r="EM705" t="s">
        <v>36</v>
      </c>
      <c r="EO705" t="s">
        <v>6</v>
      </c>
      <c r="EQ705">
        <v>0</v>
      </c>
      <c r="ER705">
        <v>21.72</v>
      </c>
      <c r="ES705">
        <v>3.04</v>
      </c>
      <c r="ET705">
        <v>0</v>
      </c>
      <c r="EU705">
        <v>0</v>
      </c>
      <c r="EV705">
        <v>0</v>
      </c>
      <c r="EW705">
        <v>0</v>
      </c>
      <c r="EX705">
        <v>0</v>
      </c>
      <c r="EZ705">
        <v>5</v>
      </c>
      <c r="FC705">
        <v>0</v>
      </c>
      <c r="FD705">
        <v>18</v>
      </c>
      <c r="FF705">
        <v>21.72</v>
      </c>
      <c r="FQ705">
        <v>0</v>
      </c>
      <c r="FR705">
        <f t="shared" si="840"/>
        <v>0</v>
      </c>
      <c r="FS705">
        <v>0</v>
      </c>
      <c r="FX705">
        <v>0</v>
      </c>
      <c r="FY705">
        <v>0</v>
      </c>
      <c r="GA705" t="s">
        <v>681</v>
      </c>
      <c r="GD705">
        <v>1</v>
      </c>
      <c r="GF705">
        <v>215068816</v>
      </c>
      <c r="GG705">
        <v>2</v>
      </c>
      <c r="GH705">
        <v>3</v>
      </c>
      <c r="GI705">
        <v>5</v>
      </c>
      <c r="GJ705">
        <v>0</v>
      </c>
      <c r="GK705">
        <v>0</v>
      </c>
      <c r="GL705">
        <f t="shared" si="841"/>
        <v>0</v>
      </c>
      <c r="GM705">
        <f t="shared" si="842"/>
        <v>552</v>
      </c>
      <c r="GN705">
        <f t="shared" si="843"/>
        <v>552</v>
      </c>
      <c r="GO705">
        <f t="shared" si="844"/>
        <v>0</v>
      </c>
      <c r="GP705">
        <f t="shared" si="845"/>
        <v>0</v>
      </c>
      <c r="GR705">
        <v>1</v>
      </c>
      <c r="GS705">
        <v>1</v>
      </c>
      <c r="GT705">
        <v>0</v>
      </c>
      <c r="GU705" t="s">
        <v>6</v>
      </c>
      <c r="GV705">
        <f t="shared" si="811"/>
        <v>0</v>
      </c>
      <c r="GW705">
        <v>1</v>
      </c>
      <c r="GX705">
        <f t="shared" si="846"/>
        <v>0</v>
      </c>
      <c r="HA705">
        <v>0</v>
      </c>
      <c r="HB705">
        <v>0</v>
      </c>
      <c r="HC705">
        <f t="shared" si="847"/>
        <v>0</v>
      </c>
      <c r="HE705" t="s">
        <v>38</v>
      </c>
      <c r="HF705" t="s">
        <v>39</v>
      </c>
      <c r="HM705" t="s">
        <v>6</v>
      </c>
      <c r="HN705" t="s">
        <v>6</v>
      </c>
      <c r="HO705" t="s">
        <v>6</v>
      </c>
      <c r="HP705" t="s">
        <v>6</v>
      </c>
      <c r="HQ705" t="s">
        <v>6</v>
      </c>
      <c r="IF705">
        <v>-1</v>
      </c>
      <c r="IK705">
        <v>0</v>
      </c>
    </row>
    <row r="706" spans="1:255" x14ac:dyDescent="0.2">
      <c r="A706" s="2">
        <v>17</v>
      </c>
      <c r="B706" s="2">
        <v>1</v>
      </c>
      <c r="C706" s="2">
        <f>ROW(SmtRes!A1108)</f>
        <v>1108</v>
      </c>
      <c r="D706" s="2">
        <f>ROW(EtalonRes!A1258)</f>
        <v>1258</v>
      </c>
      <c r="E706" s="2" t="s">
        <v>820</v>
      </c>
      <c r="F706" s="2" t="s">
        <v>203</v>
      </c>
      <c r="G706" s="2" t="s">
        <v>204</v>
      </c>
      <c r="H706" s="2" t="s">
        <v>166</v>
      </c>
      <c r="I706" s="2">
        <f>'2.Лок.смета.и.Акт'!E111</f>
        <v>0.03</v>
      </c>
      <c r="J706" s="2">
        <v>0</v>
      </c>
      <c r="K706" s="2">
        <v>0.03</v>
      </c>
      <c r="L706" s="2"/>
      <c r="M706" s="2"/>
      <c r="N706" s="2"/>
      <c r="O706" s="2">
        <f t="shared" si="817"/>
        <v>2</v>
      </c>
      <c r="P706" s="2">
        <f t="shared" si="818"/>
        <v>0</v>
      </c>
      <c r="Q706" s="2">
        <f t="shared" si="819"/>
        <v>0</v>
      </c>
      <c r="R706" s="2">
        <f t="shared" si="820"/>
        <v>0</v>
      </c>
      <c r="S706" s="2">
        <f t="shared" si="821"/>
        <v>2</v>
      </c>
      <c r="T706" s="2">
        <f t="shared" si="822"/>
        <v>0</v>
      </c>
      <c r="U706" s="2">
        <f t="shared" si="823"/>
        <v>0.2298</v>
      </c>
      <c r="V706" s="2">
        <f t="shared" si="824"/>
        <v>5.9999999999999995E-4</v>
      </c>
      <c r="W706" s="2">
        <f t="shared" si="825"/>
        <v>0</v>
      </c>
      <c r="X706" s="2">
        <f t="shared" si="826"/>
        <v>2</v>
      </c>
      <c r="Y706" s="2">
        <f t="shared" si="827"/>
        <v>1</v>
      </c>
      <c r="Z706" s="2"/>
      <c r="AA706" s="2">
        <v>86295183</v>
      </c>
      <c r="AB706" s="2">
        <f t="shared" si="828"/>
        <v>82.63</v>
      </c>
      <c r="AC706" s="2">
        <f>ROUND(((ES706*2)+(SUM(SmtRes!BC1101:'SmtRes'!BC1108)+SUM(EtalonRes!AL1251:'EtalonRes'!AL1258))),2)</f>
        <v>0.01</v>
      </c>
      <c r="AD706" s="2">
        <f>ROUND(((((ET706*2))-((EU706*2)))+AE706),2)</f>
        <v>12.54</v>
      </c>
      <c r="AE706" s="2">
        <f>ROUND(((EU706*2)),2)</f>
        <v>0.2</v>
      </c>
      <c r="AF706" s="2">
        <f>ROUND(((EV706*2)),2)</f>
        <v>70.08</v>
      </c>
      <c r="AG706" s="2">
        <f t="shared" si="829"/>
        <v>0</v>
      </c>
      <c r="AH706" s="2">
        <f>((EW706*2))</f>
        <v>7.66</v>
      </c>
      <c r="AI706" s="2">
        <f>((EX706*2))</f>
        <v>0.02</v>
      </c>
      <c r="AJ706" s="2">
        <f t="shared" si="830"/>
        <v>0</v>
      </c>
      <c r="AK706" s="2">
        <v>321.88</v>
      </c>
      <c r="AL706" s="2">
        <v>280.57</v>
      </c>
      <c r="AM706" s="2">
        <v>6.27</v>
      </c>
      <c r="AN706" s="2">
        <v>0.1</v>
      </c>
      <c r="AO706" s="2">
        <v>35.04</v>
      </c>
      <c r="AP706" s="2">
        <v>0</v>
      </c>
      <c r="AQ706" s="2">
        <v>3.83</v>
      </c>
      <c r="AR706" s="2">
        <v>0.01</v>
      </c>
      <c r="AS706" s="2">
        <v>0</v>
      </c>
      <c r="AT706" s="2">
        <v>90</v>
      </c>
      <c r="AU706" s="2">
        <v>70</v>
      </c>
      <c r="AV706" s="2">
        <v>1</v>
      </c>
      <c r="AW706" s="2">
        <v>1</v>
      </c>
      <c r="AX706" s="2"/>
      <c r="AY706" s="2"/>
      <c r="AZ706" s="2">
        <v>1</v>
      </c>
      <c r="BA706" s="2">
        <v>1</v>
      </c>
      <c r="BB706" s="2">
        <v>1</v>
      </c>
      <c r="BC706" s="2">
        <v>1</v>
      </c>
      <c r="BD706" s="2" t="s">
        <v>6</v>
      </c>
      <c r="BE706" s="2" t="s">
        <v>6</v>
      </c>
      <c r="BF706" s="2" t="s">
        <v>6</v>
      </c>
      <c r="BG706" s="2" t="s">
        <v>6</v>
      </c>
      <c r="BH706" s="2">
        <v>0</v>
      </c>
      <c r="BI706" s="2">
        <v>1</v>
      </c>
      <c r="BJ706" s="2" t="s">
        <v>205</v>
      </c>
      <c r="BK706" s="2"/>
      <c r="BL706" s="2"/>
      <c r="BM706" s="2">
        <v>13001</v>
      </c>
      <c r="BN706" s="2">
        <v>0</v>
      </c>
      <c r="BO706" s="2" t="s">
        <v>6</v>
      </c>
      <c r="BP706" s="2">
        <v>0</v>
      </c>
      <c r="BQ706" s="2">
        <v>1</v>
      </c>
      <c r="BR706" s="2">
        <v>0</v>
      </c>
      <c r="BS706" s="2">
        <v>1</v>
      </c>
      <c r="BT706" s="2">
        <v>1</v>
      </c>
      <c r="BU706" s="2">
        <v>1</v>
      </c>
      <c r="BV706" s="2">
        <v>1</v>
      </c>
      <c r="BW706" s="2">
        <v>1</v>
      </c>
      <c r="BX706" s="2">
        <v>1</v>
      </c>
      <c r="BY706" s="2" t="s">
        <v>6</v>
      </c>
      <c r="BZ706" s="2">
        <v>90</v>
      </c>
      <c r="CA706" s="2">
        <v>70</v>
      </c>
      <c r="CB706" s="2" t="s">
        <v>6</v>
      </c>
      <c r="CC706" s="2"/>
      <c r="CD706" s="2"/>
      <c r="CE706" s="2">
        <v>0</v>
      </c>
      <c r="CF706" s="2">
        <v>0</v>
      </c>
      <c r="CG706" s="2">
        <v>0</v>
      </c>
      <c r="CH706" s="2"/>
      <c r="CI706" s="2"/>
      <c r="CJ706" s="2"/>
      <c r="CK706" s="2"/>
      <c r="CL706" s="2"/>
      <c r="CM706" s="2">
        <v>0</v>
      </c>
      <c r="CN706" s="2" t="s">
        <v>6</v>
      </c>
      <c r="CO706" s="2">
        <v>0</v>
      </c>
      <c r="CP706" s="2">
        <f t="shared" si="831"/>
        <v>2</v>
      </c>
      <c r="CQ706" s="2">
        <f t="shared" si="832"/>
        <v>0.01</v>
      </c>
      <c r="CR706" s="2">
        <f t="shared" si="833"/>
        <v>12.54</v>
      </c>
      <c r="CS706" s="2">
        <f t="shared" si="834"/>
        <v>0.2</v>
      </c>
      <c r="CT706" s="2">
        <f t="shared" si="835"/>
        <v>70.08</v>
      </c>
      <c r="CU706" s="2">
        <f t="shared" si="836"/>
        <v>0</v>
      </c>
      <c r="CV706" s="2">
        <f t="shared" si="837"/>
        <v>7.66</v>
      </c>
      <c r="CW706" s="2">
        <f t="shared" si="838"/>
        <v>0.02</v>
      </c>
      <c r="CX706" s="2">
        <f t="shared" si="839"/>
        <v>0</v>
      </c>
      <c r="CY706" s="2">
        <f>(((S706+(R706*IF(0,0,1)))*AT706)/100)</f>
        <v>1.8</v>
      </c>
      <c r="CZ706" s="2">
        <f>(((S706+(R706*IF(0,0,1)))*AU706)/100)</f>
        <v>1.4</v>
      </c>
      <c r="DA706" s="2"/>
      <c r="DB706" s="2"/>
      <c r="DC706" s="2" t="s">
        <v>6</v>
      </c>
      <c r="DD706" s="2" t="s">
        <v>206</v>
      </c>
      <c r="DE706" s="2" t="s">
        <v>206</v>
      </c>
      <c r="DF706" s="2" t="s">
        <v>206</v>
      </c>
      <c r="DG706" s="2" t="s">
        <v>206</v>
      </c>
      <c r="DH706" s="2" t="s">
        <v>6</v>
      </c>
      <c r="DI706" s="2" t="s">
        <v>206</v>
      </c>
      <c r="DJ706" s="2" t="s">
        <v>206</v>
      </c>
      <c r="DK706" s="2" t="s">
        <v>6</v>
      </c>
      <c r="DL706" s="2" t="s">
        <v>6</v>
      </c>
      <c r="DM706" s="2" t="s">
        <v>6</v>
      </c>
      <c r="DN706" s="2">
        <v>0</v>
      </c>
      <c r="DO706" s="2">
        <v>0</v>
      </c>
      <c r="DP706" s="2">
        <v>1</v>
      </c>
      <c r="DQ706" s="2">
        <v>1</v>
      </c>
      <c r="DR706" s="2"/>
      <c r="DS706" s="2"/>
      <c r="DT706" s="2"/>
      <c r="DU706" s="2">
        <v>1005</v>
      </c>
      <c r="DV706" s="2" t="s">
        <v>166</v>
      </c>
      <c r="DW706" s="2" t="s">
        <v>166</v>
      </c>
      <c r="DX706" s="2">
        <v>100</v>
      </c>
      <c r="DY706" s="2"/>
      <c r="DZ706" s="2" t="s">
        <v>6</v>
      </c>
      <c r="EA706" s="2" t="s">
        <v>6</v>
      </c>
      <c r="EB706" s="2" t="s">
        <v>6</v>
      </c>
      <c r="EC706" s="2" t="s">
        <v>6</v>
      </c>
      <c r="ED706" s="2"/>
      <c r="EE706" s="2">
        <v>54938608</v>
      </c>
      <c r="EF706" s="2">
        <v>1</v>
      </c>
      <c r="EG706" s="2" t="s">
        <v>25</v>
      </c>
      <c r="EH706" s="2">
        <v>0</v>
      </c>
      <c r="EI706" s="2" t="s">
        <v>6</v>
      </c>
      <c r="EJ706" s="2">
        <v>1</v>
      </c>
      <c r="EK706" s="2">
        <v>13001</v>
      </c>
      <c r="EL706" s="2" t="s">
        <v>207</v>
      </c>
      <c r="EM706" s="2" t="s">
        <v>208</v>
      </c>
      <c r="EN706" s="2"/>
      <c r="EO706" s="2" t="s">
        <v>6</v>
      </c>
      <c r="EP706" s="2"/>
      <c r="EQ706" s="2">
        <v>0</v>
      </c>
      <c r="ER706" s="2">
        <v>321.88</v>
      </c>
      <c r="ES706" s="2">
        <v>280.57</v>
      </c>
      <c r="ET706" s="2">
        <v>6.27</v>
      </c>
      <c r="EU706" s="2">
        <v>0.1</v>
      </c>
      <c r="EV706" s="2">
        <v>35.04</v>
      </c>
      <c r="EW706" s="2">
        <v>3.83</v>
      </c>
      <c r="EX706" s="2">
        <v>0.01</v>
      </c>
      <c r="EY706" s="2">
        <v>1</v>
      </c>
      <c r="EZ706" s="2"/>
      <c r="FA706" s="2"/>
      <c r="FB706" s="2"/>
      <c r="FC706" s="2"/>
      <c r="FD706" s="2"/>
      <c r="FE706" s="2"/>
      <c r="FF706" s="2"/>
      <c r="FG706" s="2"/>
      <c r="FH706" s="2"/>
      <c r="FI706" s="2"/>
      <c r="FJ706" s="2"/>
      <c r="FK706" s="2"/>
      <c r="FL706" s="2"/>
      <c r="FM706" s="2"/>
      <c r="FN706" s="2"/>
      <c r="FO706" s="2"/>
      <c r="FP706" s="2"/>
      <c r="FQ706" s="2">
        <v>0</v>
      </c>
      <c r="FR706" s="2">
        <f t="shared" si="840"/>
        <v>0</v>
      </c>
      <c r="FS706" s="2">
        <v>0</v>
      </c>
      <c r="FT706" s="2"/>
      <c r="FU706" s="2"/>
      <c r="FV706" s="2"/>
      <c r="FW706" s="2"/>
      <c r="FX706" s="2">
        <v>90</v>
      </c>
      <c r="FY706" s="2">
        <v>70</v>
      </c>
      <c r="FZ706" s="2"/>
      <c r="GA706" s="2" t="s">
        <v>6</v>
      </c>
      <c r="GB706" s="2"/>
      <c r="GC706" s="2"/>
      <c r="GD706" s="2">
        <v>1</v>
      </c>
      <c r="GE706" s="2"/>
      <c r="GF706" s="2">
        <v>-479942791</v>
      </c>
      <c r="GG706" s="2">
        <v>2</v>
      </c>
      <c r="GH706" s="2">
        <v>1</v>
      </c>
      <c r="GI706" s="2">
        <v>-2</v>
      </c>
      <c r="GJ706" s="2">
        <v>0</v>
      </c>
      <c r="GK706" s="2">
        <v>0</v>
      </c>
      <c r="GL706" s="2">
        <f t="shared" si="841"/>
        <v>0</v>
      </c>
      <c r="GM706" s="2">
        <f t="shared" si="842"/>
        <v>5</v>
      </c>
      <c r="GN706" s="2">
        <f t="shared" si="843"/>
        <v>5</v>
      </c>
      <c r="GO706" s="2">
        <f t="shared" si="844"/>
        <v>0</v>
      </c>
      <c r="GP706" s="2">
        <f t="shared" si="845"/>
        <v>0</v>
      </c>
      <c r="GQ706" s="2"/>
      <c r="GR706" s="2">
        <v>0</v>
      </c>
      <c r="GS706" s="2">
        <v>3</v>
      </c>
      <c r="GT706" s="2">
        <v>0</v>
      </c>
      <c r="GU706" s="2" t="s">
        <v>206</v>
      </c>
      <c r="GV706" s="2">
        <f>ROUND(((GT706*2)),2)</f>
        <v>0</v>
      </c>
      <c r="GW706" s="2">
        <v>1</v>
      </c>
      <c r="GX706" s="2">
        <f t="shared" si="846"/>
        <v>0</v>
      </c>
      <c r="GY706" s="2"/>
      <c r="GZ706" s="2"/>
      <c r="HA706" s="2">
        <v>0</v>
      </c>
      <c r="HB706" s="2">
        <v>0</v>
      </c>
      <c r="HC706" s="2">
        <f t="shared" si="847"/>
        <v>0</v>
      </c>
      <c r="HD706" s="2"/>
      <c r="HE706" s="2" t="s">
        <v>6</v>
      </c>
      <c r="HF706" s="2" t="s">
        <v>6</v>
      </c>
      <c r="HG706" s="2"/>
      <c r="HH706" s="2"/>
      <c r="HI706" s="2"/>
      <c r="HJ706" s="2"/>
      <c r="HK706" s="2"/>
      <c r="HL706" s="2"/>
      <c r="HM706" s="2" t="s">
        <v>6</v>
      </c>
      <c r="HN706" s="2" t="s">
        <v>6</v>
      </c>
      <c r="HO706" s="2" t="s">
        <v>6</v>
      </c>
      <c r="HP706" s="2" t="s">
        <v>6</v>
      </c>
      <c r="HQ706" s="2" t="s">
        <v>6</v>
      </c>
      <c r="HR706" s="2"/>
      <c r="HS706" s="2"/>
      <c r="HT706" s="2"/>
      <c r="HU706" s="2"/>
      <c r="HV706" s="2"/>
      <c r="HW706" s="2"/>
      <c r="HX706" s="2"/>
      <c r="HY706" s="2"/>
      <c r="HZ706" s="2"/>
      <c r="IA706" s="2"/>
      <c r="IB706" s="2"/>
      <c r="IC706" s="2"/>
      <c r="ID706" s="2"/>
      <c r="IE706" s="2"/>
      <c r="IF706" s="2">
        <v>-1</v>
      </c>
      <c r="IG706" s="2"/>
      <c r="IH706" s="2"/>
      <c r="II706" s="2"/>
      <c r="IJ706" s="2"/>
      <c r="IK706" s="2">
        <v>0</v>
      </c>
      <c r="IL706" s="2"/>
      <c r="IM706" s="2"/>
      <c r="IN706" s="2"/>
      <c r="IO706" s="2"/>
      <c r="IP706" s="2"/>
      <c r="IQ706" s="2"/>
      <c r="IR706" s="2"/>
      <c r="IS706" s="2"/>
      <c r="IT706" s="2"/>
      <c r="IU706" s="2"/>
    </row>
    <row r="707" spans="1:255" x14ac:dyDescent="0.2">
      <c r="A707">
        <v>17</v>
      </c>
      <c r="B707">
        <v>1</v>
      </c>
      <c r="C707">
        <f>ROW(SmtRes!A1116)</f>
        <v>1116</v>
      </c>
      <c r="D707">
        <f>ROW(EtalonRes!A1266)</f>
        <v>1266</v>
      </c>
      <c r="E707" t="s">
        <v>820</v>
      </c>
      <c r="F707" t="s">
        <v>203</v>
      </c>
      <c r="G707" t="s">
        <v>204</v>
      </c>
      <c r="H707" t="s">
        <v>166</v>
      </c>
      <c r="I707">
        <f>'2.Лок.смета.и.Акт'!E111</f>
        <v>0.03</v>
      </c>
      <c r="J707">
        <v>0</v>
      </c>
      <c r="K707">
        <v>0.03</v>
      </c>
      <c r="O707">
        <f t="shared" si="817"/>
        <v>60</v>
      </c>
      <c r="P707">
        <f t="shared" si="818"/>
        <v>0</v>
      </c>
      <c r="Q707">
        <f t="shared" si="819"/>
        <v>3</v>
      </c>
      <c r="R707">
        <f t="shared" si="820"/>
        <v>0</v>
      </c>
      <c r="S707">
        <f t="shared" si="821"/>
        <v>57</v>
      </c>
      <c r="T707">
        <f t="shared" si="822"/>
        <v>0</v>
      </c>
      <c r="U707" t="e">
        <f t="shared" si="823"/>
        <v>#REF!</v>
      </c>
      <c r="V707">
        <f t="shared" si="824"/>
        <v>5.9999999999999995E-4</v>
      </c>
      <c r="W707">
        <f t="shared" si="825"/>
        <v>0</v>
      </c>
      <c r="X707" t="e">
        <f t="shared" si="826"/>
        <v>#REF!</v>
      </c>
      <c r="Y707" t="e">
        <f t="shared" si="827"/>
        <v>#REF!</v>
      </c>
      <c r="AA707">
        <v>86295184</v>
      </c>
      <c r="AB707">
        <f t="shared" si="828"/>
        <v>82.63</v>
      </c>
      <c r="AC707">
        <f>ROUND(((ES707*2)+(SUM(SmtRes!BC1109:'SmtRes'!BC1116)+SUM(EtalonRes!AL1259:'EtalonRes'!AL1266))),2)</f>
        <v>0.01</v>
      </c>
      <c r="AD707">
        <f>ROUND(((((ET707*2))-((EU707*2)))+AE707),2)</f>
        <v>12.54</v>
      </c>
      <c r="AE707">
        <f>ROUND(((EU707*2)),2)</f>
        <v>0.2</v>
      </c>
      <c r="AF707">
        <f>ROUND(((EV707*2)),2)</f>
        <v>70.08</v>
      </c>
      <c r="AG707">
        <f t="shared" si="829"/>
        <v>0</v>
      </c>
      <c r="AH707" t="e">
        <f>((EW707*2))</f>
        <v>#REF!</v>
      </c>
      <c r="AI707">
        <f>((EX707*2))</f>
        <v>0.02</v>
      </c>
      <c r="AJ707">
        <f t="shared" si="830"/>
        <v>0</v>
      </c>
      <c r="AK707">
        <f>AL707+AM707+AO707</f>
        <v>321.88</v>
      </c>
      <c r="AL707" s="75">
        <f>'1.Лок.смета.и.Акт'!F1330</f>
        <v>280.57</v>
      </c>
      <c r="AM707" s="75">
        <f>'1.Лок.смета.и.Акт'!F1328</f>
        <v>6.27</v>
      </c>
      <c r="AN707" s="75">
        <f>'1.Лок.смета.и.Акт'!F1329</f>
        <v>0.1</v>
      </c>
      <c r="AO707" s="75">
        <f>'1.Лок.смета.и.Акт'!F1327</f>
        <v>35.04</v>
      </c>
      <c r="AP707">
        <v>0</v>
      </c>
      <c r="AQ707" t="e">
        <f>'2.Лок.смета.и.Акт'!#REF!</f>
        <v>#REF!</v>
      </c>
      <c r="AR707">
        <v>0.01</v>
      </c>
      <c r="AS707">
        <v>0</v>
      </c>
      <c r="AT707">
        <v>86</v>
      </c>
      <c r="AU707">
        <v>60</v>
      </c>
      <c r="AV707">
        <v>1</v>
      </c>
      <c r="AW707">
        <v>1</v>
      </c>
      <c r="AZ707">
        <v>1</v>
      </c>
      <c r="BA707">
        <f>'1.Лок.смета.и.Акт'!J1327</f>
        <v>26.95</v>
      </c>
      <c r="BB707">
        <f>'1.Лок.смета.и.Акт'!J1328</f>
        <v>9.3000000000000007</v>
      </c>
      <c r="BC707">
        <f>'1.Лок.смета.и.Акт'!J1330</f>
        <v>7.56</v>
      </c>
      <c r="BD707" t="s">
        <v>6</v>
      </c>
      <c r="BE707" t="s">
        <v>6</v>
      </c>
      <c r="BF707" t="s">
        <v>6</v>
      </c>
      <c r="BG707" t="s">
        <v>6</v>
      </c>
      <c r="BH707">
        <v>0</v>
      </c>
      <c r="BI707">
        <v>1</v>
      </c>
      <c r="BJ707" t="s">
        <v>205</v>
      </c>
      <c r="BM707">
        <v>13001</v>
      </c>
      <c r="BN707">
        <v>0</v>
      </c>
      <c r="BO707" t="s">
        <v>203</v>
      </c>
      <c r="BP707">
        <v>1</v>
      </c>
      <c r="BQ707">
        <v>1</v>
      </c>
      <c r="BR707">
        <v>0</v>
      </c>
      <c r="BS707">
        <f>'1.Лок.смета.и.Акт'!J1329</f>
        <v>19.8</v>
      </c>
      <c r="BT707">
        <v>1</v>
      </c>
      <c r="BU707">
        <v>1</v>
      </c>
      <c r="BV707">
        <v>1</v>
      </c>
      <c r="BW707">
        <v>1</v>
      </c>
      <c r="BX707">
        <v>1</v>
      </c>
      <c r="BY707" t="s">
        <v>6</v>
      </c>
      <c r="BZ707" t="e">
        <f>'2.Лок.смета.и.Акт'!#REF!</f>
        <v>#REF!</v>
      </c>
      <c r="CA707" t="e">
        <f>'2.Лок.смета.и.Акт'!#REF!</f>
        <v>#REF!</v>
      </c>
      <c r="CB707" t="s">
        <v>6</v>
      </c>
      <c r="CE707">
        <v>0</v>
      </c>
      <c r="CF707">
        <v>0</v>
      </c>
      <c r="CG707">
        <v>0</v>
      </c>
      <c r="CM707">
        <v>0</v>
      </c>
      <c r="CN707" t="s">
        <v>6</v>
      </c>
      <c r="CO707">
        <v>0</v>
      </c>
      <c r="CP707">
        <f t="shared" si="831"/>
        <v>60</v>
      </c>
      <c r="CQ707">
        <f t="shared" si="832"/>
        <v>7.5600000000000001E-2</v>
      </c>
      <c r="CR707">
        <f t="shared" si="833"/>
        <v>116.622</v>
      </c>
      <c r="CS707">
        <f t="shared" si="834"/>
        <v>3.9600000000000004</v>
      </c>
      <c r="CT707">
        <f t="shared" si="835"/>
        <v>1888.6559999999999</v>
      </c>
      <c r="CU707">
        <f t="shared" si="836"/>
        <v>0</v>
      </c>
      <c r="CV707" t="e">
        <f t="shared" si="837"/>
        <v>#REF!</v>
      </c>
      <c r="CW707">
        <f t="shared" si="838"/>
        <v>0.02</v>
      </c>
      <c r="CX707">
        <f t="shared" si="839"/>
        <v>0</v>
      </c>
      <c r="CY707" t="e">
        <f>(S707+R707)*(BZ707/100)</f>
        <v>#REF!</v>
      </c>
      <c r="CZ707" t="e">
        <f>(S707+R707)*(CA707/100)</f>
        <v>#REF!</v>
      </c>
      <c r="DC707" t="s">
        <v>6</v>
      </c>
      <c r="DD707" t="s">
        <v>206</v>
      </c>
      <c r="DE707" t="s">
        <v>206</v>
      </c>
      <c r="DF707" t="s">
        <v>206</v>
      </c>
      <c r="DG707" t="s">
        <v>206</v>
      </c>
      <c r="DH707" t="s">
        <v>6</v>
      </c>
      <c r="DI707" t="s">
        <v>206</v>
      </c>
      <c r="DJ707" t="s">
        <v>206</v>
      </c>
      <c r="DK707" t="s">
        <v>6</v>
      </c>
      <c r="DL707" t="s">
        <v>6</v>
      </c>
      <c r="DM707" t="s">
        <v>6</v>
      </c>
      <c r="DN707">
        <f>'1.Лок.смета.и.Акт'!E1331</f>
        <v>90</v>
      </c>
      <c r="DO707">
        <f>'1.Лок.смета.и.Акт'!E1332</f>
        <v>70</v>
      </c>
      <c r="DP707">
        <v>1</v>
      </c>
      <c r="DQ707">
        <v>1</v>
      </c>
      <c r="DU707">
        <v>1005</v>
      </c>
      <c r="DV707" t="s">
        <v>166</v>
      </c>
      <c r="DW707" t="str">
        <f>'2.Лок.смета.и.Акт'!D111</f>
        <v>100 м2 окрашиваемой поверхности</v>
      </c>
      <c r="DX707">
        <v>100</v>
      </c>
      <c r="DZ707" t="s">
        <v>6</v>
      </c>
      <c r="EA707" t="s">
        <v>6</v>
      </c>
      <c r="EB707" t="s">
        <v>6</v>
      </c>
      <c r="EC707" t="s">
        <v>6</v>
      </c>
      <c r="EE707">
        <v>54938608</v>
      </c>
      <c r="EF707">
        <v>1</v>
      </c>
      <c r="EG707" t="s">
        <v>25</v>
      </c>
      <c r="EH707">
        <v>0</v>
      </c>
      <c r="EI707" t="s">
        <v>6</v>
      </c>
      <c r="EJ707">
        <v>1</v>
      </c>
      <c r="EK707">
        <v>13001</v>
      </c>
      <c r="EL707" t="s">
        <v>207</v>
      </c>
      <c r="EM707" t="s">
        <v>208</v>
      </c>
      <c r="EO707" t="s">
        <v>6</v>
      </c>
      <c r="EQ707">
        <v>0</v>
      </c>
      <c r="ER707">
        <f>ES707+ET707+EV707</f>
        <v>321.88</v>
      </c>
      <c r="ES707" s="75">
        <f>'1.Лок.смета.и.Акт'!F1330</f>
        <v>280.57</v>
      </c>
      <c r="ET707" s="75">
        <f>'1.Лок.смета.и.Акт'!F1328</f>
        <v>6.27</v>
      </c>
      <c r="EU707" s="75">
        <f>'1.Лок.смета.и.Акт'!F1329</f>
        <v>0.1</v>
      </c>
      <c r="EV707" s="75">
        <f>'1.Лок.смета.и.Акт'!F1327</f>
        <v>35.04</v>
      </c>
      <c r="EW707" t="e">
        <f>'2.Лок.смета.и.Акт'!#REF!</f>
        <v>#REF!</v>
      </c>
      <c r="EX707">
        <v>0.01</v>
      </c>
      <c r="EY707">
        <v>1</v>
      </c>
      <c r="FQ707">
        <v>0</v>
      </c>
      <c r="FR707">
        <f t="shared" si="840"/>
        <v>0</v>
      </c>
      <c r="FS707">
        <v>0</v>
      </c>
      <c r="FX707">
        <v>90</v>
      </c>
      <c r="FY707">
        <v>70</v>
      </c>
      <c r="GA707" t="s">
        <v>6</v>
      </c>
      <c r="GD707">
        <v>1</v>
      </c>
      <c r="GF707">
        <v>-479942791</v>
      </c>
      <c r="GG707">
        <v>2</v>
      </c>
      <c r="GH707">
        <v>1</v>
      </c>
      <c r="GI707">
        <v>2</v>
      </c>
      <c r="GJ707">
        <v>0</v>
      </c>
      <c r="GK707">
        <v>0</v>
      </c>
      <c r="GL707">
        <f t="shared" si="841"/>
        <v>0</v>
      </c>
      <c r="GM707" t="e">
        <f t="shared" si="842"/>
        <v>#REF!</v>
      </c>
      <c r="GN707" t="e">
        <f t="shared" si="843"/>
        <v>#REF!</v>
      </c>
      <c r="GO707">
        <f t="shared" si="844"/>
        <v>0</v>
      </c>
      <c r="GP707">
        <f t="shared" si="845"/>
        <v>0</v>
      </c>
      <c r="GR707">
        <v>0</v>
      </c>
      <c r="GS707">
        <v>3</v>
      </c>
      <c r="GT707">
        <v>0</v>
      </c>
      <c r="GU707" t="s">
        <v>206</v>
      </c>
      <c r="GV707">
        <f>ROUND(((GT707*2)),2)</f>
        <v>0</v>
      </c>
      <c r="GW707">
        <v>1009.3</v>
      </c>
      <c r="GX707">
        <f t="shared" si="846"/>
        <v>0</v>
      </c>
      <c r="HA707">
        <v>0</v>
      </c>
      <c r="HB707">
        <v>0</v>
      </c>
      <c r="HC707">
        <f t="shared" si="847"/>
        <v>0</v>
      </c>
      <c r="HE707" t="s">
        <v>6</v>
      </c>
      <c r="HF707" t="s">
        <v>6</v>
      </c>
      <c r="HM707" t="s">
        <v>6</v>
      </c>
      <c r="HN707" t="s">
        <v>6</v>
      </c>
      <c r="HO707" t="s">
        <v>6</v>
      </c>
      <c r="HP707" t="s">
        <v>6</v>
      </c>
      <c r="HQ707" t="s">
        <v>6</v>
      </c>
      <c r="IF707">
        <v>-1</v>
      </c>
      <c r="IK707">
        <v>0</v>
      </c>
    </row>
    <row r="708" spans="1:255" x14ac:dyDescent="0.2">
      <c r="A708" s="2">
        <v>18</v>
      </c>
      <c r="B708" s="2">
        <v>1</v>
      </c>
      <c r="C708" s="2">
        <v>1107</v>
      </c>
      <c r="D708" s="2"/>
      <c r="E708" s="2" t="s">
        <v>821</v>
      </c>
      <c r="F708" s="2" t="s">
        <v>210</v>
      </c>
      <c r="G708" s="2" t="s">
        <v>211</v>
      </c>
      <c r="H708" s="2" t="s">
        <v>63</v>
      </c>
      <c r="I708" s="2">
        <f>I706*J708</f>
        <v>8.3999999999999995E-5</v>
      </c>
      <c r="J708" s="216">
        <f>'5.Ведомость_списания'!F317</f>
        <v>2.8E-3</v>
      </c>
      <c r="K708" s="2">
        <v>1.4E-3</v>
      </c>
      <c r="L708" s="2"/>
      <c r="M708" s="2"/>
      <c r="N708" s="2"/>
      <c r="O708" s="2">
        <f t="shared" si="817"/>
        <v>1</v>
      </c>
      <c r="P708" s="2">
        <f t="shared" si="818"/>
        <v>1</v>
      </c>
      <c r="Q708" s="2">
        <f t="shared" si="819"/>
        <v>0</v>
      </c>
      <c r="R708" s="2">
        <f t="shared" si="820"/>
        <v>0</v>
      </c>
      <c r="S708" s="2">
        <f t="shared" si="821"/>
        <v>0</v>
      </c>
      <c r="T708" s="2">
        <f t="shared" si="822"/>
        <v>0</v>
      </c>
      <c r="U708" s="2">
        <f t="shared" si="823"/>
        <v>0</v>
      </c>
      <c r="V708" s="2">
        <f t="shared" si="824"/>
        <v>0</v>
      </c>
      <c r="W708" s="2">
        <f t="shared" si="825"/>
        <v>0</v>
      </c>
      <c r="X708" s="2">
        <f t="shared" si="826"/>
        <v>0</v>
      </c>
      <c r="Y708" s="2">
        <f t="shared" si="827"/>
        <v>0</v>
      </c>
      <c r="Z708" s="2"/>
      <c r="AA708" s="2">
        <v>86295183</v>
      </c>
      <c r="AB708" s="2">
        <f t="shared" si="828"/>
        <v>6156.33</v>
      </c>
      <c r="AC708" s="2">
        <f>ROUND((ES708),2)</f>
        <v>6156.33</v>
      </c>
      <c r="AD708" s="2">
        <f t="shared" ref="AD708:AD737" si="849">ROUND((((ET708)-(EU708))+AE708),2)</f>
        <v>0</v>
      </c>
      <c r="AE708" s="2">
        <f t="shared" ref="AE708:AF711" si="850">ROUND((EU708),2)</f>
        <v>0</v>
      </c>
      <c r="AF708" s="2">
        <f t="shared" si="850"/>
        <v>0</v>
      </c>
      <c r="AG708" s="2">
        <f t="shared" si="829"/>
        <v>0</v>
      </c>
      <c r="AH708" s="2">
        <f t="shared" ref="AH708:AI711" si="851">(EW708)</f>
        <v>0</v>
      </c>
      <c r="AI708" s="2">
        <f t="shared" si="851"/>
        <v>0</v>
      </c>
      <c r="AJ708" s="2">
        <f t="shared" si="830"/>
        <v>0</v>
      </c>
      <c r="AK708" s="2">
        <v>6156.33</v>
      </c>
      <c r="AL708" s="110">
        <f>'1.Лок.смета.и.Акт'!F1334</f>
        <v>6156.33</v>
      </c>
      <c r="AM708" s="2">
        <v>0</v>
      </c>
      <c r="AN708" s="2">
        <v>0</v>
      </c>
      <c r="AO708" s="2">
        <v>0</v>
      </c>
      <c r="AP708" s="2">
        <v>0</v>
      </c>
      <c r="AQ708" s="2">
        <v>0</v>
      </c>
      <c r="AR708" s="2">
        <v>0</v>
      </c>
      <c r="AS708" s="2">
        <v>0</v>
      </c>
      <c r="AT708" s="2">
        <v>0</v>
      </c>
      <c r="AU708" s="2">
        <v>0</v>
      </c>
      <c r="AV708" s="2">
        <v>1</v>
      </c>
      <c r="AW708" s="2">
        <v>1</v>
      </c>
      <c r="AX708" s="2"/>
      <c r="AY708" s="2"/>
      <c r="AZ708" s="2">
        <v>1</v>
      </c>
      <c r="BA708" s="2">
        <v>1</v>
      </c>
      <c r="BB708" s="2">
        <v>1</v>
      </c>
      <c r="BC708" s="2">
        <v>1</v>
      </c>
      <c r="BD708" s="2" t="s">
        <v>6</v>
      </c>
      <c r="BE708" s="2" t="s">
        <v>6</v>
      </c>
      <c r="BF708" s="2" t="s">
        <v>6</v>
      </c>
      <c r="BG708" s="2" t="s">
        <v>6</v>
      </c>
      <c r="BH708" s="2">
        <v>3</v>
      </c>
      <c r="BI708" s="2">
        <v>1</v>
      </c>
      <c r="BJ708" s="2" t="s">
        <v>212</v>
      </c>
      <c r="BK708" s="2"/>
      <c r="BL708" s="2"/>
      <c r="BM708" s="2">
        <v>500001</v>
      </c>
      <c r="BN708" s="2">
        <v>0</v>
      </c>
      <c r="BO708" s="2" t="s">
        <v>6</v>
      </c>
      <c r="BP708" s="2">
        <v>0</v>
      </c>
      <c r="BQ708" s="2">
        <v>20</v>
      </c>
      <c r="BR708" s="2">
        <v>0</v>
      </c>
      <c r="BS708" s="2">
        <v>1</v>
      </c>
      <c r="BT708" s="2">
        <v>1</v>
      </c>
      <c r="BU708" s="2">
        <v>1</v>
      </c>
      <c r="BV708" s="2">
        <v>1</v>
      </c>
      <c r="BW708" s="2">
        <v>1</v>
      </c>
      <c r="BX708" s="2">
        <v>1</v>
      </c>
      <c r="BY708" s="2" t="s">
        <v>6</v>
      </c>
      <c r="BZ708" s="2">
        <v>0</v>
      </c>
      <c r="CA708" s="2">
        <v>0</v>
      </c>
      <c r="CB708" s="2" t="s">
        <v>6</v>
      </c>
      <c r="CC708" s="2"/>
      <c r="CD708" s="2"/>
      <c r="CE708" s="2">
        <v>0</v>
      </c>
      <c r="CF708" s="2">
        <v>0</v>
      </c>
      <c r="CG708" s="2">
        <v>0</v>
      </c>
      <c r="CH708" s="2"/>
      <c r="CI708" s="2"/>
      <c r="CJ708" s="2"/>
      <c r="CK708" s="2"/>
      <c r="CL708" s="2"/>
      <c r="CM708" s="2">
        <v>0</v>
      </c>
      <c r="CN708" s="2" t="s">
        <v>6</v>
      </c>
      <c r="CO708" s="2">
        <v>0</v>
      </c>
      <c r="CP708" s="2">
        <f t="shared" si="831"/>
        <v>1</v>
      </c>
      <c r="CQ708" s="2">
        <f t="shared" si="832"/>
        <v>6156.33</v>
      </c>
      <c r="CR708" s="2">
        <f t="shared" si="833"/>
        <v>0</v>
      </c>
      <c r="CS708" s="2">
        <f t="shared" si="834"/>
        <v>0</v>
      </c>
      <c r="CT708" s="2">
        <f t="shared" si="835"/>
        <v>0</v>
      </c>
      <c r="CU708" s="2">
        <f t="shared" si="836"/>
        <v>0</v>
      </c>
      <c r="CV708" s="2">
        <f t="shared" si="837"/>
        <v>0</v>
      </c>
      <c r="CW708" s="2">
        <f t="shared" si="838"/>
        <v>0</v>
      </c>
      <c r="CX708" s="2">
        <f t="shared" si="839"/>
        <v>0</v>
      </c>
      <c r="CY708" s="2">
        <f>(((S708+(R708*IF(0,0,1)))*AT708)/100)</f>
        <v>0</v>
      </c>
      <c r="CZ708" s="2">
        <f>(((S708+(R708*IF(0,0,1)))*AU708)/100)</f>
        <v>0</v>
      </c>
      <c r="DA708" s="2"/>
      <c r="DB708" s="2"/>
      <c r="DC708" s="2" t="s">
        <v>6</v>
      </c>
      <c r="DD708" s="2" t="s">
        <v>6</v>
      </c>
      <c r="DE708" s="2" t="s">
        <v>6</v>
      </c>
      <c r="DF708" s="2" t="s">
        <v>6</v>
      </c>
      <c r="DG708" s="2" t="s">
        <v>6</v>
      </c>
      <c r="DH708" s="2" t="s">
        <v>6</v>
      </c>
      <c r="DI708" s="2" t="s">
        <v>6</v>
      </c>
      <c r="DJ708" s="2" t="s">
        <v>6</v>
      </c>
      <c r="DK708" s="2" t="s">
        <v>6</v>
      </c>
      <c r="DL708" s="2" t="s">
        <v>6</v>
      </c>
      <c r="DM708" s="2" t="s">
        <v>6</v>
      </c>
      <c r="DN708" s="2">
        <v>0</v>
      </c>
      <c r="DO708" s="2">
        <v>0</v>
      </c>
      <c r="DP708" s="2">
        <v>1</v>
      </c>
      <c r="DQ708" s="2">
        <v>1</v>
      </c>
      <c r="DR708" s="2"/>
      <c r="DS708" s="2"/>
      <c r="DT708" s="2"/>
      <c r="DU708" s="2">
        <v>1009</v>
      </c>
      <c r="DV708" s="2" t="s">
        <v>63</v>
      </c>
      <c r="DW708" s="2" t="s">
        <v>63</v>
      </c>
      <c r="DX708" s="2">
        <v>1000</v>
      </c>
      <c r="DY708" s="2"/>
      <c r="DZ708" s="2" t="s">
        <v>6</v>
      </c>
      <c r="EA708" s="2" t="s">
        <v>6</v>
      </c>
      <c r="EB708" s="2" t="s">
        <v>6</v>
      </c>
      <c r="EC708" s="2" t="s">
        <v>6</v>
      </c>
      <c r="ED708" s="2"/>
      <c r="EE708" s="2">
        <v>54938781</v>
      </c>
      <c r="EF708" s="2">
        <v>20</v>
      </c>
      <c r="EG708" s="2" t="s">
        <v>34</v>
      </c>
      <c r="EH708" s="2">
        <v>0</v>
      </c>
      <c r="EI708" s="2" t="s">
        <v>6</v>
      </c>
      <c r="EJ708" s="2">
        <v>1</v>
      </c>
      <c r="EK708" s="2">
        <v>500001</v>
      </c>
      <c r="EL708" s="2" t="s">
        <v>35</v>
      </c>
      <c r="EM708" s="2" t="s">
        <v>36</v>
      </c>
      <c r="EN708" s="2"/>
      <c r="EO708" s="2" t="s">
        <v>6</v>
      </c>
      <c r="EP708" s="2"/>
      <c r="EQ708" s="2">
        <v>0</v>
      </c>
      <c r="ER708" s="2">
        <v>6156.33</v>
      </c>
      <c r="ES708" s="110">
        <f>'1.Лок.смета.и.Акт'!F1334</f>
        <v>6156.33</v>
      </c>
      <c r="ET708" s="2">
        <v>0</v>
      </c>
      <c r="EU708" s="2">
        <v>0</v>
      </c>
      <c r="EV708" s="2">
        <v>0</v>
      </c>
      <c r="EW708" s="2">
        <v>0</v>
      </c>
      <c r="EX708" s="2">
        <v>0</v>
      </c>
      <c r="EY708" s="2"/>
      <c r="EZ708" s="2"/>
      <c r="FA708" s="2"/>
      <c r="FB708" s="2"/>
      <c r="FC708" s="2"/>
      <c r="FD708" s="2"/>
      <c r="FE708" s="2"/>
      <c r="FF708" s="2"/>
      <c r="FG708" s="2"/>
      <c r="FH708" s="2"/>
      <c r="FI708" s="2"/>
      <c r="FJ708" s="2"/>
      <c r="FK708" s="2"/>
      <c r="FL708" s="2"/>
      <c r="FM708" s="2"/>
      <c r="FN708" s="2"/>
      <c r="FO708" s="2"/>
      <c r="FP708" s="2"/>
      <c r="FQ708" s="2">
        <v>0</v>
      </c>
      <c r="FR708" s="2">
        <f t="shared" si="840"/>
        <v>0</v>
      </c>
      <c r="FS708" s="2">
        <v>0</v>
      </c>
      <c r="FT708" s="2"/>
      <c r="FU708" s="2"/>
      <c r="FV708" s="2"/>
      <c r="FW708" s="2"/>
      <c r="FX708" s="2">
        <v>0</v>
      </c>
      <c r="FY708" s="2">
        <v>0</v>
      </c>
      <c r="FZ708" s="2"/>
      <c r="GA708" s="2" t="s">
        <v>6</v>
      </c>
      <c r="GB708" s="2"/>
      <c r="GC708" s="2"/>
      <c r="GD708" s="2">
        <v>1</v>
      </c>
      <c r="GE708" s="2"/>
      <c r="GF708" s="2">
        <v>1677997654</v>
      </c>
      <c r="GG708" s="2">
        <v>2</v>
      </c>
      <c r="GH708" s="2">
        <v>0</v>
      </c>
      <c r="GI708" s="2">
        <v>-2</v>
      </c>
      <c r="GJ708" s="2">
        <v>0</v>
      </c>
      <c r="GK708" s="2">
        <v>0</v>
      </c>
      <c r="GL708" s="2">
        <f t="shared" si="841"/>
        <v>0</v>
      </c>
      <c r="GM708" s="2">
        <f t="shared" si="842"/>
        <v>1</v>
      </c>
      <c r="GN708" s="2">
        <f t="shared" si="843"/>
        <v>1</v>
      </c>
      <c r="GO708" s="2">
        <f t="shared" si="844"/>
        <v>0</v>
      </c>
      <c r="GP708" s="2">
        <f t="shared" si="845"/>
        <v>0</v>
      </c>
      <c r="GQ708" s="2"/>
      <c r="GR708" s="2">
        <v>0</v>
      </c>
      <c r="GS708" s="2">
        <v>3</v>
      </c>
      <c r="GT708" s="2">
        <v>0</v>
      </c>
      <c r="GU708" s="2" t="s">
        <v>6</v>
      </c>
      <c r="GV708" s="2">
        <f t="shared" ref="GV708:GV737" si="852">ROUND((GT708),2)</f>
        <v>0</v>
      </c>
      <c r="GW708" s="2">
        <v>1</v>
      </c>
      <c r="GX708" s="2">
        <f t="shared" si="846"/>
        <v>0</v>
      </c>
      <c r="GY708" s="2"/>
      <c r="GZ708" s="2"/>
      <c r="HA708" s="2">
        <v>0</v>
      </c>
      <c r="HB708" s="2">
        <v>0</v>
      </c>
      <c r="HC708" s="2">
        <f t="shared" si="847"/>
        <v>0</v>
      </c>
      <c r="HD708" s="2"/>
      <c r="HE708" s="2" t="s">
        <v>6</v>
      </c>
      <c r="HF708" s="2" t="s">
        <v>6</v>
      </c>
      <c r="HG708" s="2"/>
      <c r="HH708" s="2"/>
      <c r="HI708" s="2"/>
      <c r="HJ708" s="2"/>
      <c r="HK708" s="2"/>
      <c r="HL708" s="2"/>
      <c r="HM708" s="2" t="s">
        <v>206</v>
      </c>
      <c r="HN708" s="2" t="s">
        <v>6</v>
      </c>
      <c r="HO708" s="2" t="s">
        <v>6</v>
      </c>
      <c r="HP708" s="2" t="s">
        <v>6</v>
      </c>
      <c r="HQ708" s="2" t="s">
        <v>6</v>
      </c>
      <c r="HR708" s="2"/>
      <c r="HS708" s="2"/>
      <c r="HT708" s="2"/>
      <c r="HU708" s="2"/>
      <c r="HV708" s="2"/>
      <c r="HW708" s="2"/>
      <c r="HX708" s="2"/>
      <c r="HY708" s="2"/>
      <c r="HZ708" s="2"/>
      <c r="IA708" s="2"/>
      <c r="IB708" s="2"/>
      <c r="IC708" s="2"/>
      <c r="ID708" s="2"/>
      <c r="IE708" s="2"/>
      <c r="IF708" s="2">
        <v>-1</v>
      </c>
      <c r="IG708" s="2"/>
      <c r="IH708" s="2"/>
      <c r="II708" s="2"/>
      <c r="IJ708" s="2"/>
      <c r="IK708" s="2">
        <v>0</v>
      </c>
      <c r="IL708" s="2"/>
      <c r="IM708" s="2"/>
      <c r="IN708" s="2"/>
      <c r="IO708" s="2"/>
      <c r="IP708" s="2"/>
      <c r="IQ708" s="2"/>
      <c r="IR708" s="2"/>
      <c r="IS708" s="2"/>
      <c r="IT708" s="2"/>
      <c r="IU708" s="2"/>
    </row>
    <row r="709" spans="1:255" x14ac:dyDescent="0.2">
      <c r="A709">
        <v>18</v>
      </c>
      <c r="B709">
        <v>1</v>
      </c>
      <c r="C709">
        <v>1115</v>
      </c>
      <c r="E709" t="s">
        <v>821</v>
      </c>
      <c r="F709" t="e">
        <f>'2.Лок.смета.и.Акт'!#REF!</f>
        <v>#REF!</v>
      </c>
      <c r="G709" t="s">
        <v>211</v>
      </c>
      <c r="H709" t="s">
        <v>63</v>
      </c>
      <c r="I709">
        <f>I707*J709</f>
        <v>8.3999999999999995E-5</v>
      </c>
      <c r="J709">
        <v>2.8E-3</v>
      </c>
      <c r="K709">
        <v>1.4E-3</v>
      </c>
      <c r="O709">
        <f t="shared" si="817"/>
        <v>8</v>
      </c>
      <c r="P709">
        <f t="shared" si="818"/>
        <v>8</v>
      </c>
      <c r="Q709">
        <f t="shared" si="819"/>
        <v>0</v>
      </c>
      <c r="R709">
        <f t="shared" si="820"/>
        <v>0</v>
      </c>
      <c r="S709">
        <f t="shared" si="821"/>
        <v>0</v>
      </c>
      <c r="T709">
        <f t="shared" si="822"/>
        <v>0</v>
      </c>
      <c r="U709">
        <f t="shared" si="823"/>
        <v>0</v>
      </c>
      <c r="V709">
        <f t="shared" si="824"/>
        <v>0</v>
      </c>
      <c r="W709">
        <f t="shared" si="825"/>
        <v>0</v>
      </c>
      <c r="X709">
        <f t="shared" si="826"/>
        <v>0</v>
      </c>
      <c r="Y709">
        <f t="shared" si="827"/>
        <v>0</v>
      </c>
      <c r="AA709">
        <v>86295184</v>
      </c>
      <c r="AB709">
        <f t="shared" si="828"/>
        <v>13260</v>
      </c>
      <c r="AC709">
        <f>ROUND((ES709),2)</f>
        <v>13260</v>
      </c>
      <c r="AD709">
        <f t="shared" si="849"/>
        <v>0</v>
      </c>
      <c r="AE709">
        <f t="shared" si="850"/>
        <v>0</v>
      </c>
      <c r="AF709">
        <f t="shared" si="850"/>
        <v>0</v>
      </c>
      <c r="AG709">
        <f t="shared" si="829"/>
        <v>0</v>
      </c>
      <c r="AH709">
        <f t="shared" si="851"/>
        <v>0</v>
      </c>
      <c r="AI709">
        <f t="shared" si="851"/>
        <v>0</v>
      </c>
      <c r="AJ709">
        <f t="shared" si="830"/>
        <v>0</v>
      </c>
      <c r="AK709">
        <v>13260</v>
      </c>
      <c r="AL709">
        <v>13260</v>
      </c>
      <c r="AM709">
        <v>0</v>
      </c>
      <c r="AN709">
        <v>0</v>
      </c>
      <c r="AO709">
        <v>0</v>
      </c>
      <c r="AP709">
        <v>0</v>
      </c>
      <c r="AQ709">
        <v>0</v>
      </c>
      <c r="AR709">
        <v>0</v>
      </c>
      <c r="AS709">
        <v>0</v>
      </c>
      <c r="AT709">
        <v>0</v>
      </c>
      <c r="AU709">
        <v>0</v>
      </c>
      <c r="AV709">
        <v>1</v>
      </c>
      <c r="AW709">
        <v>1</v>
      </c>
      <c r="AZ709">
        <v>1</v>
      </c>
      <c r="BA709">
        <v>1</v>
      </c>
      <c r="BB709">
        <v>1</v>
      </c>
      <c r="BC709">
        <v>7.56</v>
      </c>
      <c r="BD709" t="s">
        <v>6</v>
      </c>
      <c r="BE709" t="s">
        <v>6</v>
      </c>
      <c r="BF709" t="s">
        <v>6</v>
      </c>
      <c r="BG709" t="s">
        <v>6</v>
      </c>
      <c r="BH709">
        <v>3</v>
      </c>
      <c r="BI709">
        <v>1</v>
      </c>
      <c r="BJ709" t="s">
        <v>212</v>
      </c>
      <c r="BM709">
        <v>500001</v>
      </c>
      <c r="BN709">
        <v>0</v>
      </c>
      <c r="BO709" t="s">
        <v>6</v>
      </c>
      <c r="BP709">
        <v>0</v>
      </c>
      <c r="BQ709">
        <v>20</v>
      </c>
      <c r="BR709">
        <v>0</v>
      </c>
      <c r="BS709">
        <v>1</v>
      </c>
      <c r="BT709">
        <v>1</v>
      </c>
      <c r="BU709">
        <v>1</v>
      </c>
      <c r="BV709">
        <v>1</v>
      </c>
      <c r="BW709">
        <v>1</v>
      </c>
      <c r="BX709">
        <v>1</v>
      </c>
      <c r="BY709" t="s">
        <v>6</v>
      </c>
      <c r="BZ709">
        <v>0</v>
      </c>
      <c r="CA709">
        <v>0</v>
      </c>
      <c r="CB709" t="s">
        <v>6</v>
      </c>
      <c r="CE709">
        <v>0</v>
      </c>
      <c r="CF709">
        <v>0</v>
      </c>
      <c r="CG709">
        <v>0</v>
      </c>
      <c r="CM709">
        <v>0</v>
      </c>
      <c r="CN709" t="s">
        <v>6</v>
      </c>
      <c r="CO709">
        <v>0</v>
      </c>
      <c r="CP709">
        <f t="shared" si="831"/>
        <v>8</v>
      </c>
      <c r="CQ709">
        <f t="shared" si="832"/>
        <v>100245.59999999999</v>
      </c>
      <c r="CR709">
        <f t="shared" si="833"/>
        <v>0</v>
      </c>
      <c r="CS709">
        <f t="shared" si="834"/>
        <v>0</v>
      </c>
      <c r="CT709">
        <f t="shared" si="835"/>
        <v>0</v>
      </c>
      <c r="CU709">
        <f t="shared" si="836"/>
        <v>0</v>
      </c>
      <c r="CV709">
        <f t="shared" si="837"/>
        <v>0</v>
      </c>
      <c r="CW709">
        <f t="shared" si="838"/>
        <v>0</v>
      </c>
      <c r="CX709">
        <f t="shared" si="839"/>
        <v>0</v>
      </c>
      <c r="CY709">
        <f>(S709+R709)*(BZ709/100)</f>
        <v>0</v>
      </c>
      <c r="CZ709">
        <f>(S709+R709)*(CA709/100)</f>
        <v>0</v>
      </c>
      <c r="DC709" t="s">
        <v>6</v>
      </c>
      <c r="DD709" t="s">
        <v>6</v>
      </c>
      <c r="DE709" t="s">
        <v>6</v>
      </c>
      <c r="DF709" t="s">
        <v>6</v>
      </c>
      <c r="DG709" t="s">
        <v>6</v>
      </c>
      <c r="DH709" t="s">
        <v>6</v>
      </c>
      <c r="DI709" t="s">
        <v>6</v>
      </c>
      <c r="DJ709" t="s">
        <v>6</v>
      </c>
      <c r="DK709" t="s">
        <v>6</v>
      </c>
      <c r="DL709" t="s">
        <v>6</v>
      </c>
      <c r="DM709" t="s">
        <v>6</v>
      </c>
      <c r="DN709">
        <v>0</v>
      </c>
      <c r="DO709">
        <v>0</v>
      </c>
      <c r="DP709">
        <v>1</v>
      </c>
      <c r="DQ709">
        <v>1</v>
      </c>
      <c r="DU709">
        <v>1009</v>
      </c>
      <c r="DV709" t="s">
        <v>63</v>
      </c>
      <c r="DW709" t="e">
        <f>'2.Лок.смета.и.Акт'!#REF!</f>
        <v>#REF!</v>
      </c>
      <c r="DX709">
        <v>1000</v>
      </c>
      <c r="DZ709" t="s">
        <v>6</v>
      </c>
      <c r="EA709" t="s">
        <v>6</v>
      </c>
      <c r="EB709" t="s">
        <v>6</v>
      </c>
      <c r="EC709" t="s">
        <v>6</v>
      </c>
      <c r="EE709">
        <v>54938781</v>
      </c>
      <c r="EF709">
        <v>20</v>
      </c>
      <c r="EG709" t="s">
        <v>34</v>
      </c>
      <c r="EH709">
        <v>0</v>
      </c>
      <c r="EI709" t="s">
        <v>6</v>
      </c>
      <c r="EJ709">
        <v>1</v>
      </c>
      <c r="EK709">
        <v>500001</v>
      </c>
      <c r="EL709" t="s">
        <v>35</v>
      </c>
      <c r="EM709" t="s">
        <v>36</v>
      </c>
      <c r="EO709" t="s">
        <v>6</v>
      </c>
      <c r="EQ709">
        <v>0</v>
      </c>
      <c r="ER709">
        <v>94500</v>
      </c>
      <c r="ES709">
        <v>13260</v>
      </c>
      <c r="ET709">
        <v>0</v>
      </c>
      <c r="EU709">
        <v>0</v>
      </c>
      <c r="EV709">
        <v>0</v>
      </c>
      <c r="EW709">
        <v>0</v>
      </c>
      <c r="EX709">
        <v>0</v>
      </c>
      <c r="EZ709">
        <v>5</v>
      </c>
      <c r="FC709">
        <v>0</v>
      </c>
      <c r="FD709">
        <v>18</v>
      </c>
      <c r="FF709">
        <v>94500</v>
      </c>
      <c r="FQ709">
        <v>0</v>
      </c>
      <c r="FR709">
        <f t="shared" si="840"/>
        <v>0</v>
      </c>
      <c r="FS709">
        <v>0</v>
      </c>
      <c r="FX709">
        <v>0</v>
      </c>
      <c r="FY709">
        <v>0</v>
      </c>
      <c r="GA709" t="s">
        <v>213</v>
      </c>
      <c r="GD709">
        <v>1</v>
      </c>
      <c r="GF709">
        <v>1677997654</v>
      </c>
      <c r="GG709">
        <v>2</v>
      </c>
      <c r="GH709">
        <v>3</v>
      </c>
      <c r="GI709">
        <v>5</v>
      </c>
      <c r="GJ709">
        <v>0</v>
      </c>
      <c r="GK709">
        <v>0</v>
      </c>
      <c r="GL709">
        <f t="shared" si="841"/>
        <v>0</v>
      </c>
      <c r="GM709">
        <f t="shared" si="842"/>
        <v>8</v>
      </c>
      <c r="GN709">
        <f t="shared" si="843"/>
        <v>8</v>
      </c>
      <c r="GO709">
        <f t="shared" si="844"/>
        <v>0</v>
      </c>
      <c r="GP709">
        <f t="shared" si="845"/>
        <v>0</v>
      </c>
      <c r="GR709">
        <v>1</v>
      </c>
      <c r="GS709">
        <v>1</v>
      </c>
      <c r="GT709">
        <v>0</v>
      </c>
      <c r="GU709" t="s">
        <v>6</v>
      </c>
      <c r="GV709">
        <f t="shared" si="852"/>
        <v>0</v>
      </c>
      <c r="GW709">
        <v>1</v>
      </c>
      <c r="GX709">
        <f t="shared" si="846"/>
        <v>0</v>
      </c>
      <c r="HA709">
        <v>0</v>
      </c>
      <c r="HB709">
        <v>0</v>
      </c>
      <c r="HC709">
        <f t="shared" si="847"/>
        <v>0</v>
      </c>
      <c r="HE709" t="s">
        <v>38</v>
      </c>
      <c r="HF709" t="s">
        <v>39</v>
      </c>
      <c r="HM709" t="s">
        <v>206</v>
      </c>
      <c r="HN709" t="s">
        <v>6</v>
      </c>
      <c r="HO709" t="s">
        <v>6</v>
      </c>
      <c r="HP709" t="s">
        <v>6</v>
      </c>
      <c r="HQ709" t="s">
        <v>6</v>
      </c>
      <c r="IF709">
        <v>-1</v>
      </c>
      <c r="IK709">
        <v>0</v>
      </c>
    </row>
    <row r="710" spans="1:255" x14ac:dyDescent="0.2">
      <c r="A710" s="2">
        <v>18</v>
      </c>
      <c r="B710" s="2">
        <v>1</v>
      </c>
      <c r="C710" s="2">
        <v>1108</v>
      </c>
      <c r="D710" s="2"/>
      <c r="E710" s="2" t="s">
        <v>822</v>
      </c>
      <c r="F710" s="2" t="s">
        <v>176</v>
      </c>
      <c r="G710" s="2" t="s">
        <v>177</v>
      </c>
      <c r="H710" s="2" t="s">
        <v>63</v>
      </c>
      <c r="I710" s="2">
        <f>I706*J710</f>
        <v>1.14E-3</v>
      </c>
      <c r="J710" s="216">
        <f>'5.Ведомость_списания'!F318</f>
        <v>3.7999999999999999E-2</v>
      </c>
      <c r="K710" s="2">
        <v>1.9E-2</v>
      </c>
      <c r="L710" s="2"/>
      <c r="M710" s="2"/>
      <c r="N710" s="2"/>
      <c r="O710" s="2">
        <f t="shared" si="817"/>
        <v>16</v>
      </c>
      <c r="P710" s="2">
        <f t="shared" si="818"/>
        <v>16</v>
      </c>
      <c r="Q710" s="2">
        <f t="shared" si="819"/>
        <v>0</v>
      </c>
      <c r="R710" s="2">
        <f t="shared" si="820"/>
        <v>0</v>
      </c>
      <c r="S710" s="2">
        <f t="shared" si="821"/>
        <v>0</v>
      </c>
      <c r="T710" s="2">
        <f t="shared" si="822"/>
        <v>0</v>
      </c>
      <c r="U710" s="2">
        <f t="shared" si="823"/>
        <v>0</v>
      </c>
      <c r="V710" s="2">
        <f t="shared" si="824"/>
        <v>0</v>
      </c>
      <c r="W710" s="2">
        <f t="shared" si="825"/>
        <v>0</v>
      </c>
      <c r="X710" s="2">
        <f t="shared" si="826"/>
        <v>0</v>
      </c>
      <c r="Y710" s="2">
        <f t="shared" si="827"/>
        <v>0</v>
      </c>
      <c r="Z710" s="2"/>
      <c r="AA710" s="2">
        <v>86295183</v>
      </c>
      <c r="AB710" s="2">
        <f t="shared" si="828"/>
        <v>14313</v>
      </c>
      <c r="AC710" s="2">
        <f>ROUND((ES710),2)</f>
        <v>14313</v>
      </c>
      <c r="AD710" s="2">
        <f t="shared" si="849"/>
        <v>0</v>
      </c>
      <c r="AE710" s="2">
        <f t="shared" si="850"/>
        <v>0</v>
      </c>
      <c r="AF710" s="2">
        <f t="shared" si="850"/>
        <v>0</v>
      </c>
      <c r="AG710" s="2">
        <f t="shared" si="829"/>
        <v>0</v>
      </c>
      <c r="AH710" s="2">
        <f t="shared" si="851"/>
        <v>0</v>
      </c>
      <c r="AI710" s="2">
        <f t="shared" si="851"/>
        <v>0</v>
      </c>
      <c r="AJ710" s="2">
        <f t="shared" si="830"/>
        <v>0</v>
      </c>
      <c r="AK710" s="2">
        <v>14313</v>
      </c>
      <c r="AL710" s="110">
        <f>'1.Лок.смета.и.Акт'!F1336</f>
        <v>14313</v>
      </c>
      <c r="AM710" s="2">
        <v>0</v>
      </c>
      <c r="AN710" s="2">
        <v>0</v>
      </c>
      <c r="AO710" s="2">
        <v>0</v>
      </c>
      <c r="AP710" s="2">
        <v>0</v>
      </c>
      <c r="AQ710" s="2">
        <v>0</v>
      </c>
      <c r="AR710" s="2">
        <v>0</v>
      </c>
      <c r="AS710" s="2">
        <v>0</v>
      </c>
      <c r="AT710" s="2">
        <v>0</v>
      </c>
      <c r="AU710" s="2">
        <v>0</v>
      </c>
      <c r="AV710" s="2">
        <v>1</v>
      </c>
      <c r="AW710" s="2">
        <v>1</v>
      </c>
      <c r="AX710" s="2"/>
      <c r="AY710" s="2"/>
      <c r="AZ710" s="2">
        <v>1</v>
      </c>
      <c r="BA710" s="2">
        <v>1</v>
      </c>
      <c r="BB710" s="2">
        <v>1</v>
      </c>
      <c r="BC710" s="2">
        <v>1</v>
      </c>
      <c r="BD710" s="2" t="s">
        <v>6</v>
      </c>
      <c r="BE710" s="2" t="s">
        <v>6</v>
      </c>
      <c r="BF710" s="2" t="s">
        <v>6</v>
      </c>
      <c r="BG710" s="2" t="s">
        <v>6</v>
      </c>
      <c r="BH710" s="2">
        <v>3</v>
      </c>
      <c r="BI710" s="2">
        <v>1</v>
      </c>
      <c r="BJ710" s="2" t="s">
        <v>178</v>
      </c>
      <c r="BK710" s="2"/>
      <c r="BL710" s="2"/>
      <c r="BM710" s="2">
        <v>500001</v>
      </c>
      <c r="BN710" s="2">
        <v>0</v>
      </c>
      <c r="BO710" s="2" t="s">
        <v>6</v>
      </c>
      <c r="BP710" s="2">
        <v>0</v>
      </c>
      <c r="BQ710" s="2">
        <v>20</v>
      </c>
      <c r="BR710" s="2">
        <v>0</v>
      </c>
      <c r="BS710" s="2">
        <v>1</v>
      </c>
      <c r="BT710" s="2">
        <v>1</v>
      </c>
      <c r="BU710" s="2">
        <v>1</v>
      </c>
      <c r="BV710" s="2">
        <v>1</v>
      </c>
      <c r="BW710" s="2">
        <v>1</v>
      </c>
      <c r="BX710" s="2">
        <v>1</v>
      </c>
      <c r="BY710" s="2" t="s">
        <v>6</v>
      </c>
      <c r="BZ710" s="2">
        <v>0</v>
      </c>
      <c r="CA710" s="2">
        <v>0</v>
      </c>
      <c r="CB710" s="2" t="s">
        <v>6</v>
      </c>
      <c r="CC710" s="2"/>
      <c r="CD710" s="2"/>
      <c r="CE710" s="2">
        <v>0</v>
      </c>
      <c r="CF710" s="2">
        <v>0</v>
      </c>
      <c r="CG710" s="2">
        <v>0</v>
      </c>
      <c r="CH710" s="2"/>
      <c r="CI710" s="2"/>
      <c r="CJ710" s="2"/>
      <c r="CK710" s="2"/>
      <c r="CL710" s="2"/>
      <c r="CM710" s="2">
        <v>0</v>
      </c>
      <c r="CN710" s="2" t="s">
        <v>6</v>
      </c>
      <c r="CO710" s="2">
        <v>0</v>
      </c>
      <c r="CP710" s="2">
        <f t="shared" si="831"/>
        <v>16</v>
      </c>
      <c r="CQ710" s="2">
        <f t="shared" si="832"/>
        <v>14313</v>
      </c>
      <c r="CR710" s="2">
        <f t="shared" si="833"/>
        <v>0</v>
      </c>
      <c r="CS710" s="2">
        <f t="shared" si="834"/>
        <v>0</v>
      </c>
      <c r="CT710" s="2">
        <f t="shared" si="835"/>
        <v>0</v>
      </c>
      <c r="CU710" s="2">
        <f t="shared" si="836"/>
        <v>0</v>
      </c>
      <c r="CV710" s="2">
        <f t="shared" si="837"/>
        <v>0</v>
      </c>
      <c r="CW710" s="2">
        <f t="shared" si="838"/>
        <v>0</v>
      </c>
      <c r="CX710" s="2">
        <f t="shared" si="839"/>
        <v>0</v>
      </c>
      <c r="CY710" s="2">
        <f>(((S710+(R710*IF(0,0,1)))*AT710)/100)</f>
        <v>0</v>
      </c>
      <c r="CZ710" s="2">
        <f>(((S710+(R710*IF(0,0,1)))*AU710)/100)</f>
        <v>0</v>
      </c>
      <c r="DA710" s="2"/>
      <c r="DB710" s="2"/>
      <c r="DC710" s="2" t="s">
        <v>6</v>
      </c>
      <c r="DD710" s="2" t="s">
        <v>6</v>
      </c>
      <c r="DE710" s="2" t="s">
        <v>6</v>
      </c>
      <c r="DF710" s="2" t="s">
        <v>6</v>
      </c>
      <c r="DG710" s="2" t="s">
        <v>6</v>
      </c>
      <c r="DH710" s="2" t="s">
        <v>6</v>
      </c>
      <c r="DI710" s="2" t="s">
        <v>6</v>
      </c>
      <c r="DJ710" s="2" t="s">
        <v>6</v>
      </c>
      <c r="DK710" s="2" t="s">
        <v>6</v>
      </c>
      <c r="DL710" s="2" t="s">
        <v>6</v>
      </c>
      <c r="DM710" s="2" t="s">
        <v>6</v>
      </c>
      <c r="DN710" s="2">
        <v>0</v>
      </c>
      <c r="DO710" s="2">
        <v>0</v>
      </c>
      <c r="DP710" s="2">
        <v>1</v>
      </c>
      <c r="DQ710" s="2">
        <v>1</v>
      </c>
      <c r="DR710" s="2"/>
      <c r="DS710" s="2"/>
      <c r="DT710" s="2"/>
      <c r="DU710" s="2">
        <v>1009</v>
      </c>
      <c r="DV710" s="2" t="s">
        <v>63</v>
      </c>
      <c r="DW710" s="2" t="s">
        <v>63</v>
      </c>
      <c r="DX710" s="2">
        <v>1000</v>
      </c>
      <c r="DY710" s="2"/>
      <c r="DZ710" s="2" t="s">
        <v>6</v>
      </c>
      <c r="EA710" s="2" t="s">
        <v>6</v>
      </c>
      <c r="EB710" s="2" t="s">
        <v>6</v>
      </c>
      <c r="EC710" s="2" t="s">
        <v>6</v>
      </c>
      <c r="ED710" s="2"/>
      <c r="EE710" s="2">
        <v>54938781</v>
      </c>
      <c r="EF710" s="2">
        <v>20</v>
      </c>
      <c r="EG710" s="2" t="s">
        <v>34</v>
      </c>
      <c r="EH710" s="2">
        <v>0</v>
      </c>
      <c r="EI710" s="2" t="s">
        <v>6</v>
      </c>
      <c r="EJ710" s="2">
        <v>1</v>
      </c>
      <c r="EK710" s="2">
        <v>500001</v>
      </c>
      <c r="EL710" s="2" t="s">
        <v>35</v>
      </c>
      <c r="EM710" s="2" t="s">
        <v>36</v>
      </c>
      <c r="EN710" s="2"/>
      <c r="EO710" s="2" t="s">
        <v>6</v>
      </c>
      <c r="EP710" s="2"/>
      <c r="EQ710" s="2">
        <v>0</v>
      </c>
      <c r="ER710" s="2">
        <v>14313</v>
      </c>
      <c r="ES710" s="110">
        <f>'1.Лок.смета.и.Акт'!F1336</f>
        <v>14313</v>
      </c>
      <c r="ET710" s="2">
        <v>0</v>
      </c>
      <c r="EU710" s="2">
        <v>0</v>
      </c>
      <c r="EV710" s="2">
        <v>0</v>
      </c>
      <c r="EW710" s="2">
        <v>0</v>
      </c>
      <c r="EX710" s="2">
        <v>0</v>
      </c>
      <c r="EY710" s="2"/>
      <c r="EZ710" s="2"/>
      <c r="FA710" s="2"/>
      <c r="FB710" s="2"/>
      <c r="FC710" s="2"/>
      <c r="FD710" s="2"/>
      <c r="FE710" s="2"/>
      <c r="FF710" s="2"/>
      <c r="FG710" s="2"/>
      <c r="FH710" s="2"/>
      <c r="FI710" s="2"/>
      <c r="FJ710" s="2"/>
      <c r="FK710" s="2"/>
      <c r="FL710" s="2"/>
      <c r="FM710" s="2"/>
      <c r="FN710" s="2"/>
      <c r="FO710" s="2"/>
      <c r="FP710" s="2"/>
      <c r="FQ710" s="2">
        <v>0</v>
      </c>
      <c r="FR710" s="2">
        <f t="shared" si="840"/>
        <v>0</v>
      </c>
      <c r="FS710" s="2">
        <v>0</v>
      </c>
      <c r="FT710" s="2"/>
      <c r="FU710" s="2"/>
      <c r="FV710" s="2"/>
      <c r="FW710" s="2"/>
      <c r="FX710" s="2">
        <v>0</v>
      </c>
      <c r="FY710" s="2">
        <v>0</v>
      </c>
      <c r="FZ710" s="2"/>
      <c r="GA710" s="2" t="s">
        <v>6</v>
      </c>
      <c r="GB710" s="2"/>
      <c r="GC710" s="2"/>
      <c r="GD710" s="2">
        <v>1</v>
      </c>
      <c r="GE710" s="2"/>
      <c r="GF710" s="2">
        <v>1793674503</v>
      </c>
      <c r="GG710" s="2">
        <v>2</v>
      </c>
      <c r="GH710" s="2">
        <v>0</v>
      </c>
      <c r="GI710" s="2">
        <v>-2</v>
      </c>
      <c r="GJ710" s="2">
        <v>0</v>
      </c>
      <c r="GK710" s="2">
        <v>0</v>
      </c>
      <c r="GL710" s="2">
        <f t="shared" si="841"/>
        <v>0</v>
      </c>
      <c r="GM710" s="2">
        <f t="shared" si="842"/>
        <v>16</v>
      </c>
      <c r="GN710" s="2">
        <f t="shared" si="843"/>
        <v>16</v>
      </c>
      <c r="GO710" s="2">
        <f t="shared" si="844"/>
        <v>0</v>
      </c>
      <c r="GP710" s="2">
        <f t="shared" si="845"/>
        <v>0</v>
      </c>
      <c r="GQ710" s="2"/>
      <c r="GR710" s="2">
        <v>0</v>
      </c>
      <c r="GS710" s="2">
        <v>3</v>
      </c>
      <c r="GT710" s="2">
        <v>0</v>
      </c>
      <c r="GU710" s="2" t="s">
        <v>6</v>
      </c>
      <c r="GV710" s="2">
        <f t="shared" si="852"/>
        <v>0</v>
      </c>
      <c r="GW710" s="2">
        <v>1</v>
      </c>
      <c r="GX710" s="2">
        <f t="shared" si="846"/>
        <v>0</v>
      </c>
      <c r="GY710" s="2"/>
      <c r="GZ710" s="2"/>
      <c r="HA710" s="2">
        <v>0</v>
      </c>
      <c r="HB710" s="2">
        <v>0</v>
      </c>
      <c r="HC710" s="2">
        <f t="shared" si="847"/>
        <v>0</v>
      </c>
      <c r="HD710" s="2"/>
      <c r="HE710" s="2" t="s">
        <v>6</v>
      </c>
      <c r="HF710" s="2" t="s">
        <v>6</v>
      </c>
      <c r="HG710" s="2"/>
      <c r="HH710" s="2"/>
      <c r="HI710" s="2"/>
      <c r="HJ710" s="2"/>
      <c r="HK710" s="2"/>
      <c r="HL710" s="2"/>
      <c r="HM710" s="2" t="s">
        <v>206</v>
      </c>
      <c r="HN710" s="2" t="s">
        <v>6</v>
      </c>
      <c r="HO710" s="2" t="s">
        <v>6</v>
      </c>
      <c r="HP710" s="2" t="s">
        <v>6</v>
      </c>
      <c r="HQ710" s="2" t="s">
        <v>6</v>
      </c>
      <c r="HR710" s="2"/>
      <c r="HS710" s="2"/>
      <c r="HT710" s="2"/>
      <c r="HU710" s="2"/>
      <c r="HV710" s="2"/>
      <c r="HW710" s="2"/>
      <c r="HX710" s="2"/>
      <c r="HY710" s="2"/>
      <c r="HZ710" s="2"/>
      <c r="IA710" s="2"/>
      <c r="IB710" s="2"/>
      <c r="IC710" s="2"/>
      <c r="ID710" s="2"/>
      <c r="IE710" s="2"/>
      <c r="IF710" s="2">
        <v>-1</v>
      </c>
      <c r="IG710" s="2"/>
      <c r="IH710" s="2"/>
      <c r="II710" s="2"/>
      <c r="IJ710" s="2"/>
      <c r="IK710" s="2">
        <v>0</v>
      </c>
      <c r="IL710" s="2"/>
      <c r="IM710" s="2"/>
      <c r="IN710" s="2"/>
      <c r="IO710" s="2"/>
      <c r="IP710" s="2"/>
      <c r="IQ710" s="2"/>
      <c r="IR710" s="2"/>
      <c r="IS710" s="2"/>
      <c r="IT710" s="2"/>
      <c r="IU710" s="2"/>
    </row>
    <row r="711" spans="1:255" x14ac:dyDescent="0.2">
      <c r="A711">
        <v>18</v>
      </c>
      <c r="B711">
        <v>1</v>
      </c>
      <c r="C711">
        <v>1116</v>
      </c>
      <c r="E711" t="s">
        <v>822</v>
      </c>
      <c r="F711" t="e">
        <f>'2.Лок.смета.и.Акт'!#REF!</f>
        <v>#REF!</v>
      </c>
      <c r="G711" t="s">
        <v>177</v>
      </c>
      <c r="H711" t="s">
        <v>63</v>
      </c>
      <c r="I711">
        <f>I707*J711</f>
        <v>1.14E-3</v>
      </c>
      <c r="J711">
        <v>3.7999999999999999E-2</v>
      </c>
      <c r="K711">
        <v>1.9E-2</v>
      </c>
      <c r="O711">
        <f t="shared" si="817"/>
        <v>150</v>
      </c>
      <c r="P711">
        <f t="shared" si="818"/>
        <v>150</v>
      </c>
      <c r="Q711">
        <f t="shared" si="819"/>
        <v>0</v>
      </c>
      <c r="R711">
        <f t="shared" si="820"/>
        <v>0</v>
      </c>
      <c r="S711">
        <f t="shared" si="821"/>
        <v>0</v>
      </c>
      <c r="T711">
        <f t="shared" si="822"/>
        <v>0</v>
      </c>
      <c r="U711">
        <f t="shared" si="823"/>
        <v>0</v>
      </c>
      <c r="V711">
        <f t="shared" si="824"/>
        <v>0</v>
      </c>
      <c r="W711">
        <f t="shared" si="825"/>
        <v>0</v>
      </c>
      <c r="X711">
        <f t="shared" si="826"/>
        <v>0</v>
      </c>
      <c r="Y711">
        <f t="shared" si="827"/>
        <v>0</v>
      </c>
      <c r="AA711">
        <v>86295184</v>
      </c>
      <c r="AB711">
        <f t="shared" si="828"/>
        <v>17403.57</v>
      </c>
      <c r="AC711">
        <f>ROUND((ES711),2)</f>
        <v>17403.57</v>
      </c>
      <c r="AD711">
        <f t="shared" si="849"/>
        <v>0</v>
      </c>
      <c r="AE711">
        <f t="shared" si="850"/>
        <v>0</v>
      </c>
      <c r="AF711">
        <f t="shared" si="850"/>
        <v>0</v>
      </c>
      <c r="AG711">
        <f t="shared" si="829"/>
        <v>0</v>
      </c>
      <c r="AH711">
        <f t="shared" si="851"/>
        <v>0</v>
      </c>
      <c r="AI711">
        <f t="shared" si="851"/>
        <v>0</v>
      </c>
      <c r="AJ711">
        <f t="shared" si="830"/>
        <v>0</v>
      </c>
      <c r="AK711">
        <v>17403.570000000003</v>
      </c>
      <c r="AL711">
        <v>17403.570000000003</v>
      </c>
      <c r="AM711">
        <v>0</v>
      </c>
      <c r="AN711">
        <v>0</v>
      </c>
      <c r="AO711">
        <v>0</v>
      </c>
      <c r="AP711">
        <v>0</v>
      </c>
      <c r="AQ711">
        <v>0</v>
      </c>
      <c r="AR711">
        <v>0</v>
      </c>
      <c r="AS711">
        <v>0</v>
      </c>
      <c r="AT711">
        <v>0</v>
      </c>
      <c r="AU711">
        <v>0</v>
      </c>
      <c r="AV711">
        <v>1</v>
      </c>
      <c r="AW711">
        <v>1</v>
      </c>
      <c r="AZ711">
        <v>1</v>
      </c>
      <c r="BA711">
        <v>1</v>
      </c>
      <c r="BB711">
        <v>1</v>
      </c>
      <c r="BC711">
        <v>7.56</v>
      </c>
      <c r="BD711" t="s">
        <v>6</v>
      </c>
      <c r="BE711" t="s">
        <v>6</v>
      </c>
      <c r="BF711" t="s">
        <v>6</v>
      </c>
      <c r="BG711" t="s">
        <v>6</v>
      </c>
      <c r="BH711">
        <v>3</v>
      </c>
      <c r="BI711">
        <v>1</v>
      </c>
      <c r="BJ711" t="s">
        <v>178</v>
      </c>
      <c r="BM711">
        <v>500001</v>
      </c>
      <c r="BN711">
        <v>0</v>
      </c>
      <c r="BO711" t="s">
        <v>6</v>
      </c>
      <c r="BP711">
        <v>0</v>
      </c>
      <c r="BQ711">
        <v>20</v>
      </c>
      <c r="BR711">
        <v>0</v>
      </c>
      <c r="BS711">
        <v>1</v>
      </c>
      <c r="BT711">
        <v>1</v>
      </c>
      <c r="BU711">
        <v>1</v>
      </c>
      <c r="BV711">
        <v>1</v>
      </c>
      <c r="BW711">
        <v>1</v>
      </c>
      <c r="BX711">
        <v>1</v>
      </c>
      <c r="BY711" t="s">
        <v>6</v>
      </c>
      <c r="BZ711">
        <v>0</v>
      </c>
      <c r="CA711">
        <v>0</v>
      </c>
      <c r="CB711" t="s">
        <v>6</v>
      </c>
      <c r="CE711">
        <v>0</v>
      </c>
      <c r="CF711">
        <v>0</v>
      </c>
      <c r="CG711">
        <v>0</v>
      </c>
      <c r="CM711">
        <v>0</v>
      </c>
      <c r="CN711" t="s">
        <v>6</v>
      </c>
      <c r="CO711">
        <v>0</v>
      </c>
      <c r="CP711">
        <f t="shared" si="831"/>
        <v>150</v>
      </c>
      <c r="CQ711">
        <f t="shared" si="832"/>
        <v>131570.98919999998</v>
      </c>
      <c r="CR711">
        <f t="shared" si="833"/>
        <v>0</v>
      </c>
      <c r="CS711">
        <f t="shared" si="834"/>
        <v>0</v>
      </c>
      <c r="CT711">
        <f t="shared" si="835"/>
        <v>0</v>
      </c>
      <c r="CU711">
        <f t="shared" si="836"/>
        <v>0</v>
      </c>
      <c r="CV711">
        <f t="shared" si="837"/>
        <v>0</v>
      </c>
      <c r="CW711">
        <f t="shared" si="838"/>
        <v>0</v>
      </c>
      <c r="CX711">
        <f t="shared" si="839"/>
        <v>0</v>
      </c>
      <c r="CY711">
        <f>(S711+R711)*(BZ711/100)</f>
        <v>0</v>
      </c>
      <c r="CZ711">
        <f>(S711+R711)*(CA711/100)</f>
        <v>0</v>
      </c>
      <c r="DC711" t="s">
        <v>6</v>
      </c>
      <c r="DD711" t="s">
        <v>6</v>
      </c>
      <c r="DE711" t="s">
        <v>6</v>
      </c>
      <c r="DF711" t="s">
        <v>6</v>
      </c>
      <c r="DG711" t="s">
        <v>6</v>
      </c>
      <c r="DH711" t="s">
        <v>6</v>
      </c>
      <c r="DI711" t="s">
        <v>6</v>
      </c>
      <c r="DJ711" t="s">
        <v>6</v>
      </c>
      <c r="DK711" t="s">
        <v>6</v>
      </c>
      <c r="DL711" t="s">
        <v>6</v>
      </c>
      <c r="DM711" t="s">
        <v>6</v>
      </c>
      <c r="DN711">
        <v>0</v>
      </c>
      <c r="DO711">
        <v>0</v>
      </c>
      <c r="DP711">
        <v>1</v>
      </c>
      <c r="DQ711">
        <v>1</v>
      </c>
      <c r="DU711">
        <v>1009</v>
      </c>
      <c r="DV711" t="s">
        <v>63</v>
      </c>
      <c r="DW711" t="e">
        <f>'2.Лок.смета.и.Акт'!#REF!</f>
        <v>#REF!</v>
      </c>
      <c r="DX711">
        <v>1000</v>
      </c>
      <c r="DZ711" t="s">
        <v>6</v>
      </c>
      <c r="EA711" t="s">
        <v>6</v>
      </c>
      <c r="EB711" t="s">
        <v>6</v>
      </c>
      <c r="EC711" t="s">
        <v>6</v>
      </c>
      <c r="EE711">
        <v>54938781</v>
      </c>
      <c r="EF711">
        <v>20</v>
      </c>
      <c r="EG711" t="s">
        <v>34</v>
      </c>
      <c r="EH711">
        <v>0</v>
      </c>
      <c r="EI711" t="s">
        <v>6</v>
      </c>
      <c r="EJ711">
        <v>1</v>
      </c>
      <c r="EK711">
        <v>500001</v>
      </c>
      <c r="EL711" t="s">
        <v>35</v>
      </c>
      <c r="EM711" t="s">
        <v>36</v>
      </c>
      <c r="EO711" t="s">
        <v>6</v>
      </c>
      <c r="EQ711">
        <v>0</v>
      </c>
      <c r="ER711">
        <v>124030</v>
      </c>
      <c r="ES711">
        <v>17403.570000000003</v>
      </c>
      <c r="ET711">
        <v>0</v>
      </c>
      <c r="EU711">
        <v>0</v>
      </c>
      <c r="EV711">
        <v>0</v>
      </c>
      <c r="EW711">
        <v>0</v>
      </c>
      <c r="EX711">
        <v>0</v>
      </c>
      <c r="EZ711">
        <v>5</v>
      </c>
      <c r="FC711">
        <v>0</v>
      </c>
      <c r="FD711">
        <v>18</v>
      </c>
      <c r="FF711">
        <v>124030</v>
      </c>
      <c r="FQ711">
        <v>0</v>
      </c>
      <c r="FR711">
        <f t="shared" si="840"/>
        <v>0</v>
      </c>
      <c r="FS711">
        <v>0</v>
      </c>
      <c r="FX711">
        <v>0</v>
      </c>
      <c r="FY711">
        <v>0</v>
      </c>
      <c r="GA711" t="s">
        <v>174</v>
      </c>
      <c r="GD711">
        <v>1</v>
      </c>
      <c r="GF711">
        <v>1793674503</v>
      </c>
      <c r="GG711">
        <v>2</v>
      </c>
      <c r="GH711">
        <v>3</v>
      </c>
      <c r="GI711">
        <v>5</v>
      </c>
      <c r="GJ711">
        <v>0</v>
      </c>
      <c r="GK711">
        <v>0</v>
      </c>
      <c r="GL711">
        <f t="shared" si="841"/>
        <v>0</v>
      </c>
      <c r="GM711">
        <f t="shared" si="842"/>
        <v>150</v>
      </c>
      <c r="GN711">
        <f t="shared" si="843"/>
        <v>150</v>
      </c>
      <c r="GO711">
        <f t="shared" si="844"/>
        <v>0</v>
      </c>
      <c r="GP711">
        <f t="shared" si="845"/>
        <v>0</v>
      </c>
      <c r="GR711">
        <v>1</v>
      </c>
      <c r="GS711">
        <v>1</v>
      </c>
      <c r="GT711">
        <v>0</v>
      </c>
      <c r="GU711" t="s">
        <v>6</v>
      </c>
      <c r="GV711">
        <f t="shared" si="852"/>
        <v>0</v>
      </c>
      <c r="GW711">
        <v>1</v>
      </c>
      <c r="GX711">
        <f t="shared" si="846"/>
        <v>0</v>
      </c>
      <c r="HA711">
        <v>0</v>
      </c>
      <c r="HB711">
        <v>0</v>
      </c>
      <c r="HC711">
        <f t="shared" si="847"/>
        <v>0</v>
      </c>
      <c r="HE711" t="s">
        <v>38</v>
      </c>
      <c r="HF711" t="s">
        <v>39</v>
      </c>
      <c r="HM711" t="s">
        <v>206</v>
      </c>
      <c r="HN711" t="s">
        <v>6</v>
      </c>
      <c r="HO711" t="s">
        <v>6</v>
      </c>
      <c r="HP711" t="s">
        <v>6</v>
      </c>
      <c r="HQ711" t="s">
        <v>6</v>
      </c>
      <c r="IF711">
        <v>-1</v>
      </c>
      <c r="IK711">
        <v>0</v>
      </c>
    </row>
    <row r="712" spans="1:255" x14ac:dyDescent="0.2">
      <c r="A712" s="2">
        <v>17</v>
      </c>
      <c r="B712" s="2">
        <v>1</v>
      </c>
      <c r="C712" s="2">
        <f>ROW(SmtRes!A1125)</f>
        <v>1125</v>
      </c>
      <c r="D712" s="2">
        <f>ROW(EtalonRes!A1282)</f>
        <v>1282</v>
      </c>
      <c r="E712" s="2" t="s">
        <v>823</v>
      </c>
      <c r="F712" s="2" t="s">
        <v>686</v>
      </c>
      <c r="G712" s="2" t="s">
        <v>824</v>
      </c>
      <c r="H712" s="2" t="s">
        <v>688</v>
      </c>
      <c r="I712" s="2">
        <f>'2.Лок.смета.и.Акт'!E112</f>
        <v>3.3E-4</v>
      </c>
      <c r="J712" s="2">
        <v>0</v>
      </c>
      <c r="K712" s="2">
        <v>3.3E-4</v>
      </c>
      <c r="L712" s="2"/>
      <c r="M712" s="2"/>
      <c r="N712" s="2"/>
      <c r="O712" s="2">
        <f t="shared" si="817"/>
        <v>3</v>
      </c>
      <c r="P712" s="2">
        <f t="shared" si="818"/>
        <v>0</v>
      </c>
      <c r="Q712" s="2">
        <f t="shared" si="819"/>
        <v>1</v>
      </c>
      <c r="R712" s="2">
        <f t="shared" si="820"/>
        <v>0</v>
      </c>
      <c r="S712" s="2">
        <f t="shared" si="821"/>
        <v>2</v>
      </c>
      <c r="T712" s="2">
        <f t="shared" si="822"/>
        <v>0</v>
      </c>
      <c r="U712" s="2">
        <f t="shared" si="823"/>
        <v>0.23691095999999998</v>
      </c>
      <c r="V712" s="2">
        <f t="shared" si="824"/>
        <v>6.1446000000000001E-3</v>
      </c>
      <c r="W712" s="2">
        <f t="shared" si="825"/>
        <v>0</v>
      </c>
      <c r="X712" s="2">
        <f t="shared" si="826"/>
        <v>2</v>
      </c>
      <c r="Y712" s="2">
        <f t="shared" si="827"/>
        <v>1</v>
      </c>
      <c r="Z712" s="2"/>
      <c r="AA712" s="2">
        <v>86295183</v>
      </c>
      <c r="AB712" s="2">
        <f t="shared" si="828"/>
        <v>8052.87</v>
      </c>
      <c r="AC712" s="2">
        <f>ROUND((ES712+(SUM(SmtRes!BC1117:'SmtRes'!BC1125)+SUM(EtalonRes!AL1267:'EtalonRes'!AL1282))),2)</f>
        <v>0</v>
      </c>
      <c r="AD712" s="2">
        <f t="shared" si="849"/>
        <v>1878.82</v>
      </c>
      <c r="AE712" s="2">
        <f t="shared" ref="AE712:AE737" si="853">ROUND((EU712),2)</f>
        <v>252.49</v>
      </c>
      <c r="AF712" s="2">
        <f>ROUND(((EV712*1.2)),2)</f>
        <v>6174.05</v>
      </c>
      <c r="AG712" s="2">
        <f t="shared" si="829"/>
        <v>0</v>
      </c>
      <c r="AH712" s="2">
        <f>((EW712*1.2))</f>
        <v>717.91199999999992</v>
      </c>
      <c r="AI712" s="2">
        <f t="shared" ref="AI712:AI737" si="854">(EX712)</f>
        <v>18.62</v>
      </c>
      <c r="AJ712" s="2">
        <f t="shared" si="830"/>
        <v>0</v>
      </c>
      <c r="AK712" s="2">
        <v>69206.78</v>
      </c>
      <c r="AL712" s="2">
        <v>62182.92</v>
      </c>
      <c r="AM712" s="2">
        <v>1878.82</v>
      </c>
      <c r="AN712" s="2">
        <v>252.49</v>
      </c>
      <c r="AO712" s="2">
        <v>5145.04</v>
      </c>
      <c r="AP712" s="2">
        <v>0</v>
      </c>
      <c r="AQ712" s="2">
        <v>598.26</v>
      </c>
      <c r="AR712" s="2">
        <v>18.62</v>
      </c>
      <c r="AS712" s="2">
        <v>0</v>
      </c>
      <c r="AT712" s="2">
        <v>105</v>
      </c>
      <c r="AU712" s="2">
        <v>65</v>
      </c>
      <c r="AV712" s="2">
        <v>1</v>
      </c>
      <c r="AW712" s="2">
        <v>1</v>
      </c>
      <c r="AX712" s="2"/>
      <c r="AY712" s="2"/>
      <c r="AZ712" s="2">
        <v>1</v>
      </c>
      <c r="BA712" s="2">
        <v>1</v>
      </c>
      <c r="BB712" s="2">
        <v>1</v>
      </c>
      <c r="BC712" s="2">
        <v>1</v>
      </c>
      <c r="BD712" s="2" t="s">
        <v>6</v>
      </c>
      <c r="BE712" s="2" t="s">
        <v>6</v>
      </c>
      <c r="BF712" s="2" t="s">
        <v>6</v>
      </c>
      <c r="BG712" s="2" t="s">
        <v>6</v>
      </c>
      <c r="BH712" s="2">
        <v>0</v>
      </c>
      <c r="BI712" s="2">
        <v>1</v>
      </c>
      <c r="BJ712" s="2" t="s">
        <v>689</v>
      </c>
      <c r="BK712" s="2"/>
      <c r="BL712" s="2"/>
      <c r="BM712" s="2">
        <v>6001</v>
      </c>
      <c r="BN712" s="2">
        <v>0</v>
      </c>
      <c r="BO712" s="2" t="s">
        <v>6</v>
      </c>
      <c r="BP712" s="2">
        <v>0</v>
      </c>
      <c r="BQ712" s="2">
        <v>1</v>
      </c>
      <c r="BR712" s="2">
        <v>0</v>
      </c>
      <c r="BS712" s="2">
        <v>1</v>
      </c>
      <c r="BT712" s="2">
        <v>1</v>
      </c>
      <c r="BU712" s="2">
        <v>1</v>
      </c>
      <c r="BV712" s="2">
        <v>1</v>
      </c>
      <c r="BW712" s="2">
        <v>1</v>
      </c>
      <c r="BX712" s="2">
        <v>1</v>
      </c>
      <c r="BY712" s="2" t="s">
        <v>6</v>
      </c>
      <c r="BZ712" s="2">
        <v>105</v>
      </c>
      <c r="CA712" s="2">
        <v>65</v>
      </c>
      <c r="CB712" s="2" t="s">
        <v>6</v>
      </c>
      <c r="CC712" s="2"/>
      <c r="CD712" s="2"/>
      <c r="CE712" s="2">
        <v>0</v>
      </c>
      <c r="CF712" s="2">
        <v>0</v>
      </c>
      <c r="CG712" s="2">
        <v>0</v>
      </c>
      <c r="CH712" s="2"/>
      <c r="CI712" s="2"/>
      <c r="CJ712" s="2"/>
      <c r="CK712" s="2"/>
      <c r="CL712" s="2"/>
      <c r="CM712" s="2">
        <v>0</v>
      </c>
      <c r="CN712" s="2" t="s">
        <v>690</v>
      </c>
      <c r="CO712" s="2">
        <v>0</v>
      </c>
      <c r="CP712" s="2">
        <f t="shared" si="831"/>
        <v>3</v>
      </c>
      <c r="CQ712" s="2">
        <f t="shared" si="832"/>
        <v>0</v>
      </c>
      <c r="CR712" s="2">
        <f t="shared" si="833"/>
        <v>1878.82</v>
      </c>
      <c r="CS712" s="2">
        <f t="shared" si="834"/>
        <v>252.49</v>
      </c>
      <c r="CT712" s="2">
        <f t="shared" si="835"/>
        <v>6174.05</v>
      </c>
      <c r="CU712" s="2">
        <f t="shared" si="836"/>
        <v>0</v>
      </c>
      <c r="CV712" s="2">
        <f t="shared" si="837"/>
        <v>717.91199999999992</v>
      </c>
      <c r="CW712" s="2">
        <f t="shared" si="838"/>
        <v>18.62</v>
      </c>
      <c r="CX712" s="2">
        <f t="shared" si="839"/>
        <v>0</v>
      </c>
      <c r="CY712" s="2">
        <f>(((S712+(R712*IF(0,0,1)))*AT712)/100)</f>
        <v>2.1</v>
      </c>
      <c r="CZ712" s="2">
        <f>(((S712+(R712*IF(0,0,1)))*AU712)/100)</f>
        <v>1.3</v>
      </c>
      <c r="DA712" s="2"/>
      <c r="DB712" s="2"/>
      <c r="DC712" s="2" t="s">
        <v>6</v>
      </c>
      <c r="DD712" s="2" t="s">
        <v>6</v>
      </c>
      <c r="DE712" s="2" t="s">
        <v>6</v>
      </c>
      <c r="DF712" s="2" t="s">
        <v>6</v>
      </c>
      <c r="DG712" s="2" t="s">
        <v>24</v>
      </c>
      <c r="DH712" s="2" t="s">
        <v>6</v>
      </c>
      <c r="DI712" s="2" t="s">
        <v>24</v>
      </c>
      <c r="DJ712" s="2" t="s">
        <v>6</v>
      </c>
      <c r="DK712" s="2" t="s">
        <v>6</v>
      </c>
      <c r="DL712" s="2" t="s">
        <v>6</v>
      </c>
      <c r="DM712" s="2" t="s">
        <v>6</v>
      </c>
      <c r="DN712" s="2">
        <v>0</v>
      </c>
      <c r="DO712" s="2">
        <v>0</v>
      </c>
      <c r="DP712" s="2">
        <v>1</v>
      </c>
      <c r="DQ712" s="2">
        <v>1</v>
      </c>
      <c r="DR712" s="2"/>
      <c r="DS712" s="2"/>
      <c r="DT712" s="2"/>
      <c r="DU712" s="2">
        <v>1013</v>
      </c>
      <c r="DV712" s="2" t="s">
        <v>688</v>
      </c>
      <c r="DW712" s="2" t="s">
        <v>688</v>
      </c>
      <c r="DX712" s="2">
        <v>1</v>
      </c>
      <c r="DY712" s="2"/>
      <c r="DZ712" s="2" t="s">
        <v>6</v>
      </c>
      <c r="EA712" s="2" t="s">
        <v>6</v>
      </c>
      <c r="EB712" s="2" t="s">
        <v>6</v>
      </c>
      <c r="EC712" s="2" t="s">
        <v>6</v>
      </c>
      <c r="ED712" s="2"/>
      <c r="EE712" s="2">
        <v>54938591</v>
      </c>
      <c r="EF712" s="2">
        <v>1</v>
      </c>
      <c r="EG712" s="2" t="s">
        <v>25</v>
      </c>
      <c r="EH712" s="2">
        <v>0</v>
      </c>
      <c r="EI712" s="2" t="s">
        <v>6</v>
      </c>
      <c r="EJ712" s="2">
        <v>1</v>
      </c>
      <c r="EK712" s="2">
        <v>6001</v>
      </c>
      <c r="EL712" s="2" t="s">
        <v>691</v>
      </c>
      <c r="EM712" s="2" t="s">
        <v>692</v>
      </c>
      <c r="EN712" s="2"/>
      <c r="EO712" s="2" t="s">
        <v>693</v>
      </c>
      <c r="EP712" s="2"/>
      <c r="EQ712" s="2">
        <v>0</v>
      </c>
      <c r="ER712" s="2">
        <v>69206.78</v>
      </c>
      <c r="ES712" s="2">
        <v>62182.92</v>
      </c>
      <c r="ET712" s="2">
        <v>1878.82</v>
      </c>
      <c r="EU712" s="2">
        <v>252.49</v>
      </c>
      <c r="EV712" s="2">
        <v>5145.04</v>
      </c>
      <c r="EW712" s="2">
        <v>598.26</v>
      </c>
      <c r="EX712" s="2">
        <v>18.62</v>
      </c>
      <c r="EY712" s="2">
        <v>1</v>
      </c>
      <c r="EZ712" s="2"/>
      <c r="FA712" s="2"/>
      <c r="FB712" s="2"/>
      <c r="FC712" s="2"/>
      <c r="FD712" s="2"/>
      <c r="FE712" s="2"/>
      <c r="FF712" s="2"/>
      <c r="FG712" s="2"/>
      <c r="FH712" s="2"/>
      <c r="FI712" s="2"/>
      <c r="FJ712" s="2"/>
      <c r="FK712" s="2"/>
      <c r="FL712" s="2"/>
      <c r="FM712" s="2"/>
      <c r="FN712" s="2"/>
      <c r="FO712" s="2"/>
      <c r="FP712" s="2"/>
      <c r="FQ712" s="2">
        <v>0</v>
      </c>
      <c r="FR712" s="2">
        <f t="shared" si="840"/>
        <v>0</v>
      </c>
      <c r="FS712" s="2">
        <v>0</v>
      </c>
      <c r="FT712" s="2"/>
      <c r="FU712" s="2"/>
      <c r="FV712" s="2"/>
      <c r="FW712" s="2"/>
      <c r="FX712" s="2">
        <v>105</v>
      </c>
      <c r="FY712" s="2">
        <v>65</v>
      </c>
      <c r="FZ712" s="2"/>
      <c r="GA712" s="2" t="s">
        <v>6</v>
      </c>
      <c r="GB712" s="2"/>
      <c r="GC712" s="2"/>
      <c r="GD712" s="2">
        <v>1</v>
      </c>
      <c r="GE712" s="2"/>
      <c r="GF712" s="2">
        <v>1114411585</v>
      </c>
      <c r="GG712" s="2">
        <v>2</v>
      </c>
      <c r="GH712" s="2">
        <v>1</v>
      </c>
      <c r="GI712" s="2">
        <v>-2</v>
      </c>
      <c r="GJ712" s="2">
        <v>0</v>
      </c>
      <c r="GK712" s="2">
        <v>0</v>
      </c>
      <c r="GL712" s="2">
        <f t="shared" si="841"/>
        <v>0</v>
      </c>
      <c r="GM712" s="2">
        <f t="shared" si="842"/>
        <v>6</v>
      </c>
      <c r="GN712" s="2">
        <f t="shared" si="843"/>
        <v>6</v>
      </c>
      <c r="GO712" s="2">
        <f t="shared" si="844"/>
        <v>0</v>
      </c>
      <c r="GP712" s="2">
        <f t="shared" si="845"/>
        <v>0</v>
      </c>
      <c r="GQ712" s="2"/>
      <c r="GR712" s="2">
        <v>0</v>
      </c>
      <c r="GS712" s="2">
        <v>3</v>
      </c>
      <c r="GT712" s="2">
        <v>0</v>
      </c>
      <c r="GU712" s="2" t="s">
        <v>6</v>
      </c>
      <c r="GV712" s="2">
        <f t="shared" si="852"/>
        <v>0</v>
      </c>
      <c r="GW712" s="2">
        <v>1</v>
      </c>
      <c r="GX712" s="2">
        <f t="shared" si="846"/>
        <v>0</v>
      </c>
      <c r="GY712" s="2"/>
      <c r="GZ712" s="2"/>
      <c r="HA712" s="2">
        <v>0</v>
      </c>
      <c r="HB712" s="2">
        <v>0</v>
      </c>
      <c r="HC712" s="2">
        <f t="shared" si="847"/>
        <v>0</v>
      </c>
      <c r="HD712" s="2"/>
      <c r="HE712" s="2" t="s">
        <v>6</v>
      </c>
      <c r="HF712" s="2" t="s">
        <v>6</v>
      </c>
      <c r="HG712" s="2"/>
      <c r="HH712" s="2"/>
      <c r="HI712" s="2"/>
      <c r="HJ712" s="2"/>
      <c r="HK712" s="2"/>
      <c r="HL712" s="2"/>
      <c r="HM712" s="2" t="s">
        <v>6</v>
      </c>
      <c r="HN712" s="2" t="s">
        <v>6</v>
      </c>
      <c r="HO712" s="2" t="s">
        <v>6</v>
      </c>
      <c r="HP712" s="2" t="s">
        <v>6</v>
      </c>
      <c r="HQ712" s="2" t="s">
        <v>6</v>
      </c>
      <c r="HR712" s="2"/>
      <c r="HS712" s="2"/>
      <c r="HT712" s="2"/>
      <c r="HU712" s="2"/>
      <c r="HV712" s="2"/>
      <c r="HW712" s="2"/>
      <c r="HX712" s="2"/>
      <c r="HY712" s="2"/>
      <c r="HZ712" s="2"/>
      <c r="IA712" s="2"/>
      <c r="IB712" s="2"/>
      <c r="IC712" s="2"/>
      <c r="ID712" s="2"/>
      <c r="IE712" s="2"/>
      <c r="IF712" s="2">
        <v>-1</v>
      </c>
      <c r="IG712" s="2"/>
      <c r="IH712" s="2"/>
      <c r="II712" s="2"/>
      <c r="IJ712" s="2"/>
      <c r="IK712" s="2">
        <v>0</v>
      </c>
      <c r="IL712" s="2"/>
      <c r="IM712" s="2"/>
      <c r="IN712" s="2"/>
      <c r="IO712" s="2"/>
      <c r="IP712" s="2"/>
      <c r="IQ712" s="2"/>
      <c r="IR712" s="2"/>
      <c r="IS712" s="2"/>
      <c r="IT712" s="2"/>
      <c r="IU712" s="2"/>
    </row>
    <row r="713" spans="1:255" x14ac:dyDescent="0.2">
      <c r="A713">
        <v>17</v>
      </c>
      <c r="B713">
        <v>1</v>
      </c>
      <c r="C713">
        <f>ROW(SmtRes!A1134)</f>
        <v>1134</v>
      </c>
      <c r="D713">
        <f>ROW(EtalonRes!A1298)</f>
        <v>1298</v>
      </c>
      <c r="E713" t="s">
        <v>823</v>
      </c>
      <c r="F713" t="s">
        <v>686</v>
      </c>
      <c r="G713" t="s">
        <v>824</v>
      </c>
      <c r="H713" t="s">
        <v>688</v>
      </c>
      <c r="I713">
        <f>'2.Лок.смета.и.Акт'!E112</f>
        <v>3.3E-4</v>
      </c>
      <c r="J713">
        <v>0</v>
      </c>
      <c r="K713">
        <v>3.3E-4</v>
      </c>
      <c r="O713">
        <f t="shared" si="817"/>
        <v>79</v>
      </c>
      <c r="P713">
        <f t="shared" si="818"/>
        <v>0</v>
      </c>
      <c r="Q713">
        <f t="shared" si="819"/>
        <v>6</v>
      </c>
      <c r="R713">
        <f t="shared" si="820"/>
        <v>2</v>
      </c>
      <c r="S713">
        <f t="shared" si="821"/>
        <v>73</v>
      </c>
      <c r="T713">
        <f t="shared" si="822"/>
        <v>0</v>
      </c>
      <c r="U713" t="e">
        <f t="shared" si="823"/>
        <v>#REF!</v>
      </c>
      <c r="V713">
        <f t="shared" si="824"/>
        <v>6.1446000000000001E-3</v>
      </c>
      <c r="W713">
        <f t="shared" si="825"/>
        <v>0</v>
      </c>
      <c r="X713" t="e">
        <f t="shared" si="826"/>
        <v>#REF!</v>
      </c>
      <c r="Y713" t="e">
        <f t="shared" si="827"/>
        <v>#REF!</v>
      </c>
      <c r="AA713">
        <v>86295184</v>
      </c>
      <c r="AB713">
        <f t="shared" si="828"/>
        <v>8052.87</v>
      </c>
      <c r="AC713">
        <f>ROUND((ES713+(SUM(SmtRes!BC1126:'SmtRes'!BC1134)+SUM(EtalonRes!AL1283:'EtalonRes'!AL1298))),2)</f>
        <v>0</v>
      </c>
      <c r="AD713">
        <f t="shared" si="849"/>
        <v>1878.82</v>
      </c>
      <c r="AE713">
        <f t="shared" si="853"/>
        <v>252.49</v>
      </c>
      <c r="AF713">
        <f>ROUND(((EV713*1.2)),2)</f>
        <v>6174.05</v>
      </c>
      <c r="AG713">
        <f t="shared" si="829"/>
        <v>0</v>
      </c>
      <c r="AH713" t="e">
        <f>((EW713*1.2))</f>
        <v>#REF!</v>
      </c>
      <c r="AI713">
        <f t="shared" si="854"/>
        <v>18.62</v>
      </c>
      <c r="AJ713">
        <f t="shared" si="830"/>
        <v>0</v>
      </c>
      <c r="AK713">
        <f>AL713+AM713+AO713</f>
        <v>69206.78</v>
      </c>
      <c r="AL713">
        <v>62182.92</v>
      </c>
      <c r="AM713" s="75">
        <f>'1.Лок.смета.и.Акт'!F1343</f>
        <v>1878.82</v>
      </c>
      <c r="AN713" s="75">
        <f>'1.Лок.смета.и.Акт'!F1344</f>
        <v>252.49</v>
      </c>
      <c r="AO713" s="75">
        <f>'1.Лок.смета.и.Акт'!F1342</f>
        <v>5145.04</v>
      </c>
      <c r="AP713">
        <v>0</v>
      </c>
      <c r="AQ713" t="e">
        <f>'2.Лок.смета.и.Акт'!#REF!</f>
        <v>#REF!</v>
      </c>
      <c r="AR713">
        <v>18.62</v>
      </c>
      <c r="AS713">
        <v>0</v>
      </c>
      <c r="AT713">
        <v>100</v>
      </c>
      <c r="AU713">
        <v>55</v>
      </c>
      <c r="AV713">
        <v>1</v>
      </c>
      <c r="AW713">
        <v>1</v>
      </c>
      <c r="AZ713">
        <v>1</v>
      </c>
      <c r="BA713">
        <f>'1.Лок.смета.и.Акт'!J1342</f>
        <v>36.07</v>
      </c>
      <c r="BB713">
        <f>'1.Лок.смета.и.Акт'!J1343</f>
        <v>9.3000000000000007</v>
      </c>
      <c r="BC713">
        <v>7.56</v>
      </c>
      <c r="BD713" t="s">
        <v>6</v>
      </c>
      <c r="BE713" t="s">
        <v>6</v>
      </c>
      <c r="BF713" t="s">
        <v>6</v>
      </c>
      <c r="BG713" t="s">
        <v>6</v>
      </c>
      <c r="BH713">
        <v>0</v>
      </c>
      <c r="BI713">
        <v>1</v>
      </c>
      <c r="BJ713" t="s">
        <v>689</v>
      </c>
      <c r="BM713">
        <v>6001</v>
      </c>
      <c r="BN713">
        <v>0</v>
      </c>
      <c r="BO713" t="s">
        <v>686</v>
      </c>
      <c r="BP713">
        <v>1</v>
      </c>
      <c r="BQ713">
        <v>1</v>
      </c>
      <c r="BR713">
        <v>0</v>
      </c>
      <c r="BS713">
        <f>'1.Лок.смета.и.Акт'!J1344</f>
        <v>19.8</v>
      </c>
      <c r="BT713">
        <v>1</v>
      </c>
      <c r="BU713">
        <v>1</v>
      </c>
      <c r="BV713">
        <v>1</v>
      </c>
      <c r="BW713">
        <v>1</v>
      </c>
      <c r="BX713">
        <v>1</v>
      </c>
      <c r="BY713" t="s">
        <v>6</v>
      </c>
      <c r="BZ713" t="e">
        <f>'2.Лок.смета.и.Акт'!#REF!</f>
        <v>#REF!</v>
      </c>
      <c r="CA713" t="e">
        <f>'2.Лок.смета.и.Акт'!#REF!</f>
        <v>#REF!</v>
      </c>
      <c r="CB713" t="s">
        <v>6</v>
      </c>
      <c r="CE713">
        <v>0</v>
      </c>
      <c r="CF713">
        <v>0</v>
      </c>
      <c r="CG713">
        <v>0</v>
      </c>
      <c r="CM713">
        <v>0</v>
      </c>
      <c r="CN713" t="s">
        <v>690</v>
      </c>
      <c r="CO713">
        <v>0</v>
      </c>
      <c r="CP713">
        <f t="shared" si="831"/>
        <v>79</v>
      </c>
      <c r="CQ713">
        <f t="shared" si="832"/>
        <v>0</v>
      </c>
      <c r="CR713">
        <f t="shared" si="833"/>
        <v>17473.026000000002</v>
      </c>
      <c r="CS713">
        <f t="shared" si="834"/>
        <v>4999.3020000000006</v>
      </c>
      <c r="CT713">
        <f t="shared" si="835"/>
        <v>222697.9835</v>
      </c>
      <c r="CU713">
        <f t="shared" si="836"/>
        <v>0</v>
      </c>
      <c r="CV713" t="e">
        <f t="shared" si="837"/>
        <v>#REF!</v>
      </c>
      <c r="CW713">
        <f t="shared" si="838"/>
        <v>18.62</v>
      </c>
      <c r="CX713">
        <f t="shared" si="839"/>
        <v>0</v>
      </c>
      <c r="CY713" t="e">
        <f>(S713+R713)*(BZ713/100)</f>
        <v>#REF!</v>
      </c>
      <c r="CZ713" t="e">
        <f>(S713+R713)*(CA713/100)</f>
        <v>#REF!</v>
      </c>
      <c r="DC713" t="s">
        <v>6</v>
      </c>
      <c r="DD713" t="s">
        <v>6</v>
      </c>
      <c r="DE713" t="s">
        <v>6</v>
      </c>
      <c r="DF713" t="s">
        <v>6</v>
      </c>
      <c r="DG713" t="s">
        <v>24</v>
      </c>
      <c r="DH713" t="s">
        <v>6</v>
      </c>
      <c r="DI713" t="s">
        <v>24</v>
      </c>
      <c r="DJ713" t="s">
        <v>6</v>
      </c>
      <c r="DK713" t="s">
        <v>6</v>
      </c>
      <c r="DL713" t="s">
        <v>6</v>
      </c>
      <c r="DM713" t="s">
        <v>6</v>
      </c>
      <c r="DN713">
        <f>'1.Лок.смета.и.Акт'!E1345</f>
        <v>105</v>
      </c>
      <c r="DO713">
        <f>'1.Лок.смета.и.Акт'!E1346</f>
        <v>65</v>
      </c>
      <c r="DP713">
        <v>1</v>
      </c>
      <c r="DQ713">
        <v>1</v>
      </c>
      <c r="DU713">
        <v>1013</v>
      </c>
      <c r="DV713" t="s">
        <v>688</v>
      </c>
      <c r="DW713" t="str">
        <f>'2.Лок.смета.и.Акт'!D112</f>
        <v>100 м3 бетона, бутобетона и железобетона в деле</v>
      </c>
      <c r="DX713">
        <v>1</v>
      </c>
      <c r="DZ713" t="s">
        <v>6</v>
      </c>
      <c r="EA713" t="s">
        <v>6</v>
      </c>
      <c r="EB713" t="s">
        <v>6</v>
      </c>
      <c r="EC713" t="s">
        <v>6</v>
      </c>
      <c r="EE713">
        <v>54938591</v>
      </c>
      <c r="EF713">
        <v>1</v>
      </c>
      <c r="EG713" t="s">
        <v>25</v>
      </c>
      <c r="EH713">
        <v>0</v>
      </c>
      <c r="EI713" t="s">
        <v>6</v>
      </c>
      <c r="EJ713">
        <v>1</v>
      </c>
      <c r="EK713">
        <v>6001</v>
      </c>
      <c r="EL713" t="s">
        <v>691</v>
      </c>
      <c r="EM713" t="s">
        <v>692</v>
      </c>
      <c r="EO713" t="s">
        <v>693</v>
      </c>
      <c r="EQ713">
        <v>0</v>
      </c>
      <c r="ER713">
        <f>ES713+ET713+EV713</f>
        <v>69206.78</v>
      </c>
      <c r="ES713">
        <v>62182.92</v>
      </c>
      <c r="ET713" s="75">
        <f>'1.Лок.смета.и.Акт'!F1343</f>
        <v>1878.82</v>
      </c>
      <c r="EU713" s="75">
        <f>'1.Лок.смета.и.Акт'!F1344</f>
        <v>252.49</v>
      </c>
      <c r="EV713" s="75">
        <f>'1.Лок.смета.и.Акт'!F1342</f>
        <v>5145.04</v>
      </c>
      <c r="EW713" t="e">
        <f>'2.Лок.смета.и.Акт'!#REF!</f>
        <v>#REF!</v>
      </c>
      <c r="EX713">
        <v>18.62</v>
      </c>
      <c r="EY713">
        <v>1</v>
      </c>
      <c r="FQ713">
        <v>0</v>
      </c>
      <c r="FR713">
        <f t="shared" si="840"/>
        <v>0</v>
      </c>
      <c r="FS713">
        <v>0</v>
      </c>
      <c r="FX713">
        <v>105</v>
      </c>
      <c r="FY713">
        <v>65</v>
      </c>
      <c r="GA713" t="s">
        <v>6</v>
      </c>
      <c r="GD713">
        <v>1</v>
      </c>
      <c r="GF713">
        <v>1114411585</v>
      </c>
      <c r="GG713">
        <v>2</v>
      </c>
      <c r="GH713">
        <v>1</v>
      </c>
      <c r="GI713">
        <v>2</v>
      </c>
      <c r="GJ713">
        <v>0</v>
      </c>
      <c r="GK713">
        <v>0</v>
      </c>
      <c r="GL713">
        <f t="shared" si="841"/>
        <v>0</v>
      </c>
      <c r="GM713" t="e">
        <f t="shared" si="842"/>
        <v>#REF!</v>
      </c>
      <c r="GN713" t="e">
        <f t="shared" si="843"/>
        <v>#REF!</v>
      </c>
      <c r="GO713">
        <f t="shared" si="844"/>
        <v>0</v>
      </c>
      <c r="GP713">
        <f t="shared" si="845"/>
        <v>0</v>
      </c>
      <c r="GR713">
        <v>0</v>
      </c>
      <c r="GS713">
        <v>3</v>
      </c>
      <c r="GT713">
        <v>0</v>
      </c>
      <c r="GU713" t="s">
        <v>6</v>
      </c>
      <c r="GV713">
        <f t="shared" si="852"/>
        <v>0</v>
      </c>
      <c r="GW713">
        <v>1003.3</v>
      </c>
      <c r="GX713">
        <f t="shared" si="846"/>
        <v>0</v>
      </c>
      <c r="HA713">
        <v>0</v>
      </c>
      <c r="HB713">
        <v>0</v>
      </c>
      <c r="HC713">
        <f t="shared" si="847"/>
        <v>0</v>
      </c>
      <c r="HE713" t="s">
        <v>6</v>
      </c>
      <c r="HF713" t="s">
        <v>6</v>
      </c>
      <c r="HM713" t="s">
        <v>6</v>
      </c>
      <c r="HN713" t="s">
        <v>6</v>
      </c>
      <c r="HO713" t="s">
        <v>6</v>
      </c>
      <c r="HP713" t="s">
        <v>6</v>
      </c>
      <c r="HQ713" t="s">
        <v>6</v>
      </c>
      <c r="IF713">
        <v>-1</v>
      </c>
      <c r="IK713">
        <v>0</v>
      </c>
    </row>
    <row r="714" spans="1:255" x14ac:dyDescent="0.2">
      <c r="A714" s="2">
        <v>18</v>
      </c>
      <c r="B714" s="2">
        <v>1</v>
      </c>
      <c r="C714" s="2">
        <v>1125</v>
      </c>
      <c r="D714" s="2"/>
      <c r="E714" s="2" t="s">
        <v>825</v>
      </c>
      <c r="F714" s="2" t="s">
        <v>695</v>
      </c>
      <c r="G714" s="2" t="s">
        <v>696</v>
      </c>
      <c r="H714" s="2" t="s">
        <v>32</v>
      </c>
      <c r="I714" s="2">
        <f>I712*J714</f>
        <v>3.3660000000000002E-2</v>
      </c>
      <c r="J714" s="216">
        <f>'5.Ведомость_списания'!F320</f>
        <v>102.00000000000001</v>
      </c>
      <c r="K714" s="2">
        <v>102</v>
      </c>
      <c r="L714" s="2"/>
      <c r="M714" s="2"/>
      <c r="N714" s="2"/>
      <c r="O714" s="2">
        <f t="shared" si="817"/>
        <v>12</v>
      </c>
      <c r="P714" s="2">
        <f t="shared" si="818"/>
        <v>12</v>
      </c>
      <c r="Q714" s="2">
        <f t="shared" si="819"/>
        <v>0</v>
      </c>
      <c r="R714" s="2">
        <f t="shared" si="820"/>
        <v>0</v>
      </c>
      <c r="S714" s="2">
        <f t="shared" si="821"/>
        <v>0</v>
      </c>
      <c r="T714" s="2">
        <f t="shared" si="822"/>
        <v>0</v>
      </c>
      <c r="U714" s="2">
        <f t="shared" si="823"/>
        <v>0</v>
      </c>
      <c r="V714" s="2">
        <f t="shared" si="824"/>
        <v>0</v>
      </c>
      <c r="W714" s="2">
        <f t="shared" si="825"/>
        <v>0</v>
      </c>
      <c r="X714" s="2">
        <f t="shared" si="826"/>
        <v>0</v>
      </c>
      <c r="Y714" s="2">
        <f t="shared" si="827"/>
        <v>0</v>
      </c>
      <c r="Z714" s="2"/>
      <c r="AA714" s="2">
        <v>86295183</v>
      </c>
      <c r="AB714" s="2">
        <f t="shared" si="828"/>
        <v>359.85</v>
      </c>
      <c r="AC714" s="2">
        <f>ROUND((ES714),2)</f>
        <v>359.85</v>
      </c>
      <c r="AD714" s="2">
        <f t="shared" si="849"/>
        <v>0</v>
      </c>
      <c r="AE714" s="2">
        <f t="shared" si="853"/>
        <v>0</v>
      </c>
      <c r="AF714" s="2">
        <f t="shared" ref="AF714:AF737" si="855">ROUND((EV714),2)</f>
        <v>0</v>
      </c>
      <c r="AG714" s="2">
        <f t="shared" si="829"/>
        <v>0</v>
      </c>
      <c r="AH714" s="2">
        <f t="shared" ref="AH714:AH737" si="856">(EW714)</f>
        <v>0</v>
      </c>
      <c r="AI714" s="2">
        <f t="shared" si="854"/>
        <v>0</v>
      </c>
      <c r="AJ714" s="2">
        <f t="shared" si="830"/>
        <v>0</v>
      </c>
      <c r="AK714" s="2">
        <v>359.85</v>
      </c>
      <c r="AL714" s="110">
        <f>'1.Лок.смета.и.Акт'!F1348</f>
        <v>359.85</v>
      </c>
      <c r="AM714" s="2">
        <v>0</v>
      </c>
      <c r="AN714" s="2">
        <v>0</v>
      </c>
      <c r="AO714" s="2">
        <v>0</v>
      </c>
      <c r="AP714" s="2">
        <v>0</v>
      </c>
      <c r="AQ714" s="2">
        <v>0</v>
      </c>
      <c r="AR714" s="2">
        <v>0</v>
      </c>
      <c r="AS714" s="2">
        <v>0</v>
      </c>
      <c r="AT714" s="2">
        <v>0</v>
      </c>
      <c r="AU714" s="2">
        <v>0</v>
      </c>
      <c r="AV714" s="2">
        <v>1</v>
      </c>
      <c r="AW714" s="2">
        <v>1</v>
      </c>
      <c r="AX714" s="2"/>
      <c r="AY714" s="2"/>
      <c r="AZ714" s="2">
        <v>1</v>
      </c>
      <c r="BA714" s="2">
        <v>1</v>
      </c>
      <c r="BB714" s="2">
        <v>1</v>
      </c>
      <c r="BC714" s="2">
        <v>1</v>
      </c>
      <c r="BD714" s="2" t="s">
        <v>6</v>
      </c>
      <c r="BE714" s="2" t="s">
        <v>6</v>
      </c>
      <c r="BF714" s="2" t="s">
        <v>6</v>
      </c>
      <c r="BG714" s="2" t="s">
        <v>6</v>
      </c>
      <c r="BH714" s="2">
        <v>3</v>
      </c>
      <c r="BI714" s="2">
        <v>1</v>
      </c>
      <c r="BJ714" s="2" t="s">
        <v>697</v>
      </c>
      <c r="BK714" s="2"/>
      <c r="BL714" s="2"/>
      <c r="BM714" s="2">
        <v>500001</v>
      </c>
      <c r="BN714" s="2">
        <v>0</v>
      </c>
      <c r="BO714" s="2" t="s">
        <v>6</v>
      </c>
      <c r="BP714" s="2">
        <v>0</v>
      </c>
      <c r="BQ714" s="2">
        <v>20</v>
      </c>
      <c r="BR714" s="2">
        <v>0</v>
      </c>
      <c r="BS714" s="2">
        <v>1</v>
      </c>
      <c r="BT714" s="2">
        <v>1</v>
      </c>
      <c r="BU714" s="2">
        <v>1</v>
      </c>
      <c r="BV714" s="2">
        <v>1</v>
      </c>
      <c r="BW714" s="2">
        <v>1</v>
      </c>
      <c r="BX714" s="2">
        <v>1</v>
      </c>
      <c r="BY714" s="2" t="s">
        <v>6</v>
      </c>
      <c r="BZ714" s="2">
        <v>0</v>
      </c>
      <c r="CA714" s="2">
        <v>0</v>
      </c>
      <c r="CB714" s="2" t="s">
        <v>6</v>
      </c>
      <c r="CC714" s="2"/>
      <c r="CD714" s="2"/>
      <c r="CE714" s="2">
        <v>0</v>
      </c>
      <c r="CF714" s="2">
        <v>0</v>
      </c>
      <c r="CG714" s="2">
        <v>0</v>
      </c>
      <c r="CH714" s="2"/>
      <c r="CI714" s="2"/>
      <c r="CJ714" s="2"/>
      <c r="CK714" s="2"/>
      <c r="CL714" s="2"/>
      <c r="CM714" s="2">
        <v>0</v>
      </c>
      <c r="CN714" s="2" t="s">
        <v>6</v>
      </c>
      <c r="CO714" s="2">
        <v>0</v>
      </c>
      <c r="CP714" s="2">
        <f t="shared" si="831"/>
        <v>12</v>
      </c>
      <c r="CQ714" s="2">
        <f t="shared" si="832"/>
        <v>359.85</v>
      </c>
      <c r="CR714" s="2">
        <f t="shared" si="833"/>
        <v>0</v>
      </c>
      <c r="CS714" s="2">
        <f t="shared" si="834"/>
        <v>0</v>
      </c>
      <c r="CT714" s="2">
        <f t="shared" si="835"/>
        <v>0</v>
      </c>
      <c r="CU714" s="2">
        <f t="shared" si="836"/>
        <v>0</v>
      </c>
      <c r="CV714" s="2">
        <f t="shared" si="837"/>
        <v>0</v>
      </c>
      <c r="CW714" s="2">
        <f t="shared" si="838"/>
        <v>0</v>
      </c>
      <c r="CX714" s="2">
        <f t="shared" si="839"/>
        <v>0</v>
      </c>
      <c r="CY714" s="2">
        <f>(((S714+(R714*IF(0,0,1)))*AT714)/100)</f>
        <v>0</v>
      </c>
      <c r="CZ714" s="2">
        <f>(((S714+(R714*IF(0,0,1)))*AU714)/100)</f>
        <v>0</v>
      </c>
      <c r="DA714" s="2"/>
      <c r="DB714" s="2"/>
      <c r="DC714" s="2" t="s">
        <v>6</v>
      </c>
      <c r="DD714" s="2" t="s">
        <v>6</v>
      </c>
      <c r="DE714" s="2" t="s">
        <v>6</v>
      </c>
      <c r="DF714" s="2" t="s">
        <v>6</v>
      </c>
      <c r="DG714" s="2" t="s">
        <v>6</v>
      </c>
      <c r="DH714" s="2" t="s">
        <v>6</v>
      </c>
      <c r="DI714" s="2" t="s">
        <v>6</v>
      </c>
      <c r="DJ714" s="2" t="s">
        <v>6</v>
      </c>
      <c r="DK714" s="2" t="s">
        <v>6</v>
      </c>
      <c r="DL714" s="2" t="s">
        <v>6</v>
      </c>
      <c r="DM714" s="2" t="s">
        <v>6</v>
      </c>
      <c r="DN714" s="2">
        <v>0</v>
      </c>
      <c r="DO714" s="2">
        <v>0</v>
      </c>
      <c r="DP714" s="2">
        <v>1</v>
      </c>
      <c r="DQ714" s="2">
        <v>1</v>
      </c>
      <c r="DR714" s="2"/>
      <c r="DS714" s="2"/>
      <c r="DT714" s="2"/>
      <c r="DU714" s="2">
        <v>1007</v>
      </c>
      <c r="DV714" s="2" t="s">
        <v>32</v>
      </c>
      <c r="DW714" s="2" t="s">
        <v>32</v>
      </c>
      <c r="DX714" s="2">
        <v>1</v>
      </c>
      <c r="DY714" s="2"/>
      <c r="DZ714" s="2" t="s">
        <v>6</v>
      </c>
      <c r="EA714" s="2" t="s">
        <v>6</v>
      </c>
      <c r="EB714" s="2" t="s">
        <v>6</v>
      </c>
      <c r="EC714" s="2" t="s">
        <v>6</v>
      </c>
      <c r="ED714" s="2"/>
      <c r="EE714" s="2">
        <v>54938781</v>
      </c>
      <c r="EF714" s="2">
        <v>20</v>
      </c>
      <c r="EG714" s="2" t="s">
        <v>34</v>
      </c>
      <c r="EH714" s="2">
        <v>0</v>
      </c>
      <c r="EI714" s="2" t="s">
        <v>6</v>
      </c>
      <c r="EJ714" s="2">
        <v>1</v>
      </c>
      <c r="EK714" s="2">
        <v>500001</v>
      </c>
      <c r="EL714" s="2" t="s">
        <v>35</v>
      </c>
      <c r="EM714" s="2" t="s">
        <v>36</v>
      </c>
      <c r="EN714" s="2"/>
      <c r="EO714" s="2" t="s">
        <v>6</v>
      </c>
      <c r="EP714" s="2"/>
      <c r="EQ714" s="2">
        <v>0</v>
      </c>
      <c r="ER714" s="2">
        <v>359.85</v>
      </c>
      <c r="ES714" s="110">
        <f>'1.Лок.смета.и.Акт'!F1348</f>
        <v>359.85</v>
      </c>
      <c r="ET714" s="2">
        <v>0</v>
      </c>
      <c r="EU714" s="2">
        <v>0</v>
      </c>
      <c r="EV714" s="2">
        <v>0</v>
      </c>
      <c r="EW714" s="2">
        <v>0</v>
      </c>
      <c r="EX714" s="2">
        <v>0</v>
      </c>
      <c r="EY714" s="2"/>
      <c r="EZ714" s="2"/>
      <c r="FA714" s="2"/>
      <c r="FB714" s="2"/>
      <c r="FC714" s="2"/>
      <c r="FD714" s="2"/>
      <c r="FE714" s="2"/>
      <c r="FF714" s="2"/>
      <c r="FG714" s="2"/>
      <c r="FH714" s="2"/>
      <c r="FI714" s="2"/>
      <c r="FJ714" s="2"/>
      <c r="FK714" s="2"/>
      <c r="FL714" s="2"/>
      <c r="FM714" s="2"/>
      <c r="FN714" s="2"/>
      <c r="FO714" s="2"/>
      <c r="FP714" s="2"/>
      <c r="FQ714" s="2">
        <v>0</v>
      </c>
      <c r="FR714" s="2">
        <f t="shared" si="840"/>
        <v>0</v>
      </c>
      <c r="FS714" s="2">
        <v>0</v>
      </c>
      <c r="FT714" s="2"/>
      <c r="FU714" s="2"/>
      <c r="FV714" s="2"/>
      <c r="FW714" s="2"/>
      <c r="FX714" s="2">
        <v>0</v>
      </c>
      <c r="FY714" s="2">
        <v>0</v>
      </c>
      <c r="FZ714" s="2"/>
      <c r="GA714" s="2" t="s">
        <v>6</v>
      </c>
      <c r="GB714" s="2"/>
      <c r="GC714" s="2"/>
      <c r="GD714" s="2">
        <v>1</v>
      </c>
      <c r="GE714" s="2"/>
      <c r="GF714" s="2">
        <v>411680501</v>
      </c>
      <c r="GG714" s="2">
        <v>2</v>
      </c>
      <c r="GH714" s="2">
        <v>2</v>
      </c>
      <c r="GI714" s="2">
        <v>-2</v>
      </c>
      <c r="GJ714" s="2">
        <v>0</v>
      </c>
      <c r="GK714" s="2">
        <v>0</v>
      </c>
      <c r="GL714" s="2">
        <f t="shared" si="841"/>
        <v>0</v>
      </c>
      <c r="GM714" s="2">
        <f t="shared" si="842"/>
        <v>12</v>
      </c>
      <c r="GN714" s="2">
        <f t="shared" si="843"/>
        <v>12</v>
      </c>
      <c r="GO714" s="2">
        <f t="shared" si="844"/>
        <v>0</v>
      </c>
      <c r="GP714" s="2">
        <f t="shared" si="845"/>
        <v>0</v>
      </c>
      <c r="GQ714" s="2"/>
      <c r="GR714" s="2">
        <v>0</v>
      </c>
      <c r="GS714" s="2">
        <v>2</v>
      </c>
      <c r="GT714" s="2">
        <v>0</v>
      </c>
      <c r="GU714" s="2" t="s">
        <v>6</v>
      </c>
      <c r="GV714" s="2">
        <f t="shared" si="852"/>
        <v>0</v>
      </c>
      <c r="GW714" s="2">
        <v>1</v>
      </c>
      <c r="GX714" s="2">
        <f t="shared" si="846"/>
        <v>0</v>
      </c>
      <c r="GY714" s="2"/>
      <c r="GZ714" s="2"/>
      <c r="HA714" s="2">
        <v>0</v>
      </c>
      <c r="HB714" s="2">
        <v>0</v>
      </c>
      <c r="HC714" s="2">
        <f t="shared" si="847"/>
        <v>0</v>
      </c>
      <c r="HD714" s="2"/>
      <c r="HE714" s="2" t="s">
        <v>6</v>
      </c>
      <c r="HF714" s="2" t="s">
        <v>6</v>
      </c>
      <c r="HG714" s="2"/>
      <c r="HH714" s="2"/>
      <c r="HI714" s="2"/>
      <c r="HJ714" s="2"/>
      <c r="HK714" s="2"/>
      <c r="HL714" s="2"/>
      <c r="HM714" s="2" t="s">
        <v>6</v>
      </c>
      <c r="HN714" s="2" t="s">
        <v>6</v>
      </c>
      <c r="HO714" s="2" t="s">
        <v>6</v>
      </c>
      <c r="HP714" s="2" t="s">
        <v>6</v>
      </c>
      <c r="HQ714" s="2" t="s">
        <v>6</v>
      </c>
      <c r="HR714" s="2"/>
      <c r="HS714" s="2"/>
      <c r="HT714" s="2"/>
      <c r="HU714" s="2"/>
      <c r="HV714" s="2"/>
      <c r="HW714" s="2"/>
      <c r="HX714" s="2"/>
      <c r="HY714" s="2"/>
      <c r="HZ714" s="2"/>
      <c r="IA714" s="2"/>
      <c r="IB714" s="2"/>
      <c r="IC714" s="2"/>
      <c r="ID714" s="2"/>
      <c r="IE714" s="2"/>
      <c r="IF714" s="2">
        <v>-1</v>
      </c>
      <c r="IG714" s="2"/>
      <c r="IH714" s="2"/>
      <c r="II714" s="2"/>
      <c r="IJ714" s="2"/>
      <c r="IK714" s="2">
        <v>0</v>
      </c>
      <c r="IL714" s="2"/>
      <c r="IM714" s="2"/>
      <c r="IN714" s="2"/>
      <c r="IO714" s="2"/>
      <c r="IP714" s="2"/>
      <c r="IQ714" s="2"/>
      <c r="IR714" s="2"/>
      <c r="IS714" s="2"/>
      <c r="IT714" s="2"/>
      <c r="IU714" s="2"/>
    </row>
    <row r="715" spans="1:255" x14ac:dyDescent="0.2">
      <c r="A715">
        <v>18</v>
      </c>
      <c r="B715">
        <v>1</v>
      </c>
      <c r="C715">
        <v>1134</v>
      </c>
      <c r="E715" t="s">
        <v>825</v>
      </c>
      <c r="F715" t="e">
        <f>'2.Лок.смета.и.Акт'!#REF!</f>
        <v>#REF!</v>
      </c>
      <c r="G715" t="s">
        <v>696</v>
      </c>
      <c r="H715" t="s">
        <v>32</v>
      </c>
      <c r="I715">
        <f>I713*J715</f>
        <v>3.3660000000000002E-2</v>
      </c>
      <c r="J715">
        <v>102.00000000000001</v>
      </c>
      <c r="K715">
        <v>102</v>
      </c>
      <c r="O715">
        <f t="shared" si="817"/>
        <v>106</v>
      </c>
      <c r="P715">
        <f t="shared" si="818"/>
        <v>106</v>
      </c>
      <c r="Q715">
        <f t="shared" si="819"/>
        <v>0</v>
      </c>
      <c r="R715">
        <f t="shared" si="820"/>
        <v>0</v>
      </c>
      <c r="S715">
        <f t="shared" si="821"/>
        <v>0</v>
      </c>
      <c r="T715">
        <f t="shared" si="822"/>
        <v>0</v>
      </c>
      <c r="U715">
        <f t="shared" si="823"/>
        <v>0</v>
      </c>
      <c r="V715">
        <f t="shared" si="824"/>
        <v>0</v>
      </c>
      <c r="W715">
        <f t="shared" si="825"/>
        <v>0</v>
      </c>
      <c r="X715">
        <f t="shared" si="826"/>
        <v>0</v>
      </c>
      <c r="Y715">
        <f t="shared" si="827"/>
        <v>0</v>
      </c>
      <c r="AA715">
        <v>86295184</v>
      </c>
      <c r="AB715">
        <f t="shared" si="828"/>
        <v>416.47</v>
      </c>
      <c r="AC715">
        <f>ROUND((ES715),2)</f>
        <v>416.47</v>
      </c>
      <c r="AD715">
        <f t="shared" si="849"/>
        <v>0</v>
      </c>
      <c r="AE715">
        <f t="shared" si="853"/>
        <v>0</v>
      </c>
      <c r="AF715">
        <f t="shared" si="855"/>
        <v>0</v>
      </c>
      <c r="AG715">
        <f t="shared" si="829"/>
        <v>0</v>
      </c>
      <c r="AH715">
        <f t="shared" si="856"/>
        <v>0</v>
      </c>
      <c r="AI715">
        <f t="shared" si="854"/>
        <v>0</v>
      </c>
      <c r="AJ715">
        <f t="shared" si="830"/>
        <v>0</v>
      </c>
      <c r="AK715">
        <v>416.47</v>
      </c>
      <c r="AL715">
        <v>416.47</v>
      </c>
      <c r="AM715">
        <v>0</v>
      </c>
      <c r="AN715">
        <v>0</v>
      </c>
      <c r="AO715">
        <v>0</v>
      </c>
      <c r="AP715">
        <v>0</v>
      </c>
      <c r="AQ715">
        <v>0</v>
      </c>
      <c r="AR715">
        <v>0</v>
      </c>
      <c r="AS715">
        <v>0</v>
      </c>
      <c r="AT715">
        <v>0</v>
      </c>
      <c r="AU715">
        <v>0</v>
      </c>
      <c r="AV715">
        <v>1</v>
      </c>
      <c r="AW715">
        <v>1</v>
      </c>
      <c r="AZ715">
        <v>1</v>
      </c>
      <c r="BA715">
        <v>1</v>
      </c>
      <c r="BB715">
        <v>1</v>
      </c>
      <c r="BC715">
        <v>7.56</v>
      </c>
      <c r="BD715" t="s">
        <v>6</v>
      </c>
      <c r="BE715" t="s">
        <v>6</v>
      </c>
      <c r="BF715" t="s">
        <v>6</v>
      </c>
      <c r="BG715" t="s">
        <v>6</v>
      </c>
      <c r="BH715">
        <v>3</v>
      </c>
      <c r="BI715">
        <v>1</v>
      </c>
      <c r="BJ715" t="s">
        <v>697</v>
      </c>
      <c r="BM715">
        <v>500001</v>
      </c>
      <c r="BN715">
        <v>0</v>
      </c>
      <c r="BO715" t="s">
        <v>6</v>
      </c>
      <c r="BP715">
        <v>0</v>
      </c>
      <c r="BQ715">
        <v>20</v>
      </c>
      <c r="BR715">
        <v>0</v>
      </c>
      <c r="BS715">
        <v>1</v>
      </c>
      <c r="BT715">
        <v>1</v>
      </c>
      <c r="BU715">
        <v>1</v>
      </c>
      <c r="BV715">
        <v>1</v>
      </c>
      <c r="BW715">
        <v>1</v>
      </c>
      <c r="BX715">
        <v>1</v>
      </c>
      <c r="BY715" t="s">
        <v>6</v>
      </c>
      <c r="BZ715">
        <v>0</v>
      </c>
      <c r="CA715">
        <v>0</v>
      </c>
      <c r="CB715" t="s">
        <v>6</v>
      </c>
      <c r="CE715">
        <v>0</v>
      </c>
      <c r="CF715">
        <v>0</v>
      </c>
      <c r="CG715">
        <v>0</v>
      </c>
      <c r="CM715">
        <v>0</v>
      </c>
      <c r="CN715" t="s">
        <v>6</v>
      </c>
      <c r="CO715">
        <v>0</v>
      </c>
      <c r="CP715">
        <f t="shared" si="831"/>
        <v>106</v>
      </c>
      <c r="CQ715">
        <f t="shared" si="832"/>
        <v>3148.5131999999999</v>
      </c>
      <c r="CR715">
        <f t="shared" si="833"/>
        <v>0</v>
      </c>
      <c r="CS715">
        <f t="shared" si="834"/>
        <v>0</v>
      </c>
      <c r="CT715">
        <f t="shared" si="835"/>
        <v>0</v>
      </c>
      <c r="CU715">
        <f t="shared" si="836"/>
        <v>0</v>
      </c>
      <c r="CV715">
        <f t="shared" si="837"/>
        <v>0</v>
      </c>
      <c r="CW715">
        <f t="shared" si="838"/>
        <v>0</v>
      </c>
      <c r="CX715">
        <f t="shared" si="839"/>
        <v>0</v>
      </c>
      <c r="CY715">
        <f>(S715+R715)*(BZ715/100)</f>
        <v>0</v>
      </c>
      <c r="CZ715">
        <f>(S715+R715)*(CA715/100)</f>
        <v>0</v>
      </c>
      <c r="DC715" t="s">
        <v>6</v>
      </c>
      <c r="DD715" t="s">
        <v>6</v>
      </c>
      <c r="DE715" t="s">
        <v>6</v>
      </c>
      <c r="DF715" t="s">
        <v>6</v>
      </c>
      <c r="DG715" t="s">
        <v>6</v>
      </c>
      <c r="DH715" t="s">
        <v>6</v>
      </c>
      <c r="DI715" t="s">
        <v>6</v>
      </c>
      <c r="DJ715" t="s">
        <v>6</v>
      </c>
      <c r="DK715" t="s">
        <v>6</v>
      </c>
      <c r="DL715" t="s">
        <v>6</v>
      </c>
      <c r="DM715" t="s">
        <v>6</v>
      </c>
      <c r="DN715">
        <v>0</v>
      </c>
      <c r="DO715">
        <v>0</v>
      </c>
      <c r="DP715">
        <v>1</v>
      </c>
      <c r="DQ715">
        <v>1</v>
      </c>
      <c r="DU715">
        <v>1007</v>
      </c>
      <c r="DV715" t="s">
        <v>32</v>
      </c>
      <c r="DW715" t="e">
        <f>'2.Лок.смета.и.Акт'!#REF!</f>
        <v>#REF!</v>
      </c>
      <c r="DX715">
        <v>1</v>
      </c>
      <c r="DZ715" t="s">
        <v>6</v>
      </c>
      <c r="EA715" t="s">
        <v>6</v>
      </c>
      <c r="EB715" t="s">
        <v>6</v>
      </c>
      <c r="EC715" t="s">
        <v>6</v>
      </c>
      <c r="EE715">
        <v>54938781</v>
      </c>
      <c r="EF715">
        <v>20</v>
      </c>
      <c r="EG715" t="s">
        <v>34</v>
      </c>
      <c r="EH715">
        <v>0</v>
      </c>
      <c r="EI715" t="s">
        <v>6</v>
      </c>
      <c r="EJ715">
        <v>1</v>
      </c>
      <c r="EK715">
        <v>500001</v>
      </c>
      <c r="EL715" t="s">
        <v>35</v>
      </c>
      <c r="EM715" t="s">
        <v>36</v>
      </c>
      <c r="EO715" t="s">
        <v>6</v>
      </c>
      <c r="EQ715">
        <v>0</v>
      </c>
      <c r="ER715">
        <v>2968.04</v>
      </c>
      <c r="ES715">
        <v>416.47</v>
      </c>
      <c r="ET715">
        <v>0</v>
      </c>
      <c r="EU715">
        <v>0</v>
      </c>
      <c r="EV715">
        <v>0</v>
      </c>
      <c r="EW715">
        <v>0</v>
      </c>
      <c r="EX715">
        <v>0</v>
      </c>
      <c r="EZ715">
        <v>5</v>
      </c>
      <c r="FC715">
        <v>0</v>
      </c>
      <c r="FD715">
        <v>18</v>
      </c>
      <c r="FF715">
        <v>2968.04</v>
      </c>
      <c r="FQ715">
        <v>0</v>
      </c>
      <c r="FR715">
        <f t="shared" si="840"/>
        <v>0</v>
      </c>
      <c r="FS715">
        <v>0</v>
      </c>
      <c r="FX715">
        <v>0</v>
      </c>
      <c r="FY715">
        <v>0</v>
      </c>
      <c r="GA715" t="s">
        <v>698</v>
      </c>
      <c r="GD715">
        <v>1</v>
      </c>
      <c r="GF715">
        <v>411680501</v>
      </c>
      <c r="GG715">
        <v>2</v>
      </c>
      <c r="GH715">
        <v>3</v>
      </c>
      <c r="GI715">
        <v>5</v>
      </c>
      <c r="GJ715">
        <v>0</v>
      </c>
      <c r="GK715">
        <v>0</v>
      </c>
      <c r="GL715">
        <f t="shared" si="841"/>
        <v>0</v>
      </c>
      <c r="GM715">
        <f t="shared" si="842"/>
        <v>106</v>
      </c>
      <c r="GN715">
        <f t="shared" si="843"/>
        <v>106</v>
      </c>
      <c r="GO715">
        <f t="shared" si="844"/>
        <v>0</v>
      </c>
      <c r="GP715">
        <f t="shared" si="845"/>
        <v>0</v>
      </c>
      <c r="GR715">
        <v>1</v>
      </c>
      <c r="GS715">
        <v>1</v>
      </c>
      <c r="GT715">
        <v>0</v>
      </c>
      <c r="GU715" t="s">
        <v>6</v>
      </c>
      <c r="GV715">
        <f t="shared" si="852"/>
        <v>0</v>
      </c>
      <c r="GW715">
        <v>1</v>
      </c>
      <c r="GX715">
        <f t="shared" si="846"/>
        <v>0</v>
      </c>
      <c r="HA715">
        <v>0</v>
      </c>
      <c r="HB715">
        <v>0</v>
      </c>
      <c r="HC715">
        <f t="shared" si="847"/>
        <v>0</v>
      </c>
      <c r="HE715" t="s">
        <v>38</v>
      </c>
      <c r="HF715" t="s">
        <v>39</v>
      </c>
      <c r="HM715" t="s">
        <v>6</v>
      </c>
      <c r="HN715" t="s">
        <v>6</v>
      </c>
      <c r="HO715" t="s">
        <v>6</v>
      </c>
      <c r="HP715" t="s">
        <v>6</v>
      </c>
      <c r="HQ715" t="s">
        <v>6</v>
      </c>
      <c r="IF715">
        <v>-1</v>
      </c>
      <c r="IK715">
        <v>0</v>
      </c>
    </row>
    <row r="716" spans="1:255" x14ac:dyDescent="0.2">
      <c r="A716" s="2">
        <v>17</v>
      </c>
      <c r="B716" s="2">
        <v>1</v>
      </c>
      <c r="C716" s="2">
        <f>ROW(SmtRes!A1137)</f>
        <v>1137</v>
      </c>
      <c r="D716" s="2">
        <f>ROW(EtalonRes!A1303)</f>
        <v>1303</v>
      </c>
      <c r="E716" s="2" t="s">
        <v>826</v>
      </c>
      <c r="F716" s="2" t="s">
        <v>700</v>
      </c>
      <c r="G716" s="2" t="s">
        <v>827</v>
      </c>
      <c r="H716" s="2" t="s">
        <v>702</v>
      </c>
      <c r="I716" s="2">
        <f>'2.Лок.смета.и.Акт'!E113</f>
        <v>6</v>
      </c>
      <c r="J716" s="2">
        <v>0</v>
      </c>
      <c r="K716" s="2">
        <v>6</v>
      </c>
      <c r="L716" s="2"/>
      <c r="M716" s="2"/>
      <c r="N716" s="2"/>
      <c r="O716" s="2">
        <f t="shared" si="817"/>
        <v>42</v>
      </c>
      <c r="P716" s="2">
        <f t="shared" si="818"/>
        <v>0</v>
      </c>
      <c r="Q716" s="2">
        <f t="shared" si="819"/>
        <v>0</v>
      </c>
      <c r="R716" s="2">
        <f t="shared" si="820"/>
        <v>0</v>
      </c>
      <c r="S716" s="2">
        <f t="shared" si="821"/>
        <v>42</v>
      </c>
      <c r="T716" s="2">
        <f t="shared" si="822"/>
        <v>0</v>
      </c>
      <c r="U716" s="2">
        <f t="shared" si="823"/>
        <v>4.5</v>
      </c>
      <c r="V716" s="2">
        <f t="shared" si="824"/>
        <v>0</v>
      </c>
      <c r="W716" s="2">
        <f t="shared" si="825"/>
        <v>0</v>
      </c>
      <c r="X716" s="2">
        <f t="shared" si="826"/>
        <v>42</v>
      </c>
      <c r="Y716" s="2">
        <f t="shared" si="827"/>
        <v>27</v>
      </c>
      <c r="Z716" s="2"/>
      <c r="AA716" s="2">
        <v>86295183</v>
      </c>
      <c r="AB716" s="2">
        <f t="shared" si="828"/>
        <v>7.03</v>
      </c>
      <c r="AC716" s="2">
        <f>ROUND((ES716+(SUM(SmtRes!BC1135:'SmtRes'!BC1137)+SUM(EtalonRes!AL1299:'EtalonRes'!AL1303))),2)</f>
        <v>0</v>
      </c>
      <c r="AD716" s="2">
        <f t="shared" si="849"/>
        <v>0</v>
      </c>
      <c r="AE716" s="2">
        <f t="shared" si="853"/>
        <v>0</v>
      </c>
      <c r="AF716" s="2">
        <f t="shared" si="855"/>
        <v>7.03</v>
      </c>
      <c r="AG716" s="2">
        <f t="shared" si="829"/>
        <v>0</v>
      </c>
      <c r="AH716" s="2">
        <f t="shared" si="856"/>
        <v>0.75</v>
      </c>
      <c r="AI716" s="2">
        <f t="shared" si="854"/>
        <v>0</v>
      </c>
      <c r="AJ716" s="2">
        <f t="shared" si="830"/>
        <v>0</v>
      </c>
      <c r="AK716" s="2">
        <v>117.16</v>
      </c>
      <c r="AL716" s="2">
        <v>110.13</v>
      </c>
      <c r="AM716" s="2">
        <v>0</v>
      </c>
      <c r="AN716" s="2">
        <v>0</v>
      </c>
      <c r="AO716" s="2">
        <v>7.03</v>
      </c>
      <c r="AP716" s="2">
        <v>0</v>
      </c>
      <c r="AQ716" s="2">
        <v>0.75</v>
      </c>
      <c r="AR716" s="2">
        <v>0</v>
      </c>
      <c r="AS716" s="2">
        <v>0</v>
      </c>
      <c r="AT716" s="2">
        <v>100</v>
      </c>
      <c r="AU716" s="2">
        <v>65</v>
      </c>
      <c r="AV716" s="2">
        <v>1</v>
      </c>
      <c r="AW716" s="2">
        <v>1</v>
      </c>
      <c r="AX716" s="2"/>
      <c r="AY716" s="2"/>
      <c r="AZ716" s="2">
        <v>1</v>
      </c>
      <c r="BA716" s="2">
        <v>1</v>
      </c>
      <c r="BB716" s="2">
        <v>1</v>
      </c>
      <c r="BC716" s="2">
        <v>1</v>
      </c>
      <c r="BD716" s="2" t="s">
        <v>6</v>
      </c>
      <c r="BE716" s="2" t="s">
        <v>6</v>
      </c>
      <c r="BF716" s="2" t="s">
        <v>6</v>
      </c>
      <c r="BG716" s="2" t="s">
        <v>6</v>
      </c>
      <c r="BH716" s="2">
        <v>0</v>
      </c>
      <c r="BI716" s="2">
        <v>1</v>
      </c>
      <c r="BJ716" s="2" t="s">
        <v>703</v>
      </c>
      <c r="BK716" s="2"/>
      <c r="BL716" s="2"/>
      <c r="BM716" s="2">
        <v>34001</v>
      </c>
      <c r="BN716" s="2">
        <v>0</v>
      </c>
      <c r="BO716" s="2" t="s">
        <v>6</v>
      </c>
      <c r="BP716" s="2">
        <v>0</v>
      </c>
      <c r="BQ716" s="2">
        <v>1</v>
      </c>
      <c r="BR716" s="2">
        <v>0</v>
      </c>
      <c r="BS716" s="2">
        <v>1</v>
      </c>
      <c r="BT716" s="2">
        <v>1</v>
      </c>
      <c r="BU716" s="2">
        <v>1</v>
      </c>
      <c r="BV716" s="2">
        <v>1</v>
      </c>
      <c r="BW716" s="2">
        <v>1</v>
      </c>
      <c r="BX716" s="2">
        <v>1</v>
      </c>
      <c r="BY716" s="2" t="s">
        <v>6</v>
      </c>
      <c r="BZ716" s="2">
        <v>100</v>
      </c>
      <c r="CA716" s="2">
        <v>65</v>
      </c>
      <c r="CB716" s="2" t="s">
        <v>6</v>
      </c>
      <c r="CC716" s="2"/>
      <c r="CD716" s="2"/>
      <c r="CE716" s="2">
        <v>0</v>
      </c>
      <c r="CF716" s="2">
        <v>0</v>
      </c>
      <c r="CG716" s="2">
        <v>0</v>
      </c>
      <c r="CH716" s="2"/>
      <c r="CI716" s="2"/>
      <c r="CJ716" s="2"/>
      <c r="CK716" s="2"/>
      <c r="CL716" s="2"/>
      <c r="CM716" s="2">
        <v>0</v>
      </c>
      <c r="CN716" s="2" t="s">
        <v>6</v>
      </c>
      <c r="CO716" s="2">
        <v>0</v>
      </c>
      <c r="CP716" s="2">
        <f t="shared" si="831"/>
        <v>42</v>
      </c>
      <c r="CQ716" s="2">
        <f t="shared" si="832"/>
        <v>0</v>
      </c>
      <c r="CR716" s="2">
        <f t="shared" si="833"/>
        <v>0</v>
      </c>
      <c r="CS716" s="2">
        <f t="shared" si="834"/>
        <v>0</v>
      </c>
      <c r="CT716" s="2">
        <f t="shared" si="835"/>
        <v>7.03</v>
      </c>
      <c r="CU716" s="2">
        <f t="shared" si="836"/>
        <v>0</v>
      </c>
      <c r="CV716" s="2">
        <f t="shared" si="837"/>
        <v>0.75</v>
      </c>
      <c r="CW716" s="2">
        <f t="shared" si="838"/>
        <v>0</v>
      </c>
      <c r="CX716" s="2">
        <f t="shared" si="839"/>
        <v>0</v>
      </c>
      <c r="CY716" s="2">
        <f>(((S716+(R716*IF(0,0,1)))*AT716)/100)</f>
        <v>42</v>
      </c>
      <c r="CZ716" s="2">
        <f>(((S716+(R716*IF(0,0,1)))*AU716)/100)</f>
        <v>27.3</v>
      </c>
      <c r="DA716" s="2"/>
      <c r="DB716" s="2"/>
      <c r="DC716" s="2" t="s">
        <v>6</v>
      </c>
      <c r="DD716" s="2" t="s">
        <v>6</v>
      </c>
      <c r="DE716" s="2" t="s">
        <v>6</v>
      </c>
      <c r="DF716" s="2" t="s">
        <v>6</v>
      </c>
      <c r="DG716" s="2" t="s">
        <v>6</v>
      </c>
      <c r="DH716" s="2" t="s">
        <v>6</v>
      </c>
      <c r="DI716" s="2" t="s">
        <v>6</v>
      </c>
      <c r="DJ716" s="2" t="s">
        <v>6</v>
      </c>
      <c r="DK716" s="2" t="s">
        <v>6</v>
      </c>
      <c r="DL716" s="2" t="s">
        <v>6</v>
      </c>
      <c r="DM716" s="2" t="s">
        <v>6</v>
      </c>
      <c r="DN716" s="2">
        <v>0</v>
      </c>
      <c r="DO716" s="2">
        <v>0</v>
      </c>
      <c r="DP716" s="2">
        <v>1</v>
      </c>
      <c r="DQ716" s="2">
        <v>1</v>
      </c>
      <c r="DR716" s="2"/>
      <c r="DS716" s="2"/>
      <c r="DT716" s="2"/>
      <c r="DU716" s="2">
        <v>1013</v>
      </c>
      <c r="DV716" s="2" t="s">
        <v>702</v>
      </c>
      <c r="DW716" s="2" t="s">
        <v>702</v>
      </c>
      <c r="DX716" s="2">
        <v>1</v>
      </c>
      <c r="DY716" s="2"/>
      <c r="DZ716" s="2" t="s">
        <v>6</v>
      </c>
      <c r="EA716" s="2" t="s">
        <v>6</v>
      </c>
      <c r="EB716" s="2" t="s">
        <v>6</v>
      </c>
      <c r="EC716" s="2" t="s">
        <v>6</v>
      </c>
      <c r="ED716" s="2"/>
      <c r="EE716" s="2">
        <v>54938654</v>
      </c>
      <c r="EF716" s="2">
        <v>1</v>
      </c>
      <c r="EG716" s="2" t="s">
        <v>25</v>
      </c>
      <c r="EH716" s="2">
        <v>0</v>
      </c>
      <c r="EI716" s="2" t="s">
        <v>6</v>
      </c>
      <c r="EJ716" s="2">
        <v>1</v>
      </c>
      <c r="EK716" s="2">
        <v>34001</v>
      </c>
      <c r="EL716" s="2" t="s">
        <v>704</v>
      </c>
      <c r="EM716" s="2" t="s">
        <v>705</v>
      </c>
      <c r="EN716" s="2"/>
      <c r="EO716" s="2" t="s">
        <v>6</v>
      </c>
      <c r="EP716" s="2"/>
      <c r="EQ716" s="2">
        <v>0</v>
      </c>
      <c r="ER716" s="2">
        <v>117.16</v>
      </c>
      <c r="ES716" s="2">
        <v>110.13</v>
      </c>
      <c r="ET716" s="2">
        <v>0</v>
      </c>
      <c r="EU716" s="2">
        <v>0</v>
      </c>
      <c r="EV716" s="2">
        <v>7.03</v>
      </c>
      <c r="EW716" s="2">
        <v>0.75</v>
      </c>
      <c r="EX716" s="2">
        <v>0</v>
      </c>
      <c r="EY716" s="2">
        <v>1</v>
      </c>
      <c r="EZ716" s="2"/>
      <c r="FA716" s="2"/>
      <c r="FB716" s="2"/>
      <c r="FC716" s="2"/>
      <c r="FD716" s="2"/>
      <c r="FE716" s="2"/>
      <c r="FF716" s="2"/>
      <c r="FG716" s="2"/>
      <c r="FH716" s="2"/>
      <c r="FI716" s="2"/>
      <c r="FJ716" s="2"/>
      <c r="FK716" s="2"/>
      <c r="FL716" s="2"/>
      <c r="FM716" s="2"/>
      <c r="FN716" s="2"/>
      <c r="FO716" s="2"/>
      <c r="FP716" s="2"/>
      <c r="FQ716" s="2">
        <v>0</v>
      </c>
      <c r="FR716" s="2">
        <f t="shared" si="840"/>
        <v>0</v>
      </c>
      <c r="FS716" s="2">
        <v>0</v>
      </c>
      <c r="FT716" s="2"/>
      <c r="FU716" s="2"/>
      <c r="FV716" s="2"/>
      <c r="FW716" s="2"/>
      <c r="FX716" s="2">
        <v>100</v>
      </c>
      <c r="FY716" s="2">
        <v>65</v>
      </c>
      <c r="FZ716" s="2"/>
      <c r="GA716" s="2" t="s">
        <v>6</v>
      </c>
      <c r="GB716" s="2"/>
      <c r="GC716" s="2"/>
      <c r="GD716" s="2">
        <v>1</v>
      </c>
      <c r="GE716" s="2"/>
      <c r="GF716" s="2">
        <v>-1961855288</v>
      </c>
      <c r="GG716" s="2">
        <v>2</v>
      </c>
      <c r="GH716" s="2">
        <v>1</v>
      </c>
      <c r="GI716" s="2">
        <v>-2</v>
      </c>
      <c r="GJ716" s="2">
        <v>0</v>
      </c>
      <c r="GK716" s="2">
        <v>0</v>
      </c>
      <c r="GL716" s="2">
        <f t="shared" si="841"/>
        <v>0</v>
      </c>
      <c r="GM716" s="2">
        <f t="shared" si="842"/>
        <v>111</v>
      </c>
      <c r="GN716" s="2">
        <f t="shared" si="843"/>
        <v>111</v>
      </c>
      <c r="GO716" s="2">
        <f t="shared" si="844"/>
        <v>0</v>
      </c>
      <c r="GP716" s="2">
        <f t="shared" si="845"/>
        <v>0</v>
      </c>
      <c r="GQ716" s="2"/>
      <c r="GR716" s="2">
        <v>0</v>
      </c>
      <c r="GS716" s="2">
        <v>3</v>
      </c>
      <c r="GT716" s="2">
        <v>0</v>
      </c>
      <c r="GU716" s="2" t="s">
        <v>6</v>
      </c>
      <c r="GV716" s="2">
        <f t="shared" si="852"/>
        <v>0</v>
      </c>
      <c r="GW716" s="2">
        <v>1</v>
      </c>
      <c r="GX716" s="2">
        <f t="shared" si="846"/>
        <v>0</v>
      </c>
      <c r="GY716" s="2"/>
      <c r="GZ716" s="2"/>
      <c r="HA716" s="2">
        <v>0</v>
      </c>
      <c r="HB716" s="2">
        <v>0</v>
      </c>
      <c r="HC716" s="2">
        <f t="shared" si="847"/>
        <v>0</v>
      </c>
      <c r="HD716" s="2"/>
      <c r="HE716" s="2" t="s">
        <v>6</v>
      </c>
      <c r="HF716" s="2" t="s">
        <v>6</v>
      </c>
      <c r="HG716" s="2"/>
      <c r="HH716" s="2"/>
      <c r="HI716" s="2"/>
      <c r="HJ716" s="2"/>
      <c r="HK716" s="2"/>
      <c r="HL716" s="2"/>
      <c r="HM716" s="2" t="s">
        <v>6</v>
      </c>
      <c r="HN716" s="2" t="s">
        <v>6</v>
      </c>
      <c r="HO716" s="2" t="s">
        <v>6</v>
      </c>
      <c r="HP716" s="2" t="s">
        <v>6</v>
      </c>
      <c r="HQ716" s="2" t="s">
        <v>6</v>
      </c>
      <c r="HR716" s="2"/>
      <c r="HS716" s="2"/>
      <c r="HT716" s="2"/>
      <c r="HU716" s="2"/>
      <c r="HV716" s="2"/>
      <c r="HW716" s="2"/>
      <c r="HX716" s="2"/>
      <c r="HY716" s="2"/>
      <c r="HZ716" s="2"/>
      <c r="IA716" s="2"/>
      <c r="IB716" s="2"/>
      <c r="IC716" s="2"/>
      <c r="ID716" s="2"/>
      <c r="IE716" s="2"/>
      <c r="IF716" s="2">
        <v>-1</v>
      </c>
      <c r="IG716" s="2"/>
      <c r="IH716" s="2"/>
      <c r="II716" s="2"/>
      <c r="IJ716" s="2"/>
      <c r="IK716" s="2">
        <v>0</v>
      </c>
      <c r="IL716" s="2"/>
      <c r="IM716" s="2"/>
      <c r="IN716" s="2"/>
      <c r="IO716" s="2"/>
      <c r="IP716" s="2"/>
      <c r="IQ716" s="2"/>
      <c r="IR716" s="2"/>
      <c r="IS716" s="2"/>
      <c r="IT716" s="2"/>
      <c r="IU716" s="2"/>
    </row>
    <row r="717" spans="1:255" x14ac:dyDescent="0.2">
      <c r="A717">
        <v>17</v>
      </c>
      <c r="B717">
        <v>1</v>
      </c>
      <c r="C717">
        <f>ROW(SmtRes!A1140)</f>
        <v>1140</v>
      </c>
      <c r="D717">
        <f>ROW(EtalonRes!A1308)</f>
        <v>1308</v>
      </c>
      <c r="E717" t="s">
        <v>826</v>
      </c>
      <c r="F717" t="s">
        <v>700</v>
      </c>
      <c r="G717" t="s">
        <v>827</v>
      </c>
      <c r="H717" t="s">
        <v>702</v>
      </c>
      <c r="I717">
        <f>'2.Лок.смета.и.Акт'!E113</f>
        <v>6</v>
      </c>
      <c r="J717">
        <v>0</v>
      </c>
      <c r="K717">
        <v>6</v>
      </c>
      <c r="O717">
        <f t="shared" si="817"/>
        <v>1080</v>
      </c>
      <c r="P717">
        <f t="shared" si="818"/>
        <v>0</v>
      </c>
      <c r="Q717">
        <f t="shared" si="819"/>
        <v>0</v>
      </c>
      <c r="R717">
        <f t="shared" si="820"/>
        <v>0</v>
      </c>
      <c r="S717">
        <f t="shared" si="821"/>
        <v>1080</v>
      </c>
      <c r="T717">
        <f t="shared" si="822"/>
        <v>0</v>
      </c>
      <c r="U717" t="e">
        <f t="shared" si="823"/>
        <v>#REF!</v>
      </c>
      <c r="V717">
        <f t="shared" si="824"/>
        <v>0</v>
      </c>
      <c r="W717">
        <f t="shared" si="825"/>
        <v>0</v>
      </c>
      <c r="X717" t="e">
        <f t="shared" si="826"/>
        <v>#REF!</v>
      </c>
      <c r="Y717" t="e">
        <f t="shared" si="827"/>
        <v>#REF!</v>
      </c>
      <c r="AA717">
        <v>86295184</v>
      </c>
      <c r="AB717">
        <f t="shared" si="828"/>
        <v>7.03</v>
      </c>
      <c r="AC717">
        <f>ROUND((ES717+(SUM(SmtRes!BC1138:'SmtRes'!BC1140)+SUM(EtalonRes!AL1304:'EtalonRes'!AL1308))),2)</f>
        <v>0</v>
      </c>
      <c r="AD717">
        <f t="shared" si="849"/>
        <v>0</v>
      </c>
      <c r="AE717">
        <f t="shared" si="853"/>
        <v>0</v>
      </c>
      <c r="AF717">
        <f t="shared" si="855"/>
        <v>7.03</v>
      </c>
      <c r="AG717">
        <f t="shared" si="829"/>
        <v>0</v>
      </c>
      <c r="AH717" t="e">
        <f t="shared" si="856"/>
        <v>#REF!</v>
      </c>
      <c r="AI717">
        <f t="shared" si="854"/>
        <v>0</v>
      </c>
      <c r="AJ717">
        <f t="shared" si="830"/>
        <v>0</v>
      </c>
      <c r="AK717">
        <f>AL717+AM717+AO717</f>
        <v>117.16</v>
      </c>
      <c r="AL717">
        <v>110.13</v>
      </c>
      <c r="AM717">
        <v>0</v>
      </c>
      <c r="AN717">
        <v>0</v>
      </c>
      <c r="AO717" s="75">
        <f>'1.Лок.смета.и.Акт'!F1354</f>
        <v>7.03</v>
      </c>
      <c r="AP717">
        <v>0</v>
      </c>
      <c r="AQ717" t="e">
        <f>'2.Лок.смета.и.Акт'!#REF!</f>
        <v>#REF!</v>
      </c>
      <c r="AR717">
        <v>0</v>
      </c>
      <c r="AS717">
        <v>0</v>
      </c>
      <c r="AT717">
        <v>95</v>
      </c>
      <c r="AU717">
        <v>55</v>
      </c>
      <c r="AV717">
        <v>1</v>
      </c>
      <c r="AW717">
        <v>1</v>
      </c>
      <c r="AZ717">
        <v>1</v>
      </c>
      <c r="BA717">
        <f>'1.Лок.смета.и.Акт'!J1354</f>
        <v>25.6</v>
      </c>
      <c r="BB717">
        <v>9.3000000000000007</v>
      </c>
      <c r="BC717">
        <v>7.56</v>
      </c>
      <c r="BD717" t="s">
        <v>6</v>
      </c>
      <c r="BE717" t="s">
        <v>6</v>
      </c>
      <c r="BF717" t="s">
        <v>6</v>
      </c>
      <c r="BG717" t="s">
        <v>6</v>
      </c>
      <c r="BH717">
        <v>0</v>
      </c>
      <c r="BI717">
        <v>1</v>
      </c>
      <c r="BJ717" t="s">
        <v>703</v>
      </c>
      <c r="BM717">
        <v>34001</v>
      </c>
      <c r="BN717">
        <v>0</v>
      </c>
      <c r="BO717" t="s">
        <v>700</v>
      </c>
      <c r="BP717">
        <v>1</v>
      </c>
      <c r="BQ717">
        <v>1</v>
      </c>
      <c r="BR717">
        <v>0</v>
      </c>
      <c r="BS717">
        <v>19.8</v>
      </c>
      <c r="BT717">
        <v>1</v>
      </c>
      <c r="BU717">
        <v>1</v>
      </c>
      <c r="BV717">
        <v>1</v>
      </c>
      <c r="BW717">
        <v>1</v>
      </c>
      <c r="BX717">
        <v>1</v>
      </c>
      <c r="BY717" t="s">
        <v>6</v>
      </c>
      <c r="BZ717" t="e">
        <f>'2.Лок.смета.и.Акт'!#REF!</f>
        <v>#REF!</v>
      </c>
      <c r="CA717" t="e">
        <f>'2.Лок.смета.и.Акт'!#REF!</f>
        <v>#REF!</v>
      </c>
      <c r="CB717" t="s">
        <v>6</v>
      </c>
      <c r="CE717">
        <v>0</v>
      </c>
      <c r="CF717">
        <v>0</v>
      </c>
      <c r="CG717">
        <v>0</v>
      </c>
      <c r="CM717">
        <v>0</v>
      </c>
      <c r="CN717" t="s">
        <v>6</v>
      </c>
      <c r="CO717">
        <v>0</v>
      </c>
      <c r="CP717">
        <f t="shared" si="831"/>
        <v>1080</v>
      </c>
      <c r="CQ717">
        <f t="shared" si="832"/>
        <v>0</v>
      </c>
      <c r="CR717">
        <f t="shared" si="833"/>
        <v>0</v>
      </c>
      <c r="CS717">
        <f t="shared" si="834"/>
        <v>0</v>
      </c>
      <c r="CT717">
        <f t="shared" si="835"/>
        <v>179.96800000000002</v>
      </c>
      <c r="CU717">
        <f t="shared" si="836"/>
        <v>0</v>
      </c>
      <c r="CV717" t="e">
        <f t="shared" si="837"/>
        <v>#REF!</v>
      </c>
      <c r="CW717">
        <f t="shared" si="838"/>
        <v>0</v>
      </c>
      <c r="CX717">
        <f t="shared" si="839"/>
        <v>0</v>
      </c>
      <c r="CY717" t="e">
        <f>(S717+R717)*(BZ717/100)</f>
        <v>#REF!</v>
      </c>
      <c r="CZ717" t="e">
        <f>(S717+R717)*(CA717/100)</f>
        <v>#REF!</v>
      </c>
      <c r="DC717" t="s">
        <v>6</v>
      </c>
      <c r="DD717" t="s">
        <v>6</v>
      </c>
      <c r="DE717" t="s">
        <v>6</v>
      </c>
      <c r="DF717" t="s">
        <v>6</v>
      </c>
      <c r="DG717" t="s">
        <v>6</v>
      </c>
      <c r="DH717" t="s">
        <v>6</v>
      </c>
      <c r="DI717" t="s">
        <v>6</v>
      </c>
      <c r="DJ717" t="s">
        <v>6</v>
      </c>
      <c r="DK717" t="s">
        <v>6</v>
      </c>
      <c r="DL717" t="s">
        <v>6</v>
      </c>
      <c r="DM717" t="s">
        <v>6</v>
      </c>
      <c r="DN717">
        <f>'1.Лок.смета.и.Акт'!E1355</f>
        <v>100</v>
      </c>
      <c r="DO717">
        <f>'1.Лок.смета.и.Акт'!E1356</f>
        <v>65</v>
      </c>
      <c r="DP717">
        <v>1</v>
      </c>
      <c r="DQ717">
        <v>1</v>
      </c>
      <c r="DU717">
        <v>1013</v>
      </c>
      <c r="DV717" t="s">
        <v>702</v>
      </c>
      <c r="DW717" t="str">
        <f>'2.Лок.смета.и.Акт'!D113</f>
        <v>1 оттяжка</v>
      </c>
      <c r="DX717">
        <v>1</v>
      </c>
      <c r="DZ717" t="s">
        <v>6</v>
      </c>
      <c r="EA717" t="s">
        <v>6</v>
      </c>
      <c r="EB717" t="s">
        <v>6</v>
      </c>
      <c r="EC717" t="s">
        <v>6</v>
      </c>
      <c r="EE717">
        <v>54938654</v>
      </c>
      <c r="EF717">
        <v>1</v>
      </c>
      <c r="EG717" t="s">
        <v>25</v>
      </c>
      <c r="EH717">
        <v>0</v>
      </c>
      <c r="EI717" t="s">
        <v>6</v>
      </c>
      <c r="EJ717">
        <v>1</v>
      </c>
      <c r="EK717">
        <v>34001</v>
      </c>
      <c r="EL717" t="s">
        <v>704</v>
      </c>
      <c r="EM717" t="s">
        <v>705</v>
      </c>
      <c r="EO717" t="s">
        <v>6</v>
      </c>
      <c r="EQ717">
        <v>0</v>
      </c>
      <c r="ER717">
        <f>ES717+ET717+EV717</f>
        <v>117.16</v>
      </c>
      <c r="ES717">
        <v>110.13</v>
      </c>
      <c r="ET717">
        <v>0</v>
      </c>
      <c r="EU717">
        <v>0</v>
      </c>
      <c r="EV717" s="75">
        <f>'1.Лок.смета.и.Акт'!F1354</f>
        <v>7.03</v>
      </c>
      <c r="EW717" t="e">
        <f>'2.Лок.смета.и.Акт'!#REF!</f>
        <v>#REF!</v>
      </c>
      <c r="EX717">
        <v>0</v>
      </c>
      <c r="EY717">
        <v>1</v>
      </c>
      <c r="FQ717">
        <v>0</v>
      </c>
      <c r="FR717">
        <f t="shared" si="840"/>
        <v>0</v>
      </c>
      <c r="FS717">
        <v>0</v>
      </c>
      <c r="FX717">
        <v>100</v>
      </c>
      <c r="FY717">
        <v>65</v>
      </c>
      <c r="GA717" t="s">
        <v>6</v>
      </c>
      <c r="GD717">
        <v>1</v>
      </c>
      <c r="GF717">
        <v>-1961855288</v>
      </c>
      <c r="GG717">
        <v>2</v>
      </c>
      <c r="GH717">
        <v>1</v>
      </c>
      <c r="GI717">
        <v>2</v>
      </c>
      <c r="GJ717">
        <v>0</v>
      </c>
      <c r="GK717">
        <v>0</v>
      </c>
      <c r="GL717">
        <f t="shared" si="841"/>
        <v>0</v>
      </c>
      <c r="GM717" t="e">
        <f t="shared" si="842"/>
        <v>#REF!</v>
      </c>
      <c r="GN717" t="e">
        <f t="shared" si="843"/>
        <v>#REF!</v>
      </c>
      <c r="GO717">
        <f t="shared" si="844"/>
        <v>0</v>
      </c>
      <c r="GP717">
        <f t="shared" si="845"/>
        <v>0</v>
      </c>
      <c r="GR717">
        <v>0</v>
      </c>
      <c r="GS717">
        <v>3</v>
      </c>
      <c r="GT717">
        <v>0</v>
      </c>
      <c r="GU717" t="s">
        <v>6</v>
      </c>
      <c r="GV717">
        <f t="shared" si="852"/>
        <v>0</v>
      </c>
      <c r="GW717">
        <v>1008.12</v>
      </c>
      <c r="GX717">
        <f t="shared" si="846"/>
        <v>0</v>
      </c>
      <c r="HA717">
        <v>0</v>
      </c>
      <c r="HB717">
        <v>0</v>
      </c>
      <c r="HC717">
        <f t="shared" si="847"/>
        <v>0</v>
      </c>
      <c r="HE717" t="s">
        <v>6</v>
      </c>
      <c r="HF717" t="s">
        <v>6</v>
      </c>
      <c r="HM717" t="s">
        <v>6</v>
      </c>
      <c r="HN717" t="s">
        <v>6</v>
      </c>
      <c r="HO717" t="s">
        <v>6</v>
      </c>
      <c r="HP717" t="s">
        <v>6</v>
      </c>
      <c r="HQ717" t="s">
        <v>6</v>
      </c>
      <c r="IF717">
        <v>-1</v>
      </c>
      <c r="IK717">
        <v>0</v>
      </c>
    </row>
    <row r="718" spans="1:255" x14ac:dyDescent="0.2">
      <c r="A718" s="2">
        <v>18</v>
      </c>
      <c r="B718" s="2">
        <v>1</v>
      </c>
      <c r="C718" s="2">
        <v>1136</v>
      </c>
      <c r="D718" s="2"/>
      <c r="E718" s="2" t="s">
        <v>828</v>
      </c>
      <c r="F718" s="2" t="s">
        <v>707</v>
      </c>
      <c r="G718" s="2" t="s">
        <v>708</v>
      </c>
      <c r="H718" s="2" t="s">
        <v>63</v>
      </c>
      <c r="I718" s="2">
        <f>I716*J718</f>
        <v>2.6640000000000004E-2</v>
      </c>
      <c r="J718" s="216">
        <f>'5.Ведомость_списания'!F322</f>
        <v>4.4400000000000004E-3</v>
      </c>
      <c r="K718" s="2">
        <v>4.4400000000000004E-3</v>
      </c>
      <c r="L718" s="2"/>
      <c r="M718" s="2"/>
      <c r="N718" s="2"/>
      <c r="O718" s="2">
        <f t="shared" si="817"/>
        <v>283</v>
      </c>
      <c r="P718" s="2">
        <f t="shared" si="818"/>
        <v>283</v>
      </c>
      <c r="Q718" s="2">
        <f t="shared" si="819"/>
        <v>0</v>
      </c>
      <c r="R718" s="2">
        <f t="shared" si="820"/>
        <v>0</v>
      </c>
      <c r="S718" s="2">
        <f t="shared" si="821"/>
        <v>0</v>
      </c>
      <c r="T718" s="2">
        <f t="shared" si="822"/>
        <v>0</v>
      </c>
      <c r="U718" s="2">
        <f t="shared" si="823"/>
        <v>0</v>
      </c>
      <c r="V718" s="2">
        <f t="shared" si="824"/>
        <v>0</v>
      </c>
      <c r="W718" s="2">
        <f t="shared" si="825"/>
        <v>0</v>
      </c>
      <c r="X718" s="2">
        <f t="shared" si="826"/>
        <v>0</v>
      </c>
      <c r="Y718" s="2">
        <f t="shared" si="827"/>
        <v>0</v>
      </c>
      <c r="Z718" s="2"/>
      <c r="AA718" s="2">
        <v>86295183</v>
      </c>
      <c r="AB718" s="2">
        <f t="shared" si="828"/>
        <v>10633.86</v>
      </c>
      <c r="AC718" s="2">
        <f>ROUND((ES718),2)</f>
        <v>10633.86</v>
      </c>
      <c r="AD718" s="2">
        <f t="shared" si="849"/>
        <v>0</v>
      </c>
      <c r="AE718" s="2">
        <f t="shared" si="853"/>
        <v>0</v>
      </c>
      <c r="AF718" s="2">
        <f t="shared" si="855"/>
        <v>0</v>
      </c>
      <c r="AG718" s="2">
        <f t="shared" si="829"/>
        <v>0</v>
      </c>
      <c r="AH718" s="2">
        <f t="shared" si="856"/>
        <v>0</v>
      </c>
      <c r="AI718" s="2">
        <f t="shared" si="854"/>
        <v>0</v>
      </c>
      <c r="AJ718" s="2">
        <f t="shared" si="830"/>
        <v>0</v>
      </c>
      <c r="AK718" s="2">
        <v>10633.86</v>
      </c>
      <c r="AL718" s="110">
        <f>'1.Лок.смета.и.Акт'!F1358</f>
        <v>10633.86</v>
      </c>
      <c r="AM718" s="2">
        <v>0</v>
      </c>
      <c r="AN718" s="2">
        <v>0</v>
      </c>
      <c r="AO718" s="2">
        <v>0</v>
      </c>
      <c r="AP718" s="2">
        <v>0</v>
      </c>
      <c r="AQ718" s="2">
        <v>0</v>
      </c>
      <c r="AR718" s="2">
        <v>0</v>
      </c>
      <c r="AS718" s="2">
        <v>0</v>
      </c>
      <c r="AT718" s="2">
        <v>0</v>
      </c>
      <c r="AU718" s="2">
        <v>0</v>
      </c>
      <c r="AV718" s="2">
        <v>1</v>
      </c>
      <c r="AW718" s="2">
        <v>1</v>
      </c>
      <c r="AX718" s="2"/>
      <c r="AY718" s="2"/>
      <c r="AZ718" s="2">
        <v>1</v>
      </c>
      <c r="BA718" s="2">
        <v>1</v>
      </c>
      <c r="BB718" s="2">
        <v>1</v>
      </c>
      <c r="BC718" s="2">
        <v>1</v>
      </c>
      <c r="BD718" s="2" t="s">
        <v>6</v>
      </c>
      <c r="BE718" s="2" t="s">
        <v>6</v>
      </c>
      <c r="BF718" s="2" t="s">
        <v>6</v>
      </c>
      <c r="BG718" s="2" t="s">
        <v>6</v>
      </c>
      <c r="BH718" s="2">
        <v>3</v>
      </c>
      <c r="BI718" s="2">
        <v>1</v>
      </c>
      <c r="BJ718" s="2" t="s">
        <v>709</v>
      </c>
      <c r="BK718" s="2"/>
      <c r="BL718" s="2"/>
      <c r="BM718" s="2">
        <v>500001</v>
      </c>
      <c r="BN718" s="2">
        <v>0</v>
      </c>
      <c r="BO718" s="2" t="s">
        <v>6</v>
      </c>
      <c r="BP718" s="2">
        <v>0</v>
      </c>
      <c r="BQ718" s="2">
        <v>20</v>
      </c>
      <c r="BR718" s="2">
        <v>0</v>
      </c>
      <c r="BS718" s="2">
        <v>1</v>
      </c>
      <c r="BT718" s="2">
        <v>1</v>
      </c>
      <c r="BU718" s="2">
        <v>1</v>
      </c>
      <c r="BV718" s="2">
        <v>1</v>
      </c>
      <c r="BW718" s="2">
        <v>1</v>
      </c>
      <c r="BX718" s="2">
        <v>1</v>
      </c>
      <c r="BY718" s="2" t="s">
        <v>6</v>
      </c>
      <c r="BZ718" s="2">
        <v>0</v>
      </c>
      <c r="CA718" s="2">
        <v>0</v>
      </c>
      <c r="CB718" s="2" t="s">
        <v>6</v>
      </c>
      <c r="CC718" s="2"/>
      <c r="CD718" s="2"/>
      <c r="CE718" s="2">
        <v>0</v>
      </c>
      <c r="CF718" s="2">
        <v>0</v>
      </c>
      <c r="CG718" s="2">
        <v>0</v>
      </c>
      <c r="CH718" s="2"/>
      <c r="CI718" s="2"/>
      <c r="CJ718" s="2"/>
      <c r="CK718" s="2"/>
      <c r="CL718" s="2"/>
      <c r="CM718" s="2">
        <v>0</v>
      </c>
      <c r="CN718" s="2" t="s">
        <v>6</v>
      </c>
      <c r="CO718" s="2">
        <v>0</v>
      </c>
      <c r="CP718" s="2">
        <f t="shared" si="831"/>
        <v>283</v>
      </c>
      <c r="CQ718" s="2">
        <f t="shared" si="832"/>
        <v>10633.86</v>
      </c>
      <c r="CR718" s="2">
        <f t="shared" si="833"/>
        <v>0</v>
      </c>
      <c r="CS718" s="2">
        <f t="shared" si="834"/>
        <v>0</v>
      </c>
      <c r="CT718" s="2">
        <f t="shared" si="835"/>
        <v>0</v>
      </c>
      <c r="CU718" s="2">
        <f t="shared" si="836"/>
        <v>0</v>
      </c>
      <c r="CV718" s="2">
        <f t="shared" si="837"/>
        <v>0</v>
      </c>
      <c r="CW718" s="2">
        <f t="shared" si="838"/>
        <v>0</v>
      </c>
      <c r="CX718" s="2">
        <f t="shared" si="839"/>
        <v>0</v>
      </c>
      <c r="CY718" s="2">
        <f>(((S718+(R718*IF(0,0,1)))*AT718)/100)</f>
        <v>0</v>
      </c>
      <c r="CZ718" s="2">
        <f>(((S718+(R718*IF(0,0,1)))*AU718)/100)</f>
        <v>0</v>
      </c>
      <c r="DA718" s="2"/>
      <c r="DB718" s="2"/>
      <c r="DC718" s="2" t="s">
        <v>6</v>
      </c>
      <c r="DD718" s="2" t="s">
        <v>6</v>
      </c>
      <c r="DE718" s="2" t="s">
        <v>6</v>
      </c>
      <c r="DF718" s="2" t="s">
        <v>6</v>
      </c>
      <c r="DG718" s="2" t="s">
        <v>6</v>
      </c>
      <c r="DH718" s="2" t="s">
        <v>6</v>
      </c>
      <c r="DI718" s="2" t="s">
        <v>6</v>
      </c>
      <c r="DJ718" s="2" t="s">
        <v>6</v>
      </c>
      <c r="DK718" s="2" t="s">
        <v>6</v>
      </c>
      <c r="DL718" s="2" t="s">
        <v>6</v>
      </c>
      <c r="DM718" s="2" t="s">
        <v>6</v>
      </c>
      <c r="DN718" s="2">
        <v>0</v>
      </c>
      <c r="DO718" s="2">
        <v>0</v>
      </c>
      <c r="DP718" s="2">
        <v>1</v>
      </c>
      <c r="DQ718" s="2">
        <v>1</v>
      </c>
      <c r="DR718" s="2"/>
      <c r="DS718" s="2"/>
      <c r="DT718" s="2"/>
      <c r="DU718" s="2">
        <v>1009</v>
      </c>
      <c r="DV718" s="2" t="s">
        <v>63</v>
      </c>
      <c r="DW718" s="2" t="s">
        <v>63</v>
      </c>
      <c r="DX718" s="2">
        <v>1000</v>
      </c>
      <c r="DY718" s="2"/>
      <c r="DZ718" s="2" t="s">
        <v>6</v>
      </c>
      <c r="EA718" s="2" t="s">
        <v>6</v>
      </c>
      <c r="EB718" s="2" t="s">
        <v>6</v>
      </c>
      <c r="EC718" s="2" t="s">
        <v>6</v>
      </c>
      <c r="ED718" s="2"/>
      <c r="EE718" s="2">
        <v>54938781</v>
      </c>
      <c r="EF718" s="2">
        <v>20</v>
      </c>
      <c r="EG718" s="2" t="s">
        <v>34</v>
      </c>
      <c r="EH718" s="2">
        <v>0</v>
      </c>
      <c r="EI718" s="2" t="s">
        <v>6</v>
      </c>
      <c r="EJ718" s="2">
        <v>1</v>
      </c>
      <c r="EK718" s="2">
        <v>500001</v>
      </c>
      <c r="EL718" s="2" t="s">
        <v>35</v>
      </c>
      <c r="EM718" s="2" t="s">
        <v>36</v>
      </c>
      <c r="EN718" s="2"/>
      <c r="EO718" s="2" t="s">
        <v>6</v>
      </c>
      <c r="EP718" s="2"/>
      <c r="EQ718" s="2">
        <v>0</v>
      </c>
      <c r="ER718" s="2">
        <v>10633.86</v>
      </c>
      <c r="ES718" s="110">
        <f>'1.Лок.смета.и.Акт'!F1358</f>
        <v>10633.86</v>
      </c>
      <c r="ET718" s="2">
        <v>0</v>
      </c>
      <c r="EU718" s="2">
        <v>0</v>
      </c>
      <c r="EV718" s="2">
        <v>0</v>
      </c>
      <c r="EW718" s="2">
        <v>0</v>
      </c>
      <c r="EX718" s="2">
        <v>0</v>
      </c>
      <c r="EY718" s="2"/>
      <c r="EZ718" s="2"/>
      <c r="FA718" s="2"/>
      <c r="FB718" s="2"/>
      <c r="FC718" s="2"/>
      <c r="FD718" s="2"/>
      <c r="FE718" s="2"/>
      <c r="FF718" s="2"/>
      <c r="FG718" s="2"/>
      <c r="FH718" s="2"/>
      <c r="FI718" s="2"/>
      <c r="FJ718" s="2"/>
      <c r="FK718" s="2"/>
      <c r="FL718" s="2"/>
      <c r="FM718" s="2"/>
      <c r="FN718" s="2"/>
      <c r="FO718" s="2"/>
      <c r="FP718" s="2"/>
      <c r="FQ718" s="2">
        <v>0</v>
      </c>
      <c r="FR718" s="2">
        <f t="shared" si="840"/>
        <v>0</v>
      </c>
      <c r="FS718" s="2">
        <v>0</v>
      </c>
      <c r="FT718" s="2"/>
      <c r="FU718" s="2"/>
      <c r="FV718" s="2"/>
      <c r="FW718" s="2"/>
      <c r="FX718" s="2">
        <v>0</v>
      </c>
      <c r="FY718" s="2">
        <v>0</v>
      </c>
      <c r="FZ718" s="2"/>
      <c r="GA718" s="2" t="s">
        <v>6</v>
      </c>
      <c r="GB718" s="2"/>
      <c r="GC718" s="2"/>
      <c r="GD718" s="2">
        <v>1</v>
      </c>
      <c r="GE718" s="2"/>
      <c r="GF718" s="2">
        <v>904188878</v>
      </c>
      <c r="GG718" s="2">
        <v>2</v>
      </c>
      <c r="GH718" s="2">
        <v>2</v>
      </c>
      <c r="GI718" s="2">
        <v>-2</v>
      </c>
      <c r="GJ718" s="2">
        <v>0</v>
      </c>
      <c r="GK718" s="2">
        <v>0</v>
      </c>
      <c r="GL718" s="2">
        <f t="shared" si="841"/>
        <v>0</v>
      </c>
      <c r="GM718" s="2">
        <f t="shared" si="842"/>
        <v>283</v>
      </c>
      <c r="GN718" s="2">
        <f t="shared" si="843"/>
        <v>283</v>
      </c>
      <c r="GO718" s="2">
        <f t="shared" si="844"/>
        <v>0</v>
      </c>
      <c r="GP718" s="2">
        <f t="shared" si="845"/>
        <v>0</v>
      </c>
      <c r="GQ718" s="2"/>
      <c r="GR718" s="2">
        <v>0</v>
      </c>
      <c r="GS718" s="2">
        <v>2</v>
      </c>
      <c r="GT718" s="2">
        <v>0</v>
      </c>
      <c r="GU718" s="2" t="s">
        <v>6</v>
      </c>
      <c r="GV718" s="2">
        <f t="shared" si="852"/>
        <v>0</v>
      </c>
      <c r="GW718" s="2">
        <v>1</v>
      </c>
      <c r="GX718" s="2">
        <f t="shared" si="846"/>
        <v>0</v>
      </c>
      <c r="GY718" s="2"/>
      <c r="GZ718" s="2"/>
      <c r="HA718" s="2">
        <v>0</v>
      </c>
      <c r="HB718" s="2">
        <v>0</v>
      </c>
      <c r="HC718" s="2">
        <f t="shared" si="847"/>
        <v>0</v>
      </c>
      <c r="HD718" s="2"/>
      <c r="HE718" s="2" t="s">
        <v>6</v>
      </c>
      <c r="HF718" s="2" t="s">
        <v>6</v>
      </c>
      <c r="HG718" s="2"/>
      <c r="HH718" s="2"/>
      <c r="HI718" s="2"/>
      <c r="HJ718" s="2"/>
      <c r="HK718" s="2"/>
      <c r="HL718" s="2"/>
      <c r="HM718" s="2" t="s">
        <v>6</v>
      </c>
      <c r="HN718" s="2" t="s">
        <v>6</v>
      </c>
      <c r="HO718" s="2" t="s">
        <v>6</v>
      </c>
      <c r="HP718" s="2" t="s">
        <v>6</v>
      </c>
      <c r="HQ718" s="2" t="s">
        <v>6</v>
      </c>
      <c r="HR718" s="2"/>
      <c r="HS718" s="2"/>
      <c r="HT718" s="2"/>
      <c r="HU718" s="2"/>
      <c r="HV718" s="2"/>
      <c r="HW718" s="2"/>
      <c r="HX718" s="2"/>
      <c r="HY718" s="2"/>
      <c r="HZ718" s="2"/>
      <c r="IA718" s="2"/>
      <c r="IB718" s="2"/>
      <c r="IC718" s="2"/>
      <c r="ID718" s="2"/>
      <c r="IE718" s="2"/>
      <c r="IF718" s="2">
        <v>-1</v>
      </c>
      <c r="IG718" s="2"/>
      <c r="IH718" s="2"/>
      <c r="II718" s="2"/>
      <c r="IJ718" s="2"/>
      <c r="IK718" s="2">
        <v>0</v>
      </c>
      <c r="IL718" s="2"/>
      <c r="IM718" s="2"/>
      <c r="IN718" s="2"/>
      <c r="IO718" s="2"/>
      <c r="IP718" s="2"/>
      <c r="IQ718" s="2"/>
      <c r="IR718" s="2"/>
      <c r="IS718" s="2"/>
      <c r="IT718" s="2"/>
      <c r="IU718" s="2"/>
    </row>
    <row r="719" spans="1:255" x14ac:dyDescent="0.2">
      <c r="A719">
        <v>18</v>
      </c>
      <c r="B719">
        <v>1</v>
      </c>
      <c r="C719">
        <v>1139</v>
      </c>
      <c r="E719" t="s">
        <v>828</v>
      </c>
      <c r="F719" t="e">
        <f>'2.Лок.смета.и.Акт'!#REF!</f>
        <v>#REF!</v>
      </c>
      <c r="G719" t="s">
        <v>708</v>
      </c>
      <c r="H719" t="s">
        <v>63</v>
      </c>
      <c r="I719">
        <f>I717*J719</f>
        <v>2.6640000000000004E-2</v>
      </c>
      <c r="J719">
        <v>4.4400000000000004E-3</v>
      </c>
      <c r="K719">
        <v>4.4400000000000004E-3</v>
      </c>
      <c r="O719">
        <f t="shared" si="817"/>
        <v>2244</v>
      </c>
      <c r="P719">
        <f t="shared" si="818"/>
        <v>2244</v>
      </c>
      <c r="Q719">
        <f t="shared" si="819"/>
        <v>0</v>
      </c>
      <c r="R719">
        <f t="shared" si="820"/>
        <v>0</v>
      </c>
      <c r="S719">
        <f t="shared" si="821"/>
        <v>0</v>
      </c>
      <c r="T719">
        <f t="shared" si="822"/>
        <v>0</v>
      </c>
      <c r="U719">
        <f t="shared" si="823"/>
        <v>0</v>
      </c>
      <c r="V719">
        <f t="shared" si="824"/>
        <v>0</v>
      </c>
      <c r="W719">
        <f t="shared" si="825"/>
        <v>0</v>
      </c>
      <c r="X719">
        <f t="shared" si="826"/>
        <v>0</v>
      </c>
      <c r="Y719">
        <f t="shared" si="827"/>
        <v>0</v>
      </c>
      <c r="AA719">
        <v>86295184</v>
      </c>
      <c r="AB719">
        <f t="shared" si="828"/>
        <v>11142.15</v>
      </c>
      <c r="AC719">
        <f>ROUND((ES719),2)</f>
        <v>11142.15</v>
      </c>
      <c r="AD719">
        <f t="shared" si="849"/>
        <v>0</v>
      </c>
      <c r="AE719">
        <f t="shared" si="853"/>
        <v>0</v>
      </c>
      <c r="AF719">
        <f t="shared" si="855"/>
        <v>0</v>
      </c>
      <c r="AG719">
        <f t="shared" si="829"/>
        <v>0</v>
      </c>
      <c r="AH719">
        <f t="shared" si="856"/>
        <v>0</v>
      </c>
      <c r="AI719">
        <f t="shared" si="854"/>
        <v>0</v>
      </c>
      <c r="AJ719">
        <f t="shared" si="830"/>
        <v>0</v>
      </c>
      <c r="AK719">
        <v>11142.150000000001</v>
      </c>
      <c r="AL719">
        <v>11142.150000000001</v>
      </c>
      <c r="AM719">
        <v>0</v>
      </c>
      <c r="AN719">
        <v>0</v>
      </c>
      <c r="AO719">
        <v>0</v>
      </c>
      <c r="AP719">
        <v>0</v>
      </c>
      <c r="AQ719">
        <v>0</v>
      </c>
      <c r="AR719">
        <v>0</v>
      </c>
      <c r="AS719">
        <v>0</v>
      </c>
      <c r="AT719">
        <v>0</v>
      </c>
      <c r="AU719">
        <v>0</v>
      </c>
      <c r="AV719">
        <v>1</v>
      </c>
      <c r="AW719">
        <v>1</v>
      </c>
      <c r="AZ719">
        <v>1</v>
      </c>
      <c r="BA719">
        <v>1</v>
      </c>
      <c r="BB719">
        <v>1</v>
      </c>
      <c r="BC719">
        <v>7.56</v>
      </c>
      <c r="BD719" t="s">
        <v>6</v>
      </c>
      <c r="BE719" t="s">
        <v>6</v>
      </c>
      <c r="BF719" t="s">
        <v>6</v>
      </c>
      <c r="BG719" t="s">
        <v>6</v>
      </c>
      <c r="BH719">
        <v>3</v>
      </c>
      <c r="BI719">
        <v>1</v>
      </c>
      <c r="BJ719" t="s">
        <v>709</v>
      </c>
      <c r="BM719">
        <v>500001</v>
      </c>
      <c r="BN719">
        <v>0</v>
      </c>
      <c r="BO719" t="s">
        <v>6</v>
      </c>
      <c r="BP719">
        <v>0</v>
      </c>
      <c r="BQ719">
        <v>20</v>
      </c>
      <c r="BR719">
        <v>0</v>
      </c>
      <c r="BS719">
        <v>1</v>
      </c>
      <c r="BT719">
        <v>1</v>
      </c>
      <c r="BU719">
        <v>1</v>
      </c>
      <c r="BV719">
        <v>1</v>
      </c>
      <c r="BW719">
        <v>1</v>
      </c>
      <c r="BX719">
        <v>1</v>
      </c>
      <c r="BY719" t="s">
        <v>6</v>
      </c>
      <c r="BZ719">
        <v>0</v>
      </c>
      <c r="CA719">
        <v>0</v>
      </c>
      <c r="CB719" t="s">
        <v>6</v>
      </c>
      <c r="CE719">
        <v>0</v>
      </c>
      <c r="CF719">
        <v>0</v>
      </c>
      <c r="CG719">
        <v>0</v>
      </c>
      <c r="CM719">
        <v>0</v>
      </c>
      <c r="CN719" t="s">
        <v>6</v>
      </c>
      <c r="CO719">
        <v>0</v>
      </c>
      <c r="CP719">
        <f t="shared" si="831"/>
        <v>2244</v>
      </c>
      <c r="CQ719">
        <f t="shared" si="832"/>
        <v>84234.653999999995</v>
      </c>
      <c r="CR719">
        <f t="shared" si="833"/>
        <v>0</v>
      </c>
      <c r="CS719">
        <f t="shared" si="834"/>
        <v>0</v>
      </c>
      <c r="CT719">
        <f t="shared" si="835"/>
        <v>0</v>
      </c>
      <c r="CU719">
        <f t="shared" si="836"/>
        <v>0</v>
      </c>
      <c r="CV719">
        <f t="shared" si="837"/>
        <v>0</v>
      </c>
      <c r="CW719">
        <f t="shared" si="838"/>
        <v>0</v>
      </c>
      <c r="CX719">
        <f t="shared" si="839"/>
        <v>0</v>
      </c>
      <c r="CY719">
        <f>(S719+R719)*(BZ719/100)</f>
        <v>0</v>
      </c>
      <c r="CZ719">
        <f>(S719+R719)*(CA719/100)</f>
        <v>0</v>
      </c>
      <c r="DC719" t="s">
        <v>6</v>
      </c>
      <c r="DD719" t="s">
        <v>6</v>
      </c>
      <c r="DE719" t="s">
        <v>6</v>
      </c>
      <c r="DF719" t="s">
        <v>6</v>
      </c>
      <c r="DG719" t="s">
        <v>6</v>
      </c>
      <c r="DH719" t="s">
        <v>6</v>
      </c>
      <c r="DI719" t="s">
        <v>6</v>
      </c>
      <c r="DJ719" t="s">
        <v>6</v>
      </c>
      <c r="DK719" t="s">
        <v>6</v>
      </c>
      <c r="DL719" t="s">
        <v>6</v>
      </c>
      <c r="DM719" t="s">
        <v>6</v>
      </c>
      <c r="DN719">
        <v>0</v>
      </c>
      <c r="DO719">
        <v>0</v>
      </c>
      <c r="DP719">
        <v>1</v>
      </c>
      <c r="DQ719">
        <v>1</v>
      </c>
      <c r="DU719">
        <v>1009</v>
      </c>
      <c r="DV719" t="s">
        <v>63</v>
      </c>
      <c r="DW719" t="e">
        <f>'2.Лок.смета.и.Акт'!#REF!</f>
        <v>#REF!</v>
      </c>
      <c r="DX719">
        <v>1000</v>
      </c>
      <c r="DZ719" t="s">
        <v>6</v>
      </c>
      <c r="EA719" t="s">
        <v>6</v>
      </c>
      <c r="EB719" t="s">
        <v>6</v>
      </c>
      <c r="EC719" t="s">
        <v>6</v>
      </c>
      <c r="EE719">
        <v>54938781</v>
      </c>
      <c r="EF719">
        <v>20</v>
      </c>
      <c r="EG719" t="s">
        <v>34</v>
      </c>
      <c r="EH719">
        <v>0</v>
      </c>
      <c r="EI719" t="s">
        <v>6</v>
      </c>
      <c r="EJ719">
        <v>1</v>
      </c>
      <c r="EK719">
        <v>500001</v>
      </c>
      <c r="EL719" t="s">
        <v>35</v>
      </c>
      <c r="EM719" t="s">
        <v>36</v>
      </c>
      <c r="EO719" t="s">
        <v>6</v>
      </c>
      <c r="EQ719">
        <v>0</v>
      </c>
      <c r="ER719">
        <v>80392</v>
      </c>
      <c r="ES719">
        <v>11142.150000000001</v>
      </c>
      <c r="ET719">
        <v>0</v>
      </c>
      <c r="EU719">
        <v>0</v>
      </c>
      <c r="EV719">
        <v>0</v>
      </c>
      <c r="EW719">
        <v>0</v>
      </c>
      <c r="EX719">
        <v>0</v>
      </c>
      <c r="EZ719">
        <v>5</v>
      </c>
      <c r="FC719">
        <v>0</v>
      </c>
      <c r="FD719">
        <v>18</v>
      </c>
      <c r="FF719">
        <v>80392</v>
      </c>
      <c r="FQ719">
        <v>0</v>
      </c>
      <c r="FR719">
        <f t="shared" si="840"/>
        <v>0</v>
      </c>
      <c r="FS719">
        <v>0</v>
      </c>
      <c r="FX719">
        <v>0</v>
      </c>
      <c r="FY719">
        <v>0</v>
      </c>
      <c r="GA719" t="s">
        <v>710</v>
      </c>
      <c r="GD719">
        <v>1</v>
      </c>
      <c r="GF719">
        <v>904188878</v>
      </c>
      <c r="GG719">
        <v>2</v>
      </c>
      <c r="GH719">
        <v>3</v>
      </c>
      <c r="GI719">
        <v>5</v>
      </c>
      <c r="GJ719">
        <v>0</v>
      </c>
      <c r="GK719">
        <v>0</v>
      </c>
      <c r="GL719">
        <f t="shared" si="841"/>
        <v>0</v>
      </c>
      <c r="GM719">
        <f t="shared" si="842"/>
        <v>2244</v>
      </c>
      <c r="GN719">
        <f t="shared" si="843"/>
        <v>2244</v>
      </c>
      <c r="GO719">
        <f t="shared" si="844"/>
        <v>0</v>
      </c>
      <c r="GP719">
        <f t="shared" si="845"/>
        <v>0</v>
      </c>
      <c r="GR719">
        <v>1</v>
      </c>
      <c r="GS719">
        <v>1</v>
      </c>
      <c r="GT719">
        <v>0</v>
      </c>
      <c r="GU719" t="s">
        <v>6</v>
      </c>
      <c r="GV719">
        <f t="shared" si="852"/>
        <v>0</v>
      </c>
      <c r="GW719">
        <v>1</v>
      </c>
      <c r="GX719">
        <f t="shared" si="846"/>
        <v>0</v>
      </c>
      <c r="HA719">
        <v>0</v>
      </c>
      <c r="HB719">
        <v>0</v>
      </c>
      <c r="HC719">
        <f t="shared" si="847"/>
        <v>0</v>
      </c>
      <c r="HE719" t="s">
        <v>38</v>
      </c>
      <c r="HF719" t="s">
        <v>201</v>
      </c>
      <c r="HM719" t="s">
        <v>6</v>
      </c>
      <c r="HN719" t="s">
        <v>6</v>
      </c>
      <c r="HO719" t="s">
        <v>6</v>
      </c>
      <c r="HP719" t="s">
        <v>6</v>
      </c>
      <c r="HQ719" t="s">
        <v>6</v>
      </c>
      <c r="IF719">
        <v>-1</v>
      </c>
      <c r="IK719">
        <v>0</v>
      </c>
    </row>
    <row r="720" spans="1:255" x14ac:dyDescent="0.2">
      <c r="A720" s="2">
        <v>18</v>
      </c>
      <c r="B720" s="2">
        <v>1</v>
      </c>
      <c r="C720" s="2">
        <v>1137</v>
      </c>
      <c r="D720" s="2"/>
      <c r="E720" s="2" t="s">
        <v>829</v>
      </c>
      <c r="F720" s="2" t="s">
        <v>197</v>
      </c>
      <c r="G720" s="2" t="s">
        <v>712</v>
      </c>
      <c r="H720" s="2" t="s">
        <v>63</v>
      </c>
      <c r="I720" s="2">
        <f>I716*J720</f>
        <v>1.3559999999999999E-2</v>
      </c>
      <c r="J720" s="216">
        <f>'5.Ведомость_списания'!F323</f>
        <v>2.2599999999999999E-3</v>
      </c>
      <c r="K720" s="2">
        <v>2.2599999999999999E-3</v>
      </c>
      <c r="L720" s="2"/>
      <c r="M720" s="2"/>
      <c r="N720" s="2"/>
      <c r="O720" s="2">
        <f t="shared" si="817"/>
        <v>200</v>
      </c>
      <c r="P720" s="2">
        <f t="shared" si="818"/>
        <v>200</v>
      </c>
      <c r="Q720" s="2">
        <f t="shared" si="819"/>
        <v>0</v>
      </c>
      <c r="R720" s="2">
        <f t="shared" si="820"/>
        <v>0</v>
      </c>
      <c r="S720" s="2">
        <f t="shared" si="821"/>
        <v>0</v>
      </c>
      <c r="T720" s="2">
        <f t="shared" si="822"/>
        <v>0</v>
      </c>
      <c r="U720" s="2">
        <f t="shared" si="823"/>
        <v>0</v>
      </c>
      <c r="V720" s="2">
        <f t="shared" si="824"/>
        <v>0</v>
      </c>
      <c r="W720" s="2">
        <f t="shared" si="825"/>
        <v>0</v>
      </c>
      <c r="X720" s="2">
        <f t="shared" si="826"/>
        <v>0</v>
      </c>
      <c r="Y720" s="2">
        <f t="shared" si="827"/>
        <v>0</v>
      </c>
      <c r="Z720" s="2"/>
      <c r="AA720" s="2">
        <v>86295183</v>
      </c>
      <c r="AB720" s="2">
        <f t="shared" si="828"/>
        <v>14744.52</v>
      </c>
      <c r="AC720" s="2">
        <f>ROUND((ES720),2)</f>
        <v>14744.52</v>
      </c>
      <c r="AD720" s="2">
        <f t="shared" si="849"/>
        <v>0</v>
      </c>
      <c r="AE720" s="2">
        <f t="shared" si="853"/>
        <v>0</v>
      </c>
      <c r="AF720" s="2">
        <f t="shared" si="855"/>
        <v>0</v>
      </c>
      <c r="AG720" s="2">
        <f t="shared" si="829"/>
        <v>0</v>
      </c>
      <c r="AH720" s="2">
        <f t="shared" si="856"/>
        <v>0</v>
      </c>
      <c r="AI720" s="2">
        <f t="shared" si="854"/>
        <v>0</v>
      </c>
      <c r="AJ720" s="2">
        <f t="shared" si="830"/>
        <v>0.1</v>
      </c>
      <c r="AK720" s="2">
        <v>14744.52</v>
      </c>
      <c r="AL720" s="110">
        <f>'1.Лок.смета.и.Акт'!F1360</f>
        <v>14744.52</v>
      </c>
      <c r="AM720" s="2">
        <v>0</v>
      </c>
      <c r="AN720" s="2">
        <v>0</v>
      </c>
      <c r="AO720" s="2">
        <v>0</v>
      </c>
      <c r="AP720" s="2">
        <v>0</v>
      </c>
      <c r="AQ720" s="2">
        <v>0</v>
      </c>
      <c r="AR720" s="2">
        <v>0</v>
      </c>
      <c r="AS720" s="2">
        <v>0.1</v>
      </c>
      <c r="AT720" s="2">
        <v>0</v>
      </c>
      <c r="AU720" s="2">
        <v>0</v>
      </c>
      <c r="AV720" s="2">
        <v>1</v>
      </c>
      <c r="AW720" s="2">
        <v>1</v>
      </c>
      <c r="AX720" s="2"/>
      <c r="AY720" s="2"/>
      <c r="AZ720" s="2">
        <v>1</v>
      </c>
      <c r="BA720" s="2">
        <v>1</v>
      </c>
      <c r="BB720" s="2">
        <v>1</v>
      </c>
      <c r="BC720" s="2">
        <v>1</v>
      </c>
      <c r="BD720" s="2" t="s">
        <v>6</v>
      </c>
      <c r="BE720" s="2" t="s">
        <v>6</v>
      </c>
      <c r="BF720" s="2" t="s">
        <v>6</v>
      </c>
      <c r="BG720" s="2" t="s">
        <v>6</v>
      </c>
      <c r="BH720" s="2">
        <v>3</v>
      </c>
      <c r="BI720" s="2">
        <v>1</v>
      </c>
      <c r="BJ720" s="2" t="s">
        <v>199</v>
      </c>
      <c r="BK720" s="2"/>
      <c r="BL720" s="2"/>
      <c r="BM720" s="2">
        <v>500001</v>
      </c>
      <c r="BN720" s="2">
        <v>0</v>
      </c>
      <c r="BO720" s="2" t="s">
        <v>6</v>
      </c>
      <c r="BP720" s="2">
        <v>0</v>
      </c>
      <c r="BQ720" s="2">
        <v>20</v>
      </c>
      <c r="BR720" s="2">
        <v>0</v>
      </c>
      <c r="BS720" s="2">
        <v>1</v>
      </c>
      <c r="BT720" s="2">
        <v>1</v>
      </c>
      <c r="BU720" s="2">
        <v>1</v>
      </c>
      <c r="BV720" s="2">
        <v>1</v>
      </c>
      <c r="BW720" s="2">
        <v>1</v>
      </c>
      <c r="BX720" s="2">
        <v>1</v>
      </c>
      <c r="BY720" s="2" t="s">
        <v>6</v>
      </c>
      <c r="BZ720" s="2">
        <v>0</v>
      </c>
      <c r="CA720" s="2">
        <v>0</v>
      </c>
      <c r="CB720" s="2" t="s">
        <v>6</v>
      </c>
      <c r="CC720" s="2"/>
      <c r="CD720" s="2"/>
      <c r="CE720" s="2">
        <v>0</v>
      </c>
      <c r="CF720" s="2">
        <v>0</v>
      </c>
      <c r="CG720" s="2">
        <v>0</v>
      </c>
      <c r="CH720" s="2"/>
      <c r="CI720" s="2"/>
      <c r="CJ720" s="2"/>
      <c r="CK720" s="2"/>
      <c r="CL720" s="2"/>
      <c r="CM720" s="2">
        <v>0</v>
      </c>
      <c r="CN720" s="2" t="s">
        <v>6</v>
      </c>
      <c r="CO720" s="2">
        <v>0</v>
      </c>
      <c r="CP720" s="2">
        <f t="shared" si="831"/>
        <v>200</v>
      </c>
      <c r="CQ720" s="2">
        <f t="shared" si="832"/>
        <v>14744.52</v>
      </c>
      <c r="CR720" s="2">
        <f t="shared" si="833"/>
        <v>0</v>
      </c>
      <c r="CS720" s="2">
        <f t="shared" si="834"/>
        <v>0</v>
      </c>
      <c r="CT720" s="2">
        <f t="shared" si="835"/>
        <v>0</v>
      </c>
      <c r="CU720" s="2">
        <f t="shared" si="836"/>
        <v>0</v>
      </c>
      <c r="CV720" s="2">
        <f t="shared" si="837"/>
        <v>0</v>
      </c>
      <c r="CW720" s="2">
        <f t="shared" si="838"/>
        <v>0</v>
      </c>
      <c r="CX720" s="2">
        <f t="shared" si="839"/>
        <v>0.1</v>
      </c>
      <c r="CY720" s="2">
        <f>(((S720+(R720*IF(0,0,1)))*AT720)/100)</f>
        <v>0</v>
      </c>
      <c r="CZ720" s="2">
        <f>(((S720+(R720*IF(0,0,1)))*AU720)/100)</f>
        <v>0</v>
      </c>
      <c r="DA720" s="2"/>
      <c r="DB720" s="2"/>
      <c r="DC720" s="2" t="s">
        <v>6</v>
      </c>
      <c r="DD720" s="2" t="s">
        <v>6</v>
      </c>
      <c r="DE720" s="2" t="s">
        <v>6</v>
      </c>
      <c r="DF720" s="2" t="s">
        <v>6</v>
      </c>
      <c r="DG720" s="2" t="s">
        <v>6</v>
      </c>
      <c r="DH720" s="2" t="s">
        <v>6</v>
      </c>
      <c r="DI720" s="2" t="s">
        <v>6</v>
      </c>
      <c r="DJ720" s="2" t="s">
        <v>6</v>
      </c>
      <c r="DK720" s="2" t="s">
        <v>6</v>
      </c>
      <c r="DL720" s="2" t="s">
        <v>6</v>
      </c>
      <c r="DM720" s="2" t="s">
        <v>6</v>
      </c>
      <c r="DN720" s="2">
        <v>0</v>
      </c>
      <c r="DO720" s="2">
        <v>0</v>
      </c>
      <c r="DP720" s="2">
        <v>1</v>
      </c>
      <c r="DQ720" s="2">
        <v>1</v>
      </c>
      <c r="DR720" s="2"/>
      <c r="DS720" s="2"/>
      <c r="DT720" s="2"/>
      <c r="DU720" s="2">
        <v>1009</v>
      </c>
      <c r="DV720" s="2" t="s">
        <v>63</v>
      </c>
      <c r="DW720" s="2" t="s">
        <v>63</v>
      </c>
      <c r="DX720" s="2">
        <v>1000</v>
      </c>
      <c r="DY720" s="2"/>
      <c r="DZ720" s="2" t="s">
        <v>6</v>
      </c>
      <c r="EA720" s="2" t="s">
        <v>6</v>
      </c>
      <c r="EB720" s="2" t="s">
        <v>6</v>
      </c>
      <c r="EC720" s="2" t="s">
        <v>6</v>
      </c>
      <c r="ED720" s="2"/>
      <c r="EE720" s="2">
        <v>54938781</v>
      </c>
      <c r="EF720" s="2">
        <v>20</v>
      </c>
      <c r="EG720" s="2" t="s">
        <v>34</v>
      </c>
      <c r="EH720" s="2">
        <v>0</v>
      </c>
      <c r="EI720" s="2" t="s">
        <v>6</v>
      </c>
      <c r="EJ720" s="2">
        <v>1</v>
      </c>
      <c r="EK720" s="2">
        <v>500001</v>
      </c>
      <c r="EL720" s="2" t="s">
        <v>35</v>
      </c>
      <c r="EM720" s="2" t="s">
        <v>36</v>
      </c>
      <c r="EN720" s="2"/>
      <c r="EO720" s="2" t="s">
        <v>6</v>
      </c>
      <c r="EP720" s="2"/>
      <c r="EQ720" s="2">
        <v>0</v>
      </c>
      <c r="ER720" s="2">
        <v>14744.52</v>
      </c>
      <c r="ES720" s="110">
        <f>'1.Лок.смета.и.Акт'!F1360</f>
        <v>14744.52</v>
      </c>
      <c r="ET720" s="2">
        <v>0</v>
      </c>
      <c r="EU720" s="2">
        <v>0</v>
      </c>
      <c r="EV720" s="2">
        <v>0</v>
      </c>
      <c r="EW720" s="2">
        <v>0</v>
      </c>
      <c r="EX720" s="2">
        <v>0</v>
      </c>
      <c r="EY720" s="2"/>
      <c r="EZ720" s="2"/>
      <c r="FA720" s="2"/>
      <c r="FB720" s="2"/>
      <c r="FC720" s="2"/>
      <c r="FD720" s="2"/>
      <c r="FE720" s="2"/>
      <c r="FF720" s="2"/>
      <c r="FG720" s="2"/>
      <c r="FH720" s="2"/>
      <c r="FI720" s="2"/>
      <c r="FJ720" s="2"/>
      <c r="FK720" s="2"/>
      <c r="FL720" s="2"/>
      <c r="FM720" s="2"/>
      <c r="FN720" s="2"/>
      <c r="FO720" s="2"/>
      <c r="FP720" s="2"/>
      <c r="FQ720" s="2">
        <v>0</v>
      </c>
      <c r="FR720" s="2">
        <f t="shared" si="840"/>
        <v>0</v>
      </c>
      <c r="FS720" s="2">
        <v>0</v>
      </c>
      <c r="FT720" s="2"/>
      <c r="FU720" s="2"/>
      <c r="FV720" s="2"/>
      <c r="FW720" s="2"/>
      <c r="FX720" s="2">
        <v>0</v>
      </c>
      <c r="FY720" s="2">
        <v>0</v>
      </c>
      <c r="FZ720" s="2"/>
      <c r="GA720" s="2" t="s">
        <v>6</v>
      </c>
      <c r="GB720" s="2"/>
      <c r="GC720" s="2"/>
      <c r="GD720" s="2">
        <v>1</v>
      </c>
      <c r="GE720" s="2"/>
      <c r="GF720" s="2">
        <v>204322707</v>
      </c>
      <c r="GG720" s="2">
        <v>2</v>
      </c>
      <c r="GH720" s="2">
        <v>2</v>
      </c>
      <c r="GI720" s="2">
        <v>-2</v>
      </c>
      <c r="GJ720" s="2">
        <v>0</v>
      </c>
      <c r="GK720" s="2">
        <v>0</v>
      </c>
      <c r="GL720" s="2">
        <f t="shared" si="841"/>
        <v>0</v>
      </c>
      <c r="GM720" s="2">
        <f t="shared" si="842"/>
        <v>200</v>
      </c>
      <c r="GN720" s="2">
        <f t="shared" si="843"/>
        <v>200</v>
      </c>
      <c r="GO720" s="2">
        <f t="shared" si="844"/>
        <v>0</v>
      </c>
      <c r="GP720" s="2">
        <f t="shared" si="845"/>
        <v>0</v>
      </c>
      <c r="GQ720" s="2"/>
      <c r="GR720" s="2">
        <v>0</v>
      </c>
      <c r="GS720" s="2">
        <v>2</v>
      </c>
      <c r="GT720" s="2">
        <v>0</v>
      </c>
      <c r="GU720" s="2" t="s">
        <v>6</v>
      </c>
      <c r="GV720" s="2">
        <f t="shared" si="852"/>
        <v>0</v>
      </c>
      <c r="GW720" s="2">
        <v>1</v>
      </c>
      <c r="GX720" s="2">
        <f t="shared" si="846"/>
        <v>0</v>
      </c>
      <c r="GY720" s="2"/>
      <c r="GZ720" s="2"/>
      <c r="HA720" s="2">
        <v>0</v>
      </c>
      <c r="HB720" s="2">
        <v>0</v>
      </c>
      <c r="HC720" s="2">
        <f t="shared" si="847"/>
        <v>0</v>
      </c>
      <c r="HD720" s="2"/>
      <c r="HE720" s="2" t="s">
        <v>6</v>
      </c>
      <c r="HF720" s="2" t="s">
        <v>6</v>
      </c>
      <c r="HG720" s="2"/>
      <c r="HH720" s="2"/>
      <c r="HI720" s="2"/>
      <c r="HJ720" s="2"/>
      <c r="HK720" s="2"/>
      <c r="HL720" s="2"/>
      <c r="HM720" s="2" t="s">
        <v>6</v>
      </c>
      <c r="HN720" s="2" t="s">
        <v>6</v>
      </c>
      <c r="HO720" s="2" t="s">
        <v>6</v>
      </c>
      <c r="HP720" s="2" t="s">
        <v>6</v>
      </c>
      <c r="HQ720" s="2" t="s">
        <v>6</v>
      </c>
      <c r="HR720" s="2"/>
      <c r="HS720" s="2"/>
      <c r="HT720" s="2"/>
      <c r="HU720" s="2"/>
      <c r="HV720" s="2"/>
      <c r="HW720" s="2"/>
      <c r="HX720" s="2"/>
      <c r="HY720" s="2"/>
      <c r="HZ720" s="2"/>
      <c r="IA720" s="2"/>
      <c r="IB720" s="2"/>
      <c r="IC720" s="2"/>
      <c r="ID720" s="2"/>
      <c r="IE720" s="2"/>
      <c r="IF720" s="2">
        <v>-1</v>
      </c>
      <c r="IG720" s="2"/>
      <c r="IH720" s="2"/>
      <c r="II720" s="2"/>
      <c r="IJ720" s="2"/>
      <c r="IK720" s="2">
        <v>0</v>
      </c>
      <c r="IL720" s="2"/>
      <c r="IM720" s="2"/>
      <c r="IN720" s="2"/>
      <c r="IO720" s="2"/>
      <c r="IP720" s="2"/>
      <c r="IQ720" s="2"/>
      <c r="IR720" s="2"/>
      <c r="IS720" s="2"/>
      <c r="IT720" s="2"/>
      <c r="IU720" s="2"/>
    </row>
    <row r="721" spans="1:255" x14ac:dyDescent="0.2">
      <c r="A721">
        <v>18</v>
      </c>
      <c r="B721">
        <v>1</v>
      </c>
      <c r="C721">
        <v>1140</v>
      </c>
      <c r="E721" t="s">
        <v>829</v>
      </c>
      <c r="F721" t="e">
        <f>'2.Лок.смета.и.Акт'!#REF!</f>
        <v>#REF!</v>
      </c>
      <c r="G721" t="s">
        <v>712</v>
      </c>
      <c r="H721" t="s">
        <v>63</v>
      </c>
      <c r="I721">
        <f>I717*J721</f>
        <v>1.3559999999999999E-2</v>
      </c>
      <c r="J721">
        <v>2.2599999999999999E-3</v>
      </c>
      <c r="K721">
        <v>2.2599999999999999E-3</v>
      </c>
      <c r="O721">
        <f t="shared" si="817"/>
        <v>1584</v>
      </c>
      <c r="P721">
        <f t="shared" si="818"/>
        <v>1584</v>
      </c>
      <c r="Q721">
        <f t="shared" si="819"/>
        <v>0</v>
      </c>
      <c r="R721">
        <f t="shared" si="820"/>
        <v>0</v>
      </c>
      <c r="S721">
        <f t="shared" si="821"/>
        <v>0</v>
      </c>
      <c r="T721">
        <f t="shared" si="822"/>
        <v>0</v>
      </c>
      <c r="U721">
        <f t="shared" si="823"/>
        <v>0</v>
      </c>
      <c r="V721">
        <f t="shared" si="824"/>
        <v>0</v>
      </c>
      <c r="W721">
        <f t="shared" si="825"/>
        <v>0</v>
      </c>
      <c r="X721">
        <f t="shared" si="826"/>
        <v>0</v>
      </c>
      <c r="Y721">
        <f t="shared" si="827"/>
        <v>0</v>
      </c>
      <c r="AA721">
        <v>86295184</v>
      </c>
      <c r="AB721">
        <f t="shared" si="828"/>
        <v>15449.31</v>
      </c>
      <c r="AC721">
        <f>ROUND((ES721),2)</f>
        <v>15449.31</v>
      </c>
      <c r="AD721">
        <f t="shared" si="849"/>
        <v>0</v>
      </c>
      <c r="AE721">
        <f t="shared" si="853"/>
        <v>0</v>
      </c>
      <c r="AF721">
        <f t="shared" si="855"/>
        <v>0</v>
      </c>
      <c r="AG721">
        <f t="shared" si="829"/>
        <v>0</v>
      </c>
      <c r="AH721">
        <f t="shared" si="856"/>
        <v>0</v>
      </c>
      <c r="AI721">
        <f t="shared" si="854"/>
        <v>0</v>
      </c>
      <c r="AJ721">
        <f t="shared" si="830"/>
        <v>0.1</v>
      </c>
      <c r="AK721">
        <v>15449.310000000001</v>
      </c>
      <c r="AL721">
        <v>15449.310000000001</v>
      </c>
      <c r="AM721">
        <v>0</v>
      </c>
      <c r="AN721">
        <v>0</v>
      </c>
      <c r="AO721">
        <v>0</v>
      </c>
      <c r="AP721">
        <v>0</v>
      </c>
      <c r="AQ721">
        <v>0</v>
      </c>
      <c r="AR721">
        <v>0</v>
      </c>
      <c r="AS721">
        <v>0.1</v>
      </c>
      <c r="AT721">
        <v>0</v>
      </c>
      <c r="AU721">
        <v>0</v>
      </c>
      <c r="AV721">
        <v>1</v>
      </c>
      <c r="AW721">
        <v>1</v>
      </c>
      <c r="AZ721">
        <v>1</v>
      </c>
      <c r="BA721">
        <v>1</v>
      </c>
      <c r="BB721">
        <v>1</v>
      </c>
      <c r="BC721">
        <v>7.56</v>
      </c>
      <c r="BD721" t="s">
        <v>6</v>
      </c>
      <c r="BE721" t="s">
        <v>6</v>
      </c>
      <c r="BF721" t="s">
        <v>6</v>
      </c>
      <c r="BG721" t="s">
        <v>6</v>
      </c>
      <c r="BH721">
        <v>3</v>
      </c>
      <c r="BI721">
        <v>1</v>
      </c>
      <c r="BJ721" t="s">
        <v>199</v>
      </c>
      <c r="BM721">
        <v>500001</v>
      </c>
      <c r="BN721">
        <v>0</v>
      </c>
      <c r="BO721" t="s">
        <v>6</v>
      </c>
      <c r="BP721">
        <v>0</v>
      </c>
      <c r="BQ721">
        <v>20</v>
      </c>
      <c r="BR721">
        <v>0</v>
      </c>
      <c r="BS721">
        <v>1</v>
      </c>
      <c r="BT721">
        <v>1</v>
      </c>
      <c r="BU721">
        <v>1</v>
      </c>
      <c r="BV721">
        <v>1</v>
      </c>
      <c r="BW721">
        <v>1</v>
      </c>
      <c r="BX721">
        <v>1</v>
      </c>
      <c r="BY721" t="s">
        <v>6</v>
      </c>
      <c r="BZ721">
        <v>0</v>
      </c>
      <c r="CA721">
        <v>0</v>
      </c>
      <c r="CB721" t="s">
        <v>6</v>
      </c>
      <c r="CE721">
        <v>0</v>
      </c>
      <c r="CF721">
        <v>0</v>
      </c>
      <c r="CG721">
        <v>0</v>
      </c>
      <c r="CM721">
        <v>0</v>
      </c>
      <c r="CN721" t="s">
        <v>6</v>
      </c>
      <c r="CO721">
        <v>0</v>
      </c>
      <c r="CP721">
        <f t="shared" si="831"/>
        <v>1584</v>
      </c>
      <c r="CQ721">
        <f t="shared" si="832"/>
        <v>116796.7836</v>
      </c>
      <c r="CR721">
        <f t="shared" si="833"/>
        <v>0</v>
      </c>
      <c r="CS721">
        <f t="shared" si="834"/>
        <v>0</v>
      </c>
      <c r="CT721">
        <f t="shared" si="835"/>
        <v>0</v>
      </c>
      <c r="CU721">
        <f t="shared" si="836"/>
        <v>0</v>
      </c>
      <c r="CV721">
        <f t="shared" si="837"/>
        <v>0</v>
      </c>
      <c r="CW721">
        <f t="shared" si="838"/>
        <v>0</v>
      </c>
      <c r="CX721">
        <f t="shared" si="839"/>
        <v>0.1</v>
      </c>
      <c r="CY721">
        <f>(S721+R721)*(BZ721/100)</f>
        <v>0</v>
      </c>
      <c r="CZ721">
        <f>(S721+R721)*(CA721/100)</f>
        <v>0</v>
      </c>
      <c r="DC721" t="s">
        <v>6</v>
      </c>
      <c r="DD721" t="s">
        <v>6</v>
      </c>
      <c r="DE721" t="s">
        <v>6</v>
      </c>
      <c r="DF721" t="s">
        <v>6</v>
      </c>
      <c r="DG721" t="s">
        <v>6</v>
      </c>
      <c r="DH721" t="s">
        <v>6</v>
      </c>
      <c r="DI721" t="s">
        <v>6</v>
      </c>
      <c r="DJ721" t="s">
        <v>6</v>
      </c>
      <c r="DK721" t="s">
        <v>6</v>
      </c>
      <c r="DL721" t="s">
        <v>6</v>
      </c>
      <c r="DM721" t="s">
        <v>6</v>
      </c>
      <c r="DN721">
        <v>0</v>
      </c>
      <c r="DO721">
        <v>0</v>
      </c>
      <c r="DP721">
        <v>1</v>
      </c>
      <c r="DQ721">
        <v>1</v>
      </c>
      <c r="DU721">
        <v>1009</v>
      </c>
      <c r="DV721" t="s">
        <v>63</v>
      </c>
      <c r="DW721" t="e">
        <f>'2.Лок.смета.и.Акт'!#REF!</f>
        <v>#REF!</v>
      </c>
      <c r="DX721">
        <v>1000</v>
      </c>
      <c r="DZ721" t="s">
        <v>6</v>
      </c>
      <c r="EA721" t="s">
        <v>6</v>
      </c>
      <c r="EB721" t="s">
        <v>6</v>
      </c>
      <c r="EC721" t="s">
        <v>6</v>
      </c>
      <c r="EE721">
        <v>54938781</v>
      </c>
      <c r="EF721">
        <v>20</v>
      </c>
      <c r="EG721" t="s">
        <v>34</v>
      </c>
      <c r="EH721">
        <v>0</v>
      </c>
      <c r="EI721" t="s">
        <v>6</v>
      </c>
      <c r="EJ721">
        <v>1</v>
      </c>
      <c r="EK721">
        <v>500001</v>
      </c>
      <c r="EL721" t="s">
        <v>35</v>
      </c>
      <c r="EM721" t="s">
        <v>36</v>
      </c>
      <c r="EO721" t="s">
        <v>6</v>
      </c>
      <c r="EQ721">
        <v>0</v>
      </c>
      <c r="ER721">
        <v>111468.54</v>
      </c>
      <c r="ES721">
        <v>15449.310000000001</v>
      </c>
      <c r="ET721">
        <v>0</v>
      </c>
      <c r="EU721">
        <v>0</v>
      </c>
      <c r="EV721">
        <v>0</v>
      </c>
      <c r="EW721">
        <v>0</v>
      </c>
      <c r="EX721">
        <v>0</v>
      </c>
      <c r="EZ721">
        <v>5</v>
      </c>
      <c r="FC721">
        <v>0</v>
      </c>
      <c r="FD721">
        <v>18</v>
      </c>
      <c r="FF721">
        <v>111468.54</v>
      </c>
      <c r="FQ721">
        <v>0</v>
      </c>
      <c r="FR721">
        <f t="shared" si="840"/>
        <v>0</v>
      </c>
      <c r="FS721">
        <v>0</v>
      </c>
      <c r="FX721">
        <v>0</v>
      </c>
      <c r="FY721">
        <v>0</v>
      </c>
      <c r="GA721" t="s">
        <v>200</v>
      </c>
      <c r="GD721">
        <v>1</v>
      </c>
      <c r="GF721">
        <v>204322707</v>
      </c>
      <c r="GG721">
        <v>2</v>
      </c>
      <c r="GH721">
        <v>3</v>
      </c>
      <c r="GI721">
        <v>5</v>
      </c>
      <c r="GJ721">
        <v>0</v>
      </c>
      <c r="GK721">
        <v>0</v>
      </c>
      <c r="GL721">
        <f t="shared" si="841"/>
        <v>0</v>
      </c>
      <c r="GM721">
        <f t="shared" si="842"/>
        <v>1584</v>
      </c>
      <c r="GN721">
        <f t="shared" si="843"/>
        <v>1584</v>
      </c>
      <c r="GO721">
        <f t="shared" si="844"/>
        <v>0</v>
      </c>
      <c r="GP721">
        <f t="shared" si="845"/>
        <v>0</v>
      </c>
      <c r="GR721">
        <v>1</v>
      </c>
      <c r="GS721">
        <v>1</v>
      </c>
      <c r="GT721">
        <v>0</v>
      </c>
      <c r="GU721" t="s">
        <v>6</v>
      </c>
      <c r="GV721">
        <f t="shared" si="852"/>
        <v>0</v>
      </c>
      <c r="GW721">
        <v>1</v>
      </c>
      <c r="GX721">
        <f t="shared" si="846"/>
        <v>0</v>
      </c>
      <c r="HA721">
        <v>0</v>
      </c>
      <c r="HB721">
        <v>0</v>
      </c>
      <c r="HC721">
        <f t="shared" si="847"/>
        <v>0</v>
      </c>
      <c r="HE721" t="s">
        <v>38</v>
      </c>
      <c r="HF721" t="s">
        <v>201</v>
      </c>
      <c r="HM721" t="s">
        <v>6</v>
      </c>
      <c r="HN721" t="s">
        <v>6</v>
      </c>
      <c r="HO721" t="s">
        <v>6</v>
      </c>
      <c r="HP721" t="s">
        <v>6</v>
      </c>
      <c r="HQ721" t="s">
        <v>6</v>
      </c>
      <c r="IF721">
        <v>-1</v>
      </c>
      <c r="IK721">
        <v>0</v>
      </c>
    </row>
    <row r="722" spans="1:255" x14ac:dyDescent="0.2">
      <c r="A722" s="2">
        <v>17</v>
      </c>
      <c r="B722" s="2">
        <v>1</v>
      </c>
      <c r="C722" s="2">
        <f>ROW(SmtRes!A1147)</f>
        <v>1147</v>
      </c>
      <c r="D722" s="2">
        <f>ROW(EtalonRes!A1321)</f>
        <v>1321</v>
      </c>
      <c r="E722" s="2" t="s">
        <v>830</v>
      </c>
      <c r="F722" s="2" t="s">
        <v>714</v>
      </c>
      <c r="G722" s="2" t="s">
        <v>831</v>
      </c>
      <c r="H722" s="2" t="s">
        <v>716</v>
      </c>
      <c r="I722" s="2">
        <f>'2.Лок.смета.и.Акт'!E114</f>
        <v>0.03</v>
      </c>
      <c r="J722" s="2">
        <v>0</v>
      </c>
      <c r="K722" s="2">
        <v>0.03</v>
      </c>
      <c r="L722" s="2"/>
      <c r="M722" s="2"/>
      <c r="N722" s="2"/>
      <c r="O722" s="2">
        <f t="shared" si="817"/>
        <v>7</v>
      </c>
      <c r="P722" s="2">
        <f t="shared" si="818"/>
        <v>0</v>
      </c>
      <c r="Q722" s="2">
        <f t="shared" si="819"/>
        <v>1</v>
      </c>
      <c r="R722" s="2">
        <f t="shared" si="820"/>
        <v>0</v>
      </c>
      <c r="S722" s="2">
        <f t="shared" si="821"/>
        <v>6</v>
      </c>
      <c r="T722" s="2">
        <f t="shared" si="822"/>
        <v>0</v>
      </c>
      <c r="U722" s="2">
        <f t="shared" si="823"/>
        <v>0.67499999999999993</v>
      </c>
      <c r="V722" s="2">
        <f t="shared" si="824"/>
        <v>0</v>
      </c>
      <c r="W722" s="2">
        <f t="shared" si="825"/>
        <v>0</v>
      </c>
      <c r="X722" s="2">
        <f t="shared" si="826"/>
        <v>7</v>
      </c>
      <c r="Y722" s="2">
        <f t="shared" si="827"/>
        <v>4</v>
      </c>
      <c r="Z722" s="2"/>
      <c r="AA722" s="2">
        <v>86295183</v>
      </c>
      <c r="AB722" s="2">
        <f t="shared" si="828"/>
        <v>225.61</v>
      </c>
      <c r="AC722" s="2">
        <f>ROUND((ES722+(SUM(SmtRes!BC1141:'SmtRes'!BC1147)+SUM(EtalonRes!AL1309:'EtalonRes'!AL1321))),2)</f>
        <v>0</v>
      </c>
      <c r="AD722" s="2">
        <f t="shared" si="849"/>
        <v>35.479999999999997</v>
      </c>
      <c r="AE722" s="2">
        <f t="shared" si="853"/>
        <v>0</v>
      </c>
      <c r="AF722" s="2">
        <f t="shared" si="855"/>
        <v>190.13</v>
      </c>
      <c r="AG722" s="2">
        <f t="shared" si="829"/>
        <v>0</v>
      </c>
      <c r="AH722" s="2">
        <f t="shared" si="856"/>
        <v>22.5</v>
      </c>
      <c r="AI722" s="2">
        <f t="shared" si="854"/>
        <v>0</v>
      </c>
      <c r="AJ722" s="2">
        <f t="shared" si="830"/>
        <v>0</v>
      </c>
      <c r="AK722" s="2">
        <v>2410.56</v>
      </c>
      <c r="AL722" s="2">
        <v>2184.9499999999998</v>
      </c>
      <c r="AM722" s="2">
        <v>35.479999999999997</v>
      </c>
      <c r="AN722" s="2">
        <v>0</v>
      </c>
      <c r="AO722" s="2">
        <v>190.13</v>
      </c>
      <c r="AP722" s="2">
        <v>0</v>
      </c>
      <c r="AQ722" s="2">
        <v>22.5</v>
      </c>
      <c r="AR722" s="2">
        <v>0</v>
      </c>
      <c r="AS722" s="2">
        <v>0</v>
      </c>
      <c r="AT722" s="2">
        <v>118</v>
      </c>
      <c r="AU722" s="2">
        <v>63</v>
      </c>
      <c r="AV722" s="2">
        <v>1</v>
      </c>
      <c r="AW722" s="2">
        <v>1</v>
      </c>
      <c r="AX722" s="2"/>
      <c r="AY722" s="2"/>
      <c r="AZ722" s="2">
        <v>1</v>
      </c>
      <c r="BA722" s="2">
        <v>1</v>
      </c>
      <c r="BB722" s="2">
        <v>1</v>
      </c>
      <c r="BC722" s="2">
        <v>1</v>
      </c>
      <c r="BD722" s="2" t="s">
        <v>6</v>
      </c>
      <c r="BE722" s="2" t="s">
        <v>6</v>
      </c>
      <c r="BF722" s="2" t="s">
        <v>6</v>
      </c>
      <c r="BG722" s="2" t="s">
        <v>6</v>
      </c>
      <c r="BH722" s="2">
        <v>0</v>
      </c>
      <c r="BI722" s="2">
        <v>1</v>
      </c>
      <c r="BJ722" s="2" t="s">
        <v>717</v>
      </c>
      <c r="BK722" s="2"/>
      <c r="BL722" s="2"/>
      <c r="BM722" s="2">
        <v>10001</v>
      </c>
      <c r="BN722" s="2">
        <v>0</v>
      </c>
      <c r="BO722" s="2" t="s">
        <v>6</v>
      </c>
      <c r="BP722" s="2">
        <v>0</v>
      </c>
      <c r="BQ722" s="2">
        <v>1</v>
      </c>
      <c r="BR722" s="2">
        <v>0</v>
      </c>
      <c r="BS722" s="2">
        <v>1</v>
      </c>
      <c r="BT722" s="2">
        <v>1</v>
      </c>
      <c r="BU722" s="2">
        <v>1</v>
      </c>
      <c r="BV722" s="2">
        <v>1</v>
      </c>
      <c r="BW722" s="2">
        <v>1</v>
      </c>
      <c r="BX722" s="2">
        <v>1</v>
      </c>
      <c r="BY722" s="2" t="s">
        <v>6</v>
      </c>
      <c r="BZ722" s="2">
        <v>118</v>
      </c>
      <c r="CA722" s="2">
        <v>63</v>
      </c>
      <c r="CB722" s="2" t="s">
        <v>6</v>
      </c>
      <c r="CC722" s="2"/>
      <c r="CD722" s="2"/>
      <c r="CE722" s="2">
        <v>0</v>
      </c>
      <c r="CF722" s="2">
        <v>0</v>
      </c>
      <c r="CG722" s="2">
        <v>0</v>
      </c>
      <c r="CH722" s="2"/>
      <c r="CI722" s="2"/>
      <c r="CJ722" s="2"/>
      <c r="CK722" s="2"/>
      <c r="CL722" s="2"/>
      <c r="CM722" s="2">
        <v>0</v>
      </c>
      <c r="CN722" s="2" t="s">
        <v>6</v>
      </c>
      <c r="CO722" s="2">
        <v>0</v>
      </c>
      <c r="CP722" s="2">
        <f t="shared" si="831"/>
        <v>7</v>
      </c>
      <c r="CQ722" s="2">
        <f t="shared" si="832"/>
        <v>0</v>
      </c>
      <c r="CR722" s="2">
        <f t="shared" si="833"/>
        <v>35.479999999999997</v>
      </c>
      <c r="CS722" s="2">
        <f t="shared" si="834"/>
        <v>0</v>
      </c>
      <c r="CT722" s="2">
        <f t="shared" si="835"/>
        <v>190.13</v>
      </c>
      <c r="CU722" s="2">
        <f t="shared" si="836"/>
        <v>0</v>
      </c>
      <c r="CV722" s="2">
        <f t="shared" si="837"/>
        <v>22.5</v>
      </c>
      <c r="CW722" s="2">
        <f t="shared" si="838"/>
        <v>0</v>
      </c>
      <c r="CX722" s="2">
        <f t="shared" si="839"/>
        <v>0</v>
      </c>
      <c r="CY722" s="2">
        <f>(((S722+(R722*IF(0,0,1)))*AT722)/100)</f>
        <v>7.08</v>
      </c>
      <c r="CZ722" s="2">
        <f>(((S722+(R722*IF(0,0,1)))*AU722)/100)</f>
        <v>3.78</v>
      </c>
      <c r="DA722" s="2"/>
      <c r="DB722" s="2"/>
      <c r="DC722" s="2" t="s">
        <v>6</v>
      </c>
      <c r="DD722" s="2" t="s">
        <v>6</v>
      </c>
      <c r="DE722" s="2" t="s">
        <v>6</v>
      </c>
      <c r="DF722" s="2" t="s">
        <v>6</v>
      </c>
      <c r="DG722" s="2" t="s">
        <v>6</v>
      </c>
      <c r="DH722" s="2" t="s">
        <v>6</v>
      </c>
      <c r="DI722" s="2" t="s">
        <v>6</v>
      </c>
      <c r="DJ722" s="2" t="s">
        <v>6</v>
      </c>
      <c r="DK722" s="2" t="s">
        <v>6</v>
      </c>
      <c r="DL722" s="2" t="s">
        <v>6</v>
      </c>
      <c r="DM722" s="2" t="s">
        <v>6</v>
      </c>
      <c r="DN722" s="2">
        <v>0</v>
      </c>
      <c r="DO722" s="2">
        <v>0</v>
      </c>
      <c r="DP722" s="2">
        <v>1</v>
      </c>
      <c r="DQ722" s="2">
        <v>1</v>
      </c>
      <c r="DR722" s="2"/>
      <c r="DS722" s="2"/>
      <c r="DT722" s="2"/>
      <c r="DU722" s="2">
        <v>1013</v>
      </c>
      <c r="DV722" s="2" t="s">
        <v>716</v>
      </c>
      <c r="DW722" s="2" t="s">
        <v>716</v>
      </c>
      <c r="DX722" s="2">
        <v>1</v>
      </c>
      <c r="DY722" s="2"/>
      <c r="DZ722" s="2" t="s">
        <v>6</v>
      </c>
      <c r="EA722" s="2" t="s">
        <v>6</v>
      </c>
      <c r="EB722" s="2" t="s">
        <v>6</v>
      </c>
      <c r="EC722" s="2" t="s">
        <v>6</v>
      </c>
      <c r="ED722" s="2"/>
      <c r="EE722" s="2">
        <v>54938605</v>
      </c>
      <c r="EF722" s="2">
        <v>1</v>
      </c>
      <c r="EG722" s="2" t="s">
        <v>25</v>
      </c>
      <c r="EH722" s="2">
        <v>0</v>
      </c>
      <c r="EI722" s="2" t="s">
        <v>6</v>
      </c>
      <c r="EJ722" s="2">
        <v>1</v>
      </c>
      <c r="EK722" s="2">
        <v>10001</v>
      </c>
      <c r="EL722" s="2" t="s">
        <v>718</v>
      </c>
      <c r="EM722" s="2" t="s">
        <v>719</v>
      </c>
      <c r="EN722" s="2"/>
      <c r="EO722" s="2" t="s">
        <v>6</v>
      </c>
      <c r="EP722" s="2"/>
      <c r="EQ722" s="2">
        <v>0</v>
      </c>
      <c r="ER722" s="2">
        <v>2410.56</v>
      </c>
      <c r="ES722" s="2">
        <v>2184.9499999999998</v>
      </c>
      <c r="ET722" s="2">
        <v>35.479999999999997</v>
      </c>
      <c r="EU722" s="2">
        <v>0</v>
      </c>
      <c r="EV722" s="2">
        <v>190.13</v>
      </c>
      <c r="EW722" s="2">
        <v>22.5</v>
      </c>
      <c r="EX722" s="2">
        <v>0</v>
      </c>
      <c r="EY722" s="2">
        <v>1</v>
      </c>
      <c r="EZ722" s="2"/>
      <c r="FA722" s="2"/>
      <c r="FB722" s="2"/>
      <c r="FC722" s="2"/>
      <c r="FD722" s="2"/>
      <c r="FE722" s="2"/>
      <c r="FF722" s="2"/>
      <c r="FG722" s="2"/>
      <c r="FH722" s="2"/>
      <c r="FI722" s="2"/>
      <c r="FJ722" s="2"/>
      <c r="FK722" s="2"/>
      <c r="FL722" s="2"/>
      <c r="FM722" s="2"/>
      <c r="FN722" s="2"/>
      <c r="FO722" s="2"/>
      <c r="FP722" s="2"/>
      <c r="FQ722" s="2">
        <v>0</v>
      </c>
      <c r="FR722" s="2">
        <f t="shared" si="840"/>
        <v>0</v>
      </c>
      <c r="FS722" s="2">
        <v>0</v>
      </c>
      <c r="FT722" s="2"/>
      <c r="FU722" s="2"/>
      <c r="FV722" s="2"/>
      <c r="FW722" s="2"/>
      <c r="FX722" s="2">
        <v>118</v>
      </c>
      <c r="FY722" s="2">
        <v>63</v>
      </c>
      <c r="FZ722" s="2"/>
      <c r="GA722" s="2" t="s">
        <v>6</v>
      </c>
      <c r="GB722" s="2"/>
      <c r="GC722" s="2"/>
      <c r="GD722" s="2">
        <v>1</v>
      </c>
      <c r="GE722" s="2"/>
      <c r="GF722" s="2">
        <v>362189276</v>
      </c>
      <c r="GG722" s="2">
        <v>2</v>
      </c>
      <c r="GH722" s="2">
        <v>1</v>
      </c>
      <c r="GI722" s="2">
        <v>-2</v>
      </c>
      <c r="GJ722" s="2">
        <v>0</v>
      </c>
      <c r="GK722" s="2">
        <v>0</v>
      </c>
      <c r="GL722" s="2">
        <f t="shared" si="841"/>
        <v>0</v>
      </c>
      <c r="GM722" s="2">
        <f t="shared" si="842"/>
        <v>18</v>
      </c>
      <c r="GN722" s="2">
        <f t="shared" si="843"/>
        <v>18</v>
      </c>
      <c r="GO722" s="2">
        <f t="shared" si="844"/>
        <v>0</v>
      </c>
      <c r="GP722" s="2">
        <f t="shared" si="845"/>
        <v>0</v>
      </c>
      <c r="GQ722" s="2"/>
      <c r="GR722" s="2">
        <v>0</v>
      </c>
      <c r="GS722" s="2">
        <v>3</v>
      </c>
      <c r="GT722" s="2">
        <v>0</v>
      </c>
      <c r="GU722" s="2" t="s">
        <v>6</v>
      </c>
      <c r="GV722" s="2">
        <f t="shared" si="852"/>
        <v>0</v>
      </c>
      <c r="GW722" s="2">
        <v>1</v>
      </c>
      <c r="GX722" s="2">
        <f t="shared" si="846"/>
        <v>0</v>
      </c>
      <c r="GY722" s="2"/>
      <c r="GZ722" s="2"/>
      <c r="HA722" s="2">
        <v>0</v>
      </c>
      <c r="HB722" s="2">
        <v>0</v>
      </c>
      <c r="HC722" s="2">
        <f t="shared" si="847"/>
        <v>0</v>
      </c>
      <c r="HD722" s="2"/>
      <c r="HE722" s="2" t="s">
        <v>6</v>
      </c>
      <c r="HF722" s="2" t="s">
        <v>6</v>
      </c>
      <c r="HG722" s="2"/>
      <c r="HH722" s="2"/>
      <c r="HI722" s="2"/>
      <c r="HJ722" s="2"/>
      <c r="HK722" s="2"/>
      <c r="HL722" s="2"/>
      <c r="HM722" s="2" t="s">
        <v>6</v>
      </c>
      <c r="HN722" s="2" t="s">
        <v>6</v>
      </c>
      <c r="HO722" s="2" t="s">
        <v>6</v>
      </c>
      <c r="HP722" s="2" t="s">
        <v>6</v>
      </c>
      <c r="HQ722" s="2" t="s">
        <v>6</v>
      </c>
      <c r="HR722" s="2"/>
      <c r="HS722" s="2"/>
      <c r="HT722" s="2"/>
      <c r="HU722" s="2"/>
      <c r="HV722" s="2"/>
      <c r="HW722" s="2"/>
      <c r="HX722" s="2"/>
      <c r="HY722" s="2"/>
      <c r="HZ722" s="2"/>
      <c r="IA722" s="2"/>
      <c r="IB722" s="2"/>
      <c r="IC722" s="2"/>
      <c r="ID722" s="2"/>
      <c r="IE722" s="2"/>
      <c r="IF722" s="2">
        <v>-1</v>
      </c>
      <c r="IG722" s="2"/>
      <c r="IH722" s="2"/>
      <c r="II722" s="2"/>
      <c r="IJ722" s="2"/>
      <c r="IK722" s="2">
        <v>0</v>
      </c>
      <c r="IL722" s="2"/>
      <c r="IM722" s="2"/>
      <c r="IN722" s="2"/>
      <c r="IO722" s="2"/>
      <c r="IP722" s="2"/>
      <c r="IQ722" s="2"/>
      <c r="IR722" s="2"/>
      <c r="IS722" s="2"/>
      <c r="IT722" s="2"/>
      <c r="IU722" s="2"/>
    </row>
    <row r="723" spans="1:255" x14ac:dyDescent="0.2">
      <c r="A723">
        <v>17</v>
      </c>
      <c r="B723">
        <v>1</v>
      </c>
      <c r="C723">
        <f>ROW(SmtRes!A1154)</f>
        <v>1154</v>
      </c>
      <c r="D723">
        <f>ROW(EtalonRes!A1334)</f>
        <v>1334</v>
      </c>
      <c r="E723" t="s">
        <v>830</v>
      </c>
      <c r="F723" t="s">
        <v>714</v>
      </c>
      <c r="G723" t="s">
        <v>831</v>
      </c>
      <c r="H723" t="s">
        <v>716</v>
      </c>
      <c r="I723">
        <f>'2.Лок.смета.и.Акт'!E114</f>
        <v>0.03</v>
      </c>
      <c r="J723">
        <v>0</v>
      </c>
      <c r="K723">
        <v>0.03</v>
      </c>
      <c r="O723">
        <f t="shared" si="817"/>
        <v>175</v>
      </c>
      <c r="P723">
        <f t="shared" si="818"/>
        <v>0</v>
      </c>
      <c r="Q723">
        <f t="shared" si="819"/>
        <v>10</v>
      </c>
      <c r="R723">
        <f t="shared" si="820"/>
        <v>0</v>
      </c>
      <c r="S723">
        <f t="shared" si="821"/>
        <v>165</v>
      </c>
      <c r="T723">
        <f t="shared" si="822"/>
        <v>0</v>
      </c>
      <c r="U723" t="e">
        <f t="shared" si="823"/>
        <v>#REF!</v>
      </c>
      <c r="V723">
        <f t="shared" si="824"/>
        <v>0</v>
      </c>
      <c r="W723">
        <f t="shared" si="825"/>
        <v>0</v>
      </c>
      <c r="X723" t="e">
        <f t="shared" si="826"/>
        <v>#REF!</v>
      </c>
      <c r="Y723" t="e">
        <f t="shared" si="827"/>
        <v>#REF!</v>
      </c>
      <c r="AA723">
        <v>86295184</v>
      </c>
      <c r="AB723">
        <f t="shared" si="828"/>
        <v>225.61</v>
      </c>
      <c r="AC723">
        <f>ROUND((ES723+(SUM(SmtRes!BC1148:'SmtRes'!BC1154)+SUM(EtalonRes!AL1322:'EtalonRes'!AL1334))),2)</f>
        <v>0</v>
      </c>
      <c r="AD723">
        <f t="shared" si="849"/>
        <v>35.479999999999997</v>
      </c>
      <c r="AE723">
        <f t="shared" si="853"/>
        <v>0</v>
      </c>
      <c r="AF723">
        <f t="shared" si="855"/>
        <v>190.13</v>
      </c>
      <c r="AG723">
        <f t="shared" si="829"/>
        <v>0</v>
      </c>
      <c r="AH723" t="e">
        <f t="shared" si="856"/>
        <v>#REF!</v>
      </c>
      <c r="AI723">
        <f t="shared" si="854"/>
        <v>0</v>
      </c>
      <c r="AJ723">
        <f t="shared" si="830"/>
        <v>0</v>
      </c>
      <c r="AK723">
        <f>AL723+AM723+AO723</f>
        <v>2410.56</v>
      </c>
      <c r="AL723">
        <v>2184.9499999999998</v>
      </c>
      <c r="AM723" s="75">
        <f>'1.Лок.смета.и.Акт'!F1367</f>
        <v>35.479999999999997</v>
      </c>
      <c r="AN723">
        <v>0</v>
      </c>
      <c r="AO723" s="75">
        <f>'1.Лок.смета.и.Акт'!F1366</f>
        <v>190.13</v>
      </c>
      <c r="AP723">
        <v>0</v>
      </c>
      <c r="AQ723" t="e">
        <f>'2.Лок.смета.и.Акт'!#REF!</f>
        <v>#REF!</v>
      </c>
      <c r="AR723">
        <v>0</v>
      </c>
      <c r="AS723">
        <v>0</v>
      </c>
      <c r="AT723">
        <v>112</v>
      </c>
      <c r="AU723">
        <v>54</v>
      </c>
      <c r="AV723">
        <v>1</v>
      </c>
      <c r="AW723">
        <v>1</v>
      </c>
      <c r="AZ723">
        <v>1</v>
      </c>
      <c r="BA723">
        <f>'1.Лок.смета.и.Акт'!J1366</f>
        <v>28.95</v>
      </c>
      <c r="BB723">
        <f>'1.Лок.смета.и.Акт'!J1367</f>
        <v>9.3000000000000007</v>
      </c>
      <c r="BC723">
        <v>7.56</v>
      </c>
      <c r="BD723" t="s">
        <v>6</v>
      </c>
      <c r="BE723" t="s">
        <v>6</v>
      </c>
      <c r="BF723" t="s">
        <v>6</v>
      </c>
      <c r="BG723" t="s">
        <v>6</v>
      </c>
      <c r="BH723">
        <v>0</v>
      </c>
      <c r="BI723">
        <v>1</v>
      </c>
      <c r="BJ723" t="s">
        <v>717</v>
      </c>
      <c r="BM723">
        <v>10001</v>
      </c>
      <c r="BN723">
        <v>0</v>
      </c>
      <c r="BO723" t="s">
        <v>714</v>
      </c>
      <c r="BP723">
        <v>1</v>
      </c>
      <c r="BQ723">
        <v>1</v>
      </c>
      <c r="BR723">
        <v>0</v>
      </c>
      <c r="BS723">
        <v>19.8</v>
      </c>
      <c r="BT723">
        <v>1</v>
      </c>
      <c r="BU723">
        <v>1</v>
      </c>
      <c r="BV723">
        <v>1</v>
      </c>
      <c r="BW723">
        <v>1</v>
      </c>
      <c r="BX723">
        <v>1</v>
      </c>
      <c r="BY723" t="s">
        <v>6</v>
      </c>
      <c r="BZ723" t="e">
        <f>'2.Лок.смета.и.Акт'!#REF!</f>
        <v>#REF!</v>
      </c>
      <c r="CA723" t="e">
        <f>'2.Лок.смета.и.Акт'!#REF!</f>
        <v>#REF!</v>
      </c>
      <c r="CB723" t="s">
        <v>6</v>
      </c>
      <c r="CE723">
        <v>0</v>
      </c>
      <c r="CF723">
        <v>0</v>
      </c>
      <c r="CG723">
        <v>0</v>
      </c>
      <c r="CM723">
        <v>0</v>
      </c>
      <c r="CN723" t="s">
        <v>6</v>
      </c>
      <c r="CO723">
        <v>0</v>
      </c>
      <c r="CP723">
        <f t="shared" si="831"/>
        <v>175</v>
      </c>
      <c r="CQ723">
        <f t="shared" si="832"/>
        <v>0</v>
      </c>
      <c r="CR723">
        <f t="shared" si="833"/>
        <v>329.964</v>
      </c>
      <c r="CS723">
        <f t="shared" si="834"/>
        <v>0</v>
      </c>
      <c r="CT723">
        <f t="shared" si="835"/>
        <v>5504.2635</v>
      </c>
      <c r="CU723">
        <f t="shared" si="836"/>
        <v>0</v>
      </c>
      <c r="CV723" t="e">
        <f t="shared" si="837"/>
        <v>#REF!</v>
      </c>
      <c r="CW723">
        <f t="shared" si="838"/>
        <v>0</v>
      </c>
      <c r="CX723">
        <f t="shared" si="839"/>
        <v>0</v>
      </c>
      <c r="CY723" t="e">
        <f>(S723+R723)*(BZ723/100)</f>
        <v>#REF!</v>
      </c>
      <c r="CZ723" t="e">
        <f>(S723+R723)*(CA723/100)</f>
        <v>#REF!</v>
      </c>
      <c r="DC723" t="s">
        <v>6</v>
      </c>
      <c r="DD723" t="s">
        <v>6</v>
      </c>
      <c r="DE723" t="s">
        <v>6</v>
      </c>
      <c r="DF723" t="s">
        <v>6</v>
      </c>
      <c r="DG723" t="s">
        <v>6</v>
      </c>
      <c r="DH723" t="s">
        <v>6</v>
      </c>
      <c r="DI723" t="s">
        <v>6</v>
      </c>
      <c r="DJ723" t="s">
        <v>6</v>
      </c>
      <c r="DK723" t="s">
        <v>6</v>
      </c>
      <c r="DL723" t="s">
        <v>6</v>
      </c>
      <c r="DM723" t="s">
        <v>6</v>
      </c>
      <c r="DN723">
        <f>'1.Лок.смета.и.Акт'!E1368</f>
        <v>118</v>
      </c>
      <c r="DO723">
        <f>'1.Лок.смета.и.Акт'!E1369</f>
        <v>63</v>
      </c>
      <c r="DP723">
        <v>1</v>
      </c>
      <c r="DQ723">
        <v>1</v>
      </c>
      <c r="DU723">
        <v>1013</v>
      </c>
      <c r="DV723" t="s">
        <v>716</v>
      </c>
      <c r="DW723" t="str">
        <f>'2.Лок.смета.и.Акт'!D114</f>
        <v>1 м3 древесины в конструкции</v>
      </c>
      <c r="DX723">
        <v>1</v>
      </c>
      <c r="DZ723" t="s">
        <v>6</v>
      </c>
      <c r="EA723" t="s">
        <v>6</v>
      </c>
      <c r="EB723" t="s">
        <v>6</v>
      </c>
      <c r="EC723" t="s">
        <v>6</v>
      </c>
      <c r="EE723">
        <v>54938605</v>
      </c>
      <c r="EF723">
        <v>1</v>
      </c>
      <c r="EG723" t="s">
        <v>25</v>
      </c>
      <c r="EH723">
        <v>0</v>
      </c>
      <c r="EI723" t="s">
        <v>6</v>
      </c>
      <c r="EJ723">
        <v>1</v>
      </c>
      <c r="EK723">
        <v>10001</v>
      </c>
      <c r="EL723" t="s">
        <v>718</v>
      </c>
      <c r="EM723" t="s">
        <v>719</v>
      </c>
      <c r="EO723" t="s">
        <v>6</v>
      </c>
      <c r="EQ723">
        <v>0</v>
      </c>
      <c r="ER723">
        <f>ES723+ET723+EV723</f>
        <v>2410.56</v>
      </c>
      <c r="ES723">
        <v>2184.9499999999998</v>
      </c>
      <c r="ET723" s="75">
        <f>'1.Лок.смета.и.Акт'!F1367</f>
        <v>35.479999999999997</v>
      </c>
      <c r="EU723">
        <v>0</v>
      </c>
      <c r="EV723" s="75">
        <f>'1.Лок.смета.и.Акт'!F1366</f>
        <v>190.13</v>
      </c>
      <c r="EW723" t="e">
        <f>'2.Лок.смета.и.Акт'!#REF!</f>
        <v>#REF!</v>
      </c>
      <c r="EX723">
        <v>0</v>
      </c>
      <c r="EY723">
        <v>1</v>
      </c>
      <c r="FQ723">
        <v>0</v>
      </c>
      <c r="FR723">
        <f t="shared" si="840"/>
        <v>0</v>
      </c>
      <c r="FS723">
        <v>0</v>
      </c>
      <c r="FX723">
        <v>118</v>
      </c>
      <c r="FY723">
        <v>63</v>
      </c>
      <c r="GA723" t="s">
        <v>6</v>
      </c>
      <c r="GD723">
        <v>1</v>
      </c>
      <c r="GF723">
        <v>362189276</v>
      </c>
      <c r="GG723">
        <v>2</v>
      </c>
      <c r="GH723">
        <v>1</v>
      </c>
      <c r="GI723">
        <v>2</v>
      </c>
      <c r="GJ723">
        <v>0</v>
      </c>
      <c r="GK723">
        <v>0</v>
      </c>
      <c r="GL723">
        <f t="shared" si="841"/>
        <v>0</v>
      </c>
      <c r="GM723" t="e">
        <f t="shared" si="842"/>
        <v>#REF!</v>
      </c>
      <c r="GN723" t="e">
        <f t="shared" si="843"/>
        <v>#REF!</v>
      </c>
      <c r="GO723">
        <f t="shared" si="844"/>
        <v>0</v>
      </c>
      <c r="GP723">
        <f t="shared" si="845"/>
        <v>0</v>
      </c>
      <c r="GR723">
        <v>0</v>
      </c>
      <c r="GS723">
        <v>3</v>
      </c>
      <c r="GT723">
        <v>0</v>
      </c>
      <c r="GU723" t="s">
        <v>6</v>
      </c>
      <c r="GV723">
        <f t="shared" si="852"/>
        <v>0</v>
      </c>
      <c r="GW723">
        <v>1006.2</v>
      </c>
      <c r="GX723">
        <f t="shared" si="846"/>
        <v>0</v>
      </c>
      <c r="HA723">
        <v>0</v>
      </c>
      <c r="HB723">
        <v>0</v>
      </c>
      <c r="HC723">
        <f t="shared" si="847"/>
        <v>0</v>
      </c>
      <c r="HE723" t="s">
        <v>6</v>
      </c>
      <c r="HF723" t="s">
        <v>6</v>
      </c>
      <c r="HM723" t="s">
        <v>6</v>
      </c>
      <c r="HN723" t="s">
        <v>6</v>
      </c>
      <c r="HO723" t="s">
        <v>6</v>
      </c>
      <c r="HP723" t="s">
        <v>6</v>
      </c>
      <c r="HQ723" t="s">
        <v>6</v>
      </c>
      <c r="IF723">
        <v>-1</v>
      </c>
      <c r="IK723">
        <v>0</v>
      </c>
    </row>
    <row r="724" spans="1:255" x14ac:dyDescent="0.2">
      <c r="A724" s="2">
        <v>18</v>
      </c>
      <c r="B724" s="2">
        <v>1</v>
      </c>
      <c r="C724" s="2">
        <v>1145</v>
      </c>
      <c r="D724" s="2"/>
      <c r="E724" s="2" t="s">
        <v>832</v>
      </c>
      <c r="F724" s="2" t="s">
        <v>61</v>
      </c>
      <c r="G724" s="2" t="s">
        <v>62</v>
      </c>
      <c r="H724" s="2" t="s">
        <v>63</v>
      </c>
      <c r="I724" s="2">
        <f>I722*J724</f>
        <v>9.0000000000000006E-5</v>
      </c>
      <c r="J724" s="216">
        <f>'5.Ведомость_списания'!F325</f>
        <v>3.0000000000000005E-3</v>
      </c>
      <c r="K724" s="2">
        <v>3.0000000000000001E-3</v>
      </c>
      <c r="L724" s="2"/>
      <c r="M724" s="2"/>
      <c r="N724" s="2"/>
      <c r="O724" s="2">
        <f t="shared" ref="O724:O737" si="857">ROUND(CP724,0)</f>
        <v>1</v>
      </c>
      <c r="P724" s="2">
        <f t="shared" ref="P724:P737" si="858">ROUND(CQ724*I724,0)</f>
        <v>1</v>
      </c>
      <c r="Q724" s="2">
        <f t="shared" ref="Q724:Q737" si="859">ROUND(CR724*I724,0)</f>
        <v>0</v>
      </c>
      <c r="R724" s="2">
        <f t="shared" ref="R724:R737" si="860">ROUND(CS724*I724,0)</f>
        <v>0</v>
      </c>
      <c r="S724" s="2">
        <f t="shared" ref="S724:S737" si="861">ROUND(CT724*I724,0)</f>
        <v>0</v>
      </c>
      <c r="T724" s="2">
        <f t="shared" ref="T724:T737" si="862">ROUND(CU724*I724,0)</f>
        <v>0</v>
      </c>
      <c r="U724" s="2">
        <f t="shared" ref="U724:U737" si="863">CV724*I724</f>
        <v>0</v>
      </c>
      <c r="V724" s="2">
        <f t="shared" ref="V724:V737" si="864">CW724*I724</f>
        <v>0</v>
      </c>
      <c r="W724" s="2">
        <f t="shared" ref="W724:W737" si="865">ROUND(CX724*I724,0)</f>
        <v>0</v>
      </c>
      <c r="X724" s="2">
        <f t="shared" ref="X724:X737" si="866">ROUND(CY724,0)</f>
        <v>0</v>
      </c>
      <c r="Y724" s="2">
        <f t="shared" ref="Y724:Y737" si="867">ROUND(CZ724,0)</f>
        <v>0</v>
      </c>
      <c r="Z724" s="2"/>
      <c r="AA724" s="2">
        <v>86295183</v>
      </c>
      <c r="AB724" s="2">
        <f t="shared" ref="AB724:AB737" si="868">ROUND((AC724+AD724+AF724),2)</f>
        <v>8475</v>
      </c>
      <c r="AC724" s="2">
        <f t="shared" ref="AC724:AC729" si="869">ROUND((ES724),2)</f>
        <v>8475</v>
      </c>
      <c r="AD724" s="2">
        <f t="shared" si="849"/>
        <v>0</v>
      </c>
      <c r="AE724" s="2">
        <f t="shared" si="853"/>
        <v>0</v>
      </c>
      <c r="AF724" s="2">
        <f t="shared" si="855"/>
        <v>0</v>
      </c>
      <c r="AG724" s="2">
        <f t="shared" ref="AG724:AG737" si="870">ROUND((AP724),2)</f>
        <v>0</v>
      </c>
      <c r="AH724" s="2">
        <f t="shared" si="856"/>
        <v>0</v>
      </c>
      <c r="AI724" s="2">
        <f t="shared" si="854"/>
        <v>0</v>
      </c>
      <c r="AJ724" s="2">
        <f t="shared" ref="AJ724:AJ737" si="871">(AS724)</f>
        <v>0</v>
      </c>
      <c r="AK724" s="2">
        <v>8475</v>
      </c>
      <c r="AL724" s="110">
        <f>'1.Лок.смета.и.Акт'!F1371</f>
        <v>8475</v>
      </c>
      <c r="AM724" s="2">
        <v>0</v>
      </c>
      <c r="AN724" s="2">
        <v>0</v>
      </c>
      <c r="AO724" s="2">
        <v>0</v>
      </c>
      <c r="AP724" s="2">
        <v>0</v>
      </c>
      <c r="AQ724" s="2">
        <v>0</v>
      </c>
      <c r="AR724" s="2">
        <v>0</v>
      </c>
      <c r="AS724" s="2">
        <v>0</v>
      </c>
      <c r="AT724" s="2">
        <v>0</v>
      </c>
      <c r="AU724" s="2">
        <v>0</v>
      </c>
      <c r="AV724" s="2">
        <v>1</v>
      </c>
      <c r="AW724" s="2">
        <v>1</v>
      </c>
      <c r="AX724" s="2"/>
      <c r="AY724" s="2"/>
      <c r="AZ724" s="2">
        <v>1</v>
      </c>
      <c r="BA724" s="2">
        <v>1</v>
      </c>
      <c r="BB724" s="2">
        <v>1</v>
      </c>
      <c r="BC724" s="2">
        <v>1</v>
      </c>
      <c r="BD724" s="2" t="s">
        <v>6</v>
      </c>
      <c r="BE724" s="2" t="s">
        <v>6</v>
      </c>
      <c r="BF724" s="2" t="s">
        <v>6</v>
      </c>
      <c r="BG724" s="2" t="s">
        <v>6</v>
      </c>
      <c r="BH724" s="2">
        <v>3</v>
      </c>
      <c r="BI724" s="2">
        <v>1</v>
      </c>
      <c r="BJ724" s="2" t="s">
        <v>64</v>
      </c>
      <c r="BK724" s="2"/>
      <c r="BL724" s="2"/>
      <c r="BM724" s="2">
        <v>500001</v>
      </c>
      <c r="BN724" s="2">
        <v>0</v>
      </c>
      <c r="BO724" s="2" t="s">
        <v>6</v>
      </c>
      <c r="BP724" s="2">
        <v>0</v>
      </c>
      <c r="BQ724" s="2">
        <v>20</v>
      </c>
      <c r="BR724" s="2">
        <v>0</v>
      </c>
      <c r="BS724" s="2">
        <v>1</v>
      </c>
      <c r="BT724" s="2">
        <v>1</v>
      </c>
      <c r="BU724" s="2">
        <v>1</v>
      </c>
      <c r="BV724" s="2">
        <v>1</v>
      </c>
      <c r="BW724" s="2">
        <v>1</v>
      </c>
      <c r="BX724" s="2">
        <v>1</v>
      </c>
      <c r="BY724" s="2" t="s">
        <v>6</v>
      </c>
      <c r="BZ724" s="2">
        <v>0</v>
      </c>
      <c r="CA724" s="2">
        <v>0</v>
      </c>
      <c r="CB724" s="2" t="s">
        <v>6</v>
      </c>
      <c r="CC724" s="2"/>
      <c r="CD724" s="2"/>
      <c r="CE724" s="2">
        <v>0</v>
      </c>
      <c r="CF724" s="2">
        <v>0</v>
      </c>
      <c r="CG724" s="2">
        <v>0</v>
      </c>
      <c r="CH724" s="2"/>
      <c r="CI724" s="2"/>
      <c r="CJ724" s="2"/>
      <c r="CK724" s="2"/>
      <c r="CL724" s="2"/>
      <c r="CM724" s="2">
        <v>0</v>
      </c>
      <c r="CN724" s="2" t="s">
        <v>6</v>
      </c>
      <c r="CO724" s="2">
        <v>0</v>
      </c>
      <c r="CP724" s="2">
        <f t="shared" ref="CP724:CP737" si="872">(P724+Q724+S724)</f>
        <v>1</v>
      </c>
      <c r="CQ724" s="2">
        <f t="shared" ref="CQ724:CQ737" si="873">AC724*BC724</f>
        <v>8475</v>
      </c>
      <c r="CR724" s="2">
        <f t="shared" ref="CR724:CR737" si="874">AD724*BB724</f>
        <v>0</v>
      </c>
      <c r="CS724" s="2">
        <f t="shared" ref="CS724:CS737" si="875">AE724*BS724</f>
        <v>0</v>
      </c>
      <c r="CT724" s="2">
        <f t="shared" ref="CT724:CT737" si="876">AF724*BA724</f>
        <v>0</v>
      </c>
      <c r="CU724" s="2">
        <f t="shared" ref="CU724:CU737" si="877">AG724</f>
        <v>0</v>
      </c>
      <c r="CV724" s="2">
        <f t="shared" ref="CV724:CV737" si="878">AH724</f>
        <v>0</v>
      </c>
      <c r="CW724" s="2">
        <f t="shared" ref="CW724:CW737" si="879">AI724</f>
        <v>0</v>
      </c>
      <c r="CX724" s="2">
        <f t="shared" ref="CX724:CX737" si="880">AJ724</f>
        <v>0</v>
      </c>
      <c r="CY724" s="2">
        <f>(((S724+(R724*IF(0,0,1)))*AT724)/100)</f>
        <v>0</v>
      </c>
      <c r="CZ724" s="2">
        <f>(((S724+(R724*IF(0,0,1)))*AU724)/100)</f>
        <v>0</v>
      </c>
      <c r="DA724" s="2"/>
      <c r="DB724" s="2"/>
      <c r="DC724" s="2" t="s">
        <v>6</v>
      </c>
      <c r="DD724" s="2" t="s">
        <v>6</v>
      </c>
      <c r="DE724" s="2" t="s">
        <v>6</v>
      </c>
      <c r="DF724" s="2" t="s">
        <v>6</v>
      </c>
      <c r="DG724" s="2" t="s">
        <v>6</v>
      </c>
      <c r="DH724" s="2" t="s">
        <v>6</v>
      </c>
      <c r="DI724" s="2" t="s">
        <v>6</v>
      </c>
      <c r="DJ724" s="2" t="s">
        <v>6</v>
      </c>
      <c r="DK724" s="2" t="s">
        <v>6</v>
      </c>
      <c r="DL724" s="2" t="s">
        <v>6</v>
      </c>
      <c r="DM724" s="2" t="s">
        <v>6</v>
      </c>
      <c r="DN724" s="2">
        <v>0</v>
      </c>
      <c r="DO724" s="2">
        <v>0</v>
      </c>
      <c r="DP724" s="2">
        <v>1</v>
      </c>
      <c r="DQ724" s="2">
        <v>1</v>
      </c>
      <c r="DR724" s="2"/>
      <c r="DS724" s="2"/>
      <c r="DT724" s="2"/>
      <c r="DU724" s="2">
        <v>1009</v>
      </c>
      <c r="DV724" s="2" t="s">
        <v>63</v>
      </c>
      <c r="DW724" s="2" t="s">
        <v>63</v>
      </c>
      <c r="DX724" s="2">
        <v>1000</v>
      </c>
      <c r="DY724" s="2"/>
      <c r="DZ724" s="2" t="s">
        <v>6</v>
      </c>
      <c r="EA724" s="2" t="s">
        <v>6</v>
      </c>
      <c r="EB724" s="2" t="s">
        <v>6</v>
      </c>
      <c r="EC724" s="2" t="s">
        <v>6</v>
      </c>
      <c r="ED724" s="2"/>
      <c r="EE724" s="2">
        <v>54938781</v>
      </c>
      <c r="EF724" s="2">
        <v>20</v>
      </c>
      <c r="EG724" s="2" t="s">
        <v>34</v>
      </c>
      <c r="EH724" s="2">
        <v>0</v>
      </c>
      <c r="EI724" s="2" t="s">
        <v>6</v>
      </c>
      <c r="EJ724" s="2">
        <v>1</v>
      </c>
      <c r="EK724" s="2">
        <v>500001</v>
      </c>
      <c r="EL724" s="2" t="s">
        <v>35</v>
      </c>
      <c r="EM724" s="2" t="s">
        <v>36</v>
      </c>
      <c r="EN724" s="2"/>
      <c r="EO724" s="2" t="s">
        <v>6</v>
      </c>
      <c r="EP724" s="2"/>
      <c r="EQ724" s="2">
        <v>0</v>
      </c>
      <c r="ER724" s="2">
        <v>8475</v>
      </c>
      <c r="ES724" s="110">
        <f>'1.Лок.смета.и.Акт'!F1371</f>
        <v>8475</v>
      </c>
      <c r="ET724" s="2">
        <v>0</v>
      </c>
      <c r="EU724" s="2">
        <v>0</v>
      </c>
      <c r="EV724" s="2">
        <v>0</v>
      </c>
      <c r="EW724" s="2">
        <v>0</v>
      </c>
      <c r="EX724" s="2">
        <v>0</v>
      </c>
      <c r="EY724" s="2"/>
      <c r="EZ724" s="2"/>
      <c r="FA724" s="2"/>
      <c r="FB724" s="2"/>
      <c r="FC724" s="2"/>
      <c r="FD724" s="2"/>
      <c r="FE724" s="2"/>
      <c r="FF724" s="2"/>
      <c r="FG724" s="2"/>
      <c r="FH724" s="2"/>
      <c r="FI724" s="2"/>
      <c r="FJ724" s="2"/>
      <c r="FK724" s="2"/>
      <c r="FL724" s="2"/>
      <c r="FM724" s="2"/>
      <c r="FN724" s="2"/>
      <c r="FO724" s="2"/>
      <c r="FP724" s="2"/>
      <c r="FQ724" s="2">
        <v>0</v>
      </c>
      <c r="FR724" s="2">
        <f t="shared" ref="FR724:FR737" si="881">ROUND(IF(BI724=3,GM724,0),0)</f>
        <v>0</v>
      </c>
      <c r="FS724" s="2">
        <v>0</v>
      </c>
      <c r="FT724" s="2"/>
      <c r="FU724" s="2"/>
      <c r="FV724" s="2"/>
      <c r="FW724" s="2"/>
      <c r="FX724" s="2">
        <v>0</v>
      </c>
      <c r="FY724" s="2">
        <v>0</v>
      </c>
      <c r="FZ724" s="2"/>
      <c r="GA724" s="2" t="s">
        <v>6</v>
      </c>
      <c r="GB724" s="2"/>
      <c r="GC724" s="2"/>
      <c r="GD724" s="2">
        <v>1</v>
      </c>
      <c r="GE724" s="2"/>
      <c r="GF724" s="2">
        <v>2105756975</v>
      </c>
      <c r="GG724" s="2">
        <v>2</v>
      </c>
      <c r="GH724" s="2">
        <v>0</v>
      </c>
      <c r="GI724" s="2">
        <v>-2</v>
      </c>
      <c r="GJ724" s="2">
        <v>0</v>
      </c>
      <c r="GK724" s="2">
        <v>0</v>
      </c>
      <c r="GL724" s="2">
        <f t="shared" ref="GL724:GL737" si="882">ROUND(IF(AND(BH724=3,BI724=3,FS724&lt;&gt;0),P724,0),0)</f>
        <v>0</v>
      </c>
      <c r="GM724" s="2">
        <f t="shared" ref="GM724:GM737" si="883">ROUND(O724+X724+Y724,0)+GX724</f>
        <v>1</v>
      </c>
      <c r="GN724" s="2">
        <f t="shared" ref="GN724:GN737" si="884">IF(OR(BI724=0,BI724=1),GM724-GX724,0)</f>
        <v>1</v>
      </c>
      <c r="GO724" s="2">
        <f t="shared" ref="GO724:GO737" si="885">IF(BI724=2,GM724-GX724,0)</f>
        <v>0</v>
      </c>
      <c r="GP724" s="2">
        <f t="shared" ref="GP724:GP737" si="886">IF(BI724=4,GM724-GX724,0)</f>
        <v>0</v>
      </c>
      <c r="GQ724" s="2"/>
      <c r="GR724" s="2">
        <v>0</v>
      </c>
      <c r="GS724" s="2">
        <v>3</v>
      </c>
      <c r="GT724" s="2">
        <v>0</v>
      </c>
      <c r="GU724" s="2" t="s">
        <v>6</v>
      </c>
      <c r="GV724" s="2">
        <f t="shared" si="852"/>
        <v>0</v>
      </c>
      <c r="GW724" s="2">
        <v>1</v>
      </c>
      <c r="GX724" s="2">
        <f t="shared" ref="GX724:GX737" si="887">ROUND(HC724*I724,0)</f>
        <v>0</v>
      </c>
      <c r="GY724" s="2"/>
      <c r="GZ724" s="2"/>
      <c r="HA724" s="2">
        <v>0</v>
      </c>
      <c r="HB724" s="2">
        <v>0</v>
      </c>
      <c r="HC724" s="2">
        <f t="shared" ref="HC724:HC737" si="888">GV724*GW724</f>
        <v>0</v>
      </c>
      <c r="HD724" s="2"/>
      <c r="HE724" s="2" t="s">
        <v>6</v>
      </c>
      <c r="HF724" s="2" t="s">
        <v>6</v>
      </c>
      <c r="HG724" s="2"/>
      <c r="HH724" s="2"/>
      <c r="HI724" s="2"/>
      <c r="HJ724" s="2"/>
      <c r="HK724" s="2"/>
      <c r="HL724" s="2"/>
      <c r="HM724" s="2" t="s">
        <v>6</v>
      </c>
      <c r="HN724" s="2" t="s">
        <v>6</v>
      </c>
      <c r="HO724" s="2" t="s">
        <v>6</v>
      </c>
      <c r="HP724" s="2" t="s">
        <v>6</v>
      </c>
      <c r="HQ724" s="2" t="s">
        <v>6</v>
      </c>
      <c r="HR724" s="2"/>
      <c r="HS724" s="2"/>
      <c r="HT724" s="2"/>
      <c r="HU724" s="2"/>
      <c r="HV724" s="2"/>
      <c r="HW724" s="2"/>
      <c r="HX724" s="2"/>
      <c r="HY724" s="2"/>
      <c r="HZ724" s="2"/>
      <c r="IA724" s="2"/>
      <c r="IB724" s="2"/>
      <c r="IC724" s="2"/>
      <c r="ID724" s="2"/>
      <c r="IE724" s="2"/>
      <c r="IF724" s="2">
        <v>-1</v>
      </c>
      <c r="IG724" s="2"/>
      <c r="IH724" s="2"/>
      <c r="II724" s="2"/>
      <c r="IJ724" s="2"/>
      <c r="IK724" s="2">
        <v>0</v>
      </c>
      <c r="IL724" s="2"/>
      <c r="IM724" s="2"/>
      <c r="IN724" s="2"/>
      <c r="IO724" s="2"/>
      <c r="IP724" s="2"/>
      <c r="IQ724" s="2"/>
      <c r="IR724" s="2"/>
      <c r="IS724" s="2"/>
      <c r="IT724" s="2"/>
      <c r="IU724" s="2"/>
    </row>
    <row r="725" spans="1:255" x14ac:dyDescent="0.2">
      <c r="A725">
        <v>18</v>
      </c>
      <c r="B725">
        <v>1</v>
      </c>
      <c r="C725">
        <v>1152</v>
      </c>
      <c r="E725" t="s">
        <v>832</v>
      </c>
      <c r="F725" t="e">
        <f>'2.Лок.смета.и.Акт'!#REF!</f>
        <v>#REF!</v>
      </c>
      <c r="G725" t="s">
        <v>62</v>
      </c>
      <c r="H725" t="s">
        <v>63</v>
      </c>
      <c r="I725">
        <f>I723*J725</f>
        <v>9.0000000000000006E-5</v>
      </c>
      <c r="J725">
        <v>3.0000000000000005E-3</v>
      </c>
      <c r="K725">
        <v>3.0000000000000001E-3</v>
      </c>
      <c r="O725">
        <f t="shared" si="857"/>
        <v>7</v>
      </c>
      <c r="P725">
        <f t="shared" si="858"/>
        <v>7</v>
      </c>
      <c r="Q725">
        <f t="shared" si="859"/>
        <v>0</v>
      </c>
      <c r="R725">
        <f t="shared" si="860"/>
        <v>0</v>
      </c>
      <c r="S725">
        <f t="shared" si="861"/>
        <v>0</v>
      </c>
      <c r="T725">
        <f t="shared" si="862"/>
        <v>0</v>
      </c>
      <c r="U725">
        <f t="shared" si="863"/>
        <v>0</v>
      </c>
      <c r="V725">
        <f t="shared" si="864"/>
        <v>0</v>
      </c>
      <c r="W725">
        <f t="shared" si="865"/>
        <v>0</v>
      </c>
      <c r="X725">
        <f t="shared" si="866"/>
        <v>0</v>
      </c>
      <c r="Y725">
        <f t="shared" si="867"/>
        <v>0</v>
      </c>
      <c r="AA725">
        <v>86295184</v>
      </c>
      <c r="AB725">
        <f t="shared" si="868"/>
        <v>9962.5300000000007</v>
      </c>
      <c r="AC725">
        <f t="shared" si="869"/>
        <v>9962.5300000000007</v>
      </c>
      <c r="AD725">
        <f t="shared" si="849"/>
        <v>0</v>
      </c>
      <c r="AE725">
        <f t="shared" si="853"/>
        <v>0</v>
      </c>
      <c r="AF725">
        <f t="shared" si="855"/>
        <v>0</v>
      </c>
      <c r="AG725">
        <f t="shared" si="870"/>
        <v>0</v>
      </c>
      <c r="AH725">
        <f t="shared" si="856"/>
        <v>0</v>
      </c>
      <c r="AI725">
        <f t="shared" si="854"/>
        <v>0</v>
      </c>
      <c r="AJ725">
        <f t="shared" si="871"/>
        <v>0</v>
      </c>
      <c r="AK725">
        <v>9962.5300000000007</v>
      </c>
      <c r="AL725">
        <v>9962.5300000000007</v>
      </c>
      <c r="AM725">
        <v>0</v>
      </c>
      <c r="AN725">
        <v>0</v>
      </c>
      <c r="AO725">
        <v>0</v>
      </c>
      <c r="AP725">
        <v>0</v>
      </c>
      <c r="AQ725">
        <v>0</v>
      </c>
      <c r="AR725">
        <v>0</v>
      </c>
      <c r="AS725">
        <v>0</v>
      </c>
      <c r="AT725">
        <v>0</v>
      </c>
      <c r="AU725">
        <v>0</v>
      </c>
      <c r="AV725">
        <v>1</v>
      </c>
      <c r="AW725">
        <v>1</v>
      </c>
      <c r="AZ725">
        <v>1</v>
      </c>
      <c r="BA725">
        <v>1</v>
      </c>
      <c r="BB725">
        <v>1</v>
      </c>
      <c r="BC725">
        <v>7.56</v>
      </c>
      <c r="BD725" t="s">
        <v>6</v>
      </c>
      <c r="BE725" t="s">
        <v>6</v>
      </c>
      <c r="BF725" t="s">
        <v>6</v>
      </c>
      <c r="BG725" t="s">
        <v>6</v>
      </c>
      <c r="BH725">
        <v>3</v>
      </c>
      <c r="BI725">
        <v>1</v>
      </c>
      <c r="BJ725" t="s">
        <v>64</v>
      </c>
      <c r="BM725">
        <v>500001</v>
      </c>
      <c r="BN725">
        <v>0</v>
      </c>
      <c r="BO725" t="s">
        <v>6</v>
      </c>
      <c r="BP725">
        <v>0</v>
      </c>
      <c r="BQ725">
        <v>20</v>
      </c>
      <c r="BR725">
        <v>0</v>
      </c>
      <c r="BS725">
        <v>1</v>
      </c>
      <c r="BT725">
        <v>1</v>
      </c>
      <c r="BU725">
        <v>1</v>
      </c>
      <c r="BV725">
        <v>1</v>
      </c>
      <c r="BW725">
        <v>1</v>
      </c>
      <c r="BX725">
        <v>1</v>
      </c>
      <c r="BY725" t="s">
        <v>6</v>
      </c>
      <c r="BZ725">
        <v>0</v>
      </c>
      <c r="CA725">
        <v>0</v>
      </c>
      <c r="CB725" t="s">
        <v>6</v>
      </c>
      <c r="CE725">
        <v>0</v>
      </c>
      <c r="CF725">
        <v>0</v>
      </c>
      <c r="CG725">
        <v>0</v>
      </c>
      <c r="CM725">
        <v>0</v>
      </c>
      <c r="CN725" t="s">
        <v>6</v>
      </c>
      <c r="CO725">
        <v>0</v>
      </c>
      <c r="CP725">
        <f t="shared" si="872"/>
        <v>7</v>
      </c>
      <c r="CQ725">
        <f t="shared" si="873"/>
        <v>75316.726800000004</v>
      </c>
      <c r="CR725">
        <f t="shared" si="874"/>
        <v>0</v>
      </c>
      <c r="CS725">
        <f t="shared" si="875"/>
        <v>0</v>
      </c>
      <c r="CT725">
        <f t="shared" si="876"/>
        <v>0</v>
      </c>
      <c r="CU725">
        <f t="shared" si="877"/>
        <v>0</v>
      </c>
      <c r="CV725">
        <f t="shared" si="878"/>
        <v>0</v>
      </c>
      <c r="CW725">
        <f t="shared" si="879"/>
        <v>0</v>
      </c>
      <c r="CX725">
        <f t="shared" si="880"/>
        <v>0</v>
      </c>
      <c r="CY725">
        <f>(S725+R725)*(BZ725/100)</f>
        <v>0</v>
      </c>
      <c r="CZ725">
        <f>(S725+R725)*(CA725/100)</f>
        <v>0</v>
      </c>
      <c r="DC725" t="s">
        <v>6</v>
      </c>
      <c r="DD725" t="s">
        <v>6</v>
      </c>
      <c r="DE725" t="s">
        <v>6</v>
      </c>
      <c r="DF725" t="s">
        <v>6</v>
      </c>
      <c r="DG725" t="s">
        <v>6</v>
      </c>
      <c r="DH725" t="s">
        <v>6</v>
      </c>
      <c r="DI725" t="s">
        <v>6</v>
      </c>
      <c r="DJ725" t="s">
        <v>6</v>
      </c>
      <c r="DK725" t="s">
        <v>6</v>
      </c>
      <c r="DL725" t="s">
        <v>6</v>
      </c>
      <c r="DM725" t="s">
        <v>6</v>
      </c>
      <c r="DN725">
        <v>0</v>
      </c>
      <c r="DO725">
        <v>0</v>
      </c>
      <c r="DP725">
        <v>1</v>
      </c>
      <c r="DQ725">
        <v>1</v>
      </c>
      <c r="DU725">
        <v>1009</v>
      </c>
      <c r="DV725" t="s">
        <v>63</v>
      </c>
      <c r="DW725" t="e">
        <f>'2.Лок.смета.и.Акт'!#REF!</f>
        <v>#REF!</v>
      </c>
      <c r="DX725">
        <v>1000</v>
      </c>
      <c r="DZ725" t="s">
        <v>6</v>
      </c>
      <c r="EA725" t="s">
        <v>6</v>
      </c>
      <c r="EB725" t="s">
        <v>6</v>
      </c>
      <c r="EC725" t="s">
        <v>6</v>
      </c>
      <c r="EE725">
        <v>54938781</v>
      </c>
      <c r="EF725">
        <v>20</v>
      </c>
      <c r="EG725" t="s">
        <v>34</v>
      </c>
      <c r="EH725">
        <v>0</v>
      </c>
      <c r="EI725" t="s">
        <v>6</v>
      </c>
      <c r="EJ725">
        <v>1</v>
      </c>
      <c r="EK725">
        <v>500001</v>
      </c>
      <c r="EL725" t="s">
        <v>35</v>
      </c>
      <c r="EM725" t="s">
        <v>36</v>
      </c>
      <c r="EO725" t="s">
        <v>6</v>
      </c>
      <c r="EQ725">
        <v>0</v>
      </c>
      <c r="ER725">
        <v>71000</v>
      </c>
      <c r="ES725">
        <v>9962.5300000000007</v>
      </c>
      <c r="ET725">
        <v>0</v>
      </c>
      <c r="EU725">
        <v>0</v>
      </c>
      <c r="EV725">
        <v>0</v>
      </c>
      <c r="EW725">
        <v>0</v>
      </c>
      <c r="EX725">
        <v>0</v>
      </c>
      <c r="EZ725">
        <v>5</v>
      </c>
      <c r="FC725">
        <v>0</v>
      </c>
      <c r="FD725">
        <v>18</v>
      </c>
      <c r="FF725">
        <v>71000</v>
      </c>
      <c r="FQ725">
        <v>0</v>
      </c>
      <c r="FR725">
        <f t="shared" si="881"/>
        <v>0</v>
      </c>
      <c r="FS725">
        <v>0</v>
      </c>
      <c r="FX725">
        <v>0</v>
      </c>
      <c r="FY725">
        <v>0</v>
      </c>
      <c r="GA725" t="s">
        <v>65</v>
      </c>
      <c r="GD725">
        <v>1</v>
      </c>
      <c r="GF725">
        <v>2105756975</v>
      </c>
      <c r="GG725">
        <v>2</v>
      </c>
      <c r="GH725">
        <v>3</v>
      </c>
      <c r="GI725">
        <v>5</v>
      </c>
      <c r="GJ725">
        <v>0</v>
      </c>
      <c r="GK725">
        <v>0</v>
      </c>
      <c r="GL725">
        <f t="shared" si="882"/>
        <v>0</v>
      </c>
      <c r="GM725">
        <f t="shared" si="883"/>
        <v>7</v>
      </c>
      <c r="GN725">
        <f t="shared" si="884"/>
        <v>7</v>
      </c>
      <c r="GO725">
        <f t="shared" si="885"/>
        <v>0</v>
      </c>
      <c r="GP725">
        <f t="shared" si="886"/>
        <v>0</v>
      </c>
      <c r="GR725">
        <v>1</v>
      </c>
      <c r="GS725">
        <v>1</v>
      </c>
      <c r="GT725">
        <v>0</v>
      </c>
      <c r="GU725" t="s">
        <v>6</v>
      </c>
      <c r="GV725">
        <f t="shared" si="852"/>
        <v>0</v>
      </c>
      <c r="GW725">
        <v>1</v>
      </c>
      <c r="GX725">
        <f t="shared" si="887"/>
        <v>0</v>
      </c>
      <c r="HA725">
        <v>0</v>
      </c>
      <c r="HB725">
        <v>0</v>
      </c>
      <c r="HC725">
        <f t="shared" si="888"/>
        <v>0</v>
      </c>
      <c r="HE725" t="s">
        <v>38</v>
      </c>
      <c r="HF725" t="s">
        <v>39</v>
      </c>
      <c r="HM725" t="s">
        <v>6</v>
      </c>
      <c r="HN725" t="s">
        <v>6</v>
      </c>
      <c r="HO725" t="s">
        <v>6</v>
      </c>
      <c r="HP725" t="s">
        <v>6</v>
      </c>
      <c r="HQ725" t="s">
        <v>6</v>
      </c>
      <c r="IF725">
        <v>-1</v>
      </c>
      <c r="IK725">
        <v>0</v>
      </c>
    </row>
    <row r="726" spans="1:255" x14ac:dyDescent="0.2">
      <c r="A726" s="2">
        <v>18</v>
      </c>
      <c r="B726" s="2">
        <v>1</v>
      </c>
      <c r="C726" s="2">
        <v>1146</v>
      </c>
      <c r="D726" s="2"/>
      <c r="E726" s="2" t="s">
        <v>833</v>
      </c>
      <c r="F726" s="2" t="s">
        <v>67</v>
      </c>
      <c r="G726" s="2" t="s">
        <v>68</v>
      </c>
      <c r="H726" s="2" t="s">
        <v>32</v>
      </c>
      <c r="I726" s="2">
        <f>I722*J726</f>
        <v>3.1800000000000002E-2</v>
      </c>
      <c r="J726" s="216">
        <f>'5.Ведомость_списания'!F326</f>
        <v>1.06</v>
      </c>
      <c r="K726" s="2">
        <v>1.06</v>
      </c>
      <c r="L726" s="2"/>
      <c r="M726" s="2"/>
      <c r="N726" s="2"/>
      <c r="O726" s="2">
        <f t="shared" si="857"/>
        <v>63</v>
      </c>
      <c r="P726" s="2">
        <f t="shared" si="858"/>
        <v>63</v>
      </c>
      <c r="Q726" s="2">
        <f t="shared" si="859"/>
        <v>0</v>
      </c>
      <c r="R726" s="2">
        <f t="shared" si="860"/>
        <v>0</v>
      </c>
      <c r="S726" s="2">
        <f t="shared" si="861"/>
        <v>0</v>
      </c>
      <c r="T726" s="2">
        <f t="shared" si="862"/>
        <v>0</v>
      </c>
      <c r="U726" s="2">
        <f t="shared" si="863"/>
        <v>0</v>
      </c>
      <c r="V726" s="2">
        <f t="shared" si="864"/>
        <v>0</v>
      </c>
      <c r="W726" s="2">
        <f t="shared" si="865"/>
        <v>0</v>
      </c>
      <c r="X726" s="2">
        <f t="shared" si="866"/>
        <v>0</v>
      </c>
      <c r="Y726" s="2">
        <f t="shared" si="867"/>
        <v>0</v>
      </c>
      <c r="Z726" s="2"/>
      <c r="AA726" s="2">
        <v>86295183</v>
      </c>
      <c r="AB726" s="2">
        <f t="shared" si="868"/>
        <v>1980</v>
      </c>
      <c r="AC726" s="2">
        <f t="shared" si="869"/>
        <v>1980</v>
      </c>
      <c r="AD726" s="2">
        <f t="shared" si="849"/>
        <v>0</v>
      </c>
      <c r="AE726" s="2">
        <f t="shared" si="853"/>
        <v>0</v>
      </c>
      <c r="AF726" s="2">
        <f t="shared" si="855"/>
        <v>0</v>
      </c>
      <c r="AG726" s="2">
        <f t="shared" si="870"/>
        <v>0</v>
      </c>
      <c r="AH726" s="2">
        <f t="shared" si="856"/>
        <v>0</v>
      </c>
      <c r="AI726" s="2">
        <f t="shared" si="854"/>
        <v>0</v>
      </c>
      <c r="AJ726" s="2">
        <f t="shared" si="871"/>
        <v>0</v>
      </c>
      <c r="AK726" s="2">
        <v>1980</v>
      </c>
      <c r="AL726" s="110">
        <f>'1.Лок.смета.и.Акт'!F1373</f>
        <v>1980</v>
      </c>
      <c r="AM726" s="2">
        <v>0</v>
      </c>
      <c r="AN726" s="2">
        <v>0</v>
      </c>
      <c r="AO726" s="2">
        <v>0</v>
      </c>
      <c r="AP726" s="2">
        <v>0</v>
      </c>
      <c r="AQ726" s="2">
        <v>0</v>
      </c>
      <c r="AR726" s="2">
        <v>0</v>
      </c>
      <c r="AS726" s="2">
        <v>0</v>
      </c>
      <c r="AT726" s="2">
        <v>0</v>
      </c>
      <c r="AU726" s="2">
        <v>0</v>
      </c>
      <c r="AV726" s="2">
        <v>1</v>
      </c>
      <c r="AW726" s="2">
        <v>1</v>
      </c>
      <c r="AX726" s="2"/>
      <c r="AY726" s="2"/>
      <c r="AZ726" s="2">
        <v>1</v>
      </c>
      <c r="BA726" s="2">
        <v>1</v>
      </c>
      <c r="BB726" s="2">
        <v>1</v>
      </c>
      <c r="BC726" s="2">
        <v>1</v>
      </c>
      <c r="BD726" s="2" t="s">
        <v>6</v>
      </c>
      <c r="BE726" s="2" t="s">
        <v>6</v>
      </c>
      <c r="BF726" s="2" t="s">
        <v>6</v>
      </c>
      <c r="BG726" s="2" t="s">
        <v>6</v>
      </c>
      <c r="BH726" s="2">
        <v>3</v>
      </c>
      <c r="BI726" s="2">
        <v>1</v>
      </c>
      <c r="BJ726" s="2" t="s">
        <v>69</v>
      </c>
      <c r="BK726" s="2"/>
      <c r="BL726" s="2"/>
      <c r="BM726" s="2">
        <v>500001</v>
      </c>
      <c r="BN726" s="2">
        <v>0</v>
      </c>
      <c r="BO726" s="2" t="s">
        <v>6</v>
      </c>
      <c r="BP726" s="2">
        <v>0</v>
      </c>
      <c r="BQ726" s="2">
        <v>20</v>
      </c>
      <c r="BR726" s="2">
        <v>0</v>
      </c>
      <c r="BS726" s="2">
        <v>1</v>
      </c>
      <c r="BT726" s="2">
        <v>1</v>
      </c>
      <c r="BU726" s="2">
        <v>1</v>
      </c>
      <c r="BV726" s="2">
        <v>1</v>
      </c>
      <c r="BW726" s="2">
        <v>1</v>
      </c>
      <c r="BX726" s="2">
        <v>1</v>
      </c>
      <c r="BY726" s="2" t="s">
        <v>6</v>
      </c>
      <c r="BZ726" s="2">
        <v>0</v>
      </c>
      <c r="CA726" s="2">
        <v>0</v>
      </c>
      <c r="CB726" s="2" t="s">
        <v>6</v>
      </c>
      <c r="CC726" s="2"/>
      <c r="CD726" s="2"/>
      <c r="CE726" s="2">
        <v>0</v>
      </c>
      <c r="CF726" s="2">
        <v>0</v>
      </c>
      <c r="CG726" s="2">
        <v>0</v>
      </c>
      <c r="CH726" s="2"/>
      <c r="CI726" s="2"/>
      <c r="CJ726" s="2"/>
      <c r="CK726" s="2"/>
      <c r="CL726" s="2"/>
      <c r="CM726" s="2">
        <v>0</v>
      </c>
      <c r="CN726" s="2" t="s">
        <v>6</v>
      </c>
      <c r="CO726" s="2">
        <v>0</v>
      </c>
      <c r="CP726" s="2">
        <f t="shared" si="872"/>
        <v>63</v>
      </c>
      <c r="CQ726" s="2">
        <f t="shared" si="873"/>
        <v>1980</v>
      </c>
      <c r="CR726" s="2">
        <f t="shared" si="874"/>
        <v>0</v>
      </c>
      <c r="CS726" s="2">
        <f t="shared" si="875"/>
        <v>0</v>
      </c>
      <c r="CT726" s="2">
        <f t="shared" si="876"/>
        <v>0</v>
      </c>
      <c r="CU726" s="2">
        <f t="shared" si="877"/>
        <v>0</v>
      </c>
      <c r="CV726" s="2">
        <f t="shared" si="878"/>
        <v>0</v>
      </c>
      <c r="CW726" s="2">
        <f t="shared" si="879"/>
        <v>0</v>
      </c>
      <c r="CX726" s="2">
        <f t="shared" si="880"/>
        <v>0</v>
      </c>
      <c r="CY726" s="2">
        <f>(((S726+(R726*IF(0,0,1)))*AT726)/100)</f>
        <v>0</v>
      </c>
      <c r="CZ726" s="2">
        <f>(((S726+(R726*IF(0,0,1)))*AU726)/100)</f>
        <v>0</v>
      </c>
      <c r="DA726" s="2"/>
      <c r="DB726" s="2"/>
      <c r="DC726" s="2" t="s">
        <v>6</v>
      </c>
      <c r="DD726" s="2" t="s">
        <v>6</v>
      </c>
      <c r="DE726" s="2" t="s">
        <v>6</v>
      </c>
      <c r="DF726" s="2" t="s">
        <v>6</v>
      </c>
      <c r="DG726" s="2" t="s">
        <v>6</v>
      </c>
      <c r="DH726" s="2" t="s">
        <v>6</v>
      </c>
      <c r="DI726" s="2" t="s">
        <v>6</v>
      </c>
      <c r="DJ726" s="2" t="s">
        <v>6</v>
      </c>
      <c r="DK726" s="2" t="s">
        <v>6</v>
      </c>
      <c r="DL726" s="2" t="s">
        <v>6</v>
      </c>
      <c r="DM726" s="2" t="s">
        <v>6</v>
      </c>
      <c r="DN726" s="2">
        <v>0</v>
      </c>
      <c r="DO726" s="2">
        <v>0</v>
      </c>
      <c r="DP726" s="2">
        <v>1</v>
      </c>
      <c r="DQ726" s="2">
        <v>1</v>
      </c>
      <c r="DR726" s="2"/>
      <c r="DS726" s="2"/>
      <c r="DT726" s="2"/>
      <c r="DU726" s="2">
        <v>1007</v>
      </c>
      <c r="DV726" s="2" t="s">
        <v>32</v>
      </c>
      <c r="DW726" s="2" t="s">
        <v>32</v>
      </c>
      <c r="DX726" s="2">
        <v>1</v>
      </c>
      <c r="DY726" s="2"/>
      <c r="DZ726" s="2" t="s">
        <v>6</v>
      </c>
      <c r="EA726" s="2" t="s">
        <v>6</v>
      </c>
      <c r="EB726" s="2" t="s">
        <v>6</v>
      </c>
      <c r="EC726" s="2" t="s">
        <v>6</v>
      </c>
      <c r="ED726" s="2"/>
      <c r="EE726" s="2">
        <v>54938781</v>
      </c>
      <c r="EF726" s="2">
        <v>20</v>
      </c>
      <c r="EG726" s="2" t="s">
        <v>34</v>
      </c>
      <c r="EH726" s="2">
        <v>0</v>
      </c>
      <c r="EI726" s="2" t="s">
        <v>6</v>
      </c>
      <c r="EJ726" s="2">
        <v>1</v>
      </c>
      <c r="EK726" s="2">
        <v>500001</v>
      </c>
      <c r="EL726" s="2" t="s">
        <v>35</v>
      </c>
      <c r="EM726" s="2" t="s">
        <v>36</v>
      </c>
      <c r="EN726" s="2"/>
      <c r="EO726" s="2" t="s">
        <v>6</v>
      </c>
      <c r="EP726" s="2"/>
      <c r="EQ726" s="2">
        <v>0</v>
      </c>
      <c r="ER726" s="2">
        <v>1980</v>
      </c>
      <c r="ES726" s="110">
        <f>'1.Лок.смета.и.Акт'!F1373</f>
        <v>1980</v>
      </c>
      <c r="ET726" s="2">
        <v>0</v>
      </c>
      <c r="EU726" s="2">
        <v>0</v>
      </c>
      <c r="EV726" s="2">
        <v>0</v>
      </c>
      <c r="EW726" s="2">
        <v>0</v>
      </c>
      <c r="EX726" s="2">
        <v>0</v>
      </c>
      <c r="EY726" s="2"/>
      <c r="EZ726" s="2"/>
      <c r="FA726" s="2"/>
      <c r="FB726" s="2"/>
      <c r="FC726" s="2"/>
      <c r="FD726" s="2"/>
      <c r="FE726" s="2"/>
      <c r="FF726" s="2"/>
      <c r="FG726" s="2"/>
      <c r="FH726" s="2"/>
      <c r="FI726" s="2"/>
      <c r="FJ726" s="2"/>
      <c r="FK726" s="2"/>
      <c r="FL726" s="2"/>
      <c r="FM726" s="2"/>
      <c r="FN726" s="2"/>
      <c r="FO726" s="2"/>
      <c r="FP726" s="2"/>
      <c r="FQ726" s="2">
        <v>0</v>
      </c>
      <c r="FR726" s="2">
        <f t="shared" si="881"/>
        <v>0</v>
      </c>
      <c r="FS726" s="2">
        <v>0</v>
      </c>
      <c r="FT726" s="2"/>
      <c r="FU726" s="2"/>
      <c r="FV726" s="2"/>
      <c r="FW726" s="2"/>
      <c r="FX726" s="2">
        <v>0</v>
      </c>
      <c r="FY726" s="2">
        <v>0</v>
      </c>
      <c r="FZ726" s="2"/>
      <c r="GA726" s="2" t="s">
        <v>6</v>
      </c>
      <c r="GB726" s="2"/>
      <c r="GC726" s="2"/>
      <c r="GD726" s="2">
        <v>1</v>
      </c>
      <c r="GE726" s="2"/>
      <c r="GF726" s="2">
        <v>-1086851567</v>
      </c>
      <c r="GG726" s="2">
        <v>2</v>
      </c>
      <c r="GH726" s="2">
        <v>0</v>
      </c>
      <c r="GI726" s="2">
        <v>-2</v>
      </c>
      <c r="GJ726" s="2">
        <v>0</v>
      </c>
      <c r="GK726" s="2">
        <v>0</v>
      </c>
      <c r="GL726" s="2">
        <f t="shared" si="882"/>
        <v>0</v>
      </c>
      <c r="GM726" s="2">
        <f t="shared" si="883"/>
        <v>63</v>
      </c>
      <c r="GN726" s="2">
        <f t="shared" si="884"/>
        <v>63</v>
      </c>
      <c r="GO726" s="2">
        <f t="shared" si="885"/>
        <v>0</v>
      </c>
      <c r="GP726" s="2">
        <f t="shared" si="886"/>
        <v>0</v>
      </c>
      <c r="GQ726" s="2"/>
      <c r="GR726" s="2">
        <v>0</v>
      </c>
      <c r="GS726" s="2">
        <v>3</v>
      </c>
      <c r="GT726" s="2">
        <v>0</v>
      </c>
      <c r="GU726" s="2" t="s">
        <v>6</v>
      </c>
      <c r="GV726" s="2">
        <f t="shared" si="852"/>
        <v>0</v>
      </c>
      <c r="GW726" s="2">
        <v>1</v>
      </c>
      <c r="GX726" s="2">
        <f t="shared" si="887"/>
        <v>0</v>
      </c>
      <c r="GY726" s="2"/>
      <c r="GZ726" s="2"/>
      <c r="HA726" s="2">
        <v>0</v>
      </c>
      <c r="HB726" s="2">
        <v>0</v>
      </c>
      <c r="HC726" s="2">
        <f t="shared" si="888"/>
        <v>0</v>
      </c>
      <c r="HD726" s="2"/>
      <c r="HE726" s="2" t="s">
        <v>6</v>
      </c>
      <c r="HF726" s="2" t="s">
        <v>6</v>
      </c>
      <c r="HG726" s="2"/>
      <c r="HH726" s="2"/>
      <c r="HI726" s="2"/>
      <c r="HJ726" s="2"/>
      <c r="HK726" s="2"/>
      <c r="HL726" s="2"/>
      <c r="HM726" s="2" t="s">
        <v>6</v>
      </c>
      <c r="HN726" s="2" t="s">
        <v>6</v>
      </c>
      <c r="HO726" s="2" t="s">
        <v>6</v>
      </c>
      <c r="HP726" s="2" t="s">
        <v>6</v>
      </c>
      <c r="HQ726" s="2" t="s">
        <v>6</v>
      </c>
      <c r="HR726" s="2"/>
      <c r="HS726" s="2"/>
      <c r="HT726" s="2"/>
      <c r="HU726" s="2"/>
      <c r="HV726" s="2"/>
      <c r="HW726" s="2"/>
      <c r="HX726" s="2"/>
      <c r="HY726" s="2"/>
      <c r="HZ726" s="2"/>
      <c r="IA726" s="2"/>
      <c r="IB726" s="2"/>
      <c r="IC726" s="2"/>
      <c r="ID726" s="2"/>
      <c r="IE726" s="2"/>
      <c r="IF726" s="2">
        <v>-1</v>
      </c>
      <c r="IG726" s="2"/>
      <c r="IH726" s="2"/>
      <c r="II726" s="2"/>
      <c r="IJ726" s="2"/>
      <c r="IK726" s="2">
        <v>0</v>
      </c>
      <c r="IL726" s="2"/>
      <c r="IM726" s="2"/>
      <c r="IN726" s="2"/>
      <c r="IO726" s="2"/>
      <c r="IP726" s="2"/>
      <c r="IQ726" s="2"/>
      <c r="IR726" s="2"/>
      <c r="IS726" s="2"/>
      <c r="IT726" s="2"/>
      <c r="IU726" s="2"/>
    </row>
    <row r="727" spans="1:255" x14ac:dyDescent="0.2">
      <c r="A727">
        <v>18</v>
      </c>
      <c r="B727">
        <v>1</v>
      </c>
      <c r="C727">
        <v>1153</v>
      </c>
      <c r="E727" t="s">
        <v>833</v>
      </c>
      <c r="F727" t="e">
        <f>'2.Лок.смета.и.Акт'!#REF!</f>
        <v>#REF!</v>
      </c>
      <c r="G727" t="s">
        <v>68</v>
      </c>
      <c r="H727" t="s">
        <v>32</v>
      </c>
      <c r="I727">
        <f>I723*J727</f>
        <v>3.1800000000000002E-2</v>
      </c>
      <c r="J727">
        <v>1.06</v>
      </c>
      <c r="K727">
        <v>1.06</v>
      </c>
      <c r="O727">
        <f t="shared" si="857"/>
        <v>562</v>
      </c>
      <c r="P727">
        <f t="shared" si="858"/>
        <v>562</v>
      </c>
      <c r="Q727">
        <f t="shared" si="859"/>
        <v>0</v>
      </c>
      <c r="R727">
        <f t="shared" si="860"/>
        <v>0</v>
      </c>
      <c r="S727">
        <f t="shared" si="861"/>
        <v>0</v>
      </c>
      <c r="T727">
        <f t="shared" si="862"/>
        <v>0</v>
      </c>
      <c r="U727">
        <f t="shared" si="863"/>
        <v>0</v>
      </c>
      <c r="V727">
        <f t="shared" si="864"/>
        <v>0</v>
      </c>
      <c r="W727">
        <f t="shared" si="865"/>
        <v>0</v>
      </c>
      <c r="X727">
        <f t="shared" si="866"/>
        <v>0</v>
      </c>
      <c r="Y727">
        <f t="shared" si="867"/>
        <v>0</v>
      </c>
      <c r="AA727">
        <v>86295184</v>
      </c>
      <c r="AB727">
        <f t="shared" si="868"/>
        <v>2338.63</v>
      </c>
      <c r="AC727">
        <f t="shared" si="869"/>
        <v>2338.63</v>
      </c>
      <c r="AD727">
        <f t="shared" si="849"/>
        <v>0</v>
      </c>
      <c r="AE727">
        <f t="shared" si="853"/>
        <v>0</v>
      </c>
      <c r="AF727">
        <f t="shared" si="855"/>
        <v>0</v>
      </c>
      <c r="AG727">
        <f t="shared" si="870"/>
        <v>0</v>
      </c>
      <c r="AH727">
        <f t="shared" si="856"/>
        <v>0</v>
      </c>
      <c r="AI727">
        <f t="shared" si="854"/>
        <v>0</v>
      </c>
      <c r="AJ727">
        <f t="shared" si="871"/>
        <v>0</v>
      </c>
      <c r="AK727">
        <v>2338.63</v>
      </c>
      <c r="AL727">
        <v>2338.63</v>
      </c>
      <c r="AM727">
        <v>0</v>
      </c>
      <c r="AN727">
        <v>0</v>
      </c>
      <c r="AO727">
        <v>0</v>
      </c>
      <c r="AP727">
        <v>0</v>
      </c>
      <c r="AQ727">
        <v>0</v>
      </c>
      <c r="AR727">
        <v>0</v>
      </c>
      <c r="AS727">
        <v>0</v>
      </c>
      <c r="AT727">
        <v>0</v>
      </c>
      <c r="AU727">
        <v>0</v>
      </c>
      <c r="AV727">
        <v>1</v>
      </c>
      <c r="AW727">
        <v>1</v>
      </c>
      <c r="AZ727">
        <v>1</v>
      </c>
      <c r="BA727">
        <v>1</v>
      </c>
      <c r="BB727">
        <v>1</v>
      </c>
      <c r="BC727">
        <v>7.56</v>
      </c>
      <c r="BD727" t="s">
        <v>6</v>
      </c>
      <c r="BE727" t="s">
        <v>6</v>
      </c>
      <c r="BF727" t="s">
        <v>6</v>
      </c>
      <c r="BG727" t="s">
        <v>6</v>
      </c>
      <c r="BH727">
        <v>3</v>
      </c>
      <c r="BI727">
        <v>1</v>
      </c>
      <c r="BJ727" t="s">
        <v>69</v>
      </c>
      <c r="BM727">
        <v>500001</v>
      </c>
      <c r="BN727">
        <v>0</v>
      </c>
      <c r="BO727" t="s">
        <v>6</v>
      </c>
      <c r="BP727">
        <v>0</v>
      </c>
      <c r="BQ727">
        <v>20</v>
      </c>
      <c r="BR727">
        <v>0</v>
      </c>
      <c r="BS727">
        <v>1</v>
      </c>
      <c r="BT727">
        <v>1</v>
      </c>
      <c r="BU727">
        <v>1</v>
      </c>
      <c r="BV727">
        <v>1</v>
      </c>
      <c r="BW727">
        <v>1</v>
      </c>
      <c r="BX727">
        <v>1</v>
      </c>
      <c r="BY727" t="s">
        <v>6</v>
      </c>
      <c r="BZ727">
        <v>0</v>
      </c>
      <c r="CA727">
        <v>0</v>
      </c>
      <c r="CB727" t="s">
        <v>6</v>
      </c>
      <c r="CE727">
        <v>0</v>
      </c>
      <c r="CF727">
        <v>0</v>
      </c>
      <c r="CG727">
        <v>0</v>
      </c>
      <c r="CM727">
        <v>0</v>
      </c>
      <c r="CN727" t="s">
        <v>6</v>
      </c>
      <c r="CO727">
        <v>0</v>
      </c>
      <c r="CP727">
        <f t="shared" si="872"/>
        <v>562</v>
      </c>
      <c r="CQ727">
        <f t="shared" si="873"/>
        <v>17680.042799999999</v>
      </c>
      <c r="CR727">
        <f t="shared" si="874"/>
        <v>0</v>
      </c>
      <c r="CS727">
        <f t="shared" si="875"/>
        <v>0</v>
      </c>
      <c r="CT727">
        <f t="shared" si="876"/>
        <v>0</v>
      </c>
      <c r="CU727">
        <f t="shared" si="877"/>
        <v>0</v>
      </c>
      <c r="CV727">
        <f t="shared" si="878"/>
        <v>0</v>
      </c>
      <c r="CW727">
        <f t="shared" si="879"/>
        <v>0</v>
      </c>
      <c r="CX727">
        <f t="shared" si="880"/>
        <v>0</v>
      </c>
      <c r="CY727">
        <f>(S727+R727)*(BZ727/100)</f>
        <v>0</v>
      </c>
      <c r="CZ727">
        <f>(S727+R727)*(CA727/100)</f>
        <v>0</v>
      </c>
      <c r="DC727" t="s">
        <v>6</v>
      </c>
      <c r="DD727" t="s">
        <v>6</v>
      </c>
      <c r="DE727" t="s">
        <v>6</v>
      </c>
      <c r="DF727" t="s">
        <v>6</v>
      </c>
      <c r="DG727" t="s">
        <v>6</v>
      </c>
      <c r="DH727" t="s">
        <v>6</v>
      </c>
      <c r="DI727" t="s">
        <v>6</v>
      </c>
      <c r="DJ727" t="s">
        <v>6</v>
      </c>
      <c r="DK727" t="s">
        <v>6</v>
      </c>
      <c r="DL727" t="s">
        <v>6</v>
      </c>
      <c r="DM727" t="s">
        <v>6</v>
      </c>
      <c r="DN727">
        <v>0</v>
      </c>
      <c r="DO727">
        <v>0</v>
      </c>
      <c r="DP727">
        <v>1</v>
      </c>
      <c r="DQ727">
        <v>1</v>
      </c>
      <c r="DU727">
        <v>1007</v>
      </c>
      <c r="DV727" t="s">
        <v>32</v>
      </c>
      <c r="DW727" t="e">
        <f>'2.Лок.смета.и.Акт'!#REF!</f>
        <v>#REF!</v>
      </c>
      <c r="DX727">
        <v>1</v>
      </c>
      <c r="DZ727" t="s">
        <v>6</v>
      </c>
      <c r="EA727" t="s">
        <v>6</v>
      </c>
      <c r="EB727" t="s">
        <v>6</v>
      </c>
      <c r="EC727" t="s">
        <v>6</v>
      </c>
      <c r="EE727">
        <v>54938781</v>
      </c>
      <c r="EF727">
        <v>20</v>
      </c>
      <c r="EG727" t="s">
        <v>34</v>
      </c>
      <c r="EH727">
        <v>0</v>
      </c>
      <c r="EI727" t="s">
        <v>6</v>
      </c>
      <c r="EJ727">
        <v>1</v>
      </c>
      <c r="EK727">
        <v>500001</v>
      </c>
      <c r="EL727" t="s">
        <v>35</v>
      </c>
      <c r="EM727" t="s">
        <v>36</v>
      </c>
      <c r="EO727" t="s">
        <v>6</v>
      </c>
      <c r="EQ727">
        <v>0</v>
      </c>
      <c r="ER727">
        <v>16666.669999999998</v>
      </c>
      <c r="ES727">
        <v>2338.63</v>
      </c>
      <c r="ET727">
        <v>0</v>
      </c>
      <c r="EU727">
        <v>0</v>
      </c>
      <c r="EV727">
        <v>0</v>
      </c>
      <c r="EW727">
        <v>0</v>
      </c>
      <c r="EX727">
        <v>0</v>
      </c>
      <c r="EZ727">
        <v>5</v>
      </c>
      <c r="FC727">
        <v>0</v>
      </c>
      <c r="FD727">
        <v>18</v>
      </c>
      <c r="FF727">
        <v>16666.669999999998</v>
      </c>
      <c r="FQ727">
        <v>0</v>
      </c>
      <c r="FR727">
        <f t="shared" si="881"/>
        <v>0</v>
      </c>
      <c r="FS727">
        <v>0</v>
      </c>
      <c r="FX727">
        <v>0</v>
      </c>
      <c r="FY727">
        <v>0</v>
      </c>
      <c r="GA727" t="s">
        <v>70</v>
      </c>
      <c r="GD727">
        <v>1</v>
      </c>
      <c r="GF727">
        <v>-1086851567</v>
      </c>
      <c r="GG727">
        <v>2</v>
      </c>
      <c r="GH727">
        <v>3</v>
      </c>
      <c r="GI727">
        <v>5</v>
      </c>
      <c r="GJ727">
        <v>0</v>
      </c>
      <c r="GK727">
        <v>0</v>
      </c>
      <c r="GL727">
        <f t="shared" si="882"/>
        <v>0</v>
      </c>
      <c r="GM727">
        <f t="shared" si="883"/>
        <v>562</v>
      </c>
      <c r="GN727">
        <f t="shared" si="884"/>
        <v>562</v>
      </c>
      <c r="GO727">
        <f t="shared" si="885"/>
        <v>0</v>
      </c>
      <c r="GP727">
        <f t="shared" si="886"/>
        <v>0</v>
      </c>
      <c r="GR727">
        <v>1</v>
      </c>
      <c r="GS727">
        <v>1</v>
      </c>
      <c r="GT727">
        <v>0</v>
      </c>
      <c r="GU727" t="s">
        <v>6</v>
      </c>
      <c r="GV727">
        <f t="shared" si="852"/>
        <v>0</v>
      </c>
      <c r="GW727">
        <v>1</v>
      </c>
      <c r="GX727">
        <f t="shared" si="887"/>
        <v>0</v>
      </c>
      <c r="HA727">
        <v>0</v>
      </c>
      <c r="HB727">
        <v>0</v>
      </c>
      <c r="HC727">
        <f t="shared" si="888"/>
        <v>0</v>
      </c>
      <c r="HE727" t="s">
        <v>38</v>
      </c>
      <c r="HF727" t="s">
        <v>39</v>
      </c>
      <c r="HM727" t="s">
        <v>6</v>
      </c>
      <c r="HN727" t="s">
        <v>6</v>
      </c>
      <c r="HO727" t="s">
        <v>6</v>
      </c>
      <c r="HP727" t="s">
        <v>6</v>
      </c>
      <c r="HQ727" t="s">
        <v>6</v>
      </c>
      <c r="IF727">
        <v>-1</v>
      </c>
      <c r="IK727">
        <v>0</v>
      </c>
    </row>
    <row r="728" spans="1:255" x14ac:dyDescent="0.2">
      <c r="A728" s="2">
        <v>18</v>
      </c>
      <c r="B728" s="2">
        <v>1</v>
      </c>
      <c r="C728" s="2">
        <v>1147</v>
      </c>
      <c r="D728" s="2"/>
      <c r="E728" s="2" t="s">
        <v>834</v>
      </c>
      <c r="F728" s="2" t="s">
        <v>723</v>
      </c>
      <c r="G728" s="2" t="s">
        <v>724</v>
      </c>
      <c r="H728" s="2" t="s">
        <v>63</v>
      </c>
      <c r="I728" s="2">
        <f>I722*J728</f>
        <v>9.0000000000000006E-5</v>
      </c>
      <c r="J728" s="216">
        <f>'5.Ведомость_списания'!F327</f>
        <v>3.0000000000000005E-3</v>
      </c>
      <c r="K728" s="2">
        <v>3.0099999999999997E-3</v>
      </c>
      <c r="L728" s="2"/>
      <c r="M728" s="2"/>
      <c r="N728" s="2"/>
      <c r="O728" s="2">
        <f t="shared" si="857"/>
        <v>1</v>
      </c>
      <c r="P728" s="2">
        <f t="shared" si="858"/>
        <v>1</v>
      </c>
      <c r="Q728" s="2">
        <f t="shared" si="859"/>
        <v>0</v>
      </c>
      <c r="R728" s="2">
        <f t="shared" si="860"/>
        <v>0</v>
      </c>
      <c r="S728" s="2">
        <f t="shared" si="861"/>
        <v>0</v>
      </c>
      <c r="T728" s="2">
        <f t="shared" si="862"/>
        <v>0</v>
      </c>
      <c r="U728" s="2">
        <f t="shared" si="863"/>
        <v>0</v>
      </c>
      <c r="V728" s="2">
        <f t="shared" si="864"/>
        <v>0</v>
      </c>
      <c r="W728" s="2">
        <f t="shared" si="865"/>
        <v>0</v>
      </c>
      <c r="X728" s="2">
        <f t="shared" si="866"/>
        <v>0</v>
      </c>
      <c r="Y728" s="2">
        <f t="shared" si="867"/>
        <v>0</v>
      </c>
      <c r="Z728" s="2"/>
      <c r="AA728" s="2">
        <v>86295183</v>
      </c>
      <c r="AB728" s="2">
        <f t="shared" si="868"/>
        <v>13855.02</v>
      </c>
      <c r="AC728" s="2">
        <f t="shared" si="869"/>
        <v>13855.02</v>
      </c>
      <c r="AD728" s="2">
        <f t="shared" si="849"/>
        <v>0</v>
      </c>
      <c r="AE728" s="2">
        <f t="shared" si="853"/>
        <v>0</v>
      </c>
      <c r="AF728" s="2">
        <f t="shared" si="855"/>
        <v>0</v>
      </c>
      <c r="AG728" s="2">
        <f t="shared" si="870"/>
        <v>0</v>
      </c>
      <c r="AH728" s="2">
        <f t="shared" si="856"/>
        <v>0</v>
      </c>
      <c r="AI728" s="2">
        <f t="shared" si="854"/>
        <v>0</v>
      </c>
      <c r="AJ728" s="2">
        <f t="shared" si="871"/>
        <v>0</v>
      </c>
      <c r="AK728" s="2">
        <v>13855.02</v>
      </c>
      <c r="AL728" s="110">
        <f>'1.Лок.смета.и.Акт'!F1375</f>
        <v>13855.02</v>
      </c>
      <c r="AM728" s="2">
        <v>0</v>
      </c>
      <c r="AN728" s="2">
        <v>0</v>
      </c>
      <c r="AO728" s="2">
        <v>0</v>
      </c>
      <c r="AP728" s="2">
        <v>0</v>
      </c>
      <c r="AQ728" s="2">
        <v>0</v>
      </c>
      <c r="AR728" s="2">
        <v>0</v>
      </c>
      <c r="AS728" s="2">
        <v>0</v>
      </c>
      <c r="AT728" s="2">
        <v>0</v>
      </c>
      <c r="AU728" s="2">
        <v>0</v>
      </c>
      <c r="AV728" s="2">
        <v>1</v>
      </c>
      <c r="AW728" s="2">
        <v>1</v>
      </c>
      <c r="AX728" s="2"/>
      <c r="AY728" s="2"/>
      <c r="AZ728" s="2">
        <v>1</v>
      </c>
      <c r="BA728" s="2">
        <v>1</v>
      </c>
      <c r="BB728" s="2">
        <v>1</v>
      </c>
      <c r="BC728" s="2">
        <v>1</v>
      </c>
      <c r="BD728" s="2" t="s">
        <v>6</v>
      </c>
      <c r="BE728" s="2" t="s">
        <v>6</v>
      </c>
      <c r="BF728" s="2" t="s">
        <v>6</v>
      </c>
      <c r="BG728" s="2" t="s">
        <v>6</v>
      </c>
      <c r="BH728" s="2">
        <v>3</v>
      </c>
      <c r="BI728" s="2">
        <v>1</v>
      </c>
      <c r="BJ728" s="2" t="s">
        <v>725</v>
      </c>
      <c r="BK728" s="2"/>
      <c r="BL728" s="2"/>
      <c r="BM728" s="2">
        <v>500001</v>
      </c>
      <c r="BN728" s="2">
        <v>0</v>
      </c>
      <c r="BO728" s="2" t="s">
        <v>6</v>
      </c>
      <c r="BP728" s="2">
        <v>0</v>
      </c>
      <c r="BQ728" s="2">
        <v>20</v>
      </c>
      <c r="BR728" s="2">
        <v>0</v>
      </c>
      <c r="BS728" s="2">
        <v>1</v>
      </c>
      <c r="BT728" s="2">
        <v>1</v>
      </c>
      <c r="BU728" s="2">
        <v>1</v>
      </c>
      <c r="BV728" s="2">
        <v>1</v>
      </c>
      <c r="BW728" s="2">
        <v>1</v>
      </c>
      <c r="BX728" s="2">
        <v>1</v>
      </c>
      <c r="BY728" s="2" t="s">
        <v>6</v>
      </c>
      <c r="BZ728" s="2">
        <v>0</v>
      </c>
      <c r="CA728" s="2">
        <v>0</v>
      </c>
      <c r="CB728" s="2" t="s">
        <v>6</v>
      </c>
      <c r="CC728" s="2"/>
      <c r="CD728" s="2"/>
      <c r="CE728" s="2">
        <v>0</v>
      </c>
      <c r="CF728" s="2">
        <v>0</v>
      </c>
      <c r="CG728" s="2">
        <v>0</v>
      </c>
      <c r="CH728" s="2"/>
      <c r="CI728" s="2"/>
      <c r="CJ728" s="2"/>
      <c r="CK728" s="2"/>
      <c r="CL728" s="2"/>
      <c r="CM728" s="2">
        <v>0</v>
      </c>
      <c r="CN728" s="2" t="s">
        <v>6</v>
      </c>
      <c r="CO728" s="2">
        <v>0</v>
      </c>
      <c r="CP728" s="2">
        <f t="shared" si="872"/>
        <v>1</v>
      </c>
      <c r="CQ728" s="2">
        <f t="shared" si="873"/>
        <v>13855.02</v>
      </c>
      <c r="CR728" s="2">
        <f t="shared" si="874"/>
        <v>0</v>
      </c>
      <c r="CS728" s="2">
        <f t="shared" si="875"/>
        <v>0</v>
      </c>
      <c r="CT728" s="2">
        <f t="shared" si="876"/>
        <v>0</v>
      </c>
      <c r="CU728" s="2">
        <f t="shared" si="877"/>
        <v>0</v>
      </c>
      <c r="CV728" s="2">
        <f t="shared" si="878"/>
        <v>0</v>
      </c>
      <c r="CW728" s="2">
        <f t="shared" si="879"/>
        <v>0</v>
      </c>
      <c r="CX728" s="2">
        <f t="shared" si="880"/>
        <v>0</v>
      </c>
      <c r="CY728" s="2">
        <f>(((S728+(R728*IF(0,0,1)))*AT728)/100)</f>
        <v>0</v>
      </c>
      <c r="CZ728" s="2">
        <f>(((S728+(R728*IF(0,0,1)))*AU728)/100)</f>
        <v>0</v>
      </c>
      <c r="DA728" s="2"/>
      <c r="DB728" s="2"/>
      <c r="DC728" s="2" t="s">
        <v>6</v>
      </c>
      <c r="DD728" s="2" t="s">
        <v>6</v>
      </c>
      <c r="DE728" s="2" t="s">
        <v>6</v>
      </c>
      <c r="DF728" s="2" t="s">
        <v>6</v>
      </c>
      <c r="DG728" s="2" t="s">
        <v>6</v>
      </c>
      <c r="DH728" s="2" t="s">
        <v>6</v>
      </c>
      <c r="DI728" s="2" t="s">
        <v>6</v>
      </c>
      <c r="DJ728" s="2" t="s">
        <v>6</v>
      </c>
      <c r="DK728" s="2" t="s">
        <v>6</v>
      </c>
      <c r="DL728" s="2" t="s">
        <v>6</v>
      </c>
      <c r="DM728" s="2" t="s">
        <v>6</v>
      </c>
      <c r="DN728" s="2">
        <v>0</v>
      </c>
      <c r="DO728" s="2">
        <v>0</v>
      </c>
      <c r="DP728" s="2">
        <v>1</v>
      </c>
      <c r="DQ728" s="2">
        <v>1</v>
      </c>
      <c r="DR728" s="2"/>
      <c r="DS728" s="2"/>
      <c r="DT728" s="2"/>
      <c r="DU728" s="2">
        <v>1009</v>
      </c>
      <c r="DV728" s="2" t="s">
        <v>63</v>
      </c>
      <c r="DW728" s="2" t="s">
        <v>63</v>
      </c>
      <c r="DX728" s="2">
        <v>1000</v>
      </c>
      <c r="DY728" s="2"/>
      <c r="DZ728" s="2" t="s">
        <v>6</v>
      </c>
      <c r="EA728" s="2" t="s">
        <v>6</v>
      </c>
      <c r="EB728" s="2" t="s">
        <v>6</v>
      </c>
      <c r="EC728" s="2" t="s">
        <v>6</v>
      </c>
      <c r="ED728" s="2"/>
      <c r="EE728" s="2">
        <v>54938781</v>
      </c>
      <c r="EF728" s="2">
        <v>20</v>
      </c>
      <c r="EG728" s="2" t="s">
        <v>34</v>
      </c>
      <c r="EH728" s="2">
        <v>0</v>
      </c>
      <c r="EI728" s="2" t="s">
        <v>6</v>
      </c>
      <c r="EJ728" s="2">
        <v>1</v>
      </c>
      <c r="EK728" s="2">
        <v>500001</v>
      </c>
      <c r="EL728" s="2" t="s">
        <v>35</v>
      </c>
      <c r="EM728" s="2" t="s">
        <v>36</v>
      </c>
      <c r="EN728" s="2"/>
      <c r="EO728" s="2" t="s">
        <v>6</v>
      </c>
      <c r="EP728" s="2"/>
      <c r="EQ728" s="2">
        <v>0</v>
      </c>
      <c r="ER728" s="2">
        <v>13855.02</v>
      </c>
      <c r="ES728" s="110">
        <f>'1.Лок.смета.и.Акт'!F1375</f>
        <v>13855.02</v>
      </c>
      <c r="ET728" s="2">
        <v>0</v>
      </c>
      <c r="EU728" s="2">
        <v>0</v>
      </c>
      <c r="EV728" s="2">
        <v>0</v>
      </c>
      <c r="EW728" s="2">
        <v>0</v>
      </c>
      <c r="EX728" s="2">
        <v>0</v>
      </c>
      <c r="EY728" s="2"/>
      <c r="EZ728" s="2"/>
      <c r="FA728" s="2"/>
      <c r="FB728" s="2"/>
      <c r="FC728" s="2"/>
      <c r="FD728" s="2"/>
      <c r="FE728" s="2"/>
      <c r="FF728" s="2"/>
      <c r="FG728" s="2"/>
      <c r="FH728" s="2"/>
      <c r="FI728" s="2"/>
      <c r="FJ728" s="2"/>
      <c r="FK728" s="2"/>
      <c r="FL728" s="2"/>
      <c r="FM728" s="2"/>
      <c r="FN728" s="2"/>
      <c r="FO728" s="2"/>
      <c r="FP728" s="2"/>
      <c r="FQ728" s="2">
        <v>0</v>
      </c>
      <c r="FR728" s="2">
        <f t="shared" si="881"/>
        <v>0</v>
      </c>
      <c r="FS728" s="2">
        <v>0</v>
      </c>
      <c r="FT728" s="2"/>
      <c r="FU728" s="2"/>
      <c r="FV728" s="2"/>
      <c r="FW728" s="2"/>
      <c r="FX728" s="2">
        <v>0</v>
      </c>
      <c r="FY728" s="2">
        <v>0</v>
      </c>
      <c r="FZ728" s="2"/>
      <c r="GA728" s="2" t="s">
        <v>6</v>
      </c>
      <c r="GB728" s="2"/>
      <c r="GC728" s="2"/>
      <c r="GD728" s="2">
        <v>1</v>
      </c>
      <c r="GE728" s="2"/>
      <c r="GF728" s="2">
        <v>950552708</v>
      </c>
      <c r="GG728" s="2">
        <v>2</v>
      </c>
      <c r="GH728" s="2">
        <v>0</v>
      </c>
      <c r="GI728" s="2">
        <v>-2</v>
      </c>
      <c r="GJ728" s="2">
        <v>0</v>
      </c>
      <c r="GK728" s="2">
        <v>0</v>
      </c>
      <c r="GL728" s="2">
        <f t="shared" si="882"/>
        <v>0</v>
      </c>
      <c r="GM728" s="2">
        <f t="shared" si="883"/>
        <v>1</v>
      </c>
      <c r="GN728" s="2">
        <f t="shared" si="884"/>
        <v>1</v>
      </c>
      <c r="GO728" s="2">
        <f t="shared" si="885"/>
        <v>0</v>
      </c>
      <c r="GP728" s="2">
        <f t="shared" si="886"/>
        <v>0</v>
      </c>
      <c r="GQ728" s="2"/>
      <c r="GR728" s="2">
        <v>0</v>
      </c>
      <c r="GS728" s="2">
        <v>3</v>
      </c>
      <c r="GT728" s="2">
        <v>0</v>
      </c>
      <c r="GU728" s="2" t="s">
        <v>6</v>
      </c>
      <c r="GV728" s="2">
        <f t="shared" si="852"/>
        <v>0</v>
      </c>
      <c r="GW728" s="2">
        <v>1</v>
      </c>
      <c r="GX728" s="2">
        <f t="shared" si="887"/>
        <v>0</v>
      </c>
      <c r="GY728" s="2"/>
      <c r="GZ728" s="2"/>
      <c r="HA728" s="2">
        <v>0</v>
      </c>
      <c r="HB728" s="2">
        <v>0</v>
      </c>
      <c r="HC728" s="2">
        <f t="shared" si="888"/>
        <v>0</v>
      </c>
      <c r="HD728" s="2"/>
      <c r="HE728" s="2" t="s">
        <v>6</v>
      </c>
      <c r="HF728" s="2" t="s">
        <v>6</v>
      </c>
      <c r="HG728" s="2"/>
      <c r="HH728" s="2"/>
      <c r="HI728" s="2"/>
      <c r="HJ728" s="2"/>
      <c r="HK728" s="2"/>
      <c r="HL728" s="2"/>
      <c r="HM728" s="2" t="s">
        <v>6</v>
      </c>
      <c r="HN728" s="2" t="s">
        <v>6</v>
      </c>
      <c r="HO728" s="2" t="s">
        <v>6</v>
      </c>
      <c r="HP728" s="2" t="s">
        <v>6</v>
      </c>
      <c r="HQ728" s="2" t="s">
        <v>6</v>
      </c>
      <c r="HR728" s="2"/>
      <c r="HS728" s="2"/>
      <c r="HT728" s="2"/>
      <c r="HU728" s="2"/>
      <c r="HV728" s="2"/>
      <c r="HW728" s="2"/>
      <c r="HX728" s="2"/>
      <c r="HY728" s="2"/>
      <c r="HZ728" s="2"/>
      <c r="IA728" s="2"/>
      <c r="IB728" s="2"/>
      <c r="IC728" s="2"/>
      <c r="ID728" s="2"/>
      <c r="IE728" s="2"/>
      <c r="IF728" s="2">
        <v>-1</v>
      </c>
      <c r="IG728" s="2"/>
      <c r="IH728" s="2"/>
      <c r="II728" s="2"/>
      <c r="IJ728" s="2"/>
      <c r="IK728" s="2">
        <v>0</v>
      </c>
      <c r="IL728" s="2"/>
      <c r="IM728" s="2"/>
      <c r="IN728" s="2"/>
      <c r="IO728" s="2"/>
      <c r="IP728" s="2"/>
      <c r="IQ728" s="2"/>
      <c r="IR728" s="2"/>
      <c r="IS728" s="2"/>
      <c r="IT728" s="2"/>
      <c r="IU728" s="2"/>
    </row>
    <row r="729" spans="1:255" x14ac:dyDescent="0.2">
      <c r="A729">
        <v>18</v>
      </c>
      <c r="B729">
        <v>1</v>
      </c>
      <c r="C729">
        <v>1154</v>
      </c>
      <c r="E729" t="s">
        <v>834</v>
      </c>
      <c r="F729" t="e">
        <f>'2.Лок.смета.и.Акт'!#REF!</f>
        <v>#REF!</v>
      </c>
      <c r="G729" t="s">
        <v>724</v>
      </c>
      <c r="H729" t="s">
        <v>63</v>
      </c>
      <c r="I729">
        <f>I723*J729</f>
        <v>9.0000000000000006E-5</v>
      </c>
      <c r="J729">
        <v>3.0000000000000005E-3</v>
      </c>
      <c r="K729">
        <v>3.0099999999999997E-3</v>
      </c>
      <c r="O729">
        <f t="shared" si="857"/>
        <v>4</v>
      </c>
      <c r="P729">
        <f t="shared" si="858"/>
        <v>4</v>
      </c>
      <c r="Q729">
        <f t="shared" si="859"/>
        <v>0</v>
      </c>
      <c r="R729">
        <f t="shared" si="860"/>
        <v>0</v>
      </c>
      <c r="S729">
        <f t="shared" si="861"/>
        <v>0</v>
      </c>
      <c r="T729">
        <f t="shared" si="862"/>
        <v>0</v>
      </c>
      <c r="U729">
        <f t="shared" si="863"/>
        <v>0</v>
      </c>
      <c r="V729">
        <f t="shared" si="864"/>
        <v>0</v>
      </c>
      <c r="W729">
        <f t="shared" si="865"/>
        <v>0</v>
      </c>
      <c r="X729">
        <f t="shared" si="866"/>
        <v>0</v>
      </c>
      <c r="Y729">
        <f t="shared" si="867"/>
        <v>0</v>
      </c>
      <c r="AA729">
        <v>86295184</v>
      </c>
      <c r="AB729">
        <f t="shared" si="868"/>
        <v>6373.23</v>
      </c>
      <c r="AC729">
        <f t="shared" si="869"/>
        <v>6373.23</v>
      </c>
      <c r="AD729">
        <f t="shared" si="849"/>
        <v>0</v>
      </c>
      <c r="AE729">
        <f t="shared" si="853"/>
        <v>0</v>
      </c>
      <c r="AF729">
        <f t="shared" si="855"/>
        <v>0</v>
      </c>
      <c r="AG729">
        <f t="shared" si="870"/>
        <v>0</v>
      </c>
      <c r="AH729">
        <f t="shared" si="856"/>
        <v>0</v>
      </c>
      <c r="AI729">
        <f t="shared" si="854"/>
        <v>0</v>
      </c>
      <c r="AJ729">
        <f t="shared" si="871"/>
        <v>0</v>
      </c>
      <c r="AK729">
        <v>6373.23</v>
      </c>
      <c r="AL729">
        <v>6373.23</v>
      </c>
      <c r="AM729">
        <v>0</v>
      </c>
      <c r="AN729">
        <v>0</v>
      </c>
      <c r="AO729">
        <v>0</v>
      </c>
      <c r="AP729">
        <v>0</v>
      </c>
      <c r="AQ729">
        <v>0</v>
      </c>
      <c r="AR729">
        <v>0</v>
      </c>
      <c r="AS729">
        <v>0</v>
      </c>
      <c r="AT729">
        <v>0</v>
      </c>
      <c r="AU729">
        <v>0</v>
      </c>
      <c r="AV729">
        <v>1</v>
      </c>
      <c r="AW729">
        <v>1</v>
      </c>
      <c r="AZ729">
        <v>1</v>
      </c>
      <c r="BA729">
        <v>1</v>
      </c>
      <c r="BB729">
        <v>1</v>
      </c>
      <c r="BC729">
        <v>7.56</v>
      </c>
      <c r="BD729" t="s">
        <v>6</v>
      </c>
      <c r="BE729" t="s">
        <v>6</v>
      </c>
      <c r="BF729" t="s">
        <v>6</v>
      </c>
      <c r="BG729" t="s">
        <v>6</v>
      </c>
      <c r="BH729">
        <v>3</v>
      </c>
      <c r="BI729">
        <v>1</v>
      </c>
      <c r="BJ729" t="s">
        <v>725</v>
      </c>
      <c r="BM729">
        <v>500001</v>
      </c>
      <c r="BN729">
        <v>0</v>
      </c>
      <c r="BO729" t="s">
        <v>6</v>
      </c>
      <c r="BP729">
        <v>0</v>
      </c>
      <c r="BQ729">
        <v>20</v>
      </c>
      <c r="BR729">
        <v>0</v>
      </c>
      <c r="BS729">
        <v>1</v>
      </c>
      <c r="BT729">
        <v>1</v>
      </c>
      <c r="BU729">
        <v>1</v>
      </c>
      <c r="BV729">
        <v>1</v>
      </c>
      <c r="BW729">
        <v>1</v>
      </c>
      <c r="BX729">
        <v>1</v>
      </c>
      <c r="BY729" t="s">
        <v>6</v>
      </c>
      <c r="BZ729">
        <v>0</v>
      </c>
      <c r="CA729">
        <v>0</v>
      </c>
      <c r="CB729" t="s">
        <v>6</v>
      </c>
      <c r="CE729">
        <v>0</v>
      </c>
      <c r="CF729">
        <v>0</v>
      </c>
      <c r="CG729">
        <v>0</v>
      </c>
      <c r="CM729">
        <v>0</v>
      </c>
      <c r="CN729" t="s">
        <v>6</v>
      </c>
      <c r="CO729">
        <v>0</v>
      </c>
      <c r="CP729">
        <f t="shared" si="872"/>
        <v>4</v>
      </c>
      <c r="CQ729">
        <f t="shared" si="873"/>
        <v>48181.618799999997</v>
      </c>
      <c r="CR729">
        <f t="shared" si="874"/>
        <v>0</v>
      </c>
      <c r="CS729">
        <f t="shared" si="875"/>
        <v>0</v>
      </c>
      <c r="CT729">
        <f t="shared" si="876"/>
        <v>0</v>
      </c>
      <c r="CU729">
        <f t="shared" si="877"/>
        <v>0</v>
      </c>
      <c r="CV729">
        <f t="shared" si="878"/>
        <v>0</v>
      </c>
      <c r="CW729">
        <f t="shared" si="879"/>
        <v>0</v>
      </c>
      <c r="CX729">
        <f t="shared" si="880"/>
        <v>0</v>
      </c>
      <c r="CY729">
        <f>(S729+R729)*(BZ729/100)</f>
        <v>0</v>
      </c>
      <c r="CZ729">
        <f>(S729+R729)*(CA729/100)</f>
        <v>0</v>
      </c>
      <c r="DC729" t="s">
        <v>6</v>
      </c>
      <c r="DD729" t="s">
        <v>6</v>
      </c>
      <c r="DE729" t="s">
        <v>6</v>
      </c>
      <c r="DF729" t="s">
        <v>6</v>
      </c>
      <c r="DG729" t="s">
        <v>6</v>
      </c>
      <c r="DH729" t="s">
        <v>6</v>
      </c>
      <c r="DI729" t="s">
        <v>6</v>
      </c>
      <c r="DJ729" t="s">
        <v>6</v>
      </c>
      <c r="DK729" t="s">
        <v>6</v>
      </c>
      <c r="DL729" t="s">
        <v>6</v>
      </c>
      <c r="DM729" t="s">
        <v>6</v>
      </c>
      <c r="DN729">
        <v>0</v>
      </c>
      <c r="DO729">
        <v>0</v>
      </c>
      <c r="DP729">
        <v>1</v>
      </c>
      <c r="DQ729">
        <v>1</v>
      </c>
      <c r="DU729">
        <v>1009</v>
      </c>
      <c r="DV729" t="s">
        <v>63</v>
      </c>
      <c r="DW729" t="e">
        <f>'2.Лок.смета.и.Акт'!#REF!</f>
        <v>#REF!</v>
      </c>
      <c r="DX729">
        <v>1000</v>
      </c>
      <c r="DZ729" t="s">
        <v>6</v>
      </c>
      <c r="EA729" t="s">
        <v>6</v>
      </c>
      <c r="EB729" t="s">
        <v>6</v>
      </c>
      <c r="EC729" t="s">
        <v>6</v>
      </c>
      <c r="EE729">
        <v>54938781</v>
      </c>
      <c r="EF729">
        <v>20</v>
      </c>
      <c r="EG729" t="s">
        <v>34</v>
      </c>
      <c r="EH729">
        <v>0</v>
      </c>
      <c r="EI729" t="s">
        <v>6</v>
      </c>
      <c r="EJ729">
        <v>1</v>
      </c>
      <c r="EK729">
        <v>500001</v>
      </c>
      <c r="EL729" t="s">
        <v>35</v>
      </c>
      <c r="EM729" t="s">
        <v>36</v>
      </c>
      <c r="EO729" t="s">
        <v>6</v>
      </c>
      <c r="EQ729">
        <v>0</v>
      </c>
      <c r="ER729">
        <v>45420</v>
      </c>
      <c r="ES729">
        <v>6373.23</v>
      </c>
      <c r="ET729">
        <v>0</v>
      </c>
      <c r="EU729">
        <v>0</v>
      </c>
      <c r="EV729">
        <v>0</v>
      </c>
      <c r="EW729">
        <v>0</v>
      </c>
      <c r="EX729">
        <v>0</v>
      </c>
      <c r="EZ729">
        <v>5</v>
      </c>
      <c r="FC729">
        <v>0</v>
      </c>
      <c r="FD729">
        <v>18</v>
      </c>
      <c r="FF729">
        <v>45420</v>
      </c>
      <c r="FQ729">
        <v>0</v>
      </c>
      <c r="FR729">
        <f t="shared" si="881"/>
        <v>0</v>
      </c>
      <c r="FS729">
        <v>0</v>
      </c>
      <c r="FX729">
        <v>0</v>
      </c>
      <c r="FY729">
        <v>0</v>
      </c>
      <c r="GA729" t="s">
        <v>726</v>
      </c>
      <c r="GD729">
        <v>1</v>
      </c>
      <c r="GF729">
        <v>950552708</v>
      </c>
      <c r="GG729">
        <v>2</v>
      </c>
      <c r="GH729">
        <v>3</v>
      </c>
      <c r="GI729">
        <v>5</v>
      </c>
      <c r="GJ729">
        <v>0</v>
      </c>
      <c r="GK729">
        <v>0</v>
      </c>
      <c r="GL729">
        <f t="shared" si="882"/>
        <v>0</v>
      </c>
      <c r="GM729">
        <f t="shared" si="883"/>
        <v>4</v>
      </c>
      <c r="GN729">
        <f t="shared" si="884"/>
        <v>4</v>
      </c>
      <c r="GO729">
        <f t="shared" si="885"/>
        <v>0</v>
      </c>
      <c r="GP729">
        <f t="shared" si="886"/>
        <v>0</v>
      </c>
      <c r="GR729">
        <v>1</v>
      </c>
      <c r="GS729">
        <v>1</v>
      </c>
      <c r="GT729">
        <v>0</v>
      </c>
      <c r="GU729" t="s">
        <v>6</v>
      </c>
      <c r="GV729">
        <f t="shared" si="852"/>
        <v>0</v>
      </c>
      <c r="GW729">
        <v>1</v>
      </c>
      <c r="GX729">
        <f t="shared" si="887"/>
        <v>0</v>
      </c>
      <c r="HA729">
        <v>0</v>
      </c>
      <c r="HB729">
        <v>0</v>
      </c>
      <c r="HC729">
        <f t="shared" si="888"/>
        <v>0</v>
      </c>
      <c r="HE729" t="s">
        <v>38</v>
      </c>
      <c r="HF729" t="s">
        <v>39</v>
      </c>
      <c r="HM729" t="s">
        <v>6</v>
      </c>
      <c r="HN729" t="s">
        <v>6</v>
      </c>
      <c r="HO729" t="s">
        <v>6</v>
      </c>
      <c r="HP729" t="s">
        <v>6</v>
      </c>
      <c r="HQ729" t="s">
        <v>6</v>
      </c>
      <c r="IF729">
        <v>-1</v>
      </c>
      <c r="IK729">
        <v>0</v>
      </c>
    </row>
    <row r="730" spans="1:255" x14ac:dyDescent="0.2">
      <c r="A730" s="2">
        <v>17</v>
      </c>
      <c r="B730" s="2">
        <v>1</v>
      </c>
      <c r="C730" s="2">
        <f>ROW(SmtRes!A1161)</f>
        <v>1161</v>
      </c>
      <c r="D730" s="2">
        <f>ROW(EtalonRes!A1341)</f>
        <v>1341</v>
      </c>
      <c r="E730" s="2" t="s">
        <v>835</v>
      </c>
      <c r="F730" s="2" t="s">
        <v>728</v>
      </c>
      <c r="G730" s="2" t="s">
        <v>729</v>
      </c>
      <c r="H730" s="2" t="s">
        <v>730</v>
      </c>
      <c r="I730" s="2">
        <f>'2.Лок.смета.и.Акт'!E115</f>
        <v>2.5000000000000001E-2</v>
      </c>
      <c r="J730" s="2">
        <v>0</v>
      </c>
      <c r="K730" s="2">
        <v>2.5000000000000001E-2</v>
      </c>
      <c r="L730" s="2"/>
      <c r="M730" s="2"/>
      <c r="N730" s="2"/>
      <c r="O730" s="2">
        <f t="shared" si="857"/>
        <v>25</v>
      </c>
      <c r="P730" s="2">
        <f t="shared" si="858"/>
        <v>0</v>
      </c>
      <c r="Q730" s="2">
        <f t="shared" si="859"/>
        <v>1</v>
      </c>
      <c r="R730" s="2">
        <f t="shared" si="860"/>
        <v>0</v>
      </c>
      <c r="S730" s="2">
        <f t="shared" si="861"/>
        <v>24</v>
      </c>
      <c r="T730" s="2">
        <f t="shared" si="862"/>
        <v>0</v>
      </c>
      <c r="U730" s="2">
        <f t="shared" si="863"/>
        <v>2.8187500000000001</v>
      </c>
      <c r="V730" s="2">
        <f t="shared" si="864"/>
        <v>5.000000000000001E-3</v>
      </c>
      <c r="W730" s="2">
        <f t="shared" si="865"/>
        <v>0</v>
      </c>
      <c r="X730" s="2">
        <f t="shared" si="866"/>
        <v>29</v>
      </c>
      <c r="Y730" s="2">
        <f t="shared" si="867"/>
        <v>16</v>
      </c>
      <c r="Z730" s="2"/>
      <c r="AA730" s="2">
        <v>86295183</v>
      </c>
      <c r="AB730" s="2">
        <f t="shared" si="868"/>
        <v>994.52</v>
      </c>
      <c r="AC730" s="2">
        <f>ROUND((ES730+(SUM(SmtRes!BC1155:'SmtRes'!BC1161)+SUM(EtalonRes!AL1335:'EtalonRes'!AL1341))),2)</f>
        <v>0</v>
      </c>
      <c r="AD730" s="2">
        <f t="shared" si="849"/>
        <v>24.87</v>
      </c>
      <c r="AE730" s="2">
        <f t="shared" si="853"/>
        <v>2.72</v>
      </c>
      <c r="AF730" s="2">
        <f t="shared" si="855"/>
        <v>969.65</v>
      </c>
      <c r="AG730" s="2">
        <f t="shared" si="870"/>
        <v>0</v>
      </c>
      <c r="AH730" s="2">
        <f t="shared" si="856"/>
        <v>112.75</v>
      </c>
      <c r="AI730" s="2">
        <f t="shared" si="854"/>
        <v>0.2</v>
      </c>
      <c r="AJ730" s="2">
        <f t="shared" si="871"/>
        <v>0</v>
      </c>
      <c r="AK730" s="2">
        <v>9980.23</v>
      </c>
      <c r="AL730" s="2">
        <v>8985.7099999999991</v>
      </c>
      <c r="AM730" s="2">
        <v>24.87</v>
      </c>
      <c r="AN730" s="2">
        <v>2.72</v>
      </c>
      <c r="AO730" s="2">
        <v>969.65</v>
      </c>
      <c r="AP730" s="2">
        <v>0</v>
      </c>
      <c r="AQ730" s="2">
        <v>112.75</v>
      </c>
      <c r="AR730" s="2">
        <v>0.2</v>
      </c>
      <c r="AS730" s="2">
        <v>0</v>
      </c>
      <c r="AT730" s="2">
        <v>120</v>
      </c>
      <c r="AU730" s="2">
        <v>65</v>
      </c>
      <c r="AV730" s="2">
        <v>1</v>
      </c>
      <c r="AW730" s="2">
        <v>1</v>
      </c>
      <c r="AX730" s="2"/>
      <c r="AY730" s="2"/>
      <c r="AZ730" s="2">
        <v>1</v>
      </c>
      <c r="BA730" s="2">
        <v>1</v>
      </c>
      <c r="BB730" s="2">
        <v>1</v>
      </c>
      <c r="BC730" s="2">
        <v>1</v>
      </c>
      <c r="BD730" s="2" t="s">
        <v>6</v>
      </c>
      <c r="BE730" s="2" t="s">
        <v>6</v>
      </c>
      <c r="BF730" s="2" t="s">
        <v>6</v>
      </c>
      <c r="BG730" s="2" t="s">
        <v>6</v>
      </c>
      <c r="BH730" s="2">
        <v>0</v>
      </c>
      <c r="BI730" s="2">
        <v>1</v>
      </c>
      <c r="BJ730" s="2" t="s">
        <v>731</v>
      </c>
      <c r="BK730" s="2"/>
      <c r="BL730" s="2"/>
      <c r="BM730" s="2">
        <v>12001</v>
      </c>
      <c r="BN730" s="2">
        <v>0</v>
      </c>
      <c r="BO730" s="2" t="s">
        <v>6</v>
      </c>
      <c r="BP730" s="2">
        <v>0</v>
      </c>
      <c r="BQ730" s="2">
        <v>1</v>
      </c>
      <c r="BR730" s="2">
        <v>0</v>
      </c>
      <c r="BS730" s="2">
        <v>1</v>
      </c>
      <c r="BT730" s="2">
        <v>1</v>
      </c>
      <c r="BU730" s="2">
        <v>1</v>
      </c>
      <c r="BV730" s="2">
        <v>1</v>
      </c>
      <c r="BW730" s="2">
        <v>1</v>
      </c>
      <c r="BX730" s="2">
        <v>1</v>
      </c>
      <c r="BY730" s="2" t="s">
        <v>6</v>
      </c>
      <c r="BZ730" s="2">
        <v>120</v>
      </c>
      <c r="CA730" s="2">
        <v>65</v>
      </c>
      <c r="CB730" s="2" t="s">
        <v>6</v>
      </c>
      <c r="CC730" s="2"/>
      <c r="CD730" s="2"/>
      <c r="CE730" s="2">
        <v>0</v>
      </c>
      <c r="CF730" s="2">
        <v>0</v>
      </c>
      <c r="CG730" s="2">
        <v>0</v>
      </c>
      <c r="CH730" s="2"/>
      <c r="CI730" s="2"/>
      <c r="CJ730" s="2"/>
      <c r="CK730" s="2"/>
      <c r="CL730" s="2"/>
      <c r="CM730" s="2">
        <v>0</v>
      </c>
      <c r="CN730" s="2" t="s">
        <v>6</v>
      </c>
      <c r="CO730" s="2">
        <v>0</v>
      </c>
      <c r="CP730" s="2">
        <f t="shared" si="872"/>
        <v>25</v>
      </c>
      <c r="CQ730" s="2">
        <f t="shared" si="873"/>
        <v>0</v>
      </c>
      <c r="CR730" s="2">
        <f t="shared" si="874"/>
        <v>24.87</v>
      </c>
      <c r="CS730" s="2">
        <f t="shared" si="875"/>
        <v>2.72</v>
      </c>
      <c r="CT730" s="2">
        <f t="shared" si="876"/>
        <v>969.65</v>
      </c>
      <c r="CU730" s="2">
        <f t="shared" si="877"/>
        <v>0</v>
      </c>
      <c r="CV730" s="2">
        <f t="shared" si="878"/>
        <v>112.75</v>
      </c>
      <c r="CW730" s="2">
        <f t="shared" si="879"/>
        <v>0.2</v>
      </c>
      <c r="CX730" s="2">
        <f t="shared" si="880"/>
        <v>0</v>
      </c>
      <c r="CY730" s="2">
        <f>(((S730+(R730*IF(0,0,1)))*AT730)/100)</f>
        <v>28.8</v>
      </c>
      <c r="CZ730" s="2">
        <f>(((S730+(R730*IF(0,0,1)))*AU730)/100)</f>
        <v>15.6</v>
      </c>
      <c r="DA730" s="2"/>
      <c r="DB730" s="2"/>
      <c r="DC730" s="2" t="s">
        <v>6</v>
      </c>
      <c r="DD730" s="2" t="s">
        <v>6</v>
      </c>
      <c r="DE730" s="2" t="s">
        <v>6</v>
      </c>
      <c r="DF730" s="2" t="s">
        <v>6</v>
      </c>
      <c r="DG730" s="2" t="s">
        <v>6</v>
      </c>
      <c r="DH730" s="2" t="s">
        <v>6</v>
      </c>
      <c r="DI730" s="2" t="s">
        <v>6</v>
      </c>
      <c r="DJ730" s="2" t="s">
        <v>6</v>
      </c>
      <c r="DK730" s="2" t="s">
        <v>6</v>
      </c>
      <c r="DL730" s="2" t="s">
        <v>6</v>
      </c>
      <c r="DM730" s="2" t="s">
        <v>6</v>
      </c>
      <c r="DN730" s="2">
        <v>0</v>
      </c>
      <c r="DO730" s="2">
        <v>0</v>
      </c>
      <c r="DP730" s="2">
        <v>1</v>
      </c>
      <c r="DQ730" s="2">
        <v>1</v>
      </c>
      <c r="DR730" s="2"/>
      <c r="DS730" s="2"/>
      <c r="DT730" s="2"/>
      <c r="DU730" s="2">
        <v>1013</v>
      </c>
      <c r="DV730" s="2" t="s">
        <v>730</v>
      </c>
      <c r="DW730" s="2" t="s">
        <v>730</v>
      </c>
      <c r="DX730" s="2">
        <v>1</v>
      </c>
      <c r="DY730" s="2"/>
      <c r="DZ730" s="2" t="s">
        <v>6</v>
      </c>
      <c r="EA730" s="2" t="s">
        <v>6</v>
      </c>
      <c r="EB730" s="2" t="s">
        <v>6</v>
      </c>
      <c r="EC730" s="2" t="s">
        <v>6</v>
      </c>
      <c r="ED730" s="2"/>
      <c r="EE730" s="2">
        <v>54938607</v>
      </c>
      <c r="EF730" s="2">
        <v>1</v>
      </c>
      <c r="EG730" s="2" t="s">
        <v>25</v>
      </c>
      <c r="EH730" s="2">
        <v>0</v>
      </c>
      <c r="EI730" s="2" t="s">
        <v>6</v>
      </c>
      <c r="EJ730" s="2">
        <v>1</v>
      </c>
      <c r="EK730" s="2">
        <v>12001</v>
      </c>
      <c r="EL730" s="2" t="s">
        <v>732</v>
      </c>
      <c r="EM730" s="2" t="s">
        <v>733</v>
      </c>
      <c r="EN730" s="2"/>
      <c r="EO730" s="2" t="s">
        <v>6</v>
      </c>
      <c r="EP730" s="2"/>
      <c r="EQ730" s="2">
        <v>0</v>
      </c>
      <c r="ER730" s="2">
        <v>9980.23</v>
      </c>
      <c r="ES730" s="2">
        <v>8985.7099999999991</v>
      </c>
      <c r="ET730" s="2">
        <v>24.87</v>
      </c>
      <c r="EU730" s="2">
        <v>2.72</v>
      </c>
      <c r="EV730" s="2">
        <v>969.65</v>
      </c>
      <c r="EW730" s="2">
        <v>112.75</v>
      </c>
      <c r="EX730" s="2">
        <v>0.2</v>
      </c>
      <c r="EY730" s="2">
        <v>1</v>
      </c>
      <c r="EZ730" s="2"/>
      <c r="FA730" s="2"/>
      <c r="FB730" s="2"/>
      <c r="FC730" s="2"/>
      <c r="FD730" s="2"/>
      <c r="FE730" s="2"/>
      <c r="FF730" s="2"/>
      <c r="FG730" s="2"/>
      <c r="FH730" s="2"/>
      <c r="FI730" s="2"/>
      <c r="FJ730" s="2"/>
      <c r="FK730" s="2"/>
      <c r="FL730" s="2"/>
      <c r="FM730" s="2"/>
      <c r="FN730" s="2"/>
      <c r="FO730" s="2"/>
      <c r="FP730" s="2"/>
      <c r="FQ730" s="2">
        <v>0</v>
      </c>
      <c r="FR730" s="2">
        <f t="shared" si="881"/>
        <v>0</v>
      </c>
      <c r="FS730" s="2">
        <v>0</v>
      </c>
      <c r="FT730" s="2"/>
      <c r="FU730" s="2"/>
      <c r="FV730" s="2"/>
      <c r="FW730" s="2"/>
      <c r="FX730" s="2">
        <v>120</v>
      </c>
      <c r="FY730" s="2">
        <v>65</v>
      </c>
      <c r="FZ730" s="2"/>
      <c r="GA730" s="2" t="s">
        <v>6</v>
      </c>
      <c r="GB730" s="2"/>
      <c r="GC730" s="2"/>
      <c r="GD730" s="2">
        <v>1</v>
      </c>
      <c r="GE730" s="2"/>
      <c r="GF730" s="2">
        <v>1468673109</v>
      </c>
      <c r="GG730" s="2">
        <v>2</v>
      </c>
      <c r="GH730" s="2">
        <v>1</v>
      </c>
      <c r="GI730" s="2">
        <v>-2</v>
      </c>
      <c r="GJ730" s="2">
        <v>0</v>
      </c>
      <c r="GK730" s="2">
        <v>0</v>
      </c>
      <c r="GL730" s="2">
        <f t="shared" si="882"/>
        <v>0</v>
      </c>
      <c r="GM730" s="2">
        <f t="shared" si="883"/>
        <v>70</v>
      </c>
      <c r="GN730" s="2">
        <f t="shared" si="884"/>
        <v>70</v>
      </c>
      <c r="GO730" s="2">
        <f t="shared" si="885"/>
        <v>0</v>
      </c>
      <c r="GP730" s="2">
        <f t="shared" si="886"/>
        <v>0</v>
      </c>
      <c r="GQ730" s="2"/>
      <c r="GR730" s="2">
        <v>0</v>
      </c>
      <c r="GS730" s="2">
        <v>3</v>
      </c>
      <c r="GT730" s="2">
        <v>0</v>
      </c>
      <c r="GU730" s="2" t="s">
        <v>6</v>
      </c>
      <c r="GV730" s="2">
        <f t="shared" si="852"/>
        <v>0</v>
      </c>
      <c r="GW730" s="2">
        <v>1</v>
      </c>
      <c r="GX730" s="2">
        <f t="shared" si="887"/>
        <v>0</v>
      </c>
      <c r="GY730" s="2"/>
      <c r="GZ730" s="2"/>
      <c r="HA730" s="2">
        <v>0</v>
      </c>
      <c r="HB730" s="2">
        <v>0</v>
      </c>
      <c r="HC730" s="2">
        <f t="shared" si="888"/>
        <v>0</v>
      </c>
      <c r="HD730" s="2"/>
      <c r="HE730" s="2" t="s">
        <v>6</v>
      </c>
      <c r="HF730" s="2" t="s">
        <v>6</v>
      </c>
      <c r="HG730" s="2"/>
      <c r="HH730" s="2"/>
      <c r="HI730" s="2"/>
      <c r="HJ730" s="2"/>
      <c r="HK730" s="2"/>
      <c r="HL730" s="2"/>
      <c r="HM730" s="2" t="s">
        <v>6</v>
      </c>
      <c r="HN730" s="2" t="s">
        <v>6</v>
      </c>
      <c r="HO730" s="2" t="s">
        <v>6</v>
      </c>
      <c r="HP730" s="2" t="s">
        <v>6</v>
      </c>
      <c r="HQ730" s="2" t="s">
        <v>6</v>
      </c>
      <c r="HR730" s="2"/>
      <c r="HS730" s="2"/>
      <c r="HT730" s="2"/>
      <c r="HU730" s="2"/>
      <c r="HV730" s="2"/>
      <c r="HW730" s="2"/>
      <c r="HX730" s="2"/>
      <c r="HY730" s="2"/>
      <c r="HZ730" s="2"/>
      <c r="IA730" s="2"/>
      <c r="IB730" s="2"/>
      <c r="IC730" s="2"/>
      <c r="ID730" s="2"/>
      <c r="IE730" s="2"/>
      <c r="IF730" s="2">
        <v>-1</v>
      </c>
      <c r="IG730" s="2"/>
      <c r="IH730" s="2"/>
      <c r="II730" s="2"/>
      <c r="IJ730" s="2"/>
      <c r="IK730" s="2">
        <v>0</v>
      </c>
      <c r="IL730" s="2"/>
      <c r="IM730" s="2"/>
      <c r="IN730" s="2"/>
      <c r="IO730" s="2"/>
      <c r="IP730" s="2"/>
      <c r="IQ730" s="2"/>
      <c r="IR730" s="2"/>
      <c r="IS730" s="2"/>
      <c r="IT730" s="2"/>
      <c r="IU730" s="2"/>
    </row>
    <row r="731" spans="1:255" x14ac:dyDescent="0.2">
      <c r="A731">
        <v>17</v>
      </c>
      <c r="B731">
        <v>1</v>
      </c>
      <c r="C731">
        <f>ROW(SmtRes!A1168)</f>
        <v>1168</v>
      </c>
      <c r="D731">
        <f>ROW(EtalonRes!A1348)</f>
        <v>1348</v>
      </c>
      <c r="E731" t="s">
        <v>835</v>
      </c>
      <c r="F731" t="s">
        <v>728</v>
      </c>
      <c r="G731" t="s">
        <v>729</v>
      </c>
      <c r="H731" t="s">
        <v>730</v>
      </c>
      <c r="I731">
        <f>'2.Лок.смета.и.Акт'!E115</f>
        <v>2.5000000000000001E-2</v>
      </c>
      <c r="J731">
        <v>0</v>
      </c>
      <c r="K731">
        <v>2.5000000000000001E-2</v>
      </c>
      <c r="O731">
        <f t="shared" si="857"/>
        <v>724</v>
      </c>
      <c r="P731">
        <f t="shared" si="858"/>
        <v>0</v>
      </c>
      <c r="Q731">
        <f t="shared" si="859"/>
        <v>6</v>
      </c>
      <c r="R731">
        <f t="shared" si="860"/>
        <v>1</v>
      </c>
      <c r="S731">
        <f t="shared" si="861"/>
        <v>718</v>
      </c>
      <c r="T731">
        <f t="shared" si="862"/>
        <v>0</v>
      </c>
      <c r="U731" t="e">
        <f t="shared" si="863"/>
        <v>#REF!</v>
      </c>
      <c r="V731">
        <f t="shared" si="864"/>
        <v>5.000000000000001E-3</v>
      </c>
      <c r="W731">
        <f t="shared" si="865"/>
        <v>0</v>
      </c>
      <c r="X731" t="e">
        <f t="shared" si="866"/>
        <v>#REF!</v>
      </c>
      <c r="Y731" t="e">
        <f t="shared" si="867"/>
        <v>#REF!</v>
      </c>
      <c r="AA731">
        <v>86295184</v>
      </c>
      <c r="AB731">
        <f t="shared" si="868"/>
        <v>994.52</v>
      </c>
      <c r="AC731">
        <f>ROUND((ES731+(SUM(SmtRes!BC1162:'SmtRes'!BC1168)+SUM(EtalonRes!AL1342:'EtalonRes'!AL1348))),2)</f>
        <v>0</v>
      </c>
      <c r="AD731">
        <f t="shared" si="849"/>
        <v>24.87</v>
      </c>
      <c r="AE731">
        <f t="shared" si="853"/>
        <v>2.72</v>
      </c>
      <c r="AF731">
        <f t="shared" si="855"/>
        <v>969.65</v>
      </c>
      <c r="AG731">
        <f t="shared" si="870"/>
        <v>0</v>
      </c>
      <c r="AH731" t="e">
        <f t="shared" si="856"/>
        <v>#REF!</v>
      </c>
      <c r="AI731">
        <f t="shared" si="854"/>
        <v>0.2</v>
      </c>
      <c r="AJ731">
        <f t="shared" si="871"/>
        <v>0</v>
      </c>
      <c r="AK731">
        <f>AL731+AM731+AO731</f>
        <v>9980.23</v>
      </c>
      <c r="AL731">
        <v>8985.7099999999991</v>
      </c>
      <c r="AM731" s="75">
        <f>'1.Лок.смета.и.Акт'!F1382</f>
        <v>24.87</v>
      </c>
      <c r="AN731" s="75">
        <f>'1.Лок.смета.и.Акт'!F1383</f>
        <v>2.72</v>
      </c>
      <c r="AO731" s="75">
        <f>'1.Лок.смета.и.Акт'!F1381</f>
        <v>969.65</v>
      </c>
      <c r="AP731">
        <v>0</v>
      </c>
      <c r="AQ731" t="e">
        <f>'2.Лок.смета.и.Акт'!#REF!</f>
        <v>#REF!</v>
      </c>
      <c r="AR731">
        <v>0.2</v>
      </c>
      <c r="AS731">
        <v>0</v>
      </c>
      <c r="AT731">
        <v>114</v>
      </c>
      <c r="AU731">
        <v>55</v>
      </c>
      <c r="AV731">
        <v>1</v>
      </c>
      <c r="AW731">
        <v>1</v>
      </c>
      <c r="AZ731">
        <v>1</v>
      </c>
      <c r="BA731">
        <f>'1.Лок.смета.и.Акт'!J1381</f>
        <v>29.62</v>
      </c>
      <c r="BB731">
        <f>'1.Лок.смета.и.Акт'!J1382</f>
        <v>9.3000000000000007</v>
      </c>
      <c r="BC731">
        <v>7.56</v>
      </c>
      <c r="BD731" t="s">
        <v>6</v>
      </c>
      <c r="BE731" t="s">
        <v>6</v>
      </c>
      <c r="BF731" t="s">
        <v>6</v>
      </c>
      <c r="BG731" t="s">
        <v>6</v>
      </c>
      <c r="BH731">
        <v>0</v>
      </c>
      <c r="BI731">
        <v>1</v>
      </c>
      <c r="BJ731" t="s">
        <v>731</v>
      </c>
      <c r="BM731">
        <v>12001</v>
      </c>
      <c r="BN731">
        <v>0</v>
      </c>
      <c r="BO731" t="s">
        <v>728</v>
      </c>
      <c r="BP731">
        <v>1</v>
      </c>
      <c r="BQ731">
        <v>1</v>
      </c>
      <c r="BR731">
        <v>0</v>
      </c>
      <c r="BS731">
        <f>'1.Лок.смета.и.Акт'!J1383</f>
        <v>19.8</v>
      </c>
      <c r="BT731">
        <v>1</v>
      </c>
      <c r="BU731">
        <v>1</v>
      </c>
      <c r="BV731">
        <v>1</v>
      </c>
      <c r="BW731">
        <v>1</v>
      </c>
      <c r="BX731">
        <v>1</v>
      </c>
      <c r="BY731" t="s">
        <v>6</v>
      </c>
      <c r="BZ731" t="e">
        <f>'2.Лок.смета.и.Акт'!#REF!</f>
        <v>#REF!</v>
      </c>
      <c r="CA731" t="e">
        <f>'2.Лок.смета.и.Акт'!#REF!</f>
        <v>#REF!</v>
      </c>
      <c r="CB731" t="s">
        <v>6</v>
      </c>
      <c r="CE731">
        <v>0</v>
      </c>
      <c r="CF731">
        <v>0</v>
      </c>
      <c r="CG731">
        <v>0</v>
      </c>
      <c r="CM731">
        <v>0</v>
      </c>
      <c r="CN731" t="s">
        <v>6</v>
      </c>
      <c r="CO731">
        <v>0</v>
      </c>
      <c r="CP731">
        <f t="shared" si="872"/>
        <v>724</v>
      </c>
      <c r="CQ731">
        <f t="shared" si="873"/>
        <v>0</v>
      </c>
      <c r="CR731">
        <f t="shared" si="874"/>
        <v>231.29100000000003</v>
      </c>
      <c r="CS731">
        <f t="shared" si="875"/>
        <v>53.856000000000009</v>
      </c>
      <c r="CT731">
        <f t="shared" si="876"/>
        <v>28721.032999999999</v>
      </c>
      <c r="CU731">
        <f t="shared" si="877"/>
        <v>0</v>
      </c>
      <c r="CV731" t="e">
        <f t="shared" si="878"/>
        <v>#REF!</v>
      </c>
      <c r="CW731">
        <f t="shared" si="879"/>
        <v>0.2</v>
      </c>
      <c r="CX731">
        <f t="shared" si="880"/>
        <v>0</v>
      </c>
      <c r="CY731" t="e">
        <f>(S731+R731)*(BZ731/100)</f>
        <v>#REF!</v>
      </c>
      <c r="CZ731" t="e">
        <f>(S731+R731)*(CA731/100)</f>
        <v>#REF!</v>
      </c>
      <c r="DC731" t="s">
        <v>6</v>
      </c>
      <c r="DD731" t="s">
        <v>6</v>
      </c>
      <c r="DE731" t="s">
        <v>6</v>
      </c>
      <c r="DF731" t="s">
        <v>6</v>
      </c>
      <c r="DG731" t="s">
        <v>6</v>
      </c>
      <c r="DH731" t="s">
        <v>6</v>
      </c>
      <c r="DI731" t="s">
        <v>6</v>
      </c>
      <c r="DJ731" t="s">
        <v>6</v>
      </c>
      <c r="DK731" t="s">
        <v>6</v>
      </c>
      <c r="DL731" t="s">
        <v>6</v>
      </c>
      <c r="DM731" t="s">
        <v>6</v>
      </c>
      <c r="DN731">
        <f>'1.Лок.смета.и.Акт'!E1384</f>
        <v>120</v>
      </c>
      <c r="DO731">
        <f>'1.Лок.смета.и.Акт'!E1385</f>
        <v>65</v>
      </c>
      <c r="DP731">
        <v>1</v>
      </c>
      <c r="DQ731">
        <v>1</v>
      </c>
      <c r="DU731">
        <v>1013</v>
      </c>
      <c r="DV731" t="s">
        <v>730</v>
      </c>
      <c r="DW731" t="str">
        <f>'2.Лок.смета.и.Акт'!D115</f>
        <v>100 м2 покрытия</v>
      </c>
      <c r="DX731">
        <v>1</v>
      </c>
      <c r="DZ731" t="s">
        <v>6</v>
      </c>
      <c r="EA731" t="s">
        <v>6</v>
      </c>
      <c r="EB731" t="s">
        <v>6</v>
      </c>
      <c r="EC731" t="s">
        <v>6</v>
      </c>
      <c r="EE731">
        <v>54938607</v>
      </c>
      <c r="EF731">
        <v>1</v>
      </c>
      <c r="EG731" t="s">
        <v>25</v>
      </c>
      <c r="EH731">
        <v>0</v>
      </c>
      <c r="EI731" t="s">
        <v>6</v>
      </c>
      <c r="EJ731">
        <v>1</v>
      </c>
      <c r="EK731">
        <v>12001</v>
      </c>
      <c r="EL731" t="s">
        <v>732</v>
      </c>
      <c r="EM731" t="s">
        <v>733</v>
      </c>
      <c r="EO731" t="s">
        <v>6</v>
      </c>
      <c r="EQ731">
        <v>0</v>
      </c>
      <c r="ER731">
        <f>ES731+ET731+EV731</f>
        <v>9980.23</v>
      </c>
      <c r="ES731">
        <v>8985.7099999999991</v>
      </c>
      <c r="ET731" s="75">
        <f>'1.Лок.смета.и.Акт'!F1382</f>
        <v>24.87</v>
      </c>
      <c r="EU731" s="75">
        <f>'1.Лок.смета.и.Акт'!F1383</f>
        <v>2.72</v>
      </c>
      <c r="EV731" s="75">
        <f>'1.Лок.смета.и.Акт'!F1381</f>
        <v>969.65</v>
      </c>
      <c r="EW731" t="e">
        <f>'2.Лок.смета.и.Акт'!#REF!</f>
        <v>#REF!</v>
      </c>
      <c r="EX731">
        <v>0.2</v>
      </c>
      <c r="EY731">
        <v>1</v>
      </c>
      <c r="FQ731">
        <v>0</v>
      </c>
      <c r="FR731">
        <f t="shared" si="881"/>
        <v>0</v>
      </c>
      <c r="FS731">
        <v>0</v>
      </c>
      <c r="FX731">
        <v>120</v>
      </c>
      <c r="FY731">
        <v>65</v>
      </c>
      <c r="GA731" t="s">
        <v>6</v>
      </c>
      <c r="GD731">
        <v>1</v>
      </c>
      <c r="GF731">
        <v>1468673109</v>
      </c>
      <c r="GG731">
        <v>2</v>
      </c>
      <c r="GH731">
        <v>1</v>
      </c>
      <c r="GI731">
        <v>2</v>
      </c>
      <c r="GJ731">
        <v>0</v>
      </c>
      <c r="GK731">
        <v>0</v>
      </c>
      <c r="GL731">
        <f t="shared" si="882"/>
        <v>0</v>
      </c>
      <c r="GM731" t="e">
        <f t="shared" si="883"/>
        <v>#REF!</v>
      </c>
      <c r="GN731" t="e">
        <f t="shared" si="884"/>
        <v>#REF!</v>
      </c>
      <c r="GO731">
        <f t="shared" si="885"/>
        <v>0</v>
      </c>
      <c r="GP731">
        <f t="shared" si="886"/>
        <v>0</v>
      </c>
      <c r="GR731">
        <v>0</v>
      </c>
      <c r="GS731">
        <v>3</v>
      </c>
      <c r="GT731">
        <v>0</v>
      </c>
      <c r="GU731" t="s">
        <v>6</v>
      </c>
      <c r="GV731">
        <f t="shared" si="852"/>
        <v>0</v>
      </c>
      <c r="GW731">
        <v>1007.1</v>
      </c>
      <c r="GX731">
        <f t="shared" si="887"/>
        <v>0</v>
      </c>
      <c r="HA731">
        <v>0</v>
      </c>
      <c r="HB731">
        <v>0</v>
      </c>
      <c r="HC731">
        <f t="shared" si="888"/>
        <v>0</v>
      </c>
      <c r="HE731" t="s">
        <v>6</v>
      </c>
      <c r="HF731" t="s">
        <v>6</v>
      </c>
      <c r="HM731" t="s">
        <v>6</v>
      </c>
      <c r="HN731" t="s">
        <v>6</v>
      </c>
      <c r="HO731" t="s">
        <v>6</v>
      </c>
      <c r="HP731" t="s">
        <v>6</v>
      </c>
      <c r="HQ731" t="s">
        <v>6</v>
      </c>
      <c r="IF731">
        <v>-1</v>
      </c>
      <c r="IK731">
        <v>0</v>
      </c>
    </row>
    <row r="732" spans="1:255" x14ac:dyDescent="0.2">
      <c r="A732" s="2">
        <v>18</v>
      </c>
      <c r="B732" s="2">
        <v>1</v>
      </c>
      <c r="C732" s="2">
        <v>1160</v>
      </c>
      <c r="D732" s="2"/>
      <c r="E732" s="2" t="s">
        <v>836</v>
      </c>
      <c r="F732" s="2" t="s">
        <v>735</v>
      </c>
      <c r="G732" s="2" t="s">
        <v>736</v>
      </c>
      <c r="H732" s="2" t="s">
        <v>300</v>
      </c>
      <c r="I732" s="2">
        <f>I730*J732</f>
        <v>12.5</v>
      </c>
      <c r="J732" s="216">
        <f>'5.Ведомость_списания'!F329</f>
        <v>500</v>
      </c>
      <c r="K732" s="2">
        <v>500</v>
      </c>
      <c r="L732" s="2"/>
      <c r="M732" s="2"/>
      <c r="N732" s="2"/>
      <c r="O732" s="2">
        <f t="shared" si="857"/>
        <v>101</v>
      </c>
      <c r="P732" s="2">
        <f t="shared" si="858"/>
        <v>101</v>
      </c>
      <c r="Q732" s="2">
        <f t="shared" si="859"/>
        <v>0</v>
      </c>
      <c r="R732" s="2">
        <f t="shared" si="860"/>
        <v>0</v>
      </c>
      <c r="S732" s="2">
        <f t="shared" si="861"/>
        <v>0</v>
      </c>
      <c r="T732" s="2">
        <f t="shared" si="862"/>
        <v>0</v>
      </c>
      <c r="U732" s="2">
        <f t="shared" si="863"/>
        <v>0</v>
      </c>
      <c r="V732" s="2">
        <f t="shared" si="864"/>
        <v>0</v>
      </c>
      <c r="W732" s="2">
        <f t="shared" si="865"/>
        <v>2</v>
      </c>
      <c r="X732" s="2">
        <f t="shared" si="866"/>
        <v>0</v>
      </c>
      <c r="Y732" s="2">
        <f t="shared" si="867"/>
        <v>0</v>
      </c>
      <c r="Z732" s="2"/>
      <c r="AA732" s="2">
        <v>86295183</v>
      </c>
      <c r="AB732" s="2">
        <f t="shared" si="868"/>
        <v>8.09</v>
      </c>
      <c r="AC732" s="2">
        <f t="shared" ref="AC732:AC737" si="889">ROUND((ES732),2)</f>
        <v>8.09</v>
      </c>
      <c r="AD732" s="2">
        <f t="shared" si="849"/>
        <v>0</v>
      </c>
      <c r="AE732" s="2">
        <f t="shared" si="853"/>
        <v>0</v>
      </c>
      <c r="AF732" s="2">
        <f t="shared" si="855"/>
        <v>0</v>
      </c>
      <c r="AG732" s="2">
        <f t="shared" si="870"/>
        <v>0</v>
      </c>
      <c r="AH732" s="2">
        <f t="shared" si="856"/>
        <v>0</v>
      </c>
      <c r="AI732" s="2">
        <f t="shared" si="854"/>
        <v>0</v>
      </c>
      <c r="AJ732" s="2">
        <f t="shared" si="871"/>
        <v>0.13</v>
      </c>
      <c r="AK732" s="2">
        <v>8.09</v>
      </c>
      <c r="AL732" s="110">
        <f>'1.Лок.смета.и.Акт'!F1387</f>
        <v>8.09</v>
      </c>
      <c r="AM732" s="2">
        <v>0</v>
      </c>
      <c r="AN732" s="2">
        <v>0</v>
      </c>
      <c r="AO732" s="2">
        <v>0</v>
      </c>
      <c r="AP732" s="2">
        <v>0</v>
      </c>
      <c r="AQ732" s="2">
        <v>0</v>
      </c>
      <c r="AR732" s="2">
        <v>0</v>
      </c>
      <c r="AS732" s="2">
        <v>0.13</v>
      </c>
      <c r="AT732" s="2">
        <v>0</v>
      </c>
      <c r="AU732" s="2">
        <v>0</v>
      </c>
      <c r="AV732" s="2">
        <v>1</v>
      </c>
      <c r="AW732" s="2">
        <v>1</v>
      </c>
      <c r="AX732" s="2"/>
      <c r="AY732" s="2"/>
      <c r="AZ732" s="2">
        <v>1</v>
      </c>
      <c r="BA732" s="2">
        <v>1</v>
      </c>
      <c r="BB732" s="2">
        <v>1</v>
      </c>
      <c r="BC732" s="2">
        <v>1</v>
      </c>
      <c r="BD732" s="2" t="s">
        <v>6</v>
      </c>
      <c r="BE732" s="2" t="s">
        <v>6</v>
      </c>
      <c r="BF732" s="2" t="s">
        <v>6</v>
      </c>
      <c r="BG732" s="2" t="s">
        <v>6</v>
      </c>
      <c r="BH732" s="2">
        <v>3</v>
      </c>
      <c r="BI732" s="2">
        <v>1</v>
      </c>
      <c r="BJ732" s="2" t="s">
        <v>737</v>
      </c>
      <c r="BK732" s="2"/>
      <c r="BL732" s="2"/>
      <c r="BM732" s="2">
        <v>500001</v>
      </c>
      <c r="BN732" s="2">
        <v>0</v>
      </c>
      <c r="BO732" s="2" t="s">
        <v>6</v>
      </c>
      <c r="BP732" s="2">
        <v>0</v>
      </c>
      <c r="BQ732" s="2">
        <v>20</v>
      </c>
      <c r="BR732" s="2">
        <v>0</v>
      </c>
      <c r="BS732" s="2">
        <v>1</v>
      </c>
      <c r="BT732" s="2">
        <v>1</v>
      </c>
      <c r="BU732" s="2">
        <v>1</v>
      </c>
      <c r="BV732" s="2">
        <v>1</v>
      </c>
      <c r="BW732" s="2">
        <v>1</v>
      </c>
      <c r="BX732" s="2">
        <v>1</v>
      </c>
      <c r="BY732" s="2" t="s">
        <v>6</v>
      </c>
      <c r="BZ732" s="2">
        <v>0</v>
      </c>
      <c r="CA732" s="2">
        <v>0</v>
      </c>
      <c r="CB732" s="2" t="s">
        <v>6</v>
      </c>
      <c r="CC732" s="2"/>
      <c r="CD732" s="2"/>
      <c r="CE732" s="2">
        <v>0</v>
      </c>
      <c r="CF732" s="2">
        <v>0</v>
      </c>
      <c r="CG732" s="2">
        <v>0</v>
      </c>
      <c r="CH732" s="2"/>
      <c r="CI732" s="2"/>
      <c r="CJ732" s="2"/>
      <c r="CK732" s="2"/>
      <c r="CL732" s="2"/>
      <c r="CM732" s="2">
        <v>0</v>
      </c>
      <c r="CN732" s="2" t="s">
        <v>6</v>
      </c>
      <c r="CO732" s="2">
        <v>0</v>
      </c>
      <c r="CP732" s="2">
        <f t="shared" si="872"/>
        <v>101</v>
      </c>
      <c r="CQ732" s="2">
        <f t="shared" si="873"/>
        <v>8.09</v>
      </c>
      <c r="CR732" s="2">
        <f t="shared" si="874"/>
        <v>0</v>
      </c>
      <c r="CS732" s="2">
        <f t="shared" si="875"/>
        <v>0</v>
      </c>
      <c r="CT732" s="2">
        <f t="shared" si="876"/>
        <v>0</v>
      </c>
      <c r="CU732" s="2">
        <f t="shared" si="877"/>
        <v>0</v>
      </c>
      <c r="CV732" s="2">
        <f t="shared" si="878"/>
        <v>0</v>
      </c>
      <c r="CW732" s="2">
        <f t="shared" si="879"/>
        <v>0</v>
      </c>
      <c r="CX732" s="2">
        <f t="shared" si="880"/>
        <v>0.13</v>
      </c>
      <c r="CY732" s="2">
        <f>(((S732+(R732*IF(0,0,1)))*AT732)/100)</f>
        <v>0</v>
      </c>
      <c r="CZ732" s="2">
        <f>(((S732+(R732*IF(0,0,1)))*AU732)/100)</f>
        <v>0</v>
      </c>
      <c r="DA732" s="2"/>
      <c r="DB732" s="2"/>
      <c r="DC732" s="2" t="s">
        <v>6</v>
      </c>
      <c r="DD732" s="2" t="s">
        <v>6</v>
      </c>
      <c r="DE732" s="2" t="s">
        <v>6</v>
      </c>
      <c r="DF732" s="2" t="s">
        <v>6</v>
      </c>
      <c r="DG732" s="2" t="s">
        <v>6</v>
      </c>
      <c r="DH732" s="2" t="s">
        <v>6</v>
      </c>
      <c r="DI732" s="2" t="s">
        <v>6</v>
      </c>
      <c r="DJ732" s="2" t="s">
        <v>6</v>
      </c>
      <c r="DK732" s="2" t="s">
        <v>6</v>
      </c>
      <c r="DL732" s="2" t="s">
        <v>6</v>
      </c>
      <c r="DM732" s="2" t="s">
        <v>6</v>
      </c>
      <c r="DN732" s="2">
        <v>0</v>
      </c>
      <c r="DO732" s="2">
        <v>0</v>
      </c>
      <c r="DP732" s="2">
        <v>1</v>
      </c>
      <c r="DQ732" s="2">
        <v>1</v>
      </c>
      <c r="DR732" s="2"/>
      <c r="DS732" s="2"/>
      <c r="DT732" s="2"/>
      <c r="DU732" s="2">
        <v>1010</v>
      </c>
      <c r="DV732" s="2" t="s">
        <v>300</v>
      </c>
      <c r="DW732" s="2" t="s">
        <v>43</v>
      </c>
      <c r="DX732" s="2">
        <v>1</v>
      </c>
      <c r="DY732" s="2"/>
      <c r="DZ732" s="2" t="s">
        <v>6</v>
      </c>
      <c r="EA732" s="2" t="s">
        <v>6</v>
      </c>
      <c r="EB732" s="2" t="s">
        <v>6</v>
      </c>
      <c r="EC732" s="2" t="s">
        <v>6</v>
      </c>
      <c r="ED732" s="2"/>
      <c r="EE732" s="2">
        <v>54938781</v>
      </c>
      <c r="EF732" s="2">
        <v>20</v>
      </c>
      <c r="EG732" s="2" t="s">
        <v>34</v>
      </c>
      <c r="EH732" s="2">
        <v>0</v>
      </c>
      <c r="EI732" s="2" t="s">
        <v>6</v>
      </c>
      <c r="EJ732" s="2">
        <v>1</v>
      </c>
      <c r="EK732" s="2">
        <v>500001</v>
      </c>
      <c r="EL732" s="2" t="s">
        <v>35</v>
      </c>
      <c r="EM732" s="2" t="s">
        <v>36</v>
      </c>
      <c r="EN732" s="2"/>
      <c r="EO732" s="2" t="s">
        <v>6</v>
      </c>
      <c r="EP732" s="2"/>
      <c r="EQ732" s="2">
        <v>0</v>
      </c>
      <c r="ER732" s="2">
        <v>8.09</v>
      </c>
      <c r="ES732" s="110">
        <f>'1.Лок.смета.и.Акт'!F1387</f>
        <v>8.09</v>
      </c>
      <c r="ET732" s="2">
        <v>0</v>
      </c>
      <c r="EU732" s="2">
        <v>0</v>
      </c>
      <c r="EV732" s="2">
        <v>0</v>
      </c>
      <c r="EW732" s="2">
        <v>0</v>
      </c>
      <c r="EX732" s="2">
        <v>0</v>
      </c>
      <c r="EY732" s="2"/>
      <c r="EZ732" s="2"/>
      <c r="FA732" s="2"/>
      <c r="FB732" s="2"/>
      <c r="FC732" s="2"/>
      <c r="FD732" s="2"/>
      <c r="FE732" s="2"/>
      <c r="FF732" s="2"/>
      <c r="FG732" s="2"/>
      <c r="FH732" s="2"/>
      <c r="FI732" s="2"/>
      <c r="FJ732" s="2"/>
      <c r="FK732" s="2"/>
      <c r="FL732" s="2"/>
      <c r="FM732" s="2"/>
      <c r="FN732" s="2"/>
      <c r="FO732" s="2"/>
      <c r="FP732" s="2"/>
      <c r="FQ732" s="2">
        <v>0</v>
      </c>
      <c r="FR732" s="2">
        <f t="shared" si="881"/>
        <v>0</v>
      </c>
      <c r="FS732" s="2">
        <v>0</v>
      </c>
      <c r="FT732" s="2"/>
      <c r="FU732" s="2"/>
      <c r="FV732" s="2"/>
      <c r="FW732" s="2"/>
      <c r="FX732" s="2">
        <v>0</v>
      </c>
      <c r="FY732" s="2">
        <v>0</v>
      </c>
      <c r="FZ732" s="2"/>
      <c r="GA732" s="2" t="s">
        <v>6</v>
      </c>
      <c r="GB732" s="2"/>
      <c r="GC732" s="2"/>
      <c r="GD732" s="2">
        <v>1</v>
      </c>
      <c r="GE732" s="2"/>
      <c r="GF732" s="2">
        <v>-1364056726</v>
      </c>
      <c r="GG732" s="2">
        <v>2</v>
      </c>
      <c r="GH732" s="2">
        <v>0</v>
      </c>
      <c r="GI732" s="2">
        <v>-2</v>
      </c>
      <c r="GJ732" s="2">
        <v>0</v>
      </c>
      <c r="GK732" s="2">
        <v>0</v>
      </c>
      <c r="GL732" s="2">
        <f t="shared" si="882"/>
        <v>0</v>
      </c>
      <c r="GM732" s="2">
        <f t="shared" si="883"/>
        <v>101</v>
      </c>
      <c r="GN732" s="2">
        <f t="shared" si="884"/>
        <v>101</v>
      </c>
      <c r="GO732" s="2">
        <f t="shared" si="885"/>
        <v>0</v>
      </c>
      <c r="GP732" s="2">
        <f t="shared" si="886"/>
        <v>0</v>
      </c>
      <c r="GQ732" s="2"/>
      <c r="GR732" s="2">
        <v>0</v>
      </c>
      <c r="GS732" s="2">
        <v>3</v>
      </c>
      <c r="GT732" s="2">
        <v>0</v>
      </c>
      <c r="GU732" s="2" t="s">
        <v>6</v>
      </c>
      <c r="GV732" s="2">
        <f t="shared" si="852"/>
        <v>0</v>
      </c>
      <c r="GW732" s="2">
        <v>1</v>
      </c>
      <c r="GX732" s="2">
        <f t="shared" si="887"/>
        <v>0</v>
      </c>
      <c r="GY732" s="2"/>
      <c r="GZ732" s="2"/>
      <c r="HA732" s="2">
        <v>0</v>
      </c>
      <c r="HB732" s="2">
        <v>0</v>
      </c>
      <c r="HC732" s="2">
        <f t="shared" si="888"/>
        <v>0</v>
      </c>
      <c r="HD732" s="2"/>
      <c r="HE732" s="2" t="s">
        <v>6</v>
      </c>
      <c r="HF732" s="2" t="s">
        <v>6</v>
      </c>
      <c r="HG732" s="2"/>
      <c r="HH732" s="2"/>
      <c r="HI732" s="2"/>
      <c r="HJ732" s="2"/>
      <c r="HK732" s="2"/>
      <c r="HL732" s="2"/>
      <c r="HM732" s="2" t="s">
        <v>6</v>
      </c>
      <c r="HN732" s="2" t="s">
        <v>6</v>
      </c>
      <c r="HO732" s="2" t="s">
        <v>6</v>
      </c>
      <c r="HP732" s="2" t="s">
        <v>6</v>
      </c>
      <c r="HQ732" s="2" t="s">
        <v>6</v>
      </c>
      <c r="HR732" s="2"/>
      <c r="HS732" s="2"/>
      <c r="HT732" s="2"/>
      <c r="HU732" s="2"/>
      <c r="HV732" s="2"/>
      <c r="HW732" s="2"/>
      <c r="HX732" s="2"/>
      <c r="HY732" s="2"/>
      <c r="HZ732" s="2"/>
      <c r="IA732" s="2"/>
      <c r="IB732" s="2"/>
      <c r="IC732" s="2"/>
      <c r="ID732" s="2"/>
      <c r="IE732" s="2"/>
      <c r="IF732" s="2">
        <v>-1</v>
      </c>
      <c r="IG732" s="2"/>
      <c r="IH732" s="2"/>
      <c r="II732" s="2"/>
      <c r="IJ732" s="2"/>
      <c r="IK732" s="2">
        <v>0</v>
      </c>
      <c r="IL732" s="2"/>
      <c r="IM732" s="2"/>
      <c r="IN732" s="2"/>
      <c r="IO732" s="2"/>
      <c r="IP732" s="2"/>
      <c r="IQ732" s="2"/>
      <c r="IR732" s="2"/>
      <c r="IS732" s="2"/>
      <c r="IT732" s="2"/>
      <c r="IU732" s="2"/>
    </row>
    <row r="733" spans="1:255" x14ac:dyDescent="0.2">
      <c r="A733">
        <v>18</v>
      </c>
      <c r="B733">
        <v>1</v>
      </c>
      <c r="C733">
        <v>1167</v>
      </c>
      <c r="E733" t="s">
        <v>836</v>
      </c>
      <c r="F733" t="e">
        <f>'2.Лок.смета.и.Акт'!#REF!</f>
        <v>#REF!</v>
      </c>
      <c r="G733" t="s">
        <v>736</v>
      </c>
      <c r="H733" t="s">
        <v>300</v>
      </c>
      <c r="I733">
        <f>I731*J733</f>
        <v>12.5</v>
      </c>
      <c r="J733">
        <v>500</v>
      </c>
      <c r="K733">
        <v>500</v>
      </c>
      <c r="O733">
        <f t="shared" si="857"/>
        <v>336</v>
      </c>
      <c r="P733">
        <f t="shared" si="858"/>
        <v>336</v>
      </c>
      <c r="Q733">
        <f t="shared" si="859"/>
        <v>0</v>
      </c>
      <c r="R733">
        <f t="shared" si="860"/>
        <v>0</v>
      </c>
      <c r="S733">
        <f t="shared" si="861"/>
        <v>0</v>
      </c>
      <c r="T733">
        <f t="shared" si="862"/>
        <v>0</v>
      </c>
      <c r="U733">
        <f t="shared" si="863"/>
        <v>0</v>
      </c>
      <c r="V733">
        <f t="shared" si="864"/>
        <v>0</v>
      </c>
      <c r="W733">
        <f t="shared" si="865"/>
        <v>2</v>
      </c>
      <c r="X733">
        <f t="shared" si="866"/>
        <v>0</v>
      </c>
      <c r="Y733">
        <f t="shared" si="867"/>
        <v>0</v>
      </c>
      <c r="AA733">
        <v>86295184</v>
      </c>
      <c r="AB733">
        <f t="shared" si="868"/>
        <v>3.56</v>
      </c>
      <c r="AC733">
        <f t="shared" si="889"/>
        <v>3.56</v>
      </c>
      <c r="AD733">
        <f t="shared" si="849"/>
        <v>0</v>
      </c>
      <c r="AE733">
        <f t="shared" si="853"/>
        <v>0</v>
      </c>
      <c r="AF733">
        <f t="shared" si="855"/>
        <v>0</v>
      </c>
      <c r="AG733">
        <f t="shared" si="870"/>
        <v>0</v>
      </c>
      <c r="AH733">
        <f t="shared" si="856"/>
        <v>0</v>
      </c>
      <c r="AI733">
        <f t="shared" si="854"/>
        <v>0</v>
      </c>
      <c r="AJ733">
        <f t="shared" si="871"/>
        <v>0.13</v>
      </c>
      <c r="AK733">
        <v>3.5599999999999996</v>
      </c>
      <c r="AL733">
        <v>3.5599999999999996</v>
      </c>
      <c r="AM733">
        <v>0</v>
      </c>
      <c r="AN733">
        <v>0</v>
      </c>
      <c r="AO733">
        <v>0</v>
      </c>
      <c r="AP733">
        <v>0</v>
      </c>
      <c r="AQ733">
        <v>0</v>
      </c>
      <c r="AR733">
        <v>0</v>
      </c>
      <c r="AS733">
        <v>0.13</v>
      </c>
      <c r="AT733">
        <v>0</v>
      </c>
      <c r="AU733">
        <v>0</v>
      </c>
      <c r="AV733">
        <v>1</v>
      </c>
      <c r="AW733">
        <v>1</v>
      </c>
      <c r="AZ733">
        <v>1</v>
      </c>
      <c r="BA733">
        <v>1</v>
      </c>
      <c r="BB733">
        <v>1</v>
      </c>
      <c r="BC733">
        <v>7.56</v>
      </c>
      <c r="BD733" t="s">
        <v>6</v>
      </c>
      <c r="BE733" t="s">
        <v>6</v>
      </c>
      <c r="BF733" t="s">
        <v>6</v>
      </c>
      <c r="BG733" t="s">
        <v>6</v>
      </c>
      <c r="BH733">
        <v>3</v>
      </c>
      <c r="BI733">
        <v>1</v>
      </c>
      <c r="BJ733" t="s">
        <v>737</v>
      </c>
      <c r="BM733">
        <v>500001</v>
      </c>
      <c r="BN733">
        <v>0</v>
      </c>
      <c r="BO733" t="s">
        <v>6</v>
      </c>
      <c r="BP733">
        <v>0</v>
      </c>
      <c r="BQ733">
        <v>20</v>
      </c>
      <c r="BR733">
        <v>0</v>
      </c>
      <c r="BS733">
        <v>1</v>
      </c>
      <c r="BT733">
        <v>1</v>
      </c>
      <c r="BU733">
        <v>1</v>
      </c>
      <c r="BV733">
        <v>1</v>
      </c>
      <c r="BW733">
        <v>1</v>
      </c>
      <c r="BX733">
        <v>1</v>
      </c>
      <c r="BY733" t="s">
        <v>6</v>
      </c>
      <c r="BZ733">
        <v>0</v>
      </c>
      <c r="CA733">
        <v>0</v>
      </c>
      <c r="CB733" t="s">
        <v>6</v>
      </c>
      <c r="CE733">
        <v>0</v>
      </c>
      <c r="CF733">
        <v>0</v>
      </c>
      <c r="CG733">
        <v>0</v>
      </c>
      <c r="CM733">
        <v>0</v>
      </c>
      <c r="CN733" t="s">
        <v>6</v>
      </c>
      <c r="CO733">
        <v>0</v>
      </c>
      <c r="CP733">
        <f t="shared" si="872"/>
        <v>336</v>
      </c>
      <c r="CQ733">
        <f t="shared" si="873"/>
        <v>26.913599999999999</v>
      </c>
      <c r="CR733">
        <f t="shared" si="874"/>
        <v>0</v>
      </c>
      <c r="CS733">
        <f t="shared" si="875"/>
        <v>0</v>
      </c>
      <c r="CT733">
        <f t="shared" si="876"/>
        <v>0</v>
      </c>
      <c r="CU733">
        <f t="shared" si="877"/>
        <v>0</v>
      </c>
      <c r="CV733">
        <f t="shared" si="878"/>
        <v>0</v>
      </c>
      <c r="CW733">
        <f t="shared" si="879"/>
        <v>0</v>
      </c>
      <c r="CX733">
        <f t="shared" si="880"/>
        <v>0.13</v>
      </c>
      <c r="CY733">
        <f>(S733+R733)*(BZ733/100)</f>
        <v>0</v>
      </c>
      <c r="CZ733">
        <f>(S733+R733)*(CA733/100)</f>
        <v>0</v>
      </c>
      <c r="DC733" t="s">
        <v>6</v>
      </c>
      <c r="DD733" t="s">
        <v>6</v>
      </c>
      <c r="DE733" t="s">
        <v>6</v>
      </c>
      <c r="DF733" t="s">
        <v>6</v>
      </c>
      <c r="DG733" t="s">
        <v>6</v>
      </c>
      <c r="DH733" t="s">
        <v>6</v>
      </c>
      <c r="DI733" t="s">
        <v>6</v>
      </c>
      <c r="DJ733" t="s">
        <v>6</v>
      </c>
      <c r="DK733" t="s">
        <v>6</v>
      </c>
      <c r="DL733" t="s">
        <v>6</v>
      </c>
      <c r="DM733" t="s">
        <v>6</v>
      </c>
      <c r="DN733">
        <v>0</v>
      </c>
      <c r="DO733">
        <v>0</v>
      </c>
      <c r="DP733">
        <v>1</v>
      </c>
      <c r="DQ733">
        <v>1</v>
      </c>
      <c r="DU733">
        <v>1010</v>
      </c>
      <c r="DV733" t="s">
        <v>300</v>
      </c>
      <c r="DW733" t="e">
        <f>'2.Лок.смета.и.Акт'!#REF!</f>
        <v>#REF!</v>
      </c>
      <c r="DX733">
        <v>1</v>
      </c>
      <c r="DZ733" t="s">
        <v>6</v>
      </c>
      <c r="EA733" t="s">
        <v>6</v>
      </c>
      <c r="EB733" t="s">
        <v>6</v>
      </c>
      <c r="EC733" t="s">
        <v>6</v>
      </c>
      <c r="EE733">
        <v>54938781</v>
      </c>
      <c r="EF733">
        <v>20</v>
      </c>
      <c r="EG733" t="s">
        <v>34</v>
      </c>
      <c r="EH733">
        <v>0</v>
      </c>
      <c r="EI733" t="s">
        <v>6</v>
      </c>
      <c r="EJ733">
        <v>1</v>
      </c>
      <c r="EK733">
        <v>500001</v>
      </c>
      <c r="EL733" t="s">
        <v>35</v>
      </c>
      <c r="EM733" t="s">
        <v>36</v>
      </c>
      <c r="EO733" t="s">
        <v>6</v>
      </c>
      <c r="EQ733">
        <v>0</v>
      </c>
      <c r="ER733">
        <v>25.38</v>
      </c>
      <c r="ES733">
        <v>3.5599999999999996</v>
      </c>
      <c r="ET733">
        <v>0</v>
      </c>
      <c r="EU733">
        <v>0</v>
      </c>
      <c r="EV733">
        <v>0</v>
      </c>
      <c r="EW733">
        <v>0</v>
      </c>
      <c r="EX733">
        <v>0</v>
      </c>
      <c r="EZ733">
        <v>5</v>
      </c>
      <c r="FC733">
        <v>0</v>
      </c>
      <c r="FD733">
        <v>18</v>
      </c>
      <c r="FF733">
        <v>25.38</v>
      </c>
      <c r="FQ733">
        <v>0</v>
      </c>
      <c r="FR733">
        <f t="shared" si="881"/>
        <v>0</v>
      </c>
      <c r="FS733">
        <v>0</v>
      </c>
      <c r="FX733">
        <v>0</v>
      </c>
      <c r="FY733">
        <v>0</v>
      </c>
      <c r="GA733" t="s">
        <v>738</v>
      </c>
      <c r="GD733">
        <v>1</v>
      </c>
      <c r="GF733">
        <v>-1364056726</v>
      </c>
      <c r="GG733">
        <v>2</v>
      </c>
      <c r="GH733">
        <v>3</v>
      </c>
      <c r="GI733">
        <v>5</v>
      </c>
      <c r="GJ733">
        <v>0</v>
      </c>
      <c r="GK733">
        <v>0</v>
      </c>
      <c r="GL733">
        <f t="shared" si="882"/>
        <v>0</v>
      </c>
      <c r="GM733">
        <f t="shared" si="883"/>
        <v>336</v>
      </c>
      <c r="GN733">
        <f t="shared" si="884"/>
        <v>336</v>
      </c>
      <c r="GO733">
        <f t="shared" si="885"/>
        <v>0</v>
      </c>
      <c r="GP733">
        <f t="shared" si="886"/>
        <v>0</v>
      </c>
      <c r="GR733">
        <v>1</v>
      </c>
      <c r="GS733">
        <v>1</v>
      </c>
      <c r="GT733">
        <v>0</v>
      </c>
      <c r="GU733" t="s">
        <v>6</v>
      </c>
      <c r="GV733">
        <f t="shared" si="852"/>
        <v>0</v>
      </c>
      <c r="GW733">
        <v>1</v>
      </c>
      <c r="GX733">
        <f t="shared" si="887"/>
        <v>0</v>
      </c>
      <c r="HA733">
        <v>0</v>
      </c>
      <c r="HB733">
        <v>0</v>
      </c>
      <c r="HC733">
        <f t="shared" si="888"/>
        <v>0</v>
      </c>
      <c r="HE733" t="s">
        <v>38</v>
      </c>
      <c r="HF733" t="s">
        <v>39</v>
      </c>
      <c r="HM733" t="s">
        <v>6</v>
      </c>
      <c r="HN733" t="s">
        <v>6</v>
      </c>
      <c r="HO733" t="s">
        <v>6</v>
      </c>
      <c r="HP733" t="s">
        <v>6</v>
      </c>
      <c r="HQ733" t="s">
        <v>6</v>
      </c>
      <c r="IF733">
        <v>-1</v>
      </c>
      <c r="IK733">
        <v>0</v>
      </c>
    </row>
    <row r="734" spans="1:255" x14ac:dyDescent="0.2">
      <c r="A734" s="2">
        <v>18</v>
      </c>
      <c r="B734" s="2">
        <v>1</v>
      </c>
      <c r="C734" s="2">
        <v>1161</v>
      </c>
      <c r="D734" s="2"/>
      <c r="E734" s="2" t="s">
        <v>837</v>
      </c>
      <c r="F734" s="2" t="s">
        <v>740</v>
      </c>
      <c r="G734" s="2" t="s">
        <v>741</v>
      </c>
      <c r="H734" s="2" t="s">
        <v>661</v>
      </c>
      <c r="I734" s="2">
        <f>I730*J734</f>
        <v>2.5</v>
      </c>
      <c r="J734" s="216">
        <f>'5.Ведомость_списания'!F330</f>
        <v>100</v>
      </c>
      <c r="K734" s="2">
        <v>100</v>
      </c>
      <c r="L734" s="2"/>
      <c r="M734" s="2"/>
      <c r="N734" s="2"/>
      <c r="O734" s="2">
        <f t="shared" si="857"/>
        <v>324</v>
      </c>
      <c r="P734" s="2">
        <f t="shared" si="858"/>
        <v>324</v>
      </c>
      <c r="Q734" s="2">
        <f t="shared" si="859"/>
        <v>0</v>
      </c>
      <c r="R734" s="2">
        <f t="shared" si="860"/>
        <v>0</v>
      </c>
      <c r="S734" s="2">
        <f t="shared" si="861"/>
        <v>0</v>
      </c>
      <c r="T734" s="2">
        <f t="shared" si="862"/>
        <v>0</v>
      </c>
      <c r="U734" s="2">
        <f t="shared" si="863"/>
        <v>0</v>
      </c>
      <c r="V734" s="2">
        <f t="shared" si="864"/>
        <v>0</v>
      </c>
      <c r="W734" s="2">
        <f t="shared" si="865"/>
        <v>2</v>
      </c>
      <c r="X734" s="2">
        <f t="shared" si="866"/>
        <v>0</v>
      </c>
      <c r="Y734" s="2">
        <f t="shared" si="867"/>
        <v>0</v>
      </c>
      <c r="Z734" s="2"/>
      <c r="AA734" s="2">
        <v>86295183</v>
      </c>
      <c r="AB734" s="2">
        <f t="shared" si="868"/>
        <v>129.53</v>
      </c>
      <c r="AC734" s="2">
        <f t="shared" si="889"/>
        <v>129.53</v>
      </c>
      <c r="AD734" s="2">
        <f t="shared" si="849"/>
        <v>0</v>
      </c>
      <c r="AE734" s="2">
        <f t="shared" si="853"/>
        <v>0</v>
      </c>
      <c r="AF734" s="2">
        <f t="shared" si="855"/>
        <v>0</v>
      </c>
      <c r="AG734" s="2">
        <f t="shared" si="870"/>
        <v>0</v>
      </c>
      <c r="AH734" s="2">
        <f t="shared" si="856"/>
        <v>0</v>
      </c>
      <c r="AI734" s="2">
        <f t="shared" si="854"/>
        <v>0</v>
      </c>
      <c r="AJ734" s="2">
        <f t="shared" si="871"/>
        <v>0.66</v>
      </c>
      <c r="AK734" s="2">
        <v>129.53</v>
      </c>
      <c r="AL734" s="110">
        <f>'1.Лок.смета.и.Акт'!F1389</f>
        <v>129.53</v>
      </c>
      <c r="AM734" s="2">
        <v>0</v>
      </c>
      <c r="AN734" s="2">
        <v>0</v>
      </c>
      <c r="AO734" s="2">
        <v>0</v>
      </c>
      <c r="AP734" s="2">
        <v>0</v>
      </c>
      <c r="AQ734" s="2">
        <v>0</v>
      </c>
      <c r="AR734" s="2">
        <v>0</v>
      </c>
      <c r="AS734" s="2">
        <v>0.66</v>
      </c>
      <c r="AT734" s="2">
        <v>0</v>
      </c>
      <c r="AU734" s="2">
        <v>0</v>
      </c>
      <c r="AV734" s="2">
        <v>1</v>
      </c>
      <c r="AW734" s="2">
        <v>1</v>
      </c>
      <c r="AX734" s="2"/>
      <c r="AY734" s="2"/>
      <c r="AZ734" s="2">
        <v>1</v>
      </c>
      <c r="BA734" s="2">
        <v>1</v>
      </c>
      <c r="BB734" s="2">
        <v>1</v>
      </c>
      <c r="BC734" s="2">
        <v>1</v>
      </c>
      <c r="BD734" s="2" t="s">
        <v>6</v>
      </c>
      <c r="BE734" s="2" t="s">
        <v>6</v>
      </c>
      <c r="BF734" s="2" t="s">
        <v>6</v>
      </c>
      <c r="BG734" s="2" t="s">
        <v>6</v>
      </c>
      <c r="BH734" s="2">
        <v>3</v>
      </c>
      <c r="BI734" s="2">
        <v>1</v>
      </c>
      <c r="BJ734" s="2" t="s">
        <v>742</v>
      </c>
      <c r="BK734" s="2"/>
      <c r="BL734" s="2"/>
      <c r="BM734" s="2">
        <v>500001</v>
      </c>
      <c r="BN734" s="2">
        <v>0</v>
      </c>
      <c r="BO734" s="2" t="s">
        <v>6</v>
      </c>
      <c r="BP734" s="2">
        <v>0</v>
      </c>
      <c r="BQ734" s="2">
        <v>20</v>
      </c>
      <c r="BR734" s="2">
        <v>0</v>
      </c>
      <c r="BS734" s="2">
        <v>1</v>
      </c>
      <c r="BT734" s="2">
        <v>1</v>
      </c>
      <c r="BU734" s="2">
        <v>1</v>
      </c>
      <c r="BV734" s="2">
        <v>1</v>
      </c>
      <c r="BW734" s="2">
        <v>1</v>
      </c>
      <c r="BX734" s="2">
        <v>1</v>
      </c>
      <c r="BY734" s="2" t="s">
        <v>6</v>
      </c>
      <c r="BZ734" s="2">
        <v>0</v>
      </c>
      <c r="CA734" s="2">
        <v>0</v>
      </c>
      <c r="CB734" s="2" t="s">
        <v>6</v>
      </c>
      <c r="CC734" s="2"/>
      <c r="CD734" s="2"/>
      <c r="CE734" s="2">
        <v>0</v>
      </c>
      <c r="CF734" s="2">
        <v>0</v>
      </c>
      <c r="CG734" s="2">
        <v>0</v>
      </c>
      <c r="CH734" s="2"/>
      <c r="CI734" s="2"/>
      <c r="CJ734" s="2"/>
      <c r="CK734" s="2"/>
      <c r="CL734" s="2"/>
      <c r="CM734" s="2">
        <v>0</v>
      </c>
      <c r="CN734" s="2" t="s">
        <v>6</v>
      </c>
      <c r="CO734" s="2">
        <v>0</v>
      </c>
      <c r="CP734" s="2">
        <f t="shared" si="872"/>
        <v>324</v>
      </c>
      <c r="CQ734" s="2">
        <f t="shared" si="873"/>
        <v>129.53</v>
      </c>
      <c r="CR734" s="2">
        <f t="shared" si="874"/>
        <v>0</v>
      </c>
      <c r="CS734" s="2">
        <f t="shared" si="875"/>
        <v>0</v>
      </c>
      <c r="CT734" s="2">
        <f t="shared" si="876"/>
        <v>0</v>
      </c>
      <c r="CU734" s="2">
        <f t="shared" si="877"/>
        <v>0</v>
      </c>
      <c r="CV734" s="2">
        <f t="shared" si="878"/>
        <v>0</v>
      </c>
      <c r="CW734" s="2">
        <f t="shared" si="879"/>
        <v>0</v>
      </c>
      <c r="CX734" s="2">
        <f t="shared" si="880"/>
        <v>0.66</v>
      </c>
      <c r="CY734" s="2">
        <f>(((S734+(R734*IF(0,0,1)))*AT734)/100)</f>
        <v>0</v>
      </c>
      <c r="CZ734" s="2">
        <f>(((S734+(R734*IF(0,0,1)))*AU734)/100)</f>
        <v>0</v>
      </c>
      <c r="DA734" s="2"/>
      <c r="DB734" s="2"/>
      <c r="DC734" s="2" t="s">
        <v>6</v>
      </c>
      <c r="DD734" s="2" t="s">
        <v>6</v>
      </c>
      <c r="DE734" s="2" t="s">
        <v>6</v>
      </c>
      <c r="DF734" s="2" t="s">
        <v>6</v>
      </c>
      <c r="DG734" s="2" t="s">
        <v>6</v>
      </c>
      <c r="DH734" s="2" t="s">
        <v>6</v>
      </c>
      <c r="DI734" s="2" t="s">
        <v>6</v>
      </c>
      <c r="DJ734" s="2" t="s">
        <v>6</v>
      </c>
      <c r="DK734" s="2" t="s">
        <v>6</v>
      </c>
      <c r="DL734" s="2" t="s">
        <v>6</v>
      </c>
      <c r="DM734" s="2" t="s">
        <v>6</v>
      </c>
      <c r="DN734" s="2">
        <v>0</v>
      </c>
      <c r="DO734" s="2">
        <v>0</v>
      </c>
      <c r="DP734" s="2">
        <v>1</v>
      </c>
      <c r="DQ734" s="2">
        <v>1</v>
      </c>
      <c r="DR734" s="2"/>
      <c r="DS734" s="2"/>
      <c r="DT734" s="2"/>
      <c r="DU734" s="2">
        <v>1005</v>
      </c>
      <c r="DV734" s="2" t="s">
        <v>661</v>
      </c>
      <c r="DW734" s="2" t="s">
        <v>661</v>
      </c>
      <c r="DX734" s="2">
        <v>1</v>
      </c>
      <c r="DY734" s="2"/>
      <c r="DZ734" s="2" t="s">
        <v>6</v>
      </c>
      <c r="EA734" s="2" t="s">
        <v>6</v>
      </c>
      <c r="EB734" s="2" t="s">
        <v>6</v>
      </c>
      <c r="EC734" s="2" t="s">
        <v>6</v>
      </c>
      <c r="ED734" s="2"/>
      <c r="EE734" s="2">
        <v>54938781</v>
      </c>
      <c r="EF734" s="2">
        <v>20</v>
      </c>
      <c r="EG734" s="2" t="s">
        <v>34</v>
      </c>
      <c r="EH734" s="2">
        <v>0</v>
      </c>
      <c r="EI734" s="2" t="s">
        <v>6</v>
      </c>
      <c r="EJ734" s="2">
        <v>1</v>
      </c>
      <c r="EK734" s="2">
        <v>500001</v>
      </c>
      <c r="EL734" s="2" t="s">
        <v>35</v>
      </c>
      <c r="EM734" s="2" t="s">
        <v>36</v>
      </c>
      <c r="EN734" s="2"/>
      <c r="EO734" s="2" t="s">
        <v>6</v>
      </c>
      <c r="EP734" s="2"/>
      <c r="EQ734" s="2">
        <v>0</v>
      </c>
      <c r="ER734" s="2">
        <v>129.53</v>
      </c>
      <c r="ES734" s="110">
        <f>'1.Лок.смета.и.Акт'!F1389</f>
        <v>129.53</v>
      </c>
      <c r="ET734" s="2">
        <v>0</v>
      </c>
      <c r="EU734" s="2">
        <v>0</v>
      </c>
      <c r="EV734" s="2">
        <v>0</v>
      </c>
      <c r="EW734" s="2">
        <v>0</v>
      </c>
      <c r="EX734" s="2">
        <v>0</v>
      </c>
      <c r="EY734" s="2"/>
      <c r="EZ734" s="2"/>
      <c r="FA734" s="2"/>
      <c r="FB734" s="2"/>
      <c r="FC734" s="2"/>
      <c r="FD734" s="2"/>
      <c r="FE734" s="2"/>
      <c r="FF734" s="2"/>
      <c r="FG734" s="2"/>
      <c r="FH734" s="2"/>
      <c r="FI734" s="2"/>
      <c r="FJ734" s="2"/>
      <c r="FK734" s="2"/>
      <c r="FL734" s="2"/>
      <c r="FM734" s="2"/>
      <c r="FN734" s="2"/>
      <c r="FO734" s="2"/>
      <c r="FP734" s="2"/>
      <c r="FQ734" s="2">
        <v>0</v>
      </c>
      <c r="FR734" s="2">
        <f t="shared" si="881"/>
        <v>0</v>
      </c>
      <c r="FS734" s="2">
        <v>0</v>
      </c>
      <c r="FT734" s="2"/>
      <c r="FU734" s="2"/>
      <c r="FV734" s="2"/>
      <c r="FW734" s="2"/>
      <c r="FX734" s="2">
        <v>0</v>
      </c>
      <c r="FY734" s="2">
        <v>0</v>
      </c>
      <c r="FZ734" s="2"/>
      <c r="GA734" s="2" t="s">
        <v>6</v>
      </c>
      <c r="GB734" s="2"/>
      <c r="GC734" s="2"/>
      <c r="GD734" s="2">
        <v>1</v>
      </c>
      <c r="GE734" s="2"/>
      <c r="GF734" s="2">
        <v>-493956653</v>
      </c>
      <c r="GG734" s="2">
        <v>2</v>
      </c>
      <c r="GH734" s="2">
        <v>0</v>
      </c>
      <c r="GI734" s="2">
        <v>-2</v>
      </c>
      <c r="GJ734" s="2">
        <v>0</v>
      </c>
      <c r="GK734" s="2">
        <v>0</v>
      </c>
      <c r="GL734" s="2">
        <f t="shared" si="882"/>
        <v>0</v>
      </c>
      <c r="GM734" s="2">
        <f t="shared" si="883"/>
        <v>324</v>
      </c>
      <c r="GN734" s="2">
        <f t="shared" si="884"/>
        <v>324</v>
      </c>
      <c r="GO734" s="2">
        <f t="shared" si="885"/>
        <v>0</v>
      </c>
      <c r="GP734" s="2">
        <f t="shared" si="886"/>
        <v>0</v>
      </c>
      <c r="GQ734" s="2"/>
      <c r="GR734" s="2">
        <v>0</v>
      </c>
      <c r="GS734" s="2">
        <v>3</v>
      </c>
      <c r="GT734" s="2">
        <v>0</v>
      </c>
      <c r="GU734" s="2" t="s">
        <v>6</v>
      </c>
      <c r="GV734" s="2">
        <f t="shared" si="852"/>
        <v>0</v>
      </c>
      <c r="GW734" s="2">
        <v>1</v>
      </c>
      <c r="GX734" s="2">
        <f t="shared" si="887"/>
        <v>0</v>
      </c>
      <c r="GY734" s="2"/>
      <c r="GZ734" s="2"/>
      <c r="HA734" s="2">
        <v>0</v>
      </c>
      <c r="HB734" s="2">
        <v>0</v>
      </c>
      <c r="HC734" s="2">
        <f t="shared" si="888"/>
        <v>0</v>
      </c>
      <c r="HD734" s="2"/>
      <c r="HE734" s="2" t="s">
        <v>6</v>
      </c>
      <c r="HF734" s="2" t="s">
        <v>6</v>
      </c>
      <c r="HG734" s="2"/>
      <c r="HH734" s="2"/>
      <c r="HI734" s="2"/>
      <c r="HJ734" s="2"/>
      <c r="HK734" s="2"/>
      <c r="HL734" s="2"/>
      <c r="HM734" s="2" t="s">
        <v>6</v>
      </c>
      <c r="HN734" s="2" t="s">
        <v>6</v>
      </c>
      <c r="HO734" s="2" t="s">
        <v>6</v>
      </c>
      <c r="HP734" s="2" t="s">
        <v>6</v>
      </c>
      <c r="HQ734" s="2" t="s">
        <v>6</v>
      </c>
      <c r="HR734" s="2"/>
      <c r="HS734" s="2"/>
      <c r="HT734" s="2"/>
      <c r="HU734" s="2"/>
      <c r="HV734" s="2"/>
      <c r="HW734" s="2"/>
      <c r="HX734" s="2"/>
      <c r="HY734" s="2"/>
      <c r="HZ734" s="2"/>
      <c r="IA734" s="2"/>
      <c r="IB734" s="2"/>
      <c r="IC734" s="2"/>
      <c r="ID734" s="2"/>
      <c r="IE734" s="2"/>
      <c r="IF734" s="2">
        <v>-1</v>
      </c>
      <c r="IG734" s="2"/>
      <c r="IH734" s="2"/>
      <c r="II734" s="2"/>
      <c r="IJ734" s="2"/>
      <c r="IK734" s="2">
        <v>0</v>
      </c>
      <c r="IL734" s="2"/>
      <c r="IM734" s="2"/>
      <c r="IN734" s="2"/>
      <c r="IO734" s="2"/>
      <c r="IP734" s="2"/>
      <c r="IQ734" s="2"/>
      <c r="IR734" s="2"/>
      <c r="IS734" s="2"/>
      <c r="IT734" s="2"/>
      <c r="IU734" s="2"/>
    </row>
    <row r="735" spans="1:255" x14ac:dyDescent="0.2">
      <c r="A735">
        <v>18</v>
      </c>
      <c r="B735">
        <v>1</v>
      </c>
      <c r="C735">
        <v>1168</v>
      </c>
      <c r="E735" t="s">
        <v>837</v>
      </c>
      <c r="F735" t="e">
        <f>'2.Лок.смета.и.Акт'!#REF!</f>
        <v>#REF!</v>
      </c>
      <c r="G735" t="s">
        <v>741</v>
      </c>
      <c r="H735" t="s">
        <v>661</v>
      </c>
      <c r="I735">
        <f>I731*J735</f>
        <v>2.5</v>
      </c>
      <c r="J735">
        <v>100</v>
      </c>
      <c r="K735">
        <v>100</v>
      </c>
      <c r="O735">
        <f t="shared" si="857"/>
        <v>1411</v>
      </c>
      <c r="P735">
        <f t="shared" si="858"/>
        <v>1411</v>
      </c>
      <c r="Q735">
        <f t="shared" si="859"/>
        <v>0</v>
      </c>
      <c r="R735">
        <f t="shared" si="860"/>
        <v>0</v>
      </c>
      <c r="S735">
        <f t="shared" si="861"/>
        <v>0</v>
      </c>
      <c r="T735">
        <f t="shared" si="862"/>
        <v>0</v>
      </c>
      <c r="U735">
        <f t="shared" si="863"/>
        <v>0</v>
      </c>
      <c r="V735">
        <f t="shared" si="864"/>
        <v>0</v>
      </c>
      <c r="W735">
        <f t="shared" si="865"/>
        <v>2</v>
      </c>
      <c r="X735">
        <f t="shared" si="866"/>
        <v>0</v>
      </c>
      <c r="Y735">
        <f t="shared" si="867"/>
        <v>0</v>
      </c>
      <c r="AA735">
        <v>86295184</v>
      </c>
      <c r="AB735">
        <f t="shared" si="868"/>
        <v>74.63</v>
      </c>
      <c r="AC735">
        <f t="shared" si="889"/>
        <v>74.63</v>
      </c>
      <c r="AD735">
        <f t="shared" si="849"/>
        <v>0</v>
      </c>
      <c r="AE735">
        <f t="shared" si="853"/>
        <v>0</v>
      </c>
      <c r="AF735">
        <f t="shared" si="855"/>
        <v>0</v>
      </c>
      <c r="AG735">
        <f t="shared" si="870"/>
        <v>0</v>
      </c>
      <c r="AH735">
        <f t="shared" si="856"/>
        <v>0</v>
      </c>
      <c r="AI735">
        <f t="shared" si="854"/>
        <v>0</v>
      </c>
      <c r="AJ735">
        <f t="shared" si="871"/>
        <v>0.66</v>
      </c>
      <c r="AK735">
        <v>74.63</v>
      </c>
      <c r="AL735">
        <v>74.63</v>
      </c>
      <c r="AM735">
        <v>0</v>
      </c>
      <c r="AN735">
        <v>0</v>
      </c>
      <c r="AO735">
        <v>0</v>
      </c>
      <c r="AP735">
        <v>0</v>
      </c>
      <c r="AQ735">
        <v>0</v>
      </c>
      <c r="AR735">
        <v>0</v>
      </c>
      <c r="AS735">
        <v>0.66</v>
      </c>
      <c r="AT735">
        <v>0</v>
      </c>
      <c r="AU735">
        <v>0</v>
      </c>
      <c r="AV735">
        <v>1</v>
      </c>
      <c r="AW735">
        <v>1</v>
      </c>
      <c r="AZ735">
        <v>1</v>
      </c>
      <c r="BA735">
        <v>1</v>
      </c>
      <c r="BB735">
        <v>1</v>
      </c>
      <c r="BC735">
        <v>7.56</v>
      </c>
      <c r="BD735" t="s">
        <v>6</v>
      </c>
      <c r="BE735" t="s">
        <v>6</v>
      </c>
      <c r="BF735" t="s">
        <v>6</v>
      </c>
      <c r="BG735" t="s">
        <v>6</v>
      </c>
      <c r="BH735">
        <v>3</v>
      </c>
      <c r="BI735">
        <v>1</v>
      </c>
      <c r="BJ735" t="s">
        <v>742</v>
      </c>
      <c r="BM735">
        <v>500001</v>
      </c>
      <c r="BN735">
        <v>0</v>
      </c>
      <c r="BO735" t="s">
        <v>6</v>
      </c>
      <c r="BP735">
        <v>0</v>
      </c>
      <c r="BQ735">
        <v>20</v>
      </c>
      <c r="BR735">
        <v>0</v>
      </c>
      <c r="BS735">
        <v>1</v>
      </c>
      <c r="BT735">
        <v>1</v>
      </c>
      <c r="BU735">
        <v>1</v>
      </c>
      <c r="BV735">
        <v>1</v>
      </c>
      <c r="BW735">
        <v>1</v>
      </c>
      <c r="BX735">
        <v>1</v>
      </c>
      <c r="BY735" t="s">
        <v>6</v>
      </c>
      <c r="BZ735">
        <v>0</v>
      </c>
      <c r="CA735">
        <v>0</v>
      </c>
      <c r="CB735" t="s">
        <v>6</v>
      </c>
      <c r="CE735">
        <v>0</v>
      </c>
      <c r="CF735">
        <v>0</v>
      </c>
      <c r="CG735">
        <v>0</v>
      </c>
      <c r="CM735">
        <v>0</v>
      </c>
      <c r="CN735" t="s">
        <v>6</v>
      </c>
      <c r="CO735">
        <v>0</v>
      </c>
      <c r="CP735">
        <f t="shared" si="872"/>
        <v>1411</v>
      </c>
      <c r="CQ735">
        <f t="shared" si="873"/>
        <v>564.20279999999991</v>
      </c>
      <c r="CR735">
        <f t="shared" si="874"/>
        <v>0</v>
      </c>
      <c r="CS735">
        <f t="shared" si="875"/>
        <v>0</v>
      </c>
      <c r="CT735">
        <f t="shared" si="876"/>
        <v>0</v>
      </c>
      <c r="CU735">
        <f t="shared" si="877"/>
        <v>0</v>
      </c>
      <c r="CV735">
        <f t="shared" si="878"/>
        <v>0</v>
      </c>
      <c r="CW735">
        <f t="shared" si="879"/>
        <v>0</v>
      </c>
      <c r="CX735">
        <f t="shared" si="880"/>
        <v>0.66</v>
      </c>
      <c r="CY735">
        <f>(S735+R735)*(BZ735/100)</f>
        <v>0</v>
      </c>
      <c r="CZ735">
        <f>(S735+R735)*(CA735/100)</f>
        <v>0</v>
      </c>
      <c r="DC735" t="s">
        <v>6</v>
      </c>
      <c r="DD735" t="s">
        <v>6</v>
      </c>
      <c r="DE735" t="s">
        <v>6</v>
      </c>
      <c r="DF735" t="s">
        <v>6</v>
      </c>
      <c r="DG735" t="s">
        <v>6</v>
      </c>
      <c r="DH735" t="s">
        <v>6</v>
      </c>
      <c r="DI735" t="s">
        <v>6</v>
      </c>
      <c r="DJ735" t="s">
        <v>6</v>
      </c>
      <c r="DK735" t="s">
        <v>6</v>
      </c>
      <c r="DL735" t="s">
        <v>6</v>
      </c>
      <c r="DM735" t="s">
        <v>6</v>
      </c>
      <c r="DN735">
        <v>0</v>
      </c>
      <c r="DO735">
        <v>0</v>
      </c>
      <c r="DP735">
        <v>1</v>
      </c>
      <c r="DQ735">
        <v>1</v>
      </c>
      <c r="DU735">
        <v>1005</v>
      </c>
      <c r="DV735" t="s">
        <v>661</v>
      </c>
      <c r="DW735" t="e">
        <f>'2.Лок.смета.и.Акт'!#REF!</f>
        <v>#REF!</v>
      </c>
      <c r="DX735">
        <v>1</v>
      </c>
      <c r="DZ735" t="s">
        <v>6</v>
      </c>
      <c r="EA735" t="s">
        <v>6</v>
      </c>
      <c r="EB735" t="s">
        <v>6</v>
      </c>
      <c r="EC735" t="s">
        <v>6</v>
      </c>
      <c r="EE735">
        <v>54938781</v>
      </c>
      <c r="EF735">
        <v>20</v>
      </c>
      <c r="EG735" t="s">
        <v>34</v>
      </c>
      <c r="EH735">
        <v>0</v>
      </c>
      <c r="EI735" t="s">
        <v>6</v>
      </c>
      <c r="EJ735">
        <v>1</v>
      </c>
      <c r="EK735">
        <v>500001</v>
      </c>
      <c r="EL735" t="s">
        <v>35</v>
      </c>
      <c r="EM735" t="s">
        <v>36</v>
      </c>
      <c r="EO735" t="s">
        <v>6</v>
      </c>
      <c r="EQ735">
        <v>0</v>
      </c>
      <c r="ER735">
        <v>531.9</v>
      </c>
      <c r="ES735">
        <v>74.63</v>
      </c>
      <c r="ET735">
        <v>0</v>
      </c>
      <c r="EU735">
        <v>0</v>
      </c>
      <c r="EV735">
        <v>0</v>
      </c>
      <c r="EW735">
        <v>0</v>
      </c>
      <c r="EX735">
        <v>0</v>
      </c>
      <c r="EZ735">
        <v>5</v>
      </c>
      <c r="FC735">
        <v>0</v>
      </c>
      <c r="FD735">
        <v>18</v>
      </c>
      <c r="FF735">
        <v>531.9</v>
      </c>
      <c r="FQ735">
        <v>0</v>
      </c>
      <c r="FR735">
        <f t="shared" si="881"/>
        <v>0</v>
      </c>
      <c r="FS735">
        <v>0</v>
      </c>
      <c r="FX735">
        <v>0</v>
      </c>
      <c r="FY735">
        <v>0</v>
      </c>
      <c r="GA735" t="s">
        <v>743</v>
      </c>
      <c r="GD735">
        <v>1</v>
      </c>
      <c r="GF735">
        <v>-493956653</v>
      </c>
      <c r="GG735">
        <v>2</v>
      </c>
      <c r="GH735">
        <v>3</v>
      </c>
      <c r="GI735">
        <v>5</v>
      </c>
      <c r="GJ735">
        <v>0</v>
      </c>
      <c r="GK735">
        <v>0</v>
      </c>
      <c r="GL735">
        <f t="shared" si="882"/>
        <v>0</v>
      </c>
      <c r="GM735">
        <f t="shared" si="883"/>
        <v>1411</v>
      </c>
      <c r="GN735">
        <f t="shared" si="884"/>
        <v>1411</v>
      </c>
      <c r="GO735">
        <f t="shared" si="885"/>
        <v>0</v>
      </c>
      <c r="GP735">
        <f t="shared" si="886"/>
        <v>0</v>
      </c>
      <c r="GR735">
        <v>1</v>
      </c>
      <c r="GS735">
        <v>1</v>
      </c>
      <c r="GT735">
        <v>0</v>
      </c>
      <c r="GU735" t="s">
        <v>6</v>
      </c>
      <c r="GV735">
        <f t="shared" si="852"/>
        <v>0</v>
      </c>
      <c r="GW735">
        <v>1</v>
      </c>
      <c r="GX735">
        <f t="shared" si="887"/>
        <v>0</v>
      </c>
      <c r="HA735">
        <v>0</v>
      </c>
      <c r="HB735">
        <v>0</v>
      </c>
      <c r="HC735">
        <f t="shared" si="888"/>
        <v>0</v>
      </c>
      <c r="HE735" t="s">
        <v>38</v>
      </c>
      <c r="HF735" t="s">
        <v>39</v>
      </c>
      <c r="HM735" t="s">
        <v>6</v>
      </c>
      <c r="HN735" t="s">
        <v>6</v>
      </c>
      <c r="HO735" t="s">
        <v>6</v>
      </c>
      <c r="HP735" t="s">
        <v>6</v>
      </c>
      <c r="HQ735" t="s">
        <v>6</v>
      </c>
      <c r="IF735">
        <v>-1</v>
      </c>
      <c r="IK735">
        <v>0</v>
      </c>
    </row>
    <row r="736" spans="1:255" x14ac:dyDescent="0.2">
      <c r="A736" s="2">
        <v>18</v>
      </c>
      <c r="B736" s="2">
        <v>1</v>
      </c>
      <c r="C736" s="2">
        <v>1159</v>
      </c>
      <c r="D736" s="2"/>
      <c r="E736" s="2" t="s">
        <v>838</v>
      </c>
      <c r="F736" s="2" t="s">
        <v>745</v>
      </c>
      <c r="G736" s="2" t="s">
        <v>746</v>
      </c>
      <c r="H736" s="2" t="s">
        <v>182</v>
      </c>
      <c r="I736" s="2">
        <f>I730*J736</f>
        <v>0.1</v>
      </c>
      <c r="J736" s="216">
        <f>'5.Ведомость_списания'!F331</f>
        <v>4</v>
      </c>
      <c r="K736" s="2">
        <v>4</v>
      </c>
      <c r="L736" s="2"/>
      <c r="M736" s="2"/>
      <c r="N736" s="2"/>
      <c r="O736" s="2">
        <f t="shared" si="857"/>
        <v>2</v>
      </c>
      <c r="P736" s="2">
        <f t="shared" si="858"/>
        <v>2</v>
      </c>
      <c r="Q736" s="2">
        <f t="shared" si="859"/>
        <v>0</v>
      </c>
      <c r="R736" s="2">
        <f t="shared" si="860"/>
        <v>0</v>
      </c>
      <c r="S736" s="2">
        <f t="shared" si="861"/>
        <v>0</v>
      </c>
      <c r="T736" s="2">
        <f t="shared" si="862"/>
        <v>0</v>
      </c>
      <c r="U736" s="2">
        <f t="shared" si="863"/>
        <v>0</v>
      </c>
      <c r="V736" s="2">
        <f t="shared" si="864"/>
        <v>0</v>
      </c>
      <c r="W736" s="2">
        <f t="shared" si="865"/>
        <v>0</v>
      </c>
      <c r="X736" s="2">
        <f t="shared" si="866"/>
        <v>0</v>
      </c>
      <c r="Y736" s="2">
        <f t="shared" si="867"/>
        <v>0</v>
      </c>
      <c r="Z736" s="2"/>
      <c r="AA736" s="2">
        <v>86295183</v>
      </c>
      <c r="AB736" s="2">
        <f t="shared" si="868"/>
        <v>20.91</v>
      </c>
      <c r="AC736" s="2">
        <f t="shared" si="889"/>
        <v>20.91</v>
      </c>
      <c r="AD736" s="2">
        <f t="shared" si="849"/>
        <v>0</v>
      </c>
      <c r="AE736" s="2">
        <f t="shared" si="853"/>
        <v>0</v>
      </c>
      <c r="AF736" s="2">
        <f t="shared" si="855"/>
        <v>0</v>
      </c>
      <c r="AG736" s="2">
        <f t="shared" si="870"/>
        <v>0</v>
      </c>
      <c r="AH736" s="2">
        <f t="shared" si="856"/>
        <v>0</v>
      </c>
      <c r="AI736" s="2">
        <f t="shared" si="854"/>
        <v>0</v>
      </c>
      <c r="AJ736" s="2">
        <f t="shared" si="871"/>
        <v>0</v>
      </c>
      <c r="AK736" s="2">
        <v>20.91</v>
      </c>
      <c r="AL736" s="110">
        <f>'1.Лок.смета.и.Акт'!F1391</f>
        <v>20.91</v>
      </c>
      <c r="AM736" s="2">
        <v>0</v>
      </c>
      <c r="AN736" s="2">
        <v>0</v>
      </c>
      <c r="AO736" s="2">
        <v>0</v>
      </c>
      <c r="AP736" s="2">
        <v>0</v>
      </c>
      <c r="AQ736" s="2">
        <v>0</v>
      </c>
      <c r="AR736" s="2">
        <v>0</v>
      </c>
      <c r="AS736" s="2">
        <v>0</v>
      </c>
      <c r="AT736" s="2">
        <v>0</v>
      </c>
      <c r="AU736" s="2">
        <v>0</v>
      </c>
      <c r="AV736" s="2">
        <v>1</v>
      </c>
      <c r="AW736" s="2">
        <v>1</v>
      </c>
      <c r="AX736" s="2"/>
      <c r="AY736" s="2"/>
      <c r="AZ736" s="2">
        <v>1</v>
      </c>
      <c r="BA736" s="2">
        <v>1</v>
      </c>
      <c r="BB736" s="2">
        <v>1</v>
      </c>
      <c r="BC736" s="2">
        <v>1</v>
      </c>
      <c r="BD736" s="2" t="s">
        <v>6</v>
      </c>
      <c r="BE736" s="2" t="s">
        <v>6</v>
      </c>
      <c r="BF736" s="2" t="s">
        <v>6</v>
      </c>
      <c r="BG736" s="2" t="s">
        <v>6</v>
      </c>
      <c r="BH736" s="2">
        <v>3</v>
      </c>
      <c r="BI736" s="2">
        <v>1</v>
      </c>
      <c r="BJ736" s="2" t="s">
        <v>747</v>
      </c>
      <c r="BK736" s="2"/>
      <c r="BL736" s="2"/>
      <c r="BM736" s="2">
        <v>500001</v>
      </c>
      <c r="BN736" s="2">
        <v>0</v>
      </c>
      <c r="BO736" s="2" t="s">
        <v>6</v>
      </c>
      <c r="BP736" s="2">
        <v>0</v>
      </c>
      <c r="BQ736" s="2">
        <v>20</v>
      </c>
      <c r="BR736" s="2">
        <v>0</v>
      </c>
      <c r="BS736" s="2">
        <v>1</v>
      </c>
      <c r="BT736" s="2">
        <v>1</v>
      </c>
      <c r="BU736" s="2">
        <v>1</v>
      </c>
      <c r="BV736" s="2">
        <v>1</v>
      </c>
      <c r="BW736" s="2">
        <v>1</v>
      </c>
      <c r="BX736" s="2">
        <v>1</v>
      </c>
      <c r="BY736" s="2" t="s">
        <v>6</v>
      </c>
      <c r="BZ736" s="2">
        <v>0</v>
      </c>
      <c r="CA736" s="2">
        <v>0</v>
      </c>
      <c r="CB736" s="2" t="s">
        <v>6</v>
      </c>
      <c r="CC736" s="2"/>
      <c r="CD736" s="2"/>
      <c r="CE736" s="2">
        <v>0</v>
      </c>
      <c r="CF736" s="2">
        <v>0</v>
      </c>
      <c r="CG736" s="2">
        <v>0</v>
      </c>
      <c r="CH736" s="2"/>
      <c r="CI736" s="2"/>
      <c r="CJ736" s="2"/>
      <c r="CK736" s="2"/>
      <c r="CL736" s="2"/>
      <c r="CM736" s="2">
        <v>0</v>
      </c>
      <c r="CN736" s="2" t="s">
        <v>6</v>
      </c>
      <c r="CO736" s="2">
        <v>0</v>
      </c>
      <c r="CP736" s="2">
        <f t="shared" si="872"/>
        <v>2</v>
      </c>
      <c r="CQ736" s="2">
        <f t="shared" si="873"/>
        <v>20.91</v>
      </c>
      <c r="CR736" s="2">
        <f t="shared" si="874"/>
        <v>0</v>
      </c>
      <c r="CS736" s="2">
        <f t="shared" si="875"/>
        <v>0</v>
      </c>
      <c r="CT736" s="2">
        <f t="shared" si="876"/>
        <v>0</v>
      </c>
      <c r="CU736" s="2">
        <f t="shared" si="877"/>
        <v>0</v>
      </c>
      <c r="CV736" s="2">
        <f t="shared" si="878"/>
        <v>0</v>
      </c>
      <c r="CW736" s="2">
        <f t="shared" si="879"/>
        <v>0</v>
      </c>
      <c r="CX736" s="2">
        <f t="shared" si="880"/>
        <v>0</v>
      </c>
      <c r="CY736" s="2">
        <f>(((S736+(R736*IF(0,0,1)))*AT736)/100)</f>
        <v>0</v>
      </c>
      <c r="CZ736" s="2">
        <f>(((S736+(R736*IF(0,0,1)))*AU736)/100)</f>
        <v>0</v>
      </c>
      <c r="DA736" s="2"/>
      <c r="DB736" s="2"/>
      <c r="DC736" s="2" t="s">
        <v>6</v>
      </c>
      <c r="DD736" s="2" t="s">
        <v>6</v>
      </c>
      <c r="DE736" s="2" t="s">
        <v>6</v>
      </c>
      <c r="DF736" s="2" t="s">
        <v>6</v>
      </c>
      <c r="DG736" s="2" t="s">
        <v>6</v>
      </c>
      <c r="DH736" s="2" t="s">
        <v>6</v>
      </c>
      <c r="DI736" s="2" t="s">
        <v>6</v>
      </c>
      <c r="DJ736" s="2" t="s">
        <v>6</v>
      </c>
      <c r="DK736" s="2" t="s">
        <v>6</v>
      </c>
      <c r="DL736" s="2" t="s">
        <v>6</v>
      </c>
      <c r="DM736" s="2" t="s">
        <v>6</v>
      </c>
      <c r="DN736" s="2">
        <v>0</v>
      </c>
      <c r="DO736" s="2">
        <v>0</v>
      </c>
      <c r="DP736" s="2">
        <v>1</v>
      </c>
      <c r="DQ736" s="2">
        <v>1</v>
      </c>
      <c r="DR736" s="2"/>
      <c r="DS736" s="2"/>
      <c r="DT736" s="2"/>
      <c r="DU736" s="2">
        <v>1009</v>
      </c>
      <c r="DV736" s="2" t="s">
        <v>182</v>
      </c>
      <c r="DW736" s="2" t="s">
        <v>182</v>
      </c>
      <c r="DX736" s="2">
        <v>1</v>
      </c>
      <c r="DY736" s="2"/>
      <c r="DZ736" s="2" t="s">
        <v>6</v>
      </c>
      <c r="EA736" s="2" t="s">
        <v>6</v>
      </c>
      <c r="EB736" s="2" t="s">
        <v>6</v>
      </c>
      <c r="EC736" s="2" t="s">
        <v>6</v>
      </c>
      <c r="ED736" s="2"/>
      <c r="EE736" s="2">
        <v>54938781</v>
      </c>
      <c r="EF736" s="2">
        <v>20</v>
      </c>
      <c r="EG736" s="2" t="s">
        <v>34</v>
      </c>
      <c r="EH736" s="2">
        <v>0</v>
      </c>
      <c r="EI736" s="2" t="s">
        <v>6</v>
      </c>
      <c r="EJ736" s="2">
        <v>1</v>
      </c>
      <c r="EK736" s="2">
        <v>500001</v>
      </c>
      <c r="EL736" s="2" t="s">
        <v>35</v>
      </c>
      <c r="EM736" s="2" t="s">
        <v>36</v>
      </c>
      <c r="EN736" s="2"/>
      <c r="EO736" s="2" t="s">
        <v>6</v>
      </c>
      <c r="EP736" s="2"/>
      <c r="EQ736" s="2">
        <v>0</v>
      </c>
      <c r="ER736" s="2">
        <v>20.91</v>
      </c>
      <c r="ES736" s="110">
        <f>'1.Лок.смета.и.Акт'!F1391</f>
        <v>20.91</v>
      </c>
      <c r="ET736" s="2">
        <v>0</v>
      </c>
      <c r="EU736" s="2">
        <v>0</v>
      </c>
      <c r="EV736" s="2">
        <v>0</v>
      </c>
      <c r="EW736" s="2">
        <v>0</v>
      </c>
      <c r="EX736" s="2">
        <v>0</v>
      </c>
      <c r="EY736" s="2"/>
      <c r="EZ736" s="2"/>
      <c r="FA736" s="2"/>
      <c r="FB736" s="2"/>
      <c r="FC736" s="2"/>
      <c r="FD736" s="2"/>
      <c r="FE736" s="2"/>
      <c r="FF736" s="2"/>
      <c r="FG736" s="2"/>
      <c r="FH736" s="2"/>
      <c r="FI736" s="2"/>
      <c r="FJ736" s="2"/>
      <c r="FK736" s="2"/>
      <c r="FL736" s="2"/>
      <c r="FM736" s="2"/>
      <c r="FN736" s="2"/>
      <c r="FO736" s="2"/>
      <c r="FP736" s="2"/>
      <c r="FQ736" s="2">
        <v>0</v>
      </c>
      <c r="FR736" s="2">
        <f t="shared" si="881"/>
        <v>0</v>
      </c>
      <c r="FS736" s="2">
        <v>0</v>
      </c>
      <c r="FT736" s="2"/>
      <c r="FU736" s="2"/>
      <c r="FV736" s="2"/>
      <c r="FW736" s="2"/>
      <c r="FX736" s="2">
        <v>0</v>
      </c>
      <c r="FY736" s="2">
        <v>0</v>
      </c>
      <c r="FZ736" s="2"/>
      <c r="GA736" s="2" t="s">
        <v>6</v>
      </c>
      <c r="GB736" s="2"/>
      <c r="GC736" s="2"/>
      <c r="GD736" s="2">
        <v>1</v>
      </c>
      <c r="GE736" s="2"/>
      <c r="GF736" s="2">
        <v>2090784393</v>
      </c>
      <c r="GG736" s="2">
        <v>2</v>
      </c>
      <c r="GH736" s="2">
        <v>0</v>
      </c>
      <c r="GI736" s="2">
        <v>-2</v>
      </c>
      <c r="GJ736" s="2">
        <v>0</v>
      </c>
      <c r="GK736" s="2">
        <v>0</v>
      </c>
      <c r="GL736" s="2">
        <f t="shared" si="882"/>
        <v>0</v>
      </c>
      <c r="GM736" s="2">
        <f t="shared" si="883"/>
        <v>2</v>
      </c>
      <c r="GN736" s="2">
        <f t="shared" si="884"/>
        <v>2</v>
      </c>
      <c r="GO736" s="2">
        <f t="shared" si="885"/>
        <v>0</v>
      </c>
      <c r="GP736" s="2">
        <f t="shared" si="886"/>
        <v>0</v>
      </c>
      <c r="GQ736" s="2"/>
      <c r="GR736" s="2">
        <v>0</v>
      </c>
      <c r="GS736" s="2">
        <v>3</v>
      </c>
      <c r="GT736" s="2">
        <v>0</v>
      </c>
      <c r="GU736" s="2" t="s">
        <v>6</v>
      </c>
      <c r="GV736" s="2">
        <f t="shared" si="852"/>
        <v>0</v>
      </c>
      <c r="GW736" s="2">
        <v>1</v>
      </c>
      <c r="GX736" s="2">
        <f t="shared" si="887"/>
        <v>0</v>
      </c>
      <c r="GY736" s="2"/>
      <c r="GZ736" s="2"/>
      <c r="HA736" s="2">
        <v>0</v>
      </c>
      <c r="HB736" s="2">
        <v>0</v>
      </c>
      <c r="HC736" s="2">
        <f t="shared" si="888"/>
        <v>0</v>
      </c>
      <c r="HD736" s="2"/>
      <c r="HE736" s="2" t="s">
        <v>6</v>
      </c>
      <c r="HF736" s="2" t="s">
        <v>6</v>
      </c>
      <c r="HG736" s="2"/>
      <c r="HH736" s="2"/>
      <c r="HI736" s="2"/>
      <c r="HJ736" s="2"/>
      <c r="HK736" s="2"/>
      <c r="HL736" s="2"/>
      <c r="HM736" s="2" t="s">
        <v>6</v>
      </c>
      <c r="HN736" s="2" t="s">
        <v>6</v>
      </c>
      <c r="HO736" s="2" t="s">
        <v>6</v>
      </c>
      <c r="HP736" s="2" t="s">
        <v>6</v>
      </c>
      <c r="HQ736" s="2" t="s">
        <v>6</v>
      </c>
      <c r="HR736" s="2"/>
      <c r="HS736" s="2"/>
      <c r="HT736" s="2"/>
      <c r="HU736" s="2"/>
      <c r="HV736" s="2"/>
      <c r="HW736" s="2"/>
      <c r="HX736" s="2"/>
      <c r="HY736" s="2"/>
      <c r="HZ736" s="2"/>
      <c r="IA736" s="2"/>
      <c r="IB736" s="2"/>
      <c r="IC736" s="2"/>
      <c r="ID736" s="2"/>
      <c r="IE736" s="2"/>
      <c r="IF736" s="2">
        <v>-1</v>
      </c>
      <c r="IG736" s="2"/>
      <c r="IH736" s="2"/>
      <c r="II736" s="2"/>
      <c r="IJ736" s="2"/>
      <c r="IK736" s="2">
        <v>0</v>
      </c>
      <c r="IL736" s="2"/>
      <c r="IM736" s="2"/>
      <c r="IN736" s="2"/>
      <c r="IO736" s="2"/>
      <c r="IP736" s="2"/>
      <c r="IQ736" s="2"/>
      <c r="IR736" s="2"/>
      <c r="IS736" s="2"/>
      <c r="IT736" s="2"/>
      <c r="IU736" s="2"/>
    </row>
    <row r="737" spans="1:245" x14ac:dyDescent="0.2">
      <c r="A737">
        <v>18</v>
      </c>
      <c r="B737">
        <v>1</v>
      </c>
      <c r="C737">
        <v>1166</v>
      </c>
      <c r="E737" t="s">
        <v>838</v>
      </c>
      <c r="F737" t="e">
        <f>'2.Лок.смета.и.Акт'!#REF!</f>
        <v>#REF!</v>
      </c>
      <c r="G737" t="s">
        <v>746</v>
      </c>
      <c r="H737" t="s">
        <v>182</v>
      </c>
      <c r="I737">
        <f>I731*J737</f>
        <v>0.1</v>
      </c>
      <c r="J737">
        <v>4</v>
      </c>
      <c r="K737">
        <v>4</v>
      </c>
      <c r="O737">
        <f t="shared" si="857"/>
        <v>8</v>
      </c>
      <c r="P737">
        <f t="shared" si="858"/>
        <v>8</v>
      </c>
      <c r="Q737">
        <f t="shared" si="859"/>
        <v>0</v>
      </c>
      <c r="R737">
        <f t="shared" si="860"/>
        <v>0</v>
      </c>
      <c r="S737">
        <f t="shared" si="861"/>
        <v>0</v>
      </c>
      <c r="T737">
        <f t="shared" si="862"/>
        <v>0</v>
      </c>
      <c r="U737">
        <f t="shared" si="863"/>
        <v>0</v>
      </c>
      <c r="V737">
        <f t="shared" si="864"/>
        <v>0</v>
      </c>
      <c r="W737">
        <f t="shared" si="865"/>
        <v>0</v>
      </c>
      <c r="X737">
        <f t="shared" si="866"/>
        <v>0</v>
      </c>
      <c r="Y737">
        <f t="shared" si="867"/>
        <v>0</v>
      </c>
      <c r="AA737">
        <v>86295184</v>
      </c>
      <c r="AB737">
        <f t="shared" si="868"/>
        <v>10.53</v>
      </c>
      <c r="AC737">
        <f t="shared" si="889"/>
        <v>10.53</v>
      </c>
      <c r="AD737">
        <f t="shared" si="849"/>
        <v>0</v>
      </c>
      <c r="AE737">
        <f t="shared" si="853"/>
        <v>0</v>
      </c>
      <c r="AF737">
        <f t="shared" si="855"/>
        <v>0</v>
      </c>
      <c r="AG737">
        <f t="shared" si="870"/>
        <v>0</v>
      </c>
      <c r="AH737">
        <f t="shared" si="856"/>
        <v>0</v>
      </c>
      <c r="AI737">
        <f t="shared" si="854"/>
        <v>0</v>
      </c>
      <c r="AJ737">
        <f t="shared" si="871"/>
        <v>0</v>
      </c>
      <c r="AK737">
        <v>10.530000000000001</v>
      </c>
      <c r="AL737">
        <v>10.530000000000001</v>
      </c>
      <c r="AM737">
        <v>0</v>
      </c>
      <c r="AN737">
        <v>0</v>
      </c>
      <c r="AO737">
        <v>0</v>
      </c>
      <c r="AP737">
        <v>0</v>
      </c>
      <c r="AQ737">
        <v>0</v>
      </c>
      <c r="AR737">
        <v>0</v>
      </c>
      <c r="AS737">
        <v>0</v>
      </c>
      <c r="AT737">
        <v>0</v>
      </c>
      <c r="AU737">
        <v>0</v>
      </c>
      <c r="AV737">
        <v>1</v>
      </c>
      <c r="AW737">
        <v>1</v>
      </c>
      <c r="AZ737">
        <v>1</v>
      </c>
      <c r="BA737">
        <v>1</v>
      </c>
      <c r="BB737">
        <v>1</v>
      </c>
      <c r="BC737">
        <v>7.56</v>
      </c>
      <c r="BD737" t="s">
        <v>6</v>
      </c>
      <c r="BE737" t="s">
        <v>6</v>
      </c>
      <c r="BF737" t="s">
        <v>6</v>
      </c>
      <c r="BG737" t="s">
        <v>6</v>
      </c>
      <c r="BH737">
        <v>3</v>
      </c>
      <c r="BI737">
        <v>1</v>
      </c>
      <c r="BJ737" t="s">
        <v>747</v>
      </c>
      <c r="BM737">
        <v>500001</v>
      </c>
      <c r="BN737">
        <v>0</v>
      </c>
      <c r="BO737" t="s">
        <v>6</v>
      </c>
      <c r="BP737">
        <v>0</v>
      </c>
      <c r="BQ737">
        <v>20</v>
      </c>
      <c r="BR737">
        <v>0</v>
      </c>
      <c r="BS737">
        <v>1</v>
      </c>
      <c r="BT737">
        <v>1</v>
      </c>
      <c r="BU737">
        <v>1</v>
      </c>
      <c r="BV737">
        <v>1</v>
      </c>
      <c r="BW737">
        <v>1</v>
      </c>
      <c r="BX737">
        <v>1</v>
      </c>
      <c r="BY737" t="s">
        <v>6</v>
      </c>
      <c r="BZ737">
        <v>0</v>
      </c>
      <c r="CA737">
        <v>0</v>
      </c>
      <c r="CB737" t="s">
        <v>6</v>
      </c>
      <c r="CE737">
        <v>0</v>
      </c>
      <c r="CF737">
        <v>0</v>
      </c>
      <c r="CG737">
        <v>0</v>
      </c>
      <c r="CM737">
        <v>0</v>
      </c>
      <c r="CN737" t="s">
        <v>6</v>
      </c>
      <c r="CO737">
        <v>0</v>
      </c>
      <c r="CP737">
        <f t="shared" si="872"/>
        <v>8</v>
      </c>
      <c r="CQ737">
        <f t="shared" si="873"/>
        <v>79.606799999999993</v>
      </c>
      <c r="CR737">
        <f t="shared" si="874"/>
        <v>0</v>
      </c>
      <c r="CS737">
        <f t="shared" si="875"/>
        <v>0</v>
      </c>
      <c r="CT737">
        <f t="shared" si="876"/>
        <v>0</v>
      </c>
      <c r="CU737">
        <f t="shared" si="877"/>
        <v>0</v>
      </c>
      <c r="CV737">
        <f t="shared" si="878"/>
        <v>0</v>
      </c>
      <c r="CW737">
        <f t="shared" si="879"/>
        <v>0</v>
      </c>
      <c r="CX737">
        <f t="shared" si="880"/>
        <v>0</v>
      </c>
      <c r="CY737">
        <f>(S737+R737)*(BZ737/100)</f>
        <v>0</v>
      </c>
      <c r="CZ737">
        <f>(S737+R737)*(CA737/100)</f>
        <v>0</v>
      </c>
      <c r="DC737" t="s">
        <v>6</v>
      </c>
      <c r="DD737" t="s">
        <v>6</v>
      </c>
      <c r="DE737" t="s">
        <v>6</v>
      </c>
      <c r="DF737" t="s">
        <v>6</v>
      </c>
      <c r="DG737" t="s">
        <v>6</v>
      </c>
      <c r="DH737" t="s">
        <v>6</v>
      </c>
      <c r="DI737" t="s">
        <v>6</v>
      </c>
      <c r="DJ737" t="s">
        <v>6</v>
      </c>
      <c r="DK737" t="s">
        <v>6</v>
      </c>
      <c r="DL737" t="s">
        <v>6</v>
      </c>
      <c r="DM737" t="s">
        <v>6</v>
      </c>
      <c r="DN737">
        <v>0</v>
      </c>
      <c r="DO737">
        <v>0</v>
      </c>
      <c r="DP737">
        <v>1</v>
      </c>
      <c r="DQ737">
        <v>1</v>
      </c>
      <c r="DU737">
        <v>1009</v>
      </c>
      <c r="DV737" t="s">
        <v>182</v>
      </c>
      <c r="DW737" t="e">
        <f>'2.Лок.смета.и.Акт'!#REF!</f>
        <v>#REF!</v>
      </c>
      <c r="DX737">
        <v>1</v>
      </c>
      <c r="DZ737" t="s">
        <v>6</v>
      </c>
      <c r="EA737" t="s">
        <v>6</v>
      </c>
      <c r="EB737" t="s">
        <v>6</v>
      </c>
      <c r="EC737" t="s">
        <v>6</v>
      </c>
      <c r="EE737">
        <v>54938781</v>
      </c>
      <c r="EF737">
        <v>20</v>
      </c>
      <c r="EG737" t="s">
        <v>34</v>
      </c>
      <c r="EH737">
        <v>0</v>
      </c>
      <c r="EI737" t="s">
        <v>6</v>
      </c>
      <c r="EJ737">
        <v>1</v>
      </c>
      <c r="EK737">
        <v>500001</v>
      </c>
      <c r="EL737" t="s">
        <v>35</v>
      </c>
      <c r="EM737" t="s">
        <v>36</v>
      </c>
      <c r="EO737" t="s">
        <v>6</v>
      </c>
      <c r="EQ737">
        <v>0</v>
      </c>
      <c r="ER737">
        <v>75</v>
      </c>
      <c r="ES737">
        <v>10.530000000000001</v>
      </c>
      <c r="ET737">
        <v>0</v>
      </c>
      <c r="EU737">
        <v>0</v>
      </c>
      <c r="EV737">
        <v>0</v>
      </c>
      <c r="EW737">
        <v>0</v>
      </c>
      <c r="EX737">
        <v>0</v>
      </c>
      <c r="EZ737">
        <v>5</v>
      </c>
      <c r="FC737">
        <v>0</v>
      </c>
      <c r="FD737">
        <v>18</v>
      </c>
      <c r="FF737">
        <v>75</v>
      </c>
      <c r="FQ737">
        <v>0</v>
      </c>
      <c r="FR737">
        <f t="shared" si="881"/>
        <v>0</v>
      </c>
      <c r="FS737">
        <v>0</v>
      </c>
      <c r="FX737">
        <v>0</v>
      </c>
      <c r="FY737">
        <v>0</v>
      </c>
      <c r="GA737" t="s">
        <v>748</v>
      </c>
      <c r="GD737">
        <v>1</v>
      </c>
      <c r="GF737">
        <v>2090784393</v>
      </c>
      <c r="GG737">
        <v>2</v>
      </c>
      <c r="GH737">
        <v>3</v>
      </c>
      <c r="GI737">
        <v>5</v>
      </c>
      <c r="GJ737">
        <v>0</v>
      </c>
      <c r="GK737">
        <v>0</v>
      </c>
      <c r="GL737">
        <f t="shared" si="882"/>
        <v>0</v>
      </c>
      <c r="GM737">
        <f t="shared" si="883"/>
        <v>8</v>
      </c>
      <c r="GN737">
        <f t="shared" si="884"/>
        <v>8</v>
      </c>
      <c r="GO737">
        <f t="shared" si="885"/>
        <v>0</v>
      </c>
      <c r="GP737">
        <f t="shared" si="886"/>
        <v>0</v>
      </c>
      <c r="GR737">
        <v>1</v>
      </c>
      <c r="GS737">
        <v>1</v>
      </c>
      <c r="GT737">
        <v>0</v>
      </c>
      <c r="GU737" t="s">
        <v>6</v>
      </c>
      <c r="GV737">
        <f t="shared" si="852"/>
        <v>0</v>
      </c>
      <c r="GW737">
        <v>1</v>
      </c>
      <c r="GX737">
        <f t="shared" si="887"/>
        <v>0</v>
      </c>
      <c r="HA737">
        <v>0</v>
      </c>
      <c r="HB737">
        <v>0</v>
      </c>
      <c r="HC737">
        <f t="shared" si="888"/>
        <v>0</v>
      </c>
      <c r="HE737" t="s">
        <v>38</v>
      </c>
      <c r="HF737" t="s">
        <v>39</v>
      </c>
      <c r="HM737" t="s">
        <v>6</v>
      </c>
      <c r="HN737" t="s">
        <v>6</v>
      </c>
      <c r="HO737" t="s">
        <v>6</v>
      </c>
      <c r="HP737" t="s">
        <v>6</v>
      </c>
      <c r="HQ737" t="s">
        <v>6</v>
      </c>
      <c r="IF737">
        <v>-1</v>
      </c>
      <c r="IK737">
        <v>0</v>
      </c>
    </row>
    <row r="738" spans="1:245" x14ac:dyDescent="0.2">
      <c r="IF738">
        <v>-1</v>
      </c>
    </row>
    <row r="739" spans="1:245" x14ac:dyDescent="0.2">
      <c r="A739" s="3">
        <v>51</v>
      </c>
      <c r="B739" s="3">
        <f>B605</f>
        <v>1</v>
      </c>
      <c r="C739" s="3">
        <f>A605</f>
        <v>4</v>
      </c>
      <c r="D739" s="3">
        <f>ROW(A605)</f>
        <v>605</v>
      </c>
      <c r="E739" s="3"/>
      <c r="F739" s="3" t="str">
        <f>IF(F605&lt;&gt;"",F605,"")</f>
        <v>Вентблоки (вентканалы) с.3-4 7-20 этажи</v>
      </c>
      <c r="G739" s="3" t="str">
        <f>IF(G605&lt;&gt;"",G605,"")</f>
        <v>Вентблоки (вентканалы) с.3-4 7-20 этажи</v>
      </c>
      <c r="H739" s="3">
        <v>0</v>
      </c>
      <c r="I739" s="3"/>
      <c r="J739" s="3"/>
      <c r="K739" s="3"/>
      <c r="L739" s="3"/>
      <c r="M739" s="3"/>
      <c r="N739" s="3"/>
      <c r="O739" s="3">
        <f t="shared" ref="O739:T739" si="890">ROUND(AB739,0)</f>
        <v>288134</v>
      </c>
      <c r="P739" s="3">
        <f t="shared" si="890"/>
        <v>263064</v>
      </c>
      <c r="Q739" s="3">
        <f t="shared" si="890"/>
        <v>18529</v>
      </c>
      <c r="R739" s="3">
        <f t="shared" si="890"/>
        <v>1973</v>
      </c>
      <c r="S739" s="3">
        <f t="shared" si="890"/>
        <v>6541</v>
      </c>
      <c r="T739" s="3">
        <f t="shared" si="890"/>
        <v>0</v>
      </c>
      <c r="U739" s="3">
        <f>AH739</f>
        <v>720.36493996000002</v>
      </c>
      <c r="V739" s="3">
        <f>AI739</f>
        <v>146.55214459999999</v>
      </c>
      <c r="W739" s="3">
        <f>ROUND(AJ739,0)</f>
        <v>137</v>
      </c>
      <c r="X739" s="3">
        <f>ROUND(AK739,0)</f>
        <v>11455</v>
      </c>
      <c r="Y739" s="3">
        <f>ROUND(AL739,0)</f>
        <v>7879</v>
      </c>
      <c r="Z739" s="3"/>
      <c r="AA739" s="3"/>
      <c r="AB739" s="3">
        <f>ROUND(SUMIF(AA609:AA737,"=86295183",O609:O737),0)</f>
        <v>288134</v>
      </c>
      <c r="AC739" s="3">
        <f>ROUND(SUMIF(AA609:AA737,"=86295183",P609:P737),0)</f>
        <v>263064</v>
      </c>
      <c r="AD739" s="3">
        <f>ROUND(SUMIF(AA609:AA737,"=86295183",Q609:Q737),0)</f>
        <v>18529</v>
      </c>
      <c r="AE739" s="3">
        <f>ROUND(SUMIF(AA609:AA737,"=86295183",R609:R737),0)</f>
        <v>1973</v>
      </c>
      <c r="AF739" s="3">
        <f>ROUND(SUMIF(AA609:AA737,"=86295183",S609:S737),0)</f>
        <v>6541</v>
      </c>
      <c r="AG739" s="3">
        <f>ROUND(SUMIF(AA609:AA737,"=86295183",T609:T737),0)</f>
        <v>0</v>
      </c>
      <c r="AH739" s="3">
        <f>SUMIF(AA609:AA737,"=86295183",U609:U737)</f>
        <v>720.36493996000002</v>
      </c>
      <c r="AI739" s="3">
        <f>SUMIF(AA609:AA737,"=86295183",V609:V737)</f>
        <v>146.55214459999999</v>
      </c>
      <c r="AJ739" s="3">
        <f>ROUND(SUMIF(AA609:AA737,"=86295183",W609:W737),0)</f>
        <v>137</v>
      </c>
      <c r="AK739" s="3">
        <f>ROUND(SUMIF(AA609:AA737,"=86295183",X609:X737),0)</f>
        <v>11455</v>
      </c>
      <c r="AL739" s="3">
        <f>ROUND(SUMIF(AA609:AA737,"=86295183",Y609:Y737),0)</f>
        <v>7879</v>
      </c>
      <c r="AM739" s="3"/>
      <c r="AN739" s="3"/>
      <c r="AO739" s="3">
        <f t="shared" ref="AO739:BD739" si="891">ROUND(BX739,0)</f>
        <v>0</v>
      </c>
      <c r="AP739" s="3">
        <f t="shared" si="891"/>
        <v>0</v>
      </c>
      <c r="AQ739" s="3">
        <f t="shared" si="891"/>
        <v>0</v>
      </c>
      <c r="AR739" s="3">
        <f t="shared" si="891"/>
        <v>307468</v>
      </c>
      <c r="AS739" s="3">
        <f t="shared" si="891"/>
        <v>307468</v>
      </c>
      <c r="AT739" s="3">
        <f t="shared" si="891"/>
        <v>0</v>
      </c>
      <c r="AU739" s="3">
        <f t="shared" si="891"/>
        <v>0</v>
      </c>
      <c r="AV739" s="3">
        <f t="shared" si="891"/>
        <v>263064</v>
      </c>
      <c r="AW739" s="3">
        <f t="shared" si="891"/>
        <v>263064</v>
      </c>
      <c r="AX739" s="3">
        <f t="shared" si="891"/>
        <v>0</v>
      </c>
      <c r="AY739" s="3">
        <f t="shared" si="891"/>
        <v>263064</v>
      </c>
      <c r="AZ739" s="3">
        <f t="shared" si="891"/>
        <v>0</v>
      </c>
      <c r="BA739" s="3">
        <f t="shared" si="891"/>
        <v>0</v>
      </c>
      <c r="BB739" s="3">
        <f t="shared" si="891"/>
        <v>0</v>
      </c>
      <c r="BC739" s="3">
        <f t="shared" si="891"/>
        <v>0</v>
      </c>
      <c r="BD739" s="3">
        <f t="shared" si="891"/>
        <v>0</v>
      </c>
      <c r="BE739" s="3"/>
      <c r="BF739" s="3"/>
      <c r="BG739" s="3"/>
      <c r="BH739" s="3"/>
      <c r="BI739" s="3"/>
      <c r="BJ739" s="3"/>
      <c r="BK739" s="3"/>
      <c r="BL739" s="3"/>
      <c r="BM739" s="3"/>
      <c r="BN739" s="3"/>
      <c r="BO739" s="3"/>
      <c r="BP739" s="3"/>
      <c r="BQ739" s="3"/>
      <c r="BR739" s="3"/>
      <c r="BS739" s="3"/>
      <c r="BT739" s="3"/>
      <c r="BU739" s="3"/>
      <c r="BV739" s="3"/>
      <c r="BW739" s="3"/>
      <c r="BX739" s="3">
        <f>ROUND(SUMIF(AA609:AA737,"=86295183",FQ609:FQ737),0)</f>
        <v>0</v>
      </c>
      <c r="BY739" s="3">
        <f>ROUND(SUMIF(AA609:AA737,"=86295183",FR609:FR737),0)</f>
        <v>0</v>
      </c>
      <c r="BZ739" s="3">
        <f>ROUND(SUMIF(AA609:AA737,"=86295183",GL609:GL737),0)</f>
        <v>0</v>
      </c>
      <c r="CA739" s="3">
        <f>ROUND(SUMIF(AA609:AA737,"=86295183",GM609:GM737),0)</f>
        <v>307468</v>
      </c>
      <c r="CB739" s="3">
        <f>ROUND(SUMIF(AA609:AA737,"=86295183",GN609:GN737),0)</f>
        <v>307468</v>
      </c>
      <c r="CC739" s="3">
        <f>ROUND(SUMIF(AA609:AA737,"=86295183",GO609:GO737),0)</f>
        <v>0</v>
      </c>
      <c r="CD739" s="3">
        <f>ROUND(SUMIF(AA609:AA737,"=86295183",GP609:GP737),0)</f>
        <v>0</v>
      </c>
      <c r="CE739" s="3">
        <f>AC739-BX739</f>
        <v>263064</v>
      </c>
      <c r="CF739" s="3">
        <f>AC739-BY739</f>
        <v>263064</v>
      </c>
      <c r="CG739" s="3">
        <f>BX739-BZ739</f>
        <v>0</v>
      </c>
      <c r="CH739" s="3">
        <f>AC739-BX739-BY739+BZ739</f>
        <v>263064</v>
      </c>
      <c r="CI739" s="3">
        <f>BY739-BZ739</f>
        <v>0</v>
      </c>
      <c r="CJ739" s="3">
        <f>ROUND(SUMIF(AA609:AA737,"=86295183",GX609:GX737),0)</f>
        <v>0</v>
      </c>
      <c r="CK739" s="3">
        <f>ROUND(SUMIF(AA609:AA737,"=86295183",GY609:GY737),0)</f>
        <v>0</v>
      </c>
      <c r="CL739" s="3">
        <f>ROUND(SUMIF(AA609:AA737,"=86295183",GZ609:GZ737),0)</f>
        <v>0</v>
      </c>
      <c r="CM739" s="3">
        <f>ROUND(SUMIF(AA609:AA737,"=86295183",HD609:HD737),0)</f>
        <v>0</v>
      </c>
      <c r="CN739" s="3"/>
      <c r="CO739" s="3"/>
      <c r="CP739" s="3"/>
      <c r="CQ739" s="3"/>
      <c r="CR739" s="3"/>
      <c r="CS739" s="3"/>
      <c r="CT739" s="3"/>
      <c r="CU739" s="3"/>
      <c r="CV739" s="3"/>
      <c r="CW739" s="3"/>
      <c r="CX739" s="3"/>
      <c r="CY739" s="3"/>
      <c r="CZ739" s="3"/>
      <c r="DA739" s="3"/>
      <c r="DB739" s="3"/>
      <c r="DC739" s="3"/>
      <c r="DD739" s="3"/>
      <c r="DE739" s="3"/>
      <c r="DF739" s="3"/>
      <c r="DG739" s="4">
        <f t="shared" ref="DG739:DL739" si="892">ROUND(DT739,0)</f>
        <v>2805547</v>
      </c>
      <c r="DH739" s="4">
        <f t="shared" si="892"/>
        <v>2464266</v>
      </c>
      <c r="DI739" s="4">
        <f t="shared" si="892"/>
        <v>171233</v>
      </c>
      <c r="DJ739" s="4">
        <f t="shared" si="892"/>
        <v>39082</v>
      </c>
      <c r="DK739" s="4">
        <f t="shared" si="892"/>
        <v>170048</v>
      </c>
      <c r="DL739" s="4">
        <f t="shared" si="892"/>
        <v>0</v>
      </c>
      <c r="DM739" s="4" t="e">
        <f>DZ739</f>
        <v>#REF!</v>
      </c>
      <c r="DN739" s="4">
        <f>EA739</f>
        <v>146.55214459999999</v>
      </c>
      <c r="DO739" s="4">
        <f>ROUND(EB739,0)</f>
        <v>137</v>
      </c>
      <c r="DP739" s="4" t="e">
        <f>ROUND(EC739,0)</f>
        <v>#REF!</v>
      </c>
      <c r="DQ739" s="4" t="e">
        <f>ROUND(ED739,0)</f>
        <v>#REF!</v>
      </c>
      <c r="DR739" s="4"/>
      <c r="DS739" s="4"/>
      <c r="DT739" s="4">
        <f>ROUND(SUMIF(AA609:AA737,"=86295184",O609:O737),0)</f>
        <v>2805547</v>
      </c>
      <c r="DU739" s="4">
        <f>ROUND(SUMIF(AA609:AA737,"=86295184",P609:P737),0)</f>
        <v>2464266</v>
      </c>
      <c r="DV739" s="4">
        <f>ROUND(SUMIF(AA609:AA737,"=86295184",Q609:Q737),0)</f>
        <v>171233</v>
      </c>
      <c r="DW739" s="4">
        <f>ROUND(SUMIF(AA609:AA737,"=86295184",R609:R737),0)</f>
        <v>39082</v>
      </c>
      <c r="DX739" s="4">
        <f>ROUND(SUMIF(AA609:AA737,"=86295184",S609:S737),0)</f>
        <v>170048</v>
      </c>
      <c r="DY739" s="4">
        <f>ROUND(SUMIF(AA609:AA737,"=86295184",T609:T737),0)</f>
        <v>0</v>
      </c>
      <c r="DZ739" s="4" t="e">
        <f>SUMIF(AA609:AA737,"=86295184",U609:U737)</f>
        <v>#REF!</v>
      </c>
      <c r="EA739" s="4">
        <f>SUMIF(AA609:AA737,"=86295184",V609:V737)</f>
        <v>146.55214459999999</v>
      </c>
      <c r="EB739" s="4">
        <f>ROUND(SUMIF(AA609:AA737,"=86295184",W609:W737),0)</f>
        <v>137</v>
      </c>
      <c r="EC739" s="4" t="e">
        <f>ROUND(SUMIF(AA609:AA737,"=86295184",X609:X737),0)</f>
        <v>#REF!</v>
      </c>
      <c r="ED739" s="4" t="e">
        <f>ROUND(SUMIF(AA609:AA737,"=86295184",Y609:Y737),0)</f>
        <v>#REF!</v>
      </c>
      <c r="EE739" s="4"/>
      <c r="EF739" s="4"/>
      <c r="EG739" s="4">
        <f t="shared" ref="EG739:EV739" si="893">ROUND(FP739,0)</f>
        <v>0</v>
      </c>
      <c r="EH739" s="4">
        <f t="shared" si="893"/>
        <v>0</v>
      </c>
      <c r="EI739" s="4">
        <f t="shared" si="893"/>
        <v>0</v>
      </c>
      <c r="EJ739" s="4" t="e">
        <f t="shared" si="893"/>
        <v>#REF!</v>
      </c>
      <c r="EK739" s="4" t="e">
        <f t="shared" si="893"/>
        <v>#REF!</v>
      </c>
      <c r="EL739" s="4">
        <f t="shared" si="893"/>
        <v>0</v>
      </c>
      <c r="EM739" s="4">
        <f t="shared" si="893"/>
        <v>0</v>
      </c>
      <c r="EN739" s="4">
        <f t="shared" si="893"/>
        <v>2464266</v>
      </c>
      <c r="EO739" s="4">
        <f t="shared" si="893"/>
        <v>2464266</v>
      </c>
      <c r="EP739" s="4">
        <f t="shared" si="893"/>
        <v>0</v>
      </c>
      <c r="EQ739" s="4">
        <f t="shared" si="893"/>
        <v>2464266</v>
      </c>
      <c r="ER739" s="4">
        <f t="shared" si="893"/>
        <v>0</v>
      </c>
      <c r="ES739" s="4">
        <f t="shared" si="893"/>
        <v>0</v>
      </c>
      <c r="ET739" s="4">
        <f t="shared" si="893"/>
        <v>0</v>
      </c>
      <c r="EU739" s="4">
        <f t="shared" si="893"/>
        <v>0</v>
      </c>
      <c r="EV739" s="4">
        <f t="shared" si="893"/>
        <v>0</v>
      </c>
      <c r="EW739" s="4"/>
      <c r="EX739" s="4"/>
      <c r="EY739" s="4"/>
      <c r="EZ739" s="4"/>
      <c r="FA739" s="4"/>
      <c r="FB739" s="4"/>
      <c r="FC739" s="4"/>
      <c r="FD739" s="4"/>
      <c r="FE739" s="4"/>
      <c r="FF739" s="4"/>
      <c r="FG739" s="4"/>
      <c r="FH739" s="4"/>
      <c r="FI739" s="4"/>
      <c r="FJ739" s="4"/>
      <c r="FK739" s="4"/>
      <c r="FL739" s="4"/>
      <c r="FM739" s="4"/>
      <c r="FN739" s="4"/>
      <c r="FO739" s="4"/>
      <c r="FP739" s="4">
        <f>ROUND(SUMIF(AA609:AA737,"=86295184",FQ609:FQ737),0)</f>
        <v>0</v>
      </c>
      <c r="FQ739" s="4">
        <f>ROUND(SUMIF(AA609:AA737,"=86295184",FR609:FR737),0)</f>
        <v>0</v>
      </c>
      <c r="FR739" s="4">
        <f>ROUND(SUMIF(AA609:AA737,"=86295184",GL609:GL737),0)</f>
        <v>0</v>
      </c>
      <c r="FS739" s="4" t="e">
        <f>ROUND(SUMIF(AA609:AA737,"=86295184",GM609:GM737),0)</f>
        <v>#REF!</v>
      </c>
      <c r="FT739" s="4" t="e">
        <f>ROUND(SUMIF(AA609:AA737,"=86295184",GN609:GN737),0)</f>
        <v>#REF!</v>
      </c>
      <c r="FU739" s="4">
        <f>ROUND(SUMIF(AA609:AA737,"=86295184",GO609:GO737),0)</f>
        <v>0</v>
      </c>
      <c r="FV739" s="4">
        <f>ROUND(SUMIF(AA609:AA737,"=86295184",GP609:GP737),0)</f>
        <v>0</v>
      </c>
      <c r="FW739" s="4">
        <f>DU739-FP739</f>
        <v>2464266</v>
      </c>
      <c r="FX739" s="4">
        <f>DU739-FQ739</f>
        <v>2464266</v>
      </c>
      <c r="FY739" s="4">
        <f>FP739-FR739</f>
        <v>0</v>
      </c>
      <c r="FZ739" s="4">
        <f>DU739-FP739-FQ739+FR739</f>
        <v>2464266</v>
      </c>
      <c r="GA739" s="4">
        <f>FQ739-FR739</f>
        <v>0</v>
      </c>
      <c r="GB739" s="4">
        <f>ROUND(SUMIF(AA609:AA737,"=86295184",GX609:GX737),0)</f>
        <v>0</v>
      </c>
      <c r="GC739" s="4">
        <f>ROUND(SUMIF(AA609:AA737,"=86295184",GY609:GY737),0)</f>
        <v>0</v>
      </c>
      <c r="GD739" s="4">
        <f>ROUND(SUMIF(AA609:AA737,"=86295184",GZ609:GZ737),0)</f>
        <v>0</v>
      </c>
      <c r="GE739" s="4">
        <f>ROUND(SUMIF(AA609:AA737,"=86295184",HD609:HD737),0)</f>
        <v>0</v>
      </c>
      <c r="GF739" s="4"/>
      <c r="GG739" s="4"/>
      <c r="GH739" s="4"/>
      <c r="GI739" s="4"/>
      <c r="GJ739" s="4"/>
      <c r="GK739" s="4"/>
      <c r="GL739" s="4"/>
      <c r="GM739" s="4"/>
      <c r="GN739" s="4"/>
      <c r="GO739" s="4"/>
      <c r="GP739" s="4"/>
      <c r="GQ739" s="4"/>
      <c r="GR739" s="4"/>
      <c r="GS739" s="4"/>
      <c r="GT739" s="4"/>
      <c r="GU739" s="4"/>
      <c r="GV739" s="4"/>
      <c r="GW739" s="4"/>
      <c r="GX739" s="4">
        <v>0</v>
      </c>
      <c r="IF739">
        <v>-1</v>
      </c>
    </row>
    <row r="740" spans="1:245" x14ac:dyDescent="0.2">
      <c r="IF740">
        <v>-1</v>
      </c>
    </row>
    <row r="741" spans="1:245" x14ac:dyDescent="0.2">
      <c r="A741" s="5">
        <v>50</v>
      </c>
      <c r="B741" s="5">
        <v>0</v>
      </c>
      <c r="C741" s="5">
        <v>0</v>
      </c>
      <c r="D741" s="5">
        <v>1</v>
      </c>
      <c r="E741" s="5">
        <v>201</v>
      </c>
      <c r="F741" s="5">
        <f>ROUND(Source!O739,O741)</f>
        <v>288134</v>
      </c>
      <c r="G741" s="5" t="s">
        <v>348</v>
      </c>
      <c r="H741" s="5" t="s">
        <v>349</v>
      </c>
      <c r="I741" s="5"/>
      <c r="J741" s="5"/>
      <c r="K741" s="5">
        <v>201</v>
      </c>
      <c r="L741" s="5">
        <v>1</v>
      </c>
      <c r="M741" s="5">
        <v>3</v>
      </c>
      <c r="N741" s="5" t="s">
        <v>6</v>
      </c>
      <c r="O741" s="5">
        <v>0</v>
      </c>
      <c r="P741" s="5">
        <f>ROUND(Source!DG739,O741)</f>
        <v>2805547</v>
      </c>
      <c r="Q741" s="5"/>
      <c r="R741" s="5"/>
      <c r="S741" s="5"/>
      <c r="T741" s="5"/>
      <c r="U741" s="5"/>
      <c r="V741" s="5"/>
      <c r="W741" s="5">
        <v>288134</v>
      </c>
      <c r="X741" s="5">
        <v>1</v>
      </c>
      <c r="Y741" s="5">
        <v>288134</v>
      </c>
      <c r="Z741" s="5">
        <v>2805547</v>
      </c>
      <c r="AA741" s="5">
        <v>1</v>
      </c>
      <c r="AB741" s="5">
        <v>2805547</v>
      </c>
      <c r="IF741">
        <v>-1</v>
      </c>
    </row>
    <row r="742" spans="1:245" x14ac:dyDescent="0.2">
      <c r="A742" s="5">
        <v>50</v>
      </c>
      <c r="B742" s="5">
        <v>0</v>
      </c>
      <c r="C742" s="5">
        <v>0</v>
      </c>
      <c r="D742" s="5">
        <v>1</v>
      </c>
      <c r="E742" s="5">
        <v>202</v>
      </c>
      <c r="F742" s="5">
        <f>ROUND(Source!P739,O742)</f>
        <v>263064</v>
      </c>
      <c r="G742" s="5" t="s">
        <v>350</v>
      </c>
      <c r="H742" s="5" t="s">
        <v>351</v>
      </c>
      <c r="I742" s="5"/>
      <c r="J742" s="5"/>
      <c r="K742" s="5">
        <v>202</v>
      </c>
      <c r="L742" s="5">
        <v>2</v>
      </c>
      <c r="M742" s="5">
        <v>3</v>
      </c>
      <c r="N742" s="5" t="s">
        <v>6</v>
      </c>
      <c r="O742" s="5">
        <v>0</v>
      </c>
      <c r="P742" s="5">
        <f>ROUND(Source!DH739,O742)</f>
        <v>2464266</v>
      </c>
      <c r="Q742" s="5"/>
      <c r="R742" s="5"/>
      <c r="S742" s="5"/>
      <c r="T742" s="5"/>
      <c r="U742" s="5"/>
      <c r="V742" s="5"/>
      <c r="W742" s="5">
        <v>263064</v>
      </c>
      <c r="X742" s="5">
        <v>1</v>
      </c>
      <c r="Y742" s="5">
        <v>263064</v>
      </c>
      <c r="Z742" s="5">
        <v>2464266</v>
      </c>
      <c r="AA742" s="5">
        <v>1</v>
      </c>
      <c r="AB742" s="5">
        <v>2464266</v>
      </c>
      <c r="IF742">
        <v>-1</v>
      </c>
    </row>
    <row r="743" spans="1:245" x14ac:dyDescent="0.2">
      <c r="A743" s="5">
        <v>50</v>
      </c>
      <c r="B743" s="5">
        <v>0</v>
      </c>
      <c r="C743" s="5">
        <v>0</v>
      </c>
      <c r="D743" s="5">
        <v>1</v>
      </c>
      <c r="E743" s="5">
        <v>222</v>
      </c>
      <c r="F743" s="5">
        <f>ROUND(Source!AO739,O743)</f>
        <v>0</v>
      </c>
      <c r="G743" s="5" t="s">
        <v>352</v>
      </c>
      <c r="H743" s="5" t="s">
        <v>353</v>
      </c>
      <c r="I743" s="5"/>
      <c r="J743" s="5"/>
      <c r="K743" s="5">
        <v>222</v>
      </c>
      <c r="L743" s="5">
        <v>3</v>
      </c>
      <c r="M743" s="5">
        <v>3</v>
      </c>
      <c r="N743" s="5" t="s">
        <v>6</v>
      </c>
      <c r="O743" s="5">
        <v>0</v>
      </c>
      <c r="P743" s="5">
        <f>ROUND(Source!EG739,O743)</f>
        <v>0</v>
      </c>
      <c r="Q743" s="5"/>
      <c r="R743" s="5"/>
      <c r="S743" s="5"/>
      <c r="T743" s="5"/>
      <c r="U743" s="5"/>
      <c r="V743" s="5"/>
      <c r="W743" s="5">
        <v>0</v>
      </c>
      <c r="X743" s="5">
        <v>1</v>
      </c>
      <c r="Y743" s="5">
        <v>0</v>
      </c>
      <c r="Z743" s="5">
        <v>0</v>
      </c>
      <c r="AA743" s="5">
        <v>1</v>
      </c>
      <c r="AB743" s="5">
        <v>0</v>
      </c>
      <c r="IF743">
        <v>-1</v>
      </c>
    </row>
    <row r="744" spans="1:245" x14ac:dyDescent="0.2">
      <c r="A744" s="5">
        <v>50</v>
      </c>
      <c r="B744" s="5">
        <v>0</v>
      </c>
      <c r="C744" s="5">
        <v>0</v>
      </c>
      <c r="D744" s="5">
        <v>1</v>
      </c>
      <c r="E744" s="5">
        <v>225</v>
      </c>
      <c r="F744" s="5">
        <f>ROUND(Source!AV739,O744)</f>
        <v>263064</v>
      </c>
      <c r="G744" s="5" t="s">
        <v>354</v>
      </c>
      <c r="H744" s="5" t="s">
        <v>355</v>
      </c>
      <c r="I744" s="5"/>
      <c r="J744" s="5"/>
      <c r="K744" s="5">
        <v>225</v>
      </c>
      <c r="L744" s="5">
        <v>4</v>
      </c>
      <c r="M744" s="5">
        <v>3</v>
      </c>
      <c r="N744" s="5" t="s">
        <v>6</v>
      </c>
      <c r="O744" s="5">
        <v>0</v>
      </c>
      <c r="P744" s="5">
        <f>ROUND(Source!EN739,O744)</f>
        <v>2464266</v>
      </c>
      <c r="Q744" s="5"/>
      <c r="R744" s="5"/>
      <c r="S744" s="5"/>
      <c r="T744" s="5"/>
      <c r="U744" s="5"/>
      <c r="V744" s="5"/>
      <c r="W744" s="5">
        <v>263064</v>
      </c>
      <c r="X744" s="5">
        <v>1</v>
      </c>
      <c r="Y744" s="5">
        <v>263064</v>
      </c>
      <c r="Z744" s="5">
        <v>2464266</v>
      </c>
      <c r="AA744" s="5">
        <v>1</v>
      </c>
      <c r="AB744" s="5">
        <v>2464266</v>
      </c>
      <c r="IF744">
        <v>-1</v>
      </c>
    </row>
    <row r="745" spans="1:245" x14ac:dyDescent="0.2">
      <c r="A745" s="5">
        <v>50</v>
      </c>
      <c r="B745" s="5">
        <v>0</v>
      </c>
      <c r="C745" s="5">
        <v>0</v>
      </c>
      <c r="D745" s="5">
        <v>1</v>
      </c>
      <c r="E745" s="5">
        <v>226</v>
      </c>
      <c r="F745" s="5">
        <f>ROUND(Source!AW739,O745)</f>
        <v>263064</v>
      </c>
      <c r="G745" s="5" t="s">
        <v>356</v>
      </c>
      <c r="H745" s="5" t="s">
        <v>357</v>
      </c>
      <c r="I745" s="5"/>
      <c r="J745" s="5"/>
      <c r="K745" s="5">
        <v>226</v>
      </c>
      <c r="L745" s="5">
        <v>5</v>
      </c>
      <c r="M745" s="5">
        <v>3</v>
      </c>
      <c r="N745" s="5" t="s">
        <v>6</v>
      </c>
      <c r="O745" s="5">
        <v>0</v>
      </c>
      <c r="P745" s="5">
        <f>ROUND(Source!EO739,O745)</f>
        <v>2464266</v>
      </c>
      <c r="Q745" s="5"/>
      <c r="R745" s="5"/>
      <c r="S745" s="5"/>
      <c r="T745" s="5"/>
      <c r="U745" s="5"/>
      <c r="V745" s="5"/>
      <c r="W745" s="5">
        <v>263064</v>
      </c>
      <c r="X745" s="5">
        <v>1</v>
      </c>
      <c r="Y745" s="5">
        <v>263064</v>
      </c>
      <c r="Z745" s="5">
        <v>2464266</v>
      </c>
      <c r="AA745" s="5">
        <v>1</v>
      </c>
      <c r="AB745" s="5">
        <v>2464266</v>
      </c>
      <c r="IF745">
        <v>-1</v>
      </c>
    </row>
    <row r="746" spans="1:245" x14ac:dyDescent="0.2">
      <c r="A746" s="5">
        <v>50</v>
      </c>
      <c r="B746" s="5">
        <v>0</v>
      </c>
      <c r="C746" s="5">
        <v>0</v>
      </c>
      <c r="D746" s="5">
        <v>1</v>
      </c>
      <c r="E746" s="5">
        <v>227</v>
      </c>
      <c r="F746" s="5">
        <f>ROUND(Source!AX739,O746)</f>
        <v>0</v>
      </c>
      <c r="G746" s="5" t="s">
        <v>358</v>
      </c>
      <c r="H746" s="5" t="s">
        <v>359</v>
      </c>
      <c r="I746" s="5"/>
      <c r="J746" s="5"/>
      <c r="K746" s="5">
        <v>227</v>
      </c>
      <c r="L746" s="5">
        <v>6</v>
      </c>
      <c r="M746" s="5">
        <v>3</v>
      </c>
      <c r="N746" s="5" t="s">
        <v>6</v>
      </c>
      <c r="O746" s="5">
        <v>0</v>
      </c>
      <c r="P746" s="5">
        <f>ROUND(Source!EP739,O746)</f>
        <v>0</v>
      </c>
      <c r="Q746" s="5"/>
      <c r="R746" s="5"/>
      <c r="S746" s="5"/>
      <c r="T746" s="5"/>
      <c r="U746" s="5"/>
      <c r="V746" s="5"/>
      <c r="W746" s="5">
        <v>0</v>
      </c>
      <c r="X746" s="5">
        <v>1</v>
      </c>
      <c r="Y746" s="5">
        <v>0</v>
      </c>
      <c r="Z746" s="5">
        <v>0</v>
      </c>
      <c r="AA746" s="5">
        <v>1</v>
      </c>
      <c r="AB746" s="5">
        <v>0</v>
      </c>
      <c r="IF746">
        <v>-1</v>
      </c>
    </row>
    <row r="747" spans="1:245" x14ac:dyDescent="0.2">
      <c r="A747" s="5">
        <v>50</v>
      </c>
      <c r="B747" s="5">
        <v>0</v>
      </c>
      <c r="C747" s="5">
        <v>0</v>
      </c>
      <c r="D747" s="5">
        <v>1</v>
      </c>
      <c r="E747" s="5">
        <v>228</v>
      </c>
      <c r="F747" s="5">
        <f>ROUND(Source!AY739,O747)</f>
        <v>263064</v>
      </c>
      <c r="G747" s="5" t="s">
        <v>360</v>
      </c>
      <c r="H747" s="5" t="s">
        <v>361</v>
      </c>
      <c r="I747" s="5"/>
      <c r="J747" s="5"/>
      <c r="K747" s="5">
        <v>228</v>
      </c>
      <c r="L747" s="5">
        <v>7</v>
      </c>
      <c r="M747" s="5">
        <v>3</v>
      </c>
      <c r="N747" s="5" t="s">
        <v>6</v>
      </c>
      <c r="O747" s="5">
        <v>0</v>
      </c>
      <c r="P747" s="5">
        <f>ROUND(Source!EQ739,O747)</f>
        <v>2464266</v>
      </c>
      <c r="Q747" s="5"/>
      <c r="R747" s="5"/>
      <c r="S747" s="5"/>
      <c r="T747" s="5"/>
      <c r="U747" s="5"/>
      <c r="V747" s="5"/>
      <c r="W747" s="5">
        <v>263064</v>
      </c>
      <c r="X747" s="5">
        <v>1</v>
      </c>
      <c r="Y747" s="5">
        <v>263064</v>
      </c>
      <c r="Z747" s="5">
        <v>2464266</v>
      </c>
      <c r="AA747" s="5">
        <v>1</v>
      </c>
      <c r="AB747" s="5">
        <v>2464266</v>
      </c>
      <c r="IF747">
        <v>-1</v>
      </c>
    </row>
    <row r="748" spans="1:245" x14ac:dyDescent="0.2">
      <c r="A748" s="5">
        <v>50</v>
      </c>
      <c r="B748" s="5">
        <v>0</v>
      </c>
      <c r="C748" s="5">
        <v>0</v>
      </c>
      <c r="D748" s="5">
        <v>1</v>
      </c>
      <c r="E748" s="5">
        <v>216</v>
      </c>
      <c r="F748" s="5">
        <f>ROUND(Source!AP739,O748)</f>
        <v>0</v>
      </c>
      <c r="G748" s="5" t="s">
        <v>362</v>
      </c>
      <c r="H748" s="5" t="s">
        <v>363</v>
      </c>
      <c r="I748" s="5"/>
      <c r="J748" s="5"/>
      <c r="K748" s="5">
        <v>216</v>
      </c>
      <c r="L748" s="5">
        <v>8</v>
      </c>
      <c r="M748" s="5">
        <v>3</v>
      </c>
      <c r="N748" s="5" t="s">
        <v>6</v>
      </c>
      <c r="O748" s="5">
        <v>0</v>
      </c>
      <c r="P748" s="5">
        <f>ROUND(Source!EH739,O748)</f>
        <v>0</v>
      </c>
      <c r="Q748" s="5"/>
      <c r="R748" s="5"/>
      <c r="S748" s="5"/>
      <c r="T748" s="5"/>
      <c r="U748" s="5"/>
      <c r="V748" s="5"/>
      <c r="W748" s="5">
        <v>0</v>
      </c>
      <c r="X748" s="5">
        <v>1</v>
      </c>
      <c r="Y748" s="5">
        <v>0</v>
      </c>
      <c r="Z748" s="5">
        <v>0</v>
      </c>
      <c r="AA748" s="5">
        <v>1</v>
      </c>
      <c r="AB748" s="5">
        <v>0</v>
      </c>
      <c r="IF748">
        <v>-1</v>
      </c>
    </row>
    <row r="749" spans="1:245" x14ac:dyDescent="0.2">
      <c r="A749" s="5">
        <v>50</v>
      </c>
      <c r="B749" s="5">
        <v>0</v>
      </c>
      <c r="C749" s="5">
        <v>0</v>
      </c>
      <c r="D749" s="5">
        <v>1</v>
      </c>
      <c r="E749" s="5">
        <v>223</v>
      </c>
      <c r="F749" s="5">
        <f>ROUND(Source!AQ739,O749)</f>
        <v>0</v>
      </c>
      <c r="G749" s="5" t="s">
        <v>364</v>
      </c>
      <c r="H749" s="5" t="s">
        <v>365</v>
      </c>
      <c r="I749" s="5"/>
      <c r="J749" s="5"/>
      <c r="K749" s="5">
        <v>223</v>
      </c>
      <c r="L749" s="5">
        <v>9</v>
      </c>
      <c r="M749" s="5">
        <v>3</v>
      </c>
      <c r="N749" s="5" t="s">
        <v>6</v>
      </c>
      <c r="O749" s="5">
        <v>0</v>
      </c>
      <c r="P749" s="5">
        <f>ROUND(Source!EI739,O749)</f>
        <v>0</v>
      </c>
      <c r="Q749" s="5"/>
      <c r="R749" s="5"/>
      <c r="S749" s="5"/>
      <c r="T749" s="5"/>
      <c r="U749" s="5"/>
      <c r="V749" s="5"/>
      <c r="W749" s="5">
        <v>0</v>
      </c>
      <c r="X749" s="5">
        <v>1</v>
      </c>
      <c r="Y749" s="5">
        <v>0</v>
      </c>
      <c r="Z749" s="5">
        <v>0</v>
      </c>
      <c r="AA749" s="5">
        <v>1</v>
      </c>
      <c r="AB749" s="5">
        <v>0</v>
      </c>
      <c r="IF749">
        <v>-1</v>
      </c>
    </row>
    <row r="750" spans="1:245" x14ac:dyDescent="0.2">
      <c r="A750" s="5">
        <v>50</v>
      </c>
      <c r="B750" s="5">
        <v>0</v>
      </c>
      <c r="C750" s="5">
        <v>0</v>
      </c>
      <c r="D750" s="5">
        <v>1</v>
      </c>
      <c r="E750" s="5">
        <v>229</v>
      </c>
      <c r="F750" s="5">
        <f>ROUND(Source!AZ739,O750)</f>
        <v>0</v>
      </c>
      <c r="G750" s="5" t="s">
        <v>366</v>
      </c>
      <c r="H750" s="5" t="s">
        <v>367</v>
      </c>
      <c r="I750" s="5"/>
      <c r="J750" s="5"/>
      <c r="K750" s="5">
        <v>229</v>
      </c>
      <c r="L750" s="5">
        <v>10</v>
      </c>
      <c r="M750" s="5">
        <v>3</v>
      </c>
      <c r="N750" s="5" t="s">
        <v>6</v>
      </c>
      <c r="O750" s="5">
        <v>0</v>
      </c>
      <c r="P750" s="5">
        <f>ROUND(Source!ER739,O750)</f>
        <v>0</v>
      </c>
      <c r="Q750" s="5"/>
      <c r="R750" s="5"/>
      <c r="S750" s="5"/>
      <c r="T750" s="5"/>
      <c r="U750" s="5"/>
      <c r="V750" s="5"/>
      <c r="W750" s="5">
        <v>0</v>
      </c>
      <c r="X750" s="5">
        <v>1</v>
      </c>
      <c r="Y750" s="5">
        <v>0</v>
      </c>
      <c r="Z750" s="5">
        <v>0</v>
      </c>
      <c r="AA750" s="5">
        <v>1</v>
      </c>
      <c r="AB750" s="5">
        <v>0</v>
      </c>
      <c r="IF750">
        <v>-1</v>
      </c>
    </row>
    <row r="751" spans="1:245" x14ac:dyDescent="0.2">
      <c r="A751" s="5">
        <v>50</v>
      </c>
      <c r="B751" s="5">
        <v>0</v>
      </c>
      <c r="C751" s="5">
        <v>0</v>
      </c>
      <c r="D751" s="5">
        <v>1</v>
      </c>
      <c r="E751" s="5">
        <v>203</v>
      </c>
      <c r="F751" s="5">
        <f>ROUND(Source!Q739,O751)</f>
        <v>18529</v>
      </c>
      <c r="G751" s="5" t="s">
        <v>368</v>
      </c>
      <c r="H751" s="5" t="s">
        <v>369</v>
      </c>
      <c r="I751" s="5"/>
      <c r="J751" s="5"/>
      <c r="K751" s="5">
        <v>203</v>
      </c>
      <c r="L751" s="5">
        <v>11</v>
      </c>
      <c r="M751" s="5">
        <v>3</v>
      </c>
      <c r="N751" s="5" t="s">
        <v>6</v>
      </c>
      <c r="O751" s="5">
        <v>0</v>
      </c>
      <c r="P751" s="5">
        <f>ROUND(Source!DI739,O751)</f>
        <v>171233</v>
      </c>
      <c r="Q751" s="5"/>
      <c r="R751" s="5"/>
      <c r="S751" s="5"/>
      <c r="T751" s="5"/>
      <c r="U751" s="5"/>
      <c r="V751" s="5"/>
      <c r="W751" s="5">
        <v>18529</v>
      </c>
      <c r="X751" s="5">
        <v>1</v>
      </c>
      <c r="Y751" s="5">
        <v>18529</v>
      </c>
      <c r="Z751" s="5">
        <v>171233</v>
      </c>
      <c r="AA751" s="5">
        <v>1</v>
      </c>
      <c r="AB751" s="5">
        <v>171233</v>
      </c>
      <c r="IF751">
        <v>-1</v>
      </c>
    </row>
    <row r="752" spans="1:245" x14ac:dyDescent="0.2">
      <c r="A752" s="5">
        <v>50</v>
      </c>
      <c r="B752" s="5">
        <v>0</v>
      </c>
      <c r="C752" s="5">
        <v>0</v>
      </c>
      <c r="D752" s="5">
        <v>1</v>
      </c>
      <c r="E752" s="5">
        <v>231</v>
      </c>
      <c r="F752" s="5">
        <f>ROUND(Source!BB739,O752)</f>
        <v>0</v>
      </c>
      <c r="G752" s="5" t="s">
        <v>370</v>
      </c>
      <c r="H752" s="5" t="s">
        <v>371</v>
      </c>
      <c r="I752" s="5"/>
      <c r="J752" s="5"/>
      <c r="K752" s="5">
        <v>231</v>
      </c>
      <c r="L752" s="5">
        <v>12</v>
      </c>
      <c r="M752" s="5">
        <v>3</v>
      </c>
      <c r="N752" s="5" t="s">
        <v>6</v>
      </c>
      <c r="O752" s="5">
        <v>0</v>
      </c>
      <c r="P752" s="5">
        <f>ROUND(Source!ET739,O752)</f>
        <v>0</v>
      </c>
      <c r="Q752" s="5"/>
      <c r="R752" s="5"/>
      <c r="S752" s="5"/>
      <c r="T752" s="5"/>
      <c r="U752" s="5"/>
      <c r="V752" s="5"/>
      <c r="W752" s="5">
        <v>0</v>
      </c>
      <c r="X752" s="5">
        <v>1</v>
      </c>
      <c r="Y752" s="5">
        <v>0</v>
      </c>
      <c r="Z752" s="5">
        <v>0</v>
      </c>
      <c r="AA752" s="5">
        <v>1</v>
      </c>
      <c r="AB752" s="5">
        <v>0</v>
      </c>
      <c r="IF752">
        <v>-1</v>
      </c>
    </row>
    <row r="753" spans="1:240" x14ac:dyDescent="0.2">
      <c r="A753" s="5">
        <v>50</v>
      </c>
      <c r="B753" s="5">
        <v>0</v>
      </c>
      <c r="C753" s="5">
        <v>0</v>
      </c>
      <c r="D753" s="5">
        <v>1</v>
      </c>
      <c r="E753" s="5">
        <v>204</v>
      </c>
      <c r="F753" s="5">
        <f>ROUND(Source!R739,O753)</f>
        <v>1973</v>
      </c>
      <c r="G753" s="5" t="s">
        <v>372</v>
      </c>
      <c r="H753" s="5" t="s">
        <v>373</v>
      </c>
      <c r="I753" s="5"/>
      <c r="J753" s="5"/>
      <c r="K753" s="5">
        <v>204</v>
      </c>
      <c r="L753" s="5">
        <v>13</v>
      </c>
      <c r="M753" s="5">
        <v>3</v>
      </c>
      <c r="N753" s="5" t="s">
        <v>6</v>
      </c>
      <c r="O753" s="5">
        <v>0</v>
      </c>
      <c r="P753" s="5">
        <f>ROUND(Source!DJ739,O753)</f>
        <v>39082</v>
      </c>
      <c r="Q753" s="5"/>
      <c r="R753" s="5"/>
      <c r="S753" s="5"/>
      <c r="T753" s="5"/>
      <c r="U753" s="5"/>
      <c r="V753" s="5"/>
      <c r="W753" s="5">
        <v>1973</v>
      </c>
      <c r="X753" s="5">
        <v>1</v>
      </c>
      <c r="Y753" s="5">
        <v>1973</v>
      </c>
      <c r="Z753" s="5">
        <v>39082</v>
      </c>
      <c r="AA753" s="5">
        <v>1</v>
      </c>
      <c r="AB753" s="5">
        <v>39082</v>
      </c>
      <c r="IF753">
        <v>-1</v>
      </c>
    </row>
    <row r="754" spans="1:240" x14ac:dyDescent="0.2">
      <c r="A754" s="5">
        <v>50</v>
      </c>
      <c r="B754" s="5">
        <v>0</v>
      </c>
      <c r="C754" s="5">
        <v>0</v>
      </c>
      <c r="D754" s="5">
        <v>1</v>
      </c>
      <c r="E754" s="5">
        <v>205</v>
      </c>
      <c r="F754" s="5">
        <f>ROUND(Source!S739,O754)</f>
        <v>6541</v>
      </c>
      <c r="G754" s="5" t="s">
        <v>374</v>
      </c>
      <c r="H754" s="5" t="s">
        <v>375</v>
      </c>
      <c r="I754" s="5"/>
      <c r="J754" s="5"/>
      <c r="K754" s="5">
        <v>205</v>
      </c>
      <c r="L754" s="5">
        <v>14</v>
      </c>
      <c r="M754" s="5">
        <v>3</v>
      </c>
      <c r="N754" s="5" t="s">
        <v>6</v>
      </c>
      <c r="O754" s="5">
        <v>0</v>
      </c>
      <c r="P754" s="5">
        <f>ROUND(Source!DK739,O754)</f>
        <v>170048</v>
      </c>
      <c r="Q754" s="5"/>
      <c r="R754" s="5"/>
      <c r="S754" s="5"/>
      <c r="T754" s="5"/>
      <c r="U754" s="5"/>
      <c r="V754" s="5"/>
      <c r="W754" s="5">
        <v>6541</v>
      </c>
      <c r="X754" s="5">
        <v>1</v>
      </c>
      <c r="Y754" s="5">
        <v>6541</v>
      </c>
      <c r="Z754" s="5">
        <v>170048</v>
      </c>
      <c r="AA754" s="5">
        <v>1</v>
      </c>
      <c r="AB754" s="5">
        <v>170048</v>
      </c>
      <c r="IF754">
        <v>-1</v>
      </c>
    </row>
    <row r="755" spans="1:240" x14ac:dyDescent="0.2">
      <c r="A755" s="5">
        <v>50</v>
      </c>
      <c r="B755" s="5">
        <v>0</v>
      </c>
      <c r="C755" s="5">
        <v>0</v>
      </c>
      <c r="D755" s="5">
        <v>1</v>
      </c>
      <c r="E755" s="5">
        <v>232</v>
      </c>
      <c r="F755" s="5">
        <f>ROUND(Source!BC739,O755)</f>
        <v>0</v>
      </c>
      <c r="G755" s="5" t="s">
        <v>376</v>
      </c>
      <c r="H755" s="5" t="s">
        <v>377</v>
      </c>
      <c r="I755" s="5"/>
      <c r="J755" s="5"/>
      <c r="K755" s="5">
        <v>232</v>
      </c>
      <c r="L755" s="5">
        <v>15</v>
      </c>
      <c r="M755" s="5">
        <v>3</v>
      </c>
      <c r="N755" s="5" t="s">
        <v>6</v>
      </c>
      <c r="O755" s="5">
        <v>0</v>
      </c>
      <c r="P755" s="5">
        <f>ROUND(Source!EU739,O755)</f>
        <v>0</v>
      </c>
      <c r="Q755" s="5"/>
      <c r="R755" s="5"/>
      <c r="S755" s="5"/>
      <c r="T755" s="5"/>
      <c r="U755" s="5"/>
      <c r="V755" s="5"/>
      <c r="W755" s="5">
        <v>0</v>
      </c>
      <c r="X755" s="5">
        <v>1</v>
      </c>
      <c r="Y755" s="5">
        <v>0</v>
      </c>
      <c r="Z755" s="5">
        <v>0</v>
      </c>
      <c r="AA755" s="5">
        <v>1</v>
      </c>
      <c r="AB755" s="5">
        <v>0</v>
      </c>
      <c r="IF755">
        <v>-1</v>
      </c>
    </row>
    <row r="756" spans="1:240" x14ac:dyDescent="0.2">
      <c r="A756" s="5">
        <v>50</v>
      </c>
      <c r="B756" s="5">
        <v>0</v>
      </c>
      <c r="C756" s="5">
        <v>0</v>
      </c>
      <c r="D756" s="5">
        <v>1</v>
      </c>
      <c r="E756" s="5">
        <v>214</v>
      </c>
      <c r="F756" s="5">
        <f>ROUND(Source!AS739,O756)</f>
        <v>307468</v>
      </c>
      <c r="G756" s="5" t="s">
        <v>378</v>
      </c>
      <c r="H756" s="5" t="s">
        <v>379</v>
      </c>
      <c r="I756" s="5"/>
      <c r="J756" s="5"/>
      <c r="K756" s="5">
        <v>214</v>
      </c>
      <c r="L756" s="5">
        <v>16</v>
      </c>
      <c r="M756" s="5">
        <v>3</v>
      </c>
      <c r="N756" s="5" t="s">
        <v>6</v>
      </c>
      <c r="O756" s="5">
        <v>0</v>
      </c>
      <c r="P756" s="5" t="e">
        <f>ROUND(Source!EK739,O756)</f>
        <v>#REF!</v>
      </c>
      <c r="Q756" s="5"/>
      <c r="R756" s="5"/>
      <c r="S756" s="5"/>
      <c r="T756" s="5"/>
      <c r="U756" s="5"/>
      <c r="V756" s="5"/>
      <c r="W756" s="5">
        <v>307468</v>
      </c>
      <c r="X756" s="5">
        <v>1</v>
      </c>
      <c r="Y756" s="5">
        <v>307468</v>
      </c>
      <c r="Z756" s="5">
        <v>3235180</v>
      </c>
      <c r="AA756" s="5">
        <v>1</v>
      </c>
      <c r="AB756" s="5">
        <v>3235180</v>
      </c>
      <c r="IF756">
        <v>-1</v>
      </c>
    </row>
    <row r="757" spans="1:240" x14ac:dyDescent="0.2">
      <c r="A757" s="5">
        <v>50</v>
      </c>
      <c r="B757" s="5">
        <v>0</v>
      </c>
      <c r="C757" s="5">
        <v>0</v>
      </c>
      <c r="D757" s="5">
        <v>1</v>
      </c>
      <c r="E757" s="5">
        <v>215</v>
      </c>
      <c r="F757" s="5">
        <f>ROUND(Source!AT739,O757)</f>
        <v>0</v>
      </c>
      <c r="G757" s="5" t="s">
        <v>380</v>
      </c>
      <c r="H757" s="5" t="s">
        <v>381</v>
      </c>
      <c r="I757" s="5"/>
      <c r="J757" s="5"/>
      <c r="K757" s="5">
        <v>215</v>
      </c>
      <c r="L757" s="5">
        <v>17</v>
      </c>
      <c r="M757" s="5">
        <v>3</v>
      </c>
      <c r="N757" s="5" t="s">
        <v>6</v>
      </c>
      <c r="O757" s="5">
        <v>0</v>
      </c>
      <c r="P757" s="5">
        <f>ROUND(Source!EL739,O757)</f>
        <v>0</v>
      </c>
      <c r="Q757" s="5"/>
      <c r="R757" s="5"/>
      <c r="S757" s="5"/>
      <c r="T757" s="5"/>
      <c r="U757" s="5"/>
      <c r="V757" s="5"/>
      <c r="W757" s="5">
        <v>0</v>
      </c>
      <c r="X757" s="5">
        <v>1</v>
      </c>
      <c r="Y757" s="5">
        <v>0</v>
      </c>
      <c r="Z757" s="5">
        <v>0</v>
      </c>
      <c r="AA757" s="5">
        <v>1</v>
      </c>
      <c r="AB757" s="5">
        <v>0</v>
      </c>
      <c r="IF757">
        <v>-1</v>
      </c>
    </row>
    <row r="758" spans="1:240" x14ac:dyDescent="0.2">
      <c r="A758" s="5">
        <v>50</v>
      </c>
      <c r="B758" s="5">
        <v>0</v>
      </c>
      <c r="C758" s="5">
        <v>0</v>
      </c>
      <c r="D758" s="5">
        <v>1</v>
      </c>
      <c r="E758" s="5">
        <v>217</v>
      </c>
      <c r="F758" s="5">
        <f>ROUND(Source!AU739,O758)</f>
        <v>0</v>
      </c>
      <c r="G758" s="5" t="s">
        <v>382</v>
      </c>
      <c r="H758" s="5" t="s">
        <v>383</v>
      </c>
      <c r="I758" s="5"/>
      <c r="J758" s="5"/>
      <c r="K758" s="5">
        <v>217</v>
      </c>
      <c r="L758" s="5">
        <v>18</v>
      </c>
      <c r="M758" s="5">
        <v>3</v>
      </c>
      <c r="N758" s="5" t="s">
        <v>6</v>
      </c>
      <c r="O758" s="5">
        <v>0</v>
      </c>
      <c r="P758" s="5">
        <f>ROUND(Source!EM739,O758)</f>
        <v>0</v>
      </c>
      <c r="Q758" s="5"/>
      <c r="R758" s="5"/>
      <c r="S758" s="5"/>
      <c r="T758" s="5"/>
      <c r="U758" s="5"/>
      <c r="V758" s="5"/>
      <c r="W758" s="5">
        <v>0</v>
      </c>
      <c r="X758" s="5">
        <v>1</v>
      </c>
      <c r="Y758" s="5">
        <v>0</v>
      </c>
      <c r="Z758" s="5">
        <v>0</v>
      </c>
      <c r="AA758" s="5">
        <v>1</v>
      </c>
      <c r="AB758" s="5">
        <v>0</v>
      </c>
      <c r="IF758">
        <v>-1</v>
      </c>
    </row>
    <row r="759" spans="1:240" x14ac:dyDescent="0.2">
      <c r="A759" s="5">
        <v>50</v>
      </c>
      <c r="B759" s="5">
        <v>0</v>
      </c>
      <c r="C759" s="5">
        <v>0</v>
      </c>
      <c r="D759" s="5">
        <v>1</v>
      </c>
      <c r="E759" s="5">
        <v>230</v>
      </c>
      <c r="F759" s="5">
        <f>ROUND(Source!BA739,O759)</f>
        <v>0</v>
      </c>
      <c r="G759" s="5" t="s">
        <v>384</v>
      </c>
      <c r="H759" s="5" t="s">
        <v>385</v>
      </c>
      <c r="I759" s="5"/>
      <c r="J759" s="5"/>
      <c r="K759" s="5">
        <v>230</v>
      </c>
      <c r="L759" s="5">
        <v>19</v>
      </c>
      <c r="M759" s="5">
        <v>3</v>
      </c>
      <c r="N759" s="5" t="s">
        <v>6</v>
      </c>
      <c r="O759" s="5">
        <v>0</v>
      </c>
      <c r="P759" s="5">
        <f>ROUND(Source!ES739,O759)</f>
        <v>0</v>
      </c>
      <c r="Q759" s="5"/>
      <c r="R759" s="5"/>
      <c r="S759" s="5"/>
      <c r="T759" s="5"/>
      <c r="U759" s="5"/>
      <c r="V759" s="5"/>
      <c r="W759" s="5">
        <v>0</v>
      </c>
      <c r="X759" s="5">
        <v>1</v>
      </c>
      <c r="Y759" s="5">
        <v>0</v>
      </c>
      <c r="Z759" s="5">
        <v>0</v>
      </c>
      <c r="AA759" s="5">
        <v>1</v>
      </c>
      <c r="AB759" s="5">
        <v>0</v>
      </c>
      <c r="IF759">
        <v>-1</v>
      </c>
    </row>
    <row r="760" spans="1:240" x14ac:dyDescent="0.2">
      <c r="A760" s="5">
        <v>50</v>
      </c>
      <c r="B760" s="5">
        <v>0</v>
      </c>
      <c r="C760" s="5">
        <v>0</v>
      </c>
      <c r="D760" s="5">
        <v>1</v>
      </c>
      <c r="E760" s="5">
        <v>206</v>
      </c>
      <c r="F760" s="5">
        <f>ROUND(Source!T739,O760)</f>
        <v>0</v>
      </c>
      <c r="G760" s="5" t="s">
        <v>386</v>
      </c>
      <c r="H760" s="5" t="s">
        <v>387</v>
      </c>
      <c r="I760" s="5"/>
      <c r="J760" s="5"/>
      <c r="K760" s="5">
        <v>206</v>
      </c>
      <c r="L760" s="5">
        <v>20</v>
      </c>
      <c r="M760" s="5">
        <v>3</v>
      </c>
      <c r="N760" s="5" t="s">
        <v>6</v>
      </c>
      <c r="O760" s="5">
        <v>0</v>
      </c>
      <c r="P760" s="5">
        <f>ROUND(Source!DL739,O760)</f>
        <v>0</v>
      </c>
      <c r="Q760" s="5"/>
      <c r="R760" s="5"/>
      <c r="S760" s="5"/>
      <c r="T760" s="5"/>
      <c r="U760" s="5"/>
      <c r="V760" s="5"/>
      <c r="W760" s="5">
        <v>0</v>
      </c>
      <c r="X760" s="5">
        <v>1</v>
      </c>
      <c r="Y760" s="5">
        <v>0</v>
      </c>
      <c r="Z760" s="5">
        <v>0</v>
      </c>
      <c r="AA760" s="5">
        <v>1</v>
      </c>
      <c r="AB760" s="5">
        <v>0</v>
      </c>
      <c r="IF760">
        <v>-1</v>
      </c>
    </row>
    <row r="761" spans="1:240" x14ac:dyDescent="0.2">
      <c r="A761" s="5">
        <v>50</v>
      </c>
      <c r="B761" s="5">
        <v>0</v>
      </c>
      <c r="C761" s="5">
        <v>0</v>
      </c>
      <c r="D761" s="5">
        <v>1</v>
      </c>
      <c r="E761" s="5">
        <v>207</v>
      </c>
      <c r="F761" s="5">
        <f>Source!U739</f>
        <v>720.36493996000002</v>
      </c>
      <c r="G761" s="5" t="s">
        <v>388</v>
      </c>
      <c r="H761" s="5" t="s">
        <v>389</v>
      </c>
      <c r="I761" s="5"/>
      <c r="J761" s="5"/>
      <c r="K761" s="5">
        <v>207</v>
      </c>
      <c r="L761" s="5">
        <v>21</v>
      </c>
      <c r="M761" s="5">
        <v>3</v>
      </c>
      <c r="N761" s="5" t="s">
        <v>6</v>
      </c>
      <c r="O761" s="5">
        <v>-1</v>
      </c>
      <c r="P761" s="5" t="e">
        <f>Source!DM739</f>
        <v>#REF!</v>
      </c>
      <c r="Q761" s="5"/>
      <c r="R761" s="5"/>
      <c r="S761" s="5"/>
      <c r="T761" s="5"/>
      <c r="U761" s="5"/>
      <c r="V761" s="5"/>
      <c r="W761" s="5">
        <v>720.36493996000002</v>
      </c>
      <c r="X761" s="5">
        <v>1</v>
      </c>
      <c r="Y761" s="5">
        <v>720.36493996000002</v>
      </c>
      <c r="Z761" s="5">
        <v>720.36493996000002</v>
      </c>
      <c r="AA761" s="5">
        <v>1</v>
      </c>
      <c r="AB761" s="5">
        <v>720.36493996000002</v>
      </c>
      <c r="IF761">
        <v>-1</v>
      </c>
    </row>
    <row r="762" spans="1:240" x14ac:dyDescent="0.2">
      <c r="A762" s="5">
        <v>50</v>
      </c>
      <c r="B762" s="5">
        <v>0</v>
      </c>
      <c r="C762" s="5">
        <v>0</v>
      </c>
      <c r="D762" s="5">
        <v>1</v>
      </c>
      <c r="E762" s="5">
        <v>208</v>
      </c>
      <c r="F762" s="5">
        <f>Source!V739</f>
        <v>146.55214459999999</v>
      </c>
      <c r="G762" s="5" t="s">
        <v>390</v>
      </c>
      <c r="H762" s="5" t="s">
        <v>391</v>
      </c>
      <c r="I762" s="5"/>
      <c r="J762" s="5"/>
      <c r="K762" s="5">
        <v>208</v>
      </c>
      <c r="L762" s="5">
        <v>22</v>
      </c>
      <c r="M762" s="5">
        <v>3</v>
      </c>
      <c r="N762" s="5" t="s">
        <v>6</v>
      </c>
      <c r="O762" s="5">
        <v>-1</v>
      </c>
      <c r="P762" s="5">
        <f>Source!DN739</f>
        <v>146.55214459999999</v>
      </c>
      <c r="Q762" s="5"/>
      <c r="R762" s="5"/>
      <c r="S762" s="5"/>
      <c r="T762" s="5"/>
      <c r="U762" s="5"/>
      <c r="V762" s="5"/>
      <c r="W762" s="5">
        <v>146.55214459999999</v>
      </c>
      <c r="X762" s="5">
        <v>1</v>
      </c>
      <c r="Y762" s="5">
        <v>146.55214459999999</v>
      </c>
      <c r="Z762" s="5">
        <v>146.55214459999999</v>
      </c>
      <c r="AA762" s="5">
        <v>1</v>
      </c>
      <c r="AB762" s="5">
        <v>146.55214459999999</v>
      </c>
      <c r="IF762">
        <v>-1</v>
      </c>
    </row>
    <row r="763" spans="1:240" x14ac:dyDescent="0.2">
      <c r="A763" s="5">
        <v>50</v>
      </c>
      <c r="B763" s="5">
        <v>0</v>
      </c>
      <c r="C763" s="5">
        <v>0</v>
      </c>
      <c r="D763" s="5">
        <v>1</v>
      </c>
      <c r="E763" s="5">
        <v>209</v>
      </c>
      <c r="F763" s="5">
        <f>ROUND(Source!W739,O763)</f>
        <v>137</v>
      </c>
      <c r="G763" s="5" t="s">
        <v>392</v>
      </c>
      <c r="H763" s="5" t="s">
        <v>393</v>
      </c>
      <c r="I763" s="5"/>
      <c r="J763" s="5"/>
      <c r="K763" s="5">
        <v>209</v>
      </c>
      <c r="L763" s="5">
        <v>23</v>
      </c>
      <c r="M763" s="5">
        <v>3</v>
      </c>
      <c r="N763" s="5" t="s">
        <v>6</v>
      </c>
      <c r="O763" s="5">
        <v>0</v>
      </c>
      <c r="P763" s="5">
        <f>ROUND(Source!DO739,O763)</f>
        <v>137</v>
      </c>
      <c r="Q763" s="5"/>
      <c r="R763" s="5"/>
      <c r="S763" s="5"/>
      <c r="T763" s="5"/>
      <c r="U763" s="5"/>
      <c r="V763" s="5"/>
      <c r="W763" s="5">
        <v>137</v>
      </c>
      <c r="X763" s="5">
        <v>1</v>
      </c>
      <c r="Y763" s="5">
        <v>137</v>
      </c>
      <c r="Z763" s="5">
        <v>137</v>
      </c>
      <c r="AA763" s="5">
        <v>1</v>
      </c>
      <c r="AB763" s="5">
        <v>137</v>
      </c>
      <c r="IF763">
        <v>-1</v>
      </c>
    </row>
    <row r="764" spans="1:240" x14ac:dyDescent="0.2">
      <c r="A764" s="5">
        <v>50</v>
      </c>
      <c r="B764" s="5">
        <v>0</v>
      </c>
      <c r="C764" s="5">
        <v>0</v>
      </c>
      <c r="D764" s="5">
        <v>1</v>
      </c>
      <c r="E764" s="5">
        <v>233</v>
      </c>
      <c r="F764" s="5">
        <f>ROUND(Source!BD739,O764)</f>
        <v>0</v>
      </c>
      <c r="G764" s="5" t="s">
        <v>394</v>
      </c>
      <c r="H764" s="5" t="s">
        <v>395</v>
      </c>
      <c r="I764" s="5"/>
      <c r="J764" s="5"/>
      <c r="K764" s="5">
        <v>233</v>
      </c>
      <c r="L764" s="5">
        <v>24</v>
      </c>
      <c r="M764" s="5">
        <v>3</v>
      </c>
      <c r="N764" s="5" t="s">
        <v>6</v>
      </c>
      <c r="O764" s="5">
        <v>0</v>
      </c>
      <c r="P764" s="5">
        <f>ROUND(Source!EV739,O764)</f>
        <v>0</v>
      </c>
      <c r="Q764" s="5"/>
      <c r="R764" s="5"/>
      <c r="S764" s="5"/>
      <c r="T764" s="5"/>
      <c r="U764" s="5"/>
      <c r="V764" s="5"/>
      <c r="W764" s="5">
        <v>0</v>
      </c>
      <c r="X764" s="5">
        <v>1</v>
      </c>
      <c r="Y764" s="5">
        <v>0</v>
      </c>
      <c r="Z764" s="5">
        <v>0</v>
      </c>
      <c r="AA764" s="5">
        <v>1</v>
      </c>
      <c r="AB764" s="5">
        <v>0</v>
      </c>
      <c r="IF764">
        <v>-1</v>
      </c>
    </row>
    <row r="765" spans="1:240" x14ac:dyDescent="0.2">
      <c r="A765" s="5">
        <v>50</v>
      </c>
      <c r="B765" s="5">
        <v>0</v>
      </c>
      <c r="C765" s="5">
        <v>0</v>
      </c>
      <c r="D765" s="5">
        <v>1</v>
      </c>
      <c r="E765" s="5">
        <v>210</v>
      </c>
      <c r="F765" s="5">
        <f>ROUND(Source!X739,O765)</f>
        <v>11455</v>
      </c>
      <c r="G765" s="5" t="s">
        <v>396</v>
      </c>
      <c r="H765" s="5" t="s">
        <v>397</v>
      </c>
      <c r="I765" s="5"/>
      <c r="J765" s="5"/>
      <c r="K765" s="5">
        <v>210</v>
      </c>
      <c r="L765" s="5">
        <v>25</v>
      </c>
      <c r="M765" s="5">
        <v>3</v>
      </c>
      <c r="N765" s="5" t="s">
        <v>6</v>
      </c>
      <c r="O765" s="5">
        <v>0</v>
      </c>
      <c r="P765" s="5" t="e">
        <f>ROUND(Source!DP739,O765)</f>
        <v>#REF!</v>
      </c>
      <c r="Q765" s="5"/>
      <c r="R765" s="5"/>
      <c r="S765" s="5"/>
      <c r="T765" s="5"/>
      <c r="U765" s="5"/>
      <c r="V765" s="5"/>
      <c r="W765" s="5">
        <v>11455</v>
      </c>
      <c r="X765" s="5">
        <v>1</v>
      </c>
      <c r="Y765" s="5">
        <v>11455</v>
      </c>
      <c r="Z765" s="5">
        <v>265932</v>
      </c>
      <c r="AA765" s="5">
        <v>1</v>
      </c>
      <c r="AB765" s="5">
        <v>265932</v>
      </c>
      <c r="IF765">
        <v>-1</v>
      </c>
    </row>
    <row r="766" spans="1:240" x14ac:dyDescent="0.2">
      <c r="A766" s="5">
        <v>50</v>
      </c>
      <c r="B766" s="5">
        <v>0</v>
      </c>
      <c r="C766" s="5">
        <v>0</v>
      </c>
      <c r="D766" s="5">
        <v>1</v>
      </c>
      <c r="E766" s="5">
        <v>211</v>
      </c>
      <c r="F766" s="5">
        <f>ROUND(Source!Y739,O766)</f>
        <v>7879</v>
      </c>
      <c r="G766" s="5" t="s">
        <v>398</v>
      </c>
      <c r="H766" s="5" t="s">
        <v>399</v>
      </c>
      <c r="I766" s="5"/>
      <c r="J766" s="5"/>
      <c r="K766" s="5">
        <v>211</v>
      </c>
      <c r="L766" s="5">
        <v>26</v>
      </c>
      <c r="M766" s="5">
        <v>3</v>
      </c>
      <c r="N766" s="5" t="s">
        <v>6</v>
      </c>
      <c r="O766" s="5">
        <v>0</v>
      </c>
      <c r="P766" s="5" t="e">
        <f>ROUND(Source!DQ739,O766)</f>
        <v>#REF!</v>
      </c>
      <c r="Q766" s="5"/>
      <c r="R766" s="5"/>
      <c r="S766" s="5"/>
      <c r="T766" s="5"/>
      <c r="U766" s="5"/>
      <c r="V766" s="5"/>
      <c r="W766" s="5">
        <v>7879</v>
      </c>
      <c r="X766" s="5">
        <v>1</v>
      </c>
      <c r="Y766" s="5">
        <v>7879</v>
      </c>
      <c r="Z766" s="5">
        <v>163701</v>
      </c>
      <c r="AA766" s="5">
        <v>1</v>
      </c>
      <c r="AB766" s="5">
        <v>163701</v>
      </c>
      <c r="IF766">
        <v>-1</v>
      </c>
    </row>
    <row r="767" spans="1:240" x14ac:dyDescent="0.2">
      <c r="A767" s="5">
        <v>50</v>
      </c>
      <c r="B767" s="5">
        <v>0</v>
      </c>
      <c r="C767" s="5">
        <v>0</v>
      </c>
      <c r="D767" s="5">
        <v>1</v>
      </c>
      <c r="E767" s="5">
        <v>224</v>
      </c>
      <c r="F767" s="5">
        <f>ROUND(Source!AR739,O767)</f>
        <v>307468</v>
      </c>
      <c r="G767" s="5" t="s">
        <v>400</v>
      </c>
      <c r="H767" s="5" t="s">
        <v>401</v>
      </c>
      <c r="I767" s="5"/>
      <c r="J767" s="5"/>
      <c r="K767" s="5">
        <v>224</v>
      </c>
      <c r="L767" s="5">
        <v>27</v>
      </c>
      <c r="M767" s="5">
        <v>3</v>
      </c>
      <c r="N767" s="5" t="s">
        <v>6</v>
      </c>
      <c r="O767" s="5">
        <v>0</v>
      </c>
      <c r="P767" s="5" t="e">
        <f>ROUND(Source!EJ739,O767)</f>
        <v>#REF!</v>
      </c>
      <c r="Q767" s="5"/>
      <c r="R767" s="5"/>
      <c r="S767" s="5"/>
      <c r="T767" s="5"/>
      <c r="U767" s="5"/>
      <c r="V767" s="5"/>
      <c r="W767" s="5">
        <v>307468</v>
      </c>
      <c r="X767" s="5">
        <v>1</v>
      </c>
      <c r="Y767" s="5">
        <v>307468</v>
      </c>
      <c r="Z767" s="5">
        <v>3235180</v>
      </c>
      <c r="AA767" s="5">
        <v>1</v>
      </c>
      <c r="AB767" s="5">
        <v>3235180</v>
      </c>
      <c r="IF767">
        <v>-1</v>
      </c>
    </row>
    <row r="768" spans="1:240" x14ac:dyDescent="0.2">
      <c r="IF768">
        <v>-1</v>
      </c>
    </row>
    <row r="769" spans="1:240" x14ac:dyDescent="0.2">
      <c r="A769" s="3">
        <v>51</v>
      </c>
      <c r="B769" s="3">
        <f>B20</f>
        <v>1</v>
      </c>
      <c r="C769" s="3">
        <f>A20</f>
        <v>3</v>
      </c>
      <c r="D769" s="3">
        <f>ROW(A20)</f>
        <v>20</v>
      </c>
      <c r="E769" s="3"/>
      <c r="F769" s="3" t="str">
        <f>IF(F20&lt;&gt;"",F20,"")</f>
        <v>5.3.1.18.5</v>
      </c>
      <c r="G769" s="3" t="str">
        <f>IF(G20&lt;&gt;"",G20,"")</f>
        <v>Монтаж конструкций здания выше 0.000. Сборный железобетон</v>
      </c>
      <c r="H769" s="3">
        <v>0</v>
      </c>
      <c r="I769" s="3"/>
      <c r="J769" s="3"/>
      <c r="K769" s="3"/>
      <c r="L769" s="3"/>
      <c r="M769" s="3"/>
      <c r="N769" s="3"/>
      <c r="O769" s="3">
        <f t="shared" ref="O769:T769" si="894">ROUND(O188+O386+O575+O739+AB769,0)</f>
        <v>1016595</v>
      </c>
      <c r="P769" s="3">
        <f t="shared" si="894"/>
        <v>930705</v>
      </c>
      <c r="Q769" s="3">
        <f t="shared" si="894"/>
        <v>59980</v>
      </c>
      <c r="R769" s="3">
        <f t="shared" si="894"/>
        <v>6501</v>
      </c>
      <c r="S769" s="3">
        <f t="shared" si="894"/>
        <v>25910</v>
      </c>
      <c r="T769" s="3">
        <f t="shared" si="894"/>
        <v>0</v>
      </c>
      <c r="U769" s="3">
        <f>U188+U386+U575+U739+AH769</f>
        <v>2838.1604602399998</v>
      </c>
      <c r="V769" s="3">
        <f>V188+V386+V575+V739+AI769</f>
        <v>482.02720339999996</v>
      </c>
      <c r="W769" s="3">
        <f>ROUND(W188+W386+W575+W739+AJ769,0)</f>
        <v>279</v>
      </c>
      <c r="X769" s="3">
        <f>ROUND(X188+X386+X575+X739+AK769,0)</f>
        <v>42506</v>
      </c>
      <c r="Y769" s="3">
        <f>ROUND(Y188+Y386+Y575+Y739+AL769,0)</f>
        <v>28927</v>
      </c>
      <c r="Z769" s="3"/>
      <c r="AA769" s="3"/>
      <c r="AB769" s="3"/>
      <c r="AC769" s="3"/>
      <c r="AD769" s="3"/>
      <c r="AE769" s="3"/>
      <c r="AF769" s="3"/>
      <c r="AG769" s="3"/>
      <c r="AH769" s="3"/>
      <c r="AI769" s="3"/>
      <c r="AJ769" s="3"/>
      <c r="AK769" s="3"/>
      <c r="AL769" s="3"/>
      <c r="AM769" s="3"/>
      <c r="AN769" s="3"/>
      <c r="AO769" s="3">
        <f t="shared" ref="AO769:BD769" si="895">ROUND(AO188+AO386+AO575+AO739+BX769,0)</f>
        <v>0</v>
      </c>
      <c r="AP769" s="3">
        <f t="shared" si="895"/>
        <v>0</v>
      </c>
      <c r="AQ769" s="3">
        <f t="shared" si="895"/>
        <v>0</v>
      </c>
      <c r="AR769" s="3">
        <f t="shared" si="895"/>
        <v>1088028</v>
      </c>
      <c r="AS769" s="3">
        <f t="shared" si="895"/>
        <v>1088028</v>
      </c>
      <c r="AT769" s="3">
        <f t="shared" si="895"/>
        <v>0</v>
      </c>
      <c r="AU769" s="3">
        <f t="shared" si="895"/>
        <v>0</v>
      </c>
      <c r="AV769" s="3">
        <f t="shared" si="895"/>
        <v>930705</v>
      </c>
      <c r="AW769" s="3">
        <f t="shared" si="895"/>
        <v>930705</v>
      </c>
      <c r="AX769" s="3">
        <f t="shared" si="895"/>
        <v>0</v>
      </c>
      <c r="AY769" s="3">
        <f t="shared" si="895"/>
        <v>930705</v>
      </c>
      <c r="AZ769" s="3">
        <f t="shared" si="895"/>
        <v>0</v>
      </c>
      <c r="BA769" s="3">
        <f t="shared" si="895"/>
        <v>0</v>
      </c>
      <c r="BB769" s="3">
        <f t="shared" si="895"/>
        <v>0</v>
      </c>
      <c r="BC769" s="3">
        <f t="shared" si="895"/>
        <v>0</v>
      </c>
      <c r="BD769" s="3">
        <f t="shared" si="895"/>
        <v>0</v>
      </c>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4">
        <f t="shared" ref="DG769:DL769" si="896">ROUND(DG188+DG386+DG575+DG739+DT769,0)</f>
        <v>9542149</v>
      </c>
      <c r="DH769" s="4">
        <f t="shared" si="896"/>
        <v>8313267</v>
      </c>
      <c r="DI769" s="4">
        <f t="shared" si="896"/>
        <v>555576</v>
      </c>
      <c r="DJ769" s="4">
        <f t="shared" si="896"/>
        <v>128765</v>
      </c>
      <c r="DK769" s="4">
        <f t="shared" si="896"/>
        <v>673306</v>
      </c>
      <c r="DL769" s="4">
        <f t="shared" si="896"/>
        <v>0</v>
      </c>
      <c r="DM769" s="4" t="e">
        <f>DM188+DM386+DM575+DM739+DZ769</f>
        <v>#REF!</v>
      </c>
      <c r="DN769" s="4">
        <f>DN188+DN386+DN575+DN739+EA769</f>
        <v>482.02720339999996</v>
      </c>
      <c r="DO769" s="4">
        <f>ROUND(DO188+DO386+DO575+DO739+EB769,0)</f>
        <v>279</v>
      </c>
      <c r="DP769" s="4" t="e">
        <f>ROUND(DP188+DP386+DP575+DP739+EC769,0)</f>
        <v>#REF!</v>
      </c>
      <c r="DQ769" s="4" t="e">
        <f>ROUND(DQ188+DQ386+DQ575+DQ739+ED769,0)</f>
        <v>#REF!</v>
      </c>
      <c r="DR769" s="4"/>
      <c r="DS769" s="4"/>
      <c r="DT769" s="4"/>
      <c r="DU769" s="4"/>
      <c r="DV769" s="4"/>
      <c r="DW769" s="4"/>
      <c r="DX769" s="4"/>
      <c r="DY769" s="4"/>
      <c r="DZ769" s="4"/>
      <c r="EA769" s="4"/>
      <c r="EB769" s="4"/>
      <c r="EC769" s="4"/>
      <c r="ED769" s="4"/>
      <c r="EE769" s="4"/>
      <c r="EF769" s="4"/>
      <c r="EG769" s="4">
        <f t="shared" ref="EG769:EV769" si="897">ROUND(EG188+EG386+EG575+EG739+FP769,0)</f>
        <v>0</v>
      </c>
      <c r="EH769" s="4">
        <f t="shared" si="897"/>
        <v>0</v>
      </c>
      <c r="EI769" s="4">
        <f t="shared" si="897"/>
        <v>0</v>
      </c>
      <c r="EJ769" s="4" t="e">
        <f t="shared" si="897"/>
        <v>#REF!</v>
      </c>
      <c r="EK769" s="4" t="e">
        <f t="shared" si="897"/>
        <v>#REF!</v>
      </c>
      <c r="EL769" s="4">
        <f t="shared" si="897"/>
        <v>0</v>
      </c>
      <c r="EM769" s="4">
        <f t="shared" si="897"/>
        <v>0</v>
      </c>
      <c r="EN769" s="4">
        <f t="shared" si="897"/>
        <v>8313267</v>
      </c>
      <c r="EO769" s="4">
        <f t="shared" si="897"/>
        <v>8313267</v>
      </c>
      <c r="EP769" s="4">
        <f t="shared" si="897"/>
        <v>0</v>
      </c>
      <c r="EQ769" s="4">
        <f t="shared" si="897"/>
        <v>8313267</v>
      </c>
      <c r="ER769" s="4">
        <f t="shared" si="897"/>
        <v>0</v>
      </c>
      <c r="ES769" s="4">
        <f t="shared" si="897"/>
        <v>0</v>
      </c>
      <c r="ET769" s="4">
        <f t="shared" si="897"/>
        <v>0</v>
      </c>
      <c r="EU769" s="4">
        <f t="shared" si="897"/>
        <v>0</v>
      </c>
      <c r="EV769" s="4">
        <f t="shared" si="897"/>
        <v>0</v>
      </c>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v>0</v>
      </c>
      <c r="IF769">
        <v>-1</v>
      </c>
    </row>
    <row r="770" spans="1:240" x14ac:dyDescent="0.2">
      <c r="IF770">
        <v>-1</v>
      </c>
    </row>
    <row r="771" spans="1:240" x14ac:dyDescent="0.2">
      <c r="A771" s="5">
        <v>50</v>
      </c>
      <c r="B771" s="5">
        <v>0</v>
      </c>
      <c r="C771" s="5">
        <v>0</v>
      </c>
      <c r="D771" s="5">
        <v>1</v>
      </c>
      <c r="E771" s="5">
        <v>201</v>
      </c>
      <c r="F771" s="5">
        <f>ROUND(Source!O769,O771)</f>
        <v>1016595</v>
      </c>
      <c r="G771" s="5" t="s">
        <v>348</v>
      </c>
      <c r="H771" s="5" t="s">
        <v>349</v>
      </c>
      <c r="I771" s="5"/>
      <c r="J771" s="5"/>
      <c r="K771" s="5">
        <v>201</v>
      </c>
      <c r="L771" s="5">
        <v>1</v>
      </c>
      <c r="M771" s="5">
        <v>3</v>
      </c>
      <c r="N771" s="5" t="s">
        <v>6</v>
      </c>
      <c r="O771" s="5">
        <v>0</v>
      </c>
      <c r="P771" s="5">
        <f>ROUND(Source!DG769,O771)</f>
        <v>9542149</v>
      </c>
      <c r="Q771" s="5"/>
      <c r="R771" s="5"/>
      <c r="S771" s="5"/>
      <c r="T771" s="5"/>
      <c r="U771" s="5"/>
      <c r="V771" s="5"/>
      <c r="W771" s="5">
        <v>1016595</v>
      </c>
      <c r="X771" s="5">
        <v>1</v>
      </c>
      <c r="Y771" s="5">
        <v>1016595</v>
      </c>
      <c r="Z771" s="5">
        <v>9542149</v>
      </c>
      <c r="AA771" s="5">
        <v>1</v>
      </c>
      <c r="AB771" s="5">
        <v>9542149</v>
      </c>
      <c r="IF771">
        <v>-1</v>
      </c>
    </row>
    <row r="772" spans="1:240" x14ac:dyDescent="0.2">
      <c r="A772" s="5">
        <v>50</v>
      </c>
      <c r="B772" s="5">
        <v>0</v>
      </c>
      <c r="C772" s="5">
        <v>0</v>
      </c>
      <c r="D772" s="5">
        <v>1</v>
      </c>
      <c r="E772" s="5">
        <v>202</v>
      </c>
      <c r="F772" s="5">
        <f>ROUND(Source!P769,O772)</f>
        <v>930705</v>
      </c>
      <c r="G772" s="5" t="s">
        <v>350</v>
      </c>
      <c r="H772" s="5" t="s">
        <v>351</v>
      </c>
      <c r="I772" s="5"/>
      <c r="J772" s="5"/>
      <c r="K772" s="5">
        <v>202</v>
      </c>
      <c r="L772" s="5">
        <v>2</v>
      </c>
      <c r="M772" s="5">
        <v>3</v>
      </c>
      <c r="N772" s="5" t="s">
        <v>6</v>
      </c>
      <c r="O772" s="5">
        <v>0</v>
      </c>
      <c r="P772" s="5">
        <f>ROUND(Source!DH769,O772)</f>
        <v>8313267</v>
      </c>
      <c r="Q772" s="5"/>
      <c r="R772" s="5"/>
      <c r="S772" s="5"/>
      <c r="T772" s="5"/>
      <c r="U772" s="5"/>
      <c r="V772" s="5"/>
      <c r="W772" s="5">
        <v>930705</v>
      </c>
      <c r="X772" s="5">
        <v>1</v>
      </c>
      <c r="Y772" s="5">
        <v>930705</v>
      </c>
      <c r="Z772" s="5">
        <v>8313267</v>
      </c>
      <c r="AA772" s="5">
        <v>1</v>
      </c>
      <c r="AB772" s="5">
        <v>8313267</v>
      </c>
      <c r="IF772">
        <v>-1</v>
      </c>
    </row>
    <row r="773" spans="1:240" x14ac:dyDescent="0.2">
      <c r="A773" s="5">
        <v>50</v>
      </c>
      <c r="B773" s="5">
        <v>0</v>
      </c>
      <c r="C773" s="5">
        <v>0</v>
      </c>
      <c r="D773" s="5">
        <v>1</v>
      </c>
      <c r="E773" s="5">
        <v>227</v>
      </c>
      <c r="F773" s="5">
        <f>ROUND(Source!AO769,O773)</f>
        <v>0</v>
      </c>
      <c r="G773" s="5" t="s">
        <v>352</v>
      </c>
      <c r="H773" s="5" t="s">
        <v>353</v>
      </c>
      <c r="I773" s="5"/>
      <c r="J773" s="5"/>
      <c r="K773" s="5">
        <v>222</v>
      </c>
      <c r="L773" s="5">
        <v>3</v>
      </c>
      <c r="M773" s="5">
        <v>3</v>
      </c>
      <c r="N773" s="5" t="s">
        <v>6</v>
      </c>
      <c r="O773" s="5">
        <v>0</v>
      </c>
      <c r="P773" s="5">
        <f>ROUND(Source!EG769,O773)</f>
        <v>0</v>
      </c>
      <c r="Q773" s="5"/>
      <c r="R773" s="5"/>
      <c r="S773" s="5"/>
      <c r="T773" s="5"/>
      <c r="U773" s="5"/>
      <c r="V773" s="5"/>
      <c r="W773" s="5">
        <v>0</v>
      </c>
      <c r="X773" s="5">
        <v>1</v>
      </c>
      <c r="Y773" s="5">
        <v>0</v>
      </c>
      <c r="Z773" s="5">
        <v>0</v>
      </c>
      <c r="AA773" s="5">
        <v>1</v>
      </c>
      <c r="AB773" s="5">
        <v>0</v>
      </c>
      <c r="IF773">
        <v>-1</v>
      </c>
    </row>
    <row r="774" spans="1:240" x14ac:dyDescent="0.2">
      <c r="A774" s="5">
        <v>50</v>
      </c>
      <c r="B774" s="5">
        <v>0</v>
      </c>
      <c r="C774" s="5">
        <v>0</v>
      </c>
      <c r="D774" s="5">
        <v>1</v>
      </c>
      <c r="E774" s="5">
        <v>225</v>
      </c>
      <c r="F774" s="5">
        <f>ROUND(Source!AV769,O774)</f>
        <v>930705</v>
      </c>
      <c r="G774" s="5" t="s">
        <v>354</v>
      </c>
      <c r="H774" s="5" t="s">
        <v>355</v>
      </c>
      <c r="I774" s="5"/>
      <c r="J774" s="5"/>
      <c r="K774" s="5">
        <v>225</v>
      </c>
      <c r="L774" s="5">
        <v>4</v>
      </c>
      <c r="M774" s="5">
        <v>3</v>
      </c>
      <c r="N774" s="5" t="s">
        <v>6</v>
      </c>
      <c r="O774" s="5">
        <v>0</v>
      </c>
      <c r="P774" s="5">
        <f>ROUND(Source!EN769,O774)</f>
        <v>8313267</v>
      </c>
      <c r="Q774" s="5"/>
      <c r="R774" s="5"/>
      <c r="S774" s="5"/>
      <c r="T774" s="5"/>
      <c r="U774" s="5"/>
      <c r="V774" s="5"/>
      <c r="W774" s="5">
        <v>930705</v>
      </c>
      <c r="X774" s="5">
        <v>1</v>
      </c>
      <c r="Y774" s="5">
        <v>930705</v>
      </c>
      <c r="Z774" s="5">
        <v>8313267</v>
      </c>
      <c r="AA774" s="5">
        <v>1</v>
      </c>
      <c r="AB774" s="5">
        <v>8313267</v>
      </c>
      <c r="IF774">
        <v>-1</v>
      </c>
    </row>
    <row r="775" spans="1:240" x14ac:dyDescent="0.2">
      <c r="A775" s="5">
        <v>50</v>
      </c>
      <c r="B775" s="5">
        <v>0</v>
      </c>
      <c r="C775" s="5">
        <v>0</v>
      </c>
      <c r="D775" s="5">
        <v>1</v>
      </c>
      <c r="E775" s="5">
        <v>226</v>
      </c>
      <c r="F775" s="5">
        <f>ROUND(Source!AW769,O775)</f>
        <v>930705</v>
      </c>
      <c r="G775" s="5" t="s">
        <v>356</v>
      </c>
      <c r="H775" s="5" t="s">
        <v>357</v>
      </c>
      <c r="I775" s="5"/>
      <c r="J775" s="5"/>
      <c r="K775" s="5">
        <v>226</v>
      </c>
      <c r="L775" s="5">
        <v>5</v>
      </c>
      <c r="M775" s="5">
        <v>3</v>
      </c>
      <c r="N775" s="5" t="s">
        <v>6</v>
      </c>
      <c r="O775" s="5">
        <v>0</v>
      </c>
      <c r="P775" s="5">
        <f>ROUND(Source!EO769,O775)</f>
        <v>8313267</v>
      </c>
      <c r="Q775" s="5"/>
      <c r="R775" s="5"/>
      <c r="S775" s="5"/>
      <c r="T775" s="5"/>
      <c r="U775" s="5"/>
      <c r="V775" s="5"/>
      <c r="W775" s="5">
        <v>930705</v>
      </c>
      <c r="X775" s="5">
        <v>1</v>
      </c>
      <c r="Y775" s="5">
        <v>930705</v>
      </c>
      <c r="Z775" s="5">
        <v>8313267</v>
      </c>
      <c r="AA775" s="5">
        <v>1</v>
      </c>
      <c r="AB775" s="5">
        <v>8313267</v>
      </c>
      <c r="IF775">
        <v>-1</v>
      </c>
    </row>
    <row r="776" spans="1:240" x14ac:dyDescent="0.2">
      <c r="A776" s="5">
        <v>50</v>
      </c>
      <c r="B776" s="5">
        <v>0</v>
      </c>
      <c r="C776" s="5">
        <v>0</v>
      </c>
      <c r="D776" s="5">
        <v>1</v>
      </c>
      <c r="E776" s="5">
        <v>0</v>
      </c>
      <c r="F776" s="5">
        <f>ROUND(Source!AX769,O776)</f>
        <v>0</v>
      </c>
      <c r="G776" s="5" t="s">
        <v>358</v>
      </c>
      <c r="H776" s="5" t="s">
        <v>359</v>
      </c>
      <c r="I776" s="5"/>
      <c r="J776" s="5"/>
      <c r="K776" s="5">
        <v>227</v>
      </c>
      <c r="L776" s="5">
        <v>6</v>
      </c>
      <c r="M776" s="5">
        <v>3</v>
      </c>
      <c r="N776" s="5" t="s">
        <v>6</v>
      </c>
      <c r="O776" s="5">
        <v>0</v>
      </c>
      <c r="P776" s="5">
        <f>ROUND(Source!EP769,O776)</f>
        <v>0</v>
      </c>
      <c r="Q776" s="5"/>
      <c r="R776" s="5"/>
      <c r="S776" s="5"/>
      <c r="T776" s="5"/>
      <c r="U776" s="5"/>
      <c r="V776" s="5"/>
      <c r="W776" s="5">
        <v>0</v>
      </c>
      <c r="X776" s="5">
        <v>1</v>
      </c>
      <c r="Y776" s="5">
        <v>0</v>
      </c>
      <c r="Z776" s="5">
        <v>0</v>
      </c>
      <c r="AA776" s="5">
        <v>1</v>
      </c>
      <c r="AB776" s="5">
        <v>0</v>
      </c>
      <c r="IF776">
        <v>-1</v>
      </c>
    </row>
    <row r="777" spans="1:240" x14ac:dyDescent="0.2">
      <c r="A777" s="5">
        <v>50</v>
      </c>
      <c r="B777" s="5">
        <v>0</v>
      </c>
      <c r="C777" s="5">
        <v>0</v>
      </c>
      <c r="D777" s="5">
        <v>1</v>
      </c>
      <c r="E777" s="5">
        <v>228</v>
      </c>
      <c r="F777" s="5">
        <f>ROUND(Source!AY769,O777)</f>
        <v>930705</v>
      </c>
      <c r="G777" s="5" t="s">
        <v>360</v>
      </c>
      <c r="H777" s="5" t="s">
        <v>361</v>
      </c>
      <c r="I777" s="5"/>
      <c r="J777" s="5"/>
      <c r="K777" s="5">
        <v>228</v>
      </c>
      <c r="L777" s="5">
        <v>7</v>
      </c>
      <c r="M777" s="5">
        <v>3</v>
      </c>
      <c r="N777" s="5" t="s">
        <v>6</v>
      </c>
      <c r="O777" s="5">
        <v>0</v>
      </c>
      <c r="P777" s="5">
        <f>ROUND(Source!EQ769,O777)</f>
        <v>8313267</v>
      </c>
      <c r="Q777" s="5"/>
      <c r="R777" s="5"/>
      <c r="S777" s="5"/>
      <c r="T777" s="5"/>
      <c r="U777" s="5"/>
      <c r="V777" s="5"/>
      <c r="W777" s="5">
        <v>930705</v>
      </c>
      <c r="X777" s="5">
        <v>1</v>
      </c>
      <c r="Y777" s="5">
        <v>930705</v>
      </c>
      <c r="Z777" s="5">
        <v>8313267</v>
      </c>
      <c r="AA777" s="5">
        <v>1</v>
      </c>
      <c r="AB777" s="5">
        <v>8313267</v>
      </c>
      <c r="IF777">
        <v>-1</v>
      </c>
    </row>
    <row r="778" spans="1:240" x14ac:dyDescent="0.2">
      <c r="A778" s="5">
        <v>50</v>
      </c>
      <c r="B778" s="5">
        <v>0</v>
      </c>
      <c r="C778" s="5">
        <v>0</v>
      </c>
      <c r="D778" s="5">
        <v>1</v>
      </c>
      <c r="E778" s="5">
        <v>216</v>
      </c>
      <c r="F778" s="5">
        <f>ROUND(Source!AP769,O778)</f>
        <v>0</v>
      </c>
      <c r="G778" s="5" t="s">
        <v>362</v>
      </c>
      <c r="H778" s="5" t="s">
        <v>363</v>
      </c>
      <c r="I778" s="5"/>
      <c r="J778" s="5"/>
      <c r="K778" s="5">
        <v>216</v>
      </c>
      <c r="L778" s="5">
        <v>8</v>
      </c>
      <c r="M778" s="5">
        <v>3</v>
      </c>
      <c r="N778" s="5" t="s">
        <v>6</v>
      </c>
      <c r="O778" s="5">
        <v>0</v>
      </c>
      <c r="P778" s="5">
        <f>ROUND(Source!EH769,O778)</f>
        <v>0</v>
      </c>
      <c r="Q778" s="5"/>
      <c r="R778" s="5"/>
      <c r="S778" s="5"/>
      <c r="T778" s="5"/>
      <c r="U778" s="5"/>
      <c r="V778" s="5"/>
      <c r="W778" s="5">
        <v>0</v>
      </c>
      <c r="X778" s="5">
        <v>1</v>
      </c>
      <c r="Y778" s="5">
        <v>0</v>
      </c>
      <c r="Z778" s="5">
        <v>0</v>
      </c>
      <c r="AA778" s="5">
        <v>1</v>
      </c>
      <c r="AB778" s="5">
        <v>0</v>
      </c>
      <c r="IF778">
        <v>-1</v>
      </c>
    </row>
    <row r="779" spans="1:240" x14ac:dyDescent="0.2">
      <c r="A779" s="5">
        <v>50</v>
      </c>
      <c r="B779" s="5">
        <v>0</v>
      </c>
      <c r="C779" s="5">
        <v>0</v>
      </c>
      <c r="D779" s="5">
        <v>1</v>
      </c>
      <c r="E779" s="5">
        <v>223</v>
      </c>
      <c r="F779" s="5">
        <f>ROUND(Source!AQ769,O779)</f>
        <v>0</v>
      </c>
      <c r="G779" s="5" t="s">
        <v>364</v>
      </c>
      <c r="H779" s="5" t="s">
        <v>365</v>
      </c>
      <c r="I779" s="5"/>
      <c r="J779" s="5"/>
      <c r="K779" s="5">
        <v>223</v>
      </c>
      <c r="L779" s="5">
        <v>9</v>
      </c>
      <c r="M779" s="5">
        <v>3</v>
      </c>
      <c r="N779" s="5" t="s">
        <v>6</v>
      </c>
      <c r="O779" s="5">
        <v>0</v>
      </c>
      <c r="P779" s="5">
        <f>ROUND(Source!EI769,O779)</f>
        <v>0</v>
      </c>
      <c r="Q779" s="5"/>
      <c r="R779" s="5"/>
      <c r="S779" s="5"/>
      <c r="T779" s="5"/>
      <c r="U779" s="5"/>
      <c r="V779" s="5"/>
      <c r="W779" s="5">
        <v>0</v>
      </c>
      <c r="X779" s="5">
        <v>1</v>
      </c>
      <c r="Y779" s="5">
        <v>0</v>
      </c>
      <c r="Z779" s="5">
        <v>0</v>
      </c>
      <c r="AA779" s="5">
        <v>1</v>
      </c>
      <c r="AB779" s="5">
        <v>0</v>
      </c>
      <c r="IF779">
        <v>-1</v>
      </c>
    </row>
    <row r="780" spans="1:240" x14ac:dyDescent="0.2">
      <c r="A780" s="5">
        <v>50</v>
      </c>
      <c r="B780" s="5">
        <v>0</v>
      </c>
      <c r="C780" s="5">
        <v>0</v>
      </c>
      <c r="D780" s="5">
        <v>1</v>
      </c>
      <c r="E780" s="5">
        <v>229</v>
      </c>
      <c r="F780" s="5">
        <f>ROUND(Source!AZ769,O780)</f>
        <v>0</v>
      </c>
      <c r="G780" s="5" t="s">
        <v>366</v>
      </c>
      <c r="H780" s="5" t="s">
        <v>367</v>
      </c>
      <c r="I780" s="5"/>
      <c r="J780" s="5"/>
      <c r="K780" s="5">
        <v>229</v>
      </c>
      <c r="L780" s="5">
        <v>10</v>
      </c>
      <c r="M780" s="5">
        <v>3</v>
      </c>
      <c r="N780" s="5" t="s">
        <v>6</v>
      </c>
      <c r="O780" s="5">
        <v>0</v>
      </c>
      <c r="P780" s="5">
        <f>ROUND(Source!ER769,O780)</f>
        <v>0</v>
      </c>
      <c r="Q780" s="5"/>
      <c r="R780" s="5"/>
      <c r="S780" s="5"/>
      <c r="T780" s="5"/>
      <c r="U780" s="5"/>
      <c r="V780" s="5"/>
      <c r="W780" s="5">
        <v>0</v>
      </c>
      <c r="X780" s="5">
        <v>1</v>
      </c>
      <c r="Y780" s="5">
        <v>0</v>
      </c>
      <c r="Z780" s="5">
        <v>0</v>
      </c>
      <c r="AA780" s="5">
        <v>1</v>
      </c>
      <c r="AB780" s="5">
        <v>0</v>
      </c>
      <c r="IF780">
        <v>-1</v>
      </c>
    </row>
    <row r="781" spans="1:240" x14ac:dyDescent="0.2">
      <c r="A781" s="5">
        <v>50</v>
      </c>
      <c r="B781" s="5">
        <v>0</v>
      </c>
      <c r="C781" s="5">
        <v>0</v>
      </c>
      <c r="D781" s="5">
        <v>1</v>
      </c>
      <c r="E781" s="5">
        <v>203</v>
      </c>
      <c r="F781" s="5">
        <f>ROUND(Source!Q769,O781)</f>
        <v>59980</v>
      </c>
      <c r="G781" s="5" t="s">
        <v>368</v>
      </c>
      <c r="H781" s="5" t="s">
        <v>369</v>
      </c>
      <c r="I781" s="5"/>
      <c r="J781" s="5"/>
      <c r="K781" s="5">
        <v>203</v>
      </c>
      <c r="L781" s="5">
        <v>11</v>
      </c>
      <c r="M781" s="5">
        <v>3</v>
      </c>
      <c r="N781" s="5" t="s">
        <v>6</v>
      </c>
      <c r="O781" s="5">
        <v>0</v>
      </c>
      <c r="P781" s="5">
        <f>ROUND(Source!DI769,O781)</f>
        <v>555576</v>
      </c>
      <c r="Q781" s="5"/>
      <c r="R781" s="5"/>
      <c r="S781" s="5"/>
      <c r="T781" s="5"/>
      <c r="U781" s="5"/>
      <c r="V781" s="5"/>
      <c r="W781" s="5">
        <v>59980</v>
      </c>
      <c r="X781" s="5">
        <v>1</v>
      </c>
      <c r="Y781" s="5">
        <v>59980</v>
      </c>
      <c r="Z781" s="5">
        <v>555576</v>
      </c>
      <c r="AA781" s="5">
        <v>1</v>
      </c>
      <c r="AB781" s="5">
        <v>555576</v>
      </c>
      <c r="IF781">
        <v>-1</v>
      </c>
    </row>
    <row r="782" spans="1:240" x14ac:dyDescent="0.2">
      <c r="A782" s="5">
        <v>50</v>
      </c>
      <c r="B782" s="5">
        <v>0</v>
      </c>
      <c r="C782" s="5">
        <v>0</v>
      </c>
      <c r="D782" s="5">
        <v>1</v>
      </c>
      <c r="E782" s="5">
        <v>231</v>
      </c>
      <c r="F782" s="5">
        <f>ROUND(Source!BB769,O782)</f>
        <v>0</v>
      </c>
      <c r="G782" s="5" t="s">
        <v>370</v>
      </c>
      <c r="H782" s="5" t="s">
        <v>371</v>
      </c>
      <c r="I782" s="5"/>
      <c r="J782" s="5"/>
      <c r="K782" s="5">
        <v>231</v>
      </c>
      <c r="L782" s="5">
        <v>12</v>
      </c>
      <c r="M782" s="5">
        <v>3</v>
      </c>
      <c r="N782" s="5" t="s">
        <v>6</v>
      </c>
      <c r="O782" s="5">
        <v>0</v>
      </c>
      <c r="P782" s="5">
        <f>ROUND(Source!ET769,O782)</f>
        <v>0</v>
      </c>
      <c r="Q782" s="5"/>
      <c r="R782" s="5"/>
      <c r="S782" s="5"/>
      <c r="T782" s="5"/>
      <c r="U782" s="5"/>
      <c r="V782" s="5"/>
      <c r="W782" s="5">
        <v>0</v>
      </c>
      <c r="X782" s="5">
        <v>1</v>
      </c>
      <c r="Y782" s="5">
        <v>0</v>
      </c>
      <c r="Z782" s="5">
        <v>0</v>
      </c>
      <c r="AA782" s="5">
        <v>1</v>
      </c>
      <c r="AB782" s="5">
        <v>0</v>
      </c>
      <c r="IF782">
        <v>-1</v>
      </c>
    </row>
    <row r="783" spans="1:240" x14ac:dyDescent="0.2">
      <c r="A783" s="5">
        <v>50</v>
      </c>
      <c r="B783" s="5">
        <v>0</v>
      </c>
      <c r="C783" s="5">
        <v>0</v>
      </c>
      <c r="D783" s="5">
        <v>1</v>
      </c>
      <c r="E783" s="5">
        <v>204</v>
      </c>
      <c r="F783" s="5">
        <f>ROUND(Source!R769,O783)</f>
        <v>6501</v>
      </c>
      <c r="G783" s="5" t="s">
        <v>372</v>
      </c>
      <c r="H783" s="5" t="s">
        <v>373</v>
      </c>
      <c r="I783" s="5"/>
      <c r="J783" s="5"/>
      <c r="K783" s="5">
        <v>204</v>
      </c>
      <c r="L783" s="5">
        <v>13</v>
      </c>
      <c r="M783" s="5">
        <v>3</v>
      </c>
      <c r="N783" s="5" t="s">
        <v>6</v>
      </c>
      <c r="O783" s="5">
        <v>0</v>
      </c>
      <c r="P783" s="5">
        <f>ROUND(Source!DJ769,O783)</f>
        <v>128765</v>
      </c>
      <c r="Q783" s="5"/>
      <c r="R783" s="5"/>
      <c r="S783" s="5"/>
      <c r="T783" s="5"/>
      <c r="U783" s="5"/>
      <c r="V783" s="5"/>
      <c r="W783" s="5">
        <v>6501</v>
      </c>
      <c r="X783" s="5">
        <v>1</v>
      </c>
      <c r="Y783" s="5">
        <v>6501</v>
      </c>
      <c r="Z783" s="5">
        <v>128765</v>
      </c>
      <c r="AA783" s="5">
        <v>1</v>
      </c>
      <c r="AB783" s="5">
        <v>128765</v>
      </c>
      <c r="IF783">
        <v>-1</v>
      </c>
    </row>
    <row r="784" spans="1:240" x14ac:dyDescent="0.2">
      <c r="A784" s="5">
        <v>50</v>
      </c>
      <c r="B784" s="5">
        <v>0</v>
      </c>
      <c r="C784" s="5">
        <v>0</v>
      </c>
      <c r="D784" s="5">
        <v>1</v>
      </c>
      <c r="E784" s="5">
        <v>205</v>
      </c>
      <c r="F784" s="5">
        <f>ROUND(Source!S769,O784)</f>
        <v>25910</v>
      </c>
      <c r="G784" s="5" t="s">
        <v>374</v>
      </c>
      <c r="H784" s="5" t="s">
        <v>375</v>
      </c>
      <c r="I784" s="5"/>
      <c r="J784" s="5"/>
      <c r="K784" s="5">
        <v>205</v>
      </c>
      <c r="L784" s="5">
        <v>14</v>
      </c>
      <c r="M784" s="5">
        <v>3</v>
      </c>
      <c r="N784" s="5" t="s">
        <v>6</v>
      </c>
      <c r="O784" s="5">
        <v>0</v>
      </c>
      <c r="P784" s="5">
        <f>ROUND(Source!DK769,O784)</f>
        <v>673306</v>
      </c>
      <c r="Q784" s="5"/>
      <c r="R784" s="5"/>
      <c r="S784" s="5"/>
      <c r="T784" s="5"/>
      <c r="U784" s="5"/>
      <c r="V784" s="5"/>
      <c r="W784" s="5">
        <v>25910</v>
      </c>
      <c r="X784" s="5">
        <v>1</v>
      </c>
      <c r="Y784" s="5">
        <v>25910</v>
      </c>
      <c r="Z784" s="5">
        <v>673306</v>
      </c>
      <c r="AA784" s="5">
        <v>1</v>
      </c>
      <c r="AB784" s="5">
        <v>673306</v>
      </c>
      <c r="IF784">
        <v>-1</v>
      </c>
    </row>
    <row r="785" spans="1:240" x14ac:dyDescent="0.2">
      <c r="A785" s="5">
        <v>50</v>
      </c>
      <c r="B785" s="5">
        <v>0</v>
      </c>
      <c r="C785" s="5">
        <v>0</v>
      </c>
      <c r="D785" s="5">
        <v>1</v>
      </c>
      <c r="E785" s="5">
        <v>232</v>
      </c>
      <c r="F785" s="5">
        <f>ROUND(Source!BC769,O785)</f>
        <v>0</v>
      </c>
      <c r="G785" s="5" t="s">
        <v>376</v>
      </c>
      <c r="H785" s="5" t="s">
        <v>377</v>
      </c>
      <c r="I785" s="5"/>
      <c r="J785" s="5"/>
      <c r="K785" s="5">
        <v>232</v>
      </c>
      <c r="L785" s="5">
        <v>15</v>
      </c>
      <c r="M785" s="5">
        <v>3</v>
      </c>
      <c r="N785" s="5" t="s">
        <v>6</v>
      </c>
      <c r="O785" s="5">
        <v>0</v>
      </c>
      <c r="P785" s="5">
        <f>ROUND(Source!EU769,O785)</f>
        <v>0</v>
      </c>
      <c r="Q785" s="5"/>
      <c r="R785" s="5"/>
      <c r="S785" s="5"/>
      <c r="T785" s="5"/>
      <c r="U785" s="5"/>
      <c r="V785" s="5"/>
      <c r="W785" s="5">
        <v>0</v>
      </c>
      <c r="X785" s="5">
        <v>1</v>
      </c>
      <c r="Y785" s="5">
        <v>0</v>
      </c>
      <c r="Z785" s="5">
        <v>0</v>
      </c>
      <c r="AA785" s="5">
        <v>1</v>
      </c>
      <c r="AB785" s="5">
        <v>0</v>
      </c>
      <c r="IF785">
        <v>-1</v>
      </c>
    </row>
    <row r="786" spans="1:240" x14ac:dyDescent="0.2">
      <c r="A786" s="5">
        <v>50</v>
      </c>
      <c r="B786" s="5">
        <v>0</v>
      </c>
      <c r="C786" s="5">
        <v>0</v>
      </c>
      <c r="D786" s="5">
        <v>1</v>
      </c>
      <c r="E786" s="5">
        <v>214</v>
      </c>
      <c r="F786" s="5">
        <f>ROUND(Source!AS769,O786)</f>
        <v>1088028</v>
      </c>
      <c r="G786" s="5" t="s">
        <v>378</v>
      </c>
      <c r="H786" s="5" t="s">
        <v>379</v>
      </c>
      <c r="I786" s="5"/>
      <c r="J786" s="5"/>
      <c r="K786" s="5">
        <v>214</v>
      </c>
      <c r="L786" s="5">
        <v>16</v>
      </c>
      <c r="M786" s="5">
        <v>3</v>
      </c>
      <c r="N786" s="5" t="s">
        <v>6</v>
      </c>
      <c r="O786" s="5">
        <v>0</v>
      </c>
      <c r="P786" s="5" t="e">
        <f>ROUND(Source!EK769,O786)</f>
        <v>#REF!</v>
      </c>
      <c r="Q786" s="5"/>
      <c r="R786" s="5"/>
      <c r="S786" s="5"/>
      <c r="T786" s="5"/>
      <c r="U786" s="5"/>
      <c r="V786" s="5"/>
      <c r="W786" s="5">
        <v>1088028</v>
      </c>
      <c r="X786" s="5">
        <v>1</v>
      </c>
      <c r="Y786" s="5">
        <v>1088028</v>
      </c>
      <c r="Z786" s="5">
        <v>11140889</v>
      </c>
      <c r="AA786" s="5">
        <v>1</v>
      </c>
      <c r="AB786" s="5">
        <v>11140889</v>
      </c>
      <c r="IF786">
        <v>-1</v>
      </c>
    </row>
    <row r="787" spans="1:240" x14ac:dyDescent="0.2">
      <c r="A787" s="5">
        <v>50</v>
      </c>
      <c r="B787" s="5">
        <v>0</v>
      </c>
      <c r="C787" s="5">
        <v>0</v>
      </c>
      <c r="D787" s="5">
        <v>1</v>
      </c>
      <c r="E787" s="5">
        <v>215</v>
      </c>
      <c r="F787" s="5">
        <f>ROUND(Source!AT769,O787)</f>
        <v>0</v>
      </c>
      <c r="G787" s="5" t="s">
        <v>380</v>
      </c>
      <c r="H787" s="5" t="s">
        <v>381</v>
      </c>
      <c r="I787" s="5"/>
      <c r="J787" s="5"/>
      <c r="K787" s="5">
        <v>215</v>
      </c>
      <c r="L787" s="5">
        <v>17</v>
      </c>
      <c r="M787" s="5">
        <v>3</v>
      </c>
      <c r="N787" s="5" t="s">
        <v>6</v>
      </c>
      <c r="O787" s="5">
        <v>0</v>
      </c>
      <c r="P787" s="5">
        <f>ROUND(Source!EL769,O787)</f>
        <v>0</v>
      </c>
      <c r="Q787" s="5"/>
      <c r="R787" s="5"/>
      <c r="S787" s="5"/>
      <c r="T787" s="5"/>
      <c r="U787" s="5"/>
      <c r="V787" s="5"/>
      <c r="W787" s="5">
        <v>0</v>
      </c>
      <c r="X787" s="5">
        <v>1</v>
      </c>
      <c r="Y787" s="5">
        <v>0</v>
      </c>
      <c r="Z787" s="5">
        <v>0</v>
      </c>
      <c r="AA787" s="5">
        <v>1</v>
      </c>
      <c r="AB787" s="5">
        <v>0</v>
      </c>
      <c r="IF787">
        <v>-1</v>
      </c>
    </row>
    <row r="788" spans="1:240" x14ac:dyDescent="0.2">
      <c r="A788" s="5">
        <v>50</v>
      </c>
      <c r="B788" s="5">
        <v>0</v>
      </c>
      <c r="C788" s="5">
        <v>0</v>
      </c>
      <c r="D788" s="5">
        <v>1</v>
      </c>
      <c r="E788" s="5">
        <v>217</v>
      </c>
      <c r="F788" s="5">
        <f>ROUND(Source!AU769,O788)</f>
        <v>0</v>
      </c>
      <c r="G788" s="5" t="s">
        <v>382</v>
      </c>
      <c r="H788" s="5" t="s">
        <v>383</v>
      </c>
      <c r="I788" s="5"/>
      <c r="J788" s="5"/>
      <c r="K788" s="5">
        <v>217</v>
      </c>
      <c r="L788" s="5">
        <v>18</v>
      </c>
      <c r="M788" s="5">
        <v>3</v>
      </c>
      <c r="N788" s="5" t="s">
        <v>6</v>
      </c>
      <c r="O788" s="5">
        <v>0</v>
      </c>
      <c r="P788" s="5">
        <f>ROUND(Source!EM769,O788)</f>
        <v>0</v>
      </c>
      <c r="Q788" s="5"/>
      <c r="R788" s="5"/>
      <c r="S788" s="5"/>
      <c r="T788" s="5"/>
      <c r="U788" s="5"/>
      <c r="V788" s="5"/>
      <c r="W788" s="5">
        <v>0</v>
      </c>
      <c r="X788" s="5">
        <v>1</v>
      </c>
      <c r="Y788" s="5">
        <v>0</v>
      </c>
      <c r="Z788" s="5">
        <v>0</v>
      </c>
      <c r="AA788" s="5">
        <v>1</v>
      </c>
      <c r="AB788" s="5">
        <v>0</v>
      </c>
      <c r="IF788">
        <v>-1</v>
      </c>
    </row>
    <row r="789" spans="1:240" x14ac:dyDescent="0.2">
      <c r="A789" s="5">
        <v>50</v>
      </c>
      <c r="B789" s="5">
        <v>0</v>
      </c>
      <c r="C789" s="5">
        <v>0</v>
      </c>
      <c r="D789" s="5">
        <v>1</v>
      </c>
      <c r="E789" s="5">
        <v>230</v>
      </c>
      <c r="F789" s="5">
        <f>ROUND(Source!BA769,O789)</f>
        <v>0</v>
      </c>
      <c r="G789" s="5" t="s">
        <v>384</v>
      </c>
      <c r="H789" s="5" t="s">
        <v>385</v>
      </c>
      <c r="I789" s="5"/>
      <c r="J789" s="5"/>
      <c r="K789" s="5">
        <v>230</v>
      </c>
      <c r="L789" s="5">
        <v>19</v>
      </c>
      <c r="M789" s="5">
        <v>3</v>
      </c>
      <c r="N789" s="5" t="s">
        <v>6</v>
      </c>
      <c r="O789" s="5">
        <v>0</v>
      </c>
      <c r="P789" s="5">
        <f>ROUND(Source!ES769,O789)</f>
        <v>0</v>
      </c>
      <c r="Q789" s="5"/>
      <c r="R789" s="5"/>
      <c r="S789" s="5"/>
      <c r="T789" s="5"/>
      <c r="U789" s="5"/>
      <c r="V789" s="5"/>
      <c r="W789" s="5">
        <v>0</v>
      </c>
      <c r="X789" s="5">
        <v>1</v>
      </c>
      <c r="Y789" s="5">
        <v>0</v>
      </c>
      <c r="Z789" s="5">
        <v>0</v>
      </c>
      <c r="AA789" s="5">
        <v>1</v>
      </c>
      <c r="AB789" s="5">
        <v>0</v>
      </c>
      <c r="IF789">
        <v>-1</v>
      </c>
    </row>
    <row r="790" spans="1:240" x14ac:dyDescent="0.2">
      <c r="A790" s="5">
        <v>50</v>
      </c>
      <c r="B790" s="5">
        <v>0</v>
      </c>
      <c r="C790" s="5">
        <v>0</v>
      </c>
      <c r="D790" s="5">
        <v>1</v>
      </c>
      <c r="E790" s="5">
        <v>206</v>
      </c>
      <c r="F790" s="5">
        <f>ROUND(Source!T769,O790)</f>
        <v>0</v>
      </c>
      <c r="G790" s="5" t="s">
        <v>386</v>
      </c>
      <c r="H790" s="5" t="s">
        <v>387</v>
      </c>
      <c r="I790" s="5"/>
      <c r="J790" s="5"/>
      <c r="K790" s="5">
        <v>206</v>
      </c>
      <c r="L790" s="5">
        <v>20</v>
      </c>
      <c r="M790" s="5">
        <v>3</v>
      </c>
      <c r="N790" s="5" t="s">
        <v>6</v>
      </c>
      <c r="O790" s="5">
        <v>0</v>
      </c>
      <c r="P790" s="5">
        <f>ROUND(Source!DL769,O790)</f>
        <v>0</v>
      </c>
      <c r="Q790" s="5"/>
      <c r="R790" s="5"/>
      <c r="S790" s="5"/>
      <c r="T790" s="5"/>
      <c r="U790" s="5"/>
      <c r="V790" s="5"/>
      <c r="W790" s="5">
        <v>0</v>
      </c>
      <c r="X790" s="5">
        <v>1</v>
      </c>
      <c r="Y790" s="5">
        <v>0</v>
      </c>
      <c r="Z790" s="5">
        <v>0</v>
      </c>
      <c r="AA790" s="5">
        <v>1</v>
      </c>
      <c r="AB790" s="5">
        <v>0</v>
      </c>
      <c r="IF790">
        <v>-1</v>
      </c>
    </row>
    <row r="791" spans="1:240" x14ac:dyDescent="0.2">
      <c r="A791" s="5">
        <v>50</v>
      </c>
      <c r="B791" s="5">
        <v>0</v>
      </c>
      <c r="C791" s="5">
        <v>0</v>
      </c>
      <c r="D791" s="5">
        <v>1</v>
      </c>
      <c r="E791" s="5">
        <v>207</v>
      </c>
      <c r="F791" s="5">
        <f>ROUND(Source!U769,O791)</f>
        <v>2838</v>
      </c>
      <c r="G791" s="5" t="s">
        <v>388</v>
      </c>
      <c r="H791" s="5" t="s">
        <v>389</v>
      </c>
      <c r="I791" s="5"/>
      <c r="J791" s="5"/>
      <c r="K791" s="5">
        <v>207</v>
      </c>
      <c r="L791" s="5">
        <v>21</v>
      </c>
      <c r="M791" s="5">
        <v>3</v>
      </c>
      <c r="N791" s="5" t="s">
        <v>6</v>
      </c>
      <c r="O791" s="5">
        <v>0</v>
      </c>
      <c r="P791" s="5" t="e">
        <f>ROUND(Source!DM769,O791)</f>
        <v>#REF!</v>
      </c>
      <c r="Q791" s="5"/>
      <c r="R791" s="5"/>
      <c r="S791" s="5"/>
      <c r="T791" s="5"/>
      <c r="U791" s="5"/>
      <c r="V791" s="5"/>
      <c r="W791" s="5">
        <v>2838</v>
      </c>
      <c r="X791" s="5">
        <v>1</v>
      </c>
      <c r="Y791" s="5">
        <v>2838</v>
      </c>
      <c r="Z791" s="5">
        <v>2838</v>
      </c>
      <c r="AA791" s="5">
        <v>1</v>
      </c>
      <c r="AB791" s="5">
        <v>2838</v>
      </c>
      <c r="IF791">
        <v>-1</v>
      </c>
    </row>
    <row r="792" spans="1:240" x14ac:dyDescent="0.2">
      <c r="A792" s="5">
        <v>50</v>
      </c>
      <c r="B792" s="5">
        <v>0</v>
      </c>
      <c r="C792" s="5">
        <v>0</v>
      </c>
      <c r="D792" s="5">
        <v>1</v>
      </c>
      <c r="E792" s="5">
        <v>208</v>
      </c>
      <c r="F792" s="5">
        <f>ROUND(Source!V769,O792)</f>
        <v>482</v>
      </c>
      <c r="G792" s="5" t="s">
        <v>390</v>
      </c>
      <c r="H792" s="5" t="s">
        <v>391</v>
      </c>
      <c r="I792" s="5"/>
      <c r="J792" s="5"/>
      <c r="K792" s="5">
        <v>208</v>
      </c>
      <c r="L792" s="5">
        <v>22</v>
      </c>
      <c r="M792" s="5">
        <v>3</v>
      </c>
      <c r="N792" s="5" t="s">
        <v>6</v>
      </c>
      <c r="O792" s="5">
        <v>0</v>
      </c>
      <c r="P792" s="5">
        <f>ROUND(Source!DN769,O792)</f>
        <v>482</v>
      </c>
      <c r="Q792" s="5"/>
      <c r="R792" s="5"/>
      <c r="S792" s="5"/>
      <c r="T792" s="5"/>
      <c r="U792" s="5"/>
      <c r="V792" s="5"/>
      <c r="W792" s="5">
        <v>482</v>
      </c>
      <c r="X792" s="5">
        <v>1</v>
      </c>
      <c r="Y792" s="5">
        <v>482</v>
      </c>
      <c r="Z792" s="5">
        <v>482</v>
      </c>
      <c r="AA792" s="5">
        <v>1</v>
      </c>
      <c r="AB792" s="5">
        <v>482</v>
      </c>
      <c r="IF792">
        <v>-1</v>
      </c>
    </row>
    <row r="793" spans="1:240" x14ac:dyDescent="0.2">
      <c r="A793" s="5">
        <v>50</v>
      </c>
      <c r="B793" s="5">
        <v>0</v>
      </c>
      <c r="C793" s="5">
        <v>0</v>
      </c>
      <c r="D793" s="5">
        <v>1</v>
      </c>
      <c r="E793" s="5">
        <v>209</v>
      </c>
      <c r="F793" s="5">
        <f>ROUND(Source!W769,O793)</f>
        <v>279</v>
      </c>
      <c r="G793" s="5" t="s">
        <v>392</v>
      </c>
      <c r="H793" s="5" t="s">
        <v>393</v>
      </c>
      <c r="I793" s="5"/>
      <c r="J793" s="5"/>
      <c r="K793" s="5">
        <v>209</v>
      </c>
      <c r="L793" s="5">
        <v>23</v>
      </c>
      <c r="M793" s="5">
        <v>3</v>
      </c>
      <c r="N793" s="5" t="s">
        <v>6</v>
      </c>
      <c r="O793" s="5">
        <v>0</v>
      </c>
      <c r="P793" s="5">
        <f>ROUND(Source!DO769,O793)</f>
        <v>279</v>
      </c>
      <c r="Q793" s="5"/>
      <c r="R793" s="5"/>
      <c r="S793" s="5"/>
      <c r="T793" s="5"/>
      <c r="U793" s="5"/>
      <c r="V793" s="5"/>
      <c r="W793" s="5">
        <v>279</v>
      </c>
      <c r="X793" s="5">
        <v>1</v>
      </c>
      <c r="Y793" s="5">
        <v>279</v>
      </c>
      <c r="Z793" s="5">
        <v>279</v>
      </c>
      <c r="AA793" s="5">
        <v>1</v>
      </c>
      <c r="AB793" s="5">
        <v>279</v>
      </c>
      <c r="IF793">
        <v>-1</v>
      </c>
    </row>
    <row r="794" spans="1:240" x14ac:dyDescent="0.2">
      <c r="A794" s="5">
        <v>50</v>
      </c>
      <c r="B794" s="5">
        <v>0</v>
      </c>
      <c r="C794" s="5">
        <v>0</v>
      </c>
      <c r="D794" s="5">
        <v>1</v>
      </c>
      <c r="E794" s="5">
        <v>233</v>
      </c>
      <c r="F794" s="5">
        <f>ROUND(Source!BD769,O794)</f>
        <v>0</v>
      </c>
      <c r="G794" s="5" t="s">
        <v>394</v>
      </c>
      <c r="H794" s="5" t="s">
        <v>395</v>
      </c>
      <c r="I794" s="5"/>
      <c r="J794" s="5"/>
      <c r="K794" s="5">
        <v>233</v>
      </c>
      <c r="L794" s="5">
        <v>24</v>
      </c>
      <c r="M794" s="5">
        <v>3</v>
      </c>
      <c r="N794" s="5" t="s">
        <v>6</v>
      </c>
      <c r="O794" s="5">
        <v>0</v>
      </c>
      <c r="P794" s="5">
        <f>ROUND(Source!EV769,O794)</f>
        <v>0</v>
      </c>
      <c r="Q794" s="5"/>
      <c r="R794" s="5"/>
      <c r="S794" s="5"/>
      <c r="T794" s="5"/>
      <c r="U794" s="5"/>
      <c r="V794" s="5"/>
      <c r="W794" s="5">
        <v>0</v>
      </c>
      <c r="X794" s="5">
        <v>1</v>
      </c>
      <c r="Y794" s="5">
        <v>0</v>
      </c>
      <c r="Z794" s="5">
        <v>0</v>
      </c>
      <c r="AA794" s="5">
        <v>1</v>
      </c>
      <c r="AB794" s="5">
        <v>0</v>
      </c>
      <c r="IF794">
        <v>-1</v>
      </c>
    </row>
    <row r="795" spans="1:240" x14ac:dyDescent="0.2">
      <c r="A795" s="5">
        <v>50</v>
      </c>
      <c r="B795" s="5">
        <v>0</v>
      </c>
      <c r="C795" s="5">
        <v>0</v>
      </c>
      <c r="D795" s="5">
        <v>1</v>
      </c>
      <c r="E795" s="5">
        <v>210</v>
      </c>
      <c r="F795" s="5">
        <f>ROUND(Source!X769,O795)</f>
        <v>42506</v>
      </c>
      <c r="G795" s="5" t="s">
        <v>396</v>
      </c>
      <c r="H795" s="5" t="s">
        <v>397</v>
      </c>
      <c r="I795" s="5"/>
      <c r="J795" s="5"/>
      <c r="K795" s="5">
        <v>210</v>
      </c>
      <c r="L795" s="5">
        <v>25</v>
      </c>
      <c r="M795" s="5">
        <v>3</v>
      </c>
      <c r="N795" s="5" t="s">
        <v>6</v>
      </c>
      <c r="O795" s="5">
        <v>0</v>
      </c>
      <c r="P795" s="5" t="e">
        <f>ROUND(Source!DP769,O795)</f>
        <v>#REF!</v>
      </c>
      <c r="Q795" s="5"/>
      <c r="R795" s="5"/>
      <c r="S795" s="5"/>
      <c r="T795" s="5"/>
      <c r="U795" s="5"/>
      <c r="V795" s="5"/>
      <c r="W795" s="5">
        <v>42506</v>
      </c>
      <c r="X795" s="5">
        <v>1</v>
      </c>
      <c r="Y795" s="5">
        <v>42506</v>
      </c>
      <c r="Z795" s="5">
        <v>993880</v>
      </c>
      <c r="AA795" s="5">
        <v>1</v>
      </c>
      <c r="AB795" s="5">
        <v>993880</v>
      </c>
      <c r="IF795">
        <v>-1</v>
      </c>
    </row>
    <row r="796" spans="1:240" x14ac:dyDescent="0.2">
      <c r="A796" s="5">
        <v>50</v>
      </c>
      <c r="B796" s="5">
        <v>0</v>
      </c>
      <c r="C796" s="5">
        <v>0</v>
      </c>
      <c r="D796" s="5">
        <v>1</v>
      </c>
      <c r="E796" s="5">
        <v>211</v>
      </c>
      <c r="F796" s="5">
        <f>ROUND(Source!Y769,O796)</f>
        <v>28927</v>
      </c>
      <c r="G796" s="5" t="s">
        <v>398</v>
      </c>
      <c r="H796" s="5" t="s">
        <v>399</v>
      </c>
      <c r="I796" s="5"/>
      <c r="J796" s="5"/>
      <c r="K796" s="5">
        <v>211</v>
      </c>
      <c r="L796" s="5">
        <v>26</v>
      </c>
      <c r="M796" s="5">
        <v>3</v>
      </c>
      <c r="N796" s="5" t="s">
        <v>6</v>
      </c>
      <c r="O796" s="5">
        <v>0</v>
      </c>
      <c r="P796" s="5" t="e">
        <f>ROUND(Source!DQ769,O796)</f>
        <v>#REF!</v>
      </c>
      <c r="Q796" s="5"/>
      <c r="R796" s="5"/>
      <c r="S796" s="5"/>
      <c r="T796" s="5"/>
      <c r="U796" s="5"/>
      <c r="V796" s="5"/>
      <c r="W796" s="5">
        <v>28927</v>
      </c>
      <c r="X796" s="5">
        <v>1</v>
      </c>
      <c r="Y796" s="5">
        <v>28927</v>
      </c>
      <c r="Z796" s="5">
        <v>604860</v>
      </c>
      <c r="AA796" s="5">
        <v>1</v>
      </c>
      <c r="AB796" s="5">
        <v>604860</v>
      </c>
      <c r="IF796">
        <v>-1</v>
      </c>
    </row>
    <row r="797" spans="1:240" x14ac:dyDescent="0.2">
      <c r="A797" s="5">
        <v>50</v>
      </c>
      <c r="B797" s="5">
        <v>0</v>
      </c>
      <c r="C797" s="5">
        <v>0</v>
      </c>
      <c r="D797" s="5">
        <v>1</v>
      </c>
      <c r="E797" s="5">
        <v>224</v>
      </c>
      <c r="F797" s="5">
        <f>ROUND(Source!AR769,O797)</f>
        <v>1088028</v>
      </c>
      <c r="G797" s="5" t="s">
        <v>400</v>
      </c>
      <c r="H797" s="5" t="s">
        <v>401</v>
      </c>
      <c r="I797" s="5"/>
      <c r="J797" s="5"/>
      <c r="K797" s="5">
        <v>224</v>
      </c>
      <c r="L797" s="5">
        <v>27</v>
      </c>
      <c r="M797" s="5">
        <v>3</v>
      </c>
      <c r="N797" s="5" t="s">
        <v>6</v>
      </c>
      <c r="O797" s="5">
        <v>0</v>
      </c>
      <c r="P797" s="5" t="e">
        <f>ROUND(Source!EJ769,O797)</f>
        <v>#REF!</v>
      </c>
      <c r="Q797" s="5"/>
      <c r="R797" s="5"/>
      <c r="S797" s="5"/>
      <c r="T797" s="5"/>
      <c r="U797" s="5"/>
      <c r="V797" s="5"/>
      <c r="W797" s="5">
        <v>1088028</v>
      </c>
      <c r="X797" s="5">
        <v>1</v>
      </c>
      <c r="Y797" s="5">
        <v>1088028</v>
      </c>
      <c r="Z797" s="5">
        <v>11140889</v>
      </c>
      <c r="AA797" s="5">
        <v>1</v>
      </c>
      <c r="AB797" s="5">
        <v>11140889</v>
      </c>
      <c r="IF797">
        <v>-1</v>
      </c>
    </row>
    <row r="798" spans="1:240" x14ac:dyDescent="0.2">
      <c r="A798" s="5">
        <v>50</v>
      </c>
      <c r="B798" s="5">
        <v>0</v>
      </c>
      <c r="C798" s="5">
        <v>0</v>
      </c>
      <c r="D798" s="5">
        <v>2</v>
      </c>
      <c r="E798" s="5">
        <v>0</v>
      </c>
      <c r="F798" s="5">
        <f>ROUND(ROUND(F771,0),O798)</f>
        <v>1016595</v>
      </c>
      <c r="G798" s="5" t="s">
        <v>348</v>
      </c>
      <c r="H798" s="5" t="s">
        <v>349</v>
      </c>
      <c r="I798" s="5"/>
      <c r="J798" s="5"/>
      <c r="K798" s="5">
        <v>212</v>
      </c>
      <c r="L798" s="5">
        <v>28</v>
      </c>
      <c r="M798" s="5">
        <v>3</v>
      </c>
      <c r="N798" s="5" t="s">
        <v>6</v>
      </c>
      <c r="O798" s="5">
        <v>0</v>
      </c>
      <c r="P798" s="5">
        <f>ROUND(ROUND(P771,0),O798)</f>
        <v>9542149</v>
      </c>
      <c r="Q798" s="5"/>
      <c r="R798" s="5"/>
      <c r="S798" s="5"/>
      <c r="T798" s="5"/>
      <c r="U798" s="5"/>
      <c r="V798" s="5"/>
      <c r="W798" s="5">
        <v>1016595</v>
      </c>
      <c r="X798" s="5">
        <v>1</v>
      </c>
      <c r="Y798" s="5">
        <v>1016595</v>
      </c>
      <c r="Z798" s="5">
        <v>9542149</v>
      </c>
      <c r="AA798" s="5">
        <v>1</v>
      </c>
      <c r="AB798" s="5">
        <v>9542149</v>
      </c>
      <c r="IF798">
        <v>-1</v>
      </c>
    </row>
    <row r="799" spans="1:240" x14ac:dyDescent="0.2">
      <c r="A799" s="5">
        <v>50</v>
      </c>
      <c r="B799" s="5">
        <v>0</v>
      </c>
      <c r="C799" s="5">
        <v>0</v>
      </c>
      <c r="D799" s="5">
        <v>2</v>
      </c>
      <c r="E799" s="5">
        <v>0</v>
      </c>
      <c r="F799" s="5">
        <f>ROUND(ROUND(F795,0),O799)</f>
        <v>42506</v>
      </c>
      <c r="G799" s="5" t="s">
        <v>839</v>
      </c>
      <c r="H799" s="5" t="s">
        <v>397</v>
      </c>
      <c r="I799" s="5"/>
      <c r="J799" s="5"/>
      <c r="K799" s="5">
        <v>212</v>
      </c>
      <c r="L799" s="5">
        <v>29</v>
      </c>
      <c r="M799" s="5">
        <v>3</v>
      </c>
      <c r="N799" s="5" t="s">
        <v>6</v>
      </c>
      <c r="O799" s="5">
        <v>0</v>
      </c>
      <c r="P799" s="5" t="e">
        <f>ROUND(ROUND(P795,0),O799)</f>
        <v>#REF!</v>
      </c>
      <c r="Q799" s="5"/>
      <c r="R799" s="5"/>
      <c r="S799" s="5"/>
      <c r="T799" s="5"/>
      <c r="U799" s="5"/>
      <c r="V799" s="5"/>
      <c r="W799" s="5">
        <v>42506</v>
      </c>
      <c r="X799" s="5">
        <v>1</v>
      </c>
      <c r="Y799" s="5">
        <v>42506</v>
      </c>
      <c r="Z799" s="5">
        <v>993880</v>
      </c>
      <c r="AA799" s="5">
        <v>1</v>
      </c>
      <c r="AB799" s="5">
        <v>993880</v>
      </c>
      <c r="IF799">
        <v>-1</v>
      </c>
    </row>
    <row r="800" spans="1:240" x14ac:dyDescent="0.2">
      <c r="A800" s="5">
        <v>50</v>
      </c>
      <c r="B800" s="5">
        <v>0</v>
      </c>
      <c r="C800" s="5">
        <v>0</v>
      </c>
      <c r="D800" s="5">
        <v>2</v>
      </c>
      <c r="E800" s="5">
        <v>0</v>
      </c>
      <c r="F800" s="5">
        <f>ROUND(ROUND(F796,0),O800)</f>
        <v>28927</v>
      </c>
      <c r="G800" s="5" t="s">
        <v>840</v>
      </c>
      <c r="H800" s="5" t="s">
        <v>399</v>
      </c>
      <c r="I800" s="5"/>
      <c r="J800" s="5"/>
      <c r="K800" s="5">
        <v>212</v>
      </c>
      <c r="L800" s="5">
        <v>30</v>
      </c>
      <c r="M800" s="5">
        <v>3</v>
      </c>
      <c r="N800" s="5" t="s">
        <v>6</v>
      </c>
      <c r="O800" s="5">
        <v>0</v>
      </c>
      <c r="P800" s="5" t="e">
        <f>ROUND(ROUND(P796,0),O800)</f>
        <v>#REF!</v>
      </c>
      <c r="Q800" s="5"/>
      <c r="R800" s="5"/>
      <c r="S800" s="5"/>
      <c r="T800" s="5"/>
      <c r="U800" s="5"/>
      <c r="V800" s="5"/>
      <c r="W800" s="5">
        <v>28927</v>
      </c>
      <c r="X800" s="5">
        <v>1</v>
      </c>
      <c r="Y800" s="5">
        <v>28927</v>
      </c>
      <c r="Z800" s="5">
        <v>604860</v>
      </c>
      <c r="AA800" s="5">
        <v>1</v>
      </c>
      <c r="AB800" s="5">
        <v>604860</v>
      </c>
      <c r="IF800">
        <v>-1</v>
      </c>
    </row>
    <row r="801" spans="1:240" x14ac:dyDescent="0.2">
      <c r="A801" s="5">
        <v>50</v>
      </c>
      <c r="B801" s="5">
        <v>0</v>
      </c>
      <c r="C801" s="5">
        <v>0</v>
      </c>
      <c r="D801" s="5">
        <v>2</v>
      </c>
      <c r="E801" s="5">
        <v>0</v>
      </c>
      <c r="F801" s="5">
        <f>ROUND(F798+F799+F800,O801)</f>
        <v>1088028</v>
      </c>
      <c r="G801" s="5" t="s">
        <v>841</v>
      </c>
      <c r="H801" s="5" t="s">
        <v>842</v>
      </c>
      <c r="I801" s="5"/>
      <c r="J801" s="5"/>
      <c r="K801" s="5">
        <v>212</v>
      </c>
      <c r="L801" s="5">
        <v>31</v>
      </c>
      <c r="M801" s="5">
        <v>3</v>
      </c>
      <c r="N801" s="5" t="s">
        <v>6</v>
      </c>
      <c r="O801" s="5">
        <v>0</v>
      </c>
      <c r="P801" s="5" t="e">
        <f>ROUND(P798+P799+P800,O801)</f>
        <v>#REF!</v>
      </c>
      <c r="Q801" s="5"/>
      <c r="R801" s="5"/>
      <c r="S801" s="5"/>
      <c r="T801" s="5"/>
      <c r="U801" s="5"/>
      <c r="V801" s="5"/>
      <c r="W801" s="5">
        <v>1088028</v>
      </c>
      <c r="X801" s="5">
        <v>1</v>
      </c>
      <c r="Y801" s="5">
        <v>1088028</v>
      </c>
      <c r="Z801" s="5">
        <v>11140889</v>
      </c>
      <c r="AA801" s="5">
        <v>1</v>
      </c>
      <c r="AB801" s="5">
        <v>11140889</v>
      </c>
      <c r="IF801">
        <v>-1</v>
      </c>
    </row>
    <row r="802" spans="1:240" x14ac:dyDescent="0.2">
      <c r="A802" s="5">
        <v>50</v>
      </c>
      <c r="B802" s="5">
        <v>0</v>
      </c>
      <c r="C802" s="5">
        <v>0</v>
      </c>
      <c r="D802" s="5">
        <v>2</v>
      </c>
      <c r="E802" s="5">
        <v>0</v>
      </c>
      <c r="F802" s="5">
        <f>ROUND(ROUND(F784+F783,0),O802)</f>
        <v>32411</v>
      </c>
      <c r="G802" s="5" t="s">
        <v>843</v>
      </c>
      <c r="H802" s="5" t="s">
        <v>844</v>
      </c>
      <c r="I802" s="5"/>
      <c r="J802" s="5"/>
      <c r="K802" s="5">
        <v>212</v>
      </c>
      <c r="L802" s="5">
        <v>32</v>
      </c>
      <c r="M802" s="5">
        <v>3</v>
      </c>
      <c r="N802" s="5" t="s">
        <v>6</v>
      </c>
      <c r="O802" s="5">
        <v>0</v>
      </c>
      <c r="P802" s="5">
        <f>ROUND(ROUND(P784+P783,0),O802)</f>
        <v>802071</v>
      </c>
      <c r="Q802" s="5"/>
      <c r="R802" s="5"/>
      <c r="S802" s="5"/>
      <c r="T802" s="5"/>
      <c r="U802" s="5"/>
      <c r="V802" s="5"/>
      <c r="W802" s="5">
        <v>32411</v>
      </c>
      <c r="X802" s="5">
        <v>1</v>
      </c>
      <c r="Y802" s="5">
        <v>32411</v>
      </c>
      <c r="Z802" s="5">
        <v>802071</v>
      </c>
      <c r="AA802" s="5">
        <v>1</v>
      </c>
      <c r="AB802" s="5">
        <v>802071</v>
      </c>
      <c r="IF802">
        <v>-1</v>
      </c>
    </row>
    <row r="803" spans="1:240" x14ac:dyDescent="0.2">
      <c r="A803" s="5">
        <v>50</v>
      </c>
      <c r="B803" s="5">
        <v>0</v>
      </c>
      <c r="C803" s="5">
        <v>0</v>
      </c>
      <c r="D803" s="5">
        <v>2</v>
      </c>
      <c r="E803" s="5">
        <v>0</v>
      </c>
      <c r="F803" s="5">
        <f>ROUND(F801,O803)</f>
        <v>1088028</v>
      </c>
      <c r="G803" s="5" t="s">
        <v>845</v>
      </c>
      <c r="H803" s="5" t="s">
        <v>400</v>
      </c>
      <c r="I803" s="5"/>
      <c r="J803" s="5"/>
      <c r="K803" s="5">
        <v>212</v>
      </c>
      <c r="L803" s="5">
        <v>33</v>
      </c>
      <c r="M803" s="5">
        <v>3</v>
      </c>
      <c r="N803" s="5" t="s">
        <v>6</v>
      </c>
      <c r="O803" s="5">
        <v>0</v>
      </c>
      <c r="P803" s="5" t="e">
        <f>ROUND(P801,O803)</f>
        <v>#REF!</v>
      </c>
      <c r="Q803" s="5"/>
      <c r="R803" s="5"/>
      <c r="S803" s="5"/>
      <c r="T803" s="5"/>
      <c r="U803" s="5"/>
      <c r="V803" s="5"/>
      <c r="W803" s="5">
        <v>1088028</v>
      </c>
      <c r="X803" s="5">
        <v>1</v>
      </c>
      <c r="Y803" s="5">
        <v>1088028</v>
      </c>
      <c r="Z803" s="5">
        <v>11140889</v>
      </c>
      <c r="AA803" s="5">
        <v>1</v>
      </c>
      <c r="AB803" s="5">
        <v>11140889</v>
      </c>
      <c r="IF803">
        <v>-1</v>
      </c>
    </row>
    <row r="804" spans="1:240" x14ac:dyDescent="0.2">
      <c r="IF804">
        <v>-1</v>
      </c>
    </row>
    <row r="805" spans="1:240" x14ac:dyDescent="0.2">
      <c r="A805" s="3">
        <v>51</v>
      </c>
      <c r="B805" s="3">
        <f>B12</f>
        <v>869</v>
      </c>
      <c r="C805" s="3">
        <f>A12</f>
        <v>1</v>
      </c>
      <c r="D805" s="3">
        <f>ROW(A12)</f>
        <v>12</v>
      </c>
      <c r="E805" s="3"/>
      <c r="F805" s="3" t="str">
        <f>IF(F12&lt;&gt;"",F12,"")</f>
        <v>5.3.1.18.5 Монтаж конструкций здания выше 0.000. Сборный железобетон 7-20 эт,с 1.11.24</v>
      </c>
      <c r="G805" s="3" t="str">
        <f>IF(G12&lt;&gt;"",G12,"")</f>
        <v>Комплекс из 2-х многоквартирных домов, расположенных по адресу г.Орел, б-р Молодежи, участок 2а. 1-й этап строительства - многоквартирный дом корпус 2 (поз.1)</v>
      </c>
      <c r="H805" s="3">
        <v>0</v>
      </c>
      <c r="I805" s="3"/>
      <c r="J805" s="3"/>
      <c r="K805" s="3"/>
      <c r="L805" s="3"/>
      <c r="M805" s="3"/>
      <c r="N805" s="3"/>
      <c r="O805" s="3">
        <f t="shared" ref="O805:T805" si="898">ROUND(O769,0)</f>
        <v>1016595</v>
      </c>
      <c r="P805" s="3">
        <f t="shared" si="898"/>
        <v>930705</v>
      </c>
      <c r="Q805" s="3">
        <f t="shared" si="898"/>
        <v>59980</v>
      </c>
      <c r="R805" s="3">
        <f t="shared" si="898"/>
        <v>6501</v>
      </c>
      <c r="S805" s="3">
        <f t="shared" si="898"/>
        <v>25910</v>
      </c>
      <c r="T805" s="3">
        <f t="shared" si="898"/>
        <v>0</v>
      </c>
      <c r="U805" s="3">
        <f>U769</f>
        <v>2838.1604602399998</v>
      </c>
      <c r="V805" s="3">
        <f>V769</f>
        <v>482.02720339999996</v>
      </c>
      <c r="W805" s="3">
        <f>ROUND(W769,0)</f>
        <v>279</v>
      </c>
      <c r="X805" s="3">
        <f>ROUND(X769,0)</f>
        <v>42506</v>
      </c>
      <c r="Y805" s="3">
        <f>ROUND(Y769,0)</f>
        <v>28927</v>
      </c>
      <c r="Z805" s="3"/>
      <c r="AA805" s="3"/>
      <c r="AB805" s="3"/>
      <c r="AC805" s="3"/>
      <c r="AD805" s="3"/>
      <c r="AE805" s="3"/>
      <c r="AF805" s="3"/>
      <c r="AG805" s="3"/>
      <c r="AH805" s="3"/>
      <c r="AI805" s="3"/>
      <c r="AJ805" s="3"/>
      <c r="AK805" s="3"/>
      <c r="AL805" s="3"/>
      <c r="AM805" s="3"/>
      <c r="AN805" s="3"/>
      <c r="AO805" s="3">
        <f t="shared" ref="AO805:BD805" si="899">ROUND(AO769,0)</f>
        <v>0</v>
      </c>
      <c r="AP805" s="3">
        <f t="shared" si="899"/>
        <v>0</v>
      </c>
      <c r="AQ805" s="3">
        <f t="shared" si="899"/>
        <v>0</v>
      </c>
      <c r="AR805" s="3">
        <f t="shared" si="899"/>
        <v>1088028</v>
      </c>
      <c r="AS805" s="3">
        <f t="shared" si="899"/>
        <v>1088028</v>
      </c>
      <c r="AT805" s="3">
        <f t="shared" si="899"/>
        <v>0</v>
      </c>
      <c r="AU805" s="3">
        <f t="shared" si="899"/>
        <v>0</v>
      </c>
      <c r="AV805" s="3">
        <f t="shared" si="899"/>
        <v>930705</v>
      </c>
      <c r="AW805" s="3">
        <f t="shared" si="899"/>
        <v>930705</v>
      </c>
      <c r="AX805" s="3">
        <f t="shared" si="899"/>
        <v>0</v>
      </c>
      <c r="AY805" s="3">
        <f t="shared" si="899"/>
        <v>930705</v>
      </c>
      <c r="AZ805" s="3">
        <f t="shared" si="899"/>
        <v>0</v>
      </c>
      <c r="BA805" s="3">
        <f t="shared" si="899"/>
        <v>0</v>
      </c>
      <c r="BB805" s="3">
        <f t="shared" si="899"/>
        <v>0</v>
      </c>
      <c r="BC805" s="3">
        <f t="shared" si="899"/>
        <v>0</v>
      </c>
      <c r="BD805" s="3">
        <f t="shared" si="899"/>
        <v>0</v>
      </c>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4">
        <f t="shared" ref="DG805:DL805" si="900">ROUND(DG769,0)</f>
        <v>9542149</v>
      </c>
      <c r="DH805" s="4">
        <f t="shared" si="900"/>
        <v>8313267</v>
      </c>
      <c r="DI805" s="4">
        <f t="shared" si="900"/>
        <v>555576</v>
      </c>
      <c r="DJ805" s="4">
        <f t="shared" si="900"/>
        <v>128765</v>
      </c>
      <c r="DK805" s="4">
        <f t="shared" si="900"/>
        <v>673306</v>
      </c>
      <c r="DL805" s="4">
        <f t="shared" si="900"/>
        <v>0</v>
      </c>
      <c r="DM805" s="4" t="e">
        <f>DM769</f>
        <v>#REF!</v>
      </c>
      <c r="DN805" s="4">
        <f>DN769</f>
        <v>482.02720339999996</v>
      </c>
      <c r="DO805" s="4">
        <f>ROUND(DO769,0)</f>
        <v>279</v>
      </c>
      <c r="DP805" s="4" t="e">
        <f>ROUND(DP769,0)</f>
        <v>#REF!</v>
      </c>
      <c r="DQ805" s="4" t="e">
        <f>ROUND(DQ769,0)</f>
        <v>#REF!</v>
      </c>
      <c r="DR805" s="4"/>
      <c r="DS805" s="4"/>
      <c r="DT805" s="4"/>
      <c r="DU805" s="4"/>
      <c r="DV805" s="4"/>
      <c r="DW805" s="4"/>
      <c r="DX805" s="4"/>
      <c r="DY805" s="4"/>
      <c r="DZ805" s="4"/>
      <c r="EA805" s="4"/>
      <c r="EB805" s="4"/>
      <c r="EC805" s="4"/>
      <c r="ED805" s="4"/>
      <c r="EE805" s="4"/>
      <c r="EF805" s="4"/>
      <c r="EG805" s="4">
        <f t="shared" ref="EG805:EV805" si="901">ROUND(EG769,0)</f>
        <v>0</v>
      </c>
      <c r="EH805" s="4">
        <f t="shared" si="901"/>
        <v>0</v>
      </c>
      <c r="EI805" s="4">
        <f t="shared" si="901"/>
        <v>0</v>
      </c>
      <c r="EJ805" s="4" t="e">
        <f t="shared" si="901"/>
        <v>#REF!</v>
      </c>
      <c r="EK805" s="4" t="e">
        <f t="shared" si="901"/>
        <v>#REF!</v>
      </c>
      <c r="EL805" s="4">
        <f t="shared" si="901"/>
        <v>0</v>
      </c>
      <c r="EM805" s="4">
        <f t="shared" si="901"/>
        <v>0</v>
      </c>
      <c r="EN805" s="4">
        <f t="shared" si="901"/>
        <v>8313267</v>
      </c>
      <c r="EO805" s="4">
        <f t="shared" si="901"/>
        <v>8313267</v>
      </c>
      <c r="EP805" s="4">
        <f t="shared" si="901"/>
        <v>0</v>
      </c>
      <c r="EQ805" s="4">
        <f t="shared" si="901"/>
        <v>8313267</v>
      </c>
      <c r="ER805" s="4">
        <f t="shared" si="901"/>
        <v>0</v>
      </c>
      <c r="ES805" s="4">
        <f t="shared" si="901"/>
        <v>0</v>
      </c>
      <c r="ET805" s="4">
        <f t="shared" si="901"/>
        <v>0</v>
      </c>
      <c r="EU805" s="4">
        <f t="shared" si="901"/>
        <v>0</v>
      </c>
      <c r="EV805" s="4">
        <f t="shared" si="901"/>
        <v>0</v>
      </c>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v>0</v>
      </c>
      <c r="IF805">
        <v>-1</v>
      </c>
    </row>
    <row r="806" spans="1:240" x14ac:dyDescent="0.2">
      <c r="IF806">
        <v>-1</v>
      </c>
    </row>
    <row r="807" spans="1:240" x14ac:dyDescent="0.2">
      <c r="A807" s="5">
        <v>50</v>
      </c>
      <c r="B807" s="5">
        <v>0</v>
      </c>
      <c r="C807" s="5">
        <v>0</v>
      </c>
      <c r="D807" s="5">
        <v>1</v>
      </c>
      <c r="E807" s="5">
        <v>201</v>
      </c>
      <c r="F807" s="5">
        <f>ROUND(Source!O805,O807)</f>
        <v>1016595</v>
      </c>
      <c r="G807" s="5" t="s">
        <v>348</v>
      </c>
      <c r="H807" s="5" t="s">
        <v>349</v>
      </c>
      <c r="I807" s="5"/>
      <c r="J807" s="5"/>
      <c r="K807" s="5">
        <v>201</v>
      </c>
      <c r="L807" s="5">
        <v>1</v>
      </c>
      <c r="M807" s="5">
        <v>3</v>
      </c>
      <c r="N807" s="5" t="s">
        <v>6</v>
      </c>
      <c r="O807" s="5">
        <v>0</v>
      </c>
      <c r="P807" s="5">
        <f>ROUND(Source!DG805,O807)</f>
        <v>9542149</v>
      </c>
      <c r="Q807" s="5"/>
      <c r="R807" s="5"/>
      <c r="S807" s="5"/>
      <c r="T807" s="5"/>
      <c r="U807" s="5"/>
      <c r="V807" s="5"/>
      <c r="W807" s="5">
        <v>1016595</v>
      </c>
      <c r="X807" s="5">
        <v>1</v>
      </c>
      <c r="Y807" s="5">
        <v>1016595</v>
      </c>
      <c r="Z807" s="5">
        <v>9542149</v>
      </c>
      <c r="AA807" s="5">
        <v>1</v>
      </c>
      <c r="AB807" s="5">
        <v>9542149</v>
      </c>
      <c r="IF807">
        <v>-1</v>
      </c>
    </row>
    <row r="808" spans="1:240" x14ac:dyDescent="0.2">
      <c r="A808" s="5">
        <v>50</v>
      </c>
      <c r="B808" s="5">
        <v>0</v>
      </c>
      <c r="C808" s="5">
        <v>0</v>
      </c>
      <c r="D808" s="5">
        <v>1</v>
      </c>
      <c r="E808" s="5">
        <v>202</v>
      </c>
      <c r="F808" s="5">
        <f>ROUND(Source!P805,O808)</f>
        <v>930705</v>
      </c>
      <c r="G808" s="5" t="s">
        <v>350</v>
      </c>
      <c r="H808" s="5" t="s">
        <v>351</v>
      </c>
      <c r="I808" s="5"/>
      <c r="J808" s="5"/>
      <c r="K808" s="5">
        <v>202</v>
      </c>
      <c r="L808" s="5">
        <v>2</v>
      </c>
      <c r="M808" s="5">
        <v>3</v>
      </c>
      <c r="N808" s="5" t="s">
        <v>6</v>
      </c>
      <c r="O808" s="5">
        <v>0</v>
      </c>
      <c r="P808" s="5">
        <f>ROUND(Source!DH805,O808)</f>
        <v>8313267</v>
      </c>
      <c r="Q808" s="5"/>
      <c r="R808" s="5"/>
      <c r="S808" s="5"/>
      <c r="T808" s="5"/>
      <c r="U808" s="5"/>
      <c r="V808" s="5"/>
      <c r="W808" s="5">
        <v>930705</v>
      </c>
      <c r="X808" s="5">
        <v>1</v>
      </c>
      <c r="Y808" s="5">
        <v>930705</v>
      </c>
      <c r="Z808" s="5">
        <v>8313267</v>
      </c>
      <c r="AA808" s="5">
        <v>1</v>
      </c>
      <c r="AB808" s="5">
        <v>8313267</v>
      </c>
      <c r="IF808">
        <v>-1</v>
      </c>
    </row>
    <row r="809" spans="1:240" x14ac:dyDescent="0.2">
      <c r="A809" s="5">
        <v>50</v>
      </c>
      <c r="B809" s="5">
        <v>0</v>
      </c>
      <c r="C809" s="5">
        <v>0</v>
      </c>
      <c r="D809" s="5">
        <v>1</v>
      </c>
      <c r="E809" s="5">
        <v>227</v>
      </c>
      <c r="F809" s="5">
        <f>ROUND(Source!AO805,O809)</f>
        <v>0</v>
      </c>
      <c r="G809" s="5" t="s">
        <v>352</v>
      </c>
      <c r="H809" s="5" t="s">
        <v>353</v>
      </c>
      <c r="I809" s="5"/>
      <c r="J809" s="5"/>
      <c r="K809" s="5">
        <v>222</v>
      </c>
      <c r="L809" s="5">
        <v>3</v>
      </c>
      <c r="M809" s="5">
        <v>3</v>
      </c>
      <c r="N809" s="5" t="s">
        <v>6</v>
      </c>
      <c r="O809" s="5">
        <v>0</v>
      </c>
      <c r="P809" s="5">
        <f>ROUND(Source!EG805,O809)</f>
        <v>0</v>
      </c>
      <c r="Q809" s="5"/>
      <c r="R809" s="5"/>
      <c r="S809" s="5"/>
      <c r="T809" s="5"/>
      <c r="U809" s="5"/>
      <c r="V809" s="5"/>
      <c r="W809" s="5">
        <v>0</v>
      </c>
      <c r="X809" s="5">
        <v>1</v>
      </c>
      <c r="Y809" s="5">
        <v>0</v>
      </c>
      <c r="Z809" s="5">
        <v>0</v>
      </c>
      <c r="AA809" s="5">
        <v>1</v>
      </c>
      <c r="AB809" s="5">
        <v>0</v>
      </c>
      <c r="IF809">
        <v>-1</v>
      </c>
    </row>
    <row r="810" spans="1:240" x14ac:dyDescent="0.2">
      <c r="A810" s="5">
        <v>50</v>
      </c>
      <c r="B810" s="5">
        <v>0</v>
      </c>
      <c r="C810" s="5">
        <v>0</v>
      </c>
      <c r="D810" s="5">
        <v>1</v>
      </c>
      <c r="E810" s="5">
        <v>225</v>
      </c>
      <c r="F810" s="5">
        <f>ROUND(Source!AV805,O810)</f>
        <v>930705</v>
      </c>
      <c r="G810" s="5" t="s">
        <v>354</v>
      </c>
      <c r="H810" s="5" t="s">
        <v>355</v>
      </c>
      <c r="I810" s="5"/>
      <c r="J810" s="5"/>
      <c r="K810" s="5">
        <v>225</v>
      </c>
      <c r="L810" s="5">
        <v>4</v>
      </c>
      <c r="M810" s="5">
        <v>3</v>
      </c>
      <c r="N810" s="5" t="s">
        <v>6</v>
      </c>
      <c r="O810" s="5">
        <v>0</v>
      </c>
      <c r="P810" s="5">
        <f>ROUND(Source!EN805,O810)</f>
        <v>8313267</v>
      </c>
      <c r="Q810" s="5"/>
      <c r="R810" s="5"/>
      <c r="S810" s="5"/>
      <c r="T810" s="5"/>
      <c r="U810" s="5"/>
      <c r="V810" s="5"/>
      <c r="W810" s="5">
        <v>930705</v>
      </c>
      <c r="X810" s="5">
        <v>1</v>
      </c>
      <c r="Y810" s="5">
        <v>930705</v>
      </c>
      <c r="Z810" s="5">
        <v>8313267</v>
      </c>
      <c r="AA810" s="5">
        <v>1</v>
      </c>
      <c r="AB810" s="5">
        <v>8313267</v>
      </c>
      <c r="IF810">
        <v>-1</v>
      </c>
    </row>
    <row r="811" spans="1:240" x14ac:dyDescent="0.2">
      <c r="A811" s="5">
        <v>50</v>
      </c>
      <c r="B811" s="5">
        <v>0</v>
      </c>
      <c r="C811" s="5">
        <v>0</v>
      </c>
      <c r="D811" s="5">
        <v>1</v>
      </c>
      <c r="E811" s="5">
        <v>226</v>
      </c>
      <c r="F811" s="5">
        <f>ROUND(Source!AW805,O811)</f>
        <v>930705</v>
      </c>
      <c r="G811" s="5" t="s">
        <v>356</v>
      </c>
      <c r="H811" s="5" t="s">
        <v>357</v>
      </c>
      <c r="I811" s="5"/>
      <c r="J811" s="5"/>
      <c r="K811" s="5">
        <v>226</v>
      </c>
      <c r="L811" s="5">
        <v>5</v>
      </c>
      <c r="M811" s="5">
        <v>3</v>
      </c>
      <c r="N811" s="5" t="s">
        <v>6</v>
      </c>
      <c r="O811" s="5">
        <v>0</v>
      </c>
      <c r="P811" s="5">
        <f>ROUND(Source!EO805,O811)</f>
        <v>8313267</v>
      </c>
      <c r="Q811" s="5"/>
      <c r="R811" s="5"/>
      <c r="S811" s="5"/>
      <c r="T811" s="5"/>
      <c r="U811" s="5"/>
      <c r="V811" s="5"/>
      <c r="W811" s="5">
        <v>930705</v>
      </c>
      <c r="X811" s="5">
        <v>1</v>
      </c>
      <c r="Y811" s="5">
        <v>930705</v>
      </c>
      <c r="Z811" s="5">
        <v>8313267</v>
      </c>
      <c r="AA811" s="5">
        <v>1</v>
      </c>
      <c r="AB811" s="5">
        <v>8313267</v>
      </c>
      <c r="IF811">
        <v>-1</v>
      </c>
    </row>
    <row r="812" spans="1:240" x14ac:dyDescent="0.2">
      <c r="A812" s="5">
        <v>50</v>
      </c>
      <c r="B812" s="5">
        <v>0</v>
      </c>
      <c r="C812" s="5">
        <v>0</v>
      </c>
      <c r="D812" s="5">
        <v>1</v>
      </c>
      <c r="E812" s="5">
        <v>0</v>
      </c>
      <c r="F812" s="5">
        <f>ROUND(Source!AX805,O812)</f>
        <v>0</v>
      </c>
      <c r="G812" s="5" t="s">
        <v>358</v>
      </c>
      <c r="H812" s="5" t="s">
        <v>359</v>
      </c>
      <c r="I812" s="5"/>
      <c r="J812" s="5"/>
      <c r="K812" s="5">
        <v>227</v>
      </c>
      <c r="L812" s="5">
        <v>6</v>
      </c>
      <c r="M812" s="5">
        <v>3</v>
      </c>
      <c r="N812" s="5" t="s">
        <v>6</v>
      </c>
      <c r="O812" s="5">
        <v>0</v>
      </c>
      <c r="P812" s="5">
        <f>ROUND(Source!EP805,O812)</f>
        <v>0</v>
      </c>
      <c r="Q812" s="5"/>
      <c r="R812" s="5"/>
      <c r="S812" s="5"/>
      <c r="T812" s="5"/>
      <c r="U812" s="5"/>
      <c r="V812" s="5"/>
      <c r="W812" s="5">
        <v>0</v>
      </c>
      <c r="X812" s="5">
        <v>1</v>
      </c>
      <c r="Y812" s="5">
        <v>0</v>
      </c>
      <c r="Z812" s="5">
        <v>0</v>
      </c>
      <c r="AA812" s="5">
        <v>1</v>
      </c>
      <c r="AB812" s="5">
        <v>0</v>
      </c>
      <c r="IF812">
        <v>-1</v>
      </c>
    </row>
    <row r="813" spans="1:240" x14ac:dyDescent="0.2">
      <c r="A813" s="5">
        <v>50</v>
      </c>
      <c r="B813" s="5">
        <v>0</v>
      </c>
      <c r="C813" s="5">
        <v>0</v>
      </c>
      <c r="D813" s="5">
        <v>1</v>
      </c>
      <c r="E813" s="5">
        <v>228</v>
      </c>
      <c r="F813" s="5">
        <f>ROUND(Source!AY805,O813)</f>
        <v>930705</v>
      </c>
      <c r="G813" s="5" t="s">
        <v>360</v>
      </c>
      <c r="H813" s="5" t="s">
        <v>361</v>
      </c>
      <c r="I813" s="5"/>
      <c r="J813" s="5"/>
      <c r="K813" s="5">
        <v>228</v>
      </c>
      <c r="L813" s="5">
        <v>7</v>
      </c>
      <c r="M813" s="5">
        <v>3</v>
      </c>
      <c r="N813" s="5" t="s">
        <v>6</v>
      </c>
      <c r="O813" s="5">
        <v>0</v>
      </c>
      <c r="P813" s="5">
        <f>ROUND(Source!EQ805,O813)</f>
        <v>8313267</v>
      </c>
      <c r="Q813" s="5"/>
      <c r="R813" s="5"/>
      <c r="S813" s="5"/>
      <c r="T813" s="5"/>
      <c r="U813" s="5"/>
      <c r="V813" s="5"/>
      <c r="W813" s="5">
        <v>930705</v>
      </c>
      <c r="X813" s="5">
        <v>1</v>
      </c>
      <c r="Y813" s="5">
        <v>930705</v>
      </c>
      <c r="Z813" s="5">
        <v>8313267</v>
      </c>
      <c r="AA813" s="5">
        <v>1</v>
      </c>
      <c r="AB813" s="5">
        <v>8313267</v>
      </c>
      <c r="IF813">
        <v>-1</v>
      </c>
    </row>
    <row r="814" spans="1:240" x14ac:dyDescent="0.2">
      <c r="A814" s="5">
        <v>50</v>
      </c>
      <c r="B814" s="5">
        <v>0</v>
      </c>
      <c r="C814" s="5">
        <v>0</v>
      </c>
      <c r="D814" s="5">
        <v>1</v>
      </c>
      <c r="E814" s="5">
        <v>216</v>
      </c>
      <c r="F814" s="5">
        <f>ROUND(Source!AP805,O814)</f>
        <v>0</v>
      </c>
      <c r="G814" s="5" t="s">
        <v>362</v>
      </c>
      <c r="H814" s="5" t="s">
        <v>363</v>
      </c>
      <c r="I814" s="5"/>
      <c r="J814" s="5"/>
      <c r="K814" s="5">
        <v>216</v>
      </c>
      <c r="L814" s="5">
        <v>8</v>
      </c>
      <c r="M814" s="5">
        <v>3</v>
      </c>
      <c r="N814" s="5" t="s">
        <v>6</v>
      </c>
      <c r="O814" s="5">
        <v>0</v>
      </c>
      <c r="P814" s="5">
        <f>ROUND(Source!EH805,O814)</f>
        <v>0</v>
      </c>
      <c r="Q814" s="5"/>
      <c r="R814" s="5"/>
      <c r="S814" s="5"/>
      <c r="T814" s="5"/>
      <c r="U814" s="5"/>
      <c r="V814" s="5"/>
      <c r="W814" s="5">
        <v>0</v>
      </c>
      <c r="X814" s="5">
        <v>1</v>
      </c>
      <c r="Y814" s="5">
        <v>0</v>
      </c>
      <c r="Z814" s="5">
        <v>0</v>
      </c>
      <c r="AA814" s="5">
        <v>1</v>
      </c>
      <c r="AB814" s="5">
        <v>0</v>
      </c>
      <c r="IF814">
        <v>-1</v>
      </c>
    </row>
    <row r="815" spans="1:240" x14ac:dyDescent="0.2">
      <c r="A815" s="5">
        <v>50</v>
      </c>
      <c r="B815" s="5">
        <v>0</v>
      </c>
      <c r="C815" s="5">
        <v>0</v>
      </c>
      <c r="D815" s="5">
        <v>1</v>
      </c>
      <c r="E815" s="5">
        <v>223</v>
      </c>
      <c r="F815" s="5">
        <f>ROUND(Source!AQ805,O815)</f>
        <v>0</v>
      </c>
      <c r="G815" s="5" t="s">
        <v>364</v>
      </c>
      <c r="H815" s="5" t="s">
        <v>365</v>
      </c>
      <c r="I815" s="5"/>
      <c r="J815" s="5"/>
      <c r="K815" s="5">
        <v>223</v>
      </c>
      <c r="L815" s="5">
        <v>9</v>
      </c>
      <c r="M815" s="5">
        <v>3</v>
      </c>
      <c r="N815" s="5" t="s">
        <v>6</v>
      </c>
      <c r="O815" s="5">
        <v>0</v>
      </c>
      <c r="P815" s="5">
        <f>ROUND(Source!EI805,O815)</f>
        <v>0</v>
      </c>
      <c r="Q815" s="5"/>
      <c r="R815" s="5"/>
      <c r="S815" s="5"/>
      <c r="T815" s="5"/>
      <c r="U815" s="5"/>
      <c r="V815" s="5"/>
      <c r="W815" s="5">
        <v>0</v>
      </c>
      <c r="X815" s="5">
        <v>1</v>
      </c>
      <c r="Y815" s="5">
        <v>0</v>
      </c>
      <c r="Z815" s="5">
        <v>0</v>
      </c>
      <c r="AA815" s="5">
        <v>1</v>
      </c>
      <c r="AB815" s="5">
        <v>0</v>
      </c>
      <c r="IF815">
        <v>-1</v>
      </c>
    </row>
    <row r="816" spans="1:240" x14ac:dyDescent="0.2">
      <c r="A816" s="5">
        <v>50</v>
      </c>
      <c r="B816" s="5">
        <v>0</v>
      </c>
      <c r="C816" s="5">
        <v>0</v>
      </c>
      <c r="D816" s="5">
        <v>1</v>
      </c>
      <c r="E816" s="5">
        <v>229</v>
      </c>
      <c r="F816" s="5">
        <f>ROUND(Source!AZ805,O816)</f>
        <v>0</v>
      </c>
      <c r="G816" s="5" t="s">
        <v>366</v>
      </c>
      <c r="H816" s="5" t="s">
        <v>367</v>
      </c>
      <c r="I816" s="5"/>
      <c r="J816" s="5"/>
      <c r="K816" s="5">
        <v>229</v>
      </c>
      <c r="L816" s="5">
        <v>10</v>
      </c>
      <c r="M816" s="5">
        <v>3</v>
      </c>
      <c r="N816" s="5" t="s">
        <v>6</v>
      </c>
      <c r="O816" s="5">
        <v>0</v>
      </c>
      <c r="P816" s="5">
        <f>ROUND(Source!ER805,O816)</f>
        <v>0</v>
      </c>
      <c r="Q816" s="5"/>
      <c r="R816" s="5"/>
      <c r="S816" s="5"/>
      <c r="T816" s="5"/>
      <c r="U816" s="5"/>
      <c r="V816" s="5"/>
      <c r="W816" s="5">
        <v>0</v>
      </c>
      <c r="X816" s="5">
        <v>1</v>
      </c>
      <c r="Y816" s="5">
        <v>0</v>
      </c>
      <c r="Z816" s="5">
        <v>0</v>
      </c>
      <c r="AA816" s="5">
        <v>1</v>
      </c>
      <c r="AB816" s="5">
        <v>0</v>
      </c>
      <c r="IF816">
        <v>-1</v>
      </c>
    </row>
    <row r="817" spans="1:240" x14ac:dyDescent="0.2">
      <c r="A817" s="5">
        <v>50</v>
      </c>
      <c r="B817" s="5">
        <v>0</v>
      </c>
      <c r="C817" s="5">
        <v>0</v>
      </c>
      <c r="D817" s="5">
        <v>1</v>
      </c>
      <c r="E817" s="5">
        <v>203</v>
      </c>
      <c r="F817" s="5">
        <f>ROUND(Source!Q805,O817)</f>
        <v>59980</v>
      </c>
      <c r="G817" s="5" t="s">
        <v>368</v>
      </c>
      <c r="H817" s="5" t="s">
        <v>369</v>
      </c>
      <c r="I817" s="5"/>
      <c r="J817" s="5"/>
      <c r="K817" s="5">
        <v>203</v>
      </c>
      <c r="L817" s="5">
        <v>11</v>
      </c>
      <c r="M817" s="5">
        <v>3</v>
      </c>
      <c r="N817" s="5" t="s">
        <v>6</v>
      </c>
      <c r="O817" s="5">
        <v>0</v>
      </c>
      <c r="P817" s="5">
        <f>ROUND(Source!DI805,O817)</f>
        <v>555576</v>
      </c>
      <c r="Q817" s="5"/>
      <c r="R817" s="5"/>
      <c r="S817" s="5"/>
      <c r="T817" s="5"/>
      <c r="U817" s="5"/>
      <c r="V817" s="5"/>
      <c r="W817" s="5">
        <v>59980</v>
      </c>
      <c r="X817" s="5">
        <v>1</v>
      </c>
      <c r="Y817" s="5">
        <v>59980</v>
      </c>
      <c r="Z817" s="5">
        <v>555576</v>
      </c>
      <c r="AA817" s="5">
        <v>1</v>
      </c>
      <c r="AB817" s="5">
        <v>555576</v>
      </c>
      <c r="IF817">
        <v>-1</v>
      </c>
    </row>
    <row r="818" spans="1:240" x14ac:dyDescent="0.2">
      <c r="A818" s="5">
        <v>50</v>
      </c>
      <c r="B818" s="5">
        <v>0</v>
      </c>
      <c r="C818" s="5">
        <v>0</v>
      </c>
      <c r="D818" s="5">
        <v>1</v>
      </c>
      <c r="E818" s="5">
        <v>231</v>
      </c>
      <c r="F818" s="5">
        <f>ROUND(Source!BB805,O818)</f>
        <v>0</v>
      </c>
      <c r="G818" s="5" t="s">
        <v>370</v>
      </c>
      <c r="H818" s="5" t="s">
        <v>371</v>
      </c>
      <c r="I818" s="5"/>
      <c r="J818" s="5"/>
      <c r="K818" s="5">
        <v>231</v>
      </c>
      <c r="L818" s="5">
        <v>12</v>
      </c>
      <c r="M818" s="5">
        <v>3</v>
      </c>
      <c r="N818" s="5" t="s">
        <v>6</v>
      </c>
      <c r="O818" s="5">
        <v>0</v>
      </c>
      <c r="P818" s="5">
        <f>ROUND(Source!ET805,O818)</f>
        <v>0</v>
      </c>
      <c r="Q818" s="5"/>
      <c r="R818" s="5"/>
      <c r="S818" s="5"/>
      <c r="T818" s="5"/>
      <c r="U818" s="5"/>
      <c r="V818" s="5"/>
      <c r="W818" s="5">
        <v>0</v>
      </c>
      <c r="X818" s="5">
        <v>1</v>
      </c>
      <c r="Y818" s="5">
        <v>0</v>
      </c>
      <c r="Z818" s="5">
        <v>0</v>
      </c>
      <c r="AA818" s="5">
        <v>1</v>
      </c>
      <c r="AB818" s="5">
        <v>0</v>
      </c>
      <c r="IF818">
        <v>-1</v>
      </c>
    </row>
    <row r="819" spans="1:240" x14ac:dyDescent="0.2">
      <c r="A819" s="5">
        <v>50</v>
      </c>
      <c r="B819" s="5">
        <v>0</v>
      </c>
      <c r="C819" s="5">
        <v>0</v>
      </c>
      <c r="D819" s="5">
        <v>1</v>
      </c>
      <c r="E819" s="5">
        <v>204</v>
      </c>
      <c r="F819" s="5">
        <f>ROUND(Source!R805,O819)</f>
        <v>6501</v>
      </c>
      <c r="G819" s="5" t="s">
        <v>372</v>
      </c>
      <c r="H819" s="5" t="s">
        <v>373</v>
      </c>
      <c r="I819" s="5"/>
      <c r="J819" s="5"/>
      <c r="K819" s="5">
        <v>204</v>
      </c>
      <c r="L819" s="5">
        <v>13</v>
      </c>
      <c r="M819" s="5">
        <v>3</v>
      </c>
      <c r="N819" s="5" t="s">
        <v>6</v>
      </c>
      <c r="O819" s="5">
        <v>0</v>
      </c>
      <c r="P819" s="5">
        <f>ROUND(Source!DJ805,O819)</f>
        <v>128765</v>
      </c>
      <c r="Q819" s="5"/>
      <c r="R819" s="5"/>
      <c r="S819" s="5"/>
      <c r="T819" s="5"/>
      <c r="U819" s="5"/>
      <c r="V819" s="5"/>
      <c r="W819" s="5">
        <v>6501</v>
      </c>
      <c r="X819" s="5">
        <v>1</v>
      </c>
      <c r="Y819" s="5">
        <v>6501</v>
      </c>
      <c r="Z819" s="5">
        <v>128765</v>
      </c>
      <c r="AA819" s="5">
        <v>1</v>
      </c>
      <c r="AB819" s="5">
        <v>128765</v>
      </c>
      <c r="IF819">
        <v>-1</v>
      </c>
    </row>
    <row r="820" spans="1:240" x14ac:dyDescent="0.2">
      <c r="A820" s="5">
        <v>50</v>
      </c>
      <c r="B820" s="5">
        <v>0</v>
      </c>
      <c r="C820" s="5">
        <v>0</v>
      </c>
      <c r="D820" s="5">
        <v>1</v>
      </c>
      <c r="E820" s="5">
        <v>205</v>
      </c>
      <c r="F820" s="5">
        <f>ROUND(Source!S805,O820)</f>
        <v>25910</v>
      </c>
      <c r="G820" s="5" t="s">
        <v>374</v>
      </c>
      <c r="H820" s="5" t="s">
        <v>375</v>
      </c>
      <c r="I820" s="5"/>
      <c r="J820" s="5"/>
      <c r="K820" s="5">
        <v>205</v>
      </c>
      <c r="L820" s="5">
        <v>14</v>
      </c>
      <c r="M820" s="5">
        <v>3</v>
      </c>
      <c r="N820" s="5" t="s">
        <v>6</v>
      </c>
      <c r="O820" s="5">
        <v>0</v>
      </c>
      <c r="P820" s="5">
        <f>ROUND(Source!DK805,O820)</f>
        <v>673306</v>
      </c>
      <c r="Q820" s="5"/>
      <c r="R820" s="5"/>
      <c r="S820" s="5"/>
      <c r="T820" s="5"/>
      <c r="U820" s="5"/>
      <c r="V820" s="5"/>
      <c r="W820" s="5">
        <v>25910</v>
      </c>
      <c r="X820" s="5">
        <v>1</v>
      </c>
      <c r="Y820" s="5">
        <v>25910</v>
      </c>
      <c r="Z820" s="5">
        <v>673306</v>
      </c>
      <c r="AA820" s="5">
        <v>1</v>
      </c>
      <c r="AB820" s="5">
        <v>673306</v>
      </c>
      <c r="IF820">
        <v>-1</v>
      </c>
    </row>
    <row r="821" spans="1:240" x14ac:dyDescent="0.2">
      <c r="A821" s="5">
        <v>50</v>
      </c>
      <c r="B821" s="5">
        <v>0</v>
      </c>
      <c r="C821" s="5">
        <v>0</v>
      </c>
      <c r="D821" s="5">
        <v>1</v>
      </c>
      <c r="E821" s="5">
        <v>232</v>
      </c>
      <c r="F821" s="5">
        <f>ROUND(Source!BC805,O821)</f>
        <v>0</v>
      </c>
      <c r="G821" s="5" t="s">
        <v>376</v>
      </c>
      <c r="H821" s="5" t="s">
        <v>377</v>
      </c>
      <c r="I821" s="5"/>
      <c r="J821" s="5"/>
      <c r="K821" s="5">
        <v>232</v>
      </c>
      <c r="L821" s="5">
        <v>15</v>
      </c>
      <c r="M821" s="5">
        <v>3</v>
      </c>
      <c r="N821" s="5" t="s">
        <v>6</v>
      </c>
      <c r="O821" s="5">
        <v>0</v>
      </c>
      <c r="P821" s="5">
        <f>ROUND(Source!EU805,O821)</f>
        <v>0</v>
      </c>
      <c r="Q821" s="5"/>
      <c r="R821" s="5"/>
      <c r="S821" s="5"/>
      <c r="T821" s="5"/>
      <c r="U821" s="5"/>
      <c r="V821" s="5"/>
      <c r="W821" s="5">
        <v>0</v>
      </c>
      <c r="X821" s="5">
        <v>1</v>
      </c>
      <c r="Y821" s="5">
        <v>0</v>
      </c>
      <c r="Z821" s="5">
        <v>0</v>
      </c>
      <c r="AA821" s="5">
        <v>1</v>
      </c>
      <c r="AB821" s="5">
        <v>0</v>
      </c>
      <c r="IF821">
        <v>-1</v>
      </c>
    </row>
    <row r="822" spans="1:240" x14ac:dyDescent="0.2">
      <c r="A822" s="5">
        <v>50</v>
      </c>
      <c r="B822" s="5">
        <v>0</v>
      </c>
      <c r="C822" s="5">
        <v>0</v>
      </c>
      <c r="D822" s="5">
        <v>1</v>
      </c>
      <c r="E822" s="5">
        <v>214</v>
      </c>
      <c r="F822" s="5">
        <f>ROUND(Source!AS805,O822)</f>
        <v>1088028</v>
      </c>
      <c r="G822" s="5" t="s">
        <v>378</v>
      </c>
      <c r="H822" s="5" t="s">
        <v>379</v>
      </c>
      <c r="I822" s="5"/>
      <c r="J822" s="5"/>
      <c r="K822" s="5">
        <v>214</v>
      </c>
      <c r="L822" s="5">
        <v>16</v>
      </c>
      <c r="M822" s="5">
        <v>3</v>
      </c>
      <c r="N822" s="5" t="s">
        <v>6</v>
      </c>
      <c r="O822" s="5">
        <v>0</v>
      </c>
      <c r="P822" s="5" t="e">
        <f>ROUND(Source!EK805,O822)</f>
        <v>#REF!</v>
      </c>
      <c r="Q822" s="5"/>
      <c r="R822" s="5"/>
      <c r="S822" s="5"/>
      <c r="T822" s="5"/>
      <c r="U822" s="5"/>
      <c r="V822" s="5"/>
      <c r="W822" s="5">
        <v>1088028</v>
      </c>
      <c r="X822" s="5">
        <v>1</v>
      </c>
      <c r="Y822" s="5">
        <v>1088028</v>
      </c>
      <c r="Z822" s="5">
        <v>11140889</v>
      </c>
      <c r="AA822" s="5">
        <v>1</v>
      </c>
      <c r="AB822" s="5">
        <v>11140889</v>
      </c>
      <c r="IF822">
        <v>-1</v>
      </c>
    </row>
    <row r="823" spans="1:240" x14ac:dyDescent="0.2">
      <c r="A823" s="5">
        <v>50</v>
      </c>
      <c r="B823" s="5">
        <v>0</v>
      </c>
      <c r="C823" s="5">
        <v>0</v>
      </c>
      <c r="D823" s="5">
        <v>1</v>
      </c>
      <c r="E823" s="5">
        <v>215</v>
      </c>
      <c r="F823" s="5">
        <f>ROUND(Source!AT805,O823)</f>
        <v>0</v>
      </c>
      <c r="G823" s="5" t="s">
        <v>380</v>
      </c>
      <c r="H823" s="5" t="s">
        <v>381</v>
      </c>
      <c r="I823" s="5"/>
      <c r="J823" s="5"/>
      <c r="K823" s="5">
        <v>215</v>
      </c>
      <c r="L823" s="5">
        <v>17</v>
      </c>
      <c r="M823" s="5">
        <v>3</v>
      </c>
      <c r="N823" s="5" t="s">
        <v>6</v>
      </c>
      <c r="O823" s="5">
        <v>0</v>
      </c>
      <c r="P823" s="5">
        <f>ROUND(Source!EL805,O823)</f>
        <v>0</v>
      </c>
      <c r="Q823" s="5"/>
      <c r="R823" s="5"/>
      <c r="S823" s="5"/>
      <c r="T823" s="5"/>
      <c r="U823" s="5"/>
      <c r="V823" s="5"/>
      <c r="W823" s="5">
        <v>0</v>
      </c>
      <c r="X823" s="5">
        <v>1</v>
      </c>
      <c r="Y823" s="5">
        <v>0</v>
      </c>
      <c r="Z823" s="5">
        <v>0</v>
      </c>
      <c r="AA823" s="5">
        <v>1</v>
      </c>
      <c r="AB823" s="5">
        <v>0</v>
      </c>
      <c r="IF823">
        <v>-1</v>
      </c>
    </row>
    <row r="824" spans="1:240" x14ac:dyDescent="0.2">
      <c r="A824" s="5">
        <v>50</v>
      </c>
      <c r="B824" s="5">
        <v>0</v>
      </c>
      <c r="C824" s="5">
        <v>0</v>
      </c>
      <c r="D824" s="5">
        <v>1</v>
      </c>
      <c r="E824" s="5">
        <v>217</v>
      </c>
      <c r="F824" s="5">
        <f>ROUND(Source!AU805,O824)</f>
        <v>0</v>
      </c>
      <c r="G824" s="5" t="s">
        <v>382</v>
      </c>
      <c r="H824" s="5" t="s">
        <v>383</v>
      </c>
      <c r="I824" s="5"/>
      <c r="J824" s="5"/>
      <c r="K824" s="5">
        <v>217</v>
      </c>
      <c r="L824" s="5">
        <v>18</v>
      </c>
      <c r="M824" s="5">
        <v>3</v>
      </c>
      <c r="N824" s="5" t="s">
        <v>6</v>
      </c>
      <c r="O824" s="5">
        <v>0</v>
      </c>
      <c r="P824" s="5">
        <f>ROUND(Source!EM805,O824)</f>
        <v>0</v>
      </c>
      <c r="Q824" s="5"/>
      <c r="R824" s="5"/>
      <c r="S824" s="5"/>
      <c r="T824" s="5"/>
      <c r="U824" s="5"/>
      <c r="V824" s="5"/>
      <c r="W824" s="5">
        <v>0</v>
      </c>
      <c r="X824" s="5">
        <v>1</v>
      </c>
      <c r="Y824" s="5">
        <v>0</v>
      </c>
      <c r="Z824" s="5">
        <v>0</v>
      </c>
      <c r="AA824" s="5">
        <v>1</v>
      </c>
      <c r="AB824" s="5">
        <v>0</v>
      </c>
      <c r="IF824">
        <v>-1</v>
      </c>
    </row>
    <row r="825" spans="1:240" x14ac:dyDescent="0.2">
      <c r="A825" s="5">
        <v>50</v>
      </c>
      <c r="B825" s="5">
        <v>0</v>
      </c>
      <c r="C825" s="5">
        <v>0</v>
      </c>
      <c r="D825" s="5">
        <v>1</v>
      </c>
      <c r="E825" s="5">
        <v>230</v>
      </c>
      <c r="F825" s="5">
        <f>ROUND(Source!BA805,O825)</f>
        <v>0</v>
      </c>
      <c r="G825" s="5" t="s">
        <v>384</v>
      </c>
      <c r="H825" s="5" t="s">
        <v>385</v>
      </c>
      <c r="I825" s="5"/>
      <c r="J825" s="5"/>
      <c r="K825" s="5">
        <v>230</v>
      </c>
      <c r="L825" s="5">
        <v>19</v>
      </c>
      <c r="M825" s="5">
        <v>3</v>
      </c>
      <c r="N825" s="5" t="s">
        <v>6</v>
      </c>
      <c r="O825" s="5">
        <v>0</v>
      </c>
      <c r="P825" s="5">
        <f>ROUND(Source!ES805,O825)</f>
        <v>0</v>
      </c>
      <c r="Q825" s="5"/>
      <c r="R825" s="5"/>
      <c r="S825" s="5"/>
      <c r="T825" s="5"/>
      <c r="U825" s="5"/>
      <c r="V825" s="5"/>
      <c r="W825" s="5">
        <v>0</v>
      </c>
      <c r="X825" s="5">
        <v>1</v>
      </c>
      <c r="Y825" s="5">
        <v>0</v>
      </c>
      <c r="Z825" s="5">
        <v>0</v>
      </c>
      <c r="AA825" s="5">
        <v>1</v>
      </c>
      <c r="AB825" s="5">
        <v>0</v>
      </c>
      <c r="IF825">
        <v>-1</v>
      </c>
    </row>
    <row r="826" spans="1:240" x14ac:dyDescent="0.2">
      <c r="A826" s="5">
        <v>50</v>
      </c>
      <c r="B826" s="5">
        <v>0</v>
      </c>
      <c r="C826" s="5">
        <v>0</v>
      </c>
      <c r="D826" s="5">
        <v>1</v>
      </c>
      <c r="E826" s="5">
        <v>206</v>
      </c>
      <c r="F826" s="5">
        <f>ROUND(Source!T805,O826)</f>
        <v>0</v>
      </c>
      <c r="G826" s="5" t="s">
        <v>386</v>
      </c>
      <c r="H826" s="5" t="s">
        <v>387</v>
      </c>
      <c r="I826" s="5"/>
      <c r="J826" s="5"/>
      <c r="K826" s="5">
        <v>206</v>
      </c>
      <c r="L826" s="5">
        <v>20</v>
      </c>
      <c r="M826" s="5">
        <v>3</v>
      </c>
      <c r="N826" s="5" t="s">
        <v>6</v>
      </c>
      <c r="O826" s="5">
        <v>0</v>
      </c>
      <c r="P826" s="5">
        <f>ROUND(Source!DL805,O826)</f>
        <v>0</v>
      </c>
      <c r="Q826" s="5"/>
      <c r="R826" s="5"/>
      <c r="S826" s="5"/>
      <c r="T826" s="5"/>
      <c r="U826" s="5"/>
      <c r="V826" s="5"/>
      <c r="W826" s="5">
        <v>0</v>
      </c>
      <c r="X826" s="5">
        <v>1</v>
      </c>
      <c r="Y826" s="5">
        <v>0</v>
      </c>
      <c r="Z826" s="5">
        <v>0</v>
      </c>
      <c r="AA826" s="5">
        <v>1</v>
      </c>
      <c r="AB826" s="5">
        <v>0</v>
      </c>
      <c r="IF826">
        <v>-1</v>
      </c>
    </row>
    <row r="827" spans="1:240" x14ac:dyDescent="0.2">
      <c r="A827" s="5">
        <v>50</v>
      </c>
      <c r="B827" s="5">
        <v>0</v>
      </c>
      <c r="C827" s="5">
        <v>0</v>
      </c>
      <c r="D827" s="5">
        <v>1</v>
      </c>
      <c r="E827" s="5">
        <v>207</v>
      </c>
      <c r="F827" s="5">
        <f>ROUND(Source!U805,O827)</f>
        <v>2838</v>
      </c>
      <c r="G827" s="5" t="s">
        <v>388</v>
      </c>
      <c r="H827" s="5" t="s">
        <v>389</v>
      </c>
      <c r="I827" s="5"/>
      <c r="J827" s="5"/>
      <c r="K827" s="5">
        <v>207</v>
      </c>
      <c r="L827" s="5">
        <v>21</v>
      </c>
      <c r="M827" s="5">
        <v>3</v>
      </c>
      <c r="N827" s="5" t="s">
        <v>6</v>
      </c>
      <c r="O827" s="5">
        <v>0</v>
      </c>
      <c r="P827" s="5" t="e">
        <f>ROUND(Source!DM805,O827)</f>
        <v>#REF!</v>
      </c>
      <c r="Q827" s="5"/>
      <c r="R827" s="5"/>
      <c r="S827" s="5"/>
      <c r="T827" s="5"/>
      <c r="U827" s="5"/>
      <c r="V827" s="5"/>
      <c r="W827" s="5">
        <v>2838</v>
      </c>
      <c r="X827" s="5">
        <v>1</v>
      </c>
      <c r="Y827" s="5">
        <v>2838</v>
      </c>
      <c r="Z827" s="5">
        <v>2838</v>
      </c>
      <c r="AA827" s="5">
        <v>1</v>
      </c>
      <c r="AB827" s="5">
        <v>2838</v>
      </c>
      <c r="IF827">
        <v>-1</v>
      </c>
    </row>
    <row r="828" spans="1:240" x14ac:dyDescent="0.2">
      <c r="A828" s="5">
        <v>50</v>
      </c>
      <c r="B828" s="5">
        <v>0</v>
      </c>
      <c r="C828" s="5">
        <v>0</v>
      </c>
      <c r="D828" s="5">
        <v>1</v>
      </c>
      <c r="E828" s="5">
        <v>208</v>
      </c>
      <c r="F828" s="5">
        <f>ROUND(Source!V805,O828)</f>
        <v>482</v>
      </c>
      <c r="G828" s="5" t="s">
        <v>390</v>
      </c>
      <c r="H828" s="5" t="s">
        <v>391</v>
      </c>
      <c r="I828" s="5"/>
      <c r="J828" s="5"/>
      <c r="K828" s="5">
        <v>208</v>
      </c>
      <c r="L828" s="5">
        <v>22</v>
      </c>
      <c r="M828" s="5">
        <v>3</v>
      </c>
      <c r="N828" s="5" t="s">
        <v>6</v>
      </c>
      <c r="O828" s="5">
        <v>0</v>
      </c>
      <c r="P828" s="5">
        <f>ROUND(Source!DN805,O828)</f>
        <v>482</v>
      </c>
      <c r="Q828" s="5"/>
      <c r="R828" s="5"/>
      <c r="S828" s="5"/>
      <c r="T828" s="5"/>
      <c r="U828" s="5"/>
      <c r="V828" s="5"/>
      <c r="W828" s="5">
        <v>482</v>
      </c>
      <c r="X828" s="5">
        <v>1</v>
      </c>
      <c r="Y828" s="5">
        <v>482</v>
      </c>
      <c r="Z828" s="5">
        <v>482</v>
      </c>
      <c r="AA828" s="5">
        <v>1</v>
      </c>
      <c r="AB828" s="5">
        <v>482</v>
      </c>
      <c r="IF828">
        <v>-1</v>
      </c>
    </row>
    <row r="829" spans="1:240" x14ac:dyDescent="0.2">
      <c r="A829" s="5">
        <v>50</v>
      </c>
      <c r="B829" s="5">
        <v>0</v>
      </c>
      <c r="C829" s="5">
        <v>0</v>
      </c>
      <c r="D829" s="5">
        <v>1</v>
      </c>
      <c r="E829" s="5">
        <v>209</v>
      </c>
      <c r="F829" s="5">
        <f>ROUND(Source!W805,O829)</f>
        <v>279</v>
      </c>
      <c r="G829" s="5" t="s">
        <v>392</v>
      </c>
      <c r="H829" s="5" t="s">
        <v>393</v>
      </c>
      <c r="I829" s="5"/>
      <c r="J829" s="5"/>
      <c r="K829" s="5">
        <v>209</v>
      </c>
      <c r="L829" s="5">
        <v>23</v>
      </c>
      <c r="M829" s="5">
        <v>3</v>
      </c>
      <c r="N829" s="5" t="s">
        <v>6</v>
      </c>
      <c r="O829" s="5">
        <v>0</v>
      </c>
      <c r="P829" s="5">
        <f>ROUND(Source!DO805,O829)</f>
        <v>279</v>
      </c>
      <c r="Q829" s="5"/>
      <c r="R829" s="5"/>
      <c r="S829" s="5"/>
      <c r="T829" s="5"/>
      <c r="U829" s="5"/>
      <c r="V829" s="5"/>
      <c r="W829" s="5">
        <v>279</v>
      </c>
      <c r="X829" s="5">
        <v>1</v>
      </c>
      <c r="Y829" s="5">
        <v>279</v>
      </c>
      <c r="Z829" s="5">
        <v>279</v>
      </c>
      <c r="AA829" s="5">
        <v>1</v>
      </c>
      <c r="AB829" s="5">
        <v>279</v>
      </c>
      <c r="IF829">
        <v>-1</v>
      </c>
    </row>
    <row r="830" spans="1:240" x14ac:dyDescent="0.2">
      <c r="A830" s="5">
        <v>50</v>
      </c>
      <c r="B830" s="5">
        <v>0</v>
      </c>
      <c r="C830" s="5">
        <v>0</v>
      </c>
      <c r="D830" s="5">
        <v>1</v>
      </c>
      <c r="E830" s="5">
        <v>233</v>
      </c>
      <c r="F830" s="5">
        <f>ROUND(Source!BD805,O830)</f>
        <v>0</v>
      </c>
      <c r="G830" s="5" t="s">
        <v>394</v>
      </c>
      <c r="H830" s="5" t="s">
        <v>395</v>
      </c>
      <c r="I830" s="5"/>
      <c r="J830" s="5"/>
      <c r="K830" s="5">
        <v>233</v>
      </c>
      <c r="L830" s="5">
        <v>24</v>
      </c>
      <c r="M830" s="5">
        <v>3</v>
      </c>
      <c r="N830" s="5" t="s">
        <v>6</v>
      </c>
      <c r="O830" s="5">
        <v>0</v>
      </c>
      <c r="P830" s="5">
        <f>ROUND(Source!EV805,O830)</f>
        <v>0</v>
      </c>
      <c r="Q830" s="5"/>
      <c r="R830" s="5"/>
      <c r="S830" s="5"/>
      <c r="T830" s="5"/>
      <c r="U830" s="5"/>
      <c r="V830" s="5"/>
      <c r="W830" s="5">
        <v>0</v>
      </c>
      <c r="X830" s="5">
        <v>1</v>
      </c>
      <c r="Y830" s="5">
        <v>0</v>
      </c>
      <c r="Z830" s="5">
        <v>0</v>
      </c>
      <c r="AA830" s="5">
        <v>1</v>
      </c>
      <c r="AB830" s="5">
        <v>0</v>
      </c>
      <c r="IF830">
        <v>-1</v>
      </c>
    </row>
    <row r="831" spans="1:240" x14ac:dyDescent="0.2">
      <c r="A831" s="5">
        <v>50</v>
      </c>
      <c r="B831" s="5">
        <v>0</v>
      </c>
      <c r="C831" s="5">
        <v>0</v>
      </c>
      <c r="D831" s="5">
        <v>1</v>
      </c>
      <c r="E831" s="5">
        <v>210</v>
      </c>
      <c r="F831" s="5">
        <f>ROUND(Source!X805,O831)</f>
        <v>42506</v>
      </c>
      <c r="G831" s="5" t="s">
        <v>396</v>
      </c>
      <c r="H831" s="5" t="s">
        <v>397</v>
      </c>
      <c r="I831" s="5"/>
      <c r="J831" s="5"/>
      <c r="K831" s="5">
        <v>210</v>
      </c>
      <c r="L831" s="5">
        <v>25</v>
      </c>
      <c r="M831" s="5">
        <v>3</v>
      </c>
      <c r="N831" s="5" t="s">
        <v>6</v>
      </c>
      <c r="O831" s="5">
        <v>0</v>
      </c>
      <c r="P831" s="5" t="e">
        <f>ROUND(Source!DP805,O831)</f>
        <v>#REF!</v>
      </c>
      <c r="Q831" s="5"/>
      <c r="R831" s="5"/>
      <c r="S831" s="5"/>
      <c r="T831" s="5"/>
      <c r="U831" s="5"/>
      <c r="V831" s="5"/>
      <c r="W831" s="5">
        <v>42506</v>
      </c>
      <c r="X831" s="5">
        <v>1</v>
      </c>
      <c r="Y831" s="5">
        <v>42506</v>
      </c>
      <c r="Z831" s="5">
        <v>993880</v>
      </c>
      <c r="AA831" s="5">
        <v>1</v>
      </c>
      <c r="AB831" s="5">
        <v>993880</v>
      </c>
      <c r="IF831">
        <v>-1</v>
      </c>
    </row>
    <row r="832" spans="1:240" x14ac:dyDescent="0.2">
      <c r="A832" s="5">
        <v>50</v>
      </c>
      <c r="B832" s="5">
        <v>0</v>
      </c>
      <c r="C832" s="5">
        <v>0</v>
      </c>
      <c r="D832" s="5">
        <v>1</v>
      </c>
      <c r="E832" s="5">
        <v>211</v>
      </c>
      <c r="F832" s="5">
        <f>ROUND(Source!Y805,O832)</f>
        <v>28927</v>
      </c>
      <c r="G832" s="5" t="s">
        <v>398</v>
      </c>
      <c r="H832" s="5" t="s">
        <v>399</v>
      </c>
      <c r="I832" s="5"/>
      <c r="J832" s="5"/>
      <c r="K832" s="5">
        <v>211</v>
      </c>
      <c r="L832" s="5">
        <v>26</v>
      </c>
      <c r="M832" s="5">
        <v>3</v>
      </c>
      <c r="N832" s="5" t="s">
        <v>6</v>
      </c>
      <c r="O832" s="5">
        <v>0</v>
      </c>
      <c r="P832" s="5" t="e">
        <f>ROUND(Source!DQ805,O832)</f>
        <v>#REF!</v>
      </c>
      <c r="Q832" s="5"/>
      <c r="R832" s="5"/>
      <c r="S832" s="5"/>
      <c r="T832" s="5"/>
      <c r="U832" s="5"/>
      <c r="V832" s="5"/>
      <c r="W832" s="5">
        <v>28927</v>
      </c>
      <c r="X832" s="5">
        <v>1</v>
      </c>
      <c r="Y832" s="5">
        <v>28927</v>
      </c>
      <c r="Z832" s="5">
        <v>604860</v>
      </c>
      <c r="AA832" s="5">
        <v>1</v>
      </c>
      <c r="AB832" s="5">
        <v>604860</v>
      </c>
      <c r="IF832">
        <v>-1</v>
      </c>
    </row>
    <row r="833" spans="1:240" x14ac:dyDescent="0.2">
      <c r="A833" s="5">
        <v>50</v>
      </c>
      <c r="B833" s="5">
        <v>0</v>
      </c>
      <c r="C833" s="5">
        <v>0</v>
      </c>
      <c r="D833" s="5">
        <v>1</v>
      </c>
      <c r="E833" s="5">
        <v>224</v>
      </c>
      <c r="F833" s="5">
        <f>ROUND(Source!AR805,O833)</f>
        <v>1088028</v>
      </c>
      <c r="G833" s="5" t="s">
        <v>400</v>
      </c>
      <c r="H833" s="5" t="s">
        <v>401</v>
      </c>
      <c r="I833" s="5"/>
      <c r="J833" s="5"/>
      <c r="K833" s="5">
        <v>224</v>
      </c>
      <c r="L833" s="5">
        <v>27</v>
      </c>
      <c r="M833" s="5">
        <v>3</v>
      </c>
      <c r="N833" s="5" t="s">
        <v>6</v>
      </c>
      <c r="O833" s="5">
        <v>0</v>
      </c>
      <c r="P833" s="5" t="e">
        <f>ROUND(Source!EJ805,O833)</f>
        <v>#REF!</v>
      </c>
      <c r="Q833" s="5"/>
      <c r="R833" s="5"/>
      <c r="S833" s="5"/>
      <c r="T833" s="5"/>
      <c r="U833" s="5"/>
      <c r="V833" s="5"/>
      <c r="W833" s="5">
        <v>1088028</v>
      </c>
      <c r="X833" s="5">
        <v>1</v>
      </c>
      <c r="Y833" s="5">
        <v>1088028</v>
      </c>
      <c r="Z833" s="5">
        <v>11140889</v>
      </c>
      <c r="AA833" s="5">
        <v>1</v>
      </c>
      <c r="AB833" s="5">
        <v>11140889</v>
      </c>
      <c r="IF833">
        <v>-1</v>
      </c>
    </row>
    <row r="834" spans="1:240" x14ac:dyDescent="0.2">
      <c r="IF834">
        <v>-1</v>
      </c>
    </row>
    <row r="835" spans="1:240" x14ac:dyDescent="0.2">
      <c r="IF835">
        <v>-1</v>
      </c>
    </row>
    <row r="836" spans="1:240" x14ac:dyDescent="0.2">
      <c r="A836">
        <v>70</v>
      </c>
      <c r="B836">
        <v>1</v>
      </c>
      <c r="D836">
        <v>1</v>
      </c>
      <c r="E836" t="s">
        <v>846</v>
      </c>
      <c r="F836" t="s">
        <v>847</v>
      </c>
      <c r="G836">
        <v>1</v>
      </c>
      <c r="H836">
        <v>0</v>
      </c>
      <c r="I836" t="s">
        <v>848</v>
      </c>
      <c r="J836">
        <v>0</v>
      </c>
      <c r="K836">
        <v>0</v>
      </c>
      <c r="L836" t="s">
        <v>6</v>
      </c>
      <c r="M836" t="s">
        <v>6</v>
      </c>
      <c r="N836">
        <v>0</v>
      </c>
      <c r="O836">
        <v>1</v>
      </c>
      <c r="P836" t="s">
        <v>849</v>
      </c>
      <c r="IF836">
        <v>-1</v>
      </c>
    </row>
    <row r="837" spans="1:240" x14ac:dyDescent="0.2">
      <c r="A837">
        <v>70</v>
      </c>
      <c r="B837">
        <v>1</v>
      </c>
      <c r="D837">
        <v>2</v>
      </c>
      <c r="E837" t="s">
        <v>850</v>
      </c>
      <c r="F837" t="s">
        <v>851</v>
      </c>
      <c r="G837">
        <v>0</v>
      </c>
      <c r="H837">
        <v>0</v>
      </c>
      <c r="I837" t="s">
        <v>848</v>
      </c>
      <c r="J837">
        <v>0</v>
      </c>
      <c r="K837">
        <v>0</v>
      </c>
      <c r="L837" t="s">
        <v>6</v>
      </c>
      <c r="M837" t="s">
        <v>6</v>
      </c>
      <c r="N837">
        <v>0</v>
      </c>
      <c r="O837">
        <v>0</v>
      </c>
      <c r="P837" t="s">
        <v>852</v>
      </c>
      <c r="IF837">
        <v>-1</v>
      </c>
    </row>
    <row r="838" spans="1:240" x14ac:dyDescent="0.2">
      <c r="A838">
        <v>70</v>
      </c>
      <c r="B838">
        <v>1</v>
      </c>
      <c r="D838">
        <v>3</v>
      </c>
      <c r="E838" t="s">
        <v>853</v>
      </c>
      <c r="F838" t="s">
        <v>854</v>
      </c>
      <c r="G838">
        <v>0</v>
      </c>
      <c r="H838">
        <v>0</v>
      </c>
      <c r="I838" t="s">
        <v>848</v>
      </c>
      <c r="J838">
        <v>0</v>
      </c>
      <c r="K838">
        <v>0</v>
      </c>
      <c r="L838" t="s">
        <v>6</v>
      </c>
      <c r="M838" t="s">
        <v>6</v>
      </c>
      <c r="N838">
        <v>0</v>
      </c>
      <c r="O838">
        <v>0</v>
      </c>
      <c r="P838" t="s">
        <v>855</v>
      </c>
      <c r="IF838">
        <v>-1</v>
      </c>
    </row>
    <row r="839" spans="1:240" x14ac:dyDescent="0.2">
      <c r="A839">
        <v>70</v>
      </c>
      <c r="B839">
        <v>1</v>
      </c>
      <c r="D839">
        <v>4</v>
      </c>
      <c r="E839" t="s">
        <v>856</v>
      </c>
      <c r="F839" t="s">
        <v>857</v>
      </c>
      <c r="G839">
        <v>0</v>
      </c>
      <c r="H839">
        <v>0</v>
      </c>
      <c r="I839" t="s">
        <v>848</v>
      </c>
      <c r="J839">
        <v>0</v>
      </c>
      <c r="K839">
        <v>0</v>
      </c>
      <c r="L839" t="s">
        <v>6</v>
      </c>
      <c r="M839" t="s">
        <v>6</v>
      </c>
      <c r="N839">
        <v>0</v>
      </c>
      <c r="O839">
        <v>0</v>
      </c>
      <c r="P839" t="s">
        <v>858</v>
      </c>
      <c r="IF839">
        <v>-1</v>
      </c>
    </row>
    <row r="840" spans="1:240" x14ac:dyDescent="0.2">
      <c r="A840">
        <v>70</v>
      </c>
      <c r="B840">
        <v>1</v>
      </c>
      <c r="D840">
        <v>5</v>
      </c>
      <c r="E840" t="s">
        <v>859</v>
      </c>
      <c r="F840" t="s">
        <v>860</v>
      </c>
      <c r="G840">
        <v>0</v>
      </c>
      <c r="H840">
        <v>0</v>
      </c>
      <c r="I840" t="s">
        <v>848</v>
      </c>
      <c r="J840">
        <v>0</v>
      </c>
      <c r="K840">
        <v>0</v>
      </c>
      <c r="L840" t="s">
        <v>6</v>
      </c>
      <c r="M840" t="s">
        <v>6</v>
      </c>
      <c r="N840">
        <v>0</v>
      </c>
      <c r="O840">
        <v>0</v>
      </c>
      <c r="P840" t="s">
        <v>861</v>
      </c>
      <c r="IF840">
        <v>-1</v>
      </c>
    </row>
    <row r="841" spans="1:240" x14ac:dyDescent="0.2">
      <c r="A841">
        <v>70</v>
      </c>
      <c r="B841">
        <v>1</v>
      </c>
      <c r="D841">
        <v>6</v>
      </c>
      <c r="E841" t="s">
        <v>862</v>
      </c>
      <c r="F841" t="s">
        <v>863</v>
      </c>
      <c r="G841">
        <v>0</v>
      </c>
      <c r="H841">
        <v>0</v>
      </c>
      <c r="I841" t="s">
        <v>848</v>
      </c>
      <c r="J841">
        <v>0</v>
      </c>
      <c r="K841">
        <v>0</v>
      </c>
      <c r="L841" t="s">
        <v>6</v>
      </c>
      <c r="M841" t="s">
        <v>6</v>
      </c>
      <c r="N841">
        <v>0</v>
      </c>
      <c r="O841">
        <v>0</v>
      </c>
      <c r="P841" t="s">
        <v>864</v>
      </c>
      <c r="IF841">
        <v>-1</v>
      </c>
    </row>
    <row r="842" spans="1:240" x14ac:dyDescent="0.2">
      <c r="A842">
        <v>70</v>
      </c>
      <c r="B842">
        <v>1</v>
      </c>
      <c r="D842">
        <v>7</v>
      </c>
      <c r="E842" t="s">
        <v>865</v>
      </c>
      <c r="F842" t="s">
        <v>866</v>
      </c>
      <c r="G842">
        <v>0</v>
      </c>
      <c r="H842">
        <v>0</v>
      </c>
      <c r="I842" t="s">
        <v>848</v>
      </c>
      <c r="J842">
        <v>0</v>
      </c>
      <c r="K842">
        <v>0</v>
      </c>
      <c r="L842" t="s">
        <v>6</v>
      </c>
      <c r="M842" t="s">
        <v>6</v>
      </c>
      <c r="N842">
        <v>0</v>
      </c>
      <c r="O842">
        <v>0</v>
      </c>
      <c r="P842" t="s">
        <v>867</v>
      </c>
      <c r="IF842">
        <v>-1</v>
      </c>
    </row>
    <row r="843" spans="1:240" x14ac:dyDescent="0.2">
      <c r="A843">
        <v>70</v>
      </c>
      <c r="B843">
        <v>1</v>
      </c>
      <c r="D843">
        <v>8</v>
      </c>
      <c r="E843" t="s">
        <v>868</v>
      </c>
      <c r="F843" t="s">
        <v>869</v>
      </c>
      <c r="G843">
        <v>0</v>
      </c>
      <c r="H843">
        <v>0</v>
      </c>
      <c r="I843" t="s">
        <v>848</v>
      </c>
      <c r="J843">
        <v>0</v>
      </c>
      <c r="K843">
        <v>0</v>
      </c>
      <c r="L843" t="s">
        <v>6</v>
      </c>
      <c r="M843" t="s">
        <v>6</v>
      </c>
      <c r="N843">
        <v>0</v>
      </c>
      <c r="O843">
        <v>0</v>
      </c>
      <c r="P843" t="s">
        <v>870</v>
      </c>
      <c r="IF843">
        <v>-1</v>
      </c>
    </row>
    <row r="844" spans="1:240" x14ac:dyDescent="0.2">
      <c r="A844">
        <v>70</v>
      </c>
      <c r="B844">
        <v>1</v>
      </c>
      <c r="D844">
        <v>9</v>
      </c>
      <c r="E844" t="s">
        <v>871</v>
      </c>
      <c r="F844" t="s">
        <v>872</v>
      </c>
      <c r="G844">
        <v>0</v>
      </c>
      <c r="H844">
        <v>0</v>
      </c>
      <c r="I844" t="s">
        <v>848</v>
      </c>
      <c r="J844">
        <v>0</v>
      </c>
      <c r="K844">
        <v>0</v>
      </c>
      <c r="L844" t="s">
        <v>6</v>
      </c>
      <c r="M844" t="s">
        <v>6</v>
      </c>
      <c r="N844">
        <v>0</v>
      </c>
      <c r="O844">
        <v>0</v>
      </c>
      <c r="P844" t="s">
        <v>873</v>
      </c>
      <c r="IF844">
        <v>-1</v>
      </c>
    </row>
    <row r="845" spans="1:240" x14ac:dyDescent="0.2">
      <c r="A845">
        <v>70</v>
      </c>
      <c r="B845">
        <v>1</v>
      </c>
      <c r="D845">
        <v>1</v>
      </c>
      <c r="E845" t="s">
        <v>874</v>
      </c>
      <c r="F845" t="s">
        <v>875</v>
      </c>
      <c r="G845">
        <v>1</v>
      </c>
      <c r="H845">
        <v>1</v>
      </c>
      <c r="I845" t="s">
        <v>848</v>
      </c>
      <c r="J845">
        <v>0</v>
      </c>
      <c r="K845">
        <v>0</v>
      </c>
      <c r="L845" t="s">
        <v>6</v>
      </c>
      <c r="M845" t="s">
        <v>6</v>
      </c>
      <c r="N845">
        <v>0</v>
      </c>
      <c r="O845">
        <v>1</v>
      </c>
      <c r="P845" t="s">
        <v>875</v>
      </c>
      <c r="IF845">
        <v>-1</v>
      </c>
    </row>
    <row r="846" spans="1:240" x14ac:dyDescent="0.2">
      <c r="A846">
        <v>70</v>
      </c>
      <c r="B846">
        <v>1</v>
      </c>
      <c r="D846">
        <v>2</v>
      </c>
      <c r="E846" t="s">
        <v>876</v>
      </c>
      <c r="F846" t="s">
        <v>877</v>
      </c>
      <c r="G846">
        <v>1</v>
      </c>
      <c r="H846">
        <v>1</v>
      </c>
      <c r="I846" t="s">
        <v>848</v>
      </c>
      <c r="J846">
        <v>0</v>
      </c>
      <c r="K846">
        <v>0</v>
      </c>
      <c r="L846" t="s">
        <v>6</v>
      </c>
      <c r="M846" t="s">
        <v>6</v>
      </c>
      <c r="N846">
        <v>0</v>
      </c>
      <c r="O846">
        <v>1</v>
      </c>
      <c r="P846" t="s">
        <v>877</v>
      </c>
      <c r="IF846">
        <v>-1</v>
      </c>
    </row>
    <row r="847" spans="1:240" x14ac:dyDescent="0.2">
      <c r="A847">
        <v>70</v>
      </c>
      <c r="B847">
        <v>1</v>
      </c>
      <c r="D847">
        <v>3</v>
      </c>
      <c r="E847" t="s">
        <v>878</v>
      </c>
      <c r="F847" t="s">
        <v>879</v>
      </c>
      <c r="G847">
        <v>1</v>
      </c>
      <c r="H847">
        <v>0</v>
      </c>
      <c r="I847" t="s">
        <v>848</v>
      </c>
      <c r="J847">
        <v>0</v>
      </c>
      <c r="K847">
        <v>0</v>
      </c>
      <c r="L847" t="s">
        <v>6</v>
      </c>
      <c r="M847" t="s">
        <v>6</v>
      </c>
      <c r="N847">
        <v>0</v>
      </c>
      <c r="O847">
        <v>1</v>
      </c>
      <c r="P847" t="s">
        <v>879</v>
      </c>
      <c r="IF847">
        <v>-1</v>
      </c>
    </row>
    <row r="848" spans="1:240" x14ac:dyDescent="0.2">
      <c r="A848">
        <v>70</v>
      </c>
      <c r="B848">
        <v>1</v>
      </c>
      <c r="D848">
        <v>4</v>
      </c>
      <c r="E848" t="s">
        <v>880</v>
      </c>
      <c r="F848" t="s">
        <v>881</v>
      </c>
      <c r="G848">
        <v>1</v>
      </c>
      <c r="H848">
        <v>0</v>
      </c>
      <c r="I848" t="s">
        <v>848</v>
      </c>
      <c r="J848">
        <v>0</v>
      </c>
      <c r="K848">
        <v>0</v>
      </c>
      <c r="L848" t="s">
        <v>6</v>
      </c>
      <c r="M848" t="s">
        <v>6</v>
      </c>
      <c r="N848">
        <v>0</v>
      </c>
      <c r="O848">
        <v>1</v>
      </c>
      <c r="P848" t="s">
        <v>881</v>
      </c>
      <c r="IF848">
        <v>-1</v>
      </c>
    </row>
    <row r="849" spans="1:240" x14ac:dyDescent="0.2">
      <c r="A849">
        <v>70</v>
      </c>
      <c r="B849">
        <v>1</v>
      </c>
      <c r="D849">
        <v>5</v>
      </c>
      <c r="E849" t="s">
        <v>882</v>
      </c>
      <c r="F849" t="s">
        <v>883</v>
      </c>
      <c r="G849">
        <v>1</v>
      </c>
      <c r="H849">
        <v>0</v>
      </c>
      <c r="I849" t="s">
        <v>848</v>
      </c>
      <c r="J849">
        <v>0</v>
      </c>
      <c r="K849">
        <v>0</v>
      </c>
      <c r="L849" t="s">
        <v>6</v>
      </c>
      <c r="M849" t="s">
        <v>6</v>
      </c>
      <c r="N849">
        <v>0</v>
      </c>
      <c r="O849">
        <v>0.85</v>
      </c>
      <c r="P849" t="s">
        <v>883</v>
      </c>
      <c r="IF849">
        <v>-1</v>
      </c>
    </row>
    <row r="850" spans="1:240" x14ac:dyDescent="0.2">
      <c r="A850">
        <v>70</v>
      </c>
      <c r="B850">
        <v>1</v>
      </c>
      <c r="D850">
        <v>6</v>
      </c>
      <c r="E850" t="s">
        <v>884</v>
      </c>
      <c r="F850" t="s">
        <v>885</v>
      </c>
      <c r="G850">
        <v>1</v>
      </c>
      <c r="H850">
        <v>0</v>
      </c>
      <c r="I850" t="s">
        <v>848</v>
      </c>
      <c r="J850">
        <v>0</v>
      </c>
      <c r="K850">
        <v>0</v>
      </c>
      <c r="L850" t="s">
        <v>6</v>
      </c>
      <c r="M850" t="s">
        <v>6</v>
      </c>
      <c r="N850">
        <v>0</v>
      </c>
      <c r="O850">
        <v>0.8</v>
      </c>
      <c r="P850" t="s">
        <v>885</v>
      </c>
      <c r="IF850">
        <v>-1</v>
      </c>
    </row>
    <row r="851" spans="1:240" x14ac:dyDescent="0.2">
      <c r="A851">
        <v>70</v>
      </c>
      <c r="B851">
        <v>1</v>
      </c>
      <c r="D851">
        <v>7</v>
      </c>
      <c r="E851" t="s">
        <v>886</v>
      </c>
      <c r="F851" t="s">
        <v>887</v>
      </c>
      <c r="G851">
        <v>1</v>
      </c>
      <c r="H851">
        <v>0</v>
      </c>
      <c r="I851" t="s">
        <v>848</v>
      </c>
      <c r="J851">
        <v>0</v>
      </c>
      <c r="K851">
        <v>0</v>
      </c>
      <c r="L851" t="s">
        <v>6</v>
      </c>
      <c r="M851" t="s">
        <v>6</v>
      </c>
      <c r="N851">
        <v>0</v>
      </c>
      <c r="O851">
        <v>1</v>
      </c>
      <c r="P851" t="s">
        <v>887</v>
      </c>
      <c r="IF851">
        <v>-1</v>
      </c>
    </row>
    <row r="852" spans="1:240" x14ac:dyDescent="0.2">
      <c r="A852">
        <v>70</v>
      </c>
      <c r="B852">
        <v>1</v>
      </c>
      <c r="D852">
        <v>8</v>
      </c>
      <c r="E852" t="s">
        <v>888</v>
      </c>
      <c r="F852" t="s">
        <v>889</v>
      </c>
      <c r="G852">
        <v>1</v>
      </c>
      <c r="H852">
        <v>0.8</v>
      </c>
      <c r="I852" t="s">
        <v>848</v>
      </c>
      <c r="J852">
        <v>0</v>
      </c>
      <c r="K852">
        <v>0</v>
      </c>
      <c r="L852" t="s">
        <v>6</v>
      </c>
      <c r="M852" t="s">
        <v>6</v>
      </c>
      <c r="N852">
        <v>0</v>
      </c>
      <c r="O852">
        <v>1</v>
      </c>
      <c r="P852" t="s">
        <v>889</v>
      </c>
      <c r="IF852">
        <v>-1</v>
      </c>
    </row>
    <row r="853" spans="1:240" x14ac:dyDescent="0.2">
      <c r="A853">
        <v>70</v>
      </c>
      <c r="B853">
        <v>1</v>
      </c>
      <c r="D853">
        <v>9</v>
      </c>
      <c r="E853" t="s">
        <v>890</v>
      </c>
      <c r="F853" t="s">
        <v>891</v>
      </c>
      <c r="G853">
        <v>1</v>
      </c>
      <c r="H853">
        <v>0.85</v>
      </c>
      <c r="I853" t="s">
        <v>848</v>
      </c>
      <c r="J853">
        <v>0</v>
      </c>
      <c r="K853">
        <v>0</v>
      </c>
      <c r="L853" t="s">
        <v>6</v>
      </c>
      <c r="M853" t="s">
        <v>6</v>
      </c>
      <c r="N853">
        <v>0</v>
      </c>
      <c r="O853">
        <v>1</v>
      </c>
      <c r="P853" t="s">
        <v>891</v>
      </c>
      <c r="IF853">
        <v>-1</v>
      </c>
    </row>
    <row r="854" spans="1:240" x14ac:dyDescent="0.2">
      <c r="A854">
        <v>70</v>
      </c>
      <c r="B854">
        <v>1</v>
      </c>
      <c r="D854">
        <v>10</v>
      </c>
      <c r="E854" t="s">
        <v>892</v>
      </c>
      <c r="F854" t="s">
        <v>893</v>
      </c>
      <c r="G854">
        <v>1</v>
      </c>
      <c r="H854">
        <v>0</v>
      </c>
      <c r="I854" t="s">
        <v>848</v>
      </c>
      <c r="J854">
        <v>0</v>
      </c>
      <c r="K854">
        <v>0</v>
      </c>
      <c r="L854" t="s">
        <v>6</v>
      </c>
      <c r="M854" t="s">
        <v>6</v>
      </c>
      <c r="N854">
        <v>0</v>
      </c>
      <c r="O854">
        <v>1</v>
      </c>
      <c r="P854" t="s">
        <v>893</v>
      </c>
      <c r="IF854">
        <v>-1</v>
      </c>
    </row>
    <row r="855" spans="1:240" x14ac:dyDescent="0.2">
      <c r="A855">
        <v>70</v>
      </c>
      <c r="B855">
        <v>1</v>
      </c>
      <c r="D855">
        <v>11</v>
      </c>
      <c r="E855" t="s">
        <v>894</v>
      </c>
      <c r="F855" t="s">
        <v>895</v>
      </c>
      <c r="G855">
        <v>0.7</v>
      </c>
      <c r="H855">
        <v>0</v>
      </c>
      <c r="I855" t="s">
        <v>848</v>
      </c>
      <c r="J855">
        <v>0</v>
      </c>
      <c r="K855">
        <v>0</v>
      </c>
      <c r="L855" t="s">
        <v>6</v>
      </c>
      <c r="M855" t="s">
        <v>6</v>
      </c>
      <c r="N855">
        <v>0</v>
      </c>
      <c r="O855">
        <v>0.94</v>
      </c>
      <c r="P855" t="s">
        <v>895</v>
      </c>
      <c r="IF855">
        <v>-1</v>
      </c>
    </row>
    <row r="856" spans="1:240" x14ac:dyDescent="0.2">
      <c r="A856">
        <v>70</v>
      </c>
      <c r="B856">
        <v>1</v>
      </c>
      <c r="D856">
        <v>12</v>
      </c>
      <c r="E856" t="s">
        <v>896</v>
      </c>
      <c r="F856" t="s">
        <v>897</v>
      </c>
      <c r="G856">
        <v>0.9</v>
      </c>
      <c r="H856">
        <v>0</v>
      </c>
      <c r="I856" t="s">
        <v>848</v>
      </c>
      <c r="J856">
        <v>0</v>
      </c>
      <c r="K856">
        <v>0</v>
      </c>
      <c r="L856" t="s">
        <v>6</v>
      </c>
      <c r="M856" t="s">
        <v>6</v>
      </c>
      <c r="N856">
        <v>0</v>
      </c>
      <c r="O856">
        <v>0.9</v>
      </c>
      <c r="P856" t="s">
        <v>897</v>
      </c>
      <c r="IF856">
        <v>-1</v>
      </c>
    </row>
    <row r="857" spans="1:240" x14ac:dyDescent="0.2">
      <c r="A857">
        <v>70</v>
      </c>
      <c r="B857">
        <v>1</v>
      </c>
      <c r="D857">
        <v>13</v>
      </c>
      <c r="E857" t="s">
        <v>898</v>
      </c>
      <c r="F857" t="s">
        <v>899</v>
      </c>
      <c r="G857">
        <v>0.6</v>
      </c>
      <c r="H857">
        <v>0</v>
      </c>
      <c r="I857" t="s">
        <v>848</v>
      </c>
      <c r="J857">
        <v>0</v>
      </c>
      <c r="K857">
        <v>0</v>
      </c>
      <c r="L857" t="s">
        <v>6</v>
      </c>
      <c r="M857" t="s">
        <v>6</v>
      </c>
      <c r="N857">
        <v>0</v>
      </c>
      <c r="O857">
        <v>0.6</v>
      </c>
      <c r="P857" t="s">
        <v>899</v>
      </c>
      <c r="IF857">
        <v>-1</v>
      </c>
    </row>
    <row r="858" spans="1:240" x14ac:dyDescent="0.2">
      <c r="A858">
        <v>70</v>
      </c>
      <c r="B858">
        <v>1</v>
      </c>
      <c r="D858">
        <v>14</v>
      </c>
      <c r="E858" t="s">
        <v>900</v>
      </c>
      <c r="F858" t="s">
        <v>901</v>
      </c>
      <c r="G858">
        <v>1</v>
      </c>
      <c r="H858">
        <v>0</v>
      </c>
      <c r="I858" t="s">
        <v>848</v>
      </c>
      <c r="J858">
        <v>0</v>
      </c>
      <c r="K858">
        <v>0</v>
      </c>
      <c r="L858" t="s">
        <v>6</v>
      </c>
      <c r="M858" t="s">
        <v>6</v>
      </c>
      <c r="N858">
        <v>0</v>
      </c>
      <c r="O858">
        <v>1</v>
      </c>
      <c r="P858" t="s">
        <v>901</v>
      </c>
      <c r="IF858">
        <v>-1</v>
      </c>
    </row>
    <row r="859" spans="1:240" x14ac:dyDescent="0.2">
      <c r="A859">
        <v>70</v>
      </c>
      <c r="B859">
        <v>1</v>
      </c>
      <c r="D859">
        <v>15</v>
      </c>
      <c r="E859" t="s">
        <v>902</v>
      </c>
      <c r="F859" t="s">
        <v>903</v>
      </c>
      <c r="G859">
        <v>1.2</v>
      </c>
      <c r="H859">
        <v>0</v>
      </c>
      <c r="I859" t="s">
        <v>848</v>
      </c>
      <c r="J859">
        <v>0</v>
      </c>
      <c r="K859">
        <v>0</v>
      </c>
      <c r="L859" t="s">
        <v>6</v>
      </c>
      <c r="M859" t="s">
        <v>6</v>
      </c>
      <c r="N859">
        <v>0</v>
      </c>
      <c r="O859">
        <v>1.2</v>
      </c>
      <c r="P859" t="s">
        <v>903</v>
      </c>
      <c r="IF859">
        <v>-1</v>
      </c>
    </row>
    <row r="860" spans="1:240" x14ac:dyDescent="0.2">
      <c r="A860">
        <v>70</v>
      </c>
      <c r="B860">
        <v>1</v>
      </c>
      <c r="D860">
        <v>16</v>
      </c>
      <c r="E860" t="s">
        <v>904</v>
      </c>
      <c r="F860" t="s">
        <v>905</v>
      </c>
      <c r="G860">
        <v>1</v>
      </c>
      <c r="H860">
        <v>0</v>
      </c>
      <c r="I860" t="s">
        <v>848</v>
      </c>
      <c r="J860">
        <v>0</v>
      </c>
      <c r="K860">
        <v>0</v>
      </c>
      <c r="L860" t="s">
        <v>6</v>
      </c>
      <c r="M860" t="s">
        <v>6</v>
      </c>
      <c r="N860">
        <v>0</v>
      </c>
      <c r="O860">
        <v>1</v>
      </c>
      <c r="P860" t="s">
        <v>905</v>
      </c>
      <c r="IF860">
        <v>-1</v>
      </c>
    </row>
    <row r="861" spans="1:240" x14ac:dyDescent="0.2">
      <c r="A861">
        <v>70</v>
      </c>
      <c r="B861">
        <v>1</v>
      </c>
      <c r="D861">
        <v>17</v>
      </c>
      <c r="E861" t="s">
        <v>906</v>
      </c>
      <c r="F861" t="s">
        <v>907</v>
      </c>
      <c r="G861">
        <v>1</v>
      </c>
      <c r="H861">
        <v>0</v>
      </c>
      <c r="I861" t="s">
        <v>848</v>
      </c>
      <c r="J861">
        <v>0</v>
      </c>
      <c r="K861">
        <v>0</v>
      </c>
      <c r="L861" t="s">
        <v>6</v>
      </c>
      <c r="M861" t="s">
        <v>6</v>
      </c>
      <c r="N861">
        <v>0</v>
      </c>
      <c r="O861">
        <v>1</v>
      </c>
      <c r="P861" t="s">
        <v>907</v>
      </c>
      <c r="IF861">
        <v>-1</v>
      </c>
    </row>
    <row r="862" spans="1:240" x14ac:dyDescent="0.2">
      <c r="A862">
        <v>70</v>
      </c>
      <c r="B862">
        <v>1</v>
      </c>
      <c r="D862">
        <v>18</v>
      </c>
      <c r="E862" t="s">
        <v>908</v>
      </c>
      <c r="F862" t="s">
        <v>909</v>
      </c>
      <c r="G862">
        <v>1</v>
      </c>
      <c r="H862">
        <v>0</v>
      </c>
      <c r="I862" t="s">
        <v>848</v>
      </c>
      <c r="J862">
        <v>0</v>
      </c>
      <c r="K862">
        <v>0</v>
      </c>
      <c r="L862" t="s">
        <v>6</v>
      </c>
      <c r="M862" t="s">
        <v>6</v>
      </c>
      <c r="N862">
        <v>0</v>
      </c>
      <c r="O862">
        <v>1</v>
      </c>
      <c r="P862" t="s">
        <v>909</v>
      </c>
      <c r="IF862">
        <v>-1</v>
      </c>
    </row>
    <row r="863" spans="1:240" x14ac:dyDescent="0.2">
      <c r="A863">
        <v>70</v>
      </c>
      <c r="B863">
        <v>1</v>
      </c>
      <c r="D863">
        <v>19</v>
      </c>
      <c r="E863" t="s">
        <v>910</v>
      </c>
      <c r="F863" t="s">
        <v>907</v>
      </c>
      <c r="G863">
        <v>1</v>
      </c>
      <c r="H863">
        <v>0</v>
      </c>
      <c r="I863" t="s">
        <v>848</v>
      </c>
      <c r="J863">
        <v>0</v>
      </c>
      <c r="K863">
        <v>0</v>
      </c>
      <c r="L863" t="s">
        <v>6</v>
      </c>
      <c r="M863" t="s">
        <v>6</v>
      </c>
      <c r="N863">
        <v>0</v>
      </c>
      <c r="O863">
        <v>1</v>
      </c>
      <c r="P863" t="s">
        <v>907</v>
      </c>
      <c r="IF863">
        <v>-1</v>
      </c>
    </row>
    <row r="864" spans="1:240" x14ac:dyDescent="0.2">
      <c r="A864">
        <v>70</v>
      </c>
      <c r="B864">
        <v>1</v>
      </c>
      <c r="D864">
        <v>20</v>
      </c>
      <c r="E864" t="s">
        <v>911</v>
      </c>
      <c r="F864" t="s">
        <v>909</v>
      </c>
      <c r="G864">
        <v>1</v>
      </c>
      <c r="H864">
        <v>0</v>
      </c>
      <c r="I864" t="s">
        <v>848</v>
      </c>
      <c r="J864">
        <v>0</v>
      </c>
      <c r="K864">
        <v>0</v>
      </c>
      <c r="L864" t="s">
        <v>6</v>
      </c>
      <c r="M864" t="s">
        <v>6</v>
      </c>
      <c r="N864">
        <v>0</v>
      </c>
      <c r="O864">
        <v>1</v>
      </c>
      <c r="P864" t="s">
        <v>909</v>
      </c>
      <c r="IF864">
        <v>-1</v>
      </c>
    </row>
    <row r="865" spans="1:240" x14ac:dyDescent="0.2">
      <c r="A865">
        <v>70</v>
      </c>
      <c r="B865">
        <v>1</v>
      </c>
      <c r="D865">
        <v>21</v>
      </c>
      <c r="E865" t="s">
        <v>912</v>
      </c>
      <c r="F865" t="s">
        <v>913</v>
      </c>
      <c r="G865">
        <v>0</v>
      </c>
      <c r="H865">
        <v>0</v>
      </c>
      <c r="I865" t="s">
        <v>848</v>
      </c>
      <c r="J865">
        <v>0</v>
      </c>
      <c r="K865">
        <v>0</v>
      </c>
      <c r="L865" t="s">
        <v>6</v>
      </c>
      <c r="M865" t="s">
        <v>6</v>
      </c>
      <c r="N865">
        <v>0</v>
      </c>
      <c r="O865">
        <v>0</v>
      </c>
      <c r="P865" t="s">
        <v>913</v>
      </c>
      <c r="IF865">
        <v>-1</v>
      </c>
    </row>
    <row r="866" spans="1:240" x14ac:dyDescent="0.2">
      <c r="IF866">
        <v>-1</v>
      </c>
    </row>
    <row r="867" spans="1:240" x14ac:dyDescent="0.2">
      <c r="A867">
        <v>-1</v>
      </c>
      <c r="IF867">
        <v>-1</v>
      </c>
    </row>
    <row r="868" spans="1:240" x14ac:dyDescent="0.2">
      <c r="IF868">
        <v>-1</v>
      </c>
    </row>
    <row r="869" spans="1:240" x14ac:dyDescent="0.2">
      <c r="A869" s="4">
        <v>75</v>
      </c>
      <c r="B869" s="4" t="s">
        <v>914</v>
      </c>
      <c r="C869" s="4">
        <v>2000</v>
      </c>
      <c r="D869" s="4">
        <v>0</v>
      </c>
      <c r="E869" s="4">
        <v>1</v>
      </c>
      <c r="F869" s="4"/>
      <c r="G869" s="4">
        <v>0</v>
      </c>
      <c r="H869" s="4">
        <v>1</v>
      </c>
      <c r="I869" s="4">
        <v>0</v>
      </c>
      <c r="J869" s="4">
        <v>4</v>
      </c>
      <c r="K869" s="4">
        <v>0</v>
      </c>
      <c r="L869" s="4">
        <v>0</v>
      </c>
      <c r="M869" s="4">
        <v>0</v>
      </c>
      <c r="N869" s="4">
        <v>86295183</v>
      </c>
      <c r="O869" s="4">
        <v>1</v>
      </c>
      <c r="IF869">
        <v>-1</v>
      </c>
    </row>
    <row r="870" spans="1:240" x14ac:dyDescent="0.2">
      <c r="A870" s="4">
        <v>75</v>
      </c>
      <c r="B870" s="4" t="s">
        <v>915</v>
      </c>
      <c r="C870" s="4">
        <v>2024</v>
      </c>
      <c r="D870" s="4">
        <v>1</v>
      </c>
      <c r="E870" s="4">
        <v>3</v>
      </c>
      <c r="F870" s="4"/>
      <c r="G870" s="4">
        <v>0</v>
      </c>
      <c r="H870" s="4">
        <v>2</v>
      </c>
      <c r="I870" s="4">
        <v>0</v>
      </c>
      <c r="J870" s="4">
        <v>3</v>
      </c>
      <c r="K870" s="4">
        <v>0</v>
      </c>
      <c r="L870" s="4">
        <v>0</v>
      </c>
      <c r="M870" s="4">
        <v>1</v>
      </c>
      <c r="N870" s="4">
        <v>86295184</v>
      </c>
      <c r="O870" s="4">
        <v>2</v>
      </c>
      <c r="IF870">
        <v>-1</v>
      </c>
    </row>
    <row r="871" spans="1:240" x14ac:dyDescent="0.2">
      <c r="A871" s="6">
        <v>1</v>
      </c>
      <c r="B871" s="6" t="s">
        <v>916</v>
      </c>
      <c r="C871" s="6" t="s">
        <v>917</v>
      </c>
      <c r="D871" s="6">
        <v>2024</v>
      </c>
      <c r="E871" s="6">
        <v>3</v>
      </c>
      <c r="F871" s="6">
        <v>1</v>
      </c>
      <c r="G871" s="6">
        <v>1</v>
      </c>
      <c r="H871" s="6">
        <v>0</v>
      </c>
      <c r="I871" s="6">
        <v>2</v>
      </c>
      <c r="J871" s="6">
        <v>1</v>
      </c>
      <c r="K871" s="6">
        <v>7.56</v>
      </c>
      <c r="L871" s="6">
        <v>4.83</v>
      </c>
      <c r="M871" s="6">
        <v>1</v>
      </c>
      <c r="N871" s="6">
        <v>1</v>
      </c>
      <c r="O871" s="6">
        <v>7.56</v>
      </c>
      <c r="P871" s="6">
        <v>4.83</v>
      </c>
      <c r="Q871" s="6">
        <v>1</v>
      </c>
      <c r="R871" s="6" t="s">
        <v>6</v>
      </c>
      <c r="S871" s="6" t="s">
        <v>6</v>
      </c>
      <c r="T871" s="6" t="s">
        <v>6</v>
      </c>
      <c r="U871" s="6" t="s">
        <v>6</v>
      </c>
      <c r="V871" s="6" t="s">
        <v>6</v>
      </c>
      <c r="W871" s="6" t="s">
        <v>6</v>
      </c>
      <c r="X871" s="6" t="s">
        <v>6</v>
      </c>
      <c r="Y871" s="6" t="s">
        <v>6</v>
      </c>
      <c r="Z871" s="6" t="s">
        <v>6</v>
      </c>
      <c r="AA871" s="6" t="s">
        <v>6</v>
      </c>
      <c r="AB871" s="6"/>
      <c r="AC871" s="6"/>
      <c r="AD871" s="6"/>
      <c r="AE871" s="6"/>
      <c r="AF871" s="6"/>
      <c r="AG871" s="6"/>
      <c r="AH871" s="6"/>
      <c r="AI871" s="6"/>
      <c r="AJ871" s="6"/>
      <c r="AK871" s="6"/>
      <c r="AL871" s="6"/>
      <c r="AM871" s="6"/>
      <c r="AN871" s="6">
        <v>86295185</v>
      </c>
      <c r="AO871" s="6"/>
      <c r="AP871" s="6"/>
      <c r="AQ871" s="6"/>
      <c r="AR871" s="6"/>
      <c r="AS871" s="6"/>
      <c r="AT871" s="6"/>
      <c r="AU871" s="6"/>
      <c r="AV871" s="6"/>
      <c r="AW871" s="6"/>
      <c r="AX871" s="6"/>
      <c r="IF871">
        <v>-1</v>
      </c>
    </row>
    <row r="872" spans="1:240" x14ac:dyDescent="0.2">
      <c r="IF872">
        <v>-1</v>
      </c>
    </row>
    <row r="873" spans="1:240" x14ac:dyDescent="0.2">
      <c r="IF873">
        <v>-1</v>
      </c>
    </row>
    <row r="874" spans="1:240" x14ac:dyDescent="0.2">
      <c r="IF874">
        <v>-1</v>
      </c>
    </row>
    <row r="875" spans="1:240" x14ac:dyDescent="0.2">
      <c r="A875">
        <v>65</v>
      </c>
      <c r="C875">
        <v>1</v>
      </c>
      <c r="D875">
        <v>0</v>
      </c>
      <c r="E875">
        <v>245</v>
      </c>
      <c r="IF875">
        <v>-1</v>
      </c>
    </row>
  </sheetData>
  <printOptions gridLines="1"/>
  <pageMargins left="0.75" right="0.75" top="1" bottom="1" header="0.5" footer="0.5"/>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53"/>
  <sheetViews>
    <sheetView workbookViewId="0"/>
  </sheetViews>
  <sheetFormatPr defaultColWidth="9.140625" defaultRowHeight="12.75" x14ac:dyDescent="0.2"/>
  <cols>
    <col min="1" max="256" width="9.140625" customWidth="1"/>
  </cols>
  <sheetData>
    <row r="1" spans="1:133" x14ac:dyDescent="0.2">
      <c r="A1">
        <v>0</v>
      </c>
      <c r="B1" t="s">
        <v>0</v>
      </c>
      <c r="D1" t="s">
        <v>918</v>
      </c>
      <c r="F1">
        <v>0</v>
      </c>
      <c r="G1">
        <v>0</v>
      </c>
      <c r="H1">
        <v>0</v>
      </c>
      <c r="I1" t="s">
        <v>2</v>
      </c>
      <c r="J1" t="s">
        <v>3</v>
      </c>
      <c r="K1">
        <v>1</v>
      </c>
      <c r="L1">
        <v>10853</v>
      </c>
      <c r="M1">
        <v>52984312</v>
      </c>
      <c r="N1">
        <v>11</v>
      </c>
      <c r="O1">
        <v>9</v>
      </c>
      <c r="P1">
        <v>0</v>
      </c>
      <c r="Q1">
        <v>1</v>
      </c>
    </row>
    <row r="4" spans="1:133" x14ac:dyDescent="0.2">
      <c r="A4" s="1">
        <v>1</v>
      </c>
      <c r="B4" s="1">
        <v>1</v>
      </c>
      <c r="C4" s="1">
        <v>-1</v>
      </c>
      <c r="D4" s="1"/>
      <c r="E4" s="1"/>
      <c r="F4" s="1" t="s">
        <v>4</v>
      </c>
      <c r="G4" s="1" t="s">
        <v>5</v>
      </c>
      <c r="H4" s="1" t="s">
        <v>6</v>
      </c>
      <c r="I4" s="1" t="s">
        <v>6</v>
      </c>
      <c r="J4" s="1" t="s">
        <v>6</v>
      </c>
      <c r="K4" s="1" t="s">
        <v>6</v>
      </c>
      <c r="L4" s="1" t="s">
        <v>6</v>
      </c>
      <c r="M4" s="1" t="s">
        <v>6</v>
      </c>
      <c r="N4" s="1" t="s">
        <v>6</v>
      </c>
      <c r="O4" s="1" t="s">
        <v>6</v>
      </c>
      <c r="P4" s="1">
        <v>0</v>
      </c>
      <c r="Q4" s="1" t="s">
        <v>6</v>
      </c>
      <c r="R4" s="1"/>
      <c r="S4" s="1"/>
      <c r="T4" s="1"/>
      <c r="U4" s="1"/>
      <c r="V4" s="1"/>
      <c r="W4" s="1"/>
      <c r="X4" s="1"/>
      <c r="Y4" s="1"/>
      <c r="Z4" s="1"/>
      <c r="AA4" s="1"/>
      <c r="AB4" s="1"/>
      <c r="AC4" s="1"/>
      <c r="AD4" s="1"/>
      <c r="AE4" s="1">
        <v>0</v>
      </c>
      <c r="BH4" t="s">
        <v>6</v>
      </c>
      <c r="BI4" t="s">
        <v>6</v>
      </c>
      <c r="BJ4" t="s">
        <v>6</v>
      </c>
      <c r="BK4" t="s">
        <v>6</v>
      </c>
      <c r="BL4" t="s">
        <v>6</v>
      </c>
    </row>
    <row r="12" spans="1:133" x14ac:dyDescent="0.2">
      <c r="A12" s="1">
        <v>1</v>
      </c>
      <c r="B12" s="1">
        <v>51</v>
      </c>
      <c r="C12" s="1">
        <v>1</v>
      </c>
      <c r="D12" s="1"/>
      <c r="E12" s="1">
        <v>0</v>
      </c>
      <c r="F12" s="1" t="s">
        <v>7</v>
      </c>
      <c r="G12" s="1" t="s">
        <v>5</v>
      </c>
      <c r="H12" s="1" t="s">
        <v>6</v>
      </c>
      <c r="I12" s="1">
        <v>0</v>
      </c>
      <c r="J12" s="1" t="s">
        <v>8</v>
      </c>
      <c r="K12" s="1">
        <v>0</v>
      </c>
      <c r="L12" s="1">
        <v>0</v>
      </c>
      <c r="M12" s="1">
        <v>2</v>
      </c>
      <c r="N12" s="1"/>
      <c r="O12" s="1">
        <v>0</v>
      </c>
      <c r="P12" s="1">
        <v>0</v>
      </c>
      <c r="Q12" s="1">
        <v>2</v>
      </c>
      <c r="R12" s="1">
        <v>0</v>
      </c>
      <c r="S12" s="1">
        <v>0</v>
      </c>
      <c r="T12" s="1">
        <v>1</v>
      </c>
      <c r="U12" s="1" t="s">
        <v>8</v>
      </c>
      <c r="V12" s="1">
        <v>0</v>
      </c>
      <c r="W12" s="1" t="s">
        <v>6</v>
      </c>
      <c r="X12" s="1" t="s">
        <v>6</v>
      </c>
      <c r="Y12" s="1" t="s">
        <v>6</v>
      </c>
      <c r="Z12" s="1" t="s">
        <v>6</v>
      </c>
      <c r="AA12" s="1" t="s">
        <v>6</v>
      </c>
      <c r="AB12" s="1" t="s">
        <v>6</v>
      </c>
      <c r="AC12" s="1" t="s">
        <v>6</v>
      </c>
      <c r="AD12" s="1" t="s">
        <v>6</v>
      </c>
      <c r="AE12" s="1" t="s">
        <v>6</v>
      </c>
      <c r="AF12" s="1" t="s">
        <v>6</v>
      </c>
      <c r="AG12" s="1" t="s">
        <v>6</v>
      </c>
      <c r="AH12" s="1" t="s">
        <v>6</v>
      </c>
      <c r="AI12" s="1" t="s">
        <v>6</v>
      </c>
      <c r="AJ12" s="1" t="s">
        <v>6</v>
      </c>
      <c r="AK12" s="1"/>
      <c r="AL12" s="1" t="s">
        <v>6</v>
      </c>
      <c r="AM12" s="1" t="s">
        <v>6</v>
      </c>
      <c r="AN12" s="1" t="s">
        <v>6</v>
      </c>
      <c r="AO12" s="1"/>
      <c r="AP12" s="1" t="s">
        <v>6</v>
      </c>
      <c r="AQ12" s="1" t="s">
        <v>6</v>
      </c>
      <c r="AR12" s="1" t="s">
        <v>6</v>
      </c>
      <c r="AS12" s="1"/>
      <c r="AT12" s="1"/>
      <c r="AU12" s="1"/>
      <c r="AV12" s="1"/>
      <c r="AW12" s="1"/>
      <c r="AX12" s="1" t="s">
        <v>6</v>
      </c>
      <c r="AY12" s="1" t="s">
        <v>6</v>
      </c>
      <c r="AZ12" s="1" t="s">
        <v>6</v>
      </c>
      <c r="BA12" s="1"/>
      <c r="BB12" s="1">
        <v>0</v>
      </c>
      <c r="BC12" s="1"/>
      <c r="BD12" s="1"/>
      <c r="BE12" s="1"/>
      <c r="BF12" s="1"/>
      <c r="BG12" s="1"/>
      <c r="BH12" s="1" t="s">
        <v>9</v>
      </c>
      <c r="BI12" s="1" t="s">
        <v>10</v>
      </c>
      <c r="BJ12" s="1">
        <v>1</v>
      </c>
      <c r="BK12" s="1">
        <v>0</v>
      </c>
      <c r="BL12" s="1">
        <v>0</v>
      </c>
      <c r="BM12" s="1">
        <v>0</v>
      </c>
      <c r="BN12" s="1">
        <v>0</v>
      </c>
      <c r="BO12" s="1">
        <v>0</v>
      </c>
      <c r="BP12" s="1">
        <v>2</v>
      </c>
      <c r="BQ12" s="1">
        <v>0</v>
      </c>
      <c r="BR12" s="1">
        <v>1</v>
      </c>
      <c r="BS12" s="1">
        <v>1</v>
      </c>
      <c r="BT12" s="1">
        <v>0</v>
      </c>
      <c r="BU12" s="1">
        <v>0</v>
      </c>
      <c r="BV12" s="1">
        <v>1</v>
      </c>
      <c r="BW12" s="1">
        <v>0</v>
      </c>
      <c r="BX12" s="1">
        <v>0</v>
      </c>
      <c r="BY12" s="1" t="s">
        <v>6</v>
      </c>
      <c r="BZ12" s="1" t="s">
        <v>11</v>
      </c>
      <c r="CA12" s="1" t="s">
        <v>6</v>
      </c>
      <c r="CB12" s="1" t="s">
        <v>12</v>
      </c>
      <c r="CC12" s="1" t="s">
        <v>12</v>
      </c>
      <c r="CD12" s="1" t="s">
        <v>13</v>
      </c>
      <c r="CE12" s="1" t="s">
        <v>14</v>
      </c>
      <c r="CF12" s="1">
        <v>0</v>
      </c>
      <c r="CG12" s="1">
        <v>0</v>
      </c>
      <c r="CH12" s="1">
        <v>86549001</v>
      </c>
      <c r="CI12" s="1" t="s">
        <v>6</v>
      </c>
      <c r="CJ12" s="1" t="s">
        <v>6</v>
      </c>
      <c r="CK12" s="1">
        <v>0</v>
      </c>
      <c r="CL12" s="1"/>
      <c r="CM12" s="1"/>
      <c r="CN12" s="1"/>
      <c r="CO12" s="1"/>
      <c r="CP12" s="1"/>
      <c r="CQ12" s="1"/>
      <c r="CR12" s="1"/>
      <c r="CS12" s="1"/>
      <c r="CT12" s="1"/>
      <c r="CU12" s="1"/>
      <c r="CV12" s="1"/>
      <c r="CW12" s="1"/>
      <c r="CX12" s="1"/>
      <c r="CY12" s="1">
        <v>0</v>
      </c>
      <c r="CZ12" s="1" t="s">
        <v>6</v>
      </c>
      <c r="DA12" s="1" t="s">
        <v>6</v>
      </c>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v>0</v>
      </c>
    </row>
    <row r="14" spans="1:133" x14ac:dyDescent="0.2">
      <c r="A14" s="1">
        <v>22</v>
      </c>
      <c r="B14" s="1">
        <v>1</v>
      </c>
      <c r="C14" s="1">
        <v>0</v>
      </c>
      <c r="D14" s="1">
        <v>86295183</v>
      </c>
      <c r="E14" s="1">
        <v>86295184</v>
      </c>
      <c r="F14" s="1">
        <v>2</v>
      </c>
      <c r="G14" s="1">
        <v>1</v>
      </c>
      <c r="H14" s="1"/>
      <c r="I14" s="1"/>
      <c r="J14" s="1"/>
      <c r="K14" s="1"/>
      <c r="L14" s="1"/>
      <c r="M14" s="1"/>
      <c r="N14" s="1"/>
      <c r="O14" s="1"/>
    </row>
    <row r="16" spans="1:133" x14ac:dyDescent="0.2">
      <c r="A16" s="7">
        <v>3</v>
      </c>
      <c r="B16" s="7">
        <v>0</v>
      </c>
      <c r="C16" s="7" t="s">
        <v>15</v>
      </c>
      <c r="D16" s="7" t="s">
        <v>16</v>
      </c>
      <c r="E16" s="8">
        <f>ROUND((Source!F786)/1000,2)</f>
        <v>1088.03</v>
      </c>
      <c r="F16" s="8">
        <f>ROUND((Source!F787)/1000,2)</f>
        <v>0</v>
      </c>
      <c r="G16" s="8">
        <f>ROUND((Source!F778)/1000,2)</f>
        <v>0</v>
      </c>
      <c r="H16" s="8">
        <f>ROUND((Source!F788)/1000+(Source!F789)/1000,2)</f>
        <v>0</v>
      </c>
      <c r="I16" s="8">
        <f>E16+F16+G16+H16</f>
        <v>1088.03</v>
      </c>
      <c r="J16" s="8">
        <f>ROUND((Source!F784+Source!F783)/1000,2)</f>
        <v>32.409999999999997</v>
      </c>
      <c r="T16" s="9" t="e">
        <f>ROUND((Source!P786)/1000,2)</f>
        <v>#REF!</v>
      </c>
      <c r="U16" s="9">
        <f>ROUND((Source!P787)/1000,2)</f>
        <v>0</v>
      </c>
      <c r="V16" s="9">
        <f>ROUND((Source!P778)/1000,2)</f>
        <v>0</v>
      </c>
      <c r="W16" s="9">
        <f>ROUND((Source!P788)/1000+(Source!P789)/1000,2)</f>
        <v>0</v>
      </c>
      <c r="X16" s="9" t="e">
        <f>T16+U16+V16+W16</f>
        <v>#REF!</v>
      </c>
      <c r="Y16" s="9">
        <f>ROUND((Source!P784+Source!P783)/1000,2)</f>
        <v>802.07</v>
      </c>
      <c r="AI16" s="7">
        <v>0</v>
      </c>
      <c r="AJ16" s="7">
        <v>-1</v>
      </c>
      <c r="AK16" s="7" t="s">
        <v>6</v>
      </c>
      <c r="AL16" s="7" t="s">
        <v>6</v>
      </c>
      <c r="AM16" s="7" t="s">
        <v>6</v>
      </c>
      <c r="AN16" s="7">
        <v>0</v>
      </c>
      <c r="AO16" s="7" t="s">
        <v>6</v>
      </c>
      <c r="AP16" s="7" t="s">
        <v>6</v>
      </c>
      <c r="AT16" s="8">
        <v>1016595</v>
      </c>
      <c r="AU16" s="8">
        <v>930705</v>
      </c>
      <c r="AW16" s="8">
        <v>0</v>
      </c>
      <c r="AX16" s="8">
        <v>0</v>
      </c>
      <c r="AY16" s="8">
        <v>59980</v>
      </c>
      <c r="AZ16" s="8">
        <v>6501</v>
      </c>
      <c r="BA16" s="8">
        <v>25910</v>
      </c>
      <c r="BB16" s="8">
        <v>1088028</v>
      </c>
      <c r="BC16" s="8">
        <v>0</v>
      </c>
      <c r="BD16" s="8">
        <v>0</v>
      </c>
      <c r="BE16" s="8">
        <v>0</v>
      </c>
      <c r="BF16" s="8">
        <v>2838</v>
      </c>
      <c r="BG16" s="8">
        <v>482</v>
      </c>
      <c r="BH16" s="8">
        <v>279</v>
      </c>
      <c r="BI16" s="8">
        <v>42506</v>
      </c>
      <c r="BJ16" s="8">
        <v>28927</v>
      </c>
      <c r="BK16" s="8">
        <v>1088028</v>
      </c>
      <c r="BR16" s="9">
        <v>9542149</v>
      </c>
      <c r="BS16" s="9">
        <v>8313267</v>
      </c>
      <c r="BU16" s="9">
        <v>0</v>
      </c>
      <c r="BV16" s="9">
        <v>0</v>
      </c>
      <c r="BW16" s="9">
        <v>555576</v>
      </c>
      <c r="BX16" s="9">
        <v>128765</v>
      </c>
      <c r="BY16" s="9">
        <v>673306</v>
      </c>
      <c r="BZ16" s="9">
        <v>11140889</v>
      </c>
      <c r="CA16" s="9">
        <v>0</v>
      </c>
      <c r="CB16" s="9">
        <v>0</v>
      </c>
      <c r="CC16" s="9">
        <v>0</v>
      </c>
      <c r="CD16" s="9">
        <v>2838</v>
      </c>
      <c r="CE16" s="9">
        <v>482</v>
      </c>
      <c r="CF16" s="9">
        <v>279</v>
      </c>
      <c r="CG16" s="9">
        <v>993880</v>
      </c>
      <c r="CH16" s="9">
        <v>604860</v>
      </c>
      <c r="CI16" s="9">
        <v>11140889</v>
      </c>
    </row>
    <row r="18" spans="1:40" x14ac:dyDescent="0.2">
      <c r="A18">
        <v>51</v>
      </c>
      <c r="E18" s="10">
        <f>SUMIF(A16:A17,3,E16:E17)</f>
        <v>1088.03</v>
      </c>
      <c r="F18" s="10">
        <f>SUMIF(A16:A17,3,F16:F17)</f>
        <v>0</v>
      </c>
      <c r="G18" s="10">
        <f>SUMIF(A16:A17,3,G16:G17)</f>
        <v>0</v>
      </c>
      <c r="H18" s="10">
        <f>SUMIF(A16:A17,3,H16:H17)</f>
        <v>0</v>
      </c>
      <c r="I18" s="10">
        <f>SUMIF(A16:A17,3,I16:I17)</f>
        <v>1088.03</v>
      </c>
      <c r="J18" s="10">
        <f>SUMIF(A16:A17,3,J16:J17)</f>
        <v>32.409999999999997</v>
      </c>
      <c r="K18" s="10"/>
      <c r="L18" s="10"/>
      <c r="M18" s="10"/>
      <c r="N18" s="10"/>
      <c r="O18" s="10"/>
      <c r="P18" s="10"/>
      <c r="Q18" s="10"/>
      <c r="R18" s="10"/>
      <c r="S18" s="10"/>
      <c r="T18" s="3" t="e">
        <f>SUMIF(A16:A17,3,T16:T17)</f>
        <v>#REF!</v>
      </c>
      <c r="U18" s="3">
        <f>SUMIF(A16:A17,3,U16:U17)</f>
        <v>0</v>
      </c>
      <c r="V18" s="3">
        <f>SUMIF(A16:A17,3,V16:V17)</f>
        <v>0</v>
      </c>
      <c r="W18" s="3">
        <f>SUMIF(A16:A17,3,W16:W17)</f>
        <v>0</v>
      </c>
      <c r="X18" s="3" t="e">
        <f>SUMIF(A16:A17,3,X16:X17)</f>
        <v>#REF!</v>
      </c>
      <c r="Y18" s="3">
        <f>SUMIF(A16:A17,3,Y16:Y17)</f>
        <v>802.07</v>
      </c>
      <c r="Z18" s="3"/>
      <c r="AA18" s="3"/>
      <c r="AB18" s="3"/>
      <c r="AC18" s="3"/>
      <c r="AD18" s="3"/>
      <c r="AE18" s="3"/>
      <c r="AF18" s="3"/>
      <c r="AG18" s="3"/>
      <c r="AH18" s="3"/>
      <c r="AI18" s="3"/>
      <c r="AJ18" s="3"/>
      <c r="AK18" s="3"/>
      <c r="AL18" s="3"/>
      <c r="AM18" s="3"/>
      <c r="AN18" s="3"/>
    </row>
    <row r="20" spans="1:40" x14ac:dyDescent="0.2">
      <c r="A20" s="5">
        <v>50</v>
      </c>
      <c r="B20" s="5">
        <v>0</v>
      </c>
      <c r="C20" s="5">
        <v>0</v>
      </c>
      <c r="D20" s="5">
        <v>1</v>
      </c>
      <c r="E20" s="5">
        <v>201</v>
      </c>
      <c r="F20" s="5">
        <v>1016595</v>
      </c>
      <c r="G20" s="5" t="s">
        <v>348</v>
      </c>
      <c r="H20" s="5" t="s">
        <v>349</v>
      </c>
      <c r="I20" s="5"/>
      <c r="J20" s="5"/>
      <c r="K20" s="5">
        <v>201</v>
      </c>
      <c r="L20" s="5">
        <v>1</v>
      </c>
      <c r="M20" s="5">
        <v>3</v>
      </c>
      <c r="N20" s="5" t="s">
        <v>6</v>
      </c>
      <c r="O20" s="5">
        <v>0</v>
      </c>
      <c r="P20" s="5">
        <v>9542149</v>
      </c>
    </row>
    <row r="21" spans="1:40" x14ac:dyDescent="0.2">
      <c r="A21" s="5">
        <v>50</v>
      </c>
      <c r="B21" s="5">
        <v>0</v>
      </c>
      <c r="C21" s="5">
        <v>0</v>
      </c>
      <c r="D21" s="5">
        <v>1</v>
      </c>
      <c r="E21" s="5">
        <v>202</v>
      </c>
      <c r="F21" s="5">
        <v>930705</v>
      </c>
      <c r="G21" s="5" t="s">
        <v>350</v>
      </c>
      <c r="H21" s="5" t="s">
        <v>351</v>
      </c>
      <c r="I21" s="5"/>
      <c r="J21" s="5"/>
      <c r="K21" s="5">
        <v>202</v>
      </c>
      <c r="L21" s="5">
        <v>2</v>
      </c>
      <c r="M21" s="5">
        <v>3</v>
      </c>
      <c r="N21" s="5" t="s">
        <v>6</v>
      </c>
      <c r="O21" s="5">
        <v>0</v>
      </c>
      <c r="P21" s="5">
        <v>8313267</v>
      </c>
    </row>
    <row r="22" spans="1:40" x14ac:dyDescent="0.2">
      <c r="A22" s="5">
        <v>50</v>
      </c>
      <c r="B22" s="5">
        <v>0</v>
      </c>
      <c r="C22" s="5">
        <v>0</v>
      </c>
      <c r="D22" s="5">
        <v>1</v>
      </c>
      <c r="E22" s="5">
        <v>227</v>
      </c>
      <c r="F22" s="5">
        <v>0</v>
      </c>
      <c r="G22" s="5" t="s">
        <v>352</v>
      </c>
      <c r="H22" s="5" t="s">
        <v>353</v>
      </c>
      <c r="I22" s="5"/>
      <c r="J22" s="5"/>
      <c r="K22" s="5">
        <v>222</v>
      </c>
      <c r="L22" s="5">
        <v>3</v>
      </c>
      <c r="M22" s="5">
        <v>3</v>
      </c>
      <c r="N22" s="5" t="s">
        <v>6</v>
      </c>
      <c r="O22" s="5">
        <v>0</v>
      </c>
      <c r="P22" s="5">
        <v>0</v>
      </c>
    </row>
    <row r="23" spans="1:40" x14ac:dyDescent="0.2">
      <c r="A23" s="5">
        <v>50</v>
      </c>
      <c r="B23" s="5">
        <v>0</v>
      </c>
      <c r="C23" s="5">
        <v>0</v>
      </c>
      <c r="D23" s="5">
        <v>1</v>
      </c>
      <c r="E23" s="5">
        <v>225</v>
      </c>
      <c r="F23" s="5">
        <v>930705</v>
      </c>
      <c r="G23" s="5" t="s">
        <v>354</v>
      </c>
      <c r="H23" s="5" t="s">
        <v>355</v>
      </c>
      <c r="I23" s="5"/>
      <c r="J23" s="5"/>
      <c r="K23" s="5">
        <v>225</v>
      </c>
      <c r="L23" s="5">
        <v>4</v>
      </c>
      <c r="M23" s="5">
        <v>3</v>
      </c>
      <c r="N23" s="5" t="s">
        <v>6</v>
      </c>
      <c r="O23" s="5">
        <v>0</v>
      </c>
      <c r="P23" s="5">
        <v>8313267</v>
      </c>
    </row>
    <row r="24" spans="1:40" x14ac:dyDescent="0.2">
      <c r="A24" s="5">
        <v>50</v>
      </c>
      <c r="B24" s="5">
        <v>0</v>
      </c>
      <c r="C24" s="5">
        <v>0</v>
      </c>
      <c r="D24" s="5">
        <v>1</v>
      </c>
      <c r="E24" s="5">
        <v>226</v>
      </c>
      <c r="F24" s="5">
        <v>930705</v>
      </c>
      <c r="G24" s="5" t="s">
        <v>356</v>
      </c>
      <c r="H24" s="5" t="s">
        <v>357</v>
      </c>
      <c r="I24" s="5"/>
      <c r="J24" s="5"/>
      <c r="K24" s="5">
        <v>226</v>
      </c>
      <c r="L24" s="5">
        <v>5</v>
      </c>
      <c r="M24" s="5">
        <v>3</v>
      </c>
      <c r="N24" s="5" t="s">
        <v>6</v>
      </c>
      <c r="O24" s="5">
        <v>0</v>
      </c>
      <c r="P24" s="5">
        <v>8313267</v>
      </c>
    </row>
    <row r="25" spans="1:40" x14ac:dyDescent="0.2">
      <c r="A25" s="5">
        <v>50</v>
      </c>
      <c r="B25" s="5">
        <v>0</v>
      </c>
      <c r="C25" s="5">
        <v>0</v>
      </c>
      <c r="D25" s="5">
        <v>1</v>
      </c>
      <c r="E25" s="5">
        <v>0</v>
      </c>
      <c r="F25" s="5">
        <v>0</v>
      </c>
      <c r="G25" s="5" t="s">
        <v>358</v>
      </c>
      <c r="H25" s="5" t="s">
        <v>359</v>
      </c>
      <c r="I25" s="5"/>
      <c r="J25" s="5"/>
      <c r="K25" s="5">
        <v>227</v>
      </c>
      <c r="L25" s="5">
        <v>6</v>
      </c>
      <c r="M25" s="5">
        <v>3</v>
      </c>
      <c r="N25" s="5" t="s">
        <v>6</v>
      </c>
      <c r="O25" s="5">
        <v>0</v>
      </c>
      <c r="P25" s="5">
        <v>0</v>
      </c>
    </row>
    <row r="26" spans="1:40" x14ac:dyDescent="0.2">
      <c r="A26" s="5">
        <v>50</v>
      </c>
      <c r="B26" s="5">
        <v>0</v>
      </c>
      <c r="C26" s="5">
        <v>0</v>
      </c>
      <c r="D26" s="5">
        <v>1</v>
      </c>
      <c r="E26" s="5">
        <v>228</v>
      </c>
      <c r="F26" s="5">
        <v>930705</v>
      </c>
      <c r="G26" s="5" t="s">
        <v>360</v>
      </c>
      <c r="H26" s="5" t="s">
        <v>361</v>
      </c>
      <c r="I26" s="5"/>
      <c r="J26" s="5"/>
      <c r="K26" s="5">
        <v>228</v>
      </c>
      <c r="L26" s="5">
        <v>7</v>
      </c>
      <c r="M26" s="5">
        <v>3</v>
      </c>
      <c r="N26" s="5" t="s">
        <v>6</v>
      </c>
      <c r="O26" s="5">
        <v>0</v>
      </c>
      <c r="P26" s="5">
        <v>8313267</v>
      </c>
    </row>
    <row r="27" spans="1:40" x14ac:dyDescent="0.2">
      <c r="A27" s="5">
        <v>50</v>
      </c>
      <c r="B27" s="5">
        <v>0</v>
      </c>
      <c r="C27" s="5">
        <v>0</v>
      </c>
      <c r="D27" s="5">
        <v>1</v>
      </c>
      <c r="E27" s="5">
        <v>216</v>
      </c>
      <c r="F27" s="5">
        <v>0</v>
      </c>
      <c r="G27" s="5" t="s">
        <v>362</v>
      </c>
      <c r="H27" s="5" t="s">
        <v>363</v>
      </c>
      <c r="I27" s="5"/>
      <c r="J27" s="5"/>
      <c r="K27" s="5">
        <v>216</v>
      </c>
      <c r="L27" s="5">
        <v>8</v>
      </c>
      <c r="M27" s="5">
        <v>3</v>
      </c>
      <c r="N27" s="5" t="s">
        <v>6</v>
      </c>
      <c r="O27" s="5">
        <v>0</v>
      </c>
      <c r="P27" s="5">
        <v>0</v>
      </c>
    </row>
    <row r="28" spans="1:40" x14ac:dyDescent="0.2">
      <c r="A28" s="5">
        <v>50</v>
      </c>
      <c r="B28" s="5">
        <v>0</v>
      </c>
      <c r="C28" s="5">
        <v>0</v>
      </c>
      <c r="D28" s="5">
        <v>1</v>
      </c>
      <c r="E28" s="5">
        <v>223</v>
      </c>
      <c r="F28" s="5">
        <v>0</v>
      </c>
      <c r="G28" s="5" t="s">
        <v>364</v>
      </c>
      <c r="H28" s="5" t="s">
        <v>365</v>
      </c>
      <c r="I28" s="5"/>
      <c r="J28" s="5"/>
      <c r="K28" s="5">
        <v>223</v>
      </c>
      <c r="L28" s="5">
        <v>9</v>
      </c>
      <c r="M28" s="5">
        <v>3</v>
      </c>
      <c r="N28" s="5" t="s">
        <v>6</v>
      </c>
      <c r="O28" s="5">
        <v>0</v>
      </c>
      <c r="P28" s="5">
        <v>0</v>
      </c>
    </row>
    <row r="29" spans="1:40" x14ac:dyDescent="0.2">
      <c r="A29" s="5">
        <v>50</v>
      </c>
      <c r="B29" s="5">
        <v>0</v>
      </c>
      <c r="C29" s="5">
        <v>0</v>
      </c>
      <c r="D29" s="5">
        <v>1</v>
      </c>
      <c r="E29" s="5">
        <v>229</v>
      </c>
      <c r="F29" s="5">
        <v>0</v>
      </c>
      <c r="G29" s="5" t="s">
        <v>366</v>
      </c>
      <c r="H29" s="5" t="s">
        <v>367</v>
      </c>
      <c r="I29" s="5"/>
      <c r="J29" s="5"/>
      <c r="K29" s="5">
        <v>229</v>
      </c>
      <c r="L29" s="5">
        <v>10</v>
      </c>
      <c r="M29" s="5">
        <v>3</v>
      </c>
      <c r="N29" s="5" t="s">
        <v>6</v>
      </c>
      <c r="O29" s="5">
        <v>0</v>
      </c>
      <c r="P29" s="5">
        <v>0</v>
      </c>
    </row>
    <row r="30" spans="1:40" x14ac:dyDescent="0.2">
      <c r="A30" s="5">
        <v>50</v>
      </c>
      <c r="B30" s="5">
        <v>0</v>
      </c>
      <c r="C30" s="5">
        <v>0</v>
      </c>
      <c r="D30" s="5">
        <v>1</v>
      </c>
      <c r="E30" s="5">
        <v>203</v>
      </c>
      <c r="F30" s="5">
        <v>59980</v>
      </c>
      <c r="G30" s="5" t="s">
        <v>368</v>
      </c>
      <c r="H30" s="5" t="s">
        <v>369</v>
      </c>
      <c r="I30" s="5"/>
      <c r="J30" s="5"/>
      <c r="K30" s="5">
        <v>203</v>
      </c>
      <c r="L30" s="5">
        <v>11</v>
      </c>
      <c r="M30" s="5">
        <v>3</v>
      </c>
      <c r="N30" s="5" t="s">
        <v>6</v>
      </c>
      <c r="O30" s="5">
        <v>0</v>
      </c>
      <c r="P30" s="5">
        <v>555576</v>
      </c>
    </row>
    <row r="31" spans="1:40" x14ac:dyDescent="0.2">
      <c r="A31" s="5">
        <v>50</v>
      </c>
      <c r="B31" s="5">
        <v>0</v>
      </c>
      <c r="C31" s="5">
        <v>0</v>
      </c>
      <c r="D31" s="5">
        <v>1</v>
      </c>
      <c r="E31" s="5">
        <v>231</v>
      </c>
      <c r="F31" s="5">
        <v>0</v>
      </c>
      <c r="G31" s="5" t="s">
        <v>370</v>
      </c>
      <c r="H31" s="5" t="s">
        <v>371</v>
      </c>
      <c r="I31" s="5"/>
      <c r="J31" s="5"/>
      <c r="K31" s="5">
        <v>231</v>
      </c>
      <c r="L31" s="5">
        <v>12</v>
      </c>
      <c r="M31" s="5">
        <v>3</v>
      </c>
      <c r="N31" s="5" t="s">
        <v>6</v>
      </c>
      <c r="O31" s="5">
        <v>0</v>
      </c>
      <c r="P31" s="5">
        <v>0</v>
      </c>
    </row>
    <row r="32" spans="1:40" x14ac:dyDescent="0.2">
      <c r="A32" s="5">
        <v>50</v>
      </c>
      <c r="B32" s="5">
        <v>0</v>
      </c>
      <c r="C32" s="5">
        <v>0</v>
      </c>
      <c r="D32" s="5">
        <v>1</v>
      </c>
      <c r="E32" s="5">
        <v>204</v>
      </c>
      <c r="F32" s="5">
        <v>6501</v>
      </c>
      <c r="G32" s="5" t="s">
        <v>372</v>
      </c>
      <c r="H32" s="5" t="s">
        <v>373</v>
      </c>
      <c r="I32" s="5"/>
      <c r="J32" s="5"/>
      <c r="K32" s="5">
        <v>204</v>
      </c>
      <c r="L32" s="5">
        <v>13</v>
      </c>
      <c r="M32" s="5">
        <v>3</v>
      </c>
      <c r="N32" s="5" t="s">
        <v>6</v>
      </c>
      <c r="O32" s="5">
        <v>0</v>
      </c>
      <c r="P32" s="5">
        <v>128765</v>
      </c>
    </row>
    <row r="33" spans="1:16" x14ac:dyDescent="0.2">
      <c r="A33" s="5">
        <v>50</v>
      </c>
      <c r="B33" s="5">
        <v>0</v>
      </c>
      <c r="C33" s="5">
        <v>0</v>
      </c>
      <c r="D33" s="5">
        <v>1</v>
      </c>
      <c r="E33" s="5">
        <v>205</v>
      </c>
      <c r="F33" s="5">
        <v>25910</v>
      </c>
      <c r="G33" s="5" t="s">
        <v>374</v>
      </c>
      <c r="H33" s="5" t="s">
        <v>375</v>
      </c>
      <c r="I33" s="5"/>
      <c r="J33" s="5"/>
      <c r="K33" s="5">
        <v>205</v>
      </c>
      <c r="L33" s="5">
        <v>14</v>
      </c>
      <c r="M33" s="5">
        <v>3</v>
      </c>
      <c r="N33" s="5" t="s">
        <v>6</v>
      </c>
      <c r="O33" s="5">
        <v>0</v>
      </c>
      <c r="P33" s="5">
        <v>673306</v>
      </c>
    </row>
    <row r="34" spans="1:16" x14ac:dyDescent="0.2">
      <c r="A34" s="5">
        <v>50</v>
      </c>
      <c r="B34" s="5">
        <v>0</v>
      </c>
      <c r="C34" s="5">
        <v>0</v>
      </c>
      <c r="D34" s="5">
        <v>1</v>
      </c>
      <c r="E34" s="5">
        <v>232</v>
      </c>
      <c r="F34" s="5">
        <v>0</v>
      </c>
      <c r="G34" s="5" t="s">
        <v>376</v>
      </c>
      <c r="H34" s="5" t="s">
        <v>377</v>
      </c>
      <c r="I34" s="5"/>
      <c r="J34" s="5"/>
      <c r="K34" s="5">
        <v>232</v>
      </c>
      <c r="L34" s="5">
        <v>15</v>
      </c>
      <c r="M34" s="5">
        <v>3</v>
      </c>
      <c r="N34" s="5" t="s">
        <v>6</v>
      </c>
      <c r="O34" s="5">
        <v>0</v>
      </c>
      <c r="P34" s="5">
        <v>0</v>
      </c>
    </row>
    <row r="35" spans="1:16" x14ac:dyDescent="0.2">
      <c r="A35" s="5">
        <v>50</v>
      </c>
      <c r="B35" s="5">
        <v>0</v>
      </c>
      <c r="C35" s="5">
        <v>0</v>
      </c>
      <c r="D35" s="5">
        <v>1</v>
      </c>
      <c r="E35" s="5">
        <v>214</v>
      </c>
      <c r="F35" s="5">
        <v>1088028</v>
      </c>
      <c r="G35" s="5" t="s">
        <v>378</v>
      </c>
      <c r="H35" s="5" t="s">
        <v>379</v>
      </c>
      <c r="I35" s="5"/>
      <c r="J35" s="5"/>
      <c r="K35" s="5">
        <v>214</v>
      </c>
      <c r="L35" s="5">
        <v>16</v>
      </c>
      <c r="M35" s="5">
        <v>3</v>
      </c>
      <c r="N35" s="5" t="s">
        <v>6</v>
      </c>
      <c r="O35" s="5">
        <v>0</v>
      </c>
      <c r="P35" s="5">
        <v>11140889</v>
      </c>
    </row>
    <row r="36" spans="1:16" x14ac:dyDescent="0.2">
      <c r="A36" s="5">
        <v>50</v>
      </c>
      <c r="B36" s="5">
        <v>0</v>
      </c>
      <c r="C36" s="5">
        <v>0</v>
      </c>
      <c r="D36" s="5">
        <v>1</v>
      </c>
      <c r="E36" s="5">
        <v>215</v>
      </c>
      <c r="F36" s="5">
        <v>0</v>
      </c>
      <c r="G36" s="5" t="s">
        <v>380</v>
      </c>
      <c r="H36" s="5" t="s">
        <v>381</v>
      </c>
      <c r="I36" s="5"/>
      <c r="J36" s="5"/>
      <c r="K36" s="5">
        <v>215</v>
      </c>
      <c r="L36" s="5">
        <v>17</v>
      </c>
      <c r="M36" s="5">
        <v>3</v>
      </c>
      <c r="N36" s="5" t="s">
        <v>6</v>
      </c>
      <c r="O36" s="5">
        <v>0</v>
      </c>
      <c r="P36" s="5">
        <v>0</v>
      </c>
    </row>
    <row r="37" spans="1:16" x14ac:dyDescent="0.2">
      <c r="A37" s="5">
        <v>50</v>
      </c>
      <c r="B37" s="5">
        <v>0</v>
      </c>
      <c r="C37" s="5">
        <v>0</v>
      </c>
      <c r="D37" s="5">
        <v>1</v>
      </c>
      <c r="E37" s="5">
        <v>217</v>
      </c>
      <c r="F37" s="5">
        <v>0</v>
      </c>
      <c r="G37" s="5" t="s">
        <v>382</v>
      </c>
      <c r="H37" s="5" t="s">
        <v>383</v>
      </c>
      <c r="I37" s="5"/>
      <c r="J37" s="5"/>
      <c r="K37" s="5">
        <v>217</v>
      </c>
      <c r="L37" s="5">
        <v>18</v>
      </c>
      <c r="M37" s="5">
        <v>3</v>
      </c>
      <c r="N37" s="5" t="s">
        <v>6</v>
      </c>
      <c r="O37" s="5">
        <v>0</v>
      </c>
      <c r="P37" s="5">
        <v>0</v>
      </c>
    </row>
    <row r="38" spans="1:16" x14ac:dyDescent="0.2">
      <c r="A38" s="5">
        <v>50</v>
      </c>
      <c r="B38" s="5">
        <v>0</v>
      </c>
      <c r="C38" s="5">
        <v>0</v>
      </c>
      <c r="D38" s="5">
        <v>1</v>
      </c>
      <c r="E38" s="5">
        <v>230</v>
      </c>
      <c r="F38" s="5">
        <v>0</v>
      </c>
      <c r="G38" s="5" t="s">
        <v>384</v>
      </c>
      <c r="H38" s="5" t="s">
        <v>385</v>
      </c>
      <c r="I38" s="5"/>
      <c r="J38" s="5"/>
      <c r="K38" s="5">
        <v>230</v>
      </c>
      <c r="L38" s="5">
        <v>19</v>
      </c>
      <c r="M38" s="5">
        <v>3</v>
      </c>
      <c r="N38" s="5" t="s">
        <v>6</v>
      </c>
      <c r="O38" s="5">
        <v>0</v>
      </c>
      <c r="P38" s="5">
        <v>0</v>
      </c>
    </row>
    <row r="39" spans="1:16" x14ac:dyDescent="0.2">
      <c r="A39" s="5">
        <v>50</v>
      </c>
      <c r="B39" s="5">
        <v>0</v>
      </c>
      <c r="C39" s="5">
        <v>0</v>
      </c>
      <c r="D39" s="5">
        <v>1</v>
      </c>
      <c r="E39" s="5">
        <v>206</v>
      </c>
      <c r="F39" s="5">
        <v>0</v>
      </c>
      <c r="G39" s="5" t="s">
        <v>386</v>
      </c>
      <c r="H39" s="5" t="s">
        <v>387</v>
      </c>
      <c r="I39" s="5"/>
      <c r="J39" s="5"/>
      <c r="K39" s="5">
        <v>206</v>
      </c>
      <c r="L39" s="5">
        <v>20</v>
      </c>
      <c r="M39" s="5">
        <v>3</v>
      </c>
      <c r="N39" s="5" t="s">
        <v>6</v>
      </c>
      <c r="O39" s="5">
        <v>0</v>
      </c>
      <c r="P39" s="5">
        <v>0</v>
      </c>
    </row>
    <row r="40" spans="1:16" x14ac:dyDescent="0.2">
      <c r="A40" s="5">
        <v>50</v>
      </c>
      <c r="B40" s="5">
        <v>0</v>
      </c>
      <c r="C40" s="5">
        <v>0</v>
      </c>
      <c r="D40" s="5">
        <v>1</v>
      </c>
      <c r="E40" s="5">
        <v>207</v>
      </c>
      <c r="F40" s="5">
        <v>2838</v>
      </c>
      <c r="G40" s="5" t="s">
        <v>388</v>
      </c>
      <c r="H40" s="5" t="s">
        <v>389</v>
      </c>
      <c r="I40" s="5"/>
      <c r="J40" s="5"/>
      <c r="K40" s="5">
        <v>207</v>
      </c>
      <c r="L40" s="5">
        <v>21</v>
      </c>
      <c r="M40" s="5">
        <v>3</v>
      </c>
      <c r="N40" s="5" t="s">
        <v>6</v>
      </c>
      <c r="O40" s="5">
        <v>0</v>
      </c>
      <c r="P40" s="5">
        <v>2838</v>
      </c>
    </row>
    <row r="41" spans="1:16" x14ac:dyDescent="0.2">
      <c r="A41" s="5">
        <v>50</v>
      </c>
      <c r="B41" s="5">
        <v>0</v>
      </c>
      <c r="C41" s="5">
        <v>0</v>
      </c>
      <c r="D41" s="5">
        <v>1</v>
      </c>
      <c r="E41" s="5">
        <v>208</v>
      </c>
      <c r="F41" s="5">
        <v>482</v>
      </c>
      <c r="G41" s="5" t="s">
        <v>390</v>
      </c>
      <c r="H41" s="5" t="s">
        <v>391</v>
      </c>
      <c r="I41" s="5"/>
      <c r="J41" s="5"/>
      <c r="K41" s="5">
        <v>208</v>
      </c>
      <c r="L41" s="5">
        <v>22</v>
      </c>
      <c r="M41" s="5">
        <v>3</v>
      </c>
      <c r="N41" s="5" t="s">
        <v>6</v>
      </c>
      <c r="O41" s="5">
        <v>0</v>
      </c>
      <c r="P41" s="5">
        <v>482</v>
      </c>
    </row>
    <row r="42" spans="1:16" x14ac:dyDescent="0.2">
      <c r="A42" s="5">
        <v>50</v>
      </c>
      <c r="B42" s="5">
        <v>0</v>
      </c>
      <c r="C42" s="5">
        <v>0</v>
      </c>
      <c r="D42" s="5">
        <v>1</v>
      </c>
      <c r="E42" s="5">
        <v>209</v>
      </c>
      <c r="F42" s="5">
        <v>279</v>
      </c>
      <c r="G42" s="5" t="s">
        <v>392</v>
      </c>
      <c r="H42" s="5" t="s">
        <v>393</v>
      </c>
      <c r="I42" s="5"/>
      <c r="J42" s="5"/>
      <c r="K42" s="5">
        <v>209</v>
      </c>
      <c r="L42" s="5">
        <v>23</v>
      </c>
      <c r="M42" s="5">
        <v>3</v>
      </c>
      <c r="N42" s="5" t="s">
        <v>6</v>
      </c>
      <c r="O42" s="5">
        <v>0</v>
      </c>
      <c r="P42" s="5">
        <v>279</v>
      </c>
    </row>
    <row r="43" spans="1:16" x14ac:dyDescent="0.2">
      <c r="A43" s="5">
        <v>50</v>
      </c>
      <c r="B43" s="5">
        <v>0</v>
      </c>
      <c r="C43" s="5">
        <v>0</v>
      </c>
      <c r="D43" s="5">
        <v>1</v>
      </c>
      <c r="E43" s="5">
        <v>233</v>
      </c>
      <c r="F43" s="5">
        <v>0</v>
      </c>
      <c r="G43" s="5" t="s">
        <v>394</v>
      </c>
      <c r="H43" s="5" t="s">
        <v>395</v>
      </c>
      <c r="I43" s="5"/>
      <c r="J43" s="5"/>
      <c r="K43" s="5">
        <v>233</v>
      </c>
      <c r="L43" s="5">
        <v>24</v>
      </c>
      <c r="M43" s="5">
        <v>3</v>
      </c>
      <c r="N43" s="5" t="s">
        <v>6</v>
      </c>
      <c r="O43" s="5">
        <v>0</v>
      </c>
      <c r="P43" s="5">
        <v>0</v>
      </c>
    </row>
    <row r="44" spans="1:16" x14ac:dyDescent="0.2">
      <c r="A44" s="5">
        <v>50</v>
      </c>
      <c r="B44" s="5">
        <v>0</v>
      </c>
      <c r="C44" s="5">
        <v>0</v>
      </c>
      <c r="D44" s="5">
        <v>1</v>
      </c>
      <c r="E44" s="5">
        <v>210</v>
      </c>
      <c r="F44" s="5">
        <v>42506</v>
      </c>
      <c r="G44" s="5" t="s">
        <v>396</v>
      </c>
      <c r="H44" s="5" t="s">
        <v>397</v>
      </c>
      <c r="I44" s="5"/>
      <c r="J44" s="5"/>
      <c r="K44" s="5">
        <v>210</v>
      </c>
      <c r="L44" s="5">
        <v>25</v>
      </c>
      <c r="M44" s="5">
        <v>3</v>
      </c>
      <c r="N44" s="5" t="s">
        <v>6</v>
      </c>
      <c r="O44" s="5">
        <v>0</v>
      </c>
      <c r="P44" s="5">
        <v>993880</v>
      </c>
    </row>
    <row r="45" spans="1:16" x14ac:dyDescent="0.2">
      <c r="A45" s="5">
        <v>50</v>
      </c>
      <c r="B45" s="5">
        <v>0</v>
      </c>
      <c r="C45" s="5">
        <v>0</v>
      </c>
      <c r="D45" s="5">
        <v>1</v>
      </c>
      <c r="E45" s="5">
        <v>211</v>
      </c>
      <c r="F45" s="5">
        <v>28927</v>
      </c>
      <c r="G45" s="5" t="s">
        <v>398</v>
      </c>
      <c r="H45" s="5" t="s">
        <v>399</v>
      </c>
      <c r="I45" s="5"/>
      <c r="J45" s="5"/>
      <c r="K45" s="5">
        <v>211</v>
      </c>
      <c r="L45" s="5">
        <v>26</v>
      </c>
      <c r="M45" s="5">
        <v>3</v>
      </c>
      <c r="N45" s="5" t="s">
        <v>6</v>
      </c>
      <c r="O45" s="5">
        <v>0</v>
      </c>
      <c r="P45" s="5">
        <v>604860</v>
      </c>
    </row>
    <row r="46" spans="1:16" x14ac:dyDescent="0.2">
      <c r="A46" s="5">
        <v>50</v>
      </c>
      <c r="B46" s="5">
        <v>0</v>
      </c>
      <c r="C46" s="5">
        <v>0</v>
      </c>
      <c r="D46" s="5">
        <v>1</v>
      </c>
      <c r="E46" s="5">
        <v>224</v>
      </c>
      <c r="F46" s="5">
        <v>1088028</v>
      </c>
      <c r="G46" s="5" t="s">
        <v>400</v>
      </c>
      <c r="H46" s="5" t="s">
        <v>401</v>
      </c>
      <c r="I46" s="5"/>
      <c r="J46" s="5"/>
      <c r="K46" s="5">
        <v>224</v>
      </c>
      <c r="L46" s="5">
        <v>27</v>
      </c>
      <c r="M46" s="5">
        <v>3</v>
      </c>
      <c r="N46" s="5" t="s">
        <v>6</v>
      </c>
      <c r="O46" s="5">
        <v>0</v>
      </c>
      <c r="P46" s="5">
        <v>11140889</v>
      </c>
    </row>
    <row r="48" spans="1:16" x14ac:dyDescent="0.2">
      <c r="A48">
        <v>-1</v>
      </c>
    </row>
    <row r="51" spans="1:50" x14ac:dyDescent="0.2">
      <c r="A51" s="4">
        <v>75</v>
      </c>
      <c r="B51" s="4" t="s">
        <v>914</v>
      </c>
      <c r="C51" s="4">
        <v>2000</v>
      </c>
      <c r="D51" s="4">
        <v>0</v>
      </c>
      <c r="E51" s="4">
        <v>1</v>
      </c>
      <c r="F51" s="4"/>
      <c r="G51" s="4">
        <v>0</v>
      </c>
      <c r="H51" s="4">
        <v>1</v>
      </c>
      <c r="I51" s="4">
        <v>0</v>
      </c>
      <c r="J51" s="4">
        <v>4</v>
      </c>
      <c r="K51" s="4">
        <v>0</v>
      </c>
      <c r="L51" s="4">
        <v>0</v>
      </c>
      <c r="M51" s="4">
        <v>0</v>
      </c>
      <c r="N51" s="4">
        <v>86295183</v>
      </c>
      <c r="O51" s="4">
        <v>1</v>
      </c>
    </row>
    <row r="52" spans="1:50" x14ac:dyDescent="0.2">
      <c r="A52" s="4">
        <v>75</v>
      </c>
      <c r="B52" s="4" t="s">
        <v>915</v>
      </c>
      <c r="C52" s="4">
        <v>2024</v>
      </c>
      <c r="D52" s="4">
        <v>1</v>
      </c>
      <c r="E52" s="4">
        <v>3</v>
      </c>
      <c r="F52" s="4"/>
      <c r="G52" s="4">
        <v>0</v>
      </c>
      <c r="H52" s="4">
        <v>2</v>
      </c>
      <c r="I52" s="4">
        <v>0</v>
      </c>
      <c r="J52" s="4">
        <v>3</v>
      </c>
      <c r="K52" s="4">
        <v>0</v>
      </c>
      <c r="L52" s="4">
        <v>0</v>
      </c>
      <c r="M52" s="4">
        <v>1</v>
      </c>
      <c r="N52" s="4">
        <v>86295184</v>
      </c>
      <c r="O52" s="4">
        <v>2</v>
      </c>
    </row>
    <row r="53" spans="1:50" x14ac:dyDescent="0.2">
      <c r="A53" s="6">
        <v>1</v>
      </c>
      <c r="B53" s="6" t="s">
        <v>916</v>
      </c>
      <c r="C53" s="6" t="s">
        <v>917</v>
      </c>
      <c r="D53" s="6">
        <v>2024</v>
      </c>
      <c r="E53" s="6">
        <v>3</v>
      </c>
      <c r="F53" s="6">
        <v>1</v>
      </c>
      <c r="G53" s="6">
        <v>1</v>
      </c>
      <c r="H53" s="6">
        <v>0</v>
      </c>
      <c r="I53" s="6">
        <v>2</v>
      </c>
      <c r="J53" s="6">
        <v>1</v>
      </c>
      <c r="K53" s="6">
        <v>7.56</v>
      </c>
      <c r="L53" s="6">
        <v>4.83</v>
      </c>
      <c r="M53" s="6">
        <v>1</v>
      </c>
      <c r="N53" s="6">
        <v>1</v>
      </c>
      <c r="O53" s="6">
        <v>7.56</v>
      </c>
      <c r="P53" s="6">
        <v>4.83</v>
      </c>
      <c r="Q53" s="6">
        <v>1</v>
      </c>
      <c r="R53" s="6" t="s">
        <v>6</v>
      </c>
      <c r="S53" s="6" t="s">
        <v>6</v>
      </c>
      <c r="T53" s="6" t="s">
        <v>6</v>
      </c>
      <c r="U53" s="6" t="s">
        <v>6</v>
      </c>
      <c r="V53" s="6" t="s">
        <v>6</v>
      </c>
      <c r="W53" s="6" t="s">
        <v>6</v>
      </c>
      <c r="X53" s="6" t="s">
        <v>6</v>
      </c>
      <c r="Y53" s="6" t="s">
        <v>6</v>
      </c>
      <c r="Z53" s="6" t="s">
        <v>6</v>
      </c>
      <c r="AA53" s="6" t="s">
        <v>6</v>
      </c>
      <c r="AB53" s="6"/>
      <c r="AC53" s="6"/>
      <c r="AD53" s="6"/>
      <c r="AE53" s="6"/>
      <c r="AF53" s="6"/>
      <c r="AG53" s="6"/>
      <c r="AH53" s="6"/>
      <c r="AI53" s="6"/>
      <c r="AJ53" s="6"/>
      <c r="AK53" s="6"/>
      <c r="AL53" s="6"/>
      <c r="AM53" s="6"/>
      <c r="AN53" s="6">
        <v>86295185</v>
      </c>
      <c r="AO53" s="6"/>
      <c r="AP53" s="6"/>
      <c r="AQ53" s="6"/>
      <c r="AR53" s="6"/>
      <c r="AS53" s="6"/>
      <c r="AT53" s="6"/>
      <c r="AU53" s="6"/>
      <c r="AV53" s="6"/>
      <c r="AW53" s="6"/>
      <c r="AX53" s="6"/>
    </row>
  </sheetData>
  <printOptions gridLines="1"/>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5.Ведомость_списания</vt:lpstr>
      <vt:lpstr>4.Ресурсный_расчет</vt:lpstr>
      <vt:lpstr>3.Материалы</vt:lpstr>
      <vt:lpstr>2.Лок.смета.и.Акт</vt:lpstr>
      <vt:lpstr>SourceOb.2</vt:lpstr>
      <vt:lpstr>1.Лок.смета.и.Акт</vt:lpstr>
      <vt:lpstr>SourceOb.1</vt:lpstr>
      <vt:lpstr>Source</vt:lpstr>
      <vt:lpstr>SourceObSm</vt:lpstr>
      <vt:lpstr>SmtRes</vt:lpstr>
      <vt:lpstr>EtalonRes</vt:lpstr>
      <vt:lpstr>SrcKA</vt:lpstr>
      <vt:lpstr>'1.Лок.смета.и.Акт'!Заголовки_для_печати</vt:lpstr>
      <vt:lpstr>'2.Лок.смета.и.Акт'!Заголовки_для_печати</vt:lpstr>
      <vt:lpstr>'3.Материалы'!Заголовки_для_печати</vt:lpstr>
      <vt:lpstr>'4.Ресурсный_расчет'!Заголовки_для_печати</vt:lpstr>
      <vt:lpstr>'5.Ведомость_списания'!Заголовки_для_печати</vt:lpstr>
      <vt:lpstr>'1.Лок.смета.и.Акт'!Область_печати</vt:lpstr>
      <vt:lpstr>'2.Лок.смета.и.Акт'!Область_печати</vt:lpstr>
      <vt:lpstr>'3.Материалы'!Область_печати</vt:lpstr>
      <vt:lpstr>'4.Ресурсный_расчет'!Область_печати</vt:lpstr>
      <vt:lpstr>'5.Ведомость_списания'!Область_печати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Ионова Елизавета Борисовна</dc:creator>
  <cp:lastModifiedBy>Дербина Екатерина Сергеевна</cp:lastModifiedBy>
  <dcterms:created xsi:type="dcterms:W3CDTF">2024-12-25T12:22:18Z</dcterms:created>
  <dcterms:modified xsi:type="dcterms:W3CDTF">2025-04-21T14:41:25Z</dcterms:modified>
</cp:coreProperties>
</file>